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hidePivotFieldList="1"/>
  <mc:AlternateContent xmlns:mc="http://schemas.openxmlformats.org/markup-compatibility/2006">
    <mc:Choice Requires="x15">
      <x15ac:absPath xmlns:x15ac="http://schemas.microsoft.com/office/spreadsheetml/2010/11/ac" url="/Users/nikkot/Documents/1. NK Financial Intelligence/4. Web-site/public/catering/"/>
    </mc:Choice>
  </mc:AlternateContent>
  <xr:revisionPtr revIDLastSave="0" documentId="13_ncr:1_{26468E87-6751-084C-8227-A34B19F157D6}" xr6:coauthVersionLast="47" xr6:coauthVersionMax="47" xr10:uidLastSave="{00000000-0000-0000-0000-000000000000}"/>
  <bookViews>
    <workbookView xWindow="0" yWindow="720" windowWidth="34560" windowHeight="20300" activeTab="8" xr2:uid="{2554DEB9-5956-2443-A1F4-AD4F2E158B02}"/>
  </bookViews>
  <sheets>
    <sheet name="buffer" sheetId="25" state="hidden" r:id="rId1"/>
    <sheet name="Scenario sett" sheetId="26" state="hidden" r:id="rId2"/>
    <sheet name="Dashboard dataset" sheetId="22" state="hidden" r:id="rId3"/>
    <sheet name="Dashboard Pivot" sheetId="23" state="hidden" r:id="rId4"/>
    <sheet name="COVER" sheetId="2" r:id="rId5"/>
    <sheet name="Disclaimer" sheetId="3" r:id="rId6"/>
    <sheet name="Content" sheetId="4" r:id="rId7"/>
    <sheet name="Summary" sheetId="5" r:id="rId8"/>
    <sheet name="Dashboard" sheetId="21" r:id="rId9"/>
    <sheet name="Settings" sheetId="27" state="hidden" r:id="rId10"/>
    <sheet name="Inputs" sheetId="24" r:id="rId11"/>
    <sheet name="Profit &amp; Loss" sheetId="6" r:id="rId12"/>
    <sheet name="Balance Sheet" sheetId="7" r:id="rId13"/>
    <sheet name="Cash Flow" sheetId="8" r:id="rId14"/>
    <sheet name="Investment analysis" sheetId="9" r:id="rId15"/>
    <sheet name="Revenue" sheetId="10" r:id="rId16"/>
    <sheet name="Labor costs" sheetId="12" r:id="rId17"/>
    <sheet name="Commercial" sheetId="13" r:id="rId18"/>
    <sheet name="Administrative" sheetId="14" r:id="rId19"/>
    <sheet name="Stock" sheetId="11" r:id="rId20"/>
    <sheet name="Inventory" sheetId="15" r:id="rId21"/>
    <sheet name="PPE" sheetId="16" r:id="rId22"/>
    <sheet name="IA" sheetId="17" r:id="rId23"/>
    <sheet name="Suppliers" sheetId="18" r:id="rId24"/>
    <sheet name="Taxes" sheetId="20" r:id="rId25"/>
    <sheet name="Capital" sheetId="19" r:id="rId26"/>
    <sheet name="Sheet1" sheetId="1" state="hidden" r:id="rId27"/>
  </sheets>
  <definedNames>
    <definedName name="_xlnm._FilterDatabase" localSheetId="2" hidden="1">'Dashboard dataset'!$A$2:$N$62</definedName>
    <definedName name="Slicer_Year">#N/A</definedName>
  </definedNames>
  <calcPr calcId="191029"/>
  <pivotCaches>
    <pivotCache cacheId="0" r:id="rId28"/>
  </pivotCaches>
  <extLst>
    <ext xmlns:x14="http://schemas.microsoft.com/office/spreadsheetml/2009/9/main" uri="{BBE1A952-AA13-448e-AADC-164F8A28A991}">
      <x14:slicerCaches>
        <x14:slicerCache r:id="rId2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H3" i="27" l="1"/>
  <c r="CH4" i="27" s="1"/>
  <c r="CH5" i="27" s="1"/>
  <c r="CH6" i="27" s="1"/>
  <c r="CH7" i="27" s="1"/>
  <c r="CL3" i="27"/>
  <c r="CM3" i="27" s="1"/>
  <c r="CX3" i="27"/>
  <c r="CY3" i="27" s="1"/>
  <c r="DH3" i="27"/>
  <c r="DI3" i="27" s="1"/>
  <c r="EL3" i="27"/>
  <c r="EM3" i="27" s="1"/>
  <c r="F4" i="27"/>
  <c r="J4" i="27" s="1"/>
  <c r="H4" i="27"/>
  <c r="R4" i="27" s="1"/>
  <c r="P4" i="27"/>
  <c r="Q4" i="27" s="1"/>
  <c r="S4" i="27"/>
  <c r="T4" i="27" s="1"/>
  <c r="Z4" i="27"/>
  <c r="AA4" i="27" s="1"/>
  <c r="AB4" i="27"/>
  <c r="AL4" i="27" s="1"/>
  <c r="AJ4" i="27"/>
  <c r="AK4" i="27" s="1"/>
  <c r="AM4" i="27"/>
  <c r="AN4" i="27" s="1"/>
  <c r="AV4" i="27"/>
  <c r="AW4" i="27"/>
  <c r="DF4" i="27" s="1"/>
  <c r="AX4" i="27"/>
  <c r="BF4" i="27"/>
  <c r="BG4" i="27" s="1"/>
  <c r="BH4" i="27"/>
  <c r="BI4" i="27" s="1"/>
  <c r="CL4" i="27"/>
  <c r="CM4" i="27" s="1"/>
  <c r="BW29" i="27" s="1"/>
  <c r="DL4" i="27"/>
  <c r="DL5" i="27" s="1"/>
  <c r="DL6" i="27" s="1"/>
  <c r="DL7" i="27" s="1"/>
  <c r="DL8" i="27" s="1"/>
  <c r="EL4" i="27"/>
  <c r="EM4" i="27"/>
  <c r="BD5" i="27"/>
  <c r="DC5" i="27"/>
  <c r="EQ5" i="27"/>
  <c r="EW5" i="27" s="1"/>
  <c r="ER5" i="27"/>
  <c r="ES5" i="27"/>
  <c r="ET5" i="27" s="1"/>
  <c r="EV5" i="27"/>
  <c r="EX5" i="27" s="1"/>
  <c r="EQ6" i="27"/>
  <c r="ER6" i="27"/>
  <c r="ES6" i="27"/>
  <c r="ET6" i="27" s="1"/>
  <c r="EV6" i="27"/>
  <c r="EW6" i="27"/>
  <c r="EX6" i="27"/>
  <c r="CL7" i="27"/>
  <c r="CM7" i="27" s="1"/>
  <c r="F8" i="27"/>
  <c r="G8" i="27" s="1"/>
  <c r="H8" i="27"/>
  <c r="P8" i="27" s="1"/>
  <c r="Q8" i="27" s="1"/>
  <c r="S8" i="27"/>
  <c r="T8" i="27" s="1"/>
  <c r="Z8" i="27"/>
  <c r="AB8" i="27"/>
  <c r="AL8" i="27" s="1"/>
  <c r="AJ8" i="27"/>
  <c r="AK8" i="27" s="1"/>
  <c r="AV8" i="27"/>
  <c r="AW8" i="27"/>
  <c r="BC9" i="27" s="1"/>
  <c r="AX8" i="27"/>
  <c r="BF8" i="27"/>
  <c r="BG8" i="27" s="1"/>
  <c r="BH8" i="27"/>
  <c r="BI8" i="27" s="1"/>
  <c r="BO8" i="27"/>
  <c r="BP8" i="27"/>
  <c r="CL8" i="27"/>
  <c r="CM8" i="27"/>
  <c r="AZ9" i="27"/>
  <c r="BO9" i="27"/>
  <c r="BP9" i="27"/>
  <c r="BO10" i="27"/>
  <c r="BP10" i="27"/>
  <c r="CX10" i="27"/>
  <c r="CY10" i="27" s="1"/>
  <c r="DH10" i="27"/>
  <c r="DI10" i="27" s="1"/>
  <c r="BO11" i="27"/>
  <c r="BP11" i="27"/>
  <c r="BV11" i="27"/>
  <c r="BW11" i="27"/>
  <c r="BX11" i="27"/>
  <c r="BY11" i="27"/>
  <c r="BZ11" i="27" s="1"/>
  <c r="DB11" i="27"/>
  <c r="DC11" i="27"/>
  <c r="DD11" i="27"/>
  <c r="DE11" i="27"/>
  <c r="DF11" i="27"/>
  <c r="F12" i="27"/>
  <c r="G12" i="27"/>
  <c r="J13" i="27" s="1"/>
  <c r="H12" i="27"/>
  <c r="J12" i="27"/>
  <c r="K12" i="27"/>
  <c r="L12" i="27"/>
  <c r="M12" i="27"/>
  <c r="N12" i="27"/>
  <c r="Z12" i="27"/>
  <c r="AA12" i="27" s="1"/>
  <c r="AB12" i="27"/>
  <c r="AJ12" i="27"/>
  <c r="AK12" i="27"/>
  <c r="AL12" i="27"/>
  <c r="AM12" i="27"/>
  <c r="AN12" i="27" s="1"/>
  <c r="AV12" i="27"/>
  <c r="AW12" i="27" s="1"/>
  <c r="AX12" i="27"/>
  <c r="BF12" i="27"/>
  <c r="BG12" i="27"/>
  <c r="BH12" i="27"/>
  <c r="BI12" i="27" s="1"/>
  <c r="BV12" i="27"/>
  <c r="BW12" i="27"/>
  <c r="BZ12" i="27" s="1"/>
  <c r="BX12" i="27"/>
  <c r="BY12" i="27" s="1"/>
  <c r="DB12" i="27"/>
  <c r="DB13" i="27" s="1"/>
  <c r="DC12" i="27"/>
  <c r="DC13" i="27" s="1"/>
  <c r="DD12" i="27"/>
  <c r="DE12" i="27"/>
  <c r="DF12" i="27"/>
  <c r="K13" i="27"/>
  <c r="M13" i="27"/>
  <c r="M14" i="27" s="1"/>
  <c r="BV13" i="27"/>
  <c r="BW13" i="27"/>
  <c r="BX13" i="27"/>
  <c r="BY13" i="27" s="1"/>
  <c r="BV14" i="27"/>
  <c r="BW14" i="27"/>
  <c r="BX14" i="27"/>
  <c r="BY14" i="27"/>
  <c r="BZ14" i="27"/>
  <c r="F16" i="27"/>
  <c r="G16" i="27" s="1"/>
  <c r="H16" i="27"/>
  <c r="P16" i="27" s="1"/>
  <c r="Q16" i="27"/>
  <c r="R16" i="27"/>
  <c r="Z16" i="27"/>
  <c r="AA16" i="27"/>
  <c r="AD17" i="27" s="1"/>
  <c r="AB16" i="27"/>
  <c r="AL16" i="27" s="1"/>
  <c r="AJ16" i="27"/>
  <c r="AK16" i="27" s="1"/>
  <c r="AV16" i="27"/>
  <c r="AW16" i="27" s="1"/>
  <c r="AZ16" i="27" s="1"/>
  <c r="AX16" i="27"/>
  <c r="BF16" i="27"/>
  <c r="BG16" i="27" s="1"/>
  <c r="BH16" i="27"/>
  <c r="BI16" i="27" s="1"/>
  <c r="BV16" i="27"/>
  <c r="BW16" i="27"/>
  <c r="BZ16" i="27" s="1"/>
  <c r="BX16" i="27"/>
  <c r="BY16" i="27"/>
  <c r="AG17" i="27"/>
  <c r="AH17" i="27"/>
  <c r="BV17" i="27"/>
  <c r="BW17" i="27"/>
  <c r="BZ17" i="27" s="1"/>
  <c r="BX17" i="27"/>
  <c r="BY17" i="27" s="1"/>
  <c r="EF17" i="27"/>
  <c r="EF18" i="27" s="1"/>
  <c r="EF19" i="27" s="1"/>
  <c r="EF20" i="27" s="1"/>
  <c r="EF21" i="27" s="1"/>
  <c r="BV18" i="27"/>
  <c r="BW18" i="27"/>
  <c r="BZ18" i="27" s="1"/>
  <c r="BX18" i="27"/>
  <c r="BY18" i="27"/>
  <c r="BV19" i="27"/>
  <c r="BW19" i="27"/>
  <c r="BZ19" i="27" s="1"/>
  <c r="BX19" i="27"/>
  <c r="BY19" i="27"/>
  <c r="DM19" i="27"/>
  <c r="DN19" i="27"/>
  <c r="DO19" i="27"/>
  <c r="DP19" i="27"/>
  <c r="DT19" i="27"/>
  <c r="DU19" i="27"/>
  <c r="DV19" i="27"/>
  <c r="DW19" i="27" s="1"/>
  <c r="DZ19" i="27"/>
  <c r="EA19" i="27"/>
  <c r="EB19" i="27"/>
  <c r="EC19" i="27"/>
  <c r="F20" i="27"/>
  <c r="G20" i="27" s="1"/>
  <c r="H20" i="27"/>
  <c r="R20" i="27" s="1"/>
  <c r="P20" i="27"/>
  <c r="Q20" i="27" s="1"/>
  <c r="S20" i="27"/>
  <c r="T20" i="27" s="1"/>
  <c r="Z20" i="27"/>
  <c r="AA20" i="27" s="1"/>
  <c r="AB20" i="27"/>
  <c r="AL20" i="27" s="1"/>
  <c r="AD20" i="27"/>
  <c r="AG20" i="27"/>
  <c r="AH20" i="27"/>
  <c r="AJ20" i="27"/>
  <c r="AK20" i="27" s="1"/>
  <c r="AV20" i="27"/>
  <c r="AW20" i="27"/>
  <c r="AZ20" i="27" s="1"/>
  <c r="AX20" i="27"/>
  <c r="BB20" i="27"/>
  <c r="BF20" i="27"/>
  <c r="BG20" i="27" s="1"/>
  <c r="BH20" i="27"/>
  <c r="BI20" i="27" s="1"/>
  <c r="BV20" i="27"/>
  <c r="BW20" i="27"/>
  <c r="BX20" i="27"/>
  <c r="BY20" i="27" s="1"/>
  <c r="DM20" i="27"/>
  <c r="DN20" i="27"/>
  <c r="DO20" i="27"/>
  <c r="DP20" i="27" s="1"/>
  <c r="DT20" i="27"/>
  <c r="DU20" i="27"/>
  <c r="DV20" i="27"/>
  <c r="DW20" i="27" s="1"/>
  <c r="DZ20" i="27"/>
  <c r="EA20" i="27"/>
  <c r="EB20" i="27"/>
  <c r="EC20" i="27" s="1"/>
  <c r="BC21" i="27"/>
  <c r="BD21" i="27"/>
  <c r="DM21" i="27"/>
  <c r="DN21" i="27"/>
  <c r="DO21" i="27"/>
  <c r="DP21" i="27" s="1"/>
  <c r="DT21" i="27"/>
  <c r="DU21" i="27"/>
  <c r="DV21" i="27"/>
  <c r="DW21" i="27" s="1"/>
  <c r="DZ21" i="27"/>
  <c r="EA21" i="27"/>
  <c r="EB21" i="27"/>
  <c r="EC21" i="27" s="1"/>
  <c r="DM22" i="27"/>
  <c r="DN22" i="27"/>
  <c r="DO22" i="27"/>
  <c r="DP22" i="27" s="1"/>
  <c r="DT22" i="27"/>
  <c r="DU22" i="27"/>
  <c r="DV22" i="27"/>
  <c r="DW22" i="27" s="1"/>
  <c r="DZ22" i="27"/>
  <c r="EA22" i="27"/>
  <c r="EB22" i="27"/>
  <c r="EC22" i="27" s="1"/>
  <c r="DM23" i="27"/>
  <c r="DN23" i="27"/>
  <c r="DO23" i="27"/>
  <c r="DP23" i="27" s="1"/>
  <c r="DT23" i="27"/>
  <c r="DU23" i="27"/>
  <c r="DV23" i="27"/>
  <c r="DW23" i="27" s="1"/>
  <c r="DZ23" i="27"/>
  <c r="EA23" i="27"/>
  <c r="EB23" i="27"/>
  <c r="EC23" i="27" s="1"/>
  <c r="F24" i="27"/>
  <c r="G24" i="27" s="1"/>
  <c r="M25" i="27" s="1"/>
  <c r="M26" i="27" s="1"/>
  <c r="H24" i="27"/>
  <c r="R24" i="27" s="1"/>
  <c r="K24" i="27"/>
  <c r="M24" i="27"/>
  <c r="N24" i="27"/>
  <c r="Z24" i="27"/>
  <c r="AA24" i="27"/>
  <c r="AD25" i="27" s="1"/>
  <c r="AD26" i="27" s="1"/>
  <c r="AB24" i="27"/>
  <c r="AL24" i="27" s="1"/>
  <c r="AD24" i="27"/>
  <c r="AJ24" i="27"/>
  <c r="AK24" i="27"/>
  <c r="AV24" i="27"/>
  <c r="AW24" i="27" s="1"/>
  <c r="BD25" i="27" s="1"/>
  <c r="AX24" i="27"/>
  <c r="BF24" i="27"/>
  <c r="BG24" i="27" s="1"/>
  <c r="BH24" i="27"/>
  <c r="BI24" i="27"/>
  <c r="CH24" i="27"/>
  <c r="CI24" i="27" s="1"/>
  <c r="CM37" i="27" s="1"/>
  <c r="DM24" i="27"/>
  <c r="DN24" i="27"/>
  <c r="DO24" i="27"/>
  <c r="DP24" i="27"/>
  <c r="DT24" i="27"/>
  <c r="DU24" i="27"/>
  <c r="DV24" i="27"/>
  <c r="DW24" i="27"/>
  <c r="DZ24" i="27"/>
  <c r="EA24" i="27"/>
  <c r="EB24" i="27"/>
  <c r="EC24" i="27"/>
  <c r="N25" i="27"/>
  <c r="AH25" i="27"/>
  <c r="DM25" i="27"/>
  <c r="DN25" i="27"/>
  <c r="DO25" i="27"/>
  <c r="DP25" i="27" s="1"/>
  <c r="DT25" i="27"/>
  <c r="DU25" i="27"/>
  <c r="DV25" i="27"/>
  <c r="DW25" i="27" s="1"/>
  <c r="DZ25" i="27"/>
  <c r="EA25" i="27"/>
  <c r="EB25" i="27"/>
  <c r="EC25" i="27" s="1"/>
  <c r="DM26" i="27"/>
  <c r="DN26" i="27"/>
  <c r="DO26" i="27"/>
  <c r="DP26" i="27" s="1"/>
  <c r="DT26" i="27"/>
  <c r="DU26" i="27"/>
  <c r="DV26" i="27"/>
  <c r="DW26" i="27" s="1"/>
  <c r="DZ26" i="27"/>
  <c r="EA26" i="27"/>
  <c r="EB26" i="27"/>
  <c r="EC26" i="27" s="1"/>
  <c r="DM27" i="27"/>
  <c r="DN27" i="27"/>
  <c r="DO27" i="27"/>
  <c r="DP27" i="27"/>
  <c r="DT27" i="27"/>
  <c r="DU27" i="27"/>
  <c r="DV27" i="27"/>
  <c r="DW27" i="27" s="1"/>
  <c r="DZ27" i="27"/>
  <c r="EA27" i="27"/>
  <c r="EB27" i="27"/>
  <c r="EC27" i="27"/>
  <c r="F28" i="27"/>
  <c r="G28" i="27"/>
  <c r="M29" i="27" s="1"/>
  <c r="H28" i="27"/>
  <c r="R28" i="27" s="1"/>
  <c r="J28" i="27"/>
  <c r="K28" i="27"/>
  <c r="L28" i="27"/>
  <c r="M28" i="27"/>
  <c r="N28" i="27"/>
  <c r="P28" i="27"/>
  <c r="Q28" i="27" s="1"/>
  <c r="S28" i="27"/>
  <c r="T28" i="27" s="1"/>
  <c r="Z28" i="27"/>
  <c r="AH28" i="27" s="1"/>
  <c r="AA28" i="27"/>
  <c r="AD29" i="27" s="1"/>
  <c r="AB28" i="27"/>
  <c r="AF28" i="27"/>
  <c r="AG28" i="27"/>
  <c r="AJ28" i="27"/>
  <c r="AK28" i="27" s="1"/>
  <c r="AV28" i="27"/>
  <c r="AW28" i="27"/>
  <c r="BD28" i="27" s="1"/>
  <c r="AX28" i="27"/>
  <c r="AZ28" i="27"/>
  <c r="BB28" i="27"/>
  <c r="BF28" i="27"/>
  <c r="BG28" i="27"/>
  <c r="BH28" i="27"/>
  <c r="BI28" i="27" s="1"/>
  <c r="BU28" i="27"/>
  <c r="BY28" i="27" s="1"/>
  <c r="BV28" i="27"/>
  <c r="BX28" i="27"/>
  <c r="CU28" i="27"/>
  <c r="CU29" i="27" s="1"/>
  <c r="CU30" i="27" s="1"/>
  <c r="CU31" i="27" s="1"/>
  <c r="CU32" i="27" s="1"/>
  <c r="DM28" i="27"/>
  <c r="DN28" i="27"/>
  <c r="DO28" i="27"/>
  <c r="DP28" i="27" s="1"/>
  <c r="DT28" i="27"/>
  <c r="DU28" i="27"/>
  <c r="DV28" i="27"/>
  <c r="DW28" i="27" s="1"/>
  <c r="DZ28" i="27"/>
  <c r="EA28" i="27"/>
  <c r="EB28" i="27"/>
  <c r="EC28" i="27"/>
  <c r="J29" i="27"/>
  <c r="J30" i="27" s="1"/>
  <c r="N29" i="27"/>
  <c r="N30" i="27" s="1"/>
  <c r="BA29" i="27"/>
  <c r="BU29" i="27"/>
  <c r="BY29" i="27" s="1"/>
  <c r="BV29" i="27"/>
  <c r="BX29" i="27"/>
  <c r="DM29" i="27"/>
  <c r="DN29" i="27"/>
  <c r="DO29" i="27"/>
  <c r="DP29" i="27" s="1"/>
  <c r="DT29" i="27"/>
  <c r="DU29" i="27"/>
  <c r="DV29" i="27"/>
  <c r="DW29" i="27" s="1"/>
  <c r="DZ29" i="27"/>
  <c r="EA29" i="27"/>
  <c r="EB29" i="27"/>
  <c r="EC29" i="27" s="1"/>
  <c r="BU30" i="27"/>
  <c r="BY30" i="27" s="1"/>
  <c r="BV30" i="27"/>
  <c r="BX30" i="27"/>
  <c r="DA30" i="27"/>
  <c r="DB30" i="27" s="1"/>
  <c r="DM30" i="27"/>
  <c r="DN30" i="27"/>
  <c r="DO30" i="27"/>
  <c r="DP30" i="27" s="1"/>
  <c r="DT30" i="27"/>
  <c r="DU30" i="27"/>
  <c r="DV30" i="27"/>
  <c r="DW30" i="27" s="1"/>
  <c r="DZ30" i="27"/>
  <c r="EA30" i="27"/>
  <c r="EB30" i="27"/>
  <c r="EC30" i="27"/>
  <c r="B31" i="27"/>
  <c r="B32" i="27" s="1"/>
  <c r="B33" i="27" s="1"/>
  <c r="B34" i="27" s="1"/>
  <c r="B35" i="27" s="1"/>
  <c r="BU31" i="27"/>
  <c r="BY31" i="27" s="1"/>
  <c r="BV31" i="27"/>
  <c r="BX31" i="27"/>
  <c r="DM31" i="27"/>
  <c r="DN31" i="27"/>
  <c r="DO31" i="27"/>
  <c r="DP31" i="27" s="1"/>
  <c r="DT31" i="27"/>
  <c r="DU31" i="27"/>
  <c r="DV31" i="27"/>
  <c r="DW31" i="27" s="1"/>
  <c r="DZ31" i="27"/>
  <c r="EA31" i="27"/>
  <c r="EB31" i="27"/>
  <c r="EC31" i="27"/>
  <c r="F32" i="27"/>
  <c r="J32" i="27" s="1"/>
  <c r="H32" i="27"/>
  <c r="S32" i="27" s="1"/>
  <c r="T32" i="27" s="1"/>
  <c r="P32" i="27"/>
  <c r="Q32" i="27" s="1"/>
  <c r="R32" i="27"/>
  <c r="Z32" i="27"/>
  <c r="AD32" i="27" s="1"/>
  <c r="AB32" i="27"/>
  <c r="AM32" i="27" s="1"/>
  <c r="AN32" i="27" s="1"/>
  <c r="AJ32" i="27"/>
  <c r="AK32" i="27" s="1"/>
  <c r="AL32" i="27"/>
  <c r="AV32" i="27"/>
  <c r="AW32" i="27"/>
  <c r="AZ32" i="27" s="1"/>
  <c r="AX32" i="27"/>
  <c r="BF32" i="27"/>
  <c r="BG32" i="27" s="1"/>
  <c r="BH32" i="27"/>
  <c r="BI32" i="27" s="1"/>
  <c r="DM32" i="27"/>
  <c r="DN32" i="27"/>
  <c r="DO32" i="27"/>
  <c r="DP32" i="27"/>
  <c r="DT32" i="27"/>
  <c r="DU32" i="27"/>
  <c r="DV32" i="27"/>
  <c r="DW32" i="27" s="1"/>
  <c r="DZ32" i="27"/>
  <c r="EA32" i="27"/>
  <c r="EB32" i="27"/>
  <c r="EC32" i="27" s="1"/>
  <c r="V33" i="27"/>
  <c r="DM33" i="27"/>
  <c r="DN33" i="27"/>
  <c r="DO33" i="27"/>
  <c r="DP33" i="27" s="1"/>
  <c r="DT33" i="27"/>
  <c r="DU33" i="27"/>
  <c r="DV33" i="27"/>
  <c r="DW33" i="27" s="1"/>
  <c r="DZ33" i="27"/>
  <c r="EA33" i="27"/>
  <c r="EB33" i="27"/>
  <c r="EC33" i="27" s="1"/>
  <c r="V34" i="27"/>
  <c r="V35" i="27" s="1"/>
  <c r="V36" i="27" s="1"/>
  <c r="V37" i="27" s="1"/>
  <c r="DM34" i="27"/>
  <c r="DN34" i="27"/>
  <c r="DO34" i="27"/>
  <c r="DP34" i="27" s="1"/>
  <c r="DT34" i="27"/>
  <c r="DU34" i="27"/>
  <c r="DV34" i="27"/>
  <c r="DW34" i="27" s="1"/>
  <c r="DZ34" i="27"/>
  <c r="EA34" i="27"/>
  <c r="EB34" i="27"/>
  <c r="EC34" i="27" s="1"/>
  <c r="DM35" i="27"/>
  <c r="DN35" i="27"/>
  <c r="DO35" i="27"/>
  <c r="DP35" i="27" s="1"/>
  <c r="DT35" i="27"/>
  <c r="DU35" i="27"/>
  <c r="DV35" i="27"/>
  <c r="DW35" i="27"/>
  <c r="DZ35" i="27"/>
  <c r="EA35" i="27"/>
  <c r="EB35" i="27"/>
  <c r="EC35" i="27" s="1"/>
  <c r="F36" i="27"/>
  <c r="M36" i="27" s="1"/>
  <c r="H36" i="27"/>
  <c r="S36" i="27" s="1"/>
  <c r="T36" i="27" s="1"/>
  <c r="R36" i="27"/>
  <c r="Z36" i="27"/>
  <c r="AF36" i="27" s="1"/>
  <c r="AB36" i="27"/>
  <c r="AL36" i="27" s="1"/>
  <c r="AG36" i="27"/>
  <c r="AJ36" i="27"/>
  <c r="AK36" i="27" s="1"/>
  <c r="AV36" i="27"/>
  <c r="AW36" i="27" s="1"/>
  <c r="AX36" i="27"/>
  <c r="BF36" i="27"/>
  <c r="BG36" i="27" s="1"/>
  <c r="BH36" i="27"/>
  <c r="BI36" i="27"/>
  <c r="BU36" i="27"/>
  <c r="BV36" i="27"/>
  <c r="BX36" i="27"/>
  <c r="BY36" i="27"/>
  <c r="BZ36" i="27"/>
  <c r="CN36" i="27"/>
  <c r="CO36" i="27"/>
  <c r="CP36" i="27"/>
  <c r="CQ36" i="27"/>
  <c r="DM36" i="27"/>
  <c r="DN36" i="27"/>
  <c r="DO36" i="27"/>
  <c r="DP36" i="27" s="1"/>
  <c r="DT36" i="27"/>
  <c r="DU36" i="27"/>
  <c r="DV36" i="27"/>
  <c r="DW36" i="27"/>
  <c r="DZ36" i="27"/>
  <c r="EA36" i="27"/>
  <c r="EB36" i="27"/>
  <c r="EC36" i="27" s="1"/>
  <c r="BU37" i="27"/>
  <c r="BY37" i="27" s="1"/>
  <c r="BV37" i="27"/>
  <c r="BX37" i="27"/>
  <c r="BZ37" i="27"/>
  <c r="DM37" i="27"/>
  <c r="DN37" i="27"/>
  <c r="DO37" i="27"/>
  <c r="DP37" i="27" s="1"/>
  <c r="DT37" i="27"/>
  <c r="DU37" i="27"/>
  <c r="DV37" i="27"/>
  <c r="DW37" i="27" s="1"/>
  <c r="DZ37" i="27"/>
  <c r="EA37" i="27"/>
  <c r="EB37" i="27"/>
  <c r="EC37" i="27"/>
  <c r="BU38" i="27"/>
  <c r="BY38" i="27" s="1"/>
  <c r="BV38" i="27"/>
  <c r="BX38" i="27"/>
  <c r="BZ38" i="27"/>
  <c r="DM38" i="27"/>
  <c r="DN38" i="27"/>
  <c r="DO38" i="27"/>
  <c r="DP38" i="27" s="1"/>
  <c r="DT38" i="27"/>
  <c r="DU38" i="27"/>
  <c r="DV38" i="27"/>
  <c r="DW38" i="27" s="1"/>
  <c r="DZ38" i="27"/>
  <c r="EA38" i="27"/>
  <c r="EB38" i="27"/>
  <c r="EC38" i="27" s="1"/>
  <c r="BU39" i="27"/>
  <c r="BY39" i="27" s="1"/>
  <c r="CA39" i="27" s="1"/>
  <c r="BV39" i="27"/>
  <c r="BX39" i="27"/>
  <c r="BZ39" i="27"/>
  <c r="DM39" i="27"/>
  <c r="DN39" i="27"/>
  <c r="DO39" i="27"/>
  <c r="DP39" i="27" s="1"/>
  <c r="DT39" i="27"/>
  <c r="DU39" i="27"/>
  <c r="DV39" i="27"/>
  <c r="DW39" i="27" s="1"/>
  <c r="DZ39" i="27"/>
  <c r="EA39" i="27"/>
  <c r="EB39" i="27"/>
  <c r="EC39" i="27" s="1"/>
  <c r="F40" i="27"/>
  <c r="H40" i="27"/>
  <c r="S40" i="27" s="1"/>
  <c r="T40" i="27" s="1"/>
  <c r="J40" i="27"/>
  <c r="K40" i="27"/>
  <c r="L40" i="27"/>
  <c r="M40" i="27"/>
  <c r="Z40" i="27"/>
  <c r="AF40" i="27" s="1"/>
  <c r="AB40" i="27"/>
  <c r="AM40" i="27" s="1"/>
  <c r="AN40" i="27" s="1"/>
  <c r="AE40" i="27"/>
  <c r="AG40" i="27"/>
  <c r="AJ40" i="27"/>
  <c r="AK40" i="27"/>
  <c r="AV40" i="27"/>
  <c r="AW40" i="27" s="1"/>
  <c r="AX40" i="27"/>
  <c r="BF40" i="27"/>
  <c r="BG40" i="27" s="1"/>
  <c r="BH40" i="27"/>
  <c r="BI40" i="27"/>
  <c r="BU40" i="27"/>
  <c r="BY40" i="27" s="1"/>
  <c r="CA40" i="27" s="1"/>
  <c r="BV40" i="27"/>
  <c r="BX40" i="27"/>
  <c r="BZ40" i="27"/>
  <c r="DM40" i="27"/>
  <c r="DN40" i="27"/>
  <c r="DO40" i="27"/>
  <c r="DP40" i="27" s="1"/>
  <c r="DT40" i="27"/>
  <c r="DU40" i="27"/>
  <c r="DV40" i="27"/>
  <c r="DW40" i="27" s="1"/>
  <c r="DZ40" i="27"/>
  <c r="EA40" i="27"/>
  <c r="EB40" i="27"/>
  <c r="EC40" i="27"/>
  <c r="DM41" i="27"/>
  <c r="DN41" i="27"/>
  <c r="DO41" i="27"/>
  <c r="DP41" i="27" s="1"/>
  <c r="DT41" i="27"/>
  <c r="DU41" i="27"/>
  <c r="DV41" i="27"/>
  <c r="DW41" i="27" s="1"/>
  <c r="DZ41" i="27"/>
  <c r="EA41" i="27"/>
  <c r="EB41" i="27"/>
  <c r="EC41" i="27" s="1"/>
  <c r="DM42" i="27"/>
  <c r="DN42" i="27"/>
  <c r="DO42" i="27"/>
  <c r="DP42" i="27"/>
  <c r="DT42" i="27"/>
  <c r="DU42" i="27"/>
  <c r="DV42" i="27"/>
  <c r="DW42" i="27" s="1"/>
  <c r="DZ42" i="27"/>
  <c r="EA42" i="27"/>
  <c r="EB42" i="27"/>
  <c r="EC42" i="27" s="1"/>
  <c r="DM43" i="27"/>
  <c r="DN43" i="27"/>
  <c r="DO43" i="27"/>
  <c r="DP43" i="27" s="1"/>
  <c r="DT43" i="27"/>
  <c r="DU43" i="27"/>
  <c r="DV43" i="27"/>
  <c r="DW43" i="27" s="1"/>
  <c r="DZ43" i="27"/>
  <c r="EA43" i="27"/>
  <c r="EB43" i="27"/>
  <c r="EC43" i="27"/>
  <c r="F44" i="27"/>
  <c r="N44" i="27" s="1"/>
  <c r="H44" i="27"/>
  <c r="Z44" i="27"/>
  <c r="AA44" i="27" s="1"/>
  <c r="AB44" i="27"/>
  <c r="AL44" i="27" s="1"/>
  <c r="AG44" i="27"/>
  <c r="AJ44" i="27"/>
  <c r="AK44" i="27"/>
  <c r="AM44" i="27"/>
  <c r="AN44" i="27" s="1"/>
  <c r="AV44" i="27"/>
  <c r="AW44" i="27" s="1"/>
  <c r="BA44" i="27" s="1"/>
  <c r="AX44" i="27"/>
  <c r="AZ44" i="27"/>
  <c r="BF44" i="27"/>
  <c r="BG44" i="27" s="1"/>
  <c r="BH44" i="27"/>
  <c r="BI44" i="27" s="1"/>
  <c r="AZ45" i="27"/>
  <c r="AZ46" i="27" s="1"/>
  <c r="BA45" i="27"/>
  <c r="BD45" i="27"/>
  <c r="BV47" i="27"/>
  <c r="BW47" i="27"/>
  <c r="BX47" i="27" s="1"/>
  <c r="F48" i="27"/>
  <c r="N48" i="27" s="1"/>
  <c r="H48" i="27"/>
  <c r="P48" i="27" s="1"/>
  <c r="J48" i="27"/>
  <c r="Q48" i="27"/>
  <c r="S48" i="27"/>
  <c r="T48" i="27" s="1"/>
  <c r="Z48" i="27"/>
  <c r="AF48" i="27" s="1"/>
  <c r="AB48" i="27"/>
  <c r="AL48" i="27" s="1"/>
  <c r="AJ48" i="27"/>
  <c r="AK48" i="27" s="1"/>
  <c r="AM48" i="27"/>
  <c r="AN48" i="27" s="1"/>
  <c r="AV48" i="27"/>
  <c r="AW48" i="27" s="1"/>
  <c r="AX48" i="27"/>
  <c r="BF48" i="27"/>
  <c r="BG48" i="27" s="1"/>
  <c r="BH48" i="27"/>
  <c r="BI48" i="27"/>
  <c r="BV48" i="27"/>
  <c r="BW48" i="27"/>
  <c r="BX48" i="27" s="1"/>
  <c r="BV49" i="27"/>
  <c r="BW49" i="27"/>
  <c r="BX49" i="27" s="1"/>
  <c r="BV50" i="27"/>
  <c r="BW50" i="27"/>
  <c r="BX50" i="27" s="1"/>
  <c r="BV51" i="27"/>
  <c r="BW51" i="27"/>
  <c r="BX51" i="27" s="1"/>
  <c r="F52" i="27"/>
  <c r="M52" i="27" s="1"/>
  <c r="G52" i="27"/>
  <c r="H52" i="27"/>
  <c r="R52" i="27" s="1"/>
  <c r="K52" i="27"/>
  <c r="P52" i="27"/>
  <c r="Q52" i="27" s="1"/>
  <c r="Z52" i="27"/>
  <c r="AD52" i="27" s="1"/>
  <c r="AA52" i="27"/>
  <c r="AB52" i="27"/>
  <c r="AM52" i="27" s="1"/>
  <c r="AE52" i="27"/>
  <c r="AG52" i="27"/>
  <c r="AJ52" i="27"/>
  <c r="AK52" i="27" s="1"/>
  <c r="AL52" i="27"/>
  <c r="AN52" i="27"/>
  <c r="AV52" i="27"/>
  <c r="AW52" i="27"/>
  <c r="AX52" i="27"/>
  <c r="BF52" i="27"/>
  <c r="BG52" i="27"/>
  <c r="BH52" i="27"/>
  <c r="BI52" i="27"/>
  <c r="BV52" i="27"/>
  <c r="BW52" i="27"/>
  <c r="BX52" i="27" s="1"/>
  <c r="BV53" i="27"/>
  <c r="BW53" i="27"/>
  <c r="BX53" i="27" s="1"/>
  <c r="BV54" i="27"/>
  <c r="BW54" i="27"/>
  <c r="BX54" i="27" s="1"/>
  <c r="BV55" i="27"/>
  <c r="BW55" i="27"/>
  <c r="BX55" i="27" s="1"/>
  <c r="F56" i="27"/>
  <c r="H56" i="27"/>
  <c r="P56" i="27" s="1"/>
  <c r="J56" i="27"/>
  <c r="N56" i="27"/>
  <c r="Q56" i="27"/>
  <c r="Z56" i="27"/>
  <c r="AF56" i="27" s="1"/>
  <c r="AA56" i="27"/>
  <c r="AE57" i="27" s="1"/>
  <c r="AB56" i="27"/>
  <c r="AL56" i="27" s="1"/>
  <c r="AJ56" i="27"/>
  <c r="AK56" i="27" s="1"/>
  <c r="AV56" i="27"/>
  <c r="AW56" i="27" s="1"/>
  <c r="AX56" i="27"/>
  <c r="BF56" i="27"/>
  <c r="BG56" i="27" s="1"/>
  <c r="BH56" i="27"/>
  <c r="BI56" i="27" s="1"/>
  <c r="F60" i="27"/>
  <c r="G60" i="27" s="1"/>
  <c r="N61" i="27" s="1"/>
  <c r="H60" i="27"/>
  <c r="P60" i="27" s="1"/>
  <c r="Q60" i="27" s="1"/>
  <c r="Z60" i="27"/>
  <c r="AD60" i="27" s="1"/>
  <c r="AA60" i="27"/>
  <c r="AE61" i="27" s="1"/>
  <c r="AB60" i="27"/>
  <c r="AL60" i="27" s="1"/>
  <c r="AE60" i="27"/>
  <c r="AG60" i="27"/>
  <c r="AJ60" i="27"/>
  <c r="AK60" i="27"/>
  <c r="AM60" i="27"/>
  <c r="AN60" i="27" s="1"/>
  <c r="AV60" i="27"/>
  <c r="AW60" i="27"/>
  <c r="AZ60" i="27" s="1"/>
  <c r="AX60" i="27"/>
  <c r="BC60" i="27"/>
  <c r="BF60" i="27"/>
  <c r="BG60" i="27"/>
  <c r="BH60" i="27"/>
  <c r="BI60" i="27" s="1"/>
  <c r="BB61" i="27"/>
  <c r="F64" i="27"/>
  <c r="J64" i="27" s="1"/>
  <c r="G64" i="27"/>
  <c r="K65" i="27" s="1"/>
  <c r="H64" i="27"/>
  <c r="S64" i="27" s="1"/>
  <c r="T64" i="27" s="1"/>
  <c r="K64" i="27"/>
  <c r="L64" i="27"/>
  <c r="M64" i="27"/>
  <c r="N64" i="27"/>
  <c r="Z64" i="27"/>
  <c r="AA64" i="27" s="1"/>
  <c r="AB64" i="27"/>
  <c r="AM64" i="27" s="1"/>
  <c r="AN64" i="27" s="1"/>
  <c r="AE64" i="27"/>
  <c r="AJ64" i="27"/>
  <c r="AK64" i="27"/>
  <c r="AV64" i="27"/>
  <c r="AW64" i="27" s="1"/>
  <c r="AZ64" i="27" s="1"/>
  <c r="AX64" i="27"/>
  <c r="BC64" i="27"/>
  <c r="BF64" i="27"/>
  <c r="BG64" i="27" s="1"/>
  <c r="BH64" i="27"/>
  <c r="BI64" i="27" s="1"/>
  <c r="BC65" i="27"/>
  <c r="F68" i="27"/>
  <c r="G68" i="27" s="1"/>
  <c r="H68" i="27"/>
  <c r="P68" i="27" s="1"/>
  <c r="Q68" i="27" s="1"/>
  <c r="K68" i="27"/>
  <c r="L68" i="27"/>
  <c r="N68" i="27"/>
  <c r="Z68" i="27"/>
  <c r="AD68" i="27" s="1"/>
  <c r="AB68" i="27"/>
  <c r="AM68" i="27" s="1"/>
  <c r="AN68" i="27" s="1"/>
  <c r="AG68" i="27"/>
  <c r="AJ68" i="27"/>
  <c r="AK68" i="27" s="1"/>
  <c r="AL68" i="27"/>
  <c r="AV68" i="27"/>
  <c r="AW68" i="27" s="1"/>
  <c r="AX68" i="27"/>
  <c r="BF68" i="27"/>
  <c r="BG68" i="27" s="1"/>
  <c r="BH68" i="27"/>
  <c r="BI68" i="27" s="1"/>
  <c r="BV69" i="27"/>
  <c r="BV70" i="27" s="1"/>
  <c r="BV71" i="27" s="1"/>
  <c r="BV72" i="27" s="1"/>
  <c r="BV73" i="27" s="1"/>
  <c r="F72" i="27"/>
  <c r="G72" i="27" s="1"/>
  <c r="H72" i="27"/>
  <c r="P72" i="27"/>
  <c r="Q72" i="27"/>
  <c r="R72" i="27"/>
  <c r="S72" i="27"/>
  <c r="T72" i="27" s="1"/>
  <c r="Z72" i="27"/>
  <c r="AB72" i="27"/>
  <c r="AM72" i="27" s="1"/>
  <c r="AN72" i="27" s="1"/>
  <c r="AJ72" i="27"/>
  <c r="AK72" i="27" s="1"/>
  <c r="AL72" i="27"/>
  <c r="AV72" i="27"/>
  <c r="AW72" i="27" s="1"/>
  <c r="BB73" i="27" s="1"/>
  <c r="AX72" i="27"/>
  <c r="BF72" i="27"/>
  <c r="BG72" i="27"/>
  <c r="BH72" i="27"/>
  <c r="BI72" i="27" s="1"/>
  <c r="AZ73" i="27"/>
  <c r="F76" i="27"/>
  <c r="G76" i="27" s="1"/>
  <c r="H76" i="27"/>
  <c r="P76" i="27" s="1"/>
  <c r="Q76" i="27" s="1"/>
  <c r="Z76" i="27"/>
  <c r="AF76" i="27" s="1"/>
  <c r="AB76" i="27"/>
  <c r="AM76" i="27" s="1"/>
  <c r="AN76" i="27" s="1"/>
  <c r="AD76" i="27"/>
  <c r="AJ76" i="27"/>
  <c r="AK76" i="27" s="1"/>
  <c r="AV76" i="27"/>
  <c r="AW76" i="27" s="1"/>
  <c r="BB76" i="27" s="1"/>
  <c r="AX76" i="27"/>
  <c r="AZ76" i="27"/>
  <c r="BF76" i="27"/>
  <c r="BG76" i="27"/>
  <c r="BH76" i="27"/>
  <c r="BI76" i="27" s="1"/>
  <c r="BB77" i="27"/>
  <c r="BD77" i="27"/>
  <c r="F80" i="27"/>
  <c r="M80" i="27" s="1"/>
  <c r="H80" i="27"/>
  <c r="P80" i="27" s="1"/>
  <c r="Q80" i="27" s="1"/>
  <c r="K80" i="27"/>
  <c r="N80" i="27"/>
  <c r="Z80" i="27"/>
  <c r="AD80" i="27" s="1"/>
  <c r="AA80" i="27"/>
  <c r="AG81" i="27" s="1"/>
  <c r="AG82" i="27" s="1"/>
  <c r="AB80" i="27"/>
  <c r="AL80" i="27" s="1"/>
  <c r="AE80" i="27"/>
  <c r="AF80" i="27"/>
  <c r="AG80" i="27"/>
  <c r="AH80" i="27"/>
  <c r="AJ80" i="27"/>
  <c r="AK80" i="27"/>
  <c r="AV80" i="27"/>
  <c r="AW80" i="27" s="1"/>
  <c r="AX80" i="27"/>
  <c r="BF80" i="27"/>
  <c r="BG80" i="27" s="1"/>
  <c r="BH80" i="27"/>
  <c r="BI80" i="27"/>
  <c r="F84" i="27"/>
  <c r="M84" i="27" s="1"/>
  <c r="H84" i="27"/>
  <c r="P84" i="27" s="1"/>
  <c r="Q84" i="27" s="1"/>
  <c r="K84" i="27"/>
  <c r="L84" i="27"/>
  <c r="Z84" i="27"/>
  <c r="AF84" i="27" s="1"/>
  <c r="AA84" i="27"/>
  <c r="AD85" i="27" s="1"/>
  <c r="AB84" i="27"/>
  <c r="AL84" i="27" s="1"/>
  <c r="AJ84" i="27"/>
  <c r="AK84" i="27" s="1"/>
  <c r="AV84" i="27"/>
  <c r="AW84" i="27" s="1"/>
  <c r="AX84" i="27"/>
  <c r="BF84" i="27"/>
  <c r="BG84" i="27" s="1"/>
  <c r="BH84" i="27"/>
  <c r="BI84" i="27" s="1"/>
  <c r="AH85" i="27"/>
  <c r="F88" i="27"/>
  <c r="N88" i="27" s="1"/>
  <c r="G88" i="27"/>
  <c r="L89" i="27" s="1"/>
  <c r="H88" i="27"/>
  <c r="R88" i="27" s="1"/>
  <c r="J88" i="27"/>
  <c r="L88" i="27"/>
  <c r="M88" i="27"/>
  <c r="S88" i="27"/>
  <c r="T88" i="27"/>
  <c r="Z88" i="27"/>
  <c r="AH88" i="27" s="1"/>
  <c r="AB88" i="27"/>
  <c r="AL88" i="27" s="1"/>
  <c r="AJ88" i="27"/>
  <c r="AK88" i="27"/>
  <c r="AM88" i="27"/>
  <c r="AN88" i="27" s="1"/>
  <c r="AV88" i="27"/>
  <c r="AW88" i="27" s="1"/>
  <c r="AX88" i="27"/>
  <c r="BF88" i="27"/>
  <c r="BG88" i="27" s="1"/>
  <c r="BH88" i="27"/>
  <c r="BI88" i="27"/>
  <c r="F92" i="27"/>
  <c r="G92" i="27" s="1"/>
  <c r="H92" i="27"/>
  <c r="P92" i="27"/>
  <c r="Q92" i="27" s="1"/>
  <c r="R92" i="27"/>
  <c r="S92" i="27"/>
  <c r="T92" i="27" s="1"/>
  <c r="Z92" i="27"/>
  <c r="AA92" i="27" s="1"/>
  <c r="AB92" i="27"/>
  <c r="AL92" i="27" s="1"/>
  <c r="AE92" i="27"/>
  <c r="AF92" i="27"/>
  <c r="AG92" i="27"/>
  <c r="AJ92" i="27"/>
  <c r="AK92" i="27" s="1"/>
  <c r="AM92" i="27"/>
  <c r="AN92" i="27" s="1"/>
  <c r="AV92" i="27"/>
  <c r="AW92" i="27" s="1"/>
  <c r="AX92" i="27"/>
  <c r="BF92" i="27"/>
  <c r="BG92" i="27" s="1"/>
  <c r="BH92" i="27"/>
  <c r="BI92" i="27" s="1"/>
  <c r="F96" i="27"/>
  <c r="K96" i="27" s="1"/>
  <c r="H96" i="27"/>
  <c r="L96" i="27"/>
  <c r="N96" i="27"/>
  <c r="P96" i="27"/>
  <c r="Q96" i="27" s="1"/>
  <c r="R96" i="27"/>
  <c r="S96" i="27"/>
  <c r="T96" i="27" s="1"/>
  <c r="Z96" i="27"/>
  <c r="AA96" i="27" s="1"/>
  <c r="AB96" i="27"/>
  <c r="AM96" i="27" s="1"/>
  <c r="AN96" i="27" s="1"/>
  <c r="AD96" i="27"/>
  <c r="AD98" i="27" s="1"/>
  <c r="AF96" i="27"/>
  <c r="AF98" i="27" s="1"/>
  <c r="AH96" i="27"/>
  <c r="AH98" i="27" s="1"/>
  <c r="AJ96" i="27"/>
  <c r="AK96" i="27" s="1"/>
  <c r="AV96" i="27"/>
  <c r="AW96" i="27"/>
  <c r="BA97" i="27" s="1"/>
  <c r="AX96" i="27"/>
  <c r="BA96" i="27"/>
  <c r="BF96" i="27"/>
  <c r="BG96" i="27"/>
  <c r="BH96" i="27"/>
  <c r="BI96" i="27"/>
  <c r="F100" i="27"/>
  <c r="G100" i="27" s="1"/>
  <c r="M101" i="27" s="1"/>
  <c r="H100" i="27"/>
  <c r="S100" i="27" s="1"/>
  <c r="T100" i="27" s="1"/>
  <c r="P100" i="27"/>
  <c r="Q100" i="27" s="1"/>
  <c r="R100" i="27"/>
  <c r="Z100" i="27"/>
  <c r="AD100" i="27" s="1"/>
  <c r="AD102" i="27" s="1"/>
  <c r="AA100" i="27"/>
  <c r="AB100" i="27"/>
  <c r="AL100" i="27" s="1"/>
  <c r="AJ100" i="27"/>
  <c r="AK100" i="27"/>
  <c r="AM100" i="27"/>
  <c r="AN100" i="27" s="1"/>
  <c r="AV100" i="27"/>
  <c r="AW100" i="27"/>
  <c r="BB100" i="27" s="1"/>
  <c r="AX100" i="27"/>
  <c r="BF100" i="27"/>
  <c r="BG100" i="27"/>
  <c r="BH100" i="27"/>
  <c r="BI100" i="27" s="1"/>
  <c r="L101" i="27"/>
  <c r="N101" i="27"/>
  <c r="F3" i="26"/>
  <c r="G3" i="26"/>
  <c r="F1" i="25"/>
  <c r="G1" i="25"/>
  <c r="H1" i="25"/>
  <c r="I1" i="25"/>
  <c r="O1" i="25"/>
  <c r="P1" i="25"/>
  <c r="Q1" i="25"/>
  <c r="R1" i="25"/>
  <c r="S1" i="25"/>
  <c r="Y1" i="25"/>
  <c r="Z1" i="25"/>
  <c r="AA1" i="25"/>
  <c r="C4" i="25"/>
  <c r="C1" i="25" s="1"/>
  <c r="D4" i="25"/>
  <c r="D1" i="25" s="1"/>
  <c r="E4" i="25"/>
  <c r="E1" i="25" s="1"/>
  <c r="F4" i="25"/>
  <c r="G4" i="25"/>
  <c r="H4" i="25"/>
  <c r="I4" i="25"/>
  <c r="J4" i="25"/>
  <c r="J1" i="25" s="1"/>
  <c r="K4" i="25"/>
  <c r="K1" i="25" s="1"/>
  <c r="L4" i="25"/>
  <c r="L1" i="25" s="1"/>
  <c r="M4" i="25"/>
  <c r="M1" i="25" s="1"/>
  <c r="N4" i="25"/>
  <c r="N1" i="25" s="1"/>
  <c r="O4" i="25"/>
  <c r="P4" i="25"/>
  <c r="Q4" i="25"/>
  <c r="R4" i="25"/>
  <c r="S4" i="25"/>
  <c r="T4" i="25"/>
  <c r="T1" i="25" s="1"/>
  <c r="U4" i="25"/>
  <c r="U1" i="25" s="1"/>
  <c r="V4" i="25"/>
  <c r="V1" i="25" s="1"/>
  <c r="W4" i="25"/>
  <c r="W1" i="25" s="1"/>
  <c r="X4" i="25"/>
  <c r="X1" i="25" s="1"/>
  <c r="Y4" i="25"/>
  <c r="Z4" i="25"/>
  <c r="AA4" i="25"/>
  <c r="B5" i="25"/>
  <c r="C5" i="25"/>
  <c r="D5" i="25"/>
  <c r="E5" i="25"/>
  <c r="F5" i="25"/>
  <c r="G5" i="25"/>
  <c r="H5" i="25"/>
  <c r="I5" i="25"/>
  <c r="J5" i="25"/>
  <c r="K5" i="25"/>
  <c r="L5" i="25"/>
  <c r="M5" i="25"/>
  <c r="N5" i="25"/>
  <c r="O5" i="25"/>
  <c r="P5" i="25"/>
  <c r="Q5" i="25"/>
  <c r="R5" i="25"/>
  <c r="S5" i="25"/>
  <c r="T5" i="25"/>
  <c r="U5" i="25"/>
  <c r="V5" i="25"/>
  <c r="W5" i="25"/>
  <c r="X5" i="25"/>
  <c r="Y5" i="25"/>
  <c r="Z5" i="25"/>
  <c r="AA5" i="25"/>
  <c r="B6" i="25"/>
  <c r="C6" i="25"/>
  <c r="D6" i="25"/>
  <c r="E6" i="25"/>
  <c r="F6" i="25"/>
  <c r="G35" i="25" s="1"/>
  <c r="G6" i="25"/>
  <c r="H6" i="25"/>
  <c r="I6" i="25"/>
  <c r="J6" i="25"/>
  <c r="K6" i="25"/>
  <c r="L6" i="25"/>
  <c r="M6" i="25"/>
  <c r="N6" i="25"/>
  <c r="O6" i="25"/>
  <c r="P6" i="25"/>
  <c r="Q6" i="25"/>
  <c r="R35" i="25" s="1"/>
  <c r="R6" i="25"/>
  <c r="S6" i="25"/>
  <c r="T6" i="25"/>
  <c r="U6" i="25"/>
  <c r="V6" i="25"/>
  <c r="W6" i="25"/>
  <c r="X6" i="25"/>
  <c r="Y6" i="25"/>
  <c r="Z6" i="25"/>
  <c r="AA35" i="25" s="1"/>
  <c r="AA6" i="25"/>
  <c r="B7" i="25"/>
  <c r="C7" i="25"/>
  <c r="D7" i="25"/>
  <c r="E7" i="25"/>
  <c r="F7" i="25"/>
  <c r="G7" i="25"/>
  <c r="H7" i="25"/>
  <c r="I7" i="25"/>
  <c r="J7" i="25"/>
  <c r="K7" i="25"/>
  <c r="L36" i="25" s="1"/>
  <c r="L7" i="25"/>
  <c r="M7" i="25"/>
  <c r="N7" i="25"/>
  <c r="O7" i="25"/>
  <c r="P7" i="25"/>
  <c r="Q7" i="25"/>
  <c r="R7" i="25"/>
  <c r="S7" i="25"/>
  <c r="T7" i="25"/>
  <c r="U7" i="25"/>
  <c r="V36" i="25" s="1"/>
  <c r="V7" i="25"/>
  <c r="W7" i="25"/>
  <c r="X7" i="25"/>
  <c r="Y7" i="25"/>
  <c r="Z7" i="25"/>
  <c r="AA7" i="25"/>
  <c r="B8" i="25"/>
  <c r="C8" i="25"/>
  <c r="D8" i="25"/>
  <c r="E8" i="25"/>
  <c r="F37" i="25" s="1"/>
  <c r="F8" i="25"/>
  <c r="G8" i="25"/>
  <c r="H8" i="25"/>
  <c r="I8" i="25"/>
  <c r="J8" i="25"/>
  <c r="K8" i="25"/>
  <c r="L8" i="25"/>
  <c r="M8" i="25"/>
  <c r="N8" i="25"/>
  <c r="O8" i="25"/>
  <c r="P8" i="25"/>
  <c r="Q8" i="25"/>
  <c r="R8" i="25"/>
  <c r="S8" i="25"/>
  <c r="T8" i="25"/>
  <c r="U8" i="25"/>
  <c r="V8" i="25"/>
  <c r="W8" i="25"/>
  <c r="X8" i="25"/>
  <c r="Y8" i="25"/>
  <c r="Z8" i="25"/>
  <c r="AA8" i="25"/>
  <c r="B9" i="25"/>
  <c r="C9" i="25"/>
  <c r="D9" i="25"/>
  <c r="E9" i="25"/>
  <c r="F38" i="25" s="1"/>
  <c r="F9" i="25"/>
  <c r="G38" i="25" s="1"/>
  <c r="G9" i="25"/>
  <c r="H9" i="25"/>
  <c r="I9" i="25"/>
  <c r="J9" i="25"/>
  <c r="K38" i="25" s="1"/>
  <c r="K9" i="25"/>
  <c r="L9" i="25"/>
  <c r="M9" i="25"/>
  <c r="N9" i="25"/>
  <c r="O9" i="25"/>
  <c r="P38" i="25" s="1"/>
  <c r="P9" i="25"/>
  <c r="Q38" i="25" s="1"/>
  <c r="Q9" i="25"/>
  <c r="R38" i="25" s="1"/>
  <c r="R9" i="25"/>
  <c r="S38" i="25" s="1"/>
  <c r="S9" i="25"/>
  <c r="T38" i="25" s="1"/>
  <c r="T9" i="25"/>
  <c r="U38" i="25" s="1"/>
  <c r="U9" i="25"/>
  <c r="V9" i="25"/>
  <c r="W9" i="25"/>
  <c r="X9" i="25"/>
  <c r="Y38" i="25" s="1"/>
  <c r="Y9" i="25"/>
  <c r="Z9" i="25"/>
  <c r="AA9" i="25"/>
  <c r="B10" i="25"/>
  <c r="C10" i="25"/>
  <c r="D10" i="25"/>
  <c r="E10" i="25"/>
  <c r="F10" i="25"/>
  <c r="G10" i="25"/>
  <c r="H10" i="25"/>
  <c r="I39" i="25" s="1"/>
  <c r="I10" i="25"/>
  <c r="J10" i="25"/>
  <c r="K10" i="25"/>
  <c r="L10" i="25"/>
  <c r="M10" i="25"/>
  <c r="N10" i="25"/>
  <c r="O10" i="25"/>
  <c r="P10" i="25"/>
  <c r="Q10" i="25"/>
  <c r="R10" i="25"/>
  <c r="S10" i="25"/>
  <c r="T10" i="25"/>
  <c r="U10" i="25"/>
  <c r="V10" i="25"/>
  <c r="W10" i="25"/>
  <c r="X10" i="25"/>
  <c r="Y10" i="25"/>
  <c r="Z10" i="25"/>
  <c r="AA10" i="25"/>
  <c r="B11" i="25"/>
  <c r="C11" i="25"/>
  <c r="D11" i="25"/>
  <c r="E11" i="25"/>
  <c r="F40" i="25" s="1"/>
  <c r="F11" i="25"/>
  <c r="G11" i="25"/>
  <c r="H11" i="25"/>
  <c r="I11" i="25"/>
  <c r="J11" i="25"/>
  <c r="K11" i="25"/>
  <c r="L40" i="25" s="1"/>
  <c r="L11" i="25"/>
  <c r="M11" i="25"/>
  <c r="N11" i="25"/>
  <c r="O11" i="25"/>
  <c r="P40" i="25" s="1"/>
  <c r="P11" i="25"/>
  <c r="Q11" i="25"/>
  <c r="R11" i="25"/>
  <c r="S11" i="25"/>
  <c r="T11" i="25"/>
  <c r="U11" i="25"/>
  <c r="V11" i="25"/>
  <c r="W40" i="25" s="1"/>
  <c r="W11" i="25"/>
  <c r="X11" i="25"/>
  <c r="Y11" i="25"/>
  <c r="Z11" i="25"/>
  <c r="AA11" i="25"/>
  <c r="B12" i="25"/>
  <c r="C12" i="25"/>
  <c r="D12" i="25"/>
  <c r="E12" i="25"/>
  <c r="F12" i="25"/>
  <c r="G12" i="25"/>
  <c r="H12" i="25"/>
  <c r="I12" i="25"/>
  <c r="J12" i="25"/>
  <c r="K12" i="25"/>
  <c r="L12" i="25"/>
  <c r="M12" i="25"/>
  <c r="N12" i="25"/>
  <c r="O12" i="25"/>
  <c r="P12" i="25"/>
  <c r="Q41" i="25" s="1"/>
  <c r="Q12" i="25"/>
  <c r="R41" i="25" s="1"/>
  <c r="R12" i="25"/>
  <c r="S12" i="25"/>
  <c r="T12" i="25"/>
  <c r="U12" i="25"/>
  <c r="V12" i="25"/>
  <c r="W12" i="25"/>
  <c r="X12" i="25"/>
  <c r="Y12" i="25"/>
  <c r="Z12" i="25"/>
  <c r="AA41" i="25" s="1"/>
  <c r="AA12" i="25"/>
  <c r="B13" i="25"/>
  <c r="C13" i="25"/>
  <c r="D13" i="25"/>
  <c r="E13" i="25"/>
  <c r="F13" i="25"/>
  <c r="G42" i="25" s="1"/>
  <c r="G13" i="25"/>
  <c r="H13" i="25"/>
  <c r="I13" i="25"/>
  <c r="J13" i="25"/>
  <c r="K13" i="25"/>
  <c r="L42" i="25" s="1"/>
  <c r="L13" i="25"/>
  <c r="M13" i="25"/>
  <c r="N13" i="25"/>
  <c r="O13" i="25"/>
  <c r="P13" i="25"/>
  <c r="Q42" i="25" s="1"/>
  <c r="Q13" i="25"/>
  <c r="R13" i="25"/>
  <c r="S13" i="25"/>
  <c r="T13" i="25"/>
  <c r="U13" i="25"/>
  <c r="V42" i="25" s="1"/>
  <c r="V13" i="25"/>
  <c r="W13" i="25"/>
  <c r="X13" i="25"/>
  <c r="Y13" i="25"/>
  <c r="Z13" i="25"/>
  <c r="AA42" i="25" s="1"/>
  <c r="AA13" i="25"/>
  <c r="B14" i="25"/>
  <c r="B43" i="25" s="1"/>
  <c r="C14" i="25"/>
  <c r="D14" i="25"/>
  <c r="E14" i="25"/>
  <c r="F14" i="25"/>
  <c r="G14" i="25"/>
  <c r="H14" i="25"/>
  <c r="I14" i="25"/>
  <c r="J14" i="25"/>
  <c r="K43" i="25" s="1"/>
  <c r="K14" i="25"/>
  <c r="L43" i="25" s="1"/>
  <c r="L14" i="25"/>
  <c r="M43" i="25" s="1"/>
  <c r="M14" i="25"/>
  <c r="N43" i="25" s="1"/>
  <c r="N14" i="25"/>
  <c r="O14" i="25"/>
  <c r="P14" i="25"/>
  <c r="Q14" i="25"/>
  <c r="R14" i="25"/>
  <c r="S14" i="25"/>
  <c r="T14" i="25"/>
  <c r="U14" i="25"/>
  <c r="V14" i="25"/>
  <c r="W43" i="25" s="1"/>
  <c r="W14" i="25"/>
  <c r="X43" i="25" s="1"/>
  <c r="X14" i="25"/>
  <c r="Y43" i="25" s="1"/>
  <c r="Y14" i="25"/>
  <c r="Z14" i="25"/>
  <c r="AA14" i="25"/>
  <c r="B15" i="25"/>
  <c r="C15" i="25"/>
  <c r="D15" i="25"/>
  <c r="E15" i="25"/>
  <c r="F15" i="25"/>
  <c r="G15" i="25"/>
  <c r="H15" i="25"/>
  <c r="I15" i="25"/>
  <c r="J15" i="25"/>
  <c r="K15" i="25"/>
  <c r="L15" i="25"/>
  <c r="M15" i="25"/>
  <c r="N15" i="25"/>
  <c r="O15" i="25"/>
  <c r="P15" i="25"/>
  <c r="Q15" i="25"/>
  <c r="R15" i="25"/>
  <c r="S15" i="25"/>
  <c r="T15" i="25"/>
  <c r="U15" i="25"/>
  <c r="V15" i="25"/>
  <c r="W15" i="25"/>
  <c r="X15" i="25"/>
  <c r="Y15" i="25"/>
  <c r="Z15" i="25"/>
  <c r="AA15" i="25"/>
  <c r="B16" i="25"/>
  <c r="C16" i="25"/>
  <c r="D16" i="25"/>
  <c r="E16" i="25"/>
  <c r="F45" i="25" s="1"/>
  <c r="F16" i="25"/>
  <c r="G45" i="25" s="1"/>
  <c r="G16" i="25"/>
  <c r="H16" i="25"/>
  <c r="I16" i="25"/>
  <c r="J16" i="25"/>
  <c r="K16" i="25"/>
  <c r="L45" i="25" s="1"/>
  <c r="L16" i="25"/>
  <c r="M16" i="25"/>
  <c r="N16" i="25"/>
  <c r="O16" i="25"/>
  <c r="P45" i="25" s="1"/>
  <c r="P16" i="25"/>
  <c r="Q16" i="25"/>
  <c r="R45" i="25" s="1"/>
  <c r="R16" i="25"/>
  <c r="S16" i="25"/>
  <c r="T16" i="25"/>
  <c r="U16" i="25"/>
  <c r="V45" i="25" s="1"/>
  <c r="V16" i="25"/>
  <c r="W16" i="25"/>
  <c r="X16" i="25"/>
  <c r="Y16" i="25"/>
  <c r="Z16" i="25"/>
  <c r="AA45" i="25" s="1"/>
  <c r="AA16" i="25"/>
  <c r="B17" i="25"/>
  <c r="C17" i="25"/>
  <c r="D17" i="25"/>
  <c r="E17" i="25"/>
  <c r="F17" i="25"/>
  <c r="G17" i="25"/>
  <c r="H17" i="25"/>
  <c r="I17" i="25"/>
  <c r="J17" i="25"/>
  <c r="K17" i="25"/>
  <c r="L46" i="25" s="1"/>
  <c r="L17" i="25"/>
  <c r="M17" i="25"/>
  <c r="N17" i="25"/>
  <c r="O17" i="25"/>
  <c r="P17" i="25"/>
  <c r="Q17" i="25"/>
  <c r="R17" i="25"/>
  <c r="S17" i="25"/>
  <c r="T17" i="25"/>
  <c r="U17" i="25"/>
  <c r="V46" i="25" s="1"/>
  <c r="V17" i="25"/>
  <c r="W17" i="25"/>
  <c r="X17" i="25"/>
  <c r="Y17" i="25"/>
  <c r="Z17" i="25"/>
  <c r="AA17" i="25"/>
  <c r="B18" i="25"/>
  <c r="C18" i="25"/>
  <c r="D18" i="25"/>
  <c r="E18" i="25"/>
  <c r="F47" i="25" s="1"/>
  <c r="F18" i="25"/>
  <c r="G47" i="25" s="1"/>
  <c r="G18" i="25"/>
  <c r="H18" i="25"/>
  <c r="I18" i="25"/>
  <c r="J18" i="25"/>
  <c r="K18" i="25"/>
  <c r="L18" i="25"/>
  <c r="M18" i="25"/>
  <c r="N18" i="25"/>
  <c r="O18" i="25"/>
  <c r="P47" i="25" s="1"/>
  <c r="P18" i="25"/>
  <c r="Q47" i="25" s="1"/>
  <c r="Q18" i="25"/>
  <c r="R18" i="25"/>
  <c r="S18" i="25"/>
  <c r="T18" i="25"/>
  <c r="U18" i="25"/>
  <c r="V47" i="25" s="1"/>
  <c r="V18" i="25"/>
  <c r="W18" i="25"/>
  <c r="X18" i="25"/>
  <c r="Y18" i="25"/>
  <c r="Z18" i="25"/>
  <c r="AA47" i="25" s="1"/>
  <c r="AA18" i="25"/>
  <c r="B19" i="25"/>
  <c r="C19" i="25"/>
  <c r="D19" i="25"/>
  <c r="E48" i="25" s="1"/>
  <c r="E19" i="25"/>
  <c r="F48" i="25" s="1"/>
  <c r="F19" i="25"/>
  <c r="G48" i="25" s="1"/>
  <c r="G19" i="25"/>
  <c r="H19" i="25"/>
  <c r="I19" i="25"/>
  <c r="J19" i="25"/>
  <c r="K48" i="25" s="1"/>
  <c r="K19" i="25"/>
  <c r="L19" i="25"/>
  <c r="M19" i="25"/>
  <c r="N19" i="25"/>
  <c r="O19" i="25"/>
  <c r="P48" i="25" s="1"/>
  <c r="P19" i="25"/>
  <c r="Q48" i="25" s="1"/>
  <c r="Q19" i="25"/>
  <c r="R48" i="25" s="1"/>
  <c r="R19" i="25"/>
  <c r="S48" i="25" s="1"/>
  <c r="S19" i="25"/>
  <c r="T48" i="25" s="1"/>
  <c r="T19" i="25"/>
  <c r="U48" i="25" s="1"/>
  <c r="U19" i="25"/>
  <c r="V19" i="25"/>
  <c r="W19" i="25"/>
  <c r="X19" i="25"/>
  <c r="Y48" i="25" s="1"/>
  <c r="Y19" i="25"/>
  <c r="Z19" i="25"/>
  <c r="AA48" i="25" s="1"/>
  <c r="AA19" i="25"/>
  <c r="B20" i="25"/>
  <c r="C20" i="25"/>
  <c r="D20" i="25"/>
  <c r="E20" i="25"/>
  <c r="F20" i="25"/>
  <c r="G20" i="25"/>
  <c r="H20" i="25"/>
  <c r="I49" i="25" s="1"/>
  <c r="I20" i="25"/>
  <c r="J20" i="25"/>
  <c r="K20" i="25"/>
  <c r="L49" i="25" s="1"/>
  <c r="L20" i="25"/>
  <c r="M20" i="25"/>
  <c r="N20" i="25"/>
  <c r="O20" i="25"/>
  <c r="P20" i="25"/>
  <c r="Q20" i="25"/>
  <c r="R49" i="25" s="1"/>
  <c r="R20" i="25"/>
  <c r="S20" i="25"/>
  <c r="T20" i="25"/>
  <c r="U20" i="25"/>
  <c r="V49" i="25" s="1"/>
  <c r="V20" i="25"/>
  <c r="W20" i="25"/>
  <c r="X20" i="25"/>
  <c r="Y20" i="25"/>
  <c r="Z20" i="25"/>
  <c r="AA20" i="25"/>
  <c r="B21" i="25"/>
  <c r="B50" i="25" s="1"/>
  <c r="C21" i="25"/>
  <c r="D21" i="25"/>
  <c r="E21" i="25"/>
  <c r="F50" i="25" s="1"/>
  <c r="F21" i="25"/>
  <c r="G21" i="25"/>
  <c r="H21" i="25"/>
  <c r="I21" i="25"/>
  <c r="J21" i="25"/>
  <c r="K21" i="25"/>
  <c r="L50" i="25" s="1"/>
  <c r="L21" i="25"/>
  <c r="M50" i="25" s="1"/>
  <c r="M21" i="25"/>
  <c r="N21" i="25"/>
  <c r="O21" i="25"/>
  <c r="P50" i="25" s="1"/>
  <c r="P21" i="25"/>
  <c r="Q21" i="25"/>
  <c r="R21" i="25"/>
  <c r="S21" i="25"/>
  <c r="T21" i="25"/>
  <c r="U21" i="25"/>
  <c r="V21" i="25"/>
  <c r="W50" i="25" s="1"/>
  <c r="W21" i="25"/>
  <c r="X21" i="25"/>
  <c r="Y21" i="25"/>
  <c r="Z21" i="25"/>
  <c r="AA21" i="25"/>
  <c r="B22" i="25"/>
  <c r="C22" i="25"/>
  <c r="D22" i="25"/>
  <c r="E22" i="25"/>
  <c r="F51" i="25" s="1"/>
  <c r="F22" i="25"/>
  <c r="G51" i="25" s="1"/>
  <c r="G22" i="25"/>
  <c r="H22" i="25"/>
  <c r="I22" i="25"/>
  <c r="J22" i="25"/>
  <c r="K22" i="25"/>
  <c r="L22" i="25"/>
  <c r="M22" i="25"/>
  <c r="N22" i="25"/>
  <c r="O22" i="25"/>
  <c r="P51" i="25" s="1"/>
  <c r="P22" i="25"/>
  <c r="Q51" i="25" s="1"/>
  <c r="Q22" i="25"/>
  <c r="R51" i="25" s="1"/>
  <c r="R22" i="25"/>
  <c r="S22" i="25"/>
  <c r="T22" i="25"/>
  <c r="U22" i="25"/>
  <c r="V22" i="25"/>
  <c r="W22" i="25"/>
  <c r="X22" i="25"/>
  <c r="Y22" i="25"/>
  <c r="Z22" i="25"/>
  <c r="AA51" i="25" s="1"/>
  <c r="AA22" i="25"/>
  <c r="B23" i="25"/>
  <c r="C23" i="25"/>
  <c r="D23" i="25"/>
  <c r="E23" i="25"/>
  <c r="F23" i="25"/>
  <c r="G52" i="25" s="1"/>
  <c r="G23" i="25"/>
  <c r="H23" i="25"/>
  <c r="I23" i="25"/>
  <c r="J23" i="25"/>
  <c r="K23" i="25"/>
  <c r="L52" i="25" s="1"/>
  <c r="L23" i="25"/>
  <c r="M23" i="25"/>
  <c r="N23" i="25"/>
  <c r="O23" i="25"/>
  <c r="P52" i="25" s="1"/>
  <c r="P23" i="25"/>
  <c r="Q52" i="25" s="1"/>
  <c r="Q23" i="25"/>
  <c r="R52" i="25" s="1"/>
  <c r="R23" i="25"/>
  <c r="S23" i="25"/>
  <c r="T23" i="25"/>
  <c r="U23" i="25"/>
  <c r="V52" i="25" s="1"/>
  <c r="V23" i="25"/>
  <c r="W23" i="25"/>
  <c r="X23" i="25"/>
  <c r="Y23" i="25"/>
  <c r="Z23" i="25"/>
  <c r="AA52" i="25" s="1"/>
  <c r="AA23" i="25"/>
  <c r="B24" i="25"/>
  <c r="B53" i="25" s="1"/>
  <c r="C24" i="25"/>
  <c r="D53" i="25" s="1"/>
  <c r="D24" i="25"/>
  <c r="E53" i="25" s="1"/>
  <c r="E24" i="25"/>
  <c r="F24" i="25"/>
  <c r="G24" i="25"/>
  <c r="H24" i="25"/>
  <c r="I24" i="25"/>
  <c r="J24" i="25"/>
  <c r="K53" i="25" s="1"/>
  <c r="K24" i="25"/>
  <c r="L53" i="25" s="1"/>
  <c r="L24" i="25"/>
  <c r="M53" i="25" s="1"/>
  <c r="M24" i="25"/>
  <c r="N24" i="25"/>
  <c r="O53" i="25" s="1"/>
  <c r="O24" i="25"/>
  <c r="P24" i="25"/>
  <c r="Q24" i="25"/>
  <c r="R24" i="25"/>
  <c r="S24" i="25"/>
  <c r="T53" i="25" s="1"/>
  <c r="T24" i="25"/>
  <c r="U24" i="25"/>
  <c r="V53" i="25" s="1"/>
  <c r="V24" i="25"/>
  <c r="W53" i="25" s="1"/>
  <c r="W24" i="25"/>
  <c r="X53" i="25" s="1"/>
  <c r="X24" i="25"/>
  <c r="Y53" i="25" s="1"/>
  <c r="Y24" i="25"/>
  <c r="Z24" i="25"/>
  <c r="AA24" i="25"/>
  <c r="B25" i="25"/>
  <c r="C25" i="25"/>
  <c r="D25" i="25"/>
  <c r="E25" i="25"/>
  <c r="F25" i="25"/>
  <c r="G54" i="25" s="1"/>
  <c r="G25" i="25"/>
  <c r="H25" i="25"/>
  <c r="I25" i="25"/>
  <c r="J25" i="25"/>
  <c r="K25" i="25"/>
  <c r="L25" i="25"/>
  <c r="M25" i="25"/>
  <c r="N25" i="25"/>
  <c r="O25" i="25"/>
  <c r="P54" i="25" s="1"/>
  <c r="P25" i="25"/>
  <c r="Q54" i="25" s="1"/>
  <c r="Q25" i="25"/>
  <c r="R25" i="25"/>
  <c r="S25" i="25"/>
  <c r="T25" i="25"/>
  <c r="U25" i="25"/>
  <c r="V25" i="25"/>
  <c r="W25" i="25"/>
  <c r="X25" i="25"/>
  <c r="Y25" i="25"/>
  <c r="Z25" i="25"/>
  <c r="AA54" i="25" s="1"/>
  <c r="AA25" i="25"/>
  <c r="B26" i="25"/>
  <c r="C26" i="25"/>
  <c r="D26" i="25"/>
  <c r="E26" i="25"/>
  <c r="F55" i="25" s="1"/>
  <c r="F26" i="25"/>
  <c r="G26" i="25"/>
  <c r="H26" i="25"/>
  <c r="I26" i="25"/>
  <c r="J26" i="25"/>
  <c r="K26" i="25"/>
  <c r="L55" i="25" s="1"/>
  <c r="L26" i="25"/>
  <c r="M26" i="25"/>
  <c r="N26" i="25"/>
  <c r="O26" i="25"/>
  <c r="P55" i="25" s="1"/>
  <c r="P26" i="25"/>
  <c r="Q55" i="25" s="1"/>
  <c r="Q26" i="25"/>
  <c r="R55" i="25" s="1"/>
  <c r="R26" i="25"/>
  <c r="S55" i="25" s="1"/>
  <c r="S26" i="25"/>
  <c r="T26" i="25"/>
  <c r="U26" i="25"/>
  <c r="V55" i="25" s="1"/>
  <c r="V26" i="25"/>
  <c r="W26" i="25"/>
  <c r="X26" i="25"/>
  <c r="Y26" i="25"/>
  <c r="Z26" i="25"/>
  <c r="AA55" i="25" s="1"/>
  <c r="AA26" i="25"/>
  <c r="B27" i="25"/>
  <c r="B56" i="25" s="1"/>
  <c r="C27" i="25"/>
  <c r="D27" i="25"/>
  <c r="E27" i="25"/>
  <c r="F27" i="25"/>
  <c r="G27" i="25"/>
  <c r="H27" i="25"/>
  <c r="I27" i="25"/>
  <c r="J27" i="25"/>
  <c r="K27" i="25"/>
  <c r="L56" i="25" s="1"/>
  <c r="L27" i="25"/>
  <c r="M27" i="25"/>
  <c r="N27" i="25"/>
  <c r="O27" i="25"/>
  <c r="P27" i="25"/>
  <c r="Q27" i="25"/>
  <c r="R27" i="25"/>
  <c r="S27" i="25"/>
  <c r="T27" i="25"/>
  <c r="U27" i="25"/>
  <c r="V56" i="25" s="1"/>
  <c r="V27" i="25"/>
  <c r="W27" i="25"/>
  <c r="X27" i="25"/>
  <c r="Y27" i="25"/>
  <c r="Z27" i="25"/>
  <c r="AA27" i="25"/>
  <c r="B28" i="25"/>
  <c r="C28" i="25"/>
  <c r="D28" i="25"/>
  <c r="E28" i="25"/>
  <c r="F57" i="25" s="1"/>
  <c r="F28" i="25"/>
  <c r="G57" i="25" s="1"/>
  <c r="G28" i="25"/>
  <c r="H28" i="25"/>
  <c r="I28" i="25"/>
  <c r="J28" i="25"/>
  <c r="K28" i="25"/>
  <c r="L57" i="25" s="1"/>
  <c r="L28" i="25"/>
  <c r="M28" i="25"/>
  <c r="N28" i="25"/>
  <c r="O28" i="25"/>
  <c r="P57" i="25" s="1"/>
  <c r="P28" i="25"/>
  <c r="Q57" i="25" s="1"/>
  <c r="Q28" i="25"/>
  <c r="R57" i="25" s="1"/>
  <c r="R28" i="25"/>
  <c r="S28" i="25"/>
  <c r="T28" i="25"/>
  <c r="U28" i="25"/>
  <c r="V57" i="25" s="1"/>
  <c r="V28" i="25"/>
  <c r="W28" i="25"/>
  <c r="X28" i="25"/>
  <c r="Y28" i="25"/>
  <c r="Z28" i="25"/>
  <c r="AA57" i="25" s="1"/>
  <c r="AA28" i="25"/>
  <c r="B29" i="25"/>
  <c r="C29" i="25"/>
  <c r="D29" i="25"/>
  <c r="E29" i="25"/>
  <c r="F29" i="25"/>
  <c r="G58" i="25" s="1"/>
  <c r="G29" i="25"/>
  <c r="H29" i="25"/>
  <c r="I29" i="25"/>
  <c r="J29" i="25"/>
  <c r="K58" i="25" s="1"/>
  <c r="K29" i="25"/>
  <c r="L29" i="25"/>
  <c r="M29" i="25"/>
  <c r="N29" i="25"/>
  <c r="O58" i="25" s="1"/>
  <c r="O29" i="25"/>
  <c r="P58" i="25" s="1"/>
  <c r="P29" i="25"/>
  <c r="Q58" i="25" s="1"/>
  <c r="Q29" i="25"/>
  <c r="R58" i="25" s="1"/>
  <c r="R29" i="25"/>
  <c r="S58" i="25" s="1"/>
  <c r="S29" i="25"/>
  <c r="T58" i="25" s="1"/>
  <c r="T29" i="25"/>
  <c r="U58" i="25" s="1"/>
  <c r="U29" i="25"/>
  <c r="V29" i="25"/>
  <c r="W29" i="25"/>
  <c r="X29" i="25"/>
  <c r="Y29" i="25"/>
  <c r="Z29" i="25"/>
  <c r="AA58" i="25" s="1"/>
  <c r="AA29" i="25"/>
  <c r="D33" i="25"/>
  <c r="E33" i="25"/>
  <c r="F33" i="25"/>
  <c r="G33" i="25"/>
  <c r="H33" i="25"/>
  <c r="I33" i="25"/>
  <c r="J33" i="25"/>
  <c r="K33" i="25"/>
  <c r="L33" i="25"/>
  <c r="M33" i="25"/>
  <c r="N33" i="25"/>
  <c r="O33" i="25"/>
  <c r="P33" i="25"/>
  <c r="Q33" i="25"/>
  <c r="R33" i="25"/>
  <c r="S33" i="25"/>
  <c r="T33" i="25"/>
  <c r="U33" i="25"/>
  <c r="V33" i="25"/>
  <c r="W33" i="25"/>
  <c r="X33" i="25"/>
  <c r="Y33" i="25"/>
  <c r="Z33" i="25"/>
  <c r="AA33" i="25"/>
  <c r="AB33" i="25"/>
  <c r="B34" i="25"/>
  <c r="C34" i="25"/>
  <c r="B35" i="25"/>
  <c r="C35" i="25"/>
  <c r="B36" i="25"/>
  <c r="C36" i="25"/>
  <c r="B37" i="25"/>
  <c r="C37" i="25"/>
  <c r="B38" i="25"/>
  <c r="C38" i="25"/>
  <c r="B39" i="25"/>
  <c r="C39" i="25"/>
  <c r="B40" i="25"/>
  <c r="C40" i="25"/>
  <c r="B41" i="25"/>
  <c r="C41" i="25"/>
  <c r="B42" i="25"/>
  <c r="C42" i="25"/>
  <c r="C43" i="25"/>
  <c r="B44" i="25"/>
  <c r="C44" i="25"/>
  <c r="B45" i="25"/>
  <c r="C45" i="25"/>
  <c r="B46" i="25"/>
  <c r="C46" i="25"/>
  <c r="B47" i="25"/>
  <c r="C47" i="25"/>
  <c r="B48" i="25"/>
  <c r="C48" i="25"/>
  <c r="B49" i="25"/>
  <c r="C49" i="25"/>
  <c r="C50" i="25"/>
  <c r="B51" i="25"/>
  <c r="C51" i="25"/>
  <c r="B52" i="25"/>
  <c r="C52" i="25"/>
  <c r="C53" i="25"/>
  <c r="B54" i="25"/>
  <c r="C54" i="25"/>
  <c r="B55" i="25"/>
  <c r="C55" i="25"/>
  <c r="C56" i="25"/>
  <c r="B57" i="25"/>
  <c r="C57" i="25"/>
  <c r="B58" i="25"/>
  <c r="C58" i="25"/>
  <c r="C68" i="25"/>
  <c r="D68" i="25"/>
  <c r="E68" i="25"/>
  <c r="F68" i="25"/>
  <c r="G68" i="25"/>
  <c r="H68" i="25"/>
  <c r="I68" i="25"/>
  <c r="J68" i="25"/>
  <c r="K68" i="25"/>
  <c r="L68" i="25"/>
  <c r="M68" i="25"/>
  <c r="N68" i="25"/>
  <c r="O68" i="25"/>
  <c r="P68" i="25"/>
  <c r="Q68" i="25"/>
  <c r="R68" i="25"/>
  <c r="S68" i="25"/>
  <c r="T68" i="25"/>
  <c r="U68" i="25"/>
  <c r="V68" i="25"/>
  <c r="W68" i="25"/>
  <c r="X68" i="25"/>
  <c r="Y68" i="25"/>
  <c r="Z68" i="25"/>
  <c r="AA68" i="25"/>
  <c r="AB68" i="25"/>
  <c r="AC68" i="25"/>
  <c r="AD68" i="25"/>
  <c r="AE68" i="25"/>
  <c r="AF68" i="25"/>
  <c r="AG68" i="25"/>
  <c r="AH68" i="25"/>
  <c r="AI68" i="25"/>
  <c r="AJ68" i="25"/>
  <c r="AK68" i="25"/>
  <c r="AL68" i="25"/>
  <c r="AM68" i="25"/>
  <c r="AN68" i="25"/>
  <c r="AO68" i="25"/>
  <c r="AP68" i="25"/>
  <c r="AQ68" i="25"/>
  <c r="AR68" i="25"/>
  <c r="AS68" i="25"/>
  <c r="AT68" i="25"/>
  <c r="AU68" i="25"/>
  <c r="AV68" i="25"/>
  <c r="AW68" i="25"/>
  <c r="AX68" i="25"/>
  <c r="AY68" i="25"/>
  <c r="AZ68" i="25"/>
  <c r="BA68" i="25"/>
  <c r="BB68" i="25"/>
  <c r="BC68" i="25"/>
  <c r="BD68" i="25"/>
  <c r="BE68" i="25"/>
  <c r="BF68" i="25"/>
  <c r="BG68" i="25"/>
  <c r="BH68" i="25"/>
  <c r="BI68" i="25"/>
  <c r="BJ68" i="25"/>
  <c r="C69" i="25"/>
  <c r="D69" i="25"/>
  <c r="E69" i="25"/>
  <c r="F69" i="25"/>
  <c r="G69" i="25"/>
  <c r="H69" i="25"/>
  <c r="I69" i="25"/>
  <c r="J69" i="25"/>
  <c r="K69" i="25"/>
  <c r="L69" i="25"/>
  <c r="M69" i="25"/>
  <c r="N69" i="25"/>
  <c r="O69" i="25"/>
  <c r="P69" i="25"/>
  <c r="Q69" i="25"/>
  <c r="R69" i="25"/>
  <c r="S69" i="25"/>
  <c r="T69" i="25"/>
  <c r="U69" i="25"/>
  <c r="V69" i="25"/>
  <c r="W69" i="25"/>
  <c r="X69" i="25"/>
  <c r="Y69" i="25"/>
  <c r="Z69" i="25"/>
  <c r="AA69" i="25"/>
  <c r="AB69" i="25"/>
  <c r="AC69" i="25"/>
  <c r="AD69" i="25"/>
  <c r="AE69" i="25"/>
  <c r="AF69" i="25"/>
  <c r="AG69" i="25"/>
  <c r="AH69" i="25"/>
  <c r="AI69" i="25"/>
  <c r="AJ69" i="25"/>
  <c r="AK69" i="25"/>
  <c r="AL69" i="25"/>
  <c r="AM69" i="25"/>
  <c r="AN69" i="25"/>
  <c r="AO69" i="25"/>
  <c r="AP69" i="25"/>
  <c r="AQ69" i="25"/>
  <c r="AR69" i="25"/>
  <c r="AS69" i="25"/>
  <c r="AT69" i="25"/>
  <c r="AU69" i="25"/>
  <c r="AV69" i="25"/>
  <c r="AW69" i="25"/>
  <c r="AX69" i="25"/>
  <c r="AY69" i="25"/>
  <c r="AZ69" i="25"/>
  <c r="BA69" i="25"/>
  <c r="BB69" i="25"/>
  <c r="BC69" i="25"/>
  <c r="BD69" i="25"/>
  <c r="BE69" i="25"/>
  <c r="BF69" i="25"/>
  <c r="BG69" i="25"/>
  <c r="BH69" i="25"/>
  <c r="BI69" i="25"/>
  <c r="BJ69" i="25"/>
  <c r="B72" i="25"/>
  <c r="B73" i="25"/>
  <c r="B74" i="25"/>
  <c r="B75" i="25"/>
  <c r="B76" i="25"/>
  <c r="B77" i="25"/>
  <c r="B78" i="25"/>
  <c r="B79" i="25"/>
  <c r="B80" i="25"/>
  <c r="B81" i="25"/>
  <c r="B82" i="25"/>
  <c r="B83" i="25"/>
  <c r="B84" i="25"/>
  <c r="B85" i="25"/>
  <c r="B86" i="25"/>
  <c r="B87" i="25"/>
  <c r="B88" i="25"/>
  <c r="B89" i="25"/>
  <c r="B90" i="25"/>
  <c r="B91" i="25"/>
  <c r="B92" i="25"/>
  <c r="B93" i="25"/>
  <c r="B94" i="25"/>
  <c r="B95" i="25"/>
  <c r="B96" i="25"/>
  <c r="B99" i="25"/>
  <c r="B100" i="25"/>
  <c r="B101" i="25"/>
  <c r="B102" i="25"/>
  <c r="B103" i="25"/>
  <c r="B104" i="25"/>
  <c r="B105" i="25"/>
  <c r="B106" i="25"/>
  <c r="B107" i="25"/>
  <c r="B108" i="25"/>
  <c r="B109" i="25"/>
  <c r="B110" i="25"/>
  <c r="B111" i="25"/>
  <c r="B112" i="25"/>
  <c r="B113" i="25"/>
  <c r="B114" i="25"/>
  <c r="B115" i="25"/>
  <c r="B116" i="25"/>
  <c r="B117" i="25"/>
  <c r="B118" i="25"/>
  <c r="B119" i="25"/>
  <c r="B120" i="25"/>
  <c r="B121" i="25"/>
  <c r="B122" i="25"/>
  <c r="B123" i="25"/>
  <c r="HO8" i="24"/>
  <c r="HP8" i="24"/>
  <c r="HQ8" i="24"/>
  <c r="HR8" i="24"/>
  <c r="HS8" i="24"/>
  <c r="HT8" i="24"/>
  <c r="HU8" i="24"/>
  <c r="HV8" i="24"/>
  <c r="HW8" i="24"/>
  <c r="HX8" i="24"/>
  <c r="HY8" i="24"/>
  <c r="HZ8" i="24"/>
  <c r="IA8" i="24"/>
  <c r="IB8" i="24"/>
  <c r="IC8" i="24"/>
  <c r="ID8" i="24"/>
  <c r="IE8" i="24"/>
  <c r="IF8" i="24"/>
  <c r="IG8" i="24"/>
  <c r="IH8" i="24"/>
  <c r="II8" i="24"/>
  <c r="IJ8" i="24"/>
  <c r="IK8" i="24"/>
  <c r="IL8" i="24"/>
  <c r="IM8" i="24"/>
  <c r="U9" i="24"/>
  <c r="AB43" i="24" s="1"/>
  <c r="AH43" i="24" s="1"/>
  <c r="CB9" i="24"/>
  <c r="CS9" i="24"/>
  <c r="DJ9" i="24"/>
  <c r="DT9" i="24"/>
  <c r="ER9" i="24"/>
  <c r="ES9" i="24"/>
  <c r="ET9" i="24"/>
  <c r="EU9" i="24"/>
  <c r="EV9" i="24"/>
  <c r="EW9" i="24"/>
  <c r="EX9" i="24"/>
  <c r="EY9" i="24"/>
  <c r="EZ9" i="24"/>
  <c r="FA9" i="24"/>
  <c r="FB9" i="24"/>
  <c r="FC9" i="24"/>
  <c r="FK9" i="24"/>
  <c r="GI9" i="24"/>
  <c r="GJ9" i="24"/>
  <c r="GK9" i="24"/>
  <c r="GL9" i="24"/>
  <c r="GM9" i="24"/>
  <c r="GN9" i="24"/>
  <c r="GO9" i="24"/>
  <c r="GP9" i="24"/>
  <c r="GQ9" i="24"/>
  <c r="GR9" i="24"/>
  <c r="GS9" i="24"/>
  <c r="GT9" i="24"/>
  <c r="GZ9" i="24"/>
  <c r="HC9" i="24"/>
  <c r="JH9" i="24"/>
  <c r="JQ9" i="24"/>
  <c r="JZ9" i="24"/>
  <c r="CB10" i="24"/>
  <c r="CS10" i="24"/>
  <c r="DJ10" i="24"/>
  <c r="DT10" i="24"/>
  <c r="ER10" i="24"/>
  <c r="ES10" i="24"/>
  <c r="ET10" i="24"/>
  <c r="EU10" i="24"/>
  <c r="EV10" i="24"/>
  <c r="EW10" i="24"/>
  <c r="EX10" i="24"/>
  <c r="EY10" i="24"/>
  <c r="EZ10" i="24"/>
  <c r="FA10" i="24"/>
  <c r="FB10" i="24"/>
  <c r="FC10" i="24"/>
  <c r="FK10" i="24"/>
  <c r="GI10" i="24"/>
  <c r="GJ10" i="24"/>
  <c r="GK10" i="24"/>
  <c r="GL10" i="24"/>
  <c r="GM10" i="24"/>
  <c r="GN10" i="24"/>
  <c r="GO10" i="24"/>
  <c r="GP10" i="24"/>
  <c r="GQ10" i="24"/>
  <c r="GR10" i="24"/>
  <c r="GS10" i="24"/>
  <c r="GT10" i="24"/>
  <c r="GZ10" i="24"/>
  <c r="HC10" i="24"/>
  <c r="IU10" i="24"/>
  <c r="J3" i="27" s="1"/>
  <c r="JH10" i="24"/>
  <c r="JQ10" i="24"/>
  <c r="KO10" i="24"/>
  <c r="EK3" i="27" s="1"/>
  <c r="CB11" i="24"/>
  <c r="CS11" i="24"/>
  <c r="DJ11" i="24"/>
  <c r="DT11" i="24"/>
  <c r="ER11" i="24"/>
  <c r="ES11" i="24"/>
  <c r="ET11" i="24"/>
  <c r="EU11" i="24"/>
  <c r="EV11" i="24"/>
  <c r="EW11" i="24"/>
  <c r="EX11" i="24"/>
  <c r="EY11" i="24"/>
  <c r="EZ11" i="24"/>
  <c r="FA11" i="24"/>
  <c r="FB11" i="24"/>
  <c r="FC11" i="24"/>
  <c r="FK11" i="24"/>
  <c r="GI11" i="24"/>
  <c r="GJ11" i="24"/>
  <c r="GK11" i="24"/>
  <c r="GL11" i="24"/>
  <c r="GM11" i="24"/>
  <c r="GN11" i="24"/>
  <c r="GO11" i="24"/>
  <c r="GP11" i="24"/>
  <c r="GQ11" i="24"/>
  <c r="GR11" i="24"/>
  <c r="GS11" i="24"/>
  <c r="GT11" i="24"/>
  <c r="GZ11" i="24"/>
  <c r="HC11" i="24"/>
  <c r="JH11" i="24"/>
  <c r="JQ11" i="24"/>
  <c r="JZ11" i="24"/>
  <c r="KO11" i="24"/>
  <c r="EK4" i="27" s="1"/>
  <c r="AR12" i="24"/>
  <c r="AT12" i="24"/>
  <c r="AW12" i="24"/>
  <c r="CB12" i="24"/>
  <c r="CS12" i="24"/>
  <c r="DJ12" i="24"/>
  <c r="DT12" i="24"/>
  <c r="ER12" i="24"/>
  <c r="ES12" i="24"/>
  <c r="ET12" i="24"/>
  <c r="EU12" i="24"/>
  <c r="EV12" i="24"/>
  <c r="EW12" i="24"/>
  <c r="EX12" i="24"/>
  <c r="EY12" i="24"/>
  <c r="EZ12" i="24"/>
  <c r="FA12" i="24"/>
  <c r="FB12" i="24"/>
  <c r="FC12" i="24"/>
  <c r="FK12" i="24"/>
  <c r="GI12" i="24"/>
  <c r="GJ12" i="24"/>
  <c r="GK12" i="24"/>
  <c r="GL12" i="24"/>
  <c r="GM12" i="24"/>
  <c r="GN12" i="24"/>
  <c r="GO12" i="24"/>
  <c r="GP12" i="24"/>
  <c r="GQ12" i="24"/>
  <c r="GR12" i="24"/>
  <c r="GS12" i="24"/>
  <c r="GT12" i="24"/>
  <c r="GZ12" i="24"/>
  <c r="HC12" i="24"/>
  <c r="JH12" i="24"/>
  <c r="JQ12" i="24"/>
  <c r="KO12" i="24"/>
  <c r="AR13" i="24"/>
  <c r="AT13" i="24"/>
  <c r="AW13" i="24"/>
  <c r="CB13" i="24"/>
  <c r="CS13" i="24"/>
  <c r="DJ13" i="24"/>
  <c r="DT13" i="24"/>
  <c r="ER13" i="24"/>
  <c r="ES13" i="24"/>
  <c r="ET13" i="24"/>
  <c r="EU13" i="24"/>
  <c r="EV13" i="24"/>
  <c r="EW13" i="24"/>
  <c r="EX13" i="24"/>
  <c r="EY13" i="24"/>
  <c r="EZ13" i="24"/>
  <c r="FA13" i="24"/>
  <c r="FB13" i="24"/>
  <c r="FC13" i="24"/>
  <c r="FK13" i="24"/>
  <c r="GI13" i="24"/>
  <c r="GJ13" i="24"/>
  <c r="GK13" i="24"/>
  <c r="GL13" i="24"/>
  <c r="GM13" i="24"/>
  <c r="GN13" i="24"/>
  <c r="GO13" i="24"/>
  <c r="GP13" i="24"/>
  <c r="GQ13" i="24"/>
  <c r="GR13" i="24"/>
  <c r="GS13" i="24"/>
  <c r="GT13" i="24"/>
  <c r="GZ13" i="24"/>
  <c r="HC13" i="24"/>
  <c r="AR14" i="24"/>
  <c r="AW14" i="24" s="1"/>
  <c r="AT14" i="24"/>
  <c r="CB14" i="24"/>
  <c r="CS14" i="24"/>
  <c r="DJ14" i="24"/>
  <c r="DT14" i="24"/>
  <c r="ER14" i="24"/>
  <c r="ES14" i="24"/>
  <c r="ET14" i="24"/>
  <c r="EU14" i="24"/>
  <c r="EV14" i="24"/>
  <c r="EW14" i="24"/>
  <c r="EX14" i="24"/>
  <c r="EY14" i="24"/>
  <c r="EZ14" i="24"/>
  <c r="FA14" i="24"/>
  <c r="FB14" i="24"/>
  <c r="FC14" i="24"/>
  <c r="FK14" i="24"/>
  <c r="GI14" i="24"/>
  <c r="GJ14" i="24"/>
  <c r="GK14" i="24"/>
  <c r="GL14" i="24"/>
  <c r="GM14" i="24"/>
  <c r="GN14" i="24"/>
  <c r="GO14" i="24"/>
  <c r="GP14" i="24"/>
  <c r="GQ14" i="24"/>
  <c r="GR14" i="24"/>
  <c r="GS14" i="24"/>
  <c r="GT14" i="24"/>
  <c r="GZ14" i="24"/>
  <c r="HC14" i="24"/>
  <c r="AR15" i="24"/>
  <c r="AW15" i="24" s="1"/>
  <c r="AT15" i="24"/>
  <c r="CB15" i="24"/>
  <c r="CS15" i="24"/>
  <c r="DJ15" i="24"/>
  <c r="DT15" i="24"/>
  <c r="ER15" i="24"/>
  <c r="ES15" i="24"/>
  <c r="ET15" i="24"/>
  <c r="EU15" i="24"/>
  <c r="EV15" i="24"/>
  <c r="EW15" i="24"/>
  <c r="EX15" i="24"/>
  <c r="EY15" i="24"/>
  <c r="EZ15" i="24"/>
  <c r="FA15" i="24"/>
  <c r="FB15" i="24"/>
  <c r="FC15" i="24"/>
  <c r="FK15" i="24"/>
  <c r="GI15" i="24"/>
  <c r="GJ15" i="24"/>
  <c r="GK15" i="24"/>
  <c r="GL15" i="24"/>
  <c r="GM15" i="24"/>
  <c r="GN15" i="24"/>
  <c r="GO15" i="24"/>
  <c r="GP15" i="24"/>
  <c r="GQ15" i="24"/>
  <c r="GR15" i="24"/>
  <c r="GS15" i="24"/>
  <c r="GT15" i="24"/>
  <c r="GZ15" i="24"/>
  <c r="HC15" i="24"/>
  <c r="AR16" i="24"/>
  <c r="AW16" i="24" s="1"/>
  <c r="AT16" i="24"/>
  <c r="CB16" i="24"/>
  <c r="CS16" i="24"/>
  <c r="DJ16" i="24"/>
  <c r="DT16" i="24"/>
  <c r="ER16" i="24"/>
  <c r="ES16" i="24"/>
  <c r="ET16" i="24"/>
  <c r="EU16" i="24"/>
  <c r="EV16" i="24"/>
  <c r="EW16" i="24"/>
  <c r="EX16" i="24"/>
  <c r="EY16" i="24"/>
  <c r="EZ16" i="24"/>
  <c r="FA16" i="24"/>
  <c r="FB16" i="24"/>
  <c r="FC16" i="24"/>
  <c r="FK16" i="24"/>
  <c r="GI16" i="24"/>
  <c r="GJ16" i="24"/>
  <c r="GK16" i="24"/>
  <c r="GL16" i="24"/>
  <c r="GM16" i="24"/>
  <c r="GN16" i="24"/>
  <c r="GO16" i="24"/>
  <c r="GP16" i="24"/>
  <c r="GQ16" i="24"/>
  <c r="GR16" i="24"/>
  <c r="GS16" i="24"/>
  <c r="GT16" i="24"/>
  <c r="GZ16" i="24"/>
  <c r="HC16" i="24"/>
  <c r="S17" i="24"/>
  <c r="S18" i="24" s="1"/>
  <c r="S19" i="24" s="1"/>
  <c r="S20" i="24" s="1"/>
  <c r="S21" i="24" s="1"/>
  <c r="X17" i="24"/>
  <c r="Y17" i="24"/>
  <c r="AR17" i="24"/>
  <c r="AT17" i="24"/>
  <c r="AW17" i="24"/>
  <c r="CB17" i="24"/>
  <c r="CS17" i="24"/>
  <c r="DJ17" i="24"/>
  <c r="DT17" i="24"/>
  <c r="ER17" i="24"/>
  <c r="ES17" i="24"/>
  <c r="ET17" i="24"/>
  <c r="EU17" i="24"/>
  <c r="EV17" i="24"/>
  <c r="EW17" i="24"/>
  <c r="EX17" i="24"/>
  <c r="EY17" i="24"/>
  <c r="EZ17" i="24"/>
  <c r="FA17" i="24"/>
  <c r="FB17" i="24"/>
  <c r="FC17" i="24"/>
  <c r="FK17" i="24"/>
  <c r="GI17" i="24"/>
  <c r="GJ17" i="24"/>
  <c r="GK17" i="24"/>
  <c r="GL17" i="24"/>
  <c r="GM17" i="24"/>
  <c r="GN17" i="24"/>
  <c r="GO17" i="24"/>
  <c r="GP17" i="24"/>
  <c r="GQ17" i="24"/>
  <c r="GR17" i="24"/>
  <c r="GS17" i="24"/>
  <c r="GT17" i="24"/>
  <c r="GZ17" i="24"/>
  <c r="HC17" i="24"/>
  <c r="JH17" i="24"/>
  <c r="X18" i="24"/>
  <c r="Y18" i="24"/>
  <c r="AR18" i="24"/>
  <c r="AW18" i="24" s="1"/>
  <c r="AT18" i="24"/>
  <c r="CB18" i="24"/>
  <c r="CS18" i="24"/>
  <c r="DJ18" i="24"/>
  <c r="DT18" i="24"/>
  <c r="ER18" i="24"/>
  <c r="ES18" i="24"/>
  <c r="ET18" i="24"/>
  <c r="EU18" i="24"/>
  <c r="EV18" i="24"/>
  <c r="EW18" i="24"/>
  <c r="EX18" i="24"/>
  <c r="EY18" i="24"/>
  <c r="EZ18" i="24"/>
  <c r="FA18" i="24"/>
  <c r="FB18" i="24"/>
  <c r="FC18" i="24"/>
  <c r="FK18" i="24"/>
  <c r="GI18" i="24"/>
  <c r="GJ18" i="24"/>
  <c r="GK18" i="24"/>
  <c r="GL18" i="24"/>
  <c r="GM18" i="24"/>
  <c r="GN18" i="24"/>
  <c r="GO18" i="24"/>
  <c r="GP18" i="24"/>
  <c r="GQ18" i="24"/>
  <c r="GR18" i="24"/>
  <c r="GS18" i="24"/>
  <c r="GT18" i="24"/>
  <c r="GZ18" i="24"/>
  <c r="HC18" i="24"/>
  <c r="JH18" i="24"/>
  <c r="X19" i="24"/>
  <c r="Y19" i="24"/>
  <c r="AR19" i="24"/>
  <c r="AT19" i="24"/>
  <c r="AW19" i="24"/>
  <c r="CB19" i="24"/>
  <c r="CS19" i="24"/>
  <c r="DJ19" i="24"/>
  <c r="DT19" i="24"/>
  <c r="ER19" i="24"/>
  <c r="ES19" i="24"/>
  <c r="ET19" i="24"/>
  <c r="EU19" i="24"/>
  <c r="EV19" i="24"/>
  <c r="EW19" i="24"/>
  <c r="EX19" i="24"/>
  <c r="EY19" i="24"/>
  <c r="EZ19" i="24"/>
  <c r="FA19" i="24"/>
  <c r="FB19" i="24"/>
  <c r="FC19" i="24"/>
  <c r="FK19" i="24"/>
  <c r="GI19" i="24"/>
  <c r="GJ19" i="24"/>
  <c r="GK19" i="24"/>
  <c r="GL19" i="24"/>
  <c r="GM19" i="24"/>
  <c r="GN19" i="24"/>
  <c r="GO19" i="24"/>
  <c r="GP19" i="24"/>
  <c r="GQ19" i="24"/>
  <c r="GR19" i="24"/>
  <c r="GS19" i="24"/>
  <c r="GT19" i="24"/>
  <c r="GZ19" i="24"/>
  <c r="HC19" i="24"/>
  <c r="JH19" i="24"/>
  <c r="X20" i="24"/>
  <c r="Y20" i="24"/>
  <c r="AR20" i="24"/>
  <c r="AT20" i="24"/>
  <c r="AW20" i="24"/>
  <c r="CB20" i="24"/>
  <c r="CS20" i="24"/>
  <c r="DJ20" i="24"/>
  <c r="DT20" i="24"/>
  <c r="ER20" i="24"/>
  <c r="ES20" i="24"/>
  <c r="ET20" i="24"/>
  <c r="EU20" i="24"/>
  <c r="EV20" i="24"/>
  <c r="EW20" i="24"/>
  <c r="EX20" i="24"/>
  <c r="EY20" i="24"/>
  <c r="EZ20" i="24"/>
  <c r="FA20" i="24"/>
  <c r="FB20" i="24"/>
  <c r="FC20" i="24"/>
  <c r="FK20" i="24"/>
  <c r="GI20" i="24"/>
  <c r="GJ20" i="24"/>
  <c r="GK20" i="24"/>
  <c r="GL20" i="24"/>
  <c r="GM20" i="24"/>
  <c r="GN20" i="24"/>
  <c r="GO20" i="24"/>
  <c r="GP20" i="24"/>
  <c r="GQ20" i="24"/>
  <c r="GR20" i="24"/>
  <c r="GS20" i="24"/>
  <c r="GT20" i="24"/>
  <c r="GZ20" i="24"/>
  <c r="HC20" i="24"/>
  <c r="JH20" i="24"/>
  <c r="JZ20" i="24"/>
  <c r="X21" i="24"/>
  <c r="Y21" i="24"/>
  <c r="AR21" i="24"/>
  <c r="AT21" i="24"/>
  <c r="AW21" i="24"/>
  <c r="CB21" i="24"/>
  <c r="CS21" i="24"/>
  <c r="DJ21" i="24"/>
  <c r="DT21" i="24"/>
  <c r="ER21" i="24"/>
  <c r="ES21" i="24"/>
  <c r="ET21" i="24"/>
  <c r="EU21" i="24"/>
  <c r="EV21" i="24"/>
  <c r="EW21" i="24"/>
  <c r="EX21" i="24"/>
  <c r="EY21" i="24"/>
  <c r="EZ21" i="24"/>
  <c r="FA21" i="24"/>
  <c r="FB21" i="24"/>
  <c r="FC21" i="24"/>
  <c r="FK21" i="24"/>
  <c r="GI21" i="24"/>
  <c r="GJ21" i="24"/>
  <c r="GK21" i="24"/>
  <c r="GL21" i="24"/>
  <c r="GM21" i="24"/>
  <c r="GN21" i="24"/>
  <c r="GO21" i="24"/>
  <c r="GP21" i="24"/>
  <c r="GQ21" i="24"/>
  <c r="GR21" i="24"/>
  <c r="GS21" i="24"/>
  <c r="GT21" i="24"/>
  <c r="GZ21" i="24"/>
  <c r="HC21" i="24"/>
  <c r="JH21" i="24"/>
  <c r="AR22" i="24"/>
  <c r="AW22" i="24" s="1"/>
  <c r="AT22" i="24"/>
  <c r="CB22" i="24"/>
  <c r="CS22" i="24"/>
  <c r="DJ22" i="24"/>
  <c r="DT22" i="24"/>
  <c r="ER22" i="24"/>
  <c r="ES22" i="24"/>
  <c r="ET22" i="24"/>
  <c r="EU22" i="24"/>
  <c r="EV22" i="24"/>
  <c r="EW22" i="24"/>
  <c r="EX22" i="24"/>
  <c r="EY22" i="24"/>
  <c r="EZ22" i="24"/>
  <c r="FA22" i="24"/>
  <c r="FB22" i="24"/>
  <c r="FC22" i="24"/>
  <c r="FK22" i="24"/>
  <c r="GI22" i="24"/>
  <c r="GJ22" i="24"/>
  <c r="GK22" i="24"/>
  <c r="GL22" i="24"/>
  <c r="GM22" i="24"/>
  <c r="GN22" i="24"/>
  <c r="GO22" i="24"/>
  <c r="GP22" i="24"/>
  <c r="GQ22" i="24"/>
  <c r="GR22" i="24"/>
  <c r="GS22" i="24"/>
  <c r="GT22" i="24"/>
  <c r="GZ22" i="24"/>
  <c r="HC22" i="24"/>
  <c r="JZ22" i="24"/>
  <c r="AR23" i="24"/>
  <c r="AT23" i="24"/>
  <c r="AW23" i="24"/>
  <c r="CB23" i="24"/>
  <c r="CS23" i="24"/>
  <c r="DJ23" i="24"/>
  <c r="DT23" i="24"/>
  <c r="ER23" i="24"/>
  <c r="ES23" i="24"/>
  <c r="ET23" i="24"/>
  <c r="EU23" i="24"/>
  <c r="EV23" i="24"/>
  <c r="EW23" i="24"/>
  <c r="EX23" i="24"/>
  <c r="EY23" i="24"/>
  <c r="EZ23" i="24"/>
  <c r="FA23" i="24"/>
  <c r="FB23" i="24"/>
  <c r="FC23" i="24"/>
  <c r="FK23" i="24"/>
  <c r="GI23" i="24"/>
  <c r="GJ23" i="24"/>
  <c r="GK23" i="24"/>
  <c r="GL23" i="24"/>
  <c r="GM23" i="24"/>
  <c r="GN23" i="24"/>
  <c r="GO23" i="24"/>
  <c r="GP23" i="24"/>
  <c r="GQ23" i="24"/>
  <c r="GR23" i="24"/>
  <c r="GS23" i="24"/>
  <c r="GT23" i="24"/>
  <c r="GZ23" i="24"/>
  <c r="HC23" i="24"/>
  <c r="X24" i="24"/>
  <c r="Y24" i="24"/>
  <c r="AR24" i="24"/>
  <c r="AW24" i="24" s="1"/>
  <c r="AT24" i="24"/>
  <c r="CB24" i="24"/>
  <c r="CS24" i="24"/>
  <c r="DJ24" i="24"/>
  <c r="DT24" i="24"/>
  <c r="ER24" i="24"/>
  <c r="ES24" i="24"/>
  <c r="ET24" i="24"/>
  <c r="EU24" i="24"/>
  <c r="EV24" i="24"/>
  <c r="EW24" i="24"/>
  <c r="EX24" i="24"/>
  <c r="EY24" i="24"/>
  <c r="EZ24" i="24"/>
  <c r="FA24" i="24"/>
  <c r="FB24" i="24"/>
  <c r="FC24" i="24"/>
  <c r="FK24" i="24"/>
  <c r="GI24" i="24"/>
  <c r="GJ24" i="24"/>
  <c r="GK24" i="24"/>
  <c r="GL24" i="24"/>
  <c r="GM24" i="24"/>
  <c r="GN24" i="24"/>
  <c r="GO24" i="24"/>
  <c r="GP24" i="24"/>
  <c r="GQ24" i="24"/>
  <c r="GR24" i="24"/>
  <c r="GS24" i="24"/>
  <c r="GT24" i="24"/>
  <c r="GZ24" i="24"/>
  <c r="HC24" i="24"/>
  <c r="X25" i="24"/>
  <c r="Y25" i="24"/>
  <c r="AR25" i="24"/>
  <c r="AW25" i="24" s="1"/>
  <c r="AT25" i="24"/>
  <c r="CB25" i="24"/>
  <c r="CS25" i="24"/>
  <c r="DJ25" i="24"/>
  <c r="DT25" i="24"/>
  <c r="ER25" i="24"/>
  <c r="ES25" i="24"/>
  <c r="ET25" i="24"/>
  <c r="EU25" i="24"/>
  <c r="EV25" i="24"/>
  <c r="EW25" i="24"/>
  <c r="EX25" i="24"/>
  <c r="EY25" i="24"/>
  <c r="EZ25" i="24"/>
  <c r="FA25" i="24"/>
  <c r="FB25" i="24"/>
  <c r="FC25" i="24"/>
  <c r="FK25" i="24"/>
  <c r="GI25" i="24"/>
  <c r="GJ25" i="24"/>
  <c r="GK25" i="24"/>
  <c r="GL25" i="24"/>
  <c r="GM25" i="24"/>
  <c r="GN25" i="24"/>
  <c r="GO25" i="24"/>
  <c r="GP25" i="24"/>
  <c r="GQ25" i="24"/>
  <c r="GR25" i="24"/>
  <c r="GS25" i="24"/>
  <c r="GT25" i="24"/>
  <c r="GZ25" i="24"/>
  <c r="HC25" i="24"/>
  <c r="X26" i="24"/>
  <c r="Y26" i="24"/>
  <c r="AR26" i="24"/>
  <c r="AT26" i="24"/>
  <c r="AW26" i="24"/>
  <c r="CB26" i="24"/>
  <c r="CS26" i="24"/>
  <c r="DJ26" i="24"/>
  <c r="DT26" i="24"/>
  <c r="ER26" i="24"/>
  <c r="ES26" i="24"/>
  <c r="ET26" i="24"/>
  <c r="EU26" i="24"/>
  <c r="EV26" i="24"/>
  <c r="EW26" i="24"/>
  <c r="EX26" i="24"/>
  <c r="EY26" i="24"/>
  <c r="EZ26" i="24"/>
  <c r="FA26" i="24"/>
  <c r="FB26" i="24"/>
  <c r="FC26" i="24"/>
  <c r="FK26" i="24"/>
  <c r="GI26" i="24"/>
  <c r="GJ26" i="24"/>
  <c r="GK26" i="24"/>
  <c r="GL26" i="24"/>
  <c r="GM26" i="24"/>
  <c r="GN26" i="24"/>
  <c r="GO26" i="24"/>
  <c r="GP26" i="24"/>
  <c r="GQ26" i="24"/>
  <c r="GR26" i="24"/>
  <c r="GS26" i="24"/>
  <c r="GT26" i="24"/>
  <c r="GZ26" i="24"/>
  <c r="HC26" i="24"/>
  <c r="JH26" i="24"/>
  <c r="JQ26" i="24"/>
  <c r="EU5" i="27" s="1"/>
  <c r="X27" i="24"/>
  <c r="Y27" i="24"/>
  <c r="AR27" i="24"/>
  <c r="AW27" i="24" s="1"/>
  <c r="AT27" i="24"/>
  <c r="CB27" i="24"/>
  <c r="CS27" i="24"/>
  <c r="DJ27" i="24"/>
  <c r="DT27" i="24"/>
  <c r="ER27" i="24"/>
  <c r="ES27" i="24"/>
  <c r="ET27" i="24"/>
  <c r="EU27" i="24"/>
  <c r="EV27" i="24"/>
  <c r="EW27" i="24"/>
  <c r="EX27" i="24"/>
  <c r="EY27" i="24"/>
  <c r="EZ27" i="24"/>
  <c r="FA27" i="24"/>
  <c r="FB27" i="24"/>
  <c r="FC27" i="24"/>
  <c r="FK27" i="24"/>
  <c r="GI27" i="24"/>
  <c r="GJ27" i="24"/>
  <c r="GK27" i="24"/>
  <c r="GL27" i="24"/>
  <c r="GM27" i="24"/>
  <c r="GN27" i="24"/>
  <c r="GO27" i="24"/>
  <c r="GP27" i="24"/>
  <c r="GQ27" i="24"/>
  <c r="GR27" i="24"/>
  <c r="GS27" i="24"/>
  <c r="GT27" i="24"/>
  <c r="GZ27" i="24"/>
  <c r="HC27" i="24"/>
  <c r="JH27" i="24"/>
  <c r="JQ27" i="24"/>
  <c r="EU6" i="27" s="1"/>
  <c r="X28" i="24"/>
  <c r="Y28" i="24"/>
  <c r="AR28" i="24"/>
  <c r="AT28" i="24"/>
  <c r="AW28" i="24"/>
  <c r="CB28" i="24"/>
  <c r="CS28" i="24"/>
  <c r="DJ28" i="24"/>
  <c r="DT28" i="24"/>
  <c r="ER28" i="24"/>
  <c r="ES28" i="24"/>
  <c r="ET28" i="24"/>
  <c r="EU28" i="24"/>
  <c r="EV28" i="24"/>
  <c r="EW28" i="24"/>
  <c r="EX28" i="24"/>
  <c r="EY28" i="24"/>
  <c r="EZ28" i="24"/>
  <c r="FA28" i="24"/>
  <c r="FB28" i="24"/>
  <c r="FC28" i="24"/>
  <c r="FK28" i="24"/>
  <c r="GI28" i="24"/>
  <c r="GJ28" i="24"/>
  <c r="GK28" i="24"/>
  <c r="GL28" i="24"/>
  <c r="GM28" i="24"/>
  <c r="GN28" i="24"/>
  <c r="GO28" i="24"/>
  <c r="GP28" i="24"/>
  <c r="GQ28" i="24"/>
  <c r="GR28" i="24"/>
  <c r="GS28" i="24"/>
  <c r="GT28" i="24"/>
  <c r="GZ28" i="24"/>
  <c r="HC28" i="24"/>
  <c r="X29" i="24"/>
  <c r="Y29" i="24"/>
  <c r="AR29" i="24"/>
  <c r="AT29" i="24"/>
  <c r="AW29" i="24"/>
  <c r="CB29" i="24"/>
  <c r="CS29" i="24"/>
  <c r="DJ29" i="24"/>
  <c r="DT29" i="24"/>
  <c r="ER29" i="24"/>
  <c r="ES29" i="24"/>
  <c r="ET29" i="24"/>
  <c r="EU29" i="24"/>
  <c r="EV29" i="24"/>
  <c r="EW29" i="24"/>
  <c r="EX29" i="24"/>
  <c r="EY29" i="24"/>
  <c r="EZ29" i="24"/>
  <c r="FA29" i="24"/>
  <c r="FB29" i="24"/>
  <c r="FC29" i="24"/>
  <c r="FK29" i="24"/>
  <c r="GI29" i="24"/>
  <c r="GJ29" i="24"/>
  <c r="GK29" i="24"/>
  <c r="GL29" i="24"/>
  <c r="GM29" i="24"/>
  <c r="GN29" i="24"/>
  <c r="GO29" i="24"/>
  <c r="GP29" i="24"/>
  <c r="GQ29" i="24"/>
  <c r="GR29" i="24"/>
  <c r="GS29" i="24"/>
  <c r="GT29" i="24"/>
  <c r="GZ29" i="24"/>
  <c r="HC29" i="24"/>
  <c r="X30" i="24"/>
  <c r="Y30" i="24"/>
  <c r="AR30" i="24"/>
  <c r="AW30" i="24" s="1"/>
  <c r="AT30" i="24"/>
  <c r="CB30" i="24"/>
  <c r="CS30" i="24"/>
  <c r="DJ30" i="24"/>
  <c r="DT30" i="24"/>
  <c r="ER30" i="24"/>
  <c r="ES30" i="24"/>
  <c r="ET30" i="24"/>
  <c r="EU30" i="24"/>
  <c r="EV30" i="24"/>
  <c r="EW30" i="24"/>
  <c r="EX30" i="24"/>
  <c r="EY30" i="24"/>
  <c r="EZ30" i="24"/>
  <c r="FA30" i="24"/>
  <c r="FB30" i="24"/>
  <c r="FC30" i="24"/>
  <c r="FK30" i="24"/>
  <c r="GI30" i="24"/>
  <c r="GJ30" i="24"/>
  <c r="GK30" i="24"/>
  <c r="GL30" i="24"/>
  <c r="GM30" i="24"/>
  <c r="GN30" i="24"/>
  <c r="GO30" i="24"/>
  <c r="GP30" i="24"/>
  <c r="GQ30" i="24"/>
  <c r="GR30" i="24"/>
  <c r="GS30" i="24"/>
  <c r="GT30" i="24"/>
  <c r="GZ30" i="24"/>
  <c r="HC30" i="24"/>
  <c r="X31" i="24"/>
  <c r="Y31" i="24"/>
  <c r="AR31" i="24"/>
  <c r="AW31" i="24" s="1"/>
  <c r="AT31" i="24"/>
  <c r="CB31" i="24"/>
  <c r="CS31" i="24"/>
  <c r="DJ31" i="24"/>
  <c r="DT31" i="24"/>
  <c r="ER31" i="24"/>
  <c r="ES31" i="24"/>
  <c r="ET31" i="24"/>
  <c r="EU31" i="24"/>
  <c r="EV31" i="24"/>
  <c r="EW31" i="24"/>
  <c r="EX31" i="24"/>
  <c r="EY31" i="24"/>
  <c r="EZ31" i="24"/>
  <c r="FA31" i="24"/>
  <c r="FB31" i="24"/>
  <c r="FC31" i="24"/>
  <c r="FK31" i="24"/>
  <c r="GI31" i="24"/>
  <c r="GJ31" i="24"/>
  <c r="GK31" i="24"/>
  <c r="GL31" i="24"/>
  <c r="GM31" i="24"/>
  <c r="GN31" i="24"/>
  <c r="GO31" i="24"/>
  <c r="GP31" i="24"/>
  <c r="GQ31" i="24"/>
  <c r="GR31" i="24"/>
  <c r="GS31" i="24"/>
  <c r="GT31" i="24"/>
  <c r="GZ31" i="24"/>
  <c r="HC31" i="24"/>
  <c r="X32" i="24"/>
  <c r="Y32" i="24"/>
  <c r="AR32" i="24"/>
  <c r="AT32" i="24"/>
  <c r="AW32" i="24"/>
  <c r="CB32" i="24"/>
  <c r="CS32" i="24"/>
  <c r="DJ32" i="24"/>
  <c r="DT32" i="24"/>
  <c r="ER32" i="24"/>
  <c r="ES32" i="24"/>
  <c r="ET32" i="24"/>
  <c r="EU32" i="24"/>
  <c r="EV32" i="24"/>
  <c r="EW32" i="24"/>
  <c r="EX32" i="24"/>
  <c r="EY32" i="24"/>
  <c r="EZ32" i="24"/>
  <c r="FA32" i="24"/>
  <c r="FB32" i="24"/>
  <c r="FC32" i="24"/>
  <c r="FK32" i="24"/>
  <c r="GI32" i="24"/>
  <c r="GJ32" i="24"/>
  <c r="GK32" i="24"/>
  <c r="GL32" i="24"/>
  <c r="GM32" i="24"/>
  <c r="GN32" i="24"/>
  <c r="GO32" i="24"/>
  <c r="GP32" i="24"/>
  <c r="GQ32" i="24"/>
  <c r="GR32" i="24"/>
  <c r="GS32" i="24"/>
  <c r="GT32" i="24"/>
  <c r="GZ32" i="24"/>
  <c r="HC32" i="24"/>
  <c r="X33" i="24"/>
  <c r="Y33" i="24"/>
  <c r="AR33" i="24"/>
  <c r="AT33" i="24"/>
  <c r="AW33" i="24"/>
  <c r="CB33" i="24"/>
  <c r="CS33" i="24"/>
  <c r="DJ33" i="24"/>
  <c r="DT33" i="24"/>
  <c r="ER33" i="24"/>
  <c r="ES33" i="24"/>
  <c r="ET33" i="24"/>
  <c r="EU33" i="24"/>
  <c r="EV33" i="24"/>
  <c r="EW33" i="24"/>
  <c r="EX33" i="24"/>
  <c r="EY33" i="24"/>
  <c r="EZ33" i="24"/>
  <c r="FA33" i="24"/>
  <c r="FB33" i="24"/>
  <c r="FC33" i="24"/>
  <c r="FK33" i="24"/>
  <c r="GI33" i="24"/>
  <c r="GJ33" i="24"/>
  <c r="GK33" i="24"/>
  <c r="GL33" i="24"/>
  <c r="GM33" i="24"/>
  <c r="GN33" i="24"/>
  <c r="GO33" i="24"/>
  <c r="GP33" i="24"/>
  <c r="GQ33" i="24"/>
  <c r="GR33" i="24"/>
  <c r="GS33" i="24"/>
  <c r="GT33" i="24"/>
  <c r="GZ33" i="24"/>
  <c r="HC33" i="24"/>
  <c r="X34" i="24"/>
  <c r="Y34" i="24"/>
  <c r="AR34" i="24"/>
  <c r="AW34" i="24" s="1"/>
  <c r="AT34" i="24"/>
  <c r="HO34" i="24"/>
  <c r="HP34" i="24"/>
  <c r="HQ34" i="24"/>
  <c r="HR34" i="24"/>
  <c r="HS34" i="24"/>
  <c r="HT34" i="24"/>
  <c r="HU34" i="24"/>
  <c r="HV34" i="24"/>
  <c r="HW34" i="24"/>
  <c r="HX34" i="24"/>
  <c r="HY34" i="24"/>
  <c r="HZ34" i="24"/>
  <c r="IA34" i="24"/>
  <c r="IB34" i="24"/>
  <c r="IC34" i="24"/>
  <c r="ID34" i="24"/>
  <c r="IE34" i="24"/>
  <c r="IF34" i="24"/>
  <c r="IG34" i="24"/>
  <c r="IH34" i="24"/>
  <c r="II34" i="24"/>
  <c r="IJ34" i="24"/>
  <c r="IK34" i="24"/>
  <c r="IL34" i="24"/>
  <c r="IM34" i="24"/>
  <c r="X35" i="24"/>
  <c r="Y35" i="24"/>
  <c r="AR35" i="24"/>
  <c r="AW35" i="24" s="1"/>
  <c r="AT35" i="24"/>
  <c r="HO35" i="24"/>
  <c r="HP35" i="24"/>
  <c r="HQ35" i="24"/>
  <c r="HR35" i="24"/>
  <c r="HS35" i="24"/>
  <c r="HT35" i="24"/>
  <c r="HU35" i="24"/>
  <c r="HV35" i="24"/>
  <c r="HW35" i="24"/>
  <c r="HX35" i="24"/>
  <c r="HY35" i="24"/>
  <c r="HZ35" i="24"/>
  <c r="IA35" i="24"/>
  <c r="IB35" i="24"/>
  <c r="IC35" i="24"/>
  <c r="ID35" i="24"/>
  <c r="IE35" i="24"/>
  <c r="IF35" i="24"/>
  <c r="IG35" i="24"/>
  <c r="IH35" i="24"/>
  <c r="II35" i="24"/>
  <c r="IJ35" i="24"/>
  <c r="IK35" i="24"/>
  <c r="IL35" i="24"/>
  <c r="IM35" i="24"/>
  <c r="AR36" i="24"/>
  <c r="AT36" i="24"/>
  <c r="AW36" i="24"/>
  <c r="AZ37" i="24"/>
  <c r="AZ38" i="24" s="1"/>
  <c r="BB37" i="24"/>
  <c r="BB38" i="24" s="1"/>
  <c r="BD37" i="24"/>
  <c r="BF37" i="24"/>
  <c r="BH37" i="24"/>
  <c r="BJ37" i="24"/>
  <c r="BJ38" i="24" s="1"/>
  <c r="BL37" i="24"/>
  <c r="BD38" i="24"/>
  <c r="BF38" i="24"/>
  <c r="BH38" i="24"/>
  <c r="BL38" i="24"/>
  <c r="AB42" i="24"/>
  <c r="AH42" i="24" s="1"/>
  <c r="AB44" i="24"/>
  <c r="AH44" i="24" s="1"/>
  <c r="AB45" i="24"/>
  <c r="AH45" i="24"/>
  <c r="AB46" i="24"/>
  <c r="AH46" i="24" s="1"/>
  <c r="AB47" i="24"/>
  <c r="AH47" i="24" s="1"/>
  <c r="DL2" i="23"/>
  <c r="AF4" i="23"/>
  <c r="N5" i="23"/>
  <c r="AF5" i="23"/>
  <c r="CU5" i="23"/>
  <c r="DB5" i="23"/>
  <c r="DC5" i="23" s="1"/>
  <c r="AF6" i="23"/>
  <c r="AG4" i="23" s="1"/>
  <c r="AM7" i="23"/>
  <c r="AN7" i="23"/>
  <c r="AO7" i="23"/>
  <c r="AP7" i="23"/>
  <c r="AQ7" i="23"/>
  <c r="AR7" i="23"/>
  <c r="DK7" i="23"/>
  <c r="DL7" i="23"/>
  <c r="AW10" i="23"/>
  <c r="AX10" i="23"/>
  <c r="AY10" i="23"/>
  <c r="N12" i="23"/>
  <c r="BP26" i="23"/>
  <c r="BY26" i="23"/>
  <c r="BY27" i="23" s="1"/>
  <c r="CF26" i="23"/>
  <c r="C3" i="22"/>
  <c r="C4" i="22"/>
  <c r="C5" i="22"/>
  <c r="C6" i="22"/>
  <c r="C7" i="22"/>
  <c r="C8" i="22"/>
  <c r="C9" i="22"/>
  <c r="C10" i="22"/>
  <c r="C11" i="22"/>
  <c r="C12" i="22"/>
  <c r="C13" i="22"/>
  <c r="C14" i="22"/>
  <c r="C15" i="22"/>
  <c r="C16" i="22"/>
  <c r="C17" i="22"/>
  <c r="C18" i="22"/>
  <c r="C19" i="22"/>
  <c r="C20"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E4" i="20"/>
  <c r="F4" i="20" s="1"/>
  <c r="O4" i="20" s="1"/>
  <c r="C13" i="20"/>
  <c r="C14" i="20"/>
  <c r="C15" i="20"/>
  <c r="C16" i="20"/>
  <c r="C17" i="20"/>
  <c r="C18" i="20"/>
  <c r="C19" i="20"/>
  <c r="C23" i="20"/>
  <c r="C24" i="20"/>
  <c r="C25" i="20"/>
  <c r="AF25" i="20"/>
  <c r="AG25" i="20"/>
  <c r="BH25" i="20"/>
  <c r="BI25" i="20"/>
  <c r="BX25" i="20"/>
  <c r="C26" i="20"/>
  <c r="AG26" i="20"/>
  <c r="AH26" i="20"/>
  <c r="AH25" i="20" s="1"/>
  <c r="AI26" i="20"/>
  <c r="AJ26" i="20"/>
  <c r="AJ25" i="20" s="1"/>
  <c r="AK26" i="20"/>
  <c r="AK25" i="20" s="1"/>
  <c r="AL26" i="20"/>
  <c r="AM26" i="20"/>
  <c r="AM25" i="20" s="1"/>
  <c r="AN26" i="20"/>
  <c r="AN25" i="20" s="1"/>
  <c r="AO26" i="20"/>
  <c r="AP26" i="20"/>
  <c r="AP25" i="20" s="1"/>
  <c r="AQ26" i="20"/>
  <c r="AQ25" i="20" s="1"/>
  <c r="AR26" i="20"/>
  <c r="AS26" i="20"/>
  <c r="AS25" i="20" s="1"/>
  <c r="AT26" i="20"/>
  <c r="AT25" i="20" s="1"/>
  <c r="AU26" i="20"/>
  <c r="AV26" i="20"/>
  <c r="AV25" i="20" s="1"/>
  <c r="AW26" i="20"/>
  <c r="AW25" i="20" s="1"/>
  <c r="AX26" i="20"/>
  <c r="AY26" i="20"/>
  <c r="AY25" i="20" s="1"/>
  <c r="AZ26" i="20"/>
  <c r="AZ25" i="20" s="1"/>
  <c r="BA26" i="20"/>
  <c r="BB26" i="20"/>
  <c r="BB25" i="20" s="1"/>
  <c r="BC26" i="20"/>
  <c r="BC25" i="20" s="1"/>
  <c r="BD26" i="20"/>
  <c r="BE26" i="20"/>
  <c r="BE25" i="20" s="1"/>
  <c r="BF26" i="20"/>
  <c r="BF25" i="20" s="1"/>
  <c r="BG26" i="20"/>
  <c r="BH26" i="20"/>
  <c r="BI26" i="20"/>
  <c r="BJ26" i="20"/>
  <c r="BK26" i="20"/>
  <c r="BK25" i="20" s="1"/>
  <c r="BL26" i="20"/>
  <c r="BL25" i="20" s="1"/>
  <c r="BM26" i="20"/>
  <c r="BN26" i="20"/>
  <c r="BN25" i="20" s="1"/>
  <c r="BO26" i="20"/>
  <c r="BO25" i="20" s="1"/>
  <c r="BP26" i="20"/>
  <c r="BQ26" i="20"/>
  <c r="BQ25" i="20" s="1"/>
  <c r="BR26" i="20"/>
  <c r="BR25" i="20" s="1"/>
  <c r="BS26" i="20"/>
  <c r="BT26" i="20"/>
  <c r="BT25" i="20" s="1"/>
  <c r="BU26" i="20"/>
  <c r="BU25" i="20" s="1"/>
  <c r="BV26" i="20"/>
  <c r="BW26" i="20"/>
  <c r="BW25" i="20" s="1"/>
  <c r="BX26" i="20"/>
  <c r="BY26" i="20"/>
  <c r="BZ26" i="20"/>
  <c r="BZ25" i="20" s="1"/>
  <c r="CA26" i="20"/>
  <c r="CA25" i="20" s="1"/>
  <c r="CB26" i="20"/>
  <c r="CC26" i="20"/>
  <c r="CC25" i="20" s="1"/>
  <c r="CD26" i="20"/>
  <c r="CD25" i="20" s="1"/>
  <c r="CE26" i="20"/>
  <c r="CF26" i="20"/>
  <c r="CF25" i="20" s="1"/>
  <c r="CG26" i="20"/>
  <c r="CG25" i="20" s="1"/>
  <c r="CH26" i="20"/>
  <c r="CI26" i="20"/>
  <c r="CI25" i="20" s="1"/>
  <c r="CJ26" i="20"/>
  <c r="CJ25" i="20" s="1"/>
  <c r="CK26" i="20"/>
  <c r="CL26" i="20"/>
  <c r="CL25" i="20" s="1"/>
  <c r="CM26" i="20"/>
  <c r="C27" i="20"/>
  <c r="C28" i="20"/>
  <c r="AR28" i="20"/>
  <c r="BD28" i="20"/>
  <c r="BP28" i="20"/>
  <c r="CB28" i="20"/>
  <c r="CM28" i="20"/>
  <c r="C29" i="20"/>
  <c r="C42" i="20"/>
  <c r="C43" i="20"/>
  <c r="C44" i="20"/>
  <c r="C45" i="20"/>
  <c r="AF45" i="20"/>
  <c r="AG45" i="20"/>
  <c r="AH45" i="20"/>
  <c r="AI45" i="20"/>
  <c r="AJ45" i="20"/>
  <c r="AK45" i="20"/>
  <c r="AL45" i="20"/>
  <c r="AM45" i="20"/>
  <c r="AN45" i="20"/>
  <c r="AO45" i="20"/>
  <c r="AP45" i="20"/>
  <c r="AQ45" i="20"/>
  <c r="AR45" i="20"/>
  <c r="AS45" i="20"/>
  <c r="AT45" i="20"/>
  <c r="AU45" i="20"/>
  <c r="AV45" i="20"/>
  <c r="AW45" i="20"/>
  <c r="AX45" i="20"/>
  <c r="AY45" i="20"/>
  <c r="AZ45" i="20"/>
  <c r="BA45" i="20"/>
  <c r="BB45" i="20"/>
  <c r="BC45" i="20"/>
  <c r="BD45" i="20"/>
  <c r="BE45" i="20"/>
  <c r="BF45" i="20"/>
  <c r="BG45" i="20"/>
  <c r="BH45" i="20"/>
  <c r="BI45" i="20"/>
  <c r="BJ45" i="20"/>
  <c r="BK45" i="20"/>
  <c r="BL45" i="20"/>
  <c r="BM45" i="20"/>
  <c r="BN45" i="20"/>
  <c r="BO45" i="20"/>
  <c r="BP45" i="20"/>
  <c r="BQ45" i="20"/>
  <c r="BR45" i="20"/>
  <c r="BS45" i="20"/>
  <c r="BT45" i="20"/>
  <c r="BU45" i="20"/>
  <c r="BV45" i="20"/>
  <c r="BW45" i="20"/>
  <c r="BX45" i="20"/>
  <c r="BY45" i="20"/>
  <c r="BZ45" i="20"/>
  <c r="CA45" i="20"/>
  <c r="CB45" i="20"/>
  <c r="CC45" i="20"/>
  <c r="CD45" i="20"/>
  <c r="CE45" i="20"/>
  <c r="CF45" i="20"/>
  <c r="CG45" i="20"/>
  <c r="CH45" i="20"/>
  <c r="CI45" i="20"/>
  <c r="CJ45" i="20"/>
  <c r="CK45" i="20"/>
  <c r="CL45" i="20"/>
  <c r="CM45" i="20"/>
  <c r="C46" i="20"/>
  <c r="AF47" i="20"/>
  <c r="AF46" i="20" s="1"/>
  <c r="AG47" i="20"/>
  <c r="AG46" i="20" s="1"/>
  <c r="AH47" i="20"/>
  <c r="AH46" i="20" s="1"/>
  <c r="AI47" i="20"/>
  <c r="AJ47" i="20"/>
  <c r="AJ46" i="20" s="1"/>
  <c r="AK47" i="20"/>
  <c r="AK46" i="20" s="1"/>
  <c r="AL47" i="20"/>
  <c r="AM47" i="20"/>
  <c r="AM46" i="20" s="1"/>
  <c r="AN47" i="20"/>
  <c r="AN46" i="20" s="1"/>
  <c r="AO47" i="20"/>
  <c r="AP47" i="20"/>
  <c r="AP46" i="20" s="1"/>
  <c r="AQ47" i="20"/>
  <c r="AQ46" i="20" s="1"/>
  <c r="AR47" i="20"/>
  <c r="AS47" i="20"/>
  <c r="AS46" i="20" s="1"/>
  <c r="AT47" i="20"/>
  <c r="AT46" i="20" s="1"/>
  <c r="AU47" i="20"/>
  <c r="AV47" i="20"/>
  <c r="AV46" i="20" s="1"/>
  <c r="AW47" i="20"/>
  <c r="AW46" i="20" s="1"/>
  <c r="AX47" i="20"/>
  <c r="AY47" i="20"/>
  <c r="AY46" i="20" s="1"/>
  <c r="AZ47" i="20"/>
  <c r="AZ46" i="20" s="1"/>
  <c r="BA47" i="20"/>
  <c r="BB47" i="20"/>
  <c r="BB46" i="20" s="1"/>
  <c r="BC47" i="20"/>
  <c r="BC46" i="20" s="1"/>
  <c r="BD47" i="20"/>
  <c r="BE47" i="20"/>
  <c r="BE46" i="20" s="1"/>
  <c r="BF47" i="20"/>
  <c r="BF46" i="20" s="1"/>
  <c r="BG47" i="20"/>
  <c r="BH47" i="20"/>
  <c r="BH46" i="20" s="1"/>
  <c r="BI47" i="20"/>
  <c r="BI46" i="20" s="1"/>
  <c r="BJ47" i="20"/>
  <c r="BK47" i="20"/>
  <c r="BK46" i="20" s="1"/>
  <c r="BL47" i="20"/>
  <c r="BL46" i="20" s="1"/>
  <c r="BM47" i="20"/>
  <c r="BN47" i="20"/>
  <c r="BN46" i="20" s="1"/>
  <c r="BO47" i="20"/>
  <c r="BO46" i="20" s="1"/>
  <c r="BP47" i="20"/>
  <c r="BQ47" i="20"/>
  <c r="BQ46" i="20" s="1"/>
  <c r="BR47" i="20"/>
  <c r="BR46" i="20" s="1"/>
  <c r="BS47" i="20"/>
  <c r="BT47" i="20"/>
  <c r="BT46" i="20" s="1"/>
  <c r="BU47" i="20"/>
  <c r="BU46" i="20" s="1"/>
  <c r="BV47" i="20"/>
  <c r="BW47" i="20"/>
  <c r="BW46" i="20" s="1"/>
  <c r="BX47" i="20"/>
  <c r="BX46" i="20" s="1"/>
  <c r="BY47" i="20"/>
  <c r="BZ47" i="20"/>
  <c r="BZ46" i="20" s="1"/>
  <c r="CA47" i="20"/>
  <c r="CA46" i="20" s="1"/>
  <c r="CB47" i="20"/>
  <c r="CC47" i="20"/>
  <c r="CC46" i="20" s="1"/>
  <c r="CD47" i="20"/>
  <c r="CD46" i="20" s="1"/>
  <c r="CE47" i="20"/>
  <c r="CF47" i="20"/>
  <c r="CF46" i="20" s="1"/>
  <c r="CG47" i="20"/>
  <c r="CG46" i="20" s="1"/>
  <c r="CH47" i="20"/>
  <c r="CI47" i="20"/>
  <c r="CI46" i="20" s="1"/>
  <c r="CJ47" i="20"/>
  <c r="CJ46" i="20" s="1"/>
  <c r="CK47" i="20"/>
  <c r="CL47" i="20"/>
  <c r="CL46" i="20" s="1"/>
  <c r="CM47" i="20"/>
  <c r="CM46" i="20" s="1"/>
  <c r="AI48" i="20"/>
  <c r="AL48" i="20"/>
  <c r="AO48" i="20"/>
  <c r="AR48" i="20"/>
  <c r="AU48" i="20"/>
  <c r="AX48" i="20"/>
  <c r="BA48" i="20"/>
  <c r="BD48" i="20"/>
  <c r="BG48" i="20"/>
  <c r="BJ48" i="20"/>
  <c r="BM48" i="20"/>
  <c r="BP48" i="20"/>
  <c r="BS48" i="20"/>
  <c r="BV48" i="20"/>
  <c r="BY48" i="20"/>
  <c r="CB48" i="20"/>
  <c r="CE48" i="20"/>
  <c r="CH48" i="20"/>
  <c r="CK48" i="20"/>
  <c r="AR49" i="20"/>
  <c r="BD49" i="20"/>
  <c r="BP49" i="20"/>
  <c r="CB49" i="20"/>
  <c r="C50" i="20"/>
  <c r="C54" i="20"/>
  <c r="C55" i="20"/>
  <c r="C56" i="20"/>
  <c r="C57" i="20"/>
  <c r="AF57" i="20"/>
  <c r="AG57" i="20"/>
  <c r="AH57" i="20"/>
  <c r="AI57" i="20"/>
  <c r="AJ57" i="20"/>
  <c r="AK57" i="20"/>
  <c r="AL57" i="20"/>
  <c r="AM57" i="20"/>
  <c r="AN57" i="20"/>
  <c r="AO57" i="20"/>
  <c r="AP57" i="20"/>
  <c r="AQ57" i="20"/>
  <c r="AR57" i="20"/>
  <c r="AS57" i="20"/>
  <c r="AT57" i="20"/>
  <c r="AU57" i="20"/>
  <c r="AV57" i="20"/>
  <c r="AW57" i="20"/>
  <c r="AX57" i="20"/>
  <c r="AY57" i="20"/>
  <c r="AZ57" i="20"/>
  <c r="BA57" i="20"/>
  <c r="BB57" i="20"/>
  <c r="BC57" i="20"/>
  <c r="BD57" i="20"/>
  <c r="BE57" i="20"/>
  <c r="BF57" i="20"/>
  <c r="BG57" i="20"/>
  <c r="BH57" i="20"/>
  <c r="BI57" i="20"/>
  <c r="BJ57" i="20"/>
  <c r="BK57" i="20"/>
  <c r="BL57" i="20"/>
  <c r="BM57" i="20"/>
  <c r="BN57" i="20"/>
  <c r="BO57" i="20"/>
  <c r="BP57" i="20"/>
  <c r="BQ57" i="20"/>
  <c r="BR57" i="20"/>
  <c r="BS57" i="20"/>
  <c r="BT57" i="20"/>
  <c r="BU57" i="20"/>
  <c r="BV57" i="20"/>
  <c r="BW57" i="20"/>
  <c r="BX57" i="20"/>
  <c r="BY57" i="20"/>
  <c r="BZ57" i="20"/>
  <c r="CA57" i="20"/>
  <c r="CB57" i="20"/>
  <c r="CC57" i="20"/>
  <c r="CD57" i="20"/>
  <c r="CE57" i="20"/>
  <c r="CF57" i="20"/>
  <c r="CG57" i="20"/>
  <c r="CH57" i="20"/>
  <c r="CI57" i="20"/>
  <c r="CJ57" i="20"/>
  <c r="CK57" i="20"/>
  <c r="CL57" i="20"/>
  <c r="CM57" i="20"/>
  <c r="C58" i="20"/>
  <c r="C59" i="20"/>
  <c r="C60" i="20"/>
  <c r="C61" i="20"/>
  <c r="C62" i="20"/>
  <c r="C63" i="20"/>
  <c r="C64" i="20"/>
  <c r="C65" i="20"/>
  <c r="C66" i="20"/>
  <c r="C67" i="20"/>
  <c r="C68" i="20"/>
  <c r="AF68" i="20"/>
  <c r="AF67" i="20" s="1"/>
  <c r="C69" i="20"/>
  <c r="C70" i="20"/>
  <c r="C71" i="20"/>
  <c r="C72" i="20"/>
  <c r="C73" i="20"/>
  <c r="E4" i="19"/>
  <c r="E6" i="19" s="1"/>
  <c r="C13" i="19"/>
  <c r="C14" i="19"/>
  <c r="C15" i="19"/>
  <c r="C16" i="19"/>
  <c r="C20" i="19"/>
  <c r="C21" i="19"/>
  <c r="C22" i="19"/>
  <c r="C23" i="19"/>
  <c r="C27" i="19"/>
  <c r="C28" i="19"/>
  <c r="C29" i="19"/>
  <c r="C30" i="19"/>
  <c r="C32" i="19"/>
  <c r="C33" i="19"/>
  <c r="C34" i="19"/>
  <c r="C35" i="19"/>
  <c r="C39" i="19"/>
  <c r="C40" i="19"/>
  <c r="C41" i="19"/>
  <c r="AF41" i="19"/>
  <c r="C42" i="19"/>
  <c r="C44" i="19"/>
  <c r="C45" i="19"/>
  <c r="AF45" i="19"/>
  <c r="AF46" i="19" s="1"/>
  <c r="C46" i="19"/>
  <c r="C47" i="19"/>
  <c r="C55" i="19"/>
  <c r="C58" i="19" s="1"/>
  <c r="C56" i="19"/>
  <c r="C57" i="19"/>
  <c r="C64" i="19"/>
  <c r="AF33" i="19" s="1"/>
  <c r="AF34" i="19" s="1"/>
  <c r="C66" i="19"/>
  <c r="C67" i="19"/>
  <c r="C68" i="19" s="1"/>
  <c r="E4" i="18"/>
  <c r="E5" i="18" s="1"/>
  <c r="C13" i="18"/>
  <c r="C14" i="18"/>
  <c r="C15" i="18"/>
  <c r="C16" i="18"/>
  <c r="C18" i="18"/>
  <c r="C19" i="18"/>
  <c r="C20" i="18"/>
  <c r="C21" i="18"/>
  <c r="C22" i="18"/>
  <c r="C23" i="18"/>
  <c r="C24" i="18"/>
  <c r="C25" i="18"/>
  <c r="C26" i="18"/>
  <c r="C27" i="18"/>
  <c r="C28" i="18"/>
  <c r="C29" i="18"/>
  <c r="C30" i="18"/>
  <c r="C31" i="18"/>
  <c r="C32" i="18"/>
  <c r="C33" i="18"/>
  <c r="C34" i="18"/>
  <c r="C35" i="18"/>
  <c r="C39" i="18"/>
  <c r="C40" i="18"/>
  <c r="B41" i="18"/>
  <c r="C41" i="18"/>
  <c r="B42" i="18"/>
  <c r="C42" i="18"/>
  <c r="B43" i="18"/>
  <c r="C43" i="18"/>
  <c r="B44" i="18"/>
  <c r="C44" i="18"/>
  <c r="B45" i="18"/>
  <c r="C45" i="18"/>
  <c r="B46" i="18"/>
  <c r="C46" i="18"/>
  <c r="B47" i="18"/>
  <c r="C47" i="18"/>
  <c r="B48" i="18"/>
  <c r="C48" i="18"/>
  <c r="B49" i="18"/>
  <c r="C49" i="18"/>
  <c r="B50" i="18"/>
  <c r="C50" i="18"/>
  <c r="B51" i="18"/>
  <c r="C51" i="18"/>
  <c r="B52" i="18"/>
  <c r="C52" i="18"/>
  <c r="B53" i="18"/>
  <c r="C53" i="18"/>
  <c r="B54" i="18"/>
  <c r="C54" i="18"/>
  <c r="B55" i="18"/>
  <c r="C55" i="18"/>
  <c r="B56" i="18"/>
  <c r="C56" i="18"/>
  <c r="B57" i="18"/>
  <c r="C57" i="18"/>
  <c r="B58" i="18"/>
  <c r="C58" i="18"/>
  <c r="B59" i="18"/>
  <c r="C59" i="18"/>
  <c r="B60" i="18"/>
  <c r="C60" i="18"/>
  <c r="B61" i="18"/>
  <c r="C61" i="18"/>
  <c r="B62" i="18"/>
  <c r="C62" i="18"/>
  <c r="B63" i="18"/>
  <c r="C63" i="18"/>
  <c r="B64" i="18"/>
  <c r="C64" i="18"/>
  <c r="B65" i="18"/>
  <c r="C65" i="18"/>
  <c r="C66" i="18"/>
  <c r="C67" i="18"/>
  <c r="B68" i="18"/>
  <c r="C68" i="18"/>
  <c r="B69" i="18"/>
  <c r="C69" i="18"/>
  <c r="B70" i="18"/>
  <c r="C70" i="18"/>
  <c r="B71" i="18"/>
  <c r="C71" i="18"/>
  <c r="B72" i="18"/>
  <c r="C72" i="18"/>
  <c r="B73" i="18"/>
  <c r="C73" i="18"/>
  <c r="B74" i="18"/>
  <c r="C74" i="18"/>
  <c r="B75" i="18"/>
  <c r="C75" i="18"/>
  <c r="B76" i="18"/>
  <c r="C76" i="18"/>
  <c r="B77" i="18"/>
  <c r="C77" i="18"/>
  <c r="B78" i="18"/>
  <c r="C78" i="18"/>
  <c r="B79" i="18"/>
  <c r="C79" i="18"/>
  <c r="B80" i="18"/>
  <c r="C80" i="18"/>
  <c r="B81" i="18"/>
  <c r="C81" i="18"/>
  <c r="B82" i="18"/>
  <c r="C82" i="18"/>
  <c r="B83" i="18"/>
  <c r="C83" i="18"/>
  <c r="B84" i="18"/>
  <c r="C84" i="18"/>
  <c r="B85" i="18"/>
  <c r="C85" i="18"/>
  <c r="B86" i="18"/>
  <c r="C86" i="18"/>
  <c r="B87" i="18"/>
  <c r="C87" i="18"/>
  <c r="B88" i="18"/>
  <c r="C88" i="18"/>
  <c r="B89" i="18"/>
  <c r="C89" i="18"/>
  <c r="B90" i="18"/>
  <c r="C90" i="18"/>
  <c r="B91" i="18"/>
  <c r="C91" i="18"/>
  <c r="B92" i="18"/>
  <c r="C92" i="18"/>
  <c r="C93" i="18"/>
  <c r="C96" i="18"/>
  <c r="C97" i="18"/>
  <c r="C98" i="18"/>
  <c r="C99" i="18"/>
  <c r="C100" i="18"/>
  <c r="C103" i="18"/>
  <c r="C104" i="18"/>
  <c r="C105" i="18"/>
  <c r="C106" i="18"/>
  <c r="C107" i="18"/>
  <c r="C110" i="18"/>
  <c r="C111" i="18"/>
  <c r="C112" i="18"/>
  <c r="C113" i="18"/>
  <c r="C114" i="18"/>
  <c r="C117" i="18"/>
  <c r="C118" i="18"/>
  <c r="B119" i="18"/>
  <c r="C119" i="18"/>
  <c r="B120" i="18"/>
  <c r="C120" i="18"/>
  <c r="B121" i="18"/>
  <c r="C121" i="18"/>
  <c r="B122" i="18"/>
  <c r="C122" i="18"/>
  <c r="B123" i="18"/>
  <c r="C123" i="18"/>
  <c r="B124" i="18"/>
  <c r="C124" i="18"/>
  <c r="B125" i="18"/>
  <c r="C125" i="18"/>
  <c r="B126" i="18"/>
  <c r="C126" i="18"/>
  <c r="B127" i="18"/>
  <c r="C127" i="18"/>
  <c r="C128" i="18"/>
  <c r="C129" i="18"/>
  <c r="B130" i="18"/>
  <c r="C130" i="18"/>
  <c r="B131" i="18"/>
  <c r="C131" i="18"/>
  <c r="B132" i="18"/>
  <c r="C132" i="18"/>
  <c r="B133" i="18"/>
  <c r="C133" i="18"/>
  <c r="B134" i="18"/>
  <c r="C134" i="18"/>
  <c r="B135" i="18"/>
  <c r="C135" i="18"/>
  <c r="B136" i="18"/>
  <c r="C136" i="18"/>
  <c r="B137" i="18"/>
  <c r="C137" i="18"/>
  <c r="B138" i="18"/>
  <c r="C138" i="18"/>
  <c r="C139" i="18"/>
  <c r="C142" i="18"/>
  <c r="C143" i="18"/>
  <c r="B144" i="18"/>
  <c r="C144" i="18"/>
  <c r="B145" i="18"/>
  <c r="C145" i="18"/>
  <c r="B146" i="18"/>
  <c r="C146" i="18"/>
  <c r="B147" i="18"/>
  <c r="C147" i="18"/>
  <c r="B148" i="18"/>
  <c r="C148" i="18"/>
  <c r="B149" i="18"/>
  <c r="C149" i="18"/>
  <c r="B150" i="18"/>
  <c r="C150" i="18"/>
  <c r="B151" i="18"/>
  <c r="C151" i="18"/>
  <c r="B152" i="18"/>
  <c r="C152" i="18"/>
  <c r="B153" i="18"/>
  <c r="C153" i="18"/>
  <c r="B154" i="18"/>
  <c r="C154" i="18"/>
  <c r="B155" i="18"/>
  <c r="C155" i="18"/>
  <c r="B156" i="18"/>
  <c r="C156" i="18"/>
  <c r="B157" i="18"/>
  <c r="C157" i="18"/>
  <c r="B158" i="18"/>
  <c r="C158" i="18"/>
  <c r="B159" i="18"/>
  <c r="C159" i="18"/>
  <c r="B160" i="18"/>
  <c r="C160" i="18"/>
  <c r="B161" i="18"/>
  <c r="C161" i="18"/>
  <c r="B162" i="18"/>
  <c r="C162" i="18"/>
  <c r="B163" i="18"/>
  <c r="C163" i="18"/>
  <c r="B164" i="18"/>
  <c r="C164" i="18"/>
  <c r="B165" i="18"/>
  <c r="C165" i="18"/>
  <c r="B166" i="18"/>
  <c r="C166" i="18"/>
  <c r="B167" i="18"/>
  <c r="C167" i="18"/>
  <c r="B168" i="18"/>
  <c r="C168" i="18"/>
  <c r="C169" i="18"/>
  <c r="C170" i="18"/>
  <c r="B171" i="18"/>
  <c r="C171" i="18"/>
  <c r="B172" i="18"/>
  <c r="C172" i="18"/>
  <c r="B173" i="18"/>
  <c r="C173" i="18"/>
  <c r="B174" i="18"/>
  <c r="C174" i="18"/>
  <c r="B175" i="18"/>
  <c r="C175" i="18"/>
  <c r="B176" i="18"/>
  <c r="C176" i="18"/>
  <c r="B177" i="18"/>
  <c r="C177" i="18"/>
  <c r="B178" i="18"/>
  <c r="C178" i="18"/>
  <c r="B179" i="18"/>
  <c r="C179" i="18"/>
  <c r="B180" i="18"/>
  <c r="C180" i="18"/>
  <c r="B181" i="18"/>
  <c r="C181" i="18"/>
  <c r="B182" i="18"/>
  <c r="C182" i="18"/>
  <c r="B183" i="18"/>
  <c r="C183" i="18"/>
  <c r="B184" i="18"/>
  <c r="C184" i="18"/>
  <c r="B185" i="18"/>
  <c r="C185" i="18"/>
  <c r="B186" i="18"/>
  <c r="C186" i="18"/>
  <c r="B187" i="18"/>
  <c r="C187" i="18"/>
  <c r="B188" i="18"/>
  <c r="C188" i="18"/>
  <c r="B189" i="18"/>
  <c r="C189" i="18"/>
  <c r="B190" i="18"/>
  <c r="C190" i="18"/>
  <c r="B191" i="18"/>
  <c r="C191" i="18"/>
  <c r="B192" i="18"/>
  <c r="C192" i="18"/>
  <c r="B193" i="18"/>
  <c r="C193" i="18"/>
  <c r="B194" i="18"/>
  <c r="C194" i="18"/>
  <c r="B195" i="18"/>
  <c r="C195" i="18"/>
  <c r="C196" i="18"/>
  <c r="C199" i="18"/>
  <c r="C200" i="18"/>
  <c r="B201" i="18"/>
  <c r="C201" i="18"/>
  <c r="B202" i="18"/>
  <c r="C202" i="18"/>
  <c r="B203" i="18"/>
  <c r="C203" i="18"/>
  <c r="B204" i="18"/>
  <c r="C204" i="18"/>
  <c r="B205" i="18"/>
  <c r="C205" i="18"/>
  <c r="B206" i="18"/>
  <c r="C206" i="18"/>
  <c r="B207" i="18"/>
  <c r="C207" i="18"/>
  <c r="B208" i="18"/>
  <c r="C208" i="18"/>
  <c r="B209" i="18"/>
  <c r="C209" i="18"/>
  <c r="B210" i="18"/>
  <c r="C210" i="18"/>
  <c r="B211" i="18"/>
  <c r="C211" i="18"/>
  <c r="B212" i="18"/>
  <c r="C212" i="18"/>
  <c r="B213" i="18"/>
  <c r="C213" i="18"/>
  <c r="B214" i="18"/>
  <c r="C214" i="18"/>
  <c r="B215" i="18"/>
  <c r="C215" i="18"/>
  <c r="B216" i="18"/>
  <c r="C216" i="18"/>
  <c r="B217" i="18"/>
  <c r="C217" i="18"/>
  <c r="B218" i="18"/>
  <c r="C218" i="18"/>
  <c r="B219" i="18"/>
  <c r="C219" i="18"/>
  <c r="B220" i="18"/>
  <c r="C220" i="18"/>
  <c r="B221" i="18"/>
  <c r="C221" i="18"/>
  <c r="B222" i="18"/>
  <c r="C222" i="18"/>
  <c r="B223" i="18"/>
  <c r="C223" i="18"/>
  <c r="B224" i="18"/>
  <c r="C224" i="18"/>
  <c r="B225" i="18"/>
  <c r="C225" i="18"/>
  <c r="C226" i="18"/>
  <c r="C227" i="18"/>
  <c r="C228" i="18"/>
  <c r="C229" i="18"/>
  <c r="C230" i="18"/>
  <c r="C231" i="18"/>
  <c r="C232" i="18"/>
  <c r="C233" i="18"/>
  <c r="C234" i="18"/>
  <c r="C235" i="18"/>
  <c r="C236" i="18"/>
  <c r="C237" i="18"/>
  <c r="C238" i="18"/>
  <c r="C239" i="18"/>
  <c r="C240" i="18"/>
  <c r="C241" i="18"/>
  <c r="C242" i="18"/>
  <c r="C243" i="18"/>
  <c r="C244" i="18"/>
  <c r="C245" i="18"/>
  <c r="C246" i="18"/>
  <c r="C247" i="18"/>
  <c r="C248" i="18"/>
  <c r="C249" i="18"/>
  <c r="C250" i="18"/>
  <c r="C251" i="18"/>
  <c r="C252" i="18"/>
  <c r="C253" i="18"/>
  <c r="C258" i="18"/>
  <c r="C259" i="18"/>
  <c r="C262" i="18"/>
  <c r="C263" i="18"/>
  <c r="C266" i="18"/>
  <c r="E4" i="17"/>
  <c r="E5" i="17" s="1"/>
  <c r="F4" i="17"/>
  <c r="F6" i="17" s="1"/>
  <c r="K4" i="17"/>
  <c r="K6" i="17" s="1"/>
  <c r="F5" i="17"/>
  <c r="F9" i="17" s="1"/>
  <c r="C13" i="17"/>
  <c r="C14" i="17"/>
  <c r="C15" i="17"/>
  <c r="AQ15" i="17"/>
  <c r="C16" i="17"/>
  <c r="C17" i="17"/>
  <c r="C22" i="17"/>
  <c r="C23" i="17"/>
  <c r="A24" i="17"/>
  <c r="C24" i="17"/>
  <c r="AF24" i="17"/>
  <c r="C25" i="17"/>
  <c r="C29" i="17"/>
  <c r="C30" i="17"/>
  <c r="A31" i="17"/>
  <c r="AR15" i="17" s="1"/>
  <c r="AR23" i="6" s="1"/>
  <c r="C31" i="17"/>
  <c r="AF31" i="17"/>
  <c r="C32" i="17"/>
  <c r="E4" i="16"/>
  <c r="K4" i="16"/>
  <c r="C13" i="16"/>
  <c r="C14" i="16"/>
  <c r="C15" i="16"/>
  <c r="B16" i="16"/>
  <c r="C16" i="16"/>
  <c r="B17" i="16"/>
  <c r="C17" i="16"/>
  <c r="B18" i="16"/>
  <c r="C18" i="16"/>
  <c r="C20" i="16"/>
  <c r="A25" i="16"/>
  <c r="C26" i="16"/>
  <c r="C27" i="16"/>
  <c r="C28" i="16"/>
  <c r="AF28" i="16"/>
  <c r="C29" i="16"/>
  <c r="A31" i="16"/>
  <c r="A34" i="16" s="1"/>
  <c r="C32" i="16"/>
  <c r="C33" i="16"/>
  <c r="C34" i="16"/>
  <c r="AF34" i="16"/>
  <c r="C35" i="16"/>
  <c r="A37" i="16"/>
  <c r="A40" i="16" s="1"/>
  <c r="C38" i="16"/>
  <c r="C39" i="16"/>
  <c r="C40" i="16"/>
  <c r="AF40" i="16"/>
  <c r="C41" i="16"/>
  <c r="A43" i="16"/>
  <c r="C44" i="16"/>
  <c r="C45" i="16"/>
  <c r="A46" i="16"/>
  <c r="C46" i="16"/>
  <c r="AF46" i="16"/>
  <c r="C47" i="16"/>
  <c r="A51" i="16"/>
  <c r="A54" i="16" s="1"/>
  <c r="C52" i="16"/>
  <c r="C53" i="16"/>
  <c r="C54" i="16"/>
  <c r="AF54" i="16"/>
  <c r="C55" i="16"/>
  <c r="C57" i="16"/>
  <c r="C58" i="16"/>
  <c r="C59" i="16"/>
  <c r="C60" i="16"/>
  <c r="A62" i="16"/>
  <c r="A65" i="16" s="1"/>
  <c r="C63" i="16"/>
  <c r="C64" i="16"/>
  <c r="C65" i="16"/>
  <c r="AF65" i="16"/>
  <c r="C66" i="16"/>
  <c r="C68" i="16"/>
  <c r="C69" i="16"/>
  <c r="C70" i="16"/>
  <c r="C71" i="16"/>
  <c r="A73" i="16"/>
  <c r="C74" i="16"/>
  <c r="C75" i="16"/>
  <c r="A76" i="16"/>
  <c r="C76" i="16"/>
  <c r="AF76" i="16"/>
  <c r="C77" i="16"/>
  <c r="C79" i="16"/>
  <c r="C80" i="16"/>
  <c r="C81" i="16"/>
  <c r="C82" i="16"/>
  <c r="A84" i="16"/>
  <c r="C85" i="16"/>
  <c r="C86" i="16"/>
  <c r="A87" i="16"/>
  <c r="C87" i="16"/>
  <c r="AF87" i="16"/>
  <c r="C88" i="16"/>
  <c r="C90" i="16"/>
  <c r="C91" i="16"/>
  <c r="C92" i="16"/>
  <c r="C93" i="16"/>
  <c r="A95" i="16"/>
  <c r="A98" i="16" s="1"/>
  <c r="C96" i="16"/>
  <c r="C97" i="16"/>
  <c r="C98" i="16"/>
  <c r="AF98" i="16"/>
  <c r="C99" i="16"/>
  <c r="C101" i="16"/>
  <c r="C102" i="16"/>
  <c r="C103" i="16"/>
  <c r="C104" i="16"/>
  <c r="E4" i="15"/>
  <c r="F4" i="15" s="1"/>
  <c r="C13" i="15"/>
  <c r="C14" i="15"/>
  <c r="C15" i="15"/>
  <c r="C16" i="15"/>
  <c r="C17" i="15"/>
  <c r="C21" i="15"/>
  <c r="C22" i="15"/>
  <c r="C23" i="15"/>
  <c r="C24" i="15"/>
  <c r="C25" i="15"/>
  <c r="C29" i="15"/>
  <c r="C30" i="15"/>
  <c r="C31" i="15"/>
  <c r="C32" i="15"/>
  <c r="E4" i="14"/>
  <c r="K4" i="14" s="1"/>
  <c r="L4" i="14" s="1"/>
  <c r="AF4" i="14"/>
  <c r="AG4" i="14" s="1"/>
  <c r="E5" i="14"/>
  <c r="E6" i="14"/>
  <c r="C11" i="14"/>
  <c r="B12" i="14"/>
  <c r="B228" i="18" s="1"/>
  <c r="C12" i="14"/>
  <c r="B13" i="14"/>
  <c r="B229" i="18" s="1"/>
  <c r="C13" i="14"/>
  <c r="B14" i="14"/>
  <c r="B230" i="18" s="1"/>
  <c r="C14" i="14"/>
  <c r="B15" i="14"/>
  <c r="B231" i="18" s="1"/>
  <c r="C15" i="14"/>
  <c r="B16" i="14"/>
  <c r="B232" i="18" s="1"/>
  <c r="C16" i="14"/>
  <c r="B17" i="14"/>
  <c r="B233" i="18" s="1"/>
  <c r="C17" i="14"/>
  <c r="B18" i="14"/>
  <c r="B234" i="18" s="1"/>
  <c r="C18" i="14"/>
  <c r="B19" i="14"/>
  <c r="B235" i="18" s="1"/>
  <c r="C19" i="14"/>
  <c r="B20" i="14"/>
  <c r="B236" i="18" s="1"/>
  <c r="C20" i="14"/>
  <c r="B21" i="14"/>
  <c r="B237" i="18" s="1"/>
  <c r="C21" i="14"/>
  <c r="B22" i="14"/>
  <c r="B238" i="18" s="1"/>
  <c r="C22" i="14"/>
  <c r="B23" i="14"/>
  <c r="B239" i="18" s="1"/>
  <c r="C23" i="14"/>
  <c r="B24" i="14"/>
  <c r="B240" i="18" s="1"/>
  <c r="C24" i="14"/>
  <c r="B25" i="14"/>
  <c r="B241" i="18" s="1"/>
  <c r="C25" i="14"/>
  <c r="B26" i="14"/>
  <c r="B242" i="18" s="1"/>
  <c r="C26" i="14"/>
  <c r="B27" i="14"/>
  <c r="B243" i="18" s="1"/>
  <c r="C27" i="14"/>
  <c r="B28" i="14"/>
  <c r="B244" i="18" s="1"/>
  <c r="C28" i="14"/>
  <c r="B29" i="14"/>
  <c r="B245" i="18" s="1"/>
  <c r="C29" i="14"/>
  <c r="B30" i="14"/>
  <c r="B246" i="18" s="1"/>
  <c r="C30" i="14"/>
  <c r="B31" i="14"/>
  <c r="B247" i="18" s="1"/>
  <c r="C31" i="14"/>
  <c r="B32" i="14"/>
  <c r="B248" i="18" s="1"/>
  <c r="C32" i="14"/>
  <c r="B33" i="14"/>
  <c r="B249" i="18" s="1"/>
  <c r="C33" i="14"/>
  <c r="B34" i="14"/>
  <c r="B250" i="18" s="1"/>
  <c r="C34" i="14"/>
  <c r="B35" i="14"/>
  <c r="B251" i="18" s="1"/>
  <c r="C35" i="14"/>
  <c r="B36" i="14"/>
  <c r="B252" i="18" s="1"/>
  <c r="C36" i="14"/>
  <c r="AF36" i="14"/>
  <c r="AF225" i="18" s="1"/>
  <c r="AG36" i="14"/>
  <c r="AG225" i="18" s="1"/>
  <c r="AH36" i="14"/>
  <c r="AH225" i="18" s="1"/>
  <c r="AI36" i="14"/>
  <c r="AI225" i="18" s="1"/>
  <c r="AJ36" i="14"/>
  <c r="AJ225" i="18" s="1"/>
  <c r="AK36" i="14"/>
  <c r="AK225" i="18" s="1"/>
  <c r="AL36" i="14"/>
  <c r="AL225" i="18" s="1"/>
  <c r="AM36" i="14"/>
  <c r="AM225" i="18" s="1"/>
  <c r="AN36" i="14"/>
  <c r="AN225" i="18" s="1"/>
  <c r="AO36" i="14"/>
  <c r="AO225" i="18" s="1"/>
  <c r="AP36" i="14"/>
  <c r="AP225" i="18" s="1"/>
  <c r="AQ36" i="14"/>
  <c r="AQ225" i="18" s="1"/>
  <c r="AR36" i="14"/>
  <c r="AR225" i="18" s="1"/>
  <c r="AS36" i="14"/>
  <c r="AS225" i="18" s="1"/>
  <c r="AT36" i="14"/>
  <c r="AT225" i="18" s="1"/>
  <c r="AU36" i="14"/>
  <c r="AU225" i="18" s="1"/>
  <c r="AV36" i="14"/>
  <c r="AV225" i="18" s="1"/>
  <c r="AW36" i="14"/>
  <c r="AW225" i="18" s="1"/>
  <c r="AX36" i="14"/>
  <c r="AX225" i="18" s="1"/>
  <c r="AY36" i="14"/>
  <c r="AY225" i="18" s="1"/>
  <c r="AZ36" i="14"/>
  <c r="AZ225" i="18" s="1"/>
  <c r="BA36" i="14"/>
  <c r="BA225" i="18" s="1"/>
  <c r="BB36" i="14"/>
  <c r="BB225" i="18" s="1"/>
  <c r="BC36" i="14"/>
  <c r="BC225" i="18" s="1"/>
  <c r="BD36" i="14"/>
  <c r="BD225" i="18" s="1"/>
  <c r="BE36" i="14"/>
  <c r="BE225" i="18" s="1"/>
  <c r="BF36" i="14"/>
  <c r="BF225" i="18" s="1"/>
  <c r="BG36" i="14"/>
  <c r="BG225" i="18" s="1"/>
  <c r="BH36" i="14"/>
  <c r="BH225" i="18" s="1"/>
  <c r="BI36" i="14"/>
  <c r="BI225" i="18" s="1"/>
  <c r="BJ36" i="14"/>
  <c r="BJ225" i="18" s="1"/>
  <c r="BK36" i="14"/>
  <c r="BK225" i="18" s="1"/>
  <c r="BL36" i="14"/>
  <c r="BL225" i="18" s="1"/>
  <c r="BM36" i="14"/>
  <c r="BM225" i="18" s="1"/>
  <c r="BN36" i="14"/>
  <c r="BN225" i="18" s="1"/>
  <c r="BO36" i="14"/>
  <c r="BO225" i="18" s="1"/>
  <c r="BP36" i="14"/>
  <c r="BP225" i="18" s="1"/>
  <c r="BQ36" i="14"/>
  <c r="BQ225" i="18" s="1"/>
  <c r="BR36" i="14"/>
  <c r="BR225" i="18" s="1"/>
  <c r="BS36" i="14"/>
  <c r="BS225" i="18" s="1"/>
  <c r="BT36" i="14"/>
  <c r="BT225" i="18" s="1"/>
  <c r="BU36" i="14"/>
  <c r="BU225" i="18" s="1"/>
  <c r="BV36" i="14"/>
  <c r="BV225" i="18" s="1"/>
  <c r="BW36" i="14"/>
  <c r="BW225" i="18" s="1"/>
  <c r="BX36" i="14"/>
  <c r="BX225" i="18" s="1"/>
  <c r="BY36" i="14"/>
  <c r="BY225" i="18" s="1"/>
  <c r="BZ36" i="14"/>
  <c r="BZ225" i="18" s="1"/>
  <c r="CA36" i="14"/>
  <c r="CA225" i="18" s="1"/>
  <c r="CB36" i="14"/>
  <c r="CB225" i="18" s="1"/>
  <c r="CC36" i="14"/>
  <c r="CC225" i="18" s="1"/>
  <c r="CD36" i="14"/>
  <c r="CD225" i="18" s="1"/>
  <c r="CE36" i="14"/>
  <c r="CE225" i="18" s="1"/>
  <c r="CF36" i="14"/>
  <c r="CF225" i="18" s="1"/>
  <c r="CG36" i="14"/>
  <c r="CG225" i="18" s="1"/>
  <c r="CH36" i="14"/>
  <c r="CH225" i="18" s="1"/>
  <c r="CI36" i="14"/>
  <c r="CI225" i="18" s="1"/>
  <c r="CJ36" i="14"/>
  <c r="CJ225" i="18" s="1"/>
  <c r="CK36" i="14"/>
  <c r="CK225" i="18" s="1"/>
  <c r="CL36" i="14"/>
  <c r="CL225" i="18" s="1"/>
  <c r="CM36" i="14"/>
  <c r="CM225" i="18" s="1"/>
  <c r="B44" i="14"/>
  <c r="AF44" i="14"/>
  <c r="B45" i="14"/>
  <c r="AF45" i="14"/>
  <c r="B46" i="14"/>
  <c r="AF46" i="14"/>
  <c r="B47" i="14"/>
  <c r="AF47" i="14"/>
  <c r="B48" i="14"/>
  <c r="AF48" i="14"/>
  <c r="B49" i="14"/>
  <c r="AF49" i="14"/>
  <c r="B50" i="14"/>
  <c r="AF50" i="14"/>
  <c r="B51" i="14"/>
  <c r="AF51" i="14"/>
  <c r="B52" i="14"/>
  <c r="AF52" i="14"/>
  <c r="B53" i="14"/>
  <c r="AF53" i="14"/>
  <c r="B54" i="14"/>
  <c r="AF54" i="14"/>
  <c r="B55" i="14"/>
  <c r="AF55" i="14"/>
  <c r="B56" i="14"/>
  <c r="AF56" i="14"/>
  <c r="B57" i="14"/>
  <c r="AF57" i="14"/>
  <c r="B58" i="14"/>
  <c r="AF58" i="14"/>
  <c r="B59" i="14"/>
  <c r="AF59" i="14"/>
  <c r="B60" i="14"/>
  <c r="AF60" i="14"/>
  <c r="B61" i="14"/>
  <c r="AF61" i="14"/>
  <c r="B62" i="14"/>
  <c r="AF62" i="14"/>
  <c r="B63" i="14"/>
  <c r="AF63" i="14"/>
  <c r="B64" i="14"/>
  <c r="AF64" i="14"/>
  <c r="B65" i="14"/>
  <c r="AF65" i="14"/>
  <c r="B66" i="14"/>
  <c r="AF66" i="14"/>
  <c r="B67" i="14"/>
  <c r="AF67" i="14"/>
  <c r="B68" i="14"/>
  <c r="AF68"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9" i="14"/>
  <c r="AF99" i="14"/>
  <c r="AR99" i="14" s="1"/>
  <c r="BD99" i="14" s="1"/>
  <c r="BP99" i="14" s="1"/>
  <c r="CB99" i="14" s="1"/>
  <c r="AG99" i="14"/>
  <c r="AS99" i="14" s="1"/>
  <c r="AH99" i="14"/>
  <c r="AI99" i="14"/>
  <c r="AJ99" i="14"/>
  <c r="AV99" i="14" s="1"/>
  <c r="BH99" i="14" s="1"/>
  <c r="BT99" i="14" s="1"/>
  <c r="CF99" i="14" s="1"/>
  <c r="AK99" i="14"/>
  <c r="AW99" i="14" s="1"/>
  <c r="BI99" i="14" s="1"/>
  <c r="BU99" i="14" s="1"/>
  <c r="CG99" i="14" s="1"/>
  <c r="AL99" i="14"/>
  <c r="AX99" i="14" s="1"/>
  <c r="BJ99" i="14" s="1"/>
  <c r="BV99" i="14" s="1"/>
  <c r="CH99" i="14" s="1"/>
  <c r="AM99" i="14"/>
  <c r="AY99" i="14" s="1"/>
  <c r="BK99" i="14" s="1"/>
  <c r="BW99" i="14" s="1"/>
  <c r="CI99" i="14" s="1"/>
  <c r="AN99" i="14"/>
  <c r="AZ99" i="14" s="1"/>
  <c r="AO99" i="14"/>
  <c r="BA99" i="14" s="1"/>
  <c r="BM99" i="14" s="1"/>
  <c r="BY99" i="14" s="1"/>
  <c r="CK99" i="14" s="1"/>
  <c r="AP99" i="14"/>
  <c r="BB99" i="14" s="1"/>
  <c r="BN99" i="14" s="1"/>
  <c r="BZ99" i="14" s="1"/>
  <c r="CL99" i="14" s="1"/>
  <c r="AQ99" i="14"/>
  <c r="BC99" i="14" s="1"/>
  <c r="BO99" i="14" s="1"/>
  <c r="AT99" i="14"/>
  <c r="BF99" i="14" s="1"/>
  <c r="BR99" i="14" s="1"/>
  <c r="CD99" i="14" s="1"/>
  <c r="AU99" i="14"/>
  <c r="BG99" i="14" s="1"/>
  <c r="BS99" i="14" s="1"/>
  <c r="CE99" i="14" s="1"/>
  <c r="BE99" i="14"/>
  <c r="BQ99" i="14" s="1"/>
  <c r="CC99" i="14" s="1"/>
  <c r="BL99" i="14"/>
  <c r="BX99" i="14" s="1"/>
  <c r="CJ99" i="14" s="1"/>
  <c r="CA99" i="14"/>
  <c r="CM99" i="14" s="1"/>
  <c r="B100" i="14"/>
  <c r="AF100" i="14"/>
  <c r="AG100" i="14"/>
  <c r="AH100" i="14"/>
  <c r="AT100" i="14" s="1"/>
  <c r="BF100" i="14" s="1"/>
  <c r="BR100" i="14" s="1"/>
  <c r="CD100" i="14" s="1"/>
  <c r="AI100" i="14"/>
  <c r="AU100" i="14" s="1"/>
  <c r="BG100" i="14" s="1"/>
  <c r="BS100" i="14" s="1"/>
  <c r="CE100" i="14" s="1"/>
  <c r="AJ100" i="14"/>
  <c r="AV100" i="14" s="1"/>
  <c r="BH100" i="14" s="1"/>
  <c r="BT100" i="14" s="1"/>
  <c r="CF100" i="14" s="1"/>
  <c r="AK100" i="14"/>
  <c r="AW100" i="14" s="1"/>
  <c r="BI100" i="14" s="1"/>
  <c r="BU100" i="14" s="1"/>
  <c r="CG100" i="14" s="1"/>
  <c r="AL100" i="14"/>
  <c r="AX100" i="14" s="1"/>
  <c r="BJ100" i="14" s="1"/>
  <c r="BV100" i="14" s="1"/>
  <c r="CH100" i="14" s="1"/>
  <c r="AM100" i="14"/>
  <c r="AY100" i="14" s="1"/>
  <c r="BK100" i="14" s="1"/>
  <c r="BW100" i="14" s="1"/>
  <c r="CI100" i="14" s="1"/>
  <c r="AN100" i="14"/>
  <c r="AZ100" i="14" s="1"/>
  <c r="BL100" i="14" s="1"/>
  <c r="BX100" i="14" s="1"/>
  <c r="CJ100" i="14" s="1"/>
  <c r="AO100" i="14"/>
  <c r="AP100" i="14"/>
  <c r="BB100" i="14" s="1"/>
  <c r="BN100" i="14" s="1"/>
  <c r="BZ100" i="14" s="1"/>
  <c r="CL100" i="14" s="1"/>
  <c r="AQ100" i="14"/>
  <c r="BC100" i="14" s="1"/>
  <c r="BO100" i="14" s="1"/>
  <c r="CA100" i="14" s="1"/>
  <c r="CM100" i="14" s="1"/>
  <c r="AR100" i="14"/>
  <c r="BD100" i="14" s="1"/>
  <c r="BP100" i="14" s="1"/>
  <c r="CB100" i="14" s="1"/>
  <c r="AS100" i="14"/>
  <c r="BE100" i="14" s="1"/>
  <c r="BQ100" i="14" s="1"/>
  <c r="CC100" i="14" s="1"/>
  <c r="BA100" i="14"/>
  <c r="BM100" i="14"/>
  <c r="BY100" i="14" s="1"/>
  <c r="CK100" i="14" s="1"/>
  <c r="B101" i="14"/>
  <c r="AF101" i="14"/>
  <c r="AR101" i="14" s="1"/>
  <c r="BD101" i="14" s="1"/>
  <c r="BP101" i="14" s="1"/>
  <c r="CB101" i="14" s="1"/>
  <c r="AG101" i="14"/>
  <c r="AS101" i="14" s="1"/>
  <c r="BE101" i="14" s="1"/>
  <c r="BQ101" i="14" s="1"/>
  <c r="CC101" i="14" s="1"/>
  <c r="AH101" i="14"/>
  <c r="AT101" i="14" s="1"/>
  <c r="BF101" i="14" s="1"/>
  <c r="BR101" i="14" s="1"/>
  <c r="CD101" i="14" s="1"/>
  <c r="AI101" i="14"/>
  <c r="AU101" i="14" s="1"/>
  <c r="BG101" i="14" s="1"/>
  <c r="BS101" i="14" s="1"/>
  <c r="CE101" i="14" s="1"/>
  <c r="AJ101" i="14"/>
  <c r="AV101" i="14" s="1"/>
  <c r="BH101" i="14" s="1"/>
  <c r="BT101" i="14" s="1"/>
  <c r="CF101" i="14" s="1"/>
  <c r="AK101" i="14"/>
  <c r="AW101" i="14" s="1"/>
  <c r="BI101" i="14" s="1"/>
  <c r="BU101" i="14" s="1"/>
  <c r="CG101" i="14" s="1"/>
  <c r="AL101" i="14"/>
  <c r="AX101" i="14" s="1"/>
  <c r="BJ101" i="14" s="1"/>
  <c r="BV101" i="14" s="1"/>
  <c r="CH101" i="14" s="1"/>
  <c r="AM101" i="14"/>
  <c r="AY101" i="14" s="1"/>
  <c r="BK101" i="14" s="1"/>
  <c r="BW101" i="14" s="1"/>
  <c r="CI101" i="14" s="1"/>
  <c r="AN101" i="14"/>
  <c r="AZ101" i="14" s="1"/>
  <c r="BL101" i="14" s="1"/>
  <c r="BX101" i="14" s="1"/>
  <c r="CJ101" i="14" s="1"/>
  <c r="AO101" i="14"/>
  <c r="BA101" i="14" s="1"/>
  <c r="BM101" i="14" s="1"/>
  <c r="BY101" i="14" s="1"/>
  <c r="CK101" i="14" s="1"/>
  <c r="AP101" i="14"/>
  <c r="BB101" i="14" s="1"/>
  <c r="BN101" i="14" s="1"/>
  <c r="BZ101" i="14" s="1"/>
  <c r="CL101" i="14" s="1"/>
  <c r="AQ101" i="14"/>
  <c r="BC101" i="14" s="1"/>
  <c r="BO101" i="14" s="1"/>
  <c r="CA101" i="14" s="1"/>
  <c r="CM101" i="14" s="1"/>
  <c r="B102" i="14"/>
  <c r="AF102" i="14"/>
  <c r="AR102" i="14" s="1"/>
  <c r="BD102" i="14" s="1"/>
  <c r="BP102" i="14" s="1"/>
  <c r="CB102" i="14" s="1"/>
  <c r="AG102" i="14"/>
  <c r="AS102" i="14" s="1"/>
  <c r="BE102" i="14" s="1"/>
  <c r="BQ102" i="14" s="1"/>
  <c r="CC102" i="14" s="1"/>
  <c r="AH102" i="14"/>
  <c r="AT102" i="14" s="1"/>
  <c r="BF102" i="14" s="1"/>
  <c r="BR102" i="14" s="1"/>
  <c r="CD102" i="14" s="1"/>
  <c r="AI102" i="14"/>
  <c r="AU102" i="14" s="1"/>
  <c r="BG102" i="14" s="1"/>
  <c r="BS102" i="14" s="1"/>
  <c r="CE102" i="14" s="1"/>
  <c r="AJ102" i="14"/>
  <c r="AK102" i="14"/>
  <c r="AW102" i="14" s="1"/>
  <c r="BI102" i="14" s="1"/>
  <c r="BU102" i="14" s="1"/>
  <c r="CG102" i="14" s="1"/>
  <c r="AL102" i="14"/>
  <c r="AX102" i="14" s="1"/>
  <c r="BJ102" i="14" s="1"/>
  <c r="BV102" i="14" s="1"/>
  <c r="CH102" i="14" s="1"/>
  <c r="AM102" i="14"/>
  <c r="AN102" i="14"/>
  <c r="AZ102" i="14" s="1"/>
  <c r="BL102" i="14" s="1"/>
  <c r="BX102" i="14" s="1"/>
  <c r="CJ102" i="14" s="1"/>
  <c r="AO102" i="14"/>
  <c r="BA102" i="14" s="1"/>
  <c r="BM102" i="14" s="1"/>
  <c r="BY102" i="14" s="1"/>
  <c r="CK102" i="14" s="1"/>
  <c r="AP102" i="14"/>
  <c r="BB102" i="14" s="1"/>
  <c r="BN102" i="14" s="1"/>
  <c r="BZ102" i="14" s="1"/>
  <c r="CL102" i="14" s="1"/>
  <c r="AQ102" i="14"/>
  <c r="BC102" i="14" s="1"/>
  <c r="BO102" i="14" s="1"/>
  <c r="CA102" i="14" s="1"/>
  <c r="CM102" i="14" s="1"/>
  <c r="AV102" i="14"/>
  <c r="BH102" i="14" s="1"/>
  <c r="BT102" i="14" s="1"/>
  <c r="CF102" i="14" s="1"/>
  <c r="AY102" i="14"/>
  <c r="BK102" i="14" s="1"/>
  <c r="BW102" i="14" s="1"/>
  <c r="CI102" i="14" s="1"/>
  <c r="B103" i="14"/>
  <c r="AF103" i="14"/>
  <c r="AR103" i="14" s="1"/>
  <c r="BD103" i="14" s="1"/>
  <c r="BP103" i="14" s="1"/>
  <c r="CB103" i="14" s="1"/>
  <c r="AG103" i="14"/>
  <c r="AS103" i="14" s="1"/>
  <c r="BE103" i="14" s="1"/>
  <c r="BQ103" i="14" s="1"/>
  <c r="CC103" i="14" s="1"/>
  <c r="AH103" i="14"/>
  <c r="AI103" i="14"/>
  <c r="AJ103" i="14"/>
  <c r="AV103" i="14" s="1"/>
  <c r="BH103" i="14" s="1"/>
  <c r="BT103" i="14" s="1"/>
  <c r="CF103" i="14" s="1"/>
  <c r="AK103" i="14"/>
  <c r="AW103" i="14" s="1"/>
  <c r="BI103" i="14" s="1"/>
  <c r="BU103" i="14" s="1"/>
  <c r="CG103" i="14" s="1"/>
  <c r="AL103" i="14"/>
  <c r="AM103" i="14"/>
  <c r="AY103" i="14" s="1"/>
  <c r="BK103" i="14" s="1"/>
  <c r="BW103" i="14" s="1"/>
  <c r="CI103" i="14" s="1"/>
  <c r="AN103" i="14"/>
  <c r="AZ103" i="14" s="1"/>
  <c r="BL103" i="14" s="1"/>
  <c r="BX103" i="14" s="1"/>
  <c r="CJ103" i="14" s="1"/>
  <c r="AO103" i="14"/>
  <c r="BA103" i="14" s="1"/>
  <c r="BM103" i="14" s="1"/>
  <c r="BY103" i="14" s="1"/>
  <c r="CK103" i="14" s="1"/>
  <c r="AP103" i="14"/>
  <c r="BB103" i="14" s="1"/>
  <c r="BN103" i="14" s="1"/>
  <c r="BZ103" i="14" s="1"/>
  <c r="CL103" i="14" s="1"/>
  <c r="AQ103" i="14"/>
  <c r="BC103" i="14" s="1"/>
  <c r="BO103" i="14" s="1"/>
  <c r="CA103" i="14" s="1"/>
  <c r="CM103" i="14" s="1"/>
  <c r="AT103" i="14"/>
  <c r="BF103" i="14" s="1"/>
  <c r="BR103" i="14" s="1"/>
  <c r="CD103" i="14" s="1"/>
  <c r="AU103" i="14"/>
  <c r="AX103" i="14"/>
  <c r="BJ103" i="14" s="1"/>
  <c r="BV103" i="14" s="1"/>
  <c r="CH103" i="14" s="1"/>
  <c r="BG103" i="14"/>
  <c r="BS103" i="14" s="1"/>
  <c r="CE103" i="14" s="1"/>
  <c r="B104" i="14"/>
  <c r="AF104" i="14"/>
  <c r="AR104" i="14" s="1"/>
  <c r="BD104" i="14" s="1"/>
  <c r="BP104" i="14" s="1"/>
  <c r="CB104" i="14" s="1"/>
  <c r="AG104" i="14"/>
  <c r="AS104" i="14" s="1"/>
  <c r="BE104" i="14" s="1"/>
  <c r="BQ104" i="14" s="1"/>
  <c r="CC104" i="14" s="1"/>
  <c r="AH104" i="14"/>
  <c r="AI104" i="14"/>
  <c r="AJ104" i="14"/>
  <c r="AV104" i="14" s="1"/>
  <c r="BH104" i="14" s="1"/>
  <c r="BT104" i="14" s="1"/>
  <c r="CF104" i="14" s="1"/>
  <c r="AK104" i="14"/>
  <c r="AL104" i="14"/>
  <c r="AX104" i="14" s="1"/>
  <c r="BJ104" i="14" s="1"/>
  <c r="BV104" i="14" s="1"/>
  <c r="CH104" i="14" s="1"/>
  <c r="AM104" i="14"/>
  <c r="AY104" i="14" s="1"/>
  <c r="BK104" i="14" s="1"/>
  <c r="BW104" i="14" s="1"/>
  <c r="CI104" i="14" s="1"/>
  <c r="AN104" i="14"/>
  <c r="AZ104" i="14" s="1"/>
  <c r="BL104" i="14" s="1"/>
  <c r="BX104" i="14" s="1"/>
  <c r="CJ104" i="14" s="1"/>
  <c r="AO104" i="14"/>
  <c r="BA104" i="14" s="1"/>
  <c r="BM104" i="14" s="1"/>
  <c r="BY104" i="14" s="1"/>
  <c r="CK104" i="14" s="1"/>
  <c r="AP104" i="14"/>
  <c r="BB104" i="14" s="1"/>
  <c r="BN104" i="14" s="1"/>
  <c r="BZ104" i="14" s="1"/>
  <c r="CL104" i="14" s="1"/>
  <c r="AQ104" i="14"/>
  <c r="BC104" i="14" s="1"/>
  <c r="BO104" i="14" s="1"/>
  <c r="CA104" i="14" s="1"/>
  <c r="CM104" i="14" s="1"/>
  <c r="AT104" i="14"/>
  <c r="BF104" i="14" s="1"/>
  <c r="BR104" i="14" s="1"/>
  <c r="CD104" i="14" s="1"/>
  <c r="AU104" i="14"/>
  <c r="BG104" i="14" s="1"/>
  <c r="AW104" i="14"/>
  <c r="BI104" i="14"/>
  <c r="BU104" i="14" s="1"/>
  <c r="CG104" i="14" s="1"/>
  <c r="BS104" i="14"/>
  <c r="CE104" i="14" s="1"/>
  <c r="B105" i="14"/>
  <c r="AF105" i="14"/>
  <c r="AR105" i="14" s="1"/>
  <c r="BD105" i="14" s="1"/>
  <c r="BP105" i="14" s="1"/>
  <c r="CB105" i="14" s="1"/>
  <c r="AG105" i="14"/>
  <c r="AH105" i="14"/>
  <c r="AI105" i="14"/>
  <c r="AU105" i="14" s="1"/>
  <c r="BG105" i="14" s="1"/>
  <c r="BS105" i="14" s="1"/>
  <c r="CE105" i="14" s="1"/>
  <c r="AJ105" i="14"/>
  <c r="AK105" i="14"/>
  <c r="AL105" i="14"/>
  <c r="AM105" i="14"/>
  <c r="AN105" i="14"/>
  <c r="AZ105" i="14" s="1"/>
  <c r="BL105" i="14" s="1"/>
  <c r="BX105" i="14" s="1"/>
  <c r="CJ105" i="14" s="1"/>
  <c r="AO105" i="14"/>
  <c r="BA105" i="14" s="1"/>
  <c r="BM105" i="14" s="1"/>
  <c r="BY105" i="14" s="1"/>
  <c r="CK105" i="14" s="1"/>
  <c r="AP105" i="14"/>
  <c r="BB105" i="14" s="1"/>
  <c r="BN105" i="14" s="1"/>
  <c r="BZ105" i="14" s="1"/>
  <c r="CL105" i="14" s="1"/>
  <c r="AQ105" i="14"/>
  <c r="BC105" i="14" s="1"/>
  <c r="BO105" i="14" s="1"/>
  <c r="CA105" i="14" s="1"/>
  <c r="CM105" i="14" s="1"/>
  <c r="AS105" i="14"/>
  <c r="BE105" i="14" s="1"/>
  <c r="BQ105" i="14" s="1"/>
  <c r="CC105" i="14" s="1"/>
  <c r="AT105" i="14"/>
  <c r="BF105" i="14" s="1"/>
  <c r="BR105" i="14" s="1"/>
  <c r="CD105" i="14" s="1"/>
  <c r="AV105" i="14"/>
  <c r="BH105" i="14" s="1"/>
  <c r="BT105" i="14" s="1"/>
  <c r="CF105" i="14" s="1"/>
  <c r="AW105" i="14"/>
  <c r="BI105" i="14" s="1"/>
  <c r="BU105" i="14" s="1"/>
  <c r="CG105" i="14" s="1"/>
  <c r="AX105" i="14"/>
  <c r="BJ105" i="14" s="1"/>
  <c r="BV105" i="14" s="1"/>
  <c r="CH105" i="14" s="1"/>
  <c r="AY105" i="14"/>
  <c r="BK105" i="14" s="1"/>
  <c r="BW105" i="14" s="1"/>
  <c r="CI105" i="14" s="1"/>
  <c r="B106" i="14"/>
  <c r="AF106" i="14"/>
  <c r="AG106" i="14"/>
  <c r="AH106" i="14"/>
  <c r="AT106" i="14" s="1"/>
  <c r="BF106" i="14" s="1"/>
  <c r="BR106" i="14" s="1"/>
  <c r="CD106" i="14" s="1"/>
  <c r="AI106" i="14"/>
  <c r="AU106" i="14" s="1"/>
  <c r="BG106" i="14" s="1"/>
  <c r="BS106" i="14" s="1"/>
  <c r="CE106" i="14" s="1"/>
  <c r="AJ106" i="14"/>
  <c r="AV106" i="14" s="1"/>
  <c r="BH106" i="14" s="1"/>
  <c r="BT106" i="14" s="1"/>
  <c r="CF106" i="14" s="1"/>
  <c r="AK106" i="14"/>
  <c r="AW106" i="14" s="1"/>
  <c r="BI106" i="14" s="1"/>
  <c r="BU106" i="14" s="1"/>
  <c r="CG106" i="14" s="1"/>
  <c r="AL106" i="14"/>
  <c r="AM106" i="14"/>
  <c r="AN106" i="14"/>
  <c r="AZ106" i="14" s="1"/>
  <c r="BL106" i="14" s="1"/>
  <c r="BX106" i="14" s="1"/>
  <c r="CJ106" i="14" s="1"/>
  <c r="AO106" i="14"/>
  <c r="BA106" i="14" s="1"/>
  <c r="BM106" i="14" s="1"/>
  <c r="BY106" i="14" s="1"/>
  <c r="CK106" i="14" s="1"/>
  <c r="AP106" i="14"/>
  <c r="BB106" i="14" s="1"/>
  <c r="BN106" i="14" s="1"/>
  <c r="BZ106" i="14" s="1"/>
  <c r="CL106" i="14" s="1"/>
  <c r="AQ106" i="14"/>
  <c r="BC106" i="14" s="1"/>
  <c r="BO106" i="14" s="1"/>
  <c r="CA106" i="14" s="1"/>
  <c r="CM106" i="14" s="1"/>
  <c r="AR106" i="14"/>
  <c r="BD106" i="14" s="1"/>
  <c r="BP106" i="14" s="1"/>
  <c r="CB106" i="14" s="1"/>
  <c r="AS106" i="14"/>
  <c r="BE106" i="14" s="1"/>
  <c r="BQ106" i="14" s="1"/>
  <c r="CC106" i="14" s="1"/>
  <c r="AX106" i="14"/>
  <c r="BJ106" i="14" s="1"/>
  <c r="BV106" i="14" s="1"/>
  <c r="CH106" i="14" s="1"/>
  <c r="AY106" i="14"/>
  <c r="BK106" i="14" s="1"/>
  <c r="BW106" i="14" s="1"/>
  <c r="CI106" i="14" s="1"/>
  <c r="B107" i="14"/>
  <c r="AF107" i="14"/>
  <c r="AR107" i="14" s="1"/>
  <c r="BD107" i="14" s="1"/>
  <c r="BP107" i="14" s="1"/>
  <c r="CB107" i="14" s="1"/>
  <c r="AG107" i="14"/>
  <c r="AS107" i="14" s="1"/>
  <c r="AH107" i="14"/>
  <c r="AT107" i="14" s="1"/>
  <c r="BF107" i="14" s="1"/>
  <c r="BR107" i="14" s="1"/>
  <c r="CD107" i="14" s="1"/>
  <c r="AI107" i="14"/>
  <c r="AU107" i="14" s="1"/>
  <c r="BG107" i="14" s="1"/>
  <c r="BS107" i="14" s="1"/>
  <c r="CE107" i="14" s="1"/>
  <c r="AJ107" i="14"/>
  <c r="AV107" i="14" s="1"/>
  <c r="BH107" i="14" s="1"/>
  <c r="BT107" i="14" s="1"/>
  <c r="CF107" i="14" s="1"/>
  <c r="AK107" i="14"/>
  <c r="AL107" i="14"/>
  <c r="AX107" i="14" s="1"/>
  <c r="BJ107" i="14" s="1"/>
  <c r="BV107" i="14" s="1"/>
  <c r="CH107" i="14" s="1"/>
  <c r="AM107" i="14"/>
  <c r="AY107" i="14" s="1"/>
  <c r="BK107" i="14" s="1"/>
  <c r="BW107" i="14" s="1"/>
  <c r="CI107" i="14" s="1"/>
  <c r="AN107" i="14"/>
  <c r="AZ107" i="14" s="1"/>
  <c r="BL107" i="14" s="1"/>
  <c r="BX107" i="14" s="1"/>
  <c r="CJ107" i="14" s="1"/>
  <c r="AO107" i="14"/>
  <c r="BA107" i="14" s="1"/>
  <c r="BM107" i="14" s="1"/>
  <c r="BY107" i="14" s="1"/>
  <c r="CK107" i="14" s="1"/>
  <c r="AP107" i="14"/>
  <c r="BB107" i="14" s="1"/>
  <c r="BN107" i="14" s="1"/>
  <c r="BZ107" i="14" s="1"/>
  <c r="CL107" i="14" s="1"/>
  <c r="AQ107" i="14"/>
  <c r="BC107" i="14" s="1"/>
  <c r="BO107" i="14" s="1"/>
  <c r="CA107" i="14" s="1"/>
  <c r="CM107" i="14" s="1"/>
  <c r="AW107" i="14"/>
  <c r="BI107" i="14" s="1"/>
  <c r="BU107" i="14" s="1"/>
  <c r="CG107" i="14" s="1"/>
  <c r="BE107" i="14"/>
  <c r="BQ107" i="14" s="1"/>
  <c r="CC107" i="14" s="1"/>
  <c r="B108" i="14"/>
  <c r="AF108" i="14"/>
  <c r="AR108" i="14" s="1"/>
  <c r="AG108" i="14"/>
  <c r="AH108" i="14"/>
  <c r="AI108" i="14"/>
  <c r="AJ108" i="14"/>
  <c r="AV108" i="14" s="1"/>
  <c r="BH108" i="14" s="1"/>
  <c r="BT108" i="14" s="1"/>
  <c r="CF108" i="14" s="1"/>
  <c r="AK108" i="14"/>
  <c r="AL108" i="14"/>
  <c r="AX108" i="14" s="1"/>
  <c r="BJ108" i="14" s="1"/>
  <c r="BV108" i="14" s="1"/>
  <c r="CH108" i="14" s="1"/>
  <c r="AM108" i="14"/>
  <c r="AY108" i="14" s="1"/>
  <c r="BK108" i="14" s="1"/>
  <c r="BW108" i="14" s="1"/>
  <c r="CI108" i="14" s="1"/>
  <c r="AN108" i="14"/>
  <c r="AZ108" i="14" s="1"/>
  <c r="BL108" i="14" s="1"/>
  <c r="BX108" i="14" s="1"/>
  <c r="CJ108" i="14" s="1"/>
  <c r="AO108" i="14"/>
  <c r="BA108" i="14" s="1"/>
  <c r="AP108" i="14"/>
  <c r="BB108" i="14" s="1"/>
  <c r="BN108" i="14" s="1"/>
  <c r="BZ108" i="14" s="1"/>
  <c r="CL108" i="14" s="1"/>
  <c r="AQ108" i="14"/>
  <c r="BC108" i="14" s="1"/>
  <c r="BO108" i="14" s="1"/>
  <c r="CA108" i="14" s="1"/>
  <c r="CM108" i="14" s="1"/>
  <c r="AS108" i="14"/>
  <c r="BE108" i="14" s="1"/>
  <c r="BQ108" i="14" s="1"/>
  <c r="CC108" i="14" s="1"/>
  <c r="AT108" i="14"/>
  <c r="BF108" i="14" s="1"/>
  <c r="BR108" i="14" s="1"/>
  <c r="CD108" i="14" s="1"/>
  <c r="AU108" i="14"/>
  <c r="BG108" i="14" s="1"/>
  <c r="BS108" i="14" s="1"/>
  <c r="CE108" i="14" s="1"/>
  <c r="AW108" i="14"/>
  <c r="BI108" i="14" s="1"/>
  <c r="BU108" i="14" s="1"/>
  <c r="CG108" i="14" s="1"/>
  <c r="BD108" i="14"/>
  <c r="BP108" i="14" s="1"/>
  <c r="CB108" i="14" s="1"/>
  <c r="BM108" i="14"/>
  <c r="BY108" i="14" s="1"/>
  <c r="CK108" i="14" s="1"/>
  <c r="B109" i="14"/>
  <c r="AF109" i="14"/>
  <c r="AR109" i="14" s="1"/>
  <c r="BD109" i="14" s="1"/>
  <c r="BP109" i="14" s="1"/>
  <c r="CB109" i="14" s="1"/>
  <c r="AG109" i="14"/>
  <c r="AS109" i="14" s="1"/>
  <c r="BE109" i="14" s="1"/>
  <c r="BQ109" i="14" s="1"/>
  <c r="CC109" i="14" s="1"/>
  <c r="AH109" i="14"/>
  <c r="AI109" i="14"/>
  <c r="AJ109" i="14"/>
  <c r="AV109" i="14" s="1"/>
  <c r="BH109" i="14" s="1"/>
  <c r="BT109" i="14" s="1"/>
  <c r="CF109" i="14" s="1"/>
  <c r="AK109" i="14"/>
  <c r="AW109" i="14" s="1"/>
  <c r="BI109" i="14" s="1"/>
  <c r="BU109" i="14" s="1"/>
  <c r="CG109" i="14" s="1"/>
  <c r="AL109" i="14"/>
  <c r="AX109" i="14" s="1"/>
  <c r="BJ109" i="14" s="1"/>
  <c r="BV109" i="14" s="1"/>
  <c r="AM109" i="14"/>
  <c r="AY109" i="14" s="1"/>
  <c r="BK109" i="14" s="1"/>
  <c r="BW109" i="14" s="1"/>
  <c r="CI109" i="14" s="1"/>
  <c r="AN109" i="14"/>
  <c r="AZ109" i="14" s="1"/>
  <c r="BL109" i="14" s="1"/>
  <c r="BX109" i="14" s="1"/>
  <c r="CJ109" i="14" s="1"/>
  <c r="AO109" i="14"/>
  <c r="BA109" i="14" s="1"/>
  <c r="BM109" i="14" s="1"/>
  <c r="BY109" i="14" s="1"/>
  <c r="CK109" i="14" s="1"/>
  <c r="AP109" i="14"/>
  <c r="BB109" i="14" s="1"/>
  <c r="BN109" i="14" s="1"/>
  <c r="BZ109" i="14" s="1"/>
  <c r="CL109" i="14" s="1"/>
  <c r="AQ109" i="14"/>
  <c r="AT109" i="14"/>
  <c r="BF109" i="14" s="1"/>
  <c r="BR109" i="14" s="1"/>
  <c r="CD109" i="14" s="1"/>
  <c r="AU109" i="14"/>
  <c r="BG109" i="14" s="1"/>
  <c r="BS109" i="14" s="1"/>
  <c r="CE109" i="14" s="1"/>
  <c r="BC109" i="14"/>
  <c r="BO109" i="14" s="1"/>
  <c r="CA109" i="14" s="1"/>
  <c r="CM109" i="14" s="1"/>
  <c r="CH109" i="14"/>
  <c r="B110" i="14"/>
  <c r="AF110" i="14"/>
  <c r="AG110" i="14"/>
  <c r="AS110" i="14" s="1"/>
  <c r="BE110" i="14" s="1"/>
  <c r="BQ110" i="14" s="1"/>
  <c r="CC110" i="14" s="1"/>
  <c r="AH110" i="14"/>
  <c r="AT110" i="14" s="1"/>
  <c r="BF110" i="14" s="1"/>
  <c r="BR110" i="14" s="1"/>
  <c r="CD110" i="14" s="1"/>
  <c r="AI110" i="14"/>
  <c r="AU110" i="14" s="1"/>
  <c r="BG110" i="14" s="1"/>
  <c r="BS110" i="14" s="1"/>
  <c r="CE110" i="14" s="1"/>
  <c r="AJ110" i="14"/>
  <c r="AV110" i="14" s="1"/>
  <c r="BH110" i="14" s="1"/>
  <c r="BT110" i="14" s="1"/>
  <c r="CF110" i="14" s="1"/>
  <c r="AK110" i="14"/>
  <c r="AW110" i="14" s="1"/>
  <c r="BI110" i="14" s="1"/>
  <c r="BU110" i="14" s="1"/>
  <c r="CG110" i="14" s="1"/>
  <c r="AL110" i="14"/>
  <c r="AX110" i="14" s="1"/>
  <c r="BJ110" i="14" s="1"/>
  <c r="BV110" i="14" s="1"/>
  <c r="CH110" i="14" s="1"/>
  <c r="AM110" i="14"/>
  <c r="AY110" i="14" s="1"/>
  <c r="BK110" i="14" s="1"/>
  <c r="BW110" i="14" s="1"/>
  <c r="CI110" i="14" s="1"/>
  <c r="AN110" i="14"/>
  <c r="AZ110" i="14" s="1"/>
  <c r="AO110" i="14"/>
  <c r="BA110" i="14" s="1"/>
  <c r="BM110" i="14" s="1"/>
  <c r="BY110" i="14" s="1"/>
  <c r="CK110" i="14" s="1"/>
  <c r="AP110" i="14"/>
  <c r="BB110" i="14" s="1"/>
  <c r="BN110" i="14" s="1"/>
  <c r="BZ110" i="14" s="1"/>
  <c r="CL110" i="14" s="1"/>
  <c r="AQ110" i="14"/>
  <c r="BC110" i="14" s="1"/>
  <c r="BO110" i="14" s="1"/>
  <c r="CA110" i="14" s="1"/>
  <c r="CM110" i="14" s="1"/>
  <c r="AR110" i="14"/>
  <c r="BD110" i="14" s="1"/>
  <c r="BP110" i="14" s="1"/>
  <c r="CB110" i="14" s="1"/>
  <c r="BL110" i="14"/>
  <c r="BX110" i="14" s="1"/>
  <c r="CJ110" i="14" s="1"/>
  <c r="B111" i="14"/>
  <c r="AF111" i="14"/>
  <c r="AR111" i="14" s="1"/>
  <c r="BD111" i="14" s="1"/>
  <c r="BP111" i="14" s="1"/>
  <c r="CB111" i="14" s="1"/>
  <c r="AG111" i="14"/>
  <c r="AS111" i="14" s="1"/>
  <c r="BE111" i="14" s="1"/>
  <c r="BQ111" i="14" s="1"/>
  <c r="CC111" i="14" s="1"/>
  <c r="AH111" i="14"/>
  <c r="AT111" i="14" s="1"/>
  <c r="BF111" i="14" s="1"/>
  <c r="BR111" i="14" s="1"/>
  <c r="CD111" i="14" s="1"/>
  <c r="AI111" i="14"/>
  <c r="AU111" i="14" s="1"/>
  <c r="BG111" i="14" s="1"/>
  <c r="BS111" i="14" s="1"/>
  <c r="AJ111" i="14"/>
  <c r="AV111" i="14" s="1"/>
  <c r="BH111" i="14" s="1"/>
  <c r="AK111" i="14"/>
  <c r="AW111" i="14" s="1"/>
  <c r="BI111" i="14" s="1"/>
  <c r="BU111" i="14" s="1"/>
  <c r="CG111" i="14" s="1"/>
  <c r="AL111" i="14"/>
  <c r="AX111" i="14" s="1"/>
  <c r="BJ111" i="14" s="1"/>
  <c r="BV111" i="14" s="1"/>
  <c r="CH111" i="14" s="1"/>
  <c r="AM111" i="14"/>
  <c r="AY111" i="14" s="1"/>
  <c r="BK111" i="14" s="1"/>
  <c r="BW111" i="14" s="1"/>
  <c r="CI111" i="14" s="1"/>
  <c r="AN111" i="14"/>
  <c r="AZ111" i="14" s="1"/>
  <c r="BL111" i="14" s="1"/>
  <c r="BX111" i="14" s="1"/>
  <c r="CJ111" i="14" s="1"/>
  <c r="AO111" i="14"/>
  <c r="BA111" i="14" s="1"/>
  <c r="BM111" i="14" s="1"/>
  <c r="BY111" i="14" s="1"/>
  <c r="CK111" i="14" s="1"/>
  <c r="AP111" i="14"/>
  <c r="BB111" i="14" s="1"/>
  <c r="BN111" i="14" s="1"/>
  <c r="BZ111" i="14" s="1"/>
  <c r="CL111" i="14" s="1"/>
  <c r="AQ111" i="14"/>
  <c r="BC111" i="14" s="1"/>
  <c r="BO111" i="14" s="1"/>
  <c r="CA111" i="14" s="1"/>
  <c r="CM111" i="14" s="1"/>
  <c r="BT111" i="14"/>
  <c r="CF111" i="14" s="1"/>
  <c r="CE111" i="14"/>
  <c r="B112" i="14"/>
  <c r="AF112" i="14"/>
  <c r="AR112" i="14" s="1"/>
  <c r="BD112" i="14" s="1"/>
  <c r="BP112" i="14" s="1"/>
  <c r="CB112" i="14" s="1"/>
  <c r="AG112" i="14"/>
  <c r="AS112" i="14" s="1"/>
  <c r="BE112" i="14" s="1"/>
  <c r="BQ112" i="14" s="1"/>
  <c r="CC112" i="14" s="1"/>
  <c r="AH112" i="14"/>
  <c r="AT112" i="14" s="1"/>
  <c r="BF112" i="14" s="1"/>
  <c r="BR112" i="14" s="1"/>
  <c r="AI112" i="14"/>
  <c r="AU112" i="14" s="1"/>
  <c r="BG112" i="14" s="1"/>
  <c r="BS112" i="14" s="1"/>
  <c r="CE112" i="14" s="1"/>
  <c r="AJ112" i="14"/>
  <c r="AK112" i="14"/>
  <c r="AW112" i="14" s="1"/>
  <c r="BI112" i="14" s="1"/>
  <c r="BU112" i="14" s="1"/>
  <c r="CG112" i="14" s="1"/>
  <c r="AL112" i="14"/>
  <c r="AX112" i="14" s="1"/>
  <c r="BJ112" i="14" s="1"/>
  <c r="BV112" i="14" s="1"/>
  <c r="CH112" i="14" s="1"/>
  <c r="AM112" i="14"/>
  <c r="AY112" i="14" s="1"/>
  <c r="AN112" i="14"/>
  <c r="AZ112" i="14" s="1"/>
  <c r="BL112" i="14" s="1"/>
  <c r="BX112" i="14" s="1"/>
  <c r="CJ112" i="14" s="1"/>
  <c r="AO112" i="14"/>
  <c r="BA112" i="14" s="1"/>
  <c r="BM112" i="14" s="1"/>
  <c r="BY112" i="14" s="1"/>
  <c r="CK112" i="14" s="1"/>
  <c r="AP112" i="14"/>
  <c r="BB112" i="14" s="1"/>
  <c r="BN112" i="14" s="1"/>
  <c r="BZ112" i="14" s="1"/>
  <c r="CL112" i="14" s="1"/>
  <c r="AQ112" i="14"/>
  <c r="BC112" i="14" s="1"/>
  <c r="BO112" i="14" s="1"/>
  <c r="CA112" i="14" s="1"/>
  <c r="CM112" i="14" s="1"/>
  <c r="AV112" i="14"/>
  <c r="BH112" i="14" s="1"/>
  <c r="BK112" i="14"/>
  <c r="BT112" i="14"/>
  <c r="CF112" i="14" s="1"/>
  <c r="BW112" i="14"/>
  <c r="CI112" i="14" s="1"/>
  <c r="CD112" i="14"/>
  <c r="B113" i="14"/>
  <c r="AF113" i="14"/>
  <c r="AR113" i="14" s="1"/>
  <c r="BD113" i="14" s="1"/>
  <c r="BP113" i="14" s="1"/>
  <c r="CB113" i="14" s="1"/>
  <c r="AG113" i="14"/>
  <c r="AS113" i="14" s="1"/>
  <c r="BE113" i="14" s="1"/>
  <c r="BQ113" i="14" s="1"/>
  <c r="AH113" i="14"/>
  <c r="AT113" i="14" s="1"/>
  <c r="BF113" i="14" s="1"/>
  <c r="BR113" i="14" s="1"/>
  <c r="CD113" i="14" s="1"/>
  <c r="AI113" i="14"/>
  <c r="AJ113" i="14"/>
  <c r="AK113" i="14"/>
  <c r="AW113" i="14" s="1"/>
  <c r="BI113" i="14" s="1"/>
  <c r="BU113" i="14" s="1"/>
  <c r="CG113" i="14" s="1"/>
  <c r="AL113" i="14"/>
  <c r="AX113" i="14" s="1"/>
  <c r="BJ113" i="14" s="1"/>
  <c r="BV113" i="14" s="1"/>
  <c r="CH113" i="14" s="1"/>
  <c r="AM113" i="14"/>
  <c r="AY113" i="14" s="1"/>
  <c r="BK113" i="14" s="1"/>
  <c r="BW113" i="14" s="1"/>
  <c r="CI113" i="14" s="1"/>
  <c r="AN113" i="14"/>
  <c r="AZ113" i="14" s="1"/>
  <c r="BL113" i="14" s="1"/>
  <c r="BX113" i="14" s="1"/>
  <c r="CJ113" i="14" s="1"/>
  <c r="AO113" i="14"/>
  <c r="BA113" i="14" s="1"/>
  <c r="BM113" i="14" s="1"/>
  <c r="BY113" i="14" s="1"/>
  <c r="CK113" i="14" s="1"/>
  <c r="AP113" i="14"/>
  <c r="BB113" i="14" s="1"/>
  <c r="BN113" i="14" s="1"/>
  <c r="BZ113" i="14" s="1"/>
  <c r="CL113" i="14" s="1"/>
  <c r="AQ113" i="14"/>
  <c r="BC113" i="14" s="1"/>
  <c r="BO113" i="14" s="1"/>
  <c r="CA113" i="14" s="1"/>
  <c r="CM113" i="14" s="1"/>
  <c r="AU113" i="14"/>
  <c r="BG113" i="14" s="1"/>
  <c r="BS113" i="14" s="1"/>
  <c r="CE113" i="14" s="1"/>
  <c r="AV113" i="14"/>
  <c r="BH113" i="14"/>
  <c r="BT113" i="14" s="1"/>
  <c r="CF113" i="14" s="1"/>
  <c r="CC113" i="14"/>
  <c r="B114" i="14"/>
  <c r="AF114" i="14"/>
  <c r="AR114" i="14" s="1"/>
  <c r="BD114" i="14" s="1"/>
  <c r="BP114" i="14" s="1"/>
  <c r="CB114" i="14" s="1"/>
  <c r="AG114" i="14"/>
  <c r="AS114" i="14" s="1"/>
  <c r="BE114" i="14" s="1"/>
  <c r="BQ114" i="14" s="1"/>
  <c r="CC114" i="14" s="1"/>
  <c r="AH114" i="14"/>
  <c r="AI114" i="14"/>
  <c r="AJ114" i="14"/>
  <c r="AV114" i="14" s="1"/>
  <c r="BH114" i="14" s="1"/>
  <c r="BT114" i="14" s="1"/>
  <c r="CF114" i="14" s="1"/>
  <c r="AK114" i="14"/>
  <c r="AW114" i="14" s="1"/>
  <c r="BI114" i="14" s="1"/>
  <c r="BU114" i="14" s="1"/>
  <c r="CG114" i="14" s="1"/>
  <c r="AL114" i="14"/>
  <c r="AX114" i="14" s="1"/>
  <c r="BJ114" i="14" s="1"/>
  <c r="BV114" i="14" s="1"/>
  <c r="CH114" i="14" s="1"/>
  <c r="AM114" i="14"/>
  <c r="AY114" i="14" s="1"/>
  <c r="BK114" i="14" s="1"/>
  <c r="BW114" i="14" s="1"/>
  <c r="CI114" i="14" s="1"/>
  <c r="AN114" i="14"/>
  <c r="AZ114" i="14" s="1"/>
  <c r="BL114" i="14" s="1"/>
  <c r="BX114" i="14" s="1"/>
  <c r="CJ114" i="14" s="1"/>
  <c r="AO114" i="14"/>
  <c r="BA114" i="14" s="1"/>
  <c r="BM114" i="14" s="1"/>
  <c r="BY114" i="14" s="1"/>
  <c r="CK114" i="14" s="1"/>
  <c r="AP114" i="14"/>
  <c r="BB114" i="14" s="1"/>
  <c r="BN114" i="14" s="1"/>
  <c r="BZ114" i="14" s="1"/>
  <c r="CL114" i="14" s="1"/>
  <c r="AQ114" i="14"/>
  <c r="BC114" i="14" s="1"/>
  <c r="BO114" i="14" s="1"/>
  <c r="CA114" i="14" s="1"/>
  <c r="CM114" i="14" s="1"/>
  <c r="AT114" i="14"/>
  <c r="BF114" i="14" s="1"/>
  <c r="BR114" i="14" s="1"/>
  <c r="CD114" i="14" s="1"/>
  <c r="AU114" i="14"/>
  <c r="BG114" i="14"/>
  <c r="BS114" i="14" s="1"/>
  <c r="CE114" i="14" s="1"/>
  <c r="B115" i="14"/>
  <c r="AF115" i="14"/>
  <c r="AR115" i="14" s="1"/>
  <c r="BD115" i="14" s="1"/>
  <c r="AG115" i="14"/>
  <c r="AS115" i="14" s="1"/>
  <c r="BE115" i="14" s="1"/>
  <c r="BQ115" i="14" s="1"/>
  <c r="CC115" i="14" s="1"/>
  <c r="AH115" i="14"/>
  <c r="AT115" i="14" s="1"/>
  <c r="BF115" i="14" s="1"/>
  <c r="BR115" i="14" s="1"/>
  <c r="CD115" i="14" s="1"/>
  <c r="AI115" i="14"/>
  <c r="AU115" i="14" s="1"/>
  <c r="AJ115" i="14"/>
  <c r="AK115" i="14"/>
  <c r="AL115" i="14"/>
  <c r="AX115" i="14" s="1"/>
  <c r="BJ115" i="14" s="1"/>
  <c r="BV115" i="14" s="1"/>
  <c r="CH115" i="14" s="1"/>
  <c r="AM115" i="14"/>
  <c r="AY115" i="14" s="1"/>
  <c r="BK115" i="14" s="1"/>
  <c r="BW115" i="14" s="1"/>
  <c r="CI115" i="14" s="1"/>
  <c r="AN115" i="14"/>
  <c r="AZ115" i="14" s="1"/>
  <c r="BL115" i="14" s="1"/>
  <c r="BX115" i="14" s="1"/>
  <c r="CJ115" i="14" s="1"/>
  <c r="AO115" i="14"/>
  <c r="BA115" i="14" s="1"/>
  <c r="AP115" i="14"/>
  <c r="BB115" i="14" s="1"/>
  <c r="BN115" i="14" s="1"/>
  <c r="AQ115" i="14"/>
  <c r="BC115" i="14" s="1"/>
  <c r="BO115" i="14" s="1"/>
  <c r="CA115" i="14" s="1"/>
  <c r="CM115" i="14" s="1"/>
  <c r="AV115" i="14"/>
  <c r="BH115" i="14" s="1"/>
  <c r="BT115" i="14" s="1"/>
  <c r="CF115" i="14" s="1"/>
  <c r="AW115" i="14"/>
  <c r="BI115" i="14" s="1"/>
  <c r="BU115" i="14" s="1"/>
  <c r="CG115" i="14" s="1"/>
  <c r="BG115" i="14"/>
  <c r="BS115" i="14" s="1"/>
  <c r="CE115" i="14" s="1"/>
  <c r="BM115" i="14"/>
  <c r="BY115" i="14" s="1"/>
  <c r="CK115" i="14" s="1"/>
  <c r="BP115" i="14"/>
  <c r="CB115" i="14" s="1"/>
  <c r="BZ115" i="14"/>
  <c r="CL115" i="14" s="1"/>
  <c r="B116" i="14"/>
  <c r="AF116" i="14"/>
  <c r="AR116" i="14" s="1"/>
  <c r="BD116" i="14" s="1"/>
  <c r="BP116" i="14" s="1"/>
  <c r="CB116" i="14" s="1"/>
  <c r="AG116" i="14"/>
  <c r="AH116" i="14"/>
  <c r="AT116" i="14" s="1"/>
  <c r="BF116" i="14" s="1"/>
  <c r="BR116" i="14" s="1"/>
  <c r="CD116" i="14" s="1"/>
  <c r="AI116" i="14"/>
  <c r="AU116" i="14" s="1"/>
  <c r="BG116" i="14" s="1"/>
  <c r="BS116" i="14" s="1"/>
  <c r="CE116" i="14" s="1"/>
  <c r="AJ116" i="14"/>
  <c r="AV116" i="14" s="1"/>
  <c r="BH116" i="14" s="1"/>
  <c r="BT116" i="14" s="1"/>
  <c r="CF116" i="14" s="1"/>
  <c r="AK116" i="14"/>
  <c r="AW116" i="14" s="1"/>
  <c r="BI116" i="14" s="1"/>
  <c r="BU116" i="14" s="1"/>
  <c r="CG116" i="14" s="1"/>
  <c r="AL116" i="14"/>
  <c r="AX116" i="14" s="1"/>
  <c r="BJ116" i="14" s="1"/>
  <c r="BV116" i="14" s="1"/>
  <c r="CH116" i="14" s="1"/>
  <c r="AM116" i="14"/>
  <c r="AY116" i="14" s="1"/>
  <c r="BK116" i="14" s="1"/>
  <c r="BW116" i="14" s="1"/>
  <c r="CI116" i="14" s="1"/>
  <c r="AN116" i="14"/>
  <c r="AZ116" i="14" s="1"/>
  <c r="BL116" i="14" s="1"/>
  <c r="BX116" i="14" s="1"/>
  <c r="CJ116" i="14" s="1"/>
  <c r="AO116" i="14"/>
  <c r="BA116" i="14" s="1"/>
  <c r="BM116" i="14" s="1"/>
  <c r="BY116" i="14" s="1"/>
  <c r="CK116" i="14" s="1"/>
  <c r="AP116" i="14"/>
  <c r="BB116" i="14" s="1"/>
  <c r="BN116" i="14" s="1"/>
  <c r="BZ116" i="14" s="1"/>
  <c r="CL116" i="14" s="1"/>
  <c r="AQ116" i="14"/>
  <c r="BC116" i="14" s="1"/>
  <c r="AS116" i="14"/>
  <c r="BE116" i="14" s="1"/>
  <c r="BQ116" i="14" s="1"/>
  <c r="CC116" i="14" s="1"/>
  <c r="BO116" i="14"/>
  <c r="CA116" i="14" s="1"/>
  <c r="CM116" i="14" s="1"/>
  <c r="B117" i="14"/>
  <c r="AF117" i="14"/>
  <c r="AR117" i="14" s="1"/>
  <c r="BD117" i="14" s="1"/>
  <c r="BP117" i="14" s="1"/>
  <c r="CB117" i="14" s="1"/>
  <c r="AG117" i="14"/>
  <c r="AS117" i="14" s="1"/>
  <c r="BE117" i="14" s="1"/>
  <c r="BQ117" i="14" s="1"/>
  <c r="CC117" i="14" s="1"/>
  <c r="AH117" i="14"/>
  <c r="AT117" i="14" s="1"/>
  <c r="BF117" i="14" s="1"/>
  <c r="BR117" i="14" s="1"/>
  <c r="CD117" i="14" s="1"/>
  <c r="AI117" i="14"/>
  <c r="AU117" i="14" s="1"/>
  <c r="BG117" i="14" s="1"/>
  <c r="BS117" i="14" s="1"/>
  <c r="CE117" i="14" s="1"/>
  <c r="AJ117" i="14"/>
  <c r="AV117" i="14" s="1"/>
  <c r="BH117" i="14" s="1"/>
  <c r="BT117" i="14" s="1"/>
  <c r="CF117" i="14" s="1"/>
  <c r="AK117" i="14"/>
  <c r="AL117" i="14"/>
  <c r="AM117" i="14"/>
  <c r="AY117" i="14" s="1"/>
  <c r="BK117" i="14" s="1"/>
  <c r="BW117" i="14" s="1"/>
  <c r="CI117" i="14" s="1"/>
  <c r="AN117" i="14"/>
  <c r="AZ117" i="14" s="1"/>
  <c r="BL117" i="14" s="1"/>
  <c r="BX117" i="14" s="1"/>
  <c r="CJ117" i="14" s="1"/>
  <c r="AO117" i="14"/>
  <c r="AP117" i="14"/>
  <c r="BB117" i="14" s="1"/>
  <c r="BN117" i="14" s="1"/>
  <c r="BZ117" i="14" s="1"/>
  <c r="CL117" i="14" s="1"/>
  <c r="AQ117" i="14"/>
  <c r="BC117" i="14" s="1"/>
  <c r="BO117" i="14" s="1"/>
  <c r="CA117" i="14" s="1"/>
  <c r="CM117" i="14" s="1"/>
  <c r="AW117" i="14"/>
  <c r="BI117" i="14" s="1"/>
  <c r="BU117" i="14" s="1"/>
  <c r="CG117" i="14" s="1"/>
  <c r="AX117" i="14"/>
  <c r="BJ117" i="14" s="1"/>
  <c r="BV117" i="14" s="1"/>
  <c r="CH117" i="14" s="1"/>
  <c r="BA117" i="14"/>
  <c r="BM117" i="14" s="1"/>
  <c r="BY117" i="14" s="1"/>
  <c r="CK117" i="14" s="1"/>
  <c r="B118" i="14"/>
  <c r="AF118" i="14"/>
  <c r="AR118" i="14" s="1"/>
  <c r="BD118" i="14" s="1"/>
  <c r="BP118" i="14" s="1"/>
  <c r="CB118" i="14" s="1"/>
  <c r="AG118" i="14"/>
  <c r="AH118" i="14"/>
  <c r="AT118" i="14" s="1"/>
  <c r="BF118" i="14" s="1"/>
  <c r="BR118" i="14" s="1"/>
  <c r="CD118" i="14" s="1"/>
  <c r="AI118" i="14"/>
  <c r="AU118" i="14" s="1"/>
  <c r="BG118" i="14" s="1"/>
  <c r="BS118" i="14" s="1"/>
  <c r="CE118" i="14" s="1"/>
  <c r="AJ118" i="14"/>
  <c r="AK118" i="14"/>
  <c r="AL118" i="14"/>
  <c r="AX118" i="14" s="1"/>
  <c r="BJ118" i="14" s="1"/>
  <c r="BV118" i="14" s="1"/>
  <c r="CH118" i="14" s="1"/>
  <c r="AM118" i="14"/>
  <c r="AY118" i="14" s="1"/>
  <c r="BK118" i="14" s="1"/>
  <c r="BW118" i="14" s="1"/>
  <c r="CI118" i="14" s="1"/>
  <c r="AN118" i="14"/>
  <c r="AZ118" i="14" s="1"/>
  <c r="BL118" i="14" s="1"/>
  <c r="BX118" i="14" s="1"/>
  <c r="CJ118" i="14" s="1"/>
  <c r="AO118" i="14"/>
  <c r="BA118" i="14" s="1"/>
  <c r="BM118" i="14" s="1"/>
  <c r="BY118" i="14" s="1"/>
  <c r="CK118" i="14" s="1"/>
  <c r="AP118" i="14"/>
  <c r="BB118" i="14" s="1"/>
  <c r="BN118" i="14" s="1"/>
  <c r="BZ118" i="14" s="1"/>
  <c r="CL118" i="14" s="1"/>
  <c r="AQ118" i="14"/>
  <c r="BC118" i="14" s="1"/>
  <c r="BO118" i="14" s="1"/>
  <c r="CA118" i="14" s="1"/>
  <c r="CM118" i="14" s="1"/>
  <c r="AS118" i="14"/>
  <c r="BE118" i="14" s="1"/>
  <c r="BQ118" i="14" s="1"/>
  <c r="CC118" i="14" s="1"/>
  <c r="AV118" i="14"/>
  <c r="BH118" i="14" s="1"/>
  <c r="BT118" i="14" s="1"/>
  <c r="CF118" i="14" s="1"/>
  <c r="AW118" i="14"/>
  <c r="BI118" i="14" s="1"/>
  <c r="BU118" i="14" s="1"/>
  <c r="CG118" i="14" s="1"/>
  <c r="B119" i="14"/>
  <c r="AF119" i="14"/>
  <c r="AG119" i="14"/>
  <c r="AH119" i="14"/>
  <c r="AT119" i="14" s="1"/>
  <c r="BF119" i="14" s="1"/>
  <c r="BR119" i="14" s="1"/>
  <c r="CD119" i="14" s="1"/>
  <c r="AI119" i="14"/>
  <c r="AU119" i="14" s="1"/>
  <c r="BG119" i="14" s="1"/>
  <c r="BS119" i="14" s="1"/>
  <c r="CE119" i="14" s="1"/>
  <c r="AJ119" i="14"/>
  <c r="AV119" i="14" s="1"/>
  <c r="BH119" i="14" s="1"/>
  <c r="BT119" i="14" s="1"/>
  <c r="CF119" i="14" s="1"/>
  <c r="AK119" i="14"/>
  <c r="AW119" i="14" s="1"/>
  <c r="BI119" i="14" s="1"/>
  <c r="BU119" i="14" s="1"/>
  <c r="CG119" i="14" s="1"/>
  <c r="AL119" i="14"/>
  <c r="AX119" i="14" s="1"/>
  <c r="BJ119" i="14" s="1"/>
  <c r="AM119" i="14"/>
  <c r="AY119" i="14" s="1"/>
  <c r="BK119" i="14" s="1"/>
  <c r="BW119" i="14" s="1"/>
  <c r="CI119" i="14" s="1"/>
  <c r="AN119" i="14"/>
  <c r="AZ119" i="14" s="1"/>
  <c r="BL119" i="14" s="1"/>
  <c r="BX119" i="14" s="1"/>
  <c r="CJ119" i="14" s="1"/>
  <c r="AO119" i="14"/>
  <c r="BA119" i="14" s="1"/>
  <c r="BM119" i="14" s="1"/>
  <c r="BY119" i="14" s="1"/>
  <c r="CK119" i="14" s="1"/>
  <c r="AP119" i="14"/>
  <c r="BB119" i="14" s="1"/>
  <c r="BN119" i="14" s="1"/>
  <c r="BZ119" i="14" s="1"/>
  <c r="CL119" i="14" s="1"/>
  <c r="AQ119" i="14"/>
  <c r="BC119" i="14" s="1"/>
  <c r="BO119" i="14" s="1"/>
  <c r="CA119" i="14" s="1"/>
  <c r="CM119" i="14" s="1"/>
  <c r="AR119" i="14"/>
  <c r="BD119" i="14" s="1"/>
  <c r="BP119" i="14" s="1"/>
  <c r="CB119" i="14" s="1"/>
  <c r="AS119" i="14"/>
  <c r="BE119" i="14" s="1"/>
  <c r="BQ119" i="14" s="1"/>
  <c r="CC119" i="14" s="1"/>
  <c r="BV119" i="14"/>
  <c r="CH119" i="14" s="1"/>
  <c r="B120" i="14"/>
  <c r="AF120" i="14"/>
  <c r="AG120" i="14"/>
  <c r="AH120" i="14"/>
  <c r="AT120" i="14" s="1"/>
  <c r="BF120" i="14" s="1"/>
  <c r="BR120" i="14" s="1"/>
  <c r="CD120" i="14" s="1"/>
  <c r="AI120" i="14"/>
  <c r="AU120" i="14" s="1"/>
  <c r="BG120" i="14" s="1"/>
  <c r="BS120" i="14" s="1"/>
  <c r="CE120" i="14" s="1"/>
  <c r="AJ120" i="14"/>
  <c r="AV120" i="14" s="1"/>
  <c r="BH120" i="14" s="1"/>
  <c r="BT120" i="14" s="1"/>
  <c r="CF120" i="14" s="1"/>
  <c r="AK120" i="14"/>
  <c r="AW120" i="14" s="1"/>
  <c r="BI120" i="14" s="1"/>
  <c r="AL120" i="14"/>
  <c r="AM120" i="14"/>
  <c r="AY120" i="14" s="1"/>
  <c r="BK120" i="14" s="1"/>
  <c r="BW120" i="14" s="1"/>
  <c r="CI120" i="14" s="1"/>
  <c r="AN120" i="14"/>
  <c r="AZ120" i="14" s="1"/>
  <c r="BL120" i="14" s="1"/>
  <c r="BX120" i="14" s="1"/>
  <c r="CJ120" i="14" s="1"/>
  <c r="AO120" i="14"/>
  <c r="BA120" i="14" s="1"/>
  <c r="BM120" i="14" s="1"/>
  <c r="BY120" i="14" s="1"/>
  <c r="CK120" i="14" s="1"/>
  <c r="AP120" i="14"/>
  <c r="BB120" i="14" s="1"/>
  <c r="BN120" i="14" s="1"/>
  <c r="BZ120" i="14" s="1"/>
  <c r="CL120" i="14" s="1"/>
  <c r="AQ120" i="14"/>
  <c r="BC120" i="14" s="1"/>
  <c r="BO120" i="14" s="1"/>
  <c r="CA120" i="14" s="1"/>
  <c r="CM120" i="14" s="1"/>
  <c r="AR120" i="14"/>
  <c r="BD120" i="14" s="1"/>
  <c r="BP120" i="14" s="1"/>
  <c r="CB120" i="14" s="1"/>
  <c r="AS120" i="14"/>
  <c r="BE120" i="14" s="1"/>
  <c r="BQ120" i="14" s="1"/>
  <c r="CC120" i="14" s="1"/>
  <c r="AX120" i="14"/>
  <c r="BJ120" i="14" s="1"/>
  <c r="BV120" i="14" s="1"/>
  <c r="CH120" i="14" s="1"/>
  <c r="BU120" i="14"/>
  <c r="CG120" i="14" s="1"/>
  <c r="B121" i="14"/>
  <c r="AF121" i="14"/>
  <c r="AR121" i="14" s="1"/>
  <c r="BD121" i="14" s="1"/>
  <c r="BP121" i="14" s="1"/>
  <c r="CB121" i="14" s="1"/>
  <c r="AG121" i="14"/>
  <c r="AS121" i="14" s="1"/>
  <c r="BE121" i="14" s="1"/>
  <c r="BQ121" i="14" s="1"/>
  <c r="CC121" i="14" s="1"/>
  <c r="AH121" i="14"/>
  <c r="AI121" i="14"/>
  <c r="AU121" i="14" s="1"/>
  <c r="BG121" i="14" s="1"/>
  <c r="BS121" i="14" s="1"/>
  <c r="CE121" i="14" s="1"/>
  <c r="AJ121" i="14"/>
  <c r="AV121" i="14" s="1"/>
  <c r="BH121" i="14" s="1"/>
  <c r="BT121" i="14" s="1"/>
  <c r="CF121" i="14" s="1"/>
  <c r="AK121" i="14"/>
  <c r="AW121" i="14" s="1"/>
  <c r="BI121" i="14" s="1"/>
  <c r="BU121" i="14" s="1"/>
  <c r="CG121" i="14" s="1"/>
  <c r="AL121" i="14"/>
  <c r="AX121" i="14" s="1"/>
  <c r="BJ121" i="14" s="1"/>
  <c r="BV121" i="14" s="1"/>
  <c r="CH121" i="14" s="1"/>
  <c r="AM121" i="14"/>
  <c r="AY121" i="14" s="1"/>
  <c r="BK121" i="14" s="1"/>
  <c r="BW121" i="14" s="1"/>
  <c r="CI121" i="14" s="1"/>
  <c r="AN121" i="14"/>
  <c r="AZ121" i="14" s="1"/>
  <c r="BL121" i="14" s="1"/>
  <c r="BX121" i="14" s="1"/>
  <c r="CJ121" i="14" s="1"/>
  <c r="AO121" i="14"/>
  <c r="BA121" i="14" s="1"/>
  <c r="BM121" i="14" s="1"/>
  <c r="BY121" i="14" s="1"/>
  <c r="CK121" i="14" s="1"/>
  <c r="AP121" i="14"/>
  <c r="BB121" i="14" s="1"/>
  <c r="BN121" i="14" s="1"/>
  <c r="BZ121" i="14" s="1"/>
  <c r="CL121" i="14" s="1"/>
  <c r="AQ121" i="14"/>
  <c r="AT121" i="14"/>
  <c r="BF121" i="14" s="1"/>
  <c r="BR121" i="14" s="1"/>
  <c r="BC121" i="14"/>
  <c r="BO121" i="14" s="1"/>
  <c r="CA121" i="14" s="1"/>
  <c r="CM121" i="14" s="1"/>
  <c r="CD121" i="14"/>
  <c r="B122" i="14"/>
  <c r="AF122" i="14"/>
  <c r="AG122" i="14"/>
  <c r="AH122" i="14"/>
  <c r="AT122" i="14" s="1"/>
  <c r="BF122" i="14" s="1"/>
  <c r="BR122" i="14" s="1"/>
  <c r="CD122" i="14" s="1"/>
  <c r="AI122" i="14"/>
  <c r="AU122" i="14" s="1"/>
  <c r="BG122" i="14" s="1"/>
  <c r="BS122" i="14" s="1"/>
  <c r="CE122" i="14" s="1"/>
  <c r="AJ122" i="14"/>
  <c r="AK122" i="14"/>
  <c r="AL122" i="14"/>
  <c r="AX122" i="14" s="1"/>
  <c r="AM122" i="14"/>
  <c r="AY122" i="14" s="1"/>
  <c r="AN122" i="14"/>
  <c r="AZ122" i="14" s="1"/>
  <c r="AO122" i="14"/>
  <c r="BA122" i="14" s="1"/>
  <c r="BM122" i="14" s="1"/>
  <c r="BY122" i="14" s="1"/>
  <c r="CK122" i="14" s="1"/>
  <c r="AP122" i="14"/>
  <c r="BB122" i="14" s="1"/>
  <c r="BN122" i="14" s="1"/>
  <c r="BZ122" i="14" s="1"/>
  <c r="CL122" i="14" s="1"/>
  <c r="AQ122" i="14"/>
  <c r="BC122" i="14" s="1"/>
  <c r="BO122" i="14" s="1"/>
  <c r="CA122" i="14" s="1"/>
  <c r="CM122" i="14" s="1"/>
  <c r="AR122" i="14"/>
  <c r="BD122" i="14" s="1"/>
  <c r="BP122" i="14" s="1"/>
  <c r="CB122" i="14" s="1"/>
  <c r="AS122" i="14"/>
  <c r="BE122" i="14" s="1"/>
  <c r="BQ122" i="14" s="1"/>
  <c r="CC122" i="14" s="1"/>
  <c r="AV122" i="14"/>
  <c r="BH122" i="14" s="1"/>
  <c r="BT122" i="14" s="1"/>
  <c r="CF122" i="14" s="1"/>
  <c r="AW122" i="14"/>
  <c r="BI122" i="14" s="1"/>
  <c r="BU122" i="14" s="1"/>
  <c r="CG122" i="14" s="1"/>
  <c r="BJ122" i="14"/>
  <c r="BV122" i="14" s="1"/>
  <c r="CH122" i="14" s="1"/>
  <c r="BK122" i="14"/>
  <c r="BW122" i="14" s="1"/>
  <c r="CI122" i="14" s="1"/>
  <c r="BL122" i="14"/>
  <c r="BX122" i="14" s="1"/>
  <c r="CJ122" i="14" s="1"/>
  <c r="B123" i="14"/>
  <c r="AF123" i="14"/>
  <c r="AR123" i="14" s="1"/>
  <c r="BD123" i="14" s="1"/>
  <c r="BP123" i="14" s="1"/>
  <c r="CB123" i="14" s="1"/>
  <c r="AG123" i="14"/>
  <c r="AS123" i="14" s="1"/>
  <c r="BE123" i="14" s="1"/>
  <c r="BQ123" i="14" s="1"/>
  <c r="CC123" i="14" s="1"/>
  <c r="AH123" i="14"/>
  <c r="AT123" i="14" s="1"/>
  <c r="BF123" i="14" s="1"/>
  <c r="BR123" i="14" s="1"/>
  <c r="CD123" i="14" s="1"/>
  <c r="AI123" i="14"/>
  <c r="AJ123" i="14"/>
  <c r="AK123" i="14"/>
  <c r="AW123" i="14" s="1"/>
  <c r="AL123" i="14"/>
  <c r="AX123" i="14" s="1"/>
  <c r="BJ123" i="14" s="1"/>
  <c r="BV123" i="14" s="1"/>
  <c r="CH123" i="14" s="1"/>
  <c r="AM123" i="14"/>
  <c r="AY123" i="14" s="1"/>
  <c r="BK123" i="14" s="1"/>
  <c r="BW123" i="14" s="1"/>
  <c r="CI123" i="14" s="1"/>
  <c r="AN123" i="14"/>
  <c r="AZ123" i="14" s="1"/>
  <c r="BL123" i="14" s="1"/>
  <c r="BX123" i="14" s="1"/>
  <c r="CJ123" i="14" s="1"/>
  <c r="AO123" i="14"/>
  <c r="BA123" i="14" s="1"/>
  <c r="BM123" i="14" s="1"/>
  <c r="BY123" i="14" s="1"/>
  <c r="CK123" i="14" s="1"/>
  <c r="AP123" i="14"/>
  <c r="BB123" i="14" s="1"/>
  <c r="BN123" i="14" s="1"/>
  <c r="BZ123" i="14" s="1"/>
  <c r="CL123" i="14" s="1"/>
  <c r="AQ123" i="14"/>
  <c r="BC123" i="14" s="1"/>
  <c r="BO123" i="14" s="1"/>
  <c r="CA123" i="14" s="1"/>
  <c r="CM123" i="14" s="1"/>
  <c r="AU123" i="14"/>
  <c r="BG123" i="14" s="1"/>
  <c r="BS123" i="14" s="1"/>
  <c r="CE123" i="14" s="1"/>
  <c r="AV123" i="14"/>
  <c r="BH123" i="14" s="1"/>
  <c r="BT123" i="14" s="1"/>
  <c r="CF123" i="14" s="1"/>
  <c r="BI123" i="14"/>
  <c r="BU123" i="14" s="1"/>
  <c r="CG123" i="14" s="1"/>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E4" i="13"/>
  <c r="E6" i="13" s="1"/>
  <c r="C11" i="13"/>
  <c r="B12" i="13"/>
  <c r="C12" i="13"/>
  <c r="B13" i="13"/>
  <c r="C13" i="13"/>
  <c r="B14" i="13"/>
  <c r="C14" i="13"/>
  <c r="B15" i="13"/>
  <c r="C15" i="13"/>
  <c r="B16" i="13"/>
  <c r="C16" i="13"/>
  <c r="B17" i="13"/>
  <c r="C17" i="13"/>
  <c r="B18" i="13"/>
  <c r="C18" i="13"/>
  <c r="B19" i="13"/>
  <c r="C19" i="13"/>
  <c r="B20" i="13"/>
  <c r="C20" i="13"/>
  <c r="B21" i="13"/>
  <c r="C21" i="13"/>
  <c r="B22" i="13"/>
  <c r="C22" i="13"/>
  <c r="B23" i="13"/>
  <c r="C23" i="13"/>
  <c r="B24" i="13"/>
  <c r="C24" i="13"/>
  <c r="B25" i="13"/>
  <c r="C25" i="13"/>
  <c r="B26" i="13"/>
  <c r="C26" i="13"/>
  <c r="B27" i="13"/>
  <c r="C27" i="13"/>
  <c r="B28" i="13"/>
  <c r="C28" i="13"/>
  <c r="B29" i="13"/>
  <c r="C29" i="13"/>
  <c r="B30" i="13"/>
  <c r="C30" i="13"/>
  <c r="B31" i="13"/>
  <c r="C31" i="13"/>
  <c r="B32" i="13"/>
  <c r="C32" i="13"/>
  <c r="B33" i="13"/>
  <c r="C33" i="13"/>
  <c r="B34" i="13"/>
  <c r="C34" i="13"/>
  <c r="B35" i="13"/>
  <c r="C35" i="13"/>
  <c r="B36" i="13"/>
  <c r="C36" i="13"/>
  <c r="B44" i="13"/>
  <c r="AF44" i="13"/>
  <c r="B45" i="13"/>
  <c r="AF45" i="13"/>
  <c r="B46" i="13"/>
  <c r="AF46" i="13"/>
  <c r="B47" i="13"/>
  <c r="AF47" i="13"/>
  <c r="B48" i="13"/>
  <c r="AF48" i="13"/>
  <c r="B49" i="13"/>
  <c r="AF49" i="13"/>
  <c r="B50" i="13"/>
  <c r="AF50" i="13"/>
  <c r="B51" i="13"/>
  <c r="AF51" i="13"/>
  <c r="B52" i="13"/>
  <c r="AF52" i="13"/>
  <c r="B53" i="13"/>
  <c r="AF53" i="13"/>
  <c r="B54" i="13"/>
  <c r="AF54" i="13"/>
  <c r="B55" i="13"/>
  <c r="AF55" i="13"/>
  <c r="B56" i="13"/>
  <c r="AF56" i="13"/>
  <c r="B57" i="13"/>
  <c r="AF57" i="13"/>
  <c r="B58" i="13"/>
  <c r="AF58" i="13"/>
  <c r="B59" i="13"/>
  <c r="AF59" i="13"/>
  <c r="B60" i="13"/>
  <c r="AF60" i="13"/>
  <c r="B61" i="13"/>
  <c r="AF61" i="13"/>
  <c r="B62" i="13"/>
  <c r="AF62" i="13"/>
  <c r="B63" i="13"/>
  <c r="AF63" i="13"/>
  <c r="B64" i="13"/>
  <c r="AF64" i="13"/>
  <c r="B65" i="13"/>
  <c r="AF65" i="13"/>
  <c r="B66" i="13"/>
  <c r="AF66" i="13"/>
  <c r="B67" i="13"/>
  <c r="AF67" i="13"/>
  <c r="B68" i="13"/>
  <c r="AF68"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4" i="13"/>
  <c r="AF124" i="13"/>
  <c r="AR124" i="13" s="1"/>
  <c r="BD124" i="13" s="1"/>
  <c r="BP124" i="13" s="1"/>
  <c r="CB124" i="13" s="1"/>
  <c r="AG124" i="13"/>
  <c r="AS124" i="13" s="1"/>
  <c r="BE124" i="13" s="1"/>
  <c r="BQ124" i="13" s="1"/>
  <c r="AH124" i="13"/>
  <c r="AT124" i="13" s="1"/>
  <c r="BF124" i="13" s="1"/>
  <c r="AI124" i="13"/>
  <c r="AU124" i="13" s="1"/>
  <c r="AJ124" i="13"/>
  <c r="AK124" i="13"/>
  <c r="AL124" i="13"/>
  <c r="AX124" i="13" s="1"/>
  <c r="BJ124" i="13" s="1"/>
  <c r="BV124" i="13" s="1"/>
  <c r="CH124" i="13" s="1"/>
  <c r="AM124" i="13"/>
  <c r="AY124" i="13" s="1"/>
  <c r="BK124" i="13" s="1"/>
  <c r="BW124" i="13" s="1"/>
  <c r="CI124" i="13" s="1"/>
  <c r="AN124" i="13"/>
  <c r="AO124" i="13"/>
  <c r="BA124" i="13" s="1"/>
  <c r="BM124" i="13" s="1"/>
  <c r="BY124" i="13" s="1"/>
  <c r="AP124" i="13"/>
  <c r="BB124" i="13" s="1"/>
  <c r="BN124" i="13" s="1"/>
  <c r="AQ124" i="13"/>
  <c r="BC124" i="13" s="1"/>
  <c r="BO124" i="13" s="1"/>
  <c r="AV124" i="13"/>
  <c r="BH124" i="13" s="1"/>
  <c r="BT124" i="13" s="1"/>
  <c r="AZ124" i="13"/>
  <c r="BL124" i="13" s="1"/>
  <c r="BX124" i="13" s="1"/>
  <c r="CJ124" i="13" s="1"/>
  <c r="B125" i="13"/>
  <c r="AF125" i="13"/>
  <c r="AR125" i="13" s="1"/>
  <c r="AG125" i="13"/>
  <c r="AH125" i="13"/>
  <c r="AI125" i="13"/>
  <c r="AU125" i="13" s="1"/>
  <c r="BG125" i="13" s="1"/>
  <c r="BS125" i="13" s="1"/>
  <c r="AJ125" i="13"/>
  <c r="AK125" i="13"/>
  <c r="AW125" i="13" s="1"/>
  <c r="AL125" i="13"/>
  <c r="AX125" i="13" s="1"/>
  <c r="BJ125" i="13" s="1"/>
  <c r="BV125" i="13" s="1"/>
  <c r="CH125" i="13" s="1"/>
  <c r="AM125" i="13"/>
  <c r="AY125" i="13" s="1"/>
  <c r="BK125" i="13" s="1"/>
  <c r="BW125" i="13" s="1"/>
  <c r="AN125" i="13"/>
  <c r="AZ125" i="13" s="1"/>
  <c r="BL125" i="13" s="1"/>
  <c r="BX125" i="13" s="1"/>
  <c r="CJ125" i="13" s="1"/>
  <c r="AO125" i="13"/>
  <c r="BA125" i="13" s="1"/>
  <c r="BM125" i="13" s="1"/>
  <c r="BY125" i="13" s="1"/>
  <c r="AP125" i="13"/>
  <c r="AQ125" i="13"/>
  <c r="AS125" i="13"/>
  <c r="BE125" i="13" s="1"/>
  <c r="AT125" i="13"/>
  <c r="BF125" i="13" s="1"/>
  <c r="AV125" i="13"/>
  <c r="BH125" i="13" s="1"/>
  <c r="BT125" i="13" s="1"/>
  <c r="CF125" i="13" s="1"/>
  <c r="BB125" i="13"/>
  <c r="BN125" i="13" s="1"/>
  <c r="BZ125" i="13" s="1"/>
  <c r="BC125" i="13"/>
  <c r="BO125" i="13" s="1"/>
  <c r="CA125" i="13" s="1"/>
  <c r="CM125" i="13" s="1"/>
  <c r="BD125" i="13"/>
  <c r="BP125" i="13" s="1"/>
  <c r="CB125" i="13" s="1"/>
  <c r="B126" i="13"/>
  <c r="AF126" i="13"/>
  <c r="AR126" i="13" s="1"/>
  <c r="BD126" i="13" s="1"/>
  <c r="BP126" i="13" s="1"/>
  <c r="CB126" i="13" s="1"/>
  <c r="AG126" i="13"/>
  <c r="AS126" i="13" s="1"/>
  <c r="BE126" i="13" s="1"/>
  <c r="AH126" i="13"/>
  <c r="AI126" i="13"/>
  <c r="AJ126" i="13"/>
  <c r="AV126" i="13" s="1"/>
  <c r="BH126" i="13" s="1"/>
  <c r="AK126" i="13"/>
  <c r="AW126" i="13" s="1"/>
  <c r="BI126" i="13" s="1"/>
  <c r="BU126" i="13" s="1"/>
  <c r="AL126" i="13"/>
  <c r="AX126" i="13" s="1"/>
  <c r="BJ126" i="13" s="1"/>
  <c r="BV126" i="13" s="1"/>
  <c r="AM126" i="13"/>
  <c r="AY126" i="13" s="1"/>
  <c r="BK126" i="13" s="1"/>
  <c r="AN126" i="13"/>
  <c r="AZ126" i="13" s="1"/>
  <c r="AO126" i="13"/>
  <c r="BA126" i="13" s="1"/>
  <c r="BM126" i="13" s="1"/>
  <c r="BY126" i="13" s="1"/>
  <c r="AP126" i="13"/>
  <c r="BB126" i="13" s="1"/>
  <c r="BN126" i="13" s="1"/>
  <c r="BZ126" i="13" s="1"/>
  <c r="AQ126" i="13"/>
  <c r="BC126" i="13" s="1"/>
  <c r="BO126" i="13" s="1"/>
  <c r="AT126" i="13"/>
  <c r="BF126" i="13" s="1"/>
  <c r="BR126" i="13" s="1"/>
  <c r="AU126" i="13"/>
  <c r="BG126" i="13" s="1"/>
  <c r="BS126" i="13" s="1"/>
  <c r="CE126" i="13" s="1"/>
  <c r="BL126" i="13"/>
  <c r="BX126" i="13" s="1"/>
  <c r="CG126" i="13"/>
  <c r="B127" i="13"/>
  <c r="AF127" i="13"/>
  <c r="AR127" i="13" s="1"/>
  <c r="BD127" i="13" s="1"/>
  <c r="AG127" i="13"/>
  <c r="AS127" i="13" s="1"/>
  <c r="BE127" i="13" s="1"/>
  <c r="BQ127" i="13" s="1"/>
  <c r="AH127" i="13"/>
  <c r="AT127" i="13" s="1"/>
  <c r="BF127" i="13" s="1"/>
  <c r="AI127" i="13"/>
  <c r="AU127" i="13" s="1"/>
  <c r="AJ127" i="13"/>
  <c r="AV127" i="13" s="1"/>
  <c r="AK127" i="13"/>
  <c r="AW127" i="13" s="1"/>
  <c r="BI127" i="13" s="1"/>
  <c r="BU127" i="13" s="1"/>
  <c r="CG127" i="13" s="1"/>
  <c r="AL127" i="13"/>
  <c r="AX127" i="13" s="1"/>
  <c r="AM127" i="13"/>
  <c r="AY127" i="13" s="1"/>
  <c r="BK127" i="13" s="1"/>
  <c r="BW127" i="13" s="1"/>
  <c r="CI127" i="13" s="1"/>
  <c r="AN127" i="13"/>
  <c r="AZ127" i="13" s="1"/>
  <c r="AO127" i="13"/>
  <c r="BA127" i="13" s="1"/>
  <c r="BM127" i="13" s="1"/>
  <c r="AP127" i="13"/>
  <c r="AQ127" i="13"/>
  <c r="BC127" i="13" s="1"/>
  <c r="BG127" i="13"/>
  <c r="BS127" i="13" s="1"/>
  <c r="BJ127" i="13"/>
  <c r="BV127" i="13" s="1"/>
  <c r="CH127" i="13" s="1"/>
  <c r="B128" i="13"/>
  <c r="AF128" i="13"/>
  <c r="AR128" i="13" s="1"/>
  <c r="BD128" i="13" s="1"/>
  <c r="BP128" i="13" s="1"/>
  <c r="AG128" i="13"/>
  <c r="AS128" i="13" s="1"/>
  <c r="BE128" i="13" s="1"/>
  <c r="AH128" i="13"/>
  <c r="AT128" i="13" s="1"/>
  <c r="AI128" i="13"/>
  <c r="AJ128" i="13"/>
  <c r="AV128" i="13" s="1"/>
  <c r="BH128" i="13" s="1"/>
  <c r="BT128" i="13" s="1"/>
  <c r="CF128" i="13" s="1"/>
  <c r="AK128" i="13"/>
  <c r="AW128" i="13" s="1"/>
  <c r="BI128" i="13" s="1"/>
  <c r="BU128" i="13" s="1"/>
  <c r="CG128" i="13" s="1"/>
  <c r="AL128" i="13"/>
  <c r="AM128" i="13"/>
  <c r="AN128" i="13"/>
  <c r="AO128" i="13"/>
  <c r="BA128" i="13" s="1"/>
  <c r="BM128" i="13" s="1"/>
  <c r="AP128" i="13"/>
  <c r="BB128" i="13" s="1"/>
  <c r="BN128" i="13" s="1"/>
  <c r="BZ128" i="13" s="1"/>
  <c r="CL128" i="13" s="1"/>
  <c r="AQ128" i="13"/>
  <c r="AU128" i="13"/>
  <c r="BG128" i="13" s="1"/>
  <c r="BS128" i="13" s="1"/>
  <c r="AX128" i="13"/>
  <c r="BJ128" i="13" s="1"/>
  <c r="BV128" i="13" s="1"/>
  <c r="CH128" i="13" s="1"/>
  <c r="AY128" i="13"/>
  <c r="BK128" i="13" s="1"/>
  <c r="BW128" i="13" s="1"/>
  <c r="CI128" i="13" s="1"/>
  <c r="AZ128" i="13"/>
  <c r="BL128" i="13" s="1"/>
  <c r="BX128" i="13" s="1"/>
  <c r="CJ128" i="13" s="1"/>
  <c r="BC128" i="13"/>
  <c r="BO128" i="13" s="1"/>
  <c r="BF128" i="13"/>
  <c r="BR128" i="13" s="1"/>
  <c r="B129" i="13"/>
  <c r="AF129" i="13"/>
  <c r="AR129" i="13" s="1"/>
  <c r="BD129" i="13" s="1"/>
  <c r="BP129" i="13" s="1"/>
  <c r="CB129" i="13" s="1"/>
  <c r="AG129" i="13"/>
  <c r="AS129" i="13" s="1"/>
  <c r="AH129" i="13"/>
  <c r="AT129" i="13" s="1"/>
  <c r="BF129" i="13" s="1"/>
  <c r="BR129" i="13" s="1"/>
  <c r="AI129" i="13"/>
  <c r="AJ129" i="13"/>
  <c r="AV129" i="13" s="1"/>
  <c r="BH129" i="13" s="1"/>
  <c r="BT129" i="13" s="1"/>
  <c r="CF129" i="13" s="1"/>
  <c r="AK129" i="13"/>
  <c r="AL129" i="13"/>
  <c r="AM129" i="13"/>
  <c r="AY129" i="13" s="1"/>
  <c r="BK129" i="13" s="1"/>
  <c r="BW129" i="13" s="1"/>
  <c r="CI129" i="13" s="1"/>
  <c r="AN129" i="13"/>
  <c r="AO129" i="13"/>
  <c r="BA129" i="13" s="1"/>
  <c r="BM129" i="13" s="1"/>
  <c r="BY129" i="13" s="1"/>
  <c r="CK129" i="13" s="1"/>
  <c r="AP129" i="13"/>
  <c r="BB129" i="13" s="1"/>
  <c r="BN129" i="13" s="1"/>
  <c r="AQ129" i="13"/>
  <c r="BC129" i="13" s="1"/>
  <c r="BO129" i="13" s="1"/>
  <c r="AU129" i="13"/>
  <c r="BG129" i="13" s="1"/>
  <c r="AW129" i="13"/>
  <c r="BI129" i="13" s="1"/>
  <c r="BU129" i="13" s="1"/>
  <c r="CG129" i="13" s="1"/>
  <c r="AX129" i="13"/>
  <c r="BJ129" i="13" s="1"/>
  <c r="BV129" i="13" s="1"/>
  <c r="CH129" i="13" s="1"/>
  <c r="AZ129" i="13"/>
  <c r="BL129" i="13" s="1"/>
  <c r="BX129" i="13" s="1"/>
  <c r="BE129" i="13"/>
  <c r="BQ129" i="13" s="1"/>
  <c r="CC129" i="13" s="1"/>
  <c r="B130" i="13"/>
  <c r="AF130" i="13"/>
  <c r="AR130" i="13" s="1"/>
  <c r="BD130" i="13" s="1"/>
  <c r="AG130" i="13"/>
  <c r="AS130" i="13" s="1"/>
  <c r="BE130" i="13" s="1"/>
  <c r="AH130" i="13"/>
  <c r="AI130" i="13"/>
  <c r="AU130" i="13" s="1"/>
  <c r="BG130" i="13" s="1"/>
  <c r="BS130" i="13" s="1"/>
  <c r="CE130" i="13" s="1"/>
  <c r="AJ130" i="13"/>
  <c r="AV130" i="13" s="1"/>
  <c r="BH130" i="13" s="1"/>
  <c r="BT130" i="13" s="1"/>
  <c r="CF130" i="13" s="1"/>
  <c r="AK130" i="13"/>
  <c r="AW130" i="13" s="1"/>
  <c r="BI130" i="13" s="1"/>
  <c r="BU130" i="13" s="1"/>
  <c r="CG130" i="13" s="1"/>
  <c r="AL130" i="13"/>
  <c r="AM130" i="13"/>
  <c r="AY130" i="13" s="1"/>
  <c r="BK130" i="13" s="1"/>
  <c r="BW130" i="13" s="1"/>
  <c r="AN130" i="13"/>
  <c r="AZ130" i="13" s="1"/>
  <c r="BL130" i="13" s="1"/>
  <c r="BX130" i="13" s="1"/>
  <c r="AO130" i="13"/>
  <c r="BA130" i="13" s="1"/>
  <c r="BM130" i="13" s="1"/>
  <c r="AP130" i="13"/>
  <c r="BB130" i="13" s="1"/>
  <c r="AQ130" i="13"/>
  <c r="BC130" i="13" s="1"/>
  <c r="BO130" i="13" s="1"/>
  <c r="CA130" i="13" s="1"/>
  <c r="AT130" i="13"/>
  <c r="AX130" i="13"/>
  <c r="BJ130" i="13" s="1"/>
  <c r="BV130" i="13" s="1"/>
  <c r="CH130" i="13" s="1"/>
  <c r="B131" i="13"/>
  <c r="AF131" i="13"/>
  <c r="AR131" i="13" s="1"/>
  <c r="BD131" i="13" s="1"/>
  <c r="BP131" i="13" s="1"/>
  <c r="AG131" i="13"/>
  <c r="AH131" i="13"/>
  <c r="AT131" i="13" s="1"/>
  <c r="BF131" i="13" s="1"/>
  <c r="AI131" i="13"/>
  <c r="AU131" i="13" s="1"/>
  <c r="AJ131" i="13"/>
  <c r="AK131" i="13"/>
  <c r="AL131" i="13"/>
  <c r="AX131" i="13" s="1"/>
  <c r="AM131" i="13"/>
  <c r="AY131" i="13" s="1"/>
  <c r="BK131" i="13" s="1"/>
  <c r="BW131" i="13" s="1"/>
  <c r="AN131" i="13"/>
  <c r="AZ131" i="13" s="1"/>
  <c r="AO131" i="13"/>
  <c r="BA131" i="13" s="1"/>
  <c r="AP131" i="13"/>
  <c r="BB131" i="13" s="1"/>
  <c r="BN131" i="13" s="1"/>
  <c r="BZ131" i="13" s="1"/>
  <c r="CL131" i="13" s="1"/>
  <c r="AQ131" i="13"/>
  <c r="BC131" i="13" s="1"/>
  <c r="BO131" i="13" s="1"/>
  <c r="AS131" i="13"/>
  <c r="BE131" i="13" s="1"/>
  <c r="BQ131" i="13" s="1"/>
  <c r="CC131" i="13" s="1"/>
  <c r="AV131" i="13"/>
  <c r="BH131" i="13" s="1"/>
  <c r="BT131" i="13" s="1"/>
  <c r="CF131" i="13" s="1"/>
  <c r="AW131" i="13"/>
  <c r="BI131" i="13"/>
  <c r="BU131" i="13" s="1"/>
  <c r="CG131" i="13" s="1"/>
  <c r="BM131" i="13"/>
  <c r="BY131" i="13" s="1"/>
  <c r="B132" i="13"/>
  <c r="AF132" i="13"/>
  <c r="AG132" i="13"/>
  <c r="AS132" i="13" s="1"/>
  <c r="BE132" i="13" s="1"/>
  <c r="AH132" i="13"/>
  <c r="AT132" i="13" s="1"/>
  <c r="BF132" i="13" s="1"/>
  <c r="BR132" i="13" s="1"/>
  <c r="CD132" i="13" s="1"/>
  <c r="AI132" i="13"/>
  <c r="AU132" i="13" s="1"/>
  <c r="BG132" i="13" s="1"/>
  <c r="BS132" i="13" s="1"/>
  <c r="CE132" i="13" s="1"/>
  <c r="AJ132" i="13"/>
  <c r="AV132" i="13" s="1"/>
  <c r="AK132" i="13"/>
  <c r="AL132" i="13"/>
  <c r="AM132" i="13"/>
  <c r="AY132" i="13" s="1"/>
  <c r="AN132" i="13"/>
  <c r="AZ132" i="13" s="1"/>
  <c r="AO132" i="13"/>
  <c r="AP132" i="13"/>
  <c r="AQ132" i="13"/>
  <c r="BC132" i="13" s="1"/>
  <c r="BO132" i="13" s="1"/>
  <c r="CA132" i="13" s="1"/>
  <c r="AR132" i="13"/>
  <c r="BD132" i="13" s="1"/>
  <c r="BP132" i="13" s="1"/>
  <c r="CB132" i="13" s="1"/>
  <c r="AW132" i="13"/>
  <c r="BI132" i="13" s="1"/>
  <c r="BU132" i="13" s="1"/>
  <c r="AX132" i="13"/>
  <c r="BJ132" i="13" s="1"/>
  <c r="BV132" i="13" s="1"/>
  <c r="BA132" i="13"/>
  <c r="BM132" i="13" s="1"/>
  <c r="BY132" i="13" s="1"/>
  <c r="CK132" i="13" s="1"/>
  <c r="BB132" i="13"/>
  <c r="BL132" i="13"/>
  <c r="BX132" i="13" s="1"/>
  <c r="CJ132" i="13" s="1"/>
  <c r="B133" i="13"/>
  <c r="AF133" i="13"/>
  <c r="AR133" i="13" s="1"/>
  <c r="AG133" i="13"/>
  <c r="AH133" i="13"/>
  <c r="AI133" i="13"/>
  <c r="AU133" i="13" s="1"/>
  <c r="BG133" i="13" s="1"/>
  <c r="BS133" i="13" s="1"/>
  <c r="AJ133" i="13"/>
  <c r="AV133" i="13" s="1"/>
  <c r="BH133" i="13" s="1"/>
  <c r="AK133" i="13"/>
  <c r="AW133" i="13" s="1"/>
  <c r="AL133" i="13"/>
  <c r="AX133" i="13" s="1"/>
  <c r="AM133" i="13"/>
  <c r="AY133" i="13" s="1"/>
  <c r="BK133" i="13" s="1"/>
  <c r="AN133" i="13"/>
  <c r="AZ133" i="13" s="1"/>
  <c r="BL133" i="13" s="1"/>
  <c r="BX133" i="13" s="1"/>
  <c r="AO133" i="13"/>
  <c r="BA133" i="13" s="1"/>
  <c r="BM133" i="13" s="1"/>
  <c r="AP133" i="13"/>
  <c r="BB133" i="13" s="1"/>
  <c r="AQ133" i="13"/>
  <c r="BC133" i="13" s="1"/>
  <c r="BO133" i="13" s="1"/>
  <c r="CA133" i="13" s="1"/>
  <c r="AS133" i="13"/>
  <c r="BE133" i="13" s="1"/>
  <c r="AT133" i="13"/>
  <c r="BF133" i="13" s="1"/>
  <c r="BR133" i="13" s="1"/>
  <c r="CD133" i="13" s="1"/>
  <c r="B134" i="13"/>
  <c r="AF134" i="13"/>
  <c r="AR134" i="13" s="1"/>
  <c r="AG134" i="13"/>
  <c r="AS134" i="13" s="1"/>
  <c r="AH134" i="13"/>
  <c r="AI134" i="13"/>
  <c r="AU134" i="13" s="1"/>
  <c r="AJ134" i="13"/>
  <c r="AV134" i="13" s="1"/>
  <c r="AK134" i="13"/>
  <c r="AW134" i="13" s="1"/>
  <c r="BI134" i="13" s="1"/>
  <c r="BU134" i="13" s="1"/>
  <c r="CG134" i="13" s="1"/>
  <c r="AL134" i="13"/>
  <c r="AX134" i="13" s="1"/>
  <c r="BJ134" i="13" s="1"/>
  <c r="BV134" i="13" s="1"/>
  <c r="CH134" i="13" s="1"/>
  <c r="AM134" i="13"/>
  <c r="AY134" i="13" s="1"/>
  <c r="AN134" i="13"/>
  <c r="AZ134" i="13" s="1"/>
  <c r="BL134" i="13" s="1"/>
  <c r="BX134" i="13" s="1"/>
  <c r="AO134" i="13"/>
  <c r="BA134" i="13" s="1"/>
  <c r="BM134" i="13" s="1"/>
  <c r="AP134" i="13"/>
  <c r="BB134" i="13" s="1"/>
  <c r="AQ134" i="13"/>
  <c r="BC134" i="13" s="1"/>
  <c r="AT134" i="13"/>
  <c r="BF134" i="13" s="1"/>
  <c r="B135" i="13"/>
  <c r="AF135" i="13"/>
  <c r="AG135" i="13"/>
  <c r="AH135" i="13"/>
  <c r="AT135" i="13" s="1"/>
  <c r="BF135" i="13" s="1"/>
  <c r="AI135" i="13"/>
  <c r="AU135" i="13" s="1"/>
  <c r="AJ135" i="13"/>
  <c r="AV135" i="13" s="1"/>
  <c r="AK135" i="13"/>
  <c r="AW135" i="13" s="1"/>
  <c r="AL135" i="13"/>
  <c r="AX135" i="13" s="1"/>
  <c r="BJ135" i="13" s="1"/>
  <c r="BV135" i="13" s="1"/>
  <c r="AM135" i="13"/>
  <c r="AY135" i="13" s="1"/>
  <c r="BK135" i="13" s="1"/>
  <c r="AN135" i="13"/>
  <c r="AZ135" i="13" s="1"/>
  <c r="AO135" i="13"/>
  <c r="BA135" i="13" s="1"/>
  <c r="BM135" i="13" s="1"/>
  <c r="BY135" i="13" s="1"/>
  <c r="CK135" i="13" s="1"/>
  <c r="AP135" i="13"/>
  <c r="BB135" i="13" s="1"/>
  <c r="BN135" i="13" s="1"/>
  <c r="BZ135" i="13" s="1"/>
  <c r="CL135" i="13" s="1"/>
  <c r="AQ135" i="13"/>
  <c r="BC135" i="13" s="1"/>
  <c r="BO135" i="13" s="1"/>
  <c r="CA135" i="13" s="1"/>
  <c r="CM135" i="13" s="1"/>
  <c r="AR135" i="13"/>
  <c r="BD135" i="13" s="1"/>
  <c r="BP135" i="13" s="1"/>
  <c r="AS135" i="13"/>
  <c r="BE135" i="13" s="1"/>
  <c r="B136" i="13"/>
  <c r="AF136" i="13"/>
  <c r="AR136" i="13" s="1"/>
  <c r="AG136" i="13"/>
  <c r="AS136" i="13" s="1"/>
  <c r="AH136" i="13"/>
  <c r="AT136" i="13" s="1"/>
  <c r="AI136" i="13"/>
  <c r="AJ136" i="13"/>
  <c r="AV136" i="13" s="1"/>
  <c r="AK136" i="13"/>
  <c r="AW136" i="13" s="1"/>
  <c r="BI136" i="13" s="1"/>
  <c r="BU136" i="13" s="1"/>
  <c r="AL136" i="13"/>
  <c r="AX136" i="13" s="1"/>
  <c r="BJ136" i="13" s="1"/>
  <c r="AM136" i="13"/>
  <c r="AY136" i="13" s="1"/>
  <c r="AN136" i="13"/>
  <c r="AZ136" i="13" s="1"/>
  <c r="AO136" i="13"/>
  <c r="BA136" i="13" s="1"/>
  <c r="AP136" i="13"/>
  <c r="BB136" i="13" s="1"/>
  <c r="BN136" i="13" s="1"/>
  <c r="BZ136" i="13" s="1"/>
  <c r="CL136" i="13" s="1"/>
  <c r="AQ136" i="13"/>
  <c r="BC136" i="13" s="1"/>
  <c r="AU136" i="13"/>
  <c r="BG136" i="13"/>
  <c r="BS136" i="13" s="1"/>
  <c r="CE136" i="13" s="1"/>
  <c r="BH136" i="13"/>
  <c r="BT136" i="13" s="1"/>
  <c r="CF136" i="13" s="1"/>
  <c r="B137" i="13"/>
  <c r="AF137" i="13"/>
  <c r="AR137" i="13" s="1"/>
  <c r="BD137" i="13" s="1"/>
  <c r="AG137" i="13"/>
  <c r="AS137" i="13" s="1"/>
  <c r="AH137" i="13"/>
  <c r="AT137" i="13" s="1"/>
  <c r="AI137" i="13"/>
  <c r="AU137" i="13" s="1"/>
  <c r="BG137" i="13" s="1"/>
  <c r="AJ137" i="13"/>
  <c r="AV137" i="13" s="1"/>
  <c r="BH137" i="13" s="1"/>
  <c r="AK137" i="13"/>
  <c r="AW137" i="13" s="1"/>
  <c r="AL137" i="13"/>
  <c r="AM137" i="13"/>
  <c r="AY137" i="13" s="1"/>
  <c r="BK137" i="13" s="1"/>
  <c r="BW137" i="13" s="1"/>
  <c r="CI137" i="13" s="1"/>
  <c r="AN137" i="13"/>
  <c r="AZ137" i="13" s="1"/>
  <c r="BL137" i="13" s="1"/>
  <c r="BX137" i="13" s="1"/>
  <c r="CJ137" i="13" s="1"/>
  <c r="AO137" i="13"/>
  <c r="BA137" i="13" s="1"/>
  <c r="BM137" i="13" s="1"/>
  <c r="BY137" i="13" s="1"/>
  <c r="CK137" i="13" s="1"/>
  <c r="AP137" i="13"/>
  <c r="BB137" i="13" s="1"/>
  <c r="AQ137" i="13"/>
  <c r="B138" i="13"/>
  <c r="AF138" i="13"/>
  <c r="AG138" i="13"/>
  <c r="AH138" i="13"/>
  <c r="AT138" i="13" s="1"/>
  <c r="AI138" i="13"/>
  <c r="AJ138" i="13"/>
  <c r="AK138" i="13"/>
  <c r="AW138" i="13" s="1"/>
  <c r="AL138" i="13"/>
  <c r="AX138" i="13" s="1"/>
  <c r="AM138" i="13"/>
  <c r="AY138" i="13" s="1"/>
  <c r="AN138" i="13"/>
  <c r="AZ138" i="13" s="1"/>
  <c r="BL138" i="13" s="1"/>
  <c r="BX138" i="13" s="1"/>
  <c r="AO138" i="13"/>
  <c r="AP138" i="13"/>
  <c r="BB138" i="13" s="1"/>
  <c r="AQ138" i="13"/>
  <c r="AS138" i="13"/>
  <c r="AU138" i="13"/>
  <c r="BG138" i="13" s="1"/>
  <c r="BS138" i="13" s="1"/>
  <c r="AV138" i="13"/>
  <c r="BH138" i="13" s="1"/>
  <c r="BA138" i="13"/>
  <c r="BM138" i="13" s="1"/>
  <c r="BC138" i="13"/>
  <c r="BO138" i="13" s="1"/>
  <c r="CA138" i="13" s="1"/>
  <c r="CM138" i="13" s="1"/>
  <c r="BE138" i="13"/>
  <c r="BQ138" i="13" s="1"/>
  <c r="CC138" i="13" s="1"/>
  <c r="BF138" i="13"/>
  <c r="BR138" i="13" s="1"/>
  <c r="CD138" i="13" s="1"/>
  <c r="B139" i="13"/>
  <c r="AF139" i="13"/>
  <c r="AR139" i="13" s="1"/>
  <c r="AG139" i="13"/>
  <c r="AS139" i="13" s="1"/>
  <c r="BE139" i="13" s="1"/>
  <c r="AH139" i="13"/>
  <c r="AI139" i="13"/>
  <c r="AJ139" i="13"/>
  <c r="AV139" i="13" s="1"/>
  <c r="AK139" i="13"/>
  <c r="AW139" i="13" s="1"/>
  <c r="BI139" i="13" s="1"/>
  <c r="BU139" i="13" s="1"/>
  <c r="CG139" i="13" s="1"/>
  <c r="AL139" i="13"/>
  <c r="AX139" i="13" s="1"/>
  <c r="BJ139" i="13" s="1"/>
  <c r="BV139" i="13" s="1"/>
  <c r="CH139" i="13" s="1"/>
  <c r="AM139" i="13"/>
  <c r="AY139" i="13" s="1"/>
  <c r="BK139" i="13" s="1"/>
  <c r="BW139" i="13" s="1"/>
  <c r="AN139" i="13"/>
  <c r="AZ139" i="13" s="1"/>
  <c r="AO139" i="13"/>
  <c r="AP139" i="13"/>
  <c r="AQ139" i="13"/>
  <c r="BC139" i="13" s="1"/>
  <c r="BO139" i="13" s="1"/>
  <c r="AT139" i="13"/>
  <c r="BF139" i="13" s="1"/>
  <c r="BR139" i="13" s="1"/>
  <c r="AU139" i="13"/>
  <c r="BG139" i="13" s="1"/>
  <c r="B140" i="13"/>
  <c r="AF140" i="13"/>
  <c r="AR140" i="13" s="1"/>
  <c r="BD140" i="13" s="1"/>
  <c r="AG140" i="13"/>
  <c r="AS140" i="13" s="1"/>
  <c r="BE140" i="13" s="1"/>
  <c r="AH140" i="13"/>
  <c r="AI140" i="13"/>
  <c r="AJ140" i="13"/>
  <c r="AK140" i="13"/>
  <c r="AW140" i="13" s="1"/>
  <c r="AL140" i="13"/>
  <c r="AX140" i="13" s="1"/>
  <c r="BJ140" i="13" s="1"/>
  <c r="BV140" i="13" s="1"/>
  <c r="CH140" i="13" s="1"/>
  <c r="AM140" i="13"/>
  <c r="AN140" i="13"/>
  <c r="AZ140" i="13" s="1"/>
  <c r="AO140" i="13"/>
  <c r="BA140" i="13" s="1"/>
  <c r="BM140" i="13" s="1"/>
  <c r="BY140" i="13" s="1"/>
  <c r="CK140" i="13" s="1"/>
  <c r="AP140" i="13"/>
  <c r="BB140" i="13" s="1"/>
  <c r="AQ140" i="13"/>
  <c r="BC140" i="13" s="1"/>
  <c r="BO140" i="13" s="1"/>
  <c r="CA140" i="13" s="1"/>
  <c r="CM140" i="13" s="1"/>
  <c r="AT140" i="13"/>
  <c r="AY140" i="13"/>
  <c r="BK140" i="13" s="1"/>
  <c r="BN140" i="13"/>
  <c r="BP140" i="13"/>
  <c r="BZ140" i="13"/>
  <c r="CL140" i="13" s="1"/>
  <c r="B141" i="13"/>
  <c r="AF141" i="13"/>
  <c r="AR141" i="13" s="1"/>
  <c r="BD141" i="13" s="1"/>
  <c r="AG141" i="13"/>
  <c r="AH141" i="13"/>
  <c r="AT141" i="13" s="1"/>
  <c r="AI141" i="13"/>
  <c r="AJ141" i="13"/>
  <c r="AK141" i="13"/>
  <c r="AL141" i="13"/>
  <c r="AX141" i="13" s="1"/>
  <c r="AM141" i="13"/>
  <c r="AN141" i="13"/>
  <c r="AZ141" i="13" s="1"/>
  <c r="AO141" i="13"/>
  <c r="BA141" i="13" s="1"/>
  <c r="BM141" i="13" s="1"/>
  <c r="AP141" i="13"/>
  <c r="AQ141" i="13"/>
  <c r="AS141" i="13"/>
  <c r="BE141" i="13" s="1"/>
  <c r="BQ141" i="13" s="1"/>
  <c r="CC141" i="13" s="1"/>
  <c r="AU141" i="13"/>
  <c r="BG141" i="13" s="1"/>
  <c r="BS141" i="13" s="1"/>
  <c r="CE141" i="13" s="1"/>
  <c r="AV141" i="13"/>
  <c r="BH141" i="13" s="1"/>
  <c r="AW141" i="13"/>
  <c r="BB141" i="13"/>
  <c r="BN141" i="13" s="1"/>
  <c r="BZ141" i="13" s="1"/>
  <c r="BC141" i="13"/>
  <c r="BO141" i="13" s="1"/>
  <c r="B142" i="13"/>
  <c r="AF142" i="13"/>
  <c r="AR142" i="13" s="1"/>
  <c r="BD142" i="13" s="1"/>
  <c r="AG142" i="13"/>
  <c r="AS142" i="13" s="1"/>
  <c r="AH142" i="13"/>
  <c r="AT142" i="13" s="1"/>
  <c r="AI142" i="13"/>
  <c r="AU142" i="13" s="1"/>
  <c r="BG142" i="13" s="1"/>
  <c r="AJ142" i="13"/>
  <c r="AV142" i="13" s="1"/>
  <c r="AK142" i="13"/>
  <c r="AW142" i="13" s="1"/>
  <c r="AL142" i="13"/>
  <c r="AX142" i="13" s="1"/>
  <c r="BJ142" i="13" s="1"/>
  <c r="BV142" i="13" s="1"/>
  <c r="CH142" i="13" s="1"/>
  <c r="AM142" i="13"/>
  <c r="AY142" i="13" s="1"/>
  <c r="BK142" i="13" s="1"/>
  <c r="BW142" i="13" s="1"/>
  <c r="CI142" i="13" s="1"/>
  <c r="AN142" i="13"/>
  <c r="AZ142" i="13" s="1"/>
  <c r="BL142" i="13" s="1"/>
  <c r="BX142" i="13" s="1"/>
  <c r="AO142" i="13"/>
  <c r="BA142" i="13" s="1"/>
  <c r="BM142" i="13" s="1"/>
  <c r="AP142" i="13"/>
  <c r="BB142" i="13" s="1"/>
  <c r="AQ142" i="13"/>
  <c r="B143" i="13"/>
  <c r="AF143" i="13"/>
  <c r="AR143" i="13" s="1"/>
  <c r="BD143" i="13" s="1"/>
  <c r="BP143" i="13" s="1"/>
  <c r="AG143" i="13"/>
  <c r="AS143" i="13" s="1"/>
  <c r="BE143" i="13" s="1"/>
  <c r="AH143" i="13"/>
  <c r="AT143" i="13" s="1"/>
  <c r="BF143" i="13" s="1"/>
  <c r="AI143" i="13"/>
  <c r="AU143" i="13" s="1"/>
  <c r="AJ143" i="13"/>
  <c r="AK143" i="13"/>
  <c r="AW143" i="13" s="1"/>
  <c r="AL143" i="13"/>
  <c r="AX143" i="13" s="1"/>
  <c r="BJ143" i="13" s="1"/>
  <c r="BV143" i="13" s="1"/>
  <c r="AM143" i="13"/>
  <c r="AY143" i="13" s="1"/>
  <c r="BK143" i="13" s="1"/>
  <c r="AN143" i="13"/>
  <c r="AZ143" i="13" s="1"/>
  <c r="AO143" i="13"/>
  <c r="BA143" i="13" s="1"/>
  <c r="BM143" i="13" s="1"/>
  <c r="BY143" i="13" s="1"/>
  <c r="CK143" i="13" s="1"/>
  <c r="AP143" i="13"/>
  <c r="BB143" i="13" s="1"/>
  <c r="BN143" i="13" s="1"/>
  <c r="BZ143" i="13" s="1"/>
  <c r="CL143" i="13" s="1"/>
  <c r="AQ143" i="13"/>
  <c r="BC143" i="13" s="1"/>
  <c r="BO143" i="13" s="1"/>
  <c r="CA143" i="13" s="1"/>
  <c r="B144" i="13"/>
  <c r="AF144" i="13"/>
  <c r="AR144" i="13" s="1"/>
  <c r="BD144" i="13" s="1"/>
  <c r="AG144" i="13"/>
  <c r="AS144" i="13" s="1"/>
  <c r="AH144" i="13"/>
  <c r="AT144" i="13" s="1"/>
  <c r="AI144" i="13"/>
  <c r="AJ144" i="13"/>
  <c r="AK144" i="13"/>
  <c r="AL144" i="13"/>
  <c r="AX144" i="13" s="1"/>
  <c r="AM144" i="13"/>
  <c r="AY144" i="13" s="1"/>
  <c r="AN144" i="13"/>
  <c r="AZ144" i="13" s="1"/>
  <c r="BL144" i="13" s="1"/>
  <c r="AO144" i="13"/>
  <c r="BA144" i="13" s="1"/>
  <c r="AP144" i="13"/>
  <c r="BB144" i="13" s="1"/>
  <c r="BN144" i="13" s="1"/>
  <c r="AQ144" i="13"/>
  <c r="BC144" i="13" s="1"/>
  <c r="BO144" i="13" s="1"/>
  <c r="AU144" i="13"/>
  <c r="BG144" i="13" s="1"/>
  <c r="BS144" i="13" s="1"/>
  <c r="CE144" i="13" s="1"/>
  <c r="AV144" i="13"/>
  <c r="BH144" i="13" s="1"/>
  <c r="AW144" i="13"/>
  <c r="BI144" i="13"/>
  <c r="BU144" i="13" s="1"/>
  <c r="BJ144" i="13"/>
  <c r="BV144" i="13" s="1"/>
  <c r="BT144" i="13"/>
  <c r="CF144" i="13" s="1"/>
  <c r="B145" i="13"/>
  <c r="AF145" i="13"/>
  <c r="AR145" i="13" s="1"/>
  <c r="BD145" i="13" s="1"/>
  <c r="AG145" i="13"/>
  <c r="AS145" i="13" s="1"/>
  <c r="AH145" i="13"/>
  <c r="AI145" i="13"/>
  <c r="AU145" i="13" s="1"/>
  <c r="AJ145" i="13"/>
  <c r="AV145" i="13" s="1"/>
  <c r="BH145" i="13" s="1"/>
  <c r="AK145" i="13"/>
  <c r="AW145" i="13" s="1"/>
  <c r="BI145" i="13" s="1"/>
  <c r="AL145" i="13"/>
  <c r="AM145" i="13"/>
  <c r="AY145" i="13" s="1"/>
  <c r="BK145" i="13" s="1"/>
  <c r="BW145" i="13" s="1"/>
  <c r="CI145" i="13" s="1"/>
  <c r="AN145" i="13"/>
  <c r="AZ145" i="13" s="1"/>
  <c r="BL145" i="13" s="1"/>
  <c r="BX145" i="13" s="1"/>
  <c r="AO145" i="13"/>
  <c r="BA145" i="13" s="1"/>
  <c r="BM145" i="13" s="1"/>
  <c r="AP145" i="13"/>
  <c r="BB145" i="13" s="1"/>
  <c r="BN145" i="13" s="1"/>
  <c r="AQ145" i="13"/>
  <c r="BC145" i="13" s="1"/>
  <c r="B146" i="13"/>
  <c r="AF146" i="13"/>
  <c r="AG146" i="13"/>
  <c r="AS146" i="13" s="1"/>
  <c r="BE146" i="13" s="1"/>
  <c r="BQ146" i="13" s="1"/>
  <c r="CC146" i="13" s="1"/>
  <c r="AH146" i="13"/>
  <c r="AT146" i="13" s="1"/>
  <c r="BF146" i="13" s="1"/>
  <c r="BR146" i="13" s="1"/>
  <c r="AI146" i="13"/>
  <c r="AJ146" i="13"/>
  <c r="AV146" i="13" s="1"/>
  <c r="AK146" i="13"/>
  <c r="AL146" i="13"/>
  <c r="AX146" i="13" s="1"/>
  <c r="BJ146" i="13" s="1"/>
  <c r="AM146" i="13"/>
  <c r="AY146" i="13" s="1"/>
  <c r="AN146" i="13"/>
  <c r="AZ146" i="13" s="1"/>
  <c r="BL146" i="13" s="1"/>
  <c r="BX146" i="13" s="1"/>
  <c r="AO146" i="13"/>
  <c r="BA146" i="13" s="1"/>
  <c r="BM146" i="13" s="1"/>
  <c r="AP146" i="13"/>
  <c r="BB146" i="13" s="1"/>
  <c r="AQ146" i="13"/>
  <c r="BC146" i="13" s="1"/>
  <c r="BO146" i="13" s="1"/>
  <c r="CA146" i="13" s="1"/>
  <c r="CM146" i="13" s="1"/>
  <c r="AU146" i="13"/>
  <c r="BG146" i="13" s="1"/>
  <c r="BH146" i="13"/>
  <c r="BT146" i="13" s="1"/>
  <c r="B147" i="13"/>
  <c r="AF147" i="13"/>
  <c r="AG147" i="13"/>
  <c r="AS147" i="13" s="1"/>
  <c r="AH147" i="13"/>
  <c r="AI147" i="13"/>
  <c r="AU147" i="13" s="1"/>
  <c r="BG147" i="13" s="1"/>
  <c r="AJ147" i="13"/>
  <c r="AV147" i="13" s="1"/>
  <c r="AK147" i="13"/>
  <c r="AW147" i="13" s="1"/>
  <c r="BI147" i="13" s="1"/>
  <c r="BU147" i="13" s="1"/>
  <c r="CG147" i="13" s="1"/>
  <c r="AL147" i="13"/>
  <c r="AX147" i="13" s="1"/>
  <c r="BJ147" i="13" s="1"/>
  <c r="BV147" i="13" s="1"/>
  <c r="CH147" i="13" s="1"/>
  <c r="AM147" i="13"/>
  <c r="AY147" i="13" s="1"/>
  <c r="BK147" i="13" s="1"/>
  <c r="BW147" i="13" s="1"/>
  <c r="AN147" i="13"/>
  <c r="AZ147" i="13" s="1"/>
  <c r="BL147" i="13" s="1"/>
  <c r="AO147" i="13"/>
  <c r="AP147" i="13"/>
  <c r="BB147" i="13" s="1"/>
  <c r="AQ147" i="13"/>
  <c r="BC147" i="13" s="1"/>
  <c r="AT147" i="13"/>
  <c r="BF147" i="13"/>
  <c r="BR147" i="13" s="1"/>
  <c r="B148" i="13"/>
  <c r="AF148" i="13"/>
  <c r="AR148" i="13" s="1"/>
  <c r="BD148" i="13" s="1"/>
  <c r="BP148" i="13" s="1"/>
  <c r="AG148" i="13"/>
  <c r="AH148" i="13"/>
  <c r="AT148" i="13" s="1"/>
  <c r="AI148" i="13"/>
  <c r="AJ148" i="13"/>
  <c r="AK148" i="13"/>
  <c r="AW148" i="13" s="1"/>
  <c r="AL148" i="13"/>
  <c r="AM148" i="13"/>
  <c r="AN148" i="13"/>
  <c r="AZ148" i="13" s="1"/>
  <c r="AO148" i="13"/>
  <c r="BA148" i="13" s="1"/>
  <c r="BM148" i="13" s="1"/>
  <c r="BY148" i="13" s="1"/>
  <c r="CK148" i="13" s="1"/>
  <c r="AP148" i="13"/>
  <c r="BB148" i="13" s="1"/>
  <c r="BN148" i="13" s="1"/>
  <c r="BZ148" i="13" s="1"/>
  <c r="CL148" i="13" s="1"/>
  <c r="AQ148" i="13"/>
  <c r="BC148" i="13" s="1"/>
  <c r="BO148" i="13" s="1"/>
  <c r="CA148" i="13" s="1"/>
  <c r="AS148" i="13"/>
  <c r="BE148" i="13" s="1"/>
  <c r="AV148" i="13"/>
  <c r="BH148" i="13" s="1"/>
  <c r="AX148" i="13"/>
  <c r="BJ148" i="13" s="1"/>
  <c r="BV148" i="13" s="1"/>
  <c r="AY148" i="13"/>
  <c r="BK148" i="13" s="1"/>
  <c r="BF148"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E4" i="12"/>
  <c r="F4" i="12" s="1"/>
  <c r="C13" i="12"/>
  <c r="C15" i="12"/>
  <c r="E16" i="12"/>
  <c r="F16" i="12"/>
  <c r="G16" i="12"/>
  <c r="H16" i="12"/>
  <c r="I16" i="12"/>
  <c r="C20" i="12"/>
  <c r="C22" i="12"/>
  <c r="E23" i="12"/>
  <c r="F23" i="12"/>
  <c r="G23" i="12"/>
  <c r="H23" i="12"/>
  <c r="I23" i="12"/>
  <c r="C27" i="12"/>
  <c r="C29" i="12"/>
  <c r="E30" i="12"/>
  <c r="F30" i="12"/>
  <c r="G30" i="12"/>
  <c r="H30" i="12"/>
  <c r="I30" i="12"/>
  <c r="E33" i="12"/>
  <c r="F33" i="12"/>
  <c r="G33" i="12"/>
  <c r="H33" i="12"/>
  <c r="I33" i="12"/>
  <c r="B36" i="12"/>
  <c r="AF36" i="12"/>
  <c r="B37" i="12"/>
  <c r="AF37" i="12"/>
  <c r="B38" i="12"/>
  <c r="AF38" i="12"/>
  <c r="B39" i="12"/>
  <c r="AF39" i="12"/>
  <c r="B40" i="12"/>
  <c r="AF40" i="12"/>
  <c r="B41" i="12"/>
  <c r="AF41" i="12"/>
  <c r="B42" i="12"/>
  <c r="AF42" i="12"/>
  <c r="B43" i="12"/>
  <c r="AF43" i="12"/>
  <c r="B44" i="12"/>
  <c r="AF44" i="12"/>
  <c r="B45" i="12"/>
  <c r="AF45" i="12"/>
  <c r="B46" i="12"/>
  <c r="AF46" i="12"/>
  <c r="B47" i="12"/>
  <c r="AF47" i="12"/>
  <c r="B48" i="12"/>
  <c r="AF48" i="12"/>
  <c r="B49" i="12"/>
  <c r="AF49" i="12"/>
  <c r="B50" i="12"/>
  <c r="AF50" i="12"/>
  <c r="B51" i="12"/>
  <c r="AF51" i="12"/>
  <c r="B52" i="12"/>
  <c r="AF52" i="12"/>
  <c r="B53" i="12"/>
  <c r="AF53" i="12"/>
  <c r="B54" i="12"/>
  <c r="AF54" i="12"/>
  <c r="B55" i="12"/>
  <c r="AF55" i="12"/>
  <c r="B56" i="12"/>
  <c r="AF56" i="12"/>
  <c r="B57" i="12"/>
  <c r="AF57" i="12"/>
  <c r="B58" i="12"/>
  <c r="AF58" i="12"/>
  <c r="B59" i="12"/>
  <c r="AF59" i="12"/>
  <c r="B60" i="12"/>
  <c r="AF60"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90" i="12"/>
  <c r="AF90" i="12"/>
  <c r="B91" i="12"/>
  <c r="AF91" i="12"/>
  <c r="AG91" i="12" s="1"/>
  <c r="AH91" i="12" s="1"/>
  <c r="AI91" i="12" s="1"/>
  <c r="AJ91" i="12" s="1"/>
  <c r="AK91" i="12" s="1"/>
  <c r="AL91" i="12" s="1"/>
  <c r="AM91" i="12" s="1"/>
  <c r="AN91" i="12" s="1"/>
  <c r="AO91" i="12" s="1"/>
  <c r="AP91" i="12" s="1"/>
  <c r="AQ91" i="12" s="1"/>
  <c r="AR91" i="12" s="1"/>
  <c r="AS91" i="12" s="1"/>
  <c r="AT91" i="12" s="1"/>
  <c r="AU91" i="12" s="1"/>
  <c r="AV91" i="12" s="1"/>
  <c r="AW91" i="12" s="1"/>
  <c r="AX91" i="12" s="1"/>
  <c r="AY91" i="12" s="1"/>
  <c r="AZ91" i="12" s="1"/>
  <c r="BA91" i="12" s="1"/>
  <c r="BB91" i="12" s="1"/>
  <c r="BC91" i="12" s="1"/>
  <c r="BD91" i="12" s="1"/>
  <c r="BE91" i="12" s="1"/>
  <c r="BF91" i="12" s="1"/>
  <c r="BG91" i="12" s="1"/>
  <c r="BH91" i="12" s="1"/>
  <c r="BI91" i="12" s="1"/>
  <c r="BJ91" i="12" s="1"/>
  <c r="BK91" i="12" s="1"/>
  <c r="BL91" i="12" s="1"/>
  <c r="BM91" i="12" s="1"/>
  <c r="BN91" i="12" s="1"/>
  <c r="BO91" i="12" s="1"/>
  <c r="BP91" i="12" s="1"/>
  <c r="BQ91" i="12" s="1"/>
  <c r="BR91" i="12" s="1"/>
  <c r="BS91" i="12" s="1"/>
  <c r="BT91" i="12" s="1"/>
  <c r="BU91" i="12" s="1"/>
  <c r="BV91" i="12" s="1"/>
  <c r="BW91" i="12" s="1"/>
  <c r="BX91" i="12" s="1"/>
  <c r="BY91" i="12" s="1"/>
  <c r="BZ91" i="12" s="1"/>
  <c r="CA91" i="12" s="1"/>
  <c r="CB91" i="12" s="1"/>
  <c r="CC91" i="12" s="1"/>
  <c r="CD91" i="12" s="1"/>
  <c r="CE91" i="12" s="1"/>
  <c r="CF91" i="12" s="1"/>
  <c r="CG91" i="12" s="1"/>
  <c r="CH91" i="12" s="1"/>
  <c r="CI91" i="12" s="1"/>
  <c r="CJ91" i="12" s="1"/>
  <c r="CK91" i="12" s="1"/>
  <c r="CL91" i="12" s="1"/>
  <c r="CM91" i="12" s="1"/>
  <c r="B92" i="12"/>
  <c r="AF92" i="12"/>
  <c r="AG92" i="12" s="1"/>
  <c r="AH92" i="12" s="1"/>
  <c r="AI92" i="12" s="1"/>
  <c r="AJ92" i="12" s="1"/>
  <c r="AK92" i="12" s="1"/>
  <c r="AL92" i="12" s="1"/>
  <c r="AM92" i="12" s="1"/>
  <c r="AN92" i="12" s="1"/>
  <c r="AO92" i="12" s="1"/>
  <c r="AP92" i="12" s="1"/>
  <c r="AQ92" i="12" s="1"/>
  <c r="AR92" i="12" s="1"/>
  <c r="AS92" i="12" s="1"/>
  <c r="AT92" i="12" s="1"/>
  <c r="AU92" i="12" s="1"/>
  <c r="AV92" i="12" s="1"/>
  <c r="AW92" i="12" s="1"/>
  <c r="AX92" i="12" s="1"/>
  <c r="AY92" i="12" s="1"/>
  <c r="AZ92" i="12" s="1"/>
  <c r="BA92" i="12" s="1"/>
  <c r="BB92" i="12" s="1"/>
  <c r="BC92" i="12" s="1"/>
  <c r="BD92" i="12" s="1"/>
  <c r="BE92" i="12" s="1"/>
  <c r="BF92" i="12" s="1"/>
  <c r="BG92" i="12" s="1"/>
  <c r="BH92" i="12" s="1"/>
  <c r="BI92" i="12" s="1"/>
  <c r="BJ92" i="12" s="1"/>
  <c r="BK92" i="12" s="1"/>
  <c r="BL92" i="12" s="1"/>
  <c r="BM92" i="12" s="1"/>
  <c r="BN92" i="12" s="1"/>
  <c r="BO92" i="12" s="1"/>
  <c r="BP92" i="12" s="1"/>
  <c r="BQ92" i="12" s="1"/>
  <c r="BR92" i="12" s="1"/>
  <c r="BS92" i="12" s="1"/>
  <c r="BT92" i="12" s="1"/>
  <c r="BU92" i="12" s="1"/>
  <c r="BV92" i="12" s="1"/>
  <c r="BW92" i="12" s="1"/>
  <c r="BX92" i="12" s="1"/>
  <c r="BY92" i="12" s="1"/>
  <c r="BZ92" i="12" s="1"/>
  <c r="CA92" i="12" s="1"/>
  <c r="CB92" i="12" s="1"/>
  <c r="CC92" i="12" s="1"/>
  <c r="CD92" i="12" s="1"/>
  <c r="CE92" i="12" s="1"/>
  <c r="CF92" i="12" s="1"/>
  <c r="CG92" i="12" s="1"/>
  <c r="CH92" i="12" s="1"/>
  <c r="CI92" i="12" s="1"/>
  <c r="CJ92" i="12" s="1"/>
  <c r="CK92" i="12" s="1"/>
  <c r="CL92" i="12" s="1"/>
  <c r="CM92" i="12" s="1"/>
  <c r="B93" i="12"/>
  <c r="AF93" i="12"/>
  <c r="B94" i="12"/>
  <c r="AF94" i="12"/>
  <c r="B95" i="12"/>
  <c r="AF95" i="12"/>
  <c r="B96" i="12"/>
  <c r="AF96" i="12"/>
  <c r="B97" i="12"/>
  <c r="AF97" i="12"/>
  <c r="B98" i="12"/>
  <c r="AF98" i="12"/>
  <c r="B99" i="12"/>
  <c r="AF99" i="12"/>
  <c r="B100" i="12"/>
  <c r="AF100" i="12"/>
  <c r="B101" i="12"/>
  <c r="AF101" i="12"/>
  <c r="B102" i="12"/>
  <c r="AF102" i="12"/>
  <c r="B103" i="12"/>
  <c r="AF103" i="12"/>
  <c r="B104" i="12"/>
  <c r="AF104" i="12"/>
  <c r="B105" i="12"/>
  <c r="AF105" i="12"/>
  <c r="B106" i="12"/>
  <c r="AF106" i="12"/>
  <c r="B107" i="12"/>
  <c r="AF107" i="12"/>
  <c r="B108" i="12"/>
  <c r="AF108" i="12"/>
  <c r="B109" i="12"/>
  <c r="AF109" i="12"/>
  <c r="B110" i="12"/>
  <c r="AF110" i="12"/>
  <c r="B111" i="12"/>
  <c r="AF111" i="12"/>
  <c r="B112" i="12"/>
  <c r="AF112" i="12"/>
  <c r="B113" i="12"/>
  <c r="AF113" i="12"/>
  <c r="B114" i="12"/>
  <c r="AF114"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5" i="12"/>
  <c r="AF145" i="12"/>
  <c r="B146" i="12"/>
  <c r="AF146" i="12"/>
  <c r="B147" i="12"/>
  <c r="AF147" i="12"/>
  <c r="B148" i="12"/>
  <c r="AF148" i="12"/>
  <c r="B149" i="12"/>
  <c r="AF149" i="12"/>
  <c r="B150" i="12"/>
  <c r="AF150" i="12"/>
  <c r="B151" i="12"/>
  <c r="AF151" i="12"/>
  <c r="B152" i="12"/>
  <c r="AF152" i="12"/>
  <c r="B153" i="12"/>
  <c r="AF153" i="12"/>
  <c r="B154" i="12"/>
  <c r="AF154" i="12"/>
  <c r="B155" i="12"/>
  <c r="AF155" i="12"/>
  <c r="B156" i="12"/>
  <c r="AF156" i="12"/>
  <c r="B157" i="12"/>
  <c r="AF157" i="12"/>
  <c r="B158" i="12"/>
  <c r="AF158" i="12"/>
  <c r="B159" i="12"/>
  <c r="AF159" i="12"/>
  <c r="B160" i="12"/>
  <c r="AF160" i="12"/>
  <c r="B161" i="12"/>
  <c r="AF161" i="12"/>
  <c r="B162" i="12"/>
  <c r="AF162" i="12"/>
  <c r="B163" i="12"/>
  <c r="AF163" i="12"/>
  <c r="B164" i="12"/>
  <c r="AF164" i="12"/>
  <c r="B165" i="12"/>
  <c r="AF165" i="12"/>
  <c r="B166" i="12"/>
  <c r="AF166" i="12"/>
  <c r="B167" i="12"/>
  <c r="AF167" i="12"/>
  <c r="B168" i="12"/>
  <c r="AF168" i="12"/>
  <c r="B169" i="12"/>
  <c r="AF169"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E4" i="11"/>
  <c r="E5" i="11" s="1"/>
  <c r="K4" i="11"/>
  <c r="C13" i="11"/>
  <c r="C14" i="11"/>
  <c r="C15" i="11"/>
  <c r="C16" i="11"/>
  <c r="B19" i="11"/>
  <c r="C21" i="11"/>
  <c r="C22" i="11"/>
  <c r="C23" i="11"/>
  <c r="C24" i="11"/>
  <c r="C25" i="11"/>
  <c r="C27" i="11"/>
  <c r="C28" i="11"/>
  <c r="C29" i="11"/>
  <c r="C30" i="11"/>
  <c r="C31" i="11"/>
  <c r="C33" i="11"/>
  <c r="AF33" i="11"/>
  <c r="B36" i="11"/>
  <c r="C38" i="11"/>
  <c r="C39" i="11"/>
  <c r="C40" i="11"/>
  <c r="C41" i="11"/>
  <c r="C42" i="11"/>
  <c r="C44" i="11"/>
  <c r="C45" i="11"/>
  <c r="C46" i="11"/>
  <c r="C47" i="11"/>
  <c r="C48" i="11"/>
  <c r="C50" i="11"/>
  <c r="AF50" i="11"/>
  <c r="B53" i="11"/>
  <c r="C55" i="11"/>
  <c r="C56" i="11"/>
  <c r="C57" i="11"/>
  <c r="C58" i="11"/>
  <c r="C59" i="11"/>
  <c r="C61" i="11"/>
  <c r="C62" i="11"/>
  <c r="C63" i="11"/>
  <c r="C64" i="11"/>
  <c r="C65" i="11"/>
  <c r="C67" i="11"/>
  <c r="AF67" i="11"/>
  <c r="B70" i="11"/>
  <c r="C72" i="11"/>
  <c r="C73" i="11"/>
  <c r="C74" i="11"/>
  <c r="C75" i="11"/>
  <c r="C76" i="11"/>
  <c r="C78" i="11"/>
  <c r="C79" i="11"/>
  <c r="C80" i="11"/>
  <c r="C81" i="11"/>
  <c r="C82" i="11"/>
  <c r="C84" i="11"/>
  <c r="AF84" i="11"/>
  <c r="E85" i="11"/>
  <c r="F85" i="11"/>
  <c r="G85" i="11"/>
  <c r="H85" i="11"/>
  <c r="I85" i="11"/>
  <c r="B87" i="11"/>
  <c r="C89" i="11"/>
  <c r="C90" i="11"/>
  <c r="C91" i="11"/>
  <c r="C92" i="11"/>
  <c r="C93" i="11"/>
  <c r="C95" i="11"/>
  <c r="C96" i="11"/>
  <c r="C97" i="11"/>
  <c r="C98" i="11"/>
  <c r="C99" i="11"/>
  <c r="C101" i="11"/>
  <c r="AF101" i="11"/>
  <c r="B104" i="11"/>
  <c r="C106" i="11"/>
  <c r="C107" i="11"/>
  <c r="C108" i="11"/>
  <c r="C109" i="11"/>
  <c r="C110" i="11"/>
  <c r="C112" i="11"/>
  <c r="C113" i="11"/>
  <c r="C114" i="11"/>
  <c r="C115" i="11"/>
  <c r="C116" i="11"/>
  <c r="C118" i="11"/>
  <c r="AF118" i="11"/>
  <c r="B121" i="11"/>
  <c r="C123" i="11"/>
  <c r="C124" i="11"/>
  <c r="C125" i="11"/>
  <c r="C126" i="11"/>
  <c r="C127" i="11"/>
  <c r="C129" i="11"/>
  <c r="C130" i="11"/>
  <c r="C131" i="11"/>
  <c r="C132" i="11"/>
  <c r="C133" i="11"/>
  <c r="C135" i="11"/>
  <c r="AF135" i="11"/>
  <c r="B138" i="11"/>
  <c r="C140" i="11"/>
  <c r="C141" i="11"/>
  <c r="C142" i="11"/>
  <c r="C143" i="11"/>
  <c r="C144" i="11"/>
  <c r="C146" i="11"/>
  <c r="C147" i="11"/>
  <c r="C148" i="11"/>
  <c r="C149" i="11"/>
  <c r="C150" i="11"/>
  <c r="C152" i="11"/>
  <c r="AF152" i="11"/>
  <c r="B155" i="11"/>
  <c r="C157" i="11"/>
  <c r="C158" i="11"/>
  <c r="C159" i="11"/>
  <c r="C160" i="11"/>
  <c r="C161" i="11"/>
  <c r="C163" i="11"/>
  <c r="C164" i="11"/>
  <c r="C165" i="11"/>
  <c r="C166" i="11"/>
  <c r="C167" i="11"/>
  <c r="C169" i="11"/>
  <c r="AF169" i="11"/>
  <c r="B172" i="11"/>
  <c r="C174" i="11"/>
  <c r="C175" i="11"/>
  <c r="C176" i="11"/>
  <c r="C177" i="11"/>
  <c r="C178" i="11"/>
  <c r="C180" i="11"/>
  <c r="C181" i="11"/>
  <c r="C182" i="11"/>
  <c r="C183" i="11"/>
  <c r="C184" i="11"/>
  <c r="C186" i="11"/>
  <c r="AF186" i="11"/>
  <c r="E187" i="11"/>
  <c r="F187" i="11"/>
  <c r="G187" i="11"/>
  <c r="H187" i="11"/>
  <c r="I187" i="11"/>
  <c r="B189" i="11"/>
  <c r="C191" i="11"/>
  <c r="C192" i="11"/>
  <c r="C193" i="11"/>
  <c r="C194" i="11"/>
  <c r="C195" i="11"/>
  <c r="C197" i="11"/>
  <c r="C198" i="11"/>
  <c r="C199" i="11"/>
  <c r="C200" i="11"/>
  <c r="C201" i="11"/>
  <c r="C203" i="11"/>
  <c r="AF203" i="11"/>
  <c r="E204" i="11"/>
  <c r="F204" i="11"/>
  <c r="G204" i="11"/>
  <c r="H204" i="11"/>
  <c r="I204" i="11"/>
  <c r="B206" i="11"/>
  <c r="C208" i="11"/>
  <c r="C209" i="11"/>
  <c r="C210" i="11"/>
  <c r="C211" i="11"/>
  <c r="C212" i="11"/>
  <c r="C214" i="11"/>
  <c r="C215" i="11"/>
  <c r="C216" i="11"/>
  <c r="C217" i="11"/>
  <c r="C218" i="11"/>
  <c r="C220" i="11"/>
  <c r="AF220" i="11"/>
  <c r="E221" i="11"/>
  <c r="F221" i="11"/>
  <c r="G221" i="11"/>
  <c r="H221" i="11"/>
  <c r="I221" i="11"/>
  <c r="B223" i="11"/>
  <c r="C225" i="11"/>
  <c r="C226" i="11"/>
  <c r="C227" i="11"/>
  <c r="C228" i="11"/>
  <c r="C229" i="11"/>
  <c r="C231" i="11"/>
  <c r="C232" i="11"/>
  <c r="C233" i="11"/>
  <c r="C234" i="11"/>
  <c r="C235" i="11"/>
  <c r="C237" i="11"/>
  <c r="AF237" i="11"/>
  <c r="E238" i="11"/>
  <c r="F238" i="11"/>
  <c r="G238" i="11"/>
  <c r="H238" i="11"/>
  <c r="I238" i="11"/>
  <c r="B240" i="11"/>
  <c r="C242" i="11"/>
  <c r="C243" i="11"/>
  <c r="C244" i="11"/>
  <c r="C245" i="11"/>
  <c r="C246" i="11"/>
  <c r="C248" i="11"/>
  <c r="C249" i="11"/>
  <c r="C250" i="11"/>
  <c r="C251" i="11"/>
  <c r="C252" i="11"/>
  <c r="C254" i="11"/>
  <c r="AF254" i="11"/>
  <c r="E255" i="11"/>
  <c r="F255" i="11"/>
  <c r="G255" i="11"/>
  <c r="H255" i="11"/>
  <c r="I255" i="11"/>
  <c r="B257" i="11"/>
  <c r="C259" i="11"/>
  <c r="C260" i="11"/>
  <c r="C261" i="11"/>
  <c r="C262" i="11"/>
  <c r="C263" i="11"/>
  <c r="C265" i="11"/>
  <c r="C266" i="11"/>
  <c r="C267" i="11"/>
  <c r="C268" i="11"/>
  <c r="C269" i="11"/>
  <c r="C271" i="11"/>
  <c r="AF271" i="11"/>
  <c r="E272" i="11"/>
  <c r="F272" i="11"/>
  <c r="G272" i="11"/>
  <c r="H272" i="11"/>
  <c r="I272" i="11"/>
  <c r="B274" i="11"/>
  <c r="C276" i="11"/>
  <c r="C277" i="11"/>
  <c r="C278" i="11"/>
  <c r="C279" i="11"/>
  <c r="C280" i="11"/>
  <c r="C282" i="11"/>
  <c r="C283" i="11"/>
  <c r="C284" i="11"/>
  <c r="C285" i="11"/>
  <c r="C286" i="11"/>
  <c r="C288" i="11"/>
  <c r="AF288" i="11"/>
  <c r="E289" i="11"/>
  <c r="F289" i="11"/>
  <c r="G289" i="11"/>
  <c r="H289" i="11"/>
  <c r="I289" i="11"/>
  <c r="B291" i="11"/>
  <c r="C293" i="11"/>
  <c r="C294" i="11"/>
  <c r="C295" i="11"/>
  <c r="C296" i="11"/>
  <c r="C297" i="11"/>
  <c r="C299" i="11"/>
  <c r="C300" i="11"/>
  <c r="C301" i="11"/>
  <c r="C302" i="11"/>
  <c r="C303" i="11"/>
  <c r="C305" i="11"/>
  <c r="AF305" i="11"/>
  <c r="E306" i="11"/>
  <c r="F306" i="11"/>
  <c r="G306" i="11"/>
  <c r="H306" i="11"/>
  <c r="I306" i="11"/>
  <c r="B308" i="11"/>
  <c r="C310" i="11"/>
  <c r="C311" i="11"/>
  <c r="C312" i="11"/>
  <c r="C313" i="11"/>
  <c r="C314" i="11"/>
  <c r="C316" i="11"/>
  <c r="C317" i="11"/>
  <c r="C318" i="11"/>
  <c r="C319" i="11"/>
  <c r="C320" i="11"/>
  <c r="C322" i="11"/>
  <c r="AF322" i="11"/>
  <c r="E323" i="11"/>
  <c r="F323" i="11"/>
  <c r="G323" i="11"/>
  <c r="H323" i="11"/>
  <c r="I323" i="11"/>
  <c r="B325" i="11"/>
  <c r="C327" i="11"/>
  <c r="C328" i="11"/>
  <c r="C329" i="11"/>
  <c r="C330" i="11"/>
  <c r="C331" i="11"/>
  <c r="C333" i="11"/>
  <c r="C334" i="11"/>
  <c r="C335" i="11"/>
  <c r="C336" i="11"/>
  <c r="C337" i="11"/>
  <c r="C339" i="11"/>
  <c r="AF339" i="11"/>
  <c r="E340" i="11"/>
  <c r="F340" i="11"/>
  <c r="G340" i="11"/>
  <c r="H340" i="11"/>
  <c r="I340" i="11"/>
  <c r="B342" i="11"/>
  <c r="C344" i="11"/>
  <c r="C345" i="11"/>
  <c r="C346" i="11"/>
  <c r="C347" i="11"/>
  <c r="C348" i="11"/>
  <c r="C350" i="11"/>
  <c r="C351" i="11"/>
  <c r="C352" i="11"/>
  <c r="C353" i="11"/>
  <c r="C354" i="11"/>
  <c r="C356" i="11"/>
  <c r="AF356" i="11"/>
  <c r="E357" i="11"/>
  <c r="F357" i="11"/>
  <c r="G357" i="11"/>
  <c r="H357" i="11"/>
  <c r="I357" i="11"/>
  <c r="B359" i="11"/>
  <c r="C361" i="11"/>
  <c r="C362" i="11"/>
  <c r="C363" i="11"/>
  <c r="C364" i="11"/>
  <c r="C365" i="11"/>
  <c r="C367" i="11"/>
  <c r="C368" i="11"/>
  <c r="C369" i="11"/>
  <c r="C370" i="11"/>
  <c r="C371" i="11"/>
  <c r="C373" i="11"/>
  <c r="AF373" i="11"/>
  <c r="E374" i="11"/>
  <c r="F374" i="11"/>
  <c r="G374" i="11"/>
  <c r="H374" i="11"/>
  <c r="I374" i="11"/>
  <c r="B376" i="11"/>
  <c r="C378" i="11"/>
  <c r="C379" i="11"/>
  <c r="C380" i="11"/>
  <c r="C381" i="11"/>
  <c r="C382" i="11"/>
  <c r="C384" i="11"/>
  <c r="C385" i="11"/>
  <c r="C386" i="11"/>
  <c r="C387" i="11"/>
  <c r="C388" i="11"/>
  <c r="C390" i="11"/>
  <c r="AF390" i="11"/>
  <c r="E391" i="11"/>
  <c r="F391" i="11"/>
  <c r="G391" i="11"/>
  <c r="H391" i="11"/>
  <c r="I391" i="11"/>
  <c r="B393" i="11"/>
  <c r="C395" i="11"/>
  <c r="C396" i="11"/>
  <c r="C397" i="11"/>
  <c r="C398" i="11"/>
  <c r="C399" i="11"/>
  <c r="C401" i="11"/>
  <c r="C402" i="11"/>
  <c r="C403" i="11"/>
  <c r="C404" i="11"/>
  <c r="C405" i="11"/>
  <c r="C407" i="11"/>
  <c r="AF407" i="11"/>
  <c r="E408" i="11"/>
  <c r="F408" i="11"/>
  <c r="G408" i="11"/>
  <c r="H408" i="11"/>
  <c r="I408" i="11"/>
  <c r="B410" i="11"/>
  <c r="C412" i="11"/>
  <c r="C413" i="11"/>
  <c r="C414" i="11"/>
  <c r="C415" i="11"/>
  <c r="C416" i="11"/>
  <c r="C418" i="11"/>
  <c r="C419" i="11"/>
  <c r="C420" i="11"/>
  <c r="C421" i="11"/>
  <c r="C422" i="11"/>
  <c r="C424" i="11"/>
  <c r="AF424" i="11"/>
  <c r="E425" i="11"/>
  <c r="F425" i="11"/>
  <c r="G425" i="11"/>
  <c r="H425" i="11"/>
  <c r="I425" i="11"/>
  <c r="B427" i="11"/>
  <c r="C429" i="11"/>
  <c r="C430" i="11"/>
  <c r="C431" i="11"/>
  <c r="C432" i="11"/>
  <c r="C433" i="11"/>
  <c r="C435" i="11"/>
  <c r="C436" i="11"/>
  <c r="C437" i="11"/>
  <c r="C438" i="11"/>
  <c r="C439" i="11"/>
  <c r="C441" i="11"/>
  <c r="AF441" i="11"/>
  <c r="E442" i="11"/>
  <c r="F442" i="11"/>
  <c r="G442" i="11"/>
  <c r="H442" i="11"/>
  <c r="I442" i="11"/>
  <c r="E4" i="10"/>
  <c r="K4" i="10" s="1"/>
  <c r="F4" i="10"/>
  <c r="F6" i="10" s="1"/>
  <c r="AF4" i="10"/>
  <c r="B3" i="22" s="1"/>
  <c r="AF45" i="10"/>
  <c r="AG45" i="10"/>
  <c r="AH45" i="10"/>
  <c r="AI45" i="10"/>
  <c r="AJ45" i="10"/>
  <c r="AK45" i="10"/>
  <c r="AL45" i="10"/>
  <c r="AM45" i="10"/>
  <c r="AN45" i="10"/>
  <c r="AO45" i="10"/>
  <c r="AP45" i="10"/>
  <c r="AQ45" i="10"/>
  <c r="AR45" i="10"/>
  <c r="AS45" i="10"/>
  <c r="AT45" i="10"/>
  <c r="AU45" i="10"/>
  <c r="AV45" i="10"/>
  <c r="AW45" i="10"/>
  <c r="AX45" i="10"/>
  <c r="AY45" i="10"/>
  <c r="AZ45" i="10"/>
  <c r="BA45" i="10"/>
  <c r="BB45" i="10"/>
  <c r="BC45" i="10"/>
  <c r="BD45" i="10"/>
  <c r="BE45" i="10"/>
  <c r="BF45" i="10"/>
  <c r="BG45" i="10"/>
  <c r="BH45" i="10"/>
  <c r="BI45" i="10"/>
  <c r="BJ45" i="10"/>
  <c r="BK45" i="10"/>
  <c r="BL45" i="10"/>
  <c r="BM45" i="10"/>
  <c r="BN45" i="10"/>
  <c r="BO45" i="10"/>
  <c r="BP45" i="10"/>
  <c r="BQ45" i="10"/>
  <c r="BR45" i="10"/>
  <c r="BS45" i="10"/>
  <c r="BT45" i="10"/>
  <c r="BU45" i="10"/>
  <c r="BV45" i="10"/>
  <c r="BW45" i="10"/>
  <c r="BX45" i="10"/>
  <c r="BY45" i="10"/>
  <c r="BZ45" i="10"/>
  <c r="CA45" i="10"/>
  <c r="CB45" i="10"/>
  <c r="CC45" i="10"/>
  <c r="CD45" i="10"/>
  <c r="CE45" i="10"/>
  <c r="CF45" i="10"/>
  <c r="CG45" i="10"/>
  <c r="CH45" i="10"/>
  <c r="CI45" i="10"/>
  <c r="CJ45" i="10"/>
  <c r="CK45" i="10"/>
  <c r="CL45" i="10"/>
  <c r="CM45" i="10"/>
  <c r="B51" i="10"/>
  <c r="C51" i="10"/>
  <c r="D9" i="5" s="1"/>
  <c r="B52" i="10"/>
  <c r="C52" i="10"/>
  <c r="D12" i="5" s="1"/>
  <c r="B53" i="10"/>
  <c r="C53" i="10"/>
  <c r="B54" i="10"/>
  <c r="C54" i="10"/>
  <c r="B55" i="10"/>
  <c r="C55" i="10"/>
  <c r="B56" i="10"/>
  <c r="C56" i="10"/>
  <c r="D19" i="5" s="1"/>
  <c r="B57" i="10"/>
  <c r="C57" i="10"/>
  <c r="B58" i="10"/>
  <c r="C58" i="10"/>
  <c r="B59" i="10"/>
  <c r="C59" i="10"/>
  <c r="D25" i="5" s="1"/>
  <c r="B60" i="10"/>
  <c r="C60" i="10"/>
  <c r="B61" i="10"/>
  <c r="C61" i="10"/>
  <c r="B62" i="10"/>
  <c r="C62" i="10"/>
  <c r="D26" i="5" s="1"/>
  <c r="B63" i="10"/>
  <c r="C63" i="10"/>
  <c r="B64" i="10"/>
  <c r="C64" i="10"/>
  <c r="D30" i="5" s="1"/>
  <c r="B65" i="10"/>
  <c r="C65" i="10"/>
  <c r="B66" i="10"/>
  <c r="C66" i="10"/>
  <c r="B67" i="10"/>
  <c r="C67" i="10"/>
  <c r="B68" i="10"/>
  <c r="C68" i="10"/>
  <c r="B69" i="10"/>
  <c r="C69" i="10"/>
  <c r="B70" i="10"/>
  <c r="C70" i="10"/>
  <c r="B71" i="10"/>
  <c r="C71" i="10"/>
  <c r="B72" i="10"/>
  <c r="C72" i="10"/>
  <c r="B73" i="10"/>
  <c r="C73" i="10"/>
  <c r="B74" i="10"/>
  <c r="C74" i="10"/>
  <c r="B75" i="10"/>
  <c r="C75"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8" i="10"/>
  <c r="C108" i="10"/>
  <c r="AF108" i="10"/>
  <c r="B109" i="10"/>
  <c r="C109" i="10"/>
  <c r="AF109" i="10"/>
  <c r="B110" i="10"/>
  <c r="C110" i="10"/>
  <c r="AF110" i="10"/>
  <c r="B111" i="10"/>
  <c r="C111" i="10"/>
  <c r="AF111" i="10"/>
  <c r="B112" i="10"/>
  <c r="C112" i="10"/>
  <c r="AF112" i="10"/>
  <c r="B113" i="10"/>
  <c r="C113" i="10"/>
  <c r="AF113" i="10"/>
  <c r="B114" i="10"/>
  <c r="C114" i="10"/>
  <c r="AF114" i="10"/>
  <c r="B115" i="10"/>
  <c r="C115" i="10"/>
  <c r="AF115" i="10"/>
  <c r="B116" i="10"/>
  <c r="C116" i="10"/>
  <c r="AF116" i="10"/>
  <c r="B117" i="10"/>
  <c r="C117" i="10"/>
  <c r="AF117" i="10"/>
  <c r="B118" i="10"/>
  <c r="C118" i="10"/>
  <c r="AF118" i="10"/>
  <c r="B119" i="10"/>
  <c r="C119" i="10"/>
  <c r="AF119" i="10"/>
  <c r="B120" i="10"/>
  <c r="C120" i="10"/>
  <c r="AF120" i="10"/>
  <c r="B121" i="10"/>
  <c r="C121" i="10"/>
  <c r="AF121" i="10"/>
  <c r="B122" i="10"/>
  <c r="C122" i="10"/>
  <c r="AF122" i="10"/>
  <c r="B123" i="10"/>
  <c r="C123" i="10"/>
  <c r="AF123" i="10"/>
  <c r="B124" i="10"/>
  <c r="C124" i="10"/>
  <c r="AF124" i="10"/>
  <c r="B125" i="10"/>
  <c r="C125" i="10"/>
  <c r="AF125" i="10"/>
  <c r="B126" i="10"/>
  <c r="C126" i="10"/>
  <c r="AF126" i="10"/>
  <c r="B127" i="10"/>
  <c r="C127" i="10"/>
  <c r="AF127" i="10"/>
  <c r="B128" i="10"/>
  <c r="C128" i="10"/>
  <c r="AF128" i="10"/>
  <c r="B129" i="10"/>
  <c r="C129" i="10"/>
  <c r="AF129" i="10"/>
  <c r="B130" i="10"/>
  <c r="C130" i="10"/>
  <c r="AF130" i="10"/>
  <c r="B131" i="10"/>
  <c r="C131" i="10"/>
  <c r="AF131" i="10"/>
  <c r="B132" i="10"/>
  <c r="C132" i="10"/>
  <c r="AF132" i="10"/>
  <c r="J135" i="10"/>
  <c r="AF139" i="10"/>
  <c r="AG139" i="10"/>
  <c r="AH139" i="10"/>
  <c r="AI139" i="10"/>
  <c r="AJ139" i="10"/>
  <c r="AK139" i="10"/>
  <c r="AL139" i="10"/>
  <c r="AM139" i="10"/>
  <c r="AN139" i="10"/>
  <c r="AO139" i="10"/>
  <c r="AP139" i="10"/>
  <c r="AQ139" i="10"/>
  <c r="AR139" i="10"/>
  <c r="AS139" i="10"/>
  <c r="AT139" i="10"/>
  <c r="AU139" i="10"/>
  <c r="AV139" i="10"/>
  <c r="AW139" i="10"/>
  <c r="AX139" i="10"/>
  <c r="AY139" i="10"/>
  <c r="AZ139" i="10"/>
  <c r="BA139" i="10"/>
  <c r="BB139" i="10"/>
  <c r="BC139" i="10"/>
  <c r="BD139" i="10"/>
  <c r="BE139" i="10"/>
  <c r="BF139" i="10"/>
  <c r="BG139" i="10"/>
  <c r="BH139" i="10"/>
  <c r="BI139" i="10"/>
  <c r="BJ139" i="10"/>
  <c r="BK139" i="10"/>
  <c r="BL139" i="10"/>
  <c r="BM139" i="10"/>
  <c r="BN139" i="10"/>
  <c r="BO139" i="10"/>
  <c r="BP139" i="10"/>
  <c r="BQ139" i="10"/>
  <c r="BR139" i="10"/>
  <c r="BS139" i="10"/>
  <c r="BT139" i="10"/>
  <c r="BU139" i="10"/>
  <c r="BV139" i="10"/>
  <c r="BW139" i="10"/>
  <c r="BX139" i="10"/>
  <c r="BY139" i="10"/>
  <c r="BZ139" i="10"/>
  <c r="CA139" i="10"/>
  <c r="CB139" i="10"/>
  <c r="CC139" i="10"/>
  <c r="CD139" i="10"/>
  <c r="CE139" i="10"/>
  <c r="CF139" i="10"/>
  <c r="CG139" i="10"/>
  <c r="CH139" i="10"/>
  <c r="CI139" i="10"/>
  <c r="CJ139" i="10"/>
  <c r="CK139" i="10"/>
  <c r="CL139" i="10"/>
  <c r="CM139" i="10"/>
  <c r="AF140" i="10"/>
  <c r="AG140" i="10" s="1"/>
  <c r="AH140" i="10" s="1"/>
  <c r="AI140" i="10" s="1"/>
  <c r="AJ140" i="10" s="1"/>
  <c r="AK140" i="10" s="1"/>
  <c r="AL140" i="10" s="1"/>
  <c r="AM140" i="10" s="1"/>
  <c r="AN140" i="10" s="1"/>
  <c r="AO140" i="10" s="1"/>
  <c r="AP140" i="10" s="1"/>
  <c r="AQ140" i="10" s="1"/>
  <c r="AR140" i="10" s="1"/>
  <c r="AS140" i="10" s="1"/>
  <c r="AT140" i="10" s="1"/>
  <c r="AU140" i="10" s="1"/>
  <c r="AV140" i="10" s="1"/>
  <c r="AW140" i="10" s="1"/>
  <c r="AX140" i="10" s="1"/>
  <c r="AY140" i="10" s="1"/>
  <c r="AZ140" i="10" s="1"/>
  <c r="BA140" i="10" s="1"/>
  <c r="BB140" i="10" s="1"/>
  <c r="BC140" i="10" s="1"/>
  <c r="BD140" i="10" s="1"/>
  <c r="BE140" i="10" s="1"/>
  <c r="BF140" i="10" s="1"/>
  <c r="BG140" i="10" s="1"/>
  <c r="BH140" i="10" s="1"/>
  <c r="BI140" i="10" s="1"/>
  <c r="BJ140" i="10" s="1"/>
  <c r="BK140" i="10" s="1"/>
  <c r="BL140" i="10" s="1"/>
  <c r="BM140" i="10" s="1"/>
  <c r="BN140" i="10" s="1"/>
  <c r="BO140" i="10" s="1"/>
  <c r="BP140" i="10" s="1"/>
  <c r="BQ140" i="10" s="1"/>
  <c r="BR140" i="10" s="1"/>
  <c r="BS140" i="10" s="1"/>
  <c r="BT140" i="10" s="1"/>
  <c r="BU140" i="10" s="1"/>
  <c r="BV140" i="10" s="1"/>
  <c r="BW140" i="10" s="1"/>
  <c r="BX140" i="10" s="1"/>
  <c r="BY140" i="10" s="1"/>
  <c r="BZ140" i="10" s="1"/>
  <c r="CA140" i="10" s="1"/>
  <c r="CB140" i="10" s="1"/>
  <c r="CC140" i="10" s="1"/>
  <c r="CD140" i="10" s="1"/>
  <c r="CE140" i="10" s="1"/>
  <c r="CF140" i="10" s="1"/>
  <c r="CG140" i="10" s="1"/>
  <c r="CH140" i="10" s="1"/>
  <c r="CI140" i="10" s="1"/>
  <c r="CJ140" i="10" s="1"/>
  <c r="CK140" i="10" s="1"/>
  <c r="CL140" i="10" s="1"/>
  <c r="CM140" i="10" s="1"/>
  <c r="AF142" i="10"/>
  <c r="AG142" i="10"/>
  <c r="AH142" i="10"/>
  <c r="AI142" i="10"/>
  <c r="AJ142" i="10"/>
  <c r="AK142" i="10"/>
  <c r="AL142" i="10"/>
  <c r="AM142" i="10"/>
  <c r="AN142" i="10"/>
  <c r="AO142" i="10"/>
  <c r="AP142" i="10"/>
  <c r="AQ142" i="10"/>
  <c r="AR142" i="10"/>
  <c r="AS142" i="10"/>
  <c r="AT142" i="10"/>
  <c r="AU142" i="10"/>
  <c r="AV142" i="10"/>
  <c r="AW142" i="10"/>
  <c r="AX142" i="10"/>
  <c r="AY142" i="10"/>
  <c r="AZ142" i="10"/>
  <c r="BA142" i="10"/>
  <c r="BB142" i="10"/>
  <c r="BC142" i="10"/>
  <c r="BD142" i="10"/>
  <c r="BE142" i="10"/>
  <c r="BF142" i="10"/>
  <c r="BG142" i="10"/>
  <c r="BH142" i="10"/>
  <c r="BI142" i="10"/>
  <c r="BJ142" i="10"/>
  <c r="BK142" i="10"/>
  <c r="BL142" i="10"/>
  <c r="BM142" i="10"/>
  <c r="BN142" i="10"/>
  <c r="BO142" i="10"/>
  <c r="BP142" i="10"/>
  <c r="BQ142" i="10"/>
  <c r="BR142" i="10"/>
  <c r="BS142" i="10"/>
  <c r="BT142" i="10"/>
  <c r="BU142" i="10"/>
  <c r="BV142" i="10"/>
  <c r="BW142" i="10"/>
  <c r="BX142" i="10"/>
  <c r="BY142" i="10"/>
  <c r="BZ142" i="10"/>
  <c r="CA142" i="10"/>
  <c r="CB142" i="10"/>
  <c r="CC142" i="10"/>
  <c r="CD142" i="10"/>
  <c r="CE142" i="10"/>
  <c r="CF142" i="10"/>
  <c r="CG142" i="10"/>
  <c r="CH142" i="10"/>
  <c r="CI142" i="10"/>
  <c r="CJ142" i="10"/>
  <c r="CK142" i="10"/>
  <c r="CL142" i="10"/>
  <c r="CM142" i="10"/>
  <c r="AF145" i="10"/>
  <c r="AG145" i="10" s="1"/>
  <c r="AF146" i="10"/>
  <c r="AG146" i="10" s="1"/>
  <c r="AF147" i="10"/>
  <c r="AG147" i="10" s="1"/>
  <c r="AF148" i="10"/>
  <c r="AG148" i="10" s="1"/>
  <c r="AF149" i="10"/>
  <c r="AG149" i="10" s="1"/>
  <c r="AF150" i="10"/>
  <c r="AG150" i="10" s="1"/>
  <c r="AF151" i="10"/>
  <c r="AG151" i="10" s="1"/>
  <c r="F6" i="9"/>
  <c r="G6" i="9" s="1"/>
  <c r="D8" i="9"/>
  <c r="D10" i="9"/>
  <c r="D11" i="9"/>
  <c r="D12" i="9"/>
  <c r="D13" i="9"/>
  <c r="D14" i="9"/>
  <c r="D15" i="9"/>
  <c r="D16" i="9"/>
  <c r="D17" i="9"/>
  <c r="D18" i="9"/>
  <c r="D19" i="9"/>
  <c r="J33" i="9"/>
  <c r="J36" i="9"/>
  <c r="J28" i="9" s="1"/>
  <c r="W25" i="9" s="1"/>
  <c r="X25" i="9" s="1"/>
  <c r="Y25" i="9" s="1"/>
  <c r="Z25" i="9" s="1"/>
  <c r="AA25" i="9" s="1"/>
  <c r="AB25" i="9" s="1"/>
  <c r="AC25" i="9" s="1"/>
  <c r="AD25" i="9" s="1"/>
  <c r="AE25" i="9" s="1"/>
  <c r="AF25" i="9" s="1"/>
  <c r="AG25" i="9" s="1"/>
  <c r="AH25" i="9" s="1"/>
  <c r="AI25" i="9" s="1"/>
  <c r="AJ25" i="9" s="1"/>
  <c r="AK25" i="9" s="1"/>
  <c r="AL25" i="9" s="1"/>
  <c r="AM25" i="9" s="1"/>
  <c r="AN25" i="9" s="1"/>
  <c r="AO25" i="9" s="1"/>
  <c r="AP25" i="9" s="1"/>
  <c r="AQ25" i="9" s="1"/>
  <c r="AR25" i="9" s="1"/>
  <c r="AS25" i="9" s="1"/>
  <c r="AT25" i="9" s="1"/>
  <c r="AU25" i="9" s="1"/>
  <c r="AV25" i="9" s="1"/>
  <c r="AW25" i="9" s="1"/>
  <c r="AX25" i="9" s="1"/>
  <c r="AY25" i="9" s="1"/>
  <c r="AZ25" i="9" s="1"/>
  <c r="BA25" i="9" s="1"/>
  <c r="BB25" i="9" s="1"/>
  <c r="BC25" i="9" s="1"/>
  <c r="BD25" i="9" s="1"/>
  <c r="BE25" i="9" s="1"/>
  <c r="BF25" i="9" s="1"/>
  <c r="BG25" i="9" s="1"/>
  <c r="BH25" i="9" s="1"/>
  <c r="BI25" i="9" s="1"/>
  <c r="BJ25" i="9" s="1"/>
  <c r="BK25" i="9" s="1"/>
  <c r="BL25" i="9" s="1"/>
  <c r="BM25" i="9" s="1"/>
  <c r="BN25" i="9" s="1"/>
  <c r="BO25" i="9" s="1"/>
  <c r="BP25" i="9" s="1"/>
  <c r="BQ25" i="9" s="1"/>
  <c r="BR25" i="9" s="1"/>
  <c r="BS25" i="9" s="1"/>
  <c r="BT25" i="9" s="1"/>
  <c r="BU25" i="9" s="1"/>
  <c r="BV25" i="9" s="1"/>
  <c r="BW25" i="9" s="1"/>
  <c r="BX25" i="9" s="1"/>
  <c r="BY25" i="9" s="1"/>
  <c r="BZ25" i="9" s="1"/>
  <c r="CA25" i="9" s="1"/>
  <c r="CB25" i="9" s="1"/>
  <c r="CC25" i="9" s="1"/>
  <c r="CD25" i="9" s="1"/>
  <c r="F49" i="9"/>
  <c r="G49" i="9" s="1"/>
  <c r="H49" i="9" s="1"/>
  <c r="I49" i="9" s="1"/>
  <c r="J49" i="9" s="1"/>
  <c r="D50" i="9"/>
  <c r="F50" i="9"/>
  <c r="D51" i="9"/>
  <c r="D52" i="9"/>
  <c r="E4" i="8"/>
  <c r="F4" i="8" s="1"/>
  <c r="F6" i="8" s="1"/>
  <c r="K4" i="8"/>
  <c r="K6" i="8" s="1"/>
  <c r="E5" i="8"/>
  <c r="C11" i="8"/>
  <c r="C12" i="8"/>
  <c r="C13" i="8"/>
  <c r="C14" i="8"/>
  <c r="C15" i="8"/>
  <c r="C16" i="8"/>
  <c r="C17" i="8"/>
  <c r="C18" i="8"/>
  <c r="C19" i="8"/>
  <c r="C20" i="8"/>
  <c r="C21" i="8"/>
  <c r="C22" i="8"/>
  <c r="C23" i="8"/>
  <c r="AF23" i="8"/>
  <c r="AG23" i="8"/>
  <c r="AH23" i="8"/>
  <c r="AJ23" i="8"/>
  <c r="AK23" i="8"/>
  <c r="AM23" i="8"/>
  <c r="AN23" i="8"/>
  <c r="AP23" i="8"/>
  <c r="AQ23" i="8"/>
  <c r="AS23" i="8"/>
  <c r="AT23" i="8"/>
  <c r="AV23" i="8"/>
  <c r="AW23" i="8"/>
  <c r="AY23" i="8"/>
  <c r="AZ23" i="8"/>
  <c r="BB23" i="8"/>
  <c r="BC23" i="8"/>
  <c r="BE23" i="8"/>
  <c r="BF23" i="8"/>
  <c r="BH23" i="8"/>
  <c r="BI23" i="8"/>
  <c r="BK23" i="8"/>
  <c r="BL23" i="8"/>
  <c r="BN23" i="8"/>
  <c r="BO23" i="8"/>
  <c r="BQ23" i="8"/>
  <c r="BR23" i="8"/>
  <c r="BT23" i="8"/>
  <c r="BU23" i="8"/>
  <c r="BW23" i="8"/>
  <c r="BX23" i="8"/>
  <c r="BZ23" i="8"/>
  <c r="CA23" i="8"/>
  <c r="CC23" i="8"/>
  <c r="CD23" i="8"/>
  <c r="CF23" i="8"/>
  <c r="CG23" i="8"/>
  <c r="CI23" i="8"/>
  <c r="CJ23" i="8"/>
  <c r="CL23" i="8"/>
  <c r="C24" i="8"/>
  <c r="AF24" i="8"/>
  <c r="C25" i="8"/>
  <c r="AF25" i="8"/>
  <c r="C27" i="8"/>
  <c r="C28" i="8"/>
  <c r="C29" i="8"/>
  <c r="C30" i="8"/>
  <c r="C31" i="8"/>
  <c r="C32" i="8"/>
  <c r="C33" i="8"/>
  <c r="AF33" i="8"/>
  <c r="C34" i="8"/>
  <c r="C35" i="8"/>
  <c r="AF35" i="8"/>
  <c r="C36" i="8"/>
  <c r="AF36" i="8"/>
  <c r="AG36" i="8"/>
  <c r="AH36" i="8"/>
  <c r="AJ36" i="8"/>
  <c r="AK36" i="8"/>
  <c r="AM36" i="8"/>
  <c r="AN36" i="8"/>
  <c r="AP36" i="8"/>
  <c r="AQ36" i="8"/>
  <c r="AS36" i="8"/>
  <c r="AT36" i="8"/>
  <c r="AV36" i="8"/>
  <c r="AW36" i="8"/>
  <c r="AY36" i="8"/>
  <c r="AZ36" i="8"/>
  <c r="BB36" i="8"/>
  <c r="BC36" i="8"/>
  <c r="BE36" i="8"/>
  <c r="BF36" i="8"/>
  <c r="BH36" i="8"/>
  <c r="BI36" i="8"/>
  <c r="BK36" i="8"/>
  <c r="BL36" i="8"/>
  <c r="BN36" i="8"/>
  <c r="BO36" i="8"/>
  <c r="BQ36" i="8"/>
  <c r="BR36" i="8"/>
  <c r="BT36" i="8"/>
  <c r="BU36" i="8"/>
  <c r="BW36" i="8"/>
  <c r="BX36" i="8"/>
  <c r="BZ36" i="8"/>
  <c r="CA36" i="8"/>
  <c r="CC36" i="8"/>
  <c r="CD36" i="8"/>
  <c r="CF36" i="8"/>
  <c r="CG36" i="8"/>
  <c r="CI36" i="8"/>
  <c r="CJ36" i="8"/>
  <c r="CL36" i="8"/>
  <c r="CM36" i="8"/>
  <c r="C37" i="8"/>
  <c r="C40" i="8"/>
  <c r="E4" i="7"/>
  <c r="F4" i="7" s="1"/>
  <c r="O4" i="7" s="1"/>
  <c r="O5" i="7" s="1"/>
  <c r="C12" i="7"/>
  <c r="C13" i="7"/>
  <c r="C14" i="7"/>
  <c r="C17" i="7"/>
  <c r="C18" i="7"/>
  <c r="C19" i="7"/>
  <c r="C20" i="7"/>
  <c r="C21" i="7"/>
  <c r="C22" i="7"/>
  <c r="C23" i="7"/>
  <c r="C24" i="7"/>
  <c r="C25" i="7"/>
  <c r="C26" i="7"/>
  <c r="C27" i="7"/>
  <c r="C28" i="7"/>
  <c r="C29" i="7"/>
  <c r="C30" i="7"/>
  <c r="C31" i="7"/>
  <c r="C36" i="7"/>
  <c r="C37" i="7"/>
  <c r="C40" i="7"/>
  <c r="C41" i="7"/>
  <c r="C44" i="7"/>
  <c r="C45" i="7"/>
  <c r="C46" i="7"/>
  <c r="C47" i="7"/>
  <c r="C48" i="7"/>
  <c r="C49" i="7"/>
  <c r="C50" i="7"/>
  <c r="C51" i="7"/>
  <c r="C52" i="7"/>
  <c r="E4" i="6"/>
  <c r="E5" i="6" s="1"/>
  <c r="C11" i="6"/>
  <c r="C13" i="6"/>
  <c r="C14" i="6"/>
  <c r="C15" i="6"/>
  <c r="C17" i="6"/>
  <c r="C20" i="6"/>
  <c r="C21" i="6"/>
  <c r="C22" i="6"/>
  <c r="C23" i="6"/>
  <c r="AQ23" i="6"/>
  <c r="C24" i="6"/>
  <c r="C25" i="6"/>
  <c r="C26" i="6"/>
  <c r="C28" i="6"/>
  <c r="C31" i="6"/>
  <c r="C32" i="6"/>
  <c r="C33" i="6"/>
  <c r="C34" i="6"/>
  <c r="C35" i="6"/>
  <c r="C37" i="6"/>
  <c r="C38" i="6"/>
  <c r="C39" i="6"/>
  <c r="C40" i="6"/>
  <c r="C41" i="6"/>
  <c r="C43" i="6"/>
  <c r="C49" i="6"/>
  <c r="AF49" i="6"/>
  <c r="U3" i="22" s="1"/>
  <c r="C50" i="6"/>
  <c r="C53" i="6"/>
  <c r="C56" i="6"/>
  <c r="F5" i="5"/>
  <c r="G5" i="5" s="1"/>
  <c r="H5" i="5" s="1"/>
  <c r="I5" i="5" s="1"/>
  <c r="J5" i="5" s="1"/>
  <c r="D14" i="5"/>
  <c r="D18" i="5"/>
  <c r="D20" i="5"/>
  <c r="D21" i="5"/>
  <c r="K63" i="5"/>
  <c r="D65" i="5"/>
  <c r="D66" i="5"/>
  <c r="H49" i="25" l="1"/>
  <c r="AB57" i="25"/>
  <c r="H57" i="25"/>
  <c r="AB52" i="25"/>
  <c r="H52" i="25"/>
  <c r="W56" i="25"/>
  <c r="M56" i="25"/>
  <c r="AB55" i="25"/>
  <c r="H55" i="25"/>
  <c r="AB58" i="25"/>
  <c r="H58" i="25"/>
  <c r="W57" i="25"/>
  <c r="M57" i="25"/>
  <c r="AB51" i="25"/>
  <c r="H51" i="25"/>
  <c r="AB49" i="25"/>
  <c r="AB44" i="25"/>
  <c r="H44" i="25"/>
  <c r="AB39" i="25"/>
  <c r="H39" i="25"/>
  <c r="AB47" i="25"/>
  <c r="H47" i="25"/>
  <c r="AB42" i="25"/>
  <c r="H42" i="25"/>
  <c r="W46" i="25"/>
  <c r="M46" i="25"/>
  <c r="W36" i="25"/>
  <c r="M36" i="25"/>
  <c r="AB45" i="25"/>
  <c r="H45" i="25"/>
  <c r="AB35" i="25"/>
  <c r="H35" i="25"/>
  <c r="W54" i="25"/>
  <c r="W49" i="25"/>
  <c r="W44" i="25"/>
  <c r="W39" i="25"/>
  <c r="AB48" i="25"/>
  <c r="H48" i="25"/>
  <c r="AB38" i="25"/>
  <c r="H38" i="25"/>
  <c r="W52" i="25"/>
  <c r="M52" i="25"/>
  <c r="W47" i="25"/>
  <c r="M47" i="25"/>
  <c r="W42" i="25"/>
  <c r="M42" i="25"/>
  <c r="AB41" i="25"/>
  <c r="H41" i="25"/>
  <c r="I52" i="25"/>
  <c r="O51" i="25"/>
  <c r="E51" i="25"/>
  <c r="I42" i="25"/>
  <c r="N56" i="25"/>
  <c r="D56" i="25"/>
  <c r="J55" i="25"/>
  <c r="X51" i="25"/>
  <c r="N51" i="25"/>
  <c r="D51" i="25"/>
  <c r="X46" i="25"/>
  <c r="N46" i="25"/>
  <c r="D46" i="25"/>
  <c r="X41" i="25"/>
  <c r="N41" i="25"/>
  <c r="D41" i="25"/>
  <c r="X36" i="25"/>
  <c r="D36" i="25"/>
  <c r="I55" i="25"/>
  <c r="O54" i="25"/>
  <c r="I45" i="25"/>
  <c r="Y44" i="25"/>
  <c r="E44" i="25"/>
  <c r="I35" i="25"/>
  <c r="O34" i="25"/>
  <c r="J58" i="25"/>
  <c r="X54" i="25"/>
  <c r="N54" i="25"/>
  <c r="J53" i="25"/>
  <c r="X49" i="25"/>
  <c r="N49" i="25"/>
  <c r="J48" i="25"/>
  <c r="D44" i="25"/>
  <c r="J38" i="25"/>
  <c r="N34" i="25"/>
  <c r="D34" i="25"/>
  <c r="I58" i="25"/>
  <c r="Y57" i="25"/>
  <c r="E57" i="25"/>
  <c r="I48" i="25"/>
  <c r="I38" i="25"/>
  <c r="X57" i="25"/>
  <c r="N57" i="25"/>
  <c r="D57" i="25"/>
  <c r="J51" i="25"/>
  <c r="X47" i="25"/>
  <c r="N47" i="25"/>
  <c r="D47" i="25"/>
  <c r="J46" i="25"/>
  <c r="J41" i="25"/>
  <c r="D37" i="25"/>
  <c r="J36" i="25"/>
  <c r="I51" i="25"/>
  <c r="Y50" i="25"/>
  <c r="O50" i="25"/>
  <c r="E50" i="25"/>
  <c r="I46" i="25"/>
  <c r="I41" i="25"/>
  <c r="O40" i="25"/>
  <c r="I36" i="25"/>
  <c r="X50" i="25"/>
  <c r="J49" i="25"/>
  <c r="X40" i="25"/>
  <c r="P35" i="25"/>
  <c r="F35" i="25"/>
  <c r="AA38" i="25"/>
  <c r="BB8" i="27"/>
  <c r="BD9" i="27"/>
  <c r="BA8" i="27"/>
  <c r="BA9" i="27"/>
  <c r="BA10" i="27" s="1"/>
  <c r="V35" i="25"/>
  <c r="L35" i="25"/>
  <c r="AB34" i="25"/>
  <c r="S45" i="25"/>
  <c r="S35" i="25"/>
  <c r="Z57" i="25"/>
  <c r="Z52" i="25"/>
  <c r="Z47" i="25"/>
  <c r="S56" i="25"/>
  <c r="S51" i="25"/>
  <c r="S46" i="25"/>
  <c r="S41" i="25"/>
  <c r="S36" i="25"/>
  <c r="S49" i="25"/>
  <c r="S34" i="25"/>
  <c r="S52" i="25"/>
  <c r="S42" i="25"/>
  <c r="K56" i="25"/>
  <c r="Y47" i="25"/>
  <c r="O47" i="25"/>
  <c r="U46" i="25"/>
  <c r="K46" i="25"/>
  <c r="Q45" i="25"/>
  <c r="U36" i="25"/>
  <c r="K36" i="25"/>
  <c r="Q35" i="25"/>
  <c r="T56" i="25"/>
  <c r="Z55" i="25"/>
  <c r="T51" i="25"/>
  <c r="Z50" i="25"/>
  <c r="T46" i="25"/>
  <c r="Z45" i="25"/>
  <c r="T41" i="25"/>
  <c r="T36" i="25"/>
  <c r="Z35" i="25"/>
  <c r="U49" i="25"/>
  <c r="K49" i="25"/>
  <c r="Z58" i="25"/>
  <c r="T49" i="25"/>
  <c r="Z48" i="25"/>
  <c r="Z38" i="25"/>
  <c r="U52" i="25"/>
  <c r="K52" i="25"/>
  <c r="U42" i="25"/>
  <c r="K42" i="25"/>
  <c r="T52" i="25"/>
  <c r="Z51" i="25"/>
  <c r="R44" i="25"/>
  <c r="T42" i="25"/>
  <c r="J42" i="25"/>
  <c r="Z41" i="25"/>
  <c r="P41" i="25"/>
  <c r="F41" i="25"/>
  <c r="U55" i="25"/>
  <c r="K55" i="25"/>
  <c r="K50" i="25"/>
  <c r="Y46" i="25"/>
  <c r="O46" i="25"/>
  <c r="E46" i="25"/>
  <c r="U45" i="25"/>
  <c r="K45" i="25"/>
  <c r="Q44" i="25"/>
  <c r="O41" i="25"/>
  <c r="E41" i="25"/>
  <c r="U40" i="25"/>
  <c r="U35" i="25"/>
  <c r="K35" i="25"/>
  <c r="Q34" i="25"/>
  <c r="T55" i="25"/>
  <c r="Z54" i="25"/>
  <c r="R47" i="25"/>
  <c r="T45" i="25"/>
  <c r="Z44" i="25"/>
  <c r="R42" i="25"/>
  <c r="T35" i="25"/>
  <c r="J35" i="25"/>
  <c r="Z34" i="25"/>
  <c r="P34" i="25"/>
  <c r="IV10" i="24"/>
  <c r="CN35" i="27" s="1"/>
  <c r="E6" i="10"/>
  <c r="AF4" i="11"/>
  <c r="AF6" i="11" s="1"/>
  <c r="AF5" i="11" s="1"/>
  <c r="F4" i="13"/>
  <c r="CM35" i="27"/>
  <c r="DC3" i="27"/>
  <c r="DC10" i="27" s="1"/>
  <c r="DB3" i="27"/>
  <c r="DB10" i="27" s="1"/>
  <c r="AE3" i="27"/>
  <c r="AF4" i="12"/>
  <c r="AD3" i="27"/>
  <c r="G4" i="17"/>
  <c r="G5" i="17" s="1"/>
  <c r="IW10" i="24"/>
  <c r="E6" i="11"/>
  <c r="AR4" i="20"/>
  <c r="AS4" i="20" s="1"/>
  <c r="AT4" i="20" s="1"/>
  <c r="AU4" i="20" s="1"/>
  <c r="AV4" i="20" s="1"/>
  <c r="AW4" i="20" s="1"/>
  <c r="AX4" i="20" s="1"/>
  <c r="AY4" i="20" s="1"/>
  <c r="AZ4" i="20" s="1"/>
  <c r="BA4" i="20" s="1"/>
  <c r="BB4" i="20" s="1"/>
  <c r="BC4" i="20" s="1"/>
  <c r="BA3" i="27"/>
  <c r="K3" i="27"/>
  <c r="N6" i="9"/>
  <c r="AZ3" i="27"/>
  <c r="AZ10" i="23"/>
  <c r="CJ24" i="27"/>
  <c r="CM36" i="27" s="1"/>
  <c r="CM38" i="27" s="1"/>
  <c r="D45" i="25"/>
  <c r="D35" i="25"/>
  <c r="K51" i="25"/>
  <c r="J14" i="27"/>
  <c r="BA98" i="27"/>
  <c r="N21" i="27"/>
  <c r="K21" i="27"/>
  <c r="L21" i="27"/>
  <c r="M21" i="27"/>
  <c r="AG13" i="27"/>
  <c r="AH13" i="27"/>
  <c r="BD56" i="27"/>
  <c r="AZ56" i="27"/>
  <c r="AZ57" i="27"/>
  <c r="AZ58" i="27" s="1"/>
  <c r="BA56" i="27"/>
  <c r="BA57" i="27"/>
  <c r="BB56" i="27"/>
  <c r="BB57" i="27"/>
  <c r="BB58" i="27" s="1"/>
  <c r="BC56" i="27"/>
  <c r="BC57" i="27"/>
  <c r="BC58" i="27" s="1"/>
  <c r="BD57" i="27"/>
  <c r="BD58" i="27" s="1"/>
  <c r="BD48" i="27"/>
  <c r="BA48" i="27"/>
  <c r="BB48" i="27"/>
  <c r="AZ49" i="27"/>
  <c r="AZ50" i="27" s="1"/>
  <c r="BC48" i="27"/>
  <c r="BA49" i="27"/>
  <c r="BA50" i="27" s="1"/>
  <c r="BB49" i="27"/>
  <c r="BB50" i="27" s="1"/>
  <c r="BD49" i="27"/>
  <c r="AZ48" i="27"/>
  <c r="BB80" i="27"/>
  <c r="AZ81" i="27"/>
  <c r="AZ82" i="27" s="1"/>
  <c r="AZ80" i="27"/>
  <c r="BA81" i="27"/>
  <c r="BA80" i="27"/>
  <c r="BB81" i="27"/>
  <c r="BC81" i="27"/>
  <c r="BD36" i="27"/>
  <c r="BB37" i="27"/>
  <c r="BB38" i="27" s="1"/>
  <c r="BC37" i="27"/>
  <c r="BC38" i="27" s="1"/>
  <c r="BD37" i="27"/>
  <c r="BD38" i="27" s="1"/>
  <c r="BA36" i="27"/>
  <c r="BB36" i="27"/>
  <c r="BC36" i="27"/>
  <c r="AZ37" i="27"/>
  <c r="BD12" i="27"/>
  <c r="BD13" i="27"/>
  <c r="BD14" i="27" s="1"/>
  <c r="BB93" i="27"/>
  <c r="BC93" i="27"/>
  <c r="AZ92" i="27"/>
  <c r="BA92" i="27"/>
  <c r="BB92" i="27"/>
  <c r="BD92" i="27"/>
  <c r="BA93" i="27"/>
  <c r="J9" i="27"/>
  <c r="K9" i="27"/>
  <c r="L9" i="27"/>
  <c r="AE4" i="27"/>
  <c r="AG5" i="27"/>
  <c r="CN37" i="27"/>
  <c r="G36" i="27"/>
  <c r="G32" i="27"/>
  <c r="N26" i="27"/>
  <c r="K14" i="27"/>
  <c r="G4" i="27"/>
  <c r="BB96" i="27"/>
  <c r="AG96" i="27"/>
  <c r="AG98" i="27" s="1"/>
  <c r="M96" i="27"/>
  <c r="K88" i="27"/>
  <c r="J84" i="27"/>
  <c r="BB78" i="27"/>
  <c r="BA73" i="27"/>
  <c r="AH68" i="27"/>
  <c r="BD64" i="27"/>
  <c r="AM56" i="27"/>
  <c r="AN56" i="27" s="1"/>
  <c r="L52" i="27"/>
  <c r="R48" i="27"/>
  <c r="AD40" i="27"/>
  <c r="CA37" i="27"/>
  <c r="BW30" i="27"/>
  <c r="BB29" i="27"/>
  <c r="BB30" i="27" s="1"/>
  <c r="AM24" i="27"/>
  <c r="AN24" i="27" s="1"/>
  <c r="L24" i="27"/>
  <c r="AM16" i="27"/>
  <c r="AN16" i="27" s="1"/>
  <c r="K16" i="27"/>
  <c r="DF13" i="27"/>
  <c r="AE62" i="27"/>
  <c r="BW36" i="27"/>
  <c r="DE13" i="27"/>
  <c r="AE12" i="27"/>
  <c r="AZ96" i="27"/>
  <c r="AE96" i="27"/>
  <c r="AE98" i="27" s="1"/>
  <c r="AH92" i="27"/>
  <c r="G84" i="27"/>
  <c r="J85" i="27" s="1"/>
  <c r="AH81" i="27"/>
  <c r="AH82" i="27" s="1"/>
  <c r="BC77" i="27"/>
  <c r="AF68" i="27"/>
  <c r="BC61" i="27"/>
  <c r="BC62" i="27" s="1"/>
  <c r="AH56" i="27"/>
  <c r="AH52" i="27"/>
  <c r="J52" i="27"/>
  <c r="AA40" i="27"/>
  <c r="BW38" i="27"/>
  <c r="BW37" i="27"/>
  <c r="P36" i="27"/>
  <c r="Q36" i="27" s="1"/>
  <c r="BB33" i="27"/>
  <c r="AZ29" i="27"/>
  <c r="AZ30" i="27" s="1"/>
  <c r="J24" i="27"/>
  <c r="BZ13" i="27"/>
  <c r="DD13" i="27"/>
  <c r="BB9" i="27"/>
  <c r="BB10" i="27" s="1"/>
  <c r="R8" i="27"/>
  <c r="N4" i="27"/>
  <c r="BD100" i="27"/>
  <c r="AH100" i="27"/>
  <c r="AH102" i="27" s="1"/>
  <c r="L90" i="27"/>
  <c r="AF81" i="27"/>
  <c r="AF82" i="27" s="1"/>
  <c r="S80" i="27"/>
  <c r="T80" i="27" s="1"/>
  <c r="BC66" i="27"/>
  <c r="S60" i="27"/>
  <c r="T60" i="27" s="1"/>
  <c r="N36" i="27"/>
  <c r="AZ33" i="27"/>
  <c r="AZ34" i="27" s="1"/>
  <c r="AH29" i="27"/>
  <c r="AH30" i="27" s="1"/>
  <c r="L8" i="27"/>
  <c r="M4" i="27"/>
  <c r="BD101" i="27"/>
  <c r="BC100" i="27"/>
  <c r="AG100" i="27"/>
  <c r="AG102" i="27" s="1"/>
  <c r="AD81" i="27"/>
  <c r="AD82" i="27" s="1"/>
  <c r="R80" i="27"/>
  <c r="AZ65" i="27"/>
  <c r="AZ66" i="27" s="1"/>
  <c r="AL64" i="27"/>
  <c r="BA61" i="27"/>
  <c r="R60" i="27"/>
  <c r="M44" i="27"/>
  <c r="AL40" i="27"/>
  <c r="AM36" i="27"/>
  <c r="AN36" i="27" s="1"/>
  <c r="L36" i="27"/>
  <c r="AG29" i="27"/>
  <c r="AG30" i="27" s="1"/>
  <c r="N20" i="27"/>
  <c r="AM8" i="27"/>
  <c r="AN8" i="27" s="1"/>
  <c r="K8" i="27"/>
  <c r="DD5" i="27"/>
  <c r="L4" i="27"/>
  <c r="BC101" i="27"/>
  <c r="BC102" i="27" s="1"/>
  <c r="BA100" i="27"/>
  <c r="AF100" i="27"/>
  <c r="AF102" i="27" s="1"/>
  <c r="S68" i="27"/>
  <c r="T68" i="27" s="1"/>
  <c r="M65" i="27"/>
  <c r="M66" i="27" s="1"/>
  <c r="AH61" i="27"/>
  <c r="N60" i="27"/>
  <c r="N62" i="27" s="1"/>
  <c r="AH48" i="27"/>
  <c r="K44" i="27"/>
  <c r="R40" i="27"/>
  <c r="K36" i="27"/>
  <c r="L32" i="27"/>
  <c r="M20" i="27"/>
  <c r="J8" i="27"/>
  <c r="K4" i="27"/>
  <c r="BA101" i="27"/>
  <c r="BA102" i="27" s="1"/>
  <c r="AZ100" i="27"/>
  <c r="AE100" i="27"/>
  <c r="AE102" i="27" s="1"/>
  <c r="AL96" i="27"/>
  <c r="AG85" i="27"/>
  <c r="L76" i="27"/>
  <c r="R68" i="27"/>
  <c r="K66" i="27"/>
  <c r="AG61" i="27"/>
  <c r="AG62" i="27" s="1"/>
  <c r="M60" i="27"/>
  <c r="AF57" i="27"/>
  <c r="AF58" i="27" s="1"/>
  <c r="S56" i="27"/>
  <c r="T56" i="27" s="1"/>
  <c r="J44" i="27"/>
  <c r="BW40" i="27"/>
  <c r="P40" i="27"/>
  <c r="Q40" i="27" s="1"/>
  <c r="J36" i="27"/>
  <c r="L29" i="27"/>
  <c r="L30" i="27" s="1"/>
  <c r="AE28" i="27"/>
  <c r="M30" i="27"/>
  <c r="BA21" i="27"/>
  <c r="AF20" i="27"/>
  <c r="BA17" i="27"/>
  <c r="BD8" i="27"/>
  <c r="DB5" i="27"/>
  <c r="AZ101" i="27"/>
  <c r="AZ102" i="27" s="1"/>
  <c r="N84" i="27"/>
  <c r="L80" i="27"/>
  <c r="BA76" i="27"/>
  <c r="J76" i="27"/>
  <c r="AF64" i="27"/>
  <c r="L61" i="27"/>
  <c r="L62" i="27" s="1"/>
  <c r="L60" i="27"/>
  <c r="R56" i="27"/>
  <c r="AA48" i="27"/>
  <c r="AG49" i="27" s="1"/>
  <c r="AG50" i="27" s="1"/>
  <c r="AH40" i="27"/>
  <c r="BW39" i="27"/>
  <c r="AH36" i="27"/>
  <c r="K29" i="27"/>
  <c r="K30" i="27" s="1"/>
  <c r="AD28" i="27"/>
  <c r="BA25" i="27"/>
  <c r="BA26" i="27" s="1"/>
  <c r="P24" i="27"/>
  <c r="Q24" i="27" s="1"/>
  <c r="AZ21" i="27"/>
  <c r="AZ22" i="27" s="1"/>
  <c r="AE20" i="27"/>
  <c r="AZ17" i="27"/>
  <c r="AZ18" i="27" s="1"/>
  <c r="BD16" i="27"/>
  <c r="S16" i="27"/>
  <c r="T16" i="27" s="1"/>
  <c r="N13" i="27"/>
  <c r="N14" i="27" s="1"/>
  <c r="BC8" i="27"/>
  <c r="BC10" i="27" s="1"/>
  <c r="BA88" i="27"/>
  <c r="BB89" i="27"/>
  <c r="AZ89" i="27"/>
  <c r="BA89" i="27"/>
  <c r="BA90" i="27" s="1"/>
  <c r="BC89" i="27"/>
  <c r="AZ88" i="27"/>
  <c r="BD89" i="27"/>
  <c r="BB88" i="27"/>
  <c r="BC88" i="27"/>
  <c r="BD88" i="27"/>
  <c r="J73" i="27"/>
  <c r="K73" i="27"/>
  <c r="L73" i="27"/>
  <c r="M73" i="27"/>
  <c r="N73" i="27"/>
  <c r="N77" i="27"/>
  <c r="J77" i="27"/>
  <c r="J78" i="27" s="1"/>
  <c r="K77" i="27"/>
  <c r="L77" i="27"/>
  <c r="L78" i="27" s="1"/>
  <c r="M77" i="27"/>
  <c r="AD65" i="27"/>
  <c r="AE65" i="27"/>
  <c r="AE66" i="27" s="1"/>
  <c r="AF65" i="27"/>
  <c r="AF66" i="27" s="1"/>
  <c r="AG65" i="27"/>
  <c r="AH65" i="27"/>
  <c r="AZ85" i="27"/>
  <c r="BB85" i="27"/>
  <c r="AZ84" i="27"/>
  <c r="BC85" i="27"/>
  <c r="BA84" i="27"/>
  <c r="BD85" i="27"/>
  <c r="BD86" i="27" s="1"/>
  <c r="BB84" i="27"/>
  <c r="BC84" i="27"/>
  <c r="BD84" i="27"/>
  <c r="BA85" i="27"/>
  <c r="J69" i="27"/>
  <c r="K69" i="27"/>
  <c r="K70" i="27" s="1"/>
  <c r="L69" i="27"/>
  <c r="L70" i="27" s="1"/>
  <c r="M69" i="27"/>
  <c r="N69" i="27"/>
  <c r="N70" i="27" s="1"/>
  <c r="N93" i="27"/>
  <c r="J93" i="27"/>
  <c r="K93" i="27"/>
  <c r="L93" i="27"/>
  <c r="M93" i="27"/>
  <c r="AH45" i="27"/>
  <c r="AD45" i="27"/>
  <c r="AE45" i="27"/>
  <c r="AF45" i="27"/>
  <c r="AG45" i="27"/>
  <c r="AG46" i="27" s="1"/>
  <c r="AZ69" i="27"/>
  <c r="BA69" i="27"/>
  <c r="BB69" i="27"/>
  <c r="BC69" i="27"/>
  <c r="BD69" i="27"/>
  <c r="AZ68" i="27"/>
  <c r="BA68" i="27"/>
  <c r="BB68" i="27"/>
  <c r="BC68" i="27"/>
  <c r="BD68" i="27"/>
  <c r="AF93" i="27"/>
  <c r="AF94" i="27" s="1"/>
  <c r="AG93" i="27"/>
  <c r="AG94" i="27" s="1"/>
  <c r="AH93" i="27"/>
  <c r="AH94" i="27" s="1"/>
  <c r="AD93" i="27"/>
  <c r="AE93" i="27"/>
  <c r="AE94" i="27" s="1"/>
  <c r="AD84" i="27"/>
  <c r="AD86" i="27" s="1"/>
  <c r="AA72" i="27"/>
  <c r="AE72" i="27"/>
  <c r="J53" i="27"/>
  <c r="J54" i="27" s="1"/>
  <c r="K53" i="27"/>
  <c r="K54" i="27" s="1"/>
  <c r="M53" i="27"/>
  <c r="M54" i="27" s="1"/>
  <c r="BB40" i="27"/>
  <c r="BC41" i="27"/>
  <c r="BC42" i="27" s="1"/>
  <c r="BB41" i="27"/>
  <c r="BC40" i="27"/>
  <c r="BD40" i="27"/>
  <c r="AZ41" i="27"/>
  <c r="BA41" i="27"/>
  <c r="BA42" i="27" s="1"/>
  <c r="BD41" i="27"/>
  <c r="BD42" i="27" s="1"/>
  <c r="CA36" i="27"/>
  <c r="K72" i="27"/>
  <c r="N72" i="27"/>
  <c r="BB52" i="27"/>
  <c r="BA53" i="27"/>
  <c r="BC52" i="27"/>
  <c r="BB53" i="27"/>
  <c r="BB54" i="27" s="1"/>
  <c r="BD53" i="27"/>
  <c r="AD53" i="27"/>
  <c r="AD54" i="27" s="1"/>
  <c r="AG53" i="27"/>
  <c r="AG54" i="27" s="1"/>
  <c r="CB36" i="27"/>
  <c r="BZ31" i="27"/>
  <c r="CB39" i="27"/>
  <c r="BZ30" i="27"/>
  <c r="CB40" i="27"/>
  <c r="CB37" i="27"/>
  <c r="BZ29" i="27"/>
  <c r="CB38" i="27"/>
  <c r="N92" i="27"/>
  <c r="AF85" i="27"/>
  <c r="AF86" i="27" s="1"/>
  <c r="AM84" i="27"/>
  <c r="AN84" i="27" s="1"/>
  <c r="AA76" i="27"/>
  <c r="AE76" i="27"/>
  <c r="BC53" i="27"/>
  <c r="R44" i="27"/>
  <c r="S44" i="27"/>
  <c r="T44" i="27" s="1"/>
  <c r="K101" i="27"/>
  <c r="N100" i="27"/>
  <c r="N102" i="27" s="1"/>
  <c r="M92" i="27"/>
  <c r="N89" i="27"/>
  <c r="N90" i="27" s="1"/>
  <c r="AG88" i="27"/>
  <c r="P88" i="27"/>
  <c r="Q88" i="27" s="1"/>
  <c r="AE85" i="27"/>
  <c r="BA77" i="27"/>
  <c r="K76" i="27"/>
  <c r="N76" i="27"/>
  <c r="BD72" i="27"/>
  <c r="AZ53" i="27"/>
  <c r="BJ46" i="20"/>
  <c r="L48" i="25"/>
  <c r="J43" i="25"/>
  <c r="G37" i="25"/>
  <c r="J101" i="27"/>
  <c r="M100" i="27"/>
  <c r="M102" i="27" s="1"/>
  <c r="BD97" i="27"/>
  <c r="J96" i="27"/>
  <c r="BC92" i="27"/>
  <c r="BD93" i="27"/>
  <c r="BD94" i="27" s="1"/>
  <c r="AD92" i="27"/>
  <c r="L92" i="27"/>
  <c r="M89" i="27"/>
  <c r="M90" i="27" s="1"/>
  <c r="AF88" i="27"/>
  <c r="S84" i="27"/>
  <c r="T84" i="27" s="1"/>
  <c r="J80" i="27"/>
  <c r="AZ77" i="27"/>
  <c r="AZ78" i="27" s="1"/>
  <c r="AL76" i="27"/>
  <c r="S76" i="27"/>
  <c r="T76" i="27" s="1"/>
  <c r="BC72" i="27"/>
  <c r="AH72" i="27"/>
  <c r="AF61" i="27"/>
  <c r="BB60" i="27"/>
  <c r="BB62" i="27" s="1"/>
  <c r="K60" i="27"/>
  <c r="AH53" i="27"/>
  <c r="AF44" i="27"/>
  <c r="AM28" i="27"/>
  <c r="AN28" i="27" s="1"/>
  <c r="AL28" i="27"/>
  <c r="K41" i="25"/>
  <c r="L100" i="27"/>
  <c r="L102" i="27" s="1"/>
  <c r="BC97" i="27"/>
  <c r="AZ93" i="27"/>
  <c r="AZ94" i="27" s="1"/>
  <c r="K92" i="27"/>
  <c r="K89" i="27"/>
  <c r="K90" i="27" s="1"/>
  <c r="AE88" i="27"/>
  <c r="N85" i="27"/>
  <c r="N86" i="27" s="1"/>
  <c r="R84" i="27"/>
  <c r="AE81" i="27"/>
  <c r="AE82" i="27" s="1"/>
  <c r="AM80" i="27"/>
  <c r="AN80" i="27" s="1"/>
  <c r="R76" i="27"/>
  <c r="BB72" i="27"/>
  <c r="BB74" i="27" s="1"/>
  <c r="AG72" i="27"/>
  <c r="M72" i="27"/>
  <c r="R64" i="27"/>
  <c r="P64" i="27"/>
  <c r="Q64" i="27" s="1"/>
  <c r="AD61" i="27"/>
  <c r="AD62" i="27" s="1"/>
  <c r="J60" i="27"/>
  <c r="M56" i="27"/>
  <c r="G56" i="27"/>
  <c r="K56" i="27"/>
  <c r="L56" i="27"/>
  <c r="AF53" i="27"/>
  <c r="M48" i="27"/>
  <c r="G48" i="27"/>
  <c r="K48" i="27"/>
  <c r="L48" i="27"/>
  <c r="BC45" i="27"/>
  <c r="BC46" i="27" s="1"/>
  <c r="BZ28" i="27"/>
  <c r="K100" i="27"/>
  <c r="BB97" i="27"/>
  <c r="BB98" i="27" s="1"/>
  <c r="G96" i="27"/>
  <c r="J92" i="27"/>
  <c r="J89" i="27"/>
  <c r="J90" i="27" s="1"/>
  <c r="AD88" i="27"/>
  <c r="M85" i="27"/>
  <c r="M86" i="27" s="1"/>
  <c r="AH84" i="27"/>
  <c r="AH86" i="27" s="1"/>
  <c r="BD80" i="27"/>
  <c r="G80" i="27"/>
  <c r="BD76" i="27"/>
  <c r="BD78" i="27" s="1"/>
  <c r="BD73" i="27"/>
  <c r="BA72" i="27"/>
  <c r="AF72" i="27"/>
  <c r="L72" i="27"/>
  <c r="AA68" i="27"/>
  <c r="AE68" i="27"/>
  <c r="J68" i="27"/>
  <c r="M68" i="27"/>
  <c r="BA64" i="27"/>
  <c r="BB65" i="27"/>
  <c r="BB66" i="27" s="1"/>
  <c r="BA65" i="27"/>
  <c r="BB64" i="27"/>
  <c r="AH64" i="27"/>
  <c r="AD64" i="27"/>
  <c r="AG64" i="27"/>
  <c r="L65" i="27"/>
  <c r="L66" i="27" s="1"/>
  <c r="J65" i="27"/>
  <c r="J66" i="27" s="1"/>
  <c r="N65" i="27"/>
  <c r="N66" i="27" s="1"/>
  <c r="AE53" i="27"/>
  <c r="AE54" i="27" s="1"/>
  <c r="BD52" i="27"/>
  <c r="BA46" i="27"/>
  <c r="BA40" i="27"/>
  <c r="CA38" i="27"/>
  <c r="L17" i="27"/>
  <c r="M17" i="27"/>
  <c r="N17" i="27"/>
  <c r="J17" i="27"/>
  <c r="K17" i="27"/>
  <c r="K18" i="27" s="1"/>
  <c r="E34" i="25"/>
  <c r="J100" i="27"/>
  <c r="AZ97" i="27"/>
  <c r="AZ98" i="27" s="1"/>
  <c r="BD96" i="27"/>
  <c r="L85" i="27"/>
  <c r="L86" i="27" s="1"/>
  <c r="AG84" i="27"/>
  <c r="BC80" i="27"/>
  <c r="BC76" i="27"/>
  <c r="AH76" i="27"/>
  <c r="BC73" i="27"/>
  <c r="AZ72" i="27"/>
  <c r="AZ74" i="27" s="1"/>
  <c r="AD72" i="27"/>
  <c r="J72" i="27"/>
  <c r="AZ61" i="27"/>
  <c r="AZ62" i="27" s="1"/>
  <c r="BA60" i="27"/>
  <c r="BD61" i="27"/>
  <c r="BD60" i="27"/>
  <c r="J61" i="27"/>
  <c r="M61" i="27"/>
  <c r="AG57" i="27"/>
  <c r="AD57" i="27"/>
  <c r="AH57" i="27"/>
  <c r="N53" i="27"/>
  <c r="BA52" i="27"/>
  <c r="AD49" i="27"/>
  <c r="AE49" i="27"/>
  <c r="AF49" i="27"/>
  <c r="AF50" i="27" s="1"/>
  <c r="AH49" i="27"/>
  <c r="AH50" i="27" s="1"/>
  <c r="AE44" i="27"/>
  <c r="AD44" i="27"/>
  <c r="AH44" i="27"/>
  <c r="AZ40" i="27"/>
  <c r="G44" i="25"/>
  <c r="BB101" i="27"/>
  <c r="BB102" i="27" s="1"/>
  <c r="BC96" i="27"/>
  <c r="AA88" i="27"/>
  <c r="K85" i="27"/>
  <c r="K86" i="27" s="1"/>
  <c r="AE84" i="27"/>
  <c r="BD81" i="27"/>
  <c r="AG76" i="27"/>
  <c r="M76" i="27"/>
  <c r="BD65" i="27"/>
  <c r="BD66" i="27" s="1"/>
  <c r="K61" i="27"/>
  <c r="K62" i="27" s="1"/>
  <c r="AF60" i="27"/>
  <c r="AH60" i="27"/>
  <c r="AD56" i="27"/>
  <c r="AE56" i="27"/>
  <c r="AE58" i="27" s="1"/>
  <c r="AG56" i="27"/>
  <c r="L53" i="27"/>
  <c r="L54" i="27" s="1"/>
  <c r="AZ52" i="27"/>
  <c r="AD48" i="27"/>
  <c r="AE48" i="27"/>
  <c r="AG48" i="27"/>
  <c r="BB45" i="27"/>
  <c r="BB44" i="27"/>
  <c r="BC44" i="27"/>
  <c r="BD44" i="27"/>
  <c r="BD46" i="27" s="1"/>
  <c r="P44" i="27"/>
  <c r="Q44" i="27" s="1"/>
  <c r="AZ24" i="27"/>
  <c r="BA24" i="27"/>
  <c r="BB24" i="27"/>
  <c r="BC24" i="27"/>
  <c r="BB25" i="27"/>
  <c r="BD24" i="27"/>
  <c r="BD26" i="27" s="1"/>
  <c r="BC25" i="27"/>
  <c r="AZ25" i="27"/>
  <c r="AD8" i="27"/>
  <c r="AE8" i="27"/>
  <c r="AF8" i="27"/>
  <c r="AG8" i="27"/>
  <c r="AA8" i="27"/>
  <c r="AH8" i="27"/>
  <c r="G44" i="27"/>
  <c r="AE36" i="27"/>
  <c r="AH32" i="27"/>
  <c r="AD30" i="27"/>
  <c r="L16" i="27"/>
  <c r="M16" i="27"/>
  <c r="N16" i="27"/>
  <c r="J16" i="27"/>
  <c r="AF5" i="27"/>
  <c r="AG4" i="27"/>
  <c r="AD36" i="27"/>
  <c r="AE32" i="27"/>
  <c r="BA28" i="27"/>
  <c r="BA30" i="27" s="1"/>
  <c r="BC29" i="27"/>
  <c r="BC30" i="27" s="1"/>
  <c r="BC28" i="27"/>
  <c r="AD13" i="27"/>
  <c r="AE13" i="27"/>
  <c r="AE14" i="27" s="1"/>
  <c r="AF4" i="27"/>
  <c r="S52" i="27"/>
  <c r="T52" i="27" s="1"/>
  <c r="BA37" i="27"/>
  <c r="BA38" i="27" s="1"/>
  <c r="AZ36" i="27"/>
  <c r="BD33" i="27"/>
  <c r="BD32" i="27"/>
  <c r="AF29" i="27"/>
  <c r="AF30" i="27" s="1"/>
  <c r="AF25" i="27"/>
  <c r="J21" i="27"/>
  <c r="BA20" i="27"/>
  <c r="J20" i="27"/>
  <c r="K20" i="27"/>
  <c r="L20" i="27"/>
  <c r="AF17" i="27"/>
  <c r="BA16" i="27"/>
  <c r="AD16" i="27"/>
  <c r="AD18" i="27" s="1"/>
  <c r="AE16" i="27"/>
  <c r="AF16" i="27"/>
  <c r="AG16" i="27"/>
  <c r="AG18" i="27" s="1"/>
  <c r="AH16" i="27"/>
  <c r="AH18" i="27" s="1"/>
  <c r="AF13" i="27"/>
  <c r="AF14" i="27" s="1"/>
  <c r="AZ13" i="27"/>
  <c r="AZ12" i="27"/>
  <c r="BA13" i="27"/>
  <c r="BA12" i="27"/>
  <c r="BB13" i="27"/>
  <c r="BB12" i="27"/>
  <c r="BC13" i="27"/>
  <c r="BC12" i="27"/>
  <c r="AF12" i="27"/>
  <c r="AG12" i="27"/>
  <c r="AH12" i="27"/>
  <c r="AD12" i="27"/>
  <c r="G40" i="27"/>
  <c r="N40" i="27"/>
  <c r="AA36" i="27"/>
  <c r="BC33" i="27"/>
  <c r="K33" i="27"/>
  <c r="K32" i="27"/>
  <c r="M32" i="27"/>
  <c r="N32" i="27"/>
  <c r="AE29" i="27"/>
  <c r="AE30" i="27" s="1"/>
  <c r="AE17" i="27"/>
  <c r="AE18" i="27" s="1"/>
  <c r="AA32" i="27"/>
  <c r="AF32" i="27"/>
  <c r="AG32" i="27"/>
  <c r="AE21" i="27"/>
  <c r="AF21" i="27"/>
  <c r="AF22" i="27" s="1"/>
  <c r="AG21" i="27"/>
  <c r="AG22" i="27" s="1"/>
  <c r="AH21" i="27"/>
  <c r="AH22" i="27" s="1"/>
  <c r="AD21" i="27"/>
  <c r="AD22" i="27" s="1"/>
  <c r="AH4" i="27"/>
  <c r="AD5" i="27"/>
  <c r="AE5" i="27"/>
  <c r="AE6" i="27" s="1"/>
  <c r="AD4" i="27"/>
  <c r="AH5" i="27"/>
  <c r="BC32" i="27"/>
  <c r="BA33" i="27"/>
  <c r="BA32" i="27"/>
  <c r="BB32" i="27"/>
  <c r="AE25" i="27"/>
  <c r="AG25" i="27"/>
  <c r="J25" i="27"/>
  <c r="J26" i="27" s="1"/>
  <c r="K25" i="27"/>
  <c r="K26" i="27" s="1"/>
  <c r="BC20" i="27"/>
  <c r="BC22" i="27" s="1"/>
  <c r="BD20" i="27"/>
  <c r="BD22" i="27" s="1"/>
  <c r="BB17" i="27"/>
  <c r="BC17" i="27"/>
  <c r="BD17" i="27"/>
  <c r="BD18" i="27" s="1"/>
  <c r="BB16" i="27"/>
  <c r="BC16" i="27"/>
  <c r="AF52" i="27"/>
  <c r="N52" i="27"/>
  <c r="BC49" i="27"/>
  <c r="BC50" i="27" s="1"/>
  <c r="L44" i="27"/>
  <c r="N37" i="27"/>
  <c r="N38" i="27" s="1"/>
  <c r="BD29" i="27"/>
  <c r="BD30" i="27" s="1"/>
  <c r="L25" i="27"/>
  <c r="L26" i="27" s="1"/>
  <c r="AG24" i="27"/>
  <c r="AH24" i="27"/>
  <c r="AH26" i="27" s="1"/>
  <c r="AE24" i="27"/>
  <c r="AF24" i="27"/>
  <c r="BB21" i="27"/>
  <c r="BB22" i="27" s="1"/>
  <c r="BZ20" i="27"/>
  <c r="BA4" i="27"/>
  <c r="AZ5" i="27"/>
  <c r="DF5" i="27"/>
  <c r="DF6" i="27" s="1"/>
  <c r="BB4" i="27"/>
  <c r="DB4" i="27"/>
  <c r="BA5" i="27"/>
  <c r="BA6" i="27" s="1"/>
  <c r="BC4" i="27"/>
  <c r="DC4" i="27"/>
  <c r="DC6" i="27" s="1"/>
  <c r="BB5" i="27"/>
  <c r="BD4" i="27"/>
  <c r="BD6" i="27" s="1"/>
  <c r="DD4" i="27"/>
  <c r="BC5" i="27"/>
  <c r="DE5" i="27"/>
  <c r="DE4" i="27"/>
  <c r="AZ4" i="27"/>
  <c r="P12" i="27"/>
  <c r="Q12" i="27" s="1"/>
  <c r="R12" i="27"/>
  <c r="S12" i="27"/>
  <c r="T12" i="27" s="1"/>
  <c r="M9" i="27"/>
  <c r="N9" i="27"/>
  <c r="M8" i="27"/>
  <c r="N8" i="27"/>
  <c r="BW28" i="27"/>
  <c r="BW31" i="27"/>
  <c r="AZ8" i="27"/>
  <c r="AZ10" i="27" s="1"/>
  <c r="S24" i="27"/>
  <c r="T24" i="27" s="1"/>
  <c r="AM20" i="27"/>
  <c r="AN20" i="27" s="1"/>
  <c r="L13" i="27"/>
  <c r="L14" i="27" s="1"/>
  <c r="L5" i="27"/>
  <c r="L6" i="27" s="1"/>
  <c r="AC5" i="25"/>
  <c r="D55" i="25"/>
  <c r="D52" i="25"/>
  <c r="D42" i="25"/>
  <c r="V39" i="25"/>
  <c r="F52" i="25"/>
  <c r="I56" i="25"/>
  <c r="AC15" i="25"/>
  <c r="AC16" i="25"/>
  <c r="BG46" i="20"/>
  <c r="AX46" i="20"/>
  <c r="I37" i="25"/>
  <c r="S37" i="25"/>
  <c r="J37" i="25"/>
  <c r="T37" i="25"/>
  <c r="K37" i="25"/>
  <c r="U37" i="25"/>
  <c r="E37" i="25"/>
  <c r="W37" i="25"/>
  <c r="L37" i="25"/>
  <c r="Z37" i="25"/>
  <c r="N37" i="25"/>
  <c r="O37" i="25"/>
  <c r="P37" i="25"/>
  <c r="Q37" i="25"/>
  <c r="V37" i="25"/>
  <c r="M37" i="25"/>
  <c r="AA37" i="25"/>
  <c r="Y37" i="25"/>
  <c r="D54" i="25"/>
  <c r="AC25" i="25"/>
  <c r="J44" i="25"/>
  <c r="T44" i="25"/>
  <c r="K44" i="25"/>
  <c r="U44" i="25"/>
  <c r="L44" i="25"/>
  <c r="V44" i="25"/>
  <c r="X44" i="25"/>
  <c r="M44" i="25"/>
  <c r="N44" i="25"/>
  <c r="O44" i="25"/>
  <c r="P44" i="25"/>
  <c r="E39" i="25"/>
  <c r="O39" i="25"/>
  <c r="Y39" i="25"/>
  <c r="F39" i="25"/>
  <c r="P39" i="25"/>
  <c r="Z39" i="25"/>
  <c r="G39" i="25"/>
  <c r="Q39" i="25"/>
  <c r="AA39" i="25"/>
  <c r="M39" i="25"/>
  <c r="T39" i="25"/>
  <c r="K39" i="25"/>
  <c r="L39" i="25"/>
  <c r="R39" i="25"/>
  <c r="S39" i="25"/>
  <c r="U39" i="25"/>
  <c r="J39" i="25"/>
  <c r="X37" i="25"/>
  <c r="G55" i="25"/>
  <c r="AC26" i="25"/>
  <c r="J54" i="25"/>
  <c r="T54" i="25"/>
  <c r="K54" i="25"/>
  <c r="U54" i="25"/>
  <c r="L54" i="25"/>
  <c r="V54" i="25"/>
  <c r="O43" i="25"/>
  <c r="H40" i="25"/>
  <c r="R40" i="25"/>
  <c r="AB40" i="25"/>
  <c r="I40" i="25"/>
  <c r="S40" i="25"/>
  <c r="J40" i="25"/>
  <c r="T40" i="25"/>
  <c r="V40" i="25"/>
  <c r="K40" i="25"/>
  <c r="R34" i="25"/>
  <c r="Y56" i="25"/>
  <c r="O56" i="25"/>
  <c r="E56" i="25"/>
  <c r="R54" i="25"/>
  <c r="AC23" i="25"/>
  <c r="V50" i="25"/>
  <c r="Z43" i="25"/>
  <c r="P43" i="25"/>
  <c r="F43" i="25"/>
  <c r="Y40" i="25"/>
  <c r="S44" i="25"/>
  <c r="I44" i="25"/>
  <c r="E43" i="25"/>
  <c r="AC17" i="25"/>
  <c r="AC14" i="25"/>
  <c r="G41" i="25"/>
  <c r="AC12" i="25"/>
  <c r="AA44" i="25"/>
  <c r="I34" i="25"/>
  <c r="Y35" i="25"/>
  <c r="Y45" i="25"/>
  <c r="Y55" i="25"/>
  <c r="Y41" i="25"/>
  <c r="Y51" i="25"/>
  <c r="O35" i="25"/>
  <c r="O45" i="25"/>
  <c r="O55" i="25"/>
  <c r="O38" i="25"/>
  <c r="O48" i="25"/>
  <c r="E35" i="25"/>
  <c r="E45" i="25"/>
  <c r="E55" i="25"/>
  <c r="J56" i="25"/>
  <c r="AB54" i="25"/>
  <c r="M54" i="25"/>
  <c r="G53" i="25"/>
  <c r="Q53" i="25"/>
  <c r="AA53" i="25"/>
  <c r="H53" i="25"/>
  <c r="R53" i="25"/>
  <c r="AB53" i="25"/>
  <c r="I53" i="25"/>
  <c r="S53" i="25"/>
  <c r="N53" i="25"/>
  <c r="H50" i="25"/>
  <c r="R50" i="25"/>
  <c r="AB50" i="25"/>
  <c r="I50" i="25"/>
  <c r="S50" i="25"/>
  <c r="J50" i="25"/>
  <c r="T50" i="25"/>
  <c r="D50" i="25"/>
  <c r="J45" i="25"/>
  <c r="N40" i="25"/>
  <c r="H34" i="25"/>
  <c r="AC28" i="25"/>
  <c r="D49" i="25"/>
  <c r="AC20" i="25"/>
  <c r="F44" i="25"/>
  <c r="AC13" i="25"/>
  <c r="Y58" i="25"/>
  <c r="E58" i="25"/>
  <c r="O57" i="25"/>
  <c r="X56" i="25"/>
  <c r="H54" i="25"/>
  <c r="U53" i="25"/>
  <c r="U50" i="25"/>
  <c r="D43" i="25"/>
  <c r="M40" i="25"/>
  <c r="AA50" i="25"/>
  <c r="Q50" i="25"/>
  <c r="G50" i="25"/>
  <c r="M49" i="25"/>
  <c r="E47" i="25"/>
  <c r="G43" i="25"/>
  <c r="Q43" i="25"/>
  <c r="AA43" i="25"/>
  <c r="H43" i="25"/>
  <c r="R43" i="25"/>
  <c r="AB43" i="25"/>
  <c r="I43" i="25"/>
  <c r="S43" i="25"/>
  <c r="T43" i="25"/>
  <c r="AC29" i="25"/>
  <c r="F58" i="25"/>
  <c r="F56" i="25"/>
  <c r="P56" i="25"/>
  <c r="Z56" i="25"/>
  <c r="G56" i="25"/>
  <c r="Q56" i="25"/>
  <c r="AA56" i="25"/>
  <c r="H56" i="25"/>
  <c r="R56" i="25"/>
  <c r="AB56" i="25"/>
  <c r="Y54" i="25"/>
  <c r="F54" i="25"/>
  <c r="V43" i="25"/>
  <c r="J34" i="25"/>
  <c r="T34" i="25"/>
  <c r="K34" i="25"/>
  <c r="U34" i="25"/>
  <c r="L34" i="25"/>
  <c r="V34" i="25"/>
  <c r="F34" i="25"/>
  <c r="X34" i="25"/>
  <c r="G34" i="25"/>
  <c r="Y34" i="25"/>
  <c r="M34" i="25"/>
  <c r="AA34" i="25"/>
  <c r="Z53" i="25"/>
  <c r="P53" i="25"/>
  <c r="F53" i="25"/>
  <c r="AC22" i="25"/>
  <c r="AC19" i="25"/>
  <c r="U56" i="25"/>
  <c r="E54" i="25"/>
  <c r="J52" i="25"/>
  <c r="N50" i="25"/>
  <c r="E49" i="25"/>
  <c r="O49" i="25"/>
  <c r="Y49" i="25"/>
  <c r="F49" i="25"/>
  <c r="P49" i="25"/>
  <c r="Z49" i="25"/>
  <c r="G49" i="25"/>
  <c r="Q49" i="25"/>
  <c r="AA49" i="25"/>
  <c r="I47" i="25"/>
  <c r="S47" i="25"/>
  <c r="J47" i="25"/>
  <c r="T47" i="25"/>
  <c r="K47" i="25"/>
  <c r="U47" i="25"/>
  <c r="L47" i="25"/>
  <c r="U43" i="25"/>
  <c r="Z40" i="25"/>
  <c r="E40" i="25"/>
  <c r="E38" i="25"/>
  <c r="W34" i="25"/>
  <c r="S54" i="25"/>
  <c r="I54" i="25"/>
  <c r="AC9" i="25"/>
  <c r="AC8" i="25"/>
  <c r="AC11" i="25"/>
  <c r="Y36" i="25"/>
  <c r="O36" i="25"/>
  <c r="E36" i="25"/>
  <c r="AC6" i="25"/>
  <c r="X45" i="25"/>
  <c r="X55" i="25"/>
  <c r="X38" i="25"/>
  <c r="X48" i="25"/>
  <c r="X58" i="25"/>
  <c r="N45" i="25"/>
  <c r="N55" i="25"/>
  <c r="N38" i="25"/>
  <c r="N48" i="25"/>
  <c r="N58" i="25"/>
  <c r="D38" i="25"/>
  <c r="D48" i="25"/>
  <c r="D58" i="25"/>
  <c r="F46" i="25"/>
  <c r="P46" i="25"/>
  <c r="Z46" i="25"/>
  <c r="G46" i="25"/>
  <c r="Q46" i="25"/>
  <c r="AA46" i="25"/>
  <c r="H46" i="25"/>
  <c r="R46" i="25"/>
  <c r="AB46" i="25"/>
  <c r="F36" i="25"/>
  <c r="P36" i="25"/>
  <c r="Z36" i="25"/>
  <c r="G36" i="25"/>
  <c r="Q36" i="25"/>
  <c r="AA36" i="25"/>
  <c r="H36" i="25"/>
  <c r="R36" i="25"/>
  <c r="AB36" i="25"/>
  <c r="AC27" i="25"/>
  <c r="AC24" i="25"/>
  <c r="AC21" i="25"/>
  <c r="AC18" i="25"/>
  <c r="AB37" i="25"/>
  <c r="R37" i="25"/>
  <c r="H37" i="25"/>
  <c r="AC7" i="25"/>
  <c r="W35" i="25"/>
  <c r="W45" i="25"/>
  <c r="W55" i="25"/>
  <c r="W38" i="25"/>
  <c r="W48" i="25"/>
  <c r="W58" i="25"/>
  <c r="W41" i="25"/>
  <c r="W51" i="25"/>
  <c r="M35" i="25"/>
  <c r="M45" i="25"/>
  <c r="M55" i="25"/>
  <c r="M38" i="25"/>
  <c r="M48" i="25"/>
  <c r="M58" i="25"/>
  <c r="M41" i="25"/>
  <c r="M51" i="25"/>
  <c r="V38" i="25"/>
  <c r="V48" i="25"/>
  <c r="V58" i="25"/>
  <c r="L38" i="25"/>
  <c r="L58" i="25"/>
  <c r="X39" i="25"/>
  <c r="N39" i="25"/>
  <c r="AC10" i="25"/>
  <c r="D39" i="25"/>
  <c r="I57" i="25"/>
  <c r="S57" i="25"/>
  <c r="J57" i="25"/>
  <c r="T57" i="25"/>
  <c r="K57" i="25"/>
  <c r="U57" i="25"/>
  <c r="D40" i="25"/>
  <c r="N36" i="25"/>
  <c r="AA40" i="25"/>
  <c r="Q40" i="25"/>
  <c r="G40" i="25"/>
  <c r="Z42" i="25"/>
  <c r="P42" i="25"/>
  <c r="F42" i="25"/>
  <c r="Y52" i="25"/>
  <c r="O52" i="25"/>
  <c r="E52" i="25"/>
  <c r="V51" i="25"/>
  <c r="L51" i="25"/>
  <c r="Y42" i="25"/>
  <c r="O42" i="25"/>
  <c r="E42" i="25"/>
  <c r="V41" i="25"/>
  <c r="L41" i="25"/>
  <c r="X35" i="25"/>
  <c r="N35" i="25"/>
  <c r="X52" i="25"/>
  <c r="N52" i="25"/>
  <c r="U51" i="25"/>
  <c r="X42" i="25"/>
  <c r="N42" i="25"/>
  <c r="U41" i="25"/>
  <c r="L4" i="17"/>
  <c r="M4" i="17" s="1"/>
  <c r="N4" i="17" s="1"/>
  <c r="H4" i="17"/>
  <c r="H5" i="17" s="1"/>
  <c r="S4" i="17"/>
  <c r="S5" i="17" s="1"/>
  <c r="T6" i="17" s="1"/>
  <c r="K4" i="12"/>
  <c r="K6" i="12" s="1"/>
  <c r="E6" i="17"/>
  <c r="E9" i="17" s="1"/>
  <c r="AF4" i="17"/>
  <c r="AG4" i="17" s="1"/>
  <c r="E6" i="16"/>
  <c r="AF4" i="16"/>
  <c r="AG4" i="16" s="1"/>
  <c r="E5" i="16"/>
  <c r="AR4" i="17"/>
  <c r="D13" i="5"/>
  <c r="F4" i="14"/>
  <c r="O4" i="14" s="1"/>
  <c r="O4" i="17"/>
  <c r="G6" i="17"/>
  <c r="G9" i="17" s="1"/>
  <c r="AF4" i="20"/>
  <c r="AG4" i="20" s="1"/>
  <c r="AH4" i="20" s="1"/>
  <c r="AI4" i="20" s="1"/>
  <c r="AG5" i="23"/>
  <c r="CB46" i="20"/>
  <c r="BS46" i="20"/>
  <c r="AO46" i="20"/>
  <c r="CE46" i="20"/>
  <c r="BA46" i="20"/>
  <c r="E6" i="20"/>
  <c r="E5" i="20"/>
  <c r="E9" i="20" s="1"/>
  <c r="AB48" i="24"/>
  <c r="AH48" i="24" s="1"/>
  <c r="O4" i="12"/>
  <c r="O5" i="12" s="1"/>
  <c r="P6" i="12" s="1"/>
  <c r="G4" i="12"/>
  <c r="AR4" i="12"/>
  <c r="AS4" i="12" s="1"/>
  <c r="E5" i="7"/>
  <c r="K4" i="7"/>
  <c r="L5" i="14"/>
  <c r="M4" i="14"/>
  <c r="N4" i="14" s="1"/>
  <c r="N5" i="14" s="1"/>
  <c r="F6" i="14"/>
  <c r="F5" i="14"/>
  <c r="F9" i="14" s="1"/>
  <c r="AR4" i="14"/>
  <c r="AS4" i="14" s="1"/>
  <c r="AT4" i="14" s="1"/>
  <c r="AU4" i="14" s="1"/>
  <c r="AV4" i="14" s="1"/>
  <c r="AW4" i="14" s="1"/>
  <c r="AX4" i="14" s="1"/>
  <c r="AH4" i="17"/>
  <c r="E9" i="11"/>
  <c r="AF6" i="17"/>
  <c r="AF5" i="17" s="1"/>
  <c r="AF6" i="12"/>
  <c r="AF5" i="12" s="1"/>
  <c r="AF9" i="12" s="1"/>
  <c r="G4" i="15"/>
  <c r="H4" i="15" s="1"/>
  <c r="F6" i="15"/>
  <c r="AF6" i="16"/>
  <c r="AF5" i="16" s="1"/>
  <c r="E5" i="15"/>
  <c r="E6" i="15"/>
  <c r="K4" i="15"/>
  <c r="AF4" i="15"/>
  <c r="AF4" i="7"/>
  <c r="AG4" i="7" s="1"/>
  <c r="AH4" i="7" s="1"/>
  <c r="AI4" i="7" s="1"/>
  <c r="AJ4" i="7" s="1"/>
  <c r="AK4" i="7" s="1"/>
  <c r="AL4" i="7" s="1"/>
  <c r="AM4" i="7" s="1"/>
  <c r="AN4" i="7" s="1"/>
  <c r="AO4" i="7" s="1"/>
  <c r="AP4" i="7" s="1"/>
  <c r="AQ4" i="7" s="1"/>
  <c r="E6" i="7"/>
  <c r="AF6" i="14"/>
  <c r="AF5" i="14" s="1"/>
  <c r="F4" i="18"/>
  <c r="AR4" i="18" s="1"/>
  <c r="AS4" i="18" s="1"/>
  <c r="AT4" i="18" s="1"/>
  <c r="AU4" i="18" s="1"/>
  <c r="AV4" i="18" s="1"/>
  <c r="AW4" i="18" s="1"/>
  <c r="AX4" i="18" s="1"/>
  <c r="AY4" i="18" s="1"/>
  <c r="AZ4" i="18" s="1"/>
  <c r="BA4" i="18" s="1"/>
  <c r="BB4" i="18" s="1"/>
  <c r="BC4" i="18" s="1"/>
  <c r="E6" i="18"/>
  <c r="E9" i="18" s="1"/>
  <c r="C60" i="19"/>
  <c r="L4" i="16"/>
  <c r="L5" i="16" s="1"/>
  <c r="K6" i="16"/>
  <c r="K5" i="14"/>
  <c r="L6" i="14" s="1"/>
  <c r="K6" i="14"/>
  <c r="E9" i="14"/>
  <c r="AF4" i="18"/>
  <c r="AF6" i="18" s="1"/>
  <c r="AF5" i="18" s="1"/>
  <c r="AG6" i="18" s="1"/>
  <c r="AG5" i="18" s="1"/>
  <c r="AH6" i="18" s="1"/>
  <c r="AH5" i="18" s="1"/>
  <c r="K4" i="18"/>
  <c r="BM46" i="20"/>
  <c r="AI46" i="20"/>
  <c r="BU15" i="17"/>
  <c r="BU23" i="6" s="1"/>
  <c r="K4" i="20"/>
  <c r="L4" i="20" s="1"/>
  <c r="CH46" i="20"/>
  <c r="BD46" i="20"/>
  <c r="C59" i="19"/>
  <c r="AF35" i="19"/>
  <c r="AG32" i="19" s="1"/>
  <c r="AF47" i="19"/>
  <c r="AG44" i="19" s="1"/>
  <c r="F4" i="19"/>
  <c r="K4" i="19"/>
  <c r="AF4" i="19"/>
  <c r="E5" i="19"/>
  <c r="E9" i="19" s="1"/>
  <c r="BY46" i="20"/>
  <c r="AU46" i="20"/>
  <c r="BV46" i="20"/>
  <c r="AR46" i="20"/>
  <c r="BP46" i="20"/>
  <c r="AL46" i="20"/>
  <c r="CM25" i="20"/>
  <c r="CM23" i="8" s="1"/>
  <c r="CK46" i="20"/>
  <c r="P4" i="20"/>
  <c r="O5" i="20"/>
  <c r="F6" i="20"/>
  <c r="G4" i="20"/>
  <c r="F5" i="20"/>
  <c r="AH151" i="10"/>
  <c r="AH150" i="10"/>
  <c r="AH149" i="10"/>
  <c r="AH148" i="10"/>
  <c r="AH147" i="10"/>
  <c r="AH146" i="10"/>
  <c r="AH145" i="10"/>
  <c r="L4" i="10"/>
  <c r="K6" i="10"/>
  <c r="K5" i="10"/>
  <c r="AR4" i="10"/>
  <c r="B15" i="22" s="1"/>
  <c r="AG4" i="10"/>
  <c r="B4" i="22" s="1"/>
  <c r="G4" i="10"/>
  <c r="F44" i="10"/>
  <c r="E44" i="10"/>
  <c r="O4" i="10"/>
  <c r="F5" i="10"/>
  <c r="F9" i="10" s="1"/>
  <c r="E5" i="10"/>
  <c r="E9" i="10" s="1"/>
  <c r="AF6" i="10"/>
  <c r="AG6" i="11"/>
  <c r="AG5" i="11" s="1"/>
  <c r="AF9" i="11"/>
  <c r="AG4" i="11"/>
  <c r="K5" i="11"/>
  <c r="F4" i="11"/>
  <c r="K6" i="11"/>
  <c r="L4" i="11"/>
  <c r="CJ146" i="13"/>
  <c r="CM143" i="13"/>
  <c r="BQ143" i="13"/>
  <c r="BG143" i="13"/>
  <c r="BQ135" i="13"/>
  <c r="BG135" i="13"/>
  <c r="BK134" i="13"/>
  <c r="BK132" i="13"/>
  <c r="CM130" i="13"/>
  <c r="BP130" i="13"/>
  <c r="CJ129" i="13"/>
  <c r="BP127" i="13"/>
  <c r="BW148" i="13"/>
  <c r="BO147" i="13"/>
  <c r="BE147" i="13"/>
  <c r="CF146" i="13"/>
  <c r="BZ145" i="13"/>
  <c r="BY142" i="13"/>
  <c r="BW140" i="13"/>
  <c r="BI140" i="13"/>
  <c r="CA139" i="13"/>
  <c r="BQ139" i="13"/>
  <c r="CE138" i="13"/>
  <c r="BN138" i="13"/>
  <c r="CM133" i="13"/>
  <c r="BQ133" i="13"/>
  <c r="CH132" i="13"/>
  <c r="CI131" i="13"/>
  <c r="BJ131" i="13"/>
  <c r="BY130" i="13"/>
  <c r="CE128" i="13"/>
  <c r="BO127" i="13"/>
  <c r="BI148" i="13"/>
  <c r="CI147" i="13"/>
  <c r="BN147" i="13"/>
  <c r="BN146" i="13"/>
  <c r="BI142" i="13"/>
  <c r="CL141" i="13"/>
  <c r="BD139" i="13"/>
  <c r="BF136" i="13"/>
  <c r="CH135" i="13"/>
  <c r="BY134" i="13"/>
  <c r="CJ133" i="13"/>
  <c r="BQ128" i="13"/>
  <c r="CI125" i="13"/>
  <c r="BT148" i="13"/>
  <c r="BU145" i="13"/>
  <c r="BP144" i="13"/>
  <c r="BF144" i="13"/>
  <c r="CH143" i="13"/>
  <c r="BH142" i="13"/>
  <c r="BP141" i="13"/>
  <c r="BF141" i="13"/>
  <c r="BE136" i="13"/>
  <c r="CB135" i="13"/>
  <c r="BH134" i="13"/>
  <c r="BN133" i="13"/>
  <c r="BD133" i="13"/>
  <c r="CM132" i="13"/>
  <c r="BH132" i="13"/>
  <c r="BS129" i="13"/>
  <c r="CD128" i="13"/>
  <c r="CB128" i="13"/>
  <c r="CF124" i="13"/>
  <c r="CH144" i="13"/>
  <c r="BE144" i="13"/>
  <c r="CB143" i="13"/>
  <c r="BS142" i="13"/>
  <c r="CD139" i="13"/>
  <c r="BK138" i="13"/>
  <c r="CG136" i="13"/>
  <c r="BG134" i="13"/>
  <c r="CK131" i="13"/>
  <c r="BG131" i="13"/>
  <c r="CD129" i="13"/>
  <c r="CA128" i="13"/>
  <c r="CE127" i="13"/>
  <c r="CH126" i="13"/>
  <c r="CE125" i="13"/>
  <c r="CH148" i="13"/>
  <c r="CD147" i="13"/>
  <c r="BY146" i="13"/>
  <c r="BK146" i="13"/>
  <c r="BG145" i="13"/>
  <c r="CG144" i="13"/>
  <c r="BL143" i="13"/>
  <c r="BP142" i="13"/>
  <c r="BF142" i="13"/>
  <c r="BY138" i="13"/>
  <c r="BJ138" i="13"/>
  <c r="BS137" i="13"/>
  <c r="BM136" i="13"/>
  <c r="BL135" i="13"/>
  <c r="BR134" i="13"/>
  <c r="CG132" i="13"/>
  <c r="CB131" i="13"/>
  <c r="BR131" i="13"/>
  <c r="CI130" i="13"/>
  <c r="BY127" i="13"/>
  <c r="BR125" i="13"/>
  <c r="BR124" i="13"/>
  <c r="AG6" i="12"/>
  <c r="AG5" i="12" s="1"/>
  <c r="BX147" i="13"/>
  <c r="BP145" i="13"/>
  <c r="BM144" i="13"/>
  <c r="BW143" i="13"/>
  <c r="BE142" i="13"/>
  <c r="CA141" i="13"/>
  <c r="BY141" i="13"/>
  <c r="BI138" i="13"/>
  <c r="BP137" i="13"/>
  <c r="BF137" i="13"/>
  <c r="BL136" i="13"/>
  <c r="BO134" i="13"/>
  <c r="BE134" i="13"/>
  <c r="BY133" i="13"/>
  <c r="BW133" i="13"/>
  <c r="BQ132" i="13"/>
  <c r="CA129" i="13"/>
  <c r="CD126" i="13"/>
  <c r="BT126" i="13"/>
  <c r="BQ125" i="13"/>
  <c r="BV146" i="13"/>
  <c r="BO145" i="13"/>
  <c r="BE145" i="13"/>
  <c r="CA144" i="13"/>
  <c r="BL141" i="13"/>
  <c r="BT138" i="13"/>
  <c r="BE137" i="13"/>
  <c r="BK136" i="13"/>
  <c r="BW135" i="13"/>
  <c r="BN134" i="13"/>
  <c r="BD134" i="13"/>
  <c r="BJ133" i="13"/>
  <c r="BZ129" i="13"/>
  <c r="BQ126" i="13"/>
  <c r="CL125" i="13"/>
  <c r="BH147" i="13"/>
  <c r="BK144" i="13"/>
  <c r="BI143" i="13"/>
  <c r="CJ142" i="13"/>
  <c r="BL140" i="13"/>
  <c r="BH139" i="13"/>
  <c r="BT133" i="13"/>
  <c r="BI133" i="13"/>
  <c r="CA131" i="13"/>
  <c r="BR127" i="13"/>
  <c r="BH127" i="13"/>
  <c r="CK126" i="13"/>
  <c r="CK125" i="13"/>
  <c r="BL148" i="13"/>
  <c r="BS147" i="13"/>
  <c r="BX144" i="13"/>
  <c r="BR143" i="13"/>
  <c r="BS139" i="13"/>
  <c r="BV136" i="13"/>
  <c r="BR135" i="13"/>
  <c r="BH135" i="13"/>
  <c r="CJ134" i="13"/>
  <c r="CC127" i="13"/>
  <c r="CJ126" i="13"/>
  <c r="CC124" i="13"/>
  <c r="CK124" i="13"/>
  <c r="BR148" i="13"/>
  <c r="BN142" i="13"/>
  <c r="BC142" i="13"/>
  <c r="BJ141" i="13"/>
  <c r="AY141" i="13"/>
  <c r="AV140" i="13"/>
  <c r="BB139" i="13"/>
  <c r="CE133" i="13"/>
  <c r="AW124" i="13"/>
  <c r="AG4" i="12"/>
  <c r="CM148" i="13"/>
  <c r="CB148" i="13"/>
  <c r="BQ148" i="13"/>
  <c r="AU148" i="13"/>
  <c r="BA147" i="13"/>
  <c r="CD146" i="13"/>
  <c r="BS146" i="13"/>
  <c r="AW146" i="13"/>
  <c r="CJ145" i="13"/>
  <c r="BY145" i="13"/>
  <c r="BT141" i="13"/>
  <c r="BI141" i="13"/>
  <c r="CB140" i="13"/>
  <c r="BQ140" i="13"/>
  <c r="BF140" i="13"/>
  <c r="AU140" i="13"/>
  <c r="CI139" i="13"/>
  <c r="BL139" i="13"/>
  <c r="BA139" i="13"/>
  <c r="BN137" i="13"/>
  <c r="BC137" i="13"/>
  <c r="BN132" i="13"/>
  <c r="BF130" i="13"/>
  <c r="BQ130" i="13"/>
  <c r="CA126" i="13"/>
  <c r="BI125" i="13"/>
  <c r="CA124" i="13"/>
  <c r="BG124" i="13"/>
  <c r="F6" i="12"/>
  <c r="AR146" i="13"/>
  <c r="AR138" i="13"/>
  <c r="BL131" i="13"/>
  <c r="BN130" i="13"/>
  <c r="BZ124" i="13"/>
  <c r="E6" i="12"/>
  <c r="G5" i="12"/>
  <c r="BT145" i="13"/>
  <c r="AX145" i="13"/>
  <c r="BZ144" i="13"/>
  <c r="CJ138" i="13"/>
  <c r="BT137" i="13"/>
  <c r="BI137" i="13"/>
  <c r="AX137" i="13"/>
  <c r="BO136" i="13"/>
  <c r="BD136" i="13"/>
  <c r="BB127" i="13"/>
  <c r="F5" i="12"/>
  <c r="CL126" i="13"/>
  <c r="BW126" i="13"/>
  <c r="E5" i="12"/>
  <c r="BI135" i="13"/>
  <c r="CJ130" i="13"/>
  <c r="BY128" i="13"/>
  <c r="AR147" i="13"/>
  <c r="AT145" i="13"/>
  <c r="AV143" i="13"/>
  <c r="BL127" i="13"/>
  <c r="O4" i="13"/>
  <c r="G4" i="13"/>
  <c r="F5" i="13"/>
  <c r="K4" i="13"/>
  <c r="AF4" i="13"/>
  <c r="E5" i="13"/>
  <c r="E9" i="13" s="1"/>
  <c r="AH4" i="14"/>
  <c r="M6" i="14"/>
  <c r="L9" i="14"/>
  <c r="S4" i="15"/>
  <c r="G5" i="15"/>
  <c r="BD4" i="15"/>
  <c r="AR4" i="15"/>
  <c r="K9" i="14"/>
  <c r="G6" i="15"/>
  <c r="F5" i="15"/>
  <c r="O4" i="15"/>
  <c r="M5" i="14"/>
  <c r="L4" i="15"/>
  <c r="A28" i="16"/>
  <c r="AF17" i="16" s="1"/>
  <c r="AF34" i="6" s="1"/>
  <c r="W49" i="9" s="1"/>
  <c r="AF16" i="16"/>
  <c r="M4" i="16"/>
  <c r="K5" i="16"/>
  <c r="BA15" i="17"/>
  <c r="I4" i="17"/>
  <c r="BP4" i="17"/>
  <c r="H6" i="17"/>
  <c r="CF15" i="17"/>
  <c r="AH15" i="17"/>
  <c r="CE15" i="17"/>
  <c r="AG15" i="17"/>
  <c r="BV15" i="17"/>
  <c r="F4" i="16"/>
  <c r="AJ15" i="17"/>
  <c r="AT15" i="17"/>
  <c r="BD15" i="17"/>
  <c r="BN15" i="17"/>
  <c r="BX15" i="17"/>
  <c r="CH15" i="17"/>
  <c r="AK15" i="17"/>
  <c r="AU15" i="17"/>
  <c r="BE15" i="17"/>
  <c r="BO15" i="17"/>
  <c r="BY15" i="17"/>
  <c r="CI15" i="17"/>
  <c r="AL15" i="17"/>
  <c r="AV15" i="17"/>
  <c r="BF15" i="17"/>
  <c r="BP15" i="17"/>
  <c r="BZ15" i="17"/>
  <c r="CJ15" i="17"/>
  <c r="AF16" i="17"/>
  <c r="AM15" i="17"/>
  <c r="AW15" i="17"/>
  <c r="BG15" i="17"/>
  <c r="BQ15" i="17"/>
  <c r="CA15" i="17"/>
  <c r="CK15" i="17"/>
  <c r="AN15" i="17"/>
  <c r="AX15" i="17"/>
  <c r="BH15" i="17"/>
  <c r="BR15" i="17"/>
  <c r="CB15" i="17"/>
  <c r="CL15" i="17"/>
  <c r="AO15" i="17"/>
  <c r="AY15" i="17"/>
  <c r="BI15" i="17"/>
  <c r="BS15" i="17"/>
  <c r="CC15" i="17"/>
  <c r="CM15" i="17"/>
  <c r="AF15" i="17"/>
  <c r="AP15" i="17"/>
  <c r="AZ15" i="17"/>
  <c r="BJ15" i="17"/>
  <c r="BT15" i="17"/>
  <c r="CD15" i="17"/>
  <c r="AI15" i="17"/>
  <c r="AS15" i="17"/>
  <c r="BC15" i="17"/>
  <c r="BM15" i="17"/>
  <c r="BW15" i="17"/>
  <c r="CG15" i="17"/>
  <c r="AF17" i="17"/>
  <c r="BL15" i="17"/>
  <c r="BK15" i="17"/>
  <c r="BB15" i="17"/>
  <c r="AF9" i="17"/>
  <c r="AG6" i="17"/>
  <c r="AG5" i="17" s="1"/>
  <c r="P4" i="17"/>
  <c r="O5" i="17"/>
  <c r="N5" i="17"/>
  <c r="BD4" i="17"/>
  <c r="M5" i="17"/>
  <c r="L5" i="17"/>
  <c r="K5" i="17"/>
  <c r="AG9" i="18"/>
  <c r="AF9" i="18"/>
  <c r="F6" i="18"/>
  <c r="G4" i="18"/>
  <c r="F5" i="18"/>
  <c r="O4" i="18"/>
  <c r="AG4" i="18"/>
  <c r="L4" i="18"/>
  <c r="AF4" i="6"/>
  <c r="C65" i="25" s="1"/>
  <c r="F4" i="6"/>
  <c r="E6" i="6"/>
  <c r="E9" i="6" s="1"/>
  <c r="K4" i="6"/>
  <c r="P4" i="7"/>
  <c r="P6" i="7"/>
  <c r="G4" i="7"/>
  <c r="AR4" i="7"/>
  <c r="AS4" i="7" s="1"/>
  <c r="AT4" i="7" s="1"/>
  <c r="AU4" i="7" s="1"/>
  <c r="AV4" i="7" s="1"/>
  <c r="AW4" i="7" s="1"/>
  <c r="AX4" i="7" s="1"/>
  <c r="AY4" i="7" s="1"/>
  <c r="AZ4" i="7" s="1"/>
  <c r="BA4" i="7" s="1"/>
  <c r="BB4" i="7" s="1"/>
  <c r="BC4" i="7" s="1"/>
  <c r="F6" i="7"/>
  <c r="F5" i="7"/>
  <c r="AF6" i="7"/>
  <c r="AF5" i="7" s="1"/>
  <c r="K6" i="7"/>
  <c r="K5" i="8"/>
  <c r="L4" i="8"/>
  <c r="G4" i="8"/>
  <c r="AR4" i="8"/>
  <c r="AS4" i="8" s="1"/>
  <c r="AT4" i="8" s="1"/>
  <c r="AU4" i="8" s="1"/>
  <c r="AV4" i="8" s="1"/>
  <c r="AW4" i="8" s="1"/>
  <c r="AX4" i="8" s="1"/>
  <c r="AY4" i="8" s="1"/>
  <c r="AZ4" i="8" s="1"/>
  <c r="BA4" i="8" s="1"/>
  <c r="BB4" i="8" s="1"/>
  <c r="BC4" i="8" s="1"/>
  <c r="O4" i="8"/>
  <c r="F5" i="8"/>
  <c r="F9" i="8" s="1"/>
  <c r="E6" i="8"/>
  <c r="E9" i="8" s="1"/>
  <c r="AF4" i="8"/>
  <c r="H6" i="9"/>
  <c r="O6" i="9"/>
  <c r="BD10" i="27" l="1"/>
  <c r="AZ14" i="27"/>
  <c r="BB14" i="27"/>
  <c r="F9" i="12"/>
  <c r="G4" i="14"/>
  <c r="W4" i="17"/>
  <c r="E9" i="16"/>
  <c r="AF6" i="20"/>
  <c r="AF5" i="20" s="1"/>
  <c r="AF9" i="20" s="1"/>
  <c r="F6" i="13"/>
  <c r="F9" i="13" s="1"/>
  <c r="AR4" i="13"/>
  <c r="AS4" i="13" s="1"/>
  <c r="AT4" i="13" s="1"/>
  <c r="AU4" i="13" s="1"/>
  <c r="P4" i="12"/>
  <c r="T4" i="17"/>
  <c r="F9" i="15"/>
  <c r="IX10" i="24"/>
  <c r="DD3" i="27"/>
  <c r="DD10" i="27" s="1"/>
  <c r="CO35" i="27"/>
  <c r="L3" i="27"/>
  <c r="BB3" i="27"/>
  <c r="AF3" i="27"/>
  <c r="BB34" i="27"/>
  <c r="AZ38" i="27"/>
  <c r="N22" i="27"/>
  <c r="BC78" i="27"/>
  <c r="L22" i="27"/>
  <c r="BC82" i="27"/>
  <c r="AG6" i="27"/>
  <c r="BC94" i="27"/>
  <c r="DD6" i="27"/>
  <c r="BA62" i="27"/>
  <c r="DB6" i="27"/>
  <c r="BA22" i="27"/>
  <c r="BA18" i="27"/>
  <c r="AH62" i="27"/>
  <c r="AG86" i="27"/>
  <c r="AG14" i="27"/>
  <c r="BA74" i="27"/>
  <c r="BD102" i="27"/>
  <c r="AH14" i="27"/>
  <c r="K22" i="27"/>
  <c r="BB26" i="27"/>
  <c r="BA66" i="27"/>
  <c r="BC98" i="27"/>
  <c r="J5" i="27"/>
  <c r="J6" i="27" s="1"/>
  <c r="K5" i="27"/>
  <c r="K6" i="27" s="1"/>
  <c r="M5" i="27"/>
  <c r="M6" i="27" s="1"/>
  <c r="N5" i="27"/>
  <c r="N6" i="27" s="1"/>
  <c r="J10" i="27"/>
  <c r="AF41" i="27"/>
  <c r="AF42" i="27" s="1"/>
  <c r="AD41" i="27"/>
  <c r="AD42" i="27" s="1"/>
  <c r="AE41" i="27"/>
  <c r="AE42" i="27" s="1"/>
  <c r="AG41" i="27"/>
  <c r="AG42" i="27" s="1"/>
  <c r="AH41" i="27"/>
  <c r="AH42" i="27" s="1"/>
  <c r="BA94" i="27"/>
  <c r="BA82" i="27"/>
  <c r="K102" i="27"/>
  <c r="BD54" i="27"/>
  <c r="M70" i="27"/>
  <c r="L33" i="27"/>
  <c r="L34" i="27" s="1"/>
  <c r="J33" i="27"/>
  <c r="J34" i="27" s="1"/>
  <c r="M33" i="27"/>
  <c r="M34" i="27" s="1"/>
  <c r="N33" i="27"/>
  <c r="N34" i="27" s="1"/>
  <c r="L37" i="27"/>
  <c r="L38" i="27" s="1"/>
  <c r="J37" i="27"/>
  <c r="J38" i="27" s="1"/>
  <c r="K37" i="27"/>
  <c r="K38" i="27" s="1"/>
  <c r="M37" i="27"/>
  <c r="M38" i="27" s="1"/>
  <c r="DE6" i="27"/>
  <c r="BA34" i="27"/>
  <c r="K34" i="27"/>
  <c r="AF26" i="27"/>
  <c r="N54" i="27"/>
  <c r="BA78" i="27"/>
  <c r="BD90" i="27"/>
  <c r="CN38" i="27"/>
  <c r="CO37" i="27"/>
  <c r="AE26" i="27"/>
  <c r="BC6" i="27"/>
  <c r="AE22" i="27"/>
  <c r="BD82" i="27"/>
  <c r="AH58" i="27"/>
  <c r="AH54" i="27"/>
  <c r="BB42" i="27"/>
  <c r="BD70" i="27"/>
  <c r="BA86" i="27"/>
  <c r="BD50" i="27"/>
  <c r="M22" i="27"/>
  <c r="AZ26" i="27"/>
  <c r="AD94" i="27"/>
  <c r="BC70" i="27"/>
  <c r="N74" i="27"/>
  <c r="BC90" i="27"/>
  <c r="BB94" i="27"/>
  <c r="BC26" i="27"/>
  <c r="BB70" i="27"/>
  <c r="K94" i="27"/>
  <c r="M74" i="27"/>
  <c r="L10" i="27"/>
  <c r="M10" i="27"/>
  <c r="BD34" i="27"/>
  <c r="M62" i="27"/>
  <c r="BC74" i="27"/>
  <c r="J86" i="27"/>
  <c r="K10" i="27"/>
  <c r="BB82" i="27"/>
  <c r="BA58" i="27"/>
  <c r="AG26" i="27"/>
  <c r="L18" i="27"/>
  <c r="J57" i="27"/>
  <c r="J58" i="27" s="1"/>
  <c r="K57" i="27"/>
  <c r="K58" i="27" s="1"/>
  <c r="L57" i="27"/>
  <c r="L58" i="27" s="1"/>
  <c r="M57" i="27"/>
  <c r="M58" i="27" s="1"/>
  <c r="N57" i="27"/>
  <c r="N58" i="27" s="1"/>
  <c r="AZ54" i="27"/>
  <c r="AZ86" i="27"/>
  <c r="K78" i="27"/>
  <c r="J94" i="27"/>
  <c r="AH66" i="27"/>
  <c r="N94" i="27"/>
  <c r="AG66" i="27"/>
  <c r="N78" i="27"/>
  <c r="AD58" i="27"/>
  <c r="AF69" i="27"/>
  <c r="AF70" i="27" s="1"/>
  <c r="AD69" i="27"/>
  <c r="AD70" i="27" s="1"/>
  <c r="AE69" i="27"/>
  <c r="AE70" i="27" s="1"/>
  <c r="AG69" i="27"/>
  <c r="AG70" i="27" s="1"/>
  <c r="AH69" i="27"/>
  <c r="AH70" i="27" s="1"/>
  <c r="BD98" i="27"/>
  <c r="AF46" i="27"/>
  <c r="BC18" i="27"/>
  <c r="J22" i="27"/>
  <c r="K45" i="27"/>
  <c r="K46" i="27" s="1"/>
  <c r="N45" i="27"/>
  <c r="N46" i="27" s="1"/>
  <c r="J45" i="27"/>
  <c r="J46" i="27" s="1"/>
  <c r="L45" i="27"/>
  <c r="L46" i="27" s="1"/>
  <c r="M45" i="27"/>
  <c r="M46" i="27" s="1"/>
  <c r="AG58" i="27"/>
  <c r="AE46" i="27"/>
  <c r="AZ6" i="27"/>
  <c r="BB18" i="27"/>
  <c r="BC14" i="27"/>
  <c r="BB46" i="27"/>
  <c r="AH89" i="27"/>
  <c r="AH90" i="27" s="1"/>
  <c r="AD89" i="27"/>
  <c r="AD90" i="27" s="1"/>
  <c r="AE89" i="27"/>
  <c r="AE90" i="27" s="1"/>
  <c r="AF89" i="27"/>
  <c r="AF90" i="27" s="1"/>
  <c r="AG89" i="27"/>
  <c r="AG90" i="27" s="1"/>
  <c r="L49" i="27"/>
  <c r="L50" i="27" s="1"/>
  <c r="J49" i="27"/>
  <c r="J50" i="27" s="1"/>
  <c r="K49" i="27"/>
  <c r="K50" i="27" s="1"/>
  <c r="M49" i="27"/>
  <c r="M50" i="27" s="1"/>
  <c r="N49" i="27"/>
  <c r="N50" i="27" s="1"/>
  <c r="J102" i="27"/>
  <c r="AD46" i="27"/>
  <c r="AD66" i="27"/>
  <c r="AH6" i="27"/>
  <c r="BC34" i="27"/>
  <c r="AD14" i="27"/>
  <c r="AF6" i="27"/>
  <c r="J62" i="27"/>
  <c r="N97" i="27"/>
  <c r="N98" i="27" s="1"/>
  <c r="J97" i="27"/>
  <c r="J98" i="27" s="1"/>
  <c r="K97" i="27"/>
  <c r="K98" i="27" s="1"/>
  <c r="L97" i="27"/>
  <c r="L98" i="27" s="1"/>
  <c r="M97" i="27"/>
  <c r="M98" i="27" s="1"/>
  <c r="AE86" i="27"/>
  <c r="BC54" i="27"/>
  <c r="BA70" i="27"/>
  <c r="AH46" i="27"/>
  <c r="L74" i="27"/>
  <c r="AZ90" i="27"/>
  <c r="N10" i="27"/>
  <c r="AG37" i="27"/>
  <c r="AG38" i="27" s="1"/>
  <c r="AE37" i="27"/>
  <c r="AE38" i="27" s="1"/>
  <c r="AF37" i="27"/>
  <c r="AF38" i="27" s="1"/>
  <c r="AH37" i="27"/>
  <c r="AH38" i="27" s="1"/>
  <c r="AD37" i="27"/>
  <c r="AD38" i="27" s="1"/>
  <c r="AD9" i="27"/>
  <c r="AD10" i="27" s="1"/>
  <c r="AE9" i="27"/>
  <c r="AE10" i="27" s="1"/>
  <c r="AF9" i="27"/>
  <c r="AF10" i="27" s="1"/>
  <c r="AG9" i="27"/>
  <c r="AG10" i="27" s="1"/>
  <c r="AH9" i="27"/>
  <c r="AH10" i="27" s="1"/>
  <c r="J18" i="27"/>
  <c r="BD74" i="27"/>
  <c r="AF54" i="27"/>
  <c r="AZ70" i="27"/>
  <c r="J70" i="27"/>
  <c r="BC86" i="27"/>
  <c r="K74" i="27"/>
  <c r="BB90" i="27"/>
  <c r="BB6" i="27"/>
  <c r="AH33" i="27"/>
  <c r="AH34" i="27" s="1"/>
  <c r="AG33" i="27"/>
  <c r="AG34" i="27" s="1"/>
  <c r="AF33" i="27"/>
  <c r="AF34" i="27" s="1"/>
  <c r="AD33" i="27"/>
  <c r="AD34" i="27" s="1"/>
  <c r="AE33" i="27"/>
  <c r="AE34" i="27" s="1"/>
  <c r="AE50" i="27"/>
  <c r="BD62" i="27"/>
  <c r="N18" i="27"/>
  <c r="AF62" i="27"/>
  <c r="AE77" i="27"/>
  <c r="AE78" i="27" s="1"/>
  <c r="AH77" i="27"/>
  <c r="AH78" i="27" s="1"/>
  <c r="AD77" i="27"/>
  <c r="AD78" i="27" s="1"/>
  <c r="AF77" i="27"/>
  <c r="AF78" i="27" s="1"/>
  <c r="AG77" i="27"/>
  <c r="AG78" i="27" s="1"/>
  <c r="BA54" i="27"/>
  <c r="AZ42" i="27"/>
  <c r="AD73" i="27"/>
  <c r="AD74" i="27" s="1"/>
  <c r="AG73" i="27"/>
  <c r="AG74" i="27" s="1"/>
  <c r="AE73" i="27"/>
  <c r="AE74" i="27" s="1"/>
  <c r="AF73" i="27"/>
  <c r="AF74" i="27" s="1"/>
  <c r="AH73" i="27"/>
  <c r="AH74" i="27" s="1"/>
  <c r="M94" i="27"/>
  <c r="M78" i="27"/>
  <c r="J74" i="27"/>
  <c r="AD6" i="27"/>
  <c r="M41" i="27"/>
  <c r="M42" i="27" s="1"/>
  <c r="K41" i="27"/>
  <c r="K42" i="27" s="1"/>
  <c r="J41" i="27"/>
  <c r="J42" i="27" s="1"/>
  <c r="L41" i="27"/>
  <c r="L42" i="27" s="1"/>
  <c r="N41" i="27"/>
  <c r="N42" i="27" s="1"/>
  <c r="BA14" i="27"/>
  <c r="AF18" i="27"/>
  <c r="AD50" i="27"/>
  <c r="M18" i="27"/>
  <c r="M81" i="27"/>
  <c r="M82" i="27" s="1"/>
  <c r="N81" i="27"/>
  <c r="N82" i="27" s="1"/>
  <c r="J81" i="27"/>
  <c r="J82" i="27" s="1"/>
  <c r="K81" i="27"/>
  <c r="K82" i="27" s="1"/>
  <c r="L81" i="27"/>
  <c r="L82" i="27" s="1"/>
  <c r="L94" i="27"/>
  <c r="BB86" i="27"/>
  <c r="P4" i="14"/>
  <c r="P5" i="14" s="1"/>
  <c r="O5" i="14"/>
  <c r="P6" i="14" s="1"/>
  <c r="AF5" i="10"/>
  <c r="AF9" i="10" s="1"/>
  <c r="D3" i="22"/>
  <c r="F3" i="22" s="1"/>
  <c r="AS4" i="17"/>
  <c r="L4" i="12"/>
  <c r="K5" i="12"/>
  <c r="E9" i="12"/>
  <c r="K5" i="20"/>
  <c r="K6" i="20"/>
  <c r="AF9" i="16"/>
  <c r="AG6" i="16"/>
  <c r="AG5" i="16" s="1"/>
  <c r="AI4" i="17"/>
  <c r="F9" i="20"/>
  <c r="AG4" i="15"/>
  <c r="AF6" i="15"/>
  <c r="AF5" i="15" s="1"/>
  <c r="AH4" i="16"/>
  <c r="BD4" i="14"/>
  <c r="BE4" i="14" s="1"/>
  <c r="BF4" i="14" s="1"/>
  <c r="BG4" i="14" s="1"/>
  <c r="BH4" i="14" s="1"/>
  <c r="BI4" i="14" s="1"/>
  <c r="G5" i="14"/>
  <c r="S4" i="14"/>
  <c r="H4" i="14"/>
  <c r="G6" i="14"/>
  <c r="K5" i="18"/>
  <c r="K6" i="18"/>
  <c r="K5" i="15"/>
  <c r="K6" i="15"/>
  <c r="E9" i="15"/>
  <c r="K5" i="7"/>
  <c r="L4" i="7"/>
  <c r="E9" i="7"/>
  <c r="AF9" i="14"/>
  <c r="AG6" i="14"/>
  <c r="AG5" i="14" s="1"/>
  <c r="BD4" i="12"/>
  <c r="BE4" i="12" s="1"/>
  <c r="BF4" i="12" s="1"/>
  <c r="G6" i="12"/>
  <c r="G9" i="12" s="1"/>
  <c r="H4" i="12"/>
  <c r="S4" i="12"/>
  <c r="AG6" i="20"/>
  <c r="AG5" i="20" s="1"/>
  <c r="AG9" i="20" s="1"/>
  <c r="K6" i="19"/>
  <c r="K5" i="19"/>
  <c r="L4" i="19"/>
  <c r="AF6" i="19"/>
  <c r="AF5" i="19" s="1"/>
  <c r="AG4" i="19"/>
  <c r="AF61" i="19"/>
  <c r="G6" i="20"/>
  <c r="H4" i="20"/>
  <c r="S4" i="20"/>
  <c r="BD4" i="20"/>
  <c r="BE4" i="20" s="1"/>
  <c r="BF4" i="20" s="1"/>
  <c r="BG4" i="20" s="1"/>
  <c r="BH4" i="20" s="1"/>
  <c r="BI4" i="20" s="1"/>
  <c r="BJ4" i="20" s="1"/>
  <c r="BK4" i="20" s="1"/>
  <c r="BL4" i="20" s="1"/>
  <c r="BM4" i="20" s="1"/>
  <c r="BN4" i="20" s="1"/>
  <c r="BO4" i="20" s="1"/>
  <c r="G5" i="20"/>
  <c r="F6" i="19"/>
  <c r="AR4" i="19"/>
  <c r="G4" i="19"/>
  <c r="F5" i="19"/>
  <c r="O4" i="19"/>
  <c r="L5" i="20"/>
  <c r="M4" i="20"/>
  <c r="P6" i="20"/>
  <c r="AH6" i="20"/>
  <c r="AH5" i="20" s="1"/>
  <c r="AJ4" i="20"/>
  <c r="Q4" i="20"/>
  <c r="P5" i="20"/>
  <c r="P4" i="15"/>
  <c r="O5" i="15"/>
  <c r="L5" i="18"/>
  <c r="M4" i="18"/>
  <c r="BS23" i="6"/>
  <c r="M6" i="17"/>
  <c r="M9" i="17" s="1"/>
  <c r="O6" i="17"/>
  <c r="BL23" i="6"/>
  <c r="CM23" i="6"/>
  <c r="BR23" i="6"/>
  <c r="AW23" i="6"/>
  <c r="CH23" i="6"/>
  <c r="CF23" i="6"/>
  <c r="H9" i="17"/>
  <c r="CF145" i="13"/>
  <c r="BD146" i="13"/>
  <c r="BU125" i="13"/>
  <c r="BR140" i="13"/>
  <c r="BH140" i="13"/>
  <c r="CJ144" i="13"/>
  <c r="BG4" i="12"/>
  <c r="CD127" i="13"/>
  <c r="CF126" i="13"/>
  <c r="BX136" i="13"/>
  <c r="CE137" i="13"/>
  <c r="BW146" i="13"/>
  <c r="CB141" i="13"/>
  <c r="CK142" i="13"/>
  <c r="CA147" i="13"/>
  <c r="CB130" i="13"/>
  <c r="BW134" i="13"/>
  <c r="H4" i="10"/>
  <c r="S4" i="10"/>
  <c r="BD4" i="10"/>
  <c r="B27" i="22" s="1"/>
  <c r="G6" i="10"/>
  <c r="G5" i="10"/>
  <c r="G44" i="10"/>
  <c r="M4" i="10"/>
  <c r="L5" i="10"/>
  <c r="CC23" i="6"/>
  <c r="BX127" i="13"/>
  <c r="BP136" i="13"/>
  <c r="CM126" i="13"/>
  <c r="CC140" i="13"/>
  <c r="BI146" i="13"/>
  <c r="BK141" i="13"/>
  <c r="BT139" i="13"/>
  <c r="BU143" i="13"/>
  <c r="BX141" i="13"/>
  <c r="CH146" i="13"/>
  <c r="CK141" i="13"/>
  <c r="BY144" i="13"/>
  <c r="AH6" i="12"/>
  <c r="AH5" i="12" s="1"/>
  <c r="AG9" i="12"/>
  <c r="CK127" i="13"/>
  <c r="CB142" i="13"/>
  <c r="BQ136" i="13"/>
  <c r="CG145" i="13"/>
  <c r="CC128" i="13"/>
  <c r="CC133" i="13"/>
  <c r="O5" i="10"/>
  <c r="P4" i="10"/>
  <c r="AI149" i="10"/>
  <c r="Q4" i="17"/>
  <c r="P5" i="17"/>
  <c r="CD23" i="6"/>
  <c r="CI126" i="13"/>
  <c r="CA136" i="13"/>
  <c r="P5" i="12"/>
  <c r="Q4" i="12"/>
  <c r="CL124" i="13"/>
  <c r="CE146" i="13"/>
  <c r="BV141" i="13"/>
  <c r="CE139" i="13"/>
  <c r="CC126" i="13"/>
  <c r="BV133" i="13"/>
  <c r="CM144" i="13"/>
  <c r="CI133" i="13"/>
  <c r="BR137" i="13"/>
  <c r="BV138" i="13"/>
  <c r="BX143" i="13"/>
  <c r="CK146" i="13"/>
  <c r="BS134" i="13"/>
  <c r="BZ147" i="13"/>
  <c r="CK130" i="13"/>
  <c r="CC139" i="13"/>
  <c r="CI148" i="13"/>
  <c r="BS135" i="13"/>
  <c r="BS143" i="13"/>
  <c r="AH4" i="10"/>
  <c r="B5" i="22" s="1"/>
  <c r="AI146" i="10"/>
  <c r="AH9" i="18"/>
  <c r="AI6" i="18"/>
  <c r="AI5" i="18" s="1"/>
  <c r="BT23" i="6"/>
  <c r="BI23" i="6"/>
  <c r="AN23" i="6"/>
  <c r="AF35" i="6"/>
  <c r="BY23" i="6"/>
  <c r="BD23" i="6"/>
  <c r="O4" i="16"/>
  <c r="AR4" i="16"/>
  <c r="G4" i="16"/>
  <c r="F6" i="16"/>
  <c r="F5" i="16"/>
  <c r="X4" i="17"/>
  <c r="W5" i="17"/>
  <c r="G9" i="15"/>
  <c r="G6" i="13"/>
  <c r="H4" i="13"/>
  <c r="S4" i="13"/>
  <c r="BD4" i="13"/>
  <c r="G5" i="13"/>
  <c r="BJ137" i="13"/>
  <c r="BU141" i="13"/>
  <c r="AH4" i="12"/>
  <c r="BO142" i="13"/>
  <c r="CE147" i="13"/>
  <c r="BW144" i="13"/>
  <c r="BQ137" i="13"/>
  <c r="CB137" i="13"/>
  <c r="CM141" i="13"/>
  <c r="CB145" i="13"/>
  <c r="CK138" i="13"/>
  <c r="CE142" i="13"/>
  <c r="BP133" i="13"/>
  <c r="BT142" i="13"/>
  <c r="CL145" i="13"/>
  <c r="CC143" i="13"/>
  <c r="AS4" i="10"/>
  <c r="B16" i="22" s="1"/>
  <c r="AI150" i="10"/>
  <c r="BE4" i="15"/>
  <c r="U4" i="17"/>
  <c r="T5" i="17"/>
  <c r="CG23" i="6"/>
  <c r="BJ23" i="6"/>
  <c r="AY23" i="6"/>
  <c r="CJ23" i="6"/>
  <c r="BO23" i="6"/>
  <c r="AT23" i="6"/>
  <c r="CK128" i="13"/>
  <c r="BU137" i="13"/>
  <c r="BO137" i="13"/>
  <c r="CF141" i="13"/>
  <c r="BZ142" i="13"/>
  <c r="BP134" i="13"/>
  <c r="CK133" i="13"/>
  <c r="CD134" i="13"/>
  <c r="BR136" i="13"/>
  <c r="BV131" i="13"/>
  <c r="CM139" i="13"/>
  <c r="CC135" i="13"/>
  <c r="AG6" i="10"/>
  <c r="K9" i="10"/>
  <c r="L6" i="10"/>
  <c r="BH23" i="6"/>
  <c r="BX23" i="6"/>
  <c r="N6" i="17"/>
  <c r="N9" i="17" s="1"/>
  <c r="P6" i="17"/>
  <c r="O9" i="17"/>
  <c r="BW23" i="6"/>
  <c r="AZ23" i="6"/>
  <c r="AO23" i="6"/>
  <c r="BZ23" i="6"/>
  <c r="BE23" i="6"/>
  <c r="AJ23" i="6"/>
  <c r="BV23" i="6"/>
  <c r="BQ4" i="17"/>
  <c r="K9" i="16"/>
  <c r="L6" i="16"/>
  <c r="BJ4" i="14"/>
  <c r="O5" i="13"/>
  <c r="P4" i="13"/>
  <c r="BH143" i="13"/>
  <c r="CF137" i="13"/>
  <c r="BZ137" i="13"/>
  <c r="BI124" i="13"/>
  <c r="CD148" i="13"/>
  <c r="BT135" i="13"/>
  <c r="CM131" i="13"/>
  <c r="BX140" i="13"/>
  <c r="BQ145" i="13"/>
  <c r="CM129" i="13"/>
  <c r="BQ134" i="13"/>
  <c r="BQ142" i="13"/>
  <c r="CD131" i="13"/>
  <c r="BX135" i="13"/>
  <c r="CM128" i="13"/>
  <c r="BZ133" i="13"/>
  <c r="CF148" i="13"/>
  <c r="BU142" i="13"/>
  <c r="F6" i="11"/>
  <c r="F5" i="11"/>
  <c r="O4" i="11"/>
  <c r="G4" i="11"/>
  <c r="AR4" i="11"/>
  <c r="AI147" i="10"/>
  <c r="AF22" i="6"/>
  <c r="W47" i="9" s="1"/>
  <c r="AF41" i="6"/>
  <c r="AI4" i="14"/>
  <c r="P4" i="18"/>
  <c r="O5" i="18"/>
  <c r="AG9" i="17"/>
  <c r="AH6" i="17"/>
  <c r="AH5" i="17" s="1"/>
  <c r="BM23" i="6"/>
  <c r="AP23" i="6"/>
  <c r="CK23" i="6"/>
  <c r="BP23" i="6"/>
  <c r="AU23" i="6"/>
  <c r="M6" i="16"/>
  <c r="L9" i="16"/>
  <c r="S5" i="15"/>
  <c r="T4" i="15"/>
  <c r="BF145" i="13"/>
  <c r="BM139" i="13"/>
  <c r="BM147" i="13"/>
  <c r="AT4" i="12"/>
  <c r="CD135" i="13"/>
  <c r="BX148" i="13"/>
  <c r="BZ134" i="13"/>
  <c r="CF138" i="13"/>
  <c r="CA145" i="13"/>
  <c r="BU138" i="13"/>
  <c r="CJ147" i="13"/>
  <c r="CD124" i="13"/>
  <c r="BQ144" i="13"/>
  <c r="CE129" i="13"/>
  <c r="BR144" i="13"/>
  <c r="BU148" i="13"/>
  <c r="CA127" i="13"/>
  <c r="BU140" i="13"/>
  <c r="L6" i="11"/>
  <c r="K9" i="11"/>
  <c r="AG9" i="11"/>
  <c r="AH6" i="11"/>
  <c r="AH5" i="11" s="1"/>
  <c r="AM23" i="6"/>
  <c r="K9" i="17"/>
  <c r="L6" i="17"/>
  <c r="L9" i="17" s="1"/>
  <c r="G6" i="18"/>
  <c r="H4" i="18"/>
  <c r="S4" i="18"/>
  <c r="BD4" i="18"/>
  <c r="BE4" i="18" s="1"/>
  <c r="BF4" i="18" s="1"/>
  <c r="BG4" i="18" s="1"/>
  <c r="BH4" i="18" s="1"/>
  <c r="BI4" i="18" s="1"/>
  <c r="BJ4" i="18" s="1"/>
  <c r="BK4" i="18" s="1"/>
  <c r="BL4" i="18" s="1"/>
  <c r="BM4" i="18" s="1"/>
  <c r="BN4" i="18" s="1"/>
  <c r="BO4" i="18" s="1"/>
  <c r="G5" i="18"/>
  <c r="BC23" i="6"/>
  <c r="AF14" i="17"/>
  <c r="AF23" i="6"/>
  <c r="CA23" i="6"/>
  <c r="BF23" i="6"/>
  <c r="AK23" i="6"/>
  <c r="I5" i="17"/>
  <c r="CB4" i="17"/>
  <c r="I6" i="17"/>
  <c r="AA4" i="17"/>
  <c r="M4" i="15"/>
  <c r="L5" i="15"/>
  <c r="N6" i="14"/>
  <c r="N9" i="14" s="1"/>
  <c r="M9" i="14"/>
  <c r="H6" i="15"/>
  <c r="BP4" i="15"/>
  <c r="H5" i="15"/>
  <c r="I4" i="15"/>
  <c r="W4" i="15"/>
  <c r="O6" i="14"/>
  <c r="AY4" i="14"/>
  <c r="BD147" i="13"/>
  <c r="BZ130" i="13"/>
  <c r="BR130" i="13"/>
  <c r="BX139" i="13"/>
  <c r="BG148" i="13"/>
  <c r="BU133" i="13"/>
  <c r="BT147" i="13"/>
  <c r="CI135" i="13"/>
  <c r="CC125" i="13"/>
  <c r="CA134" i="13"/>
  <c r="BY136" i="13"/>
  <c r="BS145" i="13"/>
  <c r="CB127" i="13"/>
  <c r="BW132" i="13"/>
  <c r="AH4" i="11"/>
  <c r="AI151" i="10"/>
  <c r="BN23" i="6"/>
  <c r="AH4" i="18"/>
  <c r="F9" i="18"/>
  <c r="BB23" i="6"/>
  <c r="AS23" i="6"/>
  <c r="CL23" i="6"/>
  <c r="BQ23" i="6"/>
  <c r="AV23" i="6"/>
  <c r="AG23" i="6"/>
  <c r="BA23" i="6"/>
  <c r="AF18" i="16"/>
  <c r="AF15" i="16" s="1"/>
  <c r="W17" i="9" s="1"/>
  <c r="AF6" i="13"/>
  <c r="AF5" i="13" s="1"/>
  <c r="AG4" i="13"/>
  <c r="BU135" i="13"/>
  <c r="CL144" i="13"/>
  <c r="BX131" i="13"/>
  <c r="BS124" i="13"/>
  <c r="BZ132" i="13"/>
  <c r="CC148" i="13"/>
  <c r="CD143" i="13"/>
  <c r="BT127" i="13"/>
  <c r="CF133" i="13"/>
  <c r="CL129" i="13"/>
  <c r="CC132" i="13"/>
  <c r="CI143" i="13"/>
  <c r="CD125" i="13"/>
  <c r="BW138" i="13"/>
  <c r="BT134" i="13"/>
  <c r="BR141" i="13"/>
  <c r="CB144" i="13"/>
  <c r="BP139" i="13"/>
  <c r="BZ138" i="13"/>
  <c r="BQ147" i="13"/>
  <c r="AI148" i="10"/>
  <c r="AS4" i="15"/>
  <c r="AX23" i="6"/>
  <c r="CI23" i="6"/>
  <c r="BE4" i="17"/>
  <c r="BK23" i="6"/>
  <c r="AI23" i="6"/>
  <c r="CB23" i="6"/>
  <c r="BG23" i="6"/>
  <c r="AL23" i="6"/>
  <c r="CE23" i="6"/>
  <c r="AH23" i="6"/>
  <c r="N4" i="16"/>
  <c r="M5" i="16"/>
  <c r="K6" i="13"/>
  <c r="L4" i="13"/>
  <c r="K5" i="13"/>
  <c r="BN127" i="13"/>
  <c r="BJ145" i="13"/>
  <c r="BD138" i="13"/>
  <c r="CM124" i="13"/>
  <c r="CC130" i="13"/>
  <c r="BG140" i="13"/>
  <c r="CK145" i="13"/>
  <c r="BN139" i="13"/>
  <c r="CH136" i="13"/>
  <c r="BW136" i="13"/>
  <c r="BR142" i="13"/>
  <c r="BS131" i="13"/>
  <c r="BT132" i="13"/>
  <c r="CK134" i="13"/>
  <c r="BZ146" i="13"/>
  <c r="CI140" i="13"/>
  <c r="L5" i="11"/>
  <c r="M4" i="11"/>
  <c r="AI145" i="10"/>
  <c r="P4" i="8"/>
  <c r="O5" i="8"/>
  <c r="F9" i="7"/>
  <c r="I6" i="9"/>
  <c r="P6" i="9"/>
  <c r="M4" i="8"/>
  <c r="L5" i="8"/>
  <c r="G6" i="7"/>
  <c r="S4" i="7"/>
  <c r="H4" i="7"/>
  <c r="BD4" i="7"/>
  <c r="BE4" i="7" s="1"/>
  <c r="BF4" i="7" s="1"/>
  <c r="BG4" i="7" s="1"/>
  <c r="BH4" i="7" s="1"/>
  <c r="BI4" i="7" s="1"/>
  <c r="BJ4" i="7" s="1"/>
  <c r="BK4" i="7" s="1"/>
  <c r="BL4" i="7" s="1"/>
  <c r="BM4" i="7" s="1"/>
  <c r="BN4" i="7" s="1"/>
  <c r="BO4" i="7" s="1"/>
  <c r="G5" i="7"/>
  <c r="K5" i="6"/>
  <c r="L4" i="6"/>
  <c r="K6" i="6"/>
  <c r="Q4" i="7"/>
  <c r="P5" i="7"/>
  <c r="O4" i="6"/>
  <c r="G4" i="6"/>
  <c r="F6" i="6"/>
  <c r="AR4" i="6"/>
  <c r="F5" i="6"/>
  <c r="G5" i="8"/>
  <c r="S4" i="8"/>
  <c r="H4" i="8"/>
  <c r="BD4" i="8"/>
  <c r="BE4" i="8" s="1"/>
  <c r="BF4" i="8" s="1"/>
  <c r="BG4" i="8" s="1"/>
  <c r="BH4" i="8" s="1"/>
  <c r="BI4" i="8" s="1"/>
  <c r="BJ4" i="8" s="1"/>
  <c r="BK4" i="8" s="1"/>
  <c r="BL4" i="8" s="1"/>
  <c r="BM4" i="8" s="1"/>
  <c r="BN4" i="8" s="1"/>
  <c r="BO4" i="8" s="1"/>
  <c r="G6" i="8"/>
  <c r="K9" i="8"/>
  <c r="L6" i="8"/>
  <c r="AG4" i="6"/>
  <c r="AF6" i="6"/>
  <c r="AG4" i="8"/>
  <c r="AF6" i="8"/>
  <c r="AF5" i="8" s="1"/>
  <c r="AG6" i="7"/>
  <c r="AG5" i="7" s="1"/>
  <c r="AF9" i="7"/>
  <c r="AH4" i="6" l="1"/>
  <c r="D65" i="25"/>
  <c r="G9" i="14"/>
  <c r="Q4" i="14"/>
  <c r="AF5" i="6"/>
  <c r="C67" i="25"/>
  <c r="AS4" i="6"/>
  <c r="O65" i="25"/>
  <c r="O9" i="14"/>
  <c r="IY10" i="24"/>
  <c r="DE3" i="27"/>
  <c r="DE10" i="27" s="1"/>
  <c r="CP35" i="27"/>
  <c r="M3" i="27"/>
  <c r="BC3" i="27"/>
  <c r="AG3" i="27"/>
  <c r="CO38" i="27"/>
  <c r="CP37" i="27"/>
  <c r="AG5" i="10"/>
  <c r="D4" i="22"/>
  <c r="F4" i="22" s="1"/>
  <c r="M4" i="12"/>
  <c r="L5" i="12"/>
  <c r="AT4" i="17"/>
  <c r="H9" i="15"/>
  <c r="K9" i="12"/>
  <c r="L6" i="12"/>
  <c r="L6" i="15"/>
  <c r="L9" i="15" s="1"/>
  <c r="K9" i="15"/>
  <c r="L5" i="7"/>
  <c r="M6" i="7" s="1"/>
  <c r="M4" i="7"/>
  <c r="AH6" i="14"/>
  <c r="AH5" i="14" s="1"/>
  <c r="AG9" i="14"/>
  <c r="L6" i="7"/>
  <c r="K9" i="7"/>
  <c r="AH4" i="15"/>
  <c r="AJ4" i="17"/>
  <c r="G9" i="13"/>
  <c r="AG9" i="16"/>
  <c r="AH6" i="16"/>
  <c r="AH5" i="16" s="1"/>
  <c r="L6" i="18"/>
  <c r="L9" i="18" s="1"/>
  <c r="K9" i="18"/>
  <c r="G9" i="20"/>
  <c r="T4" i="12"/>
  <c r="S5" i="12"/>
  <c r="T6" i="12" s="1"/>
  <c r="W4" i="12"/>
  <c r="H6" i="12"/>
  <c r="BP4" i="12"/>
  <c r="I4" i="12"/>
  <c r="AH16" i="12" s="1"/>
  <c r="H5" i="12"/>
  <c r="H9" i="12" s="1"/>
  <c r="L6" i="20"/>
  <c r="L9" i="20" s="1"/>
  <c r="K9" i="20"/>
  <c r="H5" i="14"/>
  <c r="I4" i="14"/>
  <c r="H6" i="14"/>
  <c r="BP4" i="14"/>
  <c r="BQ4" i="14" s="1"/>
  <c r="W4" i="14"/>
  <c r="AI4" i="16"/>
  <c r="O16" i="12"/>
  <c r="P30" i="12"/>
  <c r="BD33" i="12"/>
  <c r="S5" i="14"/>
  <c r="T6" i="14" s="1"/>
  <c r="T4" i="14"/>
  <c r="AF9" i="15"/>
  <c r="AG6" i="15"/>
  <c r="AG5" i="15" s="1"/>
  <c r="Q6" i="20"/>
  <c r="P9" i="20"/>
  <c r="BD4" i="19"/>
  <c r="G5" i="19"/>
  <c r="S4" i="19"/>
  <c r="H4" i="19"/>
  <c r="G6" i="19"/>
  <c r="AH4" i="19"/>
  <c r="L5" i="19"/>
  <c r="M4" i="19"/>
  <c r="O5" i="19"/>
  <c r="P4" i="19"/>
  <c r="AF9" i="19"/>
  <c r="AG6" i="19"/>
  <c r="AG5" i="19" s="1"/>
  <c r="M5" i="20"/>
  <c r="N4" i="20"/>
  <c r="AS4" i="19"/>
  <c r="T4" i="20"/>
  <c r="S5" i="20"/>
  <c r="L6" i="19"/>
  <c r="K9" i="19"/>
  <c r="AK4" i="20"/>
  <c r="M6" i="20"/>
  <c r="BP4" i="20"/>
  <c r="BQ4" i="20" s="1"/>
  <c r="BR4" i="20" s="1"/>
  <c r="BS4" i="20" s="1"/>
  <c r="BT4" i="20" s="1"/>
  <c r="BU4" i="20" s="1"/>
  <c r="BV4" i="20" s="1"/>
  <c r="BW4" i="20" s="1"/>
  <c r="BX4" i="20" s="1"/>
  <c r="BY4" i="20" s="1"/>
  <c r="BZ4" i="20" s="1"/>
  <c r="CA4" i="20" s="1"/>
  <c r="I4" i="20"/>
  <c r="H5" i="20"/>
  <c r="W4" i="20"/>
  <c r="H6" i="20"/>
  <c r="AH9" i="20"/>
  <c r="AI6" i="20"/>
  <c r="AI5" i="20" s="1"/>
  <c r="R4" i="20"/>
  <c r="Q5" i="20"/>
  <c r="F9" i="19"/>
  <c r="AF58" i="19"/>
  <c r="AG61" i="19"/>
  <c r="AF59" i="19"/>
  <c r="CM145" i="13"/>
  <c r="CG135" i="13"/>
  <c r="BS140" i="13"/>
  <c r="BV145" i="13"/>
  <c r="L6" i="13"/>
  <c r="K9" i="13"/>
  <c r="N6" i="16"/>
  <c r="M9" i="16"/>
  <c r="AH4" i="13"/>
  <c r="CI132" i="13"/>
  <c r="CK136" i="13"/>
  <c r="BS148" i="13"/>
  <c r="CB4" i="15"/>
  <c r="AA4" i="15"/>
  <c r="I6" i="15"/>
  <c r="I5" i="15"/>
  <c r="I9" i="15" s="1"/>
  <c r="CM127" i="13"/>
  <c r="BY139" i="13"/>
  <c r="CL133" i="13"/>
  <c r="CC142" i="13"/>
  <c r="BU124" i="13"/>
  <c r="P5" i="13"/>
  <c r="Q4" i="13"/>
  <c r="BE4" i="13"/>
  <c r="X6" i="17"/>
  <c r="AJ6" i="18"/>
  <c r="AJ5" i="18" s="1"/>
  <c r="AI9" i="18"/>
  <c r="AJ149" i="10"/>
  <c r="CI146" i="13"/>
  <c r="CG125" i="13"/>
  <c r="P6" i="15"/>
  <c r="CJ140" i="13"/>
  <c r="T4" i="13"/>
  <c r="S5" i="13"/>
  <c r="CJ143" i="13"/>
  <c r="P5" i="10"/>
  <c r="Q4" i="10"/>
  <c r="AI6" i="12"/>
  <c r="AI5" i="12" s="1"/>
  <c r="AH9" i="12"/>
  <c r="CG137" i="13"/>
  <c r="H6" i="13"/>
  <c r="I4" i="13"/>
  <c r="BP4" i="13"/>
  <c r="H5" i="13"/>
  <c r="W4" i="13"/>
  <c r="AJ146" i="10"/>
  <c r="CH141" i="13"/>
  <c r="Q6" i="12"/>
  <c r="P9" i="12"/>
  <c r="CK144" i="13"/>
  <c r="CG143" i="13"/>
  <c r="BP146" i="13"/>
  <c r="CB139" i="13"/>
  <c r="CJ131" i="13"/>
  <c r="CJ139" i="13"/>
  <c r="BF4" i="15"/>
  <c r="BF4" i="17"/>
  <c r="Q6" i="14"/>
  <c r="P9" i="14"/>
  <c r="AI4" i="11"/>
  <c r="AZ4" i="14"/>
  <c r="AB4" i="17"/>
  <c r="AA5" i="17"/>
  <c r="F9" i="11"/>
  <c r="AV4" i="13"/>
  <c r="CH131" i="13"/>
  <c r="T9" i="17"/>
  <c r="U6" i="17"/>
  <c r="CA142" i="13"/>
  <c r="AI4" i="12"/>
  <c r="AH30" i="12"/>
  <c r="X5" i="17"/>
  <c r="Y4" i="17"/>
  <c r="BD4" i="16"/>
  <c r="S4" i="16"/>
  <c r="H4" i="16"/>
  <c r="G6" i="16"/>
  <c r="G5" i="16"/>
  <c r="AI4" i="10"/>
  <c r="CE143" i="13"/>
  <c r="CL147" i="13"/>
  <c r="CM136" i="13"/>
  <c r="CM147" i="13"/>
  <c r="M5" i="18"/>
  <c r="N4" i="18"/>
  <c r="P5" i="15"/>
  <c r="Q4" i="15"/>
  <c r="CE131" i="13"/>
  <c r="AG6" i="13"/>
  <c r="AG5" i="13" s="1"/>
  <c r="AF9" i="13"/>
  <c r="G5" i="11"/>
  <c r="S4" i="11"/>
  <c r="H4" i="11"/>
  <c r="BD4" i="11"/>
  <c r="G6" i="11"/>
  <c r="AF40" i="6"/>
  <c r="W50" i="9" s="1"/>
  <c r="CC134" i="13"/>
  <c r="CD141" i="13"/>
  <c r="CG133" i="13"/>
  <c r="CD130" i="13"/>
  <c r="BQ4" i="15"/>
  <c r="M6" i="15"/>
  <c r="CL134" i="13"/>
  <c r="AJ150" i="10"/>
  <c r="CC137" i="13"/>
  <c r="CH138" i="13"/>
  <c r="CF139" i="13"/>
  <c r="CB136" i="13"/>
  <c r="BT140" i="13"/>
  <c r="M6" i="18"/>
  <c r="CF147" i="13"/>
  <c r="CG148" i="13"/>
  <c r="CL146" i="13"/>
  <c r="G9" i="18"/>
  <c r="AJ147" i="10"/>
  <c r="CD142" i="13"/>
  <c r="CC4" i="17"/>
  <c r="T4" i="18"/>
  <c r="S5" i="18"/>
  <c r="CD144" i="13"/>
  <c r="BR145" i="13"/>
  <c r="T5" i="15"/>
  <c r="U4" i="15"/>
  <c r="AI6" i="17"/>
  <c r="AI5" i="17" s="1"/>
  <c r="AH9" i="17"/>
  <c r="P6" i="18"/>
  <c r="CF135" i="13"/>
  <c r="BR4" i="17"/>
  <c r="CD136" i="13"/>
  <c r="CL142" i="13"/>
  <c r="U5" i="17"/>
  <c r="V4" i="17"/>
  <c r="AT4" i="10"/>
  <c r="B17" i="22" s="1"/>
  <c r="CE135" i="13"/>
  <c r="CH133" i="13"/>
  <c r="Q5" i="12"/>
  <c r="Q33" i="12"/>
  <c r="R4" i="12"/>
  <c r="Q23" i="12"/>
  <c r="P6" i="10"/>
  <c r="G9" i="10"/>
  <c r="BE4" i="10"/>
  <c r="B28" i="22" s="1"/>
  <c r="CL137" i="13"/>
  <c r="CM134" i="13"/>
  <c r="BP147" i="13"/>
  <c r="AJ151" i="10"/>
  <c r="BP4" i="18"/>
  <c r="BQ4" i="18" s="1"/>
  <c r="BR4" i="18" s="1"/>
  <c r="BS4" i="18" s="1"/>
  <c r="BT4" i="18" s="1"/>
  <c r="BU4" i="18" s="1"/>
  <c r="BV4" i="18" s="1"/>
  <c r="BW4" i="18" s="1"/>
  <c r="BX4" i="18" s="1"/>
  <c r="BY4" i="18" s="1"/>
  <c r="BZ4" i="18" s="1"/>
  <c r="CA4" i="18" s="1"/>
  <c r="I4" i="18"/>
  <c r="H5" i="18"/>
  <c r="H6" i="18"/>
  <c r="W4" i="18"/>
  <c r="CG138" i="13"/>
  <c r="AU4" i="12"/>
  <c r="AJ4" i="14"/>
  <c r="CJ135" i="13"/>
  <c r="P6" i="13"/>
  <c r="BK4" i="14"/>
  <c r="CF142" i="13"/>
  <c r="CG141" i="13"/>
  <c r="CD137" i="13"/>
  <c r="CJ127" i="13"/>
  <c r="S5" i="10"/>
  <c r="T4" i="10"/>
  <c r="CJ136" i="13"/>
  <c r="BR4" i="14"/>
  <c r="AJ148" i="10"/>
  <c r="BZ139" i="13"/>
  <c r="CC147" i="13"/>
  <c r="CF132" i="13"/>
  <c r="CF134" i="13"/>
  <c r="CL130" i="13"/>
  <c r="BY147" i="13"/>
  <c r="Q4" i="18"/>
  <c r="P5" i="18"/>
  <c r="CG142" i="13"/>
  <c r="AF17" i="10" a="1"/>
  <c r="AF17" i="10" s="1"/>
  <c r="AF18" i="10" a="1"/>
  <c r="AF18" i="10" s="1"/>
  <c r="AF19" i="10" a="1"/>
  <c r="AF19" i="10" s="1"/>
  <c r="AF21" i="10" a="1"/>
  <c r="AF21" i="10" s="1"/>
  <c r="AF20" i="10" a="1"/>
  <c r="AF20" i="10" s="1"/>
  <c r="AF23" i="10" a="1"/>
  <c r="AF23" i="10" s="1"/>
  <c r="AF22" i="10" a="1"/>
  <c r="AF22" i="10" s="1"/>
  <c r="CB133" i="13"/>
  <c r="CI144" i="13"/>
  <c r="BV137" i="13"/>
  <c r="F9" i="16"/>
  <c r="CE134" i="13"/>
  <c r="BW141" i="13"/>
  <c r="BU146" i="13"/>
  <c r="H6" i="10"/>
  <c r="W4" i="10"/>
  <c r="BP4" i="10"/>
  <c r="B39" i="22" s="1"/>
  <c r="H5" i="10"/>
  <c r="H44" i="10"/>
  <c r="I4" i="10"/>
  <c r="AH44" i="10" s="1"/>
  <c r="CD140" i="13"/>
  <c r="N4" i="11"/>
  <c r="M5" i="11"/>
  <c r="CL138" i="13"/>
  <c r="CL132" i="13"/>
  <c r="CI136" i="13"/>
  <c r="BP138" i="13"/>
  <c r="R4" i="14"/>
  <c r="Q5" i="14"/>
  <c r="CE145" i="13"/>
  <c r="AI6" i="11"/>
  <c r="AI5" i="11" s="1"/>
  <c r="AH9" i="11"/>
  <c r="CG140" i="13"/>
  <c r="CJ148" i="13"/>
  <c r="T6" i="15"/>
  <c r="AS4" i="11"/>
  <c r="CC145" i="13"/>
  <c r="AH6" i="10"/>
  <c r="AG9" i="10"/>
  <c r="AS4" i="16"/>
  <c r="CC136" i="13"/>
  <c r="N4" i="10"/>
  <c r="M5" i="10"/>
  <c r="BZ127" i="13"/>
  <c r="AJ145" i="10"/>
  <c r="CF127" i="13"/>
  <c r="AI4" i="18"/>
  <c r="N5" i="16"/>
  <c r="L9" i="11"/>
  <c r="M6" i="11"/>
  <c r="L5" i="13"/>
  <c r="M4" i="13"/>
  <c r="AT4" i="15"/>
  <c r="CI138" i="13"/>
  <c r="CE124" i="13"/>
  <c r="X4" i="15"/>
  <c r="W5" i="15"/>
  <c r="N4" i="15"/>
  <c r="M5" i="15"/>
  <c r="I9" i="17"/>
  <c r="CC144" i="13"/>
  <c r="P4" i="11"/>
  <c r="O5" i="11"/>
  <c r="BT143" i="13"/>
  <c r="CB134" i="13"/>
  <c r="CA137" i="13"/>
  <c r="P4" i="16"/>
  <c r="O5" i="16"/>
  <c r="Q6" i="17"/>
  <c r="P9" i="17"/>
  <c r="R4" i="17"/>
  <c r="Q5" i="17"/>
  <c r="CJ141" i="13"/>
  <c r="L9" i="10"/>
  <c r="M6" i="10"/>
  <c r="CI134" i="13"/>
  <c r="BH4" i="12"/>
  <c r="BG33" i="12"/>
  <c r="BG16" i="12"/>
  <c r="BG23" i="12"/>
  <c r="BG30" i="12"/>
  <c r="P9" i="7"/>
  <c r="Q6" i="7"/>
  <c r="L5" i="6"/>
  <c r="M4" i="6"/>
  <c r="AH6" i="7"/>
  <c r="AH5" i="7" s="1"/>
  <c r="AG9" i="7"/>
  <c r="S5" i="8"/>
  <c r="T4" i="8"/>
  <c r="L6" i="6"/>
  <c r="K9" i="6"/>
  <c r="Q4" i="8"/>
  <c r="P5" i="8"/>
  <c r="R4" i="7"/>
  <c r="R5" i="7" s="1"/>
  <c r="Q5" i="7"/>
  <c r="G9" i="8"/>
  <c r="BD4" i="6"/>
  <c r="AA65" i="25" s="1"/>
  <c r="G5" i="6"/>
  <c r="H4" i="6"/>
  <c r="G6" i="6"/>
  <c r="S4" i="6"/>
  <c r="AH4" i="8"/>
  <c r="P4" i="6"/>
  <c r="O5" i="6"/>
  <c r="AF9" i="6"/>
  <c r="C70" i="25" s="1"/>
  <c r="AG6" i="6"/>
  <c r="W6" i="9"/>
  <c r="W4" i="9" s="1"/>
  <c r="AF9" i="8"/>
  <c r="AG6" i="8"/>
  <c r="AG5" i="8" s="1"/>
  <c r="G9" i="7"/>
  <c r="J6" i="9"/>
  <c r="Q6" i="9"/>
  <c r="P6" i="8"/>
  <c r="M6" i="8"/>
  <c r="L9" i="8"/>
  <c r="F9" i="6"/>
  <c r="H5" i="7"/>
  <c r="H6" i="7"/>
  <c r="I4" i="7"/>
  <c r="BP4" i="7"/>
  <c r="BQ4" i="7" s="1"/>
  <c r="BR4" i="7" s="1"/>
  <c r="BS4" i="7" s="1"/>
  <c r="BT4" i="7" s="1"/>
  <c r="BU4" i="7" s="1"/>
  <c r="BV4" i="7" s="1"/>
  <c r="BW4" i="7" s="1"/>
  <c r="BX4" i="7" s="1"/>
  <c r="BY4" i="7" s="1"/>
  <c r="BZ4" i="7" s="1"/>
  <c r="CA4" i="7" s="1"/>
  <c r="W4" i="7"/>
  <c r="H5" i="8"/>
  <c r="I4" i="8"/>
  <c r="W4" i="8"/>
  <c r="BP4" i="8"/>
  <c r="BQ4" i="8" s="1"/>
  <c r="BR4" i="8" s="1"/>
  <c r="BS4" i="8" s="1"/>
  <c r="BT4" i="8" s="1"/>
  <c r="BU4" i="8" s="1"/>
  <c r="BV4" i="8" s="1"/>
  <c r="BW4" i="8" s="1"/>
  <c r="BX4" i="8" s="1"/>
  <c r="BY4" i="8" s="1"/>
  <c r="BZ4" i="8" s="1"/>
  <c r="CA4" i="8" s="1"/>
  <c r="H6" i="8"/>
  <c r="N4" i="8"/>
  <c r="M5" i="8"/>
  <c r="S5" i="7"/>
  <c r="T4" i="7"/>
  <c r="AT23" i="12" l="1"/>
  <c r="AT30" i="12"/>
  <c r="DF3" i="27"/>
  <c r="DF10" i="27" s="1"/>
  <c r="CQ35" i="27"/>
  <c r="N3" i="27"/>
  <c r="BD3" i="27"/>
  <c r="AH3" i="27"/>
  <c r="AT4" i="6"/>
  <c r="P65" i="25"/>
  <c r="E3" i="22"/>
  <c r="C66" i="25"/>
  <c r="AG5" i="6"/>
  <c r="D67" i="25"/>
  <c r="Q30" i="12"/>
  <c r="H9" i="8"/>
  <c r="AT33" i="12"/>
  <c r="Q16" i="12"/>
  <c r="AH33" i="12"/>
  <c r="AT16" i="12"/>
  <c r="AH23" i="12"/>
  <c r="H9" i="14"/>
  <c r="AI4" i="6"/>
  <c r="E65" i="25"/>
  <c r="CQ37" i="27"/>
  <c r="CQ38" i="27" s="1"/>
  <c r="CP38" i="27"/>
  <c r="H9" i="13"/>
  <c r="AU4" i="17"/>
  <c r="B6" i="22"/>
  <c r="H9" i="20"/>
  <c r="L9" i="7"/>
  <c r="M6" i="12"/>
  <c r="L9" i="12"/>
  <c r="N4" i="12"/>
  <c r="M5" i="12"/>
  <c r="AH5" i="10"/>
  <c r="D5" i="22"/>
  <c r="F5" i="22" s="1"/>
  <c r="S44" i="10"/>
  <c r="T9" i="12"/>
  <c r="T5" i="12"/>
  <c r="U6" i="12" s="1"/>
  <c r="U4" i="12"/>
  <c r="T16" i="12"/>
  <c r="T23" i="12"/>
  <c r="T30" i="12"/>
  <c r="T33" i="12"/>
  <c r="AK4" i="17"/>
  <c r="AH9" i="14"/>
  <c r="AI6" i="14"/>
  <c r="AI5" i="14" s="1"/>
  <c r="AG9" i="15"/>
  <c r="AH6" i="15"/>
  <c r="AH5" i="15" s="1"/>
  <c r="AR30" i="12"/>
  <c r="K16" i="12"/>
  <c r="O30" i="12"/>
  <c r="L30" i="12"/>
  <c r="P16" i="12"/>
  <c r="M33" i="12"/>
  <c r="AS30" i="12"/>
  <c r="AR33" i="12"/>
  <c r="AG30" i="12"/>
  <c r="AS23" i="12"/>
  <c r="BE23" i="12"/>
  <c r="BF33" i="12"/>
  <c r="K33" i="12"/>
  <c r="AG23" i="12"/>
  <c r="BD23" i="12"/>
  <c r="AS16" i="12"/>
  <c r="BF23" i="12"/>
  <c r="S16" i="12"/>
  <c r="I5" i="12"/>
  <c r="AF33" i="12"/>
  <c r="S23" i="12"/>
  <c r="AG16" i="12"/>
  <c r="AF16" i="12"/>
  <c r="BD30" i="12"/>
  <c r="AS33" i="12"/>
  <c r="BF30" i="12"/>
  <c r="CB4" i="12"/>
  <c r="BE16" i="12"/>
  <c r="S33" i="12"/>
  <c r="AF30" i="12"/>
  <c r="BE30" i="12"/>
  <c r="L23" i="12"/>
  <c r="BF16" i="12"/>
  <c r="AA4" i="12"/>
  <c r="L33" i="12"/>
  <c r="AG33" i="12"/>
  <c r="K23" i="12"/>
  <c r="AR16" i="12"/>
  <c r="S30" i="12"/>
  <c r="BD16" i="12"/>
  <c r="P33" i="12"/>
  <c r="M30" i="12"/>
  <c r="I6" i="12"/>
  <c r="M23" i="12"/>
  <c r="AR23" i="12"/>
  <c r="O33" i="12"/>
  <c r="P23" i="12"/>
  <c r="M16" i="12"/>
  <c r="O23" i="12"/>
  <c r="AF23" i="12"/>
  <c r="BE33" i="12"/>
  <c r="L16" i="12"/>
  <c r="AJ4" i="16"/>
  <c r="W5" i="14"/>
  <c r="X6" i="14" s="1"/>
  <c r="X4" i="14"/>
  <c r="K30" i="12"/>
  <c r="G9" i="11"/>
  <c r="BQ4" i="12"/>
  <c r="BP33" i="12"/>
  <c r="BP16" i="12"/>
  <c r="BP23" i="12"/>
  <c r="BP30" i="12"/>
  <c r="AI6" i="16"/>
  <c r="AI5" i="16" s="1"/>
  <c r="AH9" i="16"/>
  <c r="K44" i="10"/>
  <c r="AI4" i="15"/>
  <c r="G9" i="6"/>
  <c r="T5" i="14"/>
  <c r="U6" i="14" s="1"/>
  <c r="U4" i="14"/>
  <c r="AA4" i="14"/>
  <c r="I6" i="14"/>
  <c r="I5" i="14"/>
  <c r="CB4" i="14"/>
  <c r="CC4" i="14" s="1"/>
  <c r="CD4" i="14" s="1"/>
  <c r="X4" i="12"/>
  <c r="W5" i="12"/>
  <c r="X6" i="12" s="1"/>
  <c r="W23" i="12"/>
  <c r="W33" i="12"/>
  <c r="W30" i="12"/>
  <c r="W16" i="12"/>
  <c r="M5" i="7"/>
  <c r="N4" i="7"/>
  <c r="N5" i="7" s="1"/>
  <c r="R6" i="20"/>
  <c r="Q9" i="20"/>
  <c r="T6" i="20"/>
  <c r="Q4" i="19"/>
  <c r="P5" i="19"/>
  <c r="W5" i="20"/>
  <c r="X4" i="20"/>
  <c r="U4" i="20"/>
  <c r="T5" i="20"/>
  <c r="P6" i="19"/>
  <c r="AI4" i="19"/>
  <c r="BP4" i="19"/>
  <c r="H5" i="19"/>
  <c r="I4" i="19"/>
  <c r="W4" i="19"/>
  <c r="H6" i="19"/>
  <c r="R5" i="20"/>
  <c r="AF60" i="19"/>
  <c r="AL4" i="20"/>
  <c r="N5" i="20"/>
  <c r="M5" i="19"/>
  <c r="N4" i="19"/>
  <c r="M9" i="20"/>
  <c r="N6" i="20"/>
  <c r="T4" i="19"/>
  <c r="S5" i="19"/>
  <c r="AG58" i="19"/>
  <c r="AH61" i="19"/>
  <c r="AG59" i="19"/>
  <c r="AJ6" i="20"/>
  <c r="AJ5" i="20" s="1"/>
  <c r="AI9" i="20"/>
  <c r="AT4" i="19"/>
  <c r="AG9" i="19"/>
  <c r="AH6" i="19"/>
  <c r="AH5" i="19" s="1"/>
  <c r="L9" i="19"/>
  <c r="M6" i="19"/>
  <c r="G9" i="19"/>
  <c r="AA4" i="20"/>
  <c r="CB4" i="20"/>
  <c r="CC4" i="20" s="1"/>
  <c r="CD4" i="20" s="1"/>
  <c r="CE4" i="20" s="1"/>
  <c r="CF4" i="20" s="1"/>
  <c r="CG4" i="20" s="1"/>
  <c r="CH4" i="20" s="1"/>
  <c r="CI4" i="20" s="1"/>
  <c r="CJ4" i="20" s="1"/>
  <c r="CK4" i="20" s="1"/>
  <c r="CL4" i="20" s="1"/>
  <c r="CM4" i="20" s="1"/>
  <c r="I5" i="20"/>
  <c r="I6" i="20"/>
  <c r="BE4" i="19"/>
  <c r="AJ6" i="11"/>
  <c r="AJ5" i="11" s="1"/>
  <c r="AI9" i="11"/>
  <c r="P6" i="11"/>
  <c r="AJ4" i="18"/>
  <c r="Q9" i="17"/>
  <c r="R6" i="17"/>
  <c r="M9" i="10"/>
  <c r="N6" i="10"/>
  <c r="M44" i="10"/>
  <c r="AT4" i="11"/>
  <c r="T6" i="10"/>
  <c r="BD44" i="10"/>
  <c r="U5" i="15"/>
  <c r="V4" i="15"/>
  <c r="BR4" i="15"/>
  <c r="G9" i="16"/>
  <c r="Y5" i="17"/>
  <c r="Z4" i="17"/>
  <c r="BA4" i="14"/>
  <c r="CK139" i="13"/>
  <c r="W5" i="18"/>
  <c r="X4" i="18"/>
  <c r="AK151" i="10"/>
  <c r="CD4" i="17"/>
  <c r="Q6" i="15"/>
  <c r="P9" i="15"/>
  <c r="BQ4" i="13"/>
  <c r="T6" i="13"/>
  <c r="CG124" i="13"/>
  <c r="AK147" i="10"/>
  <c r="AW4" i="13"/>
  <c r="AC4" i="17"/>
  <c r="AB5" i="17"/>
  <c r="Q5" i="10"/>
  <c r="Q44" i="10"/>
  <c r="R4" i="10"/>
  <c r="CE148" i="13"/>
  <c r="M5" i="13"/>
  <c r="N4" i="13"/>
  <c r="CL127" i="13"/>
  <c r="U9" i="17"/>
  <c r="V6" i="17"/>
  <c r="Q4" i="11"/>
  <c r="P5" i="11"/>
  <c r="AT4" i="16"/>
  <c r="AK148" i="10"/>
  <c r="R6" i="12"/>
  <c r="Q9" i="12"/>
  <c r="S5" i="11"/>
  <c r="T4" i="11"/>
  <c r="BE4" i="16"/>
  <c r="Y6" i="17"/>
  <c r="X9" i="17"/>
  <c r="AJ4" i="12"/>
  <c r="AI30" i="12"/>
  <c r="AI23" i="12"/>
  <c r="AI16" i="12"/>
  <c r="AI33" i="12"/>
  <c r="P9" i="10"/>
  <c r="Q6" i="10"/>
  <c r="AK149" i="10"/>
  <c r="R4" i="13"/>
  <c r="Q5" i="13"/>
  <c r="AI4" i="13"/>
  <c r="CM137" i="13"/>
  <c r="M9" i="15"/>
  <c r="N6" i="15"/>
  <c r="CG146" i="13"/>
  <c r="BF4" i="10"/>
  <c r="B29" i="22" s="1"/>
  <c r="BE44" i="10"/>
  <c r="T6" i="18"/>
  <c r="CF140" i="13"/>
  <c r="AK150" i="10"/>
  <c r="H5" i="16"/>
  <c r="I4" i="16"/>
  <c r="W4" i="16"/>
  <c r="BP4" i="16"/>
  <c r="H6" i="16"/>
  <c r="W5" i="13"/>
  <c r="X4" i="13"/>
  <c r="AK6" i="18"/>
  <c r="AK5" i="18" s="1"/>
  <c r="AJ9" i="18"/>
  <c r="BF4" i="13"/>
  <c r="AA5" i="15"/>
  <c r="AB4" i="15"/>
  <c r="Q4" i="16"/>
  <c r="P5" i="16"/>
  <c r="T5" i="10"/>
  <c r="T44" i="10"/>
  <c r="U4" i="10"/>
  <c r="AG20" i="10" a="1"/>
  <c r="AG20" i="10" s="1"/>
  <c r="AG21" i="10" a="1"/>
  <c r="AG21" i="10" s="1"/>
  <c r="AG22" i="10" a="1"/>
  <c r="AG22" i="10" s="1"/>
  <c r="AG23" i="10" a="1"/>
  <c r="AG23" i="10" s="1"/>
  <c r="AG17" i="10" a="1"/>
  <c r="AG17" i="10" s="1"/>
  <c r="AG18" i="10" a="1"/>
  <c r="AG18" i="10" s="1"/>
  <c r="AG19" i="10" a="1"/>
  <c r="AG19" i="10" s="1"/>
  <c r="CB4" i="10"/>
  <c r="B51" i="22" s="1"/>
  <c r="I6" i="10"/>
  <c r="AA4" i="10"/>
  <c r="I5" i="10"/>
  <c r="I44" i="10"/>
  <c r="AF44" i="10"/>
  <c r="O44" i="10"/>
  <c r="L44" i="10"/>
  <c r="AG44" i="10"/>
  <c r="AR44" i="10"/>
  <c r="Q6" i="18"/>
  <c r="P9" i="18"/>
  <c r="AU33" i="12"/>
  <c r="AV4" i="12"/>
  <c r="AU23" i="12"/>
  <c r="AU16" i="12"/>
  <c r="AU30" i="12"/>
  <c r="H9" i="18"/>
  <c r="BS4" i="17"/>
  <c r="BG4" i="17"/>
  <c r="BG4" i="15"/>
  <c r="P44" i="10"/>
  <c r="X5" i="15"/>
  <c r="Y4" i="15"/>
  <c r="BL4" i="14"/>
  <c r="Q9" i="14"/>
  <c r="R6" i="14"/>
  <c r="AU4" i="10"/>
  <c r="B18" i="22" s="1"/>
  <c r="AT44" i="10"/>
  <c r="T9" i="15"/>
  <c r="U6" i="15"/>
  <c r="CK147" i="13"/>
  <c r="CL139" i="13"/>
  <c r="AA4" i="18"/>
  <c r="CB4" i="18"/>
  <c r="CC4" i="18" s="1"/>
  <c r="CD4" i="18" s="1"/>
  <c r="CE4" i="18" s="1"/>
  <c r="CF4" i="18" s="1"/>
  <c r="CG4" i="18" s="1"/>
  <c r="CH4" i="18" s="1"/>
  <c r="CI4" i="18" s="1"/>
  <c r="CJ4" i="18" s="1"/>
  <c r="CK4" i="18" s="1"/>
  <c r="CL4" i="18" s="1"/>
  <c r="CM4" i="18" s="1"/>
  <c r="I5" i="18"/>
  <c r="I6" i="18"/>
  <c r="R5" i="12"/>
  <c r="R33" i="12"/>
  <c r="R16" i="12"/>
  <c r="R23" i="12"/>
  <c r="R30" i="12"/>
  <c r="AI9" i="17"/>
  <c r="AJ6" i="17"/>
  <c r="AJ5" i="17" s="1"/>
  <c r="N5" i="18"/>
  <c r="CM142" i="13"/>
  <c r="CB4" i="13"/>
  <c r="AA4" i="13"/>
  <c r="I5" i="13"/>
  <c r="I6" i="13"/>
  <c r="AJ6" i="12"/>
  <c r="AJ5" i="12" s="1"/>
  <c r="AI9" i="12"/>
  <c r="P9" i="13"/>
  <c r="Q6" i="13"/>
  <c r="CH145" i="13"/>
  <c r="BH16" i="12"/>
  <c r="BI4" i="12"/>
  <c r="BH33" i="12"/>
  <c r="BH23" i="12"/>
  <c r="BH30" i="12"/>
  <c r="X6" i="15"/>
  <c r="AU4" i="15"/>
  <c r="CB138" i="13"/>
  <c r="CF143" i="13"/>
  <c r="N5" i="15"/>
  <c r="M9" i="11"/>
  <c r="N6" i="11"/>
  <c r="H9" i="10"/>
  <c r="CI141" i="13"/>
  <c r="R4" i="18"/>
  <c r="Q5" i="18"/>
  <c r="AK4" i="14"/>
  <c r="AS44" i="10"/>
  <c r="U4" i="18"/>
  <c r="T5" i="18"/>
  <c r="BE4" i="11"/>
  <c r="M9" i="18"/>
  <c r="N6" i="18"/>
  <c r="AJ4" i="10"/>
  <c r="B7" i="22" s="1"/>
  <c r="AI44" i="10"/>
  <c r="AB6" i="17"/>
  <c r="AJ4" i="11"/>
  <c r="P6" i="16"/>
  <c r="M6" i="13"/>
  <c r="L9" i="13"/>
  <c r="O6" i="16"/>
  <c r="O9" i="16" s="1"/>
  <c r="N9" i="16"/>
  <c r="AK145" i="10"/>
  <c r="N5" i="10"/>
  <c r="N44" i="10"/>
  <c r="BQ4" i="10"/>
  <c r="B40" i="22" s="1"/>
  <c r="BP44" i="10"/>
  <c r="CE4" i="14"/>
  <c r="CB147" i="13"/>
  <c r="V5" i="17"/>
  <c r="CD145" i="13"/>
  <c r="Q5" i="15"/>
  <c r="R4" i="15"/>
  <c r="S5" i="16"/>
  <c r="T4" i="16"/>
  <c r="CC4" i="15"/>
  <c r="CE140" i="13"/>
  <c r="R5" i="17"/>
  <c r="AH9" i="10"/>
  <c r="AI6" i="10"/>
  <c r="R5" i="14"/>
  <c r="N5" i="11"/>
  <c r="W44" i="10"/>
  <c r="X4" i="10"/>
  <c r="W5" i="10"/>
  <c r="CH137" i="13"/>
  <c r="BS4" i="14"/>
  <c r="BP4" i="11"/>
  <c r="W4" i="11"/>
  <c r="H6" i="11"/>
  <c r="H5" i="11"/>
  <c r="I4" i="11"/>
  <c r="AS340" i="11" s="1"/>
  <c r="L340" i="11"/>
  <c r="AH6" i="13"/>
  <c r="AH5" i="13" s="1"/>
  <c r="AG9" i="13"/>
  <c r="CB146" i="13"/>
  <c r="AK146" i="10"/>
  <c r="U4" i="13"/>
  <c r="T5" i="13"/>
  <c r="W5" i="8"/>
  <c r="X4" i="8"/>
  <c r="P6" i="6"/>
  <c r="T5" i="8"/>
  <c r="U4" i="8"/>
  <c r="M6" i="6"/>
  <c r="L9" i="6"/>
  <c r="R4" i="8"/>
  <c r="Q5" i="8"/>
  <c r="T6" i="8"/>
  <c r="AG9" i="6"/>
  <c r="D70" i="25" s="1"/>
  <c r="AH6" i="6"/>
  <c r="S5" i="6"/>
  <c r="T4" i="6"/>
  <c r="Q6" i="8"/>
  <c r="P9" i="8"/>
  <c r="N4" i="6"/>
  <c r="M5" i="6"/>
  <c r="AA4" i="8"/>
  <c r="I5" i="8"/>
  <c r="CB4" i="8"/>
  <c r="CC4" i="8" s="1"/>
  <c r="CD4" i="8" s="1"/>
  <c r="CE4" i="8" s="1"/>
  <c r="CF4" i="8" s="1"/>
  <c r="CG4" i="8" s="1"/>
  <c r="CH4" i="8" s="1"/>
  <c r="CI4" i="8" s="1"/>
  <c r="CJ4" i="8" s="1"/>
  <c r="CK4" i="8" s="1"/>
  <c r="CL4" i="8" s="1"/>
  <c r="CM4" i="8" s="1"/>
  <c r="I6" i="8"/>
  <c r="Q4" i="6"/>
  <c r="P5" i="6"/>
  <c r="BE4" i="6"/>
  <c r="AB65" i="25" s="1"/>
  <c r="T6" i="7"/>
  <c r="I6" i="7"/>
  <c r="CB4" i="7"/>
  <c r="CC4" i="7" s="1"/>
  <c r="CD4" i="7" s="1"/>
  <c r="CE4" i="7" s="1"/>
  <c r="CF4" i="7" s="1"/>
  <c r="CG4" i="7" s="1"/>
  <c r="CH4" i="7" s="1"/>
  <c r="CI4" i="7" s="1"/>
  <c r="CJ4" i="7" s="1"/>
  <c r="CK4" i="7" s="1"/>
  <c r="CL4" i="7" s="1"/>
  <c r="CM4" i="7" s="1"/>
  <c r="I5" i="7"/>
  <c r="AA4" i="7"/>
  <c r="R6" i="7"/>
  <c r="R9" i="7" s="1"/>
  <c r="Q9" i="7"/>
  <c r="AH9" i="7"/>
  <c r="AI6" i="7"/>
  <c r="AI5" i="7" s="1"/>
  <c r="N5" i="8"/>
  <c r="H5" i="6"/>
  <c r="I4" i="6"/>
  <c r="W4" i="6"/>
  <c r="BP4" i="6"/>
  <c r="H6" i="6"/>
  <c r="S6" i="7"/>
  <c r="S9" i="7" s="1"/>
  <c r="AI4" i="8"/>
  <c r="R6" i="9"/>
  <c r="C36" i="9"/>
  <c r="C38" i="9"/>
  <c r="C37" i="9"/>
  <c r="C40" i="9"/>
  <c r="C41" i="9"/>
  <c r="C39" i="9"/>
  <c r="U4" i="7"/>
  <c r="T5" i="7"/>
  <c r="X4" i="7"/>
  <c r="W5" i="7"/>
  <c r="N6" i="8"/>
  <c r="M9" i="8"/>
  <c r="H9" i="7"/>
  <c r="X6" i="9"/>
  <c r="X4" i="9" s="1"/>
  <c r="AH6" i="8"/>
  <c r="AH5" i="8" s="1"/>
  <c r="AG9" i="8"/>
  <c r="N221" i="11" l="1"/>
  <c r="N204" i="11"/>
  <c r="K85" i="11"/>
  <c r="K408" i="11"/>
  <c r="AH255" i="11"/>
  <c r="AJ4" i="6"/>
  <c r="F65" i="25"/>
  <c r="E4" i="22"/>
  <c r="D66" i="25"/>
  <c r="BQ4" i="6"/>
  <c r="AM65" i="25"/>
  <c r="N340" i="11"/>
  <c r="H9" i="11"/>
  <c r="N255" i="11"/>
  <c r="I9" i="12"/>
  <c r="AU4" i="6"/>
  <c r="Q65" i="25"/>
  <c r="AH5" i="6"/>
  <c r="E67" i="25"/>
  <c r="AG204" i="11"/>
  <c r="AG203" i="11" s="1"/>
  <c r="AG425" i="11"/>
  <c r="AG424" i="11" s="1"/>
  <c r="K306" i="11"/>
  <c r="AG442" i="11"/>
  <c r="AG441" i="11" s="1"/>
  <c r="N272" i="11"/>
  <c r="AH408" i="11"/>
  <c r="H9" i="19"/>
  <c r="AI5" i="10"/>
  <c r="D6" i="22"/>
  <c r="F6" i="22" s="1"/>
  <c r="AV4" i="17"/>
  <c r="AG85" i="11"/>
  <c r="AG84" i="11" s="1"/>
  <c r="N6" i="12"/>
  <c r="M9" i="12"/>
  <c r="I9" i="10"/>
  <c r="N30" i="12"/>
  <c r="N16" i="12"/>
  <c r="N23" i="12"/>
  <c r="N5" i="12"/>
  <c r="N33" i="12"/>
  <c r="N238" i="11"/>
  <c r="L408" i="11"/>
  <c r="BD306" i="11"/>
  <c r="L289" i="11"/>
  <c r="AG323" i="11"/>
  <c r="AG322" i="11" s="1"/>
  <c r="O6" i="7"/>
  <c r="O9" i="7" s="1"/>
  <c r="I9" i="14"/>
  <c r="AJ4" i="15"/>
  <c r="T9" i="14"/>
  <c r="M9" i="7"/>
  <c r="N6" i="7"/>
  <c r="N9" i="7" s="1"/>
  <c r="AJ6" i="14"/>
  <c r="AJ5" i="14" s="1"/>
  <c r="AI9" i="14"/>
  <c r="AB4" i="14"/>
  <c r="AA5" i="14"/>
  <c r="AB6" i="14" s="1"/>
  <c r="U5" i="14"/>
  <c r="V4" i="14"/>
  <c r="V5" i="14" s="1"/>
  <c r="AH9" i="15"/>
  <c r="AI6" i="15"/>
  <c r="AI5" i="15" s="1"/>
  <c r="AJ6" i="16"/>
  <c r="AJ5" i="16" s="1"/>
  <c r="AI9" i="16"/>
  <c r="N425" i="11"/>
  <c r="AF306" i="11"/>
  <c r="AI391" i="11"/>
  <c r="AL4" i="17"/>
  <c r="U30" i="12"/>
  <c r="U23" i="12"/>
  <c r="U16" i="12"/>
  <c r="U5" i="12"/>
  <c r="V4" i="12"/>
  <c r="U33" i="12"/>
  <c r="L391" i="11"/>
  <c r="N306" i="11"/>
  <c r="AI357" i="11"/>
  <c r="X5" i="14"/>
  <c r="Y4" i="14"/>
  <c r="AK4" i="16"/>
  <c r="CB16" i="12"/>
  <c r="CC4" i="12"/>
  <c r="CB33" i="12"/>
  <c r="CB23" i="12"/>
  <c r="CB30" i="12"/>
  <c r="N374" i="11"/>
  <c r="AI289" i="11"/>
  <c r="BD425" i="11"/>
  <c r="AG55" i="12"/>
  <c r="AG153" i="12"/>
  <c r="AH153" i="12" s="1"/>
  <c r="AG163" i="12"/>
  <c r="AH163" i="12" s="1"/>
  <c r="AI163" i="12" s="1"/>
  <c r="AG145" i="12"/>
  <c r="AG39" i="12"/>
  <c r="AG36" i="12"/>
  <c r="AG57" i="12"/>
  <c r="AG155" i="12"/>
  <c r="AH155" i="12" s="1"/>
  <c r="AG169" i="12"/>
  <c r="AH169" i="12" s="1"/>
  <c r="AG52" i="12"/>
  <c r="AG42" i="12"/>
  <c r="AG40" i="12"/>
  <c r="AG44" i="12"/>
  <c r="AG158" i="12"/>
  <c r="AH158" i="12" s="1"/>
  <c r="AG166" i="12"/>
  <c r="AH166" i="12" s="1"/>
  <c r="AG47" i="12"/>
  <c r="AG48" i="12"/>
  <c r="AG51" i="12"/>
  <c r="AG38" i="12"/>
  <c r="AG50" i="12"/>
  <c r="AG168" i="12"/>
  <c r="AH168" i="12" s="1"/>
  <c r="AI168" i="12" s="1"/>
  <c r="AG162" i="12"/>
  <c r="AH162" i="12" s="1"/>
  <c r="AG147" i="12"/>
  <c r="AH147" i="12" s="1"/>
  <c r="AI147" i="12" s="1"/>
  <c r="AG90" i="12"/>
  <c r="AH90" i="12" s="1"/>
  <c r="AG43" i="12"/>
  <c r="AG46" i="12"/>
  <c r="AG159" i="12"/>
  <c r="AH159" i="12" s="1"/>
  <c r="AI159" i="12" s="1"/>
  <c r="AG157" i="12"/>
  <c r="AH157" i="12" s="1"/>
  <c r="AI157" i="12" s="1"/>
  <c r="AG59" i="12"/>
  <c r="AH59" i="12" s="1"/>
  <c r="AI59" i="12" s="1"/>
  <c r="AG156" i="12"/>
  <c r="AH156" i="12" s="1"/>
  <c r="AG149" i="12"/>
  <c r="AH149" i="12" s="1"/>
  <c r="AI149" i="12" s="1"/>
  <c r="AG161" i="12"/>
  <c r="AH161" i="12" s="1"/>
  <c r="AG41" i="12"/>
  <c r="AG60" i="12"/>
  <c r="AH60" i="12" s="1"/>
  <c r="AG146" i="12"/>
  <c r="AH146" i="12" s="1"/>
  <c r="AG56" i="12"/>
  <c r="AG49" i="12"/>
  <c r="AG54" i="12"/>
  <c r="AG37" i="12"/>
  <c r="AG165" i="12"/>
  <c r="AH165" i="12" s="1"/>
  <c r="AI165" i="12" s="1"/>
  <c r="AG148" i="12"/>
  <c r="AH148" i="12" s="1"/>
  <c r="AI148" i="12" s="1"/>
  <c r="AG160" i="12"/>
  <c r="AH160" i="12" s="1"/>
  <c r="AI160" i="12" s="1"/>
  <c r="AG167" i="12"/>
  <c r="AH167" i="12" s="1"/>
  <c r="AI167" i="12" s="1"/>
  <c r="AG45" i="12"/>
  <c r="AG150" i="12"/>
  <c r="AH150" i="12" s="1"/>
  <c r="AG53" i="12"/>
  <c r="AG151" i="12"/>
  <c r="AH151" i="12" s="1"/>
  <c r="AG154" i="12"/>
  <c r="AH154" i="12" s="1"/>
  <c r="AI154" i="12" s="1"/>
  <c r="AG164" i="12"/>
  <c r="AH164" i="12" s="1"/>
  <c r="AI164" i="12" s="1"/>
  <c r="AG58" i="12"/>
  <c r="AH58" i="12" s="1"/>
  <c r="AI58" i="12" s="1"/>
  <c r="AG152" i="12"/>
  <c r="AH152" i="12" s="1"/>
  <c r="AI152" i="12" s="1"/>
  <c r="AH204" i="11"/>
  <c r="X5" i="12"/>
  <c r="X33" i="12"/>
  <c r="X30" i="12"/>
  <c r="Y4" i="12"/>
  <c r="X16" i="12"/>
  <c r="X23" i="12"/>
  <c r="BD391" i="11"/>
  <c r="AG238" i="11"/>
  <c r="AG237" i="11" s="1"/>
  <c r="N289" i="11"/>
  <c r="BD221" i="11"/>
  <c r="AH391" i="11"/>
  <c r="BR4" i="12"/>
  <c r="BQ33" i="12"/>
  <c r="BQ16" i="12"/>
  <c r="BQ23" i="12"/>
  <c r="BQ30" i="12"/>
  <c r="AA30" i="12"/>
  <c r="AA16" i="12"/>
  <c r="AA5" i="12"/>
  <c r="AB6" i="12" s="1"/>
  <c r="AA33" i="12"/>
  <c r="AB4" i="12"/>
  <c r="AA23" i="12"/>
  <c r="Y4" i="20"/>
  <c r="X5" i="20"/>
  <c r="AH58" i="19"/>
  <c r="AI61" i="19"/>
  <c r="AH59" i="19"/>
  <c r="T6" i="19"/>
  <c r="AM4" i="20"/>
  <c r="BQ4" i="19"/>
  <c r="U6" i="20"/>
  <c r="T9" i="20"/>
  <c r="X6" i="20"/>
  <c r="Q6" i="19"/>
  <c r="P9" i="19"/>
  <c r="AK6" i="20"/>
  <c r="AK5" i="20" s="1"/>
  <c r="AJ9" i="20"/>
  <c r="AG60" i="19"/>
  <c r="N6" i="19"/>
  <c r="M9" i="19"/>
  <c r="R9" i="20"/>
  <c r="S6" i="20"/>
  <c r="S9" i="20" s="1"/>
  <c r="U5" i="20"/>
  <c r="V4" i="20"/>
  <c r="R4" i="19"/>
  <c r="Q5" i="19"/>
  <c r="AU4" i="19"/>
  <c r="AJ4" i="19"/>
  <c r="I9" i="20"/>
  <c r="W5" i="19"/>
  <c r="X4" i="19"/>
  <c r="U4" i="19"/>
  <c r="T5" i="19"/>
  <c r="AA4" i="19"/>
  <c r="I6" i="19"/>
  <c r="I5" i="19"/>
  <c r="CB4" i="19"/>
  <c r="BF4" i="19"/>
  <c r="O6" i="20"/>
  <c r="O9" i="20" s="1"/>
  <c r="N9" i="20"/>
  <c r="AB4" i="20"/>
  <c r="AA5" i="20"/>
  <c r="AH9" i="19"/>
  <c r="AI6" i="19"/>
  <c r="AI5" i="19" s="1"/>
  <c r="N5" i="19"/>
  <c r="AI425" i="11"/>
  <c r="AI340" i="11"/>
  <c r="BD272" i="11"/>
  <c r="BD238" i="11"/>
  <c r="N9" i="15"/>
  <c r="O6" i="15"/>
  <c r="O9" i="15" s="1"/>
  <c r="BI23" i="12"/>
  <c r="BI16" i="12"/>
  <c r="BJ4" i="12"/>
  <c r="BI33" i="12"/>
  <c r="BI30" i="12"/>
  <c r="AA5" i="10"/>
  <c r="AA44" i="10"/>
  <c r="AB4" i="10"/>
  <c r="AC4" i="15"/>
  <c r="AB5" i="15"/>
  <c r="BG4" i="10"/>
  <c r="B30" i="22" s="1"/>
  <c r="BF44" i="10"/>
  <c r="AH340" i="11"/>
  <c r="BF4" i="16"/>
  <c r="S442" i="11"/>
  <c r="P221" i="11"/>
  <c r="P187" i="11"/>
  <c r="AB9" i="17"/>
  <c r="AC6" i="17"/>
  <c r="X6" i="18"/>
  <c r="AS357" i="11"/>
  <c r="AV33" i="12"/>
  <c r="AW4" i="12"/>
  <c r="AV16" i="12"/>
  <c r="AV30" i="12"/>
  <c r="AV23" i="12"/>
  <c r="U6" i="10"/>
  <c r="T9" i="10"/>
  <c r="AH442" i="11"/>
  <c r="AH441" i="11" s="1"/>
  <c r="S340" i="11"/>
  <c r="P238" i="11"/>
  <c r="M9" i="13"/>
  <c r="N6" i="13"/>
  <c r="V5" i="15"/>
  <c r="AS408" i="11"/>
  <c r="AS221" i="11"/>
  <c r="AU4" i="11"/>
  <c r="AT85" i="11"/>
  <c r="AT204" i="11"/>
  <c r="AT238" i="11"/>
  <c r="AT187" i="11"/>
  <c r="AT306" i="11"/>
  <c r="AT289" i="11"/>
  <c r="AT272" i="11"/>
  <c r="AT221" i="11"/>
  <c r="AT255" i="11"/>
  <c r="AT374" i="11"/>
  <c r="AT323" i="11"/>
  <c r="AT408" i="11"/>
  <c r="AT357" i="11"/>
  <c r="AT340" i="11"/>
  <c r="AT391" i="11"/>
  <c r="AT425" i="11"/>
  <c r="AT442" i="11"/>
  <c r="AK4" i="18"/>
  <c r="X5" i="13"/>
  <c r="Y4" i="13"/>
  <c r="S272" i="11"/>
  <c r="S187" i="11"/>
  <c r="P340" i="11"/>
  <c r="P357" i="11"/>
  <c r="P85" i="11"/>
  <c r="R6" i="10"/>
  <c r="Q9" i="10"/>
  <c r="AS374" i="11"/>
  <c r="AS238" i="11"/>
  <c r="AJ9" i="11"/>
  <c r="AK6" i="11"/>
  <c r="AK5" i="11" s="1"/>
  <c r="BM4" i="14"/>
  <c r="AH203" i="11"/>
  <c r="X4" i="11"/>
  <c r="W5" i="11"/>
  <c r="W85" i="11"/>
  <c r="W204" i="11"/>
  <c r="W221" i="11"/>
  <c r="W187" i="11"/>
  <c r="W340" i="11"/>
  <c r="W289" i="11"/>
  <c r="W272" i="11"/>
  <c r="W238" i="11"/>
  <c r="W323" i="11"/>
  <c r="W255" i="11"/>
  <c r="W408" i="11"/>
  <c r="W391" i="11"/>
  <c r="W357" i="11"/>
  <c r="W306" i="11"/>
  <c r="W425" i="11"/>
  <c r="W442" i="11"/>
  <c r="W374" i="11"/>
  <c r="BT4" i="14"/>
  <c r="X5" i="10"/>
  <c r="X44" i="10"/>
  <c r="Y4" i="10"/>
  <c r="AI442" i="11"/>
  <c r="AI187" i="11"/>
  <c r="AI85" i="11"/>
  <c r="BD442" i="11"/>
  <c r="BD289" i="11"/>
  <c r="AH187" i="11"/>
  <c r="BH4" i="15"/>
  <c r="V4" i="10"/>
  <c r="U5" i="10"/>
  <c r="U44" i="10"/>
  <c r="AB6" i="15"/>
  <c r="X6" i="13"/>
  <c r="R5" i="13"/>
  <c r="S391" i="11"/>
  <c r="S306" i="11"/>
  <c r="S204" i="11"/>
  <c r="S238" i="11"/>
  <c r="P272" i="11"/>
  <c r="Q6" i="11"/>
  <c r="P9" i="11"/>
  <c r="N5" i="13"/>
  <c r="AL147" i="10"/>
  <c r="AL151" i="10"/>
  <c r="BB4" i="14"/>
  <c r="Z5" i="17"/>
  <c r="AS255" i="11"/>
  <c r="AL145" i="10"/>
  <c r="U5" i="18"/>
  <c r="V4" i="18"/>
  <c r="BQ4" i="11"/>
  <c r="BP204" i="11"/>
  <c r="BP187" i="11"/>
  <c r="BP85" i="11"/>
  <c r="BP289" i="11"/>
  <c r="BP357" i="11"/>
  <c r="BP272" i="11"/>
  <c r="BP340" i="11"/>
  <c r="BP238" i="11"/>
  <c r="BP221" i="11"/>
  <c r="BP255" i="11"/>
  <c r="BP425" i="11"/>
  <c r="BP374" i="11"/>
  <c r="BP408" i="11"/>
  <c r="BP323" i="11"/>
  <c r="BP306" i="11"/>
  <c r="BP442" i="11"/>
  <c r="BP391" i="11"/>
  <c r="BR4" i="10"/>
  <c r="B41" i="22" s="1"/>
  <c r="BQ44" i="10"/>
  <c r="AI306" i="11"/>
  <c r="AI221" i="11"/>
  <c r="BD323" i="11"/>
  <c r="BD204" i="11"/>
  <c r="AV4" i="15"/>
  <c r="AK6" i="12"/>
  <c r="AK5" i="12" s="1"/>
  <c r="AJ9" i="12"/>
  <c r="AH357" i="11"/>
  <c r="BT4" i="17"/>
  <c r="AL6" i="18"/>
  <c r="AL5" i="18" s="1"/>
  <c r="AK9" i="18"/>
  <c r="S425" i="11"/>
  <c r="S221" i="11"/>
  <c r="S85" i="11"/>
  <c r="T6" i="11"/>
  <c r="P425" i="11"/>
  <c r="L255" i="11"/>
  <c r="AS323" i="11"/>
  <c r="AI408" i="11"/>
  <c r="AI238" i="11"/>
  <c r="AK4" i="11"/>
  <c r="AJ85" i="11"/>
  <c r="AJ204" i="11"/>
  <c r="AJ238" i="11"/>
  <c r="AJ255" i="11"/>
  <c r="AJ306" i="11"/>
  <c r="AJ221" i="11"/>
  <c r="AJ289" i="11"/>
  <c r="AJ272" i="11"/>
  <c r="AJ187" i="11"/>
  <c r="AJ340" i="11"/>
  <c r="AJ374" i="11"/>
  <c r="AJ408" i="11"/>
  <c r="AJ357" i="11"/>
  <c r="AJ323" i="11"/>
  <c r="AJ391" i="11"/>
  <c r="AJ442" i="11"/>
  <c r="AJ425" i="11"/>
  <c r="BD340" i="11"/>
  <c r="AK6" i="17"/>
  <c r="AK5" i="17" s="1"/>
  <c r="AJ9" i="17"/>
  <c r="R9" i="12"/>
  <c r="S6" i="12"/>
  <c r="S9" i="12" s="1"/>
  <c r="S408" i="11"/>
  <c r="AL148" i="10"/>
  <c r="AI162" i="12"/>
  <c r="BS4" i="15"/>
  <c r="AS272" i="11"/>
  <c r="AB4" i="13"/>
  <c r="AA5" i="13"/>
  <c r="U6" i="13"/>
  <c r="T9" i="13"/>
  <c r="AL146" i="10"/>
  <c r="N187" i="11"/>
  <c r="R9" i="14"/>
  <c r="S6" i="14"/>
  <c r="S9" i="14" s="1"/>
  <c r="AI9" i="10"/>
  <c r="AJ6" i="10"/>
  <c r="R9" i="17"/>
  <c r="S6" i="17"/>
  <c r="S9" i="17" s="1"/>
  <c r="CD4" i="15"/>
  <c r="R5" i="15"/>
  <c r="AI156" i="12"/>
  <c r="AI374" i="11"/>
  <c r="AI204" i="11"/>
  <c r="AH221" i="11"/>
  <c r="BD408" i="11"/>
  <c r="BF4" i="11"/>
  <c r="BE85" i="11"/>
  <c r="BE204" i="11"/>
  <c r="BE289" i="11"/>
  <c r="BE187" i="11"/>
  <c r="BE306" i="11"/>
  <c r="BE221" i="11"/>
  <c r="BE272" i="11"/>
  <c r="BE238" i="11"/>
  <c r="BE255" i="11"/>
  <c r="BE323" i="11"/>
  <c r="BE425" i="11"/>
  <c r="BE374" i="11"/>
  <c r="BE357" i="11"/>
  <c r="BE408" i="11"/>
  <c r="BE340" i="11"/>
  <c r="BE391" i="11"/>
  <c r="BE442" i="11"/>
  <c r="R6" i="18"/>
  <c r="Q9" i="18"/>
  <c r="I9" i="18"/>
  <c r="Z4" i="15"/>
  <c r="Y5" i="15"/>
  <c r="BH4" i="17"/>
  <c r="BQ4" i="16"/>
  <c r="AK4" i="12"/>
  <c r="AJ30" i="12"/>
  <c r="AJ23" i="12"/>
  <c r="AJ16" i="12"/>
  <c r="AJ33" i="12"/>
  <c r="AJ160" i="12" s="1"/>
  <c r="T85" i="11"/>
  <c r="T5" i="11"/>
  <c r="U4" i="11"/>
  <c r="T221" i="11"/>
  <c r="T187" i="11"/>
  <c r="T238" i="11"/>
  <c r="T272" i="11"/>
  <c r="T323" i="11"/>
  <c r="T204" i="11"/>
  <c r="T306" i="11"/>
  <c r="T255" i="11"/>
  <c r="T340" i="11"/>
  <c r="T391" i="11"/>
  <c r="T357" i="11"/>
  <c r="T425" i="11"/>
  <c r="T289" i="11"/>
  <c r="T374" i="11"/>
  <c r="T408" i="11"/>
  <c r="T442" i="11"/>
  <c r="AI158" i="12"/>
  <c r="P374" i="11"/>
  <c r="P306" i="11"/>
  <c r="P289" i="11"/>
  <c r="Q5" i="11"/>
  <c r="R4" i="11"/>
  <c r="Q85" i="11"/>
  <c r="Q187" i="11"/>
  <c r="Q204" i="11"/>
  <c r="Q357" i="11"/>
  <c r="Q221" i="11"/>
  <c r="Q255" i="11"/>
  <c r="Q340" i="11"/>
  <c r="Q289" i="11"/>
  <c r="Q238" i="11"/>
  <c r="Q425" i="11"/>
  <c r="Q374" i="11"/>
  <c r="Q272" i="11"/>
  <c r="Q306" i="11"/>
  <c r="Q408" i="11"/>
  <c r="Q323" i="11"/>
  <c r="Q391" i="11"/>
  <c r="Q442" i="11"/>
  <c r="AC5" i="17"/>
  <c r="AD4" i="17"/>
  <c r="AX4" i="13"/>
  <c r="Z6" i="17"/>
  <c r="Y9" i="17"/>
  <c r="AS425" i="11"/>
  <c r="T9" i="18"/>
  <c r="U6" i="18"/>
  <c r="V4" i="13"/>
  <c r="U5" i="13"/>
  <c r="AH9" i="13"/>
  <c r="AI6" i="13"/>
  <c r="AI5" i="13" s="1"/>
  <c r="AA4" i="11"/>
  <c r="CB4" i="11"/>
  <c r="I6" i="11"/>
  <c r="I5" i="11"/>
  <c r="L85" i="11"/>
  <c r="AF391" i="11"/>
  <c r="AG357" i="11"/>
  <c r="AG356" i="11" s="1"/>
  <c r="AH356" i="11" s="1"/>
  <c r="AI356" i="11" s="1"/>
  <c r="K272" i="11"/>
  <c r="M306" i="11"/>
  <c r="AR85" i="11"/>
  <c r="AR340" i="11"/>
  <c r="AR425" i="11"/>
  <c r="AG289" i="11"/>
  <c r="AG288" i="11" s="1"/>
  <c r="O238" i="11"/>
  <c r="O204" i="11"/>
  <c r="O306" i="11"/>
  <c r="AF85" i="11"/>
  <c r="AF408" i="11"/>
  <c r="O187" i="11"/>
  <c r="O425" i="11"/>
  <c r="O85" i="11"/>
  <c r="M85" i="11"/>
  <c r="M272" i="11"/>
  <c r="M425" i="11"/>
  <c r="AG187" i="11"/>
  <c r="AG186" i="11" s="1"/>
  <c r="AH186" i="11" s="1"/>
  <c r="K255" i="11"/>
  <c r="K289" i="11"/>
  <c r="M323" i="11"/>
  <c r="AR272" i="11"/>
  <c r="AR374" i="11"/>
  <c r="AF238" i="11"/>
  <c r="L306" i="11"/>
  <c r="K187" i="11"/>
  <c r="O391" i="11"/>
  <c r="AR204" i="11"/>
  <c r="AG221" i="11"/>
  <c r="AG220" i="11" s="1"/>
  <c r="L323" i="11"/>
  <c r="AF323" i="11"/>
  <c r="L204" i="11"/>
  <c r="L357" i="11"/>
  <c r="AG340" i="11"/>
  <c r="AG339" i="11" s="1"/>
  <c r="AR323" i="11"/>
  <c r="AR442" i="11"/>
  <c r="L238" i="11"/>
  <c r="AF374" i="11"/>
  <c r="O442" i="11"/>
  <c r="K204" i="11"/>
  <c r="O357" i="11"/>
  <c r="AR391" i="11"/>
  <c r="AF204" i="11"/>
  <c r="AG374" i="11"/>
  <c r="AG373" i="11" s="1"/>
  <c r="AG391" i="11"/>
  <c r="AG390" i="11" s="1"/>
  <c r="AH390" i="11" s="1"/>
  <c r="AI390" i="11" s="1"/>
  <c r="AF187" i="11"/>
  <c r="M255" i="11"/>
  <c r="M187" i="11"/>
  <c r="O272" i="11"/>
  <c r="L425" i="11"/>
  <c r="O408" i="11"/>
  <c r="AF221" i="11"/>
  <c r="AG408" i="11"/>
  <c r="AG407" i="11" s="1"/>
  <c r="AH407" i="11" s="1"/>
  <c r="M357" i="11"/>
  <c r="K357" i="11"/>
  <c r="AG306" i="11"/>
  <c r="AG305" i="11" s="1"/>
  <c r="AR255" i="11"/>
  <c r="M289" i="11"/>
  <c r="AR357" i="11"/>
  <c r="O255" i="11"/>
  <c r="L442" i="11"/>
  <c r="AH289" i="11"/>
  <c r="AH374" i="11"/>
  <c r="K221" i="11"/>
  <c r="K425" i="11"/>
  <c r="AG272" i="11"/>
  <c r="AG271" i="11" s="1"/>
  <c r="M442" i="11"/>
  <c r="AF357" i="11"/>
  <c r="AR221" i="11"/>
  <c r="AR289" i="11"/>
  <c r="O221" i="11"/>
  <c r="AR187" i="11"/>
  <c r="O340" i="11"/>
  <c r="L187" i="11"/>
  <c r="L272" i="11"/>
  <c r="AF340" i="11"/>
  <c r="AF442" i="11"/>
  <c r="L374" i="11"/>
  <c r="AF289" i="11"/>
  <c r="M221" i="11"/>
  <c r="M391" i="11"/>
  <c r="M374" i="11"/>
  <c r="AR408" i="11"/>
  <c r="K442" i="11"/>
  <c r="M238" i="11"/>
  <c r="O323" i="11"/>
  <c r="M408" i="11"/>
  <c r="AH85" i="11"/>
  <c r="AH84" i="11" s="1"/>
  <c r="AH238" i="11"/>
  <c r="AH237" i="11" s="1"/>
  <c r="AH425" i="11"/>
  <c r="AH424" i="11" s="1"/>
  <c r="AI424" i="11" s="1"/>
  <c r="AJ424" i="11" s="1"/>
  <c r="K374" i="11"/>
  <c r="AF255" i="11"/>
  <c r="AH272" i="11"/>
  <c r="AF272" i="11"/>
  <c r="K323" i="11"/>
  <c r="K391" i="11"/>
  <c r="M204" i="11"/>
  <c r="AR238" i="11"/>
  <c r="AR306" i="11"/>
  <c r="AF425" i="11"/>
  <c r="O374" i="11"/>
  <c r="K340" i="11"/>
  <c r="O289" i="11"/>
  <c r="M340" i="11"/>
  <c r="N442" i="11"/>
  <c r="N408" i="11"/>
  <c r="N85" i="11"/>
  <c r="AH23" i="10" a="1"/>
  <c r="AH23" i="10" s="1"/>
  <c r="AH17" i="10" a="1"/>
  <c r="AH17" i="10" s="1"/>
  <c r="AH18" i="10" a="1"/>
  <c r="AH18" i="10" s="1"/>
  <c r="AH19" i="10" a="1"/>
  <c r="AH19" i="10" s="1"/>
  <c r="AH20" i="10" a="1"/>
  <c r="AH20" i="10" s="1"/>
  <c r="AH21" i="10" a="1"/>
  <c r="AH21" i="10" s="1"/>
  <c r="AH22" i="10" a="1"/>
  <c r="AH22" i="10" s="1"/>
  <c r="T6" i="16"/>
  <c r="AI150" i="12"/>
  <c r="AJ150" i="12" s="1"/>
  <c r="AI255" i="11"/>
  <c r="AH306" i="11"/>
  <c r="BD357" i="11"/>
  <c r="BD85" i="11"/>
  <c r="AI161" i="12"/>
  <c r="I9" i="13"/>
  <c r="AV4" i="10"/>
  <c r="B19" i="22" s="1"/>
  <c r="AU44" i="10"/>
  <c r="R4" i="16"/>
  <c r="Q5" i="16"/>
  <c r="BG4" i="13"/>
  <c r="X4" i="16"/>
  <c r="W5" i="16"/>
  <c r="H9" i="16"/>
  <c r="AL150" i="10"/>
  <c r="AI155" i="12"/>
  <c r="AJ155" i="12" s="1"/>
  <c r="S374" i="11"/>
  <c r="S357" i="11"/>
  <c r="S255" i="11"/>
  <c r="AI166" i="12"/>
  <c r="AJ166" i="12" s="1"/>
  <c r="P442" i="11"/>
  <c r="P408" i="11"/>
  <c r="AH323" i="11"/>
  <c r="AH322" i="11" s="1"/>
  <c r="AI60" i="12"/>
  <c r="AJ60" i="12" s="1"/>
  <c r="AS306" i="11"/>
  <c r="AS289" i="11"/>
  <c r="AJ59" i="12"/>
  <c r="AL4" i="14"/>
  <c r="N391" i="11"/>
  <c r="N323" i="11"/>
  <c r="T5" i="16"/>
  <c r="U4" i="16"/>
  <c r="CF4" i="14"/>
  <c r="N9" i="10"/>
  <c r="O6" i="10"/>
  <c r="O9" i="10" s="1"/>
  <c r="AI323" i="11"/>
  <c r="BD374" i="11"/>
  <c r="BD187" i="11"/>
  <c r="R5" i="18"/>
  <c r="CC4" i="13"/>
  <c r="X9" i="15"/>
  <c r="Y6" i="15"/>
  <c r="AI153" i="12"/>
  <c r="AJ153" i="12" s="1"/>
  <c r="CC4" i="10"/>
  <c r="B52" i="22" s="1"/>
  <c r="CB44" i="10"/>
  <c r="I5" i="16"/>
  <c r="AA4" i="16"/>
  <c r="CB4" i="16"/>
  <c r="I6" i="16"/>
  <c r="AI169" i="12"/>
  <c r="AJ169" i="12" s="1"/>
  <c r="R6" i="13"/>
  <c r="Q9" i="13"/>
  <c r="AU4" i="16"/>
  <c r="P391" i="11"/>
  <c r="P323" i="11"/>
  <c r="P204" i="11"/>
  <c r="CE4" i="17"/>
  <c r="U9" i="15"/>
  <c r="V6" i="15"/>
  <c r="AI146" i="12"/>
  <c r="AJ146" i="12" s="1"/>
  <c r="AS391" i="11"/>
  <c r="AS204" i="11"/>
  <c r="V9" i="17"/>
  <c r="W6" i="17"/>
  <c r="W9" i="17" s="1"/>
  <c r="X6" i="10"/>
  <c r="N357" i="11"/>
  <c r="N9" i="11"/>
  <c r="O6" i="11"/>
  <c r="O9" i="11" s="1"/>
  <c r="R6" i="15"/>
  <c r="Q9" i="15"/>
  <c r="L221" i="11"/>
  <c r="AI272" i="11"/>
  <c r="AK4" i="10"/>
  <c r="AJ44" i="10"/>
  <c r="BD255" i="11"/>
  <c r="O6" i="18"/>
  <c r="O9" i="18" s="1"/>
  <c r="N9" i="18"/>
  <c r="AB4" i="18"/>
  <c r="AA5" i="18"/>
  <c r="AI151" i="12"/>
  <c r="AJ151" i="12" s="1"/>
  <c r="P9" i="16"/>
  <c r="Q6" i="16"/>
  <c r="AJ4" i="13"/>
  <c r="AL149" i="10"/>
  <c r="S289" i="11"/>
  <c r="S323" i="11"/>
  <c r="P255" i="11"/>
  <c r="R5" i="10"/>
  <c r="R44" i="10"/>
  <c r="BR4" i="13"/>
  <c r="X5" i="18"/>
  <c r="Y4" i="18"/>
  <c r="K238" i="11"/>
  <c r="AS442" i="11"/>
  <c r="AS187" i="11"/>
  <c r="AS85" i="11"/>
  <c r="AI90" i="12"/>
  <c r="AG255" i="11"/>
  <c r="AG254" i="11" s="1"/>
  <c r="AH254" i="11" s="1"/>
  <c r="Y6" i="9"/>
  <c r="Y4" i="9" s="1"/>
  <c r="AI6" i="8"/>
  <c r="AI5" i="8" s="1"/>
  <c r="AH9" i="8"/>
  <c r="X6" i="7"/>
  <c r="AB4" i="7"/>
  <c r="AA5" i="7"/>
  <c r="AB4" i="8"/>
  <c r="AA5" i="8"/>
  <c r="T5" i="6"/>
  <c r="U4" i="6"/>
  <c r="X5" i="7"/>
  <c r="Y4" i="7"/>
  <c r="X4" i="6"/>
  <c r="W5" i="6"/>
  <c r="I9" i="7"/>
  <c r="T6" i="6"/>
  <c r="U5" i="8"/>
  <c r="V4" i="8"/>
  <c r="N6" i="6"/>
  <c r="M9" i="6"/>
  <c r="Q9" i="8"/>
  <c r="R6" i="8"/>
  <c r="T9" i="8"/>
  <c r="U6" i="8"/>
  <c r="U6" i="7"/>
  <c r="T9" i="7"/>
  <c r="V4" i="7"/>
  <c r="V5" i="7" s="1"/>
  <c r="U5" i="7"/>
  <c r="AJ4" i="8"/>
  <c r="I5" i="6"/>
  <c r="AA4" i="6"/>
  <c r="CB4" i="6"/>
  <c r="I6" i="6"/>
  <c r="P9" i="6"/>
  <c r="Q6" i="6"/>
  <c r="R5" i="8"/>
  <c r="X6" i="8"/>
  <c r="AJ6" i="7"/>
  <c r="AJ5" i="7" s="1"/>
  <c r="AI9" i="7"/>
  <c r="N5" i="6"/>
  <c r="X5" i="8"/>
  <c r="Y4" i="8"/>
  <c r="AI6" i="6"/>
  <c r="AH9" i="6"/>
  <c r="E70" i="25" s="1"/>
  <c r="H9" i="6"/>
  <c r="R4" i="6"/>
  <c r="Q5" i="6"/>
  <c r="I9" i="8"/>
  <c r="O6" i="8"/>
  <c r="O9" i="8" s="1"/>
  <c r="N9" i="8"/>
  <c r="BF4" i="6"/>
  <c r="AC65" i="25" s="1"/>
  <c r="AH339" i="11" l="1"/>
  <c r="AI339" i="11" s="1"/>
  <c r="CC4" i="6"/>
  <c r="AY65" i="25"/>
  <c r="AJ390" i="11"/>
  <c r="BR4" i="6"/>
  <c r="AN65" i="25"/>
  <c r="AI5" i="6"/>
  <c r="F67" i="25"/>
  <c r="E5" i="22"/>
  <c r="E66" i="25"/>
  <c r="AJ356" i="11"/>
  <c r="AV4" i="6"/>
  <c r="R65" i="25"/>
  <c r="AK4" i="6"/>
  <c r="G65" i="25"/>
  <c r="AI237" i="11"/>
  <c r="AJ237" i="11" s="1"/>
  <c r="AH220" i="11"/>
  <c r="AI220" i="11" s="1"/>
  <c r="AJ220" i="11" s="1"/>
  <c r="AW4" i="17"/>
  <c r="B8" i="22"/>
  <c r="AI186" i="11"/>
  <c r="AJ186" i="11" s="1"/>
  <c r="AI441" i="11"/>
  <c r="AJ441" i="11" s="1"/>
  <c r="I9" i="6"/>
  <c r="AI254" i="11"/>
  <c r="AJ254" i="11" s="1"/>
  <c r="AJ339" i="11"/>
  <c r="AJ5" i="10"/>
  <c r="AK6" i="10" s="1"/>
  <c r="D7" i="22"/>
  <c r="F7" i="22" s="1"/>
  <c r="O6" i="12"/>
  <c r="O9" i="12" s="1"/>
  <c r="N9" i="12"/>
  <c r="AI407" i="11"/>
  <c r="AJ407" i="11" s="1"/>
  <c r="BR33" i="12"/>
  <c r="BR23" i="12"/>
  <c r="BR30" i="12"/>
  <c r="BR16" i="12"/>
  <c r="BS4" i="12"/>
  <c r="AG94" i="12"/>
  <c r="AH37" i="12"/>
  <c r="AI37" i="12" s="1"/>
  <c r="AJ37" i="12" s="1"/>
  <c r="AH38" i="12"/>
  <c r="AI38" i="12" s="1"/>
  <c r="AG95" i="12"/>
  <c r="AK6" i="16"/>
  <c r="AK5" i="16" s="1"/>
  <c r="AJ9" i="16"/>
  <c r="AB16" i="12"/>
  <c r="AB5" i="12"/>
  <c r="AB23" i="12"/>
  <c r="AB30" i="12"/>
  <c r="AB33" i="12"/>
  <c r="AC4" i="12"/>
  <c r="Z4" i="12"/>
  <c r="Y30" i="12"/>
  <c r="Y23" i="12"/>
  <c r="Y16" i="12"/>
  <c r="Y5" i="12"/>
  <c r="Y33" i="12"/>
  <c r="AH54" i="12"/>
  <c r="AI54" i="12" s="1"/>
  <c r="AJ54" i="12" s="1"/>
  <c r="AG111" i="12"/>
  <c r="AG108" i="12"/>
  <c r="AH108" i="12" s="1"/>
  <c r="AI108" i="12" s="1"/>
  <c r="AH51" i="12"/>
  <c r="AI51" i="12" s="1"/>
  <c r="AL4" i="16"/>
  <c r="AM4" i="17"/>
  <c r="AH49" i="12"/>
  <c r="AI49" i="12" s="1"/>
  <c r="AG106" i="12"/>
  <c r="AG105" i="12"/>
  <c r="AH48" i="12"/>
  <c r="AI48" i="12" s="1"/>
  <c r="AH57" i="12"/>
  <c r="AI57" i="12" s="1"/>
  <c r="AJ57" i="12" s="1"/>
  <c r="AG114" i="12"/>
  <c r="AC4" i="14"/>
  <c r="AB5" i="14"/>
  <c r="AC6" i="14" s="1"/>
  <c r="AI322" i="11"/>
  <c r="AJ322" i="11" s="1"/>
  <c r="AH53" i="12"/>
  <c r="AI53" i="12" s="1"/>
  <c r="AJ53" i="12" s="1"/>
  <c r="AG110" i="12"/>
  <c r="AH56" i="12"/>
  <c r="AI56" i="12" s="1"/>
  <c r="AG113" i="12"/>
  <c r="AG103" i="12"/>
  <c r="AH103" i="12" s="1"/>
  <c r="AH46" i="12"/>
  <c r="AI46" i="12" s="1"/>
  <c r="AJ46" i="12" s="1"/>
  <c r="AH47" i="12"/>
  <c r="AI47" i="12" s="1"/>
  <c r="AJ47" i="12" s="1"/>
  <c r="AG104" i="12"/>
  <c r="AG93" i="12"/>
  <c r="AH36" i="12"/>
  <c r="Y6" i="12"/>
  <c r="X9" i="12"/>
  <c r="AG100" i="12"/>
  <c r="AH43" i="12"/>
  <c r="AI43" i="12" s="1"/>
  <c r="AJ43" i="12" s="1"/>
  <c r="AH39" i="12"/>
  <c r="AI39" i="12" s="1"/>
  <c r="AG96" i="12"/>
  <c r="AH96" i="12" s="1"/>
  <c r="V30" i="12"/>
  <c r="V23" i="12"/>
  <c r="V16" i="12"/>
  <c r="V5" i="12"/>
  <c r="V33" i="12"/>
  <c r="AI9" i="15"/>
  <c r="AJ6" i="15"/>
  <c r="AJ5" i="15" s="1"/>
  <c r="AK6" i="14"/>
  <c r="AK5" i="14" s="1"/>
  <c r="AJ9" i="14"/>
  <c r="AI84" i="11"/>
  <c r="AJ84" i="11" s="1"/>
  <c r="AH45" i="12"/>
  <c r="AI45" i="12" s="1"/>
  <c r="AG102" i="12"/>
  <c r="AH145" i="12"/>
  <c r="U9" i="12"/>
  <c r="V6" i="12"/>
  <c r="I9" i="11"/>
  <c r="AG98" i="12"/>
  <c r="AH41" i="12"/>
  <c r="AI41" i="12" s="1"/>
  <c r="AH44" i="12"/>
  <c r="AI44" i="12" s="1"/>
  <c r="AG101" i="12"/>
  <c r="Z4" i="14"/>
  <c r="Z5" i="14" s="1"/>
  <c r="Y5" i="14"/>
  <c r="AH271" i="11"/>
  <c r="AH305" i="11"/>
  <c r="AI305" i="11" s="1"/>
  <c r="AJ305" i="11" s="1"/>
  <c r="AH288" i="11"/>
  <c r="AI288" i="11" s="1"/>
  <c r="AJ288" i="11" s="1"/>
  <c r="AH40" i="12"/>
  <c r="AI40" i="12" s="1"/>
  <c r="AG97" i="12"/>
  <c r="Y6" i="14"/>
  <c r="X9" i="14"/>
  <c r="AK4" i="15"/>
  <c r="AG99" i="12"/>
  <c r="AH42" i="12"/>
  <c r="AI42" i="12" s="1"/>
  <c r="AG112" i="12"/>
  <c r="AH55" i="12"/>
  <c r="AI55" i="12" s="1"/>
  <c r="AJ55" i="12" s="1"/>
  <c r="W6" i="14"/>
  <c r="W9" i="14" s="1"/>
  <c r="AH373" i="11"/>
  <c r="AI373" i="11" s="1"/>
  <c r="AJ373" i="11" s="1"/>
  <c r="AH50" i="12"/>
  <c r="AI50" i="12" s="1"/>
  <c r="AG107" i="12"/>
  <c r="AG109" i="12"/>
  <c r="AH52" i="12"/>
  <c r="AI52" i="12" s="1"/>
  <c r="CD4" i="12"/>
  <c r="CC33" i="12"/>
  <c r="CC30" i="12"/>
  <c r="CC23" i="12"/>
  <c r="CC16" i="12"/>
  <c r="V6" i="14"/>
  <c r="V9" i="14" s="1"/>
  <c r="U9" i="14"/>
  <c r="I9" i="19"/>
  <c r="Q9" i="19"/>
  <c r="R6" i="19"/>
  <c r="AA5" i="19"/>
  <c r="AB4" i="19"/>
  <c r="BR4" i="19"/>
  <c r="AI59" i="19"/>
  <c r="AJ61" i="19"/>
  <c r="AI58" i="19"/>
  <c r="AB6" i="20"/>
  <c r="R5" i="19"/>
  <c r="V5" i="20"/>
  <c r="AH60" i="19"/>
  <c r="X5" i="19"/>
  <c r="Y4" i="19"/>
  <c r="AK4" i="19"/>
  <c r="CC4" i="19"/>
  <c r="U9" i="20"/>
  <c r="V6" i="20"/>
  <c r="O6" i="19"/>
  <c r="O9" i="19" s="1"/>
  <c r="N9" i="19"/>
  <c r="AC4" i="20"/>
  <c r="AB5" i="20"/>
  <c r="X9" i="20"/>
  <c r="Y6" i="20"/>
  <c r="AJ6" i="19"/>
  <c r="AJ5" i="19" s="1"/>
  <c r="AI9" i="19"/>
  <c r="U6" i="19"/>
  <c r="T9" i="19"/>
  <c r="Z4" i="20"/>
  <c r="Y5" i="20"/>
  <c r="BG4" i="19"/>
  <c r="U5" i="19"/>
  <c r="V4" i="19"/>
  <c r="X6" i="19"/>
  <c r="AV4" i="19"/>
  <c r="AL6" i="20"/>
  <c r="AL5" i="20" s="1"/>
  <c r="AK9" i="20"/>
  <c r="AN4" i="20"/>
  <c r="AL4" i="10"/>
  <c r="B9" i="22" s="1"/>
  <c r="AK44" i="10"/>
  <c r="AM150" i="10"/>
  <c r="AI9" i="13"/>
  <c r="AJ6" i="13"/>
  <c r="AJ5" i="13" s="1"/>
  <c r="R5" i="11"/>
  <c r="R85" i="11"/>
  <c r="R187" i="11"/>
  <c r="R255" i="11"/>
  <c r="R204" i="11"/>
  <c r="R221" i="11"/>
  <c r="R289" i="11"/>
  <c r="R238" i="11"/>
  <c r="R272" i="11"/>
  <c r="R391" i="11"/>
  <c r="R357" i="11"/>
  <c r="R425" i="11"/>
  <c r="R374" i="11"/>
  <c r="R306" i="11"/>
  <c r="R408" i="11"/>
  <c r="R323" i="11"/>
  <c r="R340" i="11"/>
  <c r="R442" i="11"/>
  <c r="AJ9" i="10"/>
  <c r="AB6" i="13"/>
  <c r="AC5" i="15"/>
  <c r="AD4" i="15"/>
  <c r="AI23" i="10" a="1"/>
  <c r="AI23" i="10" s="1"/>
  <c r="AI17" i="10" a="1"/>
  <c r="AI17" i="10" s="1"/>
  <c r="AI18" i="10" a="1"/>
  <c r="AI18" i="10" s="1"/>
  <c r="AI19" i="10" a="1"/>
  <c r="AI19" i="10" s="1"/>
  <c r="AI20" i="10" a="1"/>
  <c r="AI20" i="10" s="1"/>
  <c r="AI22" i="10" a="1"/>
  <c r="AI22" i="10" s="1"/>
  <c r="AI21" i="10" a="1"/>
  <c r="AI21" i="10" s="1"/>
  <c r="N9" i="13"/>
  <c r="O6" i="13"/>
  <c r="O9" i="13" s="1"/>
  <c r="AJ152" i="12"/>
  <c r="AJ50" i="12"/>
  <c r="AC4" i="10"/>
  <c r="AB5" i="10"/>
  <c r="AB44" i="10"/>
  <c r="AJ165" i="12"/>
  <c r="AL6" i="11"/>
  <c r="AL5" i="11" s="1"/>
  <c r="AK9" i="11"/>
  <c r="AB6" i="18"/>
  <c r="CC4" i="16"/>
  <c r="V4" i="16"/>
  <c r="U5" i="16"/>
  <c r="V6" i="13"/>
  <c r="U9" i="13"/>
  <c r="Q9" i="11"/>
  <c r="R6" i="11"/>
  <c r="BR4" i="16"/>
  <c r="AJ156" i="12"/>
  <c r="AJ44" i="12"/>
  <c r="AL6" i="17"/>
  <c r="AL5" i="17" s="1"/>
  <c r="AK9" i="17"/>
  <c r="BU4" i="17"/>
  <c r="AL6" i="12"/>
  <c r="AL5" i="12" s="1"/>
  <c r="AK9" i="12"/>
  <c r="AA6" i="17"/>
  <c r="AA9" i="17" s="1"/>
  <c r="Z9" i="17"/>
  <c r="V44" i="10"/>
  <c r="V5" i="10"/>
  <c r="BG4" i="16"/>
  <c r="AB6" i="10"/>
  <c r="AJ148" i="12"/>
  <c r="AJ163" i="12"/>
  <c r="I9" i="16"/>
  <c r="R5" i="16"/>
  <c r="AK4" i="13"/>
  <c r="CD4" i="10"/>
  <c r="B53" i="22" s="1"/>
  <c r="CC44" i="10"/>
  <c r="S6" i="18"/>
  <c r="S9" i="18" s="1"/>
  <c r="R9" i="18"/>
  <c r="AI271" i="11"/>
  <c r="AJ271" i="11" s="1"/>
  <c r="BI4" i="17"/>
  <c r="BT4" i="15"/>
  <c r="AM148" i="10"/>
  <c r="BS4" i="10"/>
  <c r="B42" i="22" s="1"/>
  <c r="BR44" i="10"/>
  <c r="V5" i="18"/>
  <c r="BC4" i="14"/>
  <c r="V6" i="10"/>
  <c r="U9" i="10"/>
  <c r="Y4" i="11"/>
  <c r="X85" i="11"/>
  <c r="X5" i="11"/>
  <c r="X238" i="11"/>
  <c r="X204" i="11"/>
  <c r="X221" i="11"/>
  <c r="X255" i="11"/>
  <c r="X340" i="11"/>
  <c r="X289" i="11"/>
  <c r="X272" i="11"/>
  <c r="X323" i="11"/>
  <c r="X187" i="11"/>
  <c r="X374" i="11"/>
  <c r="X408" i="11"/>
  <c r="X442" i="11"/>
  <c r="X391" i="11"/>
  <c r="X357" i="11"/>
  <c r="X306" i="11"/>
  <c r="X425" i="11"/>
  <c r="Z4" i="13"/>
  <c r="Y5" i="13"/>
  <c r="AV4" i="11"/>
  <c r="AU85" i="11"/>
  <c r="AU289" i="11"/>
  <c r="AU204" i="11"/>
  <c r="AU255" i="11"/>
  <c r="AU187" i="11"/>
  <c r="AU238" i="11"/>
  <c r="AU306" i="11"/>
  <c r="AU272" i="11"/>
  <c r="AU221" i="11"/>
  <c r="AU425" i="11"/>
  <c r="AU374" i="11"/>
  <c r="AU323" i="11"/>
  <c r="AU408" i="11"/>
  <c r="AU357" i="11"/>
  <c r="AU391" i="11"/>
  <c r="AU340" i="11"/>
  <c r="AU442" i="11"/>
  <c r="V9" i="15"/>
  <c r="W6" i="15"/>
  <c r="W9" i="15" s="1"/>
  <c r="AW33" i="12"/>
  <c r="AX4" i="12"/>
  <c r="AW16" i="12"/>
  <c r="AW30" i="12"/>
  <c r="AW23" i="12"/>
  <c r="AJ154" i="12"/>
  <c r="BH4" i="13"/>
  <c r="BS4" i="13"/>
  <c r="AC4" i="18"/>
  <c r="AB5" i="18"/>
  <c r="CF4" i="17"/>
  <c r="AV4" i="16"/>
  <c r="CG4" i="14"/>
  <c r="Q9" i="16"/>
  <c r="R6" i="16"/>
  <c r="AW4" i="10"/>
  <c r="B20" i="22" s="1"/>
  <c r="AV44" i="10"/>
  <c r="V5" i="13"/>
  <c r="Z5" i="15"/>
  <c r="S6" i="15"/>
  <c r="S9" i="15" s="1"/>
  <c r="R9" i="15"/>
  <c r="AC4" i="13"/>
  <c r="AB5" i="13"/>
  <c r="AJ157" i="12"/>
  <c r="U9" i="18"/>
  <c r="V6" i="18"/>
  <c r="AM145" i="10"/>
  <c r="S6" i="13"/>
  <c r="S9" i="13" s="1"/>
  <c r="R9" i="13"/>
  <c r="Y44" i="10"/>
  <c r="Z4" i="10"/>
  <c r="Y5" i="10"/>
  <c r="BN4" i="14"/>
  <c r="AJ168" i="12"/>
  <c r="AJ52" i="12"/>
  <c r="CD4" i="13"/>
  <c r="T9" i="16"/>
  <c r="U6" i="16"/>
  <c r="X6" i="16"/>
  <c r="CC4" i="11"/>
  <c r="CB85" i="11"/>
  <c r="CB204" i="11"/>
  <c r="CB187" i="11"/>
  <c r="CB323" i="11"/>
  <c r="CB289" i="11"/>
  <c r="CB272" i="11"/>
  <c r="CB306" i="11"/>
  <c r="CB221" i="11"/>
  <c r="CB238" i="11"/>
  <c r="CB255" i="11"/>
  <c r="CB391" i="11"/>
  <c r="CB340" i="11"/>
  <c r="CB357" i="11"/>
  <c r="CB374" i="11"/>
  <c r="CB425" i="11"/>
  <c r="CB442" i="11"/>
  <c r="CB408" i="11"/>
  <c r="AD5" i="17"/>
  <c r="U6" i="11"/>
  <c r="T9" i="11"/>
  <c r="AA6" i="14"/>
  <c r="AA9" i="14" s="1"/>
  <c r="AJ45" i="12"/>
  <c r="AJ147" i="12"/>
  <c r="AJ49" i="12"/>
  <c r="AJ42" i="12"/>
  <c r="AJ56" i="12"/>
  <c r="BH4" i="10"/>
  <c r="B31" i="22" s="1"/>
  <c r="BG44" i="10"/>
  <c r="AJ90" i="12"/>
  <c r="Z4" i="18"/>
  <c r="Y5" i="18"/>
  <c r="AI103" i="12"/>
  <c r="AJ103" i="12" s="1"/>
  <c r="Y4" i="16"/>
  <c r="X5" i="16"/>
  <c r="AJ41" i="12"/>
  <c r="AJ158" i="12"/>
  <c r="U5" i="11"/>
  <c r="V4" i="11"/>
  <c r="U85" i="11"/>
  <c r="U221" i="11"/>
  <c r="U187" i="11"/>
  <c r="U204" i="11"/>
  <c r="U238" i="11"/>
  <c r="U272" i="11"/>
  <c r="U357" i="11"/>
  <c r="U306" i="11"/>
  <c r="U255" i="11"/>
  <c r="U289" i="11"/>
  <c r="U340" i="11"/>
  <c r="U391" i="11"/>
  <c r="U425" i="11"/>
  <c r="U323" i="11"/>
  <c r="U442" i="11"/>
  <c r="U374" i="11"/>
  <c r="U408" i="11"/>
  <c r="AM146" i="10"/>
  <c r="AJ38" i="12"/>
  <c r="AJ149" i="12"/>
  <c r="AM151" i="10"/>
  <c r="X9" i="10"/>
  <c r="Y6" i="10"/>
  <c r="AJ58" i="12"/>
  <c r="AL4" i="18"/>
  <c r="AJ48" i="12"/>
  <c r="Y6" i="18"/>
  <c r="X9" i="18"/>
  <c r="S6" i="10"/>
  <c r="S9" i="10" s="1"/>
  <c r="R9" i="10"/>
  <c r="AY4" i="13"/>
  <c r="AC9" i="17"/>
  <c r="AD6" i="17"/>
  <c r="Z6" i="15"/>
  <c r="Y9" i="15"/>
  <c r="AL4" i="11"/>
  <c r="AK85" i="11"/>
  <c r="AK84" i="11" s="1"/>
  <c r="AK289" i="11"/>
  <c r="AK288" i="11" s="1"/>
  <c r="AK204" i="11"/>
  <c r="AK187" i="11"/>
  <c r="AK186" i="11" s="1"/>
  <c r="AK255" i="11"/>
  <c r="AK254" i="11" s="1"/>
  <c r="AK306" i="11"/>
  <c r="AK221" i="11"/>
  <c r="AK238" i="11"/>
  <c r="AK237" i="11" s="1"/>
  <c r="AK272" i="11"/>
  <c r="AK425" i="11"/>
  <c r="AK424" i="11" s="1"/>
  <c r="AK340" i="11"/>
  <c r="AK339" i="11" s="1"/>
  <c r="AK374" i="11"/>
  <c r="AK373" i="11" s="1"/>
  <c r="AK408" i="11"/>
  <c r="AK407" i="11" s="1"/>
  <c r="AK357" i="11"/>
  <c r="AK356" i="11" s="1"/>
  <c r="AK323" i="11"/>
  <c r="AK322" i="11" s="1"/>
  <c r="AK391" i="11"/>
  <c r="AK390" i="11" s="1"/>
  <c r="AK442" i="11"/>
  <c r="AM6" i="18"/>
  <c r="AM5" i="18" s="1"/>
  <c r="AL9" i="18"/>
  <c r="AM147" i="10"/>
  <c r="AJ39" i="12"/>
  <c r="BI4" i="15"/>
  <c r="AJ167" i="12"/>
  <c r="BU4" i="14"/>
  <c r="AJ51" i="12"/>
  <c r="AJ108" i="12" s="1"/>
  <c r="X9" i="13"/>
  <c r="Y6" i="13"/>
  <c r="AJ164" i="12"/>
  <c r="AC6" i="15"/>
  <c r="AB9" i="15"/>
  <c r="BJ30" i="12"/>
  <c r="BJ23" i="12"/>
  <c r="BJ16" i="12"/>
  <c r="BK4" i="12"/>
  <c r="BJ33" i="12"/>
  <c r="AM149" i="10"/>
  <c r="AA5" i="16"/>
  <c r="AB4" i="16"/>
  <c r="AM4" i="14"/>
  <c r="AJ161" i="12"/>
  <c r="AA5" i="11"/>
  <c r="AB4" i="11"/>
  <c r="AA85" i="11"/>
  <c r="AA187" i="11"/>
  <c r="AA204" i="11"/>
  <c r="AA357" i="11"/>
  <c r="AA255" i="11"/>
  <c r="AA289" i="11"/>
  <c r="AA340" i="11"/>
  <c r="AA238" i="11"/>
  <c r="AA221" i="11"/>
  <c r="AA425" i="11"/>
  <c r="AA323" i="11"/>
  <c r="AA374" i="11"/>
  <c r="AA272" i="11"/>
  <c r="AA408" i="11"/>
  <c r="AA306" i="11"/>
  <c r="AA442" i="11"/>
  <c r="AA391" i="11"/>
  <c r="AK33" i="12"/>
  <c r="AK54" i="12" s="1"/>
  <c r="AL4" i="12"/>
  <c r="AK23" i="12"/>
  <c r="AK30" i="12"/>
  <c r="AK16" i="12"/>
  <c r="BG4" i="11"/>
  <c r="BF85" i="11"/>
  <c r="BF204" i="11"/>
  <c r="BF238" i="11"/>
  <c r="BF255" i="11"/>
  <c r="BF357" i="11"/>
  <c r="BF289" i="11"/>
  <c r="BF187" i="11"/>
  <c r="BF221" i="11"/>
  <c r="BF272" i="11"/>
  <c r="BF340" i="11"/>
  <c r="BF323" i="11"/>
  <c r="BF425" i="11"/>
  <c r="BF374" i="11"/>
  <c r="BF306" i="11"/>
  <c r="BF408" i="11"/>
  <c r="BF391" i="11"/>
  <c r="BF442" i="11"/>
  <c r="CE4" i="15"/>
  <c r="AJ159" i="12"/>
  <c r="AJ162" i="12"/>
  <c r="AW4" i="15"/>
  <c r="BR4" i="11"/>
  <c r="BQ85" i="11"/>
  <c r="BQ187" i="11"/>
  <c r="BQ255" i="11"/>
  <c r="BQ204" i="11"/>
  <c r="BQ221" i="11"/>
  <c r="BQ289" i="11"/>
  <c r="BQ272" i="11"/>
  <c r="BQ238" i="11"/>
  <c r="BQ306" i="11"/>
  <c r="BQ391" i="11"/>
  <c r="BQ357" i="11"/>
  <c r="BQ425" i="11"/>
  <c r="BQ340" i="11"/>
  <c r="BQ374" i="11"/>
  <c r="BQ408" i="11"/>
  <c r="BQ323" i="11"/>
  <c r="BQ442" i="11"/>
  <c r="AJ40" i="12"/>
  <c r="X6" i="11"/>
  <c r="AI203" i="11"/>
  <c r="AJ203" i="11" s="1"/>
  <c r="AK203" i="11" s="1"/>
  <c r="BG4" i="6"/>
  <c r="AD65" i="25" s="1"/>
  <c r="W6" i="7"/>
  <c r="W9" i="7" s="1"/>
  <c r="Y5" i="7"/>
  <c r="Z4" i="7"/>
  <c r="Z5" i="7" s="1"/>
  <c r="AB6" i="8"/>
  <c r="V5" i="8"/>
  <c r="U9" i="8"/>
  <c r="V6" i="8"/>
  <c r="X9" i="7"/>
  <c r="Y6" i="7"/>
  <c r="U5" i="6"/>
  <c r="V4" i="6"/>
  <c r="AB6" i="7"/>
  <c r="R5" i="6"/>
  <c r="Z4" i="8"/>
  <c r="Y5" i="8"/>
  <c r="AB5" i="8"/>
  <c r="AC4" i="8"/>
  <c r="AC4" i="7"/>
  <c r="AB5" i="7"/>
  <c r="O6" i="6"/>
  <c r="O9" i="6" s="1"/>
  <c r="N9" i="6"/>
  <c r="AJ6" i="6"/>
  <c r="AI9" i="6"/>
  <c r="F70" i="25" s="1"/>
  <c r="AB4" i="6"/>
  <c r="AA5" i="6"/>
  <c r="X6" i="6"/>
  <c r="T9" i="6"/>
  <c r="U6" i="6"/>
  <c r="Q9" i="6"/>
  <c r="R6" i="6"/>
  <c r="AK6" i="7"/>
  <c r="AK5" i="7" s="1"/>
  <c r="AJ9" i="7"/>
  <c r="R9" i="8"/>
  <c r="S6" i="8"/>
  <c r="S9" i="8" s="1"/>
  <c r="AK4" i="8"/>
  <c r="Y6" i="8"/>
  <c r="X9" i="8"/>
  <c r="V6" i="7"/>
  <c r="V9" i="7" s="1"/>
  <c r="U9" i="7"/>
  <c r="Y4" i="6"/>
  <c r="X5" i="6"/>
  <c r="Z6" i="9"/>
  <c r="Z4" i="9" s="1"/>
  <c r="AJ6" i="8"/>
  <c r="AJ5" i="8" s="1"/>
  <c r="AI9" i="8"/>
  <c r="AH114" i="12" l="1"/>
  <c r="AI114" i="12" s="1"/>
  <c r="AJ114" i="12" s="1"/>
  <c r="AI96" i="12"/>
  <c r="AH107" i="12"/>
  <c r="AI107" i="12" s="1"/>
  <c r="AJ107" i="12" s="1"/>
  <c r="AH113" i="12"/>
  <c r="AI113" i="12" s="1"/>
  <c r="AJ113" i="12" s="1"/>
  <c r="AH105" i="12"/>
  <c r="AI105" i="12" s="1"/>
  <c r="AK159" i="12"/>
  <c r="E6" i="22"/>
  <c r="F66" i="25"/>
  <c r="AH94" i="12"/>
  <c r="AI94" i="12" s="1"/>
  <c r="AJ94" i="12" s="1"/>
  <c r="BS4" i="6"/>
  <c r="AO65" i="25"/>
  <c r="AH99" i="12"/>
  <c r="AI99" i="12" s="1"/>
  <c r="AL4" i="6"/>
  <c r="H65" i="25"/>
  <c r="AJ5" i="6"/>
  <c r="G67" i="25"/>
  <c r="AW4" i="6"/>
  <c r="S65" i="25"/>
  <c r="CD4" i="6"/>
  <c r="AZ65" i="25"/>
  <c r="AK220" i="11"/>
  <c r="AK441" i="11"/>
  <c r="AK305" i="11"/>
  <c r="AH102" i="12"/>
  <c r="AI102" i="12" s="1"/>
  <c r="AH95" i="12"/>
  <c r="AI95" i="12" s="1"/>
  <c r="AH106" i="12"/>
  <c r="AI106" i="12" s="1"/>
  <c r="AJ106" i="12" s="1"/>
  <c r="AK39" i="12"/>
  <c r="AH111" i="12"/>
  <c r="AI111" i="12" s="1"/>
  <c r="AJ111" i="12" s="1"/>
  <c r="AX4" i="17"/>
  <c r="AK5" i="10"/>
  <c r="D8" i="22"/>
  <c r="F8" i="22" s="1"/>
  <c r="AI60" i="19"/>
  <c r="AH104" i="12"/>
  <c r="AI104" i="12" s="1"/>
  <c r="AJ104" i="12" s="1"/>
  <c r="AB9" i="14"/>
  <c r="AL4" i="15"/>
  <c r="AD4" i="14"/>
  <c r="AD5" i="14" s="1"/>
  <c r="AC5" i="14"/>
  <c r="CD16" i="12"/>
  <c r="CE4" i="12"/>
  <c r="CD33" i="12"/>
  <c r="CD23" i="12"/>
  <c r="CD30" i="12"/>
  <c r="AH98" i="12"/>
  <c r="AI98" i="12" s="1"/>
  <c r="AJ98" i="12" s="1"/>
  <c r="AI145" i="12"/>
  <c r="AL6" i="14"/>
  <c r="AL5" i="14" s="1"/>
  <c r="AK9" i="14"/>
  <c r="AN4" i="17"/>
  <c r="BS23" i="12"/>
  <c r="BS16" i="12"/>
  <c r="BT4" i="12"/>
  <c r="BS33" i="12"/>
  <c r="BS30" i="12"/>
  <c r="AK154" i="12"/>
  <c r="AH112" i="12"/>
  <c r="AI112" i="12" s="1"/>
  <c r="AJ112" i="12" s="1"/>
  <c r="AK6" i="15"/>
  <c r="AK5" i="15" s="1"/>
  <c r="AJ9" i="15"/>
  <c r="AB9" i="12"/>
  <c r="AC6" i="12"/>
  <c r="AK52" i="12"/>
  <c r="AH109" i="12"/>
  <c r="AI109" i="12" s="1"/>
  <c r="AH97" i="12"/>
  <c r="AI97" i="12" s="1"/>
  <c r="AJ97" i="12" s="1"/>
  <c r="AH100" i="12"/>
  <c r="AI100" i="12" s="1"/>
  <c r="AJ100" i="12" s="1"/>
  <c r="Y9" i="12"/>
  <c r="Z6" i="12"/>
  <c r="AK40" i="12"/>
  <c r="AK43" i="12"/>
  <c r="AK146" i="12"/>
  <c r="AK271" i="11"/>
  <c r="AH110" i="12"/>
  <c r="AI110" i="12" s="1"/>
  <c r="AJ110" i="12" s="1"/>
  <c r="AM4" i="16"/>
  <c r="Z6" i="14"/>
  <c r="Z9" i="14" s="1"/>
  <c r="Y9" i="14"/>
  <c r="W6" i="12"/>
  <c r="W9" i="12" s="1"/>
  <c r="V9" i="12"/>
  <c r="AI36" i="12"/>
  <c r="AK9" i="16"/>
  <c r="AL6" i="16"/>
  <c r="AL5" i="16" s="1"/>
  <c r="AH93" i="12"/>
  <c r="Z30" i="12"/>
  <c r="Z23" i="12"/>
  <c r="Z33" i="12"/>
  <c r="Z16" i="12"/>
  <c r="Z5" i="12"/>
  <c r="AH101" i="12"/>
  <c r="AI101" i="12" s="1"/>
  <c r="AJ101" i="12" s="1"/>
  <c r="AD4" i="12"/>
  <c r="AC23" i="12"/>
  <c r="AC30" i="12"/>
  <c r="AC16" i="12"/>
  <c r="AC5" i="12"/>
  <c r="AC33" i="12"/>
  <c r="AB9" i="20"/>
  <c r="AC6" i="20"/>
  <c r="AL4" i="19"/>
  <c r="Z5" i="20"/>
  <c r="Y5" i="19"/>
  <c r="Z4" i="19"/>
  <c r="AD4" i="20"/>
  <c r="AC5" i="20"/>
  <c r="V9" i="20"/>
  <c r="W6" i="20"/>
  <c r="W9" i="20" s="1"/>
  <c r="R9" i="19"/>
  <c r="S6" i="19"/>
  <c r="S9" i="19" s="1"/>
  <c r="AB6" i="19"/>
  <c r="AW4" i="19"/>
  <c r="Y6" i="19"/>
  <c r="X9" i="19"/>
  <c r="AK61" i="19"/>
  <c r="AJ58" i="19"/>
  <c r="AJ59" i="19"/>
  <c r="AK6" i="19"/>
  <c r="AK5" i="19" s="1"/>
  <c r="AJ9" i="19"/>
  <c r="CD4" i="19"/>
  <c r="AO4" i="20"/>
  <c r="V5" i="19"/>
  <c r="BH4" i="19"/>
  <c r="Z6" i="20"/>
  <c r="Y9" i="20"/>
  <c r="AB5" i="19"/>
  <c r="AC4" i="19"/>
  <c r="AM6" i="20"/>
  <c r="AM5" i="20" s="1"/>
  <c r="AL9" i="20"/>
  <c r="BS4" i="19"/>
  <c r="U9" i="19"/>
  <c r="V6" i="19"/>
  <c r="AB5" i="16"/>
  <c r="AC4" i="16"/>
  <c r="AK162" i="12"/>
  <c r="AK161" i="12"/>
  <c r="AZ4" i="13"/>
  <c r="AM4" i="18"/>
  <c r="AD9" i="17"/>
  <c r="AK157" i="12"/>
  <c r="W6" i="13"/>
  <c r="W9" i="13" s="1"/>
  <c r="V9" i="13"/>
  <c r="AW4" i="11"/>
  <c r="AV85" i="11"/>
  <c r="AV204" i="11"/>
  <c r="AV357" i="11"/>
  <c r="AV255" i="11"/>
  <c r="AV187" i="11"/>
  <c r="AV238" i="11"/>
  <c r="AV289" i="11"/>
  <c r="AV340" i="11"/>
  <c r="AV272" i="11"/>
  <c r="AV221" i="11"/>
  <c r="AV425" i="11"/>
  <c r="AV374" i="11"/>
  <c r="AV323" i="11"/>
  <c r="AV408" i="11"/>
  <c r="AV306" i="11"/>
  <c r="AV391" i="11"/>
  <c r="AV442" i="11"/>
  <c r="V9" i="18"/>
  <c r="W6" i="18"/>
  <c r="W9" i="18" s="1"/>
  <c r="AK55" i="12"/>
  <c r="AM6" i="17"/>
  <c r="AM5" i="17" s="1"/>
  <c r="AL9" i="17"/>
  <c r="AK152" i="12"/>
  <c r="AL4" i="13"/>
  <c r="AL9" i="11"/>
  <c r="AM6" i="11"/>
  <c r="AM5" i="11" s="1"/>
  <c r="R9" i="11"/>
  <c r="S6" i="11"/>
  <c r="S9" i="11" s="1"/>
  <c r="CE4" i="10"/>
  <c r="B54" i="22" s="1"/>
  <c r="CD44" i="10"/>
  <c r="AK163" i="12"/>
  <c r="BH4" i="16"/>
  <c r="BV4" i="17"/>
  <c r="AM4" i="10"/>
  <c r="B10" i="22" s="1"/>
  <c r="AL44" i="10"/>
  <c r="AK160" i="12"/>
  <c r="X9" i="11"/>
  <c r="Y6" i="11"/>
  <c r="BT4" i="10"/>
  <c r="B43" i="22" s="1"/>
  <c r="BS44" i="10"/>
  <c r="AL33" i="12"/>
  <c r="AL159" i="12" s="1"/>
  <c r="AM4" i="12"/>
  <c r="AL30" i="12"/>
  <c r="AL16" i="12"/>
  <c r="AL23" i="12"/>
  <c r="AB5" i="11"/>
  <c r="AC4" i="11"/>
  <c r="AB187" i="11"/>
  <c r="AB85" i="11"/>
  <c r="AB255" i="11"/>
  <c r="AB204" i="11"/>
  <c r="AB221" i="11"/>
  <c r="AB289" i="11"/>
  <c r="AB238" i="11"/>
  <c r="AB306" i="11"/>
  <c r="AB357" i="11"/>
  <c r="AB391" i="11"/>
  <c r="AB425" i="11"/>
  <c r="AB323" i="11"/>
  <c r="AB374" i="11"/>
  <c r="AB272" i="11"/>
  <c r="AB340" i="11"/>
  <c r="AB408" i="11"/>
  <c r="AB442" i="11"/>
  <c r="BV4" i="14"/>
  <c r="AK48" i="12"/>
  <c r="Y6" i="16"/>
  <c r="X9" i="16"/>
  <c r="Z5" i="18"/>
  <c r="AK49" i="12"/>
  <c r="AK57" i="12"/>
  <c r="AK114" i="12" s="1"/>
  <c r="AK168" i="12"/>
  <c r="AW4" i="16"/>
  <c r="AK148" i="12"/>
  <c r="BS4" i="16"/>
  <c r="U9" i="16"/>
  <c r="V6" i="16"/>
  <c r="AK169" i="12"/>
  <c r="AK50" i="12"/>
  <c r="AK47" i="12"/>
  <c r="AB6" i="11"/>
  <c r="AK153" i="12"/>
  <c r="AK151" i="12"/>
  <c r="AK167" i="12"/>
  <c r="AK158" i="12"/>
  <c r="Y5" i="16"/>
  <c r="Z4" i="16"/>
  <c r="AK56" i="12"/>
  <c r="AK45" i="12"/>
  <c r="Z5" i="10"/>
  <c r="Z44" i="10"/>
  <c r="AD4" i="13"/>
  <c r="AC5" i="13"/>
  <c r="BT4" i="13"/>
  <c r="Z6" i="13"/>
  <c r="Y9" i="13"/>
  <c r="V5" i="16"/>
  <c r="AK53" i="12"/>
  <c r="AK100" i="12"/>
  <c r="AK9" i="10"/>
  <c r="AL6" i="10"/>
  <c r="Y9" i="10"/>
  <c r="Z6" i="10"/>
  <c r="CH4" i="14"/>
  <c r="V5" i="11"/>
  <c r="V204" i="11"/>
  <c r="V85" i="11"/>
  <c r="V272" i="11"/>
  <c r="V221" i="11"/>
  <c r="V187" i="11"/>
  <c r="V289" i="11"/>
  <c r="V238" i="11"/>
  <c r="V255" i="11"/>
  <c r="V323" i="11"/>
  <c r="V408" i="11"/>
  <c r="V340" i="11"/>
  <c r="V391" i="11"/>
  <c r="V357" i="11"/>
  <c r="V306" i="11"/>
  <c r="V374" i="11"/>
  <c r="V425" i="11"/>
  <c r="V442" i="11"/>
  <c r="AB9" i="18"/>
  <c r="AC6" i="18"/>
  <c r="AJ109" i="12"/>
  <c r="AN151" i="10"/>
  <c r="AK90" i="12"/>
  <c r="AK42" i="12"/>
  <c r="AJ99" i="12"/>
  <c r="AK99" i="12" s="1"/>
  <c r="CD4" i="11"/>
  <c r="CC85" i="11"/>
  <c r="CC221" i="11"/>
  <c r="CC204" i="11"/>
  <c r="CC255" i="11"/>
  <c r="CC323" i="11"/>
  <c r="CC289" i="11"/>
  <c r="CC272" i="11"/>
  <c r="CC306" i="11"/>
  <c r="CC187" i="11"/>
  <c r="CC238" i="11"/>
  <c r="CC391" i="11"/>
  <c r="CC340" i="11"/>
  <c r="CC357" i="11"/>
  <c r="CC425" i="11"/>
  <c r="CC374" i="11"/>
  <c r="CC408" i="11"/>
  <c r="CC442" i="11"/>
  <c r="CE4" i="13"/>
  <c r="BO4" i="14"/>
  <c r="AN145" i="10"/>
  <c r="AK150" i="12"/>
  <c r="AK60" i="12"/>
  <c r="R9" i="16"/>
  <c r="S6" i="16"/>
  <c r="S9" i="16" s="1"/>
  <c r="AK46" i="12"/>
  <c r="AK103" i="12" s="1"/>
  <c r="V9" i="10"/>
  <c r="W6" i="10"/>
  <c r="W9" i="10" s="1"/>
  <c r="AK44" i="12"/>
  <c r="AK165" i="12"/>
  <c r="AC6" i="10"/>
  <c r="AB9" i="10"/>
  <c r="AJ105" i="12"/>
  <c r="AJ18" i="10" a="1"/>
  <c r="AJ18" i="10" s="1"/>
  <c r="AJ20" i="10" a="1"/>
  <c r="AJ20" i="10" s="1"/>
  <c r="AJ22" i="10" a="1"/>
  <c r="AJ22" i="10" s="1"/>
  <c r="AJ17" i="10" a="1"/>
  <c r="AJ17" i="10" s="1"/>
  <c r="AJ21" i="10" a="1"/>
  <c r="AJ21" i="10" s="1"/>
  <c r="AJ23" i="10" a="1"/>
  <c r="AJ23" i="10" s="1"/>
  <c r="AJ19" i="10" a="1"/>
  <c r="AJ19" i="10" s="1"/>
  <c r="Z6" i="18"/>
  <c r="Y9" i="18"/>
  <c r="BI4" i="10"/>
  <c r="B32" i="22" s="1"/>
  <c r="BH44" i="10"/>
  <c r="BH4" i="11"/>
  <c r="BG187" i="11"/>
  <c r="BG85" i="11"/>
  <c r="BG255" i="11"/>
  <c r="BG204" i="11"/>
  <c r="BG238" i="11"/>
  <c r="BG289" i="11"/>
  <c r="BG221" i="11"/>
  <c r="BG272" i="11"/>
  <c r="BG391" i="11"/>
  <c r="BG323" i="11"/>
  <c r="BG425" i="11"/>
  <c r="BG357" i="11"/>
  <c r="BG374" i="11"/>
  <c r="BG306" i="11"/>
  <c r="BG408" i="11"/>
  <c r="BG340" i="11"/>
  <c r="BG442" i="11"/>
  <c r="AN147" i="10"/>
  <c r="AJ102" i="12"/>
  <c r="AD4" i="18"/>
  <c r="AC5" i="18"/>
  <c r="AX16" i="12"/>
  <c r="AX33" i="12"/>
  <c r="AY4" i="12"/>
  <c r="AX23" i="12"/>
  <c r="AX30" i="12"/>
  <c r="AK37" i="12"/>
  <c r="AK6" i="13"/>
  <c r="AK5" i="13" s="1"/>
  <c r="AJ9" i="13"/>
  <c r="AN149" i="10"/>
  <c r="CF4" i="15"/>
  <c r="AK164" i="12"/>
  <c r="AM4" i="11"/>
  <c r="AL85" i="11"/>
  <c r="AL84" i="11" s="1"/>
  <c r="AL204" i="11"/>
  <c r="AL203" i="11" s="1"/>
  <c r="AL187" i="11"/>
  <c r="AL186" i="11" s="1"/>
  <c r="AL357" i="11"/>
  <c r="AL356" i="11" s="1"/>
  <c r="AL255" i="11"/>
  <c r="AL254" i="11" s="1"/>
  <c r="AL289" i="11"/>
  <c r="AL288" i="11" s="1"/>
  <c r="AL221" i="11"/>
  <c r="AL220" i="11" s="1"/>
  <c r="AL238" i="11"/>
  <c r="AL237" i="11" s="1"/>
  <c r="AL340" i="11"/>
  <c r="AL339" i="11" s="1"/>
  <c r="AL272" i="11"/>
  <c r="AL425" i="11"/>
  <c r="AL424" i="11" s="1"/>
  <c r="AL374" i="11"/>
  <c r="AL373" i="11" s="1"/>
  <c r="AL306" i="11"/>
  <c r="AL305" i="11" s="1"/>
  <c r="AL408" i="11"/>
  <c r="AL407" i="11" s="1"/>
  <c r="AL323" i="11"/>
  <c r="AL322" i="11" s="1"/>
  <c r="AL391" i="11"/>
  <c r="AL390" i="11" s="1"/>
  <c r="AL442" i="11"/>
  <c r="AL441" i="11" s="1"/>
  <c r="BK30" i="12"/>
  <c r="BK23" i="12"/>
  <c r="BK16" i="12"/>
  <c r="BL4" i="12"/>
  <c r="BK33" i="12"/>
  <c r="BJ4" i="15"/>
  <c r="AM9" i="18"/>
  <c r="AN6" i="18"/>
  <c r="AN5" i="18" s="1"/>
  <c r="AK155" i="12"/>
  <c r="AK113" i="12"/>
  <c r="AK41" i="12"/>
  <c r="AK147" i="12"/>
  <c r="AK101" i="12"/>
  <c r="CG4" i="17"/>
  <c r="AK111" i="12"/>
  <c r="AM6" i="12"/>
  <c r="AM5" i="12" s="1"/>
  <c r="AL9" i="12"/>
  <c r="AK156" i="12"/>
  <c r="CD4" i="16"/>
  <c r="AC5" i="10"/>
  <c r="AD4" i="10"/>
  <c r="AC44" i="10"/>
  <c r="AD5" i="15"/>
  <c r="AN150" i="10"/>
  <c r="AB6" i="16"/>
  <c r="BS4" i="11"/>
  <c r="BR85" i="11"/>
  <c r="BR204" i="11"/>
  <c r="BR238" i="11"/>
  <c r="BR255" i="11"/>
  <c r="BR323" i="11"/>
  <c r="BR221" i="11"/>
  <c r="BR289" i="11"/>
  <c r="BR306" i="11"/>
  <c r="BR187" i="11"/>
  <c r="BR272" i="11"/>
  <c r="BR391" i="11"/>
  <c r="BR357" i="11"/>
  <c r="BR340" i="11"/>
  <c r="BR374" i="11"/>
  <c r="BR425" i="11"/>
  <c r="BR442" i="11"/>
  <c r="BR408" i="11"/>
  <c r="AK51" i="12"/>
  <c r="AK166" i="12"/>
  <c r="AK58" i="12"/>
  <c r="AJ95" i="12"/>
  <c r="AK59" i="12"/>
  <c r="AL59" i="12" s="1"/>
  <c r="AC6" i="13"/>
  <c r="AB9" i="13"/>
  <c r="AN148" i="10"/>
  <c r="BU4" i="15"/>
  <c r="BJ4" i="17"/>
  <c r="AD6" i="15"/>
  <c r="AC9" i="15"/>
  <c r="Z9" i="15"/>
  <c r="AA6" i="15"/>
  <c r="AA9" i="15" s="1"/>
  <c r="AX4" i="15"/>
  <c r="AN4" i="14"/>
  <c r="AK106" i="12"/>
  <c r="AK149" i="12"/>
  <c r="AK38" i="12"/>
  <c r="AN146" i="10"/>
  <c r="V6" i="11"/>
  <c r="U9" i="11"/>
  <c r="AK110" i="12"/>
  <c r="AX4" i="10"/>
  <c r="B21" i="22" s="1"/>
  <c r="AW44" i="10"/>
  <c r="BI4" i="13"/>
  <c r="Z5" i="13"/>
  <c r="Z4" i="11"/>
  <c r="Y5" i="11"/>
  <c r="Y85" i="11"/>
  <c r="Y238" i="11"/>
  <c r="Y204" i="11"/>
  <c r="Y306" i="11"/>
  <c r="Y255" i="11"/>
  <c r="Y289" i="11"/>
  <c r="Y272" i="11"/>
  <c r="Y221" i="11"/>
  <c r="Y187" i="11"/>
  <c r="Y323" i="11"/>
  <c r="Y374" i="11"/>
  <c r="Y408" i="11"/>
  <c r="Y340" i="11"/>
  <c r="Y357" i="11"/>
  <c r="Y425" i="11"/>
  <c r="Y442" i="11"/>
  <c r="Y391" i="11"/>
  <c r="AJ96" i="12"/>
  <c r="AK96" i="12" s="1"/>
  <c r="AC5" i="8"/>
  <c r="AD4" i="8"/>
  <c r="AK9" i="7"/>
  <c r="AL6" i="7"/>
  <c r="AL5" i="7" s="1"/>
  <c r="AK6" i="6"/>
  <c r="AJ9" i="6"/>
  <c r="G70" i="25" s="1"/>
  <c r="R9" i="6"/>
  <c r="S6" i="6"/>
  <c r="S9" i="6" s="1"/>
  <c r="Z6" i="7"/>
  <c r="Z9" i="7" s="1"/>
  <c r="Y9" i="7"/>
  <c r="Z5" i="8"/>
  <c r="AB6" i="6"/>
  <c r="AB9" i="8"/>
  <c r="AC6" i="8"/>
  <c r="BH4" i="6"/>
  <c r="AE65" i="25" s="1"/>
  <c r="AC4" i="6"/>
  <c r="AB5" i="6"/>
  <c r="Y6" i="6"/>
  <c r="X9" i="6"/>
  <c r="Z6" i="8"/>
  <c r="Y9" i="8"/>
  <c r="V5" i="6"/>
  <c r="AL4" i="8"/>
  <c r="AA6" i="9"/>
  <c r="AA4" i="9" s="1"/>
  <c r="AK6" i="8"/>
  <c r="AK5" i="8" s="1"/>
  <c r="AJ9" i="8"/>
  <c r="U9" i="6"/>
  <c r="V6" i="6"/>
  <c r="AC6" i="7"/>
  <c r="AB9" i="7"/>
  <c r="W6" i="8"/>
  <c r="W9" i="8" s="1"/>
  <c r="V9" i="8"/>
  <c r="Z4" i="6"/>
  <c r="Y5" i="6"/>
  <c r="AC5" i="7"/>
  <c r="AD4" i="7"/>
  <c r="AD5" i="7" s="1"/>
  <c r="AA6" i="7"/>
  <c r="AA9" i="7" s="1"/>
  <c r="AK107" i="12" l="1"/>
  <c r="AK109" i="12"/>
  <c r="E7" i="22"/>
  <c r="G66" i="25"/>
  <c r="AM4" i="6"/>
  <c r="I65" i="25"/>
  <c r="AK97" i="12"/>
  <c r="BT4" i="6"/>
  <c r="AP65" i="25"/>
  <c r="CE4" i="6"/>
  <c r="BA65" i="25"/>
  <c r="AK5" i="6"/>
  <c r="H67" i="25"/>
  <c r="AK102" i="12"/>
  <c r="AK105" i="12"/>
  <c r="AX4" i="6"/>
  <c r="T65" i="25"/>
  <c r="AL271" i="11"/>
  <c r="AL5" i="10"/>
  <c r="AL9" i="10" s="1"/>
  <c r="D9" i="22"/>
  <c r="F9" i="22" s="1"/>
  <c r="AY4" i="17"/>
  <c r="AL41" i="12"/>
  <c r="AL52" i="12"/>
  <c r="AL39" i="12"/>
  <c r="AL96" i="12" s="1"/>
  <c r="AL38" i="12"/>
  <c r="AL155" i="12"/>
  <c r="AL58" i="12"/>
  <c r="AL149" i="12"/>
  <c r="AK104" i="12"/>
  <c r="AD9" i="15"/>
  <c r="AD5" i="12"/>
  <c r="AD23" i="12"/>
  <c r="AD16" i="12"/>
  <c r="AD33" i="12"/>
  <c r="AD30" i="12"/>
  <c r="AL9" i="14"/>
  <c r="AM6" i="14"/>
  <c r="AM5" i="14" s="1"/>
  <c r="BT30" i="12"/>
  <c r="BT23" i="12"/>
  <c r="BT16" i="12"/>
  <c r="BU4" i="12"/>
  <c r="BT33" i="12"/>
  <c r="AJ145" i="12"/>
  <c r="AM6" i="16"/>
  <c r="AM5" i="16" s="1"/>
  <c r="AL9" i="16"/>
  <c r="AJ36" i="12"/>
  <c r="AK9" i="15"/>
  <c r="AL6" i="15"/>
  <c r="AL5" i="15" s="1"/>
  <c r="AD6" i="12"/>
  <c r="AC9" i="12"/>
  <c r="AN4" i="16"/>
  <c r="AI93" i="12"/>
  <c r="CE30" i="12"/>
  <c r="CE23" i="12"/>
  <c r="CE16" i="12"/>
  <c r="CF4" i="12"/>
  <c r="CE33" i="12"/>
  <c r="AM4" i="15"/>
  <c r="AO4" i="17"/>
  <c r="Z9" i="12"/>
  <c r="AA6" i="12"/>
  <c r="AA9" i="12" s="1"/>
  <c r="AC9" i="14"/>
  <c r="AD6" i="14"/>
  <c r="AD9" i="14" s="1"/>
  <c r="V9" i="19"/>
  <c r="W6" i="19"/>
  <c r="W9" i="19" s="1"/>
  <c r="CE4" i="19"/>
  <c r="AA6" i="20"/>
  <c r="AA9" i="20" s="1"/>
  <c r="Z9" i="20"/>
  <c r="AM4" i="19"/>
  <c r="BT4" i="19"/>
  <c r="AN6" i="20"/>
  <c r="AN5" i="20" s="1"/>
  <c r="AM9" i="20"/>
  <c r="AP4" i="20"/>
  <c r="AC9" i="20"/>
  <c r="AD6" i="20"/>
  <c r="AD5" i="20"/>
  <c r="Z6" i="19"/>
  <c r="Y9" i="19"/>
  <c r="AL6" i="19"/>
  <c r="AL5" i="19" s="1"/>
  <c r="AK9" i="19"/>
  <c r="Z5" i="19"/>
  <c r="AD4" i="19"/>
  <c r="AC5" i="19"/>
  <c r="BI4" i="19"/>
  <c r="AC6" i="19"/>
  <c r="AB9" i="19"/>
  <c r="AJ60" i="19"/>
  <c r="AX4" i="19"/>
  <c r="AK58" i="19"/>
  <c r="AL61" i="19"/>
  <c r="AK59" i="19"/>
  <c r="Z9" i="13"/>
  <c r="AA6" i="13"/>
  <c r="AA9" i="13" s="1"/>
  <c r="CE4" i="16"/>
  <c r="BL30" i="12"/>
  <c r="BL23" i="12"/>
  <c r="BL16" i="12"/>
  <c r="BM4" i="12"/>
  <c r="BL33" i="12"/>
  <c r="AL46" i="12"/>
  <c r="AL103" i="12" s="1"/>
  <c r="AL60" i="12"/>
  <c r="AO151" i="10"/>
  <c r="CI4" i="14"/>
  <c r="AL153" i="12"/>
  <c r="AM33" i="12"/>
  <c r="AM159" i="12" s="1"/>
  <c r="AN4" i="12"/>
  <c r="AM16" i="12"/>
  <c r="AM30" i="12"/>
  <c r="AM23" i="12"/>
  <c r="AN6" i="17"/>
  <c r="AN5" i="17" s="1"/>
  <c r="AM9" i="17"/>
  <c r="AA6" i="18"/>
  <c r="AA9" i="18" s="1"/>
  <c r="Z9" i="18"/>
  <c r="AL43" i="12"/>
  <c r="AC5" i="16"/>
  <c r="AD4" i="16"/>
  <c r="AL54" i="12"/>
  <c r="AL111" i="12" s="1"/>
  <c r="AM149" i="12"/>
  <c r="AO6" i="18"/>
  <c r="AO5" i="18" s="1"/>
  <c r="AN9" i="18"/>
  <c r="AO4" i="14"/>
  <c r="AD5" i="10"/>
  <c r="AD44" i="10"/>
  <c r="CE4" i="11"/>
  <c r="CD85" i="11"/>
  <c r="CD221" i="11"/>
  <c r="CD204" i="11"/>
  <c r="CD238" i="11"/>
  <c r="CD255" i="11"/>
  <c r="CD289" i="11"/>
  <c r="CD357" i="11"/>
  <c r="CD272" i="11"/>
  <c r="CD306" i="11"/>
  <c r="CD187" i="11"/>
  <c r="CD391" i="11"/>
  <c r="CD340" i="11"/>
  <c r="CD323" i="11"/>
  <c r="CD425" i="11"/>
  <c r="CD374" i="11"/>
  <c r="CD408" i="11"/>
  <c r="CD442" i="11"/>
  <c r="AL109" i="12"/>
  <c r="V9" i="11"/>
  <c r="W6" i="11"/>
  <c r="W9" i="11" s="1"/>
  <c r="BU4" i="13"/>
  <c r="Z9" i="10"/>
  <c r="AA6" i="10"/>
  <c r="AA9" i="10" s="1"/>
  <c r="Z6" i="16"/>
  <c r="Y9" i="16"/>
  <c r="AL167" i="12"/>
  <c r="AM167" i="12" s="1"/>
  <c r="AC5" i="11"/>
  <c r="AD4" i="11"/>
  <c r="AC187" i="11"/>
  <c r="AC85" i="11"/>
  <c r="AC204" i="11"/>
  <c r="AC323" i="11"/>
  <c r="AC221" i="11"/>
  <c r="AC255" i="11"/>
  <c r="AC306" i="11"/>
  <c r="AC289" i="11"/>
  <c r="AC238" i="11"/>
  <c r="AC272" i="11"/>
  <c r="AC357" i="11"/>
  <c r="AC391" i="11"/>
  <c r="AC374" i="11"/>
  <c r="AC340" i="11"/>
  <c r="AC442" i="11"/>
  <c r="AC425" i="11"/>
  <c r="AC408" i="11"/>
  <c r="AL146" i="12"/>
  <c r="AM146" i="12" s="1"/>
  <c r="AX4" i="11"/>
  <c r="AW187" i="11"/>
  <c r="AW85" i="11"/>
  <c r="AW255" i="11"/>
  <c r="AW204" i="11"/>
  <c r="AW221" i="11"/>
  <c r="AW238" i="11"/>
  <c r="AW289" i="11"/>
  <c r="AW272" i="11"/>
  <c r="AW306" i="11"/>
  <c r="AW340" i="11"/>
  <c r="AW391" i="11"/>
  <c r="AW425" i="11"/>
  <c r="AW374" i="11"/>
  <c r="AW323" i="11"/>
  <c r="AW357" i="11"/>
  <c r="AW408" i="11"/>
  <c r="AW442" i="11"/>
  <c r="AO147" i="10"/>
  <c r="BJ4" i="10"/>
  <c r="B33" i="22" s="1"/>
  <c r="BI44" i="10"/>
  <c r="BS85" i="11"/>
  <c r="BT4" i="11"/>
  <c r="BS221" i="11"/>
  <c r="BS204" i="11"/>
  <c r="BS238" i="11"/>
  <c r="BS255" i="11"/>
  <c r="BS323" i="11"/>
  <c r="BS289" i="11"/>
  <c r="BS306" i="11"/>
  <c r="BS187" i="11"/>
  <c r="BS272" i="11"/>
  <c r="BS391" i="11"/>
  <c r="BS357" i="11"/>
  <c r="BS425" i="11"/>
  <c r="BS340" i="11"/>
  <c r="BS374" i="11"/>
  <c r="BS408" i="11"/>
  <c r="BS442" i="11"/>
  <c r="AC9" i="18"/>
  <c r="AD6" i="18"/>
  <c r="AL150" i="12"/>
  <c r="AM150" i="12" s="1"/>
  <c r="AL53" i="12"/>
  <c r="AL50" i="12"/>
  <c r="AM50" i="12" s="1"/>
  <c r="AL49" i="12"/>
  <c r="AM49" i="12" s="1"/>
  <c r="BW4" i="14"/>
  <c r="AN4" i="18"/>
  <c r="AL161" i="12"/>
  <c r="BK4" i="17"/>
  <c r="AL106" i="12"/>
  <c r="AM106" i="12" s="1"/>
  <c r="AD6" i="10"/>
  <c r="AC9" i="10"/>
  <c r="AY4" i="15"/>
  <c r="AL40" i="12"/>
  <c r="AM40" i="12" s="1"/>
  <c r="CG4" i="15"/>
  <c r="AY23" i="12"/>
  <c r="AY16" i="12"/>
  <c r="AY33" i="12"/>
  <c r="AZ4" i="12"/>
  <c r="AY30" i="12"/>
  <c r="AL44" i="12"/>
  <c r="AL42" i="12"/>
  <c r="AM42" i="12" s="1"/>
  <c r="AK18" i="10" a="1"/>
  <c r="AK18" i="10" s="1"/>
  <c r="AK19" i="10" a="1"/>
  <c r="AK19" i="10" s="1"/>
  <c r="AK20" i="10" a="1"/>
  <c r="AK20" i="10" s="1"/>
  <c r="AK21" i="10" a="1"/>
  <c r="AK21" i="10" s="1"/>
  <c r="AK22" i="10" a="1"/>
  <c r="AK22" i="10" s="1"/>
  <c r="AK23" i="10" a="1"/>
  <c r="AK23" i="10" s="1"/>
  <c r="AK17" i="10" a="1"/>
  <c r="AK17" i="10" s="1"/>
  <c r="AL100" i="12"/>
  <c r="AD5" i="13"/>
  <c r="AK98" i="12"/>
  <c r="AL98" i="12" s="1"/>
  <c r="AL47" i="12"/>
  <c r="AM47" i="12" s="1"/>
  <c r="AX4" i="16"/>
  <c r="AL48" i="12"/>
  <c r="AM48" i="12" s="1"/>
  <c r="AB9" i="11"/>
  <c r="AC6" i="11"/>
  <c r="AM9" i="11"/>
  <c r="AN6" i="11"/>
  <c r="AN5" i="11" s="1"/>
  <c r="AM4" i="13"/>
  <c r="AL55" i="12"/>
  <c r="AK112" i="12"/>
  <c r="AL157" i="12"/>
  <c r="AM157" i="12" s="1"/>
  <c r="AN4" i="11"/>
  <c r="AM187" i="11"/>
  <c r="AM186" i="11" s="1"/>
  <c r="AM85" i="11"/>
  <c r="AM84" i="11" s="1"/>
  <c r="AM255" i="11"/>
  <c r="AM254" i="11" s="1"/>
  <c r="AM204" i="11"/>
  <c r="AM203" i="11" s="1"/>
  <c r="AM289" i="11"/>
  <c r="AM288" i="11" s="1"/>
  <c r="AM221" i="11"/>
  <c r="AM220" i="11" s="1"/>
  <c r="AM238" i="11"/>
  <c r="AM237" i="11" s="1"/>
  <c r="AM323" i="11"/>
  <c r="AM322" i="11" s="1"/>
  <c r="AM391" i="11"/>
  <c r="AM390" i="11" s="1"/>
  <c r="AM425" i="11"/>
  <c r="AM424" i="11" s="1"/>
  <c r="AM340" i="11"/>
  <c r="AM339" i="11" s="1"/>
  <c r="AM374" i="11"/>
  <c r="AM373" i="11" s="1"/>
  <c r="AM306" i="11"/>
  <c r="AM305" i="11" s="1"/>
  <c r="AM408" i="11"/>
  <c r="AM407" i="11" s="1"/>
  <c r="AM272" i="11"/>
  <c r="AM271" i="11" s="1"/>
  <c r="AM357" i="11"/>
  <c r="AM356" i="11" s="1"/>
  <c r="AM442" i="11"/>
  <c r="AM441" i="11" s="1"/>
  <c r="AO145" i="10"/>
  <c r="V9" i="16"/>
  <c r="W6" i="16"/>
  <c r="W9" i="16" s="1"/>
  <c r="Z5" i="16"/>
  <c r="BT4" i="16"/>
  <c r="AL168" i="12"/>
  <c r="AM168" i="12" s="1"/>
  <c r="AL160" i="12"/>
  <c r="AM160" i="12" s="1"/>
  <c r="AN4" i="10"/>
  <c r="B11" i="22" s="1"/>
  <c r="AM44" i="10"/>
  <c r="BW4" i="17"/>
  <c r="AL154" i="12"/>
  <c r="AM154" i="12" s="1"/>
  <c r="AB9" i="16"/>
  <c r="AC6" i="16"/>
  <c r="BJ4" i="13"/>
  <c r="AY4" i="10"/>
  <c r="B22" i="22" s="1"/>
  <c r="AX44" i="10"/>
  <c r="AO148" i="10"/>
  <c r="AM59" i="12"/>
  <c r="AL51" i="12"/>
  <c r="AM51" i="12" s="1"/>
  <c r="BK4" i="15"/>
  <c r="AO149" i="10"/>
  <c r="AK9" i="13"/>
  <c r="AL6" i="13"/>
  <c r="AL5" i="13" s="1"/>
  <c r="AL37" i="12"/>
  <c r="AM37" i="12" s="1"/>
  <c r="AK94" i="12"/>
  <c r="AD5" i="18"/>
  <c r="AL165" i="12"/>
  <c r="AM165" i="12" s="1"/>
  <c r="CF4" i="13"/>
  <c r="AL169" i="12"/>
  <c r="AM169" i="12" s="1"/>
  <c r="AL148" i="12"/>
  <c r="BA4" i="13"/>
  <c r="AL162" i="12"/>
  <c r="AM162" i="12" s="1"/>
  <c r="AM58" i="12"/>
  <c r="AO150" i="10"/>
  <c r="AM9" i="12"/>
  <c r="AN6" i="12"/>
  <c r="AN5" i="12" s="1"/>
  <c r="Y9" i="11"/>
  <c r="Z6" i="11"/>
  <c r="AO146" i="10"/>
  <c r="AK95" i="12"/>
  <c r="AL95" i="12" s="1"/>
  <c r="AL101" i="12"/>
  <c r="AL147" i="12"/>
  <c r="AM147" i="12" s="1"/>
  <c r="AL90" i="12"/>
  <c r="AD6" i="13"/>
  <c r="AC9" i="13"/>
  <c r="AL56" i="12"/>
  <c r="AM56" i="12" s="1"/>
  <c r="AL151" i="12"/>
  <c r="AM151" i="12" s="1"/>
  <c r="BU4" i="10"/>
  <c r="B44" i="22" s="1"/>
  <c r="BT44" i="10"/>
  <c r="BI4" i="16"/>
  <c r="AK108" i="12"/>
  <c r="AM52" i="12"/>
  <c r="BV4" i="15"/>
  <c r="Z5" i="11"/>
  <c r="Z85" i="11"/>
  <c r="Z289" i="11"/>
  <c r="Z204" i="11"/>
  <c r="Z187" i="11"/>
  <c r="Z306" i="11"/>
  <c r="Z255" i="11"/>
  <c r="Z238" i="11"/>
  <c r="Z272" i="11"/>
  <c r="Z221" i="11"/>
  <c r="Z425" i="11"/>
  <c r="Z323" i="11"/>
  <c r="Z374" i="11"/>
  <c r="Z408" i="11"/>
  <c r="Z340" i="11"/>
  <c r="Z391" i="11"/>
  <c r="Z357" i="11"/>
  <c r="Z442" i="11"/>
  <c r="AM38" i="12"/>
  <c r="AL166" i="12"/>
  <c r="AM166" i="12" s="1"/>
  <c r="AL156" i="12"/>
  <c r="AM156" i="12" s="1"/>
  <c r="CH4" i="17"/>
  <c r="AL164" i="12"/>
  <c r="AM164" i="12" s="1"/>
  <c r="BI4" i="11"/>
  <c r="BH85" i="11"/>
  <c r="BH204" i="11"/>
  <c r="BH323" i="11"/>
  <c r="BH255" i="11"/>
  <c r="BH238" i="11"/>
  <c r="BH289" i="11"/>
  <c r="BH187" i="11"/>
  <c r="BH306" i="11"/>
  <c r="BH221" i="11"/>
  <c r="BH272" i="11"/>
  <c r="BH391" i="11"/>
  <c r="BH357" i="11"/>
  <c r="BH374" i="11"/>
  <c r="BH340" i="11"/>
  <c r="BH425" i="11"/>
  <c r="BH408" i="11"/>
  <c r="BH442" i="11"/>
  <c r="AL45" i="12"/>
  <c r="AM45" i="12" s="1"/>
  <c r="AL158" i="12"/>
  <c r="AM158" i="12" s="1"/>
  <c r="AL57" i="12"/>
  <c r="AM57" i="12" s="1"/>
  <c r="AL163" i="12"/>
  <c r="AM163" i="12" s="1"/>
  <c r="CE44" i="10"/>
  <c r="CF4" i="10"/>
  <c r="B55" i="22" s="1"/>
  <c r="AL152" i="12"/>
  <c r="AM152" i="12" s="1"/>
  <c r="Z6" i="6"/>
  <c r="Y9" i="6"/>
  <c r="AA6" i="8"/>
  <c r="AA9" i="8" s="1"/>
  <c r="Z9" i="8"/>
  <c r="Z5" i="6"/>
  <c r="AD5" i="8"/>
  <c r="AD9" i="8" s="1"/>
  <c r="AM4" i="8"/>
  <c r="AM6" i="7"/>
  <c r="AM5" i="7" s="1"/>
  <c r="AL9" i="7"/>
  <c r="AC9" i="8"/>
  <c r="AD6" i="8"/>
  <c r="W6" i="6"/>
  <c r="W9" i="6" s="1"/>
  <c r="V9" i="6"/>
  <c r="AB9" i="6"/>
  <c r="AC6" i="6"/>
  <c r="AC5" i="6"/>
  <c r="AD4" i="6"/>
  <c r="BI4" i="6"/>
  <c r="AF65" i="25" s="1"/>
  <c r="AD6" i="7"/>
  <c r="AD9" i="7" s="1"/>
  <c r="AC9" i="7"/>
  <c r="AB6" i="9"/>
  <c r="AB4" i="9" s="1"/>
  <c r="AL6" i="8"/>
  <c r="AL5" i="8" s="1"/>
  <c r="AK9" i="8"/>
  <c r="AL6" i="6"/>
  <c r="AK9" i="6"/>
  <c r="H70" i="25" s="1"/>
  <c r="AL108" i="12" l="1"/>
  <c r="AM108" i="12" s="1"/>
  <c r="AM148" i="12"/>
  <c r="AM55" i="12"/>
  <c r="AM44" i="12"/>
  <c r="AM101" i="12" s="1"/>
  <c r="E8" i="22"/>
  <c r="H66" i="25"/>
  <c r="CF4" i="6"/>
  <c r="BB65" i="25"/>
  <c r="BU4" i="6"/>
  <c r="AQ65" i="25"/>
  <c r="AY4" i="6"/>
  <c r="U65" i="25"/>
  <c r="AN4" i="6"/>
  <c r="J65" i="25"/>
  <c r="AL5" i="6"/>
  <c r="I67" i="25"/>
  <c r="AM6" i="10"/>
  <c r="AM5" i="10" s="1"/>
  <c r="D10" i="22"/>
  <c r="F10" i="22" s="1"/>
  <c r="AD9" i="20"/>
  <c r="AM161" i="12"/>
  <c r="AM155" i="12"/>
  <c r="AZ4" i="17"/>
  <c r="AM53" i="12"/>
  <c r="AM43" i="12"/>
  <c r="AM100" i="12" s="1"/>
  <c r="AM54" i="12"/>
  <c r="AM111" i="12" s="1"/>
  <c r="AM39" i="12"/>
  <c r="AM96" i="12" s="1"/>
  <c r="AD9" i="12"/>
  <c r="AN6" i="16"/>
  <c r="AN5" i="16" s="1"/>
  <c r="AM9" i="16"/>
  <c r="AN4" i="15"/>
  <c r="AL9" i="15"/>
  <c r="AM6" i="15"/>
  <c r="AM5" i="15" s="1"/>
  <c r="AK145" i="12"/>
  <c r="AD9" i="13"/>
  <c r="AP4" i="17"/>
  <c r="AO4" i="16"/>
  <c r="CF33" i="12"/>
  <c r="CF16" i="12"/>
  <c r="CG4" i="12"/>
  <c r="CF30" i="12"/>
  <c r="CF23" i="12"/>
  <c r="AJ93" i="12"/>
  <c r="AK36" i="12"/>
  <c r="AM9" i="14"/>
  <c r="AN6" i="14"/>
  <c r="AN5" i="14" s="1"/>
  <c r="BU30" i="12"/>
  <c r="BU33" i="12"/>
  <c r="BU23" i="12"/>
  <c r="BU16" i="12"/>
  <c r="BV4" i="12"/>
  <c r="AL94" i="12"/>
  <c r="AM94" i="12" s="1"/>
  <c r="AL112" i="12"/>
  <c r="AM112" i="12" s="1"/>
  <c r="CF4" i="19"/>
  <c r="AL59" i="19"/>
  <c r="AL58" i="19"/>
  <c r="AM61" i="19"/>
  <c r="AC9" i="19"/>
  <c r="AD6" i="19"/>
  <c r="AK60" i="19"/>
  <c r="AD5" i="19"/>
  <c r="AO6" i="20"/>
  <c r="AO5" i="20" s="1"/>
  <c r="AN9" i="20"/>
  <c r="AY4" i="19"/>
  <c r="AA6" i="19"/>
  <c r="AA9" i="19" s="1"/>
  <c r="Z9" i="19"/>
  <c r="AM6" i="19"/>
  <c r="AM5" i="19" s="1"/>
  <c r="AL9" i="19"/>
  <c r="BJ4" i="19"/>
  <c r="AN4" i="19"/>
  <c r="AQ4" i="20"/>
  <c r="X46" i="20" s="1"/>
  <c r="N46" i="20"/>
  <c r="Q46" i="20"/>
  <c r="K18" i="20"/>
  <c r="T46" i="20"/>
  <c r="BU4" i="19"/>
  <c r="AM6" i="13"/>
  <c r="AM5" i="13" s="1"/>
  <c r="AL9" i="13"/>
  <c r="BI85" i="11"/>
  <c r="BJ4" i="11"/>
  <c r="BI221" i="11"/>
  <c r="BI204" i="11"/>
  <c r="BI187" i="11"/>
  <c r="BI323" i="11"/>
  <c r="BI255" i="11"/>
  <c r="BI238" i="11"/>
  <c r="BI289" i="11"/>
  <c r="BI306" i="11"/>
  <c r="BI272" i="11"/>
  <c r="BI391" i="11"/>
  <c r="BI425" i="11"/>
  <c r="BI357" i="11"/>
  <c r="BI374" i="11"/>
  <c r="BI408" i="11"/>
  <c r="BI340" i="11"/>
  <c r="BI442" i="11"/>
  <c r="AM95" i="12"/>
  <c r="AD9" i="18"/>
  <c r="AP148" i="10"/>
  <c r="AZ4" i="10"/>
  <c r="B23" i="22" s="1"/>
  <c r="AY44" i="10"/>
  <c r="BX4" i="17"/>
  <c r="AO4" i="10"/>
  <c r="AN44" i="10"/>
  <c r="BU4" i="16"/>
  <c r="AP147" i="10"/>
  <c r="AC9" i="11"/>
  <c r="AD6" i="11"/>
  <c r="AP4" i="14"/>
  <c r="AP151" i="10"/>
  <c r="AM46" i="12"/>
  <c r="AM103" i="12" s="1"/>
  <c r="CF4" i="16"/>
  <c r="BK4" i="10"/>
  <c r="B34" i="22" s="1"/>
  <c r="BJ44" i="10"/>
  <c r="AY4" i="11"/>
  <c r="AX204" i="11"/>
  <c r="AX85" i="11"/>
  <c r="AX187" i="11"/>
  <c r="AX323" i="11"/>
  <c r="AX221" i="11"/>
  <c r="AX255" i="11"/>
  <c r="AX238" i="11"/>
  <c r="AX289" i="11"/>
  <c r="AX306" i="11"/>
  <c r="AX340" i="11"/>
  <c r="AX391" i="11"/>
  <c r="AX374" i="11"/>
  <c r="AX357" i="11"/>
  <c r="AX272" i="11"/>
  <c r="AX408" i="11"/>
  <c r="AX425" i="11"/>
  <c r="AX442" i="11"/>
  <c r="AD85" i="11"/>
  <c r="AD5" i="11"/>
  <c r="AD221" i="11"/>
  <c r="AD187" i="11"/>
  <c r="AD272" i="11"/>
  <c r="AD323" i="11"/>
  <c r="AD204" i="11"/>
  <c r="AD255" i="11"/>
  <c r="AD306" i="11"/>
  <c r="AD238" i="11"/>
  <c r="AD357" i="11"/>
  <c r="AD391" i="11"/>
  <c r="AD425" i="11"/>
  <c r="AD374" i="11"/>
  <c r="AD289" i="11"/>
  <c r="AD340" i="11"/>
  <c r="AD408" i="11"/>
  <c r="AD442" i="11"/>
  <c r="AO9" i="18"/>
  <c r="AP6" i="18"/>
  <c r="AP5" i="18" s="1"/>
  <c r="BU44" i="10"/>
  <c r="BV4" i="10"/>
  <c r="B45" i="22" s="1"/>
  <c r="AM90" i="12"/>
  <c r="AL97" i="12"/>
  <c r="AM97" i="12" s="1"/>
  <c r="BK4" i="13"/>
  <c r="AP145" i="10"/>
  <c r="AD5" i="16"/>
  <c r="AL113" i="12"/>
  <c r="AM113" i="12" s="1"/>
  <c r="CI4" i="17"/>
  <c r="AP149" i="10"/>
  <c r="AN9" i="11"/>
  <c r="AO6" i="11"/>
  <c r="AO5" i="11" s="1"/>
  <c r="AZ30" i="12"/>
  <c r="AZ23" i="12"/>
  <c r="AZ16" i="12"/>
  <c r="BA4" i="12"/>
  <c r="AZ33" i="12"/>
  <c r="AO4" i="18"/>
  <c r="CF4" i="11"/>
  <c r="CE204" i="11"/>
  <c r="CE85" i="11"/>
  <c r="CE272" i="11"/>
  <c r="CE221" i="11"/>
  <c r="CE187" i="11"/>
  <c r="CE238" i="11"/>
  <c r="CE255" i="11"/>
  <c r="CE289" i="11"/>
  <c r="CE408" i="11"/>
  <c r="CE357" i="11"/>
  <c r="CE391" i="11"/>
  <c r="CE340" i="11"/>
  <c r="CE306" i="11"/>
  <c r="CE323" i="11"/>
  <c r="CE374" i="11"/>
  <c r="CE425" i="11"/>
  <c r="CE442" i="11"/>
  <c r="AN4" i="13"/>
  <c r="AY4" i="16"/>
  <c r="AN9" i="12"/>
  <c r="AO6" i="12"/>
  <c r="AO5" i="12" s="1"/>
  <c r="BL4" i="15"/>
  <c r="BL4" i="17"/>
  <c r="AL105" i="12"/>
  <c r="AM105" i="12" s="1"/>
  <c r="AL102" i="12"/>
  <c r="AM102" i="12" s="1"/>
  <c r="AD9" i="10"/>
  <c r="AM41" i="12"/>
  <c r="AL104" i="12"/>
  <c r="AM104" i="12" s="1"/>
  <c r="AO4" i="11"/>
  <c r="AN85" i="11"/>
  <c r="AN84" i="11" s="1"/>
  <c r="AN187" i="11"/>
  <c r="AN186" i="11" s="1"/>
  <c r="AN204" i="11"/>
  <c r="AN203" i="11" s="1"/>
  <c r="AN323" i="11"/>
  <c r="AN322" i="11" s="1"/>
  <c r="AN255" i="11"/>
  <c r="AN254" i="11" s="1"/>
  <c r="AN306" i="11"/>
  <c r="AN305" i="11" s="1"/>
  <c r="AN289" i="11"/>
  <c r="AN288" i="11" s="1"/>
  <c r="AN221" i="11"/>
  <c r="AN220" i="11" s="1"/>
  <c r="AN238" i="11"/>
  <c r="AN237" i="11" s="1"/>
  <c r="AN391" i="11"/>
  <c r="AN390" i="11" s="1"/>
  <c r="AN340" i="11"/>
  <c r="AN339" i="11" s="1"/>
  <c r="AN374" i="11"/>
  <c r="AN373" i="11" s="1"/>
  <c r="AN272" i="11"/>
  <c r="AN271" i="11" s="1"/>
  <c r="AN357" i="11"/>
  <c r="AN356" i="11" s="1"/>
  <c r="AN425" i="11"/>
  <c r="AN424" i="11" s="1"/>
  <c r="AN408" i="11"/>
  <c r="AN407" i="11" s="1"/>
  <c r="AN442" i="11"/>
  <c r="AN441" i="11" s="1"/>
  <c r="BV4" i="13"/>
  <c r="AM109" i="12"/>
  <c r="AN16" i="12"/>
  <c r="AN33" i="12"/>
  <c r="AN52" i="12" s="1"/>
  <c r="AO4" i="12"/>
  <c r="AN23" i="12"/>
  <c r="AN30" i="12"/>
  <c r="BN4" i="12"/>
  <c r="BM30" i="12"/>
  <c r="BM23" i="12"/>
  <c r="BM16" i="12"/>
  <c r="BM33" i="12"/>
  <c r="BW4" i="15"/>
  <c r="AP146" i="10"/>
  <c r="AP150" i="10"/>
  <c r="AZ4" i="15"/>
  <c r="BU4" i="11"/>
  <c r="BT85" i="11"/>
  <c r="BT221" i="11"/>
  <c r="BT204" i="11"/>
  <c r="BT187" i="11"/>
  <c r="BT238" i="11"/>
  <c r="BT255" i="11"/>
  <c r="BT289" i="11"/>
  <c r="BT357" i="11"/>
  <c r="BT306" i="11"/>
  <c r="BT272" i="11"/>
  <c r="BT391" i="11"/>
  <c r="BT425" i="11"/>
  <c r="BT340" i="11"/>
  <c r="BT323" i="11"/>
  <c r="BT374" i="11"/>
  <c r="BT408" i="11"/>
  <c r="BT442" i="11"/>
  <c r="BJ4" i="16"/>
  <c r="AL21" i="10" a="1"/>
  <c r="AL21" i="10" s="1"/>
  <c r="AL22" i="10" a="1"/>
  <c r="AL22" i="10" s="1"/>
  <c r="AL23" i="10" a="1"/>
  <c r="AL23" i="10" s="1"/>
  <c r="AL17" i="10" a="1"/>
  <c r="AL17" i="10" s="1"/>
  <c r="AL18" i="10" a="1"/>
  <c r="AL18" i="10" s="1"/>
  <c r="AL19" i="10" a="1"/>
  <c r="AL19" i="10" s="1"/>
  <c r="AL20" i="10" a="1"/>
  <c r="AL20" i="10" s="1"/>
  <c r="AL99" i="12"/>
  <c r="AM99" i="12" s="1"/>
  <c r="AC9" i="16"/>
  <c r="AD6" i="16"/>
  <c r="AM153" i="12"/>
  <c r="CJ4" i="14"/>
  <c r="AL107" i="12"/>
  <c r="AM107" i="12" s="1"/>
  <c r="AA6" i="11"/>
  <c r="AA9" i="11" s="1"/>
  <c r="Z9" i="11"/>
  <c r="BB4" i="13"/>
  <c r="CF44" i="10"/>
  <c r="CG4" i="10"/>
  <c r="B56" i="22" s="1"/>
  <c r="CG4" i="13"/>
  <c r="AA6" i="16"/>
  <c r="AA9" i="16" s="1"/>
  <c r="Z9" i="16"/>
  <c r="CH4" i="15"/>
  <c r="BX4" i="14"/>
  <c r="AN9" i="17"/>
  <c r="AO6" i="17"/>
  <c r="AO5" i="17" s="1"/>
  <c r="AM60" i="12"/>
  <c r="AL110" i="12"/>
  <c r="AM110" i="12" s="1"/>
  <c r="AL114" i="12"/>
  <c r="AM114" i="12" s="1"/>
  <c r="AM6" i="6"/>
  <c r="AL9" i="6"/>
  <c r="I70" i="25" s="1"/>
  <c r="BJ4" i="6"/>
  <c r="AG65" i="25" s="1"/>
  <c r="AA6" i="6"/>
  <c r="AA9" i="6" s="1"/>
  <c r="Z9" i="6"/>
  <c r="AC9" i="6"/>
  <c r="AD6" i="6"/>
  <c r="AC6" i="9"/>
  <c r="AC4" i="9" s="1"/>
  <c r="AL9" i="8"/>
  <c r="AM6" i="8"/>
  <c r="AM5" i="8" s="1"/>
  <c r="AN6" i="7"/>
  <c r="AN5" i="7" s="1"/>
  <c r="AM9" i="7"/>
  <c r="AD5" i="6"/>
  <c r="AN4" i="8"/>
  <c r="AD9" i="11" l="1"/>
  <c r="AN6" i="10"/>
  <c r="AM9" i="10"/>
  <c r="AO4" i="6"/>
  <c r="K65" i="25"/>
  <c r="AM5" i="6"/>
  <c r="J67" i="25"/>
  <c r="AZ4" i="6"/>
  <c r="V65" i="25"/>
  <c r="AN154" i="12"/>
  <c r="AN56" i="12"/>
  <c r="AN160" i="12"/>
  <c r="BV4" i="6"/>
  <c r="AR65" i="25"/>
  <c r="AN43" i="12"/>
  <c r="AN100" i="12" s="1"/>
  <c r="AN167" i="12"/>
  <c r="CG4" i="6"/>
  <c r="BC65" i="25"/>
  <c r="U18" i="20"/>
  <c r="E9" i="22"/>
  <c r="I66" i="25"/>
  <c r="AN41" i="12"/>
  <c r="AN57" i="12"/>
  <c r="AN5" i="10"/>
  <c r="D11" i="22"/>
  <c r="F11" i="22" s="1"/>
  <c r="AN163" i="12"/>
  <c r="AN39" i="12"/>
  <c r="X18" i="20"/>
  <c r="N18" i="20"/>
  <c r="AN114" i="12"/>
  <c r="AN158" i="12"/>
  <c r="AN55" i="12"/>
  <c r="AN153" i="12"/>
  <c r="AN60" i="12"/>
  <c r="B12" i="22"/>
  <c r="V46" i="20"/>
  <c r="AN169" i="12"/>
  <c r="AN156" i="12"/>
  <c r="AN146" i="12"/>
  <c r="AN58" i="12"/>
  <c r="AN38" i="12"/>
  <c r="AN151" i="12"/>
  <c r="AN162" i="12"/>
  <c r="AN161" i="12"/>
  <c r="BA4" i="17"/>
  <c r="AN164" i="12"/>
  <c r="AN48" i="12"/>
  <c r="P46" i="20"/>
  <c r="R18" i="20"/>
  <c r="Q18" i="20"/>
  <c r="BW4" i="12"/>
  <c r="BV33" i="12"/>
  <c r="BV23" i="12"/>
  <c r="BV30" i="12"/>
  <c r="BV16" i="12"/>
  <c r="CH4" i="12"/>
  <c r="CG33" i="12"/>
  <c r="CG30" i="12"/>
  <c r="CG23" i="12"/>
  <c r="CG16" i="12"/>
  <c r="AP4" i="16"/>
  <c r="AN6" i="15"/>
  <c r="AN5" i="15" s="1"/>
  <c r="AM9" i="15"/>
  <c r="AO6" i="16"/>
  <c r="AO5" i="16" s="1"/>
  <c r="AN9" i="16"/>
  <c r="AN9" i="14"/>
  <c r="AO6" i="14"/>
  <c r="AO5" i="14" s="1"/>
  <c r="AQ4" i="17"/>
  <c r="V18" i="20"/>
  <c r="AK93" i="12"/>
  <c r="AL36" i="12"/>
  <c r="AO4" i="15"/>
  <c r="U46" i="20"/>
  <c r="L46" i="20"/>
  <c r="M18" i="20"/>
  <c r="P18" i="20"/>
  <c r="AL60" i="19"/>
  <c r="S46" i="20"/>
  <c r="AD9" i="6"/>
  <c r="R46" i="20"/>
  <c r="O46" i="20"/>
  <c r="M46" i="20"/>
  <c r="AD9" i="19"/>
  <c r="AL145" i="12"/>
  <c r="BK4" i="19"/>
  <c r="AO9" i="20"/>
  <c r="AP6" i="20"/>
  <c r="AP5" i="20" s="1"/>
  <c r="AM58" i="19"/>
  <c r="AM59" i="19"/>
  <c r="AN61" i="19"/>
  <c r="AN6" i="19"/>
  <c r="AN5" i="19" s="1"/>
  <c r="AM9" i="19"/>
  <c r="BV4" i="19"/>
  <c r="CG4" i="19"/>
  <c r="K46" i="20"/>
  <c r="K25" i="20"/>
  <c r="AB18" i="20"/>
  <c r="AD18" i="20"/>
  <c r="Z46" i="20"/>
  <c r="AC18" i="20"/>
  <c r="K17" i="20"/>
  <c r="T18" i="20"/>
  <c r="Z18" i="20"/>
  <c r="W46" i="20"/>
  <c r="AA46" i="20"/>
  <c r="Y18" i="20"/>
  <c r="AB46" i="20"/>
  <c r="AD46" i="20"/>
  <c r="L18" i="20"/>
  <c r="Y46" i="20"/>
  <c r="AC46" i="20"/>
  <c r="AO4" i="19"/>
  <c r="AZ4" i="19"/>
  <c r="CI4" i="15"/>
  <c r="AN112" i="12"/>
  <c r="AN148" i="12"/>
  <c r="AN47" i="12"/>
  <c r="AN104" i="12" s="1"/>
  <c r="AY85" i="11"/>
  <c r="AZ4" i="11"/>
  <c r="AY187" i="11"/>
  <c r="AY221" i="11"/>
  <c r="AY204" i="11"/>
  <c r="AY323" i="11"/>
  <c r="AY255" i="11"/>
  <c r="AY238" i="11"/>
  <c r="AY289" i="11"/>
  <c r="AY306" i="11"/>
  <c r="AY272" i="11"/>
  <c r="AY340" i="11"/>
  <c r="AY391" i="11"/>
  <c r="AY425" i="11"/>
  <c r="AY374" i="11"/>
  <c r="AY357" i="11"/>
  <c r="AY408" i="11"/>
  <c r="AY442" i="11"/>
  <c r="AQ148" i="10"/>
  <c r="AN147" i="12"/>
  <c r="BL4" i="13"/>
  <c r="AP4" i="18"/>
  <c r="AQ149" i="10"/>
  <c r="AN40" i="12"/>
  <c r="AQ145" i="10"/>
  <c r="BA4" i="10"/>
  <c r="B24" i="22" s="1"/>
  <c r="AZ44" i="10"/>
  <c r="AQ150" i="10"/>
  <c r="AO9" i="17"/>
  <c r="AP6" i="17"/>
  <c r="AP5" i="17" s="1"/>
  <c r="CH4" i="13"/>
  <c r="BW4" i="13"/>
  <c r="AN59" i="12"/>
  <c r="AN53" i="12"/>
  <c r="AN110" i="12" s="1"/>
  <c r="AN44" i="12"/>
  <c r="AO9" i="11"/>
  <c r="AP6" i="11"/>
  <c r="AP5" i="11" s="1"/>
  <c r="AN113" i="12"/>
  <c r="AN54" i="12"/>
  <c r="AN49" i="12"/>
  <c r="AN51" i="12"/>
  <c r="CG44" i="10"/>
  <c r="CH4" i="10"/>
  <c r="B57" i="22" s="1"/>
  <c r="BN30" i="12"/>
  <c r="BN23" i="12"/>
  <c r="BN16" i="12"/>
  <c r="BO4" i="12"/>
  <c r="BN33" i="12"/>
  <c r="AN166" i="12"/>
  <c r="AZ4" i="16"/>
  <c r="BK44" i="10"/>
  <c r="BL4" i="10"/>
  <c r="B35" i="22" s="1"/>
  <c r="BV4" i="16"/>
  <c r="AQ146" i="10"/>
  <c r="AN96" i="12"/>
  <c r="AN152" i="12"/>
  <c r="AN90" i="12"/>
  <c r="AQ147" i="10"/>
  <c r="AN6" i="13"/>
  <c r="AN5" i="13" s="1"/>
  <c r="AM9" i="13"/>
  <c r="BX4" i="15"/>
  <c r="CK4" i="14"/>
  <c r="BV4" i="11"/>
  <c r="BU204" i="11"/>
  <c r="BU85" i="11"/>
  <c r="BU187" i="11"/>
  <c r="BU272" i="11"/>
  <c r="BU221" i="11"/>
  <c r="BU238" i="11"/>
  <c r="BU255" i="11"/>
  <c r="BU289" i="11"/>
  <c r="BU323" i="11"/>
  <c r="BU408" i="11"/>
  <c r="BU306" i="11"/>
  <c r="BU391" i="11"/>
  <c r="BU357" i="11"/>
  <c r="BU340" i="11"/>
  <c r="BU374" i="11"/>
  <c r="BU425" i="11"/>
  <c r="BU442" i="11"/>
  <c r="AN109" i="12"/>
  <c r="AN37" i="12"/>
  <c r="AN45" i="12"/>
  <c r="AO9" i="12"/>
  <c r="AP6" i="12"/>
  <c r="AP5" i="12" s="1"/>
  <c r="AO4" i="13"/>
  <c r="AN50" i="12"/>
  <c r="AN107" i="12" s="1"/>
  <c r="AN150" i="12"/>
  <c r="CG4" i="16"/>
  <c r="AQ4" i="14"/>
  <c r="AM98" i="12"/>
  <c r="AN98" i="12" s="1"/>
  <c r="BY4" i="17"/>
  <c r="AM17" i="10" a="1"/>
  <c r="AM17" i="10" s="1"/>
  <c r="AM18" i="10" a="1"/>
  <c r="AM18" i="10" s="1"/>
  <c r="AM19" i="10" a="1"/>
  <c r="AM19" i="10" s="1"/>
  <c r="AM20" i="10" a="1"/>
  <c r="AM20" i="10" s="1"/>
  <c r="AM21" i="10" a="1"/>
  <c r="AM21" i="10" s="1"/>
  <c r="AM22" i="10" a="1"/>
  <c r="AM22" i="10" s="1"/>
  <c r="AM23" i="10" a="1"/>
  <c r="AM23" i="10" s="1"/>
  <c r="AO23" i="12"/>
  <c r="AO16" i="12"/>
  <c r="AO33" i="12"/>
  <c r="AO163" i="12" s="1"/>
  <c r="AP4" i="12"/>
  <c r="AO30" i="12"/>
  <c r="AO85" i="11"/>
  <c r="AO84" i="11" s="1"/>
  <c r="AP4" i="11"/>
  <c r="AO221" i="11"/>
  <c r="AO220" i="11" s="1"/>
  <c r="AO187" i="11"/>
  <c r="AO186" i="11" s="1"/>
  <c r="AO204" i="11"/>
  <c r="AO203" i="11" s="1"/>
  <c r="AO323" i="11"/>
  <c r="AO322" i="11" s="1"/>
  <c r="AO255" i="11"/>
  <c r="AO254" i="11" s="1"/>
  <c r="AO306" i="11"/>
  <c r="AO305" i="11" s="1"/>
  <c r="AO289" i="11"/>
  <c r="AO288" i="11" s="1"/>
  <c r="AO238" i="11"/>
  <c r="AO237" i="11" s="1"/>
  <c r="AO272" i="11"/>
  <c r="AO271" i="11" s="1"/>
  <c r="AO357" i="11"/>
  <c r="AO356" i="11" s="1"/>
  <c r="AO391" i="11"/>
  <c r="AO390" i="11" s="1"/>
  <c r="AO425" i="11"/>
  <c r="AO424" i="11" s="1"/>
  <c r="AO340" i="11"/>
  <c r="AO339" i="11" s="1"/>
  <c r="AO374" i="11"/>
  <c r="AO373" i="11" s="1"/>
  <c r="AO408" i="11"/>
  <c r="AO407" i="11" s="1"/>
  <c r="AO442" i="11"/>
  <c r="AO441" i="11" s="1"/>
  <c r="AN165" i="12"/>
  <c r="BM4" i="15"/>
  <c r="AN149" i="12"/>
  <c r="BA30" i="12"/>
  <c r="BA23" i="12"/>
  <c r="BA16" i="12"/>
  <c r="BB4" i="12"/>
  <c r="BA33" i="12"/>
  <c r="CJ4" i="17"/>
  <c r="AP9" i="18"/>
  <c r="AQ6" i="18"/>
  <c r="AQ5" i="18" s="1"/>
  <c r="AN46" i="12"/>
  <c r="AN42" i="12"/>
  <c r="AN168" i="12"/>
  <c r="AP4" i="10"/>
  <c r="B13" i="22" s="1"/>
  <c r="AO44" i="10"/>
  <c r="BK4" i="11"/>
  <c r="BJ85" i="11"/>
  <c r="BJ187" i="11"/>
  <c r="BJ221" i="11"/>
  <c r="BJ204" i="11"/>
  <c r="BJ255" i="11"/>
  <c r="BJ238" i="11"/>
  <c r="BJ357" i="11"/>
  <c r="BJ289" i="11"/>
  <c r="BJ306" i="11"/>
  <c r="BJ340" i="11"/>
  <c r="BJ272" i="11"/>
  <c r="BJ323" i="11"/>
  <c r="BJ391" i="11"/>
  <c r="BJ425" i="11"/>
  <c r="BJ374" i="11"/>
  <c r="BJ408" i="11"/>
  <c r="BJ442" i="11"/>
  <c r="AN159" i="12"/>
  <c r="BC4" i="13"/>
  <c r="BK4" i="16"/>
  <c r="AN9" i="10"/>
  <c r="AO6" i="10"/>
  <c r="BA4" i="15"/>
  <c r="AN105" i="12"/>
  <c r="AD9" i="16"/>
  <c r="AN155" i="12"/>
  <c r="BV44" i="10"/>
  <c r="BW4" i="10"/>
  <c r="B46" i="22" s="1"/>
  <c r="AQ151" i="10"/>
  <c r="AN157" i="12"/>
  <c r="AN95" i="12"/>
  <c r="BY4" i="14"/>
  <c r="AO164" i="12"/>
  <c r="AO160" i="12"/>
  <c r="BM4" i="17"/>
  <c r="CG4" i="11"/>
  <c r="CF85" i="11"/>
  <c r="CF187" i="11"/>
  <c r="CF221" i="11"/>
  <c r="CF204" i="11"/>
  <c r="CF340" i="11"/>
  <c r="CF238" i="11"/>
  <c r="CF255" i="11"/>
  <c r="CF323" i="11"/>
  <c r="CF289" i="11"/>
  <c r="CF408" i="11"/>
  <c r="CF272" i="11"/>
  <c r="CF357" i="11"/>
  <c r="CF391" i="11"/>
  <c r="CF306" i="11"/>
  <c r="CF374" i="11"/>
  <c r="CF425" i="11"/>
  <c r="CF442" i="11"/>
  <c r="BK4" i="6"/>
  <c r="AH65" i="25" s="1"/>
  <c r="AO4" i="8"/>
  <c r="AD6" i="9"/>
  <c r="AD4" i="9" s="1"/>
  <c r="AM9" i="8"/>
  <c r="AN6" i="8"/>
  <c r="AN5" i="8" s="1"/>
  <c r="AM9" i="6"/>
  <c r="J70" i="25" s="1"/>
  <c r="AN6" i="6"/>
  <c r="AO6" i="7"/>
  <c r="AO5" i="7" s="1"/>
  <c r="AN9" i="7"/>
  <c r="BA4" i="6" l="1"/>
  <c r="W65" i="25"/>
  <c r="AN5" i="6"/>
  <c r="K67" i="25"/>
  <c r="CH4" i="6"/>
  <c r="BD65" i="25"/>
  <c r="E10" i="22"/>
  <c r="J66" i="25"/>
  <c r="AO159" i="12"/>
  <c r="AP4" i="6"/>
  <c r="L65" i="25"/>
  <c r="AO157" i="12"/>
  <c r="BW4" i="6"/>
  <c r="AS65" i="25"/>
  <c r="AO168" i="12"/>
  <c r="E46" i="20"/>
  <c r="F46" i="20"/>
  <c r="E18" i="20"/>
  <c r="G46" i="20"/>
  <c r="AO158" i="12"/>
  <c r="AO58" i="12"/>
  <c r="AO56" i="12"/>
  <c r="AO153" i="12"/>
  <c r="AO46" i="12"/>
  <c r="AO155" i="12"/>
  <c r="AO45" i="12"/>
  <c r="AO59" i="12"/>
  <c r="AO5" i="10"/>
  <c r="D12" i="22"/>
  <c r="F12" i="22" s="1"/>
  <c r="AO42" i="12"/>
  <c r="AO149" i="12"/>
  <c r="AM60" i="19"/>
  <c r="BB4" i="17"/>
  <c r="AP4" i="15"/>
  <c r="AQ4" i="16"/>
  <c r="CH33" i="12"/>
  <c r="CI4" i="12"/>
  <c r="CH23" i="12"/>
  <c r="CH30" i="12"/>
  <c r="CH16" i="12"/>
  <c r="I46" i="20"/>
  <c r="AM36" i="12"/>
  <c r="AO9" i="14"/>
  <c r="AP6" i="14"/>
  <c r="AP5" i="14" s="1"/>
  <c r="AL93" i="12"/>
  <c r="AO40" i="12"/>
  <c r="AO9" i="16"/>
  <c r="AP6" i="16"/>
  <c r="AP5" i="16" s="1"/>
  <c r="AN103" i="12"/>
  <c r="AO103" i="12" s="1"/>
  <c r="AM145" i="12"/>
  <c r="BW30" i="12"/>
  <c r="BW23" i="12"/>
  <c r="BW16" i="12"/>
  <c r="BW33" i="12"/>
  <c r="BX4" i="12"/>
  <c r="AN9" i="15"/>
  <c r="AO6" i="15"/>
  <c r="AO5" i="15" s="1"/>
  <c r="CH4" i="19"/>
  <c r="BW4" i="19"/>
  <c r="AN58" i="19"/>
  <c r="AN59" i="19"/>
  <c r="AO61" i="19"/>
  <c r="H46" i="20"/>
  <c r="AP4" i="19"/>
  <c r="AO6" i="19"/>
  <c r="AO5" i="19" s="1"/>
  <c r="AN9" i="19"/>
  <c r="AP9" i="20"/>
  <c r="AQ6" i="20"/>
  <c r="AQ5" i="20" s="1"/>
  <c r="BA4" i="19"/>
  <c r="BL4" i="19"/>
  <c r="AP4" i="13"/>
  <c r="CL4" i="14"/>
  <c r="AO60" i="12"/>
  <c r="BY4" i="15"/>
  <c r="AO90" i="12"/>
  <c r="BO33" i="12"/>
  <c r="BO23" i="12"/>
  <c r="BO30" i="12"/>
  <c r="BO16" i="12"/>
  <c r="BM4" i="13"/>
  <c r="AO51" i="12"/>
  <c r="AN108" i="12"/>
  <c r="AR150" i="10"/>
  <c r="BA4" i="11"/>
  <c r="AZ85" i="11"/>
  <c r="AZ187" i="11"/>
  <c r="AZ221" i="11"/>
  <c r="AZ204" i="11"/>
  <c r="AZ255" i="11"/>
  <c r="AZ357" i="11"/>
  <c r="AZ238" i="11"/>
  <c r="AZ289" i="11"/>
  <c r="AZ306" i="11"/>
  <c r="AZ272" i="11"/>
  <c r="AZ340" i="11"/>
  <c r="AZ391" i="11"/>
  <c r="AZ425" i="11"/>
  <c r="AZ323" i="11"/>
  <c r="AZ442" i="11"/>
  <c r="AZ374" i="11"/>
  <c r="AZ408" i="11"/>
  <c r="AQ6" i="11"/>
  <c r="AQ5" i="11" s="1"/>
  <c r="AP9" i="11"/>
  <c r="AO154" i="12"/>
  <c r="AO162" i="12"/>
  <c r="AP6" i="10"/>
  <c r="AO9" i="10"/>
  <c r="BN4" i="15"/>
  <c r="CH4" i="16"/>
  <c r="AO50" i="12"/>
  <c r="AP9" i="12"/>
  <c r="AQ6" i="12"/>
  <c r="AQ5" i="12" s="1"/>
  <c r="AO37" i="12"/>
  <c r="AN94" i="12"/>
  <c r="AO57" i="12"/>
  <c r="AO166" i="12"/>
  <c r="AO55" i="12"/>
  <c r="AO112" i="12" s="1"/>
  <c r="AO41" i="12"/>
  <c r="AO52" i="12"/>
  <c r="AO109" i="12" s="1"/>
  <c r="BL4" i="11"/>
  <c r="BK204" i="11"/>
  <c r="BK272" i="11"/>
  <c r="BK187" i="11"/>
  <c r="BK221" i="11"/>
  <c r="BK85" i="11"/>
  <c r="BK255" i="11"/>
  <c r="BK238" i="11"/>
  <c r="BK289" i="11"/>
  <c r="BK408" i="11"/>
  <c r="BK340" i="11"/>
  <c r="BK323" i="11"/>
  <c r="BK391" i="11"/>
  <c r="BK306" i="11"/>
  <c r="BK357" i="11"/>
  <c r="BK374" i="11"/>
  <c r="BK442" i="11"/>
  <c r="BK425" i="11"/>
  <c r="BB30" i="12"/>
  <c r="BB23" i="12"/>
  <c r="BB16" i="12"/>
  <c r="BC4" i="12"/>
  <c r="BB33" i="12"/>
  <c r="BW4" i="16"/>
  <c r="AR151" i="10"/>
  <c r="AN22" i="10" a="1"/>
  <c r="AN22" i="10" s="1"/>
  <c r="AN23" i="10" a="1"/>
  <c r="AN23" i="10" s="1"/>
  <c r="AN17" i="10" a="1"/>
  <c r="AN17" i="10" s="1"/>
  <c r="AN18" i="10" a="1"/>
  <c r="AN18" i="10" s="1"/>
  <c r="AN19" i="10" a="1"/>
  <c r="AN19" i="10" s="1"/>
  <c r="AN20" i="10" a="1"/>
  <c r="AN20" i="10" s="1"/>
  <c r="AN21" i="10" a="1"/>
  <c r="AN21" i="10" s="1"/>
  <c r="AQ4" i="10"/>
  <c r="B14" i="22" s="1"/>
  <c r="AP44" i="10"/>
  <c r="CK4" i="17"/>
  <c r="AP30" i="12"/>
  <c r="AP23" i="12"/>
  <c r="AP16" i="12"/>
  <c r="AQ4" i="12"/>
  <c r="AP33" i="12"/>
  <c r="AP158" i="12" s="1"/>
  <c r="AO39" i="12"/>
  <c r="AO150" i="12"/>
  <c r="AO6" i="13"/>
  <c r="AO5" i="13" s="1"/>
  <c r="AN9" i="13"/>
  <c r="AO38" i="12"/>
  <c r="AO49" i="12"/>
  <c r="AN106" i="12"/>
  <c r="AO113" i="12"/>
  <c r="AO44" i="12"/>
  <c r="AN101" i="12"/>
  <c r="AO53" i="12"/>
  <c r="BA44" i="10"/>
  <c r="BB4" i="10"/>
  <c r="B25" i="22" s="1"/>
  <c r="AR149" i="10"/>
  <c r="AQ4" i="18"/>
  <c r="AO147" i="12"/>
  <c r="BL4" i="16"/>
  <c r="AR146" i="10"/>
  <c r="BL44" i="10"/>
  <c r="BM4" i="10"/>
  <c r="B36" i="22" s="1"/>
  <c r="AO161" i="12"/>
  <c r="AO47" i="12"/>
  <c r="AO148" i="12"/>
  <c r="BN4" i="17"/>
  <c r="BZ4" i="14"/>
  <c r="AN97" i="12"/>
  <c r="AQ4" i="11"/>
  <c r="AP85" i="11"/>
  <c r="AP84" i="11" s="1"/>
  <c r="AP221" i="11"/>
  <c r="AP220" i="11" s="1"/>
  <c r="AP187" i="11"/>
  <c r="AP186" i="11" s="1"/>
  <c r="AP272" i="11"/>
  <c r="AP271" i="11" s="1"/>
  <c r="AP357" i="11"/>
  <c r="AP356" i="11" s="1"/>
  <c r="AP255" i="11"/>
  <c r="AP254" i="11" s="1"/>
  <c r="AP204" i="11"/>
  <c r="AP203" i="11" s="1"/>
  <c r="AP306" i="11"/>
  <c r="AP305" i="11" s="1"/>
  <c r="AP238" i="11"/>
  <c r="AP237" i="11" s="1"/>
  <c r="AP323" i="11"/>
  <c r="AP322" i="11" s="1"/>
  <c r="AP391" i="11"/>
  <c r="AP390" i="11" s="1"/>
  <c r="AP425" i="11"/>
  <c r="AP424" i="11" s="1"/>
  <c r="AP340" i="11"/>
  <c r="AP339" i="11" s="1"/>
  <c r="AP289" i="11"/>
  <c r="AP288" i="11" s="1"/>
  <c r="AP442" i="11"/>
  <c r="AP441" i="11" s="1"/>
  <c r="AP374" i="11"/>
  <c r="AP373" i="11" s="1"/>
  <c r="AP408" i="11"/>
  <c r="AP407" i="11" s="1"/>
  <c r="BZ4" i="17"/>
  <c r="BW4" i="11"/>
  <c r="BV85" i="11"/>
  <c r="BV187" i="11"/>
  <c r="BV221" i="11"/>
  <c r="BV204" i="11"/>
  <c r="BV340" i="11"/>
  <c r="BV238" i="11"/>
  <c r="BV255" i="11"/>
  <c r="BV323" i="11"/>
  <c r="BV289" i="11"/>
  <c r="BV408" i="11"/>
  <c r="BV306" i="11"/>
  <c r="BV272" i="11"/>
  <c r="BV391" i="11"/>
  <c r="BV357" i="11"/>
  <c r="BV442" i="11"/>
  <c r="BV425" i="11"/>
  <c r="BV374" i="11"/>
  <c r="AN99" i="12"/>
  <c r="AO99" i="12" s="1"/>
  <c r="AO169" i="12"/>
  <c r="BW44" i="10"/>
  <c r="BX4" i="10"/>
  <c r="B47" i="22" s="1"/>
  <c r="AR147" i="10"/>
  <c r="AO48" i="12"/>
  <c r="AO151" i="12"/>
  <c r="CI4" i="13"/>
  <c r="AR145" i="10"/>
  <c r="AR148" i="10"/>
  <c r="AN102" i="12"/>
  <c r="AO102" i="12" s="1"/>
  <c r="AO165" i="12"/>
  <c r="AO43" i="12"/>
  <c r="AO98" i="12"/>
  <c r="AO152" i="12"/>
  <c r="AO167" i="12"/>
  <c r="AO146" i="12"/>
  <c r="CH44" i="10"/>
  <c r="CI4" i="10"/>
  <c r="B58" i="22" s="1"/>
  <c r="AO156" i="12"/>
  <c r="AO54" i="12"/>
  <c r="AN111" i="12"/>
  <c r="AO111" i="12" s="1"/>
  <c r="BX4" i="13"/>
  <c r="AP9" i="17"/>
  <c r="AQ6" i="17"/>
  <c r="AQ5" i="17" s="1"/>
  <c r="CG85" i="11"/>
  <c r="CH4" i="11"/>
  <c r="CG238" i="11"/>
  <c r="CG187" i="11"/>
  <c r="CG221" i="11"/>
  <c r="CG204" i="11"/>
  <c r="CG340" i="11"/>
  <c r="CG255" i="11"/>
  <c r="CG323" i="11"/>
  <c r="CG289" i="11"/>
  <c r="CG374" i="11"/>
  <c r="CG408" i="11"/>
  <c r="CG442" i="11"/>
  <c r="CG272" i="11"/>
  <c r="CG357" i="11"/>
  <c r="CG391" i="11"/>
  <c r="CG306" i="11"/>
  <c r="CG425" i="11"/>
  <c r="BB4" i="15"/>
  <c r="AQ9" i="18"/>
  <c r="AR6" i="18"/>
  <c r="AR5" i="18" s="1"/>
  <c r="BA4" i="16"/>
  <c r="V225" i="18"/>
  <c r="CJ4" i="15"/>
  <c r="AE6" i="9"/>
  <c r="AE4" i="9" s="1"/>
  <c r="AN9" i="8"/>
  <c r="AO6" i="8"/>
  <c r="AO5" i="8" s="1"/>
  <c r="AP4" i="8"/>
  <c r="AP6" i="7"/>
  <c r="AP5" i="7" s="1"/>
  <c r="AO9" i="7"/>
  <c r="AN9" i="6"/>
  <c r="K70" i="25" s="1"/>
  <c r="AO6" i="6"/>
  <c r="BL4" i="6"/>
  <c r="AI65" i="25" s="1"/>
  <c r="AP45" i="12" l="1"/>
  <c r="AP168" i="12"/>
  <c r="AP156" i="12"/>
  <c r="AP163" i="12"/>
  <c r="AP50" i="12"/>
  <c r="AQ4" i="6"/>
  <c r="N65" i="25" s="1"/>
  <c r="M65" i="25"/>
  <c r="AO5" i="6"/>
  <c r="L67" i="25"/>
  <c r="AP46" i="12"/>
  <c r="AP103" i="12" s="1"/>
  <c r="AP155" i="12"/>
  <c r="AP146" i="12"/>
  <c r="AP56" i="12"/>
  <c r="AP160" i="12"/>
  <c r="AP151" i="12"/>
  <c r="AP152" i="12"/>
  <c r="AP48" i="12"/>
  <c r="CI4" i="6"/>
  <c r="BE65" i="25"/>
  <c r="AP148" i="12"/>
  <c r="AP169" i="12"/>
  <c r="AP167" i="12"/>
  <c r="AP147" i="12"/>
  <c r="AP47" i="12"/>
  <c r="BX4" i="6"/>
  <c r="AT65" i="25"/>
  <c r="E11" i="22"/>
  <c r="K66" i="25"/>
  <c r="AP157" i="12"/>
  <c r="AP111" i="12"/>
  <c r="AP165" i="12"/>
  <c r="AP161" i="12"/>
  <c r="AP150" i="12"/>
  <c r="AP44" i="12"/>
  <c r="AP42" i="12"/>
  <c r="AP54" i="12"/>
  <c r="AP153" i="12"/>
  <c r="AP53" i="12"/>
  <c r="AP39" i="12"/>
  <c r="BB4" i="6"/>
  <c r="X65" i="25"/>
  <c r="AP5" i="10"/>
  <c r="D13" i="22"/>
  <c r="F13" i="22" s="1"/>
  <c r="BC4" i="17"/>
  <c r="AO104" i="12"/>
  <c r="AO107" i="12"/>
  <c r="AP107" i="12" s="1"/>
  <c r="AC225" i="18"/>
  <c r="AO96" i="12"/>
  <c r="AO97" i="12"/>
  <c r="AP102" i="12"/>
  <c r="AP159" i="12"/>
  <c r="AO94" i="12"/>
  <c r="AN36" i="12"/>
  <c r="CJ4" i="12"/>
  <c r="CI16" i="12"/>
  <c r="CI33" i="12"/>
  <c r="CI30" i="12"/>
  <c r="CI23" i="12"/>
  <c r="AQ4" i="15"/>
  <c r="AO105" i="12"/>
  <c r="AP105" i="12" s="1"/>
  <c r="AD225" i="18"/>
  <c r="BX33" i="12"/>
  <c r="BX30" i="12"/>
  <c r="BX16" i="12"/>
  <c r="BX23" i="12"/>
  <c r="BY4" i="12"/>
  <c r="AN145" i="12"/>
  <c r="AP99" i="12"/>
  <c r="AP166" i="12"/>
  <c r="AP6" i="15"/>
  <c r="AP5" i="15" s="1"/>
  <c r="AO9" i="15"/>
  <c r="AM93" i="12"/>
  <c r="AP9" i="14"/>
  <c r="AQ6" i="14"/>
  <c r="AQ5" i="14" s="1"/>
  <c r="T225" i="18"/>
  <c r="AQ6" i="16"/>
  <c r="AQ5" i="16" s="1"/>
  <c r="AP9" i="16"/>
  <c r="BM4" i="19"/>
  <c r="AQ9" i="20"/>
  <c r="AR6" i="20"/>
  <c r="AR5" i="20" s="1"/>
  <c r="AO58" i="19"/>
  <c r="AP61" i="19"/>
  <c r="BB4" i="19"/>
  <c r="AN60" i="19"/>
  <c r="CI4" i="19"/>
  <c r="AP6" i="19"/>
  <c r="AP5" i="19" s="1"/>
  <c r="AO9" i="19"/>
  <c r="AQ4" i="19"/>
  <c r="BX4" i="19"/>
  <c r="CK4" i="15"/>
  <c r="CA4" i="17"/>
  <c r="K225" i="18"/>
  <c r="L225" i="18"/>
  <c r="O225" i="18"/>
  <c r="S225" i="18"/>
  <c r="Q225" i="18"/>
  <c r="P225" i="18"/>
  <c r="X225" i="18"/>
  <c r="U225" i="18"/>
  <c r="R225" i="18"/>
  <c r="M225" i="18"/>
  <c r="Y225" i="18"/>
  <c r="W225" i="18"/>
  <c r="N225" i="18"/>
  <c r="AA225" i="18"/>
  <c r="AR6" i="12"/>
  <c r="AR5" i="12" s="1"/>
  <c r="AQ9" i="12"/>
  <c r="BO4" i="15"/>
  <c r="AP51" i="12"/>
  <c r="CM4" i="14"/>
  <c r="BB44" i="10"/>
  <c r="BC4" i="10"/>
  <c r="B26" i="22" s="1"/>
  <c r="BM4" i="11"/>
  <c r="BL85" i="11"/>
  <c r="BL187" i="11"/>
  <c r="BL221" i="11"/>
  <c r="BL204" i="11"/>
  <c r="BL340" i="11"/>
  <c r="BL323" i="11"/>
  <c r="BL255" i="11"/>
  <c r="BL238" i="11"/>
  <c r="BL272" i="11"/>
  <c r="BL408" i="11"/>
  <c r="BL289" i="11"/>
  <c r="BL391" i="11"/>
  <c r="BL306" i="11"/>
  <c r="BL357" i="11"/>
  <c r="BL442" i="11"/>
  <c r="BL425" i="11"/>
  <c r="BL374" i="11"/>
  <c r="AP90" i="12"/>
  <c r="AS150" i="10"/>
  <c r="BN4" i="13"/>
  <c r="BZ4" i="15"/>
  <c r="AQ4" i="13"/>
  <c r="AO110" i="12"/>
  <c r="AP110" i="12" s="1"/>
  <c r="AP43" i="12"/>
  <c r="AO100" i="12"/>
  <c r="AS149" i="10"/>
  <c r="CL4" i="17"/>
  <c r="BC30" i="12"/>
  <c r="BC23" i="12"/>
  <c r="BC16" i="12"/>
  <c r="BC33" i="12"/>
  <c r="AP162" i="12"/>
  <c r="AP60" i="12"/>
  <c r="AP149" i="12"/>
  <c r="AR9" i="18"/>
  <c r="AS6" i="18"/>
  <c r="AS5" i="18" s="1"/>
  <c r="AS147" i="10"/>
  <c r="BO4" i="17"/>
  <c r="AO101" i="12"/>
  <c r="AP101" i="12" s="1"/>
  <c r="AP52" i="12"/>
  <c r="AP109" i="12" s="1"/>
  <c r="AP154" i="12"/>
  <c r="BB4" i="11"/>
  <c r="BA204" i="11"/>
  <c r="BA85" i="11"/>
  <c r="BA272" i="11"/>
  <c r="BA187" i="11"/>
  <c r="BA221" i="11"/>
  <c r="BA255" i="11"/>
  <c r="BA238" i="11"/>
  <c r="BA408" i="11"/>
  <c r="BA289" i="11"/>
  <c r="BA306" i="11"/>
  <c r="BA340" i="11"/>
  <c r="BA391" i="11"/>
  <c r="BA323" i="11"/>
  <c r="BA374" i="11"/>
  <c r="BA357" i="11"/>
  <c r="BA442" i="11"/>
  <c r="BA425" i="11"/>
  <c r="AQ204" i="11"/>
  <c r="AQ203" i="11" s="1"/>
  <c r="AR203" i="11" s="1"/>
  <c r="AS203" i="11" s="1"/>
  <c r="AT203" i="11" s="1"/>
  <c r="AU203" i="11" s="1"/>
  <c r="AV203" i="11" s="1"/>
  <c r="AW203" i="11" s="1"/>
  <c r="AX203" i="11" s="1"/>
  <c r="AY203" i="11" s="1"/>
  <c r="AZ203" i="11" s="1"/>
  <c r="AQ272" i="11"/>
  <c r="AQ271" i="11" s="1"/>
  <c r="AR271" i="11" s="1"/>
  <c r="AS271" i="11" s="1"/>
  <c r="AT271" i="11" s="1"/>
  <c r="AU271" i="11" s="1"/>
  <c r="AV271" i="11" s="1"/>
  <c r="AW271" i="11" s="1"/>
  <c r="AX271" i="11" s="1"/>
  <c r="AY271" i="11" s="1"/>
  <c r="AZ271" i="11" s="1"/>
  <c r="AQ221" i="11"/>
  <c r="AQ220" i="11" s="1"/>
  <c r="AR220" i="11" s="1"/>
  <c r="AS220" i="11" s="1"/>
  <c r="AT220" i="11" s="1"/>
  <c r="AU220" i="11" s="1"/>
  <c r="AV220" i="11" s="1"/>
  <c r="AW220" i="11" s="1"/>
  <c r="AX220" i="11" s="1"/>
  <c r="AY220" i="11" s="1"/>
  <c r="AZ220" i="11" s="1"/>
  <c r="AQ187" i="11"/>
  <c r="AQ186" i="11" s="1"/>
  <c r="AR186" i="11" s="1"/>
  <c r="AS186" i="11" s="1"/>
  <c r="AT186" i="11" s="1"/>
  <c r="AU186" i="11" s="1"/>
  <c r="AV186" i="11" s="1"/>
  <c r="AW186" i="11" s="1"/>
  <c r="AX186" i="11" s="1"/>
  <c r="AY186" i="11" s="1"/>
  <c r="AZ186" i="11" s="1"/>
  <c r="AQ85" i="11"/>
  <c r="AQ84" i="11" s="1"/>
  <c r="AR84" i="11" s="1"/>
  <c r="AS84" i="11" s="1"/>
  <c r="AT84" i="11" s="1"/>
  <c r="AU84" i="11" s="1"/>
  <c r="AV84" i="11" s="1"/>
  <c r="AW84" i="11" s="1"/>
  <c r="AX84" i="11" s="1"/>
  <c r="AY84" i="11" s="1"/>
  <c r="AZ84" i="11" s="1"/>
  <c r="AQ255" i="11"/>
  <c r="AQ254" i="11" s="1"/>
  <c r="AR254" i="11" s="1"/>
  <c r="AS254" i="11" s="1"/>
  <c r="AT254" i="11" s="1"/>
  <c r="AU254" i="11" s="1"/>
  <c r="AV254" i="11" s="1"/>
  <c r="AW254" i="11" s="1"/>
  <c r="AX254" i="11" s="1"/>
  <c r="AY254" i="11" s="1"/>
  <c r="AZ254" i="11" s="1"/>
  <c r="AQ238" i="11"/>
  <c r="AQ237" i="11" s="1"/>
  <c r="AR237" i="11" s="1"/>
  <c r="AS237" i="11" s="1"/>
  <c r="AT237" i="11" s="1"/>
  <c r="AU237" i="11" s="1"/>
  <c r="AV237" i="11" s="1"/>
  <c r="AW237" i="11" s="1"/>
  <c r="AX237" i="11" s="1"/>
  <c r="AY237" i="11" s="1"/>
  <c r="AZ237" i="11" s="1"/>
  <c r="AQ289" i="11"/>
  <c r="AQ288" i="11" s="1"/>
  <c r="AR288" i="11" s="1"/>
  <c r="AS288" i="11" s="1"/>
  <c r="AT288" i="11" s="1"/>
  <c r="AU288" i="11" s="1"/>
  <c r="AV288" i="11" s="1"/>
  <c r="AW288" i="11" s="1"/>
  <c r="AX288" i="11" s="1"/>
  <c r="AY288" i="11" s="1"/>
  <c r="AZ288" i="11" s="1"/>
  <c r="AQ408" i="11"/>
  <c r="AQ407" i="11" s="1"/>
  <c r="AR407" i="11" s="1"/>
  <c r="AS407" i="11" s="1"/>
  <c r="AT407" i="11" s="1"/>
  <c r="AU407" i="11" s="1"/>
  <c r="AV407" i="11" s="1"/>
  <c r="AW407" i="11" s="1"/>
  <c r="AX407" i="11" s="1"/>
  <c r="AY407" i="11" s="1"/>
  <c r="AZ407" i="11" s="1"/>
  <c r="AQ357" i="11"/>
  <c r="AQ356" i="11" s="1"/>
  <c r="AR356" i="11" s="1"/>
  <c r="AS356" i="11" s="1"/>
  <c r="AT356" i="11" s="1"/>
  <c r="AU356" i="11" s="1"/>
  <c r="AV356" i="11" s="1"/>
  <c r="AW356" i="11" s="1"/>
  <c r="AX356" i="11" s="1"/>
  <c r="AY356" i="11" s="1"/>
  <c r="AZ356" i="11" s="1"/>
  <c r="AQ323" i="11"/>
  <c r="AQ322" i="11" s="1"/>
  <c r="AR322" i="11" s="1"/>
  <c r="AS322" i="11" s="1"/>
  <c r="AT322" i="11" s="1"/>
  <c r="AU322" i="11" s="1"/>
  <c r="AV322" i="11" s="1"/>
  <c r="AW322" i="11" s="1"/>
  <c r="AX322" i="11" s="1"/>
  <c r="AY322" i="11" s="1"/>
  <c r="AZ322" i="11" s="1"/>
  <c r="AQ391" i="11"/>
  <c r="AQ390" i="11" s="1"/>
  <c r="AR390" i="11" s="1"/>
  <c r="AS390" i="11" s="1"/>
  <c r="AT390" i="11" s="1"/>
  <c r="AU390" i="11" s="1"/>
  <c r="AV390" i="11" s="1"/>
  <c r="AW390" i="11" s="1"/>
  <c r="AX390" i="11" s="1"/>
  <c r="AY390" i="11" s="1"/>
  <c r="AZ390" i="11" s="1"/>
  <c r="AQ306" i="11"/>
  <c r="AQ305" i="11" s="1"/>
  <c r="AR305" i="11" s="1"/>
  <c r="AS305" i="11" s="1"/>
  <c r="AT305" i="11" s="1"/>
  <c r="AU305" i="11" s="1"/>
  <c r="AV305" i="11" s="1"/>
  <c r="AW305" i="11" s="1"/>
  <c r="AX305" i="11" s="1"/>
  <c r="AY305" i="11" s="1"/>
  <c r="AZ305" i="11" s="1"/>
  <c r="AQ340" i="11"/>
  <c r="AQ339" i="11" s="1"/>
  <c r="AR339" i="11" s="1"/>
  <c r="AS339" i="11" s="1"/>
  <c r="AT339" i="11" s="1"/>
  <c r="AU339" i="11" s="1"/>
  <c r="AV339" i="11" s="1"/>
  <c r="AW339" i="11" s="1"/>
  <c r="AX339" i="11" s="1"/>
  <c r="AY339" i="11" s="1"/>
  <c r="AZ339" i="11" s="1"/>
  <c r="AQ374" i="11"/>
  <c r="AQ373" i="11" s="1"/>
  <c r="AR373" i="11" s="1"/>
  <c r="AS373" i="11" s="1"/>
  <c r="AT373" i="11" s="1"/>
  <c r="AU373" i="11" s="1"/>
  <c r="AV373" i="11" s="1"/>
  <c r="AW373" i="11" s="1"/>
  <c r="AX373" i="11" s="1"/>
  <c r="AY373" i="11" s="1"/>
  <c r="AZ373" i="11" s="1"/>
  <c r="AQ425" i="11"/>
  <c r="AQ424" i="11" s="1"/>
  <c r="AR424" i="11" s="1"/>
  <c r="AS424" i="11" s="1"/>
  <c r="AT424" i="11" s="1"/>
  <c r="AU424" i="11" s="1"/>
  <c r="AV424" i="11" s="1"/>
  <c r="AW424" i="11" s="1"/>
  <c r="AX424" i="11" s="1"/>
  <c r="AY424" i="11" s="1"/>
  <c r="AZ424" i="11" s="1"/>
  <c r="AQ442" i="11"/>
  <c r="AQ441" i="11" s="1"/>
  <c r="AR441" i="11" s="1"/>
  <c r="AS441" i="11" s="1"/>
  <c r="AT441" i="11" s="1"/>
  <c r="AU441" i="11" s="1"/>
  <c r="AV441" i="11" s="1"/>
  <c r="AW441" i="11" s="1"/>
  <c r="AX441" i="11" s="1"/>
  <c r="AY441" i="11" s="1"/>
  <c r="AZ441" i="11" s="1"/>
  <c r="AQ44" i="10"/>
  <c r="AP58" i="12"/>
  <c r="BX44" i="10"/>
  <c r="BY4" i="10"/>
  <c r="B48" i="22" s="1"/>
  <c r="AP113" i="12"/>
  <c r="AP6" i="13"/>
  <c r="AP5" i="13" s="1"/>
  <c r="AO9" i="13"/>
  <c r="AQ30" i="12"/>
  <c r="AQ23" i="12"/>
  <c r="AQ16" i="12"/>
  <c r="AQ33" i="12"/>
  <c r="AQ168" i="12" s="1"/>
  <c r="AR168" i="12" s="1"/>
  <c r="AS168" i="12" s="1"/>
  <c r="AT168" i="12" s="1"/>
  <c r="AU168" i="12" s="1"/>
  <c r="AV168" i="12" s="1"/>
  <c r="AW168" i="12" s="1"/>
  <c r="AX168" i="12" s="1"/>
  <c r="AY168" i="12" s="1"/>
  <c r="AZ168" i="12" s="1"/>
  <c r="BA168" i="12" s="1"/>
  <c r="BB168" i="12" s="1"/>
  <c r="AS151" i="10"/>
  <c r="AP164" i="12"/>
  <c r="AQ9" i="11"/>
  <c r="AR6" i="11"/>
  <c r="AR5" i="11" s="1"/>
  <c r="AQ9" i="17"/>
  <c r="AR6" i="17"/>
  <c r="AR5" i="17" s="1"/>
  <c r="CI44" i="10"/>
  <c r="CJ4" i="10"/>
  <c r="B59" i="22" s="1"/>
  <c r="CJ4" i="13"/>
  <c r="AO106" i="12"/>
  <c r="AP38" i="12"/>
  <c r="AP41" i="12"/>
  <c r="AP57" i="12"/>
  <c r="AO114" i="12"/>
  <c r="CI4" i="16"/>
  <c r="BC4" i="15"/>
  <c r="BY4" i="13"/>
  <c r="AS148" i="10"/>
  <c r="AS145" i="10"/>
  <c r="BW85" i="11"/>
  <c r="BX4" i="11"/>
  <c r="BW238" i="11"/>
  <c r="BW187" i="11"/>
  <c r="BW221" i="11"/>
  <c r="BW204" i="11"/>
  <c r="BW340" i="11"/>
  <c r="BW255" i="11"/>
  <c r="BW323" i="11"/>
  <c r="BW272" i="11"/>
  <c r="BW374" i="11"/>
  <c r="BW408" i="11"/>
  <c r="BW306" i="11"/>
  <c r="BW442" i="11"/>
  <c r="BW289" i="11"/>
  <c r="BW391" i="11"/>
  <c r="BW357" i="11"/>
  <c r="BW425" i="11"/>
  <c r="AS146" i="10"/>
  <c r="BM4" i="16"/>
  <c r="AB225" i="18"/>
  <c r="Z225" i="18"/>
  <c r="AP49" i="12"/>
  <c r="AO95" i="12"/>
  <c r="BX4" i="16"/>
  <c r="AP55" i="12"/>
  <c r="AO21" i="10" a="1"/>
  <c r="AO21" i="10" s="1"/>
  <c r="AO23" i="10" a="1"/>
  <c r="AO23" i="10" s="1"/>
  <c r="AO18" i="10" a="1"/>
  <c r="AO18" i="10" s="1"/>
  <c r="AO20" i="10" a="1"/>
  <c r="AO20" i="10" s="1"/>
  <c r="AO17" i="10" a="1"/>
  <c r="AO17" i="10" s="1"/>
  <c r="AO22" i="10" a="1"/>
  <c r="AO22" i="10" s="1"/>
  <c r="AO19" i="10" a="1"/>
  <c r="AO19" i="10" s="1"/>
  <c r="AP59" i="12"/>
  <c r="CI4" i="11"/>
  <c r="CH85" i="11"/>
  <c r="CH238" i="11"/>
  <c r="CH187" i="11"/>
  <c r="CH204" i="11"/>
  <c r="CH306" i="11"/>
  <c r="CH255" i="11"/>
  <c r="CH221" i="11"/>
  <c r="CH272" i="11"/>
  <c r="CH374" i="11"/>
  <c r="CH408" i="11"/>
  <c r="CH340" i="11"/>
  <c r="CH289" i="11"/>
  <c r="CH323" i="11"/>
  <c r="CH357" i="11"/>
  <c r="CH391" i="11"/>
  <c r="CH442" i="11"/>
  <c r="CH425" i="11"/>
  <c r="BB4" i="16"/>
  <c r="CA4" i="14"/>
  <c r="BM44" i="10"/>
  <c r="BN4" i="10"/>
  <c r="B37" i="22" s="1"/>
  <c r="AP37" i="12"/>
  <c r="AQ6" i="10"/>
  <c r="AP9" i="10"/>
  <c r="AP40" i="12"/>
  <c r="AO108" i="12"/>
  <c r="AP108" i="12" s="1"/>
  <c r="BM4" i="6"/>
  <c r="AJ65" i="25" s="1"/>
  <c r="AQ4" i="8"/>
  <c r="AO9" i="6"/>
  <c r="L70" i="25" s="1"/>
  <c r="AP6" i="6"/>
  <c r="AP9" i="7"/>
  <c r="AQ6" i="7"/>
  <c r="AQ5" i="7" s="1"/>
  <c r="AF6" i="9"/>
  <c r="AF4" i="9" s="1"/>
  <c r="AO9" i="8"/>
  <c r="AP6" i="8"/>
  <c r="AP5" i="8" s="1"/>
  <c r="AP96" i="12" l="1"/>
  <c r="BC4" i="6"/>
  <c r="Z65" i="25" s="1"/>
  <c r="Y65" i="25"/>
  <c r="CJ4" i="6"/>
  <c r="BF65" i="25"/>
  <c r="E12" i="22"/>
  <c r="L66" i="25"/>
  <c r="AP5" i="6"/>
  <c r="M67" i="25"/>
  <c r="AP104" i="12"/>
  <c r="BY4" i="6"/>
  <c r="AU65" i="25"/>
  <c r="BA186" i="11"/>
  <c r="BA220" i="11"/>
  <c r="BA390" i="11"/>
  <c r="BA322" i="11"/>
  <c r="BA373" i="11"/>
  <c r="AQ169" i="12"/>
  <c r="AR169" i="12" s="1"/>
  <c r="AS169" i="12" s="1"/>
  <c r="AT169" i="12" s="1"/>
  <c r="AU169" i="12" s="1"/>
  <c r="AV169" i="12" s="1"/>
  <c r="AW169" i="12" s="1"/>
  <c r="AX169" i="12" s="1"/>
  <c r="AY169" i="12" s="1"/>
  <c r="AZ169" i="12" s="1"/>
  <c r="BA169" i="12" s="1"/>
  <c r="BB169" i="12" s="1"/>
  <c r="BC169" i="12" s="1"/>
  <c r="BD169" i="12" s="1"/>
  <c r="BE169" i="12" s="1"/>
  <c r="BF169" i="12" s="1"/>
  <c r="BG169" i="12" s="1"/>
  <c r="BH169" i="12" s="1"/>
  <c r="BI169" i="12" s="1"/>
  <c r="BJ169" i="12" s="1"/>
  <c r="BK169" i="12" s="1"/>
  <c r="BL169" i="12" s="1"/>
  <c r="BM169" i="12" s="1"/>
  <c r="BN169" i="12" s="1"/>
  <c r="BO169" i="12" s="1"/>
  <c r="BP169" i="12" s="1"/>
  <c r="BQ169" i="12" s="1"/>
  <c r="BR169" i="12" s="1"/>
  <c r="BS169" i="12" s="1"/>
  <c r="BT169" i="12" s="1"/>
  <c r="BU169" i="12" s="1"/>
  <c r="BV169" i="12" s="1"/>
  <c r="BW169" i="12" s="1"/>
  <c r="BX169" i="12" s="1"/>
  <c r="AQ48" i="12"/>
  <c r="AR48" i="12" s="1"/>
  <c r="AS48" i="12" s="1"/>
  <c r="AT48" i="12" s="1"/>
  <c r="AU48" i="12" s="1"/>
  <c r="AV48" i="12" s="1"/>
  <c r="AW48" i="12" s="1"/>
  <c r="AX48" i="12" s="1"/>
  <c r="AY48" i="12" s="1"/>
  <c r="AZ48" i="12" s="1"/>
  <c r="BA48" i="12" s="1"/>
  <c r="BB48" i="12" s="1"/>
  <c r="AQ155" i="12"/>
  <c r="AR155" i="12" s="1"/>
  <c r="AS155" i="12" s="1"/>
  <c r="AT155" i="12" s="1"/>
  <c r="AU155" i="12" s="1"/>
  <c r="AV155" i="12" s="1"/>
  <c r="AW155" i="12" s="1"/>
  <c r="AX155" i="12" s="1"/>
  <c r="AY155" i="12" s="1"/>
  <c r="AZ155" i="12" s="1"/>
  <c r="BA155" i="12" s="1"/>
  <c r="BB155" i="12" s="1"/>
  <c r="AQ49" i="12"/>
  <c r="AR49" i="12" s="1"/>
  <c r="AS49" i="12" s="1"/>
  <c r="AT49" i="12" s="1"/>
  <c r="AU49" i="12" s="1"/>
  <c r="AV49" i="12" s="1"/>
  <c r="AW49" i="12" s="1"/>
  <c r="AX49" i="12" s="1"/>
  <c r="AY49" i="12" s="1"/>
  <c r="AZ49" i="12" s="1"/>
  <c r="BA49" i="12" s="1"/>
  <c r="BB49" i="12" s="1"/>
  <c r="BC49" i="12" s="1"/>
  <c r="BD49" i="12" s="1"/>
  <c r="BE49" i="12" s="1"/>
  <c r="BF49" i="12" s="1"/>
  <c r="BG49" i="12" s="1"/>
  <c r="BH49" i="12" s="1"/>
  <c r="BI49" i="12" s="1"/>
  <c r="BJ49" i="12" s="1"/>
  <c r="BK49" i="12" s="1"/>
  <c r="BL49" i="12" s="1"/>
  <c r="BM49" i="12" s="1"/>
  <c r="BN49" i="12" s="1"/>
  <c r="BO49" i="12" s="1"/>
  <c r="BP49" i="12" s="1"/>
  <c r="BQ49" i="12" s="1"/>
  <c r="BR49" i="12" s="1"/>
  <c r="BS49" i="12" s="1"/>
  <c r="BT49" i="12" s="1"/>
  <c r="BU49" i="12" s="1"/>
  <c r="BV49" i="12" s="1"/>
  <c r="BW49" i="12" s="1"/>
  <c r="BX49" i="12" s="1"/>
  <c r="BA84" i="11"/>
  <c r="AQ5" i="10"/>
  <c r="AR6" i="10" s="1"/>
  <c r="D14" i="22"/>
  <c r="F14" i="22" s="1"/>
  <c r="AQ55" i="12"/>
  <c r="AR55" i="12" s="1"/>
  <c r="AS55" i="12" s="1"/>
  <c r="AT55" i="12" s="1"/>
  <c r="AU55" i="12" s="1"/>
  <c r="AV55" i="12" s="1"/>
  <c r="AW55" i="12" s="1"/>
  <c r="AX55" i="12" s="1"/>
  <c r="AY55" i="12" s="1"/>
  <c r="AZ55" i="12" s="1"/>
  <c r="BA55" i="12" s="1"/>
  <c r="BB55" i="12" s="1"/>
  <c r="BA339" i="11"/>
  <c r="BA407" i="11"/>
  <c r="BA356" i="11"/>
  <c r="AQ41" i="12"/>
  <c r="AR41" i="12" s="1"/>
  <c r="AS41" i="12" s="1"/>
  <c r="AT41" i="12" s="1"/>
  <c r="AU41" i="12" s="1"/>
  <c r="AV41" i="12" s="1"/>
  <c r="AW41" i="12" s="1"/>
  <c r="AX41" i="12" s="1"/>
  <c r="AY41" i="12" s="1"/>
  <c r="AZ41" i="12" s="1"/>
  <c r="BA41" i="12" s="1"/>
  <c r="BB41" i="12" s="1"/>
  <c r="BC41" i="12" s="1"/>
  <c r="BD41" i="12" s="1"/>
  <c r="BE41" i="12" s="1"/>
  <c r="BF41" i="12" s="1"/>
  <c r="BG41" i="12" s="1"/>
  <c r="BH41" i="12" s="1"/>
  <c r="BI41" i="12" s="1"/>
  <c r="BJ41" i="12" s="1"/>
  <c r="BK41" i="12" s="1"/>
  <c r="BL41" i="12" s="1"/>
  <c r="BM41" i="12" s="1"/>
  <c r="BN41" i="12" s="1"/>
  <c r="BO41" i="12" s="1"/>
  <c r="BP41" i="12" s="1"/>
  <c r="BQ41" i="12" s="1"/>
  <c r="BR41" i="12" s="1"/>
  <c r="BS41" i="12" s="1"/>
  <c r="BT41" i="12" s="1"/>
  <c r="BU41" i="12" s="1"/>
  <c r="BV41" i="12" s="1"/>
  <c r="BW41" i="12" s="1"/>
  <c r="BX41" i="12" s="1"/>
  <c r="AN93" i="12"/>
  <c r="AO36" i="12"/>
  <c r="BA305" i="11"/>
  <c r="AQ42" i="12"/>
  <c r="AQ37" i="12"/>
  <c r="AR37" i="12" s="1"/>
  <c r="AS37" i="12" s="1"/>
  <c r="AT37" i="12" s="1"/>
  <c r="AU37" i="12" s="1"/>
  <c r="AV37" i="12" s="1"/>
  <c r="AW37" i="12" s="1"/>
  <c r="AX37" i="12" s="1"/>
  <c r="AY37" i="12" s="1"/>
  <c r="AZ37" i="12" s="1"/>
  <c r="BA37" i="12" s="1"/>
  <c r="BB37" i="12" s="1"/>
  <c r="AQ160" i="12"/>
  <c r="AR160" i="12" s="1"/>
  <c r="AS160" i="12" s="1"/>
  <c r="AT160" i="12" s="1"/>
  <c r="AU160" i="12" s="1"/>
  <c r="AV160" i="12" s="1"/>
  <c r="AW160" i="12" s="1"/>
  <c r="AX160" i="12" s="1"/>
  <c r="AY160" i="12" s="1"/>
  <c r="AZ160" i="12" s="1"/>
  <c r="BA160" i="12" s="1"/>
  <c r="BB160" i="12" s="1"/>
  <c r="BC160" i="12" s="1"/>
  <c r="BD160" i="12" s="1"/>
  <c r="BE160" i="12" s="1"/>
  <c r="BF160" i="12" s="1"/>
  <c r="BG160" i="12" s="1"/>
  <c r="BH160" i="12" s="1"/>
  <c r="BI160" i="12" s="1"/>
  <c r="BJ160" i="12" s="1"/>
  <c r="BK160" i="12" s="1"/>
  <c r="BL160" i="12" s="1"/>
  <c r="BM160" i="12" s="1"/>
  <c r="BN160" i="12" s="1"/>
  <c r="BO160" i="12" s="1"/>
  <c r="BP160" i="12" s="1"/>
  <c r="BQ160" i="12" s="1"/>
  <c r="BR160" i="12" s="1"/>
  <c r="BS160" i="12" s="1"/>
  <c r="BT160" i="12" s="1"/>
  <c r="BU160" i="12" s="1"/>
  <c r="BV160" i="12" s="1"/>
  <c r="BW160" i="12" s="1"/>
  <c r="BX160" i="12" s="1"/>
  <c r="AQ38" i="12"/>
  <c r="AR38" i="12" s="1"/>
  <c r="AS38" i="12" s="1"/>
  <c r="AT38" i="12" s="1"/>
  <c r="AU38" i="12" s="1"/>
  <c r="AV38" i="12" s="1"/>
  <c r="AW38" i="12" s="1"/>
  <c r="AX38" i="12" s="1"/>
  <c r="AY38" i="12" s="1"/>
  <c r="AZ38" i="12" s="1"/>
  <c r="BA38" i="12" s="1"/>
  <c r="BB38" i="12" s="1"/>
  <c r="AQ151" i="12"/>
  <c r="AR151" i="12" s="1"/>
  <c r="AS151" i="12" s="1"/>
  <c r="AT151" i="12" s="1"/>
  <c r="AU151" i="12" s="1"/>
  <c r="AV151" i="12" s="1"/>
  <c r="AW151" i="12" s="1"/>
  <c r="AX151" i="12" s="1"/>
  <c r="AY151" i="12" s="1"/>
  <c r="AZ151" i="12" s="1"/>
  <c r="BA151" i="12" s="1"/>
  <c r="BB151" i="12" s="1"/>
  <c r="BC151" i="12" s="1"/>
  <c r="BD151" i="12" s="1"/>
  <c r="BE151" i="12" s="1"/>
  <c r="BF151" i="12" s="1"/>
  <c r="BG151" i="12" s="1"/>
  <c r="BH151" i="12" s="1"/>
  <c r="BI151" i="12" s="1"/>
  <c r="BJ151" i="12" s="1"/>
  <c r="BK151" i="12" s="1"/>
  <c r="BL151" i="12" s="1"/>
  <c r="BM151" i="12" s="1"/>
  <c r="BN151" i="12" s="1"/>
  <c r="BO151" i="12" s="1"/>
  <c r="BP151" i="12" s="1"/>
  <c r="BQ151" i="12" s="1"/>
  <c r="BR151" i="12" s="1"/>
  <c r="BS151" i="12" s="1"/>
  <c r="BT151" i="12" s="1"/>
  <c r="BU151" i="12" s="1"/>
  <c r="BV151" i="12" s="1"/>
  <c r="BW151" i="12" s="1"/>
  <c r="BX151" i="12" s="1"/>
  <c r="AO145" i="12"/>
  <c r="BY33" i="12"/>
  <c r="BY23" i="12"/>
  <c r="BZ4" i="12"/>
  <c r="BY16" i="12"/>
  <c r="BY30" i="12"/>
  <c r="BA271" i="11"/>
  <c r="AQ54" i="12"/>
  <c r="AR54" i="12" s="1"/>
  <c r="AS54" i="12" s="1"/>
  <c r="AT54" i="12" s="1"/>
  <c r="AU54" i="12" s="1"/>
  <c r="AV54" i="12" s="1"/>
  <c r="AW54" i="12" s="1"/>
  <c r="AX54" i="12" s="1"/>
  <c r="AY54" i="12" s="1"/>
  <c r="AZ54" i="12" s="1"/>
  <c r="BA54" i="12" s="1"/>
  <c r="BB54" i="12" s="1"/>
  <c r="AQ57" i="12"/>
  <c r="AR57" i="12" s="1"/>
  <c r="AS57" i="12" s="1"/>
  <c r="AT57" i="12" s="1"/>
  <c r="AU57" i="12" s="1"/>
  <c r="AV57" i="12" s="1"/>
  <c r="AW57" i="12" s="1"/>
  <c r="AX57" i="12" s="1"/>
  <c r="AY57" i="12" s="1"/>
  <c r="AZ57" i="12" s="1"/>
  <c r="BA57" i="12" s="1"/>
  <c r="BB57" i="12" s="1"/>
  <c r="AQ56" i="12"/>
  <c r="AR56" i="12" s="1"/>
  <c r="AS56" i="12" s="1"/>
  <c r="AT56" i="12" s="1"/>
  <c r="AU56" i="12" s="1"/>
  <c r="AV56" i="12" s="1"/>
  <c r="AW56" i="12" s="1"/>
  <c r="AX56" i="12" s="1"/>
  <c r="AY56" i="12" s="1"/>
  <c r="AZ56" i="12" s="1"/>
  <c r="BA56" i="12" s="1"/>
  <c r="BB56" i="12" s="1"/>
  <c r="BC56" i="12" s="1"/>
  <c r="BD56" i="12" s="1"/>
  <c r="BE56" i="12" s="1"/>
  <c r="BF56" i="12" s="1"/>
  <c r="BG56" i="12" s="1"/>
  <c r="BH56" i="12" s="1"/>
  <c r="BI56" i="12" s="1"/>
  <c r="BJ56" i="12" s="1"/>
  <c r="BK56" i="12" s="1"/>
  <c r="BL56" i="12" s="1"/>
  <c r="BM56" i="12" s="1"/>
  <c r="BN56" i="12" s="1"/>
  <c r="BO56" i="12" s="1"/>
  <c r="BP56" i="12" s="1"/>
  <c r="BQ56" i="12" s="1"/>
  <c r="BR56" i="12" s="1"/>
  <c r="BS56" i="12" s="1"/>
  <c r="BT56" i="12" s="1"/>
  <c r="BU56" i="12" s="1"/>
  <c r="BV56" i="12" s="1"/>
  <c r="BW56" i="12" s="1"/>
  <c r="BX56" i="12" s="1"/>
  <c r="BA288" i="11"/>
  <c r="AP9" i="15"/>
  <c r="AQ6" i="15"/>
  <c r="AQ5" i="15" s="1"/>
  <c r="AP112" i="12"/>
  <c r="AQ59" i="12"/>
  <c r="AR59" i="12" s="1"/>
  <c r="AS59" i="12" s="1"/>
  <c r="AT59" i="12" s="1"/>
  <c r="AU59" i="12" s="1"/>
  <c r="AV59" i="12" s="1"/>
  <c r="AW59" i="12" s="1"/>
  <c r="AX59" i="12" s="1"/>
  <c r="AY59" i="12" s="1"/>
  <c r="AZ59" i="12" s="1"/>
  <c r="BA59" i="12" s="1"/>
  <c r="BB59" i="12" s="1"/>
  <c r="BC59" i="12" s="1"/>
  <c r="BD59" i="12" s="1"/>
  <c r="BE59" i="12" s="1"/>
  <c r="BF59" i="12" s="1"/>
  <c r="BG59" i="12" s="1"/>
  <c r="BH59" i="12" s="1"/>
  <c r="BI59" i="12" s="1"/>
  <c r="BJ59" i="12" s="1"/>
  <c r="BK59" i="12" s="1"/>
  <c r="BL59" i="12" s="1"/>
  <c r="BM59" i="12" s="1"/>
  <c r="BN59" i="12" s="1"/>
  <c r="BO59" i="12" s="1"/>
  <c r="BP59" i="12" s="1"/>
  <c r="BQ59" i="12" s="1"/>
  <c r="BR59" i="12" s="1"/>
  <c r="BS59" i="12" s="1"/>
  <c r="BT59" i="12" s="1"/>
  <c r="BU59" i="12" s="1"/>
  <c r="BV59" i="12" s="1"/>
  <c r="BW59" i="12" s="1"/>
  <c r="BX59" i="12" s="1"/>
  <c r="BA441" i="11"/>
  <c r="BA237" i="11"/>
  <c r="BA203" i="11"/>
  <c r="AQ9" i="14"/>
  <c r="AR6" i="14"/>
  <c r="AR5" i="14" s="1"/>
  <c r="CJ23" i="12"/>
  <c r="CJ30" i="12"/>
  <c r="CJ33" i="12"/>
  <c r="CK4" i="12"/>
  <c r="CJ16" i="12"/>
  <c r="AQ163" i="12"/>
  <c r="AR163" i="12" s="1"/>
  <c r="AS163" i="12" s="1"/>
  <c r="AT163" i="12" s="1"/>
  <c r="AU163" i="12" s="1"/>
  <c r="AV163" i="12" s="1"/>
  <c r="AW163" i="12" s="1"/>
  <c r="AX163" i="12" s="1"/>
  <c r="AY163" i="12" s="1"/>
  <c r="AZ163" i="12" s="1"/>
  <c r="BA163" i="12" s="1"/>
  <c r="BB163" i="12" s="1"/>
  <c r="AQ40" i="12"/>
  <c r="AR40" i="12" s="1"/>
  <c r="AS40" i="12" s="1"/>
  <c r="AT40" i="12" s="1"/>
  <c r="AU40" i="12" s="1"/>
  <c r="AV40" i="12" s="1"/>
  <c r="AW40" i="12" s="1"/>
  <c r="AX40" i="12" s="1"/>
  <c r="AY40" i="12" s="1"/>
  <c r="AZ40" i="12" s="1"/>
  <c r="BA40" i="12" s="1"/>
  <c r="BB40" i="12" s="1"/>
  <c r="BC40" i="12" s="1"/>
  <c r="BD40" i="12" s="1"/>
  <c r="BE40" i="12" s="1"/>
  <c r="BF40" i="12" s="1"/>
  <c r="BG40" i="12" s="1"/>
  <c r="BH40" i="12" s="1"/>
  <c r="BI40" i="12" s="1"/>
  <c r="BJ40" i="12" s="1"/>
  <c r="BK40" i="12" s="1"/>
  <c r="BL40" i="12" s="1"/>
  <c r="BM40" i="12" s="1"/>
  <c r="BN40" i="12" s="1"/>
  <c r="BO40" i="12" s="1"/>
  <c r="BP40" i="12" s="1"/>
  <c r="BQ40" i="12" s="1"/>
  <c r="BR40" i="12" s="1"/>
  <c r="BS40" i="12" s="1"/>
  <c r="BT40" i="12" s="1"/>
  <c r="BU40" i="12" s="1"/>
  <c r="BV40" i="12" s="1"/>
  <c r="BW40" i="12" s="1"/>
  <c r="BX40" i="12" s="1"/>
  <c r="AP97" i="12"/>
  <c r="BA424" i="11"/>
  <c r="BA254" i="11"/>
  <c r="AQ60" i="12"/>
  <c r="AR60" i="12" s="1"/>
  <c r="AS60" i="12" s="1"/>
  <c r="AT60" i="12" s="1"/>
  <c r="AU60" i="12" s="1"/>
  <c r="AV60" i="12" s="1"/>
  <c r="AW60" i="12" s="1"/>
  <c r="AX60" i="12" s="1"/>
  <c r="AY60" i="12" s="1"/>
  <c r="AZ60" i="12" s="1"/>
  <c r="BA60" i="12" s="1"/>
  <c r="BB60" i="12" s="1"/>
  <c r="BC60" i="12" s="1"/>
  <c r="BD60" i="12" s="1"/>
  <c r="BE60" i="12" s="1"/>
  <c r="BF60" i="12" s="1"/>
  <c r="BG60" i="12" s="1"/>
  <c r="BH60" i="12" s="1"/>
  <c r="BI60" i="12" s="1"/>
  <c r="BJ60" i="12" s="1"/>
  <c r="BK60" i="12" s="1"/>
  <c r="BL60" i="12" s="1"/>
  <c r="BM60" i="12" s="1"/>
  <c r="BN60" i="12" s="1"/>
  <c r="BO60" i="12" s="1"/>
  <c r="BP60" i="12" s="1"/>
  <c r="BQ60" i="12" s="1"/>
  <c r="BR60" i="12" s="1"/>
  <c r="BS60" i="12" s="1"/>
  <c r="BT60" i="12" s="1"/>
  <c r="BU60" i="12" s="1"/>
  <c r="BV60" i="12" s="1"/>
  <c r="BW60" i="12" s="1"/>
  <c r="BX60" i="12" s="1"/>
  <c r="BY60" i="12" s="1"/>
  <c r="AR6" i="16"/>
  <c r="AR5" i="16" s="1"/>
  <c r="AQ9" i="16"/>
  <c r="AQ61" i="19"/>
  <c r="AP58" i="19"/>
  <c r="AP9" i="19"/>
  <c r="AQ6" i="19"/>
  <c r="AQ5" i="19" s="1"/>
  <c r="AR9" i="20"/>
  <c r="AS6" i="20"/>
  <c r="AS5" i="20" s="1"/>
  <c r="BY4" i="19"/>
  <c r="CJ4" i="19"/>
  <c r="BN4" i="19"/>
  <c r="BC4" i="19"/>
  <c r="CJ4" i="16"/>
  <c r="AQ6" i="13"/>
  <c r="AQ5" i="13" s="1"/>
  <c r="AP9" i="13"/>
  <c r="AQ39" i="12"/>
  <c r="AQ154" i="12"/>
  <c r="AR154" i="12" s="1"/>
  <c r="AS154" i="12" s="1"/>
  <c r="AT154" i="12" s="1"/>
  <c r="AU154" i="12" s="1"/>
  <c r="AV154" i="12" s="1"/>
  <c r="AW154" i="12" s="1"/>
  <c r="AX154" i="12" s="1"/>
  <c r="AY154" i="12" s="1"/>
  <c r="AZ154" i="12" s="1"/>
  <c r="BA154" i="12" s="1"/>
  <c r="BB154" i="12" s="1"/>
  <c r="BC154" i="12" s="1"/>
  <c r="BD154" i="12" s="1"/>
  <c r="BE154" i="12" s="1"/>
  <c r="BF154" i="12" s="1"/>
  <c r="BG154" i="12" s="1"/>
  <c r="BH154" i="12" s="1"/>
  <c r="BI154" i="12" s="1"/>
  <c r="BJ154" i="12" s="1"/>
  <c r="BK154" i="12" s="1"/>
  <c r="BL154" i="12" s="1"/>
  <c r="BM154" i="12" s="1"/>
  <c r="BN154" i="12" s="1"/>
  <c r="BO154" i="12" s="1"/>
  <c r="BP154" i="12" s="1"/>
  <c r="BQ154" i="12" s="1"/>
  <c r="BR154" i="12" s="1"/>
  <c r="BS154" i="12" s="1"/>
  <c r="BT154" i="12" s="1"/>
  <c r="BU154" i="12" s="1"/>
  <c r="BV154" i="12" s="1"/>
  <c r="BW154" i="12" s="1"/>
  <c r="BX154" i="12" s="1"/>
  <c r="CA4" i="15"/>
  <c r="BC44" i="10"/>
  <c r="AQ148" i="12"/>
  <c r="AR148" i="12" s="1"/>
  <c r="AS148" i="12" s="1"/>
  <c r="AT148" i="12" s="1"/>
  <c r="AU148" i="12" s="1"/>
  <c r="AV148" i="12" s="1"/>
  <c r="AW148" i="12" s="1"/>
  <c r="AX148" i="12" s="1"/>
  <c r="AY148" i="12" s="1"/>
  <c r="AZ148" i="12" s="1"/>
  <c r="BA148" i="12" s="1"/>
  <c r="BB148" i="12" s="1"/>
  <c r="BC148" i="12" s="1"/>
  <c r="BD148" i="12" s="1"/>
  <c r="BE148" i="12" s="1"/>
  <c r="BF148" i="12" s="1"/>
  <c r="BG148" i="12" s="1"/>
  <c r="BH148" i="12" s="1"/>
  <c r="BI148" i="12" s="1"/>
  <c r="BJ148" i="12" s="1"/>
  <c r="BK148" i="12" s="1"/>
  <c r="BL148" i="12" s="1"/>
  <c r="BM148" i="12" s="1"/>
  <c r="BN148" i="12" s="1"/>
  <c r="BO148" i="12" s="1"/>
  <c r="BP148" i="12" s="1"/>
  <c r="BQ148" i="12" s="1"/>
  <c r="BR148" i="12" s="1"/>
  <c r="BS148" i="12" s="1"/>
  <c r="BT148" i="12" s="1"/>
  <c r="BU148" i="12" s="1"/>
  <c r="BV148" i="12" s="1"/>
  <c r="BW148" i="12" s="1"/>
  <c r="BX148" i="12" s="1"/>
  <c r="BY148" i="12" s="1"/>
  <c r="AP18" i="10" a="1"/>
  <c r="AP18" i="10" s="1"/>
  <c r="AP19" i="10" a="1"/>
  <c r="AP19" i="10" s="1"/>
  <c r="AP20" i="10" a="1"/>
  <c r="AP20" i="10" s="1"/>
  <c r="AP21" i="10" a="1"/>
  <c r="AP21" i="10" s="1"/>
  <c r="AP22" i="10" a="1"/>
  <c r="AP22" i="10" s="1"/>
  <c r="AP23" i="10" a="1"/>
  <c r="AP23" i="10" s="1"/>
  <c r="AP17" i="10" a="1"/>
  <c r="AP17" i="10" s="1"/>
  <c r="E225" i="18"/>
  <c r="N36" i="14"/>
  <c r="X36" i="14"/>
  <c r="V36" i="14"/>
  <c r="W36" i="14"/>
  <c r="K36" i="14"/>
  <c r="AB36" i="14"/>
  <c r="S36" i="14"/>
  <c r="O36" i="14"/>
  <c r="P36" i="14"/>
  <c r="AC36" i="14"/>
  <c r="L36" i="14"/>
  <c r="M36" i="14"/>
  <c r="Y36" i="14"/>
  <c r="T36" i="14"/>
  <c r="U36" i="14"/>
  <c r="AA36" i="14"/>
  <c r="R36" i="14"/>
  <c r="Z36" i="14"/>
  <c r="AD36" i="14"/>
  <c r="Q36" i="14"/>
  <c r="AS6" i="12"/>
  <c r="AS5" i="12" s="1"/>
  <c r="AR9" i="12"/>
  <c r="AT147" i="10"/>
  <c r="BC155" i="12"/>
  <c r="BD155" i="12" s="1"/>
  <c r="BE155" i="12" s="1"/>
  <c r="BF155" i="12" s="1"/>
  <c r="BG155" i="12" s="1"/>
  <c r="BH155" i="12" s="1"/>
  <c r="BI155" i="12" s="1"/>
  <c r="BJ155" i="12" s="1"/>
  <c r="BK155" i="12" s="1"/>
  <c r="BL155" i="12" s="1"/>
  <c r="BM155" i="12" s="1"/>
  <c r="BN155" i="12" s="1"/>
  <c r="BO155" i="12" s="1"/>
  <c r="BP155" i="12" s="1"/>
  <c r="BQ155" i="12" s="1"/>
  <c r="BR155" i="12" s="1"/>
  <c r="BS155" i="12" s="1"/>
  <c r="BT155" i="12" s="1"/>
  <c r="BU155" i="12" s="1"/>
  <c r="BV155" i="12" s="1"/>
  <c r="BW155" i="12" s="1"/>
  <c r="BX155" i="12" s="1"/>
  <c r="BY155" i="12" s="1"/>
  <c r="AQ164" i="12"/>
  <c r="AR164" i="12" s="1"/>
  <c r="AS164" i="12" s="1"/>
  <c r="AT164" i="12" s="1"/>
  <c r="AU164" i="12" s="1"/>
  <c r="AV164" i="12" s="1"/>
  <c r="AW164" i="12" s="1"/>
  <c r="AX164" i="12" s="1"/>
  <c r="AY164" i="12" s="1"/>
  <c r="AZ164" i="12" s="1"/>
  <c r="BA164" i="12" s="1"/>
  <c r="BB164" i="12" s="1"/>
  <c r="BC164" i="12" s="1"/>
  <c r="BD164" i="12" s="1"/>
  <c r="BE164" i="12" s="1"/>
  <c r="BF164" i="12" s="1"/>
  <c r="BG164" i="12" s="1"/>
  <c r="BH164" i="12" s="1"/>
  <c r="BI164" i="12" s="1"/>
  <c r="BJ164" i="12" s="1"/>
  <c r="BK164" i="12" s="1"/>
  <c r="BL164" i="12" s="1"/>
  <c r="BM164" i="12" s="1"/>
  <c r="BN164" i="12" s="1"/>
  <c r="BO164" i="12" s="1"/>
  <c r="BP164" i="12" s="1"/>
  <c r="BQ164" i="12" s="1"/>
  <c r="BR164" i="12" s="1"/>
  <c r="BS164" i="12" s="1"/>
  <c r="BT164" i="12" s="1"/>
  <c r="BU164" i="12" s="1"/>
  <c r="BV164" i="12" s="1"/>
  <c r="BW164" i="12" s="1"/>
  <c r="BX164" i="12" s="1"/>
  <c r="BY164" i="12" s="1"/>
  <c r="AT151" i="10"/>
  <c r="AQ113" i="12"/>
  <c r="AR113" i="12" s="1"/>
  <c r="AS113" i="12" s="1"/>
  <c r="AT113" i="12" s="1"/>
  <c r="AU113" i="12" s="1"/>
  <c r="AV113" i="12" s="1"/>
  <c r="AW113" i="12" s="1"/>
  <c r="AX113" i="12" s="1"/>
  <c r="AY113" i="12" s="1"/>
  <c r="AZ113" i="12" s="1"/>
  <c r="BA113" i="12" s="1"/>
  <c r="BB113" i="12" s="1"/>
  <c r="BC113" i="12" s="1"/>
  <c r="BD113" i="12" s="1"/>
  <c r="BE113" i="12" s="1"/>
  <c r="BF113" i="12" s="1"/>
  <c r="BG113" i="12" s="1"/>
  <c r="BH113" i="12" s="1"/>
  <c r="BI113" i="12" s="1"/>
  <c r="BJ113" i="12" s="1"/>
  <c r="BK113" i="12" s="1"/>
  <c r="BL113" i="12" s="1"/>
  <c r="BM113" i="12" s="1"/>
  <c r="BN113" i="12" s="1"/>
  <c r="BO113" i="12" s="1"/>
  <c r="BP113" i="12" s="1"/>
  <c r="BQ113" i="12" s="1"/>
  <c r="BR113" i="12" s="1"/>
  <c r="BS113" i="12" s="1"/>
  <c r="BT113" i="12" s="1"/>
  <c r="BU113" i="12" s="1"/>
  <c r="BV113" i="12" s="1"/>
  <c r="BW113" i="12" s="1"/>
  <c r="BX113" i="12" s="1"/>
  <c r="AQ149" i="12"/>
  <c r="AR149" i="12" s="1"/>
  <c r="AS149" i="12" s="1"/>
  <c r="AT149" i="12" s="1"/>
  <c r="AU149" i="12" s="1"/>
  <c r="AV149" i="12" s="1"/>
  <c r="AW149" i="12" s="1"/>
  <c r="AX149" i="12" s="1"/>
  <c r="AY149" i="12" s="1"/>
  <c r="AZ149" i="12" s="1"/>
  <c r="BA149" i="12" s="1"/>
  <c r="BB149" i="12" s="1"/>
  <c r="BC149" i="12" s="1"/>
  <c r="BD149" i="12" s="1"/>
  <c r="BE149" i="12" s="1"/>
  <c r="BF149" i="12" s="1"/>
  <c r="BG149" i="12" s="1"/>
  <c r="BH149" i="12" s="1"/>
  <c r="BI149" i="12" s="1"/>
  <c r="BJ149" i="12" s="1"/>
  <c r="BK149" i="12" s="1"/>
  <c r="BL149" i="12" s="1"/>
  <c r="BM149" i="12" s="1"/>
  <c r="BN149" i="12" s="1"/>
  <c r="BO149" i="12" s="1"/>
  <c r="BP149" i="12" s="1"/>
  <c r="BQ149" i="12" s="1"/>
  <c r="BR149" i="12" s="1"/>
  <c r="BS149" i="12" s="1"/>
  <c r="BT149" i="12" s="1"/>
  <c r="BU149" i="12" s="1"/>
  <c r="BV149" i="12" s="1"/>
  <c r="BW149" i="12" s="1"/>
  <c r="BX149" i="12" s="1"/>
  <c r="BY149" i="12" s="1"/>
  <c r="CM4" i="17"/>
  <c r="AQ147" i="12"/>
  <c r="AR147" i="12" s="1"/>
  <c r="AS147" i="12" s="1"/>
  <c r="AT147" i="12" s="1"/>
  <c r="AU147" i="12" s="1"/>
  <c r="AV147" i="12" s="1"/>
  <c r="AW147" i="12" s="1"/>
  <c r="AX147" i="12" s="1"/>
  <c r="AY147" i="12" s="1"/>
  <c r="AZ147" i="12" s="1"/>
  <c r="BA147" i="12" s="1"/>
  <c r="BB147" i="12" s="1"/>
  <c r="BC147" i="12" s="1"/>
  <c r="BD147" i="12" s="1"/>
  <c r="BE147" i="12" s="1"/>
  <c r="BF147" i="12" s="1"/>
  <c r="BG147" i="12" s="1"/>
  <c r="BH147" i="12" s="1"/>
  <c r="BI147" i="12" s="1"/>
  <c r="BJ147" i="12" s="1"/>
  <c r="BK147" i="12" s="1"/>
  <c r="BL147" i="12" s="1"/>
  <c r="BM147" i="12" s="1"/>
  <c r="BN147" i="12" s="1"/>
  <c r="BO147" i="12" s="1"/>
  <c r="BP147" i="12" s="1"/>
  <c r="BQ147" i="12" s="1"/>
  <c r="BR147" i="12" s="1"/>
  <c r="BS147" i="12" s="1"/>
  <c r="BT147" i="12" s="1"/>
  <c r="BU147" i="12" s="1"/>
  <c r="BV147" i="12" s="1"/>
  <c r="BW147" i="12" s="1"/>
  <c r="BX147" i="12" s="1"/>
  <c r="BY147" i="12" s="1"/>
  <c r="AQ45" i="12"/>
  <c r="AQ51" i="12"/>
  <c r="AR51" i="12" s="1"/>
  <c r="AS51" i="12" s="1"/>
  <c r="AT51" i="12" s="1"/>
  <c r="AU51" i="12" s="1"/>
  <c r="AV51" i="12" s="1"/>
  <c r="AW51" i="12" s="1"/>
  <c r="AX51" i="12" s="1"/>
  <c r="AY51" i="12" s="1"/>
  <c r="AZ51" i="12" s="1"/>
  <c r="BA51" i="12" s="1"/>
  <c r="BB51" i="12" s="1"/>
  <c r="BC51" i="12" s="1"/>
  <c r="BD51" i="12" s="1"/>
  <c r="BE51" i="12" s="1"/>
  <c r="BF51" i="12" s="1"/>
  <c r="BG51" i="12" s="1"/>
  <c r="BH51" i="12" s="1"/>
  <c r="BI51" i="12" s="1"/>
  <c r="BJ51" i="12" s="1"/>
  <c r="BK51" i="12" s="1"/>
  <c r="BL51" i="12" s="1"/>
  <c r="BM51" i="12" s="1"/>
  <c r="BN51" i="12" s="1"/>
  <c r="BO51" i="12" s="1"/>
  <c r="BP51" i="12" s="1"/>
  <c r="BQ51" i="12" s="1"/>
  <c r="BR51" i="12" s="1"/>
  <c r="BS51" i="12" s="1"/>
  <c r="BT51" i="12" s="1"/>
  <c r="BU51" i="12" s="1"/>
  <c r="BV51" i="12" s="1"/>
  <c r="BW51" i="12" s="1"/>
  <c r="BX51" i="12" s="1"/>
  <c r="BY51" i="12" s="1"/>
  <c r="H225" i="18"/>
  <c r="AQ46" i="12"/>
  <c r="AR46" i="12" s="1"/>
  <c r="AS46" i="12" s="1"/>
  <c r="AT46" i="12" s="1"/>
  <c r="AU46" i="12" s="1"/>
  <c r="AV46" i="12" s="1"/>
  <c r="AW46" i="12" s="1"/>
  <c r="AX46" i="12" s="1"/>
  <c r="AY46" i="12" s="1"/>
  <c r="AZ46" i="12" s="1"/>
  <c r="BA46" i="12" s="1"/>
  <c r="BB46" i="12" s="1"/>
  <c r="BC46" i="12" s="1"/>
  <c r="BD46" i="12" s="1"/>
  <c r="BE46" i="12" s="1"/>
  <c r="BF46" i="12" s="1"/>
  <c r="BG46" i="12" s="1"/>
  <c r="BH46" i="12" s="1"/>
  <c r="BI46" i="12" s="1"/>
  <c r="BJ46" i="12" s="1"/>
  <c r="BK46" i="12" s="1"/>
  <c r="BL46" i="12" s="1"/>
  <c r="BM46" i="12" s="1"/>
  <c r="BN46" i="12" s="1"/>
  <c r="BO46" i="12" s="1"/>
  <c r="BP46" i="12" s="1"/>
  <c r="BQ46" i="12" s="1"/>
  <c r="BR46" i="12" s="1"/>
  <c r="BS46" i="12" s="1"/>
  <c r="BT46" i="12" s="1"/>
  <c r="BU46" i="12" s="1"/>
  <c r="BV46" i="12" s="1"/>
  <c r="BW46" i="12" s="1"/>
  <c r="BX46" i="12" s="1"/>
  <c r="BY46" i="12" s="1"/>
  <c r="BC37" i="12"/>
  <c r="BD37" i="12" s="1"/>
  <c r="BE37" i="12" s="1"/>
  <c r="BF37" i="12" s="1"/>
  <c r="BG37" i="12" s="1"/>
  <c r="BH37" i="12" s="1"/>
  <c r="BI37" i="12" s="1"/>
  <c r="BJ37" i="12" s="1"/>
  <c r="BK37" i="12" s="1"/>
  <c r="BL37" i="12" s="1"/>
  <c r="BM37" i="12" s="1"/>
  <c r="BN37" i="12" s="1"/>
  <c r="BO37" i="12" s="1"/>
  <c r="BP37" i="12" s="1"/>
  <c r="BQ37" i="12" s="1"/>
  <c r="BR37" i="12" s="1"/>
  <c r="BS37" i="12" s="1"/>
  <c r="BT37" i="12" s="1"/>
  <c r="BU37" i="12" s="1"/>
  <c r="BV37" i="12" s="1"/>
  <c r="BW37" i="12" s="1"/>
  <c r="BX37" i="12" s="1"/>
  <c r="BY37" i="12" s="1"/>
  <c r="AP94" i="12"/>
  <c r="AQ94" i="12" s="1"/>
  <c r="AR94" i="12" s="1"/>
  <c r="AS94" i="12" s="1"/>
  <c r="AT94" i="12" s="1"/>
  <c r="AU94" i="12" s="1"/>
  <c r="AV94" i="12" s="1"/>
  <c r="AW94" i="12" s="1"/>
  <c r="AX94" i="12" s="1"/>
  <c r="AY94" i="12" s="1"/>
  <c r="AZ94" i="12" s="1"/>
  <c r="BA94" i="12" s="1"/>
  <c r="BB94" i="12" s="1"/>
  <c r="BY4" i="11"/>
  <c r="BX238" i="11"/>
  <c r="BX187" i="11"/>
  <c r="BX85" i="11"/>
  <c r="BX272" i="11"/>
  <c r="BX306" i="11"/>
  <c r="BX204" i="11"/>
  <c r="BX221" i="11"/>
  <c r="BX255" i="11"/>
  <c r="BX323" i="11"/>
  <c r="BX374" i="11"/>
  <c r="BX408" i="11"/>
  <c r="BX289" i="11"/>
  <c r="BX357" i="11"/>
  <c r="BX340" i="11"/>
  <c r="BX442" i="11"/>
  <c r="BX391" i="11"/>
  <c r="BX425" i="11"/>
  <c r="BC48" i="12"/>
  <c r="BD48" i="12" s="1"/>
  <c r="BE48" i="12" s="1"/>
  <c r="BF48" i="12" s="1"/>
  <c r="BG48" i="12" s="1"/>
  <c r="BH48" i="12" s="1"/>
  <c r="BI48" i="12" s="1"/>
  <c r="BJ48" i="12" s="1"/>
  <c r="BK48" i="12" s="1"/>
  <c r="BL48" i="12" s="1"/>
  <c r="BM48" i="12" s="1"/>
  <c r="BN48" i="12" s="1"/>
  <c r="BO48" i="12" s="1"/>
  <c r="BP48" i="12" s="1"/>
  <c r="BQ48" i="12" s="1"/>
  <c r="BR48" i="12" s="1"/>
  <c r="BS48" i="12" s="1"/>
  <c r="BT48" i="12" s="1"/>
  <c r="BU48" i="12" s="1"/>
  <c r="BV48" i="12" s="1"/>
  <c r="BW48" i="12" s="1"/>
  <c r="BX48" i="12" s="1"/>
  <c r="BY48" i="12" s="1"/>
  <c r="BC54" i="12"/>
  <c r="BD54" i="12" s="1"/>
  <c r="BE54" i="12" s="1"/>
  <c r="BF54" i="12" s="1"/>
  <c r="BG54" i="12" s="1"/>
  <c r="BH54" i="12" s="1"/>
  <c r="BI54" i="12" s="1"/>
  <c r="BJ54" i="12" s="1"/>
  <c r="BK54" i="12" s="1"/>
  <c r="BL54" i="12" s="1"/>
  <c r="BM54" i="12" s="1"/>
  <c r="BN54" i="12" s="1"/>
  <c r="BO54" i="12" s="1"/>
  <c r="BP54" i="12" s="1"/>
  <c r="BQ54" i="12" s="1"/>
  <c r="BR54" i="12" s="1"/>
  <c r="BS54" i="12" s="1"/>
  <c r="BT54" i="12" s="1"/>
  <c r="BU54" i="12" s="1"/>
  <c r="BV54" i="12" s="1"/>
  <c r="BW54" i="12" s="1"/>
  <c r="BX54" i="12" s="1"/>
  <c r="BY54" i="12" s="1"/>
  <c r="BZ4" i="13"/>
  <c r="AP114" i="12"/>
  <c r="AQ114" i="12" s="1"/>
  <c r="AR114" i="12" s="1"/>
  <c r="AS114" i="12" s="1"/>
  <c r="AT114" i="12" s="1"/>
  <c r="AU114" i="12" s="1"/>
  <c r="AV114" i="12" s="1"/>
  <c r="AW114" i="12" s="1"/>
  <c r="AX114" i="12" s="1"/>
  <c r="AY114" i="12" s="1"/>
  <c r="AZ114" i="12" s="1"/>
  <c r="BA114" i="12" s="1"/>
  <c r="BB114" i="12" s="1"/>
  <c r="CK4" i="13"/>
  <c r="AS6" i="17"/>
  <c r="AS5" i="17" s="1"/>
  <c r="AR9" i="17"/>
  <c r="BC4" i="11"/>
  <c r="BB85" i="11"/>
  <c r="BB187" i="11"/>
  <c r="BB186" i="11" s="1"/>
  <c r="BB221" i="11"/>
  <c r="BB272" i="11"/>
  <c r="BB340" i="11"/>
  <c r="BB323" i="11"/>
  <c r="BB322" i="11" s="1"/>
  <c r="BB255" i="11"/>
  <c r="BB204" i="11"/>
  <c r="BB203" i="11" s="1"/>
  <c r="BB238" i="11"/>
  <c r="BB237" i="11" s="1"/>
  <c r="BB357" i="11"/>
  <c r="BB356" i="11" s="1"/>
  <c r="BB408" i="11"/>
  <c r="BB407" i="11" s="1"/>
  <c r="BB289" i="11"/>
  <c r="BB288" i="11" s="1"/>
  <c r="BB306" i="11"/>
  <c r="BB305" i="11" s="1"/>
  <c r="BB391" i="11"/>
  <c r="BB442" i="11"/>
  <c r="BB441" i="11" s="1"/>
  <c r="BB374" i="11"/>
  <c r="BB425" i="11"/>
  <c r="BB424" i="11" s="1"/>
  <c r="AQ52" i="12"/>
  <c r="AR52" i="12" s="1"/>
  <c r="AS52" i="12" s="1"/>
  <c r="AT52" i="12" s="1"/>
  <c r="AU52" i="12" s="1"/>
  <c r="AV52" i="12" s="1"/>
  <c r="AW52" i="12" s="1"/>
  <c r="AX52" i="12" s="1"/>
  <c r="AY52" i="12" s="1"/>
  <c r="AZ52" i="12" s="1"/>
  <c r="BA52" i="12" s="1"/>
  <c r="BB52" i="12" s="1"/>
  <c r="BC52" i="12" s="1"/>
  <c r="BD52" i="12" s="1"/>
  <c r="BE52" i="12" s="1"/>
  <c r="BF52" i="12" s="1"/>
  <c r="BG52" i="12" s="1"/>
  <c r="BH52" i="12" s="1"/>
  <c r="BI52" i="12" s="1"/>
  <c r="BJ52" i="12" s="1"/>
  <c r="BK52" i="12" s="1"/>
  <c r="BL52" i="12" s="1"/>
  <c r="BM52" i="12" s="1"/>
  <c r="BN52" i="12" s="1"/>
  <c r="BO52" i="12" s="1"/>
  <c r="BP52" i="12" s="1"/>
  <c r="BQ52" i="12" s="1"/>
  <c r="BR52" i="12" s="1"/>
  <c r="BS52" i="12" s="1"/>
  <c r="BT52" i="12" s="1"/>
  <c r="BU52" i="12" s="1"/>
  <c r="BV52" i="12" s="1"/>
  <c r="BW52" i="12" s="1"/>
  <c r="BX52" i="12" s="1"/>
  <c r="BY52" i="12" s="1"/>
  <c r="AQ50" i="12"/>
  <c r="BC57" i="12"/>
  <c r="BD57" i="12" s="1"/>
  <c r="BE57" i="12" s="1"/>
  <c r="BF57" i="12" s="1"/>
  <c r="BG57" i="12" s="1"/>
  <c r="BH57" i="12" s="1"/>
  <c r="BI57" i="12" s="1"/>
  <c r="BJ57" i="12" s="1"/>
  <c r="BK57" i="12" s="1"/>
  <c r="BL57" i="12" s="1"/>
  <c r="BM57" i="12" s="1"/>
  <c r="BN57" i="12" s="1"/>
  <c r="BO57" i="12" s="1"/>
  <c r="BP57" i="12" s="1"/>
  <c r="BQ57" i="12" s="1"/>
  <c r="BR57" i="12" s="1"/>
  <c r="BS57" i="12" s="1"/>
  <c r="BT57" i="12" s="1"/>
  <c r="BU57" i="12" s="1"/>
  <c r="BV57" i="12" s="1"/>
  <c r="BW57" i="12" s="1"/>
  <c r="BX57" i="12" s="1"/>
  <c r="BY57" i="12" s="1"/>
  <c r="BC38" i="12"/>
  <c r="BD38" i="12" s="1"/>
  <c r="BE38" i="12" s="1"/>
  <c r="BF38" i="12" s="1"/>
  <c r="BG38" i="12" s="1"/>
  <c r="BH38" i="12" s="1"/>
  <c r="BI38" i="12" s="1"/>
  <c r="BJ38" i="12" s="1"/>
  <c r="BK38" i="12" s="1"/>
  <c r="BL38" i="12" s="1"/>
  <c r="BM38" i="12" s="1"/>
  <c r="BN38" i="12" s="1"/>
  <c r="BO38" i="12" s="1"/>
  <c r="BP38" i="12" s="1"/>
  <c r="BQ38" i="12" s="1"/>
  <c r="BR38" i="12" s="1"/>
  <c r="BS38" i="12" s="1"/>
  <c r="BT38" i="12" s="1"/>
  <c r="BU38" i="12" s="1"/>
  <c r="BV38" i="12" s="1"/>
  <c r="BW38" i="12" s="1"/>
  <c r="BX38" i="12" s="1"/>
  <c r="BY38" i="12" s="1"/>
  <c r="CK4" i="10"/>
  <c r="B60" i="22" s="1"/>
  <c r="CJ44" i="10"/>
  <c r="AQ58" i="12"/>
  <c r="AR58" i="12" s="1"/>
  <c r="AS58" i="12" s="1"/>
  <c r="AT58" i="12" s="1"/>
  <c r="AU58" i="12" s="1"/>
  <c r="AV58" i="12" s="1"/>
  <c r="AW58" i="12" s="1"/>
  <c r="AX58" i="12" s="1"/>
  <c r="AY58" i="12" s="1"/>
  <c r="AZ58" i="12" s="1"/>
  <c r="BA58" i="12" s="1"/>
  <c r="BB58" i="12" s="1"/>
  <c r="BC58" i="12" s="1"/>
  <c r="BD58" i="12" s="1"/>
  <c r="BE58" i="12" s="1"/>
  <c r="BF58" i="12" s="1"/>
  <c r="BG58" i="12" s="1"/>
  <c r="BH58" i="12" s="1"/>
  <c r="BI58" i="12" s="1"/>
  <c r="BJ58" i="12" s="1"/>
  <c r="BK58" i="12" s="1"/>
  <c r="BL58" i="12" s="1"/>
  <c r="BM58" i="12" s="1"/>
  <c r="BN58" i="12" s="1"/>
  <c r="BO58" i="12" s="1"/>
  <c r="BP58" i="12" s="1"/>
  <c r="BQ58" i="12" s="1"/>
  <c r="BR58" i="12" s="1"/>
  <c r="BS58" i="12" s="1"/>
  <c r="BT58" i="12" s="1"/>
  <c r="BU58" i="12" s="1"/>
  <c r="BV58" i="12" s="1"/>
  <c r="BW58" i="12" s="1"/>
  <c r="BX58" i="12" s="1"/>
  <c r="BY58" i="12" s="1"/>
  <c r="AQ44" i="12"/>
  <c r="AR44" i="12" s="1"/>
  <c r="AS44" i="12" s="1"/>
  <c r="AT44" i="12" s="1"/>
  <c r="AU44" i="12" s="1"/>
  <c r="AV44" i="12" s="1"/>
  <c r="AW44" i="12" s="1"/>
  <c r="AX44" i="12" s="1"/>
  <c r="AY44" i="12" s="1"/>
  <c r="AZ44" i="12" s="1"/>
  <c r="BA44" i="12" s="1"/>
  <c r="BB44" i="12" s="1"/>
  <c r="BC44" i="12" s="1"/>
  <c r="BD44" i="12" s="1"/>
  <c r="BE44" i="12" s="1"/>
  <c r="BF44" i="12" s="1"/>
  <c r="BG44" i="12" s="1"/>
  <c r="BH44" i="12" s="1"/>
  <c r="BI44" i="12" s="1"/>
  <c r="BJ44" i="12" s="1"/>
  <c r="BK44" i="12" s="1"/>
  <c r="BL44" i="12" s="1"/>
  <c r="BM44" i="12" s="1"/>
  <c r="BN44" i="12" s="1"/>
  <c r="BO44" i="12" s="1"/>
  <c r="BP44" i="12" s="1"/>
  <c r="BQ44" i="12" s="1"/>
  <c r="BR44" i="12" s="1"/>
  <c r="BS44" i="12" s="1"/>
  <c r="BT44" i="12" s="1"/>
  <c r="BU44" i="12" s="1"/>
  <c r="BV44" i="12" s="1"/>
  <c r="BW44" i="12" s="1"/>
  <c r="BX44" i="12" s="1"/>
  <c r="BY44" i="12" s="1"/>
  <c r="AT150" i="10"/>
  <c r="AQ159" i="12"/>
  <c r="AR159" i="12" s="1"/>
  <c r="AS159" i="12" s="1"/>
  <c r="AT159" i="12" s="1"/>
  <c r="AU159" i="12" s="1"/>
  <c r="AV159" i="12" s="1"/>
  <c r="AW159" i="12" s="1"/>
  <c r="AX159" i="12" s="1"/>
  <c r="AY159" i="12" s="1"/>
  <c r="AZ159" i="12" s="1"/>
  <c r="BA159" i="12" s="1"/>
  <c r="BB159" i="12" s="1"/>
  <c r="BC159" i="12" s="1"/>
  <c r="BD159" i="12" s="1"/>
  <c r="BE159" i="12" s="1"/>
  <c r="BF159" i="12" s="1"/>
  <c r="BG159" i="12" s="1"/>
  <c r="BH159" i="12" s="1"/>
  <c r="BI159" i="12" s="1"/>
  <c r="BJ159" i="12" s="1"/>
  <c r="BK159" i="12" s="1"/>
  <c r="BL159" i="12" s="1"/>
  <c r="BM159" i="12" s="1"/>
  <c r="BN159" i="12" s="1"/>
  <c r="BO159" i="12" s="1"/>
  <c r="BP159" i="12" s="1"/>
  <c r="BQ159" i="12" s="1"/>
  <c r="BR159" i="12" s="1"/>
  <c r="BS159" i="12" s="1"/>
  <c r="BT159" i="12" s="1"/>
  <c r="BU159" i="12" s="1"/>
  <c r="BV159" i="12" s="1"/>
  <c r="BW159" i="12" s="1"/>
  <c r="BX159" i="12" s="1"/>
  <c r="BY159" i="12" s="1"/>
  <c r="AQ150" i="12"/>
  <c r="AR150" i="12" s="1"/>
  <c r="AS150" i="12" s="1"/>
  <c r="AT150" i="12" s="1"/>
  <c r="AU150" i="12" s="1"/>
  <c r="AV150" i="12" s="1"/>
  <c r="AW150" i="12" s="1"/>
  <c r="AX150" i="12" s="1"/>
  <c r="AY150" i="12" s="1"/>
  <c r="AZ150" i="12" s="1"/>
  <c r="BA150" i="12" s="1"/>
  <c r="BB150" i="12" s="1"/>
  <c r="BC150" i="12" s="1"/>
  <c r="BD150" i="12" s="1"/>
  <c r="BE150" i="12" s="1"/>
  <c r="BF150" i="12" s="1"/>
  <c r="BG150" i="12" s="1"/>
  <c r="BH150" i="12" s="1"/>
  <c r="BI150" i="12" s="1"/>
  <c r="BJ150" i="12" s="1"/>
  <c r="BK150" i="12" s="1"/>
  <c r="BL150" i="12" s="1"/>
  <c r="BM150" i="12" s="1"/>
  <c r="BN150" i="12" s="1"/>
  <c r="BO150" i="12" s="1"/>
  <c r="BP150" i="12" s="1"/>
  <c r="BQ150" i="12" s="1"/>
  <c r="BR150" i="12" s="1"/>
  <c r="BS150" i="12" s="1"/>
  <c r="BT150" i="12" s="1"/>
  <c r="BU150" i="12" s="1"/>
  <c r="BV150" i="12" s="1"/>
  <c r="BW150" i="12" s="1"/>
  <c r="BX150" i="12" s="1"/>
  <c r="BY150" i="12" s="1"/>
  <c r="I225" i="18"/>
  <c r="G225" i="18"/>
  <c r="BY4" i="16"/>
  <c r="AP106" i="12"/>
  <c r="AQ106" i="12" s="1"/>
  <c r="AR106" i="12" s="1"/>
  <c r="AS106" i="12" s="1"/>
  <c r="AT106" i="12" s="1"/>
  <c r="AU106" i="12" s="1"/>
  <c r="AV106" i="12" s="1"/>
  <c r="AW106" i="12" s="1"/>
  <c r="AX106" i="12" s="1"/>
  <c r="AY106" i="12" s="1"/>
  <c r="AZ106" i="12" s="1"/>
  <c r="BA106" i="12" s="1"/>
  <c r="BB106" i="12" s="1"/>
  <c r="BC106" i="12" s="1"/>
  <c r="BD106" i="12" s="1"/>
  <c r="BE106" i="12" s="1"/>
  <c r="BF106" i="12" s="1"/>
  <c r="BG106" i="12" s="1"/>
  <c r="BH106" i="12" s="1"/>
  <c r="BI106" i="12" s="1"/>
  <c r="BJ106" i="12" s="1"/>
  <c r="BK106" i="12" s="1"/>
  <c r="BL106" i="12" s="1"/>
  <c r="BM106" i="12" s="1"/>
  <c r="BN106" i="12" s="1"/>
  <c r="BO106" i="12" s="1"/>
  <c r="BP106" i="12" s="1"/>
  <c r="BQ106" i="12" s="1"/>
  <c r="BR106" i="12" s="1"/>
  <c r="BS106" i="12" s="1"/>
  <c r="BT106" i="12" s="1"/>
  <c r="BU106" i="12" s="1"/>
  <c r="BV106" i="12" s="1"/>
  <c r="BW106" i="12" s="1"/>
  <c r="BX106" i="12" s="1"/>
  <c r="AQ105" i="12"/>
  <c r="AR105" i="12" s="1"/>
  <c r="AS105" i="12" s="1"/>
  <c r="AT105" i="12" s="1"/>
  <c r="AU105" i="12" s="1"/>
  <c r="AV105" i="12" s="1"/>
  <c r="AW105" i="12" s="1"/>
  <c r="AX105" i="12" s="1"/>
  <c r="AY105" i="12" s="1"/>
  <c r="AZ105" i="12" s="1"/>
  <c r="BA105" i="12" s="1"/>
  <c r="BB105" i="12" s="1"/>
  <c r="BC105" i="12" s="1"/>
  <c r="BD105" i="12" s="1"/>
  <c r="BE105" i="12" s="1"/>
  <c r="BF105" i="12" s="1"/>
  <c r="BG105" i="12" s="1"/>
  <c r="BH105" i="12" s="1"/>
  <c r="BI105" i="12" s="1"/>
  <c r="BJ105" i="12" s="1"/>
  <c r="BK105" i="12" s="1"/>
  <c r="BL105" i="12" s="1"/>
  <c r="BM105" i="12" s="1"/>
  <c r="BN105" i="12" s="1"/>
  <c r="BO105" i="12" s="1"/>
  <c r="BP105" i="12" s="1"/>
  <c r="BQ105" i="12" s="1"/>
  <c r="BR105" i="12" s="1"/>
  <c r="BS105" i="12" s="1"/>
  <c r="BT105" i="12" s="1"/>
  <c r="BU105" i="12" s="1"/>
  <c r="BV105" i="12" s="1"/>
  <c r="BW105" i="12" s="1"/>
  <c r="BX105" i="12" s="1"/>
  <c r="BY105" i="12" s="1"/>
  <c r="BZ4" i="10"/>
  <c r="B49" i="22" s="1"/>
  <c r="BY44" i="10"/>
  <c r="AQ162" i="12"/>
  <c r="AR162" i="12" s="1"/>
  <c r="AS162" i="12" s="1"/>
  <c r="AT162" i="12" s="1"/>
  <c r="AU162" i="12" s="1"/>
  <c r="AV162" i="12" s="1"/>
  <c r="AW162" i="12" s="1"/>
  <c r="AX162" i="12" s="1"/>
  <c r="AY162" i="12" s="1"/>
  <c r="AZ162" i="12" s="1"/>
  <c r="BA162" i="12" s="1"/>
  <c r="BB162" i="12" s="1"/>
  <c r="BC162" i="12" s="1"/>
  <c r="BD162" i="12" s="1"/>
  <c r="BE162" i="12" s="1"/>
  <c r="BF162" i="12" s="1"/>
  <c r="BG162" i="12" s="1"/>
  <c r="BH162" i="12" s="1"/>
  <c r="BI162" i="12" s="1"/>
  <c r="BJ162" i="12" s="1"/>
  <c r="BK162" i="12" s="1"/>
  <c r="BL162" i="12" s="1"/>
  <c r="BM162" i="12" s="1"/>
  <c r="BN162" i="12" s="1"/>
  <c r="BO162" i="12" s="1"/>
  <c r="BP162" i="12" s="1"/>
  <c r="BQ162" i="12" s="1"/>
  <c r="BR162" i="12" s="1"/>
  <c r="BS162" i="12" s="1"/>
  <c r="BT162" i="12" s="1"/>
  <c r="BU162" i="12" s="1"/>
  <c r="BV162" i="12" s="1"/>
  <c r="BW162" i="12" s="1"/>
  <c r="BX162" i="12" s="1"/>
  <c r="BY162" i="12" s="1"/>
  <c r="AQ166" i="12"/>
  <c r="AR166" i="12" s="1"/>
  <c r="AS166" i="12" s="1"/>
  <c r="AT166" i="12" s="1"/>
  <c r="AU166" i="12" s="1"/>
  <c r="AV166" i="12" s="1"/>
  <c r="AW166" i="12" s="1"/>
  <c r="AX166" i="12" s="1"/>
  <c r="AY166" i="12" s="1"/>
  <c r="AZ166" i="12" s="1"/>
  <c r="BA166" i="12" s="1"/>
  <c r="BB166" i="12" s="1"/>
  <c r="BC166" i="12" s="1"/>
  <c r="BD166" i="12" s="1"/>
  <c r="BE166" i="12" s="1"/>
  <c r="BF166" i="12" s="1"/>
  <c r="BG166" i="12" s="1"/>
  <c r="BH166" i="12" s="1"/>
  <c r="BI166" i="12" s="1"/>
  <c r="BJ166" i="12" s="1"/>
  <c r="BK166" i="12" s="1"/>
  <c r="BL166" i="12" s="1"/>
  <c r="BM166" i="12" s="1"/>
  <c r="BN166" i="12" s="1"/>
  <c r="BO166" i="12" s="1"/>
  <c r="BP166" i="12" s="1"/>
  <c r="BQ166" i="12" s="1"/>
  <c r="BR166" i="12" s="1"/>
  <c r="BS166" i="12" s="1"/>
  <c r="BT166" i="12" s="1"/>
  <c r="BU166" i="12" s="1"/>
  <c r="BV166" i="12" s="1"/>
  <c r="BW166" i="12" s="1"/>
  <c r="BX166" i="12" s="1"/>
  <c r="BY166" i="12" s="1"/>
  <c r="BO4" i="13"/>
  <c r="BC4" i="16"/>
  <c r="CJ4" i="11"/>
  <c r="CI289" i="11"/>
  <c r="CI85" i="11"/>
  <c r="CI187" i="11"/>
  <c r="CI272" i="11"/>
  <c r="CI306" i="11"/>
  <c r="CI238" i="11"/>
  <c r="CI204" i="11"/>
  <c r="CI255" i="11"/>
  <c r="CI221" i="11"/>
  <c r="CI425" i="11"/>
  <c r="CI374" i="11"/>
  <c r="CI408" i="11"/>
  <c r="CI340" i="11"/>
  <c r="CI323" i="11"/>
  <c r="CI357" i="11"/>
  <c r="CI391" i="11"/>
  <c r="CI442" i="11"/>
  <c r="AP95" i="12"/>
  <c r="AQ95" i="12" s="1"/>
  <c r="AR95" i="12" s="1"/>
  <c r="AS95" i="12" s="1"/>
  <c r="AT95" i="12" s="1"/>
  <c r="AU95" i="12" s="1"/>
  <c r="AV95" i="12" s="1"/>
  <c r="AW95" i="12" s="1"/>
  <c r="AX95" i="12" s="1"/>
  <c r="AY95" i="12" s="1"/>
  <c r="AZ95" i="12" s="1"/>
  <c r="BA95" i="12" s="1"/>
  <c r="BB95" i="12" s="1"/>
  <c r="BN4" i="16"/>
  <c r="AT145" i="10"/>
  <c r="AQ47" i="12"/>
  <c r="AQ153" i="12"/>
  <c r="AR153" i="12" s="1"/>
  <c r="AS153" i="12" s="1"/>
  <c r="AT153" i="12" s="1"/>
  <c r="AU153" i="12" s="1"/>
  <c r="AV153" i="12" s="1"/>
  <c r="AW153" i="12" s="1"/>
  <c r="AX153" i="12" s="1"/>
  <c r="AY153" i="12" s="1"/>
  <c r="AZ153" i="12" s="1"/>
  <c r="BA153" i="12" s="1"/>
  <c r="BB153" i="12" s="1"/>
  <c r="BC153" i="12" s="1"/>
  <c r="BD153" i="12" s="1"/>
  <c r="BE153" i="12" s="1"/>
  <c r="BF153" i="12" s="1"/>
  <c r="BG153" i="12" s="1"/>
  <c r="BH153" i="12" s="1"/>
  <c r="BI153" i="12" s="1"/>
  <c r="BJ153" i="12" s="1"/>
  <c r="BK153" i="12" s="1"/>
  <c r="BL153" i="12" s="1"/>
  <c r="BM153" i="12" s="1"/>
  <c r="BN153" i="12" s="1"/>
  <c r="BO153" i="12" s="1"/>
  <c r="BP153" i="12" s="1"/>
  <c r="BQ153" i="12" s="1"/>
  <c r="BR153" i="12" s="1"/>
  <c r="BS153" i="12" s="1"/>
  <c r="BT153" i="12" s="1"/>
  <c r="BU153" i="12" s="1"/>
  <c r="BV153" i="12" s="1"/>
  <c r="BW153" i="12" s="1"/>
  <c r="BX153" i="12" s="1"/>
  <c r="BY153" i="12" s="1"/>
  <c r="AQ111" i="12"/>
  <c r="AR111" i="12" s="1"/>
  <c r="AS111" i="12" s="1"/>
  <c r="AT111" i="12" s="1"/>
  <c r="AU111" i="12" s="1"/>
  <c r="AV111" i="12" s="1"/>
  <c r="AW111" i="12" s="1"/>
  <c r="AX111" i="12" s="1"/>
  <c r="AY111" i="12" s="1"/>
  <c r="AZ111" i="12" s="1"/>
  <c r="BA111" i="12" s="1"/>
  <c r="BB111" i="12" s="1"/>
  <c r="AQ165" i="12"/>
  <c r="AR165" i="12" s="1"/>
  <c r="AS165" i="12" s="1"/>
  <c r="AT165" i="12" s="1"/>
  <c r="AU165" i="12" s="1"/>
  <c r="AV165" i="12" s="1"/>
  <c r="AW165" i="12" s="1"/>
  <c r="AX165" i="12" s="1"/>
  <c r="AY165" i="12" s="1"/>
  <c r="AZ165" i="12" s="1"/>
  <c r="BA165" i="12" s="1"/>
  <c r="BB165" i="12" s="1"/>
  <c r="BC165" i="12" s="1"/>
  <c r="BD165" i="12" s="1"/>
  <c r="BE165" i="12" s="1"/>
  <c r="BF165" i="12" s="1"/>
  <c r="BG165" i="12" s="1"/>
  <c r="BH165" i="12" s="1"/>
  <c r="BI165" i="12" s="1"/>
  <c r="BJ165" i="12" s="1"/>
  <c r="BK165" i="12" s="1"/>
  <c r="BL165" i="12" s="1"/>
  <c r="BM165" i="12" s="1"/>
  <c r="BN165" i="12" s="1"/>
  <c r="BO165" i="12" s="1"/>
  <c r="BP165" i="12" s="1"/>
  <c r="BQ165" i="12" s="1"/>
  <c r="BR165" i="12" s="1"/>
  <c r="BS165" i="12" s="1"/>
  <c r="BT165" i="12" s="1"/>
  <c r="BU165" i="12" s="1"/>
  <c r="BV165" i="12" s="1"/>
  <c r="BW165" i="12" s="1"/>
  <c r="BX165" i="12" s="1"/>
  <c r="BY165" i="12" s="1"/>
  <c r="AQ152" i="12"/>
  <c r="AR152" i="12" s="1"/>
  <c r="AS152" i="12" s="1"/>
  <c r="AT152" i="12" s="1"/>
  <c r="AU152" i="12" s="1"/>
  <c r="AV152" i="12" s="1"/>
  <c r="AW152" i="12" s="1"/>
  <c r="AX152" i="12" s="1"/>
  <c r="AY152" i="12" s="1"/>
  <c r="AZ152" i="12" s="1"/>
  <c r="BA152" i="12" s="1"/>
  <c r="BB152" i="12" s="1"/>
  <c r="BC152" i="12" s="1"/>
  <c r="BD152" i="12" s="1"/>
  <c r="BE152" i="12" s="1"/>
  <c r="BF152" i="12" s="1"/>
  <c r="BG152" i="12" s="1"/>
  <c r="BH152" i="12" s="1"/>
  <c r="BI152" i="12" s="1"/>
  <c r="BJ152" i="12" s="1"/>
  <c r="BK152" i="12" s="1"/>
  <c r="BL152" i="12" s="1"/>
  <c r="BM152" i="12" s="1"/>
  <c r="BN152" i="12" s="1"/>
  <c r="BO152" i="12" s="1"/>
  <c r="BP152" i="12" s="1"/>
  <c r="BQ152" i="12" s="1"/>
  <c r="BR152" i="12" s="1"/>
  <c r="BS152" i="12" s="1"/>
  <c r="BT152" i="12" s="1"/>
  <c r="BU152" i="12" s="1"/>
  <c r="BV152" i="12" s="1"/>
  <c r="BW152" i="12" s="1"/>
  <c r="BX152" i="12" s="1"/>
  <c r="BY152" i="12" s="1"/>
  <c r="AT6" i="18"/>
  <c r="AT5" i="18" s="1"/>
  <c r="AS9" i="18"/>
  <c r="BC163" i="12"/>
  <c r="BD163" i="12" s="1"/>
  <c r="BE163" i="12" s="1"/>
  <c r="BF163" i="12" s="1"/>
  <c r="BG163" i="12" s="1"/>
  <c r="BH163" i="12" s="1"/>
  <c r="BI163" i="12" s="1"/>
  <c r="BJ163" i="12" s="1"/>
  <c r="BK163" i="12" s="1"/>
  <c r="BL163" i="12" s="1"/>
  <c r="BM163" i="12" s="1"/>
  <c r="BN163" i="12" s="1"/>
  <c r="BO163" i="12" s="1"/>
  <c r="BP163" i="12" s="1"/>
  <c r="BQ163" i="12" s="1"/>
  <c r="BR163" i="12" s="1"/>
  <c r="BS163" i="12" s="1"/>
  <c r="BT163" i="12" s="1"/>
  <c r="BU163" i="12" s="1"/>
  <c r="BV163" i="12" s="1"/>
  <c r="BW163" i="12" s="1"/>
  <c r="BX163" i="12" s="1"/>
  <c r="BY163" i="12" s="1"/>
  <c r="AQ167" i="12"/>
  <c r="AR167" i="12" s="1"/>
  <c r="AS167" i="12" s="1"/>
  <c r="AT167" i="12" s="1"/>
  <c r="AU167" i="12" s="1"/>
  <c r="AV167" i="12" s="1"/>
  <c r="AW167" i="12" s="1"/>
  <c r="AX167" i="12" s="1"/>
  <c r="AY167" i="12" s="1"/>
  <c r="AZ167" i="12" s="1"/>
  <c r="BA167" i="12" s="1"/>
  <c r="BB167" i="12" s="1"/>
  <c r="BC167" i="12" s="1"/>
  <c r="BD167" i="12" s="1"/>
  <c r="BE167" i="12" s="1"/>
  <c r="BF167" i="12" s="1"/>
  <c r="BG167" i="12" s="1"/>
  <c r="BH167" i="12" s="1"/>
  <c r="BI167" i="12" s="1"/>
  <c r="BJ167" i="12" s="1"/>
  <c r="BK167" i="12" s="1"/>
  <c r="BL167" i="12" s="1"/>
  <c r="BM167" i="12" s="1"/>
  <c r="BN167" i="12" s="1"/>
  <c r="BO167" i="12" s="1"/>
  <c r="BP167" i="12" s="1"/>
  <c r="BQ167" i="12" s="1"/>
  <c r="BR167" i="12" s="1"/>
  <c r="BS167" i="12" s="1"/>
  <c r="BT167" i="12" s="1"/>
  <c r="BU167" i="12" s="1"/>
  <c r="BV167" i="12" s="1"/>
  <c r="BW167" i="12" s="1"/>
  <c r="BX167" i="12" s="1"/>
  <c r="BY167" i="12" s="1"/>
  <c r="AP98" i="12"/>
  <c r="AQ98" i="12" s="1"/>
  <c r="AR98" i="12" s="1"/>
  <c r="AS98" i="12" s="1"/>
  <c r="AT98" i="12" s="1"/>
  <c r="AU98" i="12" s="1"/>
  <c r="AV98" i="12" s="1"/>
  <c r="AW98" i="12" s="1"/>
  <c r="AX98" i="12" s="1"/>
  <c r="AY98" i="12" s="1"/>
  <c r="AZ98" i="12" s="1"/>
  <c r="BA98" i="12" s="1"/>
  <c r="BB98" i="12" s="1"/>
  <c r="BC98" i="12" s="1"/>
  <c r="BD98" i="12" s="1"/>
  <c r="BE98" i="12" s="1"/>
  <c r="BF98" i="12" s="1"/>
  <c r="BG98" i="12" s="1"/>
  <c r="BH98" i="12" s="1"/>
  <c r="BI98" i="12" s="1"/>
  <c r="BJ98" i="12" s="1"/>
  <c r="BK98" i="12" s="1"/>
  <c r="BL98" i="12" s="1"/>
  <c r="BM98" i="12" s="1"/>
  <c r="BN98" i="12" s="1"/>
  <c r="BO98" i="12" s="1"/>
  <c r="BP98" i="12" s="1"/>
  <c r="BQ98" i="12" s="1"/>
  <c r="BR98" i="12" s="1"/>
  <c r="BS98" i="12" s="1"/>
  <c r="BT98" i="12" s="1"/>
  <c r="BU98" i="12" s="1"/>
  <c r="BV98" i="12" s="1"/>
  <c r="BW98" i="12" s="1"/>
  <c r="BX98" i="12" s="1"/>
  <c r="AQ156" i="12"/>
  <c r="AR156" i="12" s="1"/>
  <c r="AS156" i="12" s="1"/>
  <c r="AT156" i="12" s="1"/>
  <c r="AU156" i="12" s="1"/>
  <c r="AV156" i="12" s="1"/>
  <c r="AW156" i="12" s="1"/>
  <c r="AX156" i="12" s="1"/>
  <c r="AY156" i="12" s="1"/>
  <c r="AZ156" i="12" s="1"/>
  <c r="BA156" i="12" s="1"/>
  <c r="BB156" i="12" s="1"/>
  <c r="BC156" i="12" s="1"/>
  <c r="BD156" i="12" s="1"/>
  <c r="BE156" i="12" s="1"/>
  <c r="BF156" i="12" s="1"/>
  <c r="BG156" i="12" s="1"/>
  <c r="BH156" i="12" s="1"/>
  <c r="BI156" i="12" s="1"/>
  <c r="BJ156" i="12" s="1"/>
  <c r="BK156" i="12" s="1"/>
  <c r="BL156" i="12" s="1"/>
  <c r="BM156" i="12" s="1"/>
  <c r="BN156" i="12" s="1"/>
  <c r="BO156" i="12" s="1"/>
  <c r="BP156" i="12" s="1"/>
  <c r="BQ156" i="12" s="1"/>
  <c r="BR156" i="12" s="1"/>
  <c r="BS156" i="12" s="1"/>
  <c r="BT156" i="12" s="1"/>
  <c r="BU156" i="12" s="1"/>
  <c r="BV156" i="12" s="1"/>
  <c r="BW156" i="12" s="1"/>
  <c r="BX156" i="12" s="1"/>
  <c r="BY156" i="12" s="1"/>
  <c r="AQ53" i="12"/>
  <c r="AR53" i="12" s="1"/>
  <c r="AS53" i="12" s="1"/>
  <c r="AT53" i="12" s="1"/>
  <c r="AU53" i="12" s="1"/>
  <c r="AV53" i="12" s="1"/>
  <c r="AW53" i="12" s="1"/>
  <c r="AX53" i="12" s="1"/>
  <c r="AY53" i="12" s="1"/>
  <c r="AZ53" i="12" s="1"/>
  <c r="BA53" i="12" s="1"/>
  <c r="BB53" i="12" s="1"/>
  <c r="BC53" i="12" s="1"/>
  <c r="BD53" i="12" s="1"/>
  <c r="BE53" i="12" s="1"/>
  <c r="BF53" i="12" s="1"/>
  <c r="BG53" i="12" s="1"/>
  <c r="BH53" i="12" s="1"/>
  <c r="BI53" i="12" s="1"/>
  <c r="BJ53" i="12" s="1"/>
  <c r="BK53" i="12" s="1"/>
  <c r="BL53" i="12" s="1"/>
  <c r="BM53" i="12" s="1"/>
  <c r="BN53" i="12" s="1"/>
  <c r="BO53" i="12" s="1"/>
  <c r="BP53" i="12" s="1"/>
  <c r="BQ53" i="12" s="1"/>
  <c r="BR53" i="12" s="1"/>
  <c r="BS53" i="12" s="1"/>
  <c r="BT53" i="12" s="1"/>
  <c r="BU53" i="12" s="1"/>
  <c r="BV53" i="12" s="1"/>
  <c r="BW53" i="12" s="1"/>
  <c r="BX53" i="12" s="1"/>
  <c r="BY53" i="12" s="1"/>
  <c r="AP100" i="12"/>
  <c r="AQ110" i="12"/>
  <c r="AR110" i="12" s="1"/>
  <c r="AS110" i="12" s="1"/>
  <c r="AT110" i="12" s="1"/>
  <c r="AU110" i="12" s="1"/>
  <c r="AV110" i="12" s="1"/>
  <c r="AW110" i="12" s="1"/>
  <c r="AX110" i="12" s="1"/>
  <c r="AY110" i="12" s="1"/>
  <c r="AZ110" i="12" s="1"/>
  <c r="BA110" i="12" s="1"/>
  <c r="BB110" i="12" s="1"/>
  <c r="BC110" i="12" s="1"/>
  <c r="BD110" i="12" s="1"/>
  <c r="BE110" i="12" s="1"/>
  <c r="BF110" i="12" s="1"/>
  <c r="BG110" i="12" s="1"/>
  <c r="BH110" i="12" s="1"/>
  <c r="BI110" i="12" s="1"/>
  <c r="BJ110" i="12" s="1"/>
  <c r="BK110" i="12" s="1"/>
  <c r="BL110" i="12" s="1"/>
  <c r="BM110" i="12" s="1"/>
  <c r="BN110" i="12" s="1"/>
  <c r="BO110" i="12" s="1"/>
  <c r="BP110" i="12" s="1"/>
  <c r="BQ110" i="12" s="1"/>
  <c r="BR110" i="12" s="1"/>
  <c r="BS110" i="12" s="1"/>
  <c r="BT110" i="12" s="1"/>
  <c r="BU110" i="12" s="1"/>
  <c r="BV110" i="12" s="1"/>
  <c r="BW110" i="12" s="1"/>
  <c r="BX110" i="12" s="1"/>
  <c r="BY110" i="12" s="1"/>
  <c r="AQ90" i="12"/>
  <c r="F225" i="18"/>
  <c r="AQ161" i="12"/>
  <c r="AR161" i="12" s="1"/>
  <c r="AS161" i="12" s="1"/>
  <c r="AT161" i="12" s="1"/>
  <c r="AU161" i="12" s="1"/>
  <c r="AV161" i="12" s="1"/>
  <c r="AW161" i="12" s="1"/>
  <c r="AX161" i="12" s="1"/>
  <c r="AY161" i="12" s="1"/>
  <c r="AZ161" i="12" s="1"/>
  <c r="BA161" i="12" s="1"/>
  <c r="BB161" i="12" s="1"/>
  <c r="BC161" i="12" s="1"/>
  <c r="BD161" i="12" s="1"/>
  <c r="BE161" i="12" s="1"/>
  <c r="BF161" i="12" s="1"/>
  <c r="BG161" i="12" s="1"/>
  <c r="BH161" i="12" s="1"/>
  <c r="BI161" i="12" s="1"/>
  <c r="BJ161" i="12" s="1"/>
  <c r="BK161" i="12" s="1"/>
  <c r="BL161" i="12" s="1"/>
  <c r="BM161" i="12" s="1"/>
  <c r="BN161" i="12" s="1"/>
  <c r="BO161" i="12" s="1"/>
  <c r="BP161" i="12" s="1"/>
  <c r="BQ161" i="12" s="1"/>
  <c r="BR161" i="12" s="1"/>
  <c r="BS161" i="12" s="1"/>
  <c r="BT161" i="12" s="1"/>
  <c r="BU161" i="12" s="1"/>
  <c r="BV161" i="12" s="1"/>
  <c r="BW161" i="12" s="1"/>
  <c r="BX161" i="12" s="1"/>
  <c r="BY161" i="12" s="1"/>
  <c r="AQ157" i="12"/>
  <c r="AR157" i="12" s="1"/>
  <c r="AS157" i="12" s="1"/>
  <c r="AT157" i="12" s="1"/>
  <c r="AU157" i="12" s="1"/>
  <c r="AV157" i="12" s="1"/>
  <c r="AW157" i="12" s="1"/>
  <c r="AX157" i="12" s="1"/>
  <c r="AY157" i="12" s="1"/>
  <c r="AZ157" i="12" s="1"/>
  <c r="BA157" i="12" s="1"/>
  <c r="BB157" i="12" s="1"/>
  <c r="BC157" i="12" s="1"/>
  <c r="BD157" i="12" s="1"/>
  <c r="BE157" i="12" s="1"/>
  <c r="BF157" i="12" s="1"/>
  <c r="BG157" i="12" s="1"/>
  <c r="BH157" i="12" s="1"/>
  <c r="BI157" i="12" s="1"/>
  <c r="BJ157" i="12" s="1"/>
  <c r="BK157" i="12" s="1"/>
  <c r="BL157" i="12" s="1"/>
  <c r="BM157" i="12" s="1"/>
  <c r="BN157" i="12" s="1"/>
  <c r="BO157" i="12" s="1"/>
  <c r="BP157" i="12" s="1"/>
  <c r="BQ157" i="12" s="1"/>
  <c r="BR157" i="12" s="1"/>
  <c r="BS157" i="12" s="1"/>
  <c r="BT157" i="12" s="1"/>
  <c r="BU157" i="12" s="1"/>
  <c r="BV157" i="12" s="1"/>
  <c r="BW157" i="12" s="1"/>
  <c r="BX157" i="12" s="1"/>
  <c r="BY157" i="12" s="1"/>
  <c r="CL4" i="15"/>
  <c r="AQ158" i="12"/>
  <c r="AR158" i="12" s="1"/>
  <c r="AS158" i="12" s="1"/>
  <c r="AT158" i="12" s="1"/>
  <c r="AU158" i="12" s="1"/>
  <c r="AV158" i="12" s="1"/>
  <c r="AW158" i="12" s="1"/>
  <c r="AX158" i="12" s="1"/>
  <c r="AY158" i="12" s="1"/>
  <c r="AZ158" i="12" s="1"/>
  <c r="BA158" i="12" s="1"/>
  <c r="BB158" i="12" s="1"/>
  <c r="BC158" i="12" s="1"/>
  <c r="BD158" i="12" s="1"/>
  <c r="BE158" i="12" s="1"/>
  <c r="BF158" i="12" s="1"/>
  <c r="BG158" i="12" s="1"/>
  <c r="BH158" i="12" s="1"/>
  <c r="BI158" i="12" s="1"/>
  <c r="BJ158" i="12" s="1"/>
  <c r="BK158" i="12" s="1"/>
  <c r="BL158" i="12" s="1"/>
  <c r="BM158" i="12" s="1"/>
  <c r="BN158" i="12" s="1"/>
  <c r="BO158" i="12" s="1"/>
  <c r="BP158" i="12" s="1"/>
  <c r="BQ158" i="12" s="1"/>
  <c r="BR158" i="12" s="1"/>
  <c r="BS158" i="12" s="1"/>
  <c r="BT158" i="12" s="1"/>
  <c r="BU158" i="12" s="1"/>
  <c r="BV158" i="12" s="1"/>
  <c r="BW158" i="12" s="1"/>
  <c r="BX158" i="12" s="1"/>
  <c r="BY158" i="12" s="1"/>
  <c r="BO4" i="10"/>
  <c r="B38" i="22" s="1"/>
  <c r="BN44" i="10"/>
  <c r="AQ109" i="12"/>
  <c r="AR109" i="12" s="1"/>
  <c r="AS109" i="12" s="1"/>
  <c r="AT109" i="12" s="1"/>
  <c r="AU109" i="12" s="1"/>
  <c r="AV109" i="12" s="1"/>
  <c r="AW109" i="12" s="1"/>
  <c r="AX109" i="12" s="1"/>
  <c r="AY109" i="12" s="1"/>
  <c r="AZ109" i="12" s="1"/>
  <c r="BA109" i="12" s="1"/>
  <c r="BB109" i="12" s="1"/>
  <c r="BC109" i="12" s="1"/>
  <c r="BD109" i="12" s="1"/>
  <c r="BE109" i="12" s="1"/>
  <c r="BF109" i="12" s="1"/>
  <c r="BG109" i="12" s="1"/>
  <c r="BH109" i="12" s="1"/>
  <c r="BI109" i="12" s="1"/>
  <c r="BJ109" i="12" s="1"/>
  <c r="BK109" i="12" s="1"/>
  <c r="BL109" i="12" s="1"/>
  <c r="BM109" i="12" s="1"/>
  <c r="BN109" i="12" s="1"/>
  <c r="BO109" i="12" s="1"/>
  <c r="BP109" i="12" s="1"/>
  <c r="BQ109" i="12" s="1"/>
  <c r="BR109" i="12" s="1"/>
  <c r="BS109" i="12" s="1"/>
  <c r="BT109" i="12" s="1"/>
  <c r="BU109" i="12" s="1"/>
  <c r="BV109" i="12" s="1"/>
  <c r="BW109" i="12" s="1"/>
  <c r="BX109" i="12" s="1"/>
  <c r="BY109" i="12" s="1"/>
  <c r="BC168" i="12"/>
  <c r="BD168" i="12" s="1"/>
  <c r="BE168" i="12" s="1"/>
  <c r="BF168" i="12" s="1"/>
  <c r="BG168" i="12" s="1"/>
  <c r="BH168" i="12" s="1"/>
  <c r="BI168" i="12" s="1"/>
  <c r="BJ168" i="12" s="1"/>
  <c r="BK168" i="12" s="1"/>
  <c r="BL168" i="12" s="1"/>
  <c r="BM168" i="12" s="1"/>
  <c r="BN168" i="12" s="1"/>
  <c r="BO168" i="12" s="1"/>
  <c r="BP168" i="12" s="1"/>
  <c r="BQ168" i="12" s="1"/>
  <c r="BR168" i="12" s="1"/>
  <c r="BS168" i="12" s="1"/>
  <c r="BT168" i="12" s="1"/>
  <c r="BU168" i="12" s="1"/>
  <c r="BV168" i="12" s="1"/>
  <c r="BW168" i="12" s="1"/>
  <c r="BX168" i="12" s="1"/>
  <c r="BY168" i="12" s="1"/>
  <c r="BC55" i="12"/>
  <c r="BD55" i="12" s="1"/>
  <c r="BE55" i="12" s="1"/>
  <c r="BF55" i="12" s="1"/>
  <c r="BG55" i="12" s="1"/>
  <c r="BH55" i="12" s="1"/>
  <c r="BI55" i="12" s="1"/>
  <c r="BJ55" i="12" s="1"/>
  <c r="BK55" i="12" s="1"/>
  <c r="BL55" i="12" s="1"/>
  <c r="BM55" i="12" s="1"/>
  <c r="BN55" i="12" s="1"/>
  <c r="BO55" i="12" s="1"/>
  <c r="BP55" i="12" s="1"/>
  <c r="BQ55" i="12" s="1"/>
  <c r="BR55" i="12" s="1"/>
  <c r="BS55" i="12" s="1"/>
  <c r="BT55" i="12" s="1"/>
  <c r="BU55" i="12" s="1"/>
  <c r="BV55" i="12" s="1"/>
  <c r="BW55" i="12" s="1"/>
  <c r="BX55" i="12" s="1"/>
  <c r="BY55" i="12" s="1"/>
  <c r="AT146" i="10"/>
  <c r="AT148" i="10"/>
  <c r="AS6" i="11"/>
  <c r="AS5" i="11" s="1"/>
  <c r="AR9" i="11"/>
  <c r="AQ146" i="12"/>
  <c r="AR146" i="12" s="1"/>
  <c r="AS146" i="12" s="1"/>
  <c r="AT146" i="12" s="1"/>
  <c r="AU146" i="12" s="1"/>
  <c r="AV146" i="12" s="1"/>
  <c r="AW146" i="12" s="1"/>
  <c r="AX146" i="12" s="1"/>
  <c r="AY146" i="12" s="1"/>
  <c r="AZ146" i="12" s="1"/>
  <c r="BA146" i="12" s="1"/>
  <c r="BB146" i="12" s="1"/>
  <c r="BC146" i="12" s="1"/>
  <c r="BD146" i="12" s="1"/>
  <c r="BE146" i="12" s="1"/>
  <c r="BF146" i="12" s="1"/>
  <c r="BG146" i="12" s="1"/>
  <c r="BH146" i="12" s="1"/>
  <c r="BI146" i="12" s="1"/>
  <c r="BJ146" i="12" s="1"/>
  <c r="BK146" i="12" s="1"/>
  <c r="BL146" i="12" s="1"/>
  <c r="BM146" i="12" s="1"/>
  <c r="BN146" i="12" s="1"/>
  <c r="BO146" i="12" s="1"/>
  <c r="BP146" i="12" s="1"/>
  <c r="BQ146" i="12" s="1"/>
  <c r="BR146" i="12" s="1"/>
  <c r="BS146" i="12" s="1"/>
  <c r="BT146" i="12" s="1"/>
  <c r="BU146" i="12" s="1"/>
  <c r="BV146" i="12" s="1"/>
  <c r="BW146" i="12" s="1"/>
  <c r="BX146" i="12" s="1"/>
  <c r="BY146" i="12" s="1"/>
  <c r="AT149" i="10"/>
  <c r="AQ43" i="12"/>
  <c r="AR43" i="12" s="1"/>
  <c r="AS43" i="12" s="1"/>
  <c r="AT43" i="12" s="1"/>
  <c r="AU43" i="12" s="1"/>
  <c r="AV43" i="12" s="1"/>
  <c r="AW43" i="12" s="1"/>
  <c r="AX43" i="12" s="1"/>
  <c r="AY43" i="12" s="1"/>
  <c r="AZ43" i="12" s="1"/>
  <c r="BA43" i="12" s="1"/>
  <c r="BB43" i="12" s="1"/>
  <c r="BC43" i="12" s="1"/>
  <c r="BD43" i="12" s="1"/>
  <c r="BE43" i="12" s="1"/>
  <c r="BF43" i="12" s="1"/>
  <c r="BG43" i="12" s="1"/>
  <c r="BH43" i="12" s="1"/>
  <c r="BI43" i="12" s="1"/>
  <c r="BJ43" i="12" s="1"/>
  <c r="BK43" i="12" s="1"/>
  <c r="BL43" i="12" s="1"/>
  <c r="BM43" i="12" s="1"/>
  <c r="BN43" i="12" s="1"/>
  <c r="BO43" i="12" s="1"/>
  <c r="BP43" i="12" s="1"/>
  <c r="BQ43" i="12" s="1"/>
  <c r="BR43" i="12" s="1"/>
  <c r="BS43" i="12" s="1"/>
  <c r="BT43" i="12" s="1"/>
  <c r="BU43" i="12" s="1"/>
  <c r="BV43" i="12" s="1"/>
  <c r="BW43" i="12" s="1"/>
  <c r="BX43" i="12" s="1"/>
  <c r="BY43" i="12" s="1"/>
  <c r="BM85" i="11"/>
  <c r="BN4" i="11"/>
  <c r="BM238" i="11"/>
  <c r="BM187" i="11"/>
  <c r="BM221" i="11"/>
  <c r="BM204" i="11"/>
  <c r="BM272" i="11"/>
  <c r="BM340" i="11"/>
  <c r="BM323" i="11"/>
  <c r="BM255" i="11"/>
  <c r="BM374" i="11"/>
  <c r="BM408" i="11"/>
  <c r="BM289" i="11"/>
  <c r="BM442" i="11"/>
  <c r="BM391" i="11"/>
  <c r="BM306" i="11"/>
  <c r="BM357" i="11"/>
  <c r="BM425" i="11"/>
  <c r="BN4" i="6"/>
  <c r="AK65" i="25" s="1"/>
  <c r="AG6" i="9"/>
  <c r="AG4" i="9" s="1"/>
  <c r="AP9" i="8"/>
  <c r="AQ6" i="8"/>
  <c r="AQ5" i="8" s="1"/>
  <c r="AP9" i="6"/>
  <c r="M70" i="25" s="1"/>
  <c r="AQ6" i="6"/>
  <c r="K36" i="8"/>
  <c r="K23" i="8"/>
  <c r="AQ9" i="7"/>
  <c r="AR6" i="7"/>
  <c r="AR5" i="7" s="1"/>
  <c r="BY169" i="12" l="1"/>
  <c r="AQ103" i="12"/>
  <c r="AR103" i="12" s="1"/>
  <c r="AS103" i="12" s="1"/>
  <c r="AT103" i="12" s="1"/>
  <c r="AU103" i="12" s="1"/>
  <c r="AV103" i="12" s="1"/>
  <c r="AW103" i="12" s="1"/>
  <c r="AX103" i="12" s="1"/>
  <c r="AY103" i="12" s="1"/>
  <c r="AZ103" i="12" s="1"/>
  <c r="BA103" i="12" s="1"/>
  <c r="BB103" i="12" s="1"/>
  <c r="BC103" i="12" s="1"/>
  <c r="BD103" i="12" s="1"/>
  <c r="BE103" i="12" s="1"/>
  <c r="BF103" i="12" s="1"/>
  <c r="BG103" i="12" s="1"/>
  <c r="BH103" i="12" s="1"/>
  <c r="BI103" i="12" s="1"/>
  <c r="BJ103" i="12" s="1"/>
  <c r="BK103" i="12" s="1"/>
  <c r="BL103" i="12" s="1"/>
  <c r="BM103" i="12" s="1"/>
  <c r="BN103" i="12" s="1"/>
  <c r="BO103" i="12" s="1"/>
  <c r="BP103" i="12" s="1"/>
  <c r="BQ103" i="12" s="1"/>
  <c r="BR103" i="12" s="1"/>
  <c r="BS103" i="12" s="1"/>
  <c r="BT103" i="12" s="1"/>
  <c r="BU103" i="12" s="1"/>
  <c r="BV103" i="12" s="1"/>
  <c r="BW103" i="12" s="1"/>
  <c r="BX103" i="12" s="1"/>
  <c r="BY103" i="12" s="1"/>
  <c r="BC95" i="12"/>
  <c r="BD95" i="12" s="1"/>
  <c r="BE95" i="12" s="1"/>
  <c r="BF95" i="12" s="1"/>
  <c r="BG95" i="12" s="1"/>
  <c r="BH95" i="12" s="1"/>
  <c r="BI95" i="12" s="1"/>
  <c r="BJ95" i="12" s="1"/>
  <c r="BK95" i="12" s="1"/>
  <c r="BL95" i="12" s="1"/>
  <c r="BM95" i="12" s="1"/>
  <c r="BN95" i="12" s="1"/>
  <c r="BO95" i="12" s="1"/>
  <c r="BP95" i="12" s="1"/>
  <c r="BQ95" i="12" s="1"/>
  <c r="BR95" i="12" s="1"/>
  <c r="BS95" i="12" s="1"/>
  <c r="BT95" i="12" s="1"/>
  <c r="BU95" i="12" s="1"/>
  <c r="BV95" i="12" s="1"/>
  <c r="BW95" i="12" s="1"/>
  <c r="BX95" i="12" s="1"/>
  <c r="BY95" i="12" s="1"/>
  <c r="BY59" i="12"/>
  <c r="BZ4" i="6"/>
  <c r="AV65" i="25"/>
  <c r="BY49" i="12"/>
  <c r="BY106" i="12" s="1"/>
  <c r="BY56" i="12"/>
  <c r="E13" i="22"/>
  <c r="M66" i="25"/>
  <c r="AQ5" i="6"/>
  <c r="N67" i="25"/>
  <c r="BY40" i="12"/>
  <c r="CK4" i="6"/>
  <c r="BG65" i="25"/>
  <c r="AQ112" i="12"/>
  <c r="AR112" i="12" s="1"/>
  <c r="AS112" i="12" s="1"/>
  <c r="AT112" i="12" s="1"/>
  <c r="AU112" i="12" s="1"/>
  <c r="AV112" i="12" s="1"/>
  <c r="AW112" i="12" s="1"/>
  <c r="AX112" i="12" s="1"/>
  <c r="AY112" i="12" s="1"/>
  <c r="AZ112" i="12" s="1"/>
  <c r="BA112" i="12" s="1"/>
  <c r="BB112" i="12" s="1"/>
  <c r="BB84" i="11"/>
  <c r="BB373" i="11"/>
  <c r="BB339" i="11"/>
  <c r="BB390" i="11"/>
  <c r="BB271" i="11"/>
  <c r="BB220" i="11"/>
  <c r="AR5" i="10"/>
  <c r="AS6" i="10" s="1"/>
  <c r="D15" i="22"/>
  <c r="F15" i="22" s="1"/>
  <c r="AQ9" i="10"/>
  <c r="BY154" i="12"/>
  <c r="AQ101" i="12"/>
  <c r="AR101" i="12" s="1"/>
  <c r="AS101" i="12" s="1"/>
  <c r="AT101" i="12" s="1"/>
  <c r="AU101" i="12" s="1"/>
  <c r="AV101" i="12" s="1"/>
  <c r="AW101" i="12" s="1"/>
  <c r="AX101" i="12" s="1"/>
  <c r="AY101" i="12" s="1"/>
  <c r="AZ101" i="12" s="1"/>
  <c r="BA101" i="12" s="1"/>
  <c r="BB101" i="12" s="1"/>
  <c r="BC101" i="12" s="1"/>
  <c r="BD101" i="12" s="1"/>
  <c r="BE101" i="12" s="1"/>
  <c r="BF101" i="12" s="1"/>
  <c r="BG101" i="12" s="1"/>
  <c r="BH101" i="12" s="1"/>
  <c r="BI101" i="12" s="1"/>
  <c r="BJ101" i="12" s="1"/>
  <c r="BK101" i="12" s="1"/>
  <c r="BL101" i="12" s="1"/>
  <c r="BM101" i="12" s="1"/>
  <c r="BN101" i="12" s="1"/>
  <c r="BO101" i="12" s="1"/>
  <c r="BP101" i="12" s="1"/>
  <c r="BQ101" i="12" s="1"/>
  <c r="BR101" i="12" s="1"/>
  <c r="BS101" i="12" s="1"/>
  <c r="BT101" i="12" s="1"/>
  <c r="BU101" i="12" s="1"/>
  <c r="BV101" i="12" s="1"/>
  <c r="BW101" i="12" s="1"/>
  <c r="BX101" i="12" s="1"/>
  <c r="BY101" i="12" s="1"/>
  <c r="BY151" i="12"/>
  <c r="BY113" i="12"/>
  <c r="BY160" i="12"/>
  <c r="BY41" i="12"/>
  <c r="BY98" i="12" s="1"/>
  <c r="AR6" i="15"/>
  <c r="AR5" i="15" s="1"/>
  <c r="AQ9" i="15"/>
  <c r="AP36" i="12"/>
  <c r="CK23" i="12"/>
  <c r="CK30" i="12"/>
  <c r="CL4" i="12"/>
  <c r="CK33" i="12"/>
  <c r="CK16" i="12"/>
  <c r="BB254" i="11"/>
  <c r="I36" i="14"/>
  <c r="AR42" i="12"/>
  <c r="AS42" i="12" s="1"/>
  <c r="AT42" i="12" s="1"/>
  <c r="AU42" i="12" s="1"/>
  <c r="AV42" i="12" s="1"/>
  <c r="AW42" i="12" s="1"/>
  <c r="AX42" i="12" s="1"/>
  <c r="AY42" i="12" s="1"/>
  <c r="AZ42" i="12" s="1"/>
  <c r="BA42" i="12" s="1"/>
  <c r="BB42" i="12" s="1"/>
  <c r="BC42" i="12" s="1"/>
  <c r="BD42" i="12" s="1"/>
  <c r="BE42" i="12" s="1"/>
  <c r="BF42" i="12" s="1"/>
  <c r="BG42" i="12" s="1"/>
  <c r="BH42" i="12" s="1"/>
  <c r="BI42" i="12" s="1"/>
  <c r="BJ42" i="12" s="1"/>
  <c r="BK42" i="12" s="1"/>
  <c r="BL42" i="12" s="1"/>
  <c r="BM42" i="12" s="1"/>
  <c r="BN42" i="12" s="1"/>
  <c r="BO42" i="12" s="1"/>
  <c r="BP42" i="12" s="1"/>
  <c r="BQ42" i="12" s="1"/>
  <c r="BR42" i="12" s="1"/>
  <c r="BS42" i="12" s="1"/>
  <c r="BT42" i="12" s="1"/>
  <c r="BU42" i="12" s="1"/>
  <c r="BV42" i="12" s="1"/>
  <c r="BW42" i="12" s="1"/>
  <c r="BX42" i="12" s="1"/>
  <c r="BY42" i="12" s="1"/>
  <c r="AQ99" i="12"/>
  <c r="E36" i="14"/>
  <c r="AQ97" i="12"/>
  <c r="AR97" i="12" s="1"/>
  <c r="AS97" i="12" s="1"/>
  <c r="AT97" i="12" s="1"/>
  <c r="AU97" i="12" s="1"/>
  <c r="AV97" i="12" s="1"/>
  <c r="AW97" i="12" s="1"/>
  <c r="AX97" i="12" s="1"/>
  <c r="AY97" i="12" s="1"/>
  <c r="AZ97" i="12" s="1"/>
  <c r="BA97" i="12" s="1"/>
  <c r="BB97" i="12" s="1"/>
  <c r="BC111" i="12"/>
  <c r="BD111" i="12" s="1"/>
  <c r="BE111" i="12" s="1"/>
  <c r="BF111" i="12" s="1"/>
  <c r="BG111" i="12" s="1"/>
  <c r="BH111" i="12" s="1"/>
  <c r="BI111" i="12" s="1"/>
  <c r="BJ111" i="12" s="1"/>
  <c r="BK111" i="12" s="1"/>
  <c r="BL111" i="12" s="1"/>
  <c r="BM111" i="12" s="1"/>
  <c r="BN111" i="12" s="1"/>
  <c r="BO111" i="12" s="1"/>
  <c r="BP111" i="12" s="1"/>
  <c r="BQ111" i="12" s="1"/>
  <c r="BR111" i="12" s="1"/>
  <c r="BS111" i="12" s="1"/>
  <c r="BT111" i="12" s="1"/>
  <c r="BU111" i="12" s="1"/>
  <c r="BV111" i="12" s="1"/>
  <c r="BW111" i="12" s="1"/>
  <c r="BX111" i="12" s="1"/>
  <c r="BY111" i="12" s="1"/>
  <c r="CA4" i="12"/>
  <c r="BZ16" i="12"/>
  <c r="BZ30" i="12"/>
  <c r="BZ23" i="12"/>
  <c r="BZ33" i="12"/>
  <c r="BZ157" i="12" s="1"/>
  <c r="AP145" i="12"/>
  <c r="AO93" i="12"/>
  <c r="AS6" i="16"/>
  <c r="AS5" i="16" s="1"/>
  <c r="AR9" i="16"/>
  <c r="AR9" i="14"/>
  <c r="AS6" i="14"/>
  <c r="AS5" i="14" s="1"/>
  <c r="CK4" i="19"/>
  <c r="BZ4" i="19"/>
  <c r="AQ9" i="19"/>
  <c r="AR6" i="19"/>
  <c r="AR5" i="19" s="1"/>
  <c r="AR61" i="19"/>
  <c r="AQ58" i="19"/>
  <c r="BO4" i="19"/>
  <c r="AS9" i="20"/>
  <c r="AT6" i="20"/>
  <c r="AT5" i="20" s="1"/>
  <c r="AU145" i="10"/>
  <c r="CK4" i="11"/>
  <c r="CJ85" i="11"/>
  <c r="CJ187" i="11"/>
  <c r="CJ272" i="11"/>
  <c r="CJ238" i="11"/>
  <c r="CJ340" i="11"/>
  <c r="CJ204" i="11"/>
  <c r="CJ255" i="11"/>
  <c r="CJ221" i="11"/>
  <c r="CJ425" i="11"/>
  <c r="CJ374" i="11"/>
  <c r="CJ408" i="11"/>
  <c r="CJ289" i="11"/>
  <c r="CJ306" i="11"/>
  <c r="CJ323" i="11"/>
  <c r="CJ357" i="11"/>
  <c r="CJ391" i="11"/>
  <c r="CJ442" i="11"/>
  <c r="AR50" i="12"/>
  <c r="AS50" i="12" s="1"/>
  <c r="AT50" i="12" s="1"/>
  <c r="AU50" i="12" s="1"/>
  <c r="AV50" i="12" s="1"/>
  <c r="AW50" i="12" s="1"/>
  <c r="AX50" i="12" s="1"/>
  <c r="AY50" i="12" s="1"/>
  <c r="AZ50" i="12" s="1"/>
  <c r="BA50" i="12" s="1"/>
  <c r="BB50" i="12" s="1"/>
  <c r="BC50" i="12" s="1"/>
  <c r="BD50" i="12" s="1"/>
  <c r="BE50" i="12" s="1"/>
  <c r="BF50" i="12" s="1"/>
  <c r="BG50" i="12" s="1"/>
  <c r="BH50" i="12" s="1"/>
  <c r="BI50" i="12" s="1"/>
  <c r="BJ50" i="12" s="1"/>
  <c r="BK50" i="12" s="1"/>
  <c r="BL50" i="12" s="1"/>
  <c r="BM50" i="12" s="1"/>
  <c r="BN50" i="12" s="1"/>
  <c r="BO50" i="12" s="1"/>
  <c r="BP50" i="12" s="1"/>
  <c r="BQ50" i="12" s="1"/>
  <c r="BR50" i="12" s="1"/>
  <c r="BS50" i="12" s="1"/>
  <c r="BT50" i="12" s="1"/>
  <c r="BU50" i="12" s="1"/>
  <c r="BV50" i="12" s="1"/>
  <c r="BW50" i="12" s="1"/>
  <c r="BX50" i="12" s="1"/>
  <c r="BY50" i="12" s="1"/>
  <c r="BZ50" i="12" s="1"/>
  <c r="AQ107" i="12"/>
  <c r="BC114" i="12"/>
  <c r="BD114" i="12" s="1"/>
  <c r="BE114" i="12" s="1"/>
  <c r="BF114" i="12" s="1"/>
  <c r="BG114" i="12" s="1"/>
  <c r="BH114" i="12" s="1"/>
  <c r="BI114" i="12" s="1"/>
  <c r="BJ114" i="12" s="1"/>
  <c r="BK114" i="12" s="1"/>
  <c r="BL114" i="12" s="1"/>
  <c r="BM114" i="12" s="1"/>
  <c r="BN114" i="12" s="1"/>
  <c r="BO114" i="12" s="1"/>
  <c r="BP114" i="12" s="1"/>
  <c r="BQ114" i="12" s="1"/>
  <c r="BR114" i="12" s="1"/>
  <c r="BS114" i="12" s="1"/>
  <c r="BT114" i="12" s="1"/>
  <c r="BU114" i="12" s="1"/>
  <c r="BV114" i="12" s="1"/>
  <c r="BW114" i="12" s="1"/>
  <c r="BX114" i="12" s="1"/>
  <c r="BY114" i="12" s="1"/>
  <c r="H36" i="14"/>
  <c r="BC112" i="12"/>
  <c r="BD112" i="12" s="1"/>
  <c r="BE112" i="12" s="1"/>
  <c r="BF112" i="12" s="1"/>
  <c r="BG112" i="12" s="1"/>
  <c r="BH112" i="12" s="1"/>
  <c r="BI112" i="12" s="1"/>
  <c r="BJ112" i="12" s="1"/>
  <c r="BK112" i="12" s="1"/>
  <c r="BL112" i="12" s="1"/>
  <c r="BM112" i="12" s="1"/>
  <c r="BN112" i="12" s="1"/>
  <c r="BO112" i="12" s="1"/>
  <c r="BP112" i="12" s="1"/>
  <c r="BQ112" i="12" s="1"/>
  <c r="BR112" i="12" s="1"/>
  <c r="BS112" i="12" s="1"/>
  <c r="BT112" i="12" s="1"/>
  <c r="BU112" i="12" s="1"/>
  <c r="BV112" i="12" s="1"/>
  <c r="BW112" i="12" s="1"/>
  <c r="BX112" i="12" s="1"/>
  <c r="BY112" i="12" s="1"/>
  <c r="AU151" i="10"/>
  <c r="AU147" i="10"/>
  <c r="BC97" i="12"/>
  <c r="BD97" i="12" s="1"/>
  <c r="BE97" i="12" s="1"/>
  <c r="BF97" i="12" s="1"/>
  <c r="BG97" i="12" s="1"/>
  <c r="BH97" i="12" s="1"/>
  <c r="BI97" i="12" s="1"/>
  <c r="BJ97" i="12" s="1"/>
  <c r="BK97" i="12" s="1"/>
  <c r="BL97" i="12" s="1"/>
  <c r="BM97" i="12" s="1"/>
  <c r="BN97" i="12" s="1"/>
  <c r="BO97" i="12" s="1"/>
  <c r="BP97" i="12" s="1"/>
  <c r="BQ97" i="12" s="1"/>
  <c r="BR97" i="12" s="1"/>
  <c r="BS97" i="12" s="1"/>
  <c r="BT97" i="12" s="1"/>
  <c r="BU97" i="12" s="1"/>
  <c r="BV97" i="12" s="1"/>
  <c r="BW97" i="12" s="1"/>
  <c r="BX97" i="12" s="1"/>
  <c r="BY97" i="12" s="1"/>
  <c r="AT6" i="12"/>
  <c r="AT5" i="12" s="1"/>
  <c r="AS9" i="12"/>
  <c r="AR39" i="12"/>
  <c r="AS39" i="12" s="1"/>
  <c r="AT39" i="12" s="1"/>
  <c r="AU39" i="12" s="1"/>
  <c r="AV39" i="12" s="1"/>
  <c r="AW39" i="12" s="1"/>
  <c r="AX39" i="12" s="1"/>
  <c r="AY39" i="12" s="1"/>
  <c r="AZ39" i="12" s="1"/>
  <c r="BA39" i="12" s="1"/>
  <c r="BB39" i="12" s="1"/>
  <c r="BC39" i="12" s="1"/>
  <c r="BD39" i="12" s="1"/>
  <c r="BE39" i="12" s="1"/>
  <c r="BF39" i="12" s="1"/>
  <c r="BG39" i="12" s="1"/>
  <c r="BH39" i="12" s="1"/>
  <c r="BI39" i="12" s="1"/>
  <c r="BJ39" i="12" s="1"/>
  <c r="BK39" i="12" s="1"/>
  <c r="BL39" i="12" s="1"/>
  <c r="BM39" i="12" s="1"/>
  <c r="BN39" i="12" s="1"/>
  <c r="BO39" i="12" s="1"/>
  <c r="BP39" i="12" s="1"/>
  <c r="BQ39" i="12" s="1"/>
  <c r="BR39" i="12" s="1"/>
  <c r="BS39" i="12" s="1"/>
  <c r="BT39" i="12" s="1"/>
  <c r="BU39" i="12" s="1"/>
  <c r="BV39" i="12" s="1"/>
  <c r="BW39" i="12" s="1"/>
  <c r="BX39" i="12" s="1"/>
  <c r="BY39" i="12" s="1"/>
  <c r="BZ39" i="12" s="1"/>
  <c r="AQ96" i="12"/>
  <c r="CK4" i="16"/>
  <c r="AT6" i="11"/>
  <c r="AT5" i="11" s="1"/>
  <c r="AS9" i="11"/>
  <c r="AU6" i="18"/>
  <c r="AU5" i="18" s="1"/>
  <c r="AT9" i="18"/>
  <c r="AR47" i="12"/>
  <c r="AS47" i="12" s="1"/>
  <c r="AT47" i="12" s="1"/>
  <c r="AU47" i="12" s="1"/>
  <c r="AV47" i="12" s="1"/>
  <c r="AW47" i="12" s="1"/>
  <c r="AX47" i="12" s="1"/>
  <c r="AY47" i="12" s="1"/>
  <c r="AZ47" i="12" s="1"/>
  <c r="BA47" i="12" s="1"/>
  <c r="BB47" i="12" s="1"/>
  <c r="BC47" i="12" s="1"/>
  <c r="BD47" i="12" s="1"/>
  <c r="BE47" i="12" s="1"/>
  <c r="BF47" i="12" s="1"/>
  <c r="BG47" i="12" s="1"/>
  <c r="BH47" i="12" s="1"/>
  <c r="BI47" i="12" s="1"/>
  <c r="BJ47" i="12" s="1"/>
  <c r="BK47" i="12" s="1"/>
  <c r="BL47" i="12" s="1"/>
  <c r="BM47" i="12" s="1"/>
  <c r="BN47" i="12" s="1"/>
  <c r="BO47" i="12" s="1"/>
  <c r="BP47" i="12" s="1"/>
  <c r="BQ47" i="12" s="1"/>
  <c r="BR47" i="12" s="1"/>
  <c r="BS47" i="12" s="1"/>
  <c r="BT47" i="12" s="1"/>
  <c r="BU47" i="12" s="1"/>
  <c r="BV47" i="12" s="1"/>
  <c r="BW47" i="12" s="1"/>
  <c r="BX47" i="12" s="1"/>
  <c r="BY47" i="12" s="1"/>
  <c r="AQ104" i="12"/>
  <c r="AD15" i="17"/>
  <c r="CL4" i="13"/>
  <c r="CA4" i="10"/>
  <c r="B50" i="22" s="1"/>
  <c r="BZ44" i="10"/>
  <c r="BC85" i="11"/>
  <c r="BC84" i="11" s="1"/>
  <c r="BD84" i="11" s="1"/>
  <c r="BE84" i="11" s="1"/>
  <c r="BF84" i="11" s="1"/>
  <c r="BG84" i="11" s="1"/>
  <c r="BH84" i="11" s="1"/>
  <c r="BI84" i="11" s="1"/>
  <c r="BJ84" i="11" s="1"/>
  <c r="BK84" i="11" s="1"/>
  <c r="BL84" i="11" s="1"/>
  <c r="BM84" i="11" s="1"/>
  <c r="BC238" i="11"/>
  <c r="BC237" i="11" s="1"/>
  <c r="BD237" i="11" s="1"/>
  <c r="BE237" i="11" s="1"/>
  <c r="BF237" i="11" s="1"/>
  <c r="BG237" i="11" s="1"/>
  <c r="BH237" i="11" s="1"/>
  <c r="BI237" i="11" s="1"/>
  <c r="BJ237" i="11" s="1"/>
  <c r="BK237" i="11" s="1"/>
  <c r="BL237" i="11" s="1"/>
  <c r="BM237" i="11" s="1"/>
  <c r="BC187" i="11"/>
  <c r="BC186" i="11" s="1"/>
  <c r="BD186" i="11" s="1"/>
  <c r="BE186" i="11" s="1"/>
  <c r="BF186" i="11" s="1"/>
  <c r="BG186" i="11" s="1"/>
  <c r="BH186" i="11" s="1"/>
  <c r="BI186" i="11" s="1"/>
  <c r="BJ186" i="11" s="1"/>
  <c r="BK186" i="11" s="1"/>
  <c r="BL186" i="11" s="1"/>
  <c r="BM186" i="11" s="1"/>
  <c r="BC221" i="11"/>
  <c r="BC272" i="11"/>
  <c r="BC340" i="11"/>
  <c r="BC323" i="11"/>
  <c r="BC322" i="11" s="1"/>
  <c r="BD322" i="11" s="1"/>
  <c r="BE322" i="11" s="1"/>
  <c r="BF322" i="11" s="1"/>
  <c r="BG322" i="11" s="1"/>
  <c r="BH322" i="11" s="1"/>
  <c r="BI322" i="11" s="1"/>
  <c r="BJ322" i="11" s="1"/>
  <c r="BK322" i="11" s="1"/>
  <c r="BL322" i="11" s="1"/>
  <c r="BM322" i="11" s="1"/>
  <c r="BC255" i="11"/>
  <c r="BC254" i="11" s="1"/>
  <c r="BD254" i="11" s="1"/>
  <c r="BE254" i="11" s="1"/>
  <c r="BF254" i="11" s="1"/>
  <c r="BG254" i="11" s="1"/>
  <c r="BH254" i="11" s="1"/>
  <c r="BI254" i="11" s="1"/>
  <c r="BJ254" i="11" s="1"/>
  <c r="BK254" i="11" s="1"/>
  <c r="BL254" i="11" s="1"/>
  <c r="BM254" i="11" s="1"/>
  <c r="BC204" i="11"/>
  <c r="BC203" i="11" s="1"/>
  <c r="BD203" i="11" s="1"/>
  <c r="BE203" i="11" s="1"/>
  <c r="BF203" i="11" s="1"/>
  <c r="BG203" i="11" s="1"/>
  <c r="BH203" i="11" s="1"/>
  <c r="BI203" i="11" s="1"/>
  <c r="BJ203" i="11" s="1"/>
  <c r="BK203" i="11" s="1"/>
  <c r="BL203" i="11" s="1"/>
  <c r="BM203" i="11" s="1"/>
  <c r="BC289" i="11"/>
  <c r="BC288" i="11" s="1"/>
  <c r="BD288" i="11" s="1"/>
  <c r="BE288" i="11" s="1"/>
  <c r="BF288" i="11" s="1"/>
  <c r="BG288" i="11" s="1"/>
  <c r="BH288" i="11" s="1"/>
  <c r="BI288" i="11" s="1"/>
  <c r="BJ288" i="11" s="1"/>
  <c r="BK288" i="11" s="1"/>
  <c r="BL288" i="11" s="1"/>
  <c r="BM288" i="11" s="1"/>
  <c r="BC374" i="11"/>
  <c r="BC373" i="11" s="1"/>
  <c r="BD373" i="11" s="1"/>
  <c r="BE373" i="11" s="1"/>
  <c r="BF373" i="11" s="1"/>
  <c r="BG373" i="11" s="1"/>
  <c r="BH373" i="11" s="1"/>
  <c r="BI373" i="11" s="1"/>
  <c r="BJ373" i="11" s="1"/>
  <c r="BK373" i="11" s="1"/>
  <c r="BL373" i="11" s="1"/>
  <c r="BM373" i="11" s="1"/>
  <c r="BC357" i="11"/>
  <c r="BC356" i="11" s="1"/>
  <c r="BD356" i="11" s="1"/>
  <c r="BE356" i="11" s="1"/>
  <c r="BF356" i="11" s="1"/>
  <c r="BG356" i="11" s="1"/>
  <c r="BH356" i="11" s="1"/>
  <c r="BI356" i="11" s="1"/>
  <c r="BJ356" i="11" s="1"/>
  <c r="BK356" i="11" s="1"/>
  <c r="BL356" i="11" s="1"/>
  <c r="BM356" i="11" s="1"/>
  <c r="BC408" i="11"/>
  <c r="BC407" i="11" s="1"/>
  <c r="BD407" i="11" s="1"/>
  <c r="BE407" i="11" s="1"/>
  <c r="BF407" i="11" s="1"/>
  <c r="BG407" i="11" s="1"/>
  <c r="BH407" i="11" s="1"/>
  <c r="BI407" i="11" s="1"/>
  <c r="BJ407" i="11" s="1"/>
  <c r="BK407" i="11" s="1"/>
  <c r="BL407" i="11" s="1"/>
  <c r="BM407" i="11" s="1"/>
  <c r="BC306" i="11"/>
  <c r="BC305" i="11" s="1"/>
  <c r="BD305" i="11" s="1"/>
  <c r="BE305" i="11" s="1"/>
  <c r="BF305" i="11" s="1"/>
  <c r="BG305" i="11" s="1"/>
  <c r="BH305" i="11" s="1"/>
  <c r="BI305" i="11" s="1"/>
  <c r="BJ305" i="11" s="1"/>
  <c r="BK305" i="11" s="1"/>
  <c r="BL305" i="11" s="1"/>
  <c r="BM305" i="11" s="1"/>
  <c r="BC442" i="11"/>
  <c r="BC441" i="11" s="1"/>
  <c r="BD441" i="11" s="1"/>
  <c r="BE441" i="11" s="1"/>
  <c r="BF441" i="11" s="1"/>
  <c r="BG441" i="11" s="1"/>
  <c r="BH441" i="11" s="1"/>
  <c r="BI441" i="11" s="1"/>
  <c r="BJ441" i="11" s="1"/>
  <c r="BK441" i="11" s="1"/>
  <c r="BL441" i="11" s="1"/>
  <c r="BM441" i="11" s="1"/>
  <c r="BC391" i="11"/>
  <c r="BC425" i="11"/>
  <c r="BC424" i="11" s="1"/>
  <c r="BD424" i="11" s="1"/>
  <c r="BE424" i="11" s="1"/>
  <c r="BF424" i="11" s="1"/>
  <c r="BG424" i="11" s="1"/>
  <c r="BH424" i="11" s="1"/>
  <c r="BI424" i="11" s="1"/>
  <c r="BJ424" i="11" s="1"/>
  <c r="BK424" i="11" s="1"/>
  <c r="BL424" i="11" s="1"/>
  <c r="BM424" i="11" s="1"/>
  <c r="AQ108" i="12"/>
  <c r="AR108" i="12" s="1"/>
  <c r="AS108" i="12" s="1"/>
  <c r="AT108" i="12" s="1"/>
  <c r="AU108" i="12" s="1"/>
  <c r="AV108" i="12" s="1"/>
  <c r="AW108" i="12" s="1"/>
  <c r="AX108" i="12" s="1"/>
  <c r="AY108" i="12" s="1"/>
  <c r="AZ108" i="12" s="1"/>
  <c r="BA108" i="12" s="1"/>
  <c r="BB108" i="12" s="1"/>
  <c r="BC108" i="12" s="1"/>
  <c r="BD108" i="12" s="1"/>
  <c r="BE108" i="12" s="1"/>
  <c r="BF108" i="12" s="1"/>
  <c r="BG108" i="12" s="1"/>
  <c r="BH108" i="12" s="1"/>
  <c r="BI108" i="12" s="1"/>
  <c r="BJ108" i="12" s="1"/>
  <c r="BK108" i="12" s="1"/>
  <c r="BL108" i="12" s="1"/>
  <c r="BM108" i="12" s="1"/>
  <c r="BN108" i="12" s="1"/>
  <c r="BO108" i="12" s="1"/>
  <c r="BP108" i="12" s="1"/>
  <c r="BQ108" i="12" s="1"/>
  <c r="BR108" i="12" s="1"/>
  <c r="BS108" i="12" s="1"/>
  <c r="BT108" i="12" s="1"/>
  <c r="BU108" i="12" s="1"/>
  <c r="BV108" i="12" s="1"/>
  <c r="BW108" i="12" s="1"/>
  <c r="BX108" i="12" s="1"/>
  <c r="BY108" i="12" s="1"/>
  <c r="CA4" i="13"/>
  <c r="O15" i="17"/>
  <c r="N15" i="17"/>
  <c r="M15" i="17"/>
  <c r="S15" i="17"/>
  <c r="X15" i="17"/>
  <c r="U15" i="17"/>
  <c r="W15" i="17"/>
  <c r="P15" i="17"/>
  <c r="Q15" i="17"/>
  <c r="T15" i="17"/>
  <c r="AA15" i="17"/>
  <c r="L15" i="17"/>
  <c r="K15" i="17"/>
  <c r="Y15" i="17"/>
  <c r="AB15" i="17"/>
  <c r="R15" i="17"/>
  <c r="V15" i="17"/>
  <c r="AC15" i="17"/>
  <c r="Z15" i="17"/>
  <c r="BZ4" i="11"/>
  <c r="BY85" i="11"/>
  <c r="BY289" i="11"/>
  <c r="BY187" i="11"/>
  <c r="BY272" i="11"/>
  <c r="BY306" i="11"/>
  <c r="BY204" i="11"/>
  <c r="BY221" i="11"/>
  <c r="BY238" i="11"/>
  <c r="BY255" i="11"/>
  <c r="BY340" i="11"/>
  <c r="BY425" i="11"/>
  <c r="BY323" i="11"/>
  <c r="BY374" i="11"/>
  <c r="BY408" i="11"/>
  <c r="BY391" i="11"/>
  <c r="BY357" i="11"/>
  <c r="BY442" i="11"/>
  <c r="F36" i="14"/>
  <c r="G36" i="14"/>
  <c r="AU148" i="10"/>
  <c r="BO44" i="10"/>
  <c r="BO4" i="16"/>
  <c r="AR45" i="12"/>
  <c r="AS45" i="12" s="1"/>
  <c r="AT45" i="12" s="1"/>
  <c r="AU45" i="12" s="1"/>
  <c r="AV45" i="12" s="1"/>
  <c r="AW45" i="12" s="1"/>
  <c r="AX45" i="12" s="1"/>
  <c r="AY45" i="12" s="1"/>
  <c r="AZ45" i="12" s="1"/>
  <c r="BA45" i="12" s="1"/>
  <c r="BB45" i="12" s="1"/>
  <c r="BC45" i="12" s="1"/>
  <c r="BD45" i="12" s="1"/>
  <c r="BE45" i="12" s="1"/>
  <c r="BF45" i="12" s="1"/>
  <c r="BG45" i="12" s="1"/>
  <c r="BH45" i="12" s="1"/>
  <c r="BI45" i="12" s="1"/>
  <c r="BJ45" i="12" s="1"/>
  <c r="BK45" i="12" s="1"/>
  <c r="BL45" i="12" s="1"/>
  <c r="BM45" i="12" s="1"/>
  <c r="BN45" i="12" s="1"/>
  <c r="BO45" i="12" s="1"/>
  <c r="BP45" i="12" s="1"/>
  <c r="BQ45" i="12" s="1"/>
  <c r="BR45" i="12" s="1"/>
  <c r="BS45" i="12" s="1"/>
  <c r="BT45" i="12" s="1"/>
  <c r="BU45" i="12" s="1"/>
  <c r="BV45" i="12" s="1"/>
  <c r="BW45" i="12" s="1"/>
  <c r="BX45" i="12" s="1"/>
  <c r="BY45" i="12" s="1"/>
  <c r="BZ45" i="12" s="1"/>
  <c r="AQ102" i="12"/>
  <c r="AQ100" i="12"/>
  <c r="AR100" i="12" s="1"/>
  <c r="AS100" i="12" s="1"/>
  <c r="AT100" i="12" s="1"/>
  <c r="AU100" i="12" s="1"/>
  <c r="AV100" i="12" s="1"/>
  <c r="AW100" i="12" s="1"/>
  <c r="AX100" i="12" s="1"/>
  <c r="AY100" i="12" s="1"/>
  <c r="AZ100" i="12" s="1"/>
  <c r="BA100" i="12" s="1"/>
  <c r="BB100" i="12" s="1"/>
  <c r="BC100" i="12" s="1"/>
  <c r="BD100" i="12" s="1"/>
  <c r="BE100" i="12" s="1"/>
  <c r="BF100" i="12" s="1"/>
  <c r="BG100" i="12" s="1"/>
  <c r="BH100" i="12" s="1"/>
  <c r="BI100" i="12" s="1"/>
  <c r="BJ100" i="12" s="1"/>
  <c r="BK100" i="12" s="1"/>
  <c r="BL100" i="12" s="1"/>
  <c r="BM100" i="12" s="1"/>
  <c r="BN100" i="12" s="1"/>
  <c r="BO100" i="12" s="1"/>
  <c r="BP100" i="12" s="1"/>
  <c r="BQ100" i="12" s="1"/>
  <c r="BR100" i="12" s="1"/>
  <c r="BS100" i="12" s="1"/>
  <c r="BT100" i="12" s="1"/>
  <c r="BU100" i="12" s="1"/>
  <c r="BV100" i="12" s="1"/>
  <c r="BW100" i="12" s="1"/>
  <c r="BX100" i="12" s="1"/>
  <c r="BY100" i="12" s="1"/>
  <c r="BO4" i="11"/>
  <c r="BN85" i="11"/>
  <c r="BN238" i="11"/>
  <c r="BN187" i="11"/>
  <c r="BN306" i="11"/>
  <c r="BN204" i="11"/>
  <c r="BN272" i="11"/>
  <c r="BN221" i="11"/>
  <c r="BN255" i="11"/>
  <c r="BN289" i="11"/>
  <c r="BN357" i="11"/>
  <c r="BN374" i="11"/>
  <c r="BN340" i="11"/>
  <c r="BN408" i="11"/>
  <c r="BN323" i="11"/>
  <c r="BN442" i="11"/>
  <c r="BN425" i="11"/>
  <c r="BN391" i="11"/>
  <c r="AR90" i="12"/>
  <c r="AS9" i="17"/>
  <c r="AT6" i="17"/>
  <c r="AT5" i="17" s="1"/>
  <c r="BC94" i="12"/>
  <c r="BD94" i="12" s="1"/>
  <c r="BE94" i="12" s="1"/>
  <c r="BF94" i="12" s="1"/>
  <c r="BG94" i="12" s="1"/>
  <c r="BH94" i="12" s="1"/>
  <c r="BI94" i="12" s="1"/>
  <c r="BJ94" i="12" s="1"/>
  <c r="BK94" i="12" s="1"/>
  <c r="BL94" i="12" s="1"/>
  <c r="BM94" i="12" s="1"/>
  <c r="BN94" i="12" s="1"/>
  <c r="BO94" i="12" s="1"/>
  <c r="BP94" i="12" s="1"/>
  <c r="BQ94" i="12" s="1"/>
  <c r="BR94" i="12" s="1"/>
  <c r="BS94" i="12" s="1"/>
  <c r="BT94" i="12" s="1"/>
  <c r="BU94" i="12" s="1"/>
  <c r="BV94" i="12" s="1"/>
  <c r="BW94" i="12" s="1"/>
  <c r="BX94" i="12" s="1"/>
  <c r="BY94" i="12" s="1"/>
  <c r="BZ4" i="16"/>
  <c r="AU149" i="10"/>
  <c r="AU146" i="10"/>
  <c r="CM4" i="15"/>
  <c r="AU150" i="10"/>
  <c r="CL4" i="10"/>
  <c r="B61" i="22" s="1"/>
  <c r="CK44" i="10"/>
  <c r="AQ9" i="13"/>
  <c r="AR6" i="13"/>
  <c r="AR5" i="13" s="1"/>
  <c r="AQ23" i="10" a="1"/>
  <c r="AQ23" i="10" s="1"/>
  <c r="AQ17" i="10" a="1"/>
  <c r="AQ17" i="10" s="1"/>
  <c r="AQ18" i="10" a="1"/>
  <c r="AQ18" i="10" s="1"/>
  <c r="AQ19" i="10" a="1"/>
  <c r="AQ19" i="10" s="1"/>
  <c r="AQ20" i="10" a="1"/>
  <c r="AQ20" i="10" s="1"/>
  <c r="AQ21" i="10" a="1"/>
  <c r="AQ21" i="10" s="1"/>
  <c r="AQ22" i="10" a="1"/>
  <c r="AQ22" i="10" s="1"/>
  <c r="AR9" i="7"/>
  <c r="AS6" i="7"/>
  <c r="AS5" i="7" s="1"/>
  <c r="AQ9" i="6"/>
  <c r="N70" i="25" s="1"/>
  <c r="AR6" i="6"/>
  <c r="AH6" i="9"/>
  <c r="AH4" i="9" s="1"/>
  <c r="AR6" i="8"/>
  <c r="AR5" i="8" s="1"/>
  <c r="AQ9" i="8"/>
  <c r="BO4" i="6"/>
  <c r="AL65" i="25" s="1"/>
  <c r="BC390" i="11" l="1"/>
  <c r="BD390" i="11" s="1"/>
  <c r="BE390" i="11" s="1"/>
  <c r="BF390" i="11" s="1"/>
  <c r="BG390" i="11" s="1"/>
  <c r="BH390" i="11" s="1"/>
  <c r="BI390" i="11" s="1"/>
  <c r="BJ390" i="11" s="1"/>
  <c r="BK390" i="11" s="1"/>
  <c r="BL390" i="11" s="1"/>
  <c r="BM390" i="11" s="1"/>
  <c r="BC339" i="11"/>
  <c r="BD339" i="11" s="1"/>
  <c r="BE339" i="11" s="1"/>
  <c r="BF339" i="11" s="1"/>
  <c r="BG339" i="11" s="1"/>
  <c r="BH339" i="11" s="1"/>
  <c r="BI339" i="11" s="1"/>
  <c r="BJ339" i="11" s="1"/>
  <c r="BK339" i="11" s="1"/>
  <c r="BL339" i="11" s="1"/>
  <c r="BM339" i="11" s="1"/>
  <c r="CL4" i="6"/>
  <c r="BH65" i="25"/>
  <c r="AR107" i="12"/>
  <c r="AS107" i="12" s="1"/>
  <c r="AT107" i="12" s="1"/>
  <c r="AU107" i="12" s="1"/>
  <c r="AV107" i="12" s="1"/>
  <c r="AW107" i="12" s="1"/>
  <c r="AX107" i="12" s="1"/>
  <c r="AY107" i="12" s="1"/>
  <c r="AZ107" i="12" s="1"/>
  <c r="BA107" i="12" s="1"/>
  <c r="BB107" i="12" s="1"/>
  <c r="BC107" i="12" s="1"/>
  <c r="BD107" i="12" s="1"/>
  <c r="BE107" i="12" s="1"/>
  <c r="BF107" i="12" s="1"/>
  <c r="BG107" i="12" s="1"/>
  <c r="BH107" i="12" s="1"/>
  <c r="BI107" i="12" s="1"/>
  <c r="BJ107" i="12" s="1"/>
  <c r="BK107" i="12" s="1"/>
  <c r="BL107" i="12" s="1"/>
  <c r="BM107" i="12" s="1"/>
  <c r="BN107" i="12" s="1"/>
  <c r="BO107" i="12" s="1"/>
  <c r="BP107" i="12" s="1"/>
  <c r="BQ107" i="12" s="1"/>
  <c r="BR107" i="12" s="1"/>
  <c r="BS107" i="12" s="1"/>
  <c r="BT107" i="12" s="1"/>
  <c r="BU107" i="12" s="1"/>
  <c r="BV107" i="12" s="1"/>
  <c r="BW107" i="12" s="1"/>
  <c r="BX107" i="12" s="1"/>
  <c r="BY107" i="12" s="1"/>
  <c r="BZ107" i="12" s="1"/>
  <c r="BZ56" i="12"/>
  <c r="BZ113" i="12" s="1"/>
  <c r="BZ160" i="12"/>
  <c r="E14" i="22"/>
  <c r="N66" i="25"/>
  <c r="BZ47" i="12"/>
  <c r="AR5" i="6"/>
  <c r="O67" i="25"/>
  <c r="AR9" i="10"/>
  <c r="BZ150" i="12"/>
  <c r="BZ168" i="12"/>
  <c r="CA4" i="6"/>
  <c r="AX65" i="25" s="1"/>
  <c r="AW65" i="25"/>
  <c r="BN390" i="11"/>
  <c r="BC271" i="11"/>
  <c r="BD271" i="11" s="1"/>
  <c r="BE271" i="11" s="1"/>
  <c r="BF271" i="11" s="1"/>
  <c r="BG271" i="11" s="1"/>
  <c r="BH271" i="11" s="1"/>
  <c r="BI271" i="11" s="1"/>
  <c r="BJ271" i="11" s="1"/>
  <c r="BK271" i="11" s="1"/>
  <c r="BL271" i="11" s="1"/>
  <c r="BM271" i="11" s="1"/>
  <c r="BN271" i="11" s="1"/>
  <c r="BC220" i="11"/>
  <c r="BD220" i="11" s="1"/>
  <c r="BE220" i="11" s="1"/>
  <c r="BF220" i="11" s="1"/>
  <c r="BG220" i="11" s="1"/>
  <c r="BH220" i="11" s="1"/>
  <c r="BI220" i="11" s="1"/>
  <c r="BJ220" i="11" s="1"/>
  <c r="BK220" i="11" s="1"/>
  <c r="BL220" i="11" s="1"/>
  <c r="BM220" i="11" s="1"/>
  <c r="BN220" i="11" s="1"/>
  <c r="AS5" i="10"/>
  <c r="D16" i="22"/>
  <c r="F16" i="22" s="1"/>
  <c r="BZ153" i="12"/>
  <c r="BZ41" i="12"/>
  <c r="BZ98" i="12" s="1"/>
  <c r="BN84" i="11"/>
  <c r="BZ52" i="12"/>
  <c r="BZ109" i="12" s="1"/>
  <c r="BZ55" i="12"/>
  <c r="BZ44" i="12"/>
  <c r="BZ101" i="12" s="1"/>
  <c r="BZ51" i="12"/>
  <c r="BZ108" i="12" s="1"/>
  <c r="BZ46" i="12"/>
  <c r="BZ103" i="12" s="1"/>
  <c r="BN424" i="11"/>
  <c r="BN322" i="11"/>
  <c r="BN441" i="11"/>
  <c r="BZ146" i="12"/>
  <c r="BZ165" i="12"/>
  <c r="BZ57" i="12"/>
  <c r="BZ114" i="12" s="1"/>
  <c r="BN254" i="11"/>
  <c r="BZ149" i="12"/>
  <c r="BZ164" i="12"/>
  <c r="BZ162" i="12"/>
  <c r="BZ155" i="12"/>
  <c r="BZ166" i="12"/>
  <c r="BZ54" i="12"/>
  <c r="BZ53" i="12"/>
  <c r="BZ151" i="12"/>
  <c r="BZ58" i="12"/>
  <c r="CA30" i="12"/>
  <c r="CA23" i="12"/>
  <c r="CA33" i="12"/>
  <c r="CA39" i="12" s="1"/>
  <c r="CB39" i="12" s="1"/>
  <c r="CC39" i="12" s="1"/>
  <c r="CD39" i="12" s="1"/>
  <c r="CE39" i="12" s="1"/>
  <c r="CF39" i="12" s="1"/>
  <c r="CG39" i="12" s="1"/>
  <c r="CH39" i="12" s="1"/>
  <c r="CI39" i="12" s="1"/>
  <c r="CJ39" i="12" s="1"/>
  <c r="CK39" i="12" s="1"/>
  <c r="CA16" i="12"/>
  <c r="BZ163" i="12"/>
  <c r="BZ59" i="12"/>
  <c r="CL30" i="12"/>
  <c r="CL33" i="12"/>
  <c r="CM4" i="12"/>
  <c r="CL16" i="12"/>
  <c r="CL23" i="12"/>
  <c r="BZ159" i="12"/>
  <c r="BZ40" i="12"/>
  <c r="BN305" i="11"/>
  <c r="BZ48" i="12"/>
  <c r="BN339" i="11"/>
  <c r="BN407" i="11"/>
  <c r="BN186" i="11"/>
  <c r="CA50" i="12"/>
  <c r="CB50" i="12" s="1"/>
  <c r="CC50" i="12" s="1"/>
  <c r="CD50" i="12" s="1"/>
  <c r="CE50" i="12" s="1"/>
  <c r="CF50" i="12" s="1"/>
  <c r="CG50" i="12" s="1"/>
  <c r="CH50" i="12" s="1"/>
  <c r="CI50" i="12" s="1"/>
  <c r="CJ50" i="12" s="1"/>
  <c r="CK50" i="12" s="1"/>
  <c r="AS9" i="14"/>
  <c r="AT6" i="14"/>
  <c r="AT5" i="14" s="1"/>
  <c r="BZ156" i="12"/>
  <c r="AQ145" i="12"/>
  <c r="BZ147" i="12"/>
  <c r="BZ60" i="12"/>
  <c r="BZ161" i="12"/>
  <c r="BN356" i="11"/>
  <c r="BZ111" i="12"/>
  <c r="BZ38" i="12"/>
  <c r="AR99" i="12"/>
  <c r="AS99" i="12" s="1"/>
  <c r="AT99" i="12" s="1"/>
  <c r="AU99" i="12" s="1"/>
  <c r="AV99" i="12" s="1"/>
  <c r="AW99" i="12" s="1"/>
  <c r="AX99" i="12" s="1"/>
  <c r="AY99" i="12" s="1"/>
  <c r="AZ99" i="12" s="1"/>
  <c r="BA99" i="12" s="1"/>
  <c r="BB99" i="12" s="1"/>
  <c r="BC99" i="12" s="1"/>
  <c r="BD99" i="12" s="1"/>
  <c r="BE99" i="12" s="1"/>
  <c r="BF99" i="12" s="1"/>
  <c r="BG99" i="12" s="1"/>
  <c r="BH99" i="12" s="1"/>
  <c r="BI99" i="12" s="1"/>
  <c r="BJ99" i="12" s="1"/>
  <c r="BK99" i="12" s="1"/>
  <c r="BL99" i="12" s="1"/>
  <c r="BM99" i="12" s="1"/>
  <c r="BN99" i="12" s="1"/>
  <c r="BO99" i="12" s="1"/>
  <c r="BP99" i="12" s="1"/>
  <c r="BQ99" i="12" s="1"/>
  <c r="BR99" i="12" s="1"/>
  <c r="BS99" i="12" s="1"/>
  <c r="BT99" i="12" s="1"/>
  <c r="BU99" i="12" s="1"/>
  <c r="BV99" i="12" s="1"/>
  <c r="BW99" i="12" s="1"/>
  <c r="BX99" i="12" s="1"/>
  <c r="BY99" i="12" s="1"/>
  <c r="AQ36" i="12"/>
  <c r="AR9" i="15"/>
  <c r="AS6" i="15"/>
  <c r="AS5" i="15" s="1"/>
  <c r="BZ169" i="12"/>
  <c r="BN373" i="11"/>
  <c r="BN237" i="11"/>
  <c r="BZ152" i="12"/>
  <c r="BZ42" i="12"/>
  <c r="CA42" i="12" s="1"/>
  <c r="CB42" i="12" s="1"/>
  <c r="CC42" i="12" s="1"/>
  <c r="CD42" i="12" s="1"/>
  <c r="CE42" i="12" s="1"/>
  <c r="CF42" i="12" s="1"/>
  <c r="CG42" i="12" s="1"/>
  <c r="CH42" i="12" s="1"/>
  <c r="CI42" i="12" s="1"/>
  <c r="CJ42" i="12" s="1"/>
  <c r="CK42" i="12" s="1"/>
  <c r="BZ37" i="12"/>
  <c r="CA37" i="12" s="1"/>
  <c r="CB37" i="12" s="1"/>
  <c r="CC37" i="12" s="1"/>
  <c r="CD37" i="12" s="1"/>
  <c r="CE37" i="12" s="1"/>
  <c r="CF37" i="12" s="1"/>
  <c r="CG37" i="12" s="1"/>
  <c r="CH37" i="12" s="1"/>
  <c r="CI37" i="12" s="1"/>
  <c r="CJ37" i="12" s="1"/>
  <c r="CK37" i="12" s="1"/>
  <c r="BZ158" i="12"/>
  <c r="BZ43" i="12"/>
  <c r="BN288" i="11"/>
  <c r="BZ148" i="12"/>
  <c r="BZ49" i="12"/>
  <c r="H15" i="17"/>
  <c r="BN203" i="11"/>
  <c r="AT6" i="16"/>
  <c r="AT5" i="16" s="1"/>
  <c r="AS9" i="16"/>
  <c r="AP93" i="12"/>
  <c r="BZ154" i="12"/>
  <c r="BZ167" i="12"/>
  <c r="AR9" i="19"/>
  <c r="AS6" i="19"/>
  <c r="AS5" i="19" s="1"/>
  <c r="AU6" i="20"/>
  <c r="AU5" i="20" s="1"/>
  <c r="AT9" i="20"/>
  <c r="CA4" i="19"/>
  <c r="AR58" i="19"/>
  <c r="AS61" i="19"/>
  <c r="CL4" i="19"/>
  <c r="AV6" i="18"/>
  <c r="AV5" i="18" s="1"/>
  <c r="AU9" i="18"/>
  <c r="AR23" i="10" a="1"/>
  <c r="AR23" i="10" s="1"/>
  <c r="AR17" i="10" a="1"/>
  <c r="AR17" i="10" s="1"/>
  <c r="AR18" i="10" a="1"/>
  <c r="AR18" i="10" s="1"/>
  <c r="AR21" i="10" a="1"/>
  <c r="AR21" i="10" s="1"/>
  <c r="AR19" i="10" a="1"/>
  <c r="AR19" i="10" s="1"/>
  <c r="AR20" i="10" a="1"/>
  <c r="AR20" i="10" s="1"/>
  <c r="AR22" i="10" a="1"/>
  <c r="AR22" i="10" s="1"/>
  <c r="CA44" i="10"/>
  <c r="AS9" i="10"/>
  <c r="AT6" i="10"/>
  <c r="CA4" i="11"/>
  <c r="BZ85" i="11"/>
  <c r="BZ187" i="11"/>
  <c r="BZ204" i="11"/>
  <c r="BZ272" i="11"/>
  <c r="BZ221" i="11"/>
  <c r="BZ340" i="11"/>
  <c r="BZ238" i="11"/>
  <c r="BZ255" i="11"/>
  <c r="BZ289" i="11"/>
  <c r="BZ357" i="11"/>
  <c r="BZ425" i="11"/>
  <c r="BZ323" i="11"/>
  <c r="BZ374" i="11"/>
  <c r="BZ306" i="11"/>
  <c r="BZ408" i="11"/>
  <c r="BZ442" i="11"/>
  <c r="BZ391" i="11"/>
  <c r="E15" i="17"/>
  <c r="AU6" i="12"/>
  <c r="AU5" i="12" s="1"/>
  <c r="AT9" i="12"/>
  <c r="AR9" i="13"/>
  <c r="AS6" i="13"/>
  <c r="AS5" i="13" s="1"/>
  <c r="AV150" i="10"/>
  <c r="AU6" i="11"/>
  <c r="AU5" i="11" s="1"/>
  <c r="AT9" i="11"/>
  <c r="CA4" i="16"/>
  <c r="AT9" i="17"/>
  <c r="AU6" i="17"/>
  <c r="AU5" i="17" s="1"/>
  <c r="AS90" i="12"/>
  <c r="AV149" i="10"/>
  <c r="AV146" i="10"/>
  <c r="F15" i="17"/>
  <c r="CM4" i="13"/>
  <c r="CL4" i="16"/>
  <c r="AV147" i="10"/>
  <c r="CL4" i="11"/>
  <c r="CK187" i="11"/>
  <c r="CK85" i="11"/>
  <c r="CK255" i="11"/>
  <c r="CK204" i="11"/>
  <c r="CK221" i="11"/>
  <c r="CK272" i="11"/>
  <c r="CK238" i="11"/>
  <c r="CK289" i="11"/>
  <c r="CK306" i="11"/>
  <c r="CK323" i="11"/>
  <c r="CK357" i="11"/>
  <c r="CK391" i="11"/>
  <c r="CK425" i="11"/>
  <c r="CK374" i="11"/>
  <c r="CK408" i="11"/>
  <c r="CK340" i="11"/>
  <c r="CK442" i="11"/>
  <c r="AV148" i="10"/>
  <c r="G15" i="17"/>
  <c r="BO85" i="11"/>
  <c r="BO84" i="11" s="1"/>
  <c r="BP84" i="11" s="1"/>
  <c r="BQ84" i="11" s="1"/>
  <c r="BR84" i="11" s="1"/>
  <c r="BS84" i="11" s="1"/>
  <c r="BT84" i="11" s="1"/>
  <c r="BU84" i="11" s="1"/>
  <c r="BV84" i="11" s="1"/>
  <c r="BW84" i="11" s="1"/>
  <c r="BX84" i="11" s="1"/>
  <c r="BY84" i="11" s="1"/>
  <c r="BO289" i="11"/>
  <c r="BO288" i="11" s="1"/>
  <c r="BP288" i="11" s="1"/>
  <c r="BQ288" i="11" s="1"/>
  <c r="BR288" i="11" s="1"/>
  <c r="BS288" i="11" s="1"/>
  <c r="BT288" i="11" s="1"/>
  <c r="BU288" i="11" s="1"/>
  <c r="BV288" i="11" s="1"/>
  <c r="BW288" i="11" s="1"/>
  <c r="BX288" i="11" s="1"/>
  <c r="BY288" i="11" s="1"/>
  <c r="BO187" i="11"/>
  <c r="BO204" i="11"/>
  <c r="BO306" i="11"/>
  <c r="BO272" i="11"/>
  <c r="BO238" i="11"/>
  <c r="BO221" i="11"/>
  <c r="BO255" i="11"/>
  <c r="BO254" i="11" s="1"/>
  <c r="BP254" i="11" s="1"/>
  <c r="BQ254" i="11" s="1"/>
  <c r="BR254" i="11" s="1"/>
  <c r="BS254" i="11" s="1"/>
  <c r="BT254" i="11" s="1"/>
  <c r="BU254" i="11" s="1"/>
  <c r="BV254" i="11" s="1"/>
  <c r="BW254" i="11" s="1"/>
  <c r="BX254" i="11" s="1"/>
  <c r="BY254" i="11" s="1"/>
  <c r="BO425" i="11"/>
  <c r="BO424" i="11" s="1"/>
  <c r="BP424" i="11" s="1"/>
  <c r="BQ424" i="11" s="1"/>
  <c r="BR424" i="11" s="1"/>
  <c r="BS424" i="11" s="1"/>
  <c r="BT424" i="11" s="1"/>
  <c r="BU424" i="11" s="1"/>
  <c r="BV424" i="11" s="1"/>
  <c r="BW424" i="11" s="1"/>
  <c r="BX424" i="11" s="1"/>
  <c r="BY424" i="11" s="1"/>
  <c r="BO357" i="11"/>
  <c r="BO356" i="11" s="1"/>
  <c r="BP356" i="11" s="1"/>
  <c r="BQ356" i="11" s="1"/>
  <c r="BR356" i="11" s="1"/>
  <c r="BS356" i="11" s="1"/>
  <c r="BT356" i="11" s="1"/>
  <c r="BU356" i="11" s="1"/>
  <c r="BV356" i="11" s="1"/>
  <c r="BW356" i="11" s="1"/>
  <c r="BX356" i="11" s="1"/>
  <c r="BY356" i="11" s="1"/>
  <c r="BO374" i="11"/>
  <c r="BO373" i="11" s="1"/>
  <c r="BP373" i="11" s="1"/>
  <c r="BQ373" i="11" s="1"/>
  <c r="BR373" i="11" s="1"/>
  <c r="BS373" i="11" s="1"/>
  <c r="BT373" i="11" s="1"/>
  <c r="BU373" i="11" s="1"/>
  <c r="BV373" i="11" s="1"/>
  <c r="BW373" i="11" s="1"/>
  <c r="BX373" i="11" s="1"/>
  <c r="BY373" i="11" s="1"/>
  <c r="BO340" i="11"/>
  <c r="BO339" i="11" s="1"/>
  <c r="BP339" i="11" s="1"/>
  <c r="BQ339" i="11" s="1"/>
  <c r="BR339" i="11" s="1"/>
  <c r="BS339" i="11" s="1"/>
  <c r="BT339" i="11" s="1"/>
  <c r="BU339" i="11" s="1"/>
  <c r="BV339" i="11" s="1"/>
  <c r="BW339" i="11" s="1"/>
  <c r="BX339" i="11" s="1"/>
  <c r="BY339" i="11" s="1"/>
  <c r="BO408" i="11"/>
  <c r="BO323" i="11"/>
  <c r="BO391" i="11"/>
  <c r="BO442" i="11"/>
  <c r="AR104" i="12"/>
  <c r="AS104" i="12" s="1"/>
  <c r="AT104" i="12" s="1"/>
  <c r="AU104" i="12" s="1"/>
  <c r="AV104" i="12" s="1"/>
  <c r="AW104" i="12" s="1"/>
  <c r="AX104" i="12" s="1"/>
  <c r="AY104" i="12" s="1"/>
  <c r="AZ104" i="12" s="1"/>
  <c r="BA104" i="12" s="1"/>
  <c r="BB104" i="12" s="1"/>
  <c r="BC104" i="12" s="1"/>
  <c r="BD104" i="12" s="1"/>
  <c r="BE104" i="12" s="1"/>
  <c r="BF104" i="12" s="1"/>
  <c r="BG104" i="12" s="1"/>
  <c r="BH104" i="12" s="1"/>
  <c r="BI104" i="12" s="1"/>
  <c r="BJ104" i="12" s="1"/>
  <c r="BK104" i="12" s="1"/>
  <c r="BL104" i="12" s="1"/>
  <c r="BM104" i="12" s="1"/>
  <c r="BN104" i="12" s="1"/>
  <c r="BO104" i="12" s="1"/>
  <c r="BP104" i="12" s="1"/>
  <c r="BQ104" i="12" s="1"/>
  <c r="BR104" i="12" s="1"/>
  <c r="BS104" i="12" s="1"/>
  <c r="BT104" i="12" s="1"/>
  <c r="BU104" i="12" s="1"/>
  <c r="BV104" i="12" s="1"/>
  <c r="BW104" i="12" s="1"/>
  <c r="BX104" i="12" s="1"/>
  <c r="BY104" i="12" s="1"/>
  <c r="BZ104" i="12" s="1"/>
  <c r="CM4" i="10"/>
  <c r="B62" i="22" s="1"/>
  <c r="CL44" i="10"/>
  <c r="AR102" i="12"/>
  <c r="AS102" i="12" s="1"/>
  <c r="AT102" i="12" s="1"/>
  <c r="AU102" i="12" s="1"/>
  <c r="AV102" i="12" s="1"/>
  <c r="AW102" i="12" s="1"/>
  <c r="AX102" i="12" s="1"/>
  <c r="AY102" i="12" s="1"/>
  <c r="AZ102" i="12" s="1"/>
  <c r="BA102" i="12" s="1"/>
  <c r="BB102" i="12" s="1"/>
  <c r="BC102" i="12" s="1"/>
  <c r="BD102" i="12" s="1"/>
  <c r="BE102" i="12" s="1"/>
  <c r="BF102" i="12" s="1"/>
  <c r="BG102" i="12" s="1"/>
  <c r="BH102" i="12" s="1"/>
  <c r="BI102" i="12" s="1"/>
  <c r="BJ102" i="12" s="1"/>
  <c r="BK102" i="12" s="1"/>
  <c r="BL102" i="12" s="1"/>
  <c r="BM102" i="12" s="1"/>
  <c r="BN102" i="12" s="1"/>
  <c r="BO102" i="12" s="1"/>
  <c r="BP102" i="12" s="1"/>
  <c r="BQ102" i="12" s="1"/>
  <c r="BR102" i="12" s="1"/>
  <c r="BS102" i="12" s="1"/>
  <c r="BT102" i="12" s="1"/>
  <c r="BU102" i="12" s="1"/>
  <c r="BV102" i="12" s="1"/>
  <c r="BW102" i="12" s="1"/>
  <c r="BX102" i="12" s="1"/>
  <c r="BY102" i="12" s="1"/>
  <c r="BZ102" i="12" s="1"/>
  <c r="I15" i="17"/>
  <c r="AR96" i="12"/>
  <c r="AS96" i="12" s="1"/>
  <c r="AT96" i="12" s="1"/>
  <c r="AU96" i="12" s="1"/>
  <c r="AV96" i="12" s="1"/>
  <c r="AW96" i="12" s="1"/>
  <c r="AX96" i="12" s="1"/>
  <c r="AY96" i="12" s="1"/>
  <c r="AZ96" i="12" s="1"/>
  <c r="BA96" i="12" s="1"/>
  <c r="BB96" i="12" s="1"/>
  <c r="BC96" i="12" s="1"/>
  <c r="BD96" i="12" s="1"/>
  <c r="BE96" i="12" s="1"/>
  <c r="BF96" i="12" s="1"/>
  <c r="BG96" i="12" s="1"/>
  <c r="BH96" i="12" s="1"/>
  <c r="BI96" i="12" s="1"/>
  <c r="BJ96" i="12" s="1"/>
  <c r="BK96" i="12" s="1"/>
  <c r="BL96" i="12" s="1"/>
  <c r="BM96" i="12" s="1"/>
  <c r="BN96" i="12" s="1"/>
  <c r="BO96" i="12" s="1"/>
  <c r="BP96" i="12" s="1"/>
  <c r="BQ96" i="12" s="1"/>
  <c r="BR96" i="12" s="1"/>
  <c r="BS96" i="12" s="1"/>
  <c r="BT96" i="12" s="1"/>
  <c r="BU96" i="12" s="1"/>
  <c r="BV96" i="12" s="1"/>
  <c r="BW96" i="12" s="1"/>
  <c r="BX96" i="12" s="1"/>
  <c r="BY96" i="12" s="1"/>
  <c r="BZ96" i="12" s="1"/>
  <c r="AV151" i="10"/>
  <c r="AV145" i="10"/>
  <c r="AI6" i="9"/>
  <c r="AI4" i="9" s="1"/>
  <c r="AS6" i="8"/>
  <c r="AS5" i="8" s="1"/>
  <c r="AR9" i="8"/>
  <c r="AS9" i="7"/>
  <c r="AT6" i="7"/>
  <c r="AT5" i="7" s="1"/>
  <c r="AS6" i="6"/>
  <c r="AR9" i="6"/>
  <c r="O70" i="25" s="1"/>
  <c r="CA158" i="12" l="1"/>
  <c r="CB158" i="12" s="1"/>
  <c r="CC158" i="12" s="1"/>
  <c r="CD158" i="12" s="1"/>
  <c r="CE158" i="12" s="1"/>
  <c r="CF158" i="12" s="1"/>
  <c r="CG158" i="12" s="1"/>
  <c r="CH158" i="12" s="1"/>
  <c r="CI158" i="12" s="1"/>
  <c r="CJ158" i="12" s="1"/>
  <c r="CK158" i="12" s="1"/>
  <c r="CA40" i="12"/>
  <c r="CB40" i="12" s="1"/>
  <c r="CC40" i="12" s="1"/>
  <c r="CD40" i="12" s="1"/>
  <c r="CE40" i="12" s="1"/>
  <c r="CF40" i="12" s="1"/>
  <c r="CG40" i="12" s="1"/>
  <c r="CH40" i="12" s="1"/>
  <c r="CI40" i="12" s="1"/>
  <c r="CJ40" i="12" s="1"/>
  <c r="CK40" i="12" s="1"/>
  <c r="CA150" i="12"/>
  <c r="CB150" i="12" s="1"/>
  <c r="CC150" i="12" s="1"/>
  <c r="CD150" i="12" s="1"/>
  <c r="CE150" i="12" s="1"/>
  <c r="CF150" i="12" s="1"/>
  <c r="CG150" i="12" s="1"/>
  <c r="CH150" i="12" s="1"/>
  <c r="CI150" i="12" s="1"/>
  <c r="CJ150" i="12" s="1"/>
  <c r="CK150" i="12" s="1"/>
  <c r="CA152" i="12"/>
  <c r="CB152" i="12" s="1"/>
  <c r="CC152" i="12" s="1"/>
  <c r="CD152" i="12" s="1"/>
  <c r="CE152" i="12" s="1"/>
  <c r="CF152" i="12" s="1"/>
  <c r="CG152" i="12" s="1"/>
  <c r="CH152" i="12" s="1"/>
  <c r="CI152" i="12" s="1"/>
  <c r="CJ152" i="12" s="1"/>
  <c r="CK152" i="12" s="1"/>
  <c r="CL152" i="12" s="1"/>
  <c r="CM152" i="12" s="1"/>
  <c r="CA55" i="12"/>
  <c r="CB55" i="12" s="1"/>
  <c r="CC55" i="12" s="1"/>
  <c r="CD55" i="12" s="1"/>
  <c r="CE55" i="12" s="1"/>
  <c r="CF55" i="12" s="1"/>
  <c r="CG55" i="12" s="1"/>
  <c r="CH55" i="12" s="1"/>
  <c r="CI55" i="12" s="1"/>
  <c r="CJ55" i="12" s="1"/>
  <c r="CK55" i="12" s="1"/>
  <c r="CA102" i="12"/>
  <c r="CB102" i="12" s="1"/>
  <c r="CC102" i="12" s="1"/>
  <c r="CD102" i="12" s="1"/>
  <c r="CE102" i="12" s="1"/>
  <c r="CF102" i="12" s="1"/>
  <c r="CG102" i="12" s="1"/>
  <c r="CH102" i="12" s="1"/>
  <c r="CI102" i="12" s="1"/>
  <c r="CJ102" i="12" s="1"/>
  <c r="CK102" i="12" s="1"/>
  <c r="CA161" i="12"/>
  <c r="CB161" i="12" s="1"/>
  <c r="CC161" i="12" s="1"/>
  <c r="CD161" i="12" s="1"/>
  <c r="CE161" i="12" s="1"/>
  <c r="CF161" i="12" s="1"/>
  <c r="CG161" i="12" s="1"/>
  <c r="CH161" i="12" s="1"/>
  <c r="CI161" i="12" s="1"/>
  <c r="CJ161" i="12" s="1"/>
  <c r="CK161" i="12" s="1"/>
  <c r="CA45" i="12"/>
  <c r="CB45" i="12" s="1"/>
  <c r="CC45" i="12" s="1"/>
  <c r="CD45" i="12" s="1"/>
  <c r="CE45" i="12" s="1"/>
  <c r="CF45" i="12" s="1"/>
  <c r="CG45" i="12" s="1"/>
  <c r="CH45" i="12" s="1"/>
  <c r="CI45" i="12" s="1"/>
  <c r="CJ45" i="12" s="1"/>
  <c r="CK45" i="12" s="1"/>
  <c r="CL45" i="12" s="1"/>
  <c r="BZ94" i="12"/>
  <c r="CA94" i="12" s="1"/>
  <c r="CB94" i="12" s="1"/>
  <c r="CC94" i="12" s="1"/>
  <c r="CD94" i="12" s="1"/>
  <c r="CE94" i="12" s="1"/>
  <c r="CF94" i="12" s="1"/>
  <c r="CG94" i="12" s="1"/>
  <c r="CH94" i="12" s="1"/>
  <c r="CI94" i="12" s="1"/>
  <c r="CJ94" i="12" s="1"/>
  <c r="CK94" i="12" s="1"/>
  <c r="CA60" i="12"/>
  <c r="CB60" i="12" s="1"/>
  <c r="CC60" i="12" s="1"/>
  <c r="CD60" i="12" s="1"/>
  <c r="CE60" i="12" s="1"/>
  <c r="CF60" i="12" s="1"/>
  <c r="CG60" i="12" s="1"/>
  <c r="CH60" i="12" s="1"/>
  <c r="CI60" i="12" s="1"/>
  <c r="CJ60" i="12" s="1"/>
  <c r="CK60" i="12" s="1"/>
  <c r="CL60" i="12" s="1"/>
  <c r="CA107" i="12"/>
  <c r="CB107" i="12" s="1"/>
  <c r="CC107" i="12" s="1"/>
  <c r="CD107" i="12" s="1"/>
  <c r="CE107" i="12" s="1"/>
  <c r="CF107" i="12" s="1"/>
  <c r="CG107" i="12" s="1"/>
  <c r="CH107" i="12" s="1"/>
  <c r="CI107" i="12" s="1"/>
  <c r="CJ107" i="12" s="1"/>
  <c r="CK107" i="12" s="1"/>
  <c r="CA147" i="12"/>
  <c r="CB147" i="12" s="1"/>
  <c r="CC147" i="12" s="1"/>
  <c r="CD147" i="12" s="1"/>
  <c r="CE147" i="12" s="1"/>
  <c r="CF147" i="12" s="1"/>
  <c r="CG147" i="12" s="1"/>
  <c r="CH147" i="12" s="1"/>
  <c r="CI147" i="12" s="1"/>
  <c r="CJ147" i="12" s="1"/>
  <c r="CK147" i="12" s="1"/>
  <c r="CL147" i="12" s="1"/>
  <c r="CM147" i="12" s="1"/>
  <c r="CA148" i="12"/>
  <c r="CB148" i="12" s="1"/>
  <c r="CC148" i="12" s="1"/>
  <c r="CD148" i="12" s="1"/>
  <c r="CE148" i="12" s="1"/>
  <c r="CF148" i="12" s="1"/>
  <c r="CG148" i="12" s="1"/>
  <c r="CH148" i="12" s="1"/>
  <c r="CI148" i="12" s="1"/>
  <c r="CJ148" i="12" s="1"/>
  <c r="CK148" i="12" s="1"/>
  <c r="CL148" i="12" s="1"/>
  <c r="CA168" i="12"/>
  <c r="CB168" i="12" s="1"/>
  <c r="CC168" i="12" s="1"/>
  <c r="CD168" i="12" s="1"/>
  <c r="CE168" i="12" s="1"/>
  <c r="CF168" i="12" s="1"/>
  <c r="CG168" i="12" s="1"/>
  <c r="CH168" i="12" s="1"/>
  <c r="CI168" i="12" s="1"/>
  <c r="CJ168" i="12" s="1"/>
  <c r="CK168" i="12" s="1"/>
  <c r="BO407" i="11"/>
  <c r="BP407" i="11" s="1"/>
  <c r="BQ407" i="11" s="1"/>
  <c r="BR407" i="11" s="1"/>
  <c r="BS407" i="11" s="1"/>
  <c r="BT407" i="11" s="1"/>
  <c r="BU407" i="11" s="1"/>
  <c r="BV407" i="11" s="1"/>
  <c r="BW407" i="11" s="1"/>
  <c r="BX407" i="11" s="1"/>
  <c r="BY407" i="11" s="1"/>
  <c r="BO203" i="11"/>
  <c r="BP203" i="11" s="1"/>
  <c r="BQ203" i="11" s="1"/>
  <c r="BR203" i="11" s="1"/>
  <c r="BS203" i="11" s="1"/>
  <c r="BT203" i="11" s="1"/>
  <c r="BU203" i="11" s="1"/>
  <c r="BV203" i="11" s="1"/>
  <c r="BW203" i="11" s="1"/>
  <c r="BX203" i="11" s="1"/>
  <c r="BY203" i="11" s="1"/>
  <c r="BZ203" i="11" s="1"/>
  <c r="CA167" i="12"/>
  <c r="CB167" i="12" s="1"/>
  <c r="CC167" i="12" s="1"/>
  <c r="CD167" i="12" s="1"/>
  <c r="CE167" i="12" s="1"/>
  <c r="CF167" i="12" s="1"/>
  <c r="CG167" i="12" s="1"/>
  <c r="CH167" i="12" s="1"/>
  <c r="CI167" i="12" s="1"/>
  <c r="CJ167" i="12" s="1"/>
  <c r="CK167" i="12" s="1"/>
  <c r="CL167" i="12" s="1"/>
  <c r="CA156" i="12"/>
  <c r="CB156" i="12" s="1"/>
  <c r="CC156" i="12" s="1"/>
  <c r="CD156" i="12" s="1"/>
  <c r="CE156" i="12" s="1"/>
  <c r="CF156" i="12" s="1"/>
  <c r="CG156" i="12" s="1"/>
  <c r="CH156" i="12" s="1"/>
  <c r="CI156" i="12" s="1"/>
  <c r="CJ156" i="12" s="1"/>
  <c r="CK156" i="12" s="1"/>
  <c r="CL156" i="12" s="1"/>
  <c r="CA96" i="12"/>
  <c r="CB96" i="12" s="1"/>
  <c r="CC96" i="12" s="1"/>
  <c r="CD96" i="12" s="1"/>
  <c r="CE96" i="12" s="1"/>
  <c r="CF96" i="12" s="1"/>
  <c r="CG96" i="12" s="1"/>
  <c r="CH96" i="12" s="1"/>
  <c r="CI96" i="12" s="1"/>
  <c r="CJ96" i="12" s="1"/>
  <c r="CK96" i="12" s="1"/>
  <c r="BO186" i="11"/>
  <c r="BP186" i="11" s="1"/>
  <c r="BQ186" i="11" s="1"/>
  <c r="BR186" i="11" s="1"/>
  <c r="BS186" i="11" s="1"/>
  <c r="BT186" i="11" s="1"/>
  <c r="BU186" i="11" s="1"/>
  <c r="BV186" i="11" s="1"/>
  <c r="BW186" i="11" s="1"/>
  <c r="BX186" i="11" s="1"/>
  <c r="BY186" i="11" s="1"/>
  <c r="CA154" i="12"/>
  <c r="CB154" i="12" s="1"/>
  <c r="CC154" i="12" s="1"/>
  <c r="CD154" i="12" s="1"/>
  <c r="CE154" i="12" s="1"/>
  <c r="CF154" i="12" s="1"/>
  <c r="CG154" i="12" s="1"/>
  <c r="CH154" i="12" s="1"/>
  <c r="CI154" i="12" s="1"/>
  <c r="CJ154" i="12" s="1"/>
  <c r="CK154" i="12" s="1"/>
  <c r="CL154" i="12" s="1"/>
  <c r="CA43" i="12"/>
  <c r="CB43" i="12" s="1"/>
  <c r="CC43" i="12" s="1"/>
  <c r="CD43" i="12" s="1"/>
  <c r="CE43" i="12" s="1"/>
  <c r="CF43" i="12" s="1"/>
  <c r="CG43" i="12" s="1"/>
  <c r="CH43" i="12" s="1"/>
  <c r="CI43" i="12" s="1"/>
  <c r="CJ43" i="12" s="1"/>
  <c r="CK43" i="12" s="1"/>
  <c r="E15" i="22"/>
  <c r="O66" i="25"/>
  <c r="BZ288" i="11"/>
  <c r="BZ84" i="11"/>
  <c r="AS5" i="6"/>
  <c r="P67" i="25"/>
  <c r="BZ424" i="11"/>
  <c r="BZ112" i="12"/>
  <c r="CA112" i="12" s="1"/>
  <c r="CB112" i="12" s="1"/>
  <c r="CC112" i="12" s="1"/>
  <c r="CD112" i="12" s="1"/>
  <c r="CE112" i="12" s="1"/>
  <c r="CF112" i="12" s="1"/>
  <c r="CG112" i="12" s="1"/>
  <c r="CH112" i="12" s="1"/>
  <c r="CI112" i="12" s="1"/>
  <c r="CJ112" i="12" s="1"/>
  <c r="CK112" i="12" s="1"/>
  <c r="BO237" i="11"/>
  <c r="BP237" i="11" s="1"/>
  <c r="BQ237" i="11" s="1"/>
  <c r="BR237" i="11" s="1"/>
  <c r="BS237" i="11" s="1"/>
  <c r="BT237" i="11" s="1"/>
  <c r="BU237" i="11" s="1"/>
  <c r="BV237" i="11" s="1"/>
  <c r="BW237" i="11" s="1"/>
  <c r="BX237" i="11" s="1"/>
  <c r="BY237" i="11" s="1"/>
  <c r="BZ237" i="11" s="1"/>
  <c r="CM4" i="6"/>
  <c r="BI65" i="25"/>
  <c r="BO220" i="11"/>
  <c r="BP220" i="11" s="1"/>
  <c r="BQ220" i="11" s="1"/>
  <c r="BR220" i="11" s="1"/>
  <c r="BS220" i="11" s="1"/>
  <c r="BT220" i="11" s="1"/>
  <c r="BU220" i="11" s="1"/>
  <c r="BV220" i="11" s="1"/>
  <c r="BW220" i="11" s="1"/>
  <c r="BX220" i="11" s="1"/>
  <c r="BY220" i="11" s="1"/>
  <c r="BZ220" i="11" s="1"/>
  <c r="BO441" i="11"/>
  <c r="BP441" i="11" s="1"/>
  <c r="BQ441" i="11" s="1"/>
  <c r="BR441" i="11" s="1"/>
  <c r="BS441" i="11" s="1"/>
  <c r="BT441" i="11" s="1"/>
  <c r="BU441" i="11" s="1"/>
  <c r="BV441" i="11" s="1"/>
  <c r="BW441" i="11" s="1"/>
  <c r="BX441" i="11" s="1"/>
  <c r="BY441" i="11" s="1"/>
  <c r="BZ441" i="11" s="1"/>
  <c r="BO390" i="11"/>
  <c r="BP390" i="11" s="1"/>
  <c r="BQ390" i="11" s="1"/>
  <c r="BR390" i="11" s="1"/>
  <c r="BS390" i="11" s="1"/>
  <c r="BT390" i="11" s="1"/>
  <c r="BU390" i="11" s="1"/>
  <c r="BV390" i="11" s="1"/>
  <c r="BW390" i="11" s="1"/>
  <c r="BX390" i="11" s="1"/>
  <c r="BY390" i="11" s="1"/>
  <c r="BZ390" i="11" s="1"/>
  <c r="BO271" i="11"/>
  <c r="BP271" i="11" s="1"/>
  <c r="BQ271" i="11" s="1"/>
  <c r="BR271" i="11" s="1"/>
  <c r="BS271" i="11" s="1"/>
  <c r="BT271" i="11" s="1"/>
  <c r="BU271" i="11" s="1"/>
  <c r="BV271" i="11" s="1"/>
  <c r="BW271" i="11" s="1"/>
  <c r="BX271" i="11" s="1"/>
  <c r="BY271" i="11" s="1"/>
  <c r="BZ271" i="11" s="1"/>
  <c r="BO322" i="11"/>
  <c r="BP322" i="11" s="1"/>
  <c r="BQ322" i="11" s="1"/>
  <c r="BR322" i="11" s="1"/>
  <c r="BS322" i="11" s="1"/>
  <c r="BT322" i="11" s="1"/>
  <c r="BU322" i="11" s="1"/>
  <c r="BV322" i="11" s="1"/>
  <c r="BW322" i="11" s="1"/>
  <c r="BX322" i="11" s="1"/>
  <c r="BY322" i="11" s="1"/>
  <c r="BZ322" i="11" s="1"/>
  <c r="BO305" i="11"/>
  <c r="BP305" i="11" s="1"/>
  <c r="BQ305" i="11" s="1"/>
  <c r="BR305" i="11" s="1"/>
  <c r="BS305" i="11" s="1"/>
  <c r="BT305" i="11" s="1"/>
  <c r="BU305" i="11" s="1"/>
  <c r="BV305" i="11" s="1"/>
  <c r="BW305" i="11" s="1"/>
  <c r="BX305" i="11" s="1"/>
  <c r="BY305" i="11" s="1"/>
  <c r="BZ305" i="11" s="1"/>
  <c r="AT5" i="10"/>
  <c r="D17" i="22"/>
  <c r="F17" i="22" s="1"/>
  <c r="CL158" i="12"/>
  <c r="BZ97" i="12"/>
  <c r="CA97" i="12" s="1"/>
  <c r="CB97" i="12" s="1"/>
  <c r="CC97" i="12" s="1"/>
  <c r="CD97" i="12" s="1"/>
  <c r="CE97" i="12" s="1"/>
  <c r="CF97" i="12" s="1"/>
  <c r="CG97" i="12" s="1"/>
  <c r="CH97" i="12" s="1"/>
  <c r="CI97" i="12" s="1"/>
  <c r="CJ97" i="12" s="1"/>
  <c r="CK97" i="12" s="1"/>
  <c r="BZ254" i="11"/>
  <c r="CL42" i="12"/>
  <c r="CM42" i="12" s="1"/>
  <c r="CL161" i="12"/>
  <c r="CL39" i="12"/>
  <c r="CL96" i="12" s="1"/>
  <c r="CA153" i="12"/>
  <c r="CB153" i="12" s="1"/>
  <c r="CC153" i="12" s="1"/>
  <c r="CD153" i="12" s="1"/>
  <c r="CE153" i="12" s="1"/>
  <c r="CF153" i="12" s="1"/>
  <c r="CG153" i="12" s="1"/>
  <c r="CH153" i="12" s="1"/>
  <c r="CI153" i="12" s="1"/>
  <c r="CJ153" i="12" s="1"/>
  <c r="CK153" i="12" s="1"/>
  <c r="CL153" i="12" s="1"/>
  <c r="CM16" i="12"/>
  <c r="CM33" i="12"/>
  <c r="CM30" i="12"/>
  <c r="CM23" i="12"/>
  <c r="CA166" i="12"/>
  <c r="CB166" i="12" s="1"/>
  <c r="CC166" i="12" s="1"/>
  <c r="CD166" i="12" s="1"/>
  <c r="CE166" i="12" s="1"/>
  <c r="CF166" i="12" s="1"/>
  <c r="CG166" i="12" s="1"/>
  <c r="CH166" i="12" s="1"/>
  <c r="CI166" i="12" s="1"/>
  <c r="CJ166" i="12" s="1"/>
  <c r="CK166" i="12" s="1"/>
  <c r="CL166" i="12" s="1"/>
  <c r="AQ93" i="12"/>
  <c r="AS9" i="15"/>
  <c r="AT6" i="15"/>
  <c r="AT5" i="15" s="1"/>
  <c r="CA155" i="12"/>
  <c r="CB155" i="12" s="1"/>
  <c r="CC155" i="12" s="1"/>
  <c r="CD155" i="12" s="1"/>
  <c r="CE155" i="12" s="1"/>
  <c r="CF155" i="12" s="1"/>
  <c r="CG155" i="12" s="1"/>
  <c r="CH155" i="12" s="1"/>
  <c r="CI155" i="12" s="1"/>
  <c r="CJ155" i="12" s="1"/>
  <c r="CK155" i="12" s="1"/>
  <c r="CL155" i="12" s="1"/>
  <c r="CM155" i="12" s="1"/>
  <c r="CA169" i="12"/>
  <c r="CB169" i="12" s="1"/>
  <c r="CC169" i="12" s="1"/>
  <c r="CD169" i="12" s="1"/>
  <c r="CE169" i="12" s="1"/>
  <c r="CF169" i="12" s="1"/>
  <c r="CG169" i="12" s="1"/>
  <c r="CH169" i="12" s="1"/>
  <c r="CI169" i="12" s="1"/>
  <c r="CJ169" i="12" s="1"/>
  <c r="CK169" i="12" s="1"/>
  <c r="CL169" i="12" s="1"/>
  <c r="CA41" i="12"/>
  <c r="CA52" i="12"/>
  <c r="CA57" i="12"/>
  <c r="CA44" i="12"/>
  <c r="CA56" i="12"/>
  <c r="CA165" i="12"/>
  <c r="CB165" i="12" s="1"/>
  <c r="CC165" i="12" s="1"/>
  <c r="CD165" i="12" s="1"/>
  <c r="CE165" i="12" s="1"/>
  <c r="CF165" i="12" s="1"/>
  <c r="CG165" i="12" s="1"/>
  <c r="CH165" i="12" s="1"/>
  <c r="CI165" i="12" s="1"/>
  <c r="CJ165" i="12" s="1"/>
  <c r="CK165" i="12" s="1"/>
  <c r="CL165" i="12" s="1"/>
  <c r="CM165" i="12" s="1"/>
  <c r="CA47" i="12"/>
  <c r="CB47" i="12" s="1"/>
  <c r="CC47" i="12" s="1"/>
  <c r="CD47" i="12" s="1"/>
  <c r="CE47" i="12" s="1"/>
  <c r="CF47" i="12" s="1"/>
  <c r="CG47" i="12" s="1"/>
  <c r="CH47" i="12" s="1"/>
  <c r="CI47" i="12" s="1"/>
  <c r="CJ47" i="12" s="1"/>
  <c r="CK47" i="12" s="1"/>
  <c r="CL47" i="12" s="1"/>
  <c r="CM47" i="12" s="1"/>
  <c r="CL37" i="12"/>
  <c r="CM37" i="12" s="1"/>
  <c r="AR36" i="12"/>
  <c r="AU6" i="14"/>
  <c r="AU5" i="14" s="1"/>
  <c r="AT9" i="14"/>
  <c r="CA58" i="12"/>
  <c r="CB58" i="12" s="1"/>
  <c r="CC58" i="12" s="1"/>
  <c r="CD58" i="12" s="1"/>
  <c r="CE58" i="12" s="1"/>
  <c r="CF58" i="12" s="1"/>
  <c r="CG58" i="12" s="1"/>
  <c r="CH58" i="12" s="1"/>
  <c r="CI58" i="12" s="1"/>
  <c r="CJ58" i="12" s="1"/>
  <c r="CK58" i="12" s="1"/>
  <c r="CL58" i="12" s="1"/>
  <c r="AT9" i="16"/>
  <c r="AU6" i="16"/>
  <c r="AU5" i="16" s="1"/>
  <c r="CA49" i="12"/>
  <c r="CB49" i="12" s="1"/>
  <c r="CC49" i="12" s="1"/>
  <c r="CD49" i="12" s="1"/>
  <c r="CE49" i="12" s="1"/>
  <c r="CF49" i="12" s="1"/>
  <c r="CG49" i="12" s="1"/>
  <c r="CH49" i="12" s="1"/>
  <c r="CI49" i="12" s="1"/>
  <c r="CJ49" i="12" s="1"/>
  <c r="CK49" i="12" s="1"/>
  <c r="CL49" i="12" s="1"/>
  <c r="CM49" i="12" s="1"/>
  <c r="BZ106" i="12"/>
  <c r="BZ105" i="12"/>
  <c r="CA48" i="12"/>
  <c r="CB48" i="12" s="1"/>
  <c r="CC48" i="12" s="1"/>
  <c r="CD48" i="12" s="1"/>
  <c r="CE48" i="12" s="1"/>
  <c r="CF48" i="12" s="1"/>
  <c r="CG48" i="12" s="1"/>
  <c r="CH48" i="12" s="1"/>
  <c r="CI48" i="12" s="1"/>
  <c r="CJ48" i="12" s="1"/>
  <c r="CK48" i="12" s="1"/>
  <c r="CL48" i="12" s="1"/>
  <c r="CA162" i="12"/>
  <c r="CB162" i="12" s="1"/>
  <c r="CC162" i="12" s="1"/>
  <c r="CD162" i="12" s="1"/>
  <c r="CE162" i="12" s="1"/>
  <c r="CF162" i="12" s="1"/>
  <c r="CG162" i="12" s="1"/>
  <c r="CH162" i="12" s="1"/>
  <c r="CI162" i="12" s="1"/>
  <c r="CJ162" i="12" s="1"/>
  <c r="CK162" i="12" s="1"/>
  <c r="CL162" i="12" s="1"/>
  <c r="CA151" i="12"/>
  <c r="CB151" i="12" s="1"/>
  <c r="CC151" i="12" s="1"/>
  <c r="CD151" i="12" s="1"/>
  <c r="CE151" i="12" s="1"/>
  <c r="CF151" i="12" s="1"/>
  <c r="CG151" i="12" s="1"/>
  <c r="CH151" i="12" s="1"/>
  <c r="CI151" i="12" s="1"/>
  <c r="CJ151" i="12" s="1"/>
  <c r="CK151" i="12" s="1"/>
  <c r="CL151" i="12" s="1"/>
  <c r="CA164" i="12"/>
  <c r="CB164" i="12" s="1"/>
  <c r="CC164" i="12" s="1"/>
  <c r="CD164" i="12" s="1"/>
  <c r="CE164" i="12" s="1"/>
  <c r="CF164" i="12" s="1"/>
  <c r="CG164" i="12" s="1"/>
  <c r="CH164" i="12" s="1"/>
  <c r="CI164" i="12" s="1"/>
  <c r="CJ164" i="12" s="1"/>
  <c r="CK164" i="12" s="1"/>
  <c r="CL164" i="12" s="1"/>
  <c r="CA46" i="12"/>
  <c r="CB46" i="12" s="1"/>
  <c r="CC46" i="12" s="1"/>
  <c r="CD46" i="12" s="1"/>
  <c r="CE46" i="12" s="1"/>
  <c r="CF46" i="12" s="1"/>
  <c r="CG46" i="12" s="1"/>
  <c r="CH46" i="12" s="1"/>
  <c r="CI46" i="12" s="1"/>
  <c r="CJ46" i="12" s="1"/>
  <c r="CK46" i="12" s="1"/>
  <c r="CL46" i="12" s="1"/>
  <c r="BZ407" i="11"/>
  <c r="CL43" i="12"/>
  <c r="CM43" i="12" s="1"/>
  <c r="BZ99" i="12"/>
  <c r="CA99" i="12" s="1"/>
  <c r="CB99" i="12" s="1"/>
  <c r="CC99" i="12" s="1"/>
  <c r="CD99" i="12" s="1"/>
  <c r="CE99" i="12" s="1"/>
  <c r="CF99" i="12" s="1"/>
  <c r="CG99" i="12" s="1"/>
  <c r="CH99" i="12" s="1"/>
  <c r="CI99" i="12" s="1"/>
  <c r="CJ99" i="12" s="1"/>
  <c r="CK99" i="12" s="1"/>
  <c r="CL99" i="12" s="1"/>
  <c r="CL50" i="12"/>
  <c r="CM50" i="12" s="1"/>
  <c r="BZ100" i="12"/>
  <c r="CA100" i="12" s="1"/>
  <c r="CB100" i="12" s="1"/>
  <c r="CC100" i="12" s="1"/>
  <c r="CD100" i="12" s="1"/>
  <c r="CE100" i="12" s="1"/>
  <c r="CF100" i="12" s="1"/>
  <c r="CG100" i="12" s="1"/>
  <c r="CH100" i="12" s="1"/>
  <c r="CI100" i="12" s="1"/>
  <c r="CJ100" i="12" s="1"/>
  <c r="CK100" i="12" s="1"/>
  <c r="CA59" i="12"/>
  <c r="CB59" i="12" s="1"/>
  <c r="CC59" i="12" s="1"/>
  <c r="CD59" i="12" s="1"/>
  <c r="CE59" i="12" s="1"/>
  <c r="CF59" i="12" s="1"/>
  <c r="CG59" i="12" s="1"/>
  <c r="CH59" i="12" s="1"/>
  <c r="CI59" i="12" s="1"/>
  <c r="CJ59" i="12" s="1"/>
  <c r="CK59" i="12" s="1"/>
  <c r="CL59" i="12" s="1"/>
  <c r="CA149" i="12"/>
  <c r="CB149" i="12" s="1"/>
  <c r="CC149" i="12" s="1"/>
  <c r="CD149" i="12" s="1"/>
  <c r="CE149" i="12" s="1"/>
  <c r="CF149" i="12" s="1"/>
  <c r="CG149" i="12" s="1"/>
  <c r="CH149" i="12" s="1"/>
  <c r="CI149" i="12" s="1"/>
  <c r="CJ149" i="12" s="1"/>
  <c r="CK149" i="12" s="1"/>
  <c r="CL149" i="12" s="1"/>
  <c r="BZ339" i="11"/>
  <c r="CA160" i="12"/>
  <c r="CB160" i="12" s="1"/>
  <c r="CC160" i="12" s="1"/>
  <c r="CD160" i="12" s="1"/>
  <c r="CE160" i="12" s="1"/>
  <c r="CF160" i="12" s="1"/>
  <c r="CG160" i="12" s="1"/>
  <c r="CH160" i="12" s="1"/>
  <c r="CI160" i="12" s="1"/>
  <c r="CJ160" i="12" s="1"/>
  <c r="CK160" i="12" s="1"/>
  <c r="CL160" i="12" s="1"/>
  <c r="CA163" i="12"/>
  <c r="CB163" i="12" s="1"/>
  <c r="CC163" i="12" s="1"/>
  <c r="CD163" i="12" s="1"/>
  <c r="CE163" i="12" s="1"/>
  <c r="CF163" i="12" s="1"/>
  <c r="CG163" i="12" s="1"/>
  <c r="CH163" i="12" s="1"/>
  <c r="CI163" i="12" s="1"/>
  <c r="CJ163" i="12" s="1"/>
  <c r="CK163" i="12" s="1"/>
  <c r="CL163" i="12" s="1"/>
  <c r="CM163" i="12" s="1"/>
  <c r="CA51" i="12"/>
  <c r="CA53" i="12"/>
  <c r="CB53" i="12" s="1"/>
  <c r="CC53" i="12" s="1"/>
  <c r="CD53" i="12" s="1"/>
  <c r="CE53" i="12" s="1"/>
  <c r="CF53" i="12" s="1"/>
  <c r="CG53" i="12" s="1"/>
  <c r="CH53" i="12" s="1"/>
  <c r="CI53" i="12" s="1"/>
  <c r="CJ53" i="12" s="1"/>
  <c r="CK53" i="12" s="1"/>
  <c r="CL53" i="12" s="1"/>
  <c r="BZ110" i="12"/>
  <c r="BZ373" i="11"/>
  <c r="BZ186" i="11"/>
  <c r="CA38" i="12"/>
  <c r="CB38" i="12" s="1"/>
  <c r="CC38" i="12" s="1"/>
  <c r="CD38" i="12" s="1"/>
  <c r="CE38" i="12" s="1"/>
  <c r="CF38" i="12" s="1"/>
  <c r="CG38" i="12" s="1"/>
  <c r="CH38" i="12" s="1"/>
  <c r="CI38" i="12" s="1"/>
  <c r="CJ38" i="12" s="1"/>
  <c r="CK38" i="12" s="1"/>
  <c r="CL38" i="12" s="1"/>
  <c r="CM38" i="12" s="1"/>
  <c r="BZ95" i="12"/>
  <c r="AR145" i="12"/>
  <c r="CL168" i="12"/>
  <c r="CL40" i="12"/>
  <c r="CL97" i="12" s="1"/>
  <c r="CL150" i="12"/>
  <c r="CM150" i="12" s="1"/>
  <c r="CA157" i="12"/>
  <c r="CB157" i="12" s="1"/>
  <c r="CC157" i="12" s="1"/>
  <c r="CD157" i="12" s="1"/>
  <c r="CE157" i="12" s="1"/>
  <c r="CF157" i="12" s="1"/>
  <c r="CG157" i="12" s="1"/>
  <c r="CH157" i="12" s="1"/>
  <c r="CI157" i="12" s="1"/>
  <c r="CJ157" i="12" s="1"/>
  <c r="CK157" i="12" s="1"/>
  <c r="CL157" i="12" s="1"/>
  <c r="CM157" i="12" s="1"/>
  <c r="BZ356" i="11"/>
  <c r="CL55" i="12"/>
  <c r="CM55" i="12" s="1"/>
  <c r="CA159" i="12"/>
  <c r="CB159" i="12" s="1"/>
  <c r="CC159" i="12" s="1"/>
  <c r="CD159" i="12" s="1"/>
  <c r="CE159" i="12" s="1"/>
  <c r="CF159" i="12" s="1"/>
  <c r="CG159" i="12" s="1"/>
  <c r="CH159" i="12" s="1"/>
  <c r="CI159" i="12" s="1"/>
  <c r="CJ159" i="12" s="1"/>
  <c r="CK159" i="12" s="1"/>
  <c r="CL159" i="12" s="1"/>
  <c r="CA146" i="12"/>
  <c r="CB146" i="12" s="1"/>
  <c r="CC146" i="12" s="1"/>
  <c r="CD146" i="12" s="1"/>
  <c r="CE146" i="12" s="1"/>
  <c r="CF146" i="12" s="1"/>
  <c r="CG146" i="12" s="1"/>
  <c r="CH146" i="12" s="1"/>
  <c r="CI146" i="12" s="1"/>
  <c r="CJ146" i="12" s="1"/>
  <c r="CK146" i="12" s="1"/>
  <c r="CL146" i="12" s="1"/>
  <c r="CM146" i="12" s="1"/>
  <c r="CA54" i="12"/>
  <c r="CB54" i="12" s="1"/>
  <c r="CC54" i="12" s="1"/>
  <c r="CD54" i="12" s="1"/>
  <c r="CE54" i="12" s="1"/>
  <c r="CF54" i="12" s="1"/>
  <c r="CG54" i="12" s="1"/>
  <c r="CH54" i="12" s="1"/>
  <c r="CI54" i="12" s="1"/>
  <c r="CJ54" i="12" s="1"/>
  <c r="CK54" i="12" s="1"/>
  <c r="CL54" i="12" s="1"/>
  <c r="CM54" i="12" s="1"/>
  <c r="AT61" i="19"/>
  <c r="AS58" i="19"/>
  <c r="AV6" i="20"/>
  <c r="AV5" i="20" s="1"/>
  <c r="AU9" i="20"/>
  <c r="AS9" i="19"/>
  <c r="AT6" i="19"/>
  <c r="AT5" i="19" s="1"/>
  <c r="CM4" i="19"/>
  <c r="AW146" i="10"/>
  <c r="AW149" i="10"/>
  <c r="AS9" i="13"/>
  <c r="AT6" i="13"/>
  <c r="AT5" i="13" s="1"/>
  <c r="CM4" i="11"/>
  <c r="CL85" i="11"/>
  <c r="CL204" i="11"/>
  <c r="CL187" i="11"/>
  <c r="CL289" i="11"/>
  <c r="CL323" i="11"/>
  <c r="CL221" i="11"/>
  <c r="CL272" i="11"/>
  <c r="CL306" i="11"/>
  <c r="CL238" i="11"/>
  <c r="CL255" i="11"/>
  <c r="CL357" i="11"/>
  <c r="CL391" i="11"/>
  <c r="CL374" i="11"/>
  <c r="CL340" i="11"/>
  <c r="CL408" i="11"/>
  <c r="CL442" i="11"/>
  <c r="CL425" i="11"/>
  <c r="AW6" i="18"/>
  <c r="AW5" i="18" s="1"/>
  <c r="AV9" i="18"/>
  <c r="AW145" i="10"/>
  <c r="AW148" i="10"/>
  <c r="CM4" i="16"/>
  <c r="AV6" i="11"/>
  <c r="AV5" i="11" s="1"/>
  <c r="AU9" i="11"/>
  <c r="AW150" i="10"/>
  <c r="CA187" i="11"/>
  <c r="CA85" i="11"/>
  <c r="CA84" i="11" s="1"/>
  <c r="CB84" i="11" s="1"/>
  <c r="CC84" i="11" s="1"/>
  <c r="CD84" i="11" s="1"/>
  <c r="CE84" i="11" s="1"/>
  <c r="CF84" i="11" s="1"/>
  <c r="CG84" i="11" s="1"/>
  <c r="CH84" i="11" s="1"/>
  <c r="CI84" i="11" s="1"/>
  <c r="CJ84" i="11" s="1"/>
  <c r="CK84" i="11" s="1"/>
  <c r="CA204" i="11"/>
  <c r="CA255" i="11"/>
  <c r="CA289" i="11"/>
  <c r="CA288" i="11" s="1"/>
  <c r="CB288" i="11" s="1"/>
  <c r="CC288" i="11" s="1"/>
  <c r="CD288" i="11" s="1"/>
  <c r="CE288" i="11" s="1"/>
  <c r="CF288" i="11" s="1"/>
  <c r="CG288" i="11" s="1"/>
  <c r="CH288" i="11" s="1"/>
  <c r="CI288" i="11" s="1"/>
  <c r="CJ288" i="11" s="1"/>
  <c r="CK288" i="11" s="1"/>
  <c r="CA272" i="11"/>
  <c r="CA221" i="11"/>
  <c r="CA238" i="11"/>
  <c r="CA237" i="11" s="1"/>
  <c r="CB237" i="11" s="1"/>
  <c r="CC237" i="11" s="1"/>
  <c r="CD237" i="11" s="1"/>
  <c r="CE237" i="11" s="1"/>
  <c r="CF237" i="11" s="1"/>
  <c r="CG237" i="11" s="1"/>
  <c r="CH237" i="11" s="1"/>
  <c r="CI237" i="11" s="1"/>
  <c r="CJ237" i="11" s="1"/>
  <c r="CK237" i="11" s="1"/>
  <c r="CA391" i="11"/>
  <c r="CA340" i="11"/>
  <c r="CA357" i="11"/>
  <c r="CA425" i="11"/>
  <c r="CA424" i="11" s="1"/>
  <c r="CB424" i="11" s="1"/>
  <c r="CC424" i="11" s="1"/>
  <c r="CD424" i="11" s="1"/>
  <c r="CE424" i="11" s="1"/>
  <c r="CF424" i="11" s="1"/>
  <c r="CG424" i="11" s="1"/>
  <c r="CH424" i="11" s="1"/>
  <c r="CI424" i="11" s="1"/>
  <c r="CJ424" i="11" s="1"/>
  <c r="CK424" i="11" s="1"/>
  <c r="CA323" i="11"/>
  <c r="CA374" i="11"/>
  <c r="CA373" i="11" s="1"/>
  <c r="CB373" i="11" s="1"/>
  <c r="CC373" i="11" s="1"/>
  <c r="CD373" i="11" s="1"/>
  <c r="CE373" i="11" s="1"/>
  <c r="CF373" i="11" s="1"/>
  <c r="CG373" i="11" s="1"/>
  <c r="CH373" i="11" s="1"/>
  <c r="CI373" i="11" s="1"/>
  <c r="CJ373" i="11" s="1"/>
  <c r="CK373" i="11" s="1"/>
  <c r="CA306" i="11"/>
  <c r="CA408" i="11"/>
  <c r="CA442" i="11"/>
  <c r="CM44" i="10"/>
  <c r="K21" i="10"/>
  <c r="K22" i="10"/>
  <c r="K23" i="10"/>
  <c r="K19" i="10"/>
  <c r="L22" i="10"/>
  <c r="L23" i="10"/>
  <c r="L21" i="10"/>
  <c r="K17" i="10"/>
  <c r="L19" i="10"/>
  <c r="L20" i="10"/>
  <c r="L18" i="10"/>
  <c r="M17" i="10"/>
  <c r="M18" i="10"/>
  <c r="M21" i="10"/>
  <c r="M22" i="10"/>
  <c r="L17" i="10"/>
  <c r="M20" i="10"/>
  <c r="M19" i="10"/>
  <c r="AV6" i="17"/>
  <c r="AV5" i="17" s="1"/>
  <c r="AU9" i="17"/>
  <c r="AT9" i="10"/>
  <c r="AU6" i="10"/>
  <c r="AW147" i="10"/>
  <c r="AV6" i="12"/>
  <c r="AV5" i="12" s="1"/>
  <c r="AU9" i="12"/>
  <c r="AS19" i="10" a="1"/>
  <c r="AS19" i="10" s="1"/>
  <c r="AS20" i="10" a="1"/>
  <c r="AS20" i="10" s="1"/>
  <c r="AS21" i="10" a="1"/>
  <c r="AS21" i="10" s="1"/>
  <c r="AS22" i="10" a="1"/>
  <c r="AS22" i="10" s="1"/>
  <c r="AS23" i="10" a="1"/>
  <c r="AS23" i="10" s="1"/>
  <c r="AS17" i="10" a="1"/>
  <c r="AS17" i="10" s="1"/>
  <c r="AS18" i="10" a="1"/>
  <c r="AS18" i="10" s="1"/>
  <c r="AW151" i="10"/>
  <c r="AT90" i="12"/>
  <c r="AS9" i="6"/>
  <c r="P70" i="25" s="1"/>
  <c r="AT6" i="6"/>
  <c r="AJ6" i="9"/>
  <c r="AJ4" i="9" s="1"/>
  <c r="AT6" i="8"/>
  <c r="AT5" i="8" s="1"/>
  <c r="AS9" i="8"/>
  <c r="AU6" i="7"/>
  <c r="AU5" i="7" s="1"/>
  <c r="AT9" i="7"/>
  <c r="AG25" i="8"/>
  <c r="CM46" i="12" l="1"/>
  <c r="CA254" i="11"/>
  <c r="CB254" i="11" s="1"/>
  <c r="CC254" i="11" s="1"/>
  <c r="CD254" i="11" s="1"/>
  <c r="CE254" i="11" s="1"/>
  <c r="CF254" i="11" s="1"/>
  <c r="CG254" i="11" s="1"/>
  <c r="CH254" i="11" s="1"/>
  <c r="CI254" i="11" s="1"/>
  <c r="CJ254" i="11" s="1"/>
  <c r="CK254" i="11" s="1"/>
  <c r="CL254" i="11" s="1"/>
  <c r="CM160" i="12"/>
  <c r="CA322" i="11"/>
  <c r="CB322" i="11" s="1"/>
  <c r="CC322" i="11" s="1"/>
  <c r="CD322" i="11" s="1"/>
  <c r="CE322" i="11" s="1"/>
  <c r="CF322" i="11" s="1"/>
  <c r="CG322" i="11" s="1"/>
  <c r="CH322" i="11" s="1"/>
  <c r="CI322" i="11" s="1"/>
  <c r="CJ322" i="11" s="1"/>
  <c r="CK322" i="11" s="1"/>
  <c r="CA203" i="11"/>
  <c r="CB203" i="11" s="1"/>
  <c r="CC203" i="11" s="1"/>
  <c r="CD203" i="11" s="1"/>
  <c r="CE203" i="11" s="1"/>
  <c r="CF203" i="11" s="1"/>
  <c r="CG203" i="11" s="1"/>
  <c r="CH203" i="11" s="1"/>
  <c r="CI203" i="11" s="1"/>
  <c r="CJ203" i="11" s="1"/>
  <c r="CK203" i="11" s="1"/>
  <c r="CM162" i="12"/>
  <c r="CM159" i="12"/>
  <c r="CM48" i="12"/>
  <c r="CM169" i="12"/>
  <c r="BJ65" i="25"/>
  <c r="Q23" i="6"/>
  <c r="T23" i="6"/>
  <c r="U23" i="6"/>
  <c r="AC23" i="6"/>
  <c r="AD23" i="6"/>
  <c r="L23" i="6"/>
  <c r="V23" i="6"/>
  <c r="O23" i="6"/>
  <c r="Z23" i="6"/>
  <c r="W23" i="6"/>
  <c r="Y23" i="6"/>
  <c r="K23" i="6"/>
  <c r="M23" i="6"/>
  <c r="AB23" i="6"/>
  <c r="N23" i="6"/>
  <c r="R23" i="6"/>
  <c r="S23" i="6"/>
  <c r="G23" i="6" s="1"/>
  <c r="P23" i="6"/>
  <c r="AA23" i="6"/>
  <c r="I23" i="6" s="1"/>
  <c r="X23" i="6"/>
  <c r="AT5" i="6"/>
  <c r="Q67" i="25"/>
  <c r="E16" i="22"/>
  <c r="P66" i="25"/>
  <c r="CA356" i="11"/>
  <c r="CB356" i="11" s="1"/>
  <c r="CC356" i="11" s="1"/>
  <c r="CD356" i="11" s="1"/>
  <c r="CE356" i="11" s="1"/>
  <c r="CF356" i="11" s="1"/>
  <c r="CG356" i="11" s="1"/>
  <c r="CH356" i="11" s="1"/>
  <c r="CI356" i="11" s="1"/>
  <c r="CJ356" i="11" s="1"/>
  <c r="CK356" i="11" s="1"/>
  <c r="CL356" i="11" s="1"/>
  <c r="CA186" i="11"/>
  <c r="CB186" i="11" s="1"/>
  <c r="CC186" i="11" s="1"/>
  <c r="CD186" i="11" s="1"/>
  <c r="CE186" i="11" s="1"/>
  <c r="CF186" i="11" s="1"/>
  <c r="CG186" i="11" s="1"/>
  <c r="CH186" i="11" s="1"/>
  <c r="CI186" i="11" s="1"/>
  <c r="CJ186" i="11" s="1"/>
  <c r="CK186" i="11" s="1"/>
  <c r="CL186" i="11" s="1"/>
  <c r="CA104" i="12"/>
  <c r="CB104" i="12" s="1"/>
  <c r="CC104" i="12" s="1"/>
  <c r="CD104" i="12" s="1"/>
  <c r="CE104" i="12" s="1"/>
  <c r="CF104" i="12" s="1"/>
  <c r="CG104" i="12" s="1"/>
  <c r="CH104" i="12" s="1"/>
  <c r="CI104" i="12" s="1"/>
  <c r="CJ104" i="12" s="1"/>
  <c r="CK104" i="12" s="1"/>
  <c r="CL104" i="12" s="1"/>
  <c r="CM104" i="12" s="1"/>
  <c r="CM158" i="12"/>
  <c r="CA339" i="11"/>
  <c r="CB339" i="11" s="1"/>
  <c r="CC339" i="11" s="1"/>
  <c r="CD339" i="11" s="1"/>
  <c r="CE339" i="11" s="1"/>
  <c r="CF339" i="11" s="1"/>
  <c r="CG339" i="11" s="1"/>
  <c r="CH339" i="11" s="1"/>
  <c r="CI339" i="11" s="1"/>
  <c r="CJ339" i="11" s="1"/>
  <c r="CK339" i="11" s="1"/>
  <c r="CL339" i="11" s="1"/>
  <c r="CA390" i="11"/>
  <c r="CB390" i="11" s="1"/>
  <c r="CC390" i="11" s="1"/>
  <c r="CD390" i="11" s="1"/>
  <c r="CE390" i="11" s="1"/>
  <c r="CF390" i="11" s="1"/>
  <c r="CG390" i="11" s="1"/>
  <c r="CH390" i="11" s="1"/>
  <c r="CI390" i="11" s="1"/>
  <c r="CJ390" i="11" s="1"/>
  <c r="CK390" i="11" s="1"/>
  <c r="CL390" i="11" s="1"/>
  <c r="CL237" i="11"/>
  <c r="CA441" i="11"/>
  <c r="CB441" i="11" s="1"/>
  <c r="CC441" i="11" s="1"/>
  <c r="CD441" i="11" s="1"/>
  <c r="CE441" i="11" s="1"/>
  <c r="CF441" i="11" s="1"/>
  <c r="CG441" i="11" s="1"/>
  <c r="CH441" i="11" s="1"/>
  <c r="CI441" i="11" s="1"/>
  <c r="CJ441" i="11" s="1"/>
  <c r="CK441" i="11" s="1"/>
  <c r="CA220" i="11"/>
  <c r="CB220" i="11" s="1"/>
  <c r="CC220" i="11" s="1"/>
  <c r="CD220" i="11" s="1"/>
  <c r="CE220" i="11" s="1"/>
  <c r="CF220" i="11" s="1"/>
  <c r="CG220" i="11" s="1"/>
  <c r="CH220" i="11" s="1"/>
  <c r="CI220" i="11" s="1"/>
  <c r="CJ220" i="11" s="1"/>
  <c r="CK220" i="11" s="1"/>
  <c r="CL220" i="11" s="1"/>
  <c r="CA407" i="11"/>
  <c r="CB407" i="11" s="1"/>
  <c r="CC407" i="11" s="1"/>
  <c r="CD407" i="11" s="1"/>
  <c r="CE407" i="11" s="1"/>
  <c r="CF407" i="11" s="1"/>
  <c r="CG407" i="11" s="1"/>
  <c r="CH407" i="11" s="1"/>
  <c r="CI407" i="11" s="1"/>
  <c r="CJ407" i="11" s="1"/>
  <c r="CK407" i="11" s="1"/>
  <c r="CL407" i="11" s="1"/>
  <c r="CA271" i="11"/>
  <c r="CB271" i="11" s="1"/>
  <c r="CC271" i="11" s="1"/>
  <c r="CD271" i="11" s="1"/>
  <c r="CE271" i="11" s="1"/>
  <c r="CF271" i="11" s="1"/>
  <c r="CG271" i="11" s="1"/>
  <c r="CH271" i="11" s="1"/>
  <c r="CI271" i="11" s="1"/>
  <c r="CJ271" i="11" s="1"/>
  <c r="CK271" i="11" s="1"/>
  <c r="CL271" i="11" s="1"/>
  <c r="CA305" i="11"/>
  <c r="CB305" i="11" s="1"/>
  <c r="CC305" i="11" s="1"/>
  <c r="CD305" i="11" s="1"/>
  <c r="CE305" i="11" s="1"/>
  <c r="CF305" i="11" s="1"/>
  <c r="CG305" i="11" s="1"/>
  <c r="CH305" i="11" s="1"/>
  <c r="CI305" i="11" s="1"/>
  <c r="CJ305" i="11" s="1"/>
  <c r="CK305" i="11" s="1"/>
  <c r="CL305" i="11" s="1"/>
  <c r="CL288" i="11"/>
  <c r="CM45" i="12"/>
  <c r="CM60" i="12"/>
  <c r="CA110" i="12"/>
  <c r="CB110" i="12" s="1"/>
  <c r="CC110" i="12" s="1"/>
  <c r="CD110" i="12" s="1"/>
  <c r="CE110" i="12" s="1"/>
  <c r="CF110" i="12" s="1"/>
  <c r="CG110" i="12" s="1"/>
  <c r="CH110" i="12" s="1"/>
  <c r="CI110" i="12" s="1"/>
  <c r="CJ110" i="12" s="1"/>
  <c r="CK110" i="12" s="1"/>
  <c r="CL110" i="12" s="1"/>
  <c r="CM166" i="12"/>
  <c r="CM156" i="12"/>
  <c r="CM99" i="12"/>
  <c r="CL441" i="11"/>
  <c r="AU5" i="10"/>
  <c r="D18" i="22"/>
  <c r="F18" i="22" s="1"/>
  <c r="CL373" i="11"/>
  <c r="CM149" i="12"/>
  <c r="CM164" i="12"/>
  <c r="CM58" i="12"/>
  <c r="CL203" i="11"/>
  <c r="CM40" i="12"/>
  <c r="CM97" i="12" s="1"/>
  <c r="CM151" i="12"/>
  <c r="CL424" i="11"/>
  <c r="CL84" i="11"/>
  <c r="CM168" i="12"/>
  <c r="CM59" i="12"/>
  <c r="CL94" i="12"/>
  <c r="CM94" i="12" s="1"/>
  <c r="CA103" i="12"/>
  <c r="CB103" i="12" s="1"/>
  <c r="CC103" i="12" s="1"/>
  <c r="CD103" i="12" s="1"/>
  <c r="CE103" i="12" s="1"/>
  <c r="CF103" i="12" s="1"/>
  <c r="CG103" i="12" s="1"/>
  <c r="CH103" i="12" s="1"/>
  <c r="CI103" i="12" s="1"/>
  <c r="CJ103" i="12" s="1"/>
  <c r="CK103" i="12" s="1"/>
  <c r="CL103" i="12" s="1"/>
  <c r="CM103" i="12" s="1"/>
  <c r="AS145" i="12"/>
  <c r="CB56" i="12"/>
  <c r="CC56" i="12" s="1"/>
  <c r="CD56" i="12" s="1"/>
  <c r="CE56" i="12" s="1"/>
  <c r="CF56" i="12" s="1"/>
  <c r="CG56" i="12" s="1"/>
  <c r="CH56" i="12" s="1"/>
  <c r="CI56" i="12" s="1"/>
  <c r="CJ56" i="12" s="1"/>
  <c r="CK56" i="12" s="1"/>
  <c r="CL56" i="12" s="1"/>
  <c r="CM56" i="12" s="1"/>
  <c r="CA113" i="12"/>
  <c r="AR93" i="12"/>
  <c r="CL112" i="12"/>
  <c r="CM112" i="12" s="1"/>
  <c r="CB44" i="12"/>
  <c r="CC44" i="12" s="1"/>
  <c r="CD44" i="12" s="1"/>
  <c r="CE44" i="12" s="1"/>
  <c r="CF44" i="12" s="1"/>
  <c r="CG44" i="12" s="1"/>
  <c r="CH44" i="12" s="1"/>
  <c r="CI44" i="12" s="1"/>
  <c r="CJ44" i="12" s="1"/>
  <c r="CK44" i="12" s="1"/>
  <c r="CL44" i="12" s="1"/>
  <c r="CM44" i="12" s="1"/>
  <c r="CA101" i="12"/>
  <c r="CA95" i="12"/>
  <c r="CB95" i="12" s="1"/>
  <c r="CC95" i="12" s="1"/>
  <c r="CD95" i="12" s="1"/>
  <c r="CE95" i="12" s="1"/>
  <c r="CF95" i="12" s="1"/>
  <c r="CG95" i="12" s="1"/>
  <c r="CH95" i="12" s="1"/>
  <c r="CI95" i="12" s="1"/>
  <c r="CJ95" i="12" s="1"/>
  <c r="CK95" i="12" s="1"/>
  <c r="CL95" i="12" s="1"/>
  <c r="CM95" i="12" s="1"/>
  <c r="CA105" i="12"/>
  <c r="CB105" i="12" s="1"/>
  <c r="CC105" i="12" s="1"/>
  <c r="CD105" i="12" s="1"/>
  <c r="CE105" i="12" s="1"/>
  <c r="CF105" i="12" s="1"/>
  <c r="CG105" i="12" s="1"/>
  <c r="CH105" i="12" s="1"/>
  <c r="CI105" i="12" s="1"/>
  <c r="CJ105" i="12" s="1"/>
  <c r="CK105" i="12" s="1"/>
  <c r="CL105" i="12" s="1"/>
  <c r="CM105" i="12" s="1"/>
  <c r="AV6" i="14"/>
  <c r="AV5" i="14" s="1"/>
  <c r="AU9" i="14"/>
  <c r="CB57" i="12"/>
  <c r="CC57" i="12" s="1"/>
  <c r="CD57" i="12" s="1"/>
  <c r="CE57" i="12" s="1"/>
  <c r="CF57" i="12" s="1"/>
  <c r="CG57" i="12" s="1"/>
  <c r="CH57" i="12" s="1"/>
  <c r="CI57" i="12" s="1"/>
  <c r="CJ57" i="12" s="1"/>
  <c r="CK57" i="12" s="1"/>
  <c r="CL57" i="12" s="1"/>
  <c r="CM57" i="12" s="1"/>
  <c r="CA114" i="12"/>
  <c r="CL322" i="11"/>
  <c r="CB52" i="12"/>
  <c r="CC52" i="12" s="1"/>
  <c r="CD52" i="12" s="1"/>
  <c r="CE52" i="12" s="1"/>
  <c r="CF52" i="12" s="1"/>
  <c r="CG52" i="12" s="1"/>
  <c r="CH52" i="12" s="1"/>
  <c r="CI52" i="12" s="1"/>
  <c r="CJ52" i="12" s="1"/>
  <c r="CK52" i="12" s="1"/>
  <c r="CL52" i="12" s="1"/>
  <c r="CM52" i="12" s="1"/>
  <c r="CA109" i="12"/>
  <c r="CA111" i="12"/>
  <c r="CB111" i="12" s="1"/>
  <c r="CC111" i="12" s="1"/>
  <c r="CD111" i="12" s="1"/>
  <c r="CE111" i="12" s="1"/>
  <c r="CF111" i="12" s="1"/>
  <c r="CG111" i="12" s="1"/>
  <c r="CH111" i="12" s="1"/>
  <c r="CI111" i="12" s="1"/>
  <c r="CJ111" i="12" s="1"/>
  <c r="CK111" i="12" s="1"/>
  <c r="CL111" i="12" s="1"/>
  <c r="CM111" i="12" s="1"/>
  <c r="CB41" i="12"/>
  <c r="CC41" i="12" s="1"/>
  <c r="CD41" i="12" s="1"/>
  <c r="CE41" i="12" s="1"/>
  <c r="CF41" i="12" s="1"/>
  <c r="CG41" i="12" s="1"/>
  <c r="CH41" i="12" s="1"/>
  <c r="CI41" i="12" s="1"/>
  <c r="CJ41" i="12" s="1"/>
  <c r="CK41" i="12" s="1"/>
  <c r="CL41" i="12" s="1"/>
  <c r="CM41" i="12" s="1"/>
  <c r="CA98" i="12"/>
  <c r="CL107" i="12"/>
  <c r="CM107" i="12" s="1"/>
  <c r="AS36" i="12"/>
  <c r="CM53" i="12"/>
  <c r="CM110" i="12" s="1"/>
  <c r="CM167" i="12"/>
  <c r="CM154" i="12"/>
  <c r="CM148" i="12"/>
  <c r="CM161" i="12"/>
  <c r="CL100" i="12"/>
  <c r="CM100" i="12" s="1"/>
  <c r="CA106" i="12"/>
  <c r="CB106" i="12" s="1"/>
  <c r="CC106" i="12" s="1"/>
  <c r="CD106" i="12" s="1"/>
  <c r="CE106" i="12" s="1"/>
  <c r="CF106" i="12" s="1"/>
  <c r="CG106" i="12" s="1"/>
  <c r="CH106" i="12" s="1"/>
  <c r="CI106" i="12" s="1"/>
  <c r="CJ106" i="12" s="1"/>
  <c r="CK106" i="12" s="1"/>
  <c r="CL106" i="12" s="1"/>
  <c r="CM106" i="12" s="1"/>
  <c r="AU6" i="15"/>
  <c r="AU5" i="15" s="1"/>
  <c r="AT9" i="15"/>
  <c r="CB51" i="12"/>
  <c r="CC51" i="12" s="1"/>
  <c r="CD51" i="12" s="1"/>
  <c r="CE51" i="12" s="1"/>
  <c r="CF51" i="12" s="1"/>
  <c r="CG51" i="12" s="1"/>
  <c r="CH51" i="12" s="1"/>
  <c r="CI51" i="12" s="1"/>
  <c r="CJ51" i="12" s="1"/>
  <c r="CK51" i="12" s="1"/>
  <c r="CL51" i="12" s="1"/>
  <c r="CM51" i="12" s="1"/>
  <c r="CA108" i="12"/>
  <c r="CM153" i="12"/>
  <c r="AV6" i="16"/>
  <c r="AV5" i="16" s="1"/>
  <c r="AU9" i="16"/>
  <c r="CL102" i="12"/>
  <c r="CM39" i="12"/>
  <c r="CM96" i="12" s="1"/>
  <c r="AU61" i="19"/>
  <c r="AT58" i="19"/>
  <c r="K15" i="19"/>
  <c r="K22" i="19"/>
  <c r="P15" i="19"/>
  <c r="L15" i="19"/>
  <c r="U15" i="19"/>
  <c r="S15" i="19"/>
  <c r="T15" i="19"/>
  <c r="Q15" i="19"/>
  <c r="M15" i="19"/>
  <c r="O15" i="19"/>
  <c r="N15" i="19"/>
  <c r="W15" i="19"/>
  <c r="X15" i="19"/>
  <c r="R15" i="19"/>
  <c r="AA15" i="19"/>
  <c r="V15" i="19"/>
  <c r="AD15" i="19"/>
  <c r="AB15" i="19"/>
  <c r="Z15" i="19"/>
  <c r="Y15" i="19"/>
  <c r="AC15" i="19"/>
  <c r="AW6" i="20"/>
  <c r="AW5" i="20" s="1"/>
  <c r="AV9" i="20"/>
  <c r="AT9" i="19"/>
  <c r="AU6" i="19"/>
  <c r="AU5" i="19" s="1"/>
  <c r="AX151" i="10"/>
  <c r="AT21" i="10" a="1"/>
  <c r="AT21" i="10" s="1"/>
  <c r="AT23" i="10" a="1"/>
  <c r="AT23" i="10" s="1"/>
  <c r="AT18" i="10" a="1"/>
  <c r="AT18" i="10" s="1"/>
  <c r="O18" i="10" s="1"/>
  <c r="AT20" i="10" a="1"/>
  <c r="AT20" i="10" s="1"/>
  <c r="AT22" i="10" a="1"/>
  <c r="AT22" i="10" s="1"/>
  <c r="O22" i="10" s="1"/>
  <c r="AT17" i="10" a="1"/>
  <c r="AT17" i="10" s="1"/>
  <c r="O17" i="10" s="1"/>
  <c r="AT19" i="10" a="1"/>
  <c r="AT19" i="10" s="1"/>
  <c r="AX149" i="10"/>
  <c r="AW9" i="18"/>
  <c r="AX6" i="18"/>
  <c r="AX5" i="18" s="1"/>
  <c r="AX146" i="10"/>
  <c r="AX148" i="10"/>
  <c r="CM221" i="11"/>
  <c r="CM204" i="11"/>
  <c r="CM203" i="11" s="1"/>
  <c r="CM85" i="11"/>
  <c r="CM84" i="11" s="1"/>
  <c r="CM187" i="11"/>
  <c r="CM289" i="11"/>
  <c r="CM323" i="11"/>
  <c r="CM322" i="11" s="1"/>
  <c r="CM272" i="11"/>
  <c r="CM306" i="11"/>
  <c r="CM238" i="11"/>
  <c r="CM237" i="11" s="1"/>
  <c r="CM255" i="11"/>
  <c r="CM254" i="11" s="1"/>
  <c r="CM340" i="11"/>
  <c r="CM357" i="11"/>
  <c r="CM391" i="11"/>
  <c r="CM390" i="11" s="1"/>
  <c r="CM425" i="11"/>
  <c r="CM424" i="11" s="1"/>
  <c r="CM374" i="11"/>
  <c r="CM373" i="11" s="1"/>
  <c r="CM408" i="11"/>
  <c r="CM442" i="11"/>
  <c r="AV9" i="11"/>
  <c r="AW6" i="11"/>
  <c r="AW5" i="11" s="1"/>
  <c r="AU90" i="12"/>
  <c r="AW6" i="12"/>
  <c r="AW5" i="12" s="1"/>
  <c r="AV9" i="12"/>
  <c r="AX150" i="10"/>
  <c r="AX145" i="10"/>
  <c r="AX147" i="10"/>
  <c r="AU9" i="10"/>
  <c r="AV6" i="10"/>
  <c r="AW6" i="17"/>
  <c r="AW5" i="17" s="1"/>
  <c r="AV9" i="17"/>
  <c r="AU6" i="13"/>
  <c r="AU5" i="13" s="1"/>
  <c r="AT9" i="13"/>
  <c r="AU6" i="6"/>
  <c r="AT9" i="6"/>
  <c r="Q70" i="25" s="1"/>
  <c r="AU9" i="7"/>
  <c r="AV6" i="7"/>
  <c r="AV5" i="7" s="1"/>
  <c r="AK6" i="9"/>
  <c r="AK4" i="9" s="1"/>
  <c r="AU6" i="8"/>
  <c r="AU5" i="8" s="1"/>
  <c r="AT9" i="8"/>
  <c r="CM102" i="12" l="1"/>
  <c r="F23" i="6"/>
  <c r="AU5" i="6"/>
  <c r="R67" i="25"/>
  <c r="CM186" i="11"/>
  <c r="E23" i="6"/>
  <c r="E17" i="22"/>
  <c r="Q66" i="25"/>
  <c r="CM339" i="11"/>
  <c r="H23" i="6"/>
  <c r="CM220" i="11"/>
  <c r="CM441" i="11"/>
  <c r="CM271" i="11"/>
  <c r="CM305" i="11"/>
  <c r="CM356" i="11"/>
  <c r="CM288" i="11"/>
  <c r="AV5" i="10"/>
  <c r="D19" i="22"/>
  <c r="F19" i="22" s="1"/>
  <c r="CM407" i="11"/>
  <c r="I15" i="19"/>
  <c r="AV9" i="16"/>
  <c r="AW6" i="16"/>
  <c r="AW5" i="16" s="1"/>
  <c r="AT36" i="12"/>
  <c r="AU9" i="15"/>
  <c r="AV6" i="15"/>
  <c r="AV5" i="15" s="1"/>
  <c r="AT145" i="12"/>
  <c r="CB108" i="12"/>
  <c r="CC108" i="12" s="1"/>
  <c r="CD108" i="12" s="1"/>
  <c r="CE108" i="12" s="1"/>
  <c r="CF108" i="12" s="1"/>
  <c r="CG108" i="12" s="1"/>
  <c r="CH108" i="12" s="1"/>
  <c r="CI108" i="12" s="1"/>
  <c r="CJ108" i="12" s="1"/>
  <c r="CK108" i="12" s="1"/>
  <c r="CL108" i="12" s="1"/>
  <c r="CM108" i="12" s="1"/>
  <c r="CB109" i="12"/>
  <c r="CC109" i="12" s="1"/>
  <c r="CD109" i="12" s="1"/>
  <c r="CE109" i="12" s="1"/>
  <c r="CF109" i="12" s="1"/>
  <c r="CG109" i="12" s="1"/>
  <c r="CH109" i="12" s="1"/>
  <c r="CI109" i="12" s="1"/>
  <c r="CJ109" i="12" s="1"/>
  <c r="CK109" i="12" s="1"/>
  <c r="CL109" i="12" s="1"/>
  <c r="CM109" i="12" s="1"/>
  <c r="CB114" i="12"/>
  <c r="CC114" i="12" s="1"/>
  <c r="CD114" i="12" s="1"/>
  <c r="CE114" i="12" s="1"/>
  <c r="CF114" i="12" s="1"/>
  <c r="CG114" i="12" s="1"/>
  <c r="CH114" i="12" s="1"/>
  <c r="CI114" i="12" s="1"/>
  <c r="CJ114" i="12" s="1"/>
  <c r="CK114" i="12" s="1"/>
  <c r="CL114" i="12" s="1"/>
  <c r="CM114" i="12" s="1"/>
  <c r="CB98" i="12"/>
  <c r="CC98" i="12" s="1"/>
  <c r="CD98" i="12" s="1"/>
  <c r="CE98" i="12" s="1"/>
  <c r="CF98" i="12" s="1"/>
  <c r="CG98" i="12" s="1"/>
  <c r="CH98" i="12" s="1"/>
  <c r="CI98" i="12" s="1"/>
  <c r="CJ98" i="12" s="1"/>
  <c r="CK98" i="12" s="1"/>
  <c r="CL98" i="12" s="1"/>
  <c r="CM98" i="12" s="1"/>
  <c r="F15" i="19"/>
  <c r="AS93" i="12"/>
  <c r="CB113" i="12"/>
  <c r="CC113" i="12" s="1"/>
  <c r="CD113" i="12" s="1"/>
  <c r="CE113" i="12" s="1"/>
  <c r="CF113" i="12" s="1"/>
  <c r="CG113" i="12" s="1"/>
  <c r="CH113" i="12" s="1"/>
  <c r="CI113" i="12" s="1"/>
  <c r="CJ113" i="12" s="1"/>
  <c r="CK113" i="12" s="1"/>
  <c r="CL113" i="12" s="1"/>
  <c r="CM113" i="12" s="1"/>
  <c r="AW6" i="14"/>
  <c r="AW5" i="14" s="1"/>
  <c r="AV9" i="14"/>
  <c r="CB101" i="12"/>
  <c r="CC101" i="12" s="1"/>
  <c r="CD101" i="12" s="1"/>
  <c r="CE101" i="12" s="1"/>
  <c r="CF101" i="12" s="1"/>
  <c r="CG101" i="12" s="1"/>
  <c r="CH101" i="12" s="1"/>
  <c r="CI101" i="12" s="1"/>
  <c r="CJ101" i="12" s="1"/>
  <c r="CK101" i="12" s="1"/>
  <c r="CL101" i="12" s="1"/>
  <c r="CM101" i="12" s="1"/>
  <c r="O21" i="10"/>
  <c r="H15" i="19"/>
  <c r="E15" i="19"/>
  <c r="AX6" i="20"/>
  <c r="AX5" i="20" s="1"/>
  <c r="AW9" i="20"/>
  <c r="AV61" i="19"/>
  <c r="AU58" i="19"/>
  <c r="G15" i="19"/>
  <c r="AV6" i="19"/>
  <c r="AV5" i="19" s="1"/>
  <c r="AU9" i="19"/>
  <c r="AY146" i="10"/>
  <c r="AX9" i="18"/>
  <c r="AY6" i="18"/>
  <c r="AY5" i="18" s="1"/>
  <c r="AX6" i="17"/>
  <c r="AX5" i="17" s="1"/>
  <c r="AW9" i="17"/>
  <c r="AY150" i="10"/>
  <c r="AW9" i="11"/>
  <c r="AX6" i="11"/>
  <c r="AX5" i="11" s="1"/>
  <c r="O23" i="10"/>
  <c r="AV9" i="10"/>
  <c r="AW6" i="10"/>
  <c r="AY148" i="10"/>
  <c r="AY151" i="10"/>
  <c r="AU21" i="10" a="1"/>
  <c r="AU21" i="10" s="1"/>
  <c r="AU22" i="10" a="1"/>
  <c r="AU22" i="10" s="1"/>
  <c r="AU19" i="10" a="1"/>
  <c r="AU19" i="10" s="1"/>
  <c r="AU23" i="10" a="1"/>
  <c r="AU23" i="10" s="1"/>
  <c r="AU17" i="10" a="1"/>
  <c r="AU17" i="10" s="1"/>
  <c r="AU18" i="10" a="1"/>
  <c r="AU18" i="10" s="1"/>
  <c r="AU20" i="10" a="1"/>
  <c r="AU20" i="10" s="1"/>
  <c r="AY145" i="10"/>
  <c r="AW9" i="12"/>
  <c r="AX6" i="12"/>
  <c r="AX5" i="12" s="1"/>
  <c r="O20" i="10"/>
  <c r="AU9" i="13"/>
  <c r="AV6" i="13"/>
  <c r="AV5" i="13" s="1"/>
  <c r="O19" i="10"/>
  <c r="AY147" i="10"/>
  <c r="AV90" i="12"/>
  <c r="AY149" i="10"/>
  <c r="AL6" i="9"/>
  <c r="AL4" i="9" s="1"/>
  <c r="AV6" i="8"/>
  <c r="AV5" i="8" s="1"/>
  <c r="AU9" i="8"/>
  <c r="AV6" i="6"/>
  <c r="AU9" i="6"/>
  <c r="R70" i="25" s="1"/>
  <c r="AW6" i="7"/>
  <c r="AW5" i="7" s="1"/>
  <c r="AV9" i="7"/>
  <c r="AH25" i="8"/>
  <c r="K25" i="8" s="1"/>
  <c r="AV5" i="6" l="1"/>
  <c r="S67" i="25"/>
  <c r="E18" i="22"/>
  <c r="R66" i="25"/>
  <c r="AW5" i="10"/>
  <c r="AW9" i="10" s="1"/>
  <c r="D20" i="22"/>
  <c r="F20" i="22" s="1"/>
  <c r="AX6" i="14"/>
  <c r="AX5" i="14" s="1"/>
  <c r="AW9" i="14"/>
  <c r="AV9" i="15"/>
  <c r="AW6" i="15"/>
  <c r="AW5" i="15" s="1"/>
  <c r="AT93" i="12"/>
  <c r="AX6" i="16"/>
  <c r="AX5" i="16" s="1"/>
  <c r="AW9" i="16"/>
  <c r="AU145" i="12"/>
  <c r="AU36" i="12"/>
  <c r="AY6" i="20"/>
  <c r="AY5" i="20" s="1"/>
  <c r="AX9" i="20"/>
  <c r="AV58" i="19"/>
  <c r="AW61" i="19"/>
  <c r="AW6" i="19"/>
  <c r="AW5" i="19" s="1"/>
  <c r="AV9" i="19"/>
  <c r="AX9" i="17"/>
  <c r="AY6" i="17"/>
  <c r="AY5" i="17" s="1"/>
  <c r="AV17" i="10" a="1"/>
  <c r="AV17" i="10" s="1"/>
  <c r="AV18" i="10" a="1"/>
  <c r="AV18" i="10" s="1"/>
  <c r="AV19" i="10" a="1"/>
  <c r="AV19" i="10" s="1"/>
  <c r="AV22" i="10" a="1"/>
  <c r="AV22" i="10" s="1"/>
  <c r="AV20" i="10" a="1"/>
  <c r="AV20" i="10" s="1"/>
  <c r="AV21" i="10" a="1"/>
  <c r="AV21" i="10" s="1"/>
  <c r="AV23" i="10" a="1"/>
  <c r="AV23" i="10" s="1"/>
  <c r="AX9" i="11"/>
  <c r="AY6" i="11"/>
  <c r="AY5" i="11" s="1"/>
  <c r="AY9" i="18"/>
  <c r="AZ6" i="18"/>
  <c r="AZ5" i="18" s="1"/>
  <c r="AZ145" i="10"/>
  <c r="AZ148" i="10"/>
  <c r="AW6" i="13"/>
  <c r="AW5" i="13" s="1"/>
  <c r="AV9" i="13"/>
  <c r="AZ149" i="10"/>
  <c r="AW90" i="12"/>
  <c r="AZ147" i="10"/>
  <c r="AX9" i="12"/>
  <c r="AY6" i="12"/>
  <c r="AY5" i="12" s="1"/>
  <c r="AZ150" i="10"/>
  <c r="AZ146" i="10"/>
  <c r="AZ151" i="10"/>
  <c r="AW6" i="6"/>
  <c r="AV9" i="6"/>
  <c r="S70" i="25" s="1"/>
  <c r="AM6" i="9"/>
  <c r="AM4" i="9" s="1"/>
  <c r="AV9" i="8"/>
  <c r="AW6" i="8"/>
  <c r="AW5" i="8" s="1"/>
  <c r="AX6" i="7"/>
  <c r="AX5" i="7" s="1"/>
  <c r="AW9" i="7"/>
  <c r="AW5" i="6" l="1"/>
  <c r="T67" i="25"/>
  <c r="AX6" i="10"/>
  <c r="AX5" i="10" s="1"/>
  <c r="E19" i="22"/>
  <c r="S66" i="25"/>
  <c r="AV36" i="12"/>
  <c r="AY6" i="14"/>
  <c r="AY5" i="14" s="1"/>
  <c r="AX9" i="14"/>
  <c r="AX9" i="16"/>
  <c r="AY6" i="16"/>
  <c r="AY5" i="16" s="1"/>
  <c r="AV145" i="12"/>
  <c r="AU93" i="12"/>
  <c r="AX6" i="15"/>
  <c r="AX5" i="15" s="1"/>
  <c r="AW9" i="15"/>
  <c r="AW58" i="19"/>
  <c r="AX61" i="19"/>
  <c r="AY9" i="20"/>
  <c r="AZ6" i="20"/>
  <c r="AZ5" i="20" s="1"/>
  <c r="AX6" i="19"/>
  <c r="AX5" i="19" s="1"/>
  <c r="AW9" i="19"/>
  <c r="AZ9" i="18"/>
  <c r="BA6" i="18"/>
  <c r="BA5" i="18" s="1"/>
  <c r="AZ6" i="17"/>
  <c r="AZ5" i="17" s="1"/>
  <c r="AY9" i="17"/>
  <c r="AX6" i="13"/>
  <c r="AX5" i="13" s="1"/>
  <c r="AW9" i="13"/>
  <c r="BA148" i="10"/>
  <c r="BA145" i="10"/>
  <c r="AX90" i="12"/>
  <c r="BA150" i="10"/>
  <c r="BA147" i="10"/>
  <c r="BA151" i="10"/>
  <c r="AY9" i="12"/>
  <c r="AZ6" i="12"/>
  <c r="AZ5" i="12" s="1"/>
  <c r="BA149" i="10"/>
  <c r="AW20" i="10" a="1"/>
  <c r="AW20" i="10" s="1"/>
  <c r="P20" i="10" s="1"/>
  <c r="AW21" i="10" a="1"/>
  <c r="AW21" i="10" s="1"/>
  <c r="AW22" i="10" a="1"/>
  <c r="AW22" i="10" s="1"/>
  <c r="AW23" i="10" a="1"/>
  <c r="AW23" i="10" s="1"/>
  <c r="AW17" i="10" a="1"/>
  <c r="AW17" i="10" s="1"/>
  <c r="P17" i="10" s="1"/>
  <c r="AW19" i="10" a="1"/>
  <c r="AW19" i="10" s="1"/>
  <c r="AW18" i="10" a="1"/>
  <c r="AW18" i="10" s="1"/>
  <c r="P18" i="10" s="1"/>
  <c r="BA146" i="10"/>
  <c r="AY9" i="11"/>
  <c r="AZ6" i="11"/>
  <c r="AZ5" i="11" s="1"/>
  <c r="AN6" i="9"/>
  <c r="AN4" i="9" s="1"/>
  <c r="AW9" i="8"/>
  <c r="AX6" i="8"/>
  <c r="AX5" i="8" s="1"/>
  <c r="AX6" i="6"/>
  <c r="AW9" i="6"/>
  <c r="T70" i="25" s="1"/>
  <c r="AX9" i="7"/>
  <c r="AY6" i="7"/>
  <c r="AY5" i="7" s="1"/>
  <c r="D21" i="22" l="1"/>
  <c r="F21" i="22" s="1"/>
  <c r="AX9" i="10"/>
  <c r="AX22" i="10" s="1" a="1"/>
  <c r="AX22" i="10" s="1"/>
  <c r="AY6" i="10"/>
  <c r="AX5" i="6"/>
  <c r="U67" i="25"/>
  <c r="E20" i="22"/>
  <c r="T66" i="25"/>
  <c r="AY5" i="10"/>
  <c r="AY9" i="10" s="1"/>
  <c r="D22" i="22"/>
  <c r="F22" i="22" s="1"/>
  <c r="AX9" i="15"/>
  <c r="AY6" i="15"/>
  <c r="AY5" i="15" s="1"/>
  <c r="AW145" i="12"/>
  <c r="AW36" i="12"/>
  <c r="AZ6" i="16"/>
  <c r="AZ5" i="16" s="1"/>
  <c r="AY9" i="16"/>
  <c r="AV93" i="12"/>
  <c r="AZ6" i="14"/>
  <c r="AZ5" i="14" s="1"/>
  <c r="AY9" i="14"/>
  <c r="AY61" i="19"/>
  <c r="AX58" i="19"/>
  <c r="AY6" i="19"/>
  <c r="AY5" i="19" s="1"/>
  <c r="AX9" i="19"/>
  <c r="AZ9" i="20"/>
  <c r="BA6" i="20"/>
  <c r="BA5" i="20" s="1"/>
  <c r="AX17" i="10" a="1"/>
  <c r="AX17" i="10" s="1"/>
  <c r="AX18" i="10" a="1"/>
  <c r="AX18" i="10" s="1"/>
  <c r="AX19" i="10" a="1"/>
  <c r="AX19" i="10" s="1"/>
  <c r="AX20" i="10" a="1"/>
  <c r="AX20" i="10" s="1"/>
  <c r="AX23" i="10" a="1"/>
  <c r="AX23" i="10" s="1"/>
  <c r="AX21" i="10" a="1"/>
  <c r="AX21" i="10" s="1"/>
  <c r="P23" i="10"/>
  <c r="BB150" i="10"/>
  <c r="AZ9" i="17"/>
  <c r="BA6" i="17"/>
  <c r="BA5" i="17" s="1"/>
  <c r="P22" i="10"/>
  <c r="P21" i="10"/>
  <c r="BB146" i="10"/>
  <c r="BB147" i="10"/>
  <c r="AY90" i="12"/>
  <c r="AY6" i="13"/>
  <c r="AY5" i="13" s="1"/>
  <c r="AX9" i="13"/>
  <c r="AZ9" i="11"/>
  <c r="BA6" i="11"/>
  <c r="BA5" i="11" s="1"/>
  <c r="BA9" i="18"/>
  <c r="BB6" i="18"/>
  <c r="BB5" i="18" s="1"/>
  <c r="AZ9" i="12"/>
  <c r="BA6" i="12"/>
  <c r="BA5" i="12" s="1"/>
  <c r="BB149" i="10"/>
  <c r="BB151" i="10"/>
  <c r="BB145" i="10"/>
  <c r="BB148" i="10"/>
  <c r="AZ6" i="7"/>
  <c r="AZ5" i="7" s="1"/>
  <c r="AY9" i="7"/>
  <c r="AX9" i="6"/>
  <c r="U70" i="25" s="1"/>
  <c r="AY6" i="6"/>
  <c r="AO6" i="9"/>
  <c r="AO4" i="9" s="1"/>
  <c r="AX9" i="8"/>
  <c r="AY6" i="8"/>
  <c r="AY5" i="8" s="1"/>
  <c r="AI25" i="8"/>
  <c r="AY5" i="6" l="1"/>
  <c r="V67" i="25"/>
  <c r="AZ6" i="10"/>
  <c r="E21" i="22"/>
  <c r="U66" i="25"/>
  <c r="AZ5" i="10"/>
  <c r="D23" i="22"/>
  <c r="F23" i="22" s="1"/>
  <c r="AX145" i="12"/>
  <c r="BA6" i="16"/>
  <c r="BA5" i="16" s="1"/>
  <c r="AZ9" i="16"/>
  <c r="AY9" i="15"/>
  <c r="AZ6" i="15"/>
  <c r="AZ5" i="15" s="1"/>
  <c r="BA6" i="14"/>
  <c r="BA5" i="14" s="1"/>
  <c r="AZ9" i="14"/>
  <c r="AW93" i="12"/>
  <c r="AX36" i="12"/>
  <c r="BA9" i="20"/>
  <c r="BB6" i="20"/>
  <c r="BB5" i="20" s="1"/>
  <c r="AZ6" i="19"/>
  <c r="AZ5" i="19" s="1"/>
  <c r="AY9" i="19"/>
  <c r="AY58" i="19"/>
  <c r="AZ61" i="19"/>
  <c r="BA9" i="11"/>
  <c r="BB6" i="11"/>
  <c r="BB5" i="11" s="1"/>
  <c r="BC147" i="10"/>
  <c r="BC150" i="10"/>
  <c r="BC145" i="10"/>
  <c r="BA6" i="10"/>
  <c r="AZ9" i="10"/>
  <c r="AZ6" i="13"/>
  <c r="AZ5" i="13" s="1"/>
  <c r="AY9" i="13"/>
  <c r="BA9" i="17"/>
  <c r="BB6" i="17"/>
  <c r="BB5" i="17" s="1"/>
  <c r="AY17" i="10" a="1"/>
  <c r="AY17" i="10" s="1"/>
  <c r="AY19" i="10" a="1"/>
  <c r="AY19" i="10" s="1"/>
  <c r="AY21" i="10" a="1"/>
  <c r="AY21" i="10" s="1"/>
  <c r="AY23" i="10" a="1"/>
  <c r="AY23" i="10" s="1"/>
  <c r="AY18" i="10" a="1"/>
  <c r="AY18" i="10" s="1"/>
  <c r="AY20" i="10" a="1"/>
  <c r="AY20" i="10" s="1"/>
  <c r="AY22" i="10" a="1"/>
  <c r="AY22" i="10" s="1"/>
  <c r="BB6" i="12"/>
  <c r="BB5" i="12" s="1"/>
  <c r="BA9" i="12"/>
  <c r="BC146" i="10"/>
  <c r="AZ90" i="12"/>
  <c r="BC148" i="10"/>
  <c r="BC149" i="10"/>
  <c r="BC151" i="10"/>
  <c r="BB9" i="18"/>
  <c r="BC6" i="18"/>
  <c r="BC5" i="18" s="1"/>
  <c r="AP6" i="9"/>
  <c r="AP4" i="9" s="1"/>
  <c r="AY9" i="8"/>
  <c r="AZ6" i="8"/>
  <c r="AZ5" i="8" s="1"/>
  <c r="AY9" i="6"/>
  <c r="V70" i="25" s="1"/>
  <c r="AZ6" i="6"/>
  <c r="BA6" i="7"/>
  <c r="BA5" i="7" s="1"/>
  <c r="AZ9" i="7"/>
  <c r="AZ5" i="6" l="1"/>
  <c r="W67" i="25"/>
  <c r="E22" i="22"/>
  <c r="V66" i="25"/>
  <c r="BA5" i="10"/>
  <c r="BA9" i="10" s="1"/>
  <c r="D24" i="22"/>
  <c r="F24" i="22" s="1"/>
  <c r="AY36" i="12"/>
  <c r="BA9" i="16"/>
  <c r="BB6" i="16"/>
  <c r="BB5" i="16" s="1"/>
  <c r="BA6" i="15"/>
  <c r="BA5" i="15" s="1"/>
  <c r="AZ9" i="15"/>
  <c r="AY145" i="12"/>
  <c r="AX93" i="12"/>
  <c r="BA9" i="14"/>
  <c r="BB6" i="14"/>
  <c r="BB5" i="14" s="1"/>
  <c r="BB9" i="20"/>
  <c r="BC6" i="20"/>
  <c r="BC5" i="20" s="1"/>
  <c r="AZ58" i="19"/>
  <c r="BA61" i="19"/>
  <c r="AZ9" i="19"/>
  <c r="BA6" i="19"/>
  <c r="BA5" i="19" s="1"/>
  <c r="BD146" i="10"/>
  <c r="BA6" i="13"/>
  <c r="BA5" i="13" s="1"/>
  <c r="AZ9" i="13"/>
  <c r="BD145" i="10"/>
  <c r="BD151" i="10"/>
  <c r="BC6" i="11"/>
  <c r="BC5" i="11" s="1"/>
  <c r="BB9" i="11"/>
  <c r="BC6" i="17"/>
  <c r="BC5" i="17" s="1"/>
  <c r="BB9" i="17"/>
  <c r="BD148" i="10"/>
  <c r="BD150" i="10"/>
  <c r="AZ19" i="10" a="1"/>
  <c r="AZ19" i="10" s="1"/>
  <c r="AZ20" i="10" a="1"/>
  <c r="AZ20" i="10" s="1"/>
  <c r="AZ21" i="10" a="1"/>
  <c r="AZ21" i="10" s="1"/>
  <c r="AZ22" i="10" a="1"/>
  <c r="AZ22" i="10" s="1"/>
  <c r="AZ23" i="10" a="1"/>
  <c r="AZ23" i="10" s="1"/>
  <c r="AZ17" i="10" a="1"/>
  <c r="AZ17" i="10" s="1"/>
  <c r="AZ18" i="10" a="1"/>
  <c r="AZ18" i="10" s="1"/>
  <c r="BD147" i="10"/>
  <c r="BA90" i="12"/>
  <c r="BC6" i="12"/>
  <c r="BC5" i="12" s="1"/>
  <c r="BB9" i="12"/>
  <c r="BD149" i="10"/>
  <c r="BD6" i="18"/>
  <c r="BD5" i="18" s="1"/>
  <c r="BC9" i="18"/>
  <c r="AZ9" i="6"/>
  <c r="W70" i="25" s="1"/>
  <c r="BA6" i="6"/>
  <c r="BB6" i="7"/>
  <c r="BB5" i="7" s="1"/>
  <c r="BA9" i="7"/>
  <c r="AQ6" i="9"/>
  <c r="AQ4" i="9" s="1"/>
  <c r="AZ9" i="8"/>
  <c r="BA6" i="8"/>
  <c r="BA5" i="8" s="1"/>
  <c r="AJ25" i="8"/>
  <c r="BA5" i="6" l="1"/>
  <c r="X67" i="25"/>
  <c r="BB6" i="10"/>
  <c r="E23" i="22"/>
  <c r="W66" i="25"/>
  <c r="BB5" i="10"/>
  <c r="BC6" i="10" s="1"/>
  <c r="D25" i="22"/>
  <c r="F25" i="22" s="1"/>
  <c r="AY93" i="12"/>
  <c r="BC6" i="16"/>
  <c r="BC5" i="16" s="1"/>
  <c r="BB9" i="16"/>
  <c r="AZ145" i="12"/>
  <c r="BA9" i="15"/>
  <c r="BB6" i="15"/>
  <c r="BB5" i="15" s="1"/>
  <c r="BC6" i="14"/>
  <c r="BC5" i="14" s="1"/>
  <c r="BB9" i="14"/>
  <c r="AZ36" i="12"/>
  <c r="Q20" i="10"/>
  <c r="BC9" i="20"/>
  <c r="BD6" i="20"/>
  <c r="BD5" i="20" s="1"/>
  <c r="BA58" i="19"/>
  <c r="BB61" i="19"/>
  <c r="BA9" i="19"/>
  <c r="BB6" i="19"/>
  <c r="BB5" i="19" s="1"/>
  <c r="Q18" i="10"/>
  <c r="BD6" i="12"/>
  <c r="BD5" i="12" s="1"/>
  <c r="BC9" i="12"/>
  <c r="BB90" i="12"/>
  <c r="Q17" i="10"/>
  <c r="BE150" i="10"/>
  <c r="BE151" i="10"/>
  <c r="BA23" i="10" a="1"/>
  <c r="BA23" i="10" s="1"/>
  <c r="BA17" i="10" a="1"/>
  <c r="BA17" i="10" s="1"/>
  <c r="BA18" i="10" a="1"/>
  <c r="BA18" i="10" s="1"/>
  <c r="BA19" i="10" a="1"/>
  <c r="BA19" i="10" s="1"/>
  <c r="BA20" i="10" a="1"/>
  <c r="BA20" i="10" s="1"/>
  <c r="BA21" i="10" a="1"/>
  <c r="BA21" i="10" s="1"/>
  <c r="BA22" i="10" a="1"/>
  <c r="BA22" i="10" s="1"/>
  <c r="BB6" i="13"/>
  <c r="BB5" i="13" s="1"/>
  <c r="BA9" i="13"/>
  <c r="BE149" i="10"/>
  <c r="BE145" i="10"/>
  <c r="BE6" i="18"/>
  <c r="BE5" i="18" s="1"/>
  <c r="BD9" i="18"/>
  <c r="BE148" i="10"/>
  <c r="BC9" i="17"/>
  <c r="BD6" i="17"/>
  <c r="BD5" i="17" s="1"/>
  <c r="Q22" i="10"/>
  <c r="BE146" i="10"/>
  <c r="BE147" i="10"/>
  <c r="BD6" i="11"/>
  <c r="BD5" i="11" s="1"/>
  <c r="BC9" i="11"/>
  <c r="BB9" i="7"/>
  <c r="BC6" i="7"/>
  <c r="BC5" i="7" s="1"/>
  <c r="BA9" i="6"/>
  <c r="X70" i="25" s="1"/>
  <c r="BB6" i="6"/>
  <c r="AR6" i="9"/>
  <c r="AR4" i="9" s="1"/>
  <c r="BB6" i="8"/>
  <c r="BB5" i="8" s="1"/>
  <c r="BA9" i="8"/>
  <c r="BB9" i="10" l="1"/>
  <c r="BB18" i="10" s="1" a="1"/>
  <c r="BB18" i="10" s="1"/>
  <c r="BB5" i="6"/>
  <c r="BB9" i="6" s="1"/>
  <c r="Y70" i="25" s="1"/>
  <c r="Y67" i="25"/>
  <c r="E24" i="22"/>
  <c r="X66" i="25"/>
  <c r="BC5" i="10"/>
  <c r="BC9" i="10" s="1"/>
  <c r="D26" i="22"/>
  <c r="F26" i="22" s="1"/>
  <c r="BA36" i="12"/>
  <c r="AZ93" i="12"/>
  <c r="BA145" i="12"/>
  <c r="BD6" i="14"/>
  <c r="BD5" i="14" s="1"/>
  <c r="BC9" i="14"/>
  <c r="BC6" i="15"/>
  <c r="BC5" i="15" s="1"/>
  <c r="BB9" i="15"/>
  <c r="BC9" i="16"/>
  <c r="BD6" i="16"/>
  <c r="BD5" i="16" s="1"/>
  <c r="BB9" i="19"/>
  <c r="BC6" i="19"/>
  <c r="BC5" i="19" s="1"/>
  <c r="BB58" i="19"/>
  <c r="BC61" i="19"/>
  <c r="BE6" i="20"/>
  <c r="BE5" i="20" s="1"/>
  <c r="BD9" i="20"/>
  <c r="BF149" i="10"/>
  <c r="BF146" i="10"/>
  <c r="BF145" i="10"/>
  <c r="BB9" i="13"/>
  <c r="BC6" i="13"/>
  <c r="BC5" i="13" s="1"/>
  <c r="BF150" i="10"/>
  <c r="BE6" i="12"/>
  <c r="BE5" i="12" s="1"/>
  <c r="BD9" i="12"/>
  <c r="BE6" i="11"/>
  <c r="BE5" i="11" s="1"/>
  <c r="BD9" i="11"/>
  <c r="BF148" i="10"/>
  <c r="BD9" i="17"/>
  <c r="BE6" i="17"/>
  <c r="BE5" i="17" s="1"/>
  <c r="BF151" i="10"/>
  <c r="BC90" i="12"/>
  <c r="BF147" i="10"/>
  <c r="BB23" i="10" a="1"/>
  <c r="BB23" i="10" s="1"/>
  <c r="BB20" i="10" a="1"/>
  <c r="BB20" i="10" s="1"/>
  <c r="BB17" i="10" a="1"/>
  <c r="BB17" i="10" s="1"/>
  <c r="BB19" i="10" a="1"/>
  <c r="BB19" i="10" s="1"/>
  <c r="BF6" i="18"/>
  <c r="BF5" i="18" s="1"/>
  <c r="BE9" i="18"/>
  <c r="BD6" i="10"/>
  <c r="BC9" i="7"/>
  <c r="BD6" i="7"/>
  <c r="BD5" i="7" s="1"/>
  <c r="AS6" i="9"/>
  <c r="AS4" i="9" s="1"/>
  <c r="BC6" i="8"/>
  <c r="BC5" i="8" s="1"/>
  <c r="BB9" i="8"/>
  <c r="BC6" i="6"/>
  <c r="BB22" i="10" l="1" a="1"/>
  <c r="BB22" i="10" s="1"/>
  <c r="BB21" i="10" a="1"/>
  <c r="BB21" i="10" s="1"/>
  <c r="E25" i="22"/>
  <c r="Y66" i="25"/>
  <c r="BC5" i="6"/>
  <c r="Z67" i="25"/>
  <c r="BD5" i="10"/>
  <c r="D27" i="22"/>
  <c r="F27" i="22" s="1"/>
  <c r="BC9" i="15"/>
  <c r="BD6" i="15"/>
  <c r="BD5" i="15" s="1"/>
  <c r="BD9" i="14"/>
  <c r="BE6" i="14"/>
  <c r="BE5" i="14" s="1"/>
  <c r="BD9" i="16"/>
  <c r="BE6" i="16"/>
  <c r="BE5" i="16" s="1"/>
  <c r="BA93" i="12"/>
  <c r="BB145" i="12"/>
  <c r="BB36" i="12"/>
  <c r="BC9" i="19"/>
  <c r="BD6" i="19"/>
  <c r="BD5" i="19" s="1"/>
  <c r="BF6" i="20"/>
  <c r="BF5" i="20" s="1"/>
  <c r="BE9" i="20"/>
  <c r="BC58" i="19"/>
  <c r="BD61" i="19"/>
  <c r="BE9" i="17"/>
  <c r="BF6" i="17"/>
  <c r="BF5" i="17" s="1"/>
  <c r="BG148" i="10"/>
  <c r="BE6" i="10"/>
  <c r="BD9" i="10"/>
  <c r="BG151" i="10"/>
  <c r="BC17" i="10" a="1"/>
  <c r="BC17" i="10" s="1"/>
  <c r="BC18" i="10" a="1"/>
  <c r="BC18" i="10" s="1"/>
  <c r="BC19" i="10" a="1"/>
  <c r="BC19" i="10" s="1"/>
  <c r="BC20" i="10" a="1"/>
  <c r="BC20" i="10" s="1"/>
  <c r="BC21" i="10" a="1"/>
  <c r="BC21" i="10" s="1"/>
  <c r="BC22" i="10" a="1"/>
  <c r="BC22" i="10" s="1"/>
  <c r="BC23" i="10" a="1"/>
  <c r="BC23" i="10" s="1"/>
  <c r="BD90" i="12"/>
  <c r="BC9" i="13"/>
  <c r="BD6" i="13"/>
  <c r="BD5" i="13" s="1"/>
  <c r="BG145" i="10"/>
  <c r="BG146" i="10"/>
  <c r="BG149" i="10"/>
  <c r="BG6" i="18"/>
  <c r="BG5" i="18" s="1"/>
  <c r="BF9" i="18"/>
  <c r="BF6" i="12"/>
  <c r="BF5" i="12" s="1"/>
  <c r="BE9" i="12"/>
  <c r="BF6" i="11"/>
  <c r="BF5" i="11" s="1"/>
  <c r="BE9" i="11"/>
  <c r="BG150" i="10"/>
  <c r="BG147" i="10"/>
  <c r="AT6" i="9"/>
  <c r="AT4" i="9" s="1"/>
  <c r="BD6" i="8"/>
  <c r="BD5" i="8" s="1"/>
  <c r="BC9" i="8"/>
  <c r="BD9" i="7"/>
  <c r="BE6" i="7"/>
  <c r="BE5" i="7" s="1"/>
  <c r="BC9" i="6"/>
  <c r="Z70" i="25" s="1"/>
  <c r="AK25" i="8"/>
  <c r="L25" i="8" s="1"/>
  <c r="E26" i="22" l="1"/>
  <c r="Z66" i="25"/>
  <c r="BD6" i="6"/>
  <c r="BE5" i="10"/>
  <c r="D28" i="22"/>
  <c r="F28" i="22" s="1"/>
  <c r="BC145" i="12"/>
  <c r="BE6" i="15"/>
  <c r="BE5" i="15" s="1"/>
  <c r="BD9" i="15"/>
  <c r="BE9" i="16"/>
  <c r="BF6" i="16"/>
  <c r="BF5" i="16" s="1"/>
  <c r="BE9" i="14"/>
  <c r="BF6" i="14"/>
  <c r="BF5" i="14" s="1"/>
  <c r="BB93" i="12"/>
  <c r="BC36" i="12"/>
  <c r="BG6" i="20"/>
  <c r="BG5" i="20" s="1"/>
  <c r="BF9" i="20"/>
  <c r="BD9" i="19"/>
  <c r="BE6" i="19"/>
  <c r="BE5" i="19" s="1"/>
  <c r="BE61" i="19"/>
  <c r="BD58" i="19"/>
  <c r="BH147" i="10"/>
  <c r="BH6" i="18"/>
  <c r="BH5" i="18" s="1"/>
  <c r="BG9" i="18"/>
  <c r="BH151" i="10"/>
  <c r="BE9" i="10"/>
  <c r="BF6" i="10"/>
  <c r="BG6" i="12"/>
  <c r="BG5" i="12" s="1"/>
  <c r="BF9" i="12"/>
  <c r="BH149" i="10"/>
  <c r="BH145" i="10"/>
  <c r="BF9" i="11"/>
  <c r="BG6" i="11"/>
  <c r="BG5" i="11" s="1"/>
  <c r="BE6" i="13"/>
  <c r="BE5" i="13" s="1"/>
  <c r="BD9" i="13"/>
  <c r="BH150" i="10"/>
  <c r="BH146" i="10"/>
  <c r="BH148" i="10"/>
  <c r="BE90" i="12"/>
  <c r="BG6" i="17"/>
  <c r="BG5" i="17" s="1"/>
  <c r="BF9" i="17"/>
  <c r="BD17" i="10" a="1"/>
  <c r="BD17" i="10" s="1"/>
  <c r="BD19" i="10" a="1"/>
  <c r="BD19" i="10" s="1"/>
  <c r="BD21" i="10" a="1"/>
  <c r="BD21" i="10" s="1"/>
  <c r="BD23" i="10" a="1"/>
  <c r="BD23" i="10" s="1"/>
  <c r="BD20" i="10" a="1"/>
  <c r="BD20" i="10" s="1"/>
  <c r="BD18" i="10" a="1"/>
  <c r="BD18" i="10" s="1"/>
  <c r="BD22" i="10" a="1"/>
  <c r="BD22" i="10" s="1"/>
  <c r="BE9" i="7"/>
  <c r="BF6" i="7"/>
  <c r="BF5" i="7" s="1"/>
  <c r="AU6" i="9"/>
  <c r="AU4" i="9" s="1"/>
  <c r="BE6" i="8"/>
  <c r="BE5" i="8" s="1"/>
  <c r="BD9" i="8"/>
  <c r="BD5" i="6" l="1"/>
  <c r="AA67" i="25"/>
  <c r="BF5" i="10"/>
  <c r="D29" i="22"/>
  <c r="F29" i="22" s="1"/>
  <c r="BD36" i="12"/>
  <c r="BC93" i="12"/>
  <c r="BG6" i="14"/>
  <c r="BG5" i="14" s="1"/>
  <c r="BF9" i="14"/>
  <c r="BF9" i="16"/>
  <c r="BG6" i="16"/>
  <c r="BG5" i="16" s="1"/>
  <c r="BE9" i="15"/>
  <c r="BF6" i="15"/>
  <c r="BF5" i="15" s="1"/>
  <c r="BD145" i="12"/>
  <c r="BH6" i="20"/>
  <c r="BH5" i="20" s="1"/>
  <c r="BG9" i="20"/>
  <c r="BF61" i="19"/>
  <c r="BE58" i="19"/>
  <c r="BF6" i="19"/>
  <c r="BF5" i="19" s="1"/>
  <c r="BE9" i="19"/>
  <c r="BE17" i="10" a="1"/>
  <c r="BE17" i="10" s="1"/>
  <c r="BE18" i="10" a="1"/>
  <c r="BE18" i="10" s="1"/>
  <c r="BE19" i="10" a="1"/>
  <c r="BE19" i="10" s="1"/>
  <c r="BE20" i="10" a="1"/>
  <c r="BE20" i="10" s="1"/>
  <c r="BE21" i="10" a="1"/>
  <c r="BE21" i="10" s="1"/>
  <c r="BE22" i="10" a="1"/>
  <c r="BE22" i="10" s="1"/>
  <c r="BE23" i="10" a="1"/>
  <c r="BE23" i="10" s="1"/>
  <c r="BG9" i="11"/>
  <c r="BH6" i="11"/>
  <c r="BH5" i="11" s="1"/>
  <c r="BI147" i="10"/>
  <c r="BI151" i="10"/>
  <c r="BI145" i="10"/>
  <c r="BG9" i="12"/>
  <c r="BH6" i="12"/>
  <c r="BH5" i="12" s="1"/>
  <c r="BH9" i="18"/>
  <c r="BI6" i="18"/>
  <c r="BI5" i="18" s="1"/>
  <c r="BI148" i="10"/>
  <c r="BI146" i="10"/>
  <c r="BF90" i="12"/>
  <c r="BI150" i="10"/>
  <c r="BI149" i="10"/>
  <c r="BH6" i="17"/>
  <c r="BH5" i="17" s="1"/>
  <c r="BG9" i="17"/>
  <c r="BE9" i="13"/>
  <c r="BF6" i="13"/>
  <c r="BF5" i="13" s="1"/>
  <c r="BF9" i="10"/>
  <c r="BG6" i="10"/>
  <c r="AV6" i="9"/>
  <c r="AV4" i="9" s="1"/>
  <c r="BF6" i="8"/>
  <c r="BF5" i="8" s="1"/>
  <c r="BE9" i="8"/>
  <c r="BG6" i="7"/>
  <c r="BG5" i="7" s="1"/>
  <c r="BF9" i="7"/>
  <c r="E27" i="22" l="1"/>
  <c r="AA66" i="25"/>
  <c r="BD9" i="6"/>
  <c r="AA70" i="25" s="1"/>
  <c r="BE6" i="6"/>
  <c r="BG5" i="10"/>
  <c r="D30" i="22"/>
  <c r="F30" i="22" s="1"/>
  <c r="BH6" i="16"/>
  <c r="BH5" i="16" s="1"/>
  <c r="BG9" i="16"/>
  <c r="BE145" i="12"/>
  <c r="BE36" i="12"/>
  <c r="BF9" i="15"/>
  <c r="BG6" i="15"/>
  <c r="BG5" i="15" s="1"/>
  <c r="BH6" i="14"/>
  <c r="BH5" i="14" s="1"/>
  <c r="BG9" i="14"/>
  <c r="BD93" i="12"/>
  <c r="BI6" i="20"/>
  <c r="BI5" i="20" s="1"/>
  <c r="BH9" i="20"/>
  <c r="BF9" i="19"/>
  <c r="BG6" i="19"/>
  <c r="BG5" i="19" s="1"/>
  <c r="BG61" i="19"/>
  <c r="BF58" i="19"/>
  <c r="BJ149" i="10"/>
  <c r="BJ146" i="10"/>
  <c r="BJ147" i="10"/>
  <c r="BH9" i="17"/>
  <c r="BI6" i="17"/>
  <c r="BI5" i="17" s="1"/>
  <c r="BG90" i="12"/>
  <c r="BH6" i="10"/>
  <c r="BG9" i="10"/>
  <c r="BI9" i="18"/>
  <c r="BJ6" i="18"/>
  <c r="BJ5" i="18" s="1"/>
  <c r="BJ145" i="10"/>
  <c r="BJ150" i="10"/>
  <c r="BF22" i="10" a="1"/>
  <c r="BF22" i="10" s="1"/>
  <c r="BF23" i="10" a="1"/>
  <c r="BF23" i="10" s="1"/>
  <c r="BF17" i="10" a="1"/>
  <c r="BF17" i="10" s="1"/>
  <c r="BF18" i="10" a="1"/>
  <c r="BF18" i="10" s="1"/>
  <c r="BF19" i="10" a="1"/>
  <c r="BF19" i="10" s="1"/>
  <c r="BF20" i="10" a="1"/>
  <c r="BF20" i="10" s="1"/>
  <c r="BF21" i="10" a="1"/>
  <c r="BF21" i="10" s="1"/>
  <c r="BJ151" i="10"/>
  <c r="BG6" i="13"/>
  <c r="BG5" i="13" s="1"/>
  <c r="BF9" i="13"/>
  <c r="BH9" i="12"/>
  <c r="BI6" i="12"/>
  <c r="BI5" i="12" s="1"/>
  <c r="BH9" i="11"/>
  <c r="BI6" i="11"/>
  <c r="BI5" i="11" s="1"/>
  <c r="BJ148" i="10"/>
  <c r="BH6" i="7"/>
  <c r="BH5" i="7" s="1"/>
  <c r="BG9" i="7"/>
  <c r="AW6" i="9"/>
  <c r="AW4" i="9" s="1"/>
  <c r="BF9" i="8"/>
  <c r="BG6" i="8"/>
  <c r="BG5" i="8" s="1"/>
  <c r="AL25" i="8"/>
  <c r="BE5" i="6" l="1"/>
  <c r="AB67" i="25"/>
  <c r="BH5" i="10"/>
  <c r="D31" i="22"/>
  <c r="F31" i="22" s="1"/>
  <c r="BG9" i="15"/>
  <c r="BH6" i="15"/>
  <c r="BH5" i="15" s="1"/>
  <c r="BF36" i="12"/>
  <c r="BI6" i="16"/>
  <c r="BI5" i="16" s="1"/>
  <c r="BH9" i="16"/>
  <c r="BF145" i="12"/>
  <c r="BE93" i="12"/>
  <c r="BI6" i="14"/>
  <c r="BI5" i="14" s="1"/>
  <c r="BH9" i="14"/>
  <c r="BH6" i="19"/>
  <c r="BH5" i="19" s="1"/>
  <c r="BG9" i="19"/>
  <c r="BG58" i="19"/>
  <c r="BH61" i="19"/>
  <c r="BI9" i="20"/>
  <c r="BJ6" i="20"/>
  <c r="BJ5" i="20" s="1"/>
  <c r="BI9" i="12"/>
  <c r="BJ6" i="12"/>
  <c r="BJ5" i="12" s="1"/>
  <c r="BJ9" i="18"/>
  <c r="BK6" i="18"/>
  <c r="BK5" i="18" s="1"/>
  <c r="BH6" i="13"/>
  <c r="BH5" i="13" s="1"/>
  <c r="BG9" i="13"/>
  <c r="S21" i="10"/>
  <c r="BK150" i="10"/>
  <c r="S20" i="10"/>
  <c r="BK145" i="10"/>
  <c r="BK147" i="10"/>
  <c r="BK151" i="10"/>
  <c r="BK148" i="10"/>
  <c r="S19" i="10"/>
  <c r="BG18" i="10" a="1"/>
  <c r="BG18" i="10" s="1"/>
  <c r="BG19" i="10" a="1"/>
  <c r="BG19" i="10" s="1"/>
  <c r="BG20" i="10" a="1"/>
  <c r="BG20" i="10" s="1"/>
  <c r="BG21" i="10" a="1"/>
  <c r="BG21" i="10" s="1"/>
  <c r="BG22" i="10" a="1"/>
  <c r="BG22" i="10" s="1"/>
  <c r="BG23" i="10" a="1"/>
  <c r="BG23" i="10" s="1"/>
  <c r="BG17" i="10" a="1"/>
  <c r="BG17" i="10" s="1"/>
  <c r="BK149" i="10"/>
  <c r="S18" i="10"/>
  <c r="BH9" i="10"/>
  <c r="BI6" i="10"/>
  <c r="BI9" i="11"/>
  <c r="BJ6" i="11"/>
  <c r="BJ5" i="11" s="1"/>
  <c r="S17" i="10"/>
  <c r="S23" i="10"/>
  <c r="BH90" i="12"/>
  <c r="S22" i="10"/>
  <c r="BJ6" i="17"/>
  <c r="BJ5" i="17" s="1"/>
  <c r="BI9" i="17"/>
  <c r="BK146" i="10"/>
  <c r="BH9" i="7"/>
  <c r="BI6" i="7"/>
  <c r="BI5" i="7" s="1"/>
  <c r="AX6" i="9"/>
  <c r="AX4" i="9" s="1"/>
  <c r="BG9" i="8"/>
  <c r="BH6" i="8"/>
  <c r="BH5" i="8" s="1"/>
  <c r="E28" i="22" l="1"/>
  <c r="AB66" i="25"/>
  <c r="BF6" i="6"/>
  <c r="BE9" i="6"/>
  <c r="AB70" i="25" s="1"/>
  <c r="BI5" i="10"/>
  <c r="D32" i="22"/>
  <c r="F32" i="22" s="1"/>
  <c r="BF93" i="12"/>
  <c r="BG145" i="12"/>
  <c r="BI9" i="16"/>
  <c r="BJ6" i="16"/>
  <c r="BJ5" i="16" s="1"/>
  <c r="BG36" i="12"/>
  <c r="BJ6" i="14"/>
  <c r="BJ5" i="14" s="1"/>
  <c r="BI9" i="14"/>
  <c r="BH9" i="15"/>
  <c r="BI6" i="15"/>
  <c r="BI5" i="15" s="1"/>
  <c r="BI6" i="19"/>
  <c r="BI5" i="19" s="1"/>
  <c r="BH9" i="19"/>
  <c r="BJ9" i="20"/>
  <c r="BK6" i="20"/>
  <c r="BK5" i="20" s="1"/>
  <c r="BH58" i="19"/>
  <c r="BI61" i="19"/>
  <c r="BL149" i="10"/>
  <c r="BK9" i="18"/>
  <c r="BL6" i="18"/>
  <c r="BL5" i="18" s="1"/>
  <c r="BL150" i="10"/>
  <c r="BH18" i="10" a="1"/>
  <c r="BH18" i="10" s="1"/>
  <c r="BH19" i="10" a="1"/>
  <c r="BH19" i="10" s="1"/>
  <c r="BH20" i="10" a="1"/>
  <c r="BH20" i="10" s="1"/>
  <c r="BH21" i="10" a="1"/>
  <c r="BH21" i="10" s="1"/>
  <c r="BH22" i="10" a="1"/>
  <c r="BH22" i="10" s="1"/>
  <c r="BH23" i="10" a="1"/>
  <c r="BH23" i="10" s="1"/>
  <c r="BH17" i="10" a="1"/>
  <c r="BH17" i="10" s="1"/>
  <c r="BI90" i="12"/>
  <c r="BL147" i="10"/>
  <c r="BI6" i="13"/>
  <c r="BI5" i="13" s="1"/>
  <c r="BH9" i="13"/>
  <c r="BI9" i="10"/>
  <c r="BJ6" i="10"/>
  <c r="BL148" i="10"/>
  <c r="BK6" i="17"/>
  <c r="BK5" i="17" s="1"/>
  <c r="BJ9" i="17"/>
  <c r="BJ9" i="11"/>
  <c r="BK6" i="11"/>
  <c r="BK5" i="11" s="1"/>
  <c r="BL151" i="10"/>
  <c r="BL145" i="10"/>
  <c r="BJ9" i="12"/>
  <c r="BK6" i="12"/>
  <c r="BK5" i="12" s="1"/>
  <c r="BL146" i="10"/>
  <c r="AY6" i="9"/>
  <c r="AY4" i="9" s="1"/>
  <c r="BH9" i="8"/>
  <c r="BI6" i="8"/>
  <c r="BI5" i="8" s="1"/>
  <c r="BJ6" i="7"/>
  <c r="BJ5" i="7" s="1"/>
  <c r="BI9" i="7"/>
  <c r="BF5" i="6" l="1"/>
  <c r="AC67" i="25"/>
  <c r="BJ5" i="10"/>
  <c r="D33" i="22"/>
  <c r="F33" i="22" s="1"/>
  <c r="BJ9" i="16"/>
  <c r="BK6" i="16"/>
  <c r="BK5" i="16" s="1"/>
  <c r="BH145" i="12"/>
  <c r="BG93" i="12"/>
  <c r="BJ9" i="14"/>
  <c r="BK6" i="14"/>
  <c r="BK5" i="14" s="1"/>
  <c r="BI9" i="15"/>
  <c r="BJ6" i="15"/>
  <c r="BJ5" i="15" s="1"/>
  <c r="BH36" i="12"/>
  <c r="BJ6" i="19"/>
  <c r="BJ5" i="19" s="1"/>
  <c r="BI9" i="19"/>
  <c r="BJ61" i="19"/>
  <c r="BI58" i="19"/>
  <c r="BK9" i="20"/>
  <c r="BL6" i="20"/>
  <c r="BL5" i="20" s="1"/>
  <c r="BM151" i="10"/>
  <c r="BI17" i="10" a="1"/>
  <c r="BI17" i="10" s="1"/>
  <c r="BI19" i="10" a="1"/>
  <c r="BI19" i="10" s="1"/>
  <c r="BI21" i="10" a="1"/>
  <c r="BI21" i="10" s="1"/>
  <c r="BI23" i="10" a="1"/>
  <c r="BI23" i="10" s="1"/>
  <c r="BI18" i="10" a="1"/>
  <c r="BI18" i="10" s="1"/>
  <c r="BI20" i="10" a="1"/>
  <c r="BI20" i="10" s="1"/>
  <c r="BI22" i="10" a="1"/>
  <c r="BI22" i="10" s="1"/>
  <c r="BJ6" i="13"/>
  <c r="BJ5" i="13" s="1"/>
  <c r="BI9" i="13"/>
  <c r="BM149" i="10"/>
  <c r="BK9" i="17"/>
  <c r="BL6" i="17"/>
  <c r="BL5" i="17" s="1"/>
  <c r="BM146" i="10"/>
  <c r="BM147" i="10"/>
  <c r="BK9" i="11"/>
  <c r="BL6" i="11"/>
  <c r="BL5" i="11" s="1"/>
  <c r="BM150" i="10"/>
  <c r="BL9" i="18"/>
  <c r="BM6" i="18"/>
  <c r="BM5" i="18" s="1"/>
  <c r="BL6" i="12"/>
  <c r="BL5" i="12" s="1"/>
  <c r="BK9" i="12"/>
  <c r="BM145" i="10"/>
  <c r="BM148" i="10"/>
  <c r="BJ9" i="10"/>
  <c r="BK6" i="10"/>
  <c r="BJ90" i="12"/>
  <c r="BJ9" i="7"/>
  <c r="BK6" i="7"/>
  <c r="BK5" i="7" s="1"/>
  <c r="AZ6" i="9"/>
  <c r="AZ4" i="9" s="1"/>
  <c r="BI9" i="8"/>
  <c r="BJ6" i="8"/>
  <c r="BJ5" i="8" s="1"/>
  <c r="AM25" i="8"/>
  <c r="E29" i="22" l="1"/>
  <c r="AC66" i="25"/>
  <c r="BG6" i="6"/>
  <c r="BF9" i="6"/>
  <c r="AC70" i="25" s="1"/>
  <c r="BK5" i="10"/>
  <c r="D34" i="22"/>
  <c r="F34" i="22" s="1"/>
  <c r="BH93" i="12"/>
  <c r="BI36" i="12"/>
  <c r="BK6" i="15"/>
  <c r="BK5" i="15" s="1"/>
  <c r="BJ9" i="15"/>
  <c r="BK9" i="14"/>
  <c r="BL6" i="14"/>
  <c r="BL5" i="14" s="1"/>
  <c r="BI145" i="12"/>
  <c r="BK9" i="16"/>
  <c r="BL6" i="16"/>
  <c r="BL5" i="16" s="1"/>
  <c r="BL9" i="20"/>
  <c r="BM6" i="20"/>
  <c r="BM5" i="20" s="1"/>
  <c r="BJ58" i="19"/>
  <c r="BK61" i="19"/>
  <c r="BK6" i="19"/>
  <c r="BK5" i="19" s="1"/>
  <c r="BJ9" i="19"/>
  <c r="BK90" i="12"/>
  <c r="BN149" i="10"/>
  <c r="BN146" i="10"/>
  <c r="BN151" i="10"/>
  <c r="T22" i="10"/>
  <c r="BN6" i="18"/>
  <c r="BN5" i="18" s="1"/>
  <c r="BM9" i="18"/>
  <c r="T20" i="10"/>
  <c r="BN148" i="10"/>
  <c r="BM6" i="17"/>
  <c r="BM5" i="17" s="1"/>
  <c r="BL9" i="17"/>
  <c r="T18" i="10"/>
  <c r="BM6" i="12"/>
  <c r="BM5" i="12" s="1"/>
  <c r="BL9" i="12"/>
  <c r="BK6" i="13"/>
  <c r="BK5" i="13" s="1"/>
  <c r="BJ9" i="13"/>
  <c r="T23" i="10"/>
  <c r="BJ19" i="10" a="1"/>
  <c r="BJ19" i="10" s="1"/>
  <c r="BJ20" i="10" a="1"/>
  <c r="BJ20" i="10" s="1"/>
  <c r="BJ21" i="10" a="1"/>
  <c r="BJ21" i="10" s="1"/>
  <c r="BJ22" i="10" a="1"/>
  <c r="BJ22" i="10" s="1"/>
  <c r="BJ23" i="10" a="1"/>
  <c r="BJ23" i="10" s="1"/>
  <c r="BJ17" i="10" a="1"/>
  <c r="BJ17" i="10" s="1"/>
  <c r="BJ18" i="10" a="1"/>
  <c r="BJ18" i="10" s="1"/>
  <c r="T21" i="10"/>
  <c r="BN147" i="10"/>
  <c r="T19" i="10"/>
  <c r="BL6" i="10"/>
  <c r="BK9" i="10"/>
  <c r="BN150" i="10"/>
  <c r="BN145" i="10"/>
  <c r="T17" i="10"/>
  <c r="BM6" i="11"/>
  <c r="BM5" i="11" s="1"/>
  <c r="BL9" i="11"/>
  <c r="BA6" i="9"/>
  <c r="BA4" i="9" s="1"/>
  <c r="BJ9" i="8"/>
  <c r="BK6" i="8"/>
  <c r="BK5" i="8" s="1"/>
  <c r="BK9" i="7"/>
  <c r="BL6" i="7"/>
  <c r="BL5" i="7" s="1"/>
  <c r="BG5" i="6" l="1"/>
  <c r="AD67" i="25"/>
  <c r="BL5" i="10"/>
  <c r="D35" i="22"/>
  <c r="F35" i="22" s="1"/>
  <c r="BL9" i="14"/>
  <c r="BM6" i="14"/>
  <c r="BM5" i="14" s="1"/>
  <c r="BI93" i="12"/>
  <c r="BJ36" i="12"/>
  <c r="BJ145" i="12"/>
  <c r="BK9" i="15"/>
  <c r="BL6" i="15"/>
  <c r="BL5" i="15" s="1"/>
  <c r="BM6" i="16"/>
  <c r="BM5" i="16" s="1"/>
  <c r="BL9" i="16"/>
  <c r="BK9" i="19"/>
  <c r="BL6" i="19"/>
  <c r="BL5" i="19" s="1"/>
  <c r="BK58" i="19"/>
  <c r="BL61" i="19"/>
  <c r="BM9" i="20"/>
  <c r="BN6" i="20"/>
  <c r="BN5" i="20" s="1"/>
  <c r="BN6" i="12"/>
  <c r="BN5" i="12" s="1"/>
  <c r="BM9" i="12"/>
  <c r="BO150" i="10"/>
  <c r="BO146" i="10"/>
  <c r="BM9" i="17"/>
  <c r="BN6" i="17"/>
  <c r="BN5" i="17" s="1"/>
  <c r="BO145" i="10"/>
  <c r="BO147" i="10"/>
  <c r="BO6" i="18"/>
  <c r="BO5" i="18" s="1"/>
  <c r="BN9" i="18"/>
  <c r="BL90" i="12"/>
  <c r="BK20" i="10" a="1"/>
  <c r="BK20" i="10" s="1"/>
  <c r="BK21" i="10" a="1"/>
  <c r="BK21" i="10" s="1"/>
  <c r="BK22" i="10" a="1"/>
  <c r="BK22" i="10" s="1"/>
  <c r="BK23" i="10" a="1"/>
  <c r="BK23" i="10" s="1"/>
  <c r="BK17" i="10" a="1"/>
  <c r="BK17" i="10" s="1"/>
  <c r="BK18" i="10" a="1"/>
  <c r="BK18" i="10" s="1"/>
  <c r="BK19" i="10" a="1"/>
  <c r="BK19" i="10" s="1"/>
  <c r="BO149" i="10"/>
  <c r="BM6" i="10"/>
  <c r="BL9" i="10"/>
  <c r="BL6" i="13"/>
  <c r="BL5" i="13" s="1"/>
  <c r="BK9" i="13"/>
  <c r="BO148" i="10"/>
  <c r="BO151" i="10"/>
  <c r="BN6" i="11"/>
  <c r="BN5" i="11" s="1"/>
  <c r="BM9" i="11"/>
  <c r="BL9" i="7"/>
  <c r="BM6" i="7"/>
  <c r="BM5" i="7" s="1"/>
  <c r="BB6" i="9"/>
  <c r="BB4" i="9" s="1"/>
  <c r="BL6" i="8"/>
  <c r="BL5" i="8" s="1"/>
  <c r="BK9" i="8"/>
  <c r="E30" i="22" l="1"/>
  <c r="AD66" i="25"/>
  <c r="BH6" i="6"/>
  <c r="BG9" i="6"/>
  <c r="AD70" i="25" s="1"/>
  <c r="BM5" i="10"/>
  <c r="BM9" i="10" s="1"/>
  <c r="D36" i="22"/>
  <c r="F36" i="22" s="1"/>
  <c r="BL9" i="15"/>
  <c r="BM6" i="15"/>
  <c r="BM5" i="15" s="1"/>
  <c r="BJ93" i="12"/>
  <c r="BN6" i="16"/>
  <c r="BN5" i="16" s="1"/>
  <c r="BM9" i="16"/>
  <c r="BK145" i="12"/>
  <c r="BN6" i="14"/>
  <c r="BN5" i="14" s="1"/>
  <c r="BM9" i="14"/>
  <c r="BK36" i="12"/>
  <c r="BL58" i="19"/>
  <c r="BM61" i="19"/>
  <c r="BO6" i="20"/>
  <c r="BO5" i="20" s="1"/>
  <c r="BN9" i="20"/>
  <c r="BL9" i="19"/>
  <c r="BM6" i="19"/>
  <c r="BM5" i="19" s="1"/>
  <c r="BN6" i="10"/>
  <c r="BP150" i="10"/>
  <c r="BN9" i="17"/>
  <c r="BO6" i="17"/>
  <c r="BO5" i="17" s="1"/>
  <c r="BP6" i="18"/>
  <c r="BP5" i="18" s="1"/>
  <c r="BO9" i="18"/>
  <c r="BP148" i="10"/>
  <c r="BP151" i="10"/>
  <c r="BP149" i="10"/>
  <c r="BM90" i="12"/>
  <c r="BP147" i="10"/>
  <c r="BP146" i="10"/>
  <c r="BO6" i="11"/>
  <c r="BO5" i="11" s="1"/>
  <c r="BN9" i="11"/>
  <c r="BL9" i="13"/>
  <c r="BM6" i="13"/>
  <c r="BM5" i="13" s="1"/>
  <c r="BO6" i="12"/>
  <c r="BO5" i="12" s="1"/>
  <c r="BN9" i="12"/>
  <c r="BP145" i="10"/>
  <c r="BL23" i="10" a="1"/>
  <c r="BL23" i="10" s="1"/>
  <c r="BL17" i="10" a="1"/>
  <c r="BL17" i="10" s="1"/>
  <c r="BL18" i="10" a="1"/>
  <c r="BL18" i="10" s="1"/>
  <c r="BL20" i="10" a="1"/>
  <c r="BL20" i="10" s="1"/>
  <c r="BL19" i="10" a="1"/>
  <c r="BL19" i="10" s="1"/>
  <c r="BL21" i="10" a="1"/>
  <c r="BL21" i="10" s="1"/>
  <c r="BL22" i="10" a="1"/>
  <c r="BL22" i="10" s="1"/>
  <c r="BN6" i="7"/>
  <c r="BN5" i="7" s="1"/>
  <c r="BM9" i="7"/>
  <c r="BC6" i="9"/>
  <c r="BC4" i="9" s="1"/>
  <c r="BM6" i="8"/>
  <c r="BM5" i="8" s="1"/>
  <c r="BL9" i="8"/>
  <c r="AN25" i="8"/>
  <c r="M25" i="8" s="1"/>
  <c r="BH5" i="6" l="1"/>
  <c r="AE67" i="25"/>
  <c r="BN5" i="10"/>
  <c r="BO6" i="10" s="1"/>
  <c r="D37" i="22"/>
  <c r="F37" i="22" s="1"/>
  <c r="BL36" i="12"/>
  <c r="BL145" i="12"/>
  <c r="BK93" i="12"/>
  <c r="BO6" i="16"/>
  <c r="BO5" i="16" s="1"/>
  <c r="BN9" i="16"/>
  <c r="BO6" i="14"/>
  <c r="BO5" i="14" s="1"/>
  <c r="BN9" i="14"/>
  <c r="BM9" i="15"/>
  <c r="BN6" i="15"/>
  <c r="BN5" i="15" s="1"/>
  <c r="BM58" i="19"/>
  <c r="BN61" i="19"/>
  <c r="BM9" i="19"/>
  <c r="BN6" i="19"/>
  <c r="BN5" i="19" s="1"/>
  <c r="BP6" i="20"/>
  <c r="BP5" i="20" s="1"/>
  <c r="BO9" i="20"/>
  <c r="U19" i="10"/>
  <c r="U21" i="10"/>
  <c r="BM9" i="13"/>
  <c r="BN6" i="13"/>
  <c r="BN5" i="13" s="1"/>
  <c r="BP6" i="11"/>
  <c r="BP5" i="11" s="1"/>
  <c r="BO9" i="11"/>
  <c r="BQ151" i="10"/>
  <c r="BO9" i="17"/>
  <c r="BP6" i="17"/>
  <c r="BP5" i="17" s="1"/>
  <c r="BQ150" i="10"/>
  <c r="BQ148" i="10"/>
  <c r="BQ145" i="10"/>
  <c r="BQ146" i="10"/>
  <c r="BQ6" i="18"/>
  <c r="BQ5" i="18" s="1"/>
  <c r="BP9" i="18"/>
  <c r="BP6" i="12"/>
  <c r="BP5" i="12" s="1"/>
  <c r="BO9" i="12"/>
  <c r="BN9" i="10"/>
  <c r="U17" i="10"/>
  <c r="BQ147" i="10"/>
  <c r="BN90" i="12"/>
  <c r="BQ149" i="10"/>
  <c r="BM20" i="10" a="1"/>
  <c r="BM20" i="10" s="1"/>
  <c r="BM18" i="10" a="1"/>
  <c r="BM18" i="10" s="1"/>
  <c r="BM21" i="10" a="1"/>
  <c r="BM21" i="10" s="1"/>
  <c r="BM22" i="10" a="1"/>
  <c r="BM22" i="10" s="1"/>
  <c r="BM23" i="10" a="1"/>
  <c r="BM23" i="10" s="1"/>
  <c r="BM19" i="10" a="1"/>
  <c r="BM19" i="10" s="1"/>
  <c r="BM17" i="10" a="1"/>
  <c r="BM17" i="10" s="1"/>
  <c r="BD6" i="9"/>
  <c r="BD4" i="9" s="1"/>
  <c r="BN6" i="8"/>
  <c r="BN5" i="8" s="1"/>
  <c r="BM9" i="8"/>
  <c r="BO6" i="7"/>
  <c r="BO5" i="7" s="1"/>
  <c r="BN9" i="7"/>
  <c r="E31" i="22" l="1"/>
  <c r="AE66" i="25"/>
  <c r="BH9" i="6"/>
  <c r="AE70" i="25" s="1"/>
  <c r="BI6" i="6"/>
  <c r="BO5" i="10"/>
  <c r="D38" i="22"/>
  <c r="F38" i="22" s="1"/>
  <c r="BM145" i="12"/>
  <c r="BL93" i="12"/>
  <c r="BO6" i="15"/>
  <c r="BO5" i="15" s="1"/>
  <c r="BN9" i="15"/>
  <c r="BM36" i="12"/>
  <c r="BO9" i="16"/>
  <c r="BP6" i="16"/>
  <c r="BP5" i="16" s="1"/>
  <c r="BP6" i="14"/>
  <c r="BP5" i="14" s="1"/>
  <c r="BO9" i="14"/>
  <c r="BN9" i="19"/>
  <c r="BO6" i="19"/>
  <c r="BO5" i="19" s="1"/>
  <c r="BQ6" i="20"/>
  <c r="BQ5" i="20" s="1"/>
  <c r="BP9" i="20"/>
  <c r="BO61" i="19"/>
  <c r="BN58" i="19"/>
  <c r="BR149" i="10"/>
  <c r="BR150" i="10"/>
  <c r="BR148" i="10"/>
  <c r="BO6" i="13"/>
  <c r="BO5" i="13" s="1"/>
  <c r="BN9" i="13"/>
  <c r="BR147" i="10"/>
  <c r="BP9" i="17"/>
  <c r="BQ6" i="17"/>
  <c r="BQ5" i="17" s="1"/>
  <c r="BO90" i="12"/>
  <c r="BN21" i="10" a="1"/>
  <c r="BN21" i="10" s="1"/>
  <c r="BN17" i="10" a="1"/>
  <c r="BN17" i="10" s="1"/>
  <c r="BN23" i="10" a="1"/>
  <c r="BN23" i="10" s="1"/>
  <c r="BN20" i="10" a="1"/>
  <c r="BN20" i="10" s="1"/>
  <c r="BN22" i="10" a="1"/>
  <c r="BN22" i="10" s="1"/>
  <c r="BN18" i="10" a="1"/>
  <c r="BN18" i="10" s="1"/>
  <c r="BN19" i="10" a="1"/>
  <c r="BN19" i="10" s="1"/>
  <c r="BR146" i="10"/>
  <c r="BR145" i="10"/>
  <c r="BP6" i="10"/>
  <c r="BO9" i="10"/>
  <c r="BQ6" i="12"/>
  <c r="BQ5" i="12" s="1"/>
  <c r="BP9" i="12"/>
  <c r="BR151" i="10"/>
  <c r="BR6" i="18"/>
  <c r="BR5" i="18" s="1"/>
  <c r="BQ9" i="18"/>
  <c r="BQ6" i="11"/>
  <c r="BQ5" i="11" s="1"/>
  <c r="BP9" i="11"/>
  <c r="BO9" i="7"/>
  <c r="BP6" i="7"/>
  <c r="BP5" i="7" s="1"/>
  <c r="BE6" i="9"/>
  <c r="BE4" i="9" s="1"/>
  <c r="BO6" i="8"/>
  <c r="BO5" i="8" s="1"/>
  <c r="BN9" i="8"/>
  <c r="BI5" i="6" l="1"/>
  <c r="AF67" i="25"/>
  <c r="BP5" i="10"/>
  <c r="D39" i="22"/>
  <c r="F39" i="22" s="1"/>
  <c r="BN145" i="12"/>
  <c r="BO9" i="15"/>
  <c r="BP6" i="15"/>
  <c r="BP5" i="15" s="1"/>
  <c r="BP9" i="16"/>
  <c r="BQ6" i="16"/>
  <c r="BQ5" i="16" s="1"/>
  <c r="BQ6" i="14"/>
  <c r="BQ5" i="14" s="1"/>
  <c r="BP9" i="14"/>
  <c r="BN36" i="12"/>
  <c r="BM93" i="12"/>
  <c r="BO58" i="19"/>
  <c r="BP61" i="19"/>
  <c r="BR6" i="20"/>
  <c r="BR5" i="20" s="1"/>
  <c r="BQ9" i="20"/>
  <c r="BP6" i="19"/>
  <c r="BP5" i="19" s="1"/>
  <c r="BO9" i="19"/>
  <c r="BO9" i="13"/>
  <c r="BP6" i="13"/>
  <c r="BP5" i="13" s="1"/>
  <c r="BS149" i="10"/>
  <c r="BS151" i="10"/>
  <c r="BS147" i="10"/>
  <c r="BS150" i="10"/>
  <c r="BQ9" i="11"/>
  <c r="BR6" i="11"/>
  <c r="BR5" i="11" s="1"/>
  <c r="BQ9" i="12"/>
  <c r="BR6" i="12"/>
  <c r="BR5" i="12" s="1"/>
  <c r="BR6" i="17"/>
  <c r="BR5" i="17" s="1"/>
  <c r="BQ9" i="17"/>
  <c r="BP90" i="12"/>
  <c r="BS145" i="10"/>
  <c r="BO17" i="10" a="1"/>
  <c r="BO17" i="10" s="1"/>
  <c r="BO18" i="10" a="1"/>
  <c r="BO18" i="10" s="1"/>
  <c r="BO19" i="10" a="1"/>
  <c r="BO19" i="10" s="1"/>
  <c r="BO20" i="10" a="1"/>
  <c r="BO20" i="10" s="1"/>
  <c r="BO21" i="10" a="1"/>
  <c r="BO21" i="10" s="1"/>
  <c r="BO22" i="10" a="1"/>
  <c r="BO22" i="10" s="1"/>
  <c r="BO23" i="10" a="1"/>
  <c r="BO23" i="10" s="1"/>
  <c r="BS6" i="18"/>
  <c r="BS5" i="18" s="1"/>
  <c r="BR9" i="18"/>
  <c r="BP9" i="10"/>
  <c r="BQ6" i="10"/>
  <c r="BS146" i="10"/>
  <c r="BS148" i="10"/>
  <c r="BQ6" i="7"/>
  <c r="BQ5" i="7" s="1"/>
  <c r="BP9" i="7"/>
  <c r="BF6" i="9"/>
  <c r="BF4" i="9" s="1"/>
  <c r="BP6" i="8"/>
  <c r="BP5" i="8" s="1"/>
  <c r="BO9" i="8"/>
  <c r="AO25" i="8"/>
  <c r="E32" i="22" l="1"/>
  <c r="AF66" i="25"/>
  <c r="BJ6" i="6"/>
  <c r="BI9" i="6"/>
  <c r="AF70" i="25" s="1"/>
  <c r="BQ5" i="10"/>
  <c r="D40" i="22"/>
  <c r="F40" i="22" s="1"/>
  <c r="BQ9" i="16"/>
  <c r="BR6" i="16"/>
  <c r="BR5" i="16" s="1"/>
  <c r="BO145" i="12"/>
  <c r="BN93" i="12"/>
  <c r="BR6" i="14"/>
  <c r="BR5" i="14" s="1"/>
  <c r="BQ9" i="14"/>
  <c r="BO36" i="12"/>
  <c r="BQ6" i="15"/>
  <c r="BQ5" i="15" s="1"/>
  <c r="BP9" i="15"/>
  <c r="BR9" i="20"/>
  <c r="BS6" i="20"/>
  <c r="BS5" i="20" s="1"/>
  <c r="BP58" i="19"/>
  <c r="BQ61" i="19"/>
  <c r="BP9" i="19"/>
  <c r="BQ6" i="19"/>
  <c r="BQ5" i="19" s="1"/>
  <c r="BP21" i="10" a="1"/>
  <c r="BP21" i="10" s="1"/>
  <c r="BP19" i="10" a="1"/>
  <c r="BP19" i="10" s="1"/>
  <c r="BP22" i="10" a="1"/>
  <c r="BP22" i="10" s="1"/>
  <c r="BP23" i="10" a="1"/>
  <c r="BP23" i="10" s="1"/>
  <c r="BP17" i="10" a="1"/>
  <c r="BP17" i="10" s="1"/>
  <c r="BP18" i="10" a="1"/>
  <c r="BP18" i="10" s="1"/>
  <c r="BP20" i="10" a="1"/>
  <c r="BP20" i="10" s="1"/>
  <c r="BT150" i="10"/>
  <c r="BQ6" i="13"/>
  <c r="BQ5" i="13" s="1"/>
  <c r="BP9" i="13"/>
  <c r="BT149" i="10"/>
  <c r="V22" i="10"/>
  <c r="BQ90" i="12"/>
  <c r="BR9" i="12"/>
  <c r="BS6" i="12"/>
  <c r="BS5" i="12" s="1"/>
  <c r="BR9" i="11"/>
  <c r="BS6" i="11"/>
  <c r="BS5" i="11" s="1"/>
  <c r="BT148" i="10"/>
  <c r="BT146" i="10"/>
  <c r="BT151" i="10"/>
  <c r="BS9" i="18"/>
  <c r="BT6" i="18"/>
  <c r="BT5" i="18" s="1"/>
  <c r="BR9" i="17"/>
  <c r="BS6" i="17"/>
  <c r="BS5" i="17" s="1"/>
  <c r="BT147" i="10"/>
  <c r="BR6" i="10"/>
  <c r="BQ9" i="10"/>
  <c r="BT145" i="10"/>
  <c r="BR6" i="7"/>
  <c r="BR5" i="7" s="1"/>
  <c r="BQ9" i="7"/>
  <c r="BG6" i="9"/>
  <c r="BG4" i="9" s="1"/>
  <c r="BP9" i="8"/>
  <c r="BQ6" i="8"/>
  <c r="BQ5" i="8" s="1"/>
  <c r="BJ5" i="6" l="1"/>
  <c r="AG67" i="25"/>
  <c r="BR5" i="10"/>
  <c r="BS6" i="10" s="1"/>
  <c r="D41" i="22"/>
  <c r="F41" i="22" s="1"/>
  <c r="BP145" i="12"/>
  <c r="BO93" i="12"/>
  <c r="BR9" i="14"/>
  <c r="BS6" i="14"/>
  <c r="BS5" i="14" s="1"/>
  <c r="BP36" i="12"/>
  <c r="BS6" i="16"/>
  <c r="BS5" i="16" s="1"/>
  <c r="BR9" i="16"/>
  <c r="BR6" i="15"/>
  <c r="BR5" i="15" s="1"/>
  <c r="BQ9" i="15"/>
  <c r="BQ58" i="19"/>
  <c r="BR61" i="19"/>
  <c r="BS9" i="20"/>
  <c r="BT6" i="20"/>
  <c r="BT5" i="20" s="1"/>
  <c r="BQ9" i="19"/>
  <c r="BR6" i="19"/>
  <c r="BR5" i="19" s="1"/>
  <c r="BU145" i="10"/>
  <c r="BU151" i="10"/>
  <c r="BR90" i="12"/>
  <c r="BU150" i="10"/>
  <c r="BT9" i="18"/>
  <c r="BU6" i="18"/>
  <c r="BU5" i="18" s="1"/>
  <c r="BS9" i="11"/>
  <c r="BT6" i="11"/>
  <c r="BT5" i="11" s="1"/>
  <c r="BR6" i="13"/>
  <c r="BR5" i="13" s="1"/>
  <c r="BQ9" i="13"/>
  <c r="BR9" i="10"/>
  <c r="BU146" i="10"/>
  <c r="BU147" i="10"/>
  <c r="BQ21" i="10" a="1"/>
  <c r="BQ21" i="10" s="1"/>
  <c r="BQ22" i="10" a="1"/>
  <c r="BQ22" i="10" s="1"/>
  <c r="BQ23" i="10" a="1"/>
  <c r="BQ23" i="10" s="1"/>
  <c r="BQ17" i="10" a="1"/>
  <c r="BQ17" i="10" s="1"/>
  <c r="BQ18" i="10" a="1"/>
  <c r="BQ18" i="10" s="1"/>
  <c r="BQ19" i="10" a="1"/>
  <c r="BQ19" i="10" s="1"/>
  <c r="BQ20" i="10" a="1"/>
  <c r="BQ20" i="10" s="1"/>
  <c r="BU148" i="10"/>
  <c r="BS9" i="12"/>
  <c r="BT6" i="12"/>
  <c r="BT5" i="12" s="1"/>
  <c r="BU149" i="10"/>
  <c r="BT6" i="17"/>
  <c r="BT5" i="17" s="1"/>
  <c r="BS9" i="17"/>
  <c r="BH6" i="9"/>
  <c r="BH4" i="9" s="1"/>
  <c r="BQ9" i="8"/>
  <c r="BR6" i="8"/>
  <c r="BR5" i="8" s="1"/>
  <c r="BS6" i="7"/>
  <c r="BS5" i="7" s="1"/>
  <c r="BR9" i="7"/>
  <c r="E33" i="22" l="1"/>
  <c r="AG66" i="25"/>
  <c r="BJ9" i="6"/>
  <c r="AG70" i="25" s="1"/>
  <c r="BK6" i="6"/>
  <c r="BS5" i="10"/>
  <c r="D42" i="22"/>
  <c r="F42" i="22" s="1"/>
  <c r="BT6" i="14"/>
  <c r="BT5" i="14" s="1"/>
  <c r="BS9" i="14"/>
  <c r="BQ145" i="12"/>
  <c r="BS9" i="16"/>
  <c r="BT6" i="16"/>
  <c r="BT5" i="16" s="1"/>
  <c r="BR9" i="15"/>
  <c r="BS6" i="15"/>
  <c r="BS5" i="15" s="1"/>
  <c r="BP93" i="12"/>
  <c r="BQ36" i="12"/>
  <c r="BS61" i="19"/>
  <c r="BR58" i="19"/>
  <c r="BS6" i="19"/>
  <c r="BS5" i="19" s="1"/>
  <c r="BR9" i="19"/>
  <c r="BT9" i="20"/>
  <c r="BU6" i="20"/>
  <c r="BU5" i="20" s="1"/>
  <c r="BT9" i="12"/>
  <c r="BU6" i="12"/>
  <c r="BU5" i="12" s="1"/>
  <c r="BV150" i="10"/>
  <c r="BU6" i="17"/>
  <c r="BU5" i="17" s="1"/>
  <c r="BT9" i="17"/>
  <c r="BS6" i="13"/>
  <c r="BS5" i="13" s="1"/>
  <c r="BR9" i="13"/>
  <c r="BS9" i="10"/>
  <c r="BT6" i="10"/>
  <c r="BV149" i="10"/>
  <c r="BR19" i="10" a="1"/>
  <c r="BR19" i="10" s="1"/>
  <c r="BR20" i="10" a="1"/>
  <c r="BR20" i="10" s="1"/>
  <c r="BR21" i="10" a="1"/>
  <c r="BR21" i="10" s="1"/>
  <c r="BR22" i="10" a="1"/>
  <c r="BR22" i="10" s="1"/>
  <c r="W22" i="10" s="1"/>
  <c r="BR23" i="10" a="1"/>
  <c r="BR23" i="10" s="1"/>
  <c r="BR17" i="10" a="1"/>
  <c r="BR17" i="10" s="1"/>
  <c r="BR18" i="10" a="1"/>
  <c r="BR18" i="10" s="1"/>
  <c r="BV151" i="10"/>
  <c r="BV148" i="10"/>
  <c r="BV146" i="10"/>
  <c r="BU9" i="18"/>
  <c r="BV6" i="18"/>
  <c r="BV5" i="18" s="1"/>
  <c r="BS90" i="12"/>
  <c r="BV147" i="10"/>
  <c r="BT9" i="11"/>
  <c r="BU6" i="11"/>
  <c r="BU5" i="11" s="1"/>
  <c r="BV145" i="10"/>
  <c r="BI6" i="9"/>
  <c r="BI4" i="9" s="1"/>
  <c r="BR9" i="8"/>
  <c r="BS6" i="8"/>
  <c r="BS5" i="8" s="1"/>
  <c r="BT6" i="7"/>
  <c r="BT5" i="7" s="1"/>
  <c r="BS9" i="7"/>
  <c r="AP25" i="8"/>
  <c r="BK5" i="6" l="1"/>
  <c r="AH67" i="25"/>
  <c r="BT5" i="10"/>
  <c r="BT9" i="10" s="1"/>
  <c r="D43" i="22"/>
  <c r="F43" i="22" s="1"/>
  <c r="BT9" i="16"/>
  <c r="BU6" i="16"/>
  <c r="BU5" i="16" s="1"/>
  <c r="BQ93" i="12"/>
  <c r="BR36" i="12"/>
  <c r="BR145" i="12"/>
  <c r="BS9" i="15"/>
  <c r="BT6" i="15"/>
  <c r="BT5" i="15" s="1"/>
  <c r="BT9" i="14"/>
  <c r="BU6" i="14"/>
  <c r="BU5" i="14" s="1"/>
  <c r="BU9" i="20"/>
  <c r="BV6" i="20"/>
  <c r="BV5" i="20" s="1"/>
  <c r="BT6" i="19"/>
  <c r="BT5" i="19" s="1"/>
  <c r="BS9" i="19"/>
  <c r="BT61" i="19"/>
  <c r="BS58" i="19"/>
  <c r="BV6" i="12"/>
  <c r="BV5" i="12" s="1"/>
  <c r="BU9" i="12"/>
  <c r="BT6" i="13"/>
  <c r="BT5" i="13" s="1"/>
  <c r="BS9" i="13"/>
  <c r="BU6" i="10"/>
  <c r="W18" i="10"/>
  <c r="BV6" i="17"/>
  <c r="BV5" i="17" s="1"/>
  <c r="BU9" i="17"/>
  <c r="BW151" i="10"/>
  <c r="BW149" i="10"/>
  <c r="BS22" i="10" a="1"/>
  <c r="BS22" i="10" s="1"/>
  <c r="BS18" i="10" a="1"/>
  <c r="BS18" i="10" s="1"/>
  <c r="BS20" i="10" a="1"/>
  <c r="BS20" i="10" s="1"/>
  <c r="BS17" i="10" a="1"/>
  <c r="BS17" i="10" s="1"/>
  <c r="BS19" i="10" a="1"/>
  <c r="BS19" i="10" s="1"/>
  <c r="BS21" i="10" a="1"/>
  <c r="BS21" i="10" s="1"/>
  <c r="BS23" i="10" a="1"/>
  <c r="BS23" i="10" s="1"/>
  <c r="W17" i="10"/>
  <c r="BV9" i="18"/>
  <c r="BW6" i="18"/>
  <c r="BW5" i="18" s="1"/>
  <c r="BW148" i="10"/>
  <c r="BW145" i="10"/>
  <c r="BW147" i="10"/>
  <c r="W23" i="10"/>
  <c r="W21" i="10"/>
  <c r="BW150" i="10"/>
  <c r="W19" i="10"/>
  <c r="BT90" i="12"/>
  <c r="BU9" i="11"/>
  <c r="BV6" i="11"/>
  <c r="BV5" i="11" s="1"/>
  <c r="BW146" i="10"/>
  <c r="W20" i="10"/>
  <c r="BU6" i="7"/>
  <c r="BU5" i="7" s="1"/>
  <c r="BT9" i="7"/>
  <c r="BJ6" i="9"/>
  <c r="BJ4" i="9" s="1"/>
  <c r="BS9" i="8"/>
  <c r="BT6" i="8"/>
  <c r="BT5" i="8" s="1"/>
  <c r="E34" i="22" l="1"/>
  <c r="AH66" i="25"/>
  <c r="BK9" i="6"/>
  <c r="AH70" i="25" s="1"/>
  <c r="BL6" i="6"/>
  <c r="BU5" i="10"/>
  <c r="D44" i="22"/>
  <c r="F44" i="22" s="1"/>
  <c r="BS145" i="12"/>
  <c r="BR93" i="12"/>
  <c r="BS36" i="12"/>
  <c r="BU9" i="14"/>
  <c r="BV6" i="14"/>
  <c r="BV5" i="14" s="1"/>
  <c r="BU6" i="15"/>
  <c r="BU5" i="15" s="1"/>
  <c r="BT9" i="15"/>
  <c r="BU9" i="16"/>
  <c r="BV6" i="16"/>
  <c r="BV5" i="16" s="1"/>
  <c r="BU61" i="19"/>
  <c r="BT58" i="19"/>
  <c r="BV9" i="20"/>
  <c r="BW6" i="20"/>
  <c r="BW5" i="20" s="1"/>
  <c r="BU6" i="19"/>
  <c r="BU5" i="19" s="1"/>
  <c r="BT9" i="19"/>
  <c r="BU90" i="12"/>
  <c r="BU9" i="10"/>
  <c r="BV6" i="10"/>
  <c r="BT18" i="10" a="1"/>
  <c r="BT18" i="10" s="1"/>
  <c r="BT21" i="10" a="1"/>
  <c r="BT21" i="10" s="1"/>
  <c r="BT17" i="10" a="1"/>
  <c r="BT17" i="10" s="1"/>
  <c r="BT19" i="10" a="1"/>
  <c r="BT19" i="10" s="1"/>
  <c r="BT20" i="10" a="1"/>
  <c r="BT20" i="10" s="1"/>
  <c r="BT22" i="10" a="1"/>
  <c r="BT22" i="10" s="1"/>
  <c r="BT23" i="10" a="1"/>
  <c r="BT23" i="10" s="1"/>
  <c r="BX149" i="10"/>
  <c r="BU6" i="13"/>
  <c r="BU5" i="13" s="1"/>
  <c r="BT9" i="13"/>
  <c r="BX151" i="10"/>
  <c r="BW6" i="17"/>
  <c r="BW5" i="17" s="1"/>
  <c r="BV9" i="17"/>
  <c r="BX146" i="10"/>
  <c r="BX150" i="10"/>
  <c r="BX145" i="10"/>
  <c r="BX148" i="10"/>
  <c r="BX6" i="18"/>
  <c r="BX5" i="18" s="1"/>
  <c r="BW9" i="18"/>
  <c r="BV9" i="11"/>
  <c r="BW6" i="11"/>
  <c r="BW5" i="11" s="1"/>
  <c r="BX147" i="10"/>
  <c r="BW6" i="12"/>
  <c r="BW5" i="12" s="1"/>
  <c r="BV9" i="12"/>
  <c r="BK6" i="9"/>
  <c r="BK4" i="9" s="1"/>
  <c r="BT9" i="8"/>
  <c r="BU6" i="8"/>
  <c r="BU5" i="8" s="1"/>
  <c r="BV6" i="7"/>
  <c r="BV5" i="7" s="1"/>
  <c r="BU9" i="7"/>
  <c r="BL5" i="6" l="1"/>
  <c r="AI67" i="25"/>
  <c r="BV5" i="10"/>
  <c r="BW6" i="10" s="1"/>
  <c r="D45" i="22"/>
  <c r="F45" i="22" s="1"/>
  <c r="BS93" i="12"/>
  <c r="BU9" i="15"/>
  <c r="BV6" i="15"/>
  <c r="BV5" i="15" s="1"/>
  <c r="BV9" i="14"/>
  <c r="BW6" i="14"/>
  <c r="BW5" i="14" s="1"/>
  <c r="BV9" i="16"/>
  <c r="BW6" i="16"/>
  <c r="BW5" i="16" s="1"/>
  <c r="BT145" i="12"/>
  <c r="BT36" i="12"/>
  <c r="BU9" i="19"/>
  <c r="BV6" i="19"/>
  <c r="BV5" i="19" s="1"/>
  <c r="BU58" i="19"/>
  <c r="BV61" i="19"/>
  <c r="BX6" i="20"/>
  <c r="BX5" i="20" s="1"/>
  <c r="BW9" i="20"/>
  <c r="BY149" i="10"/>
  <c r="BY6" i="18"/>
  <c r="BY5" i="18" s="1"/>
  <c r="BX9" i="18"/>
  <c r="BY150" i="10"/>
  <c r="BY148" i="10"/>
  <c r="BY146" i="10"/>
  <c r="BW9" i="17"/>
  <c r="BX6" i="17"/>
  <c r="BX5" i="17" s="1"/>
  <c r="BV6" i="13"/>
  <c r="BV5" i="13" s="1"/>
  <c r="BU9" i="13"/>
  <c r="BY151" i="10"/>
  <c r="BX6" i="12"/>
  <c r="BX5" i="12" s="1"/>
  <c r="BW9" i="12"/>
  <c r="BX6" i="11"/>
  <c r="BX5" i="11" s="1"/>
  <c r="BW9" i="11"/>
  <c r="BV90" i="12"/>
  <c r="BY147" i="10"/>
  <c r="BY145" i="10"/>
  <c r="BU23" i="10" a="1"/>
  <c r="BU23" i="10" s="1"/>
  <c r="BU17" i="10" a="1"/>
  <c r="BU17" i="10" s="1"/>
  <c r="BU18" i="10" a="1"/>
  <c r="BU18" i="10" s="1"/>
  <c r="BU19" i="10" a="1"/>
  <c r="BU19" i="10" s="1"/>
  <c r="BU20" i="10" a="1"/>
  <c r="BU20" i="10" s="1"/>
  <c r="BU21" i="10" a="1"/>
  <c r="BU21" i="10" s="1"/>
  <c r="BU22" i="10" a="1"/>
  <c r="BU22" i="10" s="1"/>
  <c r="BV9" i="7"/>
  <c r="BW6" i="7"/>
  <c r="BW5" i="7" s="1"/>
  <c r="BL6" i="9"/>
  <c r="BL4" i="9" s="1"/>
  <c r="BV6" i="8"/>
  <c r="BV5" i="8" s="1"/>
  <c r="BU9" i="8"/>
  <c r="AQ25" i="8"/>
  <c r="N25" i="8" s="1"/>
  <c r="BV9" i="10" l="1"/>
  <c r="BV23" i="10" s="1" a="1"/>
  <c r="BV23" i="10" s="1"/>
  <c r="E35" i="22"/>
  <c r="AI66" i="25"/>
  <c r="BM6" i="6"/>
  <c r="BL9" i="6"/>
  <c r="AI70" i="25" s="1"/>
  <c r="BW5" i="10"/>
  <c r="BW9" i="10" s="1"/>
  <c r="D46" i="22"/>
  <c r="F46" i="22" s="1"/>
  <c r="BX6" i="14"/>
  <c r="BX5" i="14" s="1"/>
  <c r="BW9" i="14"/>
  <c r="BW9" i="16"/>
  <c r="BX6" i="16"/>
  <c r="BX5" i="16" s="1"/>
  <c r="BU36" i="12"/>
  <c r="BU145" i="12"/>
  <c r="BT93" i="12"/>
  <c r="BV9" i="15"/>
  <c r="BW6" i="15"/>
  <c r="BW5" i="15" s="1"/>
  <c r="BV58" i="19"/>
  <c r="BW61" i="19"/>
  <c r="BW6" i="19"/>
  <c r="BW5" i="19" s="1"/>
  <c r="BV9" i="19"/>
  <c r="BY6" i="20"/>
  <c r="BY5" i="20" s="1"/>
  <c r="BX9" i="20"/>
  <c r="BV22" i="10" a="1"/>
  <c r="BV22" i="10" s="1"/>
  <c r="BV20" i="10" a="1"/>
  <c r="BV20" i="10" s="1"/>
  <c r="BV18" i="10" a="1"/>
  <c r="BV18" i="10" s="1"/>
  <c r="BV21" i="10" a="1"/>
  <c r="BV21" i="10" s="1"/>
  <c r="BZ151" i="10"/>
  <c r="BZ148" i="10"/>
  <c r="BZ6" i="18"/>
  <c r="BZ5" i="18" s="1"/>
  <c r="BY9" i="18"/>
  <c r="X22" i="10"/>
  <c r="X20" i="10"/>
  <c r="X19" i="10"/>
  <c r="BV9" i="13"/>
  <c r="BW6" i="13"/>
  <c r="BW5" i="13" s="1"/>
  <c r="BX9" i="17"/>
  <c r="BY6" i="17"/>
  <c r="BY5" i="17" s="1"/>
  <c r="X21" i="10"/>
  <c r="X18" i="10"/>
  <c r="BZ145" i="10"/>
  <c r="BY6" i="11"/>
  <c r="BY5" i="11" s="1"/>
  <c r="BX9" i="11"/>
  <c r="BZ149" i="10"/>
  <c r="X17" i="10"/>
  <c r="BZ146" i="10"/>
  <c r="X23" i="10"/>
  <c r="BZ147" i="10"/>
  <c r="BY6" i="12"/>
  <c r="BY5" i="12" s="1"/>
  <c r="BX9" i="12"/>
  <c r="BW90" i="12"/>
  <c r="BZ150" i="10"/>
  <c r="BM6" i="9"/>
  <c r="BM4" i="9" s="1"/>
  <c r="BW6" i="8"/>
  <c r="BW5" i="8" s="1"/>
  <c r="BV9" i="8"/>
  <c r="BW9" i="7"/>
  <c r="BX6" i="7"/>
  <c r="BX5" i="7" s="1"/>
  <c r="BX6" i="10" l="1"/>
  <c r="BX5" i="10" s="1"/>
  <c r="BV17" i="10" a="1"/>
  <c r="BV17" i="10" s="1"/>
  <c r="BV19" i="10" a="1"/>
  <c r="BV19" i="10" s="1"/>
  <c r="BM5" i="6"/>
  <c r="AJ67" i="25"/>
  <c r="BV145" i="12"/>
  <c r="BX9" i="14"/>
  <c r="BY6" i="14"/>
  <c r="BY5" i="14" s="1"/>
  <c r="BW9" i="15"/>
  <c r="BX6" i="15"/>
  <c r="BX5" i="15" s="1"/>
  <c r="BU93" i="12"/>
  <c r="BV36" i="12"/>
  <c r="BY6" i="16"/>
  <c r="BY5" i="16" s="1"/>
  <c r="BX9" i="16"/>
  <c r="BZ6" i="20"/>
  <c r="BZ5" i="20" s="1"/>
  <c r="BY9" i="20"/>
  <c r="BW58" i="19"/>
  <c r="BX61" i="19"/>
  <c r="BW9" i="19"/>
  <c r="BX6" i="19"/>
  <c r="BX5" i="19" s="1"/>
  <c r="BW20" i="10" a="1"/>
  <c r="BW20" i="10" s="1"/>
  <c r="BW21" i="10" a="1"/>
  <c r="BW21" i="10" s="1"/>
  <c r="BW22" i="10" a="1"/>
  <c r="BW22" i="10" s="1"/>
  <c r="BW18" i="10" a="1"/>
  <c r="BW18" i="10" s="1"/>
  <c r="BW23" i="10" a="1"/>
  <c r="BW23" i="10" s="1"/>
  <c r="BW17" i="10" a="1"/>
  <c r="BW17" i="10" s="1"/>
  <c r="BW19" i="10" a="1"/>
  <c r="BW19" i="10" s="1"/>
  <c r="CA148" i="10"/>
  <c r="BZ6" i="12"/>
  <c r="BZ5" i="12" s="1"/>
  <c r="BY9" i="12"/>
  <c r="CA146" i="10"/>
  <c r="CA145" i="10"/>
  <c r="CA147" i="10"/>
  <c r="CA149" i="10"/>
  <c r="CA150" i="10"/>
  <c r="BY9" i="17"/>
  <c r="BZ6" i="17"/>
  <c r="BZ5" i="17" s="1"/>
  <c r="CA6" i="18"/>
  <c r="CA5" i="18" s="1"/>
  <c r="BZ9" i="18"/>
  <c r="CA151" i="10"/>
  <c r="BW9" i="13"/>
  <c r="BX6" i="13"/>
  <c r="BX5" i="13" s="1"/>
  <c r="BX90" i="12"/>
  <c r="BZ6" i="11"/>
  <c r="BZ5" i="11" s="1"/>
  <c r="BY9" i="11"/>
  <c r="BN6" i="9"/>
  <c r="BN4" i="9" s="1"/>
  <c r="BX6" i="8"/>
  <c r="BX5" i="8" s="1"/>
  <c r="BW9" i="8"/>
  <c r="BX9" i="7"/>
  <c r="BY6" i="7"/>
  <c r="BY5" i="7" s="1"/>
  <c r="BY6" i="10" l="1"/>
  <c r="BX9" i="10"/>
  <c r="BX19" i="10" s="1" a="1"/>
  <c r="BX19" i="10" s="1"/>
  <c r="D47" i="22"/>
  <c r="F47" i="22" s="1"/>
  <c r="E36" i="22"/>
  <c r="AJ66" i="25"/>
  <c r="BM9" i="6"/>
  <c r="AJ70" i="25" s="1"/>
  <c r="BN6" i="6"/>
  <c r="BY5" i="10"/>
  <c r="BY9" i="10" s="1"/>
  <c r="D48" i="22"/>
  <c r="F48" i="22" s="1"/>
  <c r="BV93" i="12"/>
  <c r="BZ6" i="14"/>
  <c r="BZ5" i="14" s="1"/>
  <c r="BY9" i="14"/>
  <c r="BZ6" i="16"/>
  <c r="BZ5" i="16" s="1"/>
  <c r="BY9" i="16"/>
  <c r="BW145" i="12"/>
  <c r="BY6" i="15"/>
  <c r="BY5" i="15" s="1"/>
  <c r="BX9" i="15"/>
  <c r="BW36" i="12"/>
  <c r="CA6" i="20"/>
  <c r="CA5" i="20" s="1"/>
  <c r="BZ9" i="20"/>
  <c r="BX9" i="19"/>
  <c r="BY6" i="19"/>
  <c r="BY5" i="19" s="1"/>
  <c r="BY61" i="19"/>
  <c r="BX58" i="19"/>
  <c r="BY90" i="12"/>
  <c r="BY6" i="13"/>
  <c r="BY5" i="13" s="1"/>
  <c r="BX9" i="13"/>
  <c r="CA6" i="12"/>
  <c r="CA5" i="12" s="1"/>
  <c r="BZ9" i="12"/>
  <c r="CB148" i="10"/>
  <c r="CA9" i="18"/>
  <c r="CB6" i="18"/>
  <c r="CB5" i="18" s="1"/>
  <c r="CB150" i="10"/>
  <c r="CB146" i="10"/>
  <c r="CA6" i="11"/>
  <c r="CA5" i="11" s="1"/>
  <c r="BZ9" i="11"/>
  <c r="CB151" i="10"/>
  <c r="CB145" i="10"/>
  <c r="BZ9" i="17"/>
  <c r="CA6" i="17"/>
  <c r="CA5" i="17" s="1"/>
  <c r="BX18" i="10" a="1"/>
  <c r="BX18" i="10" s="1"/>
  <c r="Y18" i="10" s="1"/>
  <c r="BX20" i="10" a="1"/>
  <c r="BX20" i="10" s="1"/>
  <c r="BX22" i="10" a="1"/>
  <c r="BX22" i="10" s="1"/>
  <c r="BX21" i="10" a="1"/>
  <c r="BX21" i="10" s="1"/>
  <c r="BX17" i="10" a="1"/>
  <c r="BX17" i="10" s="1"/>
  <c r="BX23" i="10" a="1"/>
  <c r="BX23" i="10" s="1"/>
  <c r="CB149" i="10"/>
  <c r="CB147" i="10"/>
  <c r="BZ6" i="10"/>
  <c r="BO6" i="9"/>
  <c r="BO4" i="9" s="1"/>
  <c r="BY6" i="8"/>
  <c r="BY5" i="8" s="1"/>
  <c r="BX9" i="8"/>
  <c r="BY9" i="7"/>
  <c r="BZ6" i="7"/>
  <c r="BZ5" i="7" s="1"/>
  <c r="BN5" i="6" l="1"/>
  <c r="AK67" i="25"/>
  <c r="BZ5" i="10"/>
  <c r="CA6" i="10" s="1"/>
  <c r="D49" i="22"/>
  <c r="F49" i="22" s="1"/>
  <c r="BZ9" i="16"/>
  <c r="CA6" i="16"/>
  <c r="CA5" i="16" s="1"/>
  <c r="BW93" i="12"/>
  <c r="BX145" i="12"/>
  <c r="BX36" i="12"/>
  <c r="BZ6" i="15"/>
  <c r="BZ5" i="15" s="1"/>
  <c r="BY9" i="15"/>
  <c r="CA6" i="14"/>
  <c r="CA5" i="14" s="1"/>
  <c r="BZ9" i="14"/>
  <c r="BY58" i="19"/>
  <c r="BZ61" i="19"/>
  <c r="CB6" i="20"/>
  <c r="CB5" i="20" s="1"/>
  <c r="CA9" i="20"/>
  <c r="BZ6" i="19"/>
  <c r="BZ5" i="19" s="1"/>
  <c r="BY9" i="19"/>
  <c r="CC145" i="10"/>
  <c r="BZ9" i="10"/>
  <c r="CA9" i="12"/>
  <c r="CB6" i="12"/>
  <c r="CB5" i="12" s="1"/>
  <c r="BY9" i="13"/>
  <c r="BZ6" i="13"/>
  <c r="BZ5" i="13" s="1"/>
  <c r="CC148" i="10"/>
  <c r="Y21" i="10"/>
  <c r="CC151" i="10"/>
  <c r="CC150" i="10"/>
  <c r="CB9" i="18"/>
  <c r="CC6" i="18"/>
  <c r="CC5" i="18" s="1"/>
  <c r="CC147" i="10"/>
  <c r="Y22" i="10"/>
  <c r="Y17" i="10"/>
  <c r="CA9" i="17"/>
  <c r="CB6" i="17"/>
  <c r="CB5" i="17" s="1"/>
  <c r="CB6" i="11"/>
  <c r="CB5" i="11" s="1"/>
  <c r="CA9" i="11"/>
  <c r="CC149" i="10"/>
  <c r="BZ90" i="12"/>
  <c r="Y19" i="10"/>
  <c r="BY21" i="10" a="1"/>
  <c r="BY21" i="10" s="1"/>
  <c r="BY22" i="10" a="1"/>
  <c r="BY22" i="10" s="1"/>
  <c r="BY23" i="10" a="1"/>
  <c r="BY23" i="10" s="1"/>
  <c r="BY17" i="10" a="1"/>
  <c r="BY17" i="10" s="1"/>
  <c r="BY18" i="10" a="1"/>
  <c r="BY18" i="10" s="1"/>
  <c r="BY19" i="10" a="1"/>
  <c r="BY19" i="10" s="1"/>
  <c r="BY20" i="10" a="1"/>
  <c r="BY20" i="10" s="1"/>
  <c r="CC146" i="10"/>
  <c r="CA6" i="7"/>
  <c r="CA5" i="7" s="1"/>
  <c r="BZ9" i="7"/>
  <c r="BP6" i="9"/>
  <c r="BP4" i="9" s="1"/>
  <c r="BZ6" i="8"/>
  <c r="BZ5" i="8" s="1"/>
  <c r="BY9" i="8"/>
  <c r="AR25" i="8"/>
  <c r="E37" i="22" l="1"/>
  <c r="AK66" i="25"/>
  <c r="BN9" i="6"/>
  <c r="AK70" i="25" s="1"/>
  <c r="BO6" i="6"/>
  <c r="CA5" i="10"/>
  <c r="CB6" i="10" s="1"/>
  <c r="D50" i="22"/>
  <c r="F50" i="22" s="1"/>
  <c r="CA9" i="14"/>
  <c r="CB6" i="14"/>
  <c r="CB5" i="14" s="1"/>
  <c r="CA9" i="16"/>
  <c r="CB6" i="16"/>
  <c r="CB5" i="16" s="1"/>
  <c r="CA6" i="15"/>
  <c r="CA5" i="15" s="1"/>
  <c r="BZ9" i="15"/>
  <c r="BX93" i="12"/>
  <c r="BY145" i="12"/>
  <c r="BY36" i="12"/>
  <c r="BZ9" i="19"/>
  <c r="CA6" i="19"/>
  <c r="CA5" i="19" s="1"/>
  <c r="BZ58" i="19"/>
  <c r="CA61" i="19"/>
  <c r="CC6" i="20"/>
  <c r="CC5" i="20" s="1"/>
  <c r="CB9" i="20"/>
  <c r="CD147" i="10"/>
  <c r="CD148" i="10"/>
  <c r="CB9" i="17"/>
  <c r="CC6" i="17"/>
  <c r="CC5" i="17" s="1"/>
  <c r="CD146" i="10"/>
  <c r="CB9" i="12"/>
  <c r="CC6" i="12"/>
  <c r="CC5" i="12" s="1"/>
  <c r="CC9" i="18"/>
  <c r="CD6" i="18"/>
  <c r="CD5" i="18" s="1"/>
  <c r="CD151" i="10"/>
  <c r="CA6" i="13"/>
  <c r="CA5" i="13" s="1"/>
  <c r="BZ9" i="13"/>
  <c r="BZ20" i="10" a="1"/>
  <c r="BZ20" i="10" s="1"/>
  <c r="BZ21" i="10" a="1"/>
  <c r="BZ21" i="10" s="1"/>
  <c r="BZ22" i="10" a="1"/>
  <c r="BZ22" i="10" s="1"/>
  <c r="BZ23" i="10" a="1"/>
  <c r="BZ23" i="10" s="1"/>
  <c r="BZ17" i="10" a="1"/>
  <c r="BZ17" i="10" s="1"/>
  <c r="BZ18" i="10" a="1"/>
  <c r="BZ18" i="10" s="1"/>
  <c r="BZ19" i="10" a="1"/>
  <c r="BZ19" i="10" s="1"/>
  <c r="CA90" i="12"/>
  <c r="CD149" i="10"/>
  <c r="CD150" i="10"/>
  <c r="CA9" i="10"/>
  <c r="CD145" i="10"/>
  <c r="CB9" i="11"/>
  <c r="CC6" i="11"/>
  <c r="CC5" i="11" s="1"/>
  <c r="BQ6" i="9"/>
  <c r="BQ4" i="9" s="1"/>
  <c r="BZ9" i="8"/>
  <c r="CA6" i="8"/>
  <c r="CA5" i="8" s="1"/>
  <c r="CB6" i="7"/>
  <c r="CB5" i="7" s="1"/>
  <c r="CA9" i="7"/>
  <c r="BO5" i="6" l="1"/>
  <c r="AL67" i="25"/>
  <c r="CB5" i="10"/>
  <c r="CB9" i="10" s="1"/>
  <c r="D51" i="22"/>
  <c r="F51" i="22" s="1"/>
  <c r="BZ36" i="12"/>
  <c r="BY93" i="12"/>
  <c r="CB9" i="16"/>
  <c r="CC6" i="16"/>
  <c r="CC5" i="16" s="1"/>
  <c r="CC6" i="14"/>
  <c r="CC5" i="14" s="1"/>
  <c r="CB9" i="14"/>
  <c r="BZ145" i="12"/>
  <c r="CB6" i="15"/>
  <c r="CB5" i="15" s="1"/>
  <c r="CA9" i="15"/>
  <c r="CD6" i="20"/>
  <c r="CD5" i="20" s="1"/>
  <c r="CC9" i="20"/>
  <c r="CA9" i="19"/>
  <c r="CB6" i="19"/>
  <c r="CB5" i="19" s="1"/>
  <c r="CA58" i="19"/>
  <c r="CB61" i="19"/>
  <c r="CC9" i="11"/>
  <c r="CD6" i="11"/>
  <c r="CD5" i="11" s="1"/>
  <c r="CE151" i="10"/>
  <c r="CD9" i="18"/>
  <c r="CE6" i="18"/>
  <c r="CE5" i="18" s="1"/>
  <c r="CE148" i="10"/>
  <c r="CC6" i="10"/>
  <c r="CE147" i="10"/>
  <c r="CB6" i="13"/>
  <c r="CB5" i="13" s="1"/>
  <c r="CA9" i="13"/>
  <c r="CC9" i="12"/>
  <c r="CD6" i="12"/>
  <c r="CD5" i="12" s="1"/>
  <c r="CE146" i="10"/>
  <c r="CD6" i="17"/>
  <c r="CD5" i="17" s="1"/>
  <c r="CC9" i="17"/>
  <c r="CA22" i="10" a="1"/>
  <c r="CA22" i="10" s="1"/>
  <c r="CA23" i="10" a="1"/>
  <c r="CA23" i="10" s="1"/>
  <c r="CA17" i="10" a="1"/>
  <c r="CA17" i="10" s="1"/>
  <c r="CA18" i="10" a="1"/>
  <c r="CA18" i="10" s="1"/>
  <c r="CA19" i="10" a="1"/>
  <c r="CA19" i="10" s="1"/>
  <c r="CA20" i="10" a="1"/>
  <c r="CA20" i="10" s="1"/>
  <c r="CA21" i="10" a="1"/>
  <c r="CA21" i="10" s="1"/>
  <c r="CE150" i="10"/>
  <c r="CB90" i="12"/>
  <c r="CE145" i="10"/>
  <c r="CE149" i="10"/>
  <c r="CB9" i="7"/>
  <c r="CC6" i="7"/>
  <c r="CC5" i="7" s="1"/>
  <c r="BR6" i="9"/>
  <c r="BR4" i="9" s="1"/>
  <c r="CA9" i="8"/>
  <c r="CB6" i="8"/>
  <c r="CB5" i="8" s="1"/>
  <c r="AS25" i="8"/>
  <c r="E38" i="22" l="1"/>
  <c r="AL66" i="25"/>
  <c r="BP6" i="6"/>
  <c r="BO9" i="6"/>
  <c r="AL70" i="25" s="1"/>
  <c r="CC5" i="10"/>
  <c r="CD6" i="10" s="1"/>
  <c r="D52" i="22"/>
  <c r="F52" i="22" s="1"/>
  <c r="Z20" i="10"/>
  <c r="CD6" i="14"/>
  <c r="CD5" i="14" s="1"/>
  <c r="CC9" i="14"/>
  <c r="CD6" i="16"/>
  <c r="CD5" i="16" s="1"/>
  <c r="CC9" i="16"/>
  <c r="CB9" i="15"/>
  <c r="CC6" i="15"/>
  <c r="CC5" i="15" s="1"/>
  <c r="CA145" i="12"/>
  <c r="BZ93" i="12"/>
  <c r="CA36" i="12"/>
  <c r="CC61" i="19"/>
  <c r="CB58" i="19"/>
  <c r="CD9" i="20"/>
  <c r="CE6" i="20"/>
  <c r="CE5" i="20" s="1"/>
  <c r="CB9" i="19"/>
  <c r="CC6" i="19"/>
  <c r="CC5" i="19" s="1"/>
  <c r="CE9" i="18"/>
  <c r="CF6" i="18"/>
  <c r="CF5" i="18" s="1"/>
  <c r="CF150" i="10"/>
  <c r="CE6" i="17"/>
  <c r="CE5" i="17" s="1"/>
  <c r="CD9" i="17"/>
  <c r="CF151" i="10"/>
  <c r="CF147" i="10"/>
  <c r="CC90" i="12"/>
  <c r="CB21" i="10" a="1"/>
  <c r="CB21" i="10" s="1"/>
  <c r="CB22" i="10" a="1"/>
  <c r="CB22" i="10" s="1"/>
  <c r="CB23" i="10" a="1"/>
  <c r="CB23" i="10" s="1"/>
  <c r="CB18" i="10" a="1"/>
  <c r="CB18" i="10" s="1"/>
  <c r="CB19" i="10" a="1"/>
  <c r="CB19" i="10" s="1"/>
  <c r="CB17" i="10" a="1"/>
  <c r="CB17" i="10" s="1"/>
  <c r="CB20" i="10" a="1"/>
  <c r="CB20" i="10" s="1"/>
  <c r="CD9" i="12"/>
  <c r="CE6" i="12"/>
  <c r="CE5" i="12" s="1"/>
  <c r="CC6" i="13"/>
  <c r="CC5" i="13" s="1"/>
  <c r="CB9" i="13"/>
  <c r="CF145" i="10"/>
  <c r="CF146" i="10"/>
  <c r="CF148" i="10"/>
  <c r="CF149" i="10"/>
  <c r="Z17" i="10"/>
  <c r="CD9" i="11"/>
  <c r="CE6" i="11"/>
  <c r="CE5" i="11" s="1"/>
  <c r="CD6" i="7"/>
  <c r="CD5" i="7" s="1"/>
  <c r="CC9" i="7"/>
  <c r="BS6" i="9"/>
  <c r="BS4" i="9" s="1"/>
  <c r="CB9" i="8"/>
  <c r="CC6" i="8"/>
  <c r="CC5" i="8" s="1"/>
  <c r="CC9" i="10" l="1"/>
  <c r="BP5" i="6"/>
  <c r="AM67" i="25"/>
  <c r="CD5" i="10"/>
  <c r="D53" i="22"/>
  <c r="F53" i="22" s="1"/>
  <c r="CB36" i="12"/>
  <c r="CB145" i="12"/>
  <c r="CD9" i="16"/>
  <c r="CE6" i="16"/>
  <c r="CE5" i="16" s="1"/>
  <c r="CA93" i="12"/>
  <c r="CD9" i="14"/>
  <c r="CE6" i="14"/>
  <c r="CE5" i="14" s="1"/>
  <c r="CC9" i="15"/>
  <c r="CD6" i="15"/>
  <c r="CD5" i="15" s="1"/>
  <c r="CE9" i="20"/>
  <c r="CF6" i="20"/>
  <c r="CF5" i="20" s="1"/>
  <c r="CC58" i="19"/>
  <c r="CD61" i="19"/>
  <c r="CD6" i="19"/>
  <c r="CD5" i="19" s="1"/>
  <c r="CC9" i="19"/>
  <c r="CG146" i="10"/>
  <c r="CD6" i="13"/>
  <c r="CD5" i="13" s="1"/>
  <c r="CC9" i="13"/>
  <c r="CG145" i="10"/>
  <c r="CG151" i="10"/>
  <c r="CE9" i="11"/>
  <c r="CF6" i="11"/>
  <c r="CF5" i="11" s="1"/>
  <c r="CG148" i="10"/>
  <c r="CD90" i="12"/>
  <c r="CG147" i="10"/>
  <c r="CF9" i="18"/>
  <c r="CG6" i="18"/>
  <c r="CG5" i="18" s="1"/>
  <c r="CF6" i="17"/>
  <c r="CF5" i="17" s="1"/>
  <c r="CE9" i="17"/>
  <c r="CF6" i="12"/>
  <c r="CF5" i="12" s="1"/>
  <c r="CE9" i="12"/>
  <c r="CD9" i="10"/>
  <c r="CE6" i="10"/>
  <c r="CG150" i="10"/>
  <c r="CG149" i="10"/>
  <c r="CC22" i="10" a="1"/>
  <c r="CC22" i="10" s="1"/>
  <c r="CC17" i="10" a="1"/>
  <c r="CC17" i="10" s="1"/>
  <c r="CC19" i="10" a="1"/>
  <c r="CC19" i="10" s="1"/>
  <c r="CC21" i="10" a="1"/>
  <c r="CC21" i="10" s="1"/>
  <c r="CC23" i="10" a="1"/>
  <c r="CC23" i="10" s="1"/>
  <c r="CC18" i="10" a="1"/>
  <c r="CC18" i="10" s="1"/>
  <c r="CC20" i="10" a="1"/>
  <c r="CC20" i="10" s="1"/>
  <c r="BT6" i="9"/>
  <c r="BT4" i="9" s="1"/>
  <c r="CC9" i="8"/>
  <c r="CD6" i="8"/>
  <c r="CD5" i="8" s="1"/>
  <c r="CE6" i="7"/>
  <c r="CE5" i="7" s="1"/>
  <c r="CD9" i="7"/>
  <c r="AT25" i="8"/>
  <c r="O25" i="8" s="1"/>
  <c r="E39" i="22" l="1"/>
  <c r="AM66" i="25"/>
  <c r="BQ6" i="6"/>
  <c r="BP9" i="6"/>
  <c r="AM70" i="25" s="1"/>
  <c r="CE5" i="10"/>
  <c r="D54" i="22"/>
  <c r="F54" i="22" s="1"/>
  <c r="CB93" i="12"/>
  <c r="CD9" i="15"/>
  <c r="CE6" i="15"/>
  <c r="CE5" i="15" s="1"/>
  <c r="CE9" i="16"/>
  <c r="CF6" i="16"/>
  <c r="CF5" i="16" s="1"/>
  <c r="CC145" i="12"/>
  <c r="CE9" i="14"/>
  <c r="CF6" i="14"/>
  <c r="CF5" i="14" s="1"/>
  <c r="CC36" i="12"/>
  <c r="CF9" i="20"/>
  <c r="CG6" i="20"/>
  <c r="CG5" i="20" s="1"/>
  <c r="CE6" i="19"/>
  <c r="CE5" i="19" s="1"/>
  <c r="CD9" i="19"/>
  <c r="CD58" i="19"/>
  <c r="CE61" i="19"/>
  <c r="CH148" i="10"/>
  <c r="CH145" i="10"/>
  <c r="CE6" i="13"/>
  <c r="CE5" i="13" s="1"/>
  <c r="CD9" i="13"/>
  <c r="CE9" i="10"/>
  <c r="CF6" i="10"/>
  <c r="CD17" i="10" a="1"/>
  <c r="CD17" i="10" s="1"/>
  <c r="CD18" i="10" a="1"/>
  <c r="CD18" i="10" s="1"/>
  <c r="CD19" i="10" a="1"/>
  <c r="CD19" i="10" s="1"/>
  <c r="CD20" i="10" a="1"/>
  <c r="CD20" i="10" s="1"/>
  <c r="CD21" i="10" a="1"/>
  <c r="CD21" i="10" s="1"/>
  <c r="CD22" i="10" a="1"/>
  <c r="CD22" i="10" s="1"/>
  <c r="AA22" i="10" s="1"/>
  <c r="CD23" i="10" a="1"/>
  <c r="CD23" i="10" s="1"/>
  <c r="CH146" i="10"/>
  <c r="CH150" i="10"/>
  <c r="CF9" i="11"/>
  <c r="CG6" i="11"/>
  <c r="CG5" i="11" s="1"/>
  <c r="CH151" i="10"/>
  <c r="CG6" i="17"/>
  <c r="CG5" i="17" s="1"/>
  <c r="CF9" i="17"/>
  <c r="CG6" i="12"/>
  <c r="CG5" i="12" s="1"/>
  <c r="CF9" i="12"/>
  <c r="CH147" i="10"/>
  <c r="CE90" i="12"/>
  <c r="CH6" i="18"/>
  <c r="CH5" i="18" s="1"/>
  <c r="CG9" i="18"/>
  <c r="CH149" i="10"/>
  <c r="BU6" i="9"/>
  <c r="BU4" i="9" s="1"/>
  <c r="CD9" i="8"/>
  <c r="CE6" i="8"/>
  <c r="CE5" i="8" s="1"/>
  <c r="CF6" i="7"/>
  <c r="CF5" i="7" s="1"/>
  <c r="CE9" i="7"/>
  <c r="BQ5" i="6" l="1"/>
  <c r="AN67" i="25"/>
  <c r="CF5" i="10"/>
  <c r="CG6" i="10" s="1"/>
  <c r="D55" i="22"/>
  <c r="F55" i="22" s="1"/>
  <c r="CD145" i="12"/>
  <c r="CG6" i="16"/>
  <c r="CG5" i="16" s="1"/>
  <c r="CF9" i="16"/>
  <c r="CG6" i="14"/>
  <c r="CG5" i="14" s="1"/>
  <c r="CF9" i="14"/>
  <c r="CF6" i="15"/>
  <c r="CF5" i="15" s="1"/>
  <c r="CE9" i="15"/>
  <c r="CC93" i="12"/>
  <c r="AA23" i="10"/>
  <c r="CD36" i="12"/>
  <c r="AA19" i="10"/>
  <c r="CE9" i="19"/>
  <c r="CF6" i="19"/>
  <c r="CF5" i="19" s="1"/>
  <c r="CG9" i="20"/>
  <c r="CH6" i="20"/>
  <c r="CH5" i="20" s="1"/>
  <c r="CF61" i="19"/>
  <c r="CE58" i="19"/>
  <c r="CI149" i="10"/>
  <c r="CF90" i="12"/>
  <c r="CE22" i="10" a="1"/>
  <c r="CE22" i="10" s="1"/>
  <c r="CE17" i="10" a="1"/>
  <c r="CE17" i="10" s="1"/>
  <c r="CE20" i="10" a="1"/>
  <c r="CE20" i="10" s="1"/>
  <c r="CE18" i="10" a="1"/>
  <c r="CE18" i="10" s="1"/>
  <c r="CE21" i="10" a="1"/>
  <c r="CE21" i="10" s="1"/>
  <c r="CE19" i="10" a="1"/>
  <c r="CE19" i="10" s="1"/>
  <c r="CE23" i="10" a="1"/>
  <c r="CE23" i="10" s="1"/>
  <c r="AA18" i="10"/>
  <c r="CF6" i="13"/>
  <c r="CF5" i="13" s="1"/>
  <c r="CE9" i="13"/>
  <c r="CI150" i="10"/>
  <c r="CI146" i="10"/>
  <c r="AA17" i="10"/>
  <c r="AA21" i="10"/>
  <c r="CI151" i="10"/>
  <c r="CI145" i="10"/>
  <c r="AA20" i="10"/>
  <c r="CG9" i="17"/>
  <c r="CH6" i="17"/>
  <c r="CH5" i="17" s="1"/>
  <c r="CG9" i="11"/>
  <c r="CH6" i="11"/>
  <c r="CH5" i="11" s="1"/>
  <c r="CI147" i="10"/>
  <c r="CI6" i="18"/>
  <c r="CI5" i="18" s="1"/>
  <c r="CH9" i="18"/>
  <c r="CH6" i="12"/>
  <c r="CH5" i="12" s="1"/>
  <c r="CG9" i="12"/>
  <c r="CF9" i="10"/>
  <c r="CI148" i="10"/>
  <c r="CF9" i="7"/>
  <c r="CG6" i="7"/>
  <c r="CG5" i="7" s="1"/>
  <c r="BV6" i="9"/>
  <c r="BV4" i="9" s="1"/>
  <c r="CF6" i="8"/>
  <c r="CF5" i="8" s="1"/>
  <c r="CE9" i="8"/>
  <c r="E40" i="22" l="1"/>
  <c r="AN66" i="25"/>
  <c r="BR6" i="6"/>
  <c r="BQ9" i="6"/>
  <c r="AN70" i="25" s="1"/>
  <c r="CG5" i="10"/>
  <c r="CG9" i="10" s="1"/>
  <c r="D56" i="22"/>
  <c r="F56" i="22" s="1"/>
  <c r="CH6" i="16"/>
  <c r="CH5" i="16" s="1"/>
  <c r="CG9" i="16"/>
  <c r="CE36" i="12"/>
  <c r="CD93" i="12"/>
  <c r="CF9" i="15"/>
  <c r="CG6" i="15"/>
  <c r="CG5" i="15" s="1"/>
  <c r="CH6" i="14"/>
  <c r="CH5" i="14" s="1"/>
  <c r="CG9" i="14"/>
  <c r="CE145" i="12"/>
  <c r="CG61" i="19"/>
  <c r="CF58" i="19"/>
  <c r="CI6" i="20"/>
  <c r="CI5" i="20" s="1"/>
  <c r="CH9" i="20"/>
  <c r="CG6" i="19"/>
  <c r="CG5" i="19" s="1"/>
  <c r="CF9" i="19"/>
  <c r="CJ145" i="10"/>
  <c r="CJ147" i="10"/>
  <c r="CI6" i="12"/>
  <c r="CI5" i="12" s="1"/>
  <c r="CH9" i="12"/>
  <c r="CG90" i="12"/>
  <c r="CF9" i="13"/>
  <c r="CG6" i="13"/>
  <c r="CG5" i="13" s="1"/>
  <c r="CJ146" i="10"/>
  <c r="CJ148" i="10"/>
  <c r="CH9" i="17"/>
  <c r="CI6" i="17"/>
  <c r="CI5" i="17" s="1"/>
  <c r="CJ149" i="10"/>
  <c r="CH6" i="10"/>
  <c r="CF19" i="10" a="1"/>
  <c r="CF19" i="10" s="1"/>
  <c r="CF20" i="10" a="1"/>
  <c r="CF20" i="10" s="1"/>
  <c r="CF21" i="10" a="1"/>
  <c r="CF21" i="10" s="1"/>
  <c r="CF23" i="10" a="1"/>
  <c r="CF23" i="10" s="1"/>
  <c r="CF22" i="10" a="1"/>
  <c r="CF22" i="10" s="1"/>
  <c r="CF17" i="10" a="1"/>
  <c r="CF17" i="10" s="1"/>
  <c r="CF18" i="10" a="1"/>
  <c r="CF18" i="10" s="1"/>
  <c r="CJ6" i="18"/>
  <c r="CJ5" i="18" s="1"/>
  <c r="CI9" i="18"/>
  <c r="CI6" i="11"/>
  <c r="CI5" i="11" s="1"/>
  <c r="CH9" i="11"/>
  <c r="CJ151" i="10"/>
  <c r="CJ150" i="10"/>
  <c r="BW6" i="9"/>
  <c r="BW4" i="9" s="1"/>
  <c r="CG6" i="8"/>
  <c r="CG5" i="8" s="1"/>
  <c r="CF9" i="8"/>
  <c r="CH6" i="7"/>
  <c r="CH5" i="7" s="1"/>
  <c r="CG9" i="7"/>
  <c r="BR5" i="6" l="1"/>
  <c r="AO67" i="25"/>
  <c r="CH5" i="10"/>
  <c r="D57" i="22"/>
  <c r="F57" i="22" s="1"/>
  <c r="CI6" i="14"/>
  <c r="CI5" i="14" s="1"/>
  <c r="CH9" i="14"/>
  <c r="CF36" i="12"/>
  <c r="CE93" i="12"/>
  <c r="CH9" i="16"/>
  <c r="CI6" i="16"/>
  <c r="CI5" i="16" s="1"/>
  <c r="CG9" i="15"/>
  <c r="CH6" i="15"/>
  <c r="CH5" i="15" s="1"/>
  <c r="CF145" i="12"/>
  <c r="CJ6" i="20"/>
  <c r="CJ5" i="20" s="1"/>
  <c r="CI9" i="20"/>
  <c r="CG58" i="19"/>
  <c r="CH61" i="19"/>
  <c r="CH6" i="19"/>
  <c r="CH5" i="19" s="1"/>
  <c r="CG9" i="19"/>
  <c r="CK147" i="10"/>
  <c r="CK146" i="10"/>
  <c r="CK150" i="10"/>
  <c r="CI6" i="10"/>
  <c r="CH9" i="10"/>
  <c r="CK149" i="10"/>
  <c r="CJ6" i="12"/>
  <c r="CJ5" i="12" s="1"/>
  <c r="CI9" i="12"/>
  <c r="CG23" i="10" a="1"/>
  <c r="CG23" i="10" s="1"/>
  <c r="AB23" i="10" s="1"/>
  <c r="CG17" i="10" a="1"/>
  <c r="CG17" i="10" s="1"/>
  <c r="CG18" i="10" a="1"/>
  <c r="CG18" i="10" s="1"/>
  <c r="CG19" i="10" a="1"/>
  <c r="CG19" i="10" s="1"/>
  <c r="AB19" i="10" s="1"/>
  <c r="CG20" i="10" a="1"/>
  <c r="CG20" i="10" s="1"/>
  <c r="CG21" i="10" a="1"/>
  <c r="CG21" i="10" s="1"/>
  <c r="CG22" i="10" a="1"/>
  <c r="CG22" i="10" s="1"/>
  <c r="CG9" i="13"/>
  <c r="CH6" i="13"/>
  <c r="CH5" i="13" s="1"/>
  <c r="CK151" i="10"/>
  <c r="CJ6" i="11"/>
  <c r="CJ5" i="11" s="1"/>
  <c r="CI9" i="11"/>
  <c r="CK6" i="18"/>
  <c r="CK5" i="18" s="1"/>
  <c r="CJ9" i="18"/>
  <c r="CI9" i="17"/>
  <c r="CJ6" i="17"/>
  <c r="CJ5" i="17" s="1"/>
  <c r="CK145" i="10"/>
  <c r="CK148" i="10"/>
  <c r="CH90" i="12"/>
  <c r="CI6" i="7"/>
  <c r="CI5" i="7" s="1"/>
  <c r="CH9" i="7"/>
  <c r="BX6" i="9"/>
  <c r="BX4" i="9" s="1"/>
  <c r="CH6" i="8"/>
  <c r="CH5" i="8" s="1"/>
  <c r="CG9" i="8"/>
  <c r="AU25" i="8"/>
  <c r="E41" i="22" l="1"/>
  <c r="AO66" i="25"/>
  <c r="BS6" i="6"/>
  <c r="BR9" i="6"/>
  <c r="AO70" i="25" s="1"/>
  <c r="CI5" i="10"/>
  <c r="CJ6" i="10" s="1"/>
  <c r="D58" i="22"/>
  <c r="F58" i="22" s="1"/>
  <c r="CI6" i="15"/>
  <c r="CI5" i="15" s="1"/>
  <c r="CH9" i="15"/>
  <c r="CF93" i="12"/>
  <c r="CG36" i="12"/>
  <c r="CI9" i="16"/>
  <c r="CJ6" i="16"/>
  <c r="CJ5" i="16" s="1"/>
  <c r="CJ6" i="14"/>
  <c r="CJ5" i="14" s="1"/>
  <c r="CI9" i="14"/>
  <c r="CG145" i="12"/>
  <c r="CH9" i="19"/>
  <c r="CI6" i="19"/>
  <c r="CI5" i="19" s="1"/>
  <c r="CI61" i="19"/>
  <c r="CH58" i="19"/>
  <c r="CK6" i="20"/>
  <c r="CK5" i="20" s="1"/>
  <c r="CJ9" i="20"/>
  <c r="CL149" i="10"/>
  <c r="CL145" i="10"/>
  <c r="CK9" i="18"/>
  <c r="CL6" i="18"/>
  <c r="CL5" i="18" s="1"/>
  <c r="CL147" i="10"/>
  <c r="CL146" i="10"/>
  <c r="CL151" i="10"/>
  <c r="CL148" i="10"/>
  <c r="CK6" i="11"/>
  <c r="CK5" i="11" s="1"/>
  <c r="CJ9" i="11"/>
  <c r="CI6" i="13"/>
  <c r="CI5" i="13" s="1"/>
  <c r="CH9" i="13"/>
  <c r="CH18" i="10" a="1"/>
  <c r="CH18" i="10" s="1"/>
  <c r="CH20" i="10" a="1"/>
  <c r="CH20" i="10" s="1"/>
  <c r="CH22" i="10" a="1"/>
  <c r="CH22" i="10" s="1"/>
  <c r="CH23" i="10" a="1"/>
  <c r="CH23" i="10" s="1"/>
  <c r="CH17" i="10" a="1"/>
  <c r="CH17" i="10" s="1"/>
  <c r="CH21" i="10" a="1"/>
  <c r="CH21" i="10" s="1"/>
  <c r="CH19" i="10" a="1"/>
  <c r="CH19" i="10" s="1"/>
  <c r="CI90" i="12"/>
  <c r="AB21" i="10"/>
  <c r="CK6" i="12"/>
  <c r="CK5" i="12" s="1"/>
  <c r="CJ9" i="12"/>
  <c r="CJ9" i="17"/>
  <c r="CK6" i="17"/>
  <c r="CK5" i="17" s="1"/>
  <c r="AB18" i="10"/>
  <c r="CL150" i="10"/>
  <c r="AB17" i="10"/>
  <c r="AB20" i="10"/>
  <c r="CI9" i="7"/>
  <c r="CJ6" i="7"/>
  <c r="CJ5" i="7" s="1"/>
  <c r="BY6" i="9"/>
  <c r="BY4" i="9" s="1"/>
  <c r="CI6" i="8"/>
  <c r="CI5" i="8" s="1"/>
  <c r="CH9" i="8"/>
  <c r="CI9" i="10" l="1"/>
  <c r="BS5" i="6"/>
  <c r="AP67" i="25"/>
  <c r="CJ5" i="10"/>
  <c r="CK6" i="10" s="1"/>
  <c r="D59" i="22"/>
  <c r="F59" i="22" s="1"/>
  <c r="CH145" i="12"/>
  <c r="CK6" i="16"/>
  <c r="CK5" i="16" s="1"/>
  <c r="CJ9" i="16"/>
  <c r="CH36" i="12"/>
  <c r="CJ9" i="14"/>
  <c r="CK6" i="14"/>
  <c r="CK5" i="14" s="1"/>
  <c r="CG93" i="12"/>
  <c r="CJ6" i="15"/>
  <c r="CJ5" i="15" s="1"/>
  <c r="CI9" i="15"/>
  <c r="CK9" i="20"/>
  <c r="CL6" i="20"/>
  <c r="CL5" i="20" s="1"/>
  <c r="CI58" i="19"/>
  <c r="CJ61" i="19"/>
  <c r="CJ6" i="19"/>
  <c r="CJ5" i="19" s="1"/>
  <c r="CI9" i="19"/>
  <c r="CK9" i="17"/>
  <c r="CL6" i="17"/>
  <c r="CL5" i="17" s="1"/>
  <c r="CM146" i="10"/>
  <c r="CM145" i="10"/>
  <c r="CM151" i="10"/>
  <c r="CM149" i="10"/>
  <c r="CM6" i="18"/>
  <c r="CM5" i="18" s="1"/>
  <c r="CL9" i="18"/>
  <c r="CM150" i="10"/>
  <c r="CI18" i="10" a="1"/>
  <c r="CI18" i="10" s="1"/>
  <c r="CI19" i="10" a="1"/>
  <c r="CI19" i="10" s="1"/>
  <c r="CI20" i="10" a="1"/>
  <c r="CI20" i="10" s="1"/>
  <c r="CI21" i="10" a="1"/>
  <c r="CI21" i="10" s="1"/>
  <c r="CI22" i="10" a="1"/>
  <c r="CI22" i="10" s="1"/>
  <c r="CI23" i="10" a="1"/>
  <c r="CI23" i="10" s="1"/>
  <c r="CI17" i="10" a="1"/>
  <c r="CI17" i="10" s="1"/>
  <c r="CJ90" i="12"/>
  <c r="CK9" i="12"/>
  <c r="CL6" i="12"/>
  <c r="CL5" i="12" s="1"/>
  <c r="CL6" i="11"/>
  <c r="CL5" i="11" s="1"/>
  <c r="CK9" i="11"/>
  <c r="CM148" i="10"/>
  <c r="CI9" i="13"/>
  <c r="CJ6" i="13"/>
  <c r="CJ5" i="13" s="1"/>
  <c r="CM147" i="10"/>
  <c r="BZ6" i="9"/>
  <c r="BZ4" i="9" s="1"/>
  <c r="CJ6" i="8"/>
  <c r="CJ5" i="8" s="1"/>
  <c r="CI9" i="8"/>
  <c r="CK6" i="7"/>
  <c r="CK5" i="7" s="1"/>
  <c r="CJ9" i="7"/>
  <c r="AV25" i="8"/>
  <c r="CJ9" i="10" l="1"/>
  <c r="E42" i="22"/>
  <c r="AP66" i="25"/>
  <c r="BS9" i="6"/>
  <c r="AP70" i="25" s="1"/>
  <c r="BT6" i="6"/>
  <c r="CK5" i="10"/>
  <c r="CL6" i="10" s="1"/>
  <c r="D60" i="22"/>
  <c r="F60" i="22" s="1"/>
  <c r="CH93" i="12"/>
  <c r="CI36" i="12"/>
  <c r="CJ9" i="15"/>
  <c r="CK6" i="15"/>
  <c r="CK5" i="15" s="1"/>
  <c r="CK9" i="16"/>
  <c r="CL6" i="16"/>
  <c r="CL5" i="16" s="1"/>
  <c r="CL6" i="14"/>
  <c r="CL5" i="14" s="1"/>
  <c r="CK9" i="14"/>
  <c r="CI145" i="12"/>
  <c r="CJ58" i="19"/>
  <c r="CK61" i="19"/>
  <c r="CJ9" i="19"/>
  <c r="CK6" i="19"/>
  <c r="CK5" i="19" s="1"/>
  <c r="CL9" i="20"/>
  <c r="CM6" i="20"/>
  <c r="CM5" i="20" s="1"/>
  <c r="CM9" i="20" s="1"/>
  <c r="CM9" i="18"/>
  <c r="CL9" i="17"/>
  <c r="CM6" i="17"/>
  <c r="CM5" i="17" s="1"/>
  <c r="CJ19" i="10" a="1"/>
  <c r="CJ19" i="10" s="1"/>
  <c r="CJ20" i="10" a="1"/>
  <c r="CJ20" i="10" s="1"/>
  <c r="CJ21" i="10" a="1"/>
  <c r="CJ21" i="10" s="1"/>
  <c r="AC21" i="10" s="1"/>
  <c r="CJ22" i="10" a="1"/>
  <c r="CJ22" i="10" s="1"/>
  <c r="CJ18" i="10" a="1"/>
  <c r="CJ18" i="10" s="1"/>
  <c r="CJ23" i="10" a="1"/>
  <c r="CJ23" i="10" s="1"/>
  <c r="CJ17" i="10" a="1"/>
  <c r="CJ17" i="10" s="1"/>
  <c r="CK90" i="12"/>
  <c r="CK6" i="13"/>
  <c r="CK5" i="13" s="1"/>
  <c r="CJ9" i="13"/>
  <c r="CK9" i="10"/>
  <c r="CM6" i="11"/>
  <c r="CM5" i="11" s="1"/>
  <c r="CM9" i="11" s="1"/>
  <c r="CL9" i="11"/>
  <c r="CL9" i="12"/>
  <c r="CM6" i="12"/>
  <c r="CM5" i="12" s="1"/>
  <c r="CM9" i="12" s="1"/>
  <c r="CA6" i="9"/>
  <c r="CA4" i="9" s="1"/>
  <c r="CJ9" i="8"/>
  <c r="CK6" i="8"/>
  <c r="CK5" i="8" s="1"/>
  <c r="CK9" i="7"/>
  <c r="CL6" i="7"/>
  <c r="CL5" i="7" s="1"/>
  <c r="BT5" i="6" l="1"/>
  <c r="AQ67" i="25"/>
  <c r="AC18" i="10"/>
  <c r="CL5" i="10"/>
  <c r="D61" i="22"/>
  <c r="F61" i="22" s="1"/>
  <c r="CI93" i="12"/>
  <c r="CL6" i="15"/>
  <c r="CL5" i="15" s="1"/>
  <c r="CK9" i="15"/>
  <c r="CJ145" i="12"/>
  <c r="CM6" i="14"/>
  <c r="CM5" i="14" s="1"/>
  <c r="CM9" i="14" s="1"/>
  <c r="CL9" i="14"/>
  <c r="CM6" i="16"/>
  <c r="CM5" i="16" s="1"/>
  <c r="CL9" i="16"/>
  <c r="CJ36" i="12"/>
  <c r="CK9" i="19"/>
  <c r="CL6" i="19"/>
  <c r="CL5" i="19" s="1"/>
  <c r="CK58" i="19"/>
  <c r="CL61" i="19"/>
  <c r="CL6" i="13"/>
  <c r="CL5" i="13" s="1"/>
  <c r="CK9" i="13"/>
  <c r="AC20" i="10"/>
  <c r="AC22" i="10"/>
  <c r="AC23" i="10"/>
  <c r="CK17" i="10" a="1"/>
  <c r="CK17" i="10" s="1"/>
  <c r="CK19" i="10" a="1"/>
  <c r="CK19" i="10" s="1"/>
  <c r="CK18" i="10" a="1"/>
  <c r="CK18" i="10" s="1"/>
  <c r="CK20" i="10" a="1"/>
  <c r="CK20" i="10" s="1"/>
  <c r="CK21" i="10" a="1"/>
  <c r="CK21" i="10" s="1"/>
  <c r="CK22" i="10" a="1"/>
  <c r="CK22" i="10" s="1"/>
  <c r="CK23" i="10" a="1"/>
  <c r="CK23" i="10" s="1"/>
  <c r="CL90" i="12"/>
  <c r="CM9" i="17"/>
  <c r="AC17" i="10"/>
  <c r="CL9" i="10"/>
  <c r="CM6" i="10"/>
  <c r="AC19" i="10"/>
  <c r="CL9" i="7"/>
  <c r="CM6" i="7"/>
  <c r="CM5" i="7" s="1"/>
  <c r="CB6" i="9"/>
  <c r="CB4" i="9" s="1"/>
  <c r="CK9" i="8"/>
  <c r="CL6" i="8"/>
  <c r="CL5" i="8" s="1"/>
  <c r="AW25" i="8"/>
  <c r="P25" i="8" s="1"/>
  <c r="E43" i="22" l="1"/>
  <c r="AQ66" i="25"/>
  <c r="BU6" i="6"/>
  <c r="BT9" i="6"/>
  <c r="AQ70" i="25" s="1"/>
  <c r="CM5" i="10"/>
  <c r="CM9" i="10" s="1"/>
  <c r="CM21" i="10" s="1" a="1"/>
  <c r="CM21" i="10" s="1"/>
  <c r="D62" i="22"/>
  <c r="F62" i="22" s="1"/>
  <c r="CM6" i="15"/>
  <c r="CM5" i="15" s="1"/>
  <c r="CL9" i="15"/>
  <c r="CK36" i="12"/>
  <c r="CK145" i="12"/>
  <c r="CM9" i="16"/>
  <c r="CJ93" i="12"/>
  <c r="CL9" i="19"/>
  <c r="CM6" i="19"/>
  <c r="CM5" i="19" s="1"/>
  <c r="CM9" i="19" s="1"/>
  <c r="CL58" i="19"/>
  <c r="CM61" i="19"/>
  <c r="CM18" i="10" a="1"/>
  <c r="CM18" i="10" s="1"/>
  <c r="CM20" i="10" a="1"/>
  <c r="CM20" i="10" s="1"/>
  <c r="CM22" i="10" a="1"/>
  <c r="CM22" i="10" s="1"/>
  <c r="CM19" i="10" a="1"/>
  <c r="CM19" i="10" s="1"/>
  <c r="CM6" i="13"/>
  <c r="CM5" i="13" s="1"/>
  <c r="CM9" i="13" s="1"/>
  <c r="CL9" i="13"/>
  <c r="CM90" i="12"/>
  <c r="CL17" i="10" a="1"/>
  <c r="CL17" i="10" s="1"/>
  <c r="CL21" i="10" a="1"/>
  <c r="CL21" i="10" s="1"/>
  <c r="CL18" i="10" a="1"/>
  <c r="CL18" i="10" s="1"/>
  <c r="CL19" i="10" a="1"/>
  <c r="CL19" i="10" s="1"/>
  <c r="CL20" i="10" a="1"/>
  <c r="CL20" i="10" s="1"/>
  <c r="CL22" i="10" a="1"/>
  <c r="CL22" i="10" s="1"/>
  <c r="CL23" i="10" a="1"/>
  <c r="CL23" i="10" s="1"/>
  <c r="CC6" i="9"/>
  <c r="CC4" i="9" s="1"/>
  <c r="CL9" i="8"/>
  <c r="CM6" i="8"/>
  <c r="CM5" i="8" s="1"/>
  <c r="CM9" i="7"/>
  <c r="CM23" i="10" l="1" a="1"/>
  <c r="CM23" i="10" s="1"/>
  <c r="BU5" i="6"/>
  <c r="AR67" i="25"/>
  <c r="CM17" i="10" a="1"/>
  <c r="CM17" i="10" s="1"/>
  <c r="CL36" i="12"/>
  <c r="AD19" i="10"/>
  <c r="I19" i="10" s="1"/>
  <c r="AD20" i="10"/>
  <c r="I20" i="10" s="1"/>
  <c r="CL145" i="12"/>
  <c r="CM9" i="15"/>
  <c r="AD18" i="10"/>
  <c r="I18" i="10" s="1"/>
  <c r="CK93" i="12"/>
  <c r="CM58" i="19"/>
  <c r="AD22" i="10"/>
  <c r="U22" i="10"/>
  <c r="Z22" i="10"/>
  <c r="N22" i="10"/>
  <c r="E22" i="10" s="1"/>
  <c r="AB22" i="10"/>
  <c r="R22" i="10"/>
  <c r="K20" i="10"/>
  <c r="R20" i="10"/>
  <c r="F20" i="10" s="1"/>
  <c r="U20" i="10"/>
  <c r="N20" i="10"/>
  <c r="V20" i="10"/>
  <c r="Y20" i="10"/>
  <c r="H20" i="10" s="1"/>
  <c r="K18" i="10"/>
  <c r="V18" i="10"/>
  <c r="U18" i="10"/>
  <c r="N18" i="10"/>
  <c r="Z18" i="10"/>
  <c r="H18" i="10" s="1"/>
  <c r="R18" i="10"/>
  <c r="F18" i="10" s="1"/>
  <c r="AD21" i="10"/>
  <c r="M23" i="10"/>
  <c r="Q23" i="10"/>
  <c r="R23" i="10"/>
  <c r="U23" i="10"/>
  <c r="N23" i="10"/>
  <c r="V23" i="10"/>
  <c r="Y23" i="10"/>
  <c r="AD23" i="10"/>
  <c r="Z23" i="10"/>
  <c r="R17" i="10"/>
  <c r="V17" i="10"/>
  <c r="N17" i="10"/>
  <c r="E17" i="10" s="1"/>
  <c r="N21" i="10"/>
  <c r="E21" i="10" s="1"/>
  <c r="Q21" i="10"/>
  <c r="R21" i="10"/>
  <c r="Z21" i="10"/>
  <c r="V21" i="10"/>
  <c r="AD17" i="10"/>
  <c r="P19" i="10"/>
  <c r="Q19" i="10"/>
  <c r="R19" i="10"/>
  <c r="V19" i="10"/>
  <c r="G19" i="10" s="1"/>
  <c r="N19" i="10"/>
  <c r="E19" i="10" s="1"/>
  <c r="Z19" i="10"/>
  <c r="H19" i="10" s="1"/>
  <c r="CD6" i="9"/>
  <c r="CD4" i="9" s="1"/>
  <c r="CM9" i="8"/>
  <c r="G18" i="10" l="1"/>
  <c r="G20" i="10"/>
  <c r="E44" i="22"/>
  <c r="AR66" i="25"/>
  <c r="BU9" i="6"/>
  <c r="AR70" i="25" s="1"/>
  <c r="BV6" i="6"/>
  <c r="E20" i="10"/>
  <c r="CL93" i="12"/>
  <c r="CM145" i="12"/>
  <c r="E18" i="10"/>
  <c r="CM36" i="12"/>
  <c r="F17" i="10"/>
  <c r="G17" i="10"/>
  <c r="H17" i="10"/>
  <c r="I17" i="10"/>
  <c r="F23" i="10"/>
  <c r="G23" i="10"/>
  <c r="H23" i="10"/>
  <c r="I23" i="10"/>
  <c r="F22" i="10"/>
  <c r="G22" i="10"/>
  <c r="H22" i="10"/>
  <c r="I22" i="10"/>
  <c r="F21" i="10"/>
  <c r="G21" i="10"/>
  <c r="H21" i="10"/>
  <c r="I21" i="10"/>
  <c r="F19" i="10"/>
  <c r="E23" i="10"/>
  <c r="BV5" i="6" l="1"/>
  <c r="AS67" i="25"/>
  <c r="CM93" i="12"/>
  <c r="AX25" i="8"/>
  <c r="E45" i="22" l="1"/>
  <c r="AS66" i="25"/>
  <c r="BW6" i="6"/>
  <c r="BV9" i="6"/>
  <c r="AS70" i="25" s="1"/>
  <c r="AY25" i="8"/>
  <c r="BW5" i="6" l="1"/>
  <c r="AT67" i="25"/>
  <c r="AZ25" i="8"/>
  <c r="Q25" i="8" s="1"/>
  <c r="E46" i="22" l="1"/>
  <c r="AT66" i="25"/>
  <c r="BW9" i="6"/>
  <c r="AT70" i="25" s="1"/>
  <c r="BX6" i="6"/>
  <c r="BA25" i="8"/>
  <c r="BX5" i="6" l="1"/>
  <c r="AU67" i="25"/>
  <c r="BB25" i="8"/>
  <c r="E47" i="22" l="1"/>
  <c r="AU66" i="25"/>
  <c r="BY6" i="6"/>
  <c r="BX9" i="6"/>
  <c r="AU70" i="25" s="1"/>
  <c r="BC25" i="8"/>
  <c r="R25" i="8" s="1"/>
  <c r="BY5" i="6" l="1"/>
  <c r="AV67" i="25"/>
  <c r="BD25" i="8"/>
  <c r="E48" i="22" l="1"/>
  <c r="AV66" i="25"/>
  <c r="BY9" i="6"/>
  <c r="AV70" i="25" s="1"/>
  <c r="BZ6" i="6"/>
  <c r="BE25" i="8"/>
  <c r="BZ5" i="6" l="1"/>
  <c r="AW67" i="25"/>
  <c r="BF25" i="8"/>
  <c r="S25" i="8" s="1"/>
  <c r="E49" i="22" l="1"/>
  <c r="AW66" i="25"/>
  <c r="BZ9" i="6"/>
  <c r="AW70" i="25" s="1"/>
  <c r="CA6" i="6"/>
  <c r="BG25" i="8"/>
  <c r="CA5" i="6" l="1"/>
  <c r="AX67" i="25"/>
  <c r="BH25" i="8"/>
  <c r="E50" i="22" l="1"/>
  <c r="AX66" i="25"/>
  <c r="CA9" i="6"/>
  <c r="AX70" i="25" s="1"/>
  <c r="CB6" i="6"/>
  <c r="BI25" i="8"/>
  <c r="T25" i="8" s="1"/>
  <c r="CB5" i="6" l="1"/>
  <c r="AY67" i="25"/>
  <c r="BJ25" i="8"/>
  <c r="E51" i="22" l="1"/>
  <c r="AY66" i="25"/>
  <c r="CB9" i="6"/>
  <c r="AY70" i="25" s="1"/>
  <c r="CC6" i="6"/>
  <c r="BK25" i="8"/>
  <c r="CC5" i="6" l="1"/>
  <c r="AZ67" i="25"/>
  <c r="BL25" i="8"/>
  <c r="U25" i="8" s="1"/>
  <c r="E52" i="22" l="1"/>
  <c r="AZ66" i="25"/>
  <c r="CD6" i="6"/>
  <c r="CC9" i="6"/>
  <c r="AZ70" i="25" s="1"/>
  <c r="BM25" i="8"/>
  <c r="CD5" i="6" l="1"/>
  <c r="BA67" i="25"/>
  <c r="BN25" i="8"/>
  <c r="E53" i="22" l="1"/>
  <c r="BA66" i="25"/>
  <c r="CE6" i="6"/>
  <c r="CD9" i="6"/>
  <c r="BA70" i="25" s="1"/>
  <c r="BO25" i="8"/>
  <c r="V25" i="8" s="1"/>
  <c r="CE5" i="6" l="1"/>
  <c r="BB67" i="25"/>
  <c r="BP25" i="8"/>
  <c r="E54" i="22" l="1"/>
  <c r="BB66" i="25"/>
  <c r="CF6" i="6"/>
  <c r="CE9" i="6"/>
  <c r="BB70" i="25" s="1"/>
  <c r="BQ25" i="8"/>
  <c r="CF5" i="6" l="1"/>
  <c r="BC67" i="25"/>
  <c r="BR25" i="8"/>
  <c r="W25" i="8" s="1"/>
  <c r="E55" i="22" l="1"/>
  <c r="BC66" i="25"/>
  <c r="CG6" i="6"/>
  <c r="CF9" i="6"/>
  <c r="BC70" i="25" s="1"/>
  <c r="BS25" i="8"/>
  <c r="CG5" i="6" l="1"/>
  <c r="BD67" i="25"/>
  <c r="BT25" i="8"/>
  <c r="E56" i="22" l="1"/>
  <c r="BD66" i="25"/>
  <c r="CH6" i="6"/>
  <c r="CG9" i="6"/>
  <c r="BD70" i="25" s="1"/>
  <c r="BU25" i="8"/>
  <c r="X25" i="8" s="1"/>
  <c r="CH5" i="6" l="1"/>
  <c r="BE67" i="25"/>
  <c r="BV25" i="8"/>
  <c r="E57" i="22" l="1"/>
  <c r="BE66" i="25"/>
  <c r="CI6" i="6"/>
  <c r="CH9" i="6"/>
  <c r="BE70" i="25" s="1"/>
  <c r="BW25" i="8"/>
  <c r="CI5" i="6" l="1"/>
  <c r="BF67" i="25"/>
  <c r="BX25" i="8"/>
  <c r="Y25" i="8" s="1"/>
  <c r="E58" i="22" l="1"/>
  <c r="BF66" i="25"/>
  <c r="CI9" i="6"/>
  <c r="BF70" i="25" s="1"/>
  <c r="CJ6" i="6"/>
  <c r="BY25" i="8"/>
  <c r="CJ5" i="6" l="1"/>
  <c r="BG67" i="25"/>
  <c r="BZ25" i="8"/>
  <c r="E59" i="22" l="1"/>
  <c r="BG66" i="25"/>
  <c r="CK6" i="6"/>
  <c r="CJ9" i="6"/>
  <c r="BG70" i="25" s="1"/>
  <c r="CA25" i="8"/>
  <c r="Z25" i="8" s="1"/>
  <c r="CK5" i="6" l="1"/>
  <c r="BH67" i="25"/>
  <c r="CB25" i="8"/>
  <c r="E60" i="22" l="1"/>
  <c r="BH66" i="25"/>
  <c r="CL6" i="6"/>
  <c r="CK9" i="6"/>
  <c r="BH70" i="25" s="1"/>
  <c r="CC25" i="8"/>
  <c r="CL5" i="6" l="1"/>
  <c r="BI67" i="25"/>
  <c r="CD25" i="8"/>
  <c r="AA25" i="8" s="1"/>
  <c r="E61" i="22" l="1"/>
  <c r="BI66" i="25"/>
  <c r="CL9" i="6"/>
  <c r="BI70" i="25" s="1"/>
  <c r="CM6" i="6"/>
  <c r="CE25" i="8"/>
  <c r="CM5" i="6" l="1"/>
  <c r="BJ67" i="25"/>
  <c r="CF25" i="8"/>
  <c r="BJ66" i="25" l="1"/>
  <c r="CM9" i="6"/>
  <c r="BJ70" i="25" s="1"/>
  <c r="E62" i="22"/>
  <c r="CG25" i="8"/>
  <c r="AB25" i="8" s="1"/>
  <c r="CH25" i="8" l="1"/>
  <c r="CI25" i="8" l="1"/>
  <c r="CJ25" i="8" l="1"/>
  <c r="AC25" i="8" s="1"/>
  <c r="CK25" i="8" l="1"/>
  <c r="CL25" i="8" l="1"/>
  <c r="CM25" i="8" l="1"/>
  <c r="AD25" i="8" s="1"/>
  <c r="E25" i="8" l="1"/>
  <c r="F25" i="8"/>
  <c r="G25" i="8"/>
  <c r="H25" i="8"/>
  <c r="I25" i="8"/>
  <c r="CM265" i="18" l="1"/>
  <c r="AF23" i="17" l="1"/>
  <c r="AG23" i="17"/>
  <c r="AG260" i="18" s="1"/>
  <c r="BP23" i="17"/>
  <c r="AH23" i="17"/>
  <c r="AH260" i="18" s="1"/>
  <c r="BD23" i="17"/>
  <c r="AR23" i="17"/>
  <c r="AI23" i="17"/>
  <c r="CB23" i="17"/>
  <c r="BE23" i="17"/>
  <c r="BE260" i="18" s="1"/>
  <c r="BE259" i="18" s="1"/>
  <c r="BE262" i="18" s="1"/>
  <c r="BE66" i="20" s="1"/>
  <c r="BQ23" i="17"/>
  <c r="BQ260" i="18" s="1"/>
  <c r="BQ259" i="18" s="1"/>
  <c r="BQ262" i="18" s="1"/>
  <c r="BQ66" i="20" s="1"/>
  <c r="AS23" i="17"/>
  <c r="AS260" i="18" s="1"/>
  <c r="AJ23" i="17"/>
  <c r="AJ260" i="18" s="1"/>
  <c r="AT23" i="17"/>
  <c r="AT260" i="18" s="1"/>
  <c r="AS264" i="18" s="1"/>
  <c r="BR23" i="17"/>
  <c r="BR260" i="18" s="1"/>
  <c r="CC23" i="17"/>
  <c r="CC260" i="18" s="1"/>
  <c r="BF23" i="17"/>
  <c r="BF260" i="18" s="1"/>
  <c r="BF259" i="18" s="1"/>
  <c r="BF262" i="18" s="1"/>
  <c r="BF66" i="20" s="1"/>
  <c r="CD23" i="17"/>
  <c r="CD260" i="18" s="1"/>
  <c r="BG23" i="17"/>
  <c r="AU23" i="17"/>
  <c r="BS23" i="17"/>
  <c r="AK23" i="17"/>
  <c r="AK260" i="18" s="1"/>
  <c r="AV23" i="17"/>
  <c r="AV260" i="18" s="1"/>
  <c r="AL23" i="17"/>
  <c r="BH23" i="17"/>
  <c r="BH260" i="18" s="1"/>
  <c r="BT23" i="17"/>
  <c r="BT260" i="18" s="1"/>
  <c r="BT259" i="18" s="1"/>
  <c r="BT262" i="18" s="1"/>
  <c r="BT66" i="20" s="1"/>
  <c r="CE23" i="17"/>
  <c r="BU23" i="17"/>
  <c r="BU260" i="18" s="1"/>
  <c r="BU259" i="18" s="1"/>
  <c r="BU262" i="18" s="1"/>
  <c r="BU66" i="20" s="1"/>
  <c r="CF23" i="17"/>
  <c r="CF260" i="18" s="1"/>
  <c r="CE264" i="18" s="1"/>
  <c r="AM23" i="17"/>
  <c r="AM260" i="18" s="1"/>
  <c r="AM259" i="18" s="1"/>
  <c r="AM262" i="18" s="1"/>
  <c r="AM66" i="20" s="1"/>
  <c r="BI23" i="17"/>
  <c r="BI260" i="18" s="1"/>
  <c r="BI259" i="18" s="1"/>
  <c r="BI262" i="18" s="1"/>
  <c r="BI66" i="20" s="1"/>
  <c r="AW23" i="17"/>
  <c r="AW260" i="18" s="1"/>
  <c r="BJ23" i="17"/>
  <c r="CG23" i="17"/>
  <c r="CG260" i="18" s="1"/>
  <c r="AX23" i="17"/>
  <c r="BV23" i="17"/>
  <c r="AN23" i="17"/>
  <c r="AN260" i="18" s="1"/>
  <c r="AM264" i="18" s="1"/>
  <c r="AO23" i="17"/>
  <c r="CH23" i="17"/>
  <c r="AY23" i="17"/>
  <c r="AY260" i="18" s="1"/>
  <c r="AX264" i="18" s="1"/>
  <c r="BW23" i="17"/>
  <c r="BW260" i="18" s="1"/>
  <c r="BV264" i="18" s="1"/>
  <c r="BK23" i="17"/>
  <c r="BK260" i="18" s="1"/>
  <c r="AZ23" i="17"/>
  <c r="AZ260" i="18" s="1"/>
  <c r="AY264" i="18" s="1"/>
  <c r="BX23" i="17"/>
  <c r="BX260" i="18" s="1"/>
  <c r="AP23" i="17"/>
  <c r="AP260" i="18" s="1"/>
  <c r="BL23" i="17"/>
  <c r="BL260" i="18" s="1"/>
  <c r="BK264" i="18" s="1"/>
  <c r="CI23" i="17"/>
  <c r="CI260" i="18" s="1"/>
  <c r="CI259" i="18" s="1"/>
  <c r="CI262" i="18" s="1"/>
  <c r="CI66" i="20" s="1"/>
  <c r="BY23" i="17"/>
  <c r="BM23" i="17"/>
  <c r="BA23" i="17"/>
  <c r="CJ23" i="17"/>
  <c r="CJ260" i="18" s="1"/>
  <c r="AQ23" i="17"/>
  <c r="AQ260" i="18" s="1"/>
  <c r="BZ23" i="17"/>
  <c r="BZ260" i="18" s="1"/>
  <c r="CK23" i="17"/>
  <c r="BN23" i="17"/>
  <c r="BN260" i="18" s="1"/>
  <c r="BB23" i="17"/>
  <c r="BB260" i="18" s="1"/>
  <c r="BO23" i="17"/>
  <c r="BO260" i="18" s="1"/>
  <c r="BN264" i="18" s="1"/>
  <c r="CL23" i="17"/>
  <c r="CL260" i="18" s="1"/>
  <c r="CK264" i="18" s="1"/>
  <c r="BC23" i="17"/>
  <c r="BC260" i="18" s="1"/>
  <c r="CA23" i="17"/>
  <c r="CA260" i="18" s="1"/>
  <c r="CA259" i="18" s="1"/>
  <c r="CA262" i="18" s="1"/>
  <c r="CA66" i="20" s="1"/>
  <c r="CM23" i="17"/>
  <c r="CM260" i="18" s="1"/>
  <c r="CL264" i="18" s="1"/>
  <c r="AG30" i="17"/>
  <c r="AG261" i="18" s="1"/>
  <c r="AF265" i="18" s="1"/>
  <c r="AF30" i="17"/>
  <c r="AH30" i="17"/>
  <c r="AH261" i="18" s="1"/>
  <c r="AG265" i="18" s="1"/>
  <c r="BD30" i="17"/>
  <c r="BP30" i="17"/>
  <c r="AR30" i="17"/>
  <c r="AI30" i="17"/>
  <c r="BE30" i="17"/>
  <c r="BE261" i="18" s="1"/>
  <c r="BD265" i="18" s="1"/>
  <c r="BQ30" i="17"/>
  <c r="BQ261" i="18" s="1"/>
  <c r="BP265" i="18" s="1"/>
  <c r="AS30" i="17"/>
  <c r="AS261" i="18" s="1"/>
  <c r="AR265" i="18" s="1"/>
  <c r="CB30" i="17"/>
  <c r="BF30" i="17"/>
  <c r="BF261" i="18" s="1"/>
  <c r="BE265" i="18" s="1"/>
  <c r="AT30" i="17"/>
  <c r="AT261" i="18" s="1"/>
  <c r="AS265" i="18" s="1"/>
  <c r="BR30" i="17"/>
  <c r="BR261" i="18" s="1"/>
  <c r="BQ265" i="18" s="1"/>
  <c r="CC30" i="17"/>
  <c r="CC261" i="18" s="1"/>
  <c r="CB265" i="18" s="1"/>
  <c r="AJ30" i="17"/>
  <c r="AJ261" i="18" s="1"/>
  <c r="AI265" i="18" s="1"/>
  <c r="AU30" i="17"/>
  <c r="CD30" i="17"/>
  <c r="CD261" i="18" s="1"/>
  <c r="CC265" i="18" s="1"/>
  <c r="BG30" i="17"/>
  <c r="AK30" i="17"/>
  <c r="AK261" i="18" s="1"/>
  <c r="AJ265" i="18" s="1"/>
  <c r="BS30" i="17"/>
  <c r="BT30" i="17"/>
  <c r="BT261" i="18" s="1"/>
  <c r="BS265" i="18" s="1"/>
  <c r="AV30" i="17"/>
  <c r="AV261" i="18" s="1"/>
  <c r="AU265" i="18" s="1"/>
  <c r="AL30" i="17"/>
  <c r="BH30" i="17"/>
  <c r="BH261" i="18" s="1"/>
  <c r="BG265" i="18" s="1"/>
  <c r="CE30" i="17"/>
  <c r="AM30" i="17"/>
  <c r="AM261" i="18" s="1"/>
  <c r="AL265" i="18" s="1"/>
  <c r="BI30" i="17"/>
  <c r="BI261" i="18" s="1"/>
  <c r="BH265" i="18" s="1"/>
  <c r="CF30" i="17"/>
  <c r="CF261" i="18" s="1"/>
  <c r="CE265" i="18" s="1"/>
  <c r="AW30" i="17"/>
  <c r="AW261" i="18" s="1"/>
  <c r="AV265" i="18" s="1"/>
  <c r="BU30" i="17"/>
  <c r="BU261" i="18" s="1"/>
  <c r="BT265" i="18" s="1"/>
  <c r="BJ30" i="17"/>
  <c r="CG30" i="17"/>
  <c r="CG261" i="18" s="1"/>
  <c r="CF265" i="18" s="1"/>
  <c r="AX30" i="17"/>
  <c r="BV30" i="17"/>
  <c r="AN30" i="17"/>
  <c r="AN261" i="18" s="1"/>
  <c r="AM265" i="18" s="1"/>
  <c r="BK30" i="17"/>
  <c r="BK261" i="18" s="1"/>
  <c r="BJ265" i="18" s="1"/>
  <c r="CH30" i="17"/>
  <c r="AY30" i="17"/>
  <c r="AY261" i="18" s="1"/>
  <c r="AX265" i="18" s="1"/>
  <c r="BW30" i="17"/>
  <c r="BW261" i="18" s="1"/>
  <c r="BV265" i="18" s="1"/>
  <c r="AO30" i="17"/>
  <c r="CI30" i="17"/>
  <c r="CI261" i="18" s="1"/>
  <c r="CH265" i="18" s="1"/>
  <c r="AZ30" i="17"/>
  <c r="AZ261" i="18" s="1"/>
  <c r="AY265" i="18" s="1"/>
  <c r="BX30" i="17"/>
  <c r="BX261" i="18" s="1"/>
  <c r="BW265" i="18" s="1"/>
  <c r="AP30" i="17"/>
  <c r="AP261" i="18" s="1"/>
  <c r="AO265" i="18" s="1"/>
  <c r="BL30" i="17"/>
  <c r="BL261" i="18" s="1"/>
  <c r="BK265" i="18" s="1"/>
  <c r="BA30" i="17"/>
  <c r="BY30" i="17"/>
  <c r="AQ30" i="17"/>
  <c r="AQ261" i="18" s="1"/>
  <c r="AP265" i="18" s="1"/>
  <c r="CJ30" i="17"/>
  <c r="CJ261" i="18" s="1"/>
  <c r="CI265" i="18" s="1"/>
  <c r="BM30" i="17"/>
  <c r="BZ30" i="17"/>
  <c r="BZ261" i="18" s="1"/>
  <c r="BY265" i="18" s="1"/>
  <c r="CK30" i="17"/>
  <c r="CK261" i="18" s="1"/>
  <c r="CJ265" i="18" s="1"/>
  <c r="BN30" i="17"/>
  <c r="BN261" i="18" s="1"/>
  <c r="BM265" i="18" s="1"/>
  <c r="BB30" i="17"/>
  <c r="BB261" i="18" s="1"/>
  <c r="BA265" i="18" s="1"/>
  <c r="CA30" i="17"/>
  <c r="CA261" i="18" s="1"/>
  <c r="BZ265" i="18" s="1"/>
  <c r="BO30" i="17"/>
  <c r="BO261" i="18" s="1"/>
  <c r="BN265" i="18" s="1"/>
  <c r="CL30" i="17"/>
  <c r="CL261" i="18" s="1"/>
  <c r="CK265" i="18" s="1"/>
  <c r="BC30" i="17"/>
  <c r="BC261" i="18" s="1"/>
  <c r="BB265" i="18" s="1"/>
  <c r="CM30" i="17"/>
  <c r="CM264" i="18"/>
  <c r="CM263" i="18" s="1"/>
  <c r="CM15" i="18" s="1"/>
  <c r="CM29" i="8" s="1"/>
  <c r="AR264" i="18"/>
  <c r="AF264" i="18"/>
  <c r="AU264" i="18"/>
  <c r="AV264" i="18"/>
  <c r="AG264" i="18"/>
  <c r="BE264" i="18"/>
  <c r="CB264" i="18"/>
  <c r="AI264" i="18"/>
  <c r="AJ264" i="18"/>
  <c r="BG264" i="18"/>
  <c r="CF264" i="18"/>
  <c r="BJ264" i="18"/>
  <c r="AO264" i="18"/>
  <c r="BW264" i="18"/>
  <c r="CH264" i="18"/>
  <c r="AP264" i="18"/>
  <c r="BY264" i="18"/>
  <c r="BM264" i="18"/>
  <c r="AH259" i="18" l="1"/>
  <c r="AH262" i="18" s="1"/>
  <c r="AH66" i="20" s="1"/>
  <c r="AF263" i="18"/>
  <c r="AF15" i="18" s="1"/>
  <c r="CF263" i="18"/>
  <c r="CF15" i="18" s="1"/>
  <c r="CF29" i="8" s="1"/>
  <c r="BE263" i="18"/>
  <c r="BE15" i="18" s="1"/>
  <c r="BE29" i="8" s="1"/>
  <c r="AG263" i="18"/>
  <c r="AG15" i="18" s="1"/>
  <c r="AG29" i="8" s="1"/>
  <c r="AU263" i="18"/>
  <c r="AU15" i="18" s="1"/>
  <c r="AO263" i="18"/>
  <c r="AO15" i="18" s="1"/>
  <c r="BY263" i="18"/>
  <c r="BY15" i="18" s="1"/>
  <c r="BY29" i="8" s="1"/>
  <c r="AM263" i="18"/>
  <c r="AM15" i="18" s="1"/>
  <c r="AM29" i="8" s="1"/>
  <c r="BM263" i="18"/>
  <c r="BM15" i="18" s="1"/>
  <c r="BM29" i="8" s="1"/>
  <c r="BS264" i="18"/>
  <c r="BS263" i="18" s="1"/>
  <c r="BS15" i="18" s="1"/>
  <c r="AY263" i="18"/>
  <c r="AY15" i="18" s="1"/>
  <c r="AY29" i="8" s="1"/>
  <c r="AS263" i="18"/>
  <c r="AS15" i="18" s="1"/>
  <c r="AS29" i="8" s="1"/>
  <c r="BW263" i="18"/>
  <c r="BW15" i="18" s="1"/>
  <c r="BW29" i="8" s="1"/>
  <c r="CB263" i="18"/>
  <c r="CB15" i="18" s="1"/>
  <c r="BG263" i="18"/>
  <c r="BG15" i="18" s="1"/>
  <c r="CH263" i="18"/>
  <c r="CH15" i="18" s="1"/>
  <c r="AI263" i="18"/>
  <c r="AI15" i="18" s="1"/>
  <c r="BV263" i="18"/>
  <c r="BV15" i="18" s="1"/>
  <c r="AX263" i="18"/>
  <c r="AX15" i="18" s="1"/>
  <c r="CE263" i="18"/>
  <c r="CE15" i="18" s="1"/>
  <c r="BN263" i="18"/>
  <c r="BN15" i="18" s="1"/>
  <c r="AP263" i="18"/>
  <c r="AP15" i="18" s="1"/>
  <c r="AP29" i="8" s="1"/>
  <c r="BK263" i="18"/>
  <c r="BK15" i="18" s="1"/>
  <c r="BK29" i="8" s="1"/>
  <c r="BC259" i="18"/>
  <c r="BC262" i="18" s="1"/>
  <c r="BC66" i="20" s="1"/>
  <c r="BM260" i="18"/>
  <c r="V23" i="17"/>
  <c r="CB260" i="18"/>
  <c r="AA23" i="17"/>
  <c r="AF72" i="12"/>
  <c r="AG72" i="12" s="1"/>
  <c r="AH72" i="12" s="1"/>
  <c r="AI72" i="12" s="1"/>
  <c r="AJ72" i="12" s="1"/>
  <c r="AK72" i="12" s="1"/>
  <c r="AL72" i="12" s="1"/>
  <c r="AM72" i="12" s="1"/>
  <c r="AN72" i="12" s="1"/>
  <c r="AO72" i="12" s="1"/>
  <c r="AP72" i="12" s="1"/>
  <c r="AQ72" i="12" s="1"/>
  <c r="AR72" i="12" s="1"/>
  <c r="AS72" i="12" s="1"/>
  <c r="AT72" i="12" s="1"/>
  <c r="AU72" i="12" s="1"/>
  <c r="AV72" i="12" s="1"/>
  <c r="AW72" i="12" s="1"/>
  <c r="AX72" i="12" s="1"/>
  <c r="AY72" i="12" s="1"/>
  <c r="AZ72" i="12" s="1"/>
  <c r="BA72" i="12" s="1"/>
  <c r="BB72" i="12" s="1"/>
  <c r="BC72" i="12" s="1"/>
  <c r="BD72" i="12" s="1"/>
  <c r="BE72" i="12" s="1"/>
  <c r="BF72" i="12" s="1"/>
  <c r="BG72" i="12" s="1"/>
  <c r="BH72" i="12" s="1"/>
  <c r="BI72" i="12" s="1"/>
  <c r="BJ72" i="12" s="1"/>
  <c r="BK72" i="12" s="1"/>
  <c r="BL72" i="12" s="1"/>
  <c r="BM72" i="12" s="1"/>
  <c r="BN72" i="12" s="1"/>
  <c r="BO72" i="12" s="1"/>
  <c r="BP72" i="12" s="1"/>
  <c r="BQ72" i="12" s="1"/>
  <c r="BR72" i="12" s="1"/>
  <c r="BS72" i="12" s="1"/>
  <c r="BT72" i="12" s="1"/>
  <c r="BU72" i="12" s="1"/>
  <c r="BV72" i="12" s="1"/>
  <c r="BW72" i="12" s="1"/>
  <c r="BX72" i="12" s="1"/>
  <c r="BY72" i="12" s="1"/>
  <c r="BZ72" i="12" s="1"/>
  <c r="CA72" i="12" s="1"/>
  <c r="CB72" i="12" s="1"/>
  <c r="CC72" i="12" s="1"/>
  <c r="CD72" i="12" s="1"/>
  <c r="CE72" i="12" s="1"/>
  <c r="CF72" i="12" s="1"/>
  <c r="CG72" i="12" s="1"/>
  <c r="CH72" i="12" s="1"/>
  <c r="CI72" i="12" s="1"/>
  <c r="CJ72" i="12" s="1"/>
  <c r="CK72" i="12" s="1"/>
  <c r="CL72" i="12" s="1"/>
  <c r="CM72" i="12" s="1"/>
  <c r="AF69" i="12"/>
  <c r="AG69" i="12" s="1"/>
  <c r="AH69" i="12" s="1"/>
  <c r="AI69" i="12" s="1"/>
  <c r="AJ69" i="12" s="1"/>
  <c r="AK69" i="12" s="1"/>
  <c r="AL69" i="12" s="1"/>
  <c r="AM69" i="12" s="1"/>
  <c r="AN69" i="12" s="1"/>
  <c r="AO69" i="12" s="1"/>
  <c r="AP69" i="12" s="1"/>
  <c r="AQ69" i="12" s="1"/>
  <c r="AR69" i="12" s="1"/>
  <c r="AS69" i="12" s="1"/>
  <c r="AT69" i="12" s="1"/>
  <c r="AU69" i="12" s="1"/>
  <c r="AV69" i="12" s="1"/>
  <c r="AW69" i="12" s="1"/>
  <c r="AX69" i="12" s="1"/>
  <c r="AY69" i="12" s="1"/>
  <c r="AZ69" i="12" s="1"/>
  <c r="BA69" i="12" s="1"/>
  <c r="BB69" i="12" s="1"/>
  <c r="BC69" i="12" s="1"/>
  <c r="BD69" i="12" s="1"/>
  <c r="BE69" i="12" s="1"/>
  <c r="BF69" i="12" s="1"/>
  <c r="BG69" i="12" s="1"/>
  <c r="BH69" i="12" s="1"/>
  <c r="BI69" i="12" s="1"/>
  <c r="BJ69" i="12" s="1"/>
  <c r="BK69" i="12" s="1"/>
  <c r="BL69" i="12" s="1"/>
  <c r="BM69" i="12" s="1"/>
  <c r="BN69" i="12" s="1"/>
  <c r="BO69" i="12" s="1"/>
  <c r="BP69" i="12" s="1"/>
  <c r="BQ69" i="12" s="1"/>
  <c r="BR69" i="12" s="1"/>
  <c r="BS69" i="12" s="1"/>
  <c r="BT69" i="12" s="1"/>
  <c r="BU69" i="12" s="1"/>
  <c r="BV69" i="12" s="1"/>
  <c r="BW69" i="12" s="1"/>
  <c r="BX69" i="12" s="1"/>
  <c r="BY69" i="12" s="1"/>
  <c r="BZ69" i="12" s="1"/>
  <c r="CA69" i="12" s="1"/>
  <c r="CB69" i="12" s="1"/>
  <c r="CC69" i="12" s="1"/>
  <c r="CD69" i="12" s="1"/>
  <c r="CE69" i="12" s="1"/>
  <c r="CF69" i="12" s="1"/>
  <c r="CG69" i="12" s="1"/>
  <c r="CH69" i="12" s="1"/>
  <c r="CI69" i="12" s="1"/>
  <c r="CJ69" i="12" s="1"/>
  <c r="CK69" i="12" s="1"/>
  <c r="CL69" i="12" s="1"/>
  <c r="CM69" i="12" s="1"/>
  <c r="AF73" i="12"/>
  <c r="AG73" i="12" s="1"/>
  <c r="AH73" i="12" s="1"/>
  <c r="AI73" i="12" s="1"/>
  <c r="AJ73" i="12" s="1"/>
  <c r="AK73" i="12" s="1"/>
  <c r="AL73" i="12" s="1"/>
  <c r="AM73" i="12" s="1"/>
  <c r="AN73" i="12" s="1"/>
  <c r="AO73" i="12" s="1"/>
  <c r="AP73" i="12" s="1"/>
  <c r="AQ73" i="12" s="1"/>
  <c r="AR73" i="12" s="1"/>
  <c r="AS73" i="12" s="1"/>
  <c r="AT73" i="12" s="1"/>
  <c r="AU73" i="12" s="1"/>
  <c r="AV73" i="12" s="1"/>
  <c r="AW73" i="12" s="1"/>
  <c r="AX73" i="12" s="1"/>
  <c r="AY73" i="12" s="1"/>
  <c r="AZ73" i="12" s="1"/>
  <c r="BA73" i="12" s="1"/>
  <c r="BB73" i="12" s="1"/>
  <c r="BC73" i="12" s="1"/>
  <c r="BD73" i="12" s="1"/>
  <c r="BE73" i="12" s="1"/>
  <c r="BF73" i="12" s="1"/>
  <c r="BG73" i="12" s="1"/>
  <c r="BH73" i="12" s="1"/>
  <c r="BI73" i="12" s="1"/>
  <c r="BJ73" i="12" s="1"/>
  <c r="BK73" i="12" s="1"/>
  <c r="BL73" i="12" s="1"/>
  <c r="BM73" i="12" s="1"/>
  <c r="BN73" i="12" s="1"/>
  <c r="BO73" i="12" s="1"/>
  <c r="BP73" i="12" s="1"/>
  <c r="BQ73" i="12" s="1"/>
  <c r="BR73" i="12" s="1"/>
  <c r="BS73" i="12" s="1"/>
  <c r="BT73" i="12" s="1"/>
  <c r="BU73" i="12" s="1"/>
  <c r="BV73" i="12" s="1"/>
  <c r="BW73" i="12" s="1"/>
  <c r="BX73" i="12" s="1"/>
  <c r="BY73" i="12" s="1"/>
  <c r="BZ73" i="12" s="1"/>
  <c r="CA73" i="12" s="1"/>
  <c r="CB73" i="12" s="1"/>
  <c r="CC73" i="12" s="1"/>
  <c r="CD73" i="12" s="1"/>
  <c r="CE73" i="12" s="1"/>
  <c r="CF73" i="12" s="1"/>
  <c r="CG73" i="12" s="1"/>
  <c r="CH73" i="12" s="1"/>
  <c r="CI73" i="12" s="1"/>
  <c r="CJ73" i="12" s="1"/>
  <c r="CK73" i="12" s="1"/>
  <c r="CL73" i="12" s="1"/>
  <c r="CM73" i="12" s="1"/>
  <c r="AF62" i="12"/>
  <c r="AG62" i="12" s="1"/>
  <c r="AF65" i="12"/>
  <c r="AG65" i="12" s="1"/>
  <c r="AH65" i="12" s="1"/>
  <c r="AI65" i="12" s="1"/>
  <c r="AJ65" i="12" s="1"/>
  <c r="AK65" i="12" s="1"/>
  <c r="AL65" i="12" s="1"/>
  <c r="AM65" i="12" s="1"/>
  <c r="AN65" i="12" s="1"/>
  <c r="AO65" i="12" s="1"/>
  <c r="AP65" i="12" s="1"/>
  <c r="AQ65" i="12" s="1"/>
  <c r="AR65" i="12" s="1"/>
  <c r="AS65" i="12" s="1"/>
  <c r="AT65" i="12" s="1"/>
  <c r="AU65" i="12" s="1"/>
  <c r="AV65" i="12" s="1"/>
  <c r="AW65" i="12" s="1"/>
  <c r="AX65" i="12" s="1"/>
  <c r="AY65" i="12" s="1"/>
  <c r="AZ65" i="12" s="1"/>
  <c r="BA65" i="12" s="1"/>
  <c r="BB65" i="12" s="1"/>
  <c r="BC65" i="12" s="1"/>
  <c r="BD65" i="12" s="1"/>
  <c r="BE65" i="12" s="1"/>
  <c r="BF65" i="12" s="1"/>
  <c r="BG65" i="12" s="1"/>
  <c r="BH65" i="12" s="1"/>
  <c r="BI65" i="12" s="1"/>
  <c r="BJ65" i="12" s="1"/>
  <c r="BK65" i="12" s="1"/>
  <c r="BL65" i="12" s="1"/>
  <c r="BM65" i="12" s="1"/>
  <c r="BN65" i="12" s="1"/>
  <c r="BO65" i="12" s="1"/>
  <c r="BP65" i="12" s="1"/>
  <c r="BQ65" i="12" s="1"/>
  <c r="BR65" i="12" s="1"/>
  <c r="BS65" i="12" s="1"/>
  <c r="BT65" i="12" s="1"/>
  <c r="BU65" i="12" s="1"/>
  <c r="BV65" i="12" s="1"/>
  <c r="BW65" i="12" s="1"/>
  <c r="BX65" i="12" s="1"/>
  <c r="BY65" i="12" s="1"/>
  <c r="BZ65" i="12" s="1"/>
  <c r="CA65" i="12" s="1"/>
  <c r="CB65" i="12" s="1"/>
  <c r="CC65" i="12" s="1"/>
  <c r="CD65" i="12" s="1"/>
  <c r="CE65" i="12" s="1"/>
  <c r="CF65" i="12" s="1"/>
  <c r="CG65" i="12" s="1"/>
  <c r="CH65" i="12" s="1"/>
  <c r="CI65" i="12" s="1"/>
  <c r="CJ65" i="12" s="1"/>
  <c r="CK65" i="12" s="1"/>
  <c r="CL65" i="12" s="1"/>
  <c r="CM65" i="12" s="1"/>
  <c r="AF85" i="12"/>
  <c r="AG85" i="12" s="1"/>
  <c r="AH85" i="12" s="1"/>
  <c r="AI85" i="12" s="1"/>
  <c r="AJ85" i="12" s="1"/>
  <c r="AK85" i="12" s="1"/>
  <c r="AL85" i="12" s="1"/>
  <c r="AM85" i="12" s="1"/>
  <c r="AN85" i="12" s="1"/>
  <c r="AO85" i="12" s="1"/>
  <c r="AP85" i="12" s="1"/>
  <c r="AQ85" i="12" s="1"/>
  <c r="AR85" i="12" s="1"/>
  <c r="AS85" i="12" s="1"/>
  <c r="AT85" i="12" s="1"/>
  <c r="AU85" i="12" s="1"/>
  <c r="AV85" i="12" s="1"/>
  <c r="AW85" i="12" s="1"/>
  <c r="AX85" i="12" s="1"/>
  <c r="AY85" i="12" s="1"/>
  <c r="AZ85" i="12" s="1"/>
  <c r="BA85" i="12" s="1"/>
  <c r="BB85" i="12" s="1"/>
  <c r="BC85" i="12" s="1"/>
  <c r="BD85" i="12" s="1"/>
  <c r="BE85" i="12" s="1"/>
  <c r="BF85" i="12" s="1"/>
  <c r="BG85" i="12" s="1"/>
  <c r="BH85" i="12" s="1"/>
  <c r="BI85" i="12" s="1"/>
  <c r="BJ85" i="12" s="1"/>
  <c r="BK85" i="12" s="1"/>
  <c r="BL85" i="12" s="1"/>
  <c r="BM85" i="12" s="1"/>
  <c r="BN85" i="12" s="1"/>
  <c r="BO85" i="12" s="1"/>
  <c r="BP85" i="12" s="1"/>
  <c r="BQ85" i="12" s="1"/>
  <c r="BR85" i="12" s="1"/>
  <c r="BS85" i="12" s="1"/>
  <c r="BT85" i="12" s="1"/>
  <c r="BU85" i="12" s="1"/>
  <c r="BV85" i="12" s="1"/>
  <c r="BW85" i="12" s="1"/>
  <c r="BX85" i="12" s="1"/>
  <c r="BY85" i="12" s="1"/>
  <c r="BZ85" i="12" s="1"/>
  <c r="CA85" i="12" s="1"/>
  <c r="CB85" i="12" s="1"/>
  <c r="CC85" i="12" s="1"/>
  <c r="CD85" i="12" s="1"/>
  <c r="CE85" i="12" s="1"/>
  <c r="CF85" i="12" s="1"/>
  <c r="CG85" i="12" s="1"/>
  <c r="CH85" i="12" s="1"/>
  <c r="CI85" i="12" s="1"/>
  <c r="CJ85" i="12" s="1"/>
  <c r="CK85" i="12" s="1"/>
  <c r="CL85" i="12" s="1"/>
  <c r="CM85" i="12" s="1"/>
  <c r="AF66" i="12"/>
  <c r="AG66" i="12" s="1"/>
  <c r="AH66" i="12" s="1"/>
  <c r="AI66" i="12" s="1"/>
  <c r="AJ66" i="12" s="1"/>
  <c r="AK66" i="12" s="1"/>
  <c r="AL66" i="12" s="1"/>
  <c r="AM66" i="12" s="1"/>
  <c r="AN66" i="12" s="1"/>
  <c r="AO66" i="12" s="1"/>
  <c r="AP66" i="12" s="1"/>
  <c r="AQ66" i="12" s="1"/>
  <c r="AR66" i="12" s="1"/>
  <c r="AS66" i="12" s="1"/>
  <c r="AT66" i="12" s="1"/>
  <c r="AU66" i="12" s="1"/>
  <c r="AV66" i="12" s="1"/>
  <c r="AW66" i="12" s="1"/>
  <c r="AX66" i="12" s="1"/>
  <c r="AY66" i="12" s="1"/>
  <c r="AZ66" i="12" s="1"/>
  <c r="BA66" i="12" s="1"/>
  <c r="BB66" i="12" s="1"/>
  <c r="BC66" i="12" s="1"/>
  <c r="BD66" i="12" s="1"/>
  <c r="BE66" i="12" s="1"/>
  <c r="BF66" i="12" s="1"/>
  <c r="BG66" i="12" s="1"/>
  <c r="BH66" i="12" s="1"/>
  <c r="BI66" i="12" s="1"/>
  <c r="BJ66" i="12" s="1"/>
  <c r="BK66" i="12" s="1"/>
  <c r="BL66" i="12" s="1"/>
  <c r="BM66" i="12" s="1"/>
  <c r="BN66" i="12" s="1"/>
  <c r="BO66" i="12" s="1"/>
  <c r="BP66" i="12" s="1"/>
  <c r="BQ66" i="12" s="1"/>
  <c r="BR66" i="12" s="1"/>
  <c r="BS66" i="12" s="1"/>
  <c r="BT66" i="12" s="1"/>
  <c r="BU66" i="12" s="1"/>
  <c r="BV66" i="12" s="1"/>
  <c r="BW66" i="12" s="1"/>
  <c r="BX66" i="12" s="1"/>
  <c r="BY66" i="12" s="1"/>
  <c r="BZ66" i="12" s="1"/>
  <c r="CA66" i="12" s="1"/>
  <c r="CB66" i="12" s="1"/>
  <c r="CC66" i="12" s="1"/>
  <c r="CD66" i="12" s="1"/>
  <c r="CE66" i="12" s="1"/>
  <c r="CF66" i="12" s="1"/>
  <c r="CG66" i="12" s="1"/>
  <c r="CH66" i="12" s="1"/>
  <c r="CI66" i="12" s="1"/>
  <c r="CJ66" i="12" s="1"/>
  <c r="CK66" i="12" s="1"/>
  <c r="CL66" i="12" s="1"/>
  <c r="CM66" i="12" s="1"/>
  <c r="AF76" i="12"/>
  <c r="AG76" i="12" s="1"/>
  <c r="AH76" i="12" s="1"/>
  <c r="AI76" i="12" s="1"/>
  <c r="AJ76" i="12" s="1"/>
  <c r="AK76" i="12" s="1"/>
  <c r="AL76" i="12" s="1"/>
  <c r="AM76" i="12" s="1"/>
  <c r="AN76" i="12" s="1"/>
  <c r="AO76" i="12" s="1"/>
  <c r="AP76" i="12" s="1"/>
  <c r="AQ76" i="12" s="1"/>
  <c r="AR76" i="12" s="1"/>
  <c r="AS76" i="12" s="1"/>
  <c r="AT76" i="12" s="1"/>
  <c r="AU76" i="12" s="1"/>
  <c r="AV76" i="12" s="1"/>
  <c r="AW76" i="12" s="1"/>
  <c r="AX76" i="12" s="1"/>
  <c r="AY76" i="12" s="1"/>
  <c r="AZ76" i="12" s="1"/>
  <c r="BA76" i="12" s="1"/>
  <c r="BB76" i="12" s="1"/>
  <c r="BC76" i="12" s="1"/>
  <c r="BD76" i="12" s="1"/>
  <c r="BE76" i="12" s="1"/>
  <c r="BF76" i="12" s="1"/>
  <c r="BG76" i="12" s="1"/>
  <c r="BH76" i="12" s="1"/>
  <c r="BI76" i="12" s="1"/>
  <c r="BJ76" i="12" s="1"/>
  <c r="BK76" i="12" s="1"/>
  <c r="BL76" i="12" s="1"/>
  <c r="BM76" i="12" s="1"/>
  <c r="BN76" i="12" s="1"/>
  <c r="BO76" i="12" s="1"/>
  <c r="BP76" i="12" s="1"/>
  <c r="BQ76" i="12" s="1"/>
  <c r="BR76" i="12" s="1"/>
  <c r="BS76" i="12" s="1"/>
  <c r="BT76" i="12" s="1"/>
  <c r="BU76" i="12" s="1"/>
  <c r="BV76" i="12" s="1"/>
  <c r="BW76" i="12" s="1"/>
  <c r="BX76" i="12" s="1"/>
  <c r="BY76" i="12" s="1"/>
  <c r="BZ76" i="12" s="1"/>
  <c r="CA76" i="12" s="1"/>
  <c r="CB76" i="12" s="1"/>
  <c r="CC76" i="12" s="1"/>
  <c r="CD76" i="12" s="1"/>
  <c r="CE76" i="12" s="1"/>
  <c r="CF76" i="12" s="1"/>
  <c r="CG76" i="12" s="1"/>
  <c r="CH76" i="12" s="1"/>
  <c r="CI76" i="12" s="1"/>
  <c r="CJ76" i="12" s="1"/>
  <c r="CK76" i="12" s="1"/>
  <c r="CL76" i="12" s="1"/>
  <c r="CM76" i="12" s="1"/>
  <c r="AF80" i="12"/>
  <c r="AG80" i="12" s="1"/>
  <c r="AH80" i="12" s="1"/>
  <c r="AI80" i="12" s="1"/>
  <c r="AJ80" i="12" s="1"/>
  <c r="AK80" i="12" s="1"/>
  <c r="AL80" i="12" s="1"/>
  <c r="AM80" i="12" s="1"/>
  <c r="AN80" i="12" s="1"/>
  <c r="AO80" i="12" s="1"/>
  <c r="AP80" i="12" s="1"/>
  <c r="AQ80" i="12" s="1"/>
  <c r="AR80" i="12" s="1"/>
  <c r="AS80" i="12" s="1"/>
  <c r="AT80" i="12" s="1"/>
  <c r="AU80" i="12" s="1"/>
  <c r="AV80" i="12" s="1"/>
  <c r="AW80" i="12" s="1"/>
  <c r="AX80" i="12" s="1"/>
  <c r="AY80" i="12" s="1"/>
  <c r="AZ80" i="12" s="1"/>
  <c r="BA80" i="12" s="1"/>
  <c r="BB80" i="12" s="1"/>
  <c r="BC80" i="12" s="1"/>
  <c r="BD80" i="12" s="1"/>
  <c r="BE80" i="12" s="1"/>
  <c r="BF80" i="12" s="1"/>
  <c r="BG80" i="12" s="1"/>
  <c r="BH80" i="12" s="1"/>
  <c r="BI80" i="12" s="1"/>
  <c r="BJ80" i="12" s="1"/>
  <c r="BK80" i="12" s="1"/>
  <c r="BL80" i="12" s="1"/>
  <c r="BM80" i="12" s="1"/>
  <c r="BN80" i="12" s="1"/>
  <c r="BO80" i="12" s="1"/>
  <c r="BP80" i="12" s="1"/>
  <c r="BQ80" i="12" s="1"/>
  <c r="BR80" i="12" s="1"/>
  <c r="BS80" i="12" s="1"/>
  <c r="BT80" i="12" s="1"/>
  <c r="BU80" i="12" s="1"/>
  <c r="BV80" i="12" s="1"/>
  <c r="BW80" i="12" s="1"/>
  <c r="BX80" i="12" s="1"/>
  <c r="BY80" i="12" s="1"/>
  <c r="BZ80" i="12" s="1"/>
  <c r="CA80" i="12" s="1"/>
  <c r="CB80" i="12" s="1"/>
  <c r="CC80" i="12" s="1"/>
  <c r="CD80" i="12" s="1"/>
  <c r="CE80" i="12" s="1"/>
  <c r="CF80" i="12" s="1"/>
  <c r="CG80" i="12" s="1"/>
  <c r="CH80" i="12" s="1"/>
  <c r="CI80" i="12" s="1"/>
  <c r="CJ80" i="12" s="1"/>
  <c r="CK80" i="12" s="1"/>
  <c r="CL80" i="12" s="1"/>
  <c r="CM80" i="12" s="1"/>
  <c r="AF63" i="12"/>
  <c r="AG63" i="12" s="1"/>
  <c r="AH63" i="12" s="1"/>
  <c r="AI63" i="12" s="1"/>
  <c r="AJ63" i="12" s="1"/>
  <c r="AK63" i="12" s="1"/>
  <c r="AL63" i="12" s="1"/>
  <c r="AM63" i="12" s="1"/>
  <c r="AN63" i="12" s="1"/>
  <c r="AO63" i="12" s="1"/>
  <c r="AP63" i="12" s="1"/>
  <c r="AQ63" i="12" s="1"/>
  <c r="AR63" i="12" s="1"/>
  <c r="AS63" i="12" s="1"/>
  <c r="AT63" i="12" s="1"/>
  <c r="AU63" i="12" s="1"/>
  <c r="AV63" i="12" s="1"/>
  <c r="AW63" i="12" s="1"/>
  <c r="AX63" i="12" s="1"/>
  <c r="AY63" i="12" s="1"/>
  <c r="AZ63" i="12" s="1"/>
  <c r="BA63" i="12" s="1"/>
  <c r="BB63" i="12" s="1"/>
  <c r="BC63" i="12" s="1"/>
  <c r="BD63" i="12" s="1"/>
  <c r="BE63" i="12" s="1"/>
  <c r="BF63" i="12" s="1"/>
  <c r="BG63" i="12" s="1"/>
  <c r="BH63" i="12" s="1"/>
  <c r="BI63" i="12" s="1"/>
  <c r="BJ63" i="12" s="1"/>
  <c r="BK63" i="12" s="1"/>
  <c r="BL63" i="12" s="1"/>
  <c r="BM63" i="12" s="1"/>
  <c r="BN63" i="12" s="1"/>
  <c r="BO63" i="12" s="1"/>
  <c r="BP63" i="12" s="1"/>
  <c r="BQ63" i="12" s="1"/>
  <c r="BR63" i="12" s="1"/>
  <c r="BS63" i="12" s="1"/>
  <c r="BT63" i="12" s="1"/>
  <c r="BU63" i="12" s="1"/>
  <c r="BV63" i="12" s="1"/>
  <c r="BW63" i="12" s="1"/>
  <c r="BX63" i="12" s="1"/>
  <c r="BY63" i="12" s="1"/>
  <c r="BZ63" i="12" s="1"/>
  <c r="CA63" i="12" s="1"/>
  <c r="CB63" i="12" s="1"/>
  <c r="CC63" i="12" s="1"/>
  <c r="CD63" i="12" s="1"/>
  <c r="CE63" i="12" s="1"/>
  <c r="CF63" i="12" s="1"/>
  <c r="CG63" i="12" s="1"/>
  <c r="CH63" i="12" s="1"/>
  <c r="CI63" i="12" s="1"/>
  <c r="CJ63" i="12" s="1"/>
  <c r="CK63" i="12" s="1"/>
  <c r="CL63" i="12" s="1"/>
  <c r="CM63" i="12" s="1"/>
  <c r="AF75" i="12"/>
  <c r="AG75" i="12" s="1"/>
  <c r="AH75" i="12" s="1"/>
  <c r="AI75" i="12" s="1"/>
  <c r="AJ75" i="12" s="1"/>
  <c r="AK75" i="12" s="1"/>
  <c r="AL75" i="12" s="1"/>
  <c r="AM75" i="12" s="1"/>
  <c r="AN75" i="12" s="1"/>
  <c r="AO75" i="12" s="1"/>
  <c r="AP75" i="12" s="1"/>
  <c r="AQ75" i="12" s="1"/>
  <c r="AR75" i="12" s="1"/>
  <c r="AS75" i="12" s="1"/>
  <c r="AT75" i="12" s="1"/>
  <c r="AU75" i="12" s="1"/>
  <c r="AV75" i="12" s="1"/>
  <c r="AW75" i="12" s="1"/>
  <c r="AX75" i="12" s="1"/>
  <c r="AY75" i="12" s="1"/>
  <c r="AZ75" i="12" s="1"/>
  <c r="BA75" i="12" s="1"/>
  <c r="BB75" i="12" s="1"/>
  <c r="BC75" i="12" s="1"/>
  <c r="BD75" i="12" s="1"/>
  <c r="BE75" i="12" s="1"/>
  <c r="BF75" i="12" s="1"/>
  <c r="BG75" i="12" s="1"/>
  <c r="BH75" i="12" s="1"/>
  <c r="BI75" i="12" s="1"/>
  <c r="BJ75" i="12" s="1"/>
  <c r="BK75" i="12" s="1"/>
  <c r="BL75" i="12" s="1"/>
  <c r="BM75" i="12" s="1"/>
  <c r="BN75" i="12" s="1"/>
  <c r="BO75" i="12" s="1"/>
  <c r="BP75" i="12" s="1"/>
  <c r="BQ75" i="12" s="1"/>
  <c r="BR75" i="12" s="1"/>
  <c r="BS75" i="12" s="1"/>
  <c r="BT75" i="12" s="1"/>
  <c r="BU75" i="12" s="1"/>
  <c r="BV75" i="12" s="1"/>
  <c r="BW75" i="12" s="1"/>
  <c r="BX75" i="12" s="1"/>
  <c r="BY75" i="12" s="1"/>
  <c r="BZ75" i="12" s="1"/>
  <c r="CA75" i="12" s="1"/>
  <c r="CB75" i="12" s="1"/>
  <c r="CC75" i="12" s="1"/>
  <c r="CD75" i="12" s="1"/>
  <c r="CE75" i="12" s="1"/>
  <c r="CF75" i="12" s="1"/>
  <c r="CG75" i="12" s="1"/>
  <c r="CH75" i="12" s="1"/>
  <c r="CI75" i="12" s="1"/>
  <c r="CJ75" i="12" s="1"/>
  <c r="CK75" i="12" s="1"/>
  <c r="CL75" i="12" s="1"/>
  <c r="CM75" i="12" s="1"/>
  <c r="AF81" i="12"/>
  <c r="AG81" i="12" s="1"/>
  <c r="AH81" i="12" s="1"/>
  <c r="AI81" i="12" s="1"/>
  <c r="AJ81" i="12" s="1"/>
  <c r="AK81" i="12" s="1"/>
  <c r="AL81" i="12" s="1"/>
  <c r="AM81" i="12" s="1"/>
  <c r="AN81" i="12" s="1"/>
  <c r="AO81" i="12" s="1"/>
  <c r="AP81" i="12" s="1"/>
  <c r="AQ81" i="12" s="1"/>
  <c r="AR81" i="12" s="1"/>
  <c r="AS81" i="12" s="1"/>
  <c r="AT81" i="12" s="1"/>
  <c r="AU81" i="12" s="1"/>
  <c r="AV81" i="12" s="1"/>
  <c r="AW81" i="12" s="1"/>
  <c r="AX81" i="12" s="1"/>
  <c r="AY81" i="12" s="1"/>
  <c r="AZ81" i="12" s="1"/>
  <c r="BA81" i="12" s="1"/>
  <c r="BB81" i="12" s="1"/>
  <c r="BC81" i="12" s="1"/>
  <c r="BD81" i="12" s="1"/>
  <c r="BE81" i="12" s="1"/>
  <c r="BF81" i="12" s="1"/>
  <c r="BG81" i="12" s="1"/>
  <c r="BH81" i="12" s="1"/>
  <c r="BI81" i="12" s="1"/>
  <c r="BJ81" i="12" s="1"/>
  <c r="BK81" i="12" s="1"/>
  <c r="BL81" i="12" s="1"/>
  <c r="BM81" i="12" s="1"/>
  <c r="BN81" i="12" s="1"/>
  <c r="BO81" i="12" s="1"/>
  <c r="BP81" i="12" s="1"/>
  <c r="BQ81" i="12" s="1"/>
  <c r="BR81" i="12" s="1"/>
  <c r="BS81" i="12" s="1"/>
  <c r="BT81" i="12" s="1"/>
  <c r="BU81" i="12" s="1"/>
  <c r="BV81" i="12" s="1"/>
  <c r="BW81" i="12" s="1"/>
  <c r="BX81" i="12" s="1"/>
  <c r="BY81" i="12" s="1"/>
  <c r="BZ81" i="12" s="1"/>
  <c r="CA81" i="12" s="1"/>
  <c r="CB81" i="12" s="1"/>
  <c r="CC81" i="12" s="1"/>
  <c r="CD81" i="12" s="1"/>
  <c r="CE81" i="12" s="1"/>
  <c r="CF81" i="12" s="1"/>
  <c r="CG81" i="12" s="1"/>
  <c r="CH81" i="12" s="1"/>
  <c r="CI81" i="12" s="1"/>
  <c r="CJ81" i="12" s="1"/>
  <c r="CK81" i="12" s="1"/>
  <c r="CL81" i="12" s="1"/>
  <c r="CM81" i="12" s="1"/>
  <c r="AF67" i="12"/>
  <c r="AG67" i="12" s="1"/>
  <c r="AH67" i="12" s="1"/>
  <c r="AI67" i="12" s="1"/>
  <c r="AJ67" i="12" s="1"/>
  <c r="AK67" i="12" s="1"/>
  <c r="AL67" i="12" s="1"/>
  <c r="AM67" i="12" s="1"/>
  <c r="AN67" i="12" s="1"/>
  <c r="AO67" i="12" s="1"/>
  <c r="AP67" i="12" s="1"/>
  <c r="AQ67" i="12" s="1"/>
  <c r="AR67" i="12" s="1"/>
  <c r="AS67" i="12" s="1"/>
  <c r="AT67" i="12" s="1"/>
  <c r="AU67" i="12" s="1"/>
  <c r="AV67" i="12" s="1"/>
  <c r="AW67" i="12" s="1"/>
  <c r="AX67" i="12" s="1"/>
  <c r="AY67" i="12" s="1"/>
  <c r="AZ67" i="12" s="1"/>
  <c r="BA67" i="12" s="1"/>
  <c r="BB67" i="12" s="1"/>
  <c r="BC67" i="12" s="1"/>
  <c r="BD67" i="12" s="1"/>
  <c r="BE67" i="12" s="1"/>
  <c r="BF67" i="12" s="1"/>
  <c r="BG67" i="12" s="1"/>
  <c r="BH67" i="12" s="1"/>
  <c r="BI67" i="12" s="1"/>
  <c r="BJ67" i="12" s="1"/>
  <c r="BK67" i="12" s="1"/>
  <c r="BL67" i="12" s="1"/>
  <c r="BM67" i="12" s="1"/>
  <c r="BN67" i="12" s="1"/>
  <c r="BO67" i="12" s="1"/>
  <c r="BP67" i="12" s="1"/>
  <c r="BQ67" i="12" s="1"/>
  <c r="BR67" i="12" s="1"/>
  <c r="BS67" i="12" s="1"/>
  <c r="BT67" i="12" s="1"/>
  <c r="BU67" i="12" s="1"/>
  <c r="BV67" i="12" s="1"/>
  <c r="BW67" i="12" s="1"/>
  <c r="BX67" i="12" s="1"/>
  <c r="BY67" i="12" s="1"/>
  <c r="BZ67" i="12" s="1"/>
  <c r="CA67" i="12" s="1"/>
  <c r="CB67" i="12" s="1"/>
  <c r="CC67" i="12" s="1"/>
  <c r="CD67" i="12" s="1"/>
  <c r="CE67" i="12" s="1"/>
  <c r="CF67" i="12" s="1"/>
  <c r="CG67" i="12" s="1"/>
  <c r="CH67" i="12" s="1"/>
  <c r="CI67" i="12" s="1"/>
  <c r="CJ67" i="12" s="1"/>
  <c r="CK67" i="12" s="1"/>
  <c r="CL67" i="12" s="1"/>
  <c r="CM67" i="12" s="1"/>
  <c r="AF77" i="12"/>
  <c r="AG77" i="12" s="1"/>
  <c r="AH77" i="12" s="1"/>
  <c r="AI77" i="12" s="1"/>
  <c r="AJ77" i="12" s="1"/>
  <c r="AK77" i="12" s="1"/>
  <c r="AL77" i="12" s="1"/>
  <c r="AM77" i="12" s="1"/>
  <c r="AN77" i="12" s="1"/>
  <c r="AO77" i="12" s="1"/>
  <c r="AP77" i="12" s="1"/>
  <c r="AQ77" i="12" s="1"/>
  <c r="AR77" i="12" s="1"/>
  <c r="AS77" i="12" s="1"/>
  <c r="AT77" i="12" s="1"/>
  <c r="AU77" i="12" s="1"/>
  <c r="AV77" i="12" s="1"/>
  <c r="AW77" i="12" s="1"/>
  <c r="AX77" i="12" s="1"/>
  <c r="AY77" i="12" s="1"/>
  <c r="AZ77" i="12" s="1"/>
  <c r="BA77" i="12" s="1"/>
  <c r="BB77" i="12" s="1"/>
  <c r="BC77" i="12" s="1"/>
  <c r="BD77" i="12" s="1"/>
  <c r="BE77" i="12" s="1"/>
  <c r="BF77" i="12" s="1"/>
  <c r="BG77" i="12" s="1"/>
  <c r="BH77" i="12" s="1"/>
  <c r="BI77" i="12" s="1"/>
  <c r="BJ77" i="12" s="1"/>
  <c r="BK77" i="12" s="1"/>
  <c r="BL77" i="12" s="1"/>
  <c r="BM77" i="12" s="1"/>
  <c r="BN77" i="12" s="1"/>
  <c r="BO77" i="12" s="1"/>
  <c r="BP77" i="12" s="1"/>
  <c r="BQ77" i="12" s="1"/>
  <c r="BR77" i="12" s="1"/>
  <c r="BS77" i="12" s="1"/>
  <c r="BT77" i="12" s="1"/>
  <c r="BU77" i="12" s="1"/>
  <c r="BV77" i="12" s="1"/>
  <c r="BW77" i="12" s="1"/>
  <c r="BX77" i="12" s="1"/>
  <c r="BY77" i="12" s="1"/>
  <c r="BZ77" i="12" s="1"/>
  <c r="CA77" i="12" s="1"/>
  <c r="CB77" i="12" s="1"/>
  <c r="CC77" i="12" s="1"/>
  <c r="CD77" i="12" s="1"/>
  <c r="CE77" i="12" s="1"/>
  <c r="CF77" i="12" s="1"/>
  <c r="CG77" i="12" s="1"/>
  <c r="CH77" i="12" s="1"/>
  <c r="CI77" i="12" s="1"/>
  <c r="CJ77" i="12" s="1"/>
  <c r="CK77" i="12" s="1"/>
  <c r="CL77" i="12" s="1"/>
  <c r="CM77" i="12" s="1"/>
  <c r="AF68" i="12"/>
  <c r="AF78" i="12"/>
  <c r="AG78" i="12" s="1"/>
  <c r="AH78" i="12" s="1"/>
  <c r="AI78" i="12" s="1"/>
  <c r="AJ78" i="12" s="1"/>
  <c r="AK78" i="12" s="1"/>
  <c r="AL78" i="12" s="1"/>
  <c r="AM78" i="12" s="1"/>
  <c r="AN78" i="12" s="1"/>
  <c r="AO78" i="12" s="1"/>
  <c r="AP78" i="12" s="1"/>
  <c r="AQ78" i="12" s="1"/>
  <c r="AR78" i="12" s="1"/>
  <c r="AS78" i="12" s="1"/>
  <c r="AT78" i="12" s="1"/>
  <c r="AU78" i="12" s="1"/>
  <c r="AV78" i="12" s="1"/>
  <c r="AW78" i="12" s="1"/>
  <c r="AX78" i="12" s="1"/>
  <c r="AY78" i="12" s="1"/>
  <c r="AZ78" i="12" s="1"/>
  <c r="BA78" i="12" s="1"/>
  <c r="BB78" i="12" s="1"/>
  <c r="BC78" i="12" s="1"/>
  <c r="BD78" i="12" s="1"/>
  <c r="BE78" i="12" s="1"/>
  <c r="BF78" i="12" s="1"/>
  <c r="BG78" i="12" s="1"/>
  <c r="BH78" i="12" s="1"/>
  <c r="BI78" i="12" s="1"/>
  <c r="BJ78" i="12" s="1"/>
  <c r="BK78" i="12" s="1"/>
  <c r="BL78" i="12" s="1"/>
  <c r="BM78" i="12" s="1"/>
  <c r="BN78" i="12" s="1"/>
  <c r="BO78" i="12" s="1"/>
  <c r="BP78" i="12" s="1"/>
  <c r="BQ78" i="12" s="1"/>
  <c r="BR78" i="12" s="1"/>
  <c r="BS78" i="12" s="1"/>
  <c r="BT78" i="12" s="1"/>
  <c r="BU78" i="12" s="1"/>
  <c r="BV78" i="12" s="1"/>
  <c r="BW78" i="12" s="1"/>
  <c r="BX78" i="12" s="1"/>
  <c r="BY78" i="12" s="1"/>
  <c r="BZ78" i="12" s="1"/>
  <c r="CA78" i="12" s="1"/>
  <c r="CB78" i="12" s="1"/>
  <c r="CC78" i="12" s="1"/>
  <c r="CD78" i="12" s="1"/>
  <c r="CE78" i="12" s="1"/>
  <c r="CF78" i="12" s="1"/>
  <c r="CG78" i="12" s="1"/>
  <c r="CH78" i="12" s="1"/>
  <c r="CI78" i="12" s="1"/>
  <c r="CJ78" i="12" s="1"/>
  <c r="CK78" i="12" s="1"/>
  <c r="CL78" i="12" s="1"/>
  <c r="CM78" i="12" s="1"/>
  <c r="AF70" i="12"/>
  <c r="AG70" i="12" s="1"/>
  <c r="AH70" i="12" s="1"/>
  <c r="AI70" i="12" s="1"/>
  <c r="AJ70" i="12" s="1"/>
  <c r="AK70" i="12" s="1"/>
  <c r="AL70" i="12" s="1"/>
  <c r="AM70" i="12" s="1"/>
  <c r="AN70" i="12" s="1"/>
  <c r="AO70" i="12" s="1"/>
  <c r="AP70" i="12" s="1"/>
  <c r="AQ70" i="12" s="1"/>
  <c r="AR70" i="12" s="1"/>
  <c r="AS70" i="12" s="1"/>
  <c r="AT70" i="12" s="1"/>
  <c r="AU70" i="12" s="1"/>
  <c r="AV70" i="12" s="1"/>
  <c r="AW70" i="12" s="1"/>
  <c r="AX70" i="12" s="1"/>
  <c r="AY70" i="12" s="1"/>
  <c r="AZ70" i="12" s="1"/>
  <c r="BA70" i="12" s="1"/>
  <c r="BB70" i="12" s="1"/>
  <c r="BC70" i="12" s="1"/>
  <c r="BD70" i="12" s="1"/>
  <c r="BE70" i="12" s="1"/>
  <c r="BF70" i="12" s="1"/>
  <c r="BG70" i="12" s="1"/>
  <c r="BH70" i="12" s="1"/>
  <c r="BI70" i="12" s="1"/>
  <c r="BJ70" i="12" s="1"/>
  <c r="BK70" i="12" s="1"/>
  <c r="BL70" i="12" s="1"/>
  <c r="BM70" i="12" s="1"/>
  <c r="BN70" i="12" s="1"/>
  <c r="BO70" i="12" s="1"/>
  <c r="BP70" i="12" s="1"/>
  <c r="BQ70" i="12" s="1"/>
  <c r="BR70" i="12" s="1"/>
  <c r="BS70" i="12" s="1"/>
  <c r="BT70" i="12" s="1"/>
  <c r="BU70" i="12" s="1"/>
  <c r="BV70" i="12" s="1"/>
  <c r="BW70" i="12" s="1"/>
  <c r="BX70" i="12" s="1"/>
  <c r="BY70" i="12" s="1"/>
  <c r="BZ70" i="12" s="1"/>
  <c r="CA70" i="12" s="1"/>
  <c r="CB70" i="12" s="1"/>
  <c r="CC70" i="12" s="1"/>
  <c r="CD70" i="12" s="1"/>
  <c r="CE70" i="12" s="1"/>
  <c r="CF70" i="12" s="1"/>
  <c r="CG70" i="12" s="1"/>
  <c r="CH70" i="12" s="1"/>
  <c r="CI70" i="12" s="1"/>
  <c r="CJ70" i="12" s="1"/>
  <c r="CK70" i="12" s="1"/>
  <c r="CL70" i="12" s="1"/>
  <c r="CM70" i="12" s="1"/>
  <c r="AF79" i="12"/>
  <c r="AG79" i="12" s="1"/>
  <c r="AH79" i="12" s="1"/>
  <c r="AI79" i="12" s="1"/>
  <c r="AJ79" i="12" s="1"/>
  <c r="AK79" i="12" s="1"/>
  <c r="AL79" i="12" s="1"/>
  <c r="AM79" i="12" s="1"/>
  <c r="AN79" i="12" s="1"/>
  <c r="AO79" i="12" s="1"/>
  <c r="AP79" i="12" s="1"/>
  <c r="AQ79" i="12" s="1"/>
  <c r="AR79" i="12" s="1"/>
  <c r="AS79" i="12" s="1"/>
  <c r="AT79" i="12" s="1"/>
  <c r="AU79" i="12" s="1"/>
  <c r="AV79" i="12" s="1"/>
  <c r="AW79" i="12" s="1"/>
  <c r="AX79" i="12" s="1"/>
  <c r="AY79" i="12" s="1"/>
  <c r="AZ79" i="12" s="1"/>
  <c r="BA79" i="12" s="1"/>
  <c r="BB79" i="12" s="1"/>
  <c r="BC79" i="12" s="1"/>
  <c r="BD79" i="12" s="1"/>
  <c r="BE79" i="12" s="1"/>
  <c r="BF79" i="12" s="1"/>
  <c r="BG79" i="12" s="1"/>
  <c r="BH79" i="12" s="1"/>
  <c r="BI79" i="12" s="1"/>
  <c r="BJ79" i="12" s="1"/>
  <c r="BK79" i="12" s="1"/>
  <c r="BL79" i="12" s="1"/>
  <c r="BM79" i="12" s="1"/>
  <c r="BN79" i="12" s="1"/>
  <c r="BO79" i="12" s="1"/>
  <c r="BP79" i="12" s="1"/>
  <c r="BQ79" i="12" s="1"/>
  <c r="BR79" i="12" s="1"/>
  <c r="BS79" i="12" s="1"/>
  <c r="BT79" i="12" s="1"/>
  <c r="BU79" i="12" s="1"/>
  <c r="BV79" i="12" s="1"/>
  <c r="BW79" i="12" s="1"/>
  <c r="BX79" i="12" s="1"/>
  <c r="BY79" i="12" s="1"/>
  <c r="BZ79" i="12" s="1"/>
  <c r="CA79" i="12" s="1"/>
  <c r="CB79" i="12" s="1"/>
  <c r="CC79" i="12" s="1"/>
  <c r="CD79" i="12" s="1"/>
  <c r="CE79" i="12" s="1"/>
  <c r="CF79" i="12" s="1"/>
  <c r="CG79" i="12" s="1"/>
  <c r="CH79" i="12" s="1"/>
  <c r="CI79" i="12" s="1"/>
  <c r="CJ79" i="12" s="1"/>
  <c r="CK79" i="12" s="1"/>
  <c r="CL79" i="12" s="1"/>
  <c r="CM79" i="12" s="1"/>
  <c r="AF84" i="12"/>
  <c r="AG84" i="12" s="1"/>
  <c r="AH84" i="12" s="1"/>
  <c r="AI84" i="12" s="1"/>
  <c r="AJ84" i="12" s="1"/>
  <c r="AK84" i="12" s="1"/>
  <c r="AL84" i="12" s="1"/>
  <c r="AM84" i="12" s="1"/>
  <c r="AN84" i="12" s="1"/>
  <c r="AO84" i="12" s="1"/>
  <c r="AP84" i="12" s="1"/>
  <c r="AQ84" i="12" s="1"/>
  <c r="AR84" i="12" s="1"/>
  <c r="AS84" i="12" s="1"/>
  <c r="AT84" i="12" s="1"/>
  <c r="AU84" i="12" s="1"/>
  <c r="AV84" i="12" s="1"/>
  <c r="AW84" i="12" s="1"/>
  <c r="AX84" i="12" s="1"/>
  <c r="AY84" i="12" s="1"/>
  <c r="AZ84" i="12" s="1"/>
  <c r="BA84" i="12" s="1"/>
  <c r="BB84" i="12" s="1"/>
  <c r="BC84" i="12" s="1"/>
  <c r="BD84" i="12" s="1"/>
  <c r="BE84" i="12" s="1"/>
  <c r="BF84" i="12" s="1"/>
  <c r="BG84" i="12" s="1"/>
  <c r="BH84" i="12" s="1"/>
  <c r="BI84" i="12" s="1"/>
  <c r="BJ84" i="12" s="1"/>
  <c r="BK84" i="12" s="1"/>
  <c r="BL84" i="12" s="1"/>
  <c r="BM84" i="12" s="1"/>
  <c r="BN84" i="12" s="1"/>
  <c r="BO84" i="12" s="1"/>
  <c r="BP84" i="12" s="1"/>
  <c r="BQ84" i="12" s="1"/>
  <c r="BR84" i="12" s="1"/>
  <c r="BS84" i="12" s="1"/>
  <c r="BT84" i="12" s="1"/>
  <c r="BU84" i="12" s="1"/>
  <c r="BV84" i="12" s="1"/>
  <c r="BW84" i="12" s="1"/>
  <c r="BX84" i="12" s="1"/>
  <c r="BY84" i="12" s="1"/>
  <c r="BZ84" i="12" s="1"/>
  <c r="CA84" i="12" s="1"/>
  <c r="CB84" i="12" s="1"/>
  <c r="CC84" i="12" s="1"/>
  <c r="CD84" i="12" s="1"/>
  <c r="CE84" i="12" s="1"/>
  <c r="CF84" i="12" s="1"/>
  <c r="CG84" i="12" s="1"/>
  <c r="CH84" i="12" s="1"/>
  <c r="CI84" i="12" s="1"/>
  <c r="CJ84" i="12" s="1"/>
  <c r="CK84" i="12" s="1"/>
  <c r="CL84" i="12" s="1"/>
  <c r="CM84" i="12" s="1"/>
  <c r="AF74" i="12"/>
  <c r="AG74" i="12" s="1"/>
  <c r="AH74" i="12" s="1"/>
  <c r="AI74" i="12" s="1"/>
  <c r="AJ74" i="12" s="1"/>
  <c r="AK74" i="12" s="1"/>
  <c r="AL74" i="12" s="1"/>
  <c r="AM74" i="12" s="1"/>
  <c r="AN74" i="12" s="1"/>
  <c r="AO74" i="12" s="1"/>
  <c r="AP74" i="12" s="1"/>
  <c r="AQ74" i="12" s="1"/>
  <c r="AR74" i="12" s="1"/>
  <c r="AS74" i="12" s="1"/>
  <c r="AT74" i="12" s="1"/>
  <c r="AU74" i="12" s="1"/>
  <c r="AV74" i="12" s="1"/>
  <c r="AW74" i="12" s="1"/>
  <c r="AX74" i="12" s="1"/>
  <c r="AY74" i="12" s="1"/>
  <c r="AZ74" i="12" s="1"/>
  <c r="BA74" i="12" s="1"/>
  <c r="BB74" i="12" s="1"/>
  <c r="BC74" i="12" s="1"/>
  <c r="BD74" i="12" s="1"/>
  <c r="BE74" i="12" s="1"/>
  <c r="BF74" i="12" s="1"/>
  <c r="BG74" i="12" s="1"/>
  <c r="BH74" i="12" s="1"/>
  <c r="BI74" i="12" s="1"/>
  <c r="BJ74" i="12" s="1"/>
  <c r="BK74" i="12" s="1"/>
  <c r="BL74" i="12" s="1"/>
  <c r="BM74" i="12" s="1"/>
  <c r="BN74" i="12" s="1"/>
  <c r="BO74" i="12" s="1"/>
  <c r="BP74" i="12" s="1"/>
  <c r="BQ74" i="12" s="1"/>
  <c r="BR74" i="12" s="1"/>
  <c r="BS74" i="12" s="1"/>
  <c r="BT74" i="12" s="1"/>
  <c r="BU74" i="12" s="1"/>
  <c r="BV74" i="12" s="1"/>
  <c r="BW74" i="12" s="1"/>
  <c r="BX74" i="12" s="1"/>
  <c r="BY74" i="12" s="1"/>
  <c r="BZ74" i="12" s="1"/>
  <c r="CA74" i="12" s="1"/>
  <c r="CB74" i="12" s="1"/>
  <c r="CC74" i="12" s="1"/>
  <c r="CD74" i="12" s="1"/>
  <c r="CE74" i="12" s="1"/>
  <c r="CF74" i="12" s="1"/>
  <c r="CG74" i="12" s="1"/>
  <c r="CH74" i="12" s="1"/>
  <c r="CI74" i="12" s="1"/>
  <c r="CJ74" i="12" s="1"/>
  <c r="CK74" i="12" s="1"/>
  <c r="CL74" i="12" s="1"/>
  <c r="CM74" i="12" s="1"/>
  <c r="AF71" i="12"/>
  <c r="AG71" i="12" s="1"/>
  <c r="AH71" i="12" s="1"/>
  <c r="AI71" i="12" s="1"/>
  <c r="AJ71" i="12" s="1"/>
  <c r="AK71" i="12" s="1"/>
  <c r="AL71" i="12" s="1"/>
  <c r="AM71" i="12" s="1"/>
  <c r="AN71" i="12" s="1"/>
  <c r="AO71" i="12" s="1"/>
  <c r="AP71" i="12" s="1"/>
  <c r="AQ71" i="12" s="1"/>
  <c r="AR71" i="12" s="1"/>
  <c r="AS71" i="12" s="1"/>
  <c r="AT71" i="12" s="1"/>
  <c r="AU71" i="12" s="1"/>
  <c r="AV71" i="12" s="1"/>
  <c r="AW71" i="12" s="1"/>
  <c r="AX71" i="12" s="1"/>
  <c r="AY71" i="12" s="1"/>
  <c r="AZ71" i="12" s="1"/>
  <c r="BA71" i="12" s="1"/>
  <c r="BB71" i="12" s="1"/>
  <c r="BC71" i="12" s="1"/>
  <c r="BD71" i="12" s="1"/>
  <c r="BE71" i="12" s="1"/>
  <c r="BF71" i="12" s="1"/>
  <c r="BG71" i="12" s="1"/>
  <c r="BH71" i="12" s="1"/>
  <c r="BI71" i="12" s="1"/>
  <c r="BJ71" i="12" s="1"/>
  <c r="BK71" i="12" s="1"/>
  <c r="BL71" i="12" s="1"/>
  <c r="BM71" i="12" s="1"/>
  <c r="BN71" i="12" s="1"/>
  <c r="BO71" i="12" s="1"/>
  <c r="BP71" i="12" s="1"/>
  <c r="BQ71" i="12" s="1"/>
  <c r="BR71" i="12" s="1"/>
  <c r="BS71" i="12" s="1"/>
  <c r="BT71" i="12" s="1"/>
  <c r="BU71" i="12" s="1"/>
  <c r="BV71" i="12" s="1"/>
  <c r="BW71" i="12" s="1"/>
  <c r="BX71" i="12" s="1"/>
  <c r="BY71" i="12" s="1"/>
  <c r="BZ71" i="12" s="1"/>
  <c r="CA71" i="12" s="1"/>
  <c r="CB71" i="12" s="1"/>
  <c r="CC71" i="12" s="1"/>
  <c r="CD71" i="12" s="1"/>
  <c r="CE71" i="12" s="1"/>
  <c r="CF71" i="12" s="1"/>
  <c r="CG71" i="12" s="1"/>
  <c r="CH71" i="12" s="1"/>
  <c r="CI71" i="12" s="1"/>
  <c r="CJ71" i="12" s="1"/>
  <c r="CK71" i="12" s="1"/>
  <c r="CL71" i="12" s="1"/>
  <c r="CM71" i="12" s="1"/>
  <c r="AF83" i="12"/>
  <c r="AG83" i="12" s="1"/>
  <c r="AH83" i="12" s="1"/>
  <c r="AI83" i="12" s="1"/>
  <c r="AJ83" i="12" s="1"/>
  <c r="AK83" i="12" s="1"/>
  <c r="AL83" i="12" s="1"/>
  <c r="AM83" i="12" s="1"/>
  <c r="AN83" i="12" s="1"/>
  <c r="AO83" i="12" s="1"/>
  <c r="AP83" i="12" s="1"/>
  <c r="AQ83" i="12" s="1"/>
  <c r="AR83" i="12" s="1"/>
  <c r="AS83" i="12" s="1"/>
  <c r="AT83" i="12" s="1"/>
  <c r="AU83" i="12" s="1"/>
  <c r="AV83" i="12" s="1"/>
  <c r="AW83" i="12" s="1"/>
  <c r="AX83" i="12" s="1"/>
  <c r="AY83" i="12" s="1"/>
  <c r="AZ83" i="12" s="1"/>
  <c r="BA83" i="12" s="1"/>
  <c r="BB83" i="12" s="1"/>
  <c r="BC83" i="12" s="1"/>
  <c r="BD83" i="12" s="1"/>
  <c r="BE83" i="12" s="1"/>
  <c r="BF83" i="12" s="1"/>
  <c r="BG83" i="12" s="1"/>
  <c r="BH83" i="12" s="1"/>
  <c r="BI83" i="12" s="1"/>
  <c r="BJ83" i="12" s="1"/>
  <c r="BK83" i="12" s="1"/>
  <c r="BL83" i="12" s="1"/>
  <c r="BM83" i="12" s="1"/>
  <c r="BN83" i="12" s="1"/>
  <c r="BO83" i="12" s="1"/>
  <c r="BP83" i="12" s="1"/>
  <c r="BQ83" i="12" s="1"/>
  <c r="BR83" i="12" s="1"/>
  <c r="BS83" i="12" s="1"/>
  <c r="BT83" i="12" s="1"/>
  <c r="BU83" i="12" s="1"/>
  <c r="BV83" i="12" s="1"/>
  <c r="BW83" i="12" s="1"/>
  <c r="BX83" i="12" s="1"/>
  <c r="BY83" i="12" s="1"/>
  <c r="BZ83" i="12" s="1"/>
  <c r="CA83" i="12" s="1"/>
  <c r="CB83" i="12" s="1"/>
  <c r="CC83" i="12" s="1"/>
  <c r="CD83" i="12" s="1"/>
  <c r="CE83" i="12" s="1"/>
  <c r="CF83" i="12" s="1"/>
  <c r="CG83" i="12" s="1"/>
  <c r="CH83" i="12" s="1"/>
  <c r="CI83" i="12" s="1"/>
  <c r="CJ83" i="12" s="1"/>
  <c r="CK83" i="12" s="1"/>
  <c r="CL83" i="12" s="1"/>
  <c r="CM83" i="12" s="1"/>
  <c r="AF86" i="12"/>
  <c r="AG86" i="12" s="1"/>
  <c r="AH86" i="12" s="1"/>
  <c r="AI86" i="12" s="1"/>
  <c r="AJ86" i="12" s="1"/>
  <c r="AK86" i="12" s="1"/>
  <c r="AL86" i="12" s="1"/>
  <c r="AM86" i="12" s="1"/>
  <c r="AN86" i="12" s="1"/>
  <c r="AO86" i="12" s="1"/>
  <c r="AP86" i="12" s="1"/>
  <c r="AQ86" i="12" s="1"/>
  <c r="AR86" i="12" s="1"/>
  <c r="AS86" i="12" s="1"/>
  <c r="AT86" i="12" s="1"/>
  <c r="AU86" i="12" s="1"/>
  <c r="AV86" i="12" s="1"/>
  <c r="AW86" i="12" s="1"/>
  <c r="AX86" i="12" s="1"/>
  <c r="AY86" i="12" s="1"/>
  <c r="AZ86" i="12" s="1"/>
  <c r="BA86" i="12" s="1"/>
  <c r="BB86" i="12" s="1"/>
  <c r="BC86" i="12" s="1"/>
  <c r="BD86" i="12" s="1"/>
  <c r="BE86" i="12" s="1"/>
  <c r="BF86" i="12" s="1"/>
  <c r="BG86" i="12" s="1"/>
  <c r="BH86" i="12" s="1"/>
  <c r="BI86" i="12" s="1"/>
  <c r="BJ86" i="12" s="1"/>
  <c r="BK86" i="12" s="1"/>
  <c r="BL86" i="12" s="1"/>
  <c r="BM86" i="12" s="1"/>
  <c r="BN86" i="12" s="1"/>
  <c r="BO86" i="12" s="1"/>
  <c r="BP86" i="12" s="1"/>
  <c r="BQ86" i="12" s="1"/>
  <c r="BR86" i="12" s="1"/>
  <c r="BS86" i="12" s="1"/>
  <c r="BT86" i="12" s="1"/>
  <c r="BU86" i="12" s="1"/>
  <c r="BV86" i="12" s="1"/>
  <c r="BW86" i="12" s="1"/>
  <c r="BX86" i="12" s="1"/>
  <c r="BY86" i="12" s="1"/>
  <c r="BZ86" i="12" s="1"/>
  <c r="CA86" i="12" s="1"/>
  <c r="CB86" i="12" s="1"/>
  <c r="CC86" i="12" s="1"/>
  <c r="CD86" i="12" s="1"/>
  <c r="CE86" i="12" s="1"/>
  <c r="CF86" i="12" s="1"/>
  <c r="CG86" i="12" s="1"/>
  <c r="CH86" i="12" s="1"/>
  <c r="CI86" i="12" s="1"/>
  <c r="CJ86" i="12" s="1"/>
  <c r="CK86" i="12" s="1"/>
  <c r="CL86" i="12" s="1"/>
  <c r="CM86" i="12" s="1"/>
  <c r="AF64" i="12"/>
  <c r="AG64" i="12" s="1"/>
  <c r="AH64" i="12" s="1"/>
  <c r="AI64" i="12" s="1"/>
  <c r="AJ64" i="12" s="1"/>
  <c r="AK64" i="12" s="1"/>
  <c r="AL64" i="12" s="1"/>
  <c r="AM64" i="12" s="1"/>
  <c r="AN64" i="12" s="1"/>
  <c r="AO64" i="12" s="1"/>
  <c r="AP64" i="12" s="1"/>
  <c r="AQ64" i="12" s="1"/>
  <c r="AR64" i="12" s="1"/>
  <c r="AS64" i="12" s="1"/>
  <c r="AT64" i="12" s="1"/>
  <c r="AU64" i="12" s="1"/>
  <c r="AV64" i="12" s="1"/>
  <c r="AW64" i="12" s="1"/>
  <c r="AX64" i="12" s="1"/>
  <c r="AY64" i="12" s="1"/>
  <c r="AZ64" i="12" s="1"/>
  <c r="BA64" i="12" s="1"/>
  <c r="BB64" i="12" s="1"/>
  <c r="BC64" i="12" s="1"/>
  <c r="BD64" i="12" s="1"/>
  <c r="BE64" i="12" s="1"/>
  <c r="BF64" i="12" s="1"/>
  <c r="BG64" i="12" s="1"/>
  <c r="BH64" i="12" s="1"/>
  <c r="BI64" i="12" s="1"/>
  <c r="BJ64" i="12" s="1"/>
  <c r="BK64" i="12" s="1"/>
  <c r="BL64" i="12" s="1"/>
  <c r="BM64" i="12" s="1"/>
  <c r="BN64" i="12" s="1"/>
  <c r="BO64" i="12" s="1"/>
  <c r="BP64" i="12" s="1"/>
  <c r="BQ64" i="12" s="1"/>
  <c r="BR64" i="12" s="1"/>
  <c r="BS64" i="12" s="1"/>
  <c r="BT64" i="12" s="1"/>
  <c r="BU64" i="12" s="1"/>
  <c r="BV64" i="12" s="1"/>
  <c r="BW64" i="12" s="1"/>
  <c r="BX64" i="12" s="1"/>
  <c r="BY64" i="12" s="1"/>
  <c r="BZ64" i="12" s="1"/>
  <c r="CA64" i="12" s="1"/>
  <c r="CB64" i="12" s="1"/>
  <c r="CC64" i="12" s="1"/>
  <c r="CD64" i="12" s="1"/>
  <c r="CE64" i="12" s="1"/>
  <c r="CF64" i="12" s="1"/>
  <c r="CG64" i="12" s="1"/>
  <c r="CH64" i="12" s="1"/>
  <c r="CI64" i="12" s="1"/>
  <c r="CJ64" i="12" s="1"/>
  <c r="CK64" i="12" s="1"/>
  <c r="CL64" i="12" s="1"/>
  <c r="CM64" i="12" s="1"/>
  <c r="AF82" i="12"/>
  <c r="AG82" i="12" s="1"/>
  <c r="AH82" i="12" s="1"/>
  <c r="AI82" i="12" s="1"/>
  <c r="AJ82" i="12" s="1"/>
  <c r="AK82" i="12" s="1"/>
  <c r="AL82" i="12" s="1"/>
  <c r="AM82" i="12" s="1"/>
  <c r="AN82" i="12" s="1"/>
  <c r="AO82" i="12" s="1"/>
  <c r="AP82" i="12" s="1"/>
  <c r="AQ82" i="12" s="1"/>
  <c r="AR82" i="12" s="1"/>
  <c r="AS82" i="12" s="1"/>
  <c r="AT82" i="12" s="1"/>
  <c r="AU82" i="12" s="1"/>
  <c r="AV82" i="12" s="1"/>
  <c r="AW82" i="12" s="1"/>
  <c r="AX82" i="12" s="1"/>
  <c r="AY82" i="12" s="1"/>
  <c r="AZ82" i="12" s="1"/>
  <c r="BA82" i="12" s="1"/>
  <c r="BB82" i="12" s="1"/>
  <c r="BC82" i="12" s="1"/>
  <c r="BD82" i="12" s="1"/>
  <c r="BE82" i="12" s="1"/>
  <c r="BF82" i="12" s="1"/>
  <c r="BG82" i="12" s="1"/>
  <c r="BH82" i="12" s="1"/>
  <c r="BI82" i="12" s="1"/>
  <c r="BJ82" i="12" s="1"/>
  <c r="BK82" i="12" s="1"/>
  <c r="BL82" i="12" s="1"/>
  <c r="BM82" i="12" s="1"/>
  <c r="BN82" i="12" s="1"/>
  <c r="BO82" i="12" s="1"/>
  <c r="BP82" i="12" s="1"/>
  <c r="BQ82" i="12" s="1"/>
  <c r="BR82" i="12" s="1"/>
  <c r="BS82" i="12" s="1"/>
  <c r="BT82" i="12" s="1"/>
  <c r="BU82" i="12" s="1"/>
  <c r="BV82" i="12" s="1"/>
  <c r="BW82" i="12" s="1"/>
  <c r="BX82" i="12" s="1"/>
  <c r="BY82" i="12" s="1"/>
  <c r="BZ82" i="12" s="1"/>
  <c r="CA82" i="12" s="1"/>
  <c r="CB82" i="12" s="1"/>
  <c r="CC82" i="12" s="1"/>
  <c r="CD82" i="12" s="1"/>
  <c r="CE82" i="12" s="1"/>
  <c r="CF82" i="12" s="1"/>
  <c r="CG82" i="12" s="1"/>
  <c r="CH82" i="12" s="1"/>
  <c r="CI82" i="12" s="1"/>
  <c r="CJ82" i="12" s="1"/>
  <c r="CK82" i="12" s="1"/>
  <c r="CL82" i="12" s="1"/>
  <c r="CM82" i="12" s="1"/>
  <c r="CK263" i="18"/>
  <c r="CD259" i="18"/>
  <c r="CD262" i="18" s="1"/>
  <c r="CD66" i="20" s="1"/>
  <c r="AN259" i="18"/>
  <c r="AN262" i="18" s="1"/>
  <c r="AN66" i="20" s="1"/>
  <c r="BV261" i="18"/>
  <c r="BU265" i="18" s="1"/>
  <c r="Y30" i="17"/>
  <c r="BB259" i="18"/>
  <c r="BB262" i="18" s="1"/>
  <c r="BB66" i="20" s="1"/>
  <c r="BV260" i="18"/>
  <c r="Y23" i="17"/>
  <c r="AJ263" i="18"/>
  <c r="AX261" i="18"/>
  <c r="AW265" i="18" s="1"/>
  <c r="Q30" i="17"/>
  <c r="BD261" i="18"/>
  <c r="BC265" i="18" s="1"/>
  <c r="S30" i="17"/>
  <c r="BN259" i="18"/>
  <c r="BN262" i="18" s="1"/>
  <c r="BN66" i="20" s="1"/>
  <c r="AP259" i="18"/>
  <c r="AP262" i="18" s="1"/>
  <c r="AP66" i="20" s="1"/>
  <c r="BR259" i="18"/>
  <c r="BR262" i="18" s="1"/>
  <c r="BR66" i="20" s="1"/>
  <c r="CM136" i="18"/>
  <c r="CJ259" i="18"/>
  <c r="CJ262" i="18" s="1"/>
  <c r="CJ66" i="20" s="1"/>
  <c r="BS260" i="18"/>
  <c r="X23" i="17"/>
  <c r="CM135" i="18"/>
  <c r="BG261" i="18"/>
  <c r="BF265" i="18" s="1"/>
  <c r="T30" i="17"/>
  <c r="AU260" i="18"/>
  <c r="P23" i="17"/>
  <c r="CH260" i="18"/>
  <c r="AC23" i="17"/>
  <c r="AF30" i="10"/>
  <c r="AF26" i="10"/>
  <c r="AF32" i="10"/>
  <c r="AF27" i="10"/>
  <c r="AF28" i="10"/>
  <c r="AF29" i="10"/>
  <c r="AF31" i="10"/>
  <c r="BD16" i="15"/>
  <c r="BD24" i="15"/>
  <c r="AR16" i="15"/>
  <c r="AR24" i="15"/>
  <c r="AF24" i="15"/>
  <c r="AF16" i="15"/>
  <c r="AS16" i="15"/>
  <c r="AS24" i="6" s="1"/>
  <c r="AJ36" i="9" s="1"/>
  <c r="BP24" i="15"/>
  <c r="BP16" i="15"/>
  <c r="BE24" i="15"/>
  <c r="BE25" i="6" s="1"/>
  <c r="AV37" i="9" s="1"/>
  <c r="AG16" i="15"/>
  <c r="AG24" i="6" s="1"/>
  <c r="X36" i="9" s="1"/>
  <c r="AG24" i="15"/>
  <c r="AG25" i="6" s="1"/>
  <c r="X37" i="9" s="1"/>
  <c r="BE16" i="15"/>
  <c r="BE24" i="6" s="1"/>
  <c r="AV36" i="9" s="1"/>
  <c r="AS24" i="15"/>
  <c r="AS25" i="6" s="1"/>
  <c r="AJ37" i="9" s="1"/>
  <c r="CB24" i="15"/>
  <c r="AT24" i="15"/>
  <c r="AT25" i="6" s="1"/>
  <c r="AK37" i="9" s="1"/>
  <c r="BF24" i="15"/>
  <c r="BF25" i="6" s="1"/>
  <c r="AW37" i="9" s="1"/>
  <c r="BF16" i="15"/>
  <c r="BF24" i="6" s="1"/>
  <c r="AW36" i="9" s="1"/>
  <c r="AH24" i="15"/>
  <c r="AH25" i="6" s="1"/>
  <c r="Y37" i="9" s="1"/>
  <c r="BQ24" i="15"/>
  <c r="BQ25" i="6" s="1"/>
  <c r="BH37" i="9" s="1"/>
  <c r="AH16" i="15"/>
  <c r="AH24" i="6" s="1"/>
  <c r="Y36" i="9" s="1"/>
  <c r="BQ16" i="15"/>
  <c r="BQ24" i="6" s="1"/>
  <c r="BH36" i="9" s="1"/>
  <c r="AT16" i="15"/>
  <c r="AT24" i="6" s="1"/>
  <c r="AK36" i="9" s="1"/>
  <c r="CB16" i="15"/>
  <c r="BR16" i="15"/>
  <c r="BR24" i="6" s="1"/>
  <c r="BI36" i="9" s="1"/>
  <c r="AU16" i="15"/>
  <c r="BG24" i="15"/>
  <c r="BR24" i="15"/>
  <c r="BR25" i="6" s="1"/>
  <c r="BI37" i="9" s="1"/>
  <c r="AI24" i="15"/>
  <c r="BG16" i="15"/>
  <c r="CC16" i="15"/>
  <c r="CC24" i="6" s="1"/>
  <c r="BT36" i="9" s="1"/>
  <c r="CC24" i="15"/>
  <c r="CC25" i="6" s="1"/>
  <c r="BT37" i="9" s="1"/>
  <c r="AI16" i="15"/>
  <c r="AU24" i="15"/>
  <c r="AJ24" i="15"/>
  <c r="AJ25" i="6" s="1"/>
  <c r="AA37" i="9" s="1"/>
  <c r="CD16" i="15"/>
  <c r="CD24" i="6" s="1"/>
  <c r="BU36" i="9" s="1"/>
  <c r="CD24" i="15"/>
  <c r="CD25" i="6" s="1"/>
  <c r="BU37" i="9" s="1"/>
  <c r="AV16" i="15"/>
  <c r="AV24" i="6" s="1"/>
  <c r="AM36" i="9" s="1"/>
  <c r="BH24" i="15"/>
  <c r="BH25" i="6" s="1"/>
  <c r="AY37" i="9" s="1"/>
  <c r="AV24" i="15"/>
  <c r="AV25" i="6" s="1"/>
  <c r="AM37" i="9" s="1"/>
  <c r="BH16" i="15"/>
  <c r="BH24" i="6" s="1"/>
  <c r="AY36" i="9" s="1"/>
  <c r="AJ16" i="15"/>
  <c r="AJ24" i="6" s="1"/>
  <c r="AA36" i="9" s="1"/>
  <c r="BS24" i="15"/>
  <c r="BS16" i="15"/>
  <c r="AW24" i="15"/>
  <c r="AW25" i="6" s="1"/>
  <c r="AN37" i="9" s="1"/>
  <c r="AW16" i="15"/>
  <c r="AW24" i="6" s="1"/>
  <c r="AN36" i="9" s="1"/>
  <c r="BT16" i="15"/>
  <c r="BT24" i="6" s="1"/>
  <c r="BK36" i="9" s="1"/>
  <c r="AK16" i="15"/>
  <c r="AK24" i="6" s="1"/>
  <c r="AB36" i="9" s="1"/>
  <c r="BI16" i="15"/>
  <c r="BI24" i="6" s="1"/>
  <c r="AZ36" i="9" s="1"/>
  <c r="BT24" i="15"/>
  <c r="BT25" i="6" s="1"/>
  <c r="BK37" i="9" s="1"/>
  <c r="BI24" i="15"/>
  <c r="BI25" i="6" s="1"/>
  <c r="AZ37" i="9" s="1"/>
  <c r="CE16" i="15"/>
  <c r="AK24" i="15"/>
  <c r="AK25" i="6" s="1"/>
  <c r="AB37" i="9" s="1"/>
  <c r="CE24" i="15"/>
  <c r="AX24" i="15"/>
  <c r="BJ16" i="15"/>
  <c r="AX16" i="15"/>
  <c r="BJ24" i="15"/>
  <c r="BU24" i="15"/>
  <c r="BU25" i="6" s="1"/>
  <c r="BL37" i="9" s="1"/>
  <c r="CF16" i="15"/>
  <c r="CF24" i="6" s="1"/>
  <c r="BW36" i="9" s="1"/>
  <c r="BU16" i="15"/>
  <c r="BU24" i="6" s="1"/>
  <c r="BL36" i="9" s="1"/>
  <c r="AL16" i="15"/>
  <c r="CF24" i="15"/>
  <c r="CF25" i="6" s="1"/>
  <c r="BW37" i="9" s="1"/>
  <c r="AL24" i="15"/>
  <c r="BV24" i="15"/>
  <c r="AY16" i="15"/>
  <c r="AY24" i="6" s="1"/>
  <c r="AP36" i="9" s="1"/>
  <c r="AY24" i="15"/>
  <c r="AY25" i="6" s="1"/>
  <c r="AP37" i="9" s="1"/>
  <c r="AM16" i="15"/>
  <c r="AM24" i="6" s="1"/>
  <c r="AD36" i="9" s="1"/>
  <c r="CG24" i="15"/>
  <c r="CG25" i="6" s="1"/>
  <c r="BX37" i="9" s="1"/>
  <c r="BK16" i="15"/>
  <c r="BK24" i="6" s="1"/>
  <c r="BB36" i="9" s="1"/>
  <c r="BK24" i="15"/>
  <c r="BK25" i="6" s="1"/>
  <c r="BB37" i="9" s="1"/>
  <c r="CG16" i="15"/>
  <c r="CG24" i="6" s="1"/>
  <c r="BX36" i="9" s="1"/>
  <c r="AM24" i="15"/>
  <c r="AM25" i="6" s="1"/>
  <c r="AD37" i="9" s="1"/>
  <c r="BV16" i="15"/>
  <c r="CH24" i="15"/>
  <c r="AN24" i="15"/>
  <c r="AN25" i="6" s="1"/>
  <c r="AE37" i="9" s="1"/>
  <c r="AN16" i="15"/>
  <c r="AN24" i="6" s="1"/>
  <c r="AE36" i="9" s="1"/>
  <c r="BW16" i="15"/>
  <c r="BW24" i="6" s="1"/>
  <c r="BN36" i="9" s="1"/>
  <c r="BW24" i="15"/>
  <c r="BW25" i="6" s="1"/>
  <c r="BN37" i="9" s="1"/>
  <c r="CH16" i="15"/>
  <c r="AZ16" i="15"/>
  <c r="AZ24" i="6" s="1"/>
  <c r="AQ36" i="9" s="1"/>
  <c r="BL16" i="15"/>
  <c r="BL24" i="6" s="1"/>
  <c r="BC36" i="9" s="1"/>
  <c r="AZ24" i="15"/>
  <c r="AZ25" i="6" s="1"/>
  <c r="AQ37" i="9" s="1"/>
  <c r="BL24" i="15"/>
  <c r="BL25" i="6" s="1"/>
  <c r="BC37" i="9" s="1"/>
  <c r="BA16" i="15"/>
  <c r="CI24" i="15"/>
  <c r="CI25" i="6" s="1"/>
  <c r="BZ37" i="9" s="1"/>
  <c r="BA24" i="15"/>
  <c r="CI16" i="15"/>
  <c r="CI24" i="6" s="1"/>
  <c r="BZ36" i="9" s="1"/>
  <c r="BM24" i="15"/>
  <c r="AO24" i="15"/>
  <c r="BX16" i="15"/>
  <c r="BX24" i="6" s="1"/>
  <c r="BO36" i="9" s="1"/>
  <c r="BM16" i="15"/>
  <c r="AO16" i="15"/>
  <c r="BX24" i="15"/>
  <c r="BX25" i="6" s="1"/>
  <c r="BO37" i="9" s="1"/>
  <c r="AP16" i="15"/>
  <c r="AP24" i="6" s="1"/>
  <c r="AG36" i="9" s="1"/>
  <c r="BY24" i="15"/>
  <c r="BN24" i="15"/>
  <c r="BN25" i="6" s="1"/>
  <c r="BE37" i="9" s="1"/>
  <c r="AP24" i="15"/>
  <c r="AP25" i="6" s="1"/>
  <c r="AG37" i="9" s="1"/>
  <c r="CJ24" i="15"/>
  <c r="CJ25" i="6" s="1"/>
  <c r="CA37" i="9" s="1"/>
  <c r="BY16" i="15"/>
  <c r="CJ16" i="15"/>
  <c r="CJ24" i="6" s="1"/>
  <c r="CA36" i="9" s="1"/>
  <c r="BN16" i="15"/>
  <c r="BN24" i="6" s="1"/>
  <c r="BE36" i="9" s="1"/>
  <c r="BB24" i="15"/>
  <c r="BB25" i="6" s="1"/>
  <c r="AS37" i="9" s="1"/>
  <c r="BB16" i="15"/>
  <c r="BB24" i="6" s="1"/>
  <c r="AS36" i="9" s="1"/>
  <c r="BO24" i="15"/>
  <c r="BO25" i="6" s="1"/>
  <c r="BF37" i="9" s="1"/>
  <c r="BZ16" i="15"/>
  <c r="BZ24" i="6" s="1"/>
  <c r="BQ36" i="9" s="1"/>
  <c r="CK16" i="15"/>
  <c r="BO16" i="15"/>
  <c r="BO24" i="6" s="1"/>
  <c r="BF36" i="9" s="1"/>
  <c r="BC16" i="15"/>
  <c r="BC24" i="6" s="1"/>
  <c r="AT36" i="9" s="1"/>
  <c r="CK24" i="15"/>
  <c r="AQ24" i="15"/>
  <c r="AQ25" i="6" s="1"/>
  <c r="AH37" i="9" s="1"/>
  <c r="AQ16" i="15"/>
  <c r="AQ24" i="6" s="1"/>
  <c r="AH36" i="9" s="1"/>
  <c r="BZ24" i="15"/>
  <c r="BZ25" i="6" s="1"/>
  <c r="BQ37" i="9" s="1"/>
  <c r="BC24" i="15"/>
  <c r="BC25" i="6" s="1"/>
  <c r="AT37" i="9" s="1"/>
  <c r="CL16" i="15"/>
  <c r="CL24" i="6" s="1"/>
  <c r="CC36" i="9" s="1"/>
  <c r="CL24" i="15"/>
  <c r="CL25" i="6" s="1"/>
  <c r="CC37" i="9" s="1"/>
  <c r="CA24" i="15"/>
  <c r="CA25" i="6" s="1"/>
  <c r="BR37" i="9" s="1"/>
  <c r="CA16" i="15"/>
  <c r="CA24" i="6" s="1"/>
  <c r="BR36" i="9" s="1"/>
  <c r="CM24" i="15"/>
  <c r="CM25" i="6" s="1"/>
  <c r="CD37" i="9" s="1"/>
  <c r="CM16" i="15"/>
  <c r="CM24" i="6" s="1"/>
  <c r="CD36" i="9" s="1"/>
  <c r="BA261" i="18"/>
  <c r="AZ265" i="18" s="1"/>
  <c r="R30" i="17"/>
  <c r="AL264" i="18"/>
  <c r="AL263" i="18" s="1"/>
  <c r="BO259" i="18"/>
  <c r="BO262" i="18" s="1"/>
  <c r="BO66" i="20" s="1"/>
  <c r="CE260" i="18"/>
  <c r="AB23" i="17"/>
  <c r="BT264" i="18"/>
  <c r="BT263" i="18" s="1"/>
  <c r="BT15" i="18" s="1"/>
  <c r="BT29" i="8" s="1"/>
  <c r="CM131" i="18"/>
  <c r="AF14" i="19"/>
  <c r="AR14" i="19"/>
  <c r="AG14" i="19"/>
  <c r="AG37" i="8" s="1"/>
  <c r="BD14" i="19"/>
  <c r="AH14" i="19"/>
  <c r="AH37" i="8" s="1"/>
  <c r="AS14" i="19"/>
  <c r="AS37" i="8" s="1"/>
  <c r="BE14" i="19"/>
  <c r="BE37" i="8" s="1"/>
  <c r="AT14" i="19"/>
  <c r="AT37" i="8" s="1"/>
  <c r="BP14" i="19"/>
  <c r="AI14" i="19"/>
  <c r="AJ14" i="19"/>
  <c r="AJ37" i="8" s="1"/>
  <c r="CB14" i="19"/>
  <c r="BF14" i="19"/>
  <c r="BF37" i="8" s="1"/>
  <c r="BQ14" i="19"/>
  <c r="BQ37" i="8" s="1"/>
  <c r="AU14" i="19"/>
  <c r="AK14" i="19"/>
  <c r="AK37" i="8" s="1"/>
  <c r="BG14" i="19"/>
  <c r="BR14" i="19"/>
  <c r="BR37" i="8" s="1"/>
  <c r="AV14" i="19"/>
  <c r="AV37" i="8" s="1"/>
  <c r="CC14" i="19"/>
  <c r="CC37" i="8" s="1"/>
  <c r="AL14" i="19"/>
  <c r="AW14" i="19"/>
  <c r="AW37" i="8" s="1"/>
  <c r="CD14" i="19"/>
  <c r="CD37" i="8" s="1"/>
  <c r="BS14" i="19"/>
  <c r="BH14" i="19"/>
  <c r="BH37" i="8" s="1"/>
  <c r="BI14" i="19"/>
  <c r="BI37" i="8" s="1"/>
  <c r="AX14" i="19"/>
  <c r="AM14" i="19"/>
  <c r="AM37" i="8" s="1"/>
  <c r="BT14" i="19"/>
  <c r="BT37" i="8" s="1"/>
  <c r="CE14" i="19"/>
  <c r="CF14" i="19"/>
  <c r="CF37" i="8" s="1"/>
  <c r="BU14" i="19"/>
  <c r="BU37" i="8" s="1"/>
  <c r="AN14" i="19"/>
  <c r="AN37" i="8" s="1"/>
  <c r="AY14" i="19"/>
  <c r="AY37" i="8" s="1"/>
  <c r="BJ14" i="19"/>
  <c r="CG14" i="19"/>
  <c r="CG37" i="8" s="1"/>
  <c r="AZ14" i="19"/>
  <c r="AZ37" i="8" s="1"/>
  <c r="BV14" i="19"/>
  <c r="AO14" i="19"/>
  <c r="BK14" i="19"/>
  <c r="BK37" i="8" s="1"/>
  <c r="BL14" i="19"/>
  <c r="BL37" i="8" s="1"/>
  <c r="AP14" i="19"/>
  <c r="AP37" i="8" s="1"/>
  <c r="BA14" i="19"/>
  <c r="BW14" i="19"/>
  <c r="BW37" i="8" s="1"/>
  <c r="CH14" i="19"/>
  <c r="BX14" i="19"/>
  <c r="BX37" i="8" s="1"/>
  <c r="CI14" i="19"/>
  <c r="CI37" i="8" s="1"/>
  <c r="BB14" i="19"/>
  <c r="BB37" i="8" s="1"/>
  <c r="BM14" i="19"/>
  <c r="AQ14" i="19"/>
  <c r="AQ37" i="8" s="1"/>
  <c r="CJ14" i="19"/>
  <c r="CJ37" i="8" s="1"/>
  <c r="BC14" i="19"/>
  <c r="BC37" i="8" s="1"/>
  <c r="BN14" i="19"/>
  <c r="BN37" i="8" s="1"/>
  <c r="BY14" i="19"/>
  <c r="CK14" i="19"/>
  <c r="BO14" i="19"/>
  <c r="BO37" i="8" s="1"/>
  <c r="BZ14" i="19"/>
  <c r="BZ37" i="8" s="1"/>
  <c r="CA14" i="19"/>
  <c r="CA37" i="8" s="1"/>
  <c r="CL14" i="19"/>
  <c r="CL37" i="8" s="1"/>
  <c r="CM14" i="19"/>
  <c r="CM37" i="8" s="1"/>
  <c r="BA264" i="18"/>
  <c r="BA263" i="18" s="1"/>
  <c r="AL261" i="18"/>
  <c r="AK265" i="18" s="1"/>
  <c r="M30" i="17"/>
  <c r="AR22" i="15"/>
  <c r="AF22" i="15"/>
  <c r="BD22" i="15"/>
  <c r="BE22" i="15"/>
  <c r="AS22" i="15"/>
  <c r="AF23" i="15"/>
  <c r="BP22" i="15"/>
  <c r="AG22" i="15"/>
  <c r="CB22" i="15"/>
  <c r="AT22" i="15"/>
  <c r="AG23" i="15"/>
  <c r="AH22" i="15"/>
  <c r="BF22" i="15"/>
  <c r="BQ22" i="15"/>
  <c r="BR22" i="15"/>
  <c r="AU22" i="15"/>
  <c r="AH23" i="15"/>
  <c r="CC22" i="15"/>
  <c r="AI22" i="15"/>
  <c r="BG22" i="15"/>
  <c r="AJ22" i="15"/>
  <c r="BH22" i="15"/>
  <c r="AV22" i="15"/>
  <c r="BS22" i="15"/>
  <c r="AI23" i="15"/>
  <c r="CD22" i="15"/>
  <c r="BI22" i="15"/>
  <c r="BT22" i="15"/>
  <c r="AW22" i="15"/>
  <c r="AK22" i="15"/>
  <c r="CE22" i="15"/>
  <c r="AJ23" i="15"/>
  <c r="AJ104" i="18" s="1"/>
  <c r="AJ106" i="18" s="1"/>
  <c r="AJ16" i="8" s="1"/>
  <c r="CF22" i="15"/>
  <c r="BU22" i="15"/>
  <c r="AL22" i="15"/>
  <c r="AK23" i="15"/>
  <c r="AX22" i="15"/>
  <c r="BJ22" i="15"/>
  <c r="BK22" i="15"/>
  <c r="AM22" i="15"/>
  <c r="BV22" i="15"/>
  <c r="AL23" i="15"/>
  <c r="CG22" i="15"/>
  <c r="AY22" i="15"/>
  <c r="AN22" i="15"/>
  <c r="AN104" i="18" s="1"/>
  <c r="AN106" i="18" s="1"/>
  <c r="BW22" i="15"/>
  <c r="AM23" i="15"/>
  <c r="CH22" i="15"/>
  <c r="AZ22" i="15"/>
  <c r="BL22" i="15"/>
  <c r="BX22" i="15"/>
  <c r="BA22" i="15"/>
  <c r="CI22" i="15"/>
  <c r="AN23" i="15"/>
  <c r="AO22" i="15"/>
  <c r="BM22" i="15"/>
  <c r="AP22" i="15"/>
  <c r="BN22" i="15"/>
  <c r="BY22" i="15"/>
  <c r="CJ22" i="15"/>
  <c r="AO23" i="15"/>
  <c r="BB22" i="15"/>
  <c r="AP23" i="15"/>
  <c r="BC22" i="15"/>
  <c r="BZ22" i="15"/>
  <c r="CK22" i="15"/>
  <c r="BO22" i="15"/>
  <c r="AQ22" i="15"/>
  <c r="CL22" i="15"/>
  <c r="AQ23" i="15"/>
  <c r="CA22" i="15"/>
  <c r="CM22" i="15"/>
  <c r="AR23" i="15"/>
  <c r="AS23" i="15"/>
  <c r="AT23" i="15"/>
  <c r="AU23" i="15"/>
  <c r="AV23" i="15"/>
  <c r="AW23" i="15"/>
  <c r="AX23" i="15"/>
  <c r="AY23" i="15"/>
  <c r="AZ23" i="15"/>
  <c r="BA23" i="15"/>
  <c r="BB23" i="15"/>
  <c r="BC23" i="15"/>
  <c r="BD23" i="15"/>
  <c r="BE23" i="15"/>
  <c r="BF23" i="15"/>
  <c r="BG23" i="15"/>
  <c r="BH23" i="15"/>
  <c r="BI23" i="15"/>
  <c r="BJ23" i="15"/>
  <c r="BK23" i="15"/>
  <c r="BL23" i="15"/>
  <c r="BM23" i="15"/>
  <c r="BN23" i="15"/>
  <c r="BO23" i="15"/>
  <c r="BP23" i="15"/>
  <c r="BQ23" i="15"/>
  <c r="BR23" i="15"/>
  <c r="BS23" i="15"/>
  <c r="BT23" i="15"/>
  <c r="BU23" i="15"/>
  <c r="BV23" i="15"/>
  <c r="BW23" i="15"/>
  <c r="BX23" i="15"/>
  <c r="BY23" i="15"/>
  <c r="BZ23" i="15"/>
  <c r="CA23" i="15"/>
  <c r="CB23" i="15"/>
  <c r="CC23" i="15"/>
  <c r="CD23" i="15"/>
  <c r="CE23" i="15"/>
  <c r="CF23" i="15"/>
  <c r="CG23" i="15"/>
  <c r="CH23" i="15"/>
  <c r="CI23" i="15"/>
  <c r="CJ23" i="15"/>
  <c r="CK23" i="15"/>
  <c r="CL23" i="15"/>
  <c r="CM23" i="15"/>
  <c r="CM134" i="18"/>
  <c r="AF40" i="19"/>
  <c r="AG40" i="19"/>
  <c r="AR40" i="19"/>
  <c r="AH40" i="19"/>
  <c r="AS40" i="19"/>
  <c r="BD40" i="19"/>
  <c r="AT40" i="19"/>
  <c r="BE40" i="19"/>
  <c r="BP40" i="19"/>
  <c r="AI40" i="19"/>
  <c r="AU40" i="19"/>
  <c r="CB40" i="19"/>
  <c r="BF40" i="19"/>
  <c r="BQ40" i="19"/>
  <c r="AJ40" i="19"/>
  <c r="AK40" i="19"/>
  <c r="BG40" i="19"/>
  <c r="BR40" i="19"/>
  <c r="AV40" i="19"/>
  <c r="CC40" i="19"/>
  <c r="AL40" i="19"/>
  <c r="AW40" i="19"/>
  <c r="CD40" i="19"/>
  <c r="BS40" i="19"/>
  <c r="BH40" i="19"/>
  <c r="CE40" i="19"/>
  <c r="BI40" i="19"/>
  <c r="AX40" i="19"/>
  <c r="AM40" i="19"/>
  <c r="BT40" i="19"/>
  <c r="BJ40" i="19"/>
  <c r="AY40" i="19"/>
  <c r="BU40" i="19"/>
  <c r="AN40" i="19"/>
  <c r="CF40" i="19"/>
  <c r="BV40" i="19"/>
  <c r="BK40" i="19"/>
  <c r="CG40" i="19"/>
  <c r="AZ40" i="19"/>
  <c r="AO40" i="19"/>
  <c r="BL40" i="19"/>
  <c r="AP40" i="19"/>
  <c r="BA40" i="19"/>
  <c r="CH40" i="19"/>
  <c r="BW40" i="19"/>
  <c r="CI40" i="19"/>
  <c r="BB40" i="19"/>
  <c r="BM40" i="19"/>
  <c r="BX40" i="19"/>
  <c r="AQ40" i="19"/>
  <c r="CJ40" i="19"/>
  <c r="BN40" i="19"/>
  <c r="BC40" i="19"/>
  <c r="BY40" i="19"/>
  <c r="BO40" i="19"/>
  <c r="BZ40" i="19"/>
  <c r="CK40" i="19"/>
  <c r="CA40" i="19"/>
  <c r="CL40" i="19"/>
  <c r="CM40" i="19"/>
  <c r="BJ263" i="18"/>
  <c r="BP264" i="18"/>
  <c r="BP263" i="18" s="1"/>
  <c r="AR263" i="18"/>
  <c r="CK260" i="18"/>
  <c r="AD23" i="17"/>
  <c r="BX259" i="18"/>
  <c r="BX262" i="18" s="1"/>
  <c r="BX66" i="20" s="1"/>
  <c r="CG259" i="18"/>
  <c r="CG262" i="18" s="1"/>
  <c r="CG66" i="20" s="1"/>
  <c r="AL260" i="18"/>
  <c r="M23" i="17"/>
  <c r="AT259" i="18"/>
  <c r="AT262" i="18" s="1"/>
  <c r="AT66" i="20" s="1"/>
  <c r="BP260" i="18"/>
  <c r="W23" i="17"/>
  <c r="AD30" i="17"/>
  <c r="CM261" i="18"/>
  <c r="BW259" i="18"/>
  <c r="BW262" i="18" s="1"/>
  <c r="BW66" i="20" s="1"/>
  <c r="AE179" i="18"/>
  <c r="AE180" i="18"/>
  <c r="AY259" i="18"/>
  <c r="AY262" i="18" s="1"/>
  <c r="AY66" i="20" s="1"/>
  <c r="BZ264" i="18"/>
  <c r="BZ263" i="18" s="1"/>
  <c r="BY261" i="18"/>
  <c r="BX265" i="18" s="1"/>
  <c r="Z30" i="17"/>
  <c r="CH261" i="18"/>
  <c r="CG265" i="18" s="1"/>
  <c r="AC30" i="17"/>
  <c r="CF259" i="18"/>
  <c r="CF262" i="18" s="1"/>
  <c r="CF66" i="20" s="1"/>
  <c r="AF180" i="12"/>
  <c r="AG180" i="12" s="1"/>
  <c r="AH180" i="12" s="1"/>
  <c r="AI180" i="12" s="1"/>
  <c r="AJ180" i="12" s="1"/>
  <c r="AK180" i="12" s="1"/>
  <c r="AL180" i="12" s="1"/>
  <c r="AM180" i="12" s="1"/>
  <c r="AN180" i="12" s="1"/>
  <c r="AO180" i="12" s="1"/>
  <c r="AP180" i="12" s="1"/>
  <c r="AQ180" i="12" s="1"/>
  <c r="AR180" i="12" s="1"/>
  <c r="AS180" i="12" s="1"/>
  <c r="AT180" i="12" s="1"/>
  <c r="AU180" i="12" s="1"/>
  <c r="AV180" i="12" s="1"/>
  <c r="AW180" i="12" s="1"/>
  <c r="AX180" i="12" s="1"/>
  <c r="AY180" i="12" s="1"/>
  <c r="AZ180" i="12" s="1"/>
  <c r="BA180" i="12" s="1"/>
  <c r="BB180" i="12" s="1"/>
  <c r="BC180" i="12" s="1"/>
  <c r="BD180" i="12" s="1"/>
  <c r="BE180" i="12" s="1"/>
  <c r="BF180" i="12" s="1"/>
  <c r="BG180" i="12" s="1"/>
  <c r="BH180" i="12" s="1"/>
  <c r="BI180" i="12" s="1"/>
  <c r="BJ180" i="12" s="1"/>
  <c r="BK180" i="12" s="1"/>
  <c r="BL180" i="12" s="1"/>
  <c r="BM180" i="12" s="1"/>
  <c r="BN180" i="12" s="1"/>
  <c r="BO180" i="12" s="1"/>
  <c r="BP180" i="12" s="1"/>
  <c r="BQ180" i="12" s="1"/>
  <c r="BR180" i="12" s="1"/>
  <c r="BS180" i="12" s="1"/>
  <c r="BT180" i="12" s="1"/>
  <c r="BU180" i="12" s="1"/>
  <c r="BV180" i="12" s="1"/>
  <c r="BW180" i="12" s="1"/>
  <c r="BX180" i="12" s="1"/>
  <c r="BY180" i="12" s="1"/>
  <c r="BZ180" i="12" s="1"/>
  <c r="CA180" i="12" s="1"/>
  <c r="CB180" i="12" s="1"/>
  <c r="CC180" i="12" s="1"/>
  <c r="CD180" i="12" s="1"/>
  <c r="CE180" i="12" s="1"/>
  <c r="CF180" i="12" s="1"/>
  <c r="CG180" i="12" s="1"/>
  <c r="CH180" i="12" s="1"/>
  <c r="CI180" i="12" s="1"/>
  <c r="CJ180" i="12" s="1"/>
  <c r="CK180" i="12" s="1"/>
  <c r="CL180" i="12" s="1"/>
  <c r="CM180" i="12" s="1"/>
  <c r="AF193" i="12"/>
  <c r="AG193" i="12" s="1"/>
  <c r="AH193" i="12" s="1"/>
  <c r="AI193" i="12" s="1"/>
  <c r="AJ193" i="12" s="1"/>
  <c r="AK193" i="12" s="1"/>
  <c r="AL193" i="12" s="1"/>
  <c r="AM193" i="12" s="1"/>
  <c r="AN193" i="12" s="1"/>
  <c r="AO193" i="12" s="1"/>
  <c r="AP193" i="12" s="1"/>
  <c r="AQ193" i="12" s="1"/>
  <c r="AR193" i="12" s="1"/>
  <c r="AS193" i="12" s="1"/>
  <c r="AT193" i="12" s="1"/>
  <c r="AU193" i="12" s="1"/>
  <c r="AV193" i="12" s="1"/>
  <c r="AW193" i="12" s="1"/>
  <c r="AX193" i="12" s="1"/>
  <c r="AY193" i="12" s="1"/>
  <c r="AZ193" i="12" s="1"/>
  <c r="BA193" i="12" s="1"/>
  <c r="BB193" i="12" s="1"/>
  <c r="BC193" i="12" s="1"/>
  <c r="BD193" i="12" s="1"/>
  <c r="BE193" i="12" s="1"/>
  <c r="BF193" i="12" s="1"/>
  <c r="BG193" i="12" s="1"/>
  <c r="BH193" i="12" s="1"/>
  <c r="BI193" i="12" s="1"/>
  <c r="BJ193" i="12" s="1"/>
  <c r="BK193" i="12" s="1"/>
  <c r="BL193" i="12" s="1"/>
  <c r="BM193" i="12" s="1"/>
  <c r="BN193" i="12" s="1"/>
  <c r="BO193" i="12" s="1"/>
  <c r="BP193" i="12" s="1"/>
  <c r="BQ193" i="12" s="1"/>
  <c r="BR193" i="12" s="1"/>
  <c r="BS193" i="12" s="1"/>
  <c r="BT193" i="12" s="1"/>
  <c r="BU193" i="12" s="1"/>
  <c r="BV193" i="12" s="1"/>
  <c r="BW193" i="12" s="1"/>
  <c r="BX193" i="12" s="1"/>
  <c r="BY193" i="12" s="1"/>
  <c r="BZ193" i="12" s="1"/>
  <c r="CA193" i="12" s="1"/>
  <c r="CB193" i="12" s="1"/>
  <c r="CC193" i="12" s="1"/>
  <c r="CD193" i="12" s="1"/>
  <c r="CE193" i="12" s="1"/>
  <c r="CF193" i="12" s="1"/>
  <c r="CG193" i="12" s="1"/>
  <c r="CH193" i="12" s="1"/>
  <c r="CI193" i="12" s="1"/>
  <c r="CJ193" i="12" s="1"/>
  <c r="CK193" i="12" s="1"/>
  <c r="CL193" i="12" s="1"/>
  <c r="CM193" i="12" s="1"/>
  <c r="AF172" i="12"/>
  <c r="AG172" i="12" s="1"/>
  <c r="AH172" i="12" s="1"/>
  <c r="AI172" i="12" s="1"/>
  <c r="AJ172" i="12" s="1"/>
  <c r="AK172" i="12" s="1"/>
  <c r="AL172" i="12" s="1"/>
  <c r="AM172" i="12" s="1"/>
  <c r="AN172" i="12" s="1"/>
  <c r="AO172" i="12" s="1"/>
  <c r="AP172" i="12" s="1"/>
  <c r="AQ172" i="12" s="1"/>
  <c r="AR172" i="12" s="1"/>
  <c r="AS172" i="12" s="1"/>
  <c r="AT172" i="12" s="1"/>
  <c r="AU172" i="12" s="1"/>
  <c r="AV172" i="12" s="1"/>
  <c r="AW172" i="12" s="1"/>
  <c r="AX172" i="12" s="1"/>
  <c r="AY172" i="12" s="1"/>
  <c r="AZ172" i="12" s="1"/>
  <c r="BA172" i="12" s="1"/>
  <c r="BB172" i="12" s="1"/>
  <c r="BC172" i="12" s="1"/>
  <c r="BD172" i="12" s="1"/>
  <c r="BE172" i="12" s="1"/>
  <c r="BF172" i="12" s="1"/>
  <c r="BG172" i="12" s="1"/>
  <c r="BH172" i="12" s="1"/>
  <c r="BI172" i="12" s="1"/>
  <c r="BJ172" i="12" s="1"/>
  <c r="BK172" i="12" s="1"/>
  <c r="BL172" i="12" s="1"/>
  <c r="BM172" i="12" s="1"/>
  <c r="BN172" i="12" s="1"/>
  <c r="BO172" i="12" s="1"/>
  <c r="BP172" i="12" s="1"/>
  <c r="BQ172" i="12" s="1"/>
  <c r="BR172" i="12" s="1"/>
  <c r="BS172" i="12" s="1"/>
  <c r="BT172" i="12" s="1"/>
  <c r="BU172" i="12" s="1"/>
  <c r="BV172" i="12" s="1"/>
  <c r="BW172" i="12" s="1"/>
  <c r="BX172" i="12" s="1"/>
  <c r="BY172" i="12" s="1"/>
  <c r="BZ172" i="12" s="1"/>
  <c r="CA172" i="12" s="1"/>
  <c r="CB172" i="12" s="1"/>
  <c r="CC172" i="12" s="1"/>
  <c r="CD172" i="12" s="1"/>
  <c r="CE172" i="12" s="1"/>
  <c r="CF172" i="12" s="1"/>
  <c r="CG172" i="12" s="1"/>
  <c r="CH172" i="12" s="1"/>
  <c r="CI172" i="12" s="1"/>
  <c r="CJ172" i="12" s="1"/>
  <c r="CK172" i="12" s="1"/>
  <c r="CL172" i="12" s="1"/>
  <c r="CM172" i="12" s="1"/>
  <c r="AF181" i="12"/>
  <c r="AG181" i="12" s="1"/>
  <c r="AH181" i="12" s="1"/>
  <c r="AI181" i="12" s="1"/>
  <c r="AJ181" i="12" s="1"/>
  <c r="AK181" i="12" s="1"/>
  <c r="AL181" i="12" s="1"/>
  <c r="AM181" i="12" s="1"/>
  <c r="AN181" i="12" s="1"/>
  <c r="AO181" i="12" s="1"/>
  <c r="AP181" i="12" s="1"/>
  <c r="AQ181" i="12" s="1"/>
  <c r="AR181" i="12" s="1"/>
  <c r="AS181" i="12" s="1"/>
  <c r="AT181" i="12" s="1"/>
  <c r="AU181" i="12" s="1"/>
  <c r="AV181" i="12" s="1"/>
  <c r="AW181" i="12" s="1"/>
  <c r="AX181" i="12" s="1"/>
  <c r="AY181" i="12" s="1"/>
  <c r="AZ181" i="12" s="1"/>
  <c r="BA181" i="12" s="1"/>
  <c r="BB181" i="12" s="1"/>
  <c r="BC181" i="12" s="1"/>
  <c r="BD181" i="12" s="1"/>
  <c r="BE181" i="12" s="1"/>
  <c r="BF181" i="12" s="1"/>
  <c r="BG181" i="12" s="1"/>
  <c r="BH181" i="12" s="1"/>
  <c r="BI181" i="12" s="1"/>
  <c r="BJ181" i="12" s="1"/>
  <c r="BK181" i="12" s="1"/>
  <c r="BL181" i="12" s="1"/>
  <c r="BM181" i="12" s="1"/>
  <c r="BN181" i="12" s="1"/>
  <c r="BO181" i="12" s="1"/>
  <c r="BP181" i="12" s="1"/>
  <c r="BQ181" i="12" s="1"/>
  <c r="BR181" i="12" s="1"/>
  <c r="BS181" i="12" s="1"/>
  <c r="BT181" i="12" s="1"/>
  <c r="BU181" i="12" s="1"/>
  <c r="BV181" i="12" s="1"/>
  <c r="BW181" i="12" s="1"/>
  <c r="BX181" i="12" s="1"/>
  <c r="BY181" i="12" s="1"/>
  <c r="BZ181" i="12" s="1"/>
  <c r="CA181" i="12" s="1"/>
  <c r="CB181" i="12" s="1"/>
  <c r="CC181" i="12" s="1"/>
  <c r="CD181" i="12" s="1"/>
  <c r="CE181" i="12" s="1"/>
  <c r="CF181" i="12" s="1"/>
  <c r="CG181" i="12" s="1"/>
  <c r="CH181" i="12" s="1"/>
  <c r="CI181" i="12" s="1"/>
  <c r="CJ181" i="12" s="1"/>
  <c r="CK181" i="12" s="1"/>
  <c r="CL181" i="12" s="1"/>
  <c r="CM181" i="12" s="1"/>
  <c r="AF189" i="12"/>
  <c r="AG189" i="12" s="1"/>
  <c r="AH189" i="12" s="1"/>
  <c r="AI189" i="12" s="1"/>
  <c r="AJ189" i="12" s="1"/>
  <c r="AK189" i="12" s="1"/>
  <c r="AL189" i="12" s="1"/>
  <c r="AM189" i="12" s="1"/>
  <c r="AN189" i="12" s="1"/>
  <c r="AO189" i="12" s="1"/>
  <c r="AP189" i="12" s="1"/>
  <c r="AQ189" i="12" s="1"/>
  <c r="AR189" i="12" s="1"/>
  <c r="AS189" i="12" s="1"/>
  <c r="AT189" i="12" s="1"/>
  <c r="AU189" i="12" s="1"/>
  <c r="AV189" i="12" s="1"/>
  <c r="AW189" i="12" s="1"/>
  <c r="AX189" i="12" s="1"/>
  <c r="AY189" i="12" s="1"/>
  <c r="AZ189" i="12" s="1"/>
  <c r="BA189" i="12" s="1"/>
  <c r="BB189" i="12" s="1"/>
  <c r="BC189" i="12" s="1"/>
  <c r="BD189" i="12" s="1"/>
  <c r="BE189" i="12" s="1"/>
  <c r="BF189" i="12" s="1"/>
  <c r="BG189" i="12" s="1"/>
  <c r="BH189" i="12" s="1"/>
  <c r="BI189" i="12" s="1"/>
  <c r="BJ189" i="12" s="1"/>
  <c r="BK189" i="12" s="1"/>
  <c r="BL189" i="12" s="1"/>
  <c r="BM189" i="12" s="1"/>
  <c r="BN189" i="12" s="1"/>
  <c r="BO189" i="12" s="1"/>
  <c r="BP189" i="12" s="1"/>
  <c r="BQ189" i="12" s="1"/>
  <c r="BR189" i="12" s="1"/>
  <c r="BS189" i="12" s="1"/>
  <c r="BT189" i="12" s="1"/>
  <c r="BU189" i="12" s="1"/>
  <c r="BV189" i="12" s="1"/>
  <c r="BW189" i="12" s="1"/>
  <c r="BX189" i="12" s="1"/>
  <c r="BY189" i="12" s="1"/>
  <c r="BZ189" i="12" s="1"/>
  <c r="CA189" i="12" s="1"/>
  <c r="CB189" i="12" s="1"/>
  <c r="CC189" i="12" s="1"/>
  <c r="CD189" i="12" s="1"/>
  <c r="CE189" i="12" s="1"/>
  <c r="CF189" i="12" s="1"/>
  <c r="CG189" i="12" s="1"/>
  <c r="CH189" i="12" s="1"/>
  <c r="CI189" i="12" s="1"/>
  <c r="CJ189" i="12" s="1"/>
  <c r="CK189" i="12" s="1"/>
  <c r="CL189" i="12" s="1"/>
  <c r="CM189" i="12" s="1"/>
  <c r="AF184" i="12"/>
  <c r="AG184" i="12" s="1"/>
  <c r="AH184" i="12" s="1"/>
  <c r="AI184" i="12" s="1"/>
  <c r="AJ184" i="12" s="1"/>
  <c r="AK184" i="12" s="1"/>
  <c r="AL184" i="12" s="1"/>
  <c r="AM184" i="12" s="1"/>
  <c r="AN184" i="12" s="1"/>
  <c r="AO184" i="12" s="1"/>
  <c r="AP184" i="12" s="1"/>
  <c r="AQ184" i="12" s="1"/>
  <c r="AR184" i="12" s="1"/>
  <c r="AS184" i="12" s="1"/>
  <c r="AT184" i="12" s="1"/>
  <c r="AU184" i="12" s="1"/>
  <c r="AV184" i="12" s="1"/>
  <c r="AW184" i="12" s="1"/>
  <c r="AX184" i="12" s="1"/>
  <c r="AY184" i="12" s="1"/>
  <c r="AZ184" i="12" s="1"/>
  <c r="BA184" i="12" s="1"/>
  <c r="BB184" i="12" s="1"/>
  <c r="BC184" i="12" s="1"/>
  <c r="BD184" i="12" s="1"/>
  <c r="BE184" i="12" s="1"/>
  <c r="BF184" i="12" s="1"/>
  <c r="BG184" i="12" s="1"/>
  <c r="BH184" i="12" s="1"/>
  <c r="BI184" i="12" s="1"/>
  <c r="BJ184" i="12" s="1"/>
  <c r="BK184" i="12" s="1"/>
  <c r="BL184" i="12" s="1"/>
  <c r="BM184" i="12" s="1"/>
  <c r="BN184" i="12" s="1"/>
  <c r="BO184" i="12" s="1"/>
  <c r="BP184" i="12" s="1"/>
  <c r="BQ184" i="12" s="1"/>
  <c r="BR184" i="12" s="1"/>
  <c r="BS184" i="12" s="1"/>
  <c r="BT184" i="12" s="1"/>
  <c r="BU184" i="12" s="1"/>
  <c r="BV184" i="12" s="1"/>
  <c r="BW184" i="12" s="1"/>
  <c r="BX184" i="12" s="1"/>
  <c r="BY184" i="12" s="1"/>
  <c r="BZ184" i="12" s="1"/>
  <c r="CA184" i="12" s="1"/>
  <c r="CB184" i="12" s="1"/>
  <c r="CC184" i="12" s="1"/>
  <c r="CD184" i="12" s="1"/>
  <c r="CE184" i="12" s="1"/>
  <c r="CF184" i="12" s="1"/>
  <c r="CG184" i="12" s="1"/>
  <c r="CH184" i="12" s="1"/>
  <c r="CI184" i="12" s="1"/>
  <c r="CJ184" i="12" s="1"/>
  <c r="CK184" i="12" s="1"/>
  <c r="CL184" i="12" s="1"/>
  <c r="CM184" i="12" s="1"/>
  <c r="AF177" i="12"/>
  <c r="AG177" i="12" s="1"/>
  <c r="AH177" i="12" s="1"/>
  <c r="AI177" i="12" s="1"/>
  <c r="AJ177" i="12" s="1"/>
  <c r="AK177" i="12" s="1"/>
  <c r="AL177" i="12" s="1"/>
  <c r="AM177" i="12" s="1"/>
  <c r="AN177" i="12" s="1"/>
  <c r="AO177" i="12" s="1"/>
  <c r="AP177" i="12" s="1"/>
  <c r="AQ177" i="12" s="1"/>
  <c r="AR177" i="12" s="1"/>
  <c r="AS177" i="12" s="1"/>
  <c r="AT177" i="12" s="1"/>
  <c r="AU177" i="12" s="1"/>
  <c r="AV177" i="12" s="1"/>
  <c r="AW177" i="12" s="1"/>
  <c r="AX177" i="12" s="1"/>
  <c r="AY177" i="12" s="1"/>
  <c r="AZ177" i="12" s="1"/>
  <c r="BA177" i="12" s="1"/>
  <c r="BB177" i="12" s="1"/>
  <c r="BC177" i="12" s="1"/>
  <c r="BD177" i="12" s="1"/>
  <c r="BE177" i="12" s="1"/>
  <c r="BF177" i="12" s="1"/>
  <c r="BG177" i="12" s="1"/>
  <c r="BH177" i="12" s="1"/>
  <c r="BI177" i="12" s="1"/>
  <c r="BJ177" i="12" s="1"/>
  <c r="BK177" i="12" s="1"/>
  <c r="BL177" i="12" s="1"/>
  <c r="BM177" i="12" s="1"/>
  <c r="BN177" i="12" s="1"/>
  <c r="BO177" i="12" s="1"/>
  <c r="BP177" i="12" s="1"/>
  <c r="BQ177" i="12" s="1"/>
  <c r="BR177" i="12" s="1"/>
  <c r="BS177" i="12" s="1"/>
  <c r="BT177" i="12" s="1"/>
  <c r="BU177" i="12" s="1"/>
  <c r="BV177" i="12" s="1"/>
  <c r="BW177" i="12" s="1"/>
  <c r="BX177" i="12" s="1"/>
  <c r="BY177" i="12" s="1"/>
  <c r="BZ177" i="12" s="1"/>
  <c r="CA177" i="12" s="1"/>
  <c r="CB177" i="12" s="1"/>
  <c r="CC177" i="12" s="1"/>
  <c r="CD177" i="12" s="1"/>
  <c r="CE177" i="12" s="1"/>
  <c r="CF177" i="12" s="1"/>
  <c r="CG177" i="12" s="1"/>
  <c r="CH177" i="12" s="1"/>
  <c r="CI177" i="12" s="1"/>
  <c r="CJ177" i="12" s="1"/>
  <c r="CK177" i="12" s="1"/>
  <c r="CL177" i="12" s="1"/>
  <c r="CM177" i="12" s="1"/>
  <c r="AF188" i="12"/>
  <c r="AG188" i="12" s="1"/>
  <c r="AH188" i="12" s="1"/>
  <c r="AI188" i="12" s="1"/>
  <c r="AJ188" i="12" s="1"/>
  <c r="AK188" i="12" s="1"/>
  <c r="AL188" i="12" s="1"/>
  <c r="AM188" i="12" s="1"/>
  <c r="AN188" i="12" s="1"/>
  <c r="AO188" i="12" s="1"/>
  <c r="AP188" i="12" s="1"/>
  <c r="AQ188" i="12" s="1"/>
  <c r="AR188" i="12" s="1"/>
  <c r="AS188" i="12" s="1"/>
  <c r="AT188" i="12" s="1"/>
  <c r="AU188" i="12" s="1"/>
  <c r="AV188" i="12" s="1"/>
  <c r="AW188" i="12" s="1"/>
  <c r="AX188" i="12" s="1"/>
  <c r="AY188" i="12" s="1"/>
  <c r="AZ188" i="12" s="1"/>
  <c r="BA188" i="12" s="1"/>
  <c r="BB188" i="12" s="1"/>
  <c r="BC188" i="12" s="1"/>
  <c r="BD188" i="12" s="1"/>
  <c r="BE188" i="12" s="1"/>
  <c r="BF188" i="12" s="1"/>
  <c r="BG188" i="12" s="1"/>
  <c r="BH188" i="12" s="1"/>
  <c r="BI188" i="12" s="1"/>
  <c r="BJ188" i="12" s="1"/>
  <c r="BK188" i="12" s="1"/>
  <c r="BL188" i="12" s="1"/>
  <c r="BM188" i="12" s="1"/>
  <c r="BN188" i="12" s="1"/>
  <c r="BO188" i="12" s="1"/>
  <c r="BP188" i="12" s="1"/>
  <c r="BQ188" i="12" s="1"/>
  <c r="BR188" i="12" s="1"/>
  <c r="BS188" i="12" s="1"/>
  <c r="BT188" i="12" s="1"/>
  <c r="BU188" i="12" s="1"/>
  <c r="BV188" i="12" s="1"/>
  <c r="BW188" i="12" s="1"/>
  <c r="BX188" i="12" s="1"/>
  <c r="BY188" i="12" s="1"/>
  <c r="BZ188" i="12" s="1"/>
  <c r="CA188" i="12" s="1"/>
  <c r="CB188" i="12" s="1"/>
  <c r="CC188" i="12" s="1"/>
  <c r="CD188" i="12" s="1"/>
  <c r="CE188" i="12" s="1"/>
  <c r="CF188" i="12" s="1"/>
  <c r="CG188" i="12" s="1"/>
  <c r="CH188" i="12" s="1"/>
  <c r="CI188" i="12" s="1"/>
  <c r="CJ188" i="12" s="1"/>
  <c r="CK188" i="12" s="1"/>
  <c r="CL188" i="12" s="1"/>
  <c r="CM188" i="12" s="1"/>
  <c r="AF174" i="12"/>
  <c r="AG174" i="12" s="1"/>
  <c r="AH174" i="12" s="1"/>
  <c r="AI174" i="12" s="1"/>
  <c r="AJ174" i="12" s="1"/>
  <c r="AK174" i="12" s="1"/>
  <c r="AL174" i="12" s="1"/>
  <c r="AM174" i="12" s="1"/>
  <c r="AN174" i="12" s="1"/>
  <c r="AO174" i="12" s="1"/>
  <c r="AP174" i="12" s="1"/>
  <c r="AQ174" i="12" s="1"/>
  <c r="AR174" i="12" s="1"/>
  <c r="AS174" i="12" s="1"/>
  <c r="AT174" i="12" s="1"/>
  <c r="AU174" i="12" s="1"/>
  <c r="AV174" i="12" s="1"/>
  <c r="AW174" i="12" s="1"/>
  <c r="AX174" i="12" s="1"/>
  <c r="AY174" i="12" s="1"/>
  <c r="AZ174" i="12" s="1"/>
  <c r="BA174" i="12" s="1"/>
  <c r="BB174" i="12" s="1"/>
  <c r="BC174" i="12" s="1"/>
  <c r="BD174" i="12" s="1"/>
  <c r="BE174" i="12" s="1"/>
  <c r="BF174" i="12" s="1"/>
  <c r="BG174" i="12" s="1"/>
  <c r="BH174" i="12" s="1"/>
  <c r="BI174" i="12" s="1"/>
  <c r="BJ174" i="12" s="1"/>
  <c r="BK174" i="12" s="1"/>
  <c r="BL174" i="12" s="1"/>
  <c r="BM174" i="12" s="1"/>
  <c r="BN174" i="12" s="1"/>
  <c r="BO174" i="12" s="1"/>
  <c r="BP174" i="12" s="1"/>
  <c r="BQ174" i="12" s="1"/>
  <c r="BR174" i="12" s="1"/>
  <c r="BS174" i="12" s="1"/>
  <c r="BT174" i="12" s="1"/>
  <c r="BU174" i="12" s="1"/>
  <c r="BV174" i="12" s="1"/>
  <c r="BW174" i="12" s="1"/>
  <c r="BX174" i="12" s="1"/>
  <c r="BY174" i="12" s="1"/>
  <c r="BZ174" i="12" s="1"/>
  <c r="CA174" i="12" s="1"/>
  <c r="CB174" i="12" s="1"/>
  <c r="CC174" i="12" s="1"/>
  <c r="CD174" i="12" s="1"/>
  <c r="CE174" i="12" s="1"/>
  <c r="CF174" i="12" s="1"/>
  <c r="CG174" i="12" s="1"/>
  <c r="CH174" i="12" s="1"/>
  <c r="CI174" i="12" s="1"/>
  <c r="CJ174" i="12" s="1"/>
  <c r="CK174" i="12" s="1"/>
  <c r="CL174" i="12" s="1"/>
  <c r="CM174" i="12" s="1"/>
  <c r="AF178" i="12"/>
  <c r="AG178" i="12" s="1"/>
  <c r="AH178" i="12" s="1"/>
  <c r="AI178" i="12" s="1"/>
  <c r="AJ178" i="12" s="1"/>
  <c r="AK178" i="12" s="1"/>
  <c r="AL178" i="12" s="1"/>
  <c r="AM178" i="12" s="1"/>
  <c r="AN178" i="12" s="1"/>
  <c r="AO178" i="12" s="1"/>
  <c r="AP178" i="12" s="1"/>
  <c r="AQ178" i="12" s="1"/>
  <c r="AR178" i="12" s="1"/>
  <c r="AS178" i="12" s="1"/>
  <c r="AT178" i="12" s="1"/>
  <c r="AU178" i="12" s="1"/>
  <c r="AV178" i="12" s="1"/>
  <c r="AW178" i="12" s="1"/>
  <c r="AX178" i="12" s="1"/>
  <c r="AY178" i="12" s="1"/>
  <c r="AZ178" i="12" s="1"/>
  <c r="BA178" i="12" s="1"/>
  <c r="BB178" i="12" s="1"/>
  <c r="BC178" i="12" s="1"/>
  <c r="BD178" i="12" s="1"/>
  <c r="BE178" i="12" s="1"/>
  <c r="BF178" i="12" s="1"/>
  <c r="BG178" i="12" s="1"/>
  <c r="BH178" i="12" s="1"/>
  <c r="BI178" i="12" s="1"/>
  <c r="BJ178" i="12" s="1"/>
  <c r="BK178" i="12" s="1"/>
  <c r="BL178" i="12" s="1"/>
  <c r="BM178" i="12" s="1"/>
  <c r="BN178" i="12" s="1"/>
  <c r="BO178" i="12" s="1"/>
  <c r="BP178" i="12" s="1"/>
  <c r="BQ178" i="12" s="1"/>
  <c r="BR178" i="12" s="1"/>
  <c r="BS178" i="12" s="1"/>
  <c r="BT178" i="12" s="1"/>
  <c r="BU178" i="12" s="1"/>
  <c r="BV178" i="12" s="1"/>
  <c r="BW178" i="12" s="1"/>
  <c r="BX178" i="12" s="1"/>
  <c r="BY178" i="12" s="1"/>
  <c r="BZ178" i="12" s="1"/>
  <c r="CA178" i="12" s="1"/>
  <c r="CB178" i="12" s="1"/>
  <c r="CC178" i="12" s="1"/>
  <c r="CD178" i="12" s="1"/>
  <c r="CE178" i="12" s="1"/>
  <c r="CF178" i="12" s="1"/>
  <c r="CG178" i="12" s="1"/>
  <c r="CH178" i="12" s="1"/>
  <c r="CI178" i="12" s="1"/>
  <c r="CJ178" i="12" s="1"/>
  <c r="CK178" i="12" s="1"/>
  <c r="CL178" i="12" s="1"/>
  <c r="CM178" i="12" s="1"/>
  <c r="AF186" i="12"/>
  <c r="AG186" i="12" s="1"/>
  <c r="AH186" i="12" s="1"/>
  <c r="AI186" i="12" s="1"/>
  <c r="AJ186" i="12" s="1"/>
  <c r="AK186" i="12" s="1"/>
  <c r="AL186" i="12" s="1"/>
  <c r="AM186" i="12" s="1"/>
  <c r="AN186" i="12" s="1"/>
  <c r="AO186" i="12" s="1"/>
  <c r="AP186" i="12" s="1"/>
  <c r="AQ186" i="12" s="1"/>
  <c r="AR186" i="12" s="1"/>
  <c r="AS186" i="12" s="1"/>
  <c r="AT186" i="12" s="1"/>
  <c r="AU186" i="12" s="1"/>
  <c r="AV186" i="12" s="1"/>
  <c r="AW186" i="12" s="1"/>
  <c r="AX186" i="12" s="1"/>
  <c r="AY186" i="12" s="1"/>
  <c r="AZ186" i="12" s="1"/>
  <c r="BA186" i="12" s="1"/>
  <c r="BB186" i="12" s="1"/>
  <c r="BC186" i="12" s="1"/>
  <c r="BD186" i="12" s="1"/>
  <c r="BE186" i="12" s="1"/>
  <c r="BF186" i="12" s="1"/>
  <c r="BG186" i="12" s="1"/>
  <c r="BH186" i="12" s="1"/>
  <c r="BI186" i="12" s="1"/>
  <c r="BJ186" i="12" s="1"/>
  <c r="BK186" i="12" s="1"/>
  <c r="BL186" i="12" s="1"/>
  <c r="BM186" i="12" s="1"/>
  <c r="BN186" i="12" s="1"/>
  <c r="BO186" i="12" s="1"/>
  <c r="BP186" i="12" s="1"/>
  <c r="BQ186" i="12" s="1"/>
  <c r="BR186" i="12" s="1"/>
  <c r="BS186" i="12" s="1"/>
  <c r="BT186" i="12" s="1"/>
  <c r="BU186" i="12" s="1"/>
  <c r="BV186" i="12" s="1"/>
  <c r="BW186" i="12" s="1"/>
  <c r="BX186" i="12" s="1"/>
  <c r="BY186" i="12" s="1"/>
  <c r="BZ186" i="12" s="1"/>
  <c r="CA186" i="12" s="1"/>
  <c r="CB186" i="12" s="1"/>
  <c r="CC186" i="12" s="1"/>
  <c r="CD186" i="12" s="1"/>
  <c r="CE186" i="12" s="1"/>
  <c r="CF186" i="12" s="1"/>
  <c r="CG186" i="12" s="1"/>
  <c r="CH186" i="12" s="1"/>
  <c r="CI186" i="12" s="1"/>
  <c r="CJ186" i="12" s="1"/>
  <c r="CK186" i="12" s="1"/>
  <c r="CL186" i="12" s="1"/>
  <c r="CM186" i="12" s="1"/>
  <c r="AF176" i="12"/>
  <c r="AG176" i="12" s="1"/>
  <c r="AH176" i="12" s="1"/>
  <c r="AI176" i="12" s="1"/>
  <c r="AJ176" i="12" s="1"/>
  <c r="AK176" i="12" s="1"/>
  <c r="AL176" i="12" s="1"/>
  <c r="AM176" i="12" s="1"/>
  <c r="AN176" i="12" s="1"/>
  <c r="AO176" i="12" s="1"/>
  <c r="AP176" i="12" s="1"/>
  <c r="AQ176" i="12" s="1"/>
  <c r="AR176" i="12" s="1"/>
  <c r="AS176" i="12" s="1"/>
  <c r="AT176" i="12" s="1"/>
  <c r="AU176" i="12" s="1"/>
  <c r="AV176" i="12" s="1"/>
  <c r="AW176" i="12" s="1"/>
  <c r="AX176" i="12" s="1"/>
  <c r="AY176" i="12" s="1"/>
  <c r="AZ176" i="12" s="1"/>
  <c r="BA176" i="12" s="1"/>
  <c r="BB176" i="12" s="1"/>
  <c r="BC176" i="12" s="1"/>
  <c r="BD176" i="12" s="1"/>
  <c r="BE176" i="12" s="1"/>
  <c r="BF176" i="12" s="1"/>
  <c r="BG176" i="12" s="1"/>
  <c r="BH176" i="12" s="1"/>
  <c r="BI176" i="12" s="1"/>
  <c r="BJ176" i="12" s="1"/>
  <c r="BK176" i="12" s="1"/>
  <c r="BL176" i="12" s="1"/>
  <c r="BM176" i="12" s="1"/>
  <c r="BN176" i="12" s="1"/>
  <c r="BO176" i="12" s="1"/>
  <c r="BP176" i="12" s="1"/>
  <c r="BQ176" i="12" s="1"/>
  <c r="BR176" i="12" s="1"/>
  <c r="BS176" i="12" s="1"/>
  <c r="BT176" i="12" s="1"/>
  <c r="BU176" i="12" s="1"/>
  <c r="BV176" i="12" s="1"/>
  <c r="BW176" i="12" s="1"/>
  <c r="BX176" i="12" s="1"/>
  <c r="BY176" i="12" s="1"/>
  <c r="BZ176" i="12" s="1"/>
  <c r="CA176" i="12" s="1"/>
  <c r="CB176" i="12" s="1"/>
  <c r="CC176" i="12" s="1"/>
  <c r="CD176" i="12" s="1"/>
  <c r="CE176" i="12" s="1"/>
  <c r="CF176" i="12" s="1"/>
  <c r="CG176" i="12" s="1"/>
  <c r="CH176" i="12" s="1"/>
  <c r="CI176" i="12" s="1"/>
  <c r="CJ176" i="12" s="1"/>
  <c r="CK176" i="12" s="1"/>
  <c r="CL176" i="12" s="1"/>
  <c r="CM176" i="12" s="1"/>
  <c r="AF171" i="12"/>
  <c r="AF182" i="12"/>
  <c r="AG182" i="12" s="1"/>
  <c r="AH182" i="12" s="1"/>
  <c r="AI182" i="12" s="1"/>
  <c r="AJ182" i="12" s="1"/>
  <c r="AK182" i="12" s="1"/>
  <c r="AL182" i="12" s="1"/>
  <c r="AM182" i="12" s="1"/>
  <c r="AN182" i="12" s="1"/>
  <c r="AO182" i="12" s="1"/>
  <c r="AP182" i="12" s="1"/>
  <c r="AQ182" i="12" s="1"/>
  <c r="AR182" i="12" s="1"/>
  <c r="AS182" i="12" s="1"/>
  <c r="AT182" i="12" s="1"/>
  <c r="AU182" i="12" s="1"/>
  <c r="AV182" i="12" s="1"/>
  <c r="AW182" i="12" s="1"/>
  <c r="AX182" i="12" s="1"/>
  <c r="AY182" i="12" s="1"/>
  <c r="AZ182" i="12" s="1"/>
  <c r="BA182" i="12" s="1"/>
  <c r="BB182" i="12" s="1"/>
  <c r="BC182" i="12" s="1"/>
  <c r="BD182" i="12" s="1"/>
  <c r="BE182" i="12" s="1"/>
  <c r="BF182" i="12" s="1"/>
  <c r="BG182" i="12" s="1"/>
  <c r="BH182" i="12" s="1"/>
  <c r="BI182" i="12" s="1"/>
  <c r="BJ182" i="12" s="1"/>
  <c r="BK182" i="12" s="1"/>
  <c r="BL182" i="12" s="1"/>
  <c r="BM182" i="12" s="1"/>
  <c r="BN182" i="12" s="1"/>
  <c r="BO182" i="12" s="1"/>
  <c r="BP182" i="12" s="1"/>
  <c r="BQ182" i="12" s="1"/>
  <c r="BR182" i="12" s="1"/>
  <c r="BS182" i="12" s="1"/>
  <c r="BT182" i="12" s="1"/>
  <c r="BU182" i="12" s="1"/>
  <c r="BV182" i="12" s="1"/>
  <c r="BW182" i="12" s="1"/>
  <c r="BX182" i="12" s="1"/>
  <c r="BY182" i="12" s="1"/>
  <c r="BZ182" i="12" s="1"/>
  <c r="CA182" i="12" s="1"/>
  <c r="CB182" i="12" s="1"/>
  <c r="CC182" i="12" s="1"/>
  <c r="CD182" i="12" s="1"/>
  <c r="CE182" i="12" s="1"/>
  <c r="CF182" i="12" s="1"/>
  <c r="CG182" i="12" s="1"/>
  <c r="CH182" i="12" s="1"/>
  <c r="CI182" i="12" s="1"/>
  <c r="CJ182" i="12" s="1"/>
  <c r="CK182" i="12" s="1"/>
  <c r="CL182" i="12" s="1"/>
  <c r="CM182" i="12" s="1"/>
  <c r="AF191" i="12"/>
  <c r="AG191" i="12" s="1"/>
  <c r="AH191" i="12" s="1"/>
  <c r="AI191" i="12" s="1"/>
  <c r="AJ191" i="12" s="1"/>
  <c r="AK191" i="12" s="1"/>
  <c r="AL191" i="12" s="1"/>
  <c r="AM191" i="12" s="1"/>
  <c r="AN191" i="12" s="1"/>
  <c r="AO191" i="12" s="1"/>
  <c r="AP191" i="12" s="1"/>
  <c r="AQ191" i="12" s="1"/>
  <c r="AR191" i="12" s="1"/>
  <c r="AS191" i="12" s="1"/>
  <c r="AT191" i="12" s="1"/>
  <c r="AU191" i="12" s="1"/>
  <c r="AV191" i="12" s="1"/>
  <c r="AW191" i="12" s="1"/>
  <c r="AX191" i="12" s="1"/>
  <c r="AY191" i="12" s="1"/>
  <c r="AZ191" i="12" s="1"/>
  <c r="BA191" i="12" s="1"/>
  <c r="BB191" i="12" s="1"/>
  <c r="BC191" i="12" s="1"/>
  <c r="BD191" i="12" s="1"/>
  <c r="BE191" i="12" s="1"/>
  <c r="BF191" i="12" s="1"/>
  <c r="BG191" i="12" s="1"/>
  <c r="BH191" i="12" s="1"/>
  <c r="BI191" i="12" s="1"/>
  <c r="BJ191" i="12" s="1"/>
  <c r="BK191" i="12" s="1"/>
  <c r="BL191" i="12" s="1"/>
  <c r="BM191" i="12" s="1"/>
  <c r="BN191" i="12" s="1"/>
  <c r="BO191" i="12" s="1"/>
  <c r="BP191" i="12" s="1"/>
  <c r="BQ191" i="12" s="1"/>
  <c r="BR191" i="12" s="1"/>
  <c r="BS191" i="12" s="1"/>
  <c r="BT191" i="12" s="1"/>
  <c r="BU191" i="12" s="1"/>
  <c r="BV191" i="12" s="1"/>
  <c r="BW191" i="12" s="1"/>
  <c r="BX191" i="12" s="1"/>
  <c r="BY191" i="12" s="1"/>
  <c r="BZ191" i="12" s="1"/>
  <c r="CA191" i="12" s="1"/>
  <c r="CB191" i="12" s="1"/>
  <c r="CC191" i="12" s="1"/>
  <c r="CD191" i="12" s="1"/>
  <c r="CE191" i="12" s="1"/>
  <c r="CF191" i="12" s="1"/>
  <c r="CG191" i="12" s="1"/>
  <c r="CH191" i="12" s="1"/>
  <c r="CI191" i="12" s="1"/>
  <c r="CJ191" i="12" s="1"/>
  <c r="CK191" i="12" s="1"/>
  <c r="CL191" i="12" s="1"/>
  <c r="CM191" i="12" s="1"/>
  <c r="AF175" i="12"/>
  <c r="AG175" i="12" s="1"/>
  <c r="AH175" i="12" s="1"/>
  <c r="AI175" i="12" s="1"/>
  <c r="AJ175" i="12" s="1"/>
  <c r="AK175" i="12" s="1"/>
  <c r="AL175" i="12" s="1"/>
  <c r="AM175" i="12" s="1"/>
  <c r="AN175" i="12" s="1"/>
  <c r="AO175" i="12" s="1"/>
  <c r="AP175" i="12" s="1"/>
  <c r="AQ175" i="12" s="1"/>
  <c r="AR175" i="12" s="1"/>
  <c r="AS175" i="12" s="1"/>
  <c r="AT175" i="12" s="1"/>
  <c r="AU175" i="12" s="1"/>
  <c r="AV175" i="12" s="1"/>
  <c r="AW175" i="12" s="1"/>
  <c r="AX175" i="12" s="1"/>
  <c r="AY175" i="12" s="1"/>
  <c r="AZ175" i="12" s="1"/>
  <c r="BA175" i="12" s="1"/>
  <c r="BB175" i="12" s="1"/>
  <c r="BC175" i="12" s="1"/>
  <c r="BD175" i="12" s="1"/>
  <c r="BE175" i="12" s="1"/>
  <c r="BF175" i="12" s="1"/>
  <c r="BG175" i="12" s="1"/>
  <c r="BH175" i="12" s="1"/>
  <c r="BI175" i="12" s="1"/>
  <c r="BJ175" i="12" s="1"/>
  <c r="BK175" i="12" s="1"/>
  <c r="BL175" i="12" s="1"/>
  <c r="BM175" i="12" s="1"/>
  <c r="BN175" i="12" s="1"/>
  <c r="BO175" i="12" s="1"/>
  <c r="BP175" i="12" s="1"/>
  <c r="BQ175" i="12" s="1"/>
  <c r="BR175" i="12" s="1"/>
  <c r="BS175" i="12" s="1"/>
  <c r="BT175" i="12" s="1"/>
  <c r="BU175" i="12" s="1"/>
  <c r="BV175" i="12" s="1"/>
  <c r="BW175" i="12" s="1"/>
  <c r="BX175" i="12" s="1"/>
  <c r="BY175" i="12" s="1"/>
  <c r="BZ175" i="12" s="1"/>
  <c r="CA175" i="12" s="1"/>
  <c r="CB175" i="12" s="1"/>
  <c r="CC175" i="12" s="1"/>
  <c r="CD175" i="12" s="1"/>
  <c r="CE175" i="12" s="1"/>
  <c r="CF175" i="12" s="1"/>
  <c r="CG175" i="12" s="1"/>
  <c r="CH175" i="12" s="1"/>
  <c r="CI175" i="12" s="1"/>
  <c r="CJ175" i="12" s="1"/>
  <c r="CK175" i="12" s="1"/>
  <c r="CL175" i="12" s="1"/>
  <c r="CM175" i="12" s="1"/>
  <c r="AF179" i="12"/>
  <c r="AG179" i="12" s="1"/>
  <c r="AH179" i="12" s="1"/>
  <c r="AI179" i="12" s="1"/>
  <c r="AJ179" i="12" s="1"/>
  <c r="AK179" i="12" s="1"/>
  <c r="AL179" i="12" s="1"/>
  <c r="AM179" i="12" s="1"/>
  <c r="AN179" i="12" s="1"/>
  <c r="AO179" i="12" s="1"/>
  <c r="AP179" i="12" s="1"/>
  <c r="AQ179" i="12" s="1"/>
  <c r="AR179" i="12" s="1"/>
  <c r="AS179" i="12" s="1"/>
  <c r="AT179" i="12" s="1"/>
  <c r="AU179" i="12" s="1"/>
  <c r="AV179" i="12" s="1"/>
  <c r="AW179" i="12" s="1"/>
  <c r="AX179" i="12" s="1"/>
  <c r="AY179" i="12" s="1"/>
  <c r="AZ179" i="12" s="1"/>
  <c r="BA179" i="12" s="1"/>
  <c r="BB179" i="12" s="1"/>
  <c r="BC179" i="12" s="1"/>
  <c r="BD179" i="12" s="1"/>
  <c r="BE179" i="12" s="1"/>
  <c r="BF179" i="12" s="1"/>
  <c r="BG179" i="12" s="1"/>
  <c r="BH179" i="12" s="1"/>
  <c r="BI179" i="12" s="1"/>
  <c r="BJ179" i="12" s="1"/>
  <c r="BK179" i="12" s="1"/>
  <c r="BL179" i="12" s="1"/>
  <c r="BM179" i="12" s="1"/>
  <c r="BN179" i="12" s="1"/>
  <c r="BO179" i="12" s="1"/>
  <c r="BP179" i="12" s="1"/>
  <c r="BQ179" i="12" s="1"/>
  <c r="BR179" i="12" s="1"/>
  <c r="BS179" i="12" s="1"/>
  <c r="BT179" i="12" s="1"/>
  <c r="BU179" i="12" s="1"/>
  <c r="BV179" i="12" s="1"/>
  <c r="BW179" i="12" s="1"/>
  <c r="BX179" i="12" s="1"/>
  <c r="BY179" i="12" s="1"/>
  <c r="BZ179" i="12" s="1"/>
  <c r="CA179" i="12" s="1"/>
  <c r="CB179" i="12" s="1"/>
  <c r="CC179" i="12" s="1"/>
  <c r="CD179" i="12" s="1"/>
  <c r="CE179" i="12" s="1"/>
  <c r="CF179" i="12" s="1"/>
  <c r="CG179" i="12" s="1"/>
  <c r="CH179" i="12" s="1"/>
  <c r="CI179" i="12" s="1"/>
  <c r="CJ179" i="12" s="1"/>
  <c r="CK179" i="12" s="1"/>
  <c r="CL179" i="12" s="1"/>
  <c r="CM179" i="12" s="1"/>
  <c r="AF187" i="12"/>
  <c r="AG187" i="12" s="1"/>
  <c r="AH187" i="12" s="1"/>
  <c r="AI187" i="12" s="1"/>
  <c r="AJ187" i="12" s="1"/>
  <c r="AK187" i="12" s="1"/>
  <c r="AL187" i="12" s="1"/>
  <c r="AM187" i="12" s="1"/>
  <c r="AN187" i="12" s="1"/>
  <c r="AO187" i="12" s="1"/>
  <c r="AP187" i="12" s="1"/>
  <c r="AQ187" i="12" s="1"/>
  <c r="AR187" i="12" s="1"/>
  <c r="AS187" i="12" s="1"/>
  <c r="AT187" i="12" s="1"/>
  <c r="AU187" i="12" s="1"/>
  <c r="AV187" i="12" s="1"/>
  <c r="AW187" i="12" s="1"/>
  <c r="AX187" i="12" s="1"/>
  <c r="AY187" i="12" s="1"/>
  <c r="AZ187" i="12" s="1"/>
  <c r="BA187" i="12" s="1"/>
  <c r="BB187" i="12" s="1"/>
  <c r="BC187" i="12" s="1"/>
  <c r="BD187" i="12" s="1"/>
  <c r="BE187" i="12" s="1"/>
  <c r="BF187" i="12" s="1"/>
  <c r="BG187" i="12" s="1"/>
  <c r="BH187" i="12" s="1"/>
  <c r="BI187" i="12" s="1"/>
  <c r="BJ187" i="12" s="1"/>
  <c r="BK187" i="12" s="1"/>
  <c r="BL187" i="12" s="1"/>
  <c r="BM187" i="12" s="1"/>
  <c r="BN187" i="12" s="1"/>
  <c r="BO187" i="12" s="1"/>
  <c r="BP187" i="12" s="1"/>
  <c r="BQ187" i="12" s="1"/>
  <c r="BR187" i="12" s="1"/>
  <c r="BS187" i="12" s="1"/>
  <c r="BT187" i="12" s="1"/>
  <c r="BU187" i="12" s="1"/>
  <c r="BV187" i="12" s="1"/>
  <c r="BW187" i="12" s="1"/>
  <c r="BX187" i="12" s="1"/>
  <c r="BY187" i="12" s="1"/>
  <c r="BZ187" i="12" s="1"/>
  <c r="CA187" i="12" s="1"/>
  <c r="CB187" i="12" s="1"/>
  <c r="CC187" i="12" s="1"/>
  <c r="CD187" i="12" s="1"/>
  <c r="CE187" i="12" s="1"/>
  <c r="CF187" i="12" s="1"/>
  <c r="CG187" i="12" s="1"/>
  <c r="CH187" i="12" s="1"/>
  <c r="CI187" i="12" s="1"/>
  <c r="CJ187" i="12" s="1"/>
  <c r="CK187" i="12" s="1"/>
  <c r="CL187" i="12" s="1"/>
  <c r="CM187" i="12" s="1"/>
  <c r="AF173" i="12"/>
  <c r="AG173" i="12" s="1"/>
  <c r="AH173" i="12" s="1"/>
  <c r="AI173" i="12" s="1"/>
  <c r="AJ173" i="12" s="1"/>
  <c r="AK173" i="12" s="1"/>
  <c r="AL173" i="12" s="1"/>
  <c r="AM173" i="12" s="1"/>
  <c r="AN173" i="12" s="1"/>
  <c r="AO173" i="12" s="1"/>
  <c r="AP173" i="12" s="1"/>
  <c r="AQ173" i="12" s="1"/>
  <c r="AR173" i="12" s="1"/>
  <c r="AS173" i="12" s="1"/>
  <c r="AT173" i="12" s="1"/>
  <c r="AU173" i="12" s="1"/>
  <c r="AV173" i="12" s="1"/>
  <c r="AW173" i="12" s="1"/>
  <c r="AX173" i="12" s="1"/>
  <c r="AY173" i="12" s="1"/>
  <c r="AZ173" i="12" s="1"/>
  <c r="BA173" i="12" s="1"/>
  <c r="BB173" i="12" s="1"/>
  <c r="BC173" i="12" s="1"/>
  <c r="BD173" i="12" s="1"/>
  <c r="BE173" i="12" s="1"/>
  <c r="BF173" i="12" s="1"/>
  <c r="BG173" i="12" s="1"/>
  <c r="BH173" i="12" s="1"/>
  <c r="BI173" i="12" s="1"/>
  <c r="BJ173" i="12" s="1"/>
  <c r="BK173" i="12" s="1"/>
  <c r="BL173" i="12" s="1"/>
  <c r="BM173" i="12" s="1"/>
  <c r="BN173" i="12" s="1"/>
  <c r="BO173" i="12" s="1"/>
  <c r="BP173" i="12" s="1"/>
  <c r="BQ173" i="12" s="1"/>
  <c r="BR173" i="12" s="1"/>
  <c r="BS173" i="12" s="1"/>
  <c r="BT173" i="12" s="1"/>
  <c r="BU173" i="12" s="1"/>
  <c r="BV173" i="12" s="1"/>
  <c r="BW173" i="12" s="1"/>
  <c r="BX173" i="12" s="1"/>
  <c r="BY173" i="12" s="1"/>
  <c r="BZ173" i="12" s="1"/>
  <c r="CA173" i="12" s="1"/>
  <c r="CB173" i="12" s="1"/>
  <c r="CC173" i="12" s="1"/>
  <c r="CD173" i="12" s="1"/>
  <c r="CE173" i="12" s="1"/>
  <c r="CF173" i="12" s="1"/>
  <c r="CG173" i="12" s="1"/>
  <c r="CH173" i="12" s="1"/>
  <c r="CI173" i="12" s="1"/>
  <c r="CJ173" i="12" s="1"/>
  <c r="CK173" i="12" s="1"/>
  <c r="CL173" i="12" s="1"/>
  <c r="CM173" i="12" s="1"/>
  <c r="AF192" i="12"/>
  <c r="AG192" i="12" s="1"/>
  <c r="AH192" i="12" s="1"/>
  <c r="AI192" i="12" s="1"/>
  <c r="AJ192" i="12" s="1"/>
  <c r="AK192" i="12" s="1"/>
  <c r="AL192" i="12" s="1"/>
  <c r="AM192" i="12" s="1"/>
  <c r="AN192" i="12" s="1"/>
  <c r="AO192" i="12" s="1"/>
  <c r="AP192" i="12" s="1"/>
  <c r="AQ192" i="12" s="1"/>
  <c r="AR192" i="12" s="1"/>
  <c r="AS192" i="12" s="1"/>
  <c r="AT192" i="12" s="1"/>
  <c r="AU192" i="12" s="1"/>
  <c r="AV192" i="12" s="1"/>
  <c r="AW192" i="12" s="1"/>
  <c r="AX192" i="12" s="1"/>
  <c r="AY192" i="12" s="1"/>
  <c r="AZ192" i="12" s="1"/>
  <c r="BA192" i="12" s="1"/>
  <c r="BB192" i="12" s="1"/>
  <c r="BC192" i="12" s="1"/>
  <c r="BD192" i="12" s="1"/>
  <c r="BE192" i="12" s="1"/>
  <c r="BF192" i="12" s="1"/>
  <c r="BG192" i="12" s="1"/>
  <c r="BH192" i="12" s="1"/>
  <c r="BI192" i="12" s="1"/>
  <c r="BJ192" i="12" s="1"/>
  <c r="BK192" i="12" s="1"/>
  <c r="BL192" i="12" s="1"/>
  <c r="BM192" i="12" s="1"/>
  <c r="BN192" i="12" s="1"/>
  <c r="BO192" i="12" s="1"/>
  <c r="BP192" i="12" s="1"/>
  <c r="BQ192" i="12" s="1"/>
  <c r="BR192" i="12" s="1"/>
  <c r="BS192" i="12" s="1"/>
  <c r="BT192" i="12" s="1"/>
  <c r="BU192" i="12" s="1"/>
  <c r="BV192" i="12" s="1"/>
  <c r="BW192" i="12" s="1"/>
  <c r="BX192" i="12" s="1"/>
  <c r="BY192" i="12" s="1"/>
  <c r="BZ192" i="12" s="1"/>
  <c r="CA192" i="12" s="1"/>
  <c r="CB192" i="12" s="1"/>
  <c r="CC192" i="12" s="1"/>
  <c r="CD192" i="12" s="1"/>
  <c r="CE192" i="12" s="1"/>
  <c r="CF192" i="12" s="1"/>
  <c r="CG192" i="12" s="1"/>
  <c r="CH192" i="12" s="1"/>
  <c r="CI192" i="12" s="1"/>
  <c r="CJ192" i="12" s="1"/>
  <c r="CK192" i="12" s="1"/>
  <c r="CL192" i="12" s="1"/>
  <c r="CM192" i="12" s="1"/>
  <c r="AF195" i="12"/>
  <c r="AG195" i="12" s="1"/>
  <c r="AH195" i="12" s="1"/>
  <c r="AI195" i="12" s="1"/>
  <c r="AJ195" i="12" s="1"/>
  <c r="AK195" i="12" s="1"/>
  <c r="AL195" i="12" s="1"/>
  <c r="AM195" i="12" s="1"/>
  <c r="AN195" i="12" s="1"/>
  <c r="AO195" i="12" s="1"/>
  <c r="AP195" i="12" s="1"/>
  <c r="AQ195" i="12" s="1"/>
  <c r="AR195" i="12" s="1"/>
  <c r="AS195" i="12" s="1"/>
  <c r="AT195" i="12" s="1"/>
  <c r="AU195" i="12" s="1"/>
  <c r="AV195" i="12" s="1"/>
  <c r="AW195" i="12" s="1"/>
  <c r="AX195" i="12" s="1"/>
  <c r="AY195" i="12" s="1"/>
  <c r="AZ195" i="12" s="1"/>
  <c r="BA195" i="12" s="1"/>
  <c r="BB195" i="12" s="1"/>
  <c r="BC195" i="12" s="1"/>
  <c r="BD195" i="12" s="1"/>
  <c r="BE195" i="12" s="1"/>
  <c r="BF195" i="12" s="1"/>
  <c r="BG195" i="12" s="1"/>
  <c r="BH195" i="12" s="1"/>
  <c r="BI195" i="12" s="1"/>
  <c r="BJ195" i="12" s="1"/>
  <c r="BK195" i="12" s="1"/>
  <c r="BL195" i="12" s="1"/>
  <c r="BM195" i="12" s="1"/>
  <c r="BN195" i="12" s="1"/>
  <c r="BO195" i="12" s="1"/>
  <c r="BP195" i="12" s="1"/>
  <c r="BQ195" i="12" s="1"/>
  <c r="BR195" i="12" s="1"/>
  <c r="BS195" i="12" s="1"/>
  <c r="BT195" i="12" s="1"/>
  <c r="BU195" i="12" s="1"/>
  <c r="BV195" i="12" s="1"/>
  <c r="BW195" i="12" s="1"/>
  <c r="BX195" i="12" s="1"/>
  <c r="BY195" i="12" s="1"/>
  <c r="BZ195" i="12" s="1"/>
  <c r="CA195" i="12" s="1"/>
  <c r="CB195" i="12" s="1"/>
  <c r="CC195" i="12" s="1"/>
  <c r="CD195" i="12" s="1"/>
  <c r="CE195" i="12" s="1"/>
  <c r="CF195" i="12" s="1"/>
  <c r="CG195" i="12" s="1"/>
  <c r="CH195" i="12" s="1"/>
  <c r="CI195" i="12" s="1"/>
  <c r="CJ195" i="12" s="1"/>
  <c r="CK195" i="12" s="1"/>
  <c r="CL195" i="12" s="1"/>
  <c r="CM195" i="12" s="1"/>
  <c r="AF185" i="12"/>
  <c r="AG185" i="12" s="1"/>
  <c r="AH185" i="12" s="1"/>
  <c r="AI185" i="12" s="1"/>
  <c r="AJ185" i="12" s="1"/>
  <c r="AK185" i="12" s="1"/>
  <c r="AL185" i="12" s="1"/>
  <c r="AM185" i="12" s="1"/>
  <c r="AN185" i="12" s="1"/>
  <c r="AO185" i="12" s="1"/>
  <c r="AP185" i="12" s="1"/>
  <c r="AQ185" i="12" s="1"/>
  <c r="AR185" i="12" s="1"/>
  <c r="AS185" i="12" s="1"/>
  <c r="AT185" i="12" s="1"/>
  <c r="AU185" i="12" s="1"/>
  <c r="AV185" i="12" s="1"/>
  <c r="AW185" i="12" s="1"/>
  <c r="AX185" i="12" s="1"/>
  <c r="AY185" i="12" s="1"/>
  <c r="AZ185" i="12" s="1"/>
  <c r="BA185" i="12" s="1"/>
  <c r="BB185" i="12" s="1"/>
  <c r="BC185" i="12" s="1"/>
  <c r="BD185" i="12" s="1"/>
  <c r="BE185" i="12" s="1"/>
  <c r="BF185" i="12" s="1"/>
  <c r="BG185" i="12" s="1"/>
  <c r="BH185" i="12" s="1"/>
  <c r="BI185" i="12" s="1"/>
  <c r="BJ185" i="12" s="1"/>
  <c r="BK185" i="12" s="1"/>
  <c r="BL185" i="12" s="1"/>
  <c r="BM185" i="12" s="1"/>
  <c r="BN185" i="12" s="1"/>
  <c r="BO185" i="12" s="1"/>
  <c r="BP185" i="12" s="1"/>
  <c r="BQ185" i="12" s="1"/>
  <c r="BR185" i="12" s="1"/>
  <c r="BS185" i="12" s="1"/>
  <c r="BT185" i="12" s="1"/>
  <c r="BU185" i="12" s="1"/>
  <c r="BV185" i="12" s="1"/>
  <c r="BW185" i="12" s="1"/>
  <c r="BX185" i="12" s="1"/>
  <c r="BY185" i="12" s="1"/>
  <c r="BZ185" i="12" s="1"/>
  <c r="CA185" i="12" s="1"/>
  <c r="CB185" i="12" s="1"/>
  <c r="CC185" i="12" s="1"/>
  <c r="CD185" i="12" s="1"/>
  <c r="CE185" i="12" s="1"/>
  <c r="CF185" i="12" s="1"/>
  <c r="CG185" i="12" s="1"/>
  <c r="CH185" i="12" s="1"/>
  <c r="CI185" i="12" s="1"/>
  <c r="CJ185" i="12" s="1"/>
  <c r="CK185" i="12" s="1"/>
  <c r="CL185" i="12" s="1"/>
  <c r="CM185" i="12" s="1"/>
  <c r="AF194" i="12"/>
  <c r="AG194" i="12" s="1"/>
  <c r="AH194" i="12" s="1"/>
  <c r="AI194" i="12" s="1"/>
  <c r="AJ194" i="12" s="1"/>
  <c r="AK194" i="12" s="1"/>
  <c r="AL194" i="12" s="1"/>
  <c r="AM194" i="12" s="1"/>
  <c r="AN194" i="12" s="1"/>
  <c r="AO194" i="12" s="1"/>
  <c r="AP194" i="12" s="1"/>
  <c r="AQ194" i="12" s="1"/>
  <c r="AR194" i="12" s="1"/>
  <c r="AS194" i="12" s="1"/>
  <c r="AT194" i="12" s="1"/>
  <c r="AU194" i="12" s="1"/>
  <c r="AV194" i="12" s="1"/>
  <c r="AW194" i="12" s="1"/>
  <c r="AX194" i="12" s="1"/>
  <c r="AY194" i="12" s="1"/>
  <c r="AZ194" i="12" s="1"/>
  <c r="BA194" i="12" s="1"/>
  <c r="BB194" i="12" s="1"/>
  <c r="BC194" i="12" s="1"/>
  <c r="BD194" i="12" s="1"/>
  <c r="BE194" i="12" s="1"/>
  <c r="BF194" i="12" s="1"/>
  <c r="BG194" i="12" s="1"/>
  <c r="BH194" i="12" s="1"/>
  <c r="BI194" i="12" s="1"/>
  <c r="BJ194" i="12" s="1"/>
  <c r="BK194" i="12" s="1"/>
  <c r="BL194" i="12" s="1"/>
  <c r="BM194" i="12" s="1"/>
  <c r="BN194" i="12" s="1"/>
  <c r="BO194" i="12" s="1"/>
  <c r="BP194" i="12" s="1"/>
  <c r="BQ194" i="12" s="1"/>
  <c r="BR194" i="12" s="1"/>
  <c r="BS194" i="12" s="1"/>
  <c r="BT194" i="12" s="1"/>
  <c r="BU194" i="12" s="1"/>
  <c r="BV194" i="12" s="1"/>
  <c r="BW194" i="12" s="1"/>
  <c r="BX194" i="12" s="1"/>
  <c r="BY194" i="12" s="1"/>
  <c r="BZ194" i="12" s="1"/>
  <c r="CA194" i="12" s="1"/>
  <c r="CB194" i="12" s="1"/>
  <c r="CC194" i="12" s="1"/>
  <c r="CD194" i="12" s="1"/>
  <c r="CE194" i="12" s="1"/>
  <c r="CF194" i="12" s="1"/>
  <c r="CG194" i="12" s="1"/>
  <c r="CH194" i="12" s="1"/>
  <c r="CI194" i="12" s="1"/>
  <c r="CJ194" i="12" s="1"/>
  <c r="CK194" i="12" s="1"/>
  <c r="CL194" i="12" s="1"/>
  <c r="CM194" i="12" s="1"/>
  <c r="AF190" i="12"/>
  <c r="AG190" i="12" s="1"/>
  <c r="AH190" i="12" s="1"/>
  <c r="AI190" i="12" s="1"/>
  <c r="AJ190" i="12" s="1"/>
  <c r="AK190" i="12" s="1"/>
  <c r="AL190" i="12" s="1"/>
  <c r="AM190" i="12" s="1"/>
  <c r="AN190" i="12" s="1"/>
  <c r="AO190" i="12" s="1"/>
  <c r="AP190" i="12" s="1"/>
  <c r="AQ190" i="12" s="1"/>
  <c r="AR190" i="12" s="1"/>
  <c r="AS190" i="12" s="1"/>
  <c r="AT190" i="12" s="1"/>
  <c r="AU190" i="12" s="1"/>
  <c r="AV190" i="12" s="1"/>
  <c r="AW190" i="12" s="1"/>
  <c r="AX190" i="12" s="1"/>
  <c r="AY190" i="12" s="1"/>
  <c r="AZ190" i="12" s="1"/>
  <c r="BA190" i="12" s="1"/>
  <c r="BB190" i="12" s="1"/>
  <c r="BC190" i="12" s="1"/>
  <c r="BD190" i="12" s="1"/>
  <c r="BE190" i="12" s="1"/>
  <c r="BF190" i="12" s="1"/>
  <c r="BG190" i="12" s="1"/>
  <c r="BH190" i="12" s="1"/>
  <c r="BI190" i="12" s="1"/>
  <c r="BJ190" i="12" s="1"/>
  <c r="BK190" i="12" s="1"/>
  <c r="BL190" i="12" s="1"/>
  <c r="BM190" i="12" s="1"/>
  <c r="BN190" i="12" s="1"/>
  <c r="BO190" i="12" s="1"/>
  <c r="BP190" i="12" s="1"/>
  <c r="BQ190" i="12" s="1"/>
  <c r="BR190" i="12" s="1"/>
  <c r="BS190" i="12" s="1"/>
  <c r="BT190" i="12" s="1"/>
  <c r="BU190" i="12" s="1"/>
  <c r="BV190" i="12" s="1"/>
  <c r="BW190" i="12" s="1"/>
  <c r="BX190" i="12" s="1"/>
  <c r="BY190" i="12" s="1"/>
  <c r="BZ190" i="12" s="1"/>
  <c r="CA190" i="12" s="1"/>
  <c r="CB190" i="12" s="1"/>
  <c r="CC190" i="12" s="1"/>
  <c r="CD190" i="12" s="1"/>
  <c r="CE190" i="12" s="1"/>
  <c r="CF190" i="12" s="1"/>
  <c r="CG190" i="12" s="1"/>
  <c r="CH190" i="12" s="1"/>
  <c r="CI190" i="12" s="1"/>
  <c r="CJ190" i="12" s="1"/>
  <c r="CK190" i="12" s="1"/>
  <c r="CL190" i="12" s="1"/>
  <c r="CM190" i="12" s="1"/>
  <c r="AF183" i="12"/>
  <c r="AG183" i="12" s="1"/>
  <c r="AH183" i="12" s="1"/>
  <c r="AI183" i="12" s="1"/>
  <c r="AJ183" i="12" s="1"/>
  <c r="AK183" i="12" s="1"/>
  <c r="AL183" i="12" s="1"/>
  <c r="AM183" i="12" s="1"/>
  <c r="AN183" i="12" s="1"/>
  <c r="AO183" i="12" s="1"/>
  <c r="AP183" i="12" s="1"/>
  <c r="AQ183" i="12" s="1"/>
  <c r="AR183" i="12" s="1"/>
  <c r="AS183" i="12" s="1"/>
  <c r="AT183" i="12" s="1"/>
  <c r="AU183" i="12" s="1"/>
  <c r="AV183" i="12" s="1"/>
  <c r="AW183" i="12" s="1"/>
  <c r="AX183" i="12" s="1"/>
  <c r="AY183" i="12" s="1"/>
  <c r="AZ183" i="12" s="1"/>
  <c r="BA183" i="12" s="1"/>
  <c r="BB183" i="12" s="1"/>
  <c r="BC183" i="12" s="1"/>
  <c r="BD183" i="12" s="1"/>
  <c r="BE183" i="12" s="1"/>
  <c r="BF183" i="12" s="1"/>
  <c r="BG183" i="12" s="1"/>
  <c r="BH183" i="12" s="1"/>
  <c r="BI183" i="12" s="1"/>
  <c r="BJ183" i="12" s="1"/>
  <c r="BK183" i="12" s="1"/>
  <c r="BL183" i="12" s="1"/>
  <c r="BM183" i="12" s="1"/>
  <c r="BN183" i="12" s="1"/>
  <c r="BO183" i="12" s="1"/>
  <c r="BP183" i="12" s="1"/>
  <c r="BQ183" i="12" s="1"/>
  <c r="BR183" i="12" s="1"/>
  <c r="BS183" i="12" s="1"/>
  <c r="BT183" i="12" s="1"/>
  <c r="BU183" i="12" s="1"/>
  <c r="BV183" i="12" s="1"/>
  <c r="BW183" i="12" s="1"/>
  <c r="BX183" i="12" s="1"/>
  <c r="BY183" i="12" s="1"/>
  <c r="BZ183" i="12" s="1"/>
  <c r="CA183" i="12" s="1"/>
  <c r="CB183" i="12" s="1"/>
  <c r="CC183" i="12" s="1"/>
  <c r="CD183" i="12" s="1"/>
  <c r="CE183" i="12" s="1"/>
  <c r="CF183" i="12" s="1"/>
  <c r="CG183" i="12" s="1"/>
  <c r="CH183" i="12" s="1"/>
  <c r="CI183" i="12" s="1"/>
  <c r="CJ183" i="12" s="1"/>
  <c r="CK183" i="12" s="1"/>
  <c r="CL183" i="12" s="1"/>
  <c r="CM183" i="12" s="1"/>
  <c r="AU261" i="18"/>
  <c r="AT265" i="18" s="1"/>
  <c r="P30" i="17"/>
  <c r="AO260" i="18"/>
  <c r="N23" i="17"/>
  <c r="CM133" i="18"/>
  <c r="AR261" i="18"/>
  <c r="AQ265" i="18" s="1"/>
  <c r="O30" i="17"/>
  <c r="AR260" i="18"/>
  <c r="O23" i="17"/>
  <c r="BL259" i="18"/>
  <c r="BL262" i="18" s="1"/>
  <c r="BL66" i="20" s="1"/>
  <c r="CC259" i="18"/>
  <c r="CC262" i="18" s="1"/>
  <c r="CC66" i="20" s="1"/>
  <c r="AF109" i="13"/>
  <c r="AF119" i="13"/>
  <c r="BD14" i="15"/>
  <c r="AR14" i="15"/>
  <c r="AF14" i="15"/>
  <c r="AS14" i="15"/>
  <c r="BP14" i="15"/>
  <c r="AG14" i="15"/>
  <c r="BE14" i="15"/>
  <c r="AT14" i="15"/>
  <c r="CB14" i="15"/>
  <c r="BF14" i="15"/>
  <c r="BQ14" i="15"/>
  <c r="AH14" i="15"/>
  <c r="AU14" i="15"/>
  <c r="AI14" i="15"/>
  <c r="BR14" i="15"/>
  <c r="BG14" i="15"/>
  <c r="CC14" i="15"/>
  <c r="BS14" i="15"/>
  <c r="AV14" i="15"/>
  <c r="CD14" i="15"/>
  <c r="BH14" i="15"/>
  <c r="AJ14" i="15"/>
  <c r="BT14" i="15"/>
  <c r="AW14" i="15"/>
  <c r="BI14" i="15"/>
  <c r="CE14" i="15"/>
  <c r="AK14" i="15"/>
  <c r="BU14" i="15"/>
  <c r="BJ14" i="15"/>
  <c r="CF14" i="15"/>
  <c r="AX14" i="15"/>
  <c r="AL14" i="15"/>
  <c r="CG14" i="15"/>
  <c r="BV14" i="15"/>
  <c r="AM14" i="15"/>
  <c r="BK14" i="15"/>
  <c r="AY14" i="15"/>
  <c r="AN14" i="15"/>
  <c r="BW14" i="15"/>
  <c r="AZ14" i="15"/>
  <c r="BL14" i="15"/>
  <c r="CH14" i="15"/>
  <c r="CI14" i="15"/>
  <c r="AO14" i="15"/>
  <c r="BM14" i="15"/>
  <c r="BX14" i="15"/>
  <c r="BA14" i="15"/>
  <c r="BN14" i="15"/>
  <c r="BB14" i="15"/>
  <c r="BY14" i="15"/>
  <c r="AP14" i="15"/>
  <c r="CJ14" i="15"/>
  <c r="BZ14" i="15"/>
  <c r="BC14" i="15"/>
  <c r="CK14" i="15"/>
  <c r="BO14" i="15"/>
  <c r="AQ14" i="15"/>
  <c r="CA14" i="15"/>
  <c r="CL14" i="15"/>
  <c r="CM14" i="15"/>
  <c r="AX260" i="18"/>
  <c r="Q23" i="17"/>
  <c r="CM138" i="18"/>
  <c r="AF118" i="12"/>
  <c r="AG118" i="12" s="1"/>
  <c r="AH118" i="12" s="1"/>
  <c r="AI118" i="12" s="1"/>
  <c r="AJ118" i="12" s="1"/>
  <c r="AK118" i="12" s="1"/>
  <c r="AL118" i="12" s="1"/>
  <c r="AM118" i="12" s="1"/>
  <c r="AN118" i="12" s="1"/>
  <c r="AO118" i="12" s="1"/>
  <c r="AP118" i="12" s="1"/>
  <c r="AQ118" i="12" s="1"/>
  <c r="AR118" i="12" s="1"/>
  <c r="AS118" i="12" s="1"/>
  <c r="AT118" i="12" s="1"/>
  <c r="AU118" i="12" s="1"/>
  <c r="AV118" i="12" s="1"/>
  <c r="AW118" i="12" s="1"/>
  <c r="AX118" i="12" s="1"/>
  <c r="AY118" i="12" s="1"/>
  <c r="AZ118" i="12" s="1"/>
  <c r="BA118" i="12" s="1"/>
  <c r="BB118" i="12" s="1"/>
  <c r="BC118" i="12" s="1"/>
  <c r="BD118" i="12" s="1"/>
  <c r="BE118" i="12" s="1"/>
  <c r="BF118" i="12" s="1"/>
  <c r="BG118" i="12" s="1"/>
  <c r="BH118" i="12" s="1"/>
  <c r="BI118" i="12" s="1"/>
  <c r="BJ118" i="12" s="1"/>
  <c r="BK118" i="12" s="1"/>
  <c r="BL118" i="12" s="1"/>
  <c r="BM118" i="12" s="1"/>
  <c r="BN118" i="12" s="1"/>
  <c r="BO118" i="12" s="1"/>
  <c r="BP118" i="12" s="1"/>
  <c r="BQ118" i="12" s="1"/>
  <c r="BR118" i="12" s="1"/>
  <c r="BS118" i="12" s="1"/>
  <c r="BT118" i="12" s="1"/>
  <c r="BU118" i="12" s="1"/>
  <c r="BV118" i="12" s="1"/>
  <c r="BW118" i="12" s="1"/>
  <c r="BX118" i="12" s="1"/>
  <c r="BY118" i="12" s="1"/>
  <c r="BZ118" i="12" s="1"/>
  <c r="CA118" i="12" s="1"/>
  <c r="CB118" i="12" s="1"/>
  <c r="CC118" i="12" s="1"/>
  <c r="CD118" i="12" s="1"/>
  <c r="CE118" i="12" s="1"/>
  <c r="CF118" i="12" s="1"/>
  <c r="CG118" i="12" s="1"/>
  <c r="CH118" i="12" s="1"/>
  <c r="CI118" i="12" s="1"/>
  <c r="CJ118" i="12" s="1"/>
  <c r="CK118" i="12" s="1"/>
  <c r="CL118" i="12" s="1"/>
  <c r="CM118" i="12" s="1"/>
  <c r="AF129" i="12"/>
  <c r="AG129" i="12" s="1"/>
  <c r="AH129" i="12" s="1"/>
  <c r="AI129" i="12" s="1"/>
  <c r="AJ129" i="12" s="1"/>
  <c r="AK129" i="12" s="1"/>
  <c r="AL129" i="12" s="1"/>
  <c r="AM129" i="12" s="1"/>
  <c r="AN129" i="12" s="1"/>
  <c r="AO129" i="12" s="1"/>
  <c r="AP129" i="12" s="1"/>
  <c r="AQ129" i="12" s="1"/>
  <c r="AR129" i="12" s="1"/>
  <c r="AS129" i="12" s="1"/>
  <c r="AT129" i="12" s="1"/>
  <c r="AU129" i="12" s="1"/>
  <c r="AV129" i="12" s="1"/>
  <c r="AW129" i="12" s="1"/>
  <c r="AX129" i="12" s="1"/>
  <c r="AY129" i="12" s="1"/>
  <c r="AZ129" i="12" s="1"/>
  <c r="BA129" i="12" s="1"/>
  <c r="BB129" i="12" s="1"/>
  <c r="BC129" i="12" s="1"/>
  <c r="BD129" i="12" s="1"/>
  <c r="BE129" i="12" s="1"/>
  <c r="BF129" i="12" s="1"/>
  <c r="BG129" i="12" s="1"/>
  <c r="BH129" i="12" s="1"/>
  <c r="BI129" i="12" s="1"/>
  <c r="BJ129" i="12" s="1"/>
  <c r="BK129" i="12" s="1"/>
  <c r="BL129" i="12" s="1"/>
  <c r="BM129" i="12" s="1"/>
  <c r="BN129" i="12" s="1"/>
  <c r="BO129" i="12" s="1"/>
  <c r="BP129" i="12" s="1"/>
  <c r="BQ129" i="12" s="1"/>
  <c r="BR129" i="12" s="1"/>
  <c r="BS129" i="12" s="1"/>
  <c r="BT129" i="12" s="1"/>
  <c r="BU129" i="12" s="1"/>
  <c r="BV129" i="12" s="1"/>
  <c r="BW129" i="12" s="1"/>
  <c r="BX129" i="12" s="1"/>
  <c r="BY129" i="12" s="1"/>
  <c r="BZ129" i="12" s="1"/>
  <c r="CA129" i="12" s="1"/>
  <c r="CB129" i="12" s="1"/>
  <c r="CC129" i="12" s="1"/>
  <c r="CD129" i="12" s="1"/>
  <c r="CE129" i="12" s="1"/>
  <c r="CF129" i="12" s="1"/>
  <c r="CG129" i="12" s="1"/>
  <c r="CH129" i="12" s="1"/>
  <c r="CI129" i="12" s="1"/>
  <c r="CJ129" i="12" s="1"/>
  <c r="CK129" i="12" s="1"/>
  <c r="CL129" i="12" s="1"/>
  <c r="CM129" i="12" s="1"/>
  <c r="AF125" i="12"/>
  <c r="AG125" i="12" s="1"/>
  <c r="AH125" i="12" s="1"/>
  <c r="AI125" i="12" s="1"/>
  <c r="AJ125" i="12" s="1"/>
  <c r="AK125" i="12" s="1"/>
  <c r="AL125" i="12" s="1"/>
  <c r="AM125" i="12" s="1"/>
  <c r="AN125" i="12" s="1"/>
  <c r="AO125" i="12" s="1"/>
  <c r="AP125" i="12" s="1"/>
  <c r="AQ125" i="12" s="1"/>
  <c r="AR125" i="12" s="1"/>
  <c r="AS125" i="12" s="1"/>
  <c r="AT125" i="12" s="1"/>
  <c r="AU125" i="12" s="1"/>
  <c r="AV125" i="12" s="1"/>
  <c r="AW125" i="12" s="1"/>
  <c r="AX125" i="12" s="1"/>
  <c r="AY125" i="12" s="1"/>
  <c r="AZ125" i="12" s="1"/>
  <c r="BA125" i="12" s="1"/>
  <c r="BB125" i="12" s="1"/>
  <c r="BC125" i="12" s="1"/>
  <c r="BD125" i="12" s="1"/>
  <c r="BE125" i="12" s="1"/>
  <c r="BF125" i="12" s="1"/>
  <c r="BG125" i="12" s="1"/>
  <c r="BH125" i="12" s="1"/>
  <c r="BI125" i="12" s="1"/>
  <c r="BJ125" i="12" s="1"/>
  <c r="BK125" i="12" s="1"/>
  <c r="BL125" i="12" s="1"/>
  <c r="BM125" i="12" s="1"/>
  <c r="BN125" i="12" s="1"/>
  <c r="BO125" i="12" s="1"/>
  <c r="BP125" i="12" s="1"/>
  <c r="BQ125" i="12" s="1"/>
  <c r="BR125" i="12" s="1"/>
  <c r="BS125" i="12" s="1"/>
  <c r="BT125" i="12" s="1"/>
  <c r="BU125" i="12" s="1"/>
  <c r="BV125" i="12" s="1"/>
  <c r="BW125" i="12" s="1"/>
  <c r="BX125" i="12" s="1"/>
  <c r="BY125" i="12" s="1"/>
  <c r="BZ125" i="12" s="1"/>
  <c r="CA125" i="12" s="1"/>
  <c r="CB125" i="12" s="1"/>
  <c r="CC125" i="12" s="1"/>
  <c r="CD125" i="12" s="1"/>
  <c r="CE125" i="12" s="1"/>
  <c r="CF125" i="12" s="1"/>
  <c r="CG125" i="12" s="1"/>
  <c r="CH125" i="12" s="1"/>
  <c r="CI125" i="12" s="1"/>
  <c r="CJ125" i="12" s="1"/>
  <c r="CK125" i="12" s="1"/>
  <c r="CL125" i="12" s="1"/>
  <c r="CM125" i="12" s="1"/>
  <c r="AF140" i="12"/>
  <c r="AG140" i="12" s="1"/>
  <c r="AH140" i="12" s="1"/>
  <c r="AI140" i="12" s="1"/>
  <c r="AJ140" i="12" s="1"/>
  <c r="AK140" i="12" s="1"/>
  <c r="AL140" i="12" s="1"/>
  <c r="AM140" i="12" s="1"/>
  <c r="AN140" i="12" s="1"/>
  <c r="AO140" i="12" s="1"/>
  <c r="AP140" i="12" s="1"/>
  <c r="AQ140" i="12" s="1"/>
  <c r="AR140" i="12" s="1"/>
  <c r="AS140" i="12" s="1"/>
  <c r="AT140" i="12" s="1"/>
  <c r="AU140" i="12" s="1"/>
  <c r="AV140" i="12" s="1"/>
  <c r="AW140" i="12" s="1"/>
  <c r="AX140" i="12" s="1"/>
  <c r="AY140" i="12" s="1"/>
  <c r="AZ140" i="12" s="1"/>
  <c r="BA140" i="12" s="1"/>
  <c r="BB140" i="12" s="1"/>
  <c r="BC140" i="12" s="1"/>
  <c r="BD140" i="12" s="1"/>
  <c r="BE140" i="12" s="1"/>
  <c r="BF140" i="12" s="1"/>
  <c r="BG140" i="12" s="1"/>
  <c r="BH140" i="12" s="1"/>
  <c r="BI140" i="12" s="1"/>
  <c r="BJ140" i="12" s="1"/>
  <c r="BK140" i="12" s="1"/>
  <c r="BL140" i="12" s="1"/>
  <c r="BM140" i="12" s="1"/>
  <c r="BN140" i="12" s="1"/>
  <c r="BO140" i="12" s="1"/>
  <c r="BP140" i="12" s="1"/>
  <c r="BQ140" i="12" s="1"/>
  <c r="BR140" i="12" s="1"/>
  <c r="BS140" i="12" s="1"/>
  <c r="BT140" i="12" s="1"/>
  <c r="BU140" i="12" s="1"/>
  <c r="BV140" i="12" s="1"/>
  <c r="BW140" i="12" s="1"/>
  <c r="BX140" i="12" s="1"/>
  <c r="BY140" i="12" s="1"/>
  <c r="BZ140" i="12" s="1"/>
  <c r="CA140" i="12" s="1"/>
  <c r="CB140" i="12" s="1"/>
  <c r="CC140" i="12" s="1"/>
  <c r="CD140" i="12" s="1"/>
  <c r="CE140" i="12" s="1"/>
  <c r="CF140" i="12" s="1"/>
  <c r="CG140" i="12" s="1"/>
  <c r="CH140" i="12" s="1"/>
  <c r="CI140" i="12" s="1"/>
  <c r="CJ140" i="12" s="1"/>
  <c r="CK140" i="12" s="1"/>
  <c r="CL140" i="12" s="1"/>
  <c r="CM140" i="12" s="1"/>
  <c r="AF134" i="12"/>
  <c r="AG134" i="12" s="1"/>
  <c r="AH134" i="12" s="1"/>
  <c r="AI134" i="12" s="1"/>
  <c r="AJ134" i="12" s="1"/>
  <c r="AK134" i="12" s="1"/>
  <c r="AL134" i="12" s="1"/>
  <c r="AM134" i="12" s="1"/>
  <c r="AN134" i="12" s="1"/>
  <c r="AO134" i="12" s="1"/>
  <c r="AP134" i="12" s="1"/>
  <c r="AQ134" i="12" s="1"/>
  <c r="AR134" i="12" s="1"/>
  <c r="AS134" i="12" s="1"/>
  <c r="AT134" i="12" s="1"/>
  <c r="AU134" i="12" s="1"/>
  <c r="AV134" i="12" s="1"/>
  <c r="AW134" i="12" s="1"/>
  <c r="AX134" i="12" s="1"/>
  <c r="AY134" i="12" s="1"/>
  <c r="AZ134" i="12" s="1"/>
  <c r="BA134" i="12" s="1"/>
  <c r="BB134" i="12" s="1"/>
  <c r="BC134" i="12" s="1"/>
  <c r="BD134" i="12" s="1"/>
  <c r="BE134" i="12" s="1"/>
  <c r="BF134" i="12" s="1"/>
  <c r="BG134" i="12" s="1"/>
  <c r="BH134" i="12" s="1"/>
  <c r="BI134" i="12" s="1"/>
  <c r="BJ134" i="12" s="1"/>
  <c r="BK134" i="12" s="1"/>
  <c r="BL134" i="12" s="1"/>
  <c r="BM134" i="12" s="1"/>
  <c r="BN134" i="12" s="1"/>
  <c r="BO134" i="12" s="1"/>
  <c r="BP134" i="12" s="1"/>
  <c r="BQ134" i="12" s="1"/>
  <c r="BR134" i="12" s="1"/>
  <c r="BS134" i="12" s="1"/>
  <c r="BT134" i="12" s="1"/>
  <c r="BU134" i="12" s="1"/>
  <c r="BV134" i="12" s="1"/>
  <c r="BW134" i="12" s="1"/>
  <c r="BX134" i="12" s="1"/>
  <c r="BY134" i="12" s="1"/>
  <c r="BZ134" i="12" s="1"/>
  <c r="CA134" i="12" s="1"/>
  <c r="CB134" i="12" s="1"/>
  <c r="CC134" i="12" s="1"/>
  <c r="CD134" i="12" s="1"/>
  <c r="CE134" i="12" s="1"/>
  <c r="CF134" i="12" s="1"/>
  <c r="CG134" i="12" s="1"/>
  <c r="CH134" i="12" s="1"/>
  <c r="CI134" i="12" s="1"/>
  <c r="CJ134" i="12" s="1"/>
  <c r="CK134" i="12" s="1"/>
  <c r="CL134" i="12" s="1"/>
  <c r="CM134" i="12" s="1"/>
  <c r="AF119" i="12"/>
  <c r="AG119" i="12" s="1"/>
  <c r="AH119" i="12" s="1"/>
  <c r="AI119" i="12" s="1"/>
  <c r="AJ119" i="12" s="1"/>
  <c r="AK119" i="12" s="1"/>
  <c r="AL119" i="12" s="1"/>
  <c r="AM119" i="12" s="1"/>
  <c r="AN119" i="12" s="1"/>
  <c r="AO119" i="12" s="1"/>
  <c r="AP119" i="12" s="1"/>
  <c r="AQ119" i="12" s="1"/>
  <c r="AR119" i="12" s="1"/>
  <c r="AS119" i="12" s="1"/>
  <c r="AT119" i="12" s="1"/>
  <c r="AU119" i="12" s="1"/>
  <c r="AV119" i="12" s="1"/>
  <c r="AW119" i="12" s="1"/>
  <c r="AX119" i="12" s="1"/>
  <c r="AY119" i="12" s="1"/>
  <c r="AZ119" i="12" s="1"/>
  <c r="BA119" i="12" s="1"/>
  <c r="BB119" i="12" s="1"/>
  <c r="BC119" i="12" s="1"/>
  <c r="BD119" i="12" s="1"/>
  <c r="BE119" i="12" s="1"/>
  <c r="BF119" i="12" s="1"/>
  <c r="BG119" i="12" s="1"/>
  <c r="BH119" i="12" s="1"/>
  <c r="BI119" i="12" s="1"/>
  <c r="BJ119" i="12" s="1"/>
  <c r="BK119" i="12" s="1"/>
  <c r="BL119" i="12" s="1"/>
  <c r="BM119" i="12" s="1"/>
  <c r="BN119" i="12" s="1"/>
  <c r="BO119" i="12" s="1"/>
  <c r="BP119" i="12" s="1"/>
  <c r="BQ119" i="12" s="1"/>
  <c r="BR119" i="12" s="1"/>
  <c r="BS119" i="12" s="1"/>
  <c r="BT119" i="12" s="1"/>
  <c r="BU119" i="12" s="1"/>
  <c r="BV119" i="12" s="1"/>
  <c r="BW119" i="12" s="1"/>
  <c r="BX119" i="12" s="1"/>
  <c r="BY119" i="12" s="1"/>
  <c r="BZ119" i="12" s="1"/>
  <c r="CA119" i="12" s="1"/>
  <c r="CB119" i="12" s="1"/>
  <c r="CC119" i="12" s="1"/>
  <c r="CD119" i="12" s="1"/>
  <c r="CE119" i="12" s="1"/>
  <c r="CF119" i="12" s="1"/>
  <c r="CG119" i="12" s="1"/>
  <c r="CH119" i="12" s="1"/>
  <c r="CI119" i="12" s="1"/>
  <c r="CJ119" i="12" s="1"/>
  <c r="CK119" i="12" s="1"/>
  <c r="CL119" i="12" s="1"/>
  <c r="CM119" i="12" s="1"/>
  <c r="AF137" i="12"/>
  <c r="AG137" i="12" s="1"/>
  <c r="AH137" i="12" s="1"/>
  <c r="AI137" i="12" s="1"/>
  <c r="AJ137" i="12" s="1"/>
  <c r="AK137" i="12" s="1"/>
  <c r="AL137" i="12" s="1"/>
  <c r="AM137" i="12" s="1"/>
  <c r="AN137" i="12" s="1"/>
  <c r="AO137" i="12" s="1"/>
  <c r="AP137" i="12" s="1"/>
  <c r="AQ137" i="12" s="1"/>
  <c r="AR137" i="12" s="1"/>
  <c r="AS137" i="12" s="1"/>
  <c r="AT137" i="12" s="1"/>
  <c r="AU137" i="12" s="1"/>
  <c r="AV137" i="12" s="1"/>
  <c r="AW137" i="12" s="1"/>
  <c r="AX137" i="12" s="1"/>
  <c r="AY137" i="12" s="1"/>
  <c r="AZ137" i="12" s="1"/>
  <c r="BA137" i="12" s="1"/>
  <c r="BB137" i="12" s="1"/>
  <c r="BC137" i="12" s="1"/>
  <c r="BD137" i="12" s="1"/>
  <c r="BE137" i="12" s="1"/>
  <c r="BF137" i="12" s="1"/>
  <c r="BG137" i="12" s="1"/>
  <c r="BH137" i="12" s="1"/>
  <c r="BI137" i="12" s="1"/>
  <c r="BJ137" i="12" s="1"/>
  <c r="BK137" i="12" s="1"/>
  <c r="BL137" i="12" s="1"/>
  <c r="BM137" i="12" s="1"/>
  <c r="BN137" i="12" s="1"/>
  <c r="BO137" i="12" s="1"/>
  <c r="BP137" i="12" s="1"/>
  <c r="BQ137" i="12" s="1"/>
  <c r="BR137" i="12" s="1"/>
  <c r="BS137" i="12" s="1"/>
  <c r="BT137" i="12" s="1"/>
  <c r="BU137" i="12" s="1"/>
  <c r="BV137" i="12" s="1"/>
  <c r="BW137" i="12" s="1"/>
  <c r="BX137" i="12" s="1"/>
  <c r="BY137" i="12" s="1"/>
  <c r="BZ137" i="12" s="1"/>
  <c r="CA137" i="12" s="1"/>
  <c r="CB137" i="12" s="1"/>
  <c r="CC137" i="12" s="1"/>
  <c r="CD137" i="12" s="1"/>
  <c r="CE137" i="12" s="1"/>
  <c r="CF137" i="12" s="1"/>
  <c r="CG137" i="12" s="1"/>
  <c r="CH137" i="12" s="1"/>
  <c r="CI137" i="12" s="1"/>
  <c r="CJ137" i="12" s="1"/>
  <c r="CK137" i="12" s="1"/>
  <c r="CL137" i="12" s="1"/>
  <c r="CM137"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W120" i="12" s="1"/>
  <c r="AX120" i="12" s="1"/>
  <c r="AY120" i="12" s="1"/>
  <c r="AZ120" i="12" s="1"/>
  <c r="BA120" i="12" s="1"/>
  <c r="BB120" i="12" s="1"/>
  <c r="BC120" i="12" s="1"/>
  <c r="BD120" i="12" s="1"/>
  <c r="BE120" i="12" s="1"/>
  <c r="BF120" i="12" s="1"/>
  <c r="BG120" i="12" s="1"/>
  <c r="BH120" i="12" s="1"/>
  <c r="BI120" i="12" s="1"/>
  <c r="BJ120" i="12" s="1"/>
  <c r="BK120" i="12" s="1"/>
  <c r="BL120" i="12" s="1"/>
  <c r="BM120" i="12" s="1"/>
  <c r="BN120" i="12" s="1"/>
  <c r="BO120" i="12" s="1"/>
  <c r="BP120" i="12" s="1"/>
  <c r="BQ120" i="12" s="1"/>
  <c r="BR120" i="12" s="1"/>
  <c r="BS120" i="12" s="1"/>
  <c r="BT120" i="12" s="1"/>
  <c r="BU120" i="12" s="1"/>
  <c r="BV120" i="12" s="1"/>
  <c r="BW120" i="12" s="1"/>
  <c r="BX120" i="12" s="1"/>
  <c r="BY120" i="12" s="1"/>
  <c r="BZ120" i="12" s="1"/>
  <c r="CA120" i="12" s="1"/>
  <c r="CB120" i="12" s="1"/>
  <c r="CC120" i="12" s="1"/>
  <c r="CD120" i="12" s="1"/>
  <c r="CE120" i="12" s="1"/>
  <c r="CF120" i="12" s="1"/>
  <c r="CG120" i="12" s="1"/>
  <c r="CH120" i="12" s="1"/>
  <c r="CI120" i="12" s="1"/>
  <c r="CJ120" i="12" s="1"/>
  <c r="CK120" i="12" s="1"/>
  <c r="CL120" i="12" s="1"/>
  <c r="CM120" i="12" s="1"/>
  <c r="AF133" i="12"/>
  <c r="AG133" i="12" s="1"/>
  <c r="AH133" i="12" s="1"/>
  <c r="AI133" i="12" s="1"/>
  <c r="AJ133" i="12" s="1"/>
  <c r="AK133" i="12" s="1"/>
  <c r="AL133" i="12" s="1"/>
  <c r="AM133" i="12" s="1"/>
  <c r="AN133" i="12" s="1"/>
  <c r="AO133" i="12" s="1"/>
  <c r="AP133" i="12" s="1"/>
  <c r="AQ133" i="12" s="1"/>
  <c r="AR133" i="12" s="1"/>
  <c r="AS133" i="12" s="1"/>
  <c r="AT133" i="12" s="1"/>
  <c r="AU133" i="12" s="1"/>
  <c r="AV133" i="12" s="1"/>
  <c r="AW133" i="12" s="1"/>
  <c r="AX133" i="12" s="1"/>
  <c r="AY133" i="12" s="1"/>
  <c r="AZ133" i="12" s="1"/>
  <c r="BA133" i="12" s="1"/>
  <c r="BB133" i="12" s="1"/>
  <c r="BC133" i="12" s="1"/>
  <c r="BD133" i="12" s="1"/>
  <c r="BE133" i="12" s="1"/>
  <c r="BF133" i="12" s="1"/>
  <c r="BG133" i="12" s="1"/>
  <c r="BH133" i="12" s="1"/>
  <c r="BI133" i="12" s="1"/>
  <c r="BJ133" i="12" s="1"/>
  <c r="BK133" i="12" s="1"/>
  <c r="BL133" i="12" s="1"/>
  <c r="BM133" i="12" s="1"/>
  <c r="BN133" i="12" s="1"/>
  <c r="BO133" i="12" s="1"/>
  <c r="BP133" i="12" s="1"/>
  <c r="BQ133" i="12" s="1"/>
  <c r="BR133" i="12" s="1"/>
  <c r="BS133" i="12" s="1"/>
  <c r="BT133" i="12" s="1"/>
  <c r="BU133" i="12" s="1"/>
  <c r="BV133" i="12" s="1"/>
  <c r="BW133" i="12" s="1"/>
  <c r="BX133" i="12" s="1"/>
  <c r="BY133" i="12" s="1"/>
  <c r="BZ133" i="12" s="1"/>
  <c r="CA133" i="12" s="1"/>
  <c r="CB133" i="12" s="1"/>
  <c r="CC133" i="12" s="1"/>
  <c r="CD133" i="12" s="1"/>
  <c r="CE133" i="12" s="1"/>
  <c r="CF133" i="12" s="1"/>
  <c r="CG133" i="12" s="1"/>
  <c r="CH133" i="12" s="1"/>
  <c r="CI133" i="12" s="1"/>
  <c r="CJ133" i="12" s="1"/>
  <c r="CK133" i="12" s="1"/>
  <c r="CL133" i="12" s="1"/>
  <c r="CM133" i="12" s="1"/>
  <c r="AF127" i="12"/>
  <c r="AG127" i="12" s="1"/>
  <c r="AH127" i="12" s="1"/>
  <c r="AI127" i="12" s="1"/>
  <c r="AJ127" i="12" s="1"/>
  <c r="AK127" i="12" s="1"/>
  <c r="AL127" i="12" s="1"/>
  <c r="AM127" i="12" s="1"/>
  <c r="AN127" i="12" s="1"/>
  <c r="AO127" i="12" s="1"/>
  <c r="AP127" i="12" s="1"/>
  <c r="AQ127" i="12" s="1"/>
  <c r="AR127" i="12" s="1"/>
  <c r="AS127" i="12" s="1"/>
  <c r="AT127" i="12" s="1"/>
  <c r="AU127" i="12" s="1"/>
  <c r="AV127" i="12" s="1"/>
  <c r="AW127" i="12" s="1"/>
  <c r="AX127" i="12" s="1"/>
  <c r="AY127" i="12" s="1"/>
  <c r="AZ127" i="12" s="1"/>
  <c r="BA127" i="12" s="1"/>
  <c r="BB127" i="12" s="1"/>
  <c r="BC127" i="12" s="1"/>
  <c r="BD127" i="12" s="1"/>
  <c r="BE127" i="12" s="1"/>
  <c r="BF127" i="12" s="1"/>
  <c r="BG127" i="12" s="1"/>
  <c r="BH127" i="12" s="1"/>
  <c r="BI127" i="12" s="1"/>
  <c r="BJ127" i="12" s="1"/>
  <c r="BK127" i="12" s="1"/>
  <c r="BL127" i="12" s="1"/>
  <c r="BM127" i="12" s="1"/>
  <c r="BN127" i="12" s="1"/>
  <c r="BO127" i="12" s="1"/>
  <c r="BP127" i="12" s="1"/>
  <c r="BQ127" i="12" s="1"/>
  <c r="BR127" i="12" s="1"/>
  <c r="BS127" i="12" s="1"/>
  <c r="BT127" i="12" s="1"/>
  <c r="BU127" i="12" s="1"/>
  <c r="BV127" i="12" s="1"/>
  <c r="BW127" i="12" s="1"/>
  <c r="BX127" i="12" s="1"/>
  <c r="BY127" i="12" s="1"/>
  <c r="BZ127" i="12" s="1"/>
  <c r="CA127" i="12" s="1"/>
  <c r="CB127" i="12" s="1"/>
  <c r="CC127" i="12" s="1"/>
  <c r="CD127" i="12" s="1"/>
  <c r="CE127" i="12" s="1"/>
  <c r="CF127" i="12" s="1"/>
  <c r="CG127" i="12" s="1"/>
  <c r="CH127" i="12" s="1"/>
  <c r="CI127" i="12" s="1"/>
  <c r="CJ127" i="12" s="1"/>
  <c r="CK127" i="12" s="1"/>
  <c r="CL127" i="12" s="1"/>
  <c r="CM127" i="12" s="1"/>
  <c r="AF139" i="12"/>
  <c r="AG139" i="12" s="1"/>
  <c r="AH139" i="12" s="1"/>
  <c r="AI139" i="12" s="1"/>
  <c r="AJ139" i="12" s="1"/>
  <c r="AK139" i="12" s="1"/>
  <c r="AL139" i="12" s="1"/>
  <c r="AM139" i="12" s="1"/>
  <c r="AN139" i="12" s="1"/>
  <c r="AO139" i="12" s="1"/>
  <c r="AP139" i="12" s="1"/>
  <c r="AQ139" i="12" s="1"/>
  <c r="AR139" i="12" s="1"/>
  <c r="AS139" i="12" s="1"/>
  <c r="AT139" i="12" s="1"/>
  <c r="AU139" i="12" s="1"/>
  <c r="AV139" i="12" s="1"/>
  <c r="AW139" i="12" s="1"/>
  <c r="AX139" i="12" s="1"/>
  <c r="AY139" i="12" s="1"/>
  <c r="AZ139" i="12" s="1"/>
  <c r="BA139" i="12" s="1"/>
  <c r="BB139" i="12" s="1"/>
  <c r="BC139" i="12" s="1"/>
  <c r="BD139" i="12" s="1"/>
  <c r="BE139" i="12" s="1"/>
  <c r="BF139" i="12" s="1"/>
  <c r="BG139" i="12" s="1"/>
  <c r="BH139" i="12" s="1"/>
  <c r="BI139" i="12" s="1"/>
  <c r="BJ139" i="12" s="1"/>
  <c r="BK139" i="12" s="1"/>
  <c r="BL139" i="12" s="1"/>
  <c r="BM139" i="12" s="1"/>
  <c r="BN139" i="12" s="1"/>
  <c r="BO139" i="12" s="1"/>
  <c r="BP139" i="12" s="1"/>
  <c r="BQ139" i="12" s="1"/>
  <c r="BR139" i="12" s="1"/>
  <c r="BS139" i="12" s="1"/>
  <c r="BT139" i="12" s="1"/>
  <c r="BU139" i="12" s="1"/>
  <c r="BV139" i="12" s="1"/>
  <c r="BW139" i="12" s="1"/>
  <c r="BX139" i="12" s="1"/>
  <c r="BY139" i="12" s="1"/>
  <c r="BZ139" i="12" s="1"/>
  <c r="CA139" i="12" s="1"/>
  <c r="CB139" i="12" s="1"/>
  <c r="CC139" i="12" s="1"/>
  <c r="CD139" i="12" s="1"/>
  <c r="CE139" i="12" s="1"/>
  <c r="CF139" i="12" s="1"/>
  <c r="CG139" i="12" s="1"/>
  <c r="CH139" i="12" s="1"/>
  <c r="CI139" i="12" s="1"/>
  <c r="CJ139" i="12" s="1"/>
  <c r="CK139" i="12" s="1"/>
  <c r="CL139" i="12" s="1"/>
  <c r="CM139" i="12" s="1"/>
  <c r="AF126" i="12"/>
  <c r="AG126" i="12" s="1"/>
  <c r="AH126" i="12" s="1"/>
  <c r="AI126" i="12" s="1"/>
  <c r="AJ126" i="12" s="1"/>
  <c r="AK126" i="12" s="1"/>
  <c r="AL126" i="12" s="1"/>
  <c r="AM126" i="12" s="1"/>
  <c r="AN126" i="12" s="1"/>
  <c r="AO126" i="12" s="1"/>
  <c r="AP126" i="12" s="1"/>
  <c r="AQ126" i="12" s="1"/>
  <c r="AR126" i="12" s="1"/>
  <c r="AS126" i="12" s="1"/>
  <c r="AT126" i="12" s="1"/>
  <c r="AU126" i="12" s="1"/>
  <c r="AV126" i="12" s="1"/>
  <c r="AW126" i="12" s="1"/>
  <c r="AX126" i="12" s="1"/>
  <c r="AY126" i="12" s="1"/>
  <c r="AZ126" i="12" s="1"/>
  <c r="BA126" i="12" s="1"/>
  <c r="BB126" i="12" s="1"/>
  <c r="BC126" i="12" s="1"/>
  <c r="BD126" i="12" s="1"/>
  <c r="BE126" i="12" s="1"/>
  <c r="BF126" i="12" s="1"/>
  <c r="BG126" i="12" s="1"/>
  <c r="BH126" i="12" s="1"/>
  <c r="BI126" i="12" s="1"/>
  <c r="BJ126" i="12" s="1"/>
  <c r="BK126" i="12" s="1"/>
  <c r="BL126" i="12" s="1"/>
  <c r="BM126" i="12" s="1"/>
  <c r="BN126" i="12" s="1"/>
  <c r="BO126" i="12" s="1"/>
  <c r="BP126" i="12" s="1"/>
  <c r="BQ126" i="12" s="1"/>
  <c r="BR126" i="12" s="1"/>
  <c r="BS126" i="12" s="1"/>
  <c r="BT126" i="12" s="1"/>
  <c r="BU126" i="12" s="1"/>
  <c r="BV126" i="12" s="1"/>
  <c r="BW126" i="12" s="1"/>
  <c r="BX126" i="12" s="1"/>
  <c r="BY126" i="12" s="1"/>
  <c r="BZ126" i="12" s="1"/>
  <c r="CA126" i="12" s="1"/>
  <c r="CB126" i="12" s="1"/>
  <c r="CC126" i="12" s="1"/>
  <c r="CD126" i="12" s="1"/>
  <c r="CE126" i="12" s="1"/>
  <c r="CF126" i="12" s="1"/>
  <c r="CG126" i="12" s="1"/>
  <c r="CH126" i="12" s="1"/>
  <c r="CI126" i="12" s="1"/>
  <c r="CJ126" i="12" s="1"/>
  <c r="CK126" i="12" s="1"/>
  <c r="CL126" i="12" s="1"/>
  <c r="CM126" i="12" s="1"/>
  <c r="AF128" i="12"/>
  <c r="AG128" i="12" s="1"/>
  <c r="AH128" i="12" s="1"/>
  <c r="AI128" i="12" s="1"/>
  <c r="AJ128" i="12" s="1"/>
  <c r="AK128" i="12" s="1"/>
  <c r="AL128" i="12" s="1"/>
  <c r="AM128" i="12" s="1"/>
  <c r="AN128" i="12" s="1"/>
  <c r="AO128" i="12" s="1"/>
  <c r="AP128" i="12" s="1"/>
  <c r="AQ128" i="12" s="1"/>
  <c r="AR128" i="12" s="1"/>
  <c r="AS128" i="12" s="1"/>
  <c r="AT128" i="12" s="1"/>
  <c r="AU128" i="12" s="1"/>
  <c r="AV128" i="12" s="1"/>
  <c r="AW128" i="12" s="1"/>
  <c r="AX128" i="12" s="1"/>
  <c r="AY128" i="12" s="1"/>
  <c r="AZ128" i="12" s="1"/>
  <c r="BA128" i="12" s="1"/>
  <c r="BB128" i="12" s="1"/>
  <c r="BC128" i="12" s="1"/>
  <c r="BD128" i="12" s="1"/>
  <c r="BE128" i="12" s="1"/>
  <c r="BF128" i="12" s="1"/>
  <c r="BG128" i="12" s="1"/>
  <c r="BH128" i="12" s="1"/>
  <c r="BI128" i="12" s="1"/>
  <c r="BJ128" i="12" s="1"/>
  <c r="BK128" i="12" s="1"/>
  <c r="BL128" i="12" s="1"/>
  <c r="BM128" i="12" s="1"/>
  <c r="BN128" i="12" s="1"/>
  <c r="BO128" i="12" s="1"/>
  <c r="BP128" i="12" s="1"/>
  <c r="BQ128" i="12" s="1"/>
  <c r="BR128" i="12" s="1"/>
  <c r="BS128" i="12" s="1"/>
  <c r="BT128" i="12" s="1"/>
  <c r="BU128" i="12" s="1"/>
  <c r="BV128" i="12" s="1"/>
  <c r="BW128" i="12" s="1"/>
  <c r="BX128" i="12" s="1"/>
  <c r="BY128" i="12" s="1"/>
  <c r="BZ128" i="12" s="1"/>
  <c r="CA128" i="12" s="1"/>
  <c r="CB128" i="12" s="1"/>
  <c r="CC128" i="12" s="1"/>
  <c r="CD128" i="12" s="1"/>
  <c r="CE128" i="12" s="1"/>
  <c r="CF128" i="12" s="1"/>
  <c r="CG128" i="12" s="1"/>
  <c r="CH128" i="12" s="1"/>
  <c r="CI128" i="12" s="1"/>
  <c r="CJ128" i="12" s="1"/>
  <c r="CK128" i="12" s="1"/>
  <c r="CL128" i="12" s="1"/>
  <c r="CM128" i="12" s="1"/>
  <c r="AF121" i="12"/>
  <c r="AG121" i="12" s="1"/>
  <c r="AH121" i="12" s="1"/>
  <c r="AI121" i="12" s="1"/>
  <c r="AJ121" i="12" s="1"/>
  <c r="AK121" i="12" s="1"/>
  <c r="AL121" i="12" s="1"/>
  <c r="AM121" i="12" s="1"/>
  <c r="AN121" i="12" s="1"/>
  <c r="AO121" i="12" s="1"/>
  <c r="AP121" i="12" s="1"/>
  <c r="AQ121" i="12" s="1"/>
  <c r="AR121" i="12" s="1"/>
  <c r="AS121" i="12" s="1"/>
  <c r="AT121" i="12" s="1"/>
  <c r="AU121" i="12" s="1"/>
  <c r="AV121" i="12" s="1"/>
  <c r="AW121" i="12" s="1"/>
  <c r="AX121" i="12" s="1"/>
  <c r="AY121" i="12" s="1"/>
  <c r="AZ121" i="12" s="1"/>
  <c r="BA121" i="12" s="1"/>
  <c r="BB121" i="12" s="1"/>
  <c r="BC121" i="12" s="1"/>
  <c r="BD121" i="12" s="1"/>
  <c r="BE121" i="12" s="1"/>
  <c r="BF121" i="12" s="1"/>
  <c r="BG121" i="12" s="1"/>
  <c r="BH121" i="12" s="1"/>
  <c r="BI121" i="12" s="1"/>
  <c r="BJ121" i="12" s="1"/>
  <c r="BK121" i="12" s="1"/>
  <c r="BL121" i="12" s="1"/>
  <c r="BM121" i="12" s="1"/>
  <c r="BN121" i="12" s="1"/>
  <c r="BO121" i="12" s="1"/>
  <c r="BP121" i="12" s="1"/>
  <c r="BQ121" i="12" s="1"/>
  <c r="BR121" i="12" s="1"/>
  <c r="BS121" i="12" s="1"/>
  <c r="BT121" i="12" s="1"/>
  <c r="BU121" i="12" s="1"/>
  <c r="BV121" i="12" s="1"/>
  <c r="BW121" i="12" s="1"/>
  <c r="BX121" i="12" s="1"/>
  <c r="BY121" i="12" s="1"/>
  <c r="BZ121" i="12" s="1"/>
  <c r="CA121" i="12" s="1"/>
  <c r="CB121" i="12" s="1"/>
  <c r="CC121" i="12" s="1"/>
  <c r="CD121" i="12" s="1"/>
  <c r="CE121" i="12" s="1"/>
  <c r="CF121" i="12" s="1"/>
  <c r="CG121" i="12" s="1"/>
  <c r="CH121" i="12" s="1"/>
  <c r="CI121" i="12" s="1"/>
  <c r="CJ121" i="12" s="1"/>
  <c r="CK121" i="12" s="1"/>
  <c r="CL121" i="12" s="1"/>
  <c r="CM121" i="12" s="1"/>
  <c r="AF131" i="12"/>
  <c r="AG131" i="12" s="1"/>
  <c r="AH131" i="12" s="1"/>
  <c r="AI131" i="12" s="1"/>
  <c r="AJ131" i="12" s="1"/>
  <c r="AK131" i="12" s="1"/>
  <c r="AL131" i="12" s="1"/>
  <c r="AM131" i="12" s="1"/>
  <c r="AN131" i="12" s="1"/>
  <c r="AO131" i="12" s="1"/>
  <c r="AP131" i="12" s="1"/>
  <c r="AQ131" i="12" s="1"/>
  <c r="AR131" i="12" s="1"/>
  <c r="AS131" i="12" s="1"/>
  <c r="AT131" i="12" s="1"/>
  <c r="AU131" i="12" s="1"/>
  <c r="AV131" i="12" s="1"/>
  <c r="AW131" i="12" s="1"/>
  <c r="AX131" i="12" s="1"/>
  <c r="AY131" i="12" s="1"/>
  <c r="AZ131" i="12" s="1"/>
  <c r="BA131" i="12" s="1"/>
  <c r="BB131" i="12" s="1"/>
  <c r="BC131" i="12" s="1"/>
  <c r="BD131" i="12" s="1"/>
  <c r="BE131" i="12" s="1"/>
  <c r="BF131" i="12" s="1"/>
  <c r="BG131" i="12" s="1"/>
  <c r="BH131" i="12" s="1"/>
  <c r="BI131" i="12" s="1"/>
  <c r="BJ131" i="12" s="1"/>
  <c r="BK131" i="12" s="1"/>
  <c r="BL131" i="12" s="1"/>
  <c r="BM131" i="12" s="1"/>
  <c r="BN131" i="12" s="1"/>
  <c r="BO131" i="12" s="1"/>
  <c r="BP131" i="12" s="1"/>
  <c r="BQ131" i="12" s="1"/>
  <c r="BR131" i="12" s="1"/>
  <c r="BS131" i="12" s="1"/>
  <c r="BT131" i="12" s="1"/>
  <c r="BU131" i="12" s="1"/>
  <c r="BV131" i="12" s="1"/>
  <c r="BW131" i="12" s="1"/>
  <c r="BX131" i="12" s="1"/>
  <c r="BY131" i="12" s="1"/>
  <c r="BZ131" i="12" s="1"/>
  <c r="CA131" i="12" s="1"/>
  <c r="CB131" i="12" s="1"/>
  <c r="CC131" i="12" s="1"/>
  <c r="CD131" i="12" s="1"/>
  <c r="CE131" i="12" s="1"/>
  <c r="CF131" i="12" s="1"/>
  <c r="CG131" i="12" s="1"/>
  <c r="CH131" i="12" s="1"/>
  <c r="CI131" i="12" s="1"/>
  <c r="CJ131" i="12" s="1"/>
  <c r="CK131" i="12" s="1"/>
  <c r="CL131" i="12" s="1"/>
  <c r="CM131" i="12" s="1"/>
  <c r="AF123" i="12"/>
  <c r="AG123" i="12" s="1"/>
  <c r="AH123" i="12" s="1"/>
  <c r="AI123" i="12" s="1"/>
  <c r="AJ123" i="12" s="1"/>
  <c r="AK123" i="12" s="1"/>
  <c r="AL123" i="12" s="1"/>
  <c r="AM123" i="12" s="1"/>
  <c r="AN123" i="12" s="1"/>
  <c r="AO123" i="12" s="1"/>
  <c r="AP123" i="12" s="1"/>
  <c r="AQ123" i="12" s="1"/>
  <c r="AR123" i="12" s="1"/>
  <c r="AS123" i="12" s="1"/>
  <c r="AT123" i="12" s="1"/>
  <c r="AU123" i="12" s="1"/>
  <c r="AV123" i="12" s="1"/>
  <c r="AW123" i="12" s="1"/>
  <c r="AX123" i="12" s="1"/>
  <c r="AY123" i="12" s="1"/>
  <c r="AZ123" i="12" s="1"/>
  <c r="BA123" i="12" s="1"/>
  <c r="BB123" i="12" s="1"/>
  <c r="BC123" i="12" s="1"/>
  <c r="BD123" i="12" s="1"/>
  <c r="BE123" i="12" s="1"/>
  <c r="BF123" i="12" s="1"/>
  <c r="BG123" i="12" s="1"/>
  <c r="BH123" i="12" s="1"/>
  <c r="BI123" i="12" s="1"/>
  <c r="BJ123" i="12" s="1"/>
  <c r="BK123" i="12" s="1"/>
  <c r="BL123" i="12" s="1"/>
  <c r="BM123" i="12" s="1"/>
  <c r="BN123" i="12" s="1"/>
  <c r="BO123" i="12" s="1"/>
  <c r="BP123" i="12" s="1"/>
  <c r="BQ123" i="12" s="1"/>
  <c r="BR123" i="12" s="1"/>
  <c r="BS123" i="12" s="1"/>
  <c r="BT123" i="12" s="1"/>
  <c r="BU123" i="12" s="1"/>
  <c r="BV123" i="12" s="1"/>
  <c r="BW123" i="12" s="1"/>
  <c r="BX123" i="12" s="1"/>
  <c r="BY123" i="12" s="1"/>
  <c r="BZ123" i="12" s="1"/>
  <c r="CA123" i="12" s="1"/>
  <c r="CB123" i="12" s="1"/>
  <c r="CC123" i="12" s="1"/>
  <c r="CD123" i="12" s="1"/>
  <c r="CE123" i="12" s="1"/>
  <c r="CF123" i="12" s="1"/>
  <c r="CG123" i="12" s="1"/>
  <c r="CH123" i="12" s="1"/>
  <c r="CI123" i="12" s="1"/>
  <c r="CJ123" i="12" s="1"/>
  <c r="CK123" i="12" s="1"/>
  <c r="CL123" i="12" s="1"/>
  <c r="CM123" i="12" s="1"/>
  <c r="AF132" i="12"/>
  <c r="AG132" i="12" s="1"/>
  <c r="AH132" i="12" s="1"/>
  <c r="AI132" i="12" s="1"/>
  <c r="AJ132" i="12" s="1"/>
  <c r="AK132" i="12" s="1"/>
  <c r="AL132" i="12" s="1"/>
  <c r="AM132" i="12" s="1"/>
  <c r="AN132" i="12" s="1"/>
  <c r="AO132" i="12" s="1"/>
  <c r="AP132" i="12" s="1"/>
  <c r="AQ132" i="12" s="1"/>
  <c r="AR132" i="12" s="1"/>
  <c r="AS132" i="12" s="1"/>
  <c r="AT132" i="12" s="1"/>
  <c r="AU132" i="12" s="1"/>
  <c r="AV132" i="12" s="1"/>
  <c r="AW132" i="12" s="1"/>
  <c r="AX132" i="12" s="1"/>
  <c r="AY132" i="12" s="1"/>
  <c r="AZ132" i="12" s="1"/>
  <c r="BA132" i="12" s="1"/>
  <c r="BB132" i="12" s="1"/>
  <c r="BC132" i="12" s="1"/>
  <c r="BD132" i="12" s="1"/>
  <c r="BE132" i="12" s="1"/>
  <c r="BF132" i="12" s="1"/>
  <c r="BG132" i="12" s="1"/>
  <c r="BH132" i="12" s="1"/>
  <c r="BI132" i="12" s="1"/>
  <c r="BJ132" i="12" s="1"/>
  <c r="BK132" i="12" s="1"/>
  <c r="BL132" i="12" s="1"/>
  <c r="BM132" i="12" s="1"/>
  <c r="BN132" i="12" s="1"/>
  <c r="BO132" i="12" s="1"/>
  <c r="BP132" i="12" s="1"/>
  <c r="BQ132" i="12" s="1"/>
  <c r="BR132" i="12" s="1"/>
  <c r="BS132" i="12" s="1"/>
  <c r="BT132" i="12" s="1"/>
  <c r="BU132" i="12" s="1"/>
  <c r="BV132" i="12" s="1"/>
  <c r="BW132" i="12" s="1"/>
  <c r="BX132" i="12" s="1"/>
  <c r="BY132" i="12" s="1"/>
  <c r="BZ132" i="12" s="1"/>
  <c r="CA132" i="12" s="1"/>
  <c r="CB132" i="12" s="1"/>
  <c r="CC132" i="12" s="1"/>
  <c r="CD132" i="12" s="1"/>
  <c r="CE132" i="12" s="1"/>
  <c r="CF132" i="12" s="1"/>
  <c r="CG132" i="12" s="1"/>
  <c r="CH132" i="12" s="1"/>
  <c r="CI132" i="12" s="1"/>
  <c r="CJ132" i="12" s="1"/>
  <c r="CK132" i="12" s="1"/>
  <c r="CL132" i="12" s="1"/>
  <c r="CM132" i="12" s="1"/>
  <c r="AF124" i="12"/>
  <c r="AG124" i="12" s="1"/>
  <c r="AH124" i="12" s="1"/>
  <c r="AI124" i="12" s="1"/>
  <c r="AJ124" i="12" s="1"/>
  <c r="AK124" i="12" s="1"/>
  <c r="AL124" i="12" s="1"/>
  <c r="AM124" i="12" s="1"/>
  <c r="AN124" i="12" s="1"/>
  <c r="AO124" i="12" s="1"/>
  <c r="AP124" i="12" s="1"/>
  <c r="AQ124" i="12" s="1"/>
  <c r="AR124" i="12" s="1"/>
  <c r="AS124" i="12" s="1"/>
  <c r="AT124" i="12" s="1"/>
  <c r="AU124" i="12" s="1"/>
  <c r="AV124" i="12" s="1"/>
  <c r="AW124" i="12" s="1"/>
  <c r="AX124" i="12" s="1"/>
  <c r="AY124" i="12" s="1"/>
  <c r="AZ124" i="12" s="1"/>
  <c r="BA124" i="12" s="1"/>
  <c r="BB124" i="12" s="1"/>
  <c r="BC124" i="12" s="1"/>
  <c r="BD124" i="12" s="1"/>
  <c r="BE124" i="12" s="1"/>
  <c r="BF124" i="12" s="1"/>
  <c r="BG124" i="12" s="1"/>
  <c r="BH124" i="12" s="1"/>
  <c r="BI124" i="12" s="1"/>
  <c r="BJ124" i="12" s="1"/>
  <c r="BK124" i="12" s="1"/>
  <c r="BL124" i="12" s="1"/>
  <c r="BM124" i="12" s="1"/>
  <c r="BN124" i="12" s="1"/>
  <c r="BO124" i="12" s="1"/>
  <c r="BP124" i="12" s="1"/>
  <c r="BQ124" i="12" s="1"/>
  <c r="BR124" i="12" s="1"/>
  <c r="BS124" i="12" s="1"/>
  <c r="BT124" i="12" s="1"/>
  <c r="BU124" i="12" s="1"/>
  <c r="BV124" i="12" s="1"/>
  <c r="BW124" i="12" s="1"/>
  <c r="BX124" i="12" s="1"/>
  <c r="BY124" i="12" s="1"/>
  <c r="BZ124" i="12" s="1"/>
  <c r="CA124" i="12" s="1"/>
  <c r="CB124" i="12" s="1"/>
  <c r="CC124" i="12" s="1"/>
  <c r="CD124" i="12" s="1"/>
  <c r="CE124" i="12" s="1"/>
  <c r="CF124" i="12" s="1"/>
  <c r="CG124" i="12" s="1"/>
  <c r="CH124" i="12" s="1"/>
  <c r="CI124" i="12" s="1"/>
  <c r="CJ124" i="12" s="1"/>
  <c r="CK124" i="12" s="1"/>
  <c r="CL124" i="12" s="1"/>
  <c r="CM124" i="12" s="1"/>
  <c r="AF138" i="12"/>
  <c r="AG138" i="12" s="1"/>
  <c r="AH138" i="12" s="1"/>
  <c r="AI138" i="12" s="1"/>
  <c r="AJ138" i="12" s="1"/>
  <c r="AK138" i="12" s="1"/>
  <c r="AL138" i="12" s="1"/>
  <c r="AM138" i="12" s="1"/>
  <c r="AN138" i="12" s="1"/>
  <c r="AO138" i="12" s="1"/>
  <c r="AP138" i="12" s="1"/>
  <c r="AQ138" i="12" s="1"/>
  <c r="AR138" i="12" s="1"/>
  <c r="AS138" i="12" s="1"/>
  <c r="AT138" i="12" s="1"/>
  <c r="AU138" i="12" s="1"/>
  <c r="AV138" i="12" s="1"/>
  <c r="AW138" i="12" s="1"/>
  <c r="AX138" i="12" s="1"/>
  <c r="AY138" i="12" s="1"/>
  <c r="AZ138" i="12" s="1"/>
  <c r="BA138" i="12" s="1"/>
  <c r="BB138" i="12" s="1"/>
  <c r="BC138" i="12" s="1"/>
  <c r="BD138" i="12" s="1"/>
  <c r="BE138" i="12" s="1"/>
  <c r="BF138" i="12" s="1"/>
  <c r="BG138" i="12" s="1"/>
  <c r="BH138" i="12" s="1"/>
  <c r="BI138" i="12" s="1"/>
  <c r="BJ138" i="12" s="1"/>
  <c r="BK138" i="12" s="1"/>
  <c r="BL138" i="12" s="1"/>
  <c r="BM138" i="12" s="1"/>
  <c r="BN138" i="12" s="1"/>
  <c r="BO138" i="12" s="1"/>
  <c r="BP138" i="12" s="1"/>
  <c r="BQ138" i="12" s="1"/>
  <c r="BR138" i="12" s="1"/>
  <c r="BS138" i="12" s="1"/>
  <c r="BT138" i="12" s="1"/>
  <c r="BU138" i="12" s="1"/>
  <c r="BV138" i="12" s="1"/>
  <c r="BW138" i="12" s="1"/>
  <c r="BX138" i="12" s="1"/>
  <c r="BY138" i="12" s="1"/>
  <c r="BZ138" i="12" s="1"/>
  <c r="CA138" i="12" s="1"/>
  <c r="CB138" i="12" s="1"/>
  <c r="CC138" i="12" s="1"/>
  <c r="CD138" i="12" s="1"/>
  <c r="CE138" i="12" s="1"/>
  <c r="CF138" i="12" s="1"/>
  <c r="CG138" i="12" s="1"/>
  <c r="CH138" i="12" s="1"/>
  <c r="CI138" i="12" s="1"/>
  <c r="CJ138" i="12" s="1"/>
  <c r="CK138" i="12" s="1"/>
  <c r="CL138" i="12" s="1"/>
  <c r="CM138" i="12" s="1"/>
  <c r="AF117" i="12"/>
  <c r="AG117" i="12" s="1"/>
  <c r="AH117" i="12" s="1"/>
  <c r="AI117" i="12" s="1"/>
  <c r="AJ117" i="12" s="1"/>
  <c r="AK117" i="12" s="1"/>
  <c r="AL117" i="12" s="1"/>
  <c r="AM117" i="12" s="1"/>
  <c r="AN117" i="12" s="1"/>
  <c r="AO117" i="12" s="1"/>
  <c r="AP117" i="12" s="1"/>
  <c r="AQ117" i="12" s="1"/>
  <c r="AR117" i="12" s="1"/>
  <c r="AS117" i="12" s="1"/>
  <c r="AT117" i="12" s="1"/>
  <c r="AU117" i="12" s="1"/>
  <c r="AV117" i="12" s="1"/>
  <c r="AW117" i="12" s="1"/>
  <c r="AX117" i="12" s="1"/>
  <c r="AY117" i="12" s="1"/>
  <c r="AZ117" i="12" s="1"/>
  <c r="BA117" i="12" s="1"/>
  <c r="BB117" i="12" s="1"/>
  <c r="BC117" i="12" s="1"/>
  <c r="BD117" i="12" s="1"/>
  <c r="BE117" i="12" s="1"/>
  <c r="BF117" i="12" s="1"/>
  <c r="BG117" i="12" s="1"/>
  <c r="BH117" i="12" s="1"/>
  <c r="BI117" i="12" s="1"/>
  <c r="BJ117" i="12" s="1"/>
  <c r="BK117" i="12" s="1"/>
  <c r="BL117" i="12" s="1"/>
  <c r="BM117" i="12" s="1"/>
  <c r="BN117" i="12" s="1"/>
  <c r="BO117" i="12" s="1"/>
  <c r="BP117" i="12" s="1"/>
  <c r="BQ117" i="12" s="1"/>
  <c r="BR117" i="12" s="1"/>
  <c r="BS117" i="12" s="1"/>
  <c r="BT117" i="12" s="1"/>
  <c r="BU117" i="12" s="1"/>
  <c r="BV117" i="12" s="1"/>
  <c r="BW117" i="12" s="1"/>
  <c r="BX117" i="12" s="1"/>
  <c r="BY117" i="12" s="1"/>
  <c r="BZ117" i="12" s="1"/>
  <c r="CA117" i="12" s="1"/>
  <c r="CB117" i="12" s="1"/>
  <c r="CC117" i="12" s="1"/>
  <c r="CD117" i="12" s="1"/>
  <c r="CE117" i="12" s="1"/>
  <c r="CF117" i="12" s="1"/>
  <c r="CG117" i="12" s="1"/>
  <c r="CH117" i="12" s="1"/>
  <c r="CI117" i="12" s="1"/>
  <c r="CJ117" i="12" s="1"/>
  <c r="CK117" i="12" s="1"/>
  <c r="CL117" i="12" s="1"/>
  <c r="CM117" i="12" s="1"/>
  <c r="AF130" i="12"/>
  <c r="AG130" i="12" s="1"/>
  <c r="AH130" i="12" s="1"/>
  <c r="AI130" i="12" s="1"/>
  <c r="AJ130" i="12" s="1"/>
  <c r="AK130" i="12" s="1"/>
  <c r="AL130" i="12" s="1"/>
  <c r="AM130" i="12" s="1"/>
  <c r="AN130" i="12" s="1"/>
  <c r="AO130" i="12" s="1"/>
  <c r="AP130" i="12" s="1"/>
  <c r="AQ130" i="12" s="1"/>
  <c r="AR130" i="12" s="1"/>
  <c r="AS130" i="12" s="1"/>
  <c r="AT130" i="12" s="1"/>
  <c r="AU130" i="12" s="1"/>
  <c r="AV130" i="12" s="1"/>
  <c r="AW130" i="12" s="1"/>
  <c r="AX130" i="12" s="1"/>
  <c r="AY130" i="12" s="1"/>
  <c r="AZ130" i="12" s="1"/>
  <c r="BA130" i="12" s="1"/>
  <c r="BB130" i="12" s="1"/>
  <c r="BC130" i="12" s="1"/>
  <c r="BD130" i="12" s="1"/>
  <c r="BE130" i="12" s="1"/>
  <c r="BF130" i="12" s="1"/>
  <c r="BG130" i="12" s="1"/>
  <c r="BH130" i="12" s="1"/>
  <c r="BI130" i="12" s="1"/>
  <c r="BJ130" i="12" s="1"/>
  <c r="BK130" i="12" s="1"/>
  <c r="BL130" i="12" s="1"/>
  <c r="BM130" i="12" s="1"/>
  <c r="BN130" i="12" s="1"/>
  <c r="BO130" i="12" s="1"/>
  <c r="BP130" i="12" s="1"/>
  <c r="BQ130" i="12" s="1"/>
  <c r="BR130" i="12" s="1"/>
  <c r="BS130" i="12" s="1"/>
  <c r="BT130" i="12" s="1"/>
  <c r="BU130" i="12" s="1"/>
  <c r="BV130" i="12" s="1"/>
  <c r="BW130" i="12" s="1"/>
  <c r="BX130" i="12" s="1"/>
  <c r="BY130" i="12" s="1"/>
  <c r="BZ130" i="12" s="1"/>
  <c r="CA130" i="12" s="1"/>
  <c r="CB130" i="12" s="1"/>
  <c r="CC130" i="12" s="1"/>
  <c r="CD130" i="12" s="1"/>
  <c r="CE130" i="12" s="1"/>
  <c r="CF130" i="12" s="1"/>
  <c r="CG130" i="12" s="1"/>
  <c r="CH130" i="12" s="1"/>
  <c r="CI130" i="12" s="1"/>
  <c r="CJ130" i="12" s="1"/>
  <c r="CK130" i="12" s="1"/>
  <c r="CL130" i="12" s="1"/>
  <c r="CM130" i="12" s="1"/>
  <c r="AF135" i="12"/>
  <c r="AG135" i="12" s="1"/>
  <c r="AH135" i="12" s="1"/>
  <c r="AI135" i="12" s="1"/>
  <c r="AJ135" i="12" s="1"/>
  <c r="AK135" i="12" s="1"/>
  <c r="AL135" i="12" s="1"/>
  <c r="AM135" i="12" s="1"/>
  <c r="AN135" i="12" s="1"/>
  <c r="AO135" i="12" s="1"/>
  <c r="AP135" i="12" s="1"/>
  <c r="AQ135" i="12" s="1"/>
  <c r="AR135" i="12" s="1"/>
  <c r="AS135" i="12" s="1"/>
  <c r="AT135" i="12" s="1"/>
  <c r="AU135" i="12" s="1"/>
  <c r="AV135" i="12" s="1"/>
  <c r="AW135" i="12" s="1"/>
  <c r="AX135" i="12" s="1"/>
  <c r="AY135" i="12" s="1"/>
  <c r="AZ135" i="12" s="1"/>
  <c r="BA135" i="12" s="1"/>
  <c r="BB135" i="12" s="1"/>
  <c r="BC135" i="12" s="1"/>
  <c r="BD135" i="12" s="1"/>
  <c r="BE135" i="12" s="1"/>
  <c r="BF135" i="12" s="1"/>
  <c r="BG135" i="12" s="1"/>
  <c r="BH135" i="12" s="1"/>
  <c r="BI135" i="12" s="1"/>
  <c r="BJ135" i="12" s="1"/>
  <c r="BK135" i="12" s="1"/>
  <c r="BL135" i="12" s="1"/>
  <c r="BM135" i="12" s="1"/>
  <c r="BN135" i="12" s="1"/>
  <c r="BO135" i="12" s="1"/>
  <c r="BP135" i="12" s="1"/>
  <c r="BQ135" i="12" s="1"/>
  <c r="BR135" i="12" s="1"/>
  <c r="BS135" i="12" s="1"/>
  <c r="BT135" i="12" s="1"/>
  <c r="BU135" i="12" s="1"/>
  <c r="BV135" i="12" s="1"/>
  <c r="BW135" i="12" s="1"/>
  <c r="BX135" i="12" s="1"/>
  <c r="BY135" i="12" s="1"/>
  <c r="BZ135" i="12" s="1"/>
  <c r="CA135" i="12" s="1"/>
  <c r="CB135" i="12" s="1"/>
  <c r="CC135" i="12" s="1"/>
  <c r="CD135" i="12" s="1"/>
  <c r="CE135" i="12" s="1"/>
  <c r="CF135" i="12" s="1"/>
  <c r="CG135" i="12" s="1"/>
  <c r="CH135" i="12" s="1"/>
  <c r="CI135" i="12" s="1"/>
  <c r="CJ135" i="12" s="1"/>
  <c r="CK135" i="12" s="1"/>
  <c r="CL135" i="12" s="1"/>
  <c r="CM135" i="12" s="1"/>
  <c r="AF122" i="12"/>
  <c r="AG122" i="12" s="1"/>
  <c r="AH122" i="12" s="1"/>
  <c r="AI122" i="12" s="1"/>
  <c r="AJ122" i="12" s="1"/>
  <c r="AK122" i="12" s="1"/>
  <c r="AL122" i="12" s="1"/>
  <c r="AM122" i="12" s="1"/>
  <c r="AN122" i="12" s="1"/>
  <c r="AO122" i="12" s="1"/>
  <c r="AP122" i="12" s="1"/>
  <c r="AQ122" i="12" s="1"/>
  <c r="AR122" i="12" s="1"/>
  <c r="AS122" i="12" s="1"/>
  <c r="AT122" i="12" s="1"/>
  <c r="AU122" i="12" s="1"/>
  <c r="AV122" i="12" s="1"/>
  <c r="AW122" i="12" s="1"/>
  <c r="AX122" i="12" s="1"/>
  <c r="AY122" i="12" s="1"/>
  <c r="AZ122" i="12" s="1"/>
  <c r="BA122" i="12" s="1"/>
  <c r="BB122" i="12" s="1"/>
  <c r="BC122" i="12" s="1"/>
  <c r="BD122" i="12" s="1"/>
  <c r="BE122" i="12" s="1"/>
  <c r="BF122" i="12" s="1"/>
  <c r="BG122" i="12" s="1"/>
  <c r="BH122" i="12" s="1"/>
  <c r="BI122" i="12" s="1"/>
  <c r="BJ122" i="12" s="1"/>
  <c r="BK122" i="12" s="1"/>
  <c r="BL122" i="12" s="1"/>
  <c r="BM122" i="12" s="1"/>
  <c r="BN122" i="12" s="1"/>
  <c r="BO122" i="12" s="1"/>
  <c r="BP122" i="12" s="1"/>
  <c r="BQ122" i="12" s="1"/>
  <c r="BR122" i="12" s="1"/>
  <c r="BS122" i="12" s="1"/>
  <c r="BT122" i="12" s="1"/>
  <c r="BU122" i="12" s="1"/>
  <c r="BV122" i="12" s="1"/>
  <c r="BW122" i="12" s="1"/>
  <c r="BX122" i="12" s="1"/>
  <c r="BY122" i="12" s="1"/>
  <c r="BZ122" i="12" s="1"/>
  <c r="CA122" i="12" s="1"/>
  <c r="CB122" i="12" s="1"/>
  <c r="CC122" i="12" s="1"/>
  <c r="CD122" i="12" s="1"/>
  <c r="CE122" i="12" s="1"/>
  <c r="CF122" i="12" s="1"/>
  <c r="CG122" i="12" s="1"/>
  <c r="CH122" i="12" s="1"/>
  <c r="CI122" i="12" s="1"/>
  <c r="CJ122" i="12" s="1"/>
  <c r="CK122" i="12" s="1"/>
  <c r="CL122" i="12" s="1"/>
  <c r="CM122" i="12" s="1"/>
  <c r="AF136" i="12"/>
  <c r="AG136" i="12" s="1"/>
  <c r="AH136" i="12" s="1"/>
  <c r="AI136" i="12" s="1"/>
  <c r="AJ136" i="12" s="1"/>
  <c r="AK136" i="12" s="1"/>
  <c r="AL136" i="12" s="1"/>
  <c r="AM136" i="12" s="1"/>
  <c r="AN136" i="12" s="1"/>
  <c r="AO136" i="12" s="1"/>
  <c r="AP136" i="12" s="1"/>
  <c r="AQ136" i="12" s="1"/>
  <c r="AR136" i="12" s="1"/>
  <c r="AS136" i="12" s="1"/>
  <c r="AT136" i="12" s="1"/>
  <c r="AU136" i="12" s="1"/>
  <c r="AV136" i="12" s="1"/>
  <c r="AW136" i="12" s="1"/>
  <c r="AX136" i="12" s="1"/>
  <c r="AY136" i="12" s="1"/>
  <c r="AZ136" i="12" s="1"/>
  <c r="BA136" i="12" s="1"/>
  <c r="BB136" i="12" s="1"/>
  <c r="BC136" i="12" s="1"/>
  <c r="BD136" i="12" s="1"/>
  <c r="BE136" i="12" s="1"/>
  <c r="BF136" i="12" s="1"/>
  <c r="BG136" i="12" s="1"/>
  <c r="BH136" i="12" s="1"/>
  <c r="BI136" i="12" s="1"/>
  <c r="BJ136" i="12" s="1"/>
  <c r="BK136" i="12" s="1"/>
  <c r="BL136" i="12" s="1"/>
  <c r="BM136" i="12" s="1"/>
  <c r="BN136" i="12" s="1"/>
  <c r="BO136" i="12" s="1"/>
  <c r="BP136" i="12" s="1"/>
  <c r="BQ136" i="12" s="1"/>
  <c r="BR136" i="12" s="1"/>
  <c r="BS136" i="12" s="1"/>
  <c r="BT136" i="12" s="1"/>
  <c r="BU136" i="12" s="1"/>
  <c r="BV136" i="12" s="1"/>
  <c r="BW136" i="12" s="1"/>
  <c r="BX136" i="12" s="1"/>
  <c r="BY136" i="12" s="1"/>
  <c r="BZ136" i="12" s="1"/>
  <c r="CA136" i="12" s="1"/>
  <c r="CB136" i="12" s="1"/>
  <c r="CC136" i="12" s="1"/>
  <c r="CD136" i="12" s="1"/>
  <c r="CE136" i="12" s="1"/>
  <c r="CF136" i="12" s="1"/>
  <c r="CG136" i="12" s="1"/>
  <c r="CH136" i="12" s="1"/>
  <c r="CI136" i="12" s="1"/>
  <c r="CJ136" i="12" s="1"/>
  <c r="CK136" i="12" s="1"/>
  <c r="CL136" i="12" s="1"/>
  <c r="CM136" i="12" s="1"/>
  <c r="AF116" i="12"/>
  <c r="BH264" i="18"/>
  <c r="BH263" i="18" s="1"/>
  <c r="CC264" i="18"/>
  <c r="CC263" i="18" s="1"/>
  <c r="BJ261" i="18"/>
  <c r="BI265" i="18" s="1"/>
  <c r="U30" i="17"/>
  <c r="AF261" i="18"/>
  <c r="AF32" i="17"/>
  <c r="AG29" i="17" s="1"/>
  <c r="K30" i="17"/>
  <c r="BZ259" i="18"/>
  <c r="BZ262" i="18" s="1"/>
  <c r="BZ66" i="20" s="1"/>
  <c r="AZ259" i="18"/>
  <c r="AZ262" i="18" s="1"/>
  <c r="AZ66" i="20" s="1"/>
  <c r="BJ260" i="18"/>
  <c r="U23" i="17"/>
  <c r="AV259" i="18"/>
  <c r="AV262" i="18" s="1"/>
  <c r="AV66" i="20" s="1"/>
  <c r="AJ259" i="18"/>
  <c r="AJ262" i="18" s="1"/>
  <c r="AJ66" i="20" s="1"/>
  <c r="AG259" i="18"/>
  <c r="AG262" i="18" s="1"/>
  <c r="AF33" i="16"/>
  <c r="AG33" i="16"/>
  <c r="AG120" i="18" s="1"/>
  <c r="AF131" i="18" s="1"/>
  <c r="AR33" i="16"/>
  <c r="AH33" i="16"/>
  <c r="AH120" i="18" s="1"/>
  <c r="AG131" i="18" s="1"/>
  <c r="AS33" i="16"/>
  <c r="AS120" i="18" s="1"/>
  <c r="AR131" i="18" s="1"/>
  <c r="BD33" i="16"/>
  <c r="AI33" i="16"/>
  <c r="AJ33" i="16"/>
  <c r="AJ120" i="18" s="1"/>
  <c r="AI131" i="18" s="1"/>
  <c r="AT33" i="16"/>
  <c r="AT120" i="18" s="1"/>
  <c r="AS131" i="18" s="1"/>
  <c r="BP33" i="16"/>
  <c r="BE33" i="16"/>
  <c r="BE120" i="18" s="1"/>
  <c r="BD131" i="18" s="1"/>
  <c r="BQ33" i="16"/>
  <c r="BQ120" i="18" s="1"/>
  <c r="BP131" i="18" s="1"/>
  <c r="AU33" i="16"/>
  <c r="BF33" i="16"/>
  <c r="BF120" i="18" s="1"/>
  <c r="BE131" i="18" s="1"/>
  <c r="AK33" i="16"/>
  <c r="AK120" i="18" s="1"/>
  <c r="AJ131" i="18" s="1"/>
  <c r="CB33" i="16"/>
  <c r="AL33" i="16"/>
  <c r="BR33" i="16"/>
  <c r="BR120" i="18" s="1"/>
  <c r="BQ131" i="18" s="1"/>
  <c r="BG33" i="16"/>
  <c r="CC33" i="16"/>
  <c r="CC120" i="18" s="1"/>
  <c r="CB131" i="18" s="1"/>
  <c r="AV33" i="16"/>
  <c r="AV120" i="18" s="1"/>
  <c r="AU131" i="18" s="1"/>
  <c r="AM33" i="16"/>
  <c r="AM120" i="18" s="1"/>
  <c r="AL131" i="18" s="1"/>
  <c r="CD33" i="16"/>
  <c r="CD120" i="18" s="1"/>
  <c r="CC131" i="18" s="1"/>
  <c r="BS33" i="16"/>
  <c r="BH33" i="16"/>
  <c r="BH120" i="18" s="1"/>
  <c r="BG131" i="18" s="1"/>
  <c r="AW33" i="16"/>
  <c r="AW120" i="18" s="1"/>
  <c r="AV131" i="18" s="1"/>
  <c r="AX33" i="16"/>
  <c r="BT33" i="16"/>
  <c r="BT120" i="18" s="1"/>
  <c r="BS131" i="18" s="1"/>
  <c r="CE33" i="16"/>
  <c r="AN33" i="16"/>
  <c r="AN120" i="18" s="1"/>
  <c r="AM131" i="18" s="1"/>
  <c r="BI33" i="16"/>
  <c r="BI120" i="18" s="1"/>
  <c r="BH131" i="18" s="1"/>
  <c r="AO33" i="16"/>
  <c r="CF33" i="16"/>
  <c r="CF120" i="18" s="1"/>
  <c r="CE131" i="18" s="1"/>
  <c r="BU33" i="16"/>
  <c r="BU120" i="18" s="1"/>
  <c r="BT131" i="18" s="1"/>
  <c r="AY33" i="16"/>
  <c r="AY120" i="18" s="1"/>
  <c r="AX131" i="18" s="1"/>
  <c r="BJ33" i="16"/>
  <c r="CG33" i="16"/>
  <c r="CG120" i="18" s="1"/>
  <c r="CF131" i="18" s="1"/>
  <c r="BV33" i="16"/>
  <c r="BK33" i="16"/>
  <c r="BK120" i="18" s="1"/>
  <c r="BJ131" i="18" s="1"/>
  <c r="AP33" i="16"/>
  <c r="AP120" i="18" s="1"/>
  <c r="AO131" i="18" s="1"/>
  <c r="AZ33" i="16"/>
  <c r="AZ120" i="18" s="1"/>
  <c r="AY131" i="18" s="1"/>
  <c r="AQ33" i="16"/>
  <c r="AQ120" i="18" s="1"/>
  <c r="AP131" i="18" s="1"/>
  <c r="CH33" i="16"/>
  <c r="BW33" i="16"/>
  <c r="BW120" i="18" s="1"/>
  <c r="BV131" i="18" s="1"/>
  <c r="BA33" i="16"/>
  <c r="BL33" i="16"/>
  <c r="BL120" i="18" s="1"/>
  <c r="BK131" i="18" s="1"/>
  <c r="BB33" i="16"/>
  <c r="BB120" i="18" s="1"/>
  <c r="BA131" i="18" s="1"/>
  <c r="BM33" i="16"/>
  <c r="BX33" i="16"/>
  <c r="BX120" i="18" s="1"/>
  <c r="BW131" i="18" s="1"/>
  <c r="CI33" i="16"/>
  <c r="CI120" i="18" s="1"/>
  <c r="CH131" i="18" s="1"/>
  <c r="CJ33" i="16"/>
  <c r="CJ120" i="18" s="1"/>
  <c r="CI131" i="18" s="1"/>
  <c r="BC33" i="16"/>
  <c r="BC120" i="18" s="1"/>
  <c r="BB131" i="18" s="1"/>
  <c r="BN33" i="16"/>
  <c r="BN120" i="18" s="1"/>
  <c r="BM131" i="18" s="1"/>
  <c r="BY33" i="16"/>
  <c r="BZ33" i="16"/>
  <c r="BZ120" i="18" s="1"/>
  <c r="BY131" i="18" s="1"/>
  <c r="CK33" i="16"/>
  <c r="BO33" i="16"/>
  <c r="BO120" i="18" s="1"/>
  <c r="BN131" i="18" s="1"/>
  <c r="CA33" i="16"/>
  <c r="CA120" i="18" s="1"/>
  <c r="BZ131" i="18" s="1"/>
  <c r="CL33" i="16"/>
  <c r="CL120" i="18" s="1"/>
  <c r="CK131" i="18" s="1"/>
  <c r="CM33" i="16"/>
  <c r="CM120" i="18" s="1"/>
  <c r="CL131" i="18" s="1"/>
  <c r="BA260" i="18"/>
  <c r="R23" i="17"/>
  <c r="AV263" i="18"/>
  <c r="BG260" i="18"/>
  <c r="T23" i="17"/>
  <c r="AR18" i="20"/>
  <c r="O18" i="20" s="1"/>
  <c r="F18" i="20" s="1"/>
  <c r="BD18" i="20"/>
  <c r="S18" i="20" s="1"/>
  <c r="G18" i="20" s="1"/>
  <c r="BP18" i="20"/>
  <c r="W18" i="20" s="1"/>
  <c r="H18" i="20" s="1"/>
  <c r="CB18" i="20"/>
  <c r="AA18" i="20" s="1"/>
  <c r="I18" i="20" s="1"/>
  <c r="AF16" i="20"/>
  <c r="AI261" i="18"/>
  <c r="AH265" i="18" s="1"/>
  <c r="L30" i="17"/>
  <c r="CL259" i="18"/>
  <c r="CL262" i="18" s="1"/>
  <c r="CL66" i="20" s="1"/>
  <c r="BY260" i="18"/>
  <c r="Z23" i="17"/>
  <c r="AI260" i="18"/>
  <c r="L23" i="17"/>
  <c r="CE261" i="18"/>
  <c r="CD265" i="18" s="1"/>
  <c r="AB30" i="17"/>
  <c r="BD264" i="18"/>
  <c r="BD263" i="18" s="1"/>
  <c r="BP261" i="18"/>
  <c r="BO265" i="18" s="1"/>
  <c r="W30" i="17"/>
  <c r="BD260" i="18"/>
  <c r="S23" i="17"/>
  <c r="BH259" i="18"/>
  <c r="BH262" i="18" s="1"/>
  <c r="BH66" i="20" s="1"/>
  <c r="CM137" i="18"/>
  <c r="CI264" i="18"/>
  <c r="CI263" i="18" s="1"/>
  <c r="BB264" i="18"/>
  <c r="BB263" i="18" s="1"/>
  <c r="BB15" i="18" s="1"/>
  <c r="BB29" i="8" s="1"/>
  <c r="BQ264" i="18"/>
  <c r="BQ263" i="18" s="1"/>
  <c r="BQ15" i="18" s="1"/>
  <c r="BQ29" i="8" s="1"/>
  <c r="BM261" i="18"/>
  <c r="BL265" i="18" s="1"/>
  <c r="V30" i="17"/>
  <c r="AO261" i="18"/>
  <c r="AN265" i="18" s="1"/>
  <c r="N30" i="17"/>
  <c r="BS261" i="18"/>
  <c r="BR265" i="18" s="1"/>
  <c r="X30" i="17"/>
  <c r="CB261" i="18"/>
  <c r="CA265" i="18" s="1"/>
  <c r="AA30" i="17"/>
  <c r="AQ259" i="18"/>
  <c r="AQ262" i="18" s="1"/>
  <c r="AQ66" i="20" s="1"/>
  <c r="BK259" i="18"/>
  <c r="BK262" i="18" s="1"/>
  <c r="BK66" i="20" s="1"/>
  <c r="AW259" i="18"/>
  <c r="AW262" i="18" s="1"/>
  <c r="AW66" i="20" s="1"/>
  <c r="AK259" i="18"/>
  <c r="AK262" i="18" s="1"/>
  <c r="AK66" i="20" s="1"/>
  <c r="AS259" i="18"/>
  <c r="AS262" i="18" s="1"/>
  <c r="AS66" i="20" s="1"/>
  <c r="AF25" i="17"/>
  <c r="AF260" i="18"/>
  <c r="AF259" i="18" s="1"/>
  <c r="K23" i="17"/>
  <c r="AF143" i="14"/>
  <c r="AF125" i="14"/>
  <c r="AF98" i="13"/>
  <c r="AF99" i="13"/>
  <c r="AF128" i="14"/>
  <c r="AF101" i="13"/>
  <c r="AF140" i="14"/>
  <c r="AF136" i="14"/>
  <c r="AF130" i="14"/>
  <c r="AF102" i="13"/>
  <c r="AF131" i="14"/>
  <c r="AF142" i="14"/>
  <c r="AF133" i="14"/>
  <c r="BL252" i="18"/>
  <c r="E135" i="10"/>
  <c r="I75" i="13"/>
  <c r="I82" i="13"/>
  <c r="I77" i="13"/>
  <c r="I95" i="13"/>
  <c r="F95" i="13"/>
  <c r="E95" i="13"/>
  <c r="I88" i="13"/>
  <c r="G95" i="13"/>
  <c r="H95" i="13"/>
  <c r="I79" i="13"/>
  <c r="I81" i="13"/>
  <c r="I78" i="13"/>
  <c r="I89" i="13"/>
  <c r="I87" i="13"/>
  <c r="I92" i="13"/>
  <c r="G94" i="13"/>
  <c r="I91" i="13"/>
  <c r="H94" i="13"/>
  <c r="I74" i="13"/>
  <c r="I94" i="13"/>
  <c r="E94" i="13"/>
  <c r="F94" i="13"/>
  <c r="I84" i="13"/>
  <c r="I93" i="13"/>
  <c r="H86" i="13"/>
  <c r="AK61" i="20" l="1"/>
  <c r="AK105" i="18" s="1"/>
  <c r="AP61" i="20"/>
  <c r="AP105" i="18" s="1"/>
  <c r="I23" i="17"/>
  <c r="AH104" i="18"/>
  <c r="AH106" i="18" s="1"/>
  <c r="AH16" i="8" s="1"/>
  <c r="G23" i="17"/>
  <c r="O23" i="15"/>
  <c r="AQ61" i="20"/>
  <c r="Y23" i="15"/>
  <c r="AG102" i="13"/>
  <c r="AF155" i="13"/>
  <c r="AF16" i="13" s="1"/>
  <c r="AG98" i="13"/>
  <c r="AF151" i="13"/>
  <c r="AF12" i="13" s="1"/>
  <c r="AF151" i="14"/>
  <c r="AF12" i="14" s="1"/>
  <c r="AG125" i="14"/>
  <c r="AF162" i="14"/>
  <c r="AF23" i="14" s="1"/>
  <c r="AG136" i="14"/>
  <c r="AF166" i="14"/>
  <c r="AF27" i="14" s="1"/>
  <c r="AG140" i="14"/>
  <c r="AF159" i="14"/>
  <c r="AF20" i="14" s="1"/>
  <c r="AG133" i="14"/>
  <c r="AF154" i="13"/>
  <c r="AF15" i="13" s="1"/>
  <c r="AG101" i="13"/>
  <c r="AF154" i="14"/>
  <c r="AF15" i="14" s="1"/>
  <c r="AG128" i="14"/>
  <c r="AF152" i="13"/>
  <c r="AF13" i="13" s="1"/>
  <c r="AG99" i="13"/>
  <c r="BD15" i="18"/>
  <c r="BP94" i="13"/>
  <c r="W94" i="13"/>
  <c r="X94" i="13"/>
  <c r="BQ94" i="13"/>
  <c r="Y94" i="13"/>
  <c r="BR94" i="13"/>
  <c r="Z94" i="13"/>
  <c r="BS94" i="13"/>
  <c r="BT94" i="13"/>
  <c r="BU94" i="13"/>
  <c r="BV94" i="13"/>
  <c r="BW94" i="13"/>
  <c r="BX94" i="13"/>
  <c r="BY94" i="13"/>
  <c r="BZ94" i="13"/>
  <c r="CA94" i="13"/>
  <c r="AF156" i="14"/>
  <c r="AF17" i="14" s="1"/>
  <c r="AG130" i="14"/>
  <c r="AA94" i="13"/>
  <c r="CB94" i="13"/>
  <c r="AB94" i="13"/>
  <c r="CC94" i="13"/>
  <c r="AC94" i="13"/>
  <c r="CD94" i="13"/>
  <c r="CE94" i="13"/>
  <c r="AD94" i="13"/>
  <c r="CF94" i="13"/>
  <c r="CG94" i="13"/>
  <c r="CH94" i="13"/>
  <c r="CI94" i="13"/>
  <c r="CJ94" i="13"/>
  <c r="CK94" i="13"/>
  <c r="CL94" i="13"/>
  <c r="CM94" i="13"/>
  <c r="L94" i="13"/>
  <c r="M94" i="13"/>
  <c r="K94" i="13"/>
  <c r="AG94" i="13"/>
  <c r="AG67" i="13" s="1"/>
  <c r="AH94" i="13"/>
  <c r="AF94" i="13"/>
  <c r="AI94" i="13"/>
  <c r="N94" i="13"/>
  <c r="AJ94" i="13"/>
  <c r="AK94" i="13"/>
  <c r="AL94" i="13"/>
  <c r="AM94" i="13"/>
  <c r="AN94" i="13"/>
  <c r="AO94" i="13"/>
  <c r="AP94" i="13"/>
  <c r="AQ94" i="13"/>
  <c r="AF59" i="16"/>
  <c r="AF58" i="16"/>
  <c r="AG59" i="16"/>
  <c r="AG53" i="16" s="1"/>
  <c r="AG58" i="16"/>
  <c r="AG123" i="18" s="1"/>
  <c r="AF134" i="18" s="1"/>
  <c r="AR58" i="16"/>
  <c r="AR59" i="16"/>
  <c r="AH59" i="16"/>
  <c r="AH53" i="16" s="1"/>
  <c r="AH58" i="16"/>
  <c r="AH123" i="18" s="1"/>
  <c r="AG134" i="18" s="1"/>
  <c r="AI58" i="16"/>
  <c r="AS59" i="16"/>
  <c r="AS53" i="16" s="1"/>
  <c r="AS58" i="16"/>
  <c r="AS123" i="18" s="1"/>
  <c r="AR134" i="18" s="1"/>
  <c r="BD58" i="16"/>
  <c r="BD59" i="16"/>
  <c r="AI59" i="16"/>
  <c r="BE58" i="16"/>
  <c r="BE123" i="18" s="1"/>
  <c r="BD134" i="18" s="1"/>
  <c r="BE59" i="16"/>
  <c r="BE53" i="16" s="1"/>
  <c r="AT59" i="16"/>
  <c r="AT53" i="16" s="1"/>
  <c r="AJ59" i="16"/>
  <c r="AJ53" i="16" s="1"/>
  <c r="AT58" i="16"/>
  <c r="AT123" i="18" s="1"/>
  <c r="AS134" i="18" s="1"/>
  <c r="AJ58" i="16"/>
  <c r="AJ123" i="18" s="1"/>
  <c r="AI134" i="18" s="1"/>
  <c r="BP58" i="16"/>
  <c r="BP59" i="16"/>
  <c r="BF58" i="16"/>
  <c r="BF123" i="18" s="1"/>
  <c r="BE134" i="18" s="1"/>
  <c r="BQ58" i="16"/>
  <c r="BQ123" i="18" s="1"/>
  <c r="BP134" i="18" s="1"/>
  <c r="CB58" i="16"/>
  <c r="AU58" i="16"/>
  <c r="CB59" i="16"/>
  <c r="AK58" i="16"/>
  <c r="AK123" i="18" s="1"/>
  <c r="AJ134" i="18" s="1"/>
  <c r="BF59" i="16"/>
  <c r="BF53" i="16" s="1"/>
  <c r="BQ59" i="16"/>
  <c r="BQ53" i="16" s="1"/>
  <c r="AK59" i="16"/>
  <c r="AK53" i="16" s="1"/>
  <c r="AU59" i="16"/>
  <c r="BR59" i="16"/>
  <c r="BR53" i="16" s="1"/>
  <c r="BR58" i="16"/>
  <c r="BR123" i="18" s="1"/>
  <c r="BQ134" i="18" s="1"/>
  <c r="AL59" i="16"/>
  <c r="AV59" i="16"/>
  <c r="AV53" i="16" s="1"/>
  <c r="CC59" i="16"/>
  <c r="CC53" i="16" s="1"/>
  <c r="BG58" i="16"/>
  <c r="AV58" i="16"/>
  <c r="AV123" i="18" s="1"/>
  <c r="AU134" i="18" s="1"/>
  <c r="CC58" i="16"/>
  <c r="CC123" i="18" s="1"/>
  <c r="CB134" i="18" s="1"/>
  <c r="BG59" i="16"/>
  <c r="AL58" i="16"/>
  <c r="CD58" i="16"/>
  <c r="CD123" i="18" s="1"/>
  <c r="CC134" i="18" s="1"/>
  <c r="AM58" i="16"/>
  <c r="AM123" i="18" s="1"/>
  <c r="AL134" i="18" s="1"/>
  <c r="BH59" i="16"/>
  <c r="BH53" i="16" s="1"/>
  <c r="AM59" i="16"/>
  <c r="AM53" i="16" s="1"/>
  <c r="CD59" i="16"/>
  <c r="CD53" i="16" s="1"/>
  <c r="AW58" i="16"/>
  <c r="AW123" i="18" s="1"/>
  <c r="AV134" i="18" s="1"/>
  <c r="BS58" i="16"/>
  <c r="BS59" i="16"/>
  <c r="AW59" i="16"/>
  <c r="AW53" i="16" s="1"/>
  <c r="BH58" i="16"/>
  <c r="BH123" i="18" s="1"/>
  <c r="BG134" i="18" s="1"/>
  <c r="CE58" i="16"/>
  <c r="BI59" i="16"/>
  <c r="BI53" i="16" s="1"/>
  <c r="BT58" i="16"/>
  <c r="BT123" i="18" s="1"/>
  <c r="BS134" i="18" s="1"/>
  <c r="CE59" i="16"/>
  <c r="AX59" i="16"/>
  <c r="BT59" i="16"/>
  <c r="BT53" i="16" s="1"/>
  <c r="AX58" i="16"/>
  <c r="AN59" i="16"/>
  <c r="AN53" i="16" s="1"/>
  <c r="AN58" i="16"/>
  <c r="AN123" i="18" s="1"/>
  <c r="AM134" i="18" s="1"/>
  <c r="BI58" i="16"/>
  <c r="BI123" i="18" s="1"/>
  <c r="BH134" i="18" s="1"/>
  <c r="AO58" i="16"/>
  <c r="BU58" i="16"/>
  <c r="BU123" i="18" s="1"/>
  <c r="BT134" i="18" s="1"/>
  <c r="BU59" i="16"/>
  <c r="BU53" i="16" s="1"/>
  <c r="AO59" i="16"/>
  <c r="CF58" i="16"/>
  <c r="CF123" i="18" s="1"/>
  <c r="CE134" i="18" s="1"/>
  <c r="CF59" i="16"/>
  <c r="CF53" i="16" s="1"/>
  <c r="AY58" i="16"/>
  <c r="AY123" i="18" s="1"/>
  <c r="AX134" i="18" s="1"/>
  <c r="AY59" i="16"/>
  <c r="AY53" i="16" s="1"/>
  <c r="BJ58" i="16"/>
  <c r="BJ59" i="16"/>
  <c r="CG58" i="16"/>
  <c r="CG123" i="18" s="1"/>
  <c r="CF134" i="18" s="1"/>
  <c r="BV59" i="16"/>
  <c r="BK59" i="16"/>
  <c r="BK53" i="16" s="1"/>
  <c r="AZ58" i="16"/>
  <c r="AZ123" i="18" s="1"/>
  <c r="AY134" i="18" s="1"/>
  <c r="AP59" i="16"/>
  <c r="AP53" i="16" s="1"/>
  <c r="AP58" i="16"/>
  <c r="AP123" i="18" s="1"/>
  <c r="AO134" i="18" s="1"/>
  <c r="CG59" i="16"/>
  <c r="CG53" i="16" s="1"/>
  <c r="AZ59" i="16"/>
  <c r="AZ53" i="16" s="1"/>
  <c r="BV58" i="16"/>
  <c r="BK58" i="16"/>
  <c r="BK123" i="18" s="1"/>
  <c r="BJ134" i="18" s="1"/>
  <c r="BW59" i="16"/>
  <c r="BW53" i="16" s="1"/>
  <c r="AQ58" i="16"/>
  <c r="AQ123" i="18" s="1"/>
  <c r="AP134" i="18" s="1"/>
  <c r="AQ59" i="16"/>
  <c r="AQ53" i="16" s="1"/>
  <c r="CH58" i="16"/>
  <c r="BA58" i="16"/>
  <c r="BA59" i="16"/>
  <c r="BL58" i="16"/>
  <c r="BL123" i="18" s="1"/>
  <c r="BK134" i="18" s="1"/>
  <c r="CH59" i="16"/>
  <c r="BL59" i="16"/>
  <c r="BL53" i="16" s="1"/>
  <c r="BW58" i="16"/>
  <c r="BW123" i="18" s="1"/>
  <c r="BV134" i="18" s="1"/>
  <c r="BB58" i="16"/>
  <c r="BB123" i="18" s="1"/>
  <c r="BA134" i="18" s="1"/>
  <c r="BB59" i="16"/>
  <c r="BB53" i="16" s="1"/>
  <c r="BX59" i="16"/>
  <c r="BX53" i="16" s="1"/>
  <c r="CI59" i="16"/>
  <c r="CI53" i="16" s="1"/>
  <c r="BX58" i="16"/>
  <c r="BX123" i="18" s="1"/>
  <c r="BW134" i="18" s="1"/>
  <c r="BM58" i="16"/>
  <c r="BM59" i="16"/>
  <c r="CI58" i="16"/>
  <c r="CI123" i="18" s="1"/>
  <c r="CH134" i="18" s="1"/>
  <c r="BC59" i="16"/>
  <c r="BC53" i="16" s="1"/>
  <c r="BY58" i="16"/>
  <c r="CJ58" i="16"/>
  <c r="CJ123" i="18" s="1"/>
  <c r="CI134" i="18" s="1"/>
  <c r="BN58" i="16"/>
  <c r="BN123" i="18" s="1"/>
  <c r="BM134" i="18" s="1"/>
  <c r="BY59" i="16"/>
  <c r="BN59" i="16"/>
  <c r="BN53" i="16" s="1"/>
  <c r="CJ59" i="16"/>
  <c r="CJ53" i="16" s="1"/>
  <c r="BC58" i="16"/>
  <c r="BC123" i="18" s="1"/>
  <c r="BB134" i="18" s="1"/>
  <c r="BZ59" i="16"/>
  <c r="BZ53" i="16" s="1"/>
  <c r="BO58" i="16"/>
  <c r="BO123" i="18" s="1"/>
  <c r="BN134" i="18" s="1"/>
  <c r="CK59" i="16"/>
  <c r="CK58" i="16"/>
  <c r="BO59" i="16"/>
  <c r="BO53" i="16" s="1"/>
  <c r="BZ58" i="16"/>
  <c r="BZ123" i="18" s="1"/>
  <c r="BY134" i="18" s="1"/>
  <c r="CA59" i="16"/>
  <c r="CA53" i="16" s="1"/>
  <c r="CL59" i="16"/>
  <c r="CL53" i="16" s="1"/>
  <c r="CA58" i="16"/>
  <c r="CA123" i="18" s="1"/>
  <c r="BZ134" i="18" s="1"/>
  <c r="CL58" i="16"/>
  <c r="CL123" i="18" s="1"/>
  <c r="CK134" i="18" s="1"/>
  <c r="CM59" i="16"/>
  <c r="CM53" i="16" s="1"/>
  <c r="CM58" i="16"/>
  <c r="CM123" i="18" s="1"/>
  <c r="CL134" i="18" s="1"/>
  <c r="AF112" i="13"/>
  <c r="AF104" i="13"/>
  <c r="AF114" i="13"/>
  <c r="AF116" i="13"/>
  <c r="AF135" i="14"/>
  <c r="I30" i="17"/>
  <c r="CI15" i="18"/>
  <c r="CI29" i="8" s="1"/>
  <c r="AD131" i="18"/>
  <c r="CE120" i="18"/>
  <c r="AB33" i="16"/>
  <c r="BG120" i="18"/>
  <c r="T33" i="16"/>
  <c r="AD14" i="15"/>
  <c r="V14" i="15"/>
  <c r="W14" i="15"/>
  <c r="AF115" i="13"/>
  <c r="AF113" i="13"/>
  <c r="BH252" i="18"/>
  <c r="N14" i="15"/>
  <c r="Y14" i="15"/>
  <c r="L14" i="15"/>
  <c r="AF111" i="13"/>
  <c r="AF121" i="13"/>
  <c r="CD252" i="18"/>
  <c r="CL265" i="18"/>
  <c r="CL263" i="18" s="1"/>
  <c r="CL15" i="18" s="1"/>
  <c r="CL29" i="8" s="1"/>
  <c r="CM259" i="18"/>
  <c r="CM262" i="18" s="1"/>
  <c r="CM66" i="20" s="1"/>
  <c r="BM252" i="18"/>
  <c r="BV252" i="18"/>
  <c r="AF126" i="14"/>
  <c r="AF262" i="18"/>
  <c r="K259" i="18"/>
  <c r="CK120" i="18"/>
  <c r="AD33" i="16"/>
  <c r="BJ120" i="18"/>
  <c r="U33" i="16"/>
  <c r="CB120" i="18"/>
  <c r="AA33" i="16"/>
  <c r="BD120" i="18"/>
  <c r="S33" i="16"/>
  <c r="BJ259" i="18"/>
  <c r="BI264" i="18"/>
  <c r="BI263" i="18" s="1"/>
  <c r="BI15" i="18" s="1"/>
  <c r="BI29" i="8" s="1"/>
  <c r="AF27" i="12"/>
  <c r="AG116" i="12"/>
  <c r="AC14" i="15"/>
  <c r="M14" i="15"/>
  <c r="O14" i="15"/>
  <c r="AF105" i="13"/>
  <c r="AF118" i="13"/>
  <c r="F23" i="17"/>
  <c r="BD24" i="6"/>
  <c r="S16" i="15"/>
  <c r="K14" i="15"/>
  <c r="AF45" i="16"/>
  <c r="AG45" i="16"/>
  <c r="AG121" i="18" s="1"/>
  <c r="AG132" i="18" s="1"/>
  <c r="AR45" i="16"/>
  <c r="AH45" i="16"/>
  <c r="AH121" i="18" s="1"/>
  <c r="AH132" i="18" s="1"/>
  <c r="AI45" i="16"/>
  <c r="BD45" i="16"/>
  <c r="AS45" i="16"/>
  <c r="AS121" i="18" s="1"/>
  <c r="AS132" i="18" s="1"/>
  <c r="AT45" i="16"/>
  <c r="AT121" i="18" s="1"/>
  <c r="AT132" i="18" s="1"/>
  <c r="BP45" i="16"/>
  <c r="BE45" i="16"/>
  <c r="BE121" i="18" s="1"/>
  <c r="BE132" i="18" s="1"/>
  <c r="AJ45" i="16"/>
  <c r="AJ121" i="18" s="1"/>
  <c r="AJ132" i="18" s="1"/>
  <c r="CB45" i="16"/>
  <c r="BF45" i="16"/>
  <c r="BF121" i="18" s="1"/>
  <c r="BF132" i="18" s="1"/>
  <c r="AK45" i="16"/>
  <c r="AK121" i="18" s="1"/>
  <c r="AK132" i="18" s="1"/>
  <c r="BQ45" i="16"/>
  <c r="BQ121" i="18" s="1"/>
  <c r="BQ132" i="18" s="1"/>
  <c r="AU45" i="16"/>
  <c r="AL45" i="16"/>
  <c r="CC45" i="16"/>
  <c r="CC121" i="18" s="1"/>
  <c r="CC132" i="18" s="1"/>
  <c r="BG45" i="16"/>
  <c r="AV45" i="16"/>
  <c r="AV121" i="18" s="1"/>
  <c r="AV132" i="18" s="1"/>
  <c r="BR45" i="16"/>
  <c r="BR121" i="18" s="1"/>
  <c r="BR132" i="18" s="1"/>
  <c r="BH45" i="16"/>
  <c r="BH121" i="18" s="1"/>
  <c r="BH132" i="18" s="1"/>
  <c r="BS45" i="16"/>
  <c r="AM45" i="16"/>
  <c r="AM121" i="18" s="1"/>
  <c r="AM132" i="18" s="1"/>
  <c r="AW45" i="16"/>
  <c r="AW121" i="18" s="1"/>
  <c r="AW132" i="18" s="1"/>
  <c r="CD45" i="16"/>
  <c r="CD121" i="18" s="1"/>
  <c r="CD132" i="18" s="1"/>
  <c r="BT45" i="16"/>
  <c r="BT121" i="18" s="1"/>
  <c r="BT132" i="18" s="1"/>
  <c r="AN45" i="16"/>
  <c r="AN121" i="18" s="1"/>
  <c r="AN132" i="18" s="1"/>
  <c r="BI45" i="16"/>
  <c r="BI121" i="18" s="1"/>
  <c r="BI132" i="18" s="1"/>
  <c r="CE45" i="16"/>
  <c r="AX45" i="16"/>
  <c r="BU45" i="16"/>
  <c r="BU121" i="18" s="1"/>
  <c r="BU132" i="18" s="1"/>
  <c r="AO45" i="16"/>
  <c r="CF45" i="16"/>
  <c r="CF121" i="18" s="1"/>
  <c r="CF132" i="18" s="1"/>
  <c r="BJ45" i="16"/>
  <c r="AY45" i="16"/>
  <c r="AY121" i="18" s="1"/>
  <c r="AY132" i="18" s="1"/>
  <c r="CG45" i="16"/>
  <c r="CG121" i="18" s="1"/>
  <c r="CG132" i="18" s="1"/>
  <c r="BK45" i="16"/>
  <c r="BK121" i="18" s="1"/>
  <c r="BK132" i="18" s="1"/>
  <c r="AP45" i="16"/>
  <c r="AP121" i="18" s="1"/>
  <c r="AP132" i="18" s="1"/>
  <c r="BV45" i="16"/>
  <c r="AZ45" i="16"/>
  <c r="AZ121" i="18" s="1"/>
  <c r="AZ132" i="18" s="1"/>
  <c r="AQ45" i="16"/>
  <c r="AQ121" i="18" s="1"/>
  <c r="AQ132" i="18" s="1"/>
  <c r="CH45" i="16"/>
  <c r="BW45" i="16"/>
  <c r="BW121" i="18" s="1"/>
  <c r="BW132" i="18" s="1"/>
  <c r="BA45" i="16"/>
  <c r="BL45" i="16"/>
  <c r="BL121" i="18" s="1"/>
  <c r="BL132" i="18" s="1"/>
  <c r="CI45" i="16"/>
  <c r="CI121" i="18" s="1"/>
  <c r="CI132" i="18" s="1"/>
  <c r="BX45" i="16"/>
  <c r="BX121" i="18" s="1"/>
  <c r="BX132" i="18" s="1"/>
  <c r="BB45" i="16"/>
  <c r="BB121" i="18" s="1"/>
  <c r="BB132" i="18" s="1"/>
  <c r="BM45" i="16"/>
  <c r="BC45" i="16"/>
  <c r="BC121" i="18" s="1"/>
  <c r="BC132" i="18" s="1"/>
  <c r="CJ45" i="16"/>
  <c r="CJ121" i="18" s="1"/>
  <c r="CJ132" i="18" s="1"/>
  <c r="BN45" i="16"/>
  <c r="BN121" i="18" s="1"/>
  <c r="BN132" i="18" s="1"/>
  <c r="BY45" i="16"/>
  <c r="CK45" i="16"/>
  <c r="BZ45" i="16"/>
  <c r="BZ121" i="18" s="1"/>
  <c r="BZ132" i="18" s="1"/>
  <c r="BO45" i="16"/>
  <c r="BO121" i="18" s="1"/>
  <c r="BO132" i="18" s="1"/>
  <c r="CA45" i="16"/>
  <c r="CA121" i="18" s="1"/>
  <c r="CA132" i="18" s="1"/>
  <c r="CL45" i="16"/>
  <c r="CL121" i="18" s="1"/>
  <c r="CL132" i="18" s="1"/>
  <c r="CM45" i="16"/>
  <c r="CM121" i="18" s="1"/>
  <c r="CM132" i="18" s="1"/>
  <c r="AF100" i="13"/>
  <c r="BD95" i="13"/>
  <c r="T95" i="13"/>
  <c r="BE95" i="13"/>
  <c r="S95" i="13"/>
  <c r="U95" i="13"/>
  <c r="BF95" i="13"/>
  <c r="V95" i="13"/>
  <c r="BG95" i="13"/>
  <c r="BH95" i="13"/>
  <c r="BI95" i="13"/>
  <c r="BJ95" i="13"/>
  <c r="BK95" i="13"/>
  <c r="BL95" i="13"/>
  <c r="BM95" i="13"/>
  <c r="BN95" i="13"/>
  <c r="BO95" i="13"/>
  <c r="AT95" i="13"/>
  <c r="AU95" i="13"/>
  <c r="AR95" i="13"/>
  <c r="AS95" i="13"/>
  <c r="Q95" i="13"/>
  <c r="P95" i="13"/>
  <c r="O95" i="13"/>
  <c r="AV95" i="13"/>
  <c r="AW95" i="13"/>
  <c r="R95" i="13"/>
  <c r="AX95" i="13"/>
  <c r="AY95" i="13"/>
  <c r="AZ95" i="13"/>
  <c r="BA95" i="13"/>
  <c r="BB95" i="13"/>
  <c r="BC95" i="13"/>
  <c r="N135" i="10"/>
  <c r="K135" i="10"/>
  <c r="L135" i="10"/>
  <c r="AH135" i="10"/>
  <c r="M135" i="10"/>
  <c r="AF135" i="10"/>
  <c r="AI135" i="10"/>
  <c r="AG135" i="10"/>
  <c r="AJ135" i="10"/>
  <c r="AK135" i="10"/>
  <c r="AL135" i="10"/>
  <c r="AM135" i="10"/>
  <c r="AN135" i="10"/>
  <c r="AO135" i="10"/>
  <c r="AP135" i="10"/>
  <c r="AQ135" i="10"/>
  <c r="AF149" i="14"/>
  <c r="AG149" i="14" s="1"/>
  <c r="AH149" i="14" s="1"/>
  <c r="AI149" i="14" s="1"/>
  <c r="AJ149" i="14" s="1"/>
  <c r="AK149" i="14" s="1"/>
  <c r="AL149" i="14" s="1"/>
  <c r="AM149" i="14" s="1"/>
  <c r="AN149" i="14" s="1"/>
  <c r="AO149" i="14" s="1"/>
  <c r="AP149" i="14" s="1"/>
  <c r="AQ149" i="14" s="1"/>
  <c r="AR149" i="14" s="1"/>
  <c r="AS149" i="14" s="1"/>
  <c r="AT149" i="14" s="1"/>
  <c r="AU149" i="14" s="1"/>
  <c r="AV149" i="14" s="1"/>
  <c r="AW149" i="14" s="1"/>
  <c r="AX149" i="14" s="1"/>
  <c r="AY149" i="14" s="1"/>
  <c r="AZ149" i="14" s="1"/>
  <c r="BA149" i="14" s="1"/>
  <c r="BB149" i="14" s="1"/>
  <c r="BC149" i="14" s="1"/>
  <c r="BD149" i="14" s="1"/>
  <c r="BE149" i="14" s="1"/>
  <c r="BF149" i="14" s="1"/>
  <c r="BG149" i="14" s="1"/>
  <c r="BH149" i="14" s="1"/>
  <c r="BI149" i="14" s="1"/>
  <c r="BJ149" i="14" s="1"/>
  <c r="BK149" i="14" s="1"/>
  <c r="BL149" i="14" s="1"/>
  <c r="BM149" i="14" s="1"/>
  <c r="BN149" i="14" s="1"/>
  <c r="BO149" i="14" s="1"/>
  <c r="BP149" i="14" s="1"/>
  <c r="BQ149" i="14" s="1"/>
  <c r="BR149" i="14" s="1"/>
  <c r="BS149" i="14" s="1"/>
  <c r="BT149" i="14" s="1"/>
  <c r="BU149" i="14" s="1"/>
  <c r="BV149" i="14" s="1"/>
  <c r="BW149" i="14" s="1"/>
  <c r="BX149" i="14" s="1"/>
  <c r="BY149" i="14" s="1"/>
  <c r="BZ149" i="14" s="1"/>
  <c r="CA149" i="14" s="1"/>
  <c r="CB149" i="14" s="1"/>
  <c r="CC149" i="14" s="1"/>
  <c r="CD149" i="14" s="1"/>
  <c r="CE149" i="14" s="1"/>
  <c r="CF149" i="14" s="1"/>
  <c r="CG149" i="14" s="1"/>
  <c r="CH149" i="14" s="1"/>
  <c r="CI149" i="14" s="1"/>
  <c r="CJ149" i="14" s="1"/>
  <c r="CK149" i="14" s="1"/>
  <c r="CL149" i="14" s="1"/>
  <c r="CM149" i="14" s="1"/>
  <c r="AF145" i="14"/>
  <c r="AF146" i="14"/>
  <c r="AF144" i="14"/>
  <c r="AF147" i="14"/>
  <c r="AF157" i="14"/>
  <c r="AF18" i="14" s="1"/>
  <c r="AG131" i="14"/>
  <c r="AF139" i="14"/>
  <c r="AF13" i="17"/>
  <c r="AF12" i="7" s="1"/>
  <c r="AG22" i="17"/>
  <c r="BG259" i="18"/>
  <c r="BF264" i="18"/>
  <c r="BF263" i="18" s="1"/>
  <c r="BF15" i="18" s="1"/>
  <c r="BF29" i="8" s="1"/>
  <c r="BA120" i="18"/>
  <c r="R33" i="16"/>
  <c r="AX259" i="18"/>
  <c r="AW264" i="18"/>
  <c r="AW263" i="18" s="1"/>
  <c r="AW15" i="18" s="1"/>
  <c r="AW29" i="8" s="1"/>
  <c r="Q14" i="15"/>
  <c r="S14" i="15"/>
  <c r="AF108" i="13"/>
  <c r="AR259" i="18"/>
  <c r="AQ264" i="18"/>
  <c r="AQ263" i="18" s="1"/>
  <c r="CK25" i="6"/>
  <c r="AD24" i="15"/>
  <c r="BY24" i="6"/>
  <c r="Z16" i="15"/>
  <c r="AO25" i="6"/>
  <c r="N24" i="15"/>
  <c r="CH24" i="6"/>
  <c r="AC16" i="15"/>
  <c r="BG24" i="6"/>
  <c r="T16" i="15"/>
  <c r="AG31" i="10"/>
  <c r="AF40" i="10"/>
  <c r="AU259" i="18"/>
  <c r="AT264" i="18"/>
  <c r="AT263" i="18" s="1"/>
  <c r="AT15" i="18" s="1"/>
  <c r="AT29" i="8" s="1"/>
  <c r="AJ15" i="18"/>
  <c r="AJ29" i="8" s="1"/>
  <c r="BV120" i="18"/>
  <c r="Y33" i="16"/>
  <c r="AX120" i="18"/>
  <c r="Q33" i="16"/>
  <c r="AL120" i="18"/>
  <c r="M33" i="16"/>
  <c r="AI120" i="18"/>
  <c r="L33" i="16"/>
  <c r="BH15" i="18"/>
  <c r="BH29" i="8" s="1"/>
  <c r="P14" i="15"/>
  <c r="AF39" i="16"/>
  <c r="AG39" i="16"/>
  <c r="AG122" i="18" s="1"/>
  <c r="AF133" i="18" s="1"/>
  <c r="AR39" i="16"/>
  <c r="AH39" i="16"/>
  <c r="AH122" i="18" s="1"/>
  <c r="AG133" i="18" s="1"/>
  <c r="AI39" i="16"/>
  <c r="BD39" i="16"/>
  <c r="AS39" i="16"/>
  <c r="AS122" i="18" s="1"/>
  <c r="AR133" i="18" s="1"/>
  <c r="AT39" i="16"/>
  <c r="AT122" i="18" s="1"/>
  <c r="AS133" i="18" s="1"/>
  <c r="BP39" i="16"/>
  <c r="AJ39" i="16"/>
  <c r="AJ122" i="18" s="1"/>
  <c r="AI133" i="18" s="1"/>
  <c r="BE39" i="16"/>
  <c r="BE122" i="18" s="1"/>
  <c r="BD133" i="18" s="1"/>
  <c r="AK39" i="16"/>
  <c r="AK122" i="18" s="1"/>
  <c r="AJ133" i="18" s="1"/>
  <c r="BF39" i="16"/>
  <c r="BF122" i="18" s="1"/>
  <c r="BE133" i="18" s="1"/>
  <c r="BQ39" i="16"/>
  <c r="BQ122" i="18" s="1"/>
  <c r="BP133" i="18" s="1"/>
  <c r="AU39" i="16"/>
  <c r="CB39" i="16"/>
  <c r="CC39" i="16"/>
  <c r="CC122" i="18" s="1"/>
  <c r="CB133" i="18" s="1"/>
  <c r="BG39" i="16"/>
  <c r="AV39" i="16"/>
  <c r="AV122" i="18" s="1"/>
  <c r="AU133" i="18" s="1"/>
  <c r="BR39" i="16"/>
  <c r="BR122" i="18" s="1"/>
  <c r="BQ133" i="18" s="1"/>
  <c r="AL39" i="16"/>
  <c r="BS39" i="16"/>
  <c r="BH39" i="16"/>
  <c r="BH122" i="18" s="1"/>
  <c r="BG133" i="18" s="1"/>
  <c r="AW39" i="16"/>
  <c r="AW122" i="18" s="1"/>
  <c r="AV133" i="18" s="1"/>
  <c r="AM39" i="16"/>
  <c r="AM122" i="18" s="1"/>
  <c r="AL133" i="18" s="1"/>
  <c r="CD39" i="16"/>
  <c r="CD122" i="18" s="1"/>
  <c r="CC133" i="18" s="1"/>
  <c r="BT39" i="16"/>
  <c r="BT122" i="18" s="1"/>
  <c r="BS133" i="18" s="1"/>
  <c r="CE39" i="16"/>
  <c r="BI39" i="16"/>
  <c r="BI122" i="18" s="1"/>
  <c r="BH133" i="18" s="1"/>
  <c r="AN39" i="16"/>
  <c r="AN122" i="18" s="1"/>
  <c r="AM133" i="18" s="1"/>
  <c r="AX39" i="16"/>
  <c r="AO39" i="16"/>
  <c r="BJ39" i="16"/>
  <c r="AY39" i="16"/>
  <c r="AY122" i="18" s="1"/>
  <c r="AX133" i="18" s="1"/>
  <c r="BU39" i="16"/>
  <c r="BU122" i="18" s="1"/>
  <c r="BT133" i="18" s="1"/>
  <c r="CF39" i="16"/>
  <c r="CF122" i="18" s="1"/>
  <c r="CE133" i="18" s="1"/>
  <c r="BK39" i="16"/>
  <c r="BK122" i="18" s="1"/>
  <c r="BJ133" i="18" s="1"/>
  <c r="AZ39" i="16"/>
  <c r="AZ122" i="18" s="1"/>
  <c r="AY133" i="18" s="1"/>
  <c r="BV39" i="16"/>
  <c r="CG39" i="16"/>
  <c r="CG122" i="18" s="1"/>
  <c r="CF133" i="18" s="1"/>
  <c r="AP39" i="16"/>
  <c r="AP122" i="18" s="1"/>
  <c r="AO133" i="18" s="1"/>
  <c r="AQ39" i="16"/>
  <c r="AQ122" i="18" s="1"/>
  <c r="AP133" i="18" s="1"/>
  <c r="BL39" i="16"/>
  <c r="BL122" i="18" s="1"/>
  <c r="BK133" i="18" s="1"/>
  <c r="BA39" i="16"/>
  <c r="CH39" i="16"/>
  <c r="BW39" i="16"/>
  <c r="BW122" i="18" s="1"/>
  <c r="BV133" i="18" s="1"/>
  <c r="BX39" i="16"/>
  <c r="BX122" i="18" s="1"/>
  <c r="BW133" i="18" s="1"/>
  <c r="CI39" i="16"/>
  <c r="CI122" i="18" s="1"/>
  <c r="CH133" i="18" s="1"/>
  <c r="BB39" i="16"/>
  <c r="BB122" i="18" s="1"/>
  <c r="BA133" i="18" s="1"/>
  <c r="BM39" i="16"/>
  <c r="BY39" i="16"/>
  <c r="CJ39" i="16"/>
  <c r="CJ122" i="18" s="1"/>
  <c r="CI133" i="18" s="1"/>
  <c r="BC39" i="16"/>
  <c r="BC122" i="18" s="1"/>
  <c r="BB133" i="18" s="1"/>
  <c r="BN39" i="16"/>
  <c r="BN122" i="18" s="1"/>
  <c r="BM133" i="18" s="1"/>
  <c r="CK39" i="16"/>
  <c r="BO39" i="16"/>
  <c r="BO122" i="18" s="1"/>
  <c r="BN133" i="18" s="1"/>
  <c r="BZ39" i="16"/>
  <c r="BZ122" i="18" s="1"/>
  <c r="BY133" i="18" s="1"/>
  <c r="CA39" i="16"/>
  <c r="CA122" i="18" s="1"/>
  <c r="BZ133" i="18" s="1"/>
  <c r="CL39" i="16"/>
  <c r="CL122" i="18" s="1"/>
  <c r="CK133" i="18" s="1"/>
  <c r="CM39" i="16"/>
  <c r="CM122" i="18" s="1"/>
  <c r="CL133" i="18" s="1"/>
  <c r="CB95" i="13"/>
  <c r="AA95" i="13"/>
  <c r="AB95" i="13"/>
  <c r="CC95" i="13"/>
  <c r="AC95" i="13"/>
  <c r="CD95" i="13"/>
  <c r="CE95" i="13"/>
  <c r="AD95" i="13"/>
  <c r="CF95" i="13"/>
  <c r="CG95" i="13"/>
  <c r="CH95" i="13"/>
  <c r="CI95" i="13"/>
  <c r="CJ95" i="13"/>
  <c r="CK95" i="13"/>
  <c r="CL95" i="13"/>
  <c r="CM95" i="13"/>
  <c r="BP252" i="18"/>
  <c r="BD252" i="18"/>
  <c r="AJ252" i="18"/>
  <c r="AZ252" i="18"/>
  <c r="AL252" i="18"/>
  <c r="BC252" i="18"/>
  <c r="BR252" i="18"/>
  <c r="AN252" i="18"/>
  <c r="CI252" i="18"/>
  <c r="BS252" i="18"/>
  <c r="CE252" i="18"/>
  <c r="CJ252" i="18"/>
  <c r="AS252" i="18"/>
  <c r="BF252" i="18"/>
  <c r="AP252" i="18"/>
  <c r="BU252" i="18"/>
  <c r="BK252" i="18"/>
  <c r="AQ252" i="18"/>
  <c r="BI252" i="18"/>
  <c r="AV252" i="18"/>
  <c r="BA252" i="18"/>
  <c r="BY252" i="18"/>
  <c r="AW252" i="18"/>
  <c r="BZ252" i="18"/>
  <c r="CL252" i="18"/>
  <c r="CF252" i="18"/>
  <c r="AM252" i="18"/>
  <c r="CH252" i="18"/>
  <c r="CM252" i="18"/>
  <c r="AI252" i="18"/>
  <c r="BO252" i="18"/>
  <c r="BT252" i="18"/>
  <c r="BJ252" i="18"/>
  <c r="AH252" i="18"/>
  <c r="CB252" i="18"/>
  <c r="CC252" i="18"/>
  <c r="BQ252" i="18"/>
  <c r="AT252" i="18"/>
  <c r="CA252" i="18"/>
  <c r="BW252" i="18"/>
  <c r="AX252" i="18"/>
  <c r="AO252" i="18"/>
  <c r="BN252" i="18"/>
  <c r="AY252" i="18"/>
  <c r="CG252" i="18"/>
  <c r="AK252" i="18"/>
  <c r="AU252" i="18"/>
  <c r="BE252" i="18"/>
  <c r="AG252" i="18"/>
  <c r="CK252" i="18"/>
  <c r="AF132" i="14"/>
  <c r="AF137" i="14"/>
  <c r="AV15" i="18"/>
  <c r="AV29" i="8" s="1"/>
  <c r="BY120" i="18"/>
  <c r="Z33" i="16"/>
  <c r="BS120" i="18"/>
  <c r="X33" i="16"/>
  <c r="Z14" i="15"/>
  <c r="AF120" i="13"/>
  <c r="AF103" i="13"/>
  <c r="AO259" i="18"/>
  <c r="AN264" i="18"/>
  <c r="AN263" i="18" s="1"/>
  <c r="M263" i="18" s="1"/>
  <c r="BM37" i="8"/>
  <c r="V14" i="19"/>
  <c r="AO37" i="8"/>
  <c r="N37" i="8" s="1"/>
  <c r="N14" i="19"/>
  <c r="BP37" i="8"/>
  <c r="W37" i="8" s="1"/>
  <c r="W14" i="19"/>
  <c r="E23" i="17"/>
  <c r="AG119" i="13"/>
  <c r="AF172" i="13"/>
  <c r="AF33" i="13" s="1"/>
  <c r="AI259" i="18"/>
  <c r="AH264" i="18"/>
  <c r="AH263" i="18" s="1"/>
  <c r="CH120" i="18"/>
  <c r="AC33" i="16"/>
  <c r="AU120" i="18"/>
  <c r="P33" i="16"/>
  <c r="AR120" i="18"/>
  <c r="O33" i="16"/>
  <c r="E30" i="17"/>
  <c r="U14" i="15"/>
  <c r="AA14" i="15"/>
  <c r="AF107" i="13"/>
  <c r="AF110" i="13"/>
  <c r="AF148" i="14"/>
  <c r="BB252" i="18"/>
  <c r="BV37" i="8"/>
  <c r="Y37" i="8" s="1"/>
  <c r="Y14" i="19"/>
  <c r="BM120" i="18"/>
  <c r="V33" i="16"/>
  <c r="AF141" i="14"/>
  <c r="AG143" i="14"/>
  <c r="AF169" i="14"/>
  <c r="AF30" i="14" s="1"/>
  <c r="AF129" i="14"/>
  <c r="BA259" i="18"/>
  <c r="AZ264" i="18"/>
  <c r="AZ263" i="18" s="1"/>
  <c r="AO120" i="18"/>
  <c r="N33" i="16"/>
  <c r="AG31" i="17"/>
  <c r="AG32" i="17" s="1"/>
  <c r="AH29" i="17" s="1"/>
  <c r="X14" i="15"/>
  <c r="BG252" i="18"/>
  <c r="CI104" i="18"/>
  <c r="CI106" i="18" s="1"/>
  <c r="CI16" i="8" s="1"/>
  <c r="CI61" i="20"/>
  <c r="CI105" i="18" s="1"/>
  <c r="CG61" i="20"/>
  <c r="CG104" i="18"/>
  <c r="CG106" i="18" s="1"/>
  <c r="CG16" i="8" s="1"/>
  <c r="CF104" i="18"/>
  <c r="CF106" i="18" s="1"/>
  <c r="CF16" i="8" s="1"/>
  <c r="CF61" i="20"/>
  <c r="CF105" i="18" s="1"/>
  <c r="AV104" i="18"/>
  <c r="AV106" i="18" s="1"/>
  <c r="AV16" i="8" s="1"/>
  <c r="AV61" i="20"/>
  <c r="AV105" i="18" s="1"/>
  <c r="BF104" i="18"/>
  <c r="BF106" i="18" s="1"/>
  <c r="BF16" i="8" s="1"/>
  <c r="BF61" i="20"/>
  <c r="S22" i="15"/>
  <c r="BD61" i="20"/>
  <c r="BD105" i="18" s="1"/>
  <c r="BD104" i="18"/>
  <c r="L95" i="13"/>
  <c r="AF95" i="13"/>
  <c r="M95" i="13"/>
  <c r="AH95" i="13"/>
  <c r="AG95" i="13"/>
  <c r="AG68" i="13" s="1"/>
  <c r="K95" i="13"/>
  <c r="AI95" i="13"/>
  <c r="N95" i="13"/>
  <c r="AJ95" i="13"/>
  <c r="AK95" i="13"/>
  <c r="AL95" i="13"/>
  <c r="AM95" i="13"/>
  <c r="AN95" i="13"/>
  <c r="AO95" i="13"/>
  <c r="AP95" i="13"/>
  <c r="AQ95" i="13"/>
  <c r="W95" i="13"/>
  <c r="BP95" i="13"/>
  <c r="BQ95" i="13"/>
  <c r="X95" i="13"/>
  <c r="Y95" i="13"/>
  <c r="BR95" i="13"/>
  <c r="Z95" i="13"/>
  <c r="BS95" i="13"/>
  <c r="BT95" i="13"/>
  <c r="BU95" i="13"/>
  <c r="BV95" i="13"/>
  <c r="BW95" i="13"/>
  <c r="BX95" i="13"/>
  <c r="BY95" i="13"/>
  <c r="BZ95" i="13"/>
  <c r="CA95" i="13"/>
  <c r="AF102" i="16"/>
  <c r="AG103" i="16"/>
  <c r="AG97" i="16" s="1"/>
  <c r="AG102" i="16"/>
  <c r="AG127" i="18" s="1"/>
  <c r="AF138" i="18" s="1"/>
  <c r="AR102" i="16"/>
  <c r="AH102" i="16"/>
  <c r="AH127" i="18" s="1"/>
  <c r="AG138" i="18" s="1"/>
  <c r="AI102" i="16"/>
  <c r="AS102" i="16"/>
  <c r="AS127" i="18" s="1"/>
  <c r="AR138" i="18" s="1"/>
  <c r="AS103" i="16"/>
  <c r="AS97" i="16" s="1"/>
  <c r="BD103" i="16"/>
  <c r="BD102" i="16"/>
  <c r="AJ102" i="16"/>
  <c r="AJ127" i="18" s="1"/>
  <c r="AI138" i="18" s="1"/>
  <c r="AT102" i="16"/>
  <c r="AT127" i="18" s="1"/>
  <c r="AS138" i="18" s="1"/>
  <c r="BE102" i="16"/>
  <c r="BE127" i="18" s="1"/>
  <c r="BD138" i="18" s="1"/>
  <c r="BP102" i="16"/>
  <c r="AT103" i="16"/>
  <c r="AT97" i="16" s="1"/>
  <c r="AK102" i="16"/>
  <c r="AK127" i="18" s="1"/>
  <c r="AJ138" i="18" s="1"/>
  <c r="BQ102" i="16"/>
  <c r="BQ127" i="18" s="1"/>
  <c r="BP138" i="18" s="1"/>
  <c r="CB102" i="16"/>
  <c r="BF102" i="16"/>
  <c r="BF127" i="18" s="1"/>
  <c r="BE138" i="18" s="1"/>
  <c r="AU102" i="16"/>
  <c r="CC102" i="16"/>
  <c r="CC127" i="18" s="1"/>
  <c r="CB138" i="18" s="1"/>
  <c r="BR102" i="16"/>
  <c r="BR127" i="18" s="1"/>
  <c r="BQ138" i="18" s="1"/>
  <c r="BG102" i="16"/>
  <c r="AL102" i="16"/>
  <c r="AV102" i="16"/>
  <c r="AV127" i="18" s="1"/>
  <c r="AU138" i="18" s="1"/>
  <c r="AW103" i="16"/>
  <c r="AW97" i="16" s="1"/>
  <c r="BS102" i="16"/>
  <c r="CD102" i="16"/>
  <c r="CD127" i="18" s="1"/>
  <c r="CC138" i="18" s="1"/>
  <c r="BH102" i="16"/>
  <c r="BH127" i="18" s="1"/>
  <c r="BG138" i="18" s="1"/>
  <c r="AM102" i="16"/>
  <c r="AM127" i="18" s="1"/>
  <c r="AL138" i="18" s="1"/>
  <c r="AW102" i="16"/>
  <c r="AW127" i="18" s="1"/>
  <c r="AV138" i="18" s="1"/>
  <c r="BI103" i="16"/>
  <c r="BI97" i="16" s="1"/>
  <c r="BT102" i="16"/>
  <c r="BT127" i="18" s="1"/>
  <c r="BS138" i="18" s="1"/>
  <c r="CE102" i="16"/>
  <c r="BI102" i="16"/>
  <c r="BI127" i="18" s="1"/>
  <c r="BH138" i="18" s="1"/>
  <c r="AN102" i="16"/>
  <c r="AN127" i="18" s="1"/>
  <c r="AM138" i="18" s="1"/>
  <c r="AX102" i="16"/>
  <c r="AX103" i="16"/>
  <c r="CF102" i="16"/>
  <c r="CF127" i="18" s="1"/>
  <c r="CE138" i="18" s="1"/>
  <c r="AY102" i="16"/>
  <c r="AY127" i="18" s="1"/>
  <c r="AX138" i="18" s="1"/>
  <c r="AO102" i="16"/>
  <c r="BJ102" i="16"/>
  <c r="BU102" i="16"/>
  <c r="BU127" i="18" s="1"/>
  <c r="BT138" i="18" s="1"/>
  <c r="CF103" i="16"/>
  <c r="CF97" i="16" s="1"/>
  <c r="CG103" i="16"/>
  <c r="CG97" i="16" s="1"/>
  <c r="CG102" i="16"/>
  <c r="CG127" i="18" s="1"/>
  <c r="CF138" i="18" s="1"/>
  <c r="AZ102" i="16"/>
  <c r="AZ127" i="18" s="1"/>
  <c r="AY138" i="18" s="1"/>
  <c r="BK102" i="16"/>
  <c r="BK127" i="18" s="1"/>
  <c r="BJ138" i="18" s="1"/>
  <c r="AP102" i="16"/>
  <c r="AP127" i="18" s="1"/>
  <c r="AO138" i="18" s="1"/>
  <c r="BV102" i="16"/>
  <c r="BL103" i="16"/>
  <c r="BL97" i="16" s="1"/>
  <c r="AQ102" i="16"/>
  <c r="AQ127" i="18" s="1"/>
  <c r="AP138" i="18" s="1"/>
  <c r="BA102" i="16"/>
  <c r="CH102" i="16"/>
  <c r="BL102" i="16"/>
  <c r="BL127" i="18" s="1"/>
  <c r="BK138" i="18" s="1"/>
  <c r="BW102" i="16"/>
  <c r="BW127" i="18" s="1"/>
  <c r="BV138" i="18" s="1"/>
  <c r="BM102" i="16"/>
  <c r="CI102" i="16"/>
  <c r="CI127" i="18" s="1"/>
  <c r="CH138" i="18" s="1"/>
  <c r="BB102" i="16"/>
  <c r="BB127" i="18" s="1"/>
  <c r="BA138" i="18" s="1"/>
  <c r="BX102" i="16"/>
  <c r="BX127" i="18" s="1"/>
  <c r="BW138" i="18" s="1"/>
  <c r="BY102" i="16"/>
  <c r="BN102" i="16"/>
  <c r="BN127" i="18" s="1"/>
  <c r="BM138" i="18" s="1"/>
  <c r="CJ102" i="16"/>
  <c r="CJ127" i="18" s="1"/>
  <c r="CI138" i="18" s="1"/>
  <c r="BC102" i="16"/>
  <c r="BC127" i="18" s="1"/>
  <c r="BB138" i="18" s="1"/>
  <c r="BZ102" i="16"/>
  <c r="BZ127" i="18" s="1"/>
  <c r="BY138" i="18" s="1"/>
  <c r="CK102" i="16"/>
  <c r="CK103" i="16"/>
  <c r="BO102" i="16"/>
  <c r="BO127" i="18" s="1"/>
  <c r="BN138" i="18" s="1"/>
  <c r="CA102" i="16"/>
  <c r="CA127" i="18" s="1"/>
  <c r="BZ138" i="18" s="1"/>
  <c r="CL102" i="16"/>
  <c r="CL127" i="18" s="1"/>
  <c r="CK138" i="18" s="1"/>
  <c r="CM102" i="16"/>
  <c r="CM127" i="18" s="1"/>
  <c r="CL138" i="18" s="1"/>
  <c r="AF138" i="14"/>
  <c r="AF80" i="16"/>
  <c r="AG80" i="16"/>
  <c r="AG125" i="18" s="1"/>
  <c r="AF136" i="18" s="1"/>
  <c r="AH80" i="16"/>
  <c r="AH125" i="18" s="1"/>
  <c r="AG136" i="18" s="1"/>
  <c r="AR80" i="16"/>
  <c r="BD80" i="16"/>
  <c r="AS81" i="16"/>
  <c r="AS75" i="16" s="1"/>
  <c r="AI80" i="16"/>
  <c r="AS80" i="16"/>
  <c r="AS125" i="18" s="1"/>
  <c r="AR136" i="18" s="1"/>
  <c r="BP80" i="16"/>
  <c r="AT80" i="16"/>
  <c r="AT125" i="18" s="1"/>
  <c r="AS136" i="18" s="1"/>
  <c r="AJ80" i="16"/>
  <c r="AJ125" i="18" s="1"/>
  <c r="AI136" i="18" s="1"/>
  <c r="AJ81" i="16"/>
  <c r="AJ75" i="16" s="1"/>
  <c r="AT81" i="16"/>
  <c r="AT75" i="16" s="1"/>
  <c r="BE80" i="16"/>
  <c r="BE125" i="18" s="1"/>
  <c r="BD136" i="18" s="1"/>
  <c r="BF80" i="16"/>
  <c r="BF125" i="18" s="1"/>
  <c r="BE136" i="18" s="1"/>
  <c r="AU80" i="16"/>
  <c r="AK80" i="16"/>
  <c r="AK125" i="18" s="1"/>
  <c r="AJ136" i="18" s="1"/>
  <c r="CB80" i="16"/>
  <c r="BQ80" i="16"/>
  <c r="BQ125" i="18" s="1"/>
  <c r="BP136" i="18" s="1"/>
  <c r="BR80" i="16"/>
  <c r="BR125" i="18" s="1"/>
  <c r="BQ136" i="18" s="1"/>
  <c r="AV80" i="16"/>
  <c r="AV125" i="18" s="1"/>
  <c r="AU136" i="18" s="1"/>
  <c r="BG80" i="16"/>
  <c r="CC80" i="16"/>
  <c r="CC125" i="18" s="1"/>
  <c r="CB136" i="18" s="1"/>
  <c r="AV81" i="16"/>
  <c r="AV75" i="16" s="1"/>
  <c r="AL80" i="16"/>
  <c r="CD80" i="16"/>
  <c r="CD125" i="18" s="1"/>
  <c r="CC136" i="18" s="1"/>
  <c r="AW80" i="16"/>
  <c r="AW125" i="18" s="1"/>
  <c r="AV136" i="18" s="1"/>
  <c r="BS80" i="16"/>
  <c r="BH80" i="16"/>
  <c r="BH125" i="18" s="1"/>
  <c r="BG136" i="18" s="1"/>
  <c r="AM80" i="16"/>
  <c r="AM125" i="18" s="1"/>
  <c r="AL136" i="18" s="1"/>
  <c r="AN80" i="16"/>
  <c r="AN125" i="18" s="1"/>
  <c r="AM136" i="18" s="1"/>
  <c r="AX80" i="16"/>
  <c r="CE80" i="16"/>
  <c r="BI80" i="16"/>
  <c r="BI125" i="18" s="1"/>
  <c r="BH136" i="18" s="1"/>
  <c r="BT80" i="16"/>
  <c r="BT125" i="18" s="1"/>
  <c r="BS136" i="18" s="1"/>
  <c r="BT81" i="16"/>
  <c r="BT75" i="16" s="1"/>
  <c r="BU80" i="16"/>
  <c r="BU125" i="18" s="1"/>
  <c r="BT136" i="18" s="1"/>
  <c r="AO80" i="16"/>
  <c r="AY80" i="16"/>
  <c r="AY125" i="18" s="1"/>
  <c r="AX136" i="18" s="1"/>
  <c r="BJ80" i="16"/>
  <c r="BU81" i="16"/>
  <c r="BU75" i="16" s="1"/>
  <c r="CF80" i="16"/>
  <c r="CF125" i="18" s="1"/>
  <c r="CE136" i="18" s="1"/>
  <c r="CG80" i="16"/>
  <c r="CG125" i="18" s="1"/>
  <c r="CF136" i="18" s="1"/>
  <c r="BV80" i="16"/>
  <c r="BK80" i="16"/>
  <c r="BK125" i="18" s="1"/>
  <c r="BJ136" i="18" s="1"/>
  <c r="AZ80" i="16"/>
  <c r="AZ125" i="18" s="1"/>
  <c r="AY136" i="18" s="1"/>
  <c r="BK81" i="16"/>
  <c r="BK75" i="16" s="1"/>
  <c r="AP80" i="16"/>
  <c r="AP125" i="18" s="1"/>
  <c r="AO136" i="18" s="1"/>
  <c r="BL80" i="16"/>
  <c r="BL125" i="18" s="1"/>
  <c r="BK136" i="18" s="1"/>
  <c r="AQ80" i="16"/>
  <c r="AQ125" i="18" s="1"/>
  <c r="AP136" i="18" s="1"/>
  <c r="CH80" i="16"/>
  <c r="BW80" i="16"/>
  <c r="BW125" i="18" s="1"/>
  <c r="BV136" i="18" s="1"/>
  <c r="BA80" i="16"/>
  <c r="BX80" i="16"/>
  <c r="BX125" i="18" s="1"/>
  <c r="BW136" i="18" s="1"/>
  <c r="CI80" i="16"/>
  <c r="CI125" i="18" s="1"/>
  <c r="CH136" i="18" s="1"/>
  <c r="BM80" i="16"/>
  <c r="BB80" i="16"/>
  <c r="BB125" i="18" s="1"/>
  <c r="BA136" i="18" s="1"/>
  <c r="CI81" i="16"/>
  <c r="CI75" i="16" s="1"/>
  <c r="BN80" i="16"/>
  <c r="BN125" i="18" s="1"/>
  <c r="BM136" i="18" s="1"/>
  <c r="BY80" i="16"/>
  <c r="BC80" i="16"/>
  <c r="BC125" i="18" s="1"/>
  <c r="BB136" i="18" s="1"/>
  <c r="CJ80" i="16"/>
  <c r="CJ125" i="18" s="1"/>
  <c r="CI136" i="18" s="1"/>
  <c r="BZ80" i="16"/>
  <c r="BZ125" i="18" s="1"/>
  <c r="BY136" i="18" s="1"/>
  <c r="BO81" i="16"/>
  <c r="BO75" i="16" s="1"/>
  <c r="BO80" i="16"/>
  <c r="BO125" i="18" s="1"/>
  <c r="BN136" i="18" s="1"/>
  <c r="CK80" i="16"/>
  <c r="CL80" i="16"/>
  <c r="CL125" i="18" s="1"/>
  <c r="CK136" i="18" s="1"/>
  <c r="CA80" i="16"/>
  <c r="CA125" i="18" s="1"/>
  <c r="BZ136" i="18" s="1"/>
  <c r="CM80" i="16"/>
  <c r="CM125" i="18" s="1"/>
  <c r="CL136" i="18" s="1"/>
  <c r="CM81" i="16"/>
  <c r="CM75" i="16" s="1"/>
  <c r="AF127" i="14"/>
  <c r="BD259" i="18"/>
  <c r="BC264" i="18"/>
  <c r="BC263" i="18" s="1"/>
  <c r="BC15" i="18" s="1"/>
  <c r="BC29" i="8" s="1"/>
  <c r="BY259" i="18"/>
  <c r="BX264" i="18"/>
  <c r="BX263" i="18" s="1"/>
  <c r="AF120" i="18"/>
  <c r="K120" i="18" s="1"/>
  <c r="AF35" i="16"/>
  <c r="AG32" i="16" s="1"/>
  <c r="AG34" i="16" s="1"/>
  <c r="K33" i="16"/>
  <c r="R14" i="15"/>
  <c r="AF122" i="13"/>
  <c r="AO29" i="8"/>
  <c r="AF252" i="18"/>
  <c r="AR252" i="18"/>
  <c r="W40" i="19"/>
  <c r="AB23" i="15"/>
  <c r="R23" i="15"/>
  <c r="CM61" i="20"/>
  <c r="CM105" i="18" s="1"/>
  <c r="CM104" i="18"/>
  <c r="CM106" i="18" s="1"/>
  <c r="CM16" i="8" s="1"/>
  <c r="BB104" i="18"/>
  <c r="BB106" i="18" s="1"/>
  <c r="BB16" i="8" s="1"/>
  <c r="BB61" i="20"/>
  <c r="BB105" i="18" s="1"/>
  <c r="R22" i="15"/>
  <c r="BA61" i="20"/>
  <c r="BA105" i="18" s="1"/>
  <c r="BA104" i="18"/>
  <c r="AL104" i="18"/>
  <c r="M23" i="15"/>
  <c r="BH104" i="18"/>
  <c r="BH106" i="18" s="1"/>
  <c r="BH16" i="8" s="1"/>
  <c r="BH61" i="20"/>
  <c r="BH105" i="18" s="1"/>
  <c r="AF104" i="18"/>
  <c r="AF25" i="15"/>
  <c r="K22" i="15"/>
  <c r="AG142" i="14"/>
  <c r="AF168" i="14"/>
  <c r="AF29" i="14" s="1"/>
  <c r="CC15" i="18"/>
  <c r="CC29" i="8" s="1"/>
  <c r="BE94" i="13"/>
  <c r="S94" i="13"/>
  <c r="T94" i="13"/>
  <c r="BD94" i="13"/>
  <c r="BF94" i="13"/>
  <c r="U94" i="13"/>
  <c r="V94" i="13"/>
  <c r="BG94" i="13"/>
  <c r="BH94" i="13"/>
  <c r="BI94" i="13"/>
  <c r="BJ94" i="13"/>
  <c r="BK94" i="13"/>
  <c r="BL94" i="13"/>
  <c r="BM94" i="13"/>
  <c r="BN94" i="13"/>
  <c r="BO94" i="13"/>
  <c r="AF15" i="20"/>
  <c r="AF22" i="8" s="1"/>
  <c r="AF21" i="8" s="1"/>
  <c r="AF162" i="13"/>
  <c r="AF23" i="13" s="1"/>
  <c r="AG109" i="13"/>
  <c r="AS94" i="13"/>
  <c r="P94" i="13"/>
  <c r="AR94" i="13"/>
  <c r="AU94" i="13"/>
  <c r="Q94" i="13"/>
  <c r="O94" i="13"/>
  <c r="AT94" i="13"/>
  <c r="AV94" i="13"/>
  <c r="AW94" i="13"/>
  <c r="R94" i="13"/>
  <c r="AX94" i="13"/>
  <c r="AY94" i="13"/>
  <c r="AZ94" i="13"/>
  <c r="BA94" i="13"/>
  <c r="BB94" i="13"/>
  <c r="BC94" i="13"/>
  <c r="AF27" i="16"/>
  <c r="AG27" i="16"/>
  <c r="AR27" i="16"/>
  <c r="AH27" i="16"/>
  <c r="BD27" i="16"/>
  <c r="AS27" i="16"/>
  <c r="AI27" i="16"/>
  <c r="AT27" i="16"/>
  <c r="AJ27" i="16"/>
  <c r="BP27" i="16"/>
  <c r="BE27" i="16"/>
  <c r="BF27" i="16"/>
  <c r="AU27" i="16"/>
  <c r="CB27" i="16"/>
  <c r="AK27" i="16"/>
  <c r="BQ27" i="16"/>
  <c r="BR27" i="16"/>
  <c r="AV27" i="16"/>
  <c r="BG27" i="16"/>
  <c r="CC27" i="16"/>
  <c r="AL27" i="16"/>
  <c r="AW27" i="16"/>
  <c r="AM27" i="16"/>
  <c r="CD27" i="16"/>
  <c r="BH27" i="16"/>
  <c r="BS27" i="16"/>
  <c r="BT27" i="16"/>
  <c r="CE27" i="16"/>
  <c r="AN27" i="16"/>
  <c r="BI27" i="16"/>
  <c r="AX27" i="16"/>
  <c r="AY27" i="16"/>
  <c r="BJ27" i="16"/>
  <c r="AO27" i="16"/>
  <c r="CF27" i="16"/>
  <c r="BU27" i="16"/>
  <c r="AZ27" i="16"/>
  <c r="CG27" i="16"/>
  <c r="AP27" i="16"/>
  <c r="BV27" i="16"/>
  <c r="BK27" i="16"/>
  <c r="AQ27" i="16"/>
  <c r="BA27" i="16"/>
  <c r="CH27" i="16"/>
  <c r="BL27" i="16"/>
  <c r="BW27" i="16"/>
  <c r="BX27" i="16"/>
  <c r="BM27" i="16"/>
  <c r="CI27" i="16"/>
  <c r="BB27" i="16"/>
  <c r="BN27" i="16"/>
  <c r="CJ27" i="16"/>
  <c r="BC27" i="16"/>
  <c r="BY27" i="16"/>
  <c r="BZ27" i="16"/>
  <c r="CK27" i="16"/>
  <c r="BO27" i="16"/>
  <c r="CA27" i="16"/>
  <c r="CL27" i="16"/>
  <c r="CM27" i="16"/>
  <c r="AF91" i="16"/>
  <c r="AG92" i="16"/>
  <c r="AG86" i="16" s="1"/>
  <c r="AF92" i="16"/>
  <c r="AG91" i="16"/>
  <c r="AG126" i="18" s="1"/>
  <c r="AF137" i="18" s="1"/>
  <c r="AH91" i="16"/>
  <c r="AH126" i="18" s="1"/>
  <c r="AG137" i="18" s="1"/>
  <c r="AR91" i="16"/>
  <c r="AR92" i="16"/>
  <c r="AH92" i="16"/>
  <c r="AH86" i="16" s="1"/>
  <c r="AS92" i="16"/>
  <c r="AS86" i="16" s="1"/>
  <c r="AI92" i="16"/>
  <c r="BD92" i="16"/>
  <c r="AS91" i="16"/>
  <c r="AS126" i="18" s="1"/>
  <c r="AR137" i="18" s="1"/>
  <c r="BD91" i="16"/>
  <c r="AI91" i="16"/>
  <c r="BP92" i="16"/>
  <c r="AT92" i="16"/>
  <c r="AT86" i="16" s="1"/>
  <c r="AJ91" i="16"/>
  <c r="AJ126" i="18" s="1"/>
  <c r="AI137" i="18" s="1"/>
  <c r="BE92" i="16"/>
  <c r="BE86" i="16" s="1"/>
  <c r="AJ92" i="16"/>
  <c r="AJ86" i="16" s="1"/>
  <c r="BE91" i="16"/>
  <c r="BE126" i="18" s="1"/>
  <c r="BD137" i="18" s="1"/>
  <c r="BP91" i="16"/>
  <c r="AT91" i="16"/>
  <c r="AT126" i="18" s="1"/>
  <c r="AS137" i="18" s="1"/>
  <c r="AK92" i="16"/>
  <c r="AK86" i="16" s="1"/>
  <c r="BQ91" i="16"/>
  <c r="BQ126" i="18" s="1"/>
  <c r="BP137" i="18" s="1"/>
  <c r="CB91" i="16"/>
  <c r="AU92" i="16"/>
  <c r="BF91" i="16"/>
  <c r="BF126" i="18" s="1"/>
  <c r="BE137" i="18" s="1"/>
  <c r="BF92" i="16"/>
  <c r="BF86" i="16" s="1"/>
  <c r="AU91" i="16"/>
  <c r="CB92" i="16"/>
  <c r="AK91" i="16"/>
  <c r="AK126" i="18" s="1"/>
  <c r="AJ137" i="18" s="1"/>
  <c r="BQ92" i="16"/>
  <c r="BQ86" i="16" s="1"/>
  <c r="AL92" i="16"/>
  <c r="AL91" i="16"/>
  <c r="AV91" i="16"/>
  <c r="AV126" i="18" s="1"/>
  <c r="AU137" i="18" s="1"/>
  <c r="AV92" i="16"/>
  <c r="AV86" i="16" s="1"/>
  <c r="BR92" i="16"/>
  <c r="BR86" i="16" s="1"/>
  <c r="CC91" i="16"/>
  <c r="CC126" i="18" s="1"/>
  <c r="CB137" i="18" s="1"/>
  <c r="BR91" i="16"/>
  <c r="BR126" i="18" s="1"/>
  <c r="BQ137" i="18" s="1"/>
  <c r="BG92" i="16"/>
  <c r="BG91" i="16"/>
  <c r="CC92" i="16"/>
  <c r="CC86" i="16" s="1"/>
  <c r="AM91" i="16"/>
  <c r="AM126" i="18" s="1"/>
  <c r="AL137" i="18" s="1"/>
  <c r="AM92" i="16"/>
  <c r="AM86" i="16" s="1"/>
  <c r="BH91" i="16"/>
  <c r="BH126" i="18" s="1"/>
  <c r="BG137" i="18" s="1"/>
  <c r="AW91" i="16"/>
  <c r="AW126" i="18" s="1"/>
  <c r="AV137" i="18" s="1"/>
  <c r="CD92" i="16"/>
  <c r="CD86" i="16" s="1"/>
  <c r="BS92" i="16"/>
  <c r="BH92" i="16"/>
  <c r="BH86" i="16" s="1"/>
  <c r="AW92" i="16"/>
  <c r="AW86" i="16" s="1"/>
  <c r="CD91" i="16"/>
  <c r="CD126" i="18" s="1"/>
  <c r="CC137" i="18" s="1"/>
  <c r="BS91" i="16"/>
  <c r="BI91" i="16"/>
  <c r="BI126" i="18" s="1"/>
  <c r="BH137" i="18" s="1"/>
  <c r="AN92" i="16"/>
  <c r="AN86" i="16" s="1"/>
  <c r="AN91" i="16"/>
  <c r="AN126" i="18" s="1"/>
  <c r="AM137" i="18" s="1"/>
  <c r="AX91" i="16"/>
  <c r="CE92" i="16"/>
  <c r="AX92" i="16"/>
  <c r="BT92" i="16"/>
  <c r="BT86" i="16" s="1"/>
  <c r="BT91" i="16"/>
  <c r="BT126" i="18" s="1"/>
  <c r="BS137" i="18" s="1"/>
  <c r="BI92" i="16"/>
  <c r="BI86" i="16" s="1"/>
  <c r="CE91" i="16"/>
  <c r="AY92" i="16"/>
  <c r="AY86" i="16" s="1"/>
  <c r="AY91" i="16"/>
  <c r="AY126" i="18" s="1"/>
  <c r="AX137" i="18" s="1"/>
  <c r="BU92" i="16"/>
  <c r="BU86" i="16" s="1"/>
  <c r="BU91" i="16"/>
  <c r="BU126" i="18" s="1"/>
  <c r="BT137" i="18" s="1"/>
  <c r="BJ92" i="16"/>
  <c r="CF91" i="16"/>
  <c r="CF126" i="18" s="1"/>
  <c r="CE137" i="18" s="1"/>
  <c r="AO92" i="16"/>
  <c r="AO91" i="16"/>
  <c r="CF92" i="16"/>
  <c r="CF86" i="16" s="1"/>
  <c r="BJ91" i="16"/>
  <c r="BK91" i="16"/>
  <c r="BK126" i="18" s="1"/>
  <c r="BJ137" i="18" s="1"/>
  <c r="AZ92" i="16"/>
  <c r="AZ86" i="16" s="1"/>
  <c r="AP91" i="16"/>
  <c r="AP126" i="18" s="1"/>
  <c r="AO137" i="18" s="1"/>
  <c r="AZ91" i="16"/>
  <c r="AZ126" i="18" s="1"/>
  <c r="AY137" i="18" s="1"/>
  <c r="CG91" i="16"/>
  <c r="CG126" i="18" s="1"/>
  <c r="CF137" i="18" s="1"/>
  <c r="BV91" i="16"/>
  <c r="AP92" i="16"/>
  <c r="AP86" i="16" s="1"/>
  <c r="BV92" i="16"/>
  <c r="CG92" i="16"/>
  <c r="CG86" i="16" s="1"/>
  <c r="BK92" i="16"/>
  <c r="BK86" i="16" s="1"/>
  <c r="AQ91" i="16"/>
  <c r="AQ126" i="18" s="1"/>
  <c r="AP137" i="18" s="1"/>
  <c r="CH92" i="16"/>
  <c r="BA92" i="16"/>
  <c r="AQ92" i="16"/>
  <c r="AQ86" i="16" s="1"/>
  <c r="BL92" i="16"/>
  <c r="BL86" i="16" s="1"/>
  <c r="BW92" i="16"/>
  <c r="BW86" i="16" s="1"/>
  <c r="BL91" i="16"/>
  <c r="BL126" i="18" s="1"/>
  <c r="BK137" i="18" s="1"/>
  <c r="CH91" i="16"/>
  <c r="BW91" i="16"/>
  <c r="BW126" i="18" s="1"/>
  <c r="BV137" i="18" s="1"/>
  <c r="BA91" i="16"/>
  <c r="CI91" i="16"/>
  <c r="CI126" i="18" s="1"/>
  <c r="CH137" i="18" s="1"/>
  <c r="CI92" i="16"/>
  <c r="CI86" i="16" s="1"/>
  <c r="BB92" i="16"/>
  <c r="BB86" i="16" s="1"/>
  <c r="BX92" i="16"/>
  <c r="BX86" i="16" s="1"/>
  <c r="BB91" i="16"/>
  <c r="BB126" i="18" s="1"/>
  <c r="BA137" i="18" s="1"/>
  <c r="BM92" i="16"/>
  <c r="BX91" i="16"/>
  <c r="BX126" i="18" s="1"/>
  <c r="BW137" i="18" s="1"/>
  <c r="BM91" i="16"/>
  <c r="BY92" i="16"/>
  <c r="BC91" i="16"/>
  <c r="BC126" i="18" s="1"/>
  <c r="BB137" i="18" s="1"/>
  <c r="BN91" i="16"/>
  <c r="BN126" i="18" s="1"/>
  <c r="BM137" i="18" s="1"/>
  <c r="CJ91" i="16"/>
  <c r="CJ126" i="18" s="1"/>
  <c r="CI137" i="18" s="1"/>
  <c r="CJ92" i="16"/>
  <c r="CJ86" i="16" s="1"/>
  <c r="BC92" i="16"/>
  <c r="BC86" i="16" s="1"/>
  <c r="BN92" i="16"/>
  <c r="BN86" i="16" s="1"/>
  <c r="BY91" i="16"/>
  <c r="CK91" i="16"/>
  <c r="BO92" i="16"/>
  <c r="BO86" i="16" s="1"/>
  <c r="BZ92" i="16"/>
  <c r="BZ86" i="16" s="1"/>
  <c r="BZ91" i="16"/>
  <c r="BZ126" i="18" s="1"/>
  <c r="BY137" i="18" s="1"/>
  <c r="CK92" i="16"/>
  <c r="BO91" i="16"/>
  <c r="BO126" i="18" s="1"/>
  <c r="BN137" i="18" s="1"/>
  <c r="CA91" i="16"/>
  <c r="CA126" i="18" s="1"/>
  <c r="BZ137" i="18" s="1"/>
  <c r="CA92" i="16"/>
  <c r="CA86" i="16" s="1"/>
  <c r="CL92" i="16"/>
  <c r="CL86" i="16" s="1"/>
  <c r="CL91" i="16"/>
  <c r="CL126" i="18" s="1"/>
  <c r="CK137" i="18" s="1"/>
  <c r="CM92" i="16"/>
  <c r="CM86" i="16" s="1"/>
  <c r="CM91" i="16"/>
  <c r="AF134" i="14"/>
  <c r="AF69" i="16"/>
  <c r="AF70" i="16"/>
  <c r="AG70" i="16"/>
  <c r="AG64" i="16" s="1"/>
  <c r="AG69" i="16"/>
  <c r="AG124" i="18" s="1"/>
  <c r="AF135" i="18" s="1"/>
  <c r="AH69" i="16"/>
  <c r="AH124" i="18" s="1"/>
  <c r="AG135" i="18" s="1"/>
  <c r="AR70" i="16"/>
  <c r="AR69" i="16"/>
  <c r="AH70" i="16"/>
  <c r="AH64" i="16" s="1"/>
  <c r="BD69" i="16"/>
  <c r="AS70" i="16"/>
  <c r="AS64" i="16" s="1"/>
  <c r="AS69" i="16"/>
  <c r="AS124" i="18" s="1"/>
  <c r="AR135" i="18" s="1"/>
  <c r="AI70" i="16"/>
  <c r="BD70" i="16"/>
  <c r="AI69" i="16"/>
  <c r="AJ69" i="16"/>
  <c r="AJ124" i="18" s="1"/>
  <c r="AI135" i="18" s="1"/>
  <c r="BP69" i="16"/>
  <c r="BE70" i="16"/>
  <c r="BE64" i="16" s="1"/>
  <c r="BP70" i="16"/>
  <c r="BE69" i="16"/>
  <c r="BE124" i="18" s="1"/>
  <c r="BD135" i="18" s="1"/>
  <c r="AT70" i="16"/>
  <c r="AT64" i="16" s="1"/>
  <c r="AT69" i="16"/>
  <c r="AT124" i="18" s="1"/>
  <c r="AS135" i="18" s="1"/>
  <c r="AJ70" i="16"/>
  <c r="AJ64" i="16" s="1"/>
  <c r="BF69" i="16"/>
  <c r="BF124" i="18" s="1"/>
  <c r="BE135" i="18" s="1"/>
  <c r="AU70" i="16"/>
  <c r="CB70" i="16"/>
  <c r="BQ69" i="16"/>
  <c r="BQ124" i="18" s="1"/>
  <c r="BP135" i="18" s="1"/>
  <c r="AK69" i="16"/>
  <c r="AK124" i="18" s="1"/>
  <c r="AJ135" i="18" s="1"/>
  <c r="BQ70" i="16"/>
  <c r="BQ64" i="16" s="1"/>
  <c r="AU69" i="16"/>
  <c r="CB69" i="16"/>
  <c r="AK70" i="16"/>
  <c r="AK64" i="16" s="1"/>
  <c r="BF70" i="16"/>
  <c r="BF64" i="16" s="1"/>
  <c r="BG69" i="16"/>
  <c r="AV70" i="16"/>
  <c r="AV64" i="16" s="1"/>
  <c r="BG70" i="16"/>
  <c r="CC69" i="16"/>
  <c r="CC124" i="18" s="1"/>
  <c r="CB135" i="18" s="1"/>
  <c r="AL69" i="16"/>
  <c r="AV69" i="16"/>
  <c r="AV124" i="18" s="1"/>
  <c r="AU135" i="18" s="1"/>
  <c r="CC70" i="16"/>
  <c r="CC64" i="16" s="1"/>
  <c r="AL70" i="16"/>
  <c r="BR69" i="16"/>
  <c r="BR124" i="18" s="1"/>
  <c r="BQ135" i="18" s="1"/>
  <c r="BR70" i="16"/>
  <c r="BR64" i="16" s="1"/>
  <c r="BS69" i="16"/>
  <c r="BH69" i="16"/>
  <c r="BH124" i="18" s="1"/>
  <c r="BG135" i="18" s="1"/>
  <c r="BH70" i="16"/>
  <c r="BH64" i="16" s="1"/>
  <c r="AW69" i="16"/>
  <c r="AW124" i="18" s="1"/>
  <c r="AV135" i="18" s="1"/>
  <c r="AW70" i="16"/>
  <c r="AW64" i="16" s="1"/>
  <c r="AM70" i="16"/>
  <c r="AM64" i="16" s="1"/>
  <c r="BS70" i="16"/>
  <c r="AM69" i="16"/>
  <c r="AM124" i="18" s="1"/>
  <c r="AL135" i="18" s="1"/>
  <c r="CD69" i="16"/>
  <c r="CD124" i="18" s="1"/>
  <c r="CC135" i="18" s="1"/>
  <c r="CD70" i="16"/>
  <c r="CD64" i="16" s="1"/>
  <c r="CE70" i="16"/>
  <c r="AX69" i="16"/>
  <c r="BI70" i="16"/>
  <c r="BI64" i="16" s="1"/>
  <c r="BI69" i="16"/>
  <c r="BI124" i="18" s="1"/>
  <c r="BH135" i="18" s="1"/>
  <c r="CE69" i="16"/>
  <c r="AX70" i="16"/>
  <c r="AN69" i="16"/>
  <c r="AN124" i="18" s="1"/>
  <c r="AM135" i="18" s="1"/>
  <c r="BT69" i="16"/>
  <c r="BT124" i="18" s="1"/>
  <c r="BS135" i="18" s="1"/>
  <c r="BT70" i="16"/>
  <c r="BT64" i="16" s="1"/>
  <c r="AN70" i="16"/>
  <c r="AN64" i="16" s="1"/>
  <c r="CF69" i="16"/>
  <c r="CF124" i="18" s="1"/>
  <c r="CE135" i="18" s="1"/>
  <c r="BU69" i="16"/>
  <c r="BU124" i="18" s="1"/>
  <c r="BT135" i="18" s="1"/>
  <c r="AO70" i="16"/>
  <c r="AO69" i="16"/>
  <c r="BU70" i="16"/>
  <c r="BU64" i="16" s="1"/>
  <c r="BJ70" i="16"/>
  <c r="BJ69" i="16"/>
  <c r="AY69" i="16"/>
  <c r="AY124" i="18" s="1"/>
  <c r="AX135" i="18" s="1"/>
  <c r="AY70" i="16"/>
  <c r="AY64" i="16" s="1"/>
  <c r="CF70" i="16"/>
  <c r="CF64" i="16" s="1"/>
  <c r="BK69" i="16"/>
  <c r="BK124" i="18" s="1"/>
  <c r="BJ135" i="18" s="1"/>
  <c r="AP69" i="16"/>
  <c r="AP124" i="18" s="1"/>
  <c r="AO135" i="18" s="1"/>
  <c r="BV69" i="16"/>
  <c r="AZ70" i="16"/>
  <c r="AZ64" i="16" s="1"/>
  <c r="BK70" i="16"/>
  <c r="BK64" i="16" s="1"/>
  <c r="AZ69" i="16"/>
  <c r="AZ124" i="18" s="1"/>
  <c r="AY135" i="18" s="1"/>
  <c r="BV70" i="16"/>
  <c r="CG69" i="16"/>
  <c r="CG124" i="18" s="1"/>
  <c r="CF135" i="18" s="1"/>
  <c r="AP70" i="16"/>
  <c r="AP64" i="16" s="1"/>
  <c r="CG70" i="16"/>
  <c r="CG64" i="16" s="1"/>
  <c r="AQ70" i="16"/>
  <c r="AQ64" i="16" s="1"/>
  <c r="AQ69" i="16"/>
  <c r="AQ124" i="18" s="1"/>
  <c r="AP135" i="18" s="1"/>
  <c r="BW69" i="16"/>
  <c r="BW124" i="18" s="1"/>
  <c r="BV135" i="18" s="1"/>
  <c r="CH70" i="16"/>
  <c r="BL69" i="16"/>
  <c r="BL124" i="18" s="1"/>
  <c r="BK135" i="18" s="1"/>
  <c r="BA69" i="16"/>
  <c r="BW70" i="16"/>
  <c r="BW64" i="16" s="1"/>
  <c r="CH69" i="16"/>
  <c r="BL70" i="16"/>
  <c r="BL64" i="16" s="1"/>
  <c r="BA70" i="16"/>
  <c r="BM70" i="16"/>
  <c r="CI70" i="16"/>
  <c r="CI64" i="16" s="1"/>
  <c r="CI69" i="16"/>
  <c r="CI124" i="18" s="1"/>
  <c r="CH135" i="18" s="1"/>
  <c r="BX70" i="16"/>
  <c r="BX64" i="16" s="1"/>
  <c r="BX69" i="16"/>
  <c r="BX124" i="18" s="1"/>
  <c r="BW135" i="18" s="1"/>
  <c r="BB69" i="16"/>
  <c r="BB124" i="18" s="1"/>
  <c r="BA135" i="18" s="1"/>
  <c r="BM69" i="16"/>
  <c r="BB70" i="16"/>
  <c r="BB64" i="16" s="1"/>
  <c r="CJ69" i="16"/>
  <c r="CJ124" i="18" s="1"/>
  <c r="CI135" i="18" s="1"/>
  <c r="CJ70" i="16"/>
  <c r="CJ64" i="16" s="1"/>
  <c r="BC69" i="16"/>
  <c r="BC124" i="18" s="1"/>
  <c r="BB135" i="18" s="1"/>
  <c r="BN70" i="16"/>
  <c r="BN64" i="16" s="1"/>
  <c r="BC70" i="16"/>
  <c r="BC64" i="16" s="1"/>
  <c r="BY69" i="16"/>
  <c r="BY70" i="16"/>
  <c r="BN69" i="16"/>
  <c r="BN124" i="18" s="1"/>
  <c r="BM135" i="18" s="1"/>
  <c r="BO69" i="16"/>
  <c r="BO124" i="18" s="1"/>
  <c r="BN135" i="18" s="1"/>
  <c r="BO70" i="16"/>
  <c r="BO64" i="16" s="1"/>
  <c r="CK69" i="16"/>
  <c r="BZ69" i="16"/>
  <c r="BZ124" i="18" s="1"/>
  <c r="BY135" i="18" s="1"/>
  <c r="CK70" i="16"/>
  <c r="BZ70" i="16"/>
  <c r="BZ64" i="16" s="1"/>
  <c r="CL70" i="16"/>
  <c r="CL64" i="16" s="1"/>
  <c r="CA69" i="16"/>
  <c r="CA124" i="18" s="1"/>
  <c r="BZ135" i="18" s="1"/>
  <c r="CL69" i="16"/>
  <c r="CL124" i="18" s="1"/>
  <c r="CK135" i="18" s="1"/>
  <c r="CA70" i="16"/>
  <c r="CA64" i="16" s="1"/>
  <c r="CM69" i="16"/>
  <c r="CM124" i="18" s="1"/>
  <c r="CL135" i="18" s="1"/>
  <c r="CM70" i="16"/>
  <c r="CM64" i="16" s="1"/>
  <c r="H30" i="17"/>
  <c r="BP120" i="18"/>
  <c r="W33" i="16"/>
  <c r="AG66" i="20"/>
  <c r="G30" i="17"/>
  <c r="AB14" i="15"/>
  <c r="T14" i="15"/>
  <c r="AF117" i="13"/>
  <c r="AF106" i="13"/>
  <c r="BX252" i="18"/>
  <c r="AL259" i="18"/>
  <c r="AK264" i="18"/>
  <c r="AK263" i="18" s="1"/>
  <c r="V40" i="19"/>
  <c r="Q40" i="19"/>
  <c r="N40" i="19"/>
  <c r="L40" i="19"/>
  <c r="V23" i="15"/>
  <c r="BC104" i="18"/>
  <c r="BC106" i="18" s="1"/>
  <c r="BC16" i="8" s="1"/>
  <c r="BC61" i="20"/>
  <c r="AN61" i="20"/>
  <c r="AY104" i="18"/>
  <c r="AY106" i="18" s="1"/>
  <c r="AY16" i="8" s="1"/>
  <c r="AY61" i="20"/>
  <c r="AY105" i="18" s="1"/>
  <c r="BU61" i="20"/>
  <c r="BU104" i="18"/>
  <c r="BU106" i="18" s="1"/>
  <c r="BU16" i="8" s="1"/>
  <c r="X22" i="15"/>
  <c r="BS61" i="20"/>
  <c r="BS105" i="18" s="1"/>
  <c r="BS104" i="18"/>
  <c r="BQ104" i="18"/>
  <c r="BQ106" i="18" s="1"/>
  <c r="BQ16" i="8" s="1"/>
  <c r="BQ61" i="20"/>
  <c r="BQ105" i="18" s="1"/>
  <c r="BE104" i="18"/>
  <c r="BE106" i="18" s="1"/>
  <c r="BE16" i="8" s="1"/>
  <c r="BE61" i="20"/>
  <c r="BE105" i="18" s="1"/>
  <c r="CE37" i="8"/>
  <c r="AB37" i="8" s="1"/>
  <c r="AB14" i="19"/>
  <c r="AI37" i="8"/>
  <c r="L37" i="8" s="1"/>
  <c r="L14" i="19"/>
  <c r="BM24" i="6"/>
  <c r="V16" i="15"/>
  <c r="AL24" i="6"/>
  <c r="M16" i="15"/>
  <c r="CE24" i="6"/>
  <c r="AB16" i="15"/>
  <c r="BD25" i="6"/>
  <c r="S24" i="15"/>
  <c r="CH259" i="18"/>
  <c r="CG264" i="18"/>
  <c r="CG263" i="18" s="1"/>
  <c r="CB259" i="18"/>
  <c r="CA264" i="18"/>
  <c r="CA263" i="18" s="1"/>
  <c r="CA15" i="18" s="1"/>
  <c r="CA29" i="8" s="1"/>
  <c r="BZ15" i="18"/>
  <c r="AD40" i="19"/>
  <c r="T40" i="19"/>
  <c r="U23" i="15"/>
  <c r="CA104" i="18"/>
  <c r="CA106" i="18" s="1"/>
  <c r="CA16" i="8" s="1"/>
  <c r="CA61" i="20"/>
  <c r="CA105" i="18" s="1"/>
  <c r="N23" i="15"/>
  <c r="BX61" i="20"/>
  <c r="BX104" i="18"/>
  <c r="BX106" i="18" s="1"/>
  <c r="BX16" i="8" s="1"/>
  <c r="Y22" i="15"/>
  <c r="BV61" i="20"/>
  <c r="BV105" i="18" s="1"/>
  <c r="BV104" i="18"/>
  <c r="AB22" i="15"/>
  <c r="CE61" i="20"/>
  <c r="CE105" i="18" s="1"/>
  <c r="CE104" i="18"/>
  <c r="AJ61" i="20"/>
  <c r="AJ105" i="18" s="1"/>
  <c r="O22" i="15"/>
  <c r="AR104" i="18"/>
  <c r="AR61" i="20"/>
  <c r="AR105" i="18" s="1"/>
  <c r="AX37" i="8"/>
  <c r="Q37" i="8" s="1"/>
  <c r="Q14" i="19"/>
  <c r="BG37" i="8"/>
  <c r="T37" i="8" s="1"/>
  <c r="T14" i="19"/>
  <c r="BM25" i="6"/>
  <c r="V24" i="15"/>
  <c r="AI25" i="6"/>
  <c r="L24" i="15"/>
  <c r="BP24" i="6"/>
  <c r="W16" i="15"/>
  <c r="AG29" i="10"/>
  <c r="AF38" i="10"/>
  <c r="BS29" i="8"/>
  <c r="BM259" i="18"/>
  <c r="BL264" i="18"/>
  <c r="BL263" i="18" s="1"/>
  <c r="BL15" i="18" s="1"/>
  <c r="BL29" i="8" s="1"/>
  <c r="Y40" i="19"/>
  <c r="AB40" i="19"/>
  <c r="S40" i="19"/>
  <c r="X23" i="15"/>
  <c r="AQ105" i="18"/>
  <c r="CJ104" i="18"/>
  <c r="CJ106" i="18" s="1"/>
  <c r="CJ61" i="20"/>
  <c r="CJ105" i="18" s="1"/>
  <c r="BL61" i="20"/>
  <c r="BL104" i="18"/>
  <c r="BL106" i="18" s="1"/>
  <c r="BL16" i="8" s="1"/>
  <c r="AM61" i="20"/>
  <c r="AM105" i="18" s="1"/>
  <c r="AM104" i="18"/>
  <c r="AM106" i="18" s="1"/>
  <c r="AM16" i="8" s="1"/>
  <c r="AK104" i="18"/>
  <c r="AK106" i="18" s="1"/>
  <c r="AK16" i="8" s="1"/>
  <c r="T22" i="15"/>
  <c r="BG61" i="20"/>
  <c r="BG105" i="18" s="1"/>
  <c r="BG104" i="18"/>
  <c r="AT104" i="18"/>
  <c r="AT106" i="18" s="1"/>
  <c r="AT16" i="8" s="1"/>
  <c r="AT61" i="20"/>
  <c r="V37" i="8"/>
  <c r="BJ25" i="6"/>
  <c r="U24" i="15"/>
  <c r="BP25" i="6"/>
  <c r="W24" i="15"/>
  <c r="AG28" i="10"/>
  <c r="AF37" i="10"/>
  <c r="BS259" i="18"/>
  <c r="BR264" i="18"/>
  <c r="BR263" i="18" s="1"/>
  <c r="BR15" i="18" s="1"/>
  <c r="BR29" i="8" s="1"/>
  <c r="BV259" i="18"/>
  <c r="BU264" i="18"/>
  <c r="BU263" i="18" s="1"/>
  <c r="CK15" i="18"/>
  <c r="AF20" i="12"/>
  <c r="AG171" i="12"/>
  <c r="BN29" i="8"/>
  <c r="AA23" i="15"/>
  <c r="W23" i="15"/>
  <c r="Q23" i="15"/>
  <c r="CL61" i="20"/>
  <c r="CL105" i="18" s="1"/>
  <c r="CL104" i="18"/>
  <c r="CL106" i="18" s="1"/>
  <c r="Z22" i="15"/>
  <c r="BY104" i="18"/>
  <c r="BY61" i="20"/>
  <c r="AZ104" i="18"/>
  <c r="AZ106" i="18" s="1"/>
  <c r="AZ16" i="8" s="1"/>
  <c r="AZ61" i="20"/>
  <c r="BK104" i="18"/>
  <c r="BK106" i="18" s="1"/>
  <c r="BK16" i="8" s="1"/>
  <c r="BK61" i="20"/>
  <c r="BK105" i="18" s="1"/>
  <c r="AW104" i="18"/>
  <c r="AW106" i="18" s="1"/>
  <c r="AW61" i="20"/>
  <c r="AI104" i="18"/>
  <c r="L22" i="15"/>
  <c r="AA22" i="15"/>
  <c r="CB61" i="20"/>
  <c r="CB105" i="18" s="1"/>
  <c r="CB104" i="18"/>
  <c r="CK37" i="8"/>
  <c r="AD37" i="8" s="1"/>
  <c r="AD14" i="19"/>
  <c r="CH37" i="8"/>
  <c r="AC37" i="8" s="1"/>
  <c r="AC14" i="19"/>
  <c r="BJ37" i="8"/>
  <c r="U37" i="8" s="1"/>
  <c r="U14" i="19"/>
  <c r="AU37" i="8"/>
  <c r="P37" i="8" s="1"/>
  <c r="P14" i="19"/>
  <c r="CK24" i="6"/>
  <c r="AD16" i="15"/>
  <c r="BA25" i="6"/>
  <c r="R24" i="15"/>
  <c r="AX24" i="6"/>
  <c r="Q16" i="15"/>
  <c r="BG25" i="6"/>
  <c r="T24" i="15"/>
  <c r="AG27" i="10"/>
  <c r="AF36" i="10"/>
  <c r="AF13" i="12"/>
  <c r="AG68" i="12"/>
  <c r="AH68" i="12" s="1"/>
  <c r="AI68" i="12" s="1"/>
  <c r="AJ68" i="12" s="1"/>
  <c r="AK68" i="12" s="1"/>
  <c r="AL68" i="12" s="1"/>
  <c r="AM68" i="12" s="1"/>
  <c r="AN68" i="12" s="1"/>
  <c r="AO68" i="12" s="1"/>
  <c r="AP68" i="12" s="1"/>
  <c r="AQ68" i="12" s="1"/>
  <c r="AR68" i="12" s="1"/>
  <c r="AS68" i="12" s="1"/>
  <c r="AT68" i="12" s="1"/>
  <c r="AU68" i="12" s="1"/>
  <c r="AV68" i="12" s="1"/>
  <c r="AW68" i="12" s="1"/>
  <c r="AX68" i="12" s="1"/>
  <c r="AY68" i="12" s="1"/>
  <c r="AZ68" i="12" s="1"/>
  <c r="BA68" i="12" s="1"/>
  <c r="BB68" i="12" s="1"/>
  <c r="BC68" i="12" s="1"/>
  <c r="BD68" i="12" s="1"/>
  <c r="BE68" i="12" s="1"/>
  <c r="BF68" i="12" s="1"/>
  <c r="BG68" i="12" s="1"/>
  <c r="BH68" i="12" s="1"/>
  <c r="BI68" i="12" s="1"/>
  <c r="BJ68" i="12" s="1"/>
  <c r="BK68" i="12" s="1"/>
  <c r="BL68" i="12" s="1"/>
  <c r="BM68" i="12" s="1"/>
  <c r="BN68" i="12" s="1"/>
  <c r="BO68" i="12" s="1"/>
  <c r="BP68" i="12" s="1"/>
  <c r="BQ68" i="12" s="1"/>
  <c r="BR68" i="12" s="1"/>
  <c r="BS68" i="12" s="1"/>
  <c r="BT68" i="12" s="1"/>
  <c r="BU68" i="12" s="1"/>
  <c r="BV68" i="12" s="1"/>
  <c r="BW68" i="12" s="1"/>
  <c r="BX68" i="12" s="1"/>
  <c r="BY68" i="12" s="1"/>
  <c r="BZ68" i="12" s="1"/>
  <c r="CA68" i="12" s="1"/>
  <c r="CB68" i="12" s="1"/>
  <c r="CC68" i="12" s="1"/>
  <c r="CD68" i="12" s="1"/>
  <c r="CE68" i="12" s="1"/>
  <c r="CF68" i="12" s="1"/>
  <c r="CG68" i="12" s="1"/>
  <c r="CH68" i="12" s="1"/>
  <c r="CI68" i="12" s="1"/>
  <c r="CJ68" i="12" s="1"/>
  <c r="CK68" i="12" s="1"/>
  <c r="CL68" i="12" s="1"/>
  <c r="CM68" i="12" s="1"/>
  <c r="AX29" i="8"/>
  <c r="BG29" i="8"/>
  <c r="CK259" i="18"/>
  <c r="CJ264" i="18"/>
  <c r="CJ263" i="18" s="1"/>
  <c r="CJ15" i="18" s="1"/>
  <c r="CJ29" i="8" s="1"/>
  <c r="Z40" i="19"/>
  <c r="AC40" i="19"/>
  <c r="X40" i="19"/>
  <c r="AD23" i="15"/>
  <c r="T23" i="15"/>
  <c r="AQ104" i="18"/>
  <c r="AQ106" i="18" s="1"/>
  <c r="BN104" i="18"/>
  <c r="BN106" i="18" s="1"/>
  <c r="BN16" i="8" s="1"/>
  <c r="BN61" i="20"/>
  <c r="BN105" i="18" s="1"/>
  <c r="AC22" i="15"/>
  <c r="CH104" i="18"/>
  <c r="CH61" i="20"/>
  <c r="U22" i="15"/>
  <c r="BJ61" i="20"/>
  <c r="BJ105" i="18" s="1"/>
  <c r="BJ104" i="18"/>
  <c r="BT104" i="18"/>
  <c r="BT106" i="18" s="1"/>
  <c r="BT16" i="8" s="1"/>
  <c r="BT61" i="20"/>
  <c r="BT105" i="18" s="1"/>
  <c r="CC61" i="20"/>
  <c r="CC105" i="18" s="1"/>
  <c r="CC104" i="18"/>
  <c r="CC106" i="18" s="1"/>
  <c r="CC16" i="8" s="1"/>
  <c r="AG61" i="20"/>
  <c r="AG105" i="18" s="1"/>
  <c r="AG104" i="18"/>
  <c r="AG106" i="18" s="1"/>
  <c r="AG16" i="8" s="1"/>
  <c r="BY37" i="8"/>
  <c r="Z37" i="8" s="1"/>
  <c r="Z14" i="19"/>
  <c r="BS37" i="8"/>
  <c r="X37" i="8" s="1"/>
  <c r="X14" i="19"/>
  <c r="BD37" i="8"/>
  <c r="S37" i="8" s="1"/>
  <c r="S14" i="19"/>
  <c r="BY25" i="6"/>
  <c r="Z24" i="15"/>
  <c r="BJ24" i="6"/>
  <c r="U16" i="15"/>
  <c r="AU24" i="6"/>
  <c r="P16" i="15"/>
  <c r="AF24" i="6"/>
  <c r="K16" i="15"/>
  <c r="AG32" i="10"/>
  <c r="AF41" i="10"/>
  <c r="CB29" i="8"/>
  <c r="AH62" i="12"/>
  <c r="CH29" i="8"/>
  <c r="AR15" i="18"/>
  <c r="R40" i="19"/>
  <c r="O40" i="19"/>
  <c r="BO61" i="20"/>
  <c r="BO104" i="18"/>
  <c r="BO106" i="18" s="1"/>
  <c r="BO16" i="8" s="1"/>
  <c r="AP104" i="18"/>
  <c r="AP106" i="18" s="1"/>
  <c r="AP16" i="8" s="1"/>
  <c r="Q22" i="15"/>
  <c r="AX61" i="20"/>
  <c r="AX105" i="18" s="1"/>
  <c r="AX104" i="18"/>
  <c r="BI104" i="18"/>
  <c r="BI106" i="18" s="1"/>
  <c r="BI16" i="8" s="1"/>
  <c r="BI61" i="20"/>
  <c r="AH61" i="20"/>
  <c r="AH105" i="18" s="1"/>
  <c r="W22" i="15"/>
  <c r="BP61" i="20"/>
  <c r="BP104" i="18"/>
  <c r="BA37" i="8"/>
  <c r="R14" i="19"/>
  <c r="CE259" i="18"/>
  <c r="CD264" i="18"/>
  <c r="CD263" i="18" s="1"/>
  <c r="CD15" i="18" s="1"/>
  <c r="CD29" i="8" s="1"/>
  <c r="BA24" i="6"/>
  <c r="R16" i="15"/>
  <c r="CH25" i="6"/>
  <c r="AC24" i="15"/>
  <c r="BV25" i="6"/>
  <c r="Y24" i="15"/>
  <c r="AX25" i="6"/>
  <c r="Q24" i="15"/>
  <c r="CB25" i="6"/>
  <c r="AA24" i="15"/>
  <c r="AF25" i="6"/>
  <c r="K24" i="15"/>
  <c r="AG26" i="10"/>
  <c r="AF25" i="10"/>
  <c r="AF13" i="10"/>
  <c r="AF35" i="10"/>
  <c r="AI29" i="8"/>
  <c r="BV29" i="8"/>
  <c r="H23" i="17"/>
  <c r="BP15" i="18"/>
  <c r="AA40" i="19"/>
  <c r="Z23" i="15"/>
  <c r="P23" i="15"/>
  <c r="AD22" i="15"/>
  <c r="CK61" i="20"/>
  <c r="CK104" i="18"/>
  <c r="V22" i="15"/>
  <c r="BM61" i="20"/>
  <c r="BM105" i="18" s="1"/>
  <c r="BM104" i="18"/>
  <c r="BW61" i="20"/>
  <c r="BW105" i="18" s="1"/>
  <c r="BW104" i="18"/>
  <c r="BW106" i="18" s="1"/>
  <c r="BW16" i="8" s="1"/>
  <c r="CD104" i="18"/>
  <c r="CD106" i="18" s="1"/>
  <c r="CD16" i="8" s="1"/>
  <c r="CD61" i="20"/>
  <c r="P22" i="15"/>
  <c r="AU104" i="18"/>
  <c r="AU61" i="20"/>
  <c r="AU105" i="18" s="1"/>
  <c r="AF61" i="20"/>
  <c r="K23" i="15"/>
  <c r="AF29" i="8"/>
  <c r="R37" i="8"/>
  <c r="CB37" i="8"/>
  <c r="AA37" i="8" s="1"/>
  <c r="AA14" i="19"/>
  <c r="AR37" i="8"/>
  <c r="O37" i="8" s="1"/>
  <c r="O14" i="19"/>
  <c r="BV24" i="6"/>
  <c r="Y16" i="15"/>
  <c r="AL25" i="6"/>
  <c r="M24" i="15"/>
  <c r="CE25" i="6"/>
  <c r="AB24" i="15"/>
  <c r="BS24" i="6"/>
  <c r="X16" i="15"/>
  <c r="AU25" i="6"/>
  <c r="P24" i="15"/>
  <c r="CB24" i="6"/>
  <c r="AA16" i="15"/>
  <c r="AR25" i="6"/>
  <c r="O24" i="15"/>
  <c r="AG30" i="10"/>
  <c r="AF39" i="10"/>
  <c r="F30" i="17"/>
  <c r="BP259" i="18"/>
  <c r="BO264" i="18"/>
  <c r="BO263" i="18" s="1"/>
  <c r="BJ15" i="18"/>
  <c r="U40" i="19"/>
  <c r="M40" i="19"/>
  <c r="P40" i="19"/>
  <c r="AF42" i="19"/>
  <c r="AF32" i="8"/>
  <c r="K40" i="19"/>
  <c r="AC23" i="15"/>
  <c r="S23" i="15"/>
  <c r="BZ104" i="18"/>
  <c r="BZ106" i="18" s="1"/>
  <c r="BZ16" i="8" s="1"/>
  <c r="BZ61" i="20"/>
  <c r="BZ105" i="18" s="1"/>
  <c r="AO61" i="20"/>
  <c r="AO105" i="18" s="1"/>
  <c r="AO104" i="18"/>
  <c r="N22" i="15"/>
  <c r="AN16" i="8"/>
  <c r="AL61" i="20"/>
  <c r="AL105" i="18" s="1"/>
  <c r="M22" i="15"/>
  <c r="AI61" i="20"/>
  <c r="L23" i="15"/>
  <c r="BR61" i="20"/>
  <c r="BR105" i="18" s="1"/>
  <c r="BR104" i="18"/>
  <c r="BR106" i="18" s="1"/>
  <c r="BR16" i="8" s="1"/>
  <c r="AS104" i="18"/>
  <c r="AS106" i="18" s="1"/>
  <c r="AS16" i="8" s="1"/>
  <c r="AS61" i="20"/>
  <c r="AS105" i="18" s="1"/>
  <c r="BA15" i="18"/>
  <c r="AL37" i="8"/>
  <c r="M37" i="8" s="1"/>
  <c r="M14" i="19"/>
  <c r="AF16" i="19"/>
  <c r="AF37" i="8"/>
  <c r="K37" i="8" s="1"/>
  <c r="K14" i="19"/>
  <c r="AL15" i="18"/>
  <c r="AO24" i="6"/>
  <c r="N16" i="15"/>
  <c r="BS25" i="6"/>
  <c r="X24" i="15"/>
  <c r="AI24" i="6"/>
  <c r="L16" i="15"/>
  <c r="AR24" i="6"/>
  <c r="O16" i="15"/>
  <c r="AU29" i="8"/>
  <c r="CE29" i="8"/>
  <c r="AA74" i="13"/>
  <c r="CC74" i="13"/>
  <c r="CB74" i="13"/>
  <c r="AB74" i="13"/>
  <c r="AC74" i="13"/>
  <c r="CD74" i="13"/>
  <c r="AD74" i="13"/>
  <c r="CE74" i="13"/>
  <c r="CF74" i="13"/>
  <c r="CG74" i="13"/>
  <c r="CH74" i="13"/>
  <c r="CI74" i="13"/>
  <c r="CJ74" i="13"/>
  <c r="CK74" i="13"/>
  <c r="CL74" i="13"/>
  <c r="CM74" i="13"/>
  <c r="CB87" i="13"/>
  <c r="AA87" i="13"/>
  <c r="CC87" i="13"/>
  <c r="AB87" i="13"/>
  <c r="AC87" i="13"/>
  <c r="CD87" i="13"/>
  <c r="AD87" i="13"/>
  <c r="CE87" i="13"/>
  <c r="CF87" i="13"/>
  <c r="CG87" i="13"/>
  <c r="CH87" i="13"/>
  <c r="CI87" i="13"/>
  <c r="CJ87" i="13"/>
  <c r="CK87" i="13"/>
  <c r="CL87" i="13"/>
  <c r="CM87" i="13"/>
  <c r="CB79" i="13"/>
  <c r="AB79" i="13"/>
  <c r="CC79" i="13"/>
  <c r="AA79" i="13"/>
  <c r="CD79" i="13"/>
  <c r="AC79" i="13"/>
  <c r="CE79" i="13"/>
  <c r="AD79" i="13"/>
  <c r="CF79" i="13"/>
  <c r="CG79" i="13"/>
  <c r="CH79" i="13"/>
  <c r="CI79" i="13"/>
  <c r="CJ79" i="13"/>
  <c r="CK79" i="13"/>
  <c r="CL79" i="13"/>
  <c r="CM79" i="13"/>
  <c r="CB91" i="13"/>
  <c r="AA91" i="13"/>
  <c r="AB91" i="13"/>
  <c r="CC91" i="13"/>
  <c r="AC91" i="13"/>
  <c r="CD91" i="13"/>
  <c r="CE91" i="13"/>
  <c r="AD91" i="13"/>
  <c r="CF91" i="13"/>
  <c r="CG91" i="13"/>
  <c r="CH91" i="13"/>
  <c r="CI91" i="13"/>
  <c r="CJ91" i="13"/>
  <c r="CK91" i="13"/>
  <c r="CL91" i="13"/>
  <c r="CM91" i="13"/>
  <c r="AA75" i="13"/>
  <c r="AB75" i="13"/>
  <c r="CC75" i="13"/>
  <c r="CB75" i="13"/>
  <c r="AC75" i="13"/>
  <c r="CD75" i="13"/>
  <c r="AD75" i="13"/>
  <c r="CE75" i="13"/>
  <c r="CF75" i="13"/>
  <c r="CG75" i="13"/>
  <c r="CH75" i="13"/>
  <c r="CI75" i="13"/>
  <c r="CJ75" i="13"/>
  <c r="CK75" i="13"/>
  <c r="CL75" i="13"/>
  <c r="CM75" i="13"/>
  <c r="X86" i="13"/>
  <c r="Y86" i="13"/>
  <c r="W86" i="13"/>
  <c r="BP86" i="13"/>
  <c r="BR86" i="13"/>
  <c r="BQ86" i="13"/>
  <c r="BS86" i="13"/>
  <c r="Z86" i="13"/>
  <c r="BT86" i="13"/>
  <c r="BU86" i="13"/>
  <c r="BV86" i="13"/>
  <c r="BW86" i="13"/>
  <c r="BX86" i="13"/>
  <c r="BY86" i="13"/>
  <c r="BZ86" i="13"/>
  <c r="CA86" i="13"/>
  <c r="CB92" i="13"/>
  <c r="AA92" i="13"/>
  <c r="AB92" i="13"/>
  <c r="CC92" i="13"/>
  <c r="CD92" i="13"/>
  <c r="AC92" i="13"/>
  <c r="CE92" i="13"/>
  <c r="AD92" i="13"/>
  <c r="CF92" i="13"/>
  <c r="CG92" i="13"/>
  <c r="CH92" i="13"/>
  <c r="CI92" i="13"/>
  <c r="CJ92" i="13"/>
  <c r="CK92" i="13"/>
  <c r="CL92" i="13"/>
  <c r="CM92" i="13"/>
  <c r="AA78" i="13"/>
  <c r="CC78" i="13"/>
  <c r="CB78" i="13"/>
  <c r="AB78" i="13"/>
  <c r="AC78" i="13"/>
  <c r="CD78" i="13"/>
  <c r="CE78" i="13"/>
  <c r="AD78" i="13"/>
  <c r="CF78" i="13"/>
  <c r="CG78" i="13"/>
  <c r="CH78" i="13"/>
  <c r="CI78" i="13"/>
  <c r="CJ78" i="13"/>
  <c r="CK78" i="13"/>
  <c r="CL78" i="13"/>
  <c r="CM78" i="13"/>
  <c r="CB77" i="13"/>
  <c r="AB77" i="13"/>
  <c r="AA77" i="13"/>
  <c r="CC77" i="13"/>
  <c r="AC77" i="13"/>
  <c r="CD77" i="13"/>
  <c r="AD77" i="13"/>
  <c r="CE77" i="13"/>
  <c r="CF77" i="13"/>
  <c r="CG77" i="13"/>
  <c r="CH77" i="13"/>
  <c r="CI77" i="13"/>
  <c r="CJ77" i="13"/>
  <c r="CK77" i="13"/>
  <c r="CL77" i="13"/>
  <c r="CM77" i="13"/>
  <c r="AA93" i="13"/>
  <c r="CB93" i="13"/>
  <c r="CC93" i="13"/>
  <c r="AB93" i="13"/>
  <c r="AC93" i="13"/>
  <c r="CD93" i="13"/>
  <c r="AD93" i="13"/>
  <c r="CE93" i="13"/>
  <c r="CF93" i="13"/>
  <c r="CG93" i="13"/>
  <c r="CH93" i="13"/>
  <c r="CI93" i="13"/>
  <c r="CJ93" i="13"/>
  <c r="CK93" i="13"/>
  <c r="CL93" i="13"/>
  <c r="CM93" i="13"/>
  <c r="AA82" i="13"/>
  <c r="CB82" i="13"/>
  <c r="AB82" i="13"/>
  <c r="CC82" i="13"/>
  <c r="AC82" i="13"/>
  <c r="CD82" i="13"/>
  <c r="AD82" i="13"/>
  <c r="CE82" i="13"/>
  <c r="CF82" i="13"/>
  <c r="CG82" i="13"/>
  <c r="CH82" i="13"/>
  <c r="CI82" i="13"/>
  <c r="CJ82" i="13"/>
  <c r="CK82" i="13"/>
  <c r="CL82" i="13"/>
  <c r="CM82" i="13"/>
  <c r="CB89" i="13"/>
  <c r="AB89" i="13"/>
  <c r="CC89" i="13"/>
  <c r="AA89" i="13"/>
  <c r="CD89" i="13"/>
  <c r="AC89" i="13"/>
  <c r="CE89" i="13"/>
  <c r="AD89" i="13"/>
  <c r="CF89" i="13"/>
  <c r="CG89" i="13"/>
  <c r="CH89" i="13"/>
  <c r="CI89" i="13"/>
  <c r="CJ89" i="13"/>
  <c r="CK89" i="13"/>
  <c r="CL89" i="13"/>
  <c r="CM89" i="13"/>
  <c r="AA84" i="13"/>
  <c r="CC84" i="13"/>
  <c r="CB84" i="13"/>
  <c r="AB84" i="13"/>
  <c r="CD84" i="13"/>
  <c r="AC84" i="13"/>
  <c r="CE84" i="13"/>
  <c r="AD84" i="13"/>
  <c r="CF84" i="13"/>
  <c r="CG84" i="13"/>
  <c r="CH84" i="13"/>
  <c r="CI84" i="13"/>
  <c r="CJ84" i="13"/>
  <c r="CK84" i="13"/>
  <c r="CL84" i="13"/>
  <c r="CM84" i="13"/>
  <c r="CB81" i="13"/>
  <c r="AB81" i="13"/>
  <c r="AA81" i="13"/>
  <c r="CC81" i="13"/>
  <c r="AC81" i="13"/>
  <c r="CD81" i="13"/>
  <c r="CE81" i="13"/>
  <c r="AD81" i="13"/>
  <c r="CF81" i="13"/>
  <c r="CG81" i="13"/>
  <c r="CH81" i="13"/>
  <c r="CI81" i="13"/>
  <c r="CJ81" i="13"/>
  <c r="CK81" i="13"/>
  <c r="CL81" i="13"/>
  <c r="CM81" i="13"/>
  <c r="AA88" i="13"/>
  <c r="CC88" i="13"/>
  <c r="AB88" i="13"/>
  <c r="CB88" i="13"/>
  <c r="AC88" i="13"/>
  <c r="CD88" i="13"/>
  <c r="AD88" i="13"/>
  <c r="CE88" i="13"/>
  <c r="CF88" i="13"/>
  <c r="CG88" i="13"/>
  <c r="CH88" i="13"/>
  <c r="CI88" i="13"/>
  <c r="CJ88" i="13"/>
  <c r="CK88" i="13"/>
  <c r="CL88" i="13"/>
  <c r="CM88" i="13"/>
  <c r="F75" i="13"/>
  <c r="E82" i="13"/>
  <c r="H83" i="13"/>
  <c r="H72" i="13"/>
  <c r="G82" i="13"/>
  <c r="F73" i="13"/>
  <c r="I83" i="13"/>
  <c r="H75" i="13"/>
  <c r="F90" i="13"/>
  <c r="E89" i="13"/>
  <c r="G84" i="13"/>
  <c r="G89" i="13"/>
  <c r="H81" i="13"/>
  <c r="G83" i="13"/>
  <c r="F79" i="13"/>
  <c r="F135" i="10"/>
  <c r="E80" i="13"/>
  <c r="G93" i="13"/>
  <c r="E75" i="13"/>
  <c r="E79" i="13"/>
  <c r="G75" i="13"/>
  <c r="E93" i="13"/>
  <c r="F77" i="13"/>
  <c r="G73" i="13"/>
  <c r="G90" i="13"/>
  <c r="E81" i="13"/>
  <c r="E85" i="13"/>
  <c r="G85" i="13"/>
  <c r="F82" i="13"/>
  <c r="F84" i="13"/>
  <c r="H80" i="13"/>
  <c r="F74" i="13"/>
  <c r="E92" i="13"/>
  <c r="F87" i="13"/>
  <c r="H82" i="13"/>
  <c r="I72" i="13"/>
  <c r="E78" i="14"/>
  <c r="G81" i="13"/>
  <c r="F81" i="13"/>
  <c r="G78" i="14"/>
  <c r="G79" i="13"/>
  <c r="H74" i="13"/>
  <c r="F78" i="14"/>
  <c r="F85" i="13"/>
  <c r="H77" i="13"/>
  <c r="E83" i="13"/>
  <c r="I78" i="14"/>
  <c r="H79" i="13"/>
  <c r="H79" i="14"/>
  <c r="I79" i="14"/>
  <c r="H93" i="13"/>
  <c r="F93" i="13"/>
  <c r="G78" i="13"/>
  <c r="E78" i="13"/>
  <c r="E73" i="13"/>
  <c r="H91" i="13"/>
  <c r="E91" i="13"/>
  <c r="F71" i="14"/>
  <c r="F78" i="13"/>
  <c r="G91" i="13"/>
  <c r="E74" i="13"/>
  <c r="G74" i="13"/>
  <c r="H89" i="13"/>
  <c r="H88" i="13"/>
  <c r="AP81" i="16"/>
  <c r="AP75" i="16" s="1"/>
  <c r="AR103" i="16"/>
  <c r="F91" i="13"/>
  <c r="H90" i="13"/>
  <c r="H85" i="13"/>
  <c r="E88" i="13"/>
  <c r="G88" i="13"/>
  <c r="I85" i="13"/>
  <c r="F72" i="13"/>
  <c r="G72" i="13"/>
  <c r="E87" i="13"/>
  <c r="I80" i="13"/>
  <c r="G87" i="13"/>
  <c r="H88" i="14"/>
  <c r="E77" i="13"/>
  <c r="F89" i="13"/>
  <c r="G92" i="13"/>
  <c r="H84" i="13"/>
  <c r="E84" i="13"/>
  <c r="G88" i="14"/>
  <c r="F75" i="14"/>
  <c r="H78" i="13"/>
  <c r="F88" i="14"/>
  <c r="I75" i="14"/>
  <c r="H89" i="14"/>
  <c r="H92" i="13"/>
  <c r="H71" i="14"/>
  <c r="I71" i="13"/>
  <c r="E71" i="14"/>
  <c r="E90" i="13"/>
  <c r="I73" i="13"/>
  <c r="H87" i="13"/>
  <c r="H73" i="13"/>
  <c r="E88" i="14"/>
  <c r="F92" i="13"/>
  <c r="F79" i="14"/>
  <c r="F89" i="14"/>
  <c r="I71" i="14"/>
  <c r="I90" i="13"/>
  <c r="G79" i="14"/>
  <c r="G89" i="14"/>
  <c r="F95" i="14"/>
  <c r="E81" i="14"/>
  <c r="I95" i="14"/>
  <c r="F80" i="13"/>
  <c r="G75" i="14"/>
  <c r="F88" i="13"/>
  <c r="E72" i="13"/>
  <c r="G80" i="13"/>
  <c r="I88" i="14"/>
  <c r="F81" i="14"/>
  <c r="G81" i="14"/>
  <c r="F83" i="13"/>
  <c r="H81" i="14"/>
  <c r="E89" i="14"/>
  <c r="I81" i="14"/>
  <c r="E79" i="14"/>
  <c r="G77" i="13"/>
  <c r="H78" i="14"/>
  <c r="E71" i="13"/>
  <c r="I85" i="14"/>
  <c r="E95" i="14"/>
  <c r="F85" i="14"/>
  <c r="G71" i="14"/>
  <c r="G85" i="14"/>
  <c r="H95" i="14"/>
  <c r="I89" i="14"/>
  <c r="H85" i="14"/>
  <c r="G95" i="14"/>
  <c r="G71" i="13"/>
  <c r="I170" i="11"/>
  <c r="H87" i="14"/>
  <c r="H71" i="13"/>
  <c r="G68" i="11"/>
  <c r="H75" i="14"/>
  <c r="H82" i="14"/>
  <c r="E75" i="14"/>
  <c r="F71" i="13"/>
  <c r="G77" i="14"/>
  <c r="E77" i="14"/>
  <c r="E87" i="14"/>
  <c r="E85" i="14"/>
  <c r="F77" i="14"/>
  <c r="H77" i="14"/>
  <c r="I72" i="14"/>
  <c r="H72" i="14"/>
  <c r="F72" i="14"/>
  <c r="G72" i="14"/>
  <c r="E72" i="14"/>
  <c r="I82" i="14"/>
  <c r="I76" i="13"/>
  <c r="H76" i="13"/>
  <c r="E76" i="13"/>
  <c r="F76" i="13"/>
  <c r="G76" i="13"/>
  <c r="I92" i="14"/>
  <c r="H92" i="14"/>
  <c r="G92" i="14"/>
  <c r="F92" i="14"/>
  <c r="E92" i="14"/>
  <c r="I86" i="14"/>
  <c r="H86" i="14"/>
  <c r="G86" i="14"/>
  <c r="F86" i="14"/>
  <c r="E86" i="14"/>
  <c r="I84" i="14"/>
  <c r="H84" i="14"/>
  <c r="G84" i="14"/>
  <c r="F84" i="14"/>
  <c r="E84" i="14"/>
  <c r="I74" i="14"/>
  <c r="H74" i="14"/>
  <c r="F74" i="14"/>
  <c r="G74" i="14"/>
  <c r="I90" i="14"/>
  <c r="H90" i="14"/>
  <c r="G90" i="14"/>
  <c r="F90" i="14"/>
  <c r="E90" i="14"/>
  <c r="F87" i="14"/>
  <c r="I93" i="14"/>
  <c r="H93" i="14"/>
  <c r="G93" i="14"/>
  <c r="F93" i="14"/>
  <c r="E93" i="14"/>
  <c r="I91" i="14"/>
  <c r="H91" i="14"/>
  <c r="G91" i="14"/>
  <c r="F91" i="14"/>
  <c r="E91" i="14"/>
  <c r="I86" i="13"/>
  <c r="G86" i="13"/>
  <c r="F86" i="13"/>
  <c r="G87" i="14"/>
  <c r="I87" i="14"/>
  <c r="E86" i="13"/>
  <c r="I77" i="14"/>
  <c r="I76" i="14"/>
  <c r="H76" i="14"/>
  <c r="F76" i="14"/>
  <c r="E76" i="14"/>
  <c r="G76" i="14"/>
  <c r="I94" i="14"/>
  <c r="H94" i="14"/>
  <c r="G94" i="14"/>
  <c r="F94" i="14"/>
  <c r="E94" i="14"/>
  <c r="F82" i="14"/>
  <c r="I83" i="14"/>
  <c r="H83" i="14"/>
  <c r="G83" i="14"/>
  <c r="F83" i="14"/>
  <c r="E83" i="14"/>
  <c r="I73" i="14"/>
  <c r="H73" i="14"/>
  <c r="F73" i="14"/>
  <c r="G73" i="14"/>
  <c r="E73" i="14"/>
  <c r="I80" i="14"/>
  <c r="H80" i="14"/>
  <c r="G80" i="14"/>
  <c r="F80" i="14"/>
  <c r="E80" i="14"/>
  <c r="G82" i="14"/>
  <c r="E82" i="14"/>
  <c r="F136" i="11"/>
  <c r="H102" i="11"/>
  <c r="H136" i="11"/>
  <c r="F119" i="11"/>
  <c r="I102" i="11"/>
  <c r="I153" i="11"/>
  <c r="I68" i="11"/>
  <c r="I119" i="11"/>
  <c r="E153" i="11"/>
  <c r="E51" i="11"/>
  <c r="F68" i="11"/>
  <c r="H68" i="11"/>
  <c r="I136" i="11"/>
  <c r="G102" i="11"/>
  <c r="E136" i="11"/>
  <c r="G153" i="11"/>
  <c r="F51" i="11"/>
  <c r="E170" i="11"/>
  <c r="G51" i="11"/>
  <c r="E68" i="11"/>
  <c r="F170" i="11"/>
  <c r="H51" i="11"/>
  <c r="G170" i="11"/>
  <c r="E119" i="11"/>
  <c r="F102" i="11"/>
  <c r="I51" i="11"/>
  <c r="F153" i="11"/>
  <c r="G136" i="11"/>
  <c r="H153" i="11"/>
  <c r="E102" i="11"/>
  <c r="H170" i="11"/>
  <c r="G119" i="11"/>
  <c r="H119" i="11"/>
  <c r="F23" i="15" l="1"/>
  <c r="AH68" i="13"/>
  <c r="AI68" i="13" s="1"/>
  <c r="AJ68" i="13" s="1"/>
  <c r="AK68" i="13" s="1"/>
  <c r="AL68" i="13" s="1"/>
  <c r="AM68" i="13" s="1"/>
  <c r="AN68" i="13" s="1"/>
  <c r="AO68" i="13" s="1"/>
  <c r="AP68" i="13" s="1"/>
  <c r="AQ68" i="13" s="1"/>
  <c r="AR68" i="13" s="1"/>
  <c r="AS68" i="13" s="1"/>
  <c r="AT68" i="13" s="1"/>
  <c r="AU68" i="13" s="1"/>
  <c r="AV68" i="13" s="1"/>
  <c r="AW68" i="13" s="1"/>
  <c r="AX68" i="13" s="1"/>
  <c r="AY68" i="13" s="1"/>
  <c r="AZ68" i="13" s="1"/>
  <c r="BA68" i="13" s="1"/>
  <c r="BB68" i="13" s="1"/>
  <c r="BC68" i="13" s="1"/>
  <c r="BD68" i="13" s="1"/>
  <c r="BE68" i="13" s="1"/>
  <c r="BF68" i="13" s="1"/>
  <c r="BG68" i="13" s="1"/>
  <c r="BH68" i="13" s="1"/>
  <c r="BI68" i="13" s="1"/>
  <c r="BJ68" i="13" s="1"/>
  <c r="BK68" i="13" s="1"/>
  <c r="BL68" i="13" s="1"/>
  <c r="BM68" i="13" s="1"/>
  <c r="BN68" i="13" s="1"/>
  <c r="BO68" i="13" s="1"/>
  <c r="BP68" i="13" s="1"/>
  <c r="BQ68" i="13" s="1"/>
  <c r="BR68" i="13" s="1"/>
  <c r="BS68" i="13" s="1"/>
  <c r="BT68" i="13" s="1"/>
  <c r="BU68" i="13" s="1"/>
  <c r="BV68" i="13" s="1"/>
  <c r="BW68" i="13" s="1"/>
  <c r="BX68" i="13" s="1"/>
  <c r="BY68" i="13" s="1"/>
  <c r="BZ68" i="13" s="1"/>
  <c r="CA68" i="13" s="1"/>
  <c r="CB68" i="13" s="1"/>
  <c r="CC68" i="13" s="1"/>
  <c r="CD68" i="13" s="1"/>
  <c r="CE68" i="13" s="1"/>
  <c r="CF68" i="13" s="1"/>
  <c r="CG68" i="13" s="1"/>
  <c r="CH68" i="13" s="1"/>
  <c r="CI68" i="13" s="1"/>
  <c r="CJ68" i="13" s="1"/>
  <c r="CK68" i="13" s="1"/>
  <c r="CL68" i="13" s="1"/>
  <c r="CM68" i="13" s="1"/>
  <c r="N105" i="18"/>
  <c r="H22" i="15"/>
  <c r="F40" i="19"/>
  <c r="W252" i="18"/>
  <c r="AD263" i="18"/>
  <c r="AA252" i="18"/>
  <c r="W263" i="18"/>
  <c r="T263" i="18"/>
  <c r="E24" i="15"/>
  <c r="O263" i="18"/>
  <c r="E37" i="8"/>
  <c r="F37" i="8"/>
  <c r="H37" i="8"/>
  <c r="AC15" i="18"/>
  <c r="I23" i="15"/>
  <c r="I16" i="15"/>
  <c r="H33" i="16"/>
  <c r="K252" i="18"/>
  <c r="G22" i="15"/>
  <c r="P263" i="18"/>
  <c r="AH67" i="13"/>
  <c r="AI67" i="13" s="1"/>
  <c r="AJ67" i="13" s="1"/>
  <c r="AK67" i="13" s="1"/>
  <c r="AL67" i="13" s="1"/>
  <c r="AM67" i="13" s="1"/>
  <c r="AN67" i="13" s="1"/>
  <c r="AO67" i="13" s="1"/>
  <c r="AP67" i="13" s="1"/>
  <c r="AQ67" i="13" s="1"/>
  <c r="AR67" i="13" s="1"/>
  <c r="AS67" i="13" s="1"/>
  <c r="AT67" i="13" s="1"/>
  <c r="AU67" i="13" s="1"/>
  <c r="AV67" i="13" s="1"/>
  <c r="AW67" i="13" s="1"/>
  <c r="AX67" i="13" s="1"/>
  <c r="AY67" i="13" s="1"/>
  <c r="AZ67" i="13" s="1"/>
  <c r="BA67" i="13" s="1"/>
  <c r="BB67" i="13" s="1"/>
  <c r="BC67" i="13" s="1"/>
  <c r="BD67" i="13" s="1"/>
  <c r="BE67" i="13" s="1"/>
  <c r="BF67" i="13" s="1"/>
  <c r="BG67" i="13" s="1"/>
  <c r="BH67" i="13" s="1"/>
  <c r="BI67" i="13" s="1"/>
  <c r="BJ67" i="13" s="1"/>
  <c r="BK67" i="13" s="1"/>
  <c r="BL67" i="13" s="1"/>
  <c r="BM67" i="13" s="1"/>
  <c r="BN67" i="13" s="1"/>
  <c r="BO67" i="13" s="1"/>
  <c r="BP67" i="13" s="1"/>
  <c r="BQ67" i="13" s="1"/>
  <c r="BR67" i="13" s="1"/>
  <c r="BS67" i="13" s="1"/>
  <c r="BT67" i="13" s="1"/>
  <c r="BU67" i="13" s="1"/>
  <c r="BV67" i="13" s="1"/>
  <c r="BW67" i="13" s="1"/>
  <c r="BX67" i="13" s="1"/>
  <c r="BY67" i="13" s="1"/>
  <c r="BZ67" i="13" s="1"/>
  <c r="CA67" i="13" s="1"/>
  <c r="CB67" i="13" s="1"/>
  <c r="CC67" i="13" s="1"/>
  <c r="CD67" i="13" s="1"/>
  <c r="CE67" i="13" s="1"/>
  <c r="CF67" i="13" s="1"/>
  <c r="CG67" i="13" s="1"/>
  <c r="CH67" i="13" s="1"/>
  <c r="CI67" i="13" s="1"/>
  <c r="CJ67" i="13" s="1"/>
  <c r="CK67" i="13" s="1"/>
  <c r="CL67" i="13" s="1"/>
  <c r="CM67" i="13" s="1"/>
  <c r="AD135" i="18"/>
  <c r="T29" i="8"/>
  <c r="AC252" i="18"/>
  <c r="O252" i="18"/>
  <c r="Z252" i="18"/>
  <c r="S252" i="18"/>
  <c r="Q252" i="18"/>
  <c r="R263" i="18"/>
  <c r="AC29" i="8"/>
  <c r="AD252" i="18"/>
  <c r="T15" i="18"/>
  <c r="Z263" i="18"/>
  <c r="P15" i="18"/>
  <c r="P252" i="18"/>
  <c r="P29" i="8"/>
  <c r="AR97" i="16"/>
  <c r="O97" i="16" s="1"/>
  <c r="O103" i="16"/>
  <c r="I37" i="8"/>
  <c r="CK64" i="16"/>
  <c r="AD64" i="16" s="1"/>
  <c r="AD70" i="16"/>
  <c r="CE119" i="18"/>
  <c r="CE13" i="16"/>
  <c r="CE65" i="20" s="1"/>
  <c r="AB27" i="16"/>
  <c r="BM127" i="18"/>
  <c r="V102" i="16"/>
  <c r="AI36" i="9"/>
  <c r="O24" i="6"/>
  <c r="K16" i="19"/>
  <c r="L13" i="19" s="1"/>
  <c r="L16" i="19" s="1"/>
  <c r="M13" i="19" s="1"/>
  <c r="M16" i="19" s="1"/>
  <c r="N13" i="19" s="1"/>
  <c r="N16" i="19" s="1"/>
  <c r="O13" i="19" s="1"/>
  <c r="O16" i="19" s="1"/>
  <c r="P13" i="19" s="1"/>
  <c r="P16" i="19" s="1"/>
  <c r="Q13" i="19" s="1"/>
  <c r="Q16" i="19" s="1"/>
  <c r="R13" i="19" s="1"/>
  <c r="R16" i="19" s="1"/>
  <c r="S13" i="19" s="1"/>
  <c r="S16" i="19" s="1"/>
  <c r="T13" i="19" s="1"/>
  <c r="T16" i="19" s="1"/>
  <c r="U13" i="19" s="1"/>
  <c r="U16" i="19" s="1"/>
  <c r="V13" i="19" s="1"/>
  <c r="V16" i="19" s="1"/>
  <c r="W13" i="19" s="1"/>
  <c r="W16" i="19" s="1"/>
  <c r="X13" i="19" s="1"/>
  <c r="X16" i="19" s="1"/>
  <c r="Y13" i="19" s="1"/>
  <c r="Y16" i="19" s="1"/>
  <c r="Z13" i="19" s="1"/>
  <c r="Z16" i="19" s="1"/>
  <c r="AA13" i="19" s="1"/>
  <c r="AA16" i="19" s="1"/>
  <c r="AB13" i="19" s="1"/>
  <c r="AB16" i="19" s="1"/>
  <c r="AC13" i="19" s="1"/>
  <c r="AC16" i="19" s="1"/>
  <c r="AD13" i="19" s="1"/>
  <c r="AD16" i="19" s="1"/>
  <c r="E14" i="19"/>
  <c r="E16" i="19" s="1"/>
  <c r="F13" i="19" s="1"/>
  <c r="BJ36" i="9"/>
  <c r="X24" i="6"/>
  <c r="I14" i="19"/>
  <c r="AH26" i="10"/>
  <c r="AG25" i="10"/>
  <c r="AG35" i="10"/>
  <c r="AG13" i="10"/>
  <c r="V4" i="22" s="1"/>
  <c r="BY37" i="9"/>
  <c r="AC25" i="6"/>
  <c r="AG13" i="12"/>
  <c r="AL36" i="9"/>
  <c r="P24" i="6"/>
  <c r="CH105" i="18"/>
  <c r="AC105" i="18" s="1"/>
  <c r="AC61" i="20"/>
  <c r="AO36" i="9"/>
  <c r="Q24" i="6"/>
  <c r="H23" i="15"/>
  <c r="AH171" i="12"/>
  <c r="AG20" i="12"/>
  <c r="H24" i="15"/>
  <c r="Z37" i="9"/>
  <c r="L25" i="6"/>
  <c r="G40" i="19"/>
  <c r="AX124" i="18"/>
  <c r="Q69" i="16"/>
  <c r="AU64" i="16"/>
  <c r="P64" i="16" s="1"/>
  <c r="P70" i="16"/>
  <c r="AI124" i="18"/>
  <c r="L69" i="16"/>
  <c r="BA86" i="16"/>
  <c r="R86" i="16" s="1"/>
  <c r="R92" i="16"/>
  <c r="CB126" i="18"/>
  <c r="AA91" i="16"/>
  <c r="BP86" i="16"/>
  <c r="W86" i="16" s="1"/>
  <c r="W92" i="16"/>
  <c r="CL119" i="18"/>
  <c r="CL13" i="16"/>
  <c r="CL65" i="20" s="1"/>
  <c r="CL128" i="18" s="1"/>
  <c r="CI119" i="18"/>
  <c r="CI13" i="16"/>
  <c r="CI65" i="20" s="1"/>
  <c r="CI128" i="18" s="1"/>
  <c r="AP13" i="16"/>
  <c r="AP65" i="20" s="1"/>
  <c r="AP128" i="18" s="1"/>
  <c r="AP119" i="18"/>
  <c r="AN119" i="18"/>
  <c r="AN13" i="16"/>
  <c r="AN65" i="20" s="1"/>
  <c r="BG119" i="18"/>
  <c r="BG13" i="16"/>
  <c r="BG65" i="20" s="1"/>
  <c r="BG128" i="18" s="1"/>
  <c r="T27" i="16"/>
  <c r="AJ119" i="18"/>
  <c r="AJ13" i="16"/>
  <c r="AJ65" i="20" s="1"/>
  <c r="AJ128" i="18" s="1"/>
  <c r="AA263" i="18"/>
  <c r="AG35" i="16"/>
  <c r="AH32" i="16" s="1"/>
  <c r="BZ81" i="16"/>
  <c r="BZ75" i="16" s="1"/>
  <c r="BY81" i="16"/>
  <c r="BA125" i="18"/>
  <c r="R80" i="16"/>
  <c r="AZ81" i="16"/>
  <c r="AZ75" i="16" s="1"/>
  <c r="CE81" i="16"/>
  <c r="CD81" i="16"/>
  <c r="CD75" i="16" s="1"/>
  <c r="BG81" i="16"/>
  <c r="AU81" i="16"/>
  <c r="BD81" i="16"/>
  <c r="AF81" i="16"/>
  <c r="BZ103" i="16"/>
  <c r="BZ97" i="16" s="1"/>
  <c r="CJ103" i="16"/>
  <c r="CJ97" i="16" s="1"/>
  <c r="BM103" i="16"/>
  <c r="AQ103" i="16"/>
  <c r="AQ97" i="16" s="1"/>
  <c r="AZ103" i="16"/>
  <c r="AZ97" i="16" s="1"/>
  <c r="BS103" i="16"/>
  <c r="BR103" i="16"/>
  <c r="BR97" i="16" s="1"/>
  <c r="BD127" i="18"/>
  <c r="S102" i="16"/>
  <c r="BD106" i="18"/>
  <c r="S104" i="18"/>
  <c r="AB61" i="20"/>
  <c r="CG105" i="18"/>
  <c r="AB105" i="18" s="1"/>
  <c r="BA262" i="18"/>
  <c r="R259" i="18"/>
  <c r="I14" i="15"/>
  <c r="CG131" i="18"/>
  <c r="AB131" i="18" s="1"/>
  <c r="AC120" i="18"/>
  <c r="AG137" i="14"/>
  <c r="AF163" i="14"/>
  <c r="AF24" i="14" s="1"/>
  <c r="BA122" i="18"/>
  <c r="R39" i="16"/>
  <c r="AR262" i="18"/>
  <c r="O259" i="18"/>
  <c r="AF171" i="14"/>
  <c r="AF32" i="14" s="1"/>
  <c r="AG145" i="14"/>
  <c r="BM121" i="18"/>
  <c r="V45" i="16"/>
  <c r="BV121" i="18"/>
  <c r="Y45" i="16"/>
  <c r="CE121" i="18"/>
  <c r="AB45" i="16"/>
  <c r="K17" i="15"/>
  <c r="L13" i="15" s="1"/>
  <c r="L17" i="15" s="1"/>
  <c r="M13" i="15" s="1"/>
  <c r="M17" i="15" s="1"/>
  <c r="N13" i="15" s="1"/>
  <c r="N17" i="15" s="1"/>
  <c r="O13" i="15" s="1"/>
  <c r="O17" i="15" s="1"/>
  <c r="P13" i="15" s="1"/>
  <c r="P17" i="15" s="1"/>
  <c r="Q13" i="15" s="1"/>
  <c r="Q17" i="15" s="1"/>
  <c r="R13" i="15" s="1"/>
  <c r="R17" i="15" s="1"/>
  <c r="S13" i="15" s="1"/>
  <c r="S17" i="15" s="1"/>
  <c r="T13" i="15" s="1"/>
  <c r="T17" i="15" s="1"/>
  <c r="U13" i="15" s="1"/>
  <c r="U17" i="15" s="1"/>
  <c r="V13" i="15" s="1"/>
  <c r="V17" i="15" s="1"/>
  <c r="W13" i="15" s="1"/>
  <c r="W17" i="15" s="1"/>
  <c r="X13" i="15" s="1"/>
  <c r="X17" i="15" s="1"/>
  <c r="Y13" i="15" s="1"/>
  <c r="Y17" i="15" s="1"/>
  <c r="Z13" i="15" s="1"/>
  <c r="Z17" i="15" s="1"/>
  <c r="AA13" i="15" s="1"/>
  <c r="AA17" i="15" s="1"/>
  <c r="AB13" i="15" s="1"/>
  <c r="AB17" i="15" s="1"/>
  <c r="AC13" i="15" s="1"/>
  <c r="AC17" i="15" s="1"/>
  <c r="AD13" i="15" s="1"/>
  <c r="AD17" i="15" s="1"/>
  <c r="E14" i="15"/>
  <c r="AG118" i="13"/>
  <c r="AF171" i="13"/>
  <c r="AF32" i="13" s="1"/>
  <c r="BJ262" i="18"/>
  <c r="U259" i="18"/>
  <c r="AF66" i="20"/>
  <c r="K66" i="20" s="1"/>
  <c r="K262" i="18"/>
  <c r="AF266" i="18"/>
  <c r="AF164" i="13"/>
  <c r="AF25" i="13" s="1"/>
  <c r="AG111" i="13"/>
  <c r="AG115" i="13"/>
  <c r="AF168" i="13"/>
  <c r="AF29" i="13" s="1"/>
  <c r="AG112" i="13"/>
  <c r="AF165" i="13"/>
  <c r="AF26" i="13" s="1"/>
  <c r="CK53" i="16"/>
  <c r="AD53" i="16" s="1"/>
  <c r="AD59" i="16"/>
  <c r="BV123" i="18"/>
  <c r="Y58" i="16"/>
  <c r="BJ123" i="18"/>
  <c r="U58" i="16"/>
  <c r="BG53" i="16"/>
  <c r="T53" i="16" s="1"/>
  <c r="T59" i="16"/>
  <c r="BP123" i="18"/>
  <c r="W58" i="16"/>
  <c r="AF53" i="16"/>
  <c r="K59" i="16"/>
  <c r="AF206" i="18"/>
  <c r="AG154" i="13"/>
  <c r="AG15" i="13" s="1"/>
  <c r="AG147" i="18" s="1"/>
  <c r="AG174" i="18" s="1"/>
  <c r="AH101" i="13"/>
  <c r="BG121" i="18"/>
  <c r="T45" i="16"/>
  <c r="BP121" i="18"/>
  <c r="W45" i="16"/>
  <c r="AF158" i="13"/>
  <c r="AF19" i="13" s="1"/>
  <c r="AG105" i="13"/>
  <c r="AG126" i="14"/>
  <c r="AF152" i="14"/>
  <c r="AF13" i="14" s="1"/>
  <c r="CH53" i="16"/>
  <c r="AC53" i="16" s="1"/>
  <c r="AC59" i="16"/>
  <c r="BS53" i="16"/>
  <c r="X53" i="16" s="1"/>
  <c r="X59" i="16"/>
  <c r="AF147" i="18"/>
  <c r="Q61" i="20"/>
  <c r="AZ105" i="18"/>
  <c r="CK97" i="16"/>
  <c r="AX97" i="16"/>
  <c r="AU127" i="18"/>
  <c r="P102" i="16"/>
  <c r="AF127" i="18"/>
  <c r="K127" i="18" s="1"/>
  <c r="K102" i="16"/>
  <c r="AH31" i="17"/>
  <c r="AH17" i="17" s="1"/>
  <c r="AH41" i="6" s="1"/>
  <c r="AF219" i="18"/>
  <c r="AF174" i="14"/>
  <c r="AF35" i="14" s="1"/>
  <c r="AG148" i="14"/>
  <c r="AH15" i="18"/>
  <c r="K263" i="18"/>
  <c r="AF165" i="18"/>
  <c r="L252" i="18"/>
  <c r="AO122" i="18"/>
  <c r="N39" i="16"/>
  <c r="BS122" i="18"/>
  <c r="X39" i="16"/>
  <c r="AH131" i="18"/>
  <c r="K131" i="18" s="1"/>
  <c r="L120" i="18"/>
  <c r="R120" i="18"/>
  <c r="AZ131" i="18"/>
  <c r="Q131" i="18" s="1"/>
  <c r="BC131" i="18"/>
  <c r="R131" i="18" s="1"/>
  <c r="S120" i="18"/>
  <c r="BM53" i="16"/>
  <c r="V53" i="16" s="1"/>
  <c r="V59" i="16"/>
  <c r="AX123" i="18"/>
  <c r="Q58" i="16"/>
  <c r="BS123" i="18"/>
  <c r="X58" i="16"/>
  <c r="AI123" i="18"/>
  <c r="L58" i="16"/>
  <c r="CH106" i="18"/>
  <c r="CH16" i="8" s="1"/>
  <c r="AC104" i="18"/>
  <c r="BO131" i="18"/>
  <c r="V131" i="18" s="1"/>
  <c r="W120" i="18"/>
  <c r="CA119" i="18"/>
  <c r="CA13" i="16"/>
  <c r="CA65" i="20" s="1"/>
  <c r="AT119" i="18"/>
  <c r="AT13" i="16"/>
  <c r="AT65" i="20" s="1"/>
  <c r="AT128" i="18" s="1"/>
  <c r="AF37" i="9"/>
  <c r="N25" i="6"/>
  <c r="AR36" i="9"/>
  <c r="R24" i="6"/>
  <c r="BZ29" i="8"/>
  <c r="Z29" i="8" s="1"/>
  <c r="Z15" i="18"/>
  <c r="AK15" i="18"/>
  <c r="AK29" i="8" s="1"/>
  <c r="L29" i="8" s="1"/>
  <c r="BD126" i="18"/>
  <c r="S91" i="16"/>
  <c r="BO119" i="18"/>
  <c r="BO13" i="16"/>
  <c r="BO65" i="20" s="1"/>
  <c r="BO128" i="18" s="1"/>
  <c r="BA106" i="18"/>
  <c r="R104" i="18"/>
  <c r="L61" i="20"/>
  <c r="AI105" i="18"/>
  <c r="L105" i="18" s="1"/>
  <c r="G23" i="15"/>
  <c r="F24" i="15"/>
  <c r="I24" i="15"/>
  <c r="AX106" i="18"/>
  <c r="Q104" i="18"/>
  <c r="AA15" i="18"/>
  <c r="X3" i="22"/>
  <c r="AF20" i="8"/>
  <c r="AF15" i="12"/>
  <c r="AF21" i="6" s="1"/>
  <c r="F16" i="15"/>
  <c r="CB106" i="18"/>
  <c r="AA104" i="18"/>
  <c r="CK29" i="8"/>
  <c r="AD29" i="8" s="1"/>
  <c r="AD15" i="18"/>
  <c r="BA37" i="9"/>
  <c r="U25" i="6"/>
  <c r="AC36" i="9"/>
  <c r="M24" i="6"/>
  <c r="R61" i="20"/>
  <c r="BC105" i="18"/>
  <c r="AL262" i="18"/>
  <c r="M259" i="18"/>
  <c r="CK124" i="18"/>
  <c r="AD69" i="16"/>
  <c r="AF124" i="18"/>
  <c r="K124" i="18" s="1"/>
  <c r="AF71" i="16"/>
  <c r="AG68" i="16" s="1"/>
  <c r="AG71" i="16" s="1"/>
  <c r="AH68" i="16" s="1"/>
  <c r="AH71" i="16" s="1"/>
  <c r="AI68" i="16" s="1"/>
  <c r="AI71" i="16" s="1"/>
  <c r="AJ68" i="16" s="1"/>
  <c r="AJ71" i="16" s="1"/>
  <c r="AK68" i="16" s="1"/>
  <c r="AK71" i="16" s="1"/>
  <c r="AL68" i="16" s="1"/>
  <c r="AL71" i="16" s="1"/>
  <c r="AM68" i="16" s="1"/>
  <c r="AM71" i="16" s="1"/>
  <c r="AN68" i="16" s="1"/>
  <c r="AN71" i="16" s="1"/>
  <c r="AO68" i="16" s="1"/>
  <c r="AO71" i="16" s="1"/>
  <c r="AP68" i="16" s="1"/>
  <c r="AP71" i="16" s="1"/>
  <c r="AQ68" i="16" s="1"/>
  <c r="AQ71" i="16" s="1"/>
  <c r="AR68" i="16" s="1"/>
  <c r="AR71" i="16" s="1"/>
  <c r="AS68" i="16" s="1"/>
  <c r="AS71" i="16" s="1"/>
  <c r="AT68" i="16" s="1"/>
  <c r="AT71" i="16" s="1"/>
  <c r="AU68" i="16" s="1"/>
  <c r="AU71" i="16" s="1"/>
  <c r="AV68" i="16" s="1"/>
  <c r="AV71" i="16" s="1"/>
  <c r="AW68" i="16" s="1"/>
  <c r="AW71" i="16" s="1"/>
  <c r="AX68" i="16" s="1"/>
  <c r="AX71" i="16" s="1"/>
  <c r="AY68" i="16" s="1"/>
  <c r="AY71" i="16" s="1"/>
  <c r="AZ68" i="16" s="1"/>
  <c r="AZ71" i="16" s="1"/>
  <c r="BA68" i="16" s="1"/>
  <c r="BA71" i="16" s="1"/>
  <c r="BB68" i="16" s="1"/>
  <c r="BB71" i="16" s="1"/>
  <c r="BC68" i="16" s="1"/>
  <c r="BC71" i="16" s="1"/>
  <c r="BD68" i="16" s="1"/>
  <c r="BD71" i="16" s="1"/>
  <c r="BE68" i="16" s="1"/>
  <c r="BE71" i="16" s="1"/>
  <c r="BF68" i="16" s="1"/>
  <c r="BF71" i="16" s="1"/>
  <c r="BG68" i="16" s="1"/>
  <c r="BG71" i="16" s="1"/>
  <c r="BH68" i="16" s="1"/>
  <c r="BH71" i="16" s="1"/>
  <c r="BI68" i="16" s="1"/>
  <c r="BI71" i="16" s="1"/>
  <c r="BJ68" i="16" s="1"/>
  <c r="BJ71" i="16" s="1"/>
  <c r="BK68" i="16" s="1"/>
  <c r="BK71" i="16" s="1"/>
  <c r="BL68" i="16" s="1"/>
  <c r="BL71" i="16" s="1"/>
  <c r="BM68" i="16" s="1"/>
  <c r="BM71" i="16" s="1"/>
  <c r="BN68" i="16" s="1"/>
  <c r="BN71" i="16" s="1"/>
  <c r="BO68" i="16" s="1"/>
  <c r="BO71" i="16" s="1"/>
  <c r="BP68" i="16" s="1"/>
  <c r="BP71" i="16" s="1"/>
  <c r="BQ68" i="16" s="1"/>
  <c r="BQ71" i="16" s="1"/>
  <c r="BR68" i="16" s="1"/>
  <c r="BR71" i="16" s="1"/>
  <c r="BS68" i="16" s="1"/>
  <c r="BS71" i="16" s="1"/>
  <c r="BT68" i="16" s="1"/>
  <c r="BT71" i="16" s="1"/>
  <c r="BU68" i="16" s="1"/>
  <c r="BU71" i="16" s="1"/>
  <c r="BV68" i="16" s="1"/>
  <c r="BV71" i="16" s="1"/>
  <c r="BW68" i="16" s="1"/>
  <c r="BW71" i="16" s="1"/>
  <c r="BX68" i="16" s="1"/>
  <c r="BX71" i="16" s="1"/>
  <c r="BY68" i="16" s="1"/>
  <c r="BY71" i="16" s="1"/>
  <c r="BZ68" i="16" s="1"/>
  <c r="BZ71" i="16" s="1"/>
  <c r="CA68" i="16" s="1"/>
  <c r="CA71" i="16" s="1"/>
  <c r="CB68" i="16" s="1"/>
  <c r="CB71" i="16" s="1"/>
  <c r="CC68" i="16" s="1"/>
  <c r="CC71" i="16" s="1"/>
  <c r="CD68" i="16" s="1"/>
  <c r="CD71" i="16" s="1"/>
  <c r="CE68" i="16" s="1"/>
  <c r="CE71" i="16" s="1"/>
  <c r="CF68" i="16" s="1"/>
  <c r="CF71" i="16" s="1"/>
  <c r="CG68" i="16" s="1"/>
  <c r="CG71" i="16" s="1"/>
  <c r="CH68" i="16" s="1"/>
  <c r="CH71" i="16" s="1"/>
  <c r="CI68" i="16" s="1"/>
  <c r="CI71" i="16" s="1"/>
  <c r="CJ68" i="16" s="1"/>
  <c r="CJ71" i="16" s="1"/>
  <c r="CK68" i="16" s="1"/>
  <c r="CK71" i="16" s="1"/>
  <c r="CL68" i="16" s="1"/>
  <c r="CL71" i="16" s="1"/>
  <c r="CM68" i="16" s="1"/>
  <c r="CM71" i="16" s="1"/>
  <c r="K69" i="16"/>
  <c r="BA126" i="18"/>
  <c r="R91" i="16"/>
  <c r="BJ126" i="18"/>
  <c r="U91" i="16"/>
  <c r="CE126" i="18"/>
  <c r="AB91" i="16"/>
  <c r="BS126" i="18"/>
  <c r="X91" i="16"/>
  <c r="CK119" i="18"/>
  <c r="CK13" i="16"/>
  <c r="CK65" i="20" s="1"/>
  <c r="BW13" i="16"/>
  <c r="BW65" i="20" s="1"/>
  <c r="BW128" i="18" s="1"/>
  <c r="BW119" i="18"/>
  <c r="BU119" i="18"/>
  <c r="BU13" i="16"/>
  <c r="BU65" i="20" s="1"/>
  <c r="BS13" i="16"/>
  <c r="BS65" i="20" s="1"/>
  <c r="BS128" i="18" s="1"/>
  <c r="BS119" i="18"/>
  <c r="X27" i="16"/>
  <c r="BQ13" i="16"/>
  <c r="BQ65" i="20" s="1"/>
  <c r="BQ128" i="18" s="1"/>
  <c r="BQ119" i="18"/>
  <c r="AS119" i="18"/>
  <c r="AS13" i="16"/>
  <c r="AS65" i="20" s="1"/>
  <c r="AS128" i="18" s="1"/>
  <c r="AF218" i="18"/>
  <c r="R105" i="18"/>
  <c r="BX81" i="16"/>
  <c r="BX75" i="16" s="1"/>
  <c r="BW81" i="16"/>
  <c r="BW75" i="16" s="1"/>
  <c r="CG81" i="16"/>
  <c r="CG75" i="16" s="1"/>
  <c r="BJ81" i="16"/>
  <c r="BS125" i="18"/>
  <c r="X80" i="16"/>
  <c r="AL81" i="16"/>
  <c r="AI81" i="16"/>
  <c r="AF164" i="14"/>
  <c r="AF25" i="14" s="1"/>
  <c r="AG138" i="14"/>
  <c r="CK127" i="18"/>
  <c r="AD102" i="16"/>
  <c r="BC103" i="16"/>
  <c r="BC97" i="16" s="1"/>
  <c r="BW103" i="16"/>
  <c r="BW97" i="16" s="1"/>
  <c r="AX127" i="18"/>
  <c r="Q102" i="16"/>
  <c r="CD103" i="16"/>
  <c r="CD97" i="16" s="1"/>
  <c r="AL127" i="18"/>
  <c r="M102" i="16"/>
  <c r="BP127" i="18"/>
  <c r="W102" i="16"/>
  <c r="AF103" i="16"/>
  <c r="AF104" i="16" s="1"/>
  <c r="AG101" i="16" s="1"/>
  <c r="AG104" i="16" s="1"/>
  <c r="AH101" i="16" s="1"/>
  <c r="S61" i="20"/>
  <c r="BF105" i="18"/>
  <c r="S105" i="18" s="1"/>
  <c r="AG17" i="17"/>
  <c r="K31" i="17"/>
  <c r="K32" i="17" s="1"/>
  <c r="L29" i="17" s="1"/>
  <c r="AG169" i="14"/>
  <c r="AG30" i="14" s="1"/>
  <c r="AG219" i="18" s="1"/>
  <c r="AG246" i="18" s="1"/>
  <c r="AH143" i="14"/>
  <c r="AI262" i="18"/>
  <c r="L259" i="18"/>
  <c r="AH119" i="13"/>
  <c r="AG172" i="13"/>
  <c r="AG33" i="13" s="1"/>
  <c r="AG165" i="18" s="1"/>
  <c r="AG192" i="18" s="1"/>
  <c r="F14" i="19"/>
  <c r="BY122" i="18"/>
  <c r="Z39" i="16"/>
  <c r="AX122" i="18"/>
  <c r="Q39" i="16"/>
  <c r="AL122" i="18"/>
  <c r="M39" i="16"/>
  <c r="AF122" i="18"/>
  <c r="K122" i="18" s="1"/>
  <c r="AF41" i="16"/>
  <c r="AG38" i="16" s="1"/>
  <c r="AG40" i="16" s="1"/>
  <c r="K39" i="16"/>
  <c r="AU262" i="18"/>
  <c r="P259" i="18"/>
  <c r="BP36" i="9"/>
  <c r="Z24" i="6"/>
  <c r="AL121" i="18"/>
  <c r="M45" i="16"/>
  <c r="I33" i="16"/>
  <c r="H14" i="15"/>
  <c r="AC263" i="18"/>
  <c r="AD134" i="18"/>
  <c r="BM123" i="18"/>
  <c r="V58" i="16"/>
  <c r="BA53" i="16"/>
  <c r="R53" i="16" s="1"/>
  <c r="R59" i="16"/>
  <c r="BG123" i="18"/>
  <c r="T58" i="16"/>
  <c r="AG159" i="14"/>
  <c r="AG20" i="14" s="1"/>
  <c r="AG209" i="18" s="1"/>
  <c r="AG236" i="18" s="1"/>
  <c r="AH133" i="14"/>
  <c r="CE106" i="18"/>
  <c r="AB104" i="18"/>
  <c r="BM64" i="16"/>
  <c r="V64" i="16" s="1"/>
  <c r="V70" i="16"/>
  <c r="CE64" i="16"/>
  <c r="AB64" i="16" s="1"/>
  <c r="AB70" i="16"/>
  <c r="AL126" i="18"/>
  <c r="M91" i="16"/>
  <c r="CG13" i="16"/>
  <c r="CG65" i="20" s="1"/>
  <c r="CG128" i="18" s="1"/>
  <c r="CG119" i="18"/>
  <c r="Z36" i="9"/>
  <c r="L24" i="6"/>
  <c r="AH30" i="10"/>
  <c r="AG39" i="10"/>
  <c r="AG158" i="10" s="1"/>
  <c r="BV37" i="9"/>
  <c r="AB25" i="6"/>
  <c r="BA36" i="9"/>
  <c r="U24" i="6"/>
  <c r="BM262" i="18"/>
  <c r="V259" i="18"/>
  <c r="H40" i="19"/>
  <c r="CB125" i="18"/>
  <c r="AA80" i="16"/>
  <c r="BJ37" i="9"/>
  <c r="X25" i="6"/>
  <c r="AI37" i="9"/>
  <c r="O25" i="6"/>
  <c r="AC37" i="9"/>
  <c r="M25" i="6"/>
  <c r="BS37" i="9"/>
  <c r="AA25" i="6"/>
  <c r="CE262" i="18"/>
  <c r="AB259" i="18"/>
  <c r="Q105" i="18"/>
  <c r="AA29" i="8"/>
  <c r="BP37" i="9"/>
  <c r="Z25" i="6"/>
  <c r="CB36" i="9"/>
  <c r="AD24" i="6"/>
  <c r="BY105" i="18"/>
  <c r="Z105" i="18" s="1"/>
  <c r="Z61" i="20"/>
  <c r="BU15" i="18"/>
  <c r="X263" i="18"/>
  <c r="BV106" i="18"/>
  <c r="Y104" i="18"/>
  <c r="CH124" i="18"/>
  <c r="AC69" i="16"/>
  <c r="AL64" i="16"/>
  <c r="M64" i="16" s="1"/>
  <c r="M70" i="16"/>
  <c r="CB124" i="18"/>
  <c r="AA69" i="16"/>
  <c r="AF160" i="14"/>
  <c r="AF21" i="14" s="1"/>
  <c r="AG134" i="14"/>
  <c r="BY86" i="16"/>
  <c r="Z86" i="16" s="1"/>
  <c r="Z92" i="16"/>
  <c r="BG126" i="18"/>
  <c r="T91" i="16"/>
  <c r="BP126" i="18"/>
  <c r="W91" i="16"/>
  <c r="BD86" i="16"/>
  <c r="S86" i="16" s="1"/>
  <c r="S92" i="16"/>
  <c r="AF126" i="18"/>
  <c r="K126" i="18" s="1"/>
  <c r="AF93" i="16"/>
  <c r="AG90" i="16" s="1"/>
  <c r="AG93" i="16" s="1"/>
  <c r="AH90" i="16" s="1"/>
  <c r="AH93" i="16" s="1"/>
  <c r="AI90" i="16" s="1"/>
  <c r="AI93" i="16" s="1"/>
  <c r="AJ90" i="16" s="1"/>
  <c r="AJ93" i="16" s="1"/>
  <c r="AK90" i="16" s="1"/>
  <c r="AK93" i="16" s="1"/>
  <c r="AL90" i="16" s="1"/>
  <c r="AL93" i="16" s="1"/>
  <c r="AM90" i="16" s="1"/>
  <c r="AM93" i="16" s="1"/>
  <c r="AN90" i="16" s="1"/>
  <c r="AN93" i="16" s="1"/>
  <c r="AO90" i="16" s="1"/>
  <c r="AO93" i="16" s="1"/>
  <c r="AP90" i="16" s="1"/>
  <c r="AP93" i="16" s="1"/>
  <c r="AQ90" i="16" s="1"/>
  <c r="AQ93" i="16" s="1"/>
  <c r="AR90" i="16" s="1"/>
  <c r="AR93" i="16" s="1"/>
  <c r="AS90" i="16" s="1"/>
  <c r="AS93" i="16" s="1"/>
  <c r="AT90" i="16" s="1"/>
  <c r="AT93" i="16" s="1"/>
  <c r="AU90" i="16" s="1"/>
  <c r="AU93" i="16" s="1"/>
  <c r="AV90" i="16" s="1"/>
  <c r="AV93" i="16" s="1"/>
  <c r="AW90" i="16" s="1"/>
  <c r="AW93" i="16" s="1"/>
  <c r="AX90" i="16" s="1"/>
  <c r="AX93" i="16" s="1"/>
  <c r="AY90" i="16" s="1"/>
  <c r="AY93" i="16" s="1"/>
  <c r="AZ90" i="16" s="1"/>
  <c r="AZ93" i="16" s="1"/>
  <c r="BA90" i="16" s="1"/>
  <c r="BA93" i="16" s="1"/>
  <c r="BB90" i="16" s="1"/>
  <c r="BB93" i="16" s="1"/>
  <c r="BC90" i="16" s="1"/>
  <c r="BC93" i="16" s="1"/>
  <c r="BD90" i="16" s="1"/>
  <c r="BD93" i="16" s="1"/>
  <c r="BE90" i="16" s="1"/>
  <c r="BE93" i="16" s="1"/>
  <c r="BF90" i="16" s="1"/>
  <c r="BF93" i="16" s="1"/>
  <c r="BG90" i="16" s="1"/>
  <c r="BG93" i="16" s="1"/>
  <c r="BH90" i="16" s="1"/>
  <c r="BH93" i="16" s="1"/>
  <c r="BI90" i="16" s="1"/>
  <c r="BI93" i="16" s="1"/>
  <c r="BJ90" i="16" s="1"/>
  <c r="BJ93" i="16" s="1"/>
  <c r="BK90" i="16" s="1"/>
  <c r="BK93" i="16" s="1"/>
  <c r="BL90" i="16" s="1"/>
  <c r="BL93" i="16" s="1"/>
  <c r="BM90" i="16" s="1"/>
  <c r="BM93" i="16" s="1"/>
  <c r="BN90" i="16" s="1"/>
  <c r="BN93" i="16" s="1"/>
  <c r="BO90" i="16" s="1"/>
  <c r="BO93" i="16" s="1"/>
  <c r="BP90" i="16" s="1"/>
  <c r="BP93" i="16" s="1"/>
  <c r="BQ90" i="16" s="1"/>
  <c r="BQ93" i="16" s="1"/>
  <c r="BR90" i="16" s="1"/>
  <c r="BR93" i="16" s="1"/>
  <c r="BS90" i="16" s="1"/>
  <c r="BS93" i="16" s="1"/>
  <c r="BT90" i="16" s="1"/>
  <c r="BT93" i="16" s="1"/>
  <c r="BU90" i="16" s="1"/>
  <c r="BU93" i="16" s="1"/>
  <c r="BV90" i="16" s="1"/>
  <c r="BV93" i="16" s="1"/>
  <c r="BW90" i="16" s="1"/>
  <c r="BW93" i="16" s="1"/>
  <c r="BX90" i="16" s="1"/>
  <c r="BX93" i="16" s="1"/>
  <c r="BY90" i="16" s="1"/>
  <c r="BY93" i="16" s="1"/>
  <c r="BZ90" i="16" s="1"/>
  <c r="BZ93" i="16" s="1"/>
  <c r="CA90" i="16" s="1"/>
  <c r="CA93" i="16" s="1"/>
  <c r="CB90" i="16" s="1"/>
  <c r="CB93" i="16" s="1"/>
  <c r="CC90" i="16" s="1"/>
  <c r="CC93" i="16" s="1"/>
  <c r="CD90" i="16" s="1"/>
  <c r="CD93" i="16" s="1"/>
  <c r="CE90" i="16" s="1"/>
  <c r="CE93" i="16" s="1"/>
  <c r="CF90" i="16" s="1"/>
  <c r="CF93" i="16" s="1"/>
  <c r="CG90" i="16" s="1"/>
  <c r="CG93" i="16" s="1"/>
  <c r="CH90" i="16" s="1"/>
  <c r="CH93" i="16" s="1"/>
  <c r="CI90" i="16" s="1"/>
  <c r="CI93" i="16" s="1"/>
  <c r="CJ90" i="16" s="1"/>
  <c r="CJ93" i="16" s="1"/>
  <c r="CK90" i="16" s="1"/>
  <c r="CK93" i="16" s="1"/>
  <c r="CL90" i="16" s="1"/>
  <c r="CL93" i="16" s="1"/>
  <c r="CM90" i="16" s="1"/>
  <c r="K91" i="16"/>
  <c r="BZ13" i="16"/>
  <c r="BZ65" i="20" s="1"/>
  <c r="BZ128" i="18" s="1"/>
  <c r="BZ119" i="18"/>
  <c r="BL119" i="18"/>
  <c r="BL13" i="16"/>
  <c r="BL65" i="20" s="1"/>
  <c r="CF13" i="16"/>
  <c r="CF65" i="20" s="1"/>
  <c r="CF128" i="18" s="1"/>
  <c r="CF119" i="18"/>
  <c r="BH119" i="18"/>
  <c r="BH13" i="16"/>
  <c r="BH65" i="20" s="1"/>
  <c r="BH128" i="18" s="1"/>
  <c r="AK13" i="16"/>
  <c r="AK65" i="20" s="1"/>
  <c r="AK128" i="18" s="1"/>
  <c r="AK119" i="18"/>
  <c r="BD119" i="18"/>
  <c r="BD13" i="16"/>
  <c r="BD65" i="20" s="1"/>
  <c r="S27" i="16"/>
  <c r="AH142" i="14"/>
  <c r="AG168" i="14"/>
  <c r="AG29" i="14" s="1"/>
  <c r="AG218" i="18" s="1"/>
  <c r="AG245" i="18" s="1"/>
  <c r="CH81" i="16"/>
  <c r="AX81" i="16"/>
  <c r="AW81" i="16"/>
  <c r="AW75" i="16" s="1"/>
  <c r="CC81" i="16"/>
  <c r="CC75" i="16" s="1"/>
  <c r="BQ81" i="16"/>
  <c r="BQ75" i="16" s="1"/>
  <c r="AR81" i="16"/>
  <c r="CI103" i="16"/>
  <c r="CI97" i="16" s="1"/>
  <c r="BK103" i="16"/>
  <c r="BK97" i="16" s="1"/>
  <c r="BJ103" i="16"/>
  <c r="BG103" i="16"/>
  <c r="CB103" i="16"/>
  <c r="AI127" i="18"/>
  <c r="L102" i="16"/>
  <c r="F33" i="16"/>
  <c r="BR131" i="18"/>
  <c r="W131" i="18" s="1"/>
  <c r="X120" i="18"/>
  <c r="AF158" i="14"/>
  <c r="AF19" i="14" s="1"/>
  <c r="AG132" i="14"/>
  <c r="BM122" i="18"/>
  <c r="V39" i="16"/>
  <c r="AK131" i="18"/>
  <c r="L131" i="18" s="1"/>
  <c r="M120" i="18"/>
  <c r="AF159" i="10"/>
  <c r="G14" i="15"/>
  <c r="AG128" i="10"/>
  <c r="AH128" i="10" s="1"/>
  <c r="AI128" i="10" s="1"/>
  <c r="AJ128" i="10" s="1"/>
  <c r="AK128" i="10" s="1"/>
  <c r="AL128" i="10" s="1"/>
  <c r="AM128" i="10" s="1"/>
  <c r="AN128" i="10" s="1"/>
  <c r="AO128" i="10" s="1"/>
  <c r="AP128" i="10" s="1"/>
  <c r="AQ128" i="10" s="1"/>
  <c r="AG114" i="10"/>
  <c r="AH114" i="10" s="1"/>
  <c r="AI114" i="10" s="1"/>
  <c r="AJ114" i="10" s="1"/>
  <c r="AK114" i="10" s="1"/>
  <c r="AL114" i="10" s="1"/>
  <c r="AM114" i="10" s="1"/>
  <c r="AN114" i="10" s="1"/>
  <c r="AO114" i="10" s="1"/>
  <c r="AP114" i="10" s="1"/>
  <c r="AQ114" i="10" s="1"/>
  <c r="AG117" i="10"/>
  <c r="AH117" i="10" s="1"/>
  <c r="AI117" i="10" s="1"/>
  <c r="AJ117" i="10" s="1"/>
  <c r="AK117" i="10" s="1"/>
  <c r="AL117" i="10" s="1"/>
  <c r="AM117" i="10" s="1"/>
  <c r="AN117" i="10" s="1"/>
  <c r="AO117" i="10" s="1"/>
  <c r="AP117" i="10" s="1"/>
  <c r="AQ117" i="10" s="1"/>
  <c r="AG108" i="10"/>
  <c r="AH108" i="10" s="1"/>
  <c r="AI108" i="10" s="1"/>
  <c r="AJ108" i="10" s="1"/>
  <c r="AK108" i="10" s="1"/>
  <c r="AL108" i="10" s="1"/>
  <c r="AM108" i="10" s="1"/>
  <c r="AN108" i="10" s="1"/>
  <c r="AO108" i="10" s="1"/>
  <c r="AP108" i="10" s="1"/>
  <c r="AQ108" i="10" s="1"/>
  <c r="AG120" i="10"/>
  <c r="AH120" i="10" s="1"/>
  <c r="AI120" i="10" s="1"/>
  <c r="AJ120" i="10" s="1"/>
  <c r="AK120" i="10" s="1"/>
  <c r="AL120" i="10" s="1"/>
  <c r="AM120" i="10" s="1"/>
  <c r="AN120" i="10" s="1"/>
  <c r="AO120" i="10" s="1"/>
  <c r="AP120" i="10" s="1"/>
  <c r="AQ120" i="10" s="1"/>
  <c r="AG118" i="10"/>
  <c r="AH118" i="10" s="1"/>
  <c r="AI118" i="10" s="1"/>
  <c r="AJ118" i="10" s="1"/>
  <c r="AK118" i="10" s="1"/>
  <c r="AL118" i="10" s="1"/>
  <c r="AM118" i="10" s="1"/>
  <c r="AN118" i="10" s="1"/>
  <c r="AO118" i="10" s="1"/>
  <c r="AP118" i="10" s="1"/>
  <c r="AQ118" i="10" s="1"/>
  <c r="AG112" i="10"/>
  <c r="AH112" i="10" s="1"/>
  <c r="AI112" i="10" s="1"/>
  <c r="AJ112" i="10" s="1"/>
  <c r="AK112" i="10" s="1"/>
  <c r="AL112" i="10" s="1"/>
  <c r="AM112" i="10" s="1"/>
  <c r="AN112" i="10" s="1"/>
  <c r="AO112" i="10" s="1"/>
  <c r="AP112" i="10" s="1"/>
  <c r="AQ112" i="10" s="1"/>
  <c r="AG132" i="10"/>
  <c r="AH132" i="10" s="1"/>
  <c r="AI132" i="10" s="1"/>
  <c r="AJ132" i="10" s="1"/>
  <c r="AK132" i="10" s="1"/>
  <c r="AL132" i="10" s="1"/>
  <c r="AM132" i="10" s="1"/>
  <c r="AN132" i="10" s="1"/>
  <c r="AG123" i="10"/>
  <c r="AH123" i="10" s="1"/>
  <c r="AI123" i="10" s="1"/>
  <c r="AJ123" i="10" s="1"/>
  <c r="AK123" i="10" s="1"/>
  <c r="AL123" i="10" s="1"/>
  <c r="AM123" i="10" s="1"/>
  <c r="AN123" i="10" s="1"/>
  <c r="AO123" i="10" s="1"/>
  <c r="AP123" i="10" s="1"/>
  <c r="AQ123" i="10" s="1"/>
  <c r="AG115" i="10"/>
  <c r="AH115" i="10" s="1"/>
  <c r="AI115" i="10" s="1"/>
  <c r="AJ115" i="10" s="1"/>
  <c r="AK115" i="10" s="1"/>
  <c r="AL115" i="10" s="1"/>
  <c r="AM115" i="10" s="1"/>
  <c r="AN115" i="10" s="1"/>
  <c r="AO115" i="10" s="1"/>
  <c r="AP115" i="10" s="1"/>
  <c r="AQ115" i="10" s="1"/>
  <c r="AG125" i="10"/>
  <c r="AH125" i="10" s="1"/>
  <c r="AI125" i="10" s="1"/>
  <c r="AJ125" i="10" s="1"/>
  <c r="AK125" i="10" s="1"/>
  <c r="AL125" i="10" s="1"/>
  <c r="AM125" i="10" s="1"/>
  <c r="AN125" i="10" s="1"/>
  <c r="AO125" i="10" s="1"/>
  <c r="AP125" i="10" s="1"/>
  <c r="AQ125" i="10" s="1"/>
  <c r="AG129" i="10"/>
  <c r="AH129" i="10" s="1"/>
  <c r="AI129" i="10" s="1"/>
  <c r="AJ129" i="10" s="1"/>
  <c r="AK129" i="10" s="1"/>
  <c r="AL129" i="10" s="1"/>
  <c r="AM129" i="10" s="1"/>
  <c r="AN129" i="10" s="1"/>
  <c r="AO129" i="10" s="1"/>
  <c r="AP129" i="10" s="1"/>
  <c r="AQ129" i="10" s="1"/>
  <c r="AG121" i="10"/>
  <c r="AH121" i="10" s="1"/>
  <c r="AI121" i="10" s="1"/>
  <c r="AJ121" i="10" s="1"/>
  <c r="AK121" i="10" s="1"/>
  <c r="AL121" i="10" s="1"/>
  <c r="AM121" i="10" s="1"/>
  <c r="AN121" i="10" s="1"/>
  <c r="AO121" i="10" s="1"/>
  <c r="AP121" i="10" s="1"/>
  <c r="AQ121" i="10" s="1"/>
  <c r="AG126" i="10"/>
  <c r="AH126" i="10" s="1"/>
  <c r="AI126" i="10" s="1"/>
  <c r="AJ126" i="10" s="1"/>
  <c r="AK126" i="10" s="1"/>
  <c r="AL126" i="10" s="1"/>
  <c r="AM126" i="10" s="1"/>
  <c r="AN126" i="10" s="1"/>
  <c r="AO126" i="10" s="1"/>
  <c r="AP126" i="10" s="1"/>
  <c r="AQ126" i="10" s="1"/>
  <c r="AG122" i="10"/>
  <c r="AH122" i="10" s="1"/>
  <c r="AI122" i="10" s="1"/>
  <c r="AJ122" i="10" s="1"/>
  <c r="AK122" i="10" s="1"/>
  <c r="AL122" i="10" s="1"/>
  <c r="AM122" i="10" s="1"/>
  <c r="AN122" i="10" s="1"/>
  <c r="AO122" i="10" s="1"/>
  <c r="AP122" i="10" s="1"/>
  <c r="AQ122" i="10" s="1"/>
  <c r="AG131" i="10"/>
  <c r="AH131" i="10" s="1"/>
  <c r="AI131" i="10" s="1"/>
  <c r="AJ131" i="10" s="1"/>
  <c r="AK131" i="10" s="1"/>
  <c r="AL131" i="10" s="1"/>
  <c r="AM131" i="10" s="1"/>
  <c r="AN131" i="10" s="1"/>
  <c r="AO131" i="10" s="1"/>
  <c r="AP131" i="10" s="1"/>
  <c r="AQ131" i="10" s="1"/>
  <c r="AG124" i="10"/>
  <c r="AH124" i="10" s="1"/>
  <c r="AI124" i="10" s="1"/>
  <c r="AJ124" i="10" s="1"/>
  <c r="AK124" i="10" s="1"/>
  <c r="AL124" i="10" s="1"/>
  <c r="AM124" i="10" s="1"/>
  <c r="AN124" i="10" s="1"/>
  <c r="AO124" i="10" s="1"/>
  <c r="AP124" i="10" s="1"/>
  <c r="AQ124" i="10" s="1"/>
  <c r="AG109" i="10"/>
  <c r="AH109" i="10" s="1"/>
  <c r="AI109" i="10" s="1"/>
  <c r="AJ109" i="10" s="1"/>
  <c r="AK109" i="10" s="1"/>
  <c r="AL109" i="10" s="1"/>
  <c r="AM109" i="10" s="1"/>
  <c r="AN109" i="10" s="1"/>
  <c r="AO109" i="10" s="1"/>
  <c r="AP109" i="10" s="1"/>
  <c r="AQ109" i="10" s="1"/>
  <c r="AG127" i="10"/>
  <c r="AH127" i="10" s="1"/>
  <c r="AI127" i="10" s="1"/>
  <c r="AJ127" i="10" s="1"/>
  <c r="AK127" i="10" s="1"/>
  <c r="AL127" i="10" s="1"/>
  <c r="AM127" i="10" s="1"/>
  <c r="AN127" i="10" s="1"/>
  <c r="AO127" i="10" s="1"/>
  <c r="AP127" i="10" s="1"/>
  <c r="AQ127" i="10" s="1"/>
  <c r="AG110" i="10"/>
  <c r="AH110" i="10" s="1"/>
  <c r="AI110" i="10" s="1"/>
  <c r="AJ110" i="10" s="1"/>
  <c r="AK110" i="10" s="1"/>
  <c r="AL110" i="10" s="1"/>
  <c r="AM110" i="10" s="1"/>
  <c r="AN110" i="10" s="1"/>
  <c r="AO110" i="10" s="1"/>
  <c r="AP110" i="10" s="1"/>
  <c r="AQ110" i="10" s="1"/>
  <c r="AG111" i="10"/>
  <c r="AH111" i="10" s="1"/>
  <c r="AI111" i="10" s="1"/>
  <c r="AJ111" i="10" s="1"/>
  <c r="AK111" i="10" s="1"/>
  <c r="AL111" i="10" s="1"/>
  <c r="AM111" i="10" s="1"/>
  <c r="AN111" i="10" s="1"/>
  <c r="AO111" i="10" s="1"/>
  <c r="AP111" i="10" s="1"/>
  <c r="AQ111" i="10" s="1"/>
  <c r="AG113" i="10"/>
  <c r="AH113" i="10" s="1"/>
  <c r="AI113" i="10" s="1"/>
  <c r="AJ113" i="10" s="1"/>
  <c r="AK113" i="10" s="1"/>
  <c r="AL113" i="10" s="1"/>
  <c r="AM113" i="10" s="1"/>
  <c r="AN113" i="10" s="1"/>
  <c r="AO113" i="10" s="1"/>
  <c r="AP113" i="10" s="1"/>
  <c r="AQ113" i="10" s="1"/>
  <c r="AG119" i="10"/>
  <c r="AH119" i="10" s="1"/>
  <c r="AI119" i="10" s="1"/>
  <c r="AJ119" i="10" s="1"/>
  <c r="AK119" i="10" s="1"/>
  <c r="AL119" i="10" s="1"/>
  <c r="AM119" i="10" s="1"/>
  <c r="AN119" i="10" s="1"/>
  <c r="AO119" i="10" s="1"/>
  <c r="AP119" i="10" s="1"/>
  <c r="AQ119" i="10" s="1"/>
  <c r="AG116" i="10"/>
  <c r="AH116" i="10" s="1"/>
  <c r="AI116" i="10" s="1"/>
  <c r="AJ116" i="10" s="1"/>
  <c r="AK116" i="10" s="1"/>
  <c r="AL116" i="10" s="1"/>
  <c r="AM116" i="10" s="1"/>
  <c r="AN116" i="10" s="1"/>
  <c r="AO116" i="10" s="1"/>
  <c r="AP116" i="10" s="1"/>
  <c r="AQ116" i="10" s="1"/>
  <c r="AG130" i="10"/>
  <c r="AH130" i="10" s="1"/>
  <c r="AI130" i="10" s="1"/>
  <c r="AJ130" i="10" s="1"/>
  <c r="AK130" i="10" s="1"/>
  <c r="AL130" i="10" s="1"/>
  <c r="AM130" i="10" s="1"/>
  <c r="AN130" i="10" s="1"/>
  <c r="AO130" i="10" s="1"/>
  <c r="AP130" i="10" s="1"/>
  <c r="AQ130" i="10" s="1"/>
  <c r="AG100" i="13"/>
  <c r="AF153" i="13"/>
  <c r="AF14" i="13" s="1"/>
  <c r="AU121" i="18"/>
  <c r="P45" i="16"/>
  <c r="BD121" i="18"/>
  <c r="S45" i="16"/>
  <c r="F14" i="15"/>
  <c r="CA131" i="18"/>
  <c r="Z131" i="18" s="1"/>
  <c r="AA120" i="18"/>
  <c r="BA123" i="18"/>
  <c r="R58" i="16"/>
  <c r="AX53" i="16"/>
  <c r="Q53" i="16" s="1"/>
  <c r="Q59" i="16"/>
  <c r="CB53" i="16"/>
  <c r="AA53" i="16" s="1"/>
  <c r="AA59" i="16"/>
  <c r="AG152" i="13"/>
  <c r="AG13" i="13" s="1"/>
  <c r="AG145" i="18" s="1"/>
  <c r="AG172" i="18" s="1"/>
  <c r="AH99" i="13"/>
  <c r="AF209" i="18"/>
  <c r="AH125" i="14"/>
  <c r="AG151" i="14"/>
  <c r="AG12" i="14" s="1"/>
  <c r="BP29" i="8"/>
  <c r="W29" i="8" s="1"/>
  <c r="W15" i="18"/>
  <c r="AI62" i="12"/>
  <c r="AH13" i="12"/>
  <c r="BV36" i="9"/>
  <c r="AB24" i="6"/>
  <c r="BS124" i="18"/>
  <c r="X69" i="16"/>
  <c r="CH86" i="16"/>
  <c r="AC86" i="16" s="1"/>
  <c r="AC92" i="16"/>
  <c r="BM119" i="18"/>
  <c r="BM13" i="16"/>
  <c r="BM65" i="20" s="1"/>
  <c r="V27" i="16"/>
  <c r="BJ122" i="18"/>
  <c r="U39" i="16"/>
  <c r="AG108" i="13"/>
  <c r="AF161" i="13"/>
  <c r="AF22" i="13" s="1"/>
  <c r="BX119" i="18"/>
  <c r="BX13" i="16"/>
  <c r="BX65" i="20" s="1"/>
  <c r="BX128" i="18" s="1"/>
  <c r="E40" i="19"/>
  <c r="BM106" i="18"/>
  <c r="V104" i="18"/>
  <c r="I40" i="19"/>
  <c r="AF160" i="10"/>
  <c r="G14" i="19"/>
  <c r="AQ16" i="8"/>
  <c r="AF155" i="10"/>
  <c r="I22" i="15"/>
  <c r="BY106" i="18"/>
  <c r="Z104" i="18"/>
  <c r="BV262" i="18"/>
  <c r="Y259" i="18"/>
  <c r="G37" i="8"/>
  <c r="U61" i="20"/>
  <c r="BL105" i="18"/>
  <c r="U105" i="18" s="1"/>
  <c r="AF157" i="10"/>
  <c r="CB262" i="18"/>
  <c r="AA259" i="18"/>
  <c r="BD36" i="9"/>
  <c r="V24" i="6"/>
  <c r="BS106" i="18"/>
  <c r="X104" i="18"/>
  <c r="BM124" i="18"/>
  <c r="V69" i="16"/>
  <c r="BV64" i="16"/>
  <c r="Y64" i="16" s="1"/>
  <c r="Y70" i="16"/>
  <c r="BJ124" i="18"/>
  <c r="U69" i="16"/>
  <c r="BS64" i="16"/>
  <c r="X64" i="16" s="1"/>
  <c r="X70" i="16"/>
  <c r="AU124" i="18"/>
  <c r="P69" i="16"/>
  <c r="BD124" i="18"/>
  <c r="S69" i="16"/>
  <c r="CM93" i="16"/>
  <c r="CM126" i="18"/>
  <c r="CL137" i="18" s="1"/>
  <c r="AD137" i="18" s="1"/>
  <c r="BM126" i="18"/>
  <c r="V91" i="16"/>
  <c r="CH126" i="18"/>
  <c r="AC91" i="16"/>
  <c r="BV86" i="16"/>
  <c r="Y86" i="16" s="1"/>
  <c r="Y92" i="16"/>
  <c r="AO126" i="18"/>
  <c r="N91" i="16"/>
  <c r="BG86" i="16"/>
  <c r="T86" i="16" s="1"/>
  <c r="T92" i="16"/>
  <c r="CB86" i="16"/>
  <c r="AA86" i="16" s="1"/>
  <c r="AA92" i="16"/>
  <c r="AI86" i="16"/>
  <c r="L86" i="16" s="1"/>
  <c r="L92" i="16"/>
  <c r="BY119" i="18"/>
  <c r="BY13" i="16"/>
  <c r="BY65" i="20" s="1"/>
  <c r="BY128" i="18" s="1"/>
  <c r="Z27" i="16"/>
  <c r="CH119" i="18"/>
  <c r="CH13" i="16"/>
  <c r="CH65" i="20" s="1"/>
  <c r="CH128" i="18" s="1"/>
  <c r="AC27" i="16"/>
  <c r="AO119" i="18"/>
  <c r="AO13" i="16"/>
  <c r="AO65" i="20" s="1"/>
  <c r="AO128" i="18" s="1"/>
  <c r="N27" i="16"/>
  <c r="CD13" i="16"/>
  <c r="CD65" i="20" s="1"/>
  <c r="CD128" i="18" s="1"/>
  <c r="CD119" i="18"/>
  <c r="CB13" i="16"/>
  <c r="CB65" i="20" s="1"/>
  <c r="CB119" i="18"/>
  <c r="AA27" i="16"/>
  <c r="AH119" i="18"/>
  <c r="AH13" i="16"/>
  <c r="AH65" i="20" s="1"/>
  <c r="AH128" i="18" s="1"/>
  <c r="AH109" i="13"/>
  <c r="AG162" i="13"/>
  <c r="AG23" i="13" s="1"/>
  <c r="AG155" i="18" s="1"/>
  <c r="AG182" i="18" s="1"/>
  <c r="K25" i="15"/>
  <c r="L21" i="15" s="1"/>
  <c r="L25" i="15" s="1"/>
  <c r="M21" i="15" s="1"/>
  <c r="M25" i="15" s="1"/>
  <c r="N21" i="15" s="1"/>
  <c r="N25" i="15" s="1"/>
  <c r="O21" i="15" s="1"/>
  <c r="O25" i="15" s="1"/>
  <c r="P21" i="15" s="1"/>
  <c r="P25" i="15" s="1"/>
  <c r="Q21" i="15" s="1"/>
  <c r="Q25" i="15" s="1"/>
  <c r="R21" i="15" s="1"/>
  <c r="R25" i="15" s="1"/>
  <c r="S21" i="15" s="1"/>
  <c r="S25" i="15" s="1"/>
  <c r="T21" i="15" s="1"/>
  <c r="T25" i="15" s="1"/>
  <c r="U21" i="15" s="1"/>
  <c r="U25" i="15" s="1"/>
  <c r="V21" i="15" s="1"/>
  <c r="V25" i="15" s="1"/>
  <c r="W21" i="15" s="1"/>
  <c r="W25" i="15" s="1"/>
  <c r="X21" i="15" s="1"/>
  <c r="X25" i="15" s="1"/>
  <c r="Y21" i="15" s="1"/>
  <c r="Y25" i="15" s="1"/>
  <c r="Z21" i="15" s="1"/>
  <c r="Z25" i="15" s="1"/>
  <c r="AA21" i="15" s="1"/>
  <c r="AA25" i="15" s="1"/>
  <c r="AB21" i="15" s="1"/>
  <c r="AB25" i="15" s="1"/>
  <c r="AC21" i="15" s="1"/>
  <c r="AC25" i="15" s="1"/>
  <c r="AD21" i="15" s="1"/>
  <c r="AD25" i="15" s="1"/>
  <c r="E22" i="15"/>
  <c r="AG122" i="13"/>
  <c r="AF175" i="13"/>
  <c r="AF36" i="13" s="1"/>
  <c r="BX15" i="18"/>
  <c r="Y263" i="18"/>
  <c r="CL81" i="16"/>
  <c r="CL75" i="16" s="1"/>
  <c r="BB81" i="16"/>
  <c r="BB75" i="16" s="1"/>
  <c r="BA81" i="16"/>
  <c r="BV81" i="16"/>
  <c r="CF81" i="16"/>
  <c r="CF75" i="16" s="1"/>
  <c r="BI81" i="16"/>
  <c r="BI75" i="16" s="1"/>
  <c r="BH81" i="16"/>
  <c r="BH75" i="16" s="1"/>
  <c r="CB81" i="16"/>
  <c r="BP81" i="16"/>
  <c r="AR125" i="18"/>
  <c r="O80" i="16"/>
  <c r="CM103" i="16"/>
  <c r="CM97" i="16" s="1"/>
  <c r="BO103" i="16"/>
  <c r="BO97" i="16" s="1"/>
  <c r="BX103" i="16"/>
  <c r="BX97" i="16" s="1"/>
  <c r="BA103" i="16"/>
  <c r="BU103" i="16"/>
  <c r="BU97" i="16" s="1"/>
  <c r="BT103" i="16"/>
  <c r="BT97" i="16" s="1"/>
  <c r="BH103" i="16"/>
  <c r="BH97" i="16" s="1"/>
  <c r="BG127" i="18"/>
  <c r="T102" i="16"/>
  <c r="AK103" i="16"/>
  <c r="AK97" i="16" s="1"/>
  <c r="AJ103" i="16"/>
  <c r="AJ97" i="16" s="1"/>
  <c r="AI103" i="16"/>
  <c r="T252" i="18"/>
  <c r="AF167" i="14"/>
  <c r="AF28" i="14" s="1"/>
  <c r="AG141" i="14"/>
  <c r="AQ131" i="18"/>
  <c r="N131" i="18" s="1"/>
  <c r="O120" i="18"/>
  <c r="AD133" i="18"/>
  <c r="BV122" i="18"/>
  <c r="Y39" i="16"/>
  <c r="BP122" i="18"/>
  <c r="W39" i="16"/>
  <c r="AH31" i="10"/>
  <c r="AG40" i="10"/>
  <c r="AG159" i="10" s="1"/>
  <c r="CB37" i="9"/>
  <c r="AD25" i="6"/>
  <c r="BG262" i="18"/>
  <c r="T259" i="18"/>
  <c r="AG157" i="14"/>
  <c r="AG18" i="14" s="1"/>
  <c r="AG207" i="18" s="1"/>
  <c r="AG234" i="18" s="1"/>
  <c r="AH131" i="14"/>
  <c r="CK121" i="18"/>
  <c r="AD45" i="16"/>
  <c r="BA121" i="18"/>
  <c r="R45" i="16"/>
  <c r="BJ121" i="18"/>
  <c r="U45" i="16"/>
  <c r="AI121" i="18"/>
  <c r="L45" i="16"/>
  <c r="G16" i="15"/>
  <c r="CH123" i="18"/>
  <c r="AC58" i="16"/>
  <c r="AO53" i="16"/>
  <c r="N53" i="16" s="1"/>
  <c r="N59" i="16"/>
  <c r="CE53" i="16"/>
  <c r="AB53" i="16" s="1"/>
  <c r="AB59" i="16"/>
  <c r="AU123" i="18"/>
  <c r="P58" i="16"/>
  <c r="AR53" i="16"/>
  <c r="O53" i="16" s="1"/>
  <c r="O59" i="16"/>
  <c r="AF145" i="18"/>
  <c r="AG166" i="14"/>
  <c r="AG27" i="14" s="1"/>
  <c r="AG216" i="18" s="1"/>
  <c r="AG243" i="18" s="1"/>
  <c r="AH140" i="14"/>
  <c r="AF201" i="18"/>
  <c r="T61" i="20"/>
  <c r="BI105" i="18"/>
  <c r="T105" i="18" s="1"/>
  <c r="BD64" i="16"/>
  <c r="S64" i="16" s="1"/>
  <c r="S70" i="16"/>
  <c r="AV13" i="16"/>
  <c r="AV65" i="20" s="1"/>
  <c r="AV128" i="18" s="1"/>
  <c r="AV119" i="18"/>
  <c r="AF125" i="18"/>
  <c r="K125" i="18" s="1"/>
  <c r="AF82" i="16"/>
  <c r="AG79" i="16" s="1"/>
  <c r="K80" i="16"/>
  <c r="AR122" i="18"/>
  <c r="O39" i="16"/>
  <c r="W37" i="9"/>
  <c r="K25" i="6"/>
  <c r="BD37" i="9"/>
  <c r="V25" i="6"/>
  <c r="AG117" i="13"/>
  <c r="AF170" i="13"/>
  <c r="AF31" i="13" s="1"/>
  <c r="AF86" i="16"/>
  <c r="K92" i="16"/>
  <c r="AZ119" i="18"/>
  <c r="AZ13" i="16"/>
  <c r="AZ65" i="20" s="1"/>
  <c r="AZ128" i="18" s="1"/>
  <c r="CH125" i="18"/>
  <c r="AC80" i="16"/>
  <c r="BD125" i="18"/>
  <c r="S80" i="16"/>
  <c r="AF36" i="9"/>
  <c r="N24" i="6"/>
  <c r="U263" i="18"/>
  <c r="BS36" i="9"/>
  <c r="AA24" i="6"/>
  <c r="BM36" i="9"/>
  <c r="Y24" i="6"/>
  <c r="E23" i="15"/>
  <c r="E25" i="15" s="1"/>
  <c r="F21" i="15" s="1"/>
  <c r="AO37" i="9"/>
  <c r="Q25" i="6"/>
  <c r="AH32" i="10"/>
  <c r="AG41" i="10"/>
  <c r="AG160" i="10" s="1"/>
  <c r="AH27" i="10"/>
  <c r="AG36" i="10"/>
  <c r="AG155" i="10" s="1"/>
  <c r="O61" i="20"/>
  <c r="AT105" i="18"/>
  <c r="O105" i="18" s="1"/>
  <c r="AH29" i="10"/>
  <c r="AG38" i="10"/>
  <c r="AG157" i="10" s="1"/>
  <c r="CG15" i="18"/>
  <c r="I15" i="18" s="1"/>
  <c r="AB263" i="18"/>
  <c r="BA124" i="18"/>
  <c r="R69" i="16"/>
  <c r="BJ64" i="16"/>
  <c r="U64" i="16" s="1"/>
  <c r="U70" i="16"/>
  <c r="AX64" i="16"/>
  <c r="Q64" i="16" s="1"/>
  <c r="Q70" i="16"/>
  <c r="BP64" i="16"/>
  <c r="W64" i="16" s="1"/>
  <c r="W70" i="16"/>
  <c r="CK126" i="18"/>
  <c r="AD91" i="16"/>
  <c r="AO86" i="16"/>
  <c r="N86" i="16" s="1"/>
  <c r="N92" i="16"/>
  <c r="AU126" i="18"/>
  <c r="P91" i="16"/>
  <c r="BC119" i="18"/>
  <c r="BC13" i="16"/>
  <c r="BC65" i="20" s="1"/>
  <c r="BC128" i="18" s="1"/>
  <c r="BA119" i="18"/>
  <c r="BA13" i="16"/>
  <c r="BA65" i="20" s="1"/>
  <c r="R27" i="16"/>
  <c r="BJ119" i="18"/>
  <c r="BJ13" i="16"/>
  <c r="BJ65" i="20" s="1"/>
  <c r="BJ128" i="18" s="1"/>
  <c r="U27" i="16"/>
  <c r="AM119" i="18"/>
  <c r="AM13" i="16"/>
  <c r="AM65" i="20" s="1"/>
  <c r="AM128" i="18" s="1"/>
  <c r="AU13" i="16"/>
  <c r="AU65" i="20" s="1"/>
  <c r="AU119" i="18"/>
  <c r="P27" i="16"/>
  <c r="AR13" i="16"/>
  <c r="AR65" i="20" s="1"/>
  <c r="AR119" i="18"/>
  <c r="O27" i="16"/>
  <c r="AF155" i="18"/>
  <c r="AG21" i="15"/>
  <c r="AG25" i="15" s="1"/>
  <c r="AF26" i="7"/>
  <c r="BY262" i="18"/>
  <c r="Z259" i="18"/>
  <c r="CA81" i="16"/>
  <c r="CA75" i="16" s="1"/>
  <c r="BN81" i="16"/>
  <c r="BN75" i="16" s="1"/>
  <c r="BM125" i="18"/>
  <c r="V80" i="16"/>
  <c r="BL81" i="16"/>
  <c r="BL75" i="16" s="1"/>
  <c r="AO125" i="18"/>
  <c r="N80" i="16"/>
  <c r="CE125" i="18"/>
  <c r="AB80" i="16"/>
  <c r="BS81" i="16"/>
  <c r="BG125" i="18"/>
  <c r="T80" i="16"/>
  <c r="AK81" i="16"/>
  <c r="AK75" i="16" s="1"/>
  <c r="BP125" i="18"/>
  <c r="W80" i="16"/>
  <c r="CA103" i="16"/>
  <c r="CA97" i="16" s="1"/>
  <c r="CH103" i="16"/>
  <c r="BJ127" i="18"/>
  <c r="U102" i="16"/>
  <c r="AN103" i="16"/>
  <c r="AN97" i="16" s="1"/>
  <c r="AM103" i="16"/>
  <c r="AM97" i="16" s="1"/>
  <c r="AL103" i="16"/>
  <c r="BF103" i="16"/>
  <c r="BF97" i="16" s="1"/>
  <c r="G33" i="16"/>
  <c r="AG110" i="13"/>
  <c r="AF163" i="13"/>
  <c r="AF24" i="13" s="1"/>
  <c r="AN15" i="18"/>
  <c r="AN29" i="8" s="1"/>
  <c r="CE122" i="18"/>
  <c r="AB39" i="16"/>
  <c r="BG122" i="18"/>
  <c r="T39" i="16"/>
  <c r="AW131" i="18"/>
  <c r="P131" i="18" s="1"/>
  <c r="Q120" i="18"/>
  <c r="AG24" i="17"/>
  <c r="AG25" i="17" s="1"/>
  <c r="AF207" i="18"/>
  <c r="BY121" i="18"/>
  <c r="Z45" i="16"/>
  <c r="AU36" i="9"/>
  <c r="S24" i="6"/>
  <c r="BI131" i="18"/>
  <c r="T131" i="18" s="1"/>
  <c r="U120" i="18"/>
  <c r="AG135" i="14"/>
  <c r="AF161" i="14"/>
  <c r="AF22" i="14" s="1"/>
  <c r="BY53" i="16"/>
  <c r="Z53" i="16" s="1"/>
  <c r="Z59" i="16"/>
  <c r="AL53" i="16"/>
  <c r="M53" i="16" s="1"/>
  <c r="M59" i="16"/>
  <c r="CB123" i="18"/>
  <c r="AA58" i="16"/>
  <c r="AR123" i="18"/>
  <c r="O58" i="16"/>
  <c r="AG154" i="14"/>
  <c r="AG15" i="14" s="1"/>
  <c r="AG204" i="18" s="1"/>
  <c r="AG231" i="18" s="1"/>
  <c r="AH128" i="14"/>
  <c r="AF216" i="18"/>
  <c r="AF144" i="18"/>
  <c r="Z3" i="22"/>
  <c r="AF22" i="12"/>
  <c r="AG106" i="13"/>
  <c r="AF159" i="13"/>
  <c r="AF20" i="13" s="1"/>
  <c r="BG124" i="18"/>
  <c r="T69" i="16"/>
  <c r="BD97" i="16"/>
  <c r="AG129" i="14"/>
  <c r="AF155" i="14"/>
  <c r="AF16" i="14" s="1"/>
  <c r="AG13" i="19"/>
  <c r="AG16" i="19" s="1"/>
  <c r="AF36" i="7"/>
  <c r="M61" i="20"/>
  <c r="AN105" i="18"/>
  <c r="M105" i="18" s="1"/>
  <c r="AL86" i="16"/>
  <c r="M86" i="16" s="1"/>
  <c r="M92" i="16"/>
  <c r="AI119" i="18"/>
  <c r="AI13" i="16"/>
  <c r="AI65" i="20" s="1"/>
  <c r="L27" i="16"/>
  <c r="R15" i="18"/>
  <c r="BA29" i="8"/>
  <c r="R29" i="8" s="1"/>
  <c r="AG39" i="19"/>
  <c r="AF40" i="7"/>
  <c r="BJ29" i="8"/>
  <c r="U29" i="8" s="1"/>
  <c r="U15" i="18"/>
  <c r="AF105" i="18"/>
  <c r="K105" i="18" s="1"/>
  <c r="K61" i="20"/>
  <c r="AF95" i="10"/>
  <c r="C87" i="25" s="1"/>
  <c r="AF104" i="10"/>
  <c r="C96" i="25" s="1"/>
  <c r="AF88" i="10"/>
  <c r="C80" i="25" s="1"/>
  <c r="AF82" i="10"/>
  <c r="C74" i="25" s="1"/>
  <c r="AF91" i="10"/>
  <c r="C83" i="25" s="1"/>
  <c r="AF96" i="10"/>
  <c r="C88" i="25" s="1"/>
  <c r="AF81" i="10"/>
  <c r="C73" i="25" s="1"/>
  <c r="AF89" i="10"/>
  <c r="C81" i="25" s="1"/>
  <c r="AF87" i="10"/>
  <c r="C79" i="25" s="1"/>
  <c r="AF86" i="10"/>
  <c r="C78" i="25" s="1"/>
  <c r="AF100" i="10"/>
  <c r="C92" i="25" s="1"/>
  <c r="AF92" i="10"/>
  <c r="C84" i="25" s="1"/>
  <c r="AF98" i="10"/>
  <c r="C90" i="25" s="1"/>
  <c r="AF154" i="10"/>
  <c r="AF97" i="10"/>
  <c r="C89" i="25" s="1"/>
  <c r="AF103" i="10"/>
  <c r="C95" i="25" s="1"/>
  <c r="AF34" i="10"/>
  <c r="AF83" i="10"/>
  <c r="C75" i="25" s="1"/>
  <c r="AF84" i="10"/>
  <c r="C76" i="25" s="1"/>
  <c r="AF93" i="10"/>
  <c r="C85" i="25" s="1"/>
  <c r="AF85" i="10"/>
  <c r="C77" i="25" s="1"/>
  <c r="AF94" i="10"/>
  <c r="C86" i="25" s="1"/>
  <c r="AF101" i="10"/>
  <c r="C93" i="25" s="1"/>
  <c r="AF90" i="10"/>
  <c r="C82" i="25" s="1"/>
  <c r="AF99" i="10"/>
  <c r="C91" i="25" s="1"/>
  <c r="AF102" i="10"/>
  <c r="C94" i="25" s="1"/>
  <c r="AF80" i="10"/>
  <c r="C72" i="25" s="1"/>
  <c r="BP106" i="18"/>
  <c r="W104" i="18"/>
  <c r="AR29" i="8"/>
  <c r="O29" i="8" s="1"/>
  <c r="O15" i="18"/>
  <c r="E16" i="15"/>
  <c r="BJ106" i="18"/>
  <c r="U104" i="18"/>
  <c r="CK262" i="18"/>
  <c r="AD259" i="18"/>
  <c r="AI106" i="18"/>
  <c r="L104" i="18"/>
  <c r="CL16" i="8"/>
  <c r="BS262" i="18"/>
  <c r="X259" i="18"/>
  <c r="CJ16" i="8"/>
  <c r="H16" i="15"/>
  <c r="CH262" i="18"/>
  <c r="AC259" i="18"/>
  <c r="BY64" i="16"/>
  <c r="Z64" i="16" s="1"/>
  <c r="Z70" i="16"/>
  <c r="CE124" i="18"/>
  <c r="AB69" i="16"/>
  <c r="AL124" i="18"/>
  <c r="M69" i="16"/>
  <c r="AR124" i="18"/>
  <c r="O69" i="16"/>
  <c r="BY126" i="18"/>
  <c r="Z91" i="16"/>
  <c r="BM86" i="16"/>
  <c r="V86" i="16" s="1"/>
  <c r="V92" i="16"/>
  <c r="BV126" i="18"/>
  <c r="Y91" i="16"/>
  <c r="AX86" i="16"/>
  <c r="Q86" i="16" s="1"/>
  <c r="Q92" i="16"/>
  <c r="BS86" i="16"/>
  <c r="X86" i="16" s="1"/>
  <c r="X92" i="16"/>
  <c r="CJ13" i="16"/>
  <c r="CJ65" i="20" s="1"/>
  <c r="CJ119" i="18"/>
  <c r="AQ119" i="18"/>
  <c r="AQ13" i="16"/>
  <c r="AQ65" i="20" s="1"/>
  <c r="AY119" i="18"/>
  <c r="AY13" i="16"/>
  <c r="AY65" i="20" s="1"/>
  <c r="AY128" i="18" s="1"/>
  <c r="AW119" i="18"/>
  <c r="AW13" i="16"/>
  <c r="AW65" i="20" s="1"/>
  <c r="AW128" i="18" s="1"/>
  <c r="BF119" i="18"/>
  <c r="BF13" i="16"/>
  <c r="BF65" i="20" s="1"/>
  <c r="BF128" i="18" s="1"/>
  <c r="AG13" i="16"/>
  <c r="AG65" i="20" s="1"/>
  <c r="AG128" i="18" s="1"/>
  <c r="AG119" i="18"/>
  <c r="AF106" i="18"/>
  <c r="K104" i="18"/>
  <c r="AD136" i="18"/>
  <c r="CJ81" i="16"/>
  <c r="CJ75" i="16" s="1"/>
  <c r="AQ81" i="16"/>
  <c r="AQ75" i="16" s="1"/>
  <c r="BV125" i="18"/>
  <c r="Y80" i="16"/>
  <c r="AO81" i="16"/>
  <c r="AN81" i="16"/>
  <c r="AN75" i="16" s="1"/>
  <c r="AM81" i="16"/>
  <c r="AM75" i="16" s="1"/>
  <c r="AU125" i="18"/>
  <c r="P80" i="16"/>
  <c r="BE81" i="16"/>
  <c r="BE75" i="16" s="1"/>
  <c r="AH81" i="16"/>
  <c r="AH75" i="16" s="1"/>
  <c r="CL103" i="16"/>
  <c r="CL97" i="16" s="1"/>
  <c r="BY103" i="16"/>
  <c r="BB103" i="16"/>
  <c r="BB97" i="16" s="1"/>
  <c r="CH127" i="18"/>
  <c r="AC102" i="16"/>
  <c r="AO127" i="18"/>
  <c r="N102" i="16"/>
  <c r="E102" i="16" s="1"/>
  <c r="CE103" i="16"/>
  <c r="CC103" i="16"/>
  <c r="CC97" i="16" s="1"/>
  <c r="AU103" i="16"/>
  <c r="AH103" i="16"/>
  <c r="AH97" i="16" s="1"/>
  <c r="E33" i="16"/>
  <c r="BL131" i="18"/>
  <c r="U131" i="18" s="1"/>
  <c r="V120" i="18"/>
  <c r="AG107" i="13"/>
  <c r="AF160" i="13"/>
  <c r="AF21" i="13" s="1"/>
  <c r="AT131" i="18"/>
  <c r="O131" i="18" s="1"/>
  <c r="P120" i="18"/>
  <c r="AO262" i="18"/>
  <c r="N259" i="18"/>
  <c r="E259" i="18" s="1"/>
  <c r="Z120" i="18"/>
  <c r="BX131" i="18"/>
  <c r="Y131" i="18" s="1"/>
  <c r="N252" i="18"/>
  <c r="AB252" i="18"/>
  <c r="AX36" i="9"/>
  <c r="T24" i="6"/>
  <c r="AX262" i="18"/>
  <c r="Q259" i="18"/>
  <c r="AF173" i="14"/>
  <c r="AF34" i="14" s="1"/>
  <c r="AG147" i="14"/>
  <c r="CH121" i="18"/>
  <c r="AC45" i="16"/>
  <c r="AO121" i="18"/>
  <c r="N45" i="16"/>
  <c r="BS121" i="18"/>
  <c r="X45" i="16"/>
  <c r="AR121" i="18"/>
  <c r="O45" i="16"/>
  <c r="AH116" i="12"/>
  <c r="AG27" i="12"/>
  <c r="BF131" i="18"/>
  <c r="S131" i="18" s="1"/>
  <c r="T120" i="18"/>
  <c r="AG116" i="13"/>
  <c r="AF169" i="13"/>
  <c r="AF30" i="13" s="1"/>
  <c r="BV53" i="16"/>
  <c r="Y53" i="16" s="1"/>
  <c r="Y59" i="16"/>
  <c r="AI53" i="16"/>
  <c r="L53" i="16" s="1"/>
  <c r="L59" i="16"/>
  <c r="AF204" i="18"/>
  <c r="AG151" i="13"/>
  <c r="AG12" i="13" s="1"/>
  <c r="AH98" i="13"/>
  <c r="AF158" i="10"/>
  <c r="AA61" i="20"/>
  <c r="CD105" i="18"/>
  <c r="AA105" i="18" s="1"/>
  <c r="AI126" i="18"/>
  <c r="L91" i="16"/>
  <c r="AL106" i="18"/>
  <c r="M104" i="18"/>
  <c r="AL125" i="18"/>
  <c r="M80" i="16"/>
  <c r="AI64" i="16"/>
  <c r="L64" i="16" s="1"/>
  <c r="L70" i="16"/>
  <c r="BR13" i="16"/>
  <c r="BR65" i="20" s="1"/>
  <c r="BR128" i="18" s="1"/>
  <c r="BR119" i="18"/>
  <c r="BY127" i="18"/>
  <c r="Z102" i="16"/>
  <c r="P135" i="10"/>
  <c r="AR135" i="10"/>
  <c r="Q135" i="10"/>
  <c r="AT135" i="10"/>
  <c r="AS135" i="10"/>
  <c r="O135" i="10"/>
  <c r="AU135" i="10"/>
  <c r="R135" i="10"/>
  <c r="AV135" i="10"/>
  <c r="AW135" i="10"/>
  <c r="AX135" i="10"/>
  <c r="AY135" i="10"/>
  <c r="AZ135" i="10"/>
  <c r="BA135" i="10"/>
  <c r="BB135" i="10"/>
  <c r="BC135" i="10"/>
  <c r="BO15" i="18"/>
  <c r="G15" i="18" s="1"/>
  <c r="V263" i="18"/>
  <c r="AL37" i="9"/>
  <c r="P25" i="6"/>
  <c r="CK106" i="18"/>
  <c r="CK16" i="8" s="1"/>
  <c r="AD104" i="18"/>
  <c r="I104" i="18" s="1"/>
  <c r="V3" i="22"/>
  <c r="BM37" i="9"/>
  <c r="Y25" i="6"/>
  <c r="BP105" i="18"/>
  <c r="W105" i="18" s="1"/>
  <c r="W61" i="20"/>
  <c r="V61" i="20"/>
  <c r="BO105" i="18"/>
  <c r="V105" i="18" s="1"/>
  <c r="W36" i="9"/>
  <c r="K24" i="6"/>
  <c r="E24" i="6" s="1"/>
  <c r="AX37" i="9"/>
  <c r="T25" i="6"/>
  <c r="P61" i="20"/>
  <c r="AW105" i="18"/>
  <c r="P105" i="18" s="1"/>
  <c r="AF156" i="10"/>
  <c r="BG106" i="18"/>
  <c r="T104" i="18"/>
  <c r="BG36" i="9"/>
  <c r="W24" i="6"/>
  <c r="O104" i="18"/>
  <c r="AR106" i="18"/>
  <c r="Y61" i="20"/>
  <c r="BX105" i="18"/>
  <c r="Y105" i="18" s="1"/>
  <c r="G24" i="15"/>
  <c r="BY124" i="18"/>
  <c r="Z69" i="16"/>
  <c r="CH64" i="16"/>
  <c r="AC64" i="16" s="1"/>
  <c r="AC70" i="16"/>
  <c r="AO124" i="18"/>
  <c r="N69" i="16"/>
  <c r="BP124" i="18"/>
  <c r="W69" i="16"/>
  <c r="AR64" i="16"/>
  <c r="O64" i="16" s="1"/>
  <c r="O70" i="16"/>
  <c r="BJ86" i="16"/>
  <c r="U86" i="16" s="1"/>
  <c r="U92" i="16"/>
  <c r="CE86" i="16"/>
  <c r="AB86" i="16" s="1"/>
  <c r="AB92" i="16"/>
  <c r="AR86" i="16"/>
  <c r="O86" i="16" s="1"/>
  <c r="O92" i="16"/>
  <c r="BN119" i="18"/>
  <c r="BN13" i="16"/>
  <c r="BN65" i="20" s="1"/>
  <c r="BN128" i="18" s="1"/>
  <c r="BK119" i="18"/>
  <c r="BK13" i="16"/>
  <c r="BK65" i="20" s="1"/>
  <c r="BK128" i="18" s="1"/>
  <c r="AX13" i="16"/>
  <c r="AX65" i="20" s="1"/>
  <c r="AX119" i="18"/>
  <c r="Q27" i="16"/>
  <c r="AL119" i="18"/>
  <c r="AL13" i="16"/>
  <c r="AL65" i="20" s="1"/>
  <c r="AL128" i="18" s="1"/>
  <c r="M27" i="16"/>
  <c r="BE119" i="18"/>
  <c r="BE13" i="16"/>
  <c r="BE65" i="20" s="1"/>
  <c r="BE128" i="18" s="1"/>
  <c r="AF13" i="16"/>
  <c r="AF65" i="20" s="1"/>
  <c r="AF119" i="18"/>
  <c r="AF29" i="16"/>
  <c r="K27" i="16"/>
  <c r="BD262" i="18"/>
  <c r="S259" i="18"/>
  <c r="CK125" i="18"/>
  <c r="AD80" i="16"/>
  <c r="I80" i="16" s="1"/>
  <c r="BY125" i="18"/>
  <c r="Z80" i="16"/>
  <c r="H80" i="16" s="1"/>
  <c r="BM81" i="16"/>
  <c r="AY81" i="16"/>
  <c r="AY75" i="16" s="1"/>
  <c r="AX125" i="18"/>
  <c r="Q80" i="16"/>
  <c r="BR81" i="16"/>
  <c r="BR75" i="16" s="1"/>
  <c r="BF81" i="16"/>
  <c r="BF75" i="16" s="1"/>
  <c r="AG81" i="16"/>
  <c r="AG75" i="16" s="1"/>
  <c r="AD138" i="18"/>
  <c r="BA127" i="18"/>
  <c r="R102" i="16"/>
  <c r="AP103" i="16"/>
  <c r="AP97" i="16" s="1"/>
  <c r="AO103" i="16"/>
  <c r="CB127" i="18"/>
  <c r="AA102" i="16"/>
  <c r="BP103" i="16"/>
  <c r="AR127" i="18"/>
  <c r="O102" i="16"/>
  <c r="AN131" i="18"/>
  <c r="M131" i="18" s="1"/>
  <c r="N120" i="18"/>
  <c r="E120" i="18" s="1"/>
  <c r="AG103" i="13"/>
  <c r="AF156" i="13"/>
  <c r="AF17" i="13" s="1"/>
  <c r="X252" i="18"/>
  <c r="CB122" i="18"/>
  <c r="AA39" i="16"/>
  <c r="BD122" i="18"/>
  <c r="S39" i="16"/>
  <c r="BU131" i="18"/>
  <c r="X131" i="18" s="1"/>
  <c r="Y120" i="18"/>
  <c r="AG139" i="14"/>
  <c r="AF165" i="14"/>
  <c r="AF26" i="14" s="1"/>
  <c r="AG144" i="14"/>
  <c r="AF170" i="14"/>
  <c r="AF31" i="14" s="1"/>
  <c r="AO132" i="10"/>
  <c r="AP132" i="10" s="1"/>
  <c r="AQ132" i="10" s="1"/>
  <c r="CB121" i="18"/>
  <c r="AA45" i="16"/>
  <c r="Y3" i="22"/>
  <c r="AF29" i="12"/>
  <c r="AD120" i="18"/>
  <c r="CJ131" i="18"/>
  <c r="AC131" i="18" s="1"/>
  <c r="Y252" i="18"/>
  <c r="AG114" i="13"/>
  <c r="AF167" i="13"/>
  <c r="AF28" i="13" s="1"/>
  <c r="AO123" i="18"/>
  <c r="N58" i="16"/>
  <c r="CE123" i="18"/>
  <c r="AB58" i="16"/>
  <c r="BD53" i="16"/>
  <c r="S53" i="16" s="1"/>
  <c r="S59" i="16"/>
  <c r="S263" i="18"/>
  <c r="AG162" i="14"/>
  <c r="AG23" i="14" s="1"/>
  <c r="AG212" i="18" s="1"/>
  <c r="AG239" i="18" s="1"/>
  <c r="AH136" i="14"/>
  <c r="AF148" i="18"/>
  <c r="BG37" i="9"/>
  <c r="W25" i="6"/>
  <c r="AR37" i="9"/>
  <c r="R25" i="6"/>
  <c r="BA64" i="16"/>
  <c r="R64" i="16" s="1"/>
  <c r="R70" i="16"/>
  <c r="AF64" i="16"/>
  <c r="K70" i="16"/>
  <c r="CK86" i="16"/>
  <c r="AD86" i="16" s="1"/>
  <c r="AD92" i="16"/>
  <c r="BT13" i="16"/>
  <c r="BT65" i="20" s="1"/>
  <c r="BT128" i="18" s="1"/>
  <c r="BT119" i="18"/>
  <c r="BJ125" i="18"/>
  <c r="U80" i="16"/>
  <c r="BV127" i="18"/>
  <c r="Y102" i="16"/>
  <c r="AL29" i="8"/>
  <c r="AO106" i="18"/>
  <c r="AO16" i="8" s="1"/>
  <c r="N104" i="18"/>
  <c r="BP262" i="18"/>
  <c r="W259" i="18"/>
  <c r="P104" i="18"/>
  <c r="AU106" i="18"/>
  <c r="AU16" i="8" s="1"/>
  <c r="CK105" i="18"/>
  <c r="AD105" i="18" s="1"/>
  <c r="AD61" i="20"/>
  <c r="AW16" i="8"/>
  <c r="AH28" i="10"/>
  <c r="AG37" i="10"/>
  <c r="AG156" i="10" s="1"/>
  <c r="N61" i="20"/>
  <c r="F22" i="15"/>
  <c r="AU37" i="9"/>
  <c r="S25" i="6"/>
  <c r="G25" i="6" s="1"/>
  <c r="X61" i="20"/>
  <c r="BU105" i="18"/>
  <c r="X105" i="18" s="1"/>
  <c r="BV124" i="18"/>
  <c r="Y69" i="16"/>
  <c r="AO64" i="16"/>
  <c r="N64" i="16" s="1"/>
  <c r="N70" i="16"/>
  <c r="BG64" i="16"/>
  <c r="T64" i="16" s="1"/>
  <c r="T70" i="16"/>
  <c r="CB64" i="16"/>
  <c r="AA64" i="16" s="1"/>
  <c r="I64" i="16" s="1"/>
  <c r="AA70" i="16"/>
  <c r="AX126" i="18"/>
  <c r="Q91" i="16"/>
  <c r="AU86" i="16"/>
  <c r="P86" i="16" s="1"/>
  <c r="P92" i="16"/>
  <c r="AR126" i="18"/>
  <c r="O91" i="16"/>
  <c r="AD27" i="16"/>
  <c r="CM119" i="18"/>
  <c r="CM13" i="16"/>
  <c r="CM65" i="20" s="1"/>
  <c r="CM128" i="18" s="1"/>
  <c r="BB119" i="18"/>
  <c r="BB13" i="16"/>
  <c r="BB65" i="20" s="1"/>
  <c r="BB128" i="18" s="1"/>
  <c r="BV119" i="18"/>
  <c r="BV13" i="16"/>
  <c r="BV65" i="20" s="1"/>
  <c r="Y27" i="16"/>
  <c r="BI119" i="18"/>
  <c r="BI13" i="16"/>
  <c r="BI65" i="20" s="1"/>
  <c r="CC13" i="16"/>
  <c r="CC65" i="20" s="1"/>
  <c r="CC128" i="18" s="1"/>
  <c r="CC119" i="18"/>
  <c r="BP119" i="18"/>
  <c r="BP13" i="16"/>
  <c r="BP65" i="20" s="1"/>
  <c r="W27" i="16"/>
  <c r="AG127" i="14"/>
  <c r="AF153" i="14"/>
  <c r="AF14" i="14" s="1"/>
  <c r="CK81" i="16"/>
  <c r="BC81" i="16"/>
  <c r="BC75" i="16" s="1"/>
  <c r="AI125" i="18"/>
  <c r="L80" i="16"/>
  <c r="BN103" i="16"/>
  <c r="BN97" i="16" s="1"/>
  <c r="BV103" i="16"/>
  <c r="AY103" i="16"/>
  <c r="AY97" i="16" s="1"/>
  <c r="CE127" i="18"/>
  <c r="AB102" i="16"/>
  <c r="BS127" i="18"/>
  <c r="X102" i="16"/>
  <c r="AV103" i="16"/>
  <c r="AV97" i="16" s="1"/>
  <c r="BQ103" i="16"/>
  <c r="BQ97" i="16" s="1"/>
  <c r="BE103" i="16"/>
  <c r="BE97" i="16" s="1"/>
  <c r="AZ15" i="18"/>
  <c r="F15" i="18" s="1"/>
  <c r="Q263" i="18"/>
  <c r="H14" i="19"/>
  <c r="AG120" i="13"/>
  <c r="AF173" i="13"/>
  <c r="AF34" i="13" s="1"/>
  <c r="U252" i="18"/>
  <c r="R252" i="18"/>
  <c r="M252" i="18"/>
  <c r="CK122" i="18"/>
  <c r="AD39" i="16"/>
  <c r="CH122" i="18"/>
  <c r="AC39" i="16"/>
  <c r="AU122" i="18"/>
  <c r="P39" i="16"/>
  <c r="AI122" i="18"/>
  <c r="L39" i="16"/>
  <c r="L263" i="18"/>
  <c r="BY36" i="9"/>
  <c r="AC24" i="6"/>
  <c r="AQ15" i="18"/>
  <c r="N263" i="18"/>
  <c r="AG146" i="14"/>
  <c r="AF172" i="14"/>
  <c r="AF33" i="14" s="1"/>
  <c r="AX121" i="18"/>
  <c r="Q45" i="16"/>
  <c r="AF47" i="16"/>
  <c r="AG44" i="16" s="1"/>
  <c r="AG46" i="16" s="1"/>
  <c r="AF121" i="18"/>
  <c r="K45" i="16"/>
  <c r="V252" i="18"/>
  <c r="AG121" i="13"/>
  <c r="AF174" i="13"/>
  <c r="AF35" i="13" s="1"/>
  <c r="AG113" i="13"/>
  <c r="AF166" i="13"/>
  <c r="AF27" i="13" s="1"/>
  <c r="CD131" i="18"/>
  <c r="AA131" i="18" s="1"/>
  <c r="AB120" i="18"/>
  <c r="AG104" i="13"/>
  <c r="AF157" i="13"/>
  <c r="AF18" i="13" s="1"/>
  <c r="CK123" i="18"/>
  <c r="AD58" i="16"/>
  <c r="BY123" i="18"/>
  <c r="Z58" i="16"/>
  <c r="H58" i="16" s="1"/>
  <c r="BJ53" i="16"/>
  <c r="U53" i="16" s="1"/>
  <c r="U59" i="16"/>
  <c r="AL123" i="18"/>
  <c r="M58" i="16"/>
  <c r="AU53" i="16"/>
  <c r="P53" i="16" s="1"/>
  <c r="P59" i="16"/>
  <c r="BP53" i="16"/>
  <c r="W53" i="16" s="1"/>
  <c r="H53" i="16" s="1"/>
  <c r="W59" i="16"/>
  <c r="BD123" i="18"/>
  <c r="S58" i="16"/>
  <c r="AF123" i="18"/>
  <c r="K123" i="18" s="1"/>
  <c r="AF60" i="16"/>
  <c r="K58" i="16"/>
  <c r="K60" i="16" s="1"/>
  <c r="L57" i="16" s="1"/>
  <c r="AG156" i="14"/>
  <c r="AG17" i="14" s="1"/>
  <c r="AG206" i="18" s="1"/>
  <c r="AG233" i="18" s="1"/>
  <c r="AH130" i="14"/>
  <c r="BD29" i="8"/>
  <c r="S29" i="8" s="1"/>
  <c r="S15" i="18"/>
  <c r="AF212" i="18"/>
  <c r="AH102" i="13"/>
  <c r="AG155" i="13"/>
  <c r="AG16" i="13" s="1"/>
  <c r="AG148" i="18" s="1"/>
  <c r="AG175" i="18" s="1"/>
  <c r="CF83" i="14"/>
  <c r="CG83" i="14"/>
  <c r="AB83" i="14"/>
  <c r="CB83" i="14"/>
  <c r="AC83" i="14"/>
  <c r="CC83" i="14"/>
  <c r="AD83" i="14"/>
  <c r="CD83" i="14"/>
  <c r="CE83" i="14"/>
  <c r="AA83" i="14"/>
  <c r="CH83" i="14"/>
  <c r="CI83" i="14"/>
  <c r="CJ83" i="14"/>
  <c r="CK83" i="14"/>
  <c r="CL83" i="14"/>
  <c r="CM83" i="14"/>
  <c r="BG71" i="13"/>
  <c r="V71" i="13"/>
  <c r="BD71" i="13"/>
  <c r="S71" i="13"/>
  <c r="U71" i="13"/>
  <c r="BF71" i="13"/>
  <c r="BE71" i="13"/>
  <c r="T71" i="13"/>
  <c r="BH71" i="13"/>
  <c r="BI71" i="13"/>
  <c r="BJ71" i="13"/>
  <c r="BK71" i="13"/>
  <c r="BL71" i="13"/>
  <c r="BM71" i="13"/>
  <c r="BN71" i="13"/>
  <c r="BO71" i="13"/>
  <c r="AA102" i="11"/>
  <c r="CB102" i="11"/>
  <c r="CC102" i="11"/>
  <c r="AB102" i="11"/>
  <c r="AC102" i="11"/>
  <c r="CD102" i="11"/>
  <c r="AD102" i="11"/>
  <c r="CE102" i="11"/>
  <c r="CF102" i="11"/>
  <c r="CG102" i="11"/>
  <c r="CH102" i="11"/>
  <c r="CI102" i="11"/>
  <c r="CJ102" i="11"/>
  <c r="CK102" i="11"/>
  <c r="CL102" i="11"/>
  <c r="CM102" i="11"/>
  <c r="BQ136" i="11"/>
  <c r="W136" i="11"/>
  <c r="BP136" i="11"/>
  <c r="BR136" i="11"/>
  <c r="X136" i="11"/>
  <c r="Y136" i="11"/>
  <c r="Z136" i="11"/>
  <c r="BS136" i="11"/>
  <c r="BT136" i="11"/>
  <c r="BU136" i="11"/>
  <c r="BV136" i="11"/>
  <c r="BW136" i="11"/>
  <c r="BX136" i="11"/>
  <c r="BY136" i="11"/>
  <c r="BZ136" i="11"/>
  <c r="CA136" i="11"/>
  <c r="M73" i="14"/>
  <c r="L73" i="14"/>
  <c r="N73" i="14"/>
  <c r="AF73" i="14"/>
  <c r="AG73" i="14"/>
  <c r="AG46" i="14" s="1"/>
  <c r="K73" i="14"/>
  <c r="AH73" i="14"/>
  <c r="AK73" i="14"/>
  <c r="AL73" i="14"/>
  <c r="AI73" i="14"/>
  <c r="AJ73" i="14"/>
  <c r="AM73" i="14"/>
  <c r="AN73" i="14"/>
  <c r="AO73" i="14"/>
  <c r="AP73" i="14"/>
  <c r="AQ73" i="14"/>
  <c r="BB82" i="14"/>
  <c r="BC82" i="14"/>
  <c r="AU82" i="14"/>
  <c r="BA82" i="14"/>
  <c r="AV82" i="14"/>
  <c r="O82" i="14"/>
  <c r="AW82" i="14"/>
  <c r="P82" i="14"/>
  <c r="AS82" i="14"/>
  <c r="R82" i="14"/>
  <c r="AY82" i="14"/>
  <c r="Q82" i="14"/>
  <c r="AZ82" i="14"/>
  <c r="AT82" i="14"/>
  <c r="AR82" i="14"/>
  <c r="AX82" i="14"/>
  <c r="CG76" i="14"/>
  <c r="AA76" i="14"/>
  <c r="AB76" i="14"/>
  <c r="AC76" i="14"/>
  <c r="CB76" i="14"/>
  <c r="CD76" i="14"/>
  <c r="CE76" i="14"/>
  <c r="AD76" i="14"/>
  <c r="CC76" i="14"/>
  <c r="CF76" i="14"/>
  <c r="CH76" i="14"/>
  <c r="CI76" i="14"/>
  <c r="CJ76" i="14"/>
  <c r="CK76" i="14"/>
  <c r="CL76" i="14"/>
  <c r="CM76" i="14"/>
  <c r="BG91" i="14"/>
  <c r="BH91" i="14"/>
  <c r="U91" i="14"/>
  <c r="S91" i="14"/>
  <c r="T91" i="14"/>
  <c r="BI91" i="14"/>
  <c r="V91" i="14"/>
  <c r="BE91" i="14"/>
  <c r="BJ91" i="14"/>
  <c r="BD91" i="14"/>
  <c r="BK91" i="14"/>
  <c r="BF91" i="14"/>
  <c r="BL91" i="14"/>
  <c r="BM91" i="14"/>
  <c r="BN91" i="14"/>
  <c r="BO91" i="14"/>
  <c r="BC90" i="14"/>
  <c r="AW90" i="14"/>
  <c r="AX90" i="14"/>
  <c r="P90" i="14"/>
  <c r="Q90" i="14"/>
  <c r="AR90" i="14"/>
  <c r="AY90" i="14"/>
  <c r="AS90" i="14"/>
  <c r="AZ90" i="14"/>
  <c r="AT90" i="14"/>
  <c r="R90" i="14"/>
  <c r="O90" i="14"/>
  <c r="BA90" i="14"/>
  <c r="BB90" i="14"/>
  <c r="AU90" i="14"/>
  <c r="AV90" i="14"/>
  <c r="BB84" i="14"/>
  <c r="BC84" i="14"/>
  <c r="AU84" i="14"/>
  <c r="AY84" i="14"/>
  <c r="O84" i="14"/>
  <c r="AZ84" i="14"/>
  <c r="Q84" i="14"/>
  <c r="AV84" i="14"/>
  <c r="AR84" i="14"/>
  <c r="AS84" i="14"/>
  <c r="AT84" i="14"/>
  <c r="AW84" i="14"/>
  <c r="P84" i="14"/>
  <c r="BA84" i="14"/>
  <c r="AX84" i="14"/>
  <c r="R84" i="14"/>
  <c r="BB92" i="14"/>
  <c r="BC92" i="14"/>
  <c r="AW92" i="14"/>
  <c r="AZ92" i="14"/>
  <c r="O92" i="14"/>
  <c r="R92" i="14"/>
  <c r="AV92" i="14"/>
  <c r="AR92" i="14"/>
  <c r="AU92" i="14"/>
  <c r="AS92" i="14"/>
  <c r="AT92" i="14"/>
  <c r="P92" i="14"/>
  <c r="AX92" i="14"/>
  <c r="BA92" i="14"/>
  <c r="Q92" i="14"/>
  <c r="AY92" i="14"/>
  <c r="AL72" i="14"/>
  <c r="AK72" i="14"/>
  <c r="K72" i="14"/>
  <c r="L72" i="14"/>
  <c r="M72" i="14"/>
  <c r="N72" i="14"/>
  <c r="AM72" i="14"/>
  <c r="AI72" i="14"/>
  <c r="AF72" i="14"/>
  <c r="AG72" i="14"/>
  <c r="AG45" i="14" s="1"/>
  <c r="AH72" i="14"/>
  <c r="AJ72" i="14"/>
  <c r="AN72" i="14"/>
  <c r="AO72" i="14"/>
  <c r="AP72" i="14"/>
  <c r="AQ72" i="14"/>
  <c r="T77" i="14"/>
  <c r="BJ77" i="14"/>
  <c r="BH77" i="14"/>
  <c r="BK77" i="14"/>
  <c r="S77" i="14"/>
  <c r="BL77" i="14"/>
  <c r="U77" i="14"/>
  <c r="BD77" i="14"/>
  <c r="BE77" i="14"/>
  <c r="BF77" i="14"/>
  <c r="BG77" i="14"/>
  <c r="V77" i="14"/>
  <c r="BI77" i="14"/>
  <c r="BN77" i="14"/>
  <c r="BM77" i="14"/>
  <c r="BO77" i="14"/>
  <c r="BM95" i="14"/>
  <c r="BN95" i="14"/>
  <c r="BE95" i="14"/>
  <c r="BJ95" i="14"/>
  <c r="BF95" i="14"/>
  <c r="BL95" i="14"/>
  <c r="BG95" i="14"/>
  <c r="BH95" i="14"/>
  <c r="U95" i="14"/>
  <c r="BD95" i="14"/>
  <c r="T95" i="14"/>
  <c r="V95" i="14"/>
  <c r="BK95" i="14"/>
  <c r="S95" i="14"/>
  <c r="BI95" i="14"/>
  <c r="BO95" i="14"/>
  <c r="BT78" i="14"/>
  <c r="BU78" i="14"/>
  <c r="BS78" i="14"/>
  <c r="W78" i="14"/>
  <c r="BP78" i="14"/>
  <c r="X78" i="14"/>
  <c r="BQ78" i="14"/>
  <c r="BR78" i="14"/>
  <c r="Z78" i="14"/>
  <c r="Y78" i="14"/>
  <c r="BV78" i="14"/>
  <c r="BW78" i="14"/>
  <c r="BX78" i="14"/>
  <c r="BY78" i="14"/>
  <c r="BZ78" i="14"/>
  <c r="CA78" i="14"/>
  <c r="BG80" i="13"/>
  <c r="V80" i="13"/>
  <c r="S80" i="13"/>
  <c r="T80" i="13"/>
  <c r="BE80" i="13"/>
  <c r="BF80" i="13"/>
  <c r="BH80" i="13"/>
  <c r="BD80" i="13"/>
  <c r="U80" i="13"/>
  <c r="BI80" i="13"/>
  <c r="BJ80" i="13"/>
  <c r="BK80" i="13"/>
  <c r="BL80" i="13"/>
  <c r="BM80" i="13"/>
  <c r="BN80" i="13"/>
  <c r="BO80" i="13"/>
  <c r="CC90" i="13"/>
  <c r="AA90" i="13"/>
  <c r="CB90" i="13"/>
  <c r="AC90" i="13"/>
  <c r="AB90" i="13"/>
  <c r="CD90" i="13"/>
  <c r="AD90" i="13"/>
  <c r="CE90" i="13"/>
  <c r="CF90" i="13"/>
  <c r="CG90" i="13"/>
  <c r="CH90" i="13"/>
  <c r="CI90" i="13"/>
  <c r="CJ90" i="13"/>
  <c r="CK90" i="13"/>
  <c r="CL90" i="13"/>
  <c r="CM90" i="13"/>
  <c r="AI71" i="14"/>
  <c r="K71" i="14"/>
  <c r="AF71" i="14"/>
  <c r="L71" i="14"/>
  <c r="M71" i="14"/>
  <c r="N71" i="14"/>
  <c r="AJ71" i="14"/>
  <c r="AL71" i="14"/>
  <c r="AK71" i="14"/>
  <c r="AG71" i="14"/>
  <c r="AG44" i="14" s="1"/>
  <c r="AM71" i="14"/>
  <c r="AH71" i="14"/>
  <c r="AN71" i="14"/>
  <c r="AO71" i="14"/>
  <c r="AP71" i="14"/>
  <c r="AQ71" i="14"/>
  <c r="AJ84" i="13"/>
  <c r="AK84" i="13"/>
  <c r="K84" i="13"/>
  <c r="M84" i="13"/>
  <c r="AH84" i="13"/>
  <c r="AI84" i="13"/>
  <c r="N84" i="13"/>
  <c r="L84" i="13"/>
  <c r="AF84" i="13"/>
  <c r="AG84" i="13"/>
  <c r="AG57" i="13" s="1"/>
  <c r="AL84" i="13"/>
  <c r="AM84" i="13"/>
  <c r="AN84" i="13"/>
  <c r="AO84" i="13"/>
  <c r="AP84" i="13"/>
  <c r="AQ84" i="13"/>
  <c r="AX72" i="13"/>
  <c r="AY72" i="13"/>
  <c r="AV72" i="13"/>
  <c r="R72" i="13"/>
  <c r="P72" i="13"/>
  <c r="AR72" i="13"/>
  <c r="AS72" i="13"/>
  <c r="AT72" i="13"/>
  <c r="O72" i="13"/>
  <c r="AU72" i="13"/>
  <c r="Q72" i="13"/>
  <c r="AW72" i="13"/>
  <c r="AZ72" i="13"/>
  <c r="BA72" i="13"/>
  <c r="BB72" i="13"/>
  <c r="BC72" i="13"/>
  <c r="BS89" i="13"/>
  <c r="BR89" i="13"/>
  <c r="W89" i="13"/>
  <c r="BP89" i="13"/>
  <c r="X89" i="13"/>
  <c r="BQ89" i="13"/>
  <c r="Y89" i="13"/>
  <c r="Z89" i="13"/>
  <c r="BT89" i="13"/>
  <c r="BU89" i="13"/>
  <c r="BV89" i="13"/>
  <c r="BW89" i="13"/>
  <c r="BX89" i="13"/>
  <c r="BY89" i="13"/>
  <c r="BZ89" i="13"/>
  <c r="CA89" i="13"/>
  <c r="BG78" i="13"/>
  <c r="V78" i="13"/>
  <c r="BD78" i="13"/>
  <c r="S78" i="13"/>
  <c r="BE78" i="13"/>
  <c r="T78" i="13"/>
  <c r="BF78" i="13"/>
  <c r="U78" i="13"/>
  <c r="BH78" i="13"/>
  <c r="BI78" i="13"/>
  <c r="BJ78" i="13"/>
  <c r="BK78" i="13"/>
  <c r="BL78" i="13"/>
  <c r="BM78" i="13"/>
  <c r="BN78" i="13"/>
  <c r="BO78" i="13"/>
  <c r="BB78" i="14"/>
  <c r="BC78" i="14"/>
  <c r="AU78" i="14"/>
  <c r="BA78" i="14"/>
  <c r="AV78" i="14"/>
  <c r="AW78" i="14"/>
  <c r="AX78" i="14"/>
  <c r="AR78" i="14"/>
  <c r="AZ78" i="14"/>
  <c r="AS78" i="14"/>
  <c r="AT78" i="14"/>
  <c r="O78" i="14"/>
  <c r="P78" i="14"/>
  <c r="Q78" i="14"/>
  <c r="AY78" i="14"/>
  <c r="R78" i="14"/>
  <c r="AS87" i="13"/>
  <c r="AT87" i="13"/>
  <c r="O87" i="13"/>
  <c r="AU87" i="13"/>
  <c r="P87" i="13"/>
  <c r="AV87" i="13"/>
  <c r="Q87" i="13"/>
  <c r="AY87" i="13"/>
  <c r="AW87" i="13"/>
  <c r="R87" i="13"/>
  <c r="AR87" i="13"/>
  <c r="AX87" i="13"/>
  <c r="AZ87" i="13"/>
  <c r="BA87" i="13"/>
  <c r="BB87" i="13"/>
  <c r="BC87" i="13"/>
  <c r="BG73" i="13"/>
  <c r="V73" i="13"/>
  <c r="S73" i="13"/>
  <c r="U73" i="13"/>
  <c r="T73" i="13"/>
  <c r="BF73" i="13"/>
  <c r="BH73" i="13"/>
  <c r="BD73" i="13"/>
  <c r="BE73" i="13"/>
  <c r="BI73" i="13"/>
  <c r="BJ73" i="13"/>
  <c r="BK73" i="13"/>
  <c r="BL73" i="13"/>
  <c r="BM73" i="13"/>
  <c r="BN73" i="13"/>
  <c r="BO73" i="13"/>
  <c r="AK80" i="13"/>
  <c r="L80" i="13"/>
  <c r="AG80" i="13"/>
  <c r="AG53" i="13" s="1"/>
  <c r="AH80" i="13"/>
  <c r="AI80" i="13"/>
  <c r="N80" i="13"/>
  <c r="AJ80" i="13"/>
  <c r="AF80" i="13"/>
  <c r="K80" i="13"/>
  <c r="M80" i="13"/>
  <c r="AL80" i="13"/>
  <c r="AM80" i="13"/>
  <c r="AN80" i="13"/>
  <c r="AO80" i="13"/>
  <c r="AP80" i="13"/>
  <c r="AQ80" i="13"/>
  <c r="Y75" i="13"/>
  <c r="BS75" i="13"/>
  <c r="BQ75" i="13"/>
  <c r="W75" i="13"/>
  <c r="BP75" i="13"/>
  <c r="BR75" i="13"/>
  <c r="X75" i="13"/>
  <c r="Z75" i="13"/>
  <c r="BT75" i="13"/>
  <c r="BU75" i="13"/>
  <c r="BV75" i="13"/>
  <c r="BW75" i="13"/>
  <c r="BX75" i="13"/>
  <c r="BY75" i="13"/>
  <c r="BZ75" i="13"/>
  <c r="CA75" i="13"/>
  <c r="AK51" i="11"/>
  <c r="L51" i="11"/>
  <c r="AG51" i="11"/>
  <c r="AG50" i="11" s="1"/>
  <c r="AH51" i="11"/>
  <c r="M51" i="11"/>
  <c r="AI51" i="11"/>
  <c r="K51" i="11"/>
  <c r="AL51" i="11"/>
  <c r="AF51" i="11"/>
  <c r="N51" i="11"/>
  <c r="AJ51" i="11"/>
  <c r="AM51" i="11"/>
  <c r="AN51" i="11"/>
  <c r="AO51" i="11"/>
  <c r="AP51" i="11"/>
  <c r="AQ51" i="11"/>
  <c r="AG84" i="14"/>
  <c r="AG57" i="14" s="1"/>
  <c r="K84" i="14"/>
  <c r="L84" i="14"/>
  <c r="AH84" i="14"/>
  <c r="AI84" i="14"/>
  <c r="N84" i="14"/>
  <c r="M84" i="14"/>
  <c r="AF84" i="14"/>
  <c r="AJ84" i="14"/>
  <c r="AK84" i="14"/>
  <c r="AM84" i="14"/>
  <c r="AL84" i="14"/>
  <c r="AN84" i="14"/>
  <c r="AO84" i="14"/>
  <c r="AP84" i="14"/>
  <c r="AQ84" i="14"/>
  <c r="BG79" i="14"/>
  <c r="BJ79" i="14"/>
  <c r="U79" i="14"/>
  <c r="BK79" i="14"/>
  <c r="BD79" i="14"/>
  <c r="BL79" i="14"/>
  <c r="BE79" i="14"/>
  <c r="BF79" i="14"/>
  <c r="BH79" i="14"/>
  <c r="S79" i="14"/>
  <c r="T79" i="14"/>
  <c r="BI79" i="14"/>
  <c r="V79" i="14"/>
  <c r="BN79" i="14"/>
  <c r="BM79" i="14"/>
  <c r="BO79" i="14"/>
  <c r="CB136" i="11"/>
  <c r="AB136" i="11"/>
  <c r="AA136" i="11"/>
  <c r="CC136" i="11"/>
  <c r="AC136" i="11"/>
  <c r="CD136" i="11"/>
  <c r="AD136" i="11"/>
  <c r="CE136" i="11"/>
  <c r="CF136" i="11"/>
  <c r="CG136" i="11"/>
  <c r="CH136" i="11"/>
  <c r="CI136" i="11"/>
  <c r="CJ136" i="11"/>
  <c r="CK136" i="11"/>
  <c r="CL136" i="11"/>
  <c r="CM136" i="11"/>
  <c r="AL94" i="14"/>
  <c r="L94" i="14"/>
  <c r="M94" i="14"/>
  <c r="AJ94" i="14"/>
  <c r="AK94" i="14"/>
  <c r="AF94" i="14"/>
  <c r="AM94" i="14"/>
  <c r="AG94" i="14"/>
  <c r="AG67" i="14" s="1"/>
  <c r="AH94" i="14"/>
  <c r="K94" i="14"/>
  <c r="N94" i="14"/>
  <c r="AI94" i="14"/>
  <c r="AN94" i="14"/>
  <c r="AO94" i="14"/>
  <c r="AP94" i="14"/>
  <c r="AQ94" i="14"/>
  <c r="BM84" i="14"/>
  <c r="BN84" i="14"/>
  <c r="S84" i="14"/>
  <c r="T84" i="14"/>
  <c r="BJ84" i="14"/>
  <c r="BK84" i="14"/>
  <c r="BG84" i="14"/>
  <c r="BL84" i="14"/>
  <c r="BF84" i="14"/>
  <c r="BI84" i="14"/>
  <c r="BH84" i="14"/>
  <c r="U84" i="14"/>
  <c r="BE84" i="14"/>
  <c r="BD84" i="14"/>
  <c r="V84" i="14"/>
  <c r="BO84" i="14"/>
  <c r="AX71" i="13"/>
  <c r="AY71" i="13"/>
  <c r="AR71" i="13"/>
  <c r="AS71" i="13"/>
  <c r="R71" i="13"/>
  <c r="O71" i="13"/>
  <c r="AT71" i="13"/>
  <c r="AV71" i="13"/>
  <c r="Q71" i="13"/>
  <c r="P71" i="13"/>
  <c r="AU71" i="13"/>
  <c r="AW71" i="13"/>
  <c r="AZ71" i="13"/>
  <c r="BA71" i="13"/>
  <c r="BB71" i="13"/>
  <c r="BC71" i="13"/>
  <c r="AJ72" i="13"/>
  <c r="AK72" i="13"/>
  <c r="AF72" i="13"/>
  <c r="K72" i="13"/>
  <c r="AG72" i="13"/>
  <c r="AG45" i="13" s="1"/>
  <c r="L72" i="13"/>
  <c r="AH72" i="13"/>
  <c r="M72" i="13"/>
  <c r="AI72" i="13"/>
  <c r="N72" i="13"/>
  <c r="AL72" i="13"/>
  <c r="AM72" i="13"/>
  <c r="AN72" i="13"/>
  <c r="AO72" i="13"/>
  <c r="AP72" i="13"/>
  <c r="AQ72" i="13"/>
  <c r="AB85" i="13"/>
  <c r="CD85" i="13"/>
  <c r="AC85" i="13"/>
  <c r="CC85" i="13"/>
  <c r="AA85" i="13"/>
  <c r="CB85" i="13"/>
  <c r="CE85" i="13"/>
  <c r="AD85" i="13"/>
  <c r="CF85" i="13"/>
  <c r="CG85" i="13"/>
  <c r="CH85" i="13"/>
  <c r="CI85" i="13"/>
  <c r="CJ85" i="13"/>
  <c r="CK85" i="13"/>
  <c r="CL85" i="13"/>
  <c r="CM85" i="13"/>
  <c r="AJ92" i="13"/>
  <c r="AK92" i="13"/>
  <c r="AF92" i="13"/>
  <c r="K92" i="13"/>
  <c r="AH92" i="13"/>
  <c r="N92" i="13"/>
  <c r="AI92" i="13"/>
  <c r="L92" i="13"/>
  <c r="AG92" i="13"/>
  <c r="AG65" i="13" s="1"/>
  <c r="M92" i="13"/>
  <c r="AL92" i="13"/>
  <c r="AM92" i="13"/>
  <c r="AN92" i="13"/>
  <c r="AO92" i="13"/>
  <c r="AP92" i="13"/>
  <c r="AQ92" i="13"/>
  <c r="AJ86" i="13"/>
  <c r="AK86" i="13"/>
  <c r="AF86" i="13"/>
  <c r="K86" i="13"/>
  <c r="AG86" i="13"/>
  <c r="AG59" i="13" s="1"/>
  <c r="L86" i="13"/>
  <c r="M86" i="13"/>
  <c r="AH86" i="13"/>
  <c r="AI86" i="13"/>
  <c r="N86" i="13"/>
  <c r="AL86" i="13"/>
  <c r="AM86" i="13"/>
  <c r="AN86" i="13"/>
  <c r="AO86" i="13"/>
  <c r="AP86" i="13"/>
  <c r="AQ86" i="13"/>
  <c r="BT84" i="14"/>
  <c r="BU84" i="14"/>
  <c r="BS84" i="14"/>
  <c r="W84" i="14"/>
  <c r="BP84" i="14"/>
  <c r="BQ84" i="14"/>
  <c r="X84" i="14"/>
  <c r="Z84" i="14"/>
  <c r="Y84" i="14"/>
  <c r="BR84" i="14"/>
  <c r="BV84" i="14"/>
  <c r="BW84" i="14"/>
  <c r="BX84" i="14"/>
  <c r="BY84" i="14"/>
  <c r="BZ84" i="14"/>
  <c r="CA84" i="14"/>
  <c r="CG89" i="14"/>
  <c r="CD89" i="14"/>
  <c r="AB89" i="14"/>
  <c r="CB89" i="14"/>
  <c r="AC89" i="14"/>
  <c r="CC89" i="14"/>
  <c r="CF89" i="14"/>
  <c r="AD89" i="14"/>
  <c r="CE89" i="14"/>
  <c r="AA89" i="14"/>
  <c r="CH89" i="14"/>
  <c r="CI89" i="14"/>
  <c r="CJ89" i="14"/>
  <c r="CK89" i="14"/>
  <c r="CL89" i="14"/>
  <c r="CM89" i="14"/>
  <c r="AL79" i="14"/>
  <c r="AJ79" i="14"/>
  <c r="N79" i="14"/>
  <c r="AF79" i="14"/>
  <c r="AH79" i="14"/>
  <c r="AI79" i="14"/>
  <c r="AM79" i="14"/>
  <c r="AK79" i="14"/>
  <c r="AG79" i="14"/>
  <c r="AG52" i="14" s="1"/>
  <c r="K79" i="14"/>
  <c r="L79" i="14"/>
  <c r="M79" i="14"/>
  <c r="AN79" i="14"/>
  <c r="AO79" i="14"/>
  <c r="AP79" i="14"/>
  <c r="AQ79" i="14"/>
  <c r="AX88" i="13"/>
  <c r="AY88" i="13"/>
  <c r="AW88" i="13"/>
  <c r="AU88" i="13"/>
  <c r="Q88" i="13"/>
  <c r="AV88" i="13"/>
  <c r="R88" i="13"/>
  <c r="AR88" i="13"/>
  <c r="AS88" i="13"/>
  <c r="AT88" i="13"/>
  <c r="O88" i="13"/>
  <c r="P88" i="13"/>
  <c r="AZ88" i="13"/>
  <c r="BA88" i="13"/>
  <c r="BB88" i="13"/>
  <c r="BC88" i="13"/>
  <c r="BC89" i="14"/>
  <c r="AX89" i="14"/>
  <c r="AW89" i="14"/>
  <c r="P89" i="14"/>
  <c r="Q89" i="14"/>
  <c r="AY89" i="14"/>
  <c r="AR89" i="14"/>
  <c r="R89" i="14"/>
  <c r="AS89" i="14"/>
  <c r="AZ89" i="14"/>
  <c r="AT89" i="14"/>
  <c r="BA89" i="14"/>
  <c r="O89" i="14"/>
  <c r="AU89" i="14"/>
  <c r="AV89" i="14"/>
  <c r="BB89" i="14"/>
  <c r="BT71" i="14"/>
  <c r="BU71" i="14"/>
  <c r="BR71" i="14"/>
  <c r="X71" i="14"/>
  <c r="Y71" i="14"/>
  <c r="BS71" i="14"/>
  <c r="Z71" i="14"/>
  <c r="BP71" i="14"/>
  <c r="W71" i="14"/>
  <c r="BQ71" i="14"/>
  <c r="BV71" i="14"/>
  <c r="BW71" i="14"/>
  <c r="BX71" i="14"/>
  <c r="BY71" i="14"/>
  <c r="BZ71" i="14"/>
  <c r="CA71" i="14"/>
  <c r="BG92" i="13"/>
  <c r="BD92" i="13"/>
  <c r="S92" i="13"/>
  <c r="BE92" i="13"/>
  <c r="T92" i="13"/>
  <c r="BF92" i="13"/>
  <c r="U92" i="13"/>
  <c r="V92" i="13"/>
  <c r="BH92" i="13"/>
  <c r="BI92" i="13"/>
  <c r="BJ92" i="13"/>
  <c r="BK92" i="13"/>
  <c r="BL92" i="13"/>
  <c r="BM92" i="13"/>
  <c r="BN92" i="13"/>
  <c r="BO92" i="13"/>
  <c r="BG88" i="13"/>
  <c r="V88" i="13"/>
  <c r="BD88" i="13"/>
  <c r="S88" i="13"/>
  <c r="BE88" i="13"/>
  <c r="T88" i="13"/>
  <c r="BF88" i="13"/>
  <c r="U88" i="13"/>
  <c r="BH88" i="13"/>
  <c r="BI88" i="13"/>
  <c r="BJ88" i="13"/>
  <c r="BK88" i="13"/>
  <c r="BL88" i="13"/>
  <c r="BM88" i="13"/>
  <c r="BN88" i="13"/>
  <c r="BO88" i="13"/>
  <c r="AK74" i="13"/>
  <c r="M74" i="13"/>
  <c r="AJ74" i="13"/>
  <c r="AI74" i="13"/>
  <c r="N74" i="13"/>
  <c r="AF74" i="13"/>
  <c r="K74" i="13"/>
  <c r="AG74" i="13"/>
  <c r="AG47" i="13" s="1"/>
  <c r="L74" i="13"/>
  <c r="AH74" i="13"/>
  <c r="AL74" i="13"/>
  <c r="AM74" i="13"/>
  <c r="AN74" i="13"/>
  <c r="AO74" i="13"/>
  <c r="AP74" i="13"/>
  <c r="AQ74" i="13"/>
  <c r="BR93" i="13"/>
  <c r="BS93" i="13"/>
  <c r="Y93" i="13"/>
  <c r="W93" i="13"/>
  <c r="BP93" i="13"/>
  <c r="BQ93" i="13"/>
  <c r="X93" i="13"/>
  <c r="Z93" i="13"/>
  <c r="BT93" i="13"/>
  <c r="BU93" i="13"/>
  <c r="BV93" i="13"/>
  <c r="BW93" i="13"/>
  <c r="BX93" i="13"/>
  <c r="BY93" i="13"/>
  <c r="BZ93" i="13"/>
  <c r="CA93" i="13"/>
  <c r="V79" i="13"/>
  <c r="BE79" i="13"/>
  <c r="BF79" i="13"/>
  <c r="BD79" i="13"/>
  <c r="S79" i="13"/>
  <c r="T79" i="13"/>
  <c r="U79" i="13"/>
  <c r="BH79" i="13"/>
  <c r="BG79" i="13"/>
  <c r="BI79" i="13"/>
  <c r="BJ79" i="13"/>
  <c r="BK79" i="13"/>
  <c r="BL79" i="13"/>
  <c r="BM79" i="13"/>
  <c r="BN79" i="13"/>
  <c r="BO79" i="13"/>
  <c r="AY74" i="13"/>
  <c r="Q74" i="13"/>
  <c r="AX74" i="13"/>
  <c r="AR74" i="13"/>
  <c r="AS74" i="13"/>
  <c r="O74" i="13"/>
  <c r="AT74" i="13"/>
  <c r="P74" i="13"/>
  <c r="AU74" i="13"/>
  <c r="AV74" i="13"/>
  <c r="R74" i="13"/>
  <c r="AW74" i="13"/>
  <c r="AZ74" i="13"/>
  <c r="BA74" i="13"/>
  <c r="BB74" i="13"/>
  <c r="BC74" i="13"/>
  <c r="AJ93" i="13"/>
  <c r="AK93" i="13"/>
  <c r="N93" i="13"/>
  <c r="AF93" i="13"/>
  <c r="K93" i="13"/>
  <c r="AG93" i="13"/>
  <c r="AG66" i="13" s="1"/>
  <c r="L93" i="13"/>
  <c r="M93" i="13"/>
  <c r="AH93" i="13"/>
  <c r="AI93" i="13"/>
  <c r="AL93" i="13"/>
  <c r="AM93" i="13"/>
  <c r="AN93" i="13"/>
  <c r="AO93" i="13"/>
  <c r="AP93" i="13"/>
  <c r="AQ93" i="13"/>
  <c r="AX73" i="13"/>
  <c r="AY73" i="13"/>
  <c r="AW73" i="13"/>
  <c r="AT73" i="13"/>
  <c r="P73" i="13"/>
  <c r="AU73" i="13"/>
  <c r="AV73" i="13"/>
  <c r="Q73" i="13"/>
  <c r="R73" i="13"/>
  <c r="AR73" i="13"/>
  <c r="AS73" i="13"/>
  <c r="O73" i="13"/>
  <c r="AZ73" i="13"/>
  <c r="BA73" i="13"/>
  <c r="BB73" i="13"/>
  <c r="BC73" i="13"/>
  <c r="Q75" i="13"/>
  <c r="AW75" i="13"/>
  <c r="R75" i="13"/>
  <c r="AR75" i="13"/>
  <c r="AY75" i="13"/>
  <c r="AS75" i="13"/>
  <c r="O75" i="13"/>
  <c r="AT75" i="13"/>
  <c r="AV75" i="13"/>
  <c r="AU75" i="13"/>
  <c r="P75" i="13"/>
  <c r="AX75" i="13"/>
  <c r="AZ75" i="13"/>
  <c r="BA75" i="13"/>
  <c r="BB75" i="13"/>
  <c r="BC75" i="13"/>
  <c r="AA153" i="11"/>
  <c r="CC153" i="11"/>
  <c r="AB153" i="11"/>
  <c r="CB153" i="11"/>
  <c r="AC153" i="11"/>
  <c r="CD153" i="11"/>
  <c r="CE153" i="11"/>
  <c r="AD153" i="11"/>
  <c r="CF153" i="11"/>
  <c r="CG153" i="11"/>
  <c r="CH153" i="11"/>
  <c r="CI153" i="11"/>
  <c r="CJ153" i="11"/>
  <c r="CK153" i="11"/>
  <c r="CL153" i="11"/>
  <c r="CM153" i="11"/>
  <c r="AL90" i="14"/>
  <c r="AG90" i="14"/>
  <c r="AG63" i="14" s="1"/>
  <c r="L90" i="14"/>
  <c r="K90" i="14"/>
  <c r="M90" i="14"/>
  <c r="N90" i="14"/>
  <c r="AH90" i="14"/>
  <c r="AI90" i="14"/>
  <c r="AJ90" i="14"/>
  <c r="AK90" i="14"/>
  <c r="AF90" i="14"/>
  <c r="AM90" i="14"/>
  <c r="AN90" i="14"/>
  <c r="AO90" i="14"/>
  <c r="AP90" i="14"/>
  <c r="AQ90" i="14"/>
  <c r="AJ71" i="13"/>
  <c r="AK71" i="13"/>
  <c r="L71" i="13"/>
  <c r="AH71" i="13"/>
  <c r="M71" i="13"/>
  <c r="AI71" i="13"/>
  <c r="N71" i="13"/>
  <c r="K71" i="13"/>
  <c r="AF71" i="13"/>
  <c r="AG71" i="13"/>
  <c r="AG44" i="13" s="1"/>
  <c r="AL71" i="13"/>
  <c r="AM71" i="13"/>
  <c r="AN71" i="13"/>
  <c r="AO71" i="13"/>
  <c r="AP71" i="13"/>
  <c r="AQ71" i="13"/>
  <c r="AJ90" i="13"/>
  <c r="AK90" i="13"/>
  <c r="N90" i="13"/>
  <c r="AI90" i="13"/>
  <c r="AG90" i="13"/>
  <c r="AG63" i="13" s="1"/>
  <c r="L90" i="13"/>
  <c r="M90" i="13"/>
  <c r="AH90" i="13"/>
  <c r="K90" i="13"/>
  <c r="AF90" i="13"/>
  <c r="AL90" i="13"/>
  <c r="AM90" i="13"/>
  <c r="AN90" i="13"/>
  <c r="AO90" i="13"/>
  <c r="AP90" i="13"/>
  <c r="AQ90" i="13"/>
  <c r="BE90" i="13"/>
  <c r="BF90" i="13"/>
  <c r="U90" i="13"/>
  <c r="BD90" i="13"/>
  <c r="S90" i="13"/>
  <c r="T90" i="13"/>
  <c r="V90" i="13"/>
  <c r="BG90" i="13"/>
  <c r="BH90" i="13"/>
  <c r="BI90" i="13"/>
  <c r="BJ90" i="13"/>
  <c r="BK90" i="13"/>
  <c r="BL90" i="13"/>
  <c r="BM90" i="13"/>
  <c r="BN90" i="13"/>
  <c r="BO90" i="13"/>
  <c r="K102" i="11"/>
  <c r="AJ102" i="11"/>
  <c r="AI102" i="11"/>
  <c r="AL102" i="11"/>
  <c r="AF102" i="11"/>
  <c r="AG102" i="11"/>
  <c r="AG101" i="11" s="1"/>
  <c r="L102" i="11"/>
  <c r="N102" i="11"/>
  <c r="M102" i="11"/>
  <c r="AH102" i="11"/>
  <c r="AK102" i="11"/>
  <c r="AM102" i="11"/>
  <c r="AN102" i="11"/>
  <c r="AO102" i="11"/>
  <c r="AP102" i="11"/>
  <c r="AQ102" i="11"/>
  <c r="BT91" i="14"/>
  <c r="W91" i="14"/>
  <c r="BP91" i="14"/>
  <c r="X91" i="14"/>
  <c r="BQ91" i="14"/>
  <c r="Y91" i="14"/>
  <c r="BR91" i="14"/>
  <c r="Z91" i="14"/>
  <c r="BU91" i="14"/>
  <c r="BS91" i="14"/>
  <c r="BV91" i="14"/>
  <c r="BW91" i="14"/>
  <c r="BX91" i="14"/>
  <c r="BY91" i="14"/>
  <c r="BZ91" i="14"/>
  <c r="CA91" i="14"/>
  <c r="S72" i="14"/>
  <c r="BL72" i="14"/>
  <c r="BD72" i="14"/>
  <c r="BE72" i="14"/>
  <c r="BF72" i="14"/>
  <c r="BG72" i="14"/>
  <c r="BH72" i="14"/>
  <c r="BI72" i="14"/>
  <c r="U72" i="14"/>
  <c r="BK72" i="14"/>
  <c r="V72" i="14"/>
  <c r="BJ72" i="14"/>
  <c r="T72" i="14"/>
  <c r="BN72" i="14"/>
  <c r="BM72" i="14"/>
  <c r="BO72" i="14"/>
  <c r="AA71" i="14"/>
  <c r="AB71" i="14"/>
  <c r="CB71" i="14"/>
  <c r="AC71" i="14"/>
  <c r="CC71" i="14"/>
  <c r="AD71" i="14"/>
  <c r="CD71" i="14"/>
  <c r="CE71" i="14"/>
  <c r="CG71" i="14"/>
  <c r="CF71" i="14"/>
  <c r="CH71" i="14"/>
  <c r="CI71" i="14"/>
  <c r="CJ71" i="14"/>
  <c r="CK71" i="14"/>
  <c r="CL71" i="14"/>
  <c r="CM71" i="14"/>
  <c r="BG74" i="13"/>
  <c r="BD74" i="13"/>
  <c r="T74" i="13"/>
  <c r="BE74" i="13"/>
  <c r="U74" i="13"/>
  <c r="BF74" i="13"/>
  <c r="S74" i="13"/>
  <c r="V74" i="13"/>
  <c r="BH74" i="13"/>
  <c r="BI74" i="13"/>
  <c r="BJ74" i="13"/>
  <c r="BK74" i="13"/>
  <c r="BL74" i="13"/>
  <c r="BM74" i="13"/>
  <c r="BN74" i="13"/>
  <c r="BO74" i="13"/>
  <c r="AK153" i="11"/>
  <c r="N153" i="11"/>
  <c r="AI153" i="11"/>
  <c r="AJ153" i="11"/>
  <c r="AL153" i="11"/>
  <c r="AF153" i="11"/>
  <c r="L153" i="11"/>
  <c r="M153" i="11"/>
  <c r="AH153" i="11"/>
  <c r="K153" i="11"/>
  <c r="AG153" i="11"/>
  <c r="AG152" i="11" s="1"/>
  <c r="AM153" i="11"/>
  <c r="AN153" i="11"/>
  <c r="AO153" i="11"/>
  <c r="AP153" i="11"/>
  <c r="AQ153" i="11"/>
  <c r="CF90" i="14"/>
  <c r="CG90" i="14"/>
  <c r="AD90" i="14"/>
  <c r="AB90" i="14"/>
  <c r="AA90" i="14"/>
  <c r="AC90" i="14"/>
  <c r="CB90" i="14"/>
  <c r="CE90" i="14"/>
  <c r="CC90" i="14"/>
  <c r="CD90" i="14"/>
  <c r="CH90" i="14"/>
  <c r="CI90" i="14"/>
  <c r="CJ90" i="14"/>
  <c r="CK90" i="14"/>
  <c r="CL90" i="14"/>
  <c r="CM90" i="14"/>
  <c r="BC79" i="14"/>
  <c r="AR79" i="14"/>
  <c r="AY79" i="14"/>
  <c r="BB79" i="14"/>
  <c r="AS79" i="14"/>
  <c r="AZ79" i="14"/>
  <c r="AT79" i="14"/>
  <c r="R79" i="14"/>
  <c r="AU79" i="14"/>
  <c r="BA79" i="14"/>
  <c r="AV79" i="14"/>
  <c r="O79" i="14"/>
  <c r="AX79" i="14"/>
  <c r="Q79" i="14"/>
  <c r="AW79" i="14"/>
  <c r="P79" i="14"/>
  <c r="BN78" i="14"/>
  <c r="S78" i="14"/>
  <c r="BJ78" i="14"/>
  <c r="T78" i="14"/>
  <c r="BK78" i="14"/>
  <c r="U78" i="14"/>
  <c r="BL78" i="14"/>
  <c r="BD78" i="14"/>
  <c r="BE78" i="14"/>
  <c r="BF78" i="14"/>
  <c r="V78" i="14"/>
  <c r="BI78" i="14"/>
  <c r="BG78" i="14"/>
  <c r="BH78" i="14"/>
  <c r="BM78" i="14"/>
  <c r="BO78" i="14"/>
  <c r="Y80" i="13"/>
  <c r="BS80" i="13"/>
  <c r="BR80" i="13"/>
  <c r="BP80" i="13"/>
  <c r="W80" i="13"/>
  <c r="X80" i="13"/>
  <c r="Z80" i="13"/>
  <c r="BQ80" i="13"/>
  <c r="BT80" i="13"/>
  <c r="BU80" i="13"/>
  <c r="BV80" i="13"/>
  <c r="BW80" i="13"/>
  <c r="BX80" i="13"/>
  <c r="BY80" i="13"/>
  <c r="BZ80" i="13"/>
  <c r="CA80" i="13"/>
  <c r="BG75" i="13"/>
  <c r="V75" i="13"/>
  <c r="BE75" i="13"/>
  <c r="BF75" i="13"/>
  <c r="U75" i="13"/>
  <c r="BH75" i="13"/>
  <c r="BD75" i="13"/>
  <c r="T75" i="13"/>
  <c r="S75" i="13"/>
  <c r="BI75" i="13"/>
  <c r="BJ75" i="13"/>
  <c r="BK75" i="13"/>
  <c r="BL75" i="13"/>
  <c r="BM75" i="13"/>
  <c r="BN75" i="13"/>
  <c r="BO75" i="13"/>
  <c r="AX79" i="13"/>
  <c r="AY79" i="13"/>
  <c r="Q79" i="13"/>
  <c r="AW79" i="13"/>
  <c r="R79" i="13"/>
  <c r="AR79" i="13"/>
  <c r="AS79" i="13"/>
  <c r="O79" i="13"/>
  <c r="AU79" i="13"/>
  <c r="AV79" i="13"/>
  <c r="AT79" i="13"/>
  <c r="P79" i="13"/>
  <c r="AZ79" i="13"/>
  <c r="BA79" i="13"/>
  <c r="BB79" i="13"/>
  <c r="BC79" i="13"/>
  <c r="V82" i="13"/>
  <c r="S82" i="13"/>
  <c r="BD82" i="13"/>
  <c r="T82" i="13"/>
  <c r="BF82" i="13"/>
  <c r="BE82" i="13"/>
  <c r="BH82" i="13"/>
  <c r="BG82" i="13"/>
  <c r="U82" i="13"/>
  <c r="BI82" i="13"/>
  <c r="BJ82" i="13"/>
  <c r="BK82" i="13"/>
  <c r="BL82" i="13"/>
  <c r="BM82" i="13"/>
  <c r="BN82" i="13"/>
  <c r="BO82" i="13"/>
  <c r="CB51" i="11"/>
  <c r="AB51" i="11"/>
  <c r="CC51" i="11"/>
  <c r="AA51" i="11"/>
  <c r="AC51" i="11"/>
  <c r="CD51" i="11"/>
  <c r="AD51" i="11"/>
  <c r="CE51" i="11"/>
  <c r="CF51" i="11"/>
  <c r="CG51" i="11"/>
  <c r="CH51" i="11"/>
  <c r="CI51" i="11"/>
  <c r="CJ51" i="11"/>
  <c r="CK51" i="11"/>
  <c r="CL51" i="11"/>
  <c r="CM51" i="11"/>
  <c r="W76" i="14"/>
  <c r="BP76" i="14"/>
  <c r="BQ76" i="14"/>
  <c r="X76" i="14"/>
  <c r="BR76" i="14"/>
  <c r="Y76" i="14"/>
  <c r="Z76" i="14"/>
  <c r="BS76" i="14"/>
  <c r="BU76" i="14"/>
  <c r="BT76" i="14"/>
  <c r="BV76" i="14"/>
  <c r="BW76" i="14"/>
  <c r="BX76" i="14"/>
  <c r="BY76" i="14"/>
  <c r="BZ76" i="14"/>
  <c r="CA76" i="14"/>
  <c r="BF88" i="14"/>
  <c r="BN88" i="14"/>
  <c r="BE88" i="14"/>
  <c r="BK88" i="14"/>
  <c r="BG88" i="14"/>
  <c r="BL88" i="14"/>
  <c r="BH88" i="14"/>
  <c r="S88" i="14"/>
  <c r="T88" i="14"/>
  <c r="U88" i="14"/>
  <c r="BD88" i="14"/>
  <c r="BJ88" i="14"/>
  <c r="V88" i="14"/>
  <c r="BI88" i="14"/>
  <c r="BM88" i="14"/>
  <c r="BO88" i="14"/>
  <c r="R90" i="13"/>
  <c r="AY90" i="13"/>
  <c r="AS90" i="13"/>
  <c r="AT90" i="13"/>
  <c r="O90" i="13"/>
  <c r="P90" i="13"/>
  <c r="AU90" i="13"/>
  <c r="Q90" i="13"/>
  <c r="AV90" i="13"/>
  <c r="AW90" i="13"/>
  <c r="AR90" i="13"/>
  <c r="AX90" i="13"/>
  <c r="AZ90" i="13"/>
  <c r="BA90" i="13"/>
  <c r="BB90" i="13"/>
  <c r="BC90" i="13"/>
  <c r="S102" i="11"/>
  <c r="BD102" i="11"/>
  <c r="BE102" i="11"/>
  <c r="T102" i="11"/>
  <c r="V102" i="11"/>
  <c r="BG102" i="11"/>
  <c r="U102" i="11"/>
  <c r="BF102" i="11"/>
  <c r="BH102" i="11"/>
  <c r="BI102" i="11"/>
  <c r="BJ102" i="11"/>
  <c r="BK102" i="11"/>
  <c r="BL102" i="11"/>
  <c r="BM102" i="11"/>
  <c r="BN102" i="11"/>
  <c r="BO102" i="11"/>
  <c r="BM90" i="14"/>
  <c r="BN90" i="14"/>
  <c r="BE90" i="14"/>
  <c r="V90" i="14"/>
  <c r="BJ90" i="14"/>
  <c r="S90" i="14"/>
  <c r="BK90" i="14"/>
  <c r="T90" i="14"/>
  <c r="BL90" i="14"/>
  <c r="U90" i="14"/>
  <c r="BD90" i="14"/>
  <c r="BH90" i="14"/>
  <c r="BI90" i="14"/>
  <c r="BG90" i="14"/>
  <c r="BF90" i="14"/>
  <c r="BO90" i="14"/>
  <c r="BU85" i="14"/>
  <c r="W85" i="14"/>
  <c r="Z85" i="14"/>
  <c r="BT85" i="14"/>
  <c r="BP85" i="14"/>
  <c r="X85" i="14"/>
  <c r="BR85" i="14"/>
  <c r="BS85" i="14"/>
  <c r="BQ85" i="14"/>
  <c r="Y85" i="14"/>
  <c r="BV85" i="14"/>
  <c r="BW85" i="14"/>
  <c r="BX85" i="14"/>
  <c r="BY85" i="14"/>
  <c r="BZ85" i="14"/>
  <c r="CA85" i="14"/>
  <c r="CC71" i="13"/>
  <c r="AC71" i="13"/>
  <c r="CD71" i="13"/>
  <c r="AB71" i="13"/>
  <c r="CB71" i="13"/>
  <c r="AA71" i="13"/>
  <c r="CE71" i="13"/>
  <c r="AD71" i="13"/>
  <c r="CF71" i="13"/>
  <c r="CG71" i="13"/>
  <c r="CH71" i="13"/>
  <c r="CI71" i="13"/>
  <c r="CJ71" i="13"/>
  <c r="CK71" i="13"/>
  <c r="CL71" i="13"/>
  <c r="CM71" i="13"/>
  <c r="AX93" i="13"/>
  <c r="AY93" i="13"/>
  <c r="AR93" i="13"/>
  <c r="AS93" i="13"/>
  <c r="AT93" i="13"/>
  <c r="AU93" i="13"/>
  <c r="P93" i="13"/>
  <c r="AV93" i="13"/>
  <c r="Q93" i="13"/>
  <c r="R93" i="13"/>
  <c r="AW93" i="13"/>
  <c r="O93" i="13"/>
  <c r="AZ93" i="13"/>
  <c r="BA93" i="13"/>
  <c r="BB93" i="13"/>
  <c r="BC93" i="13"/>
  <c r="AB83" i="13"/>
  <c r="CC83" i="13"/>
  <c r="CD83" i="13"/>
  <c r="AC83" i="13"/>
  <c r="CB83" i="13"/>
  <c r="AA83" i="13"/>
  <c r="CE83" i="13"/>
  <c r="AD83" i="13"/>
  <c r="CF83" i="13"/>
  <c r="CG83" i="13"/>
  <c r="CH83" i="13"/>
  <c r="CI83" i="13"/>
  <c r="CJ83" i="13"/>
  <c r="CK83" i="13"/>
  <c r="CL83" i="13"/>
  <c r="CM83" i="13"/>
  <c r="CF91" i="14"/>
  <c r="AC91" i="14"/>
  <c r="CG91" i="14"/>
  <c r="AD91" i="14"/>
  <c r="CC91" i="14"/>
  <c r="CD91" i="14"/>
  <c r="CE91" i="14"/>
  <c r="AA91" i="14"/>
  <c r="AB91" i="14"/>
  <c r="CB91" i="14"/>
  <c r="CH91" i="14"/>
  <c r="CI91" i="14"/>
  <c r="CJ91" i="14"/>
  <c r="CK91" i="14"/>
  <c r="CL91" i="14"/>
  <c r="CM91" i="14"/>
  <c r="CF92" i="14"/>
  <c r="CG92" i="14"/>
  <c r="CB92" i="14"/>
  <c r="CC92" i="14"/>
  <c r="AD92" i="14"/>
  <c r="CD92" i="14"/>
  <c r="CE92" i="14"/>
  <c r="AB92" i="14"/>
  <c r="AC92" i="14"/>
  <c r="AA92" i="14"/>
  <c r="CH92" i="14"/>
  <c r="CI92" i="14"/>
  <c r="CJ92" i="14"/>
  <c r="CK92" i="14"/>
  <c r="CL92" i="14"/>
  <c r="CM92" i="14"/>
  <c r="BM75" i="14"/>
  <c r="BN75" i="14"/>
  <c r="BF75" i="14"/>
  <c r="T75" i="14"/>
  <c r="BG75" i="14"/>
  <c r="U75" i="14"/>
  <c r="BH75" i="14"/>
  <c r="V75" i="14"/>
  <c r="BE75" i="14"/>
  <c r="BK75" i="14"/>
  <c r="S75" i="14"/>
  <c r="BL75" i="14"/>
  <c r="BJ75" i="14"/>
  <c r="BD75" i="14"/>
  <c r="BI75" i="14"/>
  <c r="BO75" i="14"/>
  <c r="CF79" i="14"/>
  <c r="CG79" i="14"/>
  <c r="AA79" i="14"/>
  <c r="AB79" i="14"/>
  <c r="AC79" i="14"/>
  <c r="CB79" i="14"/>
  <c r="CD79" i="14"/>
  <c r="CE79" i="14"/>
  <c r="AD79" i="14"/>
  <c r="CC79" i="14"/>
  <c r="CH79" i="14"/>
  <c r="CI79" i="14"/>
  <c r="CJ79" i="14"/>
  <c r="CK79" i="14"/>
  <c r="CL79" i="14"/>
  <c r="CM79" i="14"/>
  <c r="U153" i="11"/>
  <c r="BF153" i="11"/>
  <c r="V153" i="11"/>
  <c r="BG153" i="11"/>
  <c r="BD153" i="11"/>
  <c r="S153" i="11"/>
  <c r="BE153" i="11"/>
  <c r="T153" i="11"/>
  <c r="BH153" i="11"/>
  <c r="BI153" i="11"/>
  <c r="BJ153" i="11"/>
  <c r="BK153" i="11"/>
  <c r="BL153" i="11"/>
  <c r="BM153" i="11"/>
  <c r="BN153" i="11"/>
  <c r="BO153" i="11"/>
  <c r="X68" i="11"/>
  <c r="BQ68" i="11"/>
  <c r="Y68" i="11"/>
  <c r="BR68" i="11"/>
  <c r="W68" i="11"/>
  <c r="BP68" i="11"/>
  <c r="BS68" i="11"/>
  <c r="Z68" i="11"/>
  <c r="BT68" i="11"/>
  <c r="BU68" i="11"/>
  <c r="BV68" i="11"/>
  <c r="BW68" i="11"/>
  <c r="BX68" i="11"/>
  <c r="BY68" i="11"/>
  <c r="BZ68" i="11"/>
  <c r="CA68" i="11"/>
  <c r="BM82" i="14"/>
  <c r="BN82" i="14"/>
  <c r="BH82" i="14"/>
  <c r="V82" i="14"/>
  <c r="T82" i="14"/>
  <c r="BL82" i="14"/>
  <c r="S82" i="14"/>
  <c r="U82" i="14"/>
  <c r="BD82" i="14"/>
  <c r="BE82" i="14"/>
  <c r="BI82" i="14"/>
  <c r="BF82" i="14"/>
  <c r="BJ82" i="14"/>
  <c r="BG82" i="14"/>
  <c r="BK82" i="14"/>
  <c r="BO82" i="14"/>
  <c r="CF73" i="14"/>
  <c r="CG73" i="14"/>
  <c r="AD73" i="14"/>
  <c r="CC73" i="14"/>
  <c r="AA73" i="14"/>
  <c r="AB73" i="14"/>
  <c r="CB73" i="14"/>
  <c r="AC73" i="14"/>
  <c r="CD73" i="14"/>
  <c r="CE73" i="14"/>
  <c r="CH73" i="14"/>
  <c r="CI73" i="14"/>
  <c r="CJ73" i="14"/>
  <c r="CK73" i="14"/>
  <c r="CL73" i="14"/>
  <c r="CM73" i="14"/>
  <c r="BT94" i="14"/>
  <c r="BU94" i="14"/>
  <c r="BS94" i="14"/>
  <c r="Z94" i="14"/>
  <c r="BQ94" i="14"/>
  <c r="Y94" i="14"/>
  <c r="BR94" i="14"/>
  <c r="W94" i="14"/>
  <c r="BP94" i="14"/>
  <c r="X94" i="14"/>
  <c r="BV94" i="14"/>
  <c r="BW94" i="14"/>
  <c r="BX94" i="14"/>
  <c r="BY94" i="14"/>
  <c r="BZ94" i="14"/>
  <c r="CA94" i="14"/>
  <c r="BM87" i="14"/>
  <c r="BN87" i="14"/>
  <c r="BI87" i="14"/>
  <c r="V87" i="14"/>
  <c r="U87" i="14"/>
  <c r="BJ87" i="14"/>
  <c r="BK87" i="14"/>
  <c r="T87" i="14"/>
  <c r="BL87" i="14"/>
  <c r="BD87" i="14"/>
  <c r="BH87" i="14"/>
  <c r="BE87" i="14"/>
  <c r="BG87" i="14"/>
  <c r="BF87" i="14"/>
  <c r="S87" i="14"/>
  <c r="BO87" i="14"/>
  <c r="BB93" i="14"/>
  <c r="BC93" i="14"/>
  <c r="AW93" i="14"/>
  <c r="O93" i="14"/>
  <c r="AX93" i="14"/>
  <c r="AY93" i="14"/>
  <c r="Q93" i="14"/>
  <c r="AZ93" i="14"/>
  <c r="AS93" i="14"/>
  <c r="R93" i="14"/>
  <c r="AU93" i="14"/>
  <c r="AR93" i="14"/>
  <c r="BA93" i="14"/>
  <c r="AT93" i="14"/>
  <c r="AV93" i="14"/>
  <c r="P93" i="14"/>
  <c r="AL86" i="14"/>
  <c r="AG86" i="14"/>
  <c r="AG59" i="14" s="1"/>
  <c r="K86" i="14"/>
  <c r="AH86" i="14"/>
  <c r="AI86" i="14"/>
  <c r="AJ86" i="14"/>
  <c r="AK86" i="14"/>
  <c r="AM86" i="14"/>
  <c r="AF86" i="14"/>
  <c r="L86" i="14"/>
  <c r="M86" i="14"/>
  <c r="N86" i="14"/>
  <c r="AN86" i="14"/>
  <c r="AO86" i="14"/>
  <c r="AP86" i="14"/>
  <c r="AQ86" i="14"/>
  <c r="BG76" i="13"/>
  <c r="BD76" i="13"/>
  <c r="T76" i="13"/>
  <c r="BH76" i="13"/>
  <c r="U76" i="13"/>
  <c r="S76" i="13"/>
  <c r="BE76" i="13"/>
  <c r="BF76" i="13"/>
  <c r="V76" i="13"/>
  <c r="BI76" i="13"/>
  <c r="BJ76" i="13"/>
  <c r="BK76" i="13"/>
  <c r="BL76" i="13"/>
  <c r="BM76" i="13"/>
  <c r="BN76" i="13"/>
  <c r="BO76" i="13"/>
  <c r="CF72" i="14"/>
  <c r="CG72" i="14"/>
  <c r="CC72" i="14"/>
  <c r="CD72" i="14"/>
  <c r="AC72" i="14"/>
  <c r="CB72" i="14"/>
  <c r="AD72" i="14"/>
  <c r="CE72" i="14"/>
  <c r="AA72" i="14"/>
  <c r="AB72" i="14"/>
  <c r="CH72" i="14"/>
  <c r="CI72" i="14"/>
  <c r="CJ72" i="14"/>
  <c r="CK72" i="14"/>
  <c r="CL72" i="14"/>
  <c r="CM72" i="14"/>
  <c r="BT75" i="14"/>
  <c r="BU75" i="14"/>
  <c r="Z75" i="14"/>
  <c r="BS75" i="14"/>
  <c r="Y75" i="14"/>
  <c r="BP75" i="14"/>
  <c r="W75" i="14"/>
  <c r="X75" i="14"/>
  <c r="BQ75" i="14"/>
  <c r="BR75" i="14"/>
  <c r="BV75" i="14"/>
  <c r="BW75" i="14"/>
  <c r="BX75" i="14"/>
  <c r="BY75" i="14"/>
  <c r="BZ75" i="14"/>
  <c r="CA75" i="14"/>
  <c r="BM85" i="14"/>
  <c r="BN85" i="14"/>
  <c r="BI85" i="14"/>
  <c r="S85" i="14"/>
  <c r="BJ85" i="14"/>
  <c r="BL85" i="14"/>
  <c r="U85" i="14"/>
  <c r="T85" i="14"/>
  <c r="BD85" i="14"/>
  <c r="BE85" i="14"/>
  <c r="BF85" i="14"/>
  <c r="BG85" i="14"/>
  <c r="V85" i="14"/>
  <c r="BH85" i="14"/>
  <c r="BK85" i="14"/>
  <c r="BO85" i="14"/>
  <c r="AL89" i="14"/>
  <c r="AH89" i="14"/>
  <c r="AI89" i="14"/>
  <c r="AF89" i="14"/>
  <c r="AG89" i="14"/>
  <c r="AG62" i="14" s="1"/>
  <c r="K89" i="14"/>
  <c r="L89" i="14"/>
  <c r="M89" i="14"/>
  <c r="AM89" i="14"/>
  <c r="N89" i="14"/>
  <c r="AJ89" i="14"/>
  <c r="AK89" i="14"/>
  <c r="AN89" i="14"/>
  <c r="AO89" i="14"/>
  <c r="AP89" i="14"/>
  <c r="AQ89" i="14"/>
  <c r="AX80" i="13"/>
  <c r="AY80" i="13"/>
  <c r="AV80" i="13"/>
  <c r="Q80" i="13"/>
  <c r="AS80" i="13"/>
  <c r="O80" i="13"/>
  <c r="AT80" i="13"/>
  <c r="P80" i="13"/>
  <c r="AU80" i="13"/>
  <c r="R80" i="13"/>
  <c r="AW80" i="13"/>
  <c r="AR80" i="13"/>
  <c r="AZ80" i="13"/>
  <c r="BA80" i="13"/>
  <c r="BB80" i="13"/>
  <c r="BC80" i="13"/>
  <c r="AX92" i="13"/>
  <c r="AY92" i="13"/>
  <c r="AV92" i="13"/>
  <c r="Q92" i="13"/>
  <c r="AT92" i="13"/>
  <c r="P92" i="13"/>
  <c r="AU92" i="13"/>
  <c r="R92" i="13"/>
  <c r="AR92" i="13"/>
  <c r="AW92" i="13"/>
  <c r="AS92" i="13"/>
  <c r="O92" i="13"/>
  <c r="AZ92" i="13"/>
  <c r="BA92" i="13"/>
  <c r="BB92" i="13"/>
  <c r="BC92" i="13"/>
  <c r="BT89" i="14"/>
  <c r="BU89" i="14"/>
  <c r="BS89" i="14"/>
  <c r="Z89" i="14"/>
  <c r="BR89" i="14"/>
  <c r="X89" i="14"/>
  <c r="BP89" i="14"/>
  <c r="BQ89" i="14"/>
  <c r="W89" i="14"/>
  <c r="Y89" i="14"/>
  <c r="BV89" i="14"/>
  <c r="BW89" i="14"/>
  <c r="BX89" i="14"/>
  <c r="BY89" i="14"/>
  <c r="BZ89" i="14"/>
  <c r="CA89" i="14"/>
  <c r="AJ77" i="13"/>
  <c r="AK77" i="13"/>
  <c r="AF77" i="13"/>
  <c r="K77" i="13"/>
  <c r="L77" i="13"/>
  <c r="N77" i="13"/>
  <c r="AG77" i="13"/>
  <c r="AG50" i="13" s="1"/>
  <c r="AH77" i="13"/>
  <c r="M77" i="13"/>
  <c r="AI77" i="13"/>
  <c r="AL77" i="13"/>
  <c r="AM77" i="13"/>
  <c r="AN77" i="13"/>
  <c r="AO77" i="13"/>
  <c r="AP77" i="13"/>
  <c r="AQ77" i="13"/>
  <c r="BR85" i="13"/>
  <c r="BS85" i="13"/>
  <c r="BP85" i="13"/>
  <c r="W85" i="13"/>
  <c r="BQ85" i="13"/>
  <c r="Y85" i="13"/>
  <c r="Z85" i="13"/>
  <c r="X85" i="13"/>
  <c r="BT85" i="13"/>
  <c r="BU85" i="13"/>
  <c r="BV85" i="13"/>
  <c r="BW85" i="13"/>
  <c r="BX85" i="13"/>
  <c r="BY85" i="13"/>
  <c r="BZ85" i="13"/>
  <c r="CA85" i="13"/>
  <c r="AX78" i="13"/>
  <c r="AY78" i="13"/>
  <c r="AV78" i="13"/>
  <c r="Q78" i="13"/>
  <c r="AR78" i="13"/>
  <c r="AS78" i="13"/>
  <c r="O78" i="13"/>
  <c r="AT78" i="13"/>
  <c r="R78" i="13"/>
  <c r="P78" i="13"/>
  <c r="AW78" i="13"/>
  <c r="AU78" i="13"/>
  <c r="AZ78" i="13"/>
  <c r="BA78" i="13"/>
  <c r="BB78" i="13"/>
  <c r="BC78" i="13"/>
  <c r="BU79" i="14"/>
  <c r="Z79" i="14"/>
  <c r="BT79" i="14"/>
  <c r="W79" i="14"/>
  <c r="X79" i="14"/>
  <c r="BQ79" i="14"/>
  <c r="Y79" i="14"/>
  <c r="BR79" i="14"/>
  <c r="BS79" i="14"/>
  <c r="BP79" i="14"/>
  <c r="BV79" i="14"/>
  <c r="BW79" i="14"/>
  <c r="BX79" i="14"/>
  <c r="BY79" i="14"/>
  <c r="BZ79" i="14"/>
  <c r="CA79" i="14"/>
  <c r="AX81" i="13"/>
  <c r="AY81" i="13"/>
  <c r="R81" i="13"/>
  <c r="P81" i="13"/>
  <c r="AU81" i="13"/>
  <c r="AV81" i="13"/>
  <c r="Q81" i="13"/>
  <c r="AS81" i="13"/>
  <c r="AW81" i="13"/>
  <c r="AR81" i="13"/>
  <c r="O81" i="13"/>
  <c r="AT81" i="13"/>
  <c r="AZ81" i="13"/>
  <c r="BA81" i="13"/>
  <c r="BB81" i="13"/>
  <c r="BC81" i="13"/>
  <c r="AX84" i="13"/>
  <c r="AY84" i="13"/>
  <c r="AW84" i="13"/>
  <c r="AU84" i="13"/>
  <c r="Q84" i="13"/>
  <c r="R84" i="13"/>
  <c r="AV84" i="13"/>
  <c r="O84" i="13"/>
  <c r="AR84" i="13"/>
  <c r="AS84" i="13"/>
  <c r="AT84" i="13"/>
  <c r="P84" i="13"/>
  <c r="AZ84" i="13"/>
  <c r="BA84" i="13"/>
  <c r="BB84" i="13"/>
  <c r="BC84" i="13"/>
  <c r="AJ79" i="13"/>
  <c r="AK79" i="13"/>
  <c r="AI79" i="13"/>
  <c r="N79" i="13"/>
  <c r="AF79" i="13"/>
  <c r="L79" i="13"/>
  <c r="AH79" i="13"/>
  <c r="K79" i="13"/>
  <c r="AG79" i="13"/>
  <c r="AG52" i="13" s="1"/>
  <c r="M79" i="13"/>
  <c r="AL79" i="13"/>
  <c r="AM79" i="13"/>
  <c r="AN79" i="13"/>
  <c r="AO79" i="13"/>
  <c r="AP79" i="13"/>
  <c r="AQ79" i="13"/>
  <c r="V83" i="13"/>
  <c r="BG83" i="13"/>
  <c r="S83" i="13"/>
  <c r="BH83" i="13"/>
  <c r="BD83" i="13"/>
  <c r="T83" i="13"/>
  <c r="BE83" i="13"/>
  <c r="BF83" i="13"/>
  <c r="U83" i="13"/>
  <c r="BI83" i="13"/>
  <c r="BJ83" i="13"/>
  <c r="BK83" i="13"/>
  <c r="BL83" i="13"/>
  <c r="BM83" i="13"/>
  <c r="BN83" i="13"/>
  <c r="BO83" i="13"/>
  <c r="BR72" i="13"/>
  <c r="Y72" i="13"/>
  <c r="BS72" i="13"/>
  <c r="BQ72" i="13"/>
  <c r="Z72" i="13"/>
  <c r="W72" i="13"/>
  <c r="BP72" i="13"/>
  <c r="X72" i="13"/>
  <c r="BT72" i="13"/>
  <c r="BU72" i="13"/>
  <c r="BV72" i="13"/>
  <c r="BW72" i="13"/>
  <c r="BX72" i="13"/>
  <c r="BY72" i="13"/>
  <c r="BZ72" i="13"/>
  <c r="CA72" i="13"/>
  <c r="BC91" i="14"/>
  <c r="AS91" i="14"/>
  <c r="AZ91" i="14"/>
  <c r="AV91" i="14"/>
  <c r="BA91" i="14"/>
  <c r="AU91" i="14"/>
  <c r="AY91" i="14"/>
  <c r="AT91" i="14"/>
  <c r="AW91" i="14"/>
  <c r="O91" i="14"/>
  <c r="AR91" i="14"/>
  <c r="BB91" i="14"/>
  <c r="AX91" i="14"/>
  <c r="P91" i="14"/>
  <c r="Q91" i="14"/>
  <c r="R91" i="14"/>
  <c r="CF88" i="14"/>
  <c r="CG88" i="14"/>
  <c r="AA88" i="14"/>
  <c r="AB88" i="14"/>
  <c r="AC88" i="14"/>
  <c r="CB88" i="14"/>
  <c r="CD88" i="14"/>
  <c r="CE88" i="14"/>
  <c r="AD88" i="14"/>
  <c r="CC88" i="14"/>
  <c r="CH88" i="14"/>
  <c r="CI88" i="14"/>
  <c r="CJ88" i="14"/>
  <c r="CK88" i="14"/>
  <c r="CL88" i="14"/>
  <c r="CM88" i="14"/>
  <c r="AY85" i="13"/>
  <c r="AV85" i="13"/>
  <c r="Q85" i="13"/>
  <c r="R85" i="13"/>
  <c r="AW85" i="13"/>
  <c r="AR85" i="13"/>
  <c r="AS85" i="13"/>
  <c r="O85" i="13"/>
  <c r="P85" i="13"/>
  <c r="AX85" i="13"/>
  <c r="AT85" i="13"/>
  <c r="AU85" i="13"/>
  <c r="AZ85" i="13"/>
  <c r="BA85" i="13"/>
  <c r="BB85" i="13"/>
  <c r="BC85" i="13"/>
  <c r="V93" i="13"/>
  <c r="BG93" i="13"/>
  <c r="U93" i="13"/>
  <c r="T93" i="13"/>
  <c r="BF93" i="13"/>
  <c r="S93" i="13"/>
  <c r="BE93" i="13"/>
  <c r="BH93" i="13"/>
  <c r="BD93" i="13"/>
  <c r="BI93" i="13"/>
  <c r="BJ93" i="13"/>
  <c r="BK93" i="13"/>
  <c r="BL93" i="13"/>
  <c r="BM93" i="13"/>
  <c r="BN93" i="13"/>
  <c r="BO93" i="13"/>
  <c r="BM73" i="14"/>
  <c r="BE73" i="14"/>
  <c r="BN73" i="14"/>
  <c r="S73" i="14"/>
  <c r="BL73" i="14"/>
  <c r="BK73" i="14"/>
  <c r="BF73" i="14"/>
  <c r="BD73" i="14"/>
  <c r="T73" i="14"/>
  <c r="BG73" i="14"/>
  <c r="BH73" i="14"/>
  <c r="BJ73" i="14"/>
  <c r="U73" i="14"/>
  <c r="BI73" i="14"/>
  <c r="V73" i="14"/>
  <c r="BO73" i="14"/>
  <c r="CF77" i="14"/>
  <c r="AA77" i="14"/>
  <c r="AB77" i="14"/>
  <c r="CB77" i="14"/>
  <c r="AC77" i="14"/>
  <c r="AD77" i="14"/>
  <c r="CG77" i="14"/>
  <c r="CD77" i="14"/>
  <c r="CC77" i="14"/>
  <c r="CE77" i="14"/>
  <c r="CH77" i="14"/>
  <c r="CI77" i="14"/>
  <c r="CJ77" i="14"/>
  <c r="CK77" i="14"/>
  <c r="CL77" i="14"/>
  <c r="CM77" i="14"/>
  <c r="BM92" i="14"/>
  <c r="BH92" i="14"/>
  <c r="BL92" i="14"/>
  <c r="BN92" i="14"/>
  <c r="BG92" i="14"/>
  <c r="BK92" i="14"/>
  <c r="U92" i="14"/>
  <c r="BF92" i="14"/>
  <c r="BD92" i="14"/>
  <c r="BE92" i="14"/>
  <c r="BI92" i="14"/>
  <c r="V92" i="14"/>
  <c r="BJ92" i="14"/>
  <c r="T92" i="14"/>
  <c r="S92" i="14"/>
  <c r="BO92" i="14"/>
  <c r="V77" i="13"/>
  <c r="BE77" i="13"/>
  <c r="BF77" i="13"/>
  <c r="U77" i="13"/>
  <c r="BD77" i="13"/>
  <c r="S77" i="13"/>
  <c r="T77" i="13"/>
  <c r="BG77" i="13"/>
  <c r="BH77" i="13"/>
  <c r="BI77" i="13"/>
  <c r="BJ77" i="13"/>
  <c r="BK77" i="13"/>
  <c r="BL77" i="13"/>
  <c r="BM77" i="13"/>
  <c r="BN77" i="13"/>
  <c r="BO77" i="13"/>
  <c r="Y84" i="13"/>
  <c r="BR84" i="13"/>
  <c r="X84" i="13"/>
  <c r="BS84" i="13"/>
  <c r="BQ84" i="13"/>
  <c r="W84" i="13"/>
  <c r="BP84" i="13"/>
  <c r="Z84" i="13"/>
  <c r="BT84" i="13"/>
  <c r="BU84" i="13"/>
  <c r="BV84" i="13"/>
  <c r="BW84" i="13"/>
  <c r="BX84" i="13"/>
  <c r="BY84" i="13"/>
  <c r="BZ84" i="13"/>
  <c r="CA84" i="13"/>
  <c r="BR74" i="13"/>
  <c r="Y74" i="13"/>
  <c r="BS74" i="13"/>
  <c r="BP74" i="13"/>
  <c r="W74" i="13"/>
  <c r="BQ74" i="13"/>
  <c r="X74" i="13"/>
  <c r="Z74" i="13"/>
  <c r="BT74" i="13"/>
  <c r="BU74" i="13"/>
  <c r="BV74" i="13"/>
  <c r="BW74" i="13"/>
  <c r="BX74" i="13"/>
  <c r="BY74" i="13"/>
  <c r="BZ74" i="13"/>
  <c r="CA74" i="13"/>
  <c r="P77" i="13"/>
  <c r="AV77" i="13"/>
  <c r="Q77" i="13"/>
  <c r="AY77" i="13"/>
  <c r="R77" i="13"/>
  <c r="AW77" i="13"/>
  <c r="AR77" i="13"/>
  <c r="AS77" i="13"/>
  <c r="AU77" i="13"/>
  <c r="AT77" i="13"/>
  <c r="O77" i="13"/>
  <c r="AX77" i="13"/>
  <c r="AZ77" i="13"/>
  <c r="BA77" i="13"/>
  <c r="BB77" i="13"/>
  <c r="BC77" i="13"/>
  <c r="BR90" i="14"/>
  <c r="BS90" i="14"/>
  <c r="W90" i="14"/>
  <c r="BU90" i="14"/>
  <c r="BT90" i="14"/>
  <c r="BP90" i="14"/>
  <c r="X90" i="14"/>
  <c r="BQ90" i="14"/>
  <c r="Y90" i="14"/>
  <c r="Z90" i="14"/>
  <c r="BV90" i="14"/>
  <c r="BW90" i="14"/>
  <c r="BX90" i="14"/>
  <c r="BY90" i="14"/>
  <c r="BZ90" i="14"/>
  <c r="CA90" i="14"/>
  <c r="X102" i="11"/>
  <c r="BP102" i="11"/>
  <c r="W102" i="11"/>
  <c r="BQ102" i="11"/>
  <c r="Y102" i="11"/>
  <c r="BR102" i="11"/>
  <c r="BS102" i="11"/>
  <c r="Z102" i="11"/>
  <c r="BT102" i="11"/>
  <c r="BU102" i="11"/>
  <c r="BV102" i="11"/>
  <c r="BW102" i="11"/>
  <c r="BX102" i="11"/>
  <c r="BY102" i="11"/>
  <c r="BZ102" i="11"/>
  <c r="CA102" i="11"/>
  <c r="CF84" i="14"/>
  <c r="CG84" i="14"/>
  <c r="AB84" i="14"/>
  <c r="AC84" i="14"/>
  <c r="CB84" i="14"/>
  <c r="CC84" i="14"/>
  <c r="AD84" i="14"/>
  <c r="CD84" i="14"/>
  <c r="AA84" i="14"/>
  <c r="CE84" i="14"/>
  <c r="CH84" i="14"/>
  <c r="CI84" i="14"/>
  <c r="CJ84" i="14"/>
  <c r="CK84" i="14"/>
  <c r="CL84" i="14"/>
  <c r="CM84" i="14"/>
  <c r="CF81" i="14"/>
  <c r="AB81" i="14"/>
  <c r="CB81" i="14"/>
  <c r="AC81" i="14"/>
  <c r="CC81" i="14"/>
  <c r="CG81" i="14"/>
  <c r="AD81" i="14"/>
  <c r="CD81" i="14"/>
  <c r="AA81" i="14"/>
  <c r="CE81" i="14"/>
  <c r="CH81" i="14"/>
  <c r="CI81" i="14"/>
  <c r="CJ81" i="14"/>
  <c r="CK81" i="14"/>
  <c r="CL81" i="14"/>
  <c r="CM81" i="14"/>
  <c r="AJ88" i="13"/>
  <c r="AK88" i="13"/>
  <c r="AG88" i="13"/>
  <c r="AG61" i="13" s="1"/>
  <c r="L88" i="13"/>
  <c r="M88" i="13"/>
  <c r="AH88" i="13"/>
  <c r="AI88" i="13"/>
  <c r="N88" i="13"/>
  <c r="AF88" i="13"/>
  <c r="K88" i="13"/>
  <c r="AL88" i="13"/>
  <c r="AM88" i="13"/>
  <c r="AN88" i="13"/>
  <c r="AO88" i="13"/>
  <c r="AP88" i="13"/>
  <c r="AQ88" i="13"/>
  <c r="R170" i="11"/>
  <c r="AV170" i="11"/>
  <c r="AU170" i="11"/>
  <c r="P170" i="11"/>
  <c r="Q170" i="11"/>
  <c r="O170" i="11"/>
  <c r="AR170" i="11"/>
  <c r="AS170" i="11"/>
  <c r="AT170" i="11"/>
  <c r="AW170" i="11"/>
  <c r="AX170" i="11"/>
  <c r="AY170" i="11"/>
  <c r="AZ170" i="11"/>
  <c r="BA170" i="11"/>
  <c r="BB170" i="11"/>
  <c r="BC170" i="11"/>
  <c r="AA119" i="11"/>
  <c r="CB119" i="11"/>
  <c r="CC119" i="11"/>
  <c r="AB119" i="11"/>
  <c r="CD119" i="11"/>
  <c r="AC119" i="11"/>
  <c r="AD119" i="11"/>
  <c r="CE119" i="11"/>
  <c r="CF119" i="11"/>
  <c r="CG119" i="11"/>
  <c r="CH119" i="11"/>
  <c r="CI119" i="11"/>
  <c r="CJ119" i="11"/>
  <c r="CK119" i="11"/>
  <c r="CL119" i="11"/>
  <c r="CM119" i="11"/>
  <c r="AJ80" i="14"/>
  <c r="AK80" i="14"/>
  <c r="L80" i="14"/>
  <c r="AG80" i="14"/>
  <c r="AG53" i="14" s="1"/>
  <c r="M80" i="14"/>
  <c r="N80" i="14"/>
  <c r="AF80" i="14"/>
  <c r="AI80" i="14"/>
  <c r="K80" i="14"/>
  <c r="AH80" i="14"/>
  <c r="AL80" i="14"/>
  <c r="AM80" i="14"/>
  <c r="AN80" i="14"/>
  <c r="AO80" i="14"/>
  <c r="AP80" i="14"/>
  <c r="AQ80" i="14"/>
  <c r="AL83" i="14"/>
  <c r="AJ83" i="14"/>
  <c r="AK83" i="14"/>
  <c r="N83" i="14"/>
  <c r="AG83" i="14"/>
  <c r="AG56" i="14" s="1"/>
  <c r="K83" i="14"/>
  <c r="L83" i="14"/>
  <c r="M83" i="14"/>
  <c r="AI83" i="14"/>
  <c r="AF83" i="14"/>
  <c r="AH83" i="14"/>
  <c r="AM83" i="14"/>
  <c r="AN83" i="14"/>
  <c r="AO83" i="14"/>
  <c r="AP83" i="14"/>
  <c r="AQ83" i="14"/>
  <c r="AA94" i="14"/>
  <c r="AB94" i="14"/>
  <c r="AC94" i="14"/>
  <c r="CB94" i="14"/>
  <c r="CC94" i="14"/>
  <c r="CE94" i="14"/>
  <c r="CG94" i="14"/>
  <c r="AD94" i="14"/>
  <c r="CD94" i="14"/>
  <c r="CF94" i="14"/>
  <c r="CH94" i="14"/>
  <c r="CI94" i="14"/>
  <c r="CJ94" i="14"/>
  <c r="CK94" i="14"/>
  <c r="CL94" i="14"/>
  <c r="CM94" i="14"/>
  <c r="AX86" i="13"/>
  <c r="AR86" i="13"/>
  <c r="AS86" i="13"/>
  <c r="AT86" i="13"/>
  <c r="O86" i="13"/>
  <c r="P86" i="13"/>
  <c r="AU86" i="13"/>
  <c r="Q86" i="13"/>
  <c r="AW86" i="13"/>
  <c r="AY86" i="13"/>
  <c r="AV86" i="13"/>
  <c r="R86" i="13"/>
  <c r="AZ86" i="13"/>
  <c r="BA86" i="13"/>
  <c r="BB86" i="13"/>
  <c r="BC86" i="13"/>
  <c r="S93" i="14"/>
  <c r="BJ93" i="14"/>
  <c r="T93" i="14"/>
  <c r="BK93" i="14"/>
  <c r="U93" i="14"/>
  <c r="BL93" i="14"/>
  <c r="BD93" i="14"/>
  <c r="BE93" i="14"/>
  <c r="BF93" i="14"/>
  <c r="BG93" i="14"/>
  <c r="V93" i="14"/>
  <c r="BI93" i="14"/>
  <c r="BH93" i="14"/>
  <c r="BN93" i="14"/>
  <c r="BM93" i="14"/>
  <c r="BO93" i="14"/>
  <c r="BH74" i="14"/>
  <c r="BM74" i="14"/>
  <c r="BI74" i="14"/>
  <c r="V74" i="14"/>
  <c r="BG74" i="14"/>
  <c r="BJ74" i="14"/>
  <c r="U74" i="14"/>
  <c r="BK74" i="14"/>
  <c r="BD74" i="14"/>
  <c r="BL74" i="14"/>
  <c r="S74" i="14"/>
  <c r="BF74" i="14"/>
  <c r="BE74" i="14"/>
  <c r="BN74" i="14"/>
  <c r="T74" i="14"/>
  <c r="BO74" i="14"/>
  <c r="AV86" i="14"/>
  <c r="AW86" i="14"/>
  <c r="O86" i="14"/>
  <c r="AX86" i="14"/>
  <c r="P86" i="14"/>
  <c r="Q86" i="14"/>
  <c r="BC86" i="14"/>
  <c r="AU86" i="14"/>
  <c r="AY86" i="14"/>
  <c r="AT86" i="14"/>
  <c r="BA86" i="14"/>
  <c r="BB86" i="14"/>
  <c r="AR86" i="14"/>
  <c r="AS86" i="14"/>
  <c r="AZ86" i="14"/>
  <c r="R86" i="14"/>
  <c r="AX76" i="13"/>
  <c r="AR76" i="13"/>
  <c r="AS76" i="13"/>
  <c r="O76" i="13"/>
  <c r="AT76" i="13"/>
  <c r="P76" i="13"/>
  <c r="AU76" i="13"/>
  <c r="Q76" i="13"/>
  <c r="R76" i="13"/>
  <c r="AY76" i="13"/>
  <c r="AV76" i="13"/>
  <c r="AW76" i="13"/>
  <c r="AZ76" i="13"/>
  <c r="BA76" i="13"/>
  <c r="BB76" i="13"/>
  <c r="BC76" i="13"/>
  <c r="W77" i="14"/>
  <c r="BT77" i="14"/>
  <c r="BU77" i="14"/>
  <c r="BP77" i="14"/>
  <c r="X77" i="14"/>
  <c r="BQ77" i="14"/>
  <c r="BR77" i="14"/>
  <c r="Y77" i="14"/>
  <c r="Z77" i="14"/>
  <c r="BS77" i="14"/>
  <c r="BV77" i="14"/>
  <c r="BW77" i="14"/>
  <c r="BX77" i="14"/>
  <c r="BY77" i="14"/>
  <c r="BZ77" i="14"/>
  <c r="CA77" i="14"/>
  <c r="BF68" i="11"/>
  <c r="BE68" i="11"/>
  <c r="T68" i="11"/>
  <c r="U68" i="11"/>
  <c r="BD68" i="11"/>
  <c r="S68" i="11"/>
  <c r="BG68" i="11"/>
  <c r="V68" i="11"/>
  <c r="BH68" i="11"/>
  <c r="BI68" i="11"/>
  <c r="BJ68" i="11"/>
  <c r="BK68" i="11"/>
  <c r="BL68" i="11"/>
  <c r="BM68" i="11"/>
  <c r="BN68" i="11"/>
  <c r="BO68" i="11"/>
  <c r="V71" i="14"/>
  <c r="BI71" i="14"/>
  <c r="BE71" i="14"/>
  <c r="BJ71" i="14"/>
  <c r="BF71" i="14"/>
  <c r="BK71" i="14"/>
  <c r="BG71" i="14"/>
  <c r="BL71" i="14"/>
  <c r="S71" i="14"/>
  <c r="T71" i="14"/>
  <c r="BH71" i="14"/>
  <c r="BN71" i="14"/>
  <c r="U71" i="14"/>
  <c r="BD71" i="14"/>
  <c r="BM71" i="14"/>
  <c r="BO71" i="14"/>
  <c r="BR81" i="14"/>
  <c r="Z81" i="14"/>
  <c r="BS81" i="14"/>
  <c r="BP81" i="14"/>
  <c r="W81" i="14"/>
  <c r="Y81" i="14"/>
  <c r="BU81" i="14"/>
  <c r="X81" i="14"/>
  <c r="BQ81" i="14"/>
  <c r="BT81" i="14"/>
  <c r="BV81" i="14"/>
  <c r="BW81" i="14"/>
  <c r="BX81" i="14"/>
  <c r="BY81" i="14"/>
  <c r="BZ81" i="14"/>
  <c r="CA81" i="14"/>
  <c r="CE95" i="14"/>
  <c r="AA95" i="14"/>
  <c r="AB95" i="14"/>
  <c r="CB95" i="14"/>
  <c r="AC95" i="14"/>
  <c r="CD95" i="14"/>
  <c r="CG95" i="14"/>
  <c r="CC95" i="14"/>
  <c r="AD95" i="14"/>
  <c r="CF95" i="14"/>
  <c r="CH95" i="14"/>
  <c r="CI95" i="14"/>
  <c r="CJ95" i="14"/>
  <c r="CK95" i="14"/>
  <c r="CL95" i="14"/>
  <c r="CM95" i="14"/>
  <c r="AL88" i="14"/>
  <c r="AK88" i="14"/>
  <c r="N88" i="14"/>
  <c r="M88" i="14"/>
  <c r="AF88" i="14"/>
  <c r="K88" i="14"/>
  <c r="L88" i="14"/>
  <c r="AG88" i="14"/>
  <c r="AG61" i="14" s="1"/>
  <c r="AJ88" i="14"/>
  <c r="AH88" i="14"/>
  <c r="AI88" i="14"/>
  <c r="AM88" i="14"/>
  <c r="AN88" i="14"/>
  <c r="AO88" i="14"/>
  <c r="AP88" i="14"/>
  <c r="AQ88" i="14"/>
  <c r="AA75" i="14"/>
  <c r="AB75" i="14"/>
  <c r="CB75" i="14"/>
  <c r="AC75" i="14"/>
  <c r="CC75" i="14"/>
  <c r="AD75" i="14"/>
  <c r="CE75" i="14"/>
  <c r="CD75" i="14"/>
  <c r="CF75" i="14"/>
  <c r="CG75" i="14"/>
  <c r="CH75" i="14"/>
  <c r="CI75" i="14"/>
  <c r="CJ75" i="14"/>
  <c r="CK75" i="14"/>
  <c r="CL75" i="14"/>
  <c r="CM75" i="14"/>
  <c r="BT88" i="14"/>
  <c r="W88" i="14"/>
  <c r="BQ88" i="14"/>
  <c r="X88" i="14"/>
  <c r="Y88" i="14"/>
  <c r="BR88" i="14"/>
  <c r="BU88" i="14"/>
  <c r="BS88" i="14"/>
  <c r="Z88" i="14"/>
  <c r="BP88" i="14"/>
  <c r="BV88" i="14"/>
  <c r="BW88" i="14"/>
  <c r="BX88" i="14"/>
  <c r="BY88" i="14"/>
  <c r="BZ88" i="14"/>
  <c r="CA88" i="14"/>
  <c r="BR90" i="13"/>
  <c r="BQ90" i="13"/>
  <c r="X90" i="13"/>
  <c r="BP90" i="13"/>
  <c r="W90" i="13"/>
  <c r="BS90" i="13"/>
  <c r="Y90" i="13"/>
  <c r="Z90" i="13"/>
  <c r="BT90" i="13"/>
  <c r="BU90" i="13"/>
  <c r="BV90" i="13"/>
  <c r="BW90" i="13"/>
  <c r="BX90" i="13"/>
  <c r="BY90" i="13"/>
  <c r="BZ90" i="13"/>
  <c r="CA90" i="13"/>
  <c r="Q71" i="14"/>
  <c r="AU71" i="14"/>
  <c r="AY71" i="14"/>
  <c r="AV71" i="14"/>
  <c r="R71" i="14"/>
  <c r="O71" i="14"/>
  <c r="AZ71" i="14"/>
  <c r="BB71" i="14"/>
  <c r="AR71" i="14"/>
  <c r="BA71" i="14"/>
  <c r="AS71" i="14"/>
  <c r="BC71" i="14"/>
  <c r="AT71" i="14"/>
  <c r="P71" i="14"/>
  <c r="AW71" i="14"/>
  <c r="AX71" i="14"/>
  <c r="BR79" i="13"/>
  <c r="Y79" i="13"/>
  <c r="BP79" i="13"/>
  <c r="W79" i="13"/>
  <c r="BS79" i="13"/>
  <c r="BQ79" i="13"/>
  <c r="X79" i="13"/>
  <c r="Z79" i="13"/>
  <c r="BT79" i="13"/>
  <c r="BU79" i="13"/>
  <c r="BV79" i="13"/>
  <c r="BW79" i="13"/>
  <c r="BX79" i="13"/>
  <c r="BY79" i="13"/>
  <c r="BZ79" i="13"/>
  <c r="CA79" i="13"/>
  <c r="V81" i="13"/>
  <c r="BD81" i="13"/>
  <c r="T81" i="13"/>
  <c r="BE81" i="13"/>
  <c r="BF81" i="13"/>
  <c r="U81" i="13"/>
  <c r="S81" i="13"/>
  <c r="BG81" i="13"/>
  <c r="BH81" i="13"/>
  <c r="BI81" i="13"/>
  <c r="BJ81" i="13"/>
  <c r="BK81" i="13"/>
  <c r="BL81" i="13"/>
  <c r="BM81" i="13"/>
  <c r="BN81" i="13"/>
  <c r="BO81" i="13"/>
  <c r="AX82" i="13"/>
  <c r="AU82" i="13"/>
  <c r="AV82" i="13"/>
  <c r="Q82" i="13"/>
  <c r="AW82" i="13"/>
  <c r="R82" i="13"/>
  <c r="AR82" i="13"/>
  <c r="AS82" i="13"/>
  <c r="P82" i="13"/>
  <c r="AY82" i="13"/>
  <c r="AT82" i="13"/>
  <c r="O82" i="13"/>
  <c r="AZ82" i="13"/>
  <c r="BA82" i="13"/>
  <c r="BB82" i="13"/>
  <c r="BC82" i="13"/>
  <c r="Y81" i="13"/>
  <c r="BP81" i="13"/>
  <c r="W81" i="13"/>
  <c r="X81" i="13"/>
  <c r="BS81" i="13"/>
  <c r="BQ81" i="13"/>
  <c r="BR81" i="13"/>
  <c r="Z81" i="13"/>
  <c r="BT81" i="13"/>
  <c r="BU81" i="13"/>
  <c r="BV81" i="13"/>
  <c r="BW81" i="13"/>
  <c r="BX81" i="13"/>
  <c r="BY81" i="13"/>
  <c r="BZ81" i="13"/>
  <c r="CA81" i="13"/>
  <c r="BP83" i="13"/>
  <c r="X83" i="13"/>
  <c r="BQ83" i="13"/>
  <c r="W83" i="13"/>
  <c r="BS83" i="13"/>
  <c r="Z83" i="13"/>
  <c r="Y83" i="13"/>
  <c r="BR83" i="13"/>
  <c r="BT83" i="13"/>
  <c r="BU83" i="13"/>
  <c r="BV83" i="13"/>
  <c r="BW83" i="13"/>
  <c r="BX83" i="13"/>
  <c r="BY83" i="13"/>
  <c r="BZ83" i="13"/>
  <c r="CA83" i="13"/>
  <c r="AL92" i="14"/>
  <c r="N92" i="14"/>
  <c r="AI92" i="14"/>
  <c r="AJ92" i="14"/>
  <c r="AK92" i="14"/>
  <c r="AF92" i="14"/>
  <c r="AG92" i="14"/>
  <c r="AG65" i="14" s="1"/>
  <c r="K92" i="14"/>
  <c r="AH92" i="14"/>
  <c r="M92" i="14"/>
  <c r="AM92" i="14"/>
  <c r="L92" i="14"/>
  <c r="AN92" i="14"/>
  <c r="AO92" i="14"/>
  <c r="AP92" i="14"/>
  <c r="AQ92" i="14"/>
  <c r="BG72" i="13"/>
  <c r="V72" i="13"/>
  <c r="BF72" i="13"/>
  <c r="BE72" i="13"/>
  <c r="T72" i="13"/>
  <c r="U72" i="13"/>
  <c r="BH72" i="13"/>
  <c r="BD72" i="13"/>
  <c r="S72" i="13"/>
  <c r="BI72" i="13"/>
  <c r="BJ72" i="13"/>
  <c r="BK72" i="13"/>
  <c r="BL72" i="13"/>
  <c r="BM72" i="13"/>
  <c r="BN72" i="13"/>
  <c r="BO72" i="13"/>
  <c r="AR136" i="11"/>
  <c r="O136" i="11"/>
  <c r="AS136" i="11"/>
  <c r="Q136" i="11"/>
  <c r="AV136" i="11"/>
  <c r="P136" i="11"/>
  <c r="AT136" i="11"/>
  <c r="AU136" i="11"/>
  <c r="R136" i="11"/>
  <c r="AW136" i="11"/>
  <c r="AX136" i="11"/>
  <c r="AY136" i="11"/>
  <c r="AZ136" i="11"/>
  <c r="BA136" i="11"/>
  <c r="BB136" i="11"/>
  <c r="BC136" i="11"/>
  <c r="BU92" i="14"/>
  <c r="X92" i="14"/>
  <c r="BQ92" i="14"/>
  <c r="Y92" i="14"/>
  <c r="BR92" i="14"/>
  <c r="Z92" i="14"/>
  <c r="BT92" i="14"/>
  <c r="W92" i="14"/>
  <c r="BP92" i="14"/>
  <c r="BS92" i="14"/>
  <c r="BV92" i="14"/>
  <c r="BW92" i="14"/>
  <c r="BX92" i="14"/>
  <c r="BY92" i="14"/>
  <c r="BZ92" i="14"/>
  <c r="CA92" i="14"/>
  <c r="BQ119" i="11"/>
  <c r="BP119" i="11"/>
  <c r="W119" i="11"/>
  <c r="BR119" i="11"/>
  <c r="X119" i="11"/>
  <c r="Y119" i="11"/>
  <c r="Z119" i="11"/>
  <c r="BS119" i="11"/>
  <c r="BT119" i="11"/>
  <c r="BU119" i="11"/>
  <c r="BV119" i="11"/>
  <c r="BW119" i="11"/>
  <c r="BX119" i="11"/>
  <c r="BY119" i="11"/>
  <c r="BZ119" i="11"/>
  <c r="CA119" i="11"/>
  <c r="BM94" i="14"/>
  <c r="BN94" i="14"/>
  <c r="BF94" i="14"/>
  <c r="S94" i="14"/>
  <c r="V94" i="14"/>
  <c r="BI94" i="14"/>
  <c r="BJ94" i="14"/>
  <c r="BG94" i="14"/>
  <c r="BK94" i="14"/>
  <c r="T94" i="14"/>
  <c r="BL94" i="14"/>
  <c r="BE94" i="14"/>
  <c r="BH94" i="14"/>
  <c r="U94" i="14"/>
  <c r="BD94" i="14"/>
  <c r="BO94" i="14"/>
  <c r="BT72" i="14"/>
  <c r="BU72" i="14"/>
  <c r="Y72" i="14"/>
  <c r="BS72" i="14"/>
  <c r="Z72" i="14"/>
  <c r="W72" i="14"/>
  <c r="BQ72" i="14"/>
  <c r="BR72" i="14"/>
  <c r="BP72" i="14"/>
  <c r="X72" i="14"/>
  <c r="BV72" i="14"/>
  <c r="BW72" i="14"/>
  <c r="BX72" i="14"/>
  <c r="BY72" i="14"/>
  <c r="BZ72" i="14"/>
  <c r="CA72" i="14"/>
  <c r="Y92" i="13"/>
  <c r="BR92" i="13"/>
  <c r="BS92" i="13"/>
  <c r="W92" i="13"/>
  <c r="BP92" i="13"/>
  <c r="X92" i="13"/>
  <c r="BQ92" i="13"/>
  <c r="Z92" i="13"/>
  <c r="BT92" i="13"/>
  <c r="BU92" i="13"/>
  <c r="BV92" i="13"/>
  <c r="BW92" i="13"/>
  <c r="BX92" i="13"/>
  <c r="BY92" i="13"/>
  <c r="BZ92" i="13"/>
  <c r="CA92" i="13"/>
  <c r="AU102" i="11"/>
  <c r="AV102" i="11"/>
  <c r="AT102" i="11"/>
  <c r="R102" i="11"/>
  <c r="AS102" i="11"/>
  <c r="Q102" i="11"/>
  <c r="AR102" i="11"/>
  <c r="P102" i="11"/>
  <c r="O102" i="11"/>
  <c r="AW102" i="11"/>
  <c r="AX102" i="11"/>
  <c r="AY102" i="11"/>
  <c r="AZ102" i="11"/>
  <c r="BA102" i="11"/>
  <c r="BB102" i="11"/>
  <c r="BC102" i="11"/>
  <c r="BF119" i="11"/>
  <c r="BD119" i="11"/>
  <c r="T119" i="11"/>
  <c r="BE119" i="11"/>
  <c r="S119" i="11"/>
  <c r="BG119" i="11"/>
  <c r="V119" i="11"/>
  <c r="U119" i="11"/>
  <c r="BH119" i="11"/>
  <c r="BI119" i="11"/>
  <c r="BJ119" i="11"/>
  <c r="BK119" i="11"/>
  <c r="BL119" i="11"/>
  <c r="BM119" i="11"/>
  <c r="BN119" i="11"/>
  <c r="BO119" i="11"/>
  <c r="AA68" i="11"/>
  <c r="AB68" i="11"/>
  <c r="CB68" i="11"/>
  <c r="CC68" i="11"/>
  <c r="CD68" i="11"/>
  <c r="AC68" i="11"/>
  <c r="AD68" i="11"/>
  <c r="CE68" i="11"/>
  <c r="CF68" i="11"/>
  <c r="CG68" i="11"/>
  <c r="CH68" i="11"/>
  <c r="CI68" i="11"/>
  <c r="CJ68" i="11"/>
  <c r="CK68" i="11"/>
  <c r="CL68" i="11"/>
  <c r="CM68" i="11"/>
  <c r="BC83" i="14"/>
  <c r="AR83" i="14"/>
  <c r="AZ83" i="14"/>
  <c r="AT83" i="14"/>
  <c r="R83" i="14"/>
  <c r="AU83" i="14"/>
  <c r="BA83" i="14"/>
  <c r="AS83" i="14"/>
  <c r="AY83" i="14"/>
  <c r="Q83" i="14"/>
  <c r="BB83" i="14"/>
  <c r="AV83" i="14"/>
  <c r="O83" i="14"/>
  <c r="P83" i="14"/>
  <c r="AX83" i="14"/>
  <c r="AW83" i="14"/>
  <c r="BT93" i="14"/>
  <c r="BU93" i="14"/>
  <c r="X93" i="14"/>
  <c r="BQ93" i="14"/>
  <c r="BR93" i="14"/>
  <c r="Y93" i="14"/>
  <c r="BS93" i="14"/>
  <c r="Z93" i="14"/>
  <c r="W93" i="14"/>
  <c r="BP93" i="14"/>
  <c r="BV93" i="14"/>
  <c r="BW93" i="14"/>
  <c r="BX93" i="14"/>
  <c r="BY93" i="14"/>
  <c r="BZ93" i="14"/>
  <c r="CA93" i="14"/>
  <c r="AK76" i="13"/>
  <c r="N76" i="13"/>
  <c r="AF76" i="13"/>
  <c r="K76" i="13"/>
  <c r="AG76" i="13"/>
  <c r="AG49" i="13" s="1"/>
  <c r="L76" i="13"/>
  <c r="AI76" i="13"/>
  <c r="AH76" i="13"/>
  <c r="AJ76" i="13"/>
  <c r="M76" i="13"/>
  <c r="AL76" i="13"/>
  <c r="AM76" i="13"/>
  <c r="AN76" i="13"/>
  <c r="AO76" i="13"/>
  <c r="AP76" i="13"/>
  <c r="AQ76" i="13"/>
  <c r="Y71" i="13"/>
  <c r="BP71" i="13"/>
  <c r="W71" i="13"/>
  <c r="BQ71" i="13"/>
  <c r="X71" i="13"/>
  <c r="BS71" i="13"/>
  <c r="BR71" i="13"/>
  <c r="Z71" i="13"/>
  <c r="BT71" i="13"/>
  <c r="BU71" i="13"/>
  <c r="BV71" i="13"/>
  <c r="BW71" i="13"/>
  <c r="BX71" i="13"/>
  <c r="BY71" i="13"/>
  <c r="BZ71" i="13"/>
  <c r="CA71" i="13"/>
  <c r="L81" i="14"/>
  <c r="M81" i="14"/>
  <c r="N81" i="14"/>
  <c r="K81" i="14"/>
  <c r="AF81" i="14"/>
  <c r="AG81" i="14"/>
  <c r="AG54" i="14" s="1"/>
  <c r="AH81" i="14"/>
  <c r="AI81" i="14"/>
  <c r="AJ81" i="14"/>
  <c r="AK81" i="14"/>
  <c r="AL81" i="14"/>
  <c r="AM81" i="14"/>
  <c r="AN81" i="14"/>
  <c r="AO81" i="14"/>
  <c r="AP81" i="14"/>
  <c r="AQ81" i="14"/>
  <c r="CG78" i="14"/>
  <c r="CB78" i="14"/>
  <c r="AD78" i="14"/>
  <c r="CC78" i="14"/>
  <c r="AC78" i="14"/>
  <c r="CE78" i="14"/>
  <c r="CD78" i="14"/>
  <c r="CF78" i="14"/>
  <c r="AA78" i="14"/>
  <c r="AB78" i="14"/>
  <c r="CH78" i="14"/>
  <c r="CI78" i="14"/>
  <c r="CJ78" i="14"/>
  <c r="CK78" i="14"/>
  <c r="CL78" i="14"/>
  <c r="CM78" i="14"/>
  <c r="AK82" i="13"/>
  <c r="K82" i="13"/>
  <c r="AF82" i="13"/>
  <c r="L82" i="13"/>
  <c r="AG82" i="13"/>
  <c r="AG55" i="13" s="1"/>
  <c r="M82" i="13"/>
  <c r="AH82" i="13"/>
  <c r="N82" i="13"/>
  <c r="AI82" i="13"/>
  <c r="AJ82" i="13"/>
  <c r="AL82" i="13"/>
  <c r="AM82" i="13"/>
  <c r="AN82" i="13"/>
  <c r="AO82" i="13"/>
  <c r="AP82" i="13"/>
  <c r="AQ82" i="13"/>
  <c r="AS51" i="11"/>
  <c r="Q51" i="11"/>
  <c r="AT51" i="11"/>
  <c r="O51" i="11"/>
  <c r="AR51" i="11"/>
  <c r="P51" i="11"/>
  <c r="AV51" i="11"/>
  <c r="R51" i="11"/>
  <c r="AU51" i="11"/>
  <c r="AW51" i="11"/>
  <c r="AX51" i="11"/>
  <c r="AY51" i="11"/>
  <c r="AZ51" i="11"/>
  <c r="BA51" i="11"/>
  <c r="BB51" i="11"/>
  <c r="BC51" i="11"/>
  <c r="AU119" i="11"/>
  <c r="AS119" i="11"/>
  <c r="AV119" i="11"/>
  <c r="AR119" i="11"/>
  <c r="P119" i="11"/>
  <c r="AT119" i="11"/>
  <c r="Q119" i="11"/>
  <c r="R119" i="11"/>
  <c r="O119" i="11"/>
  <c r="AW119" i="11"/>
  <c r="AX119" i="11"/>
  <c r="AY119" i="11"/>
  <c r="AZ119" i="11"/>
  <c r="BA119" i="11"/>
  <c r="BB119" i="11"/>
  <c r="BC119" i="11"/>
  <c r="AL77" i="14"/>
  <c r="AJ77" i="14"/>
  <c r="AG77" i="14"/>
  <c r="AG50" i="14" s="1"/>
  <c r="AF77" i="14"/>
  <c r="K77" i="14"/>
  <c r="L77" i="14"/>
  <c r="M77" i="14"/>
  <c r="N77" i="14"/>
  <c r="AH77" i="14"/>
  <c r="AI77" i="14"/>
  <c r="AK77" i="14"/>
  <c r="AM77" i="14"/>
  <c r="AN77" i="14"/>
  <c r="AO77" i="14"/>
  <c r="AP77" i="14"/>
  <c r="AQ77" i="14"/>
  <c r="AJ78" i="13"/>
  <c r="AK78" i="13"/>
  <c r="L78" i="13"/>
  <c r="AF78" i="13"/>
  <c r="K78" i="13"/>
  <c r="AG78" i="13"/>
  <c r="AG51" i="13" s="1"/>
  <c r="AH78" i="13"/>
  <c r="M78" i="13"/>
  <c r="AI78" i="13"/>
  <c r="N78" i="13"/>
  <c r="AL78" i="13"/>
  <c r="AM78" i="13"/>
  <c r="AN78" i="13"/>
  <c r="AO78" i="13"/>
  <c r="AP78" i="13"/>
  <c r="AQ78" i="13"/>
  <c r="U51" i="11"/>
  <c r="BF51" i="11"/>
  <c r="BG51" i="11"/>
  <c r="V51" i="11"/>
  <c r="T51" i="11"/>
  <c r="BE51" i="11"/>
  <c r="BD51" i="11"/>
  <c r="S51" i="11"/>
  <c r="BH51" i="11"/>
  <c r="BI51" i="11"/>
  <c r="BJ51" i="11"/>
  <c r="BK51" i="11"/>
  <c r="BL51" i="11"/>
  <c r="BM51" i="11"/>
  <c r="BN51" i="11"/>
  <c r="BO51" i="11"/>
  <c r="BC94" i="14"/>
  <c r="AV94" i="14"/>
  <c r="AU94" i="14"/>
  <c r="O94" i="14"/>
  <c r="AW94" i="14"/>
  <c r="AX94" i="14"/>
  <c r="P94" i="14"/>
  <c r="AR94" i="14"/>
  <c r="AS94" i="14"/>
  <c r="AT94" i="14"/>
  <c r="Q94" i="14"/>
  <c r="AY94" i="14"/>
  <c r="AZ94" i="14"/>
  <c r="BB94" i="14"/>
  <c r="R94" i="14"/>
  <c r="BA94" i="14"/>
  <c r="N75" i="14"/>
  <c r="K75" i="14"/>
  <c r="AH75" i="14"/>
  <c r="L75" i="14"/>
  <c r="AG75" i="14"/>
  <c r="AG48" i="14" s="1"/>
  <c r="AF75" i="14"/>
  <c r="M75" i="14"/>
  <c r="AI75" i="14"/>
  <c r="AJ75" i="14"/>
  <c r="AK75" i="14"/>
  <c r="AM75" i="14"/>
  <c r="AL75" i="14"/>
  <c r="AN75" i="14"/>
  <c r="AO75" i="14"/>
  <c r="AP75" i="14"/>
  <c r="AQ75" i="14"/>
  <c r="BT73" i="14"/>
  <c r="BU73" i="14"/>
  <c r="BQ73" i="14"/>
  <c r="Y73" i="14"/>
  <c r="BR73" i="14"/>
  <c r="Z73" i="14"/>
  <c r="BS73" i="14"/>
  <c r="BP73" i="14"/>
  <c r="X73" i="14"/>
  <c r="W73" i="14"/>
  <c r="BV73" i="14"/>
  <c r="BW73" i="14"/>
  <c r="BX73" i="14"/>
  <c r="BY73" i="14"/>
  <c r="BZ73" i="14"/>
  <c r="CA73" i="14"/>
  <c r="CF87" i="14"/>
  <c r="CG87" i="14"/>
  <c r="CB87" i="14"/>
  <c r="CC87" i="14"/>
  <c r="CD87" i="14"/>
  <c r="CE87" i="14"/>
  <c r="AC87" i="14"/>
  <c r="AD87" i="14"/>
  <c r="AA87" i="14"/>
  <c r="AB87" i="14"/>
  <c r="CH87" i="14"/>
  <c r="CI87" i="14"/>
  <c r="CJ87" i="14"/>
  <c r="CK87" i="14"/>
  <c r="CL87" i="14"/>
  <c r="CM87" i="14"/>
  <c r="BT82" i="14"/>
  <c r="BU82" i="14"/>
  <c r="BS82" i="14"/>
  <c r="W82" i="14"/>
  <c r="BP82" i="14"/>
  <c r="BQ82" i="14"/>
  <c r="Y82" i="14"/>
  <c r="Z82" i="14"/>
  <c r="X82" i="14"/>
  <c r="BR82" i="14"/>
  <c r="BV82" i="14"/>
  <c r="BW82" i="14"/>
  <c r="BX82" i="14"/>
  <c r="BY82" i="14"/>
  <c r="BZ82" i="14"/>
  <c r="CA82" i="14"/>
  <c r="V91" i="13"/>
  <c r="BG91" i="13"/>
  <c r="U91" i="13"/>
  <c r="BF91" i="13"/>
  <c r="BE91" i="13"/>
  <c r="T91" i="13"/>
  <c r="BD91" i="13"/>
  <c r="BH91" i="13"/>
  <c r="S91" i="13"/>
  <c r="BI91" i="13"/>
  <c r="BJ91" i="13"/>
  <c r="BK91" i="13"/>
  <c r="BL91" i="13"/>
  <c r="BM91" i="13"/>
  <c r="BN91" i="13"/>
  <c r="BO91" i="13"/>
  <c r="AK136" i="11"/>
  <c r="N136" i="11"/>
  <c r="AJ136" i="11"/>
  <c r="K136" i="11"/>
  <c r="AF136" i="11"/>
  <c r="L136" i="11"/>
  <c r="AG136" i="11"/>
  <c r="AG135" i="11" s="1"/>
  <c r="AI136" i="11"/>
  <c r="M136" i="11"/>
  <c r="AH136" i="11"/>
  <c r="AL136" i="11"/>
  <c r="AM136" i="11"/>
  <c r="AN136" i="11"/>
  <c r="AO136" i="11"/>
  <c r="AP136" i="11"/>
  <c r="AQ136" i="11"/>
  <c r="BD86" i="13"/>
  <c r="BE86" i="13"/>
  <c r="T86" i="13"/>
  <c r="U86" i="13"/>
  <c r="BF86" i="13"/>
  <c r="S86" i="13"/>
  <c r="V86" i="13"/>
  <c r="BG86" i="13"/>
  <c r="BH86" i="13"/>
  <c r="BI86" i="13"/>
  <c r="BJ86" i="13"/>
  <c r="BK86" i="13"/>
  <c r="BL86" i="13"/>
  <c r="BM86" i="13"/>
  <c r="BN86" i="13"/>
  <c r="BO86" i="13"/>
  <c r="BD86" i="14"/>
  <c r="U86" i="14"/>
  <c r="BI86" i="14"/>
  <c r="V86" i="14"/>
  <c r="BJ86" i="14"/>
  <c r="BN86" i="14"/>
  <c r="BK86" i="14"/>
  <c r="BE86" i="14"/>
  <c r="BL86" i="14"/>
  <c r="S86" i="14"/>
  <c r="T86" i="14"/>
  <c r="BH86" i="14"/>
  <c r="BF86" i="14"/>
  <c r="BG86" i="14"/>
  <c r="BM86" i="14"/>
  <c r="BO86" i="14"/>
  <c r="BB85" i="14"/>
  <c r="AS85" i="14"/>
  <c r="R85" i="14"/>
  <c r="O85" i="14"/>
  <c r="AW85" i="14"/>
  <c r="AX85" i="14"/>
  <c r="AY85" i="14"/>
  <c r="Q85" i="14"/>
  <c r="AZ85" i="14"/>
  <c r="BA85" i="14"/>
  <c r="AR85" i="14"/>
  <c r="AT85" i="14"/>
  <c r="BC85" i="14"/>
  <c r="P85" i="14"/>
  <c r="AV85" i="14"/>
  <c r="AU85" i="14"/>
  <c r="Y73" i="13"/>
  <c r="W73" i="13"/>
  <c r="BQ73" i="13"/>
  <c r="X73" i="13"/>
  <c r="BP73" i="13"/>
  <c r="BS73" i="13"/>
  <c r="BR73" i="13"/>
  <c r="Z73" i="13"/>
  <c r="BT73" i="13"/>
  <c r="BU73" i="13"/>
  <c r="BV73" i="13"/>
  <c r="BW73" i="13"/>
  <c r="BX73" i="13"/>
  <c r="BY73" i="13"/>
  <c r="BZ73" i="13"/>
  <c r="CA73" i="13"/>
  <c r="BG87" i="13"/>
  <c r="S87" i="13"/>
  <c r="BD87" i="13"/>
  <c r="V87" i="13"/>
  <c r="T87" i="13"/>
  <c r="BE87" i="13"/>
  <c r="U87" i="13"/>
  <c r="BF87" i="13"/>
  <c r="BH87" i="13"/>
  <c r="BI87" i="13"/>
  <c r="BJ87" i="13"/>
  <c r="BK87" i="13"/>
  <c r="BL87" i="13"/>
  <c r="BM87" i="13"/>
  <c r="BN87" i="13"/>
  <c r="BO87" i="13"/>
  <c r="AL78" i="14"/>
  <c r="AK78" i="14"/>
  <c r="N78" i="14"/>
  <c r="AF78" i="14"/>
  <c r="AG78" i="14"/>
  <c r="AG51" i="14" s="1"/>
  <c r="K78" i="14"/>
  <c r="L78" i="14"/>
  <c r="M78" i="14"/>
  <c r="AJ78" i="14"/>
  <c r="AH78" i="14"/>
  <c r="AI78" i="14"/>
  <c r="AM78" i="14"/>
  <c r="AN78" i="14"/>
  <c r="AO78" i="14"/>
  <c r="AP78" i="14"/>
  <c r="AQ78" i="14"/>
  <c r="BG89" i="13"/>
  <c r="T89" i="13"/>
  <c r="S89" i="13"/>
  <c r="BD89" i="13"/>
  <c r="BE89" i="13"/>
  <c r="U89" i="13"/>
  <c r="BF89" i="13"/>
  <c r="BH89" i="13"/>
  <c r="V89" i="13"/>
  <c r="BI89" i="13"/>
  <c r="BJ89" i="13"/>
  <c r="BK89" i="13"/>
  <c r="BL89" i="13"/>
  <c r="BM89" i="13"/>
  <c r="BN89" i="13"/>
  <c r="BO89" i="13"/>
  <c r="L119" i="11"/>
  <c r="M119" i="11"/>
  <c r="AI119" i="11"/>
  <c r="N119" i="11"/>
  <c r="AJ119" i="11"/>
  <c r="K119" i="11"/>
  <c r="AH119" i="11"/>
  <c r="AF119" i="11"/>
  <c r="AK119" i="11"/>
  <c r="AG119" i="11"/>
  <c r="AG118" i="11" s="1"/>
  <c r="AL119" i="11"/>
  <c r="AM119" i="11"/>
  <c r="AN119" i="11"/>
  <c r="AO119" i="11"/>
  <c r="AP119" i="11"/>
  <c r="AQ119" i="11"/>
  <c r="L170" i="11"/>
  <c r="AI170" i="11"/>
  <c r="N170" i="11"/>
  <c r="AF170" i="11"/>
  <c r="AG170" i="11"/>
  <c r="AG169" i="11" s="1"/>
  <c r="M170" i="11"/>
  <c r="AH170" i="11"/>
  <c r="AJ170" i="11"/>
  <c r="K170" i="11"/>
  <c r="AL170" i="11"/>
  <c r="AK170" i="11"/>
  <c r="AM170" i="11"/>
  <c r="AN170" i="11"/>
  <c r="AO170" i="11"/>
  <c r="AP170" i="11"/>
  <c r="AQ170" i="11"/>
  <c r="BN83" i="14"/>
  <c r="T83" i="14"/>
  <c r="V83" i="14"/>
  <c r="BJ83" i="14"/>
  <c r="U83" i="14"/>
  <c r="BK83" i="14"/>
  <c r="BD83" i="14"/>
  <c r="BL83" i="14"/>
  <c r="BE83" i="14"/>
  <c r="BF83" i="14"/>
  <c r="S83" i="14"/>
  <c r="BI83" i="14"/>
  <c r="BM83" i="14"/>
  <c r="BG83" i="14"/>
  <c r="BH83" i="14"/>
  <c r="BO83" i="14"/>
  <c r="CE93" i="14"/>
  <c r="AB93" i="14"/>
  <c r="AA93" i="14"/>
  <c r="CD93" i="14"/>
  <c r="CB93" i="14"/>
  <c r="AC93" i="14"/>
  <c r="CC93" i="14"/>
  <c r="AD93" i="14"/>
  <c r="CG93" i="14"/>
  <c r="CF93" i="14"/>
  <c r="CH93" i="14"/>
  <c r="CI93" i="14"/>
  <c r="CJ93" i="14"/>
  <c r="CK93" i="14"/>
  <c r="CL93" i="14"/>
  <c r="CM93" i="14"/>
  <c r="BU86" i="14"/>
  <c r="Z86" i="14"/>
  <c r="BQ86" i="14"/>
  <c r="X86" i="14"/>
  <c r="BR86" i="14"/>
  <c r="Y86" i="14"/>
  <c r="BS86" i="14"/>
  <c r="W86" i="14"/>
  <c r="BP86" i="14"/>
  <c r="BT86" i="14"/>
  <c r="BV86" i="14"/>
  <c r="BW86" i="14"/>
  <c r="BX86" i="14"/>
  <c r="BY86" i="14"/>
  <c r="BZ86" i="14"/>
  <c r="CA86" i="14"/>
  <c r="Y76" i="13"/>
  <c r="BP76" i="13"/>
  <c r="W76" i="13"/>
  <c r="X76" i="13"/>
  <c r="BQ76" i="13"/>
  <c r="BR76" i="13"/>
  <c r="BS76" i="13"/>
  <c r="Z76" i="13"/>
  <c r="BT76" i="13"/>
  <c r="BU76" i="13"/>
  <c r="BV76" i="13"/>
  <c r="BW76" i="13"/>
  <c r="BX76" i="13"/>
  <c r="BY76" i="13"/>
  <c r="BZ76" i="13"/>
  <c r="CA76" i="13"/>
  <c r="AK85" i="14"/>
  <c r="L85" i="14"/>
  <c r="AG85" i="14"/>
  <c r="AG58" i="14" s="1"/>
  <c r="AF85" i="14"/>
  <c r="K85" i="14"/>
  <c r="M85" i="14"/>
  <c r="N85" i="14"/>
  <c r="AH85" i="14"/>
  <c r="AI85" i="14"/>
  <c r="AJ85" i="14"/>
  <c r="AL85" i="14"/>
  <c r="AM85" i="14"/>
  <c r="AN85" i="14"/>
  <c r="AO85" i="14"/>
  <c r="AP85" i="14"/>
  <c r="AQ85" i="14"/>
  <c r="BT87" i="14"/>
  <c r="BU87" i="14"/>
  <c r="W87" i="14"/>
  <c r="BP87" i="14"/>
  <c r="BQ87" i="14"/>
  <c r="Z87" i="14"/>
  <c r="BS87" i="14"/>
  <c r="X87" i="14"/>
  <c r="Y87" i="14"/>
  <c r="BR87" i="14"/>
  <c r="BV87" i="14"/>
  <c r="BW87" i="14"/>
  <c r="BX87" i="14"/>
  <c r="BY87" i="14"/>
  <c r="BZ87" i="14"/>
  <c r="CA87" i="14"/>
  <c r="AF95" i="14"/>
  <c r="AH95" i="14"/>
  <c r="AI95" i="14"/>
  <c r="N95" i="14"/>
  <c r="M95" i="14"/>
  <c r="AJ95" i="14"/>
  <c r="AK95" i="14"/>
  <c r="K95" i="14"/>
  <c r="AL95" i="14"/>
  <c r="L95" i="14"/>
  <c r="AG95" i="14"/>
  <c r="AG68" i="14" s="1"/>
  <c r="AM95" i="14"/>
  <c r="AN95" i="14"/>
  <c r="AO95" i="14"/>
  <c r="AP95" i="14"/>
  <c r="AQ95" i="14"/>
  <c r="BM81" i="14"/>
  <c r="BN81" i="14"/>
  <c r="BD81" i="14"/>
  <c r="BH81" i="14"/>
  <c r="V81" i="14"/>
  <c r="BI81" i="14"/>
  <c r="BJ81" i="14"/>
  <c r="BE81" i="14"/>
  <c r="BK81" i="14"/>
  <c r="S81" i="14"/>
  <c r="BL81" i="14"/>
  <c r="BF81" i="14"/>
  <c r="BG81" i="14"/>
  <c r="T81" i="14"/>
  <c r="U81" i="14"/>
  <c r="BO81" i="14"/>
  <c r="Q95" i="14"/>
  <c r="AT95" i="14"/>
  <c r="AY95" i="14"/>
  <c r="AU95" i="14"/>
  <c r="AZ95" i="14"/>
  <c r="AV95" i="14"/>
  <c r="R95" i="14"/>
  <c r="O95" i="14"/>
  <c r="BA95" i="14"/>
  <c r="AW95" i="14"/>
  <c r="AS95" i="14"/>
  <c r="AR95" i="14"/>
  <c r="P95" i="14"/>
  <c r="AX95" i="14"/>
  <c r="BC95" i="14"/>
  <c r="BB95" i="14"/>
  <c r="Y87" i="13"/>
  <c r="BS87" i="13"/>
  <c r="BP87" i="13"/>
  <c r="BQ87" i="13"/>
  <c r="X87" i="13"/>
  <c r="W87" i="13"/>
  <c r="BR87" i="13"/>
  <c r="Z87" i="13"/>
  <c r="BT87" i="13"/>
  <c r="BU87" i="13"/>
  <c r="BV87" i="13"/>
  <c r="BW87" i="13"/>
  <c r="BX87" i="13"/>
  <c r="BY87" i="13"/>
  <c r="BZ87" i="13"/>
  <c r="CA87" i="13"/>
  <c r="BP78" i="13"/>
  <c r="X78" i="13"/>
  <c r="W78" i="13"/>
  <c r="BQ78" i="13"/>
  <c r="BS78" i="13"/>
  <c r="BR78" i="13"/>
  <c r="Y78" i="13"/>
  <c r="Z78" i="13"/>
  <c r="BT78" i="13"/>
  <c r="BU78" i="13"/>
  <c r="BV78" i="13"/>
  <c r="BW78" i="13"/>
  <c r="BX78" i="13"/>
  <c r="BY78" i="13"/>
  <c r="BZ78" i="13"/>
  <c r="CA78" i="13"/>
  <c r="CC80" i="13"/>
  <c r="AB80" i="13"/>
  <c r="AA80" i="13"/>
  <c r="AC80" i="13"/>
  <c r="CD80" i="13"/>
  <c r="CB80" i="13"/>
  <c r="AD80" i="13"/>
  <c r="CE80" i="13"/>
  <c r="CF80" i="13"/>
  <c r="CG80" i="13"/>
  <c r="CH80" i="13"/>
  <c r="CI80" i="13"/>
  <c r="CJ80" i="13"/>
  <c r="CK80" i="13"/>
  <c r="CL80" i="13"/>
  <c r="CM80" i="13"/>
  <c r="BQ91" i="13"/>
  <c r="X91" i="13"/>
  <c r="BS91" i="13"/>
  <c r="W91" i="13"/>
  <c r="BP91" i="13"/>
  <c r="BR91" i="13"/>
  <c r="Y91" i="13"/>
  <c r="Z91" i="13"/>
  <c r="BT91" i="13"/>
  <c r="BU91" i="13"/>
  <c r="BV91" i="13"/>
  <c r="BW91" i="13"/>
  <c r="BX91" i="13"/>
  <c r="BY91" i="13"/>
  <c r="BZ91" i="13"/>
  <c r="CA91" i="13"/>
  <c r="AJ83" i="13"/>
  <c r="AK83" i="13"/>
  <c r="K83" i="13"/>
  <c r="AF83" i="13"/>
  <c r="AG83" i="13"/>
  <c r="AG56" i="13" s="1"/>
  <c r="L83" i="13"/>
  <c r="M83" i="13"/>
  <c r="AH83" i="13"/>
  <c r="N83" i="13"/>
  <c r="AI83" i="13"/>
  <c r="AL83" i="13"/>
  <c r="AM83" i="13"/>
  <c r="AN83" i="13"/>
  <c r="AO83" i="13"/>
  <c r="AP83" i="13"/>
  <c r="AQ83" i="13"/>
  <c r="CC72" i="13"/>
  <c r="CB72" i="13"/>
  <c r="AA72" i="13"/>
  <c r="AB72" i="13"/>
  <c r="AC72" i="13"/>
  <c r="CD72" i="13"/>
  <c r="AD72" i="13"/>
  <c r="CE72" i="13"/>
  <c r="CF72" i="13"/>
  <c r="CG72" i="13"/>
  <c r="CH72" i="13"/>
  <c r="CI72" i="13"/>
  <c r="CJ72" i="13"/>
  <c r="CK72" i="13"/>
  <c r="CL72" i="13"/>
  <c r="CM72" i="13"/>
  <c r="AJ85" i="13"/>
  <c r="AK85" i="13"/>
  <c r="AF85" i="13"/>
  <c r="AH85" i="13"/>
  <c r="AI85" i="13"/>
  <c r="N85" i="13"/>
  <c r="L85" i="13"/>
  <c r="M85" i="13"/>
  <c r="K85" i="13"/>
  <c r="AG85" i="13"/>
  <c r="AG58" i="13" s="1"/>
  <c r="AL85" i="13"/>
  <c r="AM85" i="13"/>
  <c r="AN85" i="13"/>
  <c r="AO85" i="13"/>
  <c r="AP85" i="13"/>
  <c r="AQ85" i="13"/>
  <c r="BF84" i="13"/>
  <c r="U84" i="13"/>
  <c r="V84" i="13"/>
  <c r="BD84" i="13"/>
  <c r="S84" i="13"/>
  <c r="T84" i="13"/>
  <c r="BE84" i="13"/>
  <c r="BG84" i="13"/>
  <c r="BH84" i="13"/>
  <c r="BI84" i="13"/>
  <c r="BJ84" i="13"/>
  <c r="BK84" i="13"/>
  <c r="BL84" i="13"/>
  <c r="BM84" i="13"/>
  <c r="BN84" i="13"/>
  <c r="BO84" i="13"/>
  <c r="CF80" i="14"/>
  <c r="CG80" i="14"/>
  <c r="AD80" i="14"/>
  <c r="CC80" i="14"/>
  <c r="CD80" i="14"/>
  <c r="CE80" i="14"/>
  <c r="AC80" i="14"/>
  <c r="CB80" i="14"/>
  <c r="AA80" i="14"/>
  <c r="AB80" i="14"/>
  <c r="CH80" i="14"/>
  <c r="CI80" i="14"/>
  <c r="CJ80" i="14"/>
  <c r="CK80" i="14"/>
  <c r="CL80" i="14"/>
  <c r="CM80" i="14"/>
  <c r="CF82" i="14"/>
  <c r="CG82" i="14"/>
  <c r="AD82" i="14"/>
  <c r="CC82" i="14"/>
  <c r="CD82" i="14"/>
  <c r="CE82" i="14"/>
  <c r="AA82" i="14"/>
  <c r="CB82" i="14"/>
  <c r="AB82" i="14"/>
  <c r="AC82" i="14"/>
  <c r="CH82" i="14"/>
  <c r="CI82" i="14"/>
  <c r="CJ82" i="14"/>
  <c r="CK82" i="14"/>
  <c r="CL82" i="14"/>
  <c r="CM82" i="14"/>
  <c r="BR88" i="13"/>
  <c r="BP88" i="13"/>
  <c r="W88" i="13"/>
  <c r="BQ88" i="13"/>
  <c r="X88" i="13"/>
  <c r="BS88" i="13"/>
  <c r="Y88" i="13"/>
  <c r="Z88" i="13"/>
  <c r="BT88" i="13"/>
  <c r="BU88" i="13"/>
  <c r="BV88" i="13"/>
  <c r="BW88" i="13"/>
  <c r="BX88" i="13"/>
  <c r="BY88" i="13"/>
  <c r="BZ88" i="13"/>
  <c r="CA88" i="13"/>
  <c r="W153" i="11"/>
  <c r="BP153" i="11"/>
  <c r="X153" i="11"/>
  <c r="BR153" i="11"/>
  <c r="BQ153" i="11"/>
  <c r="Y153" i="11"/>
  <c r="BS153" i="11"/>
  <c r="Z153" i="11"/>
  <c r="BT153" i="11"/>
  <c r="BU153" i="11"/>
  <c r="BV153" i="11"/>
  <c r="BW153" i="11"/>
  <c r="BX153" i="11"/>
  <c r="BY153" i="11"/>
  <c r="BZ153" i="11"/>
  <c r="CA153" i="11"/>
  <c r="BB73" i="14"/>
  <c r="BC73" i="14"/>
  <c r="P73" i="14"/>
  <c r="AW73" i="14"/>
  <c r="AX73" i="14"/>
  <c r="AY73" i="14"/>
  <c r="Q73" i="14"/>
  <c r="AS73" i="14"/>
  <c r="AZ73" i="14"/>
  <c r="AV73" i="14"/>
  <c r="O73" i="14"/>
  <c r="AR73" i="14"/>
  <c r="AT73" i="14"/>
  <c r="AU73" i="14"/>
  <c r="R73" i="14"/>
  <c r="BA73" i="14"/>
  <c r="BC72" i="14"/>
  <c r="AR72" i="14"/>
  <c r="Q72" i="14"/>
  <c r="AV72" i="14"/>
  <c r="AX72" i="14"/>
  <c r="P72" i="14"/>
  <c r="AY72" i="14"/>
  <c r="AZ72" i="14"/>
  <c r="BA72" i="14"/>
  <c r="O72" i="14"/>
  <c r="AS72" i="14"/>
  <c r="AT72" i="14"/>
  <c r="AU72" i="14"/>
  <c r="AW72" i="14"/>
  <c r="R72" i="14"/>
  <c r="BB72" i="14"/>
  <c r="BF136" i="11"/>
  <c r="V136" i="11"/>
  <c r="BG136" i="11"/>
  <c r="T136" i="11"/>
  <c r="BE136" i="11"/>
  <c r="BD136" i="11"/>
  <c r="S136" i="11"/>
  <c r="U136" i="11"/>
  <c r="BH136" i="11"/>
  <c r="BI136" i="11"/>
  <c r="BJ136" i="11"/>
  <c r="BK136" i="11"/>
  <c r="BL136" i="11"/>
  <c r="BM136" i="11"/>
  <c r="BN136" i="11"/>
  <c r="BO136" i="11"/>
  <c r="L82" i="14"/>
  <c r="K82" i="14"/>
  <c r="M82" i="14"/>
  <c r="N82" i="14"/>
  <c r="AH82" i="14"/>
  <c r="AM82" i="14"/>
  <c r="AI82" i="14"/>
  <c r="AJ82" i="14"/>
  <c r="AF82" i="14"/>
  <c r="AG82" i="14"/>
  <c r="AG55" i="14" s="1"/>
  <c r="AL82" i="14"/>
  <c r="AK82" i="14"/>
  <c r="AN82" i="14"/>
  <c r="AO82" i="14"/>
  <c r="AP82" i="14"/>
  <c r="AQ82" i="14"/>
  <c r="AL93" i="14"/>
  <c r="L93" i="14"/>
  <c r="AJ93" i="14"/>
  <c r="AK93" i="14"/>
  <c r="N93" i="14"/>
  <c r="AF93" i="14"/>
  <c r="AG93" i="14"/>
  <c r="AG66" i="14" s="1"/>
  <c r="AH93" i="14"/>
  <c r="AI93" i="14"/>
  <c r="AM93" i="14"/>
  <c r="K93" i="14"/>
  <c r="M93" i="14"/>
  <c r="AN93" i="14"/>
  <c r="AO93" i="14"/>
  <c r="AP93" i="14"/>
  <c r="AQ93" i="14"/>
  <c r="BT95" i="14"/>
  <c r="BU95" i="14"/>
  <c r="W95" i="14"/>
  <c r="BP95" i="14"/>
  <c r="BQ95" i="14"/>
  <c r="X95" i="14"/>
  <c r="BR95" i="14"/>
  <c r="Z95" i="14"/>
  <c r="Y95" i="14"/>
  <c r="BS95" i="14"/>
  <c r="BV95" i="14"/>
  <c r="BW95" i="14"/>
  <c r="BX95" i="14"/>
  <c r="BY95" i="14"/>
  <c r="BZ95" i="14"/>
  <c r="CA95" i="14"/>
  <c r="AX89" i="13"/>
  <c r="AY89" i="13"/>
  <c r="AT89" i="13"/>
  <c r="O89" i="13"/>
  <c r="P89" i="13"/>
  <c r="AU89" i="13"/>
  <c r="AV89" i="13"/>
  <c r="Q89" i="13"/>
  <c r="AR89" i="13"/>
  <c r="AS89" i="13"/>
  <c r="R89" i="13"/>
  <c r="AW89" i="13"/>
  <c r="AZ89" i="13"/>
  <c r="BA89" i="13"/>
  <c r="BB89" i="13"/>
  <c r="BC89" i="13"/>
  <c r="AV153" i="11"/>
  <c r="O153" i="11"/>
  <c r="AR153" i="11"/>
  <c r="P153" i="11"/>
  <c r="AS153" i="11"/>
  <c r="AT153" i="11"/>
  <c r="AU153" i="11"/>
  <c r="Q153" i="11"/>
  <c r="R153" i="11"/>
  <c r="AW153" i="11"/>
  <c r="AX153" i="11"/>
  <c r="AY153" i="11"/>
  <c r="AZ153" i="11"/>
  <c r="BA153" i="11"/>
  <c r="BB153" i="11"/>
  <c r="BC153" i="11"/>
  <c r="BB80" i="14"/>
  <c r="BC80" i="14"/>
  <c r="AV80" i="14"/>
  <c r="AZ80" i="14"/>
  <c r="O80" i="14"/>
  <c r="R80" i="14"/>
  <c r="AW80" i="14"/>
  <c r="BA80" i="14"/>
  <c r="AR80" i="14"/>
  <c r="AS80" i="14"/>
  <c r="AT80" i="14"/>
  <c r="AX80" i="14"/>
  <c r="AU80" i="14"/>
  <c r="Q80" i="14"/>
  <c r="P80" i="14"/>
  <c r="AY80" i="14"/>
  <c r="S76" i="14"/>
  <c r="BD76" i="14"/>
  <c r="V76" i="14"/>
  <c r="U76" i="14"/>
  <c r="BI76" i="14"/>
  <c r="BJ76" i="14"/>
  <c r="BK76" i="14"/>
  <c r="BL76" i="14"/>
  <c r="BE76" i="14"/>
  <c r="BF76" i="14"/>
  <c r="T76" i="14"/>
  <c r="BN76" i="14"/>
  <c r="BG76" i="14"/>
  <c r="BH76" i="14"/>
  <c r="BM76" i="14"/>
  <c r="BO76" i="14"/>
  <c r="P74" i="14"/>
  <c r="AY74" i="14"/>
  <c r="O74" i="14"/>
  <c r="Q74" i="14"/>
  <c r="BC74" i="14"/>
  <c r="AR74" i="14"/>
  <c r="R74" i="14"/>
  <c r="AS74" i="14"/>
  <c r="AZ74" i="14"/>
  <c r="AT74" i="14"/>
  <c r="BA74" i="14"/>
  <c r="AU74" i="14"/>
  <c r="AV74" i="14"/>
  <c r="AW74" i="14"/>
  <c r="AX74" i="14"/>
  <c r="BB74" i="14"/>
  <c r="BC77" i="14"/>
  <c r="AX77" i="14"/>
  <c r="P77" i="14"/>
  <c r="AY77" i="14"/>
  <c r="AV77" i="14"/>
  <c r="BA77" i="14"/>
  <c r="O77" i="14"/>
  <c r="AW77" i="14"/>
  <c r="AR77" i="14"/>
  <c r="AS77" i="14"/>
  <c r="AT77" i="14"/>
  <c r="AU77" i="14"/>
  <c r="AZ77" i="14"/>
  <c r="Q77" i="14"/>
  <c r="R77" i="14"/>
  <c r="BB77" i="14"/>
  <c r="AY83" i="13"/>
  <c r="R83" i="13"/>
  <c r="AR83" i="13"/>
  <c r="AS83" i="13"/>
  <c r="O83" i="13"/>
  <c r="AT83" i="13"/>
  <c r="AU83" i="13"/>
  <c r="P83" i="13"/>
  <c r="AW83" i="13"/>
  <c r="AV83" i="13"/>
  <c r="Q83" i="13"/>
  <c r="AX83" i="13"/>
  <c r="AZ83" i="13"/>
  <c r="BA83" i="13"/>
  <c r="BB83" i="13"/>
  <c r="BC83" i="13"/>
  <c r="BB88" i="14"/>
  <c r="BC88" i="14"/>
  <c r="O88" i="14"/>
  <c r="R88" i="14"/>
  <c r="AW88" i="14"/>
  <c r="BA88" i="14"/>
  <c r="AT88" i="14"/>
  <c r="AU88" i="14"/>
  <c r="AR88" i="14"/>
  <c r="AX88" i="14"/>
  <c r="AS88" i="14"/>
  <c r="Q88" i="14"/>
  <c r="AV88" i="14"/>
  <c r="AZ88" i="14"/>
  <c r="AY88" i="14"/>
  <c r="P88" i="14"/>
  <c r="AY91" i="13"/>
  <c r="AV91" i="13"/>
  <c r="R91" i="13"/>
  <c r="AW91" i="13"/>
  <c r="AR91" i="13"/>
  <c r="AX91" i="13"/>
  <c r="AS91" i="13"/>
  <c r="Q91" i="13"/>
  <c r="P91" i="13"/>
  <c r="AU91" i="13"/>
  <c r="AT91" i="13"/>
  <c r="O91" i="13"/>
  <c r="AZ91" i="13"/>
  <c r="BA91" i="13"/>
  <c r="BB91" i="13"/>
  <c r="BC91" i="13"/>
  <c r="AF91" i="13"/>
  <c r="AK91" i="13"/>
  <c r="M91" i="13"/>
  <c r="AH91" i="13"/>
  <c r="L91" i="13"/>
  <c r="AG91" i="13"/>
  <c r="AG64" i="13" s="1"/>
  <c r="N91" i="13"/>
  <c r="AI91" i="13"/>
  <c r="K91" i="13"/>
  <c r="AJ91" i="13"/>
  <c r="AL91" i="13"/>
  <c r="AM91" i="13"/>
  <c r="AN91" i="13"/>
  <c r="AO91" i="13"/>
  <c r="AP91" i="13"/>
  <c r="AQ91" i="13"/>
  <c r="V85" i="13"/>
  <c r="BD85" i="13"/>
  <c r="S85" i="13"/>
  <c r="BE85" i="13"/>
  <c r="T85" i="13"/>
  <c r="U85" i="13"/>
  <c r="BF85" i="13"/>
  <c r="BG85" i="13"/>
  <c r="BH85" i="13"/>
  <c r="BI85" i="13"/>
  <c r="BJ85" i="13"/>
  <c r="BK85" i="13"/>
  <c r="BL85" i="13"/>
  <c r="BM85" i="13"/>
  <c r="BN85" i="13"/>
  <c r="BO85" i="13"/>
  <c r="K68" i="11"/>
  <c r="AF68" i="11"/>
  <c r="AG68" i="11"/>
  <c r="AG67" i="11" s="1"/>
  <c r="L68" i="11"/>
  <c r="M68" i="11"/>
  <c r="AH68" i="11"/>
  <c r="N68" i="11"/>
  <c r="AK68" i="11"/>
  <c r="AI68" i="11"/>
  <c r="AJ68" i="11"/>
  <c r="AL68" i="11"/>
  <c r="AM68" i="11"/>
  <c r="AN68" i="11"/>
  <c r="AO68" i="11"/>
  <c r="AP68" i="11"/>
  <c r="AQ68" i="11"/>
  <c r="R68" i="11"/>
  <c r="P68" i="11"/>
  <c r="AV68" i="11"/>
  <c r="AR68" i="11"/>
  <c r="O68" i="11"/>
  <c r="AS68" i="11"/>
  <c r="Q68" i="11"/>
  <c r="AT68" i="11"/>
  <c r="AU68" i="11"/>
  <c r="AW68" i="11"/>
  <c r="AX68" i="11"/>
  <c r="AY68" i="11"/>
  <c r="AZ68" i="11"/>
  <c r="BA68" i="11"/>
  <c r="BB68" i="11"/>
  <c r="BC68" i="11"/>
  <c r="BM80" i="14"/>
  <c r="BN80" i="14"/>
  <c r="BG80" i="14"/>
  <c r="BK80" i="14"/>
  <c r="BH80" i="14"/>
  <c r="BL80" i="14"/>
  <c r="S80" i="14"/>
  <c r="T80" i="14"/>
  <c r="U80" i="14"/>
  <c r="BI80" i="14"/>
  <c r="BF80" i="14"/>
  <c r="BJ80" i="14"/>
  <c r="BD80" i="14"/>
  <c r="BE80" i="14"/>
  <c r="V80" i="14"/>
  <c r="BO80" i="14"/>
  <c r="AL76" i="14"/>
  <c r="K76" i="14"/>
  <c r="AH76" i="14"/>
  <c r="AI76" i="14"/>
  <c r="AG76" i="14"/>
  <c r="AG49" i="14" s="1"/>
  <c r="L76" i="14"/>
  <c r="M76" i="14"/>
  <c r="N76" i="14"/>
  <c r="AF76" i="14"/>
  <c r="AJ76" i="14"/>
  <c r="AK76" i="14"/>
  <c r="AM76" i="14"/>
  <c r="AN76" i="14"/>
  <c r="AO76" i="14"/>
  <c r="AP76" i="14"/>
  <c r="AQ76" i="14"/>
  <c r="AA86" i="13"/>
  <c r="CB86" i="13"/>
  <c r="AB86" i="13"/>
  <c r="CC86" i="13"/>
  <c r="AC86" i="13"/>
  <c r="CD86" i="13"/>
  <c r="CE86" i="13"/>
  <c r="AD86" i="13"/>
  <c r="CF86" i="13"/>
  <c r="CG86" i="13"/>
  <c r="CH86" i="13"/>
  <c r="CI86" i="13"/>
  <c r="CJ86" i="13"/>
  <c r="CK86" i="13"/>
  <c r="CL86" i="13"/>
  <c r="CM86" i="13"/>
  <c r="BT74" i="14"/>
  <c r="Y74" i="14"/>
  <c r="Z74" i="14"/>
  <c r="W74" i="14"/>
  <c r="BP74" i="14"/>
  <c r="BQ74" i="14"/>
  <c r="X74" i="14"/>
  <c r="BR74" i="14"/>
  <c r="BS74" i="14"/>
  <c r="BU74" i="14"/>
  <c r="BV74" i="14"/>
  <c r="BW74" i="14"/>
  <c r="BX74" i="14"/>
  <c r="BY74" i="14"/>
  <c r="BZ74" i="14"/>
  <c r="CA74" i="14"/>
  <c r="BQ170" i="11"/>
  <c r="X170" i="11"/>
  <c r="BR170" i="11"/>
  <c r="BP170" i="11"/>
  <c r="Y170" i="11"/>
  <c r="W170" i="11"/>
  <c r="Z170" i="11"/>
  <c r="BS170" i="11"/>
  <c r="BT170" i="11"/>
  <c r="BU170" i="11"/>
  <c r="BV170" i="11"/>
  <c r="BW170" i="11"/>
  <c r="BX170" i="11"/>
  <c r="BY170" i="11"/>
  <c r="BZ170" i="11"/>
  <c r="CA170" i="11"/>
  <c r="U170" i="11"/>
  <c r="BF170" i="11"/>
  <c r="V170" i="11"/>
  <c r="BG170" i="11"/>
  <c r="BD170" i="11"/>
  <c r="BE170" i="11"/>
  <c r="T170" i="11"/>
  <c r="S170" i="11"/>
  <c r="BH170" i="11"/>
  <c r="BI170" i="11"/>
  <c r="BJ170" i="11"/>
  <c r="BK170" i="11"/>
  <c r="BL170" i="11"/>
  <c r="BM170" i="11"/>
  <c r="BN170" i="11"/>
  <c r="BO170" i="11"/>
  <c r="BP51" i="11"/>
  <c r="W51" i="11"/>
  <c r="BQ51" i="11"/>
  <c r="X51" i="11"/>
  <c r="Y51" i="11"/>
  <c r="BR51" i="11"/>
  <c r="Z51" i="11"/>
  <c r="BS51" i="11"/>
  <c r="BT51" i="11"/>
  <c r="BU51" i="11"/>
  <c r="BV51" i="11"/>
  <c r="BW51" i="11"/>
  <c r="BX51" i="11"/>
  <c r="BY51" i="11"/>
  <c r="BZ51" i="11"/>
  <c r="CA51" i="11"/>
  <c r="BT80" i="14"/>
  <c r="BU80" i="14"/>
  <c r="BS80" i="14"/>
  <c r="Z80" i="14"/>
  <c r="W80" i="14"/>
  <c r="BP80" i="14"/>
  <c r="BQ80" i="14"/>
  <c r="Y80" i="14"/>
  <c r="X80" i="14"/>
  <c r="BR80" i="14"/>
  <c r="BV80" i="14"/>
  <c r="BW80" i="14"/>
  <c r="BX80" i="14"/>
  <c r="BY80" i="14"/>
  <c r="BZ80" i="14"/>
  <c r="CA80" i="14"/>
  <c r="BS83" i="14"/>
  <c r="BR83" i="14"/>
  <c r="Y83" i="14"/>
  <c r="Z83" i="14"/>
  <c r="BP83" i="14"/>
  <c r="BU83" i="14"/>
  <c r="X83" i="14"/>
  <c r="W83" i="14"/>
  <c r="BQ83" i="14"/>
  <c r="BT83" i="14"/>
  <c r="BV83" i="14"/>
  <c r="BW83" i="14"/>
  <c r="BX83" i="14"/>
  <c r="BY83" i="14"/>
  <c r="BZ83" i="14"/>
  <c r="CA83" i="14"/>
  <c r="P76" i="14"/>
  <c r="AX76" i="14"/>
  <c r="Q76" i="14"/>
  <c r="AU76" i="14"/>
  <c r="AY76" i="14"/>
  <c r="AT76" i="14"/>
  <c r="AZ76" i="14"/>
  <c r="BC76" i="14"/>
  <c r="AV76" i="14"/>
  <c r="R76" i="14"/>
  <c r="AW76" i="14"/>
  <c r="BA76" i="14"/>
  <c r="O76" i="14"/>
  <c r="AR76" i="14"/>
  <c r="AS76" i="14"/>
  <c r="BB76" i="14"/>
  <c r="AL91" i="14"/>
  <c r="N91" i="14"/>
  <c r="AG91" i="14"/>
  <c r="AG64" i="14" s="1"/>
  <c r="AF91" i="14"/>
  <c r="AH91" i="14"/>
  <c r="AI91" i="14"/>
  <c r="L91" i="14"/>
  <c r="M91" i="14"/>
  <c r="AJ91" i="14"/>
  <c r="AM91" i="14"/>
  <c r="K91" i="14"/>
  <c r="AK91" i="14"/>
  <c r="AN91" i="14"/>
  <c r="AO91" i="14"/>
  <c r="AP91" i="14"/>
  <c r="AQ91" i="14"/>
  <c r="AX87" i="14"/>
  <c r="AS87" i="14"/>
  <c r="Q87" i="14"/>
  <c r="AT87" i="14"/>
  <c r="R87" i="14"/>
  <c r="BC87" i="14"/>
  <c r="AY87" i="14"/>
  <c r="AZ87" i="14"/>
  <c r="BA87" i="14"/>
  <c r="AU87" i="14"/>
  <c r="AV87" i="14"/>
  <c r="O87" i="14"/>
  <c r="P87" i="14"/>
  <c r="AW87" i="14"/>
  <c r="AR87" i="14"/>
  <c r="BB87" i="14"/>
  <c r="AA74" i="14"/>
  <c r="AB74" i="14"/>
  <c r="CG74" i="14"/>
  <c r="AC74" i="14"/>
  <c r="CB74" i="14"/>
  <c r="AD74" i="14"/>
  <c r="CE74" i="14"/>
  <c r="CD74" i="14"/>
  <c r="CC74" i="14"/>
  <c r="CF74" i="14"/>
  <c r="CH74" i="14"/>
  <c r="CI74" i="14"/>
  <c r="CJ74" i="14"/>
  <c r="CK74" i="14"/>
  <c r="CL74" i="14"/>
  <c r="CM74" i="14"/>
  <c r="CG86" i="14"/>
  <c r="AB86" i="14"/>
  <c r="AD86" i="14"/>
  <c r="CD86" i="14"/>
  <c r="CE86" i="14"/>
  <c r="CB86" i="14"/>
  <c r="CC86" i="14"/>
  <c r="AA86" i="14"/>
  <c r="CF86" i="14"/>
  <c r="AC86" i="14"/>
  <c r="CH86" i="14"/>
  <c r="CI86" i="14"/>
  <c r="CJ86" i="14"/>
  <c r="CK86" i="14"/>
  <c r="CL86" i="14"/>
  <c r="CM86" i="14"/>
  <c r="AB76" i="13"/>
  <c r="AC76" i="13"/>
  <c r="CD76" i="13"/>
  <c r="CC76" i="13"/>
  <c r="CB76" i="13"/>
  <c r="AA76" i="13"/>
  <c r="AD76" i="13"/>
  <c r="CE76" i="13"/>
  <c r="CF76" i="13"/>
  <c r="CG76" i="13"/>
  <c r="CH76" i="13"/>
  <c r="CI76" i="13"/>
  <c r="CJ76" i="13"/>
  <c r="CK76" i="13"/>
  <c r="CL76" i="13"/>
  <c r="CM76" i="13"/>
  <c r="K87" i="14"/>
  <c r="AK87" i="14"/>
  <c r="AJ87" i="14"/>
  <c r="L87" i="14"/>
  <c r="M87" i="14"/>
  <c r="N87" i="14"/>
  <c r="AF87" i="14"/>
  <c r="AL87" i="14"/>
  <c r="AI87" i="14"/>
  <c r="AG87" i="14"/>
  <c r="AG60" i="14" s="1"/>
  <c r="AH87" i="14"/>
  <c r="AM87" i="14"/>
  <c r="AN87" i="14"/>
  <c r="AO87" i="14"/>
  <c r="AP87" i="14"/>
  <c r="AQ87" i="14"/>
  <c r="CB170" i="11"/>
  <c r="CC170" i="11"/>
  <c r="AB170" i="11"/>
  <c r="AA170" i="11"/>
  <c r="AC170" i="11"/>
  <c r="CD170" i="11"/>
  <c r="CE170" i="11"/>
  <c r="AD170" i="11"/>
  <c r="CF170" i="11"/>
  <c r="CG170" i="11"/>
  <c r="CH170" i="11"/>
  <c r="CI170" i="11"/>
  <c r="CJ170" i="11"/>
  <c r="CK170" i="11"/>
  <c r="CL170" i="11"/>
  <c r="CM170" i="11"/>
  <c r="AC85" i="14"/>
  <c r="CD85" i="14"/>
  <c r="CE85" i="14"/>
  <c r="AA85" i="14"/>
  <c r="AB85" i="14"/>
  <c r="CB85" i="14"/>
  <c r="CG85" i="14"/>
  <c r="AD85" i="14"/>
  <c r="CC85" i="14"/>
  <c r="CF85" i="14"/>
  <c r="CH85" i="14"/>
  <c r="CI85" i="14"/>
  <c r="CJ85" i="14"/>
  <c r="CK85" i="14"/>
  <c r="CL85" i="14"/>
  <c r="CM85" i="14"/>
  <c r="BB81" i="14"/>
  <c r="BC81" i="14"/>
  <c r="AS81" i="14"/>
  <c r="BA81" i="14"/>
  <c r="AT81" i="14"/>
  <c r="AV81" i="14"/>
  <c r="AW81" i="14"/>
  <c r="P81" i="14"/>
  <c r="O81" i="14"/>
  <c r="R81" i="14"/>
  <c r="AU81" i="14"/>
  <c r="AR81" i="14"/>
  <c r="AX81" i="14"/>
  <c r="Q81" i="14"/>
  <c r="AY81" i="14"/>
  <c r="AZ81" i="14"/>
  <c r="U89" i="14"/>
  <c r="BD89" i="14"/>
  <c r="BE89" i="14"/>
  <c r="BH89" i="14"/>
  <c r="BF89" i="14"/>
  <c r="V89" i="14"/>
  <c r="BI89" i="14"/>
  <c r="BG89" i="14"/>
  <c r="BJ89" i="14"/>
  <c r="S89" i="14"/>
  <c r="BK89" i="14"/>
  <c r="T89" i="14"/>
  <c r="BL89" i="14"/>
  <c r="BN89" i="14"/>
  <c r="BM89" i="14"/>
  <c r="BO89" i="14"/>
  <c r="AA73" i="13"/>
  <c r="AC73" i="13"/>
  <c r="CD73" i="13"/>
  <c r="CB73" i="13"/>
  <c r="CC73" i="13"/>
  <c r="AB73" i="13"/>
  <c r="AD73" i="13"/>
  <c r="CE73" i="13"/>
  <c r="CF73" i="13"/>
  <c r="CG73" i="13"/>
  <c r="CH73" i="13"/>
  <c r="CI73" i="13"/>
  <c r="CJ73" i="13"/>
  <c r="CK73" i="13"/>
  <c r="CL73" i="13"/>
  <c r="CM73" i="13"/>
  <c r="BB75" i="14"/>
  <c r="BC75" i="14"/>
  <c r="AV75" i="14"/>
  <c r="P75" i="14"/>
  <c r="AU75" i="14"/>
  <c r="AT75" i="14"/>
  <c r="AR75" i="14"/>
  <c r="AS75" i="14"/>
  <c r="AW75" i="14"/>
  <c r="AX75" i="14"/>
  <c r="AY75" i="14"/>
  <c r="Q75" i="14"/>
  <c r="O75" i="14"/>
  <c r="BA75" i="14"/>
  <c r="R75" i="14"/>
  <c r="AZ75" i="14"/>
  <c r="AJ87" i="13"/>
  <c r="AK87" i="13"/>
  <c r="K87" i="13"/>
  <c r="AF87" i="13"/>
  <c r="L87" i="13"/>
  <c r="AG87" i="13"/>
  <c r="AG60" i="13" s="1"/>
  <c r="AH87" i="13"/>
  <c r="M87" i="13"/>
  <c r="N87" i="13"/>
  <c r="AI87" i="13"/>
  <c r="AL87" i="13"/>
  <c r="AM87" i="13"/>
  <c r="AN87" i="13"/>
  <c r="AO87" i="13"/>
  <c r="AP87" i="13"/>
  <c r="AQ87" i="13"/>
  <c r="M73" i="13"/>
  <c r="AK73" i="13"/>
  <c r="AG73" i="13"/>
  <c r="AG46" i="13" s="1"/>
  <c r="L73" i="13"/>
  <c r="AH73" i="13"/>
  <c r="AJ73" i="13"/>
  <c r="N73" i="13"/>
  <c r="AI73" i="13"/>
  <c r="K73" i="13"/>
  <c r="AF73" i="13"/>
  <c r="AL73" i="13"/>
  <c r="AM73" i="13"/>
  <c r="AN73" i="13"/>
  <c r="AO73" i="13"/>
  <c r="AP73" i="13"/>
  <c r="AQ73" i="13"/>
  <c r="BR77" i="13"/>
  <c r="BS77" i="13"/>
  <c r="X77" i="13"/>
  <c r="BP77" i="13"/>
  <c r="W77" i="13"/>
  <c r="BQ77" i="13"/>
  <c r="Y77" i="13"/>
  <c r="Z77" i="13"/>
  <c r="BT77" i="13"/>
  <c r="BU77" i="13"/>
  <c r="BV77" i="13"/>
  <c r="BW77" i="13"/>
  <c r="BX77" i="13"/>
  <c r="BY77" i="13"/>
  <c r="BZ77" i="13"/>
  <c r="CA77" i="13"/>
  <c r="BR82" i="13"/>
  <c r="Y82" i="13"/>
  <c r="BS82" i="13"/>
  <c r="W82" i="13"/>
  <c r="BP82" i="13"/>
  <c r="BQ82" i="13"/>
  <c r="X82" i="13"/>
  <c r="Z82" i="13"/>
  <c r="BT82" i="13"/>
  <c r="BU82" i="13"/>
  <c r="BV82" i="13"/>
  <c r="BW82" i="13"/>
  <c r="BX82" i="13"/>
  <c r="BY82" i="13"/>
  <c r="BZ82" i="13"/>
  <c r="CA82" i="13"/>
  <c r="AK81" i="13"/>
  <c r="L81" i="13"/>
  <c r="AG81" i="13"/>
  <c r="AG54" i="13" s="1"/>
  <c r="M81" i="13"/>
  <c r="AH81" i="13"/>
  <c r="N81" i="13"/>
  <c r="AI81" i="13"/>
  <c r="K81" i="13"/>
  <c r="AF81" i="13"/>
  <c r="AJ81" i="13"/>
  <c r="AL81" i="13"/>
  <c r="AM81" i="13"/>
  <c r="AN81" i="13"/>
  <c r="AO81" i="13"/>
  <c r="AP81" i="13"/>
  <c r="AQ81" i="13"/>
  <c r="AJ75" i="13"/>
  <c r="AI75" i="13"/>
  <c r="AF75" i="13"/>
  <c r="K75" i="13"/>
  <c r="AK75" i="13"/>
  <c r="L75" i="13"/>
  <c r="AG75" i="13"/>
  <c r="AG48" i="13" s="1"/>
  <c r="N75" i="13"/>
  <c r="AH75" i="13"/>
  <c r="M75" i="13"/>
  <c r="AL75" i="13"/>
  <c r="AM75" i="13"/>
  <c r="AN75" i="13"/>
  <c r="AO75" i="13"/>
  <c r="AP75" i="13"/>
  <c r="AQ75" i="13"/>
  <c r="AJ89" i="13"/>
  <c r="AK89" i="13"/>
  <c r="K89" i="13"/>
  <c r="AF89" i="13"/>
  <c r="L89" i="13"/>
  <c r="AG89" i="13"/>
  <c r="AG62" i="13" s="1"/>
  <c r="AI89" i="13"/>
  <c r="M89" i="13"/>
  <c r="N89" i="13"/>
  <c r="AH89" i="13"/>
  <c r="AL89" i="13"/>
  <c r="AM89" i="13"/>
  <c r="AN89" i="13"/>
  <c r="AO89" i="13"/>
  <c r="AP89" i="13"/>
  <c r="AQ89" i="13"/>
  <c r="E34" i="11"/>
  <c r="AF34" i="11" s="1"/>
  <c r="G135" i="10"/>
  <c r="G34" i="11"/>
  <c r="E74" i="14"/>
  <c r="H34" i="11"/>
  <c r="F34" i="11"/>
  <c r="I34" i="11"/>
  <c r="F91" i="16" l="1"/>
  <c r="H104" i="18"/>
  <c r="F70" i="16"/>
  <c r="E104" i="18"/>
  <c r="H24" i="6"/>
  <c r="F69" i="16"/>
  <c r="H91" i="16"/>
  <c r="H25" i="6"/>
  <c r="E58" i="16"/>
  <c r="F263" i="18"/>
  <c r="AR122" i="10"/>
  <c r="AS122" i="10" s="1"/>
  <c r="AT122" i="10" s="1"/>
  <c r="AU122" i="10" s="1"/>
  <c r="AV122" i="10" s="1"/>
  <c r="AF107" i="18"/>
  <c r="H15" i="18"/>
  <c r="L15" i="18"/>
  <c r="F252" i="18"/>
  <c r="AC106" i="18"/>
  <c r="AD16" i="8"/>
  <c r="I252" i="18"/>
  <c r="N16" i="8"/>
  <c r="G263" i="18"/>
  <c r="G39" i="16"/>
  <c r="I92" i="16"/>
  <c r="H45" i="16"/>
  <c r="AW122" i="10"/>
  <c r="AX122" i="10" s="1"/>
  <c r="AY122" i="10" s="1"/>
  <c r="AZ122" i="10" s="1"/>
  <c r="BA122" i="10" s="1"/>
  <c r="BB122" i="10" s="1"/>
  <c r="BC122" i="10" s="1"/>
  <c r="AR132" i="10"/>
  <c r="AS132" i="10" s="1"/>
  <c r="AT132" i="10" s="1"/>
  <c r="AU132" i="10" s="1"/>
  <c r="AV132" i="10" s="1"/>
  <c r="AW132" i="10" s="1"/>
  <c r="AX132" i="10" s="1"/>
  <c r="AY132" i="10" s="1"/>
  <c r="AZ132" i="10" s="1"/>
  <c r="BA132" i="10" s="1"/>
  <c r="BB132" i="10" s="1"/>
  <c r="AG82" i="16"/>
  <c r="AH79" i="16" s="1"/>
  <c r="AH82" i="16" s="1"/>
  <c r="AI79" i="16" s="1"/>
  <c r="AI82" i="16" s="1"/>
  <c r="AJ79" i="16" s="1"/>
  <c r="AJ82" i="16" s="1"/>
  <c r="AK79" i="16" s="1"/>
  <c r="I120" i="18"/>
  <c r="AR116" i="10"/>
  <c r="AR126" i="10"/>
  <c r="AR108" i="10"/>
  <c r="AS108" i="10" s="1"/>
  <c r="AT108" i="10" s="1"/>
  <c r="AU108" i="10" s="1"/>
  <c r="AV108" i="10" s="1"/>
  <c r="AW108" i="10" s="1"/>
  <c r="AX108" i="10" s="1"/>
  <c r="AY108" i="10" s="1"/>
  <c r="AZ108" i="10" s="1"/>
  <c r="BA108" i="10" s="1"/>
  <c r="BB108" i="10" s="1"/>
  <c r="BC108" i="10" s="1"/>
  <c r="H59" i="16"/>
  <c r="I58" i="16"/>
  <c r="I105" i="18"/>
  <c r="F27" i="16"/>
  <c r="AR119" i="10"/>
  <c r="AR121" i="10"/>
  <c r="AR117" i="10"/>
  <c r="AF11" i="13"/>
  <c r="AF63" i="20" s="1"/>
  <c r="F59" i="16"/>
  <c r="K266" i="18"/>
  <c r="L258" i="18" s="1"/>
  <c r="M15" i="18"/>
  <c r="F53" i="16"/>
  <c r="M29" i="8"/>
  <c r="F105" i="18"/>
  <c r="F25" i="15"/>
  <c r="G21" i="15" s="1"/>
  <c r="G25" i="15" s="1"/>
  <c r="H21" i="15" s="1"/>
  <c r="H25" i="15" s="1"/>
  <c r="I21" i="15" s="1"/>
  <c r="I25" i="15" s="1"/>
  <c r="E25" i="6"/>
  <c r="AH104" i="16"/>
  <c r="AI101" i="16" s="1"/>
  <c r="AI104" i="16" s="1"/>
  <c r="AJ101" i="16" s="1"/>
  <c r="AJ104" i="16" s="1"/>
  <c r="AK101" i="16" s="1"/>
  <c r="AK104" i="16" s="1"/>
  <c r="AL101" i="16" s="1"/>
  <c r="AL104" i="16" s="1"/>
  <c r="AM101" i="16" s="1"/>
  <c r="AM104" i="16" s="1"/>
  <c r="AN101" i="16" s="1"/>
  <c r="AN104" i="16" s="1"/>
  <c r="AO101" i="16" s="1"/>
  <c r="AO104" i="16" s="1"/>
  <c r="AP101" i="16" s="1"/>
  <c r="AP104" i="16" s="1"/>
  <c r="AQ101" i="16" s="1"/>
  <c r="AQ104" i="16" s="1"/>
  <c r="AR101" i="16" s="1"/>
  <c r="AR104" i="16" s="1"/>
  <c r="AS101" i="16" s="1"/>
  <c r="AS104" i="16" s="1"/>
  <c r="AT101" i="16" s="1"/>
  <c r="AT104" i="16" s="1"/>
  <c r="AU101" i="16" s="1"/>
  <c r="AU104" i="16" s="1"/>
  <c r="AV101" i="16" s="1"/>
  <c r="AV104" i="16" s="1"/>
  <c r="AW101" i="16" s="1"/>
  <c r="AW104" i="16" s="1"/>
  <c r="AX101" i="16" s="1"/>
  <c r="AX104" i="16" s="1"/>
  <c r="AY101" i="16" s="1"/>
  <c r="AY104" i="16" s="1"/>
  <c r="AZ101" i="16" s="1"/>
  <c r="AZ104" i="16" s="1"/>
  <c r="BA101" i="16" s="1"/>
  <c r="BA104" i="16" s="1"/>
  <c r="BB101" i="16" s="1"/>
  <c r="BB104" i="16" s="1"/>
  <c r="BC101" i="16" s="1"/>
  <c r="BC104" i="16" s="1"/>
  <c r="BD101" i="16" s="1"/>
  <c r="BD104" i="16" s="1"/>
  <c r="BE101" i="16" s="1"/>
  <c r="BE104" i="16" s="1"/>
  <c r="BF101" i="16" s="1"/>
  <c r="BF104" i="16" s="1"/>
  <c r="BG101" i="16" s="1"/>
  <c r="BG104" i="16" s="1"/>
  <c r="BH101" i="16" s="1"/>
  <c r="BH104" i="16" s="1"/>
  <c r="BI101" i="16" s="1"/>
  <c r="BI104" i="16" s="1"/>
  <c r="BJ101" i="16" s="1"/>
  <c r="BJ104" i="16" s="1"/>
  <c r="BK101" i="16" s="1"/>
  <c r="BK104" i="16" s="1"/>
  <c r="BL101" i="16" s="1"/>
  <c r="BL104" i="16" s="1"/>
  <c r="BM101" i="16" s="1"/>
  <c r="BM104" i="16" s="1"/>
  <c r="BN101" i="16" s="1"/>
  <c r="BN104" i="16" s="1"/>
  <c r="BO101" i="16" s="1"/>
  <c r="BO104" i="16" s="1"/>
  <c r="BP101" i="16" s="1"/>
  <c r="BP104" i="16" s="1"/>
  <c r="BQ101" i="16" s="1"/>
  <c r="BQ104" i="16" s="1"/>
  <c r="BR101" i="16" s="1"/>
  <c r="BR104" i="16" s="1"/>
  <c r="BS101" i="16" s="1"/>
  <c r="BS104" i="16" s="1"/>
  <c r="BT101" i="16" s="1"/>
  <c r="BT104" i="16" s="1"/>
  <c r="BU101" i="16" s="1"/>
  <c r="BU104" i="16" s="1"/>
  <c r="BV101" i="16" s="1"/>
  <c r="BV104" i="16" s="1"/>
  <c r="BW101" i="16" s="1"/>
  <c r="BW104" i="16" s="1"/>
  <c r="BX101" i="16" s="1"/>
  <c r="BX104" i="16" s="1"/>
  <c r="BY101" i="16" s="1"/>
  <c r="BY104" i="16" s="1"/>
  <c r="BZ101" i="16" s="1"/>
  <c r="BZ104" i="16" s="1"/>
  <c r="CA101" i="16" s="1"/>
  <c r="CA104" i="16" s="1"/>
  <c r="CB101" i="16" s="1"/>
  <c r="CB104" i="16" s="1"/>
  <c r="CC101" i="16" s="1"/>
  <c r="CC104" i="16" s="1"/>
  <c r="CD101" i="16" s="1"/>
  <c r="CD104" i="16" s="1"/>
  <c r="CE101" i="16" s="1"/>
  <c r="CE104" i="16" s="1"/>
  <c r="CF101" i="16" s="1"/>
  <c r="CF104" i="16" s="1"/>
  <c r="CG101" i="16" s="1"/>
  <c r="CG104" i="16" s="1"/>
  <c r="CH101" i="16" s="1"/>
  <c r="CH104" i="16" s="1"/>
  <c r="CI101" i="16" s="1"/>
  <c r="CI104" i="16" s="1"/>
  <c r="CJ101" i="16" s="1"/>
  <c r="CJ104" i="16" s="1"/>
  <c r="CK101" i="16" s="1"/>
  <c r="CK104" i="16" s="1"/>
  <c r="CL101" i="16" s="1"/>
  <c r="CL104" i="16" s="1"/>
  <c r="CM101" i="16" s="1"/>
  <c r="CM104" i="16" s="1"/>
  <c r="E69" i="16"/>
  <c r="F61" i="20"/>
  <c r="E252" i="18"/>
  <c r="C99" i="25"/>
  <c r="C102" i="25"/>
  <c r="C100" i="25"/>
  <c r="C110" i="25"/>
  <c r="C111" i="25"/>
  <c r="C112" i="25"/>
  <c r="C105" i="25"/>
  <c r="C106" i="25"/>
  <c r="C103" i="25"/>
  <c r="C107" i="25"/>
  <c r="C101" i="25"/>
  <c r="C109" i="25"/>
  <c r="C113" i="25"/>
  <c r="C117" i="25"/>
  <c r="C114" i="25"/>
  <c r="C116" i="25"/>
  <c r="C118" i="25"/>
  <c r="C119" i="25"/>
  <c r="C120" i="25"/>
  <c r="C104" i="25"/>
  <c r="C121" i="25"/>
  <c r="C108" i="25"/>
  <c r="C123" i="25"/>
  <c r="C115" i="25"/>
  <c r="C122" i="25"/>
  <c r="AF153" i="10"/>
  <c r="AD3" i="22" s="1"/>
  <c r="G131" i="18"/>
  <c r="I131" i="18"/>
  <c r="P16" i="8"/>
  <c r="H263" i="18"/>
  <c r="F131" i="18"/>
  <c r="G252" i="18"/>
  <c r="H252" i="18"/>
  <c r="AG13" i="17"/>
  <c r="AG12" i="7" s="1"/>
  <c r="AH22" i="17"/>
  <c r="AF21" i="18"/>
  <c r="AG103" i="18"/>
  <c r="AG107" i="18" s="1"/>
  <c r="AF30" i="18"/>
  <c r="AG26" i="16"/>
  <c r="AG28" i="16" s="1"/>
  <c r="BC134" i="18"/>
  <c r="R134" i="18" s="1"/>
  <c r="S123" i="18"/>
  <c r="AF159" i="18"/>
  <c r="AX132" i="18"/>
  <c r="Q132" i="18" s="1"/>
  <c r="Q121" i="18"/>
  <c r="AH133" i="18"/>
  <c r="K133" i="18" s="1"/>
  <c r="L122" i="18"/>
  <c r="AH136" i="18"/>
  <c r="K136" i="18" s="1"/>
  <c r="L125" i="18"/>
  <c r="CC118" i="18"/>
  <c r="CC130" i="18"/>
  <c r="CC129" i="18" s="1"/>
  <c r="CC14" i="18" s="1"/>
  <c r="CC28" i="8" s="1"/>
  <c r="CC27" i="8" s="1"/>
  <c r="CM118" i="18"/>
  <c r="CM130" i="18"/>
  <c r="CM129" i="18" s="1"/>
  <c r="CM14" i="18" s="1"/>
  <c r="CM28" i="8" s="1"/>
  <c r="CM27" i="8" s="1"/>
  <c r="AF66" i="16"/>
  <c r="AG63" i="16" s="1"/>
  <c r="K64" i="16"/>
  <c r="CD134" i="18"/>
  <c r="AA134" i="18" s="1"/>
  <c r="AB123" i="18"/>
  <c r="AF32" i="6"/>
  <c r="AZ138" i="18"/>
  <c r="Q138" i="18" s="1"/>
  <c r="R127" i="18"/>
  <c r="AX118" i="18"/>
  <c r="AX130" i="18"/>
  <c r="F104" i="18"/>
  <c r="BC132" i="10"/>
  <c r="AH137" i="18"/>
  <c r="K137" i="18" s="1"/>
  <c r="L126" i="18"/>
  <c r="BS132" i="18"/>
  <c r="X132" i="18" s="1"/>
  <c r="X121" i="18"/>
  <c r="AX66" i="20"/>
  <c r="Q66" i="20" s="1"/>
  <c r="Q262" i="18"/>
  <c r="N65" i="20"/>
  <c r="AQ128" i="18"/>
  <c r="AK135" i="18"/>
  <c r="L135" i="18" s="1"/>
  <c r="M124" i="18"/>
  <c r="BJ16" i="8"/>
  <c r="U16" i="8" s="1"/>
  <c r="U106" i="18"/>
  <c r="AF70" i="10"/>
  <c r="AF68" i="10"/>
  <c r="AF62" i="10"/>
  <c r="AG41" i="19"/>
  <c r="AG45" i="19"/>
  <c r="CA134" i="18"/>
  <c r="Z134" i="18" s="1"/>
  <c r="AA123" i="18"/>
  <c r="G24" i="6"/>
  <c r="E92" i="16"/>
  <c r="AI29" i="10"/>
  <c r="AH38" i="10"/>
  <c r="CG134" i="18"/>
  <c r="AB134" i="18" s="1"/>
  <c r="AC123" i="18"/>
  <c r="AH157" i="14"/>
  <c r="AH18" i="14" s="1"/>
  <c r="AH207" i="18" s="1"/>
  <c r="AH234" i="18" s="1"/>
  <c r="AI131" i="14"/>
  <c r="AI97" i="16"/>
  <c r="L97" i="16" s="1"/>
  <c r="L103" i="16"/>
  <c r="E27" i="16"/>
  <c r="N106" i="18"/>
  <c r="G105" i="18"/>
  <c r="AI99" i="13"/>
  <c r="AH152" i="13"/>
  <c r="AH13" i="13" s="1"/>
  <c r="AH145" i="18" s="1"/>
  <c r="AH172" i="18" s="1"/>
  <c r="AR130" i="10"/>
  <c r="AS130" i="10" s="1"/>
  <c r="AT130" i="10" s="1"/>
  <c r="AU130" i="10" s="1"/>
  <c r="AV130" i="10" s="1"/>
  <c r="AW130" i="10" s="1"/>
  <c r="AX130" i="10" s="1"/>
  <c r="AY130" i="10" s="1"/>
  <c r="AZ130" i="10" s="1"/>
  <c r="BA130" i="10" s="1"/>
  <c r="BB130" i="10" s="1"/>
  <c r="BC130" i="10" s="1"/>
  <c r="AR120" i="10"/>
  <c r="AS120" i="10" s="1"/>
  <c r="AT120" i="10" s="1"/>
  <c r="AU120" i="10" s="1"/>
  <c r="AV120" i="10" s="1"/>
  <c r="AW120" i="10" s="1"/>
  <c r="AX120" i="10" s="1"/>
  <c r="AY120" i="10" s="1"/>
  <c r="AZ120" i="10" s="1"/>
  <c r="BA120" i="10" s="1"/>
  <c r="BB120" i="10" s="1"/>
  <c r="BC120" i="10" s="1"/>
  <c r="G27" i="16"/>
  <c r="BL118" i="18"/>
  <c r="BL130" i="18"/>
  <c r="CE66" i="20"/>
  <c r="AB66" i="20" s="1"/>
  <c r="AB262" i="18"/>
  <c r="AI30" i="10"/>
  <c r="AH39" i="10"/>
  <c r="BF134" i="18"/>
  <c r="S134" i="18" s="1"/>
  <c r="T123" i="18"/>
  <c r="AI119" i="13"/>
  <c r="AH172" i="13"/>
  <c r="AH33" i="13" s="1"/>
  <c r="BJ75" i="16"/>
  <c r="U75" i="16" s="1"/>
  <c r="U81" i="16"/>
  <c r="BQ118" i="18"/>
  <c r="BQ130" i="18"/>
  <c r="BQ129" i="18" s="1"/>
  <c r="BQ14" i="18" s="1"/>
  <c r="BQ28" i="8" s="1"/>
  <c r="BQ27" i="8" s="1"/>
  <c r="CK118" i="18"/>
  <c r="AD119" i="18"/>
  <c r="CK130" i="18"/>
  <c r="BC137" i="18"/>
  <c r="R137" i="18" s="1"/>
  <c r="S126" i="18"/>
  <c r="AC16" i="8"/>
  <c r="BR133" i="18"/>
  <c r="W133" i="18" s="1"/>
  <c r="X122" i="18"/>
  <c r="AG174" i="14"/>
  <c r="AG35" i="14" s="1"/>
  <c r="AG224" i="18" s="1"/>
  <c r="AG251" i="18" s="1"/>
  <c r="AH148" i="14"/>
  <c r="AT138" i="18"/>
  <c r="O138" i="18" s="1"/>
  <c r="P127" i="18"/>
  <c r="AF174" i="18"/>
  <c r="AG152" i="14"/>
  <c r="AG13" i="14" s="1"/>
  <c r="AG202" i="18" s="1"/>
  <c r="AG229" i="18" s="1"/>
  <c r="AH126" i="14"/>
  <c r="AH111" i="13"/>
  <c r="AG164" i="13"/>
  <c r="AG25" i="13" s="1"/>
  <c r="AG157" i="18" s="1"/>
  <c r="AG184" i="18" s="1"/>
  <c r="F259" i="18"/>
  <c r="BM97" i="16"/>
  <c r="V97" i="16" s="1"/>
  <c r="V103" i="16"/>
  <c r="CI118" i="18"/>
  <c r="CI130" i="18"/>
  <c r="CI129" i="18" s="1"/>
  <c r="CI14" i="18" s="1"/>
  <c r="CI28" i="8" s="1"/>
  <c r="CI27" i="8" s="1"/>
  <c r="AF162" i="18"/>
  <c r="CG138" i="18"/>
  <c r="AB138" i="18" s="1"/>
  <c r="AC127" i="18"/>
  <c r="AF16" i="8"/>
  <c r="K16" i="8" s="1"/>
  <c r="K106" i="18"/>
  <c r="K107" i="18" s="1"/>
  <c r="L103" i="18" s="1"/>
  <c r="AQ118" i="18"/>
  <c r="AQ130" i="18"/>
  <c r="BU137" i="18"/>
  <c r="X137" i="18" s="1"/>
  <c r="Y126" i="18"/>
  <c r="AF61" i="10"/>
  <c r="AF53" i="10"/>
  <c r="BO136" i="18"/>
  <c r="V136" i="18" s="1"/>
  <c r="W125" i="18"/>
  <c r="AF182" i="18"/>
  <c r="AF163" i="18"/>
  <c r="BV75" i="16"/>
  <c r="Y75" i="16" s="1"/>
  <c r="Y81" i="16"/>
  <c r="N128" i="18"/>
  <c r="AT135" i="18"/>
  <c r="O135" i="18" s="1"/>
  <c r="P124" i="18"/>
  <c r="BS16" i="8"/>
  <c r="X16" i="8" s="1"/>
  <c r="X106" i="18"/>
  <c r="X5" i="22"/>
  <c r="AH14" i="12"/>
  <c r="AH15" i="12"/>
  <c r="AS116" i="10"/>
  <c r="AT116" i="10" s="1"/>
  <c r="AU116" i="10" s="1"/>
  <c r="AV116" i="10" s="1"/>
  <c r="AW116" i="10" s="1"/>
  <c r="AX116" i="10" s="1"/>
  <c r="AY116" i="10" s="1"/>
  <c r="AZ116" i="10" s="1"/>
  <c r="BA116" i="10" s="1"/>
  <c r="BB116" i="10" s="1"/>
  <c r="BC116" i="10" s="1"/>
  <c r="AS126" i="10"/>
  <c r="AT126" i="10" s="1"/>
  <c r="AU126" i="10" s="1"/>
  <c r="AV126" i="10" s="1"/>
  <c r="AW126" i="10" s="1"/>
  <c r="AX126" i="10" s="1"/>
  <c r="AY126" i="10" s="1"/>
  <c r="AZ126" i="10" s="1"/>
  <c r="BA126" i="10" s="1"/>
  <c r="BB126" i="10" s="1"/>
  <c r="BC126" i="10" s="1"/>
  <c r="CB97" i="16"/>
  <c r="AA97" i="16" s="1"/>
  <c r="AA103" i="16"/>
  <c r="BD128" i="18"/>
  <c r="S128" i="18" s="1"/>
  <c r="S65" i="20"/>
  <c r="BZ118" i="18"/>
  <c r="BZ130" i="18"/>
  <c r="BZ129" i="18" s="1"/>
  <c r="BZ14" i="18" s="1"/>
  <c r="BZ28" i="8" s="1"/>
  <c r="BZ27" i="8" s="1"/>
  <c r="BF137" i="18"/>
  <c r="S137" i="18" s="1"/>
  <c r="T126" i="18"/>
  <c r="CA136" i="18"/>
  <c r="Z136" i="18" s="1"/>
  <c r="AA125" i="18"/>
  <c r="AL132" i="18"/>
  <c r="M132" i="18" s="1"/>
  <c r="M121" i="18"/>
  <c r="AK133" i="18"/>
  <c r="L133" i="18" s="1"/>
  <c r="M122" i="18"/>
  <c r="H102" i="16"/>
  <c r="K71" i="16"/>
  <c r="L68" i="16" s="1"/>
  <c r="L71" i="16" s="1"/>
  <c r="M68" i="16" s="1"/>
  <c r="M71" i="16" s="1"/>
  <c r="N68" i="16" s="1"/>
  <c r="N71" i="16" s="1"/>
  <c r="O68" i="16" s="1"/>
  <c r="O71" i="16" s="1"/>
  <c r="P68" i="16" s="1"/>
  <c r="P71" i="16" s="1"/>
  <c r="Q68" i="16" s="1"/>
  <c r="Q71" i="16" s="1"/>
  <c r="R68" i="16" s="1"/>
  <c r="R71" i="16" s="1"/>
  <c r="S68" i="16" s="1"/>
  <c r="S71" i="16" s="1"/>
  <c r="T68" i="16" s="1"/>
  <c r="T71" i="16" s="1"/>
  <c r="U68" i="16" s="1"/>
  <c r="U71" i="16" s="1"/>
  <c r="V68" i="16" s="1"/>
  <c r="V71" i="16" s="1"/>
  <c r="W68" i="16" s="1"/>
  <c r="W71" i="16" s="1"/>
  <c r="X68" i="16" s="1"/>
  <c r="X71" i="16" s="1"/>
  <c r="Y68" i="16" s="1"/>
  <c r="Y71" i="16" s="1"/>
  <c r="Z68" i="16" s="1"/>
  <c r="Z71" i="16" s="1"/>
  <c r="AA68" i="16" s="1"/>
  <c r="AA71" i="16" s="1"/>
  <c r="AB68" i="16" s="1"/>
  <c r="AB71" i="16" s="1"/>
  <c r="AC68" i="16" s="1"/>
  <c r="AC71" i="16" s="1"/>
  <c r="AD68" i="16" s="1"/>
  <c r="AD71" i="16" s="1"/>
  <c r="K13" i="12"/>
  <c r="AF224" i="18"/>
  <c r="AH105" i="13"/>
  <c r="AG158" i="13"/>
  <c r="AG19" i="13" s="1"/>
  <c r="AG151" i="18" s="1"/>
  <c r="AG178" i="18" s="1"/>
  <c r="BI134" i="18"/>
  <c r="T134" i="18" s="1"/>
  <c r="U123" i="18"/>
  <c r="AF157" i="18"/>
  <c r="AR66" i="20"/>
  <c r="O66" i="20" s="1"/>
  <c r="O262" i="18"/>
  <c r="G102" i="16"/>
  <c r="AJ118" i="18"/>
  <c r="AJ130" i="18"/>
  <c r="AJ129" i="18" s="1"/>
  <c r="AJ14" i="18" s="1"/>
  <c r="AJ28" i="8" s="1"/>
  <c r="AJ27" i="8" s="1"/>
  <c r="AF118" i="18"/>
  <c r="K119" i="18"/>
  <c r="AF130" i="18"/>
  <c r="AO75" i="16"/>
  <c r="N75" i="16" s="1"/>
  <c r="N81" i="16"/>
  <c r="AG118" i="18"/>
  <c r="AG130" i="18"/>
  <c r="AG129" i="18" s="1"/>
  <c r="AG14" i="18" s="1"/>
  <c r="AG28" i="8" s="1"/>
  <c r="AG27" i="8" s="1"/>
  <c r="CJ118" i="18"/>
  <c r="CJ130" i="18"/>
  <c r="BF135" i="18"/>
  <c r="S135" i="18" s="1"/>
  <c r="T124" i="18"/>
  <c r="AF243" i="18"/>
  <c r="BF133" i="18"/>
  <c r="S133" i="18" s="1"/>
  <c r="T122" i="18"/>
  <c r="BJ118" i="18"/>
  <c r="U119" i="18"/>
  <c r="BJ130" i="18"/>
  <c r="G80" i="16"/>
  <c r="AH117" i="13"/>
  <c r="AG170" i="13"/>
  <c r="AG31" i="13" s="1"/>
  <c r="AG163" i="18" s="1"/>
  <c r="AG190" i="18" s="1"/>
  <c r="AK82" i="16"/>
  <c r="AL79" i="16" s="1"/>
  <c r="AL82" i="16" s="1"/>
  <c r="AM79" i="16" s="1"/>
  <c r="AM82" i="16" s="1"/>
  <c r="AN79" i="16" s="1"/>
  <c r="AN82" i="16" s="1"/>
  <c r="AO79" i="16" s="1"/>
  <c r="AO82" i="16" s="1"/>
  <c r="AP79" i="16" s="1"/>
  <c r="AP82" i="16" s="1"/>
  <c r="AQ79" i="16" s="1"/>
  <c r="AQ82" i="16" s="1"/>
  <c r="AR79" i="16" s="1"/>
  <c r="AR82" i="16" s="1"/>
  <c r="AS79" i="16" s="1"/>
  <c r="AS82" i="16" s="1"/>
  <c r="AT79" i="16" s="1"/>
  <c r="AT82" i="16" s="1"/>
  <c r="AU79" i="16" s="1"/>
  <c r="AU82" i="16" s="1"/>
  <c r="AV79" i="16" s="1"/>
  <c r="AV82" i="16" s="1"/>
  <c r="AW79" i="16" s="1"/>
  <c r="AW82" i="16" s="1"/>
  <c r="AX79" i="16" s="1"/>
  <c r="AX82" i="16" s="1"/>
  <c r="AY79" i="16" s="1"/>
  <c r="AY82" i="16" s="1"/>
  <c r="AZ79" i="16" s="1"/>
  <c r="AZ82" i="16" s="1"/>
  <c r="BA79" i="16" s="1"/>
  <c r="BA82" i="16" s="1"/>
  <c r="BB79" i="16" s="1"/>
  <c r="BB82" i="16" s="1"/>
  <c r="BC79" i="16" s="1"/>
  <c r="BC82" i="16" s="1"/>
  <c r="BD79" i="16" s="1"/>
  <c r="BD82" i="16" s="1"/>
  <c r="BE79" i="16" s="1"/>
  <c r="BE82" i="16" s="1"/>
  <c r="BF79" i="16" s="1"/>
  <c r="BF82" i="16" s="1"/>
  <c r="BG79" i="16" s="1"/>
  <c r="BG82" i="16" s="1"/>
  <c r="BH79" i="16" s="1"/>
  <c r="BH82" i="16" s="1"/>
  <c r="BI79" i="16" s="1"/>
  <c r="BI82" i="16" s="1"/>
  <c r="BJ79" i="16" s="1"/>
  <c r="BJ82" i="16" s="1"/>
  <c r="BK79" i="16" s="1"/>
  <c r="BK82" i="16" s="1"/>
  <c r="BL79" i="16" s="1"/>
  <c r="BL82" i="16" s="1"/>
  <c r="BM79" i="16" s="1"/>
  <c r="BM82" i="16" s="1"/>
  <c r="BN79" i="16" s="1"/>
  <c r="BN82" i="16" s="1"/>
  <c r="BO79" i="16" s="1"/>
  <c r="BO82" i="16" s="1"/>
  <c r="BP79" i="16" s="1"/>
  <c r="BP82" i="16" s="1"/>
  <c r="BQ79" i="16" s="1"/>
  <c r="BQ82" i="16" s="1"/>
  <c r="BR79" i="16" s="1"/>
  <c r="BR82" i="16" s="1"/>
  <c r="BS79" i="16" s="1"/>
  <c r="BS82" i="16" s="1"/>
  <c r="BT79" i="16" s="1"/>
  <c r="BT82" i="16" s="1"/>
  <c r="BU79" i="16" s="1"/>
  <c r="BU82" i="16" s="1"/>
  <c r="BV79" i="16" s="1"/>
  <c r="BV82" i="16" s="1"/>
  <c r="BW79" i="16" s="1"/>
  <c r="BW82" i="16" s="1"/>
  <c r="BX79" i="16" s="1"/>
  <c r="BX82" i="16" s="1"/>
  <c r="BY79" i="16" s="1"/>
  <c r="BY82" i="16" s="1"/>
  <c r="BZ79" i="16" s="1"/>
  <c r="BZ82" i="16" s="1"/>
  <c r="CA79" i="16" s="1"/>
  <c r="CA82" i="16" s="1"/>
  <c r="CB79" i="16" s="1"/>
  <c r="CB82" i="16" s="1"/>
  <c r="CC79" i="16" s="1"/>
  <c r="CC82" i="16" s="1"/>
  <c r="CD79" i="16" s="1"/>
  <c r="CD82" i="16" s="1"/>
  <c r="CE79" i="16" s="1"/>
  <c r="CE82" i="16" s="1"/>
  <c r="CF79" i="16" s="1"/>
  <c r="CF82" i="16" s="1"/>
  <c r="CG79" i="16" s="1"/>
  <c r="CG82" i="16" s="1"/>
  <c r="CH79" i="16" s="1"/>
  <c r="CH82" i="16" s="1"/>
  <c r="CI79" i="16" s="1"/>
  <c r="CI82" i="16" s="1"/>
  <c r="CJ79" i="16" s="1"/>
  <c r="CJ82" i="16" s="1"/>
  <c r="CK79" i="16" s="1"/>
  <c r="CK82" i="16" s="1"/>
  <c r="CL79" i="16" s="1"/>
  <c r="CL82" i="16" s="1"/>
  <c r="CM79" i="16" s="1"/>
  <c r="CM82" i="16" s="1"/>
  <c r="BU133" i="18"/>
  <c r="X133" i="18" s="1"/>
  <c r="Y122" i="18"/>
  <c r="BA75" i="16"/>
  <c r="R75" i="16" s="1"/>
  <c r="R81" i="16"/>
  <c r="AI109" i="13"/>
  <c r="AH162" i="13"/>
  <c r="AH23" i="13" s="1"/>
  <c r="AH155" i="18" s="1"/>
  <c r="AH182" i="18" s="1"/>
  <c r="AO118" i="18"/>
  <c r="N119" i="18"/>
  <c r="AO130" i="18"/>
  <c r="CG137" i="18"/>
  <c r="AB137" i="18" s="1"/>
  <c r="AC126" i="18"/>
  <c r="AJ62" i="12"/>
  <c r="AI13" i="12"/>
  <c r="AS119" i="10"/>
  <c r="AT119" i="10" s="1"/>
  <c r="AU119" i="10" s="1"/>
  <c r="AV119" i="10" s="1"/>
  <c r="AW119" i="10" s="1"/>
  <c r="AX119" i="10" s="1"/>
  <c r="AY119" i="10" s="1"/>
  <c r="AZ119" i="10" s="1"/>
  <c r="BA119" i="10" s="1"/>
  <c r="BB119" i="10" s="1"/>
  <c r="BC119" i="10" s="1"/>
  <c r="AS121" i="10"/>
  <c r="AT121" i="10" s="1"/>
  <c r="AU121" i="10" s="1"/>
  <c r="AV121" i="10" s="1"/>
  <c r="AW121" i="10" s="1"/>
  <c r="AX121" i="10" s="1"/>
  <c r="AY121" i="10" s="1"/>
  <c r="AZ121" i="10" s="1"/>
  <c r="BA121" i="10" s="1"/>
  <c r="BB121" i="10" s="1"/>
  <c r="BC121" i="10" s="1"/>
  <c r="AS117" i="10"/>
  <c r="AT117" i="10" s="1"/>
  <c r="AU117" i="10" s="1"/>
  <c r="AV117" i="10" s="1"/>
  <c r="AW117" i="10" s="1"/>
  <c r="AX117" i="10" s="1"/>
  <c r="AY117" i="10" s="1"/>
  <c r="AZ117" i="10" s="1"/>
  <c r="BA117" i="10" s="1"/>
  <c r="BB117" i="10" s="1"/>
  <c r="BC117" i="10" s="1"/>
  <c r="V122" i="18"/>
  <c r="BL133" i="18"/>
  <c r="U133" i="18" s="1"/>
  <c r="BG97" i="16"/>
  <c r="T97" i="16" s="1"/>
  <c r="T103" i="16"/>
  <c r="AX75" i="16"/>
  <c r="Q75" i="16" s="1"/>
  <c r="Q81" i="16"/>
  <c r="BD118" i="18"/>
  <c r="S119" i="18"/>
  <c r="BD130" i="18"/>
  <c r="AI66" i="20"/>
  <c r="L66" i="20" s="1"/>
  <c r="L262" i="18"/>
  <c r="BO138" i="18"/>
  <c r="V138" i="18" s="1"/>
  <c r="W127" i="18"/>
  <c r="AD127" i="18"/>
  <c r="CJ138" i="18"/>
  <c r="AC138" i="18" s="1"/>
  <c r="W42" i="9"/>
  <c r="AN133" i="18"/>
  <c r="M133" i="18" s="1"/>
  <c r="N122" i="18"/>
  <c r="Q103" i="16"/>
  <c r="AF151" i="18"/>
  <c r="AF233" i="18"/>
  <c r="AF24" i="18"/>
  <c r="AF22" i="7" s="1"/>
  <c r="AF33" i="18"/>
  <c r="AF47" i="7" s="1"/>
  <c r="AG258" i="18"/>
  <c r="AG266" i="18" s="1"/>
  <c r="CE132" i="18"/>
  <c r="AB132" i="18" s="1"/>
  <c r="AB121" i="18"/>
  <c r="BC138" i="18"/>
  <c r="R138" i="18" s="1"/>
  <c r="S127" i="18"/>
  <c r="CL118" i="18"/>
  <c r="CL130" i="18"/>
  <c r="CL129" i="18" s="1"/>
  <c r="CL14" i="18" s="1"/>
  <c r="CL28" i="8" s="1"/>
  <c r="CL27" i="8" s="1"/>
  <c r="CE128" i="18"/>
  <c r="AB128" i="18" s="1"/>
  <c r="AB65" i="20"/>
  <c r="AF167" i="18"/>
  <c r="AT133" i="18"/>
  <c r="O133" i="18" s="1"/>
  <c r="P122" i="18"/>
  <c r="AH120" i="13"/>
  <c r="AG173" i="13"/>
  <c r="AG34" i="13" s="1"/>
  <c r="AG166" i="18" s="1"/>
  <c r="AG193" i="18" s="1"/>
  <c r="CK75" i="16"/>
  <c r="AD75" i="16" s="1"/>
  <c r="AD81" i="16"/>
  <c r="T65" i="20"/>
  <c r="BI128" i="18"/>
  <c r="T128" i="18" s="1"/>
  <c r="AF175" i="18"/>
  <c r="AN134" i="18"/>
  <c r="M134" i="18" s="1"/>
  <c r="N123" i="18"/>
  <c r="BC133" i="18"/>
  <c r="R133" i="18" s="1"/>
  <c r="S122" i="18"/>
  <c r="CD135" i="18"/>
  <c r="AA135" i="18" s="1"/>
  <c r="AB124" i="18"/>
  <c r="AH156" i="14"/>
  <c r="AH17" i="14" s="1"/>
  <c r="AH206" i="18" s="1"/>
  <c r="AH233" i="18" s="1"/>
  <c r="AI130" i="14"/>
  <c r="Z123" i="18"/>
  <c r="BX134" i="18"/>
  <c r="Y134" i="18" s="1"/>
  <c r="AH121" i="13"/>
  <c r="AG174" i="13"/>
  <c r="AG35" i="13" s="1"/>
  <c r="AG167" i="18" s="1"/>
  <c r="AG194" i="18" s="1"/>
  <c r="AG172" i="14"/>
  <c r="AG33" i="14" s="1"/>
  <c r="AG222" i="18" s="1"/>
  <c r="AG249" i="18" s="1"/>
  <c r="AH146" i="14"/>
  <c r="CD138" i="18"/>
  <c r="AA138" i="18" s="1"/>
  <c r="AB127" i="18"/>
  <c r="AF203" i="18"/>
  <c r="BI118" i="18"/>
  <c r="BI130" i="18"/>
  <c r="AQ137" i="18"/>
  <c r="N137" i="18" s="1"/>
  <c r="O126" i="18"/>
  <c r="BI136" i="18"/>
  <c r="T136" i="18" s="1"/>
  <c r="U125" i="18"/>
  <c r="AH162" i="14"/>
  <c r="AH23" i="14" s="1"/>
  <c r="AI136" i="14"/>
  <c r="CB132" i="18"/>
  <c r="AA132" i="18" s="1"/>
  <c r="AA121" i="18"/>
  <c r="AQ138" i="18"/>
  <c r="N138" i="18" s="1"/>
  <c r="O127" i="18"/>
  <c r="AF128" i="18"/>
  <c r="K128" i="18" s="1"/>
  <c r="K65" i="20"/>
  <c r="BK118" i="18"/>
  <c r="BK130" i="18"/>
  <c r="BK129" i="18" s="1"/>
  <c r="BK14" i="18" s="1"/>
  <c r="BK28" i="8" s="1"/>
  <c r="BK27" i="8" s="1"/>
  <c r="AO66" i="20"/>
  <c r="N66" i="20" s="1"/>
  <c r="N262" i="18"/>
  <c r="BY97" i="16"/>
  <c r="Z97" i="16" s="1"/>
  <c r="Z103" i="16"/>
  <c r="AC65" i="20"/>
  <c r="CJ128" i="18"/>
  <c r="H70" i="16"/>
  <c r="AF65" i="10"/>
  <c r="AF63" i="10"/>
  <c r="AF75" i="10"/>
  <c r="AF152" i="18"/>
  <c r="AI128" i="14"/>
  <c r="AH154" i="14"/>
  <c r="AH15" i="14" s="1"/>
  <c r="Z121" i="18"/>
  <c r="BY132" i="18"/>
  <c r="Z132" i="18" s="1"/>
  <c r="AL97" i="16"/>
  <c r="M97" i="16" s="1"/>
  <c r="M103" i="16"/>
  <c r="V125" i="18"/>
  <c r="BL136" i="18"/>
  <c r="U136" i="18" s="1"/>
  <c r="AR118" i="18"/>
  <c r="O119" i="18"/>
  <c r="AR130" i="18"/>
  <c r="AD126" i="18"/>
  <c r="CJ137" i="18"/>
  <c r="AC137" i="18" s="1"/>
  <c r="AZ135" i="18"/>
  <c r="Q135" i="18" s="1"/>
  <c r="R124" i="18"/>
  <c r="BC136" i="18"/>
  <c r="R136" i="18" s="1"/>
  <c r="S125" i="18"/>
  <c r="AI132" i="18"/>
  <c r="L132" i="18" s="1"/>
  <c r="L121" i="18"/>
  <c r="BG66" i="20"/>
  <c r="T66" i="20" s="1"/>
  <c r="T262" i="18"/>
  <c r="F80" i="16"/>
  <c r="I86" i="16"/>
  <c r="BV66" i="20"/>
  <c r="Y66" i="20" s="1"/>
  <c r="Y262" i="18"/>
  <c r="BX118" i="18"/>
  <c r="BX130" i="18"/>
  <c r="BM128" i="18"/>
  <c r="V128" i="18" s="1"/>
  <c r="V65" i="20"/>
  <c r="AR113" i="10"/>
  <c r="AS113" i="10" s="1"/>
  <c r="AT113" i="10" s="1"/>
  <c r="AU113" i="10" s="1"/>
  <c r="AV113" i="10" s="1"/>
  <c r="AW113" i="10" s="1"/>
  <c r="AX113" i="10" s="1"/>
  <c r="AY113" i="10" s="1"/>
  <c r="AZ113" i="10" s="1"/>
  <c r="BA113" i="10" s="1"/>
  <c r="BB113" i="10" s="1"/>
  <c r="BC113" i="10" s="1"/>
  <c r="AR129" i="10"/>
  <c r="AS129" i="10" s="1"/>
  <c r="AT129" i="10" s="1"/>
  <c r="AU129" i="10" s="1"/>
  <c r="AV129" i="10" s="1"/>
  <c r="AW129" i="10" s="1"/>
  <c r="AX129" i="10" s="1"/>
  <c r="AY129" i="10" s="1"/>
  <c r="AZ129" i="10" s="1"/>
  <c r="BA129" i="10" s="1"/>
  <c r="BB129" i="10" s="1"/>
  <c r="BC129" i="10" s="1"/>
  <c r="AR114" i="10"/>
  <c r="AS114" i="10" s="1"/>
  <c r="AT114" i="10" s="1"/>
  <c r="AU114" i="10" s="1"/>
  <c r="AV114" i="10" s="1"/>
  <c r="AW114" i="10" s="1"/>
  <c r="AX114" i="10" s="1"/>
  <c r="AY114" i="10" s="1"/>
  <c r="AZ114" i="10" s="1"/>
  <c r="BA114" i="10" s="1"/>
  <c r="BB114" i="10" s="1"/>
  <c r="BC114" i="10" s="1"/>
  <c r="AG158" i="14"/>
  <c r="AG19" i="14" s="1"/>
  <c r="AG208" i="18" s="1"/>
  <c r="AG235" i="18" s="1"/>
  <c r="AH132" i="14"/>
  <c r="AK118" i="18"/>
  <c r="AK130" i="18"/>
  <c r="K93" i="16"/>
  <c r="L90" i="16" s="1"/>
  <c r="L93" i="16" s="1"/>
  <c r="M90" i="16" s="1"/>
  <c r="M93" i="16" s="1"/>
  <c r="N90" i="16" s="1"/>
  <c r="N93" i="16" s="1"/>
  <c r="O90" i="16" s="1"/>
  <c r="O93" i="16" s="1"/>
  <c r="P90" i="16" s="1"/>
  <c r="P93" i="16" s="1"/>
  <c r="Q90" i="16" s="1"/>
  <c r="Q93" i="16" s="1"/>
  <c r="R90" i="16" s="1"/>
  <c r="R93" i="16" s="1"/>
  <c r="S90" i="16" s="1"/>
  <c r="S93" i="16" s="1"/>
  <c r="T90" i="16" s="1"/>
  <c r="T93" i="16" s="1"/>
  <c r="U90" i="16" s="1"/>
  <c r="U93" i="16" s="1"/>
  <c r="V90" i="16" s="1"/>
  <c r="V93" i="16" s="1"/>
  <c r="W90" i="16" s="1"/>
  <c r="W93" i="16" s="1"/>
  <c r="X90" i="16" s="1"/>
  <c r="X93" i="16" s="1"/>
  <c r="Y90" i="16" s="1"/>
  <c r="Y93" i="16" s="1"/>
  <c r="Z90" i="16" s="1"/>
  <c r="Z93" i="16" s="1"/>
  <c r="AA90" i="16" s="1"/>
  <c r="AA93" i="16" s="1"/>
  <c r="AB90" i="16" s="1"/>
  <c r="AB93" i="16" s="1"/>
  <c r="AC90" i="16" s="1"/>
  <c r="AC93" i="16" s="1"/>
  <c r="AD90" i="16" s="1"/>
  <c r="AD93" i="16" s="1"/>
  <c r="H92" i="16"/>
  <c r="I24" i="6"/>
  <c r="G259" i="18"/>
  <c r="CE16" i="8"/>
  <c r="AB16" i="8" s="1"/>
  <c r="AB106" i="18"/>
  <c r="G58" i="16"/>
  <c r="AW133" i="18"/>
  <c r="P133" i="18" s="1"/>
  <c r="Q122" i="18"/>
  <c r="AH169" i="14"/>
  <c r="AH30" i="14" s="1"/>
  <c r="AI143" i="14"/>
  <c r="AG164" i="14"/>
  <c r="AG25" i="14" s="1"/>
  <c r="AG214" i="18" s="1"/>
  <c r="AG241" i="18" s="1"/>
  <c r="AH138" i="14"/>
  <c r="BS118" i="18"/>
  <c r="X119" i="18"/>
  <c r="BS130" i="18"/>
  <c r="BR137" i="18"/>
  <c r="W137" i="18" s="1"/>
  <c r="X126" i="18"/>
  <c r="AF14" i="20"/>
  <c r="AT118" i="18"/>
  <c r="AT130" i="18"/>
  <c r="AH134" i="18"/>
  <c r="K134" i="18" s="1"/>
  <c r="L123" i="18"/>
  <c r="AF246" i="18"/>
  <c r="Q97" i="16"/>
  <c r="E59" i="16"/>
  <c r="E60" i="16" s="1"/>
  <c r="F57" i="16" s="1"/>
  <c r="BU134" i="18"/>
  <c r="X134" i="18" s="1"/>
  <c r="Y123" i="18"/>
  <c r="AF75" i="16"/>
  <c r="K81" i="16"/>
  <c r="AZ136" i="18"/>
  <c r="Q136" i="18" s="1"/>
  <c r="R125" i="18"/>
  <c r="AH135" i="18"/>
  <c r="K135" i="18" s="1"/>
  <c r="L124" i="18"/>
  <c r="X4" i="22"/>
  <c r="AG14" i="12"/>
  <c r="AG20" i="8"/>
  <c r="AG15" i="12"/>
  <c r="K15" i="12" s="1"/>
  <c r="CE118" i="18"/>
  <c r="AB119" i="18"/>
  <c r="CE130" i="18"/>
  <c r="AX128" i="18"/>
  <c r="Q128" i="18" s="1"/>
  <c r="Q65" i="20"/>
  <c r="AF59" i="10"/>
  <c r="E263" i="18"/>
  <c r="AG153" i="14"/>
  <c r="AG14" i="14" s="1"/>
  <c r="AG203" i="18" s="1"/>
  <c r="AG230" i="18" s="1"/>
  <c r="AH127" i="14"/>
  <c r="E64" i="16"/>
  <c r="E61" i="20"/>
  <c r="H259" i="18"/>
  <c r="BT118" i="18"/>
  <c r="BT130" i="18"/>
  <c r="BT129" i="18" s="1"/>
  <c r="BT14" i="18" s="1"/>
  <c r="BT28" i="8" s="1"/>
  <c r="BT27" i="8" s="1"/>
  <c r="AF160" i="18"/>
  <c r="CA133" i="18"/>
  <c r="Z133" i="18" s="1"/>
  <c r="AA122" i="18"/>
  <c r="BP97" i="16"/>
  <c r="W97" i="16" s="1"/>
  <c r="W103" i="16"/>
  <c r="Z125" i="18"/>
  <c r="BX136" i="18"/>
  <c r="Y136" i="18" s="1"/>
  <c r="H69" i="16"/>
  <c r="BG16" i="8"/>
  <c r="T16" i="8" s="1"/>
  <c r="T106" i="18"/>
  <c r="CH132" i="18"/>
  <c r="AC132" i="18" s="1"/>
  <c r="AC121" i="18"/>
  <c r="AU97" i="16"/>
  <c r="P97" i="16" s="1"/>
  <c r="P103" i="16"/>
  <c r="BU136" i="18"/>
  <c r="X136" i="18" s="1"/>
  <c r="Y125" i="18"/>
  <c r="AD106" i="18"/>
  <c r="AF56" i="10"/>
  <c r="AF71" i="10"/>
  <c r="AF66" i="10"/>
  <c r="AH13" i="19"/>
  <c r="AH16" i="19" s="1"/>
  <c r="AG36" i="7"/>
  <c r="AH106" i="13"/>
  <c r="AG159" i="13"/>
  <c r="AG20" i="13" s="1"/>
  <c r="AG152" i="18" s="1"/>
  <c r="AG179" i="18" s="1"/>
  <c r="CD133" i="18"/>
  <c r="AA133" i="18" s="1"/>
  <c r="AB122" i="18"/>
  <c r="BF136" i="18"/>
  <c r="S136" i="18" s="1"/>
  <c r="T125" i="18"/>
  <c r="AR128" i="18"/>
  <c r="O128" i="18" s="1"/>
  <c r="O65" i="20"/>
  <c r="BA128" i="18"/>
  <c r="R128" i="18" s="1"/>
  <c r="R65" i="20"/>
  <c r="AI27" i="10"/>
  <c r="AH36" i="10"/>
  <c r="AH155" i="10" s="1"/>
  <c r="AF11" i="14"/>
  <c r="AT134" i="18"/>
  <c r="O134" i="18" s="1"/>
  <c r="P123" i="18"/>
  <c r="I25" i="6"/>
  <c r="BF138" i="18"/>
  <c r="S138" i="18" s="1"/>
  <c r="T127" i="18"/>
  <c r="AQ136" i="18"/>
  <c r="N136" i="18" s="1"/>
  <c r="O125" i="18"/>
  <c r="AH118" i="18"/>
  <c r="AH130" i="18"/>
  <c r="AC128" i="18"/>
  <c r="V126" i="18"/>
  <c r="BL137" i="18"/>
  <c r="U137" i="18" s="1"/>
  <c r="I259" i="18"/>
  <c r="BM118" i="18"/>
  <c r="V119" i="18"/>
  <c r="BM130" i="18"/>
  <c r="I53" i="16"/>
  <c r="G45" i="16"/>
  <c r="AR111" i="10"/>
  <c r="AS111" i="10" s="1"/>
  <c r="AT111" i="10" s="1"/>
  <c r="AU111" i="10" s="1"/>
  <c r="AV111" i="10" s="1"/>
  <c r="AW111" i="10" s="1"/>
  <c r="AX111" i="10" s="1"/>
  <c r="AY111" i="10" s="1"/>
  <c r="AZ111" i="10" s="1"/>
  <c r="BA111" i="10" s="1"/>
  <c r="BB111" i="10" s="1"/>
  <c r="BC111" i="10" s="1"/>
  <c r="AR125" i="10"/>
  <c r="AS125" i="10" s="1"/>
  <c r="AT125" i="10" s="1"/>
  <c r="AU125" i="10" s="1"/>
  <c r="AV125" i="10" s="1"/>
  <c r="AW125" i="10" s="1"/>
  <c r="AX125" i="10" s="1"/>
  <c r="AY125" i="10" s="1"/>
  <c r="AZ125" i="10" s="1"/>
  <c r="BA125" i="10" s="1"/>
  <c r="BB125" i="10" s="1"/>
  <c r="BC125" i="10" s="1"/>
  <c r="AR128" i="10"/>
  <c r="AS128" i="10" s="1"/>
  <c r="AT128" i="10" s="1"/>
  <c r="AU128" i="10" s="1"/>
  <c r="AV128" i="10" s="1"/>
  <c r="AW128" i="10" s="1"/>
  <c r="AX128" i="10" s="1"/>
  <c r="AY128" i="10" s="1"/>
  <c r="AZ128" i="10" s="1"/>
  <c r="BA128" i="10" s="1"/>
  <c r="BB128" i="10" s="1"/>
  <c r="BC128" i="10" s="1"/>
  <c r="AF208" i="18"/>
  <c r="BJ97" i="16"/>
  <c r="U97" i="16" s="1"/>
  <c r="U103" i="16"/>
  <c r="CH75" i="16"/>
  <c r="AC75" i="16" s="1"/>
  <c r="AC81" i="16"/>
  <c r="H86" i="16"/>
  <c r="AC124" i="18"/>
  <c r="CG135" i="18"/>
  <c r="AB135" i="18" s="1"/>
  <c r="BM66" i="20"/>
  <c r="V66" i="20" s="1"/>
  <c r="V262" i="18"/>
  <c r="CG118" i="18"/>
  <c r="CG130" i="18"/>
  <c r="BL134" i="18"/>
  <c r="U134" i="18" s="1"/>
  <c r="V123" i="18"/>
  <c r="AK138" i="18"/>
  <c r="L138" i="18" s="1"/>
  <c r="M127" i="18"/>
  <c r="AF214" i="18"/>
  <c r="Z65" i="20"/>
  <c r="CA128" i="18"/>
  <c r="Z128" i="18" s="1"/>
  <c r="AH32" i="17"/>
  <c r="AI29" i="17" s="1"/>
  <c r="AI31" i="17" s="1"/>
  <c r="AD103" i="16"/>
  <c r="BP132" i="18"/>
  <c r="W132" i="18" s="1"/>
  <c r="W121" i="18"/>
  <c r="AF55" i="16"/>
  <c r="AG52" i="16" s="1"/>
  <c r="AG54" i="16" s="1"/>
  <c r="K53" i="16"/>
  <c r="I59" i="16"/>
  <c r="BV132" i="18"/>
  <c r="Y132" i="18" s="1"/>
  <c r="Y121" i="18"/>
  <c r="F39" i="16"/>
  <c r="BA66" i="20"/>
  <c r="R66" i="20" s="1"/>
  <c r="R262" i="18"/>
  <c r="BD75" i="16"/>
  <c r="S75" i="16" s="1"/>
  <c r="S81" i="16"/>
  <c r="BY75" i="16"/>
  <c r="Z75" i="16" s="1"/>
  <c r="Z81" i="16"/>
  <c r="BG118" i="18"/>
  <c r="T119" i="18"/>
  <c r="BG130" i="18"/>
  <c r="Z4" i="22"/>
  <c r="AG21" i="12"/>
  <c r="AG22" i="12"/>
  <c r="AG38" i="6" s="1"/>
  <c r="F16" i="19"/>
  <c r="G13" i="19" s="1"/>
  <c r="G16" i="19" s="1"/>
  <c r="H13" i="19" s="1"/>
  <c r="H16" i="19" s="1"/>
  <c r="I13" i="19" s="1"/>
  <c r="I16" i="19" s="1"/>
  <c r="AN135" i="18"/>
  <c r="M135" i="18" s="1"/>
  <c r="N124" i="18"/>
  <c r="AF222" i="18"/>
  <c r="AD123" i="18"/>
  <c r="CJ134" i="18"/>
  <c r="AC134" i="18" s="1"/>
  <c r="AQ29" i="8"/>
  <c r="N29" i="8" s="1"/>
  <c r="N15" i="18"/>
  <c r="CG133" i="18"/>
  <c r="AB133" i="18" s="1"/>
  <c r="AC122" i="18"/>
  <c r="AZ29" i="8"/>
  <c r="Q29" i="8" s="1"/>
  <c r="F29" i="8" s="1"/>
  <c r="Q15" i="18"/>
  <c r="BV97" i="16"/>
  <c r="Y97" i="16" s="1"/>
  <c r="Y103" i="16"/>
  <c r="BV128" i="18"/>
  <c r="Y128" i="18" s="1"/>
  <c r="Y65" i="20"/>
  <c r="BP66" i="20"/>
  <c r="W66" i="20" s="1"/>
  <c r="W262" i="18"/>
  <c r="AH114" i="13"/>
  <c r="AG167" i="13"/>
  <c r="AG28" i="13" s="1"/>
  <c r="AG160" i="18" s="1"/>
  <c r="AG187" i="18" s="1"/>
  <c r="AF220" i="18"/>
  <c r="I102" i="16"/>
  <c r="BE118" i="18"/>
  <c r="BE130" i="18"/>
  <c r="BE129" i="18" s="1"/>
  <c r="BE14" i="18" s="1"/>
  <c r="BE28" i="8" s="1"/>
  <c r="BE27" i="8" s="1"/>
  <c r="BN118" i="18"/>
  <c r="BN130" i="18"/>
  <c r="BN129" i="18" s="1"/>
  <c r="BN14" i="18" s="1"/>
  <c r="BN28" i="8" s="1"/>
  <c r="BN27" i="8" s="1"/>
  <c r="Z124" i="18"/>
  <c r="BX135" i="18"/>
  <c r="Y135" i="18" s="1"/>
  <c r="Y4" i="22"/>
  <c r="AG28" i="12"/>
  <c r="AG29" i="12"/>
  <c r="AG32" i="6" s="1"/>
  <c r="BF118" i="18"/>
  <c r="BF130" i="18"/>
  <c r="Z126" i="18"/>
  <c r="BX137" i="18"/>
  <c r="Y137" i="18" s="1"/>
  <c r="AF64" i="10"/>
  <c r="AF57" i="10"/>
  <c r="L65" i="20"/>
  <c r="AI128" i="18"/>
  <c r="L128" i="18" s="1"/>
  <c r="AF205" i="18"/>
  <c r="K18" i="14"/>
  <c r="BS75" i="16"/>
  <c r="X75" i="16" s="1"/>
  <c r="X81" i="16"/>
  <c r="BA118" i="18"/>
  <c r="R119" i="18"/>
  <c r="BA130" i="18"/>
  <c r="CG136" i="18"/>
  <c r="AB136" i="18" s="1"/>
  <c r="AC125" i="18"/>
  <c r="AV118" i="18"/>
  <c r="AV130" i="18"/>
  <c r="AV129" i="18" s="1"/>
  <c r="AV14" i="18" s="1"/>
  <c r="AV28" i="8" s="1"/>
  <c r="AV27" i="8" s="1"/>
  <c r="AF228" i="18"/>
  <c r="BJ132" i="18"/>
  <c r="U132" i="18" s="1"/>
  <c r="U121" i="18"/>
  <c r="BP75" i="16"/>
  <c r="W75" i="16" s="1"/>
  <c r="W81" i="16"/>
  <c r="I27" i="16"/>
  <c r="CH118" i="18"/>
  <c r="AC118" i="18" s="1"/>
  <c r="AC119" i="18"/>
  <c r="CH130" i="18"/>
  <c r="BI135" i="18"/>
  <c r="T135" i="18" s="1"/>
  <c r="U124" i="18"/>
  <c r="CB66" i="20"/>
  <c r="AA66" i="20" s="1"/>
  <c r="AA262" i="18"/>
  <c r="BY16" i="8"/>
  <c r="Z16" i="8" s="1"/>
  <c r="Z106" i="18"/>
  <c r="AF154" i="18"/>
  <c r="BD132" i="18"/>
  <c r="S132" i="18" s="1"/>
  <c r="S121" i="18"/>
  <c r="AR110" i="10"/>
  <c r="AS110" i="10" s="1"/>
  <c r="AT110" i="10" s="1"/>
  <c r="AU110" i="10" s="1"/>
  <c r="AV110" i="10" s="1"/>
  <c r="AW110" i="10" s="1"/>
  <c r="AX110" i="10" s="1"/>
  <c r="AY110" i="10" s="1"/>
  <c r="AZ110" i="10" s="1"/>
  <c r="BA110" i="10" s="1"/>
  <c r="BB110" i="10" s="1"/>
  <c r="BC110" i="10" s="1"/>
  <c r="AR115" i="10"/>
  <c r="AS115" i="10" s="1"/>
  <c r="AT115" i="10" s="1"/>
  <c r="AU115" i="10" s="1"/>
  <c r="AV115" i="10" s="1"/>
  <c r="AW115" i="10" s="1"/>
  <c r="AX115" i="10" s="1"/>
  <c r="AY115" i="10" s="1"/>
  <c r="AZ115" i="10" s="1"/>
  <c r="BA115" i="10" s="1"/>
  <c r="BB115" i="10" s="1"/>
  <c r="BC115" i="10" s="1"/>
  <c r="AG160" i="14"/>
  <c r="AG21" i="14" s="1"/>
  <c r="AG210" i="18" s="1"/>
  <c r="AG237" i="18" s="1"/>
  <c r="AH134" i="14"/>
  <c r="AI133" i="14"/>
  <c r="AH159" i="14"/>
  <c r="AH20" i="14" s="1"/>
  <c r="AU66" i="20"/>
  <c r="P66" i="20" s="1"/>
  <c r="P262" i="18"/>
  <c r="H39" i="16"/>
  <c r="AI75" i="16"/>
  <c r="L81" i="16"/>
  <c r="X65" i="20"/>
  <c r="BU128" i="18"/>
  <c r="X128" i="18" s="1"/>
  <c r="CD137" i="18"/>
  <c r="AA137" i="18" s="1"/>
  <c r="AB126" i="18"/>
  <c r="CA118" i="18"/>
  <c r="CA130" i="18"/>
  <c r="F120" i="18"/>
  <c r="AD97" i="16"/>
  <c r="AZ133" i="18"/>
  <c r="Q133" i="18" s="1"/>
  <c r="R122" i="18"/>
  <c r="BS97" i="16"/>
  <c r="X97" i="16" s="1"/>
  <c r="X103" i="16"/>
  <c r="M65" i="20"/>
  <c r="AN128" i="18"/>
  <c r="M128" i="18" s="1"/>
  <c r="I91" i="16"/>
  <c r="AI171" i="12"/>
  <c r="AH20" i="12"/>
  <c r="G70" i="16"/>
  <c r="AF166" i="18"/>
  <c r="BR138" i="18"/>
  <c r="W138" i="18" s="1"/>
  <c r="X127" i="18"/>
  <c r="BU138" i="18"/>
  <c r="X138" i="18" s="1"/>
  <c r="Y127" i="18"/>
  <c r="BM75" i="16"/>
  <c r="V75" i="16" s="1"/>
  <c r="V81" i="16"/>
  <c r="AH116" i="13"/>
  <c r="AG169" i="13"/>
  <c r="AG30" i="13" s="1"/>
  <c r="AG162" i="18" s="1"/>
  <c r="AG189" i="18" s="1"/>
  <c r="AO132" i="18"/>
  <c r="N132" i="18" s="1"/>
  <c r="N121" i="18"/>
  <c r="BS66" i="20"/>
  <c r="X66" i="20" s="1"/>
  <c r="X262" i="18"/>
  <c r="L60" i="16"/>
  <c r="M57" i="16" s="1"/>
  <c r="M60" i="16" s="1"/>
  <c r="N57" i="16" s="1"/>
  <c r="N60" i="16" s="1"/>
  <c r="O57" i="16" s="1"/>
  <c r="O60" i="16" s="1"/>
  <c r="P57" i="16" s="1"/>
  <c r="P60" i="16" s="1"/>
  <c r="Q57" i="16" s="1"/>
  <c r="Q60" i="16" s="1"/>
  <c r="R57" i="16" s="1"/>
  <c r="R60" i="16" s="1"/>
  <c r="S57" i="16" s="1"/>
  <c r="S60" i="16" s="1"/>
  <c r="T57" i="16" s="1"/>
  <c r="T60" i="16" s="1"/>
  <c r="U57" i="16" s="1"/>
  <c r="U60" i="16" s="1"/>
  <c r="V57" i="16" s="1"/>
  <c r="V60" i="16" s="1"/>
  <c r="W57" i="16" s="1"/>
  <c r="W60" i="16" s="1"/>
  <c r="X57" i="16" s="1"/>
  <c r="X60" i="16" s="1"/>
  <c r="Y57" i="16" s="1"/>
  <c r="Y60" i="16" s="1"/>
  <c r="Z57" i="16" s="1"/>
  <c r="Z60" i="16" s="1"/>
  <c r="AA57" i="16" s="1"/>
  <c r="AA60" i="16" s="1"/>
  <c r="AB57" i="16" s="1"/>
  <c r="AB60" i="16" s="1"/>
  <c r="AC57" i="16" s="1"/>
  <c r="AC60" i="16" s="1"/>
  <c r="AD57" i="16" s="1"/>
  <c r="AD60" i="16" s="1"/>
  <c r="AK134" i="18"/>
  <c r="L134" i="18" s="1"/>
  <c r="M123" i="18"/>
  <c r="E123" i="18" s="1"/>
  <c r="AF150" i="18"/>
  <c r="E45" i="16"/>
  <c r="I39" i="16"/>
  <c r="BV118" i="18"/>
  <c r="Y119" i="18"/>
  <c r="BV130" i="18"/>
  <c r="BU135" i="18"/>
  <c r="X135" i="18" s="1"/>
  <c r="Y124" i="18"/>
  <c r="AG170" i="14"/>
  <c r="AG31" i="14" s="1"/>
  <c r="AG220" i="18" s="1"/>
  <c r="AG247" i="18" s="1"/>
  <c r="AH144" i="14"/>
  <c r="CA138" i="18"/>
  <c r="Z138" i="18" s="1"/>
  <c r="AA127" i="18"/>
  <c r="AD125" i="18"/>
  <c r="CJ136" i="18"/>
  <c r="AC136" i="18" s="1"/>
  <c r="AK136" i="18"/>
  <c r="L136" i="18" s="1"/>
  <c r="M125" i="18"/>
  <c r="AH151" i="13"/>
  <c r="AH12" i="13" s="1"/>
  <c r="AI98" i="13"/>
  <c r="AI116" i="12"/>
  <c r="AH27" i="12"/>
  <c r="K27" i="12" s="1"/>
  <c r="AG173" i="14"/>
  <c r="AG34" i="14" s="1"/>
  <c r="AG223" i="18" s="1"/>
  <c r="AG250" i="18" s="1"/>
  <c r="AH147" i="14"/>
  <c r="AF153" i="18"/>
  <c r="CH66" i="20"/>
  <c r="AC66" i="20" s="1"/>
  <c r="AC262" i="18"/>
  <c r="AI16" i="8"/>
  <c r="L16" i="8" s="1"/>
  <c r="L106" i="18"/>
  <c r="BP16" i="8"/>
  <c r="W16" i="8" s="1"/>
  <c r="W106" i="18"/>
  <c r="AF55" i="10"/>
  <c r="AF58" i="10"/>
  <c r="E105" i="18"/>
  <c r="AI118" i="18"/>
  <c r="L119" i="18"/>
  <c r="AI130" i="18"/>
  <c r="AG155" i="14"/>
  <c r="AG16" i="14" s="1"/>
  <c r="AG205" i="18" s="1"/>
  <c r="AG232" i="18" s="1"/>
  <c r="AH129" i="14"/>
  <c r="AF38" i="6"/>
  <c r="AF211" i="18"/>
  <c r="AF234" i="18"/>
  <c r="K207" i="18"/>
  <c r="AU118" i="18"/>
  <c r="P119" i="18"/>
  <c r="AU130" i="18"/>
  <c r="H64" i="16"/>
  <c r="AI32" i="10"/>
  <c r="AH41" i="10"/>
  <c r="AH166" i="14"/>
  <c r="AH27" i="14" s="1"/>
  <c r="AI140" i="14"/>
  <c r="AG167" i="14"/>
  <c r="AG28" i="14" s="1"/>
  <c r="AG217" i="18" s="1"/>
  <c r="AG244" i="18" s="1"/>
  <c r="AH141" i="14"/>
  <c r="CB75" i="16"/>
  <c r="AA75" i="16" s="1"/>
  <c r="AA81" i="16"/>
  <c r="BX29" i="8"/>
  <c r="Y29" i="8" s="1"/>
  <c r="Y15" i="18"/>
  <c r="CB118" i="18"/>
  <c r="AA119" i="18"/>
  <c r="CB130" i="18"/>
  <c r="H27" i="16"/>
  <c r="AH108" i="13"/>
  <c r="AG161" i="13"/>
  <c r="AG22" i="13" s="1"/>
  <c r="AG154" i="18" s="1"/>
  <c r="AG181" i="18" s="1"/>
  <c r="AG201" i="18"/>
  <c r="AR127" i="10"/>
  <c r="AS127" i="10" s="1"/>
  <c r="AT127" i="10" s="1"/>
  <c r="AU127" i="10" s="1"/>
  <c r="AV127" i="10" s="1"/>
  <c r="AW127" i="10" s="1"/>
  <c r="AX127" i="10" s="1"/>
  <c r="AY127" i="10" s="1"/>
  <c r="AZ127" i="10" s="1"/>
  <c r="BA127" i="10" s="1"/>
  <c r="BB127" i="10" s="1"/>
  <c r="BC127" i="10" s="1"/>
  <c r="AR123" i="10"/>
  <c r="AS123" i="10" s="1"/>
  <c r="AT123" i="10" s="1"/>
  <c r="AU123" i="10" s="1"/>
  <c r="AV123" i="10" s="1"/>
  <c r="AW123" i="10" s="1"/>
  <c r="AX123" i="10" s="1"/>
  <c r="AY123" i="10" s="1"/>
  <c r="AZ123" i="10" s="1"/>
  <c r="BA123" i="10" s="1"/>
  <c r="BB123" i="10" s="1"/>
  <c r="BC123" i="10" s="1"/>
  <c r="H131" i="18"/>
  <c r="BH118" i="18"/>
  <c r="BH130" i="18"/>
  <c r="BH129" i="18" s="1"/>
  <c r="BH14" i="18" s="1"/>
  <c r="BH28" i="8" s="1"/>
  <c r="BH27" i="8" s="1"/>
  <c r="AF210" i="18"/>
  <c r="BV16" i="8"/>
  <c r="Y16" i="8" s="1"/>
  <c r="Y106" i="18"/>
  <c r="F25" i="6"/>
  <c r="E39" i="16"/>
  <c r="BX133" i="18"/>
  <c r="Y133" i="18" s="1"/>
  <c r="Z122" i="18"/>
  <c r="AG41" i="6"/>
  <c r="K41" i="6" s="1"/>
  <c r="K17" i="17"/>
  <c r="BU118" i="18"/>
  <c r="BU130" i="18"/>
  <c r="BA16" i="8"/>
  <c r="R16" i="8" s="1"/>
  <c r="R106" i="18"/>
  <c r="BR134" i="18"/>
  <c r="W134" i="18" s="1"/>
  <c r="X123" i="18"/>
  <c r="AF192" i="18"/>
  <c r="BG132" i="18"/>
  <c r="T132" i="18" s="1"/>
  <c r="T121" i="18"/>
  <c r="AF158" i="18"/>
  <c r="BJ66" i="20"/>
  <c r="U66" i="20" s="1"/>
  <c r="U262" i="18"/>
  <c r="BM132" i="18"/>
  <c r="V132" i="18" s="1"/>
  <c r="V121" i="18"/>
  <c r="AU75" i="16"/>
  <c r="P75" i="16" s="1"/>
  <c r="P81" i="16"/>
  <c r="AN118" i="18"/>
  <c r="AN130" i="18"/>
  <c r="CA137" i="18"/>
  <c r="Z137" i="18" s="1"/>
  <c r="AA126" i="18"/>
  <c r="F24" i="6"/>
  <c r="AH155" i="13"/>
  <c r="AH16" i="13" s="1"/>
  <c r="AI102" i="13"/>
  <c r="AF20" i="16"/>
  <c r="AF14" i="7" s="1"/>
  <c r="AG57" i="16"/>
  <c r="AG60" i="16" s="1"/>
  <c r="AH104" i="13"/>
  <c r="AG157" i="13"/>
  <c r="AG18" i="13" s="1"/>
  <c r="AG150" i="18" s="1"/>
  <c r="AG177" i="18" s="1"/>
  <c r="AF132" i="18"/>
  <c r="K132" i="18" s="1"/>
  <c r="K121" i="18"/>
  <c r="E121" i="18" s="1"/>
  <c r="AD122" i="18"/>
  <c r="CJ133" i="18"/>
  <c r="AC133" i="18" s="1"/>
  <c r="AW137" i="18"/>
  <c r="P137" i="18" s="1"/>
  <c r="Q126" i="18"/>
  <c r="AI28" i="10"/>
  <c r="AH37" i="10"/>
  <c r="AH156" i="10" s="1"/>
  <c r="G92" i="16"/>
  <c r="G59" i="16"/>
  <c r="AF215" i="18"/>
  <c r="AF149" i="18"/>
  <c r="AO97" i="16"/>
  <c r="N97" i="16" s="1"/>
  <c r="N103" i="16"/>
  <c r="F86" i="16"/>
  <c r="BO135" i="18"/>
  <c r="V135" i="18" s="1"/>
  <c r="W124" i="18"/>
  <c r="H61" i="20"/>
  <c r="Z127" i="18"/>
  <c r="BX138" i="18"/>
  <c r="Y138" i="18" s="1"/>
  <c r="AG144" i="18"/>
  <c r="F45" i="16"/>
  <c r="AF223" i="18"/>
  <c r="AH107" i="13"/>
  <c r="AG160" i="13"/>
  <c r="AG21" i="13" s="1"/>
  <c r="AG153" i="18" s="1"/>
  <c r="AG180" i="18" s="1"/>
  <c r="CE97" i="16"/>
  <c r="AB97" i="16" s="1"/>
  <c r="AB103" i="16"/>
  <c r="AW118" i="18"/>
  <c r="AW130" i="18"/>
  <c r="AF54" i="10"/>
  <c r="AF60" i="10"/>
  <c r="S103" i="16"/>
  <c r="AQ134" i="18"/>
  <c r="N134" i="18" s="1"/>
  <c r="O123" i="18"/>
  <c r="AG161" i="14"/>
  <c r="AG22" i="14" s="1"/>
  <c r="AG211" i="18" s="1"/>
  <c r="AG238" i="18" s="1"/>
  <c r="AH135" i="14"/>
  <c r="BI138" i="18"/>
  <c r="T138" i="18" s="1"/>
  <c r="U127" i="18"/>
  <c r="CD136" i="18"/>
  <c r="AA136" i="18" s="1"/>
  <c r="AB125" i="18"/>
  <c r="BY66" i="20"/>
  <c r="Z66" i="20" s="1"/>
  <c r="Z262" i="18"/>
  <c r="P65" i="20"/>
  <c r="AU128" i="18"/>
  <c r="P128" i="18" s="1"/>
  <c r="BC118" i="18"/>
  <c r="BC130" i="18"/>
  <c r="Q119" i="18"/>
  <c r="AZ118" i="18"/>
  <c r="AZ130" i="18"/>
  <c r="BA132" i="18"/>
  <c r="R132" i="18" s="1"/>
  <c r="R121" i="18"/>
  <c r="AI31" i="10"/>
  <c r="AH40" i="10"/>
  <c r="AH159" i="10" s="1"/>
  <c r="AF217" i="18"/>
  <c r="AF168" i="18"/>
  <c r="AA65" i="20"/>
  <c r="CB128" i="18"/>
  <c r="AA128" i="18" s="1"/>
  <c r="E91" i="16"/>
  <c r="E93" i="16" s="1"/>
  <c r="F90" i="16" s="1"/>
  <c r="G69" i="16"/>
  <c r="K36" i="10"/>
  <c r="BM16" i="8"/>
  <c r="V16" i="8" s="1"/>
  <c r="V106" i="18"/>
  <c r="AI125" i="14"/>
  <c r="AH151" i="14"/>
  <c r="AH12" i="14" s="1"/>
  <c r="AU132" i="18"/>
  <c r="P132" i="18" s="1"/>
  <c r="P121" i="18"/>
  <c r="AR109" i="10"/>
  <c r="AS109" i="10" s="1"/>
  <c r="AT109" i="10" s="1"/>
  <c r="AU109" i="10" s="1"/>
  <c r="AV109" i="10" s="1"/>
  <c r="AW109" i="10" s="1"/>
  <c r="AX109" i="10" s="1"/>
  <c r="AY109" i="10" s="1"/>
  <c r="AZ109" i="10" s="1"/>
  <c r="BA109" i="10" s="1"/>
  <c r="BB109" i="10" s="1"/>
  <c r="BC109" i="10" s="1"/>
  <c r="CF118" i="18"/>
  <c r="CF130" i="18"/>
  <c r="CF129" i="18" s="1"/>
  <c r="CF14" i="18" s="1"/>
  <c r="CF28" i="8" s="1"/>
  <c r="CF27" i="8" s="1"/>
  <c r="G86" i="16"/>
  <c r="I69" i="16"/>
  <c r="AK137" i="18"/>
  <c r="L137" i="18" s="1"/>
  <c r="M126" i="18"/>
  <c r="AG41" i="16"/>
  <c r="AH38" i="16" s="1"/>
  <c r="AG17" i="16"/>
  <c r="AW138" i="18"/>
  <c r="P138" i="18" s="1"/>
  <c r="Q127" i="18"/>
  <c r="F127" i="18" s="1"/>
  <c r="AL75" i="16"/>
  <c r="M81" i="16"/>
  <c r="AF245" i="18"/>
  <c r="BW118" i="18"/>
  <c r="BW130" i="18"/>
  <c r="BW129" i="18" s="1"/>
  <c r="BW14" i="18" s="1"/>
  <c r="BW28" i="8" s="1"/>
  <c r="BW27" i="8" s="1"/>
  <c r="BI137" i="18"/>
  <c r="T137" i="18" s="1"/>
  <c r="U126" i="18"/>
  <c r="AD124" i="18"/>
  <c r="CJ135" i="18"/>
  <c r="AC135" i="18" s="1"/>
  <c r="H120" i="18"/>
  <c r="E131" i="18"/>
  <c r="BO134" i="18"/>
  <c r="V134" i="18" s="1"/>
  <c r="W123" i="18"/>
  <c r="AG165" i="13"/>
  <c r="AG26" i="13" s="1"/>
  <c r="AG158" i="18" s="1"/>
  <c r="AG185" i="18" s="1"/>
  <c r="AH112" i="13"/>
  <c r="AF164" i="18"/>
  <c r="G104" i="18"/>
  <c r="BG75" i="16"/>
  <c r="T75" i="16" s="1"/>
  <c r="T81" i="16"/>
  <c r="AP118" i="18"/>
  <c r="AP130" i="18"/>
  <c r="AP129" i="18" s="1"/>
  <c r="AP14" i="18" s="1"/>
  <c r="AP28" i="8" s="1"/>
  <c r="AP27" i="8" s="1"/>
  <c r="AG84" i="10"/>
  <c r="AG86" i="10"/>
  <c r="AG102" i="10"/>
  <c r="AG89" i="10"/>
  <c r="AG154" i="10"/>
  <c r="AG153" i="10" s="1"/>
  <c r="AD4" i="22" s="1"/>
  <c r="AG82" i="10"/>
  <c r="AG98" i="10"/>
  <c r="AG93" i="10"/>
  <c r="AG95" i="10"/>
  <c r="AG94" i="10"/>
  <c r="AG92" i="10"/>
  <c r="AG100" i="10"/>
  <c r="AG96" i="10"/>
  <c r="AG99" i="10"/>
  <c r="AG81" i="10"/>
  <c r="AG104" i="10"/>
  <c r="AG87" i="10"/>
  <c r="AG80" i="10"/>
  <c r="D72" i="25" s="1"/>
  <c r="AG88" i="10"/>
  <c r="AG103" i="10"/>
  <c r="AG85" i="10"/>
  <c r="AG91" i="10"/>
  <c r="AG83" i="10"/>
  <c r="AG34" i="10"/>
  <c r="AG97" i="10"/>
  <c r="AG101" i="10"/>
  <c r="AG90" i="10"/>
  <c r="AH113" i="13"/>
  <c r="AG166" i="13"/>
  <c r="AG27" i="13" s="1"/>
  <c r="AG159" i="18" s="1"/>
  <c r="AG186" i="18" s="1"/>
  <c r="AF69" i="10"/>
  <c r="AH57" i="13"/>
  <c r="AI57" i="13" s="1"/>
  <c r="AJ57" i="13" s="1"/>
  <c r="AK57" i="13" s="1"/>
  <c r="AL57" i="13" s="1"/>
  <c r="AM57" i="13" s="1"/>
  <c r="AN57" i="13" s="1"/>
  <c r="AO57" i="13" s="1"/>
  <c r="AP57" i="13" s="1"/>
  <c r="AQ57" i="13" s="1"/>
  <c r="AR57" i="13" s="1"/>
  <c r="AS57" i="13" s="1"/>
  <c r="AT57" i="13" s="1"/>
  <c r="AU57" i="13" s="1"/>
  <c r="AV57" i="13" s="1"/>
  <c r="AW57" i="13" s="1"/>
  <c r="AX57" i="13" s="1"/>
  <c r="AY57" i="13" s="1"/>
  <c r="AZ57" i="13" s="1"/>
  <c r="BA57" i="13" s="1"/>
  <c r="BB57" i="13" s="1"/>
  <c r="BC57" i="13" s="1"/>
  <c r="BD57" i="13" s="1"/>
  <c r="BE57" i="13" s="1"/>
  <c r="BF57" i="13" s="1"/>
  <c r="BG57" i="13" s="1"/>
  <c r="BH57" i="13" s="1"/>
  <c r="BI57" i="13" s="1"/>
  <c r="BJ57" i="13" s="1"/>
  <c r="BK57" i="13" s="1"/>
  <c r="BL57" i="13" s="1"/>
  <c r="BM57" i="13" s="1"/>
  <c r="BN57" i="13" s="1"/>
  <c r="BO57" i="13" s="1"/>
  <c r="BP57" i="13" s="1"/>
  <c r="BQ57" i="13" s="1"/>
  <c r="BR57" i="13" s="1"/>
  <c r="BS57" i="13" s="1"/>
  <c r="BT57" i="13" s="1"/>
  <c r="BU57" i="13" s="1"/>
  <c r="BV57" i="13" s="1"/>
  <c r="BW57" i="13" s="1"/>
  <c r="BX57" i="13" s="1"/>
  <c r="BY57" i="13" s="1"/>
  <c r="BZ57" i="13" s="1"/>
  <c r="CA57" i="13" s="1"/>
  <c r="CB57" i="13" s="1"/>
  <c r="CC57" i="13" s="1"/>
  <c r="CD57" i="13" s="1"/>
  <c r="CE57" i="13" s="1"/>
  <c r="CF57" i="13" s="1"/>
  <c r="CG57" i="13" s="1"/>
  <c r="CH57" i="13" s="1"/>
  <c r="CI57" i="13" s="1"/>
  <c r="CJ57" i="13" s="1"/>
  <c r="CK57" i="13" s="1"/>
  <c r="CL57" i="13" s="1"/>
  <c r="CM57" i="13" s="1"/>
  <c r="AG47" i="16"/>
  <c r="AH44" i="16" s="1"/>
  <c r="W65" i="20"/>
  <c r="BP128" i="18"/>
  <c r="W128" i="18" s="1"/>
  <c r="BB118" i="18"/>
  <c r="BB130" i="18"/>
  <c r="BB129" i="18" s="1"/>
  <c r="BB14" i="18" s="1"/>
  <c r="BB28" i="8" s="1"/>
  <c r="BB27" i="8" s="1"/>
  <c r="G53" i="16"/>
  <c r="AH139" i="14"/>
  <c r="AG165" i="14"/>
  <c r="AG26" i="14" s="1"/>
  <c r="AG215" i="18" s="1"/>
  <c r="AG242" i="18" s="1"/>
  <c r="AH103" i="13"/>
  <c r="AG156" i="13"/>
  <c r="AG17" i="13" s="1"/>
  <c r="AG149" i="18" s="1"/>
  <c r="AG176" i="18" s="1"/>
  <c r="BD66" i="20"/>
  <c r="S66" i="20" s="1"/>
  <c r="S262" i="18"/>
  <c r="AL118" i="18"/>
  <c r="M119" i="18"/>
  <c r="AL130" i="18"/>
  <c r="H105" i="18"/>
  <c r="AL16" i="8"/>
  <c r="M16" i="8" s="1"/>
  <c r="M106" i="18"/>
  <c r="AR132" i="18"/>
  <c r="O132" i="18" s="1"/>
  <c r="O121" i="18"/>
  <c r="G120" i="18"/>
  <c r="AT136" i="18"/>
  <c r="O136" i="18" s="1"/>
  <c r="P125" i="18"/>
  <c r="AQ135" i="18"/>
  <c r="N135" i="18" s="1"/>
  <c r="O124" i="18"/>
  <c r="CK66" i="20"/>
  <c r="AD66" i="20" s="1"/>
  <c r="AD262" i="18"/>
  <c r="AF51" i="10"/>
  <c r="AF79" i="10"/>
  <c r="L3" i="22"/>
  <c r="AF14" i="10"/>
  <c r="N3" i="22" s="1"/>
  <c r="AF143" i="10"/>
  <c r="AF52" i="10"/>
  <c r="S97" i="16"/>
  <c r="G97" i="16" s="1"/>
  <c r="K12" i="13"/>
  <c r="AG16" i="17"/>
  <c r="AF156" i="18"/>
  <c r="CH97" i="16"/>
  <c r="AC97" i="16" s="1"/>
  <c r="AC103" i="16"/>
  <c r="E80" i="16"/>
  <c r="CG29" i="8"/>
  <c r="AB29" i="8" s="1"/>
  <c r="I29" i="8" s="1"/>
  <c r="AB15" i="18"/>
  <c r="K13" i="13"/>
  <c r="I45" i="16"/>
  <c r="AH122" i="13"/>
  <c r="AG175" i="13"/>
  <c r="AG36" i="13" s="1"/>
  <c r="AG168" i="18" s="1"/>
  <c r="AG195" i="18" s="1"/>
  <c r="CD118" i="18"/>
  <c r="CD130" i="18"/>
  <c r="BY118" i="18"/>
  <c r="Z118" i="18" s="1"/>
  <c r="Z119" i="18"/>
  <c r="BY130" i="18"/>
  <c r="AN137" i="18"/>
  <c r="M137" i="18" s="1"/>
  <c r="N126" i="18"/>
  <c r="BC135" i="18"/>
  <c r="R135" i="18" s="1"/>
  <c r="S124" i="18"/>
  <c r="BI133" i="18"/>
  <c r="T133" i="18" s="1"/>
  <c r="U122" i="18"/>
  <c r="G122" i="18" s="1"/>
  <c r="BR135" i="18"/>
  <c r="W135" i="18" s="1"/>
  <c r="X124" i="18"/>
  <c r="F58" i="16"/>
  <c r="AF146" i="18"/>
  <c r="AR124" i="10"/>
  <c r="AS124" i="10" s="1"/>
  <c r="AT124" i="10" s="1"/>
  <c r="AU124" i="10" s="1"/>
  <c r="AV124" i="10" s="1"/>
  <c r="AW124" i="10" s="1"/>
  <c r="AX124" i="10" s="1"/>
  <c r="AY124" i="10" s="1"/>
  <c r="AZ124" i="10" s="1"/>
  <c r="BA124" i="10" s="1"/>
  <c r="BB124" i="10" s="1"/>
  <c r="BC124" i="10" s="1"/>
  <c r="AR112" i="10"/>
  <c r="AS112" i="10" s="1"/>
  <c r="AT112" i="10" s="1"/>
  <c r="AU112" i="10" s="1"/>
  <c r="AV112" i="10" s="1"/>
  <c r="AW112" i="10" s="1"/>
  <c r="AX112" i="10" s="1"/>
  <c r="AY112" i="10" s="1"/>
  <c r="AZ112" i="10" s="1"/>
  <c r="BA112" i="10" s="1"/>
  <c r="BB112" i="10" s="1"/>
  <c r="BC112" i="10" s="1"/>
  <c r="AR75" i="16"/>
  <c r="O75" i="16" s="1"/>
  <c r="O81" i="16"/>
  <c r="AI142" i="14"/>
  <c r="AH168" i="14"/>
  <c r="AH29" i="14" s="1"/>
  <c r="AH218" i="18" s="1"/>
  <c r="AH245" i="18" s="1"/>
  <c r="CA135" i="18"/>
  <c r="Z135" i="18" s="1"/>
  <c r="AA124" i="18"/>
  <c r="E122" i="18"/>
  <c r="G61" i="20"/>
  <c r="AX16" i="8"/>
  <c r="Q16" i="8" s="1"/>
  <c r="Q106" i="18"/>
  <c r="BO118" i="18"/>
  <c r="BO130" i="18"/>
  <c r="AW134" i="18"/>
  <c r="P134" i="18" s="1"/>
  <c r="Q123" i="18"/>
  <c r="AF161" i="18"/>
  <c r="AG171" i="13"/>
  <c r="AG32" i="13" s="1"/>
  <c r="AG164" i="18" s="1"/>
  <c r="AG191" i="18" s="1"/>
  <c r="AH118" i="13"/>
  <c r="AG171" i="14"/>
  <c r="AG32" i="14" s="1"/>
  <c r="AG221" i="18" s="1"/>
  <c r="AG248" i="18" s="1"/>
  <c r="AH145" i="14"/>
  <c r="AF213" i="18"/>
  <c r="BD16" i="8"/>
  <c r="S16" i="8" s="1"/>
  <c r="S106" i="18"/>
  <c r="AH34" i="16"/>
  <c r="AW135" i="18"/>
  <c r="P135" i="18" s="1"/>
  <c r="Q124" i="18"/>
  <c r="AF72" i="10"/>
  <c r="BD135" i="10"/>
  <c r="BD122" i="10" s="1"/>
  <c r="T135" i="10"/>
  <c r="S135" i="10"/>
  <c r="BE135" i="10"/>
  <c r="BF135" i="10"/>
  <c r="U135" i="10"/>
  <c r="V135" i="10"/>
  <c r="BG135" i="10"/>
  <c r="BH135" i="10"/>
  <c r="BI135" i="10"/>
  <c r="BJ135" i="10"/>
  <c r="BK135" i="10"/>
  <c r="BL135" i="10"/>
  <c r="BM135" i="10"/>
  <c r="BN135" i="10"/>
  <c r="BO135" i="10"/>
  <c r="AH62" i="14"/>
  <c r="AI62" i="14" s="1"/>
  <c r="AJ62" i="14" s="1"/>
  <c r="AK62" i="14" s="1"/>
  <c r="AL62" i="14" s="1"/>
  <c r="AM62" i="14" s="1"/>
  <c r="AN62" i="14" s="1"/>
  <c r="AF239" i="18"/>
  <c r="BP118" i="18"/>
  <c r="W119" i="18"/>
  <c r="BP130" i="18"/>
  <c r="I70" i="16"/>
  <c r="P106" i="18"/>
  <c r="E70" i="16"/>
  <c r="E71" i="16" s="1"/>
  <c r="F68" i="16" s="1"/>
  <c r="F71" i="16" s="1"/>
  <c r="G68" i="16" s="1"/>
  <c r="G71" i="16" s="1"/>
  <c r="H68" i="16" s="1"/>
  <c r="H71" i="16" s="1"/>
  <c r="I68" i="16" s="1"/>
  <c r="F102" i="16"/>
  <c r="AW136" i="18"/>
  <c r="P136" i="18" s="1"/>
  <c r="Q125" i="18"/>
  <c r="AR16" i="8"/>
  <c r="O16" i="8" s="1"/>
  <c r="O106" i="18"/>
  <c r="BO29" i="8"/>
  <c r="V29" i="8" s="1"/>
  <c r="G29" i="8" s="1"/>
  <c r="V15" i="18"/>
  <c r="BR118" i="18"/>
  <c r="BR130" i="18"/>
  <c r="AF231" i="18"/>
  <c r="AN138" i="18"/>
  <c r="M138" i="18" s="1"/>
  <c r="N127" i="18"/>
  <c r="AY118" i="18"/>
  <c r="AY130" i="18"/>
  <c r="AY129" i="18" s="1"/>
  <c r="AY14" i="18" s="1"/>
  <c r="AY28" i="8" s="1"/>
  <c r="AY27" i="8" s="1"/>
  <c r="AF73" i="10"/>
  <c r="AF74" i="10"/>
  <c r="AF67" i="10"/>
  <c r="AF171" i="18"/>
  <c r="AH110" i="13"/>
  <c r="AG163" i="13"/>
  <c r="AG24" i="13" s="1"/>
  <c r="AG156" i="18" s="1"/>
  <c r="AG183" i="18" s="1"/>
  <c r="AN136" i="18"/>
  <c r="M136" i="18" s="1"/>
  <c r="N125" i="18"/>
  <c r="AH21" i="15"/>
  <c r="AH25" i="15" s="1"/>
  <c r="AG26" i="7"/>
  <c r="AM118" i="18"/>
  <c r="AM130" i="18"/>
  <c r="AM129" i="18" s="1"/>
  <c r="AM14" i="18" s="1"/>
  <c r="AM28" i="8" s="1"/>
  <c r="AM27" i="8" s="1"/>
  <c r="AT137" i="18"/>
  <c r="O137" i="18" s="1"/>
  <c r="P126" i="18"/>
  <c r="F64" i="16"/>
  <c r="AF88" i="16"/>
  <c r="AG85" i="16" s="1"/>
  <c r="AG87" i="16" s="1"/>
  <c r="K86" i="16"/>
  <c r="AQ133" i="18"/>
  <c r="N133" i="18" s="1"/>
  <c r="O122" i="18"/>
  <c r="G64" i="16"/>
  <c r="K145" i="18"/>
  <c r="AF172" i="18"/>
  <c r="AD121" i="18"/>
  <c r="CK132" i="18"/>
  <c r="AD132" i="18" s="1"/>
  <c r="BO133" i="18"/>
  <c r="V133" i="18" s="1"/>
  <c r="W122" i="18"/>
  <c r="H122" i="18" s="1"/>
  <c r="BA97" i="16"/>
  <c r="R97" i="16" s="1"/>
  <c r="R103" i="16"/>
  <c r="V124" i="18"/>
  <c r="BL135" i="18"/>
  <c r="U135" i="18" s="1"/>
  <c r="AF236" i="18"/>
  <c r="AZ134" i="18"/>
  <c r="Q134" i="18" s="1"/>
  <c r="R123" i="18"/>
  <c r="AG153" i="13"/>
  <c r="AG14" i="13" s="1"/>
  <c r="AG146" i="18" s="1"/>
  <c r="AG173" i="18" s="1"/>
  <c r="AH100" i="13"/>
  <c r="AR131" i="10"/>
  <c r="AS131" i="10" s="1"/>
  <c r="AT131" i="10" s="1"/>
  <c r="AU131" i="10" s="1"/>
  <c r="AV131" i="10" s="1"/>
  <c r="AW131" i="10" s="1"/>
  <c r="AX131" i="10" s="1"/>
  <c r="AY131" i="10" s="1"/>
  <c r="AZ131" i="10" s="1"/>
  <c r="BA131" i="10" s="1"/>
  <c r="BB131" i="10" s="1"/>
  <c r="BC131" i="10" s="1"/>
  <c r="AR118" i="10"/>
  <c r="AS118" i="10" s="1"/>
  <c r="AT118" i="10" s="1"/>
  <c r="AU118" i="10" s="1"/>
  <c r="AV118" i="10" s="1"/>
  <c r="AW118" i="10" s="1"/>
  <c r="AX118" i="10" s="1"/>
  <c r="AY118" i="10" s="1"/>
  <c r="AZ118" i="10" s="1"/>
  <c r="BA118" i="10" s="1"/>
  <c r="BB118" i="10" s="1"/>
  <c r="BC118" i="10" s="1"/>
  <c r="AH138" i="18"/>
  <c r="K138" i="18" s="1"/>
  <c r="L127" i="18"/>
  <c r="E127" i="18" s="1"/>
  <c r="U65" i="20"/>
  <c r="BL128" i="18"/>
  <c r="U128" i="18" s="1"/>
  <c r="BO137" i="18"/>
  <c r="V137" i="18" s="1"/>
  <c r="W126" i="18"/>
  <c r="BU29" i="8"/>
  <c r="X29" i="8" s="1"/>
  <c r="X15" i="18"/>
  <c r="AF97" i="16"/>
  <c r="K103" i="16"/>
  <c r="E103" i="16" s="1"/>
  <c r="E104" i="16" s="1"/>
  <c r="F101" i="16" s="1"/>
  <c r="BR136" i="18"/>
  <c r="W136" i="18" s="1"/>
  <c r="X125" i="18"/>
  <c r="AS118" i="18"/>
  <c r="AS130" i="18"/>
  <c r="AS129" i="18" s="1"/>
  <c r="AS14" i="18" s="1"/>
  <c r="AS28" i="8" s="1"/>
  <c r="AS27" i="8" s="1"/>
  <c r="AD65" i="20"/>
  <c r="I65" i="20" s="1"/>
  <c r="CK128" i="18"/>
  <c r="AD128" i="18" s="1"/>
  <c r="AZ137" i="18"/>
  <c r="Q137" i="18" s="1"/>
  <c r="R126" i="18"/>
  <c r="AL66" i="20"/>
  <c r="M66" i="20" s="1"/>
  <c r="M262" i="18"/>
  <c r="CB16" i="8"/>
  <c r="AA16" i="8" s="1"/>
  <c r="AA106" i="18"/>
  <c r="G91" i="16"/>
  <c r="AH29" i="8"/>
  <c r="K29" i="8" s="1"/>
  <c r="K15" i="18"/>
  <c r="E15" i="18"/>
  <c r="AF202" i="18"/>
  <c r="AI101" i="13"/>
  <c r="AH154" i="13"/>
  <c r="AH15" i="13" s="1"/>
  <c r="AH147" i="18" s="1"/>
  <c r="AH174" i="18" s="1"/>
  <c r="AH115" i="13"/>
  <c r="AG168" i="13"/>
  <c r="AG29" i="13" s="1"/>
  <c r="AG161" i="18" s="1"/>
  <c r="AG188" i="18" s="1"/>
  <c r="E17" i="15"/>
  <c r="F13" i="15" s="1"/>
  <c r="F17" i="15" s="1"/>
  <c r="G13" i="15" s="1"/>
  <c r="G17" i="15" s="1"/>
  <c r="H13" i="15" s="1"/>
  <c r="H17" i="15" s="1"/>
  <c r="I13" i="15" s="1"/>
  <c r="I17" i="15" s="1"/>
  <c r="AF221" i="18"/>
  <c r="AG163" i="14"/>
  <c r="AG24" i="14" s="1"/>
  <c r="AG213" i="18" s="1"/>
  <c r="AG240" i="18" s="1"/>
  <c r="AH137" i="14"/>
  <c r="CE75" i="16"/>
  <c r="AB75" i="16" s="1"/>
  <c r="AB81" i="16"/>
  <c r="I263" i="18"/>
  <c r="F92" i="16"/>
  <c r="I61" i="20"/>
  <c r="AH25" i="10"/>
  <c r="AI26" i="10"/>
  <c r="AH13" i="10"/>
  <c r="AH35" i="10"/>
  <c r="BL138" i="18"/>
  <c r="U138" i="18" s="1"/>
  <c r="V127" i="18"/>
  <c r="AH58" i="13"/>
  <c r="AI58" i="13" s="1"/>
  <c r="AJ58" i="13" s="1"/>
  <c r="AK58" i="13" s="1"/>
  <c r="AL58" i="13" s="1"/>
  <c r="AM58" i="13" s="1"/>
  <c r="AN58" i="13" s="1"/>
  <c r="AO58" i="13" s="1"/>
  <c r="AP58" i="13" s="1"/>
  <c r="AQ58" i="13" s="1"/>
  <c r="AR58" i="13" s="1"/>
  <c r="AS58" i="13" s="1"/>
  <c r="AT58" i="13" s="1"/>
  <c r="AU58" i="13" s="1"/>
  <c r="AV58" i="13" s="1"/>
  <c r="AW58" i="13" s="1"/>
  <c r="AX58" i="13" s="1"/>
  <c r="AY58" i="13" s="1"/>
  <c r="AZ58" i="13" s="1"/>
  <c r="BA58" i="13" s="1"/>
  <c r="BB58" i="13" s="1"/>
  <c r="BC58" i="13" s="1"/>
  <c r="BD58" i="13" s="1"/>
  <c r="BE58" i="13" s="1"/>
  <c r="BF58" i="13" s="1"/>
  <c r="BG58" i="13" s="1"/>
  <c r="BH58" i="13" s="1"/>
  <c r="BI58" i="13" s="1"/>
  <c r="BJ58" i="13" s="1"/>
  <c r="BK58" i="13" s="1"/>
  <c r="BL58" i="13" s="1"/>
  <c r="BM58" i="13" s="1"/>
  <c r="BN58" i="13" s="1"/>
  <c r="BO58" i="13" s="1"/>
  <c r="BP58" i="13" s="1"/>
  <c r="BQ58" i="13" s="1"/>
  <c r="BR58" i="13" s="1"/>
  <c r="BS58" i="13" s="1"/>
  <c r="BT58" i="13" s="1"/>
  <c r="BU58" i="13" s="1"/>
  <c r="BV58" i="13" s="1"/>
  <c r="BW58" i="13" s="1"/>
  <c r="BX58" i="13" s="1"/>
  <c r="BY58" i="13" s="1"/>
  <c r="BZ58" i="13" s="1"/>
  <c r="CA58" i="13" s="1"/>
  <c r="CB58" i="13" s="1"/>
  <c r="CC58" i="13" s="1"/>
  <c r="CD58" i="13" s="1"/>
  <c r="CE58" i="13" s="1"/>
  <c r="CF58" i="13" s="1"/>
  <c r="CG58" i="13" s="1"/>
  <c r="CH58" i="13" s="1"/>
  <c r="CI58" i="13" s="1"/>
  <c r="CJ58" i="13" s="1"/>
  <c r="CK58" i="13" s="1"/>
  <c r="CL58" i="13" s="1"/>
  <c r="CM58" i="13" s="1"/>
  <c r="AH48" i="13"/>
  <c r="AI48" i="13" s="1"/>
  <c r="AJ48" i="13" s="1"/>
  <c r="AK48" i="13" s="1"/>
  <c r="AL48" i="13" s="1"/>
  <c r="AM48" i="13" s="1"/>
  <c r="AN48" i="13" s="1"/>
  <c r="AH54" i="13"/>
  <c r="AI54" i="13" s="1"/>
  <c r="AJ54" i="13" s="1"/>
  <c r="AK54" i="13" s="1"/>
  <c r="AL54" i="13" s="1"/>
  <c r="AM54" i="13" s="1"/>
  <c r="AN54" i="13" s="1"/>
  <c r="AO54" i="13" s="1"/>
  <c r="AP54" i="13" s="1"/>
  <c r="AQ54" i="13" s="1"/>
  <c r="AR54" i="13" s="1"/>
  <c r="AS54" i="13" s="1"/>
  <c r="AT54" i="13" s="1"/>
  <c r="AU54" i="13" s="1"/>
  <c r="AV54" i="13" s="1"/>
  <c r="AW54" i="13" s="1"/>
  <c r="AX54" i="13" s="1"/>
  <c r="AY54" i="13" s="1"/>
  <c r="AZ54" i="13" s="1"/>
  <c r="BA54" i="13" s="1"/>
  <c r="BB54" i="13" s="1"/>
  <c r="BC54" i="13" s="1"/>
  <c r="BD54" i="13" s="1"/>
  <c r="BE54" i="13" s="1"/>
  <c r="BF54" i="13" s="1"/>
  <c r="BG54" i="13" s="1"/>
  <c r="BH54" i="13" s="1"/>
  <c r="BI54" i="13" s="1"/>
  <c r="BJ54" i="13" s="1"/>
  <c r="BK54" i="13" s="1"/>
  <c r="BL54" i="13" s="1"/>
  <c r="BM54" i="13" s="1"/>
  <c r="BN54" i="13" s="1"/>
  <c r="BO54" i="13" s="1"/>
  <c r="BP54" i="13" s="1"/>
  <c r="BQ54" i="13" s="1"/>
  <c r="BR54" i="13" s="1"/>
  <c r="BS54" i="13" s="1"/>
  <c r="BT54" i="13" s="1"/>
  <c r="BU54" i="13" s="1"/>
  <c r="BV54" i="13" s="1"/>
  <c r="BW54" i="13" s="1"/>
  <c r="BX54" i="13" s="1"/>
  <c r="BY54" i="13" s="1"/>
  <c r="BZ54" i="13" s="1"/>
  <c r="CA54" i="13" s="1"/>
  <c r="CB54" i="13" s="1"/>
  <c r="CC54" i="13" s="1"/>
  <c r="CD54" i="13" s="1"/>
  <c r="CE54" i="13" s="1"/>
  <c r="CF54" i="13" s="1"/>
  <c r="CG54" i="13" s="1"/>
  <c r="CH54" i="13" s="1"/>
  <c r="CI54" i="13" s="1"/>
  <c r="CJ54" i="13" s="1"/>
  <c r="CK54" i="13" s="1"/>
  <c r="CL54" i="13" s="1"/>
  <c r="CM54" i="13" s="1"/>
  <c r="AH59" i="13"/>
  <c r="AI59" i="13" s="1"/>
  <c r="AJ59" i="13" s="1"/>
  <c r="AK59" i="13" s="1"/>
  <c r="AL59" i="13" s="1"/>
  <c r="AM59" i="13" s="1"/>
  <c r="AN59" i="13" s="1"/>
  <c r="AO59" i="13" s="1"/>
  <c r="AP59" i="13" s="1"/>
  <c r="AQ59" i="13" s="1"/>
  <c r="AR59" i="13" s="1"/>
  <c r="AS59" i="13" s="1"/>
  <c r="AT59" i="13" s="1"/>
  <c r="AU59" i="13" s="1"/>
  <c r="AV59" i="13" s="1"/>
  <c r="AW59" i="13" s="1"/>
  <c r="AX59" i="13" s="1"/>
  <c r="AY59" i="13" s="1"/>
  <c r="AZ59" i="13" s="1"/>
  <c r="BA59" i="13" s="1"/>
  <c r="BB59" i="13" s="1"/>
  <c r="BC59" i="13" s="1"/>
  <c r="BD59" i="13" s="1"/>
  <c r="BE59" i="13" s="1"/>
  <c r="BF59" i="13" s="1"/>
  <c r="BG59" i="13" s="1"/>
  <c r="BH59" i="13" s="1"/>
  <c r="BI59" i="13" s="1"/>
  <c r="BJ59" i="13" s="1"/>
  <c r="BK59" i="13" s="1"/>
  <c r="BL59" i="13" s="1"/>
  <c r="BM59" i="13" s="1"/>
  <c r="BN59" i="13" s="1"/>
  <c r="BO59" i="13" s="1"/>
  <c r="BP59" i="13" s="1"/>
  <c r="BQ59" i="13" s="1"/>
  <c r="BR59" i="13" s="1"/>
  <c r="BS59" i="13" s="1"/>
  <c r="BT59" i="13" s="1"/>
  <c r="BU59" i="13" s="1"/>
  <c r="BV59" i="13" s="1"/>
  <c r="BW59" i="13" s="1"/>
  <c r="BX59" i="13" s="1"/>
  <c r="BY59" i="13" s="1"/>
  <c r="BZ59" i="13" s="1"/>
  <c r="CA59" i="13" s="1"/>
  <c r="CB59" i="13" s="1"/>
  <c r="CC59" i="13" s="1"/>
  <c r="CD59" i="13" s="1"/>
  <c r="CE59" i="13" s="1"/>
  <c r="CF59" i="13" s="1"/>
  <c r="CG59" i="13" s="1"/>
  <c r="CH59" i="13" s="1"/>
  <c r="CI59" i="13" s="1"/>
  <c r="CJ59" i="13" s="1"/>
  <c r="CK59" i="13" s="1"/>
  <c r="CL59" i="13" s="1"/>
  <c r="CM59" i="13" s="1"/>
  <c r="AH63" i="14"/>
  <c r="AI63" i="14" s="1"/>
  <c r="AJ63" i="14" s="1"/>
  <c r="AK63" i="14" s="1"/>
  <c r="AL63" i="14" s="1"/>
  <c r="AM63" i="14" s="1"/>
  <c r="AN63" i="14" s="1"/>
  <c r="AO63" i="14" s="1"/>
  <c r="AP63" i="14" s="1"/>
  <c r="AQ63" i="14" s="1"/>
  <c r="AR63" i="14" s="1"/>
  <c r="AS63" i="14" s="1"/>
  <c r="AT63" i="14" s="1"/>
  <c r="AU63" i="14" s="1"/>
  <c r="AV63" i="14" s="1"/>
  <c r="AW63" i="14" s="1"/>
  <c r="AX63" i="14" s="1"/>
  <c r="AY63" i="14" s="1"/>
  <c r="AZ63" i="14" s="1"/>
  <c r="BA63" i="14" s="1"/>
  <c r="BB63" i="14" s="1"/>
  <c r="BC63" i="14" s="1"/>
  <c r="BD63" i="14" s="1"/>
  <c r="BE63" i="14" s="1"/>
  <c r="BF63" i="14" s="1"/>
  <c r="BG63" i="14" s="1"/>
  <c r="BH63" i="14" s="1"/>
  <c r="BI63" i="14" s="1"/>
  <c r="BJ63" i="14" s="1"/>
  <c r="BK63" i="14" s="1"/>
  <c r="BL63" i="14" s="1"/>
  <c r="BM63" i="14" s="1"/>
  <c r="BN63" i="14" s="1"/>
  <c r="BO63" i="14" s="1"/>
  <c r="BP63" i="14" s="1"/>
  <c r="BQ63" i="14" s="1"/>
  <c r="BR63" i="14" s="1"/>
  <c r="BS63" i="14" s="1"/>
  <c r="BT63" i="14" s="1"/>
  <c r="BU63" i="14" s="1"/>
  <c r="BV63" i="14" s="1"/>
  <c r="BW63" i="14" s="1"/>
  <c r="BX63" i="14" s="1"/>
  <c r="BY63" i="14" s="1"/>
  <c r="BZ63" i="14" s="1"/>
  <c r="CA63" i="14" s="1"/>
  <c r="CB63" i="14" s="1"/>
  <c r="CC63" i="14" s="1"/>
  <c r="CD63" i="14" s="1"/>
  <c r="CE63" i="14" s="1"/>
  <c r="CF63" i="14" s="1"/>
  <c r="CG63" i="14" s="1"/>
  <c r="CH63" i="14" s="1"/>
  <c r="CI63" i="14" s="1"/>
  <c r="CJ63" i="14" s="1"/>
  <c r="CK63" i="14" s="1"/>
  <c r="CL63" i="14" s="1"/>
  <c r="CM63" i="14" s="1"/>
  <c r="AH48" i="14"/>
  <c r="AI48" i="14" s="1"/>
  <c r="AJ48" i="14" s="1"/>
  <c r="AK48" i="14" s="1"/>
  <c r="AL48" i="14" s="1"/>
  <c r="AM48" i="14" s="1"/>
  <c r="AN48" i="14" s="1"/>
  <c r="AH56" i="14"/>
  <c r="AI56" i="14" s="1"/>
  <c r="AJ56" i="14" s="1"/>
  <c r="AK56" i="14" s="1"/>
  <c r="AL56" i="14" s="1"/>
  <c r="AM56" i="14" s="1"/>
  <c r="AN56" i="14" s="1"/>
  <c r="AH152" i="11"/>
  <c r="AI152" i="11" s="1"/>
  <c r="AJ152" i="11" s="1"/>
  <c r="AK152" i="11" s="1"/>
  <c r="AL152" i="11" s="1"/>
  <c r="AM152" i="11" s="1"/>
  <c r="AN152" i="11" s="1"/>
  <c r="AO152" i="11" s="1"/>
  <c r="AP152" i="11" s="1"/>
  <c r="AQ152" i="11" s="1"/>
  <c r="AR152" i="11" s="1"/>
  <c r="AS152" i="11" s="1"/>
  <c r="AT152" i="11" s="1"/>
  <c r="AU152" i="11" s="1"/>
  <c r="AV152" i="11" s="1"/>
  <c r="AW152" i="11" s="1"/>
  <c r="AX152" i="11" s="1"/>
  <c r="AY152" i="11" s="1"/>
  <c r="AZ152" i="11" s="1"/>
  <c r="BA152" i="11" s="1"/>
  <c r="BB152" i="11" s="1"/>
  <c r="BC152" i="11" s="1"/>
  <c r="BD152" i="11" s="1"/>
  <c r="BE152" i="11" s="1"/>
  <c r="BF152" i="11" s="1"/>
  <c r="BG152" i="11" s="1"/>
  <c r="BH152" i="11" s="1"/>
  <c r="BI152" i="11" s="1"/>
  <c r="BJ152" i="11" s="1"/>
  <c r="BK152" i="11" s="1"/>
  <c r="BL152" i="11" s="1"/>
  <c r="BM152" i="11" s="1"/>
  <c r="BN152" i="11" s="1"/>
  <c r="BO152" i="11" s="1"/>
  <c r="BP152" i="11" s="1"/>
  <c r="BQ152" i="11" s="1"/>
  <c r="BR152" i="11" s="1"/>
  <c r="BS152" i="11" s="1"/>
  <c r="BT152" i="11" s="1"/>
  <c r="BU152" i="11" s="1"/>
  <c r="BV152" i="11" s="1"/>
  <c r="BW152" i="11" s="1"/>
  <c r="BX152" i="11" s="1"/>
  <c r="BY152" i="11" s="1"/>
  <c r="BZ152" i="11" s="1"/>
  <c r="CA152" i="11" s="1"/>
  <c r="CB152" i="11" s="1"/>
  <c r="CC152" i="11" s="1"/>
  <c r="CD152" i="11" s="1"/>
  <c r="CE152" i="11" s="1"/>
  <c r="CF152" i="11" s="1"/>
  <c r="CG152" i="11" s="1"/>
  <c r="CH152" i="11" s="1"/>
  <c r="CI152" i="11" s="1"/>
  <c r="CJ152" i="11" s="1"/>
  <c r="CK152" i="11" s="1"/>
  <c r="CL152" i="11" s="1"/>
  <c r="CM152" i="11" s="1"/>
  <c r="AH50" i="13"/>
  <c r="AI50" i="13" s="1"/>
  <c r="AJ50" i="13" s="1"/>
  <c r="AK50" i="13" s="1"/>
  <c r="AL50" i="13" s="1"/>
  <c r="AM50" i="13" s="1"/>
  <c r="AN50" i="13" s="1"/>
  <c r="AO50" i="13" s="1"/>
  <c r="AP50" i="13" s="1"/>
  <c r="AQ50" i="13" s="1"/>
  <c r="AR50" i="13" s="1"/>
  <c r="AS50" i="13" s="1"/>
  <c r="AT50" i="13" s="1"/>
  <c r="AU50" i="13" s="1"/>
  <c r="AV50" i="13" s="1"/>
  <c r="AW50" i="13" s="1"/>
  <c r="AX50" i="13" s="1"/>
  <c r="AY50" i="13" s="1"/>
  <c r="AZ50" i="13" s="1"/>
  <c r="BA50" i="13" s="1"/>
  <c r="BB50" i="13" s="1"/>
  <c r="BC50" i="13" s="1"/>
  <c r="BD50" i="13" s="1"/>
  <c r="BE50" i="13" s="1"/>
  <c r="BF50" i="13" s="1"/>
  <c r="BG50" i="13" s="1"/>
  <c r="BH50" i="13" s="1"/>
  <c r="BI50" i="13" s="1"/>
  <c r="BJ50" i="13" s="1"/>
  <c r="BK50" i="13" s="1"/>
  <c r="BL50" i="13" s="1"/>
  <c r="BM50" i="13" s="1"/>
  <c r="BN50" i="13" s="1"/>
  <c r="BO50" i="13" s="1"/>
  <c r="BP50" i="13" s="1"/>
  <c r="BQ50" i="13" s="1"/>
  <c r="BR50" i="13" s="1"/>
  <c r="BS50" i="13" s="1"/>
  <c r="BT50" i="13" s="1"/>
  <c r="BU50" i="13" s="1"/>
  <c r="BV50" i="13" s="1"/>
  <c r="BW50" i="13" s="1"/>
  <c r="BX50" i="13" s="1"/>
  <c r="BY50" i="13" s="1"/>
  <c r="BZ50" i="13" s="1"/>
  <c r="CA50" i="13" s="1"/>
  <c r="CB50" i="13" s="1"/>
  <c r="CC50" i="13" s="1"/>
  <c r="CD50" i="13" s="1"/>
  <c r="CE50" i="13" s="1"/>
  <c r="CF50" i="13" s="1"/>
  <c r="CG50" i="13" s="1"/>
  <c r="CH50" i="13" s="1"/>
  <c r="CI50" i="13" s="1"/>
  <c r="CJ50" i="13" s="1"/>
  <c r="CK50" i="13" s="1"/>
  <c r="CL50" i="13" s="1"/>
  <c r="CM50" i="13" s="1"/>
  <c r="AH66" i="13"/>
  <c r="AI66" i="13" s="1"/>
  <c r="AJ66" i="13" s="1"/>
  <c r="AK66" i="13" s="1"/>
  <c r="AL66" i="13" s="1"/>
  <c r="AM66" i="13" s="1"/>
  <c r="AN66" i="13" s="1"/>
  <c r="AO66" i="13" s="1"/>
  <c r="AP66" i="13" s="1"/>
  <c r="AQ66" i="13" s="1"/>
  <c r="AR66" i="13" s="1"/>
  <c r="AS66" i="13" s="1"/>
  <c r="AT66" i="13" s="1"/>
  <c r="AU66" i="13" s="1"/>
  <c r="AV66" i="13" s="1"/>
  <c r="AW66" i="13" s="1"/>
  <c r="AX66" i="13" s="1"/>
  <c r="AY66" i="13" s="1"/>
  <c r="AZ66" i="13" s="1"/>
  <c r="BA66" i="13" s="1"/>
  <c r="BB66" i="13" s="1"/>
  <c r="BC66" i="13" s="1"/>
  <c r="BD66" i="13" s="1"/>
  <c r="BE66" i="13" s="1"/>
  <c r="BF66" i="13" s="1"/>
  <c r="BG66" i="13" s="1"/>
  <c r="BH66" i="13" s="1"/>
  <c r="BI66" i="13" s="1"/>
  <c r="BJ66" i="13" s="1"/>
  <c r="BK66" i="13" s="1"/>
  <c r="BL66" i="13" s="1"/>
  <c r="BM66" i="13" s="1"/>
  <c r="BN66" i="13" s="1"/>
  <c r="BO66" i="13" s="1"/>
  <c r="BP66" i="13" s="1"/>
  <c r="BQ66" i="13" s="1"/>
  <c r="BR66" i="13" s="1"/>
  <c r="BS66" i="13" s="1"/>
  <c r="BT66" i="13" s="1"/>
  <c r="BU66" i="13" s="1"/>
  <c r="BV66" i="13" s="1"/>
  <c r="BW66" i="13" s="1"/>
  <c r="BX66" i="13" s="1"/>
  <c r="BY66" i="13" s="1"/>
  <c r="BZ66" i="13" s="1"/>
  <c r="CA66" i="13" s="1"/>
  <c r="CB66" i="13" s="1"/>
  <c r="CC66" i="13" s="1"/>
  <c r="CD66" i="13" s="1"/>
  <c r="CE66" i="13" s="1"/>
  <c r="CF66" i="13" s="1"/>
  <c r="CG66" i="13" s="1"/>
  <c r="CH66" i="13" s="1"/>
  <c r="CI66" i="13" s="1"/>
  <c r="CJ66" i="13" s="1"/>
  <c r="CK66" i="13" s="1"/>
  <c r="CL66" i="13" s="1"/>
  <c r="CM66" i="13" s="1"/>
  <c r="AH101" i="11"/>
  <c r="AI101" i="11" s="1"/>
  <c r="AJ101" i="11" s="1"/>
  <c r="AK101" i="11" s="1"/>
  <c r="AL101" i="11" s="1"/>
  <c r="AM101" i="11" s="1"/>
  <c r="AN101" i="11" s="1"/>
  <c r="AO101" i="11" s="1"/>
  <c r="AP101" i="11" s="1"/>
  <c r="AQ101" i="11" s="1"/>
  <c r="AR101" i="11" s="1"/>
  <c r="AS101" i="11" s="1"/>
  <c r="AT101" i="11" s="1"/>
  <c r="AU101" i="11" s="1"/>
  <c r="AV101" i="11" s="1"/>
  <c r="AW101" i="11" s="1"/>
  <c r="AX101" i="11" s="1"/>
  <c r="AY101" i="11" s="1"/>
  <c r="AZ101" i="11" s="1"/>
  <c r="BA101" i="11" s="1"/>
  <c r="BB101" i="11" s="1"/>
  <c r="BC101" i="11" s="1"/>
  <c r="BD101" i="11" s="1"/>
  <c r="BE101" i="11" s="1"/>
  <c r="BF101" i="11" s="1"/>
  <c r="BG101" i="11" s="1"/>
  <c r="BH101" i="11" s="1"/>
  <c r="BI101" i="11" s="1"/>
  <c r="BJ101" i="11" s="1"/>
  <c r="BK101" i="11" s="1"/>
  <c r="BL101" i="11" s="1"/>
  <c r="BM101" i="11" s="1"/>
  <c r="BN101" i="11" s="1"/>
  <c r="BO101" i="11" s="1"/>
  <c r="BP101" i="11" s="1"/>
  <c r="BQ101" i="11" s="1"/>
  <c r="BR101" i="11" s="1"/>
  <c r="BS101" i="11" s="1"/>
  <c r="BT101" i="11" s="1"/>
  <c r="BU101" i="11" s="1"/>
  <c r="BV101" i="11" s="1"/>
  <c r="BW101" i="11" s="1"/>
  <c r="BX101" i="11" s="1"/>
  <c r="BY101" i="11" s="1"/>
  <c r="BZ101" i="11" s="1"/>
  <c r="CA101" i="11" s="1"/>
  <c r="CB101" i="11" s="1"/>
  <c r="CC101" i="11" s="1"/>
  <c r="CD101" i="11" s="1"/>
  <c r="CE101" i="11" s="1"/>
  <c r="CF101" i="11" s="1"/>
  <c r="CG101" i="11" s="1"/>
  <c r="CH101" i="11" s="1"/>
  <c r="CI101" i="11" s="1"/>
  <c r="CJ101" i="11" s="1"/>
  <c r="CK101" i="11" s="1"/>
  <c r="CL101" i="11" s="1"/>
  <c r="CM101" i="11" s="1"/>
  <c r="AH61" i="13"/>
  <c r="AI61" i="13" s="1"/>
  <c r="AJ61" i="13" s="1"/>
  <c r="AK61" i="13" s="1"/>
  <c r="AL61" i="13" s="1"/>
  <c r="AM61" i="13" s="1"/>
  <c r="AN61" i="13" s="1"/>
  <c r="AO61" i="13" s="1"/>
  <c r="AP61" i="13" s="1"/>
  <c r="AQ61" i="13" s="1"/>
  <c r="AR61" i="13" s="1"/>
  <c r="AS61" i="13" s="1"/>
  <c r="AT61" i="13" s="1"/>
  <c r="AU61" i="13" s="1"/>
  <c r="AV61" i="13" s="1"/>
  <c r="AW61" i="13" s="1"/>
  <c r="AX61" i="13" s="1"/>
  <c r="AY61" i="13" s="1"/>
  <c r="AZ61" i="13" s="1"/>
  <c r="BA61" i="13" s="1"/>
  <c r="BB61" i="13" s="1"/>
  <c r="BC61" i="13" s="1"/>
  <c r="BD61" i="13" s="1"/>
  <c r="BE61" i="13" s="1"/>
  <c r="BF61" i="13" s="1"/>
  <c r="BG61" i="13" s="1"/>
  <c r="BH61" i="13" s="1"/>
  <c r="BI61" i="13" s="1"/>
  <c r="BJ61" i="13" s="1"/>
  <c r="BK61" i="13" s="1"/>
  <c r="BL61" i="13" s="1"/>
  <c r="BM61" i="13" s="1"/>
  <c r="BN61" i="13" s="1"/>
  <c r="BO61" i="13" s="1"/>
  <c r="BP61" i="13" s="1"/>
  <c r="BQ61" i="13" s="1"/>
  <c r="BR61" i="13" s="1"/>
  <c r="BS61" i="13" s="1"/>
  <c r="BT61" i="13" s="1"/>
  <c r="BU61" i="13" s="1"/>
  <c r="BV61" i="13" s="1"/>
  <c r="BW61" i="13" s="1"/>
  <c r="BX61" i="13" s="1"/>
  <c r="BY61" i="13" s="1"/>
  <c r="BZ61" i="13" s="1"/>
  <c r="CA61" i="13" s="1"/>
  <c r="CB61" i="13" s="1"/>
  <c r="CC61" i="13" s="1"/>
  <c r="CD61" i="13" s="1"/>
  <c r="CE61" i="13" s="1"/>
  <c r="CF61" i="13" s="1"/>
  <c r="CG61" i="13" s="1"/>
  <c r="CH61" i="13" s="1"/>
  <c r="CI61" i="13" s="1"/>
  <c r="CJ61" i="13" s="1"/>
  <c r="CK61" i="13" s="1"/>
  <c r="CL61" i="13" s="1"/>
  <c r="CM61" i="13" s="1"/>
  <c r="AH64" i="13"/>
  <c r="AI64" i="13" s="1"/>
  <c r="AJ64" i="13" s="1"/>
  <c r="AK64" i="13" s="1"/>
  <c r="AL64" i="13" s="1"/>
  <c r="AM64" i="13" s="1"/>
  <c r="AN64" i="13" s="1"/>
  <c r="AO64" i="13" s="1"/>
  <c r="AP64" i="13" s="1"/>
  <c r="AQ64" i="13" s="1"/>
  <c r="AR64" i="13" s="1"/>
  <c r="AS64" i="13" s="1"/>
  <c r="AT64" i="13" s="1"/>
  <c r="AU64" i="13" s="1"/>
  <c r="AV64" i="13" s="1"/>
  <c r="AW64" i="13" s="1"/>
  <c r="AX64" i="13" s="1"/>
  <c r="AY64" i="13" s="1"/>
  <c r="AZ64" i="13" s="1"/>
  <c r="BA64" i="13" s="1"/>
  <c r="BB64" i="13" s="1"/>
  <c r="BC64" i="13" s="1"/>
  <c r="BD64" i="13" s="1"/>
  <c r="BE64" i="13" s="1"/>
  <c r="BF64" i="13" s="1"/>
  <c r="BG64" i="13" s="1"/>
  <c r="BH64" i="13" s="1"/>
  <c r="BI64" i="13" s="1"/>
  <c r="BJ64" i="13" s="1"/>
  <c r="BK64" i="13" s="1"/>
  <c r="BL64" i="13" s="1"/>
  <c r="BM64" i="13" s="1"/>
  <c r="BN64" i="13" s="1"/>
  <c r="BO64" i="13" s="1"/>
  <c r="BP64" i="13" s="1"/>
  <c r="BQ64" i="13" s="1"/>
  <c r="BR64" i="13" s="1"/>
  <c r="BS64" i="13" s="1"/>
  <c r="BT64" i="13" s="1"/>
  <c r="BU64" i="13" s="1"/>
  <c r="BV64" i="13" s="1"/>
  <c r="BW64" i="13" s="1"/>
  <c r="BX64" i="13" s="1"/>
  <c r="BY64" i="13" s="1"/>
  <c r="BZ64" i="13" s="1"/>
  <c r="CA64" i="13" s="1"/>
  <c r="CB64" i="13" s="1"/>
  <c r="CC64" i="13" s="1"/>
  <c r="CD64" i="13" s="1"/>
  <c r="CE64" i="13" s="1"/>
  <c r="CF64" i="13" s="1"/>
  <c r="CG64" i="13" s="1"/>
  <c r="CH64" i="13" s="1"/>
  <c r="CI64" i="13" s="1"/>
  <c r="CJ64" i="13" s="1"/>
  <c r="CK64" i="13" s="1"/>
  <c r="CL64" i="13" s="1"/>
  <c r="CM64" i="13" s="1"/>
  <c r="AH54" i="14"/>
  <c r="AI54" i="14" s="1"/>
  <c r="AJ54" i="14" s="1"/>
  <c r="AK54" i="14" s="1"/>
  <c r="AL54" i="14" s="1"/>
  <c r="AM54" i="14" s="1"/>
  <c r="AN54" i="14" s="1"/>
  <c r="AO54" i="14" s="1"/>
  <c r="AH53" i="14"/>
  <c r="AI53" i="14" s="1"/>
  <c r="AJ53" i="14" s="1"/>
  <c r="AK53" i="14" s="1"/>
  <c r="AL53" i="14" s="1"/>
  <c r="AM53" i="14" s="1"/>
  <c r="AN53" i="14" s="1"/>
  <c r="AO53" i="14" s="1"/>
  <c r="AP53" i="14" s="1"/>
  <c r="AH67" i="11"/>
  <c r="AI67" i="11" s="1"/>
  <c r="AJ67" i="11" s="1"/>
  <c r="AK67" i="11" s="1"/>
  <c r="AL67" i="11" s="1"/>
  <c r="AM67" i="11" s="1"/>
  <c r="AN67" i="11" s="1"/>
  <c r="AO67" i="11" s="1"/>
  <c r="AP67" i="11" s="1"/>
  <c r="AQ67" i="11" s="1"/>
  <c r="AR67" i="11" s="1"/>
  <c r="AS67" i="11" s="1"/>
  <c r="AT67" i="11" s="1"/>
  <c r="AU67" i="11" s="1"/>
  <c r="AV67" i="11" s="1"/>
  <c r="AW67" i="11" s="1"/>
  <c r="AX67" i="11" s="1"/>
  <c r="AY67" i="11" s="1"/>
  <c r="AZ67" i="11" s="1"/>
  <c r="BA67" i="11" s="1"/>
  <c r="BB67" i="11" s="1"/>
  <c r="BC67" i="11" s="1"/>
  <c r="BD67" i="11" s="1"/>
  <c r="BE67" i="11" s="1"/>
  <c r="BF67" i="11" s="1"/>
  <c r="BG67" i="11" s="1"/>
  <c r="BH67" i="11" s="1"/>
  <c r="BI67" i="11" s="1"/>
  <c r="BJ67" i="11" s="1"/>
  <c r="BK67" i="11" s="1"/>
  <c r="BL67" i="11" s="1"/>
  <c r="BM67" i="11" s="1"/>
  <c r="BN67" i="11" s="1"/>
  <c r="BO67" i="11" s="1"/>
  <c r="BP67" i="11" s="1"/>
  <c r="BQ67" i="11" s="1"/>
  <c r="BR67" i="11" s="1"/>
  <c r="BS67" i="11" s="1"/>
  <c r="BT67" i="11" s="1"/>
  <c r="BU67" i="11" s="1"/>
  <c r="BV67" i="11" s="1"/>
  <c r="BW67" i="11" s="1"/>
  <c r="BX67" i="11" s="1"/>
  <c r="BY67" i="11" s="1"/>
  <c r="BZ67" i="11" s="1"/>
  <c r="CA67" i="11" s="1"/>
  <c r="CB67" i="11" s="1"/>
  <c r="CC67" i="11" s="1"/>
  <c r="CD67" i="11" s="1"/>
  <c r="CE67" i="11" s="1"/>
  <c r="CF67" i="11" s="1"/>
  <c r="CG67" i="11" s="1"/>
  <c r="CH67" i="11" s="1"/>
  <c r="CI67" i="11" s="1"/>
  <c r="CJ67" i="11" s="1"/>
  <c r="CK67" i="11" s="1"/>
  <c r="CL67" i="11" s="1"/>
  <c r="CM67" i="11" s="1"/>
  <c r="AH51" i="14"/>
  <c r="AI51" i="14" s="1"/>
  <c r="AJ51" i="14" s="1"/>
  <c r="AK51" i="14" s="1"/>
  <c r="AL51" i="14" s="1"/>
  <c r="AM51" i="14" s="1"/>
  <c r="AN51" i="14" s="1"/>
  <c r="AH52" i="13"/>
  <c r="AI52" i="13" s="1"/>
  <c r="AJ52" i="13" s="1"/>
  <c r="AK52" i="13" s="1"/>
  <c r="AL52" i="13" s="1"/>
  <c r="AM52" i="13" s="1"/>
  <c r="AN52" i="13" s="1"/>
  <c r="AO52" i="13" s="1"/>
  <c r="AP52" i="13" s="1"/>
  <c r="AQ52" i="13" s="1"/>
  <c r="AR52" i="13" s="1"/>
  <c r="AS52" i="13" s="1"/>
  <c r="AT52" i="13" s="1"/>
  <c r="AU52" i="13" s="1"/>
  <c r="AV52" i="13" s="1"/>
  <c r="AW52" i="13" s="1"/>
  <c r="AX52" i="13" s="1"/>
  <c r="AY52" i="13" s="1"/>
  <c r="AZ52" i="13" s="1"/>
  <c r="BA52" i="13" s="1"/>
  <c r="BB52" i="13" s="1"/>
  <c r="BC52" i="13" s="1"/>
  <c r="BD52" i="13" s="1"/>
  <c r="BE52" i="13" s="1"/>
  <c r="BF52" i="13" s="1"/>
  <c r="BG52" i="13" s="1"/>
  <c r="BH52" i="13" s="1"/>
  <c r="BI52" i="13" s="1"/>
  <c r="BJ52" i="13" s="1"/>
  <c r="BK52" i="13" s="1"/>
  <c r="BL52" i="13" s="1"/>
  <c r="BM52" i="13" s="1"/>
  <c r="BN52" i="13" s="1"/>
  <c r="BO52" i="13" s="1"/>
  <c r="BP52" i="13" s="1"/>
  <c r="BQ52" i="13" s="1"/>
  <c r="BR52" i="13" s="1"/>
  <c r="BS52" i="13" s="1"/>
  <c r="BT52" i="13" s="1"/>
  <c r="BU52" i="13" s="1"/>
  <c r="BV52" i="13" s="1"/>
  <c r="BW52" i="13" s="1"/>
  <c r="BX52" i="13" s="1"/>
  <c r="BY52" i="13" s="1"/>
  <c r="BZ52" i="13" s="1"/>
  <c r="CA52" i="13" s="1"/>
  <c r="CB52" i="13" s="1"/>
  <c r="CC52" i="13" s="1"/>
  <c r="CD52" i="13" s="1"/>
  <c r="CE52" i="13" s="1"/>
  <c r="CF52" i="13" s="1"/>
  <c r="CG52" i="13" s="1"/>
  <c r="CH52" i="13" s="1"/>
  <c r="CI52" i="13" s="1"/>
  <c r="CJ52" i="13" s="1"/>
  <c r="CK52" i="13" s="1"/>
  <c r="CL52" i="13" s="1"/>
  <c r="CM52" i="13" s="1"/>
  <c r="AH63" i="13"/>
  <c r="AI63" i="13" s="1"/>
  <c r="AJ63" i="13" s="1"/>
  <c r="AK63" i="13" s="1"/>
  <c r="AL63" i="13" s="1"/>
  <c r="AM63" i="13" s="1"/>
  <c r="AN63" i="13" s="1"/>
  <c r="AO63" i="13" s="1"/>
  <c r="AP63" i="13" s="1"/>
  <c r="AQ63" i="13" s="1"/>
  <c r="AR63" i="13" s="1"/>
  <c r="AS63" i="13" s="1"/>
  <c r="AT63" i="13" s="1"/>
  <c r="AU63" i="13" s="1"/>
  <c r="AV63" i="13" s="1"/>
  <c r="AW63" i="13" s="1"/>
  <c r="AX63" i="13" s="1"/>
  <c r="AY63" i="13" s="1"/>
  <c r="AZ63" i="13" s="1"/>
  <c r="BA63" i="13" s="1"/>
  <c r="BB63" i="13" s="1"/>
  <c r="BC63" i="13" s="1"/>
  <c r="BD63" i="13" s="1"/>
  <c r="BE63" i="13" s="1"/>
  <c r="BF63" i="13" s="1"/>
  <c r="BG63" i="13" s="1"/>
  <c r="BH63" i="13" s="1"/>
  <c r="BI63" i="13" s="1"/>
  <c r="BJ63" i="13" s="1"/>
  <c r="BK63" i="13" s="1"/>
  <c r="BL63" i="13" s="1"/>
  <c r="BM63" i="13" s="1"/>
  <c r="BN63" i="13" s="1"/>
  <c r="BO63" i="13" s="1"/>
  <c r="BP63" i="13" s="1"/>
  <c r="BQ63" i="13" s="1"/>
  <c r="BR63" i="13" s="1"/>
  <c r="BS63" i="13" s="1"/>
  <c r="BT63" i="13" s="1"/>
  <c r="BU63" i="13" s="1"/>
  <c r="BV63" i="13" s="1"/>
  <c r="BW63" i="13" s="1"/>
  <c r="BX63" i="13" s="1"/>
  <c r="BY63" i="13" s="1"/>
  <c r="BZ63" i="13" s="1"/>
  <c r="CA63" i="13" s="1"/>
  <c r="CB63" i="13" s="1"/>
  <c r="CC63" i="13" s="1"/>
  <c r="CD63" i="13" s="1"/>
  <c r="CE63" i="13" s="1"/>
  <c r="CF63" i="13" s="1"/>
  <c r="CG63" i="13" s="1"/>
  <c r="CH63" i="13" s="1"/>
  <c r="CI63" i="13" s="1"/>
  <c r="CJ63" i="13" s="1"/>
  <c r="CK63" i="13" s="1"/>
  <c r="CL63" i="13" s="1"/>
  <c r="CM63" i="13" s="1"/>
  <c r="AH66" i="14"/>
  <c r="AI66" i="14" s="1"/>
  <c r="AJ66" i="14" s="1"/>
  <c r="AK66" i="14" s="1"/>
  <c r="AL66" i="14" s="1"/>
  <c r="AM66" i="14" s="1"/>
  <c r="AN66" i="14" s="1"/>
  <c r="AO66" i="14" s="1"/>
  <c r="AP66" i="14" s="1"/>
  <c r="AQ66" i="14" s="1"/>
  <c r="AR66" i="14" s="1"/>
  <c r="AS66" i="14" s="1"/>
  <c r="AT66" i="14" s="1"/>
  <c r="AU66" i="14" s="1"/>
  <c r="AV66" i="14" s="1"/>
  <c r="AW66" i="14" s="1"/>
  <c r="AX66" i="14" s="1"/>
  <c r="AY66" i="14" s="1"/>
  <c r="AZ66" i="14" s="1"/>
  <c r="BA66" i="14" s="1"/>
  <c r="BB66" i="14" s="1"/>
  <c r="BC66" i="14" s="1"/>
  <c r="BD66" i="14" s="1"/>
  <c r="BE66" i="14" s="1"/>
  <c r="BF66" i="14" s="1"/>
  <c r="BG66" i="14" s="1"/>
  <c r="BH66" i="14" s="1"/>
  <c r="BI66" i="14" s="1"/>
  <c r="BJ66" i="14" s="1"/>
  <c r="BK66" i="14" s="1"/>
  <c r="BL66" i="14" s="1"/>
  <c r="BM66" i="14" s="1"/>
  <c r="BN66" i="14" s="1"/>
  <c r="BO66" i="14" s="1"/>
  <c r="BP66" i="14" s="1"/>
  <c r="BQ66" i="14" s="1"/>
  <c r="BR66" i="14" s="1"/>
  <c r="BS66" i="14" s="1"/>
  <c r="BT66" i="14" s="1"/>
  <c r="BU66" i="14" s="1"/>
  <c r="BV66" i="14" s="1"/>
  <c r="BW66" i="14" s="1"/>
  <c r="BX66" i="14" s="1"/>
  <c r="BY66" i="14" s="1"/>
  <c r="BZ66" i="14" s="1"/>
  <c r="CA66" i="14" s="1"/>
  <c r="CB66" i="14" s="1"/>
  <c r="CC66" i="14" s="1"/>
  <c r="CD66" i="14" s="1"/>
  <c r="CE66" i="14" s="1"/>
  <c r="CF66" i="14" s="1"/>
  <c r="CG66" i="14" s="1"/>
  <c r="CH66" i="14" s="1"/>
  <c r="CI66" i="14" s="1"/>
  <c r="CJ66" i="14" s="1"/>
  <c r="CK66" i="14" s="1"/>
  <c r="CL66" i="14" s="1"/>
  <c r="CM66" i="14" s="1"/>
  <c r="AH45" i="14"/>
  <c r="AI45" i="14" s="1"/>
  <c r="AJ45" i="14" s="1"/>
  <c r="AK45" i="14" s="1"/>
  <c r="AL45" i="14" s="1"/>
  <c r="AM45" i="14" s="1"/>
  <c r="AN45" i="14" s="1"/>
  <c r="AB34" i="11"/>
  <c r="AC34" i="11"/>
  <c r="CC34" i="11"/>
  <c r="CB34" i="11"/>
  <c r="AA34" i="11"/>
  <c r="CD34" i="11"/>
  <c r="CE34" i="11"/>
  <c r="AD34" i="11"/>
  <c r="CF34" i="11"/>
  <c r="CG34" i="11"/>
  <c r="CH34" i="11"/>
  <c r="CI34" i="11"/>
  <c r="CJ34" i="11"/>
  <c r="CK34" i="11"/>
  <c r="CL34" i="11"/>
  <c r="CM34" i="11"/>
  <c r="AH169" i="11"/>
  <c r="AI169" i="11" s="1"/>
  <c r="AJ169" i="11" s="1"/>
  <c r="AK169" i="11" s="1"/>
  <c r="AL169" i="11" s="1"/>
  <c r="AM169" i="11" s="1"/>
  <c r="AN169" i="11" s="1"/>
  <c r="AO169" i="11" s="1"/>
  <c r="AP169" i="11" s="1"/>
  <c r="AQ169" i="11" s="1"/>
  <c r="AR169" i="11" s="1"/>
  <c r="AS169" i="11" s="1"/>
  <c r="AT169" i="11" s="1"/>
  <c r="AU169" i="11" s="1"/>
  <c r="AV169" i="11" s="1"/>
  <c r="AW169" i="11" s="1"/>
  <c r="AX169" i="11" s="1"/>
  <c r="AY169" i="11" s="1"/>
  <c r="AZ169" i="11" s="1"/>
  <c r="BA169" i="11" s="1"/>
  <c r="BB169" i="11" s="1"/>
  <c r="BC169" i="11" s="1"/>
  <c r="BD169" i="11" s="1"/>
  <c r="BE169" i="11" s="1"/>
  <c r="BF169" i="11" s="1"/>
  <c r="BG169" i="11" s="1"/>
  <c r="BH169" i="11" s="1"/>
  <c r="BI169" i="11" s="1"/>
  <c r="BJ169" i="11" s="1"/>
  <c r="BK169" i="11" s="1"/>
  <c r="BL169" i="11" s="1"/>
  <c r="BM169" i="11" s="1"/>
  <c r="BN169" i="11" s="1"/>
  <c r="BO169" i="11" s="1"/>
  <c r="BP169" i="11" s="1"/>
  <c r="BQ169" i="11" s="1"/>
  <c r="BR169" i="11" s="1"/>
  <c r="BS169" i="11" s="1"/>
  <c r="BT169" i="11" s="1"/>
  <c r="BU169" i="11" s="1"/>
  <c r="BV169" i="11" s="1"/>
  <c r="BW169" i="11" s="1"/>
  <c r="BX169" i="11" s="1"/>
  <c r="BY169" i="11" s="1"/>
  <c r="BZ169" i="11" s="1"/>
  <c r="CA169" i="11" s="1"/>
  <c r="CB169" i="11" s="1"/>
  <c r="CC169" i="11" s="1"/>
  <c r="CD169" i="11" s="1"/>
  <c r="CE169" i="11" s="1"/>
  <c r="CF169" i="11" s="1"/>
  <c r="CG169" i="11" s="1"/>
  <c r="CH169" i="11" s="1"/>
  <c r="CI169" i="11" s="1"/>
  <c r="CJ169" i="11" s="1"/>
  <c r="CK169" i="11" s="1"/>
  <c r="CL169" i="11" s="1"/>
  <c r="CM169" i="11" s="1"/>
  <c r="AH50" i="14"/>
  <c r="AI50" i="14" s="1"/>
  <c r="AJ50" i="14" s="1"/>
  <c r="AK50" i="14" s="1"/>
  <c r="AL50" i="14" s="1"/>
  <c r="AM50" i="14" s="1"/>
  <c r="AN50" i="14" s="1"/>
  <c r="AH49" i="13"/>
  <c r="AI49" i="13" s="1"/>
  <c r="AJ49" i="13" s="1"/>
  <c r="AK49" i="13" s="1"/>
  <c r="AL49" i="13" s="1"/>
  <c r="AM49" i="13" s="1"/>
  <c r="AN49" i="13" s="1"/>
  <c r="AO49" i="13" s="1"/>
  <c r="AP49" i="13" s="1"/>
  <c r="AQ49" i="13" s="1"/>
  <c r="AR49" i="13" s="1"/>
  <c r="AS49" i="13" s="1"/>
  <c r="AT49" i="13" s="1"/>
  <c r="AU49" i="13" s="1"/>
  <c r="AV49" i="13" s="1"/>
  <c r="AW49" i="13" s="1"/>
  <c r="AX49" i="13" s="1"/>
  <c r="AY49" i="13" s="1"/>
  <c r="AZ49" i="13" s="1"/>
  <c r="BA49" i="13" s="1"/>
  <c r="BB49" i="13" s="1"/>
  <c r="BC49" i="13" s="1"/>
  <c r="BD49" i="13" s="1"/>
  <c r="BE49" i="13" s="1"/>
  <c r="BF49" i="13" s="1"/>
  <c r="BG49" i="13" s="1"/>
  <c r="BH49" i="13" s="1"/>
  <c r="BI49" i="13" s="1"/>
  <c r="BJ49" i="13" s="1"/>
  <c r="BK49" i="13" s="1"/>
  <c r="BL49" i="13" s="1"/>
  <c r="BM49" i="13" s="1"/>
  <c r="BN49" i="13" s="1"/>
  <c r="BO49" i="13" s="1"/>
  <c r="BP49" i="13" s="1"/>
  <c r="BQ49" i="13" s="1"/>
  <c r="BR49" i="13" s="1"/>
  <c r="BS49" i="13" s="1"/>
  <c r="BT49" i="13" s="1"/>
  <c r="BU49" i="13" s="1"/>
  <c r="BV49" i="13" s="1"/>
  <c r="BW49" i="13" s="1"/>
  <c r="BX49" i="13" s="1"/>
  <c r="BY49" i="13" s="1"/>
  <c r="BZ49" i="13" s="1"/>
  <c r="CA49" i="13" s="1"/>
  <c r="CB49" i="13" s="1"/>
  <c r="CC49" i="13" s="1"/>
  <c r="CD49" i="13" s="1"/>
  <c r="CE49" i="13" s="1"/>
  <c r="CF49" i="13" s="1"/>
  <c r="CG49" i="13" s="1"/>
  <c r="CH49" i="13" s="1"/>
  <c r="CI49" i="13" s="1"/>
  <c r="CJ49" i="13" s="1"/>
  <c r="CK49" i="13" s="1"/>
  <c r="CL49" i="13" s="1"/>
  <c r="CM49" i="13" s="1"/>
  <c r="AH65" i="13"/>
  <c r="AI65" i="13" s="1"/>
  <c r="AJ65" i="13" s="1"/>
  <c r="AK65" i="13" s="1"/>
  <c r="AL65" i="13" s="1"/>
  <c r="AM65" i="13" s="1"/>
  <c r="AN65" i="13" s="1"/>
  <c r="AO65" i="13" s="1"/>
  <c r="AP65" i="13" s="1"/>
  <c r="AQ65" i="13" s="1"/>
  <c r="AR65" i="13" s="1"/>
  <c r="AS65" i="13" s="1"/>
  <c r="AT65" i="13" s="1"/>
  <c r="AU65" i="13" s="1"/>
  <c r="AV65" i="13" s="1"/>
  <c r="AW65" i="13" s="1"/>
  <c r="AX65" i="13" s="1"/>
  <c r="AY65" i="13" s="1"/>
  <c r="AZ65" i="13" s="1"/>
  <c r="BA65" i="13" s="1"/>
  <c r="BB65" i="13" s="1"/>
  <c r="BC65" i="13" s="1"/>
  <c r="BD65" i="13" s="1"/>
  <c r="BE65" i="13" s="1"/>
  <c r="BF65" i="13" s="1"/>
  <c r="BG65" i="13" s="1"/>
  <c r="BH65" i="13" s="1"/>
  <c r="BI65" i="13" s="1"/>
  <c r="BJ65" i="13" s="1"/>
  <c r="BK65" i="13" s="1"/>
  <c r="BL65" i="13" s="1"/>
  <c r="BM65" i="13" s="1"/>
  <c r="BN65" i="13" s="1"/>
  <c r="BO65" i="13" s="1"/>
  <c r="BP65" i="13" s="1"/>
  <c r="BQ65" i="13" s="1"/>
  <c r="BR65" i="13" s="1"/>
  <c r="BS65" i="13" s="1"/>
  <c r="BT65" i="13" s="1"/>
  <c r="BU65" i="13" s="1"/>
  <c r="BV65" i="13" s="1"/>
  <c r="BW65" i="13" s="1"/>
  <c r="BX65" i="13" s="1"/>
  <c r="BY65" i="13" s="1"/>
  <c r="BZ65" i="13" s="1"/>
  <c r="CA65" i="13" s="1"/>
  <c r="CB65" i="13" s="1"/>
  <c r="CC65" i="13" s="1"/>
  <c r="CD65" i="13" s="1"/>
  <c r="CE65" i="13" s="1"/>
  <c r="CF65" i="13" s="1"/>
  <c r="CG65" i="13" s="1"/>
  <c r="CH65" i="13" s="1"/>
  <c r="CI65" i="13" s="1"/>
  <c r="CJ65" i="13" s="1"/>
  <c r="CK65" i="13" s="1"/>
  <c r="CL65" i="13" s="1"/>
  <c r="CM65" i="13" s="1"/>
  <c r="AH50" i="11"/>
  <c r="AI50" i="11" s="1"/>
  <c r="AJ50" i="11" s="1"/>
  <c r="AK50" i="11" s="1"/>
  <c r="AL50" i="11" s="1"/>
  <c r="AM50" i="11" s="1"/>
  <c r="AN50" i="11" s="1"/>
  <c r="AO50" i="11" s="1"/>
  <c r="AP50" i="11" s="1"/>
  <c r="AQ50" i="11" s="1"/>
  <c r="AR50" i="11" s="1"/>
  <c r="AS50" i="11" s="1"/>
  <c r="AT50" i="11" s="1"/>
  <c r="AU50" i="11" s="1"/>
  <c r="AV50" i="11" s="1"/>
  <c r="AW50" i="11" s="1"/>
  <c r="AX50" i="11" s="1"/>
  <c r="AY50" i="11" s="1"/>
  <c r="AZ50" i="11" s="1"/>
  <c r="BA50" i="11" s="1"/>
  <c r="BB50" i="11" s="1"/>
  <c r="BC50" i="11" s="1"/>
  <c r="BD50" i="11" s="1"/>
  <c r="BE50" i="11" s="1"/>
  <c r="BF50" i="11" s="1"/>
  <c r="BG50" i="11" s="1"/>
  <c r="BH50" i="11" s="1"/>
  <c r="BI50" i="11" s="1"/>
  <c r="BJ50" i="11" s="1"/>
  <c r="BK50" i="11" s="1"/>
  <c r="BL50" i="11" s="1"/>
  <c r="BM50" i="11" s="1"/>
  <c r="BN50" i="11" s="1"/>
  <c r="BO50" i="11" s="1"/>
  <c r="BP50" i="11" s="1"/>
  <c r="BQ50" i="11" s="1"/>
  <c r="BR50" i="11" s="1"/>
  <c r="BS50" i="11" s="1"/>
  <c r="BT50" i="11" s="1"/>
  <c r="BU50" i="11" s="1"/>
  <c r="BV50" i="11" s="1"/>
  <c r="BW50" i="11" s="1"/>
  <c r="BX50" i="11" s="1"/>
  <c r="BY50" i="11" s="1"/>
  <c r="BZ50" i="11" s="1"/>
  <c r="CA50" i="11" s="1"/>
  <c r="CB50" i="11" s="1"/>
  <c r="CC50" i="11" s="1"/>
  <c r="CD50" i="11" s="1"/>
  <c r="CE50" i="11" s="1"/>
  <c r="CF50" i="11" s="1"/>
  <c r="CG50" i="11" s="1"/>
  <c r="CH50" i="11" s="1"/>
  <c r="CI50" i="11" s="1"/>
  <c r="CJ50" i="11" s="1"/>
  <c r="CK50" i="11" s="1"/>
  <c r="CL50" i="11" s="1"/>
  <c r="CM50" i="11" s="1"/>
  <c r="AH118" i="11"/>
  <c r="AI118" i="11" s="1"/>
  <c r="AJ118" i="11" s="1"/>
  <c r="AK118" i="11" s="1"/>
  <c r="AL118" i="11" s="1"/>
  <c r="AM118" i="11" s="1"/>
  <c r="AN118" i="11" s="1"/>
  <c r="AO118" i="11" s="1"/>
  <c r="AP118" i="11" s="1"/>
  <c r="AQ118" i="11" s="1"/>
  <c r="AR118" i="11" s="1"/>
  <c r="AS118" i="11" s="1"/>
  <c r="AT118" i="11" s="1"/>
  <c r="AU118" i="11" s="1"/>
  <c r="AV118" i="11" s="1"/>
  <c r="AW118" i="11" s="1"/>
  <c r="AX118" i="11" s="1"/>
  <c r="AY118" i="11" s="1"/>
  <c r="AZ118" i="11" s="1"/>
  <c r="BA118" i="11" s="1"/>
  <c r="BB118" i="11" s="1"/>
  <c r="BC118" i="11" s="1"/>
  <c r="BD118" i="11" s="1"/>
  <c r="BE118" i="11" s="1"/>
  <c r="BF118" i="11" s="1"/>
  <c r="BG118" i="11" s="1"/>
  <c r="BH118" i="11" s="1"/>
  <c r="BI118" i="11" s="1"/>
  <c r="BJ118" i="11" s="1"/>
  <c r="BK118" i="11" s="1"/>
  <c r="BL118" i="11" s="1"/>
  <c r="BM118" i="11" s="1"/>
  <c r="BN118" i="11" s="1"/>
  <c r="BO118" i="11" s="1"/>
  <c r="BP118" i="11" s="1"/>
  <c r="BQ118" i="11" s="1"/>
  <c r="BR118" i="11" s="1"/>
  <c r="BS118" i="11" s="1"/>
  <c r="BT118" i="11" s="1"/>
  <c r="BU118" i="11" s="1"/>
  <c r="BV118" i="11" s="1"/>
  <c r="BW118" i="11" s="1"/>
  <c r="BX118" i="11" s="1"/>
  <c r="BY118" i="11" s="1"/>
  <c r="BZ118" i="11" s="1"/>
  <c r="CA118" i="11" s="1"/>
  <c r="CB118" i="11" s="1"/>
  <c r="CC118" i="11" s="1"/>
  <c r="CD118" i="11" s="1"/>
  <c r="CE118" i="11" s="1"/>
  <c r="CF118" i="11" s="1"/>
  <c r="CG118" i="11" s="1"/>
  <c r="CH118" i="11" s="1"/>
  <c r="CI118" i="11" s="1"/>
  <c r="CJ118" i="11" s="1"/>
  <c r="CK118" i="11" s="1"/>
  <c r="CL118" i="11" s="1"/>
  <c r="CM118" i="11" s="1"/>
  <c r="AH51" i="13"/>
  <c r="AI51" i="13" s="1"/>
  <c r="AJ51" i="13" s="1"/>
  <c r="AK51" i="13" s="1"/>
  <c r="AL51" i="13" s="1"/>
  <c r="AM51" i="13" s="1"/>
  <c r="AN51" i="13" s="1"/>
  <c r="AO51" i="13" s="1"/>
  <c r="AP51" i="13" s="1"/>
  <c r="AQ51" i="13" s="1"/>
  <c r="AR51" i="13" s="1"/>
  <c r="AS51" i="13" s="1"/>
  <c r="AT51" i="13" s="1"/>
  <c r="AU51" i="13" s="1"/>
  <c r="AV51" i="13" s="1"/>
  <c r="AW51" i="13" s="1"/>
  <c r="AX51" i="13" s="1"/>
  <c r="AY51" i="13" s="1"/>
  <c r="AZ51" i="13" s="1"/>
  <c r="BA51" i="13" s="1"/>
  <c r="BB51" i="13" s="1"/>
  <c r="BC51" i="13" s="1"/>
  <c r="BD51" i="13" s="1"/>
  <c r="BE51" i="13" s="1"/>
  <c r="BF51" i="13" s="1"/>
  <c r="BG51" i="13" s="1"/>
  <c r="BH51" i="13" s="1"/>
  <c r="BI51" i="13" s="1"/>
  <c r="BJ51" i="13" s="1"/>
  <c r="BK51" i="13" s="1"/>
  <c r="BL51" i="13" s="1"/>
  <c r="BM51" i="13" s="1"/>
  <c r="BN51" i="13" s="1"/>
  <c r="BO51" i="13" s="1"/>
  <c r="BP51" i="13" s="1"/>
  <c r="BQ51" i="13" s="1"/>
  <c r="BR51" i="13" s="1"/>
  <c r="BS51" i="13" s="1"/>
  <c r="BT51" i="13" s="1"/>
  <c r="BU51" i="13" s="1"/>
  <c r="BV51" i="13" s="1"/>
  <c r="BW51" i="13" s="1"/>
  <c r="BX51" i="13" s="1"/>
  <c r="BY51" i="13" s="1"/>
  <c r="BZ51" i="13" s="1"/>
  <c r="CA51" i="13" s="1"/>
  <c r="CB51" i="13" s="1"/>
  <c r="CC51" i="13" s="1"/>
  <c r="CD51" i="13" s="1"/>
  <c r="CE51" i="13" s="1"/>
  <c r="CF51" i="13" s="1"/>
  <c r="CG51" i="13" s="1"/>
  <c r="CH51" i="13" s="1"/>
  <c r="CI51" i="13" s="1"/>
  <c r="CJ51" i="13" s="1"/>
  <c r="CK51" i="13" s="1"/>
  <c r="CL51" i="13" s="1"/>
  <c r="CM51" i="13" s="1"/>
  <c r="AH47" i="13"/>
  <c r="AI47" i="13" s="1"/>
  <c r="AJ47" i="13" s="1"/>
  <c r="AK47" i="13" s="1"/>
  <c r="AL47" i="13" s="1"/>
  <c r="AM47" i="13" s="1"/>
  <c r="AN47" i="13" s="1"/>
  <c r="AH67" i="14"/>
  <c r="AI67" i="14" s="1"/>
  <c r="AJ67" i="14" s="1"/>
  <c r="AK67" i="14" s="1"/>
  <c r="AL67" i="14" s="1"/>
  <c r="AM67" i="14" s="1"/>
  <c r="AN67" i="14" s="1"/>
  <c r="AO67" i="14" s="1"/>
  <c r="AP67" i="14" s="1"/>
  <c r="AQ67" i="14" s="1"/>
  <c r="AR67" i="14" s="1"/>
  <c r="AS67" i="14" s="1"/>
  <c r="AT67" i="14" s="1"/>
  <c r="AU67" i="14" s="1"/>
  <c r="AV67" i="14" s="1"/>
  <c r="AW67" i="14" s="1"/>
  <c r="AX67" i="14" s="1"/>
  <c r="AY67" i="14" s="1"/>
  <c r="AZ67" i="14" s="1"/>
  <c r="BA67" i="14" s="1"/>
  <c r="BB67" i="14" s="1"/>
  <c r="BC67" i="14" s="1"/>
  <c r="BD67" i="14" s="1"/>
  <c r="BE67" i="14" s="1"/>
  <c r="BF67" i="14" s="1"/>
  <c r="BG67" i="14" s="1"/>
  <c r="BH67" i="14" s="1"/>
  <c r="BI67" i="14" s="1"/>
  <c r="BJ67" i="14" s="1"/>
  <c r="BK67" i="14" s="1"/>
  <c r="BL67" i="14" s="1"/>
  <c r="BM67" i="14" s="1"/>
  <c r="BN67" i="14" s="1"/>
  <c r="BO67" i="14" s="1"/>
  <c r="BP67" i="14" s="1"/>
  <c r="BQ67" i="14" s="1"/>
  <c r="BR67" i="14" s="1"/>
  <c r="BS67" i="14" s="1"/>
  <c r="BT67" i="14" s="1"/>
  <c r="BU67" i="14" s="1"/>
  <c r="BV67" i="14" s="1"/>
  <c r="BW67" i="14" s="1"/>
  <c r="BX67" i="14" s="1"/>
  <c r="BY67" i="14" s="1"/>
  <c r="BZ67" i="14" s="1"/>
  <c r="CA67" i="14" s="1"/>
  <c r="CB67" i="14" s="1"/>
  <c r="CC67" i="14" s="1"/>
  <c r="CD67" i="14" s="1"/>
  <c r="CE67" i="14" s="1"/>
  <c r="CF67" i="14" s="1"/>
  <c r="CG67" i="14" s="1"/>
  <c r="CH67" i="14" s="1"/>
  <c r="CI67" i="14" s="1"/>
  <c r="CJ67" i="14" s="1"/>
  <c r="CK67" i="14" s="1"/>
  <c r="CL67" i="14" s="1"/>
  <c r="CM67" i="14" s="1"/>
  <c r="AL34" i="11"/>
  <c r="L34" i="11"/>
  <c r="AG34" i="11"/>
  <c r="AG33" i="11" s="1"/>
  <c r="AK34" i="11"/>
  <c r="AH34" i="11"/>
  <c r="AM34" i="11"/>
  <c r="M34" i="11"/>
  <c r="AJ34" i="11"/>
  <c r="AI34" i="11"/>
  <c r="N34" i="11"/>
  <c r="K34" i="11"/>
  <c r="AN34" i="11"/>
  <c r="AO34" i="11"/>
  <c r="AP34" i="11"/>
  <c r="AQ34" i="11"/>
  <c r="AH62" i="13"/>
  <c r="AI62" i="13" s="1"/>
  <c r="AJ62" i="13" s="1"/>
  <c r="AK62" i="13" s="1"/>
  <c r="AL62" i="13" s="1"/>
  <c r="AM62" i="13" s="1"/>
  <c r="AN62" i="13" s="1"/>
  <c r="AO62" i="13" s="1"/>
  <c r="AP62" i="13" s="1"/>
  <c r="AQ62" i="13" s="1"/>
  <c r="AR62" i="13" s="1"/>
  <c r="AS62" i="13" s="1"/>
  <c r="AT62" i="13" s="1"/>
  <c r="AU62" i="13" s="1"/>
  <c r="AV62" i="13" s="1"/>
  <c r="AW62" i="13" s="1"/>
  <c r="AX62" i="13" s="1"/>
  <c r="AY62" i="13" s="1"/>
  <c r="AZ62" i="13" s="1"/>
  <c r="BA62" i="13" s="1"/>
  <c r="BB62" i="13" s="1"/>
  <c r="BC62" i="13" s="1"/>
  <c r="BD62" i="13" s="1"/>
  <c r="BE62" i="13" s="1"/>
  <c r="BF62" i="13" s="1"/>
  <c r="BG62" i="13" s="1"/>
  <c r="BH62" i="13" s="1"/>
  <c r="BI62" i="13" s="1"/>
  <c r="BJ62" i="13" s="1"/>
  <c r="BK62" i="13" s="1"/>
  <c r="BL62" i="13" s="1"/>
  <c r="BM62" i="13" s="1"/>
  <c r="BN62" i="13" s="1"/>
  <c r="BO62" i="13" s="1"/>
  <c r="BP62" i="13" s="1"/>
  <c r="BQ62" i="13" s="1"/>
  <c r="BR62" i="13" s="1"/>
  <c r="BS62" i="13" s="1"/>
  <c r="BT62" i="13" s="1"/>
  <c r="BU62" i="13" s="1"/>
  <c r="BV62" i="13" s="1"/>
  <c r="BW62" i="13" s="1"/>
  <c r="BX62" i="13" s="1"/>
  <c r="BY62" i="13" s="1"/>
  <c r="BZ62" i="13" s="1"/>
  <c r="CA62" i="13" s="1"/>
  <c r="CB62" i="13" s="1"/>
  <c r="CC62" i="13" s="1"/>
  <c r="CD62" i="13" s="1"/>
  <c r="CE62" i="13" s="1"/>
  <c r="CF62" i="13" s="1"/>
  <c r="CG62" i="13" s="1"/>
  <c r="CH62" i="13" s="1"/>
  <c r="CI62" i="13" s="1"/>
  <c r="CJ62" i="13" s="1"/>
  <c r="CK62" i="13" s="1"/>
  <c r="CL62" i="13" s="1"/>
  <c r="CM62" i="13" s="1"/>
  <c r="AH55" i="14"/>
  <c r="AI55" i="14" s="1"/>
  <c r="AJ55" i="14" s="1"/>
  <c r="AK55" i="14" s="1"/>
  <c r="AL55" i="14" s="1"/>
  <c r="AM55" i="14" s="1"/>
  <c r="AN55" i="14" s="1"/>
  <c r="AH68" i="14"/>
  <c r="AI68" i="14" s="1"/>
  <c r="AJ68" i="14" s="1"/>
  <c r="AK68" i="14" s="1"/>
  <c r="AL68" i="14" s="1"/>
  <c r="AM68" i="14" s="1"/>
  <c r="AN68" i="14" s="1"/>
  <c r="AO68" i="14" s="1"/>
  <c r="AP68" i="14" s="1"/>
  <c r="AQ68" i="14" s="1"/>
  <c r="AR68" i="14" s="1"/>
  <c r="AS68" i="14" s="1"/>
  <c r="AT68" i="14" s="1"/>
  <c r="AU68" i="14" s="1"/>
  <c r="AV68" i="14" s="1"/>
  <c r="AW68" i="14" s="1"/>
  <c r="AX68" i="14" s="1"/>
  <c r="AY68" i="14" s="1"/>
  <c r="AZ68" i="14" s="1"/>
  <c r="BA68" i="14" s="1"/>
  <c r="BB68" i="14" s="1"/>
  <c r="BC68" i="14" s="1"/>
  <c r="BD68" i="14" s="1"/>
  <c r="BE68" i="14" s="1"/>
  <c r="BF68" i="14" s="1"/>
  <c r="BG68" i="14" s="1"/>
  <c r="BH68" i="14" s="1"/>
  <c r="BI68" i="14" s="1"/>
  <c r="BJ68" i="14" s="1"/>
  <c r="BK68" i="14" s="1"/>
  <c r="BL68" i="14" s="1"/>
  <c r="BM68" i="14" s="1"/>
  <c r="BN68" i="14" s="1"/>
  <c r="BO68" i="14" s="1"/>
  <c r="BP68" i="14" s="1"/>
  <c r="BQ68" i="14" s="1"/>
  <c r="BR68" i="14" s="1"/>
  <c r="BS68" i="14" s="1"/>
  <c r="BT68" i="14" s="1"/>
  <c r="BU68" i="14" s="1"/>
  <c r="BV68" i="14" s="1"/>
  <c r="BW68" i="14" s="1"/>
  <c r="BX68" i="14" s="1"/>
  <c r="BY68" i="14" s="1"/>
  <c r="BZ68" i="14" s="1"/>
  <c r="CA68" i="14" s="1"/>
  <c r="CB68" i="14" s="1"/>
  <c r="CC68" i="14" s="1"/>
  <c r="CD68" i="14" s="1"/>
  <c r="CE68" i="14" s="1"/>
  <c r="CF68" i="14" s="1"/>
  <c r="CG68" i="14" s="1"/>
  <c r="CH68" i="14" s="1"/>
  <c r="CI68" i="14" s="1"/>
  <c r="CJ68" i="14" s="1"/>
  <c r="CK68" i="14" s="1"/>
  <c r="CL68" i="14" s="1"/>
  <c r="CM68" i="14" s="1"/>
  <c r="AH58" i="14"/>
  <c r="AI58" i="14" s="1"/>
  <c r="AJ58" i="14" s="1"/>
  <c r="AK58" i="14" s="1"/>
  <c r="AL58" i="14" s="1"/>
  <c r="AM58" i="14" s="1"/>
  <c r="AN58" i="14" s="1"/>
  <c r="AH135" i="11"/>
  <c r="AI135" i="11" s="1"/>
  <c r="AJ135" i="11" s="1"/>
  <c r="AK135" i="11" s="1"/>
  <c r="AL135" i="11" s="1"/>
  <c r="AM135" i="11" s="1"/>
  <c r="AN135" i="11" s="1"/>
  <c r="AO135" i="11" s="1"/>
  <c r="AP135" i="11" s="1"/>
  <c r="AQ135" i="11" s="1"/>
  <c r="AR135" i="11" s="1"/>
  <c r="AS135" i="11" s="1"/>
  <c r="AT135" i="11" s="1"/>
  <c r="AU135" i="11" s="1"/>
  <c r="AV135" i="11" s="1"/>
  <c r="AW135" i="11" s="1"/>
  <c r="AX135" i="11" s="1"/>
  <c r="AY135" i="11" s="1"/>
  <c r="AZ135" i="11" s="1"/>
  <c r="BA135" i="11" s="1"/>
  <c r="BB135" i="11" s="1"/>
  <c r="BC135" i="11" s="1"/>
  <c r="BD135" i="11" s="1"/>
  <c r="BE135" i="11" s="1"/>
  <c r="BF135" i="11" s="1"/>
  <c r="BG135" i="11" s="1"/>
  <c r="BH135" i="11" s="1"/>
  <c r="BI135" i="11" s="1"/>
  <c r="BJ135" i="11" s="1"/>
  <c r="BK135" i="11" s="1"/>
  <c r="BL135" i="11" s="1"/>
  <c r="BM135" i="11" s="1"/>
  <c r="BN135" i="11" s="1"/>
  <c r="BO135" i="11" s="1"/>
  <c r="BP135" i="11" s="1"/>
  <c r="BQ135" i="11" s="1"/>
  <c r="BR135" i="11" s="1"/>
  <c r="BS135" i="11" s="1"/>
  <c r="BT135" i="11" s="1"/>
  <c r="BU135" i="11" s="1"/>
  <c r="BV135" i="11" s="1"/>
  <c r="BW135" i="11" s="1"/>
  <c r="BX135" i="11" s="1"/>
  <c r="BY135" i="11" s="1"/>
  <c r="BZ135" i="11" s="1"/>
  <c r="CA135" i="11" s="1"/>
  <c r="CB135" i="11" s="1"/>
  <c r="CC135" i="11" s="1"/>
  <c r="CD135" i="11" s="1"/>
  <c r="CE135" i="11" s="1"/>
  <c r="CF135" i="11" s="1"/>
  <c r="CG135" i="11" s="1"/>
  <c r="CH135" i="11" s="1"/>
  <c r="CI135" i="11" s="1"/>
  <c r="CJ135" i="11" s="1"/>
  <c r="CK135" i="11" s="1"/>
  <c r="CL135" i="11" s="1"/>
  <c r="CM135" i="11" s="1"/>
  <c r="AH53" i="13"/>
  <c r="AI53" i="13" s="1"/>
  <c r="AJ53" i="13" s="1"/>
  <c r="AK53" i="13" s="1"/>
  <c r="AL53" i="13" s="1"/>
  <c r="AM53" i="13" s="1"/>
  <c r="AN53" i="13" s="1"/>
  <c r="AO53" i="13" s="1"/>
  <c r="AP53" i="13" s="1"/>
  <c r="AQ53" i="13" s="1"/>
  <c r="AR53" i="13" s="1"/>
  <c r="AS53" i="13" s="1"/>
  <c r="AT53" i="13" s="1"/>
  <c r="AU53" i="13" s="1"/>
  <c r="AV53" i="13" s="1"/>
  <c r="AW53" i="13" s="1"/>
  <c r="AX53" i="13" s="1"/>
  <c r="AY53" i="13" s="1"/>
  <c r="AZ53" i="13" s="1"/>
  <c r="BA53" i="13" s="1"/>
  <c r="BB53" i="13" s="1"/>
  <c r="BC53" i="13" s="1"/>
  <c r="BD53" i="13" s="1"/>
  <c r="BE53" i="13" s="1"/>
  <c r="BF53" i="13" s="1"/>
  <c r="BG53" i="13" s="1"/>
  <c r="BH53" i="13" s="1"/>
  <c r="BI53" i="13" s="1"/>
  <c r="BJ53" i="13" s="1"/>
  <c r="BK53" i="13" s="1"/>
  <c r="BL53" i="13" s="1"/>
  <c r="BM53" i="13" s="1"/>
  <c r="BN53" i="13" s="1"/>
  <c r="BO53" i="13" s="1"/>
  <c r="BP53" i="13" s="1"/>
  <c r="BQ53" i="13" s="1"/>
  <c r="BR53" i="13" s="1"/>
  <c r="BS53" i="13" s="1"/>
  <c r="BT53" i="13" s="1"/>
  <c r="BU53" i="13" s="1"/>
  <c r="BV53" i="13" s="1"/>
  <c r="BW53" i="13" s="1"/>
  <c r="BX53" i="13" s="1"/>
  <c r="BY53" i="13" s="1"/>
  <c r="BZ53" i="13" s="1"/>
  <c r="CA53" i="13" s="1"/>
  <c r="CB53" i="13" s="1"/>
  <c r="CC53" i="13" s="1"/>
  <c r="CD53" i="13" s="1"/>
  <c r="CE53" i="13" s="1"/>
  <c r="CF53" i="13" s="1"/>
  <c r="CG53" i="13" s="1"/>
  <c r="CH53" i="13" s="1"/>
  <c r="CI53" i="13" s="1"/>
  <c r="CJ53" i="13" s="1"/>
  <c r="CK53" i="13" s="1"/>
  <c r="CL53" i="13" s="1"/>
  <c r="CM53" i="13" s="1"/>
  <c r="AV34" i="11"/>
  <c r="O34" i="11"/>
  <c r="AU34" i="11"/>
  <c r="AR34" i="11"/>
  <c r="AS34" i="11"/>
  <c r="AW34" i="11"/>
  <c r="P34" i="11"/>
  <c r="Q34" i="11"/>
  <c r="AT34" i="11"/>
  <c r="R34" i="11"/>
  <c r="AX34" i="11"/>
  <c r="AY34" i="11"/>
  <c r="AZ34" i="11"/>
  <c r="BA34" i="11"/>
  <c r="BB34" i="11"/>
  <c r="BC34" i="11"/>
  <c r="AH64" i="14"/>
  <c r="AI64" i="14" s="1"/>
  <c r="AJ64" i="14" s="1"/>
  <c r="AK64" i="14" s="1"/>
  <c r="AL64" i="14" s="1"/>
  <c r="AM64" i="14" s="1"/>
  <c r="AN64" i="14" s="1"/>
  <c r="AO64" i="14" s="1"/>
  <c r="AP64" i="14" s="1"/>
  <c r="AQ64" i="14" s="1"/>
  <c r="AR64" i="14" s="1"/>
  <c r="AS64" i="14" s="1"/>
  <c r="AT64" i="14" s="1"/>
  <c r="AU64" i="14" s="1"/>
  <c r="AV64" i="14" s="1"/>
  <c r="AW64" i="14" s="1"/>
  <c r="AX64" i="14" s="1"/>
  <c r="AY64" i="14" s="1"/>
  <c r="AZ64" i="14" s="1"/>
  <c r="BA64" i="14" s="1"/>
  <c r="BB64" i="14" s="1"/>
  <c r="BC64" i="14" s="1"/>
  <c r="BD64" i="14" s="1"/>
  <c r="BE64" i="14" s="1"/>
  <c r="BF64" i="14" s="1"/>
  <c r="BG64" i="14" s="1"/>
  <c r="BH64" i="14" s="1"/>
  <c r="BI64" i="14" s="1"/>
  <c r="BJ64" i="14" s="1"/>
  <c r="BK64" i="14" s="1"/>
  <c r="BL64" i="14" s="1"/>
  <c r="BM64" i="14" s="1"/>
  <c r="BN64" i="14" s="1"/>
  <c r="BO64" i="14" s="1"/>
  <c r="BP64" i="14" s="1"/>
  <c r="BQ64" i="14" s="1"/>
  <c r="BR64" i="14" s="1"/>
  <c r="BS64" i="14" s="1"/>
  <c r="BT64" i="14" s="1"/>
  <c r="BU64" i="14" s="1"/>
  <c r="BV64" i="14" s="1"/>
  <c r="BW64" i="14" s="1"/>
  <c r="BX64" i="14" s="1"/>
  <c r="BY64" i="14" s="1"/>
  <c r="BZ64" i="14" s="1"/>
  <c r="CA64" i="14" s="1"/>
  <c r="CB64" i="14" s="1"/>
  <c r="CC64" i="14" s="1"/>
  <c r="CD64" i="14" s="1"/>
  <c r="CE64" i="14" s="1"/>
  <c r="CF64" i="14" s="1"/>
  <c r="CG64" i="14" s="1"/>
  <c r="CH64" i="14" s="1"/>
  <c r="CI64" i="14" s="1"/>
  <c r="CJ64" i="14" s="1"/>
  <c r="CK64" i="14" s="1"/>
  <c r="CL64" i="14" s="1"/>
  <c r="CM64" i="14" s="1"/>
  <c r="AH44" i="14"/>
  <c r="AI44" i="14" s="1"/>
  <c r="AJ44" i="14" s="1"/>
  <c r="AK44" i="14" s="1"/>
  <c r="AL44" i="14" s="1"/>
  <c r="AM44" i="14" s="1"/>
  <c r="AN44" i="14" s="1"/>
  <c r="AH60" i="13"/>
  <c r="AI60" i="13" s="1"/>
  <c r="AJ60" i="13" s="1"/>
  <c r="AK60" i="13" s="1"/>
  <c r="AL60" i="13" s="1"/>
  <c r="AM60" i="13" s="1"/>
  <c r="AN60" i="13" s="1"/>
  <c r="AO60" i="13" s="1"/>
  <c r="AP60" i="13" s="1"/>
  <c r="AQ60" i="13" s="1"/>
  <c r="AR60" i="13" s="1"/>
  <c r="AS60" i="13" s="1"/>
  <c r="AT60" i="13" s="1"/>
  <c r="AU60" i="13" s="1"/>
  <c r="AV60" i="13" s="1"/>
  <c r="AW60" i="13" s="1"/>
  <c r="AX60" i="13" s="1"/>
  <c r="AY60" i="13" s="1"/>
  <c r="AZ60" i="13" s="1"/>
  <c r="BA60" i="13" s="1"/>
  <c r="BB60" i="13" s="1"/>
  <c r="BC60" i="13" s="1"/>
  <c r="BD60" i="13" s="1"/>
  <c r="BE60" i="13" s="1"/>
  <c r="BF60" i="13" s="1"/>
  <c r="BG60" i="13" s="1"/>
  <c r="BH60" i="13" s="1"/>
  <c r="BI60" i="13" s="1"/>
  <c r="BJ60" i="13" s="1"/>
  <c r="BK60" i="13" s="1"/>
  <c r="BL60" i="13" s="1"/>
  <c r="BM60" i="13" s="1"/>
  <c r="BN60" i="13" s="1"/>
  <c r="BO60" i="13" s="1"/>
  <c r="BP60" i="13" s="1"/>
  <c r="BQ60" i="13" s="1"/>
  <c r="BR60" i="13" s="1"/>
  <c r="BS60" i="13" s="1"/>
  <c r="BT60" i="13" s="1"/>
  <c r="BU60" i="13" s="1"/>
  <c r="BV60" i="13" s="1"/>
  <c r="BW60" i="13" s="1"/>
  <c r="BX60" i="13" s="1"/>
  <c r="BY60" i="13" s="1"/>
  <c r="BZ60" i="13" s="1"/>
  <c r="CA60" i="13" s="1"/>
  <c r="CB60" i="13" s="1"/>
  <c r="CC60" i="13" s="1"/>
  <c r="CD60" i="13" s="1"/>
  <c r="CE60" i="13" s="1"/>
  <c r="CF60" i="13" s="1"/>
  <c r="CG60" i="13" s="1"/>
  <c r="CH60" i="13" s="1"/>
  <c r="CI60" i="13" s="1"/>
  <c r="CJ60" i="13" s="1"/>
  <c r="CK60" i="13" s="1"/>
  <c r="CL60" i="13" s="1"/>
  <c r="CM60" i="13" s="1"/>
  <c r="BR34" i="11"/>
  <c r="Z34" i="11"/>
  <c r="BS34" i="11"/>
  <c r="BQ34" i="11"/>
  <c r="Y34" i="11"/>
  <c r="BP34" i="11"/>
  <c r="W34" i="11"/>
  <c r="X34" i="11"/>
  <c r="BT34" i="11"/>
  <c r="BU34" i="11"/>
  <c r="BV34" i="11"/>
  <c r="BW34" i="11"/>
  <c r="BX34" i="11"/>
  <c r="BY34" i="11"/>
  <c r="BZ34" i="11"/>
  <c r="CA34" i="11"/>
  <c r="AH44" i="13"/>
  <c r="AI44" i="13" s="1"/>
  <c r="AJ44" i="13" s="1"/>
  <c r="AK44" i="13" s="1"/>
  <c r="AL44" i="13" s="1"/>
  <c r="AM44" i="13" s="1"/>
  <c r="AN44" i="13" s="1"/>
  <c r="AI74" i="14"/>
  <c r="AJ74" i="14"/>
  <c r="AM74" i="14"/>
  <c r="AK74" i="14"/>
  <c r="K74" i="14"/>
  <c r="AL74" i="14"/>
  <c r="AF74" i="14"/>
  <c r="N74" i="14"/>
  <c r="AG74" i="14"/>
  <c r="AG47" i="14" s="1"/>
  <c r="L74" i="14"/>
  <c r="AN74" i="14"/>
  <c r="M74" i="14"/>
  <c r="AH74" i="14"/>
  <c r="AO74" i="14"/>
  <c r="AP74" i="14"/>
  <c r="AQ74" i="14"/>
  <c r="AH46" i="13"/>
  <c r="AI46" i="13" s="1"/>
  <c r="AJ46" i="13" s="1"/>
  <c r="AK46" i="13" s="1"/>
  <c r="AL46" i="13" s="1"/>
  <c r="AM46" i="13" s="1"/>
  <c r="AN46" i="13" s="1"/>
  <c r="AH49" i="14"/>
  <c r="AI49" i="14" s="1"/>
  <c r="AJ49" i="14" s="1"/>
  <c r="AK49" i="14" s="1"/>
  <c r="AL49" i="14" s="1"/>
  <c r="AM49" i="14" s="1"/>
  <c r="AN49" i="14" s="1"/>
  <c r="V34" i="11"/>
  <c r="T34" i="11"/>
  <c r="S34" i="11"/>
  <c r="BD34" i="11"/>
  <c r="BF34" i="11"/>
  <c r="U34" i="11"/>
  <c r="BG34" i="11"/>
  <c r="BE34" i="11"/>
  <c r="BH34" i="11"/>
  <c r="BI34" i="11"/>
  <c r="BJ34" i="11"/>
  <c r="BK34" i="11"/>
  <c r="BL34" i="11"/>
  <c r="BM34" i="11"/>
  <c r="BN34" i="11"/>
  <c r="BO34" i="11"/>
  <c r="AH60" i="14"/>
  <c r="AI60" i="14" s="1"/>
  <c r="AJ60" i="14" s="1"/>
  <c r="AK60" i="14" s="1"/>
  <c r="AL60" i="14" s="1"/>
  <c r="AM60" i="14" s="1"/>
  <c r="AN60" i="14" s="1"/>
  <c r="AH56" i="13"/>
  <c r="AI56" i="13" s="1"/>
  <c r="AJ56" i="13" s="1"/>
  <c r="AK56" i="13" s="1"/>
  <c r="AL56" i="13" s="1"/>
  <c r="AM56" i="13" s="1"/>
  <c r="AN56" i="13" s="1"/>
  <c r="AO56" i="13" s="1"/>
  <c r="AP56" i="13" s="1"/>
  <c r="AQ56" i="13" s="1"/>
  <c r="AR56" i="13" s="1"/>
  <c r="AS56" i="13" s="1"/>
  <c r="AT56" i="13" s="1"/>
  <c r="AU56" i="13" s="1"/>
  <c r="AV56" i="13" s="1"/>
  <c r="AW56" i="13" s="1"/>
  <c r="AX56" i="13" s="1"/>
  <c r="AY56" i="13" s="1"/>
  <c r="AZ56" i="13" s="1"/>
  <c r="BA56" i="13" s="1"/>
  <c r="BB56" i="13" s="1"/>
  <c r="BC56" i="13" s="1"/>
  <c r="BD56" i="13" s="1"/>
  <c r="BE56" i="13" s="1"/>
  <c r="BF56" i="13" s="1"/>
  <c r="BG56" i="13" s="1"/>
  <c r="BH56" i="13" s="1"/>
  <c r="BI56" i="13" s="1"/>
  <c r="BJ56" i="13" s="1"/>
  <c r="BK56" i="13" s="1"/>
  <c r="BL56" i="13" s="1"/>
  <c r="BM56" i="13" s="1"/>
  <c r="BN56" i="13" s="1"/>
  <c r="BO56" i="13" s="1"/>
  <c r="BP56" i="13" s="1"/>
  <c r="BQ56" i="13" s="1"/>
  <c r="BR56" i="13" s="1"/>
  <c r="BS56" i="13" s="1"/>
  <c r="BT56" i="13" s="1"/>
  <c r="BU56" i="13" s="1"/>
  <c r="BV56" i="13" s="1"/>
  <c r="BW56" i="13" s="1"/>
  <c r="BX56" i="13" s="1"/>
  <c r="BY56" i="13" s="1"/>
  <c r="BZ56" i="13" s="1"/>
  <c r="CA56" i="13" s="1"/>
  <c r="CB56" i="13" s="1"/>
  <c r="CC56" i="13" s="1"/>
  <c r="CD56" i="13" s="1"/>
  <c r="CE56" i="13" s="1"/>
  <c r="CF56" i="13" s="1"/>
  <c r="CG56" i="13" s="1"/>
  <c r="CH56" i="13" s="1"/>
  <c r="CI56" i="13" s="1"/>
  <c r="CJ56" i="13" s="1"/>
  <c r="CK56" i="13" s="1"/>
  <c r="CL56" i="13" s="1"/>
  <c r="CM56" i="13" s="1"/>
  <c r="AH55" i="13"/>
  <c r="AI55" i="13" s="1"/>
  <c r="AJ55" i="13" s="1"/>
  <c r="AK55" i="13" s="1"/>
  <c r="AL55" i="13" s="1"/>
  <c r="AM55" i="13" s="1"/>
  <c r="AN55" i="13" s="1"/>
  <c r="AO55" i="13" s="1"/>
  <c r="AP55" i="13" s="1"/>
  <c r="AQ55" i="13" s="1"/>
  <c r="AR55" i="13" s="1"/>
  <c r="AS55" i="13" s="1"/>
  <c r="AT55" i="13" s="1"/>
  <c r="AU55" i="13" s="1"/>
  <c r="AV55" i="13" s="1"/>
  <c r="AW55" i="13" s="1"/>
  <c r="AX55" i="13" s="1"/>
  <c r="AY55" i="13" s="1"/>
  <c r="AZ55" i="13" s="1"/>
  <c r="BA55" i="13" s="1"/>
  <c r="BB55" i="13" s="1"/>
  <c r="BC55" i="13" s="1"/>
  <c r="BD55" i="13" s="1"/>
  <c r="BE55" i="13" s="1"/>
  <c r="BF55" i="13" s="1"/>
  <c r="BG55" i="13" s="1"/>
  <c r="BH55" i="13" s="1"/>
  <c r="BI55" i="13" s="1"/>
  <c r="BJ55" i="13" s="1"/>
  <c r="BK55" i="13" s="1"/>
  <c r="BL55" i="13" s="1"/>
  <c r="BM55" i="13" s="1"/>
  <c r="BN55" i="13" s="1"/>
  <c r="BO55" i="13" s="1"/>
  <c r="BP55" i="13" s="1"/>
  <c r="BQ55" i="13" s="1"/>
  <c r="BR55" i="13" s="1"/>
  <c r="BS55" i="13" s="1"/>
  <c r="BT55" i="13" s="1"/>
  <c r="BU55" i="13" s="1"/>
  <c r="BV55" i="13" s="1"/>
  <c r="BW55" i="13" s="1"/>
  <c r="BX55" i="13" s="1"/>
  <c r="BY55" i="13" s="1"/>
  <c r="BZ55" i="13" s="1"/>
  <c r="CA55" i="13" s="1"/>
  <c r="CB55" i="13" s="1"/>
  <c r="CC55" i="13" s="1"/>
  <c r="CD55" i="13" s="1"/>
  <c r="CE55" i="13" s="1"/>
  <c r="CF55" i="13" s="1"/>
  <c r="CG55" i="13" s="1"/>
  <c r="CH55" i="13" s="1"/>
  <c r="CI55" i="13" s="1"/>
  <c r="CJ55" i="13" s="1"/>
  <c r="CK55" i="13" s="1"/>
  <c r="CL55" i="13" s="1"/>
  <c r="CM55" i="13" s="1"/>
  <c r="AH65" i="14"/>
  <c r="AI65" i="14" s="1"/>
  <c r="AJ65" i="14" s="1"/>
  <c r="AK65" i="14" s="1"/>
  <c r="AL65" i="14" s="1"/>
  <c r="AM65" i="14" s="1"/>
  <c r="AN65" i="14" s="1"/>
  <c r="AO65" i="14" s="1"/>
  <c r="AP65" i="14" s="1"/>
  <c r="AQ65" i="14" s="1"/>
  <c r="AR65" i="14" s="1"/>
  <c r="AS65" i="14" s="1"/>
  <c r="AT65" i="14" s="1"/>
  <c r="AU65" i="14" s="1"/>
  <c r="AV65" i="14" s="1"/>
  <c r="AW65" i="14" s="1"/>
  <c r="AX65" i="14" s="1"/>
  <c r="AY65" i="14" s="1"/>
  <c r="AZ65" i="14" s="1"/>
  <c r="BA65" i="14" s="1"/>
  <c r="BB65" i="14" s="1"/>
  <c r="BC65" i="14" s="1"/>
  <c r="BD65" i="14" s="1"/>
  <c r="BE65" i="14" s="1"/>
  <c r="BF65" i="14" s="1"/>
  <c r="BG65" i="14" s="1"/>
  <c r="BH65" i="14" s="1"/>
  <c r="BI65" i="14" s="1"/>
  <c r="BJ65" i="14" s="1"/>
  <c r="BK65" i="14" s="1"/>
  <c r="BL65" i="14" s="1"/>
  <c r="BM65" i="14" s="1"/>
  <c r="BN65" i="14" s="1"/>
  <c r="BO65" i="14" s="1"/>
  <c r="BP65" i="14" s="1"/>
  <c r="BQ65" i="14" s="1"/>
  <c r="BR65" i="14" s="1"/>
  <c r="BS65" i="14" s="1"/>
  <c r="BT65" i="14" s="1"/>
  <c r="BU65" i="14" s="1"/>
  <c r="BV65" i="14" s="1"/>
  <c r="BW65" i="14" s="1"/>
  <c r="BX65" i="14" s="1"/>
  <c r="BY65" i="14" s="1"/>
  <c r="BZ65" i="14" s="1"/>
  <c r="CA65" i="14" s="1"/>
  <c r="CB65" i="14" s="1"/>
  <c r="CC65" i="14" s="1"/>
  <c r="CD65" i="14" s="1"/>
  <c r="CE65" i="14" s="1"/>
  <c r="CF65" i="14" s="1"/>
  <c r="CG65" i="14" s="1"/>
  <c r="CH65" i="14" s="1"/>
  <c r="CI65" i="14" s="1"/>
  <c r="CJ65" i="14" s="1"/>
  <c r="CK65" i="14" s="1"/>
  <c r="CL65" i="14" s="1"/>
  <c r="CM65" i="14" s="1"/>
  <c r="AH61" i="14"/>
  <c r="AI61" i="14" s="1"/>
  <c r="AJ61" i="14" s="1"/>
  <c r="AK61" i="14" s="1"/>
  <c r="AL61" i="14" s="1"/>
  <c r="AM61" i="14" s="1"/>
  <c r="AN61" i="14" s="1"/>
  <c r="AH59" i="14"/>
  <c r="AI59" i="14" s="1"/>
  <c r="AJ59" i="14" s="1"/>
  <c r="AK59" i="14" s="1"/>
  <c r="AL59" i="14" s="1"/>
  <c r="AM59" i="14" s="1"/>
  <c r="AN59" i="14" s="1"/>
  <c r="AH52" i="14"/>
  <c r="AI52" i="14" s="1"/>
  <c r="AJ52" i="14" s="1"/>
  <c r="AK52" i="14" s="1"/>
  <c r="AL52" i="14" s="1"/>
  <c r="AM52" i="14" s="1"/>
  <c r="AN52" i="14" s="1"/>
  <c r="AH45" i="13"/>
  <c r="AI45" i="13" s="1"/>
  <c r="AJ45" i="13" s="1"/>
  <c r="AK45" i="13" s="1"/>
  <c r="AL45" i="13" s="1"/>
  <c r="AM45" i="13" s="1"/>
  <c r="AN45" i="13" s="1"/>
  <c r="AH57" i="14"/>
  <c r="AI57" i="14" s="1"/>
  <c r="AJ57" i="14" s="1"/>
  <c r="AK57" i="14" s="1"/>
  <c r="AL57" i="14" s="1"/>
  <c r="AM57" i="14" s="1"/>
  <c r="AN57" i="14" s="1"/>
  <c r="AO57" i="14" s="1"/>
  <c r="AH46" i="14"/>
  <c r="AI46" i="14" s="1"/>
  <c r="AJ46" i="14" s="1"/>
  <c r="AK46" i="14" s="1"/>
  <c r="AL46" i="14" s="1"/>
  <c r="AM46" i="14" s="1"/>
  <c r="AN46" i="14" s="1"/>
  <c r="H135" i="10"/>
  <c r="I135" i="10"/>
  <c r="AF33" i="6" l="1"/>
  <c r="L266" i="18"/>
  <c r="M258" i="18" s="1"/>
  <c r="BE122" i="10"/>
  <c r="BF122" i="10" s="1"/>
  <c r="BG122" i="10" s="1"/>
  <c r="L118" i="18"/>
  <c r="I124" i="18"/>
  <c r="K172" i="18"/>
  <c r="BD118" i="10"/>
  <c r="BE118" i="10" s="1"/>
  <c r="BF118" i="10" s="1"/>
  <c r="BG118" i="10" s="1"/>
  <c r="BD124" i="10"/>
  <c r="K17" i="14"/>
  <c r="K234" i="18"/>
  <c r="E29" i="8"/>
  <c r="I137" i="18"/>
  <c r="I136" i="18"/>
  <c r="AF200" i="18"/>
  <c r="I71" i="16"/>
  <c r="E124" i="18"/>
  <c r="BH122" i="10"/>
  <c r="BI122" i="10" s="1"/>
  <c r="BJ122" i="10" s="1"/>
  <c r="BK122" i="10" s="1"/>
  <c r="BL122" i="10" s="1"/>
  <c r="BM122" i="10" s="1"/>
  <c r="BN122" i="10" s="1"/>
  <c r="BO122" i="10" s="1"/>
  <c r="G75" i="16"/>
  <c r="G103" i="16"/>
  <c r="AF143" i="18"/>
  <c r="AG11" i="13"/>
  <c r="I126" i="18"/>
  <c r="AA118" i="18"/>
  <c r="E125" i="18"/>
  <c r="BD110" i="10"/>
  <c r="BE110" i="10" s="1"/>
  <c r="G121" i="18"/>
  <c r="H103" i="16"/>
  <c r="AG21" i="6"/>
  <c r="BH118" i="10"/>
  <c r="BI118" i="10" s="1"/>
  <c r="BJ118" i="10" s="1"/>
  <c r="BK118" i="10" s="1"/>
  <c r="BL118" i="10" s="1"/>
  <c r="BM118" i="10" s="1"/>
  <c r="BN118" i="10" s="1"/>
  <c r="BO118" i="10" s="1"/>
  <c r="BD123" i="10"/>
  <c r="BD131" i="10"/>
  <c r="BE131" i="10" s="1"/>
  <c r="I66" i="20"/>
  <c r="E262" i="18"/>
  <c r="K182" i="18"/>
  <c r="F16" i="8"/>
  <c r="AG67" i="10"/>
  <c r="D88" i="25"/>
  <c r="AG71" i="10"/>
  <c r="D92" i="25"/>
  <c r="AG70" i="10"/>
  <c r="D91" i="25"/>
  <c r="AG60" i="10"/>
  <c r="D81" i="25"/>
  <c r="AG56" i="10"/>
  <c r="D77" i="25"/>
  <c r="AG63" i="10"/>
  <c r="D84" i="25"/>
  <c r="AG55" i="10"/>
  <c r="D76" i="25"/>
  <c r="AG73" i="10"/>
  <c r="D94" i="25"/>
  <c r="AG62" i="10"/>
  <c r="D83" i="25"/>
  <c r="CD129" i="18"/>
  <c r="CD14" i="18" s="1"/>
  <c r="CD28" i="8" s="1"/>
  <c r="CD27" i="8" s="1"/>
  <c r="AG74" i="10"/>
  <c r="D95" i="25"/>
  <c r="AG65" i="10"/>
  <c r="D86" i="25"/>
  <c r="AG59" i="10"/>
  <c r="D80" i="25"/>
  <c r="AG66" i="10"/>
  <c r="D87" i="25"/>
  <c r="K40" i="10"/>
  <c r="G106" i="18"/>
  <c r="AG64" i="10"/>
  <c r="D85" i="25"/>
  <c r="AG61" i="10"/>
  <c r="D82" i="25"/>
  <c r="AG58" i="10"/>
  <c r="D79" i="25"/>
  <c r="AG69" i="10"/>
  <c r="D90" i="25"/>
  <c r="AG57" i="10"/>
  <c r="D78" i="25"/>
  <c r="I16" i="8"/>
  <c r="AG72" i="10"/>
  <c r="D93" i="25"/>
  <c r="AG75" i="10"/>
  <c r="D96" i="25"/>
  <c r="AG53" i="10"/>
  <c r="D74" i="25"/>
  <c r="AG54" i="10"/>
  <c r="D75" i="25"/>
  <c r="AG68" i="10"/>
  <c r="D89" i="25"/>
  <c r="AG52" i="10"/>
  <c r="D73" i="25"/>
  <c r="K245" i="18"/>
  <c r="H132" i="18"/>
  <c r="F133" i="18"/>
  <c r="G16" i="8"/>
  <c r="H29" i="8"/>
  <c r="BR129" i="18"/>
  <c r="BR14" i="18" s="1"/>
  <c r="BR28" i="8" s="1"/>
  <c r="BR27" i="8" s="1"/>
  <c r="H134" i="18"/>
  <c r="L107" i="18"/>
  <c r="M103" i="18" s="1"/>
  <c r="M107" i="18" s="1"/>
  <c r="N103" i="18" s="1"/>
  <c r="N107" i="18" s="1"/>
  <c r="O103" i="18" s="1"/>
  <c r="O107" i="18" s="1"/>
  <c r="P103" i="18" s="1"/>
  <c r="P107" i="18" s="1"/>
  <c r="Q103" i="18" s="1"/>
  <c r="Q107" i="18" s="1"/>
  <c r="R103" i="18" s="1"/>
  <c r="R107" i="18" s="1"/>
  <c r="S103" i="18" s="1"/>
  <c r="S107" i="18" s="1"/>
  <c r="T103" i="18" s="1"/>
  <c r="T107" i="18" s="1"/>
  <c r="U103" i="18" s="1"/>
  <c r="U107" i="18" s="1"/>
  <c r="V103" i="18" s="1"/>
  <c r="V107" i="18" s="1"/>
  <c r="W103" i="18" s="1"/>
  <c r="W107" i="18" s="1"/>
  <c r="X103" i="18" s="1"/>
  <c r="X107" i="18" s="1"/>
  <c r="Y103" i="18" s="1"/>
  <c r="Y107" i="18" s="1"/>
  <c r="Z103" i="18" s="1"/>
  <c r="Z107" i="18" s="1"/>
  <c r="AA103" i="18" s="1"/>
  <c r="AA107" i="18" s="1"/>
  <c r="AB103" i="18" s="1"/>
  <c r="AB107" i="18" s="1"/>
  <c r="AC103" i="18" s="1"/>
  <c r="AC107" i="18" s="1"/>
  <c r="AD103" i="18" s="1"/>
  <c r="AD107" i="18" s="1"/>
  <c r="BF129" i="18"/>
  <c r="BF14" i="18" s="1"/>
  <c r="BF28" i="8" s="1"/>
  <c r="BF27" i="8" s="1"/>
  <c r="H106" i="18"/>
  <c r="E135" i="18"/>
  <c r="AI132" i="14"/>
  <c r="AH158" i="14"/>
  <c r="AH19" i="14" s="1"/>
  <c r="AH208" i="18" s="1"/>
  <c r="AH235" i="18" s="1"/>
  <c r="F124" i="18"/>
  <c r="AH172" i="14"/>
  <c r="AH33" i="14" s="1"/>
  <c r="AH222" i="18" s="1"/>
  <c r="AH249" i="18" s="1"/>
  <c r="AI146" i="14"/>
  <c r="G127" i="18"/>
  <c r="AF178" i="18"/>
  <c r="E119" i="18"/>
  <c r="AI117" i="13"/>
  <c r="AH170" i="13"/>
  <c r="AH31" i="13" s="1"/>
  <c r="K118" i="18"/>
  <c r="I103" i="16"/>
  <c r="AF189" i="18"/>
  <c r="K174" i="18"/>
  <c r="BD130" i="10"/>
  <c r="BE130" i="10" s="1"/>
  <c r="BF130" i="10" s="1"/>
  <c r="BG130" i="10" s="1"/>
  <c r="BH130" i="10" s="1"/>
  <c r="BI130" i="10" s="1"/>
  <c r="BJ130" i="10" s="1"/>
  <c r="BK130" i="10" s="1"/>
  <c r="BL130" i="10" s="1"/>
  <c r="BM130" i="10" s="1"/>
  <c r="BN130" i="10" s="1"/>
  <c r="BO130" i="10" s="1"/>
  <c r="I123" i="18"/>
  <c r="AG46" i="19"/>
  <c r="AG47" i="19" s="1"/>
  <c r="AH44" i="19" s="1"/>
  <c r="W43" i="9"/>
  <c r="AF31" i="6"/>
  <c r="R3" i="22" s="1"/>
  <c r="H137" i="18"/>
  <c r="AH173" i="13"/>
  <c r="AH34" i="13" s="1"/>
  <c r="AH166" i="18" s="1"/>
  <c r="AH193" i="18" s="1"/>
  <c r="AI120" i="13"/>
  <c r="F103" i="16"/>
  <c r="F104" i="16" s="1"/>
  <c r="G101" i="16" s="1"/>
  <c r="N118" i="18"/>
  <c r="G135" i="18"/>
  <c r="I97" i="16"/>
  <c r="K147" i="18"/>
  <c r="AD130" i="18"/>
  <c r="CK129" i="18"/>
  <c r="G134" i="18"/>
  <c r="AG32" i="8"/>
  <c r="BD132" i="10"/>
  <c r="BE132" i="10" s="1"/>
  <c r="BF132" i="10" s="1"/>
  <c r="BG132" i="10" s="1"/>
  <c r="BH132" i="10" s="1"/>
  <c r="BI132" i="10" s="1"/>
  <c r="BJ132" i="10" s="1"/>
  <c r="BK132" i="10" s="1"/>
  <c r="BL132" i="10" s="1"/>
  <c r="BM132" i="10" s="1"/>
  <c r="BN132" i="10" s="1"/>
  <c r="CE129" i="18"/>
  <c r="AB130" i="18"/>
  <c r="AH83" i="10"/>
  <c r="K83" i="10" s="1"/>
  <c r="AH92" i="10"/>
  <c r="K92" i="10" s="1"/>
  <c r="AH86" i="10"/>
  <c r="K86" i="10" s="1"/>
  <c r="AH88" i="10"/>
  <c r="AH97" i="10"/>
  <c r="AH104" i="10"/>
  <c r="K104" i="10" s="1"/>
  <c r="AH93" i="10"/>
  <c r="K93" i="10" s="1"/>
  <c r="AH102" i="10"/>
  <c r="E94" i="25" s="1"/>
  <c r="AH81" i="10"/>
  <c r="E73" i="25" s="1"/>
  <c r="AH98" i="10"/>
  <c r="E90" i="25" s="1"/>
  <c r="AH34" i="10"/>
  <c r="AH103" i="10"/>
  <c r="K103" i="10" s="1"/>
  <c r="AH80" i="10"/>
  <c r="E72" i="25" s="1"/>
  <c r="AH84" i="10"/>
  <c r="AH96" i="10"/>
  <c r="E88" i="25" s="1"/>
  <c r="AH85" i="10"/>
  <c r="AH94" i="10"/>
  <c r="AH101" i="10"/>
  <c r="E93" i="25" s="1"/>
  <c r="AH90" i="10"/>
  <c r="AH91" i="10"/>
  <c r="AH154" i="10"/>
  <c r="AH95" i="10"/>
  <c r="K95" i="10" s="1"/>
  <c r="AH100" i="10"/>
  <c r="K100" i="10" s="1"/>
  <c r="AH82" i="10"/>
  <c r="AH89" i="10"/>
  <c r="AH87" i="10"/>
  <c r="AH99" i="10"/>
  <c r="K99" i="10" s="1"/>
  <c r="K35" i="10"/>
  <c r="K15" i="13"/>
  <c r="AI100" i="13"/>
  <c r="AH153" i="13"/>
  <c r="AH14" i="13" s="1"/>
  <c r="AH146" i="18" s="1"/>
  <c r="AH173" i="18" s="1"/>
  <c r="AG88" i="16"/>
  <c r="AH85" i="16" s="1"/>
  <c r="H135" i="18"/>
  <c r="AL129" i="18"/>
  <c r="M130" i="18"/>
  <c r="M266" i="18"/>
  <c r="N258" i="18" s="1"/>
  <c r="N266" i="18" s="1"/>
  <c r="O258" i="18" s="1"/>
  <c r="O266" i="18" s="1"/>
  <c r="P258" i="18" s="1"/>
  <c r="P266" i="18" s="1"/>
  <c r="Q258" i="18" s="1"/>
  <c r="Q266" i="18" s="1"/>
  <c r="R258" i="18" s="1"/>
  <c r="R266" i="18" s="1"/>
  <c r="S258" i="18" s="1"/>
  <c r="S266" i="18" s="1"/>
  <c r="T258" i="18" s="1"/>
  <c r="T266" i="18" s="1"/>
  <c r="U258" i="18" s="1"/>
  <c r="U266" i="18" s="1"/>
  <c r="V258" i="18" s="1"/>
  <c r="V266" i="18" s="1"/>
  <c r="W258" i="18" s="1"/>
  <c r="W266" i="18" s="1"/>
  <c r="X258" i="18" s="1"/>
  <c r="X266" i="18" s="1"/>
  <c r="Y258" i="18" s="1"/>
  <c r="Y266" i="18" s="1"/>
  <c r="Z258" i="18" s="1"/>
  <c r="Z266" i="18" s="1"/>
  <c r="AA258" i="18" s="1"/>
  <c r="AA266" i="18" s="1"/>
  <c r="AB258" i="18" s="1"/>
  <c r="AB266" i="18" s="1"/>
  <c r="AC258" i="18" s="1"/>
  <c r="AC266" i="18" s="1"/>
  <c r="AD258" i="18" s="1"/>
  <c r="AD266" i="18" s="1"/>
  <c r="K218" i="18"/>
  <c r="BC129" i="18"/>
  <c r="BC14" i="18" s="1"/>
  <c r="BC28" i="8" s="1"/>
  <c r="BC27" i="8" s="1"/>
  <c r="AI135" i="14"/>
  <c r="AH161" i="14"/>
  <c r="AH22" i="14" s="1"/>
  <c r="AH211" i="18" s="1"/>
  <c r="AH238" i="18" s="1"/>
  <c r="AF176" i="18"/>
  <c r="BD127" i="10"/>
  <c r="BE127" i="10" s="1"/>
  <c r="BF127" i="10" s="1"/>
  <c r="BG127" i="10" s="1"/>
  <c r="BH127" i="10" s="1"/>
  <c r="BI127" i="10" s="1"/>
  <c r="BJ127" i="10" s="1"/>
  <c r="BK127" i="10" s="1"/>
  <c r="BL127" i="10" s="1"/>
  <c r="BM127" i="10" s="1"/>
  <c r="BN127" i="10" s="1"/>
  <c r="BO127" i="10" s="1"/>
  <c r="AU129" i="18"/>
  <c r="P130" i="18"/>
  <c r="H16" i="8"/>
  <c r="Y5" i="22"/>
  <c r="AH28" i="12"/>
  <c r="AH29" i="12"/>
  <c r="AH32" i="6" s="1"/>
  <c r="K32" i="6" s="1"/>
  <c r="AI144" i="14"/>
  <c r="AH170" i="14"/>
  <c r="AH31" i="14" s="1"/>
  <c r="AH220" i="18" s="1"/>
  <c r="AH247" i="18" s="1"/>
  <c r="AI116" i="13"/>
  <c r="AH169" i="13"/>
  <c r="AH30" i="13" s="1"/>
  <c r="AH162" i="18" s="1"/>
  <c r="AH189" i="18" s="1"/>
  <c r="Z5" i="22"/>
  <c r="AH21" i="12"/>
  <c r="AH22" i="12"/>
  <c r="AH38" i="6" s="1"/>
  <c r="K38" i="6" s="1"/>
  <c r="K20" i="12"/>
  <c r="G132" i="18"/>
  <c r="CH129" i="18"/>
  <c r="AC130" i="18"/>
  <c r="H262" i="18"/>
  <c r="AI32" i="17"/>
  <c r="AJ29" i="17" s="1"/>
  <c r="AI17" i="17"/>
  <c r="H97" i="16"/>
  <c r="AH153" i="14"/>
  <c r="AH14" i="14" s="1"/>
  <c r="AH203" i="18" s="1"/>
  <c r="AH230" i="18" s="1"/>
  <c r="AI127" i="14"/>
  <c r="F125" i="18"/>
  <c r="BS129" i="18"/>
  <c r="X130" i="18"/>
  <c r="BD114" i="10"/>
  <c r="BE114" i="10" s="1"/>
  <c r="BF114" i="10" s="1"/>
  <c r="BG114" i="10" s="1"/>
  <c r="BH114" i="10" s="1"/>
  <c r="BI114" i="10" s="1"/>
  <c r="BJ114" i="10" s="1"/>
  <c r="BK114" i="10" s="1"/>
  <c r="BL114" i="10" s="1"/>
  <c r="BM114" i="10" s="1"/>
  <c r="BN114" i="10" s="1"/>
  <c r="BO114" i="10" s="1"/>
  <c r="BD117" i="10"/>
  <c r="BE117" i="10" s="1"/>
  <c r="BF117" i="10" s="1"/>
  <c r="BG117" i="10" s="1"/>
  <c r="BH117" i="10" s="1"/>
  <c r="BI117" i="10" s="1"/>
  <c r="BJ117" i="10" s="1"/>
  <c r="BK117" i="10" s="1"/>
  <c r="BL117" i="10" s="1"/>
  <c r="BM117" i="10" s="1"/>
  <c r="BN117" i="10" s="1"/>
  <c r="BO117" i="10" s="1"/>
  <c r="BJ129" i="18"/>
  <c r="U130" i="18"/>
  <c r="CJ129" i="18"/>
  <c r="CJ14" i="18" s="1"/>
  <c r="CJ28" i="8" s="1"/>
  <c r="CJ27" i="8" s="1"/>
  <c r="AI105" i="13"/>
  <c r="AH158" i="13"/>
  <c r="AH19" i="13" s="1"/>
  <c r="AH151" i="18" s="1"/>
  <c r="AH178" i="18" s="1"/>
  <c r="I125" i="18"/>
  <c r="BD126" i="10"/>
  <c r="BE126" i="10" s="1"/>
  <c r="BF126" i="10" s="1"/>
  <c r="BG126" i="10" s="1"/>
  <c r="BH126" i="10" s="1"/>
  <c r="BI126" i="10" s="1"/>
  <c r="BJ126" i="10" s="1"/>
  <c r="BK126" i="10" s="1"/>
  <c r="BL126" i="10" s="1"/>
  <c r="BM126" i="10" s="1"/>
  <c r="BN126" i="10" s="1"/>
  <c r="BO126" i="10" s="1"/>
  <c r="K155" i="18"/>
  <c r="AQ129" i="18"/>
  <c r="AQ14" i="18" s="1"/>
  <c r="AQ28" i="8" s="1"/>
  <c r="AQ27" i="8" s="1"/>
  <c r="AH158" i="10"/>
  <c r="K39" i="10"/>
  <c r="AI152" i="13"/>
  <c r="AI13" i="13" s="1"/>
  <c r="AJ99" i="13"/>
  <c r="AH157" i="10"/>
  <c r="K38" i="10"/>
  <c r="I134" i="18"/>
  <c r="E133" i="18"/>
  <c r="AG30" i="18"/>
  <c r="AG21" i="18"/>
  <c r="AH103" i="18"/>
  <c r="AH107" i="18" s="1"/>
  <c r="F60" i="16"/>
  <c r="G57" i="16" s="1"/>
  <c r="G60" i="16" s="1"/>
  <c r="H57" i="16" s="1"/>
  <c r="H60" i="16" s="1"/>
  <c r="I57" i="16" s="1"/>
  <c r="I60" i="16" s="1"/>
  <c r="AI110" i="13"/>
  <c r="AH163" i="13"/>
  <c r="AH24" i="13" s="1"/>
  <c r="BP129" i="18"/>
  <c r="W130" i="18"/>
  <c r="AI168" i="14"/>
  <c r="AI29" i="14" s="1"/>
  <c r="AJ142" i="14"/>
  <c r="F136" i="18"/>
  <c r="AI113" i="13"/>
  <c r="AH166" i="13"/>
  <c r="AH27" i="13" s="1"/>
  <c r="AH159" i="18" s="1"/>
  <c r="AH186" i="18" s="1"/>
  <c r="AG51" i="10"/>
  <c r="AG79" i="10"/>
  <c r="AF244" i="18"/>
  <c r="AF185" i="18"/>
  <c r="BU129" i="18"/>
  <c r="BU14" i="18" s="1"/>
  <c r="BU28" i="8" s="1"/>
  <c r="BU27" i="8" s="1"/>
  <c r="AG200" i="18"/>
  <c r="AG228" i="18"/>
  <c r="AG227" i="18" s="1"/>
  <c r="AG19" i="8" s="1"/>
  <c r="I81" i="16"/>
  <c r="AI129" i="18"/>
  <c r="L130" i="18"/>
  <c r="AJ116" i="12"/>
  <c r="AI27" i="12"/>
  <c r="AF177" i="18"/>
  <c r="AJ171" i="12"/>
  <c r="AI20" i="12"/>
  <c r="CA129" i="18"/>
  <c r="CA14" i="18" s="1"/>
  <c r="CG129" i="18"/>
  <c r="CG14" i="18" s="1"/>
  <c r="CG28" i="8" s="1"/>
  <c r="CG27" i="8" s="1"/>
  <c r="V118" i="18"/>
  <c r="G138" i="18"/>
  <c r="F128" i="18"/>
  <c r="I122" i="18"/>
  <c r="AB118" i="18"/>
  <c r="BD129" i="10"/>
  <c r="BE129" i="10" s="1"/>
  <c r="BF129" i="10" s="1"/>
  <c r="BG129" i="10" s="1"/>
  <c r="BH129" i="10" s="1"/>
  <c r="BI129" i="10" s="1"/>
  <c r="BJ129" i="10" s="1"/>
  <c r="BK129" i="10" s="1"/>
  <c r="BL129" i="10" s="1"/>
  <c r="BM129" i="10" s="1"/>
  <c r="BN129" i="10" s="1"/>
  <c r="BO129" i="10" s="1"/>
  <c r="AH204" i="18"/>
  <c r="K15" i="14"/>
  <c r="E128" i="18"/>
  <c r="E137" i="18"/>
  <c r="AI121" i="13"/>
  <c r="AH174" i="13"/>
  <c r="AH35" i="13" s="1"/>
  <c r="BD129" i="18"/>
  <c r="S130" i="18"/>
  <c r="BD121" i="10"/>
  <c r="BE121" i="10" s="1"/>
  <c r="BF121" i="10" s="1"/>
  <c r="BG121" i="10" s="1"/>
  <c r="BH121" i="10" s="1"/>
  <c r="BI121" i="10" s="1"/>
  <c r="BJ121" i="10" s="1"/>
  <c r="BK121" i="10" s="1"/>
  <c r="BL121" i="10" s="1"/>
  <c r="BM121" i="10" s="1"/>
  <c r="BN121" i="10" s="1"/>
  <c r="BO121" i="10" s="1"/>
  <c r="AJ109" i="13"/>
  <c r="AI162" i="13"/>
  <c r="AI23" i="13" s="1"/>
  <c r="BD116" i="10"/>
  <c r="BE116" i="10" s="1"/>
  <c r="BF116" i="10" s="1"/>
  <c r="BG116" i="10" s="1"/>
  <c r="BH116" i="10" s="1"/>
  <c r="BI116" i="10" s="1"/>
  <c r="BJ116" i="10" s="1"/>
  <c r="BK116" i="10" s="1"/>
  <c r="BL116" i="10" s="1"/>
  <c r="BM116" i="10" s="1"/>
  <c r="BN116" i="10" s="1"/>
  <c r="BO116" i="10" s="1"/>
  <c r="H125" i="18"/>
  <c r="F138" i="18"/>
  <c r="AD118" i="18"/>
  <c r="AJ30" i="10"/>
  <c r="AI39" i="10"/>
  <c r="AJ29" i="10"/>
  <c r="AI38" i="10"/>
  <c r="E65" i="20"/>
  <c r="AI147" i="14"/>
  <c r="AH173" i="14"/>
  <c r="AH34" i="14" s="1"/>
  <c r="AH223" i="18" s="1"/>
  <c r="AH250" i="18" s="1"/>
  <c r="BF110" i="10"/>
  <c r="BG110" i="10" s="1"/>
  <c r="BH110" i="10" s="1"/>
  <c r="BI110" i="10" s="1"/>
  <c r="BJ110" i="10" s="1"/>
  <c r="BK110" i="10" s="1"/>
  <c r="BL110" i="10" s="1"/>
  <c r="BM110" i="10" s="1"/>
  <c r="BN110" i="10" s="1"/>
  <c r="BO110" i="10" s="1"/>
  <c r="AI137" i="14"/>
  <c r="AH163" i="14"/>
  <c r="AH24" i="14" s="1"/>
  <c r="AH213" i="18" s="1"/>
  <c r="AH240" i="18" s="1"/>
  <c r="AF229" i="18"/>
  <c r="AF99" i="16"/>
  <c r="AG96" i="16" s="1"/>
  <c r="K97" i="16"/>
  <c r="AJ125" i="14"/>
  <c r="AI151" i="14"/>
  <c r="AI12" i="14" s="1"/>
  <c r="AH155" i="14"/>
  <c r="AH16" i="14" s="1"/>
  <c r="AH205" i="18" s="1"/>
  <c r="AH232" i="18" s="1"/>
  <c r="AI129" i="14"/>
  <c r="X44" i="9"/>
  <c r="AI13" i="19"/>
  <c r="AI16" i="19" s="1"/>
  <c r="AH36" i="7"/>
  <c r="K36" i="7" s="1"/>
  <c r="AI25" i="10"/>
  <c r="AJ26" i="10"/>
  <c r="AI35" i="10"/>
  <c r="AI13" i="10"/>
  <c r="AF248" i="18"/>
  <c r="H126" i="18"/>
  <c r="F106" i="18"/>
  <c r="H119" i="18"/>
  <c r="AF240" i="18"/>
  <c r="BO129" i="18"/>
  <c r="BO14" i="18" s="1"/>
  <c r="BO28" i="8" s="1"/>
  <c r="BO27" i="8" s="1"/>
  <c r="AF183" i="18"/>
  <c r="M118" i="18"/>
  <c r="H128" i="18"/>
  <c r="M75" i="16"/>
  <c r="F123" i="18"/>
  <c r="AF242" i="18"/>
  <c r="E132" i="18"/>
  <c r="AN129" i="18"/>
  <c r="AN14" i="18" s="1"/>
  <c r="AN28" i="8" s="1"/>
  <c r="AN27" i="8" s="1"/>
  <c r="AG11" i="14"/>
  <c r="I75" i="16"/>
  <c r="P118" i="18"/>
  <c r="AJ98" i="13"/>
  <c r="AI151" i="13"/>
  <c r="AI12" i="13" s="1"/>
  <c r="AF232" i="18"/>
  <c r="H65" i="20"/>
  <c r="BG129" i="18"/>
  <c r="T130" i="18"/>
  <c r="K19" i="14"/>
  <c r="X42" i="9"/>
  <c r="E81" i="16"/>
  <c r="E82" i="16" s="1"/>
  <c r="F79" i="16" s="1"/>
  <c r="F82" i="16" s="1"/>
  <c r="G79" i="16" s="1"/>
  <c r="E134" i="18"/>
  <c r="X118" i="18"/>
  <c r="BD113" i="10"/>
  <c r="BE113" i="10" s="1"/>
  <c r="BF113" i="10" s="1"/>
  <c r="BG113" i="10" s="1"/>
  <c r="BH113" i="10" s="1"/>
  <c r="BI113" i="10" s="1"/>
  <c r="BJ113" i="10" s="1"/>
  <c r="BK113" i="10" s="1"/>
  <c r="BL113" i="10" s="1"/>
  <c r="BM113" i="10" s="1"/>
  <c r="BN113" i="10" s="1"/>
  <c r="BO113" i="10" s="1"/>
  <c r="AR129" i="18"/>
  <c r="O130" i="18"/>
  <c r="AI154" i="14"/>
  <c r="AI15" i="14" s="1"/>
  <c r="AJ128" i="14"/>
  <c r="BI129" i="18"/>
  <c r="BI14" i="18" s="1"/>
  <c r="BI28" i="8" s="1"/>
  <c r="BI27" i="8" s="1"/>
  <c r="AG24" i="18"/>
  <c r="AG22" i="7" s="1"/>
  <c r="AG33" i="18"/>
  <c r="AG47" i="7" s="1"/>
  <c r="AH258" i="18"/>
  <c r="AH266" i="18" s="1"/>
  <c r="G119" i="18"/>
  <c r="BD119" i="10"/>
  <c r="BE119" i="10" s="1"/>
  <c r="BF119" i="10" s="1"/>
  <c r="BG119" i="10" s="1"/>
  <c r="BH119" i="10" s="1"/>
  <c r="BI119" i="10" s="1"/>
  <c r="BJ119" i="10" s="1"/>
  <c r="BK119" i="10" s="1"/>
  <c r="BL119" i="10" s="1"/>
  <c r="BM119" i="10" s="1"/>
  <c r="BN119" i="10" s="1"/>
  <c r="BO119" i="10" s="1"/>
  <c r="F81" i="16"/>
  <c r="U118" i="18"/>
  <c r="F262" i="18"/>
  <c r="AF251" i="18"/>
  <c r="AH20" i="8"/>
  <c r="K20" i="8" s="1"/>
  <c r="E106" i="18"/>
  <c r="E107" i="18" s="1"/>
  <c r="F103" i="18" s="1"/>
  <c r="AI148" i="14"/>
  <c r="AH174" i="14"/>
  <c r="AH35" i="14" s="1"/>
  <c r="AX129" i="18"/>
  <c r="Q130" i="18"/>
  <c r="AG65" i="16"/>
  <c r="AG66" i="16" s="1"/>
  <c r="AH63" i="16" s="1"/>
  <c r="AH24" i="17"/>
  <c r="AH25" i="17" s="1"/>
  <c r="L75" i="16"/>
  <c r="BE123" i="10"/>
  <c r="BF123" i="10" s="1"/>
  <c r="BG123" i="10" s="1"/>
  <c r="BH123" i="10" s="1"/>
  <c r="BI123" i="10" s="1"/>
  <c r="BJ123" i="10" s="1"/>
  <c r="BK123" i="10" s="1"/>
  <c r="BL123" i="10" s="1"/>
  <c r="BM123" i="10" s="1"/>
  <c r="BN123" i="10" s="1"/>
  <c r="BO123" i="10" s="1"/>
  <c r="F137" i="18"/>
  <c r="W118" i="18"/>
  <c r="AH171" i="14"/>
  <c r="AH32" i="14" s="1"/>
  <c r="AI145" i="14"/>
  <c r="G124" i="18"/>
  <c r="AI122" i="13"/>
  <c r="AH175" i="13"/>
  <c r="AH36" i="13" s="1"/>
  <c r="K80" i="10"/>
  <c r="G262" i="18"/>
  <c r="AJ31" i="10"/>
  <c r="AI40" i="10"/>
  <c r="H124" i="18"/>
  <c r="K29" i="14"/>
  <c r="AH167" i="14"/>
  <c r="AH28" i="14" s="1"/>
  <c r="AI141" i="14"/>
  <c r="AH144" i="18"/>
  <c r="K144" i="18" s="1"/>
  <c r="AH209" i="18"/>
  <c r="K20" i="14"/>
  <c r="AF181" i="18"/>
  <c r="AF235" i="18"/>
  <c r="K208" i="18"/>
  <c r="G136" i="18"/>
  <c r="E266" i="18"/>
  <c r="F258" i="18" s="1"/>
  <c r="AG14" i="20"/>
  <c r="AH16" i="20" s="1"/>
  <c r="AH15" i="20" s="1"/>
  <c r="AF77" i="16"/>
  <c r="AG74" i="16" s="1"/>
  <c r="K75" i="16"/>
  <c r="AT129" i="18"/>
  <c r="AT14" i="18" s="1"/>
  <c r="AT28" i="8" s="1"/>
  <c r="AT27" i="8" s="1"/>
  <c r="AI138" i="14"/>
  <c r="AH164" i="14"/>
  <c r="AH25" i="14" s="1"/>
  <c r="G65" i="20"/>
  <c r="AF194" i="18"/>
  <c r="S118" i="18"/>
  <c r="X6" i="22"/>
  <c r="AI14" i="12"/>
  <c r="AI15" i="12"/>
  <c r="AI21" i="6" s="1"/>
  <c r="F66" i="20"/>
  <c r="G137" i="18"/>
  <c r="AH14" i="20"/>
  <c r="AI16" i="20" s="1"/>
  <c r="E16" i="8"/>
  <c r="K23" i="13"/>
  <c r="K27" i="13"/>
  <c r="K34" i="16"/>
  <c r="W44" i="9"/>
  <c r="AH167" i="13"/>
  <c r="AH28" i="13" s="1"/>
  <c r="AH160" i="18" s="1"/>
  <c r="AH187" i="18" s="1"/>
  <c r="AI114" i="13"/>
  <c r="F97" i="16"/>
  <c r="CB135" i="10"/>
  <c r="AA135" i="10"/>
  <c r="AB135" i="10"/>
  <c r="CC135" i="10"/>
  <c r="AC135" i="10"/>
  <c r="CD135" i="10"/>
  <c r="AD135" i="10"/>
  <c r="CE135" i="10"/>
  <c r="CF135" i="10"/>
  <c r="CG135" i="10"/>
  <c r="CH135" i="10"/>
  <c r="CI135" i="10"/>
  <c r="CJ135" i="10"/>
  <c r="CK135" i="10"/>
  <c r="CL135" i="10"/>
  <c r="CM135" i="10"/>
  <c r="BP135" i="10"/>
  <c r="BP118" i="10" s="1"/>
  <c r="W135" i="10"/>
  <c r="X135" i="10"/>
  <c r="BQ135" i="10"/>
  <c r="BR135" i="10"/>
  <c r="Y135" i="10"/>
  <c r="BS135" i="10"/>
  <c r="Z135" i="10"/>
  <c r="BT135" i="10"/>
  <c r="BU135" i="10"/>
  <c r="BV135" i="10"/>
  <c r="BW135" i="10"/>
  <c r="BX135" i="10"/>
  <c r="BY135" i="10"/>
  <c r="BZ135" i="10"/>
  <c r="CA135" i="10"/>
  <c r="BD112" i="10"/>
  <c r="BE112" i="10" s="1"/>
  <c r="BF112" i="10" s="1"/>
  <c r="BG112" i="10" s="1"/>
  <c r="BH112" i="10" s="1"/>
  <c r="BI112" i="10" s="1"/>
  <c r="BJ112" i="10" s="1"/>
  <c r="BK112" i="10" s="1"/>
  <c r="BL112" i="10" s="1"/>
  <c r="BM112" i="10" s="1"/>
  <c r="BN112" i="10" s="1"/>
  <c r="BO112" i="10" s="1"/>
  <c r="F135" i="18"/>
  <c r="AG35" i="6"/>
  <c r="AG14" i="17"/>
  <c r="K3" i="22"/>
  <c r="M3" i="22" s="1"/>
  <c r="AF141" i="10"/>
  <c r="AF162" i="10"/>
  <c r="AE3" i="22" s="1"/>
  <c r="F93" i="16"/>
  <c r="G90" i="16" s="1"/>
  <c r="G93" i="16" s="1"/>
  <c r="H90" i="16" s="1"/>
  <c r="H93" i="16" s="1"/>
  <c r="I90" i="16" s="1"/>
  <c r="I93" i="16" s="1"/>
  <c r="F121" i="18"/>
  <c r="AI107" i="13"/>
  <c r="AH160" i="13"/>
  <c r="AH21" i="13" s="1"/>
  <c r="AH153" i="18" s="1"/>
  <c r="AH180" i="18" s="1"/>
  <c r="AI104" i="13"/>
  <c r="AH157" i="13"/>
  <c r="AH18" i="13" s="1"/>
  <c r="AH150" i="18" s="1"/>
  <c r="AH177" i="18" s="1"/>
  <c r="K104" i="16"/>
  <c r="L101" i="16" s="1"/>
  <c r="L104" i="16" s="1"/>
  <c r="M101" i="16" s="1"/>
  <c r="M104" i="16" s="1"/>
  <c r="N101" i="16" s="1"/>
  <c r="N104" i="16" s="1"/>
  <c r="O101" i="16" s="1"/>
  <c r="O104" i="16" s="1"/>
  <c r="P101" i="16" s="1"/>
  <c r="P104" i="16" s="1"/>
  <c r="Q101" i="16" s="1"/>
  <c r="Q104" i="16" s="1"/>
  <c r="R101" i="16" s="1"/>
  <c r="R104" i="16" s="1"/>
  <c r="S101" i="16" s="1"/>
  <c r="S104" i="16" s="1"/>
  <c r="T101" i="16" s="1"/>
  <c r="T104" i="16" s="1"/>
  <c r="U101" i="16" s="1"/>
  <c r="U104" i="16" s="1"/>
  <c r="V101" i="16" s="1"/>
  <c r="V104" i="16" s="1"/>
  <c r="W101" i="16" s="1"/>
  <c r="W104" i="16" s="1"/>
  <c r="X101" i="16" s="1"/>
  <c r="X104" i="16" s="1"/>
  <c r="Y101" i="16" s="1"/>
  <c r="Y104" i="16" s="1"/>
  <c r="Z101" i="16" s="1"/>
  <c r="Z104" i="16" s="1"/>
  <c r="AA101" i="16" s="1"/>
  <c r="AA104" i="16" s="1"/>
  <c r="AB101" i="16" s="1"/>
  <c r="AB104" i="16" s="1"/>
  <c r="AC101" i="16" s="1"/>
  <c r="AC104" i="16" s="1"/>
  <c r="AD101" i="16" s="1"/>
  <c r="AD104" i="16" s="1"/>
  <c r="AF237" i="18"/>
  <c r="AI108" i="13"/>
  <c r="AH161" i="13"/>
  <c r="AH22" i="13" s="1"/>
  <c r="AH154" i="18" s="1"/>
  <c r="AH181" i="18" s="1"/>
  <c r="BV129" i="18"/>
  <c r="Y130" i="18"/>
  <c r="AJ133" i="14"/>
  <c r="AI159" i="14"/>
  <c r="AI20" i="14" s="1"/>
  <c r="X43" i="9"/>
  <c r="K33" i="14"/>
  <c r="T118" i="18"/>
  <c r="G66" i="20"/>
  <c r="BD128" i="10"/>
  <c r="BE128" i="10" s="1"/>
  <c r="BF128" i="10" s="1"/>
  <c r="BG128" i="10" s="1"/>
  <c r="BH128" i="10" s="1"/>
  <c r="BI128" i="10" s="1"/>
  <c r="BJ128" i="10" s="1"/>
  <c r="BK128" i="10" s="1"/>
  <c r="BL128" i="10" s="1"/>
  <c r="BM128" i="10" s="1"/>
  <c r="BN128" i="10" s="1"/>
  <c r="BO128" i="10" s="1"/>
  <c r="F134" i="18"/>
  <c r="AF187" i="18"/>
  <c r="O118" i="18"/>
  <c r="AF179" i="18"/>
  <c r="I121" i="18"/>
  <c r="K14" i="14"/>
  <c r="AJ130" i="14"/>
  <c r="AI156" i="14"/>
  <c r="AI17" i="14" s="1"/>
  <c r="AK62" i="12"/>
  <c r="AJ13" i="12"/>
  <c r="AH21" i="6"/>
  <c r="K21" i="6" s="1"/>
  <c r="K82" i="16"/>
  <c r="L79" i="16" s="1"/>
  <c r="L82" i="16" s="1"/>
  <c r="M79" i="16" s="1"/>
  <c r="M82" i="16" s="1"/>
  <c r="N79" i="16" s="1"/>
  <c r="N82" i="16" s="1"/>
  <c r="O79" i="16" s="1"/>
  <c r="O82" i="16" s="1"/>
  <c r="P79" i="16" s="1"/>
  <c r="P82" i="16" s="1"/>
  <c r="Q79" i="16" s="1"/>
  <c r="Q82" i="16" s="1"/>
  <c r="R79" i="16" s="1"/>
  <c r="R82" i="16" s="1"/>
  <c r="S79" i="16" s="1"/>
  <c r="S82" i="16" s="1"/>
  <c r="T79" i="16" s="1"/>
  <c r="T82" i="16" s="1"/>
  <c r="U79" i="16" s="1"/>
  <c r="U82" i="16" s="1"/>
  <c r="V79" i="16" s="1"/>
  <c r="V82" i="16" s="1"/>
  <c r="W79" i="16" s="1"/>
  <c r="W82" i="16" s="1"/>
  <c r="X79" i="16" s="1"/>
  <c r="X82" i="16" s="1"/>
  <c r="Y79" i="16" s="1"/>
  <c r="Y82" i="16" s="1"/>
  <c r="Z79" i="16" s="1"/>
  <c r="Z82" i="16" s="1"/>
  <c r="AA79" i="16" s="1"/>
  <c r="AA82" i="16" s="1"/>
  <c r="AB79" i="16" s="1"/>
  <c r="AB82" i="16" s="1"/>
  <c r="AC79" i="16" s="1"/>
  <c r="AC82" i="16" s="1"/>
  <c r="AD79" i="16" s="1"/>
  <c r="AD82" i="16" s="1"/>
  <c r="K82" i="10"/>
  <c r="BL129" i="18"/>
  <c r="BL14" i="18" s="1"/>
  <c r="BL28" i="8" s="1"/>
  <c r="BL27" i="8" s="1"/>
  <c r="K159" i="18"/>
  <c r="AF186" i="18"/>
  <c r="BD108" i="10"/>
  <c r="BE108" i="10" s="1"/>
  <c r="BF108" i="10" s="1"/>
  <c r="BG108" i="10" s="1"/>
  <c r="BH108" i="10" s="1"/>
  <c r="BI108" i="10" s="1"/>
  <c r="BJ108" i="10" s="1"/>
  <c r="BK108" i="10" s="1"/>
  <c r="BL108" i="10" s="1"/>
  <c r="BM108" i="10" s="1"/>
  <c r="BN108" i="10" s="1"/>
  <c r="BO108" i="10" s="1"/>
  <c r="AF188" i="18"/>
  <c r="AI139" i="14"/>
  <c r="AH165" i="14"/>
  <c r="AH26" i="14" s="1"/>
  <c r="AG33" i="6"/>
  <c r="X46" i="9" s="1"/>
  <c r="AG63" i="20"/>
  <c r="AG169" i="18" s="1"/>
  <c r="AH148" i="18"/>
  <c r="K16" i="13"/>
  <c r="K166" i="18"/>
  <c r="AF193" i="18"/>
  <c r="AH168" i="13"/>
  <c r="AH29" i="13" s="1"/>
  <c r="AH161" i="18" s="1"/>
  <c r="AH188" i="18" s="1"/>
  <c r="AI115" i="13"/>
  <c r="AI118" i="13"/>
  <c r="AH171" i="13"/>
  <c r="AH32" i="13" s="1"/>
  <c r="AH164" i="18" s="1"/>
  <c r="AH191" i="18" s="1"/>
  <c r="BE124" i="10"/>
  <c r="BF124" i="10" s="1"/>
  <c r="BG124" i="10" s="1"/>
  <c r="BH124" i="10" s="1"/>
  <c r="BI124" i="10" s="1"/>
  <c r="BJ124" i="10" s="1"/>
  <c r="BK124" i="10" s="1"/>
  <c r="BL124" i="10" s="1"/>
  <c r="BM124" i="10" s="1"/>
  <c r="BN124" i="10" s="1"/>
  <c r="BO124" i="10" s="1"/>
  <c r="E126" i="18"/>
  <c r="AF50" i="10"/>
  <c r="AH46" i="16"/>
  <c r="K46" i="16" s="1"/>
  <c r="L4" i="22"/>
  <c r="AG14" i="10"/>
  <c r="N4" i="22" s="1"/>
  <c r="AG143" i="10"/>
  <c r="AF191" i="18"/>
  <c r="BD109" i="10"/>
  <c r="BE109" i="10" s="1"/>
  <c r="BF109" i="10" s="1"/>
  <c r="BG109" i="10" s="1"/>
  <c r="BH109" i="10" s="1"/>
  <c r="BI109" i="10" s="1"/>
  <c r="BJ109" i="10" s="1"/>
  <c r="BK109" i="10" s="1"/>
  <c r="BL109" i="10" s="1"/>
  <c r="BM109" i="10" s="1"/>
  <c r="BN109" i="10" s="1"/>
  <c r="BO109" i="10" s="1"/>
  <c r="F132" i="18"/>
  <c r="H66" i="20"/>
  <c r="K89" i="10"/>
  <c r="K34" i="14"/>
  <c r="AG20" i="16"/>
  <c r="AG14" i="7" s="1"/>
  <c r="AH57" i="16"/>
  <c r="AH60" i="16" s="1"/>
  <c r="AI166" i="14"/>
  <c r="AI27" i="14" s="1"/>
  <c r="AJ140" i="14"/>
  <c r="K22" i="14"/>
  <c r="AI134" i="14"/>
  <c r="AH160" i="14"/>
  <c r="AH21" i="14" s="1"/>
  <c r="BA129" i="18"/>
  <c r="R130" i="18"/>
  <c r="K31" i="14"/>
  <c r="K222" i="18"/>
  <c r="AF249" i="18"/>
  <c r="H81" i="16"/>
  <c r="E53" i="16"/>
  <c r="BD125" i="10"/>
  <c r="BE125" i="10" s="1"/>
  <c r="BF125" i="10" s="1"/>
  <c r="BG125" i="10" s="1"/>
  <c r="BH125" i="10" s="1"/>
  <c r="BI125" i="10" s="1"/>
  <c r="BJ125" i="10" s="1"/>
  <c r="BK125" i="10" s="1"/>
  <c r="BL125" i="10" s="1"/>
  <c r="BM125" i="10" s="1"/>
  <c r="BN125" i="10" s="1"/>
  <c r="BO125" i="10" s="1"/>
  <c r="AF39" i="6"/>
  <c r="AF37" i="6" s="1"/>
  <c r="S3" i="22" s="1"/>
  <c r="AF64" i="20"/>
  <c r="I133" i="18"/>
  <c r="H123" i="18"/>
  <c r="AJ143" i="14"/>
  <c r="AI169" i="14"/>
  <c r="AI30" i="14" s="1"/>
  <c r="BX129" i="18"/>
  <c r="BX14" i="18" s="1"/>
  <c r="BX28" i="8" s="1"/>
  <c r="BX27" i="8" s="1"/>
  <c r="I132" i="18"/>
  <c r="K203" i="18"/>
  <c r="AF230" i="18"/>
  <c r="K206" i="18"/>
  <c r="F75" i="16"/>
  <c r="G133" i="18"/>
  <c r="AF184" i="18"/>
  <c r="AI111" i="13"/>
  <c r="AH164" i="13"/>
  <c r="AH25" i="13" s="1"/>
  <c r="H133" i="18"/>
  <c r="G123" i="18"/>
  <c r="AJ32" i="10"/>
  <c r="AI41" i="10"/>
  <c r="AF195" i="18"/>
  <c r="AW129" i="18"/>
  <c r="AW14" i="18" s="1"/>
  <c r="AW28" i="8" s="1"/>
  <c r="AW27" i="8" s="1"/>
  <c r="AG143" i="18"/>
  <c r="AG171" i="18"/>
  <c r="AG170" i="18" s="1"/>
  <c r="AG18" i="8" s="1"/>
  <c r="BM129" i="18"/>
  <c r="V130" i="18"/>
  <c r="V5" i="22"/>
  <c r="K13" i="10"/>
  <c r="K14" i="13"/>
  <c r="AI103" i="13"/>
  <c r="AH156" i="13"/>
  <c r="AH17" i="13" s="1"/>
  <c r="AH165" i="13"/>
  <c r="AH26" i="13" s="1"/>
  <c r="AH158" i="18" s="1"/>
  <c r="AH185" i="18" s="1"/>
  <c r="AI112" i="13"/>
  <c r="AG34" i="6"/>
  <c r="I128" i="18"/>
  <c r="AZ129" i="18"/>
  <c r="AZ14" i="18" s="1"/>
  <c r="AZ28" i="8" s="1"/>
  <c r="AZ27" i="8" s="1"/>
  <c r="AF250" i="18"/>
  <c r="AJ28" i="10"/>
  <c r="AI37" i="10"/>
  <c r="CB129" i="18"/>
  <c r="AA130" i="18"/>
  <c r="AH216" i="18"/>
  <c r="K27" i="14"/>
  <c r="K211" i="18"/>
  <c r="AF238" i="18"/>
  <c r="Y118" i="18"/>
  <c r="H138" i="18"/>
  <c r="I262" i="18"/>
  <c r="F119" i="18"/>
  <c r="K220" i="18"/>
  <c r="AF247" i="18"/>
  <c r="H75" i="16"/>
  <c r="AG55" i="16"/>
  <c r="AH52" i="16" s="1"/>
  <c r="AH54" i="16" s="1"/>
  <c r="AH55" i="16" s="1"/>
  <c r="AI52" i="16" s="1"/>
  <c r="AF241" i="18"/>
  <c r="BD111" i="10"/>
  <c r="BE111" i="10" s="1"/>
  <c r="BF111" i="10" s="1"/>
  <c r="BG111" i="10" s="1"/>
  <c r="BH111" i="10" s="1"/>
  <c r="BI111" i="10" s="1"/>
  <c r="BJ111" i="10" s="1"/>
  <c r="BK111" i="10" s="1"/>
  <c r="BL111" i="10" s="1"/>
  <c r="BM111" i="10" s="1"/>
  <c r="BN111" i="10" s="1"/>
  <c r="BO111" i="10" s="1"/>
  <c r="AH129" i="18"/>
  <c r="AH14" i="18" s="1"/>
  <c r="AH28" i="8" s="1"/>
  <c r="AH27" i="8" s="1"/>
  <c r="I106" i="18"/>
  <c r="F65" i="20"/>
  <c r="AF19" i="20"/>
  <c r="AG16" i="20"/>
  <c r="AH219" i="18"/>
  <c r="K30" i="14"/>
  <c r="AK129" i="18"/>
  <c r="AK14" i="18" s="1"/>
  <c r="AK28" i="8" s="1"/>
  <c r="AK27" i="8" s="1"/>
  <c r="G125" i="18"/>
  <c r="AJ136" i="14"/>
  <c r="AI162" i="14"/>
  <c r="AI23" i="14" s="1"/>
  <c r="G81" i="16"/>
  <c r="K233" i="18"/>
  <c r="I127" i="18"/>
  <c r="AF129" i="18"/>
  <c r="K130" i="18"/>
  <c r="AF190" i="18"/>
  <c r="K90" i="10"/>
  <c r="AI126" i="14"/>
  <c r="AH152" i="14"/>
  <c r="AH13" i="14" s="1"/>
  <c r="AH165" i="18"/>
  <c r="K33" i="13"/>
  <c r="AI157" i="14"/>
  <c r="AI18" i="14" s="1"/>
  <c r="AJ131" i="14"/>
  <c r="W46" i="9"/>
  <c r="AH201" i="18"/>
  <c r="K12" i="14"/>
  <c r="BF131" i="10"/>
  <c r="BG131" i="10" s="1"/>
  <c r="BH131" i="10" s="1"/>
  <c r="BI131" i="10" s="1"/>
  <c r="BJ131" i="10" s="1"/>
  <c r="BK131" i="10" s="1"/>
  <c r="BL131" i="10" s="1"/>
  <c r="BM131" i="10" s="1"/>
  <c r="BN131" i="10" s="1"/>
  <c r="BO131" i="10" s="1"/>
  <c r="E136" i="18"/>
  <c r="AI154" i="13"/>
  <c r="AI15" i="13" s="1"/>
  <c r="AJ101" i="13"/>
  <c r="H136" i="18"/>
  <c r="E138" i="18"/>
  <c r="AH26" i="7"/>
  <c r="K26" i="7" s="1"/>
  <c r="AI21" i="15"/>
  <c r="AI25" i="15" s="1"/>
  <c r="BO132" i="10"/>
  <c r="AH35" i="16"/>
  <c r="AI32" i="16" s="1"/>
  <c r="K146" i="18"/>
  <c r="AF173" i="18"/>
  <c r="BY129" i="18"/>
  <c r="Z130" i="18"/>
  <c r="AH40" i="16"/>
  <c r="AH41" i="16" s="1"/>
  <c r="AI38" i="16" s="1"/>
  <c r="Q118" i="18"/>
  <c r="F126" i="18"/>
  <c r="AJ102" i="13"/>
  <c r="AI155" i="13"/>
  <c r="AI16" i="13" s="1"/>
  <c r="I119" i="18"/>
  <c r="AH160" i="10"/>
  <c r="K41" i="10"/>
  <c r="K22" i="12"/>
  <c r="K84" i="10"/>
  <c r="K153" i="18"/>
  <c r="AF180" i="18"/>
  <c r="K34" i="13"/>
  <c r="BD115" i="10"/>
  <c r="BE115" i="10" s="1"/>
  <c r="BF115" i="10" s="1"/>
  <c r="BG115" i="10" s="1"/>
  <c r="BH115" i="10" s="1"/>
  <c r="BI115" i="10" s="1"/>
  <c r="BJ115" i="10" s="1"/>
  <c r="BK115" i="10" s="1"/>
  <c r="BL115" i="10" s="1"/>
  <c r="BM115" i="10" s="1"/>
  <c r="BN115" i="10" s="1"/>
  <c r="BO115" i="10" s="1"/>
  <c r="BP115" i="10" s="1"/>
  <c r="BQ115" i="10" s="1"/>
  <c r="R118" i="18"/>
  <c r="K37" i="10"/>
  <c r="H121" i="18"/>
  <c r="AJ27" i="10"/>
  <c r="AI36" i="10"/>
  <c r="AI106" i="13"/>
  <c r="AH159" i="13"/>
  <c r="AH20" i="13" s="1"/>
  <c r="AH152" i="18" s="1"/>
  <c r="AH179" i="18" s="1"/>
  <c r="F122" i="18"/>
  <c r="E66" i="20"/>
  <c r="AH212" i="18"/>
  <c r="K23" i="14"/>
  <c r="I138" i="18"/>
  <c r="I135" i="18"/>
  <c r="K19" i="13"/>
  <c r="H127" i="18"/>
  <c r="AO129" i="18"/>
  <c r="N130" i="18"/>
  <c r="G128" i="18"/>
  <c r="E86" i="16"/>
  <c r="K30" i="13"/>
  <c r="G126" i="18"/>
  <c r="AJ119" i="13"/>
  <c r="AI172" i="13"/>
  <c r="AI33" i="13" s="1"/>
  <c r="BD120" i="10"/>
  <c r="BE120" i="10" s="1"/>
  <c r="BF120" i="10" s="1"/>
  <c r="BG120" i="10" s="1"/>
  <c r="BH120" i="10" s="1"/>
  <c r="BI120" i="10" s="1"/>
  <c r="BJ120" i="10" s="1"/>
  <c r="BK120" i="10" s="1"/>
  <c r="BL120" i="10" s="1"/>
  <c r="BM120" i="10" s="1"/>
  <c r="BN120" i="10" s="1"/>
  <c r="BO120" i="10" s="1"/>
  <c r="AG42" i="19"/>
  <c r="K29" i="12"/>
  <c r="AG29" i="16"/>
  <c r="AF169" i="18"/>
  <c r="AO51" i="14"/>
  <c r="AO44" i="14"/>
  <c r="AO56" i="14"/>
  <c r="AO46" i="13"/>
  <c r="AO45" i="13"/>
  <c r="AO59" i="14"/>
  <c r="AO44" i="13"/>
  <c r="AO47" i="13"/>
  <c r="AP54" i="14"/>
  <c r="AO58" i="14"/>
  <c r="AO55" i="14"/>
  <c r="AO46" i="14"/>
  <c r="AP57" i="14"/>
  <c r="AO60" i="14"/>
  <c r="AO62" i="14"/>
  <c r="AH33" i="11"/>
  <c r="AI33" i="11" s="1"/>
  <c r="AJ33" i="11" s="1"/>
  <c r="AK33" i="11" s="1"/>
  <c r="AL33" i="11" s="1"/>
  <c r="AM33" i="11" s="1"/>
  <c r="AN33" i="11" s="1"/>
  <c r="AO33" i="11" s="1"/>
  <c r="AP33" i="11" s="1"/>
  <c r="AQ33" i="11" s="1"/>
  <c r="AR33" i="11" s="1"/>
  <c r="AS33" i="11" s="1"/>
  <c r="AT33" i="11" s="1"/>
  <c r="AU33" i="11" s="1"/>
  <c r="AV33" i="11" s="1"/>
  <c r="AW33" i="11" s="1"/>
  <c r="AX33" i="11" s="1"/>
  <c r="AY33" i="11" s="1"/>
  <c r="AZ33" i="11" s="1"/>
  <c r="BA33" i="11" s="1"/>
  <c r="BB33" i="11" s="1"/>
  <c r="BC33" i="11" s="1"/>
  <c r="BD33" i="11" s="1"/>
  <c r="BE33" i="11" s="1"/>
  <c r="BF33" i="11" s="1"/>
  <c r="BG33" i="11" s="1"/>
  <c r="BH33" i="11" s="1"/>
  <c r="BI33" i="11" s="1"/>
  <c r="BJ33" i="11" s="1"/>
  <c r="BK33" i="11" s="1"/>
  <c r="BL33" i="11" s="1"/>
  <c r="BM33" i="11" s="1"/>
  <c r="BN33" i="11" s="1"/>
  <c r="BO33" i="11" s="1"/>
  <c r="BP33" i="11" s="1"/>
  <c r="BQ33" i="11" s="1"/>
  <c r="BR33" i="11" s="1"/>
  <c r="BS33" i="11" s="1"/>
  <c r="BT33" i="11" s="1"/>
  <c r="BU33" i="11" s="1"/>
  <c r="BV33" i="11" s="1"/>
  <c r="BW33" i="11" s="1"/>
  <c r="BX33" i="11" s="1"/>
  <c r="BY33" i="11" s="1"/>
  <c r="BZ33" i="11" s="1"/>
  <c r="CA33" i="11" s="1"/>
  <c r="CB33" i="11" s="1"/>
  <c r="CC33" i="11" s="1"/>
  <c r="CD33" i="11" s="1"/>
  <c r="CE33" i="11" s="1"/>
  <c r="CF33" i="11" s="1"/>
  <c r="CG33" i="11" s="1"/>
  <c r="CH33" i="11" s="1"/>
  <c r="CI33" i="11" s="1"/>
  <c r="CJ33" i="11" s="1"/>
  <c r="CK33" i="11" s="1"/>
  <c r="CL33" i="11" s="1"/>
  <c r="CM33" i="11" s="1"/>
  <c r="AO61" i="14"/>
  <c r="AH47" i="14"/>
  <c r="AI47" i="14" s="1"/>
  <c r="AJ47" i="14" s="1"/>
  <c r="AK47" i="14" s="1"/>
  <c r="AL47" i="14" s="1"/>
  <c r="AM47" i="14" s="1"/>
  <c r="AN47" i="14" s="1"/>
  <c r="AO48" i="14"/>
  <c r="AO52" i="14"/>
  <c r="AQ53" i="14"/>
  <c r="AO49" i="14"/>
  <c r="AP49" i="14" s="1"/>
  <c r="AO48" i="13"/>
  <c r="AO50" i="14"/>
  <c r="AO45" i="14"/>
  <c r="K247" i="18" l="1"/>
  <c r="AI20" i="8"/>
  <c r="K29" i="13"/>
  <c r="G82" i="16"/>
  <c r="H79" i="16" s="1"/>
  <c r="K164" i="18"/>
  <c r="BQ118" i="10"/>
  <c r="BR118" i="10" s="1"/>
  <c r="BS118" i="10" s="1"/>
  <c r="BT118" i="10" s="1"/>
  <c r="BU118" i="10" s="1"/>
  <c r="BV118" i="10" s="1"/>
  <c r="BW118" i="10" s="1"/>
  <c r="BX118" i="10" s="1"/>
  <c r="BY118" i="10" s="1"/>
  <c r="BZ118" i="10" s="1"/>
  <c r="CA118" i="10" s="1"/>
  <c r="CB118" i="10" s="1"/>
  <c r="CC118" i="10" s="1"/>
  <c r="CD118" i="10" s="1"/>
  <c r="CE118" i="10" s="1"/>
  <c r="CF118" i="10" s="1"/>
  <c r="CG118" i="10" s="1"/>
  <c r="CH118" i="10" s="1"/>
  <c r="CI118" i="10" s="1"/>
  <c r="CJ118" i="10" s="1"/>
  <c r="CK118" i="10" s="1"/>
  <c r="CL118" i="10" s="1"/>
  <c r="CM118" i="10" s="1"/>
  <c r="G104" i="16"/>
  <c r="H101" i="16" s="1"/>
  <c r="H104" i="16" s="1"/>
  <c r="I101" i="16" s="1"/>
  <c r="AI17" i="20"/>
  <c r="L17" i="20" s="1"/>
  <c r="BP111" i="10"/>
  <c r="BQ111" i="10" s="1"/>
  <c r="BR111" i="10" s="1"/>
  <c r="BS111" i="10" s="1"/>
  <c r="BT111" i="10" s="1"/>
  <c r="BU111" i="10" s="1"/>
  <c r="BV111" i="10" s="1"/>
  <c r="BR115" i="10"/>
  <c r="BS115" i="10" s="1"/>
  <c r="BT115" i="10" s="1"/>
  <c r="BU115" i="10" s="1"/>
  <c r="BV115" i="10" s="1"/>
  <c r="K223" i="18"/>
  <c r="AH11" i="14"/>
  <c r="K249" i="18"/>
  <c r="K238" i="18"/>
  <c r="K173" i="18"/>
  <c r="AG50" i="10"/>
  <c r="AG11" i="6" s="1"/>
  <c r="I130" i="18"/>
  <c r="K235" i="18"/>
  <c r="K154" i="18"/>
  <c r="K16" i="14"/>
  <c r="BP116" i="10"/>
  <c r="BQ116" i="10" s="1"/>
  <c r="BR116" i="10" s="1"/>
  <c r="BS116" i="10" s="1"/>
  <c r="BT116" i="10" s="1"/>
  <c r="BU116" i="10" s="1"/>
  <c r="BV116" i="10" s="1"/>
  <c r="D106" i="25"/>
  <c r="BP108" i="10"/>
  <c r="BQ108" i="10" s="1"/>
  <c r="BR108" i="10" s="1"/>
  <c r="BS108" i="10" s="1"/>
  <c r="BT108" i="10" s="1"/>
  <c r="BU108" i="10" s="1"/>
  <c r="BV108" i="10" s="1"/>
  <c r="BW108" i="10" s="1"/>
  <c r="K205" i="18"/>
  <c r="D118" i="25"/>
  <c r="BP120" i="10"/>
  <c r="BQ120" i="10" s="1"/>
  <c r="BR120" i="10" s="1"/>
  <c r="BS120" i="10" s="1"/>
  <c r="BT120" i="10" s="1"/>
  <c r="BU120" i="10" s="1"/>
  <c r="BV120" i="10" s="1"/>
  <c r="I118" i="18"/>
  <c r="K161" i="18"/>
  <c r="G118" i="18"/>
  <c r="D105" i="25"/>
  <c r="BP124" i="10"/>
  <c r="BQ124" i="10" s="1"/>
  <c r="BR124" i="10" s="1"/>
  <c r="BS124" i="10" s="1"/>
  <c r="BT124" i="10" s="1"/>
  <c r="BU124" i="10" s="1"/>
  <c r="BV124" i="10" s="1"/>
  <c r="H118" i="18"/>
  <c r="BP109" i="10"/>
  <c r="BQ109" i="10" s="1"/>
  <c r="BR109" i="10" s="1"/>
  <c r="BS109" i="10" s="1"/>
  <c r="BT109" i="10" s="1"/>
  <c r="BU109" i="10" s="1"/>
  <c r="BV109" i="10" s="1"/>
  <c r="BW109" i="10" s="1"/>
  <c r="BX109" i="10" s="1"/>
  <c r="BY109" i="10" s="1"/>
  <c r="BZ109" i="10" s="1"/>
  <c r="CA109" i="10" s="1"/>
  <c r="CB109" i="10" s="1"/>
  <c r="CC109" i="10" s="1"/>
  <c r="CD109" i="10" s="1"/>
  <c r="CE109" i="10" s="1"/>
  <c r="CF109" i="10" s="1"/>
  <c r="CG109" i="10" s="1"/>
  <c r="CH109" i="10" s="1"/>
  <c r="CI109" i="10" s="1"/>
  <c r="CJ109" i="10" s="1"/>
  <c r="CK109" i="10" s="1"/>
  <c r="CL109" i="10" s="1"/>
  <c r="CM109" i="10" s="1"/>
  <c r="K160" i="18"/>
  <c r="K230" i="18"/>
  <c r="K191" i="18"/>
  <c r="AH70" i="10"/>
  <c r="K70" i="10" s="1"/>
  <c r="E91" i="25"/>
  <c r="AH65" i="10"/>
  <c r="K65" i="10" s="1"/>
  <c r="E86" i="25"/>
  <c r="AH64" i="10"/>
  <c r="K64" i="10" s="1"/>
  <c r="K121" i="10" s="1"/>
  <c r="E85" i="25"/>
  <c r="D119" i="25"/>
  <c r="D108" i="25"/>
  <c r="D101" i="25"/>
  <c r="AH58" i="10"/>
  <c r="K58" i="10" s="1"/>
  <c r="E79" i="25"/>
  <c r="AH56" i="10"/>
  <c r="K56" i="10" s="1"/>
  <c r="E77" i="25"/>
  <c r="AH75" i="10"/>
  <c r="K75" i="10" s="1"/>
  <c r="E96" i="25"/>
  <c r="D107" i="25"/>
  <c r="D100" i="25"/>
  <c r="AH60" i="10"/>
  <c r="K60" i="10" s="1"/>
  <c r="K117" i="10" s="1"/>
  <c r="E81" i="25"/>
  <c r="AH68" i="10"/>
  <c r="K68" i="10" s="1"/>
  <c r="E89" i="25"/>
  <c r="AH53" i="10"/>
  <c r="K53" i="10" s="1"/>
  <c r="K110" i="10" s="1"/>
  <c r="E74" i="25"/>
  <c r="AH55" i="10"/>
  <c r="K55" i="10" s="1"/>
  <c r="K112" i="10" s="1"/>
  <c r="E76" i="25"/>
  <c r="AH59" i="10"/>
  <c r="K59" i="10" s="1"/>
  <c r="E80" i="25"/>
  <c r="D116" i="25"/>
  <c r="AH71" i="10"/>
  <c r="K71" i="10" s="1"/>
  <c r="K128" i="10" s="1"/>
  <c r="E92" i="25"/>
  <c r="AH57" i="10"/>
  <c r="K57" i="10" s="1"/>
  <c r="K114" i="10" s="1"/>
  <c r="E78" i="25"/>
  <c r="D102" i="25"/>
  <c r="D114" i="25"/>
  <c r="D104" i="25"/>
  <c r="K87" i="10"/>
  <c r="K88" i="10"/>
  <c r="AH66" i="10"/>
  <c r="K66" i="10" s="1"/>
  <c r="K123" i="10" s="1"/>
  <c r="E87" i="25"/>
  <c r="AH74" i="10"/>
  <c r="K74" i="10" s="1"/>
  <c r="K131" i="10" s="1"/>
  <c r="E95" i="25"/>
  <c r="AH63" i="10"/>
  <c r="K63" i="10" s="1"/>
  <c r="K120" i="10" s="1"/>
  <c r="E84" i="25"/>
  <c r="D103" i="25"/>
  <c r="D112" i="25"/>
  <c r="K187" i="18"/>
  <c r="AH54" i="10"/>
  <c r="K54" i="10" s="1"/>
  <c r="K111" i="10" s="1"/>
  <c r="E75" i="25"/>
  <c r="D117" i="25"/>
  <c r="D111" i="25"/>
  <c r="AH62" i="10"/>
  <c r="K62" i="10" s="1"/>
  <c r="E83" i="25"/>
  <c r="D121" i="25"/>
  <c r="D113" i="25"/>
  <c r="D110" i="25"/>
  <c r="K85" i="10"/>
  <c r="D122" i="25"/>
  <c r="D123" i="25"/>
  <c r="D109" i="25"/>
  <c r="AH61" i="10"/>
  <c r="K61" i="10" s="1"/>
  <c r="K118" i="10" s="1"/>
  <c r="E82" i="25"/>
  <c r="K193" i="18"/>
  <c r="K97" i="10"/>
  <c r="D120" i="25"/>
  <c r="D115" i="25"/>
  <c r="D99" i="25"/>
  <c r="AF227" i="18"/>
  <c r="AF19" i="8" s="1"/>
  <c r="K250" i="18"/>
  <c r="K181" i="18"/>
  <c r="K178" i="18"/>
  <c r="K186" i="18"/>
  <c r="K232" i="18"/>
  <c r="AH13" i="17"/>
  <c r="AI22" i="17"/>
  <c r="AH65" i="16"/>
  <c r="AH66" i="16" s="1"/>
  <c r="AI63" i="16" s="1"/>
  <c r="Z42" i="9"/>
  <c r="AJ126" i="14"/>
  <c r="AI152" i="14"/>
  <c r="AI13" i="14" s="1"/>
  <c r="AI212" i="18"/>
  <c r="AH228" i="18"/>
  <c r="K201" i="18"/>
  <c r="AI156" i="10"/>
  <c r="AK119" i="13"/>
  <c r="AJ172" i="13"/>
  <c r="AJ33" i="13" s="1"/>
  <c r="AJ165" i="18" s="1"/>
  <c r="AJ192" i="18" s="1"/>
  <c r="AK27" i="10"/>
  <c r="AJ36" i="10"/>
  <c r="AJ155" i="10" s="1"/>
  <c r="AI40" i="16"/>
  <c r="AI41" i="16" s="1"/>
  <c r="AJ38" i="16" s="1"/>
  <c r="AH202" i="18"/>
  <c r="K13" i="14"/>
  <c r="AG13" i="20"/>
  <c r="AF29" i="7"/>
  <c r="AF49" i="7"/>
  <c r="AI160" i="10"/>
  <c r="AK143" i="14"/>
  <c r="AJ169" i="14"/>
  <c r="AJ30" i="14" s="1"/>
  <c r="AJ219" i="18" s="1"/>
  <c r="AJ246" i="18" s="1"/>
  <c r="G3" i="22"/>
  <c r="O3" i="22" s="1"/>
  <c r="AF32" i="15"/>
  <c r="AF44" i="20"/>
  <c r="AF43" i="20" s="1"/>
  <c r="AF31" i="15"/>
  <c r="AF56" i="20"/>
  <c r="AF11" i="6"/>
  <c r="W32" i="9"/>
  <c r="AF168" i="10"/>
  <c r="AF15" i="15"/>
  <c r="K188" i="18"/>
  <c r="X7" i="22"/>
  <c r="AJ14" i="12"/>
  <c r="AJ15" i="12"/>
  <c r="AJ21" i="6" s="1"/>
  <c r="AG31" i="6"/>
  <c r="R4" i="22" s="1"/>
  <c r="AH214" i="18"/>
  <c r="K25" i="14"/>
  <c r="AH221" i="18"/>
  <c r="K32" i="14"/>
  <c r="K22" i="13"/>
  <c r="AK125" i="14"/>
  <c r="AJ151" i="14"/>
  <c r="AJ12" i="14" s="1"/>
  <c r="AJ147" i="14"/>
  <c r="AI173" i="14"/>
  <c r="AI34" i="14" s="1"/>
  <c r="K4" i="22"/>
  <c r="M4" i="22" s="1"/>
  <c r="AG141" i="10"/>
  <c r="AG162" i="10"/>
  <c r="AE4" i="22" s="1"/>
  <c r="AH156" i="18"/>
  <c r="K24" i="13"/>
  <c r="AJ105" i="13"/>
  <c r="AI158" i="13"/>
  <c r="AI19" i="13" s="1"/>
  <c r="AJ127" i="14"/>
  <c r="AI153" i="14"/>
  <c r="AI14" i="14" s="1"/>
  <c r="Y43" i="9"/>
  <c r="AH87" i="16"/>
  <c r="K87" i="16" s="1"/>
  <c r="AI144" i="18"/>
  <c r="H82" i="16"/>
  <c r="I79" i="16" s="1"/>
  <c r="I82" i="16" s="1"/>
  <c r="AI14" i="18"/>
  <c r="L129" i="18"/>
  <c r="G4" i="22"/>
  <c r="O4" i="22" s="1"/>
  <c r="AG31" i="15"/>
  <c r="AG26" i="6" s="1"/>
  <c r="X38" i="9" s="1"/>
  <c r="AJ110" i="13"/>
  <c r="AI163" i="13"/>
  <c r="AI24" i="13" s="1"/>
  <c r="AJ152" i="13"/>
  <c r="AJ13" i="13" s="1"/>
  <c r="AJ145" i="18" s="1"/>
  <c r="AJ172" i="18" s="1"/>
  <c r="AK99" i="13"/>
  <c r="AJ135" i="14"/>
  <c r="AI161" i="14"/>
  <c r="AI22" i="14" s="1"/>
  <c r="AH153" i="10"/>
  <c r="AD5" i="22" s="1"/>
  <c r="L5" i="22"/>
  <c r="AH14" i="10"/>
  <c r="N5" i="22" s="1"/>
  <c r="AH143" i="10"/>
  <c r="K34" i="10"/>
  <c r="K94" i="10"/>
  <c r="BP130" i="10"/>
  <c r="BQ130" i="10" s="1"/>
  <c r="BR130" i="10" s="1"/>
  <c r="BS130" i="10" s="1"/>
  <c r="BT130" i="10" s="1"/>
  <c r="BU130" i="10" s="1"/>
  <c r="BV130" i="10" s="1"/>
  <c r="BW130" i="10" s="1"/>
  <c r="BX130" i="10" s="1"/>
  <c r="BY130" i="10" s="1"/>
  <c r="BZ130" i="10" s="1"/>
  <c r="CA130" i="10" s="1"/>
  <c r="CB130" i="10" s="1"/>
  <c r="CC130" i="10" s="1"/>
  <c r="CD130" i="10" s="1"/>
  <c r="CE130" i="10" s="1"/>
  <c r="CF130" i="10" s="1"/>
  <c r="CG130" i="10" s="1"/>
  <c r="CH130" i="10" s="1"/>
  <c r="CI130" i="10" s="1"/>
  <c r="CJ130" i="10" s="1"/>
  <c r="CK130" i="10" s="1"/>
  <c r="CL130" i="10" s="1"/>
  <c r="CM130" i="10" s="1"/>
  <c r="I104" i="16"/>
  <c r="AK98" i="13"/>
  <c r="AJ151" i="13"/>
  <c r="AJ12" i="13" s="1"/>
  <c r="E97" i="16"/>
  <c r="BW116" i="10"/>
  <c r="BX116" i="10" s="1"/>
  <c r="BY116" i="10" s="1"/>
  <c r="BZ116" i="10" s="1"/>
  <c r="CA116" i="10" s="1"/>
  <c r="CB116" i="10" s="1"/>
  <c r="CC116" i="10" s="1"/>
  <c r="CD116" i="10" s="1"/>
  <c r="CE116" i="10" s="1"/>
  <c r="CF116" i="10" s="1"/>
  <c r="CG116" i="10" s="1"/>
  <c r="CH116" i="10" s="1"/>
  <c r="CI116" i="10" s="1"/>
  <c r="CJ116" i="10" s="1"/>
  <c r="CK116" i="10" s="1"/>
  <c r="CL116" i="10" s="1"/>
  <c r="CM116" i="10" s="1"/>
  <c r="AI145" i="18"/>
  <c r="Y44" i="9"/>
  <c r="AI153" i="13"/>
  <c r="AI14" i="13" s="1"/>
  <c r="AJ100" i="13"/>
  <c r="AH69" i="10"/>
  <c r="K69" i="10" s="1"/>
  <c r="K98" i="10"/>
  <c r="CK14" i="18"/>
  <c r="AD129" i="18"/>
  <c r="K151" i="18"/>
  <c r="BP122" i="10"/>
  <c r="BQ122" i="10" s="1"/>
  <c r="BR122" i="10" s="1"/>
  <c r="BS122" i="10" s="1"/>
  <c r="BT122" i="10" s="1"/>
  <c r="BU122" i="10" s="1"/>
  <c r="BV122" i="10" s="1"/>
  <c r="BW122" i="10" s="1"/>
  <c r="BX122" i="10" s="1"/>
  <c r="BY122" i="10" s="1"/>
  <c r="BZ122" i="10" s="1"/>
  <c r="CA122" i="10" s="1"/>
  <c r="CB122" i="10" s="1"/>
  <c r="CC122" i="10" s="1"/>
  <c r="CD122" i="10" s="1"/>
  <c r="CE122" i="10" s="1"/>
  <c r="CF122" i="10" s="1"/>
  <c r="CG122" i="10" s="1"/>
  <c r="CH122" i="10" s="1"/>
  <c r="CI122" i="10" s="1"/>
  <c r="CJ122" i="10" s="1"/>
  <c r="CK122" i="10" s="1"/>
  <c r="CL122" i="10" s="1"/>
  <c r="CM122" i="10" s="1"/>
  <c r="AK32" i="10"/>
  <c r="AJ41" i="10"/>
  <c r="AJ160" i="10" s="1"/>
  <c r="AI164" i="14"/>
  <c r="AI25" i="14" s="1"/>
  <c r="AJ138" i="14"/>
  <c r="AI159" i="10"/>
  <c r="AH239" i="18"/>
  <c r="K239" i="18" s="1"/>
  <c r="K212" i="18"/>
  <c r="AI206" i="18"/>
  <c r="E75" i="16"/>
  <c r="AK31" i="10"/>
  <c r="AJ40" i="10"/>
  <c r="AJ159" i="10" s="1"/>
  <c r="AJ154" i="14"/>
  <c r="AJ15" i="14" s="1"/>
  <c r="AJ204" i="18" s="1"/>
  <c r="AJ231" i="18" s="1"/>
  <c r="AK128" i="14"/>
  <c r="AF170" i="18"/>
  <c r="AG98" i="16"/>
  <c r="AG99" i="16" s="1"/>
  <c r="AH96" i="16" s="1"/>
  <c r="AI155" i="18"/>
  <c r="AH231" i="18"/>
  <c r="K231" i="18" s="1"/>
  <c r="K204" i="18"/>
  <c r="CA28" i="8"/>
  <c r="CA27" i="8" s="1"/>
  <c r="AJ113" i="13"/>
  <c r="AI166" i="13"/>
  <c r="AI27" i="13" s="1"/>
  <c r="AI103" i="18"/>
  <c r="AI107" i="18" s="1"/>
  <c r="AH21" i="18"/>
  <c r="K21" i="18" s="1"/>
  <c r="AH30" i="18"/>
  <c r="K30" i="18" s="1"/>
  <c r="BJ14" i="18"/>
  <c r="U129" i="18"/>
  <c r="AH52" i="10"/>
  <c r="K52" i="10" s="1"/>
  <c r="K81" i="10"/>
  <c r="AF14" i="16"/>
  <c r="AF13" i="7" s="1"/>
  <c r="W18" i="9" s="1"/>
  <c r="K189" i="18"/>
  <c r="AI209" i="18"/>
  <c r="AH64" i="20"/>
  <c r="AH226" i="18" s="1"/>
  <c r="AH39" i="6"/>
  <c r="Y45" i="9" s="1"/>
  <c r="AJ104" i="13"/>
  <c r="AI157" i="13"/>
  <c r="AI18" i="13" s="1"/>
  <c r="K127" i="10"/>
  <c r="AK130" i="14"/>
  <c r="AJ156" i="14"/>
  <c r="AJ17" i="14" s="1"/>
  <c r="AJ206" i="18" s="1"/>
  <c r="AJ233" i="18" s="1"/>
  <c r="BV14" i="18"/>
  <c r="Y129" i="18"/>
  <c r="AJ107" i="13"/>
  <c r="AI160" i="13"/>
  <c r="AI21" i="13" s="1"/>
  <c r="AG76" i="16"/>
  <c r="AG77" i="16" s="1"/>
  <c r="BP123" i="10"/>
  <c r="BQ123" i="10" s="1"/>
  <c r="BR123" i="10" s="1"/>
  <c r="BS123" i="10" s="1"/>
  <c r="BT123" i="10" s="1"/>
  <c r="BU123" i="10" s="1"/>
  <c r="BV123" i="10" s="1"/>
  <c r="BW123" i="10" s="1"/>
  <c r="BX123" i="10" s="1"/>
  <c r="BY123" i="10" s="1"/>
  <c r="BZ123" i="10" s="1"/>
  <c r="CA123" i="10" s="1"/>
  <c r="CB123" i="10" s="1"/>
  <c r="CC123" i="10" s="1"/>
  <c r="CD123" i="10" s="1"/>
  <c r="CE123" i="10" s="1"/>
  <c r="CF123" i="10" s="1"/>
  <c r="CG123" i="10" s="1"/>
  <c r="CH123" i="10" s="1"/>
  <c r="CI123" i="10" s="1"/>
  <c r="CJ123" i="10" s="1"/>
  <c r="CK123" i="10" s="1"/>
  <c r="CL123" i="10" s="1"/>
  <c r="CM123" i="10" s="1"/>
  <c r="AX14" i="18"/>
  <c r="Q129" i="18"/>
  <c r="AI204" i="18"/>
  <c r="AJ13" i="19"/>
  <c r="AJ16" i="19" s="1"/>
  <c r="AI36" i="7"/>
  <c r="AK109" i="13"/>
  <c r="AJ162" i="13"/>
  <c r="AJ23" i="13" s="1"/>
  <c r="AJ155" i="18" s="1"/>
  <c r="AJ182" i="18" s="1"/>
  <c r="BP129" i="10"/>
  <c r="BQ129" i="10" s="1"/>
  <c r="BR129" i="10" s="1"/>
  <c r="BS129" i="10" s="1"/>
  <c r="BT129" i="10" s="1"/>
  <c r="BU129" i="10" s="1"/>
  <c r="BV129" i="10" s="1"/>
  <c r="BW129" i="10" s="1"/>
  <c r="BX129" i="10" s="1"/>
  <c r="BY129" i="10" s="1"/>
  <c r="BZ129" i="10" s="1"/>
  <c r="CA129" i="10" s="1"/>
  <c r="CB129" i="10" s="1"/>
  <c r="CC129" i="10" s="1"/>
  <c r="CD129" i="10" s="1"/>
  <c r="CE129" i="10" s="1"/>
  <c r="CF129" i="10" s="1"/>
  <c r="CG129" i="10" s="1"/>
  <c r="CH129" i="10" s="1"/>
  <c r="CI129" i="10" s="1"/>
  <c r="CJ129" i="10" s="1"/>
  <c r="CK129" i="10" s="1"/>
  <c r="CL129" i="10" s="1"/>
  <c r="CM129" i="10" s="1"/>
  <c r="Z6" i="22"/>
  <c r="AI21" i="12"/>
  <c r="AI22" i="12"/>
  <c r="BP117" i="10"/>
  <c r="BQ117" i="10" s="1"/>
  <c r="BR117" i="10" s="1"/>
  <c r="BS117" i="10" s="1"/>
  <c r="BT117" i="10" s="1"/>
  <c r="BU117" i="10" s="1"/>
  <c r="BV117" i="10" s="1"/>
  <c r="BW117" i="10" s="1"/>
  <c r="BX117" i="10" s="1"/>
  <c r="BY117" i="10" s="1"/>
  <c r="BZ117" i="10" s="1"/>
  <c r="CA117" i="10" s="1"/>
  <c r="CB117" i="10" s="1"/>
  <c r="CC117" i="10" s="1"/>
  <c r="CD117" i="10" s="1"/>
  <c r="CE117" i="10" s="1"/>
  <c r="CF117" i="10" s="1"/>
  <c r="CG117" i="10" s="1"/>
  <c r="CH117" i="10" s="1"/>
  <c r="CI117" i="10" s="1"/>
  <c r="CJ117" i="10" s="1"/>
  <c r="CK117" i="10" s="1"/>
  <c r="CL117" i="10" s="1"/>
  <c r="CM117" i="10" s="1"/>
  <c r="AH72" i="10"/>
  <c r="K72" i="10" s="1"/>
  <c r="K101" i="10"/>
  <c r="AH73" i="10"/>
  <c r="K73" i="10" s="1"/>
  <c r="K102" i="10"/>
  <c r="K162" i="18"/>
  <c r="AI172" i="14"/>
  <c r="AI33" i="14" s="1"/>
  <c r="AJ146" i="14"/>
  <c r="X49" i="9"/>
  <c r="BM14" i="18"/>
  <c r="V129" i="18"/>
  <c r="BW124" i="10"/>
  <c r="BX124" i="10" s="1"/>
  <c r="BY124" i="10" s="1"/>
  <c r="BZ124" i="10" s="1"/>
  <c r="CA124" i="10" s="1"/>
  <c r="CB124" i="10" s="1"/>
  <c r="CC124" i="10" s="1"/>
  <c r="CD124" i="10" s="1"/>
  <c r="CE124" i="10" s="1"/>
  <c r="CF124" i="10" s="1"/>
  <c r="CG124" i="10" s="1"/>
  <c r="CH124" i="10" s="1"/>
  <c r="CI124" i="10" s="1"/>
  <c r="CJ124" i="10" s="1"/>
  <c r="CK124" i="10" s="1"/>
  <c r="CL124" i="10" s="1"/>
  <c r="CM124" i="10" s="1"/>
  <c r="AI57" i="16"/>
  <c r="AI60" i="16" s="1"/>
  <c r="AH20" i="16"/>
  <c r="AI171" i="13"/>
  <c r="AI32" i="13" s="1"/>
  <c r="AJ118" i="13"/>
  <c r="AH175" i="18"/>
  <c r="K175" i="18" s="1"/>
  <c r="K148" i="18"/>
  <c r="BP128" i="10"/>
  <c r="BQ128" i="10" s="1"/>
  <c r="BR128" i="10" s="1"/>
  <c r="BS128" i="10" s="1"/>
  <c r="BT128" i="10" s="1"/>
  <c r="BU128" i="10" s="1"/>
  <c r="BV128" i="10" s="1"/>
  <c r="BW128" i="10" s="1"/>
  <c r="BX128" i="10" s="1"/>
  <c r="BY128" i="10" s="1"/>
  <c r="BZ128" i="10" s="1"/>
  <c r="CA128" i="10" s="1"/>
  <c r="CB128" i="10" s="1"/>
  <c r="CC128" i="10" s="1"/>
  <c r="CD128" i="10" s="1"/>
  <c r="CE128" i="10" s="1"/>
  <c r="CF128" i="10" s="1"/>
  <c r="CG128" i="10" s="1"/>
  <c r="CH128" i="10" s="1"/>
  <c r="CI128" i="10" s="1"/>
  <c r="CJ128" i="10" s="1"/>
  <c r="CK128" i="10" s="1"/>
  <c r="CL128" i="10" s="1"/>
  <c r="CM128" i="10" s="1"/>
  <c r="F107" i="18"/>
  <c r="G103" i="18" s="1"/>
  <c r="G107" i="18" s="1"/>
  <c r="H103" i="18" s="1"/>
  <c r="H107" i="18" s="1"/>
  <c r="I103" i="18" s="1"/>
  <c r="I107" i="18" s="1"/>
  <c r="BP112" i="10"/>
  <c r="BQ112" i="10" s="1"/>
  <c r="BR112" i="10" s="1"/>
  <c r="BS112" i="10" s="1"/>
  <c r="BT112" i="10" s="1"/>
  <c r="BU112" i="10" s="1"/>
  <c r="BV112" i="10" s="1"/>
  <c r="BW112" i="10" s="1"/>
  <c r="BX112" i="10" s="1"/>
  <c r="BY112" i="10" s="1"/>
  <c r="BZ112" i="10" s="1"/>
  <c r="CA112" i="10" s="1"/>
  <c r="CB112" i="10" s="1"/>
  <c r="CC112" i="10" s="1"/>
  <c r="CD112" i="10" s="1"/>
  <c r="CE112" i="10" s="1"/>
  <c r="CF112" i="10" s="1"/>
  <c r="CG112" i="10" s="1"/>
  <c r="CH112" i="10" s="1"/>
  <c r="CI112" i="10" s="1"/>
  <c r="CJ112" i="10" s="1"/>
  <c r="CK112" i="10" s="1"/>
  <c r="CL112" i="10" s="1"/>
  <c r="CM112" i="10" s="1"/>
  <c r="AI15" i="20"/>
  <c r="AI22" i="8" s="1"/>
  <c r="AH22" i="8"/>
  <c r="AH236" i="18"/>
  <c r="K236" i="18" s="1"/>
  <c r="K209" i="18"/>
  <c r="BP119" i="10"/>
  <c r="BQ119" i="10" s="1"/>
  <c r="BR119" i="10" s="1"/>
  <c r="BS119" i="10" s="1"/>
  <c r="BT119" i="10" s="1"/>
  <c r="BU119" i="10" s="1"/>
  <c r="BV119" i="10" s="1"/>
  <c r="BW119" i="10" s="1"/>
  <c r="BX119" i="10" s="1"/>
  <c r="BY119" i="10" s="1"/>
  <c r="BZ119" i="10" s="1"/>
  <c r="CA119" i="10" s="1"/>
  <c r="CB119" i="10" s="1"/>
  <c r="CC119" i="10" s="1"/>
  <c r="CD119" i="10" s="1"/>
  <c r="CE119" i="10" s="1"/>
  <c r="CF119" i="10" s="1"/>
  <c r="CG119" i="10" s="1"/>
  <c r="CH119" i="10" s="1"/>
  <c r="CI119" i="10" s="1"/>
  <c r="CJ119" i="10" s="1"/>
  <c r="CK119" i="10" s="1"/>
  <c r="CL119" i="10" s="1"/>
  <c r="CM119" i="10" s="1"/>
  <c r="F130" i="18"/>
  <c r="AG39" i="6"/>
  <c r="K39" i="6" s="1"/>
  <c r="AG64" i="20"/>
  <c r="AG226" i="18" s="1"/>
  <c r="AI157" i="10"/>
  <c r="BP121" i="10"/>
  <c r="BQ121" i="10" s="1"/>
  <c r="BR121" i="10" s="1"/>
  <c r="BS121" i="10" s="1"/>
  <c r="BT121" i="10" s="1"/>
  <c r="BU121" i="10" s="1"/>
  <c r="BV121" i="10" s="1"/>
  <c r="BW121" i="10" s="1"/>
  <c r="BX121" i="10" s="1"/>
  <c r="BY121" i="10" s="1"/>
  <c r="BZ121" i="10" s="1"/>
  <c r="CA121" i="10" s="1"/>
  <c r="CB121" i="10" s="1"/>
  <c r="CC121" i="10" s="1"/>
  <c r="CD121" i="10" s="1"/>
  <c r="CE121" i="10" s="1"/>
  <c r="CF121" i="10" s="1"/>
  <c r="CG121" i="10" s="1"/>
  <c r="CH121" i="10" s="1"/>
  <c r="CI121" i="10" s="1"/>
  <c r="CJ121" i="10" s="1"/>
  <c r="CK121" i="10" s="1"/>
  <c r="CL121" i="10" s="1"/>
  <c r="CM121" i="10" s="1"/>
  <c r="AK171" i="12"/>
  <c r="AJ20" i="12"/>
  <c r="AJ168" i="14"/>
  <c r="AJ29" i="14" s="1"/>
  <c r="AJ218" i="18" s="1"/>
  <c r="AJ245" i="18" s="1"/>
  <c r="AK142" i="14"/>
  <c r="AI41" i="6"/>
  <c r="AU14" i="18"/>
  <c r="P129" i="18"/>
  <c r="AJ114" i="13"/>
  <c r="AI167" i="13"/>
  <c r="AI28" i="13" s="1"/>
  <c r="AJ166" i="14"/>
  <c r="AJ27" i="14" s="1"/>
  <c r="AJ216" i="18" s="1"/>
  <c r="AJ243" i="18" s="1"/>
  <c r="AK140" i="14"/>
  <c r="AK133" i="14"/>
  <c r="AJ159" i="14"/>
  <c r="AJ20" i="14" s="1"/>
  <c r="AJ209" i="18" s="1"/>
  <c r="AJ236" i="18" s="1"/>
  <c r="K65" i="16"/>
  <c r="AI148" i="18"/>
  <c r="CB14" i="18"/>
  <c r="AA129" i="18"/>
  <c r="BW115" i="10"/>
  <c r="BX115" i="10" s="1"/>
  <c r="BY115" i="10" s="1"/>
  <c r="BZ115" i="10" s="1"/>
  <c r="CA115" i="10" s="1"/>
  <c r="CB115" i="10" s="1"/>
  <c r="CC115" i="10" s="1"/>
  <c r="CD115" i="10" s="1"/>
  <c r="CE115" i="10" s="1"/>
  <c r="CF115" i="10" s="1"/>
  <c r="CG115" i="10" s="1"/>
  <c r="CH115" i="10" s="1"/>
  <c r="CI115" i="10" s="1"/>
  <c r="CJ115" i="10" s="1"/>
  <c r="CK115" i="10" s="1"/>
  <c r="CL115" i="10" s="1"/>
  <c r="CM115" i="10" s="1"/>
  <c r="AI147" i="18"/>
  <c r="AK28" i="10"/>
  <c r="AJ37" i="10"/>
  <c r="AJ156" i="10" s="1"/>
  <c r="AH149" i="18"/>
  <c r="K17" i="13"/>
  <c r="AH157" i="18"/>
  <c r="K25" i="13"/>
  <c r="AF226" i="18"/>
  <c r="K35" i="16"/>
  <c r="L32" i="16" s="1"/>
  <c r="F266" i="18"/>
  <c r="G258" i="18" s="1"/>
  <c r="G266" i="18" s="1"/>
  <c r="H258" i="18" s="1"/>
  <c r="H266" i="18" s="1"/>
  <c r="I258" i="18" s="1"/>
  <c r="I266" i="18" s="1"/>
  <c r="J258" i="18" s="1"/>
  <c r="AH171" i="18"/>
  <c r="AH168" i="18"/>
  <c r="K36" i="13"/>
  <c r="AH224" i="18"/>
  <c r="K35" i="14"/>
  <c r="AR14" i="18"/>
  <c r="O129" i="18"/>
  <c r="BG14" i="18"/>
  <c r="T129" i="18"/>
  <c r="AK29" i="10"/>
  <c r="AJ38" i="10"/>
  <c r="AJ157" i="10" s="1"/>
  <c r="G130" i="18"/>
  <c r="K177" i="18"/>
  <c r="K185" i="18"/>
  <c r="AI218" i="18"/>
  <c r="BP114" i="10"/>
  <c r="BQ114" i="10" s="1"/>
  <c r="BR114" i="10" s="1"/>
  <c r="BS114" i="10" s="1"/>
  <c r="BT114" i="10" s="1"/>
  <c r="BU114" i="10" s="1"/>
  <c r="BV114" i="10" s="1"/>
  <c r="BW114" i="10" s="1"/>
  <c r="BX114" i="10" s="1"/>
  <c r="BY114" i="10" s="1"/>
  <c r="BZ114" i="10" s="1"/>
  <c r="CA114" i="10" s="1"/>
  <c r="CB114" i="10" s="1"/>
  <c r="CC114" i="10" s="1"/>
  <c r="CD114" i="10" s="1"/>
  <c r="CE114" i="10" s="1"/>
  <c r="CF114" i="10" s="1"/>
  <c r="CG114" i="10" s="1"/>
  <c r="CH114" i="10" s="1"/>
  <c r="CI114" i="10" s="1"/>
  <c r="CJ114" i="10" s="1"/>
  <c r="CK114" i="10" s="1"/>
  <c r="CL114" i="10" s="1"/>
  <c r="CM114" i="10" s="1"/>
  <c r="AJ31" i="17"/>
  <c r="AJ32" i="17" s="1"/>
  <c r="AK29" i="17" s="1"/>
  <c r="AI169" i="13"/>
  <c r="AI30" i="13" s="1"/>
  <c r="AJ116" i="13"/>
  <c r="BP127" i="10"/>
  <c r="BQ127" i="10" s="1"/>
  <c r="BR127" i="10" s="1"/>
  <c r="BS127" i="10" s="1"/>
  <c r="BT127" i="10" s="1"/>
  <c r="BU127" i="10" s="1"/>
  <c r="BV127" i="10" s="1"/>
  <c r="BW127" i="10" s="1"/>
  <c r="BX127" i="10" s="1"/>
  <c r="BY127" i="10" s="1"/>
  <c r="BZ127" i="10" s="1"/>
  <c r="CA127" i="10" s="1"/>
  <c r="CB127" i="10" s="1"/>
  <c r="CC127" i="10" s="1"/>
  <c r="CD127" i="10" s="1"/>
  <c r="CE127" i="10" s="1"/>
  <c r="CF127" i="10" s="1"/>
  <c r="CG127" i="10" s="1"/>
  <c r="CH127" i="10" s="1"/>
  <c r="CI127" i="10" s="1"/>
  <c r="CJ127" i="10" s="1"/>
  <c r="CK127" i="10" s="1"/>
  <c r="CL127" i="10" s="1"/>
  <c r="CM127" i="10" s="1"/>
  <c r="AL14" i="18"/>
  <c r="M129" i="18"/>
  <c r="CE14" i="18"/>
  <c r="AB129" i="18"/>
  <c r="E118" i="18"/>
  <c r="AL62" i="12"/>
  <c r="AK13" i="12"/>
  <c r="AK136" i="14"/>
  <c r="AJ162" i="14"/>
  <c r="AJ23" i="14" s="1"/>
  <c r="AJ212" i="18" s="1"/>
  <c r="AJ239" i="18" s="1"/>
  <c r="AH243" i="18"/>
  <c r="K243" i="18" s="1"/>
  <c r="K216" i="18"/>
  <c r="BX108" i="10"/>
  <c r="BY108" i="10" s="1"/>
  <c r="BZ108" i="10" s="1"/>
  <c r="CA108" i="10" s="1"/>
  <c r="CB108" i="10" s="1"/>
  <c r="CC108" i="10" s="1"/>
  <c r="CD108" i="10" s="1"/>
  <c r="CE108" i="10" s="1"/>
  <c r="CF108" i="10" s="1"/>
  <c r="CG108" i="10" s="1"/>
  <c r="CH108" i="10" s="1"/>
  <c r="CI108" i="10" s="1"/>
  <c r="CJ108" i="10" s="1"/>
  <c r="CK108" i="10" s="1"/>
  <c r="CL108" i="10" s="1"/>
  <c r="CM108" i="10" s="1"/>
  <c r="K116" i="10"/>
  <c r="AI216" i="18"/>
  <c r="AJ112" i="13"/>
  <c r="AI165" i="13"/>
  <c r="AI26" i="13" s="1"/>
  <c r="AJ154" i="13"/>
  <c r="AJ15" i="13" s="1"/>
  <c r="AJ147" i="18" s="1"/>
  <c r="AJ174" i="18" s="1"/>
  <c r="AK101" i="13"/>
  <c r="E130" i="18"/>
  <c r="AI34" i="16"/>
  <c r="AI35" i="16" s="1"/>
  <c r="AJ32" i="16" s="1"/>
  <c r="AJ34" i="16" s="1"/>
  <c r="AJ157" i="14"/>
  <c r="AJ18" i="14" s="1"/>
  <c r="AJ207" i="18" s="1"/>
  <c r="AJ234" i="18" s="1"/>
  <c r="AK131" i="14"/>
  <c r="AF14" i="18"/>
  <c r="K129" i="18"/>
  <c r="K139" i="18" s="1"/>
  <c r="L117" i="18" s="1"/>
  <c r="AH39" i="19"/>
  <c r="AG40" i="7"/>
  <c r="AO14" i="18"/>
  <c r="N129" i="18"/>
  <c r="K180" i="18"/>
  <c r="BP132" i="10"/>
  <c r="BQ132" i="10" s="1"/>
  <c r="BR132" i="10" s="1"/>
  <c r="BS132" i="10" s="1"/>
  <c r="BT132" i="10" s="1"/>
  <c r="BU132" i="10" s="1"/>
  <c r="BV132" i="10" s="1"/>
  <c r="BW132" i="10" s="1"/>
  <c r="BX132" i="10" s="1"/>
  <c r="BY132" i="10" s="1"/>
  <c r="BZ132" i="10" s="1"/>
  <c r="CA132" i="10" s="1"/>
  <c r="CB132" i="10" s="1"/>
  <c r="CC132" i="10" s="1"/>
  <c r="CD132" i="10" s="1"/>
  <c r="CE132" i="10" s="1"/>
  <c r="CF132" i="10" s="1"/>
  <c r="CG132" i="10" s="1"/>
  <c r="CH132" i="10" s="1"/>
  <c r="CI132" i="10" s="1"/>
  <c r="CJ132" i="10" s="1"/>
  <c r="CK132" i="10" s="1"/>
  <c r="CL132" i="10" s="1"/>
  <c r="CM132" i="10" s="1"/>
  <c r="AI207" i="18"/>
  <c r="AH246" i="18"/>
  <c r="K246" i="18" s="1"/>
  <c r="K219" i="18"/>
  <c r="K54" i="16"/>
  <c r="K21" i="13"/>
  <c r="AI156" i="13"/>
  <c r="AI17" i="13" s="1"/>
  <c r="AJ103" i="13"/>
  <c r="AJ111" i="13"/>
  <c r="AI164" i="13"/>
  <c r="AI25" i="13" s="1"/>
  <c r="W45" i="9"/>
  <c r="W41" i="9" s="1"/>
  <c r="AC3" i="22" s="1"/>
  <c r="BA14" i="18"/>
  <c r="R129" i="18"/>
  <c r="AH47" i="16"/>
  <c r="AI44" i="16" s="1"/>
  <c r="AJ115" i="13"/>
  <c r="AI168" i="13"/>
  <c r="AI29" i="13" s="1"/>
  <c r="K179" i="18"/>
  <c r="AJ108" i="13"/>
  <c r="AI161" i="13"/>
  <c r="AI22" i="13" s="1"/>
  <c r="K32" i="13"/>
  <c r="K28" i="13"/>
  <c r="AH11" i="13"/>
  <c r="AJ122" i="13"/>
  <c r="AI175" i="13"/>
  <c r="AI36" i="13" s="1"/>
  <c r="AJ148" i="14"/>
  <c r="AI174" i="14"/>
  <c r="AI35" i="14" s="1"/>
  <c r="BP113" i="10"/>
  <c r="BQ113" i="10" s="1"/>
  <c r="BR113" i="10" s="1"/>
  <c r="BS113" i="10" s="1"/>
  <c r="BT113" i="10" s="1"/>
  <c r="BU113" i="10" s="1"/>
  <c r="BV113" i="10" s="1"/>
  <c r="BW113" i="10" s="1"/>
  <c r="BX113" i="10" s="1"/>
  <c r="BY113" i="10" s="1"/>
  <c r="BZ113" i="10" s="1"/>
  <c r="CA113" i="10" s="1"/>
  <c r="CB113" i="10" s="1"/>
  <c r="CC113" i="10" s="1"/>
  <c r="CD113" i="10" s="1"/>
  <c r="CE113" i="10" s="1"/>
  <c r="CF113" i="10" s="1"/>
  <c r="CG113" i="10" s="1"/>
  <c r="CH113" i="10" s="1"/>
  <c r="CI113" i="10" s="1"/>
  <c r="CJ113" i="10" s="1"/>
  <c r="CK113" i="10" s="1"/>
  <c r="CL113" i="10" s="1"/>
  <c r="CM113" i="10" s="1"/>
  <c r="V6" i="22"/>
  <c r="AI155" i="14"/>
  <c r="AI16" i="14" s="1"/>
  <c r="AJ129" i="14"/>
  <c r="AJ137" i="14"/>
  <c r="AI163" i="14"/>
  <c r="AI24" i="14" s="1"/>
  <c r="AI158" i="10"/>
  <c r="BD14" i="18"/>
  <c r="S129" i="18"/>
  <c r="K150" i="18"/>
  <c r="K158" i="18"/>
  <c r="K24" i="14"/>
  <c r="BP126" i="10"/>
  <c r="BQ126" i="10" s="1"/>
  <c r="BR126" i="10" s="1"/>
  <c r="BS126" i="10" s="1"/>
  <c r="BT126" i="10" s="1"/>
  <c r="BU126" i="10" s="1"/>
  <c r="BV126" i="10" s="1"/>
  <c r="BW126" i="10" s="1"/>
  <c r="BX126" i="10" s="1"/>
  <c r="BY126" i="10" s="1"/>
  <c r="BZ126" i="10" s="1"/>
  <c r="CA126" i="10" s="1"/>
  <c r="CB126" i="10" s="1"/>
  <c r="CC126" i="10" s="1"/>
  <c r="CD126" i="10" s="1"/>
  <c r="CE126" i="10" s="1"/>
  <c r="CF126" i="10" s="1"/>
  <c r="CG126" i="10" s="1"/>
  <c r="CH126" i="10" s="1"/>
  <c r="CI126" i="10" s="1"/>
  <c r="CJ126" i="10" s="1"/>
  <c r="CK126" i="10" s="1"/>
  <c r="CL126" i="10" s="1"/>
  <c r="CM126" i="10" s="1"/>
  <c r="K18" i="13"/>
  <c r="K26" i="13"/>
  <c r="AH67" i="10"/>
  <c r="K67" i="10" s="1"/>
  <c r="K96" i="10"/>
  <c r="AF139" i="18"/>
  <c r="AJ21" i="15"/>
  <c r="AJ25" i="15" s="1"/>
  <c r="AI26" i="7"/>
  <c r="BY14" i="18"/>
  <c r="BY28" i="8" s="1"/>
  <c r="Z129" i="18"/>
  <c r="K132" i="10"/>
  <c r="AH26" i="16"/>
  <c r="AK102" i="13"/>
  <c r="AJ155" i="13"/>
  <c r="AJ16" i="13" s="1"/>
  <c r="AJ148" i="18" s="1"/>
  <c r="AJ175" i="18" s="1"/>
  <c r="AJ106" i="13"/>
  <c r="AI159" i="13"/>
  <c r="AI20" i="13" s="1"/>
  <c r="AG15" i="20"/>
  <c r="AG22" i="8" s="1"/>
  <c r="K16" i="20"/>
  <c r="AI54" i="16"/>
  <c r="AI55" i="16" s="1"/>
  <c r="AJ52" i="16" s="1"/>
  <c r="BP125" i="10"/>
  <c r="BQ125" i="10" s="1"/>
  <c r="BR125" i="10" s="1"/>
  <c r="BS125" i="10" s="1"/>
  <c r="BT125" i="10" s="1"/>
  <c r="BU125" i="10" s="1"/>
  <c r="BV125" i="10" s="1"/>
  <c r="BW125" i="10" s="1"/>
  <c r="BX125" i="10" s="1"/>
  <c r="BY125" i="10" s="1"/>
  <c r="BZ125" i="10" s="1"/>
  <c r="CA125" i="10" s="1"/>
  <c r="CB125" i="10" s="1"/>
  <c r="CC125" i="10" s="1"/>
  <c r="CD125" i="10" s="1"/>
  <c r="CE125" i="10" s="1"/>
  <c r="CF125" i="10" s="1"/>
  <c r="CG125" i="10" s="1"/>
  <c r="CH125" i="10" s="1"/>
  <c r="CI125" i="10" s="1"/>
  <c r="CJ125" i="10" s="1"/>
  <c r="CK125" i="10" s="1"/>
  <c r="CL125" i="10" s="1"/>
  <c r="CM125" i="10" s="1"/>
  <c r="AH210" i="18"/>
  <c r="K21" i="14"/>
  <c r="K47" i="16"/>
  <c r="L44" i="16" s="1"/>
  <c r="AH215" i="18"/>
  <c r="K26" i="14"/>
  <c r="K152" i="18"/>
  <c r="K20" i="13"/>
  <c r="AI167" i="14"/>
  <c r="AI28" i="14" s="1"/>
  <c r="AJ141" i="14"/>
  <c r="AH24" i="18"/>
  <c r="AI258" i="18"/>
  <c r="AI266" i="18" s="1"/>
  <c r="AH33" i="18"/>
  <c r="K213" i="18"/>
  <c r="AI93" i="10"/>
  <c r="F85" i="25" s="1"/>
  <c r="AI94" i="10"/>
  <c r="F86" i="25" s="1"/>
  <c r="AI85" i="10"/>
  <c r="F77" i="25" s="1"/>
  <c r="AI80" i="10"/>
  <c r="F72" i="25" s="1"/>
  <c r="AI91" i="10"/>
  <c r="F83" i="25" s="1"/>
  <c r="AI90" i="10"/>
  <c r="F82" i="25" s="1"/>
  <c r="AI82" i="10"/>
  <c r="F74" i="25" s="1"/>
  <c r="AI100" i="10"/>
  <c r="F92" i="25" s="1"/>
  <c r="AI103" i="10"/>
  <c r="F95" i="25" s="1"/>
  <c r="AI87" i="10"/>
  <c r="F79" i="25" s="1"/>
  <c r="AI89" i="10"/>
  <c r="F81" i="25" s="1"/>
  <c r="AI154" i="10"/>
  <c r="AI92" i="10"/>
  <c r="F84" i="25" s="1"/>
  <c r="AI98" i="10"/>
  <c r="F90" i="25" s="1"/>
  <c r="AI97" i="10"/>
  <c r="F89" i="25" s="1"/>
  <c r="AI99" i="10"/>
  <c r="F91" i="25" s="1"/>
  <c r="AI102" i="10"/>
  <c r="F94" i="25" s="1"/>
  <c r="AI86" i="10"/>
  <c r="F78" i="25" s="1"/>
  <c r="AI34" i="10"/>
  <c r="AI96" i="10"/>
  <c r="F88" i="25" s="1"/>
  <c r="AI95" i="10"/>
  <c r="F87" i="25" s="1"/>
  <c r="AI83" i="10"/>
  <c r="F75" i="25" s="1"/>
  <c r="AI101" i="10"/>
  <c r="F93" i="25" s="1"/>
  <c r="AI104" i="10"/>
  <c r="F96" i="25" s="1"/>
  <c r="AI88" i="10"/>
  <c r="F80" i="25" s="1"/>
  <c r="AI84" i="10"/>
  <c r="F76" i="25" s="1"/>
  <c r="AI81" i="10"/>
  <c r="F73" i="25" s="1"/>
  <c r="BP110" i="10"/>
  <c r="BQ110" i="10" s="1"/>
  <c r="BR110" i="10" s="1"/>
  <c r="BS110" i="10" s="1"/>
  <c r="BT110" i="10" s="1"/>
  <c r="BU110" i="10" s="1"/>
  <c r="BV110" i="10" s="1"/>
  <c r="BW110" i="10" s="1"/>
  <c r="BX110" i="10" s="1"/>
  <c r="BY110" i="10" s="1"/>
  <c r="BZ110" i="10" s="1"/>
  <c r="CA110" i="10" s="1"/>
  <c r="CB110" i="10" s="1"/>
  <c r="CC110" i="10" s="1"/>
  <c r="CD110" i="10" s="1"/>
  <c r="CE110" i="10" s="1"/>
  <c r="CF110" i="10" s="1"/>
  <c r="CG110" i="10" s="1"/>
  <c r="CH110" i="10" s="1"/>
  <c r="CI110" i="10" s="1"/>
  <c r="CJ110" i="10" s="1"/>
  <c r="CK110" i="10" s="1"/>
  <c r="CL110" i="10" s="1"/>
  <c r="CM110" i="10" s="1"/>
  <c r="AK30" i="10"/>
  <c r="AJ39" i="10"/>
  <c r="AJ158" i="10" s="1"/>
  <c r="AH167" i="18"/>
  <c r="K35" i="13"/>
  <c r="AI28" i="12"/>
  <c r="Y6" i="22"/>
  <c r="AI29" i="12"/>
  <c r="AI32" i="6"/>
  <c r="H130" i="18"/>
  <c r="K91" i="10"/>
  <c r="K119" i="10" s="1"/>
  <c r="BS14" i="18"/>
  <c r="X129" i="18"/>
  <c r="AH163" i="18"/>
  <c r="K31" i="13"/>
  <c r="BW111" i="10"/>
  <c r="BX111" i="10" s="1"/>
  <c r="BY111" i="10" s="1"/>
  <c r="BZ111" i="10" s="1"/>
  <c r="CA111" i="10" s="1"/>
  <c r="CB111" i="10" s="1"/>
  <c r="CC111" i="10" s="1"/>
  <c r="CD111" i="10" s="1"/>
  <c r="CE111" i="10" s="1"/>
  <c r="CF111" i="10" s="1"/>
  <c r="CG111" i="10" s="1"/>
  <c r="CH111" i="10" s="1"/>
  <c r="CI111" i="10" s="1"/>
  <c r="CJ111" i="10" s="1"/>
  <c r="CK111" i="10" s="1"/>
  <c r="CL111" i="10" s="1"/>
  <c r="CM111" i="10" s="1"/>
  <c r="BW120" i="10"/>
  <c r="BX120" i="10" s="1"/>
  <c r="BY120" i="10" s="1"/>
  <c r="BZ120" i="10" s="1"/>
  <c r="CA120" i="10" s="1"/>
  <c r="CB120" i="10" s="1"/>
  <c r="CC120" i="10" s="1"/>
  <c r="CD120" i="10" s="1"/>
  <c r="CE120" i="10" s="1"/>
  <c r="CF120" i="10" s="1"/>
  <c r="CG120" i="10" s="1"/>
  <c r="CH120" i="10" s="1"/>
  <c r="CI120" i="10" s="1"/>
  <c r="CJ120" i="10" s="1"/>
  <c r="CK120" i="10" s="1"/>
  <c r="CL120" i="10" s="1"/>
  <c r="CM120" i="10" s="1"/>
  <c r="AI165" i="18"/>
  <c r="AI155" i="10"/>
  <c r="AH17" i="16"/>
  <c r="K40" i="16"/>
  <c r="BP131" i="10"/>
  <c r="BQ131" i="10" s="1"/>
  <c r="BR131" i="10" s="1"/>
  <c r="BS131" i="10" s="1"/>
  <c r="BT131" i="10" s="1"/>
  <c r="BU131" i="10" s="1"/>
  <c r="BV131" i="10" s="1"/>
  <c r="BW131" i="10" s="1"/>
  <c r="BX131" i="10" s="1"/>
  <c r="BY131" i="10" s="1"/>
  <c r="BZ131" i="10" s="1"/>
  <c r="CA131" i="10" s="1"/>
  <c r="CB131" i="10" s="1"/>
  <c r="CC131" i="10" s="1"/>
  <c r="CD131" i="10" s="1"/>
  <c r="CE131" i="10" s="1"/>
  <c r="CF131" i="10" s="1"/>
  <c r="CG131" i="10" s="1"/>
  <c r="CH131" i="10" s="1"/>
  <c r="CI131" i="10" s="1"/>
  <c r="CJ131" i="10" s="1"/>
  <c r="CK131" i="10" s="1"/>
  <c r="CL131" i="10" s="1"/>
  <c r="CM131" i="10" s="1"/>
  <c r="AH192" i="18"/>
  <c r="K192" i="18" s="1"/>
  <c r="K165" i="18"/>
  <c r="K14" i="20"/>
  <c r="AI219" i="18"/>
  <c r="AJ134" i="14"/>
  <c r="AI160" i="14"/>
  <c r="AI21" i="14" s="1"/>
  <c r="AJ139" i="14"/>
  <c r="AI165" i="14"/>
  <c r="AI26" i="14" s="1"/>
  <c r="Y42" i="9"/>
  <c r="F118" i="18"/>
  <c r="L13" i="12"/>
  <c r="AH217" i="18"/>
  <c r="K28" i="14"/>
  <c r="AI171" i="14"/>
  <c r="AI32" i="14" s="1"/>
  <c r="AJ145" i="14"/>
  <c r="AH16" i="17"/>
  <c r="K24" i="17"/>
  <c r="K240" i="18"/>
  <c r="AJ25" i="10"/>
  <c r="AK26" i="10"/>
  <c r="AJ35" i="10"/>
  <c r="AJ13" i="10"/>
  <c r="V7" i="22" s="1"/>
  <c r="AI201" i="18"/>
  <c r="AJ121" i="13"/>
  <c r="AI174" i="13"/>
  <c r="AI35" i="13" s="1"/>
  <c r="AK116" i="12"/>
  <c r="AJ27" i="12"/>
  <c r="BP14" i="18"/>
  <c r="W129" i="18"/>
  <c r="CH14" i="18"/>
  <c r="AC129" i="18"/>
  <c r="AJ144" i="14"/>
  <c r="AI170" i="14"/>
  <c r="AI31" i="14" s="1"/>
  <c r="AH51" i="10"/>
  <c r="AH79" i="10"/>
  <c r="AJ120" i="13"/>
  <c r="AI173" i="13"/>
  <c r="AI34" i="13" s="1"/>
  <c r="AG33" i="8"/>
  <c r="AJ117" i="13"/>
  <c r="AI170" i="13"/>
  <c r="AI31" i="13" s="1"/>
  <c r="AJ132" i="14"/>
  <c r="AI158" i="14"/>
  <c r="AI19" i="14" s="1"/>
  <c r="AP56" i="14"/>
  <c r="AQ56" i="14" s="1"/>
  <c r="AP44" i="14"/>
  <c r="AQ44" i="14" s="1"/>
  <c r="AP51" i="14"/>
  <c r="AP58" i="14"/>
  <c r="AP55" i="14"/>
  <c r="AP52" i="14"/>
  <c r="AQ54" i="14"/>
  <c r="AP59" i="14"/>
  <c r="AP45" i="14"/>
  <c r="AP61" i="14"/>
  <c r="AQ49" i="14"/>
  <c r="AP47" i="13"/>
  <c r="AR53" i="14"/>
  <c r="AP44" i="13"/>
  <c r="AP62" i="14"/>
  <c r="AQ57" i="14"/>
  <c r="AP50" i="14"/>
  <c r="AP48" i="14"/>
  <c r="AP46" i="14"/>
  <c r="AP60" i="14"/>
  <c r="AP45" i="13"/>
  <c r="AP48" i="13"/>
  <c r="AO47" i="14"/>
  <c r="AP46" i="13"/>
  <c r="AI14" i="20" l="1"/>
  <c r="K64" i="20"/>
  <c r="K125" i="10"/>
  <c r="K113" i="10"/>
  <c r="AG44" i="20"/>
  <c r="AG43" i="20" s="1"/>
  <c r="AG15" i="15"/>
  <c r="AG168" i="10"/>
  <c r="X32" i="9"/>
  <c r="AG56" i="20"/>
  <c r="AG55" i="20" s="1"/>
  <c r="AG32" i="15"/>
  <c r="AH29" i="15" s="1"/>
  <c r="K115" i="10"/>
  <c r="K122" i="10"/>
  <c r="AH50" i="10"/>
  <c r="Y32" i="9" s="1"/>
  <c r="E117" i="25"/>
  <c r="L139" i="18"/>
  <c r="M117" i="18" s="1"/>
  <c r="M139" i="18" s="1"/>
  <c r="N117" i="18" s="1"/>
  <c r="N139" i="18" s="1"/>
  <c r="O117" i="18" s="1"/>
  <c r="O139" i="18" s="1"/>
  <c r="P117" i="18" s="1"/>
  <c r="P139" i="18" s="1"/>
  <c r="Q117" i="18" s="1"/>
  <c r="Q139" i="18" s="1"/>
  <c r="R117" i="18" s="1"/>
  <c r="R139" i="18" s="1"/>
  <c r="S117" i="18" s="1"/>
  <c r="S139" i="18" s="1"/>
  <c r="T117" i="18" s="1"/>
  <c r="T139" i="18" s="1"/>
  <c r="U117" i="18" s="1"/>
  <c r="U139" i="18" s="1"/>
  <c r="V117" i="18" s="1"/>
  <c r="V139" i="18" s="1"/>
  <c r="W117" i="18" s="1"/>
  <c r="W139" i="18" s="1"/>
  <c r="X117" i="18" s="1"/>
  <c r="X139" i="18" s="1"/>
  <c r="Y117" i="18" s="1"/>
  <c r="Y139" i="18" s="1"/>
  <c r="Z117" i="18" s="1"/>
  <c r="Z139" i="18" s="1"/>
  <c r="AA117" i="18" s="1"/>
  <c r="AA139" i="18" s="1"/>
  <c r="AB117" i="18" s="1"/>
  <c r="AB139" i="18" s="1"/>
  <c r="AC117" i="18" s="1"/>
  <c r="AC139" i="18" s="1"/>
  <c r="AD117" i="18" s="1"/>
  <c r="AD139" i="18" s="1"/>
  <c r="E103" i="25"/>
  <c r="K11" i="14"/>
  <c r="AI11" i="14"/>
  <c r="AI64" i="20" s="1"/>
  <c r="AJ20" i="8"/>
  <c r="E105" i="25"/>
  <c r="AF253" i="18"/>
  <c r="AF35" i="18" s="1"/>
  <c r="E114" i="25"/>
  <c r="E99" i="25"/>
  <c r="E113" i="25"/>
  <c r="E104" i="25"/>
  <c r="E106" i="25"/>
  <c r="E111" i="25"/>
  <c r="E123" i="25"/>
  <c r="E110" i="25"/>
  <c r="F103" i="25"/>
  <c r="F107" i="25"/>
  <c r="F100" i="25"/>
  <c r="F101" i="25"/>
  <c r="F108" i="25"/>
  <c r="F109" i="25"/>
  <c r="F110" i="25"/>
  <c r="F104" i="25"/>
  <c r="F99" i="25"/>
  <c r="F106" i="25"/>
  <c r="F105" i="25"/>
  <c r="F121" i="25"/>
  <c r="F122" i="25"/>
  <c r="F112" i="25"/>
  <c r="F115" i="25"/>
  <c r="F123" i="25"/>
  <c r="F111" i="25"/>
  <c r="F113" i="25"/>
  <c r="F117" i="25"/>
  <c r="F114" i="25"/>
  <c r="F116" i="25"/>
  <c r="F118" i="25"/>
  <c r="F119" i="25"/>
  <c r="F120" i="25"/>
  <c r="E121" i="25"/>
  <c r="E115" i="25"/>
  <c r="E109" i="25"/>
  <c r="E120" i="25"/>
  <c r="E112" i="25"/>
  <c r="E108" i="25"/>
  <c r="E119" i="25"/>
  <c r="E122" i="25"/>
  <c r="E101" i="25"/>
  <c r="F102" i="25"/>
  <c r="E102" i="25"/>
  <c r="E118" i="25"/>
  <c r="E107" i="25"/>
  <c r="E100" i="25"/>
  <c r="I129" i="18"/>
  <c r="E116" i="25"/>
  <c r="AH74" i="16"/>
  <c r="AG14" i="16"/>
  <c r="AG13" i="7" s="1"/>
  <c r="AJ54" i="16"/>
  <c r="AJ55" i="16" s="1"/>
  <c r="AK52" i="16" s="1"/>
  <c r="AK54" i="16" s="1"/>
  <c r="AK31" i="17"/>
  <c r="AK17" i="17" s="1"/>
  <c r="AK41" i="6" s="1"/>
  <c r="AH98" i="16"/>
  <c r="AH99" i="16" s="1"/>
  <c r="AI96" i="16" s="1"/>
  <c r="AI98" i="16" s="1"/>
  <c r="AI166" i="18"/>
  <c r="W14" i="18"/>
  <c r="H14" i="18"/>
  <c r="BP28" i="8"/>
  <c r="AJ88" i="10"/>
  <c r="AJ84" i="10"/>
  <c r="AJ103" i="10"/>
  <c r="AJ93" i="10"/>
  <c r="AJ94" i="10"/>
  <c r="AJ154" i="10"/>
  <c r="AJ153" i="10" s="1"/>
  <c r="AD7" i="22" s="1"/>
  <c r="AJ80" i="10"/>
  <c r="G72" i="25" s="1"/>
  <c r="AJ97" i="10"/>
  <c r="AJ85" i="10"/>
  <c r="AJ89" i="10"/>
  <c r="AJ90" i="10"/>
  <c r="AJ92" i="10"/>
  <c r="AJ91" i="10"/>
  <c r="AJ81" i="10"/>
  <c r="AJ95" i="10"/>
  <c r="AJ98" i="10"/>
  <c r="AJ86" i="10"/>
  <c r="AJ100" i="10"/>
  <c r="AJ99" i="10"/>
  <c r="AJ34" i="10"/>
  <c r="AJ87" i="10"/>
  <c r="AJ96" i="10"/>
  <c r="AJ82" i="10"/>
  <c r="AJ104" i="10"/>
  <c r="AJ83" i="10"/>
  <c r="AJ101" i="10"/>
  <c r="AJ102" i="10"/>
  <c r="L14" i="12"/>
  <c r="AH34" i="6"/>
  <c r="K17" i="16"/>
  <c r="X14" i="18"/>
  <c r="BS28" i="8"/>
  <c r="AI66" i="10"/>
  <c r="AI60" i="10"/>
  <c r="AI64" i="10"/>
  <c r="AJ163" i="14"/>
  <c r="AJ24" i="14" s="1"/>
  <c r="AJ213" i="18" s="1"/>
  <c r="AJ240" i="18" s="1"/>
  <c r="AK137" i="14"/>
  <c r="AH33" i="6"/>
  <c r="AH63" i="20"/>
  <c r="E129" i="18"/>
  <c r="E139" i="18" s="1"/>
  <c r="F117" i="18" s="1"/>
  <c r="AB14" i="18"/>
  <c r="CE28" i="8"/>
  <c r="AI245" i="18"/>
  <c r="AI174" i="18"/>
  <c r="K66" i="16"/>
  <c r="L63" i="16" s="1"/>
  <c r="AK107" i="13"/>
  <c r="AJ160" i="13"/>
  <c r="AJ21" i="13" s="1"/>
  <c r="AJ153" i="18" s="1"/>
  <c r="AJ180" i="18" s="1"/>
  <c r="AK138" i="14"/>
  <c r="AJ164" i="14"/>
  <c r="AJ25" i="14" s="1"/>
  <c r="AJ214" i="18" s="1"/>
  <c r="AJ241" i="18" s="1"/>
  <c r="AK100" i="13"/>
  <c r="AJ153" i="13"/>
  <c r="AJ14" i="13" s="1"/>
  <c r="AJ146" i="18" s="1"/>
  <c r="AJ173" i="18" s="1"/>
  <c r="AJ144" i="18"/>
  <c r="AI211" i="18"/>
  <c r="AK105" i="13"/>
  <c r="AJ158" i="13"/>
  <c r="AJ19" i="13" s="1"/>
  <c r="AJ151" i="18" s="1"/>
  <c r="AJ178" i="18" s="1"/>
  <c r="AF50" i="20"/>
  <c r="AG19" i="20"/>
  <c r="AI65" i="16"/>
  <c r="AI66" i="16" s="1"/>
  <c r="AJ63" i="16" s="1"/>
  <c r="AK129" i="14"/>
  <c r="AJ155" i="14"/>
  <c r="AJ16" i="14" s="1"/>
  <c r="AJ205" i="18" s="1"/>
  <c r="AJ232" i="18" s="1"/>
  <c r="K109" i="10"/>
  <c r="Z14" i="18"/>
  <c r="AI233" i="18"/>
  <c r="AI214" i="18"/>
  <c r="AI146" i="18"/>
  <c r="AL98" i="13"/>
  <c r="AK151" i="13"/>
  <c r="AK12" i="13" s="1"/>
  <c r="AK135" i="14"/>
  <c r="AJ161" i="14"/>
  <c r="AJ22" i="14" s="1"/>
  <c r="AJ211" i="18" s="1"/>
  <c r="AJ238" i="18" s="1"/>
  <c r="AG27" i="7"/>
  <c r="AI11" i="13"/>
  <c r="AG29" i="15"/>
  <c r="AF27" i="7"/>
  <c r="AK172" i="13"/>
  <c r="AK33" i="13" s="1"/>
  <c r="AL119" i="13"/>
  <c r="Y7" i="22"/>
  <c r="AJ28" i="12"/>
  <c r="AJ29" i="12"/>
  <c r="AJ32" i="6" s="1"/>
  <c r="AA43" i="9" s="1"/>
  <c r="K79" i="10"/>
  <c r="V14" i="18"/>
  <c r="BM28" i="8"/>
  <c r="Y14" i="18"/>
  <c r="BV28" i="8"/>
  <c r="AI150" i="18"/>
  <c r="AL31" i="10"/>
  <c r="AK40" i="10"/>
  <c r="AK159" i="10" s="1"/>
  <c r="AI171" i="18"/>
  <c r="AH183" i="18"/>
  <c r="K183" i="18" s="1"/>
  <c r="K156" i="18"/>
  <c r="AH229" i="18"/>
  <c r="K229" i="18" s="1"/>
  <c r="K202" i="18"/>
  <c r="AI239" i="18"/>
  <c r="AI24" i="17"/>
  <c r="AI152" i="18"/>
  <c r="AI57" i="10"/>
  <c r="AH47" i="7"/>
  <c r="K47" i="7" s="1"/>
  <c r="K33" i="18"/>
  <c r="AH237" i="18"/>
  <c r="K237" i="18" s="1"/>
  <c r="K210" i="18"/>
  <c r="AK21" i="15"/>
  <c r="AK25" i="15" s="1"/>
  <c r="AJ26" i="7"/>
  <c r="AI154" i="18"/>
  <c r="AH41" i="19"/>
  <c r="AH45" i="19"/>
  <c r="AI158" i="18"/>
  <c r="AL136" i="14"/>
  <c r="AK162" i="14"/>
  <c r="AK23" i="14" s="1"/>
  <c r="AK212" i="18" s="1"/>
  <c r="AK239" i="18" s="1"/>
  <c r="AH195" i="18"/>
  <c r="K195" i="18" s="1"/>
  <c r="K168" i="18"/>
  <c r="K130" i="10"/>
  <c r="Q14" i="18"/>
  <c r="AX28" i="8"/>
  <c r="AJ157" i="13"/>
  <c r="AJ18" i="13" s="1"/>
  <c r="AJ150" i="18" s="1"/>
  <c r="AJ177" i="18" s="1"/>
  <c r="AK104" i="13"/>
  <c r="AL32" i="10"/>
  <c r="AK41" i="10"/>
  <c r="AK160" i="10" s="1"/>
  <c r="AL99" i="13"/>
  <c r="AK152" i="13"/>
  <c r="AK13" i="13" s="1"/>
  <c r="AH88" i="16"/>
  <c r="AI85" i="16" s="1"/>
  <c r="AI87" i="16" s="1"/>
  <c r="AH248" i="18"/>
  <c r="K248" i="18" s="1"/>
  <c r="K221" i="18"/>
  <c r="AI202" i="18"/>
  <c r="AH12" i="7"/>
  <c r="K13" i="17"/>
  <c r="AL30" i="10"/>
  <c r="AK39" i="10"/>
  <c r="AK158" i="10" s="1"/>
  <c r="P14" i="18"/>
  <c r="AU28" i="8"/>
  <c r="Z43" i="9"/>
  <c r="AJ165" i="13"/>
  <c r="AJ26" i="13" s="1"/>
  <c r="AJ158" i="18" s="1"/>
  <c r="AJ185" i="18" s="1"/>
  <c r="AK112" i="13"/>
  <c r="X8" i="22"/>
  <c r="AK15" i="12"/>
  <c r="AK14" i="12"/>
  <c r="AK116" i="13"/>
  <c r="AJ169" i="13"/>
  <c r="AJ30" i="13" s="1"/>
  <c r="AJ162" i="18" s="1"/>
  <c r="AJ189" i="18" s="1"/>
  <c r="K171" i="18"/>
  <c r="AH184" i="18"/>
  <c r="K184" i="18" s="1"/>
  <c r="K157" i="18"/>
  <c r="AL133" i="14"/>
  <c r="AK159" i="14"/>
  <c r="AK20" i="14" s="1"/>
  <c r="AK209" i="18" s="1"/>
  <c r="AK236" i="18" s="1"/>
  <c r="AL109" i="13"/>
  <c r="AK162" i="13"/>
  <c r="AK23" i="13" s="1"/>
  <c r="AK155" i="18" s="1"/>
  <c r="AK182" i="18" s="1"/>
  <c r="AL130" i="14"/>
  <c r="AK156" i="14"/>
  <c r="AK17" i="14" s="1"/>
  <c r="AK206" i="18" s="1"/>
  <c r="AK233" i="18" s="1"/>
  <c r="U14" i="18"/>
  <c r="BJ28" i="8"/>
  <c r="L23" i="13"/>
  <c r="K88" i="16"/>
  <c r="L85" i="16" s="1"/>
  <c r="AF62" i="20"/>
  <c r="AF17" i="15"/>
  <c r="AF97" i="18"/>
  <c r="AL143" i="14"/>
  <c r="AK169" i="14"/>
  <c r="AK30" i="14" s="1"/>
  <c r="AK126" i="14"/>
  <c r="AJ152" i="14"/>
  <c r="AJ13" i="14" s="1"/>
  <c r="AJ202" i="18" s="1"/>
  <c r="AJ229" i="18" s="1"/>
  <c r="M14" i="18"/>
  <c r="AL28" i="8"/>
  <c r="K25" i="17"/>
  <c r="L22" i="17" s="1"/>
  <c r="AI73" i="10"/>
  <c r="AJ258" i="18"/>
  <c r="AJ266" i="18" s="1"/>
  <c r="AI33" i="18"/>
  <c r="AI47" i="7" s="1"/>
  <c r="AI24" i="18"/>
  <c r="AI22" i="7" s="1"/>
  <c r="AK108" i="13"/>
  <c r="AJ161" i="13"/>
  <c r="AJ22" i="13" s="1"/>
  <c r="AJ154" i="18" s="1"/>
  <c r="AJ181" i="18" s="1"/>
  <c r="AK132" i="14"/>
  <c r="AJ158" i="14"/>
  <c r="AJ19" i="14" s="1"/>
  <c r="AJ208" i="18" s="1"/>
  <c r="AJ235" i="18" s="1"/>
  <c r="AI215" i="18"/>
  <c r="AI55" i="10"/>
  <c r="AI70" i="10"/>
  <c r="AI61" i="10"/>
  <c r="AH22" i="7"/>
  <c r="K22" i="7" s="1"/>
  <c r="K24" i="18"/>
  <c r="AL102" i="13"/>
  <c r="AK155" i="13"/>
  <c r="AK16" i="13" s="1"/>
  <c r="AK148" i="18" s="1"/>
  <c r="AK175" i="18" s="1"/>
  <c r="G129" i="18"/>
  <c r="AI157" i="18"/>
  <c r="K14" i="18"/>
  <c r="E14" i="18"/>
  <c r="AF28" i="8"/>
  <c r="AM62" i="12"/>
  <c r="AL13" i="12"/>
  <c r="AI162" i="18"/>
  <c r="AL29" i="10"/>
  <c r="AK38" i="10"/>
  <c r="AH143" i="18"/>
  <c r="K143" i="18" s="1"/>
  <c r="K11" i="13"/>
  <c r="AA14" i="18"/>
  <c r="I14" i="18"/>
  <c r="CB28" i="8"/>
  <c r="AK166" i="14"/>
  <c r="AK27" i="14" s="1"/>
  <c r="AL140" i="14"/>
  <c r="K22" i="8"/>
  <c r="AK118" i="13"/>
  <c r="AJ171" i="13"/>
  <c r="AJ32" i="13" s="1"/>
  <c r="AJ164" i="18" s="1"/>
  <c r="AJ191" i="18" s="1"/>
  <c r="K129" i="10"/>
  <c r="K226" i="18"/>
  <c r="L155" i="18"/>
  <c r="AI182" i="18"/>
  <c r="AI172" i="18"/>
  <c r="K14" i="10"/>
  <c r="AI156" i="18"/>
  <c r="AH241" i="18"/>
  <c r="K241" i="18" s="1"/>
  <c r="K214" i="18"/>
  <c r="AF170" i="10"/>
  <c r="AF171" i="10"/>
  <c r="AJ40" i="16"/>
  <c r="AJ17" i="16" s="1"/>
  <c r="AJ34" i="6" s="1"/>
  <c r="AA49" i="9" s="1"/>
  <c r="AK25" i="10"/>
  <c r="AL26" i="10"/>
  <c r="AK13" i="10"/>
  <c r="AK35" i="10"/>
  <c r="L35" i="10" s="1"/>
  <c r="AI246" i="18"/>
  <c r="AI67" i="10"/>
  <c r="AH251" i="18"/>
  <c r="K251" i="18" s="1"/>
  <c r="K224" i="18"/>
  <c r="AI231" i="18"/>
  <c r="AI74" i="10"/>
  <c r="AL116" i="12"/>
  <c r="AK27" i="12"/>
  <c r="L27" i="12" s="1"/>
  <c r="AJ16" i="20"/>
  <c r="AI220" i="18"/>
  <c r="AI163" i="18"/>
  <c r="AK144" i="14"/>
  <c r="AJ170" i="14"/>
  <c r="AJ31" i="14" s="1"/>
  <c r="AJ220" i="18" s="1"/>
  <c r="AJ247" i="18" s="1"/>
  <c r="AK145" i="14"/>
  <c r="AJ171" i="14"/>
  <c r="AJ32" i="14" s="1"/>
  <c r="AJ221" i="18" s="1"/>
  <c r="AJ248" i="18" s="1"/>
  <c r="AK139" i="14"/>
  <c r="AJ165" i="14"/>
  <c r="AJ26" i="14" s="1"/>
  <c r="AJ215" i="18" s="1"/>
  <c r="AJ242" i="18" s="1"/>
  <c r="AI192" i="18"/>
  <c r="AI59" i="10"/>
  <c r="AI68" i="10"/>
  <c r="AI62" i="10"/>
  <c r="AH28" i="16"/>
  <c r="AH29" i="16" s="1"/>
  <c r="K124" i="10"/>
  <c r="S14" i="18"/>
  <c r="G14" i="18"/>
  <c r="BD28" i="8"/>
  <c r="AI224" i="18"/>
  <c r="AI161" i="18"/>
  <c r="AK111" i="13"/>
  <c r="AJ164" i="13"/>
  <c r="AJ25" i="13" s="1"/>
  <c r="AJ157" i="18" s="1"/>
  <c r="AJ184" i="18" s="1"/>
  <c r="AI234" i="18"/>
  <c r="AL131" i="14"/>
  <c r="AK157" i="14"/>
  <c r="AK18" i="14" s="1"/>
  <c r="AI243" i="18"/>
  <c r="AH176" i="18"/>
  <c r="K176" i="18" s="1"/>
  <c r="K149" i="18"/>
  <c r="L16" i="13"/>
  <c r="AL142" i="14"/>
  <c r="AK168" i="14"/>
  <c r="AK29" i="14" s="1"/>
  <c r="AK218" i="18" s="1"/>
  <c r="AK245" i="18" s="1"/>
  <c r="X45" i="9"/>
  <c r="K15" i="20"/>
  <c r="AI164" i="18"/>
  <c r="L20" i="14"/>
  <c r="AK110" i="13"/>
  <c r="AJ163" i="13"/>
  <c r="AJ24" i="13" s="1"/>
  <c r="AJ156" i="18" s="1"/>
  <c r="AJ183" i="18" s="1"/>
  <c r="AI223" i="18"/>
  <c r="AI17" i="16"/>
  <c r="K228" i="18"/>
  <c r="N14" i="18"/>
  <c r="AO28" i="8"/>
  <c r="K5" i="22"/>
  <c r="M5" i="22" s="1"/>
  <c r="AH162" i="10"/>
  <c r="AE5" i="22" s="1"/>
  <c r="AH141" i="10"/>
  <c r="AI208" i="18"/>
  <c r="AK121" i="13"/>
  <c r="AJ174" i="13"/>
  <c r="AJ35" i="13" s="1"/>
  <c r="AJ167" i="18" s="1"/>
  <c r="AJ194" i="18" s="1"/>
  <c r="AK117" i="13"/>
  <c r="AJ170" i="13"/>
  <c r="AJ31" i="13" s="1"/>
  <c r="AJ163" i="18" s="1"/>
  <c r="AJ190" i="18" s="1"/>
  <c r="AI221" i="18"/>
  <c r="K51" i="10"/>
  <c r="AH190" i="18"/>
  <c r="K190" i="18" s="1"/>
  <c r="K163" i="18"/>
  <c r="AI75" i="10"/>
  <c r="AI69" i="10"/>
  <c r="AI51" i="10"/>
  <c r="AI79" i="10"/>
  <c r="AJ174" i="14"/>
  <c r="AJ35" i="14" s="1"/>
  <c r="AJ224" i="18" s="1"/>
  <c r="AJ251" i="18" s="1"/>
  <c r="AK148" i="14"/>
  <c r="AJ168" i="13"/>
  <c r="AJ29" i="13" s="1"/>
  <c r="AJ161" i="18" s="1"/>
  <c r="AJ188" i="18" s="1"/>
  <c r="AK115" i="13"/>
  <c r="AJ17" i="17"/>
  <c r="L31" i="17"/>
  <c r="L32" i="17" s="1"/>
  <c r="M29" i="17" s="1"/>
  <c r="T14" i="18"/>
  <c r="BG28" i="8"/>
  <c r="L148" i="18"/>
  <c r="AI175" i="18"/>
  <c r="L175" i="18" s="1"/>
  <c r="AH14" i="7"/>
  <c r="K14" i="7" s="1"/>
  <c r="K20" i="16"/>
  <c r="L209" i="18"/>
  <c r="AI236" i="18"/>
  <c r="AI21" i="18"/>
  <c r="AI30" i="18"/>
  <c r="AJ103" i="18"/>
  <c r="AJ107" i="18" s="1"/>
  <c r="K98" i="16"/>
  <c r="AG18" i="16"/>
  <c r="AD14" i="18"/>
  <c r="CK28" i="8"/>
  <c r="AG97" i="18"/>
  <c r="AG99" i="18" s="1"/>
  <c r="AG15" i="8" s="1"/>
  <c r="AG62" i="20"/>
  <c r="AG98" i="18" s="1"/>
  <c r="AI28" i="8"/>
  <c r="L14" i="18"/>
  <c r="AI203" i="18"/>
  <c r="AJ173" i="14"/>
  <c r="AJ34" i="14" s="1"/>
  <c r="AJ223" i="18" s="1"/>
  <c r="AJ250" i="18" s="1"/>
  <c r="AK147" i="14"/>
  <c r="AH200" i="18"/>
  <c r="K200" i="18" s="1"/>
  <c r="AK120" i="13"/>
  <c r="AJ173" i="13"/>
  <c r="AJ34" i="13" s="1"/>
  <c r="AJ166" i="18" s="1"/>
  <c r="AJ193" i="18" s="1"/>
  <c r="R14" i="18"/>
  <c r="BA28" i="8"/>
  <c r="AL101" i="13"/>
  <c r="AK154" i="13"/>
  <c r="AK15" i="13" s="1"/>
  <c r="AK147" i="18" s="1"/>
  <c r="AK174" i="18" s="1"/>
  <c r="L6" i="22"/>
  <c r="AI14" i="10"/>
  <c r="N6" i="22" s="1"/>
  <c r="AI143" i="10"/>
  <c r="K55" i="16"/>
  <c r="L52" i="16" s="1"/>
  <c r="AI167" i="18"/>
  <c r="AH35" i="6"/>
  <c r="K35" i="6" s="1"/>
  <c r="AH14" i="17"/>
  <c r="K14" i="17" s="1"/>
  <c r="K16" i="17"/>
  <c r="AI210" i="18"/>
  <c r="AI72" i="10"/>
  <c r="AI63" i="10"/>
  <c r="AI56" i="10"/>
  <c r="AI168" i="18"/>
  <c r="AI46" i="16"/>
  <c r="AI47" i="16" s="1"/>
  <c r="AJ44" i="16" s="1"/>
  <c r="AJ46" i="16" s="1"/>
  <c r="AJ47" i="16" s="1"/>
  <c r="AK44" i="16" s="1"/>
  <c r="AK103" i="13"/>
  <c r="AJ156" i="13"/>
  <c r="AJ17" i="13" s="1"/>
  <c r="AJ149" i="18" s="1"/>
  <c r="AJ176" i="18" s="1"/>
  <c r="AJ35" i="16"/>
  <c r="AK32" i="16" s="1"/>
  <c r="F129" i="18"/>
  <c r="AL28" i="10"/>
  <c r="AK37" i="10"/>
  <c r="AK156" i="10" s="1"/>
  <c r="AI160" i="18"/>
  <c r="Z7" i="22"/>
  <c r="AJ21" i="12"/>
  <c r="AJ22" i="12"/>
  <c r="AJ38" i="6" s="1"/>
  <c r="AI20" i="16"/>
  <c r="AI14" i="7" s="1"/>
  <c r="AJ57" i="16"/>
  <c r="AJ60" i="16" s="1"/>
  <c r="AK146" i="14"/>
  <c r="AJ172" i="14"/>
  <c r="AJ33" i="14" s="1"/>
  <c r="AJ222" i="18" s="1"/>
  <c r="AJ249" i="18" s="1"/>
  <c r="AI159" i="18"/>
  <c r="AF18" i="8"/>
  <c r="AF196" i="18"/>
  <c r="AG170" i="10"/>
  <c r="AG171" i="10"/>
  <c r="AK127" i="14"/>
  <c r="AJ153" i="14"/>
  <c r="AJ14" i="14" s="1"/>
  <c r="AJ203" i="18" s="1"/>
  <c r="AJ230" i="18" s="1"/>
  <c r="AJ201" i="18"/>
  <c r="AA42" i="9"/>
  <c r="AF55" i="20"/>
  <c r="AI58" i="10"/>
  <c r="BY27" i="8"/>
  <c r="Z28" i="8"/>
  <c r="Z27" i="8" s="1"/>
  <c r="AK106" i="13"/>
  <c r="AJ159" i="13"/>
  <c r="AJ20" i="13" s="1"/>
  <c r="AJ152" i="18" s="1"/>
  <c r="AJ179" i="18" s="1"/>
  <c r="AI205" i="18"/>
  <c r="AI71" i="10"/>
  <c r="AI52" i="10"/>
  <c r="AI53" i="10"/>
  <c r="AF23" i="18"/>
  <c r="AF21" i="7" s="1"/>
  <c r="AG117" i="18"/>
  <c r="AG139" i="18" s="1"/>
  <c r="AF32" i="18"/>
  <c r="AF46" i="7" s="1"/>
  <c r="AC14" i="18"/>
  <c r="CH28" i="8"/>
  <c r="AI228" i="18"/>
  <c r="AK141" i="14"/>
  <c r="AJ167" i="14"/>
  <c r="AJ28" i="14" s="1"/>
  <c r="AJ217" i="18" s="1"/>
  <c r="AJ244" i="18" s="1"/>
  <c r="H129" i="18"/>
  <c r="AH244" i="18"/>
  <c r="K244" i="18" s="1"/>
  <c r="K217" i="18"/>
  <c r="AJ160" i="14"/>
  <c r="AJ21" i="14" s="1"/>
  <c r="AJ210" i="18" s="1"/>
  <c r="AJ237" i="18" s="1"/>
  <c r="AK134" i="14"/>
  <c r="K41" i="16"/>
  <c r="L38" i="16" s="1"/>
  <c r="AH194" i="18"/>
  <c r="K194" i="18" s="1"/>
  <c r="K167" i="18"/>
  <c r="AI54" i="10"/>
  <c r="AI153" i="10"/>
  <c r="AD6" i="22" s="1"/>
  <c r="AI65" i="10"/>
  <c r="AI217" i="18"/>
  <c r="AH242" i="18"/>
  <c r="K242" i="18" s="1"/>
  <c r="K215" i="18"/>
  <c r="AI213" i="18"/>
  <c r="AK122" i="13"/>
  <c r="AJ175" i="13"/>
  <c r="AJ36" i="13" s="1"/>
  <c r="AJ168" i="18" s="1"/>
  <c r="AJ195" i="18" s="1"/>
  <c r="AI149" i="18"/>
  <c r="O14" i="18"/>
  <c r="F14" i="18"/>
  <c r="AR28" i="8"/>
  <c r="AG16" i="16"/>
  <c r="AK114" i="13"/>
  <c r="AJ167" i="13"/>
  <c r="AJ28" i="13" s="1"/>
  <c r="AJ160" i="18" s="1"/>
  <c r="AJ187" i="18" s="1"/>
  <c r="AL171" i="12"/>
  <c r="AK20" i="12"/>
  <c r="AI222" i="18"/>
  <c r="AI38" i="6"/>
  <c r="AK13" i="19"/>
  <c r="AK16" i="19" s="1"/>
  <c r="AJ36" i="7"/>
  <c r="AI153" i="18"/>
  <c r="AK113" i="13"/>
  <c r="AJ166" i="13"/>
  <c r="AJ27" i="13" s="1"/>
  <c r="AJ159" i="18" s="1"/>
  <c r="AJ186" i="18" s="1"/>
  <c r="AL128" i="14"/>
  <c r="AK154" i="14"/>
  <c r="AK15" i="14" s="1"/>
  <c r="K126" i="10"/>
  <c r="AI151" i="18"/>
  <c r="AL125" i="14"/>
  <c r="AK151" i="14"/>
  <c r="AK12" i="14" s="1"/>
  <c r="AJ14" i="20"/>
  <c r="AK16" i="20" s="1"/>
  <c r="AK15" i="20" s="1"/>
  <c r="AF30" i="15"/>
  <c r="AF26" i="6"/>
  <c r="AL27" i="10"/>
  <c r="AK36" i="10"/>
  <c r="AQ51" i="14"/>
  <c r="AQ46" i="14"/>
  <c r="AS53" i="14"/>
  <c r="AQ62" i="14"/>
  <c r="AQ44" i="13"/>
  <c r="AQ47" i="13"/>
  <c r="AQ59" i="14"/>
  <c r="AR57" i="14"/>
  <c r="AQ61" i="14"/>
  <c r="AP47" i="14"/>
  <c r="AR54" i="14"/>
  <c r="AQ46" i="13"/>
  <c r="AQ48" i="14"/>
  <c r="AR56" i="14"/>
  <c r="AS56" i="14" s="1"/>
  <c r="AR49" i="14"/>
  <c r="AR44" i="14"/>
  <c r="AQ48" i="13"/>
  <c r="AQ60" i="14"/>
  <c r="AQ45" i="13"/>
  <c r="AQ45" i="14"/>
  <c r="AQ55" i="14"/>
  <c r="AQ58" i="14"/>
  <c r="AQ50" i="14"/>
  <c r="AQ52" i="14"/>
  <c r="AG30" i="15" l="1"/>
  <c r="AK32" i="17"/>
  <c r="AL29" i="17" s="1"/>
  <c r="AI39" i="6"/>
  <c r="L40" i="10"/>
  <c r="AH168" i="10"/>
  <c r="AH44" i="20"/>
  <c r="AH43" i="20" s="1"/>
  <c r="AH11" i="6"/>
  <c r="K11" i="6" s="1"/>
  <c r="AH32" i="15"/>
  <c r="G5" i="22"/>
  <c r="O5" i="22" s="1"/>
  <c r="AH15" i="15"/>
  <c r="AH31" i="15"/>
  <c r="AH56" i="20"/>
  <c r="AH55" i="20" s="1"/>
  <c r="K55" i="20" s="1"/>
  <c r="L29" i="14"/>
  <c r="AG199" i="18"/>
  <c r="AG253" i="18" s="1"/>
  <c r="AH199" i="18" s="1"/>
  <c r="AF26" i="18"/>
  <c r="AJ41" i="16"/>
  <c r="AK38" i="16" s="1"/>
  <c r="AK40" i="16" s="1"/>
  <c r="L40" i="16" s="1"/>
  <c r="L41" i="16" s="1"/>
  <c r="M38" i="16" s="1"/>
  <c r="AI200" i="18"/>
  <c r="L39" i="10"/>
  <c r="AJ72" i="10"/>
  <c r="G93" i="25"/>
  <c r="AJ69" i="10"/>
  <c r="G90" i="25"/>
  <c r="AJ54" i="10"/>
  <c r="G75" i="25"/>
  <c r="AJ66" i="10"/>
  <c r="G87" i="25"/>
  <c r="AJ65" i="10"/>
  <c r="G86" i="25"/>
  <c r="AJ75" i="10"/>
  <c r="G96" i="25"/>
  <c r="AJ52" i="10"/>
  <c r="G73" i="25"/>
  <c r="AJ64" i="10"/>
  <c r="G85" i="25"/>
  <c r="AJ53" i="10"/>
  <c r="G74" i="25"/>
  <c r="AJ62" i="10"/>
  <c r="G83" i="25"/>
  <c r="AJ74" i="10"/>
  <c r="G95" i="25"/>
  <c r="AG169" i="10"/>
  <c r="AG172" i="10" s="1"/>
  <c r="AG12" i="8" s="1"/>
  <c r="AJ67" i="10"/>
  <c r="G88" i="25"/>
  <c r="AJ63" i="10"/>
  <c r="G84" i="25"/>
  <c r="AJ55" i="10"/>
  <c r="G76" i="25"/>
  <c r="L182" i="18"/>
  <c r="AJ58" i="10"/>
  <c r="G79" i="25"/>
  <c r="AJ61" i="10"/>
  <c r="G82" i="25"/>
  <c r="AJ59" i="10"/>
  <c r="G80" i="25"/>
  <c r="AJ60" i="10"/>
  <c r="G81" i="25"/>
  <c r="AJ70" i="10"/>
  <c r="G91" i="25"/>
  <c r="AJ56" i="10"/>
  <c r="G77" i="25"/>
  <c r="AJ71" i="10"/>
  <c r="G92" i="25"/>
  <c r="AJ68" i="10"/>
  <c r="G89" i="25"/>
  <c r="AJ73" i="10"/>
  <c r="G94" i="25"/>
  <c r="AJ57" i="10"/>
  <c r="G78" i="25"/>
  <c r="F139" i="18"/>
  <c r="G117" i="18" s="1"/>
  <c r="G139" i="18" s="1"/>
  <c r="H117" i="18" s="1"/>
  <c r="H139" i="18" s="1"/>
  <c r="I117" i="18" s="1"/>
  <c r="I139" i="18" s="1"/>
  <c r="L236" i="18"/>
  <c r="AK46" i="16"/>
  <c r="AK47" i="16" s="1"/>
  <c r="AL44" i="16" s="1"/>
  <c r="AL46" i="16" s="1"/>
  <c r="AK55" i="16"/>
  <c r="AL52" i="16" s="1"/>
  <c r="L54" i="16"/>
  <c r="AI99" i="16"/>
  <c r="AJ96" i="16" s="1"/>
  <c r="AJ98" i="16" s="1"/>
  <c r="AJ99" i="16" s="1"/>
  <c r="AK96" i="16" s="1"/>
  <c r="AK57" i="16"/>
  <c r="AK60" i="16" s="1"/>
  <c r="AJ20" i="16"/>
  <c r="AJ14" i="7" s="1"/>
  <c r="AK22" i="8"/>
  <c r="AL113" i="13"/>
  <c r="AK166" i="13"/>
  <c r="AK27" i="13" s="1"/>
  <c r="AK159" i="18" s="1"/>
  <c r="AK186" i="18" s="1"/>
  <c r="Z8" i="22"/>
  <c r="AK21" i="12"/>
  <c r="AK22" i="12"/>
  <c r="AL120" i="13"/>
  <c r="AK173" i="13"/>
  <c r="AK34" i="13" s="1"/>
  <c r="AK166" i="18" s="1"/>
  <c r="AK193" i="18" s="1"/>
  <c r="AM142" i="14"/>
  <c r="AL168" i="14"/>
  <c r="AL29" i="14" s="1"/>
  <c r="AL25" i="10"/>
  <c r="AM26" i="10"/>
  <c r="AL35" i="10"/>
  <c r="AL13" i="10"/>
  <c r="AL132" i="14"/>
  <c r="AK158" i="14"/>
  <c r="AK19" i="14" s="1"/>
  <c r="AL27" i="8"/>
  <c r="M28" i="8"/>
  <c r="M27" i="8" s="1"/>
  <c r="AM133" i="14"/>
  <c r="AL159" i="14"/>
  <c r="AL20" i="14" s="1"/>
  <c r="L15" i="12"/>
  <c r="AK145" i="18"/>
  <c r="L13" i="13"/>
  <c r="AH32" i="8"/>
  <c r="K32" i="8" s="1"/>
  <c r="K41" i="19"/>
  <c r="AI177" i="18"/>
  <c r="AL135" i="14"/>
  <c r="AK161" i="14"/>
  <c r="AK22" i="14" s="1"/>
  <c r="AK158" i="13"/>
  <c r="AK19" i="13" s="1"/>
  <c r="AL105" i="13"/>
  <c r="L17" i="14"/>
  <c r="L218" i="18"/>
  <c r="AL31" i="17"/>
  <c r="AL32" i="17" s="1"/>
  <c r="AM29" i="17" s="1"/>
  <c r="AM30" i="10"/>
  <c r="AL39" i="10"/>
  <c r="AM99" i="13"/>
  <c r="AL152" i="13"/>
  <c r="AL13" i="13" s="1"/>
  <c r="BV27" i="8"/>
  <c r="Y28" i="8"/>
  <c r="Y27" i="8" s="1"/>
  <c r="L23" i="14"/>
  <c r="AK144" i="18"/>
  <c r="L12" i="13"/>
  <c r="CE27" i="8"/>
  <c r="AB28" i="8"/>
  <c r="AB27" i="8" s="1"/>
  <c r="AJ51" i="10"/>
  <c r="AJ79" i="10"/>
  <c r="L34" i="13"/>
  <c r="AK165" i="13"/>
  <c r="AK26" i="13" s="1"/>
  <c r="AK158" i="18" s="1"/>
  <c r="AK185" i="18" s="1"/>
  <c r="AL112" i="13"/>
  <c r="AI181" i="18"/>
  <c r="AI179" i="18"/>
  <c r="AM119" i="13"/>
  <c r="AL172" i="13"/>
  <c r="AL33" i="13" s="1"/>
  <c r="AM98" i="13"/>
  <c r="AL151" i="13"/>
  <c r="AL12" i="13" s="1"/>
  <c r="AI193" i="18"/>
  <c r="AK163" i="13"/>
  <c r="AK24" i="13" s="1"/>
  <c r="AL110" i="13"/>
  <c r="AL121" i="13"/>
  <c r="AK174" i="13"/>
  <c r="AK35" i="13" s="1"/>
  <c r="AK167" i="18" s="1"/>
  <c r="AK194" i="18" s="1"/>
  <c r="AK41" i="16"/>
  <c r="AL38" i="16" s="1"/>
  <c r="AL40" i="16" s="1"/>
  <c r="AK17" i="16"/>
  <c r="AK34" i="6" s="1"/>
  <c r="AB49" i="9" s="1"/>
  <c r="AI183" i="18"/>
  <c r="AI180" i="18"/>
  <c r="AI188" i="18"/>
  <c r="AL139" i="14"/>
  <c r="AK165" i="14"/>
  <c r="AK26" i="14" s="1"/>
  <c r="AK215" i="18" s="1"/>
  <c r="AK242" i="18" s="1"/>
  <c r="AJ15" i="20"/>
  <c r="AJ22" i="8" s="1"/>
  <c r="L16" i="20"/>
  <c r="AK171" i="13"/>
  <c r="AK32" i="13" s="1"/>
  <c r="AK164" i="18" s="1"/>
  <c r="AK191" i="18" s="1"/>
  <c r="AL118" i="13"/>
  <c r="AK157" i="10"/>
  <c r="L38" i="10"/>
  <c r="AI184" i="18"/>
  <c r="AK152" i="14"/>
  <c r="AK13" i="14" s="1"/>
  <c r="AK202" i="18" s="1"/>
  <c r="AK229" i="18" s="1"/>
  <c r="AL126" i="14"/>
  <c r="K12" i="7"/>
  <c r="AM32" i="10"/>
  <c r="AL41" i="10"/>
  <c r="AI16" i="17"/>
  <c r="AK165" i="18"/>
  <c r="L33" i="13"/>
  <c r="AK155" i="14"/>
  <c r="AK16" i="14" s="1"/>
  <c r="AL129" i="14"/>
  <c r="AI238" i="18"/>
  <c r="AK160" i="13"/>
  <c r="AK21" i="13" s="1"/>
  <c r="AL107" i="13"/>
  <c r="AI244" i="18"/>
  <c r="AL146" i="14"/>
  <c r="AK172" i="14"/>
  <c r="AK33" i="14" s="1"/>
  <c r="AK174" i="14"/>
  <c r="AK35" i="14" s="1"/>
  <c r="AK224" i="18" s="1"/>
  <c r="AK251" i="18" s="1"/>
  <c r="AL148" i="14"/>
  <c r="AI26" i="16"/>
  <c r="AG40" i="6"/>
  <c r="AI178" i="18"/>
  <c r="AI235" i="18"/>
  <c r="AH227" i="18"/>
  <c r="Y8" i="22"/>
  <c r="AK28" i="12"/>
  <c r="AK29" i="12"/>
  <c r="L41" i="10"/>
  <c r="AM29" i="10"/>
  <c r="AL38" i="10"/>
  <c r="AK219" i="18"/>
  <c r="L30" i="14"/>
  <c r="AH170" i="18"/>
  <c r="AL104" i="13"/>
  <c r="AK157" i="13"/>
  <c r="AK18" i="13" s="1"/>
  <c r="AL21" i="15"/>
  <c r="AL25" i="15" s="1"/>
  <c r="AK26" i="7"/>
  <c r="L26" i="7" s="1"/>
  <c r="AI25" i="17"/>
  <c r="BM27" i="8"/>
  <c r="V28" i="8"/>
  <c r="V27" i="8" s="1"/>
  <c r="AI173" i="18"/>
  <c r="AJ65" i="16"/>
  <c r="AJ66" i="16" s="1"/>
  <c r="AK63" i="16" s="1"/>
  <c r="AJ11" i="13"/>
  <c r="AH169" i="18"/>
  <c r="K169" i="18" s="1"/>
  <c r="K63" i="20"/>
  <c r="AL134" i="14"/>
  <c r="AK160" i="14"/>
  <c r="AK21" i="14" s="1"/>
  <c r="AK210" i="18" s="1"/>
  <c r="AK237" i="18" s="1"/>
  <c r="AI195" i="18"/>
  <c r="AH18" i="16"/>
  <c r="AH40" i="6" s="1"/>
  <c r="K28" i="16"/>
  <c r="K99" i="16"/>
  <c r="L96" i="16" s="1"/>
  <c r="AK155" i="10"/>
  <c r="L36" i="10"/>
  <c r="AL13" i="19"/>
  <c r="AL16" i="19" s="1"/>
  <c r="AK36" i="7"/>
  <c r="L36" i="7" s="1"/>
  <c r="L15" i="13"/>
  <c r="AL122" i="13"/>
  <c r="AK175" i="13"/>
  <c r="AK36" i="13" s="1"/>
  <c r="AI232" i="18"/>
  <c r="AA44" i="9"/>
  <c r="AK34" i="16"/>
  <c r="AK35" i="16" s="1"/>
  <c r="AL32" i="16" s="1"/>
  <c r="AL34" i="16" s="1"/>
  <c r="AM101" i="13"/>
  <c r="AL154" i="13"/>
  <c r="AL15" i="13" s="1"/>
  <c r="AK103" i="18"/>
  <c r="AK107" i="18" s="1"/>
  <c r="AJ21" i="18"/>
  <c r="AJ30" i="18"/>
  <c r="BG27" i="8"/>
  <c r="T28" i="8"/>
  <c r="T27" i="8" s="1"/>
  <c r="K50" i="10"/>
  <c r="K108" i="10"/>
  <c r="AI191" i="18"/>
  <c r="AI251" i="18"/>
  <c r="AL145" i="14"/>
  <c r="AK171" i="14"/>
  <c r="AK32" i="14" s="1"/>
  <c r="AK221" i="18" s="1"/>
  <c r="AK248" i="18" s="1"/>
  <c r="AM116" i="12"/>
  <c r="AL27" i="12"/>
  <c r="AL166" i="14"/>
  <c r="AL27" i="14" s="1"/>
  <c r="AM140" i="14"/>
  <c r="AJ24" i="18"/>
  <c r="AJ22" i="7" s="1"/>
  <c r="AJ33" i="18"/>
  <c r="AJ47" i="7" s="1"/>
  <c r="AK258" i="18"/>
  <c r="AK266" i="18" s="1"/>
  <c r="AL169" i="14"/>
  <c r="AL30" i="14" s="1"/>
  <c r="AM143" i="14"/>
  <c r="AM130" i="14"/>
  <c r="AL156" i="14"/>
  <c r="AL17" i="14" s="1"/>
  <c r="AI229" i="18"/>
  <c r="AM136" i="14"/>
  <c r="AL162" i="14"/>
  <c r="AL23" i="14" s="1"/>
  <c r="L239" i="18"/>
  <c r="AI143" i="18"/>
  <c r="AG60" i="20"/>
  <c r="AG111" i="18"/>
  <c r="AG113" i="18" s="1"/>
  <c r="AG17" i="8" s="1"/>
  <c r="AJ143" i="18"/>
  <c r="AJ171" i="18"/>
  <c r="AJ170" i="18" s="1"/>
  <c r="AJ18" i="8" s="1"/>
  <c r="Y46" i="9"/>
  <c r="K33" i="6"/>
  <c r="AH31" i="6"/>
  <c r="R5" i="22" s="1"/>
  <c r="BS27" i="8"/>
  <c r="X28" i="8"/>
  <c r="X27" i="8" s="1"/>
  <c r="AI226" i="18"/>
  <c r="AK201" i="18"/>
  <c r="L12" i="14"/>
  <c r="AI247" i="18"/>
  <c r="BJ27" i="8"/>
  <c r="U28" i="8"/>
  <c r="U27" i="8" s="1"/>
  <c r="AL147" i="14"/>
  <c r="AK173" i="14"/>
  <c r="AK34" i="14" s="1"/>
  <c r="AK223" i="18" s="1"/>
  <c r="AK250" i="18" s="1"/>
  <c r="AG22" i="6"/>
  <c r="AG15" i="16"/>
  <c r="X17" i="9" s="1"/>
  <c r="X18" i="9" s="1"/>
  <c r="AM27" i="10"/>
  <c r="AL36" i="10"/>
  <c r="AR27" i="8"/>
  <c r="O28" i="8"/>
  <c r="AJ11" i="14"/>
  <c r="L27" i="13"/>
  <c r="AI194" i="18"/>
  <c r="BA27" i="8"/>
  <c r="R28" i="8"/>
  <c r="R27" i="8" s="1"/>
  <c r="AI230" i="18"/>
  <c r="K6" i="22"/>
  <c r="M6" i="22" s="1"/>
  <c r="AI141" i="10"/>
  <c r="AI162" i="10"/>
  <c r="AE6" i="22" s="1"/>
  <c r="AI34" i="6"/>
  <c r="K19" i="20"/>
  <c r="L13" i="20" s="1"/>
  <c r="AK207" i="18"/>
  <c r="L18" i="14"/>
  <c r="BD27" i="8"/>
  <c r="S28" i="8"/>
  <c r="AK216" i="18"/>
  <c r="L27" i="14"/>
  <c r="AI189" i="18"/>
  <c r="AF99" i="18"/>
  <c r="AL116" i="13"/>
  <c r="AK169" i="13"/>
  <c r="AK30" i="13" s="1"/>
  <c r="AX27" i="8"/>
  <c r="Q28" i="8"/>
  <c r="Q27" i="8" s="1"/>
  <c r="L26" i="13"/>
  <c r="L212" i="18"/>
  <c r="AI33" i="6"/>
  <c r="AI63" i="20"/>
  <c r="AI241" i="18"/>
  <c r="AH13" i="20"/>
  <c r="AH19" i="20" s="1"/>
  <c r="AG29" i="7"/>
  <c r="AG49" i="7"/>
  <c r="L174" i="18"/>
  <c r="AK163" i="14"/>
  <c r="AK24" i="14" s="1"/>
  <c r="AL137" i="14"/>
  <c r="Z45" i="9"/>
  <c r="AK161" i="13"/>
  <c r="AK22" i="13" s="1"/>
  <c r="AK154" i="18" s="1"/>
  <c r="AK181" i="18" s="1"/>
  <c r="AL108" i="13"/>
  <c r="AL114" i="13"/>
  <c r="AK167" i="13"/>
  <c r="AK28" i="13" s="1"/>
  <c r="AK160" i="18" s="1"/>
  <c r="AK187" i="18" s="1"/>
  <c r="AI176" i="18"/>
  <c r="CH27" i="8"/>
  <c r="AC28" i="8"/>
  <c r="AC27" i="8" s="1"/>
  <c r="AH62" i="20"/>
  <c r="AH98" i="18" s="1"/>
  <c r="AH97" i="18"/>
  <c r="AH99" i="18" s="1"/>
  <c r="AH15" i="8" s="1"/>
  <c r="K31" i="15"/>
  <c r="AK204" i="18"/>
  <c r="L15" i="14"/>
  <c r="Z44" i="9"/>
  <c r="AI240" i="18"/>
  <c r="AG23" i="18"/>
  <c r="AG21" i="7" s="1"/>
  <c r="AG32" i="18"/>
  <c r="AG46" i="7" s="1"/>
  <c r="AH117" i="18"/>
  <c r="AH139" i="18" s="1"/>
  <c r="AL106" i="13"/>
  <c r="AK159" i="13"/>
  <c r="AK20" i="13" s="1"/>
  <c r="AK152" i="18" s="1"/>
  <c r="AK179" i="18" s="1"/>
  <c r="AJ200" i="18"/>
  <c r="AJ228" i="18"/>
  <c r="AJ227" i="18" s="1"/>
  <c r="AJ19" i="8" s="1"/>
  <c r="L159" i="18"/>
  <c r="AI186" i="18"/>
  <c r="AL103" i="13"/>
  <c r="AK156" i="13"/>
  <c r="AK17" i="13" s="1"/>
  <c r="L28" i="12"/>
  <c r="AI50" i="10"/>
  <c r="AI248" i="18"/>
  <c r="AM131" i="14"/>
  <c r="AL157" i="14"/>
  <c r="AL18" i="14" s="1"/>
  <c r="AL144" i="14"/>
  <c r="AK170" i="14"/>
  <c r="AK31" i="14" s="1"/>
  <c r="CB27" i="8"/>
  <c r="AA28" i="8"/>
  <c r="X9" i="22"/>
  <c r="AL15" i="12"/>
  <c r="AL21" i="6" s="1"/>
  <c r="AL14" i="12"/>
  <c r="AM102" i="13"/>
  <c r="AL155" i="13"/>
  <c r="AL16" i="13" s="1"/>
  <c r="L26" i="14"/>
  <c r="AG13" i="15"/>
  <c r="AG17" i="15" s="1"/>
  <c r="AF25" i="7"/>
  <c r="AM109" i="13"/>
  <c r="AL162" i="13"/>
  <c r="AL23" i="13" s="1"/>
  <c r="AK20" i="8"/>
  <c r="L20" i="8" s="1"/>
  <c r="L158" i="18"/>
  <c r="AI185" i="18"/>
  <c r="L37" i="10"/>
  <c r="L233" i="18"/>
  <c r="K43" i="20"/>
  <c r="AL100" i="13"/>
  <c r="AK153" i="13"/>
  <c r="AK14" i="13" s="1"/>
  <c r="L147" i="18"/>
  <c r="AM28" i="10"/>
  <c r="AL37" i="10"/>
  <c r="L210" i="18"/>
  <c r="AI237" i="18"/>
  <c r="CK27" i="8"/>
  <c r="AD28" i="8"/>
  <c r="AD27" i="8" s="1"/>
  <c r="AL111" i="13"/>
  <c r="AK164" i="13"/>
  <c r="AK25" i="13" s="1"/>
  <c r="AF34" i="18"/>
  <c r="AG142" i="18"/>
  <c r="AG196" i="18" s="1"/>
  <c r="AF25" i="18"/>
  <c r="W38" i="9"/>
  <c r="AF20" i="6"/>
  <c r="Q3" i="22" s="1"/>
  <c r="AL154" i="14"/>
  <c r="AL15" i="14" s="1"/>
  <c r="AM128" i="14"/>
  <c r="AL141" i="14"/>
  <c r="AK167" i="14"/>
  <c r="AK28" i="14" s="1"/>
  <c r="AH171" i="10"/>
  <c r="AH170" i="10"/>
  <c r="L28" i="13"/>
  <c r="L55" i="16"/>
  <c r="M52" i="16" s="1"/>
  <c r="AI27" i="8"/>
  <c r="L28" i="8"/>
  <c r="L27" i="8" s="1"/>
  <c r="AJ41" i="6"/>
  <c r="L41" i="6" s="1"/>
  <c r="L17" i="17"/>
  <c r="AI250" i="18"/>
  <c r="AK80" i="10"/>
  <c r="H72" i="25" s="1"/>
  <c r="AK101" i="10"/>
  <c r="H93" i="25" s="1"/>
  <c r="AK104" i="10"/>
  <c r="H96" i="25" s="1"/>
  <c r="AK85" i="10"/>
  <c r="H77" i="25" s="1"/>
  <c r="AK84" i="10"/>
  <c r="H76" i="25" s="1"/>
  <c r="AK93" i="10"/>
  <c r="L93" i="10" s="1"/>
  <c r="AK90" i="10"/>
  <c r="H82" i="25" s="1"/>
  <c r="AK94" i="10"/>
  <c r="H86" i="25" s="1"/>
  <c r="AK154" i="10"/>
  <c r="AK95" i="10"/>
  <c r="H87" i="25" s="1"/>
  <c r="AK97" i="10"/>
  <c r="H89" i="25" s="1"/>
  <c r="AK100" i="10"/>
  <c r="H92" i="25" s="1"/>
  <c r="AK89" i="10"/>
  <c r="H81" i="25" s="1"/>
  <c r="AK34" i="10"/>
  <c r="AK92" i="10"/>
  <c r="H84" i="25" s="1"/>
  <c r="AK81" i="10"/>
  <c r="H73" i="25" s="1"/>
  <c r="AK102" i="10"/>
  <c r="H94" i="25" s="1"/>
  <c r="AK98" i="10"/>
  <c r="H90" i="25" s="1"/>
  <c r="AK82" i="10"/>
  <c r="H74" i="25" s="1"/>
  <c r="AK99" i="10"/>
  <c r="H91" i="25" s="1"/>
  <c r="AK87" i="10"/>
  <c r="H79" i="25" s="1"/>
  <c r="AK88" i="10"/>
  <c r="H80" i="25" s="1"/>
  <c r="AK83" i="10"/>
  <c r="H75" i="25" s="1"/>
  <c r="AK86" i="10"/>
  <c r="H78" i="25" s="1"/>
  <c r="AK91" i="10"/>
  <c r="H83" i="25" s="1"/>
  <c r="AK96" i="10"/>
  <c r="H88" i="25" s="1"/>
  <c r="AK103" i="10"/>
  <c r="H95" i="25" s="1"/>
  <c r="AF169" i="10"/>
  <c r="AN62" i="12"/>
  <c r="AM13" i="12"/>
  <c r="L215" i="18"/>
  <c r="AI242" i="18"/>
  <c r="AF98" i="18"/>
  <c r="AK21" i="6"/>
  <c r="AU27" i="8"/>
  <c r="P28" i="8"/>
  <c r="P27" i="8" s="1"/>
  <c r="AH42" i="19"/>
  <c r="AM31" i="10"/>
  <c r="AL40" i="10"/>
  <c r="L206" i="18"/>
  <c r="AG42" i="20"/>
  <c r="AG50" i="20" s="1"/>
  <c r="AF52" i="7"/>
  <c r="Y49" i="9"/>
  <c r="K34" i="6"/>
  <c r="L7" i="22"/>
  <c r="AJ14" i="10"/>
  <c r="N7" i="22" s="1"/>
  <c r="AJ143" i="10"/>
  <c r="BP27" i="8"/>
  <c r="W28" i="8"/>
  <c r="AH76" i="16"/>
  <c r="AH77" i="16" s="1"/>
  <c r="AM171" i="12"/>
  <c r="AL20" i="12"/>
  <c r="AM125" i="14"/>
  <c r="AL151" i="14"/>
  <c r="AL12" i="14" s="1"/>
  <c r="AF60" i="20"/>
  <c r="AF112" i="18" s="1"/>
  <c r="AF111" i="18"/>
  <c r="AI249" i="18"/>
  <c r="AI29" i="15"/>
  <c r="AH27" i="7"/>
  <c r="K27" i="7" s="1"/>
  <c r="AK153" i="14"/>
  <c r="AK14" i="14" s="1"/>
  <c r="AK203" i="18" s="1"/>
  <c r="AK230" i="18" s="1"/>
  <c r="AL127" i="14"/>
  <c r="L20" i="12"/>
  <c r="AI187" i="18"/>
  <c r="L46" i="16"/>
  <c r="AL115" i="13"/>
  <c r="AK168" i="13"/>
  <c r="AK29" i="13" s="1"/>
  <c r="AL117" i="13"/>
  <c r="AK170" i="13"/>
  <c r="AK31" i="13" s="1"/>
  <c r="AK163" i="18" s="1"/>
  <c r="AK190" i="18" s="1"/>
  <c r="AO27" i="8"/>
  <c r="N28" i="8"/>
  <c r="N27" i="8" s="1"/>
  <c r="AI190" i="18"/>
  <c r="V8" i="22"/>
  <c r="L13" i="10"/>
  <c r="K28" i="8"/>
  <c r="AF27" i="8"/>
  <c r="AI88" i="16"/>
  <c r="AJ85" i="16" s="1"/>
  <c r="AH46" i="19"/>
  <c r="AH47" i="19" s="1"/>
  <c r="AI44" i="19" s="1"/>
  <c r="K45" i="19"/>
  <c r="AL138" i="14"/>
  <c r="AK164" i="14"/>
  <c r="AK25" i="14" s="1"/>
  <c r="AK214" i="18" s="1"/>
  <c r="AK241" i="18" s="1"/>
  <c r="L245" i="18"/>
  <c r="AR51" i="14"/>
  <c r="AQ47" i="14"/>
  <c r="AR55" i="14"/>
  <c r="AR47" i="13"/>
  <c r="AR59" i="14"/>
  <c r="AR48" i="14"/>
  <c r="AR61" i="14"/>
  <c r="AS61" i="14" s="1"/>
  <c r="AR52" i="14"/>
  <c r="AR44" i="13"/>
  <c r="AR46" i="14"/>
  <c r="AS44" i="14"/>
  <c r="AR58" i="14"/>
  <c r="AR50" i="14"/>
  <c r="AR60" i="14"/>
  <c r="AS57" i="14"/>
  <c r="AR62" i="14"/>
  <c r="AT56" i="14"/>
  <c r="AT53" i="14"/>
  <c r="AR45" i="14"/>
  <c r="AR45" i="13"/>
  <c r="AR48" i="13"/>
  <c r="AS54" i="14"/>
  <c r="AT54" i="14" s="1"/>
  <c r="AS49" i="14"/>
  <c r="AR46" i="13"/>
  <c r="AH30" i="15" l="1"/>
  <c r="K30" i="15" s="1"/>
  <c r="K32" i="15" s="1"/>
  <c r="L29" i="15" s="1"/>
  <c r="L22" i="8"/>
  <c r="L35" i="13"/>
  <c r="L166" i="18"/>
  <c r="AK11" i="13"/>
  <c r="K56" i="20"/>
  <c r="K57" i="20" s="1"/>
  <c r="AG35" i="18"/>
  <c r="AG26" i="18"/>
  <c r="AK153" i="10"/>
  <c r="AD8" i="22" s="1"/>
  <c r="AH26" i="6"/>
  <c r="G100" i="25"/>
  <c r="G101" i="25"/>
  <c r="AH169" i="10"/>
  <c r="AH172" i="10" s="1"/>
  <c r="AH12" i="8" s="1"/>
  <c r="L32" i="14"/>
  <c r="K62" i="20"/>
  <c r="L237" i="18"/>
  <c r="G118" i="25"/>
  <c r="G110" i="25"/>
  <c r="G114" i="25"/>
  <c r="AF100" i="18"/>
  <c r="AF29" i="18" s="1"/>
  <c r="G111" i="25"/>
  <c r="AK14" i="20"/>
  <c r="L31" i="13"/>
  <c r="L25" i="14"/>
  <c r="G116" i="25"/>
  <c r="G122" i="25"/>
  <c r="G99" i="25"/>
  <c r="L242" i="18"/>
  <c r="L185" i="18"/>
  <c r="L186" i="18"/>
  <c r="G113" i="25"/>
  <c r="G108" i="25"/>
  <c r="G115" i="25"/>
  <c r="G107" i="25"/>
  <c r="G112" i="25"/>
  <c r="G103" i="25"/>
  <c r="G123" i="25"/>
  <c r="G121" i="25"/>
  <c r="G106" i="25"/>
  <c r="G102" i="25"/>
  <c r="L194" i="18"/>
  <c r="AJ50" i="10"/>
  <c r="AJ56" i="20" s="1"/>
  <c r="AJ55" i="20" s="1"/>
  <c r="G119" i="25"/>
  <c r="G120" i="25"/>
  <c r="AK64" i="10"/>
  <c r="L64" i="10" s="1"/>
  <c r="L121" i="10" s="1"/>
  <c r="H85" i="25"/>
  <c r="H102" i="25" s="1"/>
  <c r="G104" i="25"/>
  <c r="G105" i="25"/>
  <c r="G117" i="25"/>
  <c r="G109" i="25"/>
  <c r="AI170" i="18"/>
  <c r="AI18" i="8" s="1"/>
  <c r="AI227" i="18"/>
  <c r="AI19" i="8" s="1"/>
  <c r="AH253" i="18"/>
  <c r="AH26" i="18" s="1"/>
  <c r="K26" i="18" s="1"/>
  <c r="AK33" i="6"/>
  <c r="AB46" i="9" s="1"/>
  <c r="AK63" i="20"/>
  <c r="AK169" i="18" s="1"/>
  <c r="AI74" i="16"/>
  <c r="AH14" i="16"/>
  <c r="AC42" i="9"/>
  <c r="AI39" i="19"/>
  <c r="AH40" i="7"/>
  <c r="K40" i="7" s="1"/>
  <c r="AL201" i="18"/>
  <c r="L160" i="18"/>
  <c r="AF113" i="18"/>
  <c r="AF114" i="18" s="1"/>
  <c r="AN31" i="10"/>
  <c r="AM40" i="10"/>
  <c r="AM159" i="10" s="1"/>
  <c r="X10" i="22"/>
  <c r="AM15" i="12"/>
  <c r="AM21" i="6" s="1"/>
  <c r="AM14" i="12"/>
  <c r="AK70" i="10"/>
  <c r="L70" i="10" s="1"/>
  <c r="L99" i="10"/>
  <c r="AK66" i="10"/>
  <c r="L66" i="10" s="1"/>
  <c r="L95" i="10"/>
  <c r="AM100" i="13"/>
  <c r="AL153" i="13"/>
  <c r="AL14" i="13" s="1"/>
  <c r="AG25" i="7"/>
  <c r="AH13" i="15"/>
  <c r="AH17" i="15" s="1"/>
  <c r="L221" i="18"/>
  <c r="AK243" i="18"/>
  <c r="L243" i="18" s="1"/>
  <c r="L216" i="18"/>
  <c r="Z49" i="9"/>
  <c r="L34" i="6"/>
  <c r="L167" i="18"/>
  <c r="X47" i="9"/>
  <c r="AG20" i="6"/>
  <c r="Q4" i="22" s="1"/>
  <c r="AK228" i="18"/>
  <c r="L228" i="18" s="1"/>
  <c r="L201" i="18"/>
  <c r="AL206" i="18"/>
  <c r="AL147" i="18"/>
  <c r="AL157" i="10"/>
  <c r="AH19" i="8"/>
  <c r="K19" i="8" s="1"/>
  <c r="K227" i="18"/>
  <c r="K253" i="18" s="1"/>
  <c r="L199" i="18" s="1"/>
  <c r="AI28" i="16"/>
  <c r="AI29" i="16" s="1"/>
  <c r="AN32" i="10"/>
  <c r="AM41" i="10"/>
  <c r="AM160" i="10" s="1"/>
  <c r="AM118" i="13"/>
  <c r="AL171" i="13"/>
  <c r="AL32" i="13" s="1"/>
  <c r="L193" i="18"/>
  <c r="L154" i="18"/>
  <c r="AN30" i="10"/>
  <c r="AM39" i="10"/>
  <c r="AM158" i="10" s="1"/>
  <c r="AK211" i="18"/>
  <c r="L22" i="14"/>
  <c r="AL57" i="16"/>
  <c r="AL60" i="16" s="1"/>
  <c r="AK20" i="16"/>
  <c r="AN101" i="13"/>
  <c r="AM154" i="13"/>
  <c r="AM15" i="13" s="1"/>
  <c r="AM147" i="18" s="1"/>
  <c r="AM174" i="18" s="1"/>
  <c r="AK168" i="18"/>
  <c r="L36" i="13"/>
  <c r="AI13" i="17"/>
  <c r="AI12" i="7" s="1"/>
  <c r="AJ22" i="17"/>
  <c r="AN29" i="10"/>
  <c r="AM38" i="10"/>
  <c r="AM157" i="10" s="1"/>
  <c r="AL174" i="14"/>
  <c r="AL35" i="14" s="1"/>
  <c r="AM148" i="14"/>
  <c r="AM129" i="14"/>
  <c r="AL155" i="14"/>
  <c r="AL16" i="14" s="1"/>
  <c r="AM112" i="13"/>
  <c r="AL165" i="13"/>
  <c r="AL26" i="13" s="1"/>
  <c r="AK171" i="18"/>
  <c r="L171" i="18" s="1"/>
  <c r="L144" i="18"/>
  <c r="AL161" i="14"/>
  <c r="AL22" i="14" s="1"/>
  <c r="AM135" i="14"/>
  <c r="AL209" i="18"/>
  <c r="AJ39" i="6"/>
  <c r="AJ64" i="20"/>
  <c r="AK205" i="18"/>
  <c r="L16" i="14"/>
  <c r="AN133" i="14"/>
  <c r="AM159" i="14"/>
  <c r="AM20" i="14" s="1"/>
  <c r="AM209" i="18" s="1"/>
  <c r="AM236" i="18" s="1"/>
  <c r="AL218" i="18"/>
  <c r="AK38" i="6"/>
  <c r="L22" i="12"/>
  <c r="AJ87" i="16"/>
  <c r="AJ88" i="16" s="1"/>
  <c r="AK85" i="16" s="1"/>
  <c r="AA27" i="8"/>
  <c r="I28" i="8"/>
  <c r="I27" i="8" s="1"/>
  <c r="AL156" i="10"/>
  <c r="AK162" i="18"/>
  <c r="L30" i="13"/>
  <c r="AN143" i="14"/>
  <c r="AM169" i="14"/>
  <c r="AM30" i="14" s="1"/>
  <c r="AM219" i="18" s="1"/>
  <c r="AM246" i="18" s="1"/>
  <c r="AL170" i="13"/>
  <c r="AL31" i="13" s="1"/>
  <c r="AM117" i="13"/>
  <c r="AM114" i="13"/>
  <c r="AL167" i="13"/>
  <c r="AL28" i="13" s="1"/>
  <c r="AI13" i="20"/>
  <c r="AI19" i="20" s="1"/>
  <c r="AH29" i="7"/>
  <c r="K29" i="7" s="1"/>
  <c r="AH49" i="7"/>
  <c r="K49" i="7" s="1"/>
  <c r="AM116" i="13"/>
  <c r="AL169" i="13"/>
  <c r="AL30" i="13" s="1"/>
  <c r="S27" i="8"/>
  <c r="G28" i="8"/>
  <c r="G27" i="8" s="1"/>
  <c r="AG112" i="18"/>
  <c r="AL219" i="18"/>
  <c r="AN116" i="12"/>
  <c r="AM27" i="12"/>
  <c r="Y50" i="9"/>
  <c r="AH37" i="6"/>
  <c r="S5" i="22" s="1"/>
  <c r="AL26" i="7"/>
  <c r="AM21" i="15"/>
  <c r="AM25" i="15" s="1"/>
  <c r="AK222" i="18"/>
  <c r="L33" i="14"/>
  <c r="AL152" i="14"/>
  <c r="AL13" i="14" s="1"/>
  <c r="AM126" i="14"/>
  <c r="AL144" i="18"/>
  <c r="AM31" i="17"/>
  <c r="AM17" i="17" s="1"/>
  <c r="AM41" i="6" s="1"/>
  <c r="AN142" i="14"/>
  <c r="AM168" i="14"/>
  <c r="AM29" i="14" s="1"/>
  <c r="AM218" i="18" s="1"/>
  <c r="AM245" i="18" s="1"/>
  <c r="AK98" i="16"/>
  <c r="L98" i="16" s="1"/>
  <c r="AF172" i="10"/>
  <c r="AF12" i="8" s="1"/>
  <c r="AK65" i="10"/>
  <c r="L65" i="10" s="1"/>
  <c r="L94" i="10"/>
  <c r="Y9" i="22"/>
  <c r="AL28" i="12"/>
  <c r="AL29" i="12"/>
  <c r="AK73" i="10"/>
  <c r="L73" i="10" s="1"/>
  <c r="L102" i="10"/>
  <c r="AG25" i="18"/>
  <c r="AG34" i="18"/>
  <c r="AH142" i="18"/>
  <c r="AH196" i="18" s="1"/>
  <c r="AK67" i="10"/>
  <c r="L67" i="10" s="1"/>
  <c r="L96" i="10"/>
  <c r="AK52" i="10"/>
  <c r="L52" i="10" s="1"/>
  <c r="L81" i="10"/>
  <c r="AN102" i="13"/>
  <c r="AM155" i="13"/>
  <c r="AM16" i="13" s="1"/>
  <c r="AM148" i="18" s="1"/>
  <c r="AM175" i="18" s="1"/>
  <c r="AK220" i="18"/>
  <c r="L31" i="14"/>
  <c r="AM106" i="13"/>
  <c r="AL159" i="13"/>
  <c r="AL20" i="13" s="1"/>
  <c r="AK231" i="18"/>
  <c r="L231" i="18" s="1"/>
  <c r="L204" i="18"/>
  <c r="AM108" i="13"/>
  <c r="AL161" i="13"/>
  <c r="AL22" i="13" s="1"/>
  <c r="L241" i="18"/>
  <c r="K99" i="18"/>
  <c r="AF15" i="8"/>
  <c r="K15" i="8" s="1"/>
  <c r="O27" i="8"/>
  <c r="F28" i="8"/>
  <c r="F27" i="8" s="1"/>
  <c r="AK24" i="18"/>
  <c r="AK33" i="18"/>
  <c r="AL258" i="18"/>
  <c r="AL266" i="18" s="1"/>
  <c r="AL35" i="16"/>
  <c r="AM32" i="16" s="1"/>
  <c r="AJ63" i="20"/>
  <c r="AJ169" i="18" s="1"/>
  <c r="AJ33" i="6"/>
  <c r="AA46" i="9" s="1"/>
  <c r="AK150" i="18"/>
  <c r="L18" i="13"/>
  <c r="AK32" i="6"/>
  <c r="L29" i="12"/>
  <c r="AL172" i="14"/>
  <c r="AL33" i="14" s="1"/>
  <c r="AM146" i="14"/>
  <c r="AK192" i="18"/>
  <c r="L192" i="18" s="1"/>
  <c r="L165" i="18"/>
  <c r="AL41" i="16"/>
  <c r="AM38" i="16" s="1"/>
  <c r="AL17" i="16"/>
  <c r="AN98" i="13"/>
  <c r="AM151" i="13"/>
  <c r="AM12" i="13" s="1"/>
  <c r="AL17" i="17"/>
  <c r="AO62" i="12"/>
  <c r="AN13" i="12"/>
  <c r="G6" i="22"/>
  <c r="O6" i="22" s="1"/>
  <c r="AI44" i="20"/>
  <c r="AI43" i="20" s="1"/>
  <c r="AI56" i="20"/>
  <c r="AI15" i="15"/>
  <c r="AI31" i="15"/>
  <c r="AI32" i="15"/>
  <c r="Z32" i="9"/>
  <c r="AI168" i="10"/>
  <c r="AI11" i="6"/>
  <c r="AK161" i="18"/>
  <c r="L29" i="13"/>
  <c r="Z9" i="22"/>
  <c r="AL22" i="12"/>
  <c r="AL38" i="6" s="1"/>
  <c r="AL21" i="12"/>
  <c r="AK62" i="10"/>
  <c r="L62" i="10" s="1"/>
  <c r="L91" i="10"/>
  <c r="AK63" i="10"/>
  <c r="L63" i="10" s="1"/>
  <c r="L92" i="10"/>
  <c r="AK55" i="10"/>
  <c r="L55" i="10" s="1"/>
  <c r="L84" i="10"/>
  <c r="L250" i="18"/>
  <c r="AK217" i="18"/>
  <c r="L28" i="14"/>
  <c r="AM144" i="14"/>
  <c r="AL170" i="14"/>
  <c r="AL31" i="14" s="1"/>
  <c r="AH23" i="18"/>
  <c r="AH32" i="18"/>
  <c r="AI117" i="18"/>
  <c r="AI139" i="18" s="1"/>
  <c r="L214" i="18"/>
  <c r="L230" i="18"/>
  <c r="AM145" i="14"/>
  <c r="AL171" i="14"/>
  <c r="AL32" i="14" s="1"/>
  <c r="L34" i="16"/>
  <c r="AM13" i="19"/>
  <c r="AM16" i="19" s="1"/>
  <c r="AL36" i="7"/>
  <c r="AK65" i="16"/>
  <c r="L65" i="16" s="1"/>
  <c r="AK66" i="16"/>
  <c r="AL63" i="16" s="1"/>
  <c r="AL157" i="13"/>
  <c r="AL18" i="13" s="1"/>
  <c r="AM104" i="13"/>
  <c r="AM139" i="14"/>
  <c r="AL165" i="14"/>
  <c r="AL26" i="14" s="1"/>
  <c r="AL165" i="18"/>
  <c r="K7" i="22"/>
  <c r="M7" i="22" s="1"/>
  <c r="AJ162" i="10"/>
  <c r="AE7" i="22" s="1"/>
  <c r="AJ141" i="10"/>
  <c r="L20" i="13"/>
  <c r="K42" i="19"/>
  <c r="L39" i="19" s="1"/>
  <c r="AK208" i="18"/>
  <c r="L19" i="14"/>
  <c r="AL173" i="13"/>
  <c r="AL34" i="13" s="1"/>
  <c r="AM120" i="13"/>
  <c r="AM122" i="13"/>
  <c r="AL175" i="13"/>
  <c r="AL36" i="13" s="1"/>
  <c r="AN28" i="10"/>
  <c r="AM37" i="10"/>
  <c r="AM156" i="10" s="1"/>
  <c r="K27" i="8"/>
  <c r="E28" i="8"/>
  <c r="E27" i="8" s="1"/>
  <c r="AB42" i="9"/>
  <c r="L21" i="6"/>
  <c r="L8" i="22"/>
  <c r="AK143" i="10"/>
  <c r="AK14" i="10"/>
  <c r="N8" i="22" s="1"/>
  <c r="L34" i="10"/>
  <c r="L223" i="18"/>
  <c r="AM141" i="14"/>
  <c r="AL167" i="14"/>
  <c r="AL28" i="14" s="1"/>
  <c r="AK157" i="18"/>
  <c r="L25" i="13"/>
  <c r="AL20" i="8"/>
  <c r="AL207" i="18"/>
  <c r="AI169" i="18"/>
  <c r="K97" i="18"/>
  <c r="AK234" i="18"/>
  <c r="L234" i="18" s="1"/>
  <c r="L207" i="18"/>
  <c r="L203" i="18"/>
  <c r="AL155" i="10"/>
  <c r="K31" i="6"/>
  <c r="AL212" i="18"/>
  <c r="L251" i="18"/>
  <c r="L13" i="14"/>
  <c r="K18" i="16"/>
  <c r="AM121" i="13"/>
  <c r="AL174" i="13"/>
  <c r="AL35" i="13" s="1"/>
  <c r="AM172" i="13"/>
  <c r="AM33" i="13" s="1"/>
  <c r="AM165" i="18" s="1"/>
  <c r="AM192" i="18" s="1"/>
  <c r="AN119" i="13"/>
  <c r="G7" i="22"/>
  <c r="O7" i="22" s="1"/>
  <c r="AA32" i="9"/>
  <c r="AJ168" i="10"/>
  <c r="AJ11" i="6"/>
  <c r="AJ15" i="15"/>
  <c r="L22" i="13"/>
  <c r="AL158" i="14"/>
  <c r="AL19" i="14" s="1"/>
  <c r="AM132" i="14"/>
  <c r="L21" i="14"/>
  <c r="AM113" i="13"/>
  <c r="AL166" i="13"/>
  <c r="AL27" i="13" s="1"/>
  <c r="AL54" i="16"/>
  <c r="AL55" i="16" s="1"/>
  <c r="AM52" i="16" s="1"/>
  <c r="AM54" i="16" s="1"/>
  <c r="AM55" i="16" s="1"/>
  <c r="AN52" i="16" s="1"/>
  <c r="AN54" i="16" s="1"/>
  <c r="AN55" i="16" s="1"/>
  <c r="AO52" i="16" s="1"/>
  <c r="AO54" i="16" s="1"/>
  <c r="K50" i="20"/>
  <c r="L42" i="20" s="1"/>
  <c r="AK61" i="10"/>
  <c r="L61" i="10" s="1"/>
  <c r="L90" i="10"/>
  <c r="AL148" i="18"/>
  <c r="AM151" i="14"/>
  <c r="AM12" i="14" s="1"/>
  <c r="AN125" i="14"/>
  <c r="AL164" i="14"/>
  <c r="AL25" i="14" s="1"/>
  <c r="AM138" i="14"/>
  <c r="AL168" i="13"/>
  <c r="AL29" i="13" s="1"/>
  <c r="AM115" i="13"/>
  <c r="AN171" i="12"/>
  <c r="AM20" i="12"/>
  <c r="AK57" i="10"/>
  <c r="L57" i="10" s="1"/>
  <c r="L86" i="10"/>
  <c r="AK56" i="10"/>
  <c r="L56" i="10" s="1"/>
  <c r="L85" i="10"/>
  <c r="AH42" i="20"/>
  <c r="AH50" i="20" s="1"/>
  <c r="AG52" i="7"/>
  <c r="AK54" i="10"/>
  <c r="L54" i="10" s="1"/>
  <c r="L83" i="10"/>
  <c r="AK60" i="10"/>
  <c r="L60" i="10" s="1"/>
  <c r="L89" i="10"/>
  <c r="AK75" i="10"/>
  <c r="L75" i="10" s="1"/>
  <c r="L104" i="10"/>
  <c r="AM154" i="14"/>
  <c r="AM15" i="14" s="1"/>
  <c r="AM204" i="18" s="1"/>
  <c r="AM231" i="18" s="1"/>
  <c r="AN128" i="14"/>
  <c r="AM111" i="13"/>
  <c r="AL164" i="13"/>
  <c r="AL25" i="13" s="1"/>
  <c r="AL155" i="18"/>
  <c r="AM157" i="14"/>
  <c r="AM18" i="14" s="1"/>
  <c r="AM207" i="18" s="1"/>
  <c r="AM234" i="18" s="1"/>
  <c r="AN131" i="14"/>
  <c r="AK149" i="18"/>
  <c r="L17" i="13"/>
  <c r="K98" i="18"/>
  <c r="Z46" i="9"/>
  <c r="AN27" i="10"/>
  <c r="AM36" i="10"/>
  <c r="AM155" i="10" s="1"/>
  <c r="AN136" i="14"/>
  <c r="AM162" i="14"/>
  <c r="AM23" i="14" s="1"/>
  <c r="AM212" i="18" s="1"/>
  <c r="AM239" i="18" s="1"/>
  <c r="L224" i="18"/>
  <c r="AH18" i="8"/>
  <c r="K18" i="8" s="1"/>
  <c r="K170" i="18"/>
  <c r="K196" i="18" s="1"/>
  <c r="L142" i="18" s="1"/>
  <c r="X50" i="9"/>
  <c r="K40" i="6"/>
  <c r="AG37" i="6"/>
  <c r="S4" i="22" s="1"/>
  <c r="AM107" i="13"/>
  <c r="AL160" i="13"/>
  <c r="AL21" i="13" s="1"/>
  <c r="AM110" i="13"/>
  <c r="AL163" i="13"/>
  <c r="AL24" i="13" s="1"/>
  <c r="L179" i="18"/>
  <c r="AL145" i="18"/>
  <c r="V9" i="22"/>
  <c r="AN130" i="14"/>
  <c r="AM156" i="14"/>
  <c r="AM17" i="14" s="1"/>
  <c r="AM206" i="18" s="1"/>
  <c r="AM233" i="18" s="1"/>
  <c r="AL153" i="14"/>
  <c r="AL14" i="14" s="1"/>
  <c r="AM127" i="14"/>
  <c r="AK69" i="10"/>
  <c r="L69" i="10" s="1"/>
  <c r="L98" i="10"/>
  <c r="AM147" i="14"/>
  <c r="AL173" i="14"/>
  <c r="AL34" i="14" s="1"/>
  <c r="AK74" i="10"/>
  <c r="L74" i="10" s="1"/>
  <c r="L103" i="10"/>
  <c r="L47" i="16"/>
  <c r="M44" i="16" s="1"/>
  <c r="AK59" i="10"/>
  <c r="L59" i="10" s="1"/>
  <c r="L88" i="10"/>
  <c r="AK71" i="10"/>
  <c r="L71" i="10" s="1"/>
  <c r="L100" i="10"/>
  <c r="AK72" i="10"/>
  <c r="L72" i="10" s="1"/>
  <c r="L101" i="10"/>
  <c r="AL204" i="18"/>
  <c r="AN109" i="13"/>
  <c r="AM162" i="13"/>
  <c r="AM23" i="13" s="1"/>
  <c r="AM155" i="18" s="1"/>
  <c r="AM182" i="18" s="1"/>
  <c r="L34" i="14"/>
  <c r="AM103" i="13"/>
  <c r="AL156" i="13"/>
  <c r="AL17" i="13" s="1"/>
  <c r="AL163" i="14"/>
  <c r="AL24" i="14" s="1"/>
  <c r="AM137" i="14"/>
  <c r="L229" i="18"/>
  <c r="AM166" i="14"/>
  <c r="AM27" i="14" s="1"/>
  <c r="AM216" i="18" s="1"/>
  <c r="AM243" i="18" s="1"/>
  <c r="AN140" i="14"/>
  <c r="L191" i="18"/>
  <c r="AL103" i="18"/>
  <c r="AL107" i="18" s="1"/>
  <c r="AK30" i="18"/>
  <c r="L30" i="18" s="1"/>
  <c r="AK21" i="18"/>
  <c r="L21" i="18" s="1"/>
  <c r="L32" i="13"/>
  <c r="L35" i="14"/>
  <c r="AK153" i="18"/>
  <c r="L21" i="13"/>
  <c r="AI35" i="6"/>
  <c r="AI14" i="17"/>
  <c r="AK156" i="18"/>
  <c r="L24" i="13"/>
  <c r="L152" i="18"/>
  <c r="AN99" i="13"/>
  <c r="AM152" i="13"/>
  <c r="AM13" i="13" s="1"/>
  <c r="AM145" i="18" s="1"/>
  <c r="AM172" i="18" s="1"/>
  <c r="AL158" i="13"/>
  <c r="AL19" i="13" s="1"/>
  <c r="AM105" i="13"/>
  <c r="AK172" i="18"/>
  <c r="L172" i="18" s="1"/>
  <c r="L145" i="18"/>
  <c r="AL86" i="10"/>
  <c r="I78" i="25" s="1"/>
  <c r="AL34" i="10"/>
  <c r="AL104" i="10"/>
  <c r="I96" i="25" s="1"/>
  <c r="AL91" i="10"/>
  <c r="I83" i="25" s="1"/>
  <c r="AL102" i="10"/>
  <c r="I94" i="25" s="1"/>
  <c r="AL154" i="10"/>
  <c r="AL96" i="10"/>
  <c r="I88" i="25" s="1"/>
  <c r="AL93" i="10"/>
  <c r="I85" i="25" s="1"/>
  <c r="AL101" i="10"/>
  <c r="I93" i="25" s="1"/>
  <c r="AL82" i="10"/>
  <c r="I74" i="25" s="1"/>
  <c r="AL83" i="10"/>
  <c r="I75" i="25" s="1"/>
  <c r="AL84" i="10"/>
  <c r="I76" i="25" s="1"/>
  <c r="AL103" i="10"/>
  <c r="I95" i="25" s="1"/>
  <c r="AL99" i="10"/>
  <c r="I91" i="25" s="1"/>
  <c r="AL100" i="10"/>
  <c r="I92" i="25" s="1"/>
  <c r="AL88" i="10"/>
  <c r="I80" i="25" s="1"/>
  <c r="AL80" i="10"/>
  <c r="I72" i="25" s="1"/>
  <c r="AL87" i="10"/>
  <c r="I79" i="25" s="1"/>
  <c r="AL97" i="10"/>
  <c r="I89" i="25" s="1"/>
  <c r="AL89" i="10"/>
  <c r="I81" i="25" s="1"/>
  <c r="AL98" i="10"/>
  <c r="I90" i="25" s="1"/>
  <c r="AL92" i="10"/>
  <c r="I84" i="25" s="1"/>
  <c r="AL94" i="10"/>
  <c r="I86" i="25" s="1"/>
  <c r="AL81" i="10"/>
  <c r="I73" i="25" s="1"/>
  <c r="AL85" i="10"/>
  <c r="I77" i="25" s="1"/>
  <c r="AL90" i="10"/>
  <c r="I82" i="25" s="1"/>
  <c r="AL95" i="10"/>
  <c r="I87" i="25" s="1"/>
  <c r="AH111" i="18"/>
  <c r="AH113" i="18" s="1"/>
  <c r="AH17" i="8" s="1"/>
  <c r="AH60" i="20"/>
  <c r="AH112" i="18" s="1"/>
  <c r="K112" i="18" s="1"/>
  <c r="L15" i="20"/>
  <c r="AL47" i="16"/>
  <c r="AM44" i="16" s="1"/>
  <c r="AM46" i="16" s="1"/>
  <c r="AM47" i="16" s="1"/>
  <c r="AN44" i="16" s="1"/>
  <c r="L21" i="12"/>
  <c r="AK53" i="10"/>
  <c r="L53" i="10" s="1"/>
  <c r="L82" i="10"/>
  <c r="K29" i="16"/>
  <c r="L26" i="16" s="1"/>
  <c r="L190" i="18"/>
  <c r="AH16" i="16"/>
  <c r="K76" i="16"/>
  <c r="AH33" i="8"/>
  <c r="K33" i="8" s="1"/>
  <c r="K46" i="19"/>
  <c r="K47" i="19" s="1"/>
  <c r="L44" i="19" s="1"/>
  <c r="L163" i="18"/>
  <c r="L187" i="18"/>
  <c r="W27" i="8"/>
  <c r="H28" i="8"/>
  <c r="H27" i="8" s="1"/>
  <c r="AL159" i="10"/>
  <c r="AK58" i="10"/>
  <c r="L58" i="10" s="1"/>
  <c r="L87" i="10"/>
  <c r="AK68" i="10"/>
  <c r="L68" i="10" s="1"/>
  <c r="L97" i="10"/>
  <c r="AK51" i="10"/>
  <c r="AK79" i="10"/>
  <c r="L80" i="10"/>
  <c r="AK146" i="18"/>
  <c r="L14" i="13"/>
  <c r="L248" i="18"/>
  <c r="AK213" i="18"/>
  <c r="L24" i="14"/>
  <c r="L17" i="16"/>
  <c r="AK11" i="14"/>
  <c r="L202" i="18"/>
  <c r="AL216" i="18"/>
  <c r="L164" i="18"/>
  <c r="L14" i="14"/>
  <c r="AL160" i="14"/>
  <c r="AL21" i="14" s="1"/>
  <c r="AM134" i="14"/>
  <c r="AK246" i="18"/>
  <c r="L246" i="18" s="1"/>
  <c r="L219" i="18"/>
  <c r="AL160" i="10"/>
  <c r="L181" i="18"/>
  <c r="AL158" i="10"/>
  <c r="AK151" i="18"/>
  <c r="L19" i="13"/>
  <c r="AN26" i="10"/>
  <c r="AM25" i="10"/>
  <c r="AM35" i="10"/>
  <c r="AM13" i="10"/>
  <c r="V10" i="22" s="1"/>
  <c r="AS51" i="14"/>
  <c r="AS48" i="14"/>
  <c r="AS52" i="14"/>
  <c r="AS62" i="14"/>
  <c r="AS60" i="14"/>
  <c r="AS50" i="14"/>
  <c r="AS48" i="13"/>
  <c r="AS46" i="14"/>
  <c r="AU56" i="14"/>
  <c r="AS55" i="14"/>
  <c r="AU53" i="14"/>
  <c r="AT57" i="14"/>
  <c r="AS46" i="13"/>
  <c r="AS45" i="13"/>
  <c r="AS44" i="13"/>
  <c r="AR47" i="14"/>
  <c r="AS58" i="14"/>
  <c r="AS59" i="14"/>
  <c r="AS47" i="13"/>
  <c r="AT61" i="14"/>
  <c r="AU54" i="14"/>
  <c r="AT49" i="14"/>
  <c r="AS45" i="14"/>
  <c r="AT44" i="14"/>
  <c r="AM32" i="17" l="1"/>
  <c r="AN29" i="17" s="1"/>
  <c r="AN31" i="17" s="1"/>
  <c r="L169" i="18"/>
  <c r="L63" i="20"/>
  <c r="AL16" i="20"/>
  <c r="AL17" i="20"/>
  <c r="AJ44" i="20"/>
  <c r="AJ43" i="20" s="1"/>
  <c r="AJ32" i="15"/>
  <c r="AJ31" i="15"/>
  <c r="AJ26" i="6" s="1"/>
  <c r="AA38" i="9" s="1"/>
  <c r="K12" i="8"/>
  <c r="Y38" i="9"/>
  <c r="K26" i="6"/>
  <c r="L14" i="20"/>
  <c r="AF20" i="18"/>
  <c r="AG96" i="18"/>
  <c r="AG100" i="18" s="1"/>
  <c r="AG29" i="18" s="1"/>
  <c r="H111" i="25"/>
  <c r="H110" i="25"/>
  <c r="H118" i="25"/>
  <c r="H107" i="25"/>
  <c r="H116" i="25"/>
  <c r="H105" i="25"/>
  <c r="H113" i="25"/>
  <c r="L11" i="14"/>
  <c r="H109" i="25"/>
  <c r="L33" i="6"/>
  <c r="H121" i="25"/>
  <c r="L11" i="13"/>
  <c r="H104" i="25"/>
  <c r="M31" i="17"/>
  <c r="M32" i="17" s="1"/>
  <c r="N29" i="17" s="1"/>
  <c r="H108" i="25"/>
  <c r="H114" i="25"/>
  <c r="H101" i="25"/>
  <c r="AH35" i="18"/>
  <c r="K35" i="18" s="1"/>
  <c r="AI199" i="18"/>
  <c r="AI253" i="18" s="1"/>
  <c r="AJ199" i="18" s="1"/>
  <c r="H119" i="25"/>
  <c r="H99" i="25"/>
  <c r="I102" i="25"/>
  <c r="H123" i="25"/>
  <c r="H103" i="25"/>
  <c r="H112" i="25"/>
  <c r="H106" i="25"/>
  <c r="H122" i="25"/>
  <c r="H115" i="25"/>
  <c r="I99" i="25"/>
  <c r="I100" i="25"/>
  <c r="I104" i="25"/>
  <c r="I114" i="25"/>
  <c r="I105" i="25"/>
  <c r="I106" i="25"/>
  <c r="I103" i="25"/>
  <c r="I107" i="25"/>
  <c r="I101" i="25"/>
  <c r="I111" i="25"/>
  <c r="I108" i="25"/>
  <c r="I118" i="25"/>
  <c r="I119" i="25"/>
  <c r="I120" i="25"/>
  <c r="I121" i="25"/>
  <c r="I115" i="25"/>
  <c r="I122" i="25"/>
  <c r="I112" i="25"/>
  <c r="I123" i="25"/>
  <c r="I109" i="25"/>
  <c r="I110" i="25"/>
  <c r="I116" i="25"/>
  <c r="I117" i="25"/>
  <c r="I113" i="25"/>
  <c r="H117" i="25"/>
  <c r="H120" i="25"/>
  <c r="H100" i="25"/>
  <c r="L99" i="16"/>
  <c r="M96" i="16" s="1"/>
  <c r="L66" i="16"/>
  <c r="M63" i="16" s="1"/>
  <c r="AL63" i="10"/>
  <c r="AN147" i="14"/>
  <c r="AM173" i="14"/>
  <c r="AM34" i="14" s="1"/>
  <c r="AM223" i="18" s="1"/>
  <c r="AM250" i="18" s="1"/>
  <c r="AO171" i="12"/>
  <c r="AN20" i="12"/>
  <c r="AL208" i="18"/>
  <c r="K100" i="18"/>
  <c r="L96" i="18" s="1"/>
  <c r="AM172" i="14"/>
  <c r="AM33" i="14" s="1"/>
  <c r="AM222" i="18" s="1"/>
  <c r="AM249" i="18" s="1"/>
  <c r="AN146" i="14"/>
  <c r="AO102" i="13"/>
  <c r="AN155" i="13"/>
  <c r="AN16" i="13" s="1"/>
  <c r="AM152" i="14"/>
  <c r="AM13" i="14" s="1"/>
  <c r="AM202" i="18" s="1"/>
  <c r="AM229" i="18" s="1"/>
  <c r="AN126" i="14"/>
  <c r="AO116" i="12"/>
  <c r="AN27" i="12"/>
  <c r="AL236" i="18"/>
  <c r="AL205" i="18"/>
  <c r="AK195" i="18"/>
  <c r="L195" i="18" s="1"/>
  <c r="L168" i="18"/>
  <c r="AD42" i="9"/>
  <c r="AO119" i="13"/>
  <c r="AN172" i="13"/>
  <c r="AN33" i="13" s="1"/>
  <c r="AN165" i="18" s="1"/>
  <c r="AN192" i="18" s="1"/>
  <c r="AO28" i="10"/>
  <c r="AN37" i="10"/>
  <c r="AN156" i="10" s="1"/>
  <c r="AL221" i="18"/>
  <c r="AK244" i="18"/>
  <c r="L244" i="18" s="1"/>
  <c r="L217" i="18"/>
  <c r="AC44" i="9"/>
  <c r="AI27" i="7"/>
  <c r="AJ29" i="15"/>
  <c r="AL41" i="6"/>
  <c r="AL222" i="18"/>
  <c r="AM34" i="16"/>
  <c r="AL154" i="18"/>
  <c r="L130" i="10"/>
  <c r="AK99" i="16"/>
  <c r="AL96" i="16" s="1"/>
  <c r="AL98" i="16" s="1"/>
  <c r="AL202" i="18"/>
  <c r="AJ13" i="20"/>
  <c r="AJ19" i="20" s="1"/>
  <c r="AI29" i="7"/>
  <c r="AI49" i="7"/>
  <c r="AL245" i="18"/>
  <c r="AM161" i="14"/>
  <c r="AM22" i="14" s="1"/>
  <c r="AM211" i="18" s="1"/>
  <c r="AM238" i="18" s="1"/>
  <c r="AN135" i="14"/>
  <c r="AN129" i="14"/>
  <c r="AM155" i="14"/>
  <c r="AM16" i="14" s="1"/>
  <c r="AM205" i="18" s="1"/>
  <c r="AM232" i="18" s="1"/>
  <c r="AI13" i="15"/>
  <c r="AI17" i="15" s="1"/>
  <c r="AH25" i="7"/>
  <c r="K25" i="7" s="1"/>
  <c r="AL15" i="20"/>
  <c r="AN104" i="13"/>
  <c r="AM157" i="13"/>
  <c r="AM18" i="13" s="1"/>
  <c r="AM150" i="18" s="1"/>
  <c r="AM177" i="18" s="1"/>
  <c r="AM171" i="14"/>
  <c r="AM32" i="14" s="1"/>
  <c r="AM221" i="18" s="1"/>
  <c r="AM248" i="18" s="1"/>
  <c r="AN145" i="14"/>
  <c r="AI30" i="15"/>
  <c r="AI26" i="6"/>
  <c r="AL24" i="18"/>
  <c r="AL22" i="7" s="1"/>
  <c r="AL33" i="18"/>
  <c r="AL47" i="7" s="1"/>
  <c r="AM258" i="18"/>
  <c r="AM266" i="18" s="1"/>
  <c r="AN108" i="13"/>
  <c r="AM161" i="13"/>
  <c r="AM22" i="13" s="1"/>
  <c r="AM154" i="18" s="1"/>
  <c r="AM181" i="18" s="1"/>
  <c r="AL246" i="18"/>
  <c r="AL160" i="18"/>
  <c r="AL211" i="18"/>
  <c r="AM174" i="14"/>
  <c r="AM35" i="14" s="1"/>
  <c r="AM224" i="18" s="1"/>
  <c r="AM251" i="18" s="1"/>
  <c r="AN148" i="14"/>
  <c r="AN154" i="13"/>
  <c r="AN15" i="13" s="1"/>
  <c r="AN147" i="18" s="1"/>
  <c r="AN174" i="18" s="1"/>
  <c r="AO101" i="13"/>
  <c r="AL164" i="18"/>
  <c r="X41" i="9"/>
  <c r="AC4" i="22" s="1"/>
  <c r="AK183" i="18"/>
  <c r="L183" i="18" s="1"/>
  <c r="L156" i="18"/>
  <c r="L128" i="10"/>
  <c r="AK39" i="6"/>
  <c r="AB45" i="9" s="1"/>
  <c r="AK64" i="20"/>
  <c r="AK226" i="18" s="1"/>
  <c r="AL60" i="10"/>
  <c r="L126" i="10"/>
  <c r="AL157" i="18"/>
  <c r="AK178" i="18"/>
  <c r="L178" i="18" s="1"/>
  <c r="L151" i="18"/>
  <c r="AL72" i="10"/>
  <c r="AI31" i="6"/>
  <c r="R6" i="22" s="1"/>
  <c r="AO140" i="14"/>
  <c r="AN166" i="14"/>
  <c r="AN27" i="14" s="1"/>
  <c r="L116" i="10"/>
  <c r="AN127" i="14"/>
  <c r="AM153" i="14"/>
  <c r="AM14" i="14" s="1"/>
  <c r="AM203" i="18" s="1"/>
  <c r="AM230" i="18" s="1"/>
  <c r="AL156" i="18"/>
  <c r="AN111" i="13"/>
  <c r="AM164" i="13"/>
  <c r="AM25" i="13" s="1"/>
  <c r="AM157" i="18" s="1"/>
  <c r="AM184" i="18" s="1"/>
  <c r="AI42" i="20"/>
  <c r="AI50" i="20" s="1"/>
  <c r="AH52" i="7"/>
  <c r="K52" i="7" s="1"/>
  <c r="AL161" i="18"/>
  <c r="AL167" i="18"/>
  <c r="AM175" i="13"/>
  <c r="AM36" i="13" s="1"/>
  <c r="AM168" i="18" s="1"/>
  <c r="AM195" i="18" s="1"/>
  <c r="AN122" i="13"/>
  <c r="AL150" i="18"/>
  <c r="AI97" i="18"/>
  <c r="AI62" i="20"/>
  <c r="AI98" i="18" s="1"/>
  <c r="AM144" i="18"/>
  <c r="AK47" i="7"/>
  <c r="L47" i="7" s="1"/>
  <c r="L33" i="18"/>
  <c r="AL14" i="20"/>
  <c r="AK249" i="18"/>
  <c r="L249" i="18" s="1"/>
  <c r="L222" i="18"/>
  <c r="AM167" i="13"/>
  <c r="AM28" i="13" s="1"/>
  <c r="AM160" i="18" s="1"/>
  <c r="AM187" i="18" s="1"/>
  <c r="AN114" i="13"/>
  <c r="AN159" i="14"/>
  <c r="AN20" i="14" s="1"/>
  <c r="AN209" i="18" s="1"/>
  <c r="AN236" i="18" s="1"/>
  <c r="AO133" i="14"/>
  <c r="AL224" i="18"/>
  <c r="AK14" i="7"/>
  <c r="L14" i="7" s="1"/>
  <c r="L20" i="16"/>
  <c r="AN118" i="13"/>
  <c r="AM171" i="13"/>
  <c r="AM32" i="13" s="1"/>
  <c r="AM164" i="18" s="1"/>
  <c r="AM191" i="18" s="1"/>
  <c r="AL174" i="18"/>
  <c r="AL146" i="18"/>
  <c r="AL11" i="14"/>
  <c r="AL243" i="18"/>
  <c r="AL55" i="10"/>
  <c r="AL54" i="10"/>
  <c r="AL57" i="10"/>
  <c r="AL21" i="18"/>
  <c r="AL30" i="18"/>
  <c r="AM103" i="18"/>
  <c r="AM107" i="18" s="1"/>
  <c r="AL149" i="18"/>
  <c r="AK173" i="18"/>
  <c r="L173" i="18" s="1"/>
  <c r="L146" i="18"/>
  <c r="AN103" i="13"/>
  <c r="AM156" i="13"/>
  <c r="AM17" i="13" s="1"/>
  <c r="AM149" i="18" s="1"/>
  <c r="AM176" i="18" s="1"/>
  <c r="AL68" i="10"/>
  <c r="AM160" i="14"/>
  <c r="AM21" i="14" s="1"/>
  <c r="AM210" i="18" s="1"/>
  <c r="AM237" i="18" s="1"/>
  <c r="AN134" i="14"/>
  <c r="K8" i="22"/>
  <c r="M8" i="22" s="1"/>
  <c r="AK141" i="10"/>
  <c r="AK162" i="10"/>
  <c r="AE8" i="22" s="1"/>
  <c r="AL58" i="10"/>
  <c r="AL64" i="10"/>
  <c r="AN105" i="13"/>
  <c r="AM158" i="13"/>
  <c r="AM19" i="13" s="1"/>
  <c r="AM151" i="18" s="1"/>
  <c r="AM178" i="18" s="1"/>
  <c r="AL203" i="18"/>
  <c r="AN110" i="13"/>
  <c r="AM163" i="13"/>
  <c r="AM24" i="13" s="1"/>
  <c r="AM156" i="18" s="1"/>
  <c r="AM183" i="18" s="1"/>
  <c r="AK176" i="18"/>
  <c r="L176" i="18" s="1"/>
  <c r="L149" i="18"/>
  <c r="AN154" i="14"/>
  <c r="AN15" i="14" s="1"/>
  <c r="AO128" i="14"/>
  <c r="AN138" i="14"/>
  <c r="AM164" i="14"/>
  <c r="AM25" i="14" s="1"/>
  <c r="AM214" i="18" s="1"/>
  <c r="AM241" i="18" s="1"/>
  <c r="AO55" i="16"/>
  <c r="AP52" i="16" s="1"/>
  <c r="AP54" i="16" s="1"/>
  <c r="AP55" i="16" s="1"/>
  <c r="AQ52" i="16" s="1"/>
  <c r="AM174" i="13"/>
  <c r="AM35" i="13" s="1"/>
  <c r="AM167" i="18" s="1"/>
  <c r="AM194" i="18" s="1"/>
  <c r="AN121" i="13"/>
  <c r="AL234" i="18"/>
  <c r="AL65" i="16"/>
  <c r="AL66" i="16" s="1"/>
  <c r="AM63" i="16" s="1"/>
  <c r="L112" i="10"/>
  <c r="AI55" i="20"/>
  <c r="AO98" i="13"/>
  <c r="AN151" i="13"/>
  <c r="AN12" i="13" s="1"/>
  <c r="AB43" i="9"/>
  <c r="L32" i="6"/>
  <c r="AK22" i="7"/>
  <c r="L22" i="7" s="1"/>
  <c r="L24" i="18"/>
  <c r="L109" i="10"/>
  <c r="AL32" i="6"/>
  <c r="AO142" i="14"/>
  <c r="AN168" i="14"/>
  <c r="AN29" i="14" s="1"/>
  <c r="AN218" i="18" s="1"/>
  <c r="AN245" i="18" s="1"/>
  <c r="K60" i="20"/>
  <c r="AN117" i="13"/>
  <c r="AM170" i="13"/>
  <c r="AM31" i="13" s="1"/>
  <c r="AM163" i="18" s="1"/>
  <c r="AM190" i="18" s="1"/>
  <c r="AL20" i="16"/>
  <c r="AL14" i="7" s="1"/>
  <c r="AM57" i="16"/>
  <c r="AM60" i="16" s="1"/>
  <c r="AN100" i="13"/>
  <c r="AM153" i="13"/>
  <c r="AM14" i="13" s="1"/>
  <c r="AM146" i="18" s="1"/>
  <c r="AM173" i="18" s="1"/>
  <c r="AL228" i="18"/>
  <c r="L118" i="10"/>
  <c r="AL53" i="10"/>
  <c r="AJ27" i="7"/>
  <c r="AK29" i="15"/>
  <c r="AL168" i="18"/>
  <c r="L79" i="10"/>
  <c r="AL210" i="18"/>
  <c r="AK50" i="10"/>
  <c r="L51" i="10"/>
  <c r="AL66" i="10"/>
  <c r="AL51" i="10"/>
  <c r="AL79" i="10"/>
  <c r="AL67" i="10"/>
  <c r="AL151" i="18"/>
  <c r="AK180" i="18"/>
  <c r="L180" i="18" s="1"/>
  <c r="L153" i="18"/>
  <c r="AN162" i="13"/>
  <c r="AN23" i="13" s="1"/>
  <c r="AO109" i="13"/>
  <c r="AL153" i="18"/>
  <c r="AO136" i="14"/>
  <c r="AN162" i="14"/>
  <c r="AN23" i="14" s="1"/>
  <c r="AO131" i="14"/>
  <c r="AN157" i="14"/>
  <c r="AN18" i="14" s="1"/>
  <c r="AL214" i="18"/>
  <c r="M54" i="16"/>
  <c r="AJ117" i="18"/>
  <c r="AJ139" i="18" s="1"/>
  <c r="AI32" i="18"/>
  <c r="AI46" i="7" s="1"/>
  <c r="AI23" i="18"/>
  <c r="AI21" i="7" s="1"/>
  <c r="AK188" i="18"/>
  <c r="L188" i="18" s="1"/>
  <c r="L161" i="18"/>
  <c r="AL152" i="18"/>
  <c r="AN32" i="17"/>
  <c r="AO29" i="17" s="1"/>
  <c r="AN17" i="17"/>
  <c r="AN41" i="6" s="1"/>
  <c r="AN21" i="15"/>
  <c r="AN25" i="15" s="1"/>
  <c r="AM26" i="7"/>
  <c r="AL163" i="18"/>
  <c r="AK87" i="16"/>
  <c r="L87" i="16" s="1"/>
  <c r="AK143" i="18"/>
  <c r="L143" i="18" s="1"/>
  <c r="AO32" i="10"/>
  <c r="AN41" i="10"/>
  <c r="AO31" i="10"/>
  <c r="AN40" i="10"/>
  <c r="AN115" i="13"/>
  <c r="AM168" i="13"/>
  <c r="AM29" i="13" s="1"/>
  <c r="AM161" i="18" s="1"/>
  <c r="AM188" i="18" s="1"/>
  <c r="AL239" i="18"/>
  <c r="L110" i="10"/>
  <c r="AL61" i="10"/>
  <c r="AL59" i="10"/>
  <c r="AL153" i="10"/>
  <c r="AD9" i="22" s="1"/>
  <c r="AN156" i="14"/>
  <c r="AN17" i="14" s="1"/>
  <c r="AN206" i="18" s="1"/>
  <c r="AN233" i="18" s="1"/>
  <c r="AO130" i="14"/>
  <c r="AN107" i="13"/>
  <c r="AM160" i="13"/>
  <c r="AM21" i="13" s="1"/>
  <c r="AM153" i="18" s="1"/>
  <c r="AM180" i="18" s="1"/>
  <c r="L113" i="10"/>
  <c r="AO125" i="14"/>
  <c r="AN151" i="14"/>
  <c r="AN12" i="14" s="1"/>
  <c r="AL159" i="18"/>
  <c r="AJ97" i="18"/>
  <c r="AJ99" i="18" s="1"/>
  <c r="AJ15" i="8" s="1"/>
  <c r="AJ62" i="20"/>
  <c r="AJ98" i="18" s="1"/>
  <c r="AN120" i="13"/>
  <c r="AM173" i="13"/>
  <c r="AM34" i="13" s="1"/>
  <c r="AM166" i="18" s="1"/>
  <c r="AM193" i="18" s="1"/>
  <c r="M33" i="13"/>
  <c r="K32" i="18"/>
  <c r="AH46" i="7"/>
  <c r="K46" i="7" s="1"/>
  <c r="L120" i="10"/>
  <c r="AL34" i="6"/>
  <c r="AK177" i="18"/>
  <c r="L177" i="18" s="1"/>
  <c r="L150" i="18"/>
  <c r="AN106" i="13"/>
  <c r="AM159" i="13"/>
  <c r="AM20" i="13" s="1"/>
  <c r="AM152" i="18" s="1"/>
  <c r="AM179" i="18" s="1"/>
  <c r="L124" i="10"/>
  <c r="AK232" i="18"/>
  <c r="L232" i="18" s="1"/>
  <c r="L205" i="18"/>
  <c r="AL158" i="18"/>
  <c r="AO29" i="10"/>
  <c r="AN38" i="10"/>
  <c r="AI18" i="16"/>
  <c r="AL233" i="18"/>
  <c r="L123" i="10"/>
  <c r="K113" i="18"/>
  <c r="AF17" i="8"/>
  <c r="K17" i="8" s="1"/>
  <c r="AO26" i="10"/>
  <c r="AN25" i="10"/>
  <c r="AN13" i="10"/>
  <c r="V11" i="22" s="1"/>
  <c r="AN35" i="10"/>
  <c r="AN46" i="16"/>
  <c r="AN47" i="16" s="1"/>
  <c r="AO44" i="16" s="1"/>
  <c r="AO46" i="16" s="1"/>
  <c r="AL69" i="10"/>
  <c r="AL172" i="18"/>
  <c r="AK240" i="18"/>
  <c r="L240" i="18" s="1"/>
  <c r="L213" i="18"/>
  <c r="L125" i="10"/>
  <c r="AL56" i="10"/>
  <c r="AL71" i="10"/>
  <c r="AL73" i="10"/>
  <c r="AN152" i="13"/>
  <c r="AN13" i="13" s="1"/>
  <c r="AO99" i="13"/>
  <c r="L19" i="20"/>
  <c r="M13" i="20" s="1"/>
  <c r="AL231" i="18"/>
  <c r="L131" i="10"/>
  <c r="L132" i="10"/>
  <c r="AM201" i="18"/>
  <c r="AN113" i="13"/>
  <c r="AM166" i="13"/>
  <c r="AM27" i="13" s="1"/>
  <c r="AM159" i="18" s="1"/>
  <c r="AM186" i="18" s="1"/>
  <c r="AK184" i="18"/>
  <c r="L184" i="18" s="1"/>
  <c r="L157" i="18"/>
  <c r="AL166" i="18"/>
  <c r="M165" i="18"/>
  <c r="AL192" i="18"/>
  <c r="K23" i="18"/>
  <c r="AH21" i="7"/>
  <c r="K21" i="7" s="1"/>
  <c r="L14" i="10"/>
  <c r="AM40" i="16"/>
  <c r="AM41" i="16" s="1"/>
  <c r="AN38" i="16" s="1"/>
  <c r="AN40" i="16" s="1"/>
  <c r="AH25" i="18"/>
  <c r="K25" i="18" s="1"/>
  <c r="AH34" i="18"/>
  <c r="K34" i="18" s="1"/>
  <c r="AI142" i="18"/>
  <c r="AI196" i="18" s="1"/>
  <c r="AL162" i="18"/>
  <c r="AO143" i="14"/>
  <c r="AN169" i="14"/>
  <c r="AN30" i="14" s="1"/>
  <c r="AJ226" i="18"/>
  <c r="L226" i="18" s="1"/>
  <c r="L64" i="20"/>
  <c r="AN112" i="13"/>
  <c r="AM165" i="13"/>
  <c r="AM26" i="13" s="1"/>
  <c r="AM158" i="18" s="1"/>
  <c r="AM185" i="18" s="1"/>
  <c r="AJ24" i="17"/>
  <c r="AJ25" i="17" s="1"/>
  <c r="AK238" i="18"/>
  <c r="L238" i="18" s="1"/>
  <c r="L211" i="18"/>
  <c r="AJ26" i="16"/>
  <c r="AF31" i="18"/>
  <c r="AG110" i="18"/>
  <c r="AG114" i="18" s="1"/>
  <c r="AF22" i="18"/>
  <c r="AH13" i="7"/>
  <c r="K14" i="16"/>
  <c r="K77" i="16"/>
  <c r="L74" i="16" s="1"/>
  <c r="AL52" i="10"/>
  <c r="AL70" i="10"/>
  <c r="AL62" i="10"/>
  <c r="K37" i="6"/>
  <c r="AO27" i="10"/>
  <c r="AN36" i="10"/>
  <c r="AN155" i="10" s="1"/>
  <c r="AL182" i="18"/>
  <c r="L114" i="10"/>
  <c r="AJ170" i="10"/>
  <c r="AJ171" i="10"/>
  <c r="AL217" i="18"/>
  <c r="AL215" i="18"/>
  <c r="AM36" i="7"/>
  <c r="AN13" i="19"/>
  <c r="AN16" i="19" s="1"/>
  <c r="AL220" i="18"/>
  <c r="L119" i="10"/>
  <c r="X11" i="22"/>
  <c r="AN14" i="12"/>
  <c r="AN15" i="12"/>
  <c r="AN20" i="8"/>
  <c r="M13" i="12"/>
  <c r="AK247" i="18"/>
  <c r="L247" i="18" s="1"/>
  <c r="L220" i="18"/>
  <c r="L122" i="10"/>
  <c r="AL11" i="13"/>
  <c r="AN116" i="13"/>
  <c r="AM169" i="13"/>
  <c r="AM30" i="13" s="1"/>
  <c r="AM162" i="18" s="1"/>
  <c r="AM189" i="18" s="1"/>
  <c r="AA45" i="9"/>
  <c r="L39" i="6"/>
  <c r="L127" i="10"/>
  <c r="K111" i="18"/>
  <c r="AI76" i="16"/>
  <c r="AI77" i="16" s="1"/>
  <c r="AJ74" i="16" s="1"/>
  <c r="L9" i="22"/>
  <c r="AL143" i="10"/>
  <c r="AL14" i="10"/>
  <c r="N9" i="22" s="1"/>
  <c r="L111" i="10"/>
  <c r="AM84" i="10"/>
  <c r="AM96" i="10"/>
  <c r="AM93" i="10"/>
  <c r="AM86" i="10"/>
  <c r="AM154" i="10"/>
  <c r="AM153" i="10" s="1"/>
  <c r="AD10" i="22" s="1"/>
  <c r="AM92" i="10"/>
  <c r="AM98" i="10"/>
  <c r="AM97" i="10"/>
  <c r="AM103" i="10"/>
  <c r="AM34" i="10"/>
  <c r="AM91" i="10"/>
  <c r="AM99" i="10"/>
  <c r="AM80" i="10"/>
  <c r="J72" i="25" s="1"/>
  <c r="AM104" i="10"/>
  <c r="AM102" i="10"/>
  <c r="AM81" i="10"/>
  <c r="AM83" i="10"/>
  <c r="AM85" i="10"/>
  <c r="AM87" i="10"/>
  <c r="AM89" i="10"/>
  <c r="AM94" i="10"/>
  <c r="AM82" i="10"/>
  <c r="AM88" i="10"/>
  <c r="AM101" i="10"/>
  <c r="AM90" i="10"/>
  <c r="AM95" i="10"/>
  <c r="AM100" i="10"/>
  <c r="AN137" i="14"/>
  <c r="AM163" i="14"/>
  <c r="AM24" i="14" s="1"/>
  <c r="AM213" i="18" s="1"/>
  <c r="AM240" i="18" s="1"/>
  <c r="L115" i="10"/>
  <c r="AH22" i="6"/>
  <c r="AH15" i="16"/>
  <c r="Y17" i="9" s="1"/>
  <c r="K16" i="16"/>
  <c r="AL65" i="10"/>
  <c r="AL74" i="10"/>
  <c r="AL75" i="10"/>
  <c r="AL213" i="18"/>
  <c r="L129" i="10"/>
  <c r="AL223" i="18"/>
  <c r="L117" i="10"/>
  <c r="Z10" i="22"/>
  <c r="AM21" i="12"/>
  <c r="AM22" i="12"/>
  <c r="AM38" i="6" s="1"/>
  <c r="AL175" i="18"/>
  <c r="AN132" i="14"/>
  <c r="AM158" i="14"/>
  <c r="AM19" i="14" s="1"/>
  <c r="AM208" i="18" s="1"/>
  <c r="AM235" i="18" s="1"/>
  <c r="AN141" i="14"/>
  <c r="AM167" i="14"/>
  <c r="AM28" i="14" s="1"/>
  <c r="AM217" i="18" s="1"/>
  <c r="AM244" i="18" s="1"/>
  <c r="AK235" i="18"/>
  <c r="L235" i="18" s="1"/>
  <c r="L208" i="18"/>
  <c r="AM165" i="14"/>
  <c r="AM26" i="14" s="1"/>
  <c r="AM215" i="18" s="1"/>
  <c r="AM242" i="18" s="1"/>
  <c r="AN139" i="14"/>
  <c r="L35" i="16"/>
  <c r="M32" i="16" s="1"/>
  <c r="AM170" i="14"/>
  <c r="AM31" i="14" s="1"/>
  <c r="AM220" i="18" s="1"/>
  <c r="AM247" i="18" s="1"/>
  <c r="AN144" i="14"/>
  <c r="M20" i="12"/>
  <c r="AI171" i="10"/>
  <c r="AI170" i="10"/>
  <c r="AP62" i="12"/>
  <c r="AO13" i="12"/>
  <c r="AF173" i="10"/>
  <c r="AL171" i="18"/>
  <c r="Y10" i="22"/>
  <c r="AM28" i="12"/>
  <c r="AM29" i="12"/>
  <c r="AM32" i="6"/>
  <c r="AK189" i="18"/>
  <c r="L189" i="18" s="1"/>
  <c r="L162" i="18"/>
  <c r="AB44" i="9"/>
  <c r="L38" i="6"/>
  <c r="AO30" i="10"/>
  <c r="AN39" i="10"/>
  <c r="AK200" i="18"/>
  <c r="L200" i="18" s="1"/>
  <c r="AM20" i="8"/>
  <c r="AI45" i="19"/>
  <c r="AI41" i="19"/>
  <c r="AI42" i="19" s="1"/>
  <c r="AT51" i="14"/>
  <c r="AU51" i="14" s="1"/>
  <c r="AU61" i="14"/>
  <c r="AT52" i="14"/>
  <c r="AV54" i="14"/>
  <c r="AT48" i="13"/>
  <c r="AU49" i="14"/>
  <c r="AT45" i="13"/>
  <c r="AV53" i="14"/>
  <c r="AS47" i="14"/>
  <c r="AT48" i="14"/>
  <c r="AU44" i="14"/>
  <c r="AV44" i="14" s="1"/>
  <c r="AT47" i="13"/>
  <c r="AV56" i="14"/>
  <c r="AT58" i="14"/>
  <c r="AT60" i="14"/>
  <c r="AT59" i="14"/>
  <c r="AT50" i="14"/>
  <c r="AT46" i="13"/>
  <c r="AT55" i="14"/>
  <c r="AT45" i="14"/>
  <c r="AT44" i="13"/>
  <c r="AT62" i="14"/>
  <c r="AU57" i="14"/>
  <c r="AT46" i="14"/>
  <c r="AF284" i="11"/>
  <c r="AF267" i="11"/>
  <c r="AF318" i="11"/>
  <c r="AF46" i="11"/>
  <c r="AF131" i="11"/>
  <c r="AF420" i="11"/>
  <c r="AF114" i="11"/>
  <c r="AF29" i="11"/>
  <c r="AF216" i="11"/>
  <c r="AF335" i="11"/>
  <c r="AF250" i="11"/>
  <c r="AF437" i="11"/>
  <c r="AF97" i="11"/>
  <c r="AF199" i="11"/>
  <c r="AF63" i="11"/>
  <c r="AF403" i="11"/>
  <c r="AF301" i="11"/>
  <c r="AF148" i="11"/>
  <c r="AF352" i="11"/>
  <c r="AF369" i="11"/>
  <c r="AF386" i="11"/>
  <c r="AF80" i="11"/>
  <c r="AF165" i="11"/>
  <c r="AF233" i="11"/>
  <c r="AF182" i="11"/>
  <c r="M46" i="16" l="1"/>
  <c r="AJ30" i="15"/>
  <c r="AJ60" i="20" s="1"/>
  <c r="AJ112" i="18" s="1"/>
  <c r="AH96" i="18"/>
  <c r="AH100" i="18" s="1"/>
  <c r="AG20" i="18"/>
  <c r="M20" i="14"/>
  <c r="M192" i="18"/>
  <c r="AI26" i="18"/>
  <c r="AI35" i="18"/>
  <c r="AL200" i="18"/>
  <c r="M17" i="17"/>
  <c r="M41" i="6"/>
  <c r="M20" i="8"/>
  <c r="M174" i="18"/>
  <c r="K114" i="18"/>
  <c r="L110" i="18" s="1"/>
  <c r="AM58" i="10"/>
  <c r="J79" i="25"/>
  <c r="AM60" i="10"/>
  <c r="J81" i="25"/>
  <c r="AM71" i="10"/>
  <c r="J92" i="25"/>
  <c r="AM54" i="10"/>
  <c r="J75" i="25"/>
  <c r="AM69" i="10"/>
  <c r="J90" i="25"/>
  <c r="AM63" i="10"/>
  <c r="J84" i="25"/>
  <c r="M209" i="18"/>
  <c r="AM74" i="10"/>
  <c r="J95" i="25"/>
  <c r="AM68" i="10"/>
  <c r="J89" i="25"/>
  <c r="AM66" i="10"/>
  <c r="J87" i="25"/>
  <c r="AM52" i="10"/>
  <c r="J73" i="25"/>
  <c r="AM61" i="10"/>
  <c r="J82" i="25"/>
  <c r="AM73" i="10"/>
  <c r="J94" i="25"/>
  <c r="AM72" i="10"/>
  <c r="J93" i="25"/>
  <c r="AM59" i="10"/>
  <c r="J80" i="25"/>
  <c r="AM64" i="10"/>
  <c r="J85" i="25"/>
  <c r="AM56" i="10"/>
  <c r="J77" i="25"/>
  <c r="AM57" i="10"/>
  <c r="J78" i="25"/>
  <c r="AM53" i="10"/>
  <c r="J74" i="25"/>
  <c r="AM70" i="10"/>
  <c r="J91" i="25"/>
  <c r="AM67" i="10"/>
  <c r="J88" i="25"/>
  <c r="AM75" i="10"/>
  <c r="J96" i="25"/>
  <c r="AM65" i="10"/>
  <c r="J86" i="25"/>
  <c r="AM62" i="10"/>
  <c r="J83" i="25"/>
  <c r="AM55" i="10"/>
  <c r="J76" i="25"/>
  <c r="M245" i="18"/>
  <c r="L88" i="16"/>
  <c r="M85" i="16" s="1"/>
  <c r="AO47" i="16"/>
  <c r="AP44" i="16" s="1"/>
  <c r="AN41" i="16"/>
  <c r="AO38" i="16" s="1"/>
  <c r="AN17" i="16"/>
  <c r="AN34" i="6" s="1"/>
  <c r="AE49" i="9" s="1"/>
  <c r="AL244" i="18"/>
  <c r="AN166" i="13"/>
  <c r="AN27" i="13" s="1"/>
  <c r="AN159" i="18" s="1"/>
  <c r="AN186" i="18" s="1"/>
  <c r="AO113" i="13"/>
  <c r="AL195" i="18"/>
  <c r="K15" i="16"/>
  <c r="AP30" i="10"/>
  <c r="AO39" i="10"/>
  <c r="AO137" i="14"/>
  <c r="AN163" i="14"/>
  <c r="AN24" i="14" s="1"/>
  <c r="AN201" i="18"/>
  <c r="AO115" i="13"/>
  <c r="AN168" i="13"/>
  <c r="AN29" i="13" s="1"/>
  <c r="AN161" i="18" s="1"/>
  <c r="AN188" i="18" s="1"/>
  <c r="AK88" i="16"/>
  <c r="AL85" i="16" s="1"/>
  <c r="AL179" i="18"/>
  <c r="M36" i="10"/>
  <c r="AL180" i="18"/>
  <c r="K9" i="22"/>
  <c r="M9" i="22" s="1"/>
  <c r="AL141" i="10"/>
  <c r="AL162" i="10"/>
  <c r="AE9" i="22" s="1"/>
  <c r="AO117" i="13"/>
  <c r="AN170" i="13"/>
  <c r="AN31" i="13" s="1"/>
  <c r="AL176" i="18"/>
  <c r="AO118" i="13"/>
  <c r="AN171" i="13"/>
  <c r="AN32" i="13" s="1"/>
  <c r="AI99" i="18"/>
  <c r="AL188" i="18"/>
  <c r="M37" i="10"/>
  <c r="AM21" i="18"/>
  <c r="AM30" i="18"/>
  <c r="AN103" i="18"/>
  <c r="AN107" i="18" s="1"/>
  <c r="AL191" i="18"/>
  <c r="AK13" i="20"/>
  <c r="AK19" i="20" s="1"/>
  <c r="AJ29" i="7"/>
  <c r="AJ49" i="7"/>
  <c r="Y11" i="22"/>
  <c r="AN28" i="12"/>
  <c r="AN29" i="12"/>
  <c r="M27" i="12"/>
  <c r="AO147" i="14"/>
  <c r="AN173" i="14"/>
  <c r="AN34" i="14" s="1"/>
  <c r="AP98" i="13"/>
  <c r="AO151" i="13"/>
  <c r="AO12" i="13" s="1"/>
  <c r="AO103" i="13"/>
  <c r="AN156" i="13"/>
  <c r="AN17" i="13" s="1"/>
  <c r="AN149" i="18" s="1"/>
  <c r="AN176" i="18" s="1"/>
  <c r="AM16" i="20"/>
  <c r="AO154" i="13"/>
  <c r="AO15" i="13" s="1"/>
  <c r="AP101" i="13"/>
  <c r="AN171" i="14"/>
  <c r="AN32" i="14" s="1"/>
  <c r="AN221" i="18" s="1"/>
  <c r="AN248" i="18" s="1"/>
  <c r="AO145" i="14"/>
  <c r="AJ13" i="15"/>
  <c r="AJ17" i="15" s="1"/>
  <c r="AI25" i="7"/>
  <c r="AL249" i="18"/>
  <c r="AP116" i="12"/>
  <c r="AO27" i="12"/>
  <c r="AM11" i="14"/>
  <c r="AJ169" i="10"/>
  <c r="AJ172" i="10" s="1"/>
  <c r="AJ12" i="8" s="1"/>
  <c r="K13" i="7"/>
  <c r="Y18" i="9"/>
  <c r="AJ16" i="17"/>
  <c r="AI34" i="18"/>
  <c r="AJ142" i="18"/>
  <c r="AJ196" i="18" s="1"/>
  <c r="AI25" i="18"/>
  <c r="AM200" i="18"/>
  <c r="AM228" i="18"/>
  <c r="AM227" i="18" s="1"/>
  <c r="AM19" i="8" s="1"/>
  <c r="AN145" i="18"/>
  <c r="M13" i="13"/>
  <c r="AN157" i="10"/>
  <c r="M38" i="10"/>
  <c r="AN159" i="13"/>
  <c r="AN20" i="13" s="1"/>
  <c r="AN152" i="18" s="1"/>
  <c r="AN179" i="18" s="1"/>
  <c r="AO106" i="13"/>
  <c r="AN159" i="10"/>
  <c r="M40" i="10"/>
  <c r="AL190" i="18"/>
  <c r="AL241" i="18"/>
  <c r="AP142" i="14"/>
  <c r="AO168" i="14"/>
  <c r="AO29" i="14" s="1"/>
  <c r="AO110" i="13"/>
  <c r="AN163" i="13"/>
  <c r="AN24" i="13" s="1"/>
  <c r="AN156" i="18" s="1"/>
  <c r="AN183" i="18" s="1"/>
  <c r="AL177" i="18"/>
  <c r="AN216" i="18"/>
  <c r="M27" i="14"/>
  <c r="AL184" i="18"/>
  <c r="AO108" i="13"/>
  <c r="AN161" i="13"/>
  <c r="AN22" i="13" s="1"/>
  <c r="AN154" i="18" s="1"/>
  <c r="AN181" i="18" s="1"/>
  <c r="AL229" i="18"/>
  <c r="AL248" i="18"/>
  <c r="AO126" i="14"/>
  <c r="AN152" i="14"/>
  <c r="AN13" i="14" s="1"/>
  <c r="AN202" i="18" s="1"/>
  <c r="AN229" i="18" s="1"/>
  <c r="AN94" i="10"/>
  <c r="K86" i="25" s="1"/>
  <c r="AN104" i="10"/>
  <c r="M104" i="10" s="1"/>
  <c r="AN89" i="10"/>
  <c r="AN81" i="10"/>
  <c r="M81" i="10" s="1"/>
  <c r="AN88" i="10"/>
  <c r="K80" i="25" s="1"/>
  <c r="AN86" i="10"/>
  <c r="AN102" i="10"/>
  <c r="AN93" i="10"/>
  <c r="AN34" i="10"/>
  <c r="AN91" i="10"/>
  <c r="K83" i="25" s="1"/>
  <c r="AN100" i="10"/>
  <c r="M100" i="10" s="1"/>
  <c r="AN84" i="10"/>
  <c r="M84" i="10" s="1"/>
  <c r="AN82" i="10"/>
  <c r="M82" i="10" s="1"/>
  <c r="AN96" i="10"/>
  <c r="M96" i="10" s="1"/>
  <c r="AN98" i="10"/>
  <c r="M98" i="10" s="1"/>
  <c r="AN154" i="10"/>
  <c r="AN87" i="10"/>
  <c r="K79" i="25" s="1"/>
  <c r="AN101" i="10"/>
  <c r="AN99" i="10"/>
  <c r="M99" i="10" s="1"/>
  <c r="AN92" i="10"/>
  <c r="AN83" i="10"/>
  <c r="M83" i="10" s="1"/>
  <c r="AN80" i="10"/>
  <c r="K72" i="25" s="1"/>
  <c r="AN97" i="10"/>
  <c r="M97" i="10" s="1"/>
  <c r="AN90" i="10"/>
  <c r="AN95" i="10"/>
  <c r="AN85" i="10"/>
  <c r="AN103" i="10"/>
  <c r="K95" i="25" s="1"/>
  <c r="AP125" i="14"/>
  <c r="AO151" i="14"/>
  <c r="AO12" i="14" s="1"/>
  <c r="AN174" i="13"/>
  <c r="AN35" i="13" s="1"/>
  <c r="AN167" i="18" s="1"/>
  <c r="AN194" i="18" s="1"/>
  <c r="AO121" i="13"/>
  <c r="AP26" i="10"/>
  <c r="AO25" i="10"/>
  <c r="AO13" i="10"/>
  <c r="AO35" i="10"/>
  <c r="AP29" i="10"/>
  <c r="AO38" i="10"/>
  <c r="AO120" i="13"/>
  <c r="AN173" i="13"/>
  <c r="AN34" i="13" s="1"/>
  <c r="AN166" i="18" s="1"/>
  <c r="AN193" i="18" s="1"/>
  <c r="AP31" i="10"/>
  <c r="AO40" i="10"/>
  <c r="L108" i="10"/>
  <c r="L50" i="10"/>
  <c r="AC43" i="9"/>
  <c r="AL64" i="20"/>
  <c r="AL39" i="6"/>
  <c r="AL251" i="18"/>
  <c r="AO122" i="13"/>
  <c r="AN175" i="13"/>
  <c r="AN36" i="13" s="1"/>
  <c r="AO111" i="13"/>
  <c r="AN164" i="13"/>
  <c r="AN25" i="13" s="1"/>
  <c r="AN157" i="18" s="1"/>
  <c r="AN184" i="18" s="1"/>
  <c r="AO166" i="14"/>
  <c r="AO27" i="14" s="1"/>
  <c r="AP140" i="14"/>
  <c r="AO148" i="14"/>
  <c r="AN174" i="14"/>
  <c r="AN35" i="14" s="1"/>
  <c r="AM24" i="18"/>
  <c r="AM22" i="7" s="1"/>
  <c r="AM33" i="18"/>
  <c r="AM47" i="7" s="1"/>
  <c r="AN258" i="18"/>
  <c r="AN266" i="18" s="1"/>
  <c r="AN155" i="14"/>
  <c r="AN16" i="14" s="1"/>
  <c r="AN205" i="18" s="1"/>
  <c r="AN232" i="18" s="1"/>
  <c r="AO129" i="14"/>
  <c r="AL99" i="16"/>
  <c r="AM96" i="16" s="1"/>
  <c r="AM98" i="16" s="1"/>
  <c r="AM99" i="16" s="1"/>
  <c r="AN96" i="16" s="1"/>
  <c r="AN98" i="16" s="1"/>
  <c r="AN99" i="16" s="1"/>
  <c r="AO96" i="16" s="1"/>
  <c r="AO98" i="16" s="1"/>
  <c r="AL235" i="18"/>
  <c r="M12" i="14"/>
  <c r="AL189" i="18"/>
  <c r="AN155" i="18"/>
  <c r="M23" i="13"/>
  <c r="M14" i="12"/>
  <c r="AL247" i="18"/>
  <c r="AG22" i="18"/>
  <c r="AH110" i="18"/>
  <c r="AH114" i="18" s="1"/>
  <c r="AG31" i="18"/>
  <c r="AO112" i="13"/>
  <c r="AN165" i="13"/>
  <c r="AN26" i="13" s="1"/>
  <c r="AN158" i="18" s="1"/>
  <c r="AN185" i="18" s="1"/>
  <c r="AO21" i="15"/>
  <c r="AO25" i="15" s="1"/>
  <c r="AN26" i="7"/>
  <c r="M26" i="7" s="1"/>
  <c r="AN207" i="18"/>
  <c r="M18" i="14"/>
  <c r="G8" i="22"/>
  <c r="O8" i="22" s="1"/>
  <c r="AK15" i="15"/>
  <c r="AK31" i="15"/>
  <c r="AK32" i="15"/>
  <c r="AB32" i="9"/>
  <c r="AK168" i="10"/>
  <c r="AK11" i="6"/>
  <c r="L11" i="6" s="1"/>
  <c r="AK56" i="20"/>
  <c r="AK44" i="20"/>
  <c r="AK43" i="20" s="1"/>
  <c r="AN153" i="13"/>
  <c r="AN14" i="13" s="1"/>
  <c r="AN146" i="18" s="1"/>
  <c r="AN173" i="18" s="1"/>
  <c r="AO100" i="13"/>
  <c r="AQ54" i="16"/>
  <c r="N54" i="16" s="1"/>
  <c r="E54" i="16" s="1"/>
  <c r="E55" i="16" s="1"/>
  <c r="F52" i="16" s="1"/>
  <c r="AL230" i="18"/>
  <c r="AO159" i="14"/>
  <c r="AO20" i="14" s="1"/>
  <c r="AP133" i="14"/>
  <c r="AN157" i="13"/>
  <c r="AN18" i="13" s="1"/>
  <c r="AO104" i="13"/>
  <c r="AO135" i="14"/>
  <c r="AN161" i="14"/>
  <c r="AN22" i="14" s="1"/>
  <c r="AJ111" i="18"/>
  <c r="AJ113" i="18" s="1"/>
  <c r="AJ17" i="8" s="1"/>
  <c r="AP28" i="10"/>
  <c r="AO37" i="10"/>
  <c r="M35" i="10"/>
  <c r="M55" i="16"/>
  <c r="N52" i="16" s="1"/>
  <c r="AN144" i="18"/>
  <c r="AI40" i="6"/>
  <c r="AJ39" i="19"/>
  <c r="AI46" i="19"/>
  <c r="AO139" i="14"/>
  <c r="AN165" i="14"/>
  <c r="AN26" i="14" s="1"/>
  <c r="AN215" i="18" s="1"/>
  <c r="AN242" i="18" s="1"/>
  <c r="AD44" i="9"/>
  <c r="AL240" i="18"/>
  <c r="Y47" i="9"/>
  <c r="Y41" i="9" s="1"/>
  <c r="AC5" i="22" s="1"/>
  <c r="AH20" i="6"/>
  <c r="Q5" i="22" s="1"/>
  <c r="K22" i="6"/>
  <c r="AO13" i="19"/>
  <c r="AO16" i="19" s="1"/>
  <c r="AN36" i="7"/>
  <c r="M36" i="7" s="1"/>
  <c r="AL193" i="18"/>
  <c r="AL185" i="18"/>
  <c r="AO107" i="13"/>
  <c r="AN160" i="13"/>
  <c r="AN21" i="13" s="1"/>
  <c r="AN153" i="18" s="1"/>
  <c r="AN180" i="18" s="1"/>
  <c r="M17" i="14"/>
  <c r="AP131" i="14"/>
  <c r="AO157" i="14"/>
  <c r="AO18" i="14" s="1"/>
  <c r="AL178" i="18"/>
  <c r="AN57" i="16"/>
  <c r="AN60" i="16" s="1"/>
  <c r="AM20" i="16"/>
  <c r="AM14" i="7" s="1"/>
  <c r="M47" i="16"/>
  <c r="N44" i="16" s="1"/>
  <c r="AL173" i="18"/>
  <c r="M236" i="18"/>
  <c r="M35" i="13"/>
  <c r="M24" i="13"/>
  <c r="AH20" i="18"/>
  <c r="K20" i="18" s="1"/>
  <c r="AH29" i="18"/>
  <c r="K29" i="18" s="1"/>
  <c r="AI96" i="18"/>
  <c r="AL232" i="18"/>
  <c r="AN148" i="18"/>
  <c r="M16" i="13"/>
  <c r="Z11" i="22"/>
  <c r="AN22" i="12"/>
  <c r="M22" i="12" s="1"/>
  <c r="AN21" i="12"/>
  <c r="M21" i="12"/>
  <c r="AP109" i="13"/>
  <c r="AO162" i="13"/>
  <c r="AO23" i="13" s="1"/>
  <c r="AJ13" i="17"/>
  <c r="AJ12" i="7" s="1"/>
  <c r="AK22" i="17"/>
  <c r="AK24" i="17" s="1"/>
  <c r="AP99" i="13"/>
  <c r="AO152" i="13"/>
  <c r="AO13" i="13" s="1"/>
  <c r="AL143" i="18"/>
  <c r="AJ76" i="16"/>
  <c r="AJ16" i="16" s="1"/>
  <c r="AI16" i="16"/>
  <c r="X12" i="22"/>
  <c r="AO14" i="12"/>
  <c r="AO15" i="12"/>
  <c r="AO21" i="6" s="1"/>
  <c r="M15" i="12"/>
  <c r="AC49" i="9"/>
  <c r="AO156" i="14"/>
  <c r="AO17" i="14" s="1"/>
  <c r="AP130" i="14"/>
  <c r="AN160" i="10"/>
  <c r="M41" i="10"/>
  <c r="AO31" i="17"/>
  <c r="AO32" i="17"/>
  <c r="AP29" i="17" s="1"/>
  <c r="AJ23" i="18"/>
  <c r="AJ21" i="7" s="1"/>
  <c r="AJ32" i="18"/>
  <c r="AJ46" i="7" s="1"/>
  <c r="AK117" i="18"/>
  <c r="AK139" i="18" s="1"/>
  <c r="AN212" i="18"/>
  <c r="M23" i="14"/>
  <c r="AL237" i="18"/>
  <c r="AM65" i="16"/>
  <c r="AO138" i="14"/>
  <c r="AN164" i="14"/>
  <c r="AN25" i="14" s="1"/>
  <c r="AN160" i="14"/>
  <c r="AN21" i="14" s="1"/>
  <c r="AN210" i="18" s="1"/>
  <c r="AN237" i="18" s="1"/>
  <c r="AO134" i="14"/>
  <c r="AJ253" i="18"/>
  <c r="M147" i="18"/>
  <c r="AO114" i="13"/>
  <c r="AN167" i="13"/>
  <c r="AN28" i="13" s="1"/>
  <c r="AN160" i="18" s="1"/>
  <c r="AN187" i="18" s="1"/>
  <c r="AM11" i="13"/>
  <c r="AL194" i="18"/>
  <c r="M156" i="18"/>
  <c r="AL183" i="18"/>
  <c r="M101" i="10"/>
  <c r="AL238" i="18"/>
  <c r="M218" i="18"/>
  <c r="M22" i="13"/>
  <c r="AP102" i="13"/>
  <c r="AO155" i="13"/>
  <c r="AO16" i="13" s="1"/>
  <c r="AP171" i="12"/>
  <c r="AO20" i="12"/>
  <c r="AO141" i="14"/>
  <c r="AN167" i="14"/>
  <c r="AN28" i="14" s="1"/>
  <c r="AN217" i="18" s="1"/>
  <c r="AN244" i="18" s="1"/>
  <c r="AL50" i="10"/>
  <c r="AL250" i="18"/>
  <c r="M12" i="13"/>
  <c r="AJ42" i="20"/>
  <c r="AJ50" i="20" s="1"/>
  <c r="AI52" i="7"/>
  <c r="AM79" i="10"/>
  <c r="AM51" i="10"/>
  <c r="AD43" i="9"/>
  <c r="AQ62" i="12"/>
  <c r="AP13" i="12"/>
  <c r="AO116" i="13"/>
  <c r="AN169" i="13"/>
  <c r="AN30" i="13" s="1"/>
  <c r="AN162" i="18" s="1"/>
  <c r="AN189" i="18" s="1"/>
  <c r="AN21" i="6"/>
  <c r="AI14" i="16"/>
  <c r="AI13" i="7" s="1"/>
  <c r="AN219" i="18"/>
  <c r="M30" i="14"/>
  <c r="AM17" i="16"/>
  <c r="M40" i="16"/>
  <c r="M27" i="13"/>
  <c r="M233" i="18"/>
  <c r="AP32" i="10"/>
  <c r="AO41" i="10"/>
  <c r="AP136" i="14"/>
  <c r="AO162" i="14"/>
  <c r="AO23" i="14" s="1"/>
  <c r="AK170" i="18"/>
  <c r="AP128" i="14"/>
  <c r="AO154" i="14"/>
  <c r="AO15" i="14" s="1"/>
  <c r="AM143" i="18"/>
  <c r="AM171" i="18"/>
  <c r="AM170" i="18" s="1"/>
  <c r="AM18" i="8" s="1"/>
  <c r="Z38" i="9"/>
  <c r="M154" i="18"/>
  <c r="AL181" i="18"/>
  <c r="AO172" i="13"/>
  <c r="AO33" i="13" s="1"/>
  <c r="AP119" i="13"/>
  <c r="AN172" i="14"/>
  <c r="AN33" i="14" s="1"/>
  <c r="AO146" i="14"/>
  <c r="AO144" i="14"/>
  <c r="AN170" i="14"/>
  <c r="AN31" i="14" s="1"/>
  <c r="AN220" i="18" s="1"/>
  <c r="AN247" i="18" s="1"/>
  <c r="M13" i="10"/>
  <c r="AN158" i="14"/>
  <c r="AN19" i="14" s="1"/>
  <c r="AN208" i="18" s="1"/>
  <c r="AN235" i="18" s="1"/>
  <c r="AO132" i="14"/>
  <c r="AI32" i="8"/>
  <c r="AF19" i="7"/>
  <c r="AG167" i="10"/>
  <c r="AG173" i="10" s="1"/>
  <c r="L10" i="22"/>
  <c r="AM14" i="10"/>
  <c r="N10" i="22" s="1"/>
  <c r="AM143" i="10"/>
  <c r="AN158" i="10"/>
  <c r="M39" i="10"/>
  <c r="AM14" i="20"/>
  <c r="AI169" i="10"/>
  <c r="AI172" i="10" s="1"/>
  <c r="AI12" i="8" s="1"/>
  <c r="AK227" i="18"/>
  <c r="AL33" i="6"/>
  <c r="AL63" i="20"/>
  <c r="AL242" i="18"/>
  <c r="AP27" i="10"/>
  <c r="AO36" i="10"/>
  <c r="AJ28" i="16"/>
  <c r="AJ29" i="16" s="1"/>
  <c r="AO169" i="14"/>
  <c r="AO30" i="14" s="1"/>
  <c r="AP143" i="14"/>
  <c r="M206" i="18"/>
  <c r="M159" i="18"/>
  <c r="AL186" i="18"/>
  <c r="AN204" i="18"/>
  <c r="M15" i="14"/>
  <c r="AO105" i="13"/>
  <c r="AN158" i="13"/>
  <c r="AN19" i="13" s="1"/>
  <c r="M17" i="13"/>
  <c r="M29" i="13"/>
  <c r="AO127" i="14"/>
  <c r="AN153" i="14"/>
  <c r="AN14" i="14" s="1"/>
  <c r="M15" i="13"/>
  <c r="AL187" i="18"/>
  <c r="AI60" i="20"/>
  <c r="AI112" i="18" s="1"/>
  <c r="AI111" i="18"/>
  <c r="AL22" i="8"/>
  <c r="AM35" i="16"/>
  <c r="AN32" i="16" s="1"/>
  <c r="AN34" i="16" s="1"/>
  <c r="M29" i="14"/>
  <c r="AV51" i="14"/>
  <c r="AU48" i="14"/>
  <c r="AT47" i="14"/>
  <c r="AW54" i="14"/>
  <c r="AF81" i="11"/>
  <c r="AF98" i="11"/>
  <c r="AF319" i="11"/>
  <c r="AU59" i="14"/>
  <c r="AW56" i="14"/>
  <c r="AV49" i="14"/>
  <c r="AV61" i="14"/>
  <c r="AF166" i="11"/>
  <c r="AF387" i="11"/>
  <c r="AF268" i="11"/>
  <c r="AU46" i="14"/>
  <c r="AF285" i="11"/>
  <c r="AU50" i="14"/>
  <c r="AF47" i="11"/>
  <c r="AF438" i="11"/>
  <c r="AF370" i="11"/>
  <c r="AF336" i="11"/>
  <c r="AV57" i="14"/>
  <c r="AW53" i="14"/>
  <c r="AF251" i="11"/>
  <c r="AF353" i="11"/>
  <c r="AU62" i="14"/>
  <c r="AU60" i="14"/>
  <c r="AF149" i="11"/>
  <c r="AF217" i="11"/>
  <c r="AU46" i="13"/>
  <c r="AV46" i="13" s="1"/>
  <c r="AW46" i="13" s="1"/>
  <c r="AX46" i="13" s="1"/>
  <c r="AY46" i="13" s="1"/>
  <c r="AU52" i="14"/>
  <c r="AF302" i="11"/>
  <c r="AF30" i="11"/>
  <c r="AU47" i="13"/>
  <c r="AV47" i="13" s="1"/>
  <c r="AW47" i="13" s="1"/>
  <c r="AX47" i="13" s="1"/>
  <c r="AY47" i="13" s="1"/>
  <c r="AU45" i="13"/>
  <c r="AV45" i="13" s="1"/>
  <c r="AW45" i="13" s="1"/>
  <c r="AX45" i="13" s="1"/>
  <c r="AY45" i="13" s="1"/>
  <c r="AF404" i="11"/>
  <c r="AU45" i="14"/>
  <c r="AU55" i="14"/>
  <c r="AF115" i="11"/>
  <c r="AF183" i="11"/>
  <c r="AF64" i="11"/>
  <c r="AF421" i="11"/>
  <c r="AW44" i="14"/>
  <c r="AX44" i="14" s="1"/>
  <c r="AF234" i="11"/>
  <c r="AF200" i="11"/>
  <c r="AF132" i="11"/>
  <c r="AU44" i="13"/>
  <c r="AU58" i="14"/>
  <c r="AU48" i="13"/>
  <c r="AV48" i="13" s="1"/>
  <c r="AW48" i="13" s="1"/>
  <c r="AX48" i="13" s="1"/>
  <c r="AY48" i="13" s="1"/>
  <c r="AG131" i="11"/>
  <c r="AG132" i="11" s="1"/>
  <c r="AG130" i="11" s="1"/>
  <c r="AG124" i="11" s="1"/>
  <c r="AG216" i="11"/>
  <c r="AG217" i="11" s="1"/>
  <c r="AG215" i="11" s="1"/>
  <c r="AG209" i="11" s="1"/>
  <c r="AG114" i="11"/>
  <c r="AG115" i="11" s="1"/>
  <c r="AG113" i="11" s="1"/>
  <c r="AG107" i="11" s="1"/>
  <c r="AG318" i="11"/>
  <c r="AG319" i="11" s="1"/>
  <c r="AG317" i="11" s="1"/>
  <c r="AG311" i="11" s="1"/>
  <c r="AG352" i="11"/>
  <c r="AG353" i="11" s="1"/>
  <c r="AG351" i="11" s="1"/>
  <c r="AG345" i="11" s="1"/>
  <c r="AG199" i="11"/>
  <c r="AG200" i="11" s="1"/>
  <c r="AG198" i="11" s="1"/>
  <c r="AG192" i="11" s="1"/>
  <c r="AG165" i="11"/>
  <c r="AG166" i="11" s="1"/>
  <c r="AG164" i="11" s="1"/>
  <c r="AG158" i="11" s="1"/>
  <c r="AG182" i="11"/>
  <c r="AG183" i="11" s="1"/>
  <c r="AG181" i="11" s="1"/>
  <c r="AG175" i="11" s="1"/>
  <c r="AG301" i="11"/>
  <c r="AG302" i="11" s="1"/>
  <c r="AG300" i="11" s="1"/>
  <c r="AG294" i="11" s="1"/>
  <c r="AG46" i="11"/>
  <c r="AG47" i="11" s="1"/>
  <c r="AG45" i="11" s="1"/>
  <c r="AG39" i="11" s="1"/>
  <c r="AG97" i="11"/>
  <c r="AG98" i="11" s="1"/>
  <c r="AG96" i="11" s="1"/>
  <c r="AG90" i="11" s="1"/>
  <c r="AG284" i="11"/>
  <c r="AG285" i="11" s="1"/>
  <c r="AG283" i="11" s="1"/>
  <c r="AG277" i="11" s="1"/>
  <c r="AG403" i="11"/>
  <c r="AG404" i="11" s="1"/>
  <c r="AG402" i="11" s="1"/>
  <c r="AG396" i="11" s="1"/>
  <c r="AG29" i="11"/>
  <c r="AG30" i="11" s="1"/>
  <c r="AG28" i="11" s="1"/>
  <c r="AG22" i="11" s="1"/>
  <c r="AG369" i="11"/>
  <c r="AG370" i="11" s="1"/>
  <c r="AG368" i="11" s="1"/>
  <c r="AG362" i="11" s="1"/>
  <c r="AG420" i="11"/>
  <c r="AG421" i="11" s="1"/>
  <c r="AG419" i="11" s="1"/>
  <c r="AG413" i="11" s="1"/>
  <c r="AG437" i="11"/>
  <c r="AG438" i="11" s="1"/>
  <c r="AG436" i="11" s="1"/>
  <c r="AG430" i="11" s="1"/>
  <c r="AG267" i="11"/>
  <c r="AG268" i="11" s="1"/>
  <c r="AG266" i="11" s="1"/>
  <c r="AG260" i="11" s="1"/>
  <c r="AG335" i="11"/>
  <c r="AG336" i="11" s="1"/>
  <c r="AG334" i="11" s="1"/>
  <c r="AG328" i="11" s="1"/>
  <c r="AG250" i="11"/>
  <c r="AG251" i="11" s="1"/>
  <c r="AG249" i="11" s="1"/>
  <c r="AG243" i="11" s="1"/>
  <c r="AG386" i="11"/>
  <c r="AG387" i="11" s="1"/>
  <c r="AG385" i="11" s="1"/>
  <c r="AG379" i="11" s="1"/>
  <c r="AG63" i="11"/>
  <c r="AG64" i="11" s="1"/>
  <c r="AG62" i="11" s="1"/>
  <c r="AG56" i="11" s="1"/>
  <c r="AG148" i="11"/>
  <c r="AG149" i="11" s="1"/>
  <c r="AG147" i="11" s="1"/>
  <c r="AG141" i="11" s="1"/>
  <c r="AG233" i="11"/>
  <c r="AG234" i="11" s="1"/>
  <c r="AG232" i="11" s="1"/>
  <c r="AG226" i="11" s="1"/>
  <c r="AG80" i="11"/>
  <c r="AG81" i="11" s="1"/>
  <c r="AG79" i="11" s="1"/>
  <c r="AG73" i="11" s="1"/>
  <c r="M80" i="10" l="1"/>
  <c r="M21" i="13"/>
  <c r="M158" i="18"/>
  <c r="AQ55" i="16"/>
  <c r="AR52" i="16" s="1"/>
  <c r="M221" i="18"/>
  <c r="AN16" i="20"/>
  <c r="AN17" i="20"/>
  <c r="M17" i="20" s="1"/>
  <c r="AJ77" i="16"/>
  <c r="AK74" i="16" s="1"/>
  <c r="M244" i="18"/>
  <c r="M183" i="18"/>
  <c r="M235" i="18"/>
  <c r="AM50" i="10"/>
  <c r="AI100" i="18"/>
  <c r="M185" i="18"/>
  <c r="M167" i="18"/>
  <c r="M166" i="18"/>
  <c r="J115" i="25"/>
  <c r="M26" i="13"/>
  <c r="J109" i="25"/>
  <c r="M28" i="13"/>
  <c r="M162" i="18"/>
  <c r="J99" i="25"/>
  <c r="J113" i="25"/>
  <c r="M20" i="13"/>
  <c r="M98" i="16"/>
  <c r="M99" i="16" s="1"/>
  <c r="N96" i="16" s="1"/>
  <c r="J103" i="25"/>
  <c r="M181" i="18"/>
  <c r="AN54" i="10"/>
  <c r="M54" i="10" s="1"/>
  <c r="K75" i="25"/>
  <c r="AN71" i="10"/>
  <c r="M71" i="10" s="1"/>
  <c r="K92" i="25"/>
  <c r="J123" i="25"/>
  <c r="J116" i="25"/>
  <c r="J101" i="25"/>
  <c r="AN63" i="10"/>
  <c r="M63" i="10" s="1"/>
  <c r="K84" i="25"/>
  <c r="J112" i="25"/>
  <c r="J114" i="25"/>
  <c r="AN70" i="10"/>
  <c r="M70" i="10" s="1"/>
  <c r="M127" i="10" s="1"/>
  <c r="K91" i="25"/>
  <c r="J110" i="25"/>
  <c r="AN72" i="10"/>
  <c r="M72" i="10" s="1"/>
  <c r="K93" i="25"/>
  <c r="AN64" i="10"/>
  <c r="M64" i="10" s="1"/>
  <c r="K85" i="25"/>
  <c r="J122" i="25"/>
  <c r="J108" i="25"/>
  <c r="AN73" i="10"/>
  <c r="M73" i="10" s="1"/>
  <c r="K94" i="25"/>
  <c r="J106" i="25"/>
  <c r="AN56" i="10"/>
  <c r="M56" i="10" s="1"/>
  <c r="K77" i="25"/>
  <c r="AN57" i="10"/>
  <c r="M57" i="10" s="1"/>
  <c r="K78" i="25"/>
  <c r="J121" i="25"/>
  <c r="J100" i="25"/>
  <c r="AN66" i="10"/>
  <c r="M66" i="10" s="1"/>
  <c r="K87" i="25"/>
  <c r="AN69" i="10"/>
  <c r="M69" i="10" s="1"/>
  <c r="M126" i="10" s="1"/>
  <c r="K90" i="25"/>
  <c r="J120" i="25"/>
  <c r="J105" i="25"/>
  <c r="AN61" i="10"/>
  <c r="M61" i="10" s="1"/>
  <c r="K82" i="25"/>
  <c r="AN67" i="10"/>
  <c r="M67" i="10" s="1"/>
  <c r="M124" i="10" s="1"/>
  <c r="K88" i="25"/>
  <c r="AN52" i="10"/>
  <c r="M52" i="10" s="1"/>
  <c r="M109" i="10" s="1"/>
  <c r="K73" i="25"/>
  <c r="J111" i="25"/>
  <c r="J119" i="25"/>
  <c r="J104" i="25"/>
  <c r="AN68" i="10"/>
  <c r="M68" i="10" s="1"/>
  <c r="M125" i="10" s="1"/>
  <c r="K89" i="25"/>
  <c r="AN53" i="10"/>
  <c r="M53" i="10" s="1"/>
  <c r="M110" i="10" s="1"/>
  <c r="K74" i="25"/>
  <c r="AN60" i="10"/>
  <c r="M60" i="10" s="1"/>
  <c r="K81" i="25"/>
  <c r="J118" i="25"/>
  <c r="M89" i="10"/>
  <c r="AN55" i="10"/>
  <c r="M55" i="10" s="1"/>
  <c r="M112" i="10" s="1"/>
  <c r="K76" i="25"/>
  <c r="AN75" i="10"/>
  <c r="M75" i="10" s="1"/>
  <c r="M132" i="10" s="1"/>
  <c r="K96" i="25"/>
  <c r="J107" i="25"/>
  <c r="J117" i="25"/>
  <c r="J102" i="25"/>
  <c r="M26" i="14"/>
  <c r="M146" i="18"/>
  <c r="M186" i="18"/>
  <c r="M215" i="18"/>
  <c r="M205" i="18"/>
  <c r="M248" i="18"/>
  <c r="M210" i="18"/>
  <c r="M13" i="14"/>
  <c r="AL170" i="18"/>
  <c r="AL18" i="8" s="1"/>
  <c r="AN11" i="13"/>
  <c r="AN33" i="6" s="1"/>
  <c r="AE46" i="9" s="1"/>
  <c r="M16" i="14"/>
  <c r="M202" i="18"/>
  <c r="M237" i="18"/>
  <c r="M21" i="14"/>
  <c r="M193" i="18"/>
  <c r="M14" i="13"/>
  <c r="AL227" i="18"/>
  <c r="AL19" i="8" s="1"/>
  <c r="M194" i="18"/>
  <c r="M188" i="18"/>
  <c r="AF42" i="9"/>
  <c r="K20" i="6"/>
  <c r="AP169" i="14"/>
  <c r="AP30" i="14" s="1"/>
  <c r="AP219" i="18" s="1"/>
  <c r="AP246" i="18" s="1"/>
  <c r="AQ143" i="14"/>
  <c r="AC46" i="9"/>
  <c r="M41" i="16"/>
  <c r="N38" i="16" s="1"/>
  <c r="AK42" i="20"/>
  <c r="AK50" i="20" s="1"/>
  <c r="AJ52" i="7"/>
  <c r="AQ171" i="12"/>
  <c r="AP20" i="12"/>
  <c r="AN239" i="18"/>
  <c r="M239" i="18" s="1"/>
  <c r="M212" i="18"/>
  <c r="AP107" i="13"/>
  <c r="AO160" i="13"/>
  <c r="AO21" i="13" s="1"/>
  <c r="AP159" i="14"/>
  <c r="AP20" i="14" s="1"/>
  <c r="AP209" i="18" s="1"/>
  <c r="AP236" i="18" s="1"/>
  <c r="AQ133" i="14"/>
  <c r="L43" i="20"/>
  <c r="AN234" i="18"/>
  <c r="M234" i="18" s="1"/>
  <c r="M207" i="18"/>
  <c r="M189" i="18"/>
  <c r="AP122" i="13"/>
  <c r="AO175" i="13"/>
  <c r="AO36" i="13" s="1"/>
  <c r="AO91" i="10"/>
  <c r="L83" i="25" s="1"/>
  <c r="AO84" i="10"/>
  <c r="L76" i="25" s="1"/>
  <c r="AO94" i="10"/>
  <c r="L86" i="25" s="1"/>
  <c r="AO101" i="10"/>
  <c r="L93" i="25" s="1"/>
  <c r="AO102" i="10"/>
  <c r="L94" i="25" s="1"/>
  <c r="AO82" i="10"/>
  <c r="L74" i="25" s="1"/>
  <c r="AO100" i="10"/>
  <c r="L92" i="25" s="1"/>
  <c r="AO34" i="10"/>
  <c r="AO80" i="10"/>
  <c r="L72" i="25" s="1"/>
  <c r="AO89" i="10"/>
  <c r="L81" i="25" s="1"/>
  <c r="AO85" i="10"/>
  <c r="L77" i="25" s="1"/>
  <c r="AO83" i="10"/>
  <c r="L75" i="25" s="1"/>
  <c r="AO92" i="10"/>
  <c r="L84" i="25" s="1"/>
  <c r="AO99" i="10"/>
  <c r="L91" i="25" s="1"/>
  <c r="AO104" i="10"/>
  <c r="L96" i="25" s="1"/>
  <c r="AO87" i="10"/>
  <c r="L79" i="25" s="1"/>
  <c r="AO90" i="10"/>
  <c r="L82" i="25" s="1"/>
  <c r="AO98" i="10"/>
  <c r="L90" i="25" s="1"/>
  <c r="AO81" i="10"/>
  <c r="L73" i="25" s="1"/>
  <c r="AO93" i="10"/>
  <c r="L85" i="25" s="1"/>
  <c r="AO103" i="10"/>
  <c r="L95" i="25" s="1"/>
  <c r="AO95" i="10"/>
  <c r="L87" i="25" s="1"/>
  <c r="AO97" i="10"/>
  <c r="L89" i="25" s="1"/>
  <c r="AO86" i="10"/>
  <c r="L78" i="25" s="1"/>
  <c r="AO88" i="10"/>
  <c r="L80" i="25" s="1"/>
  <c r="AO154" i="10"/>
  <c r="AO96" i="10"/>
  <c r="L88" i="25" s="1"/>
  <c r="AQ125" i="14"/>
  <c r="AP151" i="14"/>
  <c r="AP12" i="14" s="1"/>
  <c r="M229" i="18"/>
  <c r="AM15" i="20"/>
  <c r="M16" i="20"/>
  <c r="AO173" i="14"/>
  <c r="AO34" i="14" s="1"/>
  <c r="AP147" i="14"/>
  <c r="AO103" i="18"/>
  <c r="AO107" i="18" s="1"/>
  <c r="AN21" i="18"/>
  <c r="M21" i="18" s="1"/>
  <c r="AN30" i="18"/>
  <c r="M30" i="18" s="1"/>
  <c r="AI15" i="8"/>
  <c r="AP117" i="13"/>
  <c r="AO170" i="13"/>
  <c r="AO31" i="13" s="1"/>
  <c r="AO158" i="10"/>
  <c r="AK19" i="8"/>
  <c r="L19" i="8" s="1"/>
  <c r="L227" i="18"/>
  <c r="L253" i="18" s="1"/>
  <c r="M199" i="18" s="1"/>
  <c r="AO209" i="18"/>
  <c r="AK55" i="20"/>
  <c r="L55" i="20" s="1"/>
  <c r="L56" i="20"/>
  <c r="AH22" i="18"/>
  <c r="K22" i="18" s="1"/>
  <c r="AH31" i="18"/>
  <c r="K31" i="18" s="1"/>
  <c r="AI110" i="18"/>
  <c r="V12" i="22"/>
  <c r="AN74" i="10"/>
  <c r="M74" i="10" s="1"/>
  <c r="M103" i="10"/>
  <c r="AN58" i="10"/>
  <c r="M58" i="10" s="1"/>
  <c r="M87" i="10"/>
  <c r="AO152" i="14"/>
  <c r="AO13" i="14" s="1"/>
  <c r="AP126" i="14"/>
  <c r="AN243" i="18"/>
  <c r="M243" i="18" s="1"/>
  <c r="M216" i="18"/>
  <c r="M28" i="12"/>
  <c r="AO168" i="13"/>
  <c r="AO29" i="13" s="1"/>
  <c r="AP115" i="13"/>
  <c r="AQ30" i="10"/>
  <c r="AP39" i="10"/>
  <c r="AP158" i="10" s="1"/>
  <c r="AO145" i="18"/>
  <c r="AP21" i="15"/>
  <c r="AP25" i="15" s="1"/>
  <c r="AO26" i="7"/>
  <c r="AN224" i="18"/>
  <c r="M35" i="14"/>
  <c r="AN153" i="10"/>
  <c r="AD11" i="22" s="1"/>
  <c r="AN172" i="18"/>
  <c r="M172" i="18" s="1"/>
  <c r="M145" i="18"/>
  <c r="AN32" i="6"/>
  <c r="M29" i="12"/>
  <c r="AN164" i="18"/>
  <c r="M32" i="13"/>
  <c r="AN11" i="14"/>
  <c r="AM34" i="6"/>
  <c r="M17" i="16"/>
  <c r="AO156" i="10"/>
  <c r="AJ18" i="16"/>
  <c r="AJ15" i="16" s="1"/>
  <c r="AO158" i="14"/>
  <c r="AO19" i="14" s="1"/>
  <c r="AP132" i="14"/>
  <c r="AN222" i="18"/>
  <c r="M33" i="14"/>
  <c r="AO160" i="10"/>
  <c r="AN246" i="18"/>
  <c r="M246" i="18" s="1"/>
  <c r="M219" i="18"/>
  <c r="AM33" i="6"/>
  <c r="AM63" i="20"/>
  <c r="AM169" i="18" s="1"/>
  <c r="AM66" i="16"/>
  <c r="AN63" i="16" s="1"/>
  <c r="AN65" i="16" s="1"/>
  <c r="AN66" i="16" s="1"/>
  <c r="AO63" i="16" s="1"/>
  <c r="M128" i="10"/>
  <c r="AQ99" i="13"/>
  <c r="AP152" i="13"/>
  <c r="AP13" i="13" s="1"/>
  <c r="AP145" i="18" s="1"/>
  <c r="AP172" i="18" s="1"/>
  <c r="AN38" i="6"/>
  <c r="AJ41" i="19"/>
  <c r="AJ45" i="19"/>
  <c r="AQ28" i="10"/>
  <c r="AP37" i="10"/>
  <c r="AP156" i="10" s="1"/>
  <c r="AK170" i="10"/>
  <c r="AK171" i="10"/>
  <c r="M208" i="18"/>
  <c r="AP148" i="14"/>
  <c r="AO174" i="14"/>
  <c r="AO35" i="14" s="1"/>
  <c r="AC45" i="9"/>
  <c r="AO159" i="10"/>
  <c r="AQ26" i="10"/>
  <c r="AP25" i="10"/>
  <c r="AP13" i="10"/>
  <c r="V13" i="22" s="1"/>
  <c r="AP35" i="10"/>
  <c r="AN59" i="10"/>
  <c r="M59" i="10" s="1"/>
  <c r="M88" i="10"/>
  <c r="AP103" i="13"/>
  <c r="AO156" i="13"/>
  <c r="AO17" i="13" s="1"/>
  <c r="AP118" i="13"/>
  <c r="AO171" i="13"/>
  <c r="AO32" i="13" s="1"/>
  <c r="AN228" i="18"/>
  <c r="M228" i="18" s="1"/>
  <c r="M201" i="18"/>
  <c r="AN20" i="16"/>
  <c r="AO57" i="16"/>
  <c r="AO60" i="16" s="1"/>
  <c r="M129" i="10"/>
  <c r="AP172" i="13"/>
  <c r="AP33" i="13" s="1"/>
  <c r="AP165" i="18" s="1"/>
  <c r="AP192" i="18" s="1"/>
  <c r="AQ119" i="13"/>
  <c r="AQ32" i="10"/>
  <c r="AP41" i="10"/>
  <c r="AP160" i="10" s="1"/>
  <c r="AP31" i="17"/>
  <c r="AP17" i="17" s="1"/>
  <c r="AP41" i="6" s="1"/>
  <c r="AP32" i="17"/>
  <c r="AQ29" i="17" s="1"/>
  <c r="AK25" i="17"/>
  <c r="AK16" i="17"/>
  <c r="L16" i="17" s="1"/>
  <c r="M247" i="18"/>
  <c r="AL226" i="18"/>
  <c r="AQ31" i="10"/>
  <c r="AP40" i="10"/>
  <c r="AP159" i="10" s="1"/>
  <c r="M31" i="14"/>
  <c r="AM39" i="6"/>
  <c r="AM64" i="20"/>
  <c r="AM226" i="18" s="1"/>
  <c r="AK13" i="15"/>
  <c r="AK17" i="15" s="1"/>
  <c r="AJ25" i="7"/>
  <c r="AO144" i="18"/>
  <c r="M180" i="18"/>
  <c r="M30" i="13"/>
  <c r="AO40" i="16"/>
  <c r="AO41" i="16" s="1"/>
  <c r="AP38" i="16" s="1"/>
  <c r="AN203" i="18"/>
  <c r="M14" i="14"/>
  <c r="AN231" i="18"/>
  <c r="M231" i="18" s="1"/>
  <c r="M204" i="18"/>
  <c r="AO212" i="18"/>
  <c r="AN35" i="16"/>
  <c r="AO32" i="16" s="1"/>
  <c r="AP127" i="14"/>
  <c r="AO153" i="14"/>
  <c r="AO14" i="14" s="1"/>
  <c r="AJ14" i="16"/>
  <c r="AJ13" i="7" s="1"/>
  <c r="AK26" i="16"/>
  <c r="AP146" i="14"/>
  <c r="AO172" i="14"/>
  <c r="AO33" i="14" s="1"/>
  <c r="AQ136" i="14"/>
  <c r="AP162" i="14"/>
  <c r="AP23" i="14" s="1"/>
  <c r="AP212" i="18" s="1"/>
  <c r="AP239" i="18" s="1"/>
  <c r="AO155" i="10"/>
  <c r="AO165" i="18"/>
  <c r="AO204" i="18"/>
  <c r="G10" i="22"/>
  <c r="O10" i="22" s="1"/>
  <c r="AM32" i="15"/>
  <c r="AM31" i="15"/>
  <c r="AM26" i="6" s="1"/>
  <c r="AD38" i="9" s="1"/>
  <c r="AM11" i="6"/>
  <c r="AM15" i="15"/>
  <c r="AM56" i="20"/>
  <c r="AM55" i="20" s="1"/>
  <c r="AD32" i="9"/>
  <c r="AM44" i="20"/>
  <c r="AM43" i="20" s="1"/>
  <c r="AM168" i="10"/>
  <c r="G9" i="22"/>
  <c r="O9" i="22" s="1"/>
  <c r="AL31" i="15"/>
  <c r="AL32" i="15"/>
  <c r="AL56" i="20"/>
  <c r="AL44" i="20"/>
  <c r="AL43" i="20" s="1"/>
  <c r="AL15" i="15"/>
  <c r="AC32" i="9"/>
  <c r="AL168" i="10"/>
  <c r="AL11" i="6"/>
  <c r="AP114" i="13"/>
  <c r="AO167" i="13"/>
  <c r="AO28" i="13" s="1"/>
  <c r="AO17" i="17"/>
  <c r="AI22" i="6"/>
  <c r="AI15" i="16"/>
  <c r="Z17" i="9" s="1"/>
  <c r="Z50" i="9"/>
  <c r="AI37" i="6"/>
  <c r="S6" i="22" s="1"/>
  <c r="AL29" i="15"/>
  <c r="AK27" i="7"/>
  <c r="L27" i="7" s="1"/>
  <c r="M220" i="18"/>
  <c r="AQ140" i="14"/>
  <c r="AP166" i="14"/>
  <c r="AP27" i="14" s="1"/>
  <c r="AP216" i="18" s="1"/>
  <c r="AP243" i="18" s="1"/>
  <c r="M86" i="10"/>
  <c r="M92" i="10"/>
  <c r="M120" i="10" s="1"/>
  <c r="AO171" i="14"/>
  <c r="AO32" i="14" s="1"/>
  <c r="AP145" i="14"/>
  <c r="AP151" i="13"/>
  <c r="AP12" i="13" s="1"/>
  <c r="AQ98" i="13"/>
  <c r="M34" i="16"/>
  <c r="M176" i="18"/>
  <c r="M153" i="18"/>
  <c r="AN214" i="18"/>
  <c r="M25" i="14"/>
  <c r="AQ27" i="10"/>
  <c r="AP36" i="10"/>
  <c r="AP155" i="10" s="1"/>
  <c r="AP154" i="14"/>
  <c r="AP15" i="14" s="1"/>
  <c r="AP204" i="18" s="1"/>
  <c r="AP231" i="18" s="1"/>
  <c r="AQ128" i="14"/>
  <c r="K10" i="22"/>
  <c r="M10" i="22" s="1"/>
  <c r="AM141" i="10"/>
  <c r="AM162" i="10"/>
  <c r="AE10" i="22" s="1"/>
  <c r="AN14" i="20"/>
  <c r="AO16" i="20" s="1"/>
  <c r="AO155" i="18"/>
  <c r="AN175" i="18"/>
  <c r="M175" i="18" s="1"/>
  <c r="M148" i="18"/>
  <c r="AO207" i="18"/>
  <c r="AN211" i="18"/>
  <c r="M22" i="14"/>
  <c r="AR54" i="16"/>
  <c r="AR55" i="16" s="1"/>
  <c r="AS52" i="16" s="1"/>
  <c r="AS54" i="16" s="1"/>
  <c r="AS55" i="16" s="1"/>
  <c r="AT52" i="16" s="1"/>
  <c r="AT54" i="16" s="1"/>
  <c r="AT55" i="16" s="1"/>
  <c r="AU52" i="16" s="1"/>
  <c r="AU54" i="16" s="1"/>
  <c r="AK30" i="15"/>
  <c r="AK26" i="6"/>
  <c r="L31" i="15"/>
  <c r="AO99" i="16"/>
  <c r="AP96" i="16" s="1"/>
  <c r="AP98" i="16" s="1"/>
  <c r="AP99" i="16" s="1"/>
  <c r="AQ96" i="16" s="1"/>
  <c r="AQ98" i="16" s="1"/>
  <c r="AQ99" i="16" s="1"/>
  <c r="AR96" i="16" s="1"/>
  <c r="AO216" i="18"/>
  <c r="AN51" i="10"/>
  <c r="AN79" i="10"/>
  <c r="AP110" i="13"/>
  <c r="AO163" i="13"/>
  <c r="AO24" i="13" s="1"/>
  <c r="M90" i="10"/>
  <c r="AJ34" i="18"/>
  <c r="AJ25" i="18"/>
  <c r="AK142" i="18"/>
  <c r="AK196" i="18" s="1"/>
  <c r="M149" i="18"/>
  <c r="M28" i="14"/>
  <c r="AP113" i="13"/>
  <c r="AO166" i="13"/>
  <c r="AO27" i="13" s="1"/>
  <c r="AP46" i="16"/>
  <c r="AP47" i="16"/>
  <c r="AQ44" i="16" s="1"/>
  <c r="AQ46" i="16" s="1"/>
  <c r="AQ47" i="16" s="1"/>
  <c r="AR44" i="16" s="1"/>
  <c r="X13" i="22"/>
  <c r="AP14" i="12"/>
  <c r="AP15" i="12"/>
  <c r="AP21" i="6" s="1"/>
  <c r="AO148" i="18"/>
  <c r="AK23" i="18"/>
  <c r="AL117" i="18"/>
  <c r="AL139" i="18" s="1"/>
  <c r="AK32" i="18"/>
  <c r="AI47" i="19"/>
  <c r="AI33" i="8"/>
  <c r="AE42" i="9"/>
  <c r="M21" i="6"/>
  <c r="M102" i="10"/>
  <c r="M111" i="10"/>
  <c r="AQ109" i="13"/>
  <c r="AP162" i="13"/>
  <c r="AP23" i="13" s="1"/>
  <c r="AP155" i="18" s="1"/>
  <c r="AP182" i="18" s="1"/>
  <c r="AQ131" i="14"/>
  <c r="AP157" i="14"/>
  <c r="AP18" i="14" s="1"/>
  <c r="AP207" i="18" s="1"/>
  <c r="AP234" i="18" s="1"/>
  <c r="AN171" i="18"/>
  <c r="M144" i="18"/>
  <c r="AP135" i="14"/>
  <c r="AO161" i="14"/>
  <c r="AO22" i="14" s="1"/>
  <c r="AK97" i="18"/>
  <c r="AK62" i="20"/>
  <c r="M34" i="13"/>
  <c r="AO155" i="14"/>
  <c r="AO16" i="14" s="1"/>
  <c r="AP129" i="14"/>
  <c r="AP120" i="13"/>
  <c r="AO173" i="13"/>
  <c r="AO34" i="13" s="1"/>
  <c r="AP121" i="13"/>
  <c r="AO174" i="13"/>
  <c r="AO35" i="13" s="1"/>
  <c r="AN65" i="10"/>
  <c r="M65" i="10" s="1"/>
  <c r="M94" i="10"/>
  <c r="AP108" i="13"/>
  <c r="AO161" i="13"/>
  <c r="AO22" i="13" s="1"/>
  <c r="AO218" i="18"/>
  <c r="AP106" i="13"/>
  <c r="AO159" i="13"/>
  <c r="AO20" i="13" s="1"/>
  <c r="Y12" i="22"/>
  <c r="AO29" i="12"/>
  <c r="AO28" i="12"/>
  <c r="AQ101" i="13"/>
  <c r="AP154" i="13"/>
  <c r="AP15" i="13" s="1"/>
  <c r="AP147" i="18" s="1"/>
  <c r="AP174" i="18" s="1"/>
  <c r="AL13" i="20"/>
  <c r="AL19" i="20" s="1"/>
  <c r="AK29" i="7"/>
  <c r="L29" i="7" s="1"/>
  <c r="AK49" i="7"/>
  <c r="L49" i="7" s="1"/>
  <c r="M179" i="18"/>
  <c r="AN213" i="18"/>
  <c r="M24" i="14"/>
  <c r="AO219" i="18"/>
  <c r="AR62" i="12"/>
  <c r="AQ13" i="12"/>
  <c r="AQ102" i="13"/>
  <c r="AP155" i="13"/>
  <c r="AP16" i="13" s="1"/>
  <c r="AP148" i="18" s="1"/>
  <c r="AP175" i="18" s="1"/>
  <c r="AO164" i="14"/>
  <c r="AO25" i="14" s="1"/>
  <c r="AP138" i="14"/>
  <c r="M85" i="10"/>
  <c r="AP141" i="14"/>
  <c r="AO167" i="14"/>
  <c r="AO28" i="14" s="1"/>
  <c r="AK199" i="18"/>
  <c r="AK253" i="18" s="1"/>
  <c r="AJ35" i="18"/>
  <c r="AJ26" i="18"/>
  <c r="AQ130" i="14"/>
  <c r="AP156" i="14"/>
  <c r="AP17" i="14" s="1"/>
  <c r="AP206" i="18" s="1"/>
  <c r="AP233" i="18" s="1"/>
  <c r="AK76" i="16"/>
  <c r="AK77" i="16" s="1"/>
  <c r="AL74" i="16" s="1"/>
  <c r="M242" i="18"/>
  <c r="AP104" i="13"/>
  <c r="AO157" i="13"/>
  <c r="AO18" i="13" s="1"/>
  <c r="AP100" i="13"/>
  <c r="AO153" i="13"/>
  <c r="AO14" i="13" s="1"/>
  <c r="M232" i="18"/>
  <c r="AP111" i="13"/>
  <c r="AO164" i="13"/>
  <c r="AO25" i="13" s="1"/>
  <c r="AO157" i="10"/>
  <c r="AN62" i="10"/>
  <c r="M62" i="10" s="1"/>
  <c r="M91" i="10"/>
  <c r="M184" i="18"/>
  <c r="AP168" i="14"/>
  <c r="AP29" i="14" s="1"/>
  <c r="AP218" i="18" s="1"/>
  <c r="AP245" i="18" s="1"/>
  <c r="AQ142" i="14"/>
  <c r="L24" i="17"/>
  <c r="AQ116" i="12"/>
  <c r="AP27" i="12"/>
  <c r="AO147" i="18"/>
  <c r="M95" i="10"/>
  <c r="M93" i="10"/>
  <c r="M121" i="10" s="1"/>
  <c r="M152" i="18"/>
  <c r="AP137" i="14"/>
  <c r="AO163" i="14"/>
  <c r="AO24" i="14" s="1"/>
  <c r="M217" i="18"/>
  <c r="AI113" i="18"/>
  <c r="M187" i="18"/>
  <c r="AN151" i="18"/>
  <c r="M19" i="13"/>
  <c r="M160" i="18"/>
  <c r="AP105" i="13"/>
  <c r="AO158" i="13"/>
  <c r="AO19" i="13" s="1"/>
  <c r="AL169" i="18"/>
  <c r="AH167" i="10"/>
  <c r="AH173" i="10" s="1"/>
  <c r="AG19" i="7"/>
  <c r="AO170" i="14"/>
  <c r="AO31" i="14" s="1"/>
  <c r="AP144" i="14"/>
  <c r="AK18" i="8"/>
  <c r="L18" i="8" s="1"/>
  <c r="L170" i="18"/>
  <c r="L196" i="18" s="1"/>
  <c r="M142" i="18" s="1"/>
  <c r="AO169" i="13"/>
  <c r="AO30" i="13" s="1"/>
  <c r="AP116" i="13"/>
  <c r="Z12" i="22"/>
  <c r="AO21" i="12"/>
  <c r="AO22" i="12"/>
  <c r="AO160" i="14"/>
  <c r="AO21" i="14" s="1"/>
  <c r="AP134" i="14"/>
  <c r="AO206" i="18"/>
  <c r="AO20" i="8"/>
  <c r="AJ22" i="6"/>
  <c r="AI29" i="18"/>
  <c r="AJ96" i="18"/>
  <c r="AJ100" i="18" s="1"/>
  <c r="AI20" i="18"/>
  <c r="AP13" i="19"/>
  <c r="AP16" i="19" s="1"/>
  <c r="AO36" i="7"/>
  <c r="AP139" i="14"/>
  <c r="AO165" i="14"/>
  <c r="AO26" i="14" s="1"/>
  <c r="N55" i="16"/>
  <c r="O52" i="16" s="1"/>
  <c r="AN150" i="18"/>
  <c r="M18" i="13"/>
  <c r="M173" i="18"/>
  <c r="AP112" i="13"/>
  <c r="AO165" i="13"/>
  <c r="AO26" i="13" s="1"/>
  <c r="AN182" i="18"/>
  <c r="M182" i="18" s="1"/>
  <c r="M155" i="18"/>
  <c r="AN24" i="18"/>
  <c r="AN33" i="18"/>
  <c r="AO258" i="18"/>
  <c r="AO266" i="18" s="1"/>
  <c r="AN168" i="18"/>
  <c r="M36" i="13"/>
  <c r="AQ29" i="10"/>
  <c r="AP38" i="10"/>
  <c r="AP157" i="10" s="1"/>
  <c r="AO201" i="18"/>
  <c r="L11" i="22"/>
  <c r="AN14" i="10"/>
  <c r="N11" i="22" s="1"/>
  <c r="AN143" i="10"/>
  <c r="M34" i="10"/>
  <c r="M19" i="14"/>
  <c r="M157" i="18"/>
  <c r="AJ14" i="17"/>
  <c r="AJ35" i="6"/>
  <c r="M32" i="14"/>
  <c r="M25" i="13"/>
  <c r="AN223" i="18"/>
  <c r="M34" i="14"/>
  <c r="M161" i="18"/>
  <c r="AN163" i="18"/>
  <c r="M31" i="13"/>
  <c r="AL87" i="16"/>
  <c r="AW51" i="14"/>
  <c r="AF283" i="11"/>
  <c r="AF164" i="11"/>
  <c r="AX56" i="14"/>
  <c r="AF317" i="11"/>
  <c r="AU47" i="14"/>
  <c r="AV47" i="14" s="1"/>
  <c r="AZ45" i="13"/>
  <c r="AG52" i="18"/>
  <c r="AG79" i="18" s="1"/>
  <c r="AG210" i="11"/>
  <c r="AG211" i="11"/>
  <c r="AV55" i="14"/>
  <c r="AZ47" i="13"/>
  <c r="AV62" i="14"/>
  <c r="AW61" i="14"/>
  <c r="AF96" i="11"/>
  <c r="AV48" i="14"/>
  <c r="AG109" i="11"/>
  <c r="AG108" i="11"/>
  <c r="AG46" i="18"/>
  <c r="AG73" i="18" s="1"/>
  <c r="AF28" i="11"/>
  <c r="AG43" i="18"/>
  <c r="AG70" i="18" s="1"/>
  <c r="AG58" i="11"/>
  <c r="AG57" i="11"/>
  <c r="AG45" i="18"/>
  <c r="AG72" i="18" s="1"/>
  <c r="AG92" i="11"/>
  <c r="AG91" i="11"/>
  <c r="AG47" i="18"/>
  <c r="AG74" i="18" s="1"/>
  <c r="AG126" i="11"/>
  <c r="AG125" i="11"/>
  <c r="AZ48" i="13"/>
  <c r="AV44" i="13"/>
  <c r="AF419" i="11"/>
  <c r="AF113" i="11"/>
  <c r="AF300" i="11"/>
  <c r="AW57" i="14"/>
  <c r="AV50" i="14"/>
  <c r="AV59" i="14"/>
  <c r="AG63" i="18"/>
  <c r="AG90" i="18" s="1"/>
  <c r="AG397" i="11"/>
  <c r="AG398" i="11"/>
  <c r="AG62" i="18"/>
  <c r="AG89" i="18" s="1"/>
  <c r="AG380" i="11"/>
  <c r="AG381" i="11"/>
  <c r="AG40" i="11"/>
  <c r="AG42" i="18"/>
  <c r="AG69" i="18" s="1"/>
  <c r="AG41" i="11"/>
  <c r="AV45" i="14"/>
  <c r="AF215" i="11"/>
  <c r="AF351" i="11"/>
  <c r="AV46" i="14"/>
  <c r="AF79" i="11"/>
  <c r="AG313" i="11"/>
  <c r="AG58" i="18"/>
  <c r="AG85" i="18" s="1"/>
  <c r="AG312" i="11"/>
  <c r="AZ46" i="13"/>
  <c r="AV60" i="14"/>
  <c r="AG56" i="18"/>
  <c r="AG83" i="18" s="1"/>
  <c r="AG279" i="11"/>
  <c r="AG278" i="11"/>
  <c r="AG244" i="11"/>
  <c r="AG54" i="18"/>
  <c r="AG81" i="18" s="1"/>
  <c r="AG245" i="11"/>
  <c r="AG59" i="18"/>
  <c r="AG86" i="18" s="1"/>
  <c r="AG330" i="11"/>
  <c r="AG329" i="11"/>
  <c r="AG57" i="18"/>
  <c r="AG84" i="18" s="1"/>
  <c r="AG295" i="11"/>
  <c r="AG296" i="11"/>
  <c r="AY44" i="14"/>
  <c r="AF62" i="11"/>
  <c r="AF334" i="11"/>
  <c r="AF45" i="11"/>
  <c r="AG142" i="11"/>
  <c r="AG143" i="11"/>
  <c r="AG48" i="18"/>
  <c r="AG75" i="18" s="1"/>
  <c r="AF232" i="11"/>
  <c r="AG261" i="11"/>
  <c r="AG262" i="11"/>
  <c r="AG55" i="18"/>
  <c r="AG82" i="18" s="1"/>
  <c r="AG50" i="18"/>
  <c r="AG77" i="18" s="1"/>
  <c r="AG177" i="11"/>
  <c r="AG176" i="11"/>
  <c r="AF402" i="11"/>
  <c r="AV52" i="14"/>
  <c r="AF147" i="11"/>
  <c r="AF249" i="11"/>
  <c r="AF266" i="11"/>
  <c r="AW49" i="14"/>
  <c r="AX54" i="14"/>
  <c r="AG53" i="18"/>
  <c r="AG80" i="18" s="1"/>
  <c r="AG227" i="11"/>
  <c r="AG228" i="11"/>
  <c r="AG160" i="11"/>
  <c r="AG49" i="18"/>
  <c r="AG76" i="18" s="1"/>
  <c r="AG159" i="11"/>
  <c r="AF181" i="11"/>
  <c r="AF368" i="11"/>
  <c r="AG24" i="11"/>
  <c r="AG23" i="11"/>
  <c r="AG13" i="11"/>
  <c r="AG59" i="20" s="1"/>
  <c r="AG41" i="18"/>
  <c r="AF130" i="11"/>
  <c r="AG64" i="18"/>
  <c r="AG91" i="18" s="1"/>
  <c r="AG415" i="11"/>
  <c r="AG414" i="11"/>
  <c r="AG51" i="18"/>
  <c r="AG193" i="11"/>
  <c r="AG194" i="11"/>
  <c r="AV58" i="14"/>
  <c r="AF385" i="11"/>
  <c r="AG432" i="11"/>
  <c r="AG65" i="18"/>
  <c r="AG92" i="18" s="1"/>
  <c r="AG431" i="11"/>
  <c r="AG44" i="18"/>
  <c r="AG71" i="18" s="1"/>
  <c r="AG75" i="11"/>
  <c r="AG74" i="11"/>
  <c r="AG61" i="18"/>
  <c r="AG363" i="11"/>
  <c r="AG364" i="11"/>
  <c r="AG60" i="18"/>
  <c r="AG87" i="18" s="1"/>
  <c r="AG347" i="11"/>
  <c r="AG346" i="11"/>
  <c r="AF198" i="11"/>
  <c r="AX53" i="14"/>
  <c r="AF436" i="11"/>
  <c r="M118" i="10" l="1"/>
  <c r="AO17" i="20"/>
  <c r="N17" i="20" s="1"/>
  <c r="E17" i="20" s="1"/>
  <c r="AP20" i="8"/>
  <c r="AN15" i="20"/>
  <c r="AN22" i="8" s="1"/>
  <c r="K113" i="25"/>
  <c r="M130" i="10"/>
  <c r="L57" i="20"/>
  <c r="K104" i="25"/>
  <c r="M117" i="10"/>
  <c r="AN63" i="20"/>
  <c r="AN169" i="18" s="1"/>
  <c r="M169" i="18" s="1"/>
  <c r="K117" i="25"/>
  <c r="K118" i="25"/>
  <c r="M11" i="13"/>
  <c r="K103" i="25"/>
  <c r="K108" i="25"/>
  <c r="K107" i="25"/>
  <c r="K101" i="25"/>
  <c r="K123" i="25"/>
  <c r="M79" i="10"/>
  <c r="L102" i="25"/>
  <c r="L99" i="25"/>
  <c r="L100" i="25"/>
  <c r="L103" i="25"/>
  <c r="L111" i="25"/>
  <c r="L112" i="25"/>
  <c r="L113" i="25"/>
  <c r="L104" i="25"/>
  <c r="L101" i="25"/>
  <c r="L106" i="25"/>
  <c r="L107" i="25"/>
  <c r="L108" i="25"/>
  <c r="L105" i="25"/>
  <c r="L114" i="25"/>
  <c r="L116" i="25"/>
  <c r="L117" i="25"/>
  <c r="L118" i="25"/>
  <c r="L119" i="25"/>
  <c r="L120" i="25"/>
  <c r="L121" i="25"/>
  <c r="L115" i="25"/>
  <c r="L122" i="25"/>
  <c r="L109" i="25"/>
  <c r="L110" i="25"/>
  <c r="L123" i="25"/>
  <c r="K119" i="25"/>
  <c r="K105" i="25"/>
  <c r="K111" i="25"/>
  <c r="K116" i="25"/>
  <c r="K112" i="25"/>
  <c r="K110" i="25"/>
  <c r="K114" i="25"/>
  <c r="K122" i="25"/>
  <c r="K109" i="25"/>
  <c r="K99" i="25"/>
  <c r="K115" i="25"/>
  <c r="K121" i="25"/>
  <c r="K102" i="25"/>
  <c r="K120" i="25"/>
  <c r="K106" i="25"/>
  <c r="K100" i="25"/>
  <c r="AO11" i="14"/>
  <c r="AO39" i="6" s="1"/>
  <c r="M11" i="14"/>
  <c r="AN200" i="18"/>
  <c r="M200" i="18" s="1"/>
  <c r="M33" i="6"/>
  <c r="AL76" i="16"/>
  <c r="AL77" i="16" s="1"/>
  <c r="AM74" i="16" s="1"/>
  <c r="AO233" i="18"/>
  <c r="AO146" i="18"/>
  <c r="AQ138" i="14"/>
  <c r="AP164" i="14"/>
  <c r="AP25" i="14" s="1"/>
  <c r="AP214" i="18" s="1"/>
  <c r="AP241" i="18" s="1"/>
  <c r="AQ121" i="13"/>
  <c r="AP174" i="13"/>
  <c r="AP35" i="13" s="1"/>
  <c r="AP167" i="18" s="1"/>
  <c r="AP194" i="18" s="1"/>
  <c r="AO159" i="18"/>
  <c r="AO156" i="18"/>
  <c r="AB38" i="9"/>
  <c r="L26" i="6"/>
  <c r="AQ114" i="13"/>
  <c r="AP167" i="13"/>
  <c r="AP28" i="13" s="1"/>
  <c r="AP160" i="18" s="1"/>
  <c r="AP187" i="18" s="1"/>
  <c r="AM170" i="10"/>
  <c r="AM171" i="10"/>
  <c r="AQ172" i="13"/>
  <c r="AQ33" i="13" s="1"/>
  <c r="AR119" i="13"/>
  <c r="AO65" i="16"/>
  <c r="AO66" i="16" s="1"/>
  <c r="AP63" i="16" s="1"/>
  <c r="AQ132" i="14"/>
  <c r="AP158" i="14"/>
  <c r="AP19" i="14" s="1"/>
  <c r="AP208" i="18" s="1"/>
  <c r="AP235" i="18" s="1"/>
  <c r="AO172" i="18"/>
  <c r="AQ126" i="14"/>
  <c r="AP152" i="14"/>
  <c r="AP13" i="14" s="1"/>
  <c r="AP202" i="18" s="1"/>
  <c r="AP229" i="18" s="1"/>
  <c r="AO163" i="18"/>
  <c r="AM22" i="8"/>
  <c r="M22" i="8" s="1"/>
  <c r="M15" i="20"/>
  <c r="AO59" i="10"/>
  <c r="AO75" i="10"/>
  <c r="AO73" i="10"/>
  <c r="AL42" i="20"/>
  <c r="AL50" i="20" s="1"/>
  <c r="AK52" i="7"/>
  <c r="L52" i="7" s="1"/>
  <c r="Z13" i="22"/>
  <c r="AP21" i="12"/>
  <c r="AP22" i="12"/>
  <c r="AP38" i="6" s="1"/>
  <c r="AO231" i="18"/>
  <c r="AR136" i="14"/>
  <c r="AQ162" i="14"/>
  <c r="AQ23" i="14" s="1"/>
  <c r="AQ212" i="18" s="1"/>
  <c r="AQ239" i="18" s="1"/>
  <c r="AO239" i="18"/>
  <c r="AD45" i="9"/>
  <c r="AK35" i="6"/>
  <c r="AK31" i="6" s="1"/>
  <c r="R8" i="22" s="1"/>
  <c r="AK14" i="17"/>
  <c r="AR28" i="10"/>
  <c r="AQ37" i="10"/>
  <c r="AQ156" i="10" s="1"/>
  <c r="AO208" i="18"/>
  <c r="AD49" i="9"/>
  <c r="M34" i="6"/>
  <c r="AO202" i="18"/>
  <c r="AQ117" i="13"/>
  <c r="AP170" i="13"/>
  <c r="AP31" i="13" s="1"/>
  <c r="AP163" i="18" s="1"/>
  <c r="AP190" i="18" s="1"/>
  <c r="AO57" i="10"/>
  <c r="AO70" i="10"/>
  <c r="AO72" i="10"/>
  <c r="L50" i="20"/>
  <c r="M42" i="20" s="1"/>
  <c r="AR171" i="12"/>
  <c r="AQ20" i="12"/>
  <c r="AQ166" i="14"/>
  <c r="AQ27" i="14" s="1"/>
  <c r="AQ216" i="18" s="1"/>
  <c r="AQ243" i="18" s="1"/>
  <c r="AR140" i="14"/>
  <c r="AO222" i="18"/>
  <c r="AK13" i="17"/>
  <c r="AL22" i="17"/>
  <c r="AO149" i="18"/>
  <c r="AJ46" i="19"/>
  <c r="AD46" i="9"/>
  <c r="AN39" i="6"/>
  <c r="AE45" i="9" s="1"/>
  <c r="AN64" i="20"/>
  <c r="AN226" i="18" s="1"/>
  <c r="M226" i="18" s="1"/>
  <c r="AR30" i="10"/>
  <c r="AQ39" i="10"/>
  <c r="AQ158" i="10" s="1"/>
  <c r="AO68" i="10"/>
  <c r="AO63" i="10"/>
  <c r="AO65" i="10"/>
  <c r="AQ159" i="14"/>
  <c r="AQ20" i="14" s="1"/>
  <c r="AR133" i="14"/>
  <c r="AR143" i="14"/>
  <c r="AQ169" i="14"/>
  <c r="AQ30" i="14" s="1"/>
  <c r="M113" i="10"/>
  <c r="AQ13" i="19"/>
  <c r="AQ16" i="19" s="1"/>
  <c r="AP36" i="7"/>
  <c r="AN178" i="18"/>
  <c r="M178" i="18" s="1"/>
  <c r="M151" i="18"/>
  <c r="AR130" i="14"/>
  <c r="AQ156" i="14"/>
  <c r="AQ17" i="14" s="1"/>
  <c r="AQ206" i="18" s="1"/>
  <c r="AQ233" i="18" s="1"/>
  <c r="AO166" i="18"/>
  <c r="AO175" i="18"/>
  <c r="AO228" i="18"/>
  <c r="AO210" i="18"/>
  <c r="AO150" i="18"/>
  <c r="AJ31" i="6"/>
  <c r="R7" i="22" s="1"/>
  <c r="AQ112" i="13"/>
  <c r="AP165" i="13"/>
  <c r="AP26" i="13" s="1"/>
  <c r="AP158" i="18" s="1"/>
  <c r="AP185" i="18" s="1"/>
  <c r="AI17" i="8"/>
  <c r="M119" i="10"/>
  <c r="AQ104" i="13"/>
  <c r="AP157" i="13"/>
  <c r="AP18" i="13" s="1"/>
  <c r="AP150" i="18" s="1"/>
  <c r="AP177" i="18" s="1"/>
  <c r="AR102" i="13"/>
  <c r="AQ155" i="13"/>
  <c r="AQ16" i="13" s="1"/>
  <c r="AQ148" i="18" s="1"/>
  <c r="AQ175" i="18" s="1"/>
  <c r="AM13" i="20"/>
  <c r="AM19" i="20" s="1"/>
  <c r="AL29" i="7"/>
  <c r="AL49" i="7"/>
  <c r="AQ129" i="14"/>
  <c r="AP155" i="14"/>
  <c r="AP16" i="14" s="1"/>
  <c r="AP205" i="18" s="1"/>
  <c r="AP232" i="18" s="1"/>
  <c r="AN50" i="10"/>
  <c r="M51" i="10"/>
  <c r="O54" i="16"/>
  <c r="O55" i="16" s="1"/>
  <c r="P52" i="16" s="1"/>
  <c r="P55" i="16" s="1"/>
  <c r="Q52" i="16" s="1"/>
  <c r="AO15" i="20"/>
  <c r="AO22" i="8" s="1"/>
  <c r="AR27" i="10"/>
  <c r="AQ36" i="10"/>
  <c r="AQ155" i="10" s="1"/>
  <c r="M35" i="16"/>
  <c r="N32" i="16" s="1"/>
  <c r="Z47" i="9"/>
  <c r="Z41" i="9" s="1"/>
  <c r="AC6" i="22" s="1"/>
  <c r="AI20" i="6"/>
  <c r="Q6" i="22" s="1"/>
  <c r="AO192" i="18"/>
  <c r="AQ146" i="14"/>
  <c r="AP172" i="14"/>
  <c r="AP33" i="14" s="1"/>
  <c r="AP222" i="18" s="1"/>
  <c r="AP249" i="18" s="1"/>
  <c r="AQ103" i="13"/>
  <c r="AP156" i="13"/>
  <c r="AP17" i="13" s="1"/>
  <c r="AP149" i="18" s="1"/>
  <c r="AP176" i="18" s="1"/>
  <c r="AJ42" i="19"/>
  <c r="AJ32" i="8"/>
  <c r="AP168" i="13"/>
  <c r="AP29" i="13" s="1"/>
  <c r="AP161" i="18" s="1"/>
  <c r="AP188" i="18" s="1"/>
  <c r="AQ115" i="13"/>
  <c r="M115" i="10"/>
  <c r="AO66" i="10"/>
  <c r="AO54" i="10"/>
  <c r="AO55" i="10"/>
  <c r="AQ110" i="13"/>
  <c r="AP163" i="13"/>
  <c r="AP24" i="13" s="1"/>
  <c r="AP156" i="18" s="1"/>
  <c r="AP183" i="18" s="1"/>
  <c r="K11" i="22"/>
  <c r="M11" i="22" s="1"/>
  <c r="AN141" i="10"/>
  <c r="AN162" i="10"/>
  <c r="AE11" i="22" s="1"/>
  <c r="AL88" i="16"/>
  <c r="AM85" i="16" s="1"/>
  <c r="AM87" i="16" s="1"/>
  <c r="AM88" i="16" s="1"/>
  <c r="AN85" i="16" s="1"/>
  <c r="L14" i="17"/>
  <c r="AR29" i="10"/>
  <c r="AQ38" i="10"/>
  <c r="AQ157" i="10" s="1"/>
  <c r="AJ29" i="18"/>
  <c r="AJ20" i="18"/>
  <c r="AK96" i="18"/>
  <c r="AO38" i="6"/>
  <c r="AI167" i="10"/>
  <c r="AI173" i="10" s="1"/>
  <c r="AH19" i="7"/>
  <c r="K19" i="7" s="1"/>
  <c r="X14" i="22"/>
  <c r="AQ14" i="12"/>
  <c r="AQ15" i="12"/>
  <c r="AO245" i="18"/>
  <c r="AO205" i="18"/>
  <c r="AQ157" i="14"/>
  <c r="AQ18" i="14" s="1"/>
  <c r="AQ207" i="18" s="1"/>
  <c r="AQ234" i="18" s="1"/>
  <c r="AR131" i="14"/>
  <c r="AJ44" i="19"/>
  <c r="AI40" i="7"/>
  <c r="AQ151" i="13"/>
  <c r="AQ12" i="13" s="1"/>
  <c r="N12" i="13" s="1"/>
  <c r="AR98" i="13"/>
  <c r="AL62" i="20"/>
  <c r="AL98" i="18" s="1"/>
  <c r="AL97" i="18"/>
  <c r="AM97" i="18"/>
  <c r="AM99" i="18" s="1"/>
  <c r="AM15" i="8" s="1"/>
  <c r="AM62" i="20"/>
  <c r="AM98" i="18" s="1"/>
  <c r="AK28" i="16"/>
  <c r="AK29" i="16" s="1"/>
  <c r="AR31" i="10"/>
  <c r="AQ40" i="10"/>
  <c r="AQ159" i="10" s="1"/>
  <c r="AP57" i="16"/>
  <c r="AP60" i="16" s="1"/>
  <c r="AO20" i="16"/>
  <c r="AO14" i="7" s="1"/>
  <c r="AJ40" i="6"/>
  <c r="AN191" i="18"/>
  <c r="M191" i="18" s="1"/>
  <c r="M164" i="18"/>
  <c r="AN251" i="18"/>
  <c r="M251" i="18" s="1"/>
  <c r="M224" i="18"/>
  <c r="AO161" i="18"/>
  <c r="AO74" i="10"/>
  <c r="AO56" i="10"/>
  <c r="AO62" i="10"/>
  <c r="AP170" i="14"/>
  <c r="AP31" i="14" s="1"/>
  <c r="AP220" i="18" s="1"/>
  <c r="AP247" i="18" s="1"/>
  <c r="AQ144" i="14"/>
  <c r="AO214" i="18"/>
  <c r="AN143" i="18"/>
  <c r="M143" i="18" s="1"/>
  <c r="AG42" i="9"/>
  <c r="AO174" i="18"/>
  <c r="AK35" i="18"/>
  <c r="L35" i="18" s="1"/>
  <c r="AK26" i="18"/>
  <c r="L26" i="18" s="1"/>
  <c r="AL199" i="18"/>
  <c r="AL253" i="18" s="1"/>
  <c r="AS62" i="12"/>
  <c r="AR13" i="12"/>
  <c r="AR101" i="13"/>
  <c r="AQ154" i="13"/>
  <c r="AQ15" i="13" s="1"/>
  <c r="AO154" i="18"/>
  <c r="N15" i="12"/>
  <c r="AN238" i="18"/>
  <c r="M238" i="18" s="1"/>
  <c r="M211" i="18"/>
  <c r="AP144" i="18"/>
  <c r="AQ31" i="17"/>
  <c r="AQ32" i="17" s="1"/>
  <c r="AR29" i="17" s="1"/>
  <c r="AR31" i="17" s="1"/>
  <c r="AN14" i="7"/>
  <c r="M14" i="7" s="1"/>
  <c r="M20" i="16"/>
  <c r="M116" i="10"/>
  <c r="AO224" i="18"/>
  <c r="AE44" i="9"/>
  <c r="M38" i="6"/>
  <c r="M131" i="10"/>
  <c r="AO236" i="18"/>
  <c r="AP201" i="18"/>
  <c r="AO64" i="10"/>
  <c r="AO60" i="10"/>
  <c r="AO168" i="18"/>
  <c r="AO153" i="18"/>
  <c r="AQ100" i="13"/>
  <c r="AP153" i="13"/>
  <c r="AP14" i="13" s="1"/>
  <c r="AP146" i="18" s="1"/>
  <c r="AP173" i="18" s="1"/>
  <c r="AQ113" i="13"/>
  <c r="AP166" i="13"/>
  <c r="AP27" i="13" s="1"/>
  <c r="AP159" i="18" s="1"/>
  <c r="AP186" i="18" s="1"/>
  <c r="AO220" i="18"/>
  <c r="AP159" i="13"/>
  <c r="AP20" i="13" s="1"/>
  <c r="AP152" i="18" s="1"/>
  <c r="AP179" i="18" s="1"/>
  <c r="AQ106" i="13"/>
  <c r="AU55" i="16"/>
  <c r="AV52" i="16" s="1"/>
  <c r="AV54" i="16" s="1"/>
  <c r="AV55" i="16" s="1"/>
  <c r="AW52" i="16" s="1"/>
  <c r="AW54" i="16" s="1"/>
  <c r="AW55" i="16" s="1"/>
  <c r="AX52" i="16" s="1"/>
  <c r="P54" i="16"/>
  <c r="AL170" i="10"/>
  <c r="AL171" i="10"/>
  <c r="AN190" i="18"/>
  <c r="M190" i="18" s="1"/>
  <c r="M163" i="18"/>
  <c r="AN195" i="18"/>
  <c r="M195" i="18" s="1"/>
  <c r="M168" i="18"/>
  <c r="AN177" i="18"/>
  <c r="M177" i="18" s="1"/>
  <c r="M150" i="18"/>
  <c r="AA17" i="9"/>
  <c r="AA18" i="9" s="1"/>
  <c r="Y13" i="22"/>
  <c r="AP29" i="12"/>
  <c r="AP32" i="6" s="1"/>
  <c r="AP28" i="12"/>
  <c r="AO157" i="18"/>
  <c r="AQ108" i="13"/>
  <c r="AP161" i="13"/>
  <c r="AP22" i="13" s="1"/>
  <c r="AP154" i="18" s="1"/>
  <c r="AP181" i="18" s="1"/>
  <c r="L62" i="20"/>
  <c r="AK98" i="18"/>
  <c r="L98" i="18" s="1"/>
  <c r="AR109" i="13"/>
  <c r="AQ162" i="13"/>
  <c r="AQ23" i="13" s="1"/>
  <c r="AO14" i="20"/>
  <c r="AK25" i="18"/>
  <c r="L25" i="18" s="1"/>
  <c r="AK34" i="18"/>
  <c r="L34" i="18" s="1"/>
  <c r="AL142" i="18"/>
  <c r="AL196" i="18" s="1"/>
  <c r="AO243" i="18"/>
  <c r="AP171" i="14"/>
  <c r="AP32" i="14" s="1"/>
  <c r="AP221" i="18" s="1"/>
  <c r="AP248" i="18" s="1"/>
  <c r="AQ145" i="14"/>
  <c r="AO41" i="6"/>
  <c r="AL55" i="20"/>
  <c r="AO203" i="18"/>
  <c r="AO11" i="13"/>
  <c r="AP97" i="10"/>
  <c r="AP103" i="10"/>
  <c r="AP84" i="10"/>
  <c r="AP88" i="10"/>
  <c r="AP80" i="10"/>
  <c r="M72" i="25" s="1"/>
  <c r="AP89" i="10"/>
  <c r="AP91" i="10"/>
  <c r="AP85" i="10"/>
  <c r="AP94" i="10"/>
  <c r="AP101" i="10"/>
  <c r="AP90" i="10"/>
  <c r="AP99" i="10"/>
  <c r="AP102" i="10"/>
  <c r="AP154" i="10"/>
  <c r="AP153" i="10" s="1"/>
  <c r="AD13" i="22" s="1"/>
  <c r="AP95" i="10"/>
  <c r="AP104" i="10"/>
  <c r="AP86" i="10"/>
  <c r="AP93" i="10"/>
  <c r="AP34" i="10"/>
  <c r="AP81" i="10"/>
  <c r="AP100" i="10"/>
  <c r="AP87" i="10"/>
  <c r="AP82" i="10"/>
  <c r="AP83" i="10"/>
  <c r="AP98" i="10"/>
  <c r="AP92" i="10"/>
  <c r="AP96" i="10"/>
  <c r="AQ148" i="14"/>
  <c r="AP174" i="14"/>
  <c r="AP35" i="14" s="1"/>
  <c r="AP224" i="18" s="1"/>
  <c r="AP251" i="18" s="1"/>
  <c r="AE43" i="9"/>
  <c r="M32" i="6"/>
  <c r="AO21" i="18"/>
  <c r="AO30" i="18"/>
  <c r="AP103" i="18"/>
  <c r="AP107" i="18" s="1"/>
  <c r="AR125" i="14"/>
  <c r="AQ151" i="14"/>
  <c r="AQ12" i="14" s="1"/>
  <c r="AO52" i="10"/>
  <c r="AO51" i="10"/>
  <c r="AO79" i="10"/>
  <c r="AQ122" i="13"/>
  <c r="AP175" i="13"/>
  <c r="AP36" i="13" s="1"/>
  <c r="AP168" i="18" s="1"/>
  <c r="AP195" i="18" s="1"/>
  <c r="AQ107" i="13"/>
  <c r="AP160" i="13"/>
  <c r="AP21" i="13" s="1"/>
  <c r="AP153" i="18" s="1"/>
  <c r="AP180" i="18" s="1"/>
  <c r="M65" i="16"/>
  <c r="M14" i="10"/>
  <c r="AO33" i="18"/>
  <c r="AO47" i="7" s="1"/>
  <c r="AP258" i="18"/>
  <c r="AP266" i="18" s="1"/>
  <c r="AO24" i="18"/>
  <c r="AO22" i="7" s="1"/>
  <c r="AA47" i="9"/>
  <c r="AJ20" i="6"/>
  <c r="Q7" i="22" s="1"/>
  <c r="AQ116" i="13"/>
  <c r="AP169" i="13"/>
  <c r="AP30" i="13" s="1"/>
  <c r="AP162" i="18" s="1"/>
  <c r="AP189" i="18" s="1"/>
  <c r="AO151" i="18"/>
  <c r="AR116" i="12"/>
  <c r="AQ27" i="12"/>
  <c r="N27" i="12" s="1"/>
  <c r="AQ111" i="13"/>
  <c r="AP164" i="13"/>
  <c r="AP25" i="13" s="1"/>
  <c r="AP157" i="18" s="1"/>
  <c r="AP184" i="18" s="1"/>
  <c r="AO217" i="18"/>
  <c r="AO246" i="18"/>
  <c r="AK99" i="18"/>
  <c r="L97" i="18"/>
  <c r="L32" i="18"/>
  <c r="AK46" i="7"/>
  <c r="L46" i="7" s="1"/>
  <c r="N98" i="16"/>
  <c r="AO221" i="18"/>
  <c r="AM29" i="15"/>
  <c r="AM30" i="15" s="1"/>
  <c r="AL27" i="7"/>
  <c r="AN29" i="15"/>
  <c r="AM27" i="7"/>
  <c r="AQ127" i="14"/>
  <c r="AP153" i="14"/>
  <c r="AP14" i="14" s="1"/>
  <c r="AP203" i="18" s="1"/>
  <c r="AP230" i="18" s="1"/>
  <c r="AN230" i="18"/>
  <c r="M230" i="18" s="1"/>
  <c r="M203" i="18"/>
  <c r="AO171" i="18"/>
  <c r="Z18" i="9"/>
  <c r="AR99" i="13"/>
  <c r="AQ152" i="13"/>
  <c r="AQ13" i="13" s="1"/>
  <c r="M14" i="20"/>
  <c r="AQ147" i="14"/>
  <c r="AP173" i="14"/>
  <c r="AP34" i="14" s="1"/>
  <c r="AP223" i="18" s="1"/>
  <c r="AP250" i="18" s="1"/>
  <c r="AO69" i="10"/>
  <c r="L12" i="22"/>
  <c r="AO14" i="10"/>
  <c r="N12" i="22" s="1"/>
  <c r="AO143" i="10"/>
  <c r="M114" i="10"/>
  <c r="AK60" i="20"/>
  <c r="AK111" i="18"/>
  <c r="L30" i="15"/>
  <c r="AO158" i="18"/>
  <c r="AO182" i="18"/>
  <c r="AN47" i="7"/>
  <c r="M47" i="7" s="1"/>
  <c r="M33" i="18"/>
  <c r="AO162" i="18"/>
  <c r="AQ105" i="13"/>
  <c r="AP158" i="13"/>
  <c r="AP19" i="13" s="1"/>
  <c r="AP151" i="18" s="1"/>
  <c r="AP178" i="18" s="1"/>
  <c r="AO213" i="18"/>
  <c r="L25" i="17"/>
  <c r="M22" i="17" s="1"/>
  <c r="AK16" i="16"/>
  <c r="L76" i="16"/>
  <c r="AP167" i="14"/>
  <c r="AP28" i="14" s="1"/>
  <c r="AP217" i="18" s="1"/>
  <c r="AP244" i="18" s="1"/>
  <c r="AQ141" i="14"/>
  <c r="M122" i="10"/>
  <c r="AO211" i="18"/>
  <c r="AL32" i="18"/>
  <c r="AL46" i="7" s="1"/>
  <c r="AL23" i="18"/>
  <c r="AL21" i="7" s="1"/>
  <c r="AM117" i="18"/>
  <c r="AM139" i="18" s="1"/>
  <c r="AR46" i="16"/>
  <c r="AR47" i="16"/>
  <c r="AS44" i="16" s="1"/>
  <c r="AR98" i="16"/>
  <c r="AR99" i="16" s="1"/>
  <c r="AS96" i="16" s="1"/>
  <c r="AS98" i="16" s="1"/>
  <c r="AS99" i="16" s="1"/>
  <c r="AT96" i="16" s="1"/>
  <c r="AT98" i="16" s="1"/>
  <c r="AT99" i="16" s="1"/>
  <c r="AU96" i="16" s="1"/>
  <c r="AU98" i="16" s="1"/>
  <c r="AO234" i="18"/>
  <c r="AN241" i="18"/>
  <c r="M241" i="18" s="1"/>
  <c r="M214" i="18"/>
  <c r="AL30" i="15"/>
  <c r="AL26" i="6"/>
  <c r="AP40" i="16"/>
  <c r="AP17" i="16" s="1"/>
  <c r="AP34" i="6" s="1"/>
  <c r="AG49" i="9" s="1"/>
  <c r="AO164" i="18"/>
  <c r="AQ21" i="15"/>
  <c r="AQ25" i="15" s="1"/>
  <c r="AP26" i="7"/>
  <c r="AO223" i="18"/>
  <c r="AO67" i="10"/>
  <c r="AO61" i="10"/>
  <c r="AO71" i="10"/>
  <c r="AP160" i="14"/>
  <c r="AP21" i="14" s="1"/>
  <c r="AP210" i="18" s="1"/>
  <c r="AP237" i="18" s="1"/>
  <c r="AQ134" i="14"/>
  <c r="AO152" i="18"/>
  <c r="AQ120" i="13"/>
  <c r="AP173" i="13"/>
  <c r="AP34" i="13" s="1"/>
  <c r="AP166" i="18" s="1"/>
  <c r="AP193" i="18" s="1"/>
  <c r="AO215" i="18"/>
  <c r="AN250" i="18"/>
  <c r="M250" i="18" s="1"/>
  <c r="M223" i="18"/>
  <c r="AN22" i="7"/>
  <c r="M22" i="7" s="1"/>
  <c r="M24" i="18"/>
  <c r="AQ139" i="14"/>
  <c r="AP165" i="14"/>
  <c r="AP26" i="14" s="1"/>
  <c r="AP215" i="18" s="1"/>
  <c r="AP242" i="18" s="1"/>
  <c r="AQ137" i="14"/>
  <c r="AP163" i="14"/>
  <c r="AP24" i="14" s="1"/>
  <c r="AP213" i="18" s="1"/>
  <c r="AP240" i="18" s="1"/>
  <c r="AR142" i="14"/>
  <c r="AQ168" i="14"/>
  <c r="AQ29" i="14" s="1"/>
  <c r="AQ218" i="18" s="1"/>
  <c r="AQ245" i="18" s="1"/>
  <c r="N13" i="12"/>
  <c r="AN240" i="18"/>
  <c r="M240" i="18" s="1"/>
  <c r="M213" i="18"/>
  <c r="AO32" i="6"/>
  <c r="AO167" i="18"/>
  <c r="AQ135" i="14"/>
  <c r="AP161" i="14"/>
  <c r="AP22" i="14" s="1"/>
  <c r="AP211" i="18" s="1"/>
  <c r="AP238" i="18" s="1"/>
  <c r="L23" i="18"/>
  <c r="AK21" i="7"/>
  <c r="L21" i="7" s="1"/>
  <c r="N46" i="16"/>
  <c r="AQ154" i="14"/>
  <c r="AQ15" i="14" s="1"/>
  <c r="AQ204" i="18" s="1"/>
  <c r="AQ231" i="18" s="1"/>
  <c r="AR128" i="14"/>
  <c r="M171" i="18"/>
  <c r="AO160" i="18"/>
  <c r="AO34" i="16"/>
  <c r="AO35" i="16"/>
  <c r="AP32" i="16" s="1"/>
  <c r="AO17" i="16"/>
  <c r="AL13" i="15"/>
  <c r="AL17" i="15" s="1"/>
  <c r="AK25" i="7"/>
  <c r="L25" i="7" s="1"/>
  <c r="AR32" i="10"/>
  <c r="AQ41" i="10"/>
  <c r="AQ160" i="10" s="1"/>
  <c r="AQ118" i="13"/>
  <c r="AP171" i="13"/>
  <c r="AP32" i="13" s="1"/>
  <c r="AP164" i="18" s="1"/>
  <c r="AP191" i="18" s="1"/>
  <c r="AQ25" i="10"/>
  <c r="AR26" i="10"/>
  <c r="AQ13" i="10"/>
  <c r="V14" i="22" s="1"/>
  <c r="AQ35" i="10"/>
  <c r="AK169" i="10"/>
  <c r="AK172" i="10" s="1"/>
  <c r="AK12" i="8" s="1"/>
  <c r="L12" i="8" s="1"/>
  <c r="AN249" i="18"/>
  <c r="M249" i="18" s="1"/>
  <c r="M222" i="18"/>
  <c r="AI114" i="18"/>
  <c r="AO153" i="10"/>
  <c r="AD12" i="22" s="1"/>
  <c r="AO58" i="10"/>
  <c r="AO53" i="10"/>
  <c r="M123" i="10"/>
  <c r="AX51" i="14"/>
  <c r="AF39" i="11"/>
  <c r="AF48" i="11"/>
  <c r="AG44" i="11" s="1"/>
  <c r="AG48" i="11" s="1"/>
  <c r="AH44" i="11" s="1"/>
  <c r="AW59" i="14"/>
  <c r="AW48" i="14"/>
  <c r="AW47" i="14"/>
  <c r="BA48" i="13"/>
  <c r="AF294" i="11"/>
  <c r="AF303" i="11"/>
  <c r="AG299" i="11" s="1"/>
  <c r="AG303" i="11" s="1"/>
  <c r="AH299" i="11" s="1"/>
  <c r="AF99" i="11"/>
  <c r="AG95" i="11" s="1"/>
  <c r="AG99" i="11" s="1"/>
  <c r="AH95" i="11" s="1"/>
  <c r="AF90" i="11"/>
  <c r="BA45" i="13"/>
  <c r="AF320" i="11"/>
  <c r="AG316" i="11" s="1"/>
  <c r="AG320" i="11" s="1"/>
  <c r="AH316" i="11" s="1"/>
  <c r="AF311" i="11"/>
  <c r="AF243" i="11"/>
  <c r="AF252" i="11"/>
  <c r="AG248" i="11" s="1"/>
  <c r="AG252" i="11" s="1"/>
  <c r="AH248" i="11" s="1"/>
  <c r="AW60" i="14"/>
  <c r="AF430" i="11"/>
  <c r="AF439" i="11"/>
  <c r="AG435" i="11" s="1"/>
  <c r="AG439" i="11" s="1"/>
  <c r="AH435" i="11" s="1"/>
  <c r="AY54" i="14"/>
  <c r="AF150" i="11"/>
  <c r="AG146" i="11" s="1"/>
  <c r="AG150" i="11" s="1"/>
  <c r="AH146" i="11" s="1"/>
  <c r="AF141" i="11"/>
  <c r="BA46" i="13"/>
  <c r="AF31" i="11"/>
  <c r="AG27" i="11" s="1"/>
  <c r="AG31" i="11" s="1"/>
  <c r="AH27" i="11" s="1"/>
  <c r="AF22" i="11"/>
  <c r="AF337" i="11"/>
  <c r="AG333" i="11" s="1"/>
  <c r="AG337" i="11" s="1"/>
  <c r="AH333" i="11" s="1"/>
  <c r="AF328" i="11"/>
  <c r="AF133" i="11"/>
  <c r="AG129" i="11" s="1"/>
  <c r="AG133" i="11" s="1"/>
  <c r="AH129" i="11" s="1"/>
  <c r="AF124" i="11"/>
  <c r="AW62" i="14"/>
  <c r="AY56" i="14"/>
  <c r="AZ44" i="14"/>
  <c r="AF354" i="11"/>
  <c r="AG350" i="11" s="1"/>
  <c r="AG354" i="11" s="1"/>
  <c r="AH350" i="11" s="1"/>
  <c r="AF345" i="11"/>
  <c r="AF209" i="11"/>
  <c r="AF218" i="11"/>
  <c r="AG214" i="11" s="1"/>
  <c r="AG218" i="11" s="1"/>
  <c r="AH214" i="11" s="1"/>
  <c r="AW52" i="14"/>
  <c r="AF82" i="11"/>
  <c r="AG78" i="11" s="1"/>
  <c r="AG82" i="11" s="1"/>
  <c r="AH78" i="11" s="1"/>
  <c r="AF73" i="11"/>
  <c r="AF107" i="11"/>
  <c r="AF116" i="11"/>
  <c r="AG112" i="11" s="1"/>
  <c r="AG116" i="11" s="1"/>
  <c r="AH112" i="11" s="1"/>
  <c r="AY53" i="14"/>
  <c r="AW58" i="14"/>
  <c r="AF175" i="11"/>
  <c r="AF184" i="11"/>
  <c r="AG180" i="11" s="1"/>
  <c r="AG184" i="11" s="1"/>
  <c r="AH180" i="11" s="1"/>
  <c r="AG40" i="18"/>
  <c r="AG68" i="18"/>
  <c r="AX49" i="14"/>
  <c r="AW45" i="14"/>
  <c r="AW50" i="14"/>
  <c r="AF167" i="11"/>
  <c r="AG163" i="11" s="1"/>
  <c r="AG167" i="11" s="1"/>
  <c r="AH163" i="11" s="1"/>
  <c r="AF158" i="11"/>
  <c r="AG58" i="20"/>
  <c r="AG66" i="18"/>
  <c r="AF362" i="11"/>
  <c r="AF371" i="11"/>
  <c r="AG367" i="11" s="1"/>
  <c r="AG371" i="11" s="1"/>
  <c r="AH367" i="11" s="1"/>
  <c r="AF396" i="11"/>
  <c r="AF405" i="11"/>
  <c r="AG401" i="11" s="1"/>
  <c r="AG405" i="11" s="1"/>
  <c r="AH401" i="11" s="1"/>
  <c r="AF422" i="11"/>
  <c r="AG418" i="11" s="1"/>
  <c r="AG422" i="11" s="1"/>
  <c r="AH418" i="11" s="1"/>
  <c r="AF413" i="11"/>
  <c r="BA47" i="13"/>
  <c r="AF388" i="11"/>
  <c r="AG384" i="11" s="1"/>
  <c r="AG388" i="11" s="1"/>
  <c r="AH384" i="11" s="1"/>
  <c r="AF379" i="11"/>
  <c r="AG14" i="11"/>
  <c r="AG14" i="6" s="1"/>
  <c r="AF269" i="11"/>
  <c r="AG265" i="11" s="1"/>
  <c r="AG269" i="11" s="1"/>
  <c r="AH265" i="11" s="1"/>
  <c r="AF260" i="11"/>
  <c r="AF226" i="11"/>
  <c r="AF235" i="11"/>
  <c r="AG231" i="11" s="1"/>
  <c r="AG235" i="11" s="1"/>
  <c r="AH231" i="11" s="1"/>
  <c r="AW46" i="14"/>
  <c r="AX57" i="14"/>
  <c r="AX61" i="14"/>
  <c r="AF286" i="11"/>
  <c r="AG282" i="11" s="1"/>
  <c r="AG286" i="11" s="1"/>
  <c r="AH282" i="11" s="1"/>
  <c r="AF277" i="11"/>
  <c r="AF201" i="11"/>
  <c r="AG197" i="11" s="1"/>
  <c r="AG201" i="11" s="1"/>
  <c r="AH197" i="11" s="1"/>
  <c r="AF192" i="11"/>
  <c r="AG15" i="11"/>
  <c r="AG15" i="6" s="1"/>
  <c r="X39" i="9" s="1"/>
  <c r="AF56" i="11"/>
  <c r="AF65" i="11"/>
  <c r="AG61" i="11" s="1"/>
  <c r="AG65" i="11" s="1"/>
  <c r="AH61" i="11" s="1"/>
  <c r="AW44" i="13"/>
  <c r="AW55" i="14"/>
  <c r="AH63" i="11"/>
  <c r="AH403" i="11"/>
  <c r="AH182" i="11"/>
  <c r="AH29" i="11"/>
  <c r="AH216" i="11"/>
  <c r="AH131" i="11"/>
  <c r="AH437" i="11"/>
  <c r="AH165" i="11"/>
  <c r="AH233" i="11"/>
  <c r="AH199" i="11"/>
  <c r="AH318" i="11"/>
  <c r="AH386" i="11"/>
  <c r="AH420" i="11"/>
  <c r="AH114" i="11"/>
  <c r="AH46" i="11"/>
  <c r="AH250" i="11"/>
  <c r="AH284" i="11"/>
  <c r="AH335" i="11"/>
  <c r="AH369" i="11"/>
  <c r="AH301" i="11"/>
  <c r="AH97" i="11"/>
  <c r="AH267" i="11"/>
  <c r="AH352" i="11"/>
  <c r="AH148" i="11"/>
  <c r="AH80" i="11"/>
  <c r="N38" i="10" l="1"/>
  <c r="E38" i="10" s="1"/>
  <c r="AO64" i="20"/>
  <c r="AO226" i="18" s="1"/>
  <c r="N39" i="10"/>
  <c r="E39" i="10" s="1"/>
  <c r="M63" i="20"/>
  <c r="N216" i="18"/>
  <c r="E216" i="18" s="1"/>
  <c r="N245" i="18"/>
  <c r="E245" i="18" s="1"/>
  <c r="M64" i="20"/>
  <c r="AO143" i="18"/>
  <c r="N243" i="18"/>
  <c r="E243" i="18" s="1"/>
  <c r="L35" i="6"/>
  <c r="AP69" i="10"/>
  <c r="M90" i="25"/>
  <c r="AP66" i="10"/>
  <c r="M87" i="25"/>
  <c r="N233" i="18"/>
  <c r="E233" i="18" s="1"/>
  <c r="AP70" i="10"/>
  <c r="M91" i="25"/>
  <c r="AP74" i="10"/>
  <c r="M95" i="25"/>
  <c r="AP59" i="10"/>
  <c r="M80" i="25"/>
  <c r="AP71" i="10"/>
  <c r="M92" i="25"/>
  <c r="AP53" i="10"/>
  <c r="M74" i="25"/>
  <c r="AP52" i="10"/>
  <c r="M73" i="25"/>
  <c r="AP61" i="10"/>
  <c r="M82" i="25"/>
  <c r="AP68" i="10"/>
  <c r="M89" i="25"/>
  <c r="AP72" i="10"/>
  <c r="M93" i="25"/>
  <c r="N37" i="10"/>
  <c r="E37" i="10" s="1"/>
  <c r="AP65" i="10"/>
  <c r="M86" i="25"/>
  <c r="N36" i="10"/>
  <c r="E36" i="10" s="1"/>
  <c r="AP73" i="10"/>
  <c r="M94" i="25"/>
  <c r="AP64" i="10"/>
  <c r="M85" i="25"/>
  <c r="AP56" i="10"/>
  <c r="M77" i="25"/>
  <c r="AP54" i="10"/>
  <c r="M75" i="25"/>
  <c r="AP58" i="10"/>
  <c r="M79" i="25"/>
  <c r="AP67" i="10"/>
  <c r="M88" i="25"/>
  <c r="AP57" i="10"/>
  <c r="M78" i="25"/>
  <c r="AP62" i="10"/>
  <c r="M83" i="25"/>
  <c r="AP55" i="10"/>
  <c r="M76" i="25"/>
  <c r="AP63" i="10"/>
  <c r="M84" i="25"/>
  <c r="AP75" i="10"/>
  <c r="M96" i="25"/>
  <c r="AP60" i="10"/>
  <c r="M81" i="25"/>
  <c r="N23" i="14"/>
  <c r="E23" i="14" s="1"/>
  <c r="N239" i="18"/>
  <c r="E239" i="18" s="1"/>
  <c r="N18" i="14"/>
  <c r="E18" i="14" s="1"/>
  <c r="N17" i="14"/>
  <c r="E17" i="14" s="1"/>
  <c r="N175" i="18"/>
  <c r="E175" i="18" s="1"/>
  <c r="N212" i="18"/>
  <c r="E212" i="18" s="1"/>
  <c r="AO200" i="18"/>
  <c r="N234" i="18"/>
  <c r="E234" i="18" s="1"/>
  <c r="AR32" i="17"/>
  <c r="AS29" i="17" s="1"/>
  <c r="AR17" i="17"/>
  <c r="AG44" i="9"/>
  <c r="AM76" i="16"/>
  <c r="AM16" i="16" s="1"/>
  <c r="AM77" i="16"/>
  <c r="AN74" i="16" s="1"/>
  <c r="AO250" i="18"/>
  <c r="AC38" i="9"/>
  <c r="AO189" i="18"/>
  <c r="AK113" i="18"/>
  <c r="L111" i="18"/>
  <c r="AO248" i="18"/>
  <c r="AO244" i="18"/>
  <c r="N12" i="14"/>
  <c r="AQ201" i="18"/>
  <c r="N201" i="18" s="1"/>
  <c r="E201" i="18" s="1"/>
  <c r="N41" i="10"/>
  <c r="AR106" i="13"/>
  <c r="AQ159" i="13"/>
  <c r="AQ20" i="13" s="1"/>
  <c r="AQ152" i="18" s="1"/>
  <c r="AQ179" i="18" s="1"/>
  <c r="AP228" i="18"/>
  <c r="AP227" i="18" s="1"/>
  <c r="AP19" i="8" s="1"/>
  <c r="AP200" i="18"/>
  <c r="AO251" i="18"/>
  <c r="AM42" i="20"/>
  <c r="AM50" i="20" s="1"/>
  <c r="AL52" i="7"/>
  <c r="AQ147" i="18"/>
  <c r="N15" i="13"/>
  <c r="E15" i="13" s="1"/>
  <c r="AK18" i="16"/>
  <c r="AK15" i="16" s="1"/>
  <c r="AB17" i="9" s="1"/>
  <c r="L28" i="16"/>
  <c r="AN13" i="20"/>
  <c r="AN19" i="20" s="1"/>
  <c r="AM49" i="7"/>
  <c r="AM29" i="7"/>
  <c r="AS140" i="14"/>
  <c r="AR166" i="14"/>
  <c r="AR27" i="14" s="1"/>
  <c r="AS136" i="14"/>
  <c r="AR162" i="14"/>
  <c r="AR23" i="14" s="1"/>
  <c r="AQ165" i="18"/>
  <c r="N33" i="13"/>
  <c r="E33" i="13" s="1"/>
  <c r="AS131" i="14"/>
  <c r="AR157" i="14"/>
  <c r="AR18" i="14" s="1"/>
  <c r="AS29" i="10"/>
  <c r="AR38" i="10"/>
  <c r="AQ165" i="13"/>
  <c r="AQ26" i="13" s="1"/>
  <c r="AR112" i="13"/>
  <c r="AR13" i="19"/>
  <c r="AR16" i="19" s="1"/>
  <c r="AQ36" i="7"/>
  <c r="N36" i="7" s="1"/>
  <c r="E36" i="7" s="1"/>
  <c r="AS28" i="10"/>
  <c r="AR37" i="10"/>
  <c r="N204" i="18"/>
  <c r="E204" i="18" s="1"/>
  <c r="AQ152" i="14"/>
  <c r="AQ13" i="14" s="1"/>
  <c r="AR126" i="14"/>
  <c r="AO180" i="18"/>
  <c r="M50" i="10"/>
  <c r="M108" i="10"/>
  <c r="AS102" i="13"/>
  <c r="AR155" i="13"/>
  <c r="AR16" i="13" s="1"/>
  <c r="L31" i="6"/>
  <c r="N148" i="18"/>
  <c r="E148" i="18" s="1"/>
  <c r="AF45" i="9"/>
  <c r="AJ47" i="19"/>
  <c r="AK44" i="19" s="1"/>
  <c r="AJ33" i="8"/>
  <c r="Z14" i="22"/>
  <c r="AQ21" i="12"/>
  <c r="AQ22" i="12"/>
  <c r="AQ38" i="6" s="1"/>
  <c r="N20" i="12"/>
  <c r="N231" i="18"/>
  <c r="E231" i="18" s="1"/>
  <c r="N15" i="14"/>
  <c r="E15" i="14" s="1"/>
  <c r="AO183" i="18"/>
  <c r="AO173" i="18"/>
  <c r="AM32" i="18"/>
  <c r="AM46" i="7" s="1"/>
  <c r="AM23" i="18"/>
  <c r="AM21" i="7" s="1"/>
  <c r="AN117" i="18"/>
  <c r="AN139" i="18" s="1"/>
  <c r="AQ173" i="14"/>
  <c r="AQ34" i="14" s="1"/>
  <c r="AR147" i="14"/>
  <c r="AR108" i="13"/>
  <c r="AQ161" i="13"/>
  <c r="AQ22" i="13" s="1"/>
  <c r="AQ154" i="18" s="1"/>
  <c r="AQ181" i="18" s="1"/>
  <c r="AP143" i="18"/>
  <c r="AP171" i="18"/>
  <c r="AP170" i="18" s="1"/>
  <c r="AP18" i="8" s="1"/>
  <c r="AO187" i="18"/>
  <c r="AR107" i="13"/>
  <c r="AQ160" i="13"/>
  <c r="AQ21" i="13" s="1"/>
  <c r="AQ153" i="18" s="1"/>
  <c r="AQ180" i="18" s="1"/>
  <c r="N28" i="12"/>
  <c r="E27" i="12"/>
  <c r="AP11" i="13"/>
  <c r="AI22" i="18"/>
  <c r="AI31" i="18"/>
  <c r="AJ110" i="18"/>
  <c r="AJ114" i="18" s="1"/>
  <c r="AR137" i="14"/>
  <c r="AQ163" i="14"/>
  <c r="AQ24" i="14" s="1"/>
  <c r="AQ213" i="18" s="1"/>
  <c r="AQ240" i="18" s="1"/>
  <c r="AO242" i="18"/>
  <c r="AR21" i="15"/>
  <c r="AR25" i="15" s="1"/>
  <c r="AQ26" i="7"/>
  <c r="N26" i="7" s="1"/>
  <c r="E26" i="7" s="1"/>
  <c r="Y14" i="22"/>
  <c r="AQ28" i="12"/>
  <c r="AQ29" i="12"/>
  <c r="AP24" i="18"/>
  <c r="AP22" i="7" s="1"/>
  <c r="AQ258" i="18"/>
  <c r="AQ266" i="18" s="1"/>
  <c r="AP33" i="18"/>
  <c r="AP47" i="7" s="1"/>
  <c r="AO230" i="18"/>
  <c r="AO247" i="18"/>
  <c r="AT62" i="12"/>
  <c r="AS13" i="12"/>
  <c r="AA50" i="9"/>
  <c r="AA41" i="9" s="1"/>
  <c r="AC7" i="22" s="1"/>
  <c r="AJ37" i="6"/>
  <c r="S7" i="22" s="1"/>
  <c r="AN87" i="16"/>
  <c r="AN88" i="16" s="1"/>
  <c r="AO85" i="16" s="1"/>
  <c r="G11" i="22"/>
  <c r="O11" i="22" s="1"/>
  <c r="AN32" i="15"/>
  <c r="AN44" i="20"/>
  <c r="AN43" i="20" s="1"/>
  <c r="AN31" i="15"/>
  <c r="AN56" i="20"/>
  <c r="AN15" i="15"/>
  <c r="AE32" i="9"/>
  <c r="AN168" i="10"/>
  <c r="AN11" i="6"/>
  <c r="M11" i="6" s="1"/>
  <c r="AS171" i="12"/>
  <c r="AR20" i="12"/>
  <c r="AQ170" i="13"/>
  <c r="AQ31" i="13" s="1"/>
  <c r="AQ163" i="18" s="1"/>
  <c r="AQ190" i="18" s="1"/>
  <c r="AR117" i="13"/>
  <c r="L77" i="16"/>
  <c r="M74" i="16" s="1"/>
  <c r="L60" i="20"/>
  <c r="AK112" i="18"/>
  <c r="L112" i="18" s="1"/>
  <c r="AK22" i="6"/>
  <c r="L16" i="16"/>
  <c r="AR111" i="13"/>
  <c r="AQ164" i="13"/>
  <c r="AQ25" i="13" s="1"/>
  <c r="AQ157" i="18" s="1"/>
  <c r="AQ184" i="18" s="1"/>
  <c r="AR148" i="14"/>
  <c r="AQ174" i="14"/>
  <c r="AQ35" i="14" s="1"/>
  <c r="AQ224" i="18" s="1"/>
  <c r="AQ251" i="18" s="1"/>
  <c r="AL25" i="18"/>
  <c r="AM142" i="18"/>
  <c r="AM196" i="18" s="1"/>
  <c r="AL34" i="18"/>
  <c r="AS32" i="10"/>
  <c r="AR41" i="10"/>
  <c r="AO194" i="18"/>
  <c r="AQ145" i="18"/>
  <c r="N13" i="13"/>
  <c r="E13" i="13" s="1"/>
  <c r="AQ153" i="14"/>
  <c r="AQ14" i="14" s="1"/>
  <c r="AR127" i="14"/>
  <c r="AS116" i="12"/>
  <c r="AR27" i="12"/>
  <c r="AQ175" i="13"/>
  <c r="AQ36" i="13" s="1"/>
  <c r="AQ168" i="18" s="1"/>
  <c r="AQ195" i="18" s="1"/>
  <c r="AR122" i="13"/>
  <c r="AO184" i="18"/>
  <c r="N168" i="18"/>
  <c r="E168" i="18" s="1"/>
  <c r="AO195" i="18"/>
  <c r="AL26" i="18"/>
  <c r="AL35" i="18"/>
  <c r="AM199" i="18"/>
  <c r="AM253" i="18" s="1"/>
  <c r="AL99" i="18"/>
  <c r="AL15" i="8" s="1"/>
  <c r="AO232" i="18"/>
  <c r="AJ167" i="10"/>
  <c r="AJ173" i="10" s="1"/>
  <c r="AI19" i="7"/>
  <c r="AK39" i="19"/>
  <c r="AJ40" i="7"/>
  <c r="AR104" i="13"/>
  <c r="AQ157" i="13"/>
  <c r="AQ18" i="13" s="1"/>
  <c r="AQ150" i="18" s="1"/>
  <c r="AQ177" i="18" s="1"/>
  <c r="AO176" i="18"/>
  <c r="AM169" i="10"/>
  <c r="AM172" i="10" s="1"/>
  <c r="AM12" i="8" s="1"/>
  <c r="AO186" i="18"/>
  <c r="N206" i="18"/>
  <c r="E206" i="18" s="1"/>
  <c r="AL60" i="20"/>
  <c r="AL112" i="18" s="1"/>
  <c r="AL111" i="18"/>
  <c r="AR154" i="13"/>
  <c r="AR15" i="13" s="1"/>
  <c r="AS101" i="13"/>
  <c r="AS128" i="14"/>
  <c r="AR154" i="14"/>
  <c r="AR15" i="14" s="1"/>
  <c r="AF43" i="9"/>
  <c r="AR120" i="13"/>
  <c r="AQ173" i="13"/>
  <c r="AQ34" i="13" s="1"/>
  <c r="AQ166" i="18" s="1"/>
  <c r="AQ193" i="18" s="1"/>
  <c r="N207" i="18"/>
  <c r="E207" i="18" s="1"/>
  <c r="AO238" i="18"/>
  <c r="AS99" i="13"/>
  <c r="AR152" i="13"/>
  <c r="AR13" i="13" s="1"/>
  <c r="AP79" i="10"/>
  <c r="AP51" i="10"/>
  <c r="AP16" i="20"/>
  <c r="N27" i="14"/>
  <c r="E27" i="14" s="1"/>
  <c r="N218" i="18"/>
  <c r="E218" i="18" s="1"/>
  <c r="M39" i="6"/>
  <c r="AO193" i="18"/>
  <c r="AQ219" i="18"/>
  <c r="N30" i="14"/>
  <c r="E30" i="14" s="1"/>
  <c r="AL24" i="17"/>
  <c r="AL25" i="17" s="1"/>
  <c r="AO229" i="18"/>
  <c r="AQ158" i="14"/>
  <c r="AQ19" i="14" s="1"/>
  <c r="AR132" i="14"/>
  <c r="N16" i="13"/>
  <c r="E16" i="13" s="1"/>
  <c r="AS142" i="14"/>
  <c r="AR168" i="14"/>
  <c r="AR29" i="14" s="1"/>
  <c r="AQ171" i="13"/>
  <c r="AQ32" i="13" s="1"/>
  <c r="AQ164" i="18" s="1"/>
  <c r="AQ191" i="18" s="1"/>
  <c r="AR118" i="13"/>
  <c r="AR135" i="14"/>
  <c r="AQ161" i="14"/>
  <c r="AQ22" i="14" s="1"/>
  <c r="AQ211" i="18" s="1"/>
  <c r="AQ238" i="18" s="1"/>
  <c r="M19" i="20"/>
  <c r="N13" i="20" s="1"/>
  <c r="X15" i="22"/>
  <c r="AR14" i="12"/>
  <c r="AR15" i="12"/>
  <c r="AR21" i="6" s="1"/>
  <c r="AM13" i="15"/>
  <c r="AM17" i="15" s="1"/>
  <c r="AL25" i="7"/>
  <c r="AO191" i="18"/>
  <c r="AO240" i="18"/>
  <c r="AN227" i="18"/>
  <c r="AK15" i="8"/>
  <c r="L15" i="8" s="1"/>
  <c r="L99" i="18"/>
  <c r="AO178" i="18"/>
  <c r="K12" i="22"/>
  <c r="M12" i="22" s="1"/>
  <c r="AO162" i="10"/>
  <c r="AE12" i="22" s="1"/>
  <c r="AO141" i="10"/>
  <c r="N13" i="10"/>
  <c r="AQ155" i="18"/>
  <c r="N23" i="13"/>
  <c r="AG43" i="9"/>
  <c r="AR113" i="13"/>
  <c r="AQ166" i="13"/>
  <c r="AQ27" i="13" s="1"/>
  <c r="AQ159" i="18" s="1"/>
  <c r="AQ186" i="18" s="1"/>
  <c r="AQ17" i="17"/>
  <c r="N31" i="17"/>
  <c r="AP20" i="16"/>
  <c r="AP14" i="7" s="1"/>
  <c r="AQ57" i="16"/>
  <c r="AQ60" i="16" s="1"/>
  <c r="AS98" i="13"/>
  <c r="AR151" i="13"/>
  <c r="AR12" i="13" s="1"/>
  <c r="AF44" i="9"/>
  <c r="N38" i="6"/>
  <c r="AR129" i="14"/>
  <c r="AQ155" i="14"/>
  <c r="AQ16" i="14" s="1"/>
  <c r="AO177" i="18"/>
  <c r="AS143" i="14"/>
  <c r="AR169" i="14"/>
  <c r="AR30" i="14" s="1"/>
  <c r="AS30" i="10"/>
  <c r="AR39" i="10"/>
  <c r="AK12" i="7"/>
  <c r="L12" i="7" s="1"/>
  <c r="L13" i="17"/>
  <c r="AP65" i="16"/>
  <c r="AP66" i="16" s="1"/>
  <c r="AQ63" i="16" s="1"/>
  <c r="AQ65" i="16" s="1"/>
  <c r="AR114" i="13"/>
  <c r="AQ167" i="13"/>
  <c r="AQ28" i="13" s="1"/>
  <c r="AS125" i="14"/>
  <c r="AR151" i="14"/>
  <c r="AR12" i="14" s="1"/>
  <c r="L13" i="22"/>
  <c r="AP14" i="10"/>
  <c r="N13" i="22" s="1"/>
  <c r="AP143" i="10"/>
  <c r="AO63" i="20"/>
  <c r="AO33" i="6"/>
  <c r="E98" i="16"/>
  <c r="E99" i="16" s="1"/>
  <c r="F96" i="16" s="1"/>
  <c r="N99" i="16"/>
  <c r="O96" i="16" s="1"/>
  <c r="O99" i="16" s="1"/>
  <c r="P96" i="16" s="1"/>
  <c r="AP21" i="18"/>
  <c r="AP30" i="18"/>
  <c r="AQ103" i="18"/>
  <c r="AQ107" i="18" s="1"/>
  <c r="AQ85" i="10"/>
  <c r="AQ83" i="10"/>
  <c r="N75" i="25" s="1"/>
  <c r="AQ86" i="10"/>
  <c r="AQ90" i="10"/>
  <c r="AQ93" i="10"/>
  <c r="AQ92" i="10"/>
  <c r="N84" i="25" s="1"/>
  <c r="AQ34" i="10"/>
  <c r="AQ99" i="10"/>
  <c r="N99" i="10" s="1"/>
  <c r="AQ101" i="10"/>
  <c r="AQ95" i="10"/>
  <c r="AQ96" i="10"/>
  <c r="N88" i="25" s="1"/>
  <c r="AQ100" i="10"/>
  <c r="N92" i="25" s="1"/>
  <c r="AQ81" i="10"/>
  <c r="N73" i="25" s="1"/>
  <c r="AQ82" i="10"/>
  <c r="N74" i="25" s="1"/>
  <c r="AQ103" i="10"/>
  <c r="AQ84" i="10"/>
  <c r="AQ98" i="10"/>
  <c r="N90" i="25" s="1"/>
  <c r="AQ97" i="10"/>
  <c r="AQ89" i="10"/>
  <c r="AQ88" i="10"/>
  <c r="AQ154" i="10"/>
  <c r="AQ153" i="10" s="1"/>
  <c r="AD14" i="22" s="1"/>
  <c r="AQ94" i="10"/>
  <c r="N94" i="10" s="1"/>
  <c r="E94" i="10" s="1"/>
  <c r="AQ91" i="10"/>
  <c r="AQ104" i="10"/>
  <c r="N104" i="10" s="1"/>
  <c r="AQ80" i="10"/>
  <c r="N72" i="25" s="1"/>
  <c r="AQ87" i="10"/>
  <c r="N79" i="25" s="1"/>
  <c r="AQ102" i="10"/>
  <c r="N35" i="10"/>
  <c r="AR139" i="14"/>
  <c r="AQ165" i="14"/>
  <c r="AQ26" i="14" s="1"/>
  <c r="N20" i="13"/>
  <c r="AP41" i="16"/>
  <c r="AQ38" i="16" s="1"/>
  <c r="O98" i="16"/>
  <c r="AN170" i="18"/>
  <c r="AO50" i="10"/>
  <c r="AS109" i="13"/>
  <c r="AR162" i="13"/>
  <c r="AR23" i="13" s="1"/>
  <c r="AL169" i="10"/>
  <c r="AL172" i="10" s="1"/>
  <c r="AL12" i="8" s="1"/>
  <c r="AO241" i="18"/>
  <c r="AO188" i="18"/>
  <c r="AQ144" i="18"/>
  <c r="N144" i="18" s="1"/>
  <c r="E144" i="18" s="1"/>
  <c r="AQ14" i="20"/>
  <c r="AR16" i="20" s="1"/>
  <c r="AK100" i="18"/>
  <c r="AQ156" i="13"/>
  <c r="AQ17" i="13" s="1"/>
  <c r="AQ149" i="18" s="1"/>
  <c r="AQ176" i="18" s="1"/>
  <c r="AR103" i="13"/>
  <c r="N29" i="14"/>
  <c r="E29" i="14" s="1"/>
  <c r="AR156" i="14"/>
  <c r="AR17" i="14" s="1"/>
  <c r="AS130" i="14"/>
  <c r="AR159" i="14"/>
  <c r="AR20" i="14" s="1"/>
  <c r="AS133" i="14"/>
  <c r="AQ174" i="13"/>
  <c r="AQ35" i="13" s="1"/>
  <c r="AR121" i="13"/>
  <c r="AO34" i="6"/>
  <c r="E46" i="16"/>
  <c r="E47" i="16" s="1"/>
  <c r="F44" i="16" s="1"/>
  <c r="N47" i="16"/>
  <c r="O44" i="16" s="1"/>
  <c r="N152" i="18"/>
  <c r="E152" i="18" s="1"/>
  <c r="AO179" i="18"/>
  <c r="AU99" i="16"/>
  <c r="AV96" i="16" s="1"/>
  <c r="AR105" i="13"/>
  <c r="AQ158" i="13"/>
  <c r="AQ19" i="13" s="1"/>
  <c r="AQ151" i="18" s="1"/>
  <c r="AQ178" i="18" s="1"/>
  <c r="AO185" i="18"/>
  <c r="AM60" i="20"/>
  <c r="AM112" i="18" s="1"/>
  <c r="AM111" i="18"/>
  <c r="AM113" i="18" s="1"/>
  <c r="AM17" i="8" s="1"/>
  <c r="AR116" i="13"/>
  <c r="AQ169" i="13"/>
  <c r="AQ30" i="13" s="1"/>
  <c r="AQ171" i="14"/>
  <c r="AQ32" i="14" s="1"/>
  <c r="AR145" i="14"/>
  <c r="AR100" i="13"/>
  <c r="AQ153" i="13"/>
  <c r="AQ14" i="13" s="1"/>
  <c r="AQ146" i="18" s="1"/>
  <c r="AQ173" i="18" s="1"/>
  <c r="E12" i="13"/>
  <c r="N22" i="13"/>
  <c r="E22" i="13" s="1"/>
  <c r="AQ170" i="14"/>
  <c r="AQ31" i="14" s="1"/>
  <c r="AR144" i="14"/>
  <c r="AS31" i="10"/>
  <c r="AR40" i="10"/>
  <c r="AP14" i="20"/>
  <c r="AQ16" i="20" s="1"/>
  <c r="AQ15" i="20" s="1"/>
  <c r="AQ22" i="8" s="1"/>
  <c r="AQ20" i="8"/>
  <c r="N20" i="8" s="1"/>
  <c r="E20" i="8" s="1"/>
  <c r="AR110" i="13"/>
  <c r="AQ163" i="13"/>
  <c r="AQ24" i="13" s="1"/>
  <c r="AQ156" i="18" s="1"/>
  <c r="AQ183" i="18" s="1"/>
  <c r="AS27" i="10"/>
  <c r="AR36" i="10"/>
  <c r="AO237" i="18"/>
  <c r="AQ209" i="18"/>
  <c r="N20" i="14"/>
  <c r="E20" i="14" s="1"/>
  <c r="N40" i="10"/>
  <c r="E40" i="10" s="1"/>
  <c r="AS26" i="10"/>
  <c r="AR25" i="10"/>
  <c r="AR13" i="10"/>
  <c r="AR35" i="10"/>
  <c r="AP34" i="16"/>
  <c r="AP35" i="16" s="1"/>
  <c r="AQ32" i="16" s="1"/>
  <c r="N14" i="12"/>
  <c r="E13" i="12"/>
  <c r="AQ160" i="14"/>
  <c r="AQ21" i="14" s="1"/>
  <c r="AQ210" i="18" s="1"/>
  <c r="AQ237" i="18" s="1"/>
  <c r="AR134" i="14"/>
  <c r="AS46" i="16"/>
  <c r="AS47" i="16" s="1"/>
  <c r="AT44" i="16" s="1"/>
  <c r="AQ167" i="14"/>
  <c r="AQ28" i="14" s="1"/>
  <c r="AR141" i="14"/>
  <c r="L32" i="15"/>
  <c r="M29" i="15" s="1"/>
  <c r="M66" i="16"/>
  <c r="N63" i="16" s="1"/>
  <c r="AX54" i="16"/>
  <c r="AX55" i="16" s="1"/>
  <c r="AY52" i="16" s="1"/>
  <c r="AP11" i="14"/>
  <c r="N154" i="18"/>
  <c r="E154" i="18" s="1"/>
  <c r="AO181" i="18"/>
  <c r="AL26" i="16"/>
  <c r="AL28" i="16" s="1"/>
  <c r="AK14" i="16"/>
  <c r="AQ21" i="6"/>
  <c r="AQ168" i="13"/>
  <c r="AQ29" i="13" s="1"/>
  <c r="AR115" i="13"/>
  <c r="AQ172" i="14"/>
  <c r="AQ33" i="14" s="1"/>
  <c r="AQ222" i="18" s="1"/>
  <c r="AQ249" i="18" s="1"/>
  <c r="AR146" i="14"/>
  <c r="AO249" i="18"/>
  <c r="N222" i="18"/>
  <c r="E222" i="18" s="1"/>
  <c r="AO235" i="18"/>
  <c r="AO190" i="18"/>
  <c r="AS119" i="13"/>
  <c r="AR172" i="13"/>
  <c r="AR33" i="13" s="1"/>
  <c r="AR138" i="14"/>
  <c r="AQ164" i="14"/>
  <c r="AQ25" i="14" s="1"/>
  <c r="AL16" i="16"/>
  <c r="AY51" i="14"/>
  <c r="X34" i="9"/>
  <c r="X33" i="9" s="1"/>
  <c r="AB4" i="22" s="1"/>
  <c r="AG13" i="6"/>
  <c r="AF64" i="18"/>
  <c r="AF415" i="11"/>
  <c r="AF414" i="11"/>
  <c r="BA44" i="14"/>
  <c r="AF24" i="11"/>
  <c r="AF23" i="11"/>
  <c r="AF41" i="18"/>
  <c r="AF13" i="11"/>
  <c r="AF43" i="18"/>
  <c r="AF58" i="11"/>
  <c r="AF57" i="11"/>
  <c r="AX52" i="14"/>
  <c r="AF244" i="11"/>
  <c r="AF245" i="11"/>
  <c r="AF54" i="18"/>
  <c r="BB48" i="13"/>
  <c r="AX59" i="14"/>
  <c r="AF45" i="18"/>
  <c r="AF92" i="11"/>
  <c r="AF91" i="11"/>
  <c r="AF41" i="11"/>
  <c r="AF40" i="11"/>
  <c r="AF42" i="18"/>
  <c r="AZ53" i="14"/>
  <c r="AH387" i="11"/>
  <c r="K386" i="11"/>
  <c r="AF50" i="18"/>
  <c r="AF177" i="11"/>
  <c r="AF176" i="11"/>
  <c r="AZ56" i="14"/>
  <c r="AZ54" i="14"/>
  <c r="AF58" i="18"/>
  <c r="AF312" i="11"/>
  <c r="AF313" i="11"/>
  <c r="AX47" i="14"/>
  <c r="AH217" i="11"/>
  <c r="K216" i="11"/>
  <c r="AH149" i="11"/>
  <c r="K148" i="11"/>
  <c r="AH353" i="11"/>
  <c r="K352" i="11"/>
  <c r="AH64" i="11"/>
  <c r="K63" i="11"/>
  <c r="AX44" i="13"/>
  <c r="AH302" i="11"/>
  <c r="K301" i="11"/>
  <c r="BB46" i="13"/>
  <c r="AH30" i="11"/>
  <c r="K29" i="11"/>
  <c r="AH404" i="11"/>
  <c r="K403" i="11"/>
  <c r="AF60" i="18"/>
  <c r="AF347" i="11"/>
  <c r="AF346" i="11"/>
  <c r="AH370" i="11"/>
  <c r="K369" i="11"/>
  <c r="AH234" i="11"/>
  <c r="K233" i="11"/>
  <c r="AF53" i="18"/>
  <c r="AF228" i="11"/>
  <c r="AF227" i="11"/>
  <c r="AF159" i="11"/>
  <c r="AF49" i="18"/>
  <c r="AF160" i="11"/>
  <c r="AF44" i="18"/>
  <c r="AF74" i="11"/>
  <c r="AF75" i="11"/>
  <c r="AF65" i="18"/>
  <c r="AF431" i="11"/>
  <c r="AF432" i="11"/>
  <c r="BB45" i="13"/>
  <c r="AF296" i="11"/>
  <c r="AF295" i="11"/>
  <c r="AF57" i="18"/>
  <c r="AH183" i="11"/>
  <c r="K182" i="11"/>
  <c r="AY61" i="14"/>
  <c r="AF380" i="11"/>
  <c r="AF381" i="11"/>
  <c r="AF62" i="18"/>
  <c r="AH268" i="11"/>
  <c r="K267" i="11"/>
  <c r="AH200" i="11"/>
  <c r="K199" i="11"/>
  <c r="AX45" i="14"/>
  <c r="AX58" i="14"/>
  <c r="AH336" i="11"/>
  <c r="K335" i="11"/>
  <c r="AH166" i="11"/>
  <c r="K165" i="11"/>
  <c r="AF279" i="11"/>
  <c r="AF56" i="18"/>
  <c r="AF278" i="11"/>
  <c r="AY57" i="14"/>
  <c r="AF59" i="18"/>
  <c r="AF330" i="11"/>
  <c r="AF329" i="11"/>
  <c r="AF142" i="11"/>
  <c r="AF48" i="18"/>
  <c r="AF143" i="11"/>
  <c r="AX48" i="14"/>
  <c r="AH47" i="11"/>
  <c r="K46" i="11"/>
  <c r="AH115" i="11"/>
  <c r="K114" i="11"/>
  <c r="AX50" i="14"/>
  <c r="AH421" i="11"/>
  <c r="K420" i="11"/>
  <c r="AG16" i="18"/>
  <c r="AH319" i="11"/>
  <c r="K318" i="11"/>
  <c r="AF194" i="11"/>
  <c r="AF193" i="11"/>
  <c r="AF51" i="18"/>
  <c r="AG78" i="18" s="1"/>
  <c r="AH285" i="11"/>
  <c r="K284" i="11"/>
  <c r="AH438" i="11"/>
  <c r="K437" i="11"/>
  <c r="AF55" i="18"/>
  <c r="AF262" i="11"/>
  <c r="AF261" i="11"/>
  <c r="BB47" i="13"/>
  <c r="AF109" i="11"/>
  <c r="AF46" i="18"/>
  <c r="AF108" i="11"/>
  <c r="AF52" i="18"/>
  <c r="AF211" i="11"/>
  <c r="AF210" i="11"/>
  <c r="AX62" i="14"/>
  <c r="AF125" i="11"/>
  <c r="AF47" i="18"/>
  <c r="AF126" i="11"/>
  <c r="AX60" i="14"/>
  <c r="AY60" i="14" s="1"/>
  <c r="AX46" i="14"/>
  <c r="AF61" i="18"/>
  <c r="AG88" i="18" s="1"/>
  <c r="AF363" i="11"/>
  <c r="AF364" i="11"/>
  <c r="AH98" i="11"/>
  <c r="K97" i="11"/>
  <c r="AH81" i="11"/>
  <c r="K80" i="11"/>
  <c r="AH251" i="11"/>
  <c r="K250" i="11"/>
  <c r="AH132" i="11"/>
  <c r="K131" i="11"/>
  <c r="AX55" i="14"/>
  <c r="AF397" i="11"/>
  <c r="AF398" i="11"/>
  <c r="AF63" i="18"/>
  <c r="AY49" i="14"/>
  <c r="AG67" i="18" l="1"/>
  <c r="AG13" i="18" s="1"/>
  <c r="AG13" i="8" s="1"/>
  <c r="N35" i="14"/>
  <c r="N22" i="12"/>
  <c r="M87" i="16"/>
  <c r="N151" i="18"/>
  <c r="E151" i="18" s="1"/>
  <c r="N33" i="14"/>
  <c r="E33" i="14" s="1"/>
  <c r="AR17" i="20"/>
  <c r="O17" i="20" s="1"/>
  <c r="N24" i="14"/>
  <c r="E24" i="14" s="1"/>
  <c r="N18" i="13"/>
  <c r="M103" i="25"/>
  <c r="M99" i="25"/>
  <c r="N213" i="18"/>
  <c r="E213" i="18" s="1"/>
  <c r="N159" i="18"/>
  <c r="N157" i="18"/>
  <c r="E157" i="18" s="1"/>
  <c r="N14" i="20"/>
  <c r="N149" i="18"/>
  <c r="E149" i="18" s="1"/>
  <c r="N173" i="18"/>
  <c r="E173" i="18" s="1"/>
  <c r="N166" i="18"/>
  <c r="N34" i="13"/>
  <c r="N240" i="18"/>
  <c r="E240" i="18" s="1"/>
  <c r="AQ62" i="10"/>
  <c r="N62" i="10" s="1"/>
  <c r="N83" i="25"/>
  <c r="AQ57" i="10"/>
  <c r="N57" i="10" s="1"/>
  <c r="E57" i="10" s="1"/>
  <c r="N78" i="25"/>
  <c r="M118" i="25"/>
  <c r="M105" i="25"/>
  <c r="M117" i="25"/>
  <c r="M112" i="25"/>
  <c r="M123" i="25"/>
  <c r="M116" i="25"/>
  <c r="M111" i="25"/>
  <c r="M113" i="25"/>
  <c r="M114" i="25"/>
  <c r="M110" i="25"/>
  <c r="AQ56" i="10"/>
  <c r="N56" i="10" s="1"/>
  <c r="E56" i="10" s="1"/>
  <c r="N77" i="25"/>
  <c r="AQ59" i="10"/>
  <c r="N59" i="10" s="1"/>
  <c r="E59" i="10" s="1"/>
  <c r="N80" i="25"/>
  <c r="AQ60" i="10"/>
  <c r="N60" i="10" s="1"/>
  <c r="E60" i="10" s="1"/>
  <c r="N81" i="25"/>
  <c r="AQ72" i="10"/>
  <c r="N72" i="10" s="1"/>
  <c r="E72" i="10" s="1"/>
  <c r="N93" i="25"/>
  <c r="M122" i="25"/>
  <c r="M108" i="25"/>
  <c r="M100" i="25"/>
  <c r="AQ66" i="10"/>
  <c r="N66" i="10" s="1"/>
  <c r="N87" i="25"/>
  <c r="AQ68" i="10"/>
  <c r="N68" i="10" s="1"/>
  <c r="E68" i="10" s="1"/>
  <c r="N89" i="25"/>
  <c r="AQ70" i="10"/>
  <c r="N70" i="10" s="1"/>
  <c r="E70" i="10" s="1"/>
  <c r="N91" i="25"/>
  <c r="AP50" i="10"/>
  <c r="AP31" i="15" s="1"/>
  <c r="M115" i="25"/>
  <c r="M109" i="25"/>
  <c r="AQ65" i="10"/>
  <c r="N65" i="10" s="1"/>
  <c r="N86" i="25"/>
  <c r="AQ73" i="10"/>
  <c r="N73" i="10" s="1"/>
  <c r="E73" i="10" s="1"/>
  <c r="N94" i="25"/>
  <c r="N177" i="18"/>
  <c r="M104" i="25"/>
  <c r="M107" i="25"/>
  <c r="AQ55" i="10"/>
  <c r="N55" i="10" s="1"/>
  <c r="E55" i="10" s="1"/>
  <c r="N76" i="25"/>
  <c r="M121" i="25"/>
  <c r="M106" i="25"/>
  <c r="AQ74" i="10"/>
  <c r="N74" i="10" s="1"/>
  <c r="E74" i="10" s="1"/>
  <c r="N95" i="25"/>
  <c r="AQ64" i="10"/>
  <c r="N64" i="10" s="1"/>
  <c r="E64" i="10" s="1"/>
  <c r="N85" i="25"/>
  <c r="M120" i="25"/>
  <c r="N181" i="18"/>
  <c r="E181" i="18" s="1"/>
  <c r="AQ75" i="10"/>
  <c r="N75" i="10" s="1"/>
  <c r="N132" i="10" s="1"/>
  <c r="N96" i="25"/>
  <c r="AQ61" i="10"/>
  <c r="N61" i="10" s="1"/>
  <c r="E61" i="10" s="1"/>
  <c r="N82" i="25"/>
  <c r="N101" i="10"/>
  <c r="M102" i="25"/>
  <c r="M119" i="25"/>
  <c r="M101" i="25"/>
  <c r="AF25" i="11"/>
  <c r="AG21" i="11" s="1"/>
  <c r="AG25" i="11" s="1"/>
  <c r="AF161" i="11"/>
  <c r="AG157" i="11" s="1"/>
  <c r="AG161" i="11" s="1"/>
  <c r="AH157" i="11" s="1"/>
  <c r="N21" i="14"/>
  <c r="E21" i="14" s="1"/>
  <c r="N193" i="18"/>
  <c r="E193" i="18" s="1"/>
  <c r="N176" i="18"/>
  <c r="E176" i="18" s="1"/>
  <c r="N183" i="18"/>
  <c r="E183" i="18" s="1"/>
  <c r="AO227" i="18"/>
  <c r="AO19" i="8" s="1"/>
  <c r="N211" i="18"/>
  <c r="E211" i="18" s="1"/>
  <c r="N238" i="18"/>
  <c r="E238" i="18" s="1"/>
  <c r="N237" i="18"/>
  <c r="E237" i="18" s="1"/>
  <c r="AF280" i="11"/>
  <c r="AG276" i="11" s="1"/>
  <c r="AG280" i="11" s="1"/>
  <c r="AH276" i="11" s="1"/>
  <c r="N179" i="18"/>
  <c r="E179" i="18" s="1"/>
  <c r="N191" i="18"/>
  <c r="E191" i="18" s="1"/>
  <c r="AT46" i="16"/>
  <c r="O46" i="16" s="1"/>
  <c r="O47" i="16" s="1"/>
  <c r="P44" i="16" s="1"/>
  <c r="AQ66" i="16"/>
  <c r="AR63" i="16" s="1"/>
  <c r="AR65" i="16" s="1"/>
  <c r="N65" i="16"/>
  <c r="E65" i="16" s="1"/>
  <c r="E66" i="16" s="1"/>
  <c r="F63" i="16" s="1"/>
  <c r="AR165" i="18"/>
  <c r="AS138" i="14"/>
  <c r="AR164" i="14"/>
  <c r="AR25" i="14" s="1"/>
  <c r="AS110" i="13"/>
  <c r="AR163" i="13"/>
  <c r="AR24" i="13" s="1"/>
  <c r="AR209" i="18"/>
  <c r="AQ11" i="13"/>
  <c r="AR201" i="18"/>
  <c r="AR228" i="18" s="1"/>
  <c r="E38" i="6"/>
  <c r="N178" i="18"/>
  <c r="E178" i="18" s="1"/>
  <c r="AP15" i="20"/>
  <c r="N16" i="20"/>
  <c r="E16" i="20" s="1"/>
  <c r="N186" i="18"/>
  <c r="AS104" i="13"/>
  <c r="AR157" i="13"/>
  <c r="AR18" i="13" s="1"/>
  <c r="N103" i="10"/>
  <c r="E103" i="10" s="1"/>
  <c r="Y15" i="22"/>
  <c r="AR28" i="12"/>
  <c r="AR29" i="12"/>
  <c r="AR160" i="10"/>
  <c r="AS111" i="13"/>
  <c r="AR164" i="13"/>
  <c r="AR25" i="13" s="1"/>
  <c r="AS117" i="13"/>
  <c r="AR170" i="13"/>
  <c r="AR31" i="13" s="1"/>
  <c r="AS21" i="15"/>
  <c r="AS25" i="15" s="1"/>
  <c r="AR26" i="7"/>
  <c r="AS147" i="14"/>
  <c r="AR173" i="14"/>
  <c r="AR34" i="14" s="1"/>
  <c r="AR157" i="10"/>
  <c r="N86" i="10"/>
  <c r="N114" i="10" s="1"/>
  <c r="AK40" i="6"/>
  <c r="L18" i="16"/>
  <c r="AM26" i="18"/>
  <c r="AM35" i="18"/>
  <c r="AN199" i="18"/>
  <c r="AN253" i="18" s="1"/>
  <c r="AT116" i="12"/>
  <c r="AS27" i="12"/>
  <c r="AT32" i="10"/>
  <c r="AS41" i="10"/>
  <c r="AS160" i="10" s="1"/>
  <c r="N190" i="18"/>
  <c r="E190" i="18" s="1"/>
  <c r="AN97" i="18"/>
  <c r="AN62" i="20"/>
  <c r="AQ223" i="18"/>
  <c r="N34" i="14"/>
  <c r="AT29" i="10"/>
  <c r="AS38" i="10"/>
  <c r="AS157" i="10" s="1"/>
  <c r="AR216" i="18"/>
  <c r="N91" i="10"/>
  <c r="AR159" i="13"/>
  <c r="AR20" i="13" s="1"/>
  <c r="AS106" i="13"/>
  <c r="AT128" i="14"/>
  <c r="AS154" i="14"/>
  <c r="AS15" i="14" s="1"/>
  <c r="AS204" i="18" s="1"/>
  <c r="AS231" i="18" s="1"/>
  <c r="AK45" i="19"/>
  <c r="AK41" i="19"/>
  <c r="AR153" i="14"/>
  <c r="AR14" i="14" s="1"/>
  <c r="AS127" i="14"/>
  <c r="Z15" i="22"/>
  <c r="AR21" i="12"/>
  <c r="AR22" i="12"/>
  <c r="AN55" i="20"/>
  <c r="M55" i="20" s="1"/>
  <c r="M57" i="20" s="1"/>
  <c r="M56" i="20"/>
  <c r="AN32" i="18"/>
  <c r="AN23" i="18"/>
  <c r="AO117" i="18"/>
  <c r="AO139" i="18" s="1"/>
  <c r="AR156" i="10"/>
  <c r="AR207" i="18"/>
  <c r="AS166" i="14"/>
  <c r="AS27" i="14" s="1"/>
  <c r="AS216" i="18" s="1"/>
  <c r="AS243" i="18" s="1"/>
  <c r="AT140" i="14"/>
  <c r="AK17" i="8"/>
  <c r="L17" i="8" s="1"/>
  <c r="L113" i="18"/>
  <c r="AN76" i="16"/>
  <c r="AN77" i="16"/>
  <c r="AO74" i="16" s="1"/>
  <c r="AN13" i="15"/>
  <c r="AN17" i="15" s="1"/>
  <c r="AM25" i="7"/>
  <c r="AR204" i="18"/>
  <c r="AT30" i="10"/>
  <c r="AS39" i="10"/>
  <c r="AS158" i="10" s="1"/>
  <c r="AR144" i="18"/>
  <c r="AR172" i="14"/>
  <c r="AR33" i="14" s="1"/>
  <c r="AS146" i="14"/>
  <c r="AP39" i="6"/>
  <c r="AP64" i="20"/>
  <c r="AR159" i="10"/>
  <c r="AQ51" i="10"/>
  <c r="AQ79" i="10"/>
  <c r="N80" i="10"/>
  <c r="AQ160" i="18"/>
  <c r="N28" i="13"/>
  <c r="AR219" i="18"/>
  <c r="AT98" i="13"/>
  <c r="AS151" i="13"/>
  <c r="AS12" i="13" s="1"/>
  <c r="AI42" i="9"/>
  <c r="AM22" i="17"/>
  <c r="AM24" i="17" s="1"/>
  <c r="AL13" i="17"/>
  <c r="AL12" i="7" s="1"/>
  <c r="AP11" i="6"/>
  <c r="AG32" i="9"/>
  <c r="AP168" i="10"/>
  <c r="AP56" i="20"/>
  <c r="AP55" i="20" s="1"/>
  <c r="AP32" i="15"/>
  <c r="N88" i="10"/>
  <c r="N95" i="10"/>
  <c r="AQ203" i="18"/>
  <c r="N14" i="14"/>
  <c r="E14" i="14" s="1"/>
  <c r="AB47" i="9"/>
  <c r="AK20" i="6"/>
  <c r="Q8" i="22" s="1"/>
  <c r="L22" i="6"/>
  <c r="AT171" i="12"/>
  <c r="AS20" i="12"/>
  <c r="AN30" i="15"/>
  <c r="AN26" i="6"/>
  <c r="M31" i="15"/>
  <c r="AQ24" i="18"/>
  <c r="AQ33" i="18"/>
  <c r="AR258" i="18"/>
  <c r="AR266" i="18" s="1"/>
  <c r="AS107" i="13"/>
  <c r="AR160" i="13"/>
  <c r="AR21" i="13" s="1"/>
  <c r="AT28" i="10"/>
  <c r="AS37" i="10"/>
  <c r="AS156" i="10" s="1"/>
  <c r="AT131" i="14"/>
  <c r="AS157" i="14"/>
  <c r="AS18" i="14" s="1"/>
  <c r="AS207" i="18" s="1"/>
  <c r="AS234" i="18" s="1"/>
  <c r="AQ174" i="18"/>
  <c r="N174" i="18" s="1"/>
  <c r="E174" i="18" s="1"/>
  <c r="N147" i="18"/>
  <c r="E147" i="18" s="1"/>
  <c r="AM22" i="6"/>
  <c r="AR90" i="10"/>
  <c r="O82" i="25" s="1"/>
  <c r="AR104" i="10"/>
  <c r="O96" i="25" s="1"/>
  <c r="AR154" i="10"/>
  <c r="AR95" i="10"/>
  <c r="O87" i="25" s="1"/>
  <c r="AR96" i="10"/>
  <c r="O88" i="25" s="1"/>
  <c r="AR34" i="10"/>
  <c r="AR94" i="10"/>
  <c r="O86" i="25" s="1"/>
  <c r="AR82" i="10"/>
  <c r="O74" i="25" s="1"/>
  <c r="AR103" i="10"/>
  <c r="O95" i="25" s="1"/>
  <c r="AR86" i="10"/>
  <c r="O78" i="25" s="1"/>
  <c r="AR83" i="10"/>
  <c r="O75" i="25" s="1"/>
  <c r="AR87" i="10"/>
  <c r="O79" i="25" s="1"/>
  <c r="AR91" i="10"/>
  <c r="O83" i="25" s="1"/>
  <c r="AR88" i="10"/>
  <c r="O80" i="25" s="1"/>
  <c r="AR92" i="10"/>
  <c r="O84" i="25" s="1"/>
  <c r="AR89" i="10"/>
  <c r="O81" i="25" s="1"/>
  <c r="AR93" i="10"/>
  <c r="O85" i="25" s="1"/>
  <c r="AR97" i="10"/>
  <c r="O89" i="25" s="1"/>
  <c r="AR101" i="10"/>
  <c r="O93" i="25" s="1"/>
  <c r="AR102" i="10"/>
  <c r="O94" i="25" s="1"/>
  <c r="AR98" i="10"/>
  <c r="O90" i="25" s="1"/>
  <c r="AR80" i="10"/>
  <c r="O72" i="25" s="1"/>
  <c r="AR84" i="10"/>
  <c r="O76" i="25" s="1"/>
  <c r="AR99" i="10"/>
  <c r="O91" i="25" s="1"/>
  <c r="AR85" i="10"/>
  <c r="O77" i="25" s="1"/>
  <c r="AR81" i="10"/>
  <c r="O73" i="25" s="1"/>
  <c r="AR100" i="10"/>
  <c r="O92" i="25" s="1"/>
  <c r="N163" i="18"/>
  <c r="E163" i="18" s="1"/>
  <c r="AY54" i="16"/>
  <c r="AY55" i="16" s="1"/>
  <c r="AZ52" i="16" s="1"/>
  <c r="AZ54" i="16" s="1"/>
  <c r="AQ217" i="18"/>
  <c r="N28" i="14"/>
  <c r="E28" i="14" s="1"/>
  <c r="V15" i="22"/>
  <c r="AQ236" i="18"/>
  <c r="N236" i="18" s="1"/>
  <c r="E236" i="18" s="1"/>
  <c r="N209" i="18"/>
  <c r="E209" i="18" s="1"/>
  <c r="AT31" i="10"/>
  <c r="AS40" i="10"/>
  <c r="AS159" i="10" s="1"/>
  <c r="AS145" i="14"/>
  <c r="AR171" i="14"/>
  <c r="AR32" i="14" s="1"/>
  <c r="AF49" i="9"/>
  <c r="AQ53" i="10"/>
  <c r="N53" i="10" s="1"/>
  <c r="N82" i="10"/>
  <c r="E82" i="10" s="1"/>
  <c r="N21" i="13"/>
  <c r="AR167" i="13"/>
  <c r="AR28" i="13" s="1"/>
  <c r="AS114" i="13"/>
  <c r="AT143" i="14"/>
  <c r="AS169" i="14"/>
  <c r="AS30" i="14" s="1"/>
  <c r="AS219" i="18" s="1"/>
  <c r="AS246" i="18" s="1"/>
  <c r="AR57" i="16"/>
  <c r="AR60" i="16" s="1"/>
  <c r="AQ20" i="16"/>
  <c r="M227" i="18"/>
  <c r="M253" i="18" s="1"/>
  <c r="N199" i="18" s="1"/>
  <c r="AN19" i="8"/>
  <c r="M19" i="8" s="1"/>
  <c r="AR14" i="20"/>
  <c r="AR218" i="18"/>
  <c r="AL16" i="17"/>
  <c r="K13" i="22"/>
  <c r="M13" i="22" s="1"/>
  <c r="AP141" i="10"/>
  <c r="AP162" i="10"/>
  <c r="AE13" i="22" s="1"/>
  <c r="N32" i="13"/>
  <c r="E32" i="13" s="1"/>
  <c r="AT101" i="13"/>
  <c r="AS154" i="13"/>
  <c r="AS15" i="13" s="1"/>
  <c r="AS147" i="18" s="1"/>
  <c r="AS174" i="18" s="1"/>
  <c r="N17" i="13"/>
  <c r="M43" i="20"/>
  <c r="X16" i="22"/>
  <c r="AS15" i="12"/>
  <c r="AS21" i="6" s="1"/>
  <c r="AS14" i="12"/>
  <c r="AS137" i="14"/>
  <c r="AR163" i="14"/>
  <c r="AR24" i="14" s="1"/>
  <c r="N180" i="18"/>
  <c r="E180" i="18" s="1"/>
  <c r="AQ11" i="14"/>
  <c r="AS144" i="14"/>
  <c r="AR170" i="14"/>
  <c r="AR31" i="14" s="1"/>
  <c r="AS105" i="13"/>
  <c r="AR158" i="13"/>
  <c r="AR19" i="13" s="1"/>
  <c r="AR156" i="13"/>
  <c r="AR17" i="13" s="1"/>
  <c r="AS103" i="13"/>
  <c r="N93" i="10"/>
  <c r="AQ40" i="16"/>
  <c r="AQ41" i="16" s="1"/>
  <c r="AR38" i="16" s="1"/>
  <c r="AQ52" i="10"/>
  <c r="N52" i="10" s="1"/>
  <c r="N81" i="10"/>
  <c r="AF46" i="9"/>
  <c r="AQ182" i="18"/>
  <c r="N182" i="18" s="1"/>
  <c r="E182" i="18" s="1"/>
  <c r="N155" i="18"/>
  <c r="E155" i="18" s="1"/>
  <c r="AR20" i="8"/>
  <c r="AT142" i="14"/>
  <c r="AS168" i="14"/>
  <c r="AS29" i="14" s="1"/>
  <c r="AS218" i="18" s="1"/>
  <c r="AS245" i="18" s="1"/>
  <c r="N19" i="13"/>
  <c r="N90" i="10"/>
  <c r="N118" i="10" s="1"/>
  <c r="AR147" i="18"/>
  <c r="AJ19" i="7"/>
  <c r="AK167" i="10"/>
  <c r="AK173" i="10" s="1"/>
  <c r="AQ172" i="18"/>
  <c r="N172" i="18" s="1"/>
  <c r="E172" i="18" s="1"/>
  <c r="N145" i="18"/>
  <c r="E145" i="18" s="1"/>
  <c r="AM25" i="18"/>
  <c r="AM34" i="18"/>
  <c r="AN142" i="18"/>
  <c r="AN196" i="18" s="1"/>
  <c r="N97" i="10"/>
  <c r="E97" i="10" s="1"/>
  <c r="AN27" i="7"/>
  <c r="M27" i="7" s="1"/>
  <c r="AO29" i="15"/>
  <c r="AU62" i="12"/>
  <c r="AT13" i="12"/>
  <c r="AQ32" i="6"/>
  <c r="N29" i="12"/>
  <c r="AJ22" i="18"/>
  <c r="AJ31" i="18"/>
  <c r="AK110" i="18"/>
  <c r="AK114" i="18" s="1"/>
  <c r="N21" i="12"/>
  <c r="E20" i="12"/>
  <c r="N153" i="18"/>
  <c r="E153" i="18" s="1"/>
  <c r="AN42" i="20"/>
  <c r="AN50" i="20" s="1"/>
  <c r="AM52" i="7"/>
  <c r="AQ228" i="18"/>
  <c r="AQ34" i="16"/>
  <c r="AQ35" i="16" s="1"/>
  <c r="AR32" i="16" s="1"/>
  <c r="AR167" i="14"/>
  <c r="AR28" i="14" s="1"/>
  <c r="AS141" i="14"/>
  <c r="AS115" i="13"/>
  <c r="AR168" i="13"/>
  <c r="AR29" i="13" s="1"/>
  <c r="N210" i="18"/>
  <c r="E210" i="18" s="1"/>
  <c r="AQ221" i="18"/>
  <c r="N32" i="14"/>
  <c r="AS121" i="13"/>
  <c r="AR174" i="13"/>
  <c r="AR35" i="13" s="1"/>
  <c r="AQ161" i="18"/>
  <c r="N29" i="13"/>
  <c r="E29" i="13" s="1"/>
  <c r="AT26" i="10"/>
  <c r="AS25" i="10"/>
  <c r="AS13" i="10"/>
  <c r="V16" i="22" s="1"/>
  <c r="AS35" i="10"/>
  <c r="AQ220" i="18"/>
  <c r="N31" i="14"/>
  <c r="AQ162" i="18"/>
  <c r="N30" i="13"/>
  <c r="AQ167" i="18"/>
  <c r="N35" i="13"/>
  <c r="AQ71" i="10"/>
  <c r="N71" i="10" s="1"/>
  <c r="N100" i="10"/>
  <c r="E100" i="10" s="1"/>
  <c r="AQ54" i="10"/>
  <c r="N54" i="10" s="1"/>
  <c r="N83" i="10"/>
  <c r="AO169" i="18"/>
  <c r="N150" i="18"/>
  <c r="E150" i="18" s="1"/>
  <c r="E31" i="17"/>
  <c r="E32" i="17" s="1"/>
  <c r="F29" i="17" s="1"/>
  <c r="N32" i="17"/>
  <c r="O29" i="17" s="1"/>
  <c r="AQ246" i="18"/>
  <c r="N246" i="18" s="1"/>
  <c r="E246" i="18" s="1"/>
  <c r="N219" i="18"/>
  <c r="E219" i="18" s="1"/>
  <c r="L100" i="18"/>
  <c r="M96" i="18" s="1"/>
  <c r="N184" i="18"/>
  <c r="N22" i="14"/>
  <c r="E22" i="14" s="1"/>
  <c r="N36" i="13"/>
  <c r="N146" i="18"/>
  <c r="E146" i="18" s="1"/>
  <c r="AH44" i="9"/>
  <c r="N14" i="13"/>
  <c r="AS13" i="19"/>
  <c r="AS16" i="19" s="1"/>
  <c r="AR36" i="7"/>
  <c r="AQ192" i="18"/>
  <c r="N192" i="18" s="1"/>
  <c r="N165" i="18"/>
  <c r="E165" i="18" s="1"/>
  <c r="AO13" i="20"/>
  <c r="AO19" i="20" s="1"/>
  <c r="AN29" i="7"/>
  <c r="M29" i="7" s="1"/>
  <c r="AN49" i="7"/>
  <c r="M49" i="7" s="1"/>
  <c r="N224" i="18"/>
  <c r="E224" i="18" s="1"/>
  <c r="E12" i="14"/>
  <c r="G12" i="22"/>
  <c r="O12" i="22" s="1"/>
  <c r="AO44" i="20"/>
  <c r="AO43" i="20" s="1"/>
  <c r="AO56" i="20"/>
  <c r="AO32" i="15"/>
  <c r="AO31" i="15"/>
  <c r="AF32" i="9"/>
  <c r="AO15" i="15"/>
  <c r="AO11" i="6"/>
  <c r="AO168" i="10"/>
  <c r="AQ69" i="10"/>
  <c r="N69" i="10" s="1"/>
  <c r="N98" i="10"/>
  <c r="AS151" i="14"/>
  <c r="AS12" i="14" s="1"/>
  <c r="AT125" i="14"/>
  <c r="AR158" i="10"/>
  <c r="AS113" i="13"/>
  <c r="AR166" i="13"/>
  <c r="AR27" i="13" s="1"/>
  <c r="AR161" i="14"/>
  <c r="AR22" i="14" s="1"/>
  <c r="AS135" i="14"/>
  <c r="AT119" i="13"/>
  <c r="AS172" i="13"/>
  <c r="AS33" i="13" s="1"/>
  <c r="AS165" i="18" s="1"/>
  <c r="AS192" i="18" s="1"/>
  <c r="AR206" i="18"/>
  <c r="AQ58" i="10"/>
  <c r="N58" i="10" s="1"/>
  <c r="N87" i="10"/>
  <c r="E87" i="10" s="1"/>
  <c r="AL22" i="6"/>
  <c r="AH42" i="9"/>
  <c r="N21" i="6"/>
  <c r="N66" i="16"/>
  <c r="O63" i="16" s="1"/>
  <c r="AS134" i="14"/>
  <c r="AR160" i="14"/>
  <c r="AR21" i="14" s="1"/>
  <c r="AR155" i="10"/>
  <c r="AS116" i="13"/>
  <c r="AR169" i="13"/>
  <c r="AR30" i="13" s="1"/>
  <c r="AV98" i="16"/>
  <c r="AK20" i="18"/>
  <c r="L20" i="18" s="1"/>
  <c r="AK29" i="18"/>
  <c r="L29" i="18" s="1"/>
  <c r="AL96" i="18"/>
  <c r="AL100" i="18" s="1"/>
  <c r="AR155" i="18"/>
  <c r="AQ215" i="18"/>
  <c r="N26" i="14"/>
  <c r="E26" i="14" s="1"/>
  <c r="AQ67" i="10"/>
  <c r="N67" i="10" s="1"/>
  <c r="N96" i="10"/>
  <c r="AQ205" i="18"/>
  <c r="N16" i="14"/>
  <c r="E16" i="14" s="1"/>
  <c r="AQ41" i="6"/>
  <c r="N41" i="6" s="1"/>
  <c r="E41" i="6" s="1"/>
  <c r="N17" i="17"/>
  <c r="E17" i="17" s="1"/>
  <c r="AR145" i="18"/>
  <c r="AS120" i="13"/>
  <c r="AR173" i="13"/>
  <c r="AR34" i="13" s="1"/>
  <c r="AL113" i="18"/>
  <c r="N24" i="13"/>
  <c r="E24" i="13" s="1"/>
  <c r="AS112" i="13"/>
  <c r="AR165" i="13"/>
  <c r="AR26" i="13" s="1"/>
  <c r="N102" i="10"/>
  <c r="N130" i="10" s="1"/>
  <c r="N251" i="18"/>
  <c r="E251" i="18" s="1"/>
  <c r="AR41" i="6"/>
  <c r="AT130" i="14"/>
  <c r="AS156" i="14"/>
  <c r="AS17" i="14" s="1"/>
  <c r="AS206" i="18" s="1"/>
  <c r="AS233" i="18" s="1"/>
  <c r="L14" i="22"/>
  <c r="AQ14" i="10"/>
  <c r="N14" i="22" s="1"/>
  <c r="AQ143" i="10"/>
  <c r="AN18" i="8"/>
  <c r="M18" i="8" s="1"/>
  <c r="M170" i="18"/>
  <c r="AQ63" i="10"/>
  <c r="N63" i="10" s="1"/>
  <c r="N92" i="10"/>
  <c r="E92" i="10" s="1"/>
  <c r="AS118" i="13"/>
  <c r="AR171" i="13"/>
  <c r="AR32" i="13" s="1"/>
  <c r="AF110" i="11"/>
  <c r="AG106" i="11" s="1"/>
  <c r="AG110" i="11" s="1"/>
  <c r="AH106" i="11" s="1"/>
  <c r="AK13" i="7"/>
  <c r="L13" i="7" s="1"/>
  <c r="L14" i="16"/>
  <c r="AT27" i="10"/>
  <c r="AS36" i="10"/>
  <c r="AS155" i="10" s="1"/>
  <c r="AR15" i="20"/>
  <c r="AR22" i="8" s="1"/>
  <c r="AT109" i="13"/>
  <c r="AS162" i="13"/>
  <c r="AS23" i="13" s="1"/>
  <c r="AS155" i="18" s="1"/>
  <c r="AS182" i="18" s="1"/>
  <c r="AS139" i="14"/>
  <c r="AR165" i="14"/>
  <c r="AR26" i="14" s="1"/>
  <c r="AQ21" i="18"/>
  <c r="AQ30" i="18"/>
  <c r="AR103" i="18"/>
  <c r="AR107" i="18" s="1"/>
  <c r="AS129" i="14"/>
  <c r="AR155" i="14"/>
  <c r="AR16" i="14" s="1"/>
  <c r="N164" i="18"/>
  <c r="E164" i="18" s="1"/>
  <c r="AR158" i="14"/>
  <c r="AR19" i="14" s="1"/>
  <c r="AS132" i="14"/>
  <c r="AT99" i="13"/>
  <c r="AS152" i="13"/>
  <c r="AS13" i="13" s="1"/>
  <c r="AS145" i="18" s="1"/>
  <c r="AS172" i="18" s="1"/>
  <c r="M88" i="16"/>
  <c r="N85" i="16" s="1"/>
  <c r="AS122" i="13"/>
  <c r="AR175" i="13"/>
  <c r="AR36" i="13" s="1"/>
  <c r="AS148" i="14"/>
  <c r="AR174" i="14"/>
  <c r="AR35" i="14" s="1"/>
  <c r="N27" i="13"/>
  <c r="AO87" i="16"/>
  <c r="AO88" i="16" s="1"/>
  <c r="AP85" i="16" s="1"/>
  <c r="AP87" i="16" s="1"/>
  <c r="AP88" i="16" s="1"/>
  <c r="AQ85" i="16" s="1"/>
  <c r="AQ87" i="16" s="1"/>
  <c r="AQ88" i="16" s="1"/>
  <c r="AR85" i="16" s="1"/>
  <c r="AR87" i="16" s="1"/>
  <c r="N85" i="10"/>
  <c r="AR148" i="18"/>
  <c r="AR152" i="14"/>
  <c r="AR13" i="14" s="1"/>
  <c r="AS126" i="14"/>
  <c r="AQ158" i="18"/>
  <c r="N26" i="13"/>
  <c r="AR212" i="18"/>
  <c r="N84" i="10"/>
  <c r="N112" i="10" s="1"/>
  <c r="AS31" i="17"/>
  <c r="AS32" i="17"/>
  <c r="AT29" i="17" s="1"/>
  <c r="AR153" i="13"/>
  <c r="AR14" i="13" s="1"/>
  <c r="AS100" i="13"/>
  <c r="AF229" i="11"/>
  <c r="AG225" i="11" s="1"/>
  <c r="AG229" i="11" s="1"/>
  <c r="AH225" i="11" s="1"/>
  <c r="AQ214" i="18"/>
  <c r="N25" i="14"/>
  <c r="E25" i="14" s="1"/>
  <c r="N249" i="18"/>
  <c r="E249" i="18" s="1"/>
  <c r="AL29" i="16"/>
  <c r="AL18" i="16"/>
  <c r="AO170" i="18"/>
  <c r="N31" i="13"/>
  <c r="AT133" i="14"/>
  <c r="AS159" i="14"/>
  <c r="AS20" i="14" s="1"/>
  <c r="AS209" i="18" s="1"/>
  <c r="AS236" i="18" s="1"/>
  <c r="AQ171" i="18"/>
  <c r="AQ208" i="18"/>
  <c r="N19" i="14"/>
  <c r="E19" i="14" s="1"/>
  <c r="N89" i="10"/>
  <c r="E89" i="10" s="1"/>
  <c r="N195" i="18"/>
  <c r="E195" i="18" s="1"/>
  <c r="AN171" i="10"/>
  <c r="AN170" i="10"/>
  <c r="N25" i="13"/>
  <c r="AP63" i="20"/>
  <c r="AP169" i="18" s="1"/>
  <c r="AP33" i="6"/>
  <c r="AS108" i="13"/>
  <c r="AR161" i="13"/>
  <c r="AR22" i="13" s="1"/>
  <c r="N156" i="18"/>
  <c r="E156" i="18" s="1"/>
  <c r="AT102" i="13"/>
  <c r="AS155" i="13"/>
  <c r="AS16" i="13" s="1"/>
  <c r="AS148" i="18" s="1"/>
  <c r="AS175" i="18" s="1"/>
  <c r="AQ202" i="18"/>
  <c r="N13" i="14"/>
  <c r="E13" i="14" s="1"/>
  <c r="AT136" i="14"/>
  <c r="AS162" i="14"/>
  <c r="AS23" i="14" s="1"/>
  <c r="AS212" i="18" s="1"/>
  <c r="AS239" i="18" s="1"/>
  <c r="L29" i="16"/>
  <c r="M26" i="16" s="1"/>
  <c r="N34" i="10"/>
  <c r="AF93" i="11"/>
  <c r="AG89" i="11" s="1"/>
  <c r="AG93" i="11" s="1"/>
  <c r="AH89" i="11" s="1"/>
  <c r="AF59" i="11"/>
  <c r="AG55" i="11" s="1"/>
  <c r="AG59" i="11" s="1"/>
  <c r="AH55" i="11" s="1"/>
  <c r="AF297" i="11"/>
  <c r="AG293" i="11" s="1"/>
  <c r="AG297" i="11" s="1"/>
  <c r="AH293" i="11" s="1"/>
  <c r="AF178" i="11"/>
  <c r="AG174" i="11" s="1"/>
  <c r="AG178" i="11" s="1"/>
  <c r="AH174" i="11" s="1"/>
  <c r="AF314" i="11"/>
  <c r="AG310" i="11" s="1"/>
  <c r="AG314" i="11" s="1"/>
  <c r="AH310" i="11" s="1"/>
  <c r="AF348" i="11"/>
  <c r="AG344" i="11" s="1"/>
  <c r="AG348" i="11" s="1"/>
  <c r="AH344" i="11" s="1"/>
  <c r="AF76" i="11"/>
  <c r="AG72" i="11" s="1"/>
  <c r="AG76" i="11" s="1"/>
  <c r="AH72" i="11" s="1"/>
  <c r="AZ51" i="14"/>
  <c r="AF42" i="11"/>
  <c r="AG38" i="11" s="1"/>
  <c r="AG42" i="11" s="1"/>
  <c r="AH38" i="11" s="1"/>
  <c r="AF127" i="11"/>
  <c r="AG123" i="11" s="1"/>
  <c r="AG127" i="11" s="1"/>
  <c r="AH123" i="11" s="1"/>
  <c r="AF399" i="11"/>
  <c r="AG395" i="11" s="1"/>
  <c r="AG399" i="11" s="1"/>
  <c r="AH395" i="11" s="1"/>
  <c r="AF331" i="11"/>
  <c r="AG327" i="11" s="1"/>
  <c r="AG331" i="11" s="1"/>
  <c r="AH327" i="11" s="1"/>
  <c r="AF416" i="11"/>
  <c r="AG412" i="11" s="1"/>
  <c r="AG416" i="11" s="1"/>
  <c r="AH412" i="11" s="1"/>
  <c r="AG17" i="6"/>
  <c r="AG18" i="6" s="1"/>
  <c r="P4" i="22"/>
  <c r="AF365" i="11"/>
  <c r="AG361" i="11" s="1"/>
  <c r="AG365" i="11" s="1"/>
  <c r="AH361" i="11" s="1"/>
  <c r="AF212" i="11"/>
  <c r="AG208" i="11" s="1"/>
  <c r="AG212" i="11" s="1"/>
  <c r="AH208" i="11" s="1"/>
  <c r="AF195" i="11"/>
  <c r="AG191" i="11" s="1"/>
  <c r="AG195" i="11" s="1"/>
  <c r="AH191" i="11" s="1"/>
  <c r="AF433" i="11"/>
  <c r="AG429" i="11" s="1"/>
  <c r="AG433" i="11" s="1"/>
  <c r="AH429" i="11" s="1"/>
  <c r="AF246" i="11"/>
  <c r="AG242" i="11" s="1"/>
  <c r="AG246" i="11" s="1"/>
  <c r="AH242" i="11" s="1"/>
  <c r="AH96" i="11"/>
  <c r="K98" i="11"/>
  <c r="AY45" i="14"/>
  <c r="BC46" i="13"/>
  <c r="AY47" i="14"/>
  <c r="BC48" i="13"/>
  <c r="BA56" i="14"/>
  <c r="BB44" i="14"/>
  <c r="AH385" i="11"/>
  <c r="K387" i="11"/>
  <c r="AY52" i="14"/>
  <c r="AH130" i="11"/>
  <c r="K132" i="11"/>
  <c r="AH249" i="11"/>
  <c r="K251" i="11"/>
  <c r="AF79" i="18"/>
  <c r="AY50" i="14"/>
  <c r="AH198" i="11"/>
  <c r="K200" i="11"/>
  <c r="AF89" i="18"/>
  <c r="AF92" i="18"/>
  <c r="AF76" i="18"/>
  <c r="AF87" i="18"/>
  <c r="AH28" i="11"/>
  <c r="K30" i="11"/>
  <c r="AY44" i="13"/>
  <c r="AF81" i="18"/>
  <c r="AF59" i="20"/>
  <c r="AH419" i="11"/>
  <c r="K421" i="11"/>
  <c r="AF82" i="18"/>
  <c r="AH79" i="11"/>
  <c r="K81" i="11"/>
  <c r="AF74" i="18"/>
  <c r="AH113" i="11"/>
  <c r="K115" i="11"/>
  <c r="AH62" i="11"/>
  <c r="K64" i="11"/>
  <c r="AF40" i="18"/>
  <c r="AF68" i="18"/>
  <c r="AF91" i="18"/>
  <c r="AH147" i="11"/>
  <c r="K149" i="11"/>
  <c r="BA53" i="14"/>
  <c r="BB53" i="14" s="1"/>
  <c r="AF86" i="18"/>
  <c r="AH334" i="11"/>
  <c r="K336" i="11"/>
  <c r="AF85" i="18"/>
  <c r="AF14" i="11"/>
  <c r="AF14" i="6" s="1"/>
  <c r="AF90" i="18"/>
  <c r="AH164" i="11"/>
  <c r="K166" i="11"/>
  <c r="AF84" i="18"/>
  <c r="AF88" i="18"/>
  <c r="AH436" i="11"/>
  <c r="K438" i="11"/>
  <c r="AZ60" i="14"/>
  <c r="BC47" i="13"/>
  <c r="AH45" i="11"/>
  <c r="K47" i="11"/>
  <c r="AF144" i="11"/>
  <c r="AG140" i="11" s="1"/>
  <c r="AG144" i="11" s="1"/>
  <c r="AH140" i="11" s="1"/>
  <c r="AZ61" i="14"/>
  <c r="AH232" i="11"/>
  <c r="K234" i="11"/>
  <c r="AH215" i="11"/>
  <c r="K217" i="11"/>
  <c r="AF70" i="18"/>
  <c r="AF15" i="11"/>
  <c r="AF15" i="6" s="1"/>
  <c r="AH266" i="11"/>
  <c r="K268" i="11"/>
  <c r="AH317" i="11"/>
  <c r="K319" i="11"/>
  <c r="AF382" i="11"/>
  <c r="AG378" i="11" s="1"/>
  <c r="AG382" i="11" s="1"/>
  <c r="AH378" i="11" s="1"/>
  <c r="AZ49" i="14"/>
  <c r="AY46" i="14"/>
  <c r="AY62" i="14"/>
  <c r="AF73" i="18"/>
  <c r="AH283" i="11"/>
  <c r="K285" i="11"/>
  <c r="AY58" i="14"/>
  <c r="BC45" i="13"/>
  <c r="AH300" i="11"/>
  <c r="K302" i="11"/>
  <c r="AH351" i="11"/>
  <c r="K353" i="11"/>
  <c r="BA54" i="14"/>
  <c r="AF69" i="18"/>
  <c r="AF72" i="18"/>
  <c r="AY59" i="14"/>
  <c r="AF78" i="18"/>
  <c r="AY48" i="14"/>
  <c r="AZ57" i="14"/>
  <c r="BA57" i="14" s="1"/>
  <c r="AY55" i="14"/>
  <c r="AF263" i="11"/>
  <c r="AG259" i="11" s="1"/>
  <c r="AG263" i="11" s="1"/>
  <c r="AH259" i="11" s="1"/>
  <c r="AF75" i="18"/>
  <c r="AF83" i="18"/>
  <c r="AH181" i="11"/>
  <c r="K183" i="11"/>
  <c r="AF71" i="18"/>
  <c r="AF80" i="18"/>
  <c r="AH368" i="11"/>
  <c r="K370" i="11"/>
  <c r="AH402" i="11"/>
  <c r="K404" i="11"/>
  <c r="AF77" i="18"/>
  <c r="AI80" i="11"/>
  <c r="AI386" i="11"/>
  <c r="AI284" i="11"/>
  <c r="AI97" i="11"/>
  <c r="AI216" i="11"/>
  <c r="AI335" i="11"/>
  <c r="AI352" i="11"/>
  <c r="AI46" i="11"/>
  <c r="AI437" i="11"/>
  <c r="AI29" i="11"/>
  <c r="AI233" i="11"/>
  <c r="AI267" i="11"/>
  <c r="AI420" i="11"/>
  <c r="AI114" i="11"/>
  <c r="AI182" i="11"/>
  <c r="AI148" i="11"/>
  <c r="AI165" i="11"/>
  <c r="AI199" i="11"/>
  <c r="AI403" i="11"/>
  <c r="AI301" i="11"/>
  <c r="AI131" i="11"/>
  <c r="AI369" i="11"/>
  <c r="AI318" i="11"/>
  <c r="AI250" i="11"/>
  <c r="AI63" i="11"/>
  <c r="AP44" i="20" l="1"/>
  <c r="AP43" i="20" s="1"/>
  <c r="G13" i="22"/>
  <c r="O13" i="22" s="1"/>
  <c r="AP15" i="15"/>
  <c r="AG14" i="8"/>
  <c r="N121" i="10"/>
  <c r="N129" i="10"/>
  <c r="AS20" i="8"/>
  <c r="AQ143" i="18"/>
  <c r="N143" i="18" s="1"/>
  <c r="E143" i="18" s="1"/>
  <c r="N123" i="10"/>
  <c r="N113" i="10"/>
  <c r="E66" i="10"/>
  <c r="N116" i="10"/>
  <c r="N119" i="10"/>
  <c r="E62" i="10"/>
  <c r="N105" i="25"/>
  <c r="N110" i="25"/>
  <c r="AT47" i="16"/>
  <c r="AU44" i="16" s="1"/>
  <c r="AU46" i="16" s="1"/>
  <c r="AU47" i="16" s="1"/>
  <c r="AV44" i="16" s="1"/>
  <c r="AV46" i="16" s="1"/>
  <c r="AV47" i="16" s="1"/>
  <c r="AW44" i="16" s="1"/>
  <c r="N109" i="25"/>
  <c r="N99" i="25"/>
  <c r="N122" i="25"/>
  <c r="N120" i="25"/>
  <c r="E75" i="10"/>
  <c r="N119" i="25"/>
  <c r="N112" i="25"/>
  <c r="N113" i="25"/>
  <c r="AR11" i="13"/>
  <c r="AR63" i="20" s="1"/>
  <c r="N103" i="25"/>
  <c r="N122" i="10"/>
  <c r="E65" i="10"/>
  <c r="E122" i="10" s="1"/>
  <c r="O108" i="25"/>
  <c r="O109" i="25"/>
  <c r="O110" i="25"/>
  <c r="O99" i="25"/>
  <c r="O111" i="25"/>
  <c r="O100" i="25"/>
  <c r="O104" i="25"/>
  <c r="O101" i="25"/>
  <c r="O105" i="25"/>
  <c r="O107" i="25"/>
  <c r="O115" i="25"/>
  <c r="O122" i="25"/>
  <c r="O113" i="25"/>
  <c r="O123" i="25"/>
  <c r="O106" i="25"/>
  <c r="O114" i="25"/>
  <c r="O116" i="25"/>
  <c r="O117" i="25"/>
  <c r="O118" i="25"/>
  <c r="O103" i="25"/>
  <c r="O112" i="25"/>
  <c r="O119" i="25"/>
  <c r="O120" i="25"/>
  <c r="O121" i="25"/>
  <c r="N107" i="25"/>
  <c r="N106" i="25"/>
  <c r="N101" i="25"/>
  <c r="N118" i="25"/>
  <c r="N104" i="25"/>
  <c r="N117" i="25"/>
  <c r="N100" i="25"/>
  <c r="N116" i="25"/>
  <c r="N102" i="25"/>
  <c r="O102" i="25"/>
  <c r="N114" i="25"/>
  <c r="N111" i="25"/>
  <c r="N121" i="25"/>
  <c r="N123" i="25"/>
  <c r="N115" i="25"/>
  <c r="N108" i="25"/>
  <c r="N127" i="10"/>
  <c r="AR11" i="14"/>
  <c r="AR64" i="20" s="1"/>
  <c r="AO42" i="20"/>
  <c r="AN52" i="7"/>
  <c r="M52" i="7" s="1"/>
  <c r="AZ55" i="16"/>
  <c r="BA52" i="16" s="1"/>
  <c r="BA54" i="16" s="1"/>
  <c r="Q54" i="16"/>
  <c r="AR88" i="16"/>
  <c r="AS85" i="16" s="1"/>
  <c r="AR34" i="16"/>
  <c r="AR35" i="16" s="1"/>
  <c r="AS32" i="16" s="1"/>
  <c r="AT108" i="13"/>
  <c r="AS161" i="13"/>
  <c r="AS22" i="13" s="1"/>
  <c r="AS154" i="18" s="1"/>
  <c r="AS181" i="18" s="1"/>
  <c r="AL14" i="16"/>
  <c r="AL13" i="7" s="1"/>
  <c r="AM26" i="16"/>
  <c r="AR168" i="18"/>
  <c r="AS165" i="14"/>
  <c r="AS26" i="14" s="1"/>
  <c r="AS215" i="18" s="1"/>
  <c r="AS242" i="18" s="1"/>
  <c r="AT139" i="14"/>
  <c r="AG46" i="9"/>
  <c r="AT31" i="17"/>
  <c r="AT17" i="17" s="1"/>
  <c r="AT41" i="6" s="1"/>
  <c r="AR154" i="18"/>
  <c r="AQ235" i="18"/>
  <c r="N235" i="18" s="1"/>
  <c r="E235" i="18" s="1"/>
  <c r="N208" i="18"/>
  <c r="E208" i="18" s="1"/>
  <c r="AL40" i="6"/>
  <c r="AT126" i="14"/>
  <c r="AS152" i="14"/>
  <c r="AS13" i="14" s="1"/>
  <c r="AS202" i="18" s="1"/>
  <c r="AS229" i="18" s="1"/>
  <c r="AS174" i="14"/>
  <c r="AS35" i="14" s="1"/>
  <c r="AS224" i="18" s="1"/>
  <c r="AS251" i="18" s="1"/>
  <c r="AT148" i="14"/>
  <c r="AS158" i="14"/>
  <c r="AS19" i="14" s="1"/>
  <c r="AS208" i="18" s="1"/>
  <c r="AS235" i="18" s="1"/>
  <c r="AT132" i="14"/>
  <c r="AR215" i="18"/>
  <c r="AQ232" i="18"/>
  <c r="N232" i="18" s="1"/>
  <c r="E232" i="18" s="1"/>
  <c r="N205" i="18"/>
  <c r="E205" i="18" s="1"/>
  <c r="AV99" i="16"/>
  <c r="AW96" i="16" s="1"/>
  <c r="AW98" i="16" s="1"/>
  <c r="AW99" i="16" s="1"/>
  <c r="AX96" i="16" s="1"/>
  <c r="AX98" i="16" s="1"/>
  <c r="AS201" i="18"/>
  <c r="AO50" i="20"/>
  <c r="N111" i="10"/>
  <c r="E54" i="10"/>
  <c r="AR161" i="18"/>
  <c r="N228" i="18"/>
  <c r="E228" i="18" s="1"/>
  <c r="AH43" i="9"/>
  <c r="N32" i="6"/>
  <c r="AS156" i="13"/>
  <c r="AS17" i="13" s="1"/>
  <c r="AS149" i="18" s="1"/>
  <c r="AS176" i="18" s="1"/>
  <c r="AT103" i="13"/>
  <c r="AS167" i="13"/>
  <c r="AS28" i="13" s="1"/>
  <c r="AS160" i="18" s="1"/>
  <c r="AS187" i="18" s="1"/>
  <c r="AT114" i="13"/>
  <c r="AT145" i="14"/>
  <c r="AS171" i="14"/>
  <c r="AS32" i="14" s="1"/>
  <c r="AS221" i="18" s="1"/>
  <c r="AS248" i="18" s="1"/>
  <c r="AR72" i="10"/>
  <c r="AR74" i="10"/>
  <c r="Z16" i="22"/>
  <c r="AS21" i="12"/>
  <c r="AS22" i="12"/>
  <c r="AS38" i="6" s="1"/>
  <c r="AP26" i="6"/>
  <c r="AG38" i="9" s="1"/>
  <c r="AR222" i="18"/>
  <c r="AR152" i="18"/>
  <c r="AR163" i="18"/>
  <c r="AR214" i="18"/>
  <c r="N117" i="10"/>
  <c r="E125" i="10"/>
  <c r="AR149" i="18"/>
  <c r="AR213" i="18"/>
  <c r="AR245" i="18"/>
  <c r="AR160" i="18"/>
  <c r="AR68" i="10"/>
  <c r="AR53" i="10"/>
  <c r="AU28" i="10"/>
  <c r="AT37" i="10"/>
  <c r="AT156" i="10" s="1"/>
  <c r="AU171" i="12"/>
  <c r="AT20" i="12"/>
  <c r="AN25" i="7"/>
  <c r="M25" i="7" s="1"/>
  <c r="AO13" i="15"/>
  <c r="AO17" i="15" s="1"/>
  <c r="AT117" i="13"/>
  <c r="AS170" i="13"/>
  <c r="AS31" i="13" s="1"/>
  <c r="AS163" i="18" s="1"/>
  <c r="AS190" i="18" s="1"/>
  <c r="AT138" i="14"/>
  <c r="AS164" i="14"/>
  <c r="AS25" i="14" s="1"/>
  <c r="AS214" i="18" s="1"/>
  <c r="AS241" i="18" s="1"/>
  <c r="N125" i="10"/>
  <c r="AT25" i="10"/>
  <c r="AU26" i="10"/>
  <c r="AT13" i="10"/>
  <c r="V17" i="22" s="1"/>
  <c r="AT35" i="10"/>
  <c r="AR151" i="18"/>
  <c r="AT137" i="14"/>
  <c r="AS163" i="14"/>
  <c r="AS24" i="14" s="1"/>
  <c r="AS213" i="18" s="1"/>
  <c r="AS240" i="18" s="1"/>
  <c r="AU31" i="10"/>
  <c r="AT40" i="10"/>
  <c r="AT159" i="10" s="1"/>
  <c r="AR71" i="10"/>
  <c r="AR64" i="10"/>
  <c r="AR65" i="10"/>
  <c r="AD47" i="9"/>
  <c r="AM20" i="6"/>
  <c r="Q10" i="22" s="1"/>
  <c r="AR153" i="18"/>
  <c r="L20" i="6"/>
  <c r="N79" i="10"/>
  <c r="E80" i="10"/>
  <c r="AO76" i="16"/>
  <c r="AO77" i="16" s="1"/>
  <c r="AP74" i="16" s="1"/>
  <c r="AP76" i="16" s="1"/>
  <c r="AO32" i="18"/>
  <c r="AO46" i="7" s="1"/>
  <c r="AO23" i="18"/>
  <c r="AO21" i="7" s="1"/>
  <c r="AP117" i="18"/>
  <c r="AP139" i="18" s="1"/>
  <c r="AT127" i="14"/>
  <c r="AS153" i="14"/>
  <c r="AS14" i="14" s="1"/>
  <c r="AS203" i="18" s="1"/>
  <c r="AS230" i="18" s="1"/>
  <c r="L15" i="16"/>
  <c r="AB50" i="9"/>
  <c r="AB41" i="9" s="1"/>
  <c r="AC8" i="22" s="1"/>
  <c r="AK37" i="6"/>
  <c r="S8" i="22" s="1"/>
  <c r="L40" i="6"/>
  <c r="AR157" i="18"/>
  <c r="AR150" i="18"/>
  <c r="AR202" i="18"/>
  <c r="AR208" i="18"/>
  <c r="AL17" i="8"/>
  <c r="AT115" i="13"/>
  <c r="AS168" i="13"/>
  <c r="AS29" i="13" s="1"/>
  <c r="AS161" i="18" s="1"/>
  <c r="AS188" i="18" s="1"/>
  <c r="N124" i="10"/>
  <c r="E67" i="10"/>
  <c r="N126" i="10"/>
  <c r="E69" i="10"/>
  <c r="AT13" i="19"/>
  <c r="AT16" i="19" s="1"/>
  <c r="AS36" i="7"/>
  <c r="N128" i="10"/>
  <c r="E71" i="10"/>
  <c r="E128" i="10" s="1"/>
  <c r="AS167" i="14"/>
  <c r="AS28" i="14" s="1"/>
  <c r="AS217" i="18" s="1"/>
  <c r="AS244" i="18" s="1"/>
  <c r="AT141" i="14"/>
  <c r="AV62" i="12"/>
  <c r="AU13" i="12"/>
  <c r="AL167" i="10"/>
  <c r="AL173" i="10" s="1"/>
  <c r="AK19" i="7"/>
  <c r="L19" i="7" s="1"/>
  <c r="N171" i="18"/>
  <c r="E171" i="18" s="1"/>
  <c r="AS17" i="17"/>
  <c r="O31" i="17"/>
  <c r="O32" i="17" s="1"/>
  <c r="P29" i="17" s="1"/>
  <c r="AR175" i="18"/>
  <c r="AU109" i="13"/>
  <c r="AT162" i="13"/>
  <c r="AT23" i="13" s="1"/>
  <c r="AT155" i="18" s="1"/>
  <c r="AT182" i="18" s="1"/>
  <c r="AT118" i="13"/>
  <c r="AS171" i="13"/>
  <c r="AS32" i="13" s="1"/>
  <c r="AS164" i="18" s="1"/>
  <c r="AS191" i="18" s="1"/>
  <c r="AU130" i="14"/>
  <c r="AT156" i="14"/>
  <c r="AT17" i="14" s="1"/>
  <c r="AT206" i="18" s="1"/>
  <c r="AT233" i="18" s="1"/>
  <c r="AR166" i="18"/>
  <c r="AT116" i="13"/>
  <c r="AS169" i="13"/>
  <c r="AS30" i="13" s="1"/>
  <c r="AS162" i="18" s="1"/>
  <c r="AS189" i="18" s="1"/>
  <c r="AL15" i="16"/>
  <c r="AS161" i="14"/>
  <c r="AS22" i="14" s="1"/>
  <c r="AS211" i="18" s="1"/>
  <c r="AS238" i="18" s="1"/>
  <c r="AT135" i="14"/>
  <c r="AO170" i="10"/>
  <c r="AO171" i="10"/>
  <c r="E14" i="13"/>
  <c r="N11" i="13"/>
  <c r="AR217" i="18"/>
  <c r="AT105" i="13"/>
  <c r="AS158" i="13"/>
  <c r="AS19" i="13" s="1"/>
  <c r="AS151" i="18" s="1"/>
  <c r="AS178" i="18" s="1"/>
  <c r="AJ42" i="9"/>
  <c r="AU101" i="13"/>
  <c r="AT154" i="13"/>
  <c r="AT15" i="13" s="1"/>
  <c r="AT147" i="18" s="1"/>
  <c r="AT174" i="18" s="1"/>
  <c r="AS16" i="20"/>
  <c r="AR52" i="10"/>
  <c r="AR60" i="10"/>
  <c r="L15" i="22"/>
  <c r="AR14" i="10"/>
  <c r="N15" i="22" s="1"/>
  <c r="AR143" i="10"/>
  <c r="AS160" i="13"/>
  <c r="AS21" i="13" s="1"/>
  <c r="AS153" i="18" s="1"/>
  <c r="AS180" i="18" s="1"/>
  <c r="AT107" i="13"/>
  <c r="AP97" i="18"/>
  <c r="AP99" i="18" s="1"/>
  <c r="AP15" i="8" s="1"/>
  <c r="AP62" i="20"/>
  <c r="AP98" i="18" s="1"/>
  <c r="K14" i="22"/>
  <c r="M14" i="22" s="1"/>
  <c r="AQ162" i="10"/>
  <c r="AE14" i="22" s="1"/>
  <c r="AQ141" i="10"/>
  <c r="AR171" i="18"/>
  <c r="AN16" i="16"/>
  <c r="M76" i="16"/>
  <c r="M23" i="18"/>
  <c r="AN21" i="7"/>
  <c r="M21" i="7" s="1"/>
  <c r="AR203" i="18"/>
  <c r="AR243" i="18"/>
  <c r="AT111" i="13"/>
  <c r="AS164" i="13"/>
  <c r="AS25" i="13" s="1"/>
  <c r="AS157" i="18" s="1"/>
  <c r="AS184" i="18" s="1"/>
  <c r="AT104" i="13"/>
  <c r="AS157" i="13"/>
  <c r="AS18" i="13" s="1"/>
  <c r="AS150" i="18" s="1"/>
  <c r="AS177" i="18" s="1"/>
  <c r="AQ33" i="6"/>
  <c r="AH46" i="9" s="1"/>
  <c r="AQ63" i="20"/>
  <c r="AQ169" i="18" s="1"/>
  <c r="N169" i="18" s="1"/>
  <c r="E169" i="18" s="1"/>
  <c r="AR192" i="18"/>
  <c r="AU136" i="14"/>
  <c r="AT162" i="14"/>
  <c r="AT23" i="14" s="1"/>
  <c r="AT212" i="18" s="1"/>
  <c r="AT239" i="18" s="1"/>
  <c r="AQ241" i="18"/>
  <c r="N241" i="18" s="1"/>
  <c r="E241" i="18" s="1"/>
  <c r="N214" i="18"/>
  <c r="E214" i="18" s="1"/>
  <c r="AT120" i="13"/>
  <c r="AS173" i="13"/>
  <c r="AS34" i="13" s="1"/>
  <c r="AS166" i="18" s="1"/>
  <c r="AS193" i="18" s="1"/>
  <c r="AQ242" i="18"/>
  <c r="N242" i="18" s="1"/>
  <c r="E242" i="18" s="1"/>
  <c r="N215" i="18"/>
  <c r="E215" i="18" s="1"/>
  <c r="AR211" i="18"/>
  <c r="N11" i="14"/>
  <c r="AQ194" i="18"/>
  <c r="N194" i="18" s="1"/>
  <c r="E194" i="18" s="1"/>
  <c r="N167" i="18"/>
  <c r="E167" i="18" s="1"/>
  <c r="AQ188" i="18"/>
  <c r="N188" i="18" s="1"/>
  <c r="E188" i="18" s="1"/>
  <c r="N161" i="18"/>
  <c r="E161" i="18" s="1"/>
  <c r="AR220" i="18"/>
  <c r="N110" i="10"/>
  <c r="E53" i="10"/>
  <c r="E110" i="10" s="1"/>
  <c r="AR56" i="10"/>
  <c r="AR63" i="10"/>
  <c r="AR67" i="10"/>
  <c r="AS258" i="18"/>
  <c r="AS266" i="18" s="1"/>
  <c r="AR24" i="18"/>
  <c r="AR22" i="7" s="1"/>
  <c r="AR33" i="18"/>
  <c r="AR47" i="7" s="1"/>
  <c r="AP170" i="10"/>
  <c r="AP171" i="10"/>
  <c r="AS144" i="18"/>
  <c r="AQ50" i="10"/>
  <c r="N51" i="10"/>
  <c r="M32" i="18"/>
  <c r="AN46" i="7"/>
  <c r="M46" i="7" s="1"/>
  <c r="AK42" i="19"/>
  <c r="AK32" i="8"/>
  <c r="L32" i="8" s="1"/>
  <c r="L41" i="19"/>
  <c r="AU32" i="10"/>
  <c r="AT41" i="10"/>
  <c r="AT122" i="13"/>
  <c r="AS175" i="13"/>
  <c r="AS36" i="13" s="1"/>
  <c r="AS168" i="18" s="1"/>
  <c r="AS195" i="18" s="1"/>
  <c r="AR164" i="18"/>
  <c r="AR162" i="18"/>
  <c r="AN169" i="10"/>
  <c r="AN172" i="10" s="1"/>
  <c r="AN12" i="8" s="1"/>
  <c r="M12" i="8" s="1"/>
  <c r="AR205" i="18"/>
  <c r="N120" i="10"/>
  <c r="E63" i="10"/>
  <c r="E120" i="10" s="1"/>
  <c r="O23" i="13"/>
  <c r="AC47" i="9"/>
  <c r="AL20" i="6"/>
  <c r="Q9" i="22" s="1"/>
  <c r="AR159" i="18"/>
  <c r="AO97" i="18"/>
  <c r="AO62" i="20"/>
  <c r="AO98" i="18" s="1"/>
  <c r="AR167" i="18"/>
  <c r="AR174" i="18"/>
  <c r="AS170" i="14"/>
  <c r="AS31" i="14" s="1"/>
  <c r="AS220" i="18" s="1"/>
  <c r="AS247" i="18" s="1"/>
  <c r="AT144" i="14"/>
  <c r="AR70" i="10"/>
  <c r="AR59" i="10"/>
  <c r="AR66" i="10"/>
  <c r="AQ47" i="7"/>
  <c r="N47" i="7" s="1"/>
  <c r="E47" i="7" s="1"/>
  <c r="E33" i="18"/>
  <c r="N33" i="18"/>
  <c r="AU98" i="13"/>
  <c r="AT151" i="13"/>
  <c r="AT12" i="13" s="1"/>
  <c r="AU30" i="10"/>
  <c r="AT39" i="10"/>
  <c r="AK46" i="19"/>
  <c r="L45" i="19"/>
  <c r="AU29" i="10"/>
  <c r="AT38" i="10"/>
  <c r="AT157" i="10" s="1"/>
  <c r="Y16" i="22"/>
  <c r="AS28" i="12"/>
  <c r="AS29" i="12"/>
  <c r="AS32" i="6" s="1"/>
  <c r="AR236" i="18"/>
  <c r="AR66" i="16"/>
  <c r="AS63" i="16" s="1"/>
  <c r="AS65" i="16" s="1"/>
  <c r="AS66" i="16" s="1"/>
  <c r="AT63" i="16" s="1"/>
  <c r="X17" i="22"/>
  <c r="AT15" i="12"/>
  <c r="AT21" i="6" s="1"/>
  <c r="AT14" i="12"/>
  <c r="O13" i="12"/>
  <c r="AQ229" i="18"/>
  <c r="N229" i="18" s="1"/>
  <c r="E229" i="18" s="1"/>
  <c r="N202" i="18"/>
  <c r="E202" i="18" s="1"/>
  <c r="AT159" i="14"/>
  <c r="AT20" i="14" s="1"/>
  <c r="AT209" i="18" s="1"/>
  <c r="AT236" i="18" s="1"/>
  <c r="AU133" i="14"/>
  <c r="AS155" i="14"/>
  <c r="AS16" i="14" s="1"/>
  <c r="AS205" i="18" s="1"/>
  <c r="AS232" i="18" s="1"/>
  <c r="AT129" i="14"/>
  <c r="M196" i="18"/>
  <c r="N142" i="18" s="1"/>
  <c r="AR172" i="18"/>
  <c r="AR182" i="18"/>
  <c r="AR210" i="18"/>
  <c r="AT113" i="13"/>
  <c r="AS166" i="13"/>
  <c r="AS27" i="13" s="1"/>
  <c r="AS159" i="18" s="1"/>
  <c r="AS186" i="18" s="1"/>
  <c r="AQ189" i="18"/>
  <c r="N189" i="18" s="1"/>
  <c r="N162" i="18"/>
  <c r="E162" i="18" s="1"/>
  <c r="AS174" i="13"/>
  <c r="AS35" i="13" s="1"/>
  <c r="AS167" i="18" s="1"/>
  <c r="AS194" i="18" s="1"/>
  <c r="AT121" i="13"/>
  <c r="AK22" i="18"/>
  <c r="L22" i="18" s="1"/>
  <c r="AK31" i="18"/>
  <c r="L31" i="18" s="1"/>
  <c r="AL110" i="18"/>
  <c r="AL114" i="18" s="1"/>
  <c r="N109" i="10"/>
  <c r="E52" i="10"/>
  <c r="AQ14" i="7"/>
  <c r="N14" i="7" s="1"/>
  <c r="E14" i="7" s="1"/>
  <c r="N20" i="16"/>
  <c r="E20" i="16" s="1"/>
  <c r="AR55" i="10"/>
  <c r="AR62" i="10"/>
  <c r="AR153" i="10"/>
  <c r="AD15" i="22" s="1"/>
  <c r="AQ22" i="7"/>
  <c r="N22" i="7" s="1"/>
  <c r="E22" i="7" s="1"/>
  <c r="E24" i="18"/>
  <c r="N24" i="18"/>
  <c r="AQ230" i="18"/>
  <c r="N230" i="18" s="1"/>
  <c r="E230" i="18" s="1"/>
  <c r="N203" i="18"/>
  <c r="E203" i="18" s="1"/>
  <c r="AT166" i="14"/>
  <c r="AT27" i="14" s="1"/>
  <c r="AU140" i="14"/>
  <c r="AU116" i="12"/>
  <c r="AT27" i="12"/>
  <c r="AT20" i="8" s="1"/>
  <c r="O20" i="8" s="1"/>
  <c r="AR223" i="18"/>
  <c r="N15" i="20"/>
  <c r="N19" i="20" s="1"/>
  <c r="O13" i="20" s="1"/>
  <c r="AP22" i="8"/>
  <c r="N22" i="8" s="1"/>
  <c r="E22" i="8" s="1"/>
  <c r="E131" i="10"/>
  <c r="AW46" i="16"/>
  <c r="P46" i="16" s="1"/>
  <c r="P47" i="16" s="1"/>
  <c r="Q44" i="16" s="1"/>
  <c r="AT100" i="13"/>
  <c r="AS153" i="13"/>
  <c r="AS14" i="13" s="1"/>
  <c r="AS146" i="18" s="1"/>
  <c r="AS173" i="18" s="1"/>
  <c r="AR239" i="18"/>
  <c r="N87" i="16"/>
  <c r="E87" i="16" s="1"/>
  <c r="E88" i="16" s="1"/>
  <c r="F85" i="16" s="1"/>
  <c r="AR21" i="18"/>
  <c r="AR30" i="18"/>
  <c r="AS103" i="18"/>
  <c r="AS107" i="18" s="1"/>
  <c r="AL20" i="18"/>
  <c r="AL29" i="18"/>
  <c r="AM96" i="18"/>
  <c r="AM100" i="18" s="1"/>
  <c r="AS160" i="14"/>
  <c r="AS21" i="14" s="1"/>
  <c r="AS210" i="18" s="1"/>
  <c r="AS237" i="18" s="1"/>
  <c r="AT134" i="14"/>
  <c r="N115" i="10"/>
  <c r="E58" i="10"/>
  <c r="E115" i="10" s="1"/>
  <c r="AO30" i="15"/>
  <c r="AO26" i="6"/>
  <c r="AN34" i="18"/>
  <c r="M34" i="18" s="1"/>
  <c r="AN25" i="18"/>
  <c r="M25" i="18" s="1"/>
  <c r="AO142" i="18"/>
  <c r="AO196" i="18" s="1"/>
  <c r="AR40" i="16"/>
  <c r="AR41" i="16" s="1"/>
  <c r="AS38" i="16" s="1"/>
  <c r="AQ64" i="20"/>
  <c r="AQ226" i="18" s="1"/>
  <c r="AQ39" i="6"/>
  <c r="N39" i="6" s="1"/>
  <c r="AR20" i="16"/>
  <c r="AR14" i="7" s="1"/>
  <c r="AS57" i="16"/>
  <c r="AS60" i="16" s="1"/>
  <c r="AR51" i="10"/>
  <c r="AR79" i="10"/>
  <c r="AR58" i="10"/>
  <c r="AR75" i="10"/>
  <c r="AR246" i="18"/>
  <c r="AP226" i="18"/>
  <c r="AT154" i="14"/>
  <c r="AT15" i="14" s="1"/>
  <c r="AT204" i="18" s="1"/>
  <c r="O204" i="18" s="1"/>
  <c r="AU128" i="14"/>
  <c r="AQ250" i="18"/>
  <c r="N250" i="18" s="1"/>
  <c r="N223" i="18"/>
  <c r="E223" i="18" s="1"/>
  <c r="AO199" i="18"/>
  <c r="AO253" i="18" s="1"/>
  <c r="AN26" i="18"/>
  <c r="M26" i="18" s="1"/>
  <c r="AN35" i="18"/>
  <c r="M35" i="18" s="1"/>
  <c r="AT147" i="14"/>
  <c r="AS173" i="14"/>
  <c r="AS34" i="14" s="1"/>
  <c r="AS223" i="18" s="1"/>
  <c r="AS250" i="18" s="1"/>
  <c r="N131" i="10"/>
  <c r="AU102" i="13"/>
  <c r="AT155" i="13"/>
  <c r="AT16" i="13" s="1"/>
  <c r="AO18" i="8"/>
  <c r="AR146" i="18"/>
  <c r="E30" i="18"/>
  <c r="N30" i="18"/>
  <c r="AU27" i="10"/>
  <c r="AT36" i="10"/>
  <c r="AT155" i="10" s="1"/>
  <c r="AR158" i="18"/>
  <c r="AO27" i="7"/>
  <c r="AP29" i="15"/>
  <c r="AP30" i="15" s="1"/>
  <c r="AP13" i="20"/>
  <c r="AP19" i="20" s="1"/>
  <c r="AO49" i="7"/>
  <c r="AO29" i="7"/>
  <c r="AQ247" i="18"/>
  <c r="N247" i="18" s="1"/>
  <c r="E247" i="18" s="1"/>
  <c r="N220" i="18"/>
  <c r="E220" i="18" s="1"/>
  <c r="AQ248" i="18"/>
  <c r="N248" i="18" s="1"/>
  <c r="E248" i="18" s="1"/>
  <c r="N221" i="18"/>
  <c r="E221" i="18" s="1"/>
  <c r="AQ17" i="16"/>
  <c r="N40" i="16"/>
  <c r="M50" i="20"/>
  <c r="N42" i="20" s="1"/>
  <c r="AQ244" i="18"/>
  <c r="N244" i="18" s="1"/>
  <c r="E244" i="18" s="1"/>
  <c r="N217" i="18"/>
  <c r="E217" i="18" s="1"/>
  <c r="AR69" i="10"/>
  <c r="AR54" i="10"/>
  <c r="AR61" i="10"/>
  <c r="AE38" i="9"/>
  <c r="M26" i="6"/>
  <c r="AG45" i="9"/>
  <c r="O20" i="12"/>
  <c r="L114" i="18"/>
  <c r="M110" i="18" s="1"/>
  <c r="M62" i="20"/>
  <c r="AN98" i="18"/>
  <c r="AR32" i="6"/>
  <c r="AR156" i="18"/>
  <c r="N34" i="16"/>
  <c r="AU119" i="13"/>
  <c r="AT172" i="13"/>
  <c r="AT33" i="13" s="1"/>
  <c r="AT165" i="18" s="1"/>
  <c r="AT192" i="18" s="1"/>
  <c r="N14" i="10"/>
  <c r="E34" i="10"/>
  <c r="AQ185" i="18"/>
  <c r="N185" i="18" s="1"/>
  <c r="N158" i="18"/>
  <c r="E158" i="18" s="1"/>
  <c r="AR224" i="18"/>
  <c r="AT152" i="13"/>
  <c r="AT13" i="13" s="1"/>
  <c r="AU99" i="13"/>
  <c r="E21" i="18"/>
  <c r="N21" i="18"/>
  <c r="AT112" i="13"/>
  <c r="AS165" i="13"/>
  <c r="AS26" i="13" s="1"/>
  <c r="AS158" i="18" s="1"/>
  <c r="AS185" i="18" s="1"/>
  <c r="E21" i="6"/>
  <c r="AR233" i="18"/>
  <c r="AU125" i="14"/>
  <c r="AT151" i="14"/>
  <c r="AT12" i="14" s="1"/>
  <c r="AO55" i="20"/>
  <c r="AS88" i="10"/>
  <c r="AS99" i="10"/>
  <c r="AS91" i="10"/>
  <c r="AS80" i="10"/>
  <c r="P72" i="25" s="1"/>
  <c r="AS81" i="10"/>
  <c r="AS101" i="10"/>
  <c r="AS82" i="10"/>
  <c r="AS85" i="10"/>
  <c r="AS86" i="10"/>
  <c r="AS94" i="10"/>
  <c r="AS93" i="10"/>
  <c r="AS100" i="10"/>
  <c r="AS89" i="10"/>
  <c r="AS87" i="10"/>
  <c r="AS154" i="10"/>
  <c r="AS153" i="10" s="1"/>
  <c r="AD16" i="22" s="1"/>
  <c r="AS102" i="10"/>
  <c r="AS90" i="10"/>
  <c r="AS97" i="10"/>
  <c r="AS92" i="10"/>
  <c r="AS84" i="10"/>
  <c r="AS96" i="10"/>
  <c r="AS34" i="10"/>
  <c r="AS83" i="10"/>
  <c r="AS98" i="10"/>
  <c r="AS103" i="10"/>
  <c r="AS104" i="10"/>
  <c r="AS95" i="10"/>
  <c r="AQ200" i="18"/>
  <c r="N200" i="18" s="1"/>
  <c r="E200" i="18" s="1"/>
  <c r="AU142" i="14"/>
  <c r="AT168" i="14"/>
  <c r="AT29" i="14" s="1"/>
  <c r="AT218" i="18" s="1"/>
  <c r="AT245" i="18" s="1"/>
  <c r="AL35" i="6"/>
  <c r="AL14" i="17"/>
  <c r="AU143" i="14"/>
  <c r="AT169" i="14"/>
  <c r="AT30" i="14" s="1"/>
  <c r="AT219" i="18" s="1"/>
  <c r="AT246" i="18" s="1"/>
  <c r="AR221" i="18"/>
  <c r="AR73" i="10"/>
  <c r="AR57" i="10"/>
  <c r="AU131" i="14"/>
  <c r="AT157" i="14"/>
  <c r="AT18" i="14" s="1"/>
  <c r="AT207" i="18" s="1"/>
  <c r="AT234" i="18" s="1"/>
  <c r="AN111" i="18"/>
  <c r="AN60" i="20"/>
  <c r="M30" i="15"/>
  <c r="AP27" i="7"/>
  <c r="AQ29" i="15"/>
  <c r="AM25" i="17"/>
  <c r="AM16" i="17"/>
  <c r="AQ187" i="18"/>
  <c r="N187" i="18" s="1"/>
  <c r="E187" i="18" s="1"/>
  <c r="N160" i="18"/>
  <c r="E160" i="18" s="1"/>
  <c r="AT146" i="14"/>
  <c r="AS172" i="14"/>
  <c r="AS33" i="14" s="1"/>
  <c r="AS222" i="18" s="1"/>
  <c r="AS249" i="18" s="1"/>
  <c r="AR231" i="18"/>
  <c r="AR234" i="18"/>
  <c r="AR38" i="6"/>
  <c r="AT106" i="13"/>
  <c r="AS159" i="13"/>
  <c r="AS20" i="13" s="1"/>
  <c r="AS152" i="18" s="1"/>
  <c r="AS179" i="18" s="1"/>
  <c r="AN99" i="18"/>
  <c r="M97" i="18"/>
  <c r="AT21" i="15"/>
  <c r="AT25" i="15" s="1"/>
  <c r="AS26" i="7"/>
  <c r="AT110" i="13"/>
  <c r="AS163" i="13"/>
  <c r="AS24" i="13" s="1"/>
  <c r="AS156" i="18" s="1"/>
  <c r="AS183" i="18" s="1"/>
  <c r="E117" i="10"/>
  <c r="AB18" i="9"/>
  <c r="BA51" i="14"/>
  <c r="AG28" i="6"/>
  <c r="J4" i="22" s="1"/>
  <c r="AI149" i="11"/>
  <c r="AH277" i="11"/>
  <c r="K283" i="11"/>
  <c r="K286" i="11" s="1"/>
  <c r="L282" i="11" s="1"/>
  <c r="AH286" i="11"/>
  <c r="AI282" i="11" s="1"/>
  <c r="AI64" i="11"/>
  <c r="AI183" i="11"/>
  <c r="AI217" i="11"/>
  <c r="BB57" i="14"/>
  <c r="AZ48" i="14"/>
  <c r="BD47" i="13"/>
  <c r="AH413" i="11"/>
  <c r="K419" i="11"/>
  <c r="K422" i="11" s="1"/>
  <c r="L418" i="11" s="1"/>
  <c r="AH422" i="11"/>
  <c r="AI418" i="11" s="1"/>
  <c r="AH22" i="11"/>
  <c r="K28" i="11"/>
  <c r="AH31" i="11"/>
  <c r="AI27" i="11" s="1"/>
  <c r="AH243" i="11"/>
  <c r="K249" i="11"/>
  <c r="AH252" i="11"/>
  <c r="AI248" i="11" s="1"/>
  <c r="AZ52" i="14"/>
  <c r="AH73" i="11"/>
  <c r="K79" i="11"/>
  <c r="K82" i="11" s="1"/>
  <c r="L78" i="11" s="1"/>
  <c r="AH82" i="11"/>
  <c r="AI78" i="11" s="1"/>
  <c r="AH192" i="11"/>
  <c r="K198" i="11"/>
  <c r="K201" i="11" s="1"/>
  <c r="L197" i="11" s="1"/>
  <c r="AH201" i="11"/>
  <c r="AI197" i="11" s="1"/>
  <c r="AZ62" i="14"/>
  <c r="BA61" i="14"/>
  <c r="AH158" i="11"/>
  <c r="K164" i="11"/>
  <c r="AH167" i="11"/>
  <c r="AI163" i="11" s="1"/>
  <c r="AH328" i="11"/>
  <c r="K334" i="11"/>
  <c r="K337" i="11" s="1"/>
  <c r="L333" i="11" s="1"/>
  <c r="AH337" i="11"/>
  <c r="AI333" i="11" s="1"/>
  <c r="BD46" i="13"/>
  <c r="AI115" i="11"/>
  <c r="BB54" i="14"/>
  <c r="BD45" i="13"/>
  <c r="AI370" i="11"/>
  <c r="AI132" i="11"/>
  <c r="AI81" i="11"/>
  <c r="AH396" i="11"/>
  <c r="K402" i="11"/>
  <c r="K405" i="11" s="1"/>
  <c r="L401" i="11" s="1"/>
  <c r="AH405" i="11"/>
  <c r="AI401" i="11" s="1"/>
  <c r="BA60" i="14"/>
  <c r="AF58" i="20"/>
  <c r="AF71" i="20" s="1"/>
  <c r="AF66" i="18"/>
  <c r="AH379" i="11"/>
  <c r="K385" i="11"/>
  <c r="K388" i="11" s="1"/>
  <c r="L384" i="11" s="1"/>
  <c r="AH388" i="11"/>
  <c r="AI384" i="11" s="1"/>
  <c r="BD48" i="13"/>
  <c r="AI421" i="11"/>
  <c r="AI302" i="11"/>
  <c r="AZ46" i="14"/>
  <c r="AH260" i="11"/>
  <c r="K266" i="11"/>
  <c r="K269" i="11" s="1"/>
  <c r="L265" i="11" s="1"/>
  <c r="AH269" i="11"/>
  <c r="AI265" i="11" s="1"/>
  <c r="AH209" i="11"/>
  <c r="K215" i="11"/>
  <c r="K218" i="11" s="1"/>
  <c r="L214" i="11" s="1"/>
  <c r="AH218" i="11"/>
  <c r="AI214" i="11" s="1"/>
  <c r="AZ50" i="14"/>
  <c r="AH90" i="11"/>
  <c r="K96" i="11"/>
  <c r="K99" i="11" s="1"/>
  <c r="L95" i="11" s="1"/>
  <c r="AH99" i="11"/>
  <c r="AI95" i="11" s="1"/>
  <c r="AI251" i="11"/>
  <c r="AH430" i="11"/>
  <c r="K436" i="11"/>
  <c r="K439" i="11" s="1"/>
  <c r="L435" i="11" s="1"/>
  <c r="AH439" i="11"/>
  <c r="AI435" i="11" s="1"/>
  <c r="AI285" i="11"/>
  <c r="AI268" i="11"/>
  <c r="AI234" i="11"/>
  <c r="AI30" i="11"/>
  <c r="AH311" i="11"/>
  <c r="K317" i="11"/>
  <c r="K320" i="11" s="1"/>
  <c r="L316" i="11" s="1"/>
  <c r="AH320" i="11"/>
  <c r="AI316" i="11" s="1"/>
  <c r="AI404" i="11"/>
  <c r="AI438" i="11"/>
  <c r="AH362" i="11"/>
  <c r="K368" i="11"/>
  <c r="K371" i="11" s="1"/>
  <c r="L367" i="11" s="1"/>
  <c r="AH371" i="11"/>
  <c r="AI367" i="11" s="1"/>
  <c r="AZ55" i="14"/>
  <c r="AZ59" i="14"/>
  <c r="AH345" i="11"/>
  <c r="K351" i="11"/>
  <c r="K354" i="11" s="1"/>
  <c r="L350" i="11" s="1"/>
  <c r="AH354" i="11"/>
  <c r="AI350" i="11" s="1"/>
  <c r="AH124" i="11"/>
  <c r="K130" i="11"/>
  <c r="K133" i="11" s="1"/>
  <c r="L129" i="11" s="1"/>
  <c r="AH133" i="11"/>
  <c r="AI129" i="11" s="1"/>
  <c r="BC44" i="14"/>
  <c r="AI319" i="11"/>
  <c r="AZ58" i="14"/>
  <c r="BA49" i="14"/>
  <c r="BB49" i="14" s="1"/>
  <c r="AI336" i="11"/>
  <c r="AI98" i="11"/>
  <c r="BC53" i="14"/>
  <c r="AH175" i="11"/>
  <c r="K181" i="11"/>
  <c r="K184" i="11" s="1"/>
  <c r="L180" i="11" s="1"/>
  <c r="AH184" i="11"/>
  <c r="AI180" i="11" s="1"/>
  <c r="AI387" i="11"/>
  <c r="AI200" i="11"/>
  <c r="AI47" i="11"/>
  <c r="AH39" i="11"/>
  <c r="K45" i="11"/>
  <c r="K48" i="11" s="1"/>
  <c r="L44" i="11" s="1"/>
  <c r="AH48" i="11"/>
  <c r="AI44" i="11" s="1"/>
  <c r="AI166" i="11"/>
  <c r="AI353" i="11"/>
  <c r="AH294" i="11"/>
  <c r="K300" i="11"/>
  <c r="K303" i="11" s="1"/>
  <c r="L299" i="11" s="1"/>
  <c r="AH303" i="11"/>
  <c r="AI299" i="11" s="1"/>
  <c r="AH56" i="11"/>
  <c r="K62" i="11"/>
  <c r="K65" i="11" s="1"/>
  <c r="L61" i="11" s="1"/>
  <c r="AH65" i="11"/>
  <c r="AI61" i="11" s="1"/>
  <c r="AH107" i="11"/>
  <c r="K113" i="11"/>
  <c r="AH116" i="11"/>
  <c r="AI112" i="11" s="1"/>
  <c r="AF16" i="11"/>
  <c r="AF24" i="7" s="1"/>
  <c r="AF23" i="7" s="1"/>
  <c r="W12" i="9" s="1"/>
  <c r="AZ45" i="14"/>
  <c r="W39" i="9"/>
  <c r="AH226" i="11"/>
  <c r="K232" i="11"/>
  <c r="AH235" i="11"/>
  <c r="AI231" i="11" s="1"/>
  <c r="W34" i="9"/>
  <c r="AF13" i="6"/>
  <c r="AH141" i="11"/>
  <c r="K147" i="11"/>
  <c r="AH150" i="11"/>
  <c r="AI146" i="11" s="1"/>
  <c r="AF67" i="18"/>
  <c r="AH21" i="11"/>
  <c r="AG16" i="11"/>
  <c r="AG24" i="7" s="1"/>
  <c r="AG23" i="7" s="1"/>
  <c r="AZ44" i="13"/>
  <c r="BB56" i="14"/>
  <c r="AZ47" i="14"/>
  <c r="O155" i="18" l="1"/>
  <c r="O38" i="10"/>
  <c r="O13" i="10"/>
  <c r="O182" i="18"/>
  <c r="O212" i="18"/>
  <c r="O23" i="14"/>
  <c r="O245" i="18"/>
  <c r="AR33" i="6"/>
  <c r="AI46" i="9" s="1"/>
  <c r="N63" i="20"/>
  <c r="E63" i="20" s="1"/>
  <c r="AP169" i="10"/>
  <c r="AP172" i="10" s="1"/>
  <c r="AP12" i="8" s="1"/>
  <c r="P98" i="16"/>
  <c r="O234" i="18"/>
  <c r="AS75" i="10"/>
  <c r="P96" i="25"/>
  <c r="AS73" i="10"/>
  <c r="P94" i="25"/>
  <c r="AS72" i="10"/>
  <c r="P93" i="25"/>
  <c r="AS58" i="10"/>
  <c r="P79" i="25"/>
  <c r="AS54" i="10"/>
  <c r="P75" i="25"/>
  <c r="AS60" i="10"/>
  <c r="P81" i="25"/>
  <c r="AS62" i="10"/>
  <c r="P83" i="25"/>
  <c r="AS71" i="10"/>
  <c r="P92" i="25"/>
  <c r="AS70" i="10"/>
  <c r="P91" i="25"/>
  <c r="O40" i="10"/>
  <c r="AS67" i="10"/>
  <c r="P88" i="25"/>
  <c r="AS64" i="10"/>
  <c r="P85" i="25"/>
  <c r="AS59" i="10"/>
  <c r="P80" i="25"/>
  <c r="AS69" i="10"/>
  <c r="P90" i="25"/>
  <c r="AS55" i="10"/>
  <c r="P76" i="25"/>
  <c r="AS65" i="10"/>
  <c r="P86" i="25"/>
  <c r="AS52" i="10"/>
  <c r="P73" i="25"/>
  <c r="AS63" i="10"/>
  <c r="P84" i="25"/>
  <c r="AS57" i="10"/>
  <c r="P78" i="25"/>
  <c r="AS74" i="10"/>
  <c r="P95" i="25"/>
  <c r="AS68" i="10"/>
  <c r="P89" i="25"/>
  <c r="AS56" i="10"/>
  <c r="P77" i="25"/>
  <c r="AS66" i="10"/>
  <c r="P87" i="25"/>
  <c r="AS61" i="10"/>
  <c r="P82" i="25"/>
  <c r="AS53" i="10"/>
  <c r="P74" i="25"/>
  <c r="O206" i="18"/>
  <c r="O246" i="18"/>
  <c r="O219" i="18"/>
  <c r="O30" i="14"/>
  <c r="AR39" i="6"/>
  <c r="AI45" i="9" s="1"/>
  <c r="O17" i="14"/>
  <c r="N226" i="18"/>
  <c r="E226" i="18" s="1"/>
  <c r="O174" i="18"/>
  <c r="O207" i="18"/>
  <c r="O18" i="14"/>
  <c r="AP111" i="18"/>
  <c r="AP113" i="18" s="1"/>
  <c r="AP17" i="8" s="1"/>
  <c r="AP60" i="20"/>
  <c r="AP112" i="18" s="1"/>
  <c r="E39" i="6"/>
  <c r="AS35" i="16"/>
  <c r="AT32" i="16" s="1"/>
  <c r="AS34" i="16"/>
  <c r="AP77" i="16"/>
  <c r="AQ74" i="16" s="1"/>
  <c r="AQ76" i="16" s="1"/>
  <c r="N76" i="16" s="1"/>
  <c r="E76" i="16" s="1"/>
  <c r="E77" i="16" s="1"/>
  <c r="F74" i="16" s="1"/>
  <c r="AP16" i="16"/>
  <c r="AM35" i="6"/>
  <c r="AM31" i="6" s="1"/>
  <c r="R10" i="22" s="1"/>
  <c r="AM14" i="17"/>
  <c r="O21" i="12"/>
  <c r="AL31" i="6"/>
  <c r="R9" i="22" s="1"/>
  <c r="AU112" i="13"/>
  <c r="AT165" i="13"/>
  <c r="AT26" i="13" s="1"/>
  <c r="AT158" i="18" s="1"/>
  <c r="AT185" i="18" s="1"/>
  <c r="E40" i="16"/>
  <c r="E41" i="16" s="1"/>
  <c r="F38" i="16" s="1"/>
  <c r="N41" i="16"/>
  <c r="O38" i="16" s="1"/>
  <c r="AQ13" i="20"/>
  <c r="AQ19" i="20" s="1"/>
  <c r="AP29" i="7"/>
  <c r="AP49" i="7"/>
  <c r="AT173" i="14"/>
  <c r="AT34" i="14" s="1"/>
  <c r="AT223" i="18" s="1"/>
  <c r="AT250" i="18" s="1"/>
  <c r="AU147" i="14"/>
  <c r="AS30" i="18"/>
  <c r="AT103" i="18"/>
  <c r="AT107" i="18" s="1"/>
  <c r="AS21" i="18"/>
  <c r="AT216" i="18"/>
  <c r="O27" i="14"/>
  <c r="O14" i="12"/>
  <c r="O236" i="18"/>
  <c r="AT158" i="10"/>
  <c r="O39" i="10"/>
  <c r="AR191" i="18"/>
  <c r="L42" i="19"/>
  <c r="M39" i="19" s="1"/>
  <c r="N88" i="16"/>
  <c r="O85" i="16" s="1"/>
  <c r="M77" i="16"/>
  <c r="N74" i="16" s="1"/>
  <c r="AT160" i="13"/>
  <c r="AT21" i="13" s="1"/>
  <c r="AT153" i="18" s="1"/>
  <c r="AT180" i="18" s="1"/>
  <c r="AU107" i="13"/>
  <c r="AR244" i="18"/>
  <c r="AU116" i="13"/>
  <c r="AT169" i="13"/>
  <c r="AT30" i="13" s="1"/>
  <c r="AU115" i="13"/>
  <c r="AT168" i="13"/>
  <c r="AT29" i="13" s="1"/>
  <c r="AT161" i="18" s="1"/>
  <c r="AT188" i="18" s="1"/>
  <c r="AQ117" i="18"/>
  <c r="AQ139" i="18" s="1"/>
  <c r="AP32" i="18"/>
  <c r="AP46" i="7" s="1"/>
  <c r="AP23" i="18"/>
  <c r="AP21" i="7" s="1"/>
  <c r="O153" i="18"/>
  <c r="AR180" i="18"/>
  <c r="AV31" i="10"/>
  <c r="AU40" i="10"/>
  <c r="AV171" i="12"/>
  <c r="AU20" i="12"/>
  <c r="AJ44" i="9"/>
  <c r="AR188" i="18"/>
  <c r="AR242" i="18"/>
  <c r="AS87" i="16"/>
  <c r="AT157" i="13"/>
  <c r="AT18" i="13" s="1"/>
  <c r="AT150" i="18" s="1"/>
  <c r="AT177" i="18" s="1"/>
  <c r="AU104" i="13"/>
  <c r="AN22" i="6"/>
  <c r="M16" i="16"/>
  <c r="AR177" i="18"/>
  <c r="AR190" i="18"/>
  <c r="O29" i="14"/>
  <c r="AU132" i="14"/>
  <c r="AT158" i="14"/>
  <c r="AT19" i="14" s="1"/>
  <c r="AR195" i="18"/>
  <c r="Q55" i="16"/>
  <c r="R52" i="16" s="1"/>
  <c r="AT175" i="13"/>
  <c r="AT36" i="13" s="1"/>
  <c r="AT168" i="18" s="1"/>
  <c r="AT195" i="18" s="1"/>
  <c r="AU122" i="13"/>
  <c r="AL39" i="19"/>
  <c r="AR193" i="18"/>
  <c r="AS41" i="6"/>
  <c r="O41" i="6" s="1"/>
  <c r="O17" i="17"/>
  <c r="AU137" i="14"/>
  <c r="AT163" i="14"/>
  <c r="AT24" i="14" s="1"/>
  <c r="AT213" i="18" s="1"/>
  <c r="AT240" i="18" s="1"/>
  <c r="AU138" i="14"/>
  <c r="AT164" i="14"/>
  <c r="AT25" i="14" s="1"/>
  <c r="AT214" i="18" s="1"/>
  <c r="AT241" i="18" s="1"/>
  <c r="AV28" i="10"/>
  <c r="AU37" i="10"/>
  <c r="AR240" i="18"/>
  <c r="AU103" i="13"/>
  <c r="AT156" i="13"/>
  <c r="AT17" i="13" s="1"/>
  <c r="AR181" i="18"/>
  <c r="AM28" i="16"/>
  <c r="AM29" i="16" s="1"/>
  <c r="BA55" i="16"/>
  <c r="BB52" i="16" s="1"/>
  <c r="BB54" i="16" s="1"/>
  <c r="BB55" i="16" s="1"/>
  <c r="BC52" i="16" s="1"/>
  <c r="BC54" i="16" s="1"/>
  <c r="BC55" i="16" s="1"/>
  <c r="BD52" i="16" s="1"/>
  <c r="AU172" i="13"/>
  <c r="AU33" i="13" s="1"/>
  <c r="AV119" i="13"/>
  <c r="AR173" i="18"/>
  <c r="AU110" i="13"/>
  <c r="AT163" i="13"/>
  <c r="AT24" i="13" s="1"/>
  <c r="AT156" i="18" s="1"/>
  <c r="AT183" i="18" s="1"/>
  <c r="AT201" i="18"/>
  <c r="AU152" i="13"/>
  <c r="AU13" i="13" s="1"/>
  <c r="AV99" i="13"/>
  <c r="O15" i="14"/>
  <c r="AO26" i="18"/>
  <c r="AO35" i="18"/>
  <c r="AP199" i="18"/>
  <c r="AP253" i="18" s="1"/>
  <c r="AS40" i="16"/>
  <c r="AS17" i="16" s="1"/>
  <c r="AS34" i="6" s="1"/>
  <c r="AJ49" i="9" s="1"/>
  <c r="AT155" i="14"/>
  <c r="AT16" i="14" s="1"/>
  <c r="AT205" i="18" s="1"/>
  <c r="AT232" i="18" s="1"/>
  <c r="AU129" i="14"/>
  <c r="AT144" i="18"/>
  <c r="O12" i="13"/>
  <c r="O239" i="18"/>
  <c r="AU111" i="13"/>
  <c r="AT164" i="13"/>
  <c r="AT25" i="13" s="1"/>
  <c r="AT157" i="18" s="1"/>
  <c r="AT184" i="18" s="1"/>
  <c r="AU154" i="13"/>
  <c r="AU15" i="13" s="1"/>
  <c r="AV101" i="13"/>
  <c r="O233" i="18"/>
  <c r="AQ170" i="18"/>
  <c r="AR184" i="18"/>
  <c r="O12" i="14"/>
  <c r="AR179" i="18"/>
  <c r="AP42" i="20"/>
  <c r="AP50" i="20" s="1"/>
  <c r="AO52" i="7"/>
  <c r="AT174" i="14"/>
  <c r="AT35" i="14" s="1"/>
  <c r="AU148" i="14"/>
  <c r="AT32" i="17"/>
  <c r="AU29" i="17" s="1"/>
  <c r="AV142" i="14"/>
  <c r="AU168" i="14"/>
  <c r="AU29" i="14" s="1"/>
  <c r="AR194" i="18"/>
  <c r="AV125" i="14"/>
  <c r="AU151" i="14"/>
  <c r="AU12" i="14" s="1"/>
  <c r="AT145" i="18"/>
  <c r="O13" i="13"/>
  <c r="E34" i="16"/>
  <c r="E35" i="16" s="1"/>
  <c r="F32" i="16" s="1"/>
  <c r="N35" i="16"/>
  <c r="O32" i="16" s="1"/>
  <c r="AR17" i="16"/>
  <c r="AU113" i="13"/>
  <c r="AT166" i="13"/>
  <c r="AT27" i="13" s="1"/>
  <c r="AT159" i="18" s="1"/>
  <c r="AT186" i="18" s="1"/>
  <c r="O15" i="12"/>
  <c r="AV98" i="13"/>
  <c r="AU151" i="13"/>
  <c r="AU12" i="13" s="1"/>
  <c r="AO99" i="18"/>
  <c r="AS24" i="18"/>
  <c r="AS22" i="7" s="1"/>
  <c r="AS33" i="18"/>
  <c r="AS47" i="7" s="1"/>
  <c r="AT258" i="18"/>
  <c r="AT266" i="18" s="1"/>
  <c r="AR247" i="18"/>
  <c r="AR238" i="18"/>
  <c r="AU162" i="14"/>
  <c r="AU23" i="14" s="1"/>
  <c r="AV136" i="14"/>
  <c r="AR143" i="18"/>
  <c r="AV130" i="14"/>
  <c r="AU156" i="14"/>
  <c r="AU17" i="14" s="1"/>
  <c r="AU13" i="19"/>
  <c r="AU16" i="19" s="1"/>
  <c r="AT36" i="7"/>
  <c r="O36" i="7" s="1"/>
  <c r="AR235" i="18"/>
  <c r="L37" i="6"/>
  <c r="AO16" i="16"/>
  <c r="AR178" i="18"/>
  <c r="AR176" i="18"/>
  <c r="O37" i="10"/>
  <c r="E32" i="6"/>
  <c r="AS11" i="14"/>
  <c r="AR169" i="18"/>
  <c r="AU21" i="15"/>
  <c r="AU25" i="15" s="1"/>
  <c r="AT26" i="7"/>
  <c r="O26" i="7" s="1"/>
  <c r="M32" i="15"/>
  <c r="N29" i="15" s="1"/>
  <c r="AR248" i="18"/>
  <c r="O26" i="13"/>
  <c r="AT148" i="18"/>
  <c r="O16" i="13"/>
  <c r="AO25" i="18"/>
  <c r="AP142" i="18"/>
  <c r="AP196" i="18" s="1"/>
  <c r="AO34" i="18"/>
  <c r="AT160" i="14"/>
  <c r="AT21" i="14" s="1"/>
  <c r="AT210" i="18" s="1"/>
  <c r="AT237" i="18" s="1"/>
  <c r="AU134" i="14"/>
  <c r="AR232" i="18"/>
  <c r="O15" i="13"/>
  <c r="O36" i="10"/>
  <c r="AO169" i="10"/>
  <c r="AO172" i="10" s="1"/>
  <c r="AO12" i="8" s="1"/>
  <c r="O35" i="10"/>
  <c r="AT91" i="10"/>
  <c r="O91" i="10" s="1"/>
  <c r="AT34" i="10"/>
  <c r="AT103" i="10"/>
  <c r="AT82" i="10"/>
  <c r="O82" i="10" s="1"/>
  <c r="AT90" i="10"/>
  <c r="Q82" i="25" s="1"/>
  <c r="AT95" i="10"/>
  <c r="AT96" i="10"/>
  <c r="AT89" i="10"/>
  <c r="AT83" i="10"/>
  <c r="Q75" i="25" s="1"/>
  <c r="AT87" i="10"/>
  <c r="AT92" i="10"/>
  <c r="O92" i="10" s="1"/>
  <c r="AT94" i="10"/>
  <c r="AT88" i="10"/>
  <c r="AT98" i="10"/>
  <c r="AT101" i="10"/>
  <c r="AT81" i="10"/>
  <c r="AT93" i="10"/>
  <c r="AT99" i="10"/>
  <c r="Q91" i="25" s="1"/>
  <c r="AT154" i="10"/>
  <c r="AT97" i="10"/>
  <c r="AT80" i="10"/>
  <c r="AT104" i="10"/>
  <c r="Q96" i="25" s="1"/>
  <c r="AT85" i="10"/>
  <c r="O85" i="10" s="1"/>
  <c r="AT84" i="10"/>
  <c r="AT86" i="10"/>
  <c r="AT100" i="10"/>
  <c r="AT102" i="10"/>
  <c r="Q94" i="25" s="1"/>
  <c r="AU117" i="13"/>
  <c r="AT170" i="13"/>
  <c r="AT31" i="13" s="1"/>
  <c r="AT163" i="18" s="1"/>
  <c r="AT190" i="18" s="1"/>
  <c r="O97" i="10"/>
  <c r="AS228" i="18"/>
  <c r="AS200" i="18"/>
  <c r="AU108" i="13"/>
  <c r="AT161" i="13"/>
  <c r="AT22" i="13" s="1"/>
  <c r="AR200" i="18"/>
  <c r="M60" i="20"/>
  <c r="AN112" i="18"/>
  <c r="M112" i="18" s="1"/>
  <c r="AR251" i="18"/>
  <c r="AR183" i="18"/>
  <c r="O158" i="18"/>
  <c r="AR185" i="18"/>
  <c r="AU155" i="13"/>
  <c r="AU16" i="13" s="1"/>
  <c r="AV102" i="13"/>
  <c r="AV128" i="14"/>
  <c r="AU154" i="14"/>
  <c r="AU15" i="14" s="1"/>
  <c r="O223" i="18"/>
  <c r="AR250" i="18"/>
  <c r="AL22" i="18"/>
  <c r="AL31" i="18"/>
  <c r="AM110" i="18"/>
  <c r="AM114" i="18" s="1"/>
  <c r="AR237" i="18"/>
  <c r="AV133" i="14"/>
  <c r="AU159" i="14"/>
  <c r="AU20" i="14" s="1"/>
  <c r="AV29" i="10"/>
  <c r="AU38" i="10"/>
  <c r="AS14" i="20"/>
  <c r="AR186" i="18"/>
  <c r="O20" i="14"/>
  <c r="N108" i="10"/>
  <c r="N50" i="10"/>
  <c r="E51" i="10"/>
  <c r="O192" i="18"/>
  <c r="AU135" i="14"/>
  <c r="AT161" i="14"/>
  <c r="AT22" i="14" s="1"/>
  <c r="AU118" i="13"/>
  <c r="AT171" i="13"/>
  <c r="AT32" i="13" s="1"/>
  <c r="AM167" i="10"/>
  <c r="AM173" i="10" s="1"/>
  <c r="AL19" i="7"/>
  <c r="AR229" i="18"/>
  <c r="AR249" i="18"/>
  <c r="AX99" i="16"/>
  <c r="AY96" i="16" s="1"/>
  <c r="AY98" i="16" s="1"/>
  <c r="AY99" i="16" s="1"/>
  <c r="AZ96" i="16" s="1"/>
  <c r="AU126" i="14"/>
  <c r="AT152" i="14"/>
  <c r="AT13" i="14" s="1"/>
  <c r="AR226" i="18"/>
  <c r="AI44" i="9"/>
  <c r="AH45" i="9"/>
  <c r="AK42" i="9"/>
  <c r="AJ43" i="9"/>
  <c r="M99" i="18"/>
  <c r="AN15" i="8"/>
  <c r="M15" i="8" s="1"/>
  <c r="AN113" i="18"/>
  <c r="M111" i="18"/>
  <c r="AU169" i="14"/>
  <c r="AU30" i="14" s="1"/>
  <c r="AV143" i="14"/>
  <c r="AS51" i="10"/>
  <c r="AS79" i="10"/>
  <c r="AI43" i="9"/>
  <c r="AT231" i="18"/>
  <c r="O231" i="18" s="1"/>
  <c r="K15" i="22"/>
  <c r="M15" i="22" s="1"/>
  <c r="AR162" i="10"/>
  <c r="AE15" i="22" s="1"/>
  <c r="AR141" i="10"/>
  <c r="AM20" i="18"/>
  <c r="AM29" i="18"/>
  <c r="AN96" i="18"/>
  <c r="AN100" i="18" s="1"/>
  <c r="AU100" i="13"/>
  <c r="AT153" i="13"/>
  <c r="AT14" i="13" s="1"/>
  <c r="Y17" i="22"/>
  <c r="AT29" i="12"/>
  <c r="AT32" i="6" s="1"/>
  <c r="O32" i="6" s="1"/>
  <c r="AT28" i="12"/>
  <c r="O27" i="12"/>
  <c r="AT170" i="14"/>
  <c r="AT31" i="14" s="1"/>
  <c r="AT220" i="18" s="1"/>
  <c r="AT247" i="18" s="1"/>
  <c r="AU144" i="14"/>
  <c r="G14" i="22"/>
  <c r="O14" i="22" s="1"/>
  <c r="AQ31" i="15"/>
  <c r="AQ11" i="6"/>
  <c r="N11" i="6" s="1"/>
  <c r="E11" i="6" s="1"/>
  <c r="F9" i="5" s="1"/>
  <c r="AQ32" i="15"/>
  <c r="AQ15" i="15"/>
  <c r="AQ44" i="20"/>
  <c r="AQ43" i="20" s="1"/>
  <c r="AQ56" i="20"/>
  <c r="AQ168" i="10"/>
  <c r="AH32" i="9"/>
  <c r="O165" i="18"/>
  <c r="AR230" i="18"/>
  <c r="AU105" i="13"/>
  <c r="AT158" i="13"/>
  <c r="AT19" i="13" s="1"/>
  <c r="X18" i="22"/>
  <c r="AU15" i="12"/>
  <c r="AU21" i="6" s="1"/>
  <c r="AU14" i="12"/>
  <c r="AU25" i="10"/>
  <c r="AV26" i="10"/>
  <c r="AU13" i="10"/>
  <c r="AU35" i="10"/>
  <c r="AP13" i="15"/>
  <c r="AP17" i="15" s="1"/>
  <c r="AO25" i="7"/>
  <c r="AQ227" i="18"/>
  <c r="P99" i="16"/>
  <c r="Q96" i="16" s="1"/>
  <c r="AQ34" i="6"/>
  <c r="N17" i="16"/>
  <c r="E17" i="16" s="1"/>
  <c r="AM13" i="17"/>
  <c r="AM12" i="7" s="1"/>
  <c r="AN22" i="17"/>
  <c r="AN24" i="17" s="1"/>
  <c r="AU146" i="14"/>
  <c r="AT172" i="14"/>
  <c r="AT33" i="14" s="1"/>
  <c r="AT222" i="18" s="1"/>
  <c r="AT249" i="18" s="1"/>
  <c r="M98" i="18"/>
  <c r="AV27" i="10"/>
  <c r="AU36" i="10"/>
  <c r="N64" i="20"/>
  <c r="E64" i="20" s="1"/>
  <c r="AR50" i="10"/>
  <c r="AV116" i="12"/>
  <c r="AU27" i="12"/>
  <c r="AT65" i="16"/>
  <c r="O65" i="16" s="1"/>
  <c r="AK47" i="19"/>
  <c r="AL44" i="19" s="1"/>
  <c r="AK33" i="8"/>
  <c r="L33" i="8" s="1"/>
  <c r="L46" i="19"/>
  <c r="L47" i="19" s="1"/>
  <c r="M44" i="19" s="1"/>
  <c r="AR189" i="18"/>
  <c r="AT160" i="10"/>
  <c r="O41" i="10"/>
  <c r="AS11" i="13"/>
  <c r="N33" i="6"/>
  <c r="E33" i="6" s="1"/>
  <c r="AC17" i="9"/>
  <c r="AC18" i="9" s="1"/>
  <c r="AV109" i="13"/>
  <c r="AU162" i="13"/>
  <c r="AU23" i="13" s="1"/>
  <c r="AW62" i="12"/>
  <c r="AV13" i="12"/>
  <c r="O33" i="13"/>
  <c r="AR187" i="18"/>
  <c r="AT171" i="14"/>
  <c r="AT32" i="14" s="1"/>
  <c r="AU145" i="14"/>
  <c r="AC50" i="9"/>
  <c r="AC41" i="9" s="1"/>
  <c r="AC9" i="22" s="1"/>
  <c r="AL37" i="6"/>
  <c r="S9" i="22" s="1"/>
  <c r="AU139" i="14"/>
  <c r="AT165" i="14"/>
  <c r="AT26" i="14" s="1"/>
  <c r="O21" i="6"/>
  <c r="AF38" i="9"/>
  <c r="AV30" i="10"/>
  <c r="AU39" i="10"/>
  <c r="AO60" i="20"/>
  <c r="AO112" i="18" s="1"/>
  <c r="AO111" i="18"/>
  <c r="AU106" i="13"/>
  <c r="AT159" i="13"/>
  <c r="AT20" i="13" s="1"/>
  <c r="AT152" i="18" s="1"/>
  <c r="AT179" i="18" s="1"/>
  <c r="AV131" i="14"/>
  <c r="AU157" i="14"/>
  <c r="AU18" i="14" s="1"/>
  <c r="L16" i="22"/>
  <c r="AS143" i="10"/>
  <c r="AS14" i="10"/>
  <c r="N16" i="22" s="1"/>
  <c r="F65" i="5"/>
  <c r="AS20" i="16"/>
  <c r="AS14" i="7" s="1"/>
  <c r="AT57" i="16"/>
  <c r="AT60" i="16" s="1"/>
  <c r="AW47" i="16"/>
  <c r="AX44" i="16" s="1"/>
  <c r="AX46" i="16" s="1"/>
  <c r="AU166" i="14"/>
  <c r="AU27" i="14" s="1"/>
  <c r="AV140" i="14"/>
  <c r="AT174" i="13"/>
  <c r="AT35" i="13" s="1"/>
  <c r="AU121" i="13"/>
  <c r="O209" i="18"/>
  <c r="O147" i="18"/>
  <c r="AV32" i="10"/>
  <c r="AU41" i="10"/>
  <c r="AS143" i="18"/>
  <c r="AS171" i="18"/>
  <c r="AS170" i="18" s="1"/>
  <c r="AS18" i="8" s="1"/>
  <c r="AT173" i="13"/>
  <c r="AT34" i="13" s="1"/>
  <c r="AU120" i="13"/>
  <c r="AS15" i="20"/>
  <c r="AT167" i="14"/>
  <c r="AT28" i="14" s="1"/>
  <c r="AU141" i="14"/>
  <c r="AT153" i="14"/>
  <c r="AT14" i="14" s="1"/>
  <c r="AT203" i="18" s="1"/>
  <c r="AT230" i="18" s="1"/>
  <c r="AU127" i="14"/>
  <c r="O21" i="13"/>
  <c r="Z17" i="22"/>
  <c r="AT21" i="12"/>
  <c r="AT22" i="12"/>
  <c r="O22" i="12" s="1"/>
  <c r="O218" i="18"/>
  <c r="AR241" i="18"/>
  <c r="AU114" i="13"/>
  <c r="AT167" i="13"/>
  <c r="AT28" i="13" s="1"/>
  <c r="O29" i="13"/>
  <c r="AG43" i="6"/>
  <c r="W4" i="22" s="1"/>
  <c r="BB51" i="14"/>
  <c r="AF93" i="18"/>
  <c r="AG39" i="18" s="1"/>
  <c r="AG93" i="18" s="1"/>
  <c r="AG29" i="6"/>
  <c r="AF17" i="6"/>
  <c r="AF28" i="6" s="1"/>
  <c r="J3" i="22" s="1"/>
  <c r="P3" i="22"/>
  <c r="AI164" i="11"/>
  <c r="AI167" i="11" s="1"/>
  <c r="AJ163" i="11" s="1"/>
  <c r="AI436" i="11"/>
  <c r="AH45" i="18"/>
  <c r="AH91" i="11"/>
  <c r="K91" i="11" s="1"/>
  <c r="AH92" i="11"/>
  <c r="K92" i="11" s="1"/>
  <c r="K90" i="11"/>
  <c r="AI419" i="11"/>
  <c r="AI422" i="11" s="1"/>
  <c r="AJ418" i="11" s="1"/>
  <c r="K167" i="11"/>
  <c r="L163" i="11" s="1"/>
  <c r="AI62" i="11"/>
  <c r="K150" i="11"/>
  <c r="L146" i="11" s="1"/>
  <c r="AH49" i="18"/>
  <c r="AH160" i="11"/>
  <c r="K160" i="11" s="1"/>
  <c r="AH159" i="11"/>
  <c r="K159" i="11" s="1"/>
  <c r="K158" i="11"/>
  <c r="BA62" i="14"/>
  <c r="BA52" i="14"/>
  <c r="AH64" i="18"/>
  <c r="AH415" i="11"/>
  <c r="K415" i="11" s="1"/>
  <c r="AH414" i="11"/>
  <c r="K414" i="11" s="1"/>
  <c r="K413" i="11"/>
  <c r="BA48" i="14"/>
  <c r="BA59" i="14"/>
  <c r="AI402" i="11"/>
  <c r="AI28" i="11"/>
  <c r="AI31" i="11" s="1"/>
  <c r="AJ27" i="11" s="1"/>
  <c r="AG54" i="20"/>
  <c r="AG68" i="20" s="1"/>
  <c r="AG67" i="20" s="1"/>
  <c r="AF73" i="20"/>
  <c r="AF51" i="7" s="1"/>
  <c r="AF72" i="20"/>
  <c r="AF31" i="7" s="1"/>
  <c r="AI79" i="11"/>
  <c r="BE46" i="13"/>
  <c r="AH109" i="11"/>
  <c r="K109" i="11" s="1"/>
  <c r="AH46" i="18"/>
  <c r="AH108" i="11"/>
  <c r="K108" i="11" s="1"/>
  <c r="K107" i="11"/>
  <c r="AI385" i="11"/>
  <c r="AI334" i="11"/>
  <c r="AI337" i="11" s="1"/>
  <c r="AJ333" i="11" s="1"/>
  <c r="AI317" i="11"/>
  <c r="BA55" i="14"/>
  <c r="K252" i="11"/>
  <c r="L248" i="11" s="1"/>
  <c r="AF16" i="18"/>
  <c r="AH56" i="18"/>
  <c r="AH279" i="11"/>
  <c r="K279" i="11" s="1"/>
  <c r="AH278" i="11"/>
  <c r="K278" i="11" s="1"/>
  <c r="K277" i="11"/>
  <c r="BA45" i="14"/>
  <c r="BE45" i="13"/>
  <c r="BC49" i="14"/>
  <c r="AI232" i="11"/>
  <c r="BE48" i="13"/>
  <c r="AI130" i="11"/>
  <c r="BC54" i="14"/>
  <c r="AH51" i="18"/>
  <c r="AH194" i="11"/>
  <c r="K194" i="11" s="1"/>
  <c r="AH193" i="11"/>
  <c r="K193" i="11" s="1"/>
  <c r="K192" i="11"/>
  <c r="AH54" i="18"/>
  <c r="AH245" i="11"/>
  <c r="K245" i="11" s="1"/>
  <c r="AH244" i="11"/>
  <c r="K244" i="11" s="1"/>
  <c r="K243" i="11"/>
  <c r="BC57" i="14"/>
  <c r="AI198" i="11"/>
  <c r="AH126" i="11"/>
  <c r="K126" i="11" s="1"/>
  <c r="AH125" i="11"/>
  <c r="K125" i="11" s="1"/>
  <c r="AH47" i="18"/>
  <c r="K124" i="11"/>
  <c r="AH58" i="18"/>
  <c r="AH313" i="11"/>
  <c r="K313" i="11" s="1"/>
  <c r="AH312" i="11"/>
  <c r="K312" i="11" s="1"/>
  <c r="K311" i="11"/>
  <c r="AH431" i="11"/>
  <c r="K431" i="11" s="1"/>
  <c r="AH65" i="18"/>
  <c r="AH432" i="11"/>
  <c r="K432" i="11" s="1"/>
  <c r="K430" i="11"/>
  <c r="AI300" i="11"/>
  <c r="AI303" i="11" s="1"/>
  <c r="AJ299" i="11" s="1"/>
  <c r="BB61" i="14"/>
  <c r="X12" i="9"/>
  <c r="AH43" i="18"/>
  <c r="AH57" i="11"/>
  <c r="K57" i="11" s="1"/>
  <c r="AH58" i="11"/>
  <c r="K58" i="11" s="1"/>
  <c r="K56" i="11"/>
  <c r="AH296" i="11"/>
  <c r="K296" i="11" s="1"/>
  <c r="AH57" i="18"/>
  <c r="AH295" i="11"/>
  <c r="K295" i="11" s="1"/>
  <c r="K294" i="11"/>
  <c r="AH42" i="18"/>
  <c r="AH40" i="11"/>
  <c r="K40" i="11" s="1"/>
  <c r="AH41" i="11"/>
  <c r="K41" i="11" s="1"/>
  <c r="K39" i="11"/>
  <c r="BA58" i="14"/>
  <c r="AI266" i="11"/>
  <c r="AI269" i="11" s="1"/>
  <c r="AJ265" i="11" s="1"/>
  <c r="BA50" i="14"/>
  <c r="AH211" i="11"/>
  <c r="K211" i="11" s="1"/>
  <c r="AH52" i="18"/>
  <c r="AH210" i="11"/>
  <c r="K210" i="11" s="1"/>
  <c r="K209" i="11"/>
  <c r="AI368" i="11"/>
  <c r="AI215" i="11"/>
  <c r="BC56" i="14"/>
  <c r="K235" i="11"/>
  <c r="L231" i="11" s="1"/>
  <c r="AH381" i="11"/>
  <c r="K381" i="11" s="1"/>
  <c r="AH380" i="11"/>
  <c r="K380" i="11" s="1"/>
  <c r="AH62" i="18"/>
  <c r="K379" i="11"/>
  <c r="BB60" i="14"/>
  <c r="AH44" i="18"/>
  <c r="AH75" i="11"/>
  <c r="K75" i="11" s="1"/>
  <c r="AH74" i="11"/>
  <c r="K74" i="11" s="1"/>
  <c r="K73" i="11"/>
  <c r="K31" i="11"/>
  <c r="L27" i="11" s="1"/>
  <c r="AI147" i="11"/>
  <c r="BA46" i="14"/>
  <c r="AH48" i="18"/>
  <c r="AH142" i="11"/>
  <c r="K142" i="11" s="1"/>
  <c r="AH143" i="11"/>
  <c r="K143" i="11" s="1"/>
  <c r="K141" i="11"/>
  <c r="W33" i="9"/>
  <c r="AB3" i="22" s="1"/>
  <c r="AI249" i="11"/>
  <c r="AH53" i="18"/>
  <c r="AH227" i="11"/>
  <c r="K227" i="11" s="1"/>
  <c r="AH228" i="11"/>
  <c r="K228" i="11" s="1"/>
  <c r="K226" i="11"/>
  <c r="AI351" i="11"/>
  <c r="AI354" i="11" s="1"/>
  <c r="AJ350" i="11" s="1"/>
  <c r="BD44" i="14"/>
  <c r="AH61" i="18"/>
  <c r="AH364" i="11"/>
  <c r="K364" i="11" s="1"/>
  <c r="AH363" i="11"/>
  <c r="K363" i="11" s="1"/>
  <c r="K362" i="11"/>
  <c r="AH63" i="18"/>
  <c r="AH397" i="11"/>
  <c r="K397" i="11" s="1"/>
  <c r="AH398" i="11"/>
  <c r="K398" i="11" s="1"/>
  <c r="K396" i="11"/>
  <c r="AI113" i="11"/>
  <c r="AH59" i="18"/>
  <c r="AH330" i="11"/>
  <c r="K330" i="11" s="1"/>
  <c r="AH329" i="11"/>
  <c r="K329" i="11" s="1"/>
  <c r="K328" i="11"/>
  <c r="AH13" i="11"/>
  <c r="AH41" i="18"/>
  <c r="AH24" i="11"/>
  <c r="AH23" i="11"/>
  <c r="K22" i="11"/>
  <c r="BE47" i="13"/>
  <c r="AI181" i="11"/>
  <c r="AI184" i="11" s="1"/>
  <c r="AJ180" i="11" s="1"/>
  <c r="BA47" i="14"/>
  <c r="AI96" i="11"/>
  <c r="AI99" i="11" s="1"/>
  <c r="AJ95" i="11" s="1"/>
  <c r="K116" i="11"/>
  <c r="L112" i="11" s="1"/>
  <c r="BA44" i="13"/>
  <c r="AH50" i="18"/>
  <c r="AH176" i="11"/>
  <c r="K176" i="11" s="1"/>
  <c r="AH177" i="11"/>
  <c r="K177" i="11" s="1"/>
  <c r="K175" i="11"/>
  <c r="AF13" i="18"/>
  <c r="AF14" i="8"/>
  <c r="AI45" i="11"/>
  <c r="BD53" i="14"/>
  <c r="AH60" i="18"/>
  <c r="AH347" i="11"/>
  <c r="K347" i="11" s="1"/>
  <c r="AH346" i="11"/>
  <c r="K346" i="11" s="1"/>
  <c r="K345" i="11"/>
  <c r="AI283" i="11"/>
  <c r="AH55" i="18"/>
  <c r="AH262" i="11"/>
  <c r="K262" i="11" s="1"/>
  <c r="AH261" i="11"/>
  <c r="K260" i="11"/>
  <c r="AJ386" i="11"/>
  <c r="AJ46" i="11"/>
  <c r="AJ165" i="11"/>
  <c r="AJ148" i="11"/>
  <c r="AJ250" i="11"/>
  <c r="AJ301" i="11"/>
  <c r="AJ114" i="11"/>
  <c r="AJ216" i="11"/>
  <c r="AJ182" i="11"/>
  <c r="AJ437" i="11"/>
  <c r="AJ284" i="11"/>
  <c r="AJ233" i="11"/>
  <c r="AJ318" i="11"/>
  <c r="AJ199" i="11"/>
  <c r="AJ420" i="11"/>
  <c r="AJ267" i="11"/>
  <c r="AJ335" i="11"/>
  <c r="AJ29" i="11"/>
  <c r="AJ97" i="11"/>
  <c r="AJ63" i="11"/>
  <c r="AJ403" i="11"/>
  <c r="AJ369" i="11"/>
  <c r="AJ352" i="11"/>
  <c r="AJ131" i="11"/>
  <c r="AJ80" i="11"/>
  <c r="O24" i="13" l="1"/>
  <c r="O156" i="18"/>
  <c r="O168" i="18"/>
  <c r="AT38" i="6"/>
  <c r="O36" i="13"/>
  <c r="AS50" i="10"/>
  <c r="AS56" i="20" s="1"/>
  <c r="AS55" i="20" s="1"/>
  <c r="P106" i="25"/>
  <c r="O214" i="18"/>
  <c r="N77" i="16"/>
  <c r="O74" i="16" s="1"/>
  <c r="P110" i="25"/>
  <c r="O18" i="13"/>
  <c r="O150" i="18"/>
  <c r="P108" i="25"/>
  <c r="P100" i="25"/>
  <c r="F68" i="5"/>
  <c r="AG46" i="6"/>
  <c r="AG47" i="6" s="1"/>
  <c r="AT64" i="10"/>
  <c r="O64" i="10" s="1"/>
  <c r="Q85" i="25"/>
  <c r="AT67" i="10"/>
  <c r="O67" i="10" s="1"/>
  <c r="Q88" i="25"/>
  <c r="P118" i="25"/>
  <c r="P111" i="25"/>
  <c r="P99" i="25"/>
  <c r="AT71" i="10"/>
  <c r="O71" i="10" s="1"/>
  <c r="Q92" i="25"/>
  <c r="AT52" i="10"/>
  <c r="O52" i="10" s="1"/>
  <c r="Q73" i="25"/>
  <c r="AT66" i="10"/>
  <c r="O66" i="10" s="1"/>
  <c r="Q87" i="25"/>
  <c r="P117" i="25"/>
  <c r="AT72" i="10"/>
  <c r="O72" i="10" s="1"/>
  <c r="Q93" i="25"/>
  <c r="P116" i="25"/>
  <c r="P103" i="25"/>
  <c r="AT55" i="10"/>
  <c r="O55" i="10" s="1"/>
  <c r="Q76" i="25"/>
  <c r="AT69" i="10"/>
  <c r="O69" i="10" s="1"/>
  <c r="Q90" i="25"/>
  <c r="AT53" i="10"/>
  <c r="O53" i="10" s="1"/>
  <c r="O110" i="10" s="1"/>
  <c r="Q74" i="25"/>
  <c r="P114" i="25"/>
  <c r="P101" i="25"/>
  <c r="AT56" i="10"/>
  <c r="O56" i="10" s="1"/>
  <c r="O113" i="10" s="1"/>
  <c r="Q77" i="25"/>
  <c r="AT59" i="10"/>
  <c r="O59" i="10" s="1"/>
  <c r="Q80" i="25"/>
  <c r="AT74" i="10"/>
  <c r="O74" i="10" s="1"/>
  <c r="Q95" i="25"/>
  <c r="P123" i="25"/>
  <c r="P104" i="25"/>
  <c r="AT65" i="10"/>
  <c r="O65" i="10" s="1"/>
  <c r="Q86" i="25"/>
  <c r="O98" i="10"/>
  <c r="P113" i="25"/>
  <c r="AT57" i="10"/>
  <c r="O57" i="10" s="1"/>
  <c r="Q78" i="25"/>
  <c r="O101" i="10"/>
  <c r="O129" i="10" s="1"/>
  <c r="O80" i="10"/>
  <c r="Q72" i="25"/>
  <c r="AT63" i="10"/>
  <c r="O63" i="10" s="1"/>
  <c r="Q84" i="25"/>
  <c r="AT62" i="10"/>
  <c r="O62" i="10" s="1"/>
  <c r="Q83" i="25"/>
  <c r="P105" i="25"/>
  <c r="AT68" i="10"/>
  <c r="O68" i="10" s="1"/>
  <c r="O125" i="10" s="1"/>
  <c r="Q89" i="25"/>
  <c r="AT58" i="10"/>
  <c r="O58" i="10" s="1"/>
  <c r="Q79" i="25"/>
  <c r="P112" i="25"/>
  <c r="P122" i="25"/>
  <c r="P109" i="25"/>
  <c r="P102" i="25"/>
  <c r="X8" i="9"/>
  <c r="O249" i="18"/>
  <c r="AT153" i="10"/>
  <c r="AD17" i="22" s="1"/>
  <c r="O93" i="10"/>
  <c r="P120" i="25"/>
  <c r="P115" i="25"/>
  <c r="AT60" i="10"/>
  <c r="O60" i="10" s="1"/>
  <c r="Q81" i="25"/>
  <c r="P119" i="25"/>
  <c r="P121" i="25"/>
  <c r="P107" i="25"/>
  <c r="M100" i="18"/>
  <c r="N96" i="18" s="1"/>
  <c r="O25" i="14"/>
  <c r="O241" i="18"/>
  <c r="O213" i="18"/>
  <c r="O180" i="18"/>
  <c r="AF18" i="6"/>
  <c r="O240" i="18"/>
  <c r="O179" i="18"/>
  <c r="O190" i="18"/>
  <c r="O188" i="18"/>
  <c r="O247" i="18"/>
  <c r="AT11" i="14"/>
  <c r="AT39" i="6" s="1"/>
  <c r="AK45" i="9" s="1"/>
  <c r="O184" i="18"/>
  <c r="O230" i="18"/>
  <c r="O210" i="18"/>
  <c r="AR170" i="18"/>
  <c r="AR18" i="8" s="1"/>
  <c r="O237" i="18"/>
  <c r="O21" i="14"/>
  <c r="O186" i="18"/>
  <c r="AL42" i="9"/>
  <c r="AN20" i="18"/>
  <c r="M20" i="18" s="1"/>
  <c r="AN29" i="18"/>
  <c r="M29" i="18" s="1"/>
  <c r="AO96" i="18"/>
  <c r="AO100" i="18" s="1"/>
  <c r="AS22" i="8"/>
  <c r="AU155" i="18"/>
  <c r="G15" i="22"/>
  <c r="O15" i="22" s="1"/>
  <c r="AR168" i="10"/>
  <c r="AR32" i="15"/>
  <c r="AR44" i="20"/>
  <c r="AR43" i="20" s="1"/>
  <c r="AR15" i="15"/>
  <c r="AR56" i="20"/>
  <c r="AR31" i="15"/>
  <c r="AR11" i="6"/>
  <c r="AI32" i="9"/>
  <c r="AN25" i="17"/>
  <c r="AN16" i="17"/>
  <c r="M24" i="17"/>
  <c r="AP25" i="7"/>
  <c r="AQ13" i="15"/>
  <c r="AQ17" i="15" s="1"/>
  <c r="AU170" i="14"/>
  <c r="AU31" i="14" s="1"/>
  <c r="AV144" i="14"/>
  <c r="AU153" i="13"/>
  <c r="AU14" i="13" s="1"/>
  <c r="AV100" i="13"/>
  <c r="AU148" i="18"/>
  <c r="O205" i="18"/>
  <c r="AV13" i="19"/>
  <c r="AV16" i="19" s="1"/>
  <c r="AU36" i="7"/>
  <c r="AT24" i="18"/>
  <c r="AT33" i="18"/>
  <c r="AU258" i="18"/>
  <c r="AU266" i="18" s="1"/>
  <c r="AT14" i="20"/>
  <c r="AU16" i="20" s="1"/>
  <c r="AV168" i="14"/>
  <c r="AV29" i="14" s="1"/>
  <c r="AV218" i="18" s="1"/>
  <c r="AV245" i="18" s="1"/>
  <c r="AW142" i="14"/>
  <c r="O152" i="18"/>
  <c r="AU155" i="14"/>
  <c r="AU16" i="14" s="1"/>
  <c r="AV129" i="14"/>
  <c r="AU145" i="18"/>
  <c r="O20" i="13"/>
  <c r="AQ23" i="18"/>
  <c r="AR117" i="18"/>
  <c r="AR139" i="18" s="1"/>
  <c r="AQ32" i="18"/>
  <c r="AV112" i="13"/>
  <c r="AU165" i="13"/>
  <c r="AU26" i="13" s="1"/>
  <c r="AU206" i="18"/>
  <c r="O232" i="18"/>
  <c r="R54" i="16"/>
  <c r="F54" i="16" s="1"/>
  <c r="F55" i="16" s="1"/>
  <c r="G52" i="16" s="1"/>
  <c r="O31" i="13"/>
  <c r="AU173" i="14"/>
  <c r="AU34" i="14" s="1"/>
  <c r="AV147" i="14"/>
  <c r="AP22" i="6"/>
  <c r="AV120" i="13"/>
  <c r="AU173" i="13"/>
  <c r="AU34" i="13" s="1"/>
  <c r="AN167" i="10"/>
  <c r="AN173" i="10" s="1"/>
  <c r="AM19" i="7"/>
  <c r="AT70" i="10"/>
  <c r="O70" i="10" s="1"/>
  <c r="O99" i="10"/>
  <c r="AT175" i="18"/>
  <c r="O175" i="18" s="1"/>
  <c r="O148" i="18"/>
  <c r="O201" i="18"/>
  <c r="AT228" i="18"/>
  <c r="O228" i="18" s="1"/>
  <c r="BD54" i="16"/>
  <c r="BD55" i="16" s="1"/>
  <c r="BE52" i="16" s="1"/>
  <c r="BE54" i="16" s="1"/>
  <c r="BE55" i="16" s="1"/>
  <c r="BF52" i="16" s="1"/>
  <c r="Z18" i="22"/>
  <c r="AU21" i="12"/>
  <c r="AU22" i="12"/>
  <c r="O250" i="18"/>
  <c r="AQ77" i="16"/>
  <c r="AR74" i="16" s="1"/>
  <c r="AR76" i="16" s="1"/>
  <c r="AQ16" i="16"/>
  <c r="N16" i="16" s="1"/>
  <c r="AV21" i="15"/>
  <c r="AV25" i="15" s="1"/>
  <c r="AU26" i="7"/>
  <c r="AU170" i="13"/>
  <c r="AU31" i="13" s="1"/>
  <c r="AV117" i="13"/>
  <c r="O27" i="13"/>
  <c r="AW130" i="14"/>
  <c r="AV156" i="14"/>
  <c r="AV17" i="14" s="1"/>
  <c r="AV206" i="18" s="1"/>
  <c r="AV233" i="18" s="1"/>
  <c r="AV113" i="13"/>
  <c r="AU166" i="13"/>
  <c r="AU27" i="13" s="1"/>
  <c r="AT172" i="18"/>
  <c r="O172" i="18" s="1"/>
  <c r="O145" i="18"/>
  <c r="AG44" i="6"/>
  <c r="AT166" i="18"/>
  <c r="O34" i="13"/>
  <c r="AW140" i="14"/>
  <c r="AV166" i="14"/>
  <c r="AV27" i="14" s="1"/>
  <c r="AV216" i="18" s="1"/>
  <c r="AV243" i="18" s="1"/>
  <c r="AU158" i="10"/>
  <c r="AT221" i="18"/>
  <c r="O32" i="14"/>
  <c r="AT66" i="16"/>
  <c r="AU63" i="16" s="1"/>
  <c r="AU65" i="16" s="1"/>
  <c r="AW27" i="10"/>
  <c r="AV36" i="10"/>
  <c r="AV155" i="10" s="1"/>
  <c r="AH49" i="9"/>
  <c r="N34" i="6"/>
  <c r="E34" i="6" s="1"/>
  <c r="AW26" i="10"/>
  <c r="AV25" i="10"/>
  <c r="AV13" i="10"/>
  <c r="V19" i="22" s="1"/>
  <c r="AV35" i="10"/>
  <c r="AT151" i="18"/>
  <c r="O19" i="13"/>
  <c r="N43" i="20"/>
  <c r="G16" i="22"/>
  <c r="O16" i="22" s="1"/>
  <c r="AS44" i="20"/>
  <c r="AS43" i="20" s="1"/>
  <c r="AS11" i="6"/>
  <c r="AS32" i="15"/>
  <c r="AJ32" i="9"/>
  <c r="AS15" i="15"/>
  <c r="AS31" i="15"/>
  <c r="AS26" i="6" s="1"/>
  <c r="AJ38" i="9" s="1"/>
  <c r="AS168" i="10"/>
  <c r="AV126" i="14"/>
  <c r="AU152" i="14"/>
  <c r="AU13" i="14" s="1"/>
  <c r="AT164" i="18"/>
  <c r="O32" i="13"/>
  <c r="AT154" i="18"/>
  <c r="O22" i="13"/>
  <c r="AT73" i="10"/>
  <c r="O73" i="10" s="1"/>
  <c r="O102" i="10"/>
  <c r="AO22" i="6"/>
  <c r="O16" i="14"/>
  <c r="AU201" i="18"/>
  <c r="AU31" i="17"/>
  <c r="AU32" i="17" s="1"/>
  <c r="AV29" i="17" s="1"/>
  <c r="O94" i="10"/>
  <c r="AU164" i="13"/>
  <c r="AU25" i="13" s="1"/>
  <c r="AV111" i="13"/>
  <c r="AS41" i="16"/>
  <c r="AT38" i="16" s="1"/>
  <c r="O183" i="18"/>
  <c r="AM18" i="16"/>
  <c r="AU156" i="10"/>
  <c r="AT208" i="18"/>
  <c r="O19" i="14"/>
  <c r="AS88" i="16"/>
  <c r="AT85" i="16" s="1"/>
  <c r="AT87" i="16" s="1"/>
  <c r="AT88" i="16" s="1"/>
  <c r="AU85" i="16" s="1"/>
  <c r="AU87" i="16" s="1"/>
  <c r="AW171" i="12"/>
  <c r="AV20" i="12"/>
  <c r="AV115" i="13"/>
  <c r="AU168" i="13"/>
  <c r="AU29" i="13" s="1"/>
  <c r="O86" i="10"/>
  <c r="AT167" i="18"/>
  <c r="O35" i="13"/>
  <c r="AU155" i="10"/>
  <c r="V18" i="22"/>
  <c r="AQ55" i="20"/>
  <c r="N55" i="20" s="1"/>
  <c r="N56" i="20"/>
  <c r="E56" i="20" s="1"/>
  <c r="K16" i="22"/>
  <c r="M16" i="22" s="1"/>
  <c r="AS141" i="10"/>
  <c r="AS162" i="10"/>
  <c r="AE16" i="22" s="1"/>
  <c r="AT202" i="18"/>
  <c r="O13" i="14"/>
  <c r="AM22" i="18"/>
  <c r="AM31" i="18"/>
  <c r="AN110" i="18"/>
  <c r="AN114" i="18" s="1"/>
  <c r="AU216" i="18"/>
  <c r="AW30" i="10"/>
  <c r="AV39" i="10"/>
  <c r="AV158" i="10" s="1"/>
  <c r="AS33" i="6"/>
  <c r="AS63" i="20"/>
  <c r="O66" i="16"/>
  <c r="P63" i="16" s="1"/>
  <c r="AU158" i="13"/>
  <c r="AU19" i="13" s="1"/>
  <c r="AV105" i="13"/>
  <c r="AQ97" i="18"/>
  <c r="AQ62" i="20"/>
  <c r="AW143" i="14"/>
  <c r="AV169" i="14"/>
  <c r="AV30" i="14" s="1"/>
  <c r="AV219" i="18" s="1"/>
  <c r="AV246" i="18" s="1"/>
  <c r="AV118" i="13"/>
  <c r="AU171" i="13"/>
  <c r="AU32" i="13" s="1"/>
  <c r="O159" i="18"/>
  <c r="AV108" i="13"/>
  <c r="AU161" i="13"/>
  <c r="AU22" i="13" s="1"/>
  <c r="AW136" i="14"/>
  <c r="AV162" i="14"/>
  <c r="AV23" i="14" s="1"/>
  <c r="AV212" i="18" s="1"/>
  <c r="AV239" i="18" s="1"/>
  <c r="AO15" i="8"/>
  <c r="AV151" i="14"/>
  <c r="AV12" i="14" s="1"/>
  <c r="AW125" i="14"/>
  <c r="AV148" i="14"/>
  <c r="AU174" i="14"/>
  <c r="AU35" i="14" s="1"/>
  <c r="AV110" i="13"/>
  <c r="AU163" i="13"/>
  <c r="AU24" i="13" s="1"/>
  <c r="AN26" i="16"/>
  <c r="AM14" i="16"/>
  <c r="AM13" i="7" s="1"/>
  <c r="AW28" i="10"/>
  <c r="AV37" i="10"/>
  <c r="AV156" i="10" s="1"/>
  <c r="AV132" i="14"/>
  <c r="AU158" i="14"/>
  <c r="AU19" i="14" s="1"/>
  <c r="AU159" i="10"/>
  <c r="AT34" i="16"/>
  <c r="AT35" i="16" s="1"/>
  <c r="AU32" i="16" s="1"/>
  <c r="AU34" i="16" s="1"/>
  <c r="AX47" i="16"/>
  <c r="AY44" i="16" s="1"/>
  <c r="AY46" i="16" s="1"/>
  <c r="AY47" i="16" s="1"/>
  <c r="AZ44" i="16" s="1"/>
  <c r="AU207" i="18"/>
  <c r="O100" i="10"/>
  <c r="O128" i="10" s="1"/>
  <c r="O81" i="10"/>
  <c r="AR29" i="15"/>
  <c r="AQ27" i="7"/>
  <c r="N27" i="7" s="1"/>
  <c r="E27" i="7" s="1"/>
  <c r="O28" i="12"/>
  <c r="AU219" i="18"/>
  <c r="AZ98" i="16"/>
  <c r="Q98" i="16" s="1"/>
  <c r="AT211" i="18"/>
  <c r="O22" i="14"/>
  <c r="AT16" i="20"/>
  <c r="O14" i="20"/>
  <c r="AT61" i="10"/>
  <c r="O61" i="10" s="1"/>
  <c r="O90" i="10"/>
  <c r="O89" i="10"/>
  <c r="O34" i="14"/>
  <c r="AS64" i="20"/>
  <c r="AS39" i="6"/>
  <c r="AU212" i="18"/>
  <c r="AT224" i="18"/>
  <c r="O35" i="14"/>
  <c r="O157" i="18"/>
  <c r="O31" i="14"/>
  <c r="AQ199" i="18"/>
  <c r="AQ253" i="18" s="1"/>
  <c r="AP35" i="18"/>
  <c r="AP26" i="18"/>
  <c r="AK40" i="7"/>
  <c r="L40" i="7" s="1"/>
  <c r="AW31" i="10"/>
  <c r="AV40" i="10"/>
  <c r="AV159" i="10" s="1"/>
  <c r="AT162" i="18"/>
  <c r="O30" i="13"/>
  <c r="O84" i="10"/>
  <c r="O112" i="10" s="1"/>
  <c r="AR13" i="20"/>
  <c r="AR19" i="20" s="1"/>
  <c r="AQ29" i="7"/>
  <c r="N29" i="7" s="1"/>
  <c r="E29" i="7" s="1"/>
  <c r="AQ49" i="7"/>
  <c r="N49" i="7" s="1"/>
  <c r="E49" i="7" s="1"/>
  <c r="AV121" i="13"/>
  <c r="AU174" i="13"/>
  <c r="AU35" i="13" s="1"/>
  <c r="AO113" i="18"/>
  <c r="AW109" i="13"/>
  <c r="AV162" i="13"/>
  <c r="AV23" i="13" s="1"/>
  <c r="AV155" i="18" s="1"/>
  <c r="AV182" i="18" s="1"/>
  <c r="AQ170" i="10"/>
  <c r="AQ171" i="10"/>
  <c r="AT54" i="10"/>
  <c r="O54" i="10" s="1"/>
  <c r="O83" i="10"/>
  <c r="AT160" i="18"/>
  <c r="O28" i="13"/>
  <c r="AU153" i="14"/>
  <c r="AU14" i="14" s="1"/>
  <c r="AV127" i="14"/>
  <c r="AT20" i="16"/>
  <c r="AU57" i="16"/>
  <c r="AU60" i="16" s="1"/>
  <c r="AW131" i="14"/>
  <c r="AV157" i="14"/>
  <c r="AV18" i="14" s="1"/>
  <c r="AV207" i="18" s="1"/>
  <c r="AV234" i="18" s="1"/>
  <c r="O119" i="10"/>
  <c r="O203" i="18"/>
  <c r="AV135" i="14"/>
  <c r="AU161" i="14"/>
  <c r="AU22" i="14" s="1"/>
  <c r="AU157" i="10"/>
  <c r="AS227" i="18"/>
  <c r="AS19" i="8" s="1"/>
  <c r="AU160" i="14"/>
  <c r="AU21" i="14" s="1"/>
  <c r="AV134" i="14"/>
  <c r="AR34" i="6"/>
  <c r="AQ18" i="8"/>
  <c r="N18" i="8" s="1"/>
  <c r="E18" i="8" s="1"/>
  <c r="N170" i="18"/>
  <c r="AV138" i="14"/>
  <c r="AU164" i="14"/>
  <c r="AU25" i="14" s="1"/>
  <c r="AL45" i="19"/>
  <c r="AL41" i="19"/>
  <c r="AL42" i="19" s="1"/>
  <c r="AV116" i="13"/>
  <c r="AU169" i="13"/>
  <c r="AU30" i="13" s="1"/>
  <c r="AU167" i="13"/>
  <c r="AU28" i="13" s="1"/>
  <c r="AV114" i="13"/>
  <c r="AU160" i="10"/>
  <c r="Y18" i="22"/>
  <c r="AU28" i="12"/>
  <c r="AU29" i="12"/>
  <c r="AQ30" i="15"/>
  <c r="AQ26" i="6"/>
  <c r="N31" i="15"/>
  <c r="E31" i="15" s="1"/>
  <c r="AK43" i="9"/>
  <c r="AN17" i="8"/>
  <c r="M17" i="8" s="1"/>
  <c r="M113" i="18"/>
  <c r="M114" i="18" s="1"/>
  <c r="N110" i="18" s="1"/>
  <c r="O222" i="18"/>
  <c r="O14" i="14"/>
  <c r="AW29" i="10"/>
  <c r="AV38" i="10"/>
  <c r="AV157" i="10" s="1"/>
  <c r="AU204" i="18"/>
  <c r="AU144" i="18"/>
  <c r="O87" i="10"/>
  <c r="AQ42" i="20"/>
  <c r="AQ50" i="20" s="1"/>
  <c r="AP52" i="7"/>
  <c r="AV122" i="13"/>
  <c r="AU175" i="13"/>
  <c r="AU36" i="13" s="1"/>
  <c r="AE47" i="9"/>
  <c r="AN20" i="6"/>
  <c r="Q11" i="22" s="1"/>
  <c r="M22" i="6"/>
  <c r="AT243" i="18"/>
  <c r="O243" i="18" s="1"/>
  <c r="O216" i="18"/>
  <c r="AK44" i="9"/>
  <c r="AV145" i="14"/>
  <c r="AU171" i="14"/>
  <c r="AU32" i="14" s="1"/>
  <c r="AV141" i="14"/>
  <c r="AU167" i="14"/>
  <c r="AU28" i="14" s="1"/>
  <c r="AW32" i="10"/>
  <c r="AV41" i="10"/>
  <c r="AV160" i="10" s="1"/>
  <c r="AU159" i="13"/>
  <c r="AU20" i="13" s="1"/>
  <c r="AV106" i="13"/>
  <c r="AT215" i="18"/>
  <c r="O26" i="14"/>
  <c r="X19" i="22"/>
  <c r="AV14" i="12"/>
  <c r="AV15" i="12"/>
  <c r="AV21" i="6" s="1"/>
  <c r="AW116" i="12"/>
  <c r="AV27" i="12"/>
  <c r="AQ19" i="8"/>
  <c r="N19" i="8" s="1"/>
  <c r="E19" i="8" s="1"/>
  <c r="N227" i="18"/>
  <c r="O38" i="6"/>
  <c r="AU209" i="18"/>
  <c r="AW128" i="14"/>
  <c r="AV154" i="14"/>
  <c r="AV15" i="14" s="1"/>
  <c r="AV204" i="18" s="1"/>
  <c r="AV231" i="18" s="1"/>
  <c r="AT75" i="10"/>
  <c r="O75" i="10" s="1"/>
  <c r="O104" i="10"/>
  <c r="O34" i="10"/>
  <c r="L17" i="22"/>
  <c r="AT14" i="10"/>
  <c r="N17" i="22" s="1"/>
  <c r="AT143" i="10"/>
  <c r="AW98" i="13"/>
  <c r="AV151" i="13"/>
  <c r="AV12" i="13" s="1"/>
  <c r="O103" i="10"/>
  <c r="AV154" i="13"/>
  <c r="AV15" i="13" s="1"/>
  <c r="AV147" i="18" s="1"/>
  <c r="AV174" i="18" s="1"/>
  <c r="AW101" i="13"/>
  <c r="AT171" i="18"/>
  <c r="O144" i="18"/>
  <c r="AW119" i="13"/>
  <c r="AV172" i="13"/>
  <c r="AV33" i="13" s="1"/>
  <c r="AV165" i="18" s="1"/>
  <c r="AV192" i="18" s="1"/>
  <c r="AT149" i="18"/>
  <c r="O17" i="13"/>
  <c r="AU163" i="14"/>
  <c r="AU24" i="14" s="1"/>
  <c r="AV137" i="14"/>
  <c r="O195" i="18"/>
  <c r="O163" i="18"/>
  <c r="AU157" i="13"/>
  <c r="AU18" i="13" s="1"/>
  <c r="AV104" i="13"/>
  <c r="O161" i="18"/>
  <c r="O29" i="12"/>
  <c r="AU81" i="10"/>
  <c r="R73" i="25" s="1"/>
  <c r="AU89" i="10"/>
  <c r="R81" i="25" s="1"/>
  <c r="AU104" i="10"/>
  <c r="R96" i="25" s="1"/>
  <c r="AU86" i="10"/>
  <c r="R78" i="25" s="1"/>
  <c r="AU92" i="10"/>
  <c r="R84" i="25" s="1"/>
  <c r="AU84" i="10"/>
  <c r="R76" i="25" s="1"/>
  <c r="AU91" i="10"/>
  <c r="R83" i="25" s="1"/>
  <c r="AU101" i="10"/>
  <c r="R93" i="25" s="1"/>
  <c r="AU94" i="10"/>
  <c r="R86" i="25" s="1"/>
  <c r="AU96" i="10"/>
  <c r="R88" i="25" s="1"/>
  <c r="AU83" i="10"/>
  <c r="R75" i="25" s="1"/>
  <c r="AU97" i="10"/>
  <c r="R89" i="25" s="1"/>
  <c r="AU80" i="10"/>
  <c r="R72" i="25" s="1"/>
  <c r="AU87" i="10"/>
  <c r="R79" i="25" s="1"/>
  <c r="AU102" i="10"/>
  <c r="R94" i="25" s="1"/>
  <c r="AU85" i="10"/>
  <c r="R77" i="25" s="1"/>
  <c r="AU98" i="10"/>
  <c r="R90" i="25" s="1"/>
  <c r="AU103" i="10"/>
  <c r="R95" i="25" s="1"/>
  <c r="AU90" i="10"/>
  <c r="R82" i="25" s="1"/>
  <c r="AU99" i="10"/>
  <c r="R91" i="25" s="1"/>
  <c r="AU154" i="10"/>
  <c r="AU95" i="10"/>
  <c r="R87" i="25" s="1"/>
  <c r="AU93" i="10"/>
  <c r="R85" i="25" s="1"/>
  <c r="AU100" i="10"/>
  <c r="R92" i="25" s="1"/>
  <c r="AU82" i="10"/>
  <c r="R74" i="25" s="1"/>
  <c r="AU34" i="10"/>
  <c r="AU88" i="10"/>
  <c r="R80" i="25" s="1"/>
  <c r="AT217" i="18"/>
  <c r="O28" i="14"/>
  <c r="AV139" i="14"/>
  <c r="AU165" i="14"/>
  <c r="AU26" i="14" s="1"/>
  <c r="AX62" i="12"/>
  <c r="AW13" i="12"/>
  <c r="P13" i="12" s="1"/>
  <c r="O95" i="10"/>
  <c r="AU172" i="14"/>
  <c r="AU33" i="14" s="1"/>
  <c r="AV146" i="14"/>
  <c r="AU20" i="8"/>
  <c r="O120" i="10"/>
  <c r="AT146" i="18"/>
  <c r="O14" i="13"/>
  <c r="E108" i="10"/>
  <c r="E50" i="10"/>
  <c r="AV159" i="14"/>
  <c r="AV20" i="14" s="1"/>
  <c r="AV209" i="18" s="1"/>
  <c r="AV236" i="18" s="1"/>
  <c r="AW133" i="14"/>
  <c r="AW102" i="13"/>
  <c r="AV155" i="13"/>
  <c r="AV16" i="13" s="1"/>
  <c r="AV148" i="18" s="1"/>
  <c r="AV175" i="18" s="1"/>
  <c r="O33" i="14"/>
  <c r="AT51" i="10"/>
  <c r="AT79" i="10"/>
  <c r="O96" i="10"/>
  <c r="AP34" i="18"/>
  <c r="AQ142" i="18"/>
  <c r="AQ196" i="18" s="1"/>
  <c r="AP25" i="18"/>
  <c r="AR227" i="18"/>
  <c r="O220" i="18"/>
  <c r="AU218" i="18"/>
  <c r="AU147" i="18"/>
  <c r="AT11" i="13"/>
  <c r="AV152" i="13"/>
  <c r="AV13" i="13" s="1"/>
  <c r="AV145" i="18" s="1"/>
  <c r="AV172" i="18" s="1"/>
  <c r="AW99" i="13"/>
  <c r="AU165" i="18"/>
  <c r="AV103" i="13"/>
  <c r="AU156" i="13"/>
  <c r="AU17" i="13" s="1"/>
  <c r="O25" i="13"/>
  <c r="O24" i="14"/>
  <c r="O177" i="18"/>
  <c r="AV107" i="13"/>
  <c r="AU160" i="13"/>
  <c r="AU21" i="13" s="1"/>
  <c r="O88" i="10"/>
  <c r="AT21" i="18"/>
  <c r="O21" i="18" s="1"/>
  <c r="AT30" i="18"/>
  <c r="O30" i="18" s="1"/>
  <c r="AU103" i="18"/>
  <c r="AU107" i="18" s="1"/>
  <c r="O185" i="18"/>
  <c r="AH25" i="11"/>
  <c r="AI21" i="11" s="1"/>
  <c r="AF28" i="18"/>
  <c r="AF45" i="7" s="1"/>
  <c r="AF44" i="7" s="1"/>
  <c r="W15" i="9" s="1"/>
  <c r="AF19" i="18"/>
  <c r="AF18" i="18" s="1"/>
  <c r="AH93" i="11"/>
  <c r="AI89" i="11" s="1"/>
  <c r="AH331" i="11"/>
  <c r="AI327" i="11" s="1"/>
  <c r="AH297" i="11"/>
  <c r="AI293" i="11" s="1"/>
  <c r="AH127" i="11"/>
  <c r="AI123" i="11" s="1"/>
  <c r="BC51" i="14"/>
  <c r="AH382" i="11"/>
  <c r="AI378" i="11" s="1"/>
  <c r="AH246" i="11"/>
  <c r="AI242" i="11" s="1"/>
  <c r="AH178" i="11"/>
  <c r="AI174" i="11" s="1"/>
  <c r="AH229" i="11"/>
  <c r="AI225" i="11" s="1"/>
  <c r="AH314" i="11"/>
  <c r="AI310" i="11" s="1"/>
  <c r="AH280" i="11"/>
  <c r="AI276" i="11" s="1"/>
  <c r="AH161" i="11"/>
  <c r="AI157" i="11" s="1"/>
  <c r="AH416" i="11"/>
  <c r="AI412" i="11" s="1"/>
  <c r="AJ64" i="11"/>
  <c r="K229" i="11"/>
  <c r="L225" i="11" s="1"/>
  <c r="K237" i="11"/>
  <c r="AH79" i="18"/>
  <c r="K79" i="18" s="1"/>
  <c r="K52" i="18"/>
  <c r="AJ268" i="11"/>
  <c r="AJ149" i="11"/>
  <c r="AJ319" i="11"/>
  <c r="AH348" i="11"/>
  <c r="AI344" i="11" s="1"/>
  <c r="K339" i="11"/>
  <c r="K348" i="11"/>
  <c r="L344" i="11" s="1"/>
  <c r="K356" i="11"/>
  <c r="AJ404" i="11"/>
  <c r="AJ285" i="11"/>
  <c r="AJ387" i="11"/>
  <c r="K261" i="11"/>
  <c r="K263" i="11" s="1"/>
  <c r="L259" i="11" s="1"/>
  <c r="AH263" i="11"/>
  <c r="AI259" i="11" s="1"/>
  <c r="BB46" i="14"/>
  <c r="AH71" i="18"/>
  <c r="K71" i="18" s="1"/>
  <c r="K44" i="18"/>
  <c r="AI209" i="11"/>
  <c r="K220" i="11"/>
  <c r="AH69" i="18"/>
  <c r="K69" i="18" s="1"/>
  <c r="K42" i="18"/>
  <c r="AH70" i="18"/>
  <c r="K70" i="18" s="1"/>
  <c r="K43" i="18"/>
  <c r="BD57" i="14"/>
  <c r="AH78" i="18"/>
  <c r="K78" i="18" s="1"/>
  <c r="K51" i="18"/>
  <c r="AI235" i="11"/>
  <c r="AJ231" i="11" s="1"/>
  <c r="AI226" i="11"/>
  <c r="BB55" i="14"/>
  <c r="K118" i="11"/>
  <c r="AG71" i="20"/>
  <c r="AG24" i="8"/>
  <c r="AI158" i="11"/>
  <c r="AH83" i="18"/>
  <c r="K83" i="18" s="1"/>
  <c r="K56" i="18"/>
  <c r="K110" i="11"/>
  <c r="L106" i="11" s="1"/>
  <c r="BB48" i="14"/>
  <c r="BB52" i="14"/>
  <c r="K135" i="11"/>
  <c r="K127" i="11"/>
  <c r="L123" i="11" s="1"/>
  <c r="K246" i="11"/>
  <c r="L242" i="11" s="1"/>
  <c r="K254" i="11"/>
  <c r="BD54" i="14"/>
  <c r="AI311" i="11"/>
  <c r="AH73" i="18"/>
  <c r="K73" i="18" s="1"/>
  <c r="K46" i="18"/>
  <c r="AI22" i="11"/>
  <c r="AH86" i="18"/>
  <c r="K86" i="18" s="1"/>
  <c r="K59" i="18"/>
  <c r="AJ30" i="11"/>
  <c r="K178" i="11"/>
  <c r="L174" i="11" s="1"/>
  <c r="K186" i="11"/>
  <c r="AH15" i="11"/>
  <c r="K24" i="11"/>
  <c r="AI116" i="11"/>
  <c r="AJ112" i="11" s="1"/>
  <c r="AI107" i="11"/>
  <c r="AH74" i="18"/>
  <c r="K74" i="18" s="1"/>
  <c r="K47" i="18"/>
  <c r="BB62" i="14"/>
  <c r="K33" i="11"/>
  <c r="AJ98" i="11"/>
  <c r="AH87" i="18"/>
  <c r="K87" i="18" s="1"/>
  <c r="K60" i="18"/>
  <c r="K314" i="11"/>
  <c r="L310" i="11" s="1"/>
  <c r="K322" i="11"/>
  <c r="AJ217" i="11"/>
  <c r="AJ336" i="11"/>
  <c r="AJ115" i="11"/>
  <c r="AF13" i="8"/>
  <c r="BB47" i="14"/>
  <c r="AH40" i="18"/>
  <c r="K40" i="18" s="1"/>
  <c r="AH68" i="18"/>
  <c r="K41" i="18"/>
  <c r="BB58" i="14"/>
  <c r="AH84" i="18"/>
  <c r="K84" i="18" s="1"/>
  <c r="K57" i="18"/>
  <c r="AI294" i="11"/>
  <c r="AI133" i="11"/>
  <c r="AJ129" i="11" s="1"/>
  <c r="AI124" i="11"/>
  <c r="AF43" i="6"/>
  <c r="W3" i="22" s="1"/>
  <c r="AF29" i="6"/>
  <c r="AI405" i="11"/>
  <c r="AJ401" i="11" s="1"/>
  <c r="AI396" i="11"/>
  <c r="AH39" i="18"/>
  <c r="AG28" i="18"/>
  <c r="AG19" i="18"/>
  <c r="AI65" i="11"/>
  <c r="AJ61" i="11" s="1"/>
  <c r="AI56" i="11"/>
  <c r="AI413" i="11"/>
  <c r="AI439" i="11"/>
  <c r="AJ435" i="11" s="1"/>
  <c r="AI430" i="11"/>
  <c r="AH59" i="20"/>
  <c r="K13" i="11"/>
  <c r="AH399" i="11"/>
  <c r="AI395" i="11" s="1"/>
  <c r="AH365" i="11"/>
  <c r="AI361" i="11" s="1"/>
  <c r="AH80" i="18"/>
  <c r="K80" i="18" s="1"/>
  <c r="K53" i="18"/>
  <c r="K152" i="11"/>
  <c r="K144" i="11"/>
  <c r="L140" i="11" s="1"/>
  <c r="BB50" i="14"/>
  <c r="AH85" i="18"/>
  <c r="K85" i="18" s="1"/>
  <c r="K58" i="18"/>
  <c r="AH81" i="18"/>
  <c r="K81" i="18" s="1"/>
  <c r="K54" i="18"/>
  <c r="BB45" i="14"/>
  <c r="BF46" i="13"/>
  <c r="K161" i="11"/>
  <c r="L157" i="11" s="1"/>
  <c r="K169" i="11"/>
  <c r="AJ438" i="11"/>
  <c r="K212" i="11"/>
  <c r="L208" i="11" s="1"/>
  <c r="AJ302" i="11"/>
  <c r="AI286" i="11"/>
  <c r="AJ282" i="11" s="1"/>
  <c r="AI277" i="11"/>
  <c r="AI90" i="11"/>
  <c r="AJ81" i="11"/>
  <c r="AJ421" i="11"/>
  <c r="AJ251" i="11"/>
  <c r="AH77" i="18"/>
  <c r="K77" i="18" s="1"/>
  <c r="K50" i="18"/>
  <c r="AI175" i="11"/>
  <c r="K399" i="11"/>
  <c r="L395" i="11" s="1"/>
  <c r="K407" i="11"/>
  <c r="K373" i="11"/>
  <c r="K365" i="11"/>
  <c r="L361" i="11" s="1"/>
  <c r="AH76" i="11"/>
  <c r="AI72" i="11" s="1"/>
  <c r="BC60" i="14"/>
  <c r="AH42" i="11"/>
  <c r="AI38" i="11" s="1"/>
  <c r="AH59" i="11"/>
  <c r="AI55" i="11" s="1"/>
  <c r="AH433" i="11"/>
  <c r="AI429" i="11" s="1"/>
  <c r="AH195" i="11"/>
  <c r="AI191" i="11" s="1"/>
  <c r="BF48" i="13"/>
  <c r="AI328" i="11"/>
  <c r="K424" i="11"/>
  <c r="K416" i="11"/>
  <c r="L412" i="11" s="1"/>
  <c r="K101" i="11"/>
  <c r="AH82" i="18"/>
  <c r="K82" i="18" s="1"/>
  <c r="K55" i="18"/>
  <c r="AH14" i="11"/>
  <c r="K23" i="11"/>
  <c r="BE44" i="14"/>
  <c r="AJ200" i="11"/>
  <c r="BE53" i="14"/>
  <c r="AI345" i="11"/>
  <c r="AI252" i="11"/>
  <c r="AJ248" i="11" s="1"/>
  <c r="AI243" i="11"/>
  <c r="K84" i="11"/>
  <c r="K76" i="11"/>
  <c r="L72" i="11" s="1"/>
  <c r="K382" i="11"/>
  <c r="L378" i="11" s="1"/>
  <c r="K390" i="11"/>
  <c r="BD56" i="14"/>
  <c r="BE56" i="14" s="1"/>
  <c r="AI362" i="11"/>
  <c r="AI260" i="11"/>
  <c r="K42" i="11"/>
  <c r="L38" i="11" s="1"/>
  <c r="K50" i="11"/>
  <c r="K67" i="11"/>
  <c r="K59" i="11"/>
  <c r="L55" i="11" s="1"/>
  <c r="K433" i="11"/>
  <c r="L429" i="11" s="1"/>
  <c r="K441" i="11"/>
  <c r="AI201" i="11"/>
  <c r="AJ197" i="11" s="1"/>
  <c r="AI192" i="11"/>
  <c r="K195" i="11"/>
  <c r="L191" i="11" s="1"/>
  <c r="K203" i="11"/>
  <c r="AI218" i="11"/>
  <c r="AJ214" i="11" s="1"/>
  <c r="BD49" i="14"/>
  <c r="AI82" i="11"/>
  <c r="AJ78" i="11" s="1"/>
  <c r="AI73" i="11"/>
  <c r="BB44" i="13"/>
  <c r="AJ183" i="11"/>
  <c r="AI150" i="11"/>
  <c r="AJ146" i="11" s="1"/>
  <c r="AI141" i="11"/>
  <c r="AH75" i="18"/>
  <c r="K75" i="18" s="1"/>
  <c r="K48" i="18"/>
  <c r="AH89" i="18"/>
  <c r="K89" i="18" s="1"/>
  <c r="K62" i="18"/>
  <c r="BC61" i="14"/>
  <c r="BF45" i="13"/>
  <c r="K288" i="11"/>
  <c r="K280" i="11"/>
  <c r="L276" i="11" s="1"/>
  <c r="AI320" i="11"/>
  <c r="AJ316" i="11" s="1"/>
  <c r="AI388" i="11"/>
  <c r="AJ384" i="11" s="1"/>
  <c r="AI379" i="11"/>
  <c r="BB59" i="14"/>
  <c r="AH76" i="18"/>
  <c r="K76" i="18" s="1"/>
  <c r="K49" i="18"/>
  <c r="K93" i="11"/>
  <c r="L89" i="11" s="1"/>
  <c r="K305" i="11"/>
  <c r="K297" i="11"/>
  <c r="L293" i="11" s="1"/>
  <c r="AJ132" i="11"/>
  <c r="AJ353" i="11"/>
  <c r="AJ166" i="11"/>
  <c r="BF47" i="13"/>
  <c r="AJ370" i="11"/>
  <c r="AJ234" i="11"/>
  <c r="AJ47" i="11"/>
  <c r="K271" i="11"/>
  <c r="AI48" i="11"/>
  <c r="AJ44" i="11" s="1"/>
  <c r="AI39" i="11"/>
  <c r="K331" i="11"/>
  <c r="L327" i="11" s="1"/>
  <c r="AH90" i="18"/>
  <c r="K90" i="18" s="1"/>
  <c r="K63" i="18"/>
  <c r="AH88" i="18"/>
  <c r="K88" i="18" s="1"/>
  <c r="K61" i="18"/>
  <c r="AH212" i="11"/>
  <c r="AI208" i="11" s="1"/>
  <c r="AI371" i="11"/>
  <c r="AJ367" i="11" s="1"/>
  <c r="AH92" i="18"/>
  <c r="K92" i="18" s="1"/>
  <c r="K65" i="18"/>
  <c r="AH110" i="11"/>
  <c r="AI106" i="11" s="1"/>
  <c r="AH91" i="18"/>
  <c r="K91" i="18" s="1"/>
  <c r="K64" i="18"/>
  <c r="AH72" i="18"/>
  <c r="K72" i="18" s="1"/>
  <c r="K45" i="18"/>
  <c r="AH144" i="11"/>
  <c r="AI140" i="11" s="1"/>
  <c r="O123" i="10" l="1"/>
  <c r="R55" i="16"/>
  <c r="S52" i="16" s="1"/>
  <c r="AU17" i="20"/>
  <c r="P17" i="20" s="1"/>
  <c r="O126" i="10"/>
  <c r="O121" i="10"/>
  <c r="E55" i="20"/>
  <c r="E57" i="20" s="1"/>
  <c r="N57" i="20"/>
  <c r="H4" i="22"/>
  <c r="O114" i="10"/>
  <c r="AV20" i="8"/>
  <c r="O115" i="10"/>
  <c r="O11" i="13"/>
  <c r="AQ169" i="10"/>
  <c r="AQ172" i="10" s="1"/>
  <c r="AQ12" i="8" s="1"/>
  <c r="N12" i="8" s="1"/>
  <c r="E12" i="8" s="1"/>
  <c r="AT64" i="20"/>
  <c r="AT226" i="18" s="1"/>
  <c r="AU153" i="10"/>
  <c r="AD18" i="22" s="1"/>
  <c r="R102" i="25"/>
  <c r="R99" i="25"/>
  <c r="R101" i="25"/>
  <c r="R105" i="25"/>
  <c r="R115" i="25"/>
  <c r="R103" i="25"/>
  <c r="R106" i="25"/>
  <c r="R107" i="25"/>
  <c r="R108" i="25"/>
  <c r="R100" i="25"/>
  <c r="R104" i="25"/>
  <c r="R110" i="25"/>
  <c r="R112" i="25"/>
  <c r="R119" i="25"/>
  <c r="R120" i="25"/>
  <c r="R111" i="25"/>
  <c r="R121" i="25"/>
  <c r="R122" i="25"/>
  <c r="R113" i="25"/>
  <c r="R123" i="25"/>
  <c r="R116" i="25"/>
  <c r="R109" i="25"/>
  <c r="R114" i="25"/>
  <c r="R118" i="25"/>
  <c r="R117" i="25"/>
  <c r="AT50" i="10"/>
  <c r="AK32" i="9" s="1"/>
  <c r="Q99" i="25"/>
  <c r="Q103" i="25"/>
  <c r="Q106" i="25"/>
  <c r="Q116" i="25"/>
  <c r="Q107" i="25"/>
  <c r="Q108" i="25"/>
  <c r="Q109" i="25"/>
  <c r="Q100" i="25"/>
  <c r="Q101" i="25"/>
  <c r="Q105" i="25"/>
  <c r="Q104" i="25"/>
  <c r="Q120" i="25"/>
  <c r="Q111" i="25"/>
  <c r="Q121" i="25"/>
  <c r="Q115" i="25"/>
  <c r="Q122" i="25"/>
  <c r="Q113" i="25"/>
  <c r="Q114" i="25"/>
  <c r="Q117" i="25"/>
  <c r="Q110" i="25"/>
  <c r="Q119" i="25"/>
  <c r="Q112" i="25"/>
  <c r="Q118" i="25"/>
  <c r="Q123" i="25"/>
  <c r="Q102" i="25"/>
  <c r="AF27" i="18"/>
  <c r="O11" i="14"/>
  <c r="AU35" i="16"/>
  <c r="AV32" i="16" s="1"/>
  <c r="AM42" i="9"/>
  <c r="AV31" i="17"/>
  <c r="AV17" i="17" s="1"/>
  <c r="AV41" i="6" s="1"/>
  <c r="AR42" i="20"/>
  <c r="AR50" i="20" s="1"/>
  <c r="AQ52" i="7"/>
  <c r="N52" i="7" s="1"/>
  <c r="E52" i="7" s="1"/>
  <c r="P14" i="12"/>
  <c r="AM39" i="19"/>
  <c r="AU192" i="18"/>
  <c r="AT173" i="18"/>
  <c r="O173" i="18" s="1"/>
  <c r="O146" i="18"/>
  <c r="AU215" i="18"/>
  <c r="AU71" i="10"/>
  <c r="AU58" i="10"/>
  <c r="AU57" i="10"/>
  <c r="AX101" i="13"/>
  <c r="AW154" i="13"/>
  <c r="AW15" i="13" s="1"/>
  <c r="AW147" i="18" s="1"/>
  <c r="AW174" i="18" s="1"/>
  <c r="O14" i="10"/>
  <c r="AX32" i="10"/>
  <c r="AW41" i="10"/>
  <c r="AW160" i="10" s="1"/>
  <c r="M20" i="6"/>
  <c r="AU171" i="18"/>
  <c r="AL46" i="19"/>
  <c r="AX131" i="14"/>
  <c r="AW157" i="14"/>
  <c r="AW18" i="14" s="1"/>
  <c r="AW207" i="18" s="1"/>
  <c r="AW234" i="18" s="1"/>
  <c r="AS13" i="20"/>
  <c r="AS19" i="20" s="1"/>
  <c r="AR29" i="7"/>
  <c r="AR49" i="7"/>
  <c r="AT15" i="20"/>
  <c r="O16" i="20"/>
  <c r="AW115" i="13"/>
  <c r="AV168" i="13"/>
  <c r="AV29" i="13" s="1"/>
  <c r="AV161" i="18" s="1"/>
  <c r="AV188" i="18" s="1"/>
  <c r="O130" i="10"/>
  <c r="AV89" i="10"/>
  <c r="AV98" i="10"/>
  <c r="AV90" i="10"/>
  <c r="AV100" i="10"/>
  <c r="AV94" i="10"/>
  <c r="AV103" i="10"/>
  <c r="AV82" i="10"/>
  <c r="AV80" i="10"/>
  <c r="S72" i="25" s="1"/>
  <c r="AV99" i="10"/>
  <c r="AV104" i="10"/>
  <c r="AV83" i="10"/>
  <c r="AV81" i="10"/>
  <c r="AV85" i="10"/>
  <c r="AV97" i="10"/>
  <c r="AV86" i="10"/>
  <c r="AV34" i="10"/>
  <c r="AV102" i="10"/>
  <c r="AV84" i="10"/>
  <c r="AV87" i="10"/>
  <c r="AV91" i="10"/>
  <c r="AV92" i="10"/>
  <c r="AV154" i="10"/>
  <c r="AV153" i="10" s="1"/>
  <c r="AD19" i="22" s="1"/>
  <c r="AV96" i="10"/>
  <c r="AV95" i="10"/>
  <c r="AV88" i="10"/>
  <c r="AV101" i="10"/>
  <c r="AV93" i="10"/>
  <c r="AU166" i="18"/>
  <c r="N32" i="18"/>
  <c r="E32" i="18"/>
  <c r="AQ46" i="7"/>
  <c r="N46" i="7" s="1"/>
  <c r="E46" i="7" s="1"/>
  <c r="AW100" i="13"/>
  <c r="AV153" i="13"/>
  <c r="AV14" i="13" s="1"/>
  <c r="AV146" i="18" s="1"/>
  <c r="AV173" i="18" s="1"/>
  <c r="AW114" i="13"/>
  <c r="AV167" i="13"/>
  <c r="AV28" i="13" s="1"/>
  <c r="AV160" i="18" s="1"/>
  <c r="AV187" i="18" s="1"/>
  <c r="O117" i="10"/>
  <c r="O34" i="16"/>
  <c r="AN28" i="16"/>
  <c r="AN29" i="16" s="1"/>
  <c r="AW162" i="14"/>
  <c r="AW23" i="14" s="1"/>
  <c r="AW212" i="18" s="1"/>
  <c r="AW239" i="18" s="1"/>
  <c r="AX136" i="14"/>
  <c r="AU164" i="18"/>
  <c r="Z19" i="22"/>
  <c r="AV22" i="12"/>
  <c r="AV38" i="6" s="1"/>
  <c r="AV21" i="12"/>
  <c r="AT40" i="16"/>
  <c r="AT41" i="16" s="1"/>
  <c r="AU38" i="16" s="1"/>
  <c r="AT29" i="15"/>
  <c r="AS27" i="7"/>
  <c r="AT248" i="18"/>
  <c r="O248" i="18" s="1"/>
  <c r="O221" i="18"/>
  <c r="AW120" i="13"/>
  <c r="AV173" i="13"/>
  <c r="AV34" i="13" s="1"/>
  <c r="AV166" i="18" s="1"/>
  <c r="AV193" i="18" s="1"/>
  <c r="AR23" i="18"/>
  <c r="AR21" i="7" s="1"/>
  <c r="AR32" i="18"/>
  <c r="AR46" i="7" s="1"/>
  <c r="AS117" i="18"/>
  <c r="AS139" i="18" s="1"/>
  <c r="AW168" i="14"/>
  <c r="AW29" i="14" s="1"/>
  <c r="AX142" i="14"/>
  <c r="AU146" i="18"/>
  <c r="AR26" i="6"/>
  <c r="AR30" i="15"/>
  <c r="AU66" i="10"/>
  <c r="AT238" i="18"/>
  <c r="O238" i="18" s="1"/>
  <c r="O211" i="18"/>
  <c r="AU156" i="18"/>
  <c r="AW118" i="13"/>
  <c r="AV171" i="13"/>
  <c r="AV32" i="13" s="1"/>
  <c r="AV164" i="18" s="1"/>
  <c r="AV191" i="18" s="1"/>
  <c r="AS169" i="18"/>
  <c r="AX171" i="12"/>
  <c r="AW20" i="12"/>
  <c r="P20" i="12" s="1"/>
  <c r="AV164" i="13"/>
  <c r="AV25" i="13" s="1"/>
  <c r="AV157" i="18" s="1"/>
  <c r="AV184" i="18" s="1"/>
  <c r="AW111" i="13"/>
  <c r="AT181" i="18"/>
  <c r="O181" i="18" s="1"/>
  <c r="O154" i="18"/>
  <c r="AU159" i="18"/>
  <c r="E23" i="18"/>
  <c r="N23" i="18"/>
  <c r="AQ21" i="7"/>
  <c r="N21" i="7" s="1"/>
  <c r="E21" i="7" s="1"/>
  <c r="AW144" i="14"/>
  <c r="AV170" i="14"/>
  <c r="AV31" i="14" s="1"/>
  <c r="AV220" i="18" s="1"/>
  <c r="AV247" i="18" s="1"/>
  <c r="AR55" i="20"/>
  <c r="AO20" i="18"/>
  <c r="AO29" i="18"/>
  <c r="AP96" i="18"/>
  <c r="AP100" i="18" s="1"/>
  <c r="AU64" i="10"/>
  <c r="AU217" i="18"/>
  <c r="AU20" i="16"/>
  <c r="AU14" i="7" s="1"/>
  <c r="AV57" i="16"/>
  <c r="AV60" i="16" s="1"/>
  <c r="AW107" i="13"/>
  <c r="AV160" i="13"/>
  <c r="AV21" i="13" s="1"/>
  <c r="AV153" i="18" s="1"/>
  <c r="AV180" i="18" s="1"/>
  <c r="AU60" i="10"/>
  <c r="AT63" i="20"/>
  <c r="AT169" i="18" s="1"/>
  <c r="AT33" i="6"/>
  <c r="AR142" i="18"/>
  <c r="AR196" i="18" s="1"/>
  <c r="AQ34" i="18"/>
  <c r="AQ25" i="18"/>
  <c r="AX102" i="13"/>
  <c r="AW155" i="13"/>
  <c r="AW16" i="13" s="1"/>
  <c r="AW148" i="18" s="1"/>
  <c r="AW175" i="18" s="1"/>
  <c r="AT244" i="18"/>
  <c r="O244" i="18" s="1"/>
  <c r="O217" i="18"/>
  <c r="AU54" i="10"/>
  <c r="AU52" i="10"/>
  <c r="AV144" i="18"/>
  <c r="O132" i="10"/>
  <c r="AU221" i="18"/>
  <c r="AU168" i="18"/>
  <c r="AX29" i="10"/>
  <c r="AW38" i="10"/>
  <c r="AW157" i="10" s="1"/>
  <c r="E170" i="18"/>
  <c r="E196" i="18" s="1"/>
  <c r="F142" i="18" s="1"/>
  <c r="N196" i="18"/>
  <c r="O142" i="18" s="1"/>
  <c r="AW127" i="14"/>
  <c r="AV153" i="14"/>
  <c r="AV14" i="14" s="1"/>
  <c r="AV203" i="18" s="1"/>
  <c r="AV230" i="18" s="1"/>
  <c r="AO17" i="8"/>
  <c r="AT189" i="18"/>
  <c r="O189" i="18" s="1"/>
  <c r="O162" i="18"/>
  <c r="O118" i="10"/>
  <c r="AZ99" i="16"/>
  <c r="BA96" i="16" s="1"/>
  <c r="BA98" i="16" s="1"/>
  <c r="AV163" i="13"/>
  <c r="AV24" i="13" s="1"/>
  <c r="AV156" i="18" s="1"/>
  <c r="AV183" i="18" s="1"/>
  <c r="AW110" i="13"/>
  <c r="AJ46" i="9"/>
  <c r="AT229" i="18"/>
  <c r="O229" i="18" s="1"/>
  <c r="O202" i="18"/>
  <c r="AU88" i="16"/>
  <c r="AV85" i="16" s="1"/>
  <c r="AV87" i="16" s="1"/>
  <c r="AV88" i="16" s="1"/>
  <c r="AW85" i="16" s="1"/>
  <c r="AW87" i="16" s="1"/>
  <c r="AW88" i="16" s="1"/>
  <c r="AX85" i="16" s="1"/>
  <c r="AU157" i="18"/>
  <c r="AF47" i="9"/>
  <c r="AO20" i="6"/>
  <c r="Q12" i="22" s="1"/>
  <c r="AX26" i="10"/>
  <c r="AW25" i="10"/>
  <c r="AW13" i="10"/>
  <c r="V20" i="22" s="1"/>
  <c r="AW35" i="10"/>
  <c r="AW113" i="13"/>
  <c r="AV166" i="13"/>
  <c r="AV27" i="13" s="1"/>
  <c r="AV159" i="18" s="1"/>
  <c r="AV186" i="18" s="1"/>
  <c r="AG47" i="9"/>
  <c r="AP20" i="6"/>
  <c r="Q13" i="22" s="1"/>
  <c r="AU220" i="18"/>
  <c r="AR97" i="18"/>
  <c r="AR62" i="20"/>
  <c r="AR19" i="8"/>
  <c r="AQ111" i="18"/>
  <c r="AQ60" i="20"/>
  <c r="N30" i="15"/>
  <c r="AU160" i="18"/>
  <c r="AV164" i="14"/>
  <c r="AV25" i="14" s="1"/>
  <c r="AV214" i="18" s="1"/>
  <c r="AV241" i="18" s="1"/>
  <c r="AW138" i="14"/>
  <c r="AX109" i="13"/>
  <c r="AW162" i="13"/>
  <c r="AW23" i="13" s="1"/>
  <c r="AW155" i="18" s="1"/>
  <c r="AW182" i="18" s="1"/>
  <c r="P15" i="13"/>
  <c r="AX133" i="14"/>
  <c r="AW159" i="14"/>
  <c r="AW20" i="14" s="1"/>
  <c r="AV172" i="14"/>
  <c r="AV33" i="14" s="1"/>
  <c r="AV222" i="18" s="1"/>
  <c r="AV249" i="18" s="1"/>
  <c r="AW146" i="14"/>
  <c r="AU70" i="10"/>
  <c r="AU67" i="10"/>
  <c r="AT176" i="18"/>
  <c r="O176" i="18" s="1"/>
  <c r="O149" i="18"/>
  <c r="AX98" i="13"/>
  <c r="AW151" i="13"/>
  <c r="AW12" i="13" s="1"/>
  <c r="P12" i="13" s="1"/>
  <c r="AT200" i="18"/>
  <c r="O200" i="18" s="1"/>
  <c r="AW145" i="14"/>
  <c r="AV171" i="14"/>
  <c r="AV32" i="14" s="1"/>
  <c r="AV221" i="18" s="1"/>
  <c r="AV248" i="18" s="1"/>
  <c r="AW122" i="13"/>
  <c r="AV175" i="13"/>
  <c r="AV36" i="13" s="1"/>
  <c r="AV168" i="18" s="1"/>
  <c r="AV195" i="18" s="1"/>
  <c r="AU32" i="6"/>
  <c r="AU203" i="18"/>
  <c r="AU224" i="18"/>
  <c r="AW169" i="14"/>
  <c r="AW30" i="14" s="1"/>
  <c r="AW219" i="18" s="1"/>
  <c r="AW246" i="18" s="1"/>
  <c r="AX143" i="14"/>
  <c r="O122" i="10"/>
  <c r="AT191" i="18"/>
  <c r="O191" i="18" s="1"/>
  <c r="O164" i="18"/>
  <c r="AW21" i="15"/>
  <c r="AW25" i="15" s="1"/>
  <c r="AV26" i="7"/>
  <c r="AU38" i="6"/>
  <c r="AW147" i="14"/>
  <c r="AV173" i="14"/>
  <c r="AV34" i="14" s="1"/>
  <c r="AV223" i="18" s="1"/>
  <c r="AV250" i="18" s="1"/>
  <c r="AU233" i="18"/>
  <c r="AU15" i="20"/>
  <c r="AR13" i="15"/>
  <c r="AR17" i="15" s="1"/>
  <c r="AQ25" i="7"/>
  <c r="N25" i="7" s="1"/>
  <c r="E25" i="7" s="1"/>
  <c r="AU153" i="18"/>
  <c r="AU79" i="10"/>
  <c r="AU51" i="10"/>
  <c r="AV163" i="14"/>
  <c r="AV24" i="14" s="1"/>
  <c r="AV213" i="18" s="1"/>
  <c r="AV240" i="18" s="1"/>
  <c r="AW137" i="14"/>
  <c r="AU211" i="18"/>
  <c r="AW141" i="14"/>
  <c r="AV167" i="14"/>
  <c r="AV28" i="14" s="1"/>
  <c r="AV217" i="18" s="1"/>
  <c r="AV244" i="18" s="1"/>
  <c r="AV161" i="14"/>
  <c r="AV22" i="14" s="1"/>
  <c r="AV211" i="18" s="1"/>
  <c r="AV238" i="18" s="1"/>
  <c r="AW135" i="14"/>
  <c r="P147" i="18"/>
  <c r="AU174" i="18"/>
  <c r="AU222" i="18"/>
  <c r="AU14" i="20"/>
  <c r="AU61" i="10"/>
  <c r="AU65" i="10"/>
  <c r="O131" i="10"/>
  <c r="AU167" i="18"/>
  <c r="AX31" i="10"/>
  <c r="AW40" i="10"/>
  <c r="AW159" i="10" s="1"/>
  <c r="AT251" i="18"/>
  <c r="O251" i="18" s="1"/>
  <c r="O224" i="18"/>
  <c r="AU234" i="18"/>
  <c r="AV174" i="14"/>
  <c r="AV35" i="14" s="1"/>
  <c r="AV224" i="18" s="1"/>
  <c r="AV251" i="18" s="1"/>
  <c r="AW148" i="14"/>
  <c r="O109" i="10"/>
  <c r="N62" i="20"/>
  <c r="E62" i="20" s="1"/>
  <c r="AQ98" i="18"/>
  <c r="N98" i="18" s="1"/>
  <c r="AX30" i="10"/>
  <c r="AW39" i="10"/>
  <c r="AW158" i="10" s="1"/>
  <c r="AT194" i="18"/>
  <c r="O194" i="18" s="1"/>
  <c r="O167" i="18"/>
  <c r="AT235" i="18"/>
  <c r="O235" i="18" s="1"/>
  <c r="O208" i="18"/>
  <c r="AU202" i="18"/>
  <c r="AX140" i="14"/>
  <c r="AW166" i="14"/>
  <c r="AW27" i="14" s="1"/>
  <c r="AX130" i="14"/>
  <c r="AW156" i="14"/>
  <c r="AW17" i="14" s="1"/>
  <c r="AW206" i="18" s="1"/>
  <c r="AW233" i="18" s="1"/>
  <c r="AU223" i="18"/>
  <c r="AV258" i="18"/>
  <c r="AV266" i="18" s="1"/>
  <c r="AU33" i="18"/>
  <c r="AU47" i="7" s="1"/>
  <c r="AU24" i="18"/>
  <c r="AU22" i="7" s="1"/>
  <c r="P16" i="13"/>
  <c r="AS29" i="15"/>
  <c r="AS30" i="15" s="1"/>
  <c r="AR27" i="7"/>
  <c r="O51" i="10"/>
  <c r="AU74" i="10"/>
  <c r="AU72" i="10"/>
  <c r="AX119" i="13"/>
  <c r="AW172" i="13"/>
  <c r="AW33" i="13" s="1"/>
  <c r="E227" i="18"/>
  <c r="E253" i="18" s="1"/>
  <c r="F199" i="18" s="1"/>
  <c r="N253" i="18"/>
  <c r="O199" i="18" s="1"/>
  <c r="AT242" i="18"/>
  <c r="O242" i="18" s="1"/>
  <c r="O215" i="18"/>
  <c r="AU162" i="18"/>
  <c r="AI49" i="9"/>
  <c r="Q99" i="16"/>
  <c r="R96" i="16" s="1"/>
  <c r="AT187" i="18"/>
  <c r="O187" i="18" s="1"/>
  <c r="O160" i="18"/>
  <c r="AW121" i="13"/>
  <c r="AV174" i="13"/>
  <c r="AV35" i="13" s="1"/>
  <c r="AV167" i="18" s="1"/>
  <c r="AV194" i="18" s="1"/>
  <c r="E16" i="16"/>
  <c r="AU246" i="18"/>
  <c r="AU208" i="18"/>
  <c r="AX125" i="14"/>
  <c r="AW151" i="14"/>
  <c r="AW12" i="14" s="1"/>
  <c r="P12" i="14" s="1"/>
  <c r="AQ99" i="18"/>
  <c r="N97" i="18"/>
  <c r="AU17" i="17"/>
  <c r="O124" i="10"/>
  <c r="AV152" i="14"/>
  <c r="AV13" i="14" s="1"/>
  <c r="AV202" i="18" s="1"/>
  <c r="AV229" i="18" s="1"/>
  <c r="AW126" i="14"/>
  <c r="AQ22" i="6"/>
  <c r="N22" i="6" s="1"/>
  <c r="O87" i="16"/>
  <c r="O127" i="10"/>
  <c r="AU158" i="18"/>
  <c r="AU172" i="18"/>
  <c r="AT47" i="7"/>
  <c r="O47" i="7" s="1"/>
  <c r="O33" i="18"/>
  <c r="P148" i="18"/>
  <c r="AU175" i="18"/>
  <c r="M25" i="17"/>
  <c r="N22" i="17" s="1"/>
  <c r="AR170" i="10"/>
  <c r="AR171" i="10"/>
  <c r="AF20" i="7"/>
  <c r="AF18" i="7" s="1"/>
  <c r="W13" i="9" s="1"/>
  <c r="AU30" i="18"/>
  <c r="AU21" i="18"/>
  <c r="AV103" i="18"/>
  <c r="AV107" i="18" s="1"/>
  <c r="AU149" i="18"/>
  <c r="AU245" i="18"/>
  <c r="AU59" i="10"/>
  <c r="AU69" i="10"/>
  <c r="AU62" i="10"/>
  <c r="AW104" i="13"/>
  <c r="AV157" i="13"/>
  <c r="AV18" i="13" s="1"/>
  <c r="AV150" i="18" s="1"/>
  <c r="AV177" i="18" s="1"/>
  <c r="AW154" i="14"/>
  <c r="AW15" i="14" s="1"/>
  <c r="AX128" i="14"/>
  <c r="AW106" i="13"/>
  <c r="AV159" i="13"/>
  <c r="AV20" i="13" s="1"/>
  <c r="AV152" i="18" s="1"/>
  <c r="AV179" i="18" s="1"/>
  <c r="O116" i="10"/>
  <c r="AW116" i="13"/>
  <c r="AV169" i="13"/>
  <c r="AV30" i="13" s="1"/>
  <c r="AV162" i="18" s="1"/>
  <c r="AV189" i="18" s="1"/>
  <c r="O111" i="10"/>
  <c r="AU239" i="18"/>
  <c r="AZ46" i="16"/>
  <c r="Q46" i="16" s="1"/>
  <c r="AW132" i="14"/>
  <c r="AV158" i="14"/>
  <c r="AV19" i="14" s="1"/>
  <c r="AV208" i="18" s="1"/>
  <c r="AV235" i="18" s="1"/>
  <c r="AV201" i="18"/>
  <c r="AW105" i="13"/>
  <c r="AV158" i="13"/>
  <c r="AV19" i="13" s="1"/>
  <c r="AV151" i="18" s="1"/>
  <c r="AV178" i="18" s="1"/>
  <c r="AU243" i="18"/>
  <c r="AU11" i="14"/>
  <c r="AS171" i="10"/>
  <c r="AS170" i="10"/>
  <c r="E43" i="20"/>
  <c r="E50" i="20" s="1"/>
  <c r="F42" i="20" s="1"/>
  <c r="N50" i="20"/>
  <c r="O42" i="20" s="1"/>
  <c r="AX27" i="10"/>
  <c r="AW36" i="10"/>
  <c r="AT193" i="18"/>
  <c r="O193" i="18" s="1"/>
  <c r="O166" i="18"/>
  <c r="AR77" i="16"/>
  <c r="AS74" i="16" s="1"/>
  <c r="AS76" i="16" s="1"/>
  <c r="AR16" i="16"/>
  <c r="AV165" i="13"/>
  <c r="AV26" i="13" s="1"/>
  <c r="AV158" i="18" s="1"/>
  <c r="AV185" i="18" s="1"/>
  <c r="AW112" i="13"/>
  <c r="AW129" i="14"/>
  <c r="AV155" i="14"/>
  <c r="AV16" i="14" s="1"/>
  <c r="AV205" i="18" s="1"/>
  <c r="AV232" i="18" s="1"/>
  <c r="AT22" i="7"/>
  <c r="O22" i="7" s="1"/>
  <c r="O24" i="18"/>
  <c r="AN35" i="6"/>
  <c r="AN14" i="17"/>
  <c r="M16" i="17"/>
  <c r="O79" i="10"/>
  <c r="AW152" i="13"/>
  <c r="AW13" i="13" s="1"/>
  <c r="AW145" i="18" s="1"/>
  <c r="AW172" i="18" s="1"/>
  <c r="AX99" i="13"/>
  <c r="AW139" i="14"/>
  <c r="AV165" i="14"/>
  <c r="AV26" i="14" s="1"/>
  <c r="AV215" i="18" s="1"/>
  <c r="AV242" i="18" s="1"/>
  <c r="AU75" i="10"/>
  <c r="AU11" i="13"/>
  <c r="AU231" i="18"/>
  <c r="AH38" i="9"/>
  <c r="N26" i="6"/>
  <c r="E26" i="6" s="1"/>
  <c r="AU214" i="18"/>
  <c r="AQ35" i="18"/>
  <c r="AQ26" i="18"/>
  <c r="AR199" i="18"/>
  <c r="AR253" i="18" s="1"/>
  <c r="AU68" i="10"/>
  <c r="AU213" i="18"/>
  <c r="AT14" i="7"/>
  <c r="O14" i="7" s="1"/>
  <c r="O20" i="16"/>
  <c r="AW103" i="13"/>
  <c r="AV156" i="13"/>
  <c r="AV17" i="13" s="1"/>
  <c r="AV149" i="18" s="1"/>
  <c r="AV176" i="18" s="1"/>
  <c r="K17" i="22"/>
  <c r="M17" i="22" s="1"/>
  <c r="AT141" i="10"/>
  <c r="AT162" i="10"/>
  <c r="AE17" i="22" s="1"/>
  <c r="X20" i="22"/>
  <c r="AW14" i="12"/>
  <c r="AW15" i="12"/>
  <c r="AW21" i="6" s="1"/>
  <c r="L18" i="22"/>
  <c r="AU14" i="10"/>
  <c r="N18" i="22" s="1"/>
  <c r="AU143" i="10"/>
  <c r="AU56" i="10"/>
  <c r="AU55" i="10"/>
  <c r="AU150" i="18"/>
  <c r="AT143" i="18"/>
  <c r="O143" i="18" s="1"/>
  <c r="Y19" i="22"/>
  <c r="AV28" i="12"/>
  <c r="AV29" i="12"/>
  <c r="AV14" i="20" s="1"/>
  <c r="AW16" i="20" s="1"/>
  <c r="AW15" i="20" s="1"/>
  <c r="AW22" i="8" s="1"/>
  <c r="AU152" i="18"/>
  <c r="AW134" i="14"/>
  <c r="AV160" i="14"/>
  <c r="AV21" i="14" s="1"/>
  <c r="AV210" i="18" s="1"/>
  <c r="AV237" i="18" s="1"/>
  <c r="AJ45" i="9"/>
  <c r="O39" i="6"/>
  <c r="AU154" i="18"/>
  <c r="AU151" i="18"/>
  <c r="AU66" i="16"/>
  <c r="AV63" i="16" s="1"/>
  <c r="AV65" i="16" s="1"/>
  <c r="AV66" i="16" s="1"/>
  <c r="AW63" i="16" s="1"/>
  <c r="AW65" i="16" s="1"/>
  <c r="AW66" i="16" s="1"/>
  <c r="AX63" i="16" s="1"/>
  <c r="AX65" i="16" s="1"/>
  <c r="AV170" i="13"/>
  <c r="AV31" i="13" s="1"/>
  <c r="AV163" i="18" s="1"/>
  <c r="AV190" i="18" s="1"/>
  <c r="AW117" i="13"/>
  <c r="AU205" i="18"/>
  <c r="AN13" i="17"/>
  <c r="AO22" i="17"/>
  <c r="G17" i="22"/>
  <c r="O17" i="22" s="1"/>
  <c r="AT15" i="15"/>
  <c r="AT31" i="15"/>
  <c r="AT32" i="15"/>
  <c r="AT168" i="10"/>
  <c r="AT11" i="6"/>
  <c r="O11" i="6" s="1"/>
  <c r="AT44" i="20"/>
  <c r="AT43" i="20" s="1"/>
  <c r="AT56" i="20"/>
  <c r="AT55" i="20" s="1"/>
  <c r="AY62" i="12"/>
  <c r="AX13" i="12"/>
  <c r="AU53" i="10"/>
  <c r="AU73" i="10"/>
  <c r="AU63" i="10"/>
  <c r="AU236" i="18"/>
  <c r="AX116" i="12"/>
  <c r="AW27" i="12"/>
  <c r="AL32" i="8"/>
  <c r="AU210" i="18"/>
  <c r="AS226" i="18"/>
  <c r="AX28" i="10"/>
  <c r="AW37" i="10"/>
  <c r="AW108" i="13"/>
  <c r="AV161" i="13"/>
  <c r="AV22" i="13" s="1"/>
  <c r="AV154" i="18" s="1"/>
  <c r="AV181" i="18" s="1"/>
  <c r="AO110" i="18"/>
  <c r="AO114" i="18" s="1"/>
  <c r="AN22" i="18"/>
  <c r="M22" i="18" s="1"/>
  <c r="AN31" i="18"/>
  <c r="M31" i="18" s="1"/>
  <c r="AU161" i="18"/>
  <c r="AM40" i="6"/>
  <c r="AM15" i="16"/>
  <c r="AD17" i="9" s="1"/>
  <c r="AD18" i="9" s="1"/>
  <c r="AU228" i="18"/>
  <c r="AS97" i="18"/>
  <c r="AS99" i="18" s="1"/>
  <c r="AS15" i="8" s="1"/>
  <c r="AS62" i="20"/>
  <c r="AS98" i="18" s="1"/>
  <c r="AT178" i="18"/>
  <c r="O178" i="18" s="1"/>
  <c r="O151" i="18"/>
  <c r="AU163" i="18"/>
  <c r="BF54" i="16"/>
  <c r="S54" i="16" s="1"/>
  <c r="S55" i="16" s="1"/>
  <c r="T52" i="16" s="1"/>
  <c r="AN19" i="7"/>
  <c r="M19" i="7" s="1"/>
  <c r="AO167" i="10"/>
  <c r="AO173" i="10" s="1"/>
  <c r="O171" i="18"/>
  <c r="AW13" i="19"/>
  <c r="AW16" i="19" s="1"/>
  <c r="AV36" i="7"/>
  <c r="AU182" i="18"/>
  <c r="BD51" i="14"/>
  <c r="AG27" i="18"/>
  <c r="AG45" i="7"/>
  <c r="AG44" i="7" s="1"/>
  <c r="X15" i="9" s="1"/>
  <c r="K25" i="11"/>
  <c r="L21" i="11" s="1"/>
  <c r="AG73" i="20"/>
  <c r="AG51" i="7" s="1"/>
  <c r="AG72" i="20"/>
  <c r="AG31" i="7" s="1"/>
  <c r="AH54" i="20"/>
  <c r="AH68" i="20" s="1"/>
  <c r="AH67" i="20" s="1"/>
  <c r="AJ402" i="11"/>
  <c r="AJ405" i="11" s="1"/>
  <c r="AK401" i="11" s="1"/>
  <c r="K15" i="11"/>
  <c r="AH15" i="6"/>
  <c r="BE54" i="14"/>
  <c r="BF54" i="14" s="1"/>
  <c r="BC48" i="14"/>
  <c r="AJ317" i="11"/>
  <c r="AH16" i="11"/>
  <c r="AH24" i="7" s="1"/>
  <c r="AJ249" i="11"/>
  <c r="AJ252" i="11" s="1"/>
  <c r="AK248" i="11" s="1"/>
  <c r="BC45" i="14"/>
  <c r="AI57" i="18"/>
  <c r="AI296" i="11"/>
  <c r="AI295" i="11"/>
  <c r="AH67" i="18"/>
  <c r="K68" i="18"/>
  <c r="AJ164" i="11"/>
  <c r="AI380" i="11"/>
  <c r="AI62" i="18"/>
  <c r="AI381" i="11"/>
  <c r="AJ181" i="11"/>
  <c r="AI61" i="18"/>
  <c r="AI364" i="11"/>
  <c r="AI363" i="11"/>
  <c r="BF44" i="14"/>
  <c r="BD60" i="14"/>
  <c r="AI50" i="18"/>
  <c r="AI176" i="11"/>
  <c r="AI177" i="11"/>
  <c r="AI56" i="18"/>
  <c r="AI279" i="11"/>
  <c r="AI278" i="11"/>
  <c r="AI397" i="11"/>
  <c r="AI398" i="11"/>
  <c r="AI63" i="18"/>
  <c r="AJ113" i="11"/>
  <c r="AJ116" i="11" s="1"/>
  <c r="AK112" i="11" s="1"/>
  <c r="AI24" i="11"/>
  <c r="AI23" i="11"/>
  <c r="AI13" i="11"/>
  <c r="AI41" i="18"/>
  <c r="BE57" i="14"/>
  <c r="AI211" i="11"/>
  <c r="AI210" i="11"/>
  <c r="AI52" i="18"/>
  <c r="AJ147" i="11"/>
  <c r="AJ150" i="11" s="1"/>
  <c r="AK146" i="11" s="1"/>
  <c r="BG46" i="13"/>
  <c r="BH46" i="13" s="1"/>
  <c r="BI46" i="13" s="1"/>
  <c r="BJ46" i="13" s="1"/>
  <c r="BK46" i="13" s="1"/>
  <c r="AI44" i="18"/>
  <c r="AI75" i="11"/>
  <c r="AI74" i="11"/>
  <c r="AI54" i="18"/>
  <c r="AI245" i="11"/>
  <c r="AI244" i="11"/>
  <c r="AJ419" i="11"/>
  <c r="AJ436" i="11"/>
  <c r="AJ439" i="11" s="1"/>
  <c r="AK435" i="11" s="1"/>
  <c r="BC50" i="14"/>
  <c r="AI64" i="18"/>
  <c r="AI415" i="11"/>
  <c r="AI414" i="11"/>
  <c r="AF50" i="6"/>
  <c r="W8" i="9"/>
  <c r="AF46" i="6"/>
  <c r="AF44" i="6"/>
  <c r="AJ96" i="11"/>
  <c r="AI49" i="18"/>
  <c r="AI159" i="11"/>
  <c r="AI160" i="11"/>
  <c r="BC55" i="14"/>
  <c r="AJ62" i="11"/>
  <c r="AJ65" i="11" s="1"/>
  <c r="AK61" i="11" s="1"/>
  <c r="K14" i="11"/>
  <c r="AH14" i="6"/>
  <c r="BC47" i="14"/>
  <c r="AJ334" i="11"/>
  <c r="AJ266" i="11"/>
  <c r="AI65" i="18"/>
  <c r="AI432" i="11"/>
  <c r="AI431" i="11"/>
  <c r="BC62" i="14"/>
  <c r="AJ45" i="11"/>
  <c r="BC44" i="13"/>
  <c r="BF56" i="14"/>
  <c r="AI51" i="18"/>
  <c r="AI194" i="11"/>
  <c r="AI193" i="11"/>
  <c r="BG48" i="13"/>
  <c r="BH48" i="13" s="1"/>
  <c r="BI48" i="13" s="1"/>
  <c r="BJ48" i="13" s="1"/>
  <c r="BK48" i="13" s="1"/>
  <c r="AJ79" i="11"/>
  <c r="AJ300" i="11"/>
  <c r="AI43" i="18"/>
  <c r="AI58" i="11"/>
  <c r="AI57" i="11"/>
  <c r="AI47" i="18"/>
  <c r="AI126" i="11"/>
  <c r="AI125" i="11"/>
  <c r="BC58" i="14"/>
  <c r="AJ385" i="11"/>
  <c r="AJ388" i="11" s="1"/>
  <c r="AK384" i="11" s="1"/>
  <c r="BG45" i="13"/>
  <c r="BH45" i="13" s="1"/>
  <c r="BI45" i="13" s="1"/>
  <c r="BJ45" i="13" s="1"/>
  <c r="BK45" i="13" s="1"/>
  <c r="AI142" i="11"/>
  <c r="AI48" i="18"/>
  <c r="AI143" i="11"/>
  <c r="AJ130" i="11"/>
  <c r="AJ133" i="11" s="1"/>
  <c r="AK129" i="11" s="1"/>
  <c r="AI329" i="11"/>
  <c r="AI330" i="11"/>
  <c r="AI59" i="18"/>
  <c r="AJ215" i="11"/>
  <c r="AI58" i="18"/>
  <c r="AI313" i="11"/>
  <c r="AI312" i="11"/>
  <c r="BE49" i="14"/>
  <c r="AJ198" i="11"/>
  <c r="AJ201" i="11" s="1"/>
  <c r="AK197" i="11" s="1"/>
  <c r="BD61" i="14"/>
  <c r="BE61" i="14" s="1"/>
  <c r="AJ232" i="11"/>
  <c r="AJ235" i="11" s="1"/>
  <c r="AK231" i="11" s="1"/>
  <c r="BF53" i="14"/>
  <c r="AI92" i="11"/>
  <c r="AI45" i="18"/>
  <c r="AI91" i="11"/>
  <c r="AF11" i="8"/>
  <c r="AF70" i="19" s="1"/>
  <c r="AI46" i="18"/>
  <c r="AI108" i="11"/>
  <c r="AI109" i="11"/>
  <c r="AG21" i="8"/>
  <c r="AI53" i="18"/>
  <c r="AI228" i="11"/>
  <c r="AI227" i="11"/>
  <c r="BC46" i="14"/>
  <c r="AJ283" i="11"/>
  <c r="AJ286" i="11" s="1"/>
  <c r="AK282" i="11" s="1"/>
  <c r="BG47" i="13"/>
  <c r="BH47" i="13" s="1"/>
  <c r="BI47" i="13" s="1"/>
  <c r="BJ47" i="13" s="1"/>
  <c r="BK47" i="13" s="1"/>
  <c r="BC59" i="14"/>
  <c r="AI55" i="18"/>
  <c r="AI261" i="11"/>
  <c r="AI262" i="11"/>
  <c r="AJ351" i="11"/>
  <c r="AI347" i="11"/>
  <c r="AI60" i="18"/>
  <c r="AI346" i="11"/>
  <c r="AI42" i="18"/>
  <c r="AI40" i="11"/>
  <c r="AI41" i="11"/>
  <c r="AJ368" i="11"/>
  <c r="AH58" i="20"/>
  <c r="K58" i="20" s="1"/>
  <c r="AH66" i="18"/>
  <c r="K59" i="20"/>
  <c r="AG18" i="18"/>
  <c r="AG20" i="7"/>
  <c r="AG18" i="7" s="1"/>
  <c r="AJ28" i="11"/>
  <c r="BC52" i="14"/>
  <c r="AK80" i="11"/>
  <c r="AK335" i="11"/>
  <c r="AK437" i="11"/>
  <c r="AK148" i="11"/>
  <c r="AK250" i="11"/>
  <c r="AK63" i="11"/>
  <c r="AK199" i="11"/>
  <c r="AK267" i="11"/>
  <c r="AK114" i="11"/>
  <c r="AK352" i="11"/>
  <c r="AK420" i="11"/>
  <c r="AK46" i="11"/>
  <c r="AK97" i="11"/>
  <c r="AK301" i="11"/>
  <c r="AK386" i="11"/>
  <c r="AK216" i="11"/>
  <c r="AK233" i="11"/>
  <c r="AK369" i="11"/>
  <c r="AK131" i="11"/>
  <c r="AK182" i="11"/>
  <c r="AK165" i="11"/>
  <c r="AK318" i="11"/>
  <c r="AK284" i="11"/>
  <c r="AK29" i="11"/>
  <c r="AK403" i="11"/>
  <c r="P41" i="10" l="1"/>
  <c r="O55" i="20"/>
  <c r="P155" i="18"/>
  <c r="P65" i="16"/>
  <c r="P23" i="13"/>
  <c r="P87" i="16"/>
  <c r="P145" i="18"/>
  <c r="AV32" i="17"/>
  <c r="AW29" i="17" s="1"/>
  <c r="O226" i="18"/>
  <c r="AV32" i="6"/>
  <c r="O64" i="20"/>
  <c r="AR169" i="10"/>
  <c r="AR172" i="10" s="1"/>
  <c r="AR12" i="8" s="1"/>
  <c r="P219" i="18"/>
  <c r="P172" i="18"/>
  <c r="P175" i="18"/>
  <c r="P246" i="18"/>
  <c r="AI212" i="11"/>
  <c r="AJ208" i="11" s="1"/>
  <c r="AV63" i="10"/>
  <c r="S84" i="25"/>
  <c r="AV54" i="10"/>
  <c r="S75" i="25"/>
  <c r="AV60" i="10"/>
  <c r="S81" i="25"/>
  <c r="AV62" i="10"/>
  <c r="S83" i="25"/>
  <c r="AV75" i="10"/>
  <c r="S96" i="25"/>
  <c r="AV58" i="10"/>
  <c r="S79" i="25"/>
  <c r="AV70" i="10"/>
  <c r="S91" i="25"/>
  <c r="P23" i="14"/>
  <c r="N20" i="6"/>
  <c r="AV55" i="10"/>
  <c r="S76" i="25"/>
  <c r="AV64" i="10"/>
  <c r="S85" i="25"/>
  <c r="AV73" i="10"/>
  <c r="S94" i="25"/>
  <c r="AV53" i="10"/>
  <c r="S74" i="25"/>
  <c r="AV72" i="10"/>
  <c r="S93" i="25"/>
  <c r="AV74" i="10"/>
  <c r="S95" i="25"/>
  <c r="P38" i="10"/>
  <c r="AV59" i="10"/>
  <c r="S80" i="25"/>
  <c r="AV57" i="10"/>
  <c r="S78" i="25"/>
  <c r="AV65" i="10"/>
  <c r="S86" i="25"/>
  <c r="AV66" i="10"/>
  <c r="S87" i="25"/>
  <c r="AV68" i="10"/>
  <c r="S89" i="25"/>
  <c r="AV71" i="10"/>
  <c r="S92" i="25"/>
  <c r="P212" i="18"/>
  <c r="P233" i="18"/>
  <c r="O169" i="18"/>
  <c r="AV67" i="10"/>
  <c r="S88" i="25"/>
  <c r="AV56" i="10"/>
  <c r="S77" i="25"/>
  <c r="AV61" i="10"/>
  <c r="S82" i="25"/>
  <c r="P239" i="18"/>
  <c r="AV52" i="10"/>
  <c r="S73" i="25"/>
  <c r="AV69" i="10"/>
  <c r="S90" i="25"/>
  <c r="X13" i="9"/>
  <c r="P234" i="18"/>
  <c r="P30" i="14"/>
  <c r="P18" i="14"/>
  <c r="AI433" i="11"/>
  <c r="AJ429" i="11" s="1"/>
  <c r="AI127" i="11"/>
  <c r="AJ123" i="11" s="1"/>
  <c r="P207" i="18"/>
  <c r="AU183" i="18"/>
  <c r="AY142" i="14"/>
  <c r="AX168" i="14"/>
  <c r="AX29" i="14" s="1"/>
  <c r="AT22" i="8"/>
  <c r="O22" i="8" s="1"/>
  <c r="O15" i="20"/>
  <c r="E22" i="6"/>
  <c r="E20" i="6" s="1"/>
  <c r="AW31" i="17"/>
  <c r="AW32" i="17" s="1"/>
  <c r="AX29" i="17" s="1"/>
  <c r="AX31" i="17" s="1"/>
  <c r="AU235" i="18"/>
  <c r="AW165" i="18"/>
  <c r="P33" i="13"/>
  <c r="AU22" i="8"/>
  <c r="AY98" i="13"/>
  <c r="AX151" i="13"/>
  <c r="AX12" i="13" s="1"/>
  <c r="AW209" i="18"/>
  <c r="P20" i="14"/>
  <c r="N60" i="20"/>
  <c r="AQ112" i="18"/>
  <c r="AR34" i="18"/>
  <c r="AS142" i="18"/>
  <c r="AS196" i="18" s="1"/>
  <c r="AR25" i="18"/>
  <c r="AX13" i="19"/>
  <c r="AX16" i="19" s="1"/>
  <c r="AW36" i="7"/>
  <c r="P36" i="7" s="1"/>
  <c r="AU188" i="18"/>
  <c r="AY116" i="12"/>
  <c r="AX27" i="12"/>
  <c r="AT62" i="20"/>
  <c r="AT98" i="18" s="1"/>
  <c r="AT97" i="18"/>
  <c r="AT99" i="18" s="1"/>
  <c r="AU181" i="18"/>
  <c r="AU179" i="18"/>
  <c r="M14" i="17"/>
  <c r="AS77" i="16"/>
  <c r="AT74" i="16" s="1"/>
  <c r="AT76" i="16" s="1"/>
  <c r="AS16" i="16"/>
  <c r="AZ47" i="16"/>
  <c r="BA44" i="16" s="1"/>
  <c r="BA46" i="16" s="1"/>
  <c r="AX106" i="13"/>
  <c r="AW159" i="13"/>
  <c r="AW20" i="13" s="1"/>
  <c r="AY119" i="13"/>
  <c r="AX172" i="13"/>
  <c r="AX33" i="13" s="1"/>
  <c r="AS111" i="18"/>
  <c r="AS113" i="18" s="1"/>
  <c r="AS17" i="8" s="1"/>
  <c r="AS60" i="20"/>
  <c r="AS112" i="18" s="1"/>
  <c r="AX156" i="14"/>
  <c r="AX17" i="14" s="1"/>
  <c r="AY130" i="14"/>
  <c r="AY30" i="10"/>
  <c r="AX39" i="10"/>
  <c r="AX135" i="14"/>
  <c r="AW161" i="14"/>
  <c r="AW22" i="14" s="1"/>
  <c r="AW211" i="18" s="1"/>
  <c r="AW238" i="18" s="1"/>
  <c r="AU230" i="18"/>
  <c r="AX159" i="14"/>
  <c r="AX20" i="14" s="1"/>
  <c r="AY133" i="14"/>
  <c r="AQ113" i="18"/>
  <c r="N111" i="18"/>
  <c r="AX110" i="13"/>
  <c r="AW163" i="13"/>
  <c r="AW24" i="13" s="1"/>
  <c r="AW156" i="18" s="1"/>
  <c r="AW183" i="18" s="1"/>
  <c r="AU248" i="18"/>
  <c r="AK46" i="9"/>
  <c r="AW170" i="14"/>
  <c r="AW31" i="14" s="1"/>
  <c r="AW220" i="18" s="1"/>
  <c r="AW247" i="18" s="1"/>
  <c r="AX144" i="14"/>
  <c r="AX111" i="13"/>
  <c r="AW164" i="13"/>
  <c r="AW25" i="13" s="1"/>
  <c r="AW218" i="18"/>
  <c r="P29" i="14"/>
  <c r="AU191" i="18"/>
  <c r="AU193" i="18"/>
  <c r="AU244" i="18"/>
  <c r="AT117" i="18"/>
  <c r="AT139" i="18" s="1"/>
  <c r="AS23" i="18"/>
  <c r="AS21" i="7" s="1"/>
  <c r="AS32" i="18"/>
  <c r="AS46" i="7" s="1"/>
  <c r="AY136" i="14"/>
  <c r="AX162" i="14"/>
  <c r="AX23" i="14" s="1"/>
  <c r="AX114" i="13"/>
  <c r="AW167" i="13"/>
  <c r="AW28" i="13" s="1"/>
  <c r="AT227" i="18"/>
  <c r="Y20" i="22"/>
  <c r="AW28" i="12"/>
  <c r="AW29" i="12"/>
  <c r="P29" i="12" s="1"/>
  <c r="AW32" i="6"/>
  <c r="AN42" i="9"/>
  <c r="AU240" i="18"/>
  <c r="AU64" i="20"/>
  <c r="AU39" i="6"/>
  <c r="AL45" i="9" s="1"/>
  <c r="AU63" i="20"/>
  <c r="AU33" i="6"/>
  <c r="AL46" i="9" s="1"/>
  <c r="AI365" i="11"/>
  <c r="AJ361" i="11" s="1"/>
  <c r="AZ62" i="12"/>
  <c r="AY13" i="12"/>
  <c r="AS199" i="18"/>
  <c r="AS253" i="18" s="1"/>
  <c r="AR35" i="18"/>
  <c r="AR26" i="18"/>
  <c r="AW204" i="18"/>
  <c r="P15" i="14"/>
  <c r="AY140" i="14"/>
  <c r="AX166" i="14"/>
  <c r="AX27" i="14" s="1"/>
  <c r="AY31" i="10"/>
  <c r="AX40" i="10"/>
  <c r="K18" i="22"/>
  <c r="M18" i="22" s="1"/>
  <c r="AU141" i="10"/>
  <c r="AU162" i="10"/>
  <c r="AE18" i="22" s="1"/>
  <c r="AL43" i="9"/>
  <c r="P182" i="18"/>
  <c r="AX113" i="13"/>
  <c r="AW166" i="13"/>
  <c r="AW27" i="13" s="1"/>
  <c r="AW159" i="18" s="1"/>
  <c r="AW186" i="18" s="1"/>
  <c r="AU184" i="18"/>
  <c r="P40" i="10"/>
  <c r="AX127" i="14"/>
  <c r="AW153" i="14"/>
  <c r="AW14" i="14" s="1"/>
  <c r="Z20" i="22"/>
  <c r="AW21" i="12"/>
  <c r="AW22" i="12"/>
  <c r="P22" i="12" s="1"/>
  <c r="AV79" i="10"/>
  <c r="AV51" i="10"/>
  <c r="AT13" i="20"/>
  <c r="AT19" i="20" s="1"/>
  <c r="AS29" i="7"/>
  <c r="AS49" i="7"/>
  <c r="AY32" i="10"/>
  <c r="AX41" i="10"/>
  <c r="AM45" i="19"/>
  <c r="AM41" i="19"/>
  <c r="P21" i="6"/>
  <c r="Q47" i="16"/>
  <c r="R44" i="16" s="1"/>
  <c r="AW216" i="18"/>
  <c r="P27" i="14"/>
  <c r="P206" i="18"/>
  <c r="AO19" i="7"/>
  <c r="AP167" i="10"/>
  <c r="AP173" i="10" s="1"/>
  <c r="AU200" i="18"/>
  <c r="AO22" i="18"/>
  <c r="AO31" i="18"/>
  <c r="AP110" i="18"/>
  <c r="AP114" i="18" s="1"/>
  <c r="AT170" i="18"/>
  <c r="E26" i="18"/>
  <c r="N26" i="18"/>
  <c r="AW155" i="10"/>
  <c r="P36" i="10"/>
  <c r="AU41" i="6"/>
  <c r="AU189" i="18"/>
  <c r="AV16" i="20"/>
  <c r="AY143" i="14"/>
  <c r="AX169" i="14"/>
  <c r="AX30" i="14" s="1"/>
  <c r="AY109" i="13"/>
  <c r="AX162" i="13"/>
  <c r="AX23" i="13" s="1"/>
  <c r="AW83" i="10"/>
  <c r="AW85" i="10"/>
  <c r="T77" i="25" s="1"/>
  <c r="AW91" i="10"/>
  <c r="T83" i="25" s="1"/>
  <c r="AW88" i="10"/>
  <c r="T80" i="25" s="1"/>
  <c r="AW92" i="10"/>
  <c r="AW104" i="10"/>
  <c r="T96" i="25" s="1"/>
  <c r="AW93" i="10"/>
  <c r="T85" i="25" s="1"/>
  <c r="AW95" i="10"/>
  <c r="AW80" i="10"/>
  <c r="T72" i="25" s="1"/>
  <c r="AW98" i="10"/>
  <c r="T90" i="25" s="1"/>
  <c r="AW100" i="10"/>
  <c r="AW154" i="10"/>
  <c r="AW103" i="10"/>
  <c r="T95" i="25" s="1"/>
  <c r="AW101" i="10"/>
  <c r="T93" i="25" s="1"/>
  <c r="AW90" i="10"/>
  <c r="T82" i="25" s="1"/>
  <c r="AW96" i="10"/>
  <c r="T88" i="25" s="1"/>
  <c r="AW34" i="10"/>
  <c r="AW99" i="10"/>
  <c r="T91" i="25" s="1"/>
  <c r="AW97" i="10"/>
  <c r="T89" i="25" s="1"/>
  <c r="AW86" i="10"/>
  <c r="P86" i="10" s="1"/>
  <c r="AW87" i="10"/>
  <c r="AW84" i="10"/>
  <c r="T76" i="25" s="1"/>
  <c r="AW89" i="10"/>
  <c r="P89" i="10" s="1"/>
  <c r="AW102" i="10"/>
  <c r="T94" i="25" s="1"/>
  <c r="AW94" i="10"/>
  <c r="T86" i="25" s="1"/>
  <c r="AW81" i="10"/>
  <c r="T73" i="25" s="1"/>
  <c r="AW82" i="10"/>
  <c r="T74" i="25" s="1"/>
  <c r="P35" i="10"/>
  <c r="BA99" i="16"/>
  <c r="BB96" i="16" s="1"/>
  <c r="BB98" i="16" s="1"/>
  <c r="BB99" i="16" s="1"/>
  <c r="BC96" i="16" s="1"/>
  <c r="AY171" i="12"/>
  <c r="AX20" i="12"/>
  <c r="AN14" i="16"/>
  <c r="AO26" i="16"/>
  <c r="AU237" i="18"/>
  <c r="O43" i="20"/>
  <c r="O50" i="20" s="1"/>
  <c r="P42" i="20" s="1"/>
  <c r="AX66" i="16"/>
  <c r="AY63" i="16" s="1"/>
  <c r="AY65" i="16" s="1"/>
  <c r="AY66" i="16" s="1"/>
  <c r="AZ63" i="16" s="1"/>
  <c r="AZ65" i="16" s="1"/>
  <c r="AZ66" i="16" s="1"/>
  <c r="BA63" i="16" s="1"/>
  <c r="BA65" i="16" s="1"/>
  <c r="N35" i="18"/>
  <c r="E35" i="18"/>
  <c r="AY27" i="10"/>
  <c r="AX36" i="10"/>
  <c r="AX105" i="13"/>
  <c r="AW158" i="13"/>
  <c r="AW19" i="13" s="1"/>
  <c r="AX104" i="13"/>
  <c r="AW157" i="13"/>
  <c r="AW18" i="13" s="1"/>
  <c r="AU176" i="18"/>
  <c r="O88" i="16"/>
  <c r="P85" i="16" s="1"/>
  <c r="P88" i="16" s="1"/>
  <c r="Q85" i="16" s="1"/>
  <c r="E97" i="18"/>
  <c r="AV33" i="18"/>
  <c r="AV47" i="7" s="1"/>
  <c r="AV24" i="18"/>
  <c r="AV22" i="7" s="1"/>
  <c r="AW258" i="18"/>
  <c r="AW266" i="18" s="1"/>
  <c r="AU229" i="18"/>
  <c r="AW174" i="14"/>
  <c r="AW35" i="14" s="1"/>
  <c r="AW224" i="18" s="1"/>
  <c r="AW251" i="18" s="1"/>
  <c r="AX148" i="14"/>
  <c r="AU194" i="18"/>
  <c r="AX141" i="14"/>
  <c r="AW167" i="14"/>
  <c r="AW28" i="14" s="1"/>
  <c r="AW217" i="18" s="1"/>
  <c r="AW244" i="18" s="1"/>
  <c r="AU180" i="18"/>
  <c r="AW173" i="14"/>
  <c r="AW34" i="14" s="1"/>
  <c r="AX147" i="14"/>
  <c r="AX122" i="13"/>
  <c r="AW175" i="13"/>
  <c r="AW36" i="13" s="1"/>
  <c r="AW168" i="18" s="1"/>
  <c r="AW195" i="18" s="1"/>
  <c r="AX138" i="14"/>
  <c r="AW164" i="14"/>
  <c r="AW25" i="14" s="1"/>
  <c r="AR98" i="18"/>
  <c r="AX87" i="16"/>
  <c r="AX88" i="16" s="1"/>
  <c r="AY85" i="16" s="1"/>
  <c r="AQ96" i="18"/>
  <c r="AQ100" i="18" s="1"/>
  <c r="AP29" i="18"/>
  <c r="AP20" i="18"/>
  <c r="O63" i="20"/>
  <c r="AT17" i="16"/>
  <c r="O40" i="16"/>
  <c r="AN18" i="16"/>
  <c r="M28" i="16"/>
  <c r="L19" i="22"/>
  <c r="AV14" i="10"/>
  <c r="N19" i="22" s="1"/>
  <c r="AV143" i="10"/>
  <c r="AX115" i="13"/>
  <c r="AW168" i="13"/>
  <c r="AW29" i="13" s="1"/>
  <c r="AY131" i="14"/>
  <c r="AX157" i="14"/>
  <c r="AX18" i="14" s="1"/>
  <c r="AX117" i="13"/>
  <c r="AW170" i="13"/>
  <c r="AW31" i="13" s="1"/>
  <c r="AY128" i="14"/>
  <c r="AX154" i="14"/>
  <c r="AX15" i="14" s="1"/>
  <c r="AU185" i="18"/>
  <c r="AU50" i="10"/>
  <c r="BF55" i="16"/>
  <c r="BG52" i="16" s="1"/>
  <c r="BG54" i="16" s="1"/>
  <c r="BG55" i="16" s="1"/>
  <c r="BH52" i="16" s="1"/>
  <c r="BH54" i="16" s="1"/>
  <c r="BH55" i="16" s="1"/>
  <c r="BI52" i="16" s="1"/>
  <c r="AX108" i="13"/>
  <c r="AW161" i="13"/>
  <c r="AW22" i="13" s="1"/>
  <c r="P92" i="10"/>
  <c r="AO24" i="17"/>
  <c r="AO25" i="17" s="1"/>
  <c r="AX103" i="13"/>
  <c r="AW156" i="13"/>
  <c r="AW17" i="13" s="1"/>
  <c r="AW149" i="18" s="1"/>
  <c r="AW176" i="18" s="1"/>
  <c r="AX139" i="14"/>
  <c r="AW165" i="14"/>
  <c r="AW26" i="14" s="1"/>
  <c r="AW215" i="18" s="1"/>
  <c r="AW242" i="18" s="1"/>
  <c r="AX129" i="14"/>
  <c r="AW155" i="14"/>
  <c r="AW16" i="14" s="1"/>
  <c r="AV11" i="14"/>
  <c r="AV21" i="18"/>
  <c r="AV30" i="18"/>
  <c r="AW103" i="18"/>
  <c r="AW107" i="18" s="1"/>
  <c r="AQ15" i="8"/>
  <c r="N15" i="8" s="1"/>
  <c r="N99" i="18"/>
  <c r="E99" i="18" s="1"/>
  <c r="AX121" i="13"/>
  <c r="AW174" i="13"/>
  <c r="AW35" i="13" s="1"/>
  <c r="P13" i="13"/>
  <c r="AU249" i="18"/>
  <c r="AS42" i="20"/>
  <c r="AS50" i="20" s="1"/>
  <c r="AR52" i="7"/>
  <c r="AL44" i="9"/>
  <c r="AR99" i="18"/>
  <c r="AR15" i="8" s="1"/>
  <c r="AV143" i="18"/>
  <c r="AV171" i="18"/>
  <c r="AV170" i="18" s="1"/>
  <c r="AV18" i="8" s="1"/>
  <c r="AR60" i="20"/>
  <c r="AR112" i="18" s="1"/>
  <c r="AR111" i="18"/>
  <c r="AW173" i="13"/>
  <c r="AW34" i="13" s="1"/>
  <c r="AX120" i="13"/>
  <c r="AU40" i="16"/>
  <c r="AU41" i="16"/>
  <c r="AV38" i="16" s="1"/>
  <c r="O35" i="16"/>
  <c r="P32" i="16" s="1"/>
  <c r="AX100" i="13"/>
  <c r="AW153" i="13"/>
  <c r="AW14" i="13" s="1"/>
  <c r="P13" i="10"/>
  <c r="P174" i="18"/>
  <c r="AU242" i="18"/>
  <c r="AW156" i="10"/>
  <c r="P37" i="10"/>
  <c r="AT170" i="10"/>
  <c r="AT171" i="10"/>
  <c r="AN12" i="7"/>
  <c r="M13" i="17"/>
  <c r="AW14" i="20"/>
  <c r="AX16" i="20" s="1"/>
  <c r="AU241" i="18"/>
  <c r="AY99" i="13"/>
  <c r="AX152" i="13"/>
  <c r="AX13" i="13" s="1"/>
  <c r="AX112" i="13"/>
  <c r="AW165" i="13"/>
  <c r="AW26" i="13" s="1"/>
  <c r="AW158" i="18" s="1"/>
  <c r="AW185" i="18" s="1"/>
  <c r="AV228" i="18"/>
  <c r="AV227" i="18" s="1"/>
  <c r="AV19" i="8" s="1"/>
  <c r="AV200" i="18"/>
  <c r="AX116" i="13"/>
  <c r="AW169" i="13"/>
  <c r="AW30" i="13" s="1"/>
  <c r="AW162" i="18" s="1"/>
  <c r="AW189" i="18" s="1"/>
  <c r="AH47" i="9"/>
  <c r="AQ20" i="6"/>
  <c r="Q14" i="22" s="1"/>
  <c r="AW201" i="18"/>
  <c r="O50" i="10"/>
  <c r="O108" i="10"/>
  <c r="AU251" i="18"/>
  <c r="AX145" i="14"/>
  <c r="AW171" i="14"/>
  <c r="AW32" i="14" s="1"/>
  <c r="P15" i="12"/>
  <c r="P31" i="14"/>
  <c r="AX25" i="10"/>
  <c r="AY26" i="10"/>
  <c r="AX35" i="10"/>
  <c r="AX13" i="10"/>
  <c r="AY29" i="10"/>
  <c r="AX38" i="10"/>
  <c r="AV11" i="13"/>
  <c r="AY102" i="13"/>
  <c r="AX155" i="13"/>
  <c r="AX16" i="13" s="1"/>
  <c r="P159" i="18"/>
  <c r="AU186" i="18"/>
  <c r="AI38" i="9"/>
  <c r="P21" i="12"/>
  <c r="P66" i="16"/>
  <c r="Q63" i="16" s="1"/>
  <c r="AL33" i="8"/>
  <c r="AY101" i="13"/>
  <c r="AX154" i="13"/>
  <c r="AX15" i="13" s="1"/>
  <c r="O31" i="15"/>
  <c r="AT30" i="15"/>
  <c r="O30" i="15" s="1"/>
  <c r="AT26" i="6"/>
  <c r="AK38" i="9" s="1"/>
  <c r="AW152" i="14"/>
  <c r="AW13" i="14" s="1"/>
  <c r="AW202" i="18" s="1"/>
  <c r="AW229" i="18" s="1"/>
  <c r="AX126" i="14"/>
  <c r="X21" i="22"/>
  <c r="AX15" i="12"/>
  <c r="AX14" i="12"/>
  <c r="AM43" i="9"/>
  <c r="AN31" i="6"/>
  <c r="R11" i="22" s="1"/>
  <c r="M35" i="6"/>
  <c r="AY28" i="10"/>
  <c r="AX37" i="10"/>
  <c r="AW160" i="14"/>
  <c r="AW21" i="14" s="1"/>
  <c r="AW210" i="18" s="1"/>
  <c r="AW237" i="18" s="1"/>
  <c r="AX134" i="14"/>
  <c r="AU177" i="18"/>
  <c r="AS169" i="10"/>
  <c r="AS172" i="10" s="1"/>
  <c r="AS12" i="8" s="1"/>
  <c r="AY125" i="14"/>
  <c r="AX151" i="14"/>
  <c r="AX12" i="14" s="1"/>
  <c r="AU250" i="18"/>
  <c r="AU238" i="18"/>
  <c r="AR25" i="7"/>
  <c r="AS13" i="15"/>
  <c r="AS17" i="15" s="1"/>
  <c r="AX21" i="15"/>
  <c r="AX25" i="15" s="1"/>
  <c r="AW26" i="7"/>
  <c r="P26" i="7" s="1"/>
  <c r="AW172" i="14"/>
  <c r="AW33" i="14" s="1"/>
  <c r="AX146" i="14"/>
  <c r="AU187" i="18"/>
  <c r="AU247" i="18"/>
  <c r="O33" i="6"/>
  <c r="E25" i="18"/>
  <c r="N25" i="18"/>
  <c r="AX107" i="13"/>
  <c r="AW160" i="13"/>
  <c r="AW21" i="13" s="1"/>
  <c r="O56" i="20"/>
  <c r="P39" i="10"/>
  <c r="AW171" i="13"/>
  <c r="AW32" i="13" s="1"/>
  <c r="AX118" i="13"/>
  <c r="AL47" i="19"/>
  <c r="AM44" i="9"/>
  <c r="AV34" i="16"/>
  <c r="AV35" i="16"/>
  <c r="AW32" i="16" s="1"/>
  <c r="AU190" i="18"/>
  <c r="AD50" i="9"/>
  <c r="AD41" i="9" s="1"/>
  <c r="AC10" i="22" s="1"/>
  <c r="AM37" i="6"/>
  <c r="S10" i="22" s="1"/>
  <c r="AT27" i="7"/>
  <c r="O27" i="7" s="1"/>
  <c r="AU29" i="15"/>
  <c r="AU232" i="18"/>
  <c r="AU178" i="18"/>
  <c r="AW20" i="8"/>
  <c r="P20" i="8" s="1"/>
  <c r="AR22" i="6"/>
  <c r="AX132" i="14"/>
  <c r="AW158" i="14"/>
  <c r="AW19" i="14" s="1"/>
  <c r="AW208" i="18" s="1"/>
  <c r="AW235" i="18" s="1"/>
  <c r="AW163" i="14"/>
  <c r="AW24" i="14" s="1"/>
  <c r="AW213" i="18" s="1"/>
  <c r="AW240" i="18" s="1"/>
  <c r="AX137" i="14"/>
  <c r="AW144" i="18"/>
  <c r="E30" i="15"/>
  <c r="E32" i="15" s="1"/>
  <c r="F29" i="15" s="1"/>
  <c r="N32" i="15"/>
  <c r="O29" i="15" s="1"/>
  <c r="P17" i="14"/>
  <c r="AU195" i="18"/>
  <c r="N34" i="18"/>
  <c r="E34" i="18"/>
  <c r="AV20" i="16"/>
  <c r="AV14" i="7" s="1"/>
  <c r="AW57" i="16"/>
  <c r="AW60" i="16" s="1"/>
  <c r="AU173" i="18"/>
  <c r="AU143" i="18"/>
  <c r="P27" i="12"/>
  <c r="AI348" i="11"/>
  <c r="AJ344" i="11" s="1"/>
  <c r="AI76" i="11"/>
  <c r="AJ72" i="11" s="1"/>
  <c r="AH93" i="18"/>
  <c r="AH28" i="18" s="1"/>
  <c r="AI110" i="11"/>
  <c r="AJ106" i="11" s="1"/>
  <c r="AI144" i="11"/>
  <c r="AJ140" i="11" s="1"/>
  <c r="AI195" i="11"/>
  <c r="AJ191" i="11" s="1"/>
  <c r="AI25" i="11"/>
  <c r="AJ21" i="11" s="1"/>
  <c r="BE51" i="14"/>
  <c r="AI246" i="11"/>
  <c r="AJ242" i="11" s="1"/>
  <c r="AF47" i="6"/>
  <c r="H3" i="22"/>
  <c r="AJ73" i="11"/>
  <c r="AK319" i="11"/>
  <c r="L318" i="11"/>
  <c r="AK47" i="11"/>
  <c r="L46" i="11"/>
  <c r="AK336" i="11"/>
  <c r="L335" i="11"/>
  <c r="AH16" i="18"/>
  <c r="K66" i="18"/>
  <c r="AI93" i="11"/>
  <c r="AJ89" i="11" s="1"/>
  <c r="AJ209" i="11"/>
  <c r="AI86" i="18"/>
  <c r="AI78" i="18"/>
  <c r="AF32" i="20"/>
  <c r="AF51" i="6"/>
  <c r="AF37" i="20"/>
  <c r="AI71" i="18"/>
  <c r="BL46" i="13"/>
  <c r="AI89" i="18"/>
  <c r="AI84" i="18"/>
  <c r="AJ260" i="11"/>
  <c r="AJ269" i="11"/>
  <c r="AK265" i="11" s="1"/>
  <c r="AI399" i="11"/>
  <c r="AJ395" i="11" s="1"/>
  <c r="AI382" i="11"/>
  <c r="AJ378" i="11" s="1"/>
  <c r="Y39" i="9"/>
  <c r="K15" i="6"/>
  <c r="AJ141" i="11"/>
  <c r="AI178" i="11"/>
  <c r="AJ174" i="11" s="1"/>
  <c r="AI88" i="18"/>
  <c r="AJ311" i="11"/>
  <c r="AK353" i="11"/>
  <c r="L352" i="11"/>
  <c r="AI69" i="18"/>
  <c r="AI73" i="18"/>
  <c r="AI59" i="11"/>
  <c r="AJ55" i="11" s="1"/>
  <c r="AK115" i="11"/>
  <c r="L114" i="11"/>
  <c r="BD52" i="14"/>
  <c r="AI75" i="18"/>
  <c r="BL48" i="13"/>
  <c r="BD62" i="14"/>
  <c r="AJ328" i="11"/>
  <c r="AJ337" i="11"/>
  <c r="AK333" i="11" s="1"/>
  <c r="AJ90" i="11"/>
  <c r="AJ99" i="11"/>
  <c r="AK95" i="11" s="1"/>
  <c r="AI416" i="11"/>
  <c r="AJ412" i="11" s="1"/>
  <c r="AI81" i="18"/>
  <c r="AJ107" i="11"/>
  <c r="AI77" i="18"/>
  <c r="AK81" i="11"/>
  <c r="L80" i="11"/>
  <c r="BD46" i="14"/>
  <c r="AJ167" i="11"/>
  <c r="AK163" i="11" s="1"/>
  <c r="AJ158" i="11"/>
  <c r="AH23" i="7"/>
  <c r="Y12" i="9" s="1"/>
  <c r="K24" i="7"/>
  <c r="K23" i="7" s="1"/>
  <c r="AJ396" i="11"/>
  <c r="AK166" i="11"/>
  <c r="L165" i="11"/>
  <c r="AI42" i="11"/>
  <c r="AJ38" i="11" s="1"/>
  <c r="AI72" i="18"/>
  <c r="AI85" i="18"/>
  <c r="AJ56" i="11"/>
  <c r="AI59" i="20"/>
  <c r="BE60" i="14"/>
  <c r="AI331" i="11"/>
  <c r="AJ327" i="11" s="1"/>
  <c r="AK132" i="11"/>
  <c r="L131" i="11"/>
  <c r="BD59" i="14"/>
  <c r="AK200" i="11"/>
  <c r="L199" i="11"/>
  <c r="AJ124" i="11"/>
  <c r="AI91" i="18"/>
  <c r="AK217" i="11"/>
  <c r="L216" i="11"/>
  <c r="BL47" i="13"/>
  <c r="AJ82" i="11"/>
  <c r="AK78" i="11" s="1"/>
  <c r="AJ192" i="11"/>
  <c r="BL45" i="13"/>
  <c r="AJ379" i="11"/>
  <c r="AI14" i="11"/>
  <c r="AJ175" i="11"/>
  <c r="AJ184" i="11"/>
  <c r="AK180" i="11" s="1"/>
  <c r="AH13" i="18"/>
  <c r="AH14" i="8"/>
  <c r="K14" i="8" s="1"/>
  <c r="K67" i="18"/>
  <c r="BD45" i="14"/>
  <c r="AK421" i="11"/>
  <c r="L420" i="11"/>
  <c r="AI82" i="18"/>
  <c r="AJ413" i="11"/>
  <c r="AJ422" i="11"/>
  <c r="AK418" i="11" s="1"/>
  <c r="AK370" i="11"/>
  <c r="L369" i="11"/>
  <c r="AF73" i="19"/>
  <c r="AF29" i="19" s="1"/>
  <c r="AF72" i="19"/>
  <c r="AF28" i="19" s="1"/>
  <c r="AI70" i="18"/>
  <c r="BD55" i="14"/>
  <c r="AJ22" i="11"/>
  <c r="AJ31" i="11"/>
  <c r="AK27" i="11" s="1"/>
  <c r="AI80" i="18"/>
  <c r="BG56" i="14"/>
  <c r="BD47" i="14"/>
  <c r="AK64" i="11"/>
  <c r="L63" i="11"/>
  <c r="AK404" i="11"/>
  <c r="L403" i="11"/>
  <c r="AK387" i="11"/>
  <c r="L386" i="11"/>
  <c r="AK251" i="11"/>
  <c r="L250" i="11"/>
  <c r="AG11" i="8"/>
  <c r="AI92" i="18"/>
  <c r="AI161" i="11"/>
  <c r="AJ157" i="11" s="1"/>
  <c r="BD50" i="14"/>
  <c r="AI15" i="11"/>
  <c r="AI280" i="11"/>
  <c r="AJ276" i="11" s="1"/>
  <c r="BD48" i="14"/>
  <c r="AH71" i="20"/>
  <c r="AH24" i="8"/>
  <c r="K67" i="20"/>
  <c r="BG53" i="14"/>
  <c r="AJ345" i="11"/>
  <c r="AJ354" i="11"/>
  <c r="AK350" i="11" s="1"/>
  <c r="BD58" i="14"/>
  <c r="AI79" i="18"/>
  <c r="AK30" i="11"/>
  <c r="L29" i="11"/>
  <c r="BF61" i="14"/>
  <c r="BF49" i="14"/>
  <c r="AJ218" i="11"/>
  <c r="AK214" i="11" s="1"/>
  <c r="AI74" i="18"/>
  <c r="BD44" i="13"/>
  <c r="AI76" i="18"/>
  <c r="BG44" i="14"/>
  <c r="BH44" i="14" s="1"/>
  <c r="AI297" i="11"/>
  <c r="AJ293" i="11" s="1"/>
  <c r="AJ39" i="11"/>
  <c r="AK183" i="11"/>
  <c r="L182" i="11"/>
  <c r="AK268" i="11"/>
  <c r="L267" i="11"/>
  <c r="AI68" i="18"/>
  <c r="AI40" i="18"/>
  <c r="AK234" i="11"/>
  <c r="L233" i="11"/>
  <c r="AJ226" i="11"/>
  <c r="AK302" i="11"/>
  <c r="L301" i="11"/>
  <c r="AK149" i="11"/>
  <c r="L148" i="11"/>
  <c r="AJ371" i="11"/>
  <c r="AK367" i="11" s="1"/>
  <c r="AJ362" i="11"/>
  <c r="AI87" i="18"/>
  <c r="AK285" i="11"/>
  <c r="L284" i="11"/>
  <c r="AK98" i="11"/>
  <c r="L97" i="11"/>
  <c r="AK438" i="11"/>
  <c r="L437" i="11"/>
  <c r="AI263" i="11"/>
  <c r="AJ259" i="11" s="1"/>
  <c r="AJ277" i="11"/>
  <c r="AI314" i="11"/>
  <c r="AJ310" i="11" s="1"/>
  <c r="AJ48" i="11"/>
  <c r="AK44" i="11" s="1"/>
  <c r="AJ303" i="11"/>
  <c r="AK299" i="11" s="1"/>
  <c r="AJ294" i="11"/>
  <c r="AJ320" i="11"/>
  <c r="AK316" i="11" s="1"/>
  <c r="Y34" i="9"/>
  <c r="AH13" i="6"/>
  <c r="K14" i="6"/>
  <c r="W9" i="9"/>
  <c r="W10" i="9" s="1"/>
  <c r="X9" i="9"/>
  <c r="X10" i="9" s="1"/>
  <c r="AJ430" i="11"/>
  <c r="BF57" i="14"/>
  <c r="AI90" i="18"/>
  <c r="AI83" i="18"/>
  <c r="AJ243" i="11"/>
  <c r="BG54" i="14"/>
  <c r="AI229" i="11"/>
  <c r="AJ225" i="11" s="1"/>
  <c r="O57" i="20" l="1"/>
  <c r="AX20" i="8"/>
  <c r="P27" i="13"/>
  <c r="P220" i="18"/>
  <c r="AX17" i="20"/>
  <c r="Q17" i="20" s="1"/>
  <c r="O97" i="18"/>
  <c r="P235" i="18"/>
  <c r="AV50" i="10"/>
  <c r="O98" i="18"/>
  <c r="O62" i="20"/>
  <c r="P240" i="18"/>
  <c r="AU170" i="18"/>
  <c r="AU18" i="8" s="1"/>
  <c r="P224" i="18"/>
  <c r="P17" i="13"/>
  <c r="S113" i="25"/>
  <c r="S109" i="25"/>
  <c r="P168" i="18"/>
  <c r="P36" i="13"/>
  <c r="P24" i="13"/>
  <c r="P35" i="14"/>
  <c r="P183" i="18"/>
  <c r="AH19" i="18"/>
  <c r="AH20" i="7" s="1"/>
  <c r="AI39" i="18"/>
  <c r="S123" i="25"/>
  <c r="S110" i="25"/>
  <c r="S104" i="25"/>
  <c r="AW58" i="10"/>
  <c r="P58" i="10" s="1"/>
  <c r="T79" i="25"/>
  <c r="AW71" i="10"/>
  <c r="P71" i="10" s="1"/>
  <c r="T92" i="25"/>
  <c r="AW54" i="10"/>
  <c r="P54" i="10" s="1"/>
  <c r="T75" i="25"/>
  <c r="S118" i="25"/>
  <c r="S100" i="25"/>
  <c r="S122" i="25"/>
  <c r="AW57" i="10"/>
  <c r="P57" i="10" s="1"/>
  <c r="P114" i="10" s="1"/>
  <c r="T78" i="25"/>
  <c r="O32" i="15"/>
  <c r="P29" i="15" s="1"/>
  <c r="S102" i="25"/>
  <c r="S121" i="25"/>
  <c r="S99" i="25"/>
  <c r="AW66" i="10"/>
  <c r="P66" i="10" s="1"/>
  <c r="T87" i="25"/>
  <c r="S115" i="25"/>
  <c r="S107" i="25"/>
  <c r="S111" i="25"/>
  <c r="S106" i="25"/>
  <c r="S120" i="25"/>
  <c r="S103" i="25"/>
  <c r="AW63" i="10"/>
  <c r="P63" i="10" s="1"/>
  <c r="P120" i="10" s="1"/>
  <c r="T84" i="25"/>
  <c r="S108" i="25"/>
  <c r="S105" i="25"/>
  <c r="S117" i="25"/>
  <c r="S119" i="25"/>
  <c r="S101" i="25"/>
  <c r="P215" i="18"/>
  <c r="AW60" i="10"/>
  <c r="P60" i="10" s="1"/>
  <c r="T81" i="25"/>
  <c r="S116" i="25"/>
  <c r="S112" i="25"/>
  <c r="S114" i="25"/>
  <c r="P176" i="18"/>
  <c r="P195" i="18"/>
  <c r="P237" i="18"/>
  <c r="Y33" i="9"/>
  <c r="AB5" i="22" s="1"/>
  <c r="P24" i="14"/>
  <c r="AU227" i="18"/>
  <c r="P211" i="18"/>
  <c r="P247" i="18"/>
  <c r="P19" i="14"/>
  <c r="P251" i="18"/>
  <c r="P21" i="14"/>
  <c r="P244" i="18"/>
  <c r="P22" i="14"/>
  <c r="P185" i="18"/>
  <c r="AY87" i="16"/>
  <c r="AY88" i="16" s="1"/>
  <c r="AZ85" i="16" s="1"/>
  <c r="AU19" i="8"/>
  <c r="AX158" i="14"/>
  <c r="AX19" i="14" s="1"/>
  <c r="AY132" i="14"/>
  <c r="AY121" i="13"/>
  <c r="AX174" i="13"/>
  <c r="AX35" i="13" s="1"/>
  <c r="AZ28" i="10"/>
  <c r="AY37" i="10"/>
  <c r="AY156" i="10" s="1"/>
  <c r="AW70" i="10"/>
  <c r="P70" i="10" s="1"/>
  <c r="P99" i="10"/>
  <c r="AW153" i="18"/>
  <c r="P21" i="13"/>
  <c r="AY154" i="13"/>
  <c r="AY15" i="13" s="1"/>
  <c r="AY147" i="18" s="1"/>
  <c r="AY174" i="18" s="1"/>
  <c r="AZ101" i="13"/>
  <c r="AX148" i="18"/>
  <c r="AW228" i="18"/>
  <c r="AZ99" i="13"/>
  <c r="AY152" i="13"/>
  <c r="AY13" i="13" s="1"/>
  <c r="AY145" i="18" s="1"/>
  <c r="AY172" i="18" s="1"/>
  <c r="AU17" i="16"/>
  <c r="AW167" i="18"/>
  <c r="P35" i="13"/>
  <c r="AY129" i="14"/>
  <c r="AX155" i="14"/>
  <c r="AX16" i="14" s="1"/>
  <c r="AY117" i="13"/>
  <c r="AX170" i="13"/>
  <c r="AX31" i="13" s="1"/>
  <c r="AW24" i="18"/>
  <c r="AW33" i="18"/>
  <c r="AX258" i="18"/>
  <c r="AX266" i="18" s="1"/>
  <c r="AY104" i="13"/>
  <c r="AX157" i="13"/>
  <c r="AX18" i="13" s="1"/>
  <c r="AW69" i="10"/>
  <c r="P69" i="10" s="1"/>
  <c r="P98" i="10"/>
  <c r="AX155" i="18"/>
  <c r="AT18" i="8"/>
  <c r="O18" i="8" s="1"/>
  <c r="O170" i="18"/>
  <c r="O196" i="18" s="1"/>
  <c r="P142" i="18" s="1"/>
  <c r="AW243" i="18"/>
  <c r="P243" i="18" s="1"/>
  <c r="P216" i="18"/>
  <c r="AZ32" i="10"/>
  <c r="AY41" i="10"/>
  <c r="AY160" i="10" s="1"/>
  <c r="AW203" i="18"/>
  <c r="P14" i="14"/>
  <c r="P83" i="10"/>
  <c r="AX209" i="18"/>
  <c r="AT77" i="16"/>
  <c r="AU74" i="16" s="1"/>
  <c r="AU76" i="16" s="1"/>
  <c r="AT16" i="16"/>
  <c r="O76" i="16"/>
  <c r="Y21" i="22"/>
  <c r="AX28" i="12"/>
  <c r="AX29" i="12"/>
  <c r="AW151" i="18"/>
  <c r="P19" i="13"/>
  <c r="BC98" i="16"/>
  <c r="R98" i="16" s="1"/>
  <c r="R99" i="16" s="1"/>
  <c r="S96" i="16" s="1"/>
  <c r="AW68" i="10"/>
  <c r="P68" i="10" s="1"/>
  <c r="P97" i="10"/>
  <c r="AW79" i="10"/>
  <c r="AW51" i="10"/>
  <c r="P80" i="10"/>
  <c r="AY162" i="13"/>
  <c r="AY23" i="13" s="1"/>
  <c r="AY155" i="18" s="1"/>
  <c r="AY182" i="18" s="1"/>
  <c r="AZ109" i="13"/>
  <c r="AY127" i="14"/>
  <c r="AX153" i="14"/>
  <c r="AX14" i="14" s="1"/>
  <c r="AN43" i="9"/>
  <c r="AZ116" i="12"/>
  <c r="AY27" i="12"/>
  <c r="N112" i="18"/>
  <c r="AW192" i="18"/>
  <c r="P192" i="18" s="1"/>
  <c r="P165" i="18"/>
  <c r="AX218" i="18"/>
  <c r="AN40" i="6"/>
  <c r="AN15" i="16"/>
  <c r="AE17" i="9" s="1"/>
  <c r="M18" i="16"/>
  <c r="AP22" i="18"/>
  <c r="AP31" i="18"/>
  <c r="AQ110" i="18"/>
  <c r="AQ114" i="18" s="1"/>
  <c r="AW231" i="18"/>
  <c r="P231" i="18" s="1"/>
  <c r="P204" i="18"/>
  <c r="AU117" i="18"/>
  <c r="AU139" i="18" s="1"/>
  <c r="AT23" i="18"/>
  <c r="AT32" i="18"/>
  <c r="AW245" i="18"/>
  <c r="P245" i="18" s="1"/>
  <c r="P218" i="18"/>
  <c r="AX165" i="18"/>
  <c r="P208" i="18"/>
  <c r="AZ142" i="14"/>
  <c r="AY168" i="14"/>
  <c r="AY29" i="14" s="1"/>
  <c r="AY218" i="18" s="1"/>
  <c r="AY245" i="18" s="1"/>
  <c r="AY120" i="13"/>
  <c r="AX173" i="13"/>
  <c r="AX34" i="13" s="1"/>
  <c r="AY145" i="14"/>
  <c r="AX171" i="14"/>
  <c r="AX32" i="14" s="1"/>
  <c r="AW20" i="16"/>
  <c r="AX57" i="16"/>
  <c r="AX60" i="16" s="1"/>
  <c r="AW11" i="13"/>
  <c r="AX201" i="18"/>
  <c r="AX157" i="10"/>
  <c r="AX15" i="20"/>
  <c r="P26" i="14"/>
  <c r="O41" i="16"/>
  <c r="P38" i="16" s="1"/>
  <c r="AX167" i="14"/>
  <c r="AX28" i="14" s="1"/>
  <c r="AY141" i="14"/>
  <c r="N100" i="18"/>
  <c r="O96" i="18" s="1"/>
  <c r="AX155" i="10"/>
  <c r="P210" i="18"/>
  <c r="AW53" i="10"/>
  <c r="P53" i="10" s="1"/>
  <c r="P82" i="10"/>
  <c r="L20" i="22"/>
  <c r="AW14" i="10"/>
  <c r="N20" i="22" s="1"/>
  <c r="AW143" i="10"/>
  <c r="P34" i="10"/>
  <c r="AW64" i="10"/>
  <c r="P64" i="10" s="1"/>
  <c r="P93" i="10"/>
  <c r="AX219" i="18"/>
  <c r="AU13" i="20"/>
  <c r="AU19" i="20" s="1"/>
  <c r="AT29" i="7"/>
  <c r="O29" i="7" s="1"/>
  <c r="AT49" i="7"/>
  <c r="O49" i="7" s="1"/>
  <c r="AU169" i="18"/>
  <c r="P217" i="18"/>
  <c r="AW157" i="18"/>
  <c r="P25" i="13"/>
  <c r="P238" i="18"/>
  <c r="AY172" i="13"/>
  <c r="AY33" i="13" s="1"/>
  <c r="AY165" i="18" s="1"/>
  <c r="AY192" i="18" s="1"/>
  <c r="AZ119" i="13"/>
  <c r="P144" i="18"/>
  <c r="AW171" i="18"/>
  <c r="AI47" i="9"/>
  <c r="AR20" i="6"/>
  <c r="Q15" i="22" s="1"/>
  <c r="AX26" i="7"/>
  <c r="AY21" i="15"/>
  <c r="AY25" i="15" s="1"/>
  <c r="AZ125" i="14"/>
  <c r="AY151" i="14"/>
  <c r="AY12" i="14" s="1"/>
  <c r="M31" i="6"/>
  <c r="AY126" i="14"/>
  <c r="AX152" i="14"/>
  <c r="AX13" i="14" s="1"/>
  <c r="AX202" i="18" s="1"/>
  <c r="AZ29" i="10"/>
  <c r="AY38" i="10"/>
  <c r="AY157" i="10" s="1"/>
  <c r="AY116" i="13"/>
  <c r="AX169" i="13"/>
  <c r="AX30" i="13" s="1"/>
  <c r="AR113" i="18"/>
  <c r="AW21" i="18"/>
  <c r="P21" i="18" s="1"/>
  <c r="AW30" i="18"/>
  <c r="P30" i="18" s="1"/>
  <c r="AX103" i="18"/>
  <c r="AX107" i="18" s="1"/>
  <c r="AY103" i="13"/>
  <c r="AX156" i="13"/>
  <c r="AX17" i="13" s="1"/>
  <c r="G18" i="22"/>
  <c r="O18" i="22" s="1"/>
  <c r="AU56" i="20"/>
  <c r="AU15" i="15"/>
  <c r="AU44" i="20"/>
  <c r="AU43" i="20" s="1"/>
  <c r="AU31" i="15"/>
  <c r="AU32" i="15"/>
  <c r="AL32" i="9"/>
  <c r="AU168" i="10"/>
  <c r="AU11" i="6"/>
  <c r="AX207" i="18"/>
  <c r="AT34" i="6"/>
  <c r="O17" i="16"/>
  <c r="AW214" i="18"/>
  <c r="P25" i="14"/>
  <c r="AZ27" i="10"/>
  <c r="AY36" i="10"/>
  <c r="AY155" i="10" s="1"/>
  <c r="AW52" i="10"/>
  <c r="P52" i="10" s="1"/>
  <c r="P81" i="10"/>
  <c r="AW67" i="10"/>
  <c r="P67" i="10" s="1"/>
  <c r="P96" i="10"/>
  <c r="AW75" i="10"/>
  <c r="P75" i="10" s="1"/>
  <c r="P104" i="10"/>
  <c r="AY169" i="14"/>
  <c r="AY30" i="14" s="1"/>
  <c r="AY219" i="18" s="1"/>
  <c r="AY246" i="18" s="1"/>
  <c r="AZ143" i="14"/>
  <c r="G19" i="22"/>
  <c r="O19" i="22" s="1"/>
  <c r="AV168" i="10"/>
  <c r="AV11" i="6"/>
  <c r="AV56" i="20"/>
  <c r="AV55" i="20" s="1"/>
  <c r="AV31" i="15"/>
  <c r="AV26" i="6" s="1"/>
  <c r="AM38" i="9" s="1"/>
  <c r="AV44" i="20"/>
  <c r="AV43" i="20" s="1"/>
  <c r="AV15" i="15"/>
  <c r="AV32" i="15"/>
  <c r="AM32" i="9"/>
  <c r="AX159" i="10"/>
  <c r="AY111" i="13"/>
  <c r="AX164" i="13"/>
  <c r="AX25" i="13" s="1"/>
  <c r="AY110" i="13"/>
  <c r="AX163" i="13"/>
  <c r="AX24" i="13" s="1"/>
  <c r="AY135" i="14"/>
  <c r="AX161" i="14"/>
  <c r="AX22" i="14" s="1"/>
  <c r="AW236" i="18"/>
  <c r="P236" i="18" s="1"/>
  <c r="P209" i="18"/>
  <c r="AX32" i="17"/>
  <c r="AY29" i="17" s="1"/>
  <c r="AX17" i="17"/>
  <c r="P156" i="18"/>
  <c r="M29" i="16"/>
  <c r="N26" i="16" s="1"/>
  <c r="AY139" i="14"/>
  <c r="AX165" i="14"/>
  <c r="AX26" i="14" s="1"/>
  <c r="AX163" i="14"/>
  <c r="AX24" i="14" s="1"/>
  <c r="AY137" i="14"/>
  <c r="AM44" i="19"/>
  <c r="AL40" i="7"/>
  <c r="AT13" i="15"/>
  <c r="AT17" i="15" s="1"/>
  <c r="AS25" i="7"/>
  <c r="V21" i="22"/>
  <c r="AW146" i="18"/>
  <c r="P14" i="13"/>
  <c r="AP22" i="17"/>
  <c r="AO13" i="17"/>
  <c r="AO12" i="7" s="1"/>
  <c r="AZ131" i="14"/>
  <c r="AY157" i="14"/>
  <c r="AY18" i="14" s="1"/>
  <c r="AY207" i="18" s="1"/>
  <c r="AY234" i="18" s="1"/>
  <c r="AY138" i="14"/>
  <c r="AX164" i="14"/>
  <c r="AX25" i="14" s="1"/>
  <c r="AO28" i="16"/>
  <c r="AO29" i="16" s="1"/>
  <c r="AW65" i="10"/>
  <c r="P65" i="10" s="1"/>
  <c r="P94" i="10"/>
  <c r="AW61" i="10"/>
  <c r="P61" i="10" s="1"/>
  <c r="P90" i="10"/>
  <c r="AV15" i="20"/>
  <c r="P16" i="20"/>
  <c r="AM32" i="8"/>
  <c r="K19" i="22"/>
  <c r="M19" i="22" s="1"/>
  <c r="AV162" i="10"/>
  <c r="AE19" i="22" s="1"/>
  <c r="AV141" i="10"/>
  <c r="P186" i="18"/>
  <c r="AZ31" i="10"/>
  <c r="AY40" i="10"/>
  <c r="AY159" i="10" s="1"/>
  <c r="AT19" i="8"/>
  <c r="O19" i="8" s="1"/>
  <c r="O227" i="18"/>
  <c r="O253" i="18" s="1"/>
  <c r="P199" i="18" s="1"/>
  <c r="AX170" i="14"/>
  <c r="AX31" i="14" s="1"/>
  <c r="AY144" i="14"/>
  <c r="P26" i="13"/>
  <c r="AX144" i="18"/>
  <c r="AW17" i="17"/>
  <c r="P31" i="17"/>
  <c r="AX172" i="14"/>
  <c r="AX33" i="14" s="1"/>
  <c r="AY146" i="14"/>
  <c r="AW221" i="18"/>
  <c r="P32" i="14"/>
  <c r="AV33" i="6"/>
  <c r="AV63" i="20"/>
  <c r="AV169" i="18" s="1"/>
  <c r="P242" i="18"/>
  <c r="AW166" i="18"/>
  <c r="P34" i="13"/>
  <c r="BI54" i="16"/>
  <c r="T54" i="16" s="1"/>
  <c r="AY105" i="13"/>
  <c r="AX158" i="13"/>
  <c r="AX19" i="13" s="1"/>
  <c r="AX171" i="13"/>
  <c r="AX32" i="13" s="1"/>
  <c r="AY118" i="13"/>
  <c r="O26" i="6"/>
  <c r="AX81" i="10"/>
  <c r="U73" i="25" s="1"/>
  <c r="AX95" i="10"/>
  <c r="U87" i="25" s="1"/>
  <c r="AX86" i="10"/>
  <c r="U78" i="25" s="1"/>
  <c r="AX98" i="10"/>
  <c r="U90" i="25" s="1"/>
  <c r="AX91" i="10"/>
  <c r="U83" i="25" s="1"/>
  <c r="AX100" i="10"/>
  <c r="U92" i="25" s="1"/>
  <c r="AX82" i="10"/>
  <c r="U74" i="25" s="1"/>
  <c r="AX96" i="10"/>
  <c r="U88" i="25" s="1"/>
  <c r="AX99" i="10"/>
  <c r="U91" i="25" s="1"/>
  <c r="AX87" i="10"/>
  <c r="U79" i="25" s="1"/>
  <c r="AX101" i="10"/>
  <c r="U93" i="25" s="1"/>
  <c r="AX90" i="10"/>
  <c r="U82" i="25" s="1"/>
  <c r="AX92" i="10"/>
  <c r="U84" i="25" s="1"/>
  <c r="AX83" i="10"/>
  <c r="U75" i="25" s="1"/>
  <c r="AX93" i="10"/>
  <c r="U85" i="25" s="1"/>
  <c r="AX97" i="10"/>
  <c r="U89" i="25" s="1"/>
  <c r="AX34" i="10"/>
  <c r="AX88" i="10"/>
  <c r="U80" i="25" s="1"/>
  <c r="AX84" i="10"/>
  <c r="U76" i="25" s="1"/>
  <c r="AX80" i="10"/>
  <c r="U72" i="25" s="1"/>
  <c r="AX103" i="10"/>
  <c r="U95" i="25" s="1"/>
  <c r="AX89" i="10"/>
  <c r="U81" i="25" s="1"/>
  <c r="AX102" i="10"/>
  <c r="U94" i="25" s="1"/>
  <c r="AX104" i="10"/>
  <c r="U96" i="25" s="1"/>
  <c r="AX94" i="10"/>
  <c r="U86" i="25" s="1"/>
  <c r="AX85" i="10"/>
  <c r="U77" i="25" s="1"/>
  <c r="AX154" i="10"/>
  <c r="M12" i="7"/>
  <c r="AX153" i="13"/>
  <c r="AX14" i="13" s="1"/>
  <c r="AY100" i="13"/>
  <c r="AT42" i="20"/>
  <c r="AT50" i="20" s="1"/>
  <c r="AS52" i="7"/>
  <c r="AO16" i="17"/>
  <c r="P158" i="18"/>
  <c r="AW161" i="18"/>
  <c r="P29" i="13"/>
  <c r="AY148" i="14"/>
  <c r="AX174" i="14"/>
  <c r="AX35" i="14" s="1"/>
  <c r="AN13" i="7"/>
  <c r="M13" i="7" s="1"/>
  <c r="M14" i="16"/>
  <c r="AW73" i="10"/>
  <c r="P73" i="10" s="1"/>
  <c r="P102" i="10"/>
  <c r="AW72" i="10"/>
  <c r="P72" i="10" s="1"/>
  <c r="P101" i="10"/>
  <c r="AW59" i="10"/>
  <c r="P59" i="10" s="1"/>
  <c r="P88" i="10"/>
  <c r="P14" i="20"/>
  <c r="AQ167" i="10"/>
  <c r="AQ173" i="10" s="1"/>
  <c r="AP19" i="7"/>
  <c r="AM46" i="19"/>
  <c r="AW38" i="6"/>
  <c r="AX166" i="13"/>
  <c r="AX27" i="13" s="1"/>
  <c r="AY113" i="13"/>
  <c r="AX216" i="18"/>
  <c r="AS26" i="18"/>
  <c r="AT199" i="18"/>
  <c r="AT253" i="18" s="1"/>
  <c r="AS35" i="18"/>
  <c r="AU226" i="18"/>
  <c r="AW160" i="18"/>
  <c r="P28" i="13"/>
  <c r="P87" i="10"/>
  <c r="P115" i="10" s="1"/>
  <c r="AX158" i="10"/>
  <c r="AW152" i="18"/>
  <c r="P20" i="13"/>
  <c r="AY13" i="19"/>
  <c r="AY16" i="19" s="1"/>
  <c r="AX36" i="7"/>
  <c r="AY151" i="13"/>
  <c r="AY12" i="13" s="1"/>
  <c r="AZ98" i="13"/>
  <c r="AZ102" i="13"/>
  <c r="AY155" i="13"/>
  <c r="AY16" i="13" s="1"/>
  <c r="AY148" i="18" s="1"/>
  <c r="AY175" i="18" s="1"/>
  <c r="AW222" i="18"/>
  <c r="P33" i="14"/>
  <c r="P28" i="12"/>
  <c r="AW164" i="18"/>
  <c r="P32" i="13"/>
  <c r="AT111" i="18"/>
  <c r="AT113" i="18" s="1"/>
  <c r="AT17" i="8" s="1"/>
  <c r="AT60" i="20"/>
  <c r="AZ26" i="10"/>
  <c r="AY25" i="10"/>
  <c r="AY13" i="10"/>
  <c r="V22" i="22" s="1"/>
  <c r="AY35" i="10"/>
  <c r="AV64" i="20"/>
  <c r="AV226" i="18" s="1"/>
  <c r="AV39" i="6"/>
  <c r="AX204" i="18"/>
  <c r="AY115" i="13"/>
  <c r="AX168" i="13"/>
  <c r="AX29" i="13" s="1"/>
  <c r="AY122" i="13"/>
  <c r="AX175" i="13"/>
  <c r="AX36" i="13" s="1"/>
  <c r="P95" i="10"/>
  <c r="P123" i="10" s="1"/>
  <c r="P117" i="10"/>
  <c r="AW74" i="10"/>
  <c r="P74" i="10" s="1"/>
  <c r="P103" i="10"/>
  <c r="AW62" i="10"/>
  <c r="P62" i="10" s="1"/>
  <c r="P91" i="10"/>
  <c r="P13" i="14"/>
  <c r="AM42" i="19"/>
  <c r="AY166" i="14"/>
  <c r="AY27" i="14" s="1"/>
  <c r="AY216" i="18" s="1"/>
  <c r="AY243" i="18" s="1"/>
  <c r="AZ140" i="14"/>
  <c r="X22" i="22"/>
  <c r="AY14" i="12"/>
  <c r="AY15" i="12"/>
  <c r="AY21" i="6" s="1"/>
  <c r="P213" i="18"/>
  <c r="AY114" i="13"/>
  <c r="AX167" i="13"/>
  <c r="AX28" i="13" s="1"/>
  <c r="P28" i="14"/>
  <c r="E111" i="18"/>
  <c r="AZ30" i="10"/>
  <c r="AY39" i="10"/>
  <c r="AY158" i="10" s="1"/>
  <c r="AY106" i="13"/>
  <c r="AX159" i="13"/>
  <c r="AX20" i="13" s="1"/>
  <c r="P201" i="18"/>
  <c r="AY107" i="13"/>
  <c r="AX160" i="13"/>
  <c r="AX21" i="13" s="1"/>
  <c r="AX156" i="10"/>
  <c r="AX160" i="14"/>
  <c r="AX21" i="14" s="1"/>
  <c r="AY134" i="14"/>
  <c r="AY112" i="13"/>
  <c r="AX165" i="13"/>
  <c r="AX26" i="13" s="1"/>
  <c r="AT169" i="10"/>
  <c r="AT172" i="10" s="1"/>
  <c r="AT12" i="8" s="1"/>
  <c r="O12" i="8" s="1"/>
  <c r="AW154" i="18"/>
  <c r="P22" i="13"/>
  <c r="AZ128" i="14"/>
  <c r="AY154" i="14"/>
  <c r="AY15" i="14" s="1"/>
  <c r="AY204" i="18" s="1"/>
  <c r="AY231" i="18" s="1"/>
  <c r="AQ29" i="18"/>
  <c r="AQ20" i="18"/>
  <c r="AR96" i="18"/>
  <c r="AR100" i="18" s="1"/>
  <c r="AX173" i="14"/>
  <c r="AX34" i="14" s="1"/>
  <c r="AY147" i="14"/>
  <c r="P202" i="18"/>
  <c r="P149" i="18"/>
  <c r="Q65" i="16"/>
  <c r="Q66" i="16" s="1"/>
  <c r="R63" i="16" s="1"/>
  <c r="Z21" i="22"/>
  <c r="AX21" i="12"/>
  <c r="AX22" i="12"/>
  <c r="AW55" i="10"/>
  <c r="P55" i="10" s="1"/>
  <c r="P84" i="10"/>
  <c r="AW153" i="10"/>
  <c r="AD20" i="22" s="1"/>
  <c r="AW56" i="10"/>
  <c r="P56" i="10" s="1"/>
  <c r="P85" i="10"/>
  <c r="P189" i="18"/>
  <c r="P100" i="10"/>
  <c r="P128" i="10" s="1"/>
  <c r="P30" i="13"/>
  <c r="BA62" i="12"/>
  <c r="AZ13" i="12"/>
  <c r="AX212" i="18"/>
  <c r="AQ17" i="8"/>
  <c r="N17" i="8" s="1"/>
  <c r="N113" i="18"/>
  <c r="E113" i="18" s="1"/>
  <c r="AZ130" i="14"/>
  <c r="AY156" i="14"/>
  <c r="AY17" i="14" s="1"/>
  <c r="AY206" i="18" s="1"/>
  <c r="AY233" i="18" s="1"/>
  <c r="BA47" i="16"/>
  <c r="BB44" i="16" s="1"/>
  <c r="BB46" i="16" s="1"/>
  <c r="BB47" i="16" s="1"/>
  <c r="BC44" i="16" s="1"/>
  <c r="BC46" i="16" s="1"/>
  <c r="BC47" i="16" s="1"/>
  <c r="BD44" i="16" s="1"/>
  <c r="O99" i="18"/>
  <c r="AT15" i="8"/>
  <c r="O15" i="8" s="1"/>
  <c r="AT142" i="18"/>
  <c r="AT196" i="18" s="1"/>
  <c r="AS34" i="18"/>
  <c r="AS25" i="18"/>
  <c r="O19" i="20"/>
  <c r="P13" i="20" s="1"/>
  <c r="AW34" i="16"/>
  <c r="P34" i="16" s="1"/>
  <c r="AW35" i="16"/>
  <c r="AX32" i="16" s="1"/>
  <c r="AX21" i="6"/>
  <c r="AX147" i="18"/>
  <c r="AW11" i="14"/>
  <c r="AX145" i="18"/>
  <c r="AV40" i="16"/>
  <c r="AV17" i="16" s="1"/>
  <c r="AV34" i="6" s="1"/>
  <c r="AM49" i="9" s="1"/>
  <c r="AW205" i="18"/>
  <c r="P16" i="14"/>
  <c r="AY108" i="13"/>
  <c r="AX161" i="13"/>
  <c r="AX22" i="13" s="1"/>
  <c r="AW163" i="18"/>
  <c r="P31" i="13"/>
  <c r="AW223" i="18"/>
  <c r="P34" i="14"/>
  <c r="P229" i="18"/>
  <c r="AW150" i="18"/>
  <c r="P18" i="13"/>
  <c r="BA66" i="16"/>
  <c r="BB63" i="16" s="1"/>
  <c r="BB65" i="16" s="1"/>
  <c r="BB66" i="16" s="1"/>
  <c r="BC63" i="16" s="1"/>
  <c r="BC65" i="16" s="1"/>
  <c r="BC66" i="16" s="1"/>
  <c r="BD63" i="16" s="1"/>
  <c r="BD65" i="16" s="1"/>
  <c r="BD66" i="16" s="1"/>
  <c r="BE63" i="16" s="1"/>
  <c r="AZ171" i="12"/>
  <c r="AY20" i="12"/>
  <c r="P162" i="18"/>
  <c r="AX160" i="10"/>
  <c r="P32" i="6"/>
  <c r="AZ136" i="14"/>
  <c r="AY162" i="14"/>
  <c r="AY23" i="14" s="1"/>
  <c r="AY212" i="18" s="1"/>
  <c r="AY239" i="18" s="1"/>
  <c r="AZ133" i="14"/>
  <c r="AY159" i="14"/>
  <c r="AY20" i="14" s="1"/>
  <c r="AY209" i="18" s="1"/>
  <c r="AY236" i="18" s="1"/>
  <c r="AX206" i="18"/>
  <c r="AS22" i="6"/>
  <c r="BF51" i="14"/>
  <c r="BG51" i="14" s="1"/>
  <c r="AH17" i="6"/>
  <c r="AH18" i="6" s="1"/>
  <c r="P5" i="22"/>
  <c r="AI58" i="20"/>
  <c r="AI66" i="18"/>
  <c r="AK164" i="11"/>
  <c r="AK167" i="11" s="1"/>
  <c r="AL163" i="11" s="1"/>
  <c r="L166" i="11"/>
  <c r="BM48" i="13"/>
  <c r="AJ74" i="11"/>
  <c r="AJ44" i="18"/>
  <c r="AJ75" i="11"/>
  <c r="AK198" i="11"/>
  <c r="L200" i="11"/>
  <c r="BE46" i="14"/>
  <c r="BE52" i="14"/>
  <c r="AK147" i="11"/>
  <c r="L149" i="11"/>
  <c r="AH18" i="18"/>
  <c r="K19" i="18"/>
  <c r="K18" i="18" s="1"/>
  <c r="AJ50" i="18"/>
  <c r="AJ176" i="11"/>
  <c r="AJ177" i="11"/>
  <c r="AK300" i="11"/>
  <c r="L302" i="11"/>
  <c r="AI67" i="18"/>
  <c r="AK62" i="11"/>
  <c r="L64" i="11"/>
  <c r="BE55" i="14"/>
  <c r="K28" i="18"/>
  <c r="K27" i="18" s="1"/>
  <c r="AH27" i="18"/>
  <c r="AH45" i="7"/>
  <c r="BM47" i="13"/>
  <c r="AJ57" i="11"/>
  <c r="AJ43" i="18"/>
  <c r="AJ58" i="11"/>
  <c r="AJ46" i="18"/>
  <c r="AJ108" i="11"/>
  <c r="AJ109" i="11"/>
  <c r="AJ45" i="18"/>
  <c r="AJ91" i="11"/>
  <c r="AJ92" i="11"/>
  <c r="AJ52" i="18"/>
  <c r="AJ211" i="11"/>
  <c r="AJ210" i="11"/>
  <c r="AI14" i="6"/>
  <c r="AJ397" i="11"/>
  <c r="AJ63" i="18"/>
  <c r="AJ398" i="11"/>
  <c r="AK79" i="11"/>
  <c r="L81" i="11"/>
  <c r="AK113" i="11"/>
  <c r="L115" i="11"/>
  <c r="AK334" i="11"/>
  <c r="L336" i="11"/>
  <c r="BE50" i="14"/>
  <c r="BH56" i="14"/>
  <c r="AK181" i="11"/>
  <c r="L183" i="11"/>
  <c r="AJ56" i="18"/>
  <c r="AJ279" i="11"/>
  <c r="AJ278" i="11"/>
  <c r="AJ42" i="18"/>
  <c r="AJ40" i="11"/>
  <c r="AJ41" i="11"/>
  <c r="AK351" i="11"/>
  <c r="AK354" i="11" s="1"/>
  <c r="AL350" i="11" s="1"/>
  <c r="L353" i="11"/>
  <c r="AJ262" i="11"/>
  <c r="AJ55" i="18"/>
  <c r="AJ261" i="11"/>
  <c r="BM46" i="13"/>
  <c r="AJ244" i="11"/>
  <c r="AJ54" i="18"/>
  <c r="AJ245" i="11"/>
  <c r="K13" i="6"/>
  <c r="K17" i="6" s="1"/>
  <c r="BE45" i="14"/>
  <c r="AJ381" i="11"/>
  <c r="AJ62" i="18"/>
  <c r="AJ380" i="11"/>
  <c r="AK215" i="11"/>
  <c r="AK218" i="11" s="1"/>
  <c r="AL214" i="11" s="1"/>
  <c r="L217" i="11"/>
  <c r="AJ59" i="18"/>
  <c r="AJ329" i="11"/>
  <c r="AJ330" i="11"/>
  <c r="AJ142" i="11"/>
  <c r="AJ48" i="18"/>
  <c r="AJ143" i="11"/>
  <c r="AK45" i="11"/>
  <c r="L47" i="11"/>
  <c r="AK402" i="11"/>
  <c r="L404" i="11"/>
  <c r="AJ23" i="11"/>
  <c r="AJ41" i="18"/>
  <c r="AJ24" i="11"/>
  <c r="AJ13" i="11"/>
  <c r="AJ65" i="18"/>
  <c r="AJ432" i="11"/>
  <c r="AJ431" i="11"/>
  <c r="BH54" i="14"/>
  <c r="AK283" i="11"/>
  <c r="L285" i="11"/>
  <c r="BH53" i="14"/>
  <c r="AK249" i="11"/>
  <c r="L251" i="11"/>
  <c r="AK368" i="11"/>
  <c r="AK371" i="11" s="1"/>
  <c r="AL367" i="11" s="1"/>
  <c r="L370" i="11"/>
  <c r="K93" i="18"/>
  <c r="L39" i="18" s="1"/>
  <c r="BE59" i="14"/>
  <c r="AI15" i="6"/>
  <c r="BM45" i="13"/>
  <c r="AJ159" i="11"/>
  <c r="AJ49" i="18"/>
  <c r="AJ160" i="11"/>
  <c r="BE62" i="14"/>
  <c r="AJ313" i="11"/>
  <c r="AJ58" i="18"/>
  <c r="AJ312" i="11"/>
  <c r="AK317" i="11"/>
  <c r="L319" i="11"/>
  <c r="AJ57" i="18"/>
  <c r="AJ295" i="11"/>
  <c r="AJ296" i="11"/>
  <c r="BG61" i="14"/>
  <c r="BE48" i="14"/>
  <c r="AF30" i="19"/>
  <c r="AF34" i="8"/>
  <c r="AK266" i="11"/>
  <c r="L268" i="11"/>
  <c r="AJ61" i="18"/>
  <c r="AJ363" i="11"/>
  <c r="AJ364" i="11"/>
  <c r="AH13" i="8"/>
  <c r="K13" i="18"/>
  <c r="AK130" i="11"/>
  <c r="L132" i="11"/>
  <c r="AF38" i="20"/>
  <c r="AF39" i="20" s="1"/>
  <c r="AK96" i="11"/>
  <c r="L98" i="11"/>
  <c r="AJ347" i="11"/>
  <c r="AJ346" i="11"/>
  <c r="AJ60" i="18"/>
  <c r="AK419" i="11"/>
  <c r="L421" i="11"/>
  <c r="BG57" i="14"/>
  <c r="AJ227" i="11"/>
  <c r="AJ228" i="11"/>
  <c r="AJ53" i="18"/>
  <c r="AK28" i="11"/>
  <c r="AK31" i="11" s="1"/>
  <c r="AL27" i="11" s="1"/>
  <c r="L30" i="11"/>
  <c r="K71" i="20"/>
  <c r="BE44" i="13"/>
  <c r="BE58" i="14"/>
  <c r="AH21" i="8"/>
  <c r="K21" i="8" s="1"/>
  <c r="K24" i="8"/>
  <c r="AK385" i="11"/>
  <c r="L387" i="11"/>
  <c r="BE47" i="14"/>
  <c r="BF60" i="14"/>
  <c r="AK436" i="11"/>
  <c r="L438" i="11"/>
  <c r="AK232" i="11"/>
  <c r="L234" i="11"/>
  <c r="BI44" i="14"/>
  <c r="BJ44" i="14" s="1"/>
  <c r="BG49" i="14"/>
  <c r="AI54" i="20"/>
  <c r="AH73" i="20"/>
  <c r="AH51" i="7" s="1"/>
  <c r="K51" i="7" s="1"/>
  <c r="AH72" i="20"/>
  <c r="AH31" i="7" s="1"/>
  <c r="K31" i="7" s="1"/>
  <c r="AJ414" i="11"/>
  <c r="AJ64" i="18"/>
  <c r="AJ415" i="11"/>
  <c r="AJ193" i="11"/>
  <c r="AJ51" i="18"/>
  <c r="AJ194" i="11"/>
  <c r="AJ126" i="11"/>
  <c r="AJ47" i="18"/>
  <c r="AJ125" i="11"/>
  <c r="AI16" i="11"/>
  <c r="AI24" i="7" s="1"/>
  <c r="AI23" i="7" s="1"/>
  <c r="Z12" i="9" s="1"/>
  <c r="K16" i="18"/>
  <c r="AL131" i="11"/>
  <c r="AL335" i="11"/>
  <c r="AL318" i="11"/>
  <c r="AL250" i="11"/>
  <c r="AL386" i="11"/>
  <c r="AL403" i="11"/>
  <c r="AL114" i="11"/>
  <c r="AL352" i="11"/>
  <c r="AL267" i="11"/>
  <c r="AL233" i="11"/>
  <c r="AL369" i="11"/>
  <c r="AL29" i="11"/>
  <c r="AL165" i="11"/>
  <c r="AL46" i="11"/>
  <c r="AL182" i="11"/>
  <c r="AL63" i="11"/>
  <c r="AL284" i="11"/>
  <c r="AL420" i="11"/>
  <c r="AL437" i="11"/>
  <c r="AL301" i="11"/>
  <c r="AL97" i="11"/>
  <c r="AL199" i="11"/>
  <c r="AL216" i="11"/>
  <c r="AL148" i="11"/>
  <c r="AL80" i="11"/>
  <c r="R46" i="16" l="1"/>
  <c r="F46" i="16" s="1"/>
  <c r="F47" i="16" s="1"/>
  <c r="G44" i="16" s="1"/>
  <c r="T116" i="25"/>
  <c r="T102" i="25"/>
  <c r="T105" i="25"/>
  <c r="P111" i="10"/>
  <c r="T112" i="25"/>
  <c r="T113" i="25"/>
  <c r="AW143" i="18"/>
  <c r="P143" i="18" s="1"/>
  <c r="AE18" i="9"/>
  <c r="AV41" i="16"/>
  <c r="AW38" i="16" s="1"/>
  <c r="AW40" i="16" s="1"/>
  <c r="AW17" i="16" s="1"/>
  <c r="AW34" i="6" s="1"/>
  <c r="AN49" i="9" s="1"/>
  <c r="AH28" i="6"/>
  <c r="J5" i="22" s="1"/>
  <c r="T119" i="25"/>
  <c r="T104" i="25"/>
  <c r="T114" i="25"/>
  <c r="T118" i="25"/>
  <c r="T100" i="25"/>
  <c r="U102" i="25"/>
  <c r="T107" i="25"/>
  <c r="T109" i="25"/>
  <c r="T101" i="25"/>
  <c r="U101" i="25"/>
  <c r="U100" i="25"/>
  <c r="U112" i="25"/>
  <c r="U113" i="25"/>
  <c r="U104" i="25"/>
  <c r="U105" i="25"/>
  <c r="U99" i="25"/>
  <c r="U107" i="25"/>
  <c r="U108" i="25"/>
  <c r="U109" i="25"/>
  <c r="U114" i="25"/>
  <c r="U116" i="25"/>
  <c r="U117" i="25"/>
  <c r="U110" i="25"/>
  <c r="U118" i="25"/>
  <c r="U119" i="25"/>
  <c r="U120" i="25"/>
  <c r="U111" i="25"/>
  <c r="U115" i="25"/>
  <c r="U121" i="25"/>
  <c r="U106" i="25"/>
  <c r="U122" i="25"/>
  <c r="U103" i="25"/>
  <c r="U123" i="25"/>
  <c r="T123" i="25"/>
  <c r="T117" i="25"/>
  <c r="T99" i="25"/>
  <c r="T122" i="25"/>
  <c r="T110" i="25"/>
  <c r="T121" i="25"/>
  <c r="T108" i="25"/>
  <c r="T115" i="25"/>
  <c r="T106" i="25"/>
  <c r="T111" i="25"/>
  <c r="T103" i="25"/>
  <c r="T120" i="25"/>
  <c r="AJ42" i="11"/>
  <c r="AK38" i="11" s="1"/>
  <c r="AJ144" i="11"/>
  <c r="AK140" i="11" s="1"/>
  <c r="AJ399" i="11"/>
  <c r="AK395" i="11" s="1"/>
  <c r="N114" i="18"/>
  <c r="O110" i="18" s="1"/>
  <c r="P35" i="16"/>
  <c r="Q32" i="16" s="1"/>
  <c r="AP42" i="9"/>
  <c r="AZ87" i="16"/>
  <c r="Q87" i="16" s="1"/>
  <c r="P113" i="10"/>
  <c r="P131" i="10"/>
  <c r="O60" i="20"/>
  <c r="AT112" i="18"/>
  <c r="O112" i="18" s="1"/>
  <c r="AW249" i="18"/>
  <c r="P249" i="18" s="1"/>
  <c r="P222" i="18"/>
  <c r="AW179" i="18"/>
  <c r="P179" i="18" s="1"/>
  <c r="P152" i="18"/>
  <c r="AZ148" i="14"/>
  <c r="AY174" i="14"/>
  <c r="AY35" i="14" s="1"/>
  <c r="AY224" i="18" s="1"/>
  <c r="AY251" i="18" s="1"/>
  <c r="AX146" i="18"/>
  <c r="AX74" i="10"/>
  <c r="AX72" i="10"/>
  <c r="AX52" i="10"/>
  <c r="BI55" i="16"/>
  <c r="BJ52" i="16" s="1"/>
  <c r="BJ54" i="16" s="1"/>
  <c r="BJ55" i="16" s="1"/>
  <c r="BK52" i="16" s="1"/>
  <c r="BK54" i="16" s="1"/>
  <c r="BK55" i="16" s="1"/>
  <c r="BL52" i="16" s="1"/>
  <c r="AW248" i="18"/>
  <c r="P248" i="18" s="1"/>
  <c r="P221" i="18"/>
  <c r="AX220" i="18"/>
  <c r="P122" i="10"/>
  <c r="AX213" i="18"/>
  <c r="BA143" i="14"/>
  <c r="AZ169" i="14"/>
  <c r="AZ30" i="14" s="1"/>
  <c r="AZ219" i="18" s="1"/>
  <c r="AZ246" i="18" s="1"/>
  <c r="AV29" i="15"/>
  <c r="AV30" i="15" s="1"/>
  <c r="AU27" i="7"/>
  <c r="P14" i="10"/>
  <c r="AZ141" i="14"/>
  <c r="AY167" i="14"/>
  <c r="AY28" i="14" s="1"/>
  <c r="AY217" i="18" s="1"/>
  <c r="AY244" i="18" s="1"/>
  <c r="AX166" i="18"/>
  <c r="AX245" i="18"/>
  <c r="BC99" i="16"/>
  <c r="BD96" i="16" s="1"/>
  <c r="BD98" i="16" s="1"/>
  <c r="BD99" i="16" s="1"/>
  <c r="BE96" i="16" s="1"/>
  <c r="BE98" i="16" s="1"/>
  <c r="BE99" i="16" s="1"/>
  <c r="BF96" i="16" s="1"/>
  <c r="AW230" i="18"/>
  <c r="P230" i="18" s="1"/>
  <c r="P203" i="18"/>
  <c r="P126" i="10"/>
  <c r="AX163" i="18"/>
  <c r="BA99" i="13"/>
  <c r="AZ152" i="13"/>
  <c r="AZ13" i="13" s="1"/>
  <c r="AW180" i="18"/>
  <c r="P180" i="18" s="1"/>
  <c r="P153" i="18"/>
  <c r="AX167" i="18"/>
  <c r="AM45" i="9"/>
  <c r="T55" i="16"/>
  <c r="U52" i="16" s="1"/>
  <c r="AZ146" i="14"/>
  <c r="AY172" i="14"/>
  <c r="AY33" i="14" s="1"/>
  <c r="AY222" i="18" s="1"/>
  <c r="AY249" i="18" s="1"/>
  <c r="AP26" i="16"/>
  <c r="AO14" i="16"/>
  <c r="AO13" i="7" s="1"/>
  <c r="P11" i="13"/>
  <c r="AX215" i="18"/>
  <c r="AW29" i="15"/>
  <c r="AV27" i="7"/>
  <c r="AU26" i="6"/>
  <c r="AU30" i="15"/>
  <c r="O113" i="18"/>
  <c r="AR17" i="8"/>
  <c r="O17" i="8" s="1"/>
  <c r="AX217" i="18"/>
  <c r="AY173" i="13"/>
  <c r="AY34" i="13" s="1"/>
  <c r="AY166" i="18" s="1"/>
  <c r="AY193" i="18" s="1"/>
  <c r="AZ120" i="13"/>
  <c r="AX203" i="18"/>
  <c r="O77" i="16"/>
  <c r="P74" i="16" s="1"/>
  <c r="AZ117" i="13"/>
  <c r="AY170" i="13"/>
  <c r="AY31" i="13" s="1"/>
  <c r="AY163" i="18" s="1"/>
  <c r="AY190" i="18" s="1"/>
  <c r="AW200" i="18"/>
  <c r="P200" i="18" s="1"/>
  <c r="AZ121" i="13"/>
  <c r="AY174" i="13"/>
  <c r="AY35" i="13" s="1"/>
  <c r="AY167" i="18" s="1"/>
  <c r="AY194" i="18" s="1"/>
  <c r="AO42" i="9"/>
  <c r="AX222" i="18"/>
  <c r="AO18" i="16"/>
  <c r="AW173" i="18"/>
  <c r="P173" i="18" s="1"/>
  <c r="P146" i="18"/>
  <c r="AY165" i="14"/>
  <c r="AY26" i="14" s="1"/>
  <c r="AY215" i="18" s="1"/>
  <c r="AY242" i="18" s="1"/>
  <c r="AZ139" i="14"/>
  <c r="AX211" i="18"/>
  <c r="AV62" i="20"/>
  <c r="AV98" i="18" s="1"/>
  <c r="AV97" i="18"/>
  <c r="AV99" i="18" s="1"/>
  <c r="AV15" i="8" s="1"/>
  <c r="AW241" i="18"/>
  <c r="P241" i="18" s="1"/>
  <c r="P214" i="18"/>
  <c r="O111" i="18"/>
  <c r="AY201" i="18"/>
  <c r="AZ172" i="13"/>
  <c r="AZ33" i="13" s="1"/>
  <c r="AZ165" i="18" s="1"/>
  <c r="AZ192" i="18" s="1"/>
  <c r="BA119" i="13"/>
  <c r="AX11" i="14"/>
  <c r="O32" i="18"/>
  <c r="AT46" i="7"/>
  <c r="O46" i="7" s="1"/>
  <c r="AZ127" i="14"/>
  <c r="AY153" i="14"/>
  <c r="AY14" i="14" s="1"/>
  <c r="AY203" i="18" s="1"/>
  <c r="AY230" i="18" s="1"/>
  <c r="AT22" i="6"/>
  <c r="O16" i="16"/>
  <c r="BA32" i="10"/>
  <c r="AZ41" i="10"/>
  <c r="AX205" i="18"/>
  <c r="P228" i="18"/>
  <c r="AZ132" i="14"/>
  <c r="AY158" i="14"/>
  <c r="AY19" i="14" s="1"/>
  <c r="AY208" i="18" s="1"/>
  <c r="AY235" i="18" s="1"/>
  <c r="AZ147" i="14"/>
  <c r="AY173" i="14"/>
  <c r="AY34" i="14" s="1"/>
  <c r="AY223" i="18" s="1"/>
  <c r="AY250" i="18" s="1"/>
  <c r="AX243" i="18"/>
  <c r="AW188" i="18"/>
  <c r="P188" i="18" s="1"/>
  <c r="P161" i="18"/>
  <c r="AZ159" i="14"/>
  <c r="AZ20" i="14" s="1"/>
  <c r="AZ209" i="18" s="1"/>
  <c r="AZ236" i="18" s="1"/>
  <c r="BA133" i="14"/>
  <c r="X23" i="22"/>
  <c r="AZ14" i="12"/>
  <c r="AZ15" i="12"/>
  <c r="AZ21" i="6" s="1"/>
  <c r="Q13" i="12"/>
  <c r="P112" i="10"/>
  <c r="AR20" i="18"/>
  <c r="AR29" i="18"/>
  <c r="AS96" i="18"/>
  <c r="AS100" i="18" s="1"/>
  <c r="AZ107" i="13"/>
  <c r="AY160" i="13"/>
  <c r="AY21" i="13" s="1"/>
  <c r="AY153" i="18" s="1"/>
  <c r="AY180" i="18" s="1"/>
  <c r="AW191" i="18"/>
  <c r="P191" i="18" s="1"/>
  <c r="P164" i="18"/>
  <c r="BA102" i="13"/>
  <c r="AZ155" i="13"/>
  <c r="AZ16" i="13" s="1"/>
  <c r="AZ148" i="18" s="1"/>
  <c r="AZ175" i="18" s="1"/>
  <c r="AZ113" i="13"/>
  <c r="AY166" i="13"/>
  <c r="AY27" i="13" s="1"/>
  <c r="AY159" i="18" s="1"/>
  <c r="AY186" i="18" s="1"/>
  <c r="AX59" i="10"/>
  <c r="AX67" i="10"/>
  <c r="AW193" i="18"/>
  <c r="P193" i="18" s="1"/>
  <c r="P166" i="18"/>
  <c r="P32" i="17"/>
  <c r="Q29" i="17" s="1"/>
  <c r="AY161" i="14"/>
  <c r="AY22" i="14" s="1"/>
  <c r="AY211" i="18" s="1"/>
  <c r="AY238" i="18" s="1"/>
  <c r="AZ135" i="14"/>
  <c r="P132" i="10"/>
  <c r="AU97" i="18"/>
  <c r="AU99" i="18" s="1"/>
  <c r="AU15" i="8" s="1"/>
  <c r="AU62" i="20"/>
  <c r="AU98" i="18" s="1"/>
  <c r="BA125" i="14"/>
  <c r="AZ151" i="14"/>
  <c r="AZ12" i="14" s="1"/>
  <c r="Q12" i="14" s="1"/>
  <c r="O23" i="18"/>
  <c r="AT21" i="7"/>
  <c r="O21" i="7" s="1"/>
  <c r="BA109" i="13"/>
  <c r="AZ162" i="13"/>
  <c r="AZ23" i="13" s="1"/>
  <c r="AZ155" i="18" s="1"/>
  <c r="AZ182" i="18" s="1"/>
  <c r="AW178" i="18"/>
  <c r="P178" i="18" s="1"/>
  <c r="P151" i="18"/>
  <c r="AU77" i="16"/>
  <c r="AV74" i="16" s="1"/>
  <c r="AV76" i="16" s="1"/>
  <c r="AU16" i="16"/>
  <c r="AZ129" i="14"/>
  <c r="AY155" i="14"/>
  <c r="AY16" i="14" s="1"/>
  <c r="AY205" i="18" s="1"/>
  <c r="AY232" i="18" s="1"/>
  <c r="AX208" i="18"/>
  <c r="AW177" i="18"/>
  <c r="P177" i="18" s="1"/>
  <c r="P150" i="18"/>
  <c r="BA140" i="14"/>
  <c r="AZ166" i="14"/>
  <c r="AZ27" i="14" s="1"/>
  <c r="AX79" i="10"/>
  <c r="AX51" i="10"/>
  <c r="P116" i="10"/>
  <c r="BB62" i="12"/>
  <c r="BA13" i="12"/>
  <c r="N20" i="18"/>
  <c r="E20" i="18"/>
  <c r="AZ134" i="14"/>
  <c r="AY160" i="14"/>
  <c r="AY21" i="14" s="1"/>
  <c r="AY210" i="18" s="1"/>
  <c r="AY237" i="18" s="1"/>
  <c r="AX160" i="18"/>
  <c r="AX168" i="18"/>
  <c r="BA98" i="13"/>
  <c r="AZ151" i="13"/>
  <c r="AZ12" i="13" s="1"/>
  <c r="Q12" i="13" s="1"/>
  <c r="AX159" i="18"/>
  <c r="P129" i="10"/>
  <c r="AX153" i="10"/>
  <c r="AD21" i="22" s="1"/>
  <c r="L21" i="22"/>
  <c r="AX14" i="10"/>
  <c r="N21" i="22" s="1"/>
  <c r="AX143" i="10"/>
  <c r="AX53" i="10"/>
  <c r="AZ118" i="13"/>
  <c r="AY171" i="13"/>
  <c r="AY32" i="13" s="1"/>
  <c r="AY164" i="18" s="1"/>
  <c r="AY191" i="18" s="1"/>
  <c r="AW41" i="6"/>
  <c r="P41" i="6" s="1"/>
  <c r="P17" i="17"/>
  <c r="AV22" i="8"/>
  <c r="P22" i="8" s="1"/>
  <c r="P15" i="20"/>
  <c r="P19" i="20" s="1"/>
  <c r="Q13" i="20" s="1"/>
  <c r="AX214" i="18"/>
  <c r="AX156" i="18"/>
  <c r="AK49" i="9"/>
  <c r="O34" i="6"/>
  <c r="AU55" i="20"/>
  <c r="AX162" i="18"/>
  <c r="AZ21" i="15"/>
  <c r="AZ25" i="15" s="1"/>
  <c r="AY26" i="7"/>
  <c r="AV13" i="20"/>
  <c r="AV19" i="20" s="1"/>
  <c r="AU29" i="7"/>
  <c r="AU49" i="7"/>
  <c r="AX228" i="18"/>
  <c r="AU32" i="18"/>
  <c r="AU46" i="7" s="1"/>
  <c r="AV117" i="18"/>
  <c r="AV139" i="18" s="1"/>
  <c r="AU23" i="18"/>
  <c r="AU21" i="7" s="1"/>
  <c r="AQ22" i="18"/>
  <c r="AQ31" i="18"/>
  <c r="AR110" i="18"/>
  <c r="AR114" i="18" s="1"/>
  <c r="AX150" i="18"/>
  <c r="AX34" i="16"/>
  <c r="AX35" i="16" s="1"/>
  <c r="AY32" i="16" s="1"/>
  <c r="AX38" i="6"/>
  <c r="E29" i="18"/>
  <c r="N29" i="18"/>
  <c r="AX210" i="18"/>
  <c r="AY167" i="13"/>
  <c r="AY28" i="13" s="1"/>
  <c r="AY160" i="18" s="1"/>
  <c r="AY187" i="18" s="1"/>
  <c r="AZ114" i="13"/>
  <c r="AN39" i="19"/>
  <c r="AZ122" i="13"/>
  <c r="AY175" i="13"/>
  <c r="AY36" i="13" s="1"/>
  <c r="AY168" i="18" s="1"/>
  <c r="AY195" i="18" s="1"/>
  <c r="AY144" i="18"/>
  <c r="AW187" i="18"/>
  <c r="P187" i="18" s="1"/>
  <c r="P160" i="18"/>
  <c r="AN44" i="9"/>
  <c r="P38" i="6"/>
  <c r="AO35" i="6"/>
  <c r="AO14" i="17"/>
  <c r="AX56" i="10"/>
  <c r="AX68" i="10"/>
  <c r="AX71" i="10"/>
  <c r="AX164" i="18"/>
  <c r="AZ138" i="14"/>
  <c r="AY164" i="14"/>
  <c r="AY25" i="14" s="1"/>
  <c r="AY214" i="18" s="1"/>
  <c r="AY241" i="18" s="1"/>
  <c r="AZ110" i="13"/>
  <c r="AY163" i="13"/>
  <c r="AY24" i="13" s="1"/>
  <c r="AY156" i="18" s="1"/>
  <c r="AY183" i="18" s="1"/>
  <c r="P124" i="10"/>
  <c r="AZ116" i="13"/>
  <c r="AY169" i="13"/>
  <c r="AY30" i="13" s="1"/>
  <c r="AY162" i="18" s="1"/>
  <c r="AY189" i="18" s="1"/>
  <c r="P110" i="10"/>
  <c r="AW63" i="20"/>
  <c r="AW169" i="18" s="1"/>
  <c r="P169" i="18" s="1"/>
  <c r="AW33" i="6"/>
  <c r="AZ168" i="14"/>
  <c r="AZ29" i="14" s="1"/>
  <c r="AZ218" i="18" s="1"/>
  <c r="AZ245" i="18" s="1"/>
  <c r="BA142" i="14"/>
  <c r="AY20" i="8"/>
  <c r="Y22" i="22"/>
  <c r="AY29" i="12"/>
  <c r="AY28" i="12"/>
  <c r="P79" i="10"/>
  <c r="AX236" i="18"/>
  <c r="AZ104" i="13"/>
  <c r="AY157" i="13"/>
  <c r="AY18" i="13" s="1"/>
  <c r="AY150" i="18" s="1"/>
  <c r="AY177" i="18" s="1"/>
  <c r="AW194" i="18"/>
  <c r="P194" i="18" s="1"/>
  <c r="P167" i="18"/>
  <c r="AX175" i="18"/>
  <c r="P127" i="10"/>
  <c r="AX233" i="18"/>
  <c r="AW232" i="18"/>
  <c r="P232" i="18" s="1"/>
  <c r="P205" i="18"/>
  <c r="AX174" i="18"/>
  <c r="AX158" i="18"/>
  <c r="AX58" i="10"/>
  <c r="AX239" i="18"/>
  <c r="AX223" i="18"/>
  <c r="Z22" i="22"/>
  <c r="AY21" i="12"/>
  <c r="AY22" i="12"/>
  <c r="AY38" i="6" s="1"/>
  <c r="BD46" i="16"/>
  <c r="BD47" i="16" s="1"/>
  <c r="BE44" i="16" s="1"/>
  <c r="AX152" i="18"/>
  <c r="P11" i="14"/>
  <c r="AX161" i="18"/>
  <c r="AY97" i="10"/>
  <c r="AY102" i="10"/>
  <c r="AY88" i="10"/>
  <c r="AY81" i="10"/>
  <c r="AY83" i="10"/>
  <c r="AY94" i="10"/>
  <c r="AY86" i="10"/>
  <c r="AY85" i="10"/>
  <c r="AY154" i="10"/>
  <c r="AY153" i="10" s="1"/>
  <c r="AD22" i="22" s="1"/>
  <c r="AY91" i="10"/>
  <c r="AY95" i="10"/>
  <c r="AY96" i="10"/>
  <c r="AY98" i="10"/>
  <c r="AY101" i="10"/>
  <c r="AY100" i="10"/>
  <c r="AY34" i="10"/>
  <c r="AY80" i="10"/>
  <c r="V72" i="25" s="1"/>
  <c r="AY99" i="10"/>
  <c r="AY82" i="10"/>
  <c r="AY103" i="10"/>
  <c r="AY90" i="10"/>
  <c r="AY87" i="10"/>
  <c r="AY104" i="10"/>
  <c r="AY93" i="10"/>
  <c r="AY92" i="10"/>
  <c r="AY89" i="10"/>
  <c r="AY84" i="10"/>
  <c r="P130" i="10"/>
  <c r="AX65" i="10"/>
  <c r="AX64" i="10"/>
  <c r="AX62" i="10"/>
  <c r="AX171" i="18"/>
  <c r="BA31" i="10"/>
  <c r="AZ40" i="10"/>
  <c r="AZ159" i="10" s="1"/>
  <c r="AU13" i="15"/>
  <c r="AU17" i="15" s="1"/>
  <c r="AT25" i="7"/>
  <c r="O25" i="7" s="1"/>
  <c r="AX157" i="18"/>
  <c r="AX234" i="18"/>
  <c r="AX149" i="18"/>
  <c r="AX20" i="16"/>
  <c r="AX14" i="7" s="1"/>
  <c r="AY57" i="16"/>
  <c r="AY60" i="16" s="1"/>
  <c r="M15" i="16"/>
  <c r="BA116" i="12"/>
  <c r="AZ27" i="12"/>
  <c r="Q27" i="12" s="1"/>
  <c r="AW50" i="10"/>
  <c r="P51" i="10"/>
  <c r="AY258" i="18"/>
  <c r="AY266" i="18" s="1"/>
  <c r="AX24" i="18"/>
  <c r="AX22" i="7" s="1"/>
  <c r="AX33" i="18"/>
  <c r="AX47" i="7" s="1"/>
  <c r="BA101" i="13"/>
  <c r="AZ154" i="13"/>
  <c r="AZ15" i="13" s="1"/>
  <c r="AZ112" i="13"/>
  <c r="AY165" i="13"/>
  <c r="AY26" i="13" s="1"/>
  <c r="AY158" i="18" s="1"/>
  <c r="AY185" i="18" s="1"/>
  <c r="AX153" i="18"/>
  <c r="AX55" i="10"/>
  <c r="AZ162" i="14"/>
  <c r="AZ23" i="14" s="1"/>
  <c r="BA136" i="14"/>
  <c r="BA171" i="12"/>
  <c r="AZ20" i="12"/>
  <c r="AW190" i="18"/>
  <c r="P190" i="18" s="1"/>
  <c r="P163" i="18"/>
  <c r="AX172" i="18"/>
  <c r="BA128" i="14"/>
  <c r="AZ154" i="14"/>
  <c r="AZ15" i="14" s="1"/>
  <c r="AZ204" i="18" s="1"/>
  <c r="AZ231" i="18" s="1"/>
  <c r="AZ106" i="13"/>
  <c r="AY159" i="13"/>
  <c r="AY20" i="13" s="1"/>
  <c r="AY152" i="18" s="1"/>
  <c r="AY179" i="18" s="1"/>
  <c r="AZ115" i="13"/>
  <c r="AY168" i="13"/>
  <c r="AY29" i="13" s="1"/>
  <c r="AY161" i="18" s="1"/>
  <c r="AY188" i="18" s="1"/>
  <c r="AZ13" i="19"/>
  <c r="AZ16" i="19" s="1"/>
  <c r="AY36" i="7"/>
  <c r="AM47" i="19"/>
  <c r="AN44" i="19" s="1"/>
  <c r="AM33" i="8"/>
  <c r="AU42" i="20"/>
  <c r="AU50" i="20" s="1"/>
  <c r="AT52" i="7"/>
  <c r="O52" i="7" s="1"/>
  <c r="AX75" i="10"/>
  <c r="AX54" i="10"/>
  <c r="AX69" i="10"/>
  <c r="AM46" i="9"/>
  <c r="AX11" i="13"/>
  <c r="BA131" i="14"/>
  <c r="AZ157" i="14"/>
  <c r="AZ18" i="14" s="1"/>
  <c r="AZ207" i="18" s="1"/>
  <c r="AZ234" i="18" s="1"/>
  <c r="AX41" i="6"/>
  <c r="AZ111" i="13"/>
  <c r="AY164" i="13"/>
  <c r="AY25" i="13" s="1"/>
  <c r="AY157" i="18" s="1"/>
  <c r="AY184" i="18" s="1"/>
  <c r="AV170" i="10"/>
  <c r="AV171" i="10"/>
  <c r="P109" i="10"/>
  <c r="AZ103" i="13"/>
  <c r="AY156" i="13"/>
  <c r="AY17" i="13" s="1"/>
  <c r="AY149" i="18" s="1"/>
  <c r="AY176" i="18" s="1"/>
  <c r="BA29" i="10"/>
  <c r="AZ38" i="10"/>
  <c r="AZ157" i="10" s="1"/>
  <c r="AW184" i="18"/>
  <c r="P184" i="18" s="1"/>
  <c r="P157" i="18"/>
  <c r="AX246" i="18"/>
  <c r="AW14" i="7"/>
  <c r="P14" i="7" s="1"/>
  <c r="P20" i="16"/>
  <c r="Q33" i="13"/>
  <c r="K20" i="22"/>
  <c r="M20" i="22" s="1"/>
  <c r="AW141" i="10"/>
  <c r="AW162" i="10"/>
  <c r="AE20" i="22" s="1"/>
  <c r="AX14" i="20"/>
  <c r="Q23" i="13"/>
  <c r="AW47" i="7"/>
  <c r="P47" i="7" s="1"/>
  <c r="P33" i="18"/>
  <c r="BA28" i="10"/>
  <c r="AZ37" i="10"/>
  <c r="AT25" i="18"/>
  <c r="O25" i="18" s="1"/>
  <c r="AT34" i="18"/>
  <c r="O34" i="18" s="1"/>
  <c r="AU142" i="18"/>
  <c r="AU196" i="18" s="1"/>
  <c r="AX70" i="10"/>
  <c r="AW250" i="18"/>
  <c r="P250" i="18" s="1"/>
  <c r="P223" i="18"/>
  <c r="R65" i="16"/>
  <c r="R66" i="16" s="1"/>
  <c r="S63" i="16" s="1"/>
  <c r="AX154" i="18"/>
  <c r="AW64" i="20"/>
  <c r="AW226" i="18" s="1"/>
  <c r="P226" i="18" s="1"/>
  <c r="AW39" i="6"/>
  <c r="BA130" i="14"/>
  <c r="AZ156" i="14"/>
  <c r="AZ17" i="14" s="1"/>
  <c r="P119" i="10"/>
  <c r="AX73" i="10"/>
  <c r="AX63" i="10"/>
  <c r="AX57" i="10"/>
  <c r="AX151" i="18"/>
  <c r="P118" i="10"/>
  <c r="AY31" i="17"/>
  <c r="AY32" i="17" s="1"/>
  <c r="AZ29" i="17" s="1"/>
  <c r="AU170" i="10"/>
  <c r="AU171" i="10"/>
  <c r="AX30" i="18"/>
  <c r="AX21" i="18"/>
  <c r="AY103" i="18"/>
  <c r="AY107" i="18" s="1"/>
  <c r="AX229" i="18"/>
  <c r="AX22" i="8"/>
  <c r="AX221" i="18"/>
  <c r="AX192" i="18"/>
  <c r="Q165" i="18"/>
  <c r="M40" i="6"/>
  <c r="AE50" i="9"/>
  <c r="AE41" i="9" s="1"/>
  <c r="AC11" i="22" s="1"/>
  <c r="AN37" i="6"/>
  <c r="S11" i="22" s="1"/>
  <c r="AX182" i="18"/>
  <c r="Q155" i="18"/>
  <c r="AW22" i="7"/>
  <c r="P22" i="7" s="1"/>
  <c r="P24" i="18"/>
  <c r="AU34" i="6"/>
  <c r="AJ47" i="9"/>
  <c r="AS20" i="6"/>
  <c r="Q16" i="22" s="1"/>
  <c r="BE65" i="16"/>
  <c r="BE66" i="16" s="1"/>
  <c r="BF63" i="16" s="1"/>
  <c r="AZ108" i="13"/>
  <c r="AY161" i="13"/>
  <c r="AY22" i="13" s="1"/>
  <c r="AY154" i="18" s="1"/>
  <c r="AY181" i="18" s="1"/>
  <c r="AW181" i="18"/>
  <c r="P181" i="18" s="1"/>
  <c r="P154" i="18"/>
  <c r="BA30" i="10"/>
  <c r="AZ39" i="10"/>
  <c r="AX231" i="18"/>
  <c r="AZ25" i="10"/>
  <c r="BA26" i="10"/>
  <c r="AZ13" i="10"/>
  <c r="AZ35" i="10"/>
  <c r="AU199" i="18"/>
  <c r="AU253" i="18" s="1"/>
  <c r="AT26" i="18"/>
  <c r="O26" i="18" s="1"/>
  <c r="AT35" i="18"/>
  <c r="O35" i="18" s="1"/>
  <c r="AQ19" i="7"/>
  <c r="N19" i="7" s="1"/>
  <c r="E19" i="7" s="1"/>
  <c r="AR167" i="10"/>
  <c r="AR173" i="10" s="1"/>
  <c r="AX224" i="18"/>
  <c r="AZ100" i="13"/>
  <c r="AY153" i="13"/>
  <c r="AY14" i="13" s="1"/>
  <c r="AY146" i="18" s="1"/>
  <c r="AY173" i="18" s="1"/>
  <c r="AX60" i="10"/>
  <c r="AX61" i="10"/>
  <c r="AX66" i="10"/>
  <c r="AZ105" i="13"/>
  <c r="AY158" i="13"/>
  <c r="AY19" i="13" s="1"/>
  <c r="AY151" i="18" s="1"/>
  <c r="AY178" i="18" s="1"/>
  <c r="AY170" i="14"/>
  <c r="AY31" i="14" s="1"/>
  <c r="AY220" i="18" s="1"/>
  <c r="AY247" i="18" s="1"/>
  <c r="AZ144" i="14"/>
  <c r="AP24" i="17"/>
  <c r="AP25" i="17" s="1"/>
  <c r="AY163" i="14"/>
  <c r="AY24" i="14" s="1"/>
  <c r="AY213" i="18" s="1"/>
  <c r="AY240" i="18" s="1"/>
  <c r="AZ137" i="14"/>
  <c r="BA27" i="10"/>
  <c r="AZ36" i="10"/>
  <c r="AZ155" i="10" s="1"/>
  <c r="AY152" i="14"/>
  <c r="AY13" i="14" s="1"/>
  <c r="AY202" i="18" s="1"/>
  <c r="AY229" i="18" s="1"/>
  <c r="AZ126" i="14"/>
  <c r="P171" i="18"/>
  <c r="P121" i="10"/>
  <c r="O100" i="18"/>
  <c r="P96" i="18" s="1"/>
  <c r="AY171" i="14"/>
  <c r="AY32" i="14" s="1"/>
  <c r="AY221" i="18" s="1"/>
  <c r="AY248" i="18" s="1"/>
  <c r="AZ145" i="14"/>
  <c r="R47" i="16"/>
  <c r="S44" i="16" s="1"/>
  <c r="P125" i="10"/>
  <c r="AX32" i="6"/>
  <c r="AJ110" i="11"/>
  <c r="AK106" i="11" s="1"/>
  <c r="AJ59" i="11"/>
  <c r="AK55" i="11" s="1"/>
  <c r="AJ25" i="11"/>
  <c r="AK21" i="11" s="1"/>
  <c r="AI93" i="18"/>
  <c r="AI28" i="18" s="1"/>
  <c r="AJ161" i="11"/>
  <c r="AK157" i="11" s="1"/>
  <c r="AJ433" i="11"/>
  <c r="AK429" i="11" s="1"/>
  <c r="AJ382" i="11"/>
  <c r="AK378" i="11" s="1"/>
  <c r="AJ246" i="11"/>
  <c r="AK242" i="11" s="1"/>
  <c r="AJ229" i="11"/>
  <c r="AK225" i="11" s="1"/>
  <c r="BH51" i="14"/>
  <c r="AJ280" i="11"/>
  <c r="AK276" i="11" s="1"/>
  <c r="AJ331" i="11"/>
  <c r="AK327" i="11" s="1"/>
  <c r="AF24" i="20"/>
  <c r="AG36" i="20"/>
  <c r="AJ365" i="11"/>
  <c r="AK361" i="11" s="1"/>
  <c r="AJ85" i="18"/>
  <c r="AL285" i="11"/>
  <c r="AL115" i="11"/>
  <c r="AJ195" i="11"/>
  <c r="AK191" i="11" s="1"/>
  <c r="BF47" i="14"/>
  <c r="AK269" i="11"/>
  <c r="AL265" i="11" s="1"/>
  <c r="AK260" i="11"/>
  <c r="L266" i="11"/>
  <c r="L269" i="11" s="1"/>
  <c r="M265" i="11" s="1"/>
  <c r="AK277" i="11"/>
  <c r="AK286" i="11"/>
  <c r="AL282" i="11" s="1"/>
  <c r="L283" i="11"/>
  <c r="L286" i="11" s="1"/>
  <c r="M282" i="11" s="1"/>
  <c r="AL64" i="11"/>
  <c r="AK226" i="11"/>
  <c r="L232" i="11"/>
  <c r="AK235" i="11"/>
  <c r="AL231" i="11" s="1"/>
  <c r="AL149" i="11"/>
  <c r="AL47" i="11"/>
  <c r="AL251" i="11"/>
  <c r="AJ91" i="18"/>
  <c r="AI69" i="20"/>
  <c r="AI68" i="20"/>
  <c r="AK439" i="11"/>
  <c r="AL435" i="11" s="1"/>
  <c r="AK430" i="11"/>
  <c r="L436" i="11"/>
  <c r="L439" i="11" s="1"/>
  <c r="M435" i="11" s="1"/>
  <c r="AJ80" i="18"/>
  <c r="AG27" i="19"/>
  <c r="AF41" i="7"/>
  <c r="BI54" i="14"/>
  <c r="AJ14" i="11"/>
  <c r="AJ83" i="18"/>
  <c r="BF55" i="14"/>
  <c r="AK413" i="11"/>
  <c r="L419" i="11"/>
  <c r="L422" i="11" s="1"/>
  <c r="M418" i="11" s="1"/>
  <c r="BF45" i="14"/>
  <c r="BF50" i="14"/>
  <c r="Z34" i="9"/>
  <c r="AI13" i="6"/>
  <c r="AJ70" i="18"/>
  <c r="AK201" i="11"/>
  <c r="AL197" i="11" s="1"/>
  <c r="AK192" i="11"/>
  <c r="L198" i="11"/>
  <c r="L201" i="11" s="1"/>
  <c r="M197" i="11" s="1"/>
  <c r="AJ84" i="18"/>
  <c r="AK82" i="11"/>
  <c r="AL78" i="11" s="1"/>
  <c r="AK73" i="11"/>
  <c r="L79" i="11"/>
  <c r="L82" i="11" s="1"/>
  <c r="M78" i="11" s="1"/>
  <c r="AL30" i="11"/>
  <c r="AL132" i="11"/>
  <c r="AJ263" i="11"/>
  <c r="AK259" i="11" s="1"/>
  <c r="AK337" i="11"/>
  <c r="AL333" i="11" s="1"/>
  <c r="AK328" i="11"/>
  <c r="L334" i="11"/>
  <c r="L337" i="11" s="1"/>
  <c r="M333" i="11" s="1"/>
  <c r="AK141" i="11"/>
  <c r="AK150" i="11"/>
  <c r="AL146" i="11" s="1"/>
  <c r="L147" i="11"/>
  <c r="AL217" i="11"/>
  <c r="AJ416" i="11"/>
  <c r="AK412" i="11" s="1"/>
  <c r="AJ88" i="18"/>
  <c r="AJ82" i="18"/>
  <c r="AL98" i="11"/>
  <c r="AL234" i="11"/>
  <c r="BF62" i="14"/>
  <c r="AK362" i="11"/>
  <c r="L368" i="11"/>
  <c r="L371" i="11" s="1"/>
  <c r="M367" i="11" s="1"/>
  <c r="BI53" i="14"/>
  <c r="AJ314" i="11"/>
  <c r="AK310" i="11" s="1"/>
  <c r="AK175" i="11"/>
  <c r="L181" i="11"/>
  <c r="L184" i="11" s="1"/>
  <c r="M180" i="11" s="1"/>
  <c r="AJ212" i="11"/>
  <c r="AK208" i="11" s="1"/>
  <c r="AJ72" i="18"/>
  <c r="BN47" i="13"/>
  <c r="BN48" i="13"/>
  <c r="BG60" i="14"/>
  <c r="AK133" i="11"/>
  <c r="AL129" i="11" s="1"/>
  <c r="AK124" i="11"/>
  <c r="L130" i="11"/>
  <c r="L133" i="11" s="1"/>
  <c r="M129" i="11" s="1"/>
  <c r="AL438" i="11"/>
  <c r="AL268" i="11"/>
  <c r="BF58" i="14"/>
  <c r="AJ348" i="11"/>
  <c r="AK344" i="11" s="1"/>
  <c r="BN45" i="13"/>
  <c r="AJ92" i="18"/>
  <c r="AK209" i="11"/>
  <c r="L215" i="11"/>
  <c r="L218" i="11" s="1"/>
  <c r="M214" i="11" s="1"/>
  <c r="AJ90" i="18"/>
  <c r="AK56" i="11"/>
  <c r="AK65" i="11"/>
  <c r="AL61" i="11" s="1"/>
  <c r="L62" i="11"/>
  <c r="L65" i="11" s="1"/>
  <c r="M61" i="11" s="1"/>
  <c r="AI13" i="18"/>
  <c r="AI14" i="8"/>
  <c r="AK184" i="11"/>
  <c r="AL180" i="11" s="1"/>
  <c r="AJ127" i="11"/>
  <c r="AK123" i="11" s="1"/>
  <c r="AL336" i="11"/>
  <c r="AJ74" i="18"/>
  <c r="AK405" i="11"/>
  <c r="AL401" i="11" s="1"/>
  <c r="AK396" i="11"/>
  <c r="L402" i="11"/>
  <c r="L405" i="11" s="1"/>
  <c r="M401" i="11" s="1"/>
  <c r="AL370" i="11"/>
  <c r="AL302" i="11"/>
  <c r="BH49" i="14"/>
  <c r="AJ87" i="18"/>
  <c r="AL421" i="11"/>
  <c r="AL353" i="11"/>
  <c r="AJ78" i="18"/>
  <c r="BK44" i="14"/>
  <c r="L54" i="20"/>
  <c r="K73" i="20"/>
  <c r="K72" i="20"/>
  <c r="AF33" i="20"/>
  <c r="BF48" i="14"/>
  <c r="AK320" i="11"/>
  <c r="AL316" i="11" s="1"/>
  <c r="AK311" i="11"/>
  <c r="L317" i="11"/>
  <c r="L320" i="11" s="1"/>
  <c r="M316" i="11" s="1"/>
  <c r="Z39" i="9"/>
  <c r="AK48" i="11"/>
  <c r="AL44" i="11" s="1"/>
  <c r="AK39" i="11"/>
  <c r="L45" i="11"/>
  <c r="L48" i="11" s="1"/>
  <c r="M44" i="11" s="1"/>
  <c r="AJ86" i="18"/>
  <c r="K18" i="6"/>
  <c r="K28" i="6"/>
  <c r="AJ93" i="11"/>
  <c r="AK89" i="11" s="1"/>
  <c r="AK345" i="11"/>
  <c r="L351" i="11"/>
  <c r="L354" i="11" s="1"/>
  <c r="M350" i="11" s="1"/>
  <c r="AJ69" i="18"/>
  <c r="AI16" i="18"/>
  <c r="AJ178" i="11"/>
  <c r="AK174" i="11" s="1"/>
  <c r="AJ79" i="18"/>
  <c r="K45" i="7"/>
  <c r="K44" i="7" s="1"/>
  <c r="AH44" i="7"/>
  <c r="Y15" i="9" s="1"/>
  <c r="AJ77" i="18"/>
  <c r="AJ59" i="20"/>
  <c r="AJ73" i="18"/>
  <c r="AK294" i="11"/>
  <c r="L300" i="11"/>
  <c r="L303" i="11" s="1"/>
  <c r="M299" i="11" s="1"/>
  <c r="BF52" i="14"/>
  <c r="AJ71" i="18"/>
  <c r="AL166" i="11"/>
  <c r="AJ297" i="11"/>
  <c r="AK293" i="11" s="1"/>
  <c r="AK422" i="11"/>
  <c r="AL418" i="11" s="1"/>
  <c r="AJ76" i="18"/>
  <c r="BF59" i="14"/>
  <c r="AJ15" i="11"/>
  <c r="AJ89" i="18"/>
  <c r="AJ81" i="18"/>
  <c r="K20" i="7"/>
  <c r="K18" i="7" s="1"/>
  <c r="AH18" i="7"/>
  <c r="Y13" i="9" s="1"/>
  <c r="AJ76" i="11"/>
  <c r="AK72" i="11" s="1"/>
  <c r="AL319" i="11"/>
  <c r="AL200" i="11"/>
  <c r="BF44" i="13"/>
  <c r="AH11" i="8"/>
  <c r="K13" i="8"/>
  <c r="AL81" i="11"/>
  <c r="AL404" i="11"/>
  <c r="AK22" i="11"/>
  <c r="L28" i="11"/>
  <c r="BH57" i="14"/>
  <c r="BH61" i="14"/>
  <c r="AL183" i="11"/>
  <c r="AL387" i="11"/>
  <c r="AK388" i="11"/>
  <c r="AL384" i="11" s="1"/>
  <c r="AK379" i="11"/>
  <c r="L385" i="11"/>
  <c r="L388" i="11" s="1"/>
  <c r="M384" i="11" s="1"/>
  <c r="AK99" i="11"/>
  <c r="AL95" i="11" s="1"/>
  <c r="AK90" i="11"/>
  <c r="L96" i="11"/>
  <c r="L99" i="11" s="1"/>
  <c r="M95" i="11" s="1"/>
  <c r="AF78" i="19"/>
  <c r="AF31" i="8"/>
  <c r="AF40" i="8" s="1"/>
  <c r="AF41" i="8" s="1"/>
  <c r="AK243" i="11"/>
  <c r="AK252" i="11"/>
  <c r="AL248" i="11" s="1"/>
  <c r="L249" i="11"/>
  <c r="AJ68" i="18"/>
  <c r="AJ40" i="18"/>
  <c r="AJ75" i="18"/>
  <c r="BN46" i="13"/>
  <c r="BI56" i="14"/>
  <c r="AK107" i="11"/>
  <c r="AK116" i="11"/>
  <c r="AL112" i="11" s="1"/>
  <c r="L113" i="11"/>
  <c r="AK303" i="11"/>
  <c r="AL299" i="11" s="1"/>
  <c r="BF46" i="14"/>
  <c r="AK158" i="11"/>
  <c r="L164" i="11"/>
  <c r="AM40" i="7" l="1"/>
  <c r="AI19" i="18"/>
  <c r="AH43" i="6"/>
  <c r="W5" i="22" s="1"/>
  <c r="AH29" i="6"/>
  <c r="Q192" i="18"/>
  <c r="P63" i="20"/>
  <c r="Q38" i="10"/>
  <c r="P17" i="16"/>
  <c r="AW41" i="16"/>
  <c r="AX38" i="16" s="1"/>
  <c r="AZ88" i="16"/>
  <c r="BA85" i="16" s="1"/>
  <c r="BA87" i="16" s="1"/>
  <c r="P40" i="16"/>
  <c r="AY14" i="20"/>
  <c r="AZ16" i="20" s="1"/>
  <c r="AZ15" i="20" s="1"/>
  <c r="AZ22" i="8" s="1"/>
  <c r="Q15" i="14"/>
  <c r="AZ20" i="8"/>
  <c r="Q20" i="8" s="1"/>
  <c r="Q20" i="14"/>
  <c r="Q182" i="18"/>
  <c r="AY62" i="10"/>
  <c r="V83" i="25"/>
  <c r="AY61" i="10"/>
  <c r="V82" i="25"/>
  <c r="AY66" i="10"/>
  <c r="V87" i="25"/>
  <c r="AY68" i="10"/>
  <c r="V89" i="25"/>
  <c r="AY70" i="10"/>
  <c r="V91" i="25"/>
  <c r="AY56" i="10"/>
  <c r="V77" i="25"/>
  <c r="Q29" i="14"/>
  <c r="AY55" i="10"/>
  <c r="V76" i="25"/>
  <c r="AY57" i="10"/>
  <c r="V78" i="25"/>
  <c r="Q36" i="10"/>
  <c r="AY60" i="10"/>
  <c r="V81" i="25"/>
  <c r="AY65" i="10"/>
  <c r="V86" i="25"/>
  <c r="Q16" i="13"/>
  <c r="AY63" i="10"/>
  <c r="V84" i="25"/>
  <c r="AY71" i="10"/>
  <c r="V92" i="25"/>
  <c r="AY54" i="10"/>
  <c r="V75" i="25"/>
  <c r="AY74" i="10"/>
  <c r="V95" i="25"/>
  <c r="AY64" i="10"/>
  <c r="V85" i="25"/>
  <c r="AY72" i="10"/>
  <c r="V93" i="25"/>
  <c r="AY52" i="10"/>
  <c r="V73" i="25"/>
  <c r="AY53" i="10"/>
  <c r="V74" i="25"/>
  <c r="AY75" i="10"/>
  <c r="V96" i="25"/>
  <c r="AY69" i="10"/>
  <c r="V90" i="25"/>
  <c r="AY59" i="10"/>
  <c r="V80" i="25"/>
  <c r="Q148" i="18"/>
  <c r="Q204" i="18"/>
  <c r="Q40" i="10"/>
  <c r="AY58" i="10"/>
  <c r="V79" i="25"/>
  <c r="AY67" i="10"/>
  <c r="V88" i="25"/>
  <c r="AY73" i="10"/>
  <c r="V94" i="25"/>
  <c r="Q175" i="18"/>
  <c r="Q30" i="14"/>
  <c r="Q219" i="18"/>
  <c r="Q236" i="18"/>
  <c r="AJ39" i="18"/>
  <c r="O114" i="18"/>
  <c r="P110" i="18" s="1"/>
  <c r="Q246" i="18"/>
  <c r="Q209" i="18"/>
  <c r="AQ42" i="9"/>
  <c r="Q21" i="6"/>
  <c r="AV42" i="20"/>
  <c r="AV50" i="20" s="1"/>
  <c r="AU52" i="7"/>
  <c r="AQ22" i="17"/>
  <c r="AP13" i="17"/>
  <c r="AP12" i="7" s="1"/>
  <c r="BF65" i="16"/>
  <c r="S65" i="16" s="1"/>
  <c r="BB27" i="10"/>
  <c r="BA36" i="10"/>
  <c r="AZ158" i="13"/>
  <c r="AZ19" i="13" s="1"/>
  <c r="AZ151" i="18" s="1"/>
  <c r="AZ178" i="18" s="1"/>
  <c r="BA105" i="13"/>
  <c r="AX251" i="18"/>
  <c r="BA108" i="13"/>
  <c r="AZ161" i="13"/>
  <c r="AZ22" i="13" s="1"/>
  <c r="BB28" i="10"/>
  <c r="BA37" i="10"/>
  <c r="BB29" i="10"/>
  <c r="BA38" i="10"/>
  <c r="BA13" i="19"/>
  <c r="BA16" i="19" s="1"/>
  <c r="AZ36" i="7"/>
  <c r="Q36" i="7" s="1"/>
  <c r="Q28" i="12"/>
  <c r="AP44" i="9"/>
  <c r="AY32" i="6"/>
  <c r="BA138" i="14"/>
  <c r="AZ164" i="14"/>
  <c r="AZ25" i="14" s="1"/>
  <c r="AZ214" i="18" s="1"/>
  <c r="AZ241" i="18" s="1"/>
  <c r="AX177" i="18"/>
  <c r="AX195" i="18"/>
  <c r="BA162" i="13"/>
  <c r="BA23" i="13" s="1"/>
  <c r="BB109" i="13"/>
  <c r="BA121" i="13"/>
  <c r="AZ174" i="13"/>
  <c r="AZ35" i="13" s="1"/>
  <c r="AZ167" i="14"/>
  <c r="AZ28" i="14" s="1"/>
  <c r="BA141" i="14"/>
  <c r="AX235" i="18"/>
  <c r="AX232" i="18"/>
  <c r="BA156" i="14"/>
  <c r="BA17" i="14" s="1"/>
  <c r="BB130" i="14"/>
  <c r="AZ161" i="14"/>
  <c r="AZ22" i="14" s="1"/>
  <c r="AZ211" i="18" s="1"/>
  <c r="AZ238" i="18" s="1"/>
  <c r="BA135" i="14"/>
  <c r="Q15" i="12"/>
  <c r="AZ160" i="10"/>
  <c r="Q41" i="10"/>
  <c r="AO40" i="6"/>
  <c r="AO15" i="16"/>
  <c r="AX242" i="18"/>
  <c r="AX247" i="18"/>
  <c r="Q88" i="16"/>
  <c r="R85" i="16" s="1"/>
  <c r="Z23" i="22"/>
  <c r="AZ21" i="12"/>
  <c r="AZ22" i="12"/>
  <c r="AZ38" i="6" s="1"/>
  <c r="Q38" i="6" s="1"/>
  <c r="Q20" i="12"/>
  <c r="AX188" i="18"/>
  <c r="AZ169" i="13"/>
  <c r="AZ30" i="13" s="1"/>
  <c r="AZ162" i="18" s="1"/>
  <c r="AZ189" i="18" s="1"/>
  <c r="BA116" i="13"/>
  <c r="AX187" i="18"/>
  <c r="AO43" i="9"/>
  <c r="BB171" i="12"/>
  <c r="BA20" i="12"/>
  <c r="Y23" i="22"/>
  <c r="AZ29" i="12"/>
  <c r="AZ32" i="6" s="1"/>
  <c r="AZ28" i="12"/>
  <c r="Q207" i="18"/>
  <c r="P64" i="20"/>
  <c r="Q18" i="14"/>
  <c r="AX191" i="18"/>
  <c r="AN45" i="19"/>
  <c r="AN41" i="19"/>
  <c r="E31" i="18"/>
  <c r="N31" i="18"/>
  <c r="AZ155" i="14"/>
  <c r="AZ16" i="14" s="1"/>
  <c r="AZ205" i="18" s="1"/>
  <c r="AZ232" i="18" s="1"/>
  <c r="BA129" i="14"/>
  <c r="BA107" i="13"/>
  <c r="AZ160" i="13"/>
  <c r="AZ21" i="13" s="1"/>
  <c r="AZ153" i="18" s="1"/>
  <c r="AZ180" i="18" s="1"/>
  <c r="BB32" i="10"/>
  <c r="BA41" i="10"/>
  <c r="AX64" i="20"/>
  <c r="AX39" i="6"/>
  <c r="BA117" i="13"/>
  <c r="AZ170" i="13"/>
  <c r="AZ31" i="13" s="1"/>
  <c r="AZ163" i="18" s="1"/>
  <c r="AZ190" i="18" s="1"/>
  <c r="AX244" i="18"/>
  <c r="AX194" i="18"/>
  <c r="AX173" i="18"/>
  <c r="BA88" i="16"/>
  <c r="BB85" i="16" s="1"/>
  <c r="AS167" i="10"/>
  <c r="AS173" i="10" s="1"/>
  <c r="AR19" i="7"/>
  <c r="AZ206" i="18"/>
  <c r="Q17" i="14"/>
  <c r="BA103" i="13"/>
  <c r="AZ156" i="13"/>
  <c r="AZ17" i="13" s="1"/>
  <c r="AZ149" i="18" s="1"/>
  <c r="AZ176" i="18" s="1"/>
  <c r="BA157" i="14"/>
  <c r="BA18" i="14" s="1"/>
  <c r="BB131" i="14"/>
  <c r="BA115" i="13"/>
  <c r="AZ168" i="13"/>
  <c r="AZ29" i="13" s="1"/>
  <c r="AZ161" i="18" s="1"/>
  <c r="AZ188" i="18" s="1"/>
  <c r="G20" i="22"/>
  <c r="O20" i="22" s="1"/>
  <c r="AN32" i="9"/>
  <c r="AW31" i="15"/>
  <c r="AW32" i="15"/>
  <c r="AW11" i="6"/>
  <c r="P11" i="6" s="1"/>
  <c r="AW56" i="20"/>
  <c r="AW15" i="15"/>
  <c r="AW44" i="20"/>
  <c r="AW43" i="20" s="1"/>
  <c r="AW168" i="10"/>
  <c r="AX176" i="18"/>
  <c r="AP16" i="17"/>
  <c r="AZ158" i="10"/>
  <c r="Q39" i="10"/>
  <c r="M37" i="6"/>
  <c r="P39" i="6"/>
  <c r="AN45" i="9"/>
  <c r="AU34" i="18"/>
  <c r="AV142" i="18"/>
  <c r="AV196" i="18" s="1"/>
  <c r="AU25" i="18"/>
  <c r="BB136" i="14"/>
  <c r="BA162" i="14"/>
  <c r="BA23" i="14" s="1"/>
  <c r="AZ147" i="18"/>
  <c r="Q15" i="13"/>
  <c r="BB116" i="12"/>
  <c r="BA27" i="12"/>
  <c r="Q234" i="18"/>
  <c r="AX143" i="18"/>
  <c r="AY51" i="10"/>
  <c r="AY79" i="10"/>
  <c r="AX250" i="18"/>
  <c r="BA114" i="13"/>
  <c r="AZ167" i="13"/>
  <c r="AZ28" i="13" s="1"/>
  <c r="AY34" i="16"/>
  <c r="AY35" i="16" s="1"/>
  <c r="AZ32" i="16" s="1"/>
  <c r="E22" i="18"/>
  <c r="N22" i="18"/>
  <c r="AW13" i="20"/>
  <c r="AW19" i="20" s="1"/>
  <c r="AV49" i="7"/>
  <c r="AV29" i="7"/>
  <c r="BA118" i="13"/>
  <c r="AZ171" i="13"/>
  <c r="AZ32" i="13" s="1"/>
  <c r="AZ160" i="14"/>
  <c r="AZ21" i="14" s="1"/>
  <c r="AZ210" i="18" s="1"/>
  <c r="AZ237" i="18" s="1"/>
  <c r="BA134" i="14"/>
  <c r="AX50" i="10"/>
  <c r="AU22" i="6"/>
  <c r="P41" i="16"/>
  <c r="Q38" i="16" s="1"/>
  <c r="AS20" i="18"/>
  <c r="AS29" i="18"/>
  <c r="AT96" i="18"/>
  <c r="AT100" i="18" s="1"/>
  <c r="BB119" i="13"/>
  <c r="BA172" i="13"/>
  <c r="BA33" i="13" s="1"/>
  <c r="AX249" i="18"/>
  <c r="BF98" i="16"/>
  <c r="S98" i="16" s="1"/>
  <c r="AV111" i="18"/>
  <c r="AV113" i="18" s="1"/>
  <c r="AV17" i="8" s="1"/>
  <c r="AV60" i="20"/>
  <c r="AV112" i="18" s="1"/>
  <c r="AZ165" i="13"/>
  <c r="AZ26" i="13" s="1"/>
  <c r="AZ158" i="18" s="1"/>
  <c r="AZ185" i="18" s="1"/>
  <c r="BA112" i="13"/>
  <c r="AY17" i="17"/>
  <c r="AO31" i="6"/>
  <c r="R12" i="22" s="1"/>
  <c r="AU35" i="18"/>
  <c r="AV199" i="18"/>
  <c r="AV253" i="18" s="1"/>
  <c r="AU26" i="18"/>
  <c r="BB30" i="10"/>
  <c r="BA39" i="10"/>
  <c r="AY30" i="18"/>
  <c r="AZ103" i="18"/>
  <c r="AZ107" i="18" s="1"/>
  <c r="AY21" i="18"/>
  <c r="AX63" i="20"/>
  <c r="AX33" i="6"/>
  <c r="AO46" i="9" s="1"/>
  <c r="AZ159" i="13"/>
  <c r="AZ20" i="13" s="1"/>
  <c r="AZ152" i="18" s="1"/>
  <c r="AZ179" i="18" s="1"/>
  <c r="BA106" i="13"/>
  <c r="AZ212" i="18"/>
  <c r="Q23" i="14"/>
  <c r="BB101" i="13"/>
  <c r="BA154" i="13"/>
  <c r="BA15" i="13" s="1"/>
  <c r="L22" i="22"/>
  <c r="AY14" i="10"/>
  <c r="N22" i="22" s="1"/>
  <c r="AY143" i="10"/>
  <c r="AX179" i="18"/>
  <c r="Q152" i="18"/>
  <c r="BA104" i="13"/>
  <c r="AZ157" i="13"/>
  <c r="AZ18" i="13" s="1"/>
  <c r="AZ150" i="18" s="1"/>
  <c r="AZ177" i="18" s="1"/>
  <c r="BB142" i="14"/>
  <c r="BA168" i="14"/>
  <c r="BA29" i="14" s="1"/>
  <c r="AX186" i="18"/>
  <c r="K21" i="22"/>
  <c r="M21" i="22" s="1"/>
  <c r="AX162" i="10"/>
  <c r="AE21" i="22" s="1"/>
  <c r="AX141" i="10"/>
  <c r="AZ201" i="18"/>
  <c r="AX40" i="16"/>
  <c r="AX41" i="16" s="1"/>
  <c r="AY38" i="16" s="1"/>
  <c r="BA147" i="14"/>
  <c r="AZ173" i="14"/>
  <c r="AZ34" i="14" s="1"/>
  <c r="AP28" i="16"/>
  <c r="AP29" i="16" s="1"/>
  <c r="Q218" i="18"/>
  <c r="BL54" i="16"/>
  <c r="U54" i="16" s="1"/>
  <c r="BA148" i="14"/>
  <c r="AZ174" i="14"/>
  <c r="AZ35" i="14" s="1"/>
  <c r="AZ31" i="17"/>
  <c r="AZ17" i="17" s="1"/>
  <c r="AZ41" i="6" s="1"/>
  <c r="AZ32" i="17"/>
  <c r="BA29" i="17" s="1"/>
  <c r="BA31" i="17" s="1"/>
  <c r="AF17" i="9"/>
  <c r="AF18" i="9" s="1"/>
  <c r="AW170" i="18"/>
  <c r="AZ170" i="14"/>
  <c r="AZ31" i="14" s="1"/>
  <c r="AZ220" i="18" s="1"/>
  <c r="AZ247" i="18" s="1"/>
  <c r="BA144" i="14"/>
  <c r="AL49" i="9"/>
  <c r="P34" i="6"/>
  <c r="AV169" i="10"/>
  <c r="AV172" i="10" s="1"/>
  <c r="AV12" i="8" s="1"/>
  <c r="Q231" i="18"/>
  <c r="AV32" i="18"/>
  <c r="AV46" i="7" s="1"/>
  <c r="AV23" i="18"/>
  <c r="AV21" i="7" s="1"/>
  <c r="AW117" i="18"/>
  <c r="AW139" i="18" s="1"/>
  <c r="AZ26" i="7"/>
  <c r="Q26" i="7" s="1"/>
  <c r="BA21" i="15"/>
  <c r="BA25" i="15" s="1"/>
  <c r="AX183" i="18"/>
  <c r="AZ216" i="18"/>
  <c r="Q27" i="14"/>
  <c r="AV77" i="16"/>
  <c r="AW74" i="16" s="1"/>
  <c r="AW76" i="16" s="1"/>
  <c r="AV16" i="16"/>
  <c r="BB125" i="14"/>
  <c r="BA151" i="14"/>
  <c r="BA12" i="14" s="1"/>
  <c r="BA113" i="13"/>
  <c r="AZ166" i="13"/>
  <c r="AZ27" i="13" s="1"/>
  <c r="O22" i="6"/>
  <c r="AK47" i="9"/>
  <c r="AT20" i="6"/>
  <c r="Q17" i="22" s="1"/>
  <c r="AY11" i="14"/>
  <c r="AX238" i="18"/>
  <c r="AZ145" i="18"/>
  <c r="Q13" i="13"/>
  <c r="Q245" i="18"/>
  <c r="BA169" i="14"/>
  <c r="BA30" i="14" s="1"/>
  <c r="BB143" i="14"/>
  <c r="AX185" i="18"/>
  <c r="AO44" i="9"/>
  <c r="BA126" i="14"/>
  <c r="AZ152" i="14"/>
  <c r="AZ13" i="14" s="1"/>
  <c r="AZ82" i="10"/>
  <c r="AZ86" i="10"/>
  <c r="AZ91" i="10"/>
  <c r="AZ103" i="10"/>
  <c r="AZ154" i="10"/>
  <c r="AZ87" i="10"/>
  <c r="W79" i="25" s="1"/>
  <c r="AZ92" i="10"/>
  <c r="W84" i="25" s="1"/>
  <c r="AZ101" i="10"/>
  <c r="Q101" i="10" s="1"/>
  <c r="AZ97" i="10"/>
  <c r="AZ102" i="10"/>
  <c r="W94" i="25" s="1"/>
  <c r="AZ99" i="10"/>
  <c r="W91" i="25" s="1"/>
  <c r="AZ84" i="10"/>
  <c r="AZ83" i="10"/>
  <c r="W75" i="25" s="1"/>
  <c r="AZ89" i="10"/>
  <c r="W81" i="25" s="1"/>
  <c r="AZ80" i="10"/>
  <c r="W72" i="25" s="1"/>
  <c r="AZ98" i="10"/>
  <c r="W90" i="25" s="1"/>
  <c r="AZ85" i="10"/>
  <c r="AZ94" i="10"/>
  <c r="AZ100" i="10"/>
  <c r="W92" i="25" s="1"/>
  <c r="AZ90" i="10"/>
  <c r="W82" i="25" s="1"/>
  <c r="AZ95" i="10"/>
  <c r="W87" i="25" s="1"/>
  <c r="AZ104" i="10"/>
  <c r="W96" i="25" s="1"/>
  <c r="AZ96" i="10"/>
  <c r="Q96" i="10" s="1"/>
  <c r="AZ34" i="10"/>
  <c r="AZ81" i="10"/>
  <c r="AZ88" i="10"/>
  <c r="W80" i="25" s="1"/>
  <c r="AZ93" i="10"/>
  <c r="W85" i="25" s="1"/>
  <c r="Q35" i="10"/>
  <c r="AX181" i="18"/>
  <c r="AY16" i="20"/>
  <c r="BB128" i="14"/>
  <c r="BA154" i="14"/>
  <c r="BA15" i="14" s="1"/>
  <c r="AZ57" i="16"/>
  <c r="AZ60" i="16" s="1"/>
  <c r="AY20" i="16"/>
  <c r="AY14" i="7" s="1"/>
  <c r="AX184" i="18"/>
  <c r="BE46" i="16"/>
  <c r="BE47" i="16" s="1"/>
  <c r="BF44" i="16" s="1"/>
  <c r="P33" i="6"/>
  <c r="AN46" i="9"/>
  <c r="BA110" i="13"/>
  <c r="AZ163" i="13"/>
  <c r="AZ24" i="13" s="1"/>
  <c r="AX237" i="18"/>
  <c r="Q30" i="13"/>
  <c r="Q25" i="14"/>
  <c r="AZ144" i="18"/>
  <c r="X24" i="22"/>
  <c r="BA15" i="12"/>
  <c r="BA14" i="12"/>
  <c r="BB140" i="14"/>
  <c r="BA166" i="14"/>
  <c r="BA27" i="14" s="1"/>
  <c r="BB133" i="14"/>
  <c r="BA159" i="14"/>
  <c r="BA20" i="14" s="1"/>
  <c r="AZ158" i="14"/>
  <c r="AZ19" i="14" s="1"/>
  <c r="BA132" i="14"/>
  <c r="AY228" i="18"/>
  <c r="AY227" i="18" s="1"/>
  <c r="AY19" i="8" s="1"/>
  <c r="AY200" i="18"/>
  <c r="BA139" i="14"/>
  <c r="AZ165" i="14"/>
  <c r="AZ26" i="14" s="1"/>
  <c r="AX230" i="18"/>
  <c r="AU111" i="18"/>
  <c r="AU60" i="20"/>
  <c r="AU112" i="18" s="1"/>
  <c r="BA146" i="14"/>
  <c r="AZ172" i="14"/>
  <c r="AZ33" i="14" s="1"/>
  <c r="BA152" i="13"/>
  <c r="BA13" i="13" s="1"/>
  <c r="BB99" i="13"/>
  <c r="BA145" i="14"/>
  <c r="AZ171" i="14"/>
  <c r="AZ32" i="14" s="1"/>
  <c r="AZ221" i="18" s="1"/>
  <c r="AZ248" i="18" s="1"/>
  <c r="BA100" i="13"/>
  <c r="AZ153" i="13"/>
  <c r="AZ14" i="13" s="1"/>
  <c r="AZ146" i="18" s="1"/>
  <c r="AZ173" i="18" s="1"/>
  <c r="V23" i="22"/>
  <c r="Q13" i="10"/>
  <c r="AX248" i="18"/>
  <c r="AX178" i="18"/>
  <c r="Q151" i="18"/>
  <c r="BA111" i="13"/>
  <c r="AZ164" i="13"/>
  <c r="AZ25" i="13" s="1"/>
  <c r="AZ157" i="18" s="1"/>
  <c r="AZ184" i="18" s="1"/>
  <c r="AY33" i="18"/>
  <c r="AY47" i="7" s="1"/>
  <c r="AY24" i="18"/>
  <c r="AY22" i="7" s="1"/>
  <c r="AZ258" i="18"/>
  <c r="AZ266" i="18" s="1"/>
  <c r="AY143" i="18"/>
  <c r="AY171" i="18"/>
  <c r="AY170" i="18" s="1"/>
  <c r="AY18" i="8" s="1"/>
  <c r="AX200" i="18"/>
  <c r="AX189" i="18"/>
  <c r="Q162" i="18"/>
  <c r="Q214" i="18"/>
  <c r="AX241" i="18"/>
  <c r="BB98" i="13"/>
  <c r="BA151" i="13"/>
  <c r="BA12" i="13" s="1"/>
  <c r="BC62" i="12"/>
  <c r="BB13" i="12"/>
  <c r="AL38" i="9"/>
  <c r="AX193" i="18"/>
  <c r="AX240" i="18"/>
  <c r="AZ163" i="14"/>
  <c r="AZ24" i="14" s="1"/>
  <c r="AZ213" i="18" s="1"/>
  <c r="AZ240" i="18" s="1"/>
  <c r="BA137" i="14"/>
  <c r="P108" i="10"/>
  <c r="P50" i="10"/>
  <c r="BB31" i="10"/>
  <c r="BA40" i="10"/>
  <c r="BA122" i="13"/>
  <c r="AZ175" i="13"/>
  <c r="AZ36" i="13" s="1"/>
  <c r="AZ168" i="18" s="1"/>
  <c r="AZ195" i="18" s="1"/>
  <c r="AR22" i="18"/>
  <c r="AS110" i="18"/>
  <c r="AS114" i="18" s="1"/>
  <c r="AR31" i="18"/>
  <c r="BB26" i="10"/>
  <c r="BA25" i="10"/>
  <c r="BA35" i="10"/>
  <c r="BA13" i="10"/>
  <c r="AU169" i="10"/>
  <c r="AU172" i="10" s="1"/>
  <c r="AU12" i="8" s="1"/>
  <c r="AZ156" i="10"/>
  <c r="Q37" i="10"/>
  <c r="AX180" i="18"/>
  <c r="AV13" i="15"/>
  <c r="AV17" i="15" s="1"/>
  <c r="AU25" i="7"/>
  <c r="AY11" i="13"/>
  <c r="Q18" i="13"/>
  <c r="BB102" i="13"/>
  <c r="BA155" i="13"/>
  <c r="BA16" i="13" s="1"/>
  <c r="Q14" i="12"/>
  <c r="AW227" i="18"/>
  <c r="AZ153" i="14"/>
  <c r="AZ14" i="14" s="1"/>
  <c r="BA127" i="14"/>
  <c r="BA120" i="13"/>
  <c r="AZ173" i="13"/>
  <c r="AZ34" i="13" s="1"/>
  <c r="AZ166" i="18" s="1"/>
  <c r="AZ193" i="18" s="1"/>
  <c r="U55" i="16"/>
  <c r="V52" i="16" s="1"/>
  <c r="AX190" i="18"/>
  <c r="BI51" i="14"/>
  <c r="AI17" i="6"/>
  <c r="AI18" i="6" s="1"/>
  <c r="P6" i="22"/>
  <c r="AL147" i="11"/>
  <c r="AK55" i="18"/>
  <c r="AK262" i="11"/>
  <c r="AK261" i="11"/>
  <c r="L261" i="11" s="1"/>
  <c r="L260" i="11"/>
  <c r="BG45" i="14"/>
  <c r="BJ56" i="14"/>
  <c r="AK62" i="18"/>
  <c r="AK381" i="11"/>
  <c r="L381" i="11" s="1"/>
  <c r="AK380" i="11"/>
  <c r="L380" i="11" s="1"/>
  <c r="L379" i="11"/>
  <c r="BI49" i="14"/>
  <c r="AK58" i="11"/>
  <c r="L58" i="11" s="1"/>
  <c r="AK43" i="18"/>
  <c r="AK57" i="11"/>
  <c r="L56" i="11"/>
  <c r="AK47" i="18"/>
  <c r="AK125" i="11"/>
  <c r="L125" i="11" s="1"/>
  <c r="AK126" i="11"/>
  <c r="L126" i="11" s="1"/>
  <c r="L124" i="11"/>
  <c r="AK177" i="11"/>
  <c r="L177" i="11" s="1"/>
  <c r="AK176" i="11"/>
  <c r="L176" i="11" s="1"/>
  <c r="AK50" i="18"/>
  <c r="L175" i="11"/>
  <c r="L150" i="11"/>
  <c r="M146" i="11" s="1"/>
  <c r="AI27" i="18"/>
  <c r="AI45" i="7"/>
  <c r="AI44" i="7" s="1"/>
  <c r="Z15" i="9" s="1"/>
  <c r="Z33" i="9"/>
  <c r="AB6" i="22" s="1"/>
  <c r="BJ54" i="14"/>
  <c r="AG33" i="19"/>
  <c r="AI67" i="20"/>
  <c r="L235" i="11"/>
  <c r="M231" i="11" s="1"/>
  <c r="AJ16" i="11"/>
  <c r="AJ24" i="7" s="1"/>
  <c r="AJ23" i="7" s="1"/>
  <c r="AA12" i="9" s="1"/>
  <c r="AG39" i="8"/>
  <c r="AF17" i="7"/>
  <c r="AF71" i="19"/>
  <c r="AL351" i="11"/>
  <c r="AJ67" i="18"/>
  <c r="L31" i="11"/>
  <c r="M27" i="11" s="1"/>
  <c r="BG52" i="14"/>
  <c r="AK40" i="11"/>
  <c r="AK42" i="18"/>
  <c r="AK41" i="11"/>
  <c r="L41" i="11" s="1"/>
  <c r="L39" i="11"/>
  <c r="AL300" i="11"/>
  <c r="BO47" i="13"/>
  <c r="AL232" i="11"/>
  <c r="AK48" i="18"/>
  <c r="AK143" i="11"/>
  <c r="L143" i="11" s="1"/>
  <c r="AK142" i="11"/>
  <c r="L141" i="11"/>
  <c r="AK53" i="18"/>
  <c r="AK227" i="11"/>
  <c r="L227" i="11" s="1"/>
  <c r="AK228" i="11"/>
  <c r="L228" i="11" s="1"/>
  <c r="L226" i="11"/>
  <c r="AL113" i="11"/>
  <c r="AL116" i="11" s="1"/>
  <c r="AM112" i="11" s="1"/>
  <c r="BG44" i="13"/>
  <c r="AK24" i="11"/>
  <c r="AK41" i="18"/>
  <c r="AK23" i="11"/>
  <c r="AK13" i="11"/>
  <c r="L22" i="11"/>
  <c r="AL419" i="11"/>
  <c r="AL422" i="11" s="1"/>
  <c r="AM418" i="11" s="1"/>
  <c r="AK52" i="18"/>
  <c r="AK211" i="11"/>
  <c r="L211" i="11" s="1"/>
  <c r="AK210" i="11"/>
  <c r="L210" i="11" s="1"/>
  <c r="L209" i="11"/>
  <c r="BH60" i="14"/>
  <c r="BG50" i="14"/>
  <c r="AK64" i="18"/>
  <c r="AK414" i="11"/>
  <c r="L414" i="11" s="1"/>
  <c r="AK415" i="11"/>
  <c r="L415" i="11" s="1"/>
  <c r="L413" i="11"/>
  <c r="BG58" i="14"/>
  <c r="AK61" i="18"/>
  <c r="AK364" i="11"/>
  <c r="L364" i="11" s="1"/>
  <c r="AK363" i="11"/>
  <c r="L362" i="11"/>
  <c r="AL28" i="11"/>
  <c r="BO46" i="13"/>
  <c r="AK45" i="18"/>
  <c r="AK91" i="11"/>
  <c r="L91" i="11" s="1"/>
  <c r="AK92" i="11"/>
  <c r="L92" i="11" s="1"/>
  <c r="L90" i="11"/>
  <c r="AL317" i="11"/>
  <c r="AL164" i="11"/>
  <c r="AK295" i="11"/>
  <c r="L295" i="11" s="1"/>
  <c r="AK57" i="18"/>
  <c r="AK296" i="11"/>
  <c r="L296" i="11" s="1"/>
  <c r="L294" i="11"/>
  <c r="AL368" i="11"/>
  <c r="AK194" i="11"/>
  <c r="L194" i="11" s="1"/>
  <c r="AK193" i="11"/>
  <c r="L193" i="11" s="1"/>
  <c r="AK51" i="18"/>
  <c r="L192" i="11"/>
  <c r="AL62" i="11"/>
  <c r="AL65" i="11" s="1"/>
  <c r="AM61" i="11" s="1"/>
  <c r="BG47" i="14"/>
  <c r="BH47" i="14" s="1"/>
  <c r="AL283" i="11"/>
  <c r="AL286" i="11" s="1"/>
  <c r="AM282" i="11" s="1"/>
  <c r="L167" i="11"/>
  <c r="M163" i="11" s="1"/>
  <c r="BI57" i="14"/>
  <c r="AL198" i="11"/>
  <c r="BG48" i="14"/>
  <c r="K11" i="8"/>
  <c r="AJ58" i="20"/>
  <c r="AJ66" i="18"/>
  <c r="AJ16" i="18" s="1"/>
  <c r="AK60" i="18"/>
  <c r="AK346" i="11"/>
  <c r="L346" i="11" s="1"/>
  <c r="AK347" i="11"/>
  <c r="L347" i="11" s="1"/>
  <c r="L345" i="11"/>
  <c r="AL96" i="11"/>
  <c r="AL99" i="11" s="1"/>
  <c r="AM95" i="11" s="1"/>
  <c r="AK59" i="18"/>
  <c r="AK329" i="11"/>
  <c r="L329" i="11" s="1"/>
  <c r="AK330" i="11"/>
  <c r="L328" i="11"/>
  <c r="AL249" i="11"/>
  <c r="AL252" i="11" s="1"/>
  <c r="AM248" i="11" s="1"/>
  <c r="L107" i="11"/>
  <c r="AK109" i="11"/>
  <c r="L109" i="11" s="1"/>
  <c r="AK108" i="11"/>
  <c r="L108" i="11" s="1"/>
  <c r="AK46" i="18"/>
  <c r="AK159" i="11"/>
  <c r="L159" i="11" s="1"/>
  <c r="AK49" i="18"/>
  <c r="AK160" i="11"/>
  <c r="L160" i="11" s="1"/>
  <c r="L158" i="11"/>
  <c r="BI61" i="14"/>
  <c r="AL334" i="11"/>
  <c r="BG46" i="14"/>
  <c r="AI18" i="18"/>
  <c r="AI20" i="7"/>
  <c r="AI18" i="7" s="1"/>
  <c r="Z13" i="9" s="1"/>
  <c r="L116" i="11"/>
  <c r="M112" i="11" s="1"/>
  <c r="AF34" i="20"/>
  <c r="AG31" i="20" s="1"/>
  <c r="Y8" i="9"/>
  <c r="AH46" i="6"/>
  <c r="AH44" i="6"/>
  <c r="AL266" i="11"/>
  <c r="AL269" i="11" s="1"/>
  <c r="AM265" i="11" s="1"/>
  <c r="BG62" i="14"/>
  <c r="AL79" i="11"/>
  <c r="BJ53" i="14"/>
  <c r="BG59" i="14"/>
  <c r="L252" i="11"/>
  <c r="M248" i="11" s="1"/>
  <c r="AL385" i="11"/>
  <c r="AL388" i="11" s="1"/>
  <c r="AM384" i="11" s="1"/>
  <c r="L243" i="11"/>
  <c r="AK244" i="11"/>
  <c r="AK245" i="11"/>
  <c r="L245" i="11" s="1"/>
  <c r="AK54" i="18"/>
  <c r="AL181" i="11"/>
  <c r="AL184" i="11" s="1"/>
  <c r="AM180" i="11" s="1"/>
  <c r="AL402" i="11"/>
  <c r="K43" i="6"/>
  <c r="K29" i="6"/>
  <c r="BL44" i="14"/>
  <c r="AI13" i="8"/>
  <c r="AL215" i="11"/>
  <c r="AL130" i="11"/>
  <c r="AL133" i="11" s="1"/>
  <c r="AM129" i="11" s="1"/>
  <c r="BG55" i="14"/>
  <c r="AL45" i="11"/>
  <c r="AL48" i="11" s="1"/>
  <c r="AM44" i="11" s="1"/>
  <c r="AK56" i="18"/>
  <c r="AK278" i="11"/>
  <c r="AK279" i="11"/>
  <c r="L279" i="11" s="1"/>
  <c r="L277" i="11"/>
  <c r="AF29" i="20"/>
  <c r="AF53" i="6"/>
  <c r="T3" i="22" s="1"/>
  <c r="AJ15" i="6"/>
  <c r="AK58" i="18"/>
  <c r="AK312" i="11"/>
  <c r="L312" i="11" s="1"/>
  <c r="AK313" i="11"/>
  <c r="L313" i="11" s="1"/>
  <c r="L311" i="11"/>
  <c r="AK397" i="11"/>
  <c r="AK63" i="18"/>
  <c r="AK398" i="11"/>
  <c r="L398" i="11" s="1"/>
  <c r="L396" i="11"/>
  <c r="BO45" i="13"/>
  <c r="AL436" i="11"/>
  <c r="BO48" i="13"/>
  <c r="AK75" i="11"/>
  <c r="L75" i="11" s="1"/>
  <c r="AK44" i="18"/>
  <c r="AK74" i="11"/>
  <c r="L74" i="11" s="1"/>
  <c r="L73" i="11"/>
  <c r="AJ14" i="6"/>
  <c r="AK65" i="18"/>
  <c r="AK432" i="11"/>
  <c r="L432" i="11" s="1"/>
  <c r="AK431" i="11"/>
  <c r="L430" i="11"/>
  <c r="AM250" i="11"/>
  <c r="AM199" i="11"/>
  <c r="AM182" i="11"/>
  <c r="AM352" i="11"/>
  <c r="AM284" i="11"/>
  <c r="AM335" i="11"/>
  <c r="AM63" i="11"/>
  <c r="AM97" i="11"/>
  <c r="AM420" i="11"/>
  <c r="AM233" i="11"/>
  <c r="AM386" i="11"/>
  <c r="AM403" i="11"/>
  <c r="AM437" i="11"/>
  <c r="AM369" i="11"/>
  <c r="AM165" i="11"/>
  <c r="AM131" i="11"/>
  <c r="AM267" i="11"/>
  <c r="AM46" i="11"/>
  <c r="AM29" i="11"/>
  <c r="AM148" i="11"/>
  <c r="AM318" i="11"/>
  <c r="AM216" i="11"/>
  <c r="AM301" i="11"/>
  <c r="AM114" i="11"/>
  <c r="AM80" i="11"/>
  <c r="Q178" i="18" l="1"/>
  <c r="Q158" i="18"/>
  <c r="Q31" i="13"/>
  <c r="Q17" i="13"/>
  <c r="Q163" i="18"/>
  <c r="Q19" i="13"/>
  <c r="Q29" i="12"/>
  <c r="Q31" i="17"/>
  <c r="Q20" i="13"/>
  <c r="BA17" i="20"/>
  <c r="R17" i="20" s="1"/>
  <c r="Q221" i="18"/>
  <c r="Q220" i="18"/>
  <c r="Q32" i="6"/>
  <c r="AK382" i="11"/>
  <c r="AL378" i="11" s="1"/>
  <c r="Q180" i="18"/>
  <c r="Q34" i="13"/>
  <c r="Q157" i="18"/>
  <c r="V106" i="25"/>
  <c r="Q36" i="13"/>
  <c r="Q29" i="13"/>
  <c r="Q161" i="18"/>
  <c r="V107" i="25"/>
  <c r="V100" i="25"/>
  <c r="Q21" i="13"/>
  <c r="Q22" i="14"/>
  <c r="Q153" i="18"/>
  <c r="AZ14" i="20"/>
  <c r="Q189" i="18"/>
  <c r="Q211" i="18"/>
  <c r="AK178" i="11"/>
  <c r="AL174" i="11" s="1"/>
  <c r="AZ53" i="10"/>
  <c r="Q53" i="10" s="1"/>
  <c r="W74" i="25"/>
  <c r="V105" i="25"/>
  <c r="V101" i="25"/>
  <c r="V123" i="25"/>
  <c r="V117" i="25"/>
  <c r="V112" i="25"/>
  <c r="V122" i="25"/>
  <c r="V109" i="25"/>
  <c r="V111" i="25"/>
  <c r="Q190" i="18"/>
  <c r="AZ65" i="10"/>
  <c r="Q65" i="10" s="1"/>
  <c r="W86" i="25"/>
  <c r="AZ72" i="10"/>
  <c r="Q72" i="10" s="1"/>
  <c r="Q129" i="10" s="1"/>
  <c r="W93" i="25"/>
  <c r="Q21" i="14"/>
  <c r="V121" i="25"/>
  <c r="V116" i="25"/>
  <c r="V103" i="25"/>
  <c r="AZ56" i="10"/>
  <c r="Q56" i="10" s="1"/>
  <c r="W77" i="25"/>
  <c r="V115" i="25"/>
  <c r="V114" i="25"/>
  <c r="V113" i="25"/>
  <c r="V108" i="25"/>
  <c r="Q85" i="10"/>
  <c r="AZ52" i="10"/>
  <c r="Q52" i="10" s="1"/>
  <c r="W73" i="25"/>
  <c r="AZ153" i="10"/>
  <c r="AD23" i="22" s="1"/>
  <c r="V120" i="25"/>
  <c r="Q94" i="10"/>
  <c r="AZ74" i="10"/>
  <c r="Q74" i="10" s="1"/>
  <c r="W95" i="25"/>
  <c r="V119" i="25"/>
  <c r="V99" i="25"/>
  <c r="AZ67" i="10"/>
  <c r="Q67" i="10" s="1"/>
  <c r="Q124" i="10" s="1"/>
  <c r="W88" i="25"/>
  <c r="AZ62" i="10"/>
  <c r="Q62" i="10" s="1"/>
  <c r="W83" i="25"/>
  <c r="V118" i="25"/>
  <c r="AZ68" i="10"/>
  <c r="Q68" i="10" s="1"/>
  <c r="W89" i="25"/>
  <c r="Q173" i="18"/>
  <c r="AZ55" i="10"/>
  <c r="Q55" i="10" s="1"/>
  <c r="W76" i="25"/>
  <c r="AZ57" i="10"/>
  <c r="Q57" i="10" s="1"/>
  <c r="W78" i="25"/>
  <c r="AY50" i="10"/>
  <c r="AY11" i="6" s="1"/>
  <c r="V102" i="25"/>
  <c r="V110" i="25"/>
  <c r="V104" i="25"/>
  <c r="Q193" i="18"/>
  <c r="Q210" i="18"/>
  <c r="Q237" i="18"/>
  <c r="Q188" i="18"/>
  <c r="AX227" i="18"/>
  <c r="Q232" i="18"/>
  <c r="Q205" i="18"/>
  <c r="Q184" i="18"/>
  <c r="Q248" i="18"/>
  <c r="Q185" i="18"/>
  <c r="Q16" i="14"/>
  <c r="AZ11" i="14"/>
  <c r="AZ39" i="6" s="1"/>
  <c r="AQ45" i="9" s="1"/>
  <c r="Q240" i="18"/>
  <c r="Q241" i="18"/>
  <c r="AX19" i="8"/>
  <c r="BF46" i="16"/>
  <c r="S46" i="16" s="1"/>
  <c r="AY40" i="16"/>
  <c r="AY17" i="16" s="1"/>
  <c r="AY34" i="6" s="1"/>
  <c r="AP49" i="9" s="1"/>
  <c r="BA148" i="18"/>
  <c r="V24" i="22"/>
  <c r="BC31" i="10"/>
  <c r="BB40" i="10"/>
  <c r="BB159" i="10" s="1"/>
  <c r="Q166" i="18"/>
  <c r="BA144" i="18"/>
  <c r="AZ24" i="18"/>
  <c r="AZ33" i="18"/>
  <c r="BA258" i="18"/>
  <c r="BA266" i="18" s="1"/>
  <c r="Q24" i="14"/>
  <c r="AZ59" i="10"/>
  <c r="Q59" i="10" s="1"/>
  <c r="Q88" i="10"/>
  <c r="AZ69" i="10"/>
  <c r="Q69" i="10" s="1"/>
  <c r="Q98" i="10"/>
  <c r="AZ58" i="10"/>
  <c r="Q58" i="10" s="1"/>
  <c r="Q87" i="10"/>
  <c r="BA219" i="18"/>
  <c r="AZ159" i="18"/>
  <c r="Q27" i="13"/>
  <c r="BB21" i="15"/>
  <c r="BB25" i="15" s="1"/>
  <c r="BA26" i="7"/>
  <c r="Q91" i="10"/>
  <c r="S99" i="16"/>
  <c r="T96" i="16" s="1"/>
  <c r="AZ164" i="18"/>
  <c r="Q32" i="13"/>
  <c r="BB114" i="13"/>
  <c r="BA167" i="13"/>
  <c r="BA28" i="13" s="1"/>
  <c r="BC116" i="12"/>
  <c r="BB27" i="12"/>
  <c r="AW170" i="10"/>
  <c r="AW171" i="10"/>
  <c r="BB115" i="13"/>
  <c r="BA168" i="13"/>
  <c r="BA29" i="13" s="1"/>
  <c r="AO45" i="9"/>
  <c r="AZ217" i="18"/>
  <c r="Q28" i="14"/>
  <c r="BC27" i="10"/>
  <c r="BB36" i="10"/>
  <c r="BB155" i="10" s="1"/>
  <c r="BB113" i="13"/>
  <c r="BA166" i="13"/>
  <c r="BA27" i="13" s="1"/>
  <c r="AQ26" i="16"/>
  <c r="AP14" i="16"/>
  <c r="AP13" i="7" s="1"/>
  <c r="AZ228" i="18"/>
  <c r="Q201" i="18"/>
  <c r="BA218" i="18"/>
  <c r="BA147" i="18"/>
  <c r="AZ21" i="18"/>
  <c r="Q21" i="18" s="1"/>
  <c r="AZ30" i="18"/>
  <c r="Q30" i="18" s="1"/>
  <c r="BA103" i="18"/>
  <c r="BA107" i="18" s="1"/>
  <c r="BB118" i="13"/>
  <c r="BA171" i="13"/>
  <c r="BA32" i="13" s="1"/>
  <c r="P43" i="20"/>
  <c r="P50" i="20" s="1"/>
  <c r="Q42" i="20" s="1"/>
  <c r="BC131" i="14"/>
  <c r="BB157" i="14"/>
  <c r="BB18" i="14" s="1"/>
  <c r="BB207" i="18" s="1"/>
  <c r="BB234" i="18" s="1"/>
  <c r="BB87" i="16"/>
  <c r="BB88" i="16"/>
  <c r="BC85" i="16" s="1"/>
  <c r="BC87" i="16" s="1"/>
  <c r="BC88" i="16" s="1"/>
  <c r="BD85" i="16" s="1"/>
  <c r="BD87" i="16" s="1"/>
  <c r="BD88" i="16" s="1"/>
  <c r="BE85" i="16" s="1"/>
  <c r="BE87" i="16" s="1"/>
  <c r="BE88" i="16" s="1"/>
  <c r="BF85" i="16" s="1"/>
  <c r="AX226" i="18"/>
  <c r="Q14" i="13"/>
  <c r="AZ167" i="18"/>
  <c r="Q35" i="13"/>
  <c r="Q150" i="18"/>
  <c r="AZ60" i="10"/>
  <c r="Q60" i="10" s="1"/>
  <c r="Q89" i="10"/>
  <c r="BA32" i="17"/>
  <c r="BB29" i="17" s="1"/>
  <c r="BA17" i="17"/>
  <c r="AP18" i="16"/>
  <c r="BC142" i="14"/>
  <c r="BB168" i="14"/>
  <c r="BB29" i="14" s="1"/>
  <c r="BB218" i="18" s="1"/>
  <c r="BB245" i="18" s="1"/>
  <c r="BC101" i="13"/>
  <c r="BB154" i="13"/>
  <c r="BB15" i="13" s="1"/>
  <c r="BB147" i="18" s="1"/>
  <c r="BB174" i="18" s="1"/>
  <c r="AY41" i="6"/>
  <c r="Q41" i="6" s="1"/>
  <c r="Q17" i="17"/>
  <c r="AZ174" i="18"/>
  <c r="Q174" i="18" s="1"/>
  <c r="Q147" i="18"/>
  <c r="AW97" i="18"/>
  <c r="AW62" i="20"/>
  <c r="BA207" i="18"/>
  <c r="Q146" i="18"/>
  <c r="BA160" i="10"/>
  <c r="AN32" i="8"/>
  <c r="M32" i="8" s="1"/>
  <c r="M41" i="19"/>
  <c r="AX170" i="18"/>
  <c r="Q21" i="12"/>
  <c r="BA174" i="13"/>
  <c r="BA35" i="13" s="1"/>
  <c r="BB121" i="13"/>
  <c r="Q177" i="18"/>
  <c r="AQ24" i="17"/>
  <c r="AQ25" i="17"/>
  <c r="BB120" i="13"/>
  <c r="BA173" i="13"/>
  <c r="BA34" i="13" s="1"/>
  <c r="BC26" i="10"/>
  <c r="BB25" i="10"/>
  <c r="BB13" i="10"/>
  <c r="V25" i="22" s="1"/>
  <c r="BB35" i="10"/>
  <c r="BA145" i="18"/>
  <c r="AZ54" i="10"/>
  <c r="Q54" i="10" s="1"/>
  <c r="Q83" i="10"/>
  <c r="AZ172" i="18"/>
  <c r="Q172" i="18" s="1"/>
  <c r="Q145" i="18"/>
  <c r="BC125" i="14"/>
  <c r="BB151" i="14"/>
  <c r="BB12" i="14" s="1"/>
  <c r="BA158" i="10"/>
  <c r="BA165" i="13"/>
  <c r="BA26" i="13" s="1"/>
  <c r="BB112" i="13"/>
  <c r="BA212" i="18"/>
  <c r="AW55" i="20"/>
  <c r="P55" i="20" s="1"/>
  <c r="P56" i="20"/>
  <c r="BC32" i="10"/>
  <c r="BB41" i="10"/>
  <c r="BB160" i="10" s="1"/>
  <c r="AN46" i="19"/>
  <c r="M45" i="19"/>
  <c r="AQ44" i="9"/>
  <c r="Q247" i="18"/>
  <c r="BB135" i="14"/>
  <c r="BA161" i="14"/>
  <c r="BA22" i="14" s="1"/>
  <c r="Q22" i="12"/>
  <c r="AZ154" i="18"/>
  <c r="Q22" i="13"/>
  <c r="AZ215" i="18"/>
  <c r="Q26" i="14"/>
  <c r="BA153" i="14"/>
  <c r="BA14" i="14" s="1"/>
  <c r="BB127" i="14"/>
  <c r="BB137" i="14"/>
  <c r="BA163" i="14"/>
  <c r="BA24" i="14" s="1"/>
  <c r="AZ222" i="18"/>
  <c r="Q33" i="14"/>
  <c r="AZ75" i="10"/>
  <c r="Q75" i="10" s="1"/>
  <c r="Q104" i="10"/>
  <c r="AV22" i="6"/>
  <c r="BB104" i="13"/>
  <c r="BA157" i="13"/>
  <c r="BA18" i="13" s="1"/>
  <c r="AZ239" i="18"/>
  <c r="Q239" i="18" s="1"/>
  <c r="Q212" i="18"/>
  <c r="BC30" i="10"/>
  <c r="BB39" i="10"/>
  <c r="BB158" i="10" s="1"/>
  <c r="AX13" i="20"/>
  <c r="AX19" i="20" s="1"/>
  <c r="AW49" i="7"/>
  <c r="P49" i="7" s="1"/>
  <c r="AW29" i="7"/>
  <c r="P29" i="7" s="1"/>
  <c r="BB162" i="14"/>
  <c r="BB23" i="14" s="1"/>
  <c r="BB212" i="18" s="1"/>
  <c r="BB239" i="18" s="1"/>
  <c r="BC136" i="14"/>
  <c r="BB103" i="13"/>
  <c r="BA156" i="13"/>
  <c r="BA17" i="13" s="1"/>
  <c r="AN42" i="19"/>
  <c r="Q238" i="18"/>
  <c r="BA161" i="13"/>
  <c r="BA22" i="13" s="1"/>
  <c r="BB108" i="13"/>
  <c r="AW42" i="20"/>
  <c r="AW50" i="20" s="1"/>
  <c r="AV52" i="7"/>
  <c r="AY15" i="20"/>
  <c r="Q16" i="20"/>
  <c r="AZ203" i="18"/>
  <c r="Q14" i="14"/>
  <c r="AS22" i="18"/>
  <c r="AS31" i="18"/>
  <c r="AT110" i="18"/>
  <c r="AT114" i="18" s="1"/>
  <c r="BB100" i="13"/>
  <c r="BA153" i="13"/>
  <c r="BA14" i="13" s="1"/>
  <c r="BB146" i="14"/>
  <c r="BA172" i="14"/>
  <c r="BA33" i="14" s="1"/>
  <c r="BB132" i="14"/>
  <c r="BA158" i="14"/>
  <c r="BA19" i="14" s="1"/>
  <c r="BA21" i="6"/>
  <c r="AZ156" i="18"/>
  <c r="Q24" i="13"/>
  <c r="AZ20" i="16"/>
  <c r="BA57" i="16"/>
  <c r="BA60" i="16" s="1"/>
  <c r="AZ66" i="10"/>
  <c r="Q66" i="10" s="1"/>
  <c r="Q95" i="10"/>
  <c r="AZ70" i="10"/>
  <c r="Q70" i="10" s="1"/>
  <c r="Q99" i="10"/>
  <c r="AW77" i="16"/>
  <c r="AX74" i="16" s="1"/>
  <c r="AW16" i="16"/>
  <c r="P16" i="16" s="1"/>
  <c r="P76" i="16"/>
  <c r="AZ224" i="18"/>
  <c r="Q35" i="14"/>
  <c r="AZ223" i="18"/>
  <c r="Q34" i="14"/>
  <c r="BA159" i="13"/>
  <c r="BA20" i="13" s="1"/>
  <c r="BB106" i="13"/>
  <c r="BA165" i="18"/>
  <c r="AL47" i="9"/>
  <c r="AU20" i="6"/>
  <c r="Q18" i="22" s="1"/>
  <c r="K22" i="22"/>
  <c r="M22" i="22" s="1"/>
  <c r="AY141" i="10"/>
  <c r="AY162" i="10"/>
  <c r="AE22" i="22" s="1"/>
  <c r="AW27" i="7"/>
  <c r="P27" i="7" s="1"/>
  <c r="AX29" i="15"/>
  <c r="BB107" i="13"/>
  <c r="BA160" i="13"/>
  <c r="BA21" i="13" s="1"/>
  <c r="AQ43" i="9"/>
  <c r="BC109" i="13"/>
  <c r="BB162" i="13"/>
  <c r="BB23" i="13" s="1"/>
  <c r="BB155" i="18" s="1"/>
  <c r="BB182" i="18" s="1"/>
  <c r="BB138" i="14"/>
  <c r="BA164" i="14"/>
  <c r="BA25" i="14" s="1"/>
  <c r="BB13" i="19"/>
  <c r="BB16" i="19" s="1"/>
  <c r="BA36" i="7"/>
  <c r="BA165" i="14"/>
  <c r="BA26" i="14" s="1"/>
  <c r="BB139" i="14"/>
  <c r="AW19" i="8"/>
  <c r="P19" i="8" s="1"/>
  <c r="P227" i="18"/>
  <c r="P253" i="18" s="1"/>
  <c r="Q199" i="18" s="1"/>
  <c r="Q86" i="10"/>
  <c r="BA164" i="13"/>
  <c r="BA25" i="13" s="1"/>
  <c r="BB111" i="13"/>
  <c r="AZ208" i="18"/>
  <c r="Q19" i="14"/>
  <c r="BB110" i="13"/>
  <c r="BA163" i="13"/>
  <c r="BA24" i="13" s="1"/>
  <c r="Q32" i="14"/>
  <c r="AZ61" i="10"/>
  <c r="Q61" i="10" s="1"/>
  <c r="Q90" i="10"/>
  <c r="AZ73" i="10"/>
  <c r="Q73" i="10" s="1"/>
  <c r="Q102" i="10"/>
  <c r="AY64" i="20"/>
  <c r="AY226" i="18" s="1"/>
  <c r="AY39" i="6"/>
  <c r="Q97" i="10"/>
  <c r="BB144" i="14"/>
  <c r="BA170" i="14"/>
  <c r="BA31" i="14" s="1"/>
  <c r="BB148" i="14"/>
  <c r="BA174" i="14"/>
  <c r="BA35" i="14" s="1"/>
  <c r="BB147" i="14"/>
  <c r="BA173" i="14"/>
  <c r="BA34" i="14" s="1"/>
  <c r="Q179" i="18"/>
  <c r="AV35" i="18"/>
  <c r="AW199" i="18"/>
  <c r="AW253" i="18" s="1"/>
  <c r="AV26" i="18"/>
  <c r="BC119" i="13"/>
  <c r="BB172" i="13"/>
  <c r="BB33" i="13" s="1"/>
  <c r="BB165" i="18" s="1"/>
  <c r="BB192" i="18" s="1"/>
  <c r="AW30" i="15"/>
  <c r="AW26" i="6"/>
  <c r="P31" i="15"/>
  <c r="BB156" i="14"/>
  <c r="BB17" i="14" s="1"/>
  <c r="BB206" i="18" s="1"/>
  <c r="BB233" i="18" s="1"/>
  <c r="BC130" i="14"/>
  <c r="BA155" i="18"/>
  <c r="AP43" i="9"/>
  <c r="BA157" i="10"/>
  <c r="L23" i="22"/>
  <c r="AZ14" i="10"/>
  <c r="N23" i="22" s="1"/>
  <c r="AZ143" i="10"/>
  <c r="AY33" i="6"/>
  <c r="AP46" i="9" s="1"/>
  <c r="AY63" i="20"/>
  <c r="AY169" i="18" s="1"/>
  <c r="BA209" i="18"/>
  <c r="AZ11" i="13"/>
  <c r="BA204" i="18"/>
  <c r="AZ71" i="10"/>
  <c r="Q71" i="10" s="1"/>
  <c r="Q100" i="10"/>
  <c r="Q13" i="14"/>
  <c r="AZ202" i="18"/>
  <c r="AZ243" i="18"/>
  <c r="Q243" i="18" s="1"/>
  <c r="Q216" i="18"/>
  <c r="BL55" i="16"/>
  <c r="BM52" i="16" s="1"/>
  <c r="BM54" i="16" s="1"/>
  <c r="Q82" i="10"/>
  <c r="G21" i="22"/>
  <c r="O21" i="22" s="1"/>
  <c r="AX15" i="15"/>
  <c r="AX44" i="20"/>
  <c r="AX43" i="20" s="1"/>
  <c r="AO32" i="9"/>
  <c r="AX56" i="20"/>
  <c r="AX168" i="10"/>
  <c r="AX11" i="6"/>
  <c r="AX32" i="15"/>
  <c r="AX31" i="15"/>
  <c r="AZ34" i="16"/>
  <c r="AZ35" i="16" s="1"/>
  <c r="BA32" i="16" s="1"/>
  <c r="AV34" i="18"/>
  <c r="AW142" i="18"/>
  <c r="AW196" i="18" s="1"/>
  <c r="AV25" i="18"/>
  <c r="AP14" i="17"/>
  <c r="AP35" i="6"/>
  <c r="AZ233" i="18"/>
  <c r="Q233" i="18" s="1"/>
  <c r="Q206" i="18"/>
  <c r="Z24" i="22"/>
  <c r="BA22" i="12"/>
  <c r="BA21" i="12"/>
  <c r="BA206" i="18"/>
  <c r="Q168" i="18"/>
  <c r="Q26" i="13"/>
  <c r="BC29" i="10"/>
  <c r="BB38" i="10"/>
  <c r="BB157" i="10" s="1"/>
  <c r="BB105" i="13"/>
  <c r="BA158" i="13"/>
  <c r="BA19" i="13" s="1"/>
  <c r="BA216" i="18"/>
  <c r="AZ79" i="10"/>
  <c r="AZ51" i="10"/>
  <c r="BC99" i="13"/>
  <c r="BB152" i="13"/>
  <c r="BB13" i="13" s="1"/>
  <c r="BB145" i="18" s="1"/>
  <c r="BB172" i="18" s="1"/>
  <c r="BC140" i="14"/>
  <c r="BB166" i="14"/>
  <c r="BB27" i="14" s="1"/>
  <c r="BB216" i="18" s="1"/>
  <c r="BB243" i="18" s="1"/>
  <c r="AW23" i="18"/>
  <c r="AW32" i="18"/>
  <c r="AX117" i="18"/>
  <c r="AX139" i="18" s="1"/>
  <c r="BA175" i="13"/>
  <c r="BA36" i="13" s="1"/>
  <c r="BB122" i="13"/>
  <c r="Q213" i="18"/>
  <c r="X25" i="22"/>
  <c r="BB14" i="12"/>
  <c r="BB15" i="12"/>
  <c r="BB21" i="6" s="1"/>
  <c r="BB145" i="14"/>
  <c r="BA171" i="14"/>
  <c r="BA32" i="14" s="1"/>
  <c r="AU113" i="18"/>
  <c r="AU17" i="8" s="1"/>
  <c r="BC133" i="14"/>
  <c r="BB159" i="14"/>
  <c r="BB20" i="14" s="1"/>
  <c r="BB209" i="18" s="1"/>
  <c r="BB236" i="18" s="1"/>
  <c r="AZ171" i="18"/>
  <c r="Q144" i="18"/>
  <c r="BC128" i="14"/>
  <c r="BB154" i="14"/>
  <c r="BB15" i="14" s="1"/>
  <c r="BB204" i="18" s="1"/>
  <c r="BB231" i="18" s="1"/>
  <c r="BA152" i="14"/>
  <c r="BA13" i="14" s="1"/>
  <c r="BB126" i="14"/>
  <c r="Q81" i="10"/>
  <c r="Q109" i="10" s="1"/>
  <c r="Q25" i="13"/>
  <c r="AW18" i="8"/>
  <c r="P18" i="8" s="1"/>
  <c r="P170" i="18"/>
  <c r="P196" i="18" s="1"/>
  <c r="Q142" i="18" s="1"/>
  <c r="AX17" i="16"/>
  <c r="AX169" i="18"/>
  <c r="BB134" i="14"/>
  <c r="BA160" i="14"/>
  <c r="BA21" i="14" s="1"/>
  <c r="Q149" i="18"/>
  <c r="BB129" i="14"/>
  <c r="BA155" i="14"/>
  <c r="BA16" i="14" s="1"/>
  <c r="BC171" i="12"/>
  <c r="BB20" i="12"/>
  <c r="BB20" i="8" s="1"/>
  <c r="BB116" i="13"/>
  <c r="BA169" i="13"/>
  <c r="BA30" i="13" s="1"/>
  <c r="AF50" i="9"/>
  <c r="AF41" i="9" s="1"/>
  <c r="AC12" i="22" s="1"/>
  <c r="AO37" i="6"/>
  <c r="S12" i="22" s="1"/>
  <c r="Q103" i="10"/>
  <c r="Q195" i="18"/>
  <c r="BA156" i="10"/>
  <c r="BF66" i="16"/>
  <c r="BG63" i="16" s="1"/>
  <c r="BG65" i="16" s="1"/>
  <c r="BG66" i="16" s="1"/>
  <c r="BH63" i="16" s="1"/>
  <c r="BH65" i="16" s="1"/>
  <c r="BH66" i="16" s="1"/>
  <c r="BI63" i="16" s="1"/>
  <c r="BB155" i="13"/>
  <c r="BB16" i="13" s="1"/>
  <c r="BB148" i="18" s="1"/>
  <c r="BB175" i="18" s="1"/>
  <c r="BC102" i="13"/>
  <c r="AW13" i="15"/>
  <c r="AW17" i="15" s="1"/>
  <c r="AV25" i="7"/>
  <c r="BA90" i="10"/>
  <c r="X82" i="25" s="1"/>
  <c r="BA97" i="10"/>
  <c r="X89" i="25" s="1"/>
  <c r="BA100" i="10"/>
  <c r="X92" i="25" s="1"/>
  <c r="BA95" i="10"/>
  <c r="X87" i="25" s="1"/>
  <c r="BA86" i="10"/>
  <c r="X78" i="25" s="1"/>
  <c r="BA93" i="10"/>
  <c r="X85" i="25" s="1"/>
  <c r="BA34" i="10"/>
  <c r="BA103" i="10"/>
  <c r="X95" i="25" s="1"/>
  <c r="BA96" i="10"/>
  <c r="X88" i="25" s="1"/>
  <c r="BA84" i="10"/>
  <c r="X76" i="25" s="1"/>
  <c r="BA81" i="10"/>
  <c r="X73" i="25" s="1"/>
  <c r="BA82" i="10"/>
  <c r="X74" i="25" s="1"/>
  <c r="BA89" i="10"/>
  <c r="X81" i="25" s="1"/>
  <c r="BA92" i="10"/>
  <c r="X84" i="25" s="1"/>
  <c r="BA154" i="10"/>
  <c r="BA80" i="10"/>
  <c r="X72" i="25" s="1"/>
  <c r="BA88" i="10"/>
  <c r="X80" i="25" s="1"/>
  <c r="BA85" i="10"/>
  <c r="X77" i="25" s="1"/>
  <c r="BA94" i="10"/>
  <c r="X86" i="25" s="1"/>
  <c r="BA101" i="10"/>
  <c r="X93" i="25" s="1"/>
  <c r="BA104" i="10"/>
  <c r="X96" i="25" s="1"/>
  <c r="BA99" i="10"/>
  <c r="X91" i="25" s="1"/>
  <c r="BA102" i="10"/>
  <c r="X94" i="25" s="1"/>
  <c r="BA83" i="10"/>
  <c r="X75" i="25" s="1"/>
  <c r="BA87" i="10"/>
  <c r="X79" i="25" s="1"/>
  <c r="BA91" i="10"/>
  <c r="X83" i="25" s="1"/>
  <c r="BA98" i="10"/>
  <c r="X90" i="25" s="1"/>
  <c r="BC98" i="13"/>
  <c r="BB151" i="13"/>
  <c r="BB12" i="13" s="1"/>
  <c r="BA201" i="18"/>
  <c r="BA159" i="10"/>
  <c r="BD62" i="12"/>
  <c r="BC13" i="12"/>
  <c r="Q34" i="10"/>
  <c r="Q14" i="10" s="1"/>
  <c r="AZ64" i="10"/>
  <c r="Q64" i="10" s="1"/>
  <c r="Q93" i="10"/>
  <c r="Q113" i="10"/>
  <c r="AZ63" i="10"/>
  <c r="Q63" i="10" s="1"/>
  <c r="Q92" i="10"/>
  <c r="BC143" i="14"/>
  <c r="BB169" i="14"/>
  <c r="BB30" i="14" s="1"/>
  <c r="BB219" i="18" s="1"/>
  <c r="BB246" i="18" s="1"/>
  <c r="O20" i="6"/>
  <c r="Q84" i="10"/>
  <c r="Q112" i="10" s="1"/>
  <c r="Q32" i="17"/>
  <c r="R29" i="17" s="1"/>
  <c r="BF99" i="16"/>
  <c r="BG96" i="16" s="1"/>
  <c r="AT20" i="18"/>
  <c r="O20" i="18" s="1"/>
  <c r="AT29" i="18"/>
  <c r="O29" i="18" s="1"/>
  <c r="AU96" i="18"/>
  <c r="AU100" i="18" s="1"/>
  <c r="AZ160" i="18"/>
  <c r="Q28" i="13"/>
  <c r="BA20" i="8"/>
  <c r="Y24" i="22"/>
  <c r="BA29" i="12"/>
  <c r="BA28" i="12"/>
  <c r="Q176" i="18"/>
  <c r="AT167" i="10"/>
  <c r="AT173" i="10" s="1"/>
  <c r="AS19" i="7"/>
  <c r="BA170" i="13"/>
  <c r="BA31" i="13" s="1"/>
  <c r="BB117" i="13"/>
  <c r="Q31" i="14"/>
  <c r="BA167" i="14"/>
  <c r="BA28" i="14" s="1"/>
  <c r="BB141" i="14"/>
  <c r="BC28" i="10"/>
  <c r="BB37" i="10"/>
  <c r="BB156" i="10" s="1"/>
  <c r="BA155" i="10"/>
  <c r="Q80" i="10"/>
  <c r="S66" i="16"/>
  <c r="T63" i="16" s="1"/>
  <c r="AI28" i="6"/>
  <c r="J6" i="22" s="1"/>
  <c r="AK93" i="11"/>
  <c r="AL89" i="11" s="1"/>
  <c r="BJ51" i="14"/>
  <c r="AK229" i="11"/>
  <c r="AL225" i="11" s="1"/>
  <c r="AK25" i="11"/>
  <c r="AL21" i="11" s="1"/>
  <c r="AK127" i="11"/>
  <c r="AL123" i="11" s="1"/>
  <c r="AH47" i="6"/>
  <c r="H5" i="22"/>
  <c r="AK331" i="11"/>
  <c r="AL327" i="11" s="1"/>
  <c r="L330" i="11"/>
  <c r="AK78" i="18"/>
  <c r="L78" i="18" s="1"/>
  <c r="L51" i="18"/>
  <c r="AM30" i="11"/>
  <c r="AM421" i="11"/>
  <c r="AL430" i="11"/>
  <c r="AF54" i="6"/>
  <c r="AF56" i="6"/>
  <c r="I3" i="22" s="1"/>
  <c r="AL39" i="11"/>
  <c r="AK161" i="11"/>
  <c r="AL157" i="11" s="1"/>
  <c r="AL73" i="11"/>
  <c r="AK212" i="11"/>
  <c r="AL208" i="11" s="1"/>
  <c r="L169" i="11"/>
  <c r="L161" i="11"/>
  <c r="M157" i="11" s="1"/>
  <c r="L339" i="11"/>
  <c r="BH48" i="14"/>
  <c r="L203" i="11"/>
  <c r="L195" i="11"/>
  <c r="M191" i="11" s="1"/>
  <c r="AL371" i="11"/>
  <c r="AM367" i="11" s="1"/>
  <c r="AL362" i="11"/>
  <c r="BP46" i="13"/>
  <c r="AK68" i="18"/>
  <c r="AK40" i="18"/>
  <c r="L40" i="18" s="1"/>
  <c r="L41" i="18"/>
  <c r="AL107" i="11"/>
  <c r="AK144" i="11"/>
  <c r="AL140" i="11" s="1"/>
  <c r="L142" i="11"/>
  <c r="L144" i="11" s="1"/>
  <c r="M140" i="11" s="1"/>
  <c r="L50" i="11"/>
  <c r="L186" i="11"/>
  <c r="L178" i="11"/>
  <c r="M174" i="11" s="1"/>
  <c r="L67" i="11"/>
  <c r="AK89" i="18"/>
  <c r="L89" i="18" s="1"/>
  <c r="L62" i="18"/>
  <c r="AK263" i="11"/>
  <c r="AL259" i="11" s="1"/>
  <c r="L262" i="11"/>
  <c r="L263" i="11" s="1"/>
  <c r="M259" i="11" s="1"/>
  <c r="AK75" i="18"/>
  <c r="L75" i="18" s="1"/>
  <c r="L48" i="18"/>
  <c r="AK77" i="18"/>
  <c r="L77" i="18" s="1"/>
  <c r="L50" i="18"/>
  <c r="L57" i="11"/>
  <c r="L59" i="11" s="1"/>
  <c r="M55" i="11" s="1"/>
  <c r="AK59" i="11"/>
  <c r="AL55" i="11" s="1"/>
  <c r="AK82" i="18"/>
  <c r="L82" i="18" s="1"/>
  <c r="L55" i="18"/>
  <c r="AM98" i="11"/>
  <c r="AL396" i="11"/>
  <c r="AK79" i="18"/>
  <c r="L79" i="18" s="1"/>
  <c r="L52" i="18"/>
  <c r="AM132" i="11"/>
  <c r="AG23" i="20"/>
  <c r="AF30" i="7"/>
  <c r="AF28" i="7" s="1"/>
  <c r="W14" i="9" s="1"/>
  <c r="AF50" i="7"/>
  <c r="AF48" i="7" s="1"/>
  <c r="W16" i="9" s="1"/>
  <c r="BH55" i="14"/>
  <c r="AL379" i="11"/>
  <c r="AK86" i="18"/>
  <c r="L86" i="18" s="1"/>
  <c r="L59" i="18"/>
  <c r="L356" i="11"/>
  <c r="L348" i="11"/>
  <c r="M344" i="11" s="1"/>
  <c r="AL192" i="11"/>
  <c r="AL277" i="11"/>
  <c r="L305" i="11"/>
  <c r="L297" i="11"/>
  <c r="M293" i="11" s="1"/>
  <c r="AL22" i="11"/>
  <c r="AL31" i="11"/>
  <c r="AM27" i="11" s="1"/>
  <c r="L237" i="11"/>
  <c r="L229" i="11"/>
  <c r="M225" i="11" s="1"/>
  <c r="AK69" i="18"/>
  <c r="L69" i="18" s="1"/>
  <c r="L42" i="18"/>
  <c r="AJ13" i="18"/>
  <c r="AJ14" i="8"/>
  <c r="AK70" i="18"/>
  <c r="L70" i="18" s="1"/>
  <c r="L43" i="18"/>
  <c r="BK56" i="14"/>
  <c r="L322" i="11"/>
  <c r="L314" i="11"/>
  <c r="M310" i="11" s="1"/>
  <c r="AK76" i="18"/>
  <c r="L76" i="18" s="1"/>
  <c r="L49" i="18"/>
  <c r="AK91" i="18"/>
  <c r="L91" i="18" s="1"/>
  <c r="L64" i="18"/>
  <c r="L441" i="11"/>
  <c r="AM166" i="11"/>
  <c r="BH46" i="14"/>
  <c r="AK416" i="11"/>
  <c r="AL412" i="11" s="1"/>
  <c r="L101" i="11"/>
  <c r="L93" i="11"/>
  <c r="M89" i="11" s="1"/>
  <c r="L373" i="11"/>
  <c r="AK76" i="11"/>
  <c r="AL72" i="11" s="1"/>
  <c r="BH50" i="14"/>
  <c r="AL226" i="11"/>
  <c r="AK42" i="11"/>
  <c r="AL38" i="11" s="1"/>
  <c r="L40" i="11"/>
  <c r="AL235" i="11"/>
  <c r="AM231" i="11" s="1"/>
  <c r="AL150" i="11"/>
  <c r="AM146" i="11" s="1"/>
  <c r="AL141" i="11"/>
  <c r="AK110" i="11"/>
  <c r="AL106" i="11" s="1"/>
  <c r="AM47" i="11"/>
  <c r="BP45" i="13"/>
  <c r="BM44" i="14"/>
  <c r="AL311" i="11"/>
  <c r="AM336" i="11"/>
  <c r="AK71" i="18"/>
  <c r="L71" i="18" s="1"/>
  <c r="L44" i="18"/>
  <c r="AM285" i="11"/>
  <c r="AK433" i="11"/>
  <c r="AL429" i="11" s="1"/>
  <c r="L431" i="11"/>
  <c r="AK195" i="11"/>
  <c r="AL191" i="11" s="1"/>
  <c r="AL175" i="11"/>
  <c r="BK53" i="14"/>
  <c r="AM115" i="11"/>
  <c r="AM370" i="11"/>
  <c r="AM353" i="11"/>
  <c r="AK85" i="18"/>
  <c r="L85" i="18" s="1"/>
  <c r="L58" i="18"/>
  <c r="L288" i="11"/>
  <c r="K46" i="6"/>
  <c r="K47" i="6" s="1"/>
  <c r="K44" i="6"/>
  <c r="Y9" i="9"/>
  <c r="Y10" i="9" s="1"/>
  <c r="BJ57" i="14"/>
  <c r="BI47" i="14"/>
  <c r="AK84" i="18"/>
  <c r="L84" i="18" s="1"/>
  <c r="L57" i="18"/>
  <c r="AK365" i="11"/>
  <c r="AL361" i="11" s="1"/>
  <c r="L363" i="11"/>
  <c r="AI71" i="20"/>
  <c r="AI24" i="8"/>
  <c r="L135" i="11"/>
  <c r="L127" i="11"/>
  <c r="M123" i="11" s="1"/>
  <c r="BH45" i="14"/>
  <c r="AL439" i="11"/>
  <c r="AM435" i="11" s="1"/>
  <c r="L84" i="11"/>
  <c r="L76" i="11"/>
  <c r="M72" i="11" s="1"/>
  <c r="AK15" i="11"/>
  <c r="L24" i="11"/>
  <c r="AM302" i="11"/>
  <c r="L407" i="11"/>
  <c r="AK73" i="18"/>
  <c r="L73" i="18" s="1"/>
  <c r="L46" i="18"/>
  <c r="AK87" i="18"/>
  <c r="L87" i="18" s="1"/>
  <c r="L60" i="18"/>
  <c r="AL413" i="11"/>
  <c r="AK80" i="18"/>
  <c r="L80" i="18" s="1"/>
  <c r="L53" i="18"/>
  <c r="BJ49" i="14"/>
  <c r="AL82" i="11"/>
  <c r="AM78" i="11" s="1"/>
  <c r="AM81" i="11"/>
  <c r="AL260" i="11"/>
  <c r="AL243" i="11"/>
  <c r="AM438" i="11"/>
  <c r="AM183" i="11"/>
  <c r="AK92" i="18"/>
  <c r="L92" i="18" s="1"/>
  <c r="L65" i="18"/>
  <c r="AK81" i="18"/>
  <c r="L81" i="18" s="1"/>
  <c r="L54" i="18"/>
  <c r="AL328" i="11"/>
  <c r="AL90" i="11"/>
  <c r="AM217" i="11"/>
  <c r="AM404" i="11"/>
  <c r="AM200" i="11"/>
  <c r="BP48" i="13"/>
  <c r="AK280" i="11"/>
  <c r="AL276" i="11" s="1"/>
  <c r="L278" i="11"/>
  <c r="L280" i="11" s="1"/>
  <c r="M276" i="11" s="1"/>
  <c r="AL124" i="11"/>
  <c r="AL337" i="11"/>
  <c r="AM333" i="11" s="1"/>
  <c r="AL405" i="11"/>
  <c r="AM401" i="11" s="1"/>
  <c r="AL201" i="11"/>
  <c r="AM197" i="11" s="1"/>
  <c r="AK314" i="11"/>
  <c r="AL310" i="11" s="1"/>
  <c r="AL56" i="11"/>
  <c r="AK72" i="18"/>
  <c r="L72" i="18" s="1"/>
  <c r="L45" i="18"/>
  <c r="AK88" i="18"/>
  <c r="L88" i="18" s="1"/>
  <c r="L61" i="18"/>
  <c r="L33" i="11"/>
  <c r="BH44" i="13"/>
  <c r="BH52" i="14"/>
  <c r="AG34" i="19"/>
  <c r="AG49" i="6"/>
  <c r="U4" i="22" s="1"/>
  <c r="BH58" i="14"/>
  <c r="AM64" i="11"/>
  <c r="AM319" i="11"/>
  <c r="AM251" i="11"/>
  <c r="AA34" i="9"/>
  <c r="AJ13" i="6"/>
  <c r="AK90" i="18"/>
  <c r="L90" i="18" s="1"/>
  <c r="L63" i="18"/>
  <c r="L244" i="11"/>
  <c r="L246" i="11" s="1"/>
  <c r="M242" i="11" s="1"/>
  <c r="AK246" i="11"/>
  <c r="AL242" i="11" s="1"/>
  <c r="AL320" i="11"/>
  <c r="AM316" i="11" s="1"/>
  <c r="AL167" i="11"/>
  <c r="AM163" i="11" s="1"/>
  <c r="AL158" i="11"/>
  <c r="BI60" i="14"/>
  <c r="AK59" i="20"/>
  <c r="L13" i="11"/>
  <c r="BP47" i="13"/>
  <c r="AL303" i="11"/>
  <c r="AM299" i="11" s="1"/>
  <c r="AL294" i="11"/>
  <c r="AK297" i="11"/>
  <c r="AL293" i="11" s="1"/>
  <c r="AK74" i="18"/>
  <c r="L74" i="18" s="1"/>
  <c r="L47" i="18"/>
  <c r="L390" i="11"/>
  <c r="L382" i="11"/>
  <c r="M378" i="11" s="1"/>
  <c r="AJ93" i="18"/>
  <c r="AM268" i="11"/>
  <c r="AM387" i="11"/>
  <c r="AK83" i="18"/>
  <c r="L83" i="18" s="1"/>
  <c r="L56" i="18"/>
  <c r="AM149" i="11"/>
  <c r="AM234" i="11"/>
  <c r="AK399" i="11"/>
  <c r="AL395" i="11" s="1"/>
  <c r="L397" i="11"/>
  <c r="L399" i="11" s="1"/>
  <c r="M395" i="11" s="1"/>
  <c r="AA39" i="9"/>
  <c r="AL209" i="11"/>
  <c r="AL218" i="11"/>
  <c r="AM214" i="11" s="1"/>
  <c r="L254" i="11"/>
  <c r="BH59" i="14"/>
  <c r="BH62" i="14"/>
  <c r="BJ61" i="14"/>
  <c r="L118" i="11"/>
  <c r="L110" i="11"/>
  <c r="M106" i="11" s="1"/>
  <c r="AK348" i="11"/>
  <c r="AL344" i="11" s="1"/>
  <c r="L424" i="11"/>
  <c r="L416" i="11"/>
  <c r="M412" i="11" s="1"/>
  <c r="L220" i="11"/>
  <c r="L212" i="11"/>
  <c r="M208" i="11" s="1"/>
  <c r="AK14" i="11"/>
  <c r="L23" i="11"/>
  <c r="L152" i="11"/>
  <c r="AL345" i="11"/>
  <c r="AL354" i="11"/>
  <c r="AM350" i="11" s="1"/>
  <c r="BK54" i="14"/>
  <c r="L271" i="11"/>
  <c r="AY15" i="15" l="1"/>
  <c r="AY31" i="15"/>
  <c r="AY26" i="6" s="1"/>
  <c r="AP38" i="9" s="1"/>
  <c r="P57" i="20"/>
  <c r="AY32" i="15"/>
  <c r="G22" i="22"/>
  <c r="O22" i="22" s="1"/>
  <c r="AY56" i="20"/>
  <c r="AY55" i="20" s="1"/>
  <c r="AY44" i="20"/>
  <c r="AY43" i="20" s="1"/>
  <c r="AY168" i="10"/>
  <c r="AP32" i="9"/>
  <c r="Q125" i="10"/>
  <c r="Q110" i="10"/>
  <c r="Q119" i="10"/>
  <c r="Q131" i="10"/>
  <c r="Q122" i="10"/>
  <c r="BA14" i="20"/>
  <c r="BA11" i="13"/>
  <c r="BA33" i="6" s="1"/>
  <c r="AR46" i="9" s="1"/>
  <c r="Q11" i="13"/>
  <c r="BF47" i="16"/>
  <c r="BG44" i="16" s="1"/>
  <c r="BG46" i="16" s="1"/>
  <c r="BG47" i="16" s="1"/>
  <c r="BH44" i="16" s="1"/>
  <c r="BA16" i="20"/>
  <c r="BA15" i="20" s="1"/>
  <c r="BA22" i="8" s="1"/>
  <c r="Q14" i="20"/>
  <c r="W119" i="25"/>
  <c r="W121" i="25"/>
  <c r="W114" i="25"/>
  <c r="W110" i="25"/>
  <c r="W115" i="25"/>
  <c r="W104" i="25"/>
  <c r="W99" i="25"/>
  <c r="W113" i="25"/>
  <c r="W107" i="25"/>
  <c r="W102" i="25"/>
  <c r="X100" i="25"/>
  <c r="X101" i="25"/>
  <c r="X109" i="25"/>
  <c r="X110" i="25"/>
  <c r="X111" i="25"/>
  <c r="X104" i="25"/>
  <c r="X103" i="25"/>
  <c r="X105" i="25"/>
  <c r="X99" i="25"/>
  <c r="X106" i="25"/>
  <c r="X108" i="25"/>
  <c r="X107" i="25"/>
  <c r="X123" i="25"/>
  <c r="X112" i="25"/>
  <c r="X114" i="25"/>
  <c r="X116" i="25"/>
  <c r="X117" i="25"/>
  <c r="X118" i="25"/>
  <c r="X119" i="25"/>
  <c r="X120" i="25"/>
  <c r="X121" i="25"/>
  <c r="X115" i="25"/>
  <c r="X122" i="25"/>
  <c r="X113" i="25"/>
  <c r="W120" i="25"/>
  <c r="W106" i="25"/>
  <c r="W105" i="25"/>
  <c r="W118" i="25"/>
  <c r="W103" i="25"/>
  <c r="W117" i="25"/>
  <c r="W101" i="25"/>
  <c r="X102" i="25"/>
  <c r="W109" i="25"/>
  <c r="W112" i="25"/>
  <c r="AI43" i="6"/>
  <c r="W6" i="22" s="1"/>
  <c r="AI29" i="6"/>
  <c r="W122" i="25"/>
  <c r="W108" i="25"/>
  <c r="W111" i="25"/>
  <c r="W123" i="25"/>
  <c r="W116" i="25"/>
  <c r="W100" i="25"/>
  <c r="AZ200" i="18"/>
  <c r="Q200" i="18" s="1"/>
  <c r="Q39" i="6"/>
  <c r="AZ64" i="20"/>
  <c r="AZ226" i="18" s="1"/>
  <c r="Q226" i="18" s="1"/>
  <c r="BA63" i="20"/>
  <c r="AX42" i="20"/>
  <c r="AX50" i="20" s="1"/>
  <c r="AW52" i="7"/>
  <c r="P52" i="7" s="1"/>
  <c r="BA34" i="16"/>
  <c r="BA35" i="16" s="1"/>
  <c r="BB32" i="16" s="1"/>
  <c r="BB16" i="20"/>
  <c r="X26" i="22"/>
  <c r="BC14" i="12"/>
  <c r="BC15" i="12"/>
  <c r="BC21" i="6" s="1"/>
  <c r="R21" i="6" s="1"/>
  <c r="R13" i="12"/>
  <c r="BC134" i="14"/>
  <c r="BB160" i="14"/>
  <c r="BB21" i="14" s="1"/>
  <c r="BB210" i="18" s="1"/>
  <c r="BB237" i="18" s="1"/>
  <c r="BD133" i="14"/>
  <c r="BC159" i="14"/>
  <c r="BC20" i="14" s="1"/>
  <c r="BC209" i="18" s="1"/>
  <c r="BC236" i="18" s="1"/>
  <c r="BC152" i="13"/>
  <c r="BC13" i="13" s="1"/>
  <c r="BC145" i="18" s="1"/>
  <c r="BC172" i="18" s="1"/>
  <c r="BD99" i="13"/>
  <c r="BA69" i="10"/>
  <c r="L24" i="22"/>
  <c r="BA14" i="10"/>
  <c r="N24" i="22" s="1"/>
  <c r="BA143" i="10"/>
  <c r="BC105" i="13"/>
  <c r="BB158" i="13"/>
  <c r="BB19" i="13" s="1"/>
  <c r="BB151" i="18" s="1"/>
  <c r="BB178" i="18" s="1"/>
  <c r="BA38" i="6"/>
  <c r="AX62" i="20"/>
  <c r="AX98" i="18" s="1"/>
  <c r="AX97" i="18"/>
  <c r="BD119" i="13"/>
  <c r="BC172" i="13"/>
  <c r="BC33" i="13" s="1"/>
  <c r="BC165" i="18" s="1"/>
  <c r="BC192" i="18" s="1"/>
  <c r="BA163" i="18"/>
  <c r="AZ187" i="18"/>
  <c r="Q187" i="18" s="1"/>
  <c r="Q160" i="18"/>
  <c r="BD98" i="13"/>
  <c r="BC151" i="13"/>
  <c r="BC12" i="13" s="1"/>
  <c r="R12" i="13" s="1"/>
  <c r="BA65" i="10"/>
  <c r="BA67" i="10"/>
  <c r="AX13" i="15"/>
  <c r="AX17" i="15" s="1"/>
  <c r="AW25" i="7"/>
  <c r="P25" i="7" s="1"/>
  <c r="BA210" i="18"/>
  <c r="AN38" i="9"/>
  <c r="P26" i="6"/>
  <c r="BA224" i="18"/>
  <c r="BA214" i="18"/>
  <c r="BC106" i="13"/>
  <c r="BB159" i="13"/>
  <c r="BB20" i="13" s="1"/>
  <c r="BB152" i="18" s="1"/>
  <c r="BB179" i="18" s="1"/>
  <c r="BB153" i="13"/>
  <c r="BB14" i="13" s="1"/>
  <c r="BB146" i="18" s="1"/>
  <c r="BB173" i="18" s="1"/>
  <c r="BC100" i="13"/>
  <c r="AY22" i="8"/>
  <c r="Q22" i="8" s="1"/>
  <c r="Q15" i="20"/>
  <c r="BD30" i="10"/>
  <c r="BC39" i="10"/>
  <c r="Q132" i="10"/>
  <c r="BA203" i="18"/>
  <c r="BA239" i="18"/>
  <c r="BA172" i="18"/>
  <c r="M42" i="19"/>
  <c r="N39" i="19" s="1"/>
  <c r="AZ194" i="18"/>
  <c r="Q194" i="18" s="1"/>
  <c r="Q167" i="18"/>
  <c r="BA245" i="18"/>
  <c r="BD27" i="10"/>
  <c r="BC36" i="10"/>
  <c r="Y25" i="22"/>
  <c r="BB28" i="12"/>
  <c r="BB29" i="12"/>
  <c r="BB32" i="6" s="1"/>
  <c r="BC21" i="15"/>
  <c r="BC25" i="15" s="1"/>
  <c r="BB26" i="7"/>
  <c r="BA56" i="10"/>
  <c r="BB164" i="14"/>
  <c r="BB25" i="14" s="1"/>
  <c r="BB214" i="18" s="1"/>
  <c r="BB241" i="18" s="1"/>
  <c r="BC138" i="14"/>
  <c r="BA152" i="18"/>
  <c r="AZ183" i="18"/>
  <c r="Q183" i="18" s="1"/>
  <c r="Q156" i="18"/>
  <c r="BB174" i="13"/>
  <c r="BB35" i="13" s="1"/>
  <c r="BB167" i="18" s="1"/>
  <c r="BB194" i="18" s="1"/>
  <c r="BC121" i="13"/>
  <c r="BA41" i="6"/>
  <c r="BA164" i="18"/>
  <c r="BD116" i="12"/>
  <c r="BC27" i="12"/>
  <c r="BD31" i="10"/>
  <c r="BC40" i="10"/>
  <c r="BB165" i="14"/>
  <c r="BB26" i="14" s="1"/>
  <c r="BB215" i="18" s="1"/>
  <c r="BB242" i="18" s="1"/>
  <c r="BC139" i="14"/>
  <c r="AT31" i="18"/>
  <c r="O31" i="18" s="1"/>
  <c r="AU110" i="18"/>
  <c r="AU114" i="18" s="1"/>
  <c r="AT22" i="18"/>
  <c r="O22" i="18" s="1"/>
  <c r="BD136" i="14"/>
  <c r="BC162" i="14"/>
  <c r="BC23" i="14" s="1"/>
  <c r="BC212" i="18" s="1"/>
  <c r="BC239" i="18" s="1"/>
  <c r="BB165" i="13"/>
  <c r="BB26" i="13" s="1"/>
  <c r="BB158" i="18" s="1"/>
  <c r="BB185" i="18" s="1"/>
  <c r="BC112" i="13"/>
  <c r="BB83" i="10"/>
  <c r="BB87" i="10"/>
  <c r="BB103" i="10"/>
  <c r="BB97" i="10"/>
  <c r="BB98" i="10"/>
  <c r="BB99" i="10"/>
  <c r="BB88" i="10"/>
  <c r="BB92" i="10"/>
  <c r="BB81" i="10"/>
  <c r="BB84" i="10"/>
  <c r="BB85" i="10"/>
  <c r="BB95" i="10"/>
  <c r="BB89" i="10"/>
  <c r="BB93" i="10"/>
  <c r="BB101" i="10"/>
  <c r="BB96" i="10"/>
  <c r="BB102" i="10"/>
  <c r="BB90" i="10"/>
  <c r="BB80" i="10"/>
  <c r="Y72" i="25" s="1"/>
  <c r="BB100" i="10"/>
  <c r="BB94" i="10"/>
  <c r="BB34" i="10"/>
  <c r="BB154" i="10"/>
  <c r="BB153" i="10" s="1"/>
  <c r="AD25" i="22" s="1"/>
  <c r="BB82" i="10"/>
  <c r="BB86" i="10"/>
  <c r="BB91" i="10"/>
  <c r="BB104" i="10"/>
  <c r="BA167" i="18"/>
  <c r="BB31" i="17"/>
  <c r="BB32" i="17" s="1"/>
  <c r="BC29" i="17" s="1"/>
  <c r="BC31" i="17" s="1"/>
  <c r="BC118" i="13"/>
  <c r="BB171" i="13"/>
  <c r="BB32" i="13" s="1"/>
  <c r="BB164" i="18" s="1"/>
  <c r="BB191" i="18" s="1"/>
  <c r="AZ244" i="18"/>
  <c r="Q244" i="18" s="1"/>
  <c r="Q217" i="18"/>
  <c r="BA160" i="18"/>
  <c r="AZ186" i="18"/>
  <c r="Q186" i="18" s="1"/>
  <c r="Q159" i="18"/>
  <c r="AU20" i="18"/>
  <c r="AU29" i="18"/>
  <c r="AV96" i="18"/>
  <c r="AV100" i="18" s="1"/>
  <c r="BD143" i="14"/>
  <c r="BC169" i="14"/>
  <c r="BC30" i="14" s="1"/>
  <c r="BC219" i="18" s="1"/>
  <c r="BC246" i="18" s="1"/>
  <c r="BD102" i="13"/>
  <c r="BC155" i="13"/>
  <c r="BC16" i="13" s="1"/>
  <c r="BC148" i="18" s="1"/>
  <c r="BC175" i="18" s="1"/>
  <c r="BD28" i="10"/>
  <c r="BC37" i="10"/>
  <c r="BC156" i="10" s="1"/>
  <c r="Q120" i="10"/>
  <c r="BA62" i="10"/>
  <c r="BA51" i="10"/>
  <c r="BA79" i="10"/>
  <c r="BA64" i="10"/>
  <c r="BI65" i="16"/>
  <c r="T65" i="16" s="1"/>
  <c r="BC116" i="13"/>
  <c r="BB169" i="13"/>
  <c r="BB30" i="13" s="1"/>
  <c r="BB162" i="18" s="1"/>
  <c r="BB189" i="18" s="1"/>
  <c r="BA202" i="18"/>
  <c r="BC122" i="13"/>
  <c r="BB175" i="13"/>
  <c r="BB36" i="13" s="1"/>
  <c r="BB168" i="18" s="1"/>
  <c r="BB195" i="18" s="1"/>
  <c r="Q128" i="10"/>
  <c r="BC144" i="14"/>
  <c r="BB170" i="14"/>
  <c r="BB31" i="14" s="1"/>
  <c r="BB220" i="18" s="1"/>
  <c r="BB247" i="18" s="1"/>
  <c r="BB163" i="13"/>
  <c r="BB24" i="13" s="1"/>
  <c r="BB156" i="18" s="1"/>
  <c r="BB183" i="18" s="1"/>
  <c r="BC110" i="13"/>
  <c r="BA215" i="18"/>
  <c r="BD109" i="13"/>
  <c r="BC162" i="13"/>
  <c r="BC23" i="13" s="1"/>
  <c r="BC155" i="18" s="1"/>
  <c r="BC182" i="18" s="1"/>
  <c r="BA150" i="18"/>
  <c r="AZ249" i="18"/>
  <c r="Q249" i="18" s="1"/>
  <c r="Q222" i="18"/>
  <c r="BA158" i="18"/>
  <c r="Q228" i="18"/>
  <c r="BC114" i="13"/>
  <c r="BB167" i="13"/>
  <c r="BB28" i="13" s="1"/>
  <c r="BB160" i="18" s="1"/>
  <c r="BB187" i="18" s="1"/>
  <c r="BA33" i="18"/>
  <c r="BA47" i="7" s="1"/>
  <c r="BA24" i="18"/>
  <c r="BA22" i="7" s="1"/>
  <c r="BB258" i="18"/>
  <c r="BB266" i="18" s="1"/>
  <c r="AW111" i="18"/>
  <c r="AW60" i="20"/>
  <c r="P30" i="15"/>
  <c r="BA156" i="18"/>
  <c r="BB167" i="14"/>
  <c r="BB28" i="14" s="1"/>
  <c r="BB217" i="18" s="1"/>
  <c r="BB244" i="18" s="1"/>
  <c r="BC141" i="14"/>
  <c r="BG98" i="16"/>
  <c r="BG99" i="16"/>
  <c r="BH96" i="16" s="1"/>
  <c r="BH98" i="16" s="1"/>
  <c r="BH99" i="16" s="1"/>
  <c r="BI96" i="16" s="1"/>
  <c r="BI98" i="16" s="1"/>
  <c r="BI99" i="16" s="1"/>
  <c r="BJ96" i="16" s="1"/>
  <c r="BJ98" i="16" s="1"/>
  <c r="BJ99" i="16" s="1"/>
  <c r="BK96" i="16" s="1"/>
  <c r="BK98" i="16" s="1"/>
  <c r="BK99" i="16" s="1"/>
  <c r="BL96" i="16" s="1"/>
  <c r="BA58" i="10"/>
  <c r="BA153" i="10"/>
  <c r="AD24" i="22" s="1"/>
  <c r="BA57" i="10"/>
  <c r="Z25" i="22"/>
  <c r="BB21" i="12"/>
  <c r="BB22" i="12"/>
  <c r="BB38" i="6" s="1"/>
  <c r="BA221" i="18"/>
  <c r="BA168" i="18"/>
  <c r="AZ50" i="10"/>
  <c r="Q51" i="10"/>
  <c r="BD29" i="10"/>
  <c r="BC38" i="10"/>
  <c r="Q34" i="16"/>
  <c r="AY170" i="10"/>
  <c r="AY171" i="10"/>
  <c r="AW35" i="18"/>
  <c r="P35" i="18" s="1"/>
  <c r="AX199" i="18"/>
  <c r="AX253" i="18" s="1"/>
  <c r="AW26" i="18"/>
  <c r="P26" i="18" s="1"/>
  <c r="AZ250" i="18"/>
  <c r="Q250" i="18" s="1"/>
  <c r="Q223" i="18"/>
  <c r="Q127" i="10"/>
  <c r="AR42" i="9"/>
  <c r="BC108" i="13"/>
  <c r="BB161" i="13"/>
  <c r="BB22" i="13" s="1"/>
  <c r="BB154" i="18" s="1"/>
  <c r="BB181" i="18" s="1"/>
  <c r="BC104" i="13"/>
  <c r="BB157" i="13"/>
  <c r="BB18" i="13" s="1"/>
  <c r="BB150" i="18" s="1"/>
  <c r="BB177" i="18" s="1"/>
  <c r="AZ242" i="18"/>
  <c r="Q242" i="18" s="1"/>
  <c r="Q215" i="18"/>
  <c r="AN33" i="8"/>
  <c r="M33" i="8" s="1"/>
  <c r="M46" i="19"/>
  <c r="AN47" i="19"/>
  <c r="AO44" i="19" s="1"/>
  <c r="BA21" i="18"/>
  <c r="BA30" i="18"/>
  <c r="BB103" i="18"/>
  <c r="BB107" i="18" s="1"/>
  <c r="BA246" i="18"/>
  <c r="AZ47" i="7"/>
  <c r="Q47" i="7" s="1"/>
  <c r="Q33" i="18"/>
  <c r="BA217" i="18"/>
  <c r="BA54" i="10"/>
  <c r="BA63" i="10"/>
  <c r="BA66" i="10"/>
  <c r="BD171" i="12"/>
  <c r="BC20" i="12"/>
  <c r="AX34" i="6"/>
  <c r="BC145" i="14"/>
  <c r="BB171" i="14"/>
  <c r="BB32" i="14" s="1"/>
  <c r="BB221" i="18" s="1"/>
  <c r="BB248" i="18" s="1"/>
  <c r="AY117" i="18"/>
  <c r="AY139" i="18" s="1"/>
  <c r="AX23" i="18"/>
  <c r="AX21" i="7" s="1"/>
  <c r="AX32" i="18"/>
  <c r="AX46" i="7" s="1"/>
  <c r="K23" i="22"/>
  <c r="M23" i="22" s="1"/>
  <c r="AZ141" i="10"/>
  <c r="AZ162" i="10"/>
  <c r="AE23" i="22" s="1"/>
  <c r="AX30" i="15"/>
  <c r="AX26" i="6"/>
  <c r="BM55" i="16"/>
  <c r="BN52" i="16" s="1"/>
  <c r="BN54" i="16" s="1"/>
  <c r="BN55" i="16" s="1"/>
  <c r="BO52" i="16" s="1"/>
  <c r="BO54" i="16" s="1"/>
  <c r="BO55" i="16" s="1"/>
  <c r="BP52" i="16" s="1"/>
  <c r="BA231" i="18"/>
  <c r="R23" i="13"/>
  <c r="AP45" i="9"/>
  <c r="AZ235" i="18"/>
  <c r="Q235" i="18" s="1"/>
  <c r="Q208" i="18"/>
  <c r="BA208" i="18"/>
  <c r="BA154" i="18"/>
  <c r="BA213" i="18"/>
  <c r="Q111" i="10"/>
  <c r="BD26" i="10"/>
  <c r="BC25" i="10"/>
  <c r="BC13" i="10"/>
  <c r="V26" i="22" s="1"/>
  <c r="BC35" i="10"/>
  <c r="BD101" i="13"/>
  <c r="BC154" i="13"/>
  <c r="BC15" i="13" s="1"/>
  <c r="BC147" i="18" s="1"/>
  <c r="BC174" i="18" s="1"/>
  <c r="Q117" i="10"/>
  <c r="BF87" i="16"/>
  <c r="S87" i="16" s="1"/>
  <c r="AQ28" i="16"/>
  <c r="AQ29" i="16" s="1"/>
  <c r="BA161" i="18"/>
  <c r="AZ191" i="18"/>
  <c r="Q191" i="18" s="1"/>
  <c r="Q164" i="18"/>
  <c r="AZ22" i="7"/>
  <c r="Q22" i="7" s="1"/>
  <c r="Q24" i="18"/>
  <c r="BA175" i="18"/>
  <c r="BH46" i="16"/>
  <c r="BH47" i="16" s="1"/>
  <c r="BI44" i="16" s="1"/>
  <c r="BA74" i="10"/>
  <c r="AW34" i="18"/>
  <c r="P34" i="18" s="1"/>
  <c r="AW25" i="18"/>
  <c r="P25" i="18" s="1"/>
  <c r="AX142" i="18"/>
  <c r="AX196" i="18" s="1"/>
  <c r="BE62" i="12"/>
  <c r="BD13" i="12"/>
  <c r="BA59" i="10"/>
  <c r="BA162" i="18"/>
  <c r="BB152" i="14"/>
  <c r="BB13" i="14" s="1"/>
  <c r="BB202" i="18" s="1"/>
  <c r="BB229" i="18" s="1"/>
  <c r="BC126" i="14"/>
  <c r="AA33" i="9"/>
  <c r="AB7" i="22" s="1"/>
  <c r="BA32" i="6"/>
  <c r="Q121" i="10"/>
  <c r="BA11" i="14"/>
  <c r="BA73" i="10"/>
  <c r="BA60" i="10"/>
  <c r="BA71" i="10"/>
  <c r="BA205" i="18"/>
  <c r="BC154" i="14"/>
  <c r="BC15" i="14" s="1"/>
  <c r="BD128" i="14"/>
  <c r="P32" i="18"/>
  <c r="AW46" i="7"/>
  <c r="P46" i="7" s="1"/>
  <c r="AY29" i="15"/>
  <c r="AY30" i="15" s="1"/>
  <c r="AX27" i="7"/>
  <c r="AZ33" i="6"/>
  <c r="AZ63" i="20"/>
  <c r="AZ169" i="18" s="1"/>
  <c r="Q169" i="18" s="1"/>
  <c r="BA182" i="18"/>
  <c r="R155" i="18"/>
  <c r="AY97" i="18"/>
  <c r="AY99" i="18" s="1"/>
  <c r="AY15" i="8" s="1"/>
  <c r="AY62" i="20"/>
  <c r="AY98" i="18" s="1"/>
  <c r="BC111" i="13"/>
  <c r="BB164" i="13"/>
  <c r="BB25" i="13" s="1"/>
  <c r="BB157" i="18" s="1"/>
  <c r="BB184" i="18" s="1"/>
  <c r="AZ251" i="18"/>
  <c r="Q251" i="18" s="1"/>
  <c r="Q224" i="18"/>
  <c r="Q123" i="10"/>
  <c r="BC132" i="14"/>
  <c r="BB158" i="14"/>
  <c r="BB19" i="14" s="1"/>
  <c r="BB208" i="18" s="1"/>
  <c r="BB235" i="18" s="1"/>
  <c r="AZ230" i="18"/>
  <c r="Q230" i="18" s="1"/>
  <c r="Q203" i="18"/>
  <c r="AM47" i="9"/>
  <c r="AV20" i="6"/>
  <c r="Q19" i="22" s="1"/>
  <c r="BC137" i="14"/>
  <c r="BB163" i="14"/>
  <c r="BB24" i="14" s="1"/>
  <c r="BB213" i="18" s="1"/>
  <c r="BB240" i="18" s="1"/>
  <c r="AZ181" i="18"/>
  <c r="Q181" i="18" s="1"/>
  <c r="Q154" i="18"/>
  <c r="BD32" i="10"/>
  <c r="BC41" i="10"/>
  <c r="BA166" i="18"/>
  <c r="BA234" i="18"/>
  <c r="R87" i="16"/>
  <c r="BC115" i="13"/>
  <c r="BB168" i="13"/>
  <c r="BB29" i="13" s="1"/>
  <c r="BB161" i="18" s="1"/>
  <c r="BB188" i="18" s="1"/>
  <c r="Q115" i="10"/>
  <c r="AY41" i="16"/>
  <c r="AZ38" i="16" s="1"/>
  <c r="S47" i="16"/>
  <c r="T44" i="16" s="1"/>
  <c r="BC148" i="14"/>
  <c r="BB174" i="14"/>
  <c r="BB35" i="14" s="1"/>
  <c r="BB224" i="18" s="1"/>
  <c r="BB251" i="18" s="1"/>
  <c r="AU167" i="10"/>
  <c r="AU173" i="10" s="1"/>
  <c r="AT19" i="7"/>
  <c r="O19" i="7" s="1"/>
  <c r="BA220" i="18"/>
  <c r="BA70" i="10"/>
  <c r="BA53" i="10"/>
  <c r="BA68" i="10"/>
  <c r="BC129" i="14"/>
  <c r="BB155" i="14"/>
  <c r="BB16" i="14" s="1"/>
  <c r="BB205" i="18" s="1"/>
  <c r="BB232" i="18" s="1"/>
  <c r="AS42" i="9"/>
  <c r="P23" i="18"/>
  <c r="AW21" i="7"/>
  <c r="P21" i="7" s="1"/>
  <c r="BA243" i="18"/>
  <c r="BD130" i="14"/>
  <c r="BC156" i="14"/>
  <c r="BC17" i="14" s="1"/>
  <c r="BA157" i="18"/>
  <c r="P77" i="16"/>
  <c r="Q74" i="16" s="1"/>
  <c r="BA222" i="18"/>
  <c r="AO39" i="19"/>
  <c r="AY13" i="20"/>
  <c r="AY19" i="20" s="1"/>
  <c r="AX29" i="7"/>
  <c r="AX49" i="7"/>
  <c r="BB201" i="18"/>
  <c r="BB173" i="13"/>
  <c r="BB34" i="13" s="1"/>
  <c r="BB166" i="18" s="1"/>
  <c r="BB193" i="18" s="1"/>
  <c r="BC120" i="13"/>
  <c r="P62" i="20"/>
  <c r="AW98" i="18"/>
  <c r="P98" i="18" s="1"/>
  <c r="BD142" i="14"/>
  <c r="BC168" i="14"/>
  <c r="BC29" i="14" s="1"/>
  <c r="BC218" i="18" s="1"/>
  <c r="BC245" i="18" s="1"/>
  <c r="BA159" i="18"/>
  <c r="T66" i="16"/>
  <c r="U63" i="16" s="1"/>
  <c r="BA228" i="18"/>
  <c r="BA75" i="10"/>
  <c r="BA52" i="10"/>
  <c r="BA61" i="10"/>
  <c r="AZ143" i="18"/>
  <c r="Q143" i="18" s="1"/>
  <c r="BA233" i="18"/>
  <c r="AP31" i="6"/>
  <c r="R13" i="22" s="1"/>
  <c r="AX171" i="10"/>
  <c r="AX170" i="10"/>
  <c r="AZ229" i="18"/>
  <c r="Q229" i="18" s="1"/>
  <c r="Q202" i="18"/>
  <c r="BA236" i="18"/>
  <c r="AZ29" i="15"/>
  <c r="AY27" i="7"/>
  <c r="BA223" i="18"/>
  <c r="Q130" i="10"/>
  <c r="BA153" i="18"/>
  <c r="AW22" i="6"/>
  <c r="BA20" i="16"/>
  <c r="BA14" i="7" s="1"/>
  <c r="BB57" i="16"/>
  <c r="BB60" i="16" s="1"/>
  <c r="BC146" i="14"/>
  <c r="BB172" i="14"/>
  <c r="BB33" i="14" s="1"/>
  <c r="BB222" i="18" s="1"/>
  <c r="BB249" i="18" s="1"/>
  <c r="BA149" i="18"/>
  <c r="BA211" i="18"/>
  <c r="BC151" i="14"/>
  <c r="BC12" i="14" s="1"/>
  <c r="BD125" i="14"/>
  <c r="AQ13" i="17"/>
  <c r="AR22" i="17"/>
  <c r="AR24" i="17" s="1"/>
  <c r="P97" i="18"/>
  <c r="AW99" i="18"/>
  <c r="BC157" i="14"/>
  <c r="BC18" i="14" s="1"/>
  <c r="BC207" i="18" s="1"/>
  <c r="BC234" i="18" s="1"/>
  <c r="BD131" i="14"/>
  <c r="BA174" i="18"/>
  <c r="BC113" i="13"/>
  <c r="BB166" i="13"/>
  <c r="BB27" i="13" s="1"/>
  <c r="BB159" i="18" s="1"/>
  <c r="BB186" i="18" s="1"/>
  <c r="AW169" i="10"/>
  <c r="AW172" i="10" s="1"/>
  <c r="AW12" i="8" s="1"/>
  <c r="P12" i="8" s="1"/>
  <c r="Q126" i="10"/>
  <c r="BA171" i="18"/>
  <c r="BA151" i="18"/>
  <c r="Q79" i="10"/>
  <c r="BC117" i="13"/>
  <c r="BB170" i="13"/>
  <c r="BB31" i="13" s="1"/>
  <c r="BB163" i="18" s="1"/>
  <c r="BB190" i="18" s="1"/>
  <c r="BB144" i="18"/>
  <c r="BA72" i="10"/>
  <c r="BA55" i="10"/>
  <c r="Q171" i="18"/>
  <c r="BD140" i="14"/>
  <c r="BC166" i="14"/>
  <c r="BC27" i="14" s="1"/>
  <c r="BC216" i="18" s="1"/>
  <c r="BC243" i="18" s="1"/>
  <c r="R20" i="12"/>
  <c r="AX55" i="20"/>
  <c r="Q11" i="14"/>
  <c r="BC147" i="14"/>
  <c r="BB173" i="14"/>
  <c r="BB34" i="14" s="1"/>
  <c r="BB223" i="18" s="1"/>
  <c r="BB250" i="18" s="1"/>
  <c r="Q118" i="10"/>
  <c r="BC13" i="19"/>
  <c r="BC16" i="19" s="1"/>
  <c r="BB36" i="7"/>
  <c r="BC107" i="13"/>
  <c r="BB160" i="13"/>
  <c r="BB21" i="13" s="1"/>
  <c r="BB153" i="18" s="1"/>
  <c r="BB180" i="18" s="1"/>
  <c r="R165" i="18"/>
  <c r="BA192" i="18"/>
  <c r="AX76" i="16"/>
  <c r="AX77" i="16" s="1"/>
  <c r="AY74" i="16" s="1"/>
  <c r="AY76" i="16" s="1"/>
  <c r="AZ14" i="7"/>
  <c r="Q14" i="7" s="1"/>
  <c r="Q20" i="16"/>
  <c r="BA146" i="18"/>
  <c r="BC103" i="13"/>
  <c r="BB156" i="13"/>
  <c r="BB17" i="13" s="1"/>
  <c r="BB149" i="18" s="1"/>
  <c r="BB176" i="18" s="1"/>
  <c r="Q114" i="10"/>
  <c r="BB153" i="14"/>
  <c r="BB14" i="14" s="1"/>
  <c r="BB203" i="18" s="1"/>
  <c r="BB230" i="18" s="1"/>
  <c r="BC127" i="14"/>
  <c r="BC135" i="14"/>
  <c r="BB161" i="14"/>
  <c r="BB22" i="14" s="1"/>
  <c r="BB211" i="18" s="1"/>
  <c r="BB238" i="18" s="1"/>
  <c r="AQ16" i="17"/>
  <c r="N24" i="17"/>
  <c r="AX18" i="8"/>
  <c r="AP40" i="6"/>
  <c r="AP15" i="16"/>
  <c r="AG17" i="9" s="1"/>
  <c r="AG18" i="9" s="1"/>
  <c r="Q116" i="10"/>
  <c r="BK51" i="14"/>
  <c r="AJ17" i="6"/>
  <c r="AJ28" i="6" s="1"/>
  <c r="J7" i="22" s="1"/>
  <c r="P7" i="22"/>
  <c r="BI59" i="14"/>
  <c r="AM249" i="11"/>
  <c r="BI45" i="14"/>
  <c r="AL50" i="18"/>
  <c r="AL177" i="11"/>
  <c r="AL176" i="11"/>
  <c r="BI55" i="14"/>
  <c r="AL61" i="18"/>
  <c r="AL364" i="11"/>
  <c r="AL363" i="11"/>
  <c r="AL46" i="18"/>
  <c r="AL109" i="11"/>
  <c r="AL108" i="11"/>
  <c r="W11" i="9"/>
  <c r="AL63" i="18"/>
  <c r="AL398" i="11"/>
  <c r="AL397" i="11"/>
  <c r="AL65" i="18"/>
  <c r="AL432" i="11"/>
  <c r="AL431" i="11"/>
  <c r="AL60" i="18"/>
  <c r="AL346" i="11"/>
  <c r="AL347" i="11"/>
  <c r="AM198" i="11"/>
  <c r="AM201" i="11" s="1"/>
  <c r="AN197" i="11" s="1"/>
  <c r="AL45" i="18"/>
  <c r="AL91" i="11"/>
  <c r="AL92" i="11"/>
  <c r="BK57" i="14"/>
  <c r="AM317" i="11"/>
  <c r="AM320" i="11" s="1"/>
  <c r="AN316" i="11" s="1"/>
  <c r="AG50" i="6"/>
  <c r="AM385" i="11"/>
  <c r="AG35" i="19"/>
  <c r="AH32" i="19" s="1"/>
  <c r="AG35" i="8"/>
  <c r="AL43" i="18"/>
  <c r="AL57" i="11"/>
  <c r="AL58" i="11"/>
  <c r="AM368" i="11"/>
  <c r="BQ45" i="13"/>
  <c r="AF33" i="7"/>
  <c r="AK15" i="6"/>
  <c r="L15" i="11"/>
  <c r="AM334" i="11"/>
  <c r="AK58" i="20"/>
  <c r="L58" i="20" s="1"/>
  <c r="AK66" i="18"/>
  <c r="L59" i="20"/>
  <c r="AM62" i="11"/>
  <c r="AL126" i="11"/>
  <c r="AL125" i="11"/>
  <c r="AL47" i="18"/>
  <c r="Z8" i="9"/>
  <c r="AL415" i="11"/>
  <c r="AL64" i="18"/>
  <c r="AL414" i="11"/>
  <c r="L365" i="11"/>
  <c r="M361" i="11" s="1"/>
  <c r="AM164" i="11"/>
  <c r="AM167" i="11" s="1"/>
  <c r="AN163" i="11" s="1"/>
  <c r="AL56" i="18"/>
  <c r="AL279" i="11"/>
  <c r="AL278" i="11"/>
  <c r="AK67" i="18"/>
  <c r="L68" i="18"/>
  <c r="BI50" i="14"/>
  <c r="AM266" i="11"/>
  <c r="AM215" i="11"/>
  <c r="AM436" i="11"/>
  <c r="AM113" i="11"/>
  <c r="AL58" i="18"/>
  <c r="AL313" i="11"/>
  <c r="AL312" i="11"/>
  <c r="AM45" i="11"/>
  <c r="L433" i="11"/>
  <c r="M429" i="11" s="1"/>
  <c r="AM96" i="11"/>
  <c r="BQ47" i="13"/>
  <c r="AL49" i="18"/>
  <c r="AL159" i="11"/>
  <c r="AL160" i="11"/>
  <c r="AM79" i="11"/>
  <c r="AM402" i="11"/>
  <c r="AL59" i="18"/>
  <c r="AL330" i="11"/>
  <c r="AL329" i="11"/>
  <c r="AM181" i="11"/>
  <c r="BK61" i="14"/>
  <c r="AM232" i="11"/>
  <c r="AM235" i="11" s="1"/>
  <c r="AN231" i="11" s="1"/>
  <c r="AJ28" i="18"/>
  <c r="AK39" i="18"/>
  <c r="AJ19" i="18"/>
  <c r="BJ60" i="14"/>
  <c r="BK60" i="14" s="1"/>
  <c r="BI58" i="14"/>
  <c r="BI52" i="14"/>
  <c r="AJ13" i="8"/>
  <c r="AL51" i="18"/>
  <c r="AL194" i="11"/>
  <c r="AL193" i="11"/>
  <c r="AM130" i="11"/>
  <c r="L42" i="11"/>
  <c r="M38" i="11" s="1"/>
  <c r="BI48" i="14"/>
  <c r="AL41" i="11"/>
  <c r="AL40" i="11"/>
  <c r="AL42" i="18"/>
  <c r="AM419" i="11"/>
  <c r="AM351" i="11"/>
  <c r="AM354" i="11" s="1"/>
  <c r="AN350" i="11" s="1"/>
  <c r="AL54" i="18"/>
  <c r="AL244" i="11"/>
  <c r="AL245" i="11"/>
  <c r="AL62" i="18"/>
  <c r="AL381" i="11"/>
  <c r="AL380" i="11"/>
  <c r="BL54" i="14"/>
  <c r="BI62" i="14"/>
  <c r="AL211" i="11"/>
  <c r="AL210" i="11"/>
  <c r="AL52" i="18"/>
  <c r="AM147" i="11"/>
  <c r="AM150" i="11" s="1"/>
  <c r="AN146" i="11" s="1"/>
  <c r="AL57" i="18"/>
  <c r="AL296" i="11"/>
  <c r="AL295" i="11"/>
  <c r="BI44" i="13"/>
  <c r="AJ54" i="20"/>
  <c r="AJ68" i="20" s="1"/>
  <c r="AJ67" i="20" s="1"/>
  <c r="AI73" i="20"/>
  <c r="AI51" i="7" s="1"/>
  <c r="AI72" i="20"/>
  <c r="AI31" i="7" s="1"/>
  <c r="BL53" i="14"/>
  <c r="AM283" i="11"/>
  <c r="BN44" i="14"/>
  <c r="AL48" i="18"/>
  <c r="AL143" i="11"/>
  <c r="AL142" i="11"/>
  <c r="AL53" i="18"/>
  <c r="AL227" i="11"/>
  <c r="AL228" i="11"/>
  <c r="AL41" i="18"/>
  <c r="AL23" i="11"/>
  <c r="AL24" i="11"/>
  <c r="AL13" i="11"/>
  <c r="BQ46" i="13"/>
  <c r="L331" i="11"/>
  <c r="M327" i="11" s="1"/>
  <c r="AF57" i="6"/>
  <c r="AF21" i="19"/>
  <c r="AM28" i="11"/>
  <c r="AK16" i="11"/>
  <c r="AK24" i="7" s="1"/>
  <c r="AK14" i="6"/>
  <c r="L14" i="11"/>
  <c r="L25" i="11"/>
  <c r="M21" i="11" s="1"/>
  <c r="BQ48" i="13"/>
  <c r="AL262" i="11"/>
  <c r="AL55" i="18"/>
  <c r="AL261" i="11"/>
  <c r="BK49" i="14"/>
  <c r="AM300" i="11"/>
  <c r="BJ47" i="14"/>
  <c r="BI46" i="14"/>
  <c r="BL56" i="14"/>
  <c r="AL44" i="18"/>
  <c r="AL74" i="11"/>
  <c r="AL75" i="11"/>
  <c r="AN284" i="11"/>
  <c r="AN182" i="11"/>
  <c r="AN318" i="11"/>
  <c r="AN165" i="11"/>
  <c r="AN369" i="11"/>
  <c r="AN403" i="11"/>
  <c r="AN420" i="11"/>
  <c r="AN131" i="11"/>
  <c r="AN29" i="11"/>
  <c r="AN46" i="11"/>
  <c r="AN199" i="11"/>
  <c r="AN250" i="11"/>
  <c r="AN148" i="11"/>
  <c r="AN114" i="11"/>
  <c r="AN335" i="11"/>
  <c r="AN352" i="11"/>
  <c r="AN233" i="11"/>
  <c r="AN437" i="11"/>
  <c r="AN386" i="11"/>
  <c r="AN216" i="11"/>
  <c r="AN97" i="11"/>
  <c r="AN301" i="11"/>
  <c r="AN267" i="11"/>
  <c r="AN63" i="11"/>
  <c r="AN80" i="11"/>
  <c r="R33" i="13" l="1"/>
  <c r="BF88" i="16"/>
  <c r="BG85" i="16" s="1"/>
  <c r="BG87" i="16" s="1"/>
  <c r="AI46" i="6"/>
  <c r="AI44" i="6"/>
  <c r="Q64" i="20"/>
  <c r="AX169" i="10"/>
  <c r="AX172" i="10" s="1"/>
  <c r="AX12" i="8" s="1"/>
  <c r="BB14" i="20"/>
  <c r="BC16" i="20" s="1"/>
  <c r="BC15" i="20" s="1"/>
  <c r="BC22" i="8" s="1"/>
  <c r="R13" i="13"/>
  <c r="F13" i="13" s="1"/>
  <c r="R246" i="18"/>
  <c r="R219" i="18"/>
  <c r="R236" i="18"/>
  <c r="R192" i="18"/>
  <c r="R145" i="18"/>
  <c r="F145" i="18" s="1"/>
  <c r="R172" i="18"/>
  <c r="F172" i="18" s="1"/>
  <c r="R23" i="14"/>
  <c r="R147" i="18"/>
  <c r="F147" i="18" s="1"/>
  <c r="V54" i="16"/>
  <c r="V55" i="16" s="1"/>
  <c r="W52" i="16" s="1"/>
  <c r="BI66" i="16"/>
  <c r="BJ63" i="16" s="1"/>
  <c r="BJ65" i="16" s="1"/>
  <c r="R174" i="18"/>
  <c r="F174" i="18" s="1"/>
  <c r="BC20" i="8"/>
  <c r="R20" i="8" s="1"/>
  <c r="R212" i="18"/>
  <c r="AJ18" i="6"/>
  <c r="R20" i="14"/>
  <c r="R15" i="13"/>
  <c r="F15" i="13" s="1"/>
  <c r="AZ170" i="18"/>
  <c r="AZ18" i="8" s="1"/>
  <c r="Q18" i="8" s="1"/>
  <c r="BB57" i="10"/>
  <c r="Y78" i="25"/>
  <c r="BB72" i="10"/>
  <c r="Y93" i="25"/>
  <c r="BB69" i="10"/>
  <c r="Y90" i="25"/>
  <c r="BB53" i="10"/>
  <c r="Y74" i="25"/>
  <c r="BB64" i="10"/>
  <c r="Y85" i="25"/>
  <c r="BB68" i="10"/>
  <c r="Y89" i="25"/>
  <c r="BB66" i="10"/>
  <c r="Y87" i="25"/>
  <c r="BB58" i="10"/>
  <c r="Y79" i="25"/>
  <c r="R216" i="18"/>
  <c r="F216" i="18" s="1"/>
  <c r="R207" i="18"/>
  <c r="BB65" i="10"/>
  <c r="Y86" i="25"/>
  <c r="BB56" i="10"/>
  <c r="Y77" i="25"/>
  <c r="BB54" i="10"/>
  <c r="Y75" i="25"/>
  <c r="BB74" i="10"/>
  <c r="Y95" i="25"/>
  <c r="BB71" i="10"/>
  <c r="Y92" i="25"/>
  <c r="BB55" i="10"/>
  <c r="Y76" i="25"/>
  <c r="BB60" i="10"/>
  <c r="Y81" i="25"/>
  <c r="R37" i="10"/>
  <c r="BB52" i="10"/>
  <c r="Y73" i="25"/>
  <c r="BB61" i="10"/>
  <c r="Y82" i="25"/>
  <c r="BB63" i="10"/>
  <c r="Y84" i="25"/>
  <c r="BB75" i="10"/>
  <c r="Y96" i="25"/>
  <c r="BB73" i="10"/>
  <c r="Y94" i="25"/>
  <c r="BB59" i="10"/>
  <c r="Y80" i="25"/>
  <c r="BB62" i="10"/>
  <c r="Y83" i="25"/>
  <c r="BB67" i="10"/>
  <c r="Y88" i="25"/>
  <c r="BB70" i="10"/>
  <c r="Y91" i="25"/>
  <c r="R148" i="18"/>
  <c r="F148" i="18" s="1"/>
  <c r="R30" i="14"/>
  <c r="R29" i="14"/>
  <c r="AZ227" i="18"/>
  <c r="AZ19" i="8" s="1"/>
  <c r="Q19" i="8" s="1"/>
  <c r="AL59" i="11"/>
  <c r="AM55" i="11" s="1"/>
  <c r="R209" i="18"/>
  <c r="BB11" i="14"/>
  <c r="BB39" i="6" s="1"/>
  <c r="AS45" i="9" s="1"/>
  <c r="R16" i="13"/>
  <c r="F16" i="13" s="1"/>
  <c r="AL263" i="11"/>
  <c r="AM259" i="11" s="1"/>
  <c r="F12" i="13"/>
  <c r="BI46" i="16"/>
  <c r="T46" i="16" s="1"/>
  <c r="BI47" i="16"/>
  <c r="BJ44" i="16" s="1"/>
  <c r="BJ46" i="16" s="1"/>
  <c r="BJ47" i="16" s="1"/>
  <c r="BK44" i="16" s="1"/>
  <c r="BK46" i="16" s="1"/>
  <c r="BK47" i="16" s="1"/>
  <c r="BL44" i="16" s="1"/>
  <c r="AY77" i="16"/>
  <c r="AZ74" i="16" s="1"/>
  <c r="AZ76" i="16" s="1"/>
  <c r="Q76" i="16" s="1"/>
  <c r="AY16" i="16"/>
  <c r="BA188" i="18"/>
  <c r="G23" i="22"/>
  <c r="O23" i="22" s="1"/>
  <c r="AZ168" i="10"/>
  <c r="AZ44" i="20"/>
  <c r="AZ43" i="20" s="1"/>
  <c r="AZ56" i="20"/>
  <c r="AZ15" i="15"/>
  <c r="AZ31" i="15"/>
  <c r="AZ11" i="6"/>
  <c r="Q11" i="6" s="1"/>
  <c r="AQ32" i="9"/>
  <c r="AZ32" i="15"/>
  <c r="P32" i="15"/>
  <c r="Q29" i="15" s="1"/>
  <c r="BA177" i="18"/>
  <c r="BD144" i="14"/>
  <c r="BC170" i="14"/>
  <c r="BC31" i="14" s="1"/>
  <c r="BD118" i="13"/>
  <c r="BC171" i="13"/>
  <c r="BC32" i="13" s="1"/>
  <c r="BC155" i="10"/>
  <c r="R36" i="10"/>
  <c r="BE30" i="10"/>
  <c r="BD39" i="10"/>
  <c r="R14" i="12"/>
  <c r="F13" i="12"/>
  <c r="F14" i="12" s="1"/>
  <c r="P60" i="20"/>
  <c r="AW112" i="18"/>
  <c r="P112" i="18" s="1"/>
  <c r="BC32" i="17"/>
  <c r="BD29" i="17" s="1"/>
  <c r="BC17" i="17"/>
  <c r="BC41" i="6" s="1"/>
  <c r="L25" i="22"/>
  <c r="BB14" i="10"/>
  <c r="N25" i="22" s="1"/>
  <c r="BB143" i="10"/>
  <c r="BC165" i="14"/>
  <c r="BC26" i="14" s="1"/>
  <c r="BC215" i="18" s="1"/>
  <c r="BC242" i="18" s="1"/>
  <c r="BD139" i="14"/>
  <c r="BE27" i="10"/>
  <c r="BD36" i="10"/>
  <c r="Q19" i="20"/>
  <c r="R13" i="20" s="1"/>
  <c r="BE119" i="13"/>
  <c r="BD172" i="13"/>
  <c r="BD33" i="13" s="1"/>
  <c r="AT42" i="9"/>
  <c r="BA189" i="18"/>
  <c r="BC82" i="10"/>
  <c r="Z74" i="25" s="1"/>
  <c r="BC86" i="10"/>
  <c r="R86" i="10" s="1"/>
  <c r="BC84" i="10"/>
  <c r="Z76" i="25" s="1"/>
  <c r="BC87" i="10"/>
  <c r="R87" i="10" s="1"/>
  <c r="BC103" i="10"/>
  <c r="R103" i="10" s="1"/>
  <c r="BC154" i="10"/>
  <c r="BC92" i="10"/>
  <c r="Z84" i="25" s="1"/>
  <c r="BC81" i="10"/>
  <c r="Z73" i="25" s="1"/>
  <c r="BC97" i="10"/>
  <c r="Z89" i="25" s="1"/>
  <c r="BC85" i="10"/>
  <c r="R85" i="10" s="1"/>
  <c r="BC102" i="10"/>
  <c r="Z94" i="25" s="1"/>
  <c r="BC95" i="10"/>
  <c r="R95" i="10" s="1"/>
  <c r="F95" i="10" s="1"/>
  <c r="BC34" i="10"/>
  <c r="R34" i="10" s="1"/>
  <c r="BC96" i="10"/>
  <c r="Z88" i="25" s="1"/>
  <c r="BC101" i="10"/>
  <c r="Z93" i="25" s="1"/>
  <c r="BC83" i="10"/>
  <c r="Z75" i="25" s="1"/>
  <c r="BC94" i="10"/>
  <c r="BC98" i="10"/>
  <c r="R98" i="10" s="1"/>
  <c r="F98" i="10" s="1"/>
  <c r="BC89" i="10"/>
  <c r="BC90" i="10"/>
  <c r="Z82" i="25" s="1"/>
  <c r="BC88" i="10"/>
  <c r="Z80" i="25" s="1"/>
  <c r="BC91" i="10"/>
  <c r="Z83" i="25" s="1"/>
  <c r="BC100" i="10"/>
  <c r="Z92" i="25" s="1"/>
  <c r="BC80" i="10"/>
  <c r="Z72" i="25" s="1"/>
  <c r="BC93" i="10"/>
  <c r="Z85" i="25" s="1"/>
  <c r="BC104" i="10"/>
  <c r="Z96" i="25" s="1"/>
  <c r="BC99" i="10"/>
  <c r="Z91" i="25" s="1"/>
  <c r="R35" i="10"/>
  <c r="BC170" i="13"/>
  <c r="BC31" i="13" s="1"/>
  <c r="BC163" i="18" s="1"/>
  <c r="BC190" i="18" s="1"/>
  <c r="BD117" i="13"/>
  <c r="BA176" i="18"/>
  <c r="BA232" i="18"/>
  <c r="AQ14" i="16"/>
  <c r="AR26" i="16"/>
  <c r="AL416" i="11"/>
  <c r="AM412" i="11" s="1"/>
  <c r="E24" i="17"/>
  <c r="E25" i="17" s="1"/>
  <c r="F22" i="17" s="1"/>
  <c r="N25" i="17"/>
  <c r="O22" i="17" s="1"/>
  <c r="BD103" i="13"/>
  <c r="BC156" i="13"/>
  <c r="BC17" i="13" s="1"/>
  <c r="BC160" i="13"/>
  <c r="BC21" i="13" s="1"/>
  <c r="BC153" i="18" s="1"/>
  <c r="BC180" i="18" s="1"/>
  <c r="BD107" i="13"/>
  <c r="BA186" i="18"/>
  <c r="BC174" i="14"/>
  <c r="BC35" i="14" s="1"/>
  <c r="BC224" i="18" s="1"/>
  <c r="BC251" i="18" s="1"/>
  <c r="BD148" i="14"/>
  <c r="F87" i="16"/>
  <c r="F88" i="16" s="1"/>
  <c r="G85" i="16" s="1"/>
  <c r="R88" i="16"/>
  <c r="S85" i="16" s="1"/>
  <c r="S88" i="16" s="1"/>
  <c r="T85" i="16" s="1"/>
  <c r="BC163" i="14"/>
  <c r="BC24" i="14" s="1"/>
  <c r="BC213" i="18" s="1"/>
  <c r="BC240" i="18" s="1"/>
  <c r="BD137" i="14"/>
  <c r="AQ18" i="16"/>
  <c r="N28" i="16"/>
  <c r="BA235" i="18"/>
  <c r="BP54" i="16"/>
  <c r="BP55" i="16" s="1"/>
  <c r="BQ52" i="16" s="1"/>
  <c r="AY23" i="18"/>
  <c r="AY21" i="7" s="1"/>
  <c r="AY32" i="18"/>
  <c r="AY46" i="7" s="1"/>
  <c r="AZ117" i="18"/>
  <c r="AZ139" i="18" s="1"/>
  <c r="AY169" i="10"/>
  <c r="AY172" i="10" s="1"/>
  <c r="AY12" i="8" s="1"/>
  <c r="BA195" i="18"/>
  <c r="AW113" i="18"/>
  <c r="P111" i="18"/>
  <c r="R13" i="10"/>
  <c r="BB17" i="17"/>
  <c r="R31" i="17"/>
  <c r="R32" i="17" s="1"/>
  <c r="S29" i="17" s="1"/>
  <c r="BD121" i="13"/>
  <c r="BC174" i="13"/>
  <c r="BC35" i="13" s="1"/>
  <c r="R218" i="18"/>
  <c r="AX99" i="18"/>
  <c r="F21" i="6"/>
  <c r="BC168" i="13"/>
  <c r="BC29" i="13" s="1"/>
  <c r="BC161" i="18" s="1"/>
  <c r="BC188" i="18" s="1"/>
  <c r="BD115" i="13"/>
  <c r="Q33" i="6"/>
  <c r="AQ46" i="9"/>
  <c r="AQ35" i="6"/>
  <c r="AQ14" i="17"/>
  <c r="N16" i="17"/>
  <c r="AR25" i="17"/>
  <c r="AR16" i="17"/>
  <c r="BD146" i="14"/>
  <c r="BC172" i="14"/>
  <c r="BC33" i="14" s="1"/>
  <c r="BC222" i="18" s="1"/>
  <c r="BC249" i="18" s="1"/>
  <c r="AY111" i="18"/>
  <c r="AY113" i="18" s="1"/>
  <c r="AY17" i="8" s="1"/>
  <c r="AY60" i="20"/>
  <c r="AY112" i="18" s="1"/>
  <c r="X27" i="22"/>
  <c r="BD14" i="12"/>
  <c r="BD15" i="12"/>
  <c r="BG88" i="16"/>
  <c r="BH85" i="16" s="1"/>
  <c r="BE26" i="10"/>
  <c r="BD25" i="10"/>
  <c r="BD13" i="10"/>
  <c r="V27" i="22" s="1"/>
  <c r="BD35" i="10"/>
  <c r="BE28" i="10"/>
  <c r="BD37" i="10"/>
  <c r="BC165" i="13"/>
  <c r="BC26" i="13" s="1"/>
  <c r="BD112" i="13"/>
  <c r="BC159" i="10"/>
  <c r="R40" i="10"/>
  <c r="R245" i="18"/>
  <c r="R239" i="18"/>
  <c r="BD100" i="13"/>
  <c r="BC153" i="13"/>
  <c r="BC14" i="13" s="1"/>
  <c r="BA251" i="18"/>
  <c r="R224" i="18"/>
  <c r="F224" i="18" s="1"/>
  <c r="R15" i="12"/>
  <c r="AL280" i="11"/>
  <c r="AM276" i="11" s="1"/>
  <c r="AL399" i="11"/>
  <c r="AM395" i="11" s="1"/>
  <c r="BA173" i="18"/>
  <c r="BD13" i="19"/>
  <c r="BD16" i="19" s="1"/>
  <c r="BC36" i="7"/>
  <c r="R36" i="7" s="1"/>
  <c r="F36" i="7" s="1"/>
  <c r="BA178" i="18"/>
  <c r="AQ12" i="7"/>
  <c r="N13" i="17"/>
  <c r="E13" i="17" s="1"/>
  <c r="BC57" i="16"/>
  <c r="BC60" i="16" s="1"/>
  <c r="BB20" i="16"/>
  <c r="BB14" i="7" s="1"/>
  <c r="T47" i="16"/>
  <c r="U44" i="16" s="1"/>
  <c r="BD111" i="13"/>
  <c r="BC164" i="13"/>
  <c r="BC25" i="13" s="1"/>
  <c r="AR43" i="9"/>
  <c r="BF62" i="12"/>
  <c r="BE13" i="12"/>
  <c r="AO38" i="9"/>
  <c r="BD145" i="14"/>
  <c r="BC171" i="14"/>
  <c r="BC32" i="14" s="1"/>
  <c r="BC221" i="18" s="1"/>
  <c r="BC248" i="18" s="1"/>
  <c r="BA248" i="18"/>
  <c r="BL98" i="16"/>
  <c r="U98" i="16" s="1"/>
  <c r="BB24" i="18"/>
  <c r="BB22" i="7" s="1"/>
  <c r="BB33" i="18"/>
  <c r="BB47" i="7" s="1"/>
  <c r="BC258" i="18"/>
  <c r="BC266" i="18" s="1"/>
  <c r="BA185" i="18"/>
  <c r="BE109" i="13"/>
  <c r="BD162" i="13"/>
  <c r="BD23" i="13" s="1"/>
  <c r="BB51" i="10"/>
  <c r="BB79" i="10"/>
  <c r="BE31" i="10"/>
  <c r="BD40" i="10"/>
  <c r="BC144" i="18"/>
  <c r="R144" i="18" s="1"/>
  <c r="AR44" i="9"/>
  <c r="BE99" i="13"/>
  <c r="BD152" i="13"/>
  <c r="BD13" i="13" s="1"/>
  <c r="P99" i="18"/>
  <c r="AW15" i="8"/>
  <c r="P15" i="8" s="1"/>
  <c r="BB228" i="18"/>
  <c r="BB227" i="18" s="1"/>
  <c r="BB19" i="8" s="1"/>
  <c r="BB200" i="18"/>
  <c r="BD113" i="13"/>
  <c r="BC166" i="13"/>
  <c r="BC27" i="13" s="1"/>
  <c r="BE125" i="14"/>
  <c r="BD151" i="14"/>
  <c r="BD12" i="14" s="1"/>
  <c r="BA250" i="18"/>
  <c r="BE142" i="14"/>
  <c r="BD168" i="14"/>
  <c r="BD29" i="14" s="1"/>
  <c r="BA184" i="18"/>
  <c r="R27" i="14"/>
  <c r="AX25" i="18"/>
  <c r="AX34" i="18"/>
  <c r="AY142" i="18"/>
  <c r="AY196" i="18" s="1"/>
  <c r="AX60" i="20"/>
  <c r="AX112" i="18" s="1"/>
  <c r="AX111" i="18"/>
  <c r="BC103" i="18"/>
  <c r="BC107" i="18" s="1"/>
  <c r="BB21" i="18"/>
  <c r="BB30" i="18"/>
  <c r="Q35" i="16"/>
  <c r="R32" i="16" s="1"/>
  <c r="AS44" i="9"/>
  <c r="T98" i="16"/>
  <c r="M47" i="19"/>
  <c r="N44" i="19" s="1"/>
  <c r="BD122" i="13"/>
  <c r="BC175" i="13"/>
  <c r="BC36" i="13" s="1"/>
  <c r="K24" i="22"/>
  <c r="M24" i="22" s="1"/>
  <c r="BA141" i="10"/>
  <c r="BA162" i="10"/>
  <c r="AE24" i="22" s="1"/>
  <c r="R175" i="18"/>
  <c r="F175" i="18" s="1"/>
  <c r="BA194" i="18"/>
  <c r="BE98" i="13"/>
  <c r="BD151" i="13"/>
  <c r="BD12" i="13" s="1"/>
  <c r="AY42" i="20"/>
  <c r="AY50" i="20" s="1"/>
  <c r="AX52" i="7"/>
  <c r="BA249" i="18"/>
  <c r="R222" i="18"/>
  <c r="F222" i="18" s="1"/>
  <c r="AU19" i="7"/>
  <c r="AV167" i="10"/>
  <c r="AV173" i="10" s="1"/>
  <c r="BA181" i="18"/>
  <c r="R21" i="12"/>
  <c r="F20" i="12"/>
  <c r="F21" i="12" s="1"/>
  <c r="BB11" i="13"/>
  <c r="BC201" i="18"/>
  <c r="R12" i="14"/>
  <c r="AZ13" i="20"/>
  <c r="AZ19" i="20" s="1"/>
  <c r="AY49" i="7"/>
  <c r="AY29" i="7"/>
  <c r="BC206" i="18"/>
  <c r="R17" i="14"/>
  <c r="AZ40" i="16"/>
  <c r="AZ41" i="16" s="1"/>
  <c r="BA38" i="16" s="1"/>
  <c r="BA193" i="18"/>
  <c r="AO49" i="9"/>
  <c r="BC167" i="14"/>
  <c r="BC28" i="14" s="1"/>
  <c r="BD141" i="14"/>
  <c r="BA242" i="18"/>
  <c r="BA50" i="10"/>
  <c r="BE102" i="13"/>
  <c r="BD155" i="13"/>
  <c r="BD16" i="13" s="1"/>
  <c r="BA187" i="18"/>
  <c r="Y26" i="22"/>
  <c r="BC28" i="12"/>
  <c r="BC29" i="12"/>
  <c r="R29" i="12" s="1"/>
  <c r="R27" i="12"/>
  <c r="BC26" i="7"/>
  <c r="R26" i="7" s="1"/>
  <c r="F26" i="7" s="1"/>
  <c r="BD21" i="15"/>
  <c r="BD25" i="15" s="1"/>
  <c r="BA230" i="18"/>
  <c r="BD105" i="13"/>
  <c r="BC158" i="13"/>
  <c r="BC19" i="13" s="1"/>
  <c r="BB15" i="20"/>
  <c r="R16" i="20"/>
  <c r="F16" i="20" s="1"/>
  <c r="BA180" i="18"/>
  <c r="BD135" i="14"/>
  <c r="BC161" i="14"/>
  <c r="BC22" i="14" s="1"/>
  <c r="BC211" i="18" s="1"/>
  <c r="BC238" i="18" s="1"/>
  <c r="BB171" i="18"/>
  <c r="BB170" i="18" s="1"/>
  <c r="BB18" i="8" s="1"/>
  <c r="BB143" i="18"/>
  <c r="P22" i="6"/>
  <c r="AN47" i="9"/>
  <c r="AW20" i="6"/>
  <c r="Q20" i="22" s="1"/>
  <c r="AN40" i="7"/>
  <c r="M40" i="7" s="1"/>
  <c r="BE130" i="14"/>
  <c r="BD156" i="14"/>
  <c r="BD17" i="14" s="1"/>
  <c r="BC155" i="14"/>
  <c r="BC16" i="14" s="1"/>
  <c r="BD129" i="14"/>
  <c r="BA247" i="18"/>
  <c r="BC160" i="10"/>
  <c r="R41" i="10"/>
  <c r="BD126" i="14"/>
  <c r="BC152" i="14"/>
  <c r="BC13" i="14" s="1"/>
  <c r="BC202" i="18" s="1"/>
  <c r="BC229" i="18" s="1"/>
  <c r="Z26" i="22"/>
  <c r="BC21" i="12"/>
  <c r="BC22" i="12"/>
  <c r="BA244" i="18"/>
  <c r="BD104" i="13"/>
  <c r="BC157" i="13"/>
  <c r="BC18" i="13" s="1"/>
  <c r="BC150" i="18" s="1"/>
  <c r="BC177" i="18" s="1"/>
  <c r="BC157" i="10"/>
  <c r="R38" i="10"/>
  <c r="BC163" i="13"/>
  <c r="BC24" i="13" s="1"/>
  <c r="BD110" i="13"/>
  <c r="BA229" i="18"/>
  <c r="BD162" i="14"/>
  <c r="BD23" i="14" s="1"/>
  <c r="BE136" i="14"/>
  <c r="BE116" i="12"/>
  <c r="BD27" i="12"/>
  <c r="AS43" i="9"/>
  <c r="BD106" i="13"/>
  <c r="BC159" i="13"/>
  <c r="BC20" i="13" s="1"/>
  <c r="BA237" i="18"/>
  <c r="BE133" i="14"/>
  <c r="BD159" i="14"/>
  <c r="BD20" i="14" s="1"/>
  <c r="BA169" i="18"/>
  <c r="AX16" i="16"/>
  <c r="BD147" i="14"/>
  <c r="BC173" i="14"/>
  <c r="BC34" i="14" s="1"/>
  <c r="BE140" i="14"/>
  <c r="BD166" i="14"/>
  <c r="BD27" i="14" s="1"/>
  <c r="BD157" i="14"/>
  <c r="BD18" i="14" s="1"/>
  <c r="BE131" i="14"/>
  <c r="BA200" i="18"/>
  <c r="BD120" i="13"/>
  <c r="BC173" i="13"/>
  <c r="BC34" i="13" s="1"/>
  <c r="AO59" i="19"/>
  <c r="AO60" i="19" s="1"/>
  <c r="AO41" i="19" s="1"/>
  <c r="AO42" i="19" s="1"/>
  <c r="Q63" i="20"/>
  <c r="BE32" i="10"/>
  <c r="BD41" i="10"/>
  <c r="BC158" i="14"/>
  <c r="BC19" i="14" s="1"/>
  <c r="BD132" i="14"/>
  <c r="BD154" i="14"/>
  <c r="BD15" i="14" s="1"/>
  <c r="BE128" i="14"/>
  <c r="BE101" i="13"/>
  <c r="BD154" i="13"/>
  <c r="BD15" i="13" s="1"/>
  <c r="BA240" i="18"/>
  <c r="BE171" i="12"/>
  <c r="BD20" i="12"/>
  <c r="BE29" i="10"/>
  <c r="BD38" i="10"/>
  <c r="BD169" i="14"/>
  <c r="BD30" i="14" s="1"/>
  <c r="BE143" i="14"/>
  <c r="BA179" i="18"/>
  <c r="BB34" i="16"/>
  <c r="BB35" i="16" s="1"/>
  <c r="BC32" i="16" s="1"/>
  <c r="BD127" i="14"/>
  <c r="BC153" i="14"/>
  <c r="BC14" i="14" s="1"/>
  <c r="BC203" i="18" s="1"/>
  <c r="BC230" i="18" s="1"/>
  <c r="AG50" i="9"/>
  <c r="AG41" i="9" s="1"/>
  <c r="AC13" i="22" s="1"/>
  <c r="AP37" i="6"/>
  <c r="S13" i="22" s="1"/>
  <c r="BA143" i="18"/>
  <c r="R234" i="18"/>
  <c r="BA238" i="18"/>
  <c r="R33" i="14"/>
  <c r="F33" i="14" s="1"/>
  <c r="R243" i="18"/>
  <c r="F243" i="18" s="1"/>
  <c r="R182" i="18"/>
  <c r="BC204" i="18"/>
  <c r="R15" i="14"/>
  <c r="BA39" i="6"/>
  <c r="AR45" i="9" s="1"/>
  <c r="BA64" i="20"/>
  <c r="R29" i="13"/>
  <c r="R18" i="14"/>
  <c r="BD108" i="13"/>
  <c r="BC161" i="13"/>
  <c r="BC22" i="13" s="1"/>
  <c r="BC154" i="18" s="1"/>
  <c r="BC181" i="18" s="1"/>
  <c r="AX26" i="18"/>
  <c r="AX35" i="18"/>
  <c r="AY199" i="18"/>
  <c r="AY253" i="18" s="1"/>
  <c r="Q50" i="10"/>
  <c r="Q108" i="10"/>
  <c r="BA183" i="18"/>
  <c r="BC167" i="13"/>
  <c r="BC28" i="13" s="1"/>
  <c r="BC160" i="18" s="1"/>
  <c r="BC187" i="18" s="1"/>
  <c r="BD114" i="13"/>
  <c r="BD116" i="13"/>
  <c r="BC169" i="13"/>
  <c r="BC30" i="13" s="1"/>
  <c r="BC162" i="18" s="1"/>
  <c r="BC189" i="18" s="1"/>
  <c r="AW96" i="18"/>
  <c r="AW100" i="18" s="1"/>
  <c r="AV20" i="18"/>
  <c r="AV29" i="18"/>
  <c r="AU22" i="18"/>
  <c r="AV110" i="18"/>
  <c r="AV114" i="18" s="1"/>
  <c r="AU31" i="18"/>
  <c r="BA191" i="18"/>
  <c r="BC164" i="14"/>
  <c r="BC25" i="14" s="1"/>
  <c r="BC214" i="18" s="1"/>
  <c r="BC241" i="18" s="1"/>
  <c r="BD138" i="14"/>
  <c r="BC158" i="10"/>
  <c r="R39" i="10"/>
  <c r="BA241" i="18"/>
  <c r="AY13" i="15"/>
  <c r="AY17" i="15" s="1"/>
  <c r="AX25" i="7"/>
  <c r="BA190" i="18"/>
  <c r="BD134" i="14"/>
  <c r="BC160" i="14"/>
  <c r="BC21" i="14" s="1"/>
  <c r="AL93" i="11"/>
  <c r="AM89" i="11" s="1"/>
  <c r="AL25" i="11"/>
  <c r="AM21" i="11" s="1"/>
  <c r="AL331" i="11"/>
  <c r="AM327" i="11" s="1"/>
  <c r="AL212" i="11"/>
  <c r="AM208" i="11" s="1"/>
  <c r="AK93" i="18"/>
  <c r="AK28" i="18" s="1"/>
  <c r="AL246" i="11"/>
  <c r="AM242" i="11" s="1"/>
  <c r="AL144" i="11"/>
  <c r="AM140" i="11" s="1"/>
  <c r="AL297" i="11"/>
  <c r="AM293" i="11" s="1"/>
  <c r="AL348" i="11"/>
  <c r="AM344" i="11" s="1"/>
  <c r="AL42" i="11"/>
  <c r="AM38" i="11" s="1"/>
  <c r="AL433" i="11"/>
  <c r="AM429" i="11" s="1"/>
  <c r="BL51" i="14"/>
  <c r="AL314" i="11"/>
  <c r="AM310" i="11" s="1"/>
  <c r="AI47" i="6"/>
  <c r="H6" i="22"/>
  <c r="AL161" i="11"/>
  <c r="AM157" i="11" s="1"/>
  <c r="AK23" i="7"/>
  <c r="AB12" i="9" s="1"/>
  <c r="L24" i="7"/>
  <c r="L23" i="7" s="1"/>
  <c r="AJ71" i="20"/>
  <c r="AJ24" i="8"/>
  <c r="AM422" i="11"/>
  <c r="AN418" i="11" s="1"/>
  <c r="AM413" i="11"/>
  <c r="AM396" i="11"/>
  <c r="AL85" i="18"/>
  <c r="AM209" i="11"/>
  <c r="AG70" i="19"/>
  <c r="AM311" i="11"/>
  <c r="BJ55" i="14"/>
  <c r="AM362" i="11"/>
  <c r="AL90" i="18"/>
  <c r="AL73" i="18"/>
  <c r="AL72" i="18"/>
  <c r="W19" i="9"/>
  <c r="AA3" i="22" s="1"/>
  <c r="AL77" i="18"/>
  <c r="AL59" i="20"/>
  <c r="AM277" i="11"/>
  <c r="AM286" i="11"/>
  <c r="AN282" i="11" s="1"/>
  <c r="AJ29" i="6"/>
  <c r="AJ43" i="6"/>
  <c r="W7" i="22" s="1"/>
  <c r="BJ52" i="14"/>
  <c r="AJ27" i="18"/>
  <c r="AJ45" i="7"/>
  <c r="AJ44" i="7" s="1"/>
  <c r="AA15" i="9" s="1"/>
  <c r="AM107" i="11"/>
  <c r="AM116" i="11"/>
  <c r="AN112" i="11" s="1"/>
  <c r="AL127" i="11"/>
  <c r="AM123" i="11" s="1"/>
  <c r="AM379" i="11"/>
  <c r="AM388" i="11"/>
  <c r="AN384" i="11" s="1"/>
  <c r="AL365" i="11"/>
  <c r="AM361" i="11" s="1"/>
  <c r="AN251" i="11"/>
  <c r="M250" i="11"/>
  <c r="AN98" i="11"/>
  <c r="M97" i="11"/>
  <c r="AM294" i="11"/>
  <c r="AN387" i="11"/>
  <c r="M386" i="11"/>
  <c r="AN438" i="11"/>
  <c r="M437" i="11"/>
  <c r="AN132" i="11"/>
  <c r="M131" i="11"/>
  <c r="BL49" i="14"/>
  <c r="AL15" i="11"/>
  <c r="AL229" i="11"/>
  <c r="AM225" i="11" s="1"/>
  <c r="AM345" i="11"/>
  <c r="AL195" i="11"/>
  <c r="AM191" i="11" s="1"/>
  <c r="AM175" i="11"/>
  <c r="AM184" i="11"/>
  <c r="AN180" i="11" s="1"/>
  <c r="AM82" i="11"/>
  <c r="AN78" i="11" s="1"/>
  <c r="AM73" i="11"/>
  <c r="BJ50" i="14"/>
  <c r="AM192" i="11"/>
  <c r="AL92" i="18"/>
  <c r="BJ45" i="14"/>
  <c r="BJ59" i="14"/>
  <c r="AN302" i="11"/>
  <c r="M301" i="11"/>
  <c r="AN200" i="11"/>
  <c r="M199" i="11"/>
  <c r="AN217" i="11"/>
  <c r="M216" i="11"/>
  <c r="AL74" i="18"/>
  <c r="AN30" i="11"/>
  <c r="M29" i="11"/>
  <c r="AF23" i="19"/>
  <c r="AN234" i="11"/>
  <c r="M233" i="11"/>
  <c r="AN421" i="11"/>
  <c r="M420" i="11"/>
  <c r="BM56" i="14"/>
  <c r="BK47" i="14"/>
  <c r="AM303" i="11"/>
  <c r="AN299" i="11" s="1"/>
  <c r="AL14" i="11"/>
  <c r="AL80" i="18"/>
  <c r="BM53" i="14"/>
  <c r="BN53" i="14" s="1"/>
  <c r="BJ62" i="14"/>
  <c r="BJ58" i="14"/>
  <c r="AM226" i="11"/>
  <c r="AK13" i="18"/>
  <c r="AK14" i="8"/>
  <c r="L14" i="8" s="1"/>
  <c r="L67" i="18"/>
  <c r="AL83" i="18"/>
  <c r="AL91" i="18"/>
  <c r="AM337" i="11"/>
  <c r="AN333" i="11" s="1"/>
  <c r="AM328" i="11"/>
  <c r="AL88" i="18"/>
  <c r="BO44" i="14"/>
  <c r="AJ18" i="18"/>
  <c r="AJ20" i="7"/>
  <c r="AJ18" i="7" s="1"/>
  <c r="AA13" i="9" s="1"/>
  <c r="BR47" i="13"/>
  <c r="AN47" i="11"/>
  <c r="M46" i="11"/>
  <c r="AM22" i="11"/>
  <c r="AL69" i="18"/>
  <c r="AN353" i="11"/>
  <c r="M352" i="11"/>
  <c r="AN404" i="11"/>
  <c r="M403" i="11"/>
  <c r="AL71" i="18"/>
  <c r="AL40" i="18"/>
  <c r="AL68" i="18"/>
  <c r="AL81" i="18"/>
  <c r="BJ48" i="14"/>
  <c r="AL78" i="18"/>
  <c r="AM218" i="11"/>
  <c r="AN214" i="11" s="1"/>
  <c r="AM39" i="11"/>
  <c r="AM48" i="11"/>
  <c r="AN44" i="11" s="1"/>
  <c r="BL57" i="14"/>
  <c r="BM57" i="14" s="1"/>
  <c r="AN285" i="11"/>
  <c r="M284" i="11"/>
  <c r="AM124" i="11"/>
  <c r="AM133" i="11"/>
  <c r="AN129" i="11" s="1"/>
  <c r="AN336" i="11"/>
  <c r="M335" i="11"/>
  <c r="AL82" i="18"/>
  <c r="BR46" i="13"/>
  <c r="AM31" i="11"/>
  <c r="AN27" i="11" s="1"/>
  <c r="AM99" i="11"/>
  <c r="AN95" i="11" s="1"/>
  <c r="AM90" i="11"/>
  <c r="AM439" i="11"/>
  <c r="AN435" i="11" s="1"/>
  <c r="AM430" i="11"/>
  <c r="AB39" i="9"/>
  <c r="L15" i="6"/>
  <c r="AL76" i="11"/>
  <c r="AM72" i="11" s="1"/>
  <c r="AM371" i="11"/>
  <c r="AN367" i="11" s="1"/>
  <c r="BR48" i="13"/>
  <c r="AN81" i="11"/>
  <c r="M80" i="11"/>
  <c r="AL84" i="18"/>
  <c r="AN115" i="11"/>
  <c r="M114" i="11"/>
  <c r="AN166" i="11"/>
  <c r="M165" i="11"/>
  <c r="BM54" i="14"/>
  <c r="BL61" i="14"/>
  <c r="AL86" i="18"/>
  <c r="AK16" i="18"/>
  <c r="L66" i="18"/>
  <c r="AG51" i="6"/>
  <c r="AG32" i="20"/>
  <c r="AG37" i="20"/>
  <c r="AN183" i="11"/>
  <c r="M182" i="11"/>
  <c r="AL79" i="18"/>
  <c r="AN370" i="11"/>
  <c r="M369" i="11"/>
  <c r="AN64" i="11"/>
  <c r="M63" i="11"/>
  <c r="BJ46" i="14"/>
  <c r="AN268" i="11"/>
  <c r="M267" i="11"/>
  <c r="AN149" i="11"/>
  <c r="M148" i="11"/>
  <c r="AN319" i="11"/>
  <c r="M318" i="11"/>
  <c r="AB34" i="9"/>
  <c r="AK13" i="6"/>
  <c r="L14" i="6"/>
  <c r="AL75" i="18"/>
  <c r="BJ44" i="13"/>
  <c r="AM141" i="11"/>
  <c r="AL89" i="18"/>
  <c r="AM405" i="11"/>
  <c r="AN401" i="11" s="1"/>
  <c r="AL178" i="11"/>
  <c r="AM174" i="11" s="1"/>
  <c r="BL60" i="14"/>
  <c r="AL76" i="18"/>
  <c r="AM269" i="11"/>
  <c r="AN265" i="11" s="1"/>
  <c r="AM260" i="11"/>
  <c r="AM158" i="11"/>
  <c r="Z9" i="9"/>
  <c r="Z10" i="9" s="1"/>
  <c r="AM56" i="11"/>
  <c r="AM65" i="11"/>
  <c r="AN61" i="11" s="1"/>
  <c r="BR45" i="13"/>
  <c r="AL70" i="18"/>
  <c r="AL87" i="18"/>
  <c r="AL110" i="11"/>
  <c r="AM106" i="11" s="1"/>
  <c r="AM243" i="11"/>
  <c r="AM252" i="11"/>
  <c r="AN248" i="11" s="1"/>
  <c r="AL382" i="11"/>
  <c r="AM378" i="11" s="1"/>
  <c r="R153" i="18" l="1"/>
  <c r="F153" i="18" s="1"/>
  <c r="BC32" i="6"/>
  <c r="R32" i="6" s="1"/>
  <c r="R21" i="13"/>
  <c r="R30" i="13"/>
  <c r="BL99" i="16"/>
  <c r="BM96" i="16" s="1"/>
  <c r="R221" i="18"/>
  <c r="F221" i="18" s="1"/>
  <c r="Y112" i="25"/>
  <c r="R202" i="18"/>
  <c r="F202" i="18" s="1"/>
  <c r="R22" i="14"/>
  <c r="Y101" i="25"/>
  <c r="Y114" i="25"/>
  <c r="R160" i="18"/>
  <c r="F160" i="18" s="1"/>
  <c r="R163" i="18"/>
  <c r="R31" i="13"/>
  <c r="Q170" i="18"/>
  <c r="Q196" i="18" s="1"/>
  <c r="R142" i="18" s="1"/>
  <c r="R213" i="18"/>
  <c r="AL39" i="18"/>
  <c r="R249" i="18"/>
  <c r="F249" i="18" s="1"/>
  <c r="R241" i="18"/>
  <c r="BC69" i="10"/>
  <c r="R69" i="10" s="1"/>
  <c r="Z90" i="25"/>
  <c r="Y117" i="25"/>
  <c r="BC65" i="10"/>
  <c r="R65" i="10" s="1"/>
  <c r="F65" i="10" s="1"/>
  <c r="Z86" i="25"/>
  <c r="Y102" i="25"/>
  <c r="Y116" i="25"/>
  <c r="Y111" i="25"/>
  <c r="Y110" i="25"/>
  <c r="BC74" i="10"/>
  <c r="R74" i="10" s="1"/>
  <c r="R131" i="10" s="1"/>
  <c r="Z95" i="25"/>
  <c r="Y120" i="25"/>
  <c r="Y100" i="25"/>
  <c r="BC58" i="10"/>
  <c r="R58" i="10" s="1"/>
  <c r="R115" i="10" s="1"/>
  <c r="Z79" i="25"/>
  <c r="Y115" i="25"/>
  <c r="Y123" i="25"/>
  <c r="Y109" i="25"/>
  <c r="R24" i="14"/>
  <c r="F24" i="14" s="1"/>
  <c r="Y121" i="25"/>
  <c r="Y122" i="25"/>
  <c r="Y108" i="25"/>
  <c r="BC66" i="10"/>
  <c r="R66" i="10" s="1"/>
  <c r="Z87" i="25"/>
  <c r="BC57" i="10"/>
  <c r="R57" i="10" s="1"/>
  <c r="R114" i="10" s="1"/>
  <c r="Z78" i="25"/>
  <c r="Q227" i="18"/>
  <c r="Q253" i="18" s="1"/>
  <c r="R199" i="18" s="1"/>
  <c r="Y113" i="25"/>
  <c r="Y107" i="25"/>
  <c r="Y99" i="25"/>
  <c r="Y119" i="25"/>
  <c r="Y105" i="25"/>
  <c r="BB50" i="10"/>
  <c r="BB168" i="10" s="1"/>
  <c r="R94" i="10"/>
  <c r="R122" i="10" s="1"/>
  <c r="BC56" i="10"/>
  <c r="R56" i="10" s="1"/>
  <c r="F56" i="10" s="1"/>
  <c r="Z77" i="25"/>
  <c r="Y106" i="25"/>
  <c r="Y103" i="25"/>
  <c r="BC60" i="10"/>
  <c r="R60" i="10" s="1"/>
  <c r="F60" i="10" s="1"/>
  <c r="Z81" i="25"/>
  <c r="Y118" i="25"/>
  <c r="Y104" i="25"/>
  <c r="AK19" i="18"/>
  <c r="L19" i="18" s="1"/>
  <c r="L18" i="18" s="1"/>
  <c r="BB64" i="20"/>
  <c r="BB226" i="18" s="1"/>
  <c r="R190" i="18"/>
  <c r="R13" i="14"/>
  <c r="F13" i="14" s="1"/>
  <c r="R211" i="18"/>
  <c r="R180" i="18"/>
  <c r="BA227" i="18"/>
  <c r="BA19" i="8" s="1"/>
  <c r="R214" i="18"/>
  <c r="F214" i="18" s="1"/>
  <c r="R238" i="18"/>
  <c r="F238" i="18" s="1"/>
  <c r="R215" i="18"/>
  <c r="R25" i="14"/>
  <c r="R242" i="18"/>
  <c r="BA170" i="18"/>
  <c r="BA18" i="8" s="1"/>
  <c r="R26" i="14"/>
  <c r="BA40" i="16"/>
  <c r="BA41" i="16" s="1"/>
  <c r="BB38" i="16" s="1"/>
  <c r="F32" i="6"/>
  <c r="AP39" i="19"/>
  <c r="R18" i="13"/>
  <c r="BA226" i="18"/>
  <c r="BD209" i="18"/>
  <c r="Y27" i="22"/>
  <c r="BD29" i="12"/>
  <c r="BD28" i="12"/>
  <c r="BE135" i="14"/>
  <c r="BD161" i="14"/>
  <c r="BD22" i="14" s="1"/>
  <c r="R203" i="18"/>
  <c r="BD167" i="14"/>
  <c r="BD28" i="14" s="1"/>
  <c r="BE141" i="14"/>
  <c r="R201" i="18"/>
  <c r="BC228" i="18"/>
  <c r="R28" i="13"/>
  <c r="BD159" i="10"/>
  <c r="BD80" i="10"/>
  <c r="AA72" i="25" s="1"/>
  <c r="BD89" i="10"/>
  <c r="AA81" i="25" s="1"/>
  <c r="BD85" i="10"/>
  <c r="AA77" i="25" s="1"/>
  <c r="BD92" i="10"/>
  <c r="AA84" i="25" s="1"/>
  <c r="BD86" i="10"/>
  <c r="AA78" i="25" s="1"/>
  <c r="BD103" i="10"/>
  <c r="AA95" i="25" s="1"/>
  <c r="BD91" i="10"/>
  <c r="AA83" i="25" s="1"/>
  <c r="BD87" i="10"/>
  <c r="AA79" i="25" s="1"/>
  <c r="BD81" i="10"/>
  <c r="AA73" i="25" s="1"/>
  <c r="BD90" i="10"/>
  <c r="AA82" i="25" s="1"/>
  <c r="BD102" i="10"/>
  <c r="AA94" i="25" s="1"/>
  <c r="BD82" i="10"/>
  <c r="AA74" i="25" s="1"/>
  <c r="BD83" i="10"/>
  <c r="AA75" i="25" s="1"/>
  <c r="BD96" i="10"/>
  <c r="AA88" i="25" s="1"/>
  <c r="BD101" i="10"/>
  <c r="AA93" i="25" s="1"/>
  <c r="BD84" i="10"/>
  <c r="AA76" i="25" s="1"/>
  <c r="BD88" i="10"/>
  <c r="AA80" i="25" s="1"/>
  <c r="BD99" i="10"/>
  <c r="AA91" i="25" s="1"/>
  <c r="BD154" i="10"/>
  <c r="BD94" i="10"/>
  <c r="AA86" i="25" s="1"/>
  <c r="BD97" i="10"/>
  <c r="AA89" i="25" s="1"/>
  <c r="BD98" i="10"/>
  <c r="AA90" i="25" s="1"/>
  <c r="BD93" i="10"/>
  <c r="AA85" i="25" s="1"/>
  <c r="BD34" i="10"/>
  <c r="BD104" i="10"/>
  <c r="AA96" i="25" s="1"/>
  <c r="BD95" i="10"/>
  <c r="AA87" i="25" s="1"/>
  <c r="BD100" i="10"/>
  <c r="AA92" i="25" s="1"/>
  <c r="BQ54" i="16"/>
  <c r="BQ55" i="16" s="1"/>
  <c r="BR52" i="16" s="1"/>
  <c r="BD174" i="14"/>
  <c r="BD35" i="14" s="1"/>
  <c r="BE148" i="14"/>
  <c r="BD156" i="13"/>
  <c r="BD17" i="13" s="1"/>
  <c r="BE103" i="13"/>
  <c r="BE117" i="13"/>
  <c r="BD170" i="13"/>
  <c r="BD31" i="13" s="1"/>
  <c r="BC59" i="10"/>
  <c r="R59" i="10" s="1"/>
  <c r="F59" i="10" s="1"/>
  <c r="R88" i="10"/>
  <c r="BC73" i="10"/>
  <c r="R73" i="10" s="1"/>
  <c r="R102" i="10"/>
  <c r="F102" i="10" s="1"/>
  <c r="BC53" i="10"/>
  <c r="R53" i="10" s="1"/>
  <c r="R82" i="10"/>
  <c r="BC164" i="18"/>
  <c r="R32" i="13"/>
  <c r="AZ170" i="10"/>
  <c r="AZ171" i="10"/>
  <c r="AY34" i="18"/>
  <c r="AZ142" i="18"/>
  <c r="AZ196" i="18" s="1"/>
  <c r="AY25" i="18"/>
  <c r="BF31" i="10"/>
  <c r="BE40" i="10"/>
  <c r="BE159" i="10" s="1"/>
  <c r="BE13" i="19"/>
  <c r="BE16" i="19" s="1"/>
  <c r="BD36" i="7"/>
  <c r="BE112" i="13"/>
  <c r="BD165" i="13"/>
  <c r="BD26" i="13" s="1"/>
  <c r="BC61" i="10"/>
  <c r="R61" i="10" s="1"/>
  <c r="R90" i="10"/>
  <c r="R162" i="18"/>
  <c r="BD155" i="10"/>
  <c r="BD171" i="13"/>
  <c r="BD32" i="13" s="1"/>
  <c r="BE118" i="13"/>
  <c r="X28" i="22"/>
  <c r="BE14" i="12"/>
  <c r="BE15" i="12"/>
  <c r="BE21" i="6" s="1"/>
  <c r="BC158" i="18"/>
  <c r="R26" i="13"/>
  <c r="BC167" i="18"/>
  <c r="R35" i="13"/>
  <c r="BC68" i="10"/>
  <c r="R68" i="10" s="1"/>
  <c r="R97" i="10"/>
  <c r="R189" i="18"/>
  <c r="BF27" i="10"/>
  <c r="BE36" i="10"/>
  <c r="BE155" i="10" s="1"/>
  <c r="R188" i="18"/>
  <c r="AZ17" i="16"/>
  <c r="Q40" i="16"/>
  <c r="AO45" i="19"/>
  <c r="BF140" i="14"/>
  <c r="BE166" i="14"/>
  <c r="BE27" i="14" s="1"/>
  <c r="BE216" i="18" s="1"/>
  <c r="BE243" i="18" s="1"/>
  <c r="R187" i="18"/>
  <c r="AZ42" i="20"/>
  <c r="AZ50" i="20" s="1"/>
  <c r="AY52" i="7"/>
  <c r="BD145" i="18"/>
  <c r="K25" i="22"/>
  <c r="M25" i="22" s="1"/>
  <c r="BB141" i="10"/>
  <c r="BB162" i="10"/>
  <c r="AE25" i="22" s="1"/>
  <c r="BM98" i="16"/>
  <c r="BM99" i="16" s="1"/>
  <c r="BN96" i="16" s="1"/>
  <c r="BN98" i="16" s="1"/>
  <c r="BN99" i="16" s="1"/>
  <c r="BO96" i="16" s="1"/>
  <c r="BO98" i="16" s="1"/>
  <c r="BO99" i="16" s="1"/>
  <c r="BP96" i="16" s="1"/>
  <c r="BP98" i="16" s="1"/>
  <c r="BP99" i="16" s="1"/>
  <c r="BQ96" i="16" s="1"/>
  <c r="AY25" i="7"/>
  <c r="AZ13" i="15"/>
  <c r="AZ17" i="15" s="1"/>
  <c r="AV22" i="18"/>
  <c r="AV31" i="18"/>
  <c r="AW110" i="18"/>
  <c r="AW114" i="18" s="1"/>
  <c r="BD161" i="13"/>
  <c r="BD22" i="13" s="1"/>
  <c r="BE108" i="13"/>
  <c r="BC231" i="18"/>
  <c r="R231" i="18" s="1"/>
  <c r="F231" i="18" s="1"/>
  <c r="R204" i="18"/>
  <c r="Z27" i="22"/>
  <c r="BD22" i="12"/>
  <c r="BD21" i="12"/>
  <c r="BF128" i="14"/>
  <c r="BE154" i="14"/>
  <c r="BE15" i="14" s="1"/>
  <c r="BE204" i="18" s="1"/>
  <c r="BE231" i="18" s="1"/>
  <c r="BC166" i="18"/>
  <c r="R34" i="13"/>
  <c r="BC223" i="18"/>
  <c r="R34" i="14"/>
  <c r="F34" i="14" s="1"/>
  <c r="BD212" i="18"/>
  <c r="BE21" i="15"/>
  <c r="BE25" i="15" s="1"/>
  <c r="BD26" i="7"/>
  <c r="BD148" i="18"/>
  <c r="BC233" i="18"/>
  <c r="R233" i="18" s="1"/>
  <c r="F233" i="18" s="1"/>
  <c r="R206" i="18"/>
  <c r="F206" i="18" s="1"/>
  <c r="BD144" i="18"/>
  <c r="BD201" i="18"/>
  <c r="BF99" i="13"/>
  <c r="BE152" i="13"/>
  <c r="BE13" i="13" s="1"/>
  <c r="BE145" i="18" s="1"/>
  <c r="BE172" i="18" s="1"/>
  <c r="G25" i="22"/>
  <c r="O25" i="22" s="1"/>
  <c r="AS32" i="9"/>
  <c r="BG62" i="12"/>
  <c r="BF13" i="12"/>
  <c r="R251" i="18"/>
  <c r="BE25" i="10"/>
  <c r="BF26" i="10"/>
  <c r="BE35" i="10"/>
  <c r="BE13" i="10"/>
  <c r="V28" i="22" s="1"/>
  <c r="N14" i="17"/>
  <c r="BD174" i="13"/>
  <c r="BD35" i="13" s="1"/>
  <c r="BE121" i="13"/>
  <c r="E28" i="16"/>
  <c r="E29" i="16" s="1"/>
  <c r="F26" i="16" s="1"/>
  <c r="N29" i="16"/>
  <c r="O26" i="16" s="1"/>
  <c r="BC52" i="10"/>
  <c r="R52" i="10" s="1"/>
  <c r="F52" i="10" s="1"/>
  <c r="R81" i="10"/>
  <c r="BD165" i="14"/>
  <c r="BD26" i="14" s="1"/>
  <c r="BE139" i="14"/>
  <c r="BJ66" i="16"/>
  <c r="BK63" i="16" s="1"/>
  <c r="BK65" i="16" s="1"/>
  <c r="BK66" i="16" s="1"/>
  <c r="BL63" i="16" s="1"/>
  <c r="BL65" i="16" s="1"/>
  <c r="BL66" i="16" s="1"/>
  <c r="BM63" i="16" s="1"/>
  <c r="BM65" i="16" s="1"/>
  <c r="BA29" i="15"/>
  <c r="AZ27" i="7"/>
  <c r="Q27" i="7" s="1"/>
  <c r="R161" i="18"/>
  <c r="F161" i="18" s="1"/>
  <c r="AO32" i="8"/>
  <c r="BF116" i="12"/>
  <c r="BE27" i="12"/>
  <c r="BB63" i="20"/>
  <c r="BB33" i="6"/>
  <c r="R14" i="10"/>
  <c r="F34" i="10"/>
  <c r="BF171" i="12"/>
  <c r="BE20" i="12"/>
  <c r="BD204" i="18"/>
  <c r="BD173" i="13"/>
  <c r="BD34" i="13" s="1"/>
  <c r="BE120" i="13"/>
  <c r="BD173" i="14"/>
  <c r="BD34" i="14" s="1"/>
  <c r="BE147" i="14"/>
  <c r="BF102" i="13"/>
  <c r="BE155" i="13"/>
  <c r="BE16" i="13" s="1"/>
  <c r="BE148" i="18" s="1"/>
  <c r="BE175" i="18" s="1"/>
  <c r="R181" i="18"/>
  <c r="BF98" i="13"/>
  <c r="BE151" i="13"/>
  <c r="BE12" i="13" s="1"/>
  <c r="R89" i="10"/>
  <c r="BF125" i="14"/>
  <c r="BE151" i="14"/>
  <c r="BE12" i="14" s="1"/>
  <c r="BC146" i="18"/>
  <c r="R14" i="13"/>
  <c r="BD156" i="10"/>
  <c r="AQ31" i="6"/>
  <c r="R14" i="22" s="1"/>
  <c r="N35" i="6"/>
  <c r="AQ40" i="6"/>
  <c r="AQ15" i="16"/>
  <c r="AH17" i="9" s="1"/>
  <c r="N18" i="16"/>
  <c r="N15" i="16" s="1"/>
  <c r="AR28" i="16"/>
  <c r="AR29" i="16" s="1"/>
  <c r="BC70" i="10"/>
  <c r="R70" i="10" s="1"/>
  <c r="R99" i="10"/>
  <c r="BC63" i="10"/>
  <c r="R63" i="10" s="1"/>
  <c r="R92" i="10"/>
  <c r="BC220" i="18"/>
  <c r="R31" i="14"/>
  <c r="F31" i="14" s="1"/>
  <c r="AY22" i="6"/>
  <c r="BD167" i="13"/>
  <c r="BD28" i="13" s="1"/>
  <c r="BE114" i="13"/>
  <c r="BF29" i="10"/>
  <c r="BE38" i="10"/>
  <c r="BE157" i="10" s="1"/>
  <c r="BE162" i="14"/>
  <c r="BE23" i="14" s="1"/>
  <c r="BE212" i="18" s="1"/>
  <c r="BE239" i="18" s="1"/>
  <c r="BF136" i="14"/>
  <c r="R22" i="13"/>
  <c r="BE132" i="14"/>
  <c r="BD158" i="14"/>
  <c r="BD19" i="14" s="1"/>
  <c r="AX22" i="6"/>
  <c r="BC152" i="18"/>
  <c r="R20" i="13"/>
  <c r="R229" i="18"/>
  <c r="BC38" i="6"/>
  <c r="R22" i="12"/>
  <c r="P20" i="6"/>
  <c r="R154" i="18"/>
  <c r="R14" i="14"/>
  <c r="BC168" i="18"/>
  <c r="R36" i="13"/>
  <c r="BC159" i="18"/>
  <c r="R27" i="13"/>
  <c r="BD155" i="18"/>
  <c r="R248" i="18"/>
  <c r="BC20" i="16"/>
  <c r="BD57" i="16"/>
  <c r="BD60" i="16" s="1"/>
  <c r="BD153" i="13"/>
  <c r="BD14" i="13" s="1"/>
  <c r="BE100" i="13"/>
  <c r="BF28" i="10"/>
  <c r="BE37" i="10"/>
  <c r="BE156" i="10" s="1"/>
  <c r="BH87" i="16"/>
  <c r="BB41" i="6"/>
  <c r="R41" i="6" s="1"/>
  <c r="R17" i="17"/>
  <c r="P100" i="18"/>
  <c r="Q96" i="18" s="1"/>
  <c r="AQ13" i="7"/>
  <c r="N13" i="7" s="1"/>
  <c r="E13" i="7" s="1"/>
  <c r="N14" i="16"/>
  <c r="E14" i="16" s="1"/>
  <c r="BC75" i="10"/>
  <c r="R75" i="10" s="1"/>
  <c r="R104" i="10"/>
  <c r="BC54" i="10"/>
  <c r="R54" i="10" s="1"/>
  <c r="R83" i="10"/>
  <c r="BC153" i="10"/>
  <c r="AD26" i="22" s="1"/>
  <c r="BE144" i="14"/>
  <c r="BD170" i="14"/>
  <c r="BD31" i="14" s="1"/>
  <c r="AZ77" i="16"/>
  <c r="BA74" i="16" s="1"/>
  <c r="BA76" i="16" s="1"/>
  <c r="AZ16" i="16"/>
  <c r="BC208" i="18"/>
  <c r="R19" i="14"/>
  <c r="BD159" i="13"/>
  <c r="BD20" i="13" s="1"/>
  <c r="BE106" i="13"/>
  <c r="BD163" i="13"/>
  <c r="BD24" i="13" s="1"/>
  <c r="BE110" i="13"/>
  <c r="BE129" i="14"/>
  <c r="BD155" i="14"/>
  <c r="BD16" i="14" s="1"/>
  <c r="R28" i="12"/>
  <c r="F27" i="12"/>
  <c r="F28" i="12" s="1"/>
  <c r="G24" i="22"/>
  <c r="O24" i="22" s="1"/>
  <c r="BA56" i="20"/>
  <c r="BA31" i="15"/>
  <c r="BA11" i="6"/>
  <c r="AR32" i="9"/>
  <c r="BA168" i="10"/>
  <c r="BA32" i="15"/>
  <c r="BA44" i="20"/>
  <c r="BA43" i="20" s="1"/>
  <c r="BA15" i="15"/>
  <c r="BA13" i="20"/>
  <c r="BA19" i="20" s="1"/>
  <c r="AZ29" i="7"/>
  <c r="Q29" i="7" s="1"/>
  <c r="AZ49" i="7"/>
  <c r="Q49" i="7" s="1"/>
  <c r="AW167" i="10"/>
  <c r="AW173" i="10" s="1"/>
  <c r="AV19" i="7"/>
  <c r="BD175" i="13"/>
  <c r="BD36" i="13" s="1"/>
  <c r="BE122" i="13"/>
  <c r="BE113" i="13"/>
  <c r="BD166" i="13"/>
  <c r="BD27" i="13" s="1"/>
  <c r="BF109" i="13"/>
  <c r="BE162" i="13"/>
  <c r="BE23" i="13" s="1"/>
  <c r="BE155" i="18" s="1"/>
  <c r="BE182" i="18" s="1"/>
  <c r="Q77" i="16"/>
  <c r="R74" i="16" s="1"/>
  <c r="S13" i="12"/>
  <c r="BE146" i="14"/>
  <c r="BD172" i="14"/>
  <c r="BD33" i="14" s="1"/>
  <c r="AX15" i="8"/>
  <c r="AZ23" i="18"/>
  <c r="AZ32" i="18"/>
  <c r="BA117" i="18"/>
  <c r="BA139" i="18" s="1"/>
  <c r="BD163" i="14"/>
  <c r="BD24" i="14" s="1"/>
  <c r="BE137" i="14"/>
  <c r="BC64" i="10"/>
  <c r="R64" i="10" s="1"/>
  <c r="F64" i="10" s="1"/>
  <c r="R93" i="10"/>
  <c r="BC72" i="10"/>
  <c r="R72" i="10" s="1"/>
  <c r="R101" i="10"/>
  <c r="BD165" i="18"/>
  <c r="BD158" i="10"/>
  <c r="R150" i="18"/>
  <c r="F150" i="18" s="1"/>
  <c r="AZ26" i="6"/>
  <c r="AZ30" i="15"/>
  <c r="Q31" i="15"/>
  <c r="BL46" i="16"/>
  <c r="U46" i="16" s="1"/>
  <c r="U47" i="16" s="1"/>
  <c r="V44" i="16" s="1"/>
  <c r="AW20" i="18"/>
  <c r="P20" i="18" s="1"/>
  <c r="AW29" i="18"/>
  <c r="P29" i="18" s="1"/>
  <c r="AX96" i="18"/>
  <c r="AX100" i="18" s="1"/>
  <c r="R230" i="18"/>
  <c r="F230" i="18" s="1"/>
  <c r="BF143" i="14"/>
  <c r="BE169" i="14"/>
  <c r="BE30" i="14" s="1"/>
  <c r="BE219" i="18" s="1"/>
  <c r="BE246" i="18" s="1"/>
  <c r="BD147" i="18"/>
  <c r="BD160" i="10"/>
  <c r="BE157" i="14"/>
  <c r="BE18" i="14" s="1"/>
  <c r="BE207" i="18" s="1"/>
  <c r="BE234" i="18" s="1"/>
  <c r="BF131" i="14"/>
  <c r="BC156" i="18"/>
  <c r="R24" i="13"/>
  <c r="BC205" i="18"/>
  <c r="R16" i="14"/>
  <c r="R15" i="20"/>
  <c r="F15" i="20" s="1"/>
  <c r="BB22" i="8"/>
  <c r="R22" i="8" s="1"/>
  <c r="AT43" i="9"/>
  <c r="BC21" i="18"/>
  <c r="BC30" i="18"/>
  <c r="BD103" i="18"/>
  <c r="BD107" i="18" s="1"/>
  <c r="BC171" i="18"/>
  <c r="N12" i="7"/>
  <c r="E12" i="7" s="1"/>
  <c r="BD20" i="8"/>
  <c r="R240" i="18"/>
  <c r="BE107" i="13"/>
  <c r="BD160" i="13"/>
  <c r="BD21" i="13" s="1"/>
  <c r="BC51" i="10"/>
  <c r="R51" i="10" s="1"/>
  <c r="BC79" i="10"/>
  <c r="R80" i="10"/>
  <c r="BC67" i="10"/>
  <c r="R67" i="10" s="1"/>
  <c r="R96" i="10"/>
  <c r="BF119" i="13"/>
  <c r="BE172" i="13"/>
  <c r="BE33" i="13" s="1"/>
  <c r="BE165" i="18" s="1"/>
  <c r="BE192" i="18" s="1"/>
  <c r="BF30" i="10"/>
  <c r="BE39" i="10"/>
  <c r="BE158" i="10" s="1"/>
  <c r="R177" i="18"/>
  <c r="AZ97" i="18"/>
  <c r="AZ62" i="20"/>
  <c r="BD216" i="18"/>
  <c r="BD152" i="14"/>
  <c r="BD13" i="14" s="1"/>
  <c r="BE126" i="14"/>
  <c r="BE104" i="13"/>
  <c r="BD157" i="13"/>
  <c r="BD18" i="13" s="1"/>
  <c r="BC210" i="18"/>
  <c r="R21" i="14"/>
  <c r="F21" i="14" s="1"/>
  <c r="BD164" i="14"/>
  <c r="BD25" i="14" s="1"/>
  <c r="BE138" i="14"/>
  <c r="BD153" i="14"/>
  <c r="BD14" i="14" s="1"/>
  <c r="BE127" i="14"/>
  <c r="BD219" i="18"/>
  <c r="BF101" i="13"/>
  <c r="BE154" i="13"/>
  <c r="BE15" i="13" s="1"/>
  <c r="BE147" i="18" s="1"/>
  <c r="BE174" i="18" s="1"/>
  <c r="BF32" i="10"/>
  <c r="BE41" i="10"/>
  <c r="BE160" i="10" s="1"/>
  <c r="BD207" i="18"/>
  <c r="BD206" i="18"/>
  <c r="BC151" i="18"/>
  <c r="R19" i="13"/>
  <c r="F12" i="14"/>
  <c r="BD218" i="18"/>
  <c r="BC11" i="13"/>
  <c r="BE145" i="14"/>
  <c r="BD171" i="14"/>
  <c r="BD32" i="14" s="1"/>
  <c r="BC157" i="18"/>
  <c r="R25" i="13"/>
  <c r="BC14" i="20"/>
  <c r="BD17" i="20" s="1"/>
  <c r="S17" i="20" s="1"/>
  <c r="R32" i="14"/>
  <c r="AR35" i="6"/>
  <c r="AR31" i="6" s="1"/>
  <c r="R15" i="22" s="1"/>
  <c r="AR14" i="17"/>
  <c r="BD168" i="13"/>
  <c r="BD29" i="13" s="1"/>
  <c r="BE115" i="13"/>
  <c r="R35" i="14"/>
  <c r="F35" i="14" s="1"/>
  <c r="P113" i="18"/>
  <c r="P114" i="18" s="1"/>
  <c r="Q110" i="18" s="1"/>
  <c r="AW17" i="8"/>
  <c r="P17" i="8" s="1"/>
  <c r="BC71" i="10"/>
  <c r="R71" i="10" s="1"/>
  <c r="R100" i="10"/>
  <c r="F100" i="10" s="1"/>
  <c r="L26" i="22"/>
  <c r="BC14" i="10"/>
  <c r="N26" i="22" s="1"/>
  <c r="BC143" i="10"/>
  <c r="BC55" i="10"/>
  <c r="R55" i="10" s="1"/>
  <c r="R84" i="10"/>
  <c r="AZ55" i="20"/>
  <c r="Q55" i="20" s="1"/>
  <c r="Q56" i="20"/>
  <c r="BD157" i="10"/>
  <c r="BF133" i="14"/>
  <c r="BE159" i="14"/>
  <c r="BE20" i="14" s="1"/>
  <c r="BE209" i="18" s="1"/>
  <c r="BE236" i="18" s="1"/>
  <c r="BC217" i="18"/>
  <c r="R28" i="14"/>
  <c r="F28" i="14" s="1"/>
  <c r="R123" i="10"/>
  <c r="F66" i="10"/>
  <c r="F123" i="10" s="1"/>
  <c r="BE134" i="14"/>
  <c r="BD160" i="14"/>
  <c r="BD21" i="14" s="1"/>
  <c r="BE116" i="13"/>
  <c r="BD169" i="13"/>
  <c r="BD30" i="13" s="1"/>
  <c r="AY35" i="18"/>
  <c r="AZ199" i="18"/>
  <c r="AZ253" i="18" s="1"/>
  <c r="AY26" i="18"/>
  <c r="BC34" i="16"/>
  <c r="BC35" i="16"/>
  <c r="BD32" i="16" s="1"/>
  <c r="BF130" i="14"/>
  <c r="BE156" i="14"/>
  <c r="BE17" i="14" s="1"/>
  <c r="BE206" i="18" s="1"/>
  <c r="BE233" i="18" s="1"/>
  <c r="BE105" i="13"/>
  <c r="BD158" i="13"/>
  <c r="BD19" i="13" s="1"/>
  <c r="BC11" i="14"/>
  <c r="T99" i="16"/>
  <c r="U96" i="16" s="1"/>
  <c r="U99" i="16" s="1"/>
  <c r="V96" i="16" s="1"/>
  <c r="AX113" i="18"/>
  <c r="AX17" i="8" s="1"/>
  <c r="BF142" i="14"/>
  <c r="BE168" i="14"/>
  <c r="BE29" i="14" s="1"/>
  <c r="BE218" i="18" s="1"/>
  <c r="BE245" i="18" s="1"/>
  <c r="BC24" i="18"/>
  <c r="BC33" i="18"/>
  <c r="BD258" i="18"/>
  <c r="BD266" i="18" s="1"/>
  <c r="BD164" i="13"/>
  <c r="BD25" i="13" s="1"/>
  <c r="BE111" i="13"/>
  <c r="R126" i="10"/>
  <c r="F69" i="10"/>
  <c r="F126" i="10" s="1"/>
  <c r="BD21" i="6"/>
  <c r="AR13" i="17"/>
  <c r="AR12" i="7" s="1"/>
  <c r="AS22" i="17"/>
  <c r="AS24" i="17" s="1"/>
  <c r="BC149" i="18"/>
  <c r="R17" i="13"/>
  <c r="BC62" i="10"/>
  <c r="R62" i="10" s="1"/>
  <c r="R91" i="10"/>
  <c r="BD31" i="17"/>
  <c r="BD32" i="17"/>
  <c r="BE29" i="17" s="1"/>
  <c r="Q43" i="20"/>
  <c r="Q50" i="20" s="1"/>
  <c r="R42" i="20" s="1"/>
  <c r="BM51" i="14"/>
  <c r="AK17" i="6"/>
  <c r="AK28" i="6" s="1"/>
  <c r="J8" i="22" s="1"/>
  <c r="P8" i="22"/>
  <c r="AB33" i="9"/>
  <c r="AB8" i="22" s="1"/>
  <c r="AL16" i="11"/>
  <c r="AL24" i="7" s="1"/>
  <c r="AL23" i="7" s="1"/>
  <c r="AC12" i="9" s="1"/>
  <c r="BN54" i="14"/>
  <c r="BK45" i="14"/>
  <c r="L16" i="18"/>
  <c r="AM47" i="18"/>
  <c r="AM125" i="11"/>
  <c r="AM126" i="11"/>
  <c r="AM42" i="18"/>
  <c r="AM41" i="11"/>
  <c r="AM40" i="11"/>
  <c r="AL67" i="18"/>
  <c r="AM211" i="11"/>
  <c r="AM210" i="11"/>
  <c r="AM52" i="18"/>
  <c r="AM64" i="18"/>
  <c r="AM414" i="11"/>
  <c r="AM415" i="11"/>
  <c r="AL15" i="6"/>
  <c r="AN96" i="11"/>
  <c r="M98" i="11"/>
  <c r="AM62" i="18"/>
  <c r="AM380" i="11"/>
  <c r="AM381" i="11"/>
  <c r="AM56" i="18"/>
  <c r="AM279" i="11"/>
  <c r="AM278" i="11"/>
  <c r="BS48" i="13"/>
  <c r="BT48" i="13" s="1"/>
  <c r="BU48" i="13" s="1"/>
  <c r="BV48" i="13" s="1"/>
  <c r="BW48" i="13" s="1"/>
  <c r="L93" i="18"/>
  <c r="M39" i="18" s="1"/>
  <c r="AN232" i="11"/>
  <c r="M234" i="11"/>
  <c r="AN385" i="11"/>
  <c r="AN388" i="11" s="1"/>
  <c r="AO384" i="11" s="1"/>
  <c r="M387" i="11"/>
  <c r="AN249" i="11"/>
  <c r="M251" i="11"/>
  <c r="BK52" i="14"/>
  <c r="AM159" i="11"/>
  <c r="AM160" i="11"/>
  <c r="AM49" i="18"/>
  <c r="AN419" i="11"/>
  <c r="AN422" i="11" s="1"/>
  <c r="AO418" i="11" s="1"/>
  <c r="M421" i="11"/>
  <c r="BK46" i="14"/>
  <c r="AM55" i="18"/>
  <c r="AM262" i="11"/>
  <c r="AM261" i="11"/>
  <c r="AN147" i="11"/>
  <c r="M149" i="11"/>
  <c r="AN62" i="11"/>
  <c r="AN65" i="11" s="1"/>
  <c r="AO61" i="11" s="1"/>
  <c r="M64" i="11"/>
  <c r="L13" i="6"/>
  <c r="L17" i="6" s="1"/>
  <c r="AM60" i="18"/>
  <c r="AM346" i="11"/>
  <c r="AM347" i="11"/>
  <c r="BM49" i="14"/>
  <c r="BN49" i="14" s="1"/>
  <c r="AM58" i="18"/>
  <c r="AM313" i="11"/>
  <c r="AM312" i="11"/>
  <c r="AN181" i="11"/>
  <c r="AN184" i="11" s="1"/>
  <c r="AO180" i="11" s="1"/>
  <c r="M183" i="11"/>
  <c r="AN113" i="11"/>
  <c r="M115" i="11"/>
  <c r="BS46" i="13"/>
  <c r="BT46" i="13" s="1"/>
  <c r="BU46" i="13" s="1"/>
  <c r="BV46" i="13" s="1"/>
  <c r="BW46" i="13" s="1"/>
  <c r="AM92" i="11"/>
  <c r="AM45" i="18"/>
  <c r="AM91" i="11"/>
  <c r="AG38" i="20"/>
  <c r="AG39" i="20" s="1"/>
  <c r="AM54" i="18"/>
  <c r="AM244" i="11"/>
  <c r="AM245" i="11"/>
  <c r="BS45" i="13"/>
  <c r="BT45" i="13" s="1"/>
  <c r="BU45" i="13" s="1"/>
  <c r="BV45" i="13" s="1"/>
  <c r="BW45" i="13" s="1"/>
  <c r="AK13" i="8"/>
  <c r="L13" i="18"/>
  <c r="AG20" i="19"/>
  <c r="AF37" i="7"/>
  <c r="AF54" i="7" s="1"/>
  <c r="AN198" i="11"/>
  <c r="M200" i="11"/>
  <c r="AM44" i="18"/>
  <c r="AM75" i="11"/>
  <c r="AM74" i="11"/>
  <c r="AL58" i="20"/>
  <c r="AL66" i="18"/>
  <c r="AL16" i="18" s="1"/>
  <c r="AM61" i="18"/>
  <c r="AM364" i="11"/>
  <c r="AM363" i="11"/>
  <c r="AJ21" i="8"/>
  <c r="AJ11" i="8" s="1"/>
  <c r="BS47" i="13"/>
  <c r="BT47" i="13" s="1"/>
  <c r="BU47" i="13" s="1"/>
  <c r="BV47" i="13" s="1"/>
  <c r="BW47" i="13" s="1"/>
  <c r="BK58" i="14"/>
  <c r="AN317" i="11"/>
  <c r="M319" i="11"/>
  <c r="AN266" i="11"/>
  <c r="M268" i="11"/>
  <c r="AN79" i="11"/>
  <c r="AN82" i="11" s="1"/>
  <c r="AO78" i="11" s="1"/>
  <c r="M81" i="11"/>
  <c r="AN283" i="11"/>
  <c r="M285" i="11"/>
  <c r="AM41" i="18"/>
  <c r="AM23" i="11"/>
  <c r="AM13" i="11"/>
  <c r="AM24" i="11"/>
  <c r="BP44" i="14"/>
  <c r="BK62" i="14"/>
  <c r="BL47" i="14"/>
  <c r="AJ46" i="6"/>
  <c r="AJ44" i="6"/>
  <c r="AA8" i="9"/>
  <c r="AG72" i="19"/>
  <c r="AG28" i="19" s="1"/>
  <c r="AG73" i="19"/>
  <c r="AG29" i="19" s="1"/>
  <c r="AM398" i="11"/>
  <c r="AM63" i="18"/>
  <c r="AM397" i="11"/>
  <c r="AK54" i="20"/>
  <c r="AK68" i="20" s="1"/>
  <c r="AK67" i="20" s="1"/>
  <c r="AJ73" i="20"/>
  <c r="AJ51" i="7" s="1"/>
  <c r="AJ72" i="20"/>
  <c r="AJ31" i="7" s="1"/>
  <c r="AL14" i="6"/>
  <c r="AM48" i="18"/>
  <c r="AM143" i="11"/>
  <c r="AM142" i="11"/>
  <c r="AN368" i="11"/>
  <c r="AN371" i="11" s="1"/>
  <c r="AO367" i="11" s="1"/>
  <c r="M370" i="11"/>
  <c r="AN334" i="11"/>
  <c r="AN337" i="11" s="1"/>
  <c r="AO333" i="11" s="1"/>
  <c r="M336" i="11"/>
  <c r="AN402" i="11"/>
  <c r="AN405" i="11" s="1"/>
  <c r="AO401" i="11" s="1"/>
  <c r="M404" i="11"/>
  <c r="AM330" i="11"/>
  <c r="AM59" i="18"/>
  <c r="AM329" i="11"/>
  <c r="AN28" i="11"/>
  <c r="AN31" i="11" s="1"/>
  <c r="AO27" i="11" s="1"/>
  <c r="M30" i="11"/>
  <c r="AN300" i="11"/>
  <c r="AN303" i="11" s="1"/>
  <c r="AO299" i="11" s="1"/>
  <c r="M302" i="11"/>
  <c r="AN130" i="11"/>
  <c r="AN133" i="11" s="1"/>
  <c r="AO129" i="11" s="1"/>
  <c r="M132" i="11"/>
  <c r="AM109" i="11"/>
  <c r="AM108" i="11"/>
  <c r="AM46" i="18"/>
  <c r="AN215" i="11"/>
  <c r="AN218" i="11" s="1"/>
  <c r="AO214" i="11" s="1"/>
  <c r="M217" i="11"/>
  <c r="BK48" i="14"/>
  <c r="AN45" i="11"/>
  <c r="M47" i="11"/>
  <c r="BO53" i="14"/>
  <c r="BN56" i="14"/>
  <c r="AM194" i="11"/>
  <c r="AM51" i="18"/>
  <c r="AM193" i="11"/>
  <c r="BK50" i="14"/>
  <c r="W20" i="9"/>
  <c r="W26" i="9"/>
  <c r="W28" i="9" s="1"/>
  <c r="W29" i="9" s="1"/>
  <c r="BM61" i="14"/>
  <c r="AM43" i="18"/>
  <c r="AM57" i="11"/>
  <c r="AM58" i="11"/>
  <c r="BM60" i="14"/>
  <c r="BK44" i="13"/>
  <c r="AK27" i="18"/>
  <c r="L28" i="18"/>
  <c r="L27" i="18" s="1"/>
  <c r="AK45" i="7"/>
  <c r="AN164" i="11"/>
  <c r="M166" i="11"/>
  <c r="AM432" i="11"/>
  <c r="AM431" i="11"/>
  <c r="AM65" i="18"/>
  <c r="BN57" i="14"/>
  <c r="AN351" i="11"/>
  <c r="M353" i="11"/>
  <c r="AM53" i="18"/>
  <c r="AM228" i="11"/>
  <c r="AM227" i="11"/>
  <c r="BK59" i="14"/>
  <c r="AM50" i="18"/>
  <c r="AM176" i="11"/>
  <c r="AM177" i="11"/>
  <c r="AN436" i="11"/>
  <c r="M438" i="11"/>
  <c r="AM57" i="18"/>
  <c r="AM296" i="11"/>
  <c r="AM295" i="11"/>
  <c r="BK55" i="14"/>
  <c r="AO80" i="11"/>
  <c r="AO63" i="11"/>
  <c r="AO182" i="11"/>
  <c r="AO97" i="11"/>
  <c r="AO114" i="11"/>
  <c r="AO250" i="11"/>
  <c r="AO199" i="11"/>
  <c r="AO131" i="11"/>
  <c r="AO301" i="11"/>
  <c r="AO318" i="11"/>
  <c r="AO386" i="11"/>
  <c r="AO420" i="11"/>
  <c r="AO369" i="11"/>
  <c r="AO29" i="11"/>
  <c r="AO352" i="11"/>
  <c r="AO284" i="11"/>
  <c r="AO46" i="11"/>
  <c r="AO437" i="11"/>
  <c r="AO165" i="11"/>
  <c r="AO148" i="11"/>
  <c r="AO233" i="11"/>
  <c r="AO335" i="11"/>
  <c r="AO216" i="11"/>
  <c r="AO267" i="11"/>
  <c r="AO403" i="11"/>
  <c r="BB31" i="15" l="1"/>
  <c r="BB26" i="6" s="1"/>
  <c r="AS38" i="9" s="1"/>
  <c r="BB44" i="20"/>
  <c r="BB43" i="20" s="1"/>
  <c r="BB32" i="15"/>
  <c r="BB11" i="6"/>
  <c r="F74" i="10"/>
  <c r="F58" i="10"/>
  <c r="Q57" i="20"/>
  <c r="AK18" i="18"/>
  <c r="AK20" i="7"/>
  <c r="Z107" i="25"/>
  <c r="R116" i="10"/>
  <c r="F57" i="10"/>
  <c r="AM42" i="11"/>
  <c r="AN38" i="11" s="1"/>
  <c r="Z99" i="25"/>
  <c r="BL47" i="16"/>
  <c r="BM44" i="16" s="1"/>
  <c r="R121" i="10"/>
  <c r="Z101" i="25"/>
  <c r="R117" i="10"/>
  <c r="AH18" i="9"/>
  <c r="BE20" i="8"/>
  <c r="BB15" i="15"/>
  <c r="BB62" i="20" s="1"/>
  <c r="BB98" i="18" s="1"/>
  <c r="U65" i="16"/>
  <c r="U66" i="16" s="1"/>
  <c r="V63" i="16" s="1"/>
  <c r="R113" i="10"/>
  <c r="AM314" i="11"/>
  <c r="AN310" i="11" s="1"/>
  <c r="AM365" i="11"/>
  <c r="AN361" i="11" s="1"/>
  <c r="Z112" i="25"/>
  <c r="Z110" i="25"/>
  <c r="Z105" i="25"/>
  <c r="Z100" i="25"/>
  <c r="Z120" i="25"/>
  <c r="Z123" i="25"/>
  <c r="Z109" i="25"/>
  <c r="R109" i="10"/>
  <c r="Z119" i="25"/>
  <c r="Z122" i="25"/>
  <c r="Z108" i="25"/>
  <c r="Z103" i="25"/>
  <c r="Z121" i="25"/>
  <c r="Z118" i="25"/>
  <c r="Z115" i="25"/>
  <c r="AA106" i="25"/>
  <c r="AA107" i="25"/>
  <c r="AA108" i="25"/>
  <c r="AA109" i="25"/>
  <c r="AA100" i="25"/>
  <c r="AA101" i="25"/>
  <c r="AA99" i="25"/>
  <c r="AA103" i="25"/>
  <c r="AA105" i="25"/>
  <c r="AA120" i="25"/>
  <c r="AA113" i="25"/>
  <c r="AA115" i="25"/>
  <c r="AA121" i="25"/>
  <c r="AA104" i="25"/>
  <c r="AA122" i="25"/>
  <c r="AA110" i="25"/>
  <c r="AA112" i="25"/>
  <c r="AA114" i="25"/>
  <c r="AA116" i="25"/>
  <c r="AA111" i="25"/>
  <c r="AA117" i="25"/>
  <c r="AA118" i="25"/>
  <c r="AA123" i="25"/>
  <c r="AA119" i="25"/>
  <c r="Z117" i="25"/>
  <c r="Z113" i="25"/>
  <c r="BB56" i="20"/>
  <c r="BB55" i="20" s="1"/>
  <c r="Z111" i="25"/>
  <c r="Z106" i="25"/>
  <c r="Z102" i="25"/>
  <c r="AA102" i="25"/>
  <c r="Z116" i="25"/>
  <c r="Z104" i="25"/>
  <c r="Z114" i="25"/>
  <c r="AM93" i="11"/>
  <c r="AN89" i="11" s="1"/>
  <c r="AM382" i="11"/>
  <c r="AN378" i="11" s="1"/>
  <c r="AM110" i="11"/>
  <c r="AN106" i="11" s="1"/>
  <c r="AM280" i="11"/>
  <c r="AN276" i="11" s="1"/>
  <c r="AM212" i="11"/>
  <c r="AN208" i="11" s="1"/>
  <c r="BR54" i="16"/>
  <c r="W54" i="16" s="1"/>
  <c r="R50" i="10"/>
  <c r="R108" i="10"/>
  <c r="F51" i="10"/>
  <c r="AS26" i="16"/>
  <c r="AR14" i="16"/>
  <c r="AR13" i="7" s="1"/>
  <c r="BC176" i="18"/>
  <c r="R176" i="18" s="1"/>
  <c r="F176" i="18" s="1"/>
  <c r="R149" i="18"/>
  <c r="F149" i="18" s="1"/>
  <c r="BE158" i="14"/>
  <c r="BE19" i="14" s="1"/>
  <c r="BE208" i="18" s="1"/>
  <c r="BE235" i="18" s="1"/>
  <c r="BF132" i="14"/>
  <c r="BF111" i="13"/>
  <c r="BE164" i="13"/>
  <c r="BE25" i="13" s="1"/>
  <c r="BE157" i="18" s="1"/>
  <c r="BE184" i="18" s="1"/>
  <c r="BA199" i="18"/>
  <c r="BA253" i="18" s="1"/>
  <c r="AZ26" i="18"/>
  <c r="Q26" i="18" s="1"/>
  <c r="AZ35" i="18"/>
  <c r="Q35" i="18" s="1"/>
  <c r="BD16" i="20"/>
  <c r="R14" i="20"/>
  <c r="R19" i="20" s="1"/>
  <c r="S13" i="20" s="1"/>
  <c r="BG32" i="10"/>
  <c r="BF41" i="10"/>
  <c r="BF160" i="10" s="1"/>
  <c r="BD214" i="18"/>
  <c r="Q62" i="20"/>
  <c r="AZ98" i="18"/>
  <c r="K26" i="22"/>
  <c r="M26" i="22" s="1"/>
  <c r="BC141" i="10"/>
  <c r="BC162" i="10"/>
  <c r="AE26" i="22" s="1"/>
  <c r="R129" i="10"/>
  <c r="F72" i="10"/>
  <c r="BD168" i="18"/>
  <c r="BD156" i="18"/>
  <c r="BD220" i="18"/>
  <c r="BC14" i="7"/>
  <c r="R14" i="7" s="1"/>
  <c r="F14" i="7" s="1"/>
  <c r="R20" i="16"/>
  <c r="F20" i="16" s="1"/>
  <c r="AO47" i="9"/>
  <c r="AX20" i="6"/>
  <c r="Q21" i="22" s="1"/>
  <c r="BC173" i="18"/>
  <c r="R173" i="18" s="1"/>
  <c r="F173" i="18" s="1"/>
  <c r="R146" i="18"/>
  <c r="F146" i="18" s="1"/>
  <c r="BE173" i="14"/>
  <c r="BE34" i="14" s="1"/>
  <c r="BE223" i="18" s="1"/>
  <c r="BE250" i="18" s="1"/>
  <c r="BF147" i="14"/>
  <c r="BM66" i="16"/>
  <c r="BN63" i="16" s="1"/>
  <c r="BF21" i="15"/>
  <c r="BF25" i="15" s="1"/>
  <c r="BE26" i="7"/>
  <c r="BA13" i="15"/>
  <c r="BA17" i="15" s="1"/>
  <c r="AZ25" i="7"/>
  <c r="Q25" i="7" s="1"/>
  <c r="BC194" i="18"/>
  <c r="R194" i="18" s="1"/>
  <c r="R167" i="18"/>
  <c r="BD164" i="18"/>
  <c r="BD158" i="18"/>
  <c r="BD65" i="10"/>
  <c r="BD61" i="10"/>
  <c r="BF141" i="14"/>
  <c r="BE167" i="14"/>
  <c r="BE28" i="14" s="1"/>
  <c r="BE217" i="18" s="1"/>
  <c r="BE244" i="18" s="1"/>
  <c r="BD236" i="18"/>
  <c r="BF159" i="14"/>
  <c r="BF20" i="14" s="1"/>
  <c r="BF209" i="18" s="1"/>
  <c r="BF236" i="18" s="1"/>
  <c r="BG133" i="14"/>
  <c r="AZ99" i="18"/>
  <c r="Q97" i="18"/>
  <c r="BD222" i="18"/>
  <c r="BF106" i="13"/>
  <c r="BE159" i="13"/>
  <c r="BE20" i="13" s="1"/>
  <c r="BE152" i="18" s="1"/>
  <c r="BE179" i="18" s="1"/>
  <c r="BF144" i="14"/>
  <c r="BE170" i="14"/>
  <c r="BE31" i="14" s="1"/>
  <c r="BE220" i="18" s="1"/>
  <c r="BE247" i="18" s="1"/>
  <c r="BD208" i="18"/>
  <c r="AP47" i="9"/>
  <c r="AY20" i="6"/>
  <c r="Q22" i="22" s="1"/>
  <c r="BD223" i="18"/>
  <c r="AS46" i="9"/>
  <c r="BF139" i="14"/>
  <c r="BE165" i="14"/>
  <c r="BE26" i="14" s="1"/>
  <c r="BE215" i="18" s="1"/>
  <c r="BE242" i="18" s="1"/>
  <c r="BD228" i="18"/>
  <c r="BD38" i="6"/>
  <c r="BF112" i="13"/>
  <c r="BE165" i="13"/>
  <c r="BE26" i="13" s="1"/>
  <c r="BE158" i="18" s="1"/>
  <c r="BE185" i="18" s="1"/>
  <c r="AZ34" i="18"/>
  <c r="Q34" i="18" s="1"/>
  <c r="AZ25" i="18"/>
  <c r="Q25" i="18" s="1"/>
  <c r="BA142" i="18"/>
  <c r="BA196" i="18" s="1"/>
  <c r="R130" i="10"/>
  <c r="F73" i="10"/>
  <c r="F130" i="10" s="1"/>
  <c r="BD153" i="10"/>
  <c r="AD27" i="22" s="1"/>
  <c r="BD52" i="10"/>
  <c r="BD217" i="18"/>
  <c r="BA30" i="15"/>
  <c r="BA26" i="6"/>
  <c r="BE201" i="18"/>
  <c r="BF120" i="13"/>
  <c r="BE173" i="13"/>
  <c r="BE34" i="13" s="1"/>
  <c r="BE166" i="18" s="1"/>
  <c r="BE193" i="18" s="1"/>
  <c r="BB169" i="18"/>
  <c r="BD215" i="18"/>
  <c r="BE34" i="10"/>
  <c r="BE97" i="10"/>
  <c r="BE98" i="10"/>
  <c r="BE80" i="10"/>
  <c r="AB72" i="25" s="1"/>
  <c r="BE104" i="10"/>
  <c r="BE99" i="10"/>
  <c r="BE94" i="10"/>
  <c r="BE93" i="10"/>
  <c r="BE85" i="10"/>
  <c r="BE89" i="10"/>
  <c r="BE154" i="10"/>
  <c r="BE153" i="10" s="1"/>
  <c r="AD28" i="22" s="1"/>
  <c r="BE90" i="10"/>
  <c r="BE92" i="10"/>
  <c r="BE95" i="10"/>
  <c r="BE83" i="10"/>
  <c r="BE100" i="10"/>
  <c r="BE102" i="10"/>
  <c r="BE84" i="10"/>
  <c r="BE87" i="10"/>
  <c r="BE88" i="10"/>
  <c r="BE91" i="10"/>
  <c r="BE96" i="10"/>
  <c r="BE81" i="10"/>
  <c r="BE82" i="10"/>
  <c r="BE103" i="10"/>
  <c r="BE86" i="10"/>
  <c r="BE101" i="10"/>
  <c r="BB97" i="18"/>
  <c r="BB99" i="18" s="1"/>
  <c r="BB15" i="8" s="1"/>
  <c r="BD239" i="18"/>
  <c r="BQ98" i="16"/>
  <c r="BQ99" i="16" s="1"/>
  <c r="BR96" i="16" s="1"/>
  <c r="BD70" i="10"/>
  <c r="BD58" i="10"/>
  <c r="BE168" i="13"/>
  <c r="BE29" i="13" s="1"/>
  <c r="BE161" i="18" s="1"/>
  <c r="BE188" i="18" s="1"/>
  <c r="BF115" i="13"/>
  <c r="BC184" i="18"/>
  <c r="R184" i="18" s="1"/>
  <c r="R157" i="18"/>
  <c r="BG101" i="13"/>
  <c r="BF154" i="13"/>
  <c r="BF15" i="13" s="1"/>
  <c r="BC237" i="18"/>
  <c r="R237" i="18" s="1"/>
  <c r="F237" i="18" s="1"/>
  <c r="R210" i="18"/>
  <c r="BD153" i="18"/>
  <c r="BD174" i="18"/>
  <c r="AZ111" i="18"/>
  <c r="AZ60" i="20"/>
  <c r="Q30" i="15"/>
  <c r="AX167" i="10"/>
  <c r="AX173" i="10" s="1"/>
  <c r="AW19" i="7"/>
  <c r="P19" i="7" s="1"/>
  <c r="BC47" i="7"/>
  <c r="R47" i="7" s="1"/>
  <c r="F47" i="7" s="1"/>
  <c r="F33" i="18"/>
  <c r="R33" i="18"/>
  <c r="BD151" i="18"/>
  <c r="BF116" i="13"/>
  <c r="BE169" i="13"/>
  <c r="BE30" i="13" s="1"/>
  <c r="BE162" i="18" s="1"/>
  <c r="BE189" i="18" s="1"/>
  <c r="BD161" i="18"/>
  <c r="BD221" i="18"/>
  <c r="BD150" i="18"/>
  <c r="BF107" i="13"/>
  <c r="BE160" i="13"/>
  <c r="BE21" i="13" s="1"/>
  <c r="BE153" i="18" s="1"/>
  <c r="BE180" i="18" s="1"/>
  <c r="BC143" i="18"/>
  <c r="R143" i="18" s="1"/>
  <c r="AQ38" i="9"/>
  <c r="Q26" i="6"/>
  <c r="BF137" i="14"/>
  <c r="BE163" i="14"/>
  <c r="BE24" i="14" s="1"/>
  <c r="BE213" i="18" s="1"/>
  <c r="BE240" i="18" s="1"/>
  <c r="S14" i="12"/>
  <c r="BA55" i="20"/>
  <c r="BD182" i="18"/>
  <c r="BC247" i="18"/>
  <c r="R247" i="18" s="1"/>
  <c r="F247" i="18" s="1"/>
  <c r="R220" i="18"/>
  <c r="AH50" i="9"/>
  <c r="AH41" i="9" s="1"/>
  <c r="AC14" i="22" s="1"/>
  <c r="AQ37" i="6"/>
  <c r="S14" i="22" s="1"/>
  <c r="N40" i="6"/>
  <c r="BF151" i="14"/>
  <c r="BF12" i="14" s="1"/>
  <c r="S12" i="14" s="1"/>
  <c r="BG125" i="14"/>
  <c r="BD166" i="18"/>
  <c r="Y28" i="22"/>
  <c r="BE29" i="12"/>
  <c r="BE32" i="6" s="1"/>
  <c r="BE28" i="12"/>
  <c r="BF25" i="10"/>
  <c r="BG26" i="10"/>
  <c r="BF13" i="10"/>
  <c r="BF35" i="10"/>
  <c r="S35" i="10" s="1"/>
  <c r="BD11" i="13"/>
  <c r="V98" i="16"/>
  <c r="G98" i="16" s="1"/>
  <c r="BC185" i="18"/>
  <c r="R185" i="18" s="1"/>
  <c r="R158" i="18"/>
  <c r="BD71" i="10"/>
  <c r="BD59" i="10"/>
  <c r="BD62" i="10"/>
  <c r="BD211" i="18"/>
  <c r="BD157" i="18"/>
  <c r="BA42" i="20"/>
  <c r="BA50" i="20" s="1"/>
  <c r="AZ52" i="7"/>
  <c r="Q52" i="7" s="1"/>
  <c r="AS25" i="17"/>
  <c r="AS16" i="17"/>
  <c r="BC22" i="7"/>
  <c r="R22" i="7" s="1"/>
  <c r="F22" i="7" s="1"/>
  <c r="F24" i="18"/>
  <c r="R24" i="18"/>
  <c r="BF105" i="13"/>
  <c r="BE158" i="13"/>
  <c r="BE19" i="13" s="1"/>
  <c r="BE151" i="18" s="1"/>
  <c r="BE178" i="18" s="1"/>
  <c r="BD210" i="18"/>
  <c r="BF145" i="14"/>
  <c r="BE171" i="14"/>
  <c r="BE32" i="14" s="1"/>
  <c r="BE221" i="18" s="1"/>
  <c r="BE248" i="18" s="1"/>
  <c r="BC178" i="18"/>
  <c r="R178" i="18" s="1"/>
  <c r="F178" i="18" s="1"/>
  <c r="R151" i="18"/>
  <c r="F151" i="18" s="1"/>
  <c r="BD246" i="18"/>
  <c r="BF104" i="13"/>
  <c r="BE157" i="13"/>
  <c r="BE18" i="13" s="1"/>
  <c r="BE150" i="18" s="1"/>
  <c r="BE177" i="18" s="1"/>
  <c r="BG30" i="10"/>
  <c r="BF39" i="10"/>
  <c r="BF158" i="10" s="1"/>
  <c r="R171" i="18"/>
  <c r="BC232" i="18"/>
  <c r="R232" i="18" s="1"/>
  <c r="F232" i="18" s="1"/>
  <c r="R205" i="18"/>
  <c r="F205" i="18" s="1"/>
  <c r="BG143" i="14"/>
  <c r="BF169" i="14"/>
  <c r="BF30" i="14" s="1"/>
  <c r="BD213" i="18"/>
  <c r="BH88" i="16"/>
  <c r="BI85" i="16" s="1"/>
  <c r="BI87" i="16" s="1"/>
  <c r="BI88" i="16" s="1"/>
  <c r="BJ85" i="16" s="1"/>
  <c r="AT44" i="9"/>
  <c r="R38" i="6"/>
  <c r="BF162" i="14"/>
  <c r="BF23" i="14" s="1"/>
  <c r="BG136" i="14"/>
  <c r="BG116" i="12"/>
  <c r="BF27" i="12"/>
  <c r="S27" i="12" s="1"/>
  <c r="BD171" i="18"/>
  <c r="BC250" i="18"/>
  <c r="R250" i="18" s="1"/>
  <c r="R223" i="18"/>
  <c r="AV42" i="9"/>
  <c r="AZ169" i="10"/>
  <c r="AZ172" i="10" s="1"/>
  <c r="AZ12" i="8" s="1"/>
  <c r="Q12" i="8" s="1"/>
  <c r="BD163" i="18"/>
  <c r="BD66" i="10"/>
  <c r="BD55" i="10"/>
  <c r="BD74" i="10"/>
  <c r="BF135" i="14"/>
  <c r="BE161" i="14"/>
  <c r="BE22" i="14" s="1"/>
  <c r="BE211" i="18" s="1"/>
  <c r="BE238" i="18" s="1"/>
  <c r="BB40" i="16"/>
  <c r="BB17" i="16" s="1"/>
  <c r="BB34" i="6" s="1"/>
  <c r="AS49" i="9" s="1"/>
  <c r="R112" i="10"/>
  <c r="F55" i="10"/>
  <c r="BD24" i="18"/>
  <c r="BD22" i="7" s="1"/>
  <c r="BE258" i="18"/>
  <c r="BE266" i="18" s="1"/>
  <c r="BD33" i="18"/>
  <c r="BD47" i="7" s="1"/>
  <c r="BD162" i="18"/>
  <c r="BE172" i="14"/>
  <c r="BE33" i="14" s="1"/>
  <c r="BE222" i="18" s="1"/>
  <c r="BE249" i="18" s="1"/>
  <c r="BF146" i="14"/>
  <c r="BE31" i="17"/>
  <c r="BE17" i="17" s="1"/>
  <c r="BE41" i="6" s="1"/>
  <c r="BF134" i="14"/>
  <c r="BE160" i="14"/>
  <c r="BE21" i="14" s="1"/>
  <c r="BE210" i="18" s="1"/>
  <c r="BE237" i="18" s="1"/>
  <c r="BF127" i="14"/>
  <c r="BE153" i="14"/>
  <c r="BE14" i="14" s="1"/>
  <c r="BE203" i="18" s="1"/>
  <c r="BE230" i="18" s="1"/>
  <c r="BF126" i="14"/>
  <c r="BE152" i="14"/>
  <c r="BE13" i="14" s="1"/>
  <c r="BE202" i="18" s="1"/>
  <c r="BE229" i="18" s="1"/>
  <c r="BB117" i="18"/>
  <c r="BB139" i="18" s="1"/>
  <c r="BA32" i="18"/>
  <c r="BA46" i="7" s="1"/>
  <c r="BA23" i="18"/>
  <c r="BA21" i="7" s="1"/>
  <c r="BB13" i="20"/>
  <c r="BB19" i="20" s="1"/>
  <c r="BA49" i="7"/>
  <c r="BA29" i="7"/>
  <c r="BC235" i="18"/>
  <c r="R235" i="18" s="1"/>
  <c r="R208" i="18"/>
  <c r="F208" i="18" s="1"/>
  <c r="R111" i="10"/>
  <c r="F54" i="10"/>
  <c r="BC186" i="18"/>
  <c r="R186" i="18" s="1"/>
  <c r="R159" i="18"/>
  <c r="R120" i="10"/>
  <c r="F63" i="10"/>
  <c r="N31" i="6"/>
  <c r="E35" i="6"/>
  <c r="E31" i="6" s="1"/>
  <c r="BE144" i="18"/>
  <c r="BD231" i="18"/>
  <c r="BC29" i="15"/>
  <c r="BB27" i="7"/>
  <c r="BF108" i="13"/>
  <c r="BE161" i="13"/>
  <c r="BE22" i="13" s="1"/>
  <c r="BE154" i="18" s="1"/>
  <c r="BE181" i="18" s="1"/>
  <c r="BG140" i="14"/>
  <c r="BF166" i="14"/>
  <c r="BF27" i="14" s="1"/>
  <c r="BG27" i="10"/>
  <c r="BF36" i="10"/>
  <c r="BF13" i="19"/>
  <c r="BF16" i="19" s="1"/>
  <c r="BE36" i="7"/>
  <c r="BF117" i="13"/>
  <c r="BE170" i="13"/>
  <c r="BE31" i="13" s="1"/>
  <c r="BE163" i="18" s="1"/>
  <c r="BE190" i="18" s="1"/>
  <c r="BD75" i="10"/>
  <c r="BD72" i="10"/>
  <c r="BD57" i="10"/>
  <c r="BA17" i="16"/>
  <c r="R11" i="14"/>
  <c r="BC50" i="10"/>
  <c r="BD17" i="17"/>
  <c r="AU42" i="9"/>
  <c r="BG142" i="14"/>
  <c r="BF168" i="14"/>
  <c r="BF29" i="14" s="1"/>
  <c r="BF218" i="18" s="1"/>
  <c r="BF245" i="18" s="1"/>
  <c r="BG130" i="14"/>
  <c r="BF156" i="14"/>
  <c r="BF17" i="14" s="1"/>
  <c r="BF206" i="18" s="1"/>
  <c r="BF233" i="18" s="1"/>
  <c r="R128" i="10"/>
  <c r="F71" i="10"/>
  <c r="F128" i="10" s="1"/>
  <c r="BC33" i="6"/>
  <c r="BC63" i="20"/>
  <c r="BC169" i="18" s="1"/>
  <c r="BD233" i="18"/>
  <c r="BD203" i="18"/>
  <c r="BD202" i="18"/>
  <c r="BG119" i="13"/>
  <c r="BF172" i="13"/>
  <c r="BF33" i="13" s="1"/>
  <c r="BF165" i="18" s="1"/>
  <c r="BF192" i="18" s="1"/>
  <c r="BD21" i="18"/>
  <c r="BD30" i="18"/>
  <c r="BE103" i="18"/>
  <c r="BE107" i="18" s="1"/>
  <c r="BC183" i="18"/>
  <c r="R183" i="18" s="1"/>
  <c r="R156" i="18"/>
  <c r="AX20" i="18"/>
  <c r="AX29" i="18"/>
  <c r="AY96" i="18"/>
  <c r="AY100" i="18" s="1"/>
  <c r="Q32" i="18"/>
  <c r="AZ46" i="7"/>
  <c r="Q46" i="7" s="1"/>
  <c r="BF162" i="13"/>
  <c r="BF23" i="13" s="1"/>
  <c r="BG109" i="13"/>
  <c r="BA97" i="18"/>
  <c r="BA62" i="20"/>
  <c r="BG28" i="10"/>
  <c r="BF37" i="10"/>
  <c r="BF156" i="10" s="1"/>
  <c r="BF151" i="13"/>
  <c r="BF12" i="13" s="1"/>
  <c r="BG98" i="13"/>
  <c r="Z28" i="22"/>
  <c r="BE21" i="12"/>
  <c r="BE22" i="12"/>
  <c r="X29" i="22"/>
  <c r="BF14" i="12"/>
  <c r="BF15" i="12"/>
  <c r="BF21" i="6"/>
  <c r="S21" i="6" s="1"/>
  <c r="BC193" i="18"/>
  <c r="R193" i="18" s="1"/>
  <c r="R166" i="18"/>
  <c r="F166" i="18" s="1"/>
  <c r="BD154" i="18"/>
  <c r="AO46" i="19"/>
  <c r="AO47" i="19" s="1"/>
  <c r="R118" i="10"/>
  <c r="F61" i="10"/>
  <c r="BF103" i="13"/>
  <c r="BE156" i="13"/>
  <c r="BE17" i="13" s="1"/>
  <c r="BE149" i="18" s="1"/>
  <c r="BE176" i="18" s="1"/>
  <c r="L27" i="22"/>
  <c r="BD143" i="10"/>
  <c r="BD14" i="10"/>
  <c r="N27" i="22" s="1"/>
  <c r="BD67" i="10"/>
  <c r="BD63" i="10"/>
  <c r="AP59" i="19"/>
  <c r="AP60" i="19" s="1"/>
  <c r="AP41" i="19" s="1"/>
  <c r="AP42" i="19" s="1"/>
  <c r="BD152" i="18"/>
  <c r="BD34" i="16"/>
  <c r="BD35" i="16" s="1"/>
  <c r="BE32" i="16" s="1"/>
  <c r="R30" i="18"/>
  <c r="F30" i="18"/>
  <c r="BG131" i="14"/>
  <c r="BF157" i="14"/>
  <c r="BF18" i="14" s="1"/>
  <c r="S33" i="13"/>
  <c r="Q23" i="18"/>
  <c r="AZ21" i="7"/>
  <c r="Q21" i="7" s="1"/>
  <c r="BD159" i="18"/>
  <c r="BD205" i="18"/>
  <c r="AZ22" i="6"/>
  <c r="R132" i="10"/>
  <c r="F75" i="10"/>
  <c r="BE153" i="13"/>
  <c r="BE14" i="13" s="1"/>
  <c r="BE146" i="18" s="1"/>
  <c r="BE173" i="18" s="1"/>
  <c r="BF100" i="13"/>
  <c r="BC195" i="18"/>
  <c r="R195" i="18" s="1"/>
  <c r="R168" i="18"/>
  <c r="BC179" i="18"/>
  <c r="R179" i="18" s="1"/>
  <c r="R152" i="18"/>
  <c r="F152" i="18" s="1"/>
  <c r="BG29" i="10"/>
  <c r="BF38" i="10"/>
  <c r="R127" i="10"/>
  <c r="F70" i="10"/>
  <c r="BG171" i="12"/>
  <c r="BF20" i="12"/>
  <c r="S20" i="12" s="1"/>
  <c r="BF121" i="13"/>
  <c r="BE174" i="13"/>
  <c r="BE35" i="13" s="1"/>
  <c r="BE167" i="18" s="1"/>
  <c r="BE194" i="18" s="1"/>
  <c r="BH62" i="12"/>
  <c r="BG13" i="12"/>
  <c r="AX110" i="18"/>
  <c r="AX114" i="18" s="1"/>
  <c r="AW22" i="18"/>
  <c r="P22" i="18" s="1"/>
  <c r="AW31" i="18"/>
  <c r="P31" i="18" s="1"/>
  <c r="Q41" i="16"/>
  <c r="R38" i="16" s="1"/>
  <c r="BC191" i="18"/>
  <c r="R191" i="18" s="1"/>
  <c r="F191" i="18" s="1"/>
  <c r="R164" i="18"/>
  <c r="F164" i="18" s="1"/>
  <c r="BD149" i="18"/>
  <c r="BD64" i="10"/>
  <c r="BD54" i="10"/>
  <c r="BD56" i="10"/>
  <c r="BC200" i="18"/>
  <c r="R200" i="18" s="1"/>
  <c r="BD32" i="6"/>
  <c r="BC39" i="6"/>
  <c r="BC64" i="20"/>
  <c r="R34" i="16"/>
  <c r="BD14" i="20"/>
  <c r="BD245" i="18"/>
  <c r="BD234" i="18"/>
  <c r="BD243" i="18"/>
  <c r="R124" i="10"/>
  <c r="F67" i="10"/>
  <c r="F21" i="18"/>
  <c r="R21" i="18"/>
  <c r="BD192" i="18"/>
  <c r="BF113" i="13"/>
  <c r="BE166" i="13"/>
  <c r="BE27" i="13" s="1"/>
  <c r="BE159" i="18" s="1"/>
  <c r="BE186" i="18" s="1"/>
  <c r="BA27" i="7"/>
  <c r="BB29" i="15"/>
  <c r="BB30" i="15" s="1"/>
  <c r="BE155" i="14"/>
  <c r="BE16" i="14" s="1"/>
  <c r="BE205" i="18" s="1"/>
  <c r="BE232" i="18" s="1"/>
  <c r="BF129" i="14"/>
  <c r="BA77" i="16"/>
  <c r="BB74" i="16" s="1"/>
  <c r="BB76" i="16" s="1"/>
  <c r="BA16" i="16"/>
  <c r="BD146" i="18"/>
  <c r="Q16" i="16"/>
  <c r="BF114" i="13"/>
  <c r="BE167" i="13"/>
  <c r="BE28" i="13" s="1"/>
  <c r="BE160" i="18" s="1"/>
  <c r="BE187" i="18" s="1"/>
  <c r="BD167" i="18"/>
  <c r="BF152" i="13"/>
  <c r="BF13" i="13" s="1"/>
  <c r="BF145" i="18" s="1"/>
  <c r="BF172" i="18" s="1"/>
  <c r="BG99" i="13"/>
  <c r="BD175" i="18"/>
  <c r="BG128" i="14"/>
  <c r="BF154" i="14"/>
  <c r="BF15" i="14" s="1"/>
  <c r="BD172" i="18"/>
  <c r="AZ34" i="6"/>
  <c r="Q17" i="16"/>
  <c r="R125" i="10"/>
  <c r="F68" i="10"/>
  <c r="BG31" i="10"/>
  <c r="BF40" i="10"/>
  <c r="BF148" i="14"/>
  <c r="BE174" i="14"/>
  <c r="BE35" i="14" s="1"/>
  <c r="BE224" i="18" s="1"/>
  <c r="BE251" i="18" s="1"/>
  <c r="BD69" i="10"/>
  <c r="BD53" i="10"/>
  <c r="BD60" i="10"/>
  <c r="R228" i="18"/>
  <c r="R119" i="10"/>
  <c r="F62" i="10"/>
  <c r="BC244" i="18"/>
  <c r="R244" i="18" s="1"/>
  <c r="F244" i="18" s="1"/>
  <c r="R217" i="18"/>
  <c r="F217" i="18" s="1"/>
  <c r="BF138" i="14"/>
  <c r="BE164" i="14"/>
  <c r="BE25" i="14" s="1"/>
  <c r="BE214" i="18" s="1"/>
  <c r="BE241" i="18" s="1"/>
  <c r="F80" i="10"/>
  <c r="R79" i="10"/>
  <c r="S41" i="10"/>
  <c r="BM46" i="16"/>
  <c r="BM47" i="16" s="1"/>
  <c r="BN44" i="16" s="1"/>
  <c r="BN46" i="16" s="1"/>
  <c r="BN47" i="16" s="1"/>
  <c r="BO44" i="16" s="1"/>
  <c r="BO46" i="16" s="1"/>
  <c r="BO47" i="16" s="1"/>
  <c r="BP44" i="16" s="1"/>
  <c r="BF122" i="13"/>
  <c r="BE175" i="13"/>
  <c r="BE36" i="13" s="1"/>
  <c r="BE168" i="18" s="1"/>
  <c r="BE195" i="18" s="1"/>
  <c r="BA170" i="10"/>
  <c r="BA171" i="10"/>
  <c r="BF110" i="13"/>
  <c r="BE163" i="13"/>
  <c r="BE24" i="13" s="1"/>
  <c r="BE156" i="18" s="1"/>
  <c r="BE183" i="18" s="1"/>
  <c r="BD20" i="16"/>
  <c r="BD14" i="7" s="1"/>
  <c r="BE57" i="16"/>
  <c r="BE60" i="16" s="1"/>
  <c r="BD160" i="18"/>
  <c r="AR18" i="16"/>
  <c r="F14" i="13"/>
  <c r="R11" i="13"/>
  <c r="BF155" i="13"/>
  <c r="BF16" i="13" s="1"/>
  <c r="BF148" i="18" s="1"/>
  <c r="BF175" i="18" s="1"/>
  <c r="BG102" i="13"/>
  <c r="G65" i="5"/>
  <c r="BB170" i="10"/>
  <c r="BB171" i="10"/>
  <c r="BD11" i="14"/>
  <c r="BF118" i="13"/>
  <c r="BE171" i="13"/>
  <c r="BE32" i="13" s="1"/>
  <c r="BE164" i="18" s="1"/>
  <c r="BE191" i="18" s="1"/>
  <c r="R110" i="10"/>
  <c r="F53" i="10"/>
  <c r="BD224" i="18"/>
  <c r="BD68" i="10"/>
  <c r="BD73" i="10"/>
  <c r="BD51" i="10"/>
  <c r="BD79" i="10"/>
  <c r="AM76" i="11"/>
  <c r="AN72" i="11" s="1"/>
  <c r="AM127" i="11"/>
  <c r="AN123" i="11" s="1"/>
  <c r="AM229" i="11"/>
  <c r="AN225" i="11" s="1"/>
  <c r="AK18" i="6"/>
  <c r="AM195" i="11"/>
  <c r="AN191" i="11" s="1"/>
  <c r="AL93" i="18"/>
  <c r="AL28" i="18" s="1"/>
  <c r="BN51" i="14"/>
  <c r="AJ47" i="6"/>
  <c r="H7" i="22"/>
  <c r="AM25" i="11"/>
  <c r="AN21" i="11" s="1"/>
  <c r="AM178" i="11"/>
  <c r="AN174" i="11" s="1"/>
  <c r="BX46" i="13"/>
  <c r="AM85" i="18"/>
  <c r="BL52" i="14"/>
  <c r="AN90" i="11"/>
  <c r="M96" i="11"/>
  <c r="M99" i="11" s="1"/>
  <c r="N95" i="11" s="1"/>
  <c r="AM69" i="18"/>
  <c r="BL45" i="14"/>
  <c r="L18" i="6"/>
  <c r="L28" i="6"/>
  <c r="AM79" i="18"/>
  <c r="AO370" i="11"/>
  <c r="AM84" i="18"/>
  <c r="AO234" i="11"/>
  <c r="AN48" i="11"/>
  <c r="AO44" i="11" s="1"/>
  <c r="AN39" i="11"/>
  <c r="M45" i="11"/>
  <c r="M48" i="11" s="1"/>
  <c r="N44" i="11" s="1"/>
  <c r="AN73" i="11"/>
  <c r="M79" i="11"/>
  <c r="M82" i="11" s="1"/>
  <c r="N78" i="11" s="1"/>
  <c r="AN192" i="11"/>
  <c r="M198" i="11"/>
  <c r="M201" i="11" s="1"/>
  <c r="N197" i="11" s="1"/>
  <c r="AN201" i="11"/>
  <c r="AO197" i="11" s="1"/>
  <c r="AM81" i="18"/>
  <c r="AN116" i="11"/>
  <c r="AO112" i="11" s="1"/>
  <c r="AN107" i="11"/>
  <c r="M113" i="11"/>
  <c r="AM76" i="18"/>
  <c r="AN243" i="11"/>
  <c r="M249" i="11"/>
  <c r="BO54" i="14"/>
  <c r="AN345" i="11"/>
  <c r="AN354" i="11"/>
  <c r="AO350" i="11" s="1"/>
  <c r="M351" i="11"/>
  <c r="M354" i="11" s="1"/>
  <c r="N350" i="11" s="1"/>
  <c r="AO421" i="11"/>
  <c r="AO387" i="11"/>
  <c r="AO319" i="11"/>
  <c r="AN430" i="11"/>
  <c r="M436" i="11"/>
  <c r="M439" i="11" s="1"/>
  <c r="N435" i="11" s="1"/>
  <c r="BN60" i="14"/>
  <c r="AN209" i="11"/>
  <c r="M215" i="11"/>
  <c r="M218" i="11" s="1"/>
  <c r="N214" i="11" s="1"/>
  <c r="AN328" i="11"/>
  <c r="M334" i="11"/>
  <c r="M337" i="11" s="1"/>
  <c r="N333" i="11" s="1"/>
  <c r="AM399" i="11"/>
  <c r="AN395" i="11" s="1"/>
  <c r="AF55" i="7"/>
  <c r="AF56" i="7"/>
  <c r="AG33" i="20"/>
  <c r="AM82" i="18"/>
  <c r="AO183" i="11"/>
  <c r="AM88" i="18"/>
  <c r="AN260" i="11"/>
  <c r="M266" i="11"/>
  <c r="M269" i="11" s="1"/>
  <c r="N265" i="11" s="1"/>
  <c r="BO57" i="14"/>
  <c r="AO149" i="11"/>
  <c r="AO81" i="11"/>
  <c r="BL59" i="14"/>
  <c r="AO166" i="11"/>
  <c r="AO302" i="11"/>
  <c r="AM92" i="18"/>
  <c r="L45" i="7"/>
  <c r="L44" i="7" s="1"/>
  <c r="AK44" i="7"/>
  <c r="AB15" i="9" s="1"/>
  <c r="AM73" i="18"/>
  <c r="AM75" i="18"/>
  <c r="AM90" i="18"/>
  <c r="BQ44" i="14"/>
  <c r="AN277" i="11"/>
  <c r="M283" i="11"/>
  <c r="M286" i="11" s="1"/>
  <c r="N282" i="11" s="1"/>
  <c r="AM263" i="11"/>
  <c r="AN259" i="11" s="1"/>
  <c r="AG24" i="20"/>
  <c r="AH36" i="20"/>
  <c r="AN175" i="11"/>
  <c r="M181" i="11"/>
  <c r="M184" i="11" s="1"/>
  <c r="N180" i="11" s="1"/>
  <c r="AN56" i="11"/>
  <c r="M62" i="11"/>
  <c r="M65" i="11" s="1"/>
  <c r="N61" i="11" s="1"/>
  <c r="AN379" i="11"/>
  <c r="M385" i="11"/>
  <c r="M388" i="11" s="1"/>
  <c r="N384" i="11" s="1"/>
  <c r="AN286" i="11"/>
  <c r="AO282" i="11" s="1"/>
  <c r="AC39" i="9"/>
  <c r="AM74" i="18"/>
  <c r="AK18" i="7"/>
  <c r="AB13" i="9" s="1"/>
  <c r="L20" i="7"/>
  <c r="L18" i="7" s="1"/>
  <c r="AM246" i="11"/>
  <c r="AN242" i="11" s="1"/>
  <c r="AM71" i="18"/>
  <c r="AK71" i="20"/>
  <c r="AK24" i="8"/>
  <c r="L67" i="20"/>
  <c r="BL55" i="14"/>
  <c r="AM433" i="11"/>
  <c r="AN429" i="11" s="1"/>
  <c r="W21" i="9"/>
  <c r="AM86" i="18"/>
  <c r="AN311" i="11"/>
  <c r="AN320" i="11"/>
  <c r="AO316" i="11" s="1"/>
  <c r="M317" i="11"/>
  <c r="M320" i="11" s="1"/>
  <c r="N316" i="11" s="1"/>
  <c r="AM72" i="18"/>
  <c r="BO49" i="14"/>
  <c r="AL13" i="18"/>
  <c r="AL14" i="8"/>
  <c r="BL44" i="13"/>
  <c r="AM78" i="18"/>
  <c r="AO438" i="11"/>
  <c r="AO47" i="11"/>
  <c r="AO200" i="11"/>
  <c r="AM59" i="11"/>
  <c r="AN55" i="11" s="1"/>
  <c r="BO56" i="14"/>
  <c r="BL48" i="14"/>
  <c r="AN294" i="11"/>
  <c r="M300" i="11"/>
  <c r="M303" i="11" s="1"/>
  <c r="N299" i="11" s="1"/>
  <c r="AM15" i="11"/>
  <c r="AN269" i="11"/>
  <c r="AO265" i="11" s="1"/>
  <c r="AN141" i="11"/>
  <c r="M147" i="11"/>
  <c r="AN150" i="11"/>
  <c r="AO146" i="11" s="1"/>
  <c r="BL46" i="14"/>
  <c r="AN99" i="11"/>
  <c r="AO95" i="11" s="1"/>
  <c r="AN439" i="11"/>
  <c r="AO435" i="11" s="1"/>
  <c r="AM59" i="20"/>
  <c r="AM83" i="18"/>
  <c r="AO217" i="11"/>
  <c r="AN158" i="11"/>
  <c r="AN167" i="11"/>
  <c r="AO163" i="11" s="1"/>
  <c r="M164" i="11"/>
  <c r="BN61" i="14"/>
  <c r="AN396" i="11"/>
  <c r="M402" i="11"/>
  <c r="M405" i="11" s="1"/>
  <c r="N401" i="11" s="1"/>
  <c r="AO64" i="11"/>
  <c r="AO251" i="11"/>
  <c r="AM70" i="18"/>
  <c r="AC34" i="9"/>
  <c r="AL13" i="6"/>
  <c r="AG34" i="8"/>
  <c r="AG30" i="19"/>
  <c r="AO404" i="11"/>
  <c r="AO353" i="11"/>
  <c r="AO115" i="11"/>
  <c r="AM77" i="18"/>
  <c r="AM80" i="18"/>
  <c r="BL50" i="14"/>
  <c r="BP53" i="14"/>
  <c r="AN22" i="11"/>
  <c r="M28" i="11"/>
  <c r="AN362" i="11"/>
  <c r="M368" i="11"/>
  <c r="M371" i="11" s="1"/>
  <c r="N367" i="11" s="1"/>
  <c r="AM348" i="11"/>
  <c r="AN344" i="11" s="1"/>
  <c r="AA9" i="9"/>
  <c r="AA10" i="9" s="1"/>
  <c r="AM14" i="11"/>
  <c r="BL58" i="14"/>
  <c r="BX45" i="13"/>
  <c r="AK43" i="6"/>
  <c r="W8" i="22" s="1"/>
  <c r="AK29" i="6"/>
  <c r="AN226" i="11"/>
  <c r="AN235" i="11"/>
  <c r="AO231" i="11" s="1"/>
  <c r="M232" i="11"/>
  <c r="AM89" i="18"/>
  <c r="AM416" i="11"/>
  <c r="AN412" i="11" s="1"/>
  <c r="AM144" i="11"/>
  <c r="AN140" i="11" s="1"/>
  <c r="AN124" i="11"/>
  <c r="M130" i="11"/>
  <c r="M133" i="11" s="1"/>
  <c r="N129" i="11" s="1"/>
  <c r="BX47" i="13"/>
  <c r="AO336" i="11"/>
  <c r="BL62" i="14"/>
  <c r="AO132" i="11"/>
  <c r="AO285" i="11"/>
  <c r="AO268" i="11"/>
  <c r="AO30" i="11"/>
  <c r="AO98" i="11"/>
  <c r="AM297" i="11"/>
  <c r="AN293" i="11" s="1"/>
  <c r="AM331" i="11"/>
  <c r="AN327" i="11" s="1"/>
  <c r="BM47" i="14"/>
  <c r="AM40" i="18"/>
  <c r="AM68" i="18"/>
  <c r="L13" i="8"/>
  <c r="AM87" i="18"/>
  <c r="AN252" i="11"/>
  <c r="AO248" i="11" s="1"/>
  <c r="AN413" i="11"/>
  <c r="M419" i="11"/>
  <c r="M422" i="11" s="1"/>
  <c r="N418" i="11" s="1"/>
  <c r="BX48" i="13"/>
  <c r="AM91" i="18"/>
  <c r="AM161" i="11"/>
  <c r="AN157" i="11" s="1"/>
  <c r="S20" i="14" l="1"/>
  <c r="BE32" i="17"/>
  <c r="BF29" i="17" s="1"/>
  <c r="BE14" i="20"/>
  <c r="BF16" i="20" s="1"/>
  <c r="BF15" i="20" s="1"/>
  <c r="BF22" i="8" s="1"/>
  <c r="BA169" i="10"/>
  <c r="BA172" i="10" s="1"/>
  <c r="BA12" i="8" s="1"/>
  <c r="S39" i="10"/>
  <c r="S37" i="10"/>
  <c r="S206" i="18"/>
  <c r="S233" i="18"/>
  <c r="BD143" i="18"/>
  <c r="V99" i="16"/>
  <c r="W96" i="16" s="1"/>
  <c r="AP45" i="19"/>
  <c r="AP46" i="19" s="1"/>
  <c r="AP33" i="8" s="1"/>
  <c r="BB41" i="16"/>
  <c r="BC38" i="16" s="1"/>
  <c r="BC40" i="16" s="1"/>
  <c r="S17" i="14"/>
  <c r="BE58" i="10"/>
  <c r="AB79" i="25"/>
  <c r="BE56" i="10"/>
  <c r="AB77" i="25"/>
  <c r="BE55" i="10"/>
  <c r="AB76" i="25"/>
  <c r="BE64" i="10"/>
  <c r="AB85" i="25"/>
  <c r="BE72" i="10"/>
  <c r="AB93" i="25"/>
  <c r="BE73" i="10"/>
  <c r="AB94" i="25"/>
  <c r="BE65" i="10"/>
  <c r="AB86" i="25"/>
  <c r="BE57" i="10"/>
  <c r="AB78" i="25"/>
  <c r="BE71" i="10"/>
  <c r="AB92" i="25"/>
  <c r="BE70" i="10"/>
  <c r="AB91" i="25"/>
  <c r="BE74" i="10"/>
  <c r="AB95" i="25"/>
  <c r="BE54" i="10"/>
  <c r="AB75" i="25"/>
  <c r="BE75" i="10"/>
  <c r="AB96" i="25"/>
  <c r="BE53" i="10"/>
  <c r="AB74" i="25"/>
  <c r="BE66" i="10"/>
  <c r="AB87" i="25"/>
  <c r="BE52" i="10"/>
  <c r="AB73" i="25"/>
  <c r="BE63" i="10"/>
  <c r="AB84" i="25"/>
  <c r="BE69" i="10"/>
  <c r="AB90" i="25"/>
  <c r="BE67" i="10"/>
  <c r="AB88" i="25"/>
  <c r="BE61" i="10"/>
  <c r="AB82" i="25"/>
  <c r="BE68" i="10"/>
  <c r="AB89" i="25"/>
  <c r="BE62" i="10"/>
  <c r="AB83" i="25"/>
  <c r="BE59" i="10"/>
  <c r="AB80" i="25"/>
  <c r="BE60" i="10"/>
  <c r="AB81" i="25"/>
  <c r="S16" i="13"/>
  <c r="BD200" i="18"/>
  <c r="AM39" i="18"/>
  <c r="S209" i="18"/>
  <c r="AL19" i="18"/>
  <c r="R169" i="18"/>
  <c r="S236" i="18"/>
  <c r="S172" i="18"/>
  <c r="S218" i="18"/>
  <c r="BR98" i="16"/>
  <c r="W98" i="16" s="1"/>
  <c r="AP44" i="19"/>
  <c r="AO40" i="7"/>
  <c r="S28" i="12"/>
  <c r="BE34" i="16"/>
  <c r="BE35" i="16" s="1"/>
  <c r="BF32" i="16" s="1"/>
  <c r="BF34" i="16" s="1"/>
  <c r="S21" i="12"/>
  <c r="BG138" i="14"/>
  <c r="BF164" i="14"/>
  <c r="BF25" i="14" s="1"/>
  <c r="BF214" i="18" s="1"/>
  <c r="BF241" i="18" s="1"/>
  <c r="BF155" i="14"/>
  <c r="BF16" i="14" s="1"/>
  <c r="BF205" i="18" s="1"/>
  <c r="BF232" i="18" s="1"/>
  <c r="BG129" i="14"/>
  <c r="BA98" i="18"/>
  <c r="BH142" i="14"/>
  <c r="BG168" i="14"/>
  <c r="BG29" i="14" s="1"/>
  <c r="BG13" i="19"/>
  <c r="BG16" i="19" s="1"/>
  <c r="BF36" i="7"/>
  <c r="S36" i="7" s="1"/>
  <c r="BG134" i="14"/>
  <c r="BF160" i="14"/>
  <c r="BF21" i="14" s="1"/>
  <c r="BF210" i="18" s="1"/>
  <c r="BF237" i="18" s="1"/>
  <c r="BH30" i="10"/>
  <c r="BG39" i="10"/>
  <c r="BD237" i="18"/>
  <c r="BB42" i="20"/>
  <c r="BB50" i="20" s="1"/>
  <c r="BA52" i="7"/>
  <c r="BH26" i="10"/>
  <c r="BG25" i="10"/>
  <c r="BG35" i="10"/>
  <c r="BG13" i="10"/>
  <c r="N37" i="6"/>
  <c r="E40" i="6"/>
  <c r="E37" i="6" s="1"/>
  <c r="BD177" i="18"/>
  <c r="L28" i="22"/>
  <c r="BE14" i="10"/>
  <c r="N28" i="22" s="1"/>
  <c r="BE143" i="10"/>
  <c r="AR38" i="9"/>
  <c r="BG139" i="14"/>
  <c r="BF165" i="14"/>
  <c r="BF26" i="14" s="1"/>
  <c r="BG144" i="14"/>
  <c r="BF170" i="14"/>
  <c r="BF31" i="14" s="1"/>
  <c r="BF220" i="18" s="1"/>
  <c r="BF247" i="18" s="1"/>
  <c r="BD185" i="18"/>
  <c r="BD15" i="20"/>
  <c r="BD22" i="8" s="1"/>
  <c r="BF155" i="10"/>
  <c r="S36" i="10"/>
  <c r="BD180" i="18"/>
  <c r="BA60" i="20"/>
  <c r="BA111" i="18"/>
  <c r="BN65" i="16"/>
  <c r="BN66" i="16" s="1"/>
  <c r="BO63" i="16" s="1"/>
  <c r="BE143" i="18"/>
  <c r="BE171" i="18"/>
  <c r="BE170" i="18" s="1"/>
  <c r="BE18" i="8" s="1"/>
  <c r="BF31" i="17"/>
  <c r="BF17" i="17" s="1"/>
  <c r="BF41" i="6" s="1"/>
  <c r="BF20" i="8"/>
  <c r="S20" i="8" s="1"/>
  <c r="Y29" i="22"/>
  <c r="BF29" i="12"/>
  <c r="BF28" i="12"/>
  <c r="BD240" i="18"/>
  <c r="BG104" i="13"/>
  <c r="BF157" i="13"/>
  <c r="BF18" i="13" s="1"/>
  <c r="BF150" i="18" s="1"/>
  <c r="BF177" i="18" s="1"/>
  <c r="BF158" i="13"/>
  <c r="BF19" i="13" s="1"/>
  <c r="BF151" i="18" s="1"/>
  <c r="BF178" i="18" s="1"/>
  <c r="BG105" i="13"/>
  <c r="AV43" i="9"/>
  <c r="BD248" i="18"/>
  <c r="BD242" i="18"/>
  <c r="BG106" i="13"/>
  <c r="BF159" i="13"/>
  <c r="BF20" i="13" s="1"/>
  <c r="BD191" i="18"/>
  <c r="BG147" i="14"/>
  <c r="BF173" i="14"/>
  <c r="BF34" i="14" s="1"/>
  <c r="AS28" i="16"/>
  <c r="AS29" i="16" s="1"/>
  <c r="BB169" i="10"/>
  <c r="BB172" i="10" s="1"/>
  <c r="BB12" i="8" s="1"/>
  <c r="BD187" i="18"/>
  <c r="BP46" i="16"/>
  <c r="BP47" i="16" s="1"/>
  <c r="BQ44" i="16" s="1"/>
  <c r="S145" i="18"/>
  <c r="R39" i="6"/>
  <c r="F39" i="6" s="1"/>
  <c r="AT45" i="9"/>
  <c r="BF157" i="10"/>
  <c r="S38" i="10"/>
  <c r="BF207" i="18"/>
  <c r="S18" i="14"/>
  <c r="BD179" i="18"/>
  <c r="BE38" i="6"/>
  <c r="BF155" i="18"/>
  <c r="S23" i="13"/>
  <c r="R33" i="6"/>
  <c r="AT46" i="9"/>
  <c r="BF216" i="18"/>
  <c r="S27" i="14"/>
  <c r="BE11" i="13"/>
  <c r="BF152" i="14"/>
  <c r="BF13" i="14" s="1"/>
  <c r="BF202" i="18" s="1"/>
  <c r="BF229" i="18" s="1"/>
  <c r="BG126" i="14"/>
  <c r="BG146" i="14"/>
  <c r="BF172" i="14"/>
  <c r="BF33" i="14" s="1"/>
  <c r="BF222" i="18" s="1"/>
  <c r="BF249" i="18" s="1"/>
  <c r="BD190" i="18"/>
  <c r="BH116" i="12"/>
  <c r="BG27" i="12"/>
  <c r="BF219" i="18"/>
  <c r="S30" i="14"/>
  <c r="BG137" i="14"/>
  <c r="BF163" i="14"/>
  <c r="BF24" i="14" s="1"/>
  <c r="R63" i="20"/>
  <c r="BD244" i="18"/>
  <c r="BF165" i="13"/>
  <c r="BF26" i="13" s="1"/>
  <c r="BF158" i="18" s="1"/>
  <c r="BF185" i="18" s="1"/>
  <c r="BG112" i="13"/>
  <c r="BD247" i="18"/>
  <c r="Q98" i="18"/>
  <c r="F50" i="10"/>
  <c r="F108" i="10"/>
  <c r="BE20" i="16"/>
  <c r="BE14" i="7" s="1"/>
  <c r="BF57" i="16"/>
  <c r="BF60" i="16" s="1"/>
  <c r="V46" i="16"/>
  <c r="W99" i="16"/>
  <c r="X96" i="16" s="1"/>
  <c r="BG114" i="13"/>
  <c r="BF167" i="13"/>
  <c r="BF28" i="13" s="1"/>
  <c r="BD176" i="18"/>
  <c r="X30" i="22"/>
  <c r="BG15" i="12"/>
  <c r="BG21" i="6" s="1"/>
  <c r="BG14" i="12"/>
  <c r="BH29" i="10"/>
  <c r="BG38" i="10"/>
  <c r="AQ47" i="9"/>
  <c r="AZ20" i="6"/>
  <c r="Q23" i="22" s="1"/>
  <c r="BG157" i="14"/>
  <c r="BG18" i="14" s="1"/>
  <c r="BH131" i="14"/>
  <c r="BD181" i="18"/>
  <c r="S192" i="18"/>
  <c r="BH140" i="14"/>
  <c r="BG166" i="14"/>
  <c r="BG27" i="14" s="1"/>
  <c r="BG162" i="14"/>
  <c r="BG23" i="14" s="1"/>
  <c r="BH136" i="14"/>
  <c r="BG169" i="14"/>
  <c r="BG30" i="14" s="1"/>
  <c r="BH143" i="14"/>
  <c r="BD184" i="18"/>
  <c r="BD188" i="18"/>
  <c r="AX19" i="7"/>
  <c r="AY167" i="10"/>
  <c r="AY173" i="10" s="1"/>
  <c r="BF147" i="18"/>
  <c r="S15" i="13"/>
  <c r="BD250" i="18"/>
  <c r="BF167" i="14"/>
  <c r="BF28" i="14" s="1"/>
  <c r="BG141" i="14"/>
  <c r="BB199" i="18"/>
  <c r="BB253" i="18" s="1"/>
  <c r="BA26" i="18"/>
  <c r="BA35" i="18"/>
  <c r="BG122" i="13"/>
  <c r="BF175" i="13"/>
  <c r="BF36" i="13" s="1"/>
  <c r="BF168" i="18" s="1"/>
  <c r="BF195" i="18" s="1"/>
  <c r="BD194" i="18"/>
  <c r="BB111" i="18"/>
  <c r="BB113" i="18" s="1"/>
  <c r="BB17" i="8" s="1"/>
  <c r="BB60" i="20"/>
  <c r="BB112" i="18" s="1"/>
  <c r="BC226" i="18"/>
  <c r="R226" i="18" s="1"/>
  <c r="R64" i="20"/>
  <c r="AY110" i="18"/>
  <c r="AY114" i="18" s="1"/>
  <c r="AX31" i="18"/>
  <c r="AX22" i="18"/>
  <c r="AO33" i="8"/>
  <c r="BD251" i="18"/>
  <c r="BF204" i="18"/>
  <c r="S15" i="14"/>
  <c r="BG113" i="13"/>
  <c r="BF166" i="13"/>
  <c r="BF27" i="13" s="1"/>
  <c r="BF159" i="18" s="1"/>
  <c r="BF186" i="18" s="1"/>
  <c r="AU43" i="9"/>
  <c r="BI62" i="12"/>
  <c r="BH13" i="12"/>
  <c r="AQ39" i="19"/>
  <c r="BH119" i="13"/>
  <c r="BG172" i="13"/>
  <c r="BG33" i="13" s="1"/>
  <c r="BD41" i="6"/>
  <c r="BG127" i="14"/>
  <c r="BF153" i="14"/>
  <c r="BF14" i="14" s="1"/>
  <c r="BF203" i="18" s="1"/>
  <c r="BF230" i="18" s="1"/>
  <c r="BF161" i="14"/>
  <c r="BF22" i="14" s="1"/>
  <c r="BF211" i="18" s="1"/>
  <c r="BF238" i="18" s="1"/>
  <c r="BG135" i="14"/>
  <c r="BF212" i="18"/>
  <c r="S23" i="14"/>
  <c r="Q32" i="15"/>
  <c r="R29" i="15" s="1"/>
  <c r="BH101" i="13"/>
  <c r="BG154" i="13"/>
  <c r="BG15" i="13" s="1"/>
  <c r="AU44" i="9"/>
  <c r="BD249" i="18"/>
  <c r="BD183" i="18"/>
  <c r="BF174" i="14"/>
  <c r="BF35" i="14" s="1"/>
  <c r="BG148" i="14"/>
  <c r="BH128" i="14"/>
  <c r="BG154" i="14"/>
  <c r="BG15" i="14" s="1"/>
  <c r="BD232" i="18"/>
  <c r="BG103" i="13"/>
  <c r="BF156" i="13"/>
  <c r="BF17" i="13" s="1"/>
  <c r="BH98" i="13"/>
  <c r="BG151" i="13"/>
  <c r="BG12" i="13" s="1"/>
  <c r="AY20" i="18"/>
  <c r="AY29" i="18"/>
  <c r="AZ96" i="18"/>
  <c r="AZ100" i="18" s="1"/>
  <c r="G26" i="22"/>
  <c r="O26" i="22" s="1"/>
  <c r="BC32" i="15"/>
  <c r="BC15" i="15"/>
  <c r="BC31" i="15"/>
  <c r="BC44" i="20"/>
  <c r="BC43" i="20" s="1"/>
  <c r="AT32" i="9"/>
  <c r="BC56" i="20"/>
  <c r="BC168" i="10"/>
  <c r="BC11" i="6"/>
  <c r="R11" i="6" s="1"/>
  <c r="BF161" i="13"/>
  <c r="BF22" i="13" s="1"/>
  <c r="BG108" i="13"/>
  <c r="BC13" i="20"/>
  <c r="BC19" i="20" s="1"/>
  <c r="BB29" i="7"/>
  <c r="BB49" i="7"/>
  <c r="BD189" i="18"/>
  <c r="BD238" i="18"/>
  <c r="BG116" i="13"/>
  <c r="BF169" i="13"/>
  <c r="BF30" i="13" s="1"/>
  <c r="Q60" i="20"/>
  <c r="AZ112" i="18"/>
  <c r="BG120" i="13"/>
  <c r="BF173" i="13"/>
  <c r="BF34" i="13" s="1"/>
  <c r="BD241" i="18"/>
  <c r="BG111" i="13"/>
  <c r="BF164" i="13"/>
  <c r="BF25" i="13" s="1"/>
  <c r="BD64" i="20"/>
  <c r="BD39" i="6"/>
  <c r="AQ49" i="9"/>
  <c r="Q34" i="6"/>
  <c r="BH27" i="10"/>
  <c r="BG36" i="10"/>
  <c r="BG110" i="13"/>
  <c r="BF163" i="13"/>
  <c r="BF24" i="13" s="1"/>
  <c r="BF156" i="18" s="1"/>
  <c r="BF183" i="18" s="1"/>
  <c r="BF159" i="10"/>
  <c r="S40" i="10"/>
  <c r="S148" i="18"/>
  <c r="BD173" i="18"/>
  <c r="S165" i="18"/>
  <c r="S245" i="18"/>
  <c r="BF174" i="13"/>
  <c r="BF35" i="13" s="1"/>
  <c r="BG121" i="13"/>
  <c r="AP32" i="8"/>
  <c r="AW42" i="9"/>
  <c r="BF144" i="18"/>
  <c r="S12" i="13"/>
  <c r="BD229" i="18"/>
  <c r="AS35" i="6"/>
  <c r="AS31" i="6" s="1"/>
  <c r="R16" i="22" s="1"/>
  <c r="AS14" i="17"/>
  <c r="BD63" i="20"/>
  <c r="BD33" i="6"/>
  <c r="BD193" i="18"/>
  <c r="T87" i="16"/>
  <c r="S19" i="13"/>
  <c r="AZ113" i="18"/>
  <c r="Q111" i="18"/>
  <c r="BE51" i="10"/>
  <c r="BE79" i="10"/>
  <c r="BE11" i="14"/>
  <c r="AZ15" i="8"/>
  <c r="Q15" i="8" s="1"/>
  <c r="Q99" i="18"/>
  <c r="BB13" i="15"/>
  <c r="BB17" i="15" s="1"/>
  <c r="BA25" i="7"/>
  <c r="Q22" i="6"/>
  <c r="BD195" i="18"/>
  <c r="BG132" i="14"/>
  <c r="BF158" i="14"/>
  <c r="BF19" i="14" s="1"/>
  <c r="AR40" i="6"/>
  <c r="AR15" i="16"/>
  <c r="AI17" i="9" s="1"/>
  <c r="BA99" i="18"/>
  <c r="BH109" i="13"/>
  <c r="BG162" i="13"/>
  <c r="BG23" i="13" s="1"/>
  <c r="BH102" i="13"/>
  <c r="BG155" i="13"/>
  <c r="BG16" i="13" s="1"/>
  <c r="K27" i="22"/>
  <c r="M27" i="22" s="1"/>
  <c r="BD141" i="10"/>
  <c r="BD162" i="10"/>
  <c r="AE27" i="22" s="1"/>
  <c r="BC227" i="18"/>
  <c r="BH31" i="10"/>
  <c r="BG40" i="10"/>
  <c r="S175" i="18"/>
  <c r="BA22" i="6"/>
  <c r="BE16" i="20"/>
  <c r="BE15" i="20" s="1"/>
  <c r="BE22" i="8" s="1"/>
  <c r="Z29" i="22"/>
  <c r="BF22" i="12"/>
  <c r="BF14" i="20" s="1"/>
  <c r="BF21" i="12"/>
  <c r="S27" i="13"/>
  <c r="S29" i="14"/>
  <c r="S15" i="12"/>
  <c r="BG156" i="14"/>
  <c r="BG17" i="14" s="1"/>
  <c r="BH130" i="14"/>
  <c r="BF170" i="13"/>
  <c r="BF31" i="13" s="1"/>
  <c r="BG117" i="13"/>
  <c r="BE24" i="18"/>
  <c r="BE22" i="7" s="1"/>
  <c r="BE33" i="18"/>
  <c r="BE47" i="7" s="1"/>
  <c r="BF258" i="18"/>
  <c r="BF266" i="18" s="1"/>
  <c r="BC170" i="18"/>
  <c r="BF171" i="14"/>
  <c r="BF32" i="14" s="1"/>
  <c r="BG145" i="14"/>
  <c r="AS13" i="17"/>
  <c r="AS12" i="7" s="1"/>
  <c r="AT22" i="17"/>
  <c r="BF96" i="10"/>
  <c r="AC88" i="25" s="1"/>
  <c r="BF82" i="10"/>
  <c r="AC74" i="25" s="1"/>
  <c r="BF154" i="10"/>
  <c r="BF83" i="10"/>
  <c r="AC75" i="25" s="1"/>
  <c r="BF97" i="10"/>
  <c r="AC89" i="25" s="1"/>
  <c r="BF104" i="10"/>
  <c r="AC96" i="25" s="1"/>
  <c r="BF102" i="10"/>
  <c r="AC94" i="25" s="1"/>
  <c r="BF91" i="10"/>
  <c r="AC83" i="25" s="1"/>
  <c r="BF88" i="10"/>
  <c r="BF85" i="10"/>
  <c r="AC77" i="25" s="1"/>
  <c r="BF89" i="10"/>
  <c r="AC81" i="25" s="1"/>
  <c r="BF86" i="10"/>
  <c r="AC78" i="25" s="1"/>
  <c r="BF93" i="10"/>
  <c r="AC85" i="25" s="1"/>
  <c r="BF92" i="10"/>
  <c r="AC84" i="25" s="1"/>
  <c r="BF80" i="10"/>
  <c r="AC72" i="25" s="1"/>
  <c r="BF84" i="10"/>
  <c r="AC76" i="25" s="1"/>
  <c r="BF98" i="10"/>
  <c r="AC90" i="25" s="1"/>
  <c r="BF95" i="10"/>
  <c r="AC87" i="25" s="1"/>
  <c r="BF100" i="10"/>
  <c r="AC92" i="25" s="1"/>
  <c r="BF101" i="10"/>
  <c r="AC93" i="25" s="1"/>
  <c r="BF103" i="10"/>
  <c r="AC95" i="25" s="1"/>
  <c r="BF90" i="10"/>
  <c r="BF99" i="10"/>
  <c r="AC91" i="25" s="1"/>
  <c r="BF94" i="10"/>
  <c r="S94" i="10" s="1"/>
  <c r="BF34" i="10"/>
  <c r="BF87" i="10"/>
  <c r="BF81" i="10"/>
  <c r="AC73" i="25" s="1"/>
  <c r="BG151" i="14"/>
  <c r="BG12" i="14" s="1"/>
  <c r="BH125" i="14"/>
  <c r="BG107" i="13"/>
  <c r="BF160" i="13"/>
  <c r="BF21" i="13" s="1"/>
  <c r="S151" i="18"/>
  <c r="BD178" i="18"/>
  <c r="BF168" i="13"/>
  <c r="BF29" i="13" s="1"/>
  <c r="BG115" i="13"/>
  <c r="BE228" i="18"/>
  <c r="BE227" i="18" s="1"/>
  <c r="BE19" i="8" s="1"/>
  <c r="BE200" i="18"/>
  <c r="BD235" i="18"/>
  <c r="BH133" i="14"/>
  <c r="BG159" i="14"/>
  <c r="BG20" i="14" s="1"/>
  <c r="BH32" i="10"/>
  <c r="BG41" i="10"/>
  <c r="BR55" i="16"/>
  <c r="BS52" i="16" s="1"/>
  <c r="BE30" i="18"/>
  <c r="BF103" i="18"/>
  <c r="BF107" i="18" s="1"/>
  <c r="BE21" i="18"/>
  <c r="BD50" i="10"/>
  <c r="BF171" i="13"/>
  <c r="BF32" i="13" s="1"/>
  <c r="BF164" i="18" s="1"/>
  <c r="BF191" i="18" s="1"/>
  <c r="BG118" i="13"/>
  <c r="BH99" i="13"/>
  <c r="BG152" i="13"/>
  <c r="BG13" i="13" s="1"/>
  <c r="BB77" i="16"/>
  <c r="BC74" i="16" s="1"/>
  <c r="BB16" i="16"/>
  <c r="F34" i="16"/>
  <c r="F35" i="16" s="1"/>
  <c r="G32" i="16" s="1"/>
  <c r="R35" i="16"/>
  <c r="S32" i="16" s="1"/>
  <c r="S13" i="13"/>
  <c r="BH171" i="12"/>
  <c r="BG20" i="12"/>
  <c r="BG20" i="8" s="1"/>
  <c r="BF153" i="13"/>
  <c r="BF14" i="13" s="1"/>
  <c r="BG100" i="13"/>
  <c r="BD186" i="18"/>
  <c r="BH28" i="10"/>
  <c r="BG37" i="10"/>
  <c r="BD230" i="18"/>
  <c r="BA34" i="6"/>
  <c r="BB32" i="18"/>
  <c r="BB46" i="7" s="1"/>
  <c r="BB23" i="18"/>
  <c r="BB21" i="7" s="1"/>
  <c r="BC117" i="18"/>
  <c r="BC139" i="18" s="1"/>
  <c r="BJ87" i="16"/>
  <c r="BJ88" i="16" s="1"/>
  <c r="BK85" i="16" s="1"/>
  <c r="S21" i="14"/>
  <c r="S13" i="10"/>
  <c r="V29" i="22"/>
  <c r="BF201" i="18"/>
  <c r="BA25" i="18"/>
  <c r="BA34" i="18"/>
  <c r="BB142" i="18"/>
  <c r="BB196" i="18" s="1"/>
  <c r="S26" i="13"/>
  <c r="BG21" i="15"/>
  <c r="BG25" i="15" s="1"/>
  <c r="BF26" i="7"/>
  <c r="S26" i="7" s="1"/>
  <c r="W55" i="16"/>
  <c r="X52" i="16" s="1"/>
  <c r="BO51" i="14"/>
  <c r="AL17" i="6"/>
  <c r="AL28" i="6" s="1"/>
  <c r="J9" i="22" s="1"/>
  <c r="P9" i="22"/>
  <c r="AM14" i="6"/>
  <c r="AO402" i="11"/>
  <c r="AO130" i="11"/>
  <c r="M235" i="11"/>
  <c r="N231" i="11" s="1"/>
  <c r="BY45" i="13"/>
  <c r="AH27" i="19"/>
  <c r="AG41" i="7"/>
  <c r="AO249" i="11"/>
  <c r="AN63" i="18"/>
  <c r="AN398" i="11"/>
  <c r="M398" i="11" s="1"/>
  <c r="AN397" i="11"/>
  <c r="M397" i="11" s="1"/>
  <c r="M396" i="11"/>
  <c r="AN57" i="18"/>
  <c r="AN296" i="11"/>
  <c r="M296" i="11" s="1"/>
  <c r="AN295" i="11"/>
  <c r="M295" i="11" s="1"/>
  <c r="M294" i="11"/>
  <c r="AN261" i="11"/>
  <c r="M261" i="11" s="1"/>
  <c r="AN262" i="11"/>
  <c r="M262" i="11" s="1"/>
  <c r="AN55" i="18"/>
  <c r="M260" i="11"/>
  <c r="AN45" i="18"/>
  <c r="AN92" i="11"/>
  <c r="M92" i="11" s="1"/>
  <c r="AN91" i="11"/>
  <c r="M90" i="11"/>
  <c r="BP49" i="14"/>
  <c r="AO300" i="11"/>
  <c r="AO147" i="11"/>
  <c r="AO150" i="11" s="1"/>
  <c r="AP146" i="11" s="1"/>
  <c r="BP54" i="14"/>
  <c r="L29" i="6"/>
  <c r="L43" i="6"/>
  <c r="AN50" i="18"/>
  <c r="AN177" i="11"/>
  <c r="M177" i="11" s="1"/>
  <c r="AN176" i="11"/>
  <c r="M176" i="11" s="1"/>
  <c r="M175" i="11"/>
  <c r="AO181" i="11"/>
  <c r="BO60" i="14"/>
  <c r="AO232" i="11"/>
  <c r="AO235" i="11" s="1"/>
  <c r="AP231" i="11" s="1"/>
  <c r="AO96" i="11"/>
  <c r="AO99" i="11" s="1"/>
  <c r="AP95" i="11" s="1"/>
  <c r="AN41" i="18"/>
  <c r="AN23" i="11"/>
  <c r="AN24" i="11"/>
  <c r="AN13" i="11"/>
  <c r="M22" i="11"/>
  <c r="M167" i="11"/>
  <c r="N163" i="11" s="1"/>
  <c r="BM46" i="14"/>
  <c r="AO436" i="11"/>
  <c r="AO439" i="11" s="1"/>
  <c r="AP435" i="11" s="1"/>
  <c r="AL27" i="18"/>
  <c r="AL45" i="7"/>
  <c r="AL44" i="7" s="1"/>
  <c r="AC15" i="9" s="1"/>
  <c r="AN278" i="11"/>
  <c r="AN279" i="11"/>
  <c r="M279" i="11" s="1"/>
  <c r="AN56" i="18"/>
  <c r="M277" i="11"/>
  <c r="AO164" i="11"/>
  <c r="BP57" i="14"/>
  <c r="AG34" i="20"/>
  <c r="AH31" i="20" s="1"/>
  <c r="AO368" i="11"/>
  <c r="BM52" i="14"/>
  <c r="M31" i="11"/>
  <c r="N27" i="11" s="1"/>
  <c r="AO28" i="11"/>
  <c r="AL18" i="18"/>
  <c r="AL20" i="7"/>
  <c r="AL18" i="7" s="1"/>
  <c r="AC13" i="9" s="1"/>
  <c r="AN329" i="11"/>
  <c r="M329" i="11" s="1"/>
  <c r="AN59" i="18"/>
  <c r="AN330" i="11"/>
  <c r="M330" i="11" s="1"/>
  <c r="M328" i="11"/>
  <c r="AO419" i="11"/>
  <c r="AN51" i="18"/>
  <c r="AN193" i="11"/>
  <c r="M193" i="11" s="1"/>
  <c r="AN194" i="11"/>
  <c r="M192" i="11"/>
  <c r="AM16" i="11"/>
  <c r="AM24" i="7" s="1"/>
  <c r="AM23" i="7" s="1"/>
  <c r="AD12" i="9" s="1"/>
  <c r="AM15" i="6"/>
  <c r="BM55" i="14"/>
  <c r="AN380" i="11"/>
  <c r="AN381" i="11"/>
  <c r="M381" i="11" s="1"/>
  <c r="AN62" i="18"/>
  <c r="M379" i="11"/>
  <c r="AG53" i="6"/>
  <c r="T4" i="22" s="1"/>
  <c r="AG29" i="20"/>
  <c r="BR44" i="14"/>
  <c r="BM59" i="14"/>
  <c r="AN432" i="11"/>
  <c r="M432" i="11" s="1"/>
  <c r="AN65" i="18"/>
  <c r="AN431" i="11"/>
  <c r="M431" i="11" s="1"/>
  <c r="M430" i="11"/>
  <c r="M116" i="11"/>
  <c r="N112" i="11" s="1"/>
  <c r="BM45" i="14"/>
  <c r="AN61" i="18"/>
  <c r="AN364" i="11"/>
  <c r="M364" i="11" s="1"/>
  <c r="AN363" i="11"/>
  <c r="M363" i="11" s="1"/>
  <c r="M362" i="11"/>
  <c r="AL13" i="8"/>
  <c r="AO266" i="11"/>
  <c r="AO269" i="11" s="1"/>
  <c r="AP265" i="11" s="1"/>
  <c r="AC33" i="9"/>
  <c r="AB9" i="22" s="1"/>
  <c r="BQ53" i="14"/>
  <c r="AN48" i="18"/>
  <c r="AN142" i="11"/>
  <c r="M142" i="11" s="1"/>
  <c r="AN143" i="11"/>
  <c r="M143" i="11" s="1"/>
  <c r="M141" i="11"/>
  <c r="BM48" i="14"/>
  <c r="L71" i="20"/>
  <c r="M252" i="11"/>
  <c r="N248" i="11" s="1"/>
  <c r="AN109" i="11"/>
  <c r="M109" i="11" s="1"/>
  <c r="AN108" i="11"/>
  <c r="AN46" i="18"/>
  <c r="M107" i="11"/>
  <c r="AM67" i="18"/>
  <c r="BM58" i="14"/>
  <c r="AL18" i="6"/>
  <c r="AO113" i="11"/>
  <c r="BN47" i="14"/>
  <c r="BY47" i="13"/>
  <c r="AO351" i="11"/>
  <c r="AO354" i="11" s="1"/>
  <c r="AP350" i="11" s="1"/>
  <c r="AO62" i="11"/>
  <c r="AM58" i="20"/>
  <c r="AM66" i="18"/>
  <c r="AO198" i="11"/>
  <c r="BM44" i="13"/>
  <c r="AK21" i="8"/>
  <c r="AK11" i="8" s="1"/>
  <c r="L24" i="8"/>
  <c r="AN211" i="11"/>
  <c r="M211" i="11" s="1"/>
  <c r="AN210" i="11"/>
  <c r="AN52" i="18"/>
  <c r="M209" i="11"/>
  <c r="AO317" i="11"/>
  <c r="AN54" i="18"/>
  <c r="AN244" i="11"/>
  <c r="M244" i="11" s="1"/>
  <c r="AN245" i="11"/>
  <c r="M245" i="11" s="1"/>
  <c r="M243" i="11"/>
  <c r="BY46" i="13"/>
  <c r="BM62" i="14"/>
  <c r="AN228" i="11"/>
  <c r="M228" i="11" s="1"/>
  <c r="AN53" i="18"/>
  <c r="AN227" i="11"/>
  <c r="M227" i="11" s="1"/>
  <c r="M226" i="11"/>
  <c r="AG78" i="19"/>
  <c r="AG31" i="8"/>
  <c r="AG40" i="8" s="1"/>
  <c r="AG41" i="8" s="1"/>
  <c r="BO61" i="14"/>
  <c r="BY48" i="13"/>
  <c r="AN159" i="11"/>
  <c r="M159" i="11" s="1"/>
  <c r="AN160" i="11"/>
  <c r="M160" i="11" s="1"/>
  <c r="AN49" i="18"/>
  <c r="M158" i="11"/>
  <c r="AB8" i="9"/>
  <c r="AK44" i="6"/>
  <c r="AK46" i="6"/>
  <c r="AO283" i="11"/>
  <c r="AO286" i="11" s="1"/>
  <c r="AP282" i="11" s="1"/>
  <c r="BM50" i="14"/>
  <c r="AO215" i="11"/>
  <c r="BP56" i="14"/>
  <c r="BQ56" i="14" s="1"/>
  <c r="AN58" i="18"/>
  <c r="AN312" i="11"/>
  <c r="AN313" i="11"/>
  <c r="M313" i="11" s="1"/>
  <c r="M311" i="11"/>
  <c r="AK72" i="20"/>
  <c r="AK31" i="7" s="1"/>
  <c r="L31" i="7" s="1"/>
  <c r="AK73" i="20"/>
  <c r="AK51" i="7" s="1"/>
  <c r="L51" i="7" s="1"/>
  <c r="AL54" i="20"/>
  <c r="AN43" i="18"/>
  <c r="AN58" i="11"/>
  <c r="M58" i="11" s="1"/>
  <c r="AN57" i="11"/>
  <c r="M57" i="11" s="1"/>
  <c r="M56" i="11"/>
  <c r="AN44" i="18"/>
  <c r="AN74" i="11"/>
  <c r="AN75" i="11"/>
  <c r="M75" i="11" s="1"/>
  <c r="M73" i="11"/>
  <c r="AN42" i="18"/>
  <c r="AN41" i="11"/>
  <c r="M41" i="11" s="1"/>
  <c r="AN40" i="11"/>
  <c r="M39" i="11"/>
  <c r="AO334" i="11"/>
  <c r="M150" i="11"/>
  <c r="N146" i="11" s="1"/>
  <c r="AN64" i="18"/>
  <c r="AN414" i="11"/>
  <c r="M414" i="11" s="1"/>
  <c r="AN415" i="11"/>
  <c r="M415" i="11" s="1"/>
  <c r="M413" i="11"/>
  <c r="AN47" i="18"/>
  <c r="AN125" i="11"/>
  <c r="AN126" i="11"/>
  <c r="M126" i="11" s="1"/>
  <c r="M124" i="11"/>
  <c r="AO45" i="11"/>
  <c r="AO79" i="11"/>
  <c r="AO385" i="11"/>
  <c r="AN60" i="18"/>
  <c r="AN346" i="11"/>
  <c r="M346" i="11" s="1"/>
  <c r="AN347" i="11"/>
  <c r="M347" i="11" s="1"/>
  <c r="M345" i="11"/>
  <c r="AP63" i="11"/>
  <c r="AP352" i="11"/>
  <c r="AP335" i="11"/>
  <c r="AP148" i="11"/>
  <c r="AP29" i="11"/>
  <c r="AP182" i="11"/>
  <c r="AP403" i="11"/>
  <c r="AP131" i="11"/>
  <c r="AP46" i="11"/>
  <c r="AP437" i="11"/>
  <c r="AP301" i="11"/>
  <c r="AP386" i="11"/>
  <c r="AP250" i="11"/>
  <c r="AP233" i="11"/>
  <c r="AP199" i="11"/>
  <c r="AP284" i="11"/>
  <c r="AP369" i="11"/>
  <c r="AP97" i="11"/>
  <c r="AP420" i="11"/>
  <c r="AP267" i="11"/>
  <c r="AP318" i="11"/>
  <c r="AP216" i="11"/>
  <c r="AP114" i="11"/>
  <c r="AP165" i="11"/>
  <c r="AP80" i="11"/>
  <c r="S222" i="18" l="1"/>
  <c r="S17" i="17"/>
  <c r="S31" i="17"/>
  <c r="AP47" i="19"/>
  <c r="BC17" i="16"/>
  <c r="BC41" i="16"/>
  <c r="BD38" i="16" s="1"/>
  <c r="BD40" i="16" s="1"/>
  <c r="R40" i="16"/>
  <c r="F40" i="16" s="1"/>
  <c r="F41" i="16" s="1"/>
  <c r="G38" i="16" s="1"/>
  <c r="S31" i="14"/>
  <c r="S220" i="18"/>
  <c r="S34" i="16"/>
  <c r="S18" i="13"/>
  <c r="BG17" i="20"/>
  <c r="T17" i="20" s="1"/>
  <c r="BF38" i="6"/>
  <c r="S38" i="6" s="1"/>
  <c r="BE50" i="10"/>
  <c r="S25" i="14"/>
  <c r="S205" i="18"/>
  <c r="S16" i="14"/>
  <c r="S249" i="18"/>
  <c r="S159" i="18"/>
  <c r="AB100" i="25"/>
  <c r="S14" i="14"/>
  <c r="S35" i="16"/>
  <c r="T32" i="16" s="1"/>
  <c r="S214" i="18"/>
  <c r="S202" i="18"/>
  <c r="S177" i="18"/>
  <c r="AN297" i="11"/>
  <c r="AO293" i="11" s="1"/>
  <c r="BF59" i="10"/>
  <c r="S59" i="10" s="1"/>
  <c r="AC80" i="25"/>
  <c r="S238" i="18"/>
  <c r="AB114" i="25"/>
  <c r="AB104" i="25"/>
  <c r="AB112" i="25"/>
  <c r="AB99" i="25"/>
  <c r="AB110" i="25"/>
  <c r="AB101" i="25"/>
  <c r="BF58" i="10"/>
  <c r="S58" i="10" s="1"/>
  <c r="AC79" i="25"/>
  <c r="AB123" i="25"/>
  <c r="AB102" i="25"/>
  <c r="AB109" i="25"/>
  <c r="AB108" i="25"/>
  <c r="BF65" i="10"/>
  <c r="S65" i="10" s="1"/>
  <c r="S122" i="10" s="1"/>
  <c r="AC86" i="25"/>
  <c r="AB122" i="25"/>
  <c r="AB107" i="25"/>
  <c r="S88" i="10"/>
  <c r="BF153" i="10"/>
  <c r="AD29" i="22" s="1"/>
  <c r="S13" i="14"/>
  <c r="AB117" i="25"/>
  <c r="AB121" i="25"/>
  <c r="AB106" i="25"/>
  <c r="BF61" i="10"/>
  <c r="S61" i="10" s="1"/>
  <c r="AC82" i="25"/>
  <c r="AB118" i="25"/>
  <c r="AB113" i="25"/>
  <c r="AB115" i="25"/>
  <c r="AB111" i="25"/>
  <c r="AB120" i="25"/>
  <c r="AB105" i="25"/>
  <c r="S229" i="18"/>
  <c r="AB116" i="25"/>
  <c r="AB119" i="25"/>
  <c r="AB103" i="25"/>
  <c r="S203" i="18"/>
  <c r="AN178" i="11"/>
  <c r="AO174" i="11" s="1"/>
  <c r="S195" i="18"/>
  <c r="S237" i="18"/>
  <c r="S232" i="18"/>
  <c r="S178" i="18"/>
  <c r="BD170" i="18"/>
  <c r="BD18" i="8" s="1"/>
  <c r="BF11" i="14"/>
  <c r="BF39" i="6" s="1"/>
  <c r="S22" i="14"/>
  <c r="S210" i="18"/>
  <c r="BK87" i="16"/>
  <c r="BK88" i="16" s="1"/>
  <c r="BL85" i="16" s="1"/>
  <c r="BL87" i="16" s="1"/>
  <c r="BA96" i="18"/>
  <c r="BA100" i="18" s="1"/>
  <c r="AZ20" i="18"/>
  <c r="Q20" i="18" s="1"/>
  <c r="AZ29" i="18"/>
  <c r="Q29" i="18" s="1"/>
  <c r="BG16" i="20"/>
  <c r="S14" i="20"/>
  <c r="BO65" i="16"/>
  <c r="BO66" i="16" s="1"/>
  <c r="BP63" i="16" s="1"/>
  <c r="BQ46" i="16"/>
  <c r="BQ47" i="16" s="1"/>
  <c r="BR44" i="16" s="1"/>
  <c r="BH172" i="13"/>
  <c r="BH33" i="13" s="1"/>
  <c r="BH165" i="18" s="1"/>
  <c r="BH192" i="18" s="1"/>
  <c r="BI119" i="13"/>
  <c r="BH113" i="13"/>
  <c r="BG166" i="13"/>
  <c r="BG27" i="13" s="1"/>
  <c r="S32" i="17"/>
  <c r="T29" i="17" s="1"/>
  <c r="Y30" i="22"/>
  <c r="BG29" i="12"/>
  <c r="BG32" i="6" s="1"/>
  <c r="BG28" i="12"/>
  <c r="BF243" i="18"/>
  <c r="S243" i="18" s="1"/>
  <c r="S216" i="18"/>
  <c r="BH106" i="13"/>
  <c r="BG159" i="13"/>
  <c r="BG20" i="13" s="1"/>
  <c r="S32" i="13"/>
  <c r="S22" i="8"/>
  <c r="BI26" i="10"/>
  <c r="BH25" i="10"/>
  <c r="BH35" i="10"/>
  <c r="BH13" i="10"/>
  <c r="V31" i="22" s="1"/>
  <c r="BH129" i="14"/>
  <c r="BG155" i="14"/>
  <c r="BG16" i="14" s="1"/>
  <c r="K28" i="22"/>
  <c r="M28" i="22" s="1"/>
  <c r="BE141" i="10"/>
  <c r="BE162" i="10"/>
  <c r="AE28" i="22" s="1"/>
  <c r="BI128" i="14"/>
  <c r="BH154" i="14"/>
  <c r="BH15" i="14" s="1"/>
  <c r="BH204" i="18" s="1"/>
  <c r="BH231" i="18" s="1"/>
  <c r="BH122" i="13"/>
  <c r="BG175" i="13"/>
  <c r="BG36" i="13" s="1"/>
  <c r="AX42" i="9"/>
  <c r="G46" i="16"/>
  <c r="G47" i="16" s="1"/>
  <c r="H44" i="16" s="1"/>
  <c r="V47" i="16"/>
  <c r="W44" i="16" s="1"/>
  <c r="BH112" i="13"/>
  <c r="BG165" i="13"/>
  <c r="BG26" i="13" s="1"/>
  <c r="BI116" i="12"/>
  <c r="BH27" i="12"/>
  <c r="BF234" i="18"/>
  <c r="S234" i="18" s="1"/>
  <c r="S207" i="18"/>
  <c r="BH105" i="13"/>
  <c r="BG158" i="13"/>
  <c r="BG19" i="13" s="1"/>
  <c r="BD41" i="16"/>
  <c r="BE38" i="16" s="1"/>
  <c r="BD17" i="16"/>
  <c r="S185" i="18"/>
  <c r="BI28" i="10"/>
  <c r="BH37" i="10"/>
  <c r="BH156" i="10" s="1"/>
  <c r="BG209" i="18"/>
  <c r="BF53" i="10"/>
  <c r="S53" i="10" s="1"/>
  <c r="S82" i="10"/>
  <c r="BD169" i="18"/>
  <c r="BC23" i="18"/>
  <c r="BC32" i="18"/>
  <c r="BD117" i="18"/>
  <c r="BD139" i="18" s="1"/>
  <c r="BG145" i="18"/>
  <c r="BG103" i="18"/>
  <c r="BG107" i="18" s="1"/>
  <c r="BF21" i="18"/>
  <c r="S21" i="18" s="1"/>
  <c r="BF30" i="18"/>
  <c r="S30" i="18" s="1"/>
  <c r="BH107" i="13"/>
  <c r="BG160" i="13"/>
  <c r="BG21" i="13" s="1"/>
  <c r="BF72" i="10"/>
  <c r="S72" i="10" s="1"/>
  <c r="S101" i="10"/>
  <c r="BF56" i="10"/>
  <c r="S56" i="10" s="1"/>
  <c r="S85" i="10"/>
  <c r="AT24" i="17"/>
  <c r="AT25" i="17" s="1"/>
  <c r="BF163" i="18"/>
  <c r="S31" i="13"/>
  <c r="BI31" i="10"/>
  <c r="BH40" i="10"/>
  <c r="BH159" i="10" s="1"/>
  <c r="G28" i="22"/>
  <c r="O28" i="22" s="1"/>
  <c r="BE15" i="15"/>
  <c r="BE56" i="20"/>
  <c r="BE55" i="20" s="1"/>
  <c r="BE31" i="15"/>
  <c r="BE26" i="6" s="1"/>
  <c r="AV38" i="9" s="1"/>
  <c r="BE44" i="20"/>
  <c r="BE43" i="20" s="1"/>
  <c r="BE32" i="15"/>
  <c r="AV32" i="9"/>
  <c r="BE168" i="10"/>
  <c r="BE11" i="6"/>
  <c r="BF166" i="18"/>
  <c r="S34" i="13"/>
  <c r="BC170" i="10"/>
  <c r="BC171" i="10"/>
  <c r="BG174" i="14"/>
  <c r="BG35" i="14" s="1"/>
  <c r="BH148" i="14"/>
  <c r="BF239" i="18"/>
  <c r="S239" i="18" s="1"/>
  <c r="S212" i="18"/>
  <c r="AQ59" i="19"/>
  <c r="AQ60" i="19" s="1"/>
  <c r="AQ41" i="19" s="1"/>
  <c r="AQ45" i="19"/>
  <c r="AQ42" i="19"/>
  <c r="S22" i="12"/>
  <c r="BG57" i="16"/>
  <c r="BG60" i="16" s="1"/>
  <c r="BF20" i="16"/>
  <c r="AT26" i="16"/>
  <c r="AS14" i="16"/>
  <c r="AS13" i="7" s="1"/>
  <c r="S158" i="18"/>
  <c r="S87" i="10"/>
  <c r="BC42" i="20"/>
  <c r="BC50" i="20" s="1"/>
  <c r="BB52" i="7"/>
  <c r="S241" i="18"/>
  <c r="BE64" i="20"/>
  <c r="BE226" i="18" s="1"/>
  <c r="BE39" i="6"/>
  <c r="AV45" i="9" s="1"/>
  <c r="BF60" i="10"/>
  <c r="S60" i="10" s="1"/>
  <c r="S89" i="10"/>
  <c r="BH132" i="14"/>
  <c r="BG158" i="14"/>
  <c r="BG19" i="14" s="1"/>
  <c r="BF228" i="18"/>
  <c r="S201" i="18"/>
  <c r="BG153" i="13"/>
  <c r="BG14" i="13" s="1"/>
  <c r="BH100" i="13"/>
  <c r="BI99" i="13"/>
  <c r="BH152" i="13"/>
  <c r="BH13" i="13" s="1"/>
  <c r="BH145" i="18" s="1"/>
  <c r="BH172" i="18" s="1"/>
  <c r="BI125" i="14"/>
  <c r="BH151" i="14"/>
  <c r="BH12" i="14" s="1"/>
  <c r="BF71" i="10"/>
  <c r="S71" i="10" s="1"/>
  <c r="S100" i="10"/>
  <c r="BC19" i="8"/>
  <c r="R19" i="8" s="1"/>
  <c r="F19" i="8" s="1"/>
  <c r="R227" i="18"/>
  <c r="S168" i="18"/>
  <c r="AU45" i="9"/>
  <c r="BG173" i="13"/>
  <c r="BG34" i="13" s="1"/>
  <c r="BH120" i="13"/>
  <c r="BC55" i="20"/>
  <c r="R55" i="20" s="1"/>
  <c r="R56" i="20"/>
  <c r="BF224" i="18"/>
  <c r="S35" i="14"/>
  <c r="BH135" i="14"/>
  <c r="BG161" i="14"/>
  <c r="BG22" i="14" s="1"/>
  <c r="BF231" i="18"/>
  <c r="S231" i="18" s="1"/>
  <c r="S204" i="18"/>
  <c r="AY22" i="18"/>
  <c r="AZ110" i="18"/>
  <c r="AZ114" i="18" s="1"/>
  <c r="AY31" i="18"/>
  <c r="BI143" i="14"/>
  <c r="BH169" i="14"/>
  <c r="BH30" i="14" s="1"/>
  <c r="BH219" i="18" s="1"/>
  <c r="BH246" i="18" s="1"/>
  <c r="AS18" i="16"/>
  <c r="BF32" i="17"/>
  <c r="BG29" i="17" s="1"/>
  <c r="BA113" i="18"/>
  <c r="S247" i="18"/>
  <c r="BH13" i="19"/>
  <c r="BH16" i="19" s="1"/>
  <c r="BG36" i="7"/>
  <c r="BH138" i="14"/>
  <c r="BG164" i="14"/>
  <c r="BG25" i="14" s="1"/>
  <c r="BF208" i="18"/>
  <c r="S19" i="14"/>
  <c r="BG204" i="18"/>
  <c r="BF146" i="18"/>
  <c r="S14" i="13"/>
  <c r="BS54" i="16"/>
  <c r="BS55" i="16" s="1"/>
  <c r="BT52" i="16" s="1"/>
  <c r="BT54" i="16" s="1"/>
  <c r="BT55" i="16" s="1"/>
  <c r="BU52" i="16" s="1"/>
  <c r="BU54" i="16" s="1"/>
  <c r="BU55" i="16" s="1"/>
  <c r="BV52" i="16" s="1"/>
  <c r="BV54" i="16" s="1"/>
  <c r="BV55" i="16" s="1"/>
  <c r="BW52" i="16" s="1"/>
  <c r="BW54" i="16" s="1"/>
  <c r="BW55" i="16" s="1"/>
  <c r="BX52" i="16" s="1"/>
  <c r="BD227" i="18"/>
  <c r="BG201" i="18"/>
  <c r="BF66" i="10"/>
  <c r="S66" i="10" s="1"/>
  <c r="S95" i="10"/>
  <c r="BF62" i="10"/>
  <c r="S62" i="10" s="1"/>
  <c r="S91" i="10"/>
  <c r="BH145" i="14"/>
  <c r="BG171" i="14"/>
  <c r="BG32" i="14" s="1"/>
  <c r="BH156" i="14"/>
  <c r="BH17" i="14" s="1"/>
  <c r="BH206" i="18" s="1"/>
  <c r="BH233" i="18" s="1"/>
  <c r="BI130" i="14"/>
  <c r="BA15" i="8"/>
  <c r="Q20" i="6"/>
  <c r="Q113" i="18"/>
  <c r="AZ17" i="8"/>
  <c r="Q17" i="8" s="1"/>
  <c r="BD226" i="18"/>
  <c r="BG144" i="18"/>
  <c r="X31" i="22"/>
  <c r="BH15" i="12"/>
  <c r="BH14" i="12"/>
  <c r="BH21" i="6"/>
  <c r="BC199" i="18"/>
  <c r="BC253" i="18" s="1"/>
  <c r="BB26" i="18"/>
  <c r="BB35" i="18"/>
  <c r="BG219" i="18"/>
  <c r="BI131" i="14"/>
  <c r="BH157" i="14"/>
  <c r="BH18" i="14" s="1"/>
  <c r="BH207" i="18" s="1"/>
  <c r="BH234" i="18" s="1"/>
  <c r="F33" i="6"/>
  <c r="BH104" i="13"/>
  <c r="BG157" i="13"/>
  <c r="BG18" i="13" s="1"/>
  <c r="S41" i="6"/>
  <c r="BA112" i="18"/>
  <c r="BH144" i="14"/>
  <c r="BG170" i="14"/>
  <c r="BG31" i="14" s="1"/>
  <c r="S150" i="18"/>
  <c r="BG218" i="18"/>
  <c r="BC76" i="16"/>
  <c r="BC77" i="16" s="1"/>
  <c r="BD74" i="16" s="1"/>
  <c r="BD76" i="16" s="1"/>
  <c r="BG26" i="7"/>
  <c r="BH21" i="15"/>
  <c r="BH25" i="15" s="1"/>
  <c r="Z30" i="22"/>
  <c r="BG21" i="12"/>
  <c r="BG22" i="12"/>
  <c r="BF52" i="10"/>
  <c r="S52" i="10" s="1"/>
  <c r="S81" i="10"/>
  <c r="BF69" i="10"/>
  <c r="S69" i="10" s="1"/>
  <c r="S98" i="10"/>
  <c r="BF73" i="10"/>
  <c r="S73" i="10" s="1"/>
  <c r="S102" i="10"/>
  <c r="BF221" i="18"/>
  <c r="S32" i="14"/>
  <c r="BG206" i="18"/>
  <c r="BH121" i="13"/>
  <c r="BG174" i="13"/>
  <c r="BG35" i="13" s="1"/>
  <c r="BF157" i="18"/>
  <c r="S25" i="13"/>
  <c r="Q112" i="18"/>
  <c r="R43" i="20"/>
  <c r="BH151" i="13"/>
  <c r="BH12" i="13" s="1"/>
  <c r="BI98" i="13"/>
  <c r="S230" i="18"/>
  <c r="BJ62" i="12"/>
  <c r="BI13" i="12"/>
  <c r="BF174" i="18"/>
  <c r="S174" i="18" s="1"/>
  <c r="S147" i="18"/>
  <c r="BI136" i="14"/>
  <c r="BH162" i="14"/>
  <c r="BH23" i="14" s="1"/>
  <c r="BH212" i="18" s="1"/>
  <c r="BH239" i="18" s="1"/>
  <c r="BG207" i="18"/>
  <c r="BG172" i="14"/>
  <c r="BG33" i="14" s="1"/>
  <c r="BH146" i="14"/>
  <c r="BF223" i="18"/>
  <c r="S34" i="14"/>
  <c r="BF215" i="18"/>
  <c r="S26" i="14"/>
  <c r="BG158" i="10"/>
  <c r="BH168" i="14"/>
  <c r="BH29" i="14" s="1"/>
  <c r="BH218" i="18" s="1"/>
  <c r="BH245" i="18" s="1"/>
  <c r="BI142" i="14"/>
  <c r="BR99" i="16"/>
  <c r="BS96" i="16" s="1"/>
  <c r="BS98" i="16" s="1"/>
  <c r="BB22" i="6"/>
  <c r="BF57" i="10"/>
  <c r="S57" i="10" s="1"/>
  <c r="S86" i="10"/>
  <c r="S90" i="10"/>
  <c r="BF74" i="10"/>
  <c r="S74" i="10" s="1"/>
  <c r="S103" i="10"/>
  <c r="BI109" i="13"/>
  <c r="BH162" i="13"/>
  <c r="BH23" i="13" s="1"/>
  <c r="BH155" i="18" s="1"/>
  <c r="BH182" i="18" s="1"/>
  <c r="AR49" i="9"/>
  <c r="BI171" i="12"/>
  <c r="BH20" i="12"/>
  <c r="BG171" i="13"/>
  <c r="BG32" i="13" s="1"/>
  <c r="BH118" i="13"/>
  <c r="BG160" i="10"/>
  <c r="BF55" i="10"/>
  <c r="S55" i="10" s="1"/>
  <c r="S84" i="10"/>
  <c r="BF75" i="10"/>
  <c r="S75" i="10" s="1"/>
  <c r="S104" i="10"/>
  <c r="BC18" i="8"/>
  <c r="R18" i="8" s="1"/>
  <c r="F18" i="8" s="1"/>
  <c r="R170" i="18"/>
  <c r="BC13" i="15"/>
  <c r="BC17" i="15" s="1"/>
  <c r="BB25" i="7"/>
  <c r="T88" i="16"/>
  <c r="U85" i="16" s="1"/>
  <c r="BF167" i="18"/>
  <c r="S35" i="13"/>
  <c r="BH110" i="13"/>
  <c r="BG163" i="13"/>
  <c r="BG24" i="13" s="1"/>
  <c r="BG164" i="13"/>
  <c r="BG25" i="13" s="1"/>
  <c r="BH111" i="13"/>
  <c r="BC30" i="15"/>
  <c r="BC26" i="6"/>
  <c r="R31" i="15"/>
  <c r="BF149" i="18"/>
  <c r="S17" i="13"/>
  <c r="BG147" i="18"/>
  <c r="BH127" i="14"/>
  <c r="BG153" i="14"/>
  <c r="BG14" i="14" s="1"/>
  <c r="S24" i="13"/>
  <c r="AY19" i="7"/>
  <c r="AZ167" i="10"/>
  <c r="AZ173" i="10" s="1"/>
  <c r="BG212" i="18"/>
  <c r="BF213" i="18"/>
  <c r="S24" i="14"/>
  <c r="BG152" i="14"/>
  <c r="BG13" i="14" s="1"/>
  <c r="BH126" i="14"/>
  <c r="BF182" i="18"/>
  <c r="S182" i="18" s="1"/>
  <c r="S155" i="18"/>
  <c r="BH147" i="14"/>
  <c r="BG173" i="14"/>
  <c r="BG34" i="14" s="1"/>
  <c r="BH139" i="14"/>
  <c r="BG165" i="14"/>
  <c r="BG26" i="14" s="1"/>
  <c r="BI30" i="10"/>
  <c r="BH39" i="10"/>
  <c r="BH158" i="10" s="1"/>
  <c r="BF35" i="16"/>
  <c r="BG32" i="16" s="1"/>
  <c r="BG34" i="16" s="1"/>
  <c r="BF67" i="10"/>
  <c r="S67" i="10" s="1"/>
  <c r="S96" i="10"/>
  <c r="BG159" i="10"/>
  <c r="BB25" i="18"/>
  <c r="BC142" i="18"/>
  <c r="BC196" i="18" s="1"/>
  <c r="BB34" i="18"/>
  <c r="BI32" i="10"/>
  <c r="BH41" i="10"/>
  <c r="BH160" i="10" s="1"/>
  <c r="BH115" i="13"/>
  <c r="BG168" i="13"/>
  <c r="BG29" i="13" s="1"/>
  <c r="S34" i="10"/>
  <c r="L29" i="22"/>
  <c r="BF14" i="10"/>
  <c r="N29" i="22" s="1"/>
  <c r="BF143" i="10"/>
  <c r="BF79" i="10"/>
  <c r="BF51" i="10"/>
  <c r="S51" i="10" s="1"/>
  <c r="S80" i="10"/>
  <c r="BF68" i="10"/>
  <c r="S68" i="10" s="1"/>
  <c r="S97" i="10"/>
  <c r="AI18" i="9"/>
  <c r="R41" i="16"/>
  <c r="S38" i="16" s="1"/>
  <c r="BG155" i="10"/>
  <c r="BF162" i="18"/>
  <c r="S30" i="13"/>
  <c r="BD13" i="20"/>
  <c r="BD19" i="20" s="1"/>
  <c r="BC29" i="7"/>
  <c r="R29" i="7" s="1"/>
  <c r="F29" i="7" s="1"/>
  <c r="BC49" i="7"/>
  <c r="R49" i="7" s="1"/>
  <c r="F49" i="7" s="1"/>
  <c r="BC97" i="18"/>
  <c r="BC62" i="20"/>
  <c r="BG156" i="13"/>
  <c r="BG17" i="13" s="1"/>
  <c r="BH103" i="13"/>
  <c r="BI101" i="13"/>
  <c r="BH154" i="13"/>
  <c r="BH15" i="13" s="1"/>
  <c r="BH147" i="18" s="1"/>
  <c r="BH174" i="18" s="1"/>
  <c r="BG167" i="14"/>
  <c r="BG28" i="14" s="1"/>
  <c r="BH141" i="14"/>
  <c r="BG163" i="14"/>
  <c r="BG24" i="14" s="1"/>
  <c r="BH137" i="14"/>
  <c r="AV44" i="9"/>
  <c r="S191" i="18"/>
  <c r="V30" i="22"/>
  <c r="Q100" i="18"/>
  <c r="R96" i="18" s="1"/>
  <c r="BH159" i="14"/>
  <c r="BH20" i="14" s="1"/>
  <c r="BH209" i="18" s="1"/>
  <c r="BH236" i="18" s="1"/>
  <c r="BI133" i="14"/>
  <c r="BH117" i="13"/>
  <c r="BG170" i="13"/>
  <c r="BG31" i="13" s="1"/>
  <c r="AW44" i="9"/>
  <c r="BF161" i="18"/>
  <c r="S29" i="13"/>
  <c r="BF63" i="10"/>
  <c r="S63" i="10" s="1"/>
  <c r="S92" i="10"/>
  <c r="BF54" i="10"/>
  <c r="S54" i="10" s="1"/>
  <c r="S83" i="10"/>
  <c r="BF33" i="18"/>
  <c r="BF24" i="18"/>
  <c r="BG258" i="18"/>
  <c r="BG266" i="18" s="1"/>
  <c r="BG148" i="18"/>
  <c r="BF11" i="13"/>
  <c r="BI27" i="10"/>
  <c r="BH36" i="10"/>
  <c r="BH155" i="10" s="1"/>
  <c r="BH116" i="13"/>
  <c r="BG169" i="13"/>
  <c r="BG30" i="13" s="1"/>
  <c r="BD29" i="15"/>
  <c r="BC27" i="7"/>
  <c r="R27" i="7" s="1"/>
  <c r="F27" i="7" s="1"/>
  <c r="S183" i="18"/>
  <c r="BF217" i="18"/>
  <c r="S28" i="14"/>
  <c r="BG216" i="18"/>
  <c r="BG157" i="10"/>
  <c r="BF160" i="18"/>
  <c r="S28" i="13"/>
  <c r="BE63" i="20"/>
  <c r="BE169" i="18" s="1"/>
  <c r="BE33" i="6"/>
  <c r="S164" i="18"/>
  <c r="BF32" i="6"/>
  <c r="S29" i="12"/>
  <c r="BG98" i="10"/>
  <c r="AD90" i="25" s="1"/>
  <c r="BG86" i="10"/>
  <c r="AD78" i="25" s="1"/>
  <c r="BG154" i="10"/>
  <c r="BG103" i="10"/>
  <c r="AD95" i="25" s="1"/>
  <c r="BG97" i="10"/>
  <c r="AD89" i="25" s="1"/>
  <c r="BG34" i="10"/>
  <c r="BG81" i="10"/>
  <c r="AD73" i="25" s="1"/>
  <c r="BG96" i="10"/>
  <c r="AD88" i="25" s="1"/>
  <c r="BG82" i="10"/>
  <c r="AD74" i="25" s="1"/>
  <c r="BG100" i="10"/>
  <c r="AD92" i="25" s="1"/>
  <c r="BG85" i="10"/>
  <c r="AD77" i="25" s="1"/>
  <c r="BG95" i="10"/>
  <c r="AD87" i="25" s="1"/>
  <c r="BG99" i="10"/>
  <c r="AD91" i="25" s="1"/>
  <c r="BG88" i="10"/>
  <c r="AD80" i="25" s="1"/>
  <c r="BG84" i="10"/>
  <c r="AD76" i="25" s="1"/>
  <c r="BG101" i="10"/>
  <c r="AD93" i="25" s="1"/>
  <c r="BG104" i="10"/>
  <c r="AD96" i="25" s="1"/>
  <c r="BG89" i="10"/>
  <c r="AD81" i="25" s="1"/>
  <c r="BG80" i="10"/>
  <c r="AD72" i="25" s="1"/>
  <c r="BG92" i="10"/>
  <c r="AD84" i="25" s="1"/>
  <c r="BG94" i="10"/>
  <c r="AD86" i="25" s="1"/>
  <c r="BG83" i="10"/>
  <c r="AD75" i="25" s="1"/>
  <c r="BG102" i="10"/>
  <c r="AD94" i="25" s="1"/>
  <c r="BG87" i="10"/>
  <c r="AD79" i="25" s="1"/>
  <c r="BG93" i="10"/>
  <c r="AD85" i="25" s="1"/>
  <c r="BG91" i="10"/>
  <c r="AD83" i="25" s="1"/>
  <c r="BG90" i="10"/>
  <c r="AD82" i="25" s="1"/>
  <c r="BG155" i="18"/>
  <c r="BF154" i="18"/>
  <c r="S22" i="13"/>
  <c r="BF153" i="18"/>
  <c r="S21" i="13"/>
  <c r="BG156" i="10"/>
  <c r="G27" i="22"/>
  <c r="O27" i="22" s="1"/>
  <c r="BD56" i="20"/>
  <c r="BD168" i="10"/>
  <c r="BD11" i="6"/>
  <c r="BD15" i="15"/>
  <c r="BD32" i="15"/>
  <c r="AU32" i="9"/>
  <c r="BD31" i="15"/>
  <c r="BD44" i="20"/>
  <c r="BD43" i="20" s="1"/>
  <c r="BF70" i="10"/>
  <c r="S70" i="10" s="1"/>
  <c r="S99" i="10"/>
  <c r="BF64" i="10"/>
  <c r="S64" i="10" s="1"/>
  <c r="S93" i="10"/>
  <c r="AR47" i="9"/>
  <c r="BA20" i="6"/>
  <c r="Q24" i="22" s="1"/>
  <c r="BI102" i="13"/>
  <c r="BH155" i="13"/>
  <c r="BH16" i="13" s="1"/>
  <c r="BH148" i="18" s="1"/>
  <c r="BH175" i="18" s="1"/>
  <c r="AI50" i="9"/>
  <c r="AI41" i="9" s="1"/>
  <c r="AC15" i="22" s="1"/>
  <c r="AR37" i="6"/>
  <c r="S15" i="22" s="1"/>
  <c r="AU46" i="9"/>
  <c r="S144" i="18"/>
  <c r="BF171" i="18"/>
  <c r="S36" i="13"/>
  <c r="S211" i="18"/>
  <c r="BH108" i="13"/>
  <c r="BG161" i="13"/>
  <c r="BG22" i="13" s="1"/>
  <c r="S156" i="18"/>
  <c r="BG165" i="18"/>
  <c r="S186" i="18"/>
  <c r="S33" i="14"/>
  <c r="BI140" i="14"/>
  <c r="BH166" i="14"/>
  <c r="BH27" i="14" s="1"/>
  <c r="BH216" i="18" s="1"/>
  <c r="BH243" i="18" s="1"/>
  <c r="BI29" i="10"/>
  <c r="BH38" i="10"/>
  <c r="BH157" i="10" s="1"/>
  <c r="BH114" i="13"/>
  <c r="BG167" i="13"/>
  <c r="BG28" i="13" s="1"/>
  <c r="BF246" i="18"/>
  <c r="S246" i="18" s="1"/>
  <c r="S219" i="18"/>
  <c r="BF152" i="18"/>
  <c r="S20" i="13"/>
  <c r="V65" i="16"/>
  <c r="V66" i="16" s="1"/>
  <c r="W63" i="16" s="1"/>
  <c r="S16" i="20"/>
  <c r="BH134" i="14"/>
  <c r="BG160" i="14"/>
  <c r="BG21" i="14" s="1"/>
  <c r="S15" i="20"/>
  <c r="AN25" i="11"/>
  <c r="AO21" i="11" s="1"/>
  <c r="BP51" i="14"/>
  <c r="AK47" i="6"/>
  <c r="H8" i="22"/>
  <c r="AN433" i="11"/>
  <c r="AO429" i="11" s="1"/>
  <c r="M390" i="11"/>
  <c r="AP336" i="11"/>
  <c r="AP387" i="11"/>
  <c r="AP302" i="11"/>
  <c r="AO328" i="11"/>
  <c r="AO337" i="11"/>
  <c r="AP333" i="11" s="1"/>
  <c r="M312" i="11"/>
  <c r="M314" i="11" s="1"/>
  <c r="N310" i="11" s="1"/>
  <c r="AN314" i="11"/>
  <c r="AO310" i="11" s="1"/>
  <c r="AB9" i="9"/>
  <c r="AB10" i="9" s="1"/>
  <c r="AN79" i="18"/>
  <c r="M79" i="18" s="1"/>
  <c r="M52" i="18"/>
  <c r="AP285" i="11"/>
  <c r="AP200" i="11"/>
  <c r="AP30" i="11"/>
  <c r="BN62" i="14"/>
  <c r="AO192" i="11"/>
  <c r="BN45" i="14"/>
  <c r="AG56" i="6"/>
  <c r="I4" i="22" s="1"/>
  <c r="AG54" i="6"/>
  <c r="AD39" i="9"/>
  <c r="AO413" i="11"/>
  <c r="AO422" i="11"/>
  <c r="AP418" i="11" s="1"/>
  <c r="M278" i="11"/>
  <c r="M280" i="11" s="1"/>
  <c r="N276" i="11" s="1"/>
  <c r="AN280" i="11"/>
  <c r="AO276" i="11" s="1"/>
  <c r="AO201" i="11"/>
  <c r="AP197" i="11" s="1"/>
  <c r="AO141" i="11"/>
  <c r="AN348" i="11"/>
  <c r="AO344" i="11" s="1"/>
  <c r="AN77" i="18"/>
  <c r="M77" i="18" s="1"/>
  <c r="M50" i="18"/>
  <c r="M101" i="11"/>
  <c r="BZ45" i="13"/>
  <c r="M373" i="11"/>
  <c r="M365" i="11"/>
  <c r="N361" i="11" s="1"/>
  <c r="AN89" i="18"/>
  <c r="M89" i="18" s="1"/>
  <c r="M62" i="18"/>
  <c r="M339" i="11"/>
  <c r="M331" i="11"/>
  <c r="N327" i="11" s="1"/>
  <c r="BP60" i="14"/>
  <c r="L46" i="6"/>
  <c r="L47" i="6" s="1"/>
  <c r="L44" i="6"/>
  <c r="AO294" i="11"/>
  <c r="AO303" i="11"/>
  <c r="AP299" i="11" s="1"/>
  <c r="AN93" i="11"/>
  <c r="AO89" i="11" s="1"/>
  <c r="M91" i="11"/>
  <c r="M93" i="11" s="1"/>
  <c r="N89" i="11" s="1"/>
  <c r="AN59" i="11"/>
  <c r="AO55" i="11" s="1"/>
  <c r="AN90" i="18"/>
  <c r="M90" i="18" s="1"/>
  <c r="M63" i="18"/>
  <c r="AM13" i="6"/>
  <c r="AD34" i="9"/>
  <c r="AN81" i="18"/>
  <c r="M81" i="18" s="1"/>
  <c r="M54" i="18"/>
  <c r="BZ47" i="13"/>
  <c r="BN58" i="14"/>
  <c r="AP353" i="11"/>
  <c r="AO379" i="11"/>
  <c r="AO388" i="11"/>
  <c r="AP384" i="11" s="1"/>
  <c r="AO73" i="11"/>
  <c r="AO82" i="11"/>
  <c r="AP78" i="11" s="1"/>
  <c r="AO39" i="11"/>
  <c r="AN127" i="11"/>
  <c r="AO123" i="11" s="1"/>
  <c r="M125" i="11"/>
  <c r="AN42" i="11"/>
  <c r="AO38" i="11" s="1"/>
  <c r="M40" i="11"/>
  <c r="M42" i="11" s="1"/>
  <c r="N38" i="11" s="1"/>
  <c r="M322" i="11"/>
  <c r="AN365" i="11"/>
  <c r="AO361" i="11" s="1"/>
  <c r="AG71" i="19"/>
  <c r="AG17" i="7"/>
  <c r="AH39" i="8"/>
  <c r="BZ46" i="13"/>
  <c r="AO320" i="11"/>
  <c r="AP316" i="11" s="1"/>
  <c r="AO311" i="11"/>
  <c r="AO107" i="11"/>
  <c r="M118" i="11"/>
  <c r="BR53" i="14"/>
  <c r="BQ57" i="14"/>
  <c r="M33" i="11"/>
  <c r="AN263" i="11"/>
  <c r="AO259" i="11" s="1"/>
  <c r="M305" i="11"/>
  <c r="M297" i="11"/>
  <c r="N293" i="11" s="1"/>
  <c r="M135" i="11"/>
  <c r="AN73" i="18"/>
  <c r="M73" i="18" s="1"/>
  <c r="M46" i="18"/>
  <c r="BN59" i="14"/>
  <c r="AN382" i="11"/>
  <c r="AO378" i="11" s="1"/>
  <c r="M380" i="11"/>
  <c r="AN86" i="18"/>
  <c r="M86" i="18" s="1"/>
  <c r="M59" i="18"/>
  <c r="BN52" i="14"/>
  <c r="AN59" i="20"/>
  <c r="M13" i="11"/>
  <c r="AO175" i="11"/>
  <c r="AO184" i="11"/>
  <c r="AP180" i="11" s="1"/>
  <c r="AN72" i="18"/>
  <c r="M72" i="18" s="1"/>
  <c r="M45" i="18"/>
  <c r="AO243" i="11"/>
  <c r="M50" i="11"/>
  <c r="AO56" i="11"/>
  <c r="AO65" i="11"/>
  <c r="AP61" i="11" s="1"/>
  <c r="AN110" i="11"/>
  <c r="AO106" i="11" s="1"/>
  <c r="M108" i="11"/>
  <c r="BN48" i="14"/>
  <c r="AN88" i="18"/>
  <c r="M88" i="18" s="1"/>
  <c r="M61" i="18"/>
  <c r="M203" i="11"/>
  <c r="AO158" i="11"/>
  <c r="AN15" i="11"/>
  <c r="M24" i="11"/>
  <c r="AO124" i="11"/>
  <c r="AO133" i="11"/>
  <c r="AP129" i="11" s="1"/>
  <c r="AN229" i="11"/>
  <c r="AO225" i="11" s="1"/>
  <c r="AP149" i="11"/>
  <c r="AN87" i="18"/>
  <c r="M87" i="18" s="1"/>
  <c r="M60" i="18"/>
  <c r="AM16" i="18"/>
  <c r="AP217" i="11"/>
  <c r="AP64" i="11"/>
  <c r="M220" i="11"/>
  <c r="AP438" i="11"/>
  <c r="AP47" i="11"/>
  <c r="AN85" i="18"/>
  <c r="M85" i="18" s="1"/>
  <c r="M58" i="18"/>
  <c r="M169" i="11"/>
  <c r="M161" i="11"/>
  <c r="N157" i="11" s="1"/>
  <c r="AN212" i="11"/>
  <c r="AO208" i="11" s="1"/>
  <c r="M210" i="11"/>
  <c r="M212" i="11" s="1"/>
  <c r="N208" i="11" s="1"/>
  <c r="AM13" i="18"/>
  <c r="AM14" i="8"/>
  <c r="AN246" i="11"/>
  <c r="AO242" i="11" s="1"/>
  <c r="M152" i="11"/>
  <c r="M144" i="11"/>
  <c r="N140" i="11" s="1"/>
  <c r="AO260" i="11"/>
  <c r="AN331" i="11"/>
  <c r="AO327" i="11" s="1"/>
  <c r="M441" i="11"/>
  <c r="M433" i="11"/>
  <c r="N429" i="11" s="1"/>
  <c r="BS44" i="14"/>
  <c r="BT44" i="14" s="1"/>
  <c r="BN55" i="14"/>
  <c r="AN195" i="11"/>
  <c r="AO191" i="11" s="1"/>
  <c r="M194" i="11"/>
  <c r="M195" i="11" s="1"/>
  <c r="N191" i="11" s="1"/>
  <c r="AO362" i="11"/>
  <c r="AO371" i="11"/>
  <c r="AP367" i="11" s="1"/>
  <c r="AO430" i="11"/>
  <c r="AN14" i="11"/>
  <c r="M23" i="11"/>
  <c r="BQ54" i="14"/>
  <c r="BR54" i="14" s="1"/>
  <c r="BQ49" i="14"/>
  <c r="AN84" i="18"/>
  <c r="M84" i="18" s="1"/>
  <c r="M57" i="18"/>
  <c r="AP166" i="11"/>
  <c r="BP61" i="14"/>
  <c r="BQ61" i="14" s="1"/>
  <c r="AP115" i="11"/>
  <c r="AP319" i="11"/>
  <c r="AO48" i="11"/>
  <c r="AP44" i="11" s="1"/>
  <c r="M67" i="11"/>
  <c r="M59" i="11"/>
  <c r="N55" i="11" s="1"/>
  <c r="BN50" i="14"/>
  <c r="BZ48" i="13"/>
  <c r="AP98" i="11"/>
  <c r="AP132" i="11"/>
  <c r="AN76" i="18"/>
  <c r="M76" i="18" s="1"/>
  <c r="M49" i="18"/>
  <c r="AN80" i="18"/>
  <c r="M80" i="18" s="1"/>
  <c r="M53" i="18"/>
  <c r="AO116" i="11"/>
  <c r="AP112" i="11" s="1"/>
  <c r="AO345" i="11"/>
  <c r="AO167" i="11"/>
  <c r="AP163" i="11" s="1"/>
  <c r="AM93" i="18"/>
  <c r="AH23" i="20"/>
  <c r="AG30" i="7"/>
  <c r="AG28" i="7" s="1"/>
  <c r="X14" i="9" s="1"/>
  <c r="AG50" i="7"/>
  <c r="AG48" i="7" s="1"/>
  <c r="X16" i="9" s="1"/>
  <c r="AO22" i="11"/>
  <c r="AO31" i="11"/>
  <c r="AP27" i="11" s="1"/>
  <c r="M288" i="11"/>
  <c r="AN68" i="18"/>
  <c r="M68" i="18" s="1"/>
  <c r="AN40" i="18"/>
  <c r="M40" i="18" s="1"/>
  <c r="M41" i="18"/>
  <c r="AO90" i="11"/>
  <c r="AN399" i="11"/>
  <c r="AO395" i="11" s="1"/>
  <c r="AO252" i="11"/>
  <c r="AP248" i="11" s="1"/>
  <c r="AP251" i="11"/>
  <c r="AO209" i="11"/>
  <c r="AO218" i="11"/>
  <c r="AP214" i="11" s="1"/>
  <c r="M237" i="11"/>
  <c r="M229" i="11"/>
  <c r="N225" i="11" s="1"/>
  <c r="AP421" i="11"/>
  <c r="M84" i="11"/>
  <c r="AP370" i="11"/>
  <c r="AP404" i="11"/>
  <c r="M356" i="11"/>
  <c r="M348" i="11"/>
  <c r="N344" i="11" s="1"/>
  <c r="AN91" i="18"/>
  <c r="M91" i="18" s="1"/>
  <c r="M64" i="18"/>
  <c r="AN76" i="11"/>
  <c r="AO72" i="11" s="1"/>
  <c r="M74" i="11"/>
  <c r="M76" i="11" s="1"/>
  <c r="N72" i="11" s="1"/>
  <c r="AN70" i="18"/>
  <c r="M70" i="18" s="1"/>
  <c r="M43" i="18"/>
  <c r="BR56" i="14"/>
  <c r="AO277" i="11"/>
  <c r="M254" i="11"/>
  <c r="M246" i="11"/>
  <c r="N242" i="11" s="1"/>
  <c r="BN44" i="13"/>
  <c r="AL43" i="6"/>
  <c r="W9" i="22" s="1"/>
  <c r="AL29" i="6"/>
  <c r="M54" i="20"/>
  <c r="L72" i="20"/>
  <c r="L73" i="20"/>
  <c r="AN144" i="11"/>
  <c r="AO140" i="11" s="1"/>
  <c r="AN92" i="18"/>
  <c r="M92" i="18" s="1"/>
  <c r="M65" i="18"/>
  <c r="AN78" i="18"/>
  <c r="M51" i="18"/>
  <c r="AN83" i="18"/>
  <c r="M83" i="18" s="1"/>
  <c r="M56" i="18"/>
  <c r="BN46" i="14"/>
  <c r="M186" i="11"/>
  <c r="M178" i="11"/>
  <c r="N174" i="11" s="1"/>
  <c r="M271" i="11"/>
  <c r="M263" i="11"/>
  <c r="N259" i="11" s="1"/>
  <c r="AH33" i="19"/>
  <c r="AP234" i="11"/>
  <c r="AN74" i="18"/>
  <c r="M74" i="18" s="1"/>
  <c r="M47" i="18"/>
  <c r="AP268" i="11"/>
  <c r="M424" i="11"/>
  <c r="M416" i="11"/>
  <c r="N412" i="11" s="1"/>
  <c r="AN69" i="18"/>
  <c r="M69" i="18" s="1"/>
  <c r="M42" i="18"/>
  <c r="AP81" i="11"/>
  <c r="AP183" i="11"/>
  <c r="AN71" i="18"/>
  <c r="M71" i="18" s="1"/>
  <c r="M44" i="18"/>
  <c r="AL68" i="20"/>
  <c r="AL69" i="20"/>
  <c r="AN416" i="11"/>
  <c r="AO412" i="11" s="1"/>
  <c r="BO47" i="14"/>
  <c r="AN161" i="11"/>
  <c r="AO157" i="11" s="1"/>
  <c r="AN75" i="18"/>
  <c r="M75" i="18" s="1"/>
  <c r="M48" i="18"/>
  <c r="AO226" i="11"/>
  <c r="AN82" i="18"/>
  <c r="M82" i="18" s="1"/>
  <c r="M55" i="18"/>
  <c r="M407" i="11"/>
  <c r="M399" i="11"/>
  <c r="N395" i="11" s="1"/>
  <c r="AO396" i="11"/>
  <c r="AO405" i="11"/>
  <c r="AP401" i="11" s="1"/>
  <c r="AQ44" i="19" l="1"/>
  <c r="AP40" i="7"/>
  <c r="BC34" i="6"/>
  <c r="R17" i="16"/>
  <c r="R57" i="20"/>
  <c r="AC104" i="25"/>
  <c r="S116" i="10"/>
  <c r="AC120" i="25"/>
  <c r="AC119" i="25"/>
  <c r="BG11" i="13"/>
  <c r="BG63" i="20" s="1"/>
  <c r="AC113" i="25"/>
  <c r="AC101" i="25"/>
  <c r="AC117" i="25"/>
  <c r="AC100" i="25"/>
  <c r="AC116" i="25"/>
  <c r="AC107" i="25"/>
  <c r="AC112" i="25"/>
  <c r="AC106" i="25"/>
  <c r="AC109" i="25"/>
  <c r="AC105" i="25"/>
  <c r="AC122" i="25"/>
  <c r="AC103" i="25"/>
  <c r="AC118" i="25"/>
  <c r="AC108" i="25"/>
  <c r="AC114" i="25"/>
  <c r="AC121" i="25"/>
  <c r="AC99" i="25"/>
  <c r="AD33" i="9"/>
  <c r="AB10" i="22" s="1"/>
  <c r="BF143" i="18"/>
  <c r="S143" i="18" s="1"/>
  <c r="AD99" i="25"/>
  <c r="AD100" i="25"/>
  <c r="AD101" i="25"/>
  <c r="AD113" i="25"/>
  <c r="AD104" i="25"/>
  <c r="AD103" i="25"/>
  <c r="AD105" i="25"/>
  <c r="AD106" i="25"/>
  <c r="AD108" i="25"/>
  <c r="AD110" i="25"/>
  <c r="AD111" i="25"/>
  <c r="AD117" i="25"/>
  <c r="AD107" i="25"/>
  <c r="AD118" i="25"/>
  <c r="AD119" i="25"/>
  <c r="AD115" i="25"/>
  <c r="AD120" i="25"/>
  <c r="AD121" i="25"/>
  <c r="AD122" i="25"/>
  <c r="AD109" i="25"/>
  <c r="AD123" i="25"/>
  <c r="AD112" i="25"/>
  <c r="AD114" i="25"/>
  <c r="AD116" i="25"/>
  <c r="AD102" i="25"/>
  <c r="AC102" i="25"/>
  <c r="AC111" i="25"/>
  <c r="AC115" i="25"/>
  <c r="AC110" i="25"/>
  <c r="AC123" i="25"/>
  <c r="AW45" i="9"/>
  <c r="S39" i="6"/>
  <c r="BF64" i="20"/>
  <c r="S11" i="14"/>
  <c r="BP65" i="16"/>
  <c r="BP66" i="16" s="1"/>
  <c r="BQ63" i="16" s="1"/>
  <c r="BQ65" i="16" s="1"/>
  <c r="BQ66" i="16" s="1"/>
  <c r="BR63" i="16" s="1"/>
  <c r="AT13" i="17"/>
  <c r="AU22" i="17"/>
  <c r="BR46" i="16"/>
  <c r="W46" i="16" s="1"/>
  <c r="W47" i="16" s="1"/>
  <c r="X44" i="16" s="1"/>
  <c r="BL88" i="16"/>
  <c r="BM85" i="16" s="1"/>
  <c r="BM87" i="16" s="1"/>
  <c r="U87" i="16"/>
  <c r="U88" i="16" s="1"/>
  <c r="V85" i="16" s="1"/>
  <c r="BG213" i="18"/>
  <c r="BI121" i="13"/>
  <c r="BH174" i="13"/>
  <c r="BH35" i="13" s="1"/>
  <c r="BH167" i="18" s="1"/>
  <c r="BH194" i="18" s="1"/>
  <c r="BI114" i="13"/>
  <c r="BH167" i="13"/>
  <c r="BH28" i="13" s="1"/>
  <c r="BH160" i="18" s="1"/>
  <c r="BH187" i="18" s="1"/>
  <c r="BG192" i="18"/>
  <c r="BG62" i="10"/>
  <c r="BG72" i="10"/>
  <c r="L30" i="22"/>
  <c r="BG14" i="10"/>
  <c r="N30" i="22" s="1"/>
  <c r="BG143" i="10"/>
  <c r="AV46" i="9"/>
  <c r="BF244" i="18"/>
  <c r="S244" i="18" s="1"/>
  <c r="S217" i="18"/>
  <c r="BI159" i="14"/>
  <c r="BI20" i="14" s="1"/>
  <c r="BI209" i="18" s="1"/>
  <c r="BI236" i="18" s="1"/>
  <c r="BJ133" i="14"/>
  <c r="BI137" i="14"/>
  <c r="BH163" i="14"/>
  <c r="BH24" i="14" s="1"/>
  <c r="BH213" i="18" s="1"/>
  <c r="BH240" i="18" s="1"/>
  <c r="BC99" i="18"/>
  <c r="R97" i="18"/>
  <c r="K29" i="22"/>
  <c r="M29" i="22" s="1"/>
  <c r="BF141" i="10"/>
  <c r="BF162" i="10"/>
  <c r="AE29" i="22" s="1"/>
  <c r="BC34" i="18"/>
  <c r="BD142" i="18"/>
  <c r="BD196" i="18" s="1"/>
  <c r="BC25" i="18"/>
  <c r="BB96" i="18"/>
  <c r="BB100" i="18" s="1"/>
  <c r="BA29" i="18"/>
  <c r="BA20" i="18"/>
  <c r="BG202" i="18"/>
  <c r="BC25" i="7"/>
  <c r="R25" i="7" s="1"/>
  <c r="F25" i="7" s="1"/>
  <c r="BD13" i="15"/>
  <c r="BD17" i="15" s="1"/>
  <c r="BH171" i="13"/>
  <c r="BH32" i="13" s="1"/>
  <c r="BH164" i="18" s="1"/>
  <c r="BH191" i="18" s="1"/>
  <c r="BI118" i="13"/>
  <c r="BJ109" i="13"/>
  <c r="BI162" i="13"/>
  <c r="BI23" i="13" s="1"/>
  <c r="BK62" i="12"/>
  <c r="BJ13" i="12"/>
  <c r="BG167" i="18"/>
  <c r="BJ131" i="14"/>
  <c r="BI157" i="14"/>
  <c r="BI18" i="14" s="1"/>
  <c r="BG11" i="14"/>
  <c r="BG146" i="18"/>
  <c r="BI148" i="14"/>
  <c r="BH174" i="14"/>
  <c r="BH35" i="14" s="1"/>
  <c r="BH224" i="18" s="1"/>
  <c r="BH251" i="18" s="1"/>
  <c r="BF190" i="18"/>
  <c r="S190" i="18" s="1"/>
  <c r="S163" i="18"/>
  <c r="S110" i="10"/>
  <c r="BE40" i="16"/>
  <c r="BE41" i="16" s="1"/>
  <c r="BF38" i="16" s="1"/>
  <c r="S126" i="10"/>
  <c r="BF235" i="18"/>
  <c r="S235" i="18" s="1"/>
  <c r="S208" i="18"/>
  <c r="BH173" i="13"/>
  <c r="BH34" i="13" s="1"/>
  <c r="BH166" i="18" s="1"/>
  <c r="BH193" i="18" s="1"/>
  <c r="BI120" i="13"/>
  <c r="BF14" i="7"/>
  <c r="S14" i="7" s="1"/>
  <c r="S20" i="16"/>
  <c r="BG224" i="18"/>
  <c r="BF29" i="15"/>
  <c r="BE27" i="7"/>
  <c r="BH103" i="18"/>
  <c r="BH107" i="18" s="1"/>
  <c r="BG21" i="18"/>
  <c r="BG30" i="18"/>
  <c r="BG151" i="18"/>
  <c r="BG58" i="10"/>
  <c r="BI127" i="14"/>
  <c r="BH153" i="14"/>
  <c r="BH14" i="14" s="1"/>
  <c r="BH203" i="18" s="1"/>
  <c r="BH230" i="18" s="1"/>
  <c r="Z31" i="22"/>
  <c r="BH21" i="12"/>
  <c r="BH22" i="12"/>
  <c r="BH38" i="6" s="1"/>
  <c r="BG222" i="18"/>
  <c r="BI151" i="13"/>
  <c r="BI12" i="13" s="1"/>
  <c r="BJ98" i="13"/>
  <c r="S109" i="10"/>
  <c r="BD77" i="16"/>
  <c r="BE74" i="16" s="1"/>
  <c r="BE76" i="16" s="1"/>
  <c r="BD16" i="16"/>
  <c r="BG246" i="18"/>
  <c r="BG171" i="18"/>
  <c r="BJ130" i="14"/>
  <c r="BI156" i="14"/>
  <c r="BI17" i="14" s="1"/>
  <c r="BG228" i="18"/>
  <c r="BG214" i="18"/>
  <c r="BG166" i="18"/>
  <c r="BF200" i="18"/>
  <c r="S200" i="18" s="1"/>
  <c r="BG20" i="16"/>
  <c r="BG14" i="7" s="1"/>
  <c r="BH57" i="16"/>
  <c r="BH60" i="16" s="1"/>
  <c r="AT16" i="17"/>
  <c r="O24" i="17"/>
  <c r="BH158" i="13"/>
  <c r="BH19" i="13" s="1"/>
  <c r="BH151" i="18" s="1"/>
  <c r="BH178" i="18" s="1"/>
  <c r="BI105" i="13"/>
  <c r="BG152" i="18"/>
  <c r="BG55" i="10"/>
  <c r="S131" i="10"/>
  <c r="BJ30" i="10"/>
  <c r="BI39" i="10"/>
  <c r="BI158" i="10" s="1"/>
  <c r="BH160" i="14"/>
  <c r="BH21" i="14" s="1"/>
  <c r="BH210" i="18" s="1"/>
  <c r="BH237" i="18" s="1"/>
  <c r="BI134" i="14"/>
  <c r="BI108" i="13"/>
  <c r="BH161" i="13"/>
  <c r="BH22" i="13" s="1"/>
  <c r="BH154" i="18" s="1"/>
  <c r="BH181" i="18" s="1"/>
  <c r="BG73" i="10"/>
  <c r="BG70" i="10"/>
  <c r="BG153" i="10"/>
  <c r="AD30" i="22" s="1"/>
  <c r="BF187" i="18"/>
  <c r="S187" i="18" s="1"/>
  <c r="S160" i="18"/>
  <c r="BG33" i="18"/>
  <c r="BG47" i="7" s="1"/>
  <c r="BG24" i="18"/>
  <c r="BG22" i="7" s="1"/>
  <c r="BH258" i="18"/>
  <c r="BH266" i="18" s="1"/>
  <c r="BF188" i="18"/>
  <c r="S188" i="18" s="1"/>
  <c r="S161" i="18"/>
  <c r="BI141" i="14"/>
  <c r="BH167" i="14"/>
  <c r="BH28" i="14" s="1"/>
  <c r="BH217" i="18" s="1"/>
  <c r="BH244" i="18" s="1"/>
  <c r="BE13" i="20"/>
  <c r="BE19" i="20" s="1"/>
  <c r="BD29" i="7"/>
  <c r="BD49" i="7"/>
  <c r="BG215" i="18"/>
  <c r="BG156" i="18"/>
  <c r="BJ171" i="12"/>
  <c r="BI20" i="12"/>
  <c r="T20" i="12" s="1"/>
  <c r="S118" i="10"/>
  <c r="BH144" i="18"/>
  <c r="R76" i="16"/>
  <c r="BC16" i="16"/>
  <c r="BG150" i="18"/>
  <c r="BD19" i="8"/>
  <c r="BI138" i="14"/>
  <c r="BH164" i="14"/>
  <c r="BH25" i="14" s="1"/>
  <c r="BH214" i="18" s="1"/>
  <c r="BH241" i="18" s="1"/>
  <c r="AS40" i="6"/>
  <c r="AS15" i="16"/>
  <c r="AJ17" i="9" s="1"/>
  <c r="BG211" i="18"/>
  <c r="S228" i="18"/>
  <c r="BC169" i="10"/>
  <c r="BC172" i="10" s="1"/>
  <c r="BC12" i="8" s="1"/>
  <c r="R12" i="8" s="1"/>
  <c r="BG172" i="18"/>
  <c r="BG236" i="18"/>
  <c r="BG205" i="18"/>
  <c r="BI106" i="13"/>
  <c r="BH159" i="13"/>
  <c r="BH20" i="13" s="1"/>
  <c r="BH152" i="18" s="1"/>
  <c r="BH179" i="18" s="1"/>
  <c r="BG160" i="18"/>
  <c r="BE29" i="15"/>
  <c r="BE30" i="15" s="1"/>
  <c r="BD27" i="7"/>
  <c r="BG68" i="10"/>
  <c r="BI111" i="13"/>
  <c r="BH164" i="13"/>
  <c r="BH25" i="13" s="1"/>
  <c r="BH157" i="18" s="1"/>
  <c r="BH184" i="18" s="1"/>
  <c r="BG210" i="18"/>
  <c r="BJ29" i="10"/>
  <c r="BI38" i="10"/>
  <c r="BI157" i="10" s="1"/>
  <c r="S121" i="10"/>
  <c r="BD170" i="10"/>
  <c r="BD171" i="10"/>
  <c r="BF181" i="18"/>
  <c r="S181" i="18" s="1"/>
  <c r="S154" i="18"/>
  <c r="BG54" i="10"/>
  <c r="BG66" i="10"/>
  <c r="BG57" i="10"/>
  <c r="BF22" i="7"/>
  <c r="S22" i="7" s="1"/>
  <c r="S24" i="18"/>
  <c r="S50" i="10"/>
  <c r="S108" i="10"/>
  <c r="BG217" i="18"/>
  <c r="S14" i="10"/>
  <c r="BI139" i="14"/>
  <c r="BH165" i="14"/>
  <c r="BH26" i="14" s="1"/>
  <c r="BH215" i="18" s="1"/>
  <c r="BH242" i="18" s="1"/>
  <c r="BG174" i="18"/>
  <c r="BI110" i="13"/>
  <c r="BH163" i="13"/>
  <c r="BH24" i="13" s="1"/>
  <c r="BH156" i="18" s="1"/>
  <c r="BH183" i="18" s="1"/>
  <c r="S132" i="10"/>
  <c r="BF242" i="18"/>
  <c r="S242" i="18" s="1"/>
  <c r="S215" i="18"/>
  <c r="BG234" i="18"/>
  <c r="F43" i="20"/>
  <c r="F50" i="20" s="1"/>
  <c r="G42" i="20" s="1"/>
  <c r="R50" i="20"/>
  <c r="S42" i="20" s="1"/>
  <c r="BI104" i="13"/>
  <c r="BH157" i="13"/>
  <c r="BH18" i="13" s="1"/>
  <c r="BH150" i="18" s="1"/>
  <c r="BH177" i="18" s="1"/>
  <c r="BG221" i="18"/>
  <c r="BX54" i="16"/>
  <c r="Y54" i="16" s="1"/>
  <c r="BI135" i="14"/>
  <c r="BH161" i="14"/>
  <c r="BH22" i="14" s="1"/>
  <c r="BH211" i="18" s="1"/>
  <c r="BH238" i="18" s="1"/>
  <c r="S128" i="10"/>
  <c r="BG208" i="18"/>
  <c r="AR39" i="19"/>
  <c r="S113" i="10"/>
  <c r="BH155" i="14"/>
  <c r="BH16" i="14" s="1"/>
  <c r="BH205" i="18" s="1"/>
  <c r="BH232" i="18" s="1"/>
  <c r="BI129" i="14"/>
  <c r="BG64" i="10"/>
  <c r="BG203" i="18"/>
  <c r="BI146" i="14"/>
  <c r="BH172" i="14"/>
  <c r="BH33" i="14" s="1"/>
  <c r="BH222" i="18" s="1"/>
  <c r="BH249" i="18" s="1"/>
  <c r="BF180" i="18"/>
  <c r="S180" i="18" s="1"/>
  <c r="S153" i="18"/>
  <c r="BG74" i="10"/>
  <c r="BG175" i="18"/>
  <c r="BG157" i="18"/>
  <c r="BD55" i="20"/>
  <c r="BG65" i="10"/>
  <c r="BG56" i="10"/>
  <c r="BG69" i="10"/>
  <c r="BG162" i="18"/>
  <c r="BF47" i="7"/>
  <c r="S47" i="7" s="1"/>
  <c r="S33" i="18"/>
  <c r="BF189" i="18"/>
  <c r="S189" i="18" s="1"/>
  <c r="S162" i="18"/>
  <c r="BG161" i="18"/>
  <c r="S124" i="10"/>
  <c r="BG223" i="18"/>
  <c r="BG239" i="18"/>
  <c r="S114" i="10"/>
  <c r="BD42" i="20"/>
  <c r="BD50" i="20" s="1"/>
  <c r="BC52" i="7"/>
  <c r="R52" i="7" s="1"/>
  <c r="F52" i="7" s="1"/>
  <c r="BG233" i="18"/>
  <c r="BG38" i="6"/>
  <c r="BD199" i="18"/>
  <c r="BD253" i="18" s="1"/>
  <c r="BC35" i="18"/>
  <c r="BC26" i="18"/>
  <c r="BI145" i="14"/>
  <c r="BH171" i="14"/>
  <c r="BH32" i="14" s="1"/>
  <c r="BH221" i="18" s="1"/>
  <c r="BH248" i="18" s="1"/>
  <c r="X54" i="16"/>
  <c r="BI13" i="19"/>
  <c r="BI16" i="19" s="1"/>
  <c r="BH36" i="7"/>
  <c r="BG14" i="20"/>
  <c r="BH201" i="18"/>
  <c r="BI132" i="14"/>
  <c r="BH158" i="14"/>
  <c r="BH19" i="14" s="1"/>
  <c r="BH208" i="18" s="1"/>
  <c r="BH235" i="18" s="1"/>
  <c r="S115" i="10"/>
  <c r="AQ46" i="19"/>
  <c r="N45" i="19"/>
  <c r="BF193" i="18"/>
  <c r="S193" i="18" s="1"/>
  <c r="S166" i="18"/>
  <c r="BE97" i="18"/>
  <c r="BE99" i="18" s="1"/>
  <c r="BE15" i="8" s="1"/>
  <c r="BE62" i="20"/>
  <c r="BE98" i="18" s="1"/>
  <c r="BD23" i="18"/>
  <c r="BD21" i="7" s="1"/>
  <c r="BD32" i="18"/>
  <c r="BD46" i="7" s="1"/>
  <c r="BE117" i="18"/>
  <c r="BE139" i="18" s="1"/>
  <c r="BJ28" i="10"/>
  <c r="BI37" i="10"/>
  <c r="Y31" i="22"/>
  <c r="BH29" i="12"/>
  <c r="BH32" i="6" s="1"/>
  <c r="BH28" i="12"/>
  <c r="BG168" i="18"/>
  <c r="BD97" i="18"/>
  <c r="BD62" i="20"/>
  <c r="BD98" i="18" s="1"/>
  <c r="BG59" i="10"/>
  <c r="BJ140" i="14"/>
  <c r="BI166" i="14"/>
  <c r="BI27" i="14" s="1"/>
  <c r="BI216" i="18" s="1"/>
  <c r="BI243" i="18" s="1"/>
  <c r="S127" i="10"/>
  <c r="BG182" i="18"/>
  <c r="BG63" i="10"/>
  <c r="BG71" i="10"/>
  <c r="BI116" i="13"/>
  <c r="BH169" i="13"/>
  <c r="BH30" i="13" s="1"/>
  <c r="BH162" i="18" s="1"/>
  <c r="BH189" i="18" s="1"/>
  <c r="BI154" i="13"/>
  <c r="BI15" i="13" s="1"/>
  <c r="BI147" i="18" s="1"/>
  <c r="BI174" i="18" s="1"/>
  <c r="BJ101" i="13"/>
  <c r="BI115" i="13"/>
  <c r="BH168" i="13"/>
  <c r="BH29" i="13" s="1"/>
  <c r="BH161" i="18" s="1"/>
  <c r="BH188" i="18" s="1"/>
  <c r="BI147" i="14"/>
  <c r="BH173" i="14"/>
  <c r="BH34" i="14" s="1"/>
  <c r="BH223" i="18" s="1"/>
  <c r="BH250" i="18" s="1"/>
  <c r="BA167" i="10"/>
  <c r="BA173" i="10" s="1"/>
  <c r="AZ19" i="7"/>
  <c r="Q19" i="7" s="1"/>
  <c r="BF176" i="18"/>
  <c r="S176" i="18" s="1"/>
  <c r="S149" i="18"/>
  <c r="BF194" i="18"/>
  <c r="S194" i="18" s="1"/>
  <c r="S167" i="18"/>
  <c r="S112" i="10"/>
  <c r="BI162" i="14"/>
  <c r="BI23" i="14" s="1"/>
  <c r="BJ136" i="14"/>
  <c r="BG245" i="18"/>
  <c r="AY42" i="9"/>
  <c r="S119" i="10"/>
  <c r="Q114" i="18"/>
  <c r="R110" i="18" s="1"/>
  <c r="BJ125" i="14"/>
  <c r="BI151" i="14"/>
  <c r="BI12" i="14" s="1"/>
  <c r="AQ32" i="8"/>
  <c r="N32" i="8" s="1"/>
  <c r="E32" i="8" s="1"/>
  <c r="N41" i="19"/>
  <c r="S129" i="10"/>
  <c r="R32" i="18"/>
  <c r="F32" i="18"/>
  <c r="BC46" i="7"/>
  <c r="R46" i="7" s="1"/>
  <c r="F46" i="7" s="1"/>
  <c r="BJ116" i="12"/>
  <c r="BI27" i="12"/>
  <c r="BI20" i="8" s="1"/>
  <c r="BI122" i="13"/>
  <c r="BH175" i="13"/>
  <c r="BH36" i="13" s="1"/>
  <c r="BH168" i="18" s="1"/>
  <c r="BH195" i="18" s="1"/>
  <c r="BH82" i="10"/>
  <c r="BH96" i="10"/>
  <c r="BH99" i="10"/>
  <c r="BH104" i="10"/>
  <c r="BH87" i="10"/>
  <c r="BH101" i="10"/>
  <c r="BH85" i="10"/>
  <c r="BH92" i="10"/>
  <c r="BH83" i="10"/>
  <c r="BH103" i="10"/>
  <c r="BH97" i="10"/>
  <c r="BH34" i="10"/>
  <c r="BH84" i="10"/>
  <c r="BH90" i="10"/>
  <c r="BH95" i="10"/>
  <c r="BH80" i="10"/>
  <c r="AE72" i="25" s="1"/>
  <c r="BH89" i="10"/>
  <c r="BH93" i="10"/>
  <c r="BH102" i="10"/>
  <c r="BH86" i="10"/>
  <c r="BH94" i="10"/>
  <c r="BH98" i="10"/>
  <c r="BH154" i="10"/>
  <c r="BH153" i="10" s="1"/>
  <c r="AD31" i="22" s="1"/>
  <c r="BH81" i="10"/>
  <c r="BH100" i="10"/>
  <c r="BH91" i="10"/>
  <c r="BH88" i="10"/>
  <c r="T27" i="12"/>
  <c r="BG159" i="18"/>
  <c r="S19" i="20"/>
  <c r="T13" i="20" s="1"/>
  <c r="BF179" i="18"/>
  <c r="S179" i="18" s="1"/>
  <c r="S152" i="18"/>
  <c r="BG79" i="10"/>
  <c r="BG51" i="10"/>
  <c r="BG53" i="10"/>
  <c r="AW43" i="9"/>
  <c r="S32" i="6"/>
  <c r="BG243" i="18"/>
  <c r="S111" i="10"/>
  <c r="BI103" i="13"/>
  <c r="BH156" i="13"/>
  <c r="BH17" i="13" s="1"/>
  <c r="BH149" i="18" s="1"/>
  <c r="BH176" i="18" s="1"/>
  <c r="S125" i="10"/>
  <c r="AS47" i="9"/>
  <c r="BB20" i="6"/>
  <c r="Q25" i="22" s="1"/>
  <c r="BA110" i="18"/>
  <c r="BA114" i="18" s="1"/>
  <c r="AZ22" i="18"/>
  <c r="Q22" i="18" s="1"/>
  <c r="AZ31" i="18"/>
  <c r="Q31" i="18" s="1"/>
  <c r="BF248" i="18"/>
  <c r="S248" i="18" s="1"/>
  <c r="S221" i="18"/>
  <c r="BH20" i="8"/>
  <c r="BF173" i="18"/>
  <c r="S173" i="18" s="1"/>
  <c r="S146" i="18"/>
  <c r="BI169" i="14"/>
  <c r="BI30" i="14" s="1"/>
  <c r="BJ143" i="14"/>
  <c r="BF251" i="18"/>
  <c r="S251" i="18" s="1"/>
  <c r="S224" i="18"/>
  <c r="S117" i="10"/>
  <c r="BG153" i="18"/>
  <c r="R23" i="18"/>
  <c r="F23" i="18"/>
  <c r="BC21" i="7"/>
  <c r="R21" i="7" s="1"/>
  <c r="F21" i="7" s="1"/>
  <c r="BG158" i="18"/>
  <c r="AX43" i="9"/>
  <c r="BH166" i="13"/>
  <c r="BH27" i="13" s="1"/>
  <c r="BH159" i="18" s="1"/>
  <c r="BH186" i="18" s="1"/>
  <c r="BI113" i="13"/>
  <c r="BG15" i="20"/>
  <c r="BG22" i="8" s="1"/>
  <c r="BF240" i="18"/>
  <c r="S240" i="18" s="1"/>
  <c r="S213" i="18"/>
  <c r="BG60" i="10"/>
  <c r="BG67" i="10"/>
  <c r="BJ27" i="10"/>
  <c r="BI36" i="10"/>
  <c r="BI155" i="10" s="1"/>
  <c r="BG163" i="18"/>
  <c r="BG149" i="18"/>
  <c r="S79" i="10"/>
  <c r="BJ32" i="10"/>
  <c r="BI41" i="10"/>
  <c r="BI160" i="10" s="1"/>
  <c r="BG35" i="16"/>
  <c r="BH32" i="16" s="1"/>
  <c r="AT38" i="9"/>
  <c r="R26" i="6"/>
  <c r="BS99" i="16"/>
  <c r="BT96" i="16" s="1"/>
  <c r="BF250" i="18"/>
  <c r="S250" i="18" s="1"/>
  <c r="S223" i="18"/>
  <c r="BG220" i="18"/>
  <c r="BA17" i="8"/>
  <c r="F227" i="18"/>
  <c r="R253" i="18"/>
  <c r="S199" i="18" s="1"/>
  <c r="BI152" i="13"/>
  <c r="BI13" i="13" s="1"/>
  <c r="BJ99" i="13"/>
  <c r="AT28" i="16"/>
  <c r="AT29" i="16" s="1"/>
  <c r="BJ31" i="10"/>
  <c r="BI40" i="10"/>
  <c r="BI107" i="13"/>
  <c r="BH160" i="13"/>
  <c r="BH21" i="13" s="1"/>
  <c r="BH153" i="18" s="1"/>
  <c r="BH180" i="18" s="1"/>
  <c r="BI112" i="13"/>
  <c r="BH165" i="13"/>
  <c r="BH26" i="13" s="1"/>
  <c r="BH158" i="18" s="1"/>
  <c r="BH185" i="18" s="1"/>
  <c r="BJ26" i="10"/>
  <c r="BI25" i="10"/>
  <c r="BI35" i="10"/>
  <c r="BI13" i="10"/>
  <c r="BI172" i="13"/>
  <c r="BI33" i="13" s="1"/>
  <c r="BJ119" i="13"/>
  <c r="F170" i="18"/>
  <c r="R196" i="18"/>
  <c r="S142" i="18" s="1"/>
  <c r="BG164" i="18"/>
  <c r="BG154" i="18"/>
  <c r="S171" i="18"/>
  <c r="BJ102" i="13"/>
  <c r="BI155" i="13"/>
  <c r="BI16" i="13" s="1"/>
  <c r="BD30" i="15"/>
  <c r="BD26" i="6"/>
  <c r="BG61" i="10"/>
  <c r="BG75" i="10"/>
  <c r="BG52" i="10"/>
  <c r="BF63" i="20"/>
  <c r="BF169" i="18" s="1"/>
  <c r="S169" i="18" s="1"/>
  <c r="BF33" i="6"/>
  <c r="S120" i="10"/>
  <c r="BI117" i="13"/>
  <c r="BH170" i="13"/>
  <c r="BH31" i="13" s="1"/>
  <c r="BH163" i="18" s="1"/>
  <c r="BH190" i="18" s="1"/>
  <c r="BC98" i="18"/>
  <c r="R62" i="20"/>
  <c r="S11" i="13"/>
  <c r="BF50" i="10"/>
  <c r="BH152" i="14"/>
  <c r="BH13" i="14" s="1"/>
  <c r="BH202" i="18" s="1"/>
  <c r="BH229" i="18" s="1"/>
  <c r="BI126" i="14"/>
  <c r="BC111" i="18"/>
  <c r="BC60" i="20"/>
  <c r="R30" i="15"/>
  <c r="BJ142" i="14"/>
  <c r="BI168" i="14"/>
  <c r="BI29" i="14" s="1"/>
  <c r="X32" i="22"/>
  <c r="BI14" i="12"/>
  <c r="BI15" i="12"/>
  <c r="T15" i="12" s="1"/>
  <c r="T13" i="12"/>
  <c r="BF184" i="18"/>
  <c r="S184" i="18" s="1"/>
  <c r="S157" i="18"/>
  <c r="S130" i="10"/>
  <c r="BH26" i="7"/>
  <c r="BI21" i="15"/>
  <c r="BI25" i="15" s="1"/>
  <c r="BH170" i="14"/>
  <c r="BH31" i="14" s="1"/>
  <c r="BH220" i="18" s="1"/>
  <c r="BH247" i="18" s="1"/>
  <c r="BI144" i="14"/>
  <c r="S123" i="10"/>
  <c r="BG231" i="18"/>
  <c r="BG31" i="17"/>
  <c r="BG32" i="17" s="1"/>
  <c r="BH29" i="17" s="1"/>
  <c r="BI100" i="13"/>
  <c r="BH153" i="13"/>
  <c r="BH14" i="13" s="1"/>
  <c r="BH146" i="18" s="1"/>
  <c r="BH173" i="18" s="1"/>
  <c r="BE170" i="10"/>
  <c r="BE171" i="10"/>
  <c r="BD34" i="6"/>
  <c r="BJ128" i="14"/>
  <c r="BI154" i="14"/>
  <c r="BI15" i="14" s="1"/>
  <c r="BQ51" i="14"/>
  <c r="AG33" i="7"/>
  <c r="AL67" i="20"/>
  <c r="AL24" i="8" s="1"/>
  <c r="M25" i="11"/>
  <c r="N21" i="11" s="1"/>
  <c r="AM17" i="6"/>
  <c r="AM18" i="6" s="1"/>
  <c r="P10" i="22"/>
  <c r="CA46" i="13"/>
  <c r="AO62" i="18"/>
  <c r="AO380" i="11"/>
  <c r="AO381" i="11"/>
  <c r="BQ60" i="14"/>
  <c r="BO45" i="14"/>
  <c r="AP79" i="11"/>
  <c r="AP82" i="11" s="1"/>
  <c r="AQ78" i="11" s="1"/>
  <c r="AO41" i="18"/>
  <c r="AO24" i="11"/>
  <c r="AO23" i="11"/>
  <c r="AO13" i="11"/>
  <c r="CA47" i="13"/>
  <c r="AP334" i="11"/>
  <c r="AP337" i="11" s="1"/>
  <c r="AQ333" i="11" s="1"/>
  <c r="AO109" i="11"/>
  <c r="AO108" i="11"/>
  <c r="AO46" i="18"/>
  <c r="AP351" i="11"/>
  <c r="AO64" i="18"/>
  <c r="AO415" i="11"/>
  <c r="AO414" i="11"/>
  <c r="M382" i="11"/>
  <c r="N378" i="11" s="1"/>
  <c r="AP232" i="11"/>
  <c r="AL46" i="6"/>
  <c r="AC8" i="9"/>
  <c r="AC9" i="9" s="1"/>
  <c r="AC10" i="9" s="1"/>
  <c r="AL44" i="6"/>
  <c r="AO91" i="11"/>
  <c r="AO45" i="18"/>
  <c r="AO92" i="11"/>
  <c r="AO210" i="11"/>
  <c r="AO211" i="11"/>
  <c r="AO52" i="18"/>
  <c r="BU44" i="14"/>
  <c r="BV44" i="14" s="1"/>
  <c r="AP147" i="11"/>
  <c r="AO50" i="18"/>
  <c r="AO177" i="11"/>
  <c r="AO176" i="11"/>
  <c r="AN16" i="11"/>
  <c r="AN24" i="7" s="1"/>
  <c r="AN67" i="18"/>
  <c r="M78" i="18"/>
  <c r="BO48" i="14"/>
  <c r="AP62" i="11"/>
  <c r="AP65" i="11" s="1"/>
  <c r="AQ61" i="11" s="1"/>
  <c r="AO60" i="18"/>
  <c r="AO346" i="11"/>
  <c r="AO347" i="11"/>
  <c r="CA48" i="13"/>
  <c r="BR61" i="14"/>
  <c r="AO65" i="18"/>
  <c r="AO431" i="11"/>
  <c r="AO432" i="11"/>
  <c r="AP436" i="11"/>
  <c r="AP215" i="11"/>
  <c r="M127" i="11"/>
  <c r="N123" i="11" s="1"/>
  <c r="AO41" i="11"/>
  <c r="AO40" i="11"/>
  <c r="AO42" i="18"/>
  <c r="BO55" i="14"/>
  <c r="AP113" i="11"/>
  <c r="AP116" i="11" s="1"/>
  <c r="AQ112" i="11" s="1"/>
  <c r="AO56" i="18"/>
  <c r="AO279" i="11"/>
  <c r="AO278" i="11"/>
  <c r="AP249" i="11"/>
  <c r="AP252" i="11" s="1"/>
  <c r="AQ248" i="11" s="1"/>
  <c r="X11" i="9"/>
  <c r="BO59" i="14"/>
  <c r="BS53" i="14"/>
  <c r="AP28" i="11"/>
  <c r="AP31" i="11" s="1"/>
  <c r="AQ27" i="11" s="1"/>
  <c r="AO59" i="18"/>
  <c r="AO329" i="11"/>
  <c r="AO330" i="11"/>
  <c r="AP96" i="11"/>
  <c r="BP47" i="14"/>
  <c r="AN15" i="6"/>
  <c r="M15" i="11"/>
  <c r="AO54" i="18"/>
  <c r="AO244" i="11"/>
  <c r="AO245" i="11"/>
  <c r="AN58" i="20"/>
  <c r="M58" i="20" s="1"/>
  <c r="AN66" i="18"/>
  <c r="M59" i="20"/>
  <c r="BR57" i="14"/>
  <c r="AO296" i="11"/>
  <c r="AO295" i="11"/>
  <c r="AO57" i="18"/>
  <c r="AO194" i="11"/>
  <c r="AO51" i="18"/>
  <c r="AO193" i="11"/>
  <c r="AN14" i="6"/>
  <c r="M14" i="11"/>
  <c r="BO46" i="14"/>
  <c r="BO44" i="13"/>
  <c r="AP419" i="11"/>
  <c r="AP422" i="11" s="1"/>
  <c r="AQ418" i="11" s="1"/>
  <c r="BO50" i="14"/>
  <c r="BR49" i="14"/>
  <c r="AO63" i="18"/>
  <c r="AO398" i="11"/>
  <c r="AO397" i="11"/>
  <c r="BS56" i="14"/>
  <c r="AP317" i="11"/>
  <c r="AP320" i="11" s="1"/>
  <c r="AQ316" i="11" s="1"/>
  <c r="AO61" i="18"/>
  <c r="AO364" i="11"/>
  <c r="AO363" i="11"/>
  <c r="AM13" i="8"/>
  <c r="AO47" i="18"/>
  <c r="AO126" i="11"/>
  <c r="AO125" i="11"/>
  <c r="AO43" i="18"/>
  <c r="AO58" i="11"/>
  <c r="AO57" i="11"/>
  <c r="AO312" i="11"/>
  <c r="AO313" i="11"/>
  <c r="AO58" i="18"/>
  <c r="AO44" i="18"/>
  <c r="AO74" i="11"/>
  <c r="AO75" i="11"/>
  <c r="CA45" i="13"/>
  <c r="AG57" i="6"/>
  <c r="AG21" i="19"/>
  <c r="AP198" i="11"/>
  <c r="AP201" i="11" s="1"/>
  <c r="AQ197" i="11" s="1"/>
  <c r="AP300" i="11"/>
  <c r="AP303" i="11" s="1"/>
  <c r="AQ299" i="11" s="1"/>
  <c r="AP368" i="11"/>
  <c r="AP45" i="11"/>
  <c r="AP48" i="11" s="1"/>
  <c r="AQ44" i="11" s="1"/>
  <c r="AH49" i="6"/>
  <c r="U5" i="22" s="1"/>
  <c r="AH34" i="19"/>
  <c r="AH35" i="19" s="1"/>
  <c r="AI32" i="19" s="1"/>
  <c r="K33" i="19"/>
  <c r="AO227" i="11"/>
  <c r="AO228" i="11"/>
  <c r="AO53" i="18"/>
  <c r="BS54" i="14"/>
  <c r="AO159" i="11"/>
  <c r="AO160" i="11"/>
  <c r="AO49" i="18"/>
  <c r="M110" i="11"/>
  <c r="N106" i="11" s="1"/>
  <c r="AO48" i="18"/>
  <c r="AO143" i="11"/>
  <c r="AO142" i="11"/>
  <c r="AM28" i="18"/>
  <c r="AM19" i="18"/>
  <c r="AN39" i="18"/>
  <c r="AP164" i="11"/>
  <c r="AP167" i="11" s="1"/>
  <c r="AQ163" i="11" s="1"/>
  <c r="AP181" i="11"/>
  <c r="AP266" i="11"/>
  <c r="AP402" i="11"/>
  <c r="AP130" i="11"/>
  <c r="AP133" i="11" s="1"/>
  <c r="AQ129" i="11" s="1"/>
  <c r="AO55" i="18"/>
  <c r="AO262" i="11"/>
  <c r="AO261" i="11"/>
  <c r="BO52" i="14"/>
  <c r="BO58" i="14"/>
  <c r="BO62" i="14"/>
  <c r="AP283" i="11"/>
  <c r="AP385" i="11"/>
  <c r="AQ80" i="11"/>
  <c r="AQ250" i="11"/>
  <c r="AQ182" i="11"/>
  <c r="AQ318" i="11"/>
  <c r="AQ216" i="11"/>
  <c r="AQ437" i="11"/>
  <c r="AQ46" i="11"/>
  <c r="AQ335" i="11"/>
  <c r="AQ199" i="11"/>
  <c r="AQ369" i="11"/>
  <c r="AQ97" i="11"/>
  <c r="AQ403" i="11"/>
  <c r="AQ29" i="11"/>
  <c r="AQ63" i="11"/>
  <c r="AQ233" i="11"/>
  <c r="AQ114" i="11"/>
  <c r="AQ420" i="11"/>
  <c r="AQ352" i="11"/>
  <c r="AQ148" i="11"/>
  <c r="AQ165" i="11"/>
  <c r="AQ131" i="11"/>
  <c r="AQ284" i="11"/>
  <c r="AQ386" i="11"/>
  <c r="AQ301" i="11"/>
  <c r="AQ267" i="11"/>
  <c r="BX55" i="16" l="1"/>
  <c r="BY52" i="16" s="1"/>
  <c r="BY54" i="16" s="1"/>
  <c r="AT49" i="9"/>
  <c r="R34" i="6"/>
  <c r="F34" i="6" s="1"/>
  <c r="BH14" i="20"/>
  <c r="BI16" i="20" s="1"/>
  <c r="BI15" i="20" s="1"/>
  <c r="BI22" i="8" s="1"/>
  <c r="AO59" i="11"/>
  <c r="AP55" i="11" s="1"/>
  <c r="BI21" i="6"/>
  <c r="BG33" i="6"/>
  <c r="AX46" i="9" s="1"/>
  <c r="T39" i="10"/>
  <c r="BG143" i="18"/>
  <c r="T41" i="10"/>
  <c r="T236" i="18"/>
  <c r="AO110" i="11"/>
  <c r="AP106" i="11" s="1"/>
  <c r="T209" i="18"/>
  <c r="BH61" i="10"/>
  <c r="AE82" i="25"/>
  <c r="BH71" i="10"/>
  <c r="AE92" i="25"/>
  <c r="BH66" i="10"/>
  <c r="AE87" i="25"/>
  <c r="BH58" i="10"/>
  <c r="AE79" i="25"/>
  <c r="BH69" i="10"/>
  <c r="AE90" i="25"/>
  <c r="BH67" i="10"/>
  <c r="AE88" i="25"/>
  <c r="BH52" i="10"/>
  <c r="AE73" i="25"/>
  <c r="BH65" i="10"/>
  <c r="AE86" i="25"/>
  <c r="BH68" i="10"/>
  <c r="AE89" i="25"/>
  <c r="BH53" i="10"/>
  <c r="AE74" i="25"/>
  <c r="BH70" i="10"/>
  <c r="AE91" i="25"/>
  <c r="BH57" i="10"/>
  <c r="AE78" i="25"/>
  <c r="BH55" i="10"/>
  <c r="AE76" i="25"/>
  <c r="BH74" i="10"/>
  <c r="AE95" i="25"/>
  <c r="BH73" i="10"/>
  <c r="AE94" i="25"/>
  <c r="BH54" i="10"/>
  <c r="AE75" i="25"/>
  <c r="BH64" i="10"/>
  <c r="AE85" i="25"/>
  <c r="BH63" i="10"/>
  <c r="AE84" i="25"/>
  <c r="BH75" i="10"/>
  <c r="AE96" i="25"/>
  <c r="BH59" i="10"/>
  <c r="AE80" i="25"/>
  <c r="BH60" i="10"/>
  <c r="AE81" i="25"/>
  <c r="BH56" i="10"/>
  <c r="AE77" i="25"/>
  <c r="BH62" i="10"/>
  <c r="AE83" i="25"/>
  <c r="BH72" i="10"/>
  <c r="AE93" i="25"/>
  <c r="T216" i="18"/>
  <c r="AO212" i="11"/>
  <c r="AP208" i="11" s="1"/>
  <c r="AO416" i="11"/>
  <c r="AP412" i="11" s="1"/>
  <c r="T27" i="14"/>
  <c r="BF226" i="18"/>
  <c r="S226" i="18" s="1"/>
  <c r="S64" i="20"/>
  <c r="T20" i="14"/>
  <c r="BA22" i="18"/>
  <c r="BA31" i="18"/>
  <c r="BB110" i="18"/>
  <c r="BB114" i="18" s="1"/>
  <c r="BE42" i="20"/>
  <c r="BE50" i="20" s="1"/>
  <c r="BD52" i="7"/>
  <c r="AY43" i="9"/>
  <c r="BF40" i="16"/>
  <c r="BF17" i="16" s="1"/>
  <c r="BF34" i="6" s="1"/>
  <c r="AW49" i="9" s="1"/>
  <c r="BR65" i="16"/>
  <c r="W65" i="16" s="1"/>
  <c r="T174" i="18"/>
  <c r="BG237" i="18"/>
  <c r="BI164" i="14"/>
  <c r="BI25" i="14" s="1"/>
  <c r="BI214" i="18" s="1"/>
  <c r="BI241" i="18" s="1"/>
  <c r="BJ138" i="14"/>
  <c r="BJ108" i="13"/>
  <c r="BI161" i="13"/>
  <c r="BI22" i="13" s="1"/>
  <c r="BY55" i="16"/>
  <c r="BZ52" i="16" s="1"/>
  <c r="BJ134" i="14"/>
  <c r="BI160" i="14"/>
  <c r="BI21" i="14" s="1"/>
  <c r="BK98" i="13"/>
  <c r="BJ151" i="13"/>
  <c r="BJ12" i="13" s="1"/>
  <c r="BJ127" i="14"/>
  <c r="BI153" i="14"/>
  <c r="BI14" i="14" s="1"/>
  <c r="BI203" i="18" s="1"/>
  <c r="BI230" i="18" s="1"/>
  <c r="BG194" i="18"/>
  <c r="BG229" i="18"/>
  <c r="AU24" i="17"/>
  <c r="AU25" i="17"/>
  <c r="AU49" i="9"/>
  <c r="T14" i="12"/>
  <c r="BC113" i="18"/>
  <c r="R111" i="18"/>
  <c r="BG191" i="18"/>
  <c r="BJ152" i="13"/>
  <c r="BJ13" i="13" s="1"/>
  <c r="BK99" i="13"/>
  <c r="BG190" i="18"/>
  <c r="BB167" i="10"/>
  <c r="BB173" i="10" s="1"/>
  <c r="BA19" i="7"/>
  <c r="F26" i="18"/>
  <c r="R26" i="18"/>
  <c r="BI172" i="14"/>
  <c r="BI33" i="14" s="1"/>
  <c r="BI222" i="18" s="1"/>
  <c r="BI249" i="18" s="1"/>
  <c r="BJ146" i="14"/>
  <c r="BJ139" i="14"/>
  <c r="BI165" i="14"/>
  <c r="BI26" i="14" s="1"/>
  <c r="BI215" i="18" s="1"/>
  <c r="BI242" i="18" s="1"/>
  <c r="BJ111" i="13"/>
  <c r="BI164" i="13"/>
  <c r="BI25" i="13" s="1"/>
  <c r="BJ106" i="13"/>
  <c r="BI159" i="13"/>
  <c r="BI20" i="13" s="1"/>
  <c r="BI152" i="18" s="1"/>
  <c r="BI179" i="18" s="1"/>
  <c r="BF227" i="18"/>
  <c r="Z32" i="22"/>
  <c r="BI21" i="12"/>
  <c r="BI22" i="12"/>
  <c r="T22" i="12" s="1"/>
  <c r="BF13" i="20"/>
  <c r="BF19" i="20" s="1"/>
  <c r="BE49" i="7"/>
  <c r="BE29" i="7"/>
  <c r="BG179" i="18"/>
  <c r="BG193" i="18"/>
  <c r="BI144" i="18"/>
  <c r="T12" i="13"/>
  <c r="BJ148" i="14"/>
  <c r="BI174" i="14"/>
  <c r="BI35" i="14" s="1"/>
  <c r="BI224" i="18" s="1"/>
  <c r="BI251" i="18" s="1"/>
  <c r="X33" i="22"/>
  <c r="BJ15" i="12"/>
  <c r="BJ14" i="12"/>
  <c r="BC15" i="8"/>
  <c r="R15" i="8" s="1"/>
  <c r="R99" i="18"/>
  <c r="BJ114" i="13"/>
  <c r="BI167" i="13"/>
  <c r="BI28" i="13" s="1"/>
  <c r="AT12" i="7"/>
  <c r="O13" i="17"/>
  <c r="K30" i="22"/>
  <c r="M30" i="22" s="1"/>
  <c r="BG141" i="10"/>
  <c r="BG162" i="10"/>
  <c r="AE30" i="22" s="1"/>
  <c r="BJ151" i="14"/>
  <c r="BJ12" i="14" s="1"/>
  <c r="BK125" i="14"/>
  <c r="AT18" i="16"/>
  <c r="O28" i="16"/>
  <c r="AZ42" i="9"/>
  <c r="BI152" i="14"/>
  <c r="BI13" i="14" s="1"/>
  <c r="BI202" i="18" s="1"/>
  <c r="BI229" i="18" s="1"/>
  <c r="BJ126" i="14"/>
  <c r="AU38" i="9"/>
  <c r="BI145" i="18"/>
  <c r="T13" i="13"/>
  <c r="BH34" i="16"/>
  <c r="BH35" i="16" s="1"/>
  <c r="BI32" i="16" s="1"/>
  <c r="BI34" i="16" s="1"/>
  <c r="BG185" i="18"/>
  <c r="BK136" i="14"/>
  <c r="BJ162" i="14"/>
  <c r="BJ23" i="14" s="1"/>
  <c r="BJ116" i="13"/>
  <c r="BI169" i="13"/>
  <c r="BI30" i="13" s="1"/>
  <c r="BI162" i="18" s="1"/>
  <c r="BI189" i="18" s="1"/>
  <c r="BG195" i="18"/>
  <c r="BI158" i="14"/>
  <c r="BI19" i="14" s="1"/>
  <c r="BI208" i="18" s="1"/>
  <c r="BI235" i="18" s="1"/>
  <c r="BJ132" i="14"/>
  <c r="F35" i="18"/>
  <c r="R35" i="18"/>
  <c r="BG188" i="18"/>
  <c r="AR59" i="19"/>
  <c r="AR60" i="19" s="1"/>
  <c r="AR41" i="19" s="1"/>
  <c r="AR42" i="19" s="1"/>
  <c r="BK171" i="12"/>
  <c r="BJ20" i="12"/>
  <c r="BJ105" i="13"/>
  <c r="BI158" i="13"/>
  <c r="BI19" i="13" s="1"/>
  <c r="BI151" i="18" s="1"/>
  <c r="BI178" i="18" s="1"/>
  <c r="T33" i="14"/>
  <c r="BG251" i="18"/>
  <c r="BL62" i="12"/>
  <c r="BK13" i="12"/>
  <c r="BJ145" i="14"/>
  <c r="BI171" i="14"/>
  <c r="BI32" i="14" s="1"/>
  <c r="BI221" i="18" s="1"/>
  <c r="BI248" i="18" s="1"/>
  <c r="BE169" i="10"/>
  <c r="BE172" i="10" s="1"/>
  <c r="BE12" i="8" s="1"/>
  <c r="BI170" i="14"/>
  <c r="BI31" i="14" s="1"/>
  <c r="BI220" i="18" s="1"/>
  <c r="BI247" i="18" s="1"/>
  <c r="BJ144" i="14"/>
  <c r="AW46" i="9"/>
  <c r="S33" i="6"/>
  <c r="BD60" i="20"/>
  <c r="BD112" i="18" s="1"/>
  <c r="BD111" i="18"/>
  <c r="BJ112" i="13"/>
  <c r="BI165" i="13"/>
  <c r="BI26" i="13" s="1"/>
  <c r="BI158" i="18" s="1"/>
  <c r="BI185" i="18" s="1"/>
  <c r="L31" i="22"/>
  <c r="BH14" i="10"/>
  <c r="N31" i="22" s="1"/>
  <c r="BH143" i="10"/>
  <c r="BI212" i="18"/>
  <c r="T23" i="14"/>
  <c r="BI173" i="14"/>
  <c r="BI34" i="14" s="1"/>
  <c r="BI223" i="18" s="1"/>
  <c r="BI250" i="18" s="1"/>
  <c r="BJ147" i="14"/>
  <c r="T243" i="18"/>
  <c r="BH11" i="14"/>
  <c r="BD26" i="18"/>
  <c r="BE199" i="18"/>
  <c r="BE253" i="18" s="1"/>
  <c r="BD35" i="18"/>
  <c r="BG230" i="18"/>
  <c r="BG248" i="18"/>
  <c r="T38" i="10"/>
  <c r="BD169" i="10"/>
  <c r="BD172" i="10" s="1"/>
  <c r="BD12" i="8" s="1"/>
  <c r="BG232" i="18"/>
  <c r="BG177" i="18"/>
  <c r="BI167" i="14"/>
  <c r="BI28" i="14" s="1"/>
  <c r="BJ141" i="14"/>
  <c r="BK30" i="10"/>
  <c r="BJ39" i="10"/>
  <c r="BG241" i="18"/>
  <c r="BG249" i="18"/>
  <c r="T222" i="18"/>
  <c r="BG173" i="18"/>
  <c r="BI155" i="18"/>
  <c r="T23" i="13"/>
  <c r="BC96" i="18"/>
  <c r="BC100" i="18" s="1"/>
  <c r="BB20" i="18"/>
  <c r="BB29" i="18"/>
  <c r="BJ137" i="14"/>
  <c r="BI163" i="14"/>
  <c r="BI24" i="14" s="1"/>
  <c r="BI213" i="18" s="1"/>
  <c r="BI240" i="18" s="1"/>
  <c r="BJ121" i="13"/>
  <c r="BI174" i="13"/>
  <c r="BI35" i="13" s="1"/>
  <c r="BG169" i="18"/>
  <c r="BG247" i="18"/>
  <c r="BJ117" i="13"/>
  <c r="BI170" i="13"/>
  <c r="BI31" i="13" s="1"/>
  <c r="BI163" i="18" s="1"/>
  <c r="BI190" i="18" s="1"/>
  <c r="BG184" i="18"/>
  <c r="T20" i="8"/>
  <c r="G29" i="22"/>
  <c r="O29" i="22" s="1"/>
  <c r="BF15" i="15"/>
  <c r="BF31" i="15"/>
  <c r="BF32" i="15"/>
  <c r="AW32" i="9"/>
  <c r="BF168" i="10"/>
  <c r="BF11" i="6"/>
  <c r="S11" i="6" s="1"/>
  <c r="BF56" i="20"/>
  <c r="BF44" i="20"/>
  <c r="BF43" i="20" s="1"/>
  <c r="BI148" i="18"/>
  <c r="T16" i="13"/>
  <c r="S63" i="20"/>
  <c r="BT98" i="16"/>
  <c r="BT99" i="16" s="1"/>
  <c r="BU96" i="16" s="1"/>
  <c r="BU98" i="16" s="1"/>
  <c r="BU99" i="16" s="1"/>
  <c r="BV96" i="16" s="1"/>
  <c r="BV98" i="16" s="1"/>
  <c r="BK32" i="10"/>
  <c r="BJ41" i="10"/>
  <c r="BK27" i="10"/>
  <c r="BJ36" i="10"/>
  <c r="BJ169" i="14"/>
  <c r="BJ30" i="14" s="1"/>
  <c r="BK143" i="14"/>
  <c r="E41" i="19"/>
  <c r="E42" i="19" s="1"/>
  <c r="F39" i="19" s="1"/>
  <c r="N42" i="19"/>
  <c r="O39" i="19" s="1"/>
  <c r="BK140" i="14"/>
  <c r="BJ166" i="14"/>
  <c r="BJ27" i="14" s="1"/>
  <c r="BH228" i="18"/>
  <c r="BH227" i="18" s="1"/>
  <c r="BH19" i="8" s="1"/>
  <c r="BH200" i="18"/>
  <c r="BG235" i="18"/>
  <c r="BG238" i="18"/>
  <c r="BC22" i="6"/>
  <c r="R16" i="16"/>
  <c r="BG183" i="18"/>
  <c r="BG200" i="18"/>
  <c r="BG178" i="18"/>
  <c r="T151" i="18"/>
  <c r="BG39" i="6"/>
  <c r="BG64" i="20"/>
  <c r="BK109" i="13"/>
  <c r="BJ162" i="13"/>
  <c r="BJ23" i="13" s="1"/>
  <c r="F25" i="18"/>
  <c r="R25" i="18"/>
  <c r="BK133" i="14"/>
  <c r="BJ159" i="14"/>
  <c r="BJ20" i="14" s="1"/>
  <c r="BJ100" i="13"/>
  <c r="BI153" i="13"/>
  <c r="BI14" i="13" s="1"/>
  <c r="BI146" i="18" s="1"/>
  <c r="BI173" i="18" s="1"/>
  <c r="BI26" i="7"/>
  <c r="T26" i="7" s="1"/>
  <c r="BJ21" i="15"/>
  <c r="BJ25" i="15" s="1"/>
  <c r="BJ155" i="13"/>
  <c r="BJ16" i="13" s="1"/>
  <c r="BK102" i="13"/>
  <c r="BK119" i="13"/>
  <c r="BJ172" i="13"/>
  <c r="BJ33" i="13" s="1"/>
  <c r="BI219" i="18"/>
  <c r="T30" i="14"/>
  <c r="BI168" i="13"/>
  <c r="BI29" i="13" s="1"/>
  <c r="BI161" i="18" s="1"/>
  <c r="BI188" i="18" s="1"/>
  <c r="BJ115" i="13"/>
  <c r="BH16" i="20"/>
  <c r="AX44" i="9"/>
  <c r="BJ104" i="13"/>
  <c r="BI157" i="13"/>
  <c r="BI18" i="13" s="1"/>
  <c r="BI150" i="18" s="1"/>
  <c r="BI177" i="18" s="1"/>
  <c r="BE111" i="18"/>
  <c r="BE113" i="18" s="1"/>
  <c r="BE17" i="8" s="1"/>
  <c r="BE60" i="20"/>
  <c r="BE112" i="18" s="1"/>
  <c r="F76" i="16"/>
  <c r="F77" i="16" s="1"/>
  <c r="G74" i="16" s="1"/>
  <c r="R77" i="16"/>
  <c r="S74" i="16" s="1"/>
  <c r="T15" i="13"/>
  <c r="O25" i="17"/>
  <c r="P22" i="17" s="1"/>
  <c r="BD22" i="6"/>
  <c r="BJ120" i="13"/>
  <c r="BI173" i="13"/>
  <c r="BI34" i="13" s="1"/>
  <c r="BE17" i="16"/>
  <c r="S40" i="16"/>
  <c r="BI207" i="18"/>
  <c r="T18" i="14"/>
  <c r="BJ118" i="13"/>
  <c r="BI171" i="13"/>
  <c r="BI32" i="13" s="1"/>
  <c r="BE142" i="18"/>
  <c r="BE196" i="18" s="1"/>
  <c r="BD34" i="18"/>
  <c r="BD25" i="18"/>
  <c r="BG240" i="18"/>
  <c r="BI204" i="18"/>
  <c r="T15" i="14"/>
  <c r="BH31" i="17"/>
  <c r="BH17" i="17" s="1"/>
  <c r="BH41" i="6" s="1"/>
  <c r="BI165" i="18"/>
  <c r="T33" i="13"/>
  <c r="BJ107" i="13"/>
  <c r="BI160" i="13"/>
  <c r="BI21" i="13" s="1"/>
  <c r="BI153" i="18" s="1"/>
  <c r="BI180" i="18" s="1"/>
  <c r="BJ113" i="13"/>
  <c r="BI166" i="13"/>
  <c r="BI27" i="13" s="1"/>
  <c r="BJ103" i="13"/>
  <c r="BI156" i="13"/>
  <c r="BI17" i="13" s="1"/>
  <c r="BG186" i="18"/>
  <c r="BJ122" i="13"/>
  <c r="BI175" i="13"/>
  <c r="BI36" i="13" s="1"/>
  <c r="BI168" i="18" s="1"/>
  <c r="BI195" i="18" s="1"/>
  <c r="T21" i="12"/>
  <c r="AJ18" i="9"/>
  <c r="BH33" i="18"/>
  <c r="BH47" i="7" s="1"/>
  <c r="BI258" i="18"/>
  <c r="BI266" i="18" s="1"/>
  <c r="BH24" i="18"/>
  <c r="BH22" i="7" s="1"/>
  <c r="AT35" i="6"/>
  <c r="AT14" i="17"/>
  <c r="O14" i="17" s="1"/>
  <c r="O16" i="17"/>
  <c r="BK131" i="14"/>
  <c r="BJ157" i="14"/>
  <c r="BJ18" i="14" s="1"/>
  <c r="R34" i="18"/>
  <c r="F34" i="18"/>
  <c r="F30" i="15"/>
  <c r="R32" i="15"/>
  <c r="S29" i="15" s="1"/>
  <c r="BG181" i="18"/>
  <c r="AT14" i="16"/>
  <c r="AU26" i="16"/>
  <c r="AU28" i="16" s="1"/>
  <c r="BE23" i="18"/>
  <c r="BE21" i="7" s="1"/>
  <c r="BE32" i="18"/>
  <c r="BE46" i="7" s="1"/>
  <c r="BF117" i="18"/>
  <c r="BF139" i="18" s="1"/>
  <c r="BI161" i="14"/>
  <c r="BI22" i="14" s="1"/>
  <c r="BI211" i="18" s="1"/>
  <c r="BI238" i="18" s="1"/>
  <c r="BJ135" i="14"/>
  <c r="BK128" i="14"/>
  <c r="BJ154" i="14"/>
  <c r="BJ15" i="14" s="1"/>
  <c r="BG17" i="17"/>
  <c r="BI218" i="18"/>
  <c r="T29" i="14"/>
  <c r="R98" i="18"/>
  <c r="BF170" i="18"/>
  <c r="V32" i="22"/>
  <c r="T13" i="10"/>
  <c r="BI159" i="10"/>
  <c r="T40" i="10"/>
  <c r="T28" i="12"/>
  <c r="Y32" i="22"/>
  <c r="BI28" i="12"/>
  <c r="BI29" i="12"/>
  <c r="BI32" i="6" s="1"/>
  <c r="T36" i="10"/>
  <c r="BI156" i="10"/>
  <c r="T37" i="10"/>
  <c r="E45" i="19"/>
  <c r="BJ13" i="19"/>
  <c r="BJ16" i="19" s="1"/>
  <c r="BI36" i="7"/>
  <c r="T36" i="7" s="1"/>
  <c r="T30" i="13"/>
  <c r="BJ129" i="14"/>
  <c r="BI155" i="14"/>
  <c r="BI16" i="14" s="1"/>
  <c r="BI205" i="18" s="1"/>
  <c r="BI232" i="18" s="1"/>
  <c r="BJ110" i="13"/>
  <c r="BI163" i="13"/>
  <c r="BI24" i="13" s="1"/>
  <c r="BI156" i="18" s="1"/>
  <c r="BI183" i="18" s="1"/>
  <c r="BG244" i="18"/>
  <c r="BK29" i="10"/>
  <c r="BJ38" i="10"/>
  <c r="BG187" i="18"/>
  <c r="AJ50" i="9"/>
  <c r="AJ41" i="9" s="1"/>
  <c r="AC16" i="22" s="1"/>
  <c r="AS37" i="6"/>
  <c r="S16" i="22" s="1"/>
  <c r="BH171" i="18"/>
  <c r="BH170" i="18" s="1"/>
  <c r="BH18" i="8" s="1"/>
  <c r="BH143" i="18"/>
  <c r="BG242" i="18"/>
  <c r="BH20" i="16"/>
  <c r="BH14" i="7" s="1"/>
  <c r="BI57" i="16"/>
  <c r="BI60" i="16" s="1"/>
  <c r="BI206" i="18"/>
  <c r="T17" i="14"/>
  <c r="BE77" i="16"/>
  <c r="BF74" i="16" s="1"/>
  <c r="BE16" i="16"/>
  <c r="AY44" i="9"/>
  <c r="BE13" i="15"/>
  <c r="BE17" i="15" s="1"/>
  <c r="BD25" i="7"/>
  <c r="BM88" i="16"/>
  <c r="BN85" i="16" s="1"/>
  <c r="BN87" i="16" s="1"/>
  <c r="BN88" i="16" s="1"/>
  <c r="BO85" i="16" s="1"/>
  <c r="BO87" i="16" s="1"/>
  <c r="BO88" i="16" s="1"/>
  <c r="BP85" i="16" s="1"/>
  <c r="BG176" i="18"/>
  <c r="BH79" i="10"/>
  <c r="BH51" i="10"/>
  <c r="BD99" i="18"/>
  <c r="BC112" i="18"/>
  <c r="R60" i="20"/>
  <c r="BJ25" i="10"/>
  <c r="BK26" i="10"/>
  <c r="BJ13" i="10"/>
  <c r="V33" i="22" s="1"/>
  <c r="BJ35" i="10"/>
  <c r="BK142" i="14"/>
  <c r="BJ168" i="14"/>
  <c r="BJ29" i="14" s="1"/>
  <c r="BI87" i="10"/>
  <c r="BI102" i="10"/>
  <c r="BI83" i="10"/>
  <c r="T83" i="10" s="1"/>
  <c r="BI98" i="10"/>
  <c r="AF90" i="25" s="1"/>
  <c r="BI92" i="10"/>
  <c r="BI90" i="10"/>
  <c r="AF82" i="25" s="1"/>
  <c r="BI85" i="10"/>
  <c r="BI97" i="10"/>
  <c r="BI93" i="10"/>
  <c r="BI103" i="10"/>
  <c r="BI81" i="10"/>
  <c r="AF73" i="25" s="1"/>
  <c r="BI104" i="10"/>
  <c r="AF96" i="25" s="1"/>
  <c r="BI86" i="10"/>
  <c r="BI84" i="10"/>
  <c r="BI95" i="10"/>
  <c r="BI91" i="10"/>
  <c r="BI100" i="10"/>
  <c r="BI154" i="10"/>
  <c r="BI88" i="10"/>
  <c r="BI101" i="10"/>
  <c r="T101" i="10" s="1"/>
  <c r="BI99" i="10"/>
  <c r="BI80" i="10"/>
  <c r="AF72" i="25" s="1"/>
  <c r="BI96" i="10"/>
  <c r="AF88" i="25" s="1"/>
  <c r="BI82" i="10"/>
  <c r="AF74" i="25" s="1"/>
  <c r="BI89" i="10"/>
  <c r="AF81" i="25" s="1"/>
  <c r="BI34" i="10"/>
  <c r="BI94" i="10"/>
  <c r="T94" i="10" s="1"/>
  <c r="T35" i="10"/>
  <c r="BK31" i="10"/>
  <c r="BJ40" i="10"/>
  <c r="BG180" i="18"/>
  <c r="BG50" i="10"/>
  <c r="BK116" i="12"/>
  <c r="BJ27" i="12"/>
  <c r="BI201" i="18"/>
  <c r="T201" i="18" s="1"/>
  <c r="T12" i="14"/>
  <c r="BJ154" i="13"/>
  <c r="BJ15" i="13" s="1"/>
  <c r="BK101" i="13"/>
  <c r="BK28" i="10"/>
  <c r="BJ37" i="10"/>
  <c r="AQ33" i="8"/>
  <c r="N33" i="8" s="1"/>
  <c r="N46" i="19"/>
  <c r="E46" i="19" s="1"/>
  <c r="AQ47" i="19"/>
  <c r="X55" i="16"/>
  <c r="Y52" i="16" s="1"/>
  <c r="Y55" i="16" s="1"/>
  <c r="Z52" i="16" s="1"/>
  <c r="BG250" i="18"/>
  <c r="BG189" i="18"/>
  <c r="T162" i="18"/>
  <c r="T147" i="18"/>
  <c r="BH11" i="13"/>
  <c r="BJ156" i="14"/>
  <c r="BJ17" i="14" s="1"/>
  <c r="BK130" i="14"/>
  <c r="BH21" i="18"/>
  <c r="BH30" i="18"/>
  <c r="BI103" i="18"/>
  <c r="BI107" i="18" s="1"/>
  <c r="BR47" i="16"/>
  <c r="BS44" i="16" s="1"/>
  <c r="T21" i="6"/>
  <c r="AO76" i="11"/>
  <c r="AP72" i="11" s="1"/>
  <c r="AM28" i="6"/>
  <c r="J10" i="22" s="1"/>
  <c r="AO280" i="11"/>
  <c r="AP276" i="11" s="1"/>
  <c r="AL71" i="20"/>
  <c r="AM54" i="20" s="1"/>
  <c r="AM68" i="20" s="1"/>
  <c r="AM67" i="20" s="1"/>
  <c r="AO246" i="11"/>
  <c r="AP242" i="11" s="1"/>
  <c r="AO229" i="11"/>
  <c r="AP225" i="11" s="1"/>
  <c r="AO433" i="11"/>
  <c r="AP429" i="11" s="1"/>
  <c r="BR51" i="14"/>
  <c r="BS51" i="14" s="1"/>
  <c r="AO42" i="11"/>
  <c r="AP38" i="11" s="1"/>
  <c r="AL47" i="6"/>
  <c r="H9" i="22"/>
  <c r="CB45" i="13"/>
  <c r="AQ302" i="11"/>
  <c r="N301" i="11"/>
  <c r="AQ64" i="11"/>
  <c r="N63" i="11"/>
  <c r="AQ319" i="11"/>
  <c r="N318" i="11"/>
  <c r="AM18" i="18"/>
  <c r="AM20" i="7"/>
  <c r="AM18" i="7" s="1"/>
  <c r="AD13" i="9" s="1"/>
  <c r="AO85" i="18"/>
  <c r="AO399" i="11"/>
  <c r="AP395" i="11" s="1"/>
  <c r="BP50" i="14"/>
  <c r="BP44" i="13"/>
  <c r="AO195" i="11"/>
  <c r="AP191" i="11" s="1"/>
  <c r="AO81" i="18"/>
  <c r="AP141" i="11"/>
  <c r="AP150" i="11"/>
  <c r="AQ146" i="11" s="1"/>
  <c r="AP345" i="11"/>
  <c r="AP354" i="11"/>
  <c r="AQ350" i="11" s="1"/>
  <c r="BP45" i="14"/>
  <c r="AO59" i="20"/>
  <c r="AO79" i="18"/>
  <c r="AQ30" i="11"/>
  <c r="N29" i="11"/>
  <c r="AP175" i="11"/>
  <c r="AM27" i="18"/>
  <c r="AM45" i="7"/>
  <c r="AM44" i="7" s="1"/>
  <c r="AD15" i="9" s="1"/>
  <c r="AQ404" i="11"/>
  <c r="N403" i="11"/>
  <c r="AQ132" i="11"/>
  <c r="N131" i="11"/>
  <c r="AQ98" i="11"/>
  <c r="N97" i="11"/>
  <c r="AP379" i="11"/>
  <c r="BP58" i="14"/>
  <c r="AP362" i="11"/>
  <c r="AO88" i="18"/>
  <c r="BS57" i="14"/>
  <c r="AE39" i="9"/>
  <c r="M15" i="6"/>
  <c r="AO25" i="11"/>
  <c r="BS61" i="14"/>
  <c r="AO178" i="11"/>
  <c r="AP174" i="11" s="1"/>
  <c r="AO73" i="18"/>
  <c r="AO348" i="11"/>
  <c r="AP344" i="11" s="1"/>
  <c r="AO382" i="11"/>
  <c r="AP378" i="11" s="1"/>
  <c r="BT56" i="14"/>
  <c r="AP90" i="11"/>
  <c r="AP99" i="11"/>
  <c r="AQ95" i="11" s="1"/>
  <c r="AQ166" i="11"/>
  <c r="N165" i="11"/>
  <c r="AQ370" i="11"/>
  <c r="N369" i="11"/>
  <c r="AO76" i="18"/>
  <c r="K34" i="19"/>
  <c r="K35" i="19" s="1"/>
  <c r="L32" i="19" s="1"/>
  <c r="AH35" i="8"/>
  <c r="AO127" i="11"/>
  <c r="AP123" i="11" s="1"/>
  <c r="BP46" i="14"/>
  <c r="AO365" i="11"/>
  <c r="AP361" i="11" s="1"/>
  <c r="AO83" i="18"/>
  <c r="AP209" i="11"/>
  <c r="AP56" i="11"/>
  <c r="BW44" i="14"/>
  <c r="AO91" i="18"/>
  <c r="AO68" i="18"/>
  <c r="AO40" i="18"/>
  <c r="AO89" i="18"/>
  <c r="AO78" i="18"/>
  <c r="BP59" i="14"/>
  <c r="AO92" i="18"/>
  <c r="AQ149" i="11"/>
  <c r="N148" i="11"/>
  <c r="E148" i="11" s="1"/>
  <c r="AQ200" i="11"/>
  <c r="N199" i="11"/>
  <c r="AP277" i="11"/>
  <c r="AP286" i="11"/>
  <c r="AQ282" i="11" s="1"/>
  <c r="AP396" i="11"/>
  <c r="AP388" i="11"/>
  <c r="AQ384" i="11" s="1"/>
  <c r="AH50" i="6"/>
  <c r="K49" i="6"/>
  <c r="AN16" i="18"/>
  <c r="M66" i="18"/>
  <c r="AO77" i="18"/>
  <c r="AQ251" i="11"/>
  <c r="N250" i="11"/>
  <c r="AQ353" i="11"/>
  <c r="N352" i="11"/>
  <c r="AQ336" i="11"/>
  <c r="N335" i="11"/>
  <c r="AO263" i="11"/>
  <c r="AP259" i="11" s="1"/>
  <c r="AO161" i="11"/>
  <c r="AP157" i="11" s="1"/>
  <c r="AO80" i="18"/>
  <c r="AP294" i="11"/>
  <c r="AO74" i="18"/>
  <c r="BQ47" i="14"/>
  <c r="X19" i="9"/>
  <c r="AA4" i="22" s="1"/>
  <c r="AP107" i="11"/>
  <c r="AO69" i="18"/>
  <c r="AP430" i="11"/>
  <c r="AP439" i="11"/>
  <c r="AQ435" i="11" s="1"/>
  <c r="CB48" i="13"/>
  <c r="CB47" i="13"/>
  <c r="AP73" i="11"/>
  <c r="CB46" i="13"/>
  <c r="AQ421" i="11"/>
  <c r="N420" i="11"/>
  <c r="E420" i="11" s="1"/>
  <c r="AP311" i="11"/>
  <c r="AO86" i="18"/>
  <c r="BT53" i="14"/>
  <c r="AO14" i="11"/>
  <c r="M24" i="7"/>
  <c r="M23" i="7" s="1"/>
  <c r="AN23" i="7"/>
  <c r="AE12" i="9" s="1"/>
  <c r="AO314" i="11"/>
  <c r="AP310" i="11" s="1"/>
  <c r="BR60" i="14"/>
  <c r="AQ183" i="11"/>
  <c r="N182" i="11"/>
  <c r="AO90" i="18"/>
  <c r="AO87" i="18"/>
  <c r="AQ47" i="11"/>
  <c r="N46" i="11"/>
  <c r="BP62" i="14"/>
  <c r="AP413" i="11"/>
  <c r="AQ115" i="11"/>
  <c r="N114" i="11"/>
  <c r="AQ438" i="11"/>
  <c r="N437" i="11"/>
  <c r="AP158" i="11"/>
  <c r="AP39" i="11"/>
  <c r="AP192" i="11"/>
  <c r="AO71" i="18"/>
  <c r="BS49" i="14"/>
  <c r="AE34" i="9"/>
  <c r="AN13" i="6"/>
  <c r="M14" i="6"/>
  <c r="AO84" i="18"/>
  <c r="AP371" i="11"/>
  <c r="AQ367" i="11" s="1"/>
  <c r="AP405" i="11"/>
  <c r="AQ401" i="11" s="1"/>
  <c r="AO15" i="11"/>
  <c r="AO144" i="11"/>
  <c r="AP140" i="11" s="1"/>
  <c r="BP48" i="14"/>
  <c r="AO93" i="11"/>
  <c r="AP89" i="11" s="1"/>
  <c r="AP226" i="11"/>
  <c r="AP235" i="11"/>
  <c r="AQ231" i="11" s="1"/>
  <c r="AQ387" i="11"/>
  <c r="N386" i="11"/>
  <c r="AP124" i="11"/>
  <c r="AN13" i="18"/>
  <c r="AN14" i="8"/>
  <c r="M14" i="8" s="1"/>
  <c r="M67" i="18"/>
  <c r="AQ285" i="11"/>
  <c r="N284" i="11"/>
  <c r="AQ81" i="11"/>
  <c r="N80" i="11"/>
  <c r="AO82" i="18"/>
  <c r="AQ268" i="11"/>
  <c r="N267" i="11"/>
  <c r="AQ234" i="11"/>
  <c r="N233" i="11"/>
  <c r="AQ217" i="11"/>
  <c r="N216" i="11"/>
  <c r="BP52" i="14"/>
  <c r="AP260" i="11"/>
  <c r="AP269" i="11"/>
  <c r="AQ265" i="11" s="1"/>
  <c r="AN93" i="18"/>
  <c r="AO75" i="18"/>
  <c r="BT54" i="14"/>
  <c r="AG23" i="19"/>
  <c r="AO70" i="18"/>
  <c r="AO331" i="11"/>
  <c r="AP327" i="11" s="1"/>
  <c r="AO297" i="11"/>
  <c r="AP293" i="11" s="1"/>
  <c r="AP22" i="11"/>
  <c r="AP243" i="11"/>
  <c r="BP55" i="14"/>
  <c r="AP218" i="11"/>
  <c r="AQ214" i="11" s="1"/>
  <c r="AO72" i="18"/>
  <c r="AP328" i="11"/>
  <c r="AP184" i="11"/>
  <c r="AQ180" i="11" s="1"/>
  <c r="T21" i="13" l="1"/>
  <c r="T31" i="13"/>
  <c r="T152" i="18"/>
  <c r="V87" i="16"/>
  <c r="V88" i="16" s="1"/>
  <c r="W85" i="16" s="1"/>
  <c r="T31" i="14"/>
  <c r="T242" i="18"/>
  <c r="AE110" i="25"/>
  <c r="AE100" i="25"/>
  <c r="AE112" i="25"/>
  <c r="AE114" i="25"/>
  <c r="AE111" i="25"/>
  <c r="T189" i="18"/>
  <c r="AE106" i="25"/>
  <c r="AE108" i="25"/>
  <c r="T208" i="18"/>
  <c r="T18" i="13"/>
  <c r="AE118" i="25"/>
  <c r="T220" i="18"/>
  <c r="T150" i="18"/>
  <c r="AR45" i="19"/>
  <c r="AR46" i="19" s="1"/>
  <c r="AE117" i="25"/>
  <c r="BH50" i="10"/>
  <c r="BH32" i="15" s="1"/>
  <c r="AE105" i="25"/>
  <c r="AE116" i="25"/>
  <c r="T223" i="18"/>
  <c r="AE123" i="25"/>
  <c r="T250" i="18"/>
  <c r="T230" i="18"/>
  <c r="T235" i="18"/>
  <c r="R100" i="18"/>
  <c r="S96" i="18" s="1"/>
  <c r="BI73" i="10"/>
  <c r="T73" i="10" s="1"/>
  <c r="AF94" i="25"/>
  <c r="AE99" i="25"/>
  <c r="AE101" i="25"/>
  <c r="BI70" i="10"/>
  <c r="T70" i="10" s="1"/>
  <c r="AF91" i="25"/>
  <c r="BI59" i="10"/>
  <c r="T59" i="10" s="1"/>
  <c r="AF80" i="25"/>
  <c r="BI64" i="10"/>
  <c r="T64" i="10" s="1"/>
  <c r="AF85" i="25"/>
  <c r="BI68" i="10"/>
  <c r="T68" i="10" s="1"/>
  <c r="AF89" i="25"/>
  <c r="AE122" i="25"/>
  <c r="AE109" i="25"/>
  <c r="BI65" i="10"/>
  <c r="T65" i="10" s="1"/>
  <c r="T122" i="10" s="1"/>
  <c r="AF86" i="25"/>
  <c r="BI71" i="10"/>
  <c r="T71" i="10" s="1"/>
  <c r="AF92" i="25"/>
  <c r="BI56" i="10"/>
  <c r="T56" i="10" s="1"/>
  <c r="AF77" i="25"/>
  <c r="T215" i="18"/>
  <c r="AE121" i="25"/>
  <c r="BI72" i="10"/>
  <c r="T72" i="10" s="1"/>
  <c r="T129" i="10" s="1"/>
  <c r="AF93" i="25"/>
  <c r="BI62" i="10"/>
  <c r="T62" i="10" s="1"/>
  <c r="AF83" i="25"/>
  <c r="AE120" i="25"/>
  <c r="AE107" i="25"/>
  <c r="AE102" i="25"/>
  <c r="BI63" i="10"/>
  <c r="T63" i="10" s="1"/>
  <c r="AF84" i="25"/>
  <c r="T102" i="10"/>
  <c r="AE115" i="25"/>
  <c r="BI58" i="10"/>
  <c r="T58" i="10" s="1"/>
  <c r="AF79" i="25"/>
  <c r="BI74" i="10"/>
  <c r="T74" i="10" s="1"/>
  <c r="AF95" i="25"/>
  <c r="BI66" i="10"/>
  <c r="T66" i="10" s="1"/>
  <c r="AF87" i="25"/>
  <c r="BI55" i="10"/>
  <c r="T55" i="10" s="1"/>
  <c r="AF76" i="25"/>
  <c r="T179" i="18"/>
  <c r="AE113" i="25"/>
  <c r="AE103" i="25"/>
  <c r="BI57" i="10"/>
  <c r="T57" i="10" s="1"/>
  <c r="AF78" i="25"/>
  <c r="BI54" i="10"/>
  <c r="T54" i="10" s="1"/>
  <c r="T111" i="10" s="1"/>
  <c r="AF75" i="25"/>
  <c r="T240" i="18"/>
  <c r="T203" i="18"/>
  <c r="T25" i="14"/>
  <c r="AE119" i="25"/>
  <c r="AE104" i="25"/>
  <c r="T24" i="14"/>
  <c r="T247" i="18"/>
  <c r="T177" i="18"/>
  <c r="T178" i="18"/>
  <c r="T173" i="18"/>
  <c r="T249" i="18"/>
  <c r="AM29" i="6"/>
  <c r="T211" i="18"/>
  <c r="T19" i="14"/>
  <c r="AL72" i="20"/>
  <c r="AL31" i="7" s="1"/>
  <c r="T213" i="18"/>
  <c r="T214" i="18"/>
  <c r="AM43" i="6"/>
  <c r="W10" i="22" s="1"/>
  <c r="T26" i="14"/>
  <c r="T241" i="18"/>
  <c r="T14" i="14"/>
  <c r="BV99" i="16"/>
  <c r="BW96" i="16" s="1"/>
  <c r="AS39" i="19"/>
  <c r="AZ43" i="9"/>
  <c r="T32" i="6"/>
  <c r="BC20" i="18"/>
  <c r="BC29" i="18"/>
  <c r="BD96" i="18"/>
  <c r="BD100" i="18" s="1"/>
  <c r="BI61" i="10"/>
  <c r="T61" i="10" s="1"/>
  <c r="T90" i="10"/>
  <c r="BS46" i="16"/>
  <c r="BS47" i="16" s="1"/>
  <c r="BT44" i="16" s="1"/>
  <c r="Y33" i="22"/>
  <c r="BJ28" i="12"/>
  <c r="BJ29" i="12"/>
  <c r="BJ32" i="6" s="1"/>
  <c r="K31" i="22"/>
  <c r="M31" i="22" s="1"/>
  <c r="BH141" i="10"/>
  <c r="BH162" i="10"/>
  <c r="AE31" i="22" s="1"/>
  <c r="BF76" i="16"/>
  <c r="BF77" i="16" s="1"/>
  <c r="BG74" i="16" s="1"/>
  <c r="BK110" i="13"/>
  <c r="BJ163" i="13"/>
  <c r="BJ24" i="13" s="1"/>
  <c r="T91" i="10"/>
  <c r="T88" i="10"/>
  <c r="BE34" i="6"/>
  <c r="S17" i="16"/>
  <c r="AX45" i="9"/>
  <c r="AT47" i="9"/>
  <c r="BC20" i="6"/>
  <c r="Q26" i="22" s="1"/>
  <c r="R22" i="6"/>
  <c r="BJ216" i="18"/>
  <c r="BJ160" i="10"/>
  <c r="BF171" i="10"/>
  <c r="BF170" i="10"/>
  <c r="T22" i="14"/>
  <c r="T168" i="18"/>
  <c r="T185" i="18"/>
  <c r="O12" i="7"/>
  <c r="T29" i="13"/>
  <c r="T190" i="18"/>
  <c r="BK134" i="14"/>
  <c r="BJ160" i="14"/>
  <c r="BJ21" i="14" s="1"/>
  <c r="BJ164" i="14"/>
  <c r="BJ25" i="14" s="1"/>
  <c r="BK138" i="14"/>
  <c r="BL140" i="14"/>
  <c r="BK166" i="14"/>
  <c r="BK27" i="14" s="1"/>
  <c r="BK216" i="18" s="1"/>
  <c r="BK243" i="18" s="1"/>
  <c r="BL32" i="10"/>
  <c r="BK41" i="10"/>
  <c r="BK160" i="10" s="1"/>
  <c r="BJ170" i="13"/>
  <c r="BJ31" i="13" s="1"/>
  <c r="BK117" i="13"/>
  <c r="T205" i="18"/>
  <c r="BK112" i="13"/>
  <c r="BJ165" i="13"/>
  <c r="BJ26" i="13" s="1"/>
  <c r="T195" i="18"/>
  <c r="BI35" i="16"/>
  <c r="BJ32" i="16" s="1"/>
  <c r="BJ34" i="16" s="1"/>
  <c r="BI160" i="18"/>
  <c r="T28" i="13"/>
  <c r="BK106" i="13"/>
  <c r="BJ159" i="13"/>
  <c r="BJ20" i="13" s="1"/>
  <c r="BL119" i="13"/>
  <c r="BK172" i="13"/>
  <c r="BK33" i="13" s="1"/>
  <c r="BK165" i="18" s="1"/>
  <c r="BK192" i="18" s="1"/>
  <c r="T232" i="18"/>
  <c r="BI239" i="18"/>
  <c r="T239" i="18" s="1"/>
  <c r="T212" i="18"/>
  <c r="BJ158" i="13"/>
  <c r="BJ19" i="13" s="1"/>
  <c r="BK105" i="13"/>
  <c r="AR32" i="8"/>
  <c r="T34" i="16"/>
  <c r="O29" i="16"/>
  <c r="P26" i="16" s="1"/>
  <c r="BK114" i="13"/>
  <c r="BJ167" i="13"/>
  <c r="BJ28" i="13" s="1"/>
  <c r="BK148" i="14"/>
  <c r="BJ174" i="14"/>
  <c r="BJ35" i="14" s="1"/>
  <c r="BI157" i="18"/>
  <c r="T25" i="13"/>
  <c r="BL99" i="13"/>
  <c r="BK152" i="13"/>
  <c r="BK13" i="13" s="1"/>
  <c r="BK145" i="18" s="1"/>
  <c r="BK172" i="18" s="1"/>
  <c r="L32" i="22"/>
  <c r="BI14" i="10"/>
  <c r="N32" i="22" s="1"/>
  <c r="BI143" i="10"/>
  <c r="BI233" i="18"/>
  <c r="T233" i="18" s="1"/>
  <c r="T206" i="18"/>
  <c r="BJ160" i="13"/>
  <c r="BJ21" i="13" s="1"/>
  <c r="BK107" i="13"/>
  <c r="BG29" i="15"/>
  <c r="BF27" i="7"/>
  <c r="S27" i="7" s="1"/>
  <c r="G30" i="22"/>
  <c r="O30" i="22" s="1"/>
  <c r="BG31" i="15"/>
  <c r="BG15" i="15"/>
  <c r="BG44" i="20"/>
  <c r="BG43" i="20" s="1"/>
  <c r="BG32" i="15"/>
  <c r="AX32" i="9"/>
  <c r="BG11" i="6"/>
  <c r="BG168" i="10"/>
  <c r="BG56" i="20"/>
  <c r="BI53" i="10"/>
  <c r="T53" i="10" s="1"/>
  <c r="T82" i="10"/>
  <c r="BI69" i="10"/>
  <c r="T69" i="10" s="1"/>
  <c r="T98" i="10"/>
  <c r="BL26" i="10"/>
  <c r="BK25" i="10"/>
  <c r="BK35" i="10"/>
  <c r="BK13" i="10"/>
  <c r="V34" i="22" s="1"/>
  <c r="BJ57" i="16"/>
  <c r="BJ60" i="16" s="1"/>
  <c r="BI20" i="16"/>
  <c r="BK129" i="14"/>
  <c r="BJ155" i="14"/>
  <c r="BJ16" i="14" s="1"/>
  <c r="BG41" i="6"/>
  <c r="AU29" i="16"/>
  <c r="AU18" i="16"/>
  <c r="BJ207" i="18"/>
  <c r="BK122" i="13"/>
  <c r="BJ175" i="13"/>
  <c r="BJ36" i="13" s="1"/>
  <c r="BL102" i="13"/>
  <c r="BK155" i="13"/>
  <c r="BK16" i="13" s="1"/>
  <c r="BK148" i="18" s="1"/>
  <c r="BK175" i="18" s="1"/>
  <c r="BJ209" i="18"/>
  <c r="T86" i="10"/>
  <c r="BF30" i="15"/>
  <c r="BF26" i="6"/>
  <c r="S31" i="15"/>
  <c r="BJ158" i="10"/>
  <c r="BD113" i="18"/>
  <c r="BD17" i="8" s="1"/>
  <c r="BJ171" i="14"/>
  <c r="BJ32" i="14" s="1"/>
  <c r="BK145" i="14"/>
  <c r="T99" i="10"/>
  <c r="BK116" i="13"/>
  <c r="BJ169" i="13"/>
  <c r="BJ30" i="13" s="1"/>
  <c r="AT40" i="6"/>
  <c r="AT15" i="16"/>
  <c r="AK17" i="9" s="1"/>
  <c r="O18" i="16"/>
  <c r="T35" i="14"/>
  <c r="BK111" i="13"/>
  <c r="BJ164" i="13"/>
  <c r="BJ25" i="13" s="1"/>
  <c r="T36" i="13"/>
  <c r="BJ145" i="18"/>
  <c r="BK127" i="14"/>
  <c r="BJ153" i="14"/>
  <c r="BJ14" i="14" s="1"/>
  <c r="BL116" i="12"/>
  <c r="BK27" i="12"/>
  <c r="BI166" i="18"/>
  <c r="T34" i="13"/>
  <c r="T92" i="10"/>
  <c r="BJ173" i="13"/>
  <c r="BJ34" i="13" s="1"/>
  <c r="BK120" i="13"/>
  <c r="X98" i="16"/>
  <c r="T153" i="18"/>
  <c r="BI67" i="10"/>
  <c r="T67" i="10" s="1"/>
  <c r="T96" i="10"/>
  <c r="BP87" i="16"/>
  <c r="BP88" i="16"/>
  <c r="BQ85" i="16" s="1"/>
  <c r="BQ87" i="16" s="1"/>
  <c r="BQ88" i="16" s="1"/>
  <c r="BR85" i="16" s="1"/>
  <c r="BJ204" i="18"/>
  <c r="AT13" i="7"/>
  <c r="O13" i="7" s="1"/>
  <c r="O14" i="16"/>
  <c r="BK157" i="14"/>
  <c r="BK18" i="14" s="1"/>
  <c r="BK207" i="18" s="1"/>
  <c r="BK234" i="18" s="1"/>
  <c r="BL131" i="14"/>
  <c r="BI192" i="18"/>
  <c r="T192" i="18" s="1"/>
  <c r="T165" i="18"/>
  <c r="BE34" i="18"/>
  <c r="BE25" i="18"/>
  <c r="BF142" i="18"/>
  <c r="BF196" i="18" s="1"/>
  <c r="T100" i="10"/>
  <c r="T128" i="10" s="1"/>
  <c r="BJ148" i="18"/>
  <c r="BL133" i="14"/>
  <c r="BK159" i="14"/>
  <c r="BK20" i="14" s="1"/>
  <c r="BK209" i="18" s="1"/>
  <c r="BK236" i="18" s="1"/>
  <c r="BF97" i="18"/>
  <c r="BF62" i="20"/>
  <c r="BI182" i="18"/>
  <c r="T182" i="18" s="1"/>
  <c r="T155" i="18"/>
  <c r="BL30" i="10"/>
  <c r="BK39" i="10"/>
  <c r="BK158" i="10" s="1"/>
  <c r="BE26" i="18"/>
  <c r="BE35" i="18"/>
  <c r="BF199" i="18"/>
  <c r="BF253" i="18" s="1"/>
  <c r="X34" i="22"/>
  <c r="BK14" i="12"/>
  <c r="BK15" i="12"/>
  <c r="BK21" i="6" s="1"/>
  <c r="Z33" i="22"/>
  <c r="BJ21" i="12"/>
  <c r="BJ22" i="12"/>
  <c r="T161" i="18"/>
  <c r="BJ212" i="18"/>
  <c r="BL125" i="14"/>
  <c r="BK151" i="14"/>
  <c r="BK12" i="14" s="1"/>
  <c r="T87" i="10"/>
  <c r="BG13" i="20"/>
  <c r="BG19" i="20" s="1"/>
  <c r="BF49" i="7"/>
  <c r="S49" i="7" s="1"/>
  <c r="BF29" i="7"/>
  <c r="S29" i="7" s="1"/>
  <c r="BJ144" i="18"/>
  <c r="BZ54" i="16"/>
  <c r="BZ55" i="16" s="1"/>
  <c r="CA52" i="16" s="1"/>
  <c r="CA54" i="16" s="1"/>
  <c r="CA55" i="16" s="1"/>
  <c r="CB52" i="16" s="1"/>
  <c r="CB54" i="16" s="1"/>
  <c r="CB55" i="16" s="1"/>
  <c r="CC52" i="16" s="1"/>
  <c r="BL130" i="14"/>
  <c r="BK156" i="14"/>
  <c r="BK17" i="14" s="1"/>
  <c r="BK206" i="18" s="1"/>
  <c r="BK233" i="18" s="1"/>
  <c r="BL101" i="13"/>
  <c r="BK154" i="13"/>
  <c r="BK15" i="13" s="1"/>
  <c r="BK147" i="18" s="1"/>
  <c r="BK174" i="18" s="1"/>
  <c r="T180" i="18"/>
  <c r="BI51" i="10"/>
  <c r="BI79" i="10"/>
  <c r="BI75" i="10"/>
  <c r="T75" i="10" s="1"/>
  <c r="T104" i="10"/>
  <c r="BJ157" i="10"/>
  <c r="T34" i="14"/>
  <c r="BL128" i="14"/>
  <c r="BK154" i="14"/>
  <c r="BK15" i="14" s="1"/>
  <c r="BK204" i="18" s="1"/>
  <c r="BK231" i="18" s="1"/>
  <c r="BG227" i="18"/>
  <c r="BH32" i="17"/>
  <c r="BI29" i="17" s="1"/>
  <c r="BI164" i="18"/>
  <c r="T32" i="13"/>
  <c r="AU47" i="9"/>
  <c r="BD20" i="6"/>
  <c r="Q27" i="22" s="1"/>
  <c r="BK115" i="13"/>
  <c r="BJ168" i="13"/>
  <c r="BJ29" i="13" s="1"/>
  <c r="BK21" i="15"/>
  <c r="BK25" i="15" s="1"/>
  <c r="BJ26" i="7"/>
  <c r="T146" i="18"/>
  <c r="BJ167" i="14"/>
  <c r="BJ28" i="14" s="1"/>
  <c r="BK141" i="14"/>
  <c r="T221" i="18"/>
  <c r="BM62" i="12"/>
  <c r="BL13" i="12"/>
  <c r="U13" i="12" s="1"/>
  <c r="BL171" i="12"/>
  <c r="BK20" i="12"/>
  <c r="T188" i="18"/>
  <c r="BL136" i="14"/>
  <c r="BK162" i="14"/>
  <c r="BK23" i="14" s="1"/>
  <c r="BK212" i="18" s="1"/>
  <c r="BK239" i="18" s="1"/>
  <c r="BI172" i="18"/>
  <c r="T172" i="18" s="1"/>
  <c r="T145" i="18"/>
  <c r="BJ201" i="18"/>
  <c r="BI38" i="6"/>
  <c r="BC167" i="10"/>
  <c r="BC173" i="10" s="1"/>
  <c r="BB19" i="7"/>
  <c r="BL98" i="13"/>
  <c r="BK151" i="13"/>
  <c r="BK12" i="13" s="1"/>
  <c r="BR66" i="16"/>
  <c r="BS63" i="16" s="1"/>
  <c r="BS65" i="16" s="1"/>
  <c r="BF42" i="20"/>
  <c r="BF50" i="20" s="1"/>
  <c r="BE52" i="7"/>
  <c r="BJ165" i="18"/>
  <c r="BI30" i="18"/>
  <c r="T30" i="18" s="1"/>
  <c r="BI21" i="18"/>
  <c r="T21" i="18" s="1"/>
  <c r="BJ103" i="18"/>
  <c r="BJ107" i="18" s="1"/>
  <c r="BI60" i="10"/>
  <c r="T60" i="10" s="1"/>
  <c r="T89" i="10"/>
  <c r="BJ206" i="18"/>
  <c r="BJ147" i="18"/>
  <c r="BI52" i="10"/>
  <c r="T52" i="10" s="1"/>
  <c r="T81" i="10"/>
  <c r="R112" i="18"/>
  <c r="BF13" i="15"/>
  <c r="BF17" i="15" s="1"/>
  <c r="BE25" i="7"/>
  <c r="BL29" i="10"/>
  <c r="BK38" i="10"/>
  <c r="BK157" i="10" s="1"/>
  <c r="BI14" i="20"/>
  <c r="BJ17" i="20" s="1"/>
  <c r="U17" i="20" s="1"/>
  <c r="T29" i="12"/>
  <c r="T95" i="10"/>
  <c r="BI149" i="18"/>
  <c r="T17" i="13"/>
  <c r="BK118" i="13"/>
  <c r="BJ171" i="13"/>
  <c r="BJ32" i="13" s="1"/>
  <c r="BK104" i="13"/>
  <c r="BJ157" i="13"/>
  <c r="BJ18" i="13" s="1"/>
  <c r="T156" i="18"/>
  <c r="T93" i="10"/>
  <c r="BK169" i="14"/>
  <c r="BK30" i="14" s="1"/>
  <c r="BK219" i="18" s="1"/>
  <c r="BK246" i="18" s="1"/>
  <c r="BL143" i="14"/>
  <c r="BI175" i="18"/>
  <c r="T175" i="18" s="1"/>
  <c r="T148" i="18"/>
  <c r="BI167" i="18"/>
  <c r="T35" i="13"/>
  <c r="BI217" i="18"/>
  <c r="T28" i="14"/>
  <c r="T248" i="18"/>
  <c r="BH64" i="20"/>
  <c r="BH226" i="18" s="1"/>
  <c r="BH39" i="6"/>
  <c r="T14" i="13"/>
  <c r="BJ20" i="8"/>
  <c r="BI11" i="13"/>
  <c r="BK139" i="14"/>
  <c r="BJ165" i="14"/>
  <c r="BJ26" i="14" s="1"/>
  <c r="AU13" i="17"/>
  <c r="AU12" i="7" s="1"/>
  <c r="AV22" i="17"/>
  <c r="AV24" i="17" s="1"/>
  <c r="T13" i="14"/>
  <c r="W66" i="16"/>
  <c r="X63" i="16" s="1"/>
  <c r="T80" i="10"/>
  <c r="BJ92" i="10"/>
  <c r="AG84" i="25" s="1"/>
  <c r="BJ96" i="10"/>
  <c r="AG88" i="25" s="1"/>
  <c r="BJ84" i="10"/>
  <c r="AG76" i="25" s="1"/>
  <c r="BJ98" i="10"/>
  <c r="AG90" i="25" s="1"/>
  <c r="BJ104" i="10"/>
  <c r="AG96" i="25" s="1"/>
  <c r="BJ82" i="10"/>
  <c r="AG74" i="25" s="1"/>
  <c r="BJ103" i="10"/>
  <c r="AG95" i="25" s="1"/>
  <c r="BJ86" i="10"/>
  <c r="AG78" i="25" s="1"/>
  <c r="BJ89" i="10"/>
  <c r="AG81" i="25" s="1"/>
  <c r="BJ100" i="10"/>
  <c r="AG92" i="25" s="1"/>
  <c r="BJ88" i="10"/>
  <c r="AG80" i="25" s="1"/>
  <c r="BJ34" i="10"/>
  <c r="BJ94" i="10"/>
  <c r="AG86" i="25" s="1"/>
  <c r="BJ102" i="10"/>
  <c r="AG94" i="25" s="1"/>
  <c r="BJ80" i="10"/>
  <c r="AG72" i="25" s="1"/>
  <c r="BJ99" i="10"/>
  <c r="AG91" i="25" s="1"/>
  <c r="BJ91" i="10"/>
  <c r="AG83" i="25" s="1"/>
  <c r="BJ85" i="10"/>
  <c r="AG77" i="25" s="1"/>
  <c r="BJ90" i="10"/>
  <c r="AG82" i="25" s="1"/>
  <c r="BJ81" i="10"/>
  <c r="AG73" i="25" s="1"/>
  <c r="BJ97" i="10"/>
  <c r="AG89" i="25" s="1"/>
  <c r="BJ95" i="10"/>
  <c r="AG87" i="25" s="1"/>
  <c r="BJ101" i="10"/>
  <c r="AG93" i="25" s="1"/>
  <c r="BJ83" i="10"/>
  <c r="AG75" i="25" s="1"/>
  <c r="BJ87" i="10"/>
  <c r="AG79" i="25" s="1"/>
  <c r="BJ93" i="10"/>
  <c r="AG85" i="25" s="1"/>
  <c r="BJ154" i="10"/>
  <c r="BI245" i="18"/>
  <c r="T245" i="18" s="1"/>
  <c r="T218" i="18"/>
  <c r="BH15" i="20"/>
  <c r="T16" i="20"/>
  <c r="BL28" i="10"/>
  <c r="BK37" i="10"/>
  <c r="BK156" i="10" s="1"/>
  <c r="T84" i="10"/>
  <c r="BJ159" i="10"/>
  <c r="BD15" i="8"/>
  <c r="BJ36" i="7"/>
  <c r="BK13" i="19"/>
  <c r="BK16" i="19" s="1"/>
  <c r="BF18" i="8"/>
  <c r="S18" i="8" s="1"/>
  <c r="S170" i="18"/>
  <c r="S196" i="18" s="1"/>
  <c r="T142" i="18" s="1"/>
  <c r="BJ161" i="14"/>
  <c r="BJ22" i="14" s="1"/>
  <c r="BK135" i="14"/>
  <c r="BK103" i="13"/>
  <c r="BJ156" i="13"/>
  <c r="BJ17" i="13" s="1"/>
  <c r="T103" i="10"/>
  <c r="BJ155" i="18"/>
  <c r="T183" i="18"/>
  <c r="BJ219" i="18"/>
  <c r="S43" i="20"/>
  <c r="S50" i="20" s="1"/>
  <c r="T42" i="20" s="1"/>
  <c r="BK121" i="13"/>
  <c r="BJ174" i="13"/>
  <c r="BJ35" i="13" s="1"/>
  <c r="T19" i="13"/>
  <c r="T24" i="13"/>
  <c r="T224" i="18"/>
  <c r="T16" i="14"/>
  <c r="BI171" i="18"/>
  <c r="T171" i="18" s="1"/>
  <c r="T144" i="18"/>
  <c r="BK146" i="14"/>
  <c r="BJ172" i="14"/>
  <c r="BJ33" i="14" s="1"/>
  <c r="BC17" i="8"/>
  <c r="R17" i="8" s="1"/>
  <c r="R113" i="18"/>
  <c r="AU16" i="17"/>
  <c r="BG170" i="18"/>
  <c r="BB22" i="18"/>
  <c r="BB31" i="18"/>
  <c r="BC110" i="18"/>
  <c r="BC114" i="18" s="1"/>
  <c r="BH63" i="20"/>
  <c r="BH33" i="6"/>
  <c r="AR44" i="19"/>
  <c r="AQ40" i="7"/>
  <c r="N40" i="7" s="1"/>
  <c r="E40" i="7" s="1"/>
  <c r="BI11" i="14"/>
  <c r="BL31" i="10"/>
  <c r="BK40" i="10"/>
  <c r="BK159" i="10" s="1"/>
  <c r="BJ218" i="18"/>
  <c r="N47" i="19"/>
  <c r="O44" i="19" s="1"/>
  <c r="T238" i="18"/>
  <c r="BI159" i="18"/>
  <c r="T27" i="13"/>
  <c r="BI231" i="18"/>
  <c r="T231" i="18" s="1"/>
  <c r="T204" i="18"/>
  <c r="BI234" i="18"/>
  <c r="T234" i="18" s="1"/>
  <c r="T207" i="18"/>
  <c r="BI246" i="18"/>
  <c r="T246" i="18" s="1"/>
  <c r="T219" i="18"/>
  <c r="BK100" i="13"/>
  <c r="BJ153" i="13"/>
  <c r="BJ14" i="13" s="1"/>
  <c r="BL109" i="13"/>
  <c r="BK162" i="13"/>
  <c r="BK23" i="13" s="1"/>
  <c r="BK155" i="18" s="1"/>
  <c r="BK182" i="18" s="1"/>
  <c r="BJ155" i="10"/>
  <c r="BF55" i="20"/>
  <c r="S55" i="20" s="1"/>
  <c r="S56" i="20"/>
  <c r="T251" i="18"/>
  <c r="T97" i="10"/>
  <c r="T125" i="10" s="1"/>
  <c r="BJ158" i="14"/>
  <c r="BJ19" i="14" s="1"/>
  <c r="BK132" i="14"/>
  <c r="BJ152" i="14"/>
  <c r="BJ13" i="14" s="1"/>
  <c r="BK126" i="14"/>
  <c r="T26" i="13"/>
  <c r="T202" i="18"/>
  <c r="T20" i="13"/>
  <c r="BI154" i="18"/>
  <c r="T22" i="13"/>
  <c r="T34" i="10"/>
  <c r="BJ156" i="10"/>
  <c r="BI24" i="18"/>
  <c r="BI33" i="18"/>
  <c r="BJ258" i="18"/>
  <c r="BJ266" i="18" s="1"/>
  <c r="BI228" i="18"/>
  <c r="BI153" i="10"/>
  <c r="AD32" i="22" s="1"/>
  <c r="BK168" i="14"/>
  <c r="BK29" i="14" s="1"/>
  <c r="BK218" i="18" s="1"/>
  <c r="BK245" i="18" s="1"/>
  <c r="BL142" i="14"/>
  <c r="BH31" i="15"/>
  <c r="BH26" i="6" s="1"/>
  <c r="AY38" i="9" s="1"/>
  <c r="BH11" i="6"/>
  <c r="AY32" i="9"/>
  <c r="BH168" i="10"/>
  <c r="BH44" i="20"/>
  <c r="BH43" i="20" s="1"/>
  <c r="BE22" i="6"/>
  <c r="E47" i="19"/>
  <c r="F44" i="19" s="1"/>
  <c r="BF32" i="18"/>
  <c r="BG117" i="18"/>
  <c r="BG139" i="18" s="1"/>
  <c r="BF23" i="18"/>
  <c r="O35" i="6"/>
  <c r="AT31" i="6"/>
  <c r="R17" i="22" s="1"/>
  <c r="BJ166" i="13"/>
  <c r="BJ27" i="13" s="1"/>
  <c r="BK113" i="13"/>
  <c r="S41" i="16"/>
  <c r="T38" i="16" s="1"/>
  <c r="BG226" i="18"/>
  <c r="BL27" i="10"/>
  <c r="BK36" i="10"/>
  <c r="BK155" i="10" s="1"/>
  <c r="BK137" i="14"/>
  <c r="BJ163" i="14"/>
  <c r="BJ24" i="14" s="1"/>
  <c r="BJ173" i="14"/>
  <c r="BJ34" i="14" s="1"/>
  <c r="BK147" i="14"/>
  <c r="BK144" i="14"/>
  <c r="BJ170" i="14"/>
  <c r="BJ31" i="14" s="1"/>
  <c r="T32" i="14"/>
  <c r="T158" i="18"/>
  <c r="BJ21" i="6"/>
  <c r="BF19" i="8"/>
  <c r="S19" i="8" s="1"/>
  <c r="S227" i="18"/>
  <c r="S253" i="18" s="1"/>
  <c r="T199" i="18" s="1"/>
  <c r="T85" i="10"/>
  <c r="T163" i="18"/>
  <c r="T229" i="18"/>
  <c r="BI210" i="18"/>
  <c r="T21" i="14"/>
  <c r="BK108" i="13"/>
  <c r="BJ161" i="13"/>
  <c r="BJ22" i="13" s="1"/>
  <c r="BF41" i="16"/>
  <c r="BG38" i="16" s="1"/>
  <c r="AL73" i="20"/>
  <c r="AL51" i="7" s="1"/>
  <c r="AE33" i="9"/>
  <c r="AB11" i="22" s="1"/>
  <c r="BT51" i="14"/>
  <c r="AN17" i="6"/>
  <c r="AN18" i="6" s="1"/>
  <c r="P11" i="22"/>
  <c r="AP13" i="11"/>
  <c r="AP41" i="18"/>
  <c r="AP24" i="11"/>
  <c r="AP23" i="11"/>
  <c r="BQ55" i="14"/>
  <c r="BQ52" i="14"/>
  <c r="AN13" i="8"/>
  <c r="M13" i="8" s="1"/>
  <c r="M13" i="18"/>
  <c r="AP228" i="11"/>
  <c r="AP227" i="11"/>
  <c r="AP53" i="18"/>
  <c r="AP51" i="18"/>
  <c r="AP194" i="11"/>
  <c r="AP193" i="11"/>
  <c r="AQ45" i="11"/>
  <c r="N47" i="11"/>
  <c r="E47" i="11" s="1"/>
  <c r="CC47" i="13"/>
  <c r="AO67" i="18"/>
  <c r="AP21" i="11"/>
  <c r="AO16" i="11"/>
  <c r="AO24" i="7" s="1"/>
  <c r="AO23" i="7" s="1"/>
  <c r="AF12" i="9" s="1"/>
  <c r="BT57" i="14"/>
  <c r="AQ96" i="11"/>
  <c r="AQ99" i="11" s="1"/>
  <c r="AR95" i="11" s="1"/>
  <c r="N98" i="11"/>
  <c r="E98" i="11" s="1"/>
  <c r="AM71" i="20"/>
  <c r="AM24" i="8"/>
  <c r="BQ59" i="14"/>
  <c r="AP52" i="18"/>
  <c r="AP210" i="11"/>
  <c r="AP211" i="11"/>
  <c r="BQ46" i="14"/>
  <c r="BU56" i="14"/>
  <c r="AP347" i="11"/>
  <c r="AP60" i="18"/>
  <c r="AP346" i="11"/>
  <c r="BQ44" i="13"/>
  <c r="AQ62" i="11"/>
  <c r="N64" i="11"/>
  <c r="AQ130" i="11"/>
  <c r="N132" i="11"/>
  <c r="AP47" i="18"/>
  <c r="AP126" i="11"/>
  <c r="AP125" i="11"/>
  <c r="AQ113" i="11"/>
  <c r="N115" i="11"/>
  <c r="AQ181" i="11"/>
  <c r="AQ184" i="11" s="1"/>
  <c r="AR180" i="11" s="1"/>
  <c r="N183" i="11"/>
  <c r="AP58" i="18"/>
  <c r="AP313" i="11"/>
  <c r="AP312" i="11"/>
  <c r="AP279" i="11"/>
  <c r="AP56" i="18"/>
  <c r="AP278" i="11"/>
  <c r="AO58" i="20"/>
  <c r="AO66" i="18"/>
  <c r="AO16" i="18" s="1"/>
  <c r="BQ50" i="14"/>
  <c r="AQ300" i="11"/>
  <c r="N302" i="11"/>
  <c r="AP46" i="18"/>
  <c r="AP108" i="11"/>
  <c r="AP109" i="11"/>
  <c r="AP41" i="11"/>
  <c r="AP42" i="18"/>
  <c r="AP40" i="11"/>
  <c r="AP330" i="11"/>
  <c r="AP329" i="11"/>
  <c r="AP59" i="18"/>
  <c r="AP54" i="18"/>
  <c r="AP244" i="11"/>
  <c r="AP245" i="11"/>
  <c r="AQ232" i="11"/>
  <c r="N234" i="11"/>
  <c r="AQ79" i="11"/>
  <c r="N81" i="11"/>
  <c r="CC46" i="13"/>
  <c r="CC48" i="13"/>
  <c r="K50" i="6"/>
  <c r="K51" i="6" s="1"/>
  <c r="AQ368" i="11"/>
  <c r="N370" i="11"/>
  <c r="BT49" i="14"/>
  <c r="AQ436" i="11"/>
  <c r="N438" i="11"/>
  <c r="AQ215" i="11"/>
  <c r="AQ218" i="11" s="1"/>
  <c r="AR214" i="11" s="1"/>
  <c r="N217" i="11"/>
  <c r="E217" i="11" s="1"/>
  <c r="AN19" i="18"/>
  <c r="AO39" i="18"/>
  <c r="AN28" i="18"/>
  <c r="AQ385" i="11"/>
  <c r="AQ388" i="11" s="1"/>
  <c r="AR384" i="11" s="1"/>
  <c r="N387" i="11"/>
  <c r="AP415" i="11"/>
  <c r="AP414" i="11"/>
  <c r="AP64" i="18"/>
  <c r="BS60" i="14"/>
  <c r="X26" i="9"/>
  <c r="X28" i="9" s="1"/>
  <c r="X29" i="9" s="1"/>
  <c r="X20" i="9"/>
  <c r="X21" i="9" s="1"/>
  <c r="AH51" i="6"/>
  <c r="AH32" i="20"/>
  <c r="AH37" i="20"/>
  <c r="AQ198" i="11"/>
  <c r="N200" i="11"/>
  <c r="BX44" i="14"/>
  <c r="AH70" i="19"/>
  <c r="K35" i="8"/>
  <c r="AQ402" i="11"/>
  <c r="N404" i="11"/>
  <c r="AP50" i="18"/>
  <c r="AP177" i="11"/>
  <c r="AP176" i="11"/>
  <c r="AO14" i="6"/>
  <c r="AQ266" i="11"/>
  <c r="AQ269" i="11" s="1"/>
  <c r="AR265" i="11" s="1"/>
  <c r="N268" i="11"/>
  <c r="M13" i="6"/>
  <c r="M17" i="6" s="1"/>
  <c r="M16" i="18"/>
  <c r="AQ164" i="11"/>
  <c r="N166" i="11"/>
  <c r="BQ58" i="14"/>
  <c r="AP142" i="11"/>
  <c r="AP143" i="11"/>
  <c r="AP48" i="18"/>
  <c r="BQ48" i="14"/>
  <c r="AP160" i="11"/>
  <c r="AP49" i="18"/>
  <c r="AP159" i="11"/>
  <c r="AQ283" i="11"/>
  <c r="AQ286" i="11" s="1"/>
  <c r="AR282" i="11" s="1"/>
  <c r="N285" i="11"/>
  <c r="BU53" i="14"/>
  <c r="AQ419" i="11"/>
  <c r="N421" i="11"/>
  <c r="AP65" i="18"/>
  <c r="AP431" i="11"/>
  <c r="AP432" i="11"/>
  <c r="AP296" i="11"/>
  <c r="AP295" i="11"/>
  <c r="AP57" i="18"/>
  <c r="AQ334" i="11"/>
  <c r="N336" i="11"/>
  <c r="E336" i="11" s="1"/>
  <c r="AQ249" i="11"/>
  <c r="N251" i="11"/>
  <c r="AQ147" i="11"/>
  <c r="N149" i="11"/>
  <c r="AQ28" i="11"/>
  <c r="N30" i="11"/>
  <c r="CC45" i="13"/>
  <c r="BU54" i="14"/>
  <c r="AH20" i="19"/>
  <c r="AG37" i="7"/>
  <c r="AG54" i="7" s="1"/>
  <c r="AP55" i="18"/>
  <c r="AP261" i="11"/>
  <c r="AP262" i="11"/>
  <c r="M93" i="18"/>
  <c r="N39" i="18" s="1"/>
  <c r="BQ62" i="14"/>
  <c r="AP74" i="11"/>
  <c r="AP75" i="11"/>
  <c r="AP44" i="18"/>
  <c r="BR47" i="14"/>
  <c r="AP43" i="18"/>
  <c r="AP58" i="11"/>
  <c r="AP57" i="11"/>
  <c r="AP62" i="18"/>
  <c r="AP380" i="11"/>
  <c r="AP381" i="11"/>
  <c r="BQ45" i="14"/>
  <c r="AO15" i="6"/>
  <c r="AQ351" i="11"/>
  <c r="AQ354" i="11" s="1"/>
  <c r="AR350" i="11" s="1"/>
  <c r="N353" i="11"/>
  <c r="AP397" i="11"/>
  <c r="AP63" i="18"/>
  <c r="AP398" i="11"/>
  <c r="AP45" i="18"/>
  <c r="AP92" i="11"/>
  <c r="AP91" i="11"/>
  <c r="BT61" i="14"/>
  <c r="AP364" i="11"/>
  <c r="AP363" i="11"/>
  <c r="AP61" i="18"/>
  <c r="AQ317" i="11"/>
  <c r="N319" i="11"/>
  <c r="AR301" i="11"/>
  <c r="AR182" i="11"/>
  <c r="AR29" i="11"/>
  <c r="AR114" i="11"/>
  <c r="AR233" i="11"/>
  <c r="AR335" i="11"/>
  <c r="AR97" i="11"/>
  <c r="AR131" i="11"/>
  <c r="AR403" i="11"/>
  <c r="AR369" i="11"/>
  <c r="AR318" i="11"/>
  <c r="AR165" i="11"/>
  <c r="AR386" i="11"/>
  <c r="AR63" i="11"/>
  <c r="AR216" i="11"/>
  <c r="AR420" i="11"/>
  <c r="AR284" i="11"/>
  <c r="AR148" i="11"/>
  <c r="AR352" i="11"/>
  <c r="AR46" i="11"/>
  <c r="AR437" i="11"/>
  <c r="AR267" i="11"/>
  <c r="AR199" i="11"/>
  <c r="AR250" i="11"/>
  <c r="AR80" i="11"/>
  <c r="T127" i="10" l="1"/>
  <c r="T121" i="10"/>
  <c r="BH56" i="20"/>
  <c r="BH55" i="20" s="1"/>
  <c r="G31" i="22"/>
  <c r="O31" i="22" s="1"/>
  <c r="BH15" i="15"/>
  <c r="T116" i="10"/>
  <c r="T112" i="10"/>
  <c r="T130" i="10"/>
  <c r="T119" i="10"/>
  <c r="S57" i="20"/>
  <c r="BJ14" i="20"/>
  <c r="AM44" i="6"/>
  <c r="AD8" i="9"/>
  <c r="AD9" i="9" s="1"/>
  <c r="AD10" i="9" s="1"/>
  <c r="AM46" i="6"/>
  <c r="AM47" i="6" s="1"/>
  <c r="T123" i="10"/>
  <c r="AF100" i="25"/>
  <c r="AR47" i="19"/>
  <c r="AS44" i="19" s="1"/>
  <c r="T11" i="13"/>
  <c r="T114" i="10"/>
  <c r="BF169" i="10"/>
  <c r="BF172" i="10" s="1"/>
  <c r="BF12" i="8" s="1"/>
  <c r="S12" i="8" s="1"/>
  <c r="AP348" i="11"/>
  <c r="AQ344" i="11" s="1"/>
  <c r="BJ153" i="10"/>
  <c r="AD33" i="22" s="1"/>
  <c r="AF121" i="25"/>
  <c r="AF101" i="25"/>
  <c r="AF120" i="25"/>
  <c r="AF108" i="25"/>
  <c r="AF115" i="25"/>
  <c r="AF107" i="25"/>
  <c r="AF102" i="25"/>
  <c r="AF113" i="25"/>
  <c r="AF106" i="25"/>
  <c r="AG99" i="25"/>
  <c r="AG101" i="25"/>
  <c r="AG110" i="25"/>
  <c r="AG111" i="25"/>
  <c r="AG112" i="25"/>
  <c r="AG105" i="25"/>
  <c r="AG106" i="25"/>
  <c r="AG100" i="25"/>
  <c r="AG107" i="25"/>
  <c r="AG103" i="25"/>
  <c r="AG114" i="25"/>
  <c r="AG116" i="25"/>
  <c r="AG104" i="25"/>
  <c r="AG117" i="25"/>
  <c r="AG118" i="25"/>
  <c r="AG108" i="25"/>
  <c r="AG119" i="25"/>
  <c r="AG113" i="25"/>
  <c r="AG115" i="25"/>
  <c r="AG120" i="25"/>
  <c r="AG121" i="25"/>
  <c r="AG109" i="25"/>
  <c r="AG122" i="25"/>
  <c r="AG123" i="25"/>
  <c r="AF105" i="25"/>
  <c r="AF104" i="25"/>
  <c r="AF119" i="25"/>
  <c r="AF112" i="25"/>
  <c r="AF123" i="25"/>
  <c r="AF118" i="25"/>
  <c r="AF111" i="25"/>
  <c r="AG102" i="25"/>
  <c r="AF110" i="25"/>
  <c r="AF117" i="25"/>
  <c r="AF99" i="25"/>
  <c r="AF122" i="25"/>
  <c r="AF116" i="25"/>
  <c r="AF103" i="25"/>
  <c r="AF109" i="25"/>
  <c r="AF114" i="25"/>
  <c r="T11" i="14"/>
  <c r="AP195" i="11"/>
  <c r="AQ191" i="11" s="1"/>
  <c r="R114" i="18"/>
  <c r="S110" i="18" s="1"/>
  <c r="BB42" i="9"/>
  <c r="BC22" i="18"/>
  <c r="BC31" i="18"/>
  <c r="BD110" i="18"/>
  <c r="BD114" i="18" s="1"/>
  <c r="BJ213" i="18"/>
  <c r="BG41" i="16"/>
  <c r="BH38" i="16" s="1"/>
  <c r="BG40" i="16"/>
  <c r="BK166" i="13"/>
  <c r="BK27" i="13" s="1"/>
  <c r="BK159" i="18" s="1"/>
  <c r="BK186" i="18" s="1"/>
  <c r="BL113" i="13"/>
  <c r="BI47" i="7"/>
  <c r="T47" i="7" s="1"/>
  <c r="T33" i="18"/>
  <c r="BM31" i="10"/>
  <c r="BL40" i="10"/>
  <c r="BL159" i="10" s="1"/>
  <c r="BJ56" i="10"/>
  <c r="BJ57" i="10"/>
  <c r="T79" i="10"/>
  <c r="BI33" i="6"/>
  <c r="T33" i="6" s="1"/>
  <c r="BI63" i="20"/>
  <c r="BI169" i="18" s="1"/>
  <c r="BI194" i="18"/>
  <c r="T194" i="18" s="1"/>
  <c r="T167" i="18"/>
  <c r="BJ164" i="18"/>
  <c r="BM29" i="10"/>
  <c r="BL38" i="10"/>
  <c r="BI31" i="17"/>
  <c r="BI32" i="17" s="1"/>
  <c r="BJ29" i="17" s="1"/>
  <c r="BL156" i="14"/>
  <c r="BL17" i="14" s="1"/>
  <c r="BM130" i="14"/>
  <c r="BJ38" i="6"/>
  <c r="BF26" i="18"/>
  <c r="S26" i="18" s="1"/>
  <c r="BF35" i="18"/>
  <c r="S35" i="18" s="1"/>
  <c r="BG199" i="18"/>
  <c r="BG253" i="18" s="1"/>
  <c r="BM131" i="14"/>
  <c r="BL157" i="14"/>
  <c r="BL18" i="14" s="1"/>
  <c r="BL207" i="18" s="1"/>
  <c r="BL234" i="18" s="1"/>
  <c r="BJ172" i="18"/>
  <c r="AW38" i="9"/>
  <c r="S26" i="6"/>
  <c r="BJ168" i="18"/>
  <c r="T126" i="10"/>
  <c r="BJ224" i="18"/>
  <c r="BL105" i="13"/>
  <c r="BK158" i="13"/>
  <c r="BK19" i="13" s="1"/>
  <c r="BK151" i="18" s="1"/>
  <c r="BK178" i="18" s="1"/>
  <c r="AR33" i="8"/>
  <c r="BM140" i="14"/>
  <c r="BL166" i="14"/>
  <c r="BL27" i="14" s="1"/>
  <c r="BL110" i="13"/>
  <c r="BK163" i="13"/>
  <c r="BK24" i="13" s="1"/>
  <c r="BK156" i="18" s="1"/>
  <c r="BK183" i="18" s="1"/>
  <c r="BD20" i="18"/>
  <c r="BD29" i="18"/>
  <c r="BE96" i="18"/>
  <c r="BE100" i="18" s="1"/>
  <c r="AR40" i="7"/>
  <c r="BJ182" i="18"/>
  <c r="BJ62" i="10"/>
  <c r="BJ74" i="10"/>
  <c r="BL118" i="13"/>
  <c r="BK171" i="13"/>
  <c r="BK32" i="13" s="1"/>
  <c r="BK164" i="18" s="1"/>
  <c r="BK191" i="18" s="1"/>
  <c r="BD167" i="10"/>
  <c r="BD173" i="10" s="1"/>
  <c r="BC19" i="7"/>
  <c r="R19" i="7" s="1"/>
  <c r="F19" i="7" s="1"/>
  <c r="BL162" i="14"/>
  <c r="BL23" i="14" s="1"/>
  <c r="BL212" i="18" s="1"/>
  <c r="BL239" i="18" s="1"/>
  <c r="BM136" i="14"/>
  <c r="BM133" i="14"/>
  <c r="BL159" i="14"/>
  <c r="BL20" i="14" s="1"/>
  <c r="BL209" i="18" s="1"/>
  <c r="BL236" i="18" s="1"/>
  <c r="BL145" i="14"/>
  <c r="BK171" i="14"/>
  <c r="BK32" i="14" s="1"/>
  <c r="BK221" i="18" s="1"/>
  <c r="BK248" i="18" s="1"/>
  <c r="BF60" i="20"/>
  <c r="BF111" i="18"/>
  <c r="S30" i="15"/>
  <c r="BL122" i="13"/>
  <c r="BK175" i="13"/>
  <c r="BK36" i="13" s="1"/>
  <c r="BK168" i="18" s="1"/>
  <c r="BK195" i="18" s="1"/>
  <c r="BJ205" i="18"/>
  <c r="BG97" i="18"/>
  <c r="BG62" i="20"/>
  <c r="BG98" i="18" s="1"/>
  <c r="BL148" i="14"/>
  <c r="BK174" i="14"/>
  <c r="BK35" i="14" s="1"/>
  <c r="BK224" i="18" s="1"/>
  <c r="BK251" i="18" s="1"/>
  <c r="BJ151" i="18"/>
  <c r="BJ152" i="18"/>
  <c r="BJ158" i="18"/>
  <c r="BF16" i="16"/>
  <c r="S76" i="16"/>
  <c r="R29" i="18"/>
  <c r="F29" i="18"/>
  <c r="AS59" i="19"/>
  <c r="AS60" i="19" s="1"/>
  <c r="AS41" i="19" s="1"/>
  <c r="BJ70" i="10"/>
  <c r="AZ44" i="9"/>
  <c r="T38" i="6"/>
  <c r="BL21" i="15"/>
  <c r="BL25" i="15" s="1"/>
  <c r="BK26" i="7"/>
  <c r="BH13" i="20"/>
  <c r="BH19" i="20" s="1"/>
  <c r="BG49" i="7"/>
  <c r="BG29" i="7"/>
  <c r="BJ157" i="18"/>
  <c r="BJ221" i="18"/>
  <c r="BL129" i="14"/>
  <c r="BK155" i="14"/>
  <c r="BK16" i="14" s="1"/>
  <c r="BK205" i="18" s="1"/>
  <c r="BK232" i="18" s="1"/>
  <c r="BG30" i="15"/>
  <c r="BG26" i="6"/>
  <c r="BJ160" i="18"/>
  <c r="BL106" i="13"/>
  <c r="BK159" i="13"/>
  <c r="BK20" i="13" s="1"/>
  <c r="BK152" i="18" s="1"/>
  <c r="BK179" i="18" s="1"/>
  <c r="BL112" i="13"/>
  <c r="BK165" i="13"/>
  <c r="BK26" i="13" s="1"/>
  <c r="BK158" i="18" s="1"/>
  <c r="BK185" i="18" s="1"/>
  <c r="BL138" i="14"/>
  <c r="BK164" i="14"/>
  <c r="BK25" i="14" s="1"/>
  <c r="BK214" i="18" s="1"/>
  <c r="BK241" i="18" s="1"/>
  <c r="BG76" i="16"/>
  <c r="BG77" i="16" s="1"/>
  <c r="BH74" i="16" s="1"/>
  <c r="F20" i="18"/>
  <c r="R20" i="18"/>
  <c r="AN28" i="6"/>
  <c r="J11" i="22" s="1"/>
  <c r="BL13" i="19"/>
  <c r="BL16" i="19" s="1"/>
  <c r="BK36" i="7"/>
  <c r="BJ64" i="10"/>
  <c r="BJ53" i="10"/>
  <c r="BG13" i="15"/>
  <c r="BG17" i="15" s="1"/>
  <c r="BF25" i="7"/>
  <c r="S25" i="7" s="1"/>
  <c r="O31" i="6"/>
  <c r="BH97" i="18"/>
  <c r="BH99" i="18" s="1"/>
  <c r="BH15" i="8" s="1"/>
  <c r="BH62" i="20"/>
  <c r="BH98" i="18" s="1"/>
  <c r="BJ202" i="18"/>
  <c r="BJ167" i="18"/>
  <c r="BJ58" i="10"/>
  <c r="BJ51" i="10"/>
  <c r="BJ79" i="10"/>
  <c r="BJ75" i="10"/>
  <c r="BI176" i="18"/>
  <c r="T176" i="18" s="1"/>
  <c r="T149" i="18"/>
  <c r="BJ174" i="18"/>
  <c r="BJ192" i="18"/>
  <c r="Z34" i="22"/>
  <c r="BK22" i="12"/>
  <c r="BK38" i="6" s="1"/>
  <c r="BK21" i="12"/>
  <c r="BJ161" i="18"/>
  <c r="BG19" i="8"/>
  <c r="T132" i="10"/>
  <c r="BJ175" i="18"/>
  <c r="BI193" i="18"/>
  <c r="T193" i="18" s="1"/>
  <c r="T166" i="18"/>
  <c r="BK164" i="13"/>
  <c r="BK25" i="13" s="1"/>
  <c r="BK157" i="18" s="1"/>
  <c r="BK184" i="18" s="1"/>
  <c r="BL111" i="13"/>
  <c r="BJ234" i="18"/>
  <c r="BI14" i="7"/>
  <c r="T14" i="7" s="1"/>
  <c r="T20" i="16"/>
  <c r="BL114" i="13"/>
  <c r="BK167" i="13"/>
  <c r="BK28" i="13" s="1"/>
  <c r="BK160" i="18" s="1"/>
  <c r="BK187" i="18" s="1"/>
  <c r="BJ214" i="18"/>
  <c r="BA43" i="9"/>
  <c r="BL108" i="13"/>
  <c r="BK161" i="13"/>
  <c r="BK22" i="13" s="1"/>
  <c r="BK154" i="18" s="1"/>
  <c r="BK181" i="18" s="1"/>
  <c r="BL137" i="14"/>
  <c r="BK163" i="14"/>
  <c r="BK24" i="14" s="1"/>
  <c r="BK213" i="18" s="1"/>
  <c r="BK240" i="18" s="1"/>
  <c r="T131" i="10"/>
  <c r="BI237" i="18"/>
  <c r="T237" i="18" s="1"/>
  <c r="T210" i="18"/>
  <c r="S23" i="18"/>
  <c r="BF21" i="7"/>
  <c r="S21" i="7" s="1"/>
  <c r="T14" i="10"/>
  <c r="BK158" i="14"/>
  <c r="BK19" i="14" s="1"/>
  <c r="BK208" i="18" s="1"/>
  <c r="BK235" i="18" s="1"/>
  <c r="BL132" i="14"/>
  <c r="BJ245" i="18"/>
  <c r="AY46" i="9"/>
  <c r="BJ222" i="18"/>
  <c r="BK174" i="13"/>
  <c r="BK35" i="13" s="1"/>
  <c r="BK167" i="18" s="1"/>
  <c r="BK194" i="18" s="1"/>
  <c r="BL121" i="13"/>
  <c r="BJ149" i="18"/>
  <c r="BJ54" i="10"/>
  <c r="BJ73" i="10"/>
  <c r="BJ69" i="10"/>
  <c r="AY45" i="9"/>
  <c r="BL169" i="14"/>
  <c r="BL30" i="14" s="1"/>
  <c r="BM143" i="14"/>
  <c r="U14" i="12"/>
  <c r="BM171" i="12"/>
  <c r="BL20" i="12"/>
  <c r="BL115" i="13"/>
  <c r="BK168" i="13"/>
  <c r="BK29" i="13" s="1"/>
  <c r="BK161" i="18" s="1"/>
  <c r="BK188" i="18" s="1"/>
  <c r="K32" i="22"/>
  <c r="M32" i="22" s="1"/>
  <c r="BI141" i="10"/>
  <c r="BI162" i="10"/>
  <c r="AE32" i="22" s="1"/>
  <c r="BK201" i="18"/>
  <c r="T124" i="10"/>
  <c r="Y34" i="22"/>
  <c r="BK28" i="12"/>
  <c r="BK29" i="12"/>
  <c r="BK32" i="6" s="1"/>
  <c r="BK57" i="16"/>
  <c r="BK60" i="16" s="1"/>
  <c r="BJ20" i="16"/>
  <c r="BJ14" i="7" s="1"/>
  <c r="T110" i="10"/>
  <c r="BI187" i="18"/>
  <c r="T187" i="18" s="1"/>
  <c r="T160" i="18"/>
  <c r="BJ210" i="18"/>
  <c r="BA42" i="9"/>
  <c r="BH170" i="10"/>
  <c r="BH171" i="10"/>
  <c r="BI22" i="7"/>
  <c r="T22" i="7" s="1"/>
  <c r="T24" i="18"/>
  <c r="BK16" i="20"/>
  <c r="BK15" i="20" s="1"/>
  <c r="BK22" i="8" s="1"/>
  <c r="BL126" i="14"/>
  <c r="BK152" i="14"/>
  <c r="BK13" i="14" s="1"/>
  <c r="BK202" i="18" s="1"/>
  <c r="BK229" i="18" s="1"/>
  <c r="BJ220" i="18"/>
  <c r="BM27" i="10"/>
  <c r="BL36" i="10"/>
  <c r="BG32" i="18"/>
  <c r="BG46" i="7" s="1"/>
  <c r="BG23" i="18"/>
  <c r="BG21" i="7" s="1"/>
  <c r="BH117" i="18"/>
  <c r="BH139" i="18" s="1"/>
  <c r="BI200" i="18"/>
  <c r="T200" i="18" s="1"/>
  <c r="BJ208" i="18"/>
  <c r="BH169" i="18"/>
  <c r="BK172" i="14"/>
  <c r="BK33" i="14" s="1"/>
  <c r="BK222" i="18" s="1"/>
  <c r="BK249" i="18" s="1"/>
  <c r="BL146" i="14"/>
  <c r="BG42" i="20"/>
  <c r="BG50" i="20" s="1"/>
  <c r="BF52" i="7"/>
  <c r="S52" i="7" s="1"/>
  <c r="BL103" i="13"/>
  <c r="BK156" i="13"/>
  <c r="BK17" i="13" s="1"/>
  <c r="BK149" i="18" s="1"/>
  <c r="BK176" i="18" s="1"/>
  <c r="BM28" i="10"/>
  <c r="BL37" i="10"/>
  <c r="BJ72" i="10"/>
  <c r="BJ65" i="10"/>
  <c r="BJ55" i="10"/>
  <c r="AV25" i="17"/>
  <c r="AV16" i="17"/>
  <c r="BJ11" i="14"/>
  <c r="X35" i="22"/>
  <c r="BL14" i="12"/>
  <c r="BL15" i="12"/>
  <c r="BL21" i="6" s="1"/>
  <c r="U21" i="6" s="1"/>
  <c r="BL20" i="8"/>
  <c r="BM128" i="14"/>
  <c r="BL154" i="14"/>
  <c r="BL15" i="14" s="1"/>
  <c r="BL204" i="18" s="1"/>
  <c r="BL231" i="18" s="1"/>
  <c r="BI50" i="10"/>
  <c r="T51" i="10"/>
  <c r="Z54" i="16"/>
  <c r="BM125" i="14"/>
  <c r="BL151" i="14"/>
  <c r="BL12" i="14" s="1"/>
  <c r="U12" i="14" s="1"/>
  <c r="BM30" i="10"/>
  <c r="BL39" i="10"/>
  <c r="BL158" i="10" s="1"/>
  <c r="BF25" i="18"/>
  <c r="S25" i="18" s="1"/>
  <c r="BF34" i="18"/>
  <c r="S34" i="18" s="1"/>
  <c r="BG142" i="18"/>
  <c r="BG196" i="18" s="1"/>
  <c r="BJ231" i="18"/>
  <c r="BM116" i="12"/>
  <c r="BL27" i="12"/>
  <c r="O15" i="16"/>
  <c r="BJ236" i="18"/>
  <c r="AU40" i="6"/>
  <c r="AU15" i="16"/>
  <c r="BG55" i="20"/>
  <c r="BL117" i="13"/>
  <c r="BK170" i="13"/>
  <c r="BK31" i="13" s="1"/>
  <c r="BK163" i="18" s="1"/>
  <c r="BK190" i="18" s="1"/>
  <c r="BK160" i="14"/>
  <c r="BK21" i="14" s="1"/>
  <c r="BK210" i="18" s="1"/>
  <c r="BK237" i="18" s="1"/>
  <c r="BL134" i="14"/>
  <c r="AV49" i="9"/>
  <c r="S34" i="6"/>
  <c r="BK170" i="14"/>
  <c r="BK31" i="14" s="1"/>
  <c r="BK220" i="18" s="1"/>
  <c r="BK247" i="18" s="1"/>
  <c r="BL144" i="14"/>
  <c r="S32" i="18"/>
  <c r="BF46" i="7"/>
  <c r="S46" i="7" s="1"/>
  <c r="BI29" i="15"/>
  <c r="BH27" i="7"/>
  <c r="T228" i="18"/>
  <c r="BI181" i="18"/>
  <c r="T181" i="18" s="1"/>
  <c r="T154" i="18"/>
  <c r="BM109" i="13"/>
  <c r="BL162" i="13"/>
  <c r="BL23" i="13" s="1"/>
  <c r="BJ66" i="10"/>
  <c r="L33" i="22"/>
  <c r="BJ14" i="10"/>
  <c r="N33" i="22" s="1"/>
  <c r="BJ143" i="10"/>
  <c r="BJ67" i="10"/>
  <c r="T115" i="10"/>
  <c r="BJ233" i="18"/>
  <c r="BS66" i="16"/>
  <c r="BT63" i="16" s="1"/>
  <c r="BT65" i="16" s="1"/>
  <c r="BT66" i="16" s="1"/>
  <c r="BU63" i="16" s="1"/>
  <c r="BN62" i="12"/>
  <c r="BM13" i="12"/>
  <c r="CC54" i="16"/>
  <c r="CC55" i="16"/>
  <c r="CD52" i="16" s="1"/>
  <c r="BK20" i="8"/>
  <c r="AU14" i="16"/>
  <c r="AU13" i="7" s="1"/>
  <c r="AV26" i="16"/>
  <c r="BK94" i="10"/>
  <c r="BK98" i="10"/>
  <c r="BK95" i="10"/>
  <c r="BK93" i="10"/>
  <c r="BK99" i="10"/>
  <c r="BK100" i="10"/>
  <c r="BK92" i="10"/>
  <c r="BK83" i="10"/>
  <c r="BK104" i="10"/>
  <c r="BK88" i="10"/>
  <c r="BK82" i="10"/>
  <c r="BK34" i="10"/>
  <c r="BK87" i="10"/>
  <c r="BK91" i="10"/>
  <c r="BK80" i="10"/>
  <c r="AH72" i="25" s="1"/>
  <c r="BK103" i="10"/>
  <c r="BK85" i="10"/>
  <c r="BK86" i="10"/>
  <c r="BK81" i="10"/>
  <c r="BK101" i="10"/>
  <c r="BK84" i="10"/>
  <c r="BK90" i="10"/>
  <c r="BK102" i="10"/>
  <c r="BK97" i="10"/>
  <c r="BK89" i="10"/>
  <c r="BK96" i="10"/>
  <c r="BK154" i="10"/>
  <c r="BK153" i="10" s="1"/>
  <c r="AD34" i="22" s="1"/>
  <c r="BG170" i="10"/>
  <c r="BG171" i="10"/>
  <c r="T35" i="16"/>
  <c r="U32" i="16" s="1"/>
  <c r="BJ163" i="18"/>
  <c r="AU35" i="6"/>
  <c r="AU14" i="17"/>
  <c r="BL147" i="14"/>
  <c r="BK173" i="14"/>
  <c r="BK34" i="14" s="1"/>
  <c r="BK223" i="18" s="1"/>
  <c r="BK250" i="18" s="1"/>
  <c r="BJ146" i="18"/>
  <c r="BI186" i="18"/>
  <c r="T186" i="18" s="1"/>
  <c r="T159" i="18"/>
  <c r="T15" i="20"/>
  <c r="BH22" i="8"/>
  <c r="T22" i="8" s="1"/>
  <c r="BJ68" i="10"/>
  <c r="BJ59" i="10"/>
  <c r="BJ63" i="10"/>
  <c r="BJ215" i="18"/>
  <c r="T117" i="10"/>
  <c r="BK144" i="18"/>
  <c r="BJ228" i="18"/>
  <c r="BJ239" i="18"/>
  <c r="X99" i="16"/>
  <c r="Y96" i="16" s="1"/>
  <c r="BJ203" i="18"/>
  <c r="AK50" i="9"/>
  <c r="AK41" i="9" s="1"/>
  <c r="AC17" i="22" s="1"/>
  <c r="AT37" i="6"/>
  <c r="S17" i="22" s="1"/>
  <c r="O40" i="6"/>
  <c r="BM102" i="13"/>
  <c r="BL155" i="13"/>
  <c r="BL16" i="13" s="1"/>
  <c r="BK160" i="13"/>
  <c r="BK21" i="13" s="1"/>
  <c r="BK153" i="18" s="1"/>
  <c r="BK180" i="18" s="1"/>
  <c r="BL107" i="13"/>
  <c r="BL152" i="13"/>
  <c r="BL13" i="13" s="1"/>
  <c r="BM99" i="13"/>
  <c r="BM119" i="13"/>
  <c r="BL172" i="13"/>
  <c r="BL33" i="13" s="1"/>
  <c r="BJ35" i="16"/>
  <c r="BK32" i="16" s="1"/>
  <c r="T113" i="10"/>
  <c r="BT46" i="16"/>
  <c r="BW98" i="16"/>
  <c r="BJ154" i="18"/>
  <c r="BI39" i="6"/>
  <c r="AZ45" i="9" s="1"/>
  <c r="BI64" i="20"/>
  <c r="BJ223" i="18"/>
  <c r="BL100" i="13"/>
  <c r="BK153" i="13"/>
  <c r="BK14" i="13" s="1"/>
  <c r="BK146" i="18" s="1"/>
  <c r="BK173" i="18" s="1"/>
  <c r="BI143" i="18"/>
  <c r="T143" i="18" s="1"/>
  <c r="BJ246" i="18"/>
  <c r="BL135" i="14"/>
  <c r="BK161" i="14"/>
  <c r="BK22" i="14" s="1"/>
  <c r="BK211" i="18" s="1"/>
  <c r="BK238" i="18" s="1"/>
  <c r="BJ52" i="10"/>
  <c r="BJ71" i="10"/>
  <c r="BL139" i="14"/>
  <c r="BK165" i="14"/>
  <c r="BK26" i="14" s="1"/>
  <c r="BK215" i="18" s="1"/>
  <c r="BK242" i="18" s="1"/>
  <c r="BI244" i="18"/>
  <c r="T244" i="18" s="1"/>
  <c r="T217" i="18"/>
  <c r="BJ150" i="18"/>
  <c r="BJ16" i="20"/>
  <c r="T14" i="20"/>
  <c r="T109" i="10"/>
  <c r="BL151" i="13"/>
  <c r="BL12" i="13" s="1"/>
  <c r="U12" i="13" s="1"/>
  <c r="BM98" i="13"/>
  <c r="BK167" i="14"/>
  <c r="BK28" i="14" s="1"/>
  <c r="BK217" i="18" s="1"/>
  <c r="BK244" i="18" s="1"/>
  <c r="BL141" i="14"/>
  <c r="BL154" i="13"/>
  <c r="BL15" i="13" s="1"/>
  <c r="BM101" i="13"/>
  <c r="BJ11" i="13"/>
  <c r="S62" i="20"/>
  <c r="BF98" i="18"/>
  <c r="BR87" i="16"/>
  <c r="BR88" i="16" s="1"/>
  <c r="BS85" i="16" s="1"/>
  <c r="BS87" i="16" s="1"/>
  <c r="BL120" i="13"/>
  <c r="BK173" i="13"/>
  <c r="BK34" i="13" s="1"/>
  <c r="BK166" i="18" s="1"/>
  <c r="BK193" i="18" s="1"/>
  <c r="BL127" i="14"/>
  <c r="BK153" i="14"/>
  <c r="BK14" i="14" s="1"/>
  <c r="BK203" i="18" s="1"/>
  <c r="BK230" i="18" s="1"/>
  <c r="BJ162" i="18"/>
  <c r="BM26" i="10"/>
  <c r="BL25" i="10"/>
  <c r="BL13" i="10"/>
  <c r="BL35" i="10"/>
  <c r="BJ153" i="18"/>
  <c r="BM32" i="10"/>
  <c r="BL41" i="10"/>
  <c r="BL160" i="10" s="1"/>
  <c r="BJ243" i="18"/>
  <c r="BJ159" i="18"/>
  <c r="AV47" i="9"/>
  <c r="BE20" i="6"/>
  <c r="Q28" i="22" s="1"/>
  <c r="BL168" i="14"/>
  <c r="BL29" i="14" s="1"/>
  <c r="BL218" i="18" s="1"/>
  <c r="BL245" i="18" s="1"/>
  <c r="BM142" i="14"/>
  <c r="BJ24" i="18"/>
  <c r="BJ22" i="7" s="1"/>
  <c r="BJ33" i="18"/>
  <c r="BJ47" i="7" s="1"/>
  <c r="BK258" i="18"/>
  <c r="BK266" i="18" s="1"/>
  <c r="BG18" i="8"/>
  <c r="BJ211" i="18"/>
  <c r="U40" i="10"/>
  <c r="BJ61" i="10"/>
  <c r="BJ60" i="10"/>
  <c r="BL104" i="13"/>
  <c r="BK157" i="13"/>
  <c r="BK18" i="13" s="1"/>
  <c r="BK150" i="18" s="1"/>
  <c r="BK177" i="18" s="1"/>
  <c r="BJ21" i="18"/>
  <c r="BJ30" i="18"/>
  <c r="BK103" i="18"/>
  <c r="BK107" i="18" s="1"/>
  <c r="BJ217" i="18"/>
  <c r="BI191" i="18"/>
  <c r="T191" i="18" s="1"/>
  <c r="T164" i="18"/>
  <c r="BJ171" i="18"/>
  <c r="U20" i="12"/>
  <c r="BF99" i="18"/>
  <c r="S97" i="18"/>
  <c r="BJ166" i="18"/>
  <c r="BK169" i="13"/>
  <c r="BK30" i="13" s="1"/>
  <c r="BK162" i="18" s="1"/>
  <c r="BK189" i="18" s="1"/>
  <c r="BL116" i="13"/>
  <c r="BH29" i="15"/>
  <c r="BH30" i="15" s="1"/>
  <c r="BG27" i="7"/>
  <c r="BI184" i="18"/>
  <c r="T184" i="18" s="1"/>
  <c r="T157" i="18"/>
  <c r="T120" i="10"/>
  <c r="AK18" i="9"/>
  <c r="R20" i="6"/>
  <c r="F22" i="6"/>
  <c r="BJ156" i="18"/>
  <c r="T118" i="10"/>
  <c r="AP331" i="11"/>
  <c r="AQ327" i="11" s="1"/>
  <c r="AP212" i="11"/>
  <c r="AQ208" i="11" s="1"/>
  <c r="AP178" i="11"/>
  <c r="AQ174" i="11" s="1"/>
  <c r="AP246" i="11"/>
  <c r="AQ242" i="11" s="1"/>
  <c r="AP59" i="11"/>
  <c r="AQ55" i="11" s="1"/>
  <c r="AP399" i="11"/>
  <c r="AQ395" i="11" s="1"/>
  <c r="BU51" i="14"/>
  <c r="AP25" i="11"/>
  <c r="AQ21" i="11" s="1"/>
  <c r="AP42" i="11"/>
  <c r="AQ38" i="11" s="1"/>
  <c r="AP229" i="11"/>
  <c r="AQ225" i="11" s="1"/>
  <c r="AP365" i="11"/>
  <c r="AQ361" i="11" s="1"/>
  <c r="AO93" i="18"/>
  <c r="AO28" i="18" s="1"/>
  <c r="AR64" i="11"/>
  <c r="AQ141" i="11"/>
  <c r="N147" i="11"/>
  <c r="AQ371" i="11"/>
  <c r="AR367" i="11" s="1"/>
  <c r="AQ362" i="11"/>
  <c r="N368" i="11"/>
  <c r="BR55" i="14"/>
  <c r="CD45" i="13"/>
  <c r="AR217" i="11"/>
  <c r="AR234" i="11"/>
  <c r="BV53" i="14"/>
  <c r="AP15" i="11"/>
  <c r="AQ158" i="11"/>
  <c r="AQ167" i="11"/>
  <c r="AR163" i="11" s="1"/>
  <c r="N164" i="11"/>
  <c r="AQ260" i="11"/>
  <c r="N266" i="11"/>
  <c r="K32" i="20"/>
  <c r="BT60" i="14"/>
  <c r="AQ294" i="11"/>
  <c r="N300" i="11"/>
  <c r="AQ303" i="11"/>
  <c r="AR299" i="11" s="1"/>
  <c r="AQ124" i="11"/>
  <c r="AQ133" i="11"/>
  <c r="AR129" i="11" s="1"/>
  <c r="N130" i="11"/>
  <c r="AP80" i="18"/>
  <c r="AP68" i="18"/>
  <c r="AP40" i="18"/>
  <c r="AP59" i="20"/>
  <c r="AH73" i="19"/>
  <c r="AH29" i="19" s="1"/>
  <c r="K29" i="19" s="1"/>
  <c r="AH72" i="19"/>
  <c r="AH28" i="19" s="1"/>
  <c r="M19" i="18"/>
  <c r="M18" i="18" s="1"/>
  <c r="AN18" i="18"/>
  <c r="AN20" i="7"/>
  <c r="BU57" i="14"/>
  <c r="AP127" i="11"/>
  <c r="AQ123" i="11" s="1"/>
  <c r="AR183" i="11"/>
  <c r="AF39" i="9"/>
  <c r="AP82" i="18"/>
  <c r="BU49" i="14"/>
  <c r="AP69" i="18"/>
  <c r="AQ39" i="11"/>
  <c r="AQ48" i="11"/>
  <c r="AR44" i="11" s="1"/>
  <c r="N45" i="11"/>
  <c r="AR251" i="11"/>
  <c r="AP14" i="11"/>
  <c r="AQ226" i="11"/>
  <c r="N232" i="11"/>
  <c r="BR46" i="14"/>
  <c r="AR200" i="11"/>
  <c r="BS47" i="14"/>
  <c r="BT47" i="14" s="1"/>
  <c r="AR268" i="11"/>
  <c r="AR319" i="11"/>
  <c r="AR302" i="11"/>
  <c r="AQ345" i="11"/>
  <c r="N351" i="11"/>
  <c r="AP89" i="18"/>
  <c r="AP71" i="18"/>
  <c r="AG55" i="7"/>
  <c r="AG56" i="7"/>
  <c r="AQ243" i="11"/>
  <c r="AQ252" i="11"/>
  <c r="AR248" i="11" s="1"/>
  <c r="N249" i="11"/>
  <c r="AP76" i="18"/>
  <c r="AF34" i="9"/>
  <c r="AO13" i="6"/>
  <c r="AQ396" i="11"/>
  <c r="N402" i="11"/>
  <c r="BY44" i="14"/>
  <c r="AP91" i="18"/>
  <c r="CD48" i="13"/>
  <c r="AP83" i="18"/>
  <c r="AP85" i="18"/>
  <c r="AP74" i="18"/>
  <c r="AM21" i="8"/>
  <c r="AM11" i="8" s="1"/>
  <c r="AQ430" i="11"/>
  <c r="N436" i="11"/>
  <c r="AR166" i="11"/>
  <c r="AR47" i="11"/>
  <c r="AP144" i="11"/>
  <c r="AQ140" i="11" s="1"/>
  <c r="BR58" i="14"/>
  <c r="AQ56" i="11"/>
  <c r="N62" i="11"/>
  <c r="AQ65" i="11"/>
  <c r="AR61" i="11" s="1"/>
  <c r="AP79" i="18"/>
  <c r="AN54" i="20"/>
  <c r="AN68" i="20" s="1"/>
  <c r="AN67" i="20" s="1"/>
  <c r="AM72" i="20"/>
  <c r="AM31" i="7" s="1"/>
  <c r="AM73" i="20"/>
  <c r="AM51" i="7" s="1"/>
  <c r="AP161" i="11"/>
  <c r="AQ157" i="11" s="1"/>
  <c r="BU61" i="14"/>
  <c r="AR30" i="11"/>
  <c r="AQ22" i="11"/>
  <c r="N28" i="11"/>
  <c r="AQ31" i="11"/>
  <c r="AR27" i="11" s="1"/>
  <c r="AR438" i="11"/>
  <c r="AR370" i="11"/>
  <c r="AP433" i="11"/>
  <c r="AQ429" i="11" s="1"/>
  <c r="AR353" i="11"/>
  <c r="AR404" i="11"/>
  <c r="AP88" i="18"/>
  <c r="AP72" i="18"/>
  <c r="AP76" i="11"/>
  <c r="AQ72" i="11" s="1"/>
  <c r="AP382" i="11"/>
  <c r="AQ378" i="11" s="1"/>
  <c r="AQ328" i="11"/>
  <c r="AQ337" i="11"/>
  <c r="AR333" i="11" s="1"/>
  <c r="N334" i="11"/>
  <c r="AP92" i="18"/>
  <c r="AQ439" i="11"/>
  <c r="AR435" i="11" s="1"/>
  <c r="AQ150" i="11"/>
  <c r="AR146" i="11" s="1"/>
  <c r="CD46" i="13"/>
  <c r="AP81" i="18"/>
  <c r="AP263" i="11"/>
  <c r="AQ259" i="11" s="1"/>
  <c r="AQ175" i="11"/>
  <c r="N181" i="11"/>
  <c r="BR52" i="14"/>
  <c r="AR115" i="11"/>
  <c r="AP87" i="18"/>
  <c r="AR387" i="11"/>
  <c r="BR62" i="14"/>
  <c r="AP77" i="18"/>
  <c r="BR50" i="14"/>
  <c r="AR149" i="11"/>
  <c r="BR48" i="14"/>
  <c r="AP93" i="11"/>
  <c r="AQ89" i="11" s="1"/>
  <c r="BR44" i="13"/>
  <c r="BR59" i="14"/>
  <c r="AO13" i="18"/>
  <c r="AO14" i="8"/>
  <c r="AP78" i="18"/>
  <c r="AP416" i="11"/>
  <c r="AQ412" i="11" s="1"/>
  <c r="AQ311" i="11"/>
  <c r="N317" i="11"/>
  <c r="AQ320" i="11"/>
  <c r="AR316" i="11" s="1"/>
  <c r="AP90" i="18"/>
  <c r="AQ235" i="11"/>
  <c r="AR231" i="11" s="1"/>
  <c r="AR285" i="11"/>
  <c r="AR98" i="11"/>
  <c r="BR45" i="14"/>
  <c r="AP84" i="18"/>
  <c r="AQ413" i="11"/>
  <c r="AQ422" i="11"/>
  <c r="AR418" i="11" s="1"/>
  <c r="N419" i="11"/>
  <c r="AQ277" i="11"/>
  <c r="N283" i="11"/>
  <c r="M28" i="6"/>
  <c r="M18" i="6"/>
  <c r="AQ192" i="11"/>
  <c r="N198" i="11"/>
  <c r="AQ201" i="11"/>
  <c r="AR197" i="11" s="1"/>
  <c r="AQ379" i="11"/>
  <c r="N385" i="11"/>
  <c r="AP86" i="18"/>
  <c r="AP73" i="18"/>
  <c r="AQ107" i="11"/>
  <c r="AQ116" i="11"/>
  <c r="AR112" i="11" s="1"/>
  <c r="N113" i="11"/>
  <c r="AQ405" i="11"/>
  <c r="AR401" i="11" s="1"/>
  <c r="AP280" i="11"/>
  <c r="AQ276" i="11" s="1"/>
  <c r="CD47" i="13"/>
  <c r="AP314" i="11"/>
  <c r="AQ310" i="11" s="1"/>
  <c r="AR132" i="11"/>
  <c r="AR81" i="11"/>
  <c r="AR421" i="11"/>
  <c r="AR336" i="11"/>
  <c r="AP70" i="18"/>
  <c r="BV54" i="14"/>
  <c r="AP75" i="18"/>
  <c r="K37" i="20"/>
  <c r="AH38" i="20"/>
  <c r="AH39" i="20" s="1"/>
  <c r="M28" i="18"/>
  <c r="M27" i="18" s="1"/>
  <c r="AN27" i="18"/>
  <c r="AN45" i="7"/>
  <c r="AQ209" i="11"/>
  <c r="N215" i="11"/>
  <c r="AQ73" i="11"/>
  <c r="N79" i="11"/>
  <c r="AQ82" i="11"/>
  <c r="AR78" i="11" s="1"/>
  <c r="BV56" i="14"/>
  <c r="AQ90" i="11"/>
  <c r="N96" i="11"/>
  <c r="AP297" i="11"/>
  <c r="AQ293" i="11" s="1"/>
  <c r="AP110" i="11"/>
  <c r="AQ106" i="11" s="1"/>
  <c r="H10" i="22" l="1"/>
  <c r="U39" i="10"/>
  <c r="U18" i="14"/>
  <c r="AN43" i="6"/>
  <c r="W11" i="22" s="1"/>
  <c r="AN29" i="6"/>
  <c r="U212" i="18"/>
  <c r="T63" i="20"/>
  <c r="AS45" i="19"/>
  <c r="U231" i="18"/>
  <c r="W87" i="16"/>
  <c r="U20" i="8"/>
  <c r="U209" i="18"/>
  <c r="U41" i="10"/>
  <c r="U20" i="14"/>
  <c r="BK61" i="10"/>
  <c r="AH82" i="25"/>
  <c r="BK73" i="10"/>
  <c r="AH94" i="25"/>
  <c r="BK58" i="10"/>
  <c r="AH79" i="25"/>
  <c r="BK66" i="10"/>
  <c r="AH87" i="25"/>
  <c r="BK65" i="10"/>
  <c r="AH86" i="25"/>
  <c r="BK72" i="10"/>
  <c r="AH93" i="25"/>
  <c r="BK59" i="10"/>
  <c r="AH80" i="25"/>
  <c r="BH169" i="10"/>
  <c r="BH172" i="10" s="1"/>
  <c r="BH12" i="8" s="1"/>
  <c r="BK52" i="10"/>
  <c r="AH73" i="25"/>
  <c r="BK75" i="10"/>
  <c r="AH96" i="25"/>
  <c r="BK69" i="10"/>
  <c r="AH90" i="25"/>
  <c r="BK57" i="10"/>
  <c r="AH78" i="25"/>
  <c r="BK54" i="10"/>
  <c r="AH75" i="25"/>
  <c r="BK55" i="10"/>
  <c r="AH76" i="25"/>
  <c r="BK56" i="10"/>
  <c r="AH77" i="25"/>
  <c r="BK63" i="10"/>
  <c r="AH84" i="25"/>
  <c r="U207" i="18"/>
  <c r="BK67" i="10"/>
  <c r="AH88" i="25"/>
  <c r="BK74" i="10"/>
  <c r="AH95" i="25"/>
  <c r="BK71" i="10"/>
  <c r="AH92" i="25"/>
  <c r="BK60" i="10"/>
  <c r="AH81" i="25"/>
  <c r="BK70" i="10"/>
  <c r="AH91" i="25"/>
  <c r="BK53" i="10"/>
  <c r="AH74" i="25"/>
  <c r="BK68" i="10"/>
  <c r="AH89" i="25"/>
  <c r="BK62" i="10"/>
  <c r="AH83" i="25"/>
  <c r="BK64" i="10"/>
  <c r="AH85" i="25"/>
  <c r="U239" i="18"/>
  <c r="BI170" i="18"/>
  <c r="BI18" i="8" s="1"/>
  <c r="T18" i="8" s="1"/>
  <c r="U23" i="14"/>
  <c r="BJ31" i="17"/>
  <c r="BJ32" i="17" s="1"/>
  <c r="BK29" i="17" s="1"/>
  <c r="BM103" i="13"/>
  <c r="BL156" i="13"/>
  <c r="BL17" i="13" s="1"/>
  <c r="BL149" i="18" s="1"/>
  <c r="BL176" i="18" s="1"/>
  <c r="BF15" i="8"/>
  <c r="S15" i="8" s="1"/>
  <c r="S99" i="18"/>
  <c r="BK30" i="18"/>
  <c r="BL103" i="18"/>
  <c r="BL107" i="18" s="1"/>
  <c r="BK21" i="18"/>
  <c r="BN142" i="14"/>
  <c r="BM168" i="14"/>
  <c r="BM29" i="14" s="1"/>
  <c r="BN32" i="10"/>
  <c r="BM41" i="10"/>
  <c r="BJ189" i="18"/>
  <c r="BM100" i="13"/>
  <c r="BL153" i="13"/>
  <c r="BL14" i="13" s="1"/>
  <c r="BL146" i="18" s="1"/>
  <c r="BL173" i="18" s="1"/>
  <c r="BM172" i="13"/>
  <c r="BM33" i="13" s="1"/>
  <c r="BN119" i="13"/>
  <c r="BM147" i="14"/>
  <c r="BL173" i="14"/>
  <c r="BL34" i="14" s="1"/>
  <c r="BI227" i="18"/>
  <c r="AL50" i="9"/>
  <c r="AL41" i="9" s="1"/>
  <c r="AC18" i="22" s="1"/>
  <c r="AU37" i="6"/>
  <c r="S18" i="22" s="1"/>
  <c r="G32" i="22"/>
  <c r="O32" i="22" s="1"/>
  <c r="BI44" i="20"/>
  <c r="BI43" i="20" s="1"/>
  <c r="BI56" i="20"/>
  <c r="AZ32" i="9"/>
  <c r="BI168" i="10"/>
  <c r="BI11" i="6"/>
  <c r="T11" i="6" s="1"/>
  <c r="BI32" i="15"/>
  <c r="BI31" i="15"/>
  <c r="BI15" i="15"/>
  <c r="AV13" i="17"/>
  <c r="AV12" i="7" s="1"/>
  <c r="AW22" i="17"/>
  <c r="BK14" i="20"/>
  <c r="BM114" i="13"/>
  <c r="BL167" i="13"/>
  <c r="BL28" i="13" s="1"/>
  <c r="BJ188" i="18"/>
  <c r="BH13" i="15"/>
  <c r="BH17" i="15" s="1"/>
  <c r="BG25" i="7"/>
  <c r="BM106" i="13"/>
  <c r="BL159" i="13"/>
  <c r="BL20" i="13" s="1"/>
  <c r="BJ248" i="18"/>
  <c r="BF22" i="6"/>
  <c r="S16" i="16"/>
  <c r="BM148" i="14"/>
  <c r="BL174" i="14"/>
  <c r="BL35" i="14" s="1"/>
  <c r="BL158" i="13"/>
  <c r="BL19" i="13" s="1"/>
  <c r="BM105" i="13"/>
  <c r="BA44" i="9"/>
  <c r="BJ240" i="18"/>
  <c r="BM126" i="14"/>
  <c r="BL152" i="14"/>
  <c r="BL13" i="14" s="1"/>
  <c r="BK20" i="16"/>
  <c r="BK14" i="7" s="1"/>
  <c r="BL57" i="16"/>
  <c r="BL60" i="16" s="1"/>
  <c r="BK11" i="14"/>
  <c r="U29" i="14"/>
  <c r="BM145" i="14"/>
  <c r="BL171" i="14"/>
  <c r="BL32" i="14" s="1"/>
  <c r="BL221" i="18" s="1"/>
  <c r="BL248" i="18" s="1"/>
  <c r="BN130" i="14"/>
  <c r="BM156" i="14"/>
  <c r="BM17" i="14" s="1"/>
  <c r="T169" i="18"/>
  <c r="T19" i="20"/>
  <c r="U13" i="20" s="1"/>
  <c r="BH23" i="18"/>
  <c r="BH21" i="7" s="1"/>
  <c r="BH32" i="18"/>
  <c r="BH46" i="7" s="1"/>
  <c r="BI117" i="18"/>
  <c r="BI139" i="18" s="1"/>
  <c r="BK228" i="18"/>
  <c r="BK227" i="18" s="1"/>
  <c r="BK19" i="8" s="1"/>
  <c r="BK200" i="18"/>
  <c r="U218" i="18"/>
  <c r="BB44" i="9"/>
  <c r="BJ187" i="18"/>
  <c r="BJ184" i="18"/>
  <c r="BG99" i="18"/>
  <c r="U236" i="18"/>
  <c r="BJ251" i="18"/>
  <c r="BL206" i="18"/>
  <c r="U17" i="14"/>
  <c r="AZ46" i="9"/>
  <c r="BN31" i="10"/>
  <c r="BM40" i="10"/>
  <c r="U21" i="12"/>
  <c r="BL147" i="18"/>
  <c r="U15" i="13"/>
  <c r="BJ15" i="20"/>
  <c r="BJ250" i="18"/>
  <c r="BL160" i="13"/>
  <c r="BL21" i="13" s="1"/>
  <c r="BM107" i="13"/>
  <c r="AV28" i="16"/>
  <c r="AV29" i="16"/>
  <c r="BH42" i="20"/>
  <c r="BH50" i="20" s="1"/>
  <c r="BG52" i="7"/>
  <c r="BN143" i="14"/>
  <c r="BM169" i="14"/>
  <c r="BM30" i="14" s="1"/>
  <c r="U17" i="13"/>
  <c r="U245" i="18"/>
  <c r="K33" i="22"/>
  <c r="M33" i="22" s="1"/>
  <c r="BJ141" i="10"/>
  <c r="BJ162" i="10"/>
  <c r="AE33" i="22" s="1"/>
  <c r="BJ229" i="18"/>
  <c r="BH76" i="16"/>
  <c r="BH16" i="16" s="1"/>
  <c r="BN133" i="14"/>
  <c r="BM159" i="14"/>
  <c r="BM20" i="14" s="1"/>
  <c r="BM110" i="13"/>
  <c r="BL163" i="13"/>
  <c r="BL24" i="13" s="1"/>
  <c r="BD22" i="18"/>
  <c r="BE110" i="18"/>
  <c r="BE114" i="18" s="1"/>
  <c r="BD31" i="18"/>
  <c r="BJ230" i="18"/>
  <c r="BJ183" i="18"/>
  <c r="BM104" i="13"/>
  <c r="BL157" i="13"/>
  <c r="BL18" i="13" s="1"/>
  <c r="BL150" i="18" s="1"/>
  <c r="BL177" i="18" s="1"/>
  <c r="BJ180" i="18"/>
  <c r="BM120" i="13"/>
  <c r="BL173" i="13"/>
  <c r="BL34" i="13" s="1"/>
  <c r="BK11" i="13"/>
  <c r="AU31" i="6"/>
  <c r="R18" i="22" s="1"/>
  <c r="X36" i="22"/>
  <c r="BM14" i="12"/>
  <c r="BM15" i="12"/>
  <c r="BL155" i="18"/>
  <c r="U23" i="13"/>
  <c r="BC42" i="9"/>
  <c r="BL172" i="14"/>
  <c r="BL33" i="14" s="1"/>
  <c r="BM146" i="14"/>
  <c r="BJ237" i="18"/>
  <c r="BB43" i="9"/>
  <c r="BL219" i="18"/>
  <c r="U30" i="14"/>
  <c r="BJ176" i="18"/>
  <c r="BM132" i="14"/>
  <c r="BL158" i="14"/>
  <c r="BL19" i="14" s="1"/>
  <c r="BJ50" i="10"/>
  <c r="BG16" i="16"/>
  <c r="AX38" i="9"/>
  <c r="BJ185" i="18"/>
  <c r="BJ232" i="18"/>
  <c r="BN136" i="14"/>
  <c r="BM162" i="14"/>
  <c r="BM23" i="14" s="1"/>
  <c r="U234" i="18"/>
  <c r="BI17" i="17"/>
  <c r="T31" i="17"/>
  <c r="F31" i="18"/>
  <c r="R31" i="18"/>
  <c r="BJ33" i="6"/>
  <c r="BJ63" i="20"/>
  <c r="L34" i="22"/>
  <c r="BK14" i="10"/>
  <c r="N34" i="22" s="1"/>
  <c r="BK143" i="10"/>
  <c r="CD54" i="16"/>
  <c r="AA54" i="16" s="1"/>
  <c r="BG25" i="18"/>
  <c r="BG34" i="18"/>
  <c r="BH142" i="18"/>
  <c r="BH196" i="18" s="1"/>
  <c r="BT47" i="16"/>
  <c r="BU44" i="16" s="1"/>
  <c r="BU46" i="16" s="1"/>
  <c r="BU47" i="16" s="1"/>
  <c r="BV44" i="16" s="1"/>
  <c r="BV46" i="16" s="1"/>
  <c r="BV47" i="16" s="1"/>
  <c r="BW44" i="16" s="1"/>
  <c r="BL145" i="18"/>
  <c r="U13" i="13"/>
  <c r="BJ200" i="18"/>
  <c r="BJ242" i="18"/>
  <c r="BM154" i="14"/>
  <c r="BM15" i="14" s="1"/>
  <c r="BN128" i="14"/>
  <c r="AO19" i="18"/>
  <c r="AO18" i="18" s="1"/>
  <c r="BM116" i="13"/>
  <c r="BL169" i="13"/>
  <c r="BL30" i="13" s="1"/>
  <c r="BL162" i="18" s="1"/>
  <c r="BL189" i="18" s="1"/>
  <c r="BJ143" i="18"/>
  <c r="BJ186" i="18"/>
  <c r="BL100" i="10"/>
  <c r="AI92" i="25" s="1"/>
  <c r="BL88" i="10"/>
  <c r="U88" i="10" s="1"/>
  <c r="BL92" i="10"/>
  <c r="AI84" i="25" s="1"/>
  <c r="BL91" i="10"/>
  <c r="BL93" i="10"/>
  <c r="BL97" i="10"/>
  <c r="AI89" i="25" s="1"/>
  <c r="BL89" i="10"/>
  <c r="AI81" i="25" s="1"/>
  <c r="BL98" i="10"/>
  <c r="U98" i="10" s="1"/>
  <c r="BL102" i="10"/>
  <c r="BL81" i="10"/>
  <c r="AI73" i="25" s="1"/>
  <c r="BL34" i="10"/>
  <c r="BL84" i="10"/>
  <c r="AI76" i="25" s="1"/>
  <c r="BL86" i="10"/>
  <c r="BL83" i="10"/>
  <c r="AI75" i="25" s="1"/>
  <c r="BL80" i="10"/>
  <c r="AI72" i="25" s="1"/>
  <c r="BL103" i="10"/>
  <c r="U103" i="10" s="1"/>
  <c r="BL104" i="10"/>
  <c r="BL94" i="10"/>
  <c r="BL85" i="10"/>
  <c r="U85" i="10" s="1"/>
  <c r="BL101" i="10"/>
  <c r="BL154" i="10"/>
  <c r="BL95" i="10"/>
  <c r="BL99" i="10"/>
  <c r="BL87" i="10"/>
  <c r="U87" i="10" s="1"/>
  <c r="BL90" i="10"/>
  <c r="BL96" i="10"/>
  <c r="BL82" i="10"/>
  <c r="U35" i="10"/>
  <c r="BL167" i="14"/>
  <c r="BL28" i="14" s="1"/>
  <c r="BM141" i="14"/>
  <c r="BJ177" i="18"/>
  <c r="U150" i="18"/>
  <c r="BL161" i="14"/>
  <c r="BL22" i="14" s="1"/>
  <c r="BM135" i="14"/>
  <c r="BI226" i="18"/>
  <c r="T226" i="18" s="1"/>
  <c r="T64" i="20"/>
  <c r="BL148" i="18"/>
  <c r="U16" i="13"/>
  <c r="BK171" i="18"/>
  <c r="BK170" i="18" s="1"/>
  <c r="BK18" i="8" s="1"/>
  <c r="BK143" i="18"/>
  <c r="BJ173" i="18"/>
  <c r="BG169" i="10"/>
  <c r="BG172" i="10" s="1"/>
  <c r="BG12" i="8" s="1"/>
  <c r="BO62" i="12"/>
  <c r="BN13" i="12"/>
  <c r="BN109" i="13"/>
  <c r="BM162" i="13"/>
  <c r="BM23" i="13" s="1"/>
  <c r="BL170" i="14"/>
  <c r="BL31" i="14" s="1"/>
  <c r="BM144" i="14"/>
  <c r="BL170" i="13"/>
  <c r="BL31" i="13" s="1"/>
  <c r="BM117" i="13"/>
  <c r="BN30" i="10"/>
  <c r="BM39" i="10"/>
  <c r="U15" i="12"/>
  <c r="BL155" i="10"/>
  <c r="U36" i="10"/>
  <c r="BM121" i="13"/>
  <c r="BL174" i="13"/>
  <c r="BL35" i="13" s="1"/>
  <c r="BG60" i="20"/>
  <c r="BG112" i="18" s="1"/>
  <c r="BG111" i="18"/>
  <c r="BI13" i="20"/>
  <c r="BI19" i="20" s="1"/>
  <c r="BH49" i="7"/>
  <c r="BH29" i="7"/>
  <c r="AS46" i="19"/>
  <c r="BL216" i="18"/>
  <c r="U27" i="14"/>
  <c r="BN131" i="14"/>
  <c r="BM157" i="14"/>
  <c r="BM18" i="14" s="1"/>
  <c r="BL157" i="10"/>
  <c r="U38" i="10"/>
  <c r="BL166" i="13"/>
  <c r="BL27" i="13" s="1"/>
  <c r="BM113" i="13"/>
  <c r="R22" i="18"/>
  <c r="F22" i="18"/>
  <c r="BN99" i="13"/>
  <c r="BM152" i="13"/>
  <c r="BM13" i="13" s="1"/>
  <c r="BH60" i="20"/>
  <c r="BH112" i="18" s="1"/>
  <c r="BH111" i="18"/>
  <c r="BH113" i="18" s="1"/>
  <c r="BH17" i="8" s="1"/>
  <c r="U13" i="10"/>
  <c r="V35" i="22"/>
  <c r="BS88" i="16"/>
  <c r="BT85" i="16" s="1"/>
  <c r="BT87" i="16" s="1"/>
  <c r="BT88" i="16" s="1"/>
  <c r="BU85" i="16" s="1"/>
  <c r="BU87" i="16" s="1"/>
  <c r="BU88" i="16" s="1"/>
  <c r="BV85" i="16" s="1"/>
  <c r="BN102" i="13"/>
  <c r="BM155" i="13"/>
  <c r="BM16" i="13" s="1"/>
  <c r="Y35" i="22"/>
  <c r="BL28" i="12"/>
  <c r="BL29" i="12"/>
  <c r="U29" i="12" s="1"/>
  <c r="BL201" i="18"/>
  <c r="BN27" i="10"/>
  <c r="BM36" i="10"/>
  <c r="BL163" i="14"/>
  <c r="BL24" i="14" s="1"/>
  <c r="BL213" i="18" s="1"/>
  <c r="BL240" i="18" s="1"/>
  <c r="BM137" i="14"/>
  <c r="BL36" i="7"/>
  <c r="U36" i="7" s="1"/>
  <c r="BM13" i="19"/>
  <c r="BM16" i="19" s="1"/>
  <c r="BM138" i="14"/>
  <c r="BL164" i="14"/>
  <c r="BL25" i="14" s="1"/>
  <c r="AS42" i="19"/>
  <c r="AS32" i="8"/>
  <c r="BJ179" i="18"/>
  <c r="BM122" i="13"/>
  <c r="BL175" i="13"/>
  <c r="BL36" i="13" s="1"/>
  <c r="BL168" i="18" s="1"/>
  <c r="BL195" i="18" s="1"/>
  <c r="BN140" i="14"/>
  <c r="BM166" i="14"/>
  <c r="BM27" i="14" s="1"/>
  <c r="BH199" i="18"/>
  <c r="BH253" i="18" s="1"/>
  <c r="BG26" i="18"/>
  <c r="BG35" i="18"/>
  <c r="BN29" i="10"/>
  <c r="BM38" i="10"/>
  <c r="T39" i="6"/>
  <c r="BL153" i="14"/>
  <c r="BL14" i="14" s="1"/>
  <c r="BL203" i="18" s="1"/>
  <c r="BL230" i="18" s="1"/>
  <c r="BM127" i="14"/>
  <c r="BK24" i="18"/>
  <c r="BK22" i="7" s="1"/>
  <c r="BK33" i="18"/>
  <c r="BK47" i="7" s="1"/>
  <c r="BL258" i="18"/>
  <c r="BL266" i="18" s="1"/>
  <c r="BN98" i="13"/>
  <c r="BM151" i="13"/>
  <c r="BM12" i="13" s="1"/>
  <c r="O37" i="6"/>
  <c r="BN116" i="12"/>
  <c r="BM27" i="12"/>
  <c r="BN125" i="14"/>
  <c r="BM151" i="14"/>
  <c r="BM12" i="14" s="1"/>
  <c r="BL156" i="10"/>
  <c r="U37" i="10"/>
  <c r="BM115" i="13"/>
  <c r="BL168" i="13"/>
  <c r="BL29" i="13" s="1"/>
  <c r="BL161" i="18" s="1"/>
  <c r="BL188" i="18" s="1"/>
  <c r="BJ241" i="18"/>
  <c r="BM129" i="14"/>
  <c r="BL155" i="14"/>
  <c r="BL16" i="14" s="1"/>
  <c r="S32" i="15"/>
  <c r="T29" i="15" s="1"/>
  <c r="BE167" i="10"/>
  <c r="BE173" i="10" s="1"/>
  <c r="BD19" i="7"/>
  <c r="BJ195" i="18"/>
  <c r="BG17" i="16"/>
  <c r="BJ238" i="18"/>
  <c r="BM154" i="13"/>
  <c r="BM15" i="13" s="1"/>
  <c r="BN101" i="13"/>
  <c r="BM134" i="14"/>
  <c r="BL160" i="14"/>
  <c r="BL21" i="14" s="1"/>
  <c r="BL210" i="18" s="1"/>
  <c r="BL237" i="18" s="1"/>
  <c r="BJ193" i="18"/>
  <c r="BN26" i="10"/>
  <c r="BM25" i="10"/>
  <c r="BM13" i="10"/>
  <c r="BM35" i="10"/>
  <c r="S98" i="18"/>
  <c r="BL144" i="18"/>
  <c r="BJ181" i="18"/>
  <c r="BK34" i="16"/>
  <c r="BK35" i="16" s="1"/>
  <c r="BL32" i="16" s="1"/>
  <c r="BK79" i="10"/>
  <c r="BK51" i="10"/>
  <c r="BU65" i="16"/>
  <c r="X65" i="16" s="1"/>
  <c r="AL17" i="9"/>
  <c r="H54" i="16"/>
  <c r="Z55" i="16"/>
  <c r="AA52" i="16" s="1"/>
  <c r="AA55" i="16" s="1"/>
  <c r="AB52" i="16" s="1"/>
  <c r="BJ64" i="20"/>
  <c r="BJ39" i="6"/>
  <c r="BN28" i="10"/>
  <c r="BM37" i="10"/>
  <c r="BJ247" i="18"/>
  <c r="Z35" i="22"/>
  <c r="BL21" i="12"/>
  <c r="BL22" i="12"/>
  <c r="U22" i="12" s="1"/>
  <c r="BJ249" i="18"/>
  <c r="BM108" i="13"/>
  <c r="BL161" i="13"/>
  <c r="BL22" i="13" s="1"/>
  <c r="BL164" i="13"/>
  <c r="BL25" i="13" s="1"/>
  <c r="BM111" i="13"/>
  <c r="BM112" i="13"/>
  <c r="BL165" i="13"/>
  <c r="BL26" i="13" s="1"/>
  <c r="BL158" i="18" s="1"/>
  <c r="BL185" i="18" s="1"/>
  <c r="BM21" i="15"/>
  <c r="BM25" i="15" s="1"/>
  <c r="BL26" i="7"/>
  <c r="U26" i="7" s="1"/>
  <c r="BJ178" i="18"/>
  <c r="BF113" i="18"/>
  <c r="S111" i="18"/>
  <c r="BJ191" i="18"/>
  <c r="BH40" i="16"/>
  <c r="BH17" i="16" s="1"/>
  <c r="BH34" i="6" s="1"/>
  <c r="W88" i="16"/>
  <c r="X85" i="16" s="1"/>
  <c r="BJ244" i="18"/>
  <c r="BL165" i="14"/>
  <c r="BL26" i="14" s="1"/>
  <c r="BM139" i="14"/>
  <c r="BW99" i="16"/>
  <c r="BX96" i="16" s="1"/>
  <c r="BX98" i="16" s="1"/>
  <c r="BX99" i="16" s="1"/>
  <c r="BY96" i="16" s="1"/>
  <c r="BL165" i="18"/>
  <c r="U33" i="13"/>
  <c r="BJ190" i="18"/>
  <c r="U204" i="18"/>
  <c r="T108" i="10"/>
  <c r="T50" i="10"/>
  <c r="AV35" i="6"/>
  <c r="AV31" i="6" s="1"/>
  <c r="R19" i="22" s="1"/>
  <c r="AV14" i="17"/>
  <c r="BJ235" i="18"/>
  <c r="U15" i="14"/>
  <c r="BN171" i="12"/>
  <c r="BM20" i="12"/>
  <c r="U29" i="13"/>
  <c r="BJ194" i="18"/>
  <c r="U32" i="14"/>
  <c r="S77" i="16"/>
  <c r="T74" i="16" s="1"/>
  <c r="S60" i="20"/>
  <c r="BF112" i="18"/>
  <c r="BM118" i="13"/>
  <c r="BL171" i="13"/>
  <c r="BL32" i="13" s="1"/>
  <c r="BL164" i="18" s="1"/>
  <c r="BL191" i="18" s="1"/>
  <c r="BE20" i="18"/>
  <c r="BE29" i="18"/>
  <c r="BF96" i="18"/>
  <c r="BF100" i="18" s="1"/>
  <c r="U27" i="12"/>
  <c r="AP39" i="18"/>
  <c r="BV51" i="14"/>
  <c r="AO17" i="6"/>
  <c r="AO18" i="6" s="1"/>
  <c r="P12" i="22"/>
  <c r="CE46" i="13"/>
  <c r="CF46" i="13" s="1"/>
  <c r="CG46" i="13" s="1"/>
  <c r="CH46" i="13" s="1"/>
  <c r="CI46" i="13" s="1"/>
  <c r="AH24" i="20"/>
  <c r="AI36" i="20"/>
  <c r="M29" i="6"/>
  <c r="M43" i="6"/>
  <c r="AR147" i="11"/>
  <c r="AR150" i="11" s="1"/>
  <c r="AS146" i="11" s="1"/>
  <c r="E181" i="11"/>
  <c r="N184" i="11"/>
  <c r="O180" i="11" s="1"/>
  <c r="AQ41" i="18"/>
  <c r="AQ24" i="11"/>
  <c r="N24" i="11" s="1"/>
  <c r="AQ23" i="11"/>
  <c r="AQ13" i="11"/>
  <c r="N22" i="11"/>
  <c r="BS58" i="14"/>
  <c r="AQ431" i="11"/>
  <c r="N431" i="11" s="1"/>
  <c r="AQ432" i="11"/>
  <c r="AQ65" i="18"/>
  <c r="N430" i="11"/>
  <c r="AR266" i="11"/>
  <c r="AP16" i="11"/>
  <c r="AP24" i="7" s="1"/>
  <c r="AP23" i="7" s="1"/>
  <c r="AG12" i="9" s="1"/>
  <c r="AN46" i="6"/>
  <c r="AE8" i="9"/>
  <c r="AE9" i="9" s="1"/>
  <c r="AE10" i="9" s="1"/>
  <c r="AN44" i="6"/>
  <c r="E300" i="11"/>
  <c r="N303" i="11"/>
  <c r="O299" i="11" s="1"/>
  <c r="BW53" i="14"/>
  <c r="AR215" i="11"/>
  <c r="E368" i="11"/>
  <c r="N371" i="11"/>
  <c r="O367" i="11" s="1"/>
  <c r="BZ44" i="14"/>
  <c r="E351" i="11"/>
  <c r="N354" i="11"/>
  <c r="O350" i="11" s="1"/>
  <c r="E232" i="11"/>
  <c r="N235" i="11"/>
  <c r="O231" i="11" s="1"/>
  <c r="AR181" i="11"/>
  <c r="AQ296" i="11"/>
  <c r="N296" i="11" s="1"/>
  <c r="AQ295" i="11"/>
  <c r="AQ57" i="18"/>
  <c r="N294" i="11"/>
  <c r="AQ363" i="11"/>
  <c r="N363" i="11" s="1"/>
  <c r="AQ364" i="11"/>
  <c r="AQ61" i="18"/>
  <c r="N362" i="11"/>
  <c r="AO13" i="8"/>
  <c r="E402" i="11"/>
  <c r="N405" i="11"/>
  <c r="O401" i="11" s="1"/>
  <c r="E249" i="11"/>
  <c r="N252" i="11"/>
  <c r="O248" i="11" s="1"/>
  <c r="AQ347" i="11"/>
  <c r="N347" i="11" s="1"/>
  <c r="AQ60" i="18"/>
  <c r="AQ346" i="11"/>
  <c r="N346" i="11" s="1"/>
  <c r="N345" i="11"/>
  <c r="AQ53" i="18"/>
  <c r="AQ228" i="11"/>
  <c r="N228" i="11" s="1"/>
  <c r="E228" i="11" s="1"/>
  <c r="AQ227" i="11"/>
  <c r="N227" i="11" s="1"/>
  <c r="N226" i="11"/>
  <c r="BV49" i="14"/>
  <c r="E266" i="11"/>
  <c r="N269" i="11"/>
  <c r="O265" i="11" s="1"/>
  <c r="AQ50" i="18"/>
  <c r="AQ177" i="11"/>
  <c r="N177" i="11" s="1"/>
  <c r="AQ176" i="11"/>
  <c r="N175" i="11"/>
  <c r="E79" i="11"/>
  <c r="N82" i="11"/>
  <c r="O78" i="11" s="1"/>
  <c r="E283" i="11"/>
  <c r="N286" i="11"/>
  <c r="O282" i="11" s="1"/>
  <c r="BS48" i="14"/>
  <c r="AQ398" i="11"/>
  <c r="N398" i="11" s="1"/>
  <c r="AQ63" i="18"/>
  <c r="AQ397" i="11"/>
  <c r="N396" i="11"/>
  <c r="BU47" i="14"/>
  <c r="E130" i="11"/>
  <c r="N133" i="11"/>
  <c r="O129" i="11" s="1"/>
  <c r="AQ55" i="18"/>
  <c r="AQ261" i="11"/>
  <c r="N261" i="11" s="1"/>
  <c r="AQ262" i="11"/>
  <c r="N262" i="11" s="1"/>
  <c r="N260" i="11"/>
  <c r="E147" i="11"/>
  <c r="N150" i="11"/>
  <c r="O146" i="11" s="1"/>
  <c r="AP14" i="6"/>
  <c r="E164" i="11"/>
  <c r="N167" i="11"/>
  <c r="O163" i="11" s="1"/>
  <c r="AQ48" i="18"/>
  <c r="AQ142" i="11"/>
  <c r="N142" i="11" s="1"/>
  <c r="AQ143" i="11"/>
  <c r="N141" i="11"/>
  <c r="E385" i="11"/>
  <c r="N388" i="11"/>
  <c r="O384" i="11" s="1"/>
  <c r="AR96" i="11"/>
  <c r="AQ381" i="11"/>
  <c r="N381" i="11" s="1"/>
  <c r="AQ380" i="11"/>
  <c r="N380" i="11" s="1"/>
  <c r="AQ62" i="18"/>
  <c r="N379" i="11"/>
  <c r="BS50" i="14"/>
  <c r="BS52" i="14"/>
  <c r="AQ75" i="11"/>
  <c r="N75" i="11" s="1"/>
  <c r="AQ74" i="11"/>
  <c r="N74" i="11" s="1"/>
  <c r="AQ44" i="18"/>
  <c r="N73" i="11"/>
  <c r="AQ279" i="11"/>
  <c r="N279" i="11" s="1"/>
  <c r="E279" i="11" s="1"/>
  <c r="AQ56" i="18"/>
  <c r="AQ278" i="11"/>
  <c r="N278" i="11" s="1"/>
  <c r="N277" i="11"/>
  <c r="E96" i="11"/>
  <c r="N99" i="11"/>
  <c r="O95" i="11" s="1"/>
  <c r="E198" i="11"/>
  <c r="N201" i="11"/>
  <c r="O197" i="11" s="1"/>
  <c r="E317" i="11"/>
  <c r="N320" i="11"/>
  <c r="O316" i="11" s="1"/>
  <c r="E62" i="11"/>
  <c r="N65" i="11"/>
  <c r="O61" i="11" s="1"/>
  <c r="AR45" i="11"/>
  <c r="AR48" i="11" s="1"/>
  <c r="AS44" i="11" s="1"/>
  <c r="AQ245" i="11"/>
  <c r="N245" i="11" s="1"/>
  <c r="AQ244" i="11"/>
  <c r="AQ54" i="18"/>
  <c r="N243" i="11"/>
  <c r="AQ45" i="18"/>
  <c r="AQ92" i="11"/>
  <c r="N92" i="11" s="1"/>
  <c r="AQ91" i="11"/>
  <c r="N91" i="11" s="1"/>
  <c r="N90" i="11"/>
  <c r="AQ211" i="11"/>
  <c r="N211" i="11" s="1"/>
  <c r="AQ52" i="18"/>
  <c r="AQ210" i="11"/>
  <c r="N209" i="11"/>
  <c r="AR79" i="11"/>
  <c r="AQ109" i="11"/>
  <c r="N109" i="11" s="1"/>
  <c r="AQ46" i="18"/>
  <c r="AQ108" i="11"/>
  <c r="N108" i="11" s="1"/>
  <c r="N107" i="11"/>
  <c r="AQ193" i="11"/>
  <c r="N193" i="11" s="1"/>
  <c r="AQ51" i="18"/>
  <c r="AQ194" i="11"/>
  <c r="N194" i="11" s="1"/>
  <c r="N192" i="11"/>
  <c r="AQ313" i="11"/>
  <c r="N313" i="11" s="1"/>
  <c r="AQ312" i="11"/>
  <c r="N312" i="11" s="1"/>
  <c r="AQ58" i="18"/>
  <c r="N311" i="11"/>
  <c r="BS59" i="14"/>
  <c r="AR402" i="11"/>
  <c r="AR368" i="11"/>
  <c r="AQ43" i="18"/>
  <c r="AQ58" i="11"/>
  <c r="N58" i="11" s="1"/>
  <c r="AQ57" i="11"/>
  <c r="N57" i="11" s="1"/>
  <c r="N56" i="11"/>
  <c r="BV57" i="14"/>
  <c r="AP58" i="20"/>
  <c r="AP66" i="18"/>
  <c r="AQ125" i="11"/>
  <c r="AQ47" i="18"/>
  <c r="AQ126" i="11"/>
  <c r="N126" i="11" s="1"/>
  <c r="N124" i="11"/>
  <c r="AO27" i="18"/>
  <c r="AO45" i="7"/>
  <c r="AO44" i="7" s="1"/>
  <c r="CE45" i="13"/>
  <c r="CF45" i="13" s="1"/>
  <c r="CG45" i="13" s="1"/>
  <c r="CH45" i="13" s="1"/>
  <c r="CI45" i="13" s="1"/>
  <c r="AR28" i="11"/>
  <c r="E113" i="11"/>
  <c r="N116" i="11"/>
  <c r="O112" i="11" s="1"/>
  <c r="AR283" i="11"/>
  <c r="E215" i="11"/>
  <c r="N218" i="11"/>
  <c r="O214" i="11" s="1"/>
  <c r="CE47" i="13"/>
  <c r="CF47" i="13" s="1"/>
  <c r="CG47" i="13" s="1"/>
  <c r="CH47" i="13" s="1"/>
  <c r="CI47" i="13" s="1"/>
  <c r="E419" i="11"/>
  <c r="N422" i="11"/>
  <c r="O418" i="11" s="1"/>
  <c r="AQ59" i="18"/>
  <c r="AQ330" i="11"/>
  <c r="N330" i="11" s="1"/>
  <c r="AQ329" i="11"/>
  <c r="N328" i="11"/>
  <c r="AN44" i="7"/>
  <c r="AE15" i="9" s="1"/>
  <c r="M45" i="7"/>
  <c r="M44" i="7" s="1"/>
  <c r="BW54" i="14"/>
  <c r="AQ64" i="18"/>
  <c r="AQ414" i="11"/>
  <c r="N414" i="11" s="1"/>
  <c r="AQ415" i="11"/>
  <c r="N415" i="11" s="1"/>
  <c r="N413" i="11"/>
  <c r="AR164" i="11"/>
  <c r="AR167" i="11" s="1"/>
  <c r="AS163" i="11" s="1"/>
  <c r="CE48" i="13"/>
  <c r="CF48" i="13" s="1"/>
  <c r="CG48" i="13" s="1"/>
  <c r="CH48" i="13" s="1"/>
  <c r="CI48" i="13" s="1"/>
  <c r="AF33" i="9"/>
  <c r="AB12" i="22" s="1"/>
  <c r="AR300" i="11"/>
  <c r="AR303" i="11" s="1"/>
  <c r="AS299" i="11" s="1"/>
  <c r="AR198" i="11"/>
  <c r="AR201" i="11" s="1"/>
  <c r="AS197" i="11" s="1"/>
  <c r="AR249" i="11"/>
  <c r="M20" i="7"/>
  <c r="M18" i="7" s="1"/>
  <c r="AN18" i="7"/>
  <c r="AE13" i="9" s="1"/>
  <c r="AQ49" i="18"/>
  <c r="AQ160" i="11"/>
  <c r="N160" i="11" s="1"/>
  <c r="AQ159" i="11"/>
  <c r="N158" i="11"/>
  <c r="AR62" i="11"/>
  <c r="AR334" i="11"/>
  <c r="E334" i="11"/>
  <c r="N337" i="11"/>
  <c r="O333" i="11" s="1"/>
  <c r="AR419" i="11"/>
  <c r="AR422" i="11" s="1"/>
  <c r="AS418" i="11" s="1"/>
  <c r="BW56" i="14"/>
  <c r="AR130" i="11"/>
  <c r="BS45" i="14"/>
  <c r="BS44" i="13"/>
  <c r="BS62" i="14"/>
  <c r="AR351" i="11"/>
  <c r="AR436" i="11"/>
  <c r="AN71" i="20"/>
  <c r="AN24" i="8"/>
  <c r="M67" i="20"/>
  <c r="E45" i="11"/>
  <c r="N48" i="11"/>
  <c r="O44" i="11" s="1"/>
  <c r="BU60" i="14"/>
  <c r="AR113" i="11"/>
  <c r="AR116" i="11" s="1"/>
  <c r="AS112" i="11" s="1"/>
  <c r="BV61" i="14"/>
  <c r="AP15" i="6"/>
  <c r="AR232" i="11"/>
  <c r="AR317" i="11"/>
  <c r="AR320" i="11" s="1"/>
  <c r="AS316" i="11" s="1"/>
  <c r="BS46" i="14"/>
  <c r="AP67" i="18"/>
  <c r="AH33" i="20"/>
  <c r="K38" i="20"/>
  <c r="AR385" i="11"/>
  <c r="E28" i="11"/>
  <c r="N31" i="11"/>
  <c r="O27" i="11" s="1"/>
  <c r="E436" i="11"/>
  <c r="N439" i="11"/>
  <c r="O435" i="11" s="1"/>
  <c r="AQ40" i="11"/>
  <c r="AQ41" i="11"/>
  <c r="N41" i="11" s="1"/>
  <c r="AQ42" i="18"/>
  <c r="N39" i="11"/>
  <c r="AH34" i="8"/>
  <c r="K28" i="19"/>
  <c r="AH30" i="19"/>
  <c r="BS55" i="14"/>
  <c r="AS80" i="11"/>
  <c r="AS165" i="11"/>
  <c r="AS284" i="11"/>
  <c r="AS250" i="11"/>
  <c r="AS437" i="11"/>
  <c r="AS233" i="11"/>
  <c r="AS403" i="11"/>
  <c r="AS131" i="11"/>
  <c r="AS386" i="11"/>
  <c r="AS46" i="11"/>
  <c r="AS63" i="11"/>
  <c r="AS148" i="11"/>
  <c r="AS420" i="11"/>
  <c r="AS216" i="11"/>
  <c r="AS29" i="11"/>
  <c r="AS182" i="11"/>
  <c r="AS352" i="11"/>
  <c r="AS199" i="11"/>
  <c r="AS369" i="11"/>
  <c r="AS335" i="11"/>
  <c r="AS267" i="11"/>
  <c r="AS97" i="11"/>
  <c r="AS114" i="11"/>
  <c r="AS301" i="11"/>
  <c r="AS318" i="11"/>
  <c r="U149" i="18" l="1"/>
  <c r="X87" i="16"/>
  <c r="U30" i="13"/>
  <c r="BH41" i="16"/>
  <c r="BI38" i="16" s="1"/>
  <c r="BK50" i="10"/>
  <c r="U173" i="18"/>
  <c r="S100" i="18"/>
  <c r="T96" i="18" s="1"/>
  <c r="U177" i="18"/>
  <c r="BL32" i="6"/>
  <c r="U18" i="13"/>
  <c r="AH100" i="25"/>
  <c r="BU66" i="16"/>
  <c r="BV63" i="16" s="1"/>
  <c r="BV65" i="16" s="1"/>
  <c r="CD55" i="16"/>
  <c r="CE52" i="16" s="1"/>
  <c r="CE54" i="16" s="1"/>
  <c r="CE55" i="16" s="1"/>
  <c r="CF52" i="16" s="1"/>
  <c r="AH103" i="25"/>
  <c r="U176" i="18"/>
  <c r="U146" i="18"/>
  <c r="U237" i="18"/>
  <c r="AH113" i="25"/>
  <c r="BL72" i="10"/>
  <c r="U72" i="10" s="1"/>
  <c r="AI93" i="25"/>
  <c r="AH119" i="25"/>
  <c r="AH106" i="25"/>
  <c r="BL56" i="10"/>
  <c r="U56" i="10" s="1"/>
  <c r="U113" i="10" s="1"/>
  <c r="AI77" i="25"/>
  <c r="BL73" i="10"/>
  <c r="U73" i="10" s="1"/>
  <c r="AI94" i="25"/>
  <c r="AH118" i="25"/>
  <c r="AH105" i="25"/>
  <c r="BL65" i="10"/>
  <c r="U65" i="10" s="1"/>
  <c r="AI86" i="25"/>
  <c r="BL69" i="10"/>
  <c r="U69" i="10" s="1"/>
  <c r="U126" i="10" s="1"/>
  <c r="AI90" i="25"/>
  <c r="AH117" i="25"/>
  <c r="AH104" i="25"/>
  <c r="AH102" i="25"/>
  <c r="U102" i="10"/>
  <c r="BL53" i="10"/>
  <c r="U53" i="10" s="1"/>
  <c r="AI74" i="25"/>
  <c r="BL75" i="10"/>
  <c r="U75" i="10" s="1"/>
  <c r="AI96" i="25"/>
  <c r="AH116" i="25"/>
  <c r="BL67" i="10"/>
  <c r="U67" i="10" s="1"/>
  <c r="AI88" i="25"/>
  <c r="BL74" i="10"/>
  <c r="U74" i="10" s="1"/>
  <c r="U131" i="10" s="1"/>
  <c r="AI95" i="25"/>
  <c r="U104" i="10"/>
  <c r="AH114" i="25"/>
  <c r="AH111" i="25"/>
  <c r="BL61" i="10"/>
  <c r="U61" i="10" s="1"/>
  <c r="AI82" i="25"/>
  <c r="BL64" i="10"/>
  <c r="U64" i="10" s="1"/>
  <c r="AI85" i="25"/>
  <c r="AH122" i="25"/>
  <c r="AH107" i="25"/>
  <c r="AH110" i="25"/>
  <c r="BL58" i="10"/>
  <c r="U58" i="10" s="1"/>
  <c r="U115" i="10" s="1"/>
  <c r="AI79" i="25"/>
  <c r="BL62" i="10"/>
  <c r="U62" i="10" s="1"/>
  <c r="AI83" i="25"/>
  <c r="AH121" i="25"/>
  <c r="AH123" i="25"/>
  <c r="AH99" i="25"/>
  <c r="BL70" i="10"/>
  <c r="U70" i="10" s="1"/>
  <c r="AI91" i="25"/>
  <c r="BL57" i="10"/>
  <c r="U57" i="10" s="1"/>
  <c r="AI78" i="25"/>
  <c r="AH120" i="25"/>
  <c r="AH112" i="25"/>
  <c r="AH109" i="25"/>
  <c r="AQ229" i="11"/>
  <c r="AR225" i="11" s="1"/>
  <c r="BL66" i="10"/>
  <c r="U66" i="10" s="1"/>
  <c r="AI87" i="25"/>
  <c r="BL59" i="10"/>
  <c r="U59" i="10" s="1"/>
  <c r="U116" i="10" s="1"/>
  <c r="AI80" i="25"/>
  <c r="T170" i="18"/>
  <c r="T196" i="18" s="1"/>
  <c r="U142" i="18" s="1"/>
  <c r="AH115" i="25"/>
  <c r="AH108" i="25"/>
  <c r="AH101" i="25"/>
  <c r="U188" i="18"/>
  <c r="U14" i="13"/>
  <c r="BL11" i="13"/>
  <c r="BL33" i="6" s="1"/>
  <c r="AO28" i="6"/>
  <c r="J12" i="22" s="1"/>
  <c r="BJ170" i="18"/>
  <c r="BJ18" i="8" s="1"/>
  <c r="U24" i="14"/>
  <c r="BJ227" i="18"/>
  <c r="BJ19" i="8" s="1"/>
  <c r="BF20" i="18"/>
  <c r="S20" i="18" s="1"/>
  <c r="BG96" i="18"/>
  <c r="BG100" i="18" s="1"/>
  <c r="BF29" i="18"/>
  <c r="S29" i="18" s="1"/>
  <c r="X66" i="16"/>
  <c r="Y63" i="16" s="1"/>
  <c r="BK31" i="17"/>
  <c r="BK17" i="17" s="1"/>
  <c r="BK41" i="6" s="1"/>
  <c r="BO99" i="13"/>
  <c r="BN152" i="13"/>
  <c r="BN13" i="13" s="1"/>
  <c r="BN145" i="18" s="1"/>
  <c r="BN172" i="18" s="1"/>
  <c r="BP62" i="12"/>
  <c r="BO13" i="12"/>
  <c r="V13" i="12" s="1"/>
  <c r="BH25" i="18"/>
  <c r="BI142" i="18"/>
  <c r="BI196" i="18" s="1"/>
  <c r="BH34" i="18"/>
  <c r="U158" i="18"/>
  <c r="BL208" i="18"/>
  <c r="U19" i="14"/>
  <c r="BN146" i="14"/>
  <c r="BM172" i="14"/>
  <c r="BM33" i="14" s="1"/>
  <c r="BL166" i="18"/>
  <c r="U34" i="13"/>
  <c r="BM209" i="18"/>
  <c r="BM206" i="18"/>
  <c r="AW24" i="17"/>
  <c r="AW25" i="17"/>
  <c r="BO119" i="13"/>
  <c r="BN172" i="13"/>
  <c r="BN33" i="13" s="1"/>
  <c r="BN165" i="18" s="1"/>
  <c r="BN192" i="18" s="1"/>
  <c r="BO142" i="14"/>
  <c r="BN168" i="14"/>
  <c r="BN29" i="14" s="1"/>
  <c r="BN218" i="18" s="1"/>
  <c r="BN245" i="18" s="1"/>
  <c r="BN103" i="13"/>
  <c r="BM156" i="13"/>
  <c r="BM17" i="13" s="1"/>
  <c r="BJ226" i="18"/>
  <c r="BL34" i="16"/>
  <c r="BL35" i="16" s="1"/>
  <c r="BM32" i="16" s="1"/>
  <c r="BF167" i="10"/>
  <c r="BF173" i="10" s="1"/>
  <c r="BE19" i="7"/>
  <c r="BO140" i="14"/>
  <c r="BN166" i="14"/>
  <c r="BN27" i="14" s="1"/>
  <c r="BN216" i="18" s="1"/>
  <c r="BN243" i="18" s="1"/>
  <c r="BN138" i="14"/>
  <c r="BM164" i="14"/>
  <c r="BM25" i="14" s="1"/>
  <c r="BL11" i="14"/>
  <c r="BO102" i="13"/>
  <c r="BN155" i="13"/>
  <c r="BN16" i="13" s="1"/>
  <c r="BN148" i="18" s="1"/>
  <c r="BN175" i="18" s="1"/>
  <c r="BN157" i="14"/>
  <c r="BN18" i="14" s="1"/>
  <c r="BN207" i="18" s="1"/>
  <c r="BN234" i="18" s="1"/>
  <c r="BO131" i="14"/>
  <c r="BL14" i="20"/>
  <c r="BM16" i="20" s="1"/>
  <c r="BL79" i="10"/>
  <c r="BL51" i="10"/>
  <c r="U51" i="10" s="1"/>
  <c r="U80" i="10"/>
  <c r="BN118" i="13"/>
  <c r="BM171" i="13"/>
  <c r="BM32" i="13" s="1"/>
  <c r="BL215" i="18"/>
  <c r="U26" i="14"/>
  <c r="AY49" i="9"/>
  <c r="BN21" i="15"/>
  <c r="BN25" i="15" s="1"/>
  <c r="BM26" i="7"/>
  <c r="BL38" i="6"/>
  <c r="BO26" i="10"/>
  <c r="BN25" i="10"/>
  <c r="BN13" i="10"/>
  <c r="V37" i="22" s="1"/>
  <c r="BN35" i="10"/>
  <c r="BM144" i="18"/>
  <c r="BN13" i="19"/>
  <c r="BN16" i="19" s="1"/>
  <c r="BM36" i="7"/>
  <c r="U201" i="18"/>
  <c r="BL228" i="18"/>
  <c r="BM158" i="10"/>
  <c r="BN135" i="14"/>
  <c r="BM161" i="14"/>
  <c r="BM22" i="14" s="1"/>
  <c r="BL54" i="10"/>
  <c r="U54" i="10" s="1"/>
  <c r="U83" i="10"/>
  <c r="U185" i="18"/>
  <c r="BN132" i="14"/>
  <c r="BM158" i="14"/>
  <c r="BM19" i="14" s="1"/>
  <c r="BL222" i="18"/>
  <c r="U33" i="14"/>
  <c r="BM173" i="13"/>
  <c r="BM34" i="13" s="1"/>
  <c r="BN120" i="13"/>
  <c r="U203" i="18"/>
  <c r="BO133" i="14"/>
  <c r="BN159" i="14"/>
  <c r="BN20" i="14" s="1"/>
  <c r="BN209" i="18" s="1"/>
  <c r="BN236" i="18" s="1"/>
  <c r="BM159" i="10"/>
  <c r="BG15" i="8"/>
  <c r="BN156" i="14"/>
  <c r="BN17" i="14" s="1"/>
  <c r="BN206" i="18" s="1"/>
  <c r="BN233" i="18" s="1"/>
  <c r="BO130" i="14"/>
  <c r="AW47" i="9"/>
  <c r="BF20" i="6"/>
  <c r="Q29" i="22" s="1"/>
  <c r="S22" i="6"/>
  <c r="U161" i="18"/>
  <c r="BM165" i="18"/>
  <c r="BI97" i="18"/>
  <c r="BI62" i="20"/>
  <c r="Y98" i="16"/>
  <c r="U26" i="13"/>
  <c r="U28" i="12"/>
  <c r="BO171" i="12"/>
  <c r="BN20" i="12"/>
  <c r="U164" i="18"/>
  <c r="BN112" i="13"/>
  <c r="BM165" i="13"/>
  <c r="BM26" i="13" s="1"/>
  <c r="AL18" i="9"/>
  <c r="U90" i="10"/>
  <c r="BL205" i="18"/>
  <c r="U16" i="14"/>
  <c r="BO125" i="14"/>
  <c r="BN151" i="14"/>
  <c r="BN12" i="14" s="1"/>
  <c r="BL24" i="18"/>
  <c r="BL33" i="18"/>
  <c r="BM258" i="18"/>
  <c r="BM266" i="18" s="1"/>
  <c r="BM157" i="10"/>
  <c r="BN122" i="13"/>
  <c r="BM175" i="13"/>
  <c r="BM36" i="13" s="1"/>
  <c r="BV87" i="16"/>
  <c r="BV88" i="16"/>
  <c r="BW85" i="16" s="1"/>
  <c r="BW87" i="16" s="1"/>
  <c r="BW88" i="16" s="1"/>
  <c r="BX85" i="16" s="1"/>
  <c r="BX87" i="16" s="1"/>
  <c r="BX88" i="16" s="1"/>
  <c r="BY85" i="16" s="1"/>
  <c r="BY87" i="16" s="1"/>
  <c r="BL167" i="18"/>
  <c r="U35" i="13"/>
  <c r="BN117" i="13"/>
  <c r="BM170" i="13"/>
  <c r="BM31" i="13" s="1"/>
  <c r="BL55" i="10"/>
  <c r="U55" i="10" s="1"/>
  <c r="U84" i="10"/>
  <c r="BM204" i="18"/>
  <c r="CF54" i="16"/>
  <c r="CF55" i="16" s="1"/>
  <c r="CG52" i="16" s="1"/>
  <c r="BI41" i="6"/>
  <c r="T41" i="6" s="1"/>
  <c r="T17" i="17"/>
  <c r="U99" i="10"/>
  <c r="AV18" i="16"/>
  <c r="BJ22" i="8"/>
  <c r="BK64" i="20"/>
  <c r="BK226" i="18" s="1"/>
  <c r="BK39" i="6"/>
  <c r="BI30" i="15"/>
  <c r="BI26" i="6"/>
  <c r="T31" i="15"/>
  <c r="BL21" i="18"/>
  <c r="U21" i="18" s="1"/>
  <c r="BL30" i="18"/>
  <c r="U30" i="18" s="1"/>
  <c r="BM103" i="18"/>
  <c r="BM107" i="18" s="1"/>
  <c r="X46" i="16"/>
  <c r="BN139" i="14"/>
  <c r="BM165" i="14"/>
  <c r="BM26" i="14" s="1"/>
  <c r="Z36" i="22"/>
  <c r="BM21" i="12"/>
  <c r="BM22" i="12"/>
  <c r="BM38" i="6" s="1"/>
  <c r="T32" i="17"/>
  <c r="U29" i="17" s="1"/>
  <c r="U230" i="18"/>
  <c r="AV14" i="16"/>
  <c r="AV13" i="7" s="1"/>
  <c r="AW26" i="16"/>
  <c r="U191" i="18"/>
  <c r="BN111" i="13"/>
  <c r="BM164" i="13"/>
  <c r="BM25" i="13" s="1"/>
  <c r="BG34" i="6"/>
  <c r="BM155" i="14"/>
  <c r="BM16" i="14" s="1"/>
  <c r="BN129" i="14"/>
  <c r="Y36" i="22"/>
  <c r="BM28" i="12"/>
  <c r="BM29" i="12"/>
  <c r="BM32" i="6" s="1"/>
  <c r="BO29" i="10"/>
  <c r="BN38" i="10"/>
  <c r="BN157" i="10" s="1"/>
  <c r="BM163" i="14"/>
  <c r="BM24" i="14" s="1"/>
  <c r="BN137" i="14"/>
  <c r="BN113" i="13"/>
  <c r="BM166" i="13"/>
  <c r="BM27" i="13" s="1"/>
  <c r="AS33" i="8"/>
  <c r="AS47" i="19"/>
  <c r="AT44" i="19" s="1"/>
  <c r="BM174" i="13"/>
  <c r="BM35" i="13" s="1"/>
  <c r="BN121" i="13"/>
  <c r="BL163" i="18"/>
  <c r="U31" i="13"/>
  <c r="BL153" i="10"/>
  <c r="AD35" i="22" s="1"/>
  <c r="L35" i="22"/>
  <c r="BL14" i="10"/>
  <c r="N35" i="22" s="1"/>
  <c r="BL143" i="10"/>
  <c r="BL71" i="10"/>
  <c r="U71" i="10" s="1"/>
  <c r="U100" i="10"/>
  <c r="BH22" i="6"/>
  <c r="BM219" i="18"/>
  <c r="BI32" i="18"/>
  <c r="BI23" i="18"/>
  <c r="BJ117" i="18"/>
  <c r="BJ139" i="18" s="1"/>
  <c r="BN145" i="14"/>
  <c r="BM171" i="14"/>
  <c r="BM32" i="14" s="1"/>
  <c r="BM57" i="16"/>
  <c r="BM60" i="16" s="1"/>
  <c r="BL20" i="16"/>
  <c r="U248" i="18"/>
  <c r="BL160" i="18"/>
  <c r="U28" i="13"/>
  <c r="BI27" i="7"/>
  <c r="T27" i="7" s="1"/>
  <c r="BJ29" i="15"/>
  <c r="BI19" i="8"/>
  <c r="T19" i="8" s="1"/>
  <c r="T227" i="18"/>
  <c r="T253" i="18" s="1"/>
  <c r="U199" i="18" s="1"/>
  <c r="BN100" i="13"/>
  <c r="BM153" i="13"/>
  <c r="BM14" i="13" s="1"/>
  <c r="BM20" i="8"/>
  <c r="BO31" i="10"/>
  <c r="BN40" i="10"/>
  <c r="BN159" i="10" s="1"/>
  <c r="BL157" i="18"/>
  <c r="U25" i="13"/>
  <c r="U144" i="18"/>
  <c r="BL171" i="18"/>
  <c r="U171" i="18" s="1"/>
  <c r="BO116" i="12"/>
  <c r="BN27" i="12"/>
  <c r="U240" i="18"/>
  <c r="BL159" i="18"/>
  <c r="U27" i="13"/>
  <c r="BN144" i="14"/>
  <c r="BM170" i="14"/>
  <c r="BM31" i="14" s="1"/>
  <c r="BN141" i="14"/>
  <c r="BM167" i="14"/>
  <c r="BM28" i="14" s="1"/>
  <c r="BL52" i="10"/>
  <c r="U52" i="10" s="1"/>
  <c r="U81" i="10"/>
  <c r="BG22" i="6"/>
  <c r="BL246" i="18"/>
  <c r="U246" i="18" s="1"/>
  <c r="U219" i="18"/>
  <c r="BE31" i="18"/>
  <c r="BF110" i="18"/>
  <c r="BF114" i="18" s="1"/>
  <c r="BE22" i="18"/>
  <c r="BH77" i="16"/>
  <c r="BI74" i="16" s="1"/>
  <c r="BI76" i="16" s="1"/>
  <c r="BO143" i="14"/>
  <c r="BN169" i="14"/>
  <c r="BN30" i="14" s="1"/>
  <c r="BN219" i="18" s="1"/>
  <c r="BN246" i="18" s="1"/>
  <c r="BN105" i="13"/>
  <c r="BM158" i="13"/>
  <c r="BM19" i="13" s="1"/>
  <c r="U221" i="18"/>
  <c r="BN114" i="13"/>
  <c r="BM167" i="13"/>
  <c r="BM28" i="13" s="1"/>
  <c r="U95" i="10"/>
  <c r="U162" i="18"/>
  <c r="BL211" i="18"/>
  <c r="U22" i="14"/>
  <c r="X88" i="16"/>
  <c r="Y85" i="16" s="1"/>
  <c r="BL154" i="18"/>
  <c r="U22" i="13"/>
  <c r="BV66" i="16"/>
  <c r="BW63" i="16" s="1"/>
  <c r="BW65" i="16" s="1"/>
  <c r="BW66" i="16" s="1"/>
  <c r="BX63" i="16" s="1"/>
  <c r="U32" i="13"/>
  <c r="U34" i="10"/>
  <c r="U86" i="10"/>
  <c r="BL220" i="18"/>
  <c r="U31" i="14"/>
  <c r="BL217" i="18"/>
  <c r="U28" i="14"/>
  <c r="BM212" i="18"/>
  <c r="BL182" i="18"/>
  <c r="U182" i="18" s="1"/>
  <c r="U155" i="18"/>
  <c r="BM157" i="13"/>
  <c r="BM18" i="13" s="1"/>
  <c r="BN104" i="13"/>
  <c r="U93" i="10"/>
  <c r="U121" i="10" s="1"/>
  <c r="U21" i="14"/>
  <c r="BL174" i="18"/>
  <c r="U174" i="18" s="1"/>
  <c r="U147" i="18"/>
  <c r="BL233" i="18"/>
  <c r="U233" i="18" s="1"/>
  <c r="U206" i="18"/>
  <c r="BL151" i="18"/>
  <c r="U19" i="13"/>
  <c r="BL152" i="18"/>
  <c r="U20" i="13"/>
  <c r="BI170" i="10"/>
  <c r="BI171" i="10"/>
  <c r="BL223" i="18"/>
  <c r="U34" i="14"/>
  <c r="U189" i="18"/>
  <c r="S112" i="18"/>
  <c r="BL243" i="18"/>
  <c r="U243" i="18" s="1"/>
  <c r="U216" i="18"/>
  <c r="BO30" i="10"/>
  <c r="BN39" i="10"/>
  <c r="BN158" i="10" s="1"/>
  <c r="BL63" i="10"/>
  <c r="U63" i="10" s="1"/>
  <c r="U92" i="10"/>
  <c r="BL192" i="18"/>
  <c r="U192" i="18" s="1"/>
  <c r="U165" i="18"/>
  <c r="S113" i="18"/>
  <c r="BF17" i="8"/>
  <c r="S17" i="8" s="1"/>
  <c r="BN108" i="13"/>
  <c r="BM161" i="13"/>
  <c r="BM22" i="13" s="1"/>
  <c r="BM156" i="10"/>
  <c r="BN134" i="14"/>
  <c r="BM160" i="14"/>
  <c r="BM21" i="14" s="1"/>
  <c r="U168" i="18"/>
  <c r="BH26" i="18"/>
  <c r="BH35" i="18"/>
  <c r="BI199" i="18"/>
  <c r="BI253" i="18" s="1"/>
  <c r="BJ13" i="20"/>
  <c r="BJ19" i="20" s="1"/>
  <c r="BI29" i="7"/>
  <c r="T29" i="7" s="1"/>
  <c r="BI49" i="7"/>
  <c r="T49" i="7" s="1"/>
  <c r="BM155" i="18"/>
  <c r="BO136" i="14"/>
  <c r="BN162" i="14"/>
  <c r="BN23" i="14" s="1"/>
  <c r="BN212" i="18" s="1"/>
  <c r="BN239" i="18" s="1"/>
  <c r="U96" i="10"/>
  <c r="BL156" i="18"/>
  <c r="U24" i="13"/>
  <c r="BL202" i="18"/>
  <c r="U13" i="14"/>
  <c r="BL224" i="18"/>
  <c r="U35" i="14"/>
  <c r="BN106" i="13"/>
  <c r="BM159" i="13"/>
  <c r="BM20" i="13" s="1"/>
  <c r="BL16" i="20"/>
  <c r="U14" i="20"/>
  <c r="BN147" i="14"/>
  <c r="BM173" i="14"/>
  <c r="BM34" i="14" s="1"/>
  <c r="BM160" i="10"/>
  <c r="BI40" i="16"/>
  <c r="BI41" i="16" s="1"/>
  <c r="BJ38" i="16" s="1"/>
  <c r="BJ40" i="16" s="1"/>
  <c r="BM201" i="18"/>
  <c r="BO98" i="13"/>
  <c r="BN151" i="13"/>
  <c r="BN12" i="13" s="1"/>
  <c r="BC43" i="9"/>
  <c r="U32" i="6"/>
  <c r="AO20" i="7"/>
  <c r="AO18" i="7" s="1"/>
  <c r="AF13" i="9" s="1"/>
  <c r="BY98" i="16"/>
  <c r="BY99" i="16" s="1"/>
  <c r="BZ96" i="16" s="1"/>
  <c r="BZ98" i="16" s="1"/>
  <c r="BZ99" i="16" s="1"/>
  <c r="CA96" i="16" s="1"/>
  <c r="CA98" i="16" s="1"/>
  <c r="CA99" i="16" s="1"/>
  <c r="CB96" i="16" s="1"/>
  <c r="CB98" i="16" s="1"/>
  <c r="CB99" i="16" s="1"/>
  <c r="CC96" i="16" s="1"/>
  <c r="CC98" i="16" s="1"/>
  <c r="CC99" i="16" s="1"/>
  <c r="CD96" i="16" s="1"/>
  <c r="BO28" i="10"/>
  <c r="BN37" i="10"/>
  <c r="BN156" i="10" s="1"/>
  <c r="G34" i="22"/>
  <c r="O34" i="22" s="1"/>
  <c r="BK32" i="15"/>
  <c r="BK15" i="15"/>
  <c r="BK31" i="15"/>
  <c r="BK26" i="6" s="1"/>
  <c r="BB38" i="9" s="1"/>
  <c r="BK168" i="10"/>
  <c r="BK11" i="6"/>
  <c r="BB32" i="9"/>
  <c r="BK44" i="20"/>
  <c r="BK43" i="20" s="1"/>
  <c r="BK56" i="20"/>
  <c r="BK55" i="20" s="1"/>
  <c r="BM92" i="10"/>
  <c r="AJ84" i="25" s="1"/>
  <c r="BM96" i="10"/>
  <c r="AJ88" i="25" s="1"/>
  <c r="BM97" i="10"/>
  <c r="AJ89" i="25" s="1"/>
  <c r="BM99" i="10"/>
  <c r="AJ91" i="25" s="1"/>
  <c r="BM84" i="10"/>
  <c r="AJ76" i="25" s="1"/>
  <c r="BM102" i="10"/>
  <c r="AJ94" i="25" s="1"/>
  <c r="BM94" i="10"/>
  <c r="AJ86" i="25" s="1"/>
  <c r="BM34" i="10"/>
  <c r="BM95" i="10"/>
  <c r="AJ87" i="25" s="1"/>
  <c r="BM100" i="10"/>
  <c r="AJ92" i="25" s="1"/>
  <c r="BM83" i="10"/>
  <c r="AJ75" i="25" s="1"/>
  <c r="BM104" i="10"/>
  <c r="AJ96" i="25" s="1"/>
  <c r="BM91" i="10"/>
  <c r="AJ83" i="25" s="1"/>
  <c r="BM88" i="10"/>
  <c r="AJ80" i="25" s="1"/>
  <c r="BM90" i="10"/>
  <c r="AJ82" i="25" s="1"/>
  <c r="BM89" i="10"/>
  <c r="AJ81" i="25" s="1"/>
  <c r="BM80" i="10"/>
  <c r="AJ72" i="25" s="1"/>
  <c r="BM85" i="10"/>
  <c r="AJ77" i="25" s="1"/>
  <c r="BM93" i="10"/>
  <c r="AJ85" i="25" s="1"/>
  <c r="BM103" i="10"/>
  <c r="AJ95" i="25" s="1"/>
  <c r="BM81" i="10"/>
  <c r="AJ73" i="25" s="1"/>
  <c r="BM82" i="10"/>
  <c r="AJ74" i="25" s="1"/>
  <c r="BM98" i="10"/>
  <c r="AJ90" i="25" s="1"/>
  <c r="BM86" i="10"/>
  <c r="AJ78" i="25" s="1"/>
  <c r="BM87" i="10"/>
  <c r="AJ79" i="25" s="1"/>
  <c r="BM101" i="10"/>
  <c r="AJ93" i="25" s="1"/>
  <c r="BM154" i="10"/>
  <c r="BO101" i="13"/>
  <c r="BN154" i="13"/>
  <c r="BN15" i="13" s="1"/>
  <c r="BN147" i="18" s="1"/>
  <c r="BN174" i="18" s="1"/>
  <c r="U195" i="18"/>
  <c r="U36" i="13"/>
  <c r="AT39" i="19"/>
  <c r="AS40" i="7"/>
  <c r="BM155" i="10"/>
  <c r="U101" i="10"/>
  <c r="BO109" i="13"/>
  <c r="BN162" i="13"/>
  <c r="BN23" i="13" s="1"/>
  <c r="BN155" i="18" s="1"/>
  <c r="BN182" i="18" s="1"/>
  <c r="BL175" i="18"/>
  <c r="U175" i="18" s="1"/>
  <c r="U148" i="18"/>
  <c r="BL60" i="10"/>
  <c r="U60" i="10" s="1"/>
  <c r="U89" i="10"/>
  <c r="BL172" i="18"/>
  <c r="U172" i="18" s="1"/>
  <c r="U145" i="18"/>
  <c r="BJ169" i="18"/>
  <c r="U210" i="18"/>
  <c r="BK63" i="20"/>
  <c r="BK169" i="18" s="1"/>
  <c r="BK33" i="6"/>
  <c r="BN110" i="13"/>
  <c r="BM163" i="13"/>
  <c r="BM24" i="13" s="1"/>
  <c r="BI42" i="20"/>
  <c r="BI50" i="20" s="1"/>
  <c r="BH52" i="7"/>
  <c r="BN107" i="13"/>
  <c r="BM160" i="13"/>
  <c r="BM21" i="13" s="1"/>
  <c r="U82" i="10"/>
  <c r="BM152" i="14"/>
  <c r="BM13" i="14" s="1"/>
  <c r="BN126" i="14"/>
  <c r="BN148" i="14"/>
  <c r="BM174" i="14"/>
  <c r="BM35" i="14" s="1"/>
  <c r="BI55" i="20"/>
  <c r="T55" i="20" s="1"/>
  <c r="T56" i="20"/>
  <c r="BO32" i="10"/>
  <c r="BN41" i="10"/>
  <c r="BN160" i="10" s="1"/>
  <c r="BJ17" i="17"/>
  <c r="BN154" i="14"/>
  <c r="BN15" i="14" s="1"/>
  <c r="BN204" i="18" s="1"/>
  <c r="BN231" i="18" s="1"/>
  <c r="BO128" i="14"/>
  <c r="BA45" i="9"/>
  <c r="K34" i="22"/>
  <c r="M34" i="22" s="1"/>
  <c r="BK141" i="10"/>
  <c r="BK162" i="10"/>
  <c r="AE34" i="22" s="1"/>
  <c r="V36" i="22"/>
  <c r="BM147" i="18"/>
  <c r="BM168" i="13"/>
  <c r="BM29" i="13" s="1"/>
  <c r="BN115" i="13"/>
  <c r="BN127" i="14"/>
  <c r="BM153" i="14"/>
  <c r="BM14" i="14" s="1"/>
  <c r="BM216" i="18"/>
  <c r="BL214" i="18"/>
  <c r="U25" i="14"/>
  <c r="BO27" i="10"/>
  <c r="BN36" i="10"/>
  <c r="BN155" i="10" s="1"/>
  <c r="BM148" i="18"/>
  <c r="BM145" i="18"/>
  <c r="BM207" i="18"/>
  <c r="BG113" i="18"/>
  <c r="X37" i="22"/>
  <c r="BN14" i="12"/>
  <c r="BN15" i="12"/>
  <c r="BN21" i="6" s="1"/>
  <c r="BL68" i="10"/>
  <c r="U68" i="10" s="1"/>
  <c r="U97" i="10"/>
  <c r="BN116" i="13"/>
  <c r="BM169" i="13"/>
  <c r="BM30" i="13" s="1"/>
  <c r="BW46" i="16"/>
  <c r="BW47" i="16" s="1"/>
  <c r="BX44" i="16" s="1"/>
  <c r="BA46" i="9"/>
  <c r="G33" i="22"/>
  <c r="O33" i="22" s="1"/>
  <c r="BJ31" i="15"/>
  <c r="BJ11" i="6"/>
  <c r="BJ44" i="20"/>
  <c r="BJ43" i="20" s="1"/>
  <c r="BA32" i="9"/>
  <c r="BJ56" i="20"/>
  <c r="BJ168" i="10"/>
  <c r="BJ15" i="15"/>
  <c r="BJ32" i="15"/>
  <c r="BM21" i="6"/>
  <c r="U91" i="10"/>
  <c r="U94" i="10"/>
  <c r="BL153" i="18"/>
  <c r="U21" i="13"/>
  <c r="U213" i="18"/>
  <c r="BI13" i="15"/>
  <c r="BI17" i="15" s="1"/>
  <c r="BH25" i="7"/>
  <c r="T43" i="20"/>
  <c r="T50" i="20" s="1"/>
  <c r="U42" i="20" s="1"/>
  <c r="U14" i="14"/>
  <c r="BM218" i="18"/>
  <c r="AP93" i="18"/>
  <c r="AP19" i="18" s="1"/>
  <c r="AQ263" i="11"/>
  <c r="AR259" i="11" s="1"/>
  <c r="AQ416" i="11"/>
  <c r="AR412" i="11" s="1"/>
  <c r="AQ59" i="11"/>
  <c r="AR55" i="11" s="1"/>
  <c r="BW51" i="14"/>
  <c r="AQ314" i="11"/>
  <c r="AR310" i="11" s="1"/>
  <c r="AN47" i="6"/>
  <c r="H11" i="22"/>
  <c r="AQ110" i="11"/>
  <c r="AR106" i="11" s="1"/>
  <c r="AQ195" i="11"/>
  <c r="AR191" i="11" s="1"/>
  <c r="AQ280" i="11"/>
  <c r="AR276" i="11" s="1"/>
  <c r="AF15" i="9"/>
  <c r="AS98" i="11"/>
  <c r="AR235" i="11"/>
  <c r="AS231" i="11" s="1"/>
  <c r="AR226" i="11"/>
  <c r="BV60" i="14"/>
  <c r="BW60" i="14" s="1"/>
  <c r="AS336" i="11"/>
  <c r="AS47" i="11"/>
  <c r="N50" i="11"/>
  <c r="E39" i="11"/>
  <c r="E50" i="11" s="1"/>
  <c r="AR430" i="11"/>
  <c r="AR65" i="11"/>
  <c r="AS61" i="11" s="1"/>
  <c r="AR56" i="11"/>
  <c r="AQ331" i="11"/>
  <c r="AR327" i="11" s="1"/>
  <c r="N329" i="11"/>
  <c r="N331" i="11" s="1"/>
  <c r="O327" i="11" s="1"/>
  <c r="AQ348" i="11"/>
  <c r="AR344" i="11" s="1"/>
  <c r="N84" i="11"/>
  <c r="E73" i="11"/>
  <c r="E84" i="11" s="1"/>
  <c r="N76" i="11"/>
  <c r="O72" i="11" s="1"/>
  <c r="N390" i="11"/>
  <c r="E379" i="11"/>
  <c r="E390" i="11" s="1"/>
  <c r="N382" i="11"/>
  <c r="O378" i="11" s="1"/>
  <c r="AQ15" i="11"/>
  <c r="N143" i="11"/>
  <c r="N144" i="11" s="1"/>
  <c r="O140" i="11" s="1"/>
  <c r="AG34" i="9"/>
  <c r="AP13" i="6"/>
  <c r="AQ399" i="11"/>
  <c r="AR395" i="11" s="1"/>
  <c r="N397" i="11"/>
  <c r="N399" i="11" s="1"/>
  <c r="O395" i="11" s="1"/>
  <c r="BT48" i="14"/>
  <c r="AQ433" i="11"/>
  <c r="AR429" i="11" s="1"/>
  <c r="N432" i="11"/>
  <c r="N433" i="11" s="1"/>
  <c r="O429" i="11" s="1"/>
  <c r="AQ14" i="11"/>
  <c r="N23" i="11"/>
  <c r="N25" i="11" s="1"/>
  <c r="O21" i="11" s="1"/>
  <c r="M44" i="6"/>
  <c r="M46" i="6"/>
  <c r="M47" i="6" s="1"/>
  <c r="N254" i="11"/>
  <c r="E243" i="11"/>
  <c r="N135" i="11"/>
  <c r="E124" i="11"/>
  <c r="AQ81" i="18"/>
  <c r="N81" i="18" s="1"/>
  <c r="N54" i="18"/>
  <c r="E54" i="18" s="1"/>
  <c r="AQ88" i="18"/>
  <c r="N88" i="18" s="1"/>
  <c r="N61" i="18"/>
  <c r="E61" i="18" s="1"/>
  <c r="AR184" i="11"/>
  <c r="AS180" i="11" s="1"/>
  <c r="AR175" i="11"/>
  <c r="AQ68" i="18"/>
  <c r="N68" i="18" s="1"/>
  <c r="AQ40" i="18"/>
  <c r="N40" i="18" s="1"/>
  <c r="N41" i="18"/>
  <c r="AS370" i="11"/>
  <c r="AR311" i="11"/>
  <c r="AG39" i="9"/>
  <c r="AR22" i="11"/>
  <c r="BW57" i="14"/>
  <c r="N373" i="11"/>
  <c r="E362" i="11"/>
  <c r="AS132" i="11"/>
  <c r="AR345" i="11"/>
  <c r="AR354" i="11"/>
  <c r="AS350" i="11" s="1"/>
  <c r="BT45" i="14"/>
  <c r="N203" i="11"/>
  <c r="E192" i="11"/>
  <c r="E203" i="11" s="1"/>
  <c r="N195" i="11"/>
  <c r="O191" i="11" s="1"/>
  <c r="AQ75" i="18"/>
  <c r="N48" i="18"/>
  <c r="AS353" i="11"/>
  <c r="K39" i="20"/>
  <c r="L36" i="20" s="1"/>
  <c r="BW61" i="14"/>
  <c r="N169" i="11"/>
  <c r="E158" i="11"/>
  <c r="E169" i="11" s="1"/>
  <c r="AR158" i="11"/>
  <c r="AR396" i="11"/>
  <c r="N210" i="11"/>
  <c r="N212" i="11" s="1"/>
  <c r="O208" i="11" s="1"/>
  <c r="AQ212" i="11"/>
  <c r="AR208" i="11" s="1"/>
  <c r="N244" i="11"/>
  <c r="N246" i="11" s="1"/>
  <c r="O242" i="11" s="1"/>
  <c r="AQ246" i="11"/>
  <c r="AR242" i="11" s="1"/>
  <c r="AQ144" i="11"/>
  <c r="AR140" i="11" s="1"/>
  <c r="AQ87" i="18"/>
  <c r="N87" i="18" s="1"/>
  <c r="N60" i="18"/>
  <c r="AQ365" i="11"/>
  <c r="AR361" i="11" s="1"/>
  <c r="N364" i="11"/>
  <c r="N365" i="11" s="1"/>
  <c r="O361" i="11" s="1"/>
  <c r="AQ25" i="11"/>
  <c r="AR260" i="11"/>
  <c r="AR269" i="11"/>
  <c r="AS265" i="11" s="1"/>
  <c r="BT58" i="14"/>
  <c r="AR405" i="11"/>
  <c r="AS401" i="11" s="1"/>
  <c r="N220" i="11"/>
  <c r="E209" i="11"/>
  <c r="E220" i="11" s="1"/>
  <c r="AS404" i="11"/>
  <c r="N40" i="11"/>
  <c r="N42" i="11" s="1"/>
  <c r="O38" i="11" s="1"/>
  <c r="AQ42" i="11"/>
  <c r="AR38" i="11" s="1"/>
  <c r="AS183" i="11"/>
  <c r="AS234" i="11"/>
  <c r="K33" i="20"/>
  <c r="AH34" i="20"/>
  <c r="AI31" i="20" s="1"/>
  <c r="BT62" i="14"/>
  <c r="AR124" i="11"/>
  <c r="AQ161" i="11"/>
  <c r="AR157" i="11" s="1"/>
  <c r="N159" i="11"/>
  <c r="N161" i="11" s="1"/>
  <c r="O157" i="11" s="1"/>
  <c r="AR243" i="11"/>
  <c r="AQ74" i="18"/>
  <c r="N74" i="18" s="1"/>
  <c r="N47" i="18"/>
  <c r="AQ382" i="11"/>
  <c r="AR378" i="11" s="1"/>
  <c r="BT59" i="14"/>
  <c r="AQ78" i="18"/>
  <c r="N78" i="18" s="1"/>
  <c r="N51" i="18"/>
  <c r="AQ79" i="18"/>
  <c r="N79" i="18" s="1"/>
  <c r="N52" i="18"/>
  <c r="BW49" i="14"/>
  <c r="AS387" i="11"/>
  <c r="CJ48" i="13"/>
  <c r="AR362" i="11"/>
  <c r="AR73" i="11"/>
  <c r="AQ71" i="18"/>
  <c r="N71" i="18" s="1"/>
  <c r="N44" i="18"/>
  <c r="AQ89" i="18"/>
  <c r="N89" i="18" s="1"/>
  <c r="N62" i="18"/>
  <c r="AQ90" i="18"/>
  <c r="N90" i="18" s="1"/>
  <c r="N63" i="18"/>
  <c r="E63" i="18" s="1"/>
  <c r="AQ77" i="18"/>
  <c r="N77" i="18" s="1"/>
  <c r="N50" i="18"/>
  <c r="BX54" i="14"/>
  <c r="AS30" i="11"/>
  <c r="AS438" i="11"/>
  <c r="AI27" i="19"/>
  <c r="AH41" i="7"/>
  <c r="K41" i="7" s="1"/>
  <c r="AR31" i="11"/>
  <c r="AS27" i="11" s="1"/>
  <c r="AR107" i="11"/>
  <c r="AR337" i="11"/>
  <c r="AS333" i="11" s="1"/>
  <c r="AR328" i="11"/>
  <c r="AR286" i="11"/>
  <c r="AS282" i="11" s="1"/>
  <c r="AR277" i="11"/>
  <c r="AQ127" i="11"/>
  <c r="AR123" i="11" s="1"/>
  <c r="N125" i="11"/>
  <c r="N127" i="11" s="1"/>
  <c r="O123" i="11" s="1"/>
  <c r="N67" i="11"/>
  <c r="E56" i="11"/>
  <c r="E67" i="11" s="1"/>
  <c r="N59" i="11"/>
  <c r="O55" i="11" s="1"/>
  <c r="AR439" i="11"/>
  <c r="AS435" i="11" s="1"/>
  <c r="N322" i="11"/>
  <c r="E311" i="11"/>
  <c r="E322" i="11" s="1"/>
  <c r="N314" i="11"/>
  <c r="O310" i="11" s="1"/>
  <c r="N288" i="11"/>
  <c r="E277" i="11"/>
  <c r="E288" i="11" s="1"/>
  <c r="N280" i="11"/>
  <c r="O276" i="11" s="1"/>
  <c r="AR90" i="11"/>
  <c r="AR99" i="11"/>
  <c r="AS95" i="11" s="1"/>
  <c r="N237" i="11"/>
  <c r="E226" i="11"/>
  <c r="N229" i="11"/>
  <c r="O225" i="11" s="1"/>
  <c r="N305" i="11"/>
  <c r="E294" i="11"/>
  <c r="AH53" i="6"/>
  <c r="T5" i="22" s="1"/>
  <c r="K24" i="20"/>
  <c r="AI27" i="20"/>
  <c r="AI25" i="20" s="1"/>
  <c r="AH29" i="20"/>
  <c r="AS81" i="11"/>
  <c r="CJ47" i="13"/>
  <c r="N356" i="11"/>
  <c r="E345" i="11"/>
  <c r="N348" i="11"/>
  <c r="O344" i="11" s="1"/>
  <c r="AS200" i="11"/>
  <c r="AQ86" i="18"/>
  <c r="N86" i="18" s="1"/>
  <c r="N59" i="18"/>
  <c r="AS319" i="11"/>
  <c r="AS302" i="11"/>
  <c r="AS217" i="11"/>
  <c r="AS251" i="11"/>
  <c r="K30" i="19"/>
  <c r="L27" i="19" s="1"/>
  <c r="AP13" i="18"/>
  <c r="AP14" i="8"/>
  <c r="AQ76" i="11"/>
  <c r="AR72" i="11" s="1"/>
  <c r="M71" i="20"/>
  <c r="BT44" i="13"/>
  <c r="BX56" i="14"/>
  <c r="AR82" i="11"/>
  <c r="AS78" i="11" s="1"/>
  <c r="AQ76" i="18"/>
  <c r="N76" i="18" s="1"/>
  <c r="N49" i="18"/>
  <c r="AR192" i="11"/>
  <c r="N424" i="11"/>
  <c r="E413" i="11"/>
  <c r="E424" i="11" s="1"/>
  <c r="N416" i="11"/>
  <c r="O412" i="11" s="1"/>
  <c r="AQ85" i="18"/>
  <c r="N85" i="18" s="1"/>
  <c r="N58" i="18"/>
  <c r="E58" i="18" s="1"/>
  <c r="N118" i="11"/>
  <c r="E107" i="11"/>
  <c r="E118" i="11" s="1"/>
  <c r="N110" i="11"/>
  <c r="O106" i="11" s="1"/>
  <c r="N101" i="11"/>
  <c r="E90" i="11"/>
  <c r="N93" i="11"/>
  <c r="O89" i="11" s="1"/>
  <c r="AR39" i="11"/>
  <c r="BT52" i="14"/>
  <c r="AR133" i="11"/>
  <c r="AS129" i="11" s="1"/>
  <c r="N271" i="11"/>
  <c r="E260" i="11"/>
  <c r="E271" i="11" s="1"/>
  <c r="N263" i="11"/>
  <c r="O259" i="11" s="1"/>
  <c r="AR371" i="11"/>
  <c r="AS367" i="11" s="1"/>
  <c r="AQ84" i="18"/>
  <c r="N84" i="18" s="1"/>
  <c r="N57" i="18"/>
  <c r="AR209" i="11"/>
  <c r="AR218" i="11"/>
  <c r="AS214" i="11" s="1"/>
  <c r="AR141" i="11"/>
  <c r="AQ69" i="18"/>
  <c r="N69" i="18" s="1"/>
  <c r="E69" i="18" s="1"/>
  <c r="N42" i="18"/>
  <c r="AS115" i="11"/>
  <c r="AS421" i="11"/>
  <c r="AS285" i="11"/>
  <c r="AH78" i="19"/>
  <c r="AH31" i="8"/>
  <c r="AH40" i="8" s="1"/>
  <c r="AH41" i="8" s="1"/>
  <c r="K34" i="8"/>
  <c r="AN21" i="8"/>
  <c r="AN11" i="8" s="1"/>
  <c r="M24" i="8"/>
  <c r="CJ45" i="13"/>
  <c r="AQ83" i="18"/>
  <c r="N83" i="18" s="1"/>
  <c r="N56" i="18"/>
  <c r="BV47" i="14"/>
  <c r="AQ297" i="11"/>
  <c r="AR293" i="11" s="1"/>
  <c r="N295" i="11"/>
  <c r="N297" i="11" s="1"/>
  <c r="O293" i="11" s="1"/>
  <c r="AQ93" i="11"/>
  <c r="AR89" i="11" s="1"/>
  <c r="CJ46" i="13"/>
  <c r="AS149" i="11"/>
  <c r="AS166" i="11"/>
  <c r="BT55" i="14"/>
  <c r="AO54" i="20"/>
  <c r="AN72" i="20"/>
  <c r="AN31" i="7" s="1"/>
  <c r="M31" i="7" s="1"/>
  <c r="AN73" i="20"/>
  <c r="AN51" i="7" s="1"/>
  <c r="M51" i="7" s="1"/>
  <c r="AR413" i="11"/>
  <c r="AR294" i="11"/>
  <c r="AP16" i="18"/>
  <c r="AQ70" i="18"/>
  <c r="N70" i="18" s="1"/>
  <c r="N43" i="18"/>
  <c r="AQ73" i="18"/>
  <c r="N73" i="18" s="1"/>
  <c r="N46" i="18"/>
  <c r="BT50" i="14"/>
  <c r="AR252" i="11"/>
  <c r="AS248" i="11" s="1"/>
  <c r="N186" i="11"/>
  <c r="E175" i="11"/>
  <c r="AQ80" i="18"/>
  <c r="N80" i="18" s="1"/>
  <c r="E80" i="18" s="1"/>
  <c r="N53" i="18"/>
  <c r="E53" i="18" s="1"/>
  <c r="CA44" i="14"/>
  <c r="BX53" i="14"/>
  <c r="N441" i="11"/>
  <c r="E430" i="11"/>
  <c r="E441" i="11" s="1"/>
  <c r="N33" i="11"/>
  <c r="E22" i="11"/>
  <c r="AS268" i="11"/>
  <c r="AS64" i="11"/>
  <c r="AR379" i="11"/>
  <c r="AR388" i="11"/>
  <c r="AS384" i="11" s="1"/>
  <c r="BT46" i="14"/>
  <c r="AQ91" i="18"/>
  <c r="N91" i="18" s="1"/>
  <c r="N64" i="18"/>
  <c r="N339" i="11"/>
  <c r="E328" i="11"/>
  <c r="AQ72" i="18"/>
  <c r="N72" i="18" s="1"/>
  <c r="N45" i="18"/>
  <c r="N152" i="11"/>
  <c r="E141" i="11"/>
  <c r="E152" i="11" s="1"/>
  <c r="AQ82" i="18"/>
  <c r="N82" i="18" s="1"/>
  <c r="N55" i="18"/>
  <c r="N407" i="11"/>
  <c r="E396" i="11"/>
  <c r="E407" i="11" s="1"/>
  <c r="AQ178" i="11"/>
  <c r="AR174" i="11" s="1"/>
  <c r="N176" i="11"/>
  <c r="N178" i="11" s="1"/>
  <c r="O174" i="11" s="1"/>
  <c r="AQ92" i="18"/>
  <c r="N92" i="18" s="1"/>
  <c r="N65" i="18"/>
  <c r="AQ59" i="20"/>
  <c r="N13" i="11"/>
  <c r="U129" i="10" l="1"/>
  <c r="BM17" i="20"/>
  <c r="V17" i="20" s="1"/>
  <c r="U124" i="10"/>
  <c r="T57" i="20"/>
  <c r="AI114" i="25"/>
  <c r="U127" i="10"/>
  <c r="AO43" i="6"/>
  <c r="W12" i="22" s="1"/>
  <c r="AO29" i="6"/>
  <c r="U130" i="10"/>
  <c r="AI113" i="25"/>
  <c r="AI99" i="25"/>
  <c r="U114" i="10"/>
  <c r="AI121" i="25"/>
  <c r="BM11" i="13"/>
  <c r="BM63" i="20" s="1"/>
  <c r="AI122" i="25"/>
  <c r="BL143" i="18"/>
  <c r="U143" i="18" s="1"/>
  <c r="U132" i="10"/>
  <c r="BL63" i="20"/>
  <c r="BL169" i="18" s="1"/>
  <c r="U169" i="18" s="1"/>
  <c r="AJ107" i="25"/>
  <c r="AJ108" i="25"/>
  <c r="AJ101" i="25"/>
  <c r="AJ109" i="25"/>
  <c r="AJ99" i="25"/>
  <c r="AJ110" i="25"/>
  <c r="AJ103" i="25"/>
  <c r="AJ104" i="25"/>
  <c r="AJ100" i="25"/>
  <c r="AJ106" i="25"/>
  <c r="AJ121" i="25"/>
  <c r="AJ122" i="25"/>
  <c r="AJ111" i="25"/>
  <c r="AJ112" i="25"/>
  <c r="AJ123" i="25"/>
  <c r="AJ114" i="25"/>
  <c r="AJ116" i="25"/>
  <c r="AJ105" i="25"/>
  <c r="AJ117" i="25"/>
  <c r="AJ118" i="25"/>
  <c r="AJ120" i="25"/>
  <c r="AJ113" i="25"/>
  <c r="AJ115" i="25"/>
  <c r="AJ119" i="25"/>
  <c r="AI120" i="25"/>
  <c r="AI123" i="25"/>
  <c r="AI109" i="25"/>
  <c r="AI115" i="25"/>
  <c r="AI112" i="25"/>
  <c r="AI101" i="25"/>
  <c r="AI108" i="25"/>
  <c r="AI107" i="25"/>
  <c r="AI100" i="25"/>
  <c r="AI106" i="25"/>
  <c r="AI105" i="25"/>
  <c r="AI102" i="25"/>
  <c r="AI119" i="25"/>
  <c r="AI104" i="25"/>
  <c r="AJ102" i="25"/>
  <c r="AI118" i="25"/>
  <c r="AI103" i="25"/>
  <c r="AI117" i="25"/>
  <c r="AI111" i="25"/>
  <c r="AI116" i="25"/>
  <c r="AI110" i="25"/>
  <c r="BC46" i="9"/>
  <c r="U33" i="6"/>
  <c r="AP28" i="18"/>
  <c r="AP45" i="7" s="1"/>
  <c r="AP44" i="7" s="1"/>
  <c r="AG15" i="9" s="1"/>
  <c r="AQ39" i="18"/>
  <c r="BE42" i="9"/>
  <c r="BM34" i="16"/>
  <c r="BM35" i="16" s="1"/>
  <c r="BN32" i="16" s="1"/>
  <c r="BO116" i="13"/>
  <c r="BN169" i="13"/>
  <c r="BN30" i="13" s="1"/>
  <c r="BN162" i="18" s="1"/>
  <c r="BN189" i="18" s="1"/>
  <c r="BM175" i="18"/>
  <c r="BM161" i="18"/>
  <c r="BM224" i="18"/>
  <c r="BM58" i="10"/>
  <c r="BM61" i="10"/>
  <c r="BM55" i="10"/>
  <c r="U11" i="14"/>
  <c r="BM210" i="18"/>
  <c r="U14" i="10"/>
  <c r="BN167" i="13"/>
  <c r="BN28" i="13" s="1"/>
  <c r="BN160" i="18" s="1"/>
  <c r="BN187" i="18" s="1"/>
  <c r="BO114" i="13"/>
  <c r="BL184" i="18"/>
  <c r="U184" i="18" s="1"/>
  <c r="U157" i="18"/>
  <c r="BI60" i="20"/>
  <c r="BI111" i="18"/>
  <c r="T30" i="15"/>
  <c r="U112" i="10"/>
  <c r="BP125" i="14"/>
  <c r="BO151" i="14"/>
  <c r="BO12" i="14" s="1"/>
  <c r="Y99" i="16"/>
  <c r="Z96" i="16" s="1"/>
  <c r="S20" i="6"/>
  <c r="U34" i="16"/>
  <c r="BM236" i="18"/>
  <c r="BK32" i="17"/>
  <c r="BL29" i="17" s="1"/>
  <c r="BM70" i="10"/>
  <c r="U109" i="10"/>
  <c r="BL187" i="18"/>
  <c r="U187" i="18" s="1"/>
  <c r="U160" i="18"/>
  <c r="BM246" i="18"/>
  <c r="BM159" i="18"/>
  <c r="BD43" i="9"/>
  <c r="AW28" i="16"/>
  <c r="AW29" i="16" s="1"/>
  <c r="BB45" i="9"/>
  <c r="T62" i="20"/>
  <c r="BI98" i="18"/>
  <c r="BP133" i="14"/>
  <c r="BO159" i="14"/>
  <c r="BO20" i="14" s="1"/>
  <c r="BO209" i="18" s="1"/>
  <c r="BO236" i="18" s="1"/>
  <c r="U111" i="10"/>
  <c r="BO13" i="19"/>
  <c r="BO16" i="19" s="1"/>
  <c r="BN36" i="7"/>
  <c r="BM164" i="18"/>
  <c r="BP119" i="13"/>
  <c r="BO172" i="13"/>
  <c r="BO33" i="13" s="1"/>
  <c r="BI25" i="18"/>
  <c r="T25" i="18" s="1"/>
  <c r="BJ142" i="18"/>
  <c r="BJ196" i="18" s="1"/>
  <c r="BI34" i="18"/>
  <c r="T34" i="18" s="1"/>
  <c r="Y37" i="22"/>
  <c r="BN28" i="12"/>
  <c r="BN29" i="12"/>
  <c r="BN32" i="6" s="1"/>
  <c r="BP31" i="10"/>
  <c r="BO40" i="10"/>
  <c r="BO159" i="10" s="1"/>
  <c r="BO113" i="13"/>
  <c r="BN166" i="13"/>
  <c r="BN27" i="13" s="1"/>
  <c r="BN159" i="18" s="1"/>
  <c r="BN186" i="18" s="1"/>
  <c r="BM215" i="18"/>
  <c r="BM168" i="18"/>
  <c r="BL232" i="18"/>
  <c r="U232" i="18" s="1"/>
  <c r="U205" i="18"/>
  <c r="Z37" i="22"/>
  <c r="BN22" i="12"/>
  <c r="BN38" i="6" s="1"/>
  <c r="BN21" i="12"/>
  <c r="BI99" i="18"/>
  <c r="T97" i="18"/>
  <c r="BM211" i="18"/>
  <c r="BO118" i="13"/>
  <c r="BN171" i="13"/>
  <c r="BN32" i="13" s="1"/>
  <c r="BN164" i="18" s="1"/>
  <c r="BN191" i="18" s="1"/>
  <c r="BP102" i="13"/>
  <c r="BO155" i="13"/>
  <c r="BO16" i="13" s="1"/>
  <c r="AW13" i="17"/>
  <c r="AX22" i="17"/>
  <c r="AX24" i="17" s="1"/>
  <c r="BL193" i="18"/>
  <c r="U193" i="18" s="1"/>
  <c r="U166" i="18"/>
  <c r="BD42" i="9"/>
  <c r="BM202" i="18"/>
  <c r="BM229" i="18" s="1"/>
  <c r="BB46" i="9"/>
  <c r="BM53" i="10"/>
  <c r="BM75" i="10"/>
  <c r="BM67" i="10"/>
  <c r="BN144" i="18"/>
  <c r="BN173" i="14"/>
  <c r="BN34" i="14" s="1"/>
  <c r="BN223" i="18" s="1"/>
  <c r="BN250" i="18" s="1"/>
  <c r="BO147" i="14"/>
  <c r="BO105" i="13"/>
  <c r="BN158" i="13"/>
  <c r="BN19" i="13" s="1"/>
  <c r="BN151" i="18" s="1"/>
  <c r="BN178" i="18" s="1"/>
  <c r="BP116" i="12"/>
  <c r="BO27" i="12"/>
  <c r="BL14" i="7"/>
  <c r="U14" i="7" s="1"/>
  <c r="U20" i="16"/>
  <c r="AY47" i="9"/>
  <c r="BH20" i="6"/>
  <c r="Q31" i="22" s="1"/>
  <c r="BN163" i="14"/>
  <c r="BN24" i="14" s="1"/>
  <c r="BN213" i="18" s="1"/>
  <c r="BN240" i="18" s="1"/>
  <c r="BO137" i="14"/>
  <c r="BN155" i="14"/>
  <c r="BN16" i="14" s="1"/>
  <c r="BN205" i="18" s="1"/>
  <c r="BN232" i="18" s="1"/>
  <c r="BO129" i="14"/>
  <c r="BO139" i="14"/>
  <c r="BN165" i="14"/>
  <c r="BN26" i="14" s="1"/>
  <c r="BN215" i="18" s="1"/>
  <c r="BN242" i="18" s="1"/>
  <c r="CG54" i="16"/>
  <c r="AB54" i="16" s="1"/>
  <c r="BM163" i="18"/>
  <c r="BO122" i="13"/>
  <c r="BN175" i="13"/>
  <c r="BN36" i="13" s="1"/>
  <c r="BN168" i="18" s="1"/>
  <c r="BN195" i="18" s="1"/>
  <c r="U118" i="10"/>
  <c r="BP171" i="12"/>
  <c r="BO20" i="12"/>
  <c r="BP130" i="14"/>
  <c r="BO156" i="14"/>
  <c r="BO17" i="14" s="1"/>
  <c r="BO206" i="18" s="1"/>
  <c r="BO233" i="18" s="1"/>
  <c r="BO120" i="13"/>
  <c r="BN173" i="13"/>
  <c r="BN34" i="13" s="1"/>
  <c r="BN166" i="18" s="1"/>
  <c r="BN193" i="18" s="1"/>
  <c r="BO135" i="14"/>
  <c r="BN161" i="14"/>
  <c r="BN22" i="14" s="1"/>
  <c r="BN211" i="18" s="1"/>
  <c r="BN238" i="18" s="1"/>
  <c r="BM171" i="18"/>
  <c r="BC44" i="9"/>
  <c r="U38" i="6"/>
  <c r="U79" i="10"/>
  <c r="BL64" i="20"/>
  <c r="BL226" i="18" s="1"/>
  <c r="U226" i="18" s="1"/>
  <c r="BL39" i="6"/>
  <c r="BC45" i="9" s="1"/>
  <c r="AW16" i="17"/>
  <c r="P24" i="17"/>
  <c r="BJ30" i="15"/>
  <c r="BJ26" i="6"/>
  <c r="BJ42" i="20"/>
  <c r="BJ50" i="20" s="1"/>
  <c r="BI52" i="7"/>
  <c r="T52" i="7" s="1"/>
  <c r="BJ13" i="15"/>
  <c r="BJ17" i="15" s="1"/>
  <c r="BI25" i="7"/>
  <c r="T25" i="7" s="1"/>
  <c r="BJ27" i="7"/>
  <c r="BK29" i="15"/>
  <c r="BK30" i="15" s="1"/>
  <c r="BG17" i="8"/>
  <c r="BL241" i="18"/>
  <c r="U241" i="18" s="1"/>
  <c r="U214" i="18"/>
  <c r="BJ41" i="6"/>
  <c r="BM52" i="10"/>
  <c r="BM54" i="10"/>
  <c r="BM63" i="10"/>
  <c r="BP98" i="13"/>
  <c r="BO151" i="13"/>
  <c r="BO12" i="13" s="1"/>
  <c r="BL183" i="18"/>
  <c r="U183" i="18" s="1"/>
  <c r="U156" i="18"/>
  <c r="BK13" i="20"/>
  <c r="BK19" i="20" s="1"/>
  <c r="BJ29" i="7"/>
  <c r="BJ49" i="7"/>
  <c r="BM154" i="18"/>
  <c r="BP30" i="10"/>
  <c r="BO39" i="10"/>
  <c r="BO158" i="10" s="1"/>
  <c r="BM217" i="18"/>
  <c r="BM146" i="18"/>
  <c r="BN57" i="16"/>
  <c r="BN60" i="16" s="1"/>
  <c r="BM20" i="16"/>
  <c r="BM14" i="7" s="1"/>
  <c r="BM213" i="18"/>
  <c r="BM205" i="18"/>
  <c r="X47" i="16"/>
  <c r="Y44" i="16" s="1"/>
  <c r="BO117" i="13"/>
  <c r="BN170" i="13"/>
  <c r="BN31" i="13" s="1"/>
  <c r="BN163" i="18" s="1"/>
  <c r="BN190" i="18" s="1"/>
  <c r="BM166" i="18"/>
  <c r="BL50" i="10"/>
  <c r="BM214" i="18"/>
  <c r="BM14" i="20"/>
  <c r="U125" i="10"/>
  <c r="BO110" i="13"/>
  <c r="BN163" i="13"/>
  <c r="BN24" i="13" s="1"/>
  <c r="BN156" i="18" s="1"/>
  <c r="BN183" i="18" s="1"/>
  <c r="BM239" i="18"/>
  <c r="BJ62" i="20"/>
  <c r="BJ98" i="18" s="1"/>
  <c r="BJ97" i="18"/>
  <c r="BM74" i="10"/>
  <c r="BM71" i="10"/>
  <c r="BP28" i="10"/>
  <c r="BO37" i="10"/>
  <c r="BM11" i="14"/>
  <c r="BL15" i="20"/>
  <c r="U16" i="20"/>
  <c r="BN161" i="13"/>
  <c r="BN22" i="13" s="1"/>
  <c r="BN154" i="18" s="1"/>
  <c r="BN181" i="18" s="1"/>
  <c r="BO108" i="13"/>
  <c r="BI169" i="10"/>
  <c r="BI172" i="10" s="1"/>
  <c r="BI12" i="8" s="1"/>
  <c r="T12" i="8" s="1"/>
  <c r="BL244" i="18"/>
  <c r="U244" i="18" s="1"/>
  <c r="U217" i="18"/>
  <c r="BX65" i="16"/>
  <c r="Y65" i="16" s="1"/>
  <c r="BL238" i="18"/>
  <c r="U238" i="18" s="1"/>
  <c r="U211" i="18"/>
  <c r="BO169" i="14"/>
  <c r="BO30" i="14" s="1"/>
  <c r="BP143" i="14"/>
  <c r="BN167" i="14"/>
  <c r="BN28" i="14" s="1"/>
  <c r="BN217" i="18" s="1"/>
  <c r="BN244" i="18" s="1"/>
  <c r="BO141" i="14"/>
  <c r="BO100" i="13"/>
  <c r="BN153" i="13"/>
  <c r="BN14" i="13" s="1"/>
  <c r="BN146" i="18" s="1"/>
  <c r="BN173" i="18" s="1"/>
  <c r="BM221" i="18"/>
  <c r="BL190" i="18"/>
  <c r="U190" i="18" s="1"/>
  <c r="U163" i="18"/>
  <c r="BM21" i="18"/>
  <c r="BM30" i="18"/>
  <c r="BN103" i="18"/>
  <c r="BN107" i="18" s="1"/>
  <c r="BO21" i="15"/>
  <c r="BO25" i="15" s="1"/>
  <c r="BN26" i="7"/>
  <c r="K35" i="22"/>
  <c r="M35" i="22" s="1"/>
  <c r="BL141" i="10"/>
  <c r="BL162" i="10"/>
  <c r="AE35" i="22" s="1"/>
  <c r="BN164" i="14"/>
  <c r="BN25" i="14" s="1"/>
  <c r="BN214" i="18" s="1"/>
  <c r="BN241" i="18" s="1"/>
  <c r="BO138" i="14"/>
  <c r="BM222" i="18"/>
  <c r="X38" i="22"/>
  <c r="BO14" i="12"/>
  <c r="BO15" i="12"/>
  <c r="V15" i="12" s="1"/>
  <c r="BN174" i="14"/>
  <c r="BN35" i="14" s="1"/>
  <c r="BN224" i="18" s="1"/>
  <c r="BN251" i="18" s="1"/>
  <c r="BO148" i="14"/>
  <c r="BM156" i="18"/>
  <c r="BM57" i="10"/>
  <c r="BK97" i="18"/>
  <c r="BK99" i="18" s="1"/>
  <c r="BK15" i="8" s="1"/>
  <c r="BK62" i="20"/>
  <c r="BK98" i="18" s="1"/>
  <c r="BO134" i="14"/>
  <c r="BN160" i="14"/>
  <c r="BN21" i="14" s="1"/>
  <c r="BN210" i="18" s="1"/>
  <c r="BN237" i="18" s="1"/>
  <c r="BM69" i="10"/>
  <c r="BJ170" i="10"/>
  <c r="BJ171" i="10"/>
  <c r="BM234" i="18"/>
  <c r="BM243" i="18"/>
  <c r="BM153" i="18"/>
  <c r="U108" i="10"/>
  <c r="U50" i="10"/>
  <c r="BP109" i="13"/>
  <c r="BO162" i="13"/>
  <c r="BO23" i="13" s="1"/>
  <c r="BP101" i="13"/>
  <c r="BO154" i="13"/>
  <c r="BO15" i="13" s="1"/>
  <c r="BM64" i="10"/>
  <c r="BM66" i="10"/>
  <c r="BM228" i="18"/>
  <c r="BM152" i="18"/>
  <c r="BI26" i="18"/>
  <c r="T26" i="18" s="1"/>
  <c r="BI35" i="18"/>
  <c r="T35" i="18" s="1"/>
  <c r="BJ199" i="18"/>
  <c r="BJ253" i="18" s="1"/>
  <c r="BI77" i="16"/>
  <c r="BJ74" i="16" s="1"/>
  <c r="BI16" i="16"/>
  <c r="T76" i="16"/>
  <c r="AX47" i="9"/>
  <c r="BG20" i="6"/>
  <c r="Q30" i="22" s="1"/>
  <c r="BM220" i="18"/>
  <c r="BO145" i="14"/>
  <c r="BN171" i="14"/>
  <c r="BN32" i="14" s="1"/>
  <c r="BN221" i="18" s="1"/>
  <c r="BN248" i="18" s="1"/>
  <c r="BN174" i="13"/>
  <c r="BN35" i="13" s="1"/>
  <c r="BN167" i="18" s="1"/>
  <c r="BN194" i="18" s="1"/>
  <c r="BO121" i="13"/>
  <c r="AX49" i="9"/>
  <c r="BM231" i="18"/>
  <c r="BL194" i="18"/>
  <c r="U194" i="18" s="1"/>
  <c r="U167" i="18"/>
  <c r="BM33" i="18"/>
  <c r="BM47" i="7" s="1"/>
  <c r="BM24" i="18"/>
  <c r="BM22" i="7" s="1"/>
  <c r="BN258" i="18"/>
  <c r="BN266" i="18" s="1"/>
  <c r="U122" i="10"/>
  <c r="BL249" i="18"/>
  <c r="U249" i="18" s="1"/>
  <c r="U222" i="18"/>
  <c r="BN80" i="10"/>
  <c r="AK72" i="25" s="1"/>
  <c r="BN84" i="10"/>
  <c r="BN101" i="10"/>
  <c r="BN99" i="10"/>
  <c r="BN85" i="10"/>
  <c r="BN98" i="10"/>
  <c r="BN81" i="10"/>
  <c r="BN90" i="10"/>
  <c r="BN86" i="10"/>
  <c r="BN100" i="10"/>
  <c r="BN95" i="10"/>
  <c r="BN91" i="10"/>
  <c r="BN93" i="10"/>
  <c r="BN94" i="10"/>
  <c r="BN102" i="10"/>
  <c r="BN96" i="10"/>
  <c r="BN82" i="10"/>
  <c r="BN97" i="10"/>
  <c r="BN104" i="10"/>
  <c r="BN83" i="10"/>
  <c r="BN87" i="10"/>
  <c r="BN89" i="10"/>
  <c r="BN88" i="10"/>
  <c r="BN154" i="10"/>
  <c r="BN153" i="10" s="1"/>
  <c r="AD37" i="22" s="1"/>
  <c r="BN92" i="10"/>
  <c r="BN34" i="10"/>
  <c r="BN103" i="10"/>
  <c r="BM149" i="18"/>
  <c r="BN172" i="14"/>
  <c r="BN33" i="14" s="1"/>
  <c r="BN222" i="18" s="1"/>
  <c r="BN249" i="18" s="1"/>
  <c r="BO146" i="14"/>
  <c r="BQ62" i="12"/>
  <c r="BP13" i="12"/>
  <c r="U110" i="10"/>
  <c r="BM59" i="10"/>
  <c r="BL229" i="18"/>
  <c r="U229" i="18" s="1"/>
  <c r="U202" i="18"/>
  <c r="BM182" i="18"/>
  <c r="U117" i="10"/>
  <c r="AT59" i="19"/>
  <c r="AT60" i="19" s="1"/>
  <c r="AT41" i="19" s="1"/>
  <c r="AT42" i="19" s="1"/>
  <c r="BM68" i="10"/>
  <c r="BK27" i="7"/>
  <c r="BL29" i="15"/>
  <c r="BM223" i="18"/>
  <c r="BJ55" i="20"/>
  <c r="BX46" i="16"/>
  <c r="Y46" i="16" s="1"/>
  <c r="BN20" i="8"/>
  <c r="BM203" i="18"/>
  <c r="BP32" i="10"/>
  <c r="BO41" i="10"/>
  <c r="BO107" i="13"/>
  <c r="BN160" i="13"/>
  <c r="BN21" i="13" s="1"/>
  <c r="BN153" i="18" s="1"/>
  <c r="BN180" i="18" s="1"/>
  <c r="BM56" i="10"/>
  <c r="L36" i="22"/>
  <c r="BM14" i="10"/>
  <c r="N36" i="22" s="1"/>
  <c r="BM143" i="10"/>
  <c r="CD98" i="16"/>
  <c r="AA98" i="16" s="1"/>
  <c r="BJ41" i="16"/>
  <c r="BK38" i="16" s="1"/>
  <c r="BJ17" i="16"/>
  <c r="BO106" i="13"/>
  <c r="BN159" i="13"/>
  <c r="BN20" i="13" s="1"/>
  <c r="BN152" i="18" s="1"/>
  <c r="BN179" i="18" s="1"/>
  <c r="BL179" i="18"/>
  <c r="U179" i="18" s="1"/>
  <c r="U152" i="18"/>
  <c r="BO104" i="13"/>
  <c r="BN157" i="13"/>
  <c r="BN18" i="13" s="1"/>
  <c r="BN150" i="18" s="1"/>
  <c r="BN177" i="18" s="1"/>
  <c r="BL247" i="18"/>
  <c r="U247" i="18" s="1"/>
  <c r="U220" i="18"/>
  <c r="U123" i="10"/>
  <c r="BO144" i="14"/>
  <c r="BN170" i="14"/>
  <c r="BN31" i="14" s="1"/>
  <c r="BN220" i="18" s="1"/>
  <c r="BN247" i="18" s="1"/>
  <c r="BJ32" i="18"/>
  <c r="BJ46" i="7" s="1"/>
  <c r="BJ23" i="18"/>
  <c r="BJ21" i="7" s="1"/>
  <c r="BK117" i="18"/>
  <c r="BK139" i="18" s="1"/>
  <c r="U128" i="10"/>
  <c r="BM167" i="18"/>
  <c r="BP29" i="10"/>
  <c r="BO38" i="10"/>
  <c r="BM157" i="18"/>
  <c r="AV40" i="6"/>
  <c r="AV15" i="16"/>
  <c r="AM17" i="9" s="1"/>
  <c r="AM18" i="9" s="1"/>
  <c r="BY88" i="16"/>
  <c r="BZ85" i="16" s="1"/>
  <c r="BL47" i="7"/>
  <c r="U47" i="7" s="1"/>
  <c r="U33" i="18"/>
  <c r="BM158" i="18"/>
  <c r="BM208" i="18"/>
  <c r="BL200" i="18"/>
  <c r="U200" i="18" s="1"/>
  <c r="BM15" i="20"/>
  <c r="BP140" i="14"/>
  <c r="BO166" i="14"/>
  <c r="BO27" i="14" s="1"/>
  <c r="BN156" i="13"/>
  <c r="BN17" i="13" s="1"/>
  <c r="BN149" i="18" s="1"/>
  <c r="BN176" i="18" s="1"/>
  <c r="BO103" i="13"/>
  <c r="BG20" i="18"/>
  <c r="BG29" i="18"/>
  <c r="BH96" i="18"/>
  <c r="BH100" i="18" s="1"/>
  <c r="BO154" i="14"/>
  <c r="BO15" i="14" s="1"/>
  <c r="BO204" i="18" s="1"/>
  <c r="BO231" i="18" s="1"/>
  <c r="BP128" i="14"/>
  <c r="BP27" i="10"/>
  <c r="BO36" i="10"/>
  <c r="BO155" i="10" s="1"/>
  <c r="BM174" i="18"/>
  <c r="BN152" i="14"/>
  <c r="BN13" i="14" s="1"/>
  <c r="BN202" i="18" s="1"/>
  <c r="BN229" i="18" s="1"/>
  <c r="BO126" i="14"/>
  <c r="BM62" i="10"/>
  <c r="U120" i="10"/>
  <c r="BL250" i="18"/>
  <c r="U250" i="18" s="1"/>
  <c r="U223" i="18"/>
  <c r="BM151" i="18"/>
  <c r="BM172" i="18"/>
  <c r="BN153" i="14"/>
  <c r="BN14" i="14" s="1"/>
  <c r="BN203" i="18" s="1"/>
  <c r="BN230" i="18" s="1"/>
  <c r="BO127" i="14"/>
  <c r="BM153" i="10"/>
  <c r="AD36" i="22" s="1"/>
  <c r="BM51" i="10"/>
  <c r="BM79" i="10"/>
  <c r="BM65" i="10"/>
  <c r="Z98" i="16"/>
  <c r="H98" i="16" s="1"/>
  <c r="BI17" i="16"/>
  <c r="T40" i="16"/>
  <c r="BO162" i="14"/>
  <c r="BO23" i="14" s="1"/>
  <c r="BP136" i="14"/>
  <c r="BF22" i="18"/>
  <c r="S22" i="18" s="1"/>
  <c r="BF31" i="18"/>
  <c r="S31" i="18" s="1"/>
  <c r="BG110" i="18"/>
  <c r="BG114" i="18" s="1"/>
  <c r="BM150" i="18"/>
  <c r="BL181" i="18"/>
  <c r="U181" i="18" s="1"/>
  <c r="U154" i="18"/>
  <c r="U119" i="10"/>
  <c r="T23" i="18"/>
  <c r="BI21" i="7"/>
  <c r="T21" i="7" s="1"/>
  <c r="V27" i="12"/>
  <c r="BN164" i="13"/>
  <c r="BN25" i="13" s="1"/>
  <c r="BN157" i="18" s="1"/>
  <c r="BN184" i="18" s="1"/>
  <c r="BO111" i="13"/>
  <c r="Y87" i="16"/>
  <c r="Y88" i="16" s="1"/>
  <c r="Z85" i="16" s="1"/>
  <c r="BL22" i="7"/>
  <c r="U22" i="7" s="1"/>
  <c r="U24" i="18"/>
  <c r="BN165" i="13"/>
  <c r="BN26" i="13" s="1"/>
  <c r="BN158" i="18" s="1"/>
  <c r="BN185" i="18" s="1"/>
  <c r="BO112" i="13"/>
  <c r="BM192" i="18"/>
  <c r="BN158" i="14"/>
  <c r="BN19" i="14" s="1"/>
  <c r="BN208" i="18" s="1"/>
  <c r="BN235" i="18" s="1"/>
  <c r="BO132" i="14"/>
  <c r="U228" i="18"/>
  <c r="BM233" i="18"/>
  <c r="BL235" i="18"/>
  <c r="U235" i="18" s="1"/>
  <c r="U208" i="18"/>
  <c r="BP99" i="13"/>
  <c r="BO152" i="13"/>
  <c r="BO13" i="13" s="1"/>
  <c r="BM245" i="18"/>
  <c r="BL180" i="18"/>
  <c r="U180" i="18" s="1"/>
  <c r="U153" i="18"/>
  <c r="BM162" i="18"/>
  <c r="BN14" i="20"/>
  <c r="BO16" i="20" s="1"/>
  <c r="BO15" i="20" s="1"/>
  <c r="BO22" i="8" s="1"/>
  <c r="BN168" i="13"/>
  <c r="BN29" i="13" s="1"/>
  <c r="BN161" i="18" s="1"/>
  <c r="BN188" i="18" s="1"/>
  <c r="BO115" i="13"/>
  <c r="BM72" i="10"/>
  <c r="BM60" i="10"/>
  <c r="BM73" i="10"/>
  <c r="BK170" i="10"/>
  <c r="BK171" i="10"/>
  <c r="BL251" i="18"/>
  <c r="U251" i="18" s="1"/>
  <c r="U224" i="18"/>
  <c r="BL178" i="18"/>
  <c r="U178" i="18" s="1"/>
  <c r="U151" i="18"/>
  <c r="S114" i="18"/>
  <c r="T110" i="18" s="1"/>
  <c r="BM160" i="18"/>
  <c r="BL186" i="18"/>
  <c r="U186" i="18" s="1"/>
  <c r="U159" i="18"/>
  <c r="T32" i="18"/>
  <c r="BI46" i="7"/>
  <c r="T46" i="7" s="1"/>
  <c r="BD44" i="9"/>
  <c r="AZ38" i="9"/>
  <c r="T26" i="6"/>
  <c r="BN201" i="18"/>
  <c r="BO25" i="10"/>
  <c r="BP26" i="10"/>
  <c r="BO35" i="10"/>
  <c r="BO13" i="10"/>
  <c r="BL242" i="18"/>
  <c r="U242" i="18" s="1"/>
  <c r="U215" i="18"/>
  <c r="BP131" i="14"/>
  <c r="BO157" i="14"/>
  <c r="BO18" i="14" s="1"/>
  <c r="BG167" i="10"/>
  <c r="BG173" i="10" s="1"/>
  <c r="BF19" i="7"/>
  <c r="S19" i="7" s="1"/>
  <c r="BP142" i="14"/>
  <c r="BO168" i="14"/>
  <c r="BO29" i="14" s="1"/>
  <c r="U11" i="13"/>
  <c r="V14" i="12"/>
  <c r="G13" i="12"/>
  <c r="G14" i="12" s="1"/>
  <c r="BX51" i="14"/>
  <c r="AP17" i="6"/>
  <c r="AP18" i="6" s="1"/>
  <c r="P13" i="22"/>
  <c r="AR109" i="11"/>
  <c r="AR46" i="18"/>
  <c r="AR108" i="11"/>
  <c r="E339" i="11"/>
  <c r="AS62" i="11"/>
  <c r="AS65" i="11" s="1"/>
  <c r="AT61" i="11" s="1"/>
  <c r="AO68" i="20"/>
  <c r="AO69" i="20"/>
  <c r="BW47" i="14"/>
  <c r="E356" i="11"/>
  <c r="L25" i="20"/>
  <c r="AI23" i="8"/>
  <c r="AR279" i="11"/>
  <c r="AR56" i="18"/>
  <c r="AR278" i="11"/>
  <c r="AI33" i="19"/>
  <c r="AS181" i="11"/>
  <c r="AR55" i="18"/>
  <c r="AR262" i="11"/>
  <c r="AR261" i="11"/>
  <c r="AS368" i="11"/>
  <c r="AR64" i="18"/>
  <c r="AR415" i="11"/>
  <c r="AR414" i="11"/>
  <c r="CK45" i="13"/>
  <c r="BY56" i="14"/>
  <c r="AS300" i="11"/>
  <c r="K29" i="20"/>
  <c r="L23" i="20" s="1"/>
  <c r="AR61" i="18"/>
  <c r="AR363" i="11"/>
  <c r="AR364" i="11"/>
  <c r="AR63" i="18"/>
  <c r="AR397" i="11"/>
  <c r="AR398" i="11"/>
  <c r="AQ67" i="18"/>
  <c r="N75" i="18"/>
  <c r="AR41" i="18"/>
  <c r="AR24" i="11"/>
  <c r="AR23" i="11"/>
  <c r="AR13" i="11"/>
  <c r="BU48" i="14"/>
  <c r="AR43" i="18"/>
  <c r="AR58" i="11"/>
  <c r="AR57" i="11"/>
  <c r="AS147" i="11"/>
  <c r="AS113" i="11"/>
  <c r="AR51" i="18"/>
  <c r="AR194" i="11"/>
  <c r="AR193" i="11"/>
  <c r="AS266" i="11"/>
  <c r="AS269" i="11" s="1"/>
  <c r="AT265" i="11" s="1"/>
  <c r="AR57" i="18"/>
  <c r="AR295" i="11"/>
  <c r="AR296" i="11"/>
  <c r="BU55" i="14"/>
  <c r="AS283" i="11"/>
  <c r="AS286" i="11" s="1"/>
  <c r="AT282" i="11" s="1"/>
  <c r="AR48" i="18"/>
  <c r="AR143" i="11"/>
  <c r="AR142" i="11"/>
  <c r="AH56" i="6"/>
  <c r="I5" i="22" s="1"/>
  <c r="AH54" i="6"/>
  <c r="K53" i="6"/>
  <c r="AS436" i="11"/>
  <c r="AS439" i="11" s="1"/>
  <c r="AT435" i="11" s="1"/>
  <c r="AR347" i="11"/>
  <c r="AR60" i="18"/>
  <c r="AR346" i="11"/>
  <c r="E40" i="18"/>
  <c r="AS249" i="11"/>
  <c r="AS252" i="11" s="1"/>
  <c r="AT248" i="11" s="1"/>
  <c r="BU52" i="14"/>
  <c r="BU44" i="13"/>
  <c r="AS317" i="11"/>
  <c r="CK47" i="13"/>
  <c r="CK48" i="13"/>
  <c r="AR244" i="11"/>
  <c r="AR54" i="18"/>
  <c r="AR245" i="11"/>
  <c r="K34" i="20"/>
  <c r="L31" i="20" s="1"/>
  <c r="AR21" i="11"/>
  <c r="AQ16" i="11"/>
  <c r="AQ24" i="7" s="1"/>
  <c r="AF8" i="9"/>
  <c r="AF9" i="9" s="1"/>
  <c r="AF10" i="9" s="1"/>
  <c r="AO44" i="6"/>
  <c r="AO46" i="6"/>
  <c r="E254" i="11"/>
  <c r="AS45" i="11"/>
  <c r="E186" i="11"/>
  <c r="AS164" i="11"/>
  <c r="AS419" i="11"/>
  <c r="N54" i="20"/>
  <c r="M73" i="20"/>
  <c r="M72" i="20"/>
  <c r="AS28" i="11"/>
  <c r="AS402" i="11"/>
  <c r="AS405" i="11" s="1"/>
  <c r="AT401" i="11" s="1"/>
  <c r="AS130" i="11"/>
  <c r="AS96" i="11"/>
  <c r="E33" i="11"/>
  <c r="AQ58" i="20"/>
  <c r="N58" i="20" s="1"/>
  <c r="AQ66" i="18"/>
  <c r="N59" i="20"/>
  <c r="BU46" i="14"/>
  <c r="BY53" i="14"/>
  <c r="BZ53" i="14" s="1"/>
  <c r="AR42" i="18"/>
  <c r="AR40" i="11"/>
  <c r="AR41" i="11"/>
  <c r="E305" i="11"/>
  <c r="BX49" i="14"/>
  <c r="BX61" i="14"/>
  <c r="AS334" i="11"/>
  <c r="AS337" i="11" s="1"/>
  <c r="AT333" i="11" s="1"/>
  <c r="BY54" i="14"/>
  <c r="AS385" i="11"/>
  <c r="BU59" i="14"/>
  <c r="E373" i="11"/>
  <c r="AR65" i="18"/>
  <c r="AR431" i="11"/>
  <c r="AR432" i="11"/>
  <c r="AR62" i="18"/>
  <c r="AR381" i="11"/>
  <c r="AR380" i="11"/>
  <c r="AR47" i="18"/>
  <c r="AR125" i="11"/>
  <c r="AR126" i="11"/>
  <c r="BU58" i="14"/>
  <c r="AR159" i="11"/>
  <c r="AR160" i="11"/>
  <c r="AR49" i="18"/>
  <c r="E135" i="11"/>
  <c r="AG33" i="9"/>
  <c r="AB13" i="22" s="1"/>
  <c r="BX60" i="14"/>
  <c r="CB44" i="14"/>
  <c r="AR45" i="18"/>
  <c r="AR92" i="11"/>
  <c r="AR91" i="11"/>
  <c r="E101" i="11"/>
  <c r="CK46" i="13"/>
  <c r="K31" i="8"/>
  <c r="K40" i="8" s="1"/>
  <c r="K41" i="8" s="1"/>
  <c r="L39" i="8" s="1"/>
  <c r="AR52" i="18"/>
  <c r="AR210" i="11"/>
  <c r="AR211" i="11"/>
  <c r="AS198" i="11"/>
  <c r="AS79" i="11"/>
  <c r="AS82" i="11" s="1"/>
  <c r="AT78" i="11" s="1"/>
  <c r="AR59" i="18"/>
  <c r="AR329" i="11"/>
  <c r="AR330" i="11"/>
  <c r="AR74" i="11"/>
  <c r="AR75" i="11"/>
  <c r="AR44" i="18"/>
  <c r="AS232" i="11"/>
  <c r="AR313" i="11"/>
  <c r="AR58" i="18"/>
  <c r="AR312" i="11"/>
  <c r="AQ14" i="6"/>
  <c r="N14" i="11"/>
  <c r="BU50" i="14"/>
  <c r="AH71" i="19"/>
  <c r="AI39" i="8"/>
  <c r="AH17" i="7"/>
  <c r="AP13" i="8"/>
  <c r="AS215" i="11"/>
  <c r="AS218" i="11" s="1"/>
  <c r="AT214" i="11" s="1"/>
  <c r="AI23" i="20"/>
  <c r="AH50" i="7"/>
  <c r="AH30" i="7"/>
  <c r="E237" i="11"/>
  <c r="BU62" i="14"/>
  <c r="AS351" i="11"/>
  <c r="BU45" i="14"/>
  <c r="BX57" i="14"/>
  <c r="BY57" i="14" s="1"/>
  <c r="AR50" i="18"/>
  <c r="AR177" i="11"/>
  <c r="AR176" i="11"/>
  <c r="AQ15" i="6"/>
  <c r="N15" i="11"/>
  <c r="AR53" i="18"/>
  <c r="AR227" i="11"/>
  <c r="AR228" i="11"/>
  <c r="AP18" i="18"/>
  <c r="AP20" i="7"/>
  <c r="AP18" i="7" s="1"/>
  <c r="AG13" i="9" s="1"/>
  <c r="AT386" i="11"/>
  <c r="AT420" i="11"/>
  <c r="AT97" i="11"/>
  <c r="AT318" i="11"/>
  <c r="AT199" i="11"/>
  <c r="AT233" i="11"/>
  <c r="AT267" i="11"/>
  <c r="AT63" i="11"/>
  <c r="AT46" i="11"/>
  <c r="AT165" i="11"/>
  <c r="AT335" i="11"/>
  <c r="AT148" i="11"/>
  <c r="AT369" i="11"/>
  <c r="AT284" i="11"/>
  <c r="AT131" i="11"/>
  <c r="AT250" i="11"/>
  <c r="AT437" i="11"/>
  <c r="AT114" i="11"/>
  <c r="AT301" i="11"/>
  <c r="AT29" i="11"/>
  <c r="AT182" i="11"/>
  <c r="AT352" i="11"/>
  <c r="AT216" i="11"/>
  <c r="AT403" i="11"/>
  <c r="AT80" i="11"/>
  <c r="BX66" i="16" l="1"/>
  <c r="BY63" i="16" s="1"/>
  <c r="V40" i="10"/>
  <c r="V233" i="18"/>
  <c r="G233" i="18" s="1"/>
  <c r="AP27" i="18"/>
  <c r="V36" i="10"/>
  <c r="U63" i="20"/>
  <c r="V206" i="18"/>
  <c r="G206" i="18" s="1"/>
  <c r="V17" i="14"/>
  <c r="V39" i="10"/>
  <c r="BM33" i="6"/>
  <c r="BD46" i="9" s="1"/>
  <c r="V20" i="14"/>
  <c r="BN63" i="10"/>
  <c r="AK84" i="25"/>
  <c r="BN73" i="10"/>
  <c r="AK94" i="25"/>
  <c r="BN56" i="10"/>
  <c r="AK77" i="25"/>
  <c r="BN65" i="10"/>
  <c r="AK86" i="25"/>
  <c r="BN70" i="10"/>
  <c r="AK91" i="25"/>
  <c r="BN60" i="10"/>
  <c r="AK81" i="25"/>
  <c r="BN62" i="10"/>
  <c r="AK83" i="25"/>
  <c r="BN55" i="10"/>
  <c r="AK76" i="25"/>
  <c r="BN58" i="10"/>
  <c r="AK79" i="25"/>
  <c r="BN66" i="10"/>
  <c r="AK87" i="25"/>
  <c r="BN54" i="10"/>
  <c r="AK75" i="25"/>
  <c r="BN71" i="10"/>
  <c r="AK92" i="25"/>
  <c r="BN59" i="10"/>
  <c r="AK80" i="25"/>
  <c r="BN72" i="10"/>
  <c r="AK93" i="25"/>
  <c r="BN75" i="10"/>
  <c r="AK96" i="25"/>
  <c r="BN57" i="10"/>
  <c r="AK78" i="25"/>
  <c r="BM200" i="18"/>
  <c r="BN68" i="10"/>
  <c r="AK89" i="25"/>
  <c r="BN61" i="10"/>
  <c r="AK82" i="25"/>
  <c r="BN74" i="10"/>
  <c r="AK95" i="25"/>
  <c r="BN53" i="10"/>
  <c r="AK74" i="25"/>
  <c r="BN52" i="10"/>
  <c r="AK73" i="25"/>
  <c r="BN64" i="10"/>
  <c r="AK85" i="25"/>
  <c r="AR246" i="11"/>
  <c r="AS242" i="11" s="1"/>
  <c r="BN67" i="10"/>
  <c r="AK88" i="25"/>
  <c r="BN69" i="10"/>
  <c r="AK90" i="25"/>
  <c r="U39" i="6"/>
  <c r="AP28" i="6"/>
  <c r="J13" i="22" s="1"/>
  <c r="V236" i="18"/>
  <c r="AR416" i="11"/>
  <c r="AS412" i="11" s="1"/>
  <c r="BP134" i="14"/>
  <c r="BO160" i="14"/>
  <c r="BO21" i="14" s="1"/>
  <c r="BO210" i="18" s="1"/>
  <c r="BO237" i="18" s="1"/>
  <c r="BO21" i="6"/>
  <c r="BO219" i="18"/>
  <c r="V30" i="14"/>
  <c r="BJ99" i="18"/>
  <c r="BN16" i="20"/>
  <c r="BO57" i="16"/>
  <c r="BO60" i="16" s="1"/>
  <c r="BN20" i="16"/>
  <c r="BN14" i="7" s="1"/>
  <c r="BJ60" i="20"/>
  <c r="BJ112" i="18" s="1"/>
  <c r="BJ111" i="18"/>
  <c r="BP156" i="14"/>
  <c r="BP17" i="14" s="1"/>
  <c r="BQ130" i="14"/>
  <c r="AB55" i="16"/>
  <c r="AC52" i="16" s="1"/>
  <c r="BO148" i="18"/>
  <c r="V16" i="13"/>
  <c r="G16" i="13" s="1"/>
  <c r="BE44" i="9"/>
  <c r="BP113" i="13"/>
  <c r="BO166" i="13"/>
  <c r="BO27" i="13" s="1"/>
  <c r="BL22" i="8"/>
  <c r="U22" i="8" s="1"/>
  <c r="U15" i="20"/>
  <c r="Y47" i="16"/>
  <c r="Z44" i="16" s="1"/>
  <c r="BL13" i="20"/>
  <c r="BL19" i="20" s="1"/>
  <c r="BK29" i="7"/>
  <c r="BK49" i="7"/>
  <c r="BK111" i="18"/>
  <c r="BK113" i="18" s="1"/>
  <c r="BK17" i="8" s="1"/>
  <c r="BK60" i="20"/>
  <c r="BK112" i="18" s="1"/>
  <c r="Z38" i="22"/>
  <c r="BO21" i="12"/>
  <c r="BO22" i="12"/>
  <c r="V22" i="12" s="1"/>
  <c r="Y38" i="22"/>
  <c r="BO28" i="12"/>
  <c r="BO29" i="12"/>
  <c r="BP155" i="13"/>
  <c r="BP16" i="13" s="1"/>
  <c r="BQ102" i="13"/>
  <c r="BO165" i="18"/>
  <c r="V33" i="13"/>
  <c r="BQ133" i="14"/>
  <c r="BP159" i="14"/>
  <c r="BP20" i="14" s="1"/>
  <c r="Z99" i="16"/>
  <c r="AA96" i="16" s="1"/>
  <c r="AA99" i="16" s="1"/>
  <c r="AB96" i="16" s="1"/>
  <c r="BM237" i="18"/>
  <c r="V210" i="18"/>
  <c r="BI34" i="6"/>
  <c r="T17" i="16"/>
  <c r="T77" i="16"/>
  <c r="U74" i="16" s="1"/>
  <c r="BH167" i="10"/>
  <c r="BH173" i="10" s="1"/>
  <c r="BG19" i="7"/>
  <c r="BK169" i="10"/>
  <c r="BK172" i="10" s="1"/>
  <c r="BK12" i="8" s="1"/>
  <c r="BQ99" i="13"/>
  <c r="BP152" i="13"/>
  <c r="BP13" i="13" s="1"/>
  <c r="V28" i="12"/>
  <c r="G27" i="12"/>
  <c r="G28" i="12" s="1"/>
  <c r="BG31" i="18"/>
  <c r="BG22" i="18"/>
  <c r="BH110" i="18"/>
  <c r="BH114" i="18" s="1"/>
  <c r="BP126" i="14"/>
  <c r="BO152" i="14"/>
  <c r="BO13" i="14" s="1"/>
  <c r="BO202" i="18" s="1"/>
  <c r="BX47" i="16"/>
  <c r="BY44" i="16" s="1"/>
  <c r="AT45" i="19"/>
  <c r="BJ76" i="16"/>
  <c r="BJ77" i="16" s="1"/>
  <c r="BK74" i="16" s="1"/>
  <c r="BQ101" i="13"/>
  <c r="BP154" i="13"/>
  <c r="BP15" i="13" s="1"/>
  <c r="BO20" i="8"/>
  <c r="V20" i="8" s="1"/>
  <c r="BM64" i="20"/>
  <c r="BM39" i="6"/>
  <c r="BM241" i="18"/>
  <c r="BM173" i="18"/>
  <c r="BQ171" i="12"/>
  <c r="BP20" i="12"/>
  <c r="BO165" i="14"/>
  <c r="BO26" i="14" s="1"/>
  <c r="BO215" i="18" s="1"/>
  <c r="BO242" i="18" s="1"/>
  <c r="BP139" i="14"/>
  <c r="BQ116" i="12"/>
  <c r="BP27" i="12"/>
  <c r="BP20" i="8" s="1"/>
  <c r="BP172" i="13"/>
  <c r="BP33" i="13" s="1"/>
  <c r="BQ119" i="13"/>
  <c r="T98" i="18"/>
  <c r="BP168" i="14"/>
  <c r="BP29" i="14" s="1"/>
  <c r="BQ142" i="14"/>
  <c r="BP121" i="13"/>
  <c r="BO174" i="13"/>
  <c r="BO35" i="13" s="1"/>
  <c r="BO167" i="18" s="1"/>
  <c r="BO194" i="18" s="1"/>
  <c r="BI22" i="6"/>
  <c r="T16" i="16"/>
  <c r="BO207" i="18"/>
  <c r="V18" i="14"/>
  <c r="BP112" i="13"/>
  <c r="BO165" i="13"/>
  <c r="BO26" i="13" s="1"/>
  <c r="BO158" i="18" s="1"/>
  <c r="BO185" i="18" s="1"/>
  <c r="BM235" i="18"/>
  <c r="BK23" i="18"/>
  <c r="BK21" i="7" s="1"/>
  <c r="BK32" i="18"/>
  <c r="BK46" i="7" s="1"/>
  <c r="BL117" i="18"/>
  <c r="BL139" i="18" s="1"/>
  <c r="BJ34" i="6"/>
  <c r="AT32" i="8"/>
  <c r="O32" i="8" s="1"/>
  <c r="O41" i="19"/>
  <c r="BP145" i="14"/>
  <c r="BO171" i="14"/>
  <c r="BO32" i="14" s="1"/>
  <c r="BO221" i="18" s="1"/>
  <c r="BO248" i="18" s="1"/>
  <c r="BM179" i="18"/>
  <c r="BO155" i="18"/>
  <c r="V23" i="13"/>
  <c r="BO26" i="7"/>
  <c r="V26" i="7" s="1"/>
  <c r="G26" i="7" s="1"/>
  <c r="BP21" i="15"/>
  <c r="BP25" i="15" s="1"/>
  <c r="BY65" i="16"/>
  <c r="BY66" i="16" s="1"/>
  <c r="BZ63" i="16" s="1"/>
  <c r="BZ65" i="16" s="1"/>
  <c r="BZ66" i="16" s="1"/>
  <c r="CA63" i="16" s="1"/>
  <c r="CA65" i="16" s="1"/>
  <c r="CA66" i="16" s="1"/>
  <c r="CB63" i="16" s="1"/>
  <c r="BO156" i="10"/>
  <c r="V37" i="10"/>
  <c r="G35" i="22"/>
  <c r="O35" i="22" s="1"/>
  <c r="BL31" i="15"/>
  <c r="BL168" i="10"/>
  <c r="BL44" i="20"/>
  <c r="BL43" i="20" s="1"/>
  <c r="BL11" i="6"/>
  <c r="U11" i="6" s="1"/>
  <c r="BL56" i="20"/>
  <c r="BC32" i="9"/>
  <c r="BL32" i="15"/>
  <c r="BL15" i="15"/>
  <c r="P25" i="17"/>
  <c r="Q22" i="17" s="1"/>
  <c r="BM143" i="18"/>
  <c r="BP129" i="14"/>
  <c r="BO155" i="14"/>
  <c r="BO16" i="14" s="1"/>
  <c r="BP118" i="13"/>
  <c r="BO171" i="13"/>
  <c r="BO32" i="13" s="1"/>
  <c r="BO164" i="18" s="1"/>
  <c r="BO191" i="18" s="1"/>
  <c r="BQ31" i="10"/>
  <c r="BP40" i="10"/>
  <c r="BM186" i="18"/>
  <c r="V12" i="14"/>
  <c r="BO201" i="18"/>
  <c r="BM251" i="18"/>
  <c r="BP111" i="13"/>
  <c r="BO164" i="13"/>
  <c r="BO25" i="13" s="1"/>
  <c r="BO157" i="18" s="1"/>
  <c r="BO184" i="18" s="1"/>
  <c r="BO147" i="18"/>
  <c r="V15" i="13"/>
  <c r="G15" i="13" s="1"/>
  <c r="BQ131" i="14"/>
  <c r="BP157" i="14"/>
  <c r="BP18" i="14" s="1"/>
  <c r="BN11" i="14"/>
  <c r="AM50" i="9"/>
  <c r="AM41" i="9" s="1"/>
  <c r="AC19" i="22" s="1"/>
  <c r="AV37" i="6"/>
  <c r="S19" i="22" s="1"/>
  <c r="BK40" i="16"/>
  <c r="BK41" i="16" s="1"/>
  <c r="BL38" i="16" s="1"/>
  <c r="BL40" i="16" s="1"/>
  <c r="X39" i="22"/>
  <c r="BP15" i="12"/>
  <c r="BP21" i="6" s="1"/>
  <c r="BP14" i="12"/>
  <c r="BQ109" i="13"/>
  <c r="BP162" i="13"/>
  <c r="BP23" i="13" s="1"/>
  <c r="BM248" i="18"/>
  <c r="BQ28" i="10"/>
  <c r="BP37" i="10"/>
  <c r="BM244" i="18"/>
  <c r="BK13" i="15"/>
  <c r="BK17" i="15" s="1"/>
  <c r="BJ25" i="7"/>
  <c r="AW35" i="6"/>
  <c r="AW14" i="17"/>
  <c r="P14" i="17" s="1"/>
  <c r="P16" i="17"/>
  <c r="BP105" i="13"/>
  <c r="BO158" i="13"/>
  <c r="BO19" i="13" s="1"/>
  <c r="BE43" i="9"/>
  <c r="BL31" i="17"/>
  <c r="BP151" i="14"/>
  <c r="BP12" i="14" s="1"/>
  <c r="BQ125" i="14"/>
  <c r="BP114" i="13"/>
  <c r="BO167" i="13"/>
  <c r="BO28" i="13" s="1"/>
  <c r="BN34" i="16"/>
  <c r="BN35" i="16" s="1"/>
  <c r="BO32" i="16" s="1"/>
  <c r="BM177" i="18"/>
  <c r="BP127" i="14"/>
  <c r="BO153" i="14"/>
  <c r="BO14" i="14" s="1"/>
  <c r="BO203" i="18" s="1"/>
  <c r="BO230" i="18" s="1"/>
  <c r="BM22" i="8"/>
  <c r="BN24" i="18"/>
  <c r="BN22" i="7" s="1"/>
  <c r="BN33" i="18"/>
  <c r="BN47" i="7" s="1"/>
  <c r="BO258" i="18"/>
  <c r="BO266" i="18" s="1"/>
  <c r="BM187" i="18"/>
  <c r="BO145" i="18"/>
  <c r="V13" i="13"/>
  <c r="G13" i="13" s="1"/>
  <c r="AU39" i="19"/>
  <c r="BN228" i="18"/>
  <c r="BN227" i="18" s="1"/>
  <c r="BN19" i="8" s="1"/>
  <c r="BN200" i="18"/>
  <c r="BM189" i="18"/>
  <c r="K36" i="22"/>
  <c r="M36" i="22" s="1"/>
  <c r="BM162" i="10"/>
  <c r="AE36" i="22" s="1"/>
  <c r="BM141" i="10"/>
  <c r="BM178" i="18"/>
  <c r="BP103" i="13"/>
  <c r="BO156" i="13"/>
  <c r="BO17" i="13" s="1"/>
  <c r="BO149" i="18" s="1"/>
  <c r="BO176" i="18" s="1"/>
  <c r="BP104" i="13"/>
  <c r="BO157" i="13"/>
  <c r="BO18" i="13" s="1"/>
  <c r="CD99" i="16"/>
  <c r="CE96" i="16" s="1"/>
  <c r="BP107" i="13"/>
  <c r="BO160" i="13"/>
  <c r="BO21" i="13" s="1"/>
  <c r="BO153" i="18" s="1"/>
  <c r="BO180" i="18" s="1"/>
  <c r="BR62" i="12"/>
  <c r="BQ13" i="12"/>
  <c r="V204" i="18"/>
  <c r="BJ169" i="10"/>
  <c r="BJ172" i="10" s="1"/>
  <c r="BJ12" i="8" s="1"/>
  <c r="BO163" i="13"/>
  <c r="BO24" i="13" s="1"/>
  <c r="BO156" i="18" s="1"/>
  <c r="BO183" i="18" s="1"/>
  <c r="BP110" i="13"/>
  <c r="BM232" i="18"/>
  <c r="V12" i="13"/>
  <c r="BO144" i="18"/>
  <c r="BO163" i="14"/>
  <c r="BO24" i="14" s="1"/>
  <c r="BP137" i="14"/>
  <c r="BM238" i="18"/>
  <c r="BM195" i="18"/>
  <c r="V164" i="18"/>
  <c r="BM191" i="18"/>
  <c r="V209" i="18"/>
  <c r="BM188" i="18"/>
  <c r="BP115" i="13"/>
  <c r="BO168" i="13"/>
  <c r="BO29" i="13" s="1"/>
  <c r="BO161" i="18" s="1"/>
  <c r="BO188" i="18" s="1"/>
  <c r="BH20" i="18"/>
  <c r="BH29" i="18"/>
  <c r="BI96" i="18"/>
  <c r="BI100" i="18" s="1"/>
  <c r="BP106" i="13"/>
  <c r="BO159" i="13"/>
  <c r="BO20" i="13" s="1"/>
  <c r="BO152" i="18" s="1"/>
  <c r="BO179" i="18" s="1"/>
  <c r="L37" i="22"/>
  <c r="BN14" i="10"/>
  <c r="N37" i="22" s="1"/>
  <c r="BN143" i="10"/>
  <c r="BP162" i="14"/>
  <c r="BP23" i="14" s="1"/>
  <c r="BQ136" i="14"/>
  <c r="BM50" i="10"/>
  <c r="V26" i="13"/>
  <c r="BM184" i="18"/>
  <c r="BL170" i="18"/>
  <c r="BO160" i="10"/>
  <c r="V41" i="10"/>
  <c r="BM250" i="18"/>
  <c r="BO172" i="14"/>
  <c r="BO33" i="14" s="1"/>
  <c r="BO222" i="18" s="1"/>
  <c r="BO249" i="18" s="1"/>
  <c r="BP146" i="14"/>
  <c r="BN51" i="10"/>
  <c r="BN79" i="10"/>
  <c r="V231" i="18"/>
  <c r="G231" i="18" s="1"/>
  <c r="BM247" i="18"/>
  <c r="BM183" i="18"/>
  <c r="BM249" i="18"/>
  <c r="BP100" i="13"/>
  <c r="BO153" i="13"/>
  <c r="BO14" i="13" s="1"/>
  <c r="BM193" i="18"/>
  <c r="BQ30" i="10"/>
  <c r="BP39" i="10"/>
  <c r="BQ98" i="13"/>
  <c r="BP151" i="13"/>
  <c r="BP12" i="13" s="1"/>
  <c r="BK42" i="20"/>
  <c r="BK50" i="20" s="1"/>
  <c r="BJ52" i="7"/>
  <c r="BP135" i="14"/>
  <c r="BO161" i="14"/>
  <c r="BO22" i="14" s="1"/>
  <c r="BO175" i="13"/>
  <c r="BO36" i="13" s="1"/>
  <c r="BP122" i="13"/>
  <c r="BO173" i="14"/>
  <c r="BO34" i="14" s="1"/>
  <c r="BP147" i="14"/>
  <c r="V38" i="22"/>
  <c r="V13" i="10"/>
  <c r="BO212" i="18"/>
  <c r="V23" i="14"/>
  <c r="BQ27" i="10"/>
  <c r="BP36" i="10"/>
  <c r="BO216" i="18"/>
  <c r="V27" i="14"/>
  <c r="BM185" i="18"/>
  <c r="BO157" i="10"/>
  <c r="V38" i="10"/>
  <c r="BQ32" i="10"/>
  <c r="BP41" i="10"/>
  <c r="BO174" i="14"/>
  <c r="BO35" i="14" s="1"/>
  <c r="BO224" i="18" s="1"/>
  <c r="BO251" i="18" s="1"/>
  <c r="BP148" i="14"/>
  <c r="BO164" i="14"/>
  <c r="BO25" i="14" s="1"/>
  <c r="BP138" i="14"/>
  <c r="V15" i="14"/>
  <c r="BO167" i="14"/>
  <c r="BO28" i="14" s="1"/>
  <c r="BP141" i="14"/>
  <c r="BM240" i="18"/>
  <c r="AX25" i="17"/>
  <c r="AX16" i="17"/>
  <c r="BP13" i="19"/>
  <c r="BP16" i="19" s="1"/>
  <c r="BO36" i="7"/>
  <c r="V36" i="7" s="1"/>
  <c r="G36" i="7" s="1"/>
  <c r="AW14" i="16"/>
  <c r="AX26" i="16"/>
  <c r="U35" i="16"/>
  <c r="V32" i="16" s="1"/>
  <c r="T32" i="15"/>
  <c r="U29" i="15" s="1"/>
  <c r="BM169" i="18"/>
  <c r="BM194" i="18"/>
  <c r="V167" i="18"/>
  <c r="BZ87" i="16"/>
  <c r="BZ88" i="16" s="1"/>
  <c r="CA85" i="16" s="1"/>
  <c r="CA87" i="16" s="1"/>
  <c r="CA88" i="16" s="1"/>
  <c r="CB85" i="16" s="1"/>
  <c r="BO86" i="10"/>
  <c r="AL78" i="25" s="1"/>
  <c r="BO89" i="10"/>
  <c r="AL81" i="25" s="1"/>
  <c r="BO98" i="10"/>
  <c r="BO91" i="10"/>
  <c r="AL83" i="25" s="1"/>
  <c r="BO92" i="10"/>
  <c r="V92" i="10" s="1"/>
  <c r="BO101" i="10"/>
  <c r="AL93" i="25" s="1"/>
  <c r="BO96" i="10"/>
  <c r="BO87" i="10"/>
  <c r="BO99" i="10"/>
  <c r="BO34" i="10"/>
  <c r="BO104" i="10"/>
  <c r="BO94" i="10"/>
  <c r="AL86" i="25" s="1"/>
  <c r="BO85" i="10"/>
  <c r="AL77" i="25" s="1"/>
  <c r="BO80" i="10"/>
  <c r="AL72" i="25" s="1"/>
  <c r="BO82" i="10"/>
  <c r="BO97" i="10"/>
  <c r="AL89" i="25" s="1"/>
  <c r="BO93" i="10"/>
  <c r="BO154" i="10"/>
  <c r="BO84" i="10"/>
  <c r="BO90" i="10"/>
  <c r="BO102" i="10"/>
  <c r="AL94" i="25" s="1"/>
  <c r="BO100" i="10"/>
  <c r="BO95" i="10"/>
  <c r="AL87" i="25" s="1"/>
  <c r="BO103" i="10"/>
  <c r="BO81" i="10"/>
  <c r="BO83" i="10"/>
  <c r="V83" i="10" s="1"/>
  <c r="BO88" i="10"/>
  <c r="AL80" i="25" s="1"/>
  <c r="V35" i="10"/>
  <c r="BL227" i="18"/>
  <c r="BQ140" i="14"/>
  <c r="BP166" i="14"/>
  <c r="BP27" i="14" s="1"/>
  <c r="BQ29" i="10"/>
  <c r="BP38" i="10"/>
  <c r="BP144" i="14"/>
  <c r="BO170" i="14"/>
  <c r="BO31" i="14" s="1"/>
  <c r="BO220" i="18" s="1"/>
  <c r="BO247" i="18" s="1"/>
  <c r="BJ35" i="18"/>
  <c r="BJ26" i="18"/>
  <c r="BK199" i="18"/>
  <c r="BK253" i="18" s="1"/>
  <c r="BN21" i="18"/>
  <c r="BN30" i="18"/>
  <c r="BO103" i="18"/>
  <c r="BO107" i="18" s="1"/>
  <c r="BP108" i="13"/>
  <c r="BO161" i="13"/>
  <c r="BO22" i="13" s="1"/>
  <c r="BM181" i="18"/>
  <c r="BP120" i="13"/>
  <c r="BO173" i="13"/>
  <c r="BO34" i="13" s="1"/>
  <c r="BO166" i="18" s="1"/>
  <c r="BO193" i="18" s="1"/>
  <c r="BM190" i="18"/>
  <c r="BN11" i="13"/>
  <c r="AW12" i="7"/>
  <c r="P13" i="17"/>
  <c r="BI15" i="8"/>
  <c r="T15" i="8" s="1"/>
  <c r="T99" i="18"/>
  <c r="BM242" i="18"/>
  <c r="AW18" i="16"/>
  <c r="P28" i="16"/>
  <c r="BI113" i="18"/>
  <c r="T111" i="18"/>
  <c r="BO218" i="18"/>
  <c r="V29" i="14"/>
  <c r="BP25" i="10"/>
  <c r="BQ26" i="10"/>
  <c r="BP13" i="10"/>
  <c r="V39" i="22" s="1"/>
  <c r="BP35" i="10"/>
  <c r="BO158" i="14"/>
  <c r="BO19" i="14" s="1"/>
  <c r="BO208" i="18" s="1"/>
  <c r="BO235" i="18" s="1"/>
  <c r="BP132" i="14"/>
  <c r="V20" i="12"/>
  <c r="T41" i="16"/>
  <c r="U38" i="16" s="1"/>
  <c r="BQ128" i="14"/>
  <c r="BP154" i="14"/>
  <c r="BP15" i="14" s="1"/>
  <c r="V35" i="13"/>
  <c r="BM230" i="18"/>
  <c r="BM176" i="18"/>
  <c r="BM180" i="18"/>
  <c r="BQ143" i="14"/>
  <c r="BP169" i="14"/>
  <c r="BP30" i="14" s="1"/>
  <c r="Y66" i="16"/>
  <c r="Z63" i="16" s="1"/>
  <c r="BO170" i="13"/>
  <c r="BO31" i="13" s="1"/>
  <c r="BP117" i="13"/>
  <c r="BA38" i="9"/>
  <c r="CG55" i="16"/>
  <c r="CH52" i="16" s="1"/>
  <c r="BN143" i="18"/>
  <c r="BN171" i="18"/>
  <c r="BN170" i="18" s="1"/>
  <c r="BN18" i="8" s="1"/>
  <c r="U64" i="20"/>
  <c r="BJ25" i="18"/>
  <c r="BJ34" i="18"/>
  <c r="BK142" i="18"/>
  <c r="BK196" i="18" s="1"/>
  <c r="T60" i="20"/>
  <c r="BI112" i="18"/>
  <c r="BP116" i="13"/>
  <c r="BO169" i="13"/>
  <c r="BO30" i="13" s="1"/>
  <c r="AR399" i="11"/>
  <c r="AS395" i="11" s="1"/>
  <c r="AQ93" i="18"/>
  <c r="AQ19" i="18" s="1"/>
  <c r="AR348" i="11"/>
  <c r="AS344" i="11" s="1"/>
  <c r="AR195" i="11"/>
  <c r="AS191" i="11" s="1"/>
  <c r="AO67" i="20"/>
  <c r="AO71" i="20" s="1"/>
  <c r="AR76" i="11"/>
  <c r="AS72" i="11" s="1"/>
  <c r="AR365" i="11"/>
  <c r="AS361" i="11" s="1"/>
  <c r="BY51" i="14"/>
  <c r="AR433" i="11"/>
  <c r="AS429" i="11" s="1"/>
  <c r="AR42" i="11"/>
  <c r="AS38" i="11" s="1"/>
  <c r="AR212" i="11"/>
  <c r="AS208" i="11" s="1"/>
  <c r="AO47" i="6"/>
  <c r="H12" i="22"/>
  <c r="AT217" i="11"/>
  <c r="O216" i="11"/>
  <c r="AT370" i="11"/>
  <c r="O369" i="11"/>
  <c r="AT98" i="11"/>
  <c r="O97" i="11"/>
  <c r="AS226" i="11"/>
  <c r="AS379" i="11"/>
  <c r="BY61" i="14"/>
  <c r="AS388" i="11"/>
  <c r="AT384" i="11" s="1"/>
  <c r="AH57" i="6"/>
  <c r="AH21" i="19"/>
  <c r="AR25" i="11"/>
  <c r="AR14" i="11"/>
  <c r="AR82" i="18"/>
  <c r="AR83" i="18"/>
  <c r="AR75" i="18"/>
  <c r="AR15" i="11"/>
  <c r="BZ57" i="14"/>
  <c r="AT149" i="11"/>
  <c r="O148" i="11"/>
  <c r="AT336" i="11"/>
  <c r="O335" i="11"/>
  <c r="AT387" i="11"/>
  <c r="O386" i="11"/>
  <c r="AH48" i="7"/>
  <c r="Y16" i="9" s="1"/>
  <c r="K50" i="7"/>
  <c r="K48" i="7" s="1"/>
  <c r="BZ54" i="14"/>
  <c r="BV46" i="14"/>
  <c r="CL48" i="13"/>
  <c r="AR84" i="18"/>
  <c r="AR78" i="18"/>
  <c r="AR59" i="11"/>
  <c r="AS55" i="11" s="1"/>
  <c r="AR68" i="18"/>
  <c r="AR40" i="18"/>
  <c r="AS175" i="11"/>
  <c r="BX47" i="14"/>
  <c r="AT404" i="11"/>
  <c r="O403" i="11"/>
  <c r="AR382" i="11"/>
  <c r="AS378" i="11" s="1"/>
  <c r="AR79" i="18"/>
  <c r="AS99" i="11"/>
  <c r="AT95" i="11" s="1"/>
  <c r="AS90" i="11"/>
  <c r="AT30" i="11"/>
  <c r="O29" i="11"/>
  <c r="BV58" i="14"/>
  <c r="N24" i="7"/>
  <c r="AQ23" i="7"/>
  <c r="AH12" i="9" s="1"/>
  <c r="BV44" i="13"/>
  <c r="AS277" i="11"/>
  <c r="AS184" i="11"/>
  <c r="AT180" i="11" s="1"/>
  <c r="L23" i="8"/>
  <c r="AI21" i="8"/>
  <c r="AT285" i="11"/>
  <c r="O284" i="11"/>
  <c r="AR76" i="18"/>
  <c r="AR81" i="18"/>
  <c r="AH28" i="7"/>
  <c r="Y14" i="9" s="1"/>
  <c r="K30" i="7"/>
  <c r="K28" i="7" s="1"/>
  <c r="AR86" i="18"/>
  <c r="AR89" i="18"/>
  <c r="AH39" i="9"/>
  <c r="N15" i="6"/>
  <c r="AS73" i="11"/>
  <c r="AR161" i="11"/>
  <c r="AS157" i="11" s="1"/>
  <c r="AR69" i="18"/>
  <c r="AQ16" i="18"/>
  <c r="N66" i="18"/>
  <c r="AR110" i="11"/>
  <c r="AS106" i="11" s="1"/>
  <c r="AR70" i="18"/>
  <c r="AQ13" i="18"/>
  <c r="AQ14" i="8"/>
  <c r="N14" i="8" s="1"/>
  <c r="N67" i="18"/>
  <c r="AS294" i="11"/>
  <c r="AS303" i="11"/>
  <c r="AT299" i="11" s="1"/>
  <c r="AT353" i="11"/>
  <c r="O352" i="11"/>
  <c r="AS354" i="11"/>
  <c r="AT350" i="11" s="1"/>
  <c r="AS345" i="11"/>
  <c r="K17" i="7"/>
  <c r="AR331" i="11"/>
  <c r="AS327" i="11" s="1"/>
  <c r="AT47" i="11"/>
  <c r="O46" i="11"/>
  <c r="AT115" i="11"/>
  <c r="O114" i="11"/>
  <c r="AR178" i="11"/>
  <c r="AS174" i="11" s="1"/>
  <c r="CL46" i="13"/>
  <c r="AR92" i="18"/>
  <c r="AS328" i="11"/>
  <c r="AS158" i="11"/>
  <c r="AS167" i="11"/>
  <c r="AT163" i="11" s="1"/>
  <c r="BV52" i="14"/>
  <c r="AS260" i="11"/>
  <c r="AR91" i="18"/>
  <c r="AS371" i="11"/>
  <c r="AT367" i="11" s="1"/>
  <c r="AS362" i="11"/>
  <c r="AT319" i="11"/>
  <c r="O318" i="11"/>
  <c r="AT166" i="11"/>
  <c r="O165" i="11"/>
  <c r="AS396" i="11"/>
  <c r="AT302" i="11"/>
  <c r="O301" i="11"/>
  <c r="AH34" i="9"/>
  <c r="AQ13" i="6"/>
  <c r="N14" i="6"/>
  <c r="E14" i="6" s="1"/>
  <c r="AR71" i="18"/>
  <c r="AT438" i="11"/>
  <c r="O437" i="11"/>
  <c r="AT268" i="11"/>
  <c r="O267" i="11"/>
  <c r="AS209" i="11"/>
  <c r="AR93" i="11"/>
  <c r="AS89" i="11" s="1"/>
  <c r="AS192" i="11"/>
  <c r="AS201" i="11"/>
  <c r="AT197" i="11" s="1"/>
  <c r="AR127" i="11"/>
  <c r="AS123" i="11" s="1"/>
  <c r="AR280" i="11"/>
  <c r="AS276" i="11" s="1"/>
  <c r="AS48" i="11"/>
  <c r="AT44" i="11" s="1"/>
  <c r="AS39" i="11"/>
  <c r="AS107" i="11"/>
  <c r="AS116" i="11"/>
  <c r="AT112" i="11" s="1"/>
  <c r="BV48" i="14"/>
  <c r="AS235" i="11"/>
  <c r="AT231" i="11" s="1"/>
  <c r="AR144" i="11"/>
  <c r="AS140" i="11" s="1"/>
  <c r="AI34" i="19"/>
  <c r="AI49" i="6"/>
  <c r="U6" i="22" s="1"/>
  <c r="AR59" i="20"/>
  <c r="AT421" i="11"/>
  <c r="O420" i="11"/>
  <c r="BV45" i="14"/>
  <c r="AS311" i="11"/>
  <c r="AS320" i="11"/>
  <c r="AT316" i="11" s="1"/>
  <c r="AS413" i="11"/>
  <c r="AS422" i="11"/>
  <c r="AT418" i="11" s="1"/>
  <c r="AT64" i="11"/>
  <c r="O63" i="11"/>
  <c r="AT251" i="11"/>
  <c r="O250" i="11"/>
  <c r="AT234" i="11"/>
  <c r="O233" i="11"/>
  <c r="AR229" i="11"/>
  <c r="AS225" i="11" s="1"/>
  <c r="AR77" i="18"/>
  <c r="BV62" i="14"/>
  <c r="AR314" i="11"/>
  <c r="AS310" i="11" s="1"/>
  <c r="CC44" i="14"/>
  <c r="AR74" i="18"/>
  <c r="AR297" i="11"/>
  <c r="AS293" i="11" s="1"/>
  <c r="AS31" i="11"/>
  <c r="AT27" i="11" s="1"/>
  <c r="AS22" i="11"/>
  <c r="AR87" i="18"/>
  <c r="AS430" i="11"/>
  <c r="AR88" i="18"/>
  <c r="AS56" i="11"/>
  <c r="CA53" i="14"/>
  <c r="CL47" i="13"/>
  <c r="BY60" i="14"/>
  <c r="AT183" i="11"/>
  <c r="O182" i="11"/>
  <c r="AR72" i="18"/>
  <c r="AT81" i="11"/>
  <c r="O80" i="11"/>
  <c r="AT132" i="11"/>
  <c r="O131" i="11"/>
  <c r="AT200" i="11"/>
  <c r="O199" i="11"/>
  <c r="AR80" i="18"/>
  <c r="BV50" i="14"/>
  <c r="AR85" i="18"/>
  <c r="BV59" i="14"/>
  <c r="BY49" i="14"/>
  <c r="BZ49" i="14" s="1"/>
  <c r="AS124" i="11"/>
  <c r="AS243" i="11"/>
  <c r="K54" i="6"/>
  <c r="K56" i="6"/>
  <c r="K57" i="6" s="1"/>
  <c r="BV55" i="14"/>
  <c r="AS141" i="11"/>
  <c r="AS150" i="11"/>
  <c r="AT146" i="11" s="1"/>
  <c r="AR90" i="18"/>
  <c r="BZ56" i="14"/>
  <c r="CL45" i="13"/>
  <c r="AR263" i="11"/>
  <c r="AS259" i="11" s="1"/>
  <c r="AS133" i="11"/>
  <c r="AT129" i="11" s="1"/>
  <c r="AR73" i="18"/>
  <c r="V29" i="13" l="1"/>
  <c r="V24" i="13"/>
  <c r="V17" i="13"/>
  <c r="V156" i="18"/>
  <c r="V149" i="18"/>
  <c r="G149" i="18" s="1"/>
  <c r="V161" i="18"/>
  <c r="V32" i="13"/>
  <c r="V221" i="18"/>
  <c r="V32" i="14"/>
  <c r="AP29" i="6"/>
  <c r="AP43" i="6"/>
  <c r="W13" i="22" s="1"/>
  <c r="AK105" i="25"/>
  <c r="V235" i="18"/>
  <c r="G235" i="18" s="1"/>
  <c r="V185" i="18"/>
  <c r="V13" i="14"/>
  <c r="G13" i="14" s="1"/>
  <c r="BO11" i="13"/>
  <c r="BO33" i="6" s="1"/>
  <c r="BF46" i="9" s="1"/>
  <c r="V21" i="13"/>
  <c r="G21" i="13" s="1"/>
  <c r="V237" i="18"/>
  <c r="G237" i="18" s="1"/>
  <c r="AK114" i="25"/>
  <c r="V34" i="13"/>
  <c r="G34" i="13" s="1"/>
  <c r="V153" i="18"/>
  <c r="G153" i="18" s="1"/>
  <c r="BO14" i="20"/>
  <c r="V14" i="14"/>
  <c r="V230" i="18"/>
  <c r="V176" i="18"/>
  <c r="V248" i="18"/>
  <c r="BO153" i="10"/>
  <c r="AD38" i="22" s="1"/>
  <c r="BO58" i="10"/>
  <c r="V58" i="10" s="1"/>
  <c r="G58" i="10" s="1"/>
  <c r="AL79" i="25"/>
  <c r="AK117" i="25"/>
  <c r="AK115" i="25"/>
  <c r="BO64" i="10"/>
  <c r="V64" i="10" s="1"/>
  <c r="G64" i="10" s="1"/>
  <c r="AL85" i="25"/>
  <c r="BO67" i="10"/>
  <c r="V67" i="10" s="1"/>
  <c r="G67" i="10" s="1"/>
  <c r="AL88" i="25"/>
  <c r="AK116" i="25"/>
  <c r="AK113" i="25"/>
  <c r="BO52" i="10"/>
  <c r="V52" i="10" s="1"/>
  <c r="G52" i="10" s="1"/>
  <c r="AL73" i="25"/>
  <c r="BO53" i="10"/>
  <c r="V53" i="10" s="1"/>
  <c r="G53" i="10" s="1"/>
  <c r="AL74" i="25"/>
  <c r="BO63" i="10"/>
  <c r="V63" i="10" s="1"/>
  <c r="G63" i="10" s="1"/>
  <c r="AL84" i="25"/>
  <c r="V184" i="18"/>
  <c r="V82" i="10"/>
  <c r="AK102" i="25"/>
  <c r="AK104" i="25"/>
  <c r="AK109" i="25"/>
  <c r="BO74" i="10"/>
  <c r="V74" i="10" s="1"/>
  <c r="AL95" i="25"/>
  <c r="AK112" i="25"/>
  <c r="AK101" i="25"/>
  <c r="BO69" i="10"/>
  <c r="V69" i="10" s="1"/>
  <c r="G69" i="10" s="1"/>
  <c r="AL90" i="25"/>
  <c r="AK111" i="25"/>
  <c r="AK108" i="25"/>
  <c r="V93" i="10"/>
  <c r="BO71" i="10"/>
  <c r="V71" i="10" s="1"/>
  <c r="G71" i="10" s="1"/>
  <c r="AL92" i="25"/>
  <c r="BN50" i="10"/>
  <c r="BN44" i="20" s="1"/>
  <c r="BN43" i="20" s="1"/>
  <c r="AK123" i="25"/>
  <c r="AK122" i="25"/>
  <c r="AK107" i="25"/>
  <c r="BO75" i="10"/>
  <c r="V75" i="10" s="1"/>
  <c r="AL96" i="25"/>
  <c r="V104" i="10"/>
  <c r="G104" i="10" s="1"/>
  <c r="AK119" i="25"/>
  <c r="AK121" i="25"/>
  <c r="AK106" i="25"/>
  <c r="BO54" i="10"/>
  <c r="V54" i="10" s="1"/>
  <c r="G54" i="10" s="1"/>
  <c r="AL75" i="25"/>
  <c r="V215" i="18"/>
  <c r="BO61" i="10"/>
  <c r="V61" i="10" s="1"/>
  <c r="AL82" i="25"/>
  <c r="V26" i="14"/>
  <c r="AK118" i="25"/>
  <c r="AK103" i="25"/>
  <c r="AK100" i="25"/>
  <c r="V203" i="18"/>
  <c r="V242" i="18"/>
  <c r="BO55" i="10"/>
  <c r="V55" i="10" s="1"/>
  <c r="G55" i="10" s="1"/>
  <c r="AL76" i="25"/>
  <c r="BO70" i="10"/>
  <c r="V70" i="10" s="1"/>
  <c r="G70" i="10" s="1"/>
  <c r="AL91" i="25"/>
  <c r="AK110" i="25"/>
  <c r="AK120" i="25"/>
  <c r="AK99" i="25"/>
  <c r="V183" i="18"/>
  <c r="V179" i="18"/>
  <c r="G179" i="18" s="1"/>
  <c r="V180" i="18"/>
  <c r="AO24" i="8"/>
  <c r="V188" i="18"/>
  <c r="V249" i="18"/>
  <c r="V191" i="18"/>
  <c r="BO34" i="16"/>
  <c r="BO35" i="16" s="1"/>
  <c r="BP32" i="16" s="1"/>
  <c r="BI20" i="18"/>
  <c r="T20" i="18" s="1"/>
  <c r="BI29" i="18"/>
  <c r="T29" i="18" s="1"/>
  <c r="BJ96" i="18"/>
  <c r="BJ100" i="18" s="1"/>
  <c r="CB87" i="16"/>
  <c r="W13" i="12"/>
  <c r="BG42" i="9"/>
  <c r="BR26" i="10"/>
  <c r="BQ25" i="10"/>
  <c r="BQ13" i="10"/>
  <c r="V40" i="22" s="1"/>
  <c r="BQ35" i="10"/>
  <c r="BQ144" i="14"/>
  <c r="BP170" i="14"/>
  <c r="BP31" i="14" s="1"/>
  <c r="BP164" i="14"/>
  <c r="BP25" i="14" s="1"/>
  <c r="BQ138" i="14"/>
  <c r="BO239" i="18"/>
  <c r="V239" i="18" s="1"/>
  <c r="G239" i="18" s="1"/>
  <c r="V212" i="18"/>
  <c r="BO214" i="18"/>
  <c r="V25" i="14"/>
  <c r="BL142" i="18"/>
  <c r="BL196" i="18" s="1"/>
  <c r="BK34" i="18"/>
  <c r="BK25" i="18"/>
  <c r="BR128" i="14"/>
  <c r="BQ154" i="14"/>
  <c r="BQ15" i="14" s="1"/>
  <c r="BQ204" i="18" s="1"/>
  <c r="BQ231" i="18" s="1"/>
  <c r="L38" i="22"/>
  <c r="BO14" i="10"/>
  <c r="N38" i="22" s="1"/>
  <c r="BO143" i="10"/>
  <c r="BL42" i="20"/>
  <c r="BL50" i="20" s="1"/>
  <c r="BK52" i="7"/>
  <c r="V222" i="18"/>
  <c r="BP172" i="14"/>
  <c r="BP33" i="14" s="1"/>
  <c r="BQ146" i="14"/>
  <c r="V157" i="18"/>
  <c r="BQ115" i="13"/>
  <c r="BP168" i="13"/>
  <c r="BP29" i="13" s="1"/>
  <c r="V31" i="14"/>
  <c r="BQ162" i="13"/>
  <c r="BQ23" i="13" s="1"/>
  <c r="BQ155" i="18" s="1"/>
  <c r="BQ182" i="18" s="1"/>
  <c r="BR109" i="13"/>
  <c r="BL170" i="10"/>
  <c r="BL171" i="10"/>
  <c r="BQ121" i="13"/>
  <c r="BP174" i="13"/>
  <c r="BP35" i="13" s="1"/>
  <c r="BP165" i="18"/>
  <c r="BR101" i="13"/>
  <c r="BQ154" i="13"/>
  <c r="BQ15" i="13" s="1"/>
  <c r="BQ147" i="18" s="1"/>
  <c r="BQ174" i="18" s="1"/>
  <c r="BP152" i="14"/>
  <c r="BP13" i="14" s="1"/>
  <c r="BQ126" i="14"/>
  <c r="BP209" i="18"/>
  <c r="BO38" i="6"/>
  <c r="BJ113" i="18"/>
  <c r="BO246" i="18"/>
  <c r="V246" i="18" s="1"/>
  <c r="G246" i="18" s="1"/>
  <c r="V219" i="18"/>
  <c r="BQ103" i="13"/>
  <c r="BP156" i="13"/>
  <c r="BP17" i="13" s="1"/>
  <c r="BO24" i="18"/>
  <c r="BO33" i="18"/>
  <c r="BP258" i="18"/>
  <c r="BP266" i="18" s="1"/>
  <c r="BK25" i="7"/>
  <c r="BL13" i="15"/>
  <c r="BL17" i="15" s="1"/>
  <c r="BL30" i="15"/>
  <c r="BL26" i="6"/>
  <c r="U31" i="15"/>
  <c r="BA49" i="9"/>
  <c r="V20" i="13"/>
  <c r="BH22" i="18"/>
  <c r="BH31" i="18"/>
  <c r="BI110" i="18"/>
  <c r="BI114" i="18" s="1"/>
  <c r="BH19" i="7"/>
  <c r="BI167" i="10"/>
  <c r="BI173" i="10" s="1"/>
  <c r="BR133" i="14"/>
  <c r="BQ159" i="14"/>
  <c r="BQ20" i="14" s="1"/>
  <c r="BQ209" i="18" s="1"/>
  <c r="BQ236" i="18" s="1"/>
  <c r="BF42" i="9"/>
  <c r="V21" i="6"/>
  <c r="BQ111" i="13"/>
  <c r="BP164" i="13"/>
  <c r="BP25" i="13" s="1"/>
  <c r="BO182" i="18"/>
  <c r="V182" i="18" s="1"/>
  <c r="V155" i="18"/>
  <c r="BP165" i="13"/>
  <c r="BP26" i="13" s="1"/>
  <c r="BQ112" i="13"/>
  <c r="BQ168" i="14"/>
  <c r="BQ29" i="14" s="1"/>
  <c r="BQ218" i="18" s="1"/>
  <c r="BQ245" i="18" s="1"/>
  <c r="BR142" i="14"/>
  <c r="BK76" i="16"/>
  <c r="BK16" i="16" s="1"/>
  <c r="BP144" i="18"/>
  <c r="AY22" i="17"/>
  <c r="AX13" i="17"/>
  <c r="AX12" i="7" s="1"/>
  <c r="BR98" i="13"/>
  <c r="BQ151" i="13"/>
  <c r="BQ12" i="13" s="1"/>
  <c r="BR29" i="10"/>
  <c r="BQ38" i="10"/>
  <c r="BQ157" i="10" s="1"/>
  <c r="BO59" i="10"/>
  <c r="V59" i="10" s="1"/>
  <c r="G59" i="10" s="1"/>
  <c r="V88" i="10"/>
  <c r="AX28" i="16"/>
  <c r="AX29" i="16" s="1"/>
  <c r="BQ148" i="14"/>
  <c r="BP174" i="14"/>
  <c r="BP35" i="14" s="1"/>
  <c r="V158" i="18"/>
  <c r="BQ147" i="14"/>
  <c r="BP173" i="14"/>
  <c r="BP34" i="14" s="1"/>
  <c r="BP158" i="10"/>
  <c r="BP163" i="13"/>
  <c r="BP24" i="13" s="1"/>
  <c r="BQ110" i="13"/>
  <c r="BS62" i="12"/>
  <c r="BR13" i="12"/>
  <c r="BO160" i="18"/>
  <c r="V28" i="13"/>
  <c r="BO151" i="18"/>
  <c r="V19" i="13"/>
  <c r="BP159" i="10"/>
  <c r="V152" i="18"/>
  <c r="BM117" i="18"/>
  <c r="BM139" i="18" s="1"/>
  <c r="BL32" i="18"/>
  <c r="BL23" i="18"/>
  <c r="BP218" i="18"/>
  <c r="Y39" i="22"/>
  <c r="BP28" i="12"/>
  <c r="BP29" i="12"/>
  <c r="BJ16" i="16"/>
  <c r="BO192" i="18"/>
  <c r="V192" i="18" s="1"/>
  <c r="V165" i="18"/>
  <c r="U19" i="20"/>
  <c r="V13" i="20" s="1"/>
  <c r="BO175" i="18"/>
  <c r="V175" i="18" s="1"/>
  <c r="G175" i="18" s="1"/>
  <c r="V148" i="18"/>
  <c r="G148" i="18" s="1"/>
  <c r="BQ134" i="14"/>
  <c r="BP160" i="14"/>
  <c r="BP21" i="14" s="1"/>
  <c r="BP157" i="10"/>
  <c r="BQ117" i="13"/>
  <c r="BP170" i="13"/>
  <c r="BP31" i="13" s="1"/>
  <c r="V21" i="12"/>
  <c r="G20" i="12"/>
  <c r="G21" i="12" s="1"/>
  <c r="BO245" i="18"/>
  <c r="V245" i="18" s="1"/>
  <c r="V218" i="18"/>
  <c r="BL199" i="18"/>
  <c r="BL253" i="18" s="1"/>
  <c r="BK35" i="18"/>
  <c r="BK26" i="18"/>
  <c r="BP216" i="18"/>
  <c r="BO68" i="10"/>
  <c r="V68" i="10" s="1"/>
  <c r="V97" i="10"/>
  <c r="BO72" i="10"/>
  <c r="V72" i="10" s="1"/>
  <c r="V101" i="10"/>
  <c r="AW13" i="7"/>
  <c r="P13" i="7" s="1"/>
  <c r="P14" i="16"/>
  <c r="BO223" i="18"/>
  <c r="V34" i="14"/>
  <c r="BR30" i="10"/>
  <c r="BQ39" i="10"/>
  <c r="BQ158" i="10" s="1"/>
  <c r="BM227" i="18"/>
  <c r="BP167" i="13"/>
  <c r="BP28" i="13" s="1"/>
  <c r="BQ114" i="13"/>
  <c r="BP158" i="13"/>
  <c r="BP19" i="13" s="1"/>
  <c r="BQ105" i="13"/>
  <c r="BP156" i="10"/>
  <c r="BN64" i="20"/>
  <c r="BN226" i="18" s="1"/>
  <c r="BN39" i="6"/>
  <c r="V224" i="18"/>
  <c r="G224" i="18" s="1"/>
  <c r="BR31" i="10"/>
  <c r="BQ40" i="10"/>
  <c r="BQ159" i="10" s="1"/>
  <c r="BL62" i="20"/>
  <c r="BL97" i="18"/>
  <c r="BO234" i="18"/>
  <c r="V234" i="18" s="1"/>
  <c r="G234" i="18" s="1"/>
  <c r="V207" i="18"/>
  <c r="G207" i="18" s="1"/>
  <c r="V35" i="14"/>
  <c r="BR116" i="12"/>
  <c r="BQ27" i="12"/>
  <c r="AT46" i="19"/>
  <c r="O45" i="19"/>
  <c r="BR102" i="13"/>
  <c r="BQ155" i="13"/>
  <c r="BQ16" i="13" s="1"/>
  <c r="BQ148" i="18" s="1"/>
  <c r="BQ175" i="18" s="1"/>
  <c r="V96" i="10"/>
  <c r="BO20" i="16"/>
  <c r="BP57" i="16"/>
  <c r="BP60" i="16" s="1"/>
  <c r="BP173" i="13"/>
  <c r="BP34" i="13" s="1"/>
  <c r="BQ120" i="13"/>
  <c r="AX14" i="17"/>
  <c r="AX35" i="6"/>
  <c r="BO162" i="18"/>
  <c r="V30" i="13"/>
  <c r="BO163" i="18"/>
  <c r="V31" i="13"/>
  <c r="BQ132" i="14"/>
  <c r="BP158" i="14"/>
  <c r="BP19" i="14" s="1"/>
  <c r="V90" i="10"/>
  <c r="G90" i="10" s="1"/>
  <c r="P12" i="7"/>
  <c r="BQ166" i="14"/>
  <c r="BQ27" i="14" s="1"/>
  <c r="BQ216" i="18" s="1"/>
  <c r="BQ243" i="18" s="1"/>
  <c r="BR140" i="14"/>
  <c r="V98" i="10"/>
  <c r="G98" i="10" s="1"/>
  <c r="BQ122" i="13"/>
  <c r="BP175" i="13"/>
  <c r="BP36" i="13" s="1"/>
  <c r="V166" i="18"/>
  <c r="V220" i="18"/>
  <c r="G36" i="22"/>
  <c r="O36" i="22" s="1"/>
  <c r="BM32" i="15"/>
  <c r="BM11" i="6"/>
  <c r="BM44" i="20"/>
  <c r="BM43" i="20" s="1"/>
  <c r="BM15" i="15"/>
  <c r="BM56" i="20"/>
  <c r="BM31" i="15"/>
  <c r="BD32" i="9"/>
  <c r="BM168" i="10"/>
  <c r="BQ106" i="13"/>
  <c r="BP159" i="13"/>
  <c r="BP20" i="13" s="1"/>
  <c r="BP163" i="14"/>
  <c r="BP24" i="14" s="1"/>
  <c r="BQ137" i="14"/>
  <c r="V100" i="10"/>
  <c r="G100" i="10" s="1"/>
  <c r="BQ107" i="13"/>
  <c r="BP160" i="13"/>
  <c r="BP21" i="13" s="1"/>
  <c r="AU59" i="19"/>
  <c r="AU60" i="19" s="1"/>
  <c r="AU41" i="19" s="1"/>
  <c r="AU42" i="19" s="1"/>
  <c r="BQ151" i="14"/>
  <c r="BQ12" i="14" s="1"/>
  <c r="BR125" i="14"/>
  <c r="BR28" i="10"/>
  <c r="BQ37" i="10"/>
  <c r="BQ156" i="10" s="1"/>
  <c r="BP207" i="18"/>
  <c r="V251" i="18"/>
  <c r="BM29" i="15"/>
  <c r="BL27" i="7"/>
  <c r="U27" i="7" s="1"/>
  <c r="BQ139" i="14"/>
  <c r="BP165" i="14"/>
  <c r="BP26" i="14" s="1"/>
  <c r="BD45" i="9"/>
  <c r="BY46" i="16"/>
  <c r="BY47" i="16" s="1"/>
  <c r="BZ44" i="16" s="1"/>
  <c r="AZ49" i="9"/>
  <c r="T34" i="6"/>
  <c r="BP148" i="18"/>
  <c r="BN15" i="20"/>
  <c r="V16" i="20"/>
  <c r="G16" i="20" s="1"/>
  <c r="BQ116" i="13"/>
  <c r="BP169" i="13"/>
  <c r="BP30" i="13" s="1"/>
  <c r="BO154" i="18"/>
  <c r="V22" i="13"/>
  <c r="BO51" i="10"/>
  <c r="BO79" i="10"/>
  <c r="V80" i="10"/>
  <c r="BO62" i="10"/>
  <c r="V62" i="10" s="1"/>
  <c r="V91" i="10"/>
  <c r="BQ13" i="19"/>
  <c r="BQ16" i="19" s="1"/>
  <c r="BP36" i="7"/>
  <c r="V103" i="10"/>
  <c r="G103" i="10" s="1"/>
  <c r="BO243" i="18"/>
  <c r="V243" i="18" s="1"/>
  <c r="V216" i="18"/>
  <c r="BO168" i="18"/>
  <c r="V36" i="13"/>
  <c r="G36" i="13" s="1"/>
  <c r="V193" i="18"/>
  <c r="V247" i="18"/>
  <c r="BQ162" i="14"/>
  <c r="BQ23" i="14" s="1"/>
  <c r="BQ212" i="18" s="1"/>
  <c r="BQ239" i="18" s="1"/>
  <c r="BR136" i="14"/>
  <c r="BO213" i="18"/>
  <c r="V24" i="14"/>
  <c r="V33" i="14"/>
  <c r="CE98" i="16"/>
  <c r="CE99" i="16" s="1"/>
  <c r="CF96" i="16" s="1"/>
  <c r="BP201" i="18"/>
  <c r="BM170" i="18"/>
  <c r="BQ157" i="14"/>
  <c r="BQ18" i="14" s="1"/>
  <c r="BQ207" i="18" s="1"/>
  <c r="BQ234" i="18" s="1"/>
  <c r="BR131" i="14"/>
  <c r="BO11" i="14"/>
  <c r="BQ118" i="13"/>
  <c r="BP171" i="13"/>
  <c r="BP32" i="13" s="1"/>
  <c r="CB65" i="16"/>
  <c r="CB66" i="16" s="1"/>
  <c r="CC63" i="16" s="1"/>
  <c r="BP171" i="14"/>
  <c r="BP32" i="14" s="1"/>
  <c r="BQ145" i="14"/>
  <c r="V208" i="18"/>
  <c r="V99" i="10"/>
  <c r="BM226" i="18"/>
  <c r="BP145" i="18"/>
  <c r="V81" i="10"/>
  <c r="V87" i="10"/>
  <c r="V14" i="20"/>
  <c r="G14" i="20" s="1"/>
  <c r="Z87" i="16"/>
  <c r="Z88" i="16" s="1"/>
  <c r="AA85" i="16" s="1"/>
  <c r="X40" i="22"/>
  <c r="BQ14" i="12"/>
  <c r="BQ15" i="12"/>
  <c r="BQ21" i="6" s="1"/>
  <c r="AR39" i="18"/>
  <c r="CH54" i="16"/>
  <c r="CH55" i="16" s="1"/>
  <c r="CI52" i="16" s="1"/>
  <c r="BP219" i="18"/>
  <c r="BI17" i="8"/>
  <c r="T17" i="8" s="1"/>
  <c r="T113" i="18"/>
  <c r="BN33" i="6"/>
  <c r="BN63" i="20"/>
  <c r="BQ108" i="13"/>
  <c r="BP161" i="13"/>
  <c r="BP22" i="13" s="1"/>
  <c r="BL19" i="8"/>
  <c r="U19" i="8" s="1"/>
  <c r="U227" i="18"/>
  <c r="BO66" i="10"/>
  <c r="V66" i="10" s="1"/>
  <c r="V95" i="10"/>
  <c r="BO56" i="10"/>
  <c r="V56" i="10" s="1"/>
  <c r="V85" i="10"/>
  <c r="BP160" i="10"/>
  <c r="BP155" i="10"/>
  <c r="BO211" i="18"/>
  <c r="V22" i="14"/>
  <c r="BP212" i="18"/>
  <c r="BO150" i="18"/>
  <c r="V18" i="13"/>
  <c r="BP153" i="14"/>
  <c r="BP14" i="14" s="1"/>
  <c r="BQ127" i="14"/>
  <c r="BL17" i="17"/>
  <c r="U31" i="17"/>
  <c r="BO228" i="18"/>
  <c r="BL55" i="20"/>
  <c r="U55" i="20" s="1"/>
  <c r="U56" i="20"/>
  <c r="Z65" i="16"/>
  <c r="H65" i="16" s="1"/>
  <c r="Z39" i="22"/>
  <c r="BP22" i="12"/>
  <c r="BP38" i="6" s="1"/>
  <c r="BP21" i="12"/>
  <c r="BR99" i="13"/>
  <c r="BQ152" i="13"/>
  <c r="BQ13" i="13" s="1"/>
  <c r="BQ145" i="18" s="1"/>
  <c r="BQ172" i="18" s="1"/>
  <c r="BO32" i="6"/>
  <c r="V29" i="12"/>
  <c r="V21" i="14"/>
  <c r="BR130" i="14"/>
  <c r="BQ156" i="14"/>
  <c r="BQ17" i="14" s="1"/>
  <c r="BQ206" i="18" s="1"/>
  <c r="BQ233" i="18" s="1"/>
  <c r="AQ28" i="18"/>
  <c r="E28" i="18" s="1"/>
  <c r="E27" i="18" s="1"/>
  <c r="T112" i="18"/>
  <c r="BR143" i="14"/>
  <c r="BQ169" i="14"/>
  <c r="BQ30" i="14" s="1"/>
  <c r="BQ219" i="18" s="1"/>
  <c r="BQ246" i="18" s="1"/>
  <c r="P29" i="16"/>
  <c r="Q26" i="16" s="1"/>
  <c r="BO30" i="18"/>
  <c r="BO21" i="18"/>
  <c r="BP103" i="18"/>
  <c r="BP107" i="18" s="1"/>
  <c r="BO65" i="10"/>
  <c r="V65" i="10" s="1"/>
  <c r="V94" i="10"/>
  <c r="BO60" i="10"/>
  <c r="V60" i="10" s="1"/>
  <c r="V89" i="10"/>
  <c r="T100" i="18"/>
  <c r="U96" i="18" s="1"/>
  <c r="BQ141" i="14"/>
  <c r="BP167" i="14"/>
  <c r="BP28" i="14" s="1"/>
  <c r="BR32" i="10"/>
  <c r="BQ41" i="10"/>
  <c r="BQ160" i="10" s="1"/>
  <c r="BR27" i="10"/>
  <c r="BQ36" i="10"/>
  <c r="BQ155" i="10" s="1"/>
  <c r="BQ135" i="14"/>
  <c r="BP161" i="14"/>
  <c r="BP22" i="14" s="1"/>
  <c r="BO146" i="18"/>
  <c r="V14" i="13"/>
  <c r="G14" i="13" s="1"/>
  <c r="K37" i="22"/>
  <c r="M37" i="22" s="1"/>
  <c r="BN141" i="10"/>
  <c r="BN162" i="10"/>
  <c r="AE37" i="22" s="1"/>
  <c r="BO171" i="18"/>
  <c r="V144" i="18"/>
  <c r="G144" i="18" s="1"/>
  <c r="BQ104" i="13"/>
  <c r="BP157" i="13"/>
  <c r="BP18" i="13" s="1"/>
  <c r="BO172" i="18"/>
  <c r="V172" i="18" s="1"/>
  <c r="G172" i="18" s="1"/>
  <c r="V145" i="18"/>
  <c r="G145" i="18" s="1"/>
  <c r="BL32" i="17"/>
  <c r="BM29" i="17" s="1"/>
  <c r="BL41" i="16"/>
  <c r="BM38" i="16" s="1"/>
  <c r="BL17" i="16"/>
  <c r="BL34" i="6" s="1"/>
  <c r="BO174" i="18"/>
  <c r="V174" i="18" s="1"/>
  <c r="G174" i="18" s="1"/>
  <c r="V147" i="18"/>
  <c r="G147" i="18" s="1"/>
  <c r="G12" i="14"/>
  <c r="BO205" i="18"/>
  <c r="V16" i="14"/>
  <c r="O42" i="19"/>
  <c r="P39" i="19" s="1"/>
  <c r="AZ47" i="9"/>
  <c r="BI20" i="6"/>
  <c r="Q32" i="22" s="1"/>
  <c r="T22" i="6"/>
  <c r="BR171" i="12"/>
  <c r="BQ20" i="12"/>
  <c r="V19" i="14"/>
  <c r="BO159" i="18"/>
  <c r="V27" i="13"/>
  <c r="BP206" i="18"/>
  <c r="BJ15" i="8"/>
  <c r="BP204" i="18"/>
  <c r="BP86" i="10"/>
  <c r="AM78" i="25" s="1"/>
  <c r="BP85" i="10"/>
  <c r="AM77" i="25" s="1"/>
  <c r="BP101" i="10"/>
  <c r="AM93" i="25" s="1"/>
  <c r="BP91" i="10"/>
  <c r="AM83" i="25" s="1"/>
  <c r="BP97" i="10"/>
  <c r="AM89" i="25" s="1"/>
  <c r="BP99" i="10"/>
  <c r="AM91" i="25" s="1"/>
  <c r="BP96" i="10"/>
  <c r="AM88" i="25" s="1"/>
  <c r="BP92" i="10"/>
  <c r="AM84" i="25" s="1"/>
  <c r="BP154" i="10"/>
  <c r="BP83" i="10"/>
  <c r="AM75" i="25" s="1"/>
  <c r="BP95" i="10"/>
  <c r="AM87" i="25" s="1"/>
  <c r="BP88" i="10"/>
  <c r="AM80" i="25" s="1"/>
  <c r="BP87" i="10"/>
  <c r="AM79" i="25" s="1"/>
  <c r="BP93" i="10"/>
  <c r="AM85" i="25" s="1"/>
  <c r="BP90" i="10"/>
  <c r="AM82" i="25" s="1"/>
  <c r="BP84" i="10"/>
  <c r="AM76" i="25" s="1"/>
  <c r="BP98" i="10"/>
  <c r="AM90" i="25" s="1"/>
  <c r="BP104" i="10"/>
  <c r="AM96" i="25" s="1"/>
  <c r="BP89" i="10"/>
  <c r="AM81" i="25" s="1"/>
  <c r="BP103" i="10"/>
  <c r="AM95" i="25" s="1"/>
  <c r="BP82" i="10"/>
  <c r="AM74" i="25" s="1"/>
  <c r="BP81" i="10"/>
  <c r="AM73" i="25" s="1"/>
  <c r="BP100" i="10"/>
  <c r="AM92" i="25" s="1"/>
  <c r="BP94" i="10"/>
  <c r="AM86" i="25" s="1"/>
  <c r="BP34" i="10"/>
  <c r="BP102" i="10"/>
  <c r="AM94" i="25" s="1"/>
  <c r="BP80" i="10"/>
  <c r="AM72" i="25" s="1"/>
  <c r="AW40" i="6"/>
  <c r="AW15" i="16"/>
  <c r="AN17" i="9" s="1"/>
  <c r="P18" i="16"/>
  <c r="BO73" i="10"/>
  <c r="V73" i="10" s="1"/>
  <c r="V102" i="10"/>
  <c r="G102" i="10" s="1"/>
  <c r="BO57" i="10"/>
  <c r="V57" i="10" s="1"/>
  <c r="G57" i="10" s="1"/>
  <c r="V86" i="10"/>
  <c r="BO217" i="18"/>
  <c r="V28" i="14"/>
  <c r="V34" i="10"/>
  <c r="V84" i="10"/>
  <c r="V112" i="10" s="1"/>
  <c r="BQ100" i="13"/>
  <c r="BP153" i="13"/>
  <c r="BP14" i="13" s="1"/>
  <c r="G37" i="22"/>
  <c r="O37" i="22" s="1"/>
  <c r="BN31" i="15"/>
  <c r="BE32" i="9"/>
  <c r="BN11" i="6"/>
  <c r="BN168" i="10"/>
  <c r="BL18" i="8"/>
  <c r="U18" i="8" s="1"/>
  <c r="U170" i="18"/>
  <c r="U196" i="18" s="1"/>
  <c r="V142" i="18" s="1"/>
  <c r="G12" i="13"/>
  <c r="V201" i="18"/>
  <c r="G201" i="18" s="1"/>
  <c r="V25" i="13"/>
  <c r="AW31" i="6"/>
  <c r="R20" i="22" s="1"/>
  <c r="P35" i="6"/>
  <c r="BP155" i="18"/>
  <c r="BK17" i="16"/>
  <c r="U40" i="16"/>
  <c r="BP155" i="14"/>
  <c r="BP16" i="14" s="1"/>
  <c r="BQ129" i="14"/>
  <c r="U43" i="20"/>
  <c r="U50" i="20" s="1"/>
  <c r="V42" i="20" s="1"/>
  <c r="BP26" i="7"/>
  <c r="BQ21" i="15"/>
  <c r="BQ25" i="15" s="1"/>
  <c r="V194" i="18"/>
  <c r="G194" i="18" s="1"/>
  <c r="BR119" i="13"/>
  <c r="BQ172" i="13"/>
  <c r="BQ33" i="13" s="1"/>
  <c r="BQ165" i="18" s="1"/>
  <c r="BQ192" i="18" s="1"/>
  <c r="BP147" i="18"/>
  <c r="V202" i="18"/>
  <c r="BO229" i="18"/>
  <c r="V229" i="18" s="1"/>
  <c r="BM13" i="20"/>
  <c r="BM19" i="20" s="1"/>
  <c r="BL49" i="7"/>
  <c r="U49" i="7" s="1"/>
  <c r="BL29" i="7"/>
  <c r="U29" i="7" s="1"/>
  <c r="BP166" i="13"/>
  <c r="BP27" i="13" s="1"/>
  <c r="BQ113" i="13"/>
  <c r="K33" i="7"/>
  <c r="BZ51" i="14"/>
  <c r="AQ17" i="6"/>
  <c r="AQ18" i="6" s="1"/>
  <c r="P14" i="22"/>
  <c r="AH33" i="9"/>
  <c r="AB14" i="22" s="1"/>
  <c r="AR14" i="6"/>
  <c r="AS49" i="18"/>
  <c r="AS159" i="11"/>
  <c r="AS160" i="11"/>
  <c r="CM46" i="13"/>
  <c r="AT249" i="11"/>
  <c r="O251" i="11"/>
  <c r="AS61" i="18"/>
  <c r="AS364" i="11"/>
  <c r="AS363" i="11"/>
  <c r="AT351" i="11"/>
  <c r="AT354" i="11" s="1"/>
  <c r="AU350" i="11" s="1"/>
  <c r="O353" i="11"/>
  <c r="AR67" i="18"/>
  <c r="AS21" i="11"/>
  <c r="AR16" i="11"/>
  <c r="AR24" i="7" s="1"/>
  <c r="AR23" i="7" s="1"/>
  <c r="AI12" i="9" s="1"/>
  <c r="AS381" i="11"/>
  <c r="AS62" i="18"/>
  <c r="AS380" i="11"/>
  <c r="AS63" i="18"/>
  <c r="AS397" i="11"/>
  <c r="AS398" i="11"/>
  <c r="E67" i="18"/>
  <c r="N93" i="18"/>
  <c r="O39" i="18" s="1"/>
  <c r="BW58" i="14"/>
  <c r="BW46" i="14"/>
  <c r="AS52" i="18"/>
  <c r="AS211" i="11"/>
  <c r="AS210" i="11"/>
  <c r="AT164" i="11"/>
  <c r="AT167" i="11" s="1"/>
  <c r="AU163" i="11" s="1"/>
  <c r="O166" i="11"/>
  <c r="AH33" i="7"/>
  <c r="AQ13" i="8"/>
  <c r="N13" i="8" s="1"/>
  <c r="N13" i="18"/>
  <c r="BW44" i="13"/>
  <c r="AT28" i="11"/>
  <c r="AT31" i="11" s="1"/>
  <c r="AU27" i="11" s="1"/>
  <c r="O30" i="11"/>
  <c r="AT402" i="11"/>
  <c r="O404" i="11"/>
  <c r="CA54" i="14"/>
  <c r="AT232" i="11"/>
  <c r="AT235" i="11" s="1"/>
  <c r="AU231" i="11" s="1"/>
  <c r="O234" i="11"/>
  <c r="AP54" i="20"/>
  <c r="AP68" i="20" s="1"/>
  <c r="AP67" i="20" s="1"/>
  <c r="AO73" i="20"/>
  <c r="AO51" i="7" s="1"/>
  <c r="AO72" i="20"/>
  <c r="AO31" i="7" s="1"/>
  <c r="AS143" i="11"/>
  <c r="AS142" i="11"/>
  <c r="AS48" i="18"/>
  <c r="AS245" i="11"/>
  <c r="AS244" i="11"/>
  <c r="AS54" i="18"/>
  <c r="CA49" i="14"/>
  <c r="CB53" i="14"/>
  <c r="AT181" i="11"/>
  <c r="O183" i="11"/>
  <c r="BW59" i="14"/>
  <c r="AT198" i="11"/>
  <c r="AT201" i="11" s="1"/>
  <c r="AU197" i="11" s="1"/>
  <c r="O200" i="11"/>
  <c r="AS65" i="18"/>
  <c r="AS432" i="11"/>
  <c r="AS431" i="11"/>
  <c r="BW62" i="14"/>
  <c r="AT62" i="11"/>
  <c r="O64" i="11"/>
  <c r="N16" i="18"/>
  <c r="E66" i="18"/>
  <c r="AS74" i="11"/>
  <c r="AS75" i="11"/>
  <c r="AS44" i="18"/>
  <c r="CA57" i="14"/>
  <c r="AT96" i="11"/>
  <c r="O98" i="11"/>
  <c r="AI50" i="6"/>
  <c r="AI35" i="19"/>
  <c r="AJ32" i="19" s="1"/>
  <c r="AI35" i="8"/>
  <c r="CM45" i="13"/>
  <c r="CA56" i="14"/>
  <c r="BW55" i="14"/>
  <c r="AS43" i="18"/>
  <c r="AS58" i="11"/>
  <c r="AS57" i="11"/>
  <c r="AP44" i="6"/>
  <c r="AP46" i="6"/>
  <c r="AG8" i="9"/>
  <c r="AG9" i="9" s="1"/>
  <c r="AG10" i="9" s="1"/>
  <c r="BW45" i="14"/>
  <c r="BW52" i="14"/>
  <c r="AT113" i="11"/>
  <c r="O115" i="11"/>
  <c r="AS45" i="18"/>
  <c r="AS91" i="11"/>
  <c r="AS92" i="11"/>
  <c r="BY47" i="14"/>
  <c r="CM48" i="13"/>
  <c r="AT385" i="11"/>
  <c r="AT388" i="11" s="1"/>
  <c r="AU384" i="11" s="1"/>
  <c r="O387" i="11"/>
  <c r="AS312" i="11"/>
  <c r="AS313" i="11"/>
  <c r="AS58" i="18"/>
  <c r="N13" i="6"/>
  <c r="N17" i="6" s="1"/>
  <c r="E15" i="6"/>
  <c r="E13" i="6" s="1"/>
  <c r="E17" i="6" s="1"/>
  <c r="AT130" i="11"/>
  <c r="AT133" i="11" s="1"/>
  <c r="AU129" i="11" s="1"/>
  <c r="O132" i="11"/>
  <c r="AS330" i="11"/>
  <c r="AS59" i="18"/>
  <c r="AS329" i="11"/>
  <c r="AS60" i="18"/>
  <c r="AS346" i="11"/>
  <c r="AS347" i="11"/>
  <c r="AQ18" i="18"/>
  <c r="N19" i="18"/>
  <c r="N18" i="18" s="1"/>
  <c r="E19" i="18"/>
  <c r="E18" i="18" s="1"/>
  <c r="AQ20" i="7"/>
  <c r="AS56" i="18"/>
  <c r="AS279" i="11"/>
  <c r="AS278" i="11"/>
  <c r="K21" i="19"/>
  <c r="AH23" i="19"/>
  <c r="AT368" i="11"/>
  <c r="AT371" i="11" s="1"/>
  <c r="AU367" i="11" s="1"/>
  <c r="O370" i="11"/>
  <c r="AS47" i="18"/>
  <c r="AS126" i="11"/>
  <c r="AS125" i="11"/>
  <c r="AT266" i="11"/>
  <c r="O268" i="11"/>
  <c r="AS50" i="18"/>
  <c r="AS176" i="11"/>
  <c r="AS177" i="11"/>
  <c r="AT334" i="11"/>
  <c r="O336" i="11"/>
  <c r="AR15" i="6"/>
  <c r="AS46" i="18"/>
  <c r="AS108" i="11"/>
  <c r="AS109" i="11"/>
  <c r="AS415" i="11"/>
  <c r="AS64" i="18"/>
  <c r="AS414" i="11"/>
  <c r="AT419" i="11"/>
  <c r="O421" i="11"/>
  <c r="BW48" i="14"/>
  <c r="AT45" i="11"/>
  <c r="O47" i="11"/>
  <c r="AT79" i="11"/>
  <c r="O81" i="11"/>
  <c r="BZ60" i="14"/>
  <c r="AS41" i="11"/>
  <c r="AS42" i="18"/>
  <c r="AS40" i="11"/>
  <c r="AT300" i="11"/>
  <c r="O302" i="11"/>
  <c r="Y11" i="9"/>
  <c r="N23" i="7"/>
  <c r="E24" i="7"/>
  <c r="E23" i="7" s="1"/>
  <c r="F12" i="9" s="1"/>
  <c r="AS227" i="11"/>
  <c r="AS228" i="11"/>
  <c r="AS53" i="18"/>
  <c r="AT215" i="11"/>
  <c r="O217" i="11"/>
  <c r="CM47" i="13"/>
  <c r="AS41" i="18"/>
  <c r="AS24" i="11"/>
  <c r="AS23" i="11"/>
  <c r="AS13" i="11"/>
  <c r="AS51" i="18"/>
  <c r="AS194" i="11"/>
  <c r="AS193" i="11"/>
  <c r="AT317" i="11"/>
  <c r="AT320" i="11" s="1"/>
  <c r="AU316" i="11" s="1"/>
  <c r="O319" i="11"/>
  <c r="BW50" i="14"/>
  <c r="CD44" i="14"/>
  <c r="AR58" i="20"/>
  <c r="AR66" i="18"/>
  <c r="AT436" i="11"/>
  <c r="O438" i="11"/>
  <c r="AS262" i="11"/>
  <c r="AS261" i="11"/>
  <c r="AS55" i="18"/>
  <c r="AT283" i="11"/>
  <c r="O285" i="11"/>
  <c r="AS57" i="18"/>
  <c r="AS296" i="11"/>
  <c r="AS295" i="11"/>
  <c r="L21" i="8"/>
  <c r="AI11" i="8"/>
  <c r="AT147" i="11"/>
  <c r="O149" i="11"/>
  <c r="BZ61" i="14"/>
  <c r="AU80" i="11"/>
  <c r="AU267" i="11"/>
  <c r="AU386" i="11"/>
  <c r="AU250" i="11"/>
  <c r="AU233" i="11"/>
  <c r="AU182" i="11"/>
  <c r="AU284" i="11"/>
  <c r="AU29" i="11"/>
  <c r="AU199" i="11"/>
  <c r="AU301" i="11"/>
  <c r="AU46" i="11"/>
  <c r="AU352" i="11"/>
  <c r="AU63" i="11"/>
  <c r="AU114" i="11"/>
  <c r="AU318" i="11"/>
  <c r="AU437" i="11"/>
  <c r="AU148" i="11"/>
  <c r="AU97" i="11"/>
  <c r="AU420" i="11"/>
  <c r="AU216" i="11"/>
  <c r="AU369" i="11"/>
  <c r="AU403" i="11"/>
  <c r="AU335" i="11"/>
  <c r="AU131" i="11"/>
  <c r="AU165" i="11"/>
  <c r="BN56" i="20" l="1"/>
  <c r="BN55" i="20" s="1"/>
  <c r="V115" i="10"/>
  <c r="V127" i="10"/>
  <c r="V109" i="10"/>
  <c r="BN15" i="15"/>
  <c r="BP16" i="20"/>
  <c r="BP17" i="20"/>
  <c r="W17" i="20" s="1"/>
  <c r="V128" i="10"/>
  <c r="G128" i="10"/>
  <c r="V121" i="10"/>
  <c r="U57" i="20"/>
  <c r="V132" i="10"/>
  <c r="BO63" i="20"/>
  <c r="BO169" i="18" s="1"/>
  <c r="G75" i="10"/>
  <c r="G132" i="10" s="1"/>
  <c r="V110" i="10"/>
  <c r="G126" i="10"/>
  <c r="AS382" i="11"/>
  <c r="AT378" i="11" s="1"/>
  <c r="V126" i="10"/>
  <c r="AU45" i="19"/>
  <c r="V124" i="10"/>
  <c r="AL103" i="25"/>
  <c r="AL118" i="25"/>
  <c r="Z66" i="16"/>
  <c r="AA63" i="16" s="1"/>
  <c r="AN18" i="9"/>
  <c r="V120" i="10"/>
  <c r="AL110" i="25"/>
  <c r="BP11" i="13"/>
  <c r="BP63" i="20" s="1"/>
  <c r="BO143" i="18"/>
  <c r="V143" i="18" s="1"/>
  <c r="G143" i="18" s="1"/>
  <c r="BP153" i="10"/>
  <c r="AD39" i="22" s="1"/>
  <c r="AL111" i="25"/>
  <c r="AL107" i="25"/>
  <c r="AL122" i="25"/>
  <c r="AL106" i="25"/>
  <c r="AL121" i="25"/>
  <c r="AL100" i="25"/>
  <c r="AL117" i="25"/>
  <c r="AL120" i="25"/>
  <c r="AL115" i="25"/>
  <c r="AM103" i="25"/>
  <c r="AM104" i="25"/>
  <c r="AM114" i="25"/>
  <c r="AM105" i="25"/>
  <c r="AM100" i="25"/>
  <c r="AM106" i="25"/>
  <c r="AM107" i="25"/>
  <c r="AM99" i="25"/>
  <c r="AM101" i="25"/>
  <c r="AM109" i="25"/>
  <c r="AM118" i="25"/>
  <c r="AM110" i="25"/>
  <c r="AM115" i="25"/>
  <c r="AM119" i="25"/>
  <c r="AM113" i="25"/>
  <c r="AM120" i="25"/>
  <c r="AM121" i="25"/>
  <c r="AM122" i="25"/>
  <c r="AM111" i="25"/>
  <c r="AM112" i="25"/>
  <c r="AM123" i="25"/>
  <c r="AM108" i="25"/>
  <c r="AM117" i="25"/>
  <c r="AM116" i="25"/>
  <c r="AL109" i="25"/>
  <c r="AL113" i="25"/>
  <c r="AL105" i="25"/>
  <c r="AL101" i="25"/>
  <c r="AL119" i="25"/>
  <c r="AL99" i="25"/>
  <c r="BN32" i="15"/>
  <c r="BN27" i="7" s="1"/>
  <c r="AL116" i="25"/>
  <c r="AM102" i="25"/>
  <c r="V111" i="10"/>
  <c r="AL114" i="25"/>
  <c r="AL104" i="25"/>
  <c r="AL102" i="25"/>
  <c r="AL123" i="25"/>
  <c r="AL112" i="25"/>
  <c r="AL108" i="25"/>
  <c r="AS110" i="11"/>
  <c r="AT106" i="11" s="1"/>
  <c r="AQ28" i="6"/>
  <c r="J14" i="22" s="1"/>
  <c r="V11" i="14"/>
  <c r="AS161" i="11"/>
  <c r="AT157" i="11" s="1"/>
  <c r="V11" i="13"/>
  <c r="AQ27" i="18"/>
  <c r="CC65" i="16"/>
  <c r="CC66" i="16" s="1"/>
  <c r="CD63" i="16" s="1"/>
  <c r="CD65" i="16" s="1"/>
  <c r="BH42" i="9"/>
  <c r="BM42" i="20"/>
  <c r="BM50" i="20" s="1"/>
  <c r="BL52" i="7"/>
  <c r="U52" i="7" s="1"/>
  <c r="BN26" i="6"/>
  <c r="BE38" i="9" s="1"/>
  <c r="V114" i="10"/>
  <c r="L39" i="22"/>
  <c r="BP14" i="10"/>
  <c r="N39" i="22" s="1"/>
  <c r="BP143" i="10"/>
  <c r="BP61" i="10"/>
  <c r="BP68" i="10"/>
  <c r="BC49" i="9"/>
  <c r="BS99" i="13"/>
  <c r="BR152" i="13"/>
  <c r="BR13" i="13" s="1"/>
  <c r="BR145" i="18" s="1"/>
  <c r="BR172" i="18" s="1"/>
  <c r="V228" i="18"/>
  <c r="BR157" i="14"/>
  <c r="BR18" i="14" s="1"/>
  <c r="BR207" i="18" s="1"/>
  <c r="BR234" i="18" s="1"/>
  <c r="BS131" i="14"/>
  <c r="BO181" i="18"/>
  <c r="V181" i="18" s="1"/>
  <c r="V154" i="18"/>
  <c r="BP215" i="18"/>
  <c r="BR151" i="14"/>
  <c r="BR12" i="14" s="1"/>
  <c r="W12" i="14" s="1"/>
  <c r="BS125" i="14"/>
  <c r="BP213" i="18"/>
  <c r="BN29" i="15"/>
  <c r="BM27" i="7"/>
  <c r="AX31" i="6"/>
  <c r="R21" i="22" s="1"/>
  <c r="BS102" i="13"/>
  <c r="BR155" i="13"/>
  <c r="BR16" i="13" s="1"/>
  <c r="U62" i="20"/>
  <c r="BL98" i="18"/>
  <c r="BR114" i="13"/>
  <c r="BQ167" i="13"/>
  <c r="BQ28" i="13" s="1"/>
  <c r="BQ160" i="18" s="1"/>
  <c r="BQ187" i="18" s="1"/>
  <c r="BO178" i="18"/>
  <c r="V178" i="18" s="1"/>
  <c r="V151" i="18"/>
  <c r="G151" i="18" s="1"/>
  <c r="V116" i="10"/>
  <c r="AY24" i="17"/>
  <c r="AY25" i="17" s="1"/>
  <c r="BQ165" i="13"/>
  <c r="BQ26" i="13" s="1"/>
  <c r="BQ158" i="18" s="1"/>
  <c r="BQ185" i="18" s="1"/>
  <c r="BR112" i="13"/>
  <c r="BO241" i="18"/>
  <c r="V241" i="18" s="1"/>
  <c r="V214" i="18"/>
  <c r="G214" i="18" s="1"/>
  <c r="BR25" i="10"/>
  <c r="BS26" i="10"/>
  <c r="BR13" i="10"/>
  <c r="BR35" i="10"/>
  <c r="BP62" i="10"/>
  <c r="BP175" i="18"/>
  <c r="BR139" i="14"/>
  <c r="BQ165" i="14"/>
  <c r="BQ26" i="14" s="1"/>
  <c r="BQ215" i="18" s="1"/>
  <c r="BQ242" i="18" s="1"/>
  <c r="BQ201" i="18"/>
  <c r="BP152" i="18"/>
  <c r="BP160" i="18"/>
  <c r="V129" i="10"/>
  <c r="G72" i="10"/>
  <c r="BP158" i="18"/>
  <c r="BJ17" i="8"/>
  <c r="BP192" i="18"/>
  <c r="V131" i="10"/>
  <c r="BK96" i="18"/>
  <c r="BK100" i="18" s="1"/>
  <c r="BJ20" i="18"/>
  <c r="BJ29" i="18"/>
  <c r="BO240" i="18"/>
  <c r="V240" i="18" s="1"/>
  <c r="G240" i="18" s="1"/>
  <c r="V213" i="18"/>
  <c r="BR120" i="13"/>
  <c r="BQ173" i="13"/>
  <c r="BQ34" i="13" s="1"/>
  <c r="BQ166" i="18" s="1"/>
  <c r="BQ193" i="18" s="1"/>
  <c r="BS31" i="10"/>
  <c r="BR40" i="10"/>
  <c r="BR159" i="10" s="1"/>
  <c r="BP245" i="18"/>
  <c r="BO187" i="18"/>
  <c r="V187" i="18" s="1"/>
  <c r="V160" i="18"/>
  <c r="G160" i="18" s="1"/>
  <c r="BP223" i="18"/>
  <c r="BP33" i="18"/>
  <c r="BP47" i="7" s="1"/>
  <c r="BQ258" i="18"/>
  <c r="BQ266" i="18" s="1"/>
  <c r="BP24" i="18"/>
  <c r="BP22" i="7" s="1"/>
  <c r="BP167" i="18"/>
  <c r="BP161" i="18"/>
  <c r="W14" i="12"/>
  <c r="BP159" i="18"/>
  <c r="V130" i="10"/>
  <c r="G73" i="10"/>
  <c r="G130" i="10" s="1"/>
  <c r="BP52" i="10"/>
  <c r="BP59" i="10"/>
  <c r="BP56" i="10"/>
  <c r="BM31" i="17"/>
  <c r="BM32" i="17" s="1"/>
  <c r="BN29" i="17" s="1"/>
  <c r="BS32" i="10"/>
  <c r="BR41" i="10"/>
  <c r="BR160" i="10" s="1"/>
  <c r="V21" i="18"/>
  <c r="G21" i="18"/>
  <c r="BG44" i="9"/>
  <c r="BL41" i="6"/>
  <c r="U41" i="6" s="1"/>
  <c r="U17" i="17"/>
  <c r="BO238" i="18"/>
  <c r="V238" i="18" s="1"/>
  <c r="V211" i="18"/>
  <c r="BQ171" i="14"/>
  <c r="BQ32" i="14" s="1"/>
  <c r="BQ221" i="18" s="1"/>
  <c r="BQ248" i="18" s="1"/>
  <c r="BR145" i="14"/>
  <c r="BP14" i="20"/>
  <c r="BR162" i="14"/>
  <c r="BR23" i="14" s="1"/>
  <c r="BR212" i="18" s="1"/>
  <c r="BR239" i="18" s="1"/>
  <c r="BS136" i="14"/>
  <c r="BR13" i="19"/>
  <c r="BR16" i="19" s="1"/>
  <c r="BQ36" i="7"/>
  <c r="BP162" i="18"/>
  <c r="AV39" i="19"/>
  <c r="BM170" i="10"/>
  <c r="BM171" i="10"/>
  <c r="BP208" i="18"/>
  <c r="BP166" i="18"/>
  <c r="AT47" i="19"/>
  <c r="AT33" i="8"/>
  <c r="O33" i="8" s="1"/>
  <c r="O46" i="19"/>
  <c r="BM19" i="8"/>
  <c r="V125" i="10"/>
  <c r="G68" i="10"/>
  <c r="BP163" i="18"/>
  <c r="U23" i="18"/>
  <c r="BL21" i="7"/>
  <c r="U21" i="7" s="1"/>
  <c r="BQ173" i="14"/>
  <c r="BQ34" i="14" s="1"/>
  <c r="BQ223" i="18" s="1"/>
  <c r="BQ250" i="18" s="1"/>
  <c r="BR147" i="14"/>
  <c r="BS29" i="10"/>
  <c r="BR38" i="10"/>
  <c r="BR157" i="10" s="1"/>
  <c r="BR159" i="14"/>
  <c r="BR20" i="14" s="1"/>
  <c r="BR209" i="18" s="1"/>
  <c r="BR236" i="18" s="1"/>
  <c r="BS133" i="14"/>
  <c r="BO47" i="7"/>
  <c r="V47" i="7" s="1"/>
  <c r="G47" i="7" s="1"/>
  <c r="G33" i="18"/>
  <c r="V33" i="18"/>
  <c r="BF44" i="9"/>
  <c r="V38" i="6"/>
  <c r="BR121" i="13"/>
  <c r="BQ174" i="13"/>
  <c r="BQ35" i="13" s="1"/>
  <c r="BQ167" i="18" s="1"/>
  <c r="BQ194" i="18" s="1"/>
  <c r="BR115" i="13"/>
  <c r="BQ168" i="13"/>
  <c r="BQ29" i="13" s="1"/>
  <c r="BQ161" i="18" s="1"/>
  <c r="BQ188" i="18" s="1"/>
  <c r="BR138" i="14"/>
  <c r="BQ164" i="14"/>
  <c r="BQ25" i="14" s="1"/>
  <c r="BQ214" i="18" s="1"/>
  <c r="BQ241" i="18" s="1"/>
  <c r="V122" i="10"/>
  <c r="G65" i="10"/>
  <c r="BP21" i="18"/>
  <c r="BP30" i="18"/>
  <c r="BQ103" i="18"/>
  <c r="BQ107" i="18" s="1"/>
  <c r="BS119" i="13"/>
  <c r="BR172" i="13"/>
  <c r="BR33" i="13" s="1"/>
  <c r="BR165" i="18" s="1"/>
  <c r="BR192" i="18" s="1"/>
  <c r="BK34" i="6"/>
  <c r="U17" i="16"/>
  <c r="BP146" i="18"/>
  <c r="P15" i="16"/>
  <c r="BP53" i="10"/>
  <c r="BP66" i="10"/>
  <c r="BP57" i="10"/>
  <c r="BO186" i="18"/>
  <c r="V186" i="18" s="1"/>
  <c r="V159" i="18"/>
  <c r="BP217" i="18"/>
  <c r="G30" i="18"/>
  <c r="V30" i="18"/>
  <c r="BR127" i="14"/>
  <c r="BQ153" i="14"/>
  <c r="BQ14" i="14" s="1"/>
  <c r="BQ203" i="18" s="1"/>
  <c r="BQ230" i="18" s="1"/>
  <c r="BP154" i="18"/>
  <c r="V118" i="10"/>
  <c r="BP221" i="18"/>
  <c r="BM18" i="8"/>
  <c r="BR116" i="13"/>
  <c r="BQ169" i="13"/>
  <c r="BQ30" i="13" s="1"/>
  <c r="BQ162" i="18" s="1"/>
  <c r="BQ189" i="18" s="1"/>
  <c r="AU46" i="19"/>
  <c r="BP168" i="18"/>
  <c r="BR132" i="14"/>
  <c r="BQ158" i="14"/>
  <c r="BQ19" i="14" s="1"/>
  <c r="BQ208" i="18" s="1"/>
  <c r="BQ235" i="18" s="1"/>
  <c r="BQ57" i="16"/>
  <c r="BQ60" i="16" s="1"/>
  <c r="BP20" i="16"/>
  <c r="BP14" i="7" s="1"/>
  <c r="Y40" i="22"/>
  <c r="BQ28" i="12"/>
  <c r="BQ29" i="12"/>
  <c r="BQ32" i="6" s="1"/>
  <c r="BE45" i="9"/>
  <c r="BR117" i="13"/>
  <c r="BQ170" i="13"/>
  <c r="BQ31" i="13" s="1"/>
  <c r="BQ163" i="18" s="1"/>
  <c r="BQ190" i="18" s="1"/>
  <c r="U32" i="18"/>
  <c r="BL46" i="7"/>
  <c r="U46" i="7" s="1"/>
  <c r="BP171" i="18"/>
  <c r="BP157" i="18"/>
  <c r="BI19" i="7"/>
  <c r="T19" i="7" s="1"/>
  <c r="BJ167" i="10"/>
  <c r="BJ173" i="10" s="1"/>
  <c r="BO22" i="7"/>
  <c r="V22" i="7" s="1"/>
  <c r="G22" i="7" s="1"/>
  <c r="V24" i="18"/>
  <c r="G24" i="18"/>
  <c r="BP214" i="18"/>
  <c r="BP35" i="16"/>
  <c r="BQ32" i="16" s="1"/>
  <c r="BP34" i="16"/>
  <c r="BP64" i="10"/>
  <c r="BP246" i="18"/>
  <c r="BP174" i="18"/>
  <c r="BP58" i="10"/>
  <c r="BP233" i="18"/>
  <c r="U253" i="18"/>
  <c r="V199" i="18" s="1"/>
  <c r="BN171" i="10"/>
  <c r="BN170" i="10"/>
  <c r="BR100" i="13"/>
  <c r="BQ153" i="13"/>
  <c r="BQ14" i="13" s="1"/>
  <c r="BQ146" i="18" s="1"/>
  <c r="BQ173" i="18" s="1"/>
  <c r="BP74" i="10"/>
  <c r="BP54" i="10"/>
  <c r="BO232" i="18"/>
  <c r="V232" i="18" s="1"/>
  <c r="V205" i="18"/>
  <c r="BR141" i="14"/>
  <c r="BQ167" i="14"/>
  <c r="BQ28" i="14" s="1"/>
  <c r="BQ217" i="18" s="1"/>
  <c r="BQ244" i="18" s="1"/>
  <c r="BS130" i="14"/>
  <c r="BR156" i="14"/>
  <c r="BR17" i="14" s="1"/>
  <c r="BP203" i="18"/>
  <c r="BR108" i="13"/>
  <c r="BQ161" i="13"/>
  <c r="BQ22" i="13" s="1"/>
  <c r="BQ154" i="18" s="1"/>
  <c r="BQ181" i="18" s="1"/>
  <c r="BP11" i="14"/>
  <c r="V119" i="10"/>
  <c r="G62" i="10"/>
  <c r="AU32" i="8"/>
  <c r="BM30" i="15"/>
  <c r="BM26" i="6"/>
  <c r="BQ175" i="13"/>
  <c r="BQ36" i="13" s="1"/>
  <c r="BQ168" i="18" s="1"/>
  <c r="BQ195" i="18" s="1"/>
  <c r="BR122" i="13"/>
  <c r="BO14" i="7"/>
  <c r="V14" i="7" s="1"/>
  <c r="G14" i="7" s="1"/>
  <c r="V20" i="16"/>
  <c r="G20" i="16" s="1"/>
  <c r="BS116" i="12"/>
  <c r="BR27" i="12"/>
  <c r="W27" i="12" s="1"/>
  <c r="BS30" i="10"/>
  <c r="BR39" i="10"/>
  <c r="BP243" i="18"/>
  <c r="BJ22" i="6"/>
  <c r="BM23" i="18"/>
  <c r="BM21" i="7" s="1"/>
  <c r="BN117" i="18"/>
  <c r="BN139" i="18" s="1"/>
  <c r="BM32" i="18"/>
  <c r="BM46" i="7" s="1"/>
  <c r="BP224" i="18"/>
  <c r="BR111" i="13"/>
  <c r="BQ164" i="13"/>
  <c r="BQ25" i="13" s="1"/>
  <c r="BQ157" i="18" s="1"/>
  <c r="BQ184" i="18" s="1"/>
  <c r="BC38" i="9"/>
  <c r="U26" i="6"/>
  <c r="BP149" i="18"/>
  <c r="BP236" i="18"/>
  <c r="BL169" i="10"/>
  <c r="BL172" i="10" s="1"/>
  <c r="BL12" i="8" s="1"/>
  <c r="U12" i="8" s="1"/>
  <c r="BQ172" i="14"/>
  <c r="BQ33" i="14" s="1"/>
  <c r="BQ222" i="18" s="1"/>
  <c r="BQ249" i="18" s="1"/>
  <c r="BR146" i="14"/>
  <c r="BS128" i="14"/>
  <c r="BR154" i="14"/>
  <c r="BR15" i="14" s="1"/>
  <c r="BP220" i="18"/>
  <c r="V34" i="16"/>
  <c r="BM40" i="16"/>
  <c r="BM41" i="16" s="1"/>
  <c r="BN38" i="16" s="1"/>
  <c r="BS27" i="10"/>
  <c r="BR36" i="10"/>
  <c r="BR155" i="10" s="1"/>
  <c r="BI31" i="18"/>
  <c r="T31" i="18" s="1"/>
  <c r="BI22" i="18"/>
  <c r="T22" i="18" s="1"/>
  <c r="BJ110" i="18"/>
  <c r="BJ114" i="18" s="1"/>
  <c r="BP72" i="10"/>
  <c r="CI54" i="16"/>
  <c r="CI55" i="16"/>
  <c r="CJ52" i="16" s="1"/>
  <c r="BN13" i="20"/>
  <c r="BN19" i="20" s="1"/>
  <c r="BM49" i="7"/>
  <c r="BM29" i="7"/>
  <c r="BP182" i="18"/>
  <c r="AN50" i="9"/>
  <c r="AN41" i="9" s="1"/>
  <c r="AC20" i="22" s="1"/>
  <c r="AW37" i="6"/>
  <c r="S20" i="22" s="1"/>
  <c r="P40" i="6"/>
  <c r="BP60" i="10"/>
  <c r="BP231" i="18"/>
  <c r="Z40" i="22"/>
  <c r="BQ22" i="12"/>
  <c r="BQ38" i="6" s="1"/>
  <c r="BQ21" i="12"/>
  <c r="BN169" i="18"/>
  <c r="V169" i="18" s="1"/>
  <c r="V63" i="20"/>
  <c r="V79" i="10"/>
  <c r="G80" i="10"/>
  <c r="BZ46" i="16"/>
  <c r="BP234" i="18"/>
  <c r="BP153" i="18"/>
  <c r="BM55" i="20"/>
  <c r="BO190" i="18"/>
  <c r="V190" i="18" s="1"/>
  <c r="V163" i="18"/>
  <c r="G163" i="18" s="1"/>
  <c r="X41" i="22"/>
  <c r="BR15" i="12"/>
  <c r="BR21" i="6" s="1"/>
  <c r="BR14" i="12"/>
  <c r="BQ174" i="14"/>
  <c r="BQ35" i="14" s="1"/>
  <c r="BQ224" i="18" s="1"/>
  <c r="BQ251" i="18" s="1"/>
  <c r="BR148" i="14"/>
  <c r="BK77" i="16"/>
  <c r="BL74" i="16" s="1"/>
  <c r="BL60" i="20"/>
  <c r="BL111" i="18"/>
  <c r="U30" i="15"/>
  <c r="BR103" i="13"/>
  <c r="BQ156" i="13"/>
  <c r="BQ17" i="13" s="1"/>
  <c r="BQ149" i="18" s="1"/>
  <c r="BQ176" i="18" s="1"/>
  <c r="BR126" i="14"/>
  <c r="BQ152" i="14"/>
  <c r="BQ13" i="14" s="1"/>
  <c r="BQ202" i="18" s="1"/>
  <c r="BQ229" i="18" s="1"/>
  <c r="BP222" i="18"/>
  <c r="BQ170" i="14"/>
  <c r="BQ31" i="14" s="1"/>
  <c r="BQ220" i="18" s="1"/>
  <c r="BQ247" i="18" s="1"/>
  <c r="BR144" i="14"/>
  <c r="BR129" i="14"/>
  <c r="BQ155" i="14"/>
  <c r="BQ16" i="14" s="1"/>
  <c r="BQ205" i="18" s="1"/>
  <c r="BQ232" i="18" s="1"/>
  <c r="V123" i="10"/>
  <c r="G66" i="10"/>
  <c r="AQ45" i="7"/>
  <c r="N45" i="7" s="1"/>
  <c r="BR21" i="15"/>
  <c r="BR25" i="15" s="1"/>
  <c r="BQ26" i="7"/>
  <c r="P31" i="6"/>
  <c r="V14" i="10"/>
  <c r="G34" i="10"/>
  <c r="BP75" i="10"/>
  <c r="BP63" i="10"/>
  <c r="BS171" i="12"/>
  <c r="BR20" i="12"/>
  <c r="BO173" i="18"/>
  <c r="V173" i="18" s="1"/>
  <c r="V146" i="18"/>
  <c r="G146" i="18" s="1"/>
  <c r="BO177" i="18"/>
  <c r="V177" i="18" s="1"/>
  <c r="V150" i="18"/>
  <c r="BE46" i="9"/>
  <c r="V33" i="6"/>
  <c r="G33" i="6" s="1"/>
  <c r="BP172" i="18"/>
  <c r="BP164" i="18"/>
  <c r="BP228" i="18"/>
  <c r="K38" i="22"/>
  <c r="M38" i="22" s="1"/>
  <c r="BO141" i="10"/>
  <c r="BO162" i="10"/>
  <c r="AE38" i="22" s="1"/>
  <c r="BQ160" i="13"/>
  <c r="BQ21" i="13" s="1"/>
  <c r="BQ153" i="18" s="1"/>
  <c r="BQ180" i="18" s="1"/>
  <c r="BR107" i="13"/>
  <c r="BM97" i="18"/>
  <c r="BM62" i="20"/>
  <c r="BO250" i="18"/>
  <c r="V250" i="18" s="1"/>
  <c r="V223" i="18"/>
  <c r="BP210" i="18"/>
  <c r="W40" i="10"/>
  <c r="BT62" i="12"/>
  <c r="BS13" i="12"/>
  <c r="BQ144" i="18"/>
  <c r="BK22" i="6"/>
  <c r="G21" i="6"/>
  <c r="BP202" i="18"/>
  <c r="BS109" i="13"/>
  <c r="BR162" i="13"/>
  <c r="BR23" i="13" s="1"/>
  <c r="BQ81" i="10"/>
  <c r="BQ82" i="10"/>
  <c r="BQ101" i="10"/>
  <c r="BQ93" i="10"/>
  <c r="BQ84" i="10"/>
  <c r="BQ85" i="10"/>
  <c r="BQ96" i="10"/>
  <c r="BQ89" i="10"/>
  <c r="BQ86" i="10"/>
  <c r="BQ83" i="10"/>
  <c r="BQ92" i="10"/>
  <c r="BQ100" i="10"/>
  <c r="BQ88" i="10"/>
  <c r="BQ99" i="10"/>
  <c r="BQ154" i="10"/>
  <c r="BQ153" i="10" s="1"/>
  <c r="AD40" i="22" s="1"/>
  <c r="BQ104" i="10"/>
  <c r="BQ102" i="10"/>
  <c r="BQ94" i="10"/>
  <c r="BQ97" i="10"/>
  <c r="BQ91" i="10"/>
  <c r="BQ95" i="10"/>
  <c r="BQ80" i="10"/>
  <c r="AN72" i="25" s="1"/>
  <c r="BQ98" i="10"/>
  <c r="BQ90" i="10"/>
  <c r="BQ87" i="10"/>
  <c r="BQ103" i="10"/>
  <c r="BQ34" i="10"/>
  <c r="BO29" i="15"/>
  <c r="BP65" i="10"/>
  <c r="BP205" i="18"/>
  <c r="U32" i="17"/>
  <c r="V29" i="17" s="1"/>
  <c r="BQ159" i="13"/>
  <c r="BQ20" i="13" s="1"/>
  <c r="BQ152" i="18" s="1"/>
  <c r="BQ179" i="18" s="1"/>
  <c r="BR106" i="13"/>
  <c r="N28" i="18"/>
  <c r="N27" i="18" s="1"/>
  <c r="T114" i="18"/>
  <c r="U110" i="18" s="1"/>
  <c r="BN62" i="20"/>
  <c r="BN98" i="18" s="1"/>
  <c r="BN97" i="18"/>
  <c r="BN99" i="18" s="1"/>
  <c r="BN15" i="8" s="1"/>
  <c r="BP79" i="10"/>
  <c r="BP51" i="10"/>
  <c r="BP69" i="10"/>
  <c r="BP67" i="10"/>
  <c r="U41" i="16"/>
  <c r="V38" i="16" s="1"/>
  <c r="T20" i="6"/>
  <c r="BP150" i="18"/>
  <c r="BP211" i="18"/>
  <c r="BF43" i="9"/>
  <c r="V32" i="6"/>
  <c r="BQ20" i="8"/>
  <c r="BR118" i="13"/>
  <c r="BQ171" i="13"/>
  <c r="BQ32" i="13" s="1"/>
  <c r="BQ164" i="18" s="1"/>
  <c r="BQ191" i="18" s="1"/>
  <c r="BO195" i="18"/>
  <c r="V195" i="18" s="1"/>
  <c r="V168" i="18"/>
  <c r="BO50" i="10"/>
  <c r="V51" i="10"/>
  <c r="BN22" i="8"/>
  <c r="V22" i="8" s="1"/>
  <c r="V15" i="20"/>
  <c r="V19" i="20" s="1"/>
  <c r="W13" i="20" s="1"/>
  <c r="BS28" i="10"/>
  <c r="BR37" i="10"/>
  <c r="BR156" i="10" s="1"/>
  <c r="BS140" i="14"/>
  <c r="BR166" i="14"/>
  <c r="BR27" i="14" s="1"/>
  <c r="BO189" i="18"/>
  <c r="V189" i="18" s="1"/>
  <c r="V162" i="18"/>
  <c r="BQ158" i="13"/>
  <c r="BQ19" i="13" s="1"/>
  <c r="BQ151" i="18" s="1"/>
  <c r="BQ178" i="18" s="1"/>
  <c r="BR105" i="13"/>
  <c r="BM199" i="18"/>
  <c r="BM253" i="18" s="1"/>
  <c r="BL35" i="18"/>
  <c r="U35" i="18" s="1"/>
  <c r="BL26" i="18"/>
  <c r="U26" i="18" s="1"/>
  <c r="BQ160" i="14"/>
  <c r="BQ21" i="14" s="1"/>
  <c r="BQ210" i="18" s="1"/>
  <c r="BQ237" i="18" s="1"/>
  <c r="BR134" i="14"/>
  <c r="BP32" i="6"/>
  <c r="BR110" i="13"/>
  <c r="BQ163" i="13"/>
  <c r="BQ24" i="13" s="1"/>
  <c r="BQ156" i="18" s="1"/>
  <c r="BQ183" i="18" s="1"/>
  <c r="AX18" i="16"/>
  <c r="BS98" i="13"/>
  <c r="BR151" i="13"/>
  <c r="BR12" i="13" s="1"/>
  <c r="BS142" i="14"/>
  <c r="BR168" i="14"/>
  <c r="BR29" i="14" s="1"/>
  <c r="BM142" i="18"/>
  <c r="BM196" i="18" s="1"/>
  <c r="BL25" i="18"/>
  <c r="U25" i="18" s="1"/>
  <c r="BL34" i="18"/>
  <c r="U34" i="18" s="1"/>
  <c r="BQ166" i="13"/>
  <c r="BQ27" i="13" s="1"/>
  <c r="BQ159" i="18" s="1"/>
  <c r="BQ186" i="18" s="1"/>
  <c r="BR113" i="13"/>
  <c r="BP71" i="10"/>
  <c r="BO244" i="18"/>
  <c r="V244" i="18" s="1"/>
  <c r="V217" i="18"/>
  <c r="BP73" i="10"/>
  <c r="BP55" i="10"/>
  <c r="BP70" i="10"/>
  <c r="BR104" i="13"/>
  <c r="BQ157" i="13"/>
  <c r="BQ18" i="13" s="1"/>
  <c r="BQ150" i="18" s="1"/>
  <c r="BQ177" i="18" s="1"/>
  <c r="BR135" i="14"/>
  <c r="BQ161" i="14"/>
  <c r="BQ22" i="14" s="1"/>
  <c r="BQ211" i="18" s="1"/>
  <c r="BQ238" i="18" s="1"/>
  <c r="V117" i="10"/>
  <c r="G60" i="10"/>
  <c r="BS143" i="14"/>
  <c r="BR169" i="14"/>
  <c r="BR30" i="14" s="1"/>
  <c r="BO200" i="18"/>
  <c r="V200" i="18" s="1"/>
  <c r="BP239" i="18"/>
  <c r="V113" i="10"/>
  <c r="G56" i="10"/>
  <c r="BO64" i="20"/>
  <c r="BO39" i="6"/>
  <c r="BF45" i="9" s="1"/>
  <c r="CF98" i="16"/>
  <c r="CF99" i="16" s="1"/>
  <c r="CG96" i="16" s="1"/>
  <c r="V171" i="18"/>
  <c r="BR137" i="14"/>
  <c r="BQ163" i="14"/>
  <c r="BQ24" i="14" s="1"/>
  <c r="BQ213" i="18" s="1"/>
  <c r="BQ240" i="18" s="1"/>
  <c r="BL99" i="18"/>
  <c r="U97" i="18"/>
  <c r="BP151" i="18"/>
  <c r="BP156" i="18"/>
  <c r="AX14" i="16"/>
  <c r="AX13" i="7" s="1"/>
  <c r="AY26" i="16"/>
  <c r="BL25" i="7"/>
  <c r="U25" i="7" s="1"/>
  <c r="BM13" i="15"/>
  <c r="BM17" i="15" s="1"/>
  <c r="BS101" i="13"/>
  <c r="BR154" i="13"/>
  <c r="BR15" i="13" s="1"/>
  <c r="CB88" i="16"/>
  <c r="CC85" i="16" s="1"/>
  <c r="AS297" i="11"/>
  <c r="AT293" i="11" s="1"/>
  <c r="AS229" i="11"/>
  <c r="AT225" i="11" s="1"/>
  <c r="AS212" i="11"/>
  <c r="AT208" i="11" s="1"/>
  <c r="AS178" i="11"/>
  <c r="AT174" i="11" s="1"/>
  <c r="AS144" i="11"/>
  <c r="AT140" i="11" s="1"/>
  <c r="CA51" i="14"/>
  <c r="AS93" i="11"/>
  <c r="AT89" i="11" s="1"/>
  <c r="AS195" i="11"/>
  <c r="AT191" i="11" s="1"/>
  <c r="AP47" i="6"/>
  <c r="H13" i="22"/>
  <c r="AI70" i="19"/>
  <c r="AI73" i="19" s="1"/>
  <c r="AI29" i="19" s="1"/>
  <c r="E18" i="6"/>
  <c r="E28" i="6"/>
  <c r="AU421" i="11"/>
  <c r="AS82" i="18"/>
  <c r="AS74" i="18"/>
  <c r="AU149" i="11"/>
  <c r="AS80" i="18"/>
  <c r="BX48" i="14"/>
  <c r="AU370" i="11"/>
  <c r="AU47" i="11"/>
  <c r="AU81" i="11"/>
  <c r="AS84" i="18"/>
  <c r="AT294" i="11"/>
  <c r="O300" i="11"/>
  <c r="AS91" i="18"/>
  <c r="AI51" i="6"/>
  <c r="AI32" i="20"/>
  <c r="AI37" i="20"/>
  <c r="AT184" i="11"/>
  <c r="AU180" i="11" s="1"/>
  <c r="AT175" i="11"/>
  <c r="O181" i="11"/>
  <c r="O184" i="11" s="1"/>
  <c r="P180" i="11" s="1"/>
  <c r="AP71" i="20"/>
  <c r="AP24" i="8"/>
  <c r="AS79" i="18"/>
  <c r="AR16" i="18"/>
  <c r="AT252" i="11"/>
  <c r="AU248" i="11" s="1"/>
  <c r="AT243" i="11"/>
  <c r="O249" i="11"/>
  <c r="BX45" i="14"/>
  <c r="AS81" i="18"/>
  <c r="AR13" i="18"/>
  <c r="AR14" i="8"/>
  <c r="AS71" i="18"/>
  <c r="AS92" i="18"/>
  <c r="AT226" i="11"/>
  <c r="O232" i="11"/>
  <c r="BX58" i="14"/>
  <c r="AS89" i="18"/>
  <c r="AS76" i="18"/>
  <c r="AU217" i="11"/>
  <c r="CA61" i="14"/>
  <c r="AU30" i="11"/>
  <c r="AS263" i="11"/>
  <c r="AT259" i="11" s="1"/>
  <c r="AT209" i="11"/>
  <c r="AT218" i="11"/>
  <c r="AU214" i="11" s="1"/>
  <c r="O215" i="11"/>
  <c r="AS83" i="18"/>
  <c r="AT124" i="11"/>
  <c r="O130" i="11"/>
  <c r="BZ47" i="14"/>
  <c r="AT396" i="11"/>
  <c r="O402" i="11"/>
  <c r="AT405" i="11"/>
  <c r="AU401" i="11" s="1"/>
  <c r="AS365" i="11"/>
  <c r="AT361" i="11" s="1"/>
  <c r="AI34" i="9"/>
  <c r="AR13" i="6"/>
  <c r="AS78" i="18"/>
  <c r="Y19" i="9"/>
  <c r="AA5" i="22" s="1"/>
  <c r="CA60" i="14"/>
  <c r="AT362" i="11"/>
  <c r="O368" i="11"/>
  <c r="N20" i="7"/>
  <c r="AQ18" i="7"/>
  <c r="AH13" i="9" s="1"/>
  <c r="AS87" i="18"/>
  <c r="AT90" i="11"/>
  <c r="O96" i="11"/>
  <c r="AS76" i="11"/>
  <c r="AT72" i="11" s="1"/>
  <c r="AT192" i="11"/>
  <c r="O198" i="11"/>
  <c r="AU302" i="11"/>
  <c r="AU98" i="11"/>
  <c r="AT107" i="11"/>
  <c r="O113" i="11"/>
  <c r="AS314" i="11"/>
  <c r="AT310" i="11" s="1"/>
  <c r="AS75" i="18"/>
  <c r="AT22" i="11"/>
  <c r="O28" i="11"/>
  <c r="AT158" i="11"/>
  <c r="O164" i="11"/>
  <c r="E93" i="18"/>
  <c r="F39" i="18" s="1"/>
  <c r="AS88" i="18"/>
  <c r="AS59" i="20"/>
  <c r="K23" i="19"/>
  <c r="L20" i="19" s="1"/>
  <c r="AS59" i="11"/>
  <c r="AT55" i="11" s="1"/>
  <c r="AT65" i="11"/>
  <c r="AU61" i="11" s="1"/>
  <c r="AT56" i="11"/>
  <c r="O62" i="11"/>
  <c r="BX59" i="14"/>
  <c r="AS25" i="11"/>
  <c r="AT39" i="11"/>
  <c r="O45" i="11"/>
  <c r="AS280" i="11"/>
  <c r="AT276" i="11" s="1"/>
  <c r="AU200" i="11"/>
  <c r="BX55" i="14"/>
  <c r="L11" i="8"/>
  <c r="AU438" i="11"/>
  <c r="AT141" i="11"/>
  <c r="O147" i="11"/>
  <c r="AU319" i="11"/>
  <c r="AT311" i="11"/>
  <c r="O317" i="11"/>
  <c r="AU115" i="11"/>
  <c r="AT286" i="11"/>
  <c r="AU282" i="11" s="1"/>
  <c r="AT277" i="11"/>
  <c r="O283" i="11"/>
  <c r="AT430" i="11"/>
  <c r="AT439" i="11"/>
  <c r="AU435" i="11" s="1"/>
  <c r="O436" i="11"/>
  <c r="AS14" i="11"/>
  <c r="AT116" i="11"/>
  <c r="AU112" i="11" s="1"/>
  <c r="AT73" i="11"/>
  <c r="AT82" i="11"/>
  <c r="AU78" i="11" s="1"/>
  <c r="O79" i="11"/>
  <c r="AT413" i="11"/>
  <c r="O419" i="11"/>
  <c r="AT337" i="11"/>
  <c r="AU333" i="11" s="1"/>
  <c r="AT328" i="11"/>
  <c r="O334" i="11"/>
  <c r="AS331" i="11"/>
  <c r="AT327" i="11" s="1"/>
  <c r="AT422" i="11"/>
  <c r="AU418" i="11" s="1"/>
  <c r="AS72" i="18"/>
  <c r="BX52" i="14"/>
  <c r="CB56" i="14"/>
  <c r="CC56" i="14" s="1"/>
  <c r="CC53" i="14"/>
  <c r="BX44" i="13"/>
  <c r="AS77" i="18"/>
  <c r="AS85" i="18"/>
  <c r="AU183" i="11"/>
  <c r="AU132" i="11"/>
  <c r="AU251" i="11"/>
  <c r="AU64" i="11"/>
  <c r="AU387" i="11"/>
  <c r="AS433" i="11"/>
  <c r="AT429" i="11" s="1"/>
  <c r="AT48" i="11"/>
  <c r="AU44" i="11" s="1"/>
  <c r="AS15" i="11"/>
  <c r="AT260" i="11"/>
  <c r="O266" i="11"/>
  <c r="AT269" i="11"/>
  <c r="AU265" i="11" s="1"/>
  <c r="AS348" i="11"/>
  <c r="AT344" i="11" s="1"/>
  <c r="AS86" i="18"/>
  <c r="AT379" i="11"/>
  <c r="O385" i="11"/>
  <c r="AS70" i="18"/>
  <c r="BX62" i="14"/>
  <c r="CB49" i="14"/>
  <c r="CB54" i="14"/>
  <c r="BX46" i="14"/>
  <c r="AU285" i="11"/>
  <c r="CE44" i="14"/>
  <c r="CF44" i="14" s="1"/>
  <c r="AS69" i="18"/>
  <c r="AI39" i="9"/>
  <c r="AI20" i="19"/>
  <c r="AH37" i="7"/>
  <c r="AU166" i="11"/>
  <c r="AU234" i="11"/>
  <c r="AS42" i="11"/>
  <c r="AT38" i="11" s="1"/>
  <c r="AU336" i="11"/>
  <c r="AU404" i="11"/>
  <c r="AU353" i="11"/>
  <c r="AU268" i="11"/>
  <c r="AT303" i="11"/>
  <c r="AU299" i="11" s="1"/>
  <c r="BX50" i="14"/>
  <c r="AS40" i="18"/>
  <c r="AS68" i="18"/>
  <c r="AS416" i="11"/>
  <c r="AT412" i="11" s="1"/>
  <c r="AS73" i="18"/>
  <c r="AT99" i="11"/>
  <c r="AU95" i="11" s="1"/>
  <c r="N18" i="6"/>
  <c r="N28" i="6"/>
  <c r="AS246" i="11"/>
  <c r="AT242" i="11" s="1"/>
  <c r="AS127" i="11"/>
  <c r="AT123" i="11" s="1"/>
  <c r="CB57" i="14"/>
  <c r="AR93" i="18"/>
  <c r="E13" i="8"/>
  <c r="AS90" i="18"/>
  <c r="AT345" i="11"/>
  <c r="O351" i="11"/>
  <c r="AT150" i="11"/>
  <c r="AU146" i="11" s="1"/>
  <c r="AS399" i="11"/>
  <c r="AT395" i="11" s="1"/>
  <c r="BP15" i="20" l="1"/>
  <c r="BP22" i="8" s="1"/>
  <c r="W145" i="18"/>
  <c r="AQ29" i="6"/>
  <c r="AQ43" i="6"/>
  <c r="W14" i="22" s="1"/>
  <c r="W13" i="13"/>
  <c r="BP33" i="6"/>
  <c r="BN169" i="10"/>
  <c r="BN172" i="10" s="1"/>
  <c r="BN12" i="8" s="1"/>
  <c r="W41" i="10"/>
  <c r="W207" i="18"/>
  <c r="W18" i="14"/>
  <c r="W234" i="18"/>
  <c r="CD66" i="16"/>
  <c r="CE63" i="16" s="1"/>
  <c r="CE65" i="16" s="1"/>
  <c r="AA65" i="16"/>
  <c r="W212" i="18"/>
  <c r="W239" i="18"/>
  <c r="BR20" i="8"/>
  <c r="W20" i="8" s="1"/>
  <c r="BN30" i="15"/>
  <c r="BN60" i="20" s="1"/>
  <c r="BN112" i="18" s="1"/>
  <c r="BQ14" i="20"/>
  <c r="BR16" i="20" s="1"/>
  <c r="BR15" i="20" s="1"/>
  <c r="BR22" i="8" s="1"/>
  <c r="W23" i="14"/>
  <c r="BQ71" i="10"/>
  <c r="AN92" i="25"/>
  <c r="BQ62" i="10"/>
  <c r="AN83" i="25"/>
  <c r="BQ54" i="10"/>
  <c r="AN75" i="25"/>
  <c r="BQ68" i="10"/>
  <c r="AN89" i="25"/>
  <c r="BQ57" i="10"/>
  <c r="AN78" i="25"/>
  <c r="BQ53" i="10"/>
  <c r="AN74" i="25"/>
  <c r="BQ63" i="10"/>
  <c r="AN84" i="25"/>
  <c r="BQ65" i="10"/>
  <c r="AN86" i="25"/>
  <c r="BQ60" i="10"/>
  <c r="AN81" i="25"/>
  <c r="BQ73" i="10"/>
  <c r="AN94" i="25"/>
  <c r="BQ67" i="10"/>
  <c r="AN88" i="25"/>
  <c r="BQ66" i="10"/>
  <c r="AN87" i="25"/>
  <c r="BQ74" i="10"/>
  <c r="AN95" i="25"/>
  <c r="BQ75" i="10"/>
  <c r="AN96" i="25"/>
  <c r="BQ56" i="10"/>
  <c r="AN77" i="25"/>
  <c r="BQ58" i="10"/>
  <c r="AN79" i="25"/>
  <c r="BQ55" i="10"/>
  <c r="AN76" i="25"/>
  <c r="BQ52" i="10"/>
  <c r="AN73" i="25"/>
  <c r="BQ61" i="10"/>
  <c r="AN82" i="25"/>
  <c r="BQ70" i="10"/>
  <c r="AN91" i="25"/>
  <c r="BQ64" i="10"/>
  <c r="AN85" i="25"/>
  <c r="W38" i="10"/>
  <c r="BQ69" i="10"/>
  <c r="AN90" i="25"/>
  <c r="BQ59" i="10"/>
  <c r="AN80" i="25"/>
  <c r="BQ72" i="10"/>
  <c r="AN93" i="25"/>
  <c r="W20" i="14"/>
  <c r="AQ44" i="7"/>
  <c r="AH15" i="9" s="1"/>
  <c r="BP200" i="18"/>
  <c r="AI72" i="19"/>
  <c r="AI28" i="19" s="1"/>
  <c r="AI34" i="8" s="1"/>
  <c r="W209" i="18"/>
  <c r="W236" i="18"/>
  <c r="CG98" i="16"/>
  <c r="AB98" i="16" s="1"/>
  <c r="BN40" i="16"/>
  <c r="BN17" i="16" s="1"/>
  <c r="BN34" i="6" s="1"/>
  <c r="BI42" i="9"/>
  <c r="W21" i="6"/>
  <c r="BS154" i="13"/>
  <c r="BS15" i="13" s="1"/>
  <c r="BT101" i="13"/>
  <c r="BS110" i="13"/>
  <c r="BR163" i="13"/>
  <c r="BR24" i="13" s="1"/>
  <c r="BP232" i="18"/>
  <c r="BP237" i="18"/>
  <c r="BT27" i="10"/>
  <c r="BS36" i="10"/>
  <c r="BS154" i="14"/>
  <c r="BS15" i="14" s="1"/>
  <c r="BT128" i="14"/>
  <c r="BQ30" i="18"/>
  <c r="BQ21" i="18"/>
  <c r="BR103" i="18"/>
  <c r="BR107" i="18" s="1"/>
  <c r="BR174" i="13"/>
  <c r="BR35" i="13" s="1"/>
  <c r="BR167" i="18" s="1"/>
  <c r="BR194" i="18" s="1"/>
  <c r="BS121" i="13"/>
  <c r="BT29" i="10"/>
  <c r="BS38" i="10"/>
  <c r="BQ228" i="18"/>
  <c r="BQ227" i="18" s="1"/>
  <c r="BQ19" i="8" s="1"/>
  <c r="BQ200" i="18"/>
  <c r="BS25" i="10"/>
  <c r="BT26" i="10"/>
  <c r="BS13" i="10"/>
  <c r="BS35" i="10"/>
  <c r="BS157" i="14"/>
  <c r="BS18" i="14" s="1"/>
  <c r="BT131" i="14"/>
  <c r="H65" i="5"/>
  <c r="BO13" i="20"/>
  <c r="BO19" i="20" s="1"/>
  <c r="BN29" i="7"/>
  <c r="BN49" i="7"/>
  <c r="BR161" i="13"/>
  <c r="BR22" i="13" s="1"/>
  <c r="BS108" i="13"/>
  <c r="BR57" i="16"/>
  <c r="BR60" i="16" s="1"/>
  <c r="BQ20" i="16"/>
  <c r="BQ14" i="7" s="1"/>
  <c r="G38" i="6"/>
  <c r="BS147" i="14"/>
  <c r="BR173" i="14"/>
  <c r="BR34" i="14" s="1"/>
  <c r="BR223" i="18" s="1"/>
  <c r="BR250" i="18" s="1"/>
  <c r="AV59" i="19"/>
  <c r="AV60" i="19" s="1"/>
  <c r="AV41" i="19" s="1"/>
  <c r="AV42" i="19" s="1"/>
  <c r="BT32" i="10"/>
  <c r="BS41" i="10"/>
  <c r="BP194" i="18"/>
  <c r="W167" i="18"/>
  <c r="BN31" i="17"/>
  <c r="BN17" i="17" s="1"/>
  <c r="BN41" i="6" s="1"/>
  <c r="BT31" i="10"/>
  <c r="BS40" i="10"/>
  <c r="BK29" i="18"/>
  <c r="BK20" i="18"/>
  <c r="BL96" i="18"/>
  <c r="BL100" i="18" s="1"/>
  <c r="BR165" i="14"/>
  <c r="BR26" i="14" s="1"/>
  <c r="BR215" i="18" s="1"/>
  <c r="BR242" i="18" s="1"/>
  <c r="BS139" i="14"/>
  <c r="BO227" i="18"/>
  <c r="BR161" i="14"/>
  <c r="BR22" i="14" s="1"/>
  <c r="BS135" i="14"/>
  <c r="CJ54" i="16"/>
  <c r="AC54" i="16" s="1"/>
  <c r="BM60" i="20"/>
  <c r="BM111" i="18"/>
  <c r="BS137" i="14"/>
  <c r="BR163" i="14"/>
  <c r="BR24" i="14" s="1"/>
  <c r="BR213" i="18" s="1"/>
  <c r="BR240" i="18" s="1"/>
  <c r="BS104" i="13"/>
  <c r="BR157" i="13"/>
  <c r="BR18" i="13" s="1"/>
  <c r="BR150" i="18" s="1"/>
  <c r="BR177" i="18" s="1"/>
  <c r="BR218" i="18"/>
  <c r="W29" i="14"/>
  <c r="BS134" i="14"/>
  <c r="BR160" i="14"/>
  <c r="BR21" i="14" s="1"/>
  <c r="BR210" i="18" s="1"/>
  <c r="BR237" i="18" s="1"/>
  <c r="BT140" i="14"/>
  <c r="BS166" i="14"/>
  <c r="BS27" i="14" s="1"/>
  <c r="BQ79" i="10"/>
  <c r="BQ51" i="10"/>
  <c r="BQ11" i="13"/>
  <c r="BM98" i="18"/>
  <c r="BP191" i="18"/>
  <c r="BS103" i="13"/>
  <c r="BR156" i="13"/>
  <c r="BR17" i="13" s="1"/>
  <c r="BR149" i="18" s="1"/>
  <c r="BR176" i="18" s="1"/>
  <c r="BP251" i="18"/>
  <c r="BR158" i="10"/>
  <c r="W39" i="10"/>
  <c r="BP230" i="18"/>
  <c r="BJ19" i="7"/>
  <c r="BK167" i="10"/>
  <c r="BK173" i="10" s="1"/>
  <c r="BS132" i="14"/>
  <c r="BR158" i="14"/>
  <c r="BR19" i="14" s="1"/>
  <c r="BR208" i="18" s="1"/>
  <c r="BR235" i="18" s="1"/>
  <c r="BP248" i="18"/>
  <c r="BP244" i="18"/>
  <c r="AU44" i="19"/>
  <c r="AU47" i="19" s="1"/>
  <c r="AT40" i="7"/>
  <c r="O40" i="7" s="1"/>
  <c r="BP189" i="18"/>
  <c r="BM17" i="17"/>
  <c r="BQ24" i="18"/>
  <c r="BQ22" i="7" s="1"/>
  <c r="BQ33" i="18"/>
  <c r="BQ47" i="7" s="1"/>
  <c r="BR258" i="18"/>
  <c r="BR266" i="18" s="1"/>
  <c r="O47" i="19"/>
  <c r="P44" i="19" s="1"/>
  <c r="BS114" i="13"/>
  <c r="BR167" i="13"/>
  <c r="BR28" i="13" s="1"/>
  <c r="BR160" i="18" s="1"/>
  <c r="BR187" i="18" s="1"/>
  <c r="BP240" i="18"/>
  <c r="V50" i="10"/>
  <c r="V108" i="10"/>
  <c r="G51" i="10"/>
  <c r="BM17" i="16"/>
  <c r="BG43" i="9"/>
  <c r="BB47" i="9"/>
  <c r="BK20" i="6"/>
  <c r="Q34" i="22" s="1"/>
  <c r="W15" i="12"/>
  <c r="BS168" i="14"/>
  <c r="BS29" i="14" s="1"/>
  <c r="BT142" i="14"/>
  <c r="BQ143" i="18"/>
  <c r="BQ171" i="18"/>
  <c r="BQ170" i="18" s="1"/>
  <c r="BQ18" i="8" s="1"/>
  <c r="BM99" i="18"/>
  <c r="U32" i="15"/>
  <c r="V29" i="15" s="1"/>
  <c r="P37" i="6"/>
  <c r="G34" i="16"/>
  <c r="G35" i="16" s="1"/>
  <c r="H32" i="16" s="1"/>
  <c r="V35" i="16"/>
  <c r="W32" i="16" s="1"/>
  <c r="BT30" i="10"/>
  <c r="BS39" i="10"/>
  <c r="BR206" i="18"/>
  <c r="W17" i="14"/>
  <c r="BQ34" i="16"/>
  <c r="BQ35" i="16" s="1"/>
  <c r="BR32" i="16" s="1"/>
  <c r="BR170" i="13"/>
  <c r="BR31" i="13" s="1"/>
  <c r="BR163" i="18" s="1"/>
  <c r="BR190" i="18" s="1"/>
  <c r="BS117" i="13"/>
  <c r="W165" i="18"/>
  <c r="W33" i="13"/>
  <c r="U98" i="18"/>
  <c r="BT125" i="14"/>
  <c r="BS151" i="14"/>
  <c r="BS12" i="14" s="1"/>
  <c r="W172" i="18"/>
  <c r="BN13" i="15"/>
  <c r="BN17" i="15" s="1"/>
  <c r="BM25" i="7"/>
  <c r="BL15" i="8"/>
  <c r="U15" i="8" s="1"/>
  <c r="U99" i="18"/>
  <c r="G32" i="6"/>
  <c r="BM25" i="18"/>
  <c r="BN142" i="18"/>
  <c r="BN196" i="18" s="1"/>
  <c r="BM34" i="18"/>
  <c r="BR216" i="18"/>
  <c r="W27" i="14"/>
  <c r="BR144" i="18"/>
  <c r="W144" i="18" s="1"/>
  <c r="W12" i="13"/>
  <c r="BN42" i="20"/>
  <c r="BN50" i="20" s="1"/>
  <c r="BM52" i="7"/>
  <c r="BP238" i="18"/>
  <c r="BS106" i="13"/>
  <c r="BR159" i="13"/>
  <c r="BR20" i="13" s="1"/>
  <c r="BR152" i="18" s="1"/>
  <c r="BR179" i="18" s="1"/>
  <c r="BR155" i="18"/>
  <c r="W23" i="13"/>
  <c r="X42" i="22"/>
  <c r="BS15" i="12"/>
  <c r="BS14" i="12"/>
  <c r="BR160" i="13"/>
  <c r="BR21" i="13" s="1"/>
  <c r="BS107" i="13"/>
  <c r="Z41" i="22"/>
  <c r="BR21" i="12"/>
  <c r="BR22" i="12"/>
  <c r="W22" i="12" s="1"/>
  <c r="W20" i="12"/>
  <c r="BL113" i="18"/>
  <c r="U111" i="18"/>
  <c r="BN23" i="18"/>
  <c r="BN21" i="7" s="1"/>
  <c r="BN32" i="18"/>
  <c r="BN46" i="7" s="1"/>
  <c r="BO117" i="18"/>
  <c r="BO139" i="18" s="1"/>
  <c r="Y41" i="22"/>
  <c r="BR29" i="12"/>
  <c r="BR28" i="12"/>
  <c r="BT130" i="14"/>
  <c r="BS156" i="14"/>
  <c r="BS17" i="14" s="1"/>
  <c r="BS100" i="13"/>
  <c r="BR153" i="13"/>
  <c r="BR14" i="13" s="1"/>
  <c r="BR146" i="18" s="1"/>
  <c r="BR173" i="18" s="1"/>
  <c r="BP195" i="18"/>
  <c r="BP173" i="18"/>
  <c r="BP193" i="18"/>
  <c r="BR36" i="7"/>
  <c r="W36" i="7" s="1"/>
  <c r="BS13" i="19"/>
  <c r="BS16" i="19" s="1"/>
  <c r="BP186" i="18"/>
  <c r="W192" i="18"/>
  <c r="BP187" i="18"/>
  <c r="W160" i="18"/>
  <c r="BR165" i="13"/>
  <c r="BR26" i="13" s="1"/>
  <c r="BR158" i="18" s="1"/>
  <c r="BR185" i="18" s="1"/>
  <c r="BS112" i="13"/>
  <c r="BR201" i="18"/>
  <c r="BT99" i="13"/>
  <c r="BS152" i="13"/>
  <c r="BS13" i="13" s="1"/>
  <c r="BR152" i="14"/>
  <c r="BR13" i="14" s="1"/>
  <c r="BS126" i="14"/>
  <c r="BS146" i="14"/>
  <c r="BR172" i="14"/>
  <c r="BR33" i="14" s="1"/>
  <c r="BR222" i="18" s="1"/>
  <c r="BR249" i="18" s="1"/>
  <c r="BD38" i="9"/>
  <c r="G38" i="22"/>
  <c r="O38" i="22" s="1"/>
  <c r="BO168" i="10"/>
  <c r="BO32" i="15"/>
  <c r="BO56" i="20"/>
  <c r="BO15" i="15"/>
  <c r="BO31" i="15"/>
  <c r="BO44" i="20"/>
  <c r="BO43" i="20" s="1"/>
  <c r="BF32" i="9"/>
  <c r="BO11" i="6"/>
  <c r="V11" i="6" s="1"/>
  <c r="BR219" i="18"/>
  <c r="W30" i="14"/>
  <c r="BS151" i="13"/>
  <c r="BS12" i="13" s="1"/>
  <c r="BT98" i="13"/>
  <c r="BS118" i="13"/>
  <c r="BR171" i="13"/>
  <c r="BR32" i="13" s="1"/>
  <c r="W18" i="13"/>
  <c r="BP50" i="10"/>
  <c r="BT109" i="13"/>
  <c r="BS162" i="13"/>
  <c r="BS23" i="13" s="1"/>
  <c r="BU62" i="12"/>
  <c r="BT13" i="12"/>
  <c r="BT171" i="12"/>
  <c r="BS20" i="12"/>
  <c r="BS21" i="15"/>
  <c r="BS25" i="15" s="1"/>
  <c r="BR26" i="7"/>
  <c r="W26" i="7" s="1"/>
  <c r="BR170" i="14"/>
  <c r="BR31" i="14" s="1"/>
  <c r="BR220" i="18" s="1"/>
  <c r="BR247" i="18" s="1"/>
  <c r="BS144" i="14"/>
  <c r="U60" i="20"/>
  <c r="BL112" i="18"/>
  <c r="W37" i="10"/>
  <c r="BZ47" i="16"/>
  <c r="CA44" i="16" s="1"/>
  <c r="CA46" i="16" s="1"/>
  <c r="CA47" i="16" s="1"/>
  <c r="CB44" i="16" s="1"/>
  <c r="CB46" i="16" s="1"/>
  <c r="CB47" i="16" s="1"/>
  <c r="CC44" i="16" s="1"/>
  <c r="BJ22" i="18"/>
  <c r="BJ31" i="18"/>
  <c r="BK110" i="18"/>
  <c r="BK114" i="18" s="1"/>
  <c r="BT116" i="12"/>
  <c r="BS27" i="12"/>
  <c r="BP184" i="18"/>
  <c r="BP181" i="18"/>
  <c r="BS138" i="14"/>
  <c r="BR164" i="14"/>
  <c r="BR25" i="14" s="1"/>
  <c r="BP190" i="18"/>
  <c r="BS162" i="14"/>
  <c r="BS23" i="14" s="1"/>
  <c r="BT136" i="14"/>
  <c r="BP250" i="18"/>
  <c r="BS120" i="13"/>
  <c r="BR173" i="13"/>
  <c r="BR34" i="13" s="1"/>
  <c r="BR148" i="18"/>
  <c r="W16" i="13"/>
  <c r="CE66" i="16"/>
  <c r="CF63" i="16" s="1"/>
  <c r="CF65" i="16" s="1"/>
  <c r="CF66" i="16" s="1"/>
  <c r="CG63" i="16" s="1"/>
  <c r="CG65" i="16" s="1"/>
  <c r="CG66" i="16" s="1"/>
  <c r="CH63" i="16" s="1"/>
  <c r="CC87" i="16"/>
  <c r="CC88" i="16" s="1"/>
  <c r="CD85" i="16" s="1"/>
  <c r="CD87" i="16" s="1"/>
  <c r="CD88" i="16" s="1"/>
  <c r="CE85" i="16" s="1"/>
  <c r="BP183" i="18"/>
  <c r="BT143" i="14"/>
  <c r="BS169" i="14"/>
  <c r="BS30" i="14" s="1"/>
  <c r="BR166" i="13"/>
  <c r="BR27" i="13" s="1"/>
  <c r="BR159" i="18" s="1"/>
  <c r="BR186" i="18" s="1"/>
  <c r="BS113" i="13"/>
  <c r="BN199" i="18"/>
  <c r="BN253" i="18" s="1"/>
  <c r="BM35" i="18"/>
  <c r="BM26" i="18"/>
  <c r="BT28" i="10"/>
  <c r="BS37" i="10"/>
  <c r="BP177" i="18"/>
  <c r="K39" i="22"/>
  <c r="M39" i="22" s="1"/>
  <c r="BP141" i="10"/>
  <c r="BP162" i="10"/>
  <c r="AE39" i="22" s="1"/>
  <c r="BL76" i="16"/>
  <c r="BL77" i="16" s="1"/>
  <c r="BM74" i="16" s="1"/>
  <c r="BM76" i="16" s="1"/>
  <c r="BP176" i="18"/>
  <c r="W149" i="18"/>
  <c r="BS141" i="14"/>
  <c r="BR167" i="14"/>
  <c r="BR28" i="14" s="1"/>
  <c r="BP241" i="18"/>
  <c r="BH43" i="9"/>
  <c r="AU33" i="8"/>
  <c r="W36" i="10"/>
  <c r="BB49" i="9"/>
  <c r="U34" i="6"/>
  <c r="BT133" i="14"/>
  <c r="BS159" i="14"/>
  <c r="BS20" i="14" s="1"/>
  <c r="BP235" i="18"/>
  <c r="AA66" i="16"/>
  <c r="AB63" i="16" s="1"/>
  <c r="AY16" i="17"/>
  <c r="BT102" i="13"/>
  <c r="BS155" i="13"/>
  <c r="BS16" i="13" s="1"/>
  <c r="BP242" i="18"/>
  <c r="BS111" i="13"/>
  <c r="BR164" i="13"/>
  <c r="BR25" i="13" s="1"/>
  <c r="BR157" i="18" s="1"/>
  <c r="BR184" i="18" s="1"/>
  <c r="BP180" i="18"/>
  <c r="AY28" i="16"/>
  <c r="AY29" i="16" s="1"/>
  <c r="AX40" i="6"/>
  <c r="AX15" i="16"/>
  <c r="AO17" i="9" s="1"/>
  <c r="AO18" i="9" s="1"/>
  <c r="BS105" i="13"/>
  <c r="BR158" i="13"/>
  <c r="BR19" i="13" s="1"/>
  <c r="V39" i="6"/>
  <c r="G39" i="6" s="1"/>
  <c r="L40" i="22"/>
  <c r="BQ143" i="10"/>
  <c r="BQ14" i="10"/>
  <c r="N40" i="22" s="1"/>
  <c r="BP229" i="18"/>
  <c r="W28" i="12"/>
  <c r="BR174" i="14"/>
  <c r="BR35" i="14" s="1"/>
  <c r="BS148" i="14"/>
  <c r="BH44" i="9"/>
  <c r="BP247" i="18"/>
  <c r="BO170" i="18"/>
  <c r="BP143" i="18"/>
  <c r="BS115" i="13"/>
  <c r="BR168" i="13"/>
  <c r="BR29" i="13" s="1"/>
  <c r="BR161" i="18" s="1"/>
  <c r="BR188" i="18" s="1"/>
  <c r="BQ16" i="20"/>
  <c r="BP179" i="18"/>
  <c r="BR84" i="10"/>
  <c r="AO76" i="25" s="1"/>
  <c r="BR99" i="10"/>
  <c r="BR102" i="10"/>
  <c r="BR94" i="10"/>
  <c r="AO86" i="25" s="1"/>
  <c r="BR154" i="10"/>
  <c r="BR153" i="10" s="1"/>
  <c r="AD41" i="22" s="1"/>
  <c r="BR34" i="10"/>
  <c r="W34" i="10" s="1"/>
  <c r="BR89" i="10"/>
  <c r="AO81" i="25" s="1"/>
  <c r="BR85" i="10"/>
  <c r="W85" i="10" s="1"/>
  <c r="BR100" i="10"/>
  <c r="AO92" i="25" s="1"/>
  <c r="BR95" i="10"/>
  <c r="BR81" i="10"/>
  <c r="BR80" i="10"/>
  <c r="AO72" i="25" s="1"/>
  <c r="BR86" i="10"/>
  <c r="BR90" i="10"/>
  <c r="BR91" i="10"/>
  <c r="BR93" i="10"/>
  <c r="W93" i="10" s="1"/>
  <c r="BR97" i="10"/>
  <c r="BR82" i="10"/>
  <c r="BR96" i="10"/>
  <c r="AO88" i="25" s="1"/>
  <c r="BR103" i="10"/>
  <c r="AO95" i="25" s="1"/>
  <c r="BR87" i="10"/>
  <c r="AO79" i="25" s="1"/>
  <c r="BR101" i="10"/>
  <c r="BR104" i="10"/>
  <c r="W104" i="10" s="1"/>
  <c r="BR98" i="10"/>
  <c r="BR92" i="10"/>
  <c r="BR83" i="10"/>
  <c r="BR88" i="10"/>
  <c r="W35" i="10"/>
  <c r="AZ22" i="17"/>
  <c r="AY13" i="17"/>
  <c r="AY12" i="7" s="1"/>
  <c r="BG46" i="9"/>
  <c r="BS129" i="14"/>
  <c r="BR155" i="14"/>
  <c r="BR16" i="14" s="1"/>
  <c r="BR205" i="18" s="1"/>
  <c r="BR232" i="18" s="1"/>
  <c r="BR147" i="18"/>
  <c r="W15" i="13"/>
  <c r="BP178" i="18"/>
  <c r="BO226" i="18"/>
  <c r="V226" i="18" s="1"/>
  <c r="V64" i="20"/>
  <c r="BP249" i="18"/>
  <c r="BR204" i="18"/>
  <c r="W15" i="14"/>
  <c r="BA47" i="9"/>
  <c r="BJ20" i="6"/>
  <c r="Q33" i="22" s="1"/>
  <c r="BS122" i="13"/>
  <c r="BR175" i="13"/>
  <c r="BR36" i="13" s="1"/>
  <c r="BP64" i="20"/>
  <c r="BP39" i="6"/>
  <c r="BS116" i="13"/>
  <c r="BR169" i="13"/>
  <c r="BR30" i="13" s="1"/>
  <c r="BR153" i="14"/>
  <c r="BR14" i="14" s="1"/>
  <c r="BS127" i="14"/>
  <c r="BT119" i="13"/>
  <c r="BS172" i="13"/>
  <c r="BS33" i="13" s="1"/>
  <c r="BM169" i="10"/>
  <c r="BM172" i="10" s="1"/>
  <c r="BM12" i="8" s="1"/>
  <c r="BS145" i="14"/>
  <c r="BR171" i="14"/>
  <c r="BR32" i="14" s="1"/>
  <c r="BP188" i="18"/>
  <c r="BP185" i="18"/>
  <c r="BQ11" i="14"/>
  <c r="W13" i="10"/>
  <c r="V41" i="22"/>
  <c r="BP169" i="18"/>
  <c r="CB51" i="14"/>
  <c r="AR17" i="6"/>
  <c r="AR18" i="6" s="1"/>
  <c r="P15" i="22"/>
  <c r="G173" i="18"/>
  <c r="AU249" i="11"/>
  <c r="AU252" i="11" s="1"/>
  <c r="AV248" i="11" s="1"/>
  <c r="AT60" i="18"/>
  <c r="AT347" i="11"/>
  <c r="O347" i="11" s="1"/>
  <c r="AT346" i="11"/>
  <c r="O346" i="11" s="1"/>
  <c r="O345" i="11"/>
  <c r="AU164" i="11"/>
  <c r="O269" i="11"/>
  <c r="P265" i="11" s="1"/>
  <c r="CD53" i="14"/>
  <c r="AT41" i="18"/>
  <c r="AT24" i="11"/>
  <c r="AT23" i="11"/>
  <c r="AT13" i="11"/>
  <c r="O22" i="11"/>
  <c r="O116" i="11"/>
  <c r="P112" i="11" s="1"/>
  <c r="AT51" i="18"/>
  <c r="AT194" i="11"/>
  <c r="O194" i="11" s="1"/>
  <c r="AT193" i="11"/>
  <c r="O193" i="11" s="1"/>
  <c r="O192" i="11"/>
  <c r="AU28" i="11"/>
  <c r="AU419" i="11"/>
  <c r="AU422" i="11" s="1"/>
  <c r="AV418" i="11" s="1"/>
  <c r="BY50" i="14"/>
  <c r="AT55" i="18"/>
  <c r="AT262" i="11"/>
  <c r="O262" i="11" s="1"/>
  <c r="AT261" i="11"/>
  <c r="O261" i="11" s="1"/>
  <c r="O260" i="11"/>
  <c r="AT46" i="18"/>
  <c r="AT108" i="11"/>
  <c r="O108" i="11" s="1"/>
  <c r="AT109" i="11"/>
  <c r="O109" i="11" s="1"/>
  <c r="O107" i="11"/>
  <c r="E45" i="7"/>
  <c r="E44" i="7" s="1"/>
  <c r="F15" i="9" s="1"/>
  <c r="N44" i="7"/>
  <c r="O388" i="11"/>
  <c r="P384" i="11" s="1"/>
  <c r="AU130" i="11"/>
  <c r="AT414" i="11"/>
  <c r="O414" i="11" s="1"/>
  <c r="AT64" i="18"/>
  <c r="AT415" i="11"/>
  <c r="O415" i="11" s="1"/>
  <c r="O413" i="11"/>
  <c r="AU113" i="11"/>
  <c r="AU116" i="11" s="1"/>
  <c r="AV112" i="11" s="1"/>
  <c r="O405" i="11"/>
  <c r="P401" i="11" s="1"/>
  <c r="BY58" i="14"/>
  <c r="AI38" i="20"/>
  <c r="O303" i="11"/>
  <c r="P299" i="11" s="1"/>
  <c r="AU79" i="11"/>
  <c r="AT142" i="11"/>
  <c r="O142" i="11" s="1"/>
  <c r="AT48" i="18"/>
  <c r="AT143" i="11"/>
  <c r="O143" i="11" s="1"/>
  <c r="O141" i="11"/>
  <c r="CC49" i="14"/>
  <c r="AT380" i="11"/>
  <c r="O380" i="11" s="1"/>
  <c r="AT62" i="18"/>
  <c r="AT381" i="11"/>
  <c r="O381" i="11" s="1"/>
  <c r="O379" i="11"/>
  <c r="O82" i="11"/>
  <c r="P78" i="11" s="1"/>
  <c r="O320" i="11"/>
  <c r="P316" i="11" s="1"/>
  <c r="AU436" i="11"/>
  <c r="AU439" i="11" s="1"/>
  <c r="AV435" i="11" s="1"/>
  <c r="BY59" i="14"/>
  <c r="AU96" i="11"/>
  <c r="AT397" i="11"/>
  <c r="O397" i="11" s="1"/>
  <c r="AT398" i="11"/>
  <c r="O398" i="11" s="1"/>
  <c r="AT63" i="18"/>
  <c r="O396" i="11"/>
  <c r="CB61" i="14"/>
  <c r="CC61" i="14" s="1"/>
  <c r="BY45" i="14"/>
  <c r="AT57" i="18"/>
  <c r="AT295" i="11"/>
  <c r="O295" i="11" s="1"/>
  <c r="AT296" i="11"/>
  <c r="O294" i="11"/>
  <c r="AU147" i="11"/>
  <c r="E29" i="6"/>
  <c r="F54" i="5" s="1"/>
  <c r="E43" i="6"/>
  <c r="F12" i="5"/>
  <c r="AS39" i="18"/>
  <c r="AR19" i="18"/>
  <c r="AR28" i="18"/>
  <c r="O150" i="11"/>
  <c r="P146" i="11" s="1"/>
  <c r="CD56" i="14"/>
  <c r="O439" i="11"/>
  <c r="P435" i="11" s="1"/>
  <c r="AT58" i="18"/>
  <c r="AT312" i="11"/>
  <c r="O312" i="11" s="1"/>
  <c r="AT313" i="11"/>
  <c r="O313" i="11" s="1"/>
  <c r="O311" i="11"/>
  <c r="AU198" i="11"/>
  <c r="AT21" i="11"/>
  <c r="AS16" i="11"/>
  <c r="AS24" i="7" s="1"/>
  <c r="AS23" i="7" s="1"/>
  <c r="AJ12" i="9" s="1"/>
  <c r="O65" i="11"/>
  <c r="P61" i="11" s="1"/>
  <c r="Y20" i="9"/>
  <c r="Y26" i="9"/>
  <c r="Y28" i="9" s="1"/>
  <c r="Y29" i="9" s="1"/>
  <c r="CA47" i="14"/>
  <c r="O218" i="11"/>
  <c r="P214" i="11" s="1"/>
  <c r="O235" i="11"/>
  <c r="P231" i="11" s="1"/>
  <c r="AP21" i="8"/>
  <c r="AP11" i="8" s="1"/>
  <c r="AU45" i="11"/>
  <c r="AU48" i="11" s="1"/>
  <c r="AV44" i="11" s="1"/>
  <c r="AS15" i="6"/>
  <c r="AT44" i="18"/>
  <c r="AT75" i="11"/>
  <c r="O75" i="11" s="1"/>
  <c r="AT74" i="11"/>
  <c r="O74" i="11" s="1"/>
  <c r="O73" i="11"/>
  <c r="AT57" i="11"/>
  <c r="O57" i="11" s="1"/>
  <c r="AT43" i="18"/>
  <c r="AT58" i="11"/>
  <c r="O58" i="11" s="1"/>
  <c r="O56" i="11"/>
  <c r="O99" i="11"/>
  <c r="P95" i="11" s="1"/>
  <c r="E20" i="7"/>
  <c r="E18" i="7" s="1"/>
  <c r="F13" i="9" s="1"/>
  <c r="N18" i="7"/>
  <c r="AT53" i="18"/>
  <c r="AT227" i="11"/>
  <c r="O227" i="11" s="1"/>
  <c r="AT228" i="11"/>
  <c r="O226" i="11"/>
  <c r="O252" i="11"/>
  <c r="P248" i="11" s="1"/>
  <c r="AQ54" i="20"/>
  <c r="AQ68" i="20" s="1"/>
  <c r="AQ67" i="20" s="1"/>
  <c r="AP73" i="20"/>
  <c r="AP51" i="7" s="1"/>
  <c r="AP72" i="20"/>
  <c r="AP31" i="7" s="1"/>
  <c r="AU300" i="11"/>
  <c r="O422" i="11"/>
  <c r="P418" i="11" s="1"/>
  <c r="AH54" i="7"/>
  <c r="K37" i="7"/>
  <c r="K54" i="7" s="1"/>
  <c r="AU266" i="11"/>
  <c r="AU385" i="11"/>
  <c r="BY44" i="13"/>
  <c r="AT65" i="18"/>
  <c r="AT432" i="11"/>
  <c r="O432" i="11" s="1"/>
  <c r="AT431" i="11"/>
  <c r="O431" i="11" s="1"/>
  <c r="O430" i="11"/>
  <c r="O167" i="11"/>
  <c r="P163" i="11" s="1"/>
  <c r="AT45" i="18"/>
  <c r="AT92" i="11"/>
  <c r="O92" i="11" s="1"/>
  <c r="AT91" i="11"/>
  <c r="O90" i="11"/>
  <c r="O371" i="11"/>
  <c r="P367" i="11" s="1"/>
  <c r="AI33" i="9"/>
  <c r="AB15" i="22" s="1"/>
  <c r="AT52" i="18"/>
  <c r="AT211" i="11"/>
  <c r="O211" i="11" s="1"/>
  <c r="AT210" i="11"/>
  <c r="O209" i="11"/>
  <c r="AU215" i="11"/>
  <c r="AU218" i="11" s="1"/>
  <c r="AV214" i="11" s="1"/>
  <c r="AT244" i="11"/>
  <c r="O244" i="11" s="1"/>
  <c r="AT54" i="18"/>
  <c r="AT245" i="11"/>
  <c r="O245" i="11" s="1"/>
  <c r="O243" i="11"/>
  <c r="AU368" i="11"/>
  <c r="AU402" i="11"/>
  <c r="AU405" i="11" s="1"/>
  <c r="AV401" i="11" s="1"/>
  <c r="CB60" i="14"/>
  <c r="CC54" i="14"/>
  <c r="CD54" i="14" s="1"/>
  <c r="CC57" i="14"/>
  <c r="AU334" i="11"/>
  <c r="AU337" i="11" s="1"/>
  <c r="AV333" i="11" s="1"/>
  <c r="AU283" i="11"/>
  <c r="AU286" i="11" s="1"/>
  <c r="AV282" i="11" s="1"/>
  <c r="N43" i="6"/>
  <c r="N29" i="6"/>
  <c r="AS67" i="18"/>
  <c r="AU232" i="11"/>
  <c r="BY62" i="14"/>
  <c r="BY52" i="14"/>
  <c r="O337" i="11"/>
  <c r="P333" i="11" s="1"/>
  <c r="O286" i="11"/>
  <c r="P282" i="11" s="1"/>
  <c r="AU317" i="11"/>
  <c r="BY55" i="14"/>
  <c r="O48" i="11"/>
  <c r="P44" i="11" s="1"/>
  <c r="AS58" i="20"/>
  <c r="AS66" i="18"/>
  <c r="AS16" i="18" s="1"/>
  <c r="AT159" i="11"/>
  <c r="AT160" i="11"/>
  <c r="O160" i="11" s="1"/>
  <c r="AT49" i="18"/>
  <c r="O158" i="11"/>
  <c r="AT61" i="18"/>
  <c r="AT363" i="11"/>
  <c r="O363" i="11" s="1"/>
  <c r="AT364" i="11"/>
  <c r="O364" i="11" s="1"/>
  <c r="O362" i="11"/>
  <c r="O133" i="11"/>
  <c r="P129" i="11" s="1"/>
  <c r="AR13" i="8"/>
  <c r="AT177" i="11"/>
  <c r="O177" i="11" s="1"/>
  <c r="AT50" i="18"/>
  <c r="AT176" i="11"/>
  <c r="O175" i="11"/>
  <c r="AS14" i="6"/>
  <c r="CG44" i="14"/>
  <c r="CH44" i="14" s="1"/>
  <c r="O354" i="11"/>
  <c r="P350" i="11" s="1"/>
  <c r="AU351" i="11"/>
  <c r="BY46" i="14"/>
  <c r="AU62" i="11"/>
  <c r="AU65" i="11" s="1"/>
  <c r="AV61" i="11" s="1"/>
  <c r="AU181" i="11"/>
  <c r="AU184" i="11" s="1"/>
  <c r="AV180" i="11" s="1"/>
  <c r="AT329" i="11"/>
  <c r="O329" i="11" s="1"/>
  <c r="AT59" i="18"/>
  <c r="AT330" i="11"/>
  <c r="O330" i="11" s="1"/>
  <c r="O328" i="11"/>
  <c r="AT278" i="11"/>
  <c r="O278" i="11" s="1"/>
  <c r="AT56" i="18"/>
  <c r="AT279" i="11"/>
  <c r="O279" i="11" s="1"/>
  <c r="O277" i="11"/>
  <c r="AT40" i="11"/>
  <c r="O40" i="11" s="1"/>
  <c r="AT41" i="11"/>
  <c r="O41" i="11" s="1"/>
  <c r="AT42" i="18"/>
  <c r="O39" i="11"/>
  <c r="O31" i="11"/>
  <c r="P27" i="11" s="1"/>
  <c r="O201" i="11"/>
  <c r="P197" i="11" s="1"/>
  <c r="AT47" i="18"/>
  <c r="AT125" i="11"/>
  <c r="O125" i="11" s="1"/>
  <c r="AT126" i="11"/>
  <c r="O126" i="11" s="1"/>
  <c r="O124" i="11"/>
  <c r="BY48" i="14"/>
  <c r="AV318" i="11"/>
  <c r="AV148" i="11"/>
  <c r="AV301" i="11"/>
  <c r="AV216" i="11"/>
  <c r="AV165" i="11"/>
  <c r="AV63" i="11"/>
  <c r="AV369" i="11"/>
  <c r="AV199" i="11"/>
  <c r="AV114" i="11"/>
  <c r="AV386" i="11"/>
  <c r="AV250" i="11"/>
  <c r="AV352" i="11"/>
  <c r="AV420" i="11"/>
  <c r="AV284" i="11"/>
  <c r="AV29" i="11"/>
  <c r="AV131" i="11"/>
  <c r="AV97" i="11"/>
  <c r="AV233" i="11"/>
  <c r="AV46" i="11"/>
  <c r="AV182" i="11"/>
  <c r="AV437" i="11"/>
  <c r="AV267" i="11"/>
  <c r="AV403" i="11"/>
  <c r="AV335" i="11"/>
  <c r="AV80" i="11"/>
  <c r="W20" i="13" l="1"/>
  <c r="W152" i="18"/>
  <c r="BS20" i="8"/>
  <c r="AV45" i="19"/>
  <c r="W208" i="18"/>
  <c r="W150" i="18"/>
  <c r="W19" i="14"/>
  <c r="BR38" i="6"/>
  <c r="W38" i="6" s="1"/>
  <c r="BN32" i="17"/>
  <c r="BO29" i="17" s="1"/>
  <c r="BN111" i="18"/>
  <c r="BN113" i="18" s="1"/>
  <c r="BN17" i="8" s="1"/>
  <c r="W34" i="14"/>
  <c r="W223" i="18"/>
  <c r="AQ46" i="6"/>
  <c r="AR28" i="6"/>
  <c r="J15" i="22" s="1"/>
  <c r="AH8" i="9"/>
  <c r="AH9" i="9" s="1"/>
  <c r="AH10" i="9" s="1"/>
  <c r="AQ44" i="6"/>
  <c r="AI30" i="19"/>
  <c r="AI41" i="7" s="1"/>
  <c r="W215" i="18"/>
  <c r="W26" i="14"/>
  <c r="W232" i="18"/>
  <c r="AB65" i="16"/>
  <c r="AB66" i="16" s="1"/>
  <c r="AC63" i="16" s="1"/>
  <c r="W17" i="13"/>
  <c r="AT348" i="11"/>
  <c r="AU344" i="11" s="1"/>
  <c r="AN106" i="25"/>
  <c r="W163" i="18"/>
  <c r="AN103" i="25"/>
  <c r="W31" i="13"/>
  <c r="W28" i="13"/>
  <c r="W24" i="14"/>
  <c r="W21" i="14"/>
  <c r="BR66" i="10"/>
  <c r="W66" i="10" s="1"/>
  <c r="AO87" i="25"/>
  <c r="U100" i="18"/>
  <c r="V96" i="18" s="1"/>
  <c r="AN120" i="25"/>
  <c r="AN107" i="25"/>
  <c r="AN100" i="25"/>
  <c r="AN119" i="25"/>
  <c r="AN105" i="25"/>
  <c r="BR56" i="10"/>
  <c r="W56" i="10" s="1"/>
  <c r="W113" i="10" s="1"/>
  <c r="AO77" i="25"/>
  <c r="BR59" i="10"/>
  <c r="W59" i="10" s="1"/>
  <c r="AO80" i="25"/>
  <c r="BR68" i="10"/>
  <c r="W68" i="10" s="1"/>
  <c r="AO89" i="25"/>
  <c r="W177" i="18"/>
  <c r="AN116" i="25"/>
  <c r="AN115" i="25"/>
  <c r="AN104" i="25"/>
  <c r="BR54" i="10"/>
  <c r="W54" i="10" s="1"/>
  <c r="AO75" i="25"/>
  <c r="BR64" i="10"/>
  <c r="W64" i="10" s="1"/>
  <c r="W121" i="10" s="1"/>
  <c r="AO85" i="25"/>
  <c r="BQ50" i="10"/>
  <c r="BQ168" i="10" s="1"/>
  <c r="AN114" i="25"/>
  <c r="AN118" i="25"/>
  <c r="AN102" i="25"/>
  <c r="BR53" i="10"/>
  <c r="W53" i="10" s="1"/>
  <c r="AO74" i="25"/>
  <c r="BR63" i="10"/>
  <c r="W63" i="10" s="1"/>
  <c r="AO84" i="25"/>
  <c r="BR62" i="10"/>
  <c r="W62" i="10" s="1"/>
  <c r="AO83" i="25"/>
  <c r="W95" i="10"/>
  <c r="AN123" i="25"/>
  <c r="AN109" i="25"/>
  <c r="AN113" i="25"/>
  <c r="BR69" i="10"/>
  <c r="W69" i="10" s="1"/>
  <c r="AO90" i="25"/>
  <c r="BR61" i="10"/>
  <c r="W61" i="10" s="1"/>
  <c r="AO82" i="25"/>
  <c r="AN112" i="25"/>
  <c r="AN117" i="25"/>
  <c r="AN101" i="25"/>
  <c r="BR75" i="10"/>
  <c r="W75" i="10" s="1"/>
  <c r="W132" i="10" s="1"/>
  <c r="AO96" i="25"/>
  <c r="BR57" i="10"/>
  <c r="W57" i="10" s="1"/>
  <c r="AO78" i="25"/>
  <c r="BR73" i="10"/>
  <c r="W73" i="10" s="1"/>
  <c r="AO94" i="25"/>
  <c r="W213" i="18"/>
  <c r="AN111" i="25"/>
  <c r="AN110" i="25"/>
  <c r="W188" i="18"/>
  <c r="BR72" i="10"/>
  <c r="W72" i="10" s="1"/>
  <c r="AO93" i="25"/>
  <c r="BR70" i="10"/>
  <c r="W70" i="10" s="1"/>
  <c r="AO91" i="25"/>
  <c r="W240" i="18"/>
  <c r="AN122" i="25"/>
  <c r="AN108" i="25"/>
  <c r="BR52" i="10"/>
  <c r="W52" i="10" s="1"/>
  <c r="AO73" i="25"/>
  <c r="W190" i="18"/>
  <c r="AN121" i="25"/>
  <c r="AN99" i="25"/>
  <c r="W176" i="18"/>
  <c r="W187" i="18"/>
  <c r="W173" i="18"/>
  <c r="W194" i="18"/>
  <c r="W235" i="18"/>
  <c r="W179" i="18"/>
  <c r="AT25" i="11"/>
  <c r="AU21" i="11" s="1"/>
  <c r="BP170" i="18"/>
  <c r="BP18" i="8" s="1"/>
  <c r="W14" i="10"/>
  <c r="CE87" i="16"/>
  <c r="CE88" i="16" s="1"/>
  <c r="CF85" i="16" s="1"/>
  <c r="BR34" i="16"/>
  <c r="AO50" i="9"/>
  <c r="AO41" i="9" s="1"/>
  <c r="AC21" i="22" s="1"/>
  <c r="AX37" i="6"/>
  <c r="S21" i="22" s="1"/>
  <c r="BR166" i="18"/>
  <c r="W34" i="13"/>
  <c r="BR214" i="18"/>
  <c r="W25" i="14"/>
  <c r="BU116" i="12"/>
  <c r="BT27" i="12"/>
  <c r="BS170" i="14"/>
  <c r="BS31" i="14" s="1"/>
  <c r="BT144" i="14"/>
  <c r="BS165" i="13"/>
  <c r="BS26" i="13" s="1"/>
  <c r="BT112" i="13"/>
  <c r="BT13" i="19"/>
  <c r="BT16" i="19" s="1"/>
  <c r="BS36" i="7"/>
  <c r="BO142" i="18"/>
  <c r="BO196" i="18" s="1"/>
  <c r="BN25" i="18"/>
  <c r="BN34" i="18"/>
  <c r="BU30" i="10"/>
  <c r="BT39" i="10"/>
  <c r="BT158" i="10" s="1"/>
  <c r="BT114" i="13"/>
  <c r="BS167" i="13"/>
  <c r="BS28" i="13" s="1"/>
  <c r="BS216" i="18"/>
  <c r="W90" i="10"/>
  <c r="BU31" i="10"/>
  <c r="BT40" i="10"/>
  <c r="BT159" i="10" s="1"/>
  <c r="AW39" i="19"/>
  <c r="BR20" i="16"/>
  <c r="BS57" i="16"/>
  <c r="BS60" i="16" s="1"/>
  <c r="BU131" i="14"/>
  <c r="BT157" i="14"/>
  <c r="BT18" i="14" s="1"/>
  <c r="BT207" i="18" s="1"/>
  <c r="BT234" i="18" s="1"/>
  <c r="BU29" i="10"/>
  <c r="BT38" i="10"/>
  <c r="BT157" i="10" s="1"/>
  <c r="BS204" i="18"/>
  <c r="Z46" i="16"/>
  <c r="Z47" i="16" s="1"/>
  <c r="AA44" i="16" s="1"/>
  <c r="BS209" i="18"/>
  <c r="G39" i="22"/>
  <c r="O39" i="22" s="1"/>
  <c r="BP11" i="6"/>
  <c r="BP168" i="10"/>
  <c r="BP31" i="15"/>
  <c r="BP15" i="15"/>
  <c r="BP56" i="20"/>
  <c r="BP32" i="15"/>
  <c r="BP44" i="20"/>
  <c r="BP43" i="20" s="1"/>
  <c r="BG32" i="9"/>
  <c r="V43" i="20"/>
  <c r="BT146" i="14"/>
  <c r="BS172" i="14"/>
  <c r="BS33" i="14" s="1"/>
  <c r="BS201" i="18"/>
  <c r="AV44" i="19"/>
  <c r="AU40" i="7"/>
  <c r="BT103" i="13"/>
  <c r="BS156" i="13"/>
  <c r="BS17" i="13" s="1"/>
  <c r="BU140" i="14"/>
  <c r="BT166" i="14"/>
  <c r="BT27" i="14" s="1"/>
  <c r="BT216" i="18" s="1"/>
  <c r="BT243" i="18" s="1"/>
  <c r="BO19" i="8"/>
  <c r="V19" i="8" s="1"/>
  <c r="V227" i="18"/>
  <c r="BO31" i="17"/>
  <c r="BO17" i="17" s="1"/>
  <c r="BO41" i="6" s="1"/>
  <c r="AV46" i="19"/>
  <c r="BS207" i="18"/>
  <c r="BS174" i="13"/>
  <c r="BS35" i="13" s="1"/>
  <c r="BT121" i="13"/>
  <c r="BS155" i="10"/>
  <c r="BR156" i="18"/>
  <c r="W24" i="13"/>
  <c r="BT116" i="13"/>
  <c r="BS169" i="13"/>
  <c r="BS30" i="13" s="1"/>
  <c r="BS148" i="18"/>
  <c r="BM77" i="16"/>
  <c r="BN74" i="16" s="1"/>
  <c r="BM16" i="16"/>
  <c r="BS156" i="10"/>
  <c r="BS173" i="13"/>
  <c r="BS34" i="13" s="1"/>
  <c r="BT120" i="13"/>
  <c r="BT138" i="14"/>
  <c r="BS164" i="14"/>
  <c r="BS25" i="14" s="1"/>
  <c r="BR221" i="18"/>
  <c r="W32" i="14"/>
  <c r="W16" i="14"/>
  <c r="BR79" i="10"/>
  <c r="BR51" i="10"/>
  <c r="W80" i="10"/>
  <c r="BT115" i="13"/>
  <c r="BS168" i="13"/>
  <c r="BS29" i="13" s="1"/>
  <c r="BU102" i="13"/>
  <c r="BT155" i="13"/>
  <c r="BT16" i="13" s="1"/>
  <c r="BT148" i="18" s="1"/>
  <c r="BT175" i="18" s="1"/>
  <c r="BU133" i="14"/>
  <c r="BT159" i="14"/>
  <c r="BT20" i="14" s="1"/>
  <c r="BT209" i="18" s="1"/>
  <c r="BT236" i="18" s="1"/>
  <c r="BL16" i="16"/>
  <c r="U76" i="16"/>
  <c r="BU28" i="10"/>
  <c r="BT37" i="10"/>
  <c r="BT156" i="10" s="1"/>
  <c r="BL110" i="18"/>
  <c r="BL114" i="18" s="1"/>
  <c r="BK22" i="18"/>
  <c r="BK31" i="18"/>
  <c r="V31" i="15"/>
  <c r="BO30" i="15"/>
  <c r="BO26" i="6"/>
  <c r="BS152" i="14"/>
  <c r="BS13" i="14" s="1"/>
  <c r="BT126" i="14"/>
  <c r="W91" i="10"/>
  <c r="BT100" i="13"/>
  <c r="BS153" i="13"/>
  <c r="BS14" i="13" s="1"/>
  <c r="BL17" i="8"/>
  <c r="U17" i="8" s="1"/>
  <c r="U113" i="18"/>
  <c r="BO42" i="20"/>
  <c r="BO50" i="20" s="1"/>
  <c r="BN52" i="7"/>
  <c r="BP227" i="18"/>
  <c r="BT151" i="14"/>
  <c r="BT12" i="14" s="1"/>
  <c r="BU125" i="14"/>
  <c r="W14" i="13"/>
  <c r="BR24" i="18"/>
  <c r="BR33" i="18"/>
  <c r="BS258" i="18"/>
  <c r="BS266" i="18" s="1"/>
  <c r="BM113" i="18"/>
  <c r="AV32" i="8"/>
  <c r="BS161" i="13"/>
  <c r="BS22" i="13" s="1"/>
  <c r="BT108" i="13"/>
  <c r="BS82" i="10"/>
  <c r="AP74" i="25" s="1"/>
  <c r="BS80" i="10"/>
  <c r="AP72" i="25" s="1"/>
  <c r="BS103" i="10"/>
  <c r="AP95" i="25" s="1"/>
  <c r="BS81" i="10"/>
  <c r="AP73" i="25" s="1"/>
  <c r="BS99" i="10"/>
  <c r="AP91" i="25" s="1"/>
  <c r="BS102" i="10"/>
  <c r="AP94" i="25" s="1"/>
  <c r="BS87" i="10"/>
  <c r="AP79" i="25" s="1"/>
  <c r="BS100" i="10"/>
  <c r="AP92" i="25" s="1"/>
  <c r="BS104" i="10"/>
  <c r="AP96" i="25" s="1"/>
  <c r="BS34" i="10"/>
  <c r="BS92" i="10"/>
  <c r="AP84" i="25" s="1"/>
  <c r="BS83" i="10"/>
  <c r="AP75" i="25" s="1"/>
  <c r="BS88" i="10"/>
  <c r="AP80" i="25" s="1"/>
  <c r="BS97" i="10"/>
  <c r="AP89" i="25" s="1"/>
  <c r="BS89" i="10"/>
  <c r="AP81" i="25" s="1"/>
  <c r="BS98" i="10"/>
  <c r="AP90" i="25" s="1"/>
  <c r="BS90" i="10"/>
  <c r="AP82" i="25" s="1"/>
  <c r="BS101" i="10"/>
  <c r="AP93" i="25" s="1"/>
  <c r="BS86" i="10"/>
  <c r="AP78" i="25" s="1"/>
  <c r="BS85" i="10"/>
  <c r="AP77" i="25" s="1"/>
  <c r="BS94" i="10"/>
  <c r="AP86" i="25" s="1"/>
  <c r="BS96" i="10"/>
  <c r="AP88" i="25" s="1"/>
  <c r="BS91" i="10"/>
  <c r="AP83" i="25" s="1"/>
  <c r="BS95" i="10"/>
  <c r="AP87" i="25" s="1"/>
  <c r="BS154" i="10"/>
  <c r="BS84" i="10"/>
  <c r="AP76" i="25" s="1"/>
  <c r="BS93" i="10"/>
  <c r="AP85" i="25" s="1"/>
  <c r="BU27" i="10"/>
  <c r="BT36" i="10"/>
  <c r="BT155" i="10" s="1"/>
  <c r="BS163" i="13"/>
  <c r="BS24" i="13" s="1"/>
  <c r="BT110" i="13"/>
  <c r="BT129" i="14"/>
  <c r="BS155" i="14"/>
  <c r="BS16" i="14" s="1"/>
  <c r="BT145" i="14"/>
  <c r="BS171" i="14"/>
  <c r="BS32" i="14" s="1"/>
  <c r="BR231" i="18"/>
  <c r="W231" i="18" s="1"/>
  <c r="W204" i="18"/>
  <c r="W102" i="10"/>
  <c r="BR58" i="10"/>
  <c r="W58" i="10" s="1"/>
  <c r="W87" i="10"/>
  <c r="BR55" i="10"/>
  <c r="W55" i="10" s="1"/>
  <c r="W84" i="10"/>
  <c r="BS174" i="14"/>
  <c r="BS35" i="14" s="1"/>
  <c r="BT148" i="14"/>
  <c r="AY14" i="16"/>
  <c r="AY13" i="7" s="1"/>
  <c r="AZ26" i="16"/>
  <c r="W92" i="10"/>
  <c r="AA87" i="16"/>
  <c r="W86" i="10"/>
  <c r="BT21" i="15"/>
  <c r="BT25" i="15" s="1"/>
  <c r="BS26" i="7"/>
  <c r="BR164" i="18"/>
  <c r="W32" i="13"/>
  <c r="BO97" i="18"/>
  <c r="BO62" i="20"/>
  <c r="BR202" i="18"/>
  <c r="W13" i="14"/>
  <c r="BS206" i="18"/>
  <c r="W21" i="12"/>
  <c r="BS21" i="6"/>
  <c r="BT117" i="13"/>
  <c r="BS170" i="13"/>
  <c r="BS31" i="13" s="1"/>
  <c r="W101" i="10"/>
  <c r="BT168" i="14"/>
  <c r="BT29" i="14" s="1"/>
  <c r="BT218" i="18" s="1"/>
  <c r="BT245" i="18" s="1"/>
  <c r="BU142" i="14"/>
  <c r="BM34" i="6"/>
  <c r="BS160" i="14"/>
  <c r="BS21" i="14" s="1"/>
  <c r="BT134" i="14"/>
  <c r="BM112" i="18"/>
  <c r="BT139" i="14"/>
  <c r="BS165" i="14"/>
  <c r="BS26" i="14" s="1"/>
  <c r="BR154" i="18"/>
  <c r="W22" i="13"/>
  <c r="V42" i="22"/>
  <c r="BR21" i="18"/>
  <c r="W21" i="18" s="1"/>
  <c r="BR30" i="18"/>
  <c r="W30" i="18" s="1"/>
  <c r="BS103" i="18"/>
  <c r="BS107" i="18" s="1"/>
  <c r="BN41" i="16"/>
  <c r="BO38" i="16" s="1"/>
  <c r="BR74" i="10"/>
  <c r="W74" i="10" s="1"/>
  <c r="W103" i="10"/>
  <c r="BR224" i="18"/>
  <c r="W35" i="14"/>
  <c r="AY18" i="16"/>
  <c r="AY14" i="17"/>
  <c r="AY35" i="6"/>
  <c r="BR217" i="18"/>
  <c r="W28" i="14"/>
  <c r="W88" i="10"/>
  <c r="Z42" i="22"/>
  <c r="BS21" i="12"/>
  <c r="BS22" i="12"/>
  <c r="BS38" i="6" s="1"/>
  <c r="BT118" i="13"/>
  <c r="BS171" i="13"/>
  <c r="BS32" i="13" s="1"/>
  <c r="BO55" i="20"/>
  <c r="V55" i="20" s="1"/>
  <c r="V56" i="20"/>
  <c r="BU130" i="14"/>
  <c r="BT156" i="14"/>
  <c r="BT17" i="14" s="1"/>
  <c r="BT206" i="18" s="1"/>
  <c r="BT233" i="18" s="1"/>
  <c r="BI44" i="9"/>
  <c r="BR11" i="13"/>
  <c r="BL29" i="18"/>
  <c r="U29" i="18" s="1"/>
  <c r="BM96" i="18"/>
  <c r="BM100" i="18" s="1"/>
  <c r="BL20" i="18"/>
  <c r="U20" i="18" s="1"/>
  <c r="BS218" i="18"/>
  <c r="G108" i="10"/>
  <c r="W242" i="18"/>
  <c r="W250" i="18"/>
  <c r="BT25" i="10"/>
  <c r="BU26" i="10"/>
  <c r="BT13" i="10"/>
  <c r="V43" i="22" s="1"/>
  <c r="BT35" i="10"/>
  <c r="BE49" i="9"/>
  <c r="BS165" i="18"/>
  <c r="BG45" i="9"/>
  <c r="AZ24" i="17"/>
  <c r="AZ25" i="17" s="1"/>
  <c r="BR67" i="10"/>
  <c r="W67" i="10" s="1"/>
  <c r="W96" i="10"/>
  <c r="BR71" i="10"/>
  <c r="W71" i="10" s="1"/>
  <c r="W100" i="10"/>
  <c r="BO18" i="8"/>
  <c r="V18" i="8" s="1"/>
  <c r="V170" i="18"/>
  <c r="W33" i="14"/>
  <c r="BS167" i="14"/>
  <c r="BS28" i="14" s="1"/>
  <c r="BT141" i="14"/>
  <c r="BN35" i="18"/>
  <c r="BO199" i="18"/>
  <c r="BO253" i="18" s="1"/>
  <c r="BN26" i="18"/>
  <c r="CH65" i="16"/>
  <c r="CH66" i="16" s="1"/>
  <c r="CI63" i="16" s="1"/>
  <c r="CI65" i="16" s="1"/>
  <c r="CI66" i="16" s="1"/>
  <c r="CJ63" i="16" s="1"/>
  <c r="BU136" i="14"/>
  <c r="BT162" i="14"/>
  <c r="BT23" i="14" s="1"/>
  <c r="BT212" i="18" s="1"/>
  <c r="BT239" i="18" s="1"/>
  <c r="BU171" i="12"/>
  <c r="BT20" i="12"/>
  <c r="BT20" i="8" s="1"/>
  <c r="BU98" i="13"/>
  <c r="BT151" i="13"/>
  <c r="BT12" i="13" s="1"/>
  <c r="BP29" i="15"/>
  <c r="BO27" i="7"/>
  <c r="V27" i="7" s="1"/>
  <c r="G27" i="7" s="1"/>
  <c r="BS145" i="18"/>
  <c r="W146" i="18"/>
  <c r="BR171" i="18"/>
  <c r="BR245" i="18"/>
  <c r="W245" i="18" s="1"/>
  <c r="W218" i="18"/>
  <c r="CJ55" i="16"/>
  <c r="CK52" i="16" s="1"/>
  <c r="CK54" i="16" s="1"/>
  <c r="BT147" i="14"/>
  <c r="BS173" i="14"/>
  <c r="BS34" i="14" s="1"/>
  <c r="W210" i="18"/>
  <c r="BU101" i="13"/>
  <c r="BT154" i="13"/>
  <c r="BT15" i="13" s="1"/>
  <c r="BT147" i="18" s="1"/>
  <c r="BT174" i="18" s="1"/>
  <c r="BR162" i="18"/>
  <c r="W30" i="13"/>
  <c r="BR65" i="10"/>
  <c r="W65" i="10" s="1"/>
  <c r="W94" i="10"/>
  <c r="BQ64" i="20"/>
  <c r="BQ226" i="18" s="1"/>
  <c r="BQ39" i="6"/>
  <c r="BU119" i="13"/>
  <c r="BT172" i="13"/>
  <c r="BT33" i="13" s="1"/>
  <c r="BT165" i="18" s="1"/>
  <c r="BT192" i="18" s="1"/>
  <c r="BP226" i="18"/>
  <c r="W26" i="13"/>
  <c r="BR151" i="18"/>
  <c r="W19" i="13"/>
  <c r="BT113" i="13"/>
  <c r="BS166" i="13"/>
  <c r="BS27" i="13" s="1"/>
  <c r="BS212" i="18"/>
  <c r="CC46" i="16"/>
  <c r="CC47" i="16" s="1"/>
  <c r="CD44" i="16" s="1"/>
  <c r="X43" i="22"/>
  <c r="BT15" i="12"/>
  <c r="BT14" i="12"/>
  <c r="BS144" i="18"/>
  <c r="BO170" i="10"/>
  <c r="BO171" i="10"/>
  <c r="BU99" i="13"/>
  <c r="BT152" i="13"/>
  <c r="BT13" i="13" s="1"/>
  <c r="BT145" i="18" s="1"/>
  <c r="BT172" i="18" s="1"/>
  <c r="BR32" i="6"/>
  <c r="W29" i="12"/>
  <c r="BR182" i="18"/>
  <c r="W182" i="18" s="1"/>
  <c r="W155" i="18"/>
  <c r="W99" i="10"/>
  <c r="BR14" i="20"/>
  <c r="BS17" i="20" s="1"/>
  <c r="X17" i="20" s="1"/>
  <c r="BM41" i="6"/>
  <c r="V41" i="6" s="1"/>
  <c r="BQ63" i="20"/>
  <c r="BQ33" i="6"/>
  <c r="AC55" i="16"/>
  <c r="AD52" i="16" s="1"/>
  <c r="BP13" i="20"/>
  <c r="BP19" i="20" s="1"/>
  <c r="BO29" i="7"/>
  <c r="V29" i="7" s="1"/>
  <c r="G29" i="7" s="1"/>
  <c r="BO49" i="7"/>
  <c r="V49" i="7" s="1"/>
  <c r="G49" i="7" s="1"/>
  <c r="W82" i="10"/>
  <c r="W237" i="18"/>
  <c r="BS147" i="18"/>
  <c r="W158" i="18"/>
  <c r="BR168" i="18"/>
  <c r="W36" i="13"/>
  <c r="W222" i="18"/>
  <c r="BR60" i="10"/>
  <c r="W60" i="10" s="1"/>
  <c r="W89" i="10"/>
  <c r="W29" i="13"/>
  <c r="BT105" i="13"/>
  <c r="BS158" i="13"/>
  <c r="BS19" i="13" s="1"/>
  <c r="W157" i="18"/>
  <c r="BV62" i="12"/>
  <c r="BU13" i="12"/>
  <c r="BR11" i="14"/>
  <c r="W186" i="18"/>
  <c r="G40" i="22"/>
  <c r="O40" i="22" s="1"/>
  <c r="BQ56" i="20"/>
  <c r="BQ55" i="20" s="1"/>
  <c r="BQ44" i="20"/>
  <c r="BQ43" i="20" s="1"/>
  <c r="BQ31" i="15"/>
  <c r="BQ26" i="6" s="1"/>
  <c r="BH38" i="9" s="1"/>
  <c r="BQ15" i="15"/>
  <c r="BQ32" i="15"/>
  <c r="BH32" i="9"/>
  <c r="BQ11" i="6"/>
  <c r="BT104" i="13"/>
  <c r="BS157" i="13"/>
  <c r="BS18" i="13" s="1"/>
  <c r="BT135" i="14"/>
  <c r="BS161" i="14"/>
  <c r="BS22" i="14" s="1"/>
  <c r="W83" i="10"/>
  <c r="W205" i="18"/>
  <c r="W185" i="18"/>
  <c r="BS153" i="14"/>
  <c r="BS14" i="14" s="1"/>
  <c r="BT127" i="14"/>
  <c r="BS175" i="13"/>
  <c r="BS36" i="13" s="1"/>
  <c r="BT122" i="13"/>
  <c r="W249" i="18"/>
  <c r="L41" i="22"/>
  <c r="BR14" i="10"/>
  <c r="N41" i="22" s="1"/>
  <c r="BR143" i="10"/>
  <c r="W81" i="10"/>
  <c r="W220" i="18"/>
  <c r="BS164" i="13"/>
  <c r="BS25" i="13" s="1"/>
  <c r="BT111" i="13"/>
  <c r="BS219" i="18"/>
  <c r="BR175" i="18"/>
  <c r="W175" i="18" s="1"/>
  <c r="W148" i="18"/>
  <c r="W184" i="18"/>
  <c r="U112" i="18"/>
  <c r="BS155" i="18"/>
  <c r="BR246" i="18"/>
  <c r="W246" i="18" s="1"/>
  <c r="W219" i="18"/>
  <c r="W201" i="18"/>
  <c r="BR228" i="18"/>
  <c r="W159" i="18"/>
  <c r="BO23" i="18"/>
  <c r="BO32" i="18"/>
  <c r="BP117" i="18"/>
  <c r="BP139" i="18" s="1"/>
  <c r="BS160" i="13"/>
  <c r="BS21" i="13" s="1"/>
  <c r="BT107" i="13"/>
  <c r="BS159" i="13"/>
  <c r="BS20" i="13" s="1"/>
  <c r="BT106" i="13"/>
  <c r="BR243" i="18"/>
  <c r="W243" i="18" s="1"/>
  <c r="W216" i="18"/>
  <c r="BR233" i="18"/>
  <c r="W233" i="18" s="1"/>
  <c r="W206" i="18"/>
  <c r="BS158" i="14"/>
  <c r="BS19" i="14" s="1"/>
  <c r="BT132" i="14"/>
  <c r="K40" i="22"/>
  <c r="M40" i="22" s="1"/>
  <c r="BQ141" i="10"/>
  <c r="BQ162" i="10"/>
  <c r="AE40" i="22" s="1"/>
  <c r="BR211" i="18"/>
  <c r="W22" i="14"/>
  <c r="BS160" i="10"/>
  <c r="W35" i="13"/>
  <c r="CG99" i="16"/>
  <c r="CH96" i="16" s="1"/>
  <c r="CH98" i="16" s="1"/>
  <c r="W161" i="18"/>
  <c r="BR203" i="18"/>
  <c r="W14" i="14"/>
  <c r="BR174" i="18"/>
  <c r="W174" i="18" s="1"/>
  <c r="W147" i="18"/>
  <c r="BQ15" i="20"/>
  <c r="W16" i="20"/>
  <c r="W247" i="18"/>
  <c r="W31" i="14"/>
  <c r="BT169" i="14"/>
  <c r="BT30" i="14" s="1"/>
  <c r="BT219" i="18" s="1"/>
  <c r="BT246" i="18" s="1"/>
  <c r="BU143" i="14"/>
  <c r="Y42" i="22"/>
  <c r="BS29" i="12"/>
  <c r="BS32" i="6" s="1"/>
  <c r="BS28" i="12"/>
  <c r="BU109" i="13"/>
  <c r="BT162" i="13"/>
  <c r="BT23" i="13" s="1"/>
  <c r="BT155" i="18" s="1"/>
  <c r="BT182" i="18" s="1"/>
  <c r="W25" i="13"/>
  <c r="BR153" i="18"/>
  <c r="W21" i="13"/>
  <c r="BN25" i="7"/>
  <c r="BO13" i="15"/>
  <c r="BO17" i="15" s="1"/>
  <c r="W27" i="13"/>
  <c r="BS158" i="10"/>
  <c r="BM15" i="8"/>
  <c r="BK19" i="7"/>
  <c r="BL167" i="10"/>
  <c r="BL173" i="10" s="1"/>
  <c r="W98" i="10"/>
  <c r="BS163" i="14"/>
  <c r="BS24" i="14" s="1"/>
  <c r="BT137" i="14"/>
  <c r="BS159" i="10"/>
  <c r="BU32" i="10"/>
  <c r="BT41" i="10"/>
  <c r="BT160" i="10" s="1"/>
  <c r="W97" i="10"/>
  <c r="W125" i="10" s="1"/>
  <c r="BS157" i="10"/>
  <c r="BT154" i="14"/>
  <c r="BT15" i="14" s="1"/>
  <c r="BT204" i="18" s="1"/>
  <c r="BT231" i="18" s="1"/>
  <c r="BU128" i="14"/>
  <c r="AB99" i="16"/>
  <c r="AC96" i="16" s="1"/>
  <c r="AT110" i="11"/>
  <c r="AU106" i="11" s="1"/>
  <c r="AT365" i="11"/>
  <c r="AU361" i="11" s="1"/>
  <c r="AT416" i="11"/>
  <c r="AU412" i="11" s="1"/>
  <c r="AT314" i="11"/>
  <c r="AU310" i="11" s="1"/>
  <c r="CC51" i="14"/>
  <c r="AT195" i="11"/>
  <c r="AU191" i="11" s="1"/>
  <c r="AQ47" i="6"/>
  <c r="H14" i="22"/>
  <c r="AT263" i="11"/>
  <c r="AU259" i="11" s="1"/>
  <c r="O159" i="11"/>
  <c r="O161" i="11" s="1"/>
  <c r="P157" i="11" s="1"/>
  <c r="AT161" i="11"/>
  <c r="AU157" i="11" s="1"/>
  <c r="AT70" i="18"/>
  <c r="O70" i="18" s="1"/>
  <c r="O43" i="18"/>
  <c r="O288" i="11"/>
  <c r="O280" i="11"/>
  <c r="P276" i="11" s="1"/>
  <c r="O237" i="11"/>
  <c r="AV251" i="11"/>
  <c r="AV319" i="11"/>
  <c r="AV47" i="11"/>
  <c r="AV115" i="11"/>
  <c r="AT86" i="18"/>
  <c r="O86" i="18" s="1"/>
  <c r="O59" i="18"/>
  <c r="CI44" i="14"/>
  <c r="O176" i="11"/>
  <c r="O178" i="11" s="1"/>
  <c r="P174" i="11" s="1"/>
  <c r="AT178" i="11"/>
  <c r="AU174" i="11" s="1"/>
  <c r="BZ52" i="14"/>
  <c r="O254" i="11"/>
  <c r="O246" i="11"/>
  <c r="P242" i="11" s="1"/>
  <c r="AT79" i="18"/>
  <c r="O79" i="18" s="1"/>
  <c r="O52" i="18"/>
  <c r="AT85" i="18"/>
  <c r="O85" i="18" s="1"/>
  <c r="O58" i="18"/>
  <c r="O356" i="11"/>
  <c r="O348" i="11"/>
  <c r="P344" i="11" s="1"/>
  <c r="AU150" i="11"/>
  <c r="AV146" i="11" s="1"/>
  <c r="AU141" i="11"/>
  <c r="CD61" i="14"/>
  <c r="CD49" i="14"/>
  <c r="BZ58" i="14"/>
  <c r="AU124" i="11"/>
  <c r="AU133" i="11"/>
  <c r="AV129" i="11" s="1"/>
  <c r="AT73" i="18"/>
  <c r="O73" i="18" s="1"/>
  <c r="O46" i="18"/>
  <c r="BZ50" i="14"/>
  <c r="O407" i="11"/>
  <c r="O399" i="11"/>
  <c r="P395" i="11" s="1"/>
  <c r="BZ59" i="14"/>
  <c r="AU73" i="11"/>
  <c r="O33" i="11"/>
  <c r="AV200" i="11"/>
  <c r="AR43" i="6"/>
  <c r="W15" i="22" s="1"/>
  <c r="AR29" i="6"/>
  <c r="AU82" i="11"/>
  <c r="AV78" i="11" s="1"/>
  <c r="AT297" i="11"/>
  <c r="AU293" i="11" s="1"/>
  <c r="O296" i="11"/>
  <c r="O297" i="11" s="1"/>
  <c r="P293" i="11" s="1"/>
  <c r="AT90" i="18"/>
  <c r="O90" i="18" s="1"/>
  <c r="O63" i="18"/>
  <c r="AT127" i="11"/>
  <c r="AU123" i="11" s="1"/>
  <c r="AU107" i="11"/>
  <c r="AU413" i="11"/>
  <c r="AT59" i="20"/>
  <c r="O13" i="11"/>
  <c r="AT87" i="18"/>
  <c r="O87" i="18" s="1"/>
  <c r="O60" i="18"/>
  <c r="AU260" i="11"/>
  <c r="AV98" i="11"/>
  <c r="BZ55" i="14"/>
  <c r="AT81" i="18"/>
  <c r="O81" i="18" s="1"/>
  <c r="O54" i="18"/>
  <c r="BZ44" i="13"/>
  <c r="AV64" i="11"/>
  <c r="AS13" i="18"/>
  <c r="AS14" i="8"/>
  <c r="CD57" i="14"/>
  <c r="AS13" i="6"/>
  <c r="AJ34" i="9"/>
  <c r="AU311" i="11"/>
  <c r="AU320" i="11"/>
  <c r="AV316" i="11" s="1"/>
  <c r="AU396" i="11"/>
  <c r="O101" i="11"/>
  <c r="AU379" i="11"/>
  <c r="AU388" i="11"/>
  <c r="AV384" i="11" s="1"/>
  <c r="AT229" i="11"/>
  <c r="AU225" i="11" s="1"/>
  <c r="O228" i="11"/>
  <c r="AJ39" i="9"/>
  <c r="AR27" i="18"/>
  <c r="AR45" i="7"/>
  <c r="AR44" i="7" s="1"/>
  <c r="AI15" i="9" s="1"/>
  <c r="O424" i="11"/>
  <c r="O416" i="11"/>
  <c r="P412" i="11" s="1"/>
  <c r="AT14" i="11"/>
  <c r="O23" i="11"/>
  <c r="AT399" i="11"/>
  <c r="AU395" i="11" s="1"/>
  <c r="AT382" i="11"/>
  <c r="AU378" i="11" s="1"/>
  <c r="BZ46" i="14"/>
  <c r="O305" i="11"/>
  <c r="CB47" i="14"/>
  <c r="AV30" i="11"/>
  <c r="AV336" i="11"/>
  <c r="AV285" i="11"/>
  <c r="AV217" i="11"/>
  <c r="AT83" i="18"/>
  <c r="O83" i="18" s="1"/>
  <c r="O56" i="18"/>
  <c r="AU175" i="11"/>
  <c r="N46" i="6"/>
  <c r="N47" i="6" s="1"/>
  <c r="N44" i="6"/>
  <c r="CE54" i="14"/>
  <c r="AT93" i="11"/>
  <c r="AU89" i="11" s="1"/>
  <c r="O91" i="11"/>
  <c r="AT280" i="11"/>
  <c r="AU276" i="11" s="1"/>
  <c r="O84" i="11"/>
  <c r="O76" i="11"/>
  <c r="P72" i="11" s="1"/>
  <c r="CE56" i="14"/>
  <c r="AR18" i="18"/>
  <c r="AR20" i="7"/>
  <c r="AR18" i="7" s="1"/>
  <c r="AI13" i="9" s="1"/>
  <c r="AT84" i="18"/>
  <c r="O84" i="18" s="1"/>
  <c r="O57" i="18"/>
  <c r="AU430" i="11"/>
  <c r="AI33" i="20"/>
  <c r="AT76" i="11"/>
  <c r="AU72" i="11" s="1"/>
  <c r="AT15" i="11"/>
  <c r="O24" i="11"/>
  <c r="AT246" i="11"/>
  <c r="AU242" i="11" s="1"/>
  <c r="AT144" i="11"/>
  <c r="AU140" i="11" s="1"/>
  <c r="AU226" i="11"/>
  <c r="AU235" i="11"/>
  <c r="AV231" i="11" s="1"/>
  <c r="AV370" i="11"/>
  <c r="O373" i="11"/>
  <c r="O365" i="11"/>
  <c r="P361" i="11" s="1"/>
  <c r="AV81" i="11"/>
  <c r="AV166" i="11"/>
  <c r="AV404" i="11"/>
  <c r="AV421" i="11"/>
  <c r="AV302" i="11"/>
  <c r="BZ48" i="14"/>
  <c r="O135" i="11"/>
  <c r="O127" i="11"/>
  <c r="P123" i="11" s="1"/>
  <c r="AT88" i="18"/>
  <c r="O88" i="18" s="1"/>
  <c r="O61" i="18"/>
  <c r="AT59" i="11"/>
  <c r="AU55" i="11" s="1"/>
  <c r="AU362" i="11"/>
  <c r="AU371" i="11"/>
  <c r="AV367" i="11" s="1"/>
  <c r="AU209" i="11"/>
  <c r="O441" i="11"/>
  <c r="O433" i="11"/>
  <c r="P429" i="11" s="1"/>
  <c r="K55" i="7"/>
  <c r="K56" i="7"/>
  <c r="AT80" i="18"/>
  <c r="O80" i="18" s="1"/>
  <c r="O53" i="18"/>
  <c r="AU39" i="11"/>
  <c r="AU192" i="11"/>
  <c r="AU201" i="11"/>
  <c r="AV197" i="11" s="1"/>
  <c r="AS93" i="18"/>
  <c r="O390" i="11"/>
  <c r="O382" i="11"/>
  <c r="P378" i="11" s="1"/>
  <c r="O152" i="11"/>
  <c r="O144" i="11"/>
  <c r="P140" i="11" s="1"/>
  <c r="AI39" i="20"/>
  <c r="AT91" i="18"/>
  <c r="O91" i="18" s="1"/>
  <c r="O64" i="18"/>
  <c r="O271" i="11"/>
  <c r="O263" i="11"/>
  <c r="P259" i="11" s="1"/>
  <c r="O203" i="11"/>
  <c r="O195" i="11"/>
  <c r="P191" i="11" s="1"/>
  <c r="AT40" i="18"/>
  <c r="AT68" i="18"/>
  <c r="O41" i="18"/>
  <c r="AU158" i="11"/>
  <c r="AU167" i="11"/>
  <c r="AV163" i="11" s="1"/>
  <c r="AV234" i="11"/>
  <c r="AU328" i="11"/>
  <c r="AU354" i="11"/>
  <c r="AV350" i="11" s="1"/>
  <c r="AU345" i="11"/>
  <c r="AV353" i="11"/>
  <c r="AU277" i="11"/>
  <c r="O220" i="11"/>
  <c r="AT72" i="18"/>
  <c r="O72" i="18" s="1"/>
  <c r="O45" i="18"/>
  <c r="AJ27" i="19"/>
  <c r="AH55" i="7"/>
  <c r="AH56" i="7"/>
  <c r="Y21" i="9"/>
  <c r="O322" i="11"/>
  <c r="O314" i="11"/>
  <c r="P310" i="11" s="1"/>
  <c r="AT77" i="18"/>
  <c r="O77" i="18" s="1"/>
  <c r="O50" i="18"/>
  <c r="CC60" i="14"/>
  <c r="AU303" i="11"/>
  <c r="AV299" i="11" s="1"/>
  <c r="AU294" i="11"/>
  <c r="AU56" i="11"/>
  <c r="O339" i="11"/>
  <c r="O331" i="11"/>
  <c r="P327" i="11" s="1"/>
  <c r="O210" i="11"/>
  <c r="O212" i="11" s="1"/>
  <c r="P208" i="11" s="1"/>
  <c r="AT212" i="11"/>
  <c r="AU208" i="11" s="1"/>
  <c r="AT71" i="18"/>
  <c r="O71" i="18" s="1"/>
  <c r="O44" i="18"/>
  <c r="AT433" i="11"/>
  <c r="AU429" i="11" s="1"/>
  <c r="F8" i="9"/>
  <c r="F9" i="9" s="1"/>
  <c r="F10" i="9" s="1"/>
  <c r="E46" i="6"/>
  <c r="E44" i="6"/>
  <c r="AU99" i="11"/>
  <c r="AV95" i="11" s="1"/>
  <c r="AU90" i="11"/>
  <c r="AT89" i="18"/>
  <c r="O89" i="18" s="1"/>
  <c r="O62" i="18"/>
  <c r="AT75" i="18"/>
  <c r="O75" i="18" s="1"/>
  <c r="O48" i="18"/>
  <c r="O118" i="11"/>
  <c r="O110" i="11"/>
  <c r="P106" i="11" s="1"/>
  <c r="AU22" i="11"/>
  <c r="AU31" i="11"/>
  <c r="AV27" i="11" s="1"/>
  <c r="CE53" i="14"/>
  <c r="AU243" i="11"/>
  <c r="AV132" i="11"/>
  <c r="AV268" i="11"/>
  <c r="AV149" i="11"/>
  <c r="AV438" i="11"/>
  <c r="O50" i="11"/>
  <c r="O42" i="11"/>
  <c r="P38" i="11" s="1"/>
  <c r="AT42" i="11"/>
  <c r="AU38" i="11" s="1"/>
  <c r="O169" i="11"/>
  <c r="BZ62" i="14"/>
  <c r="AV183" i="11"/>
  <c r="AV387" i="11"/>
  <c r="AT74" i="18"/>
  <c r="O74" i="18" s="1"/>
  <c r="O47" i="18"/>
  <c r="AT69" i="18"/>
  <c r="O69" i="18" s="1"/>
  <c r="O42" i="18"/>
  <c r="AU269" i="11"/>
  <c r="AV265" i="11" s="1"/>
  <c r="O186" i="11"/>
  <c r="AT76" i="18"/>
  <c r="O76" i="18" s="1"/>
  <c r="O49" i="18"/>
  <c r="AT92" i="18"/>
  <c r="O92" i="18" s="1"/>
  <c r="O65" i="18"/>
  <c r="AI78" i="19"/>
  <c r="AI22" i="19" s="1"/>
  <c r="AQ71" i="20"/>
  <c r="AQ24" i="8"/>
  <c r="N67" i="20"/>
  <c r="O67" i="11"/>
  <c r="O59" i="11"/>
  <c r="P55" i="11" s="1"/>
  <c r="AT331" i="11"/>
  <c r="AU327" i="11" s="1"/>
  <c r="BZ45" i="14"/>
  <c r="AT82" i="18"/>
  <c r="O82" i="18" s="1"/>
  <c r="O55" i="18"/>
  <c r="AT78" i="18"/>
  <c r="O78" i="18" s="1"/>
  <c r="O51" i="18"/>
  <c r="W123" i="10" l="1"/>
  <c r="W109" i="10"/>
  <c r="BR143" i="18"/>
  <c r="W143" i="18" s="1"/>
  <c r="W128" i="10"/>
  <c r="W126" i="10"/>
  <c r="V57" i="20"/>
  <c r="W118" i="10"/>
  <c r="AO110" i="25"/>
  <c r="AO123" i="25"/>
  <c r="AO112" i="25"/>
  <c r="W130" i="10"/>
  <c r="W120" i="10"/>
  <c r="AO107" i="25"/>
  <c r="AO101" i="25"/>
  <c r="V17" i="17"/>
  <c r="G17" i="17" s="1"/>
  <c r="V31" i="17"/>
  <c r="W11" i="13"/>
  <c r="AO118" i="25"/>
  <c r="AO103" i="25"/>
  <c r="AO114" i="25"/>
  <c r="AO117" i="25"/>
  <c r="AO99" i="25"/>
  <c r="AO111" i="25"/>
  <c r="AO116" i="25"/>
  <c r="AO102" i="25"/>
  <c r="AO122" i="25"/>
  <c r="AO106" i="25"/>
  <c r="AO100" i="25"/>
  <c r="AO121" i="25"/>
  <c r="AO109" i="25"/>
  <c r="AO120" i="25"/>
  <c r="AO108" i="25"/>
  <c r="AP102" i="25"/>
  <c r="AO119" i="25"/>
  <c r="AO115" i="25"/>
  <c r="AO105" i="25"/>
  <c r="AP100" i="25"/>
  <c r="AP103" i="25"/>
  <c r="AP99" i="25"/>
  <c r="AP111" i="25"/>
  <c r="AP112" i="25"/>
  <c r="AP104" i="25"/>
  <c r="AP106" i="25"/>
  <c r="AP101" i="25"/>
  <c r="AP107" i="25"/>
  <c r="AP108" i="25"/>
  <c r="AP116" i="25"/>
  <c r="AP109" i="25"/>
  <c r="AP117" i="25"/>
  <c r="AP110" i="25"/>
  <c r="AP118" i="25"/>
  <c r="AP113" i="25"/>
  <c r="AP115" i="25"/>
  <c r="AP119" i="25"/>
  <c r="AP120" i="25"/>
  <c r="AP121" i="25"/>
  <c r="AP105" i="25"/>
  <c r="AP122" i="25"/>
  <c r="AP114" i="25"/>
  <c r="AP123" i="25"/>
  <c r="AO113" i="25"/>
  <c r="AO104" i="25"/>
  <c r="BR200" i="18"/>
  <c r="W200" i="18" s="1"/>
  <c r="BS11" i="14"/>
  <c r="BS64" i="20" s="1"/>
  <c r="BP42" i="20"/>
  <c r="BO52" i="7"/>
  <c r="V52" i="7" s="1"/>
  <c r="G52" i="7" s="1"/>
  <c r="CD46" i="16"/>
  <c r="AA46" i="16" s="1"/>
  <c r="BJ43" i="9"/>
  <c r="CF87" i="16"/>
  <c r="CF88" i="16" s="1"/>
  <c r="CG85" i="16" s="1"/>
  <c r="W15" i="20"/>
  <c r="BQ22" i="8"/>
  <c r="W22" i="8" s="1"/>
  <c r="G32" i="18"/>
  <c r="V32" i="18"/>
  <c r="BO46" i="7"/>
  <c r="V46" i="7" s="1"/>
  <c r="G46" i="7" s="1"/>
  <c r="BS182" i="18"/>
  <c r="BT164" i="13"/>
  <c r="BT25" i="13" s="1"/>
  <c r="BT157" i="18" s="1"/>
  <c r="BT184" i="18" s="1"/>
  <c r="BU111" i="13"/>
  <c r="BW62" i="12"/>
  <c r="BV13" i="12"/>
  <c r="BS174" i="18"/>
  <c r="BQ169" i="18"/>
  <c r="W171" i="18"/>
  <c r="BT144" i="18"/>
  <c r="BS164" i="18"/>
  <c r="AY31" i="6"/>
  <c r="R22" i="22" s="1"/>
  <c r="BR181" i="18"/>
  <c r="W181" i="18" s="1"/>
  <c r="W154" i="18"/>
  <c r="BV142" i="14"/>
  <c r="BU168" i="14"/>
  <c r="BU29" i="14" s="1"/>
  <c r="BU218" i="18" s="1"/>
  <c r="BU245" i="18" s="1"/>
  <c r="BS221" i="18"/>
  <c r="BS55" i="10"/>
  <c r="BS69" i="10"/>
  <c r="BS73" i="10"/>
  <c r="BP19" i="8"/>
  <c r="BF38" i="9"/>
  <c r="V26" i="6"/>
  <c r="U77" i="16"/>
  <c r="V74" i="16" s="1"/>
  <c r="W79" i="10"/>
  <c r="BS166" i="18"/>
  <c r="BQ29" i="15"/>
  <c r="BQ30" i="15" s="1"/>
  <c r="BP27" i="7"/>
  <c r="BV30" i="10"/>
  <c r="BU39" i="10"/>
  <c r="BS220" i="18"/>
  <c r="W34" i="16"/>
  <c r="BV119" i="13"/>
  <c r="BU172" i="13"/>
  <c r="BU33" i="13" s="1"/>
  <c r="BU165" i="18" s="1"/>
  <c r="BU192" i="18" s="1"/>
  <c r="BS223" i="18"/>
  <c r="BV98" i="13"/>
  <c r="BU151" i="13"/>
  <c r="BU12" i="13" s="1"/>
  <c r="BO26" i="18"/>
  <c r="BO35" i="18"/>
  <c r="BP199" i="18"/>
  <c r="BP253" i="18" s="1"/>
  <c r="BS192" i="18"/>
  <c r="BR63" i="20"/>
  <c r="BR169" i="18" s="1"/>
  <c r="BR33" i="6"/>
  <c r="BI46" i="9" s="1"/>
  <c r="BT171" i="13"/>
  <c r="BT32" i="13" s="1"/>
  <c r="BT164" i="18" s="1"/>
  <c r="BT191" i="18" s="1"/>
  <c r="BU118" i="13"/>
  <c r="BS215" i="18"/>
  <c r="BR191" i="18"/>
  <c r="W191" i="18" s="1"/>
  <c r="W164" i="18"/>
  <c r="BU148" i="14"/>
  <c r="BT174" i="14"/>
  <c r="BT35" i="14" s="1"/>
  <c r="BT224" i="18" s="1"/>
  <c r="BT251" i="18" s="1"/>
  <c r="BU145" i="14"/>
  <c r="BT171" i="14"/>
  <c r="BT32" i="14" s="1"/>
  <c r="BT221" i="18" s="1"/>
  <c r="BT248" i="18" s="1"/>
  <c r="BS153" i="10"/>
  <c r="AD42" i="22" s="1"/>
  <c r="BS60" i="10"/>
  <c r="BS70" i="10"/>
  <c r="BO111" i="18"/>
  <c r="BO60" i="20"/>
  <c r="V30" i="15"/>
  <c r="BL22" i="6"/>
  <c r="U16" i="16"/>
  <c r="BR50" i="10"/>
  <c r="W51" i="10"/>
  <c r="BU121" i="13"/>
  <c r="BT174" i="13"/>
  <c r="BT35" i="13" s="1"/>
  <c r="BT167" i="18" s="1"/>
  <c r="BT194" i="18" s="1"/>
  <c r="BP55" i="20"/>
  <c r="AA47" i="16"/>
  <c r="AB44" i="16" s="1"/>
  <c r="AW59" i="19"/>
  <c r="AW60" i="19" s="1"/>
  <c r="AW41" i="19" s="1"/>
  <c r="Y43" i="22"/>
  <c r="BT29" i="12"/>
  <c r="BT32" i="6" s="1"/>
  <c r="BT28" i="12"/>
  <c r="Z43" i="22"/>
  <c r="BT21" i="12"/>
  <c r="BT22" i="12"/>
  <c r="BT38" i="6" s="1"/>
  <c r="BU139" i="14"/>
  <c r="BT165" i="14"/>
  <c r="BT26" i="14" s="1"/>
  <c r="BT215" i="18" s="1"/>
  <c r="BT242" i="18" s="1"/>
  <c r="W129" i="10"/>
  <c r="BS224" i="18"/>
  <c r="BS205" i="18"/>
  <c r="BS66" i="10"/>
  <c r="BS68" i="10"/>
  <c r="BS52" i="10"/>
  <c r="BM17" i="8"/>
  <c r="K41" i="22"/>
  <c r="M41" i="22" s="1"/>
  <c r="BR141" i="10"/>
  <c r="BR162" i="10"/>
  <c r="AE41" i="22" s="1"/>
  <c r="BS162" i="18"/>
  <c r="BS167" i="18"/>
  <c r="BU166" i="14"/>
  <c r="BU27" i="14" s="1"/>
  <c r="BU216" i="18" s="1"/>
  <c r="BU243" i="18" s="1"/>
  <c r="BV140" i="14"/>
  <c r="BS228" i="18"/>
  <c r="BP97" i="18"/>
  <c r="BP62" i="20"/>
  <c r="BP98" i="18" s="1"/>
  <c r="BV116" i="12"/>
  <c r="BU27" i="12"/>
  <c r="BR180" i="18"/>
  <c r="W180" i="18" s="1"/>
  <c r="W153" i="18"/>
  <c r="BT153" i="14"/>
  <c r="BT14" i="14" s="1"/>
  <c r="BT203" i="18" s="1"/>
  <c r="BT230" i="18" s="1"/>
  <c r="BU127" i="14"/>
  <c r="BS150" i="18"/>
  <c r="BV99" i="13"/>
  <c r="BU152" i="13"/>
  <c r="BU13" i="13" s="1"/>
  <c r="BU145" i="18" s="1"/>
  <c r="BU172" i="18" s="1"/>
  <c r="BR178" i="18"/>
  <c r="W178" i="18" s="1"/>
  <c r="W151" i="18"/>
  <c r="CK55" i="16"/>
  <c r="CL52" i="16" s="1"/>
  <c r="CL54" i="16" s="1"/>
  <c r="CL55" i="16" s="1"/>
  <c r="CM52" i="16" s="1"/>
  <c r="CM54" i="16" s="1"/>
  <c r="CM55" i="16" s="1"/>
  <c r="BV171" i="12"/>
  <c r="BU20" i="12"/>
  <c r="BU20" i="8" s="1"/>
  <c r="X20" i="8" s="1"/>
  <c r="BT167" i="14"/>
  <c r="BT28" i="14" s="1"/>
  <c r="BT217" i="18" s="1"/>
  <c r="BT244" i="18" s="1"/>
  <c r="BU141" i="14"/>
  <c r="W124" i="10"/>
  <c r="BJ44" i="9"/>
  <c r="AY40" i="6"/>
  <c r="AY15" i="16"/>
  <c r="AP17" i="9" s="1"/>
  <c r="AP18" i="9" s="1"/>
  <c r="BO40" i="16"/>
  <c r="BO41" i="16" s="1"/>
  <c r="BP38" i="16" s="1"/>
  <c r="BS163" i="18"/>
  <c r="BS233" i="18"/>
  <c r="BU21" i="15"/>
  <c r="BU25" i="15" s="1"/>
  <c r="BT26" i="7"/>
  <c r="BU129" i="14"/>
  <c r="BT155" i="14"/>
  <c r="BT16" i="14" s="1"/>
  <c r="BT205" i="18" s="1"/>
  <c r="BT232" i="18" s="1"/>
  <c r="BS62" i="10"/>
  <c r="BS59" i="10"/>
  <c r="BS74" i="10"/>
  <c r="BS24" i="18"/>
  <c r="BS22" i="7" s="1"/>
  <c r="BS33" i="18"/>
  <c r="BS47" i="7" s="1"/>
  <c r="BT258" i="18"/>
  <c r="BT266" i="18" s="1"/>
  <c r="BU159" i="14"/>
  <c r="BU20" i="14" s="1"/>
  <c r="BU209" i="18" s="1"/>
  <c r="BU236" i="18" s="1"/>
  <c r="BV133" i="14"/>
  <c r="BT169" i="13"/>
  <c r="BT30" i="13" s="1"/>
  <c r="BT162" i="18" s="1"/>
  <c r="BT189" i="18" s="1"/>
  <c r="BU116" i="13"/>
  <c r="BS149" i="18"/>
  <c r="BP30" i="15"/>
  <c r="BP26" i="6"/>
  <c r="BS231" i="18"/>
  <c r="BV31" i="10"/>
  <c r="BU40" i="10"/>
  <c r="G23" i="18"/>
  <c r="V23" i="18"/>
  <c r="BO21" i="7"/>
  <c r="V21" i="7" s="1"/>
  <c r="G21" i="7" s="1"/>
  <c r="BR238" i="18"/>
  <c r="W238" i="18" s="1"/>
  <c r="W211" i="18"/>
  <c r="BU147" i="14"/>
  <c r="BT173" i="14"/>
  <c r="BT34" i="14" s="1"/>
  <c r="BT223" i="18" s="1"/>
  <c r="BT250" i="18" s="1"/>
  <c r="BV143" i="14"/>
  <c r="BU169" i="14"/>
  <c r="BU30" i="14" s="1"/>
  <c r="BU219" i="18" s="1"/>
  <c r="BU246" i="18" s="1"/>
  <c r="BS203" i="18"/>
  <c r="BU104" i="13"/>
  <c r="BT157" i="13"/>
  <c r="BT18" i="13" s="1"/>
  <c r="BT150" i="18" s="1"/>
  <c r="BT177" i="18" s="1"/>
  <c r="BS151" i="18"/>
  <c r="BR195" i="18"/>
  <c r="W195" i="18" s="1"/>
  <c r="W168" i="18"/>
  <c r="BS16" i="20"/>
  <c r="W14" i="20"/>
  <c r="W122" i="10"/>
  <c r="BS217" i="18"/>
  <c r="BS21" i="18"/>
  <c r="BS30" i="18"/>
  <c r="BT103" i="18"/>
  <c r="BT107" i="18" s="1"/>
  <c r="BU117" i="13"/>
  <c r="BT170" i="13"/>
  <c r="BT31" i="13" s="1"/>
  <c r="BT163" i="18" s="1"/>
  <c r="BT190" i="18" s="1"/>
  <c r="W114" i="10"/>
  <c r="W112" i="10"/>
  <c r="BT163" i="13"/>
  <c r="BT24" i="13" s="1"/>
  <c r="BT156" i="18" s="1"/>
  <c r="BT183" i="18" s="1"/>
  <c r="BU110" i="13"/>
  <c r="BS67" i="10"/>
  <c r="BS54" i="10"/>
  <c r="BS51" i="10"/>
  <c r="BS79" i="10"/>
  <c r="BR47" i="7"/>
  <c r="W47" i="7" s="1"/>
  <c r="W33" i="18"/>
  <c r="BM22" i="6"/>
  <c r="BS234" i="18"/>
  <c r="BU103" i="13"/>
  <c r="BT156" i="13"/>
  <c r="BT17" i="13" s="1"/>
  <c r="BT149" i="18" s="1"/>
  <c r="BT176" i="18" s="1"/>
  <c r="BS222" i="18"/>
  <c r="BP171" i="10"/>
  <c r="BP170" i="10"/>
  <c r="BO25" i="18"/>
  <c r="BO34" i="18"/>
  <c r="BP142" i="18"/>
  <c r="BP196" i="18" s="1"/>
  <c r="BR241" i="18"/>
  <c r="W241" i="18" s="1"/>
  <c r="W214" i="18"/>
  <c r="BV32" i="10"/>
  <c r="BU41" i="10"/>
  <c r="BU160" i="10" s="1"/>
  <c r="BR230" i="18"/>
  <c r="W230" i="18" s="1"/>
  <c r="W203" i="18"/>
  <c r="BU106" i="13"/>
  <c r="BT159" i="13"/>
  <c r="BT20" i="13" s="1"/>
  <c r="BT152" i="18" s="1"/>
  <c r="BT179" i="18" s="1"/>
  <c r="W228" i="18"/>
  <c r="BQ170" i="10"/>
  <c r="BQ171" i="10"/>
  <c r="BU105" i="13"/>
  <c r="BT158" i="13"/>
  <c r="BT19" i="13" s="1"/>
  <c r="BT151" i="18" s="1"/>
  <c r="BT178" i="18" s="1"/>
  <c r="BQ13" i="20"/>
  <c r="BQ19" i="20" s="1"/>
  <c r="BP49" i="7"/>
  <c r="BP29" i="7"/>
  <c r="BO169" i="10"/>
  <c r="BO172" i="10" s="1"/>
  <c r="BO12" i="8" s="1"/>
  <c r="V12" i="8" s="1"/>
  <c r="AZ13" i="17"/>
  <c r="BA22" i="17"/>
  <c r="BA24" i="17" s="1"/>
  <c r="BT89" i="10"/>
  <c r="BT93" i="10"/>
  <c r="BT80" i="10"/>
  <c r="AQ72" i="25" s="1"/>
  <c r="BT99" i="10"/>
  <c r="BT103" i="10"/>
  <c r="BT104" i="10"/>
  <c r="BT154" i="10"/>
  <c r="BT153" i="10" s="1"/>
  <c r="AD43" i="22" s="1"/>
  <c r="BT94" i="10"/>
  <c r="BT96" i="10"/>
  <c r="BT85" i="10"/>
  <c r="BT88" i="10"/>
  <c r="BT83" i="10"/>
  <c r="BT90" i="10"/>
  <c r="BT81" i="10"/>
  <c r="BT91" i="10"/>
  <c r="BT95" i="10"/>
  <c r="BT34" i="10"/>
  <c r="BT98" i="10"/>
  <c r="BT82" i="10"/>
  <c r="BT86" i="10"/>
  <c r="BT101" i="10"/>
  <c r="BT87" i="10"/>
  <c r="BT100" i="10"/>
  <c r="BT102" i="10"/>
  <c r="BT92" i="10"/>
  <c r="BT84" i="10"/>
  <c r="BT97" i="10"/>
  <c r="BU156" i="14"/>
  <c r="BU17" i="14" s="1"/>
  <c r="BV130" i="14"/>
  <c r="BU134" i="14"/>
  <c r="BT160" i="14"/>
  <c r="BT21" i="14" s="1"/>
  <c r="BT210" i="18" s="1"/>
  <c r="BT237" i="18" s="1"/>
  <c r="AA88" i="16"/>
  <c r="AB85" i="16" s="1"/>
  <c r="BS156" i="18"/>
  <c r="BS65" i="10"/>
  <c r="BS63" i="10"/>
  <c r="BS53" i="10"/>
  <c r="BR22" i="7"/>
  <c r="W22" i="7" s="1"/>
  <c r="W24" i="18"/>
  <c r="BS146" i="18"/>
  <c r="BV102" i="13"/>
  <c r="BU155" i="13"/>
  <c r="BU16" i="13" s="1"/>
  <c r="BU148" i="18" s="1"/>
  <c r="BU175" i="18" s="1"/>
  <c r="BU146" i="14"/>
  <c r="BT172" i="14"/>
  <c r="BT33" i="14" s="1"/>
  <c r="BT222" i="18" s="1"/>
  <c r="BT249" i="18" s="1"/>
  <c r="BV29" i="10"/>
  <c r="BU38" i="10"/>
  <c r="BM167" i="10"/>
  <c r="BM173" i="10" s="1"/>
  <c r="BL19" i="7"/>
  <c r="U19" i="7" s="1"/>
  <c r="BU122" i="13"/>
  <c r="BT175" i="13"/>
  <c r="BT36" i="13" s="1"/>
  <c r="BT168" i="18" s="1"/>
  <c r="BT195" i="18" s="1"/>
  <c r="BL22" i="18"/>
  <c r="U22" i="18" s="1"/>
  <c r="BL31" i="18"/>
  <c r="U31" i="18" s="1"/>
  <c r="BM110" i="18"/>
  <c r="BM114" i="18" s="1"/>
  <c r="BS168" i="18"/>
  <c r="BU135" i="14"/>
  <c r="BT161" i="14"/>
  <c r="BT22" i="14" s="1"/>
  <c r="BT211" i="18" s="1"/>
  <c r="BT238" i="18" s="1"/>
  <c r="BV109" i="13"/>
  <c r="BU162" i="13"/>
  <c r="BU23" i="13" s="1"/>
  <c r="BU155" i="18" s="1"/>
  <c r="BU182" i="18" s="1"/>
  <c r="BS152" i="18"/>
  <c r="W110" i="10"/>
  <c r="AZ16" i="17"/>
  <c r="Q24" i="17"/>
  <c r="W116" i="10"/>
  <c r="BR251" i="18"/>
  <c r="W251" i="18" s="1"/>
  <c r="W224" i="18"/>
  <c r="BS210" i="18"/>
  <c r="W11" i="14"/>
  <c r="W115" i="10"/>
  <c r="BS56" i="10"/>
  <c r="L42" i="22"/>
  <c r="BS14" i="10"/>
  <c r="N42" i="22" s="1"/>
  <c r="BS143" i="10"/>
  <c r="BU108" i="13"/>
  <c r="BT161" i="13"/>
  <c r="BT22" i="13" s="1"/>
  <c r="BT154" i="18" s="1"/>
  <c r="BT181" i="18" s="1"/>
  <c r="BU100" i="13"/>
  <c r="BT153" i="13"/>
  <c r="BT14" i="13" s="1"/>
  <c r="BT146" i="18" s="1"/>
  <c r="BT173" i="18" s="1"/>
  <c r="BS161" i="18"/>
  <c r="BR248" i="18"/>
  <c r="W248" i="18" s="1"/>
  <c r="W221" i="18"/>
  <c r="BN76" i="16"/>
  <c r="BN77" i="16"/>
  <c r="BO74" i="16" s="1"/>
  <c r="AV47" i="19"/>
  <c r="AV33" i="8"/>
  <c r="G43" i="20"/>
  <c r="G50" i="20" s="1"/>
  <c r="H42" i="20" s="1"/>
  <c r="V50" i="20"/>
  <c r="W42" i="20" s="1"/>
  <c r="BS243" i="18"/>
  <c r="BU13" i="19"/>
  <c r="BU16" i="19" s="1"/>
  <c r="BT36" i="7"/>
  <c r="BR193" i="18"/>
  <c r="W193" i="18" s="1"/>
  <c r="W166" i="18"/>
  <c r="BS157" i="18"/>
  <c r="BS211" i="18"/>
  <c r="BT14" i="20"/>
  <c r="BU16" i="20" s="1"/>
  <c r="BU15" i="20" s="1"/>
  <c r="BU22" i="8" s="1"/>
  <c r="CH99" i="16"/>
  <c r="CI96" i="16" s="1"/>
  <c r="CI98" i="16" s="1"/>
  <c r="CI99" i="16" s="1"/>
  <c r="CJ96" i="16" s="1"/>
  <c r="CJ98" i="16" s="1"/>
  <c r="CJ99" i="16" s="1"/>
  <c r="CK96" i="16" s="1"/>
  <c r="BT158" i="14"/>
  <c r="BT19" i="14" s="1"/>
  <c r="BT208" i="18" s="1"/>
  <c r="BT235" i="18" s="1"/>
  <c r="BU132" i="14"/>
  <c r="BT160" i="13"/>
  <c r="BT21" i="13" s="1"/>
  <c r="BT153" i="18" s="1"/>
  <c r="BT180" i="18" s="1"/>
  <c r="BU107" i="13"/>
  <c r="BS171" i="18"/>
  <c r="BS239" i="18"/>
  <c r="BR189" i="18"/>
  <c r="W189" i="18" s="1"/>
  <c r="W162" i="18"/>
  <c r="G31" i="17"/>
  <c r="V32" i="17"/>
  <c r="W29" i="17" s="1"/>
  <c r="BS172" i="18"/>
  <c r="BV136" i="14"/>
  <c r="BU162" i="14"/>
  <c r="BU23" i="14" s="1"/>
  <c r="BV26" i="10"/>
  <c r="BU25" i="10"/>
  <c r="BU13" i="10"/>
  <c r="BU35" i="10"/>
  <c r="X35" i="10" s="1"/>
  <c r="BS245" i="18"/>
  <c r="BR229" i="18"/>
  <c r="W229" i="18" s="1"/>
  <c r="W202" i="18"/>
  <c r="BV27" i="10"/>
  <c r="BU36" i="10"/>
  <c r="BU155" i="10" s="1"/>
  <c r="BS57" i="10"/>
  <c r="BS75" i="10"/>
  <c r="BS154" i="18"/>
  <c r="W119" i="10"/>
  <c r="BU115" i="13"/>
  <c r="BT168" i="13"/>
  <c r="BT29" i="13" s="1"/>
  <c r="BT161" i="18" s="1"/>
  <c r="BT188" i="18" s="1"/>
  <c r="BS214" i="18"/>
  <c r="BU157" i="14"/>
  <c r="BU18" i="14" s="1"/>
  <c r="BV131" i="14"/>
  <c r="BS160" i="18"/>
  <c r="BU112" i="13"/>
  <c r="BT165" i="13"/>
  <c r="BT26" i="13" s="1"/>
  <c r="BT158" i="18" s="1"/>
  <c r="BT185" i="18" s="1"/>
  <c r="U114" i="18"/>
  <c r="V110" i="18" s="1"/>
  <c r="BU137" i="14"/>
  <c r="BT163" i="14"/>
  <c r="BT24" i="14" s="1"/>
  <c r="BT213" i="18" s="1"/>
  <c r="BT240" i="18" s="1"/>
  <c r="BS208" i="18"/>
  <c r="BS153" i="18"/>
  <c r="BS246" i="18"/>
  <c r="W111" i="10"/>
  <c r="BQ27" i="7"/>
  <c r="BR29" i="15"/>
  <c r="BR39" i="6"/>
  <c r="BR64" i="20"/>
  <c r="BR226" i="18" s="1"/>
  <c r="W226" i="18" s="1"/>
  <c r="W117" i="10"/>
  <c r="BS11" i="13"/>
  <c r="BS159" i="18"/>
  <c r="G170" i="18"/>
  <c r="V196" i="18"/>
  <c r="W142" i="18" s="1"/>
  <c r="BR244" i="18"/>
  <c r="W244" i="18" s="1"/>
  <c r="W217" i="18"/>
  <c r="BS14" i="20"/>
  <c r="BO98" i="18"/>
  <c r="V98" i="18" s="1"/>
  <c r="V62" i="20"/>
  <c r="BS72" i="10"/>
  <c r="BS71" i="10"/>
  <c r="BV125" i="14"/>
  <c r="BU151" i="14"/>
  <c r="BU12" i="14" s="1"/>
  <c r="BU126" i="14"/>
  <c r="BT152" i="14"/>
  <c r="BT13" i="14" s="1"/>
  <c r="BT202" i="18" s="1"/>
  <c r="BT229" i="18" s="1"/>
  <c r="BT164" i="14"/>
  <c r="BT25" i="14" s="1"/>
  <c r="BT214" i="18" s="1"/>
  <c r="BT241" i="18" s="1"/>
  <c r="BU138" i="14"/>
  <c r="BS175" i="18"/>
  <c r="BR183" i="18"/>
  <c r="W183" i="18" s="1"/>
  <c r="W156" i="18"/>
  <c r="BO32" i="17"/>
  <c r="BP29" i="17" s="1"/>
  <c r="BP31" i="17" s="1"/>
  <c r="BT57" i="16"/>
  <c r="BT60" i="16" s="1"/>
  <c r="BS20" i="16"/>
  <c r="BS14" i="7" s="1"/>
  <c r="BU114" i="13"/>
  <c r="BT167" i="13"/>
  <c r="BT28" i="13" s="1"/>
  <c r="BT160" i="18" s="1"/>
  <c r="BT187" i="18" s="1"/>
  <c r="BS158" i="18"/>
  <c r="BI43" i="9"/>
  <c r="W32" i="6"/>
  <c r="BH45" i="9"/>
  <c r="BV128" i="14"/>
  <c r="BU154" i="14"/>
  <c r="BU15" i="14" s="1"/>
  <c r="BU204" i="18" s="1"/>
  <c r="BU231" i="18" s="1"/>
  <c r="BS213" i="18"/>
  <c r="BP13" i="15"/>
  <c r="BP17" i="15" s="1"/>
  <c r="BO25" i="7"/>
  <c r="V25" i="7" s="1"/>
  <c r="G25" i="7" s="1"/>
  <c r="BP23" i="18"/>
  <c r="BP21" i="7" s="1"/>
  <c r="BP32" i="18"/>
  <c r="BP46" i="7" s="1"/>
  <c r="BQ117" i="18"/>
  <c r="BQ139" i="18" s="1"/>
  <c r="X23" i="13"/>
  <c r="BQ97" i="18"/>
  <c r="BQ99" i="18" s="1"/>
  <c r="BQ15" i="8" s="1"/>
  <c r="BQ62" i="20"/>
  <c r="BQ98" i="18" s="1"/>
  <c r="X44" i="22"/>
  <c r="BU15" i="12"/>
  <c r="X15" i="12" s="1"/>
  <c r="BU14" i="12"/>
  <c r="X13" i="12"/>
  <c r="BH46" i="9"/>
  <c r="BT21" i="6"/>
  <c r="BU113" i="13"/>
  <c r="BT166" i="13"/>
  <c r="BT27" i="13" s="1"/>
  <c r="BT159" i="18" s="1"/>
  <c r="BT186" i="18" s="1"/>
  <c r="BV101" i="13"/>
  <c r="BU154" i="13"/>
  <c r="BU15" i="13" s="1"/>
  <c r="CJ65" i="16"/>
  <c r="CJ66" i="16" s="1"/>
  <c r="CK63" i="16" s="1"/>
  <c r="BM20" i="18"/>
  <c r="BM29" i="18"/>
  <c r="BN96" i="18"/>
  <c r="BN100" i="18" s="1"/>
  <c r="W131" i="10"/>
  <c r="BD49" i="9"/>
  <c r="BJ42" i="9"/>
  <c r="BO99" i="18"/>
  <c r="V97" i="18"/>
  <c r="AZ28" i="16"/>
  <c r="AZ29" i="16" s="1"/>
  <c r="BS64" i="10"/>
  <c r="BS61" i="10"/>
  <c r="BS58" i="10"/>
  <c r="BT201" i="18"/>
  <c r="BS202" i="18"/>
  <c r="BS229" i="18" s="1"/>
  <c r="BV28" i="10"/>
  <c r="BU37" i="10"/>
  <c r="W127" i="10"/>
  <c r="BU120" i="13"/>
  <c r="BT173" i="13"/>
  <c r="BT34" i="13" s="1"/>
  <c r="BT166" i="18" s="1"/>
  <c r="BT193" i="18" s="1"/>
  <c r="G227" i="18"/>
  <c r="V253" i="18"/>
  <c r="W199" i="18" s="1"/>
  <c r="BP50" i="20"/>
  <c r="BS236" i="18"/>
  <c r="BR14" i="7"/>
  <c r="W14" i="7" s="1"/>
  <c r="W20" i="16"/>
  <c r="BU144" i="14"/>
  <c r="BT170" i="14"/>
  <c r="BT31" i="14" s="1"/>
  <c r="BT220" i="18" s="1"/>
  <c r="BT247" i="18" s="1"/>
  <c r="BR35" i="16"/>
  <c r="BS32" i="16" s="1"/>
  <c r="CD51" i="14"/>
  <c r="CE51" i="14" s="1"/>
  <c r="AS17" i="6"/>
  <c r="AS18" i="6" s="1"/>
  <c r="P16" i="22"/>
  <c r="CA55" i="14"/>
  <c r="CA52" i="14"/>
  <c r="CF53" i="14"/>
  <c r="AT14" i="6"/>
  <c r="O14" i="11"/>
  <c r="AT58" i="20"/>
  <c r="O58" i="20" s="1"/>
  <c r="AT66" i="18"/>
  <c r="O66" i="18" s="1"/>
  <c r="O59" i="20"/>
  <c r="AU125" i="11"/>
  <c r="AU126" i="11"/>
  <c r="AU47" i="18"/>
  <c r="AV113" i="11"/>
  <c r="AU397" i="11"/>
  <c r="AU63" i="18"/>
  <c r="AU398" i="11"/>
  <c r="AV62" i="11"/>
  <c r="CA58" i="14"/>
  <c r="AT67" i="18"/>
  <c r="O68" i="18"/>
  <c r="O40" i="18"/>
  <c r="CA48" i="14"/>
  <c r="CA62" i="14"/>
  <c r="AV79" i="11"/>
  <c r="AV82" i="11" s="1"/>
  <c r="AW78" i="11" s="1"/>
  <c r="AU329" i="11"/>
  <c r="AU330" i="11"/>
  <c r="AU59" i="18"/>
  <c r="AU51" i="18"/>
  <c r="AU194" i="11"/>
  <c r="AU193" i="11"/>
  <c r="CF54" i="14"/>
  <c r="AU50" i="18"/>
  <c r="AU176" i="11"/>
  <c r="AU177" i="11"/>
  <c r="AV283" i="11"/>
  <c r="AJ33" i="9"/>
  <c r="AB16" i="22" s="1"/>
  <c r="AU64" i="18"/>
  <c r="AU414" i="11"/>
  <c r="AU415" i="11"/>
  <c r="AV45" i="11"/>
  <c r="AU57" i="18"/>
  <c r="AU295" i="11"/>
  <c r="AU296" i="11"/>
  <c r="AU363" i="11"/>
  <c r="AU61" i="18"/>
  <c r="AU364" i="11"/>
  <c r="CF56" i="14"/>
  <c r="CA45" i="14"/>
  <c r="N71" i="20"/>
  <c r="E67" i="20"/>
  <c r="AV130" i="11"/>
  <c r="AV133" i="11" s="1"/>
  <c r="AW129" i="11" s="1"/>
  <c r="AV300" i="11"/>
  <c r="AV303" i="11" s="1"/>
  <c r="AW299" i="11" s="1"/>
  <c r="AU431" i="11"/>
  <c r="AU65" i="18"/>
  <c r="AU432" i="11"/>
  <c r="AT16" i="11"/>
  <c r="AT24" i="7" s="1"/>
  <c r="CA44" i="13"/>
  <c r="AV96" i="11"/>
  <c r="AV99" i="11" s="1"/>
  <c r="AW95" i="11" s="1"/>
  <c r="AQ21" i="8"/>
  <c r="AQ11" i="8" s="1"/>
  <c r="N24" i="8"/>
  <c r="AV436" i="11"/>
  <c r="AU41" i="18"/>
  <c r="AU24" i="11"/>
  <c r="AU23" i="11"/>
  <c r="AU13" i="11"/>
  <c r="CD60" i="14"/>
  <c r="AV232" i="11"/>
  <c r="AV334" i="11"/>
  <c r="AV198" i="11"/>
  <c r="AU44" i="18"/>
  <c r="AU74" i="11"/>
  <c r="AU75" i="11"/>
  <c r="CA50" i="14"/>
  <c r="CE49" i="14"/>
  <c r="AV317" i="11"/>
  <c r="AT15" i="6"/>
  <c r="O15" i="11"/>
  <c r="CA46" i="14"/>
  <c r="AU380" i="11"/>
  <c r="AU62" i="18"/>
  <c r="AU381" i="11"/>
  <c r="CE57" i="14"/>
  <c r="AU261" i="11"/>
  <c r="AU262" i="11"/>
  <c r="AU55" i="18"/>
  <c r="AU108" i="11"/>
  <c r="AU109" i="11"/>
  <c r="AU46" i="18"/>
  <c r="CJ44" i="14"/>
  <c r="L22" i="19"/>
  <c r="AI36" i="8"/>
  <c r="AU45" i="18"/>
  <c r="AU91" i="11"/>
  <c r="AU92" i="11"/>
  <c r="CC47" i="14"/>
  <c r="AU227" i="11"/>
  <c r="AU53" i="18"/>
  <c r="AU228" i="11"/>
  <c r="AV215" i="11"/>
  <c r="AU43" i="18"/>
  <c r="AU57" i="11"/>
  <c r="AU58" i="11"/>
  <c r="AV385" i="11"/>
  <c r="AV147" i="11"/>
  <c r="AJ33" i="19"/>
  <c r="AU42" i="18"/>
  <c r="AU40" i="11"/>
  <c r="AU41" i="11"/>
  <c r="CE61" i="14"/>
  <c r="AV249" i="11"/>
  <c r="E47" i="6"/>
  <c r="F52" i="5" s="1"/>
  <c r="F13" i="5"/>
  <c r="AV351" i="11"/>
  <c r="AV354" i="11" s="1"/>
  <c r="AW350" i="11" s="1"/>
  <c r="AU49" i="18"/>
  <c r="AU160" i="11"/>
  <c r="AU159" i="11"/>
  <c r="AU211" i="11"/>
  <c r="AU210" i="11"/>
  <c r="AU52" i="18"/>
  <c r="AV402" i="11"/>
  <c r="AV368" i="11"/>
  <c r="AV28" i="11"/>
  <c r="AV31" i="11" s="1"/>
  <c r="AW27" i="11" s="1"/>
  <c r="O93" i="11"/>
  <c r="P89" i="11" s="1"/>
  <c r="AU58" i="18"/>
  <c r="AU313" i="11"/>
  <c r="AU312" i="11"/>
  <c r="O25" i="11"/>
  <c r="P21" i="11" s="1"/>
  <c r="CA59" i="14"/>
  <c r="AU56" i="18"/>
  <c r="AU278" i="11"/>
  <c r="AU279" i="11"/>
  <c r="AU346" i="11"/>
  <c r="AU60" i="18"/>
  <c r="AU347" i="11"/>
  <c r="AV164" i="11"/>
  <c r="AI24" i="20"/>
  <c r="AJ36" i="20"/>
  <c r="AI34" i="20"/>
  <c r="AJ31" i="20" s="1"/>
  <c r="AR54" i="20"/>
  <c r="AQ73" i="20"/>
  <c r="AQ51" i="7" s="1"/>
  <c r="N51" i="7" s="1"/>
  <c r="E51" i="7" s="1"/>
  <c r="AQ72" i="20"/>
  <c r="AQ31" i="7" s="1"/>
  <c r="N31" i="7" s="1"/>
  <c r="E31" i="7" s="1"/>
  <c r="AV419" i="11"/>
  <c r="AV181" i="11"/>
  <c r="AV266" i="11"/>
  <c r="AU54" i="18"/>
  <c r="AU245" i="11"/>
  <c r="AU244" i="11"/>
  <c r="AS28" i="18"/>
  <c r="AT39" i="18"/>
  <c r="AS19" i="18"/>
  <c r="AS13" i="8"/>
  <c r="AI8" i="9"/>
  <c r="AR46" i="6"/>
  <c r="AR44" i="6"/>
  <c r="AU143" i="11"/>
  <c r="AU142" i="11"/>
  <c r="AU48" i="18"/>
  <c r="O229" i="11"/>
  <c r="P225" i="11" s="1"/>
  <c r="AW80" i="11"/>
  <c r="AW199" i="11"/>
  <c r="AW233" i="11"/>
  <c r="AW420" i="11"/>
  <c r="AW63" i="11"/>
  <c r="AW318" i="11"/>
  <c r="AW369" i="11"/>
  <c r="AW148" i="11"/>
  <c r="AW335" i="11"/>
  <c r="AW114" i="11"/>
  <c r="AW301" i="11"/>
  <c r="AW403" i="11"/>
  <c r="AW182" i="11"/>
  <c r="AW46" i="11"/>
  <c r="AW216" i="11"/>
  <c r="AW131" i="11"/>
  <c r="AW97" i="11"/>
  <c r="AW29" i="11"/>
  <c r="AW250" i="11"/>
  <c r="AW437" i="11"/>
  <c r="AW352" i="11"/>
  <c r="AW267" i="11"/>
  <c r="AW386" i="11"/>
  <c r="AW284" i="11"/>
  <c r="AW165" i="11"/>
  <c r="AW45" i="19" l="1"/>
  <c r="X33" i="13"/>
  <c r="X245" i="18"/>
  <c r="X29" i="14"/>
  <c r="X218" i="18"/>
  <c r="AD54" i="16"/>
  <c r="AD55" i="16" s="1"/>
  <c r="X165" i="18"/>
  <c r="BT68" i="10"/>
  <c r="AQ89" i="25"/>
  <c r="BT66" i="10"/>
  <c r="AQ87" i="25"/>
  <c r="X204" i="18"/>
  <c r="BT63" i="10"/>
  <c r="AQ84" i="25"/>
  <c r="BT73" i="10"/>
  <c r="AQ94" i="25"/>
  <c r="BT52" i="10"/>
  <c r="AQ73" i="25"/>
  <c r="BT70" i="10"/>
  <c r="AQ91" i="25"/>
  <c r="X231" i="18"/>
  <c r="BT62" i="10"/>
  <c r="AQ83" i="25"/>
  <c r="BT71" i="10"/>
  <c r="AQ92" i="25"/>
  <c r="BT61" i="10"/>
  <c r="AQ82" i="25"/>
  <c r="AU331" i="11"/>
  <c r="AV327" i="11" s="1"/>
  <c r="BT58" i="10"/>
  <c r="AQ79" i="25"/>
  <c r="BT54" i="10"/>
  <c r="AQ75" i="25"/>
  <c r="BT64" i="10"/>
  <c r="AQ85" i="25"/>
  <c r="BT55" i="10"/>
  <c r="AQ76" i="25"/>
  <c r="BT74" i="10"/>
  <c r="AQ95" i="25"/>
  <c r="BT72" i="10"/>
  <c r="AQ93" i="25"/>
  <c r="BT59" i="10"/>
  <c r="AQ80" i="25"/>
  <c r="BT60" i="10"/>
  <c r="AQ81" i="25"/>
  <c r="BQ169" i="10"/>
  <c r="BQ172" i="10" s="1"/>
  <c r="BQ12" i="8" s="1"/>
  <c r="X41" i="10"/>
  <c r="BT57" i="10"/>
  <c r="AQ78" i="25"/>
  <c r="BT56" i="10"/>
  <c r="AQ77" i="25"/>
  <c r="W169" i="18"/>
  <c r="BS39" i="6"/>
  <c r="BJ45" i="9" s="1"/>
  <c r="BT75" i="10"/>
  <c r="AQ96" i="25"/>
  <c r="X30" i="14"/>
  <c r="BT53" i="10"/>
  <c r="AQ74" i="25"/>
  <c r="BT67" i="10"/>
  <c r="AQ88" i="25"/>
  <c r="AT93" i="18"/>
  <c r="AT19" i="18" s="1"/>
  <c r="X219" i="18"/>
  <c r="BT69" i="10"/>
  <c r="AQ90" i="25"/>
  <c r="BT65" i="10"/>
  <c r="AQ86" i="25"/>
  <c r="W33" i="6"/>
  <c r="AU399" i="11"/>
  <c r="AV395" i="11" s="1"/>
  <c r="BT11" i="14"/>
  <c r="BT39" i="6" s="1"/>
  <c r="BK45" i="9" s="1"/>
  <c r="CK65" i="16"/>
  <c r="CK66" i="16" s="1"/>
  <c r="CL63" i="16" s="1"/>
  <c r="CG87" i="16"/>
  <c r="AB87" i="16" s="1"/>
  <c r="AB88" i="16" s="1"/>
  <c r="AC85" i="16" s="1"/>
  <c r="AZ14" i="16"/>
  <c r="BA26" i="16"/>
  <c r="X20" i="14"/>
  <c r="BU201" i="18"/>
  <c r="X12" i="14"/>
  <c r="BS241" i="18"/>
  <c r="X216" i="18"/>
  <c r="BV146" i="14"/>
  <c r="BU172" i="14"/>
  <c r="BU33" i="14" s="1"/>
  <c r="BV134" i="14"/>
  <c r="BU160" i="14"/>
  <c r="BU21" i="14" s="1"/>
  <c r="BW32" i="10"/>
  <c r="BV41" i="10"/>
  <c r="BP169" i="10"/>
  <c r="BP172" i="10" s="1"/>
  <c r="BP12" i="8" s="1"/>
  <c r="BV110" i="13"/>
  <c r="BU163" i="13"/>
  <c r="BU24" i="13" s="1"/>
  <c r="BU156" i="18" s="1"/>
  <c r="BU183" i="18" s="1"/>
  <c r="BW31" i="10"/>
  <c r="BV40" i="10"/>
  <c r="BW133" i="14"/>
  <c r="BV159" i="14"/>
  <c r="BV20" i="14" s="1"/>
  <c r="BS190" i="18"/>
  <c r="BV166" i="14"/>
  <c r="BV27" i="14" s="1"/>
  <c r="BW140" i="14"/>
  <c r="BS251" i="18"/>
  <c r="W108" i="10"/>
  <c r="W50" i="10"/>
  <c r="BS242" i="18"/>
  <c r="G26" i="18"/>
  <c r="V26" i="18"/>
  <c r="BS247" i="18"/>
  <c r="BS226" i="18"/>
  <c r="X243" i="18"/>
  <c r="BK43" i="9"/>
  <c r="G41" i="22"/>
  <c r="O41" i="22" s="1"/>
  <c r="BR31" i="15"/>
  <c r="BR15" i="15"/>
  <c r="BI32" i="9"/>
  <c r="BR32" i="15"/>
  <c r="BR168" i="10"/>
  <c r="BR44" i="20"/>
  <c r="BR43" i="20" s="1"/>
  <c r="BR11" i="6"/>
  <c r="W11" i="6" s="1"/>
  <c r="BR56" i="20"/>
  <c r="BU144" i="18"/>
  <c r="X12" i="13"/>
  <c r="BU158" i="10"/>
  <c r="X39" i="10"/>
  <c r="BS178" i="18"/>
  <c r="BV147" i="14"/>
  <c r="BU173" i="14"/>
  <c r="BU34" i="14" s="1"/>
  <c r="BU223" i="18" s="1"/>
  <c r="BU250" i="18" s="1"/>
  <c r="BM31" i="18"/>
  <c r="BN110" i="18"/>
  <c r="BN114" i="18" s="1"/>
  <c r="BM22" i="18"/>
  <c r="BW99" i="13"/>
  <c r="BV152" i="13"/>
  <c r="BV13" i="13" s="1"/>
  <c r="Y44" i="22"/>
  <c r="BU28" i="12"/>
  <c r="BU29" i="12"/>
  <c r="X29" i="12" s="1"/>
  <c r="X27" i="12"/>
  <c r="BU171" i="13"/>
  <c r="BU32" i="13" s="1"/>
  <c r="BV118" i="13"/>
  <c r="BV151" i="13"/>
  <c r="BV12" i="13" s="1"/>
  <c r="BW98" i="13"/>
  <c r="BW30" i="10"/>
  <c r="BV39" i="10"/>
  <c r="BS248" i="18"/>
  <c r="BS191" i="18"/>
  <c r="BP32" i="17"/>
  <c r="BQ29" i="17" s="1"/>
  <c r="BP17" i="17"/>
  <c r="BS180" i="18"/>
  <c r="BS34" i="16"/>
  <c r="BS35" i="16" s="1"/>
  <c r="BT32" i="16" s="1"/>
  <c r="BT228" i="18"/>
  <c r="BT227" i="18" s="1"/>
  <c r="BT19" i="8" s="1"/>
  <c r="BT200" i="18"/>
  <c r="BO15" i="8"/>
  <c r="V15" i="8" s="1"/>
  <c r="V99" i="18"/>
  <c r="V100" i="18" s="1"/>
  <c r="W96" i="18" s="1"/>
  <c r="BN20" i="18"/>
  <c r="BO96" i="18"/>
  <c r="BO100" i="18" s="1"/>
  <c r="BN29" i="18"/>
  <c r="BK42" i="9"/>
  <c r="BQ13" i="15"/>
  <c r="BQ17" i="15" s="1"/>
  <c r="BP25" i="7"/>
  <c r="BU212" i="18"/>
  <c r="X23" i="14"/>
  <c r="BV122" i="13"/>
  <c r="BU175" i="13"/>
  <c r="BU36" i="13" s="1"/>
  <c r="BU168" i="18" s="1"/>
  <c r="BU195" i="18" s="1"/>
  <c r="BV155" i="13"/>
  <c r="BV16" i="13" s="1"/>
  <c r="BW102" i="13"/>
  <c r="BU206" i="18"/>
  <c r="X17" i="14"/>
  <c r="BS249" i="18"/>
  <c r="BS244" i="18"/>
  <c r="BT33" i="18"/>
  <c r="BT47" i="7" s="1"/>
  <c r="BT24" i="18"/>
  <c r="BT22" i="7" s="1"/>
  <c r="BU258" i="18"/>
  <c r="BU266" i="18" s="1"/>
  <c r="BU155" i="14"/>
  <c r="BU16" i="14" s="1"/>
  <c r="BU205" i="18" s="1"/>
  <c r="BU232" i="18" s="1"/>
  <c r="BV129" i="14"/>
  <c r="BP40" i="16"/>
  <c r="BP41" i="16" s="1"/>
  <c r="BQ38" i="16" s="1"/>
  <c r="BU167" i="14"/>
  <c r="BU28" i="14" s="1"/>
  <c r="BV141" i="14"/>
  <c r="BW116" i="12"/>
  <c r="BV27" i="12"/>
  <c r="BS194" i="18"/>
  <c r="AW46" i="19"/>
  <c r="P45" i="19"/>
  <c r="X45" i="22"/>
  <c r="BV14" i="12"/>
  <c r="BV15" i="12"/>
  <c r="BV21" i="6" s="1"/>
  <c r="BV112" i="13"/>
  <c r="BU165" i="13"/>
  <c r="BU26" i="13" s="1"/>
  <c r="BU158" i="18" s="1"/>
  <c r="BU185" i="18" s="1"/>
  <c r="BW27" i="10"/>
  <c r="BV36" i="10"/>
  <c r="BS238" i="18"/>
  <c r="AU433" i="11"/>
  <c r="AV429" i="11" s="1"/>
  <c r="X36" i="10"/>
  <c r="X148" i="18"/>
  <c r="BI45" i="9"/>
  <c r="BS235" i="18"/>
  <c r="BS187" i="18"/>
  <c r="BW136" i="14"/>
  <c r="BV162" i="14"/>
  <c r="BV23" i="14" s="1"/>
  <c r="BU158" i="14"/>
  <c r="BU19" i="14" s="1"/>
  <c r="BV132" i="14"/>
  <c r="BS184" i="18"/>
  <c r="BV100" i="13"/>
  <c r="BU153" i="13"/>
  <c r="BU14" i="13" s="1"/>
  <c r="BU146" i="18" s="1"/>
  <c r="BU173" i="18" s="1"/>
  <c r="Q25" i="17"/>
  <c r="R22" i="17" s="1"/>
  <c r="BW109" i="13"/>
  <c r="BV162" i="13"/>
  <c r="BV23" i="13" s="1"/>
  <c r="L43" i="22"/>
  <c r="BT14" i="10"/>
  <c r="N43" i="22" s="1"/>
  <c r="BT143" i="10"/>
  <c r="BR227" i="18"/>
  <c r="K42" i="22"/>
  <c r="M42" i="22" s="1"/>
  <c r="BS141" i="10"/>
  <c r="BS162" i="10"/>
  <c r="AE42" i="22" s="1"/>
  <c r="BV104" i="13"/>
  <c r="BU157" i="13"/>
  <c r="BU18" i="13" s="1"/>
  <c r="BU150" i="18" s="1"/>
  <c r="BU177" i="18" s="1"/>
  <c r="BG38" i="9"/>
  <c r="BO17" i="16"/>
  <c r="V40" i="16"/>
  <c r="BS177" i="18"/>
  <c r="X15" i="14"/>
  <c r="BU165" i="14"/>
  <c r="BU26" i="14" s="1"/>
  <c r="BU215" i="18" s="1"/>
  <c r="BU242" i="18" s="1"/>
  <c r="BV139" i="14"/>
  <c r="AW42" i="19"/>
  <c r="AW32" i="8"/>
  <c r="P32" i="8" s="1"/>
  <c r="P41" i="19"/>
  <c r="BC47" i="9"/>
  <c r="BL20" i="6"/>
  <c r="Q35" i="22" s="1"/>
  <c r="U22" i="6"/>
  <c r="BU171" i="14"/>
  <c r="BU32" i="14" s="1"/>
  <c r="BV145" i="14"/>
  <c r="BS250" i="18"/>
  <c r="BQ111" i="18"/>
  <c r="BQ113" i="18" s="1"/>
  <c r="BQ17" i="8" s="1"/>
  <c r="BQ60" i="20"/>
  <c r="BQ112" i="18" s="1"/>
  <c r="BT11" i="13"/>
  <c r="BX62" i="12"/>
  <c r="BW13" i="12"/>
  <c r="BS179" i="18"/>
  <c r="BA25" i="17"/>
  <c r="BA16" i="17"/>
  <c r="BV144" i="14"/>
  <c r="BU170" i="14"/>
  <c r="BU31" i="14" s="1"/>
  <c r="BU220" i="18" s="1"/>
  <c r="BU247" i="18" s="1"/>
  <c r="BS240" i="18"/>
  <c r="BS185" i="18"/>
  <c r="X175" i="18"/>
  <c r="AC65" i="16"/>
  <c r="BV157" i="14"/>
  <c r="BV18" i="14" s="1"/>
  <c r="BW131" i="14"/>
  <c r="X145" i="18"/>
  <c r="BS143" i="18"/>
  <c r="AZ35" i="6"/>
  <c r="AZ14" i="17"/>
  <c r="Q14" i="17" s="1"/>
  <c r="Q16" i="17"/>
  <c r="BM19" i="7"/>
  <c r="BN167" i="10"/>
  <c r="BN173" i="10" s="1"/>
  <c r="BS173" i="18"/>
  <c r="BS183" i="18"/>
  <c r="X156" i="18"/>
  <c r="BV103" i="13"/>
  <c r="BU156" i="13"/>
  <c r="BU17" i="13" s="1"/>
  <c r="BU149" i="18" s="1"/>
  <c r="BU176" i="18" s="1"/>
  <c r="BS50" i="10"/>
  <c r="BP60" i="20"/>
  <c r="BP112" i="18" s="1"/>
  <c r="BP111" i="18"/>
  <c r="Z44" i="22"/>
  <c r="BU22" i="12"/>
  <c r="X22" i="12" s="1"/>
  <c r="BU21" i="12"/>
  <c r="BV127" i="14"/>
  <c r="BU153" i="14"/>
  <c r="BU14" i="14" s="1"/>
  <c r="BS189" i="18"/>
  <c r="X20" i="12"/>
  <c r="G30" i="15"/>
  <c r="V32" i="15"/>
  <c r="W29" i="15" s="1"/>
  <c r="BT171" i="18"/>
  <c r="BT170" i="18" s="1"/>
  <c r="BT18" i="8" s="1"/>
  <c r="BT143" i="18"/>
  <c r="W39" i="6"/>
  <c r="BW125" i="14"/>
  <c r="BV151" i="14"/>
  <c r="BV12" i="14" s="1"/>
  <c r="BV25" i="10"/>
  <c r="BW26" i="10"/>
  <c r="BV35" i="10"/>
  <c r="BV13" i="10"/>
  <c r="V45" i="22" s="1"/>
  <c r="BV113" i="13"/>
  <c r="BU166" i="13"/>
  <c r="BU27" i="13" s="1"/>
  <c r="BU159" i="18" s="1"/>
  <c r="BU186" i="18" s="1"/>
  <c r="BV115" i="13"/>
  <c r="BU168" i="13"/>
  <c r="BU29" i="13" s="1"/>
  <c r="BU161" i="18" s="1"/>
  <c r="BU188" i="18" s="1"/>
  <c r="AZ12" i="7"/>
  <c r="Q12" i="7" s="1"/>
  <c r="Q13" i="17"/>
  <c r="AU42" i="11"/>
  <c r="AV38" i="11" s="1"/>
  <c r="BV120" i="13"/>
  <c r="BU173" i="13"/>
  <c r="BU34" i="13" s="1"/>
  <c r="BU166" i="18" s="1"/>
  <c r="BU193" i="18" s="1"/>
  <c r="BU164" i="14"/>
  <c r="BU25" i="14" s="1"/>
  <c r="BU214" i="18" s="1"/>
  <c r="BU241" i="18" s="1"/>
  <c r="BV138" i="14"/>
  <c r="W64" i="20"/>
  <c r="BU207" i="18"/>
  <c r="X18" i="14"/>
  <c r="BS181" i="18"/>
  <c r="X172" i="18"/>
  <c r="AC98" i="16"/>
  <c r="AW44" i="19"/>
  <c r="AW47" i="19" s="1"/>
  <c r="AX44" i="19" s="1"/>
  <c r="AV40" i="7"/>
  <c r="BV108" i="13"/>
  <c r="BU161" i="13"/>
  <c r="BU22" i="13" s="1"/>
  <c r="X13" i="13"/>
  <c r="BV135" i="14"/>
  <c r="BU161" i="14"/>
  <c r="BU22" i="14" s="1"/>
  <c r="X27" i="14"/>
  <c r="BV106" i="13"/>
  <c r="BU159" i="13"/>
  <c r="BU20" i="13" s="1"/>
  <c r="BQ142" i="18"/>
  <c r="BQ196" i="18" s="1"/>
  <c r="BP34" i="18"/>
  <c r="BP25" i="18"/>
  <c r="BS230" i="18"/>
  <c r="BV21" i="15"/>
  <c r="BV25" i="15" s="1"/>
  <c r="BU26" i="7"/>
  <c r="X26" i="7" s="1"/>
  <c r="BW171" i="12"/>
  <c r="BV20" i="12"/>
  <c r="BP99" i="18"/>
  <c r="BO112" i="18"/>
  <c r="V60" i="20"/>
  <c r="BV148" i="14"/>
  <c r="BU174" i="14"/>
  <c r="BU35" i="14" s="1"/>
  <c r="BU224" i="18" s="1"/>
  <c r="BU251" i="18" s="1"/>
  <c r="X192" i="18"/>
  <c r="BW119" i="13"/>
  <c r="BV172" i="13"/>
  <c r="BV33" i="13" s="1"/>
  <c r="BS193" i="18"/>
  <c r="BV168" i="14"/>
  <c r="BV29" i="14" s="1"/>
  <c r="BW142" i="14"/>
  <c r="BV111" i="13"/>
  <c r="BU164" i="13"/>
  <c r="BU25" i="13" s="1"/>
  <c r="CD47" i="16"/>
  <c r="CE44" i="16" s="1"/>
  <c r="BQ42" i="20"/>
  <c r="BQ50" i="20" s="1"/>
  <c r="BP52" i="7"/>
  <c r="AZ18" i="16"/>
  <c r="Q28" i="16"/>
  <c r="BV156" i="14"/>
  <c r="BV17" i="14" s="1"/>
  <c r="BW130" i="14"/>
  <c r="BQ23" i="18"/>
  <c r="BQ21" i="7" s="1"/>
  <c r="BQ32" i="18"/>
  <c r="BQ46" i="7" s="1"/>
  <c r="BR117" i="18"/>
  <c r="BR139" i="18" s="1"/>
  <c r="BV154" i="14"/>
  <c r="BV15" i="14" s="1"/>
  <c r="BW128" i="14"/>
  <c r="X27" i="13"/>
  <c r="CK98" i="16"/>
  <c r="BO76" i="16"/>
  <c r="BO16" i="16" s="1"/>
  <c r="BU157" i="10"/>
  <c r="X38" i="10"/>
  <c r="BR13" i="20"/>
  <c r="BR19" i="20" s="1"/>
  <c r="BQ49" i="7"/>
  <c r="BQ29" i="7"/>
  <c r="V34" i="18"/>
  <c r="G34" i="18"/>
  <c r="BV117" i="13"/>
  <c r="BU170" i="13"/>
  <c r="BU31" i="13" s="1"/>
  <c r="W19" i="20"/>
  <c r="X13" i="20" s="1"/>
  <c r="X246" i="18"/>
  <c r="BS176" i="18"/>
  <c r="AP50" i="9"/>
  <c r="AP41" i="9" s="1"/>
  <c r="AC22" i="22" s="1"/>
  <c r="AY37" i="6"/>
  <c r="S22" i="22" s="1"/>
  <c r="G54" i="16"/>
  <c r="G55" i="16" s="1"/>
  <c r="H52" i="16" s="1"/>
  <c r="H55" i="16" s="1"/>
  <c r="I52" i="16" s="1"/>
  <c r="I54" i="16"/>
  <c r="BS200" i="18"/>
  <c r="BK44" i="9"/>
  <c r="BO113" i="18"/>
  <c r="V111" i="18"/>
  <c r="W35" i="16"/>
  <c r="X32" i="16" s="1"/>
  <c r="BR170" i="18"/>
  <c r="G97" i="18"/>
  <c r="BV107" i="13"/>
  <c r="BU160" i="13"/>
  <c r="BU21" i="13" s="1"/>
  <c r="BS188" i="18"/>
  <c r="BU167" i="13"/>
  <c r="BU28" i="13" s="1"/>
  <c r="BU160" i="18" s="1"/>
  <c r="BU187" i="18" s="1"/>
  <c r="BV114" i="13"/>
  <c r="AS28" i="6"/>
  <c r="J16" i="22" s="1"/>
  <c r="X209" i="18"/>
  <c r="BU156" i="10"/>
  <c r="X37" i="10"/>
  <c r="BU147" i="18"/>
  <c r="X15" i="13"/>
  <c r="X14" i="12"/>
  <c r="BS186" i="18"/>
  <c r="X159" i="18"/>
  <c r="X16" i="13"/>
  <c r="BU34" i="10"/>
  <c r="BU88" i="10"/>
  <c r="X88" i="10" s="1"/>
  <c r="BU97" i="10"/>
  <c r="BU83" i="10"/>
  <c r="BU80" i="10"/>
  <c r="AR72" i="25" s="1"/>
  <c r="BU91" i="10"/>
  <c r="BU87" i="10"/>
  <c r="AR79" i="25" s="1"/>
  <c r="BU85" i="10"/>
  <c r="AR77" i="25" s="1"/>
  <c r="BU98" i="10"/>
  <c r="BU82" i="10"/>
  <c r="BU90" i="10"/>
  <c r="AR82" i="25" s="1"/>
  <c r="BU101" i="10"/>
  <c r="AR93" i="25" s="1"/>
  <c r="BU93" i="10"/>
  <c r="AR85" i="25" s="1"/>
  <c r="BU95" i="10"/>
  <c r="BU102" i="10"/>
  <c r="BU96" i="10"/>
  <c r="BU84" i="10"/>
  <c r="X84" i="10" s="1"/>
  <c r="BU81" i="10"/>
  <c r="AR73" i="25" s="1"/>
  <c r="BU103" i="10"/>
  <c r="BU89" i="10"/>
  <c r="BU86" i="10"/>
  <c r="X86" i="10" s="1"/>
  <c r="BU154" i="10"/>
  <c r="BU94" i="10"/>
  <c r="AR86" i="25" s="1"/>
  <c r="BU100" i="10"/>
  <c r="AR92" i="25" s="1"/>
  <c r="BU99" i="10"/>
  <c r="X99" i="10" s="1"/>
  <c r="BU104" i="10"/>
  <c r="AR96" i="25" s="1"/>
  <c r="BU92" i="10"/>
  <c r="AR84" i="25" s="1"/>
  <c r="BN16" i="16"/>
  <c r="BS237" i="18"/>
  <c r="BS195" i="18"/>
  <c r="X168" i="18"/>
  <c r="BW29" i="10"/>
  <c r="BV38" i="10"/>
  <c r="BT51" i="10"/>
  <c r="BT79" i="10"/>
  <c r="V25" i="18"/>
  <c r="G25" i="18"/>
  <c r="BT30" i="18"/>
  <c r="BT21" i="18"/>
  <c r="BU103" i="18"/>
  <c r="BU107" i="18" s="1"/>
  <c r="BS15" i="20"/>
  <c r="BW143" i="14"/>
  <c r="BV169" i="14"/>
  <c r="BV30" i="14" s="1"/>
  <c r="BU169" i="13"/>
  <c r="BU30" i="13" s="1"/>
  <c r="BU162" i="18" s="1"/>
  <c r="BU189" i="18" s="1"/>
  <c r="BV116" i="13"/>
  <c r="X201" i="18"/>
  <c r="BS232" i="18"/>
  <c r="BQ199" i="18"/>
  <c r="BQ253" i="18" s="1"/>
  <c r="BP35" i="18"/>
  <c r="BP26" i="18"/>
  <c r="X182" i="18"/>
  <c r="X236" i="18"/>
  <c r="BW28" i="10"/>
  <c r="BV37" i="10"/>
  <c r="BW101" i="13"/>
  <c r="BV154" i="13"/>
  <c r="BV15" i="13" s="1"/>
  <c r="BU21" i="6"/>
  <c r="BU57" i="16"/>
  <c r="BU60" i="16" s="1"/>
  <c r="BT20" i="16"/>
  <c r="BT14" i="7" s="1"/>
  <c r="BV126" i="14"/>
  <c r="BU152" i="14"/>
  <c r="BU13" i="14" s="1"/>
  <c r="BT16" i="20"/>
  <c r="BT15" i="20" s="1"/>
  <c r="BT22" i="8" s="1"/>
  <c r="BS63" i="20"/>
  <c r="BS33" i="6"/>
  <c r="BU163" i="14"/>
  <c r="BU24" i="14" s="1"/>
  <c r="BV137" i="14"/>
  <c r="V44" i="22"/>
  <c r="X13" i="10"/>
  <c r="BV13" i="19"/>
  <c r="BV16" i="19" s="1"/>
  <c r="BU36" i="7"/>
  <c r="X36" i="7" s="1"/>
  <c r="BV105" i="13"/>
  <c r="BU158" i="13"/>
  <c r="BU19" i="13" s="1"/>
  <c r="BD47" i="9"/>
  <c r="BM20" i="6"/>
  <c r="Q36" i="22" s="1"/>
  <c r="BU159" i="10"/>
  <c r="X40" i="10"/>
  <c r="X35" i="14"/>
  <c r="BV121" i="13"/>
  <c r="BU174" i="13"/>
  <c r="BU35" i="13" s="1"/>
  <c r="V35" i="18"/>
  <c r="G35" i="18"/>
  <c r="X31" i="14"/>
  <c r="W63" i="20"/>
  <c r="X155" i="18"/>
  <c r="AU280" i="11"/>
  <c r="AV276" i="11" s="1"/>
  <c r="AU59" i="11"/>
  <c r="AV55" i="11" s="1"/>
  <c r="AU144" i="11"/>
  <c r="AV140" i="11" s="1"/>
  <c r="AU297" i="11"/>
  <c r="AV293" i="11" s="1"/>
  <c r="AU25" i="11"/>
  <c r="CF51" i="14"/>
  <c r="AU76" i="11"/>
  <c r="AV72" i="11" s="1"/>
  <c r="AU178" i="11"/>
  <c r="AV174" i="11" s="1"/>
  <c r="AU161" i="11"/>
  <c r="AV157" i="11" s="1"/>
  <c r="AR47" i="6"/>
  <c r="H15" i="22"/>
  <c r="AU93" i="11"/>
  <c r="AV89" i="11" s="1"/>
  <c r="CB50" i="14"/>
  <c r="CB45" i="14"/>
  <c r="AU88" i="18"/>
  <c r="AV337" i="11"/>
  <c r="AW333" i="11" s="1"/>
  <c r="AV328" i="11"/>
  <c r="AU416" i="11"/>
  <c r="AV412" i="11" s="1"/>
  <c r="CB58" i="14"/>
  <c r="CG53" i="14"/>
  <c r="AV260" i="11"/>
  <c r="AJ49" i="6"/>
  <c r="U7" i="22" s="1"/>
  <c r="AJ34" i="19"/>
  <c r="AJ35" i="19" s="1"/>
  <c r="AK32" i="19" s="1"/>
  <c r="AU89" i="18"/>
  <c r="AV90" i="11"/>
  <c r="AU91" i="18"/>
  <c r="AV73" i="11"/>
  <c r="CB48" i="14"/>
  <c r="AW115" i="11"/>
  <c r="P114" i="11"/>
  <c r="AW336" i="11"/>
  <c r="P335" i="11"/>
  <c r="AV158" i="11"/>
  <c r="AV430" i="11"/>
  <c r="AV439" i="11"/>
  <c r="AW435" i="11" s="1"/>
  <c r="AV184" i="11"/>
  <c r="AW180" i="11" s="1"/>
  <c r="AV175" i="11"/>
  <c r="AR69" i="20"/>
  <c r="AR70" i="20"/>
  <c r="AR68" i="20"/>
  <c r="AU314" i="11"/>
  <c r="AV310" i="11" s="1"/>
  <c r="AV269" i="11"/>
  <c r="AW265" i="11" s="1"/>
  <c r="AU72" i="18"/>
  <c r="AU82" i="18"/>
  <c r="CB44" i="13"/>
  <c r="AV277" i="11"/>
  <c r="AV286" i="11"/>
  <c r="AW282" i="11" s="1"/>
  <c r="AV107" i="11"/>
  <c r="AV116" i="11"/>
  <c r="AW112" i="11" s="1"/>
  <c r="AU59" i="20"/>
  <c r="AU92" i="18"/>
  <c r="AV39" i="11"/>
  <c r="AV48" i="11"/>
  <c r="AW44" i="11" s="1"/>
  <c r="AU195" i="11"/>
  <c r="AV191" i="11" s="1"/>
  <c r="O16" i="18"/>
  <c r="CB55" i="14"/>
  <c r="AS27" i="18"/>
  <c r="AS45" i="7"/>
  <c r="AS44" i="7" s="1"/>
  <c r="AJ15" i="9" s="1"/>
  <c r="AU110" i="11"/>
  <c r="AV106" i="11" s="1"/>
  <c r="AW149" i="11"/>
  <c r="P148" i="11"/>
  <c r="AI9" i="9"/>
  <c r="AI10" i="9" s="1"/>
  <c r="CB46" i="14"/>
  <c r="AW166" i="11"/>
  <c r="P165" i="11"/>
  <c r="AW217" i="11"/>
  <c r="P216" i="11"/>
  <c r="AW64" i="11"/>
  <c r="P63" i="11"/>
  <c r="AU85" i="18"/>
  <c r="AU263" i="11"/>
  <c r="AV259" i="11" s="1"/>
  <c r="AU71" i="18"/>
  <c r="AU14" i="11"/>
  <c r="AV124" i="11"/>
  <c r="AT16" i="18"/>
  <c r="AV56" i="11"/>
  <c r="AV65" i="11"/>
  <c r="AW61" i="11" s="1"/>
  <c r="CB52" i="14"/>
  <c r="AW302" i="11"/>
  <c r="P301" i="11"/>
  <c r="AV218" i="11"/>
  <c r="AW214" i="11" s="1"/>
  <c r="AV209" i="11"/>
  <c r="AW98" i="11"/>
  <c r="P97" i="11"/>
  <c r="AV362" i="11"/>
  <c r="AW47" i="11"/>
  <c r="P46" i="11"/>
  <c r="AW421" i="11"/>
  <c r="P420" i="11"/>
  <c r="AV371" i="11"/>
  <c r="AW367" i="11" s="1"/>
  <c r="AV396" i="11"/>
  <c r="AV405" i="11"/>
  <c r="AW401" i="11" s="1"/>
  <c r="AU76" i="18"/>
  <c r="AV141" i="11"/>
  <c r="L36" i="8"/>
  <c r="AI31" i="8"/>
  <c r="AI40" i="8" s="1"/>
  <c r="AI41" i="8" s="1"/>
  <c r="AU15" i="11"/>
  <c r="AU246" i="11"/>
  <c r="AV242" i="11" s="1"/>
  <c r="AU84" i="18"/>
  <c r="AU78" i="18"/>
  <c r="AW353" i="11"/>
  <c r="P352" i="11"/>
  <c r="AU212" i="11"/>
  <c r="AV208" i="11" s="1"/>
  <c r="AW251" i="11"/>
  <c r="P250" i="11"/>
  <c r="AW30" i="11"/>
  <c r="P29" i="11"/>
  <c r="AW132" i="11"/>
  <c r="P131" i="11"/>
  <c r="AU75" i="18"/>
  <c r="AU80" i="18"/>
  <c r="AW387" i="11"/>
  <c r="P386" i="11"/>
  <c r="AW183" i="11"/>
  <c r="P182" i="11"/>
  <c r="AW234" i="11"/>
  <c r="P233" i="11"/>
  <c r="AV422" i="11"/>
  <c r="AW418" i="11" s="1"/>
  <c r="AV413" i="11"/>
  <c r="AI53" i="6"/>
  <c r="T6" i="22" s="1"/>
  <c r="AI29" i="20"/>
  <c r="CB59" i="14"/>
  <c r="AU382" i="11"/>
  <c r="AV378" i="11" s="1"/>
  <c r="AV201" i="11"/>
  <c r="AW197" i="11" s="1"/>
  <c r="AV192" i="11"/>
  <c r="AU68" i="18"/>
  <c r="AU40" i="18"/>
  <c r="CG56" i="14"/>
  <c r="AU77" i="18"/>
  <c r="AU74" i="18"/>
  <c r="AU229" i="11"/>
  <c r="AV225" i="11" s="1"/>
  <c r="AU365" i="11"/>
  <c r="AV361" i="11" s="1"/>
  <c r="AW438" i="11"/>
  <c r="P437" i="11"/>
  <c r="AV243" i="11"/>
  <c r="AV252" i="11"/>
  <c r="AW248" i="11" s="1"/>
  <c r="AV311" i="11"/>
  <c r="CE60" i="14"/>
  <c r="AW370" i="11"/>
  <c r="P369" i="11"/>
  <c r="AW319" i="11"/>
  <c r="P318" i="11"/>
  <c r="AU87" i="18"/>
  <c r="AW285" i="11"/>
  <c r="P284" i="11"/>
  <c r="AW268" i="11"/>
  <c r="P267" i="11"/>
  <c r="AW404" i="11"/>
  <c r="P403" i="11"/>
  <c r="AW200" i="11"/>
  <c r="P199" i="11"/>
  <c r="AS18" i="18"/>
  <c r="AS20" i="7"/>
  <c r="AS18" i="7" s="1"/>
  <c r="AJ13" i="9" s="1"/>
  <c r="AU81" i="18"/>
  <c r="AV345" i="11"/>
  <c r="CF61" i="14"/>
  <c r="AV388" i="11"/>
  <c r="AW384" i="11" s="1"/>
  <c r="AV379" i="11"/>
  <c r="AU70" i="18"/>
  <c r="CD47" i="14"/>
  <c r="CF57" i="14"/>
  <c r="AK39" i="9"/>
  <c r="O15" i="6"/>
  <c r="AV235" i="11"/>
  <c r="AW231" i="11" s="1"/>
  <c r="AV226" i="11"/>
  <c r="AU86" i="18"/>
  <c r="CB62" i="14"/>
  <c r="AT13" i="18"/>
  <c r="AT14" i="8"/>
  <c r="O14" i="8" s="1"/>
  <c r="O67" i="18"/>
  <c r="O93" i="18" s="1"/>
  <c r="P39" i="18" s="1"/>
  <c r="AU90" i="18"/>
  <c r="AV150" i="11"/>
  <c r="AW146" i="11" s="1"/>
  <c r="AW81" i="11"/>
  <c r="P80" i="11"/>
  <c r="AU83" i="18"/>
  <c r="AV22" i="11"/>
  <c r="AU79" i="18"/>
  <c r="AV167" i="11"/>
  <c r="AW163" i="11" s="1"/>
  <c r="AU69" i="18"/>
  <c r="CK44" i="14"/>
  <c r="AU73" i="18"/>
  <c r="AV320" i="11"/>
  <c r="AW316" i="11" s="1"/>
  <c r="CF49" i="14"/>
  <c r="AT23" i="7"/>
  <c r="AK12" i="9" s="1"/>
  <c r="O24" i="7"/>
  <c r="O23" i="7" s="1"/>
  <c r="AV294" i="11"/>
  <c r="O54" i="20"/>
  <c r="N72" i="20"/>
  <c r="N73" i="20"/>
  <c r="CG54" i="14"/>
  <c r="AU127" i="11"/>
  <c r="AV123" i="11" s="1"/>
  <c r="AK34" i="9"/>
  <c r="AT13" i="6"/>
  <c r="O14" i="6"/>
  <c r="AU348" i="11"/>
  <c r="AV344" i="11" s="1"/>
  <c r="X158" i="18" l="1"/>
  <c r="X14" i="13"/>
  <c r="X36" i="13"/>
  <c r="X166" i="18"/>
  <c r="X24" i="13"/>
  <c r="AT28" i="18"/>
  <c r="BT50" i="10"/>
  <c r="BT44" i="20" s="1"/>
  <c r="BT43" i="20" s="1"/>
  <c r="AU39" i="18"/>
  <c r="X195" i="18"/>
  <c r="X242" i="18"/>
  <c r="X205" i="18"/>
  <c r="BT64" i="20"/>
  <c r="BT226" i="18" s="1"/>
  <c r="X250" i="18"/>
  <c r="BS227" i="18"/>
  <c r="BS19" i="8" s="1"/>
  <c r="X185" i="18"/>
  <c r="V76" i="16"/>
  <c r="BO77" i="16"/>
  <c r="BP74" i="16" s="1"/>
  <c r="X223" i="18"/>
  <c r="CG88" i="16"/>
  <c r="CH85" i="16" s="1"/>
  <c r="AQ121" i="25"/>
  <c r="X26" i="13"/>
  <c r="BU14" i="20"/>
  <c r="BV17" i="20" s="1"/>
  <c r="Y17" i="20" s="1"/>
  <c r="BU38" i="6"/>
  <c r="BL44" i="9" s="1"/>
  <c r="X183" i="18"/>
  <c r="X16" i="20"/>
  <c r="X146" i="18"/>
  <c r="X34" i="14"/>
  <c r="AQ99" i="25"/>
  <c r="X34" i="13"/>
  <c r="X16" i="14"/>
  <c r="X193" i="18"/>
  <c r="X25" i="14"/>
  <c r="BU55" i="10"/>
  <c r="X55" i="10" s="1"/>
  <c r="X112" i="10" s="1"/>
  <c r="AR76" i="25"/>
  <c r="AQ120" i="25"/>
  <c r="AQ107" i="25"/>
  <c r="AQ119" i="25"/>
  <c r="AQ101" i="25"/>
  <c r="AQ115" i="25"/>
  <c r="AQ106" i="25"/>
  <c r="BU66" i="10"/>
  <c r="X66" i="10" s="1"/>
  <c r="AR87" i="25"/>
  <c r="BU54" i="10"/>
  <c r="X54" i="10" s="1"/>
  <c r="AR75" i="25"/>
  <c r="AQ113" i="25"/>
  <c r="AQ105" i="25"/>
  <c r="BU67" i="10"/>
  <c r="X67" i="10" s="1"/>
  <c r="AR88" i="25"/>
  <c r="BU68" i="10"/>
  <c r="X68" i="10" s="1"/>
  <c r="AR89" i="25"/>
  <c r="AQ104" i="25"/>
  <c r="AQ100" i="25"/>
  <c r="BU62" i="10"/>
  <c r="X62" i="10" s="1"/>
  <c r="AR83" i="25"/>
  <c r="BU70" i="10"/>
  <c r="X70" i="10" s="1"/>
  <c r="X127" i="10" s="1"/>
  <c r="AR91" i="25"/>
  <c r="BU59" i="10"/>
  <c r="X59" i="10" s="1"/>
  <c r="X116" i="10" s="1"/>
  <c r="AR80" i="25"/>
  <c r="AQ118" i="25"/>
  <c r="AQ103" i="25"/>
  <c r="BU57" i="10"/>
  <c r="X57" i="10" s="1"/>
  <c r="X114" i="10" s="1"/>
  <c r="AR78" i="25"/>
  <c r="AQ122" i="25"/>
  <c r="AQ117" i="25"/>
  <c r="AQ112" i="25"/>
  <c r="BU73" i="10"/>
  <c r="X73" i="10" s="1"/>
  <c r="AR94" i="25"/>
  <c r="BU60" i="10"/>
  <c r="X60" i="10" s="1"/>
  <c r="AR81" i="25"/>
  <c r="BU53" i="10"/>
  <c r="X53" i="10" s="1"/>
  <c r="AR74" i="25"/>
  <c r="AQ123" i="25"/>
  <c r="AQ109" i="25"/>
  <c r="AQ111" i="25"/>
  <c r="X96" i="10"/>
  <c r="BU74" i="10"/>
  <c r="X74" i="10" s="1"/>
  <c r="AR95" i="25"/>
  <c r="BU69" i="10"/>
  <c r="X69" i="10" s="1"/>
  <c r="AR90" i="25"/>
  <c r="AQ116" i="25"/>
  <c r="AQ110" i="25"/>
  <c r="X186" i="18"/>
  <c r="AQ108" i="25"/>
  <c r="AQ114" i="25"/>
  <c r="AQ102" i="25"/>
  <c r="AU16" i="11"/>
  <c r="AU24" i="7" s="1"/>
  <c r="AU23" i="7" s="1"/>
  <c r="AL12" i="9" s="1"/>
  <c r="X215" i="18"/>
  <c r="X26" i="14"/>
  <c r="X173" i="18"/>
  <c r="X176" i="18"/>
  <c r="BX26" i="10"/>
  <c r="BW25" i="10"/>
  <c r="BW13" i="10"/>
  <c r="V46" i="22" s="1"/>
  <c r="BW35" i="10"/>
  <c r="BW145" i="14"/>
  <c r="BV171" i="14"/>
  <c r="BV32" i="14" s="1"/>
  <c r="X30" i="13"/>
  <c r="BW162" i="13"/>
  <c r="BW23" i="13" s="1"/>
  <c r="BW155" i="18" s="1"/>
  <c r="BW182" i="18" s="1"/>
  <c r="BX109" i="13"/>
  <c r="BS170" i="18"/>
  <c r="AW33" i="8"/>
  <c r="P33" i="8" s="1"/>
  <c r="P46" i="19"/>
  <c r="BQ40" i="16"/>
  <c r="BQ17" i="16" s="1"/>
  <c r="BQ34" i="6" s="1"/>
  <c r="BV144" i="18"/>
  <c r="BX99" i="13"/>
  <c r="BW152" i="13"/>
  <c r="BW13" i="13" s="1"/>
  <c r="BW145" i="18" s="1"/>
  <c r="BW172" i="18" s="1"/>
  <c r="BR30" i="15"/>
  <c r="BR26" i="6"/>
  <c r="W31" i="15"/>
  <c r="BV216" i="18"/>
  <c r="AZ40" i="6"/>
  <c r="AZ15" i="16"/>
  <c r="AQ17" i="9" s="1"/>
  <c r="Q18" i="16"/>
  <c r="BV165" i="18"/>
  <c r="BR142" i="18"/>
  <c r="BR196" i="18" s="1"/>
  <c r="BQ25" i="18"/>
  <c r="BQ34" i="18"/>
  <c r="BW138" i="14"/>
  <c r="BV164" i="14"/>
  <c r="BV25" i="14" s="1"/>
  <c r="BV153" i="14"/>
  <c r="BV14" i="14" s="1"/>
  <c r="BW127" i="14"/>
  <c r="AZ31" i="6"/>
  <c r="R23" i="22" s="1"/>
  <c r="Q35" i="6"/>
  <c r="X29" i="13"/>
  <c r="BU221" i="18"/>
  <c r="X32" i="14"/>
  <c r="BV212" i="18"/>
  <c r="X97" i="10"/>
  <c r="BW129" i="14"/>
  <c r="BV155" i="14"/>
  <c r="BV16" i="14" s="1"/>
  <c r="BU233" i="18"/>
  <c r="X233" i="18" s="1"/>
  <c r="X206" i="18"/>
  <c r="BV171" i="13"/>
  <c r="BV32" i="13" s="1"/>
  <c r="BW118" i="13"/>
  <c r="BU11" i="13"/>
  <c r="BW105" i="13"/>
  <c r="BV158" i="13"/>
  <c r="BV19" i="13" s="1"/>
  <c r="BW137" i="14"/>
  <c r="BV163" i="14"/>
  <c r="BV24" i="14" s="1"/>
  <c r="BV219" i="18"/>
  <c r="K43" i="22"/>
  <c r="M43" i="22" s="1"/>
  <c r="BT141" i="10"/>
  <c r="BT162" i="10"/>
  <c r="AE43" i="22" s="1"/>
  <c r="BS13" i="20"/>
  <c r="BS19" i="20" s="1"/>
  <c r="BR49" i="7"/>
  <c r="W49" i="7" s="1"/>
  <c r="BR29" i="7"/>
  <c r="W29" i="7" s="1"/>
  <c r="BX171" i="12"/>
  <c r="BW20" i="12"/>
  <c r="BU213" i="18"/>
  <c r="X24" i="14"/>
  <c r="BL42" i="9"/>
  <c r="BQ26" i="18"/>
  <c r="BQ35" i="18"/>
  <c r="BR199" i="18"/>
  <c r="BR253" i="18" s="1"/>
  <c r="BX143" i="14"/>
  <c r="BW169" i="14"/>
  <c r="BW30" i="14" s="1"/>
  <c r="BW219" i="18" s="1"/>
  <c r="BW246" i="18" s="1"/>
  <c r="G43" i="22"/>
  <c r="O43" i="22" s="1"/>
  <c r="BT15" i="15"/>
  <c r="BT32" i="15"/>
  <c r="BT31" i="15"/>
  <c r="BT26" i="6" s="1"/>
  <c r="BK38" i="9" s="1"/>
  <c r="BT168" i="10"/>
  <c r="BT56" i="20"/>
  <c r="BT55" i="20" s="1"/>
  <c r="BU63" i="10"/>
  <c r="X63" i="10" s="1"/>
  <c r="X92" i="10"/>
  <c r="BU58" i="10"/>
  <c r="X58" i="10" s="1"/>
  <c r="X87" i="10"/>
  <c r="BX119" i="13"/>
  <c r="BW172" i="13"/>
  <c r="BW33" i="13" s="1"/>
  <c r="BW165" i="18" s="1"/>
  <c r="BW192" i="18" s="1"/>
  <c r="BU152" i="18"/>
  <c r="X20" i="13"/>
  <c r="BW115" i="13"/>
  <c r="BV168" i="13"/>
  <c r="BV29" i="13" s="1"/>
  <c r="BV201" i="18"/>
  <c r="BW103" i="13"/>
  <c r="BV156" i="13"/>
  <c r="BV17" i="13" s="1"/>
  <c r="X21" i="6"/>
  <c r="U20" i="6"/>
  <c r="X150" i="18"/>
  <c r="BX136" i="14"/>
  <c r="BW162" i="14"/>
  <c r="BW23" i="14" s="1"/>
  <c r="BW212" i="18" s="1"/>
  <c r="BW239" i="18" s="1"/>
  <c r="BM42" i="9"/>
  <c r="X232" i="18"/>
  <c r="BW155" i="13"/>
  <c r="BW16" i="13" s="1"/>
  <c r="BW148" i="18" s="1"/>
  <c r="BW175" i="18" s="1"/>
  <c r="BX102" i="13"/>
  <c r="BU164" i="18"/>
  <c r="X32" i="13"/>
  <c r="BN22" i="18"/>
  <c r="BN31" i="18"/>
  <c r="BO110" i="18"/>
  <c r="BO114" i="18" s="1"/>
  <c r="BU171" i="18"/>
  <c r="X171" i="18" s="1"/>
  <c r="X144" i="18"/>
  <c r="BW110" i="13"/>
  <c r="BV163" i="13"/>
  <c r="BV24" i="13" s="1"/>
  <c r="BN22" i="6"/>
  <c r="BU52" i="10"/>
  <c r="X52" i="10" s="1"/>
  <c r="X81" i="10"/>
  <c r="BU56" i="10"/>
  <c r="X56" i="10" s="1"/>
  <c r="X85" i="10"/>
  <c r="BV167" i="13"/>
  <c r="BV28" i="13" s="1"/>
  <c r="BW114" i="13"/>
  <c r="BR18" i="8"/>
  <c r="W18" i="8" s="1"/>
  <c r="W170" i="18"/>
  <c r="W196" i="18" s="1"/>
  <c r="X142" i="18" s="1"/>
  <c r="BJ46" i="9"/>
  <c r="BV147" i="18"/>
  <c r="X82" i="10"/>
  <c r="BU75" i="10"/>
  <c r="X75" i="10" s="1"/>
  <c r="X104" i="10"/>
  <c r="X161" i="18"/>
  <c r="X98" i="10"/>
  <c r="BX128" i="14"/>
  <c r="BW154" i="14"/>
  <c r="BW15" i="14" s="1"/>
  <c r="BW204" i="18" s="1"/>
  <c r="BW231" i="18" s="1"/>
  <c r="BR42" i="20"/>
  <c r="BR50" i="20" s="1"/>
  <c r="BQ52" i="7"/>
  <c r="BV26" i="7"/>
  <c r="BW21" i="15"/>
  <c r="BW25" i="15" s="1"/>
  <c r="BW106" i="13"/>
  <c r="BV159" i="13"/>
  <c r="BV20" i="13" s="1"/>
  <c r="AC99" i="16"/>
  <c r="AD96" i="16" s="1"/>
  <c r="BX125" i="14"/>
  <c r="BW151" i="14"/>
  <c r="BW12" i="14" s="1"/>
  <c r="X46" i="22"/>
  <c r="BW15" i="12"/>
  <c r="BW14" i="12"/>
  <c r="X177" i="18"/>
  <c r="BR19" i="8"/>
  <c r="W19" i="8" s="1"/>
  <c r="W227" i="18"/>
  <c r="W253" i="18" s="1"/>
  <c r="X199" i="18" s="1"/>
  <c r="X160" i="18"/>
  <c r="BU24" i="18"/>
  <c r="BU33" i="18"/>
  <c r="BV258" i="18"/>
  <c r="BV266" i="18" s="1"/>
  <c r="BV148" i="18"/>
  <c r="BR13" i="15"/>
  <c r="BR17" i="15" s="1"/>
  <c r="BQ25" i="7"/>
  <c r="BT34" i="16"/>
  <c r="BT35" i="16" s="1"/>
  <c r="BU32" i="16" s="1"/>
  <c r="BR55" i="20"/>
  <c r="W55" i="20" s="1"/>
  <c r="W56" i="20"/>
  <c r="X89" i="10"/>
  <c r="BU151" i="18"/>
  <c r="X19" i="13"/>
  <c r="Q29" i="16"/>
  <c r="R26" i="16" s="1"/>
  <c r="Z45" i="22"/>
  <c r="BV22" i="12"/>
  <c r="BV21" i="12"/>
  <c r="BU203" i="18"/>
  <c r="X14" i="14"/>
  <c r="AS29" i="6"/>
  <c r="BS169" i="18"/>
  <c r="BX101" i="13"/>
  <c r="BW154" i="13"/>
  <c r="BW15" i="13" s="1"/>
  <c r="BW147" i="18" s="1"/>
  <c r="BW174" i="18" s="1"/>
  <c r="X15" i="20"/>
  <c r="BS22" i="8"/>
  <c r="X22" i="8" s="1"/>
  <c r="BV157" i="10"/>
  <c r="BU51" i="10"/>
  <c r="X51" i="10" s="1"/>
  <c r="BU79" i="10"/>
  <c r="X80" i="10"/>
  <c r="X188" i="18"/>
  <c r="BU163" i="18"/>
  <c r="X31" i="13"/>
  <c r="BV204" i="18"/>
  <c r="CE46" i="16"/>
  <c r="CE47" i="16" s="1"/>
  <c r="CF44" i="16" s="1"/>
  <c r="CF46" i="16" s="1"/>
  <c r="CF47" i="16" s="1"/>
  <c r="CG44" i="16" s="1"/>
  <c r="X103" i="10"/>
  <c r="BW113" i="13"/>
  <c r="BV166" i="13"/>
  <c r="BV27" i="13" s="1"/>
  <c r="X21" i="12"/>
  <c r="BW157" i="14"/>
  <c r="BW18" i="14" s="1"/>
  <c r="BW207" i="18" s="1"/>
  <c r="BW234" i="18" s="1"/>
  <c r="BX131" i="14"/>
  <c r="BW144" i="14"/>
  <c r="BV170" i="14"/>
  <c r="BV31" i="14" s="1"/>
  <c r="BY62" i="12"/>
  <c r="BX13" i="12"/>
  <c r="G40" i="16"/>
  <c r="G41" i="16" s="1"/>
  <c r="H38" i="16" s="1"/>
  <c r="V41" i="16"/>
  <c r="W38" i="16" s="1"/>
  <c r="BV153" i="13"/>
  <c r="BV14" i="13" s="1"/>
  <c r="BW100" i="13"/>
  <c r="X187" i="18"/>
  <c r="BV20" i="8"/>
  <c r="Y45" i="22"/>
  <c r="BV28" i="12"/>
  <c r="BV29" i="12"/>
  <c r="BV32" i="6" s="1"/>
  <c r="X28" i="12"/>
  <c r="BV160" i="10"/>
  <c r="X214" i="18"/>
  <c r="BA28" i="16"/>
  <c r="BA29" i="16" s="1"/>
  <c r="AS43" i="6"/>
  <c r="W16" i="22" s="1"/>
  <c r="BW13" i="19"/>
  <c r="BW16" i="19" s="1"/>
  <c r="BV36" i="7"/>
  <c r="BV156" i="10"/>
  <c r="BU21" i="18"/>
  <c r="X21" i="18" s="1"/>
  <c r="BU30" i="18"/>
  <c r="X30" i="18" s="1"/>
  <c r="BV103" i="18"/>
  <c r="BV107" i="18" s="1"/>
  <c r="BX29" i="10"/>
  <c r="BW38" i="10"/>
  <c r="BW157" i="10" s="1"/>
  <c r="BU71" i="10"/>
  <c r="X71" i="10" s="1"/>
  <c r="X100" i="10"/>
  <c r="BU153" i="18"/>
  <c r="X21" i="13"/>
  <c r="I55" i="16"/>
  <c r="BW117" i="13"/>
  <c r="BV170" i="13"/>
  <c r="BV31" i="13" s="1"/>
  <c r="BR23" i="18"/>
  <c r="BR32" i="18"/>
  <c r="BS117" i="18"/>
  <c r="BS139" i="18" s="1"/>
  <c r="BU157" i="18"/>
  <c r="X25" i="13"/>
  <c r="BW148" i="14"/>
  <c r="BV174" i="14"/>
  <c r="BV35" i="14" s="1"/>
  <c r="X17" i="13"/>
  <c r="BU211" i="18"/>
  <c r="X22" i="14"/>
  <c r="X95" i="10"/>
  <c r="BV207" i="18"/>
  <c r="BT33" i="6"/>
  <c r="BT63" i="20"/>
  <c r="BT169" i="18" s="1"/>
  <c r="P42" i="19"/>
  <c r="Q39" i="19" s="1"/>
  <c r="BO34" i="6"/>
  <c r="V17" i="16"/>
  <c r="BX116" i="12"/>
  <c r="BW27" i="12"/>
  <c r="BV175" i="13"/>
  <c r="BV36" i="13" s="1"/>
  <c r="BW122" i="13"/>
  <c r="BU32" i="6"/>
  <c r="BW147" i="14"/>
  <c r="BV173" i="14"/>
  <c r="BV34" i="14" s="1"/>
  <c r="W43" i="20"/>
  <c r="X91" i="10"/>
  <c r="BX32" i="10"/>
  <c r="BW41" i="10"/>
  <c r="BW160" i="10" s="1"/>
  <c r="X241" i="18"/>
  <c r="AZ13" i="7"/>
  <c r="Q14" i="16"/>
  <c r="BV57" i="16"/>
  <c r="BV60" i="16" s="1"/>
  <c r="BU20" i="16"/>
  <c r="AV21" i="11"/>
  <c r="BU167" i="18"/>
  <c r="X35" i="13"/>
  <c r="BX28" i="10"/>
  <c r="BW37" i="10"/>
  <c r="BW156" i="10" s="1"/>
  <c r="BU65" i="10"/>
  <c r="X65" i="10" s="1"/>
  <c r="X94" i="10"/>
  <c r="BU64" i="10"/>
  <c r="X64" i="10" s="1"/>
  <c r="X93" i="10"/>
  <c r="BU174" i="18"/>
  <c r="X174" i="18" s="1"/>
  <c r="X147" i="18"/>
  <c r="BV160" i="13"/>
  <c r="BV21" i="13" s="1"/>
  <c r="BW107" i="13"/>
  <c r="BP76" i="16"/>
  <c r="BP77" i="16" s="1"/>
  <c r="BQ74" i="16" s="1"/>
  <c r="BW111" i="13"/>
  <c r="BV164" i="13"/>
  <c r="BV25" i="13" s="1"/>
  <c r="BW135" i="14"/>
  <c r="BV161" i="14"/>
  <c r="BV22" i="14" s="1"/>
  <c r="BW120" i="13"/>
  <c r="BV173" i="13"/>
  <c r="BV34" i="13" s="1"/>
  <c r="X162" i="18"/>
  <c r="AC66" i="16"/>
  <c r="AD63" i="16" s="1"/>
  <c r="BV155" i="10"/>
  <c r="X18" i="13"/>
  <c r="BR171" i="10"/>
  <c r="BR170" i="10"/>
  <c r="BV209" i="18"/>
  <c r="BU210" i="18"/>
  <c r="X21" i="14"/>
  <c r="CH87" i="16"/>
  <c r="CH88" i="16" s="1"/>
  <c r="CI85" i="16" s="1"/>
  <c r="CI87" i="16" s="1"/>
  <c r="CI88" i="16" s="1"/>
  <c r="CJ85" i="16" s="1"/>
  <c r="CJ87" i="16" s="1"/>
  <c r="CJ88" i="16" s="1"/>
  <c r="CK85" i="16" s="1"/>
  <c r="G42" i="22"/>
  <c r="O42" i="22" s="1"/>
  <c r="BS31" i="15"/>
  <c r="BJ32" i="9"/>
  <c r="BS15" i="15"/>
  <c r="BS168" i="10"/>
  <c r="BS44" i="20"/>
  <c r="BS43" i="20" s="1"/>
  <c r="BS11" i="6"/>
  <c r="BS56" i="20"/>
  <c r="BS32" i="15"/>
  <c r="BW121" i="13"/>
  <c r="BV174" i="13"/>
  <c r="BV35" i="13" s="1"/>
  <c r="BU202" i="18"/>
  <c r="X13" i="14"/>
  <c r="BU153" i="10"/>
  <c r="AD44" i="22" s="1"/>
  <c r="BU72" i="10"/>
  <c r="X72" i="10" s="1"/>
  <c r="X101" i="10"/>
  <c r="V16" i="16"/>
  <c r="BO22" i="6"/>
  <c r="BX142" i="14"/>
  <c r="BW168" i="14"/>
  <c r="BW29" i="14" s="1"/>
  <c r="BW218" i="18" s="1"/>
  <c r="BW245" i="18" s="1"/>
  <c r="V112" i="18"/>
  <c r="X189" i="18"/>
  <c r="BP113" i="18"/>
  <c r="BN19" i="7"/>
  <c r="BO167" i="10"/>
  <c r="BO173" i="10" s="1"/>
  <c r="BA14" i="17"/>
  <c r="BA35" i="6"/>
  <c r="AX39" i="19"/>
  <c r="AW40" i="7"/>
  <c r="P40" i="7" s="1"/>
  <c r="BV158" i="14"/>
  <c r="BV19" i="14" s="1"/>
  <c r="BW132" i="14"/>
  <c r="BX27" i="10"/>
  <c r="BW36" i="10"/>
  <c r="BW155" i="10" s="1"/>
  <c r="BV167" i="14"/>
  <c r="BV28" i="14" s="1"/>
  <c r="BW141" i="14"/>
  <c r="BU239" i="18"/>
  <c r="X239" i="18" s="1"/>
  <c r="X212" i="18"/>
  <c r="BO20" i="18"/>
  <c r="BO29" i="18"/>
  <c r="BP96" i="18"/>
  <c r="BP100" i="18" s="1"/>
  <c r="BV158" i="10"/>
  <c r="BS29" i="15"/>
  <c r="BR27" i="7"/>
  <c r="W27" i="7" s="1"/>
  <c r="X220" i="18"/>
  <c r="X224" i="18"/>
  <c r="BX133" i="14"/>
  <c r="BW159" i="14"/>
  <c r="BW20" i="14" s="1"/>
  <c r="BW209" i="18" s="1"/>
  <c r="BW236" i="18" s="1"/>
  <c r="BW134" i="14"/>
  <c r="BV160" i="14"/>
  <c r="BV21" i="14" s="1"/>
  <c r="BW126" i="14"/>
  <c r="BV152" i="14"/>
  <c r="BV13" i="14" s="1"/>
  <c r="BU61" i="10"/>
  <c r="X61" i="10" s="1"/>
  <c r="X90" i="10"/>
  <c r="L44" i="22"/>
  <c r="BU14" i="10"/>
  <c r="N44" i="22" s="1"/>
  <c r="BU143" i="10"/>
  <c r="X34" i="10"/>
  <c r="BX130" i="14"/>
  <c r="BW156" i="14"/>
  <c r="BW17" i="14" s="1"/>
  <c r="BW206" i="18" s="1"/>
  <c r="BW233" i="18" s="1"/>
  <c r="BV218" i="18"/>
  <c r="X83" i="10"/>
  <c r="BU154" i="18"/>
  <c r="X22" i="13"/>
  <c r="BU234" i="18"/>
  <c r="X234" i="18" s="1"/>
  <c r="X207" i="18"/>
  <c r="BB22" i="17"/>
  <c r="BA13" i="17"/>
  <c r="BA12" i="7" s="1"/>
  <c r="BW139" i="14"/>
  <c r="BV165" i="14"/>
  <c r="BV26" i="14" s="1"/>
  <c r="BU208" i="18"/>
  <c r="X19" i="14"/>
  <c r="BU217" i="18"/>
  <c r="X28" i="14"/>
  <c r="X28" i="13"/>
  <c r="BP41" i="6"/>
  <c r="BX30" i="10"/>
  <c r="BW39" i="10"/>
  <c r="BW158" i="10" s="1"/>
  <c r="X247" i="18"/>
  <c r="X251" i="18"/>
  <c r="BV159" i="10"/>
  <c r="BU222" i="18"/>
  <c r="X33" i="14"/>
  <c r="BU11" i="14"/>
  <c r="CL65" i="16"/>
  <c r="CL66" i="16" s="1"/>
  <c r="CM63" i="16" s="1"/>
  <c r="BW116" i="13"/>
  <c r="BV169" i="13"/>
  <c r="BV30" i="13" s="1"/>
  <c r="BO17" i="8"/>
  <c r="V17" i="8" s="1"/>
  <c r="V113" i="18"/>
  <c r="X149" i="18"/>
  <c r="CK99" i="16"/>
  <c r="CL96" i="16" s="1"/>
  <c r="BV206" i="18"/>
  <c r="BP15" i="8"/>
  <c r="BW108" i="13"/>
  <c r="BV161" i="13"/>
  <c r="BV22" i="13" s="1"/>
  <c r="BV98" i="10"/>
  <c r="AS90" i="25" s="1"/>
  <c r="BV102" i="10"/>
  <c r="AS94" i="25" s="1"/>
  <c r="BV104" i="10"/>
  <c r="AS96" i="25" s="1"/>
  <c r="BV88" i="10"/>
  <c r="AS80" i="25" s="1"/>
  <c r="BV34" i="10"/>
  <c r="BV84" i="10"/>
  <c r="AS76" i="25" s="1"/>
  <c r="BV96" i="10"/>
  <c r="AS88" i="25" s="1"/>
  <c r="BV99" i="10"/>
  <c r="AS91" i="25" s="1"/>
  <c r="BV92" i="10"/>
  <c r="AS84" i="25" s="1"/>
  <c r="BV80" i="10"/>
  <c r="AS72" i="25" s="1"/>
  <c r="BV94" i="10"/>
  <c r="AS86" i="25" s="1"/>
  <c r="BV103" i="10"/>
  <c r="AS95" i="25" s="1"/>
  <c r="BV85" i="10"/>
  <c r="AS77" i="25" s="1"/>
  <c r="BV91" i="10"/>
  <c r="AS83" i="25" s="1"/>
  <c r="BV154" i="10"/>
  <c r="BV90" i="10"/>
  <c r="AS82" i="25" s="1"/>
  <c r="BV101" i="10"/>
  <c r="AS93" i="25" s="1"/>
  <c r="BV95" i="10"/>
  <c r="AS87" i="25" s="1"/>
  <c r="BV81" i="10"/>
  <c r="AS73" i="25" s="1"/>
  <c r="BV86" i="10"/>
  <c r="AS78" i="25" s="1"/>
  <c r="BV82" i="10"/>
  <c r="AS74" i="25" s="1"/>
  <c r="BV89" i="10"/>
  <c r="AS81" i="25" s="1"/>
  <c r="BV83" i="10"/>
  <c r="AS75" i="25" s="1"/>
  <c r="BV87" i="10"/>
  <c r="AS79" i="25" s="1"/>
  <c r="BV93" i="10"/>
  <c r="AS85" i="25" s="1"/>
  <c r="BV97" i="10"/>
  <c r="AS89" i="25" s="1"/>
  <c r="BV100" i="10"/>
  <c r="AS92" i="25" s="1"/>
  <c r="X102" i="10"/>
  <c r="X130" i="10" s="1"/>
  <c r="BW104" i="13"/>
  <c r="BV157" i="13"/>
  <c r="BV18" i="13" s="1"/>
  <c r="BV155" i="18"/>
  <c r="BV165" i="13"/>
  <c r="BV26" i="13" s="1"/>
  <c r="BW112" i="13"/>
  <c r="P47" i="19"/>
  <c r="Q44" i="19" s="1"/>
  <c r="BP17" i="16"/>
  <c r="BQ31" i="17"/>
  <c r="BQ32" i="17" s="1"/>
  <c r="BR29" i="17" s="1"/>
  <c r="BR31" i="17" s="1"/>
  <c r="BX98" i="13"/>
  <c r="BW151" i="13"/>
  <c r="BW12" i="13" s="1"/>
  <c r="BV145" i="18"/>
  <c r="BR97" i="18"/>
  <c r="BR62" i="20"/>
  <c r="BW166" i="14"/>
  <c r="BW27" i="14" s="1"/>
  <c r="BW216" i="18" s="1"/>
  <c r="BW243" i="18" s="1"/>
  <c r="BX140" i="14"/>
  <c r="BX31" i="10"/>
  <c r="BW40" i="10"/>
  <c r="BW159" i="10" s="1"/>
  <c r="BV172" i="14"/>
  <c r="BV33" i="14" s="1"/>
  <c r="BW146" i="14"/>
  <c r="BU228" i="18"/>
  <c r="CG51" i="14"/>
  <c r="AT17" i="6"/>
  <c r="AT28" i="6" s="1"/>
  <c r="J17" i="22" s="1"/>
  <c r="P17" i="22"/>
  <c r="AV57" i="18"/>
  <c r="AV296" i="11"/>
  <c r="AV295" i="11"/>
  <c r="CC62" i="14"/>
  <c r="CG57" i="14"/>
  <c r="CC52" i="14"/>
  <c r="AV278" i="11"/>
  <c r="AV56" i="18"/>
  <c r="AV279" i="11"/>
  <c r="CG61" i="14"/>
  <c r="AW198" i="11"/>
  <c r="AW201" i="11" s="1"/>
  <c r="AX197" i="11" s="1"/>
  <c r="P200" i="11"/>
  <c r="CC59" i="14"/>
  <c r="AV432" i="11"/>
  <c r="AV65" i="18"/>
  <c r="AV431" i="11"/>
  <c r="AW113" i="11"/>
  <c r="AW116" i="11" s="1"/>
  <c r="AX112" i="11" s="1"/>
  <c r="P115" i="11"/>
  <c r="CH53" i="14"/>
  <c r="AW96" i="11"/>
  <c r="P98" i="11"/>
  <c r="CC46" i="14"/>
  <c r="CC55" i="14"/>
  <c r="AU58" i="20"/>
  <c r="AU66" i="18"/>
  <c r="AU16" i="18" s="1"/>
  <c r="CC44" i="13"/>
  <c r="AV92" i="11"/>
  <c r="AV45" i="18"/>
  <c r="AV91" i="11"/>
  <c r="CC50" i="14"/>
  <c r="AV23" i="11"/>
  <c r="AV24" i="11"/>
  <c r="AV13" i="11"/>
  <c r="AV41" i="18"/>
  <c r="CH54" i="14"/>
  <c r="AV347" i="11"/>
  <c r="AV60" i="18"/>
  <c r="AV346" i="11"/>
  <c r="AW402" i="11"/>
  <c r="P404" i="11"/>
  <c r="AW317" i="11"/>
  <c r="P319" i="11"/>
  <c r="AU14" i="6"/>
  <c r="AW62" i="11"/>
  <c r="P64" i="11"/>
  <c r="AW147" i="11"/>
  <c r="P149" i="11"/>
  <c r="AR67" i="20"/>
  <c r="AV159" i="11"/>
  <c r="AV49" i="18"/>
  <c r="AV160" i="11"/>
  <c r="AU15" i="6"/>
  <c r="AU67" i="18"/>
  <c r="AJ23" i="20"/>
  <c r="AI30" i="7"/>
  <c r="AI28" i="7" s="1"/>
  <c r="Z14" i="9" s="1"/>
  <c r="AI50" i="7"/>
  <c r="AI48" i="7" s="1"/>
  <c r="Z16" i="9" s="1"/>
  <c r="AW249" i="11"/>
  <c r="AW252" i="11" s="1"/>
  <c r="AX248" i="11" s="1"/>
  <c r="P251" i="11"/>
  <c r="AV53" i="18"/>
  <c r="AV227" i="11"/>
  <c r="AV228" i="11"/>
  <c r="CE47" i="14"/>
  <c r="CF47" i="14" s="1"/>
  <c r="AW436" i="11"/>
  <c r="AW439" i="11" s="1"/>
  <c r="AX435" i="11" s="1"/>
  <c r="P438" i="11"/>
  <c r="AW232" i="11"/>
  <c r="AW235" i="11" s="1"/>
  <c r="AX231" i="11" s="1"/>
  <c r="P234" i="11"/>
  <c r="AW419" i="11"/>
  <c r="AW422" i="11" s="1"/>
  <c r="AX418" i="11" s="1"/>
  <c r="P421" i="11"/>
  <c r="AV52" i="18"/>
  <c r="AV211" i="11"/>
  <c r="AV210" i="11"/>
  <c r="AV42" i="18"/>
  <c r="AV41" i="11"/>
  <c r="AV40" i="11"/>
  <c r="CC48" i="14"/>
  <c r="AJ35" i="8"/>
  <c r="CC58" i="14"/>
  <c r="AV59" i="18"/>
  <c r="AV330" i="11"/>
  <c r="AV329" i="11"/>
  <c r="CL44" i="14"/>
  <c r="AW266" i="11"/>
  <c r="P268" i="11"/>
  <c r="AW368" i="11"/>
  <c r="AW371" i="11" s="1"/>
  <c r="AX367" i="11" s="1"/>
  <c r="P370" i="11"/>
  <c r="AV193" i="11"/>
  <c r="AV51" i="18"/>
  <c r="AV194" i="11"/>
  <c r="AI71" i="19"/>
  <c r="AJ39" i="8"/>
  <c r="AI17" i="7"/>
  <c r="AW215" i="11"/>
  <c r="P217" i="11"/>
  <c r="AW334" i="11"/>
  <c r="P336" i="11"/>
  <c r="AJ50" i="6"/>
  <c r="AW79" i="11"/>
  <c r="P81" i="11"/>
  <c r="AV54" i="18"/>
  <c r="AV245" i="11"/>
  <c r="AV244" i="11"/>
  <c r="AT18" i="18"/>
  <c r="O19" i="18"/>
  <c r="O18" i="18" s="1"/>
  <c r="AT20" i="7"/>
  <c r="AI54" i="6"/>
  <c r="AI56" i="6"/>
  <c r="I6" i="22" s="1"/>
  <c r="AW181" i="11"/>
  <c r="AW184" i="11" s="1"/>
  <c r="AX180" i="11" s="1"/>
  <c r="P183" i="11"/>
  <c r="AW45" i="11"/>
  <c r="P47" i="11"/>
  <c r="AV46" i="18"/>
  <c r="AV109" i="11"/>
  <c r="AV108" i="11"/>
  <c r="AV44" i="18"/>
  <c r="AV75" i="11"/>
  <c r="AV74" i="11"/>
  <c r="CC45" i="14"/>
  <c r="AK33" i="9"/>
  <c r="AB17" i="22" s="1"/>
  <c r="AW283" i="11"/>
  <c r="P285" i="11"/>
  <c r="CF60" i="14"/>
  <c r="AW130" i="11"/>
  <c r="P132" i="11"/>
  <c r="AW351" i="11"/>
  <c r="P353" i="11"/>
  <c r="AV397" i="11"/>
  <c r="AV63" i="18"/>
  <c r="AV398" i="11"/>
  <c r="AV57" i="11"/>
  <c r="AV58" i="11"/>
  <c r="AV43" i="18"/>
  <c r="AV47" i="18"/>
  <c r="AV125" i="11"/>
  <c r="AV126" i="11"/>
  <c r="AW164" i="11"/>
  <c r="AW167" i="11" s="1"/>
  <c r="AX163" i="11" s="1"/>
  <c r="P166" i="11"/>
  <c r="AV50" i="18"/>
  <c r="AV177" i="11"/>
  <c r="AV176" i="11"/>
  <c r="AT27" i="18"/>
  <c r="O28" i="18"/>
  <c r="O27" i="18" s="1"/>
  <c r="AT45" i="7"/>
  <c r="CG49" i="14"/>
  <c r="AV380" i="11"/>
  <c r="AV62" i="18"/>
  <c r="AV381" i="11"/>
  <c r="CH56" i="14"/>
  <c r="AV64" i="18"/>
  <c r="AV414" i="11"/>
  <c r="AV415" i="11"/>
  <c r="AW385" i="11"/>
  <c r="P387" i="11"/>
  <c r="AW300" i="11"/>
  <c r="P302" i="11"/>
  <c r="O13" i="6"/>
  <c r="O17" i="6" s="1"/>
  <c r="AT13" i="8"/>
  <c r="O13" i="8" s="1"/>
  <c r="O13" i="18"/>
  <c r="AV58" i="18"/>
  <c r="AV313" i="11"/>
  <c r="AV312" i="11"/>
  <c r="AW28" i="11"/>
  <c r="P30" i="11"/>
  <c r="AV48" i="18"/>
  <c r="AV143" i="11"/>
  <c r="AV142" i="11"/>
  <c r="AV61" i="18"/>
  <c r="AV364" i="11"/>
  <c r="AV363" i="11"/>
  <c r="AV55" i="18"/>
  <c r="AV261" i="11"/>
  <c r="AV262" i="11"/>
  <c r="AX182" i="11"/>
  <c r="AX29" i="11"/>
  <c r="AX216" i="11"/>
  <c r="AX199" i="11"/>
  <c r="AX386" i="11"/>
  <c r="AX233" i="11"/>
  <c r="AX284" i="11"/>
  <c r="AX437" i="11"/>
  <c r="AX403" i="11"/>
  <c r="AX165" i="11"/>
  <c r="AX420" i="11"/>
  <c r="AX301" i="11"/>
  <c r="AX318" i="11"/>
  <c r="AX352" i="11"/>
  <c r="AX335" i="11"/>
  <c r="AX267" i="11"/>
  <c r="AX97" i="11"/>
  <c r="AX369" i="11"/>
  <c r="AX63" i="11"/>
  <c r="AX131" i="11"/>
  <c r="AX46" i="11"/>
  <c r="AX114" i="11"/>
  <c r="AX148" i="11"/>
  <c r="AX250" i="11"/>
  <c r="AX80" i="11"/>
  <c r="BT11" i="6" l="1"/>
  <c r="BK32" i="9"/>
  <c r="X110" i="10"/>
  <c r="X125" i="10"/>
  <c r="X124" i="10"/>
  <c r="BW20" i="8"/>
  <c r="X126" i="10"/>
  <c r="W57" i="20"/>
  <c r="X38" i="6"/>
  <c r="AR106" i="25"/>
  <c r="AJ8" i="9"/>
  <c r="X123" i="10"/>
  <c r="X117" i="10"/>
  <c r="BR169" i="10"/>
  <c r="BR172" i="10" s="1"/>
  <c r="BR12" i="8" s="1"/>
  <c r="W12" i="8" s="1"/>
  <c r="BV16" i="20"/>
  <c r="BV15" i="20" s="1"/>
  <c r="X14" i="20"/>
  <c r="X19" i="20" s="1"/>
  <c r="Y13" i="20" s="1"/>
  <c r="X11" i="13"/>
  <c r="AR117" i="25"/>
  <c r="G76" i="16"/>
  <c r="G77" i="16" s="1"/>
  <c r="H74" i="16" s="1"/>
  <c r="V77" i="16"/>
  <c r="W74" i="16" s="1"/>
  <c r="BV11" i="14"/>
  <c r="BV39" i="6" s="1"/>
  <c r="BM45" i="9" s="1"/>
  <c r="AR113" i="25"/>
  <c r="AR105" i="25"/>
  <c r="AR118" i="25"/>
  <c r="AR99" i="25"/>
  <c r="AR104" i="25"/>
  <c r="AR107" i="25"/>
  <c r="AR100" i="25"/>
  <c r="AR122" i="25"/>
  <c r="AR116" i="25"/>
  <c r="AR111" i="25"/>
  <c r="AR121" i="25"/>
  <c r="AR103" i="25"/>
  <c r="AR110" i="25"/>
  <c r="AR102" i="25"/>
  <c r="AR120" i="25"/>
  <c r="AR114" i="25"/>
  <c r="AR109" i="25"/>
  <c r="AS100" i="25"/>
  <c r="AS108" i="25"/>
  <c r="AS109" i="25"/>
  <c r="AS110" i="25"/>
  <c r="AS111" i="25"/>
  <c r="AS103" i="25"/>
  <c r="AS104" i="25"/>
  <c r="AS99" i="25"/>
  <c r="AS105" i="25"/>
  <c r="AS101" i="25"/>
  <c r="AS107" i="25"/>
  <c r="AS122" i="25"/>
  <c r="AS106" i="25"/>
  <c r="AS123" i="25"/>
  <c r="AS114" i="25"/>
  <c r="AS116" i="25"/>
  <c r="AS117" i="25"/>
  <c r="AS118" i="25"/>
  <c r="AS113" i="25"/>
  <c r="AS115" i="25"/>
  <c r="AS119" i="25"/>
  <c r="AS120" i="25"/>
  <c r="AS112" i="25"/>
  <c r="AS121" i="25"/>
  <c r="AR112" i="25"/>
  <c r="AR123" i="25"/>
  <c r="AR101" i="25"/>
  <c r="AS102" i="25"/>
  <c r="AR119" i="25"/>
  <c r="AR108" i="25"/>
  <c r="AS44" i="6"/>
  <c r="AS46" i="6"/>
  <c r="AS47" i="6" s="1"/>
  <c r="AR115" i="25"/>
  <c r="V114" i="18"/>
  <c r="W110" i="18" s="1"/>
  <c r="X11" i="14"/>
  <c r="CK87" i="16"/>
  <c r="CK88" i="16" s="1"/>
  <c r="CL85" i="16" s="1"/>
  <c r="CL87" i="16" s="1"/>
  <c r="CL88" i="16" s="1"/>
  <c r="CM85" i="16" s="1"/>
  <c r="BA14" i="16"/>
  <c r="BA13" i="7" s="1"/>
  <c r="BB26" i="16"/>
  <c r="BU34" i="16"/>
  <c r="BU35" i="16" s="1"/>
  <c r="BV32" i="16" s="1"/>
  <c r="BW144" i="18"/>
  <c r="CM65" i="16"/>
  <c r="AD65" i="16" s="1"/>
  <c r="X228" i="18"/>
  <c r="BV172" i="18"/>
  <c r="BX112" i="13"/>
  <c r="BW165" i="13"/>
  <c r="BW26" i="13" s="1"/>
  <c r="BW158" i="18" s="1"/>
  <c r="BW185" i="18" s="1"/>
  <c r="X108" i="10"/>
  <c r="X50" i="10"/>
  <c r="BV57" i="10"/>
  <c r="BV51" i="10"/>
  <c r="BV79" i="10"/>
  <c r="BV154" i="18"/>
  <c r="BX139" i="14"/>
  <c r="BW165" i="14"/>
  <c r="BW26" i="14" s="1"/>
  <c r="BW215" i="18" s="1"/>
  <c r="BW242" i="18" s="1"/>
  <c r="BU181" i="18"/>
  <c r="X181" i="18" s="1"/>
  <c r="X154" i="18"/>
  <c r="BX107" i="13"/>
  <c r="BW160" i="13"/>
  <c r="BW21" i="13" s="1"/>
  <c r="BW153" i="18" s="1"/>
  <c r="BW180" i="18" s="1"/>
  <c r="AQ18" i="9"/>
  <c r="Q13" i="7"/>
  <c r="BL43" i="9"/>
  <c r="X32" i="6"/>
  <c r="BX148" i="14"/>
  <c r="BW174" i="14"/>
  <c r="BW35" i="14" s="1"/>
  <c r="BW224" i="18" s="1"/>
  <c r="BW251" i="18" s="1"/>
  <c r="BU180" i="18"/>
  <c r="X180" i="18" s="1"/>
  <c r="X153" i="18"/>
  <c r="BV146" i="18"/>
  <c r="BU190" i="18"/>
  <c r="X190" i="18" s="1"/>
  <c r="X163" i="18"/>
  <c r="BS13" i="15"/>
  <c r="BS17" i="15" s="1"/>
  <c r="BR25" i="7"/>
  <c r="W25" i="7" s="1"/>
  <c r="BW167" i="13"/>
  <c r="BW28" i="13" s="1"/>
  <c r="BW160" i="18" s="1"/>
  <c r="BW187" i="18" s="1"/>
  <c r="BX114" i="13"/>
  <c r="BX110" i="13"/>
  <c r="BW163" i="13"/>
  <c r="BW24" i="13" s="1"/>
  <c r="BW156" i="18" s="1"/>
  <c r="BW183" i="18" s="1"/>
  <c r="BV161" i="18"/>
  <c r="BU29" i="15"/>
  <c r="BT27" i="7"/>
  <c r="BR25" i="18"/>
  <c r="W25" i="18" s="1"/>
  <c r="BR34" i="18"/>
  <c r="W34" i="18" s="1"/>
  <c r="BS142" i="18"/>
  <c r="BS196" i="18" s="1"/>
  <c r="BR60" i="20"/>
  <c r="BR111" i="18"/>
  <c r="W30" i="15"/>
  <c r="BA18" i="16"/>
  <c r="BV152" i="18"/>
  <c r="BV160" i="18"/>
  <c r="BX115" i="13"/>
  <c r="BW168" i="13"/>
  <c r="BW29" i="13" s="1"/>
  <c r="BW161" i="18" s="1"/>
  <c r="BW188" i="18" s="1"/>
  <c r="BT62" i="20"/>
  <c r="BT98" i="18" s="1"/>
  <c r="BT97" i="18"/>
  <c r="BT99" i="18" s="1"/>
  <c r="BT15" i="8" s="1"/>
  <c r="BU240" i="18"/>
  <c r="X240" i="18" s="1"/>
  <c r="X213" i="18"/>
  <c r="BV246" i="18"/>
  <c r="Q31" i="6"/>
  <c r="BV175" i="18"/>
  <c r="BW159" i="13"/>
  <c r="BW20" i="13" s="1"/>
  <c r="BW152" i="18" s="1"/>
  <c r="BW179" i="18" s="1"/>
  <c r="BX106" i="13"/>
  <c r="BV149" i="18"/>
  <c r="Z46" i="22"/>
  <c r="BW21" i="12"/>
  <c r="BW22" i="12"/>
  <c r="BW38" i="6" s="1"/>
  <c r="BV213" i="18"/>
  <c r="BV205" i="18"/>
  <c r="BV192" i="18"/>
  <c r="BS18" i="8"/>
  <c r="BY26" i="10"/>
  <c r="BX25" i="10"/>
  <c r="BX13" i="10"/>
  <c r="BX35" i="10"/>
  <c r="BV153" i="18"/>
  <c r="BY28" i="10"/>
  <c r="BX37" i="10"/>
  <c r="BV222" i="18"/>
  <c r="BX151" i="13"/>
  <c r="BX12" i="13" s="1"/>
  <c r="Y12" i="13" s="1"/>
  <c r="BY98" i="13"/>
  <c r="BV66" i="10"/>
  <c r="X202" i="18"/>
  <c r="BU229" i="18"/>
  <c r="X229" i="18" s="1"/>
  <c r="BS62" i="20"/>
  <c r="BS98" i="18" s="1"/>
  <c r="BS97" i="18"/>
  <c r="BR32" i="17"/>
  <c r="BS29" i="17" s="1"/>
  <c r="BR17" i="17"/>
  <c r="BR41" i="6" s="1"/>
  <c r="BV71" i="10"/>
  <c r="BV72" i="10"/>
  <c r="BV67" i="10"/>
  <c r="BB24" i="17"/>
  <c r="BB25" i="17" s="1"/>
  <c r="BV245" i="18"/>
  <c r="BP167" i="10"/>
  <c r="BP173" i="10" s="1"/>
  <c r="BO19" i="7"/>
  <c r="V19" i="7" s="1"/>
  <c r="G19" i="7" s="1"/>
  <c r="V22" i="6"/>
  <c r="BF47" i="9"/>
  <c r="BO20" i="6"/>
  <c r="Q38" i="22" s="1"/>
  <c r="BU237" i="18"/>
  <c r="X237" i="18" s="1"/>
  <c r="X210" i="18"/>
  <c r="BU194" i="18"/>
  <c r="X194" i="18" s="1"/>
  <c r="X167" i="18"/>
  <c r="BY32" i="10"/>
  <c r="BX41" i="10"/>
  <c r="BX160" i="10" s="1"/>
  <c r="BV168" i="18"/>
  <c r="BS23" i="18"/>
  <c r="BS21" i="7" s="1"/>
  <c r="BS32" i="18"/>
  <c r="BS46" i="7" s="1"/>
  <c r="BT117" i="18"/>
  <c r="BT139" i="18" s="1"/>
  <c r="X47" i="22"/>
  <c r="BX14" i="12"/>
  <c r="BX15" i="12"/>
  <c r="Y15" i="12" s="1"/>
  <c r="Y13" i="12"/>
  <c r="BW166" i="13"/>
  <c r="BW27" i="13" s="1"/>
  <c r="BW159" i="18" s="1"/>
  <c r="BW186" i="18" s="1"/>
  <c r="BX113" i="13"/>
  <c r="X79" i="10"/>
  <c r="BU230" i="18"/>
  <c r="X230" i="18" s="1"/>
  <c r="X203" i="18"/>
  <c r="BU178" i="18"/>
  <c r="X178" i="18" s="1"/>
  <c r="X151" i="18"/>
  <c r="BV24" i="18"/>
  <c r="BV22" i="7" s="1"/>
  <c r="BV33" i="18"/>
  <c r="BV47" i="7" s="1"/>
  <c r="BW258" i="18"/>
  <c r="BW266" i="18" s="1"/>
  <c r="BW26" i="7"/>
  <c r="BX21" i="15"/>
  <c r="BX25" i="15" s="1"/>
  <c r="BV174" i="18"/>
  <c r="X113" i="10"/>
  <c r="BU143" i="18"/>
  <c r="X143" i="18" s="1"/>
  <c r="BW156" i="13"/>
  <c r="BW17" i="13" s="1"/>
  <c r="BW149" i="18" s="1"/>
  <c r="BW176" i="18" s="1"/>
  <c r="BX103" i="13"/>
  <c r="BU179" i="18"/>
  <c r="X179" i="18" s="1"/>
  <c r="X152" i="18"/>
  <c r="X120" i="10"/>
  <c r="BY171" i="12"/>
  <c r="BX20" i="12"/>
  <c r="BX137" i="14"/>
  <c r="BW163" i="14"/>
  <c r="BW24" i="14" s="1"/>
  <c r="BW213" i="18" s="1"/>
  <c r="BW240" i="18" s="1"/>
  <c r="BX129" i="14"/>
  <c r="BW155" i="14"/>
  <c r="BW16" i="14" s="1"/>
  <c r="BW205" i="18" s="1"/>
  <c r="BW232" i="18" s="1"/>
  <c r="BX127" i="14"/>
  <c r="BW153" i="14"/>
  <c r="BW14" i="14" s="1"/>
  <c r="BW203" i="18" s="1"/>
  <c r="BW230" i="18" s="1"/>
  <c r="Q15" i="16"/>
  <c r="BY99" i="13"/>
  <c r="BX152" i="13"/>
  <c r="BX13" i="13" s="1"/>
  <c r="BY109" i="13"/>
  <c r="BX162" i="13"/>
  <c r="BX23" i="13" s="1"/>
  <c r="BS170" i="10"/>
  <c r="BS171" i="10"/>
  <c r="BK46" i="9"/>
  <c r="AT18" i="6"/>
  <c r="BY31" i="10"/>
  <c r="BX40" i="10"/>
  <c r="BX159" i="10" s="1"/>
  <c r="BQ17" i="17"/>
  <c r="W31" i="17"/>
  <c r="BV182" i="18"/>
  <c r="BV68" i="10"/>
  <c r="BV61" i="10"/>
  <c r="BV55" i="10"/>
  <c r="BV162" i="18"/>
  <c r="BU249" i="18"/>
  <c r="X249" i="18" s="1"/>
  <c r="X222" i="18"/>
  <c r="BV210" i="18"/>
  <c r="BY27" i="10"/>
  <c r="BX36" i="10"/>
  <c r="BV167" i="18"/>
  <c r="BS30" i="15"/>
  <c r="BS26" i="6"/>
  <c r="BV211" i="18"/>
  <c r="Y46" i="22"/>
  <c r="BW29" i="12"/>
  <c r="BW32" i="6" s="1"/>
  <c r="BW28" i="12"/>
  <c r="BV234" i="18"/>
  <c r="W32" i="18"/>
  <c r="BR46" i="7"/>
  <c r="W46" i="7" s="1"/>
  <c r="BM43" i="9"/>
  <c r="BZ62" i="12"/>
  <c r="BY13" i="12"/>
  <c r="K44" i="22"/>
  <c r="M44" i="22" s="1"/>
  <c r="BU141" i="10"/>
  <c r="BU162" i="10"/>
  <c r="AE44" i="22" s="1"/>
  <c r="BY101" i="13"/>
  <c r="BX154" i="13"/>
  <c r="BX15" i="13" s="1"/>
  <c r="BU47" i="7"/>
  <c r="X47" i="7" s="1"/>
  <c r="X33" i="18"/>
  <c r="BY143" i="14"/>
  <c r="BX169" i="14"/>
  <c r="BX30" i="14" s="1"/>
  <c r="BV151" i="18"/>
  <c r="BV203" i="18"/>
  <c r="BW172" i="14"/>
  <c r="BW33" i="14" s="1"/>
  <c r="BW222" i="18" s="1"/>
  <c r="BW249" i="18" s="1"/>
  <c r="BX146" i="14"/>
  <c r="BW161" i="13"/>
  <c r="BW22" i="13" s="1"/>
  <c r="BW154" i="18" s="1"/>
  <c r="BW181" i="18" s="1"/>
  <c r="BX108" i="13"/>
  <c r="BA31" i="6"/>
  <c r="R24" i="22" s="1"/>
  <c r="BY142" i="14"/>
  <c r="BX168" i="14"/>
  <c r="BX29" i="14" s="1"/>
  <c r="X118" i="10"/>
  <c r="BW173" i="13"/>
  <c r="BW34" i="13" s="1"/>
  <c r="BW166" i="18" s="1"/>
  <c r="BW193" i="18" s="1"/>
  <c r="BX120" i="13"/>
  <c r="BX122" i="13"/>
  <c r="BW175" i="13"/>
  <c r="BW36" i="13" s="1"/>
  <c r="BW168" i="18" s="1"/>
  <c r="BW195" i="18" s="1"/>
  <c r="BU184" i="18"/>
  <c r="X184" i="18" s="1"/>
  <c r="X157" i="18"/>
  <c r="X111" i="10"/>
  <c r="BX166" i="14"/>
  <c r="BX27" i="14" s="1"/>
  <c r="BX216" i="18" s="1"/>
  <c r="BX243" i="18" s="1"/>
  <c r="BY140" i="14"/>
  <c r="BV150" i="18"/>
  <c r="BV64" i="10"/>
  <c r="BV153" i="10"/>
  <c r="AD45" i="22" s="1"/>
  <c r="L45" i="22"/>
  <c r="BV143" i="10"/>
  <c r="BV14" i="10"/>
  <c r="N45" i="22" s="1"/>
  <c r="BV233" i="18"/>
  <c r="BW169" i="13"/>
  <c r="BW30" i="13" s="1"/>
  <c r="BW162" i="18" s="1"/>
  <c r="BW189" i="18" s="1"/>
  <c r="BX116" i="13"/>
  <c r="BY130" i="14"/>
  <c r="BX156" i="14"/>
  <c r="BX17" i="14" s="1"/>
  <c r="BX134" i="14"/>
  <c r="BW160" i="14"/>
  <c r="BW21" i="14" s="1"/>
  <c r="BW210" i="18" s="1"/>
  <c r="BW237" i="18" s="1"/>
  <c r="BP20" i="18"/>
  <c r="BP29" i="18"/>
  <c r="BQ96" i="18"/>
  <c r="BQ100" i="18" s="1"/>
  <c r="BW158" i="14"/>
  <c r="BW19" i="14" s="1"/>
  <c r="BW208" i="18" s="1"/>
  <c r="BW235" i="18" s="1"/>
  <c r="BX132" i="14"/>
  <c r="BX121" i="13"/>
  <c r="BW174" i="13"/>
  <c r="BW35" i="13" s="1"/>
  <c r="BW167" i="18" s="1"/>
  <c r="BW194" i="18" s="1"/>
  <c r="BV236" i="18"/>
  <c r="BX135" i="14"/>
  <c r="BW161" i="14"/>
  <c r="BW22" i="14" s="1"/>
  <c r="BW211" i="18" s="1"/>
  <c r="BW238" i="18" s="1"/>
  <c r="BY116" i="12"/>
  <c r="BX27" i="12"/>
  <c r="W23" i="18"/>
  <c r="BR21" i="7"/>
  <c r="W21" i="7" s="1"/>
  <c r="BX13" i="19"/>
  <c r="BX16" i="19" s="1"/>
  <c r="BW36" i="7"/>
  <c r="BV220" i="18"/>
  <c r="CG46" i="16"/>
  <c r="AB46" i="16" s="1"/>
  <c r="BU50" i="10"/>
  <c r="BU22" i="7"/>
  <c r="X22" i="7" s="1"/>
  <c r="X24" i="18"/>
  <c r="BW21" i="6"/>
  <c r="X119" i="10"/>
  <c r="X109" i="10"/>
  <c r="BY119" i="13"/>
  <c r="BX172" i="13"/>
  <c r="BX33" i="13" s="1"/>
  <c r="BX165" i="18" s="1"/>
  <c r="BX192" i="18" s="1"/>
  <c r="BR35" i="18"/>
  <c r="W35" i="18" s="1"/>
  <c r="BR26" i="18"/>
  <c r="W26" i="18" s="1"/>
  <c r="BS199" i="18"/>
  <c r="BS253" i="18" s="1"/>
  <c r="BW158" i="13"/>
  <c r="BW19" i="13" s="1"/>
  <c r="BW151" i="18" s="1"/>
  <c r="BW178" i="18" s="1"/>
  <c r="BX105" i="13"/>
  <c r="AQ50" i="9"/>
  <c r="AQ41" i="9" s="1"/>
  <c r="AC23" i="22" s="1"/>
  <c r="AZ37" i="6"/>
  <c r="S23" i="22" s="1"/>
  <c r="Q40" i="6"/>
  <c r="BV11" i="13"/>
  <c r="BV63" i="10"/>
  <c r="AC87" i="16"/>
  <c r="BV166" i="18"/>
  <c r="BV70" i="10"/>
  <c r="BU64" i="20"/>
  <c r="BU39" i="6"/>
  <c r="BV217" i="18"/>
  <c r="BV159" i="18"/>
  <c r="BX104" i="13"/>
  <c r="BW157" i="13"/>
  <c r="BW18" i="13" s="1"/>
  <c r="BW150" i="18" s="1"/>
  <c r="BW177" i="18" s="1"/>
  <c r="BV58" i="10"/>
  <c r="BV62" i="10"/>
  <c r="BV59" i="10"/>
  <c r="CL98" i="16"/>
  <c r="CL99" i="16" s="1"/>
  <c r="CM96" i="16" s="1"/>
  <c r="CM98" i="16" s="1"/>
  <c r="CM99" i="16" s="1"/>
  <c r="BU244" i="18"/>
  <c r="X244" i="18" s="1"/>
  <c r="X217" i="18"/>
  <c r="V29" i="18"/>
  <c r="G29" i="18"/>
  <c r="BV208" i="18"/>
  <c r="BP17" i="8"/>
  <c r="BV22" i="8"/>
  <c r="BV157" i="18"/>
  <c r="BU14" i="7"/>
  <c r="X14" i="7" s="1"/>
  <c r="X20" i="16"/>
  <c r="W50" i="20"/>
  <c r="X42" i="20" s="1"/>
  <c r="BV163" i="18"/>
  <c r="X128" i="10"/>
  <c r="BW170" i="14"/>
  <c r="BW31" i="14" s="1"/>
  <c r="BW220" i="18" s="1"/>
  <c r="BW247" i="18" s="1"/>
  <c r="BX144" i="14"/>
  <c r="BV38" i="6"/>
  <c r="BT170" i="10"/>
  <c r="BT171" i="10"/>
  <c r="BT13" i="20"/>
  <c r="BT19" i="20" s="1"/>
  <c r="BS29" i="7"/>
  <c r="BS49" i="7"/>
  <c r="BV239" i="18"/>
  <c r="BV214" i="18"/>
  <c r="BV171" i="18"/>
  <c r="BV221" i="18"/>
  <c r="BV52" i="10"/>
  <c r="W62" i="20"/>
  <c r="BR98" i="18"/>
  <c r="BP34" i="6"/>
  <c r="BV54" i="10"/>
  <c r="BV56" i="10"/>
  <c r="BV75" i="10"/>
  <c r="X14" i="10"/>
  <c r="BX159" i="14"/>
  <c r="BX20" i="14" s="1"/>
  <c r="BY133" i="14"/>
  <c r="V20" i="18"/>
  <c r="G20" i="18"/>
  <c r="BT29" i="15"/>
  <c r="BT30" i="15" s="1"/>
  <c r="BS27" i="7"/>
  <c r="X131" i="10"/>
  <c r="AD66" i="16"/>
  <c r="BX111" i="13"/>
  <c r="BW164" i="13"/>
  <c r="BW25" i="13" s="1"/>
  <c r="BW157" i="18" s="1"/>
  <c r="BW184" i="18" s="1"/>
  <c r="X121" i="10"/>
  <c r="BV20" i="16"/>
  <c r="BV14" i="7" s="1"/>
  <c r="BW57" i="16"/>
  <c r="BW60" i="16" s="1"/>
  <c r="BS42" i="20"/>
  <c r="BS50" i="20" s="1"/>
  <c r="BR52" i="7"/>
  <c r="W52" i="7" s="1"/>
  <c r="BU238" i="18"/>
  <c r="X238" i="18" s="1"/>
  <c r="X211" i="18"/>
  <c r="BX117" i="13"/>
  <c r="BW170" i="13"/>
  <c r="BW31" i="13" s="1"/>
  <c r="BW163" i="18" s="1"/>
  <c r="BW190" i="18" s="1"/>
  <c r="BX157" i="14"/>
  <c r="BX18" i="14" s="1"/>
  <c r="BX207" i="18" s="1"/>
  <c r="BX234" i="18" s="1"/>
  <c r="BY131" i="14"/>
  <c r="BV14" i="20"/>
  <c r="BW201" i="18"/>
  <c r="BE47" i="9"/>
  <c r="BN20" i="6"/>
  <c r="Q37" i="22" s="1"/>
  <c r="BY136" i="14"/>
  <c r="BX162" i="14"/>
  <c r="BX23" i="14" s="1"/>
  <c r="BU63" i="20"/>
  <c r="BU169" i="18" s="1"/>
  <c r="X169" i="18" s="1"/>
  <c r="BU33" i="6"/>
  <c r="BL46" i="9" s="1"/>
  <c r="BX138" i="14"/>
  <c r="BW164" i="14"/>
  <c r="BW25" i="14" s="1"/>
  <c r="BW214" i="18" s="1"/>
  <c r="BW241" i="18" s="1"/>
  <c r="BV243" i="18"/>
  <c r="BQ41" i="16"/>
  <c r="BR38" i="16" s="1"/>
  <c r="BX145" i="14"/>
  <c r="BW171" i="14"/>
  <c r="BW32" i="14" s="1"/>
  <c r="BW221" i="18" s="1"/>
  <c r="BW248" i="18" s="1"/>
  <c r="BV158" i="18"/>
  <c r="BY30" i="10"/>
  <c r="BX39" i="10"/>
  <c r="BX158" i="10" s="1"/>
  <c r="BU235" i="18"/>
  <c r="X235" i="18" s="1"/>
  <c r="X208" i="18"/>
  <c r="BV202" i="18"/>
  <c r="BS55" i="20"/>
  <c r="BQ76" i="16"/>
  <c r="BQ16" i="16" s="1"/>
  <c r="BV223" i="18"/>
  <c r="BF49" i="9"/>
  <c r="V34" i="6"/>
  <c r="BY29" i="10"/>
  <c r="BX38" i="10"/>
  <c r="BV231" i="18"/>
  <c r="BY125" i="14"/>
  <c r="BX151" i="14"/>
  <c r="BX12" i="14" s="1"/>
  <c r="BU191" i="18"/>
  <c r="X191" i="18" s="1"/>
  <c r="X164" i="18"/>
  <c r="BX118" i="13"/>
  <c r="BW171" i="13"/>
  <c r="BW32" i="13" s="1"/>
  <c r="BW164" i="18" s="1"/>
  <c r="BW191" i="18" s="1"/>
  <c r="BH49" i="9"/>
  <c r="BX141" i="14"/>
  <c r="BW167" i="14"/>
  <c r="BW28" i="14" s="1"/>
  <c r="BW217" i="18" s="1"/>
  <c r="BW244" i="18" s="1"/>
  <c r="BR99" i="18"/>
  <c r="W97" i="18"/>
  <c r="BV60" i="10"/>
  <c r="BV74" i="10"/>
  <c r="BV73" i="10"/>
  <c r="BU200" i="18"/>
  <c r="X200" i="18" s="1"/>
  <c r="BV53" i="10"/>
  <c r="BV65" i="10"/>
  <c r="BV69" i="10"/>
  <c r="BV215" i="18"/>
  <c r="BW152" i="14"/>
  <c r="BW13" i="14" s="1"/>
  <c r="BW202" i="18" s="1"/>
  <c r="BW229" i="18" s="1"/>
  <c r="BX126" i="14"/>
  <c r="AX59" i="19"/>
  <c r="AX60" i="19" s="1"/>
  <c r="AX41" i="19" s="1"/>
  <c r="AX42" i="19" s="1"/>
  <c r="BO31" i="18"/>
  <c r="BO22" i="18"/>
  <c r="BP110" i="18"/>
  <c r="BP114" i="18" s="1"/>
  <c r="X129" i="10"/>
  <c r="BP16" i="16"/>
  <c r="X122" i="10"/>
  <c r="BX147" i="14"/>
  <c r="BW173" i="14"/>
  <c r="BW34" i="14" s="1"/>
  <c r="BW223" i="18" s="1"/>
  <c r="BW250" i="18" s="1"/>
  <c r="BV224" i="18"/>
  <c r="BV30" i="18"/>
  <c r="BV21" i="18"/>
  <c r="BW103" i="18"/>
  <c r="BW107" i="18" s="1"/>
  <c r="BX100" i="13"/>
  <c r="BW153" i="13"/>
  <c r="BW14" i="13" s="1"/>
  <c r="BW146" i="18" s="1"/>
  <c r="BW173" i="18" s="1"/>
  <c r="BX154" i="14"/>
  <c r="BX15" i="14" s="1"/>
  <c r="BX204" i="18" s="1"/>
  <c r="BX231" i="18" s="1"/>
  <c r="BY128" i="14"/>
  <c r="X132" i="10"/>
  <c r="BV156" i="18"/>
  <c r="BY102" i="13"/>
  <c r="BX155" i="13"/>
  <c r="BX16" i="13" s="1"/>
  <c r="BV228" i="18"/>
  <c r="X115" i="10"/>
  <c r="BV164" i="18"/>
  <c r="BU248" i="18"/>
  <c r="X248" i="18" s="1"/>
  <c r="X221" i="18"/>
  <c r="BI38" i="9"/>
  <c r="W26" i="6"/>
  <c r="BW34" i="10"/>
  <c r="BW96" i="10"/>
  <c r="BW86" i="10"/>
  <c r="BW83" i="10"/>
  <c r="BW103" i="10"/>
  <c r="BW100" i="10"/>
  <c r="BW88" i="10"/>
  <c r="BW94" i="10"/>
  <c r="BW95" i="10"/>
  <c r="BW93" i="10"/>
  <c r="BW98" i="10"/>
  <c r="BW84" i="10"/>
  <c r="BW80" i="10"/>
  <c r="AT72" i="25" s="1"/>
  <c r="BW91" i="10"/>
  <c r="BW90" i="10"/>
  <c r="BW82" i="10"/>
  <c r="BW101" i="10"/>
  <c r="BW104" i="10"/>
  <c r="BW87" i="10"/>
  <c r="BW81" i="10"/>
  <c r="BW154" i="10"/>
  <c r="BW153" i="10" s="1"/>
  <c r="AD46" i="22" s="1"/>
  <c r="BW92" i="10"/>
  <c r="BW85" i="10"/>
  <c r="BW97" i="10"/>
  <c r="BW89" i="10"/>
  <c r="BW102" i="10"/>
  <c r="BW99" i="10"/>
  <c r="AV76" i="11"/>
  <c r="AW72" i="11" s="1"/>
  <c r="AV297" i="11"/>
  <c r="AW293" i="11" s="1"/>
  <c r="AV93" i="11"/>
  <c r="AW89" i="11" s="1"/>
  <c r="AV161" i="11"/>
  <c r="AW157" i="11" s="1"/>
  <c r="AV195" i="11"/>
  <c r="AW191" i="11" s="1"/>
  <c r="AV25" i="11"/>
  <c r="AW21" i="11" s="1"/>
  <c r="AV416" i="11"/>
  <c r="AW412" i="11" s="1"/>
  <c r="AU93" i="18"/>
  <c r="AU28" i="18" s="1"/>
  <c r="AV382" i="11"/>
  <c r="AW378" i="11" s="1"/>
  <c r="AI33" i="7"/>
  <c r="AV229" i="11"/>
  <c r="AW225" i="11" s="1"/>
  <c r="AV246" i="11"/>
  <c r="AW242" i="11" s="1"/>
  <c r="CH51" i="14"/>
  <c r="AV42" i="11"/>
  <c r="AW38" i="11" s="1"/>
  <c r="AV110" i="11"/>
  <c r="AW106" i="11" s="1"/>
  <c r="AV178" i="11"/>
  <c r="AW174" i="11" s="1"/>
  <c r="AL39" i="9"/>
  <c r="AX115" i="11"/>
  <c r="AX302" i="11"/>
  <c r="AX30" i="11"/>
  <c r="AW31" i="11"/>
  <c r="AX27" i="11" s="1"/>
  <c r="AW22" i="11"/>
  <c r="P28" i="11"/>
  <c r="AW303" i="11"/>
  <c r="AX299" i="11" s="1"/>
  <c r="AW294" i="11"/>
  <c r="P300" i="11"/>
  <c r="AV90" i="18"/>
  <c r="CG60" i="14"/>
  <c r="AV73" i="18"/>
  <c r="AI57" i="6"/>
  <c r="AI21" i="19"/>
  <c r="AW328" i="11"/>
  <c r="P334" i="11"/>
  <c r="AV80" i="18"/>
  <c r="AV72" i="18"/>
  <c r="CD55" i="14"/>
  <c r="AW150" i="11"/>
  <c r="AX146" i="11" s="1"/>
  <c r="AW141" i="11"/>
  <c r="P147" i="11"/>
  <c r="AW311" i="11"/>
  <c r="P317" i="11"/>
  <c r="CI53" i="14"/>
  <c r="CD62" i="14"/>
  <c r="AV40" i="18"/>
  <c r="AV68" i="18"/>
  <c r="CD52" i="14"/>
  <c r="AW277" i="11"/>
  <c r="P283" i="11"/>
  <c r="AV212" i="11"/>
  <c r="AW208" i="11" s="1"/>
  <c r="AW260" i="11"/>
  <c r="P266" i="11"/>
  <c r="AV69" i="18"/>
  <c r="AW56" i="11"/>
  <c r="P62" i="11"/>
  <c r="AW405" i="11"/>
  <c r="AX401" i="11" s="1"/>
  <c r="AW396" i="11"/>
  <c r="P402" i="11"/>
  <c r="AV59" i="20"/>
  <c r="CD46" i="14"/>
  <c r="AW107" i="11"/>
  <c r="P113" i="11"/>
  <c r="AX132" i="11"/>
  <c r="AV263" i="11"/>
  <c r="AW259" i="11" s="1"/>
  <c r="CD58" i="14"/>
  <c r="AV79" i="18"/>
  <c r="AX370" i="11"/>
  <c r="AW379" i="11"/>
  <c r="P385" i="11"/>
  <c r="O45" i="7"/>
  <c r="O44" i="7" s="1"/>
  <c r="AT44" i="7"/>
  <c r="AK15" i="9" s="1"/>
  <c r="AV77" i="18"/>
  <c r="AT43" i="6"/>
  <c r="W17" i="22" s="1"/>
  <c r="AT29" i="6"/>
  <c r="AW39" i="11"/>
  <c r="P45" i="11"/>
  <c r="AW337" i="11"/>
  <c r="AX333" i="11" s="1"/>
  <c r="AW243" i="11"/>
  <c r="P249" i="11"/>
  <c r="AV15" i="11"/>
  <c r="CD44" i="13"/>
  <c r="CD59" i="14"/>
  <c r="O28" i="6"/>
  <c r="O18" i="6"/>
  <c r="AW209" i="11"/>
  <c r="P215" i="11"/>
  <c r="AX285" i="11"/>
  <c r="AW269" i="11"/>
  <c r="AX265" i="11" s="1"/>
  <c r="AW320" i="11"/>
  <c r="AX316" i="11" s="1"/>
  <c r="AV70" i="18"/>
  <c r="AW354" i="11"/>
  <c r="AX350" i="11" s="1"/>
  <c r="AW345" i="11"/>
  <c r="P351" i="11"/>
  <c r="AW65" i="11"/>
  <c r="AX61" i="11" s="1"/>
  <c r="AW413" i="11"/>
  <c r="P419" i="11"/>
  <c r="AV348" i="11"/>
  <c r="AW344" i="11" s="1"/>
  <c r="AV14" i="11"/>
  <c r="AV433" i="11"/>
  <c r="AW429" i="11" s="1"/>
  <c r="AV280" i="11"/>
  <c r="AW276" i="11" s="1"/>
  <c r="AV83" i="18"/>
  <c r="AV84" i="18"/>
  <c r="AX421" i="11"/>
  <c r="CH49" i="14"/>
  <c r="AV399" i="11"/>
  <c r="AW395" i="11" s="1"/>
  <c r="AW362" i="11"/>
  <c r="P368" i="11"/>
  <c r="AX166" i="11"/>
  <c r="CI56" i="14"/>
  <c r="AV74" i="18"/>
  <c r="AX438" i="11"/>
  <c r="AV82" i="18"/>
  <c r="AX98" i="11"/>
  <c r="AX268" i="11"/>
  <c r="AX234" i="11"/>
  <c r="AJ9" i="9"/>
  <c r="AJ10" i="9" s="1"/>
  <c r="AV127" i="11"/>
  <c r="AW123" i="11" s="1"/>
  <c r="AV71" i="18"/>
  <c r="O20" i="7"/>
  <c r="O18" i="7" s="1"/>
  <c r="AT18" i="7"/>
  <c r="AK13" i="9" s="1"/>
  <c r="AV81" i="18"/>
  <c r="AJ51" i="6"/>
  <c r="AJ32" i="20"/>
  <c r="AJ37" i="20"/>
  <c r="AW218" i="11"/>
  <c r="AX214" i="11" s="1"/>
  <c r="CG47" i="14"/>
  <c r="Z11" i="9"/>
  <c r="AU13" i="6"/>
  <c r="AL34" i="9"/>
  <c r="AV87" i="18"/>
  <c r="AW90" i="11"/>
  <c r="AW99" i="11"/>
  <c r="AX95" i="11" s="1"/>
  <c r="P96" i="11"/>
  <c r="AV92" i="18"/>
  <c r="AW430" i="11"/>
  <c r="P436" i="11"/>
  <c r="AX336" i="11"/>
  <c r="AV89" i="18"/>
  <c r="AW124" i="11"/>
  <c r="P130" i="11"/>
  <c r="AW133" i="11"/>
  <c r="AX129" i="11" s="1"/>
  <c r="AV78" i="18"/>
  <c r="AV76" i="18"/>
  <c r="CD50" i="14"/>
  <c r="AW192" i="11"/>
  <c r="P198" i="11"/>
  <c r="AV59" i="11"/>
  <c r="AW55" i="11" s="1"/>
  <c r="AX183" i="11"/>
  <c r="AX64" i="11"/>
  <c r="AV88" i="18"/>
  <c r="AV75" i="18"/>
  <c r="AX353" i="11"/>
  <c r="AV85" i="18"/>
  <c r="AV91" i="18"/>
  <c r="AW175" i="11"/>
  <c r="P181" i="11"/>
  <c r="P184" i="11" s="1"/>
  <c r="Q180" i="11" s="1"/>
  <c r="CM44" i="14"/>
  <c r="CD48" i="14"/>
  <c r="AW226" i="11"/>
  <c r="P232" i="11"/>
  <c r="AW48" i="11"/>
  <c r="AX44" i="11" s="1"/>
  <c r="AV314" i="11"/>
  <c r="AW310" i="11" s="1"/>
  <c r="AX47" i="11"/>
  <c r="AV86" i="18"/>
  <c r="AX404" i="11"/>
  <c r="AX81" i="11"/>
  <c r="AX387" i="11"/>
  <c r="AW286" i="11"/>
  <c r="AX282" i="11" s="1"/>
  <c r="AX251" i="11"/>
  <c r="AX200" i="11"/>
  <c r="AX149" i="11"/>
  <c r="AX319" i="11"/>
  <c r="AX217" i="11"/>
  <c r="AW388" i="11"/>
  <c r="AX384" i="11" s="1"/>
  <c r="AW158" i="11"/>
  <c r="P164" i="11"/>
  <c r="CD45" i="14"/>
  <c r="AW73" i="11"/>
  <c r="AW82" i="11"/>
  <c r="AX78" i="11" s="1"/>
  <c r="P79" i="11"/>
  <c r="AJ70" i="19"/>
  <c r="AV365" i="11"/>
  <c r="AW361" i="11" s="1"/>
  <c r="AV331" i="11"/>
  <c r="AW327" i="11" s="1"/>
  <c r="AU13" i="18"/>
  <c r="AU14" i="8"/>
  <c r="AR71" i="20"/>
  <c r="AR24" i="8"/>
  <c r="CI54" i="14"/>
  <c r="CH61" i="14"/>
  <c r="CH57" i="14"/>
  <c r="AV144" i="11"/>
  <c r="AW140" i="11" s="1"/>
  <c r="BX21" i="6" l="1"/>
  <c r="Y216" i="18"/>
  <c r="BW14" i="20"/>
  <c r="BX16" i="20" s="1"/>
  <c r="BX15" i="20" s="1"/>
  <c r="BX22" i="8" s="1"/>
  <c r="BT169" i="10"/>
  <c r="BT172" i="10" s="1"/>
  <c r="BT12" i="8" s="1"/>
  <c r="H16" i="22"/>
  <c r="Y27" i="14"/>
  <c r="Y41" i="10"/>
  <c r="Y234" i="18"/>
  <c r="BV64" i="20"/>
  <c r="BV226" i="18" s="1"/>
  <c r="BQ77" i="16"/>
  <c r="BR74" i="16" s="1"/>
  <c r="BR76" i="16" s="1"/>
  <c r="W76" i="16" s="1"/>
  <c r="BV143" i="18"/>
  <c r="AL33" i="9"/>
  <c r="AB18" i="22" s="1"/>
  <c r="BW73" i="10"/>
  <c r="AT94" i="25"/>
  <c r="BW53" i="10"/>
  <c r="AT74" i="25"/>
  <c r="BW71" i="10"/>
  <c r="AT92" i="25"/>
  <c r="BW60" i="10"/>
  <c r="AT81" i="25"/>
  <c r="BW61" i="10"/>
  <c r="AT82" i="25"/>
  <c r="BW74" i="10"/>
  <c r="AT95" i="25"/>
  <c r="Y207" i="18"/>
  <c r="BW62" i="10"/>
  <c r="AT83" i="25"/>
  <c r="BW54" i="10"/>
  <c r="AT75" i="25"/>
  <c r="BW56" i="10"/>
  <c r="AT77" i="25"/>
  <c r="BW57" i="10"/>
  <c r="AT78" i="25"/>
  <c r="BW68" i="10"/>
  <c r="AT89" i="25"/>
  <c r="BW63" i="10"/>
  <c r="AT84" i="25"/>
  <c r="BW55" i="10"/>
  <c r="AT76" i="25"/>
  <c r="BW67" i="10"/>
  <c r="AT88" i="25"/>
  <c r="BW69" i="10"/>
  <c r="AT90" i="25"/>
  <c r="BW64" i="10"/>
  <c r="AT85" i="25"/>
  <c r="Y40" i="10"/>
  <c r="BW58" i="10"/>
  <c r="AT79" i="25"/>
  <c r="BW66" i="10"/>
  <c r="AT87" i="25"/>
  <c r="BS169" i="10"/>
  <c r="BS172" i="10" s="1"/>
  <c r="BS12" i="8" s="1"/>
  <c r="BW75" i="10"/>
  <c r="AT96" i="25"/>
  <c r="BW65" i="10"/>
  <c r="AT86" i="25"/>
  <c r="BW52" i="10"/>
  <c r="AT73" i="25"/>
  <c r="BW70" i="10"/>
  <c r="AT91" i="25"/>
  <c r="BW72" i="10"/>
  <c r="AT93" i="25"/>
  <c r="BW59" i="10"/>
  <c r="AT80" i="25"/>
  <c r="AV39" i="18"/>
  <c r="Y204" i="18"/>
  <c r="Y243" i="18"/>
  <c r="BV200" i="18"/>
  <c r="BC22" i="17"/>
  <c r="BC24" i="17" s="1"/>
  <c r="R24" i="17" s="1"/>
  <c r="BB13" i="17"/>
  <c r="BB12" i="7" s="1"/>
  <c r="BV34" i="16"/>
  <c r="BV35" i="16" s="1"/>
  <c r="BW32" i="16" s="1"/>
  <c r="CM87" i="16"/>
  <c r="CM88" i="16" s="1"/>
  <c r="BW11" i="14"/>
  <c r="BV191" i="18"/>
  <c r="BR15" i="8"/>
  <c r="W15" i="8" s="1"/>
  <c r="W99" i="18"/>
  <c r="W98" i="18"/>
  <c r="BY13" i="19"/>
  <c r="BY16" i="19" s="1"/>
  <c r="BX36" i="7"/>
  <c r="Y36" i="7" s="1"/>
  <c r="BY121" i="13"/>
  <c r="BX174" i="13"/>
  <c r="BX35" i="13" s="1"/>
  <c r="BY122" i="13"/>
  <c r="BX175" i="13"/>
  <c r="BX36" i="13" s="1"/>
  <c r="BX168" i="18" s="1"/>
  <c r="BX195" i="18" s="1"/>
  <c r="BY108" i="13"/>
  <c r="BX161" i="13"/>
  <c r="BX22" i="13" s="1"/>
  <c r="BX154" i="18" s="1"/>
  <c r="BX181" i="18" s="1"/>
  <c r="BX219" i="18"/>
  <c r="Y30" i="14"/>
  <c r="BJ38" i="9"/>
  <c r="BX153" i="14"/>
  <c r="BX14" i="14" s="1"/>
  <c r="BY127" i="14"/>
  <c r="BX144" i="18"/>
  <c r="Y13" i="10"/>
  <c r="V47" i="22"/>
  <c r="BU170" i="18"/>
  <c r="BV187" i="18"/>
  <c r="BX165" i="14"/>
  <c r="BX26" i="14" s="1"/>
  <c r="BY139" i="14"/>
  <c r="BW11" i="13"/>
  <c r="BY132" i="14"/>
  <c r="BX158" i="14"/>
  <c r="BX19" i="14" s="1"/>
  <c r="BY116" i="13"/>
  <c r="BX169" i="13"/>
  <c r="BX30" i="13" s="1"/>
  <c r="BX162" i="18" s="1"/>
  <c r="BX189" i="18" s="1"/>
  <c r="BY120" i="13"/>
  <c r="BX173" i="13"/>
  <c r="BX34" i="13" s="1"/>
  <c r="BX166" i="18" s="1"/>
  <c r="BX193" i="18" s="1"/>
  <c r="BZ143" i="14"/>
  <c r="BY169" i="14"/>
  <c r="BY30" i="14" s="1"/>
  <c r="BS60" i="20"/>
  <c r="BS112" i="18" s="1"/>
  <c r="BS111" i="18"/>
  <c r="W32" i="17"/>
  <c r="X29" i="17" s="1"/>
  <c r="BY103" i="13"/>
  <c r="BX156" i="13"/>
  <c r="BX17" i="13" s="1"/>
  <c r="BX149" i="18" s="1"/>
  <c r="BX176" i="18" s="1"/>
  <c r="BW24" i="18"/>
  <c r="BW22" i="7" s="1"/>
  <c r="BW33" i="18"/>
  <c r="BW47" i="7" s="1"/>
  <c r="BX258" i="18"/>
  <c r="BX266" i="18" s="1"/>
  <c r="BY113" i="13"/>
  <c r="BX166" i="13"/>
  <c r="BX27" i="13" s="1"/>
  <c r="BX159" i="18" s="1"/>
  <c r="BX186" i="18" s="1"/>
  <c r="BT23" i="18"/>
  <c r="BT21" i="7" s="1"/>
  <c r="BT32" i="18"/>
  <c r="BT46" i="7" s="1"/>
  <c r="BU117" i="18"/>
  <c r="BU139" i="18" s="1"/>
  <c r="BS31" i="17"/>
  <c r="BS32" i="17" s="1"/>
  <c r="BT29" i="17" s="1"/>
  <c r="BT31" i="17" s="1"/>
  <c r="BV240" i="18"/>
  <c r="W32" i="15"/>
  <c r="X29" i="15" s="1"/>
  <c r="BV188" i="18"/>
  <c r="BX172" i="14"/>
  <c r="BX33" i="14" s="1"/>
  <c r="BY146" i="14"/>
  <c r="BV189" i="18"/>
  <c r="BQ41" i="6"/>
  <c r="W41" i="6" s="1"/>
  <c r="W17" i="17"/>
  <c r="BY129" i="14"/>
  <c r="BX155" i="14"/>
  <c r="BX16" i="14" s="1"/>
  <c r="BX205" i="18" s="1"/>
  <c r="BX232" i="18" s="1"/>
  <c r="BB16" i="17"/>
  <c r="BS99" i="18"/>
  <c r="BV249" i="18"/>
  <c r="BZ26" i="10"/>
  <c r="BY25" i="10"/>
  <c r="BY13" i="10"/>
  <c r="BY35" i="10"/>
  <c r="BN44" i="9"/>
  <c r="BY106" i="13"/>
  <c r="BX159" i="13"/>
  <c r="BX20" i="13" s="1"/>
  <c r="BR113" i="18"/>
  <c r="W111" i="18"/>
  <c r="Y154" i="18"/>
  <c r="BV181" i="18"/>
  <c r="BX165" i="13"/>
  <c r="BX26" i="13" s="1"/>
  <c r="BY112" i="13"/>
  <c r="X34" i="16"/>
  <c r="BW228" i="18"/>
  <c r="BW227" i="18" s="1"/>
  <c r="BW19" i="8" s="1"/>
  <c r="BW200" i="18"/>
  <c r="BV244" i="18"/>
  <c r="AU19" i="18"/>
  <c r="AU18" i="18" s="1"/>
  <c r="L46" i="22"/>
  <c r="BW14" i="10"/>
  <c r="N46" i="22" s="1"/>
  <c r="BW143" i="10"/>
  <c r="Y231" i="18"/>
  <c r="BV251" i="18"/>
  <c r="BZ29" i="10"/>
  <c r="BY38" i="10"/>
  <c r="BX164" i="14"/>
  <c r="BX25" i="14" s="1"/>
  <c r="BX214" i="18" s="1"/>
  <c r="BX241" i="18" s="1"/>
  <c r="BY138" i="14"/>
  <c r="BW16" i="20"/>
  <c r="BW20" i="16"/>
  <c r="BW14" i="7" s="1"/>
  <c r="BX57" i="16"/>
  <c r="BX60" i="16" s="1"/>
  <c r="BM44" i="9"/>
  <c r="BV235" i="18"/>
  <c r="X39" i="6"/>
  <c r="BL45" i="9"/>
  <c r="BV63" i="20"/>
  <c r="BV33" i="6"/>
  <c r="BZ119" i="13"/>
  <c r="BY172" i="13"/>
  <c r="BY33" i="13" s="1"/>
  <c r="X63" i="20"/>
  <c r="Y47" i="22"/>
  <c r="BX28" i="12"/>
  <c r="BX29" i="12"/>
  <c r="BX32" i="6" s="1"/>
  <c r="Y27" i="12"/>
  <c r="BQ29" i="18"/>
  <c r="BQ20" i="18"/>
  <c r="BR96" i="18"/>
  <c r="BR100" i="18" s="1"/>
  <c r="BV177" i="18"/>
  <c r="BV194" i="18"/>
  <c r="BX155" i="18"/>
  <c r="Y23" i="13"/>
  <c r="Y14" i="12"/>
  <c r="BX156" i="10"/>
  <c r="Y37" i="10"/>
  <c r="BV179" i="18"/>
  <c r="W60" i="20"/>
  <c r="BR112" i="18"/>
  <c r="BW51" i="10"/>
  <c r="BW79" i="10"/>
  <c r="BV241" i="18"/>
  <c r="BQ22" i="6"/>
  <c r="BP22" i="18"/>
  <c r="BP31" i="18"/>
  <c r="BQ110" i="18"/>
  <c r="BQ114" i="18" s="1"/>
  <c r="BX201" i="18"/>
  <c r="Y12" i="14"/>
  <c r="BZ30" i="10"/>
  <c r="BY39" i="10"/>
  <c r="Y15" i="14"/>
  <c r="BY144" i="14"/>
  <c r="BX170" i="14"/>
  <c r="BX31" i="14" s="1"/>
  <c r="BX220" i="18" s="1"/>
  <c r="BX247" i="18" s="1"/>
  <c r="BU226" i="18"/>
  <c r="X226" i="18" s="1"/>
  <c r="X64" i="20"/>
  <c r="Q37" i="6"/>
  <c r="G44" i="22"/>
  <c r="O44" i="22" s="1"/>
  <c r="BU168" i="10"/>
  <c r="BU44" i="20"/>
  <c r="BU43" i="20" s="1"/>
  <c r="BU32" i="15"/>
  <c r="BU56" i="20"/>
  <c r="BU15" i="15"/>
  <c r="BU31" i="15"/>
  <c r="BU11" i="6"/>
  <c r="X11" i="6" s="1"/>
  <c r="BL32" i="9"/>
  <c r="BZ116" i="12"/>
  <c r="BY27" i="12"/>
  <c r="BZ140" i="14"/>
  <c r="BY166" i="14"/>
  <c r="BY27" i="14" s="1"/>
  <c r="X48" i="22"/>
  <c r="BY15" i="12"/>
  <c r="BY14" i="12"/>
  <c r="BN43" i="9"/>
  <c r="BX155" i="10"/>
  <c r="Y36" i="10"/>
  <c r="BZ31" i="10"/>
  <c r="BY40" i="10"/>
  <c r="BZ109" i="13"/>
  <c r="BY162" i="13"/>
  <c r="BY23" i="13" s="1"/>
  <c r="BX163" i="14"/>
  <c r="BX24" i="14" s="1"/>
  <c r="BX213" i="18" s="1"/>
  <c r="BX240" i="18" s="1"/>
  <c r="BY137" i="14"/>
  <c r="BO42" i="9"/>
  <c r="Y18" i="14"/>
  <c r="BZ28" i="10"/>
  <c r="BY37" i="10"/>
  <c r="BS25" i="18"/>
  <c r="BS34" i="18"/>
  <c r="BT142" i="18"/>
  <c r="BT196" i="18" s="1"/>
  <c r="BY110" i="13"/>
  <c r="BX163" i="13"/>
  <c r="BX24" i="13" s="1"/>
  <c r="BV173" i="18"/>
  <c r="K45" i="22"/>
  <c r="M45" i="22" s="1"/>
  <c r="BV141" i="10"/>
  <c r="BV162" i="10"/>
  <c r="AE45" i="22" s="1"/>
  <c r="G22" i="18"/>
  <c r="V22" i="18"/>
  <c r="BV242" i="18"/>
  <c r="BY151" i="14"/>
  <c r="BY12" i="14" s="1"/>
  <c r="BZ125" i="14"/>
  <c r="G34" i="6"/>
  <c r="BZ131" i="14"/>
  <c r="BY157" i="14"/>
  <c r="BY18" i="14" s="1"/>
  <c r="BV248" i="18"/>
  <c r="CG47" i="16"/>
  <c r="CH44" i="16" s="1"/>
  <c r="CH46" i="16" s="1"/>
  <c r="CA62" i="12"/>
  <c r="BZ13" i="12"/>
  <c r="BZ27" i="10"/>
  <c r="BY36" i="10"/>
  <c r="BX145" i="18"/>
  <c r="Y13" i="13"/>
  <c r="Z47" i="22"/>
  <c r="BX21" i="12"/>
  <c r="BX22" i="12"/>
  <c r="Y20" i="12"/>
  <c r="Y36" i="13"/>
  <c r="V20" i="6"/>
  <c r="G22" i="6"/>
  <c r="BY114" i="13"/>
  <c r="BX167" i="13"/>
  <c r="BX28" i="13" s="1"/>
  <c r="BY107" i="13"/>
  <c r="BX160" i="13"/>
  <c r="BX21" i="13" s="1"/>
  <c r="BV50" i="10"/>
  <c r="BX148" i="18"/>
  <c r="Y16" i="13"/>
  <c r="BX173" i="14"/>
  <c r="BX34" i="14" s="1"/>
  <c r="BX223" i="18" s="1"/>
  <c r="BX250" i="18" s="1"/>
  <c r="BY147" i="14"/>
  <c r="G31" i="18"/>
  <c r="V31" i="18"/>
  <c r="BV185" i="18"/>
  <c r="BX212" i="18"/>
  <c r="Y23" i="14"/>
  <c r="BY159" i="14"/>
  <c r="BY20" i="14" s="1"/>
  <c r="BZ133" i="14"/>
  <c r="BU13" i="20"/>
  <c r="BU19" i="20" s="1"/>
  <c r="BT49" i="7"/>
  <c r="BT29" i="7"/>
  <c r="BV184" i="18"/>
  <c r="Y157" i="18"/>
  <c r="AB47" i="16"/>
  <c r="AC44" i="16" s="1"/>
  <c r="BY135" i="14"/>
  <c r="BX161" i="14"/>
  <c r="BX22" i="14" s="1"/>
  <c r="BX211" i="18" s="1"/>
  <c r="BX238" i="18" s="1"/>
  <c r="BX218" i="18"/>
  <c r="Y29" i="14"/>
  <c r="BV230" i="18"/>
  <c r="BZ99" i="13"/>
  <c r="BY152" i="13"/>
  <c r="BY13" i="13" s="1"/>
  <c r="BZ171" i="12"/>
  <c r="BY20" i="12"/>
  <c r="BY20" i="8" s="1"/>
  <c r="Y168" i="18"/>
  <c r="BV195" i="18"/>
  <c r="BV180" i="18"/>
  <c r="Y165" i="18"/>
  <c r="BU227" i="18"/>
  <c r="BB28" i="16"/>
  <c r="BB29" i="16"/>
  <c r="BY141" i="14"/>
  <c r="BX167" i="14"/>
  <c r="BX28" i="14" s="1"/>
  <c r="BX217" i="18" s="1"/>
  <c r="BX244" i="18" s="1"/>
  <c r="BX157" i="10"/>
  <c r="Y38" i="10"/>
  <c r="BZ102" i="13"/>
  <c r="BY155" i="13"/>
  <c r="BY16" i="13" s="1"/>
  <c r="AY39" i="19"/>
  <c r="BY162" i="14"/>
  <c r="BY23" i="14" s="1"/>
  <c r="BZ136" i="14"/>
  <c r="BX209" i="18"/>
  <c r="Y20" i="14"/>
  <c r="BY104" i="13"/>
  <c r="BX157" i="13"/>
  <c r="BX18" i="13" s="1"/>
  <c r="BY105" i="13"/>
  <c r="BX158" i="13"/>
  <c r="BX19" i="13" s="1"/>
  <c r="BX151" i="18" s="1"/>
  <c r="BX178" i="18" s="1"/>
  <c r="X33" i="6"/>
  <c r="BY134" i="14"/>
  <c r="BX160" i="14"/>
  <c r="BX21" i="14" s="1"/>
  <c r="BX210" i="18" s="1"/>
  <c r="BX237" i="18" s="1"/>
  <c r="BZ142" i="14"/>
  <c r="BY168" i="14"/>
  <c r="BY29" i="14" s="1"/>
  <c r="BV237" i="18"/>
  <c r="BX20" i="8"/>
  <c r="Y20" i="8" s="1"/>
  <c r="BQ167" i="10"/>
  <c r="BQ173" i="10" s="1"/>
  <c r="BP19" i="7"/>
  <c r="Y192" i="18"/>
  <c r="Y33" i="13"/>
  <c r="BY115" i="13"/>
  <c r="BX168" i="13"/>
  <c r="BX29" i="13" s="1"/>
  <c r="BX161" i="18" s="1"/>
  <c r="BX188" i="18" s="1"/>
  <c r="CM66" i="16"/>
  <c r="BT42" i="20"/>
  <c r="BT50" i="20" s="1"/>
  <c r="BS52" i="7"/>
  <c r="BY100" i="13"/>
  <c r="BX153" i="13"/>
  <c r="BX14" i="13" s="1"/>
  <c r="BX146" i="18" s="1"/>
  <c r="BX173" i="18" s="1"/>
  <c r="AX32" i="8"/>
  <c r="BY118" i="13"/>
  <c r="BX171" i="13"/>
  <c r="BX32" i="13" s="1"/>
  <c r="BV229" i="18"/>
  <c r="BX171" i="14"/>
  <c r="BX32" i="14" s="1"/>
  <c r="BX221" i="18" s="1"/>
  <c r="BX248" i="18" s="1"/>
  <c r="BY145" i="14"/>
  <c r="BX170" i="13"/>
  <c r="BX31" i="13" s="1"/>
  <c r="BX163" i="18" s="1"/>
  <c r="BX190" i="18" s="1"/>
  <c r="BY117" i="13"/>
  <c r="BY111" i="13"/>
  <c r="BX164" i="13"/>
  <c r="BX25" i="13" s="1"/>
  <c r="BX157" i="18" s="1"/>
  <c r="BX184" i="18" s="1"/>
  <c r="Y27" i="13"/>
  <c r="BV193" i="18"/>
  <c r="BV247" i="18"/>
  <c r="BX206" i="18"/>
  <c r="Y17" i="14"/>
  <c r="Y19" i="13"/>
  <c r="BX147" i="18"/>
  <c r="Y15" i="13"/>
  <c r="BV238" i="18"/>
  <c r="BZ32" i="10"/>
  <c r="BY41" i="10"/>
  <c r="Y39" i="10"/>
  <c r="Y17" i="13"/>
  <c r="BA40" i="6"/>
  <c r="BA15" i="16"/>
  <c r="AR17" i="9" s="1"/>
  <c r="AR18" i="9" s="1"/>
  <c r="BX174" i="14"/>
  <c r="BX35" i="14" s="1"/>
  <c r="BY148" i="14"/>
  <c r="F65" i="16"/>
  <c r="F66" i="16" s="1"/>
  <c r="G63" i="16" s="1"/>
  <c r="G65" i="16"/>
  <c r="I65" i="16"/>
  <c r="BY126" i="14"/>
  <c r="BX152" i="14"/>
  <c r="BX13" i="14" s="1"/>
  <c r="BX202" i="18" s="1"/>
  <c r="BX229" i="18" s="1"/>
  <c r="BR77" i="16"/>
  <c r="BS74" i="16" s="1"/>
  <c r="BR16" i="16"/>
  <c r="BY154" i="14"/>
  <c r="BY15" i="14" s="1"/>
  <c r="BZ128" i="14"/>
  <c r="BT111" i="18"/>
  <c r="BT113" i="18" s="1"/>
  <c r="BT17" i="8" s="1"/>
  <c r="BT60" i="20"/>
  <c r="BT112" i="18" s="1"/>
  <c r="BV183" i="18"/>
  <c r="BX103" i="18"/>
  <c r="BX107" i="18" s="1"/>
  <c r="BW21" i="18"/>
  <c r="BW30" i="18"/>
  <c r="BP22" i="6"/>
  <c r="AX45" i="19"/>
  <c r="BV250" i="18"/>
  <c r="BR40" i="16"/>
  <c r="BR41" i="16" s="1"/>
  <c r="BS38" i="16" s="1"/>
  <c r="BG49" i="9"/>
  <c r="BV190" i="18"/>
  <c r="AD98" i="16"/>
  <c r="Y159" i="18"/>
  <c r="BV186" i="18"/>
  <c r="AC88" i="16"/>
  <c r="AD85" i="16" s="1"/>
  <c r="BS35" i="18"/>
  <c r="BT199" i="18"/>
  <c r="BT253" i="18" s="1"/>
  <c r="BS26" i="18"/>
  <c r="BN42" i="9"/>
  <c r="Y21" i="6"/>
  <c r="BY156" i="14"/>
  <c r="BY17" i="14" s="1"/>
  <c r="BZ130" i="14"/>
  <c r="Y151" i="18"/>
  <c r="BV178" i="18"/>
  <c r="BZ101" i="13"/>
  <c r="BY154" i="13"/>
  <c r="BY15" i="13" s="1"/>
  <c r="BY21" i="15"/>
  <c r="BY25" i="15" s="1"/>
  <c r="BX26" i="7"/>
  <c r="Y26" i="7" s="1"/>
  <c r="Y29" i="12"/>
  <c r="BY151" i="13"/>
  <c r="BY12" i="13" s="1"/>
  <c r="BZ98" i="13"/>
  <c r="BX93" i="10"/>
  <c r="BX98" i="10"/>
  <c r="BX80" i="10"/>
  <c r="AU72" i="25" s="1"/>
  <c r="BX101" i="10"/>
  <c r="BX85" i="10"/>
  <c r="BX89" i="10"/>
  <c r="BX81" i="10"/>
  <c r="AU73" i="25" s="1"/>
  <c r="BX90" i="10"/>
  <c r="Y90" i="10" s="1"/>
  <c r="BX92" i="10"/>
  <c r="BX86" i="10"/>
  <c r="BX95" i="10"/>
  <c r="BX97" i="10"/>
  <c r="BX91" i="10"/>
  <c r="AU83" i="25" s="1"/>
  <c r="BX99" i="10"/>
  <c r="BX87" i="10"/>
  <c r="BX100" i="10"/>
  <c r="BX96" i="10"/>
  <c r="BX34" i="10"/>
  <c r="Y34" i="10" s="1"/>
  <c r="BX84" i="10"/>
  <c r="BX82" i="10"/>
  <c r="AU74" i="25" s="1"/>
  <c r="BX102" i="10"/>
  <c r="BX83" i="10"/>
  <c r="BX103" i="10"/>
  <c r="BX104" i="10"/>
  <c r="AU96" i="25" s="1"/>
  <c r="BX154" i="10"/>
  <c r="BX88" i="10"/>
  <c r="BX94" i="10"/>
  <c r="AU86" i="25" s="1"/>
  <c r="Y35" i="10"/>
  <c r="BV232" i="18"/>
  <c r="Y149" i="18"/>
  <c r="BV176" i="18"/>
  <c r="BT13" i="15"/>
  <c r="BT17" i="15" s="1"/>
  <c r="BS25" i="7"/>
  <c r="BW171" i="18"/>
  <c r="BW170" i="18" s="1"/>
  <c r="BW18" i="8" s="1"/>
  <c r="BW143" i="18"/>
  <c r="AD87" i="16"/>
  <c r="I87" i="16" s="1"/>
  <c r="CI51" i="14"/>
  <c r="AU17" i="6"/>
  <c r="AU18" i="6" s="1"/>
  <c r="P18" i="22"/>
  <c r="AV14" i="6"/>
  <c r="P252" i="11"/>
  <c r="Q248" i="11" s="1"/>
  <c r="AW41" i="11"/>
  <c r="P41" i="11" s="1"/>
  <c r="AW42" i="18"/>
  <c r="AW40" i="11"/>
  <c r="P40" i="11" s="1"/>
  <c r="P39" i="11"/>
  <c r="P50" i="11" s="1"/>
  <c r="AV58" i="20"/>
  <c r="AV66" i="18"/>
  <c r="AV16" i="18" s="1"/>
  <c r="CH60" i="14"/>
  <c r="CI60" i="14" s="1"/>
  <c r="O29" i="6"/>
  <c r="O43" i="6"/>
  <c r="P405" i="11"/>
  <c r="Q401" i="11" s="1"/>
  <c r="P320" i="11"/>
  <c r="Q316" i="11" s="1"/>
  <c r="AX28" i="11"/>
  <c r="AX31" i="11" s="1"/>
  <c r="AY27" i="11" s="1"/>
  <c r="AT44" i="6"/>
  <c r="AK8" i="9"/>
  <c r="AT46" i="6"/>
  <c r="AX368" i="11"/>
  <c r="AW63" i="18"/>
  <c r="AW398" i="11"/>
  <c r="P398" i="11" s="1"/>
  <c r="AW397" i="11"/>
  <c r="P397" i="11" s="1"/>
  <c r="P396" i="11"/>
  <c r="CE52" i="14"/>
  <c r="AW58" i="18"/>
  <c r="AW313" i="11"/>
  <c r="P313" i="11" s="1"/>
  <c r="AW312" i="11"/>
  <c r="P312" i="11" s="1"/>
  <c r="P311" i="11"/>
  <c r="P322" i="11" s="1"/>
  <c r="CE55" i="14"/>
  <c r="P337" i="11"/>
  <c r="Q333" i="11" s="1"/>
  <c r="P82" i="11"/>
  <c r="Q78" i="11" s="1"/>
  <c r="AW159" i="11"/>
  <c r="P159" i="11" s="1"/>
  <c r="AW160" i="11"/>
  <c r="P160" i="11" s="1"/>
  <c r="AW49" i="18"/>
  <c r="P158" i="11"/>
  <c r="P169" i="11" s="1"/>
  <c r="AX215" i="11"/>
  <c r="AX218" i="11" s="1"/>
  <c r="AY214" i="11" s="1"/>
  <c r="CE59" i="14"/>
  <c r="AX317" i="11"/>
  <c r="AX320" i="11" s="1"/>
  <c r="AY316" i="11" s="1"/>
  <c r="AX385" i="11"/>
  <c r="AX388" i="11" s="1"/>
  <c r="AY384" i="11" s="1"/>
  <c r="CH47" i="14"/>
  <c r="AX266" i="11"/>
  <c r="AX269" i="11" s="1"/>
  <c r="AY265" i="11" s="1"/>
  <c r="P235" i="11"/>
  <c r="Q231" i="11" s="1"/>
  <c r="AW50" i="18"/>
  <c r="AW176" i="11"/>
  <c r="P176" i="11" s="1"/>
  <c r="AW177" i="11"/>
  <c r="P177" i="11" s="1"/>
  <c r="P175" i="11"/>
  <c r="AX334" i="11"/>
  <c r="CJ56" i="14"/>
  <c r="AU27" i="18"/>
  <c r="AU45" i="7"/>
  <c r="AU44" i="7" s="1"/>
  <c r="AL15" i="9" s="1"/>
  <c r="P116" i="11"/>
  <c r="Q112" i="11" s="1"/>
  <c r="CE62" i="14"/>
  <c r="P150" i="11"/>
  <c r="Q146" i="11" s="1"/>
  <c r="AW59" i="18"/>
  <c r="AW330" i="11"/>
  <c r="P330" i="11" s="1"/>
  <c r="AW329" i="11"/>
  <c r="P329" i="11" s="1"/>
  <c r="P328" i="11"/>
  <c r="P303" i="11"/>
  <c r="Q299" i="11" s="1"/>
  <c r="AX300" i="11"/>
  <c r="AX303" i="11" s="1"/>
  <c r="AY299" i="11" s="1"/>
  <c r="AW364" i="11"/>
  <c r="P364" i="11" s="1"/>
  <c r="AW61" i="18"/>
  <c r="AW363" i="11"/>
  <c r="P363" i="11" s="1"/>
  <c r="P362" i="11"/>
  <c r="AW54" i="18"/>
  <c r="AW244" i="11"/>
  <c r="P244" i="11" s="1"/>
  <c r="AW245" i="11"/>
  <c r="P245" i="11" s="1"/>
  <c r="P243" i="11"/>
  <c r="AU13" i="8"/>
  <c r="AX181" i="11"/>
  <c r="P133" i="11"/>
  <c r="Q129" i="11" s="1"/>
  <c r="AX147" i="11"/>
  <c r="AX150" i="11" s="1"/>
  <c r="AY146" i="11" s="1"/>
  <c r="AX79" i="11"/>
  <c r="AX82" i="11" s="1"/>
  <c r="AY78" i="11" s="1"/>
  <c r="AX45" i="11"/>
  <c r="AX48" i="11" s="1"/>
  <c r="AY44" i="11" s="1"/>
  <c r="AW227" i="11"/>
  <c r="P227" i="11" s="1"/>
  <c r="AW53" i="18"/>
  <c r="AW228" i="11"/>
  <c r="P228" i="11" s="1"/>
  <c r="P226" i="11"/>
  <c r="CE50" i="14"/>
  <c r="AW47" i="18"/>
  <c r="AW125" i="11"/>
  <c r="P125" i="11" s="1"/>
  <c r="AW126" i="11"/>
  <c r="P126" i="11" s="1"/>
  <c r="P124" i="11"/>
  <c r="AX96" i="11"/>
  <c r="AX99" i="11" s="1"/>
  <c r="AY95" i="11" s="1"/>
  <c r="CI49" i="14"/>
  <c r="P354" i="11"/>
  <c r="Q350" i="11" s="1"/>
  <c r="AW108" i="11"/>
  <c r="P108" i="11" s="1"/>
  <c r="AW46" i="18"/>
  <c r="AW109" i="11"/>
  <c r="P109" i="11" s="1"/>
  <c r="P107" i="11"/>
  <c r="P65" i="11"/>
  <c r="Q61" i="11" s="1"/>
  <c r="P286" i="11"/>
  <c r="Q282" i="11" s="1"/>
  <c r="AW48" i="18"/>
  <c r="AW143" i="11"/>
  <c r="P143" i="11" s="1"/>
  <c r="AW142" i="11"/>
  <c r="P142" i="11" s="1"/>
  <c r="P141" i="11"/>
  <c r="AI23" i="19"/>
  <c r="AW57" i="18"/>
  <c r="AW296" i="11"/>
  <c r="P296" i="11" s="1"/>
  <c r="AW295" i="11"/>
  <c r="P294" i="11"/>
  <c r="AW44" i="18"/>
  <c r="AW75" i="11"/>
  <c r="P75" i="11" s="1"/>
  <c r="AW74" i="11"/>
  <c r="P74" i="11" s="1"/>
  <c r="P73" i="11"/>
  <c r="CE45" i="14"/>
  <c r="P439" i="11"/>
  <c r="Q435" i="11" s="1"/>
  <c r="P422" i="11"/>
  <c r="Q418" i="11" s="1"/>
  <c r="AW60" i="18"/>
  <c r="AW347" i="11"/>
  <c r="P347" i="11" s="1"/>
  <c r="AW346" i="11"/>
  <c r="P346" i="11" s="1"/>
  <c r="P345" i="11"/>
  <c r="AV16" i="11"/>
  <c r="AV24" i="7" s="1"/>
  <c r="AV23" i="7" s="1"/>
  <c r="AM12" i="9" s="1"/>
  <c r="CE44" i="13"/>
  <c r="AX130" i="11"/>
  <c r="AW58" i="11"/>
  <c r="P58" i="11" s="1"/>
  <c r="AW43" i="18"/>
  <c r="AW57" i="11"/>
  <c r="P57" i="11" s="1"/>
  <c r="P56" i="11"/>
  <c r="AW278" i="11"/>
  <c r="P278" i="11" s="1"/>
  <c r="AW56" i="18"/>
  <c r="AW279" i="11"/>
  <c r="P279" i="11" s="1"/>
  <c r="P277" i="11"/>
  <c r="AX113" i="11"/>
  <c r="Z19" i="9"/>
  <c r="AA6" i="22" s="1"/>
  <c r="AX232" i="11"/>
  <c r="CI57" i="14"/>
  <c r="CJ54" i="14"/>
  <c r="CE48" i="14"/>
  <c r="AW65" i="18"/>
  <c r="AW432" i="11"/>
  <c r="P432" i="11" s="1"/>
  <c r="AW431" i="11"/>
  <c r="P431" i="11" s="1"/>
  <c r="P430" i="11"/>
  <c r="P441" i="11" s="1"/>
  <c r="AW64" i="18"/>
  <c r="AW414" i="11"/>
  <c r="P414" i="11" s="1"/>
  <c r="AW415" i="11"/>
  <c r="P415" i="11" s="1"/>
  <c r="P413" i="11"/>
  <c r="CE58" i="14"/>
  <c r="CE46" i="14"/>
  <c r="P31" i="11"/>
  <c r="Q27" i="11" s="1"/>
  <c r="AV15" i="6"/>
  <c r="AW41" i="18"/>
  <c r="AW23" i="11"/>
  <c r="AW13" i="11"/>
  <c r="AW24" i="11"/>
  <c r="P22" i="11"/>
  <c r="P99" i="11"/>
  <c r="Q95" i="11" s="1"/>
  <c r="AX283" i="11"/>
  <c r="AX286" i="11" s="1"/>
  <c r="AY282" i="11" s="1"/>
  <c r="AJ73" i="19"/>
  <c r="AJ29" i="19" s="1"/>
  <c r="AJ72" i="19"/>
  <c r="AJ28" i="19" s="1"/>
  <c r="P201" i="11"/>
  <c r="Q197" i="11" s="1"/>
  <c r="AJ38" i="20"/>
  <c r="AJ39" i="20" s="1"/>
  <c r="AX436" i="11"/>
  <c r="AX164" i="11"/>
  <c r="P218" i="11"/>
  <c r="Q214" i="11" s="1"/>
  <c r="P388" i="11"/>
  <c r="Q384" i="11" s="1"/>
  <c r="P269" i="11"/>
  <c r="Q265" i="11" s="1"/>
  <c r="AV67" i="18"/>
  <c r="AX198" i="11"/>
  <c r="AX402" i="11"/>
  <c r="AX351" i="11"/>
  <c r="AX354" i="11" s="1"/>
  <c r="AY350" i="11" s="1"/>
  <c r="AX62" i="11"/>
  <c r="CI61" i="14"/>
  <c r="AS54" i="20"/>
  <c r="AS68" i="20" s="1"/>
  <c r="AS67" i="20" s="1"/>
  <c r="AR73" i="20"/>
  <c r="AR51" i="7" s="1"/>
  <c r="AR72" i="20"/>
  <c r="AR31" i="7" s="1"/>
  <c r="P167" i="11"/>
  <c r="Q163" i="11" s="1"/>
  <c r="AX249" i="11"/>
  <c r="AW51" i="18"/>
  <c r="AW194" i="11"/>
  <c r="P194" i="11" s="1"/>
  <c r="AW193" i="11"/>
  <c r="P192" i="11"/>
  <c r="AW45" i="18"/>
  <c r="AW91" i="11"/>
  <c r="P91" i="11" s="1"/>
  <c r="AW92" i="11"/>
  <c r="P92" i="11" s="1"/>
  <c r="P90" i="11"/>
  <c r="P371" i="11"/>
  <c r="Q367" i="11" s="1"/>
  <c r="AX419" i="11"/>
  <c r="AW52" i="18"/>
  <c r="AW211" i="11"/>
  <c r="P211" i="11" s="1"/>
  <c r="AW210" i="11"/>
  <c r="P210" i="11" s="1"/>
  <c r="P209" i="11"/>
  <c r="P48" i="11"/>
  <c r="Q44" i="11" s="1"/>
  <c r="AW62" i="18"/>
  <c r="AW380" i="11"/>
  <c r="AW381" i="11"/>
  <c r="P381" i="11" s="1"/>
  <c r="P379" i="11"/>
  <c r="AW55" i="18"/>
  <c r="AW261" i="11"/>
  <c r="P261" i="11" s="1"/>
  <c r="AW262" i="11"/>
  <c r="P260" i="11"/>
  <c r="CJ53" i="14"/>
  <c r="AY80" i="11"/>
  <c r="AY386" i="11"/>
  <c r="AY216" i="11"/>
  <c r="AY284" i="11"/>
  <c r="AY233" i="11"/>
  <c r="AY114" i="11"/>
  <c r="AY148" i="11"/>
  <c r="AY182" i="11"/>
  <c r="AY63" i="11"/>
  <c r="AY352" i="11"/>
  <c r="AY267" i="11"/>
  <c r="AY199" i="11"/>
  <c r="AY318" i="11"/>
  <c r="AY165" i="11"/>
  <c r="AY437" i="11"/>
  <c r="AY403" i="11"/>
  <c r="AY301" i="11"/>
  <c r="AY97" i="11"/>
  <c r="AY369" i="11"/>
  <c r="AY46" i="11"/>
  <c r="AY131" i="11"/>
  <c r="AY335" i="11"/>
  <c r="AY420" i="11"/>
  <c r="AY29" i="11"/>
  <c r="AY250" i="11"/>
  <c r="Y176" i="18" l="1"/>
  <c r="Y22" i="13"/>
  <c r="Y223" i="18"/>
  <c r="BX14" i="20"/>
  <c r="BY16" i="20" s="1"/>
  <c r="BY17" i="20"/>
  <c r="Z17" i="20" s="1"/>
  <c r="AW314" i="11"/>
  <c r="AX310" i="11" s="1"/>
  <c r="AU20" i="7"/>
  <c r="AU18" i="7" s="1"/>
  <c r="AL13" i="9" s="1"/>
  <c r="BX153" i="10"/>
  <c r="AD47" i="22" s="1"/>
  <c r="W100" i="18"/>
  <c r="X96" i="18" s="1"/>
  <c r="Y34" i="13"/>
  <c r="AT102" i="25"/>
  <c r="Y166" i="18"/>
  <c r="Y190" i="18"/>
  <c r="Y34" i="14"/>
  <c r="Y163" i="18"/>
  <c r="Y31" i="13"/>
  <c r="Y221" i="18"/>
  <c r="AU28" i="6"/>
  <c r="J18" i="22" s="1"/>
  <c r="BX73" i="10"/>
  <c r="Y73" i="10" s="1"/>
  <c r="AU94" i="25"/>
  <c r="BX66" i="10"/>
  <c r="Y66" i="10" s="1"/>
  <c r="AU87" i="25"/>
  <c r="BX64" i="10"/>
  <c r="Y64" i="10" s="1"/>
  <c r="AU85" i="25"/>
  <c r="AT112" i="25"/>
  <c r="AT121" i="25"/>
  <c r="AT107" i="25"/>
  <c r="AT111" i="25"/>
  <c r="AT106" i="25"/>
  <c r="AT120" i="25"/>
  <c r="AT101" i="25"/>
  <c r="BX57" i="10"/>
  <c r="Y57" i="10" s="1"/>
  <c r="AU78" i="25"/>
  <c r="BX55" i="10"/>
  <c r="Y55" i="10" s="1"/>
  <c r="AU76" i="25"/>
  <c r="BX61" i="10"/>
  <c r="Y61" i="10" s="1"/>
  <c r="Y118" i="10" s="1"/>
  <c r="AU82" i="25"/>
  <c r="AT105" i="25"/>
  <c r="AT99" i="25"/>
  <c r="BX67" i="10"/>
  <c r="Y67" i="10" s="1"/>
  <c r="AU88" i="25"/>
  <c r="AT118" i="25"/>
  <c r="AT104" i="25"/>
  <c r="BX59" i="10"/>
  <c r="Y59" i="10" s="1"/>
  <c r="AU80" i="25"/>
  <c r="BX71" i="10"/>
  <c r="Y71" i="10" s="1"/>
  <c r="AU92" i="25"/>
  <c r="BX60" i="10"/>
  <c r="Y60" i="10" s="1"/>
  <c r="AU81" i="25"/>
  <c r="Y95" i="10"/>
  <c r="Y86" i="10"/>
  <c r="BW50" i="10"/>
  <c r="BW32" i="15" s="1"/>
  <c r="AT117" i="25"/>
  <c r="AT103" i="25"/>
  <c r="BX63" i="10"/>
  <c r="Y63" i="10" s="1"/>
  <c r="AU84" i="25"/>
  <c r="BX58" i="10"/>
  <c r="Y58" i="10" s="1"/>
  <c r="AU79" i="25"/>
  <c r="BX56" i="10"/>
  <c r="Y56" i="10" s="1"/>
  <c r="AU77" i="25"/>
  <c r="AT116" i="25"/>
  <c r="AT100" i="25"/>
  <c r="BX70" i="10"/>
  <c r="Y70" i="10" s="1"/>
  <c r="AU91" i="25"/>
  <c r="BX72" i="10"/>
  <c r="Y72" i="10" s="1"/>
  <c r="AU93" i="25"/>
  <c r="AT119" i="25"/>
  <c r="AT114" i="25"/>
  <c r="AT110" i="25"/>
  <c r="BX74" i="10"/>
  <c r="Y74" i="10" s="1"/>
  <c r="AU95" i="25"/>
  <c r="AT115" i="25"/>
  <c r="AT123" i="25"/>
  <c r="AT109" i="25"/>
  <c r="BX54" i="10"/>
  <c r="Y54" i="10" s="1"/>
  <c r="AU75" i="25"/>
  <c r="BX68" i="10"/>
  <c r="Y68" i="10" s="1"/>
  <c r="AU89" i="25"/>
  <c r="BX69" i="10"/>
  <c r="Y69" i="10" s="1"/>
  <c r="AU90" i="25"/>
  <c r="Y97" i="10"/>
  <c r="AT113" i="25"/>
  <c r="AT122" i="25"/>
  <c r="AT108" i="25"/>
  <c r="Y244" i="18"/>
  <c r="Y181" i="18"/>
  <c r="AW42" i="11"/>
  <c r="AX38" i="11" s="1"/>
  <c r="Y178" i="18"/>
  <c r="Y205" i="18"/>
  <c r="Y248" i="18"/>
  <c r="Y16" i="14"/>
  <c r="BV227" i="18"/>
  <c r="BV19" i="8" s="1"/>
  <c r="Y189" i="18"/>
  <c r="Y28" i="14"/>
  <c r="Y173" i="18"/>
  <c r="Y247" i="18"/>
  <c r="Y211" i="18"/>
  <c r="Y237" i="18"/>
  <c r="Y241" i="18"/>
  <c r="BR20" i="18"/>
  <c r="W20" i="18" s="1"/>
  <c r="BR29" i="18"/>
  <c r="W29" i="18" s="1"/>
  <c r="BS96" i="18"/>
  <c r="BS100" i="18" s="1"/>
  <c r="BT32" i="17"/>
  <c r="BU29" i="17" s="1"/>
  <c r="BT17" i="17"/>
  <c r="BT41" i="6" s="1"/>
  <c r="Y14" i="10"/>
  <c r="BO43" i="9"/>
  <c r="Y32" i="6"/>
  <c r="BX65" i="10"/>
  <c r="Y65" i="10" s="1"/>
  <c r="Y94" i="10"/>
  <c r="BX52" i="10"/>
  <c r="Y52" i="10" s="1"/>
  <c r="Y81" i="10"/>
  <c r="BY206" i="18"/>
  <c r="BX174" i="18"/>
  <c r="Y174" i="18" s="1"/>
  <c r="Y147" i="18"/>
  <c r="Y202" i="18"/>
  <c r="BY148" i="18"/>
  <c r="BU19" i="8"/>
  <c r="X19" i="8" s="1"/>
  <c r="X227" i="18"/>
  <c r="X253" i="18" s="1"/>
  <c r="Y199" i="18" s="1"/>
  <c r="CA171" i="12"/>
  <c r="BZ20" i="12"/>
  <c r="BX175" i="18"/>
  <c r="Y175" i="18" s="1"/>
  <c r="Y148" i="18"/>
  <c r="Y146" i="18"/>
  <c r="CA31" i="10"/>
  <c r="BZ40" i="10"/>
  <c r="BZ159" i="10" s="1"/>
  <c r="BU97" i="18"/>
  <c r="BU62" i="20"/>
  <c r="Y87" i="10"/>
  <c r="BX228" i="18"/>
  <c r="BY165" i="18"/>
  <c r="CA29" i="10"/>
  <c r="BZ38" i="10"/>
  <c r="BZ157" i="10" s="1"/>
  <c r="Y217" i="18"/>
  <c r="V48" i="22"/>
  <c r="Y232" i="18"/>
  <c r="Y188" i="18"/>
  <c r="Y30" i="13"/>
  <c r="BX208" i="18"/>
  <c r="Y19" i="14"/>
  <c r="Y24" i="14"/>
  <c r="BX203" i="18"/>
  <c r="Y14" i="14"/>
  <c r="Y93" i="10"/>
  <c r="Y121" i="10" s="1"/>
  <c r="BW39" i="6"/>
  <c r="BW64" i="20"/>
  <c r="BY155" i="10"/>
  <c r="BU55" i="20"/>
  <c r="X55" i="20" s="1"/>
  <c r="X56" i="20"/>
  <c r="K46" i="22"/>
  <c r="M46" i="22" s="1"/>
  <c r="BW162" i="10"/>
  <c r="AE46" i="22" s="1"/>
  <c r="BW141" i="10"/>
  <c r="CA119" i="13"/>
  <c r="BZ172" i="13"/>
  <c r="BZ33" i="13" s="1"/>
  <c r="BZ165" i="18" s="1"/>
  <c r="BZ192" i="18" s="1"/>
  <c r="Y102" i="10"/>
  <c r="BZ129" i="14"/>
  <c r="BY155" i="14"/>
  <c r="BY16" i="14" s="1"/>
  <c r="Y161" i="18"/>
  <c r="Y186" i="18"/>
  <c r="BZ132" i="14"/>
  <c r="BY158" i="14"/>
  <c r="BY19" i="14" s="1"/>
  <c r="Y25" i="14"/>
  <c r="BZ134" i="14"/>
  <c r="BY160" i="14"/>
  <c r="BY21" i="14" s="1"/>
  <c r="CA99" i="13"/>
  <c r="BZ152" i="13"/>
  <c r="BZ13" i="13" s="1"/>
  <c r="BZ145" i="18" s="1"/>
  <c r="BZ172" i="18" s="1"/>
  <c r="G45" i="22"/>
  <c r="O45" i="22" s="1"/>
  <c r="BV11" i="6"/>
  <c r="BM32" i="9"/>
  <c r="BV15" i="15"/>
  <c r="BV168" i="10"/>
  <c r="BV32" i="15"/>
  <c r="BV31" i="15"/>
  <c r="BV44" i="20"/>
  <c r="BV43" i="20" s="1"/>
  <c r="BV56" i="20"/>
  <c r="BY15" i="20"/>
  <c r="BY22" i="8" s="1"/>
  <c r="CA27" i="10"/>
  <c r="BZ36" i="10"/>
  <c r="BZ155" i="10" s="1"/>
  <c r="BY207" i="18"/>
  <c r="BX156" i="18"/>
  <c r="Y24" i="13"/>
  <c r="BV29" i="15"/>
  <c r="BU27" i="7"/>
  <c r="X27" i="7" s="1"/>
  <c r="BZ144" i="14"/>
  <c r="BY170" i="14"/>
  <c r="BY31" i="14" s="1"/>
  <c r="BQ31" i="18"/>
  <c r="BQ22" i="18"/>
  <c r="BR110" i="18"/>
  <c r="BR114" i="18" s="1"/>
  <c r="G46" i="22"/>
  <c r="O46" i="22" s="1"/>
  <c r="BW168" i="10"/>
  <c r="BW44" i="20"/>
  <c r="BW43" i="20" s="1"/>
  <c r="BM46" i="9"/>
  <c r="BZ25" i="10"/>
  <c r="CA26" i="10"/>
  <c r="BZ13" i="10"/>
  <c r="V49" i="22" s="1"/>
  <c r="BZ35" i="10"/>
  <c r="BZ113" i="13"/>
  <c r="BY166" i="13"/>
  <c r="BY27" i="13" s="1"/>
  <c r="BS113" i="18"/>
  <c r="BW33" i="6"/>
  <c r="BW63" i="20"/>
  <c r="BW169" i="18" s="1"/>
  <c r="BX167" i="18"/>
  <c r="Y35" i="13"/>
  <c r="BX75" i="10"/>
  <c r="Y75" i="10" s="1"/>
  <c r="Y104" i="10"/>
  <c r="AX46" i="19"/>
  <c r="AX47" i="19" s="1"/>
  <c r="BY160" i="10"/>
  <c r="BV170" i="18"/>
  <c r="BX164" i="18"/>
  <c r="Y32" i="13"/>
  <c r="Y31" i="14"/>
  <c r="BY212" i="18"/>
  <c r="Y21" i="14"/>
  <c r="Y184" i="18"/>
  <c r="BX153" i="18"/>
  <c r="Y21" i="13"/>
  <c r="X49" i="22"/>
  <c r="BZ14" i="12"/>
  <c r="BZ15" i="12"/>
  <c r="CA131" i="14"/>
  <c r="BZ157" i="14"/>
  <c r="BZ18" i="14" s="1"/>
  <c r="BZ207" i="18" s="1"/>
  <c r="BZ234" i="18" s="1"/>
  <c r="BZ110" i="13"/>
  <c r="BY163" i="13"/>
  <c r="BY24" i="13" s="1"/>
  <c r="BY216" i="18"/>
  <c r="X43" i="20"/>
  <c r="Y32" i="14"/>
  <c r="Y14" i="13"/>
  <c r="BV169" i="18"/>
  <c r="BY57" i="16"/>
  <c r="BY60" i="16" s="1"/>
  <c r="BX20" i="16"/>
  <c r="BX24" i="18"/>
  <c r="BX33" i="18"/>
  <c r="BY258" i="18"/>
  <c r="BY266" i="18" s="1"/>
  <c r="BZ139" i="14"/>
  <c r="BY165" i="14"/>
  <c r="BY26" i="14" s="1"/>
  <c r="BX11" i="13"/>
  <c r="BZ121" i="13"/>
  <c r="BY174" i="13"/>
  <c r="BY35" i="13" s="1"/>
  <c r="BY145" i="18"/>
  <c r="BR167" i="10"/>
  <c r="BR173" i="10" s="1"/>
  <c r="BQ19" i="7"/>
  <c r="BU13" i="15"/>
  <c r="BU17" i="15" s="1"/>
  <c r="BT25" i="7"/>
  <c r="BX62" i="10"/>
  <c r="Y62" i="10" s="1"/>
  <c r="Y91" i="10"/>
  <c r="BX79" i="10"/>
  <c r="BX51" i="10"/>
  <c r="BZ154" i="14"/>
  <c r="BZ15" i="14" s="1"/>
  <c r="BZ204" i="18" s="1"/>
  <c r="BZ231" i="18" s="1"/>
  <c r="CA128" i="14"/>
  <c r="BZ148" i="14"/>
  <c r="BY174" i="14"/>
  <c r="BY35" i="14" s="1"/>
  <c r="CA32" i="10"/>
  <c r="BZ41" i="10"/>
  <c r="BZ160" i="10" s="1"/>
  <c r="BX233" i="18"/>
  <c r="Y233" i="18" s="1"/>
  <c r="Y206" i="18"/>
  <c r="BZ118" i="13"/>
  <c r="BY171" i="13"/>
  <c r="BY32" i="13" s="1"/>
  <c r="Y13" i="14"/>
  <c r="Y98" i="10"/>
  <c r="BZ107" i="13"/>
  <c r="BY160" i="13"/>
  <c r="BY21" i="13" s="1"/>
  <c r="Y21" i="12"/>
  <c r="CB62" i="12"/>
  <c r="CA13" i="12"/>
  <c r="Z13" i="12" s="1"/>
  <c r="BT25" i="18"/>
  <c r="BT34" i="18"/>
  <c r="BU142" i="18"/>
  <c r="BU196" i="18" s="1"/>
  <c r="CA140" i="14"/>
  <c r="BZ166" i="14"/>
  <c r="BZ27" i="14" s="1"/>
  <c r="BZ216" i="18" s="1"/>
  <c r="BZ243" i="18" s="1"/>
  <c r="BU170" i="10"/>
  <c r="BU171" i="10"/>
  <c r="Y85" i="10"/>
  <c r="W112" i="18"/>
  <c r="Y28" i="12"/>
  <c r="BR17" i="8"/>
  <c r="W17" i="8" s="1"/>
  <c r="W113" i="18"/>
  <c r="Y213" i="18"/>
  <c r="BY219" i="18"/>
  <c r="BX215" i="18"/>
  <c r="Y26" i="14"/>
  <c r="BX171" i="18"/>
  <c r="Y144" i="18"/>
  <c r="BW34" i="16"/>
  <c r="BW35" i="16"/>
  <c r="BX32" i="16" s="1"/>
  <c r="BY147" i="18"/>
  <c r="BU199" i="18"/>
  <c r="BU253" i="18" s="1"/>
  <c r="BT26" i="18"/>
  <c r="BT35" i="18"/>
  <c r="BG47" i="9"/>
  <c r="BP20" i="6"/>
  <c r="Q39" i="22" s="1"/>
  <c r="BY204" i="18"/>
  <c r="BX224" i="18"/>
  <c r="Y35" i="14"/>
  <c r="BY164" i="13"/>
  <c r="BY25" i="13" s="1"/>
  <c r="BZ111" i="13"/>
  <c r="Y210" i="18"/>
  <c r="Y89" i="10"/>
  <c r="BX38" i="6"/>
  <c r="Y22" i="12"/>
  <c r="BY163" i="14"/>
  <c r="BY24" i="14" s="1"/>
  <c r="BZ137" i="14"/>
  <c r="Y48" i="22"/>
  <c r="BY29" i="12"/>
  <c r="BY28" i="12"/>
  <c r="Y201" i="18"/>
  <c r="BX182" i="18"/>
  <c r="Y182" i="18" s="1"/>
  <c r="Y155" i="18"/>
  <c r="BW15" i="20"/>
  <c r="Y16" i="20"/>
  <c r="BX152" i="18"/>
  <c r="Y20" i="13"/>
  <c r="Y162" i="18"/>
  <c r="Y240" i="18"/>
  <c r="CA143" i="14"/>
  <c r="BZ169" i="14"/>
  <c r="BZ30" i="14" s="1"/>
  <c r="BZ219" i="18" s="1"/>
  <c r="BZ246" i="18" s="1"/>
  <c r="BX246" i="18"/>
  <c r="Y246" i="18" s="1"/>
  <c r="Y219" i="18"/>
  <c r="BZ13" i="19"/>
  <c r="BZ16" i="19" s="1"/>
  <c r="BY36" i="7"/>
  <c r="Y100" i="10"/>
  <c r="CA102" i="13"/>
  <c r="BZ155" i="13"/>
  <c r="BZ16" i="13" s="1"/>
  <c r="BZ148" i="18" s="1"/>
  <c r="BZ175" i="18" s="1"/>
  <c r="BY26" i="7"/>
  <c r="BZ21" i="15"/>
  <c r="BZ25" i="15" s="1"/>
  <c r="G66" i="16"/>
  <c r="H63" i="16" s="1"/>
  <c r="H66" i="16" s="1"/>
  <c r="I63" i="16" s="1"/>
  <c r="I66" i="16" s="1"/>
  <c r="BU42" i="20"/>
  <c r="BU50" i="20" s="1"/>
  <c r="BT52" i="7"/>
  <c r="BZ162" i="14"/>
  <c r="BZ23" i="14" s="1"/>
  <c r="BZ212" i="18" s="1"/>
  <c r="BZ239" i="18" s="1"/>
  <c r="CA136" i="14"/>
  <c r="CA101" i="13"/>
  <c r="BZ154" i="13"/>
  <c r="BZ15" i="13" s="1"/>
  <c r="BZ147" i="18" s="1"/>
  <c r="BZ174" i="18" s="1"/>
  <c r="W16" i="16"/>
  <c r="BR22" i="6"/>
  <c r="W22" i="6" s="1"/>
  <c r="Y220" i="18"/>
  <c r="BZ117" i="13"/>
  <c r="BY170" i="13"/>
  <c r="BY31" i="13" s="1"/>
  <c r="BZ105" i="13"/>
  <c r="BY158" i="13"/>
  <c r="BY19" i="13" s="1"/>
  <c r="BZ141" i="14"/>
  <c r="BY167" i="14"/>
  <c r="BY28" i="14" s="1"/>
  <c r="Y101" i="10"/>
  <c r="BV13" i="20"/>
  <c r="BV19" i="20" s="1"/>
  <c r="BU29" i="7"/>
  <c r="X29" i="7" s="1"/>
  <c r="BU49" i="7"/>
  <c r="X49" i="7" s="1"/>
  <c r="BX160" i="18"/>
  <c r="Y28" i="13"/>
  <c r="CH47" i="16"/>
  <c r="CI44" i="16" s="1"/>
  <c r="CI46" i="16" s="1"/>
  <c r="CI47" i="16" s="1"/>
  <c r="CJ44" i="16" s="1"/>
  <c r="CJ46" i="16" s="1"/>
  <c r="CJ47" i="16" s="1"/>
  <c r="CK44" i="16" s="1"/>
  <c r="BZ151" i="14"/>
  <c r="BZ12" i="14" s="1"/>
  <c r="CA125" i="14"/>
  <c r="CA116" i="12"/>
  <c r="BZ27" i="12"/>
  <c r="BY158" i="10"/>
  <c r="Y84" i="10"/>
  <c r="Y14" i="20"/>
  <c r="X35" i="16"/>
  <c r="Y32" i="16" s="1"/>
  <c r="BZ106" i="13"/>
  <c r="BY159" i="13"/>
  <c r="BY20" i="13" s="1"/>
  <c r="BS15" i="8"/>
  <c r="BZ146" i="14"/>
  <c r="BY172" i="14"/>
  <c r="BY33" i="14" s="1"/>
  <c r="Y193" i="18"/>
  <c r="Y29" i="13"/>
  <c r="Y92" i="10"/>
  <c r="Y80" i="10"/>
  <c r="BX239" i="18"/>
  <c r="Y239" i="18" s="1"/>
  <c r="Y212" i="18"/>
  <c r="BX53" i="10"/>
  <c r="Y53" i="10" s="1"/>
  <c r="Y82" i="10"/>
  <c r="CA98" i="13"/>
  <c r="BZ151" i="13"/>
  <c r="BZ12" i="13" s="1"/>
  <c r="BR17" i="16"/>
  <c r="W40" i="16"/>
  <c r="BS76" i="16"/>
  <c r="BS77" i="16" s="1"/>
  <c r="BT74" i="16" s="1"/>
  <c r="BZ115" i="13"/>
  <c r="BY168" i="13"/>
  <c r="BY29" i="13" s="1"/>
  <c r="Y22" i="14"/>
  <c r="BX245" i="18"/>
  <c r="Y245" i="18" s="1"/>
  <c r="Y218" i="18"/>
  <c r="Y83" i="10"/>
  <c r="BY173" i="14"/>
  <c r="BY34" i="14" s="1"/>
  <c r="BZ147" i="14"/>
  <c r="BY167" i="13"/>
  <c r="BY28" i="13" s="1"/>
  <c r="BZ114" i="13"/>
  <c r="Y99" i="10"/>
  <c r="BY201" i="18"/>
  <c r="BY156" i="10"/>
  <c r="BY155" i="18"/>
  <c r="BY21" i="6"/>
  <c r="CA30" i="10"/>
  <c r="BZ39" i="10"/>
  <c r="BZ158" i="10" s="1"/>
  <c r="BH47" i="9"/>
  <c r="BQ20" i="6"/>
  <c r="Q40" i="22" s="1"/>
  <c r="BY164" i="14"/>
  <c r="BY25" i="14" s="1"/>
  <c r="BZ138" i="14"/>
  <c r="F24" i="17"/>
  <c r="F25" i="17" s="1"/>
  <c r="G22" i="17" s="1"/>
  <c r="R25" i="17"/>
  <c r="S22" i="17" s="1"/>
  <c r="BX222" i="18"/>
  <c r="Y33" i="14"/>
  <c r="BS17" i="17"/>
  <c r="BZ103" i="13"/>
  <c r="BY156" i="13"/>
  <c r="BY17" i="13" s="1"/>
  <c r="BZ120" i="13"/>
  <c r="BY173" i="13"/>
  <c r="BY34" i="13" s="1"/>
  <c r="BZ108" i="13"/>
  <c r="BY161" i="13"/>
  <c r="BY22" i="13" s="1"/>
  <c r="Y88" i="10"/>
  <c r="W77" i="16"/>
  <c r="X74" i="16" s="1"/>
  <c r="F98" i="16"/>
  <c r="F99" i="16" s="1"/>
  <c r="G96" i="16" s="1"/>
  <c r="G99" i="16" s="1"/>
  <c r="H96" i="16" s="1"/>
  <c r="H99" i="16" s="1"/>
  <c r="I96" i="16" s="1"/>
  <c r="I98" i="16"/>
  <c r="AD99" i="16"/>
  <c r="G87" i="16"/>
  <c r="G88" i="16" s="1"/>
  <c r="H85" i="16" s="1"/>
  <c r="H87" i="16"/>
  <c r="BY144" i="18"/>
  <c r="AD88" i="16"/>
  <c r="BS40" i="16"/>
  <c r="BS41" i="16"/>
  <c r="BT38" i="16" s="1"/>
  <c r="BX21" i="18"/>
  <c r="Y21" i="18" s="1"/>
  <c r="BY103" i="18"/>
  <c r="BY107" i="18" s="1"/>
  <c r="BX30" i="18"/>
  <c r="Y30" i="18" s="1"/>
  <c r="Y229" i="18"/>
  <c r="AR50" i="9"/>
  <c r="AR41" i="9" s="1"/>
  <c r="AC24" i="22" s="1"/>
  <c r="BA37" i="6"/>
  <c r="S24" i="22" s="1"/>
  <c r="BY171" i="14"/>
  <c r="BY32" i="14" s="1"/>
  <c r="BZ145" i="14"/>
  <c r="BZ100" i="13"/>
  <c r="BY153" i="13"/>
  <c r="BY14" i="13" s="1"/>
  <c r="BY218" i="18"/>
  <c r="BX150" i="18"/>
  <c r="Y18" i="13"/>
  <c r="AY59" i="19"/>
  <c r="AY60" i="19" s="1"/>
  <c r="AY41" i="19" s="1"/>
  <c r="AY42" i="19" s="1"/>
  <c r="BC26" i="16"/>
  <c r="BC28" i="16" s="1"/>
  <c r="R28" i="16" s="1"/>
  <c r="BB14" i="16"/>
  <c r="BB13" i="7" s="1"/>
  <c r="Y238" i="18"/>
  <c r="BZ159" i="14"/>
  <c r="BZ20" i="14" s="1"/>
  <c r="BZ209" i="18" s="1"/>
  <c r="BZ236" i="18" s="1"/>
  <c r="CA133" i="14"/>
  <c r="Y103" i="10"/>
  <c r="CA28" i="10"/>
  <c r="BZ37" i="10"/>
  <c r="BZ156" i="10" s="1"/>
  <c r="CA109" i="13"/>
  <c r="BZ162" i="13"/>
  <c r="BZ23" i="13" s="1"/>
  <c r="BZ155" i="18" s="1"/>
  <c r="BZ182" i="18" s="1"/>
  <c r="BY165" i="13"/>
  <c r="BY26" i="13" s="1"/>
  <c r="BZ112" i="13"/>
  <c r="BB14" i="17"/>
  <c r="BB35" i="6"/>
  <c r="BU23" i="18"/>
  <c r="BU32" i="18"/>
  <c r="BV117" i="18"/>
  <c r="BV139" i="18" s="1"/>
  <c r="Y195" i="18"/>
  <c r="BX236" i="18"/>
  <c r="Y236" i="18" s="1"/>
  <c r="Y209" i="18"/>
  <c r="L47" i="22"/>
  <c r="BX14" i="10"/>
  <c r="N47" i="22" s="1"/>
  <c r="BX143" i="10"/>
  <c r="BZ156" i="14"/>
  <c r="BZ17" i="14" s="1"/>
  <c r="BZ206" i="18" s="1"/>
  <c r="BZ233" i="18" s="1"/>
  <c r="CA130" i="14"/>
  <c r="Y250" i="18"/>
  <c r="BY152" i="14"/>
  <c r="BY13" i="14" s="1"/>
  <c r="BZ126" i="14"/>
  <c r="CA142" i="14"/>
  <c r="BZ168" i="14"/>
  <c r="BZ29" i="14" s="1"/>
  <c r="BZ218" i="18" s="1"/>
  <c r="BZ245" i="18" s="1"/>
  <c r="BZ104" i="13"/>
  <c r="BY157" i="13"/>
  <c r="BY18" i="13" s="1"/>
  <c r="BB18" i="16"/>
  <c r="Z48" i="22"/>
  <c r="BY21" i="12"/>
  <c r="BY22" i="12"/>
  <c r="BY14" i="20" s="1"/>
  <c r="BZ135" i="14"/>
  <c r="BY161" i="14"/>
  <c r="BY22" i="14" s="1"/>
  <c r="BY209" i="18"/>
  <c r="BX172" i="18"/>
  <c r="Y172" i="18" s="1"/>
  <c r="Y145" i="18"/>
  <c r="Y25" i="13"/>
  <c r="Y96" i="10"/>
  <c r="BY159" i="10"/>
  <c r="BU30" i="15"/>
  <c r="BU26" i="6"/>
  <c r="X31" i="15"/>
  <c r="BX11" i="14"/>
  <c r="Y214" i="18"/>
  <c r="BY157" i="10"/>
  <c r="BX158" i="18"/>
  <c r="Y26" i="13"/>
  <c r="BY86" i="10"/>
  <c r="AV78" i="25" s="1"/>
  <c r="BY88" i="10"/>
  <c r="AV80" i="25" s="1"/>
  <c r="BY99" i="10"/>
  <c r="AV91" i="25" s="1"/>
  <c r="BY102" i="10"/>
  <c r="AV94" i="25" s="1"/>
  <c r="BY87" i="10"/>
  <c r="AV79" i="25" s="1"/>
  <c r="BY34" i="10"/>
  <c r="BY84" i="10"/>
  <c r="AV76" i="25" s="1"/>
  <c r="BY101" i="10"/>
  <c r="AV93" i="25" s="1"/>
  <c r="BY95" i="10"/>
  <c r="AV87" i="25" s="1"/>
  <c r="BY92" i="10"/>
  <c r="AV84" i="25" s="1"/>
  <c r="BY104" i="10"/>
  <c r="AV96" i="25" s="1"/>
  <c r="BY91" i="10"/>
  <c r="AV83" i="25" s="1"/>
  <c r="BY96" i="10"/>
  <c r="AV88" i="25" s="1"/>
  <c r="BY103" i="10"/>
  <c r="AV95" i="25" s="1"/>
  <c r="BY82" i="10"/>
  <c r="AV74" i="25" s="1"/>
  <c r="BY81" i="10"/>
  <c r="AV73" i="25" s="1"/>
  <c r="BY94" i="10"/>
  <c r="AV86" i="25" s="1"/>
  <c r="BY100" i="10"/>
  <c r="AV92" i="25" s="1"/>
  <c r="BY80" i="10"/>
  <c r="AV72" i="25" s="1"/>
  <c r="BY98" i="10"/>
  <c r="AV90" i="25" s="1"/>
  <c r="BY93" i="10"/>
  <c r="AV85" i="25" s="1"/>
  <c r="BY85" i="10"/>
  <c r="AV77" i="25" s="1"/>
  <c r="BY83" i="10"/>
  <c r="AV75" i="25" s="1"/>
  <c r="BY154" i="10"/>
  <c r="BY97" i="10"/>
  <c r="AV89" i="25" s="1"/>
  <c r="BY90" i="10"/>
  <c r="AV82" i="25" s="1"/>
  <c r="BY89" i="10"/>
  <c r="AV81" i="25" s="1"/>
  <c r="BZ116" i="13"/>
  <c r="BY169" i="13"/>
  <c r="BY30" i="13" s="1"/>
  <c r="BU18" i="8"/>
  <c r="X18" i="8" s="1"/>
  <c r="X170" i="18"/>
  <c r="X196" i="18" s="1"/>
  <c r="Y142" i="18" s="1"/>
  <c r="BY153" i="14"/>
  <c r="BY14" i="14" s="1"/>
  <c r="BZ127" i="14"/>
  <c r="BY175" i="13"/>
  <c r="BY36" i="13" s="1"/>
  <c r="BZ122" i="13"/>
  <c r="BC25" i="17"/>
  <c r="BC16" i="17"/>
  <c r="AW365" i="11"/>
  <c r="AX361" i="11" s="1"/>
  <c r="AW433" i="11"/>
  <c r="AX429" i="11" s="1"/>
  <c r="AW399" i="11"/>
  <c r="AX395" i="11" s="1"/>
  <c r="CJ51" i="14"/>
  <c r="AW127" i="11"/>
  <c r="AX123" i="11" s="1"/>
  <c r="AW161" i="11"/>
  <c r="AX157" i="11" s="1"/>
  <c r="AW331" i="11"/>
  <c r="AX327" i="11" s="1"/>
  <c r="AW229" i="11"/>
  <c r="AX225" i="11" s="1"/>
  <c r="AT47" i="6"/>
  <c r="H17" i="22"/>
  <c r="AW280" i="11"/>
  <c r="AX276" i="11" s="1"/>
  <c r="AY438" i="11"/>
  <c r="AY47" i="11"/>
  <c r="AY98" i="11"/>
  <c r="AY183" i="11"/>
  <c r="P390" i="11"/>
  <c r="AW79" i="18"/>
  <c r="P79" i="18" s="1"/>
  <c r="P52" i="18"/>
  <c r="AS71" i="20"/>
  <c r="AS24" i="8"/>
  <c r="AX65" i="11"/>
  <c r="AY61" i="11" s="1"/>
  <c r="AX56" i="11"/>
  <c r="AX396" i="11"/>
  <c r="AJ33" i="20"/>
  <c r="AW40" i="18"/>
  <c r="AW68" i="18"/>
  <c r="P41" i="18"/>
  <c r="AW92" i="18"/>
  <c r="P92" i="18" s="1"/>
  <c r="P65" i="18"/>
  <c r="CJ57" i="14"/>
  <c r="CK57" i="14" s="1"/>
  <c r="AX107" i="11"/>
  <c r="AX116" i="11"/>
  <c r="AY112" i="11" s="1"/>
  <c r="P59" i="11"/>
  <c r="Q55" i="11" s="1"/>
  <c r="CF45" i="14"/>
  <c r="AJ20" i="19"/>
  <c r="AI37" i="7"/>
  <c r="AI54" i="7" s="1"/>
  <c r="AX90" i="11"/>
  <c r="CF50" i="14"/>
  <c r="AW85" i="18"/>
  <c r="P85" i="18" s="1"/>
  <c r="P58" i="18"/>
  <c r="AW178" i="11"/>
  <c r="AX174" i="11" s="1"/>
  <c r="AW69" i="18"/>
  <c r="P69" i="18" s="1"/>
  <c r="P42" i="18"/>
  <c r="AW59" i="11"/>
  <c r="AX55" i="11" s="1"/>
  <c r="AX141" i="11"/>
  <c r="P254" i="11"/>
  <c r="P246" i="11"/>
  <c r="Q242" i="11" s="1"/>
  <c r="AX328" i="11"/>
  <c r="CI47" i="14"/>
  <c r="AX22" i="11"/>
  <c r="P237" i="11"/>
  <c r="P229" i="11"/>
  <c r="Q225" i="11" s="1"/>
  <c r="P186" i="11"/>
  <c r="P178" i="11"/>
  <c r="Q174" i="11" s="1"/>
  <c r="CF52" i="14"/>
  <c r="AX371" i="11"/>
  <c r="AY367" i="11" s="1"/>
  <c r="AX362" i="11"/>
  <c r="CJ60" i="14"/>
  <c r="AW72" i="18"/>
  <c r="P72" i="18" s="1"/>
  <c r="P45" i="18"/>
  <c r="AY404" i="11"/>
  <c r="AW382" i="11"/>
  <c r="AX378" i="11" s="1"/>
  <c r="P380" i="11"/>
  <c r="P382" i="11" s="1"/>
  <c r="Q378" i="11" s="1"/>
  <c r="AW70" i="18"/>
  <c r="P70" i="18" s="1"/>
  <c r="P43" i="18"/>
  <c r="P67" i="11"/>
  <c r="P135" i="11"/>
  <c r="P127" i="11"/>
  <c r="Q123" i="11" s="1"/>
  <c r="AX294" i="11"/>
  <c r="CF62" i="14"/>
  <c r="AX379" i="11"/>
  <c r="AX209" i="11"/>
  <c r="AJ24" i="20"/>
  <c r="AK36" i="20"/>
  <c r="CJ61" i="14"/>
  <c r="P356" i="11"/>
  <c r="P348" i="11"/>
  <c r="Q344" i="11" s="1"/>
  <c r="AY234" i="11"/>
  <c r="AY166" i="11"/>
  <c r="AW91" i="18"/>
  <c r="P91" i="18" s="1"/>
  <c r="P64" i="18"/>
  <c r="CF48" i="14"/>
  <c r="P152" i="11"/>
  <c r="P144" i="11"/>
  <c r="Q140" i="11" s="1"/>
  <c r="P118" i="11"/>
  <c r="P110" i="11"/>
  <c r="Q106" i="11" s="1"/>
  <c r="AW80" i="18"/>
  <c r="P80" i="18" s="1"/>
  <c r="P53" i="18"/>
  <c r="AW81" i="18"/>
  <c r="P81" i="18" s="1"/>
  <c r="P54" i="18"/>
  <c r="AW212" i="11"/>
  <c r="AX208" i="11" s="1"/>
  <c r="P161" i="11"/>
  <c r="Q157" i="11" s="1"/>
  <c r="AK9" i="9"/>
  <c r="AK10" i="9" s="1"/>
  <c r="AX192" i="11"/>
  <c r="AX201" i="11"/>
  <c r="AY197" i="11" s="1"/>
  <c r="AV13" i="18"/>
  <c r="AV14" i="8"/>
  <c r="P203" i="11"/>
  <c r="CF46" i="14"/>
  <c r="AX226" i="11"/>
  <c r="AX235" i="11"/>
  <c r="AY231" i="11" s="1"/>
  <c r="AX133" i="11"/>
  <c r="AY129" i="11" s="1"/>
  <c r="AX124" i="11"/>
  <c r="AW87" i="18"/>
  <c r="P87" i="18" s="1"/>
  <c r="P60" i="18"/>
  <c r="AX405" i="11"/>
  <c r="AY401" i="11" s="1"/>
  <c r="AW77" i="18"/>
  <c r="P77" i="18" s="1"/>
  <c r="P50" i="18"/>
  <c r="AX311" i="11"/>
  <c r="AW76" i="18"/>
  <c r="P76" i="18" s="1"/>
  <c r="P49" i="18"/>
  <c r="P407" i="11"/>
  <c r="P399" i="11"/>
  <c r="Q395" i="11" s="1"/>
  <c r="AM34" i="9"/>
  <c r="AV13" i="6"/>
  <c r="AX345" i="11"/>
  <c r="AJ34" i="8"/>
  <c r="AJ30" i="19"/>
  <c r="AY285" i="11"/>
  <c r="AW263" i="11"/>
  <c r="AX259" i="11" s="1"/>
  <c r="P262" i="11"/>
  <c r="AW195" i="11"/>
  <c r="AX191" i="11" s="1"/>
  <c r="P193" i="11"/>
  <c r="P195" i="11" s="1"/>
  <c r="Q191" i="11" s="1"/>
  <c r="AU43" i="6"/>
  <c r="W18" i="22" s="1"/>
  <c r="AY421" i="11"/>
  <c r="AY217" i="11"/>
  <c r="AY200" i="11"/>
  <c r="AY387" i="11"/>
  <c r="AW82" i="18"/>
  <c r="P82" i="18" s="1"/>
  <c r="P55" i="18"/>
  <c r="AW78" i="18"/>
  <c r="P78" i="18" s="1"/>
  <c r="P51" i="18"/>
  <c r="AX158" i="11"/>
  <c r="AX167" i="11"/>
  <c r="AY163" i="11" s="1"/>
  <c r="P33" i="11"/>
  <c r="P288" i="11"/>
  <c r="P280" i="11"/>
  <c r="Q276" i="11" s="1"/>
  <c r="P305" i="11"/>
  <c r="AW73" i="18"/>
  <c r="P73" i="18" s="1"/>
  <c r="P46" i="18"/>
  <c r="AW74" i="18"/>
  <c r="P74" i="18" s="1"/>
  <c r="P47" i="18"/>
  <c r="P339" i="11"/>
  <c r="P331" i="11"/>
  <c r="Q327" i="11" s="1"/>
  <c r="AW144" i="11"/>
  <c r="AX140" i="11" s="1"/>
  <c r="CF55" i="14"/>
  <c r="AY149" i="11"/>
  <c r="AY115" i="11"/>
  <c r="AW71" i="18"/>
  <c r="P71" i="18" s="1"/>
  <c r="P44" i="18"/>
  <c r="AY251" i="11"/>
  <c r="AX422" i="11"/>
  <c r="AY418" i="11" s="1"/>
  <c r="AX413" i="11"/>
  <c r="AY30" i="11"/>
  <c r="AX243" i="11"/>
  <c r="AX252" i="11"/>
  <c r="AY248" i="11" s="1"/>
  <c r="AY319" i="11"/>
  <c r="AY336" i="11"/>
  <c r="AY132" i="11"/>
  <c r="AY268" i="11"/>
  <c r="P220" i="11"/>
  <c r="P212" i="11"/>
  <c r="Q208" i="11" s="1"/>
  <c r="AX277" i="11"/>
  <c r="AW15" i="11"/>
  <c r="P24" i="11"/>
  <c r="CF58" i="14"/>
  <c r="P433" i="11"/>
  <c r="Q429" i="11" s="1"/>
  <c r="Z26" i="9"/>
  <c r="Z28" i="9" s="1"/>
  <c r="Z29" i="9" s="1"/>
  <c r="Z20" i="9"/>
  <c r="AX337" i="11"/>
  <c r="AY333" i="11" s="1"/>
  <c r="AW297" i="11"/>
  <c r="AX293" i="11" s="1"/>
  <c r="P295" i="11"/>
  <c r="P297" i="11" s="1"/>
  <c r="Q293" i="11" s="1"/>
  <c r="AW75" i="18"/>
  <c r="P75" i="18" s="1"/>
  <c r="P48" i="18"/>
  <c r="AX39" i="11"/>
  <c r="P373" i="11"/>
  <c r="P365" i="11"/>
  <c r="Q361" i="11" s="1"/>
  <c r="P314" i="11"/>
  <c r="Q310" i="11" s="1"/>
  <c r="O44" i="6"/>
  <c r="O46" i="6"/>
  <c r="O47" i="6" s="1"/>
  <c r="AY302" i="11"/>
  <c r="P424" i="11"/>
  <c r="P416" i="11"/>
  <c r="Q412" i="11" s="1"/>
  <c r="AW59" i="20"/>
  <c r="P13" i="11"/>
  <c r="AM39" i="9"/>
  <c r="CK54" i="14"/>
  <c r="AW83" i="18"/>
  <c r="P83" i="18" s="1"/>
  <c r="P56" i="18"/>
  <c r="AW76" i="11"/>
  <c r="AX72" i="11" s="1"/>
  <c r="CJ49" i="14"/>
  <c r="CK56" i="14"/>
  <c r="CF59" i="14"/>
  <c r="AW90" i="18"/>
  <c r="P90" i="18" s="1"/>
  <c r="P63" i="18"/>
  <c r="AW348" i="11"/>
  <c r="AX344" i="11" s="1"/>
  <c r="P42" i="11"/>
  <c r="Q38" i="11" s="1"/>
  <c r="AW93" i="11"/>
  <c r="AX89" i="11" s="1"/>
  <c r="P271" i="11"/>
  <c r="AW89" i="18"/>
  <c r="P89" i="18" s="1"/>
  <c r="P62" i="18"/>
  <c r="AY353" i="11"/>
  <c r="P101" i="11"/>
  <c r="P93" i="11"/>
  <c r="Q89" i="11" s="1"/>
  <c r="AX430" i="11"/>
  <c r="AX439" i="11"/>
  <c r="AY435" i="11" s="1"/>
  <c r="AY370" i="11"/>
  <c r="AY64" i="11"/>
  <c r="AY81" i="11"/>
  <c r="CK53" i="14"/>
  <c r="CL53" i="14" s="1"/>
  <c r="AW14" i="11"/>
  <c r="P23" i="11"/>
  <c r="AW110" i="11"/>
  <c r="AX106" i="11" s="1"/>
  <c r="AW25" i="11"/>
  <c r="CF44" i="13"/>
  <c r="AW246" i="11"/>
  <c r="AX242" i="11" s="1"/>
  <c r="P84" i="11"/>
  <c r="P76" i="11"/>
  <c r="Q72" i="11" s="1"/>
  <c r="AW84" i="18"/>
  <c r="P84" i="18" s="1"/>
  <c r="P57" i="18"/>
  <c r="AX73" i="11"/>
  <c r="AX175" i="11"/>
  <c r="AX184" i="11"/>
  <c r="AY180" i="11" s="1"/>
  <c r="AW88" i="18"/>
  <c r="P88" i="18" s="1"/>
  <c r="P61" i="18"/>
  <c r="AW86" i="18"/>
  <c r="P86" i="18" s="1"/>
  <c r="P59" i="18"/>
  <c r="AX260" i="11"/>
  <c r="AV93" i="18"/>
  <c r="AW416" i="11"/>
  <c r="AX412" i="11" s="1"/>
  <c r="BN32" i="9" l="1"/>
  <c r="BW15" i="15"/>
  <c r="BW56" i="20"/>
  <c r="BW55" i="20" s="1"/>
  <c r="BW31" i="15"/>
  <c r="BW26" i="6" s="1"/>
  <c r="BN38" i="9" s="1"/>
  <c r="Y128" i="10"/>
  <c r="BW11" i="6"/>
  <c r="Y111" i="10"/>
  <c r="Y123" i="10"/>
  <c r="Y114" i="10"/>
  <c r="AU29" i="6"/>
  <c r="Y124" i="10"/>
  <c r="Y130" i="10"/>
  <c r="H88" i="16"/>
  <c r="I85" i="16" s="1"/>
  <c r="I88" i="16" s="1"/>
  <c r="BZ20" i="8"/>
  <c r="BX143" i="18"/>
  <c r="Y143" i="18" s="1"/>
  <c r="X57" i="20"/>
  <c r="Y116" i="10"/>
  <c r="Y112" i="10"/>
  <c r="AU108" i="25"/>
  <c r="AU110" i="25"/>
  <c r="Y125" i="10"/>
  <c r="AU119" i="25"/>
  <c r="AU118" i="25"/>
  <c r="AU114" i="25"/>
  <c r="AU106" i="25"/>
  <c r="AU120" i="25"/>
  <c r="BY153" i="10"/>
  <c r="AD48" i="22" s="1"/>
  <c r="AU109" i="25"/>
  <c r="AC46" i="16"/>
  <c r="AC47" i="16" s="1"/>
  <c r="AD44" i="16" s="1"/>
  <c r="AU103" i="25"/>
  <c r="AU104" i="25"/>
  <c r="AU100" i="25"/>
  <c r="AU115" i="25"/>
  <c r="AU122" i="25"/>
  <c r="AU107" i="25"/>
  <c r="AU121" i="25"/>
  <c r="AU113" i="25"/>
  <c r="AU101" i="25"/>
  <c r="AV99" i="25"/>
  <c r="AV105" i="25"/>
  <c r="AV115" i="25"/>
  <c r="AV101" i="25"/>
  <c r="AV106" i="25"/>
  <c r="AV107" i="25"/>
  <c r="AV108" i="25"/>
  <c r="AV100" i="25"/>
  <c r="AV104" i="25"/>
  <c r="AV111" i="25"/>
  <c r="AV113" i="25"/>
  <c r="AV119" i="25"/>
  <c r="AV112" i="25"/>
  <c r="AV120" i="25"/>
  <c r="AV121" i="25"/>
  <c r="AV103" i="25"/>
  <c r="AV122" i="25"/>
  <c r="AV109" i="25"/>
  <c r="AV123" i="25"/>
  <c r="AV110" i="25"/>
  <c r="AV114" i="25"/>
  <c r="AV116" i="25"/>
  <c r="AV117" i="25"/>
  <c r="AV118" i="25"/>
  <c r="AU111" i="25"/>
  <c r="AU112" i="25"/>
  <c r="AU102" i="25"/>
  <c r="AU123" i="25"/>
  <c r="AU105" i="25"/>
  <c r="AU117" i="25"/>
  <c r="AU99" i="25"/>
  <c r="AV102" i="25"/>
  <c r="AU116" i="25"/>
  <c r="BY11" i="14"/>
  <c r="BY39" i="6" s="1"/>
  <c r="Y11" i="14"/>
  <c r="BY11" i="13"/>
  <c r="BY33" i="6" s="1"/>
  <c r="W20" i="6"/>
  <c r="AY44" i="19"/>
  <c r="AX40" i="7"/>
  <c r="AZ39" i="19"/>
  <c r="BV42" i="20"/>
  <c r="BV50" i="20" s="1"/>
  <c r="BU52" i="7"/>
  <c r="X52" i="7" s="1"/>
  <c r="BZ16" i="20"/>
  <c r="BY64" i="20"/>
  <c r="Y131" i="10"/>
  <c r="BX249" i="18"/>
  <c r="Y249" i="18" s="1"/>
  <c r="Y222" i="18"/>
  <c r="BT76" i="16"/>
  <c r="BT16" i="16" s="1"/>
  <c r="BY168" i="18"/>
  <c r="BY68" i="10"/>
  <c r="BY53" i="10"/>
  <c r="BY58" i="10"/>
  <c r="BB40" i="6"/>
  <c r="BB15" i="16"/>
  <c r="AS17" i="9" s="1"/>
  <c r="AS18" i="9" s="1"/>
  <c r="BB31" i="6"/>
  <c r="R25" i="22" s="1"/>
  <c r="BY221" i="18"/>
  <c r="BS41" i="6"/>
  <c r="CA115" i="13"/>
  <c r="BZ168" i="13"/>
  <c r="BZ29" i="13" s="1"/>
  <c r="BZ161" i="18" s="1"/>
  <c r="BZ188" i="18" s="1"/>
  <c r="BZ201" i="18"/>
  <c r="BZ167" i="14"/>
  <c r="BZ28" i="14" s="1"/>
  <c r="BZ217" i="18" s="1"/>
  <c r="BZ244" i="18" s="1"/>
  <c r="CA141" i="14"/>
  <c r="CB101" i="13"/>
  <c r="CA154" i="13"/>
  <c r="CA15" i="13" s="1"/>
  <c r="CA147" i="18" s="1"/>
  <c r="CA174" i="18" s="1"/>
  <c r="BZ36" i="7"/>
  <c r="CA13" i="19"/>
  <c r="CA16" i="19" s="1"/>
  <c r="BW22" i="8"/>
  <c r="Y22" i="8" s="1"/>
  <c r="Y15" i="20"/>
  <c r="BZ163" i="14"/>
  <c r="BZ24" i="14" s="1"/>
  <c r="BZ213" i="18" s="1"/>
  <c r="BZ240" i="18" s="1"/>
  <c r="CA137" i="14"/>
  <c r="CA107" i="13"/>
  <c r="BZ160" i="13"/>
  <c r="BZ21" i="13" s="1"/>
  <c r="BZ153" i="18" s="1"/>
  <c r="BZ180" i="18" s="1"/>
  <c r="CB32" i="10"/>
  <c r="CA41" i="10"/>
  <c r="BX63" i="20"/>
  <c r="BX33" i="6"/>
  <c r="BZ57" i="16"/>
  <c r="BZ60" i="16" s="1"/>
  <c r="BY20" i="16"/>
  <c r="BY14" i="7" s="1"/>
  <c r="CA110" i="13"/>
  <c r="BZ163" i="13"/>
  <c r="BZ24" i="13" s="1"/>
  <c r="BZ156" i="18" s="1"/>
  <c r="BZ183" i="18" s="1"/>
  <c r="BV18" i="8"/>
  <c r="BS17" i="8"/>
  <c r="BV26" i="6"/>
  <c r="BV30" i="15"/>
  <c r="BY210" i="18"/>
  <c r="BX230" i="18"/>
  <c r="Y230" i="18" s="1"/>
  <c r="Y203" i="18"/>
  <c r="CB171" i="12"/>
  <c r="CA20" i="12"/>
  <c r="BU31" i="17"/>
  <c r="BU32" i="17" s="1"/>
  <c r="BV29" i="17" s="1"/>
  <c r="AY32" i="8"/>
  <c r="CB30" i="10"/>
  <c r="CA39" i="10"/>
  <c r="CA158" i="10" s="1"/>
  <c r="CA21" i="15"/>
  <c r="CA25" i="15" s="1"/>
  <c r="BZ26" i="7"/>
  <c r="BY213" i="18"/>
  <c r="BX251" i="18"/>
  <c r="Y251" i="18" s="1"/>
  <c r="Y224" i="18"/>
  <c r="BY174" i="18"/>
  <c r="Y171" i="18"/>
  <c r="CA166" i="14"/>
  <c r="CA27" i="14" s="1"/>
  <c r="CA216" i="18" s="1"/>
  <c r="CA243" i="18" s="1"/>
  <c r="CB140" i="14"/>
  <c r="BY224" i="18"/>
  <c r="BU25" i="7"/>
  <c r="X25" i="7" s="1"/>
  <c r="BV13" i="15"/>
  <c r="BV17" i="15" s="1"/>
  <c r="BY215" i="18"/>
  <c r="Y132" i="10"/>
  <c r="BW97" i="18"/>
  <c r="BW99" i="18" s="1"/>
  <c r="BW15" i="8" s="1"/>
  <c r="BW62" i="20"/>
  <c r="BW98" i="18" s="1"/>
  <c r="BX183" i="18"/>
  <c r="Y183" i="18" s="1"/>
  <c r="Y156" i="18"/>
  <c r="BV27" i="7"/>
  <c r="BW29" i="15"/>
  <c r="BZ160" i="14"/>
  <c r="BZ21" i="14" s="1"/>
  <c r="BZ210" i="18" s="1"/>
  <c r="BZ237" i="18" s="1"/>
  <c r="CA134" i="14"/>
  <c r="CB29" i="10"/>
  <c r="CA38" i="10"/>
  <c r="BY233" i="18"/>
  <c r="BY222" i="18"/>
  <c r="BV142" i="18"/>
  <c r="BV196" i="18" s="1"/>
  <c r="BU25" i="18"/>
  <c r="X25" i="18" s="1"/>
  <c r="BU34" i="18"/>
  <c r="X34" i="18" s="1"/>
  <c r="CA148" i="14"/>
  <c r="BZ174" i="14"/>
  <c r="BZ35" i="14" s="1"/>
  <c r="BZ224" i="18" s="1"/>
  <c r="BZ251" i="18" s="1"/>
  <c r="CA139" i="14"/>
  <c r="BZ165" i="14"/>
  <c r="BZ26" i="14" s="1"/>
  <c r="BZ215" i="18" s="1"/>
  <c r="BZ242" i="18" s="1"/>
  <c r="CB131" i="14"/>
  <c r="CA157" i="14"/>
  <c r="CA18" i="14" s="1"/>
  <c r="CA207" i="18" s="1"/>
  <c r="CA234" i="18" s="1"/>
  <c r="BY159" i="18"/>
  <c r="BV170" i="10"/>
  <c r="BV171" i="10"/>
  <c r="CB119" i="13"/>
  <c r="CA172" i="13"/>
  <c r="CA33" i="13" s="1"/>
  <c r="CA165" i="18" s="1"/>
  <c r="CA192" i="18" s="1"/>
  <c r="CB31" i="10"/>
  <c r="CA40" i="10"/>
  <c r="BS20" i="18"/>
  <c r="BS29" i="18"/>
  <c r="BT96" i="18"/>
  <c r="BT100" i="18" s="1"/>
  <c r="BY56" i="10"/>
  <c r="BY62" i="10"/>
  <c r="BY59" i="10"/>
  <c r="BL38" i="9"/>
  <c r="X26" i="6"/>
  <c r="BY211" i="18"/>
  <c r="BY158" i="18"/>
  <c r="CB133" i="14"/>
  <c r="CA159" i="14"/>
  <c r="CA20" i="14" s="1"/>
  <c r="BX177" i="18"/>
  <c r="Y177" i="18" s="1"/>
  <c r="Y150" i="18"/>
  <c r="BY171" i="18"/>
  <c r="BY154" i="18"/>
  <c r="BZ173" i="14"/>
  <c r="BZ34" i="14" s="1"/>
  <c r="BZ223" i="18" s="1"/>
  <c r="BZ250" i="18" s="1"/>
  <c r="CA147" i="14"/>
  <c r="BS16" i="16"/>
  <c r="CA146" i="14"/>
  <c r="BZ172" i="14"/>
  <c r="BZ33" i="14" s="1"/>
  <c r="BZ222" i="18" s="1"/>
  <c r="BZ249" i="18" s="1"/>
  <c r="BY163" i="18"/>
  <c r="BY231" i="18"/>
  <c r="CA154" i="14"/>
  <c r="CA15" i="14" s="1"/>
  <c r="CB128" i="14"/>
  <c r="BR19" i="7"/>
  <c r="W19" i="7" s="1"/>
  <c r="BS167" i="10"/>
  <c r="BS173" i="10" s="1"/>
  <c r="Y11" i="13"/>
  <c r="BZ21" i="6"/>
  <c r="CA113" i="13"/>
  <c r="BZ166" i="13"/>
  <c r="BZ27" i="13" s="1"/>
  <c r="BZ159" i="18" s="1"/>
  <c r="BZ186" i="18" s="1"/>
  <c r="BY234" i="18"/>
  <c r="BV97" i="18"/>
  <c r="BV62" i="20"/>
  <c r="BV98" i="18" s="1"/>
  <c r="BY208" i="18"/>
  <c r="BX235" i="18"/>
  <c r="Y235" i="18" s="1"/>
  <c r="Y208" i="18"/>
  <c r="Z165" i="18"/>
  <c r="BY192" i="18"/>
  <c r="CA104" i="13"/>
  <c r="BZ157" i="13"/>
  <c r="BZ18" i="13" s="1"/>
  <c r="BZ150" i="18" s="1"/>
  <c r="BZ177" i="18" s="1"/>
  <c r="BY64" i="10"/>
  <c r="BY75" i="10"/>
  <c r="BY57" i="10"/>
  <c r="BU60" i="20"/>
  <c r="BU111" i="18"/>
  <c r="X30" i="15"/>
  <c r="BZ161" i="14"/>
  <c r="BZ22" i="14" s="1"/>
  <c r="BZ211" i="18" s="1"/>
  <c r="BZ238" i="18" s="1"/>
  <c r="CA135" i="14"/>
  <c r="CB142" i="14"/>
  <c r="CA168" i="14"/>
  <c r="CA29" i="14" s="1"/>
  <c r="CA218" i="18" s="1"/>
  <c r="CA245" i="18" s="1"/>
  <c r="CA108" i="13"/>
  <c r="BZ161" i="13"/>
  <c r="BZ22" i="13" s="1"/>
  <c r="BZ154" i="18" s="1"/>
  <c r="BZ181" i="18" s="1"/>
  <c r="BY182" i="18"/>
  <c r="BY223" i="18"/>
  <c r="W41" i="16"/>
  <c r="X38" i="16" s="1"/>
  <c r="Z39" i="10"/>
  <c r="BX187" i="18"/>
  <c r="Y187" i="18" s="1"/>
  <c r="Y160" i="18"/>
  <c r="CA117" i="13"/>
  <c r="BZ170" i="13"/>
  <c r="BZ31" i="13" s="1"/>
  <c r="BZ163" i="18" s="1"/>
  <c r="BZ190" i="18" s="1"/>
  <c r="CB102" i="13"/>
  <c r="CA155" i="13"/>
  <c r="CA16" i="13" s="1"/>
  <c r="CA148" i="18" s="1"/>
  <c r="CA175" i="18" s="1"/>
  <c r="CA169" i="14"/>
  <c r="CA30" i="14" s="1"/>
  <c r="CA219" i="18" s="1"/>
  <c r="CA246" i="18" s="1"/>
  <c r="CB143" i="14"/>
  <c r="BO44" i="9"/>
  <c r="Y38" i="6"/>
  <c r="BX242" i="18"/>
  <c r="Y242" i="18" s="1"/>
  <c r="Y215" i="18"/>
  <c r="BZ258" i="18"/>
  <c r="BZ266" i="18" s="1"/>
  <c r="BY24" i="18"/>
  <c r="BY22" i="7" s="1"/>
  <c r="BY33" i="18"/>
  <c r="BY47" i="7" s="1"/>
  <c r="CA132" i="14"/>
  <c r="BZ158" i="14"/>
  <c r="BZ19" i="14" s="1"/>
  <c r="BZ208" i="18" s="1"/>
  <c r="BZ235" i="18" s="1"/>
  <c r="BX200" i="18"/>
  <c r="Y200" i="18" s="1"/>
  <c r="BY175" i="18"/>
  <c r="Y109" i="10"/>
  <c r="CA127" i="14"/>
  <c r="BZ153" i="14"/>
  <c r="BZ14" i="14" s="1"/>
  <c r="BZ203" i="18" s="1"/>
  <c r="BZ230" i="18" s="1"/>
  <c r="BY54" i="10"/>
  <c r="BY70" i="10"/>
  <c r="CA112" i="13"/>
  <c r="BZ165" i="13"/>
  <c r="BZ26" i="13" s="1"/>
  <c r="BZ158" i="18" s="1"/>
  <c r="BZ185" i="18" s="1"/>
  <c r="BY162" i="18"/>
  <c r="BY69" i="10"/>
  <c r="BV23" i="18"/>
  <c r="BV21" i="7" s="1"/>
  <c r="BV32" i="18"/>
  <c r="BV46" i="7" s="1"/>
  <c r="BW117" i="18"/>
  <c r="BW139" i="18" s="1"/>
  <c r="BY245" i="18"/>
  <c r="BY166" i="18"/>
  <c r="BZ164" i="14"/>
  <c r="BZ25" i="14" s="1"/>
  <c r="BZ214" i="18" s="1"/>
  <c r="BZ241" i="18" s="1"/>
  <c r="CA138" i="14"/>
  <c r="BR34" i="6"/>
  <c r="W17" i="16"/>
  <c r="X50" i="22"/>
  <c r="CA14" i="12"/>
  <c r="CA15" i="12"/>
  <c r="CA21" i="6" s="1"/>
  <c r="BY164" i="18"/>
  <c r="BX50" i="10"/>
  <c r="Y51" i="10"/>
  <c r="BX47" i="7"/>
  <c r="Y47" i="7" s="1"/>
  <c r="Y33" i="18"/>
  <c r="X50" i="20"/>
  <c r="Y42" i="20" s="1"/>
  <c r="BY239" i="18"/>
  <c r="AX33" i="8"/>
  <c r="CB27" i="10"/>
  <c r="CA36" i="10"/>
  <c r="CA155" i="10" s="1"/>
  <c r="Y228" i="18"/>
  <c r="CA114" i="13"/>
  <c r="BZ167" i="13"/>
  <c r="BZ28" i="13" s="1"/>
  <c r="BZ160" i="18" s="1"/>
  <c r="BZ187" i="18" s="1"/>
  <c r="BY151" i="18"/>
  <c r="BC35" i="6"/>
  <c r="BC31" i="6" s="1"/>
  <c r="R26" i="22" s="1"/>
  <c r="BC14" i="17"/>
  <c r="R14" i="17" s="1"/>
  <c r="CA116" i="13"/>
  <c r="BZ169" i="13"/>
  <c r="BZ30" i="13" s="1"/>
  <c r="BZ162" i="18" s="1"/>
  <c r="BZ189" i="18" s="1"/>
  <c r="BY79" i="10"/>
  <c r="BY51" i="10"/>
  <c r="BY66" i="10"/>
  <c r="BX185" i="18"/>
  <c r="Y185" i="18" s="1"/>
  <c r="Y158" i="18"/>
  <c r="BY38" i="6"/>
  <c r="X32" i="18"/>
  <c r="BU46" i="7"/>
  <c r="X46" i="7" s="1"/>
  <c r="BY30" i="18"/>
  <c r="BZ103" i="18"/>
  <c r="BZ107" i="18" s="1"/>
  <c r="BY21" i="18"/>
  <c r="CA120" i="13"/>
  <c r="BZ173" i="13"/>
  <c r="BZ34" i="13" s="1"/>
  <c r="BZ166" i="18" s="1"/>
  <c r="BZ193" i="18" s="1"/>
  <c r="BY214" i="18"/>
  <c r="BZ144" i="18"/>
  <c r="BY152" i="18"/>
  <c r="Y49" i="22"/>
  <c r="BZ28" i="12"/>
  <c r="BZ29" i="12"/>
  <c r="BZ32" i="6" s="1"/>
  <c r="CA162" i="14"/>
  <c r="CA23" i="14" s="1"/>
  <c r="CA212" i="18" s="1"/>
  <c r="CA239" i="18" s="1"/>
  <c r="CB136" i="14"/>
  <c r="Y117" i="10"/>
  <c r="BY246" i="18"/>
  <c r="BR22" i="18"/>
  <c r="W22" i="18" s="1"/>
  <c r="BS110" i="18"/>
  <c r="BS114" i="18" s="1"/>
  <c r="BR31" i="18"/>
  <c r="W31" i="18" s="1"/>
  <c r="CC62" i="12"/>
  <c r="CB13" i="12"/>
  <c r="CA118" i="13"/>
  <c r="BZ171" i="13"/>
  <c r="BZ32" i="13" s="1"/>
  <c r="BZ164" i="18" s="1"/>
  <c r="BZ191" i="18" s="1"/>
  <c r="K47" i="22"/>
  <c r="M47" i="22" s="1"/>
  <c r="BX162" i="10"/>
  <c r="AE47" i="22" s="1"/>
  <c r="BX141" i="10"/>
  <c r="BY172" i="18"/>
  <c r="BX22" i="7"/>
  <c r="Y22" i="7" s="1"/>
  <c r="Y24" i="18"/>
  <c r="BX194" i="18"/>
  <c r="Y194" i="18" s="1"/>
  <c r="Y167" i="18"/>
  <c r="BZ86" i="10"/>
  <c r="BZ85" i="10"/>
  <c r="BZ90" i="10"/>
  <c r="BZ154" i="10"/>
  <c r="BZ153" i="10" s="1"/>
  <c r="AD49" i="22" s="1"/>
  <c r="BZ100" i="10"/>
  <c r="BZ91" i="10"/>
  <c r="BZ104" i="10"/>
  <c r="BZ82" i="10"/>
  <c r="BZ96" i="10"/>
  <c r="BZ102" i="10"/>
  <c r="BZ103" i="10"/>
  <c r="BZ81" i="10"/>
  <c r="BZ93" i="10"/>
  <c r="BZ98" i="10"/>
  <c r="BZ97" i="10"/>
  <c r="BZ99" i="10"/>
  <c r="BZ80" i="10"/>
  <c r="AW72" i="25" s="1"/>
  <c r="BZ34" i="10"/>
  <c r="BZ95" i="10"/>
  <c r="BZ83" i="10"/>
  <c r="BZ101" i="10"/>
  <c r="BZ84" i="10"/>
  <c r="BZ89" i="10"/>
  <c r="BZ88" i="10"/>
  <c r="BZ92" i="10"/>
  <c r="BZ94" i="10"/>
  <c r="BZ87" i="10"/>
  <c r="BY220" i="18"/>
  <c r="BW226" i="18"/>
  <c r="BY74" i="10"/>
  <c r="BY73" i="10"/>
  <c r="BY150" i="18"/>
  <c r="CA156" i="14"/>
  <c r="CA17" i="14" s="1"/>
  <c r="CA206" i="18" s="1"/>
  <c r="CA233" i="18" s="1"/>
  <c r="CB130" i="14"/>
  <c r="CB28" i="10"/>
  <c r="CA37" i="10"/>
  <c r="BP42" i="9"/>
  <c r="BZ158" i="13"/>
  <c r="BZ19" i="13" s="1"/>
  <c r="BZ151" i="18" s="1"/>
  <c r="BZ178" i="18" s="1"/>
  <c r="CA105" i="13"/>
  <c r="BC13" i="17"/>
  <c r="BD22" i="17"/>
  <c r="BD24" i="17" s="1"/>
  <c r="BY71" i="10"/>
  <c r="BY72" i="10"/>
  <c r="X23" i="18"/>
  <c r="BU21" i="7"/>
  <c r="X21" i="7" s="1"/>
  <c r="BY146" i="18"/>
  <c r="BY149" i="18"/>
  <c r="CA151" i="13"/>
  <c r="CA12" i="13" s="1"/>
  <c r="CB98" i="13"/>
  <c r="Y79" i="10"/>
  <c r="CA106" i="13"/>
  <c r="BZ159" i="13"/>
  <c r="BZ20" i="13" s="1"/>
  <c r="BZ152" i="18" s="1"/>
  <c r="BZ179" i="18" s="1"/>
  <c r="CB116" i="12"/>
  <c r="CA27" i="12"/>
  <c r="Z27" i="12" s="1"/>
  <c r="BW13" i="20"/>
  <c r="BW19" i="20" s="1"/>
  <c r="BV29" i="7"/>
  <c r="BV49" i="7"/>
  <c r="BI47" i="9"/>
  <c r="BR20" i="6"/>
  <c r="Q41" i="22" s="1"/>
  <c r="Y113" i="10"/>
  <c r="W114" i="18"/>
  <c r="X110" i="18" s="1"/>
  <c r="BW170" i="10"/>
  <c r="BW171" i="10"/>
  <c r="CA144" i="14"/>
  <c r="BZ170" i="14"/>
  <c r="BZ31" i="14" s="1"/>
  <c r="BZ220" i="18" s="1"/>
  <c r="BZ247" i="18" s="1"/>
  <c r="BY205" i="18"/>
  <c r="BN45" i="9"/>
  <c r="X62" i="20"/>
  <c r="BU98" i="18"/>
  <c r="Y122" i="10"/>
  <c r="BX39" i="6"/>
  <c r="BX64" i="20"/>
  <c r="BX226" i="18" s="1"/>
  <c r="Y110" i="10"/>
  <c r="BY203" i="18"/>
  <c r="BY67" i="10"/>
  <c r="BY236" i="18"/>
  <c r="BY63" i="10"/>
  <c r="BY60" i="10"/>
  <c r="BY65" i="10"/>
  <c r="BY55" i="10"/>
  <c r="CA126" i="14"/>
  <c r="BZ152" i="14"/>
  <c r="BZ13" i="14" s="1"/>
  <c r="BZ202" i="18" s="1"/>
  <c r="BZ229" i="18" s="1"/>
  <c r="BC29" i="16"/>
  <c r="BC18" i="16"/>
  <c r="CA100" i="13"/>
  <c r="BZ153" i="13"/>
  <c r="BZ14" i="13" s="1"/>
  <c r="BZ146" i="18" s="1"/>
  <c r="BZ173" i="18" s="1"/>
  <c r="BT40" i="16"/>
  <c r="BT17" i="16" s="1"/>
  <c r="BT34" i="6" s="1"/>
  <c r="CA103" i="13"/>
  <c r="BZ156" i="13"/>
  <c r="BZ17" i="13" s="1"/>
  <c r="BZ149" i="18" s="1"/>
  <c r="BZ176" i="18" s="1"/>
  <c r="Z14" i="12"/>
  <c r="H13" i="12"/>
  <c r="H14" i="12" s="1"/>
  <c r="Y129" i="10"/>
  <c r="BX179" i="18"/>
  <c r="Y179" i="18" s="1"/>
  <c r="Y152" i="18"/>
  <c r="BY32" i="6"/>
  <c r="CA111" i="13"/>
  <c r="BZ164" i="13"/>
  <c r="BZ25" i="13" s="1"/>
  <c r="BZ157" i="18" s="1"/>
  <c r="BZ184" i="18" s="1"/>
  <c r="BX34" i="16"/>
  <c r="BX35" i="16" s="1"/>
  <c r="BY32" i="16" s="1"/>
  <c r="Y119" i="10"/>
  <c r="BY167" i="18"/>
  <c r="BY243" i="18"/>
  <c r="CA25" i="10"/>
  <c r="CB26" i="10"/>
  <c r="CA13" i="10"/>
  <c r="V50" i="22" s="1"/>
  <c r="CA35" i="10"/>
  <c r="BV55" i="20"/>
  <c r="BZ155" i="14"/>
  <c r="BZ16" i="14" s="1"/>
  <c r="BZ205" i="18" s="1"/>
  <c r="BZ232" i="18" s="1"/>
  <c r="CA129" i="14"/>
  <c r="BU99" i="18"/>
  <c r="X97" i="18"/>
  <c r="Y126" i="10"/>
  <c r="BY160" i="18"/>
  <c r="CK46" i="16"/>
  <c r="CK47" i="16" s="1"/>
  <c r="CL44" i="16" s="1"/>
  <c r="CL46" i="16" s="1"/>
  <c r="CL47" i="16" s="1"/>
  <c r="CM44" i="16" s="1"/>
  <c r="BZ175" i="13"/>
  <c r="BZ36" i="13" s="1"/>
  <c r="BZ168" i="18" s="1"/>
  <c r="BZ195" i="18" s="1"/>
  <c r="CA122" i="13"/>
  <c r="BY61" i="10"/>
  <c r="BY52" i="10"/>
  <c r="L48" i="22"/>
  <c r="BY14" i="10"/>
  <c r="N48" i="22" s="1"/>
  <c r="BY143" i="10"/>
  <c r="F28" i="16"/>
  <c r="F29" i="16" s="1"/>
  <c r="G26" i="16" s="1"/>
  <c r="R29" i="16"/>
  <c r="S26" i="16" s="1"/>
  <c r="BY202" i="18"/>
  <c r="R16" i="17"/>
  <c r="CB109" i="13"/>
  <c r="CA162" i="13"/>
  <c r="CA23" i="13" s="1"/>
  <c r="AY45" i="19"/>
  <c r="BZ171" i="14"/>
  <c r="BZ32" i="14" s="1"/>
  <c r="BZ221" i="18" s="1"/>
  <c r="BZ248" i="18" s="1"/>
  <c r="CA145" i="14"/>
  <c r="BS17" i="16"/>
  <c r="I99" i="16"/>
  <c r="BY228" i="18"/>
  <c r="BY161" i="18"/>
  <c r="CA151" i="14"/>
  <c r="CA12" i="14" s="1"/>
  <c r="CB125" i="14"/>
  <c r="BY217" i="18"/>
  <c r="BY157" i="18"/>
  <c r="BU26" i="18"/>
  <c r="X26" i="18" s="1"/>
  <c r="BU35" i="18"/>
  <c r="X35" i="18" s="1"/>
  <c r="BV199" i="18"/>
  <c r="BV253" i="18" s="1"/>
  <c r="BU169" i="10"/>
  <c r="BU172" i="10" s="1"/>
  <c r="BU12" i="8" s="1"/>
  <c r="X12" i="8" s="1"/>
  <c r="BY153" i="18"/>
  <c r="CA121" i="13"/>
  <c r="BZ174" i="13"/>
  <c r="BZ35" i="13" s="1"/>
  <c r="BZ167" i="18" s="1"/>
  <c r="BZ194" i="18" s="1"/>
  <c r="BX14" i="7"/>
  <c r="Y14" i="7" s="1"/>
  <c r="Y20" i="16"/>
  <c r="BY156" i="18"/>
  <c r="BX180" i="18"/>
  <c r="Y180" i="18" s="1"/>
  <c r="Y153" i="18"/>
  <c r="BX191" i="18"/>
  <c r="Y191" i="18" s="1"/>
  <c r="Y164" i="18"/>
  <c r="Y127" i="10"/>
  <c r="BN46" i="9"/>
  <c r="BX29" i="15"/>
  <c r="BW27" i="7"/>
  <c r="CB99" i="13"/>
  <c r="CA152" i="13"/>
  <c r="CA13" i="13" s="1"/>
  <c r="Z49" i="22"/>
  <c r="BZ21" i="12"/>
  <c r="BZ22" i="12"/>
  <c r="BZ38" i="6" s="1"/>
  <c r="Y120" i="10"/>
  <c r="Y115" i="10"/>
  <c r="CK51" i="14"/>
  <c r="P25" i="11"/>
  <c r="Q21" i="11" s="1"/>
  <c r="AV17" i="6"/>
  <c r="AV28" i="6" s="1"/>
  <c r="J19" i="22" s="1"/>
  <c r="P19" i="22"/>
  <c r="AX40" i="11"/>
  <c r="AX42" i="18"/>
  <c r="AX41" i="11"/>
  <c r="AW15" i="6"/>
  <c r="P15" i="11"/>
  <c r="AY266" i="11"/>
  <c r="AY249" i="11"/>
  <c r="AY252" i="11" s="1"/>
  <c r="AZ248" i="11" s="1"/>
  <c r="AY147" i="11"/>
  <c r="CG50" i="14"/>
  <c r="CG44" i="13"/>
  <c r="AX54" i="18"/>
  <c r="AX244" i="11"/>
  <c r="AX245" i="11"/>
  <c r="AY45" i="11"/>
  <c r="AY402" i="11"/>
  <c r="AY405" i="11" s="1"/>
  <c r="AZ401" i="11" s="1"/>
  <c r="AX61" i="18"/>
  <c r="AX364" i="11"/>
  <c r="AX363" i="11"/>
  <c r="CJ47" i="14"/>
  <c r="AX45" i="18"/>
  <c r="AX92" i="11"/>
  <c r="AX91" i="11"/>
  <c r="AX381" i="11"/>
  <c r="AX62" i="18"/>
  <c r="AX380" i="11"/>
  <c r="CK49" i="14"/>
  <c r="CL49" i="14" s="1"/>
  <c r="Z21" i="9"/>
  <c r="CG46" i="14"/>
  <c r="AX50" i="18"/>
  <c r="AX177" i="11"/>
  <c r="AX176" i="11"/>
  <c r="AY28" i="11"/>
  <c r="F201" i="18"/>
  <c r="AY215" i="11"/>
  <c r="AX48" i="18"/>
  <c r="AX143" i="11"/>
  <c r="AX142" i="11"/>
  <c r="AX63" i="18"/>
  <c r="AX397" i="11"/>
  <c r="AX398" i="11"/>
  <c r="AY436" i="11"/>
  <c r="AY198" i="11"/>
  <c r="AY201" i="11" s="1"/>
  <c r="AZ197" i="11" s="1"/>
  <c r="AX346" i="11"/>
  <c r="AX347" i="11"/>
  <c r="AX60" i="18"/>
  <c r="AV28" i="18"/>
  <c r="AV19" i="18"/>
  <c r="AW39" i="18"/>
  <c r="CL56" i="14"/>
  <c r="AY300" i="11"/>
  <c r="AY334" i="11"/>
  <c r="AX125" i="11"/>
  <c r="AX126" i="11"/>
  <c r="AX47" i="18"/>
  <c r="CK61" i="14"/>
  <c r="CG62" i="14"/>
  <c r="AX329" i="11"/>
  <c r="AX330" i="11"/>
  <c r="AX59" i="18"/>
  <c r="AW67" i="18"/>
  <c r="P68" i="18"/>
  <c r="AY368" i="11"/>
  <c r="AY371" i="11" s="1"/>
  <c r="AZ367" i="11" s="1"/>
  <c r="AX51" i="18"/>
  <c r="AX193" i="11"/>
  <c r="AX194" i="11"/>
  <c r="AX75" i="11"/>
  <c r="AX74" i="11"/>
  <c r="AX44" i="18"/>
  <c r="CM53" i="14"/>
  <c r="AX65" i="18"/>
  <c r="AX432" i="11"/>
  <c r="AX431" i="11"/>
  <c r="AY351" i="11"/>
  <c r="AY113" i="11"/>
  <c r="AY116" i="11" s="1"/>
  <c r="AZ112" i="11" s="1"/>
  <c r="AY419" i="11"/>
  <c r="AY422" i="11" s="1"/>
  <c r="AZ418" i="11" s="1"/>
  <c r="AY283" i="11"/>
  <c r="AM33" i="9"/>
  <c r="AB19" i="22" s="1"/>
  <c r="AX58" i="18"/>
  <c r="AX312" i="11"/>
  <c r="AX313" i="11"/>
  <c r="CG52" i="14"/>
  <c r="AI55" i="7"/>
  <c r="AI56" i="7"/>
  <c r="P40" i="18"/>
  <c r="AX43" i="18"/>
  <c r="AX57" i="11"/>
  <c r="AX58" i="11"/>
  <c r="CG59" i="14"/>
  <c r="CL54" i="14"/>
  <c r="AX56" i="18"/>
  <c r="AX279" i="11"/>
  <c r="AX278" i="11"/>
  <c r="AX21" i="11"/>
  <c r="AW16" i="11"/>
  <c r="AW24" i="7" s="1"/>
  <c r="AY317" i="11"/>
  <c r="CG55" i="14"/>
  <c r="AK27" i="19"/>
  <c r="AJ41" i="7"/>
  <c r="AJ53" i="6"/>
  <c r="T7" i="22" s="1"/>
  <c r="AJ29" i="20"/>
  <c r="AX57" i="18"/>
  <c r="AX296" i="11"/>
  <c r="AX295" i="11"/>
  <c r="AY79" i="11"/>
  <c r="AW58" i="20"/>
  <c r="P58" i="20" s="1"/>
  <c r="AW66" i="18"/>
  <c r="P66" i="18" s="1"/>
  <c r="P59" i="20"/>
  <c r="AX414" i="11"/>
  <c r="AX64" i="18"/>
  <c r="AX415" i="11"/>
  <c r="AL8" i="9"/>
  <c r="AU44" i="6"/>
  <c r="AU46" i="6"/>
  <c r="AY164" i="11"/>
  <c r="AX46" i="18"/>
  <c r="AX109" i="11"/>
  <c r="AX108" i="11"/>
  <c r="AY181" i="11"/>
  <c r="AY184" i="11" s="1"/>
  <c r="AZ180" i="11" s="1"/>
  <c r="AY130" i="11"/>
  <c r="P263" i="11"/>
  <c r="Q259" i="11" s="1"/>
  <c r="CG58" i="14"/>
  <c r="AJ78" i="19"/>
  <c r="AJ31" i="8"/>
  <c r="AJ40" i="8" s="1"/>
  <c r="AJ41" i="8" s="1"/>
  <c r="AV13" i="8"/>
  <c r="AJ34" i="20"/>
  <c r="AK31" i="20" s="1"/>
  <c r="AS21" i="8"/>
  <c r="AS11" i="8" s="1"/>
  <c r="AX55" i="18"/>
  <c r="AX262" i="11"/>
  <c r="AX261" i="11"/>
  <c r="AW14" i="6"/>
  <c r="P14" i="11"/>
  <c r="AY62" i="11"/>
  <c r="AX160" i="11"/>
  <c r="AX159" i="11"/>
  <c r="AX49" i="18"/>
  <c r="AY385" i="11"/>
  <c r="AX53" i="18"/>
  <c r="AX228" i="11"/>
  <c r="AX227" i="11"/>
  <c r="CG48" i="14"/>
  <c r="AY232" i="11"/>
  <c r="AY235" i="11" s="1"/>
  <c r="AZ231" i="11" s="1"/>
  <c r="AX52" i="18"/>
  <c r="AX211" i="11"/>
  <c r="AX210" i="11"/>
  <c r="CK60" i="14"/>
  <c r="AX41" i="18"/>
  <c r="AX23" i="11"/>
  <c r="AX24" i="11"/>
  <c r="AX13" i="11"/>
  <c r="CG45" i="14"/>
  <c r="CL57" i="14"/>
  <c r="AT54" i="20"/>
  <c r="AT68" i="20" s="1"/>
  <c r="AT67" i="20" s="1"/>
  <c r="AS73" i="20"/>
  <c r="AS51" i="7" s="1"/>
  <c r="AS72" i="20"/>
  <c r="AS31" i="7" s="1"/>
  <c r="AY96" i="11"/>
  <c r="AZ80" i="11"/>
  <c r="AZ131" i="11"/>
  <c r="AZ165" i="11"/>
  <c r="AZ63" i="11"/>
  <c r="AZ250" i="11"/>
  <c r="AZ97" i="11"/>
  <c r="AZ437" i="11"/>
  <c r="AZ420" i="11"/>
  <c r="AZ284" i="11"/>
  <c r="AZ148" i="11"/>
  <c r="AZ233" i="11"/>
  <c r="AZ386" i="11"/>
  <c r="AZ318" i="11"/>
  <c r="AZ403" i="11"/>
  <c r="AZ216" i="11"/>
  <c r="AZ352" i="11"/>
  <c r="AZ29" i="11"/>
  <c r="AZ369" i="11"/>
  <c r="AZ335" i="11"/>
  <c r="AZ301" i="11"/>
  <c r="AZ199" i="11"/>
  <c r="AZ114" i="11"/>
  <c r="AZ182" i="11"/>
  <c r="AZ46" i="11"/>
  <c r="AZ267" i="11"/>
  <c r="BW30" i="15" l="1"/>
  <c r="Z27" i="14"/>
  <c r="Z33" i="13"/>
  <c r="Z147" i="18"/>
  <c r="H147" i="18" s="1"/>
  <c r="Z15" i="13"/>
  <c r="H15" i="13" s="1"/>
  <c r="Z174" i="18"/>
  <c r="H174" i="18" s="1"/>
  <c r="Z234" i="18"/>
  <c r="AX348" i="11"/>
  <c r="AY344" i="11" s="1"/>
  <c r="Z216" i="18"/>
  <c r="BZ66" i="10"/>
  <c r="AW87" i="25"/>
  <c r="BZ67" i="10"/>
  <c r="AW88" i="25"/>
  <c r="BZ65" i="10"/>
  <c r="AW86" i="25"/>
  <c r="BZ70" i="10"/>
  <c r="AW91" i="25"/>
  <c r="BZ62" i="10"/>
  <c r="AW83" i="25"/>
  <c r="BZ75" i="10"/>
  <c r="AW96" i="25"/>
  <c r="BZ63" i="10"/>
  <c r="AW84" i="25"/>
  <c r="BZ68" i="10"/>
  <c r="AW89" i="25"/>
  <c r="BZ71" i="10"/>
  <c r="AW92" i="25"/>
  <c r="BZ53" i="10"/>
  <c r="AW74" i="25"/>
  <c r="BZ58" i="10"/>
  <c r="AW79" i="25"/>
  <c r="BZ59" i="10"/>
  <c r="AW80" i="25"/>
  <c r="BZ69" i="10"/>
  <c r="AW90" i="25"/>
  <c r="AV18" i="6"/>
  <c r="Z233" i="18"/>
  <c r="BZ60" i="10"/>
  <c r="AW81" i="25"/>
  <c r="BZ64" i="10"/>
  <c r="AW85" i="25"/>
  <c r="BZ61" i="10"/>
  <c r="AW82" i="25"/>
  <c r="BZ55" i="10"/>
  <c r="AW76" i="25"/>
  <c r="BZ52" i="10"/>
  <c r="AW73" i="25"/>
  <c r="BZ56" i="10"/>
  <c r="AW77" i="25"/>
  <c r="BZ74" i="10"/>
  <c r="AW95" i="25"/>
  <c r="BZ57" i="10"/>
  <c r="AW78" i="25"/>
  <c r="BZ72" i="10"/>
  <c r="AW93" i="25"/>
  <c r="BZ54" i="10"/>
  <c r="AW75" i="25"/>
  <c r="BZ73" i="10"/>
  <c r="AW94" i="25"/>
  <c r="Z30" i="14"/>
  <c r="Z207" i="18"/>
  <c r="Z18" i="14"/>
  <c r="Z218" i="18"/>
  <c r="Z245" i="18"/>
  <c r="AX42" i="11"/>
  <c r="AY38" i="11" s="1"/>
  <c r="BY200" i="18"/>
  <c r="Z212" i="18"/>
  <c r="BY63" i="20"/>
  <c r="BY169" i="18" s="1"/>
  <c r="Z16" i="13"/>
  <c r="H16" i="13" s="1"/>
  <c r="Z219" i="18"/>
  <c r="Y226" i="18"/>
  <c r="Z29" i="14"/>
  <c r="Z239" i="18"/>
  <c r="BR42" i="9"/>
  <c r="BV31" i="17"/>
  <c r="BQ43" i="9"/>
  <c r="Z21" i="6"/>
  <c r="Z28" i="12"/>
  <c r="H27" i="12"/>
  <c r="H28" i="12" s="1"/>
  <c r="X60" i="20"/>
  <c r="BU112" i="18"/>
  <c r="BY238" i="18"/>
  <c r="CB148" i="14"/>
  <c r="CA174" i="14"/>
  <c r="CA35" i="14" s="1"/>
  <c r="CC29" i="10"/>
  <c r="CB38" i="10"/>
  <c r="CB21" i="15"/>
  <c r="CB25" i="15" s="1"/>
  <c r="CA26" i="7"/>
  <c r="Z26" i="7" s="1"/>
  <c r="H26" i="7" s="1"/>
  <c r="Z50" i="22"/>
  <c r="CA21" i="12"/>
  <c r="CA22" i="12"/>
  <c r="Z22" i="12" s="1"/>
  <c r="Z20" i="12"/>
  <c r="BO46" i="9"/>
  <c r="Y33" i="6"/>
  <c r="BZ228" i="18"/>
  <c r="BZ227" i="18" s="1"/>
  <c r="BZ19" i="8" s="1"/>
  <c r="BZ200" i="18"/>
  <c r="BW42" i="20"/>
  <c r="BW50" i="20" s="1"/>
  <c r="BV52" i="7"/>
  <c r="BQ44" i="9"/>
  <c r="CC109" i="13"/>
  <c r="CB162" i="13"/>
  <c r="CB23" i="13" s="1"/>
  <c r="BY191" i="18"/>
  <c r="BI49" i="9"/>
  <c r="W34" i="6"/>
  <c r="BY184" i="18"/>
  <c r="BY34" i="16"/>
  <c r="CB100" i="13"/>
  <c r="CA153" i="13"/>
  <c r="CA14" i="13" s="1"/>
  <c r="CC116" i="12"/>
  <c r="CB27" i="12"/>
  <c r="BY173" i="18"/>
  <c r="CB105" i="13"/>
  <c r="CA158" i="13"/>
  <c r="CA19" i="13" s="1"/>
  <c r="CA151" i="18" s="1"/>
  <c r="CA178" i="18" s="1"/>
  <c r="CB118" i="13"/>
  <c r="CA171" i="13"/>
  <c r="CA32" i="13" s="1"/>
  <c r="CA164" i="18" s="1"/>
  <c r="CA191" i="18" s="1"/>
  <c r="BY179" i="18"/>
  <c r="BY50" i="10"/>
  <c r="CA167" i="13"/>
  <c r="CA28" i="13" s="1"/>
  <c r="CA160" i="18" s="1"/>
  <c r="CA187" i="18" s="1"/>
  <c r="CB114" i="13"/>
  <c r="CA20" i="8"/>
  <c r="Z20" i="8" s="1"/>
  <c r="CC128" i="14"/>
  <c r="CB154" i="14"/>
  <c r="CB15" i="14" s="1"/>
  <c r="BV169" i="10"/>
  <c r="BV172" i="10" s="1"/>
  <c r="BV12" i="8" s="1"/>
  <c r="CA160" i="14"/>
  <c r="CA21" i="14" s="1"/>
  <c r="CA210" i="18" s="1"/>
  <c r="CA237" i="18" s="1"/>
  <c r="CB134" i="14"/>
  <c r="CC171" i="12"/>
  <c r="CB20" i="12"/>
  <c r="BX169" i="18"/>
  <c r="Y169" i="18" s="1"/>
  <c r="Y63" i="20"/>
  <c r="BY230" i="18"/>
  <c r="Y50" i="22"/>
  <c r="CA29" i="12"/>
  <c r="CA32" i="6" s="1"/>
  <c r="Z32" i="6" s="1"/>
  <c r="CA28" i="12"/>
  <c r="BC12" i="7"/>
  <c r="R13" i="17"/>
  <c r="F13" i="17" s="1"/>
  <c r="BZ21" i="18"/>
  <c r="BZ30" i="18"/>
  <c r="CA103" i="18"/>
  <c r="CA107" i="18" s="1"/>
  <c r="BY235" i="18"/>
  <c r="AX433" i="11"/>
  <c r="AY429" i="11" s="1"/>
  <c r="CA174" i="13"/>
  <c r="CA35" i="13" s="1"/>
  <c r="CB121" i="13"/>
  <c r="CB25" i="10"/>
  <c r="CC26" i="10"/>
  <c r="CB13" i="10"/>
  <c r="V51" i="22" s="1"/>
  <c r="CB35" i="10"/>
  <c r="Y34" i="16"/>
  <c r="BC40" i="6"/>
  <c r="BC15" i="16"/>
  <c r="AT17" i="9" s="1"/>
  <c r="BY177" i="18"/>
  <c r="BY247" i="18"/>
  <c r="L49" i="22"/>
  <c r="BZ14" i="10"/>
  <c r="N49" i="22" s="1"/>
  <c r="BZ143" i="10"/>
  <c r="X51" i="22"/>
  <c r="CB15" i="12"/>
  <c r="CB21" i="6" s="1"/>
  <c r="CB14" i="12"/>
  <c r="BZ11" i="13"/>
  <c r="K48" i="22"/>
  <c r="M48" i="22" s="1"/>
  <c r="BY162" i="10"/>
  <c r="AE48" i="22" s="1"/>
  <c r="BY141" i="10"/>
  <c r="BX227" i="18"/>
  <c r="CA164" i="14"/>
  <c r="CA25" i="14" s="1"/>
  <c r="CA214" i="18" s="1"/>
  <c r="CA241" i="18" s="1"/>
  <c r="CB138" i="14"/>
  <c r="CB108" i="13"/>
  <c r="CA161" i="13"/>
  <c r="CA22" i="13" s="1"/>
  <c r="CA154" i="18" s="1"/>
  <c r="CA181" i="18" s="1"/>
  <c r="BV99" i="18"/>
  <c r="CA204" i="18"/>
  <c r="Z15" i="14"/>
  <c r="CA172" i="14"/>
  <c r="CA33" i="14" s="1"/>
  <c r="CA222" i="18" s="1"/>
  <c r="CA249" i="18" s="1"/>
  <c r="CB146" i="14"/>
  <c r="BY143" i="18"/>
  <c r="BT20" i="18"/>
  <c r="BT29" i="18"/>
  <c r="BU96" i="18"/>
  <c r="BU100" i="18" s="1"/>
  <c r="BY242" i="18"/>
  <c r="BX170" i="18"/>
  <c r="CC30" i="10"/>
  <c r="CB39" i="10"/>
  <c r="CA160" i="10"/>
  <c r="Z41" i="10"/>
  <c r="Y19" i="20"/>
  <c r="Z13" i="20" s="1"/>
  <c r="BY248" i="18"/>
  <c r="AZ59" i="19"/>
  <c r="AZ60" i="19" s="1"/>
  <c r="AZ41" i="19" s="1"/>
  <c r="AZ42" i="19" s="1"/>
  <c r="CA83" i="10"/>
  <c r="CA85" i="10"/>
  <c r="AX77" i="25" s="1"/>
  <c r="CA87" i="10"/>
  <c r="CA34" i="10"/>
  <c r="CA99" i="10"/>
  <c r="Z99" i="10" s="1"/>
  <c r="CA88" i="10"/>
  <c r="CA102" i="10"/>
  <c r="CA90" i="10"/>
  <c r="CA93" i="10"/>
  <c r="Z93" i="10" s="1"/>
  <c r="CA80" i="10"/>
  <c r="AX72" i="25" s="1"/>
  <c r="CA154" i="10"/>
  <c r="CA98" i="10"/>
  <c r="CA86" i="10"/>
  <c r="CA103" i="10"/>
  <c r="AX95" i="25" s="1"/>
  <c r="CA100" i="10"/>
  <c r="AX92" i="25" s="1"/>
  <c r="CA97" i="10"/>
  <c r="CA82" i="10"/>
  <c r="CA101" i="10"/>
  <c r="AX93" i="25" s="1"/>
  <c r="CA84" i="10"/>
  <c r="AX76" i="25" s="1"/>
  <c r="CA96" i="10"/>
  <c r="AX88" i="25" s="1"/>
  <c r="CA92" i="10"/>
  <c r="AX84" i="25" s="1"/>
  <c r="CA94" i="10"/>
  <c r="Z94" i="10" s="1"/>
  <c r="CA89" i="10"/>
  <c r="CA104" i="10"/>
  <c r="CA95" i="10"/>
  <c r="Z95" i="10" s="1"/>
  <c r="H95" i="10" s="1"/>
  <c r="CA91" i="10"/>
  <c r="CA81" i="10"/>
  <c r="AX73" i="25" s="1"/>
  <c r="Z35" i="10"/>
  <c r="BY229" i="18"/>
  <c r="BD26" i="16"/>
  <c r="BD28" i="16" s="1"/>
  <c r="BC14" i="16"/>
  <c r="BY232" i="18"/>
  <c r="CA159" i="13"/>
  <c r="CA20" i="13" s="1"/>
  <c r="CB106" i="13"/>
  <c r="BZ51" i="10"/>
  <c r="BZ79" i="10"/>
  <c r="CD62" i="12"/>
  <c r="CC13" i="12"/>
  <c r="CC136" i="14"/>
  <c r="CB162" i="14"/>
  <c r="CB23" i="14" s="1"/>
  <c r="BZ171" i="18"/>
  <c r="BZ170" i="18" s="1"/>
  <c r="BZ18" i="8" s="1"/>
  <c r="BZ143" i="18"/>
  <c r="CB132" i="14"/>
  <c r="CA158" i="14"/>
  <c r="CA19" i="14" s="1"/>
  <c r="CA208" i="18" s="1"/>
  <c r="CA235" i="18" s="1"/>
  <c r="BS22" i="6"/>
  <c r="BV34" i="18"/>
  <c r="BW142" i="18"/>
  <c r="BW196" i="18" s="1"/>
  <c r="BV25" i="18"/>
  <c r="BW111" i="18"/>
  <c r="BW113" i="18" s="1"/>
  <c r="BW17" i="8" s="1"/>
  <c r="BW60" i="20"/>
  <c r="BW112" i="18" s="1"/>
  <c r="BW13" i="15"/>
  <c r="BW17" i="15" s="1"/>
  <c r="BV25" i="7"/>
  <c r="CC32" i="10"/>
  <c r="CB41" i="10"/>
  <c r="CB13" i="19"/>
  <c r="CB16" i="19" s="1"/>
  <c r="CA36" i="7"/>
  <c r="Z36" i="7" s="1"/>
  <c r="H36" i="7" s="1"/>
  <c r="R35" i="6"/>
  <c r="Z15" i="12"/>
  <c r="CM46" i="16"/>
  <c r="CM47" i="16" s="1"/>
  <c r="BY180" i="18"/>
  <c r="BY244" i="18"/>
  <c r="CB122" i="13"/>
  <c r="CA175" i="13"/>
  <c r="CA36" i="13" s="1"/>
  <c r="CA168" i="18" s="1"/>
  <c r="CA195" i="18" s="1"/>
  <c r="BU15" i="8"/>
  <c r="X15" i="8" s="1"/>
  <c r="X99" i="18"/>
  <c r="CB111" i="13"/>
  <c r="CA164" i="13"/>
  <c r="CA25" i="13" s="1"/>
  <c r="Y39" i="6"/>
  <c r="BO45" i="9"/>
  <c r="CB116" i="13"/>
  <c r="CA169" i="13"/>
  <c r="CA30" i="13" s="1"/>
  <c r="CA162" i="18" s="1"/>
  <c r="CA189" i="18" s="1"/>
  <c r="Z23" i="14"/>
  <c r="CB169" i="14"/>
  <c r="CB30" i="14" s="1"/>
  <c r="CC143" i="14"/>
  <c r="BY186" i="18"/>
  <c r="Z33" i="14"/>
  <c r="CA145" i="18"/>
  <c r="Z13" i="13"/>
  <c r="H13" i="13" s="1"/>
  <c r="CB151" i="14"/>
  <c r="CB12" i="14" s="1"/>
  <c r="CC125" i="14"/>
  <c r="BS34" i="6"/>
  <c r="CB126" i="14"/>
  <c r="CA152" i="14"/>
  <c r="CA13" i="14" s="1"/>
  <c r="BS31" i="18"/>
  <c r="BS22" i="18"/>
  <c r="BT110" i="18"/>
  <c r="BT114" i="18" s="1"/>
  <c r="BY241" i="18"/>
  <c r="BP44" i="9"/>
  <c r="BY193" i="18"/>
  <c r="Z162" i="18"/>
  <c r="BY189" i="18"/>
  <c r="CB127" i="14"/>
  <c r="CA153" i="14"/>
  <c r="CA14" i="14" s="1"/>
  <c r="Z246" i="18"/>
  <c r="H246" i="18" s="1"/>
  <c r="CC142" i="14"/>
  <c r="CB168" i="14"/>
  <c r="CB29" i="14" s="1"/>
  <c r="CA173" i="14"/>
  <c r="CA34" i="14" s="1"/>
  <c r="CB147" i="14"/>
  <c r="CA209" i="18"/>
  <c r="Z20" i="14"/>
  <c r="CA159" i="10"/>
  <c r="Z40" i="10"/>
  <c r="BY249" i="18"/>
  <c r="CB107" i="13"/>
  <c r="CA160" i="13"/>
  <c r="CA21" i="13" s="1"/>
  <c r="Z36" i="13"/>
  <c r="H36" i="13" s="1"/>
  <c r="BP45" i="9"/>
  <c r="BV26" i="18"/>
  <c r="BW199" i="18"/>
  <c r="BW253" i="18" s="1"/>
  <c r="BV35" i="18"/>
  <c r="CB152" i="13"/>
  <c r="CB13" i="13" s="1"/>
  <c r="CC99" i="13"/>
  <c r="CA201" i="18"/>
  <c r="Z12" i="14"/>
  <c r="CA171" i="14"/>
  <c r="CA32" i="14" s="1"/>
  <c r="CA221" i="18" s="1"/>
  <c r="CA248" i="18" s="1"/>
  <c r="CB145" i="14"/>
  <c r="CA155" i="14"/>
  <c r="CA16" i="14" s="1"/>
  <c r="CA205" i="18" s="1"/>
  <c r="CA232" i="18" s="1"/>
  <c r="CB129" i="14"/>
  <c r="BP43" i="9"/>
  <c r="CA170" i="14"/>
  <c r="CA31" i="14" s="1"/>
  <c r="CB144" i="14"/>
  <c r="CC98" i="13"/>
  <c r="CB151" i="13"/>
  <c r="CB12" i="13" s="1"/>
  <c r="CB135" i="14"/>
  <c r="CA161" i="14"/>
  <c r="CA22" i="14" s="1"/>
  <c r="CA211" i="18" s="1"/>
  <c r="CA238" i="18" s="1"/>
  <c r="CB113" i="13"/>
  <c r="CA166" i="13"/>
  <c r="CA27" i="13" s="1"/>
  <c r="CC133" i="14"/>
  <c r="CB159" i="14"/>
  <c r="CB20" i="14" s="1"/>
  <c r="CC31" i="10"/>
  <c r="CB40" i="10"/>
  <c r="CC131" i="14"/>
  <c r="CB157" i="14"/>
  <c r="CB18" i="14" s="1"/>
  <c r="Z206" i="18"/>
  <c r="BY251" i="18"/>
  <c r="BU17" i="17"/>
  <c r="X31" i="17"/>
  <c r="BY237" i="18"/>
  <c r="CC101" i="13"/>
  <c r="CB154" i="13"/>
  <c r="CB15" i="13" s="1"/>
  <c r="CB115" i="13"/>
  <c r="CA168" i="13"/>
  <c r="CA29" i="13" s="1"/>
  <c r="R18" i="16"/>
  <c r="BY195" i="18"/>
  <c r="BY226" i="18"/>
  <c r="CB103" i="13"/>
  <c r="CA156" i="13"/>
  <c r="CA17" i="13" s="1"/>
  <c r="CA149" i="18" s="1"/>
  <c r="CA176" i="18" s="1"/>
  <c r="CA144" i="18"/>
  <c r="Z12" i="13"/>
  <c r="CA173" i="13"/>
  <c r="CA34" i="13" s="1"/>
  <c r="CA166" i="18" s="1"/>
  <c r="CA193" i="18" s="1"/>
  <c r="CB120" i="13"/>
  <c r="BQ42" i="9"/>
  <c r="CB110" i="13"/>
  <c r="CA163" i="13"/>
  <c r="CA24" i="13" s="1"/>
  <c r="CB141" i="14"/>
  <c r="CA167" i="14"/>
  <c r="CA28" i="14" s="1"/>
  <c r="BT22" i="6"/>
  <c r="BZ15" i="20"/>
  <c r="BY183" i="18"/>
  <c r="AY46" i="19"/>
  <c r="Z28" i="13"/>
  <c r="BY194" i="18"/>
  <c r="BT41" i="16"/>
  <c r="BU38" i="16" s="1"/>
  <c r="BW169" i="10"/>
  <c r="BW172" i="10" s="1"/>
  <c r="BW12" i="8" s="1"/>
  <c r="CC28" i="10"/>
  <c r="CB37" i="10"/>
  <c r="Y64" i="20"/>
  <c r="Z19" i="13"/>
  <c r="G47" i="22"/>
  <c r="O47" i="22" s="1"/>
  <c r="BX15" i="15"/>
  <c r="BX31" i="15"/>
  <c r="BX32" i="15"/>
  <c r="BO32" i="9"/>
  <c r="BX11" i="6"/>
  <c r="Y11" i="6" s="1"/>
  <c r="BX168" i="10"/>
  <c r="BX44" i="20"/>
  <c r="BX43" i="20" s="1"/>
  <c r="BX56" i="20"/>
  <c r="BX117" i="18"/>
  <c r="BX139" i="18" s="1"/>
  <c r="BW23" i="18"/>
  <c r="BW21" i="7" s="1"/>
  <c r="BW32" i="18"/>
  <c r="BW46" i="7" s="1"/>
  <c r="CB112" i="13"/>
  <c r="CA165" i="13"/>
  <c r="CA26" i="13" s="1"/>
  <c r="CA158" i="18" s="1"/>
  <c r="CA185" i="18" s="1"/>
  <c r="Z148" i="18"/>
  <c r="H148" i="18" s="1"/>
  <c r="CA258" i="18"/>
  <c r="CA266" i="18" s="1"/>
  <c r="BZ24" i="18"/>
  <c r="BZ22" i="7" s="1"/>
  <c r="BZ33" i="18"/>
  <c r="BZ47" i="7" s="1"/>
  <c r="X32" i="15"/>
  <c r="Y29" i="15" s="1"/>
  <c r="Z36" i="10"/>
  <c r="H36" i="10" s="1"/>
  <c r="BY185" i="18"/>
  <c r="Z192" i="18"/>
  <c r="CB139" i="14"/>
  <c r="CA165" i="14"/>
  <c r="CA26" i="14" s="1"/>
  <c r="CA215" i="18" s="1"/>
  <c r="CA242" i="18" s="1"/>
  <c r="CC140" i="14"/>
  <c r="CB166" i="14"/>
  <c r="CB27" i="14" s="1"/>
  <c r="BY240" i="18"/>
  <c r="BV60" i="20"/>
  <c r="BV112" i="18" s="1"/>
  <c r="BV111" i="18"/>
  <c r="AS50" i="9"/>
  <c r="AS41" i="9" s="1"/>
  <c r="AC25" i="22" s="1"/>
  <c r="BB37" i="6"/>
  <c r="S25" i="22" s="1"/>
  <c r="R40" i="6"/>
  <c r="BT77" i="16"/>
  <c r="BU74" i="16" s="1"/>
  <c r="BU76" i="16" s="1"/>
  <c r="X98" i="18"/>
  <c r="CA156" i="10"/>
  <c r="Z37" i="10"/>
  <c r="BZ14" i="20"/>
  <c r="CC27" i="10"/>
  <c r="CB36" i="10"/>
  <c r="Y108" i="10"/>
  <c r="Y50" i="10"/>
  <c r="CC102" i="13"/>
  <c r="CB155" i="13"/>
  <c r="CB16" i="13" s="1"/>
  <c r="BY250" i="18"/>
  <c r="BY188" i="18"/>
  <c r="CA155" i="18"/>
  <c r="Z23" i="13"/>
  <c r="Z160" i="18"/>
  <c r="BY187" i="18"/>
  <c r="BK49" i="9"/>
  <c r="Z13" i="10"/>
  <c r="BX13" i="20"/>
  <c r="BX19" i="20" s="1"/>
  <c r="BW49" i="7"/>
  <c r="BW29" i="7"/>
  <c r="BY176" i="18"/>
  <c r="BD25" i="17"/>
  <c r="BD16" i="17"/>
  <c r="CC130" i="14"/>
  <c r="CB156" i="14"/>
  <c r="CB17" i="14" s="1"/>
  <c r="Z151" i="18"/>
  <c r="BY178" i="18"/>
  <c r="Z32" i="13"/>
  <c r="Z175" i="18"/>
  <c r="H175" i="18" s="1"/>
  <c r="CB117" i="13"/>
  <c r="CA170" i="13"/>
  <c r="CA31" i="13" s="1"/>
  <c r="CA163" i="18" s="1"/>
  <c r="CA190" i="18" s="1"/>
  <c r="BU113" i="18"/>
  <c r="X111" i="18"/>
  <c r="CB104" i="13"/>
  <c r="CA157" i="13"/>
  <c r="CA18" i="13" s="1"/>
  <c r="BS19" i="7"/>
  <c r="BT167" i="10"/>
  <c r="BT173" i="10" s="1"/>
  <c r="BY190" i="18"/>
  <c r="Z154" i="18"/>
  <c r="BY181" i="18"/>
  <c r="CB172" i="13"/>
  <c r="CB33" i="13" s="1"/>
  <c r="CC119" i="13"/>
  <c r="CA157" i="10"/>
  <c r="Z38" i="10"/>
  <c r="Z243" i="18"/>
  <c r="Z17" i="14"/>
  <c r="BM38" i="9"/>
  <c r="CA57" i="16"/>
  <c r="CA60" i="16" s="1"/>
  <c r="BZ20" i="16"/>
  <c r="BZ14" i="7" s="1"/>
  <c r="CA163" i="14"/>
  <c r="CA24" i="14" s="1"/>
  <c r="CA213" i="18" s="1"/>
  <c r="CA240" i="18" s="1"/>
  <c r="CB137" i="14"/>
  <c r="BZ11" i="14"/>
  <c r="BP46" i="9"/>
  <c r="AX280" i="11"/>
  <c r="AY276" i="11" s="1"/>
  <c r="AX314" i="11"/>
  <c r="AY310" i="11" s="1"/>
  <c r="AX76" i="11"/>
  <c r="AY72" i="11" s="1"/>
  <c r="AX212" i="11"/>
  <c r="AY208" i="11" s="1"/>
  <c r="AX93" i="11"/>
  <c r="AY89" i="11" s="1"/>
  <c r="CL51" i="14"/>
  <c r="AX127" i="11"/>
  <c r="AY123" i="11" s="1"/>
  <c r="AX297" i="11"/>
  <c r="AY293" i="11" s="1"/>
  <c r="AU47" i="6"/>
  <c r="H18" i="22"/>
  <c r="CM49" i="14"/>
  <c r="F19" i="14"/>
  <c r="G19" i="14"/>
  <c r="AY311" i="11"/>
  <c r="AY320" i="11"/>
  <c r="AZ316" i="11" s="1"/>
  <c r="AZ166" i="11"/>
  <c r="Q165" i="11"/>
  <c r="AX76" i="18"/>
  <c r="AY158" i="11"/>
  <c r="AZ115" i="11"/>
  <c r="Q114" i="11"/>
  <c r="AZ132" i="11"/>
  <c r="Q131" i="11"/>
  <c r="AY56" i="11"/>
  <c r="AX82" i="18"/>
  <c r="F228" i="18"/>
  <c r="G228" i="18"/>
  <c r="AY124" i="11"/>
  <c r="AX110" i="11"/>
  <c r="AY106" i="11" s="1"/>
  <c r="AY167" i="11"/>
  <c r="AZ163" i="11" s="1"/>
  <c r="CM54" i="14"/>
  <c r="P16" i="18"/>
  <c r="AY277" i="11"/>
  <c r="AY286" i="11"/>
  <c r="AZ282" i="11" s="1"/>
  <c r="AX78" i="18"/>
  <c r="AY328" i="11"/>
  <c r="AX90" i="18"/>
  <c r="AX178" i="11"/>
  <c r="AY174" i="11" s="1"/>
  <c r="AX382" i="11"/>
  <c r="AY378" i="11" s="1"/>
  <c r="AY141" i="11"/>
  <c r="AY150" i="11"/>
  <c r="AZ146" i="11" s="1"/>
  <c r="AX69" i="18"/>
  <c r="AZ47" i="11"/>
  <c r="Q46" i="11"/>
  <c r="CH45" i="14"/>
  <c r="CM56" i="14"/>
  <c r="AX70" i="18"/>
  <c r="AW23" i="7"/>
  <c r="AN12" i="9" s="1"/>
  <c r="P24" i="7"/>
  <c r="P23" i="7" s="1"/>
  <c r="AW16" i="18"/>
  <c r="AW13" i="18"/>
  <c r="AW14" i="8"/>
  <c r="P14" i="8" s="1"/>
  <c r="P67" i="18"/>
  <c r="P93" i="18" s="1"/>
  <c r="Q39" i="18" s="1"/>
  <c r="CL61" i="14"/>
  <c r="AX77" i="18"/>
  <c r="AX89" i="18"/>
  <c r="AX88" i="18"/>
  <c r="AX81" i="18"/>
  <c r="AX229" i="11"/>
  <c r="AY225" i="11" s="1"/>
  <c r="CH62" i="14"/>
  <c r="AY90" i="11"/>
  <c r="AY99" i="11"/>
  <c r="AZ95" i="11" s="1"/>
  <c r="AX161" i="11"/>
  <c r="AY157" i="11" s="1"/>
  <c r="AX84" i="18"/>
  <c r="AZ302" i="11"/>
  <c r="Q301" i="11"/>
  <c r="AZ149" i="11"/>
  <c r="Q148" i="11"/>
  <c r="AN34" i="9"/>
  <c r="AW13" i="6"/>
  <c r="P14" i="6"/>
  <c r="CH58" i="14"/>
  <c r="AX73" i="18"/>
  <c r="AY73" i="11"/>
  <c r="AY82" i="11"/>
  <c r="AZ78" i="11" s="1"/>
  <c r="AY65" i="11"/>
  <c r="AZ61" i="11" s="1"/>
  <c r="AK23" i="20"/>
  <c r="AJ30" i="7"/>
  <c r="AJ28" i="7" s="1"/>
  <c r="AA14" i="9" s="1"/>
  <c r="AJ50" i="7"/>
  <c r="AJ48" i="7" s="1"/>
  <c r="AA16" i="9" s="1"/>
  <c r="AX25" i="11"/>
  <c r="CH59" i="14"/>
  <c r="AY413" i="11"/>
  <c r="AX71" i="18"/>
  <c r="AW93" i="18"/>
  <c r="AY192" i="11"/>
  <c r="AX14" i="11"/>
  <c r="AX14" i="6" s="1"/>
  <c r="AY243" i="11"/>
  <c r="AX59" i="20"/>
  <c r="AX79" i="18"/>
  <c r="AZ336" i="11"/>
  <c r="Q335" i="11"/>
  <c r="AZ285" i="11"/>
  <c r="Q284" i="11"/>
  <c r="AX246" i="11"/>
  <c r="AY242" i="11" s="1"/>
  <c r="AJ71" i="19"/>
  <c r="AK39" i="8"/>
  <c r="AJ17" i="7"/>
  <c r="AK33" i="19"/>
  <c r="AY133" i="11"/>
  <c r="AZ129" i="11" s="1"/>
  <c r="AX86" i="18"/>
  <c r="AX74" i="18"/>
  <c r="AV18" i="18"/>
  <c r="AV20" i="7"/>
  <c r="AV18" i="7" s="1"/>
  <c r="AM13" i="9" s="1"/>
  <c r="CH46" i="14"/>
  <c r="AX15" i="11"/>
  <c r="AY396" i="11"/>
  <c r="CH44" i="13"/>
  <c r="AZ404" i="11"/>
  <c r="Q403" i="11"/>
  <c r="AZ319" i="11"/>
  <c r="Q318" i="11"/>
  <c r="AX399" i="11"/>
  <c r="AY395" i="11" s="1"/>
  <c r="AZ387" i="11"/>
  <c r="Q386" i="11"/>
  <c r="AX80" i="18"/>
  <c r="AZ370" i="11"/>
  <c r="Q369" i="11"/>
  <c r="AT71" i="20"/>
  <c r="AT24" i="8"/>
  <c r="O67" i="20"/>
  <c r="AY345" i="11"/>
  <c r="AY354" i="11"/>
  <c r="AZ350" i="11" s="1"/>
  <c r="AX331" i="11"/>
  <c r="AY327" i="11" s="1"/>
  <c r="AV27" i="18"/>
  <c r="AV45" i="7"/>
  <c r="AV44" i="7" s="1"/>
  <c r="AM15" i="9" s="1"/>
  <c r="AX72" i="18"/>
  <c r="AY260" i="11"/>
  <c r="AY269" i="11"/>
  <c r="AZ265" i="11" s="1"/>
  <c r="AY175" i="11"/>
  <c r="AL9" i="9"/>
  <c r="AL10" i="9" s="1"/>
  <c r="AY362" i="11"/>
  <c r="AZ183" i="11"/>
  <c r="Q182" i="11"/>
  <c r="AZ234" i="11"/>
  <c r="Q233" i="11"/>
  <c r="AZ30" i="11"/>
  <c r="Q29" i="11"/>
  <c r="AZ438" i="11"/>
  <c r="Q437" i="11"/>
  <c r="AZ81" i="11"/>
  <c r="Q80" i="11"/>
  <c r="AX68" i="18"/>
  <c r="AX40" i="18"/>
  <c r="AX195" i="11"/>
  <c r="AY191" i="11" s="1"/>
  <c r="AX416" i="11"/>
  <c r="AY412" i="11" s="1"/>
  <c r="AX91" i="18"/>
  <c r="AJ56" i="6"/>
  <c r="I7" i="22" s="1"/>
  <c r="AJ54" i="6"/>
  <c r="AY430" i="11"/>
  <c r="AX144" i="11"/>
  <c r="AY140" i="11" s="1"/>
  <c r="AX365" i="11"/>
  <c r="AY361" i="11" s="1"/>
  <c r="AZ64" i="11"/>
  <c r="Q63" i="11"/>
  <c r="AY209" i="11"/>
  <c r="AY218" i="11"/>
  <c r="AZ214" i="11" s="1"/>
  <c r="AZ200" i="11"/>
  <c r="Q199" i="11"/>
  <c r="AZ421" i="11"/>
  <c r="Q420" i="11"/>
  <c r="AZ353" i="11"/>
  <c r="Q352" i="11"/>
  <c r="AZ98" i="11"/>
  <c r="Q97" i="11"/>
  <c r="CM57" i="14"/>
  <c r="CH48" i="14"/>
  <c r="CH55" i="14"/>
  <c r="AY294" i="11"/>
  <c r="AY303" i="11"/>
  <c r="AZ299" i="11" s="1"/>
  <c r="AX87" i="18"/>
  <c r="AY439" i="11"/>
  <c r="AZ435" i="11" s="1"/>
  <c r="AN39" i="9"/>
  <c r="P15" i="6"/>
  <c r="AX83" i="18"/>
  <c r="AX92" i="18"/>
  <c r="AY226" i="11"/>
  <c r="AZ268" i="11"/>
  <c r="Q267" i="11"/>
  <c r="AZ217" i="11"/>
  <c r="Q216" i="11"/>
  <c r="AZ251" i="11"/>
  <c r="Q250" i="11"/>
  <c r="CL60" i="14"/>
  <c r="AY379" i="11"/>
  <c r="AY388" i="11"/>
  <c r="AZ384" i="11" s="1"/>
  <c r="AX59" i="11"/>
  <c r="AY55" i="11" s="1"/>
  <c r="CH52" i="14"/>
  <c r="AX85" i="18"/>
  <c r="AY107" i="11"/>
  <c r="AV29" i="6"/>
  <c r="AV43" i="6"/>
  <c r="W19" i="22" s="1"/>
  <c r="AX75" i="18"/>
  <c r="AX263" i="11"/>
  <c r="AY259" i="11" s="1"/>
  <c r="AY22" i="11"/>
  <c r="AY31" i="11"/>
  <c r="AZ27" i="11" s="1"/>
  <c r="CK47" i="14"/>
  <c r="AY39" i="11"/>
  <c r="AY48" i="11"/>
  <c r="AZ44" i="11" s="1"/>
  <c r="CH50" i="14"/>
  <c r="AY337" i="11"/>
  <c r="AZ333" i="11" s="1"/>
  <c r="Z163" i="18" l="1"/>
  <c r="Z29" i="12"/>
  <c r="CA38" i="6"/>
  <c r="Z38" i="6" s="1"/>
  <c r="H38" i="6" s="1"/>
  <c r="Z158" i="18"/>
  <c r="AD46" i="16"/>
  <c r="AD47" i="16" s="1"/>
  <c r="Z222" i="18"/>
  <c r="H222" i="18" s="1"/>
  <c r="Z235" i="18"/>
  <c r="H235" i="18" s="1"/>
  <c r="CA14" i="20"/>
  <c r="CB16" i="20" s="1"/>
  <c r="Z187" i="18"/>
  <c r="Z21" i="14"/>
  <c r="H21" i="14" s="1"/>
  <c r="X100" i="18"/>
  <c r="Y96" i="18" s="1"/>
  <c r="Z25" i="14"/>
  <c r="H25" i="14" s="1"/>
  <c r="BZ50" i="10"/>
  <c r="BZ168" i="10" s="1"/>
  <c r="Z185" i="18"/>
  <c r="H185" i="18" s="1"/>
  <c r="Z210" i="18"/>
  <c r="H210" i="18" s="1"/>
  <c r="AW107" i="25"/>
  <c r="AW108" i="25"/>
  <c r="Z26" i="13"/>
  <c r="Z30" i="13"/>
  <c r="Z232" i="18"/>
  <c r="Z24" i="14"/>
  <c r="H24" i="14" s="1"/>
  <c r="CA61" i="10"/>
  <c r="Z61" i="10" s="1"/>
  <c r="AX82" i="25"/>
  <c r="AW116" i="25"/>
  <c r="AW119" i="25"/>
  <c r="AW105" i="25"/>
  <c r="CA53" i="10"/>
  <c r="Z53" i="10" s="1"/>
  <c r="H53" i="10" s="1"/>
  <c r="AX74" i="25"/>
  <c r="CA73" i="10"/>
  <c r="Z73" i="10" s="1"/>
  <c r="H73" i="10" s="1"/>
  <c r="AX94" i="25"/>
  <c r="AW117" i="25"/>
  <c r="AW113" i="25"/>
  <c r="AW114" i="25"/>
  <c r="Z102" i="10"/>
  <c r="H102" i="10" s="1"/>
  <c r="CA62" i="10"/>
  <c r="Z62" i="10" s="1"/>
  <c r="AX83" i="25"/>
  <c r="CA68" i="10"/>
  <c r="Z68" i="10" s="1"/>
  <c r="H68" i="10" s="1"/>
  <c r="AX89" i="25"/>
  <c r="CA59" i="10"/>
  <c r="Z59" i="10" s="1"/>
  <c r="H59" i="10" s="1"/>
  <c r="AX80" i="25"/>
  <c r="AW111" i="25"/>
  <c r="AW104" i="25"/>
  <c r="Z91" i="10"/>
  <c r="CA66" i="10"/>
  <c r="Z66" i="10" s="1"/>
  <c r="H66" i="10" s="1"/>
  <c r="H123" i="10" s="1"/>
  <c r="AX87" i="25"/>
  <c r="CA70" i="10"/>
  <c r="Z70" i="10" s="1"/>
  <c r="Z127" i="10" s="1"/>
  <c r="AX91" i="25"/>
  <c r="AW110" i="25"/>
  <c r="AW118" i="25"/>
  <c r="AW99" i="25"/>
  <c r="CA75" i="10"/>
  <c r="Z75" i="10" s="1"/>
  <c r="H75" i="10" s="1"/>
  <c r="AX96" i="25"/>
  <c r="AW123" i="25"/>
  <c r="AW115" i="25"/>
  <c r="CA60" i="10"/>
  <c r="Z60" i="10" s="1"/>
  <c r="AX81" i="25"/>
  <c r="CA57" i="10"/>
  <c r="Z57" i="10" s="1"/>
  <c r="H57" i="10" s="1"/>
  <c r="AX78" i="25"/>
  <c r="CA58" i="10"/>
  <c r="Z58" i="10" s="1"/>
  <c r="H58" i="10" s="1"/>
  <c r="AX79" i="25"/>
  <c r="AW109" i="25"/>
  <c r="AW103" i="25"/>
  <c r="Z97" i="10"/>
  <c r="CA65" i="10"/>
  <c r="Z65" i="10" s="1"/>
  <c r="Z122" i="10" s="1"/>
  <c r="AX86" i="25"/>
  <c r="CA69" i="10"/>
  <c r="Z69" i="10" s="1"/>
  <c r="H69" i="10" s="1"/>
  <c r="AX90" i="25"/>
  <c r="AW122" i="25"/>
  <c r="AW100" i="25"/>
  <c r="CA54" i="10"/>
  <c r="Z54" i="10" s="1"/>
  <c r="H54" i="10" s="1"/>
  <c r="AX75" i="25"/>
  <c r="AW121" i="25"/>
  <c r="AW102" i="25"/>
  <c r="AW120" i="25"/>
  <c r="AW106" i="25"/>
  <c r="Z178" i="18"/>
  <c r="Z237" i="18"/>
  <c r="Z88" i="10"/>
  <c r="CA64" i="10"/>
  <c r="Z64" i="10" s="1"/>
  <c r="Z121" i="10" s="1"/>
  <c r="AX85" i="25"/>
  <c r="AW112" i="25"/>
  <c r="AW101" i="25"/>
  <c r="Z249" i="18"/>
  <c r="Z240" i="18"/>
  <c r="Z181" i="18"/>
  <c r="H181" i="18" s="1"/>
  <c r="Z238" i="18"/>
  <c r="Z214" i="18"/>
  <c r="Z191" i="18"/>
  <c r="H191" i="18" s="1"/>
  <c r="BY170" i="18"/>
  <c r="BY18" i="8" s="1"/>
  <c r="CA11" i="14"/>
  <c r="CA64" i="20" s="1"/>
  <c r="CA226" i="18" s="1"/>
  <c r="BU29" i="18"/>
  <c r="X29" i="18" s="1"/>
  <c r="BU20" i="18"/>
  <c r="X20" i="18" s="1"/>
  <c r="BV96" i="18"/>
  <c r="BV100" i="18" s="1"/>
  <c r="BA39" i="19"/>
  <c r="H60" i="10"/>
  <c r="R37" i="6"/>
  <c r="F40" i="6"/>
  <c r="CC127" i="14"/>
  <c r="CB153" i="14"/>
  <c r="CB14" i="14" s="1"/>
  <c r="BZ64" i="20"/>
  <c r="BZ39" i="6"/>
  <c r="Z19" i="14"/>
  <c r="H19" i="14" s="1"/>
  <c r="Z149" i="18"/>
  <c r="CB216" i="18"/>
  <c r="BX97" i="18"/>
  <c r="BX62" i="20"/>
  <c r="AY47" i="19"/>
  <c r="AY33" i="8"/>
  <c r="CC110" i="13"/>
  <c r="CB163" i="13"/>
  <c r="CB24" i="13" s="1"/>
  <c r="CA11" i="13"/>
  <c r="CB147" i="18"/>
  <c r="CB170" i="14"/>
  <c r="CB31" i="14" s="1"/>
  <c r="CC144" i="14"/>
  <c r="H12" i="14"/>
  <c r="BJ49" i="9"/>
  <c r="CC116" i="13"/>
  <c r="CB169" i="13"/>
  <c r="CB30" i="13" s="1"/>
  <c r="Z104" i="10"/>
  <c r="H104" i="10" s="1"/>
  <c r="CE62" i="12"/>
  <c r="CD13" i="12"/>
  <c r="CA71" i="10"/>
  <c r="Z71" i="10" s="1"/>
  <c r="Z100" i="10"/>
  <c r="H100" i="10" s="1"/>
  <c r="Z221" i="18"/>
  <c r="BV15" i="8"/>
  <c r="BR43" i="9"/>
  <c r="CB204" i="18"/>
  <c r="CC114" i="13"/>
  <c r="CB167" i="13"/>
  <c r="CB28" i="13" s="1"/>
  <c r="CC105" i="13"/>
  <c r="CB158" i="13"/>
  <c r="CB19" i="13" s="1"/>
  <c r="CB155" i="18"/>
  <c r="CB157" i="10"/>
  <c r="CA203" i="18"/>
  <c r="Z14" i="14"/>
  <c r="CC151" i="14"/>
  <c r="CC12" i="14" s="1"/>
  <c r="CD125" i="14"/>
  <c r="K49" i="22"/>
  <c r="M49" i="22" s="1"/>
  <c r="BZ141" i="10"/>
  <c r="BZ162" i="10"/>
  <c r="AE49" i="22" s="1"/>
  <c r="CA74" i="10"/>
  <c r="Z74" i="10" s="1"/>
  <c r="Z103" i="10"/>
  <c r="L50" i="22"/>
  <c r="CA14" i="10"/>
  <c r="N50" i="22" s="1"/>
  <c r="CA143" i="10"/>
  <c r="Z34" i="10"/>
  <c r="BZ63" i="20"/>
  <c r="BZ33" i="6"/>
  <c r="CB97" i="10"/>
  <c r="AY89" i="25" s="1"/>
  <c r="CB83" i="10"/>
  <c r="AY75" i="25" s="1"/>
  <c r="CB100" i="10"/>
  <c r="AY92" i="25" s="1"/>
  <c r="CB89" i="10"/>
  <c r="AY81" i="25" s="1"/>
  <c r="CB99" i="10"/>
  <c r="AY91" i="25" s="1"/>
  <c r="CB84" i="10"/>
  <c r="AY76" i="25" s="1"/>
  <c r="CB90" i="10"/>
  <c r="AY82" i="25" s="1"/>
  <c r="CB95" i="10"/>
  <c r="AY87" i="25" s="1"/>
  <c r="CB93" i="10"/>
  <c r="AY85" i="25" s="1"/>
  <c r="CB103" i="10"/>
  <c r="AY95" i="25" s="1"/>
  <c r="CB94" i="10"/>
  <c r="AY86" i="25" s="1"/>
  <c r="CB88" i="10"/>
  <c r="AY80" i="25" s="1"/>
  <c r="CB154" i="10"/>
  <c r="CB81" i="10"/>
  <c r="AY73" i="25" s="1"/>
  <c r="CB86" i="10"/>
  <c r="AY78" i="25" s="1"/>
  <c r="CB104" i="10"/>
  <c r="AY96" i="25" s="1"/>
  <c r="CB91" i="10"/>
  <c r="AY83" i="25" s="1"/>
  <c r="CB98" i="10"/>
  <c r="AY90" i="25" s="1"/>
  <c r="CB87" i="10"/>
  <c r="AY79" i="25" s="1"/>
  <c r="CB102" i="10"/>
  <c r="AY94" i="25" s="1"/>
  <c r="CB92" i="10"/>
  <c r="AY84" i="25" s="1"/>
  <c r="CB34" i="10"/>
  <c r="CB80" i="10"/>
  <c r="AY72" i="25" s="1"/>
  <c r="CB82" i="10"/>
  <c r="AY74" i="25" s="1"/>
  <c r="CB85" i="10"/>
  <c r="AY77" i="25" s="1"/>
  <c r="CB101" i="10"/>
  <c r="AY93" i="25" s="1"/>
  <c r="CB96" i="10"/>
  <c r="AY88" i="25" s="1"/>
  <c r="Z208" i="18"/>
  <c r="H208" i="18" s="1"/>
  <c r="Z51" i="22"/>
  <c r="CB21" i="12"/>
  <c r="CB22" i="12"/>
  <c r="CB14" i="20" s="1"/>
  <c r="CC154" i="14"/>
  <c r="CC15" i="14" s="1"/>
  <c r="CC204" i="18" s="1"/>
  <c r="CC231" i="18" s="1"/>
  <c r="CD128" i="14"/>
  <c r="CD109" i="13"/>
  <c r="CC162" i="13"/>
  <c r="CC23" i="13" s="1"/>
  <c r="CC155" i="18" s="1"/>
  <c r="CC182" i="18" s="1"/>
  <c r="CD29" i="10"/>
  <c r="CC38" i="10"/>
  <c r="CC157" i="10" s="1"/>
  <c r="CC122" i="13"/>
  <c r="CB175" i="13"/>
  <c r="CB36" i="13" s="1"/>
  <c r="CC132" i="14"/>
  <c r="CB158" i="14"/>
  <c r="CB19" i="14" s="1"/>
  <c r="BZ32" i="15"/>
  <c r="BQ32" i="9"/>
  <c r="H61" i="10"/>
  <c r="CD171" i="12"/>
  <c r="CC20" i="12"/>
  <c r="CA224" i="18"/>
  <c r="Z35" i="14"/>
  <c r="CC103" i="13"/>
  <c r="CB156" i="13"/>
  <c r="CB17" i="13" s="1"/>
  <c r="Z22" i="14"/>
  <c r="H22" i="14" s="1"/>
  <c r="BY13" i="20"/>
  <c r="BY19" i="20" s="1"/>
  <c r="BX29" i="7"/>
  <c r="Y29" i="7" s="1"/>
  <c r="BX49" i="7"/>
  <c r="Y49" i="7" s="1"/>
  <c r="CC139" i="14"/>
  <c r="CB165" i="14"/>
  <c r="CB26" i="14" s="1"/>
  <c r="BX55" i="20"/>
  <c r="Y55" i="20" s="1"/>
  <c r="Y56" i="20"/>
  <c r="CB159" i="10"/>
  <c r="H32" i="6"/>
  <c r="CA153" i="18"/>
  <c r="Z21" i="13"/>
  <c r="H21" i="13" s="1"/>
  <c r="R31" i="6"/>
  <c r="F35" i="6"/>
  <c r="F31" i="6" s="1"/>
  <c r="BW34" i="18"/>
  <c r="BX142" i="18"/>
  <c r="BX196" i="18" s="1"/>
  <c r="BW25" i="18"/>
  <c r="CA56" i="10"/>
  <c r="Z56" i="10" s="1"/>
  <c r="Z85" i="10"/>
  <c r="CC108" i="13"/>
  <c r="CB161" i="13"/>
  <c r="CB22" i="13" s="1"/>
  <c r="BS42" i="9"/>
  <c r="CC25" i="10"/>
  <c r="CD26" i="10"/>
  <c r="CC35" i="10"/>
  <c r="CC13" i="10"/>
  <c r="V52" i="22" s="1"/>
  <c r="H70" i="10"/>
  <c r="Z26" i="14"/>
  <c r="G48" i="22"/>
  <c r="O48" i="22" s="1"/>
  <c r="BY44" i="20"/>
  <c r="BY43" i="20" s="1"/>
  <c r="BY11" i="6"/>
  <c r="BY32" i="15"/>
  <c r="BY15" i="15"/>
  <c r="BY56" i="20"/>
  <c r="BY168" i="10"/>
  <c r="BY31" i="15"/>
  <c r="BP32" i="9"/>
  <c r="Y51" i="22"/>
  <c r="CB29" i="12"/>
  <c r="CB32" i="6" s="1"/>
  <c r="CB28" i="12"/>
  <c r="Z21" i="12"/>
  <c r="H20" i="12"/>
  <c r="H21" i="12" s="1"/>
  <c r="CC148" i="14"/>
  <c r="CB174" i="14"/>
  <c r="CB35" i="14" s="1"/>
  <c r="H21" i="6"/>
  <c r="CD119" i="13"/>
  <c r="CC172" i="13"/>
  <c r="CC33" i="13" s="1"/>
  <c r="CC165" i="18" s="1"/>
  <c r="CC192" i="18" s="1"/>
  <c r="CA182" i="18"/>
  <c r="Z182" i="18" s="1"/>
  <c r="Z155" i="18"/>
  <c r="CB207" i="18"/>
  <c r="CB57" i="16"/>
  <c r="CB60" i="16" s="1"/>
  <c r="CA20" i="16"/>
  <c r="BU17" i="8"/>
  <c r="X17" i="8" s="1"/>
  <c r="X113" i="18"/>
  <c r="CB206" i="18"/>
  <c r="CA16" i="20"/>
  <c r="Z14" i="20"/>
  <c r="H14" i="20" s="1"/>
  <c r="Y43" i="20"/>
  <c r="BU40" i="16"/>
  <c r="BU41" i="16" s="1"/>
  <c r="BV38" i="16" s="1"/>
  <c r="BZ22" i="8"/>
  <c r="X32" i="17"/>
  <c r="Y29" i="17" s="1"/>
  <c r="CD31" i="10"/>
  <c r="CC40" i="10"/>
  <c r="CC159" i="10" s="1"/>
  <c r="CC152" i="13"/>
  <c r="CC13" i="13" s="1"/>
  <c r="CC145" i="18" s="1"/>
  <c r="CC172" i="18" s="1"/>
  <c r="CD99" i="13"/>
  <c r="CC107" i="13"/>
  <c r="CB160" i="13"/>
  <c r="CB21" i="13" s="1"/>
  <c r="CA236" i="18"/>
  <c r="Z236" i="18" s="1"/>
  <c r="Z209" i="18"/>
  <c r="CC169" i="14"/>
  <c r="CC30" i="14" s="1"/>
  <c r="CC219" i="18" s="1"/>
  <c r="CC246" i="18" s="1"/>
  <c r="CD143" i="14"/>
  <c r="CC106" i="13"/>
  <c r="CB159" i="13"/>
  <c r="CB20" i="13" s="1"/>
  <c r="CA63" i="10"/>
  <c r="Z63" i="10" s="1"/>
  <c r="Z92" i="10"/>
  <c r="CA153" i="10"/>
  <c r="AD50" i="22" s="1"/>
  <c r="Z98" i="10"/>
  <c r="CA30" i="18"/>
  <c r="CB103" i="18"/>
  <c r="CB107" i="18" s="1"/>
  <c r="CA21" i="18"/>
  <c r="CB160" i="14"/>
  <c r="CB21" i="14" s="1"/>
  <c r="CC134" i="14"/>
  <c r="Z86" i="10"/>
  <c r="CD116" i="12"/>
  <c r="CC27" i="12"/>
  <c r="BR44" i="9"/>
  <c r="Z211" i="18"/>
  <c r="CB163" i="14"/>
  <c r="CB24" i="14" s="1"/>
  <c r="CC137" i="14"/>
  <c r="BX32" i="18"/>
  <c r="BY117" i="18"/>
  <c r="BY139" i="18" s="1"/>
  <c r="BX23" i="18"/>
  <c r="CD131" i="14"/>
  <c r="CC157" i="14"/>
  <c r="CC18" i="14" s="1"/>
  <c r="CC207" i="18" s="1"/>
  <c r="CC234" i="18" s="1"/>
  <c r="CB161" i="14"/>
  <c r="CB22" i="14" s="1"/>
  <c r="CC135" i="14"/>
  <c r="CA228" i="18"/>
  <c r="Z201" i="18"/>
  <c r="H201" i="18" s="1"/>
  <c r="BT22" i="18"/>
  <c r="BT31" i="18"/>
  <c r="BU110" i="18"/>
  <c r="BU114" i="18" s="1"/>
  <c r="CD130" i="14"/>
  <c r="CC156" i="14"/>
  <c r="CC17" i="14" s="1"/>
  <c r="CC206" i="18" s="1"/>
  <c r="CC233" i="18" s="1"/>
  <c r="H94" i="10"/>
  <c r="BX170" i="10"/>
  <c r="BX171" i="10"/>
  <c r="Z195" i="18"/>
  <c r="BU41" i="6"/>
  <c r="X41" i="6" s="1"/>
  <c r="X17" i="17"/>
  <c r="CC129" i="14"/>
  <c r="CB155" i="14"/>
  <c r="CB16" i="14" s="1"/>
  <c r="CB145" i="18"/>
  <c r="CB173" i="14"/>
  <c r="CB34" i="14" s="1"/>
  <c r="CC147" i="14"/>
  <c r="Z193" i="18"/>
  <c r="CA202" i="18"/>
  <c r="Z13" i="14"/>
  <c r="H13" i="14" s="1"/>
  <c r="CB219" i="18"/>
  <c r="CC13" i="19"/>
  <c r="CC16" i="19" s="1"/>
  <c r="CB36" i="7"/>
  <c r="CA152" i="18"/>
  <c r="Z20" i="13"/>
  <c r="CA67" i="10"/>
  <c r="Z67" i="10" s="1"/>
  <c r="Z96" i="10"/>
  <c r="CA51" i="10"/>
  <c r="Z51" i="10" s="1"/>
  <c r="CA79" i="10"/>
  <c r="Z80" i="10"/>
  <c r="CB158" i="10"/>
  <c r="CB172" i="14"/>
  <c r="CB33" i="14" s="1"/>
  <c r="CC146" i="14"/>
  <c r="CB164" i="14"/>
  <c r="CB25" i="14" s="1"/>
  <c r="CC138" i="14"/>
  <c r="CB20" i="8"/>
  <c r="Z16" i="14"/>
  <c r="Z90" i="10"/>
  <c r="Z118" i="10" s="1"/>
  <c r="Z82" i="10"/>
  <c r="BX42" i="20"/>
  <c r="BX50" i="20" s="1"/>
  <c r="BW52" i="7"/>
  <c r="CB155" i="10"/>
  <c r="CD140" i="14"/>
  <c r="CC166" i="14"/>
  <c r="CC27" i="14" s="1"/>
  <c r="CC216" i="18" s="1"/>
  <c r="CC243" i="18" s="1"/>
  <c r="Z190" i="18"/>
  <c r="CC117" i="13"/>
  <c r="CB170" i="13"/>
  <c r="CB31" i="13" s="1"/>
  <c r="CB148" i="18"/>
  <c r="BV113" i="18"/>
  <c r="CA24" i="18"/>
  <c r="CA33" i="18"/>
  <c r="CB258" i="18"/>
  <c r="CB266" i="18" s="1"/>
  <c r="CB156" i="10"/>
  <c r="BK47" i="9"/>
  <c r="BT20" i="6"/>
  <c r="Q43" i="22" s="1"/>
  <c r="CC120" i="13"/>
  <c r="CB173" i="13"/>
  <c r="CB34" i="13" s="1"/>
  <c r="Z168" i="18"/>
  <c r="H168" i="18" s="1"/>
  <c r="CB209" i="18"/>
  <c r="CA223" i="18"/>
  <c r="Z34" i="14"/>
  <c r="H34" i="14" s="1"/>
  <c r="Z166" i="18"/>
  <c r="CC126" i="14"/>
  <c r="CB152" i="14"/>
  <c r="CB13" i="14" s="1"/>
  <c r="CA172" i="18"/>
  <c r="Z172" i="18" s="1"/>
  <c r="H172" i="18" s="1"/>
  <c r="Z145" i="18"/>
  <c r="H145" i="18" s="1"/>
  <c r="CB160" i="10"/>
  <c r="Z205" i="18"/>
  <c r="CA55" i="10"/>
  <c r="Z55" i="10" s="1"/>
  <c r="Z84" i="10"/>
  <c r="AZ45" i="19"/>
  <c r="CD30" i="10"/>
  <c r="CC39" i="10"/>
  <c r="CC158" i="10" s="1"/>
  <c r="Z241" i="18"/>
  <c r="BY227" i="18"/>
  <c r="Z32" i="14"/>
  <c r="Z89" i="10"/>
  <c r="X112" i="18"/>
  <c r="BV17" i="17"/>
  <c r="CA150" i="18"/>
  <c r="Z18" i="13"/>
  <c r="BU77" i="16"/>
  <c r="BV74" i="16" s="1"/>
  <c r="BV76" i="16" s="1"/>
  <c r="BU16" i="16"/>
  <c r="X76" i="16"/>
  <c r="CC154" i="13"/>
  <c r="CC15" i="13" s="1"/>
  <c r="CC147" i="18" s="1"/>
  <c r="CC174" i="18" s="1"/>
  <c r="CD101" i="13"/>
  <c r="CC104" i="13"/>
  <c r="CB157" i="13"/>
  <c r="CB18" i="13" s="1"/>
  <c r="BD14" i="17"/>
  <c r="BD35" i="6"/>
  <c r="CD102" i="13"/>
  <c r="CC155" i="13"/>
  <c r="CC16" i="13" s="1"/>
  <c r="CC148" i="18" s="1"/>
  <c r="CC175" i="18" s="1"/>
  <c r="CD28" i="10"/>
  <c r="CC37" i="10"/>
  <c r="CC156" i="10" s="1"/>
  <c r="CA217" i="18"/>
  <c r="Z28" i="14"/>
  <c r="R15" i="16"/>
  <c r="F18" i="16"/>
  <c r="CC159" i="14"/>
  <c r="CC20" i="14" s="1"/>
  <c r="CC209" i="18" s="1"/>
  <c r="CC236" i="18" s="1"/>
  <c r="CD133" i="14"/>
  <c r="CB144" i="18"/>
  <c r="H46" i="16"/>
  <c r="H47" i="16" s="1"/>
  <c r="I44" i="16" s="1"/>
  <c r="I46" i="16"/>
  <c r="CA157" i="18"/>
  <c r="Z25" i="13"/>
  <c r="CD32" i="10"/>
  <c r="CC41" i="10"/>
  <c r="CC160" i="10" s="1"/>
  <c r="CB212" i="18"/>
  <c r="CA72" i="10"/>
  <c r="Z72" i="10" s="1"/>
  <c r="Z101" i="10"/>
  <c r="H101" i="10" s="1"/>
  <c r="AZ32" i="8"/>
  <c r="Q32" i="8" s="1"/>
  <c r="Q41" i="19"/>
  <c r="BX18" i="8"/>
  <c r="Y18" i="8" s="1"/>
  <c r="Y170" i="18"/>
  <c r="Y196" i="18" s="1"/>
  <c r="Z142" i="18" s="1"/>
  <c r="BX19" i="8"/>
  <c r="Y19" i="8" s="1"/>
  <c r="Y227" i="18"/>
  <c r="CC118" i="13"/>
  <c r="CB171" i="13"/>
  <c r="CB32" i="13" s="1"/>
  <c r="CA146" i="18"/>
  <c r="Z14" i="13"/>
  <c r="H14" i="13" s="1"/>
  <c r="BV32" i="17"/>
  <c r="BW29" i="17" s="1"/>
  <c r="CA220" i="18"/>
  <c r="Z31" i="14"/>
  <c r="CB165" i="18"/>
  <c r="BT19" i="7"/>
  <c r="BU167" i="10"/>
  <c r="BU173" i="10" s="1"/>
  <c r="BD13" i="17"/>
  <c r="BD12" i="7" s="1"/>
  <c r="BE22" i="17"/>
  <c r="BE24" i="17" s="1"/>
  <c r="Z213" i="18"/>
  <c r="Z22" i="13"/>
  <c r="BY29" i="15"/>
  <c r="BX27" i="7"/>
  <c r="Y27" i="7" s="1"/>
  <c r="CB167" i="14"/>
  <c r="CB28" i="14" s="1"/>
  <c r="CC141" i="14"/>
  <c r="H12" i="13"/>
  <c r="CA161" i="18"/>
  <c r="Z29" i="13"/>
  <c r="CA159" i="18"/>
  <c r="Z27" i="13"/>
  <c r="CC151" i="13"/>
  <c r="CC12" i="13" s="1"/>
  <c r="CD98" i="13"/>
  <c r="CB171" i="14"/>
  <c r="CB32" i="14" s="1"/>
  <c r="CC145" i="14"/>
  <c r="BX199" i="18"/>
  <c r="BX253" i="18" s="1"/>
  <c r="BW26" i="18"/>
  <c r="BW35" i="18"/>
  <c r="CB218" i="18"/>
  <c r="Z34" i="13"/>
  <c r="H34" i="13" s="1"/>
  <c r="CB164" i="13"/>
  <c r="CB25" i="13" s="1"/>
  <c r="CC111" i="13"/>
  <c r="CD136" i="14"/>
  <c r="CC162" i="14"/>
  <c r="CC23" i="14" s="1"/>
  <c r="CC212" i="18" s="1"/>
  <c r="CC239" i="18" s="1"/>
  <c r="BC13" i="7"/>
  <c r="R13" i="7" s="1"/>
  <c r="F13" i="7" s="1"/>
  <c r="R14" i="16"/>
  <c r="F14" i="16" s="1"/>
  <c r="CA52" i="10"/>
  <c r="Z52" i="10" s="1"/>
  <c r="Z81" i="10"/>
  <c r="H81" i="10" s="1"/>
  <c r="Z215" i="18"/>
  <c r="CA231" i="18"/>
  <c r="Z231" i="18" s="1"/>
  <c r="H231" i="18" s="1"/>
  <c r="Z204" i="18"/>
  <c r="H204" i="18" s="1"/>
  <c r="AT50" i="9"/>
  <c r="AT41" i="9" s="1"/>
  <c r="AC26" i="22" s="1"/>
  <c r="BC37" i="6"/>
  <c r="S26" i="22" s="1"/>
  <c r="CC121" i="13"/>
  <c r="CB174" i="13"/>
  <c r="CB35" i="13" s="1"/>
  <c r="AT18" i="9"/>
  <c r="R12" i="7"/>
  <c r="F12" i="7" s="1"/>
  <c r="Z83" i="10"/>
  <c r="CC100" i="13"/>
  <c r="CB153" i="13"/>
  <c r="CB14" i="13" s="1"/>
  <c r="Z164" i="18"/>
  <c r="CD27" i="10"/>
  <c r="CC36" i="10"/>
  <c r="CC155" i="10" s="1"/>
  <c r="CB201" i="18"/>
  <c r="Z87" i="10"/>
  <c r="Z176" i="18"/>
  <c r="Z31" i="13"/>
  <c r="CC112" i="13"/>
  <c r="CB165" i="13"/>
  <c r="CB26" i="13" s="1"/>
  <c r="BX30" i="15"/>
  <c r="BX26" i="6"/>
  <c r="Y31" i="15"/>
  <c r="Z17" i="13"/>
  <c r="CA156" i="18"/>
  <c r="Z24" i="13"/>
  <c r="CA171" i="18"/>
  <c r="Z144" i="18"/>
  <c r="CB168" i="13"/>
  <c r="CB29" i="13" s="1"/>
  <c r="CC115" i="13"/>
  <c r="CC113" i="13"/>
  <c r="CB166" i="13"/>
  <c r="CB27" i="13" s="1"/>
  <c r="CC168" i="14"/>
  <c r="CC29" i="14" s="1"/>
  <c r="CC218" i="18" s="1"/>
  <c r="CC245" i="18" s="1"/>
  <c r="CD142" i="14"/>
  <c r="Z189" i="18"/>
  <c r="BX13" i="15"/>
  <c r="BX17" i="15" s="1"/>
  <c r="BW25" i="7"/>
  <c r="BJ47" i="9"/>
  <c r="BS20" i="6"/>
  <c r="Q42" i="22" s="1"/>
  <c r="X52" i="22"/>
  <c r="CC15" i="12"/>
  <c r="CC14" i="12"/>
  <c r="CC20" i="8"/>
  <c r="BD29" i="16"/>
  <c r="BD18" i="16"/>
  <c r="Z248" i="18"/>
  <c r="Z242" i="18"/>
  <c r="Y35" i="16"/>
  <c r="Z32" i="16" s="1"/>
  <c r="CA167" i="18"/>
  <c r="Z35" i="13"/>
  <c r="BY35" i="16"/>
  <c r="BZ32" i="16" s="1"/>
  <c r="CC21" i="15"/>
  <c r="CC25" i="15" s="1"/>
  <c r="CB26" i="7"/>
  <c r="AJ33" i="7"/>
  <c r="CM51" i="14"/>
  <c r="AW17" i="6"/>
  <c r="AW18" i="6" s="1"/>
  <c r="P20" i="22"/>
  <c r="F235" i="18"/>
  <c r="AY46" i="18"/>
  <c r="AY109" i="11"/>
  <c r="AY108" i="11"/>
  <c r="CI48" i="14"/>
  <c r="AZ436" i="11"/>
  <c r="AZ439" i="11" s="1"/>
  <c r="BA435" i="11" s="1"/>
  <c r="Q438" i="11"/>
  <c r="AZ181" i="11"/>
  <c r="Q183" i="11"/>
  <c r="AT21" i="8"/>
  <c r="AT11" i="8" s="1"/>
  <c r="O24" i="8"/>
  <c r="AZ402" i="11"/>
  <c r="Q404" i="11"/>
  <c r="CI46" i="14"/>
  <c r="AZ334" i="11"/>
  <c r="AZ337" i="11" s="1"/>
  <c r="BA333" i="11" s="1"/>
  <c r="Q336" i="11"/>
  <c r="AO34" i="9"/>
  <c r="CI62" i="14"/>
  <c r="AY49" i="18"/>
  <c r="AY160" i="11"/>
  <c r="AY159" i="11"/>
  <c r="F22" i="14"/>
  <c r="G22" i="14"/>
  <c r="CM61" i="14"/>
  <c r="F210" i="18"/>
  <c r="G210" i="18"/>
  <c r="AZ198" i="11"/>
  <c r="Q200" i="11"/>
  <c r="AU54" i="20"/>
  <c r="AT73" i="20"/>
  <c r="AT51" i="7" s="1"/>
  <c r="O51" i="7" s="1"/>
  <c r="AT72" i="20"/>
  <c r="AT31" i="7" s="1"/>
  <c r="O31" i="7" s="1"/>
  <c r="AZ368" i="11"/>
  <c r="Q370" i="11"/>
  <c r="AK34" i="19"/>
  <c r="AK35" i="19" s="1"/>
  <c r="AL32" i="19" s="1"/>
  <c r="AK49" i="6"/>
  <c r="U8" i="22" s="1"/>
  <c r="L33" i="19"/>
  <c r="AY51" i="18"/>
  <c r="AY193" i="11"/>
  <c r="AY194" i="11"/>
  <c r="AN33" i="9"/>
  <c r="AB20" i="22" s="1"/>
  <c r="CM60" i="14"/>
  <c r="AY53" i="18"/>
  <c r="AY227" i="11"/>
  <c r="AY228" i="11"/>
  <c r="AY57" i="18"/>
  <c r="AY295" i="11"/>
  <c r="AY296" i="11"/>
  <c r="AY415" i="11"/>
  <c r="AY414" i="11"/>
  <c r="AY64" i="18"/>
  <c r="AY143" i="11"/>
  <c r="AY142" i="11"/>
  <c r="AY48" i="18"/>
  <c r="AV44" i="6"/>
  <c r="AM8" i="9"/>
  <c r="AV46" i="6"/>
  <c r="AZ96" i="11"/>
  <c r="AZ99" i="11" s="1"/>
  <c r="BA95" i="11" s="1"/>
  <c r="Q98" i="11"/>
  <c r="AY211" i="11"/>
  <c r="AY210" i="11"/>
  <c r="AY52" i="18"/>
  <c r="AX67" i="18"/>
  <c r="AY50" i="18"/>
  <c r="AY177" i="11"/>
  <c r="AY176" i="11"/>
  <c r="AZ317" i="11"/>
  <c r="AZ320" i="11" s="1"/>
  <c r="BA316" i="11" s="1"/>
  <c r="Q319" i="11"/>
  <c r="G208" i="18"/>
  <c r="AX58" i="20"/>
  <c r="AX66" i="18"/>
  <c r="AW28" i="18"/>
  <c r="AW19" i="18"/>
  <c r="AX39" i="18"/>
  <c r="CI59" i="14"/>
  <c r="P13" i="18"/>
  <c r="AW13" i="8"/>
  <c r="P13" i="8" s="1"/>
  <c r="AZ164" i="11"/>
  <c r="AZ167" i="11" s="1"/>
  <c r="BA163" i="11" s="1"/>
  <c r="Q166" i="11"/>
  <c r="AZ249" i="11"/>
  <c r="Q251" i="11"/>
  <c r="AY347" i="11"/>
  <c r="AY60" i="18"/>
  <c r="AY346" i="11"/>
  <c r="AY21" i="11"/>
  <c r="AX16" i="11"/>
  <c r="AX24" i="7" s="1"/>
  <c r="AX23" i="7" s="1"/>
  <c r="AO12" i="9" s="1"/>
  <c r="CI45" i="14"/>
  <c r="AY59" i="18"/>
  <c r="AY329" i="11"/>
  <c r="AY330" i="11"/>
  <c r="AY279" i="11"/>
  <c r="AY278" i="11"/>
  <c r="AY56" i="18"/>
  <c r="AZ130" i="11"/>
  <c r="AZ133" i="11" s="1"/>
  <c r="BA129" i="11" s="1"/>
  <c r="Q132" i="11"/>
  <c r="P13" i="6"/>
  <c r="P17" i="6" s="1"/>
  <c r="AY61" i="18"/>
  <c r="AY364" i="11"/>
  <c r="AY363" i="11"/>
  <c r="AY44" i="18"/>
  <c r="AY74" i="11"/>
  <c r="AY75" i="11"/>
  <c r="CI52" i="14"/>
  <c r="G21" i="14"/>
  <c r="AY398" i="11"/>
  <c r="AY63" i="18"/>
  <c r="AY397" i="11"/>
  <c r="AY13" i="11"/>
  <c r="AY54" i="18"/>
  <c r="AY244" i="11"/>
  <c r="AY245" i="11"/>
  <c r="AY65" i="18"/>
  <c r="AY431" i="11"/>
  <c r="AY432" i="11"/>
  <c r="AZ28" i="11"/>
  <c r="AZ31" i="11" s="1"/>
  <c r="BA27" i="11" s="1"/>
  <c r="Q30" i="11"/>
  <c r="CI44" i="13"/>
  <c r="CI50" i="14"/>
  <c r="AZ351" i="11"/>
  <c r="AZ354" i="11" s="1"/>
  <c r="BA350" i="11" s="1"/>
  <c r="Q353" i="11"/>
  <c r="AY41" i="18"/>
  <c r="AY23" i="11"/>
  <c r="AY24" i="11"/>
  <c r="AZ215" i="11"/>
  <c r="Q217" i="11"/>
  <c r="AZ232" i="11"/>
  <c r="Q234" i="11"/>
  <c r="AA11" i="9"/>
  <c r="CI58" i="14"/>
  <c r="AZ147" i="11"/>
  <c r="AZ150" i="11" s="1"/>
  <c r="BA146" i="11" s="1"/>
  <c r="Q149" i="11"/>
  <c r="AZ45" i="11"/>
  <c r="AZ48" i="11" s="1"/>
  <c r="BA44" i="11" s="1"/>
  <c r="Q47" i="11"/>
  <c r="AZ113" i="11"/>
  <c r="Q115" i="11"/>
  <c r="CL47" i="14"/>
  <c r="G24" i="14"/>
  <c r="AY62" i="18"/>
  <c r="AY380" i="11"/>
  <c r="AY381" i="11"/>
  <c r="CI55" i="14"/>
  <c r="AZ419" i="11"/>
  <c r="Q421" i="11"/>
  <c r="AX15" i="6"/>
  <c r="AZ283" i="11"/>
  <c r="Q285" i="11"/>
  <c r="AY91" i="11"/>
  <c r="AY92" i="11"/>
  <c r="AY45" i="18"/>
  <c r="AY58" i="18"/>
  <c r="AY312" i="11"/>
  <c r="AY313" i="11"/>
  <c r="AZ79" i="11"/>
  <c r="AZ82" i="11" s="1"/>
  <c r="BA78" i="11" s="1"/>
  <c r="Q81" i="11"/>
  <c r="AY55" i="18"/>
  <c r="AY262" i="11"/>
  <c r="AY261" i="11"/>
  <c r="AZ385" i="11"/>
  <c r="AZ388" i="11" s="1"/>
  <c r="BA384" i="11" s="1"/>
  <c r="Q387" i="11"/>
  <c r="AY42" i="18"/>
  <c r="AY41" i="11"/>
  <c r="AY40" i="11"/>
  <c r="AZ266" i="11"/>
  <c r="Q268" i="11"/>
  <c r="AZ62" i="11"/>
  <c r="AZ65" i="11" s="1"/>
  <c r="BA61" i="11" s="1"/>
  <c r="Q64" i="11"/>
  <c r="AJ57" i="6"/>
  <c r="AJ21" i="19"/>
  <c r="O71" i="20"/>
  <c r="AZ300" i="11"/>
  <c r="AZ303" i="11" s="1"/>
  <c r="BA299" i="11" s="1"/>
  <c r="Q302" i="11"/>
  <c r="AY47" i="18"/>
  <c r="AY126" i="11"/>
  <c r="AY125" i="11"/>
  <c r="AY43" i="18"/>
  <c r="AY57" i="11"/>
  <c r="AY58" i="11"/>
  <c r="BA80" i="11"/>
  <c r="BA369" i="11"/>
  <c r="BA318" i="11"/>
  <c r="BA148" i="11"/>
  <c r="BA386" i="11"/>
  <c r="BA46" i="11"/>
  <c r="BA301" i="11"/>
  <c r="BA63" i="11"/>
  <c r="BA284" i="11"/>
  <c r="BA352" i="11"/>
  <c r="BA131" i="11"/>
  <c r="BA199" i="11"/>
  <c r="BA182" i="11"/>
  <c r="BA165" i="11"/>
  <c r="BA335" i="11"/>
  <c r="BA114" i="11"/>
  <c r="BA233" i="11"/>
  <c r="BA437" i="11"/>
  <c r="BA420" i="11"/>
  <c r="BA216" i="11"/>
  <c r="BA267" i="11"/>
  <c r="BA403" i="11"/>
  <c r="BA29" i="11"/>
  <c r="BA250" i="11"/>
  <c r="BA97" i="11"/>
  <c r="Z111" i="10" l="1"/>
  <c r="Z115" i="10"/>
  <c r="CB17" i="20"/>
  <c r="Z119" i="10"/>
  <c r="Z130" i="10"/>
  <c r="BZ15" i="15"/>
  <c r="BZ44" i="20"/>
  <c r="BZ43" i="20" s="1"/>
  <c r="G49" i="22"/>
  <c r="O49" i="22" s="1"/>
  <c r="H62" i="10"/>
  <c r="BZ31" i="15"/>
  <c r="BZ26" i="6" s="1"/>
  <c r="BQ38" i="9" s="1"/>
  <c r="BZ56" i="20"/>
  <c r="BZ55" i="20" s="1"/>
  <c r="BZ11" i="6"/>
  <c r="Z117" i="10"/>
  <c r="Y57" i="20"/>
  <c r="Z110" i="10"/>
  <c r="Z125" i="10"/>
  <c r="Z114" i="10"/>
  <c r="AX116" i="25"/>
  <c r="AX120" i="25"/>
  <c r="AX105" i="25"/>
  <c r="H130" i="10"/>
  <c r="AX113" i="25"/>
  <c r="AY178" i="11"/>
  <c r="AZ174" i="11" s="1"/>
  <c r="CA39" i="6"/>
  <c r="BR45" i="9" s="1"/>
  <c r="Z123" i="10"/>
  <c r="AX119" i="25"/>
  <c r="Z129" i="10"/>
  <c r="CB11" i="13"/>
  <c r="CB63" i="20" s="1"/>
  <c r="AX107" i="25"/>
  <c r="H64" i="10"/>
  <c r="Z116" i="10"/>
  <c r="AX108" i="25"/>
  <c r="AX101" i="25"/>
  <c r="AX110" i="25"/>
  <c r="AW28" i="6"/>
  <c r="J20" i="22" s="1"/>
  <c r="AY110" i="11"/>
  <c r="AZ106" i="11" s="1"/>
  <c r="AX121" i="25"/>
  <c r="AX106" i="25"/>
  <c r="AX112" i="25"/>
  <c r="AX104" i="25"/>
  <c r="AX111" i="25"/>
  <c r="AX103" i="25"/>
  <c r="AX102" i="25"/>
  <c r="H132" i="10"/>
  <c r="AX123" i="25"/>
  <c r="AX118" i="25"/>
  <c r="AX100" i="25"/>
  <c r="Z132" i="10"/>
  <c r="AX114" i="25"/>
  <c r="AX115" i="25"/>
  <c r="AX99" i="25"/>
  <c r="AX109" i="25"/>
  <c r="AX117" i="25"/>
  <c r="AY102" i="25"/>
  <c r="AX122" i="25"/>
  <c r="AY100" i="25"/>
  <c r="AY101" i="25"/>
  <c r="AY112" i="25"/>
  <c r="AY99" i="25"/>
  <c r="AY103" i="25"/>
  <c r="AY104" i="25"/>
  <c r="AY105" i="25"/>
  <c r="AY107" i="25"/>
  <c r="AY109" i="25"/>
  <c r="AY116" i="25"/>
  <c r="AY117" i="25"/>
  <c r="AY106" i="25"/>
  <c r="AY113" i="25"/>
  <c r="AY115" i="25"/>
  <c r="AY118" i="25"/>
  <c r="AY111" i="25"/>
  <c r="AY119" i="25"/>
  <c r="AY120" i="25"/>
  <c r="AY121" i="25"/>
  <c r="AY122" i="25"/>
  <c r="AY110" i="25"/>
  <c r="AY114" i="25"/>
  <c r="AY108" i="25"/>
  <c r="AY123" i="25"/>
  <c r="CB11" i="14"/>
  <c r="CB64" i="20" s="1"/>
  <c r="AY365" i="11"/>
  <c r="AZ361" i="11" s="1"/>
  <c r="Z50" i="10"/>
  <c r="Z108" i="10"/>
  <c r="H51" i="10"/>
  <c r="BY42" i="20"/>
  <c r="BY50" i="20" s="1"/>
  <c r="BX52" i="7"/>
  <c r="Y52" i="7" s="1"/>
  <c r="CD168" i="14"/>
  <c r="CD29" i="14" s="1"/>
  <c r="CD218" i="18" s="1"/>
  <c r="CD245" i="18" s="1"/>
  <c r="CE142" i="14"/>
  <c r="CA183" i="18"/>
  <c r="Z183" i="18" s="1"/>
  <c r="H183" i="18" s="1"/>
  <c r="Z156" i="18"/>
  <c r="CA186" i="18"/>
  <c r="Z186" i="18" s="1"/>
  <c r="Z159" i="18"/>
  <c r="BW31" i="17"/>
  <c r="BW32" i="17" s="1"/>
  <c r="BX29" i="17" s="1"/>
  <c r="CA184" i="18"/>
  <c r="Z184" i="18" s="1"/>
  <c r="Z157" i="18"/>
  <c r="BU22" i="6"/>
  <c r="X16" i="16"/>
  <c r="BY19" i="8"/>
  <c r="Z79" i="10"/>
  <c r="H80" i="10"/>
  <c r="CC155" i="14"/>
  <c r="CC16" i="14" s="1"/>
  <c r="CC205" i="18" s="1"/>
  <c r="CC232" i="18" s="1"/>
  <c r="CD129" i="14"/>
  <c r="CB211" i="18"/>
  <c r="H21" i="18"/>
  <c r="Z21" i="18"/>
  <c r="CD106" i="13"/>
  <c r="CC159" i="13"/>
  <c r="CC20" i="13" s="1"/>
  <c r="CC152" i="18" s="1"/>
  <c r="CC179" i="18" s="1"/>
  <c r="BZ29" i="15"/>
  <c r="BY27" i="7"/>
  <c r="CA180" i="18"/>
  <c r="Z180" i="18" s="1"/>
  <c r="Z153" i="18"/>
  <c r="CA251" i="18"/>
  <c r="Z251" i="18" s="1"/>
  <c r="Z224" i="18"/>
  <c r="CE29" i="10"/>
  <c r="CD38" i="10"/>
  <c r="CB73" i="10"/>
  <c r="CB74" i="10"/>
  <c r="CB182" i="18"/>
  <c r="CC170" i="14"/>
  <c r="CC31" i="14" s="1"/>
  <c r="CC220" i="18" s="1"/>
  <c r="CC247" i="18" s="1"/>
  <c r="CD144" i="14"/>
  <c r="CB236" i="18"/>
  <c r="CC258" i="18"/>
  <c r="CC266" i="18" s="1"/>
  <c r="CB24" i="18"/>
  <c r="CB22" i="7" s="1"/>
  <c r="CB33" i="18"/>
  <c r="CB47" i="7" s="1"/>
  <c r="K50" i="22"/>
  <c r="M50" i="22" s="1"/>
  <c r="CA162" i="10"/>
  <c r="AE50" i="22" s="1"/>
  <c r="CA141" i="10"/>
  <c r="CB246" i="18"/>
  <c r="CB21" i="18"/>
  <c r="CB30" i="18"/>
  <c r="CC103" i="18"/>
  <c r="CC107" i="18" s="1"/>
  <c r="CE31" i="10"/>
  <c r="CD40" i="10"/>
  <c r="CA15" i="20"/>
  <c r="Z16" i="20"/>
  <c r="BZ13" i="20"/>
  <c r="BZ19" i="20" s="1"/>
  <c r="BY49" i="7"/>
  <c r="BY29" i="7"/>
  <c r="BZ97" i="18"/>
  <c r="BZ99" i="18" s="1"/>
  <c r="BZ15" i="8" s="1"/>
  <c r="BZ62" i="20"/>
  <c r="BZ98" i="18" s="1"/>
  <c r="CB58" i="10"/>
  <c r="CB64" i="10"/>
  <c r="BQ46" i="9"/>
  <c r="CB162" i="18"/>
  <c r="CB220" i="18"/>
  <c r="AZ44" i="19"/>
  <c r="AY40" i="7"/>
  <c r="CB203" i="18"/>
  <c r="CE130" i="14"/>
  <c r="CD156" i="14"/>
  <c r="CD17" i="14" s="1"/>
  <c r="CD206" i="18" s="1"/>
  <c r="CD233" i="18" s="1"/>
  <c r="CD157" i="14"/>
  <c r="CD18" i="14" s="1"/>
  <c r="CD207" i="18" s="1"/>
  <c r="CD234" i="18" s="1"/>
  <c r="CE131" i="14"/>
  <c r="Z30" i="18"/>
  <c r="H30" i="18"/>
  <c r="CE143" i="14"/>
  <c r="CD169" i="14"/>
  <c r="CD30" i="14" s="1"/>
  <c r="CD219" i="18" s="1"/>
  <c r="CD246" i="18" s="1"/>
  <c r="Z52" i="22"/>
  <c r="CC21" i="12"/>
  <c r="CC22" i="12"/>
  <c r="CC38" i="6" s="1"/>
  <c r="CA29" i="15"/>
  <c r="BZ27" i="7"/>
  <c r="CB69" i="10"/>
  <c r="CB66" i="10"/>
  <c r="BZ169" i="18"/>
  <c r="CD151" i="14"/>
  <c r="CD12" i="14" s="1"/>
  <c r="CE125" i="14"/>
  <c r="CD116" i="13"/>
  <c r="CC169" i="13"/>
  <c r="CC30" i="13" s="1"/>
  <c r="CC162" i="18" s="1"/>
  <c r="CC189" i="18" s="1"/>
  <c r="Y62" i="20"/>
  <c r="BX98" i="18"/>
  <c r="CD127" i="14"/>
  <c r="CC153" i="14"/>
  <c r="CC14" i="14" s="1"/>
  <c r="CC203" i="18" s="1"/>
  <c r="CC230" i="18" s="1"/>
  <c r="CC166" i="13"/>
  <c r="CC27" i="13" s="1"/>
  <c r="CC159" i="18" s="1"/>
  <c r="CC186" i="18" s="1"/>
  <c r="CD113" i="13"/>
  <c r="BO38" i="9"/>
  <c r="Y26" i="6"/>
  <c r="CD121" i="13"/>
  <c r="CC174" i="13"/>
  <c r="CC35" i="13" s="1"/>
  <c r="CC167" i="18" s="1"/>
  <c r="CC194" i="18" s="1"/>
  <c r="Z11" i="13"/>
  <c r="BU19" i="7"/>
  <c r="X19" i="7" s="1"/>
  <c r="BV167" i="10"/>
  <c r="BV173" i="10" s="1"/>
  <c r="CA173" i="18"/>
  <c r="Z173" i="18" s="1"/>
  <c r="H173" i="18" s="1"/>
  <c r="Z146" i="18"/>
  <c r="H146" i="18" s="1"/>
  <c r="CA177" i="18"/>
  <c r="Z177" i="18" s="1"/>
  <c r="Z150" i="18"/>
  <c r="CB166" i="18"/>
  <c r="CA22" i="7"/>
  <c r="Z22" i="7" s="1"/>
  <c r="H22" i="7" s="1"/>
  <c r="H24" i="18"/>
  <c r="Z24" i="18"/>
  <c r="CA229" i="18"/>
  <c r="Z229" i="18" s="1"/>
  <c r="Z202" i="18"/>
  <c r="Y23" i="18"/>
  <c r="BX21" i="7"/>
  <c r="Y21" i="7" s="1"/>
  <c r="Z126" i="10"/>
  <c r="H98" i="10"/>
  <c r="H126" i="10" s="1"/>
  <c r="CB233" i="18"/>
  <c r="BS43" i="9"/>
  <c r="CE171" i="12"/>
  <c r="CD20" i="12"/>
  <c r="CB67" i="10"/>
  <c r="CB62" i="10"/>
  <c r="CB61" i="10"/>
  <c r="Z14" i="10"/>
  <c r="H34" i="10"/>
  <c r="CC201" i="18"/>
  <c r="CB151" i="18"/>
  <c r="BX99" i="18"/>
  <c r="Y97" i="18"/>
  <c r="BA59" i="19"/>
  <c r="BA60" i="19" s="1"/>
  <c r="BA41" i="19" s="1"/>
  <c r="BE25" i="17"/>
  <c r="BE16" i="17"/>
  <c r="BV77" i="16"/>
  <c r="BW74" i="16" s="1"/>
  <c r="BV16" i="16"/>
  <c r="I47" i="16"/>
  <c r="CA244" i="18"/>
  <c r="Z244" i="18" s="1"/>
  <c r="Z217" i="18"/>
  <c r="CC16" i="20"/>
  <c r="CD115" i="13"/>
  <c r="CC168" i="13"/>
  <c r="CC29" i="13" s="1"/>
  <c r="CC161" i="18" s="1"/>
  <c r="CC188" i="18" s="1"/>
  <c r="BX60" i="20"/>
  <c r="BX111" i="18"/>
  <c r="Y30" i="15"/>
  <c r="CE27" i="10"/>
  <c r="CD36" i="10"/>
  <c r="CD155" i="10" s="1"/>
  <c r="BX26" i="18"/>
  <c r="Y26" i="18" s="1"/>
  <c r="BX35" i="18"/>
  <c r="Y35" i="18" s="1"/>
  <c r="BY199" i="18"/>
  <c r="BY253" i="18" s="1"/>
  <c r="CB164" i="18"/>
  <c r="CB171" i="18"/>
  <c r="CE28" i="10"/>
  <c r="CD37" i="10"/>
  <c r="CD156" i="10" s="1"/>
  <c r="CD120" i="13"/>
  <c r="CC173" i="13"/>
  <c r="CC34" i="13" s="1"/>
  <c r="CC166" i="18" s="1"/>
  <c r="CC193" i="18" s="1"/>
  <c r="CC164" i="14"/>
  <c r="CC25" i="14" s="1"/>
  <c r="CC214" i="18" s="1"/>
  <c r="CC241" i="18" s="1"/>
  <c r="CD138" i="14"/>
  <c r="Z124" i="10"/>
  <c r="H67" i="10"/>
  <c r="BY23" i="18"/>
  <c r="BY21" i="7" s="1"/>
  <c r="BY32" i="18"/>
  <c r="BY46" i="7" s="1"/>
  <c r="BZ117" i="18"/>
  <c r="BZ139" i="18" s="1"/>
  <c r="Y52" i="22"/>
  <c r="CC28" i="12"/>
  <c r="CC29" i="12"/>
  <c r="CC32" i="6" s="1"/>
  <c r="CE119" i="13"/>
  <c r="CD172" i="13"/>
  <c r="CD33" i="13" s="1"/>
  <c r="CB154" i="18"/>
  <c r="BX25" i="18"/>
  <c r="Y25" i="18" s="1"/>
  <c r="BX34" i="18"/>
  <c r="Y34" i="18" s="1"/>
  <c r="BY142" i="18"/>
  <c r="BY196" i="18" s="1"/>
  <c r="CE109" i="13"/>
  <c r="CD162" i="13"/>
  <c r="CD23" i="13" s="1"/>
  <c r="CD155" i="18" s="1"/>
  <c r="CD182" i="18" s="1"/>
  <c r="CB72" i="10"/>
  <c r="CB75" i="10"/>
  <c r="CB55" i="10"/>
  <c r="CC158" i="13"/>
  <c r="CC19" i="13" s="1"/>
  <c r="CC151" i="18" s="1"/>
  <c r="CC178" i="18" s="1"/>
  <c r="CD105" i="13"/>
  <c r="Q42" i="19"/>
  <c r="R39" i="19" s="1"/>
  <c r="BD31" i="6"/>
  <c r="R27" i="22" s="1"/>
  <c r="CA47" i="7"/>
  <c r="Z47" i="7" s="1"/>
  <c r="H47" i="7" s="1"/>
  <c r="H33" i="18"/>
  <c r="Z33" i="18"/>
  <c r="AY144" i="11"/>
  <c r="AZ140" i="11" s="1"/>
  <c r="CD21" i="15"/>
  <c r="CD25" i="15" s="1"/>
  <c r="CC26" i="7"/>
  <c r="CB161" i="18"/>
  <c r="CB158" i="18"/>
  <c r="CD162" i="14"/>
  <c r="CD23" i="14" s="1"/>
  <c r="CD212" i="18" s="1"/>
  <c r="CD239" i="18" s="1"/>
  <c r="CE136" i="14"/>
  <c r="CC171" i="14"/>
  <c r="CC32" i="14" s="1"/>
  <c r="CC221" i="18" s="1"/>
  <c r="CC248" i="18" s="1"/>
  <c r="CD145" i="14"/>
  <c r="CD141" i="14"/>
  <c r="CC167" i="14"/>
  <c r="CC28" i="14" s="1"/>
  <c r="CC217" i="18" s="1"/>
  <c r="CC244" i="18" s="1"/>
  <c r="CD118" i="13"/>
  <c r="CC171" i="13"/>
  <c r="CC32" i="13" s="1"/>
  <c r="CC164" i="18" s="1"/>
  <c r="CC191" i="18" s="1"/>
  <c r="CB150" i="18"/>
  <c r="BV41" i="6"/>
  <c r="CE30" i="10"/>
  <c r="CD39" i="10"/>
  <c r="CD158" i="10" s="1"/>
  <c r="CB202" i="18"/>
  <c r="BV17" i="8"/>
  <c r="CD166" i="14"/>
  <c r="CD27" i="14" s="1"/>
  <c r="CD216" i="18" s="1"/>
  <c r="CD243" i="18" s="1"/>
  <c r="CE140" i="14"/>
  <c r="CB214" i="18"/>
  <c r="CC173" i="14"/>
  <c r="CC34" i="14" s="1"/>
  <c r="CC223" i="18" s="1"/>
  <c r="CC250" i="18" s="1"/>
  <c r="CD147" i="14"/>
  <c r="Y32" i="18"/>
  <c r="BX46" i="7"/>
  <c r="Y46" i="7" s="1"/>
  <c r="CE116" i="12"/>
  <c r="CD27" i="12"/>
  <c r="CD108" i="13"/>
  <c r="CC161" i="13"/>
  <c r="CC22" i="13" s="1"/>
  <c r="CC154" i="18" s="1"/>
  <c r="CC181" i="18" s="1"/>
  <c r="CB208" i="18"/>
  <c r="CD154" i="14"/>
  <c r="CD15" i="14" s="1"/>
  <c r="CD204" i="18" s="1"/>
  <c r="CD231" i="18" s="1"/>
  <c r="CE128" i="14"/>
  <c r="CB56" i="10"/>
  <c r="CB57" i="10"/>
  <c r="CB70" i="10"/>
  <c r="CA230" i="18"/>
  <c r="Z230" i="18" s="1"/>
  <c r="Z203" i="18"/>
  <c r="CB160" i="18"/>
  <c r="Z128" i="10"/>
  <c r="CB174" i="18"/>
  <c r="CB243" i="18"/>
  <c r="BV20" i="18"/>
  <c r="BV29" i="18"/>
  <c r="BW96" i="18"/>
  <c r="BW100" i="18" s="1"/>
  <c r="CB245" i="18"/>
  <c r="AA245" i="18" s="1"/>
  <c r="BZ34" i="16"/>
  <c r="BZ35" i="16" s="1"/>
  <c r="CA32" i="16" s="1"/>
  <c r="BD40" i="6"/>
  <c r="BD15" i="16"/>
  <c r="AU17" i="9" s="1"/>
  <c r="CD112" i="13"/>
  <c r="CC165" i="13"/>
  <c r="CC26" i="13" s="1"/>
  <c r="CC158" i="18" s="1"/>
  <c r="CC185" i="18" s="1"/>
  <c r="CB146" i="18"/>
  <c r="CD111" i="13"/>
  <c r="CC164" i="13"/>
  <c r="CC25" i="13" s="1"/>
  <c r="CC157" i="18" s="1"/>
  <c r="CC184" i="18" s="1"/>
  <c r="CB221" i="18"/>
  <c r="CB217" i="18"/>
  <c r="CB192" i="18"/>
  <c r="CB239" i="18"/>
  <c r="CE133" i="14"/>
  <c r="CD159" i="14"/>
  <c r="CD20" i="14" s="1"/>
  <c r="CD209" i="18" s="1"/>
  <c r="CD236" i="18" s="1"/>
  <c r="CC157" i="13"/>
  <c r="CC18" i="13" s="1"/>
  <c r="CC150" i="18" s="1"/>
  <c r="CC177" i="18" s="1"/>
  <c r="CD104" i="13"/>
  <c r="AZ46" i="19"/>
  <c r="Q45" i="19"/>
  <c r="CD126" i="14"/>
  <c r="CC152" i="14"/>
  <c r="CC13" i="14" s="1"/>
  <c r="CC202" i="18" s="1"/>
  <c r="CC229" i="18" s="1"/>
  <c r="CC172" i="14"/>
  <c r="CC33" i="14" s="1"/>
  <c r="CC222" i="18" s="1"/>
  <c r="CC249" i="18" s="1"/>
  <c r="CD146" i="14"/>
  <c r="CA179" i="18"/>
  <c r="Z179" i="18" s="1"/>
  <c r="Z152" i="18"/>
  <c r="CB223" i="18"/>
  <c r="CB153" i="18"/>
  <c r="BV40" i="16"/>
  <c r="BV41" i="16" s="1"/>
  <c r="BW38" i="16" s="1"/>
  <c r="CA14" i="7"/>
  <c r="Z14" i="7" s="1"/>
  <c r="H14" i="7" s="1"/>
  <c r="Z20" i="16"/>
  <c r="H20" i="16" s="1"/>
  <c r="BY26" i="6"/>
  <c r="BY30" i="15"/>
  <c r="CB149" i="18"/>
  <c r="CD132" i="14"/>
  <c r="CC158" i="14"/>
  <c r="CC19" i="14" s="1"/>
  <c r="CC208" i="18" s="1"/>
  <c r="CC235" i="18" s="1"/>
  <c r="CB53" i="10"/>
  <c r="CB52" i="10"/>
  <c r="CB60" i="10"/>
  <c r="CD114" i="13"/>
  <c r="CC167" i="13"/>
  <c r="CC28" i="13" s="1"/>
  <c r="CC160" i="18" s="1"/>
  <c r="CC187" i="18" s="1"/>
  <c r="X53" i="22"/>
  <c r="CD14" i="12"/>
  <c r="CD15" i="12"/>
  <c r="AA15" i="12" s="1"/>
  <c r="AA13" i="12"/>
  <c r="CA63" i="20"/>
  <c r="CA169" i="18" s="1"/>
  <c r="CA33" i="6"/>
  <c r="Z33" i="6" s="1"/>
  <c r="Z109" i="10"/>
  <c r="H52" i="10"/>
  <c r="H109" i="10" s="1"/>
  <c r="CB228" i="18"/>
  <c r="CB167" i="18"/>
  <c r="CA188" i="18"/>
  <c r="Z188" i="18" s="1"/>
  <c r="Z161" i="18"/>
  <c r="BD14" i="16"/>
  <c r="BD13" i="7" s="1"/>
  <c r="BE26" i="16"/>
  <c r="BY13" i="15"/>
  <c r="BY17" i="15" s="1"/>
  <c r="BX25" i="7"/>
  <c r="Y25" i="7" s="1"/>
  <c r="CD100" i="13"/>
  <c r="CC153" i="13"/>
  <c r="CC14" i="13" s="1"/>
  <c r="CC146" i="18" s="1"/>
  <c r="CC173" i="18" s="1"/>
  <c r="CB157" i="18"/>
  <c r="CE98" i="13"/>
  <c r="CD151" i="13"/>
  <c r="CD12" i="13" s="1"/>
  <c r="Y253" i="18"/>
  <c r="Z199" i="18" s="1"/>
  <c r="CE101" i="13"/>
  <c r="CD154" i="13"/>
  <c r="CD15" i="13" s="1"/>
  <c r="CD147" i="18" s="1"/>
  <c r="CD174" i="18" s="1"/>
  <c r="BU22" i="18"/>
  <c r="X22" i="18" s="1"/>
  <c r="BU31" i="18"/>
  <c r="X31" i="18" s="1"/>
  <c r="BV110" i="18"/>
  <c r="BV114" i="18" s="1"/>
  <c r="CB175" i="18"/>
  <c r="CB222" i="18"/>
  <c r="CA200" i="18"/>
  <c r="Z200" i="18" s="1"/>
  <c r="CD137" i="14"/>
  <c r="CC163" i="14"/>
  <c r="CC24" i="14" s="1"/>
  <c r="CC213" i="18" s="1"/>
  <c r="CC240" i="18" s="1"/>
  <c r="Z120" i="10"/>
  <c r="H63" i="10"/>
  <c r="CC160" i="13"/>
  <c r="CC21" i="13" s="1"/>
  <c r="CC153" i="18" s="1"/>
  <c r="CC180" i="18" s="1"/>
  <c r="CD107" i="13"/>
  <c r="BU17" i="16"/>
  <c r="X40" i="16"/>
  <c r="CB20" i="16"/>
  <c r="CB14" i="7" s="1"/>
  <c r="CC57" i="16"/>
  <c r="CC60" i="16" s="1"/>
  <c r="CB224" i="18"/>
  <c r="BY170" i="10"/>
  <c r="BY171" i="10"/>
  <c r="Z113" i="10"/>
  <c r="H56" i="10"/>
  <c r="CB215" i="18"/>
  <c r="CC156" i="13"/>
  <c r="CC17" i="13" s="1"/>
  <c r="CC149" i="18" s="1"/>
  <c r="CC176" i="18" s="1"/>
  <c r="CD103" i="13"/>
  <c r="CB168" i="18"/>
  <c r="CB79" i="10"/>
  <c r="CB51" i="10"/>
  <c r="CB153" i="10"/>
  <c r="AD51" i="22" s="1"/>
  <c r="CB71" i="10"/>
  <c r="CF62" i="12"/>
  <c r="CE13" i="12"/>
  <c r="CB156" i="18"/>
  <c r="CA194" i="18"/>
  <c r="Z194" i="18" s="1"/>
  <c r="Z167" i="18"/>
  <c r="CC21" i="6"/>
  <c r="CA143" i="18"/>
  <c r="Z143" i="18" s="1"/>
  <c r="CC144" i="18"/>
  <c r="CA247" i="18"/>
  <c r="Z247" i="18" s="1"/>
  <c r="Z220" i="18"/>
  <c r="CE32" i="10"/>
  <c r="CD41" i="10"/>
  <c r="Z112" i="10"/>
  <c r="H55" i="10"/>
  <c r="CB163" i="18"/>
  <c r="CD13" i="19"/>
  <c r="CD16" i="19" s="1"/>
  <c r="CC36" i="7"/>
  <c r="CB172" i="18"/>
  <c r="BX169" i="10"/>
  <c r="BX172" i="10" s="1"/>
  <c r="BX12" i="8" s="1"/>
  <c r="Y12" i="8" s="1"/>
  <c r="Z228" i="18"/>
  <c r="H228" i="18" s="1"/>
  <c r="CB213" i="18"/>
  <c r="CD134" i="14"/>
  <c r="CC160" i="14"/>
  <c r="CC21" i="14" s="1"/>
  <c r="CC210" i="18" s="1"/>
  <c r="CC237" i="18" s="1"/>
  <c r="CE99" i="13"/>
  <c r="CD152" i="13"/>
  <c r="CD13" i="13" s="1"/>
  <c r="Y50" i="20"/>
  <c r="Z42" i="20" s="1"/>
  <c r="CC174" i="14"/>
  <c r="CC35" i="14" s="1"/>
  <c r="CC224" i="18" s="1"/>
  <c r="CC251" i="18" s="1"/>
  <c r="CD148" i="14"/>
  <c r="BY55" i="20"/>
  <c r="CC101" i="10"/>
  <c r="CC83" i="10"/>
  <c r="CC34" i="10"/>
  <c r="CC98" i="10"/>
  <c r="CC82" i="10"/>
  <c r="CC80" i="10"/>
  <c r="AZ72" i="25" s="1"/>
  <c r="CC85" i="10"/>
  <c r="CC97" i="10"/>
  <c r="CC100" i="10"/>
  <c r="CC81" i="10"/>
  <c r="CC88" i="10"/>
  <c r="CC94" i="10"/>
  <c r="CC154" i="10"/>
  <c r="CC153" i="10" s="1"/>
  <c r="AD52" i="22" s="1"/>
  <c r="CC87" i="10"/>
  <c r="CC84" i="10"/>
  <c r="CC89" i="10"/>
  <c r="CC93" i="10"/>
  <c r="CC95" i="10"/>
  <c r="CC104" i="10"/>
  <c r="CC92" i="10"/>
  <c r="CC90" i="10"/>
  <c r="CC102" i="10"/>
  <c r="CC99" i="10"/>
  <c r="CC86" i="10"/>
  <c r="CC91" i="10"/>
  <c r="CC96" i="10"/>
  <c r="CC103" i="10"/>
  <c r="CD139" i="14"/>
  <c r="CC165" i="14"/>
  <c r="CC26" i="14" s="1"/>
  <c r="CC215" i="18" s="1"/>
  <c r="CC242" i="18" s="1"/>
  <c r="CD122" i="13"/>
  <c r="CC175" i="13"/>
  <c r="CC36" i="13" s="1"/>
  <c r="CC168" i="18" s="1"/>
  <c r="CC195" i="18" s="1"/>
  <c r="CB38" i="6"/>
  <c r="L51" i="22"/>
  <c r="CB14" i="10"/>
  <c r="N51" i="22" s="1"/>
  <c r="CB143" i="10"/>
  <c r="CB59" i="10"/>
  <c r="CB54" i="10"/>
  <c r="Z131" i="10"/>
  <c r="H74" i="10"/>
  <c r="CB231" i="18"/>
  <c r="CC163" i="13"/>
  <c r="CC24" i="13" s="1"/>
  <c r="CC156" i="18" s="1"/>
  <c r="CC183" i="18" s="1"/>
  <c r="CD110" i="13"/>
  <c r="BQ45" i="9"/>
  <c r="CB159" i="18"/>
  <c r="CA50" i="10"/>
  <c r="Z171" i="18"/>
  <c r="CD155" i="13"/>
  <c r="CD16" i="13" s="1"/>
  <c r="CE102" i="13"/>
  <c r="X77" i="16"/>
  <c r="Y74" i="16" s="1"/>
  <c r="X114" i="18"/>
  <c r="Y110" i="18" s="1"/>
  <c r="CA250" i="18"/>
  <c r="Z250" i="18" s="1"/>
  <c r="H250" i="18" s="1"/>
  <c r="Z223" i="18"/>
  <c r="CC170" i="13"/>
  <c r="CC31" i="13" s="1"/>
  <c r="CC163" i="18" s="1"/>
  <c r="CC190" i="18" s="1"/>
  <c r="CD117" i="13"/>
  <c r="CB205" i="18"/>
  <c r="CD135" i="14"/>
  <c r="CC161" i="14"/>
  <c r="CC22" i="14" s="1"/>
  <c r="CC211" i="18" s="1"/>
  <c r="CC238" i="18" s="1"/>
  <c r="CB210" i="18"/>
  <c r="CB152" i="18"/>
  <c r="CB234" i="18"/>
  <c r="BY97" i="18"/>
  <c r="BY62" i="20"/>
  <c r="CD25" i="10"/>
  <c r="CE26" i="10"/>
  <c r="CD35" i="10"/>
  <c r="CD13" i="10"/>
  <c r="BZ170" i="10"/>
  <c r="BZ171" i="10"/>
  <c r="CB63" i="10"/>
  <c r="CB65" i="10"/>
  <c r="CB68" i="10"/>
  <c r="AA23" i="13"/>
  <c r="Z11" i="14"/>
  <c r="BZ226" i="18"/>
  <c r="Z226" i="18" s="1"/>
  <c r="Z64" i="20"/>
  <c r="AY416" i="11"/>
  <c r="AZ412" i="11" s="1"/>
  <c r="AY297" i="11"/>
  <c r="AZ293" i="11" s="1"/>
  <c r="AY161" i="11"/>
  <c r="AZ157" i="11" s="1"/>
  <c r="AY331" i="11"/>
  <c r="AZ327" i="11" s="1"/>
  <c r="AY195" i="11"/>
  <c r="AZ191" i="11" s="1"/>
  <c r="AY212" i="11"/>
  <c r="AZ208" i="11" s="1"/>
  <c r="AY263" i="11"/>
  <c r="AZ259" i="11" s="1"/>
  <c r="AY382" i="11"/>
  <c r="AZ378" i="11" s="1"/>
  <c r="AY348" i="11"/>
  <c r="AZ344" i="11" s="1"/>
  <c r="AY433" i="11"/>
  <c r="AZ429" i="11" s="1"/>
  <c r="AY59" i="11"/>
  <c r="AZ55" i="11" s="1"/>
  <c r="AX93" i="18"/>
  <c r="AX19" i="18" s="1"/>
  <c r="AV47" i="6"/>
  <c r="H19" i="22"/>
  <c r="AY280" i="11"/>
  <c r="AZ276" i="11" s="1"/>
  <c r="G238" i="18"/>
  <c r="H238" i="18"/>
  <c r="F240" i="18"/>
  <c r="H240" i="18"/>
  <c r="AY85" i="18"/>
  <c r="AW18" i="18"/>
  <c r="P19" i="18"/>
  <c r="P18" i="18" s="1"/>
  <c r="AW20" i="7"/>
  <c r="BA81" i="11"/>
  <c r="AZ260" i="11"/>
  <c r="Q266" i="11"/>
  <c r="AY90" i="18"/>
  <c r="AY83" i="18"/>
  <c r="F25" i="14"/>
  <c r="G25" i="14"/>
  <c r="AW27" i="18"/>
  <c r="P28" i="18"/>
  <c r="P27" i="18" s="1"/>
  <c r="AW45" i="7"/>
  <c r="AY84" i="18"/>
  <c r="CJ46" i="14"/>
  <c r="H214" i="18"/>
  <c r="AY79" i="18"/>
  <c r="AK50" i="6"/>
  <c r="L49" i="6"/>
  <c r="BA353" i="11"/>
  <c r="AZ243" i="11"/>
  <c r="Q249" i="11"/>
  <c r="AZ252" i="11"/>
  <c r="BA248" i="11" s="1"/>
  <c r="BA421" i="11"/>
  <c r="BA285" i="11"/>
  <c r="AY70" i="18"/>
  <c r="AA19" i="9"/>
  <c r="AA7" i="22" s="1"/>
  <c r="AZ226" i="11"/>
  <c r="AZ235" i="11"/>
  <c r="BA231" i="11" s="1"/>
  <c r="Q232" i="11"/>
  <c r="AZ345" i="11"/>
  <c r="Q351" i="11"/>
  <c r="CJ44" i="13"/>
  <c r="CJ52" i="14"/>
  <c r="AY71" i="18"/>
  <c r="P18" i="6"/>
  <c r="P28" i="6"/>
  <c r="AX16" i="18"/>
  <c r="AY75" i="18"/>
  <c r="AK35" i="8"/>
  <c r="L34" i="19"/>
  <c r="CJ62" i="14"/>
  <c r="AZ396" i="11"/>
  <c r="AZ405" i="11"/>
  <c r="BA401" i="11" s="1"/>
  <c r="Q402" i="11"/>
  <c r="CJ48" i="14"/>
  <c r="AY73" i="18"/>
  <c r="BA132" i="11"/>
  <c r="F241" i="18"/>
  <c r="G241" i="18"/>
  <c r="H241" i="18"/>
  <c r="BA217" i="11"/>
  <c r="AZ73" i="11"/>
  <c r="Q79" i="11"/>
  <c r="AZ209" i="11"/>
  <c r="Q215" i="11"/>
  <c r="AY25" i="11"/>
  <c r="BA64" i="11"/>
  <c r="AZ277" i="11"/>
  <c r="Q283" i="11"/>
  <c r="AZ158" i="11"/>
  <c r="Q164" i="11"/>
  <c r="AY91" i="18"/>
  <c r="AY76" i="18"/>
  <c r="BA268" i="11"/>
  <c r="AZ294" i="11"/>
  <c r="Q300" i="11"/>
  <c r="CJ58" i="14"/>
  <c r="BA438" i="11"/>
  <c r="BA234" i="11"/>
  <c r="BA302" i="11"/>
  <c r="AY127" i="11"/>
  <c r="AZ123" i="11" s="1"/>
  <c r="AJ23" i="19"/>
  <c r="AY69" i="18"/>
  <c r="AY72" i="18"/>
  <c r="AY89" i="18"/>
  <c r="CM47" i="14"/>
  <c r="AZ39" i="11"/>
  <c r="Q45" i="11"/>
  <c r="AZ22" i="11"/>
  <c r="Q28" i="11"/>
  <c r="AY14" i="11"/>
  <c r="AY14" i="6" s="1"/>
  <c r="AY229" i="11"/>
  <c r="AZ225" i="11" s="1"/>
  <c r="AY77" i="18"/>
  <c r="AY80" i="18"/>
  <c r="AU68" i="20"/>
  <c r="AU69" i="20"/>
  <c r="BA404" i="11"/>
  <c r="AZ269" i="11"/>
  <c r="BA265" i="11" s="1"/>
  <c r="BA115" i="11"/>
  <c r="BA47" i="11"/>
  <c r="AO39" i="9"/>
  <c r="AO33" i="9" s="1"/>
  <c r="AB21" i="22" s="1"/>
  <c r="AY15" i="11"/>
  <c r="AZ218" i="11"/>
  <c r="BA214" i="11" s="1"/>
  <c r="AY81" i="18"/>
  <c r="AZ124" i="11"/>
  <c r="Q130" i="11"/>
  <c r="AZ90" i="11"/>
  <c r="Q96" i="11"/>
  <c r="F211" i="18"/>
  <c r="G211" i="18"/>
  <c r="H211" i="18"/>
  <c r="AZ362" i="11"/>
  <c r="AZ371" i="11"/>
  <c r="BA367" i="11" s="1"/>
  <c r="Q368" i="11"/>
  <c r="AX13" i="6"/>
  <c r="AY42" i="11"/>
  <c r="AZ38" i="11" s="1"/>
  <c r="BA370" i="11"/>
  <c r="AY82" i="18"/>
  <c r="CJ55" i="14"/>
  <c r="BA387" i="11"/>
  <c r="AY59" i="20"/>
  <c r="AY86" i="18"/>
  <c r="AX13" i="18"/>
  <c r="AX14" i="8"/>
  <c r="AZ192" i="11"/>
  <c r="AZ201" i="11"/>
  <c r="BA197" i="11" s="1"/>
  <c r="Q198" i="11"/>
  <c r="AZ175" i="11"/>
  <c r="Q181" i="11"/>
  <c r="AZ184" i="11"/>
  <c r="BA180" i="11" s="1"/>
  <c r="AY76" i="11"/>
  <c r="AZ72" i="11" s="1"/>
  <c r="BA336" i="11"/>
  <c r="AZ379" i="11"/>
  <c r="Q385" i="11"/>
  <c r="AY93" i="11"/>
  <c r="AZ89" i="11" s="1"/>
  <c r="AY92" i="18"/>
  <c r="BA251" i="11"/>
  <c r="BA166" i="11"/>
  <c r="BA149" i="11"/>
  <c r="F17" i="14"/>
  <c r="G17" i="14"/>
  <c r="H17" i="14"/>
  <c r="AY399" i="11"/>
  <c r="AZ395" i="11" s="1"/>
  <c r="AZ413" i="11"/>
  <c r="AZ422" i="11"/>
  <c r="BA418" i="11" s="1"/>
  <c r="Q419" i="11"/>
  <c r="AY68" i="18"/>
  <c r="AY40" i="18"/>
  <c r="CJ50" i="14"/>
  <c r="AY88" i="18"/>
  <c r="AZ286" i="11"/>
  <c r="BA282" i="11" s="1"/>
  <c r="CJ59" i="14"/>
  <c r="AM9" i="9"/>
  <c r="AM10" i="9" s="1"/>
  <c r="AY78" i="18"/>
  <c r="BA200" i="11"/>
  <c r="BA98" i="11"/>
  <c r="AY74" i="18"/>
  <c r="BA30" i="11"/>
  <c r="BA183" i="11"/>
  <c r="BA319" i="11"/>
  <c r="O73" i="20"/>
  <c r="O72" i="20"/>
  <c r="P54" i="20"/>
  <c r="AZ56" i="11"/>
  <c r="Q62" i="11"/>
  <c r="AY314" i="11"/>
  <c r="AZ310" i="11" s="1"/>
  <c r="AZ107" i="11"/>
  <c r="Q113" i="11"/>
  <c r="AZ116" i="11"/>
  <c r="BA112" i="11" s="1"/>
  <c r="AZ141" i="11"/>
  <c r="Q147" i="11"/>
  <c r="CJ45" i="14"/>
  <c r="AY87" i="18"/>
  <c r="AW43" i="6"/>
  <c r="W20" i="22" s="1"/>
  <c r="AW29" i="6"/>
  <c r="AZ311" i="11"/>
  <c r="Q317" i="11"/>
  <c r="AY246" i="11"/>
  <c r="AZ242" i="11" s="1"/>
  <c r="F213" i="18"/>
  <c r="G213" i="18"/>
  <c r="H213" i="18"/>
  <c r="AZ328" i="11"/>
  <c r="Q334" i="11"/>
  <c r="AZ430" i="11"/>
  <c r="Q436" i="11"/>
  <c r="AU18" i="9" l="1"/>
  <c r="CD21" i="6"/>
  <c r="CD20" i="8"/>
  <c r="AA20" i="8" s="1"/>
  <c r="AA17" i="20"/>
  <c r="CB15" i="20"/>
  <c r="CB22" i="8" s="1"/>
  <c r="BZ30" i="15"/>
  <c r="BZ111" i="18" s="1"/>
  <c r="BZ113" i="18" s="1"/>
  <c r="BZ17" i="8" s="1"/>
  <c r="AA37" i="10"/>
  <c r="AA36" i="10"/>
  <c r="CB39" i="6"/>
  <c r="BS45" i="9" s="1"/>
  <c r="Z39" i="6"/>
  <c r="H39" i="6" s="1"/>
  <c r="AA15" i="14"/>
  <c r="Z169" i="18"/>
  <c r="CB33" i="6"/>
  <c r="BS46" i="9" s="1"/>
  <c r="AA20" i="12"/>
  <c r="CB143" i="18"/>
  <c r="CC14" i="20"/>
  <c r="AA212" i="18"/>
  <c r="AA18" i="14"/>
  <c r="AA207" i="18"/>
  <c r="CC57" i="10"/>
  <c r="AZ78" i="25"/>
  <c r="CC58" i="10"/>
  <c r="AZ79" i="25"/>
  <c r="CC69" i="10"/>
  <c r="AZ90" i="25"/>
  <c r="CC70" i="10"/>
  <c r="AZ91" i="25"/>
  <c r="CC73" i="10"/>
  <c r="AZ94" i="25"/>
  <c r="CC61" i="10"/>
  <c r="AZ82" i="25"/>
  <c r="CC59" i="10"/>
  <c r="AZ80" i="25"/>
  <c r="CC72" i="10"/>
  <c r="AZ93" i="25"/>
  <c r="CC63" i="10"/>
  <c r="AZ84" i="25"/>
  <c r="CC52" i="10"/>
  <c r="AZ73" i="25"/>
  <c r="CC75" i="10"/>
  <c r="AZ96" i="25"/>
  <c r="CC71" i="10"/>
  <c r="AZ92" i="25"/>
  <c r="CC65" i="10"/>
  <c r="AZ86" i="25"/>
  <c r="AX28" i="18"/>
  <c r="AX45" i="7" s="1"/>
  <c r="AX44" i="7" s="1"/>
  <c r="CC66" i="10"/>
  <c r="AZ87" i="25"/>
  <c r="CC68" i="10"/>
  <c r="AZ89" i="25"/>
  <c r="CC64" i="10"/>
  <c r="AZ85" i="25"/>
  <c r="CC56" i="10"/>
  <c r="AZ77" i="25"/>
  <c r="CC54" i="10"/>
  <c r="AZ75" i="25"/>
  <c r="AY39" i="18"/>
  <c r="CC74" i="10"/>
  <c r="AZ95" i="25"/>
  <c r="CC67" i="10"/>
  <c r="AZ88" i="25"/>
  <c r="CC60" i="10"/>
  <c r="AZ81" i="25"/>
  <c r="CC62" i="10"/>
  <c r="AZ83" i="25"/>
  <c r="CC55" i="10"/>
  <c r="AZ76" i="25"/>
  <c r="CC53" i="10"/>
  <c r="AZ74" i="25"/>
  <c r="AA39" i="10"/>
  <c r="AA216" i="18"/>
  <c r="CB200" i="18"/>
  <c r="AA218" i="18"/>
  <c r="AA239" i="18"/>
  <c r="AA204" i="18"/>
  <c r="AA17" i="14"/>
  <c r="AA15" i="13"/>
  <c r="AA23" i="14"/>
  <c r="AA30" i="14"/>
  <c r="AA174" i="18"/>
  <c r="AA206" i="18"/>
  <c r="AA233" i="18"/>
  <c r="BX31" i="17"/>
  <c r="BX17" i="17" s="1"/>
  <c r="BX41" i="6" s="1"/>
  <c r="H33" i="6"/>
  <c r="CA34" i="16"/>
  <c r="CA35" i="16" s="1"/>
  <c r="CB32" i="16" s="1"/>
  <c r="CB34" i="16" s="1"/>
  <c r="CD16" i="20"/>
  <c r="CD15" i="20" s="1"/>
  <c r="CD22" i="8" s="1"/>
  <c r="BW40" i="16"/>
  <c r="BW17" i="16" s="1"/>
  <c r="BW34" i="6" s="1"/>
  <c r="K51" i="22"/>
  <c r="M51" i="22" s="1"/>
  <c r="CB141" i="10"/>
  <c r="CB162" i="10"/>
  <c r="AE51" i="22" s="1"/>
  <c r="CB194" i="18"/>
  <c r="CE104" i="13"/>
  <c r="CD157" i="13"/>
  <c r="CD18" i="13" s="1"/>
  <c r="CD150" i="18" s="1"/>
  <c r="CD177" i="18" s="1"/>
  <c r="CF26" i="10"/>
  <c r="CE25" i="10"/>
  <c r="CE35" i="10"/>
  <c r="CE13" i="10"/>
  <c r="V54" i="22" s="1"/>
  <c r="CB186" i="18"/>
  <c r="CB50" i="10"/>
  <c r="BV31" i="18"/>
  <c r="BW110" i="18"/>
  <c r="BW114" i="18" s="1"/>
  <c r="BV22" i="18"/>
  <c r="CB184" i="18"/>
  <c r="BY111" i="18"/>
  <c r="BY60" i="20"/>
  <c r="CB250" i="18"/>
  <c r="AZ33" i="8"/>
  <c r="Q33" i="8" s="1"/>
  <c r="Q46" i="19"/>
  <c r="CF30" i="10"/>
  <c r="CE39" i="10"/>
  <c r="CE145" i="14"/>
  <c r="CD171" i="14"/>
  <c r="CD32" i="14" s="1"/>
  <c r="CD26" i="7"/>
  <c r="AA26" i="7" s="1"/>
  <c r="CE21" i="15"/>
  <c r="CE25" i="15" s="1"/>
  <c r="AA27" i="14"/>
  <c r="BX113" i="18"/>
  <c r="Y111" i="18"/>
  <c r="BA32" i="8"/>
  <c r="AA12" i="14"/>
  <c r="CD201" i="18"/>
  <c r="CD159" i="10"/>
  <c r="AA40" i="10"/>
  <c r="BP38" i="9"/>
  <c r="CF109" i="13"/>
  <c r="CE162" i="13"/>
  <c r="CE23" i="13" s="1"/>
  <c r="Y60" i="20"/>
  <c r="BX112" i="18"/>
  <c r="Y112" i="18" s="1"/>
  <c r="Z63" i="20"/>
  <c r="BT44" i="9"/>
  <c r="CE157" i="14"/>
  <c r="CE18" i="14" s="1"/>
  <c r="CF131" i="14"/>
  <c r="CB247" i="18"/>
  <c r="CF31" i="10"/>
  <c r="CE40" i="10"/>
  <c r="CE108" i="13"/>
  <c r="CD161" i="13"/>
  <c r="CD22" i="13" s="1"/>
  <c r="CD154" i="18" s="1"/>
  <c r="CD181" i="18" s="1"/>
  <c r="CB241" i="18"/>
  <c r="CF136" i="14"/>
  <c r="CE162" i="14"/>
  <c r="CE23" i="14" s="1"/>
  <c r="CE105" i="13"/>
  <c r="CD158" i="13"/>
  <c r="CD19" i="13" s="1"/>
  <c r="BT43" i="9"/>
  <c r="CE138" i="14"/>
  <c r="CD164" i="14"/>
  <c r="CD25" i="14" s="1"/>
  <c r="CB191" i="18"/>
  <c r="BV22" i="6"/>
  <c r="BX15" i="8"/>
  <c r="Y15" i="8" s="1"/>
  <c r="Y99" i="18"/>
  <c r="BW167" i="10"/>
  <c r="BW173" i="10" s="1"/>
  <c r="BV19" i="7"/>
  <c r="AA234" i="18"/>
  <c r="CC21" i="18"/>
  <c r="CC30" i="18"/>
  <c r="CD103" i="18"/>
  <c r="CD107" i="18" s="1"/>
  <c r="CD148" i="18"/>
  <c r="AA16" i="13"/>
  <c r="L52" i="22"/>
  <c r="CC14" i="10"/>
  <c r="N52" i="22" s="1"/>
  <c r="CC143" i="10"/>
  <c r="CB183" i="18"/>
  <c r="AU50" i="9"/>
  <c r="AU41" i="9" s="1"/>
  <c r="AC27" i="22" s="1"/>
  <c r="BD37" i="6"/>
  <c r="S27" i="22" s="1"/>
  <c r="BY99" i="18"/>
  <c r="BY15" i="8" s="1"/>
  <c r="CB232" i="18"/>
  <c r="CB226" i="18"/>
  <c r="BS44" i="9"/>
  <c r="CF99" i="13"/>
  <c r="CE152" i="13"/>
  <c r="CE13" i="13" s="1"/>
  <c r="X54" i="22"/>
  <c r="CE14" i="12"/>
  <c r="CE15" i="12"/>
  <c r="CE21" i="6" s="1"/>
  <c r="CA170" i="18"/>
  <c r="CE146" i="14"/>
  <c r="CD172" i="14"/>
  <c r="CD33" i="14" s="1"/>
  <c r="CD222" i="18" s="1"/>
  <c r="CD249" i="18" s="1"/>
  <c r="CB248" i="18"/>
  <c r="AA147" i="18"/>
  <c r="CE166" i="14"/>
  <c r="CE27" i="14" s="1"/>
  <c r="CF140" i="14"/>
  <c r="AA18" i="13"/>
  <c r="BZ142" i="18"/>
  <c r="BZ196" i="18" s="1"/>
  <c r="BY25" i="18"/>
  <c r="BY34" i="18"/>
  <c r="CE115" i="13"/>
  <c r="CD168" i="13"/>
  <c r="CD29" i="13" s="1"/>
  <c r="CD161" i="18" s="1"/>
  <c r="CD188" i="18" s="1"/>
  <c r="CD153" i="14"/>
  <c r="CD14" i="14" s="1"/>
  <c r="CD203" i="18" s="1"/>
  <c r="CD230" i="18" s="1"/>
  <c r="CE127" i="14"/>
  <c r="CB189" i="18"/>
  <c r="CC24" i="18"/>
  <c r="CC22" i="7" s="1"/>
  <c r="CC33" i="18"/>
  <c r="CC47" i="7" s="1"/>
  <c r="CD258" i="18"/>
  <c r="CD266" i="18" s="1"/>
  <c r="CE106" i="13"/>
  <c r="CD159" i="13"/>
  <c r="CD20" i="13" s="1"/>
  <c r="BW17" i="17"/>
  <c r="CB169" i="18"/>
  <c r="BY98" i="18"/>
  <c r="CD145" i="18"/>
  <c r="AA13" i="13"/>
  <c r="BY169" i="10"/>
  <c r="BY172" i="10" s="1"/>
  <c r="BY12" i="8" s="1"/>
  <c r="CE100" i="13"/>
  <c r="CD153" i="13"/>
  <c r="CD14" i="13" s="1"/>
  <c r="CD146" i="18" s="1"/>
  <c r="CD173" i="18" s="1"/>
  <c r="BU42" i="9"/>
  <c r="CE117" i="13"/>
  <c r="CD170" i="13"/>
  <c r="CD31" i="13" s="1"/>
  <c r="CD163" i="18" s="1"/>
  <c r="CD190" i="18" s="1"/>
  <c r="CE13" i="19"/>
  <c r="CE16" i="19" s="1"/>
  <c r="CD36" i="7"/>
  <c r="AA36" i="7" s="1"/>
  <c r="CG62" i="12"/>
  <c r="CF13" i="12"/>
  <c r="CB195" i="18"/>
  <c r="CB251" i="18"/>
  <c r="CE137" i="14"/>
  <c r="CD163" i="14"/>
  <c r="CD24" i="14" s="1"/>
  <c r="CF101" i="13"/>
  <c r="CE154" i="13"/>
  <c r="CE15" i="13" s="1"/>
  <c r="Z34" i="16"/>
  <c r="AA243" i="18"/>
  <c r="CB177" i="18"/>
  <c r="AA150" i="18"/>
  <c r="BY35" i="18"/>
  <c r="BZ199" i="18"/>
  <c r="BZ253" i="18" s="1"/>
  <c r="BY26" i="18"/>
  <c r="BW76" i="16"/>
  <c r="BW77" i="16" s="1"/>
  <c r="BX74" i="16" s="1"/>
  <c r="Y98" i="18"/>
  <c r="CE156" i="14"/>
  <c r="CE17" i="14" s="1"/>
  <c r="CF130" i="14"/>
  <c r="AA209" i="18"/>
  <c r="CD157" i="10"/>
  <c r="AA38" i="10"/>
  <c r="AA20" i="14"/>
  <c r="CE155" i="13"/>
  <c r="CE16" i="13" s="1"/>
  <c r="CF102" i="13"/>
  <c r="CE122" i="13"/>
  <c r="CD175" i="13"/>
  <c r="CD36" i="13" s="1"/>
  <c r="CD168" i="18" s="1"/>
  <c r="CD195" i="18" s="1"/>
  <c r="CD160" i="14"/>
  <c r="CD21" i="14" s="1"/>
  <c r="CD210" i="18" s="1"/>
  <c r="CD237" i="18" s="1"/>
  <c r="CE134" i="14"/>
  <c r="CC11" i="13"/>
  <c r="CE103" i="13"/>
  <c r="CD156" i="13"/>
  <c r="CD17" i="13" s="1"/>
  <c r="CD149" i="18" s="1"/>
  <c r="CD176" i="18" s="1"/>
  <c r="CD57" i="16"/>
  <c r="CD60" i="16" s="1"/>
  <c r="CC20" i="16"/>
  <c r="CC14" i="7" s="1"/>
  <c r="BZ13" i="15"/>
  <c r="BZ17" i="15" s="1"/>
  <c r="BY25" i="7"/>
  <c r="CE159" i="14"/>
  <c r="CE20" i="14" s="1"/>
  <c r="CF133" i="14"/>
  <c r="CE111" i="13"/>
  <c r="CD164" i="13"/>
  <c r="CD25" i="13" s="1"/>
  <c r="CD157" i="18" s="1"/>
  <c r="CD184" i="18" s="1"/>
  <c r="Y53" i="22"/>
  <c r="CD28" i="12"/>
  <c r="CD29" i="12"/>
  <c r="AA29" i="12" s="1"/>
  <c r="AA27" i="12"/>
  <c r="CB185" i="18"/>
  <c r="CD173" i="13"/>
  <c r="CD34" i="13" s="1"/>
  <c r="CD166" i="18" s="1"/>
  <c r="CD193" i="18" s="1"/>
  <c r="CE120" i="13"/>
  <c r="CC15" i="20"/>
  <c r="CB178" i="18"/>
  <c r="AA236" i="18"/>
  <c r="CF29" i="10"/>
  <c r="CE38" i="10"/>
  <c r="BZ42" i="20"/>
  <c r="BZ50" i="20" s="1"/>
  <c r="BY52" i="7"/>
  <c r="CF32" i="10"/>
  <c r="CE41" i="10"/>
  <c r="AA31" i="13"/>
  <c r="CC171" i="18"/>
  <c r="CC170" i="18" s="1"/>
  <c r="CC18" i="8" s="1"/>
  <c r="CC143" i="18"/>
  <c r="BE28" i="16"/>
  <c r="CE132" i="14"/>
  <c r="CD158" i="14"/>
  <c r="CD19" i="14" s="1"/>
  <c r="CD208" i="18" s="1"/>
  <c r="CD235" i="18" s="1"/>
  <c r="BV17" i="16"/>
  <c r="CF128" i="14"/>
  <c r="CE154" i="14"/>
  <c r="CE15" i="14" s="1"/>
  <c r="CF116" i="12"/>
  <c r="CE27" i="12"/>
  <c r="CA117" i="18"/>
  <c r="CA139" i="18" s="1"/>
  <c r="BZ32" i="18"/>
  <c r="BZ46" i="7" s="1"/>
  <c r="BZ23" i="18"/>
  <c r="BZ21" i="7" s="1"/>
  <c r="BE35" i="6"/>
  <c r="BE14" i="17"/>
  <c r="CC11" i="14"/>
  <c r="AA34" i="13"/>
  <c r="CE121" i="13"/>
  <c r="CD174" i="13"/>
  <c r="CD35" i="13" s="1"/>
  <c r="CA13" i="20"/>
  <c r="CA19" i="20" s="1"/>
  <c r="BZ49" i="7"/>
  <c r="BZ29" i="7"/>
  <c r="AA246" i="18"/>
  <c r="CD170" i="14"/>
  <c r="CD31" i="14" s="1"/>
  <c r="CE144" i="14"/>
  <c r="AA29" i="14"/>
  <c r="H108" i="10"/>
  <c r="CD160" i="10"/>
  <c r="AA41" i="10"/>
  <c r="BZ169" i="10"/>
  <c r="BZ172" i="10" s="1"/>
  <c r="BZ12" i="8" s="1"/>
  <c r="CB179" i="18"/>
  <c r="CE139" i="14"/>
  <c r="CD165" i="14"/>
  <c r="CD26" i="14" s="1"/>
  <c r="CD215" i="18" s="1"/>
  <c r="CD242" i="18" s="1"/>
  <c r="CE148" i="14"/>
  <c r="CD174" i="14"/>
  <c r="CD35" i="14" s="1"/>
  <c r="CB240" i="18"/>
  <c r="CB190" i="18"/>
  <c r="AA163" i="18"/>
  <c r="X41" i="16"/>
  <c r="Y38" i="16" s="1"/>
  <c r="CB249" i="18"/>
  <c r="CD144" i="18"/>
  <c r="AA144" i="18" s="1"/>
  <c r="AA12" i="13"/>
  <c r="AA17" i="13"/>
  <c r="CB173" i="18"/>
  <c r="CB187" i="18"/>
  <c r="AA231" i="18"/>
  <c r="CE118" i="13"/>
  <c r="CD171" i="13"/>
  <c r="CD32" i="13" s="1"/>
  <c r="CB188" i="18"/>
  <c r="CB181" i="18"/>
  <c r="AA154" i="18"/>
  <c r="CF28" i="10"/>
  <c r="CE37" i="10"/>
  <c r="BF22" i="17"/>
  <c r="BE13" i="17"/>
  <c r="BE12" i="7" s="1"/>
  <c r="CC228" i="18"/>
  <c r="CC227" i="18" s="1"/>
  <c r="CC19" i="8" s="1"/>
  <c r="CC200" i="18"/>
  <c r="Z53" i="22"/>
  <c r="CD21" i="12"/>
  <c r="CD22" i="12"/>
  <c r="CB193" i="18"/>
  <c r="AA166" i="18"/>
  <c r="CB230" i="18"/>
  <c r="AA219" i="18"/>
  <c r="CE135" i="14"/>
  <c r="CD161" i="14"/>
  <c r="CD22" i="14" s="1"/>
  <c r="CD211" i="18" s="1"/>
  <c r="CD238" i="18" s="1"/>
  <c r="AA14" i="12"/>
  <c r="CB244" i="18"/>
  <c r="AA21" i="12"/>
  <c r="AA13" i="10"/>
  <c r="V53" i="22"/>
  <c r="G50" i="22"/>
  <c r="O50" i="22" s="1"/>
  <c r="CA56" i="20"/>
  <c r="CA44" i="20"/>
  <c r="CA43" i="20" s="1"/>
  <c r="CA15" i="15"/>
  <c r="CA31" i="15"/>
  <c r="CA168" i="10"/>
  <c r="CA11" i="6"/>
  <c r="Z11" i="6" s="1"/>
  <c r="CA32" i="15"/>
  <c r="BR32" i="9"/>
  <c r="CE110" i="13"/>
  <c r="CD163" i="13"/>
  <c r="CD24" i="13" s="1"/>
  <c r="BT42" i="9"/>
  <c r="AA21" i="6"/>
  <c r="CB242" i="18"/>
  <c r="BU34" i="6"/>
  <c r="X17" i="16"/>
  <c r="CF98" i="13"/>
  <c r="CE151" i="13"/>
  <c r="CE12" i="13" s="1"/>
  <c r="CE114" i="13"/>
  <c r="CD167" i="13"/>
  <c r="CD28" i="13" s="1"/>
  <c r="CD160" i="18" s="1"/>
  <c r="CD187" i="18" s="1"/>
  <c r="CB176" i="18"/>
  <c r="CB180" i="18"/>
  <c r="CE126" i="14"/>
  <c r="CD152" i="14"/>
  <c r="CD13" i="14" s="1"/>
  <c r="CD202" i="18" s="1"/>
  <c r="CD229" i="18" s="1"/>
  <c r="BW20" i="18"/>
  <c r="BW29" i="18"/>
  <c r="BX96" i="18"/>
  <c r="BX100" i="18" s="1"/>
  <c r="CB229" i="18"/>
  <c r="CD165" i="18"/>
  <c r="AA33" i="13"/>
  <c r="CF27" i="10"/>
  <c r="CE36" i="10"/>
  <c r="BA45" i="19"/>
  <c r="I65" i="5"/>
  <c r="CF171" i="12"/>
  <c r="CE20" i="12"/>
  <c r="CD169" i="13"/>
  <c r="CD30" i="13" s="1"/>
  <c r="CE116" i="13"/>
  <c r="CF143" i="14"/>
  <c r="CE169" i="14"/>
  <c r="CE30" i="14" s="1"/>
  <c r="AA155" i="18"/>
  <c r="CB238" i="18"/>
  <c r="CD87" i="10"/>
  <c r="CD96" i="10"/>
  <c r="CD100" i="10"/>
  <c r="CD84" i="10"/>
  <c r="CD91" i="10"/>
  <c r="BA83" i="25" s="1"/>
  <c r="CD92" i="10"/>
  <c r="BA84" i="25" s="1"/>
  <c r="CD88" i="10"/>
  <c r="AA88" i="10" s="1"/>
  <c r="CD154" i="10"/>
  <c r="CD89" i="10"/>
  <c r="CD103" i="10"/>
  <c r="CD80" i="10"/>
  <c r="BA72" i="25" s="1"/>
  <c r="CD99" i="10"/>
  <c r="CD86" i="10"/>
  <c r="CD82" i="10"/>
  <c r="CD94" i="10"/>
  <c r="BA86" i="25" s="1"/>
  <c r="CD83" i="10"/>
  <c r="BA75" i="25" s="1"/>
  <c r="CD93" i="10"/>
  <c r="CD85" i="10"/>
  <c r="CD104" i="10"/>
  <c r="AA104" i="10" s="1"/>
  <c r="CD98" i="10"/>
  <c r="CD90" i="10"/>
  <c r="CD101" i="10"/>
  <c r="CD81" i="10"/>
  <c r="BA73" i="25" s="1"/>
  <c r="CD95" i="10"/>
  <c r="CD34" i="10"/>
  <c r="CD102" i="10"/>
  <c r="CD97" i="10"/>
  <c r="BA89" i="25" s="1"/>
  <c r="AA35" i="10"/>
  <c r="CB237" i="18"/>
  <c r="CC51" i="10"/>
  <c r="CC79" i="10"/>
  <c r="CA227" i="18"/>
  <c r="CE107" i="13"/>
  <c r="CD160" i="13"/>
  <c r="CD21" i="13" s="1"/>
  <c r="CD153" i="18" s="1"/>
  <c r="CD180" i="18" s="1"/>
  <c r="BR46" i="9"/>
  <c r="AA34" i="14"/>
  <c r="Q47" i="19"/>
  <c r="R44" i="19" s="1"/>
  <c r="CE112" i="13"/>
  <c r="CD165" i="13"/>
  <c r="CD26" i="13" s="1"/>
  <c r="CB235" i="18"/>
  <c r="CE147" i="14"/>
  <c r="CD173" i="14"/>
  <c r="CD34" i="14" s="1"/>
  <c r="CD223" i="18" s="1"/>
  <c r="CD250" i="18" s="1"/>
  <c r="CD167" i="14"/>
  <c r="CD28" i="14" s="1"/>
  <c r="CE141" i="14"/>
  <c r="CF119" i="13"/>
  <c r="CE172" i="13"/>
  <c r="CE33" i="13" s="1"/>
  <c r="Y32" i="15"/>
  <c r="Z29" i="15" s="1"/>
  <c r="BA42" i="19"/>
  <c r="CD166" i="13"/>
  <c r="CD27" i="13" s="1"/>
  <c r="CE113" i="13"/>
  <c r="CF125" i="14"/>
  <c r="CE151" i="14"/>
  <c r="CE12" i="14" s="1"/>
  <c r="AZ47" i="19"/>
  <c r="CA22" i="8"/>
  <c r="Z22" i="8" s="1"/>
  <c r="Z15" i="20"/>
  <c r="Z19" i="20" s="1"/>
  <c r="AA13" i="20" s="1"/>
  <c r="AA182" i="18"/>
  <c r="CD155" i="14"/>
  <c r="CD16" i="14" s="1"/>
  <c r="CE129" i="14"/>
  <c r="BL47" i="9"/>
  <c r="BU20" i="6"/>
  <c r="Q44" i="22" s="1"/>
  <c r="X22" i="6"/>
  <c r="CF142" i="14"/>
  <c r="CE168" i="14"/>
  <c r="CE29" i="14" s="1"/>
  <c r="AX17" i="6"/>
  <c r="AX28" i="6" s="1"/>
  <c r="J21" i="22" s="1"/>
  <c r="P21" i="22"/>
  <c r="Q184" i="11"/>
  <c r="R180" i="11" s="1"/>
  <c r="AZ61" i="18"/>
  <c r="AZ364" i="11"/>
  <c r="Q364" i="11" s="1"/>
  <c r="AZ363" i="11"/>
  <c r="Q363" i="11" s="1"/>
  <c r="Q362" i="11"/>
  <c r="CK58" i="14"/>
  <c r="Q439" i="11"/>
  <c r="R435" i="11" s="1"/>
  <c r="AN8" i="9"/>
  <c r="AN9" i="9" s="1"/>
  <c r="AN10" i="9" s="1"/>
  <c r="AW44" i="6"/>
  <c r="AW46" i="6"/>
  <c r="BA147" i="11"/>
  <c r="Q31" i="11"/>
  <c r="R27" i="11" s="1"/>
  <c r="BA232" i="11"/>
  <c r="BA235" i="11" s="1"/>
  <c r="BB231" i="11" s="1"/>
  <c r="AZ74" i="11"/>
  <c r="Q74" i="11" s="1"/>
  <c r="AZ75" i="11"/>
  <c r="AZ44" i="18"/>
  <c r="Q73" i="11"/>
  <c r="F218" i="18"/>
  <c r="G218" i="18"/>
  <c r="H218" i="18"/>
  <c r="CK62" i="14"/>
  <c r="Q269" i="11"/>
  <c r="R265" i="11" s="1"/>
  <c r="Q303" i="11"/>
  <c r="R299" i="11" s="1"/>
  <c r="BA62" i="11"/>
  <c r="F245" i="18"/>
  <c r="G245" i="18"/>
  <c r="H245" i="18"/>
  <c r="CK52" i="14"/>
  <c r="AA26" i="9"/>
  <c r="AA28" i="9" s="1"/>
  <c r="AA29" i="9" s="1"/>
  <c r="AA20" i="9"/>
  <c r="BA419" i="11"/>
  <c r="Q260" i="11"/>
  <c r="Q271" i="11" s="1"/>
  <c r="AZ261" i="11"/>
  <c r="AZ262" i="11"/>
  <c r="Q262" i="11" s="1"/>
  <c r="AZ55" i="18"/>
  <c r="AZ48" i="18"/>
  <c r="AZ142" i="11"/>
  <c r="Q142" i="11" s="1"/>
  <c r="AZ143" i="11"/>
  <c r="Q143" i="11" s="1"/>
  <c r="Q141" i="11"/>
  <c r="BA283" i="11"/>
  <c r="BA198" i="11"/>
  <c r="BA201" i="11" s="1"/>
  <c r="BB197" i="11" s="1"/>
  <c r="BA164" i="11"/>
  <c r="G28" i="14"/>
  <c r="H28" i="14"/>
  <c r="Q48" i="11"/>
  <c r="R44" i="11" s="1"/>
  <c r="AK20" i="19"/>
  <c r="AJ37" i="7"/>
  <c r="AJ54" i="7" s="1"/>
  <c r="AZ295" i="11"/>
  <c r="Q295" i="11" s="1"/>
  <c r="AZ57" i="18"/>
  <c r="AZ296" i="11"/>
  <c r="Q296" i="11" s="1"/>
  <c r="Q294" i="11"/>
  <c r="AZ21" i="11"/>
  <c r="AY16" i="11"/>
  <c r="AY24" i="7" s="1"/>
  <c r="AY23" i="7" s="1"/>
  <c r="AP12" i="9" s="1"/>
  <c r="BA351" i="11"/>
  <c r="CK59" i="14"/>
  <c r="AZ47" i="18"/>
  <c r="AZ126" i="11"/>
  <c r="Q126" i="11" s="1"/>
  <c r="AZ125" i="11"/>
  <c r="Q125" i="11" s="1"/>
  <c r="Q124" i="11"/>
  <c r="AZ50" i="18"/>
  <c r="AZ177" i="11"/>
  <c r="Q177" i="11" s="1"/>
  <c r="AZ176" i="11"/>
  <c r="Q176" i="11" s="1"/>
  <c r="Q175" i="11"/>
  <c r="BA385" i="11"/>
  <c r="BA334" i="11"/>
  <c r="AZ41" i="18"/>
  <c r="AZ24" i="11"/>
  <c r="Q24" i="11" s="1"/>
  <c r="AZ23" i="11"/>
  <c r="Q23" i="11" s="1"/>
  <c r="AZ13" i="11"/>
  <c r="Q22" i="11"/>
  <c r="Q337" i="11"/>
  <c r="R333" i="11" s="1"/>
  <c r="AZ193" i="11"/>
  <c r="Q193" i="11" s="1"/>
  <c r="AZ51" i="18"/>
  <c r="AZ194" i="11"/>
  <c r="Q194" i="11" s="1"/>
  <c r="Q192" i="11"/>
  <c r="AZ41" i="11"/>
  <c r="Q41" i="11" s="1"/>
  <c r="AZ40" i="11"/>
  <c r="Q40" i="11" s="1"/>
  <c r="AZ42" i="18"/>
  <c r="Q39" i="11"/>
  <c r="BA215" i="11"/>
  <c r="BA218" i="11" s="1"/>
  <c r="BB214" i="11" s="1"/>
  <c r="AK70" i="19"/>
  <c r="L35" i="8"/>
  <c r="P45" i="7"/>
  <c r="P44" i="7" s="1"/>
  <c r="AW44" i="7"/>
  <c r="AN15" i="9" s="1"/>
  <c r="BA79" i="11"/>
  <c r="BA368" i="11"/>
  <c r="BA371" i="11" s="1"/>
  <c r="BB367" i="11" s="1"/>
  <c r="AZ58" i="11"/>
  <c r="Q58" i="11" s="1"/>
  <c r="AZ57" i="11"/>
  <c r="Q57" i="11" s="1"/>
  <c r="AZ43" i="18"/>
  <c r="Q56" i="11"/>
  <c r="BA181" i="11"/>
  <c r="BA184" i="11" s="1"/>
  <c r="BB180" i="11" s="1"/>
  <c r="Q82" i="11"/>
  <c r="R78" i="11" s="1"/>
  <c r="Q201" i="11"/>
  <c r="R197" i="11" s="1"/>
  <c r="Q320" i="11"/>
  <c r="R316" i="11" s="1"/>
  <c r="AZ109" i="11"/>
  <c r="Q109" i="11" s="1"/>
  <c r="AZ108" i="11"/>
  <c r="Q108" i="11" s="1"/>
  <c r="AZ46" i="18"/>
  <c r="Q107" i="11"/>
  <c r="AZ59" i="18"/>
  <c r="AZ330" i="11"/>
  <c r="Q330" i="11" s="1"/>
  <c r="AZ329" i="11"/>
  <c r="Q329" i="11" s="1"/>
  <c r="Q328" i="11"/>
  <c r="AZ58" i="18"/>
  <c r="AZ312" i="11"/>
  <c r="Q312" i="11" s="1"/>
  <c r="AZ313" i="11"/>
  <c r="Q313" i="11" s="1"/>
  <c r="Q311" i="11"/>
  <c r="F29" i="14"/>
  <c r="G29" i="14"/>
  <c r="H29" i="14"/>
  <c r="CK45" i="14"/>
  <c r="AY67" i="18"/>
  <c r="BA249" i="11"/>
  <c r="CK55" i="14"/>
  <c r="Q99" i="11"/>
  <c r="R95" i="11" s="1"/>
  <c r="AU67" i="20"/>
  <c r="BA266" i="11"/>
  <c r="CK44" i="13"/>
  <c r="Q252" i="11"/>
  <c r="R248" i="11" s="1"/>
  <c r="P20" i="7"/>
  <c r="P18" i="7" s="1"/>
  <c r="AW18" i="7"/>
  <c r="AN13" i="9" s="1"/>
  <c r="Q150" i="11"/>
  <c r="R146" i="11" s="1"/>
  <c r="AZ62" i="18"/>
  <c r="AZ380" i="11"/>
  <c r="AZ381" i="11"/>
  <c r="Q381" i="11" s="1"/>
  <c r="Q379" i="11"/>
  <c r="AZ227" i="11"/>
  <c r="Q227" i="11" s="1"/>
  <c r="AZ53" i="18"/>
  <c r="AZ228" i="11"/>
  <c r="Q228" i="11" s="1"/>
  <c r="Q226" i="11"/>
  <c r="BA402" i="11"/>
  <c r="BA405" i="11" s="1"/>
  <c r="BB401" i="11" s="1"/>
  <c r="AX27" i="18"/>
  <c r="AZ91" i="11"/>
  <c r="Q91" i="11" s="1"/>
  <c r="AZ45" i="18"/>
  <c r="AZ92" i="11"/>
  <c r="Q92" i="11" s="1"/>
  <c r="Q90" i="11"/>
  <c r="BA436" i="11"/>
  <c r="CK48" i="14"/>
  <c r="Q354" i="11"/>
  <c r="R350" i="11" s="1"/>
  <c r="AZ54" i="18"/>
  <c r="AZ244" i="11"/>
  <c r="AZ245" i="11"/>
  <c r="Q245" i="11" s="1"/>
  <c r="Q243" i="11"/>
  <c r="AZ432" i="11"/>
  <c r="Q432" i="11" s="1"/>
  <c r="AZ65" i="18"/>
  <c r="AZ431" i="11"/>
  <c r="Q431" i="11" s="1"/>
  <c r="Q430" i="11"/>
  <c r="CK50" i="14"/>
  <c r="AZ64" i="18"/>
  <c r="AZ415" i="11"/>
  <c r="Q415" i="11" s="1"/>
  <c r="AZ414" i="11"/>
  <c r="Q414" i="11" s="1"/>
  <c r="Q413" i="11"/>
  <c r="G244" i="18"/>
  <c r="H244" i="18"/>
  <c r="G217" i="18"/>
  <c r="H217" i="18"/>
  <c r="Q371" i="11"/>
  <c r="R367" i="11" s="1"/>
  <c r="BA45" i="11"/>
  <c r="Q218" i="11"/>
  <c r="R214" i="11" s="1"/>
  <c r="Q405" i="11"/>
  <c r="R401" i="11" s="1"/>
  <c r="P43" i="6"/>
  <c r="P29" i="6"/>
  <c r="AZ60" i="18"/>
  <c r="AZ347" i="11"/>
  <c r="Q347" i="11" s="1"/>
  <c r="AZ346" i="11"/>
  <c r="Q346" i="11" s="1"/>
  <c r="Q345" i="11"/>
  <c r="L50" i="6"/>
  <c r="L51" i="6" s="1"/>
  <c r="Q65" i="11"/>
  <c r="R61" i="11" s="1"/>
  <c r="Q422" i="11"/>
  <c r="R418" i="11" s="1"/>
  <c r="AX13" i="8"/>
  <c r="BA130" i="11"/>
  <c r="Q116" i="11"/>
  <c r="R112" i="11" s="1"/>
  <c r="BA28" i="11"/>
  <c r="AX18" i="18"/>
  <c r="AX20" i="7"/>
  <c r="AX18" i="7" s="1"/>
  <c r="BA317" i="11"/>
  <c r="BA96" i="11"/>
  <c r="Q388" i="11"/>
  <c r="R384" i="11" s="1"/>
  <c r="AY58" i="20"/>
  <c r="AY66" i="18"/>
  <c r="Q133" i="11"/>
  <c r="R129" i="11" s="1"/>
  <c r="Q167" i="11"/>
  <c r="R163" i="11" s="1"/>
  <c r="Q286" i="11"/>
  <c r="R282" i="11" s="1"/>
  <c r="AZ52" i="18"/>
  <c r="AZ211" i="11"/>
  <c r="Q211" i="11" s="1"/>
  <c r="AZ210" i="11"/>
  <c r="Q210" i="11" s="1"/>
  <c r="Q209" i="11"/>
  <c r="Q235" i="11"/>
  <c r="R231" i="11" s="1"/>
  <c r="AK32" i="20"/>
  <c r="AK51" i="6"/>
  <c r="AK37" i="20"/>
  <c r="CK46" i="14"/>
  <c r="AY15" i="6"/>
  <c r="AY13" i="6" s="1"/>
  <c r="BA113" i="11"/>
  <c r="BA116" i="11" s="1"/>
  <c r="BB112" i="11" s="1"/>
  <c r="AP34" i="9"/>
  <c r="BA300" i="11"/>
  <c r="AZ49" i="18"/>
  <c r="AZ160" i="11"/>
  <c r="AZ159" i="11"/>
  <c r="Q158" i="11"/>
  <c r="AZ278" i="11"/>
  <c r="AZ279" i="11"/>
  <c r="Q279" i="11" s="1"/>
  <c r="AZ56" i="18"/>
  <c r="Q277" i="11"/>
  <c r="AZ63" i="18"/>
  <c r="AZ398" i="11"/>
  <c r="Q398" i="11" s="1"/>
  <c r="AZ397" i="11"/>
  <c r="Q396" i="11"/>
  <c r="L35" i="19"/>
  <c r="M32" i="19" s="1"/>
  <c r="BB80" i="11"/>
  <c r="BB182" i="11"/>
  <c r="BB29" i="11"/>
  <c r="BB63" i="11"/>
  <c r="BB148" i="11"/>
  <c r="BB216" i="11"/>
  <c r="BB97" i="11"/>
  <c r="BB199" i="11"/>
  <c r="BB318" i="11"/>
  <c r="BB403" i="11"/>
  <c r="BB352" i="11"/>
  <c r="BB267" i="11"/>
  <c r="BB301" i="11"/>
  <c r="BB420" i="11"/>
  <c r="BB114" i="11"/>
  <c r="BB131" i="11"/>
  <c r="BB335" i="11"/>
  <c r="BB437" i="11"/>
  <c r="BB284" i="11"/>
  <c r="BB233" i="11"/>
  <c r="BB386" i="11"/>
  <c r="BB369" i="11"/>
  <c r="BB250" i="11"/>
  <c r="BB46" i="11"/>
  <c r="BB165" i="11"/>
  <c r="BZ60" i="20" l="1"/>
  <c r="BZ112" i="18" s="1"/>
  <c r="AA149" i="18"/>
  <c r="AA22" i="13"/>
  <c r="CE20" i="8"/>
  <c r="CD32" i="6"/>
  <c r="AA25" i="13"/>
  <c r="Y31" i="17"/>
  <c r="AA160" i="18"/>
  <c r="AA222" i="18"/>
  <c r="AA33" i="14"/>
  <c r="AA16" i="20"/>
  <c r="CC50" i="10"/>
  <c r="AZ99" i="25"/>
  <c r="AZ113" i="25"/>
  <c r="AA181" i="18"/>
  <c r="AA193" i="18"/>
  <c r="AZ114" i="25"/>
  <c r="AZ123" i="25"/>
  <c r="AZ118" i="25"/>
  <c r="AZ104" i="25"/>
  <c r="AZ115" i="25"/>
  <c r="AZ117" i="25"/>
  <c r="AZ103" i="25"/>
  <c r="AZ112" i="25"/>
  <c r="AZ100" i="25"/>
  <c r="AZ111" i="25"/>
  <c r="AZ122" i="25"/>
  <c r="CD66" i="10"/>
  <c r="AA66" i="10" s="1"/>
  <c r="BA87" i="25"/>
  <c r="CD53" i="10"/>
  <c r="AA53" i="10" s="1"/>
  <c r="BA74" i="25"/>
  <c r="CD55" i="10"/>
  <c r="AA55" i="10" s="1"/>
  <c r="BA76" i="25"/>
  <c r="AZ119" i="25"/>
  <c r="AZ101" i="25"/>
  <c r="AZ102" i="25"/>
  <c r="CD61" i="10"/>
  <c r="AA61" i="10" s="1"/>
  <c r="BA82" i="25"/>
  <c r="CD58" i="10"/>
  <c r="AA58" i="10" s="1"/>
  <c r="BA79" i="25"/>
  <c r="CD69" i="10"/>
  <c r="AA69" i="10" s="1"/>
  <c r="BA90" i="25"/>
  <c r="CD74" i="10"/>
  <c r="AA74" i="10" s="1"/>
  <c r="BA95" i="25"/>
  <c r="CD70" i="10"/>
  <c r="AA70" i="10" s="1"/>
  <c r="BA91" i="25"/>
  <c r="CD75" i="10"/>
  <c r="AA75" i="10" s="1"/>
  <c r="AA132" i="10" s="1"/>
  <c r="BA96" i="25"/>
  <c r="CD60" i="10"/>
  <c r="AA60" i="10" s="1"/>
  <c r="BA81" i="25"/>
  <c r="AA176" i="18"/>
  <c r="AZ105" i="25"/>
  <c r="AZ116" i="25"/>
  <c r="CD57" i="10"/>
  <c r="AA57" i="10" s="1"/>
  <c r="BA78" i="25"/>
  <c r="CD72" i="10"/>
  <c r="AA72" i="10" s="1"/>
  <c r="BA93" i="25"/>
  <c r="CD67" i="10"/>
  <c r="AA67" i="10" s="1"/>
  <c r="BA88" i="25"/>
  <c r="CD56" i="10"/>
  <c r="AA56" i="10" s="1"/>
  <c r="BA77" i="25"/>
  <c r="AZ110" i="25"/>
  <c r="AZ108" i="25"/>
  <c r="CD71" i="10"/>
  <c r="AA71" i="10" s="1"/>
  <c r="BA92" i="25"/>
  <c r="AA89" i="10"/>
  <c r="CD64" i="10"/>
  <c r="AA64" i="10" s="1"/>
  <c r="BA85" i="25"/>
  <c r="CD59" i="10"/>
  <c r="AA59" i="10" s="1"/>
  <c r="AA116" i="10" s="1"/>
  <c r="BA80" i="25"/>
  <c r="AZ109" i="25"/>
  <c r="AZ107" i="25"/>
  <c r="CD73" i="10"/>
  <c r="AA73" i="10" s="1"/>
  <c r="BA94" i="25"/>
  <c r="AZ121" i="25"/>
  <c r="AZ106" i="25"/>
  <c r="AZ120" i="25"/>
  <c r="AA235" i="18"/>
  <c r="AA249" i="18"/>
  <c r="AX18" i="6"/>
  <c r="AA187" i="18"/>
  <c r="AA195" i="18"/>
  <c r="AA190" i="18"/>
  <c r="AA146" i="18"/>
  <c r="AA237" i="18"/>
  <c r="AA242" i="18"/>
  <c r="BX20" i="18"/>
  <c r="Y20" i="18" s="1"/>
  <c r="BX29" i="18"/>
  <c r="Y29" i="18" s="1"/>
  <c r="BY96" i="18"/>
  <c r="BY100" i="18" s="1"/>
  <c r="BV42" i="9"/>
  <c r="CB35" i="16"/>
  <c r="CC32" i="16" s="1"/>
  <c r="X20" i="6"/>
  <c r="CG125" i="14"/>
  <c r="CF151" i="14"/>
  <c r="CF12" i="14" s="1"/>
  <c r="CE167" i="14"/>
  <c r="CE28" i="14" s="1"/>
  <c r="CF141" i="14"/>
  <c r="L53" i="22"/>
  <c r="CD14" i="10"/>
  <c r="N53" i="22" s="1"/>
  <c r="CD143" i="10"/>
  <c r="CD65" i="10"/>
  <c r="AA65" i="10" s="1"/>
  <c r="AA94" i="10"/>
  <c r="CD62" i="10"/>
  <c r="AA62" i="10" s="1"/>
  <c r="AA91" i="10"/>
  <c r="AA93" i="10"/>
  <c r="CE155" i="10"/>
  <c r="CE144" i="18"/>
  <c r="AA34" i="10"/>
  <c r="CA55" i="20"/>
  <c r="Z55" i="20" s="1"/>
  <c r="Z56" i="20"/>
  <c r="CE156" i="10"/>
  <c r="CD171" i="18"/>
  <c r="AA14" i="14"/>
  <c r="CA23" i="18"/>
  <c r="CA32" i="18"/>
  <c r="CB117" i="18"/>
  <c r="CB139" i="18" s="1"/>
  <c r="AA28" i="12"/>
  <c r="CE160" i="14"/>
  <c r="CE21" i="14" s="1"/>
  <c r="CF134" i="14"/>
  <c r="BX76" i="16"/>
  <c r="BX16" i="16" s="1"/>
  <c r="AA168" i="18"/>
  <c r="AA173" i="18"/>
  <c r="Y32" i="17"/>
  <c r="Z29" i="17" s="1"/>
  <c r="CF127" i="14"/>
  <c r="CE153" i="14"/>
  <c r="CE14" i="14" s="1"/>
  <c r="AA102" i="10"/>
  <c r="CE212" i="18"/>
  <c r="CG31" i="10"/>
  <c r="CF40" i="10"/>
  <c r="CF159" i="10" s="1"/>
  <c r="AA87" i="10"/>
  <c r="AA115" i="10" s="1"/>
  <c r="CG26" i="10"/>
  <c r="CF25" i="10"/>
  <c r="CF13" i="10"/>
  <c r="V55" i="22" s="1"/>
  <c r="CF35" i="10"/>
  <c r="BN49" i="9"/>
  <c r="BV34" i="6"/>
  <c r="BU43" i="9"/>
  <c r="CD14" i="20"/>
  <c r="CE17" i="20" s="1"/>
  <c r="AB17" i="20" s="1"/>
  <c r="CE153" i="13"/>
  <c r="CE14" i="13" s="1"/>
  <c r="CF100" i="13"/>
  <c r="BW41" i="6"/>
  <c r="Y41" i="6" s="1"/>
  <c r="Y17" i="17"/>
  <c r="CD21" i="18"/>
  <c r="AA21" i="18" s="1"/>
  <c r="CD30" i="18"/>
  <c r="AA30" i="18" s="1"/>
  <c r="CE103" i="18"/>
  <c r="CE107" i="18" s="1"/>
  <c r="BM47" i="9"/>
  <c r="BV20" i="6"/>
  <c r="Q45" i="22" s="1"/>
  <c r="CG136" i="14"/>
  <c r="CF162" i="14"/>
  <c r="CF23" i="14" s="1"/>
  <c r="CF212" i="18" s="1"/>
  <c r="CF239" i="18" s="1"/>
  <c r="CD11" i="14"/>
  <c r="CF21" i="15"/>
  <c r="CF25" i="15" s="1"/>
  <c r="CE26" i="7"/>
  <c r="AA250" i="18"/>
  <c r="BZ25" i="7"/>
  <c r="CA13" i="15"/>
  <c r="CA17" i="15" s="1"/>
  <c r="CA199" i="18"/>
  <c r="CA253" i="18" s="1"/>
  <c r="BZ26" i="18"/>
  <c r="BZ35" i="18"/>
  <c r="CB227" i="18"/>
  <c r="X55" i="22"/>
  <c r="CF15" i="12"/>
  <c r="CF21" i="6" s="1"/>
  <c r="CF14" i="12"/>
  <c r="CD152" i="18"/>
  <c r="AA20" i="13"/>
  <c r="CD228" i="18"/>
  <c r="AA201" i="18"/>
  <c r="AA223" i="18"/>
  <c r="G51" i="22"/>
  <c r="O51" i="22" s="1"/>
  <c r="CB44" i="20"/>
  <c r="CB43" i="20" s="1"/>
  <c r="CB56" i="20"/>
  <c r="CB31" i="15"/>
  <c r="CB15" i="15"/>
  <c r="CB168" i="10"/>
  <c r="CB32" i="15"/>
  <c r="BS32" i="9"/>
  <c r="CB11" i="6"/>
  <c r="CF104" i="13"/>
  <c r="CE157" i="13"/>
  <c r="CE18" i="13" s="1"/>
  <c r="CD159" i="18"/>
  <c r="AA27" i="13"/>
  <c r="CD52" i="10"/>
  <c r="AA52" i="10" s="1"/>
  <c r="AA81" i="10"/>
  <c r="CF121" i="13"/>
  <c r="CE174" i="13"/>
  <c r="CE35" i="13" s="1"/>
  <c r="CF129" i="14"/>
  <c r="CE155" i="14"/>
  <c r="CE16" i="14" s="1"/>
  <c r="BB39" i="19"/>
  <c r="CE173" i="14"/>
  <c r="CE34" i="14" s="1"/>
  <c r="CF147" i="14"/>
  <c r="G52" i="22"/>
  <c r="O52" i="22" s="1"/>
  <c r="CC11" i="6"/>
  <c r="CC56" i="20"/>
  <c r="CC55" i="20" s="1"/>
  <c r="BT32" i="9"/>
  <c r="CC31" i="15"/>
  <c r="CC26" i="6" s="1"/>
  <c r="BT38" i="9" s="1"/>
  <c r="CC15" i="15"/>
  <c r="CC44" i="20"/>
  <c r="CC43" i="20" s="1"/>
  <c r="CC168" i="10"/>
  <c r="CC32" i="15"/>
  <c r="CF116" i="13"/>
  <c r="CE169" i="13"/>
  <c r="CE30" i="13" s="1"/>
  <c r="CE152" i="14"/>
  <c r="CE13" i="14" s="1"/>
  <c r="CF126" i="14"/>
  <c r="BL49" i="9"/>
  <c r="X34" i="6"/>
  <c r="AA21" i="14"/>
  <c r="CF135" i="14"/>
  <c r="CE161" i="14"/>
  <c r="CE22" i="14" s="1"/>
  <c r="CD38" i="6"/>
  <c r="AA22" i="12"/>
  <c r="AA29" i="13"/>
  <c r="CE158" i="14"/>
  <c r="CE19" i="14" s="1"/>
  <c r="CF132" i="14"/>
  <c r="CG32" i="10"/>
  <c r="CF41" i="10"/>
  <c r="CF160" i="10" s="1"/>
  <c r="AA228" i="18"/>
  <c r="CH62" i="12"/>
  <c r="CG13" i="12"/>
  <c r="CF106" i="13"/>
  <c r="CE159" i="13"/>
  <c r="CE20" i="13" s="1"/>
  <c r="CE168" i="13"/>
  <c r="CE29" i="13" s="1"/>
  <c r="CF115" i="13"/>
  <c r="CG131" i="14"/>
  <c r="CF157" i="14"/>
  <c r="CF18" i="14" s="1"/>
  <c r="CF207" i="18" s="1"/>
  <c r="CF234" i="18" s="1"/>
  <c r="CE155" i="18"/>
  <c r="CD221" i="18"/>
  <c r="AA32" i="14"/>
  <c r="CD205" i="18"/>
  <c r="AA16" i="14"/>
  <c r="AA208" i="18"/>
  <c r="CD51" i="10"/>
  <c r="AA51" i="10" s="1"/>
  <c r="CD79" i="10"/>
  <c r="CD162" i="18"/>
  <c r="AA30" i="13"/>
  <c r="CD192" i="18"/>
  <c r="AA192" i="18" s="1"/>
  <c r="AA165" i="18"/>
  <c r="AA180" i="18"/>
  <c r="AA215" i="18"/>
  <c r="CB29" i="15"/>
  <c r="CA27" i="7"/>
  <c r="Z27" i="7" s="1"/>
  <c r="H27" i="7" s="1"/>
  <c r="CE165" i="14"/>
  <c r="CE26" i="14" s="1"/>
  <c r="CF139" i="14"/>
  <c r="CE170" i="14"/>
  <c r="CE31" i="14" s="1"/>
  <c r="CF144" i="14"/>
  <c r="CC64" i="20"/>
  <c r="CC39" i="6"/>
  <c r="Y54" i="22"/>
  <c r="CE28" i="12"/>
  <c r="CE29" i="12"/>
  <c r="CE32" i="6" s="1"/>
  <c r="BE18" i="16"/>
  <c r="AA15" i="20"/>
  <c r="CC22" i="8"/>
  <c r="AA22" i="8" s="1"/>
  <c r="CF122" i="13"/>
  <c r="CE175" i="13"/>
  <c r="CE36" i="13" s="1"/>
  <c r="CF156" i="14"/>
  <c r="CF17" i="14" s="1"/>
  <c r="CF206" i="18" s="1"/>
  <c r="CF233" i="18" s="1"/>
  <c r="CG130" i="14"/>
  <c r="AA84" i="10"/>
  <c r="CE147" i="18"/>
  <c r="CD172" i="18"/>
  <c r="AA172" i="18" s="1"/>
  <c r="AA145" i="18"/>
  <c r="CD24" i="18"/>
  <c r="CD33" i="18"/>
  <c r="CE258" i="18"/>
  <c r="CE266" i="18" s="1"/>
  <c r="CE172" i="14"/>
  <c r="CE33" i="14" s="1"/>
  <c r="CF146" i="14"/>
  <c r="CD214" i="18"/>
  <c r="AA25" i="14"/>
  <c r="CE207" i="18"/>
  <c r="CG109" i="13"/>
  <c r="CF162" i="13"/>
  <c r="CF23" i="13" s="1"/>
  <c r="CF155" i="18" s="1"/>
  <c r="CF182" i="18" s="1"/>
  <c r="AA90" i="10"/>
  <c r="CF145" i="14"/>
  <c r="CE171" i="14"/>
  <c r="CE32" i="14" s="1"/>
  <c r="BY112" i="18"/>
  <c r="CE219" i="18"/>
  <c r="CD156" i="18"/>
  <c r="AA24" i="13"/>
  <c r="CD224" i="18"/>
  <c r="AA35" i="14"/>
  <c r="CG143" i="14"/>
  <c r="CF169" i="14"/>
  <c r="CF30" i="14" s="1"/>
  <c r="CF219" i="18" s="1"/>
  <c r="CF246" i="18" s="1"/>
  <c r="AA210" i="18"/>
  <c r="Z54" i="22"/>
  <c r="CE21" i="12"/>
  <c r="CE22" i="12"/>
  <c r="CE14" i="20" s="1"/>
  <c r="AA101" i="10"/>
  <c r="AA153" i="18"/>
  <c r="AA161" i="18"/>
  <c r="AA26" i="14"/>
  <c r="CD220" i="18"/>
  <c r="AA31" i="14"/>
  <c r="CG116" i="12"/>
  <c r="CF27" i="12"/>
  <c r="BE29" i="16"/>
  <c r="CA42" i="20"/>
  <c r="CA50" i="20" s="1"/>
  <c r="BZ52" i="7"/>
  <c r="CF120" i="13"/>
  <c r="CE173" i="13"/>
  <c r="CE34" i="13" s="1"/>
  <c r="CE57" i="16"/>
  <c r="CE60" i="16" s="1"/>
  <c r="CD20" i="16"/>
  <c r="CE206" i="18"/>
  <c r="CG101" i="13"/>
  <c r="CF154" i="13"/>
  <c r="CF15" i="13" s="1"/>
  <c r="CF147" i="18" s="1"/>
  <c r="CF174" i="18" s="1"/>
  <c r="CF13" i="19"/>
  <c r="CF16" i="19" s="1"/>
  <c r="CE36" i="7"/>
  <c r="AA82" i="10"/>
  <c r="CE145" i="18"/>
  <c r="CF138" i="14"/>
  <c r="CE164" i="14"/>
  <c r="CE25" i="14" s="1"/>
  <c r="CF108" i="13"/>
  <c r="CE161" i="13"/>
  <c r="CE22" i="13" s="1"/>
  <c r="CE158" i="10"/>
  <c r="BY113" i="18"/>
  <c r="CF113" i="13"/>
  <c r="CE166" i="13"/>
  <c r="CE27" i="13" s="1"/>
  <c r="CD167" i="18"/>
  <c r="AA35" i="13"/>
  <c r="CD158" i="18"/>
  <c r="AA26" i="13"/>
  <c r="CG171" i="12"/>
  <c r="CF20" i="12"/>
  <c r="AA202" i="18"/>
  <c r="CA170" i="10"/>
  <c r="CA171" i="10"/>
  <c r="AA22" i="14"/>
  <c r="AA188" i="18"/>
  <c r="AA21" i="13"/>
  <c r="CE204" i="18"/>
  <c r="CE157" i="10"/>
  <c r="CE164" i="13"/>
  <c r="CE25" i="13" s="1"/>
  <c r="CF111" i="13"/>
  <c r="AA177" i="18"/>
  <c r="CD213" i="18"/>
  <c r="AA24" i="14"/>
  <c r="BZ25" i="18"/>
  <c r="BZ34" i="18"/>
  <c r="CA142" i="18"/>
  <c r="CA196" i="18" s="1"/>
  <c r="CA18" i="8"/>
  <c r="Z18" i="8" s="1"/>
  <c r="Z170" i="18"/>
  <c r="CG99" i="13"/>
  <c r="CF152" i="13"/>
  <c r="CF13" i="13" s="1"/>
  <c r="CF145" i="18" s="1"/>
  <c r="CF172" i="18" s="1"/>
  <c r="CD175" i="18"/>
  <c r="AA175" i="18" s="1"/>
  <c r="AA148" i="18"/>
  <c r="BW19" i="7"/>
  <c r="BX167" i="10"/>
  <c r="BX173" i="10" s="1"/>
  <c r="AA86" i="10"/>
  <c r="CG30" i="10"/>
  <c r="CF39" i="10"/>
  <c r="CF158" i="10" s="1"/>
  <c r="AA157" i="18"/>
  <c r="CB170" i="18"/>
  <c r="CF112" i="13"/>
  <c r="CE165" i="13"/>
  <c r="CE26" i="13" s="1"/>
  <c r="CF107" i="13"/>
  <c r="CE160" i="13"/>
  <c r="CE21" i="13" s="1"/>
  <c r="CD153" i="10"/>
  <c r="AD53" i="22" s="1"/>
  <c r="AA238" i="18"/>
  <c r="AA229" i="18"/>
  <c r="Z31" i="15"/>
  <c r="CA26" i="6"/>
  <c r="CA30" i="15"/>
  <c r="CD164" i="18"/>
  <c r="AA32" i="13"/>
  <c r="BE31" i="6"/>
  <c r="R28" i="22" s="1"/>
  <c r="CG128" i="14"/>
  <c r="CF154" i="14"/>
  <c r="CF15" i="14" s="1"/>
  <c r="CF204" i="18" s="1"/>
  <c r="CF231" i="18" s="1"/>
  <c r="AA100" i="10"/>
  <c r="CG29" i="10"/>
  <c r="CF38" i="10"/>
  <c r="CF157" i="10" s="1"/>
  <c r="CF159" i="14"/>
  <c r="CF20" i="14" s="1"/>
  <c r="CF209" i="18" s="1"/>
  <c r="CF236" i="18" s="1"/>
  <c r="CG133" i="14"/>
  <c r="CE156" i="13"/>
  <c r="CE17" i="13" s="1"/>
  <c r="CF103" i="13"/>
  <c r="CF137" i="14"/>
  <c r="CE163" i="14"/>
  <c r="CE24" i="14" s="1"/>
  <c r="CF117" i="13"/>
  <c r="CE170" i="13"/>
  <c r="CE31" i="13" s="1"/>
  <c r="AA103" i="10"/>
  <c r="AA131" i="10" s="1"/>
  <c r="AA99" i="10"/>
  <c r="AA184" i="18"/>
  <c r="BX32" i="17"/>
  <c r="BY29" i="17" s="1"/>
  <c r="CG27" i="10"/>
  <c r="CF36" i="10"/>
  <c r="CF155" i="10" s="1"/>
  <c r="CG98" i="13"/>
  <c r="CF151" i="13"/>
  <c r="CF12" i="13" s="1"/>
  <c r="CG28" i="10"/>
  <c r="CF37" i="10"/>
  <c r="CF156" i="10" s="1"/>
  <c r="K52" i="22"/>
  <c r="M52" i="22" s="1"/>
  <c r="CC141" i="10"/>
  <c r="CC162" i="10"/>
  <c r="AE52" i="22" s="1"/>
  <c r="CE160" i="10"/>
  <c r="CE218" i="18"/>
  <c r="BA44" i="19"/>
  <c r="AZ40" i="7"/>
  <c r="Q40" i="7" s="1"/>
  <c r="CE165" i="18"/>
  <c r="CD68" i="10"/>
  <c r="AA68" i="10" s="1"/>
  <c r="AA97" i="10"/>
  <c r="AA211" i="18"/>
  <c r="AA19" i="14"/>
  <c r="CA97" i="18"/>
  <c r="CA62" i="20"/>
  <c r="AA203" i="18"/>
  <c r="CE171" i="13"/>
  <c r="CE32" i="13" s="1"/>
  <c r="CF118" i="13"/>
  <c r="AA28" i="13"/>
  <c r="CE209" i="18"/>
  <c r="CC33" i="6"/>
  <c r="CC63" i="20"/>
  <c r="CG102" i="13"/>
  <c r="CF155" i="13"/>
  <c r="CF16" i="13" s="1"/>
  <c r="CF148" i="18" s="1"/>
  <c r="CF175" i="18" s="1"/>
  <c r="AA96" i="10"/>
  <c r="AA85" i="10"/>
  <c r="CF166" i="14"/>
  <c r="CF27" i="14" s="1"/>
  <c r="CF216" i="18" s="1"/>
  <c r="CF243" i="18" s="1"/>
  <c r="CG140" i="14"/>
  <c r="AA36" i="13"/>
  <c r="CD151" i="18"/>
  <c r="AA19" i="13"/>
  <c r="Y100" i="18"/>
  <c r="Z96" i="18" s="1"/>
  <c r="BX17" i="8"/>
  <c r="Y17" i="8" s="1"/>
  <c r="Y113" i="18"/>
  <c r="CE90" i="10"/>
  <c r="BB82" i="25" s="1"/>
  <c r="CE82" i="10"/>
  <c r="BB74" i="25" s="1"/>
  <c r="CE92" i="10"/>
  <c r="BB84" i="25" s="1"/>
  <c r="CE95" i="10"/>
  <c r="BB87" i="25" s="1"/>
  <c r="CE93" i="10"/>
  <c r="BB85" i="25" s="1"/>
  <c r="CE101" i="10"/>
  <c r="BB93" i="25" s="1"/>
  <c r="CE84" i="10"/>
  <c r="BB76" i="25" s="1"/>
  <c r="CE96" i="10"/>
  <c r="BB88" i="25" s="1"/>
  <c r="CE102" i="10"/>
  <c r="BB94" i="25" s="1"/>
  <c r="CE89" i="10"/>
  <c r="BB81" i="25" s="1"/>
  <c r="CE81" i="10"/>
  <c r="BB73" i="25" s="1"/>
  <c r="CE97" i="10"/>
  <c r="BB89" i="25" s="1"/>
  <c r="CE94" i="10"/>
  <c r="BB86" i="25" s="1"/>
  <c r="CE88" i="10"/>
  <c r="BB80" i="25" s="1"/>
  <c r="CE154" i="10"/>
  <c r="CE99" i="10"/>
  <c r="BB91" i="25" s="1"/>
  <c r="CE91" i="10"/>
  <c r="BB83" i="25" s="1"/>
  <c r="CE80" i="10"/>
  <c r="BB72" i="25" s="1"/>
  <c r="CE86" i="10"/>
  <c r="BB78" i="25" s="1"/>
  <c r="CE104" i="10"/>
  <c r="BB96" i="25" s="1"/>
  <c r="CE103" i="10"/>
  <c r="BB95" i="25" s="1"/>
  <c r="CE85" i="10"/>
  <c r="BB77" i="25" s="1"/>
  <c r="CE98" i="10"/>
  <c r="BB90" i="25" s="1"/>
  <c r="CE34" i="10"/>
  <c r="CE83" i="10"/>
  <c r="BB75" i="25" s="1"/>
  <c r="CE87" i="10"/>
  <c r="BB79" i="25" s="1"/>
  <c r="CE100" i="10"/>
  <c r="BB92" i="25" s="1"/>
  <c r="CD217" i="18"/>
  <c r="AA28" i="14"/>
  <c r="CA19" i="8"/>
  <c r="Z19" i="8" s="1"/>
  <c r="Z227" i="18"/>
  <c r="CF110" i="13"/>
  <c r="CE163" i="13"/>
  <c r="CE24" i="13" s="1"/>
  <c r="CF148" i="14"/>
  <c r="CE174" i="14"/>
  <c r="CE35" i="14" s="1"/>
  <c r="AZ365" i="11"/>
  <c r="BA361" i="11" s="1"/>
  <c r="CF168" i="14"/>
  <c r="CF29" i="14" s="1"/>
  <c r="CF218" i="18" s="1"/>
  <c r="CF245" i="18" s="1"/>
  <c r="CG142" i="14"/>
  <c r="CE201" i="18"/>
  <c r="CF172" i="13"/>
  <c r="CF33" i="13" s="1"/>
  <c r="CF165" i="18" s="1"/>
  <c r="CF192" i="18" s="1"/>
  <c r="CG119" i="13"/>
  <c r="AA80" i="10"/>
  <c r="CD54" i="10"/>
  <c r="AA54" i="10" s="1"/>
  <c r="AA83" i="10"/>
  <c r="CD63" i="10"/>
  <c r="AA63" i="10" s="1"/>
  <c r="AA92" i="10"/>
  <c r="BA46" i="19"/>
  <c r="CF114" i="13"/>
  <c r="CE167" i="13"/>
  <c r="CE28" i="13" s="1"/>
  <c r="Z43" i="20"/>
  <c r="AA230" i="18"/>
  <c r="BF24" i="17"/>
  <c r="BF25" i="17" s="1"/>
  <c r="AA13" i="14"/>
  <c r="CD11" i="13"/>
  <c r="CB13" i="20"/>
  <c r="CB19" i="20" s="1"/>
  <c r="CA49" i="7"/>
  <c r="Z49" i="7" s="1"/>
  <c r="H49" i="7" s="1"/>
  <c r="CA29" i="7"/>
  <c r="Z29" i="7" s="1"/>
  <c r="H29" i="7" s="1"/>
  <c r="AA14" i="13"/>
  <c r="AA98" i="10"/>
  <c r="CE148" i="18"/>
  <c r="BW16" i="16"/>
  <c r="H34" i="16"/>
  <c r="H35" i="16" s="1"/>
  <c r="I32" i="16" s="1"/>
  <c r="Z35" i="16"/>
  <c r="AA32" i="16" s="1"/>
  <c r="AA95" i="10"/>
  <c r="AA123" i="10" s="1"/>
  <c r="CE216" i="18"/>
  <c r="AB13" i="12"/>
  <c r="CF105" i="13"/>
  <c r="CE158" i="13"/>
  <c r="CE19" i="13" s="1"/>
  <c r="CE159" i="10"/>
  <c r="BW31" i="18"/>
  <c r="BW22" i="18"/>
  <c r="BX110" i="18"/>
  <c r="BX114" i="18" s="1"/>
  <c r="BW41" i="16"/>
  <c r="BX38" i="16" s="1"/>
  <c r="AA32" i="6"/>
  <c r="AY93" i="18"/>
  <c r="AZ39" i="18" s="1"/>
  <c r="AZ42" i="11"/>
  <c r="BA38" i="11" s="1"/>
  <c r="AO13" i="9"/>
  <c r="AZ110" i="11"/>
  <c r="BA106" i="11" s="1"/>
  <c r="AZ314" i="11"/>
  <c r="BA310" i="11" s="1"/>
  <c r="AY17" i="6"/>
  <c r="AY28" i="6" s="1"/>
  <c r="J22" i="22" s="1"/>
  <c r="P22" i="22"/>
  <c r="AZ144" i="11"/>
  <c r="BA140" i="11" s="1"/>
  <c r="AW47" i="6"/>
  <c r="H20" i="22"/>
  <c r="Q322" i="11"/>
  <c r="Q314" i="11"/>
  <c r="R310" i="11" s="1"/>
  <c r="AZ75" i="18"/>
  <c r="Q75" i="18" s="1"/>
  <c r="Q48" i="18"/>
  <c r="BA141" i="11"/>
  <c r="BA150" i="11"/>
  <c r="BB146" i="11" s="1"/>
  <c r="AZ178" i="11"/>
  <c r="BA174" i="11" s="1"/>
  <c r="AZ399" i="11"/>
  <c r="BA395" i="11" s="1"/>
  <c r="Q397" i="11"/>
  <c r="Q399" i="11" s="1"/>
  <c r="R395" i="11" s="1"/>
  <c r="AZ76" i="18"/>
  <c r="Q49" i="18"/>
  <c r="BB234" i="11"/>
  <c r="BB404" i="11"/>
  <c r="BB81" i="11"/>
  <c r="AZ297" i="11"/>
  <c r="BA293" i="11" s="1"/>
  <c r="AY16" i="18"/>
  <c r="Q356" i="11"/>
  <c r="Q348" i="11"/>
  <c r="R344" i="11" s="1"/>
  <c r="AZ246" i="11"/>
  <c r="BA242" i="11" s="1"/>
  <c r="Q244" i="11"/>
  <c r="Q246" i="11" s="1"/>
  <c r="R242" i="11" s="1"/>
  <c r="AO15" i="9"/>
  <c r="BA73" i="11"/>
  <c r="BA82" i="11"/>
  <c r="BB78" i="11" s="1"/>
  <c r="AZ74" i="18"/>
  <c r="Q74" i="18" s="1"/>
  <c r="Q47" i="18"/>
  <c r="AJ55" i="7"/>
  <c r="AJ56" i="7"/>
  <c r="BA413" i="11"/>
  <c r="BA56" i="11"/>
  <c r="BA65" i="11"/>
  <c r="BB61" i="11" s="1"/>
  <c r="BA422" i="11"/>
  <c r="BB418" i="11" s="1"/>
  <c r="AZ331" i="11"/>
  <c r="BA327" i="11" s="1"/>
  <c r="BA260" i="11"/>
  <c r="CL45" i="14"/>
  <c r="BA175" i="11"/>
  <c r="BA209" i="11"/>
  <c r="Q33" i="11"/>
  <c r="Q25" i="11"/>
  <c r="R21" i="11" s="1"/>
  <c r="BA379" i="11"/>
  <c r="BA388" i="11"/>
  <c r="BB384" i="11" s="1"/>
  <c r="AZ82" i="18"/>
  <c r="Q82" i="18" s="1"/>
  <c r="Q55" i="18"/>
  <c r="AA21" i="9"/>
  <c r="CL58" i="14"/>
  <c r="CL55" i="14"/>
  <c r="AZ91" i="18"/>
  <c r="Q91" i="18" s="1"/>
  <c r="Q64" i="18"/>
  <c r="BA243" i="11"/>
  <c r="Q50" i="11"/>
  <c r="Q42" i="11"/>
  <c r="R38" i="11" s="1"/>
  <c r="Q203" i="11"/>
  <c r="Q195" i="11"/>
  <c r="R191" i="11" s="1"/>
  <c r="AZ59" i="20"/>
  <c r="Q13" i="11"/>
  <c r="Q186" i="11"/>
  <c r="Q178" i="11"/>
  <c r="R174" i="11" s="1"/>
  <c r="Q84" i="11"/>
  <c r="Q373" i="11"/>
  <c r="Q365" i="11"/>
  <c r="R361" i="11" s="1"/>
  <c r="AZ433" i="11"/>
  <c r="BA429" i="11" s="1"/>
  <c r="BB353" i="11"/>
  <c r="BB319" i="11"/>
  <c r="AZ90" i="18"/>
  <c r="Q90" i="18" s="1"/>
  <c r="Q63" i="18"/>
  <c r="AZ229" i="11"/>
  <c r="BA225" i="11" s="1"/>
  <c r="BB336" i="11"/>
  <c r="CL46" i="14"/>
  <c r="CL50" i="14"/>
  <c r="Q339" i="11"/>
  <c r="Q331" i="11"/>
  <c r="R327" i="11" s="1"/>
  <c r="AZ70" i="18"/>
  <c r="Q70" i="18" s="1"/>
  <c r="Q43" i="18"/>
  <c r="AZ69" i="18"/>
  <c r="Q69" i="18" s="1"/>
  <c r="Q42" i="18"/>
  <c r="CL59" i="14"/>
  <c r="BA158" i="11"/>
  <c r="BA167" i="11"/>
  <c r="BB163" i="11" s="1"/>
  <c r="BA277" i="11"/>
  <c r="AZ263" i="11"/>
  <c r="BA259" i="11" s="1"/>
  <c r="Q261" i="11"/>
  <c r="Q263" i="11" s="1"/>
  <c r="R259" i="11" s="1"/>
  <c r="AZ71" i="18"/>
  <c r="Q71" i="18" s="1"/>
  <c r="Q44" i="18"/>
  <c r="AZ59" i="11"/>
  <c r="BA55" i="11" s="1"/>
  <c r="F15" i="14"/>
  <c r="G15" i="14"/>
  <c r="H15" i="14"/>
  <c r="BA294" i="11"/>
  <c r="BA303" i="11"/>
  <c r="BB299" i="11" s="1"/>
  <c r="AZ81" i="18"/>
  <c r="Q81" i="18" s="1"/>
  <c r="Q54" i="18"/>
  <c r="Q59" i="11"/>
  <c r="R55" i="11" s="1"/>
  <c r="BA22" i="11"/>
  <c r="BA31" i="11"/>
  <c r="BB27" i="11" s="1"/>
  <c r="AZ87" i="18"/>
  <c r="Q87" i="18" s="1"/>
  <c r="Q60" i="18"/>
  <c r="AZ127" i="11"/>
  <c r="BA123" i="11" s="1"/>
  <c r="BB132" i="11"/>
  <c r="BB217" i="11"/>
  <c r="L37" i="20"/>
  <c r="AK38" i="20"/>
  <c r="Q441" i="11"/>
  <c r="Q433" i="11"/>
  <c r="R429" i="11" s="1"/>
  <c r="AZ72" i="18"/>
  <c r="Q72" i="18" s="1"/>
  <c r="Q45" i="18"/>
  <c r="BA396" i="11"/>
  <c r="AZ382" i="11"/>
  <c r="BA378" i="11" s="1"/>
  <c r="Q380" i="11"/>
  <c r="Q382" i="11" s="1"/>
  <c r="R378" i="11" s="1"/>
  <c r="AY13" i="18"/>
  <c r="AY14" i="8"/>
  <c r="BA252" i="11"/>
  <c r="BB248" i="11" s="1"/>
  <c r="AZ78" i="18"/>
  <c r="Q78" i="18" s="1"/>
  <c r="Q51" i="18"/>
  <c r="AZ25" i="11"/>
  <c r="AZ76" i="11"/>
  <c r="BA72" i="11" s="1"/>
  <c r="Q75" i="11"/>
  <c r="Q76" i="11" s="1"/>
  <c r="R72" i="11" s="1"/>
  <c r="BB200" i="11"/>
  <c r="Q390" i="11"/>
  <c r="AU71" i="20"/>
  <c r="AU24" i="8"/>
  <c r="AZ85" i="18"/>
  <c r="Q85" i="18" s="1"/>
  <c r="Q58" i="18"/>
  <c r="BB115" i="11"/>
  <c r="Q278" i="11"/>
  <c r="AZ280" i="11"/>
  <c r="BA276" i="11" s="1"/>
  <c r="Q220" i="11"/>
  <c r="Q212" i="11"/>
  <c r="R208" i="11" s="1"/>
  <c r="AZ416" i="11"/>
  <c r="BA412" i="11" s="1"/>
  <c r="Q67" i="11"/>
  <c r="P44" i="6"/>
  <c r="P46" i="6"/>
  <c r="P47" i="6" s="1"/>
  <c r="CL48" i="14"/>
  <c r="AZ89" i="18"/>
  <c r="Q89" i="18" s="1"/>
  <c r="Q62" i="18"/>
  <c r="AZ68" i="18"/>
  <c r="Q68" i="18" s="1"/>
  <c r="AZ40" i="18"/>
  <c r="Q40" i="18" s="1"/>
  <c r="Q41" i="18"/>
  <c r="AZ77" i="18"/>
  <c r="Q77" i="18" s="1"/>
  <c r="Q50" i="18"/>
  <c r="BA269" i="11"/>
  <c r="BB265" i="11" s="1"/>
  <c r="BA286" i="11"/>
  <c r="BB282" i="11" s="1"/>
  <c r="CL52" i="14"/>
  <c r="AZ88" i="18"/>
  <c r="Q88" i="18" s="1"/>
  <c r="Q61" i="18"/>
  <c r="Q288" i="11"/>
  <c r="Q101" i="11"/>
  <c r="Q93" i="11"/>
  <c r="R89" i="11" s="1"/>
  <c r="BB166" i="11"/>
  <c r="BB149" i="11"/>
  <c r="BB47" i="11"/>
  <c r="BB421" i="11"/>
  <c r="BB64" i="11"/>
  <c r="Q169" i="11"/>
  <c r="BA107" i="11"/>
  <c r="L32" i="20"/>
  <c r="BA90" i="11"/>
  <c r="BA99" i="11"/>
  <c r="BB95" i="11" s="1"/>
  <c r="BA39" i="11"/>
  <c r="BA48" i="11"/>
  <c r="BB44" i="11" s="1"/>
  <c r="AZ92" i="18"/>
  <c r="Q92" i="18" s="1"/>
  <c r="Q65" i="18"/>
  <c r="F204" i="18"/>
  <c r="G204" i="18"/>
  <c r="AZ93" i="11"/>
  <c r="BA89" i="11" s="1"/>
  <c r="Q237" i="11"/>
  <c r="Q229" i="11"/>
  <c r="R225" i="11" s="1"/>
  <c r="CL44" i="13"/>
  <c r="AX43" i="6"/>
  <c r="W21" i="22" s="1"/>
  <c r="AX29" i="6"/>
  <c r="AZ86" i="18"/>
  <c r="Q86" i="18" s="1"/>
  <c r="Q59" i="18"/>
  <c r="Q305" i="11"/>
  <c r="Q297" i="11"/>
  <c r="R293" i="11" s="1"/>
  <c r="Q152" i="11"/>
  <c r="Q144" i="11"/>
  <c r="R140" i="11" s="1"/>
  <c r="BA430" i="11"/>
  <c r="BA439" i="11"/>
  <c r="BB435" i="11" s="1"/>
  <c r="BB285" i="11"/>
  <c r="BB438" i="11"/>
  <c r="BB98" i="11"/>
  <c r="AZ83" i="18"/>
  <c r="Q83" i="18" s="1"/>
  <c r="Q56" i="18"/>
  <c r="BB302" i="11"/>
  <c r="AZ14" i="11"/>
  <c r="AZ161" i="11"/>
  <c r="BA157" i="11" s="1"/>
  <c r="Q159" i="11"/>
  <c r="Q118" i="11"/>
  <c r="Q110" i="11"/>
  <c r="R106" i="11" s="1"/>
  <c r="BA362" i="11"/>
  <c r="BA328" i="11"/>
  <c r="BA337" i="11"/>
  <c r="BB333" i="11" s="1"/>
  <c r="Q135" i="11"/>
  <c r="Q127" i="11"/>
  <c r="R123" i="11" s="1"/>
  <c r="BA345" i="11"/>
  <c r="BA354" i="11"/>
  <c r="BB350" i="11" s="1"/>
  <c r="BA192" i="11"/>
  <c r="AZ348" i="11"/>
  <c r="BA344" i="11" s="1"/>
  <c r="BB387" i="11"/>
  <c r="BB251" i="11"/>
  <c r="BB30" i="11"/>
  <c r="BA124" i="11"/>
  <c r="BA133" i="11"/>
  <c r="BB129" i="11" s="1"/>
  <c r="BB370" i="11"/>
  <c r="BB268" i="11"/>
  <c r="BB183" i="11"/>
  <c r="Q407" i="11"/>
  <c r="AZ15" i="11"/>
  <c r="Q160" i="11"/>
  <c r="AP39" i="9"/>
  <c r="AP33" i="9" s="1"/>
  <c r="AB22" i="22" s="1"/>
  <c r="AZ79" i="18"/>
  <c r="Q79" i="18" s="1"/>
  <c r="Q52" i="18"/>
  <c r="BA311" i="11"/>
  <c r="BA320" i="11"/>
  <c r="BB316" i="11" s="1"/>
  <c r="Q424" i="11"/>
  <c r="Q416" i="11"/>
  <c r="R412" i="11" s="1"/>
  <c r="Q254" i="11"/>
  <c r="AZ80" i="18"/>
  <c r="Q80" i="18" s="1"/>
  <c r="Q53" i="18"/>
  <c r="AZ73" i="18"/>
  <c r="Q73" i="18" s="1"/>
  <c r="Q46" i="18"/>
  <c r="AK73" i="19"/>
  <c r="AK29" i="19" s="1"/>
  <c r="L29" i="19" s="1"/>
  <c r="AK72" i="19"/>
  <c r="AK28" i="19" s="1"/>
  <c r="AZ84" i="18"/>
  <c r="Q84" i="18" s="1"/>
  <c r="Q57" i="18"/>
  <c r="CL62" i="14"/>
  <c r="BA226" i="11"/>
  <c r="AZ212" i="11"/>
  <c r="BA208" i="11" s="1"/>
  <c r="AZ195" i="11"/>
  <c r="BA191" i="11" s="1"/>
  <c r="AA130" i="10" l="1"/>
  <c r="Y76" i="16"/>
  <c r="AA11" i="13"/>
  <c r="Z57" i="20"/>
  <c r="AA121" i="10"/>
  <c r="AA117" i="10"/>
  <c r="AA112" i="10"/>
  <c r="AY28" i="18"/>
  <c r="AY19" i="18"/>
  <c r="BA107" i="25"/>
  <c r="CE11" i="13"/>
  <c r="CE33" i="6" s="1"/>
  <c r="BV46" i="9" s="1"/>
  <c r="BA121" i="25"/>
  <c r="AY18" i="6"/>
  <c r="BB101" i="25"/>
  <c r="BB99" i="25"/>
  <c r="BB109" i="25"/>
  <c r="BB110" i="25"/>
  <c r="BB100" i="25"/>
  <c r="BB111" i="25"/>
  <c r="BB104" i="25"/>
  <c r="BB105" i="25"/>
  <c r="BB106" i="25"/>
  <c r="BB108" i="25"/>
  <c r="BB114" i="25"/>
  <c r="BB123" i="25"/>
  <c r="BB116" i="25"/>
  <c r="BB103" i="25"/>
  <c r="BB112" i="25"/>
  <c r="BB117" i="25"/>
  <c r="BB113" i="25"/>
  <c r="BB115" i="25"/>
  <c r="BB118" i="25"/>
  <c r="BB107" i="25"/>
  <c r="BB119" i="25"/>
  <c r="BB120" i="25"/>
  <c r="BB122" i="25"/>
  <c r="BB121" i="25"/>
  <c r="BA120" i="25"/>
  <c r="BA106" i="25"/>
  <c r="BA102" i="25"/>
  <c r="BA119" i="25"/>
  <c r="BA105" i="25"/>
  <c r="BA118" i="25"/>
  <c r="BA103" i="25"/>
  <c r="BA115" i="25"/>
  <c r="BA112" i="25"/>
  <c r="BA114" i="25"/>
  <c r="BA113" i="25"/>
  <c r="BA111" i="25"/>
  <c r="BA123" i="25"/>
  <c r="BA117" i="25"/>
  <c r="BA100" i="25"/>
  <c r="CA169" i="10"/>
  <c r="CA172" i="10" s="1"/>
  <c r="CA12" i="8" s="1"/>
  <c r="Z12" i="8" s="1"/>
  <c r="BA122" i="25"/>
  <c r="BA116" i="25"/>
  <c r="BA110" i="25"/>
  <c r="BB102" i="25"/>
  <c r="BA109" i="25"/>
  <c r="BA108" i="25"/>
  <c r="BA99" i="25"/>
  <c r="BA101" i="25"/>
  <c r="BA104" i="25"/>
  <c r="CE11" i="14"/>
  <c r="CE39" i="6" s="1"/>
  <c r="AA11" i="14"/>
  <c r="AA108" i="10"/>
  <c r="AA50" i="10"/>
  <c r="BV43" i="9"/>
  <c r="BW42" i="9"/>
  <c r="BF13" i="17"/>
  <c r="BG22" i="17"/>
  <c r="CH30" i="10"/>
  <c r="CG39" i="10"/>
  <c r="CG158" i="10" s="1"/>
  <c r="CE160" i="18"/>
  <c r="CD244" i="18"/>
  <c r="AA244" i="18" s="1"/>
  <c r="AA217" i="18"/>
  <c r="CE75" i="10"/>
  <c r="CE60" i="10"/>
  <c r="Y114" i="18"/>
  <c r="Z110" i="18" s="1"/>
  <c r="CE245" i="18"/>
  <c r="CH98" i="13"/>
  <c r="CG151" i="13"/>
  <c r="CG12" i="13" s="1"/>
  <c r="AB12" i="13" s="1"/>
  <c r="AA113" i="10"/>
  <c r="H170" i="18"/>
  <c r="Z196" i="18"/>
  <c r="AA142" i="18" s="1"/>
  <c r="CG111" i="13"/>
  <c r="CF164" i="13"/>
  <c r="CF25" i="13" s="1"/>
  <c r="CF157" i="18" s="1"/>
  <c r="CF184" i="18" s="1"/>
  <c r="CG113" i="13"/>
  <c r="CF166" i="13"/>
  <c r="CF27" i="13" s="1"/>
  <c r="CF159" i="18" s="1"/>
  <c r="CF186" i="18" s="1"/>
  <c r="CE172" i="18"/>
  <c r="CD14" i="7"/>
  <c r="AA14" i="7" s="1"/>
  <c r="AA20" i="16"/>
  <c r="CD247" i="18"/>
  <c r="AA247" i="18" s="1"/>
  <c r="AA220" i="18"/>
  <c r="CG145" i="14"/>
  <c r="CF171" i="14"/>
  <c r="CF32" i="14" s="1"/>
  <c r="CF221" i="18" s="1"/>
  <c r="CF248" i="18" s="1"/>
  <c r="CE222" i="18"/>
  <c r="CD248" i="18"/>
  <c r="AA248" i="18" s="1"/>
  <c r="AA221" i="18"/>
  <c r="X56" i="22"/>
  <c r="CG15" i="12"/>
  <c r="CG21" i="6" s="1"/>
  <c r="CG14" i="12"/>
  <c r="CF152" i="14"/>
  <c r="CF13" i="14" s="1"/>
  <c r="CF202" i="18" s="1"/>
  <c r="CF229" i="18" s="1"/>
  <c r="CG126" i="14"/>
  <c r="CD29" i="15"/>
  <c r="CC27" i="7"/>
  <c r="CE223" i="18"/>
  <c r="CB97" i="18"/>
  <c r="CB62" i="20"/>
  <c r="CB98" i="18" s="1"/>
  <c r="CD39" i="6"/>
  <c r="CD64" i="20"/>
  <c r="CD226" i="18" s="1"/>
  <c r="CE203" i="18"/>
  <c r="CH125" i="14"/>
  <c r="CG151" i="14"/>
  <c r="CG12" i="14" s="1"/>
  <c r="CE73" i="10"/>
  <c r="CE157" i="18"/>
  <c r="BY17" i="8"/>
  <c r="AA110" i="10"/>
  <c r="CF57" i="16"/>
  <c r="CF60" i="16" s="1"/>
  <c r="CE20" i="16"/>
  <c r="CE14" i="7" s="1"/>
  <c r="CD183" i="18"/>
  <c r="AA183" i="18" s="1"/>
  <c r="AA156" i="18"/>
  <c r="CF258" i="18"/>
  <c r="CF266" i="18" s="1"/>
  <c r="CE33" i="18"/>
  <c r="CE47" i="7" s="1"/>
  <c r="CE24" i="18"/>
  <c r="CE22" i="7" s="1"/>
  <c r="CE168" i="18"/>
  <c r="AA118" i="10"/>
  <c r="CI62" i="12"/>
  <c r="CH13" i="12"/>
  <c r="CE202" i="18"/>
  <c r="CC170" i="10"/>
  <c r="CC171" i="10"/>
  <c r="CD186" i="18"/>
  <c r="AA186" i="18" s="1"/>
  <c r="AA159" i="18"/>
  <c r="CB30" i="15"/>
  <c r="CB26" i="6"/>
  <c r="CF153" i="14"/>
  <c r="CF14" i="14" s="1"/>
  <c r="CF203" i="18" s="1"/>
  <c r="CF230" i="18" s="1"/>
  <c r="CG127" i="14"/>
  <c r="AA119" i="10"/>
  <c r="CD47" i="7"/>
  <c r="AA47" i="7" s="1"/>
  <c r="AA33" i="18"/>
  <c r="CF175" i="13"/>
  <c r="CF36" i="13" s="1"/>
  <c r="CF168" i="18" s="1"/>
  <c r="CF195" i="18" s="1"/>
  <c r="CG122" i="13"/>
  <c r="BT45" i="9"/>
  <c r="BB59" i="19"/>
  <c r="BB60" i="19" s="1"/>
  <c r="BB41" i="19" s="1"/>
  <c r="BB42" i="19" s="1"/>
  <c r="BB45" i="19"/>
  <c r="CB55" i="20"/>
  <c r="CB199" i="18"/>
  <c r="CB253" i="18" s="1"/>
  <c r="CA35" i="18"/>
  <c r="CA26" i="18"/>
  <c r="CF16" i="20"/>
  <c r="CF15" i="20" s="1"/>
  <c r="CH26" i="10"/>
  <c r="CG25" i="10"/>
  <c r="CG13" i="10"/>
  <c r="CG35" i="10"/>
  <c r="CE57" i="10"/>
  <c r="CE166" i="18"/>
  <c r="CE151" i="18"/>
  <c r="CD63" i="20"/>
  <c r="CD169" i="18" s="1"/>
  <c r="CD33" i="6"/>
  <c r="AA33" i="6" s="1"/>
  <c r="BA33" i="8"/>
  <c r="CH119" i="13"/>
  <c r="CG172" i="13"/>
  <c r="CG33" i="13" s="1"/>
  <c r="CG165" i="18" s="1"/>
  <c r="CG192" i="18" s="1"/>
  <c r="CE156" i="18"/>
  <c r="CE71" i="10"/>
  <c r="CE62" i="10"/>
  <c r="CE55" i="10"/>
  <c r="CH102" i="13"/>
  <c r="CG155" i="13"/>
  <c r="CG16" i="13" s="1"/>
  <c r="CG148" i="18" s="1"/>
  <c r="CG175" i="18" s="1"/>
  <c r="CE164" i="18"/>
  <c r="CE163" i="18"/>
  <c r="AA128" i="10"/>
  <c r="BR38" i="9"/>
  <c r="Z26" i="6"/>
  <c r="CG107" i="13"/>
  <c r="CF160" i="13"/>
  <c r="CF21" i="13" s="1"/>
  <c r="CF153" i="18" s="1"/>
  <c r="CF180" i="18" s="1"/>
  <c r="CD185" i="18"/>
  <c r="AA185" i="18" s="1"/>
  <c r="AA158" i="18"/>
  <c r="CF36" i="7"/>
  <c r="CG13" i="19"/>
  <c r="CG16" i="19" s="1"/>
  <c r="CG120" i="13"/>
  <c r="CF173" i="13"/>
  <c r="CF34" i="13" s="1"/>
  <c r="CF166" i="18" s="1"/>
  <c r="CF193" i="18" s="1"/>
  <c r="CE246" i="18"/>
  <c r="CH109" i="13"/>
  <c r="CG162" i="13"/>
  <c r="CG23" i="13" s="1"/>
  <c r="CG155" i="18" s="1"/>
  <c r="CG182" i="18" s="1"/>
  <c r="CD22" i="7"/>
  <c r="AA22" i="7" s="1"/>
  <c r="AA24" i="18"/>
  <c r="CC226" i="18"/>
  <c r="AB155" i="18"/>
  <c r="CE182" i="18"/>
  <c r="BU44" i="9"/>
  <c r="AA38" i="6"/>
  <c r="CE162" i="18"/>
  <c r="CC97" i="18"/>
  <c r="CC99" i="18" s="1"/>
  <c r="CC15" i="8" s="1"/>
  <c r="CC62" i="20"/>
  <c r="CC98" i="18" s="1"/>
  <c r="CE205" i="18"/>
  <c r="CD179" i="18"/>
  <c r="AA179" i="18" s="1"/>
  <c r="AA152" i="18"/>
  <c r="CB13" i="15"/>
  <c r="CB17" i="15" s="1"/>
  <c r="CA25" i="7"/>
  <c r="Z25" i="7" s="1"/>
  <c r="H25" i="7" s="1"/>
  <c r="CH136" i="14"/>
  <c r="CG162" i="14"/>
  <c r="CG23" i="14" s="1"/>
  <c r="CG212" i="18" s="1"/>
  <c r="CG239" i="18" s="1"/>
  <c r="CB23" i="18"/>
  <c r="CB21" i="7" s="1"/>
  <c r="CB32" i="18"/>
  <c r="CB46" i="7" s="1"/>
  <c r="CC117" i="18"/>
  <c r="CC139" i="18" s="1"/>
  <c r="AA14" i="10"/>
  <c r="AA122" i="10"/>
  <c r="CG118" i="13"/>
  <c r="CF171" i="13"/>
  <c r="CF32" i="13" s="1"/>
  <c r="CF164" i="18" s="1"/>
  <c r="CF191" i="18" s="1"/>
  <c r="CH27" i="10"/>
  <c r="CG36" i="10"/>
  <c r="CG155" i="10" s="1"/>
  <c r="CH29" i="10"/>
  <c r="CG38" i="10"/>
  <c r="CG157" i="10" s="1"/>
  <c r="CF158" i="13"/>
  <c r="CF19" i="13" s="1"/>
  <c r="CF151" i="18" s="1"/>
  <c r="CF178" i="18" s="1"/>
  <c r="CG105" i="13"/>
  <c r="Y77" i="16"/>
  <c r="Z74" i="16" s="1"/>
  <c r="CG110" i="13"/>
  <c r="CF163" i="13"/>
  <c r="CF24" i="13" s="1"/>
  <c r="CF156" i="18" s="1"/>
  <c r="CF183" i="18" s="1"/>
  <c r="CE58" i="10"/>
  <c r="CE70" i="10"/>
  <c r="CE72" i="10"/>
  <c r="CC169" i="18"/>
  <c r="AA125" i="10"/>
  <c r="CF170" i="13"/>
  <c r="CF31" i="13" s="1"/>
  <c r="CF163" i="18" s="1"/>
  <c r="CF190" i="18" s="1"/>
  <c r="CG117" i="13"/>
  <c r="CE158" i="18"/>
  <c r="BX19" i="7"/>
  <c r="Y19" i="7" s="1"/>
  <c r="BY167" i="10"/>
  <c r="BY173" i="10" s="1"/>
  <c r="CG144" i="14"/>
  <c r="CF170" i="14"/>
  <c r="CF31" i="14" s="1"/>
  <c r="CF220" i="18" s="1"/>
  <c r="CF247" i="18" s="1"/>
  <c r="CE211" i="18"/>
  <c r="CG116" i="13"/>
  <c r="CF169" i="13"/>
  <c r="CF30" i="13" s="1"/>
  <c r="CF162" i="18" s="1"/>
  <c r="CF189" i="18" s="1"/>
  <c r="CF155" i="14"/>
  <c r="CF16" i="14" s="1"/>
  <c r="CF205" i="18" s="1"/>
  <c r="CF232" i="18" s="1"/>
  <c r="CG129" i="14"/>
  <c r="CE150" i="18"/>
  <c r="Z32" i="18"/>
  <c r="H32" i="18"/>
  <c r="CA46" i="7"/>
  <c r="Z46" i="7" s="1"/>
  <c r="H46" i="7" s="1"/>
  <c r="BY20" i="18"/>
  <c r="BY29" i="18"/>
  <c r="BZ96" i="18"/>
  <c r="BZ100" i="18" s="1"/>
  <c r="CD191" i="18"/>
  <c r="AA191" i="18" s="1"/>
  <c r="AA164" i="18"/>
  <c r="CC13" i="20"/>
  <c r="CC19" i="20" s="1"/>
  <c r="CB29" i="7"/>
  <c r="CB49" i="7"/>
  <c r="CE79" i="10"/>
  <c r="CE51" i="10"/>
  <c r="CA25" i="18"/>
  <c r="CA34" i="18"/>
  <c r="CB142" i="18"/>
  <c r="CB196" i="18" s="1"/>
  <c r="BW22" i="6"/>
  <c r="Y16" i="16"/>
  <c r="AA120" i="10"/>
  <c r="CE54" i="10"/>
  <c r="CE153" i="10"/>
  <c r="AD54" i="22" s="1"/>
  <c r="CE64" i="10"/>
  <c r="CD178" i="18"/>
  <c r="AA178" i="18" s="1"/>
  <c r="AA151" i="18"/>
  <c r="BT46" i="9"/>
  <c r="CA98" i="18"/>
  <c r="Z98" i="18" s="1"/>
  <c r="Z62" i="20"/>
  <c r="BY31" i="17"/>
  <c r="BY32" i="17" s="1"/>
  <c r="BZ29" i="17" s="1"/>
  <c r="CE213" i="18"/>
  <c r="CH128" i="14"/>
  <c r="CG154" i="14"/>
  <c r="CG15" i="14" s="1"/>
  <c r="CG204" i="18" s="1"/>
  <c r="CG231" i="18" s="1"/>
  <c r="CG112" i="13"/>
  <c r="CF165" i="13"/>
  <c r="CF26" i="13" s="1"/>
  <c r="CF158" i="18" s="1"/>
  <c r="CF185" i="18" s="1"/>
  <c r="CE154" i="18"/>
  <c r="CH101" i="13"/>
  <c r="CG154" i="13"/>
  <c r="CG15" i="13" s="1"/>
  <c r="CG147" i="18" s="1"/>
  <c r="CG174" i="18" s="1"/>
  <c r="CE234" i="18"/>
  <c r="CE220" i="18"/>
  <c r="CD189" i="18"/>
  <c r="AA189" i="18" s="1"/>
  <c r="AA162" i="18"/>
  <c r="CG157" i="14"/>
  <c r="CG18" i="14" s="1"/>
  <c r="CH131" i="14"/>
  <c r="CH32" i="10"/>
  <c r="CG41" i="10"/>
  <c r="CF161" i="14"/>
  <c r="CF22" i="14" s="1"/>
  <c r="CF211" i="18" s="1"/>
  <c r="CF238" i="18" s="1"/>
  <c r="CG135" i="14"/>
  <c r="CE167" i="18"/>
  <c r="CG104" i="13"/>
  <c r="CF157" i="13"/>
  <c r="CF18" i="13" s="1"/>
  <c r="CF150" i="18" s="1"/>
  <c r="CF177" i="18" s="1"/>
  <c r="CG100" i="13"/>
  <c r="CF153" i="13"/>
  <c r="CF14" i="13" s="1"/>
  <c r="CF146" i="18" s="1"/>
  <c r="CF173" i="18" s="1"/>
  <c r="Z23" i="18"/>
  <c r="H23" i="18"/>
  <c r="CA21" i="7"/>
  <c r="Z21" i="7" s="1"/>
  <c r="H21" i="7" s="1"/>
  <c r="AA114" i="10"/>
  <c r="CE224" i="18"/>
  <c r="CG148" i="14"/>
  <c r="CF174" i="14"/>
  <c r="CF35" i="14" s="1"/>
  <c r="CF224" i="18" s="1"/>
  <c r="CF251" i="18" s="1"/>
  <c r="CA60" i="20"/>
  <c r="CA111" i="18"/>
  <c r="Z30" i="15"/>
  <c r="BX40" i="16"/>
  <c r="BX41" i="16" s="1"/>
  <c r="BY38" i="16" s="1"/>
  <c r="BY40" i="16" s="1"/>
  <c r="AB14" i="12"/>
  <c r="BF16" i="17"/>
  <c r="S24" i="17"/>
  <c r="L54" i="22"/>
  <c r="CE14" i="10"/>
  <c r="N54" i="22" s="1"/>
  <c r="CE143" i="10"/>
  <c r="CE59" i="10"/>
  <c r="CE66" i="10"/>
  <c r="CA99" i="18"/>
  <c r="Z97" i="18"/>
  <c r="H97" i="18" s="1"/>
  <c r="CE192" i="18"/>
  <c r="CG137" i="14"/>
  <c r="CF163" i="14"/>
  <c r="CF24" i="14" s="1"/>
  <c r="CF213" i="18" s="1"/>
  <c r="CF240" i="18" s="1"/>
  <c r="CB18" i="8"/>
  <c r="CE231" i="18"/>
  <c r="Z55" i="22"/>
  <c r="CF22" i="12"/>
  <c r="CF38" i="6" s="1"/>
  <c r="CF21" i="12"/>
  <c r="CG108" i="13"/>
  <c r="CF161" i="13"/>
  <c r="CF22" i="13" s="1"/>
  <c r="CF154" i="18" s="1"/>
  <c r="CF181" i="18" s="1"/>
  <c r="BF26" i="16"/>
  <c r="BE14" i="16"/>
  <c r="BE13" i="7" s="1"/>
  <c r="CE38" i="6"/>
  <c r="CH143" i="14"/>
  <c r="CG169" i="14"/>
  <c r="CG30" i="14" s="1"/>
  <c r="BE40" i="6"/>
  <c r="BE15" i="16"/>
  <c r="AV17" i="9" s="1"/>
  <c r="CF165" i="14"/>
  <c r="CF26" i="14" s="1"/>
  <c r="CF215" i="18" s="1"/>
  <c r="CF242" i="18" s="1"/>
  <c r="CG139" i="14"/>
  <c r="CD232" i="18"/>
  <c r="AA232" i="18" s="1"/>
  <c r="AA205" i="18"/>
  <c r="CF168" i="13"/>
  <c r="CF29" i="13" s="1"/>
  <c r="CF161" i="18" s="1"/>
  <c r="CF188" i="18" s="1"/>
  <c r="CG115" i="13"/>
  <c r="CF158" i="14"/>
  <c r="CF19" i="14" s="1"/>
  <c r="CF208" i="18" s="1"/>
  <c r="CF235" i="18" s="1"/>
  <c r="CG132" i="14"/>
  <c r="AA124" i="10"/>
  <c r="CG121" i="13"/>
  <c r="CF174" i="13"/>
  <c r="CF35" i="13" s="1"/>
  <c r="CF167" i="18" s="1"/>
  <c r="CF194" i="18" s="1"/>
  <c r="CE146" i="18"/>
  <c r="BM49" i="9"/>
  <c r="CH31" i="10"/>
  <c r="CG40" i="10"/>
  <c r="BX77" i="16"/>
  <c r="BY74" i="16" s="1"/>
  <c r="BY76" i="16" s="1"/>
  <c r="CE171" i="18"/>
  <c r="AA79" i="10"/>
  <c r="CE67" i="10"/>
  <c r="CE153" i="18"/>
  <c r="BY110" i="18"/>
  <c r="BY114" i="18" s="1"/>
  <c r="BX22" i="18"/>
  <c r="Y22" i="18" s="1"/>
  <c r="BX31" i="18"/>
  <c r="Y31" i="18" s="1"/>
  <c r="CE175" i="18"/>
  <c r="CE228" i="18"/>
  <c r="H227" i="18"/>
  <c r="Z253" i="18"/>
  <c r="AA199" i="18" s="1"/>
  <c r="CE69" i="10"/>
  <c r="CE65" i="10"/>
  <c r="CE63" i="10"/>
  <c r="CE236" i="18"/>
  <c r="AA127" i="10"/>
  <c r="CG103" i="13"/>
  <c r="CF156" i="13"/>
  <c r="CF17" i="13" s="1"/>
  <c r="CF149" i="18" s="1"/>
  <c r="CF176" i="18" s="1"/>
  <c r="CD240" i="18"/>
  <c r="AA240" i="18" s="1"/>
  <c r="AA213" i="18"/>
  <c r="CH171" i="12"/>
  <c r="CG20" i="12"/>
  <c r="CD194" i="18"/>
  <c r="AA194" i="18" s="1"/>
  <c r="AA167" i="18"/>
  <c r="CE214" i="18"/>
  <c r="CF20" i="8"/>
  <c r="Y55" i="22"/>
  <c r="CF28" i="12"/>
  <c r="CF29" i="12"/>
  <c r="CF32" i="6" s="1"/>
  <c r="CD241" i="18"/>
  <c r="AA241" i="18" s="1"/>
  <c r="AA214" i="18"/>
  <c r="CE174" i="18"/>
  <c r="CE215" i="18"/>
  <c r="CE161" i="18"/>
  <c r="CE208" i="18"/>
  <c r="CD200" i="18"/>
  <c r="AA200" i="18" s="1"/>
  <c r="CE30" i="18"/>
  <c r="CE21" i="18"/>
  <c r="CF103" i="18"/>
  <c r="CF107" i="18" s="1"/>
  <c r="BX22" i="6"/>
  <c r="CD143" i="18"/>
  <c r="AA143" i="18" s="1"/>
  <c r="CG141" i="14"/>
  <c r="CF167" i="14"/>
  <c r="CF28" i="14" s="1"/>
  <c r="CF217" i="18" s="1"/>
  <c r="CF244" i="18" s="1"/>
  <c r="CG114" i="13"/>
  <c r="CF167" i="13"/>
  <c r="CF28" i="13" s="1"/>
  <c r="CF160" i="18" s="1"/>
  <c r="CF187" i="18" s="1"/>
  <c r="CE243" i="18"/>
  <c r="AA126" i="10"/>
  <c r="H43" i="20"/>
  <c r="H50" i="20" s="1"/>
  <c r="I42" i="20" s="1"/>
  <c r="Z50" i="20"/>
  <c r="AA42" i="20" s="1"/>
  <c r="AA111" i="10"/>
  <c r="CG168" i="14"/>
  <c r="CG29" i="14" s="1"/>
  <c r="CG218" i="18" s="1"/>
  <c r="CG245" i="18" s="1"/>
  <c r="CH142" i="14"/>
  <c r="CE56" i="10"/>
  <c r="CE68" i="10"/>
  <c r="CE53" i="10"/>
  <c r="CG166" i="14"/>
  <c r="CG27" i="14" s="1"/>
  <c r="CH140" i="14"/>
  <c r="BA47" i="19"/>
  <c r="CH28" i="10"/>
  <c r="CG37" i="10"/>
  <c r="CG156" i="10" s="1"/>
  <c r="CE149" i="18"/>
  <c r="CG138" i="14"/>
  <c r="CF164" i="14"/>
  <c r="CF25" i="14" s="1"/>
  <c r="CF214" i="18" s="1"/>
  <c r="CF241" i="18" s="1"/>
  <c r="CE233" i="18"/>
  <c r="CH116" i="12"/>
  <c r="CG27" i="12"/>
  <c r="AB27" i="12" s="1"/>
  <c r="K53" i="22"/>
  <c r="M53" i="22" s="1"/>
  <c r="CD141" i="10"/>
  <c r="CD162" i="10"/>
  <c r="AE53" i="22" s="1"/>
  <c r="CE152" i="18"/>
  <c r="AA109" i="10"/>
  <c r="CC29" i="15"/>
  <c r="CC30" i="15" s="1"/>
  <c r="CB27" i="7"/>
  <c r="CE16" i="20"/>
  <c r="AA14" i="20"/>
  <c r="CE239" i="18"/>
  <c r="CF160" i="14"/>
  <c r="CF21" i="14" s="1"/>
  <c r="CF210" i="18" s="1"/>
  <c r="CF237" i="18" s="1"/>
  <c r="CG134" i="14"/>
  <c r="AA171" i="18"/>
  <c r="CE217" i="18"/>
  <c r="CB42" i="20"/>
  <c r="CB50" i="20" s="1"/>
  <c r="CA52" i="7"/>
  <c r="Z52" i="7" s="1"/>
  <c r="H52" i="7" s="1"/>
  <c r="CE74" i="10"/>
  <c r="CE52" i="10"/>
  <c r="CE61" i="10"/>
  <c r="CF144" i="18"/>
  <c r="CH133" i="14"/>
  <c r="CG159" i="14"/>
  <c r="CG20" i="14" s="1"/>
  <c r="CH99" i="13"/>
  <c r="CG152" i="13"/>
  <c r="CG13" i="13" s="1"/>
  <c r="CG145" i="18" s="1"/>
  <c r="CG172" i="18" s="1"/>
  <c r="CE159" i="18"/>
  <c r="CD251" i="18"/>
  <c r="AA251" i="18" s="1"/>
  <c r="AA224" i="18"/>
  <c r="CE221" i="18"/>
  <c r="CG146" i="14"/>
  <c r="CF172" i="14"/>
  <c r="CF33" i="14" s="1"/>
  <c r="CF222" i="18" s="1"/>
  <c r="CF249" i="18" s="1"/>
  <c r="CG156" i="14"/>
  <c r="CG17" i="14" s="1"/>
  <c r="CH130" i="14"/>
  <c r="CD50" i="10"/>
  <c r="CG106" i="13"/>
  <c r="CF159" i="13"/>
  <c r="CF20" i="13" s="1"/>
  <c r="CF152" i="18" s="1"/>
  <c r="CF179" i="18" s="1"/>
  <c r="AA129" i="10"/>
  <c r="CF173" i="14"/>
  <c r="CF34" i="14" s="1"/>
  <c r="CF223" i="18" s="1"/>
  <c r="CF250" i="18" s="1"/>
  <c r="CG147" i="14"/>
  <c r="CB170" i="10"/>
  <c r="CB171" i="10"/>
  <c r="CB19" i="8"/>
  <c r="CG21" i="15"/>
  <c r="CG25" i="15" s="1"/>
  <c r="CF26" i="7"/>
  <c r="CF82" i="10"/>
  <c r="CF104" i="10"/>
  <c r="CF88" i="10"/>
  <c r="CF89" i="10"/>
  <c r="CF86" i="10"/>
  <c r="CF80" i="10"/>
  <c r="BC72" i="25" s="1"/>
  <c r="CF34" i="10"/>
  <c r="CF87" i="10"/>
  <c r="CF81" i="10"/>
  <c r="CF93" i="10"/>
  <c r="CF103" i="10"/>
  <c r="CF98" i="10"/>
  <c r="CF99" i="10"/>
  <c r="CF101" i="10"/>
  <c r="CF100" i="10"/>
  <c r="CF96" i="10"/>
  <c r="CF83" i="10"/>
  <c r="CF92" i="10"/>
  <c r="CF91" i="10"/>
  <c r="CF97" i="10"/>
  <c r="CF84" i="10"/>
  <c r="CF85" i="10"/>
  <c r="CF154" i="10"/>
  <c r="CF153" i="10" s="1"/>
  <c r="AD55" i="22" s="1"/>
  <c r="CF94" i="10"/>
  <c r="CF102" i="10"/>
  <c r="CF90" i="10"/>
  <c r="CF95" i="10"/>
  <c r="CE210" i="18"/>
  <c r="CF201" i="18"/>
  <c r="CC34" i="16"/>
  <c r="CC35" i="16" s="1"/>
  <c r="CD32" i="16" s="1"/>
  <c r="AK34" i="8"/>
  <c r="L28" i="19"/>
  <c r="AK30" i="19"/>
  <c r="BA51" i="18"/>
  <c r="BA193" i="11"/>
  <c r="BA194" i="11"/>
  <c r="BA59" i="18"/>
  <c r="BA329" i="11"/>
  <c r="BA330" i="11"/>
  <c r="BB62" i="11"/>
  <c r="BB65" i="11" s="1"/>
  <c r="BC61" i="11" s="1"/>
  <c r="CM48" i="14"/>
  <c r="AV54" i="20"/>
  <c r="AV68" i="20" s="1"/>
  <c r="AV67" i="20" s="1"/>
  <c r="AU73" i="20"/>
  <c r="AU51" i="7" s="1"/>
  <c r="AU72" i="20"/>
  <c r="AU31" i="7" s="1"/>
  <c r="BA49" i="18"/>
  <c r="BA160" i="11"/>
  <c r="BA159" i="11"/>
  <c r="AY43" i="6"/>
  <c r="W22" i="22" s="1"/>
  <c r="AY29" i="6"/>
  <c r="BA62" i="18"/>
  <c r="BA381" i="11"/>
  <c r="BA380" i="11"/>
  <c r="AZ67" i="18"/>
  <c r="Q76" i="18"/>
  <c r="AY13" i="8"/>
  <c r="CM45" i="14"/>
  <c r="BA43" i="18"/>
  <c r="BA58" i="11"/>
  <c r="BA57" i="11"/>
  <c r="BA44" i="18"/>
  <c r="BA74" i="11"/>
  <c r="BA75" i="11"/>
  <c r="BA41" i="18"/>
  <c r="BA24" i="11"/>
  <c r="BA23" i="11"/>
  <c r="BA13" i="11"/>
  <c r="AZ58" i="20"/>
  <c r="Q58" i="20" s="1"/>
  <c r="AZ66" i="18"/>
  <c r="Q59" i="20"/>
  <c r="BB181" i="11"/>
  <c r="BB96" i="11"/>
  <c r="BB99" i="11" s="1"/>
  <c r="BC95" i="11" s="1"/>
  <c r="CM44" i="13"/>
  <c r="BB334" i="11"/>
  <c r="BB337" i="11" s="1"/>
  <c r="BC333" i="11" s="1"/>
  <c r="BA55" i="18"/>
  <c r="BA261" i="11"/>
  <c r="BA262" i="11"/>
  <c r="BA415" i="11"/>
  <c r="BA414" i="11"/>
  <c r="BA64" i="18"/>
  <c r="BB215" i="11"/>
  <c r="BA57" i="18"/>
  <c r="BA296" i="11"/>
  <c r="BA295" i="11"/>
  <c r="CM59" i="14"/>
  <c r="BA53" i="18"/>
  <c r="BA228" i="11"/>
  <c r="BA227" i="11"/>
  <c r="BB385" i="11"/>
  <c r="BB388" i="11" s="1"/>
  <c r="BC384" i="11" s="1"/>
  <c r="BA60" i="18"/>
  <c r="BA347" i="11"/>
  <c r="BA346" i="11"/>
  <c r="BA61" i="18"/>
  <c r="BA363" i="11"/>
  <c r="BA364" i="11"/>
  <c r="AY27" i="18"/>
  <c r="AY45" i="7"/>
  <c r="AY44" i="7" s="1"/>
  <c r="AP15" i="9" s="1"/>
  <c r="BA46" i="18"/>
  <c r="BA108" i="11"/>
  <c r="BA109" i="11"/>
  <c r="BB45" i="11"/>
  <c r="BB48" i="11" s="1"/>
  <c r="BC44" i="11" s="1"/>
  <c r="Q280" i="11"/>
  <c r="R276" i="11" s="1"/>
  <c r="CM52" i="14"/>
  <c r="BB113" i="11"/>
  <c r="BB130" i="11"/>
  <c r="BB133" i="11" s="1"/>
  <c r="BC129" i="11" s="1"/>
  <c r="BB317" i="11"/>
  <c r="BB320" i="11" s="1"/>
  <c r="BC316" i="11" s="1"/>
  <c r="CM55" i="14"/>
  <c r="BB79" i="11"/>
  <c r="BB82" i="11" s="1"/>
  <c r="BC78" i="11" s="1"/>
  <c r="BA126" i="11"/>
  <c r="BA125" i="11"/>
  <c r="BA47" i="18"/>
  <c r="BB283" i="11"/>
  <c r="BB286" i="11" s="1"/>
  <c r="BC282" i="11" s="1"/>
  <c r="CM62" i="14"/>
  <c r="BB266" i="11"/>
  <c r="BB269" i="11" s="1"/>
  <c r="BC265" i="11" s="1"/>
  <c r="AY18" i="18"/>
  <c r="AY20" i="7"/>
  <c r="AY18" i="7" s="1"/>
  <c r="AP13" i="9" s="1"/>
  <c r="BA431" i="11"/>
  <c r="BA65" i="18"/>
  <c r="BA432" i="11"/>
  <c r="BA42" i="18"/>
  <c r="BA40" i="11"/>
  <c r="BA41" i="11"/>
  <c r="Q161" i="11"/>
  <c r="R157" i="11" s="1"/>
  <c r="BA52" i="18"/>
  <c r="BA210" i="11"/>
  <c r="BA211" i="11"/>
  <c r="BB419" i="11"/>
  <c r="BB422" i="11" s="1"/>
  <c r="BC418" i="11" s="1"/>
  <c r="BB28" i="11"/>
  <c r="BB147" i="11"/>
  <c r="BB198" i="11"/>
  <c r="BA63" i="18"/>
  <c r="BA398" i="11"/>
  <c r="BA397" i="11"/>
  <c r="AK33" i="20"/>
  <c r="L38" i="20"/>
  <c r="L39" i="20" s="1"/>
  <c r="M36" i="20" s="1"/>
  <c r="CM50" i="14"/>
  <c r="BB402" i="11"/>
  <c r="Q14" i="11"/>
  <c r="AZ14" i="6"/>
  <c r="AK39" i="20"/>
  <c r="BA56" i="18"/>
  <c r="BA278" i="11"/>
  <c r="BA279" i="11"/>
  <c r="BB351" i="11"/>
  <c r="CM58" i="14"/>
  <c r="BA176" i="11"/>
  <c r="BA50" i="18"/>
  <c r="BA177" i="11"/>
  <c r="AO8" i="9"/>
  <c r="AO9" i="9" s="1"/>
  <c r="AO10" i="9" s="1"/>
  <c r="AX44" i="6"/>
  <c r="AX46" i="6"/>
  <c r="BB368" i="11"/>
  <c r="BA45" i="18"/>
  <c r="BA92" i="11"/>
  <c r="BA91" i="11"/>
  <c r="BB164" i="11"/>
  <c r="BB232" i="11"/>
  <c r="BA143" i="11"/>
  <c r="BA142" i="11"/>
  <c r="BA48" i="18"/>
  <c r="AZ15" i="6"/>
  <c r="Q15" i="11"/>
  <c r="BB249" i="11"/>
  <c r="BB252" i="11" s="1"/>
  <c r="BC248" i="11" s="1"/>
  <c r="BA58" i="18"/>
  <c r="BA312" i="11"/>
  <c r="BA313" i="11"/>
  <c r="BB300" i="11"/>
  <c r="BB436" i="11"/>
  <c r="BB439" i="11" s="1"/>
  <c r="BC435" i="11" s="1"/>
  <c r="BA21" i="11"/>
  <c r="AZ16" i="11"/>
  <c r="AZ24" i="7" s="1"/>
  <c r="CM46" i="14"/>
  <c r="BA54" i="18"/>
  <c r="BA245" i="11"/>
  <c r="BA244" i="11"/>
  <c r="BC80" i="11"/>
  <c r="BC29" i="11"/>
  <c r="BC267" i="11"/>
  <c r="BC199" i="11"/>
  <c r="BC352" i="11"/>
  <c r="BC369" i="11"/>
  <c r="BC420" i="11"/>
  <c r="BC165" i="11"/>
  <c r="BC148" i="11"/>
  <c r="BC182" i="11"/>
  <c r="BC63" i="11"/>
  <c r="BC114" i="11"/>
  <c r="BC216" i="11"/>
  <c r="BC97" i="11"/>
  <c r="BC301" i="11"/>
  <c r="BC403" i="11"/>
  <c r="BC46" i="11"/>
  <c r="BC284" i="11"/>
  <c r="BC318" i="11"/>
  <c r="BC233" i="11"/>
  <c r="BC386" i="11"/>
  <c r="BC335" i="11"/>
  <c r="BC437" i="11"/>
  <c r="BC250" i="11"/>
  <c r="BC131" i="11"/>
  <c r="AB148" i="18" l="1"/>
  <c r="AB16" i="13"/>
  <c r="AB39" i="10"/>
  <c r="BA382" i="11"/>
  <c r="BB378" i="11" s="1"/>
  <c r="CE63" i="20"/>
  <c r="CE169" i="18" s="1"/>
  <c r="CF14" i="20"/>
  <c r="AB33" i="13"/>
  <c r="CE64" i="20"/>
  <c r="CE226" i="18" s="1"/>
  <c r="AB36" i="10"/>
  <c r="AA63" i="20"/>
  <c r="AB175" i="18"/>
  <c r="CF68" i="10"/>
  <c r="BC89" i="25"/>
  <c r="CF64" i="10"/>
  <c r="BC85" i="25"/>
  <c r="AB38" i="10"/>
  <c r="CF66" i="10"/>
  <c r="BC87" i="25"/>
  <c r="CF54" i="10"/>
  <c r="BC75" i="25"/>
  <c r="AB23" i="14"/>
  <c r="CF52" i="10"/>
  <c r="BC73" i="25"/>
  <c r="CF67" i="10"/>
  <c r="BC88" i="25"/>
  <c r="AB212" i="18"/>
  <c r="CF63" i="10"/>
  <c r="BC84" i="25"/>
  <c r="CF58" i="10"/>
  <c r="BC79" i="25"/>
  <c r="CF61" i="10"/>
  <c r="BC82" i="25"/>
  <c r="AB29" i="14"/>
  <c r="CF73" i="10"/>
  <c r="BC94" i="25"/>
  <c r="CF57" i="10"/>
  <c r="BC78" i="25"/>
  <c r="CF71" i="10"/>
  <c r="BC92" i="25"/>
  <c r="AZ93" i="18"/>
  <c r="AZ19" i="18" s="1"/>
  <c r="CF65" i="10"/>
  <c r="BC86" i="25"/>
  <c r="CF72" i="10"/>
  <c r="BC93" i="25"/>
  <c r="CF60" i="10"/>
  <c r="BC81" i="25"/>
  <c r="AA64" i="20"/>
  <c r="CF62" i="10"/>
  <c r="BC83" i="25"/>
  <c r="CF70" i="10"/>
  <c r="BC91" i="25"/>
  <c r="CF59" i="10"/>
  <c r="BC80" i="25"/>
  <c r="CF56" i="10"/>
  <c r="BC77" i="25"/>
  <c r="CF69" i="10"/>
  <c r="BC90" i="25"/>
  <c r="CF75" i="10"/>
  <c r="BC96" i="25"/>
  <c r="CF55" i="10"/>
  <c r="BC76" i="25"/>
  <c r="CF74" i="10"/>
  <c r="BC95" i="25"/>
  <c r="CF53" i="10"/>
  <c r="BC74" i="25"/>
  <c r="AB204" i="18"/>
  <c r="AB231" i="18"/>
  <c r="AB15" i="14"/>
  <c r="BA59" i="11"/>
  <c r="BB55" i="11" s="1"/>
  <c r="AB192" i="18"/>
  <c r="CC42" i="20"/>
  <c r="CC50" i="20" s="1"/>
  <c r="CB52" i="7"/>
  <c r="AA19" i="20"/>
  <c r="AB13" i="20" s="1"/>
  <c r="CH139" i="14"/>
  <c r="CG165" i="14"/>
  <c r="CG26" i="14" s="1"/>
  <c r="BV44" i="9"/>
  <c r="CI32" i="10"/>
  <c r="CH41" i="10"/>
  <c r="L55" i="22"/>
  <c r="CF14" i="10"/>
  <c r="N55" i="22" s="1"/>
  <c r="CF143" i="10"/>
  <c r="G53" i="22"/>
  <c r="O53" i="22" s="1"/>
  <c r="CD15" i="15"/>
  <c r="CD32" i="15"/>
  <c r="CD11" i="6"/>
  <c r="AA11" i="6" s="1"/>
  <c r="CD31" i="15"/>
  <c r="BU32" i="9"/>
  <c r="CD168" i="10"/>
  <c r="CD44" i="20"/>
  <c r="CD43" i="20" s="1"/>
  <c r="CD56" i="20"/>
  <c r="AB13" i="13"/>
  <c r="CF11" i="13"/>
  <c r="CI140" i="14"/>
  <c r="CH166" i="14"/>
  <c r="CH27" i="14" s="1"/>
  <c r="CE242" i="18"/>
  <c r="CE173" i="18"/>
  <c r="CI143" i="14"/>
  <c r="CH169" i="14"/>
  <c r="CH30" i="14" s="1"/>
  <c r="AB165" i="18"/>
  <c r="H30" i="15"/>
  <c r="Z32" i="15"/>
  <c r="AA29" i="15" s="1"/>
  <c r="CD13" i="20"/>
  <c r="CD19" i="20" s="1"/>
  <c r="CC49" i="7"/>
  <c r="CC29" i="7"/>
  <c r="CH117" i="13"/>
  <c r="CG170" i="13"/>
  <c r="CG31" i="13" s="1"/>
  <c r="CG163" i="18" s="1"/>
  <c r="CG190" i="18" s="1"/>
  <c r="CI29" i="10"/>
  <c r="CH38" i="10"/>
  <c r="CC23" i="18"/>
  <c r="CC21" i="7" s="1"/>
  <c r="CC32" i="18"/>
  <c r="CC46" i="7" s="1"/>
  <c r="CD117" i="18"/>
  <c r="CD139" i="18" s="1"/>
  <c r="AB182" i="18"/>
  <c r="CG160" i="13"/>
  <c r="CG21" i="13" s="1"/>
  <c r="CH107" i="13"/>
  <c r="CE183" i="18"/>
  <c r="AB13" i="10"/>
  <c r="V56" i="22"/>
  <c r="BS38" i="9"/>
  <c r="CG201" i="18"/>
  <c r="AB12" i="14"/>
  <c r="BX42" i="9"/>
  <c r="CF51" i="10"/>
  <c r="CF79" i="10"/>
  <c r="BN47" i="9"/>
  <c r="BW20" i="6"/>
  <c r="Q46" i="22" s="1"/>
  <c r="Y22" i="6"/>
  <c r="CI102" i="13"/>
  <c r="CH155" i="13"/>
  <c r="CH16" i="13" s="1"/>
  <c r="BB46" i="19"/>
  <c r="CB60" i="20"/>
  <c r="CB112" i="18" s="1"/>
  <c r="CB111" i="18"/>
  <c r="CG57" i="16"/>
  <c r="CG60" i="16" s="1"/>
  <c r="CF20" i="16"/>
  <c r="CF14" i="7" s="1"/>
  <c r="CH151" i="14"/>
  <c r="CH12" i="14" s="1"/>
  <c r="CI125" i="14"/>
  <c r="CI30" i="10"/>
  <c r="CH39" i="10"/>
  <c r="CE250" i="18"/>
  <c r="BA280" i="11"/>
  <c r="BB276" i="11" s="1"/>
  <c r="CE15" i="20"/>
  <c r="CE22" i="8" s="1"/>
  <c r="AB147" i="18"/>
  <c r="BY22" i="18"/>
  <c r="BY31" i="18"/>
  <c r="BZ110" i="18"/>
  <c r="BZ114" i="18" s="1"/>
  <c r="BY77" i="16"/>
  <c r="BZ74" i="16" s="1"/>
  <c r="BZ76" i="16" s="1"/>
  <c r="BY16" i="16"/>
  <c r="CH121" i="13"/>
  <c r="CG174" i="13"/>
  <c r="CG35" i="13" s="1"/>
  <c r="CG167" i="18" s="1"/>
  <c r="CG194" i="18" s="1"/>
  <c r="Z99" i="18"/>
  <c r="Z100" i="18" s="1"/>
  <c r="AA96" i="18" s="1"/>
  <c r="CA15" i="8"/>
  <c r="Z15" i="8" s="1"/>
  <c r="S25" i="17"/>
  <c r="T22" i="17" s="1"/>
  <c r="CH100" i="13"/>
  <c r="CG153" i="13"/>
  <c r="CG14" i="13" s="1"/>
  <c r="CG146" i="18" s="1"/>
  <c r="CG173" i="18" s="1"/>
  <c r="CI131" i="14"/>
  <c r="CH157" i="14"/>
  <c r="CH18" i="14" s="1"/>
  <c r="BY17" i="17"/>
  <c r="CB25" i="18"/>
  <c r="CB34" i="18"/>
  <c r="CC142" i="18"/>
  <c r="CC196" i="18" s="1"/>
  <c r="CE177" i="18"/>
  <c r="CH13" i="19"/>
  <c r="CH16" i="19" s="1"/>
  <c r="CG36" i="7"/>
  <c r="AB36" i="7" s="1"/>
  <c r="CF22" i="8"/>
  <c r="BB32" i="8"/>
  <c r="CE195" i="18"/>
  <c r="AB37" i="10"/>
  <c r="AB145" i="18"/>
  <c r="CA113" i="18"/>
  <c r="Z111" i="18"/>
  <c r="AB174" i="18"/>
  <c r="CI27" i="10"/>
  <c r="CH36" i="10"/>
  <c r="CE232" i="18"/>
  <c r="CH120" i="13"/>
  <c r="CG173" i="13"/>
  <c r="CG34" i="13" s="1"/>
  <c r="CG166" i="18" s="1"/>
  <c r="CG193" i="18" s="1"/>
  <c r="BC39" i="19"/>
  <c r="CF11" i="14"/>
  <c r="CH147" i="14"/>
  <c r="CG173" i="14"/>
  <c r="CG34" i="14" s="1"/>
  <c r="CG223" i="18" s="1"/>
  <c r="CG250" i="18" s="1"/>
  <c r="CH146" i="14"/>
  <c r="CG172" i="14"/>
  <c r="CG33" i="14" s="1"/>
  <c r="CG222" i="18" s="1"/>
  <c r="CG249" i="18" s="1"/>
  <c r="CD227" i="18"/>
  <c r="CG159" i="10"/>
  <c r="AB40" i="10"/>
  <c r="BF28" i="16"/>
  <c r="BF29" i="16" s="1"/>
  <c r="BF35" i="6"/>
  <c r="BF14" i="17"/>
  <c r="S14" i="17" s="1"/>
  <c r="S16" i="17"/>
  <c r="CH148" i="14"/>
  <c r="CG174" i="14"/>
  <c r="CG35" i="14" s="1"/>
  <c r="CG224" i="18" s="1"/>
  <c r="CG251" i="18" s="1"/>
  <c r="CG207" i="18"/>
  <c r="AB18" i="14"/>
  <c r="CE181" i="18"/>
  <c r="Z34" i="18"/>
  <c r="H34" i="18"/>
  <c r="BZ20" i="18"/>
  <c r="BZ29" i="18"/>
  <c r="CA96" i="18"/>
  <c r="CA100" i="18" s="1"/>
  <c r="CH129" i="14"/>
  <c r="CG155" i="14"/>
  <c r="CG16" i="14" s="1"/>
  <c r="CH110" i="13"/>
  <c r="CG163" i="13"/>
  <c r="CG24" i="13" s="1"/>
  <c r="CG156" i="18" s="1"/>
  <c r="CG183" i="18" s="1"/>
  <c r="CH118" i="13"/>
  <c r="CG171" i="13"/>
  <c r="CG32" i="13" s="1"/>
  <c r="CG164" i="18" s="1"/>
  <c r="CG191" i="18" s="1"/>
  <c r="AB239" i="18"/>
  <c r="AB172" i="18"/>
  <c r="CF228" i="18"/>
  <c r="CF227" i="18" s="1"/>
  <c r="CF19" i="8" s="1"/>
  <c r="CF200" i="18"/>
  <c r="CH152" i="13"/>
  <c r="CH13" i="13" s="1"/>
  <c r="CI99" i="13"/>
  <c r="CE244" i="18"/>
  <c r="BO47" i="9"/>
  <c r="BX20" i="6"/>
  <c r="Q47" i="22" s="1"/>
  <c r="Z56" i="22"/>
  <c r="CG21" i="12"/>
  <c r="CG22" i="12"/>
  <c r="AB22" i="12" s="1"/>
  <c r="AB20" i="12"/>
  <c r="CE200" i="18"/>
  <c r="CE180" i="18"/>
  <c r="CI31" i="10"/>
  <c r="CH40" i="10"/>
  <c r="AV18" i="9"/>
  <c r="Z25" i="18"/>
  <c r="H25" i="18"/>
  <c r="BZ167" i="10"/>
  <c r="BZ173" i="10" s="1"/>
  <c r="BY19" i="7"/>
  <c r="CH162" i="14"/>
  <c r="CH23" i="14" s="1"/>
  <c r="CI136" i="14"/>
  <c r="AB31" i="13"/>
  <c r="BU46" i="9"/>
  <c r="H26" i="18"/>
  <c r="Z26" i="18"/>
  <c r="AB23" i="13"/>
  <c r="CC169" i="10"/>
  <c r="CC172" i="10" s="1"/>
  <c r="CC12" i="8" s="1"/>
  <c r="CE230" i="18"/>
  <c r="CG152" i="14"/>
  <c r="CG13" i="14" s="1"/>
  <c r="CH126" i="14"/>
  <c r="CE249" i="18"/>
  <c r="CG144" i="18"/>
  <c r="BG24" i="17"/>
  <c r="BG25" i="17" s="1"/>
  <c r="CD34" i="16"/>
  <c r="CD35" i="16" s="1"/>
  <c r="CE32" i="16" s="1"/>
  <c r="CG170" i="14"/>
  <c r="CG31" i="14" s="1"/>
  <c r="CG220" i="18" s="1"/>
  <c r="CG247" i="18" s="1"/>
  <c r="CH144" i="14"/>
  <c r="CE248" i="18"/>
  <c r="CG209" i="18"/>
  <c r="AB20" i="14"/>
  <c r="CC111" i="18"/>
  <c r="CC113" i="18" s="1"/>
  <c r="CC17" i="8" s="1"/>
  <c r="CC60" i="20"/>
  <c r="CC112" i="18" s="1"/>
  <c r="CE176" i="18"/>
  <c r="CE235" i="18"/>
  <c r="CI171" i="12"/>
  <c r="CH20" i="12"/>
  <c r="AB201" i="18"/>
  <c r="CG158" i="14"/>
  <c r="CG19" i="14" s="1"/>
  <c r="CH132" i="14"/>
  <c r="AV50" i="9"/>
  <c r="AV41" i="9" s="1"/>
  <c r="AC28" i="22" s="1"/>
  <c r="BE37" i="6"/>
  <c r="S28" i="22" s="1"/>
  <c r="CH108" i="13"/>
  <c r="CG161" i="13"/>
  <c r="CG22" i="13" s="1"/>
  <c r="CG154" i="18" s="1"/>
  <c r="CG181" i="18" s="1"/>
  <c r="CE251" i="18"/>
  <c r="CH104" i="13"/>
  <c r="CG157" i="13"/>
  <c r="CG18" i="13" s="1"/>
  <c r="CE50" i="10"/>
  <c r="CE189" i="18"/>
  <c r="CE190" i="18"/>
  <c r="AB163" i="18"/>
  <c r="AA169" i="18"/>
  <c r="Z35" i="18"/>
  <c r="H35" i="18"/>
  <c r="CF24" i="18"/>
  <c r="CF22" i="7" s="1"/>
  <c r="CF33" i="18"/>
  <c r="CF47" i="7" s="1"/>
  <c r="CG258" i="18"/>
  <c r="CG266" i="18" s="1"/>
  <c r="AA226" i="18"/>
  <c r="CH113" i="13"/>
  <c r="CG166" i="13"/>
  <c r="CG27" i="13" s="1"/>
  <c r="CI98" i="13"/>
  <c r="CH151" i="13"/>
  <c r="CH12" i="13" s="1"/>
  <c r="BF12" i="7"/>
  <c r="S13" i="17"/>
  <c r="AB28" i="12"/>
  <c r="CG160" i="10"/>
  <c r="AB41" i="10"/>
  <c r="CE241" i="18"/>
  <c r="CA112" i="18"/>
  <c r="Z112" i="18" s="1"/>
  <c r="Z60" i="20"/>
  <c r="CH154" i="13"/>
  <c r="CH15" i="13" s="1"/>
  <c r="CI101" i="13"/>
  <c r="CI119" i="13"/>
  <c r="CH172" i="13"/>
  <c r="CH33" i="13" s="1"/>
  <c r="CH159" i="14"/>
  <c r="CH20" i="14" s="1"/>
  <c r="CI133" i="14"/>
  <c r="CD170" i="18"/>
  <c r="Y56" i="22"/>
  <c r="CG28" i="12"/>
  <c r="CG29" i="12"/>
  <c r="AB29" i="12" s="1"/>
  <c r="CF21" i="18"/>
  <c r="CF30" i="18"/>
  <c r="CG103" i="18"/>
  <c r="CG107" i="18" s="1"/>
  <c r="BW43" i="9"/>
  <c r="AB15" i="13"/>
  <c r="CH112" i="13"/>
  <c r="CG165" i="13"/>
  <c r="CG26" i="13" s="1"/>
  <c r="K54" i="22"/>
  <c r="M54" i="22" s="1"/>
  <c r="CE141" i="10"/>
  <c r="CE162" i="10"/>
  <c r="AE54" i="22" s="1"/>
  <c r="CH116" i="13"/>
  <c r="CG169" i="13"/>
  <c r="CG30" i="13" s="1"/>
  <c r="CG162" i="18" s="1"/>
  <c r="CG189" i="18" s="1"/>
  <c r="CH105" i="13"/>
  <c r="CG158" i="13"/>
  <c r="CG19" i="13" s="1"/>
  <c r="CG151" i="18" s="1"/>
  <c r="CG178" i="18" s="1"/>
  <c r="CC13" i="15"/>
  <c r="CC17" i="15" s="1"/>
  <c r="CB25" i="7"/>
  <c r="CC199" i="18"/>
  <c r="CC253" i="18" s="1"/>
  <c r="CB35" i="18"/>
  <c r="CB26" i="18"/>
  <c r="CH127" i="14"/>
  <c r="CG153" i="14"/>
  <c r="CG14" i="14" s="1"/>
  <c r="CE229" i="18"/>
  <c r="CE184" i="18"/>
  <c r="AA39" i="6"/>
  <c r="BU45" i="9"/>
  <c r="CG20" i="8"/>
  <c r="AB20" i="8" s="1"/>
  <c r="CH145" i="14"/>
  <c r="CG171" i="14"/>
  <c r="CG32" i="14" s="1"/>
  <c r="AB218" i="18"/>
  <c r="CI130" i="14"/>
  <c r="CH156" i="14"/>
  <c r="CH17" i="14" s="1"/>
  <c r="CE179" i="18"/>
  <c r="CE240" i="18"/>
  <c r="BA161" i="11"/>
  <c r="BB157" i="11" s="1"/>
  <c r="CE193" i="18"/>
  <c r="CE237" i="18"/>
  <c r="CG26" i="7"/>
  <c r="AB26" i="7" s="1"/>
  <c r="CH21" i="15"/>
  <c r="CH25" i="15" s="1"/>
  <c r="CG159" i="13"/>
  <c r="CG20" i="13" s="1"/>
  <c r="CG152" i="18" s="1"/>
  <c r="CG179" i="18" s="1"/>
  <c r="CH106" i="13"/>
  <c r="CH134" i="14"/>
  <c r="CG160" i="14"/>
  <c r="CG21" i="14" s="1"/>
  <c r="CI116" i="12"/>
  <c r="CH27" i="12"/>
  <c r="CH20" i="8" s="1"/>
  <c r="CI28" i="10"/>
  <c r="CH37" i="10"/>
  <c r="CI142" i="14"/>
  <c r="CH168" i="14"/>
  <c r="CH29" i="14" s="1"/>
  <c r="CE188" i="18"/>
  <c r="CH115" i="13"/>
  <c r="CG168" i="13"/>
  <c r="CG29" i="13" s="1"/>
  <c r="BW44" i="9"/>
  <c r="CG163" i="14"/>
  <c r="CG24" i="14" s="1"/>
  <c r="CG213" i="18" s="1"/>
  <c r="CG240" i="18" s="1"/>
  <c r="CH137" i="14"/>
  <c r="BY41" i="16"/>
  <c r="BZ38" i="16" s="1"/>
  <c r="BY17" i="16"/>
  <c r="AB167" i="18"/>
  <c r="CE194" i="18"/>
  <c r="CE247" i="18"/>
  <c r="CE185" i="18"/>
  <c r="CI109" i="13"/>
  <c r="CH162" i="13"/>
  <c r="CH23" i="13" s="1"/>
  <c r="AB32" i="13"/>
  <c r="X57" i="22"/>
  <c r="CH14" i="12"/>
  <c r="CH15" i="12"/>
  <c r="CH21" i="6" s="1"/>
  <c r="AB245" i="18"/>
  <c r="BV45" i="9"/>
  <c r="CG216" i="18"/>
  <c r="AB27" i="14"/>
  <c r="CH141" i="14"/>
  <c r="CG167" i="14"/>
  <c r="CG28" i="14" s="1"/>
  <c r="CH103" i="13"/>
  <c r="CG156" i="13"/>
  <c r="CG17" i="13" s="1"/>
  <c r="CE143" i="18"/>
  <c r="CB169" i="10"/>
  <c r="CB172" i="10" s="1"/>
  <c r="CB12" i="8" s="1"/>
  <c r="CG206" i="18"/>
  <c r="AB17" i="14"/>
  <c r="CE186" i="18"/>
  <c r="CG164" i="14"/>
  <c r="CG25" i="14" s="1"/>
  <c r="CH138" i="14"/>
  <c r="BZ31" i="17"/>
  <c r="BZ17" i="17" s="1"/>
  <c r="BZ41" i="6" s="1"/>
  <c r="CI26" i="10"/>
  <c r="CH25" i="10"/>
  <c r="CH35" i="10"/>
  <c r="CH13" i="10"/>
  <c r="CF171" i="18"/>
  <c r="CF170" i="18" s="1"/>
  <c r="CF18" i="8" s="1"/>
  <c r="CF143" i="18"/>
  <c r="BB44" i="19"/>
  <c r="BB47" i="19" s="1"/>
  <c r="BC44" i="19" s="1"/>
  <c r="BA40" i="7"/>
  <c r="CH114" i="13"/>
  <c r="CG167" i="13"/>
  <c r="CG28" i="13" s="1"/>
  <c r="CG160" i="18" s="1"/>
  <c r="CG187" i="18" s="1"/>
  <c r="AB14" i="13"/>
  <c r="CG219" i="18"/>
  <c r="AB30" i="14"/>
  <c r="BX17" i="16"/>
  <c r="Y40" i="16"/>
  <c r="CH135" i="14"/>
  <c r="CG161" i="14"/>
  <c r="CG22" i="14" s="1"/>
  <c r="CG211" i="18" s="1"/>
  <c r="CG238" i="18" s="1"/>
  <c r="CH154" i="14"/>
  <c r="CH15" i="14" s="1"/>
  <c r="CI128" i="14"/>
  <c r="CE238" i="18"/>
  <c r="AB164" i="18"/>
  <c r="CE191" i="18"/>
  <c r="CE178" i="18"/>
  <c r="AB151" i="18"/>
  <c r="CG92" i="10"/>
  <c r="CG94" i="10"/>
  <c r="CG97" i="10"/>
  <c r="CG104" i="10"/>
  <c r="AB104" i="10" s="1"/>
  <c r="CG102" i="10"/>
  <c r="AB102" i="10" s="1"/>
  <c r="CG81" i="10"/>
  <c r="BD73" i="25" s="1"/>
  <c r="CG34" i="10"/>
  <c r="CG95" i="10"/>
  <c r="CG85" i="10"/>
  <c r="CG82" i="10"/>
  <c r="BD74" i="25" s="1"/>
  <c r="CG154" i="10"/>
  <c r="CG83" i="10"/>
  <c r="CG101" i="10"/>
  <c r="CG91" i="10"/>
  <c r="CG86" i="10"/>
  <c r="CG88" i="10"/>
  <c r="CG84" i="10"/>
  <c r="CG89" i="10"/>
  <c r="CG93" i="10"/>
  <c r="BD85" i="25" s="1"/>
  <c r="CG99" i="10"/>
  <c r="AB99" i="10" s="1"/>
  <c r="CG98" i="10"/>
  <c r="BD90" i="25" s="1"/>
  <c r="CG90" i="10"/>
  <c r="CG96" i="10"/>
  <c r="CG100" i="10"/>
  <c r="AB100" i="10" s="1"/>
  <c r="CG87" i="10"/>
  <c r="BD79" i="25" s="1"/>
  <c r="CG80" i="10"/>
  <c r="BD72" i="25" s="1"/>
  <c r="CG103" i="10"/>
  <c r="AB35" i="10"/>
  <c r="CG175" i="13"/>
  <c r="CG36" i="13" s="1"/>
  <c r="CH122" i="13"/>
  <c r="CJ62" i="12"/>
  <c r="CI13" i="12"/>
  <c r="CB99" i="18"/>
  <c r="AB15" i="12"/>
  <c r="CH111" i="13"/>
  <c r="CG164" i="13"/>
  <c r="CG25" i="13" s="1"/>
  <c r="CE187" i="18"/>
  <c r="AB21" i="6"/>
  <c r="BA42" i="11"/>
  <c r="BB38" i="11" s="1"/>
  <c r="BA297" i="11"/>
  <c r="BB293" i="11" s="1"/>
  <c r="BA14" i="11"/>
  <c r="BA14" i="6" s="1"/>
  <c r="BA229" i="11"/>
  <c r="BB225" i="11" s="1"/>
  <c r="BA433" i="11"/>
  <c r="BB429" i="11" s="1"/>
  <c r="BA178" i="11"/>
  <c r="BB174" i="11" s="1"/>
  <c r="AX47" i="6"/>
  <c r="H21" i="22"/>
  <c r="BA399" i="11"/>
  <c r="BB395" i="11" s="1"/>
  <c r="BB209" i="11"/>
  <c r="BB218" i="11"/>
  <c r="BC214" i="11" s="1"/>
  <c r="BA68" i="18"/>
  <c r="BA40" i="18"/>
  <c r="BA89" i="18"/>
  <c r="AV71" i="20"/>
  <c r="AV24" i="8"/>
  <c r="BA76" i="18"/>
  <c r="BB107" i="11"/>
  <c r="BB116" i="11"/>
  <c r="BC112" i="11" s="1"/>
  <c r="BA110" i="11"/>
  <c r="BB106" i="11" s="1"/>
  <c r="BA263" i="11"/>
  <c r="BB259" i="11" s="1"/>
  <c r="BC132" i="11"/>
  <c r="R131" i="11"/>
  <c r="BC302" i="11"/>
  <c r="R301" i="11"/>
  <c r="F301" i="11" s="1"/>
  <c r="BC353" i="11"/>
  <c r="R352" i="11"/>
  <c r="BA81" i="18"/>
  <c r="BB294" i="11"/>
  <c r="BB243" i="11"/>
  <c r="BA246" i="11"/>
  <c r="BB242" i="11" s="1"/>
  <c r="BA72" i="18"/>
  <c r="BB345" i="11"/>
  <c r="BB413" i="11"/>
  <c r="BB311" i="11"/>
  <c r="BA73" i="18"/>
  <c r="BA87" i="18"/>
  <c r="BB90" i="11"/>
  <c r="AZ13" i="18"/>
  <c r="AZ14" i="8"/>
  <c r="Q14" i="8" s="1"/>
  <c r="Q67" i="18"/>
  <c r="AL27" i="19"/>
  <c r="AK41" i="7"/>
  <c r="L41" i="7" s="1"/>
  <c r="BB22" i="11"/>
  <c r="BC370" i="11"/>
  <c r="R369" i="11"/>
  <c r="BB362" i="11"/>
  <c r="BB371" i="11"/>
  <c r="BC367" i="11" s="1"/>
  <c r="AL36" i="20"/>
  <c r="AK24" i="20"/>
  <c r="L33" i="20"/>
  <c r="AK34" i="20"/>
  <c r="AL31" i="20" s="1"/>
  <c r="BA79" i="18"/>
  <c r="BA348" i="11"/>
  <c r="BB344" i="11" s="1"/>
  <c r="BA82" i="18"/>
  <c r="BB303" i="11"/>
  <c r="BC299" i="11" s="1"/>
  <c r="BA331" i="11"/>
  <c r="BB327" i="11" s="1"/>
  <c r="L30" i="19"/>
  <c r="M27" i="19" s="1"/>
  <c r="AZ23" i="7"/>
  <c r="AQ12" i="9" s="1"/>
  <c r="Q24" i="7"/>
  <c r="Q23" i="7" s="1"/>
  <c r="BB396" i="11"/>
  <c r="BB405" i="11"/>
  <c r="BC401" i="11" s="1"/>
  <c r="BC98" i="11"/>
  <c r="R97" i="11"/>
  <c r="BC217" i="11"/>
  <c r="R216" i="11"/>
  <c r="BC268" i="11"/>
  <c r="R267" i="11"/>
  <c r="AQ39" i="9"/>
  <c r="Q15" i="6"/>
  <c r="BB379" i="11"/>
  <c r="BB175" i="11"/>
  <c r="BB184" i="11"/>
  <c r="BC180" i="11" s="1"/>
  <c r="AZ16" i="18"/>
  <c r="Q66" i="18"/>
  <c r="BA76" i="11"/>
  <c r="BB72" i="11" s="1"/>
  <c r="AK78" i="19"/>
  <c r="AK31" i="8"/>
  <c r="AK40" i="8" s="1"/>
  <c r="AK41" i="8" s="1"/>
  <c r="L34" i="8"/>
  <c r="BC47" i="11"/>
  <c r="R46" i="11"/>
  <c r="BB226" i="11"/>
  <c r="BB235" i="11"/>
  <c r="BC231" i="11" s="1"/>
  <c r="BA69" i="18"/>
  <c r="BC251" i="11"/>
  <c r="R250" i="11"/>
  <c r="BC336" i="11"/>
  <c r="R335" i="11"/>
  <c r="BC30" i="11"/>
  <c r="R29" i="11"/>
  <c r="F16" i="14"/>
  <c r="G16" i="14"/>
  <c r="H16" i="14"/>
  <c r="BA314" i="11"/>
  <c r="BB310" i="11" s="1"/>
  <c r="BB141" i="11"/>
  <c r="BB260" i="11"/>
  <c r="BB277" i="11"/>
  <c r="BA71" i="18"/>
  <c r="BA86" i="18"/>
  <c r="BB430" i="11"/>
  <c r="BC404" i="11"/>
  <c r="R403" i="11"/>
  <c r="BA80" i="18"/>
  <c r="BC200" i="11"/>
  <c r="R199" i="11"/>
  <c r="BC438" i="11"/>
  <c r="R437" i="11"/>
  <c r="BC115" i="11"/>
  <c r="R114" i="11"/>
  <c r="BC387" i="11"/>
  <c r="R386" i="11"/>
  <c r="BC64" i="11"/>
  <c r="R63" i="11"/>
  <c r="BA75" i="18"/>
  <c r="BA77" i="18"/>
  <c r="BA92" i="18"/>
  <c r="BB354" i="11"/>
  <c r="BC350" i="11" s="1"/>
  <c r="BB73" i="11"/>
  <c r="BB124" i="11"/>
  <c r="AP8" i="9"/>
  <c r="AP9" i="9" s="1"/>
  <c r="AP10" i="9" s="1"/>
  <c r="AY44" i="6"/>
  <c r="AY46" i="6"/>
  <c r="BC421" i="11"/>
  <c r="R420" i="11"/>
  <c r="AZ13" i="6"/>
  <c r="AQ34" i="9"/>
  <c r="Q14" i="6"/>
  <c r="BA90" i="18"/>
  <c r="BA91" i="18"/>
  <c r="BB328" i="11"/>
  <c r="BA59" i="20"/>
  <c r="BA212" i="11"/>
  <c r="BB208" i="11" s="1"/>
  <c r="BC81" i="11"/>
  <c r="R80" i="11"/>
  <c r="BC234" i="11"/>
  <c r="R233" i="11"/>
  <c r="BA85" i="18"/>
  <c r="BA144" i="11"/>
  <c r="BB140" i="11" s="1"/>
  <c r="BC149" i="11"/>
  <c r="R148" i="11"/>
  <c r="BA74" i="18"/>
  <c r="BB39" i="11"/>
  <c r="BA88" i="18"/>
  <c r="BA84" i="18"/>
  <c r="BA416" i="11"/>
  <c r="BB412" i="11" s="1"/>
  <c r="BA25" i="11"/>
  <c r="BB56" i="11"/>
  <c r="BA195" i="11"/>
  <c r="BB191" i="11" s="1"/>
  <c r="BC183" i="11"/>
  <c r="R182" i="11"/>
  <c r="F14" i="14"/>
  <c r="G14" i="14"/>
  <c r="H14" i="14"/>
  <c r="BC319" i="11"/>
  <c r="R318" i="11"/>
  <c r="BB158" i="11"/>
  <c r="BC285" i="11"/>
  <c r="R284" i="11"/>
  <c r="BC166" i="11"/>
  <c r="R165" i="11"/>
  <c r="BB31" i="11"/>
  <c r="BC27" i="11" s="1"/>
  <c r="BA93" i="11"/>
  <c r="BB89" i="11" s="1"/>
  <c r="BB167" i="11"/>
  <c r="BC163" i="11" s="1"/>
  <c r="BA83" i="18"/>
  <c r="BB150" i="11"/>
  <c r="BC146" i="11" s="1"/>
  <c r="BB192" i="11"/>
  <c r="BB201" i="11"/>
  <c r="BC197" i="11" s="1"/>
  <c r="BA127" i="11"/>
  <c r="BB123" i="11" s="1"/>
  <c r="BA15" i="11"/>
  <c r="BA70" i="18"/>
  <c r="BA78" i="18"/>
  <c r="BA365" i="11"/>
  <c r="BB361" i="11" s="1"/>
  <c r="AB190" i="18" l="1"/>
  <c r="AB162" i="18"/>
  <c r="AB166" i="18"/>
  <c r="CG16" i="20"/>
  <c r="AB19" i="13"/>
  <c r="AB35" i="13"/>
  <c r="CG14" i="20"/>
  <c r="CH16" i="20" s="1"/>
  <c r="AZ28" i="18"/>
  <c r="BA39" i="18"/>
  <c r="AB247" i="18"/>
  <c r="BC111" i="25"/>
  <c r="AB249" i="18"/>
  <c r="AB178" i="18"/>
  <c r="BC103" i="25"/>
  <c r="CG153" i="10"/>
  <c r="AD56" i="22" s="1"/>
  <c r="AB224" i="18"/>
  <c r="AB35" i="14"/>
  <c r="AB223" i="18"/>
  <c r="AB187" i="18"/>
  <c r="AB160" i="18"/>
  <c r="AB222" i="18"/>
  <c r="AB193" i="18"/>
  <c r="AB189" i="18"/>
  <c r="CG67" i="10"/>
  <c r="AB67" i="10" s="1"/>
  <c r="BD88" i="25"/>
  <c r="CG72" i="10"/>
  <c r="AB72" i="10" s="1"/>
  <c r="BD93" i="25"/>
  <c r="CG68" i="10"/>
  <c r="AB68" i="10" s="1"/>
  <c r="BD89" i="25"/>
  <c r="BC121" i="25"/>
  <c r="BC123" i="25"/>
  <c r="BC99" i="25"/>
  <c r="BC120" i="25"/>
  <c r="BC114" i="25"/>
  <c r="BC109" i="25"/>
  <c r="BC119" i="25"/>
  <c r="BC122" i="25"/>
  <c r="BC108" i="25"/>
  <c r="CG70" i="10"/>
  <c r="AB70" i="10" s="1"/>
  <c r="AB127" i="10" s="1"/>
  <c r="BD91" i="25"/>
  <c r="AB213" i="18"/>
  <c r="BC118" i="25"/>
  <c r="BC107" i="25"/>
  <c r="BC100" i="25"/>
  <c r="CG56" i="10"/>
  <c r="AB56" i="10" s="1"/>
  <c r="BD77" i="25"/>
  <c r="BC115" i="25"/>
  <c r="BC105" i="25"/>
  <c r="CG54" i="10"/>
  <c r="AB54" i="10" s="1"/>
  <c r="BD75" i="25"/>
  <c r="CG63" i="10"/>
  <c r="AB63" i="10" s="1"/>
  <c r="BD84" i="25"/>
  <c r="CG60" i="10"/>
  <c r="AB60" i="10" s="1"/>
  <c r="BD81" i="25"/>
  <c r="CG66" i="10"/>
  <c r="AB66" i="10" s="1"/>
  <c r="BD87" i="25"/>
  <c r="CF50" i="10"/>
  <c r="BC113" i="25"/>
  <c r="BC104" i="25"/>
  <c r="CG61" i="10"/>
  <c r="AB61" i="10" s="1"/>
  <c r="BD82" i="25"/>
  <c r="CG74" i="10"/>
  <c r="AB74" i="10" s="1"/>
  <c r="BD95" i="25"/>
  <c r="CG55" i="10"/>
  <c r="AB55" i="10" s="1"/>
  <c r="BD76" i="25"/>
  <c r="BC117" i="25"/>
  <c r="CG59" i="10"/>
  <c r="AB59" i="10" s="1"/>
  <c r="BD80" i="25"/>
  <c r="BC112" i="25"/>
  <c r="BC101" i="25"/>
  <c r="CG65" i="10"/>
  <c r="AB65" i="10" s="1"/>
  <c r="BD86" i="25"/>
  <c r="CG57" i="10"/>
  <c r="AB57" i="10" s="1"/>
  <c r="BD78" i="25"/>
  <c r="CG73" i="10"/>
  <c r="AB73" i="10" s="1"/>
  <c r="AB130" i="10" s="1"/>
  <c r="BD94" i="25"/>
  <c r="AB85" i="10"/>
  <c r="BC116" i="25"/>
  <c r="BC102" i="25"/>
  <c r="AB211" i="18"/>
  <c r="CG71" i="10"/>
  <c r="AB71" i="10" s="1"/>
  <c r="AB128" i="10" s="1"/>
  <c r="BD92" i="25"/>
  <c r="CG62" i="10"/>
  <c r="AB62" i="10" s="1"/>
  <c r="BD83" i="25"/>
  <c r="CG75" i="10"/>
  <c r="AB75" i="10" s="1"/>
  <c r="AB132" i="10" s="1"/>
  <c r="BD96" i="25"/>
  <c r="BC106" i="25"/>
  <c r="BC110" i="25"/>
  <c r="AB251" i="18"/>
  <c r="CE227" i="18"/>
  <c r="CE19" i="8" s="1"/>
  <c r="AQ33" i="9"/>
  <c r="AB23" i="22" s="1"/>
  <c r="AB238" i="18"/>
  <c r="CE170" i="18"/>
  <c r="CE18" i="8" s="1"/>
  <c r="AB181" i="18"/>
  <c r="BH22" i="17"/>
  <c r="BG13" i="17"/>
  <c r="BG12" i="7" s="1"/>
  <c r="CH164" i="14"/>
  <c r="CH25" i="14" s="1"/>
  <c r="CI138" i="14"/>
  <c r="Y41" i="16"/>
  <c r="Z38" i="16" s="1"/>
  <c r="BZ32" i="17"/>
  <c r="CA29" i="17" s="1"/>
  <c r="CG149" i="18"/>
  <c r="AB17" i="13"/>
  <c r="AB220" i="18"/>
  <c r="CJ28" i="10"/>
  <c r="CI37" i="10"/>
  <c r="CI156" i="10" s="1"/>
  <c r="AB179" i="18"/>
  <c r="CC35" i="18"/>
  <c r="CC26" i="18"/>
  <c r="CD199" i="18"/>
  <c r="CD253" i="18" s="1"/>
  <c r="CH169" i="13"/>
  <c r="CH30" i="13" s="1"/>
  <c r="CI116" i="13"/>
  <c r="S12" i="7"/>
  <c r="G54" i="22"/>
  <c r="O54" i="22" s="1"/>
  <c r="BV32" i="9"/>
  <c r="CE168" i="10"/>
  <c r="CE31" i="15"/>
  <c r="CE32" i="15"/>
  <c r="CE15" i="15"/>
  <c r="CE11" i="6"/>
  <c r="CE44" i="20"/>
  <c r="CE43" i="20" s="1"/>
  <c r="CE56" i="20"/>
  <c r="CI144" i="14"/>
  <c r="CH170" i="14"/>
  <c r="CH31" i="14" s="1"/>
  <c r="CG171" i="18"/>
  <c r="AB171" i="18" s="1"/>
  <c r="CJ31" i="10"/>
  <c r="CI40" i="10"/>
  <c r="CI159" i="10" s="1"/>
  <c r="AB191" i="18"/>
  <c r="BF31" i="6"/>
  <c r="R29" i="22" s="1"/>
  <c r="S35" i="6"/>
  <c r="AB90" i="10"/>
  <c r="CA17" i="8"/>
  <c r="Z17" i="8" s="1"/>
  <c r="Z113" i="18"/>
  <c r="Z114" i="18" s="1"/>
  <c r="AA110" i="18" s="1"/>
  <c r="AB89" i="10"/>
  <c r="AB183" i="18"/>
  <c r="CH219" i="18"/>
  <c r="CA167" i="10"/>
  <c r="CA173" i="10" s="1"/>
  <c r="BZ19" i="7"/>
  <c r="CI118" i="13"/>
  <c r="CH171" i="13"/>
  <c r="CH32" i="13" s="1"/>
  <c r="AB95" i="10"/>
  <c r="CG20" i="16"/>
  <c r="CH57" i="16"/>
  <c r="CH60" i="16" s="1"/>
  <c r="AB156" i="18"/>
  <c r="CJ143" i="14"/>
  <c r="CI169" i="14"/>
  <c r="CI30" i="14" s="1"/>
  <c r="CI219" i="18" s="1"/>
  <c r="CI246" i="18" s="1"/>
  <c r="CD55" i="20"/>
  <c r="AA55" i="20" s="1"/>
  <c r="AA56" i="20"/>
  <c r="CG215" i="18"/>
  <c r="AB26" i="14"/>
  <c r="CD18" i="8"/>
  <c r="AA18" i="8" s="1"/>
  <c r="AA170" i="18"/>
  <c r="AA196" i="18" s="1"/>
  <c r="AB142" i="18" s="1"/>
  <c r="CH144" i="18"/>
  <c r="CI132" i="14"/>
  <c r="CH158" i="14"/>
  <c r="CH19" i="14" s="1"/>
  <c r="BF14" i="16"/>
  <c r="BG26" i="16"/>
  <c r="BG28" i="16" s="1"/>
  <c r="CI146" i="14"/>
  <c r="CH172" i="14"/>
  <c r="CH33" i="14" s="1"/>
  <c r="CH155" i="10"/>
  <c r="Y20" i="6"/>
  <c r="CI107" i="13"/>
  <c r="CH160" i="13"/>
  <c r="CH21" i="13" s="1"/>
  <c r="CI117" i="13"/>
  <c r="CH170" i="13"/>
  <c r="CH31" i="13" s="1"/>
  <c r="AB146" i="18"/>
  <c r="AA43" i="20"/>
  <c r="CH165" i="14"/>
  <c r="CH26" i="14" s="1"/>
  <c r="CI139" i="14"/>
  <c r="CG161" i="18"/>
  <c r="AB29" i="13"/>
  <c r="CI111" i="13"/>
  <c r="CH164" i="13"/>
  <c r="CH25" i="13" s="1"/>
  <c r="CI122" i="13"/>
  <c r="CH175" i="13"/>
  <c r="CH36" i="13" s="1"/>
  <c r="CG53" i="10"/>
  <c r="AB53" i="10" s="1"/>
  <c r="AB82" i="10"/>
  <c r="CG246" i="18"/>
  <c r="AB246" i="18" s="1"/>
  <c r="AB219" i="18"/>
  <c r="CG214" i="18"/>
  <c r="AB25" i="14"/>
  <c r="CH167" i="14"/>
  <c r="CH28" i="14" s="1"/>
  <c r="CI141" i="14"/>
  <c r="CI115" i="13"/>
  <c r="CH168" i="13"/>
  <c r="CH29" i="13" s="1"/>
  <c r="CG210" i="18"/>
  <c r="AB21" i="14"/>
  <c r="CI159" i="14"/>
  <c r="CI20" i="14" s="1"/>
  <c r="CI209" i="18" s="1"/>
  <c r="CI236" i="18" s="1"/>
  <c r="CJ133" i="14"/>
  <c r="CJ98" i="13"/>
  <c r="CI151" i="13"/>
  <c r="CI12" i="13" s="1"/>
  <c r="CH157" i="13"/>
  <c r="CH18" i="13" s="1"/>
  <c r="CI104" i="13"/>
  <c r="CG208" i="18"/>
  <c r="AB19" i="14"/>
  <c r="CI126" i="14"/>
  <c r="CH152" i="14"/>
  <c r="CH13" i="14" s="1"/>
  <c r="AB91" i="10"/>
  <c r="CI110" i="13"/>
  <c r="CH163" i="13"/>
  <c r="CH24" i="13" s="1"/>
  <c r="AB154" i="18"/>
  <c r="BF18" i="16"/>
  <c r="S28" i="16"/>
  <c r="CJ27" i="10"/>
  <c r="CI36" i="10"/>
  <c r="CI155" i="10" s="1"/>
  <c r="AB250" i="18"/>
  <c r="CB113" i="18"/>
  <c r="CG153" i="18"/>
  <c r="AB21" i="13"/>
  <c r="AB173" i="18"/>
  <c r="CD170" i="10"/>
  <c r="CD171" i="10"/>
  <c r="CI103" i="13"/>
  <c r="CH156" i="13"/>
  <c r="CH17" i="13" s="1"/>
  <c r="CJ116" i="12"/>
  <c r="CI27" i="12"/>
  <c r="CI156" i="14"/>
  <c r="CI17" i="14" s="1"/>
  <c r="CI206" i="18" s="1"/>
  <c r="CI233" i="18" s="1"/>
  <c r="CJ130" i="14"/>
  <c r="CG168" i="18"/>
  <c r="AB36" i="13"/>
  <c r="CG64" i="10"/>
  <c r="AB64" i="10" s="1"/>
  <c r="AB93" i="10"/>
  <c r="CH155" i="18"/>
  <c r="CI134" i="14"/>
  <c r="CH160" i="14"/>
  <c r="CH21" i="14" s="1"/>
  <c r="CG158" i="18"/>
  <c r="AB26" i="13"/>
  <c r="CH209" i="18"/>
  <c r="CG159" i="18"/>
  <c r="AB27" i="13"/>
  <c r="AB96" i="10"/>
  <c r="CE34" i="16"/>
  <c r="CE35" i="16" s="1"/>
  <c r="CF32" i="16" s="1"/>
  <c r="CG202" i="18"/>
  <c r="AB13" i="14"/>
  <c r="AB83" i="10"/>
  <c r="AB33" i="14"/>
  <c r="CG205" i="18"/>
  <c r="AB16" i="14"/>
  <c r="CH173" i="14"/>
  <c r="CH34" i="14" s="1"/>
  <c r="CI147" i="14"/>
  <c r="AB84" i="10"/>
  <c r="BY41" i="6"/>
  <c r="AB194" i="18"/>
  <c r="CG11" i="14"/>
  <c r="AB24" i="13"/>
  <c r="AB94" i="10"/>
  <c r="CG243" i="18"/>
  <c r="AB243" i="18" s="1"/>
  <c r="AB216" i="18"/>
  <c r="BY42" i="9"/>
  <c r="CJ109" i="13"/>
  <c r="CI162" i="13"/>
  <c r="CI23" i="13" s="1"/>
  <c r="CI155" i="18" s="1"/>
  <c r="CI182" i="18" s="1"/>
  <c r="BY34" i="6"/>
  <c r="AB103" i="10"/>
  <c r="CC25" i="7"/>
  <c r="CD13" i="15"/>
  <c r="CD17" i="15" s="1"/>
  <c r="CH165" i="13"/>
  <c r="CH26" i="13" s="1"/>
  <c r="CI112" i="13"/>
  <c r="CH103" i="18"/>
  <c r="CH107" i="18" s="1"/>
  <c r="CG30" i="18"/>
  <c r="AB30" i="18" s="1"/>
  <c r="CG21" i="18"/>
  <c r="AB21" i="18" s="1"/>
  <c r="CI113" i="13"/>
  <c r="CH166" i="13"/>
  <c r="CH27" i="13" s="1"/>
  <c r="AB21" i="12"/>
  <c r="CJ99" i="13"/>
  <c r="CI152" i="13"/>
  <c r="CI13" i="13" s="1"/>
  <c r="CI145" i="18" s="1"/>
  <c r="CI172" i="18" s="1"/>
  <c r="CI129" i="14"/>
  <c r="CH155" i="14"/>
  <c r="CH16" i="14" s="1"/>
  <c r="CG234" i="18"/>
  <c r="AB234" i="18" s="1"/>
  <c r="AB207" i="18"/>
  <c r="CF39" i="6"/>
  <c r="CF64" i="20"/>
  <c r="AB22" i="13"/>
  <c r="CH174" i="13"/>
  <c r="CH35" i="13" s="1"/>
  <c r="CI121" i="13"/>
  <c r="CH158" i="10"/>
  <c r="CG228" i="18"/>
  <c r="CD32" i="18"/>
  <c r="CE117" i="18"/>
  <c r="CE139" i="18" s="1"/>
  <c r="CD23" i="18"/>
  <c r="CE13" i="20"/>
  <c r="CE19" i="20" s="1"/>
  <c r="CD49" i="7"/>
  <c r="AA49" i="7" s="1"/>
  <c r="CD29" i="7"/>
  <c r="AA29" i="7" s="1"/>
  <c r="CD30" i="15"/>
  <c r="CD26" i="6"/>
  <c r="AA31" i="15"/>
  <c r="CH206" i="18"/>
  <c r="CG157" i="18"/>
  <c r="AB25" i="13"/>
  <c r="CK62" i="12"/>
  <c r="CJ13" i="12"/>
  <c r="AC13" i="12" s="1"/>
  <c r="CG217" i="18"/>
  <c r="AB28" i="14"/>
  <c r="AB92" i="10"/>
  <c r="L56" i="22"/>
  <c r="CG143" i="10"/>
  <c r="CG14" i="10"/>
  <c r="N56" i="22" s="1"/>
  <c r="CJ128" i="14"/>
  <c r="CI154" i="14"/>
  <c r="CI15" i="14" s="1"/>
  <c r="CI204" i="18" s="1"/>
  <c r="CI231" i="18" s="1"/>
  <c r="V57" i="22"/>
  <c r="BZ40" i="16"/>
  <c r="BZ41" i="16" s="1"/>
  <c r="CA38" i="16" s="1"/>
  <c r="CG203" i="18"/>
  <c r="AB14" i="14"/>
  <c r="AB31" i="14"/>
  <c r="CH165" i="18"/>
  <c r="AB88" i="10"/>
  <c r="Z57" i="22"/>
  <c r="CH22" i="12"/>
  <c r="CH21" i="12"/>
  <c r="AB30" i="13"/>
  <c r="CG38" i="6"/>
  <c r="CH145" i="18"/>
  <c r="AB14" i="20"/>
  <c r="CA29" i="18"/>
  <c r="CA20" i="18"/>
  <c r="CB96" i="18"/>
  <c r="CB100" i="18" s="1"/>
  <c r="BB40" i="7"/>
  <c r="CI13" i="19"/>
  <c r="CI16" i="19" s="1"/>
  <c r="CH36" i="7"/>
  <c r="CH207" i="18"/>
  <c r="BY22" i="6"/>
  <c r="CJ30" i="10"/>
  <c r="CI39" i="10"/>
  <c r="CI158" i="10" s="1"/>
  <c r="BB33" i="8"/>
  <c r="K55" i="22"/>
  <c r="M55" i="22" s="1"/>
  <c r="CF141" i="10"/>
  <c r="CF162" i="10"/>
  <c r="AE55" i="22" s="1"/>
  <c r="AB24" i="14"/>
  <c r="CH216" i="18"/>
  <c r="CH160" i="10"/>
  <c r="BX34" i="6"/>
  <c r="Y17" i="16"/>
  <c r="CG150" i="18"/>
  <c r="AB18" i="13"/>
  <c r="AB80" i="10"/>
  <c r="CG51" i="10"/>
  <c r="CG79" i="10"/>
  <c r="CG52" i="10"/>
  <c r="AB52" i="10" s="1"/>
  <c r="AB81" i="10"/>
  <c r="CH204" i="18"/>
  <c r="CH167" i="13"/>
  <c r="CH28" i="13" s="1"/>
  <c r="CI114" i="13"/>
  <c r="CH80" i="10"/>
  <c r="BE72" i="25" s="1"/>
  <c r="CH99" i="10"/>
  <c r="BE91" i="25" s="1"/>
  <c r="CH90" i="10"/>
  <c r="BE82" i="25" s="1"/>
  <c r="CH154" i="10"/>
  <c r="CH84" i="10"/>
  <c r="BE76" i="25" s="1"/>
  <c r="CH85" i="10"/>
  <c r="BE77" i="25" s="1"/>
  <c r="CH94" i="10"/>
  <c r="BE86" i="25" s="1"/>
  <c r="CH104" i="10"/>
  <c r="BE96" i="25" s="1"/>
  <c r="CH34" i="10"/>
  <c r="CH81" i="10"/>
  <c r="BE73" i="25" s="1"/>
  <c r="CH95" i="10"/>
  <c r="BE87" i="25" s="1"/>
  <c r="CH88" i="10"/>
  <c r="BE80" i="25" s="1"/>
  <c r="CH86" i="10"/>
  <c r="BE78" i="25" s="1"/>
  <c r="CH89" i="10"/>
  <c r="BE81" i="25" s="1"/>
  <c r="CH101" i="10"/>
  <c r="BE93" i="25" s="1"/>
  <c r="CH91" i="10"/>
  <c r="BE83" i="25" s="1"/>
  <c r="CH100" i="10"/>
  <c r="BE92" i="25" s="1"/>
  <c r="CH92" i="10"/>
  <c r="BE84" i="25" s="1"/>
  <c r="CH82" i="10"/>
  <c r="BE74" i="25" s="1"/>
  <c r="CH102" i="10"/>
  <c r="BE94" i="25" s="1"/>
  <c r="CH83" i="10"/>
  <c r="BE75" i="25" s="1"/>
  <c r="CH96" i="10"/>
  <c r="BE88" i="25" s="1"/>
  <c r="CH98" i="10"/>
  <c r="BE90" i="25" s="1"/>
  <c r="CH97" i="10"/>
  <c r="BE89" i="25" s="1"/>
  <c r="CH103" i="10"/>
  <c r="BE95" i="25" s="1"/>
  <c r="CH87" i="10"/>
  <c r="BE79" i="25" s="1"/>
  <c r="CH93" i="10"/>
  <c r="BE85" i="25" s="1"/>
  <c r="CG233" i="18"/>
  <c r="AB233" i="18" s="1"/>
  <c r="AB206" i="18"/>
  <c r="AB34" i="10"/>
  <c r="CH218" i="18"/>
  <c r="CI106" i="13"/>
  <c r="CH159" i="13"/>
  <c r="CH20" i="13" s="1"/>
  <c r="CG221" i="18"/>
  <c r="AB32" i="14"/>
  <c r="CI127" i="14"/>
  <c r="CH153" i="14"/>
  <c r="CH14" i="14" s="1"/>
  <c r="CH158" i="13"/>
  <c r="CH19" i="13" s="1"/>
  <c r="CI105" i="13"/>
  <c r="CJ119" i="13"/>
  <c r="CI172" i="13"/>
  <c r="CI33" i="13" s="1"/>
  <c r="CI165" i="18" s="1"/>
  <c r="CI192" i="18" s="1"/>
  <c r="CJ171" i="12"/>
  <c r="CI20" i="12"/>
  <c r="CI20" i="8" s="1"/>
  <c r="CG236" i="18"/>
  <c r="AB236" i="18" s="1"/>
  <c r="AB209" i="18"/>
  <c r="BG16" i="17"/>
  <c r="CI162" i="14"/>
  <c r="CI23" i="14" s="1"/>
  <c r="CI212" i="18" s="1"/>
  <c r="CI239" i="18" s="1"/>
  <c r="CJ136" i="14"/>
  <c r="AB86" i="10"/>
  <c r="CH174" i="14"/>
  <c r="CH35" i="14" s="1"/>
  <c r="CI148" i="14"/>
  <c r="BC59" i="19"/>
  <c r="BC60" i="19" s="1"/>
  <c r="BC41" i="19" s="1"/>
  <c r="BC42" i="19" s="1"/>
  <c r="CJ131" i="14"/>
  <c r="CI157" i="14"/>
  <c r="CI18" i="14" s="1"/>
  <c r="CI207" i="18" s="1"/>
  <c r="CI234" i="18" s="1"/>
  <c r="AA34" i="16"/>
  <c r="AB34" i="14"/>
  <c r="AB34" i="13"/>
  <c r="G55" i="22"/>
  <c r="O55" i="22" s="1"/>
  <c r="CF44" i="20"/>
  <c r="CF43" i="20" s="1"/>
  <c r="CF56" i="20"/>
  <c r="CF55" i="20" s="1"/>
  <c r="BW32" i="9"/>
  <c r="CF11" i="6"/>
  <c r="CF32" i="15"/>
  <c r="CF15" i="15"/>
  <c r="CF31" i="15"/>
  <c r="CF168" i="10"/>
  <c r="CJ140" i="14"/>
  <c r="CI166" i="14"/>
  <c r="CI27" i="14" s="1"/>
  <c r="CI216" i="18" s="1"/>
  <c r="CI243" i="18" s="1"/>
  <c r="CE29" i="15"/>
  <c r="CD27" i="7"/>
  <c r="AA27" i="7" s="1"/>
  <c r="CJ32" i="10"/>
  <c r="CI41" i="10"/>
  <c r="CI160" i="10" s="1"/>
  <c r="CD42" i="20"/>
  <c r="CD50" i="20" s="1"/>
  <c r="CC52" i="7"/>
  <c r="CB15" i="8"/>
  <c r="CG58" i="10"/>
  <c r="AB58" i="10" s="1"/>
  <c r="AB87" i="10"/>
  <c r="CH163" i="14"/>
  <c r="CH24" i="14" s="1"/>
  <c r="CI137" i="14"/>
  <c r="CJ142" i="14"/>
  <c r="CI168" i="14"/>
  <c r="CI29" i="14" s="1"/>
  <c r="CI218" i="18" s="1"/>
  <c r="CI245" i="18" s="1"/>
  <c r="CI145" i="14"/>
  <c r="CH171" i="14"/>
  <c r="CH32" i="14" s="1"/>
  <c r="AB101" i="10"/>
  <c r="CJ101" i="13"/>
  <c r="CI154" i="13"/>
  <c r="CI15" i="13" s="1"/>
  <c r="CI147" i="18" s="1"/>
  <c r="CI174" i="18" s="1"/>
  <c r="CG24" i="18"/>
  <c r="CG33" i="18"/>
  <c r="CH258" i="18"/>
  <c r="CH266" i="18" s="1"/>
  <c r="CI108" i="13"/>
  <c r="CH161" i="13"/>
  <c r="CH22" i="13" s="1"/>
  <c r="CH212" i="18"/>
  <c r="AB97" i="10"/>
  <c r="BZ77" i="16"/>
  <c r="CA74" i="16" s="1"/>
  <c r="BZ16" i="16"/>
  <c r="CJ125" i="14"/>
  <c r="CI151" i="14"/>
  <c r="CI12" i="14" s="1"/>
  <c r="CH148" i="18"/>
  <c r="CH157" i="10"/>
  <c r="AB20" i="13"/>
  <c r="CD62" i="20"/>
  <c r="CD97" i="18"/>
  <c r="X58" i="22"/>
  <c r="CI14" i="12"/>
  <c r="CI15" i="12"/>
  <c r="CI21" i="6" s="1"/>
  <c r="Y57" i="22"/>
  <c r="CH29" i="12"/>
  <c r="CH28" i="12"/>
  <c r="CG69" i="10"/>
  <c r="AB69" i="10" s="1"/>
  <c r="AB98" i="10"/>
  <c r="CI135" i="14"/>
  <c r="CH161" i="14"/>
  <c r="CH22" i="14" s="1"/>
  <c r="CJ26" i="10"/>
  <c r="CI25" i="10"/>
  <c r="CI35" i="10"/>
  <c r="CI13" i="10"/>
  <c r="V58" i="22" s="1"/>
  <c r="AB28" i="13"/>
  <c r="AB22" i="14"/>
  <c r="AB240" i="18"/>
  <c r="CH156" i="10"/>
  <c r="CI21" i="15"/>
  <c r="CI25" i="15" s="1"/>
  <c r="CH26" i="7"/>
  <c r="AB152" i="18"/>
  <c r="CG32" i="6"/>
  <c r="CH147" i="18"/>
  <c r="CG11" i="13"/>
  <c r="CH159" i="10"/>
  <c r="CD19" i="8"/>
  <c r="AA19" i="8" s="1"/>
  <c r="AA227" i="18"/>
  <c r="AA253" i="18" s="1"/>
  <c r="AB199" i="18" s="1"/>
  <c r="CH173" i="13"/>
  <c r="CH34" i="13" s="1"/>
  <c r="CI120" i="13"/>
  <c r="CC25" i="18"/>
  <c r="CC34" i="18"/>
  <c r="CD142" i="18"/>
  <c r="CD196" i="18" s="1"/>
  <c r="CH153" i="13"/>
  <c r="CH14" i="13" s="1"/>
  <c r="CI100" i="13"/>
  <c r="BZ22" i="18"/>
  <c r="BZ31" i="18"/>
  <c r="CA110" i="18"/>
  <c r="CA114" i="18" s="1"/>
  <c r="CH201" i="18"/>
  <c r="CI155" i="13"/>
  <c r="CI16" i="13" s="1"/>
  <c r="CI148" i="18" s="1"/>
  <c r="CI175" i="18" s="1"/>
  <c r="CJ102" i="13"/>
  <c r="CJ29" i="10"/>
  <c r="CI38" i="10"/>
  <c r="CI157" i="10" s="1"/>
  <c r="CF33" i="6"/>
  <c r="CF63" i="20"/>
  <c r="AB144" i="18"/>
  <c r="AY47" i="6"/>
  <c r="H22" i="22"/>
  <c r="AZ17" i="6"/>
  <c r="AZ18" i="6" s="1"/>
  <c r="P23" i="22"/>
  <c r="F246" i="18"/>
  <c r="G230" i="18"/>
  <c r="H230" i="18"/>
  <c r="F144" i="18"/>
  <c r="H144" i="18"/>
  <c r="BC283" i="11"/>
  <c r="R285" i="11"/>
  <c r="F26" i="14"/>
  <c r="G26" i="14"/>
  <c r="H26" i="14"/>
  <c r="BB364" i="11"/>
  <c r="BB363" i="11"/>
  <c r="BB61" i="18"/>
  <c r="Q93" i="18"/>
  <c r="R39" i="18" s="1"/>
  <c r="BC351" i="11"/>
  <c r="BC354" i="11" s="1"/>
  <c r="BD350" i="11" s="1"/>
  <c r="R353" i="11"/>
  <c r="AW54" i="20"/>
  <c r="AW68" i="20" s="1"/>
  <c r="AW67" i="20" s="1"/>
  <c r="AV73" i="20"/>
  <c r="AV51" i="7" s="1"/>
  <c r="AV72" i="20"/>
  <c r="AV31" i="7" s="1"/>
  <c r="BB313" i="11"/>
  <c r="BB58" i="18"/>
  <c r="BB312" i="11"/>
  <c r="BA67" i="18"/>
  <c r="F207" i="18"/>
  <c r="H207" i="18"/>
  <c r="BB49" i="18"/>
  <c r="BB160" i="11"/>
  <c r="BB159" i="11"/>
  <c r="BC147" i="11"/>
  <c r="BC150" i="11" s="1"/>
  <c r="BD146" i="11" s="1"/>
  <c r="R149" i="11"/>
  <c r="Q13" i="6"/>
  <c r="Q17" i="6" s="1"/>
  <c r="BB126" i="11"/>
  <c r="BB47" i="18"/>
  <c r="BB125" i="11"/>
  <c r="BC385" i="11"/>
  <c r="R387" i="11"/>
  <c r="F27" i="14"/>
  <c r="G27" i="14"/>
  <c r="H27" i="14"/>
  <c r="BB55" i="18"/>
  <c r="BB262" i="11"/>
  <c r="BB261" i="11"/>
  <c r="BC215" i="11"/>
  <c r="R217" i="11"/>
  <c r="BC368" i="11"/>
  <c r="BC371" i="11" s="1"/>
  <c r="BD367" i="11" s="1"/>
  <c r="R370" i="11"/>
  <c r="AZ13" i="8"/>
  <c r="Q13" i="8" s="1"/>
  <c r="Q13" i="18"/>
  <c r="BC300" i="11"/>
  <c r="BC303" i="11" s="1"/>
  <c r="BD299" i="11" s="1"/>
  <c r="R302" i="11"/>
  <c r="BA15" i="6"/>
  <c r="BA13" i="6" s="1"/>
  <c r="F203" i="18"/>
  <c r="G203" i="18"/>
  <c r="H203" i="18"/>
  <c r="F30" i="14"/>
  <c r="G30" i="14"/>
  <c r="H30" i="14"/>
  <c r="BC232" i="11"/>
  <c r="BC235" i="11" s="1"/>
  <c r="BD231" i="11" s="1"/>
  <c r="R234" i="11"/>
  <c r="BB59" i="18"/>
  <c r="BB330" i="11"/>
  <c r="BB329" i="11"/>
  <c r="BC249" i="11"/>
  <c r="R251" i="11"/>
  <c r="BC45" i="11"/>
  <c r="R47" i="11"/>
  <c r="Q16" i="18"/>
  <c r="F215" i="18"/>
  <c r="G215" i="18"/>
  <c r="H215" i="18"/>
  <c r="F234" i="18"/>
  <c r="H234" i="18"/>
  <c r="BB44" i="18"/>
  <c r="BB74" i="11"/>
  <c r="BB75" i="11"/>
  <c r="BC402" i="11"/>
  <c r="BC405" i="11" s="1"/>
  <c r="BD401" i="11" s="1"/>
  <c r="R404" i="11"/>
  <c r="L31" i="8"/>
  <c r="L40" i="8" s="1"/>
  <c r="L41" i="8" s="1"/>
  <c r="M39" i="8" s="1"/>
  <c r="F242" i="18"/>
  <c r="G242" i="18"/>
  <c r="H242" i="18"/>
  <c r="BC96" i="11"/>
  <c r="R98" i="11"/>
  <c r="F212" i="18"/>
  <c r="G212" i="18"/>
  <c r="H212" i="18"/>
  <c r="BB45" i="18"/>
  <c r="BB92" i="11"/>
  <c r="BB91" i="11"/>
  <c r="BB244" i="11"/>
  <c r="BB54" i="18"/>
  <c r="BB245" i="11"/>
  <c r="BC130" i="11"/>
  <c r="R132" i="11"/>
  <c r="BC334" i="11"/>
  <c r="R336" i="11"/>
  <c r="BB53" i="18"/>
  <c r="BB227" i="11"/>
  <c r="BB228" i="11"/>
  <c r="AK53" i="6"/>
  <c r="T8" i="22" s="1"/>
  <c r="AL27" i="20"/>
  <c r="AL25" i="20" s="1"/>
  <c r="L24" i="20"/>
  <c r="AK29" i="20"/>
  <c r="BB57" i="11"/>
  <c r="BB58" i="11"/>
  <c r="BB43" i="18"/>
  <c r="F18" i="14"/>
  <c r="G18" i="14"/>
  <c r="H18" i="14"/>
  <c r="BC79" i="11"/>
  <c r="R81" i="11"/>
  <c r="G243" i="18"/>
  <c r="H243" i="18"/>
  <c r="BC113" i="11"/>
  <c r="BC116" i="11" s="1"/>
  <c r="BD112" i="11" s="1"/>
  <c r="R115" i="11"/>
  <c r="AK71" i="19"/>
  <c r="AL39" i="8"/>
  <c r="AK17" i="7"/>
  <c r="BB415" i="11"/>
  <c r="BB64" i="18"/>
  <c r="BB414" i="11"/>
  <c r="BB46" i="18"/>
  <c r="BB108" i="11"/>
  <c r="BB109" i="11"/>
  <c r="BA58" i="20"/>
  <c r="BA66" i="18"/>
  <c r="BC181" i="11"/>
  <c r="R183" i="11"/>
  <c r="G216" i="18"/>
  <c r="H216" i="18"/>
  <c r="BB41" i="18"/>
  <c r="BB24" i="11"/>
  <c r="BB23" i="11"/>
  <c r="BB13" i="11"/>
  <c r="BB296" i="11"/>
  <c r="BB57" i="18"/>
  <c r="BB295" i="11"/>
  <c r="BB56" i="18"/>
  <c r="BB278" i="11"/>
  <c r="BB279" i="11"/>
  <c r="Q28" i="18"/>
  <c r="Q27" i="18" s="1"/>
  <c r="AZ27" i="18"/>
  <c r="AZ45" i="7"/>
  <c r="F209" i="18"/>
  <c r="G209" i="18"/>
  <c r="H209" i="18"/>
  <c r="G232" i="18"/>
  <c r="H232" i="18"/>
  <c r="BC436" i="11"/>
  <c r="R438" i="11"/>
  <c r="BB65" i="18"/>
  <c r="BB432" i="11"/>
  <c r="BB431" i="11"/>
  <c r="F20" i="14"/>
  <c r="G20" i="14"/>
  <c r="H20" i="14"/>
  <c r="BB50" i="18"/>
  <c r="BB177" i="11"/>
  <c r="BB176" i="11"/>
  <c r="G205" i="18"/>
  <c r="H205" i="18"/>
  <c r="BB52" i="18"/>
  <c r="BB210" i="11"/>
  <c r="BB211" i="11"/>
  <c r="BB62" i="18"/>
  <c r="BB381" i="11"/>
  <c r="BB380" i="11"/>
  <c r="BB51" i="18"/>
  <c r="BB194" i="11"/>
  <c r="BB193" i="11"/>
  <c r="BC164" i="11"/>
  <c r="BC167" i="11" s="1"/>
  <c r="BD163" i="11" s="1"/>
  <c r="R166" i="11"/>
  <c r="BC317" i="11"/>
  <c r="R319" i="11"/>
  <c r="AR34" i="9"/>
  <c r="BB21" i="11"/>
  <c r="BA16" i="11"/>
  <c r="BA24" i="7" s="1"/>
  <c r="BA23" i="7" s="1"/>
  <c r="AR12" i="9" s="1"/>
  <c r="BB41" i="11"/>
  <c r="BB42" i="18"/>
  <c r="BB40" i="11"/>
  <c r="AZ18" i="18"/>
  <c r="Q19" i="18"/>
  <c r="Q18" i="18" s="1"/>
  <c r="AZ20" i="7"/>
  <c r="F236" i="18"/>
  <c r="G236" i="18"/>
  <c r="H236" i="18"/>
  <c r="F239" i="18"/>
  <c r="H239" i="18"/>
  <c r="F23" i="14"/>
  <c r="G23" i="14"/>
  <c r="H23" i="14"/>
  <c r="BB60" i="18"/>
  <c r="BB346" i="11"/>
  <c r="BB347" i="11"/>
  <c r="BC62" i="11"/>
  <c r="R64" i="11"/>
  <c r="BC266" i="11"/>
  <c r="R268" i="11"/>
  <c r="F219" i="18"/>
  <c r="G219" i="18"/>
  <c r="H219" i="18"/>
  <c r="BC419" i="11"/>
  <c r="R421" i="11"/>
  <c r="BC198" i="11"/>
  <c r="R200" i="11"/>
  <c r="BB142" i="11"/>
  <c r="BB143" i="11"/>
  <c r="BB48" i="18"/>
  <c r="BC28" i="11"/>
  <c r="BC31" i="11" s="1"/>
  <c r="BD27" i="11" s="1"/>
  <c r="R30" i="11"/>
  <c r="BB398" i="11"/>
  <c r="BB397" i="11"/>
  <c r="BB63" i="18"/>
  <c r="L34" i="20"/>
  <c r="M31" i="20" s="1"/>
  <c r="AL33" i="19"/>
  <c r="AV21" i="8"/>
  <c r="AV11" i="8" s="1"/>
  <c r="BD80" i="11"/>
  <c r="BD131" i="11"/>
  <c r="BD335" i="11"/>
  <c r="BD403" i="11"/>
  <c r="BD46" i="11"/>
  <c r="BD199" i="11"/>
  <c r="BD148" i="11"/>
  <c r="BD233" i="11"/>
  <c r="BD250" i="11"/>
  <c r="BD97" i="11"/>
  <c r="BD114" i="11"/>
  <c r="BD216" i="11"/>
  <c r="BD29" i="11"/>
  <c r="BD182" i="11"/>
  <c r="BD352" i="11"/>
  <c r="BD420" i="11"/>
  <c r="BD437" i="11"/>
  <c r="BD301" i="11"/>
  <c r="BD369" i="11"/>
  <c r="BD386" i="11"/>
  <c r="BD267" i="11"/>
  <c r="BD165" i="11"/>
  <c r="BD284" i="11"/>
  <c r="BD318" i="11"/>
  <c r="BD63" i="11"/>
  <c r="CH17" i="20" l="1"/>
  <c r="AB120" i="10"/>
  <c r="CG15" i="20"/>
  <c r="AB16" i="20"/>
  <c r="AB124" i="10"/>
  <c r="AB123" i="10"/>
  <c r="AB114" i="10"/>
  <c r="CD169" i="10"/>
  <c r="CD172" i="10" s="1"/>
  <c r="CD12" i="8" s="1"/>
  <c r="AA12" i="8" s="1"/>
  <c r="AA57" i="20"/>
  <c r="AB113" i="10"/>
  <c r="AB118" i="10"/>
  <c r="BB331" i="11"/>
  <c r="BC327" i="11" s="1"/>
  <c r="BB314" i="11"/>
  <c r="BC310" i="11" s="1"/>
  <c r="BD103" i="25"/>
  <c r="BD100" i="25"/>
  <c r="BD123" i="25"/>
  <c r="BC45" i="19"/>
  <c r="BD108" i="25"/>
  <c r="AB11" i="14"/>
  <c r="BA93" i="18"/>
  <c r="BA19" i="18" s="1"/>
  <c r="BD102" i="25"/>
  <c r="BD116" i="25"/>
  <c r="BD101" i="25"/>
  <c r="BD111" i="25"/>
  <c r="BD110" i="25"/>
  <c r="BE106" i="25"/>
  <c r="BE107" i="25"/>
  <c r="BE108" i="25"/>
  <c r="BE109" i="25"/>
  <c r="BE99" i="25"/>
  <c r="BE100" i="25"/>
  <c r="BE101" i="25"/>
  <c r="BE103" i="25"/>
  <c r="BE105" i="25"/>
  <c r="BE120" i="25"/>
  <c r="BE121" i="25"/>
  <c r="BE122" i="25"/>
  <c r="BE114" i="25"/>
  <c r="BE111" i="25"/>
  <c r="BE116" i="25"/>
  <c r="BE112" i="25"/>
  <c r="BE117" i="25"/>
  <c r="BE104" i="25"/>
  <c r="BE119" i="25"/>
  <c r="BE113" i="25"/>
  <c r="BE123" i="25"/>
  <c r="BE118" i="25"/>
  <c r="BE110" i="25"/>
  <c r="BE115" i="25"/>
  <c r="BD120" i="25"/>
  <c r="BD114" i="25"/>
  <c r="BD99" i="25"/>
  <c r="BE102" i="25"/>
  <c r="BD119" i="25"/>
  <c r="BD122" i="25"/>
  <c r="BD109" i="25"/>
  <c r="BD118" i="25"/>
  <c r="BD121" i="25"/>
  <c r="BD115" i="25"/>
  <c r="BD105" i="25"/>
  <c r="BD107" i="25"/>
  <c r="BD113" i="25"/>
  <c r="BD106" i="25"/>
  <c r="BD117" i="25"/>
  <c r="BD104" i="25"/>
  <c r="BD112" i="25"/>
  <c r="AZ28" i="6"/>
  <c r="J23" i="22" s="1"/>
  <c r="CE42" i="20"/>
  <c r="CE50" i="20" s="1"/>
  <c r="CD52" i="7"/>
  <c r="AA52" i="7" s="1"/>
  <c r="AC14" i="12"/>
  <c r="CF34" i="16"/>
  <c r="CF35" i="16" s="1"/>
  <c r="CG32" i="16" s="1"/>
  <c r="CJ114" i="13"/>
  <c r="CI167" i="13"/>
  <c r="CI28" i="13" s="1"/>
  <c r="CI160" i="18" s="1"/>
  <c r="CI187" i="18" s="1"/>
  <c r="CI161" i="14"/>
  <c r="CI22" i="14" s="1"/>
  <c r="CI211" i="18" s="1"/>
  <c r="CI238" i="18" s="1"/>
  <c r="CJ135" i="14"/>
  <c r="BW46" i="9"/>
  <c r="CJ21" i="15"/>
  <c r="CJ25" i="15" s="1"/>
  <c r="CI26" i="7"/>
  <c r="CH32" i="6"/>
  <c r="AB24" i="18"/>
  <c r="CG22" i="7"/>
  <c r="AB22" i="7" s="1"/>
  <c r="CF27" i="7"/>
  <c r="CG29" i="15"/>
  <c r="CJ157" i="14"/>
  <c r="CJ18" i="14" s="1"/>
  <c r="CJ207" i="18" s="1"/>
  <c r="CJ234" i="18" s="1"/>
  <c r="CK131" i="14"/>
  <c r="CJ105" i="13"/>
  <c r="CI158" i="13"/>
  <c r="CI19" i="13" s="1"/>
  <c r="CI151" i="18" s="1"/>
  <c r="CI178" i="18" s="1"/>
  <c r="AB14" i="10"/>
  <c r="CH54" i="10"/>
  <c r="CH66" i="10"/>
  <c r="CH51" i="10"/>
  <c r="CH79" i="10"/>
  <c r="AB79" i="10"/>
  <c r="CI36" i="7"/>
  <c r="CJ13" i="19"/>
  <c r="CJ16" i="19" s="1"/>
  <c r="CG230" i="18"/>
  <c r="AB230" i="18" s="1"/>
  <c r="AB203" i="18"/>
  <c r="CJ129" i="14"/>
  <c r="CI155" i="14"/>
  <c r="CI16" i="14" s="1"/>
  <c r="CI205" i="18" s="1"/>
  <c r="CI232" i="18" s="1"/>
  <c r="AB122" i="10"/>
  <c r="CG232" i="18"/>
  <c r="AB232" i="18" s="1"/>
  <c r="AB205" i="18"/>
  <c r="Y58" i="22"/>
  <c r="CI28" i="12"/>
  <c r="CI29" i="12"/>
  <c r="CI32" i="6"/>
  <c r="CG180" i="18"/>
  <c r="AB180" i="18" s="1"/>
  <c r="AB153" i="18"/>
  <c r="CH150" i="18"/>
  <c r="AB110" i="10"/>
  <c r="CH215" i="18"/>
  <c r="CH246" i="18"/>
  <c r="CF29" i="15"/>
  <c r="CF30" i="15" s="1"/>
  <c r="CE27" i="7"/>
  <c r="CG184" i="18"/>
  <c r="AB184" i="18" s="1"/>
  <c r="AB157" i="18"/>
  <c r="CJ121" i="13"/>
  <c r="CI174" i="13"/>
  <c r="CI35" i="13" s="1"/>
  <c r="CI167" i="18" s="1"/>
  <c r="CI194" i="18" s="1"/>
  <c r="CH21" i="18"/>
  <c r="CH30" i="18"/>
  <c r="CI103" i="18"/>
  <c r="CI107" i="18" s="1"/>
  <c r="BP49" i="9"/>
  <c r="CH182" i="18"/>
  <c r="CK116" i="12"/>
  <c r="CJ27" i="12"/>
  <c r="CH156" i="18"/>
  <c r="CI144" i="18"/>
  <c r="CJ141" i="14"/>
  <c r="CI167" i="14"/>
  <c r="CI28" i="14" s="1"/>
  <c r="CI217" i="18" s="1"/>
  <c r="CI244" i="18" s="1"/>
  <c r="CH168" i="18"/>
  <c r="CG242" i="18"/>
  <c r="AB242" i="18" s="1"/>
  <c r="AB215" i="18"/>
  <c r="CH164" i="18"/>
  <c r="CK31" i="10"/>
  <c r="CJ40" i="10"/>
  <c r="CE26" i="6"/>
  <c r="CE30" i="15"/>
  <c r="CB20" i="18"/>
  <c r="CC96" i="18"/>
  <c r="CC100" i="18" s="1"/>
  <c r="CB29" i="18"/>
  <c r="CF13" i="20"/>
  <c r="CF19" i="20" s="1"/>
  <c r="CE29" i="7"/>
  <c r="CE49" i="7"/>
  <c r="CH167" i="18"/>
  <c r="CJ152" i="13"/>
  <c r="CJ13" i="13" s="1"/>
  <c r="CJ145" i="18" s="1"/>
  <c r="CJ172" i="18" s="1"/>
  <c r="CK99" i="13"/>
  <c r="CJ112" i="13"/>
  <c r="CI165" i="13"/>
  <c r="CI26" i="13" s="1"/>
  <c r="CI158" i="18" s="1"/>
  <c r="CI185" i="18" s="1"/>
  <c r="AB111" i="10"/>
  <c r="CG186" i="18"/>
  <c r="AB186" i="18" s="1"/>
  <c r="AB159" i="18"/>
  <c r="CJ110" i="13"/>
  <c r="CI163" i="13"/>
  <c r="CI24" i="13" s="1"/>
  <c r="CI156" i="18" s="1"/>
  <c r="CI183" i="18" s="1"/>
  <c r="CK98" i="13"/>
  <c r="CJ151" i="13"/>
  <c r="CJ12" i="13" s="1"/>
  <c r="AC12" i="13" s="1"/>
  <c r="CH217" i="18"/>
  <c r="CJ122" i="13"/>
  <c r="CI175" i="13"/>
  <c r="CI36" i="13" s="1"/>
  <c r="CI168" i="18" s="1"/>
  <c r="CI195" i="18" s="1"/>
  <c r="AA50" i="20"/>
  <c r="AB42" i="20" s="1"/>
  <c r="CH208" i="18"/>
  <c r="CI171" i="13"/>
  <c r="CI32" i="13" s="1"/>
  <c r="CI164" i="18" s="1"/>
  <c r="CI191" i="18" s="1"/>
  <c r="CJ118" i="13"/>
  <c r="AB117" i="10"/>
  <c r="CE171" i="10"/>
  <c r="CE170" i="10"/>
  <c r="CH211" i="18"/>
  <c r="CH52" i="10"/>
  <c r="CG177" i="18"/>
  <c r="AB177" i="18" s="1"/>
  <c r="AB150" i="18"/>
  <c r="CK29" i="10"/>
  <c r="CJ38" i="10"/>
  <c r="CJ157" i="10" s="1"/>
  <c r="CH146" i="18"/>
  <c r="CH175" i="18"/>
  <c r="CH239" i="18"/>
  <c r="BD39" i="19"/>
  <c r="CI153" i="14"/>
  <c r="CI14" i="14" s="1"/>
  <c r="CI203" i="18" s="1"/>
  <c r="CI230" i="18" s="1"/>
  <c r="CJ127" i="14"/>
  <c r="CH63" i="10"/>
  <c r="CH75" i="10"/>
  <c r="H20" i="18"/>
  <c r="Z20" i="18"/>
  <c r="CH38" i="6"/>
  <c r="BZ17" i="16"/>
  <c r="CH233" i="18"/>
  <c r="AA23" i="18"/>
  <c r="CD21" i="7"/>
  <c r="AA21" i="7" s="1"/>
  <c r="CH158" i="18"/>
  <c r="CJ162" i="13"/>
  <c r="CJ23" i="13" s="1"/>
  <c r="CJ155" i="18" s="1"/>
  <c r="CJ182" i="18" s="1"/>
  <c r="CK109" i="13"/>
  <c r="CH149" i="18"/>
  <c r="CB17" i="8"/>
  <c r="AB119" i="10"/>
  <c r="CK133" i="14"/>
  <c r="CJ159" i="14"/>
  <c r="CJ20" i="14" s="1"/>
  <c r="CH157" i="18"/>
  <c r="CJ132" i="14"/>
  <c r="CI158" i="14"/>
  <c r="CI19" i="14" s="1"/>
  <c r="CI208" i="18" s="1"/>
  <c r="CI235" i="18" s="1"/>
  <c r="CG143" i="18"/>
  <c r="AB143" i="18" s="1"/>
  <c r="CH151" i="18"/>
  <c r="CK101" i="13"/>
  <c r="CJ154" i="13"/>
  <c r="CJ15" i="13" s="1"/>
  <c r="CJ147" i="18" s="1"/>
  <c r="CJ174" i="18" s="1"/>
  <c r="CK102" i="13"/>
  <c r="CJ155" i="13"/>
  <c r="CJ16" i="13" s="1"/>
  <c r="CD25" i="18"/>
  <c r="AA25" i="18" s="1"/>
  <c r="CD34" i="18"/>
  <c r="AA34" i="18" s="1"/>
  <c r="CE142" i="18"/>
  <c r="CE196" i="18" s="1"/>
  <c r="CG63" i="20"/>
  <c r="CG169" i="18" s="1"/>
  <c r="CG33" i="6"/>
  <c r="CI201" i="18"/>
  <c r="CH221" i="18"/>
  <c r="AB115" i="10"/>
  <c r="BC32" i="8"/>
  <c r="R32" i="8" s="1"/>
  <c r="R41" i="19"/>
  <c r="Z58" i="22"/>
  <c r="CI22" i="12"/>
  <c r="CI38" i="6" s="1"/>
  <c r="CI21" i="12"/>
  <c r="CH64" i="10"/>
  <c r="CH71" i="10"/>
  <c r="CH65" i="10"/>
  <c r="CH231" i="18"/>
  <c r="CH243" i="18"/>
  <c r="Z29" i="18"/>
  <c r="H29" i="18"/>
  <c r="CE32" i="18"/>
  <c r="CE46" i="7" s="1"/>
  <c r="CF117" i="18"/>
  <c r="CF139" i="18" s="1"/>
  <c r="CE23" i="18"/>
  <c r="CE21" i="7" s="1"/>
  <c r="CE13" i="15"/>
  <c r="CE17" i="15" s="1"/>
  <c r="CD25" i="7"/>
  <c r="AA25" i="7" s="1"/>
  <c r="CH236" i="18"/>
  <c r="AB121" i="10"/>
  <c r="CI156" i="13"/>
  <c r="CI17" i="13" s="1"/>
  <c r="CI149" i="18" s="1"/>
  <c r="CI176" i="18" s="1"/>
  <c r="CJ103" i="13"/>
  <c r="CH202" i="18"/>
  <c r="CG241" i="18"/>
  <c r="AB241" i="18" s="1"/>
  <c r="AB214" i="18"/>
  <c r="CJ111" i="13"/>
  <c r="CI164" i="13"/>
  <c r="CI25" i="13" s="1"/>
  <c r="CI157" i="18" s="1"/>
  <c r="CI184" i="18" s="1"/>
  <c r="CH163" i="18"/>
  <c r="CH222" i="18"/>
  <c r="CB167" i="10"/>
  <c r="CB173" i="10" s="1"/>
  <c r="CA19" i="7"/>
  <c r="Z19" i="7" s="1"/>
  <c r="H19" i="7" s="1"/>
  <c r="CH220" i="18"/>
  <c r="CK28" i="10"/>
  <c r="CJ37" i="10"/>
  <c r="AB129" i="10"/>
  <c r="BH24" i="17"/>
  <c r="BH25" i="17" s="1"/>
  <c r="CK32" i="10"/>
  <c r="CJ41" i="10"/>
  <c r="CJ160" i="10" s="1"/>
  <c r="BC46" i="19"/>
  <c r="R45" i="19"/>
  <c r="CH203" i="18"/>
  <c r="L57" i="22"/>
  <c r="CH14" i="10"/>
  <c r="N57" i="22" s="1"/>
  <c r="CH143" i="10"/>
  <c r="CH160" i="18"/>
  <c r="CJ151" i="14"/>
  <c r="CJ12" i="14" s="1"/>
  <c r="CK125" i="14"/>
  <c r="CI171" i="14"/>
  <c r="CI32" i="14" s="1"/>
  <c r="CI221" i="18" s="1"/>
  <c r="CI248" i="18" s="1"/>
  <c r="CJ145" i="14"/>
  <c r="CK140" i="14"/>
  <c r="CJ166" i="14"/>
  <c r="CJ27" i="14" s="1"/>
  <c r="CJ216" i="18" s="1"/>
  <c r="CJ243" i="18" s="1"/>
  <c r="CI174" i="14"/>
  <c r="CI35" i="14" s="1"/>
  <c r="CI224" i="18" s="1"/>
  <c r="CI251" i="18" s="1"/>
  <c r="CJ148" i="14"/>
  <c r="CK171" i="12"/>
  <c r="CJ20" i="12"/>
  <c r="CG248" i="18"/>
  <c r="AB248" i="18" s="1"/>
  <c r="AB221" i="18"/>
  <c r="CH58" i="10"/>
  <c r="CH62" i="10"/>
  <c r="CH56" i="10"/>
  <c r="AB116" i="10"/>
  <c r="CH14" i="20"/>
  <c r="AA32" i="18"/>
  <c r="CD46" i="7"/>
  <c r="AA46" i="7" s="1"/>
  <c r="CF226" i="18"/>
  <c r="CG229" i="18"/>
  <c r="AB229" i="18" s="1"/>
  <c r="AB202" i="18"/>
  <c r="CI152" i="14"/>
  <c r="CI13" i="14" s="1"/>
  <c r="CI202" i="18" s="1"/>
  <c r="CI229" i="18" s="1"/>
  <c r="CJ126" i="14"/>
  <c r="CJ117" i="13"/>
  <c r="CI170" i="13"/>
  <c r="CI31" i="13" s="1"/>
  <c r="CI163" i="18" s="1"/>
  <c r="CI190" i="18" s="1"/>
  <c r="CJ146" i="14"/>
  <c r="CI172" i="14"/>
  <c r="CI33" i="14" s="1"/>
  <c r="CI222" i="18" s="1"/>
  <c r="CI249" i="18" s="1"/>
  <c r="CH171" i="18"/>
  <c r="CK143" i="14"/>
  <c r="CJ169" i="14"/>
  <c r="CJ30" i="14" s="1"/>
  <c r="CJ219" i="18" s="1"/>
  <c r="CJ246" i="18" s="1"/>
  <c r="CJ144" i="14"/>
  <c r="CI170" i="14"/>
  <c r="CI31" i="14" s="1"/>
  <c r="CI220" i="18" s="1"/>
  <c r="CI247" i="18" s="1"/>
  <c r="BG35" i="6"/>
  <c r="BG14" i="17"/>
  <c r="CH53" i="10"/>
  <c r="CK30" i="10"/>
  <c r="CJ39" i="10"/>
  <c r="CJ158" i="10" s="1"/>
  <c r="CH11" i="14"/>
  <c r="CH174" i="18"/>
  <c r="BZ22" i="6"/>
  <c r="CH154" i="18"/>
  <c r="CH224" i="18"/>
  <c r="CH152" i="18"/>
  <c r="CH74" i="10"/>
  <c r="CH72" i="10"/>
  <c r="CH55" i="10"/>
  <c r="AB109" i="10"/>
  <c r="BP47" i="9"/>
  <c r="BY20" i="6"/>
  <c r="Q48" i="22" s="1"/>
  <c r="CG200" i="18"/>
  <c r="AB200" i="18" s="1"/>
  <c r="BW45" i="9"/>
  <c r="CI173" i="14"/>
  <c r="CI34" i="14" s="1"/>
  <c r="CI223" i="18" s="1"/>
  <c r="CI250" i="18" s="1"/>
  <c r="CJ147" i="14"/>
  <c r="CG185" i="18"/>
  <c r="AB185" i="18" s="1"/>
  <c r="AB158" i="18"/>
  <c r="CG195" i="18"/>
  <c r="AB195" i="18" s="1"/>
  <c r="AB168" i="18"/>
  <c r="CG188" i="18"/>
  <c r="AB188" i="18" s="1"/>
  <c r="AB161" i="18"/>
  <c r="CH153" i="18"/>
  <c r="BG29" i="16"/>
  <c r="BG18" i="16"/>
  <c r="CH11" i="13"/>
  <c r="CE55" i="20"/>
  <c r="CI164" i="14"/>
  <c r="CI25" i="14" s="1"/>
  <c r="CI214" i="18" s="1"/>
  <c r="CI241" i="18" s="1"/>
  <c r="CJ138" i="14"/>
  <c r="CJ120" i="13"/>
  <c r="CI173" i="13"/>
  <c r="CI34" i="13" s="1"/>
  <c r="CI166" i="18" s="1"/>
  <c r="CI193" i="18" s="1"/>
  <c r="BX43" i="9"/>
  <c r="AB32" i="6"/>
  <c r="CI91" i="10"/>
  <c r="CI98" i="10"/>
  <c r="CI88" i="10"/>
  <c r="CI96" i="10"/>
  <c r="CI102" i="10"/>
  <c r="CI83" i="10"/>
  <c r="CI34" i="10"/>
  <c r="CI103" i="10"/>
  <c r="CI94" i="10"/>
  <c r="CI80" i="10"/>
  <c r="BF72" i="25" s="1"/>
  <c r="CI97" i="10"/>
  <c r="CI104" i="10"/>
  <c r="CI85" i="10"/>
  <c r="CI82" i="10"/>
  <c r="CI154" i="10"/>
  <c r="CI153" i="10" s="1"/>
  <c r="AD58" i="22" s="1"/>
  <c r="CI90" i="10"/>
  <c r="CI87" i="10"/>
  <c r="CI81" i="10"/>
  <c r="CI89" i="10"/>
  <c r="CI95" i="10"/>
  <c r="CI101" i="10"/>
  <c r="CI99" i="10"/>
  <c r="CI100" i="10"/>
  <c r="CI84" i="10"/>
  <c r="CI86" i="10"/>
  <c r="CI92" i="10"/>
  <c r="CI93" i="10"/>
  <c r="AB126" i="10"/>
  <c r="CD99" i="18"/>
  <c r="AA97" i="18"/>
  <c r="CA76" i="16"/>
  <c r="CA77" i="16" s="1"/>
  <c r="CB74" i="16" s="1"/>
  <c r="CI161" i="13"/>
  <c r="CI22" i="13" s="1"/>
  <c r="CI154" i="18" s="1"/>
  <c r="CI181" i="18" s="1"/>
  <c r="CJ108" i="13"/>
  <c r="CK142" i="14"/>
  <c r="CJ168" i="14"/>
  <c r="CJ29" i="14" s="1"/>
  <c r="CJ218" i="18" s="1"/>
  <c r="CJ245" i="18" s="1"/>
  <c r="CF170" i="10"/>
  <c r="CF171" i="10"/>
  <c r="CI159" i="13"/>
  <c r="CI20" i="13" s="1"/>
  <c r="CI152" i="18" s="1"/>
  <c r="CI179" i="18" s="1"/>
  <c r="CJ106" i="13"/>
  <c r="CH68" i="10"/>
  <c r="CH60" i="10"/>
  <c r="CH153" i="10"/>
  <c r="AD57" i="22" s="1"/>
  <c r="CH172" i="18"/>
  <c r="CH192" i="18"/>
  <c r="CG244" i="18"/>
  <c r="AB244" i="18" s="1"/>
  <c r="AB217" i="18"/>
  <c r="BU38" i="9"/>
  <c r="AA26" i="6"/>
  <c r="AB228" i="18"/>
  <c r="CH159" i="18"/>
  <c r="CG64" i="20"/>
  <c r="CG226" i="18" s="1"/>
  <c r="CG39" i="6"/>
  <c r="BX45" i="9" s="1"/>
  <c r="CH223" i="18"/>
  <c r="CK27" i="10"/>
  <c r="CJ36" i="10"/>
  <c r="CG237" i="18"/>
  <c r="AB237" i="18" s="1"/>
  <c r="AB210" i="18"/>
  <c r="CJ107" i="13"/>
  <c r="CI160" i="13"/>
  <c r="CI21" i="13" s="1"/>
  <c r="CI153" i="18" s="1"/>
  <c r="CI180" i="18" s="1"/>
  <c r="S14" i="16"/>
  <c r="BF13" i="7"/>
  <c r="CI57" i="16"/>
  <c r="CI60" i="16" s="1"/>
  <c r="CH20" i="16"/>
  <c r="CH14" i="7" s="1"/>
  <c r="S31" i="6"/>
  <c r="CJ116" i="13"/>
  <c r="CI169" i="13"/>
  <c r="CI30" i="13" s="1"/>
  <c r="CI162" i="18" s="1"/>
  <c r="CI189" i="18" s="1"/>
  <c r="CH214" i="18"/>
  <c r="AB11" i="13"/>
  <c r="CH73" i="10"/>
  <c r="CH228" i="18"/>
  <c r="CH166" i="18"/>
  <c r="AA62" i="20"/>
  <c r="CD98" i="18"/>
  <c r="AA98" i="18" s="1"/>
  <c r="CH24" i="18"/>
  <c r="CH22" i="7" s="1"/>
  <c r="CH33" i="18"/>
  <c r="CH47" i="7" s="1"/>
  <c r="CI258" i="18"/>
  <c r="CI266" i="18" s="1"/>
  <c r="CI163" i="14"/>
  <c r="CI24" i="14" s="1"/>
  <c r="CI213" i="18" s="1"/>
  <c r="CI240" i="18" s="1"/>
  <c r="CJ137" i="14"/>
  <c r="CF26" i="6"/>
  <c r="BW38" i="9" s="1"/>
  <c r="AA35" i="16"/>
  <c r="AB32" i="16" s="1"/>
  <c r="CJ162" i="14"/>
  <c r="CJ23" i="14" s="1"/>
  <c r="CK136" i="14"/>
  <c r="CK119" i="13"/>
  <c r="CJ172" i="13"/>
  <c r="CJ33" i="13" s="1"/>
  <c r="CJ165" i="18" s="1"/>
  <c r="CJ192" i="18" s="1"/>
  <c r="CH69" i="10"/>
  <c r="CH57" i="10"/>
  <c r="CH61" i="10"/>
  <c r="K56" i="22"/>
  <c r="M56" i="22" s="1"/>
  <c r="CG141" i="10"/>
  <c r="CG162" i="10"/>
  <c r="AE56" i="22" s="1"/>
  <c r="CH234" i="18"/>
  <c r="BX44" i="9"/>
  <c r="AB38" i="6"/>
  <c r="X59" i="22"/>
  <c r="CJ15" i="12"/>
  <c r="CJ14" i="12"/>
  <c r="CD60" i="20"/>
  <c r="CD111" i="18"/>
  <c r="AA30" i="15"/>
  <c r="CJ113" i="13"/>
  <c r="CI166" i="13"/>
  <c r="CI27" i="13" s="1"/>
  <c r="CI159" i="18" s="1"/>
  <c r="CI186" i="18" s="1"/>
  <c r="CH210" i="18"/>
  <c r="CK130" i="14"/>
  <c r="CJ156" i="14"/>
  <c r="CJ17" i="14" s="1"/>
  <c r="S29" i="16"/>
  <c r="T26" i="16" s="1"/>
  <c r="CG235" i="18"/>
  <c r="AB235" i="18" s="1"/>
  <c r="AB208" i="18"/>
  <c r="CH161" i="18"/>
  <c r="CG14" i="7"/>
  <c r="AB14" i="7" s="1"/>
  <c r="AB20" i="16"/>
  <c r="CH162" i="18"/>
  <c r="CG176" i="18"/>
  <c r="AB176" i="18" s="1"/>
  <c r="AB149" i="18"/>
  <c r="AB112" i="10"/>
  <c r="AB131" i="10"/>
  <c r="CJ100" i="13"/>
  <c r="CI153" i="13"/>
  <c r="CI14" i="13" s="1"/>
  <c r="CI146" i="18" s="1"/>
  <c r="CI173" i="18" s="1"/>
  <c r="BZ42" i="9"/>
  <c r="CA40" i="16"/>
  <c r="CA17" i="16" s="1"/>
  <c r="CA34" i="6" s="1"/>
  <c r="CF169" i="18"/>
  <c r="CA22" i="18"/>
  <c r="CA31" i="18"/>
  <c r="CB110" i="18"/>
  <c r="CB114" i="18" s="1"/>
  <c r="CJ25" i="10"/>
  <c r="CK26" i="10"/>
  <c r="CJ13" i="10"/>
  <c r="V59" i="22" s="1"/>
  <c r="CJ35" i="10"/>
  <c r="AB125" i="10"/>
  <c r="AB33" i="18"/>
  <c r="CG47" i="7"/>
  <c r="AB47" i="7" s="1"/>
  <c r="CH213" i="18"/>
  <c r="CF97" i="18"/>
  <c r="CF99" i="18" s="1"/>
  <c r="CF15" i="8" s="1"/>
  <c r="CF62" i="20"/>
  <c r="CF98" i="18" s="1"/>
  <c r="CH245" i="18"/>
  <c r="CH67" i="10"/>
  <c r="CH59" i="10"/>
  <c r="CH70" i="10"/>
  <c r="CG50" i="10"/>
  <c r="AB51" i="10"/>
  <c r="BO49" i="9"/>
  <c r="Y34" i="6"/>
  <c r="CJ154" i="14"/>
  <c r="CJ15" i="14" s="1"/>
  <c r="CK128" i="14"/>
  <c r="CL62" i="12"/>
  <c r="CK13" i="12"/>
  <c r="CH205" i="18"/>
  <c r="CJ134" i="14"/>
  <c r="CI160" i="14"/>
  <c r="CI21" i="14" s="1"/>
  <c r="CI210" i="18" s="1"/>
  <c r="CI237" i="18" s="1"/>
  <c r="BF40" i="6"/>
  <c r="BF15" i="16"/>
  <c r="AW17" i="9" s="1"/>
  <c r="S18" i="16"/>
  <c r="CJ104" i="13"/>
  <c r="CI157" i="13"/>
  <c r="CI18" i="13" s="1"/>
  <c r="CI150" i="18" s="1"/>
  <c r="CI177" i="18" s="1"/>
  <c r="CJ115" i="13"/>
  <c r="CI168" i="13"/>
  <c r="CI29" i="13" s="1"/>
  <c r="CI161" i="18" s="1"/>
  <c r="CI188" i="18" s="1"/>
  <c r="CI165" i="14"/>
  <c r="CI26" i="14" s="1"/>
  <c r="CI215" i="18" s="1"/>
  <c r="CI242" i="18" s="1"/>
  <c r="CJ139" i="14"/>
  <c r="CE97" i="18"/>
  <c r="CE62" i="20"/>
  <c r="CE98" i="18" s="1"/>
  <c r="CE199" i="18"/>
  <c r="CE253" i="18" s="1"/>
  <c r="CD26" i="18"/>
  <c r="AA26" i="18" s="1"/>
  <c r="CD35" i="18"/>
  <c r="AA35" i="18" s="1"/>
  <c r="CA31" i="17"/>
  <c r="CA32" i="17" s="1"/>
  <c r="CB29" i="17" s="1"/>
  <c r="BB229" i="11"/>
  <c r="BC225" i="11" s="1"/>
  <c r="BB365" i="11"/>
  <c r="BC361" i="11" s="1"/>
  <c r="BB263" i="11"/>
  <c r="BC259" i="11" s="1"/>
  <c r="BB127" i="11"/>
  <c r="BC123" i="11" s="1"/>
  <c r="BB110" i="11"/>
  <c r="BC106" i="11" s="1"/>
  <c r="BB144" i="11"/>
  <c r="BC140" i="11" s="1"/>
  <c r="BB348" i="11"/>
  <c r="BC344" i="11" s="1"/>
  <c r="BB212" i="11"/>
  <c r="BC208" i="11" s="1"/>
  <c r="BB246" i="11"/>
  <c r="BC242" i="11" s="1"/>
  <c r="BB76" i="11"/>
  <c r="BC72" i="11" s="1"/>
  <c r="BA17" i="6"/>
  <c r="BA28" i="6" s="1"/>
  <c r="J24" i="22" s="1"/>
  <c r="P24" i="22"/>
  <c r="BB297" i="11"/>
  <c r="BC293" i="11" s="1"/>
  <c r="BB178" i="11"/>
  <c r="BC174" i="11" s="1"/>
  <c r="BB416" i="11"/>
  <c r="BC412" i="11" s="1"/>
  <c r="BB93" i="11"/>
  <c r="BC89" i="11" s="1"/>
  <c r="BD319" i="11"/>
  <c r="BB87" i="18"/>
  <c r="BB84" i="18"/>
  <c r="BC73" i="11"/>
  <c r="BC82" i="11"/>
  <c r="BD78" i="11" s="1"/>
  <c r="R79" i="11"/>
  <c r="BC90" i="11"/>
  <c r="BC99" i="11"/>
  <c r="BD95" i="11" s="1"/>
  <c r="R96" i="11"/>
  <c r="BD285" i="11"/>
  <c r="BD30" i="11"/>
  <c r="BD336" i="11"/>
  <c r="BB89" i="18"/>
  <c r="AL23" i="20"/>
  <c r="AK50" i="7"/>
  <c r="AK30" i="7"/>
  <c r="BC243" i="11"/>
  <c r="BC252" i="11"/>
  <c r="BD248" i="11" s="1"/>
  <c r="R249" i="11"/>
  <c r="AW71" i="20"/>
  <c r="AW24" i="8"/>
  <c r="P67" i="20"/>
  <c r="BB59" i="20"/>
  <c r="BC175" i="11"/>
  <c r="R181" i="11"/>
  <c r="BC184" i="11"/>
  <c r="BD180" i="11" s="1"/>
  <c r="AL23" i="8"/>
  <c r="M25" i="20"/>
  <c r="BB71" i="18"/>
  <c r="BC209" i="11"/>
  <c r="R215" i="11"/>
  <c r="BB85" i="18"/>
  <c r="BB14" i="11"/>
  <c r="AK56" i="6"/>
  <c r="I8" i="22" s="1"/>
  <c r="AK54" i="6"/>
  <c r="L53" i="6"/>
  <c r="BB72" i="18"/>
  <c r="BC141" i="11"/>
  <c r="R147" i="11"/>
  <c r="BD183" i="11"/>
  <c r="BC56" i="11"/>
  <c r="BC65" i="11"/>
  <c r="BD61" i="11" s="1"/>
  <c r="R62" i="11"/>
  <c r="BC158" i="11"/>
  <c r="R164" i="11"/>
  <c r="BC107" i="11"/>
  <c r="R113" i="11"/>
  <c r="BC294" i="11"/>
  <c r="R300" i="11"/>
  <c r="Q18" i="6"/>
  <c r="Q28" i="6"/>
  <c r="BD268" i="11"/>
  <c r="BC192" i="11"/>
  <c r="R198" i="11"/>
  <c r="Q45" i="7"/>
  <c r="Q44" i="7" s="1"/>
  <c r="AZ44" i="7"/>
  <c r="AQ15" i="9" s="1"/>
  <c r="BD98" i="11"/>
  <c r="BB92" i="18"/>
  <c r="BD251" i="11"/>
  <c r="BC413" i="11"/>
  <c r="BC422" i="11"/>
  <c r="BD418" i="11" s="1"/>
  <c r="R419" i="11"/>
  <c r="BB25" i="11"/>
  <c r="BB15" i="11"/>
  <c r="BC201" i="11"/>
  <c r="BD197" i="11" s="1"/>
  <c r="L17" i="7"/>
  <c r="BB70" i="18"/>
  <c r="BB86" i="18"/>
  <c r="BC379" i="11"/>
  <c r="R385" i="11"/>
  <c r="BC388" i="11"/>
  <c r="BD384" i="11" s="1"/>
  <c r="BA13" i="18"/>
  <c r="BA14" i="8"/>
  <c r="BC345" i="11"/>
  <c r="R351" i="11"/>
  <c r="BB280" i="11"/>
  <c r="BC276" i="11" s="1"/>
  <c r="BD370" i="11"/>
  <c r="BD81" i="11"/>
  <c r="AL34" i="19"/>
  <c r="AL35" i="19" s="1"/>
  <c r="AM32" i="19" s="1"/>
  <c r="AL49" i="6"/>
  <c r="U9" i="22" s="1"/>
  <c r="BD302" i="11"/>
  <c r="BC430" i="11"/>
  <c r="BC439" i="11"/>
  <c r="BD435" i="11" s="1"/>
  <c r="R436" i="11"/>
  <c r="BC218" i="11"/>
  <c r="BD214" i="11" s="1"/>
  <c r="BB68" i="18"/>
  <c r="BB40" i="18"/>
  <c r="BC124" i="11"/>
  <c r="BC133" i="11"/>
  <c r="BD129" i="11" s="1"/>
  <c r="R130" i="11"/>
  <c r="AZ43" i="6"/>
  <c r="W23" i="22" s="1"/>
  <c r="AR39" i="9"/>
  <c r="AR33" i="9" s="1"/>
  <c r="AB24" i="22" s="1"/>
  <c r="BD404" i="11"/>
  <c r="BC311" i="11"/>
  <c r="BC320" i="11"/>
  <c r="BD316" i="11" s="1"/>
  <c r="R317" i="11"/>
  <c r="BD166" i="11"/>
  <c r="BB69" i="18"/>
  <c r="F200" i="18"/>
  <c r="G200" i="18"/>
  <c r="H200" i="18"/>
  <c r="BB83" i="18"/>
  <c r="BD387" i="11"/>
  <c r="BD234" i="11"/>
  <c r="BC22" i="11"/>
  <c r="R28" i="11"/>
  <c r="BB78" i="18"/>
  <c r="BB77" i="18"/>
  <c r="BD438" i="11"/>
  <c r="BD149" i="11"/>
  <c r="Q20" i="7"/>
  <c r="Q18" i="7" s="1"/>
  <c r="AZ18" i="7"/>
  <c r="AQ13" i="9" s="1"/>
  <c r="BB79" i="18"/>
  <c r="BB195" i="11"/>
  <c r="BC191" i="11" s="1"/>
  <c r="BB73" i="18"/>
  <c r="BB59" i="11"/>
  <c r="BC55" i="11" s="1"/>
  <c r="BC226" i="11"/>
  <c r="R232" i="11"/>
  <c r="BC362" i="11"/>
  <c r="R368" i="11"/>
  <c r="BC277" i="11"/>
  <c r="R283" i="11"/>
  <c r="BC286" i="11"/>
  <c r="BD282" i="11" s="1"/>
  <c r="BD217" i="11"/>
  <c r="BB382" i="11"/>
  <c r="BC378" i="11" s="1"/>
  <c r="BD421" i="11"/>
  <c r="BB75" i="18"/>
  <c r="F226" i="18"/>
  <c r="G226" i="18"/>
  <c r="H226" i="18"/>
  <c r="BB80" i="18"/>
  <c r="BB161" i="11"/>
  <c r="BC157" i="11" s="1"/>
  <c r="G202" i="18"/>
  <c r="H202" i="18"/>
  <c r="BA16" i="18"/>
  <c r="BC328" i="11"/>
  <c r="R334" i="11"/>
  <c r="BC337" i="11"/>
  <c r="BD333" i="11" s="1"/>
  <c r="BD132" i="11"/>
  <c r="L29" i="20"/>
  <c r="M23" i="20" s="1"/>
  <c r="BD115" i="11"/>
  <c r="BD200" i="11"/>
  <c r="BC260" i="11"/>
  <c r="R266" i="11"/>
  <c r="BC269" i="11"/>
  <c r="BD265" i="11" s="1"/>
  <c r="BD64" i="11"/>
  <c r="BD353" i="11"/>
  <c r="BD47" i="11"/>
  <c r="BB399" i="11"/>
  <c r="BC395" i="11" s="1"/>
  <c r="BB90" i="18"/>
  <c r="F64" i="20"/>
  <c r="G64" i="20"/>
  <c r="H64" i="20"/>
  <c r="BB91" i="18"/>
  <c r="BB81" i="18"/>
  <c r="BC396" i="11"/>
  <c r="R402" i="11"/>
  <c r="BC39" i="11"/>
  <c r="R45" i="11"/>
  <c r="BC48" i="11"/>
  <c r="BD44" i="11" s="1"/>
  <c r="BB82" i="18"/>
  <c r="BB74" i="18"/>
  <c r="BB88" i="18"/>
  <c r="BB433" i="11"/>
  <c r="BC429" i="11" s="1"/>
  <c r="BB76" i="18"/>
  <c r="BB42" i="11"/>
  <c r="BC38" i="11" s="1"/>
  <c r="AC17" i="20" l="1"/>
  <c r="CH15" i="20"/>
  <c r="CH22" i="8" s="1"/>
  <c r="CG22" i="8"/>
  <c r="AB22" i="8" s="1"/>
  <c r="AB15" i="20"/>
  <c r="AB19" i="20" s="1"/>
  <c r="AC13" i="20" s="1"/>
  <c r="AC207" i="18"/>
  <c r="AC18" i="14"/>
  <c r="BA28" i="18"/>
  <c r="BA27" i="18" s="1"/>
  <c r="BB39" i="18"/>
  <c r="AC145" i="18"/>
  <c r="AC174" i="18"/>
  <c r="CA41" i="16"/>
  <c r="CB38" i="16" s="1"/>
  <c r="CB40" i="16" s="1"/>
  <c r="AZ29" i="6"/>
  <c r="CI72" i="10"/>
  <c r="BF93" i="25"/>
  <c r="CI68" i="10"/>
  <c r="BF89" i="25"/>
  <c r="CI62" i="10"/>
  <c r="BF83" i="25"/>
  <c r="AB63" i="20"/>
  <c r="CI52" i="10"/>
  <c r="BF73" i="25"/>
  <c r="CI74" i="10"/>
  <c r="BF95" i="25"/>
  <c r="CI60" i="10"/>
  <c r="BF81" i="25"/>
  <c r="CI64" i="10"/>
  <c r="BF85" i="25"/>
  <c r="CI58" i="10"/>
  <c r="BF79" i="25"/>
  <c r="CI65" i="10"/>
  <c r="BF86" i="25"/>
  <c r="CI63" i="10"/>
  <c r="BF84" i="25"/>
  <c r="CI61" i="10"/>
  <c r="BF82" i="25"/>
  <c r="CI54" i="10"/>
  <c r="BF75" i="25"/>
  <c r="CI57" i="10"/>
  <c r="BF78" i="25"/>
  <c r="CI73" i="10"/>
  <c r="BF94" i="25"/>
  <c r="AB226" i="18"/>
  <c r="CI55" i="10"/>
  <c r="BF76" i="25"/>
  <c r="CI53" i="10"/>
  <c r="BF74" i="25"/>
  <c r="CI67" i="10"/>
  <c r="BF88" i="25"/>
  <c r="CI66" i="10"/>
  <c r="BF87" i="25"/>
  <c r="CI56" i="10"/>
  <c r="BF77" i="25"/>
  <c r="CI71" i="10"/>
  <c r="BF92" i="25"/>
  <c r="CI59" i="10"/>
  <c r="BF80" i="25"/>
  <c r="CI70" i="10"/>
  <c r="BF91" i="25"/>
  <c r="CI75" i="10"/>
  <c r="BF96" i="25"/>
  <c r="CI69" i="10"/>
  <c r="BF90" i="25"/>
  <c r="AC13" i="13"/>
  <c r="AC15" i="13"/>
  <c r="AC29" i="14"/>
  <c r="AC147" i="18"/>
  <c r="AC218" i="18"/>
  <c r="AC172" i="18"/>
  <c r="CG34" i="16"/>
  <c r="CG35" i="16" s="1"/>
  <c r="CH32" i="16" s="1"/>
  <c r="CI79" i="10"/>
  <c r="CI51" i="10"/>
  <c r="CE99" i="18"/>
  <c r="S15" i="16"/>
  <c r="CM62" i="12"/>
  <c r="CM13" i="12" s="1"/>
  <c r="CL13" i="12"/>
  <c r="CB31" i="18"/>
  <c r="CB22" i="18"/>
  <c r="CC110" i="18"/>
  <c r="CC114" i="18" s="1"/>
  <c r="CJ153" i="13"/>
  <c r="CJ14" i="13" s="1"/>
  <c r="CK100" i="13"/>
  <c r="CH237" i="18"/>
  <c r="CI33" i="18"/>
  <c r="CI47" i="7" s="1"/>
  <c r="CJ258" i="18"/>
  <c r="CJ266" i="18" s="1"/>
  <c r="CI24" i="18"/>
  <c r="CI22" i="7" s="1"/>
  <c r="CF42" i="20"/>
  <c r="CF50" i="20" s="1"/>
  <c r="CE52" i="7"/>
  <c r="CH64" i="20"/>
  <c r="CH39" i="6"/>
  <c r="CJ170" i="14"/>
  <c r="CJ31" i="14" s="1"/>
  <c r="CJ220" i="18" s="1"/>
  <c r="CJ247" i="18" s="1"/>
  <c r="CK144" i="14"/>
  <c r="BC33" i="8"/>
  <c r="R33" i="8" s="1"/>
  <c r="R46" i="19"/>
  <c r="AC243" i="18"/>
  <c r="CI228" i="18"/>
  <c r="CI227" i="18" s="1"/>
  <c r="CI19" i="8" s="1"/>
  <c r="CI200" i="18"/>
  <c r="CL101" i="13"/>
  <c r="CK154" i="13"/>
  <c r="CK15" i="13" s="1"/>
  <c r="CK162" i="13"/>
  <c r="CK23" i="13" s="1"/>
  <c r="CL109" i="13"/>
  <c r="BZ34" i="6"/>
  <c r="Z17" i="16"/>
  <c r="CJ153" i="14"/>
  <c r="CJ14" i="14" s="1"/>
  <c r="CJ203" i="18" s="1"/>
  <c r="CJ230" i="18" s="1"/>
  <c r="CK127" i="14"/>
  <c r="CK151" i="13"/>
  <c r="CK12" i="13" s="1"/>
  <c r="CL98" i="13"/>
  <c r="CE60" i="20"/>
  <c r="CE112" i="18" s="1"/>
  <c r="CE111" i="18"/>
  <c r="CH195" i="18"/>
  <c r="AC155" i="18"/>
  <c r="AC219" i="18"/>
  <c r="BY43" i="9"/>
  <c r="CH238" i="18"/>
  <c r="BV38" i="9"/>
  <c r="AC246" i="18"/>
  <c r="CK105" i="13"/>
  <c r="CJ158" i="13"/>
  <c r="CJ19" i="13" s="1"/>
  <c r="CL30" i="10"/>
  <c r="CK39" i="10"/>
  <c r="CK169" i="14"/>
  <c r="CK30" i="14" s="1"/>
  <c r="CL143" i="14"/>
  <c r="CI16" i="20"/>
  <c r="CK166" i="14"/>
  <c r="CK27" i="14" s="1"/>
  <c r="CL140" i="14"/>
  <c r="CH187" i="18"/>
  <c r="CL32" i="10"/>
  <c r="CK41" i="10"/>
  <c r="CH229" i="18"/>
  <c r="CE25" i="7"/>
  <c r="CF13" i="15"/>
  <c r="CF17" i="15" s="1"/>
  <c r="AB33" i="6"/>
  <c r="BX46" i="9"/>
  <c r="CH178" i="18"/>
  <c r="CK159" i="14"/>
  <c r="CK20" i="14" s="1"/>
  <c r="CL133" i="14"/>
  <c r="BY44" i="9"/>
  <c r="CH173" i="18"/>
  <c r="CH235" i="18"/>
  <c r="CK110" i="13"/>
  <c r="CJ163" i="13"/>
  <c r="CJ24" i="13" s="1"/>
  <c r="CJ156" i="18" s="1"/>
  <c r="CJ183" i="18" s="1"/>
  <c r="CH194" i="18"/>
  <c r="CJ159" i="10"/>
  <c r="AC40" i="10"/>
  <c r="CK141" i="14"/>
  <c r="CJ167" i="14"/>
  <c r="CJ28" i="14" s="1"/>
  <c r="CJ217" i="18" s="1"/>
  <c r="CJ244" i="18" s="1"/>
  <c r="BZ43" i="9"/>
  <c r="CJ155" i="14"/>
  <c r="CJ16" i="14" s="1"/>
  <c r="CK129" i="14"/>
  <c r="K57" i="22"/>
  <c r="M57" i="22" s="1"/>
  <c r="CH141" i="10"/>
  <c r="CH162" i="10"/>
  <c r="AE57" i="22" s="1"/>
  <c r="CK157" i="14"/>
  <c r="CK18" i="14" s="1"/>
  <c r="CL131" i="14"/>
  <c r="CK21" i="15"/>
  <c r="CK25" i="15" s="1"/>
  <c r="CJ26" i="7"/>
  <c r="AC26" i="7" s="1"/>
  <c r="CJ155" i="10"/>
  <c r="AC36" i="10"/>
  <c r="CJ152" i="14"/>
  <c r="CJ13" i="14" s="1"/>
  <c r="CK126" i="14"/>
  <c r="CJ165" i="14"/>
  <c r="CJ26" i="14" s="1"/>
  <c r="CJ215" i="18" s="1"/>
  <c r="CJ242" i="18" s="1"/>
  <c r="CK139" i="14"/>
  <c r="CK113" i="13"/>
  <c r="CJ166" i="13"/>
  <c r="CJ27" i="13" s="1"/>
  <c r="CJ159" i="18" s="1"/>
  <c r="CJ186" i="18" s="1"/>
  <c r="CJ212" i="18"/>
  <c r="AC23" i="14"/>
  <c r="CG227" i="18"/>
  <c r="CF169" i="10"/>
  <c r="CF172" i="10" s="1"/>
  <c r="CF12" i="8" s="1"/>
  <c r="CH33" i="6"/>
  <c r="CH63" i="20"/>
  <c r="BI22" i="17"/>
  <c r="BH13" i="17"/>
  <c r="BH12" i="7" s="1"/>
  <c r="F41" i="19"/>
  <c r="F42" i="19" s="1"/>
  <c r="G39" i="19" s="1"/>
  <c r="R42" i="19"/>
  <c r="S39" i="19" s="1"/>
  <c r="AB169" i="18"/>
  <c r="CH185" i="18"/>
  <c r="BD59" i="19"/>
  <c r="BD60" i="19" s="1"/>
  <c r="BD41" i="19"/>
  <c r="BD45" i="19"/>
  <c r="CE169" i="10"/>
  <c r="CE172" i="10" s="1"/>
  <c r="CE12" i="8" s="1"/>
  <c r="CL31" i="10"/>
  <c r="CK40" i="10"/>
  <c r="CI143" i="18"/>
  <c r="CI171" i="18"/>
  <c r="CI170" i="18" s="1"/>
  <c r="CI18" i="8" s="1"/>
  <c r="CK121" i="13"/>
  <c r="CJ174" i="13"/>
  <c r="CJ35" i="13" s="1"/>
  <c r="CI14" i="20"/>
  <c r="CJ16" i="20" s="1"/>
  <c r="CJ15" i="20" s="1"/>
  <c r="CJ22" i="8" s="1"/>
  <c r="CH50" i="10"/>
  <c r="AC234" i="18"/>
  <c r="CH188" i="18"/>
  <c r="AC30" i="14"/>
  <c r="CJ204" i="18"/>
  <c r="AC15" i="14"/>
  <c r="CB31" i="17"/>
  <c r="CB32" i="17" s="1"/>
  <c r="CC29" i="17" s="1"/>
  <c r="CC31" i="17" s="1"/>
  <c r="AC39" i="10"/>
  <c r="CJ57" i="16"/>
  <c r="CJ60" i="16" s="1"/>
  <c r="CI20" i="16"/>
  <c r="CI14" i="7" s="1"/>
  <c r="AC245" i="18"/>
  <c r="L58" i="22"/>
  <c r="CI14" i="10"/>
  <c r="N58" i="22" s="1"/>
  <c r="CI143" i="10"/>
  <c r="AC13" i="10"/>
  <c r="CH181" i="18"/>
  <c r="CH143" i="18"/>
  <c r="CK145" i="14"/>
  <c r="CJ171" i="14"/>
  <c r="CJ32" i="14" s="1"/>
  <c r="CJ221" i="18" s="1"/>
  <c r="CJ248" i="18" s="1"/>
  <c r="BH16" i="17"/>
  <c r="CH249" i="18"/>
  <c r="CK103" i="13"/>
  <c r="CJ156" i="13"/>
  <c r="CJ17" i="13" s="1"/>
  <c r="CJ149" i="18" s="1"/>
  <c r="CJ176" i="18" s="1"/>
  <c r="CF23" i="18"/>
  <c r="CF21" i="7" s="1"/>
  <c r="CF32" i="18"/>
  <c r="CF46" i="7" s="1"/>
  <c r="CG117" i="18"/>
  <c r="CG139" i="18" s="1"/>
  <c r="CF142" i="18"/>
  <c r="CF196" i="18" s="1"/>
  <c r="CE25" i="18"/>
  <c r="CE34" i="18"/>
  <c r="CL29" i="10"/>
  <c r="CK38" i="10"/>
  <c r="CI11" i="13"/>
  <c r="CH242" i="18"/>
  <c r="AC15" i="12"/>
  <c r="CH251" i="18"/>
  <c r="CB19" i="7"/>
  <c r="CC167" i="10"/>
  <c r="CC173" i="10" s="1"/>
  <c r="CJ209" i="18"/>
  <c r="AC20" i="14"/>
  <c r="Z22" i="18"/>
  <c r="H22" i="18"/>
  <c r="CL27" i="10"/>
  <c r="CK36" i="10"/>
  <c r="CK155" i="10" s="1"/>
  <c r="CA17" i="17"/>
  <c r="Z31" i="17"/>
  <c r="CK134" i="14"/>
  <c r="CJ160" i="14"/>
  <c r="CJ21" i="14" s="1"/>
  <c r="CJ210" i="18" s="1"/>
  <c r="CJ237" i="18" s="1"/>
  <c r="CJ86" i="10"/>
  <c r="BG78" i="25" s="1"/>
  <c r="CJ85" i="10"/>
  <c r="CJ99" i="10"/>
  <c r="BG91" i="25" s="1"/>
  <c r="CJ91" i="10"/>
  <c r="BG83" i="25" s="1"/>
  <c r="CJ92" i="10"/>
  <c r="AC92" i="10" s="1"/>
  <c r="CJ104" i="10"/>
  <c r="AC104" i="10" s="1"/>
  <c r="CJ96" i="10"/>
  <c r="BG88" i="25" s="1"/>
  <c r="CJ95" i="10"/>
  <c r="CJ154" i="10"/>
  <c r="CJ34" i="10"/>
  <c r="AC34" i="10" s="1"/>
  <c r="CJ102" i="10"/>
  <c r="BG94" i="25" s="1"/>
  <c r="CJ83" i="10"/>
  <c r="AC83" i="10" s="1"/>
  <c r="CJ97" i="10"/>
  <c r="BG89" i="25" s="1"/>
  <c r="CJ103" i="10"/>
  <c r="CJ88" i="10"/>
  <c r="BG80" i="25" s="1"/>
  <c r="CJ82" i="10"/>
  <c r="BG74" i="25" s="1"/>
  <c r="CJ94" i="10"/>
  <c r="CJ100" i="10"/>
  <c r="CJ84" i="10"/>
  <c r="BG76" i="25" s="1"/>
  <c r="CJ93" i="10"/>
  <c r="CJ87" i="10"/>
  <c r="CJ89" i="10"/>
  <c r="CJ98" i="10"/>
  <c r="BG90" i="25" s="1"/>
  <c r="CJ90" i="10"/>
  <c r="BG82" i="25" s="1"/>
  <c r="CJ81" i="10"/>
  <c r="AC81" i="10" s="1"/>
  <c r="CJ80" i="10"/>
  <c r="BG72" i="25" s="1"/>
  <c r="CJ101" i="10"/>
  <c r="AC35" i="10"/>
  <c r="CB41" i="16"/>
  <c r="CC38" i="16" s="1"/>
  <c r="CB17" i="16"/>
  <c r="AA32" i="15"/>
  <c r="AB29" i="15" s="1"/>
  <c r="CH241" i="18"/>
  <c r="S13" i="7"/>
  <c r="AW18" i="9"/>
  <c r="CL142" i="14"/>
  <c r="CK168" i="14"/>
  <c r="CK29" i="14" s="1"/>
  <c r="CK120" i="13"/>
  <c r="CJ173" i="13"/>
  <c r="CJ34" i="13" s="1"/>
  <c r="BG40" i="6"/>
  <c r="BG15" i="16"/>
  <c r="AX17" i="9" s="1"/>
  <c r="AC33" i="13"/>
  <c r="AC27" i="14"/>
  <c r="CG170" i="18"/>
  <c r="CG13" i="20"/>
  <c r="CG19" i="20" s="1"/>
  <c r="CF49" i="7"/>
  <c r="CF29" i="7"/>
  <c r="CJ161" i="14"/>
  <c r="CJ22" i="14" s="1"/>
  <c r="CK135" i="14"/>
  <c r="BC47" i="19"/>
  <c r="CL119" i="13"/>
  <c r="CK172" i="13"/>
  <c r="CK33" i="13" s="1"/>
  <c r="AC159" i="18"/>
  <c r="CH186" i="18"/>
  <c r="CD15" i="8"/>
  <c r="AA15" i="8" s="1"/>
  <c r="AA99" i="18"/>
  <c r="AA100" i="18" s="1"/>
  <c r="AB96" i="18" s="1"/>
  <c r="CK162" i="14"/>
  <c r="CK23" i="14" s="1"/>
  <c r="CL136" i="14"/>
  <c r="CD113" i="18"/>
  <c r="AA111" i="18"/>
  <c r="CK108" i="13"/>
  <c r="CJ161" i="13"/>
  <c r="CJ22" i="13" s="1"/>
  <c r="BG14" i="16"/>
  <c r="BG13" i="7" s="1"/>
  <c r="AX18" i="9" s="1"/>
  <c r="BH26" i="16"/>
  <c r="CJ173" i="14"/>
  <c r="CJ34" i="14" s="1"/>
  <c r="CK147" i="14"/>
  <c r="BQ47" i="9"/>
  <c r="BZ20" i="6"/>
  <c r="Q49" i="22" s="1"/>
  <c r="CK151" i="14"/>
  <c r="CK12" i="14" s="1"/>
  <c r="CL125" i="14"/>
  <c r="CJ156" i="10"/>
  <c r="AC37" i="10"/>
  <c r="CH190" i="18"/>
  <c r="CK122" i="13"/>
  <c r="CJ175" i="13"/>
  <c r="CJ36" i="13" s="1"/>
  <c r="CJ168" i="18" s="1"/>
  <c r="CJ195" i="18" s="1"/>
  <c r="CH191" i="18"/>
  <c r="CH183" i="18"/>
  <c r="AC23" i="13"/>
  <c r="BZ44" i="9"/>
  <c r="AB108" i="10"/>
  <c r="AB50" i="10"/>
  <c r="CK115" i="13"/>
  <c r="CJ168" i="13"/>
  <c r="CJ29" i="13" s="1"/>
  <c r="CJ161" i="18" s="1"/>
  <c r="CJ188" i="18" s="1"/>
  <c r="G56" i="22"/>
  <c r="O56" i="22" s="1"/>
  <c r="CG32" i="15"/>
  <c r="CG44" i="20"/>
  <c r="CG43" i="20" s="1"/>
  <c r="CG15" i="15"/>
  <c r="CG56" i="20"/>
  <c r="CG31" i="15"/>
  <c r="BX32" i="9"/>
  <c r="CG168" i="10"/>
  <c r="CG11" i="6"/>
  <c r="AB11" i="6" s="1"/>
  <c r="CL26" i="10"/>
  <c r="CK25" i="10"/>
  <c r="CK13" i="10"/>
  <c r="CK35" i="10"/>
  <c r="CH189" i="18"/>
  <c r="CJ206" i="18"/>
  <c r="AC17" i="14"/>
  <c r="AA60" i="20"/>
  <c r="CD112" i="18"/>
  <c r="CF111" i="18"/>
  <c r="CF113" i="18" s="1"/>
  <c r="CF17" i="8" s="1"/>
  <c r="CF60" i="20"/>
  <c r="CF112" i="18" s="1"/>
  <c r="CH193" i="18"/>
  <c r="CH250" i="18"/>
  <c r="CJ164" i="14"/>
  <c r="CJ25" i="14" s="1"/>
  <c r="CK138" i="14"/>
  <c r="AC21" i="13"/>
  <c r="BG31" i="6"/>
  <c r="R30" i="22" s="1"/>
  <c r="CK146" i="14"/>
  <c r="CJ172" i="14"/>
  <c r="CJ33" i="14" s="1"/>
  <c r="CJ222" i="18" s="1"/>
  <c r="CJ249" i="18" s="1"/>
  <c r="AB64" i="20"/>
  <c r="Z59" i="22"/>
  <c r="CJ21" i="12"/>
  <c r="CJ22" i="12"/>
  <c r="CJ38" i="6" s="1"/>
  <c r="AC20" i="12"/>
  <c r="CJ201" i="18"/>
  <c r="AC12" i="14"/>
  <c r="CL28" i="10"/>
  <c r="CK37" i="10"/>
  <c r="CJ148" i="18"/>
  <c r="AC16" i="13"/>
  <c r="CK132" i="14"/>
  <c r="CJ158" i="14"/>
  <c r="CJ19" i="14" s="1"/>
  <c r="CC29" i="18"/>
  <c r="CD96" i="18"/>
  <c r="CD100" i="18" s="1"/>
  <c r="CC20" i="18"/>
  <c r="CJ20" i="8"/>
  <c r="AC20" i="8" s="1"/>
  <c r="Y59" i="22"/>
  <c r="CJ28" i="12"/>
  <c r="CJ29" i="12"/>
  <c r="CJ32" i="6" s="1"/>
  <c r="AC27" i="12"/>
  <c r="CK13" i="19"/>
  <c r="CK16" i="19" s="1"/>
  <c r="CJ36" i="7"/>
  <c r="AC36" i="7" s="1"/>
  <c r="AW50" i="9"/>
  <c r="AW41" i="9" s="1"/>
  <c r="AC29" i="22" s="1"/>
  <c r="BF37" i="6"/>
  <c r="S29" i="22" s="1"/>
  <c r="S40" i="6"/>
  <c r="BR49" i="9"/>
  <c r="CE26" i="18"/>
  <c r="CE35" i="18"/>
  <c r="CF199" i="18"/>
  <c r="CF253" i="18" s="1"/>
  <c r="CH232" i="18"/>
  <c r="CK156" i="14"/>
  <c r="CK17" i="14" s="1"/>
  <c r="CL130" i="14"/>
  <c r="CJ21" i="6"/>
  <c r="CK137" i="14"/>
  <c r="CJ163" i="14"/>
  <c r="CJ24" i="14" s="1"/>
  <c r="CJ213" i="18" s="1"/>
  <c r="CJ240" i="18" s="1"/>
  <c r="CH200" i="18"/>
  <c r="CK116" i="13"/>
  <c r="CJ169" i="13"/>
  <c r="CJ30" i="13" s="1"/>
  <c r="CK107" i="13"/>
  <c r="CJ160" i="13"/>
  <c r="CJ21" i="13" s="1"/>
  <c r="CJ153" i="18" s="1"/>
  <c r="CJ180" i="18" s="1"/>
  <c r="AC192" i="18"/>
  <c r="CJ159" i="13"/>
  <c r="CJ20" i="13" s="1"/>
  <c r="CJ152" i="18" s="1"/>
  <c r="CJ179" i="18" s="1"/>
  <c r="CK106" i="13"/>
  <c r="CA16" i="16"/>
  <c r="Z76" i="16"/>
  <c r="CH180" i="18"/>
  <c r="CL171" i="12"/>
  <c r="CK20" i="12"/>
  <c r="CH230" i="18"/>
  <c r="AC31" i="14"/>
  <c r="CK111" i="13"/>
  <c r="CJ164" i="13"/>
  <c r="CJ25" i="13" s="1"/>
  <c r="CJ157" i="18" s="1"/>
  <c r="CJ184" i="18" s="1"/>
  <c r="CH248" i="18"/>
  <c r="CK155" i="13"/>
  <c r="CK16" i="13" s="1"/>
  <c r="CL102" i="13"/>
  <c r="AC25" i="13"/>
  <c r="AC149" i="18"/>
  <c r="CH176" i="18"/>
  <c r="CK118" i="13"/>
  <c r="CJ171" i="13"/>
  <c r="CJ32" i="13" s="1"/>
  <c r="CH244" i="18"/>
  <c r="CK112" i="13"/>
  <c r="CJ165" i="13"/>
  <c r="CJ26" i="13" s="1"/>
  <c r="CL116" i="12"/>
  <c r="CK27" i="12"/>
  <c r="CJ103" i="18"/>
  <c r="CJ107" i="18" s="1"/>
  <c r="CI30" i="18"/>
  <c r="CI21" i="18"/>
  <c r="CH177" i="18"/>
  <c r="AC38" i="10"/>
  <c r="CJ167" i="13"/>
  <c r="CJ28" i="13" s="1"/>
  <c r="CK114" i="13"/>
  <c r="CL128" i="14"/>
  <c r="CK154" i="14"/>
  <c r="CK15" i="14" s="1"/>
  <c r="H31" i="18"/>
  <c r="Z31" i="18"/>
  <c r="CK104" i="13"/>
  <c r="CJ157" i="13"/>
  <c r="CJ18" i="13" s="1"/>
  <c r="CJ150" i="18" s="1"/>
  <c r="CJ177" i="18" s="1"/>
  <c r="X60" i="22"/>
  <c r="CK14" i="12"/>
  <c r="CK15" i="12"/>
  <c r="CK21" i="6" s="1"/>
  <c r="AD13" i="12"/>
  <c r="CH240" i="18"/>
  <c r="AC165" i="18"/>
  <c r="CB76" i="16"/>
  <c r="CB77" i="16" s="1"/>
  <c r="CC74" i="16" s="1"/>
  <c r="AB39" i="6"/>
  <c r="CH179" i="18"/>
  <c r="CK117" i="13"/>
  <c r="CJ170" i="13"/>
  <c r="CJ31" i="13" s="1"/>
  <c r="CJ174" i="14"/>
  <c r="CJ35" i="14" s="1"/>
  <c r="CK148" i="14"/>
  <c r="F45" i="19"/>
  <c r="R47" i="19"/>
  <c r="S44" i="19" s="1"/>
  <c r="AC220" i="18"/>
  <c r="CH247" i="18"/>
  <c r="AC216" i="18"/>
  <c r="CI11" i="14"/>
  <c r="AC157" i="18"/>
  <c r="CH184" i="18"/>
  <c r="Z40" i="16"/>
  <c r="CJ144" i="18"/>
  <c r="CL99" i="13"/>
  <c r="CK152" i="13"/>
  <c r="CK13" i="13" s="1"/>
  <c r="AC36" i="13"/>
  <c r="AC182" i="18"/>
  <c r="AC41" i="10"/>
  <c r="BA18" i="6"/>
  <c r="F253" i="18"/>
  <c r="G199" i="18" s="1"/>
  <c r="G253" i="18" s="1"/>
  <c r="H199" i="18" s="1"/>
  <c r="H253" i="18" s="1"/>
  <c r="I199" i="18" s="1"/>
  <c r="G19" i="8"/>
  <c r="H19" i="8"/>
  <c r="F113" i="11"/>
  <c r="R116" i="11"/>
  <c r="S112" i="11" s="1"/>
  <c r="F147" i="11"/>
  <c r="R150" i="11"/>
  <c r="S146" i="11" s="1"/>
  <c r="AW21" i="8"/>
  <c r="AW11" i="8" s="1"/>
  <c r="P24" i="8"/>
  <c r="F79" i="11"/>
  <c r="R82" i="11"/>
  <c r="S78" i="11" s="1"/>
  <c r="BD198" i="11"/>
  <c r="BD201" i="11" s="1"/>
  <c r="BE197" i="11" s="1"/>
  <c r="BC61" i="18"/>
  <c r="BC363" i="11"/>
  <c r="R363" i="11" s="1"/>
  <c r="BC364" i="11"/>
  <c r="R364" i="11" s="1"/>
  <c r="R362" i="11"/>
  <c r="R373" i="11" s="1"/>
  <c r="BD436" i="11"/>
  <c r="BD439" i="11" s="1"/>
  <c r="BE435" i="11" s="1"/>
  <c r="F130" i="11"/>
  <c r="R133" i="11"/>
  <c r="S129" i="11" s="1"/>
  <c r="BC381" i="11"/>
  <c r="R381" i="11" s="1"/>
  <c r="BC380" i="11"/>
  <c r="R380" i="11" s="1"/>
  <c r="BC62" i="18"/>
  <c r="R379" i="11"/>
  <c r="BD249" i="11"/>
  <c r="BD252" i="11" s="1"/>
  <c r="BE248" i="11" s="1"/>
  <c r="BC193" i="11"/>
  <c r="R193" i="11" s="1"/>
  <c r="BC51" i="18"/>
  <c r="BC194" i="11"/>
  <c r="R194" i="11" s="1"/>
  <c r="R192" i="11"/>
  <c r="BC46" i="18"/>
  <c r="BC108" i="11"/>
  <c r="R108" i="11" s="1"/>
  <c r="BC109" i="11"/>
  <c r="R109" i="11" s="1"/>
  <c r="R107" i="11"/>
  <c r="BC48" i="18"/>
  <c r="BC143" i="11"/>
  <c r="R143" i="11" s="1"/>
  <c r="BC142" i="11"/>
  <c r="R142" i="11" s="1"/>
  <c r="R141" i="11"/>
  <c r="AW72" i="20"/>
  <c r="AW31" i="7" s="1"/>
  <c r="P31" i="7" s="1"/>
  <c r="AX54" i="20"/>
  <c r="AW73" i="20"/>
  <c r="AW51" i="7" s="1"/>
  <c r="P51" i="7" s="1"/>
  <c r="BD28" i="11"/>
  <c r="F45" i="11"/>
  <c r="R48" i="11"/>
  <c r="S44" i="11" s="1"/>
  <c r="F164" i="11"/>
  <c r="R167" i="11"/>
  <c r="S163" i="11" s="1"/>
  <c r="AL21" i="8"/>
  <c r="M23" i="8"/>
  <c r="BC44" i="18"/>
  <c r="BC75" i="11"/>
  <c r="R75" i="11" s="1"/>
  <c r="BC74" i="11"/>
  <c r="R74" i="11" s="1"/>
  <c r="R73" i="11"/>
  <c r="BD368" i="11"/>
  <c r="BB14" i="6"/>
  <c r="F249" i="11"/>
  <c r="R252" i="11"/>
  <c r="S248" i="11" s="1"/>
  <c r="BD283" i="11"/>
  <c r="BD286" i="11" s="1"/>
  <c r="BE282" i="11" s="1"/>
  <c r="BA18" i="18"/>
  <c r="BA20" i="7"/>
  <c r="BA18" i="7" s="1"/>
  <c r="AR13" i="9" s="1"/>
  <c r="F317" i="11"/>
  <c r="R320" i="11"/>
  <c r="S316" i="11" s="1"/>
  <c r="BD300" i="11"/>
  <c r="BB15" i="6"/>
  <c r="Q43" i="6"/>
  <c r="Q29" i="6"/>
  <c r="G18" i="8"/>
  <c r="H18" i="8"/>
  <c r="F181" i="11"/>
  <c r="R184" i="11"/>
  <c r="S180" i="11" s="1"/>
  <c r="BC42" i="18"/>
  <c r="BC40" i="11"/>
  <c r="R40" i="11" s="1"/>
  <c r="BC41" i="11"/>
  <c r="R41" i="11" s="1"/>
  <c r="R39" i="11"/>
  <c r="BD385" i="11"/>
  <c r="BD388" i="11" s="1"/>
  <c r="BE384" i="11" s="1"/>
  <c r="BC126" i="11"/>
  <c r="R126" i="11" s="1"/>
  <c r="BC125" i="11"/>
  <c r="R125" i="11" s="1"/>
  <c r="BC47" i="18"/>
  <c r="R124" i="11"/>
  <c r="R135" i="11" s="1"/>
  <c r="F334" i="11"/>
  <c r="R337" i="11"/>
  <c r="S333" i="11" s="1"/>
  <c r="F436" i="11"/>
  <c r="R439" i="11"/>
  <c r="S435" i="11" s="1"/>
  <c r="BC60" i="18"/>
  <c r="BC346" i="11"/>
  <c r="R346" i="11" s="1"/>
  <c r="BC347" i="11"/>
  <c r="R347" i="11" s="1"/>
  <c r="R345" i="11"/>
  <c r="F402" i="11"/>
  <c r="R405" i="11"/>
  <c r="S401" i="11" s="1"/>
  <c r="BC59" i="18"/>
  <c r="BC329" i="11"/>
  <c r="BC330" i="11"/>
  <c r="R330" i="11" s="1"/>
  <c r="R328" i="11"/>
  <c r="F283" i="11"/>
  <c r="R286" i="11"/>
  <c r="S282" i="11" s="1"/>
  <c r="AL50" i="6"/>
  <c r="F62" i="11"/>
  <c r="R65" i="11"/>
  <c r="S61" i="11" s="1"/>
  <c r="BC50" i="18"/>
  <c r="BC177" i="11"/>
  <c r="R177" i="11" s="1"/>
  <c r="BC176" i="11"/>
  <c r="R175" i="11"/>
  <c r="BC245" i="11"/>
  <c r="R245" i="11" s="1"/>
  <c r="BC54" i="18"/>
  <c r="BC244" i="11"/>
  <c r="R243" i="11"/>
  <c r="F385" i="11"/>
  <c r="R388" i="11"/>
  <c r="S384" i="11" s="1"/>
  <c r="F232" i="11"/>
  <c r="R235" i="11"/>
  <c r="S231" i="11" s="1"/>
  <c r="F351" i="11"/>
  <c r="R354" i="11"/>
  <c r="S350" i="11" s="1"/>
  <c r="BC49" i="18"/>
  <c r="BC159" i="11"/>
  <c r="R159" i="11" s="1"/>
  <c r="BC160" i="11"/>
  <c r="R160" i="11" s="1"/>
  <c r="R158" i="11"/>
  <c r="F63" i="20"/>
  <c r="G63" i="20"/>
  <c r="H63" i="20"/>
  <c r="BD402" i="11"/>
  <c r="BC63" i="18"/>
  <c r="BC397" i="11"/>
  <c r="R397" i="11" s="1"/>
  <c r="BC398" i="11"/>
  <c r="R398" i="11" s="1"/>
  <c r="R396" i="11"/>
  <c r="BD62" i="11"/>
  <c r="BA29" i="6"/>
  <c r="BA43" i="6"/>
  <c r="W24" i="22" s="1"/>
  <c r="BC56" i="18"/>
  <c r="BC279" i="11"/>
  <c r="R279" i="11" s="1"/>
  <c r="BC278" i="11"/>
  <c r="R277" i="11"/>
  <c r="F28" i="11"/>
  <c r="R31" i="11"/>
  <c r="S27" i="11" s="1"/>
  <c r="BC65" i="18"/>
  <c r="BC432" i="11"/>
  <c r="R432" i="11" s="1"/>
  <c r="BC431" i="11"/>
  <c r="R431" i="11" s="1"/>
  <c r="R430" i="11"/>
  <c r="AL35" i="8"/>
  <c r="F229" i="18"/>
  <c r="G229" i="18"/>
  <c r="H229" i="18"/>
  <c r="BC21" i="11"/>
  <c r="BB16" i="11"/>
  <c r="BB24" i="7" s="1"/>
  <c r="BB23" i="7" s="1"/>
  <c r="AS12" i="9" s="1"/>
  <c r="BD96" i="11"/>
  <c r="BD99" i="11" s="1"/>
  <c r="BE95" i="11" s="1"/>
  <c r="F300" i="11"/>
  <c r="R303" i="11"/>
  <c r="S299" i="11" s="1"/>
  <c r="F368" i="11"/>
  <c r="R371" i="11"/>
  <c r="S367" i="11" s="1"/>
  <c r="BD266" i="11"/>
  <c r="BD351" i="11"/>
  <c r="BC41" i="18"/>
  <c r="BC24" i="11"/>
  <c r="BC23" i="11"/>
  <c r="BC13" i="11"/>
  <c r="R22" i="11"/>
  <c r="BD164" i="11"/>
  <c r="F419" i="11"/>
  <c r="R422" i="11"/>
  <c r="S418" i="11" s="1"/>
  <c r="BC295" i="11"/>
  <c r="R295" i="11" s="1"/>
  <c r="BC57" i="18"/>
  <c r="BC296" i="11"/>
  <c r="R296" i="11" s="1"/>
  <c r="R294" i="11"/>
  <c r="BC58" i="11"/>
  <c r="R58" i="11" s="1"/>
  <c r="BC57" i="11"/>
  <c r="R57" i="11" s="1"/>
  <c r="BC43" i="18"/>
  <c r="R56" i="11"/>
  <c r="L56" i="6"/>
  <c r="L57" i="6" s="1"/>
  <c r="L54" i="6"/>
  <c r="F215" i="11"/>
  <c r="R218" i="11"/>
  <c r="S214" i="11" s="1"/>
  <c r="BB58" i="20"/>
  <c r="BB66" i="18"/>
  <c r="L30" i="7"/>
  <c r="L28" i="7" s="1"/>
  <c r="L33" i="7" s="1"/>
  <c r="AK28" i="7"/>
  <c r="F96" i="11"/>
  <c r="R99" i="11"/>
  <c r="S95" i="11" s="1"/>
  <c r="F198" i="11"/>
  <c r="R201" i="11"/>
  <c r="S197" i="11" s="1"/>
  <c r="BD45" i="11"/>
  <c r="BD48" i="11" s="1"/>
  <c r="BE44" i="11" s="1"/>
  <c r="BD130" i="11"/>
  <c r="BD133" i="11" s="1"/>
  <c r="BE129" i="11" s="1"/>
  <c r="BB67" i="18"/>
  <c r="BD113" i="11"/>
  <c r="BC53" i="18"/>
  <c r="BC227" i="11"/>
  <c r="R227" i="11" s="1"/>
  <c r="BC228" i="11"/>
  <c r="R228" i="11" s="1"/>
  <c r="R226" i="11"/>
  <c r="BD419" i="11"/>
  <c r="BD422" i="11" s="1"/>
  <c r="BE418" i="11" s="1"/>
  <c r="F266" i="11"/>
  <c r="R269" i="11"/>
  <c r="S265" i="11" s="1"/>
  <c r="F169" i="18"/>
  <c r="G169" i="18"/>
  <c r="H169" i="18"/>
  <c r="BD79" i="11"/>
  <c r="BA13" i="8"/>
  <c r="BC52" i="18"/>
  <c r="BC211" i="11"/>
  <c r="R211" i="11" s="1"/>
  <c r="BC210" i="11"/>
  <c r="R209" i="11"/>
  <c r="AK48" i="7"/>
  <c r="AB16" i="9" s="1"/>
  <c r="L50" i="7"/>
  <c r="L48" i="7" s="1"/>
  <c r="BD317" i="11"/>
  <c r="BC58" i="18"/>
  <c r="BC313" i="11"/>
  <c r="R313" i="11" s="1"/>
  <c r="BC312" i="11"/>
  <c r="R311" i="11"/>
  <c r="F171" i="18"/>
  <c r="G171" i="18"/>
  <c r="H171" i="18"/>
  <c r="F143" i="18"/>
  <c r="H143" i="18"/>
  <c r="BC55" i="18"/>
  <c r="BC262" i="11"/>
  <c r="R262" i="11" s="1"/>
  <c r="BC261" i="11"/>
  <c r="R261" i="11" s="1"/>
  <c r="R260" i="11"/>
  <c r="BD215" i="11"/>
  <c r="BD218" i="11" s="1"/>
  <c r="BE214" i="11" s="1"/>
  <c r="BD147" i="11"/>
  <c r="BD232" i="11"/>
  <c r="AQ8" i="9"/>
  <c r="AQ9" i="9" s="1"/>
  <c r="AQ10" i="9" s="1"/>
  <c r="AZ46" i="6"/>
  <c r="AZ44" i="6"/>
  <c r="R413" i="11"/>
  <c r="R424" i="11" s="1"/>
  <c r="BC64" i="18"/>
  <c r="BC415" i="11"/>
  <c r="R415" i="11" s="1"/>
  <c r="BC414" i="11"/>
  <c r="R414" i="11" s="1"/>
  <c r="BD181" i="11"/>
  <c r="AK21" i="19"/>
  <c r="AK57" i="6"/>
  <c r="P71" i="20"/>
  <c r="BD334" i="11"/>
  <c r="BC45" i="18"/>
  <c r="BC92" i="11"/>
  <c r="R92" i="11" s="1"/>
  <c r="BC91" i="11"/>
  <c r="R91" i="11" s="1"/>
  <c r="R90" i="11"/>
  <c r="BE80" i="11"/>
  <c r="BE182" i="11"/>
  <c r="BE301" i="11"/>
  <c r="BE318" i="11"/>
  <c r="BE250" i="11"/>
  <c r="BE216" i="11"/>
  <c r="BE403" i="11"/>
  <c r="BE131" i="11"/>
  <c r="BE165" i="11"/>
  <c r="BE29" i="11"/>
  <c r="BE335" i="11"/>
  <c r="BE437" i="11"/>
  <c r="BE97" i="11"/>
  <c r="BE352" i="11"/>
  <c r="BE46" i="11"/>
  <c r="BE114" i="11"/>
  <c r="BE420" i="11"/>
  <c r="BE233" i="11"/>
  <c r="BE284" i="11"/>
  <c r="BE148" i="11"/>
  <c r="BE386" i="11"/>
  <c r="BE267" i="11"/>
  <c r="BE199" i="11"/>
  <c r="BE63" i="11"/>
  <c r="BE369" i="11"/>
  <c r="BA45" i="7" l="1"/>
  <c r="BA44" i="7" s="1"/>
  <c r="AR15" i="9" s="1"/>
  <c r="AC156" i="18"/>
  <c r="AC152" i="18"/>
  <c r="CK20" i="8"/>
  <c r="AC32" i="14"/>
  <c r="AC221" i="18"/>
  <c r="AC203" i="18"/>
  <c r="AC29" i="12"/>
  <c r="AC14" i="14"/>
  <c r="AC21" i="14"/>
  <c r="AC244" i="18"/>
  <c r="AC186" i="18"/>
  <c r="AC28" i="14"/>
  <c r="BF99" i="25"/>
  <c r="AC150" i="18"/>
  <c r="BF100" i="25"/>
  <c r="AC18" i="13"/>
  <c r="AC17" i="13"/>
  <c r="BF119" i="25"/>
  <c r="AC24" i="13"/>
  <c r="AC247" i="18"/>
  <c r="AC177" i="18"/>
  <c r="BC382" i="11"/>
  <c r="BD378" i="11" s="1"/>
  <c r="BC76" i="11"/>
  <c r="BD72" i="11" s="1"/>
  <c r="AC183" i="18"/>
  <c r="CJ74" i="10"/>
  <c r="AC74" i="10" s="1"/>
  <c r="BG95" i="25"/>
  <c r="BF109" i="25"/>
  <c r="BF116" i="25"/>
  <c r="BF110" i="25"/>
  <c r="BF102" i="25"/>
  <c r="CJ60" i="10"/>
  <c r="AC60" i="10" s="1"/>
  <c r="BG81" i="25"/>
  <c r="CJ54" i="10"/>
  <c r="AC54" i="10" s="1"/>
  <c r="AC111" i="10" s="1"/>
  <c r="BG75" i="25"/>
  <c r="CJ56" i="10"/>
  <c r="AC56" i="10" s="1"/>
  <c r="BG77" i="25"/>
  <c r="BF111" i="25"/>
  <c r="BF104" i="25"/>
  <c r="AC85" i="10"/>
  <c r="CJ58" i="10"/>
  <c r="AC58" i="10" s="1"/>
  <c r="BG79" i="25"/>
  <c r="BF103" i="25"/>
  <c r="CJ64" i="10"/>
  <c r="AC64" i="10" s="1"/>
  <c r="BG85" i="25"/>
  <c r="BF123" i="25"/>
  <c r="BF114" i="25"/>
  <c r="BF108" i="25"/>
  <c r="AC248" i="18"/>
  <c r="CJ71" i="10"/>
  <c r="AC71" i="10" s="1"/>
  <c r="BG92" i="25"/>
  <c r="CJ66" i="10"/>
  <c r="AC66" i="10" s="1"/>
  <c r="BG87" i="25"/>
  <c r="BF118" i="25"/>
  <c r="BF122" i="25"/>
  <c r="BF107" i="25"/>
  <c r="AC93" i="10"/>
  <c r="AC103" i="10"/>
  <c r="CJ72" i="10"/>
  <c r="AC72" i="10" s="1"/>
  <c r="BG93" i="25"/>
  <c r="CJ65" i="10"/>
  <c r="AC65" i="10" s="1"/>
  <c r="BG86" i="25"/>
  <c r="CI50" i="10"/>
  <c r="CI11" i="6" s="1"/>
  <c r="BF113" i="25"/>
  <c r="BF121" i="25"/>
  <c r="BF106" i="25"/>
  <c r="CJ75" i="10"/>
  <c r="AC75" i="10" s="1"/>
  <c r="AC132" i="10" s="1"/>
  <c r="BG96" i="25"/>
  <c r="BF117" i="25"/>
  <c r="BF120" i="25"/>
  <c r="BF115" i="25"/>
  <c r="CJ52" i="10"/>
  <c r="AC52" i="10" s="1"/>
  <c r="AC109" i="10" s="1"/>
  <c r="BG73" i="25"/>
  <c r="CJ63" i="10"/>
  <c r="AC63" i="10" s="1"/>
  <c r="AC120" i="10" s="1"/>
  <c r="BG84" i="25"/>
  <c r="AC87" i="10"/>
  <c r="BF112" i="25"/>
  <c r="BF101" i="25"/>
  <c r="BF105" i="25"/>
  <c r="AC215" i="18"/>
  <c r="AC26" i="14"/>
  <c r="AC240" i="18"/>
  <c r="AC188" i="18"/>
  <c r="CH170" i="18"/>
  <c r="CH18" i="8" s="1"/>
  <c r="AC249" i="18"/>
  <c r="BC433" i="11"/>
  <c r="BD429" i="11" s="1"/>
  <c r="AC184" i="18"/>
  <c r="BC365" i="11"/>
  <c r="BD361" i="11" s="1"/>
  <c r="AC179" i="18"/>
  <c r="AC217" i="18"/>
  <c r="AC180" i="18"/>
  <c r="AC14" i="10"/>
  <c r="CC76" i="16"/>
  <c r="CC16" i="16" s="1"/>
  <c r="CH34" i="16"/>
  <c r="V60" i="22"/>
  <c r="CK165" i="18"/>
  <c r="CK160" i="14"/>
  <c r="CK21" i="14" s="1"/>
  <c r="CL134" i="14"/>
  <c r="CL103" i="13"/>
  <c r="CK156" i="13"/>
  <c r="CK17" i="13" s="1"/>
  <c r="AC101" i="10"/>
  <c r="CJ20" i="16"/>
  <c r="CK57" i="16"/>
  <c r="CK60" i="16" s="1"/>
  <c r="BD46" i="19"/>
  <c r="CI15" i="20"/>
  <c r="AC16" i="20"/>
  <c r="CK144" i="18"/>
  <c r="AC210" i="18"/>
  <c r="CJ67" i="10"/>
  <c r="AC67" i="10" s="1"/>
  <c r="AC96" i="10"/>
  <c r="H31" i="17"/>
  <c r="Z32" i="17"/>
  <c r="AA29" i="17" s="1"/>
  <c r="CK157" i="10"/>
  <c r="CJ231" i="18"/>
  <c r="AC231" i="18" s="1"/>
  <c r="AC204" i="18"/>
  <c r="CJ167" i="18"/>
  <c r="AC35" i="13"/>
  <c r="BD32" i="8"/>
  <c r="BI24" i="17"/>
  <c r="BI25" i="17" s="1"/>
  <c r="CJ239" i="18"/>
  <c r="AC239" i="18" s="1"/>
  <c r="AC212" i="18"/>
  <c r="CK152" i="14"/>
  <c r="CK13" i="14" s="1"/>
  <c r="CL126" i="14"/>
  <c r="CL159" i="14"/>
  <c r="CL20" i="14" s="1"/>
  <c r="CL209" i="18" s="1"/>
  <c r="CL236" i="18" s="1"/>
  <c r="CM133" i="14"/>
  <c r="CM159" i="14" s="1"/>
  <c r="CM20" i="14" s="1"/>
  <c r="CM209" i="18" s="1"/>
  <c r="CM236" i="18" s="1"/>
  <c r="CK153" i="14"/>
  <c r="CK14" i="14" s="1"/>
  <c r="CL127" i="14"/>
  <c r="AC237" i="18"/>
  <c r="AC28" i="12"/>
  <c r="CL117" i="13"/>
  <c r="CK170" i="13"/>
  <c r="CK31" i="13" s="1"/>
  <c r="CH227" i="18"/>
  <c r="CL114" i="13"/>
  <c r="CK167" i="13"/>
  <c r="CK28" i="13" s="1"/>
  <c r="CA42" i="9"/>
  <c r="AC21" i="6"/>
  <c r="CA43" i="9"/>
  <c r="CJ208" i="18"/>
  <c r="AC19" i="14"/>
  <c r="CJ11" i="14"/>
  <c r="CL25" i="10"/>
  <c r="CM26" i="10"/>
  <c r="CL13" i="10"/>
  <c r="V61" i="22" s="1"/>
  <c r="CL35" i="10"/>
  <c r="CD17" i="8"/>
  <c r="AA17" i="8" s="1"/>
  <c r="AA113" i="18"/>
  <c r="BD44" i="19"/>
  <c r="BC40" i="7"/>
  <c r="R40" i="7" s="1"/>
  <c r="F40" i="7" s="1"/>
  <c r="CG18" i="8"/>
  <c r="AB18" i="8" s="1"/>
  <c r="AB170" i="18"/>
  <c r="AB196" i="18" s="1"/>
  <c r="AC142" i="18" s="1"/>
  <c r="AC80" i="10"/>
  <c r="CJ51" i="10"/>
  <c r="CJ79" i="10"/>
  <c r="CJ53" i="10"/>
  <c r="AC53" i="10" s="1"/>
  <c r="AC82" i="10"/>
  <c r="CA41" i="6"/>
  <c r="Z41" i="6" s="1"/>
  <c r="Z17" i="17"/>
  <c r="CM29" i="10"/>
  <c r="CM38" i="10" s="1"/>
  <c r="CM157" i="10" s="1"/>
  <c r="CL38" i="10"/>
  <c r="CL157" i="10" s="1"/>
  <c r="AC222" i="18"/>
  <c r="CL121" i="13"/>
  <c r="CK174" i="13"/>
  <c r="CK35" i="13" s="1"/>
  <c r="CJ202" i="18"/>
  <c r="AC13" i="14"/>
  <c r="CK155" i="14"/>
  <c r="CK16" i="14" s="1"/>
  <c r="CL129" i="14"/>
  <c r="CK209" i="18"/>
  <c r="AC230" i="18"/>
  <c r="AC29" i="13"/>
  <c r="CL106" i="13"/>
  <c r="CK159" i="13"/>
  <c r="CK20" i="13" s="1"/>
  <c r="CK152" i="18" s="1"/>
  <c r="CK179" i="18" s="1"/>
  <c r="CL137" i="14"/>
  <c r="CK163" i="14"/>
  <c r="CK24" i="14" s="1"/>
  <c r="CM119" i="13"/>
  <c r="CM172" i="13" s="1"/>
  <c r="CM33" i="13" s="1"/>
  <c r="CM165" i="18" s="1"/>
  <c r="CM192" i="18" s="1"/>
  <c r="CL172" i="13"/>
  <c r="CL33" i="13" s="1"/>
  <c r="CL165" i="18" s="1"/>
  <c r="CL192" i="18" s="1"/>
  <c r="CK145" i="18"/>
  <c r="CJ160" i="18"/>
  <c r="AC28" i="13"/>
  <c r="CJ158" i="18"/>
  <c r="AC26" i="13"/>
  <c r="Z60" i="22"/>
  <c r="CK21" i="12"/>
  <c r="CK22" i="12"/>
  <c r="CM130" i="14"/>
  <c r="CM156" i="14" s="1"/>
  <c r="CM17" i="14" s="1"/>
  <c r="CM206" i="18" s="1"/>
  <c r="CM233" i="18" s="1"/>
  <c r="CL156" i="14"/>
  <c r="CL17" i="14" s="1"/>
  <c r="CL206" i="18" s="1"/>
  <c r="CL233" i="18" s="1"/>
  <c r="CL132" i="14"/>
  <c r="CK158" i="14"/>
  <c r="CK19" i="14" s="1"/>
  <c r="AC201" i="18"/>
  <c r="CJ228" i="18"/>
  <c r="AA112" i="18"/>
  <c r="CL115" i="13"/>
  <c r="CK168" i="13"/>
  <c r="CK29" i="13" s="1"/>
  <c r="CL147" i="14"/>
  <c r="CK173" i="14"/>
  <c r="CK34" i="14" s="1"/>
  <c r="CK161" i="14"/>
  <c r="CK22" i="14" s="1"/>
  <c r="CL135" i="14"/>
  <c r="CJ59" i="10"/>
  <c r="AC59" i="10" s="1"/>
  <c r="AC88" i="10"/>
  <c r="CJ205" i="18"/>
  <c r="AC16" i="14"/>
  <c r="CL110" i="13"/>
  <c r="CK163" i="13"/>
  <c r="CK24" i="13" s="1"/>
  <c r="CK160" i="10"/>
  <c r="CL169" i="14"/>
  <c r="CL30" i="14" s="1"/>
  <c r="CL219" i="18" s="1"/>
  <c r="CL246" i="18" s="1"/>
  <c r="CM143" i="14"/>
  <c r="CM169" i="14" s="1"/>
  <c r="CM30" i="14" s="1"/>
  <c r="CM219" i="18" s="1"/>
  <c r="CM246" i="18" s="1"/>
  <c r="AC27" i="13"/>
  <c r="CL100" i="13"/>
  <c r="CK153" i="13"/>
  <c r="CK14" i="13" s="1"/>
  <c r="CE15" i="8"/>
  <c r="CK204" i="18"/>
  <c r="CH29" i="15"/>
  <c r="CG27" i="7"/>
  <c r="AB27" i="7" s="1"/>
  <c r="CJ163" i="18"/>
  <c r="AC31" i="13"/>
  <c r="CM128" i="14"/>
  <c r="CM154" i="14" s="1"/>
  <c r="CM15" i="14" s="1"/>
  <c r="CM204" i="18" s="1"/>
  <c r="CM231" i="18" s="1"/>
  <c r="CL154" i="14"/>
  <c r="CL15" i="14" s="1"/>
  <c r="CL204" i="18" s="1"/>
  <c r="CL231" i="18" s="1"/>
  <c r="CH13" i="20"/>
  <c r="CH19" i="20" s="1"/>
  <c r="CG49" i="7"/>
  <c r="AB49" i="7" s="1"/>
  <c r="CG29" i="7"/>
  <c r="AB29" i="7" s="1"/>
  <c r="CM99" i="13"/>
  <c r="CM152" i="13" s="1"/>
  <c r="CM13" i="13" s="1"/>
  <c r="CM145" i="18" s="1"/>
  <c r="CM172" i="18" s="1"/>
  <c r="CL152" i="13"/>
  <c r="CL13" i="13" s="1"/>
  <c r="CL145" i="18" s="1"/>
  <c r="CL172" i="18" s="1"/>
  <c r="CL112" i="13"/>
  <c r="CK165" i="13"/>
  <c r="CK26" i="13" s="1"/>
  <c r="CM102" i="13"/>
  <c r="CM155" i="13" s="1"/>
  <c r="CM16" i="13" s="1"/>
  <c r="CM148" i="18" s="1"/>
  <c r="CM175" i="18" s="1"/>
  <c r="CL155" i="13"/>
  <c r="CL16" i="13" s="1"/>
  <c r="CL148" i="18" s="1"/>
  <c r="CL175" i="18" s="1"/>
  <c r="CM171" i="12"/>
  <c r="CM20" i="12" s="1"/>
  <c r="CL20" i="12"/>
  <c r="CK206" i="18"/>
  <c r="S37" i="6"/>
  <c r="AC21" i="12"/>
  <c r="CL138" i="14"/>
  <c r="CK164" i="14"/>
  <c r="CK25" i="14" s="1"/>
  <c r="CG171" i="10"/>
  <c r="CG170" i="10"/>
  <c r="CJ223" i="18"/>
  <c r="AC34" i="14"/>
  <c r="CM136" i="14"/>
  <c r="CM162" i="14" s="1"/>
  <c r="CM23" i="14" s="1"/>
  <c r="CM212" i="18" s="1"/>
  <c r="CM239" i="18" s="1"/>
  <c r="CL162" i="14"/>
  <c r="CL23" i="14" s="1"/>
  <c r="CL212" i="18" s="1"/>
  <c r="CL239" i="18" s="1"/>
  <c r="CJ211" i="18"/>
  <c r="AC22" i="14"/>
  <c r="AX50" i="9"/>
  <c r="AX41" i="9" s="1"/>
  <c r="AC30" i="22" s="1"/>
  <c r="BG37" i="6"/>
  <c r="S30" i="22" s="1"/>
  <c r="CJ61" i="10"/>
  <c r="AC61" i="10" s="1"/>
  <c r="AC90" i="10"/>
  <c r="CJ62" i="10"/>
  <c r="AC62" i="10" s="1"/>
  <c r="AC91" i="10"/>
  <c r="CM27" i="10"/>
  <c r="CM36" i="10" s="1"/>
  <c r="CL36" i="10"/>
  <c r="CL155" i="10" s="1"/>
  <c r="BH35" i="6"/>
  <c r="BH14" i="17"/>
  <c r="AC161" i="18"/>
  <c r="CK166" i="13"/>
  <c r="CK27" i="13" s="1"/>
  <c r="CL113" i="13"/>
  <c r="CM32" i="10"/>
  <c r="CM41" i="10" s="1"/>
  <c r="CM160" i="10" s="1"/>
  <c r="CL41" i="10"/>
  <c r="CL160" i="10" s="1"/>
  <c r="CK219" i="18"/>
  <c r="AC195" i="18"/>
  <c r="BQ49" i="9"/>
  <c r="Z34" i="6"/>
  <c r="CJ146" i="18"/>
  <c r="AC14" i="13"/>
  <c r="CA22" i="6"/>
  <c r="Z16" i="16"/>
  <c r="H16" i="16" s="1"/>
  <c r="CL146" i="14"/>
  <c r="CK172" i="14"/>
  <c r="CK33" i="14" s="1"/>
  <c r="CJ171" i="18"/>
  <c r="AC144" i="18"/>
  <c r="CK148" i="18"/>
  <c r="AC20" i="13"/>
  <c r="CJ175" i="18"/>
  <c r="AC175" i="18" s="1"/>
  <c r="AC148" i="18"/>
  <c r="CA44" i="9"/>
  <c r="CJ214" i="18"/>
  <c r="AC25" i="14"/>
  <c r="BH28" i="16"/>
  <c r="CK212" i="18"/>
  <c r="CJ166" i="18"/>
  <c r="AC34" i="13"/>
  <c r="CJ69" i="10"/>
  <c r="AC69" i="10" s="1"/>
  <c r="AC98" i="10"/>
  <c r="CJ68" i="10"/>
  <c r="AC68" i="10" s="1"/>
  <c r="AC97" i="10"/>
  <c r="CJ70" i="10"/>
  <c r="AC70" i="10" s="1"/>
  <c r="AC99" i="10"/>
  <c r="AC95" i="10"/>
  <c r="CF25" i="18"/>
  <c r="CF34" i="18"/>
  <c r="CG142" i="18"/>
  <c r="CG196" i="18" s="1"/>
  <c r="CK159" i="10"/>
  <c r="CH169" i="18"/>
  <c r="CK158" i="10"/>
  <c r="AC168" i="18"/>
  <c r="CM109" i="13"/>
  <c r="CM162" i="13" s="1"/>
  <c r="CM23" i="13" s="1"/>
  <c r="CM155" i="18" s="1"/>
  <c r="CM182" i="18" s="1"/>
  <c r="CL162" i="13"/>
  <c r="CL23" i="13" s="1"/>
  <c r="CL155" i="18" s="1"/>
  <c r="CL182" i="18" s="1"/>
  <c r="CK170" i="14"/>
  <c r="CK31" i="14" s="1"/>
  <c r="CL144" i="14"/>
  <c r="CG42" i="20"/>
  <c r="CG50" i="20" s="1"/>
  <c r="CF52" i="7"/>
  <c r="CC22" i="18"/>
  <c r="CC31" i="18"/>
  <c r="CD110" i="18"/>
  <c r="CD114" i="18" s="1"/>
  <c r="K58" i="22"/>
  <c r="M58" i="22" s="1"/>
  <c r="CI141" i="10"/>
  <c r="CI162" i="10"/>
  <c r="AE58" i="22" s="1"/>
  <c r="CI64" i="20"/>
  <c r="CI226" i="18" s="1"/>
  <c r="CI39" i="6"/>
  <c r="CM116" i="12"/>
  <c r="CM27" i="12" s="1"/>
  <c r="CL27" i="12"/>
  <c r="CJ11" i="13"/>
  <c r="CL104" i="13"/>
  <c r="CK157" i="13"/>
  <c r="CK18" i="13" s="1"/>
  <c r="CL107" i="13"/>
  <c r="CK160" i="13"/>
  <c r="CK21" i="13" s="1"/>
  <c r="AC24" i="14"/>
  <c r="CJ233" i="18"/>
  <c r="AC233" i="18" s="1"/>
  <c r="AC206" i="18"/>
  <c r="CG30" i="15"/>
  <c r="CG26" i="6"/>
  <c r="AB31" i="15"/>
  <c r="CL151" i="14"/>
  <c r="CL12" i="14" s="1"/>
  <c r="CM125" i="14"/>
  <c r="CM151" i="14" s="1"/>
  <c r="CM12" i="14" s="1"/>
  <c r="AC100" i="10"/>
  <c r="CK173" i="13"/>
  <c r="CK34" i="13" s="1"/>
  <c r="CL120" i="13"/>
  <c r="CG23" i="18"/>
  <c r="CG32" i="18"/>
  <c r="CH117" i="18"/>
  <c r="CH139" i="18" s="1"/>
  <c r="CK171" i="14"/>
  <c r="CK32" i="14" s="1"/>
  <c r="CL145" i="14"/>
  <c r="CM31" i="10"/>
  <c r="CM40" i="10" s="1"/>
  <c r="CM159" i="10" s="1"/>
  <c r="CL40" i="10"/>
  <c r="CL159" i="10" s="1"/>
  <c r="BY46" i="9"/>
  <c r="CL21" i="15"/>
  <c r="CL25" i="15" s="1"/>
  <c r="CK26" i="7"/>
  <c r="CM30" i="10"/>
  <c r="CM39" i="10" s="1"/>
  <c r="CM158" i="10" s="1"/>
  <c r="CL39" i="10"/>
  <c r="CL158" i="10" s="1"/>
  <c r="CK155" i="18"/>
  <c r="AC213" i="18"/>
  <c r="CJ164" i="18"/>
  <c r="AC32" i="13"/>
  <c r="CJ162" i="18"/>
  <c r="AC30" i="13"/>
  <c r="CG55" i="20"/>
  <c r="AB55" i="20" s="1"/>
  <c r="AB56" i="20"/>
  <c r="CK201" i="18"/>
  <c r="CJ154" i="18"/>
  <c r="AC22" i="13"/>
  <c r="CK218" i="18"/>
  <c r="CJ73" i="10"/>
  <c r="AC73" i="10" s="1"/>
  <c r="AC102" i="10"/>
  <c r="CJ57" i="10"/>
  <c r="AC57" i="10" s="1"/>
  <c r="AC86" i="10"/>
  <c r="AC89" i="10"/>
  <c r="CC32" i="17"/>
  <c r="CD29" i="17" s="1"/>
  <c r="CC17" i="17"/>
  <c r="CC41" i="6" s="1"/>
  <c r="CM131" i="14"/>
  <c r="CM157" i="14" s="1"/>
  <c r="CM18" i="14" s="1"/>
  <c r="CM207" i="18" s="1"/>
  <c r="CM234" i="18" s="1"/>
  <c r="CL157" i="14"/>
  <c r="CL18" i="14" s="1"/>
  <c r="CL207" i="18" s="1"/>
  <c r="CL234" i="18" s="1"/>
  <c r="CL141" i="14"/>
  <c r="CK167" i="14"/>
  <c r="CK28" i="14" s="1"/>
  <c r="CG13" i="15"/>
  <c r="CG17" i="15" s="1"/>
  <c r="CF25" i="7"/>
  <c r="CL166" i="14"/>
  <c r="CL27" i="14" s="1"/>
  <c r="CL216" i="18" s="1"/>
  <c r="CL243" i="18" s="1"/>
  <c r="CM140" i="14"/>
  <c r="CM166" i="14" s="1"/>
  <c r="CM27" i="14" s="1"/>
  <c r="CM216" i="18" s="1"/>
  <c r="CM243" i="18" s="1"/>
  <c r="AC22" i="12"/>
  <c r="CE113" i="18"/>
  <c r="CK147" i="18"/>
  <c r="BY45" i="9"/>
  <c r="CJ24" i="18"/>
  <c r="CJ33" i="18"/>
  <c r="CK258" i="18"/>
  <c r="CK266" i="18" s="1"/>
  <c r="Y60" i="22"/>
  <c r="CK28" i="12"/>
  <c r="CK32" i="6"/>
  <c r="CK29" i="12"/>
  <c r="H40" i="16"/>
  <c r="H41" i="16" s="1"/>
  <c r="I38" i="16" s="1"/>
  <c r="Z41" i="16"/>
  <c r="AA38" i="16" s="1"/>
  <c r="CL148" i="14"/>
  <c r="CK174" i="14"/>
  <c r="CK35" i="14" s="1"/>
  <c r="CL118" i="13"/>
  <c r="CK171" i="13"/>
  <c r="CK32" i="13" s="1"/>
  <c r="AC153" i="18"/>
  <c r="CL116" i="13"/>
  <c r="CK169" i="13"/>
  <c r="CK30" i="13" s="1"/>
  <c r="CL13" i="19"/>
  <c r="CL16" i="19" s="1"/>
  <c r="CK36" i="7"/>
  <c r="CD20" i="18"/>
  <c r="AA20" i="18" s="1"/>
  <c r="CD29" i="18"/>
  <c r="AA29" i="18" s="1"/>
  <c r="CE96" i="18"/>
  <c r="CE100" i="18" s="1"/>
  <c r="CK156" i="10"/>
  <c r="CG97" i="18"/>
  <c r="CG62" i="20"/>
  <c r="CK175" i="13"/>
  <c r="CK36" i="13" s="1"/>
  <c r="CL122" i="13"/>
  <c r="CL108" i="13"/>
  <c r="CK161" i="13"/>
  <c r="CK22" i="13" s="1"/>
  <c r="CM142" i="14"/>
  <c r="CM168" i="14" s="1"/>
  <c r="CM29" i="14" s="1"/>
  <c r="CM218" i="18" s="1"/>
  <c r="CM245" i="18" s="1"/>
  <c r="CL168" i="14"/>
  <c r="CL29" i="14" s="1"/>
  <c r="CL218" i="18" s="1"/>
  <c r="CL245" i="18" s="1"/>
  <c r="CB34" i="6"/>
  <c r="L59" i="22"/>
  <c r="CJ14" i="10"/>
  <c r="N59" i="22" s="1"/>
  <c r="CJ143" i="10"/>
  <c r="CJ236" i="18"/>
  <c r="AC236" i="18" s="1"/>
  <c r="AC209" i="18"/>
  <c r="CB17" i="17"/>
  <c r="G57" i="22"/>
  <c r="O57" i="22" s="1"/>
  <c r="CH11" i="6"/>
  <c r="CH44" i="20"/>
  <c r="CH43" i="20" s="1"/>
  <c r="CH56" i="20"/>
  <c r="CH32" i="15"/>
  <c r="CH15" i="15"/>
  <c r="CH31" i="15"/>
  <c r="BY32" i="9"/>
  <c r="CH168" i="10"/>
  <c r="AC94" i="10"/>
  <c r="CG19" i="8"/>
  <c r="AB19" i="8" s="1"/>
  <c r="AB227" i="18"/>
  <c r="AB253" i="18" s="1"/>
  <c r="AC199" i="18" s="1"/>
  <c r="CL139" i="14"/>
  <c r="CK165" i="14"/>
  <c r="CK26" i="14" s="1"/>
  <c r="CK207" i="18"/>
  <c r="CK216" i="18"/>
  <c r="CJ151" i="18"/>
  <c r="AC19" i="13"/>
  <c r="CM101" i="13"/>
  <c r="CM154" i="13" s="1"/>
  <c r="CM15" i="13" s="1"/>
  <c r="CM147" i="18" s="1"/>
  <c r="CM174" i="18" s="1"/>
  <c r="CL154" i="13"/>
  <c r="CL15" i="13" s="1"/>
  <c r="CL147" i="18" s="1"/>
  <c r="CL174" i="18" s="1"/>
  <c r="CH226" i="18"/>
  <c r="X61" i="22"/>
  <c r="CL14" i="12"/>
  <c r="CL15" i="12"/>
  <c r="CB42" i="9"/>
  <c r="CJ224" i="18"/>
  <c r="AC35" i="14"/>
  <c r="CB16" i="16"/>
  <c r="AD14" i="12"/>
  <c r="I13" i="12"/>
  <c r="I14" i="12" s="1"/>
  <c r="CJ21" i="18"/>
  <c r="AC21" i="18" s="1"/>
  <c r="CJ30" i="18"/>
  <c r="AC30" i="18" s="1"/>
  <c r="CK103" i="18"/>
  <c r="CK107" i="18" s="1"/>
  <c r="CL111" i="13"/>
  <c r="CK164" i="13"/>
  <c r="CK25" i="13" s="1"/>
  <c r="H76" i="16"/>
  <c r="H77" i="16" s="1"/>
  <c r="I74" i="16" s="1"/>
  <c r="Z77" i="16"/>
  <c r="AA74" i="16" s="1"/>
  <c r="CF26" i="18"/>
  <c r="CF35" i="18"/>
  <c r="CG199" i="18"/>
  <c r="CG253" i="18" s="1"/>
  <c r="CM28" i="10"/>
  <c r="CM37" i="10" s="1"/>
  <c r="CL37" i="10"/>
  <c r="CL156" i="10" s="1"/>
  <c r="CK83" i="10"/>
  <c r="BH75" i="25" s="1"/>
  <c r="CK97" i="10"/>
  <c r="BH89" i="25" s="1"/>
  <c r="CK85" i="10"/>
  <c r="BH77" i="25" s="1"/>
  <c r="CK101" i="10"/>
  <c r="BH93" i="25" s="1"/>
  <c r="CK92" i="10"/>
  <c r="BH84" i="25" s="1"/>
  <c r="CK88" i="10"/>
  <c r="BH80" i="25" s="1"/>
  <c r="CK82" i="10"/>
  <c r="BH74" i="25" s="1"/>
  <c r="CK91" i="10"/>
  <c r="BH83" i="25" s="1"/>
  <c r="CK154" i="10"/>
  <c r="CK90" i="10"/>
  <c r="BH82" i="25" s="1"/>
  <c r="CK93" i="10"/>
  <c r="BH85" i="25" s="1"/>
  <c r="CK87" i="10"/>
  <c r="BH79" i="25" s="1"/>
  <c r="CK100" i="10"/>
  <c r="CK104" i="10"/>
  <c r="BH96" i="25" s="1"/>
  <c r="CK94" i="10"/>
  <c r="BH86" i="25" s="1"/>
  <c r="CK80" i="10"/>
  <c r="BH72" i="25" s="1"/>
  <c r="CK103" i="10"/>
  <c r="BH95" i="25" s="1"/>
  <c r="CK95" i="10"/>
  <c r="CK34" i="10"/>
  <c r="CK102" i="10"/>
  <c r="CK81" i="10"/>
  <c r="BH73" i="25" s="1"/>
  <c r="CK98" i="10"/>
  <c r="BH90" i="25" s="1"/>
  <c r="CK86" i="10"/>
  <c r="BH78" i="25" s="1"/>
  <c r="CK84" i="10"/>
  <c r="BH76" i="25" s="1"/>
  <c r="CK99" i="10"/>
  <c r="BH91" i="25" s="1"/>
  <c r="CK89" i="10"/>
  <c r="BH81" i="25" s="1"/>
  <c r="CK96" i="10"/>
  <c r="BH88" i="25" s="1"/>
  <c r="AB43" i="20"/>
  <c r="CC40" i="16"/>
  <c r="CC41" i="16" s="1"/>
  <c r="CD38" i="16" s="1"/>
  <c r="CD40" i="16" s="1"/>
  <c r="CJ55" i="10"/>
  <c r="AC55" i="10" s="1"/>
  <c r="AC84" i="10"/>
  <c r="CJ153" i="10"/>
  <c r="AD59" i="22" s="1"/>
  <c r="CC19" i="7"/>
  <c r="CD167" i="10"/>
  <c r="CD173" i="10" s="1"/>
  <c r="CI63" i="20"/>
  <c r="CI169" i="18" s="1"/>
  <c r="CI33" i="6"/>
  <c r="AC176" i="18"/>
  <c r="BD42" i="19"/>
  <c r="AC33" i="14"/>
  <c r="AC242" i="18"/>
  <c r="AC38" i="6"/>
  <c r="CK158" i="13"/>
  <c r="CK19" i="13" s="1"/>
  <c r="CL105" i="13"/>
  <c r="AC32" i="6"/>
  <c r="CL151" i="13"/>
  <c r="CL12" i="13" s="1"/>
  <c r="CM98" i="13"/>
  <c r="CM151" i="13" s="1"/>
  <c r="CM12" i="13" s="1"/>
  <c r="CJ14" i="20"/>
  <c r="CK17" i="20" s="1"/>
  <c r="AD17" i="20" s="1"/>
  <c r="X62" i="22"/>
  <c r="CM14" i="12"/>
  <c r="CM15" i="12"/>
  <c r="AB34" i="16"/>
  <c r="BC42" i="11"/>
  <c r="BD38" i="11" s="1"/>
  <c r="BC144" i="11"/>
  <c r="BD140" i="11" s="1"/>
  <c r="BB93" i="18"/>
  <c r="BB19" i="18" s="1"/>
  <c r="BC399" i="11"/>
  <c r="BD395" i="11" s="1"/>
  <c r="BC348" i="11"/>
  <c r="BD344" i="11" s="1"/>
  <c r="BC195" i="11"/>
  <c r="BD191" i="11" s="1"/>
  <c r="AZ47" i="6"/>
  <c r="H23" i="22"/>
  <c r="BC85" i="18"/>
  <c r="R85" i="18" s="1"/>
  <c r="R58" i="18"/>
  <c r="BD158" i="11"/>
  <c r="BD167" i="11"/>
  <c r="BE163" i="11" s="1"/>
  <c r="BE149" i="11"/>
  <c r="BC79" i="18"/>
  <c r="R79" i="18" s="1"/>
  <c r="R52" i="18"/>
  <c r="BE166" i="11"/>
  <c r="BC246" i="11"/>
  <c r="BD242" i="11" s="1"/>
  <c r="R244" i="11"/>
  <c r="R246" i="11" s="1"/>
  <c r="S242" i="11" s="1"/>
  <c r="BC161" i="11"/>
  <c r="BD157" i="11" s="1"/>
  <c r="BC88" i="18"/>
  <c r="R88" i="18" s="1"/>
  <c r="R61" i="18"/>
  <c r="BE234" i="11"/>
  <c r="BE81" i="11"/>
  <c r="BC297" i="11"/>
  <c r="BD293" i="11" s="1"/>
  <c r="BC90" i="18"/>
  <c r="R90" i="18" s="1"/>
  <c r="R63" i="18"/>
  <c r="BC81" i="18"/>
  <c r="R81" i="18" s="1"/>
  <c r="R54" i="18"/>
  <c r="AL51" i="6"/>
  <c r="AL32" i="20"/>
  <c r="AL37" i="20"/>
  <c r="R329" i="11"/>
  <c r="R331" i="11" s="1"/>
  <c r="S327" i="11" s="1"/>
  <c r="BC331" i="11"/>
  <c r="BD327" i="11" s="1"/>
  <c r="BC87" i="18"/>
  <c r="R87" i="18" s="1"/>
  <c r="R60" i="18"/>
  <c r="Q46" i="6"/>
  <c r="Q47" i="6" s="1"/>
  <c r="Q44" i="6"/>
  <c r="BD277" i="11"/>
  <c r="BE183" i="11"/>
  <c r="R210" i="11"/>
  <c r="R212" i="11" s="1"/>
  <c r="S208" i="11" s="1"/>
  <c r="BC212" i="11"/>
  <c r="BD208" i="11" s="1"/>
  <c r="BE30" i="11"/>
  <c r="L21" i="19"/>
  <c r="AL22" i="19"/>
  <c r="AK23" i="19"/>
  <c r="BC80" i="18"/>
  <c r="R80" i="18" s="1"/>
  <c r="R53" i="18"/>
  <c r="BE132" i="11"/>
  <c r="BD175" i="11"/>
  <c r="BC15" i="11"/>
  <c r="R24" i="11"/>
  <c r="R441" i="11"/>
  <c r="F430" i="11"/>
  <c r="F441" i="11" s="1"/>
  <c r="R433" i="11"/>
  <c r="S429" i="11" s="1"/>
  <c r="BE421" i="11"/>
  <c r="BE404" i="11"/>
  <c r="BD328" i="11"/>
  <c r="BC82" i="18"/>
  <c r="R82" i="18" s="1"/>
  <c r="R55" i="18"/>
  <c r="BD311" i="11"/>
  <c r="BD107" i="11"/>
  <c r="BD116" i="11"/>
  <c r="BE112" i="11" s="1"/>
  <c r="BC68" i="18"/>
  <c r="R68" i="18" s="1"/>
  <c r="BC40" i="18"/>
  <c r="R40" i="18" s="1"/>
  <c r="R41" i="18"/>
  <c r="BD90" i="11"/>
  <c r="BC83" i="18"/>
  <c r="R83" i="18" s="1"/>
  <c r="R56" i="18"/>
  <c r="BC76" i="18"/>
  <c r="R76" i="18" s="1"/>
  <c r="R49" i="18"/>
  <c r="BC86" i="18"/>
  <c r="R86" i="18" s="1"/>
  <c r="R59" i="18"/>
  <c r="BD379" i="11"/>
  <c r="R152" i="11"/>
  <c r="F141" i="11"/>
  <c r="F152" i="11" s="1"/>
  <c r="R144" i="11"/>
  <c r="S140" i="11" s="1"/>
  <c r="BC78" i="18"/>
  <c r="R78" i="18" s="1"/>
  <c r="R51" i="18"/>
  <c r="BD192" i="11"/>
  <c r="BE438" i="11"/>
  <c r="BC84" i="18"/>
  <c r="R84" i="18" s="1"/>
  <c r="R57" i="18"/>
  <c r="BC280" i="11"/>
  <c r="BD276" i="11" s="1"/>
  <c r="R278" i="11"/>
  <c r="R280" i="11" s="1"/>
  <c r="S276" i="11" s="1"/>
  <c r="BE217" i="11"/>
  <c r="BD413" i="11"/>
  <c r="AR8" i="9"/>
  <c r="AR9" i="9" s="1"/>
  <c r="AR10" i="9" s="1"/>
  <c r="BA46" i="6"/>
  <c r="BA44" i="6"/>
  <c r="BD396" i="11"/>
  <c r="BD405" i="11"/>
  <c r="BE401" i="11" s="1"/>
  <c r="R186" i="11"/>
  <c r="F175" i="11"/>
  <c r="F186" i="11" s="1"/>
  <c r="BC110" i="11"/>
  <c r="BD106" i="11" s="1"/>
  <c r="AS39" i="9"/>
  <c r="R84" i="11"/>
  <c r="F73" i="11"/>
  <c r="F84" i="11" s="1"/>
  <c r="R76" i="11"/>
  <c r="S72" i="11" s="1"/>
  <c r="BB16" i="18"/>
  <c r="R271" i="11"/>
  <c r="F260" i="11"/>
  <c r="F271" i="11" s="1"/>
  <c r="R263" i="11"/>
  <c r="S259" i="11" s="1"/>
  <c r="BC72" i="18"/>
  <c r="R72" i="18" s="1"/>
  <c r="R45" i="18"/>
  <c r="R203" i="11"/>
  <c r="F192" i="11"/>
  <c r="F203" i="11" s="1"/>
  <c r="R195" i="11"/>
  <c r="S191" i="11" s="1"/>
  <c r="BD226" i="11"/>
  <c r="BD235" i="11"/>
  <c r="BE231" i="11" s="1"/>
  <c r="BE370" i="11"/>
  <c r="BE47" i="11"/>
  <c r="BE251" i="11"/>
  <c r="Q54" i="20"/>
  <c r="P73" i="20"/>
  <c r="P72" i="20"/>
  <c r="R322" i="11"/>
  <c r="F311" i="11"/>
  <c r="F322" i="11" s="1"/>
  <c r="BB13" i="18"/>
  <c r="BB14" i="8"/>
  <c r="AB14" i="9"/>
  <c r="AB11" i="9" s="1"/>
  <c r="AB19" i="9" s="1"/>
  <c r="AA8" i="22" s="1"/>
  <c r="AK33" i="7"/>
  <c r="R67" i="11"/>
  <c r="F56" i="11"/>
  <c r="F67" i="11" s="1"/>
  <c r="R59" i="11"/>
  <c r="S55" i="11" s="1"/>
  <c r="BC25" i="11"/>
  <c r="BC92" i="18"/>
  <c r="R92" i="18" s="1"/>
  <c r="R65" i="18"/>
  <c r="BC127" i="11"/>
  <c r="BD123" i="11" s="1"/>
  <c r="BC178" i="11"/>
  <c r="BD174" i="11" s="1"/>
  <c r="R176" i="11"/>
  <c r="R178" i="11" s="1"/>
  <c r="S174" i="11" s="1"/>
  <c r="BD337" i="11"/>
  <c r="BE333" i="11" s="1"/>
  <c r="BD184" i="11"/>
  <c r="BE180" i="11" s="1"/>
  <c r="BD320" i="11"/>
  <c r="BE316" i="11" s="1"/>
  <c r="BC416" i="11"/>
  <c r="BD412" i="11" s="1"/>
  <c r="F413" i="11"/>
  <c r="F424" i="11" s="1"/>
  <c r="R416" i="11"/>
  <c r="S412" i="11" s="1"/>
  <c r="BD260" i="11"/>
  <c r="BE115" i="11"/>
  <c r="BC229" i="11"/>
  <c r="BD225" i="11" s="1"/>
  <c r="BE64" i="11"/>
  <c r="BE353" i="11"/>
  <c r="BE319" i="11"/>
  <c r="BD141" i="11"/>
  <c r="BD150" i="11"/>
  <c r="BE146" i="11" s="1"/>
  <c r="BC314" i="11"/>
  <c r="BD310" i="11" s="1"/>
  <c r="R312" i="11"/>
  <c r="R314" i="11" s="1"/>
  <c r="S310" i="11" s="1"/>
  <c r="BD73" i="11"/>
  <c r="BC70" i="18"/>
  <c r="R70" i="18" s="1"/>
  <c r="R43" i="18"/>
  <c r="BD269" i="11"/>
  <c r="BE265" i="11" s="1"/>
  <c r="R50" i="11"/>
  <c r="F39" i="11"/>
  <c r="F50" i="11" s="1"/>
  <c r="R42" i="11"/>
  <c r="S38" i="11" s="1"/>
  <c r="BD294" i="11"/>
  <c r="BD303" i="11"/>
  <c r="BE299" i="11" s="1"/>
  <c r="BD82" i="11"/>
  <c r="BE78" i="11" s="1"/>
  <c r="BC75" i="18"/>
  <c r="R48" i="18"/>
  <c r="BD243" i="11"/>
  <c r="BC263" i="11"/>
  <c r="BD259" i="11" s="1"/>
  <c r="BE285" i="11"/>
  <c r="BC14" i="11"/>
  <c r="R23" i="11"/>
  <c r="BE200" i="11"/>
  <c r="BE98" i="11"/>
  <c r="BE302" i="11"/>
  <c r="BC91" i="18"/>
  <c r="R91" i="18" s="1"/>
  <c r="R64" i="18"/>
  <c r="F196" i="18"/>
  <c r="G142" i="18" s="1"/>
  <c r="G196" i="18" s="1"/>
  <c r="H142" i="18" s="1"/>
  <c r="H196" i="18" s="1"/>
  <c r="I142" i="18" s="1"/>
  <c r="R220" i="11"/>
  <c r="F209" i="11"/>
  <c r="F220" i="11" s="1"/>
  <c r="BD124" i="11"/>
  <c r="BC77" i="18"/>
  <c r="R77" i="18" s="1"/>
  <c r="R50" i="18"/>
  <c r="BC59" i="11"/>
  <c r="BD55" i="11" s="1"/>
  <c r="BB13" i="6"/>
  <c r="AS34" i="9"/>
  <c r="BC71" i="18"/>
  <c r="R71" i="18" s="1"/>
  <c r="R44" i="18"/>
  <c r="R118" i="11"/>
  <c r="F107" i="11"/>
  <c r="F118" i="11" s="1"/>
  <c r="R110" i="11"/>
  <c r="S106" i="11" s="1"/>
  <c r="R390" i="11"/>
  <c r="F379" i="11"/>
  <c r="F390" i="11" s="1"/>
  <c r="R382" i="11"/>
  <c r="S378" i="11" s="1"/>
  <c r="BD430" i="11"/>
  <c r="BC93" i="11"/>
  <c r="BD89" i="11" s="1"/>
  <c r="BD22" i="11"/>
  <c r="BD31" i="11"/>
  <c r="BE27" i="11" s="1"/>
  <c r="BC89" i="18"/>
  <c r="R89" i="18" s="1"/>
  <c r="R62" i="18"/>
  <c r="F362" i="11"/>
  <c r="F373" i="11" s="1"/>
  <c r="R365" i="11"/>
  <c r="S361" i="11" s="1"/>
  <c r="R101" i="11"/>
  <c r="F90" i="11"/>
  <c r="F101" i="11" s="1"/>
  <c r="R93" i="11"/>
  <c r="S89" i="11" s="1"/>
  <c r="BD56" i="11"/>
  <c r="F124" i="11"/>
  <c r="F135" i="11" s="1"/>
  <c r="R127" i="11"/>
  <c r="S123" i="11" s="1"/>
  <c r="BE387" i="11"/>
  <c r="BE336" i="11"/>
  <c r="BD209" i="11"/>
  <c r="BD39" i="11"/>
  <c r="R305" i="11"/>
  <c r="F294" i="11"/>
  <c r="F305" i="11" s="1"/>
  <c r="R297" i="11"/>
  <c r="S293" i="11" s="1"/>
  <c r="F22" i="11"/>
  <c r="F33" i="11" s="1"/>
  <c r="BD345" i="11"/>
  <c r="BD354" i="11"/>
  <c r="BE350" i="11" s="1"/>
  <c r="BD65" i="11"/>
  <c r="BE61" i="11" s="1"/>
  <c r="R33" i="11"/>
  <c r="R407" i="11"/>
  <c r="F396" i="11"/>
  <c r="F407" i="11" s="1"/>
  <c r="R399" i="11"/>
  <c r="S395" i="11" s="1"/>
  <c r="R356" i="11"/>
  <c r="F345" i="11"/>
  <c r="F356" i="11" s="1"/>
  <c r="R348" i="11"/>
  <c r="S344" i="11" s="1"/>
  <c r="BC74" i="18"/>
  <c r="R74" i="18" s="1"/>
  <c r="R47" i="18"/>
  <c r="BC69" i="18"/>
  <c r="R69" i="18" s="1"/>
  <c r="R42" i="18"/>
  <c r="M21" i="8"/>
  <c r="AL11" i="8"/>
  <c r="BE268" i="11"/>
  <c r="R237" i="11"/>
  <c r="F226" i="11"/>
  <c r="F237" i="11" s="1"/>
  <c r="R229" i="11"/>
  <c r="S225" i="11" s="1"/>
  <c r="BC59" i="20"/>
  <c r="R13" i="11"/>
  <c r="R288" i="11"/>
  <c r="F277" i="11"/>
  <c r="F288" i="11" s="1"/>
  <c r="R169" i="11"/>
  <c r="F158" i="11"/>
  <c r="F169" i="11" s="1"/>
  <c r="R161" i="11"/>
  <c r="S157" i="11" s="1"/>
  <c r="R254" i="11"/>
  <c r="F243" i="11"/>
  <c r="F254" i="11" s="1"/>
  <c r="R339" i="11"/>
  <c r="F328" i="11"/>
  <c r="F339" i="11" s="1"/>
  <c r="BD362" i="11"/>
  <c r="BD371" i="11"/>
  <c r="BE367" i="11" s="1"/>
  <c r="AX68" i="20"/>
  <c r="AX69" i="20"/>
  <c r="BC73" i="18"/>
  <c r="R73" i="18" s="1"/>
  <c r="R46" i="18"/>
  <c r="AC113" i="10" l="1"/>
  <c r="AB57" i="20"/>
  <c r="CL20" i="8"/>
  <c r="CM20" i="8"/>
  <c r="F17" i="20"/>
  <c r="G17" i="20"/>
  <c r="H17" i="20"/>
  <c r="I17" i="20"/>
  <c r="AD20" i="12"/>
  <c r="AD21" i="12" s="1"/>
  <c r="AC115" i="10"/>
  <c r="CI44" i="20"/>
  <c r="CI43" i="20" s="1"/>
  <c r="CI31" i="15"/>
  <c r="CI26" i="6" s="1"/>
  <c r="BZ38" i="9" s="1"/>
  <c r="BZ32" i="9"/>
  <c r="CI56" i="20"/>
  <c r="CI55" i="20" s="1"/>
  <c r="CI15" i="15"/>
  <c r="CI32" i="15"/>
  <c r="CI168" i="10"/>
  <c r="AC131" i="10"/>
  <c r="AC121" i="10"/>
  <c r="G58" i="22"/>
  <c r="O58" i="22" s="1"/>
  <c r="BG121" i="25"/>
  <c r="BG101" i="25"/>
  <c r="BG122" i="25"/>
  <c r="AD27" i="14"/>
  <c r="I27" i="14" s="1"/>
  <c r="AD37" i="10"/>
  <c r="BG117" i="25"/>
  <c r="CJ143" i="18"/>
  <c r="AC143" i="18" s="1"/>
  <c r="BG104" i="25"/>
  <c r="AD16" i="13"/>
  <c r="I16" i="13" s="1"/>
  <c r="CG169" i="10"/>
  <c r="CG172" i="10" s="1"/>
  <c r="CG12" i="8" s="1"/>
  <c r="AB12" i="8" s="1"/>
  <c r="BG111" i="25"/>
  <c r="BG103" i="25"/>
  <c r="BG100" i="25"/>
  <c r="CK66" i="10"/>
  <c r="BH87" i="25"/>
  <c r="BG120" i="25"/>
  <c r="BG107" i="25"/>
  <c r="AC11" i="14"/>
  <c r="BG119" i="25"/>
  <c r="BG106" i="25"/>
  <c r="BG115" i="25"/>
  <c r="BG110" i="25"/>
  <c r="BG105" i="25"/>
  <c r="BG123" i="25"/>
  <c r="BG108" i="25"/>
  <c r="BG114" i="25"/>
  <c r="BG118" i="25"/>
  <c r="CK71" i="10"/>
  <c r="BH92" i="25"/>
  <c r="BG102" i="25"/>
  <c r="BG112" i="25"/>
  <c r="BG113" i="25"/>
  <c r="BG99" i="25"/>
  <c r="CK73" i="10"/>
  <c r="BH94" i="25"/>
  <c r="BG116" i="25"/>
  <c r="BG109" i="25"/>
  <c r="AD23" i="14"/>
  <c r="I23" i="14" s="1"/>
  <c r="AD30" i="14"/>
  <c r="I30" i="14" s="1"/>
  <c r="AD29" i="14"/>
  <c r="I29" i="14" s="1"/>
  <c r="R25" i="11"/>
  <c r="S21" i="11" s="1"/>
  <c r="AD13" i="13"/>
  <c r="I13" i="13" s="1"/>
  <c r="CD31" i="18"/>
  <c r="AA31" i="18" s="1"/>
  <c r="CD22" i="18"/>
  <c r="AA22" i="18" s="1"/>
  <c r="CE110" i="18"/>
  <c r="CE114" i="18" s="1"/>
  <c r="CD41" i="16"/>
  <c r="CE38" i="16" s="1"/>
  <c r="CE40" i="16" s="1"/>
  <c r="CD17" i="16"/>
  <c r="CD34" i="6" s="1"/>
  <c r="CK69" i="10"/>
  <c r="CK58" i="10"/>
  <c r="CK68" i="10"/>
  <c r="CK157" i="18"/>
  <c r="CJ178" i="18"/>
  <c r="AC178" i="18" s="1"/>
  <c r="AC151" i="18"/>
  <c r="AB62" i="20"/>
  <c r="CG98" i="18"/>
  <c r="CM116" i="13"/>
  <c r="CM169" i="13" s="1"/>
  <c r="CM30" i="13" s="1"/>
  <c r="CM162" i="18" s="1"/>
  <c r="CL169" i="13"/>
  <c r="CL30" i="13" s="1"/>
  <c r="CL162" i="18" s="1"/>
  <c r="CL189" i="18" s="1"/>
  <c r="CK174" i="18"/>
  <c r="AD174" i="18" s="1"/>
  <c r="I174" i="18" s="1"/>
  <c r="AD147" i="18"/>
  <c r="I147" i="18" s="1"/>
  <c r="AC130" i="10"/>
  <c r="AB32" i="18"/>
  <c r="CG46" i="7"/>
  <c r="AB46" i="7" s="1"/>
  <c r="CM201" i="18"/>
  <c r="CM107" i="13"/>
  <c r="CM160" i="13" s="1"/>
  <c r="CM21" i="13" s="1"/>
  <c r="CM153" i="18" s="1"/>
  <c r="CM180" i="18" s="1"/>
  <c r="CL160" i="13"/>
  <c r="CL21" i="13" s="1"/>
  <c r="CL153" i="18" s="1"/>
  <c r="CL180" i="18" s="1"/>
  <c r="CM144" i="14"/>
  <c r="CM170" i="14" s="1"/>
  <c r="CM31" i="14" s="1"/>
  <c r="CM220" i="18" s="1"/>
  <c r="CM247" i="18" s="1"/>
  <c r="CL170" i="14"/>
  <c r="CL31" i="14" s="1"/>
  <c r="CL220" i="18" s="1"/>
  <c r="CL247" i="18" s="1"/>
  <c r="AD40" i="10"/>
  <c r="CJ241" i="18"/>
  <c r="AC241" i="18" s="1"/>
  <c r="AC214" i="18"/>
  <c r="H34" i="6"/>
  <c r="AC118" i="10"/>
  <c r="CM112" i="13"/>
  <c r="CM165" i="13" s="1"/>
  <c r="CM26" i="13" s="1"/>
  <c r="CM158" i="18" s="1"/>
  <c r="CM185" i="18" s="1"/>
  <c r="CL165" i="13"/>
  <c r="CL26" i="13" s="1"/>
  <c r="CL158" i="18" s="1"/>
  <c r="CL185" i="18" s="1"/>
  <c r="CK231" i="18"/>
  <c r="AD231" i="18" s="1"/>
  <c r="I231" i="18" s="1"/>
  <c r="AD204" i="18"/>
  <c r="I204" i="18" s="1"/>
  <c r="AD41" i="10"/>
  <c r="CL168" i="13"/>
  <c r="CL29" i="13" s="1"/>
  <c r="CL161" i="18" s="1"/>
  <c r="CL188" i="18" s="1"/>
  <c r="CM115" i="13"/>
  <c r="CM168" i="13" s="1"/>
  <c r="CM29" i="13" s="1"/>
  <c r="CM161" i="18" s="1"/>
  <c r="CM188" i="18" s="1"/>
  <c r="CK213" i="18"/>
  <c r="CM129" i="14"/>
  <c r="CM155" i="14" s="1"/>
  <c r="CM16" i="14" s="1"/>
  <c r="CM205" i="18" s="1"/>
  <c r="CM232" i="18" s="1"/>
  <c r="CL155" i="14"/>
  <c r="CL16" i="14" s="1"/>
  <c r="CL205" i="18" s="1"/>
  <c r="CL232" i="18" s="1"/>
  <c r="AC79" i="10"/>
  <c r="AC15" i="20"/>
  <c r="CI22" i="8"/>
  <c r="AC22" i="8" s="1"/>
  <c r="CJ14" i="7"/>
  <c r="AC14" i="7" s="1"/>
  <c r="AC20" i="16"/>
  <c r="AD165" i="18"/>
  <c r="CK192" i="18"/>
  <c r="AD192" i="18" s="1"/>
  <c r="CC77" i="16"/>
  <c r="CD74" i="16" s="1"/>
  <c r="CD76" i="16" s="1"/>
  <c r="CK54" i="10"/>
  <c r="BS49" i="9"/>
  <c r="CB43" i="9"/>
  <c r="AB23" i="18"/>
  <c r="CG21" i="7"/>
  <c r="AB21" i="7" s="1"/>
  <c r="CL201" i="18"/>
  <c r="CK150" i="18"/>
  <c r="CK220" i="18"/>
  <c r="AD31" i="14"/>
  <c r="AC126" i="10"/>
  <c r="CJ250" i="18"/>
  <c r="AC250" i="18" s="1"/>
  <c r="AC223" i="18"/>
  <c r="AC116" i="10"/>
  <c r="CJ187" i="18"/>
  <c r="AC187" i="18" s="1"/>
  <c r="AC160" i="18"/>
  <c r="CM137" i="14"/>
  <c r="CM163" i="14" s="1"/>
  <c r="CM24" i="14" s="1"/>
  <c r="CM213" i="18" s="1"/>
  <c r="CM240" i="18" s="1"/>
  <c r="CL163" i="14"/>
  <c r="CL24" i="14" s="1"/>
  <c r="CL213" i="18" s="1"/>
  <c r="CL240" i="18" s="1"/>
  <c r="CK205" i="18"/>
  <c r="CJ194" i="18"/>
  <c r="AC194" i="18" s="1"/>
  <c r="AC167" i="18"/>
  <c r="AC129" i="10"/>
  <c r="CC22" i="6"/>
  <c r="CL84" i="10"/>
  <c r="CL98" i="10"/>
  <c r="CL80" i="10"/>
  <c r="BI72" i="25" s="1"/>
  <c r="CL89" i="10"/>
  <c r="CL103" i="10"/>
  <c r="CL85" i="10"/>
  <c r="CL94" i="10"/>
  <c r="CL104" i="10"/>
  <c r="CL154" i="10"/>
  <c r="CL153" i="10" s="1"/>
  <c r="AD61" i="22" s="1"/>
  <c r="CL81" i="10"/>
  <c r="CL95" i="10"/>
  <c r="CL86" i="10"/>
  <c r="CL102" i="10"/>
  <c r="CL91" i="10"/>
  <c r="CL90" i="10"/>
  <c r="CL82" i="10"/>
  <c r="CL96" i="10"/>
  <c r="CL93" i="10"/>
  <c r="CL87" i="10"/>
  <c r="CL101" i="10"/>
  <c r="CL100" i="10"/>
  <c r="CL83" i="10"/>
  <c r="CL34" i="10"/>
  <c r="CL92" i="10"/>
  <c r="CL97" i="10"/>
  <c r="CL88" i="10"/>
  <c r="CL99" i="10"/>
  <c r="CL152" i="14"/>
  <c r="CL13" i="14" s="1"/>
  <c r="CL202" i="18" s="1"/>
  <c r="CL229" i="18" s="1"/>
  <c r="CM126" i="14"/>
  <c r="CM152" i="14" s="1"/>
  <c r="CM13" i="14" s="1"/>
  <c r="CM202" i="18" s="1"/>
  <c r="CM229" i="18" s="1"/>
  <c r="AC124" i="10"/>
  <c r="CK149" i="18"/>
  <c r="CK243" i="18"/>
  <c r="AD243" i="18" s="1"/>
  <c r="I243" i="18" s="1"/>
  <c r="AD216" i="18"/>
  <c r="I216" i="18" s="1"/>
  <c r="CK164" i="18"/>
  <c r="CI97" i="18"/>
  <c r="CI99" i="18" s="1"/>
  <c r="CI15" i="8" s="1"/>
  <c r="CI62" i="20"/>
  <c r="CI98" i="18" s="1"/>
  <c r="AD12" i="13"/>
  <c r="CM144" i="18"/>
  <c r="BZ46" i="9"/>
  <c r="CH42" i="20"/>
  <c r="CH50" i="20" s="1"/>
  <c r="CG52" i="7"/>
  <c r="AB52" i="7" s="1"/>
  <c r="L60" i="22"/>
  <c r="CK14" i="10"/>
  <c r="N60" i="22" s="1"/>
  <c r="CK143" i="10"/>
  <c r="CK153" i="10"/>
  <c r="AD60" i="22" s="1"/>
  <c r="CK21" i="18"/>
  <c r="CK30" i="18"/>
  <c r="CL103" i="18"/>
  <c r="CL107" i="18" s="1"/>
  <c r="CH26" i="6"/>
  <c r="CH30" i="15"/>
  <c r="CM118" i="13"/>
  <c r="CM171" i="13" s="1"/>
  <c r="CM32" i="13" s="1"/>
  <c r="CM164" i="18" s="1"/>
  <c r="CM191" i="18" s="1"/>
  <c r="CL171" i="13"/>
  <c r="CL32" i="13" s="1"/>
  <c r="CL164" i="18" s="1"/>
  <c r="CL191" i="18" s="1"/>
  <c r="CK245" i="18"/>
  <c r="AD245" i="18" s="1"/>
  <c r="I245" i="18" s="1"/>
  <c r="AD218" i="18"/>
  <c r="I218" i="18" s="1"/>
  <c r="BX38" i="9"/>
  <c r="AB26" i="6"/>
  <c r="CJ193" i="18"/>
  <c r="AC193" i="18" s="1"/>
  <c r="AC166" i="18"/>
  <c r="BH31" i="6"/>
  <c r="R31" i="22" s="1"/>
  <c r="AD17" i="14"/>
  <c r="I17" i="14" s="1"/>
  <c r="CK14" i="20"/>
  <c r="CK156" i="18"/>
  <c r="CL159" i="13"/>
  <c r="CL20" i="13" s="1"/>
  <c r="CL152" i="18" s="1"/>
  <c r="CL179" i="18" s="1"/>
  <c r="CM106" i="13"/>
  <c r="CM159" i="13" s="1"/>
  <c r="CM20" i="13" s="1"/>
  <c r="CJ229" i="18"/>
  <c r="AC229" i="18" s="1"/>
  <c r="AC202" i="18"/>
  <c r="CK202" i="18"/>
  <c r="CM103" i="13"/>
  <c r="CM156" i="13" s="1"/>
  <c r="CM17" i="13" s="1"/>
  <c r="CM149" i="18" s="1"/>
  <c r="CM176" i="18" s="1"/>
  <c r="CL156" i="13"/>
  <c r="CL17" i="13" s="1"/>
  <c r="CL149" i="18" s="1"/>
  <c r="CL176" i="18" s="1"/>
  <c r="CL144" i="18"/>
  <c r="CK62" i="10"/>
  <c r="CM156" i="10"/>
  <c r="AD18" i="14"/>
  <c r="I18" i="14" s="1"/>
  <c r="CH97" i="18"/>
  <c r="CH62" i="20"/>
  <c r="CH98" i="18" s="1"/>
  <c r="AC171" i="18"/>
  <c r="CF96" i="18"/>
  <c r="CF100" i="18" s="1"/>
  <c r="CE29" i="18"/>
  <c r="CE20" i="18"/>
  <c r="CK224" i="18"/>
  <c r="CL258" i="18"/>
  <c r="CL266" i="18" s="1"/>
  <c r="CK33" i="18"/>
  <c r="CK47" i="7" s="1"/>
  <c r="CK24" i="18"/>
  <c r="CK22" i="7" s="1"/>
  <c r="CD31" i="17"/>
  <c r="CD32" i="17" s="1"/>
  <c r="CE29" i="17" s="1"/>
  <c r="CE31" i="17" s="1"/>
  <c r="AD23" i="13"/>
  <c r="CG60" i="20"/>
  <c r="CG111" i="18"/>
  <c r="AB30" i="15"/>
  <c r="CJ63" i="20"/>
  <c r="CJ169" i="18" s="1"/>
  <c r="AC169" i="18" s="1"/>
  <c r="CJ33" i="6"/>
  <c r="CK222" i="18"/>
  <c r="CJ29" i="15"/>
  <c r="CI27" i="7"/>
  <c r="CK233" i="18"/>
  <c r="AD233" i="18" s="1"/>
  <c r="AD206" i="18"/>
  <c r="H206" i="18" s="1"/>
  <c r="AD15" i="12"/>
  <c r="CK146" i="18"/>
  <c r="CM110" i="13"/>
  <c r="CM163" i="13" s="1"/>
  <c r="CM24" i="13" s="1"/>
  <c r="CM156" i="18" s="1"/>
  <c r="CM183" i="18" s="1"/>
  <c r="CL163" i="13"/>
  <c r="CL24" i="13" s="1"/>
  <c r="CL156" i="18" s="1"/>
  <c r="CL183" i="18" s="1"/>
  <c r="CM135" i="14"/>
  <c r="CM161" i="14" s="1"/>
  <c r="CM22" i="14" s="1"/>
  <c r="CM211" i="18" s="1"/>
  <c r="CM238" i="18" s="1"/>
  <c r="CL161" i="14"/>
  <c r="CL22" i="14" s="1"/>
  <c r="CL211" i="18" s="1"/>
  <c r="CL238" i="18" s="1"/>
  <c r="CK38" i="6"/>
  <c r="AD145" i="18"/>
  <c r="I145" i="18" s="1"/>
  <c r="CK172" i="18"/>
  <c r="AD172" i="18" s="1"/>
  <c r="I172" i="18" s="1"/>
  <c r="CM25" i="10"/>
  <c r="CM35" i="10"/>
  <c r="CM13" i="10"/>
  <c r="CK160" i="18"/>
  <c r="CK187" i="18" s="1"/>
  <c r="AC122" i="10"/>
  <c r="CM134" i="14"/>
  <c r="CM160" i="14" s="1"/>
  <c r="CM21" i="14" s="1"/>
  <c r="CM210" i="18" s="1"/>
  <c r="CM237" i="18" s="1"/>
  <c r="CL160" i="14"/>
  <c r="CL21" i="14" s="1"/>
  <c r="CL210" i="18" s="1"/>
  <c r="CL237" i="18" s="1"/>
  <c r="F37" i="10"/>
  <c r="G37" i="10"/>
  <c r="H37" i="10"/>
  <c r="CE17" i="8"/>
  <c r="I37" i="10"/>
  <c r="CD19" i="7"/>
  <c r="AA19" i="7" s="1"/>
  <c r="CE167" i="10"/>
  <c r="CE173" i="10" s="1"/>
  <c r="CK67" i="10"/>
  <c r="CK74" i="10"/>
  <c r="CK53" i="10"/>
  <c r="CH199" i="18"/>
  <c r="CH253" i="18" s="1"/>
  <c r="CG26" i="18"/>
  <c r="AB26" i="18" s="1"/>
  <c r="CG35" i="18"/>
  <c r="AB35" i="18" s="1"/>
  <c r="AD207" i="18"/>
  <c r="I207" i="18" s="1"/>
  <c r="CK234" i="18"/>
  <c r="AD234" i="18" s="1"/>
  <c r="I234" i="18" s="1"/>
  <c r="CI29" i="15"/>
  <c r="CH27" i="7"/>
  <c r="CM148" i="14"/>
  <c r="CM174" i="14" s="1"/>
  <c r="CM35" i="14" s="1"/>
  <c r="CM224" i="18" s="1"/>
  <c r="CM251" i="18" s="1"/>
  <c r="CL174" i="14"/>
  <c r="CL35" i="14" s="1"/>
  <c r="CL224" i="18" s="1"/>
  <c r="CL251" i="18" s="1"/>
  <c r="AC33" i="18"/>
  <c r="CJ47" i="7"/>
  <c r="AC47" i="7" s="1"/>
  <c r="AD155" i="18"/>
  <c r="CK182" i="18"/>
  <c r="AD182" i="18" s="1"/>
  <c r="AA114" i="18"/>
  <c r="AB110" i="18" s="1"/>
  <c r="AD39" i="10"/>
  <c r="CK239" i="18"/>
  <c r="AD239" i="18" s="1"/>
  <c r="I239" i="18" s="1"/>
  <c r="AD212" i="18"/>
  <c r="I212" i="18" s="1"/>
  <c r="CM146" i="14"/>
  <c r="CM172" i="14" s="1"/>
  <c r="CM33" i="14" s="1"/>
  <c r="CM222" i="18" s="1"/>
  <c r="CM249" i="18" s="1"/>
  <c r="CL172" i="14"/>
  <c r="CL33" i="14" s="1"/>
  <c r="CL222" i="18" s="1"/>
  <c r="CL249" i="18" s="1"/>
  <c r="CI171" i="10"/>
  <c r="CI170" i="10"/>
  <c r="CK246" i="18"/>
  <c r="AD246" i="18" s="1"/>
  <c r="I246" i="18" s="1"/>
  <c r="AD219" i="18"/>
  <c r="I219" i="18" s="1"/>
  <c r="AD36" i="10"/>
  <c r="CM155" i="10"/>
  <c r="Z61" i="22"/>
  <c r="CL21" i="12"/>
  <c r="CL22" i="12"/>
  <c r="CM100" i="13"/>
  <c r="CM153" i="13" s="1"/>
  <c r="CM14" i="13" s="1"/>
  <c r="CM146" i="18" s="1"/>
  <c r="CM173" i="18" s="1"/>
  <c r="CL153" i="13"/>
  <c r="CL14" i="13" s="1"/>
  <c r="CL146" i="18" s="1"/>
  <c r="CL173" i="18" s="1"/>
  <c r="CK211" i="18"/>
  <c r="CJ200" i="18"/>
  <c r="AC200" i="18" s="1"/>
  <c r="CM114" i="13"/>
  <c r="CM167" i="13" s="1"/>
  <c r="CM28" i="13" s="1"/>
  <c r="CM160" i="18" s="1"/>
  <c r="CL167" i="13"/>
  <c r="CL28" i="13" s="1"/>
  <c r="CL160" i="18" s="1"/>
  <c r="CL187" i="18" s="1"/>
  <c r="CK210" i="18"/>
  <c r="CH35" i="16"/>
  <c r="CI32" i="16" s="1"/>
  <c r="CB41" i="6"/>
  <c r="CG99" i="18"/>
  <c r="AB97" i="18"/>
  <c r="CK16" i="20"/>
  <c r="AC14" i="20"/>
  <c r="CM104" i="13"/>
  <c r="CM157" i="13" s="1"/>
  <c r="CM18" i="13" s="1"/>
  <c r="CM150" i="18" s="1"/>
  <c r="CM177" i="18" s="1"/>
  <c r="CL157" i="13"/>
  <c r="CL18" i="13" s="1"/>
  <c r="CL150" i="18" s="1"/>
  <c r="CL177" i="18" s="1"/>
  <c r="CG34" i="18"/>
  <c r="AB34" i="18" s="1"/>
  <c r="CH142" i="18"/>
  <c r="CH196" i="18" s="1"/>
  <c r="CG25" i="18"/>
  <c r="AB25" i="18" s="1"/>
  <c r="BB28" i="18"/>
  <c r="BB27" i="18" s="1"/>
  <c r="AB35" i="16"/>
  <c r="AC32" i="16" s="1"/>
  <c r="CM105" i="13"/>
  <c r="CM158" i="13" s="1"/>
  <c r="CM19" i="13" s="1"/>
  <c r="CM151" i="18" s="1"/>
  <c r="CL158" i="13"/>
  <c r="CL19" i="13" s="1"/>
  <c r="CL151" i="18" s="1"/>
  <c r="CL178" i="18" s="1"/>
  <c r="CK60" i="10"/>
  <c r="CK79" i="10"/>
  <c r="CK51" i="10"/>
  <c r="CK59" i="10"/>
  <c r="CK215" i="18"/>
  <c r="CH55" i="20"/>
  <c r="CK154" i="18"/>
  <c r="AC24" i="18"/>
  <c r="CJ22" i="7"/>
  <c r="AC22" i="7" s="1"/>
  <c r="CJ181" i="18"/>
  <c r="AC181" i="18" s="1"/>
  <c r="AC154" i="18"/>
  <c r="CJ189" i="18"/>
  <c r="AC189" i="18" s="1"/>
  <c r="AC162" i="18"/>
  <c r="CM120" i="13"/>
  <c r="CM173" i="13" s="1"/>
  <c r="CM34" i="13" s="1"/>
  <c r="CM166" i="18" s="1"/>
  <c r="CL173" i="13"/>
  <c r="CL34" i="13" s="1"/>
  <c r="CL166" i="18" s="1"/>
  <c r="CL193" i="18" s="1"/>
  <c r="BH18" i="16"/>
  <c r="Z62" i="22"/>
  <c r="CM22" i="12"/>
  <c r="CM38" i="6" s="1"/>
  <c r="CM21" i="12"/>
  <c r="CJ190" i="18"/>
  <c r="AC190" i="18" s="1"/>
  <c r="AC163" i="18"/>
  <c r="CJ232" i="18"/>
  <c r="AC232" i="18" s="1"/>
  <c r="AC205" i="18"/>
  <c r="CK223" i="18"/>
  <c r="AC228" i="18"/>
  <c r="CK167" i="18"/>
  <c r="AC110" i="10"/>
  <c r="CJ64" i="20"/>
  <c r="CJ39" i="6"/>
  <c r="CH19" i="8"/>
  <c r="BJ22" i="17"/>
  <c r="BI13" i="17"/>
  <c r="AD38" i="10"/>
  <c r="BD47" i="19"/>
  <c r="BE44" i="19" s="1"/>
  <c r="BD33" i="8"/>
  <c r="CK52" i="10"/>
  <c r="BC39" i="18"/>
  <c r="CK151" i="18"/>
  <c r="CK178" i="18" s="1"/>
  <c r="AD19" i="13"/>
  <c r="I19" i="13" s="1"/>
  <c r="CK70" i="10"/>
  <c r="CK65" i="10"/>
  <c r="CK63" i="10"/>
  <c r="CM139" i="14"/>
  <c r="CM165" i="14" s="1"/>
  <c r="CM26" i="14" s="1"/>
  <c r="CM215" i="18" s="1"/>
  <c r="CM242" i="18" s="1"/>
  <c r="CL165" i="14"/>
  <c r="CL26" i="14" s="1"/>
  <c r="CL215" i="18" s="1"/>
  <c r="CL242" i="18" s="1"/>
  <c r="CM108" i="13"/>
  <c r="CM161" i="13" s="1"/>
  <c r="CM22" i="13" s="1"/>
  <c r="CM154" i="18" s="1"/>
  <c r="CM181" i="18" s="1"/>
  <c r="CL161" i="13"/>
  <c r="CL22" i="13" s="1"/>
  <c r="CL154" i="18" s="1"/>
  <c r="CL181" i="18" s="1"/>
  <c r="CG25" i="7"/>
  <c r="AB25" i="7" s="1"/>
  <c r="CH13" i="15"/>
  <c r="CH17" i="15" s="1"/>
  <c r="CK11" i="14"/>
  <c r="CM145" i="14"/>
  <c r="CM171" i="14" s="1"/>
  <c r="CM32" i="14" s="1"/>
  <c r="CM221" i="18" s="1"/>
  <c r="CM248" i="18" s="1"/>
  <c r="CL171" i="14"/>
  <c r="CL32" i="14" s="1"/>
  <c r="CL221" i="18" s="1"/>
  <c r="CL248" i="18" s="1"/>
  <c r="CK166" i="18"/>
  <c r="CK193" i="18" s="1"/>
  <c r="Y61" i="22"/>
  <c r="CL28" i="12"/>
  <c r="CL29" i="12"/>
  <c r="CL32" i="6" s="1"/>
  <c r="AC127" i="10"/>
  <c r="BH29" i="16"/>
  <c r="CK175" i="18"/>
  <c r="AD175" i="18" s="1"/>
  <c r="I175" i="18" s="1"/>
  <c r="AD148" i="18"/>
  <c r="I148" i="18" s="1"/>
  <c r="AC119" i="10"/>
  <c r="CJ238" i="18"/>
  <c r="AC238" i="18" s="1"/>
  <c r="AC211" i="18"/>
  <c r="CK214" i="18"/>
  <c r="CL173" i="14"/>
  <c r="CL34" i="14" s="1"/>
  <c r="CL223" i="18" s="1"/>
  <c r="CL250" i="18" s="1"/>
  <c r="CM147" i="14"/>
  <c r="CM173" i="14" s="1"/>
  <c r="CM34" i="14" s="1"/>
  <c r="CM223" i="18" s="1"/>
  <c r="CM250" i="18" s="1"/>
  <c r="CM121" i="13"/>
  <c r="CM174" i="13" s="1"/>
  <c r="CM35" i="13" s="1"/>
  <c r="CM167" i="18" s="1"/>
  <c r="CM194" i="18" s="1"/>
  <c r="CL174" i="13"/>
  <c r="CL35" i="13" s="1"/>
  <c r="CL167" i="18" s="1"/>
  <c r="CL194" i="18" s="1"/>
  <c r="CK163" i="18"/>
  <c r="CL153" i="14"/>
  <c r="CL14" i="14" s="1"/>
  <c r="CL203" i="18" s="1"/>
  <c r="CL230" i="18" s="1"/>
  <c r="CM127" i="14"/>
  <c r="CM153" i="14" s="1"/>
  <c r="CM14" i="14" s="1"/>
  <c r="CM203" i="18" s="1"/>
  <c r="CM230" i="18" s="1"/>
  <c r="BI16" i="17"/>
  <c r="T24" i="17"/>
  <c r="CK11" i="13"/>
  <c r="AC117" i="10"/>
  <c r="BE39" i="19"/>
  <c r="BD40" i="7"/>
  <c r="CC17" i="16"/>
  <c r="AA40" i="16"/>
  <c r="AA41" i="16" s="1"/>
  <c r="AB38" i="16" s="1"/>
  <c r="CK64" i="10"/>
  <c r="CM111" i="13"/>
  <c r="CM164" i="13" s="1"/>
  <c r="CM25" i="13" s="1"/>
  <c r="CM157" i="18" s="1"/>
  <c r="CM184" i="18" s="1"/>
  <c r="CL164" i="13"/>
  <c r="CL25" i="13" s="1"/>
  <c r="CL157" i="18" s="1"/>
  <c r="CL184" i="18" s="1"/>
  <c r="CJ251" i="18"/>
  <c r="AC251" i="18" s="1"/>
  <c r="AC224" i="18"/>
  <c r="CH170" i="10"/>
  <c r="CH171" i="10"/>
  <c r="AB50" i="20"/>
  <c r="AC42" i="20" s="1"/>
  <c r="CK61" i="10"/>
  <c r="CK55" i="10"/>
  <c r="CK75" i="10"/>
  <c r="CK72" i="10"/>
  <c r="CB22" i="6"/>
  <c r="CL21" i="6"/>
  <c r="CM122" i="13"/>
  <c r="CM175" i="13" s="1"/>
  <c r="CM36" i="13" s="1"/>
  <c r="CM168" i="18" s="1"/>
  <c r="CM195" i="18" s="1"/>
  <c r="CL175" i="13"/>
  <c r="CL36" i="13" s="1"/>
  <c r="CL168" i="18" s="1"/>
  <c r="CL195" i="18" s="1"/>
  <c r="CM13" i="19"/>
  <c r="CM16" i="19" s="1"/>
  <c r="CM36" i="7" s="1"/>
  <c r="AD36" i="7" s="1"/>
  <c r="I36" i="7" s="1"/>
  <c r="CL36" i="7"/>
  <c r="CK217" i="18"/>
  <c r="AC114" i="10"/>
  <c r="AD12" i="14"/>
  <c r="CJ191" i="18"/>
  <c r="AC191" i="18" s="1"/>
  <c r="AC164" i="18"/>
  <c r="CK221" i="18"/>
  <c r="Y62" i="22"/>
  <c r="CM28" i="12"/>
  <c r="CM29" i="12"/>
  <c r="CM32" i="6" s="1"/>
  <c r="AD32" i="6" s="1"/>
  <c r="BR47" i="9"/>
  <c r="CA20" i="6"/>
  <c r="Q50" i="22" s="1"/>
  <c r="Z22" i="6"/>
  <c r="AC11" i="13"/>
  <c r="CM113" i="13"/>
  <c r="CM166" i="13" s="1"/>
  <c r="CM27" i="13" s="1"/>
  <c r="CM159" i="18" s="1"/>
  <c r="CM186" i="18" s="1"/>
  <c r="CL166" i="13"/>
  <c r="CL27" i="13" s="1"/>
  <c r="CL159" i="18" s="1"/>
  <c r="CL186" i="18" s="1"/>
  <c r="CL164" i="14"/>
  <c r="CL25" i="14" s="1"/>
  <c r="CL214" i="18" s="1"/>
  <c r="CL241" i="18" s="1"/>
  <c r="CM138" i="14"/>
  <c r="CM164" i="14" s="1"/>
  <c r="CM25" i="14" s="1"/>
  <c r="CM214" i="18" s="1"/>
  <c r="CM241" i="18" s="1"/>
  <c r="CI13" i="20"/>
  <c r="CI19" i="20" s="1"/>
  <c r="CH49" i="7"/>
  <c r="CH29" i="7"/>
  <c r="CK208" i="18"/>
  <c r="AD20" i="14"/>
  <c r="I20" i="14" s="1"/>
  <c r="K59" i="22"/>
  <c r="M59" i="22" s="1"/>
  <c r="CJ141" i="10"/>
  <c r="CJ162" i="10"/>
  <c r="AE59" i="22" s="1"/>
  <c r="CJ235" i="18"/>
  <c r="AC235" i="18" s="1"/>
  <c r="AC208" i="18"/>
  <c r="CM117" i="13"/>
  <c r="CM170" i="13" s="1"/>
  <c r="CM31" i="13" s="1"/>
  <c r="CM163" i="18" s="1"/>
  <c r="CM190" i="18" s="1"/>
  <c r="CL170" i="13"/>
  <c r="CL31" i="13" s="1"/>
  <c r="CL163" i="18" s="1"/>
  <c r="CL190" i="18" s="1"/>
  <c r="CK203" i="18"/>
  <c r="CK171" i="18"/>
  <c r="CM21" i="6"/>
  <c r="AC112" i="10"/>
  <c r="CK57" i="10"/>
  <c r="CK56" i="10"/>
  <c r="AD20" i="8"/>
  <c r="CK168" i="18"/>
  <c r="CK162" i="18"/>
  <c r="CK189" i="18" s="1"/>
  <c r="AD30" i="13"/>
  <c r="I30" i="13" s="1"/>
  <c r="AD27" i="12"/>
  <c r="AD15" i="13"/>
  <c r="I15" i="13" s="1"/>
  <c r="CM141" i="14"/>
  <c r="CM167" i="14" s="1"/>
  <c r="CM28" i="14" s="1"/>
  <c r="CM217" i="18" s="1"/>
  <c r="CM244" i="18" s="1"/>
  <c r="CL167" i="14"/>
  <c r="CL28" i="14" s="1"/>
  <c r="CL217" i="18" s="1"/>
  <c r="CL244" i="18" s="1"/>
  <c r="CK228" i="18"/>
  <c r="AD201" i="18"/>
  <c r="I201" i="18" s="1"/>
  <c r="CL26" i="7"/>
  <c r="CM21" i="15"/>
  <c r="CM25" i="15" s="1"/>
  <c r="CM26" i="7" s="1"/>
  <c r="AD26" i="7" s="1"/>
  <c r="I26" i="7" s="1"/>
  <c r="CI117" i="18"/>
  <c r="CI139" i="18" s="1"/>
  <c r="CH23" i="18"/>
  <c r="CH21" i="7" s="1"/>
  <c r="CH32" i="18"/>
  <c r="CH46" i="7" s="1"/>
  <c r="CK153" i="18"/>
  <c r="AD21" i="13"/>
  <c r="BZ45" i="9"/>
  <c r="AC125" i="10"/>
  <c r="CJ173" i="18"/>
  <c r="AC173" i="18" s="1"/>
  <c r="AC146" i="18"/>
  <c r="CK159" i="18"/>
  <c r="I20" i="12"/>
  <c r="I21" i="12" s="1"/>
  <c r="CK158" i="18"/>
  <c r="AD26" i="13"/>
  <c r="AD15" i="14"/>
  <c r="I15" i="14" s="1"/>
  <c r="CK161" i="18"/>
  <c r="AD29" i="13"/>
  <c r="I29" i="13" s="1"/>
  <c r="CL158" i="14"/>
  <c r="CL19" i="14" s="1"/>
  <c r="CL208" i="18" s="1"/>
  <c r="CL235" i="18" s="1"/>
  <c r="CM132" i="14"/>
  <c r="CM158" i="14" s="1"/>
  <c r="CM19" i="14" s="1"/>
  <c r="CM208" i="18" s="1"/>
  <c r="CM235" i="18" s="1"/>
  <c r="CJ185" i="18"/>
  <c r="AC185" i="18" s="1"/>
  <c r="AC158" i="18"/>
  <c r="AC128" i="10"/>
  <c r="CK236" i="18"/>
  <c r="AD236" i="18" s="1"/>
  <c r="I236" i="18" s="1"/>
  <c r="AD209" i="18"/>
  <c r="I209" i="18" s="1"/>
  <c r="CJ50" i="10"/>
  <c r="AC51" i="10"/>
  <c r="CK20" i="16"/>
  <c r="CK14" i="7" s="1"/>
  <c r="CL57" i="16"/>
  <c r="CL60" i="16" s="1"/>
  <c r="AD33" i="13"/>
  <c r="AC123" i="10"/>
  <c r="BB17" i="6"/>
  <c r="BB28" i="6" s="1"/>
  <c r="J25" i="22" s="1"/>
  <c r="P25" i="22"/>
  <c r="BA47" i="6"/>
  <c r="H24" i="22"/>
  <c r="BD42" i="18"/>
  <c r="BD40" i="11"/>
  <c r="BD41" i="11"/>
  <c r="BE113" i="11"/>
  <c r="BD53" i="18"/>
  <c r="BD227" i="11"/>
  <c r="BD228" i="11"/>
  <c r="AX67" i="20"/>
  <c r="BD47" i="18"/>
  <c r="BD126" i="11"/>
  <c r="BD125" i="11"/>
  <c r="BD57" i="18"/>
  <c r="BD295" i="11"/>
  <c r="BD296" i="11"/>
  <c r="BD380" i="11"/>
  <c r="BD62" i="18"/>
  <c r="BD381" i="11"/>
  <c r="BD279" i="11"/>
  <c r="BD278" i="11"/>
  <c r="BD56" i="18"/>
  <c r="BD65" i="18"/>
  <c r="BD432" i="11"/>
  <c r="BD431" i="11"/>
  <c r="AS33" i="9"/>
  <c r="AB25" i="22" s="1"/>
  <c r="BE283" i="11"/>
  <c r="BE351" i="11"/>
  <c r="BB13" i="8"/>
  <c r="BE45" i="11"/>
  <c r="BE215" i="11"/>
  <c r="BD193" i="11"/>
  <c r="BD51" i="18"/>
  <c r="BD194" i="11"/>
  <c r="BD312" i="11"/>
  <c r="BD58" i="18"/>
  <c r="BD313" i="11"/>
  <c r="BE28" i="11"/>
  <c r="F40" i="18"/>
  <c r="BD49" i="18"/>
  <c r="BD160" i="11"/>
  <c r="BD159" i="11"/>
  <c r="BE62" i="11"/>
  <c r="BD21" i="11"/>
  <c r="BC16" i="11"/>
  <c r="BC24" i="7" s="1"/>
  <c r="BE368" i="11"/>
  <c r="BD63" i="18"/>
  <c r="BD397" i="11"/>
  <c r="BD398" i="11"/>
  <c r="BC15" i="6"/>
  <c r="R15" i="11"/>
  <c r="BE300" i="11"/>
  <c r="BE96" i="11"/>
  <c r="AL70" i="19"/>
  <c r="BD60" i="18"/>
  <c r="BD347" i="11"/>
  <c r="BD346" i="11"/>
  <c r="BD52" i="18"/>
  <c r="BD211" i="11"/>
  <c r="BD210" i="11"/>
  <c r="BD43" i="18"/>
  <c r="BD58" i="11"/>
  <c r="BD57" i="11"/>
  <c r="BD59" i="18"/>
  <c r="BD329" i="11"/>
  <c r="BD330" i="11"/>
  <c r="BE164" i="11"/>
  <c r="BE181" i="11"/>
  <c r="BE79" i="11"/>
  <c r="BD44" i="18"/>
  <c r="BD75" i="11"/>
  <c r="BD74" i="11"/>
  <c r="BE266" i="11"/>
  <c r="BD41" i="18"/>
  <c r="BD24" i="11"/>
  <c r="BD23" i="11"/>
  <c r="BD13" i="11"/>
  <c r="BC67" i="18"/>
  <c r="R75" i="18"/>
  <c r="BE334" i="11"/>
  <c r="BD142" i="11"/>
  <c r="BD48" i="18"/>
  <c r="BD143" i="11"/>
  <c r="BE402" i="11"/>
  <c r="BD50" i="18"/>
  <c r="BD176" i="11"/>
  <c r="BD177" i="11"/>
  <c r="AL20" i="19"/>
  <c r="AK37" i="7"/>
  <c r="AL38" i="20"/>
  <c r="BB18" i="18"/>
  <c r="BB20" i="7"/>
  <c r="BB18" i="7" s="1"/>
  <c r="AS13" i="9" s="1"/>
  <c r="BD61" i="18"/>
  <c r="BD363" i="11"/>
  <c r="BD364" i="11"/>
  <c r="BD64" i="18"/>
  <c r="BD415" i="11"/>
  <c r="BD414" i="11"/>
  <c r="BD245" i="11"/>
  <c r="BD244" i="11"/>
  <c r="BD54" i="18"/>
  <c r="M11" i="8"/>
  <c r="BE198" i="11"/>
  <c r="BC58" i="20"/>
  <c r="R58" i="20" s="1"/>
  <c r="BC66" i="18"/>
  <c r="R59" i="20"/>
  <c r="BE436" i="11"/>
  <c r="BD46" i="18"/>
  <c r="BD108" i="11"/>
  <c r="BD109" i="11"/>
  <c r="AL36" i="8"/>
  <c r="M36" i="8" s="1"/>
  <c r="M22" i="19"/>
  <c r="BE232" i="11"/>
  <c r="BC14" i="6"/>
  <c r="R14" i="11"/>
  <c r="BD55" i="18"/>
  <c r="BD262" i="11"/>
  <c r="BD261" i="11"/>
  <c r="AB26" i="9"/>
  <c r="AB28" i="9" s="1"/>
  <c r="AB29" i="9" s="1"/>
  <c r="AB20" i="9"/>
  <c r="BE385" i="11"/>
  <c r="BE317" i="11"/>
  <c r="BE249" i="11"/>
  <c r="BD92" i="11"/>
  <c r="BD91" i="11"/>
  <c r="BD45" i="18"/>
  <c r="BE419" i="11"/>
  <c r="BE130" i="11"/>
  <c r="L23" i="19"/>
  <c r="M20" i="19" s="1"/>
  <c r="BE147" i="11"/>
  <c r="BF80" i="11"/>
  <c r="BF114" i="11"/>
  <c r="BF199" i="11"/>
  <c r="BF301" i="11"/>
  <c r="BF46" i="11"/>
  <c r="BF403" i="11"/>
  <c r="BF284" i="11"/>
  <c r="BF352" i="11"/>
  <c r="BF182" i="11"/>
  <c r="BF420" i="11"/>
  <c r="BF165" i="11"/>
  <c r="BF148" i="11"/>
  <c r="BF97" i="11"/>
  <c r="BF335" i="11"/>
  <c r="BF131" i="11"/>
  <c r="BF63" i="11"/>
  <c r="BF386" i="11"/>
  <c r="BF437" i="11"/>
  <c r="BF250" i="11"/>
  <c r="BF267" i="11"/>
  <c r="BF216" i="11"/>
  <c r="BF29" i="11"/>
  <c r="BF369" i="11"/>
  <c r="BF318" i="11"/>
  <c r="BF233" i="11"/>
  <c r="CI30" i="15" l="1"/>
  <c r="AD28" i="13"/>
  <c r="AD27" i="13"/>
  <c r="CI169" i="10"/>
  <c r="CI172" i="10" s="1"/>
  <c r="CI12" i="8" s="1"/>
  <c r="BD93" i="11"/>
  <c r="BE89" i="11" s="1"/>
  <c r="BH105" i="25"/>
  <c r="BH120" i="25"/>
  <c r="BH106" i="25"/>
  <c r="BH103" i="25"/>
  <c r="BH119" i="25"/>
  <c r="AD32" i="13"/>
  <c r="I32" i="13" s="1"/>
  <c r="AD24" i="13"/>
  <c r="AD22" i="13"/>
  <c r="I22" i="13" s="1"/>
  <c r="AD22" i="12"/>
  <c r="I22" i="12" s="1"/>
  <c r="BH102" i="25"/>
  <c r="CL71" i="10"/>
  <c r="BI92" i="25"/>
  <c r="CL66" i="10"/>
  <c r="BI87" i="25"/>
  <c r="CL55" i="10"/>
  <c r="BI76" i="25"/>
  <c r="BH121" i="25"/>
  <c r="BH100" i="25"/>
  <c r="CL72" i="10"/>
  <c r="BI93" i="25"/>
  <c r="CL52" i="10"/>
  <c r="BI73" i="25"/>
  <c r="CL58" i="10"/>
  <c r="BI79" i="25"/>
  <c r="CL64" i="10"/>
  <c r="BI85" i="25"/>
  <c r="CL75" i="10"/>
  <c r="BI96" i="25"/>
  <c r="BH108" i="25"/>
  <c r="BH104" i="25"/>
  <c r="CL70" i="10"/>
  <c r="BI91" i="25"/>
  <c r="CL67" i="10"/>
  <c r="BI88" i="25"/>
  <c r="CL65" i="10"/>
  <c r="BI86" i="25"/>
  <c r="BH123" i="25"/>
  <c r="BH118" i="25"/>
  <c r="BH113" i="25"/>
  <c r="CL59" i="10"/>
  <c r="BI80" i="25"/>
  <c r="CL53" i="10"/>
  <c r="BI74" i="25"/>
  <c r="CL56" i="10"/>
  <c r="BI77" i="25"/>
  <c r="AD16" i="14"/>
  <c r="I16" i="14" s="1"/>
  <c r="BH111" i="25"/>
  <c r="BH109" i="25"/>
  <c r="CL68" i="10"/>
  <c r="BI89" i="25"/>
  <c r="CL61" i="10"/>
  <c r="BI82" i="25"/>
  <c r="CL74" i="10"/>
  <c r="BI95" i="25"/>
  <c r="BH116" i="25"/>
  <c r="BH117" i="25"/>
  <c r="BH99" i="25"/>
  <c r="CL63" i="10"/>
  <c r="BI84" i="25"/>
  <c r="CL62" i="10"/>
  <c r="BI83" i="25"/>
  <c r="CL60" i="10"/>
  <c r="BI81" i="25"/>
  <c r="BH107" i="25"/>
  <c r="BH115" i="25"/>
  <c r="BH101" i="25"/>
  <c r="CL73" i="10"/>
  <c r="BI94" i="25"/>
  <c r="BH122" i="25"/>
  <c r="BH112" i="25"/>
  <c r="AD144" i="18"/>
  <c r="I144" i="18" s="1"/>
  <c r="CL54" i="10"/>
  <c r="BI75" i="25"/>
  <c r="CL57" i="10"/>
  <c r="BI78" i="25"/>
  <c r="CL69" i="10"/>
  <c r="BI90" i="25"/>
  <c r="BH114" i="25"/>
  <c r="BH110" i="25"/>
  <c r="AC63" i="20"/>
  <c r="AD21" i="14"/>
  <c r="I21" i="14" s="1"/>
  <c r="CK200" i="18"/>
  <c r="BB45" i="7"/>
  <c r="BB44" i="7" s="1"/>
  <c r="AS15" i="9" s="1"/>
  <c r="I206" i="18"/>
  <c r="AD13" i="14"/>
  <c r="I13" i="14" s="1"/>
  <c r="BB18" i="6"/>
  <c r="BD280" i="11"/>
  <c r="BE276" i="11" s="1"/>
  <c r="H233" i="18"/>
  <c r="I233" i="18"/>
  <c r="E22" i="12"/>
  <c r="F22" i="12"/>
  <c r="G22" i="12"/>
  <c r="H22" i="12"/>
  <c r="I32" i="6"/>
  <c r="K60" i="22"/>
  <c r="M60" i="22" s="1"/>
  <c r="CK141" i="10"/>
  <c r="CK162" i="10"/>
  <c r="AE60" i="22" s="1"/>
  <c r="E23" i="13"/>
  <c r="F23" i="13"/>
  <c r="G23" i="13"/>
  <c r="H23" i="13"/>
  <c r="I23" i="13"/>
  <c r="CF20" i="18"/>
  <c r="CF29" i="18"/>
  <c r="CG96" i="18"/>
  <c r="CG100" i="18" s="1"/>
  <c r="CL11" i="13"/>
  <c r="F24" i="13"/>
  <c r="G24" i="13"/>
  <c r="H24" i="13"/>
  <c r="I24" i="13"/>
  <c r="CK232" i="18"/>
  <c r="AD232" i="18" s="1"/>
  <c r="I232" i="18" s="1"/>
  <c r="AD205" i="18"/>
  <c r="I205" i="18" s="1"/>
  <c r="F165" i="18"/>
  <c r="G165" i="18"/>
  <c r="H165" i="18"/>
  <c r="I165" i="18"/>
  <c r="AD24" i="14"/>
  <c r="I24" i="14" s="1"/>
  <c r="E28" i="13"/>
  <c r="F28" i="13"/>
  <c r="G28" i="13"/>
  <c r="H28" i="13"/>
  <c r="CE32" i="17"/>
  <c r="CF29" i="17" s="1"/>
  <c r="CE17" i="17"/>
  <c r="CL143" i="18"/>
  <c r="CL171" i="18"/>
  <c r="CL170" i="18" s="1"/>
  <c r="CL18" i="8" s="1"/>
  <c r="AD156" i="18"/>
  <c r="CK183" i="18"/>
  <c r="AD183" i="18" s="1"/>
  <c r="CM171" i="18"/>
  <c r="AD213" i="18"/>
  <c r="I213" i="18" s="1"/>
  <c r="CK240" i="18"/>
  <c r="AD240" i="18" s="1"/>
  <c r="I240" i="18" s="1"/>
  <c r="F40" i="10"/>
  <c r="G40" i="10"/>
  <c r="H40" i="10"/>
  <c r="I40" i="10"/>
  <c r="AD161" i="18"/>
  <c r="CK188" i="18"/>
  <c r="AD188" i="18" s="1"/>
  <c r="CI42" i="20"/>
  <c r="CI50" i="20" s="1"/>
  <c r="CH52" i="7"/>
  <c r="CI111" i="18"/>
  <c r="CI113" i="18" s="1"/>
  <c r="CI17" i="8" s="1"/>
  <c r="CI60" i="20"/>
  <c r="CI112" i="18" s="1"/>
  <c r="T13" i="17"/>
  <c r="BI12" i="7"/>
  <c r="AD167" i="18"/>
  <c r="CK194" i="18"/>
  <c r="AD194" i="18" s="1"/>
  <c r="I194" i="18" s="1"/>
  <c r="F182" i="18"/>
  <c r="G182" i="18"/>
  <c r="H182" i="18"/>
  <c r="I182" i="18"/>
  <c r="E26" i="13"/>
  <c r="F26" i="13"/>
  <c r="G26" i="13"/>
  <c r="H26" i="13"/>
  <c r="CI23" i="18"/>
  <c r="CI21" i="7" s="1"/>
  <c r="CI32" i="18"/>
  <c r="CI46" i="7" s="1"/>
  <c r="CJ117" i="18"/>
  <c r="CJ139" i="18" s="1"/>
  <c r="AD28" i="12"/>
  <c r="I27" i="12"/>
  <c r="I28" i="12" s="1"/>
  <c r="CK143" i="18"/>
  <c r="AD28" i="14"/>
  <c r="I28" i="14" s="1"/>
  <c r="BI35" i="6"/>
  <c r="BI14" i="17"/>
  <c r="T14" i="17" s="1"/>
  <c r="T16" i="17"/>
  <c r="BH14" i="16"/>
  <c r="BH13" i="7" s="1"/>
  <c r="BI26" i="16"/>
  <c r="BI28" i="16" s="1"/>
  <c r="BJ24" i="17"/>
  <c r="BJ25" i="17" s="1"/>
  <c r="AD166" i="18"/>
  <c r="CM193" i="18"/>
  <c r="AD193" i="18" s="1"/>
  <c r="I193" i="18" s="1"/>
  <c r="CL38" i="6"/>
  <c r="AD38" i="6" s="1"/>
  <c r="F155" i="18"/>
  <c r="G155" i="18"/>
  <c r="H155" i="18"/>
  <c r="I155" i="18"/>
  <c r="AD33" i="14"/>
  <c r="CD17" i="17"/>
  <c r="AA31" i="17"/>
  <c r="CL16" i="20"/>
  <c r="CL15" i="20" s="1"/>
  <c r="CL22" i="8" s="1"/>
  <c r="CM11" i="13"/>
  <c r="AD17" i="13"/>
  <c r="L61" i="22"/>
  <c r="CL14" i="10"/>
  <c r="N61" i="22" s="1"/>
  <c r="CL143" i="10"/>
  <c r="CL79" i="10"/>
  <c r="CL51" i="10"/>
  <c r="BT47" i="9"/>
  <c r="CC20" i="6"/>
  <c r="Q52" i="22" s="1"/>
  <c r="E31" i="14"/>
  <c r="G31" i="14"/>
  <c r="H31" i="14"/>
  <c r="I31" i="14"/>
  <c r="I28" i="13"/>
  <c r="CK244" i="18"/>
  <c r="AD244" i="18" s="1"/>
  <c r="I244" i="18" s="1"/>
  <c r="AD217" i="18"/>
  <c r="I217" i="18" s="1"/>
  <c r="CK64" i="20"/>
  <c r="CK39" i="6"/>
  <c r="CD44" i="9"/>
  <c r="AC19" i="20"/>
  <c r="AD13" i="20" s="1"/>
  <c r="CF167" i="10"/>
  <c r="CF173" i="10" s="1"/>
  <c r="CE19" i="7"/>
  <c r="V62" i="22"/>
  <c r="AD13" i="10"/>
  <c r="AD222" i="18"/>
  <c r="CK249" i="18"/>
  <c r="AD249" i="18" s="1"/>
  <c r="CH99" i="18"/>
  <c r="I12" i="13"/>
  <c r="AD149" i="18"/>
  <c r="CK176" i="18"/>
  <c r="AD176" i="18" s="1"/>
  <c r="AD220" i="18"/>
  <c r="CK247" i="18"/>
  <c r="AD247" i="18" s="1"/>
  <c r="CL14" i="20"/>
  <c r="CM16" i="20" s="1"/>
  <c r="CM15" i="20" s="1"/>
  <c r="CM22" i="8" s="1"/>
  <c r="AD35" i="13"/>
  <c r="AD154" i="18"/>
  <c r="I154" i="18" s="1"/>
  <c r="CK181" i="18"/>
  <c r="AD181" i="18" s="1"/>
  <c r="AD158" i="18"/>
  <c r="I158" i="18" s="1"/>
  <c r="CK185" i="18"/>
  <c r="AD185" i="18" s="1"/>
  <c r="F33" i="13"/>
  <c r="G33" i="13"/>
  <c r="H33" i="13"/>
  <c r="I33" i="13"/>
  <c r="AD14" i="14"/>
  <c r="I14" i="14" s="1"/>
  <c r="I26" i="13"/>
  <c r="AD25" i="14"/>
  <c r="I25" i="14" s="1"/>
  <c r="CJ227" i="18"/>
  <c r="AD26" i="14"/>
  <c r="I26" i="14" s="1"/>
  <c r="AD151" i="18"/>
  <c r="H151" i="18" s="1"/>
  <c r="CM178" i="18"/>
  <c r="AD178" i="18" s="1"/>
  <c r="I178" i="18" s="1"/>
  <c r="CK15" i="20"/>
  <c r="AD160" i="18"/>
  <c r="H160" i="18" s="1"/>
  <c r="CM187" i="18"/>
  <c r="AD187" i="18" s="1"/>
  <c r="I187" i="18" s="1"/>
  <c r="CM154" i="10"/>
  <c r="CM153" i="10" s="1"/>
  <c r="AD62" i="22" s="1"/>
  <c r="CM102" i="10"/>
  <c r="BJ94" i="25" s="1"/>
  <c r="CM101" i="10"/>
  <c r="BJ93" i="25" s="1"/>
  <c r="CM95" i="10"/>
  <c r="BJ87" i="25" s="1"/>
  <c r="CM84" i="10"/>
  <c r="BJ76" i="25" s="1"/>
  <c r="CM83" i="10"/>
  <c r="AD83" i="10" s="1"/>
  <c r="CM90" i="10"/>
  <c r="BJ82" i="25" s="1"/>
  <c r="CM96" i="10"/>
  <c r="BJ88" i="25" s="1"/>
  <c r="CM91" i="10"/>
  <c r="AD91" i="10" s="1"/>
  <c r="CM94" i="10"/>
  <c r="BJ86" i="25" s="1"/>
  <c r="CM103" i="10"/>
  <c r="BJ95" i="25" s="1"/>
  <c r="CM93" i="10"/>
  <c r="BJ85" i="25" s="1"/>
  <c r="CM34" i="10"/>
  <c r="CM87" i="10"/>
  <c r="CM104" i="10"/>
  <c r="BJ96" i="25" s="1"/>
  <c r="CM81" i="10"/>
  <c r="BJ73" i="25" s="1"/>
  <c r="CM80" i="10"/>
  <c r="BJ72" i="25" s="1"/>
  <c r="CM86" i="10"/>
  <c r="BJ78" i="25" s="1"/>
  <c r="CM82" i="10"/>
  <c r="BJ74" i="25" s="1"/>
  <c r="CM88" i="10"/>
  <c r="BJ80" i="25" s="1"/>
  <c r="CM98" i="10"/>
  <c r="CM99" i="10"/>
  <c r="BJ91" i="25" s="1"/>
  <c r="CM100" i="10"/>
  <c r="BJ92" i="25" s="1"/>
  <c r="CM97" i="10"/>
  <c r="AD97" i="10" s="1"/>
  <c r="CM85" i="10"/>
  <c r="BJ77" i="25" s="1"/>
  <c r="CM92" i="10"/>
  <c r="BJ84" i="25" s="1"/>
  <c r="AD35" i="10"/>
  <c r="AD14" i="13"/>
  <c r="I14" i="13" s="1"/>
  <c r="AD18" i="13"/>
  <c r="BU49" i="9"/>
  <c r="CD42" i="9"/>
  <c r="E30" i="13"/>
  <c r="F30" i="13"/>
  <c r="G30" i="13"/>
  <c r="H30" i="13"/>
  <c r="BS47" i="9"/>
  <c r="CB20" i="6"/>
  <c r="Q51" i="22" s="1"/>
  <c r="BD314" i="11"/>
  <c r="BE310" i="11" s="1"/>
  <c r="BD433" i="11"/>
  <c r="BE429" i="11" s="1"/>
  <c r="CL20" i="16"/>
  <c r="CL14" i="7" s="1"/>
  <c r="CM57" i="16"/>
  <c r="CM60" i="16" s="1"/>
  <c r="CM20" i="16" s="1"/>
  <c r="AD36" i="13"/>
  <c r="CK230" i="18"/>
  <c r="AD230" i="18" s="1"/>
  <c r="I230" i="18" s="1"/>
  <c r="AD203" i="18"/>
  <c r="I203" i="18" s="1"/>
  <c r="AD19" i="14"/>
  <c r="I19" i="14" s="1"/>
  <c r="Z20" i="6"/>
  <c r="H22" i="6"/>
  <c r="AD32" i="14"/>
  <c r="AD31" i="13"/>
  <c r="CK241" i="18"/>
  <c r="AD241" i="18" s="1"/>
  <c r="I241" i="18" s="1"/>
  <c r="AD214" i="18"/>
  <c r="I214" i="18" s="1"/>
  <c r="CC43" i="9"/>
  <c r="CH25" i="7"/>
  <c r="CI13" i="15"/>
  <c r="CI17" i="15" s="1"/>
  <c r="CA45" i="9"/>
  <c r="AC39" i="6"/>
  <c r="AD34" i="14"/>
  <c r="CK242" i="18"/>
  <c r="AD242" i="18" s="1"/>
  <c r="I242" i="18" s="1"/>
  <c r="AD215" i="18"/>
  <c r="I215" i="18" s="1"/>
  <c r="AD146" i="18"/>
  <c r="I146" i="18" s="1"/>
  <c r="CK173" i="18"/>
  <c r="AD173" i="18" s="1"/>
  <c r="I173" i="18" s="1"/>
  <c r="CA46" i="9"/>
  <c r="CL33" i="18"/>
  <c r="CL47" i="7" s="1"/>
  <c r="CL24" i="18"/>
  <c r="CL22" i="7" s="1"/>
  <c r="CM258" i="18"/>
  <c r="CM266" i="18" s="1"/>
  <c r="CK229" i="18"/>
  <c r="AD229" i="18" s="1"/>
  <c r="I229" i="18" s="1"/>
  <c r="AD202" i="18"/>
  <c r="I202" i="18" s="1"/>
  <c r="AD150" i="18"/>
  <c r="CK177" i="18"/>
  <c r="AD177" i="18" s="1"/>
  <c r="AD29" i="12"/>
  <c r="AD25" i="13"/>
  <c r="CE41" i="16"/>
  <c r="CF38" i="16" s="1"/>
  <c r="CE17" i="16"/>
  <c r="F22" i="13"/>
  <c r="G22" i="13"/>
  <c r="H22" i="13"/>
  <c r="T25" i="17"/>
  <c r="U22" i="17" s="1"/>
  <c r="CK237" i="18"/>
  <c r="AD237" i="18" s="1"/>
  <c r="AD210" i="18"/>
  <c r="I210" i="18" s="1"/>
  <c r="E27" i="13"/>
  <c r="F27" i="13"/>
  <c r="G27" i="13"/>
  <c r="H27" i="13"/>
  <c r="AD168" i="18"/>
  <c r="CK195" i="18"/>
  <c r="AD195" i="18" s="1"/>
  <c r="CK235" i="18"/>
  <c r="AD235" i="18" s="1"/>
  <c r="I235" i="18" s="1"/>
  <c r="AD208" i="18"/>
  <c r="I208" i="18" s="1"/>
  <c r="AD221" i="18"/>
  <c r="CK248" i="18"/>
  <c r="AD248" i="18" s="1"/>
  <c r="CC34" i="6"/>
  <c r="AA17" i="16"/>
  <c r="AD163" i="18"/>
  <c r="I163" i="18" s="1"/>
  <c r="CK190" i="18"/>
  <c r="AD190" i="18" s="1"/>
  <c r="I190" i="18" s="1"/>
  <c r="CJ226" i="18"/>
  <c r="AC226" i="18" s="1"/>
  <c r="AC64" i="20"/>
  <c r="AD223" i="18"/>
  <c r="CK250" i="18"/>
  <c r="AD250" i="18" s="1"/>
  <c r="CG15" i="8"/>
  <c r="AB15" i="8" s="1"/>
  <c r="AB99" i="18"/>
  <c r="CH35" i="18"/>
  <c r="CH26" i="18"/>
  <c r="CI199" i="18"/>
  <c r="CI253" i="18" s="1"/>
  <c r="I15" i="12"/>
  <c r="E15" i="12"/>
  <c r="F15" i="12"/>
  <c r="G15" i="12"/>
  <c r="H15" i="12"/>
  <c r="AD35" i="14"/>
  <c r="CM89" i="10"/>
  <c r="BJ81" i="25" s="1"/>
  <c r="I167" i="18"/>
  <c r="CL11" i="14"/>
  <c r="CM11" i="14"/>
  <c r="AD157" i="18"/>
  <c r="CK184" i="18"/>
  <c r="AD184" i="18" s="1"/>
  <c r="CE22" i="18"/>
  <c r="CF110" i="18"/>
  <c r="CF114" i="18" s="1"/>
  <c r="CE31" i="18"/>
  <c r="G59" i="22"/>
  <c r="O59" i="22" s="1"/>
  <c r="CJ56" i="20"/>
  <c r="CJ44" i="20"/>
  <c r="CJ43" i="20" s="1"/>
  <c r="CJ31" i="15"/>
  <c r="CJ32" i="15"/>
  <c r="CJ15" i="15"/>
  <c r="CA32" i="9"/>
  <c r="CJ168" i="10"/>
  <c r="CJ11" i="6"/>
  <c r="AC11" i="6" s="1"/>
  <c r="CK63" i="20"/>
  <c r="CK33" i="6"/>
  <c r="AD159" i="18"/>
  <c r="CK186" i="18"/>
  <c r="AD186" i="18" s="1"/>
  <c r="AD22" i="14"/>
  <c r="I22" i="14" s="1"/>
  <c r="F36" i="10"/>
  <c r="G36" i="10"/>
  <c r="I36" i="10"/>
  <c r="AB32" i="15"/>
  <c r="AC29" i="15" s="1"/>
  <c r="AD224" i="18"/>
  <c r="H224" i="18" s="1"/>
  <c r="CK251" i="18"/>
  <c r="AD251" i="18" s="1"/>
  <c r="I251" i="18" s="1"/>
  <c r="I166" i="18"/>
  <c r="CH111" i="18"/>
  <c r="CH60" i="20"/>
  <c r="CH112" i="18" s="1"/>
  <c r="F32" i="13"/>
  <c r="G32" i="13"/>
  <c r="H32" i="13"/>
  <c r="CL228" i="18"/>
  <c r="CL200" i="18"/>
  <c r="E41" i="10"/>
  <c r="F41" i="10"/>
  <c r="G41" i="10"/>
  <c r="H41" i="10"/>
  <c r="I41" i="10"/>
  <c r="CM228" i="18"/>
  <c r="CM227" i="18" s="1"/>
  <c r="CM19" i="8" s="1"/>
  <c r="CM200" i="18"/>
  <c r="AD162" i="18"/>
  <c r="CM189" i="18"/>
  <c r="AD189" i="18" s="1"/>
  <c r="I189" i="18" s="1"/>
  <c r="E21" i="13"/>
  <c r="F21" i="13"/>
  <c r="I21" i="13"/>
  <c r="CH169" i="10"/>
  <c r="CH172" i="10" s="1"/>
  <c r="CH12" i="8" s="1"/>
  <c r="BE59" i="19"/>
  <c r="BE60" i="19" s="1"/>
  <c r="BE41" i="19" s="1"/>
  <c r="BE42" i="19" s="1"/>
  <c r="AD34" i="13"/>
  <c r="BH40" i="6"/>
  <c r="BH15" i="16"/>
  <c r="AY17" i="9" s="1"/>
  <c r="CK238" i="18"/>
  <c r="AD238" i="18" s="1"/>
  <c r="I238" i="18" s="1"/>
  <c r="AD211" i="18"/>
  <c r="I211" i="18" s="1"/>
  <c r="F39" i="10"/>
  <c r="G39" i="10"/>
  <c r="H39" i="10"/>
  <c r="I39" i="10"/>
  <c r="CG113" i="18"/>
  <c r="AB111" i="18"/>
  <c r="AD20" i="13"/>
  <c r="CM152" i="18"/>
  <c r="BY38" i="9"/>
  <c r="AD164" i="18"/>
  <c r="CK191" i="18"/>
  <c r="AD191" i="18" s="1"/>
  <c r="CD77" i="16"/>
  <c r="CE74" i="16" s="1"/>
  <c r="CD16" i="16"/>
  <c r="AA76" i="16"/>
  <c r="AB98" i="18"/>
  <c r="CD43" i="9"/>
  <c r="CC42" i="9"/>
  <c r="AD21" i="6"/>
  <c r="F38" i="10"/>
  <c r="G38" i="10"/>
  <c r="H38" i="10"/>
  <c r="I38" i="10"/>
  <c r="AC108" i="10"/>
  <c r="AC50" i="10"/>
  <c r="F29" i="13"/>
  <c r="G29" i="13"/>
  <c r="H29" i="13"/>
  <c r="AD153" i="18"/>
  <c r="CK180" i="18"/>
  <c r="AD180" i="18" s="1"/>
  <c r="I20" i="8"/>
  <c r="F20" i="8"/>
  <c r="G20" i="8"/>
  <c r="H20" i="8"/>
  <c r="CM14" i="20"/>
  <c r="CJ13" i="20"/>
  <c r="CJ19" i="20" s="1"/>
  <c r="CI29" i="7"/>
  <c r="CI49" i="7"/>
  <c r="I12" i="14"/>
  <c r="E19" i="13"/>
  <c r="F19" i="13"/>
  <c r="G19" i="13"/>
  <c r="H19" i="13"/>
  <c r="I27" i="13"/>
  <c r="CK50" i="10"/>
  <c r="CI142" i="18"/>
  <c r="CI196" i="18" s="1"/>
  <c r="CH34" i="18"/>
  <c r="CH25" i="18"/>
  <c r="CI34" i="16"/>
  <c r="CI35" i="16"/>
  <c r="CJ32" i="16" s="1"/>
  <c r="CJ34" i="16" s="1"/>
  <c r="CB44" i="9"/>
  <c r="AB60" i="20"/>
  <c r="CG112" i="18"/>
  <c r="AB112" i="18" s="1"/>
  <c r="CL21" i="18"/>
  <c r="CL30" i="18"/>
  <c r="CM103" i="18"/>
  <c r="CM107" i="18" s="1"/>
  <c r="CJ170" i="18"/>
  <c r="E192" i="18"/>
  <c r="F192" i="18"/>
  <c r="G192" i="18"/>
  <c r="H192" i="18"/>
  <c r="I192" i="18"/>
  <c r="AC33" i="6"/>
  <c r="BD110" i="11"/>
  <c r="BE106" i="11" s="1"/>
  <c r="BD297" i="11"/>
  <c r="BE293" i="11" s="1"/>
  <c r="BD399" i="11"/>
  <c r="BE395" i="11" s="1"/>
  <c r="BD59" i="11"/>
  <c r="BE55" i="11" s="1"/>
  <c r="BD178" i="11"/>
  <c r="BE174" i="11" s="1"/>
  <c r="BD348" i="11"/>
  <c r="BE344" i="11" s="1"/>
  <c r="BD365" i="11"/>
  <c r="BE361" i="11" s="1"/>
  <c r="BD76" i="11"/>
  <c r="BE72" i="11" s="1"/>
  <c r="BD144" i="11"/>
  <c r="BE140" i="11" s="1"/>
  <c r="BD263" i="11"/>
  <c r="BE259" i="11" s="1"/>
  <c r="BD246" i="11"/>
  <c r="BE242" i="11" s="1"/>
  <c r="BD382" i="11"/>
  <c r="BE378" i="11" s="1"/>
  <c r="BF438" i="11"/>
  <c r="S437" i="11"/>
  <c r="BF404" i="11"/>
  <c r="S403" i="11"/>
  <c r="BF98" i="11"/>
  <c r="S97" i="11"/>
  <c r="BE150" i="11"/>
  <c r="BF146" i="11" s="1"/>
  <c r="BE141" i="11"/>
  <c r="AB21" i="9"/>
  <c r="AL33" i="20"/>
  <c r="AL34" i="20" s="1"/>
  <c r="AM31" i="20" s="1"/>
  <c r="BE405" i="11"/>
  <c r="BF401" i="11" s="1"/>
  <c r="BE396" i="11"/>
  <c r="BE337" i="11"/>
  <c r="BF333" i="11" s="1"/>
  <c r="BE328" i="11"/>
  <c r="BE73" i="11"/>
  <c r="BE90" i="11"/>
  <c r="BE99" i="11"/>
  <c r="BF95" i="11" s="1"/>
  <c r="BE65" i="11"/>
  <c r="BF61" i="11" s="1"/>
  <c r="BE56" i="11"/>
  <c r="BE345" i="11"/>
  <c r="BD69" i="18"/>
  <c r="BF370" i="11"/>
  <c r="S369" i="11"/>
  <c r="BF149" i="11"/>
  <c r="S148" i="11"/>
  <c r="BE226" i="11"/>
  <c r="BD78" i="18"/>
  <c r="BE354" i="11"/>
  <c r="BF350" i="11" s="1"/>
  <c r="BD80" i="18"/>
  <c r="BF64" i="11"/>
  <c r="S63" i="11"/>
  <c r="BF200" i="11"/>
  <c r="S199" i="11"/>
  <c r="BF30" i="11"/>
  <c r="S29" i="11"/>
  <c r="BF115" i="11"/>
  <c r="S114" i="11"/>
  <c r="BE439" i="11"/>
  <c r="BF435" i="11" s="1"/>
  <c r="BE430" i="11"/>
  <c r="BE192" i="11"/>
  <c r="BE201" i="11"/>
  <c r="BF197" i="11" s="1"/>
  <c r="AL39" i="20"/>
  <c r="BE269" i="11"/>
  <c r="BF265" i="11" s="1"/>
  <c r="BE260" i="11"/>
  <c r="BF217" i="11"/>
  <c r="S216" i="11"/>
  <c r="BF166" i="11"/>
  <c r="S165" i="11"/>
  <c r="BD91" i="18"/>
  <c r="BE184" i="11"/>
  <c r="BF180" i="11" s="1"/>
  <c r="BE175" i="11"/>
  <c r="BD79" i="18"/>
  <c r="BD161" i="11"/>
  <c r="BE157" i="11" s="1"/>
  <c r="BD195" i="11"/>
  <c r="BE191" i="11" s="1"/>
  <c r="BD74" i="18"/>
  <c r="BE252" i="11"/>
  <c r="BF248" i="11" s="1"/>
  <c r="BE243" i="11"/>
  <c r="BE294" i="11"/>
  <c r="BE286" i="11"/>
  <c r="BF282" i="11" s="1"/>
  <c r="BE277" i="11"/>
  <c r="BD83" i="18"/>
  <c r="BD127" i="11"/>
  <c r="BE123" i="11" s="1"/>
  <c r="BE116" i="11"/>
  <c r="BF112" i="11" s="1"/>
  <c r="BE107" i="11"/>
  <c r="BB29" i="6"/>
  <c r="BB43" i="6"/>
  <c r="W25" i="22" s="1"/>
  <c r="BF353" i="11"/>
  <c r="S352" i="11"/>
  <c r="BF268" i="11"/>
  <c r="S267" i="11"/>
  <c r="BF421" i="11"/>
  <c r="S420" i="11"/>
  <c r="BF81" i="11"/>
  <c r="S80" i="11"/>
  <c r="BE303" i="11"/>
  <c r="BF299" i="11" s="1"/>
  <c r="AK54" i="7"/>
  <c r="L37" i="7"/>
  <c r="L54" i="7" s="1"/>
  <c r="BC13" i="18"/>
  <c r="BC14" i="8"/>
  <c r="R14" i="8" s="1"/>
  <c r="R67" i="18"/>
  <c r="BD416" i="11"/>
  <c r="BE412" i="11" s="1"/>
  <c r="BF251" i="11"/>
  <c r="S250" i="11"/>
  <c r="BF183" i="11"/>
  <c r="S182" i="11"/>
  <c r="BE133" i="11"/>
  <c r="BF129" i="11" s="1"/>
  <c r="BE124" i="11"/>
  <c r="BD90" i="18"/>
  <c r="BD76" i="18"/>
  <c r="BE22" i="11"/>
  <c r="BE209" i="11"/>
  <c r="BE218" i="11"/>
  <c r="BF214" i="11" s="1"/>
  <c r="BD59" i="20"/>
  <c r="BE167" i="11"/>
  <c r="BF163" i="11" s="1"/>
  <c r="BE158" i="11"/>
  <c r="BD212" i="11"/>
  <c r="BE208" i="11" s="1"/>
  <c r="BD82" i="18"/>
  <c r="BF387" i="11"/>
  <c r="S386" i="11"/>
  <c r="BF285" i="11"/>
  <c r="S284" i="11"/>
  <c r="BE413" i="11"/>
  <c r="BE422" i="11"/>
  <c r="BF418" i="11" s="1"/>
  <c r="BE320" i="11"/>
  <c r="BF316" i="11" s="1"/>
  <c r="BE311" i="11"/>
  <c r="BD81" i="18"/>
  <c r="BD75" i="18"/>
  <c r="BD14" i="11"/>
  <c r="BD87" i="18"/>
  <c r="AT39" i="9"/>
  <c r="R15" i="6"/>
  <c r="BE362" i="11"/>
  <c r="BE39" i="11"/>
  <c r="BE48" i="11"/>
  <c r="BF44" i="11" s="1"/>
  <c r="BE371" i="11"/>
  <c r="BF367" i="11" s="1"/>
  <c r="BE31" i="11"/>
  <c r="BF27" i="11" s="1"/>
  <c r="R24" i="7"/>
  <c r="BC23" i="7"/>
  <c r="AT12" i="9" s="1"/>
  <c r="BD85" i="18"/>
  <c r="AX71" i="20"/>
  <c r="AX24" i="8"/>
  <c r="BD88" i="18"/>
  <c r="BD15" i="11"/>
  <c r="BD71" i="18"/>
  <c r="BD331" i="11"/>
  <c r="BE327" i="11" s="1"/>
  <c r="AL73" i="19"/>
  <c r="AL29" i="19" s="1"/>
  <c r="AL72" i="19"/>
  <c r="AL28" i="19" s="1"/>
  <c r="BF234" i="11"/>
  <c r="S233" i="11"/>
  <c r="BF47" i="11"/>
  <c r="S46" i="11"/>
  <c r="BC93" i="18"/>
  <c r="BD72" i="18"/>
  <c r="BC16" i="18"/>
  <c r="R66" i="18"/>
  <c r="R16" i="18" s="1"/>
  <c r="BD77" i="18"/>
  <c r="BE82" i="11"/>
  <c r="BF78" i="11" s="1"/>
  <c r="BD40" i="18"/>
  <c r="BD68" i="18"/>
  <c r="BD70" i="18"/>
  <c r="BD25" i="11"/>
  <c r="BD92" i="18"/>
  <c r="BD84" i="18"/>
  <c r="AT34" i="9"/>
  <c r="BC13" i="6"/>
  <c r="R14" i="6"/>
  <c r="BF132" i="11"/>
  <c r="S131" i="11"/>
  <c r="BE388" i="11"/>
  <c r="BF384" i="11" s="1"/>
  <c r="BE379" i="11"/>
  <c r="BF319" i="11"/>
  <c r="S318" i="11"/>
  <c r="BF336" i="11"/>
  <c r="S335" i="11"/>
  <c r="BF302" i="11"/>
  <c r="S301" i="11"/>
  <c r="BD73" i="18"/>
  <c r="BD86" i="18"/>
  <c r="BE235" i="11"/>
  <c r="BF231" i="11" s="1"/>
  <c r="BD89" i="18"/>
  <c r="BD229" i="11"/>
  <c r="BE225" i="11" s="1"/>
  <c r="BD42" i="11"/>
  <c r="BE38" i="11" s="1"/>
  <c r="BE45" i="19" l="1"/>
  <c r="AD80" i="10"/>
  <c r="I80" i="10" s="1"/>
  <c r="BI103" i="25"/>
  <c r="BI105" i="25"/>
  <c r="AD16" i="20"/>
  <c r="CL50" i="10"/>
  <c r="BI99" i="25"/>
  <c r="I224" i="18"/>
  <c r="CM68" i="10"/>
  <c r="AD68" i="10" s="1"/>
  <c r="I68" i="10" s="1"/>
  <c r="BJ89" i="25"/>
  <c r="CM58" i="10"/>
  <c r="AD58" i="10" s="1"/>
  <c r="I58" i="10" s="1"/>
  <c r="BJ79" i="25"/>
  <c r="BI122" i="25"/>
  <c r="BI115" i="25"/>
  <c r="BI101" i="25"/>
  <c r="BI114" i="25"/>
  <c r="BI113" i="25"/>
  <c r="BI100" i="25"/>
  <c r="BI121" i="25"/>
  <c r="BI116" i="25"/>
  <c r="CM69" i="10"/>
  <c r="AD69" i="10" s="1"/>
  <c r="I69" i="10" s="1"/>
  <c r="BJ90" i="25"/>
  <c r="BI120" i="25"/>
  <c r="BI109" i="25"/>
  <c r="BI106" i="25"/>
  <c r="CM62" i="10"/>
  <c r="AD62" i="10" s="1"/>
  <c r="AD119" i="10" s="1"/>
  <c r="BJ83" i="25"/>
  <c r="BI119" i="25"/>
  <c r="BI107" i="25"/>
  <c r="BI108" i="25"/>
  <c r="BI118" i="25"/>
  <c r="BI104" i="25"/>
  <c r="CM54" i="10"/>
  <c r="AD54" i="10" s="1"/>
  <c r="AD111" i="10" s="1"/>
  <c r="BJ75" i="25"/>
  <c r="BI123" i="25"/>
  <c r="BI110" i="25"/>
  <c r="BI102" i="25"/>
  <c r="BI111" i="25"/>
  <c r="BI117" i="25"/>
  <c r="BI112" i="25"/>
  <c r="AD200" i="18"/>
  <c r="I200" i="18" s="1"/>
  <c r="AD228" i="18"/>
  <c r="I228" i="18" s="1"/>
  <c r="BK22" i="17"/>
  <c r="BJ13" i="17"/>
  <c r="BJ12" i="7" s="1"/>
  <c r="E186" i="18"/>
  <c r="F186" i="18"/>
  <c r="G186" i="18"/>
  <c r="H186" i="18"/>
  <c r="I186" i="18"/>
  <c r="F248" i="18"/>
  <c r="G248" i="18"/>
  <c r="H248" i="18"/>
  <c r="I248" i="18"/>
  <c r="G191" i="18"/>
  <c r="I191" i="18"/>
  <c r="F180" i="18"/>
  <c r="G180" i="18"/>
  <c r="H180" i="18"/>
  <c r="I180" i="18"/>
  <c r="E185" i="18"/>
  <c r="F185" i="18"/>
  <c r="G185" i="18"/>
  <c r="I185" i="18"/>
  <c r="E177" i="18"/>
  <c r="F177" i="18"/>
  <c r="G177" i="18"/>
  <c r="H177" i="18"/>
  <c r="I177" i="18"/>
  <c r="E250" i="18"/>
  <c r="F250" i="18"/>
  <c r="G250" i="18"/>
  <c r="I250" i="18"/>
  <c r="G164" i="18"/>
  <c r="H164" i="18"/>
  <c r="CJ30" i="15"/>
  <c r="CJ26" i="6"/>
  <c r="AC31" i="15"/>
  <c r="CM63" i="10"/>
  <c r="AD63" i="10" s="1"/>
  <c r="AD92" i="10"/>
  <c r="CM52" i="10"/>
  <c r="AD52" i="10" s="1"/>
  <c r="AD81" i="10"/>
  <c r="AD11" i="13"/>
  <c r="G249" i="18"/>
  <c r="H249" i="18"/>
  <c r="I249" i="18"/>
  <c r="K61" i="22"/>
  <c r="M61" i="22" s="1"/>
  <c r="CL162" i="10"/>
  <c r="AE61" i="22" s="1"/>
  <c r="CL141" i="10"/>
  <c r="AA32" i="17"/>
  <c r="AB29" i="17" s="1"/>
  <c r="BI31" i="6"/>
  <c r="R32" i="22" s="1"/>
  <c r="T35" i="6"/>
  <c r="F156" i="18"/>
  <c r="G156" i="18"/>
  <c r="H156" i="18"/>
  <c r="I156" i="18"/>
  <c r="F223" i="18"/>
  <c r="G223" i="18"/>
  <c r="H223" i="18"/>
  <c r="E35" i="13"/>
  <c r="F35" i="13"/>
  <c r="G35" i="13"/>
  <c r="H35" i="13"/>
  <c r="I35" i="13"/>
  <c r="G176" i="18"/>
  <c r="H176" i="18"/>
  <c r="I176" i="18"/>
  <c r="CD41" i="6"/>
  <c r="AA41" i="6" s="1"/>
  <c r="AA17" i="17"/>
  <c r="F193" i="18"/>
  <c r="G193" i="18"/>
  <c r="H193" i="18"/>
  <c r="CI25" i="18"/>
  <c r="CI34" i="18"/>
  <c r="CJ142" i="18"/>
  <c r="CJ196" i="18" s="1"/>
  <c r="AD95" i="10"/>
  <c r="CM66" i="10"/>
  <c r="AD66" i="10" s="1"/>
  <c r="CH15" i="8"/>
  <c r="G33" i="14"/>
  <c r="H33" i="14"/>
  <c r="I33" i="14"/>
  <c r="E166" i="18"/>
  <c r="G166" i="18"/>
  <c r="H166" i="18"/>
  <c r="CM24" i="18"/>
  <c r="CM33" i="18"/>
  <c r="AD11" i="14"/>
  <c r="CG20" i="18"/>
  <c r="AB20" i="18" s="1"/>
  <c r="CG29" i="18"/>
  <c r="AB29" i="18" s="1"/>
  <c r="CH96" i="18"/>
  <c r="CH100" i="18" s="1"/>
  <c r="BF39" i="19"/>
  <c r="F162" i="18"/>
  <c r="G162" i="18"/>
  <c r="H162" i="18"/>
  <c r="CK169" i="18"/>
  <c r="CI26" i="18"/>
  <c r="CJ199" i="18"/>
  <c r="CJ253" i="18" s="1"/>
  <c r="CI35" i="18"/>
  <c r="I237" i="18"/>
  <c r="H237" i="18"/>
  <c r="E25" i="13"/>
  <c r="F25" i="13"/>
  <c r="G25" i="13"/>
  <c r="H25" i="13"/>
  <c r="I25" i="13"/>
  <c r="AD100" i="10"/>
  <c r="I100" i="10" s="1"/>
  <c r="CM71" i="10"/>
  <c r="AD71" i="10" s="1"/>
  <c r="L62" i="22"/>
  <c r="CM143" i="10"/>
  <c r="CM14" i="10"/>
  <c r="N62" i="22" s="1"/>
  <c r="AD34" i="10"/>
  <c r="CM72" i="10"/>
  <c r="AD72" i="10" s="1"/>
  <c r="AD101" i="10"/>
  <c r="I162" i="18"/>
  <c r="CL33" i="6"/>
  <c r="CL63" i="20"/>
  <c r="CL169" i="18" s="1"/>
  <c r="F181" i="18"/>
  <c r="G181" i="18"/>
  <c r="E159" i="18"/>
  <c r="F159" i="18"/>
  <c r="G159" i="18"/>
  <c r="H159" i="18"/>
  <c r="I159" i="18"/>
  <c r="AC43" i="20"/>
  <c r="CJ55" i="20"/>
  <c r="AC55" i="20" s="1"/>
  <c r="AC56" i="20"/>
  <c r="CF40" i="16"/>
  <c r="CF41" i="16" s="1"/>
  <c r="CG38" i="16" s="1"/>
  <c r="CG40" i="16" s="1"/>
  <c r="G60" i="22"/>
  <c r="O60" i="22" s="1"/>
  <c r="CK11" i="6"/>
  <c r="CK56" i="20"/>
  <c r="CK44" i="20"/>
  <c r="CK43" i="20" s="1"/>
  <c r="CK32" i="15"/>
  <c r="CK15" i="15"/>
  <c r="CK31" i="15"/>
  <c r="CK168" i="10"/>
  <c r="CB32" i="9"/>
  <c r="AD152" i="18"/>
  <c r="CM179" i="18"/>
  <c r="AD179" i="18" s="1"/>
  <c r="BE32" i="8"/>
  <c r="I223" i="18"/>
  <c r="I29" i="12"/>
  <c r="E29" i="12"/>
  <c r="F29" i="12"/>
  <c r="G29" i="12"/>
  <c r="H29" i="12"/>
  <c r="E34" i="14"/>
  <c r="G34" i="14"/>
  <c r="I34" i="14"/>
  <c r="E36" i="13"/>
  <c r="F36" i="13"/>
  <c r="I36" i="13"/>
  <c r="CM70" i="10"/>
  <c r="AD70" i="10" s="1"/>
  <c r="AD99" i="10"/>
  <c r="CM64" i="10"/>
  <c r="AD64" i="10" s="1"/>
  <c r="AD93" i="10"/>
  <c r="AD102" i="10"/>
  <c r="CM73" i="10"/>
  <c r="AD73" i="10" s="1"/>
  <c r="CJ19" i="8"/>
  <c r="AC19" i="8" s="1"/>
  <c r="AC227" i="18"/>
  <c r="AC253" i="18" s="1"/>
  <c r="AD199" i="18" s="1"/>
  <c r="AD171" i="18"/>
  <c r="I171" i="18" s="1"/>
  <c r="G247" i="18"/>
  <c r="H247" i="18"/>
  <c r="I247" i="18"/>
  <c r="BJ16" i="17"/>
  <c r="E34" i="13"/>
  <c r="F34" i="13"/>
  <c r="I34" i="13"/>
  <c r="CM55" i="10"/>
  <c r="AD55" i="10" s="1"/>
  <c r="AD84" i="10"/>
  <c r="E189" i="18"/>
  <c r="F189" i="18"/>
  <c r="G189" i="18"/>
  <c r="H189" i="18"/>
  <c r="CB46" i="9"/>
  <c r="CL64" i="20"/>
  <c r="CL226" i="18" s="1"/>
  <c r="CL39" i="6"/>
  <c r="CC45" i="9" s="1"/>
  <c r="I38" i="6"/>
  <c r="F38" i="6"/>
  <c r="H153" i="18"/>
  <c r="I153" i="18"/>
  <c r="AA77" i="16"/>
  <c r="AB74" i="16" s="1"/>
  <c r="E20" i="13"/>
  <c r="F20" i="13"/>
  <c r="G20" i="13"/>
  <c r="H20" i="13"/>
  <c r="I20" i="13"/>
  <c r="E91" i="10"/>
  <c r="E119" i="10" s="1"/>
  <c r="F91" i="10"/>
  <c r="F119" i="10" s="1"/>
  <c r="G91" i="10"/>
  <c r="G119" i="10" s="1"/>
  <c r="H91" i="10"/>
  <c r="H119" i="10" s="1"/>
  <c r="I91" i="10"/>
  <c r="CG110" i="18"/>
  <c r="CG114" i="18" s="1"/>
  <c r="CF31" i="18"/>
  <c r="CF22" i="18"/>
  <c r="E31" i="13"/>
  <c r="F31" i="13"/>
  <c r="G31" i="13"/>
  <c r="H31" i="13"/>
  <c r="I31" i="13"/>
  <c r="CM74" i="10"/>
  <c r="AD74" i="10" s="1"/>
  <c r="AD103" i="10"/>
  <c r="CK170" i="18"/>
  <c r="F220" i="18"/>
  <c r="G220" i="18"/>
  <c r="H220" i="18"/>
  <c r="I220" i="18"/>
  <c r="G222" i="18"/>
  <c r="I222" i="18"/>
  <c r="E17" i="13"/>
  <c r="F17" i="13"/>
  <c r="G17" i="13"/>
  <c r="H17" i="13"/>
  <c r="I17" i="13"/>
  <c r="BI29" i="16"/>
  <c r="BI18" i="16"/>
  <c r="T28" i="16"/>
  <c r="CJ42" i="20"/>
  <c r="CJ50" i="20" s="1"/>
  <c r="CI52" i="7"/>
  <c r="CE41" i="6"/>
  <c r="F97" i="10"/>
  <c r="F125" i="10" s="1"/>
  <c r="G97" i="10"/>
  <c r="G125" i="10" s="1"/>
  <c r="H97" i="10"/>
  <c r="H125" i="10" s="1"/>
  <c r="I97" i="10"/>
  <c r="CM75" i="10"/>
  <c r="AD75" i="10" s="1"/>
  <c r="AD104" i="10"/>
  <c r="BE46" i="19"/>
  <c r="CD22" i="6"/>
  <c r="AA16" i="16"/>
  <c r="F195" i="18"/>
  <c r="G195" i="18"/>
  <c r="H195" i="18"/>
  <c r="I195" i="18"/>
  <c r="CL227" i="18"/>
  <c r="CL19" i="8" s="1"/>
  <c r="F251" i="18"/>
  <c r="G251" i="18"/>
  <c r="H251" i="18"/>
  <c r="I164" i="18"/>
  <c r="CJ170" i="10"/>
  <c r="CJ171" i="10"/>
  <c r="CM60" i="10"/>
  <c r="AD60" i="10" s="1"/>
  <c r="AD89" i="10"/>
  <c r="F190" i="18"/>
  <c r="G190" i="18"/>
  <c r="H190" i="18"/>
  <c r="F168" i="18"/>
  <c r="G168" i="18"/>
  <c r="I168" i="18"/>
  <c r="E18" i="13"/>
  <c r="F18" i="13"/>
  <c r="G18" i="13"/>
  <c r="H18" i="13"/>
  <c r="I18" i="13"/>
  <c r="CM59" i="10"/>
  <c r="AD59" i="10" s="1"/>
  <c r="AD88" i="10"/>
  <c r="CM65" i="10"/>
  <c r="AD65" i="10" s="1"/>
  <c r="AD94" i="10"/>
  <c r="F187" i="18"/>
  <c r="G187" i="18"/>
  <c r="H187" i="18"/>
  <c r="I160" i="18"/>
  <c r="E13" i="10"/>
  <c r="F13" i="10"/>
  <c r="G13" i="10"/>
  <c r="H13" i="10"/>
  <c r="I13" i="10"/>
  <c r="J62" i="5" s="1"/>
  <c r="CM63" i="20"/>
  <c r="CM169" i="18" s="1"/>
  <c r="CM33" i="6"/>
  <c r="AY18" i="9"/>
  <c r="CJ23" i="18"/>
  <c r="CJ32" i="18"/>
  <c r="CK117" i="18"/>
  <c r="CK139" i="18" s="1"/>
  <c r="F188" i="18"/>
  <c r="G188" i="18"/>
  <c r="H188" i="18"/>
  <c r="I188" i="18"/>
  <c r="CF31" i="17"/>
  <c r="CF32" i="17" s="1"/>
  <c r="CG29" i="17" s="1"/>
  <c r="CG31" i="17" s="1"/>
  <c r="E83" i="10"/>
  <c r="E111" i="10" s="1"/>
  <c r="F83" i="10"/>
  <c r="F111" i="10" s="1"/>
  <c r="G83" i="10"/>
  <c r="G111" i="10" s="1"/>
  <c r="H83" i="10"/>
  <c r="H111" i="10" s="1"/>
  <c r="I83" i="10"/>
  <c r="CM56" i="10"/>
  <c r="AD56" i="10" s="1"/>
  <c r="AD85" i="10"/>
  <c r="CJ18" i="8"/>
  <c r="AC18" i="8" s="1"/>
  <c r="AC170" i="18"/>
  <c r="AC196" i="18" s="1"/>
  <c r="AD142" i="18" s="1"/>
  <c r="I21" i="6"/>
  <c r="CE76" i="16"/>
  <c r="CK227" i="18"/>
  <c r="E184" i="18"/>
  <c r="F184" i="18"/>
  <c r="G184" i="18"/>
  <c r="H184" i="18"/>
  <c r="I184" i="18"/>
  <c r="E35" i="14"/>
  <c r="G35" i="14"/>
  <c r="H35" i="14"/>
  <c r="I35" i="14"/>
  <c r="F163" i="18"/>
  <c r="H163" i="18"/>
  <c r="G150" i="18"/>
  <c r="H150" i="18"/>
  <c r="I150" i="18"/>
  <c r="E32" i="14"/>
  <c r="F32" i="14"/>
  <c r="F11" i="14" s="1"/>
  <c r="G32" i="14"/>
  <c r="H32" i="14"/>
  <c r="I32" i="14"/>
  <c r="CM14" i="7"/>
  <c r="AD14" i="7" s="1"/>
  <c r="I14" i="7" s="1"/>
  <c r="AD20" i="16"/>
  <c r="I20" i="16" s="1"/>
  <c r="CM53" i="10"/>
  <c r="AD53" i="10" s="1"/>
  <c r="AD82" i="10"/>
  <c r="F158" i="18"/>
  <c r="G158" i="18"/>
  <c r="H158" i="18"/>
  <c r="CB45" i="9"/>
  <c r="G161" i="18"/>
  <c r="H161" i="18"/>
  <c r="I161" i="18"/>
  <c r="CE34" i="6"/>
  <c r="CH113" i="18"/>
  <c r="CH17" i="8" s="1"/>
  <c r="G221" i="18"/>
  <c r="H221" i="18"/>
  <c r="I221" i="18"/>
  <c r="AD87" i="10"/>
  <c r="CM21" i="18"/>
  <c r="CM30" i="18"/>
  <c r="CJ35" i="16"/>
  <c r="CK32" i="16" s="1"/>
  <c r="CK13" i="20"/>
  <c r="CK19" i="20" s="1"/>
  <c r="CJ29" i="7"/>
  <c r="AC29" i="7" s="1"/>
  <c r="CJ49" i="7"/>
  <c r="AC49" i="7" s="1"/>
  <c r="CG17" i="8"/>
  <c r="AB17" i="8" s="1"/>
  <c r="AB113" i="18"/>
  <c r="AB114" i="18" s="1"/>
  <c r="AC110" i="18" s="1"/>
  <c r="CJ97" i="18"/>
  <c r="CJ62" i="20"/>
  <c r="F157" i="18"/>
  <c r="G157" i="18"/>
  <c r="H157" i="18"/>
  <c r="I157" i="18"/>
  <c r="AB100" i="18"/>
  <c r="AC96" i="18" s="1"/>
  <c r="CM57" i="10"/>
  <c r="AD57" i="10" s="1"/>
  <c r="AD86" i="10"/>
  <c r="CM67" i="10"/>
  <c r="AD67" i="10" s="1"/>
  <c r="AD96" i="10"/>
  <c r="AD15" i="20"/>
  <c r="CK22" i="8"/>
  <c r="AD22" i="8" s="1"/>
  <c r="H149" i="18"/>
  <c r="I149" i="18"/>
  <c r="CK226" i="18"/>
  <c r="AD14" i="20"/>
  <c r="CC44" i="9"/>
  <c r="F167" i="18"/>
  <c r="G167" i="18"/>
  <c r="H167" i="18"/>
  <c r="AD98" i="10"/>
  <c r="CM143" i="18"/>
  <c r="AD143" i="18" s="1"/>
  <c r="I143" i="18" s="1"/>
  <c r="AC34" i="16"/>
  <c r="AY50" i="9"/>
  <c r="AY41" i="9" s="1"/>
  <c r="AC31" i="22" s="1"/>
  <c r="BH37" i="6"/>
  <c r="S31" i="22" s="1"/>
  <c r="CK29" i="15"/>
  <c r="CJ27" i="7"/>
  <c r="AC27" i="7" s="1"/>
  <c r="CM39" i="6"/>
  <c r="CM64" i="20"/>
  <c r="CM226" i="18" s="1"/>
  <c r="I181" i="18"/>
  <c r="BT49" i="9"/>
  <c r="AA34" i="6"/>
  <c r="F194" i="18"/>
  <c r="H194" i="18"/>
  <c r="CI25" i="7"/>
  <c r="CJ13" i="15"/>
  <c r="CJ17" i="15" s="1"/>
  <c r="G178" i="18"/>
  <c r="H178" i="18"/>
  <c r="E35" i="10"/>
  <c r="F35" i="10"/>
  <c r="G35" i="10"/>
  <c r="H35" i="10"/>
  <c r="I35" i="10"/>
  <c r="CM51" i="10"/>
  <c r="CM79" i="10"/>
  <c r="CM61" i="10"/>
  <c r="AD61" i="10" s="1"/>
  <c r="AD90" i="10"/>
  <c r="H16" i="20"/>
  <c r="I16" i="20"/>
  <c r="F154" i="18"/>
  <c r="G154" i="18"/>
  <c r="H154" i="18"/>
  <c r="CF19" i="7"/>
  <c r="CG167" i="10"/>
  <c r="CG173" i="10" s="1"/>
  <c r="G61" i="22"/>
  <c r="O61" i="22" s="1"/>
  <c r="CL168" i="10"/>
  <c r="CL11" i="6"/>
  <c r="CL44" i="20"/>
  <c r="CL43" i="20" s="1"/>
  <c r="CL56" i="20"/>
  <c r="CL55" i="20" s="1"/>
  <c r="CL15" i="15"/>
  <c r="CL31" i="15"/>
  <c r="CL32" i="15"/>
  <c r="CC32" i="9"/>
  <c r="T12" i="7"/>
  <c r="I151" i="18"/>
  <c r="F183" i="18"/>
  <c r="G183" i="18"/>
  <c r="I183" i="18"/>
  <c r="BC17" i="6"/>
  <c r="BC18" i="6" s="1"/>
  <c r="P26" i="22"/>
  <c r="AT33" i="9"/>
  <c r="AB26" i="22" s="1"/>
  <c r="BF368" i="11"/>
  <c r="BF371" i="11" s="1"/>
  <c r="BG367" i="11" s="1"/>
  <c r="S370" i="11"/>
  <c r="BE59" i="18"/>
  <c r="BE329" i="11"/>
  <c r="BE330" i="11"/>
  <c r="BE51" i="18"/>
  <c r="BE194" i="11"/>
  <c r="BE193" i="11"/>
  <c r="BF198" i="11"/>
  <c r="S200" i="11"/>
  <c r="BE48" i="18"/>
  <c r="BE143" i="11"/>
  <c r="BE142" i="11"/>
  <c r="BF385" i="11"/>
  <c r="BF388" i="11" s="1"/>
  <c r="BG384" i="11" s="1"/>
  <c r="S387" i="11"/>
  <c r="BE49" i="18"/>
  <c r="BE159" i="11"/>
  <c r="BE160" i="11"/>
  <c r="BE278" i="11"/>
  <c r="BE279" i="11"/>
  <c r="BE56" i="18"/>
  <c r="BF130" i="11"/>
  <c r="BF133" i="11" s="1"/>
  <c r="BG129" i="11" s="1"/>
  <c r="S132" i="11"/>
  <c r="BE58" i="18"/>
  <c r="BE312" i="11"/>
  <c r="BE313" i="11"/>
  <c r="BF164" i="11"/>
  <c r="S166" i="11"/>
  <c r="BF351" i="11"/>
  <c r="BF354" i="11" s="1"/>
  <c r="BG350" i="11" s="1"/>
  <c r="S353" i="11"/>
  <c r="BD67" i="18"/>
  <c r="BD39" i="18"/>
  <c r="BC19" i="18"/>
  <c r="BC28" i="18"/>
  <c r="BF181" i="11"/>
  <c r="BF184" i="11" s="1"/>
  <c r="BG180" i="11" s="1"/>
  <c r="S183" i="11"/>
  <c r="BF334" i="11"/>
  <c r="S336" i="11"/>
  <c r="BD58" i="20"/>
  <c r="BD66" i="18"/>
  <c r="BD16" i="18" s="1"/>
  <c r="BF249" i="11"/>
  <c r="BF252" i="11" s="1"/>
  <c r="BG248" i="11" s="1"/>
  <c r="S251" i="11"/>
  <c r="BE432" i="11"/>
  <c r="BE65" i="18"/>
  <c r="BE431" i="11"/>
  <c r="BE397" i="11"/>
  <c r="BE63" i="18"/>
  <c r="BE398" i="11"/>
  <c r="BD14" i="6"/>
  <c r="BF79" i="11"/>
  <c r="S81" i="11"/>
  <c r="BE46" i="18"/>
  <c r="BE109" i="11"/>
  <c r="BE108" i="11"/>
  <c r="BE295" i="11"/>
  <c r="BE296" i="11"/>
  <c r="BE57" i="18"/>
  <c r="BF215" i="11"/>
  <c r="BF218" i="11" s="1"/>
  <c r="BG214" i="11" s="1"/>
  <c r="S217" i="11"/>
  <c r="BF62" i="11"/>
  <c r="BF65" i="11" s="1"/>
  <c r="BG61" i="11" s="1"/>
  <c r="S64" i="11"/>
  <c r="BE53" i="18"/>
  <c r="BE227" i="11"/>
  <c r="BE228" i="11"/>
  <c r="BF96" i="11"/>
  <c r="BF99" i="11" s="1"/>
  <c r="BG95" i="11" s="1"/>
  <c r="S98" i="11"/>
  <c r="BF300" i="11"/>
  <c r="S302" i="11"/>
  <c r="BD16" i="11"/>
  <c r="BD24" i="7" s="1"/>
  <c r="BD23" i="7" s="1"/>
  <c r="AU12" i="9" s="1"/>
  <c r="BE21" i="11"/>
  <c r="BF232" i="11"/>
  <c r="BF235" i="11" s="1"/>
  <c r="BG231" i="11" s="1"/>
  <c r="S234" i="11"/>
  <c r="BE45" i="18"/>
  <c r="BE92" i="11"/>
  <c r="BE91" i="11"/>
  <c r="BD15" i="6"/>
  <c r="BE41" i="11"/>
  <c r="BE40" i="11"/>
  <c r="BE42" i="18"/>
  <c r="AL34" i="8"/>
  <c r="AL30" i="19"/>
  <c r="BE61" i="18"/>
  <c r="BE364" i="11"/>
  <c r="BE363" i="11"/>
  <c r="BE64" i="18"/>
  <c r="BE414" i="11"/>
  <c r="BE415" i="11"/>
  <c r="R93" i="18"/>
  <c r="S39" i="18" s="1"/>
  <c r="BF419" i="11"/>
  <c r="S421" i="11"/>
  <c r="BE54" i="18"/>
  <c r="BE245" i="11"/>
  <c r="BE244" i="11"/>
  <c r="BE262" i="11"/>
  <c r="BE261" i="11"/>
  <c r="BE55" i="18"/>
  <c r="BE60" i="18"/>
  <c r="BE346" i="11"/>
  <c r="BE347" i="11"/>
  <c r="BF402" i="11"/>
  <c r="BF405" i="11" s="1"/>
  <c r="BG401" i="11" s="1"/>
  <c r="S404" i="11"/>
  <c r="AS8" i="9"/>
  <c r="AS9" i="9" s="1"/>
  <c r="AS10" i="9" s="1"/>
  <c r="BB44" i="6"/>
  <c r="BB46" i="6"/>
  <c r="BE210" i="11"/>
  <c r="BE52" i="18"/>
  <c r="BE211" i="11"/>
  <c r="BE50" i="18"/>
  <c r="BE176" i="11"/>
  <c r="BE177" i="11"/>
  <c r="BF113" i="11"/>
  <c r="S115" i="11"/>
  <c r="BF147" i="11"/>
  <c r="S149" i="11"/>
  <c r="AK55" i="7"/>
  <c r="AK56" i="7"/>
  <c r="BF167" i="11"/>
  <c r="BG163" i="11" s="1"/>
  <c r="BF45" i="11"/>
  <c r="S47" i="11"/>
  <c r="R13" i="6"/>
  <c r="R17" i="6" s="1"/>
  <c r="F14" i="6"/>
  <c r="R23" i="7"/>
  <c r="F24" i="7"/>
  <c r="F23" i="7" s="1"/>
  <c r="G12" i="9" s="1"/>
  <c r="BE62" i="18"/>
  <c r="BE381" i="11"/>
  <c r="BE380" i="11"/>
  <c r="BF283" i="11"/>
  <c r="BF286" i="11" s="1"/>
  <c r="BG282" i="11" s="1"/>
  <c r="S285" i="11"/>
  <c r="BE47" i="18"/>
  <c r="BE125" i="11"/>
  <c r="BE126" i="11"/>
  <c r="BC13" i="8"/>
  <c r="R13" i="8" s="1"/>
  <c r="R13" i="18"/>
  <c r="BF266" i="11"/>
  <c r="S268" i="11"/>
  <c r="AL24" i="20"/>
  <c r="AM36" i="20"/>
  <c r="BE75" i="11"/>
  <c r="BE44" i="18"/>
  <c r="BE74" i="11"/>
  <c r="BF436" i="11"/>
  <c r="BF439" i="11" s="1"/>
  <c r="BG435" i="11" s="1"/>
  <c r="S438" i="11"/>
  <c r="BF317" i="11"/>
  <c r="BF320" i="11" s="1"/>
  <c r="BG316" i="11" s="1"/>
  <c r="S319" i="11"/>
  <c r="AX72" i="20"/>
  <c r="AX31" i="7" s="1"/>
  <c r="AX73" i="20"/>
  <c r="AX51" i="7" s="1"/>
  <c r="AY54" i="20"/>
  <c r="AY68" i="20" s="1"/>
  <c r="AY67" i="20" s="1"/>
  <c r="BE41" i="18"/>
  <c r="BE24" i="11"/>
  <c r="BE23" i="11"/>
  <c r="BE13" i="11"/>
  <c r="L55" i="7"/>
  <c r="L56" i="7"/>
  <c r="BF28" i="11"/>
  <c r="S30" i="11"/>
  <c r="BE43" i="18"/>
  <c r="BE58" i="11"/>
  <c r="BE57" i="11"/>
  <c r="BG80" i="11"/>
  <c r="BG318" i="11"/>
  <c r="BG352" i="11"/>
  <c r="BG46" i="11"/>
  <c r="BG182" i="11"/>
  <c r="BG403" i="11"/>
  <c r="BG131" i="11"/>
  <c r="BG284" i="11"/>
  <c r="BG199" i="11"/>
  <c r="BG386" i="11"/>
  <c r="BG301" i="11"/>
  <c r="BG216" i="11"/>
  <c r="BG63" i="11"/>
  <c r="BG437" i="11"/>
  <c r="BG97" i="11"/>
  <c r="BG233" i="11"/>
  <c r="BG369" i="11"/>
  <c r="BG335" i="11"/>
  <c r="BG114" i="11"/>
  <c r="BG267" i="11"/>
  <c r="BG420" i="11"/>
  <c r="BG29" i="11"/>
  <c r="BG250" i="11"/>
  <c r="BG165" i="11"/>
  <c r="BG148" i="11"/>
  <c r="I62" i="10" l="1"/>
  <c r="H11" i="14"/>
  <c r="AC57" i="20"/>
  <c r="G11" i="14"/>
  <c r="BJ99" i="25"/>
  <c r="AD125" i="10"/>
  <c r="BJ104" i="25"/>
  <c r="E11" i="14"/>
  <c r="BJ102" i="25"/>
  <c r="BJ108" i="25"/>
  <c r="I11" i="13"/>
  <c r="BJ110" i="25"/>
  <c r="G11" i="13"/>
  <c r="I54" i="10"/>
  <c r="BJ117" i="25"/>
  <c r="I11" i="14"/>
  <c r="F11" i="13"/>
  <c r="BJ106" i="25"/>
  <c r="BJ118" i="25"/>
  <c r="BJ107" i="25"/>
  <c r="BJ115" i="25"/>
  <c r="BJ103" i="25"/>
  <c r="BJ123" i="25"/>
  <c r="BJ113" i="25"/>
  <c r="BJ112" i="25"/>
  <c r="BJ122" i="25"/>
  <c r="BJ109" i="25"/>
  <c r="BJ101" i="25"/>
  <c r="BJ114" i="25"/>
  <c r="BJ116" i="25"/>
  <c r="BJ111" i="25"/>
  <c r="BE195" i="11"/>
  <c r="BF191" i="11" s="1"/>
  <c r="BJ121" i="25"/>
  <c r="BJ105" i="25"/>
  <c r="BJ100" i="25"/>
  <c r="BJ120" i="25"/>
  <c r="BJ119" i="25"/>
  <c r="BE331" i="11"/>
  <c r="BF327" i="11" s="1"/>
  <c r="AD226" i="18"/>
  <c r="I226" i="18" s="1"/>
  <c r="CM170" i="18"/>
  <c r="CM18" i="8" s="1"/>
  <c r="BE280" i="11"/>
  <c r="BF276" i="11" s="1"/>
  <c r="BE297" i="11"/>
  <c r="BF293" i="11" s="1"/>
  <c r="BE314" i="11"/>
  <c r="BF310" i="11" s="1"/>
  <c r="AD116" i="10"/>
  <c r="I59" i="10"/>
  <c r="CL26" i="6"/>
  <c r="CC38" i="9" s="1"/>
  <c r="E96" i="10"/>
  <c r="E124" i="10" s="1"/>
  <c r="F96" i="10"/>
  <c r="F124" i="10" s="1"/>
  <c r="G96" i="10"/>
  <c r="G124" i="10" s="1"/>
  <c r="H96" i="10"/>
  <c r="H124" i="10" s="1"/>
  <c r="I96" i="10"/>
  <c r="CE16" i="16"/>
  <c r="AD113" i="10"/>
  <c r="I56" i="10"/>
  <c r="I62" i="5"/>
  <c r="H14" i="10"/>
  <c r="I63" i="5" s="1"/>
  <c r="AD79" i="10"/>
  <c r="E88" i="10"/>
  <c r="E116" i="10" s="1"/>
  <c r="F88" i="10"/>
  <c r="F116" i="10" s="1"/>
  <c r="G88" i="10"/>
  <c r="G116" i="10" s="1"/>
  <c r="H88" i="10"/>
  <c r="H116" i="10" s="1"/>
  <c r="I88" i="10"/>
  <c r="H11" i="13"/>
  <c r="AD127" i="10"/>
  <c r="I70" i="10"/>
  <c r="CK171" i="10"/>
  <c r="CK170" i="10"/>
  <c r="AD128" i="10"/>
  <c r="H71" i="10"/>
  <c r="H128" i="10" s="1"/>
  <c r="I71" i="10"/>
  <c r="I128" i="10" s="1"/>
  <c r="CJ26" i="18"/>
  <c r="AC26" i="18" s="1"/>
  <c r="CK199" i="18"/>
  <c r="CK253" i="18" s="1"/>
  <c r="CJ35" i="18"/>
  <c r="AC35" i="18" s="1"/>
  <c r="I125" i="10"/>
  <c r="CK18" i="8"/>
  <c r="E84" i="10"/>
  <c r="E112" i="10" s="1"/>
  <c r="F84" i="10"/>
  <c r="F112" i="10" s="1"/>
  <c r="G84" i="10"/>
  <c r="G112" i="10" s="1"/>
  <c r="H84" i="10"/>
  <c r="H112" i="10" s="1"/>
  <c r="I84" i="10"/>
  <c r="CK30" i="15"/>
  <c r="CK26" i="6"/>
  <c r="CA38" i="9"/>
  <c r="AC26" i="6"/>
  <c r="F103" i="10"/>
  <c r="F131" i="10" s="1"/>
  <c r="H103" i="10"/>
  <c r="H131" i="10" s="1"/>
  <c r="I103" i="10"/>
  <c r="AD112" i="10"/>
  <c r="I55" i="10"/>
  <c r="CK97" i="18"/>
  <c r="CK99" i="18" s="1"/>
  <c r="CK15" i="8" s="1"/>
  <c r="CK62" i="20"/>
  <c r="CK42" i="20"/>
  <c r="CK50" i="20" s="1"/>
  <c r="CJ52" i="7"/>
  <c r="AC52" i="7" s="1"/>
  <c r="CC46" i="9"/>
  <c r="AD63" i="20"/>
  <c r="I63" i="20" s="1"/>
  <c r="CJ25" i="18"/>
  <c r="AC25" i="18" s="1"/>
  <c r="CK142" i="18"/>
  <c r="CK196" i="18" s="1"/>
  <c r="CJ34" i="18"/>
  <c r="AC34" i="18" s="1"/>
  <c r="CJ111" i="18"/>
  <c r="CJ60" i="20"/>
  <c r="AC30" i="15"/>
  <c r="F82" i="10"/>
  <c r="F110" i="10" s="1"/>
  <c r="G82" i="10"/>
  <c r="G110" i="10" s="1"/>
  <c r="H82" i="10"/>
  <c r="I82" i="10"/>
  <c r="AD114" i="10"/>
  <c r="I57" i="10"/>
  <c r="CJ99" i="18"/>
  <c r="AC97" i="18"/>
  <c r="I21" i="18"/>
  <c r="AD21" i="18"/>
  <c r="AD110" i="10"/>
  <c r="I53" i="10"/>
  <c r="AC32" i="18"/>
  <c r="CJ46" i="7"/>
  <c r="AC46" i="7" s="1"/>
  <c r="F62" i="5"/>
  <c r="E14" i="10"/>
  <c r="F63" i="5" s="1"/>
  <c r="E11" i="13"/>
  <c r="AD131" i="10"/>
  <c r="G74" i="10"/>
  <c r="G131" i="10" s="1"/>
  <c r="I74" i="10"/>
  <c r="CG31" i="18"/>
  <c r="AB31" i="18" s="1"/>
  <c r="CG22" i="18"/>
  <c r="AB22" i="18" s="1"/>
  <c r="CH110" i="18"/>
  <c r="CH114" i="18" s="1"/>
  <c r="CL29" i="15"/>
  <c r="CL30" i="15" s="1"/>
  <c r="CK27" i="7"/>
  <c r="AC50" i="20"/>
  <c r="AD42" i="20" s="1"/>
  <c r="AD169" i="18"/>
  <c r="I169" i="18" s="1"/>
  <c r="AD124" i="10"/>
  <c r="I67" i="10"/>
  <c r="AC35" i="16"/>
  <c r="AD32" i="16" s="1"/>
  <c r="AC62" i="20"/>
  <c r="CJ98" i="18"/>
  <c r="AC98" i="18" s="1"/>
  <c r="BV49" i="9"/>
  <c r="BU47" i="9"/>
  <c r="CD20" i="6"/>
  <c r="Q53" i="22" s="1"/>
  <c r="AA22" i="6"/>
  <c r="AD64" i="20"/>
  <c r="I64" i="20" s="1"/>
  <c r="F87" i="10"/>
  <c r="F115" i="10" s="1"/>
  <c r="G87" i="10"/>
  <c r="G115" i="10" s="1"/>
  <c r="H87" i="10"/>
  <c r="H115" i="10" s="1"/>
  <c r="I87" i="10"/>
  <c r="I115" i="10" s="1"/>
  <c r="AC23" i="18"/>
  <c r="CJ21" i="7"/>
  <c r="AC21" i="7" s="1"/>
  <c r="E101" i="10"/>
  <c r="E129" i="10" s="1"/>
  <c r="F101" i="10"/>
  <c r="F129" i="10" s="1"/>
  <c r="G101" i="10"/>
  <c r="G129" i="10" s="1"/>
  <c r="I101" i="10"/>
  <c r="CL97" i="18"/>
  <c r="CL99" i="18" s="1"/>
  <c r="CL15" i="8" s="1"/>
  <c r="CL62" i="20"/>
  <c r="CL98" i="18" s="1"/>
  <c r="AD19" i="20"/>
  <c r="E14" i="20"/>
  <c r="F14" i="20"/>
  <c r="I14" i="20"/>
  <c r="CK23" i="18"/>
  <c r="CK21" i="7" s="1"/>
  <c r="CK32" i="18"/>
  <c r="CK46" i="7" s="1"/>
  <c r="CL117" i="18"/>
  <c r="CL139" i="18" s="1"/>
  <c r="CL170" i="10"/>
  <c r="CL171" i="10"/>
  <c r="E90" i="10"/>
  <c r="E118" i="10" s="1"/>
  <c r="F90" i="10"/>
  <c r="F118" i="10" s="1"/>
  <c r="H90" i="10"/>
  <c r="H118" i="10" s="1"/>
  <c r="I90" i="10"/>
  <c r="CD45" i="9"/>
  <c r="E98" i="10"/>
  <c r="E126" i="10" s="1"/>
  <c r="I98" i="10"/>
  <c r="I126" i="10" s="1"/>
  <c r="F89" i="10"/>
  <c r="F117" i="10" s="1"/>
  <c r="G89" i="10"/>
  <c r="G117" i="10" s="1"/>
  <c r="H89" i="10"/>
  <c r="H117" i="10" s="1"/>
  <c r="I89" i="10"/>
  <c r="BE47" i="19"/>
  <c r="BE33" i="8"/>
  <c r="AD126" i="10"/>
  <c r="AD33" i="6"/>
  <c r="AD130" i="10"/>
  <c r="I73" i="10"/>
  <c r="CK55" i="20"/>
  <c r="AD129" i="10"/>
  <c r="H72" i="10"/>
  <c r="H129" i="10" s="1"/>
  <c r="I72" i="10"/>
  <c r="AD33" i="18"/>
  <c r="I33" i="18"/>
  <c r="CM47" i="7"/>
  <c r="AD47" i="7" s="1"/>
  <c r="I47" i="7" s="1"/>
  <c r="T31" i="6"/>
  <c r="AD115" i="10"/>
  <c r="E86" i="10"/>
  <c r="E114" i="10" s="1"/>
  <c r="F86" i="10"/>
  <c r="F114" i="10" s="1"/>
  <c r="G86" i="10"/>
  <c r="G114" i="10" s="1"/>
  <c r="H86" i="10"/>
  <c r="H114" i="10" s="1"/>
  <c r="I86" i="10"/>
  <c r="I30" i="18"/>
  <c r="AD30" i="18"/>
  <c r="G62" i="5"/>
  <c r="F14" i="10"/>
  <c r="G63" i="5" s="1"/>
  <c r="AD118" i="10"/>
  <c r="G61" i="10"/>
  <c r="I61" i="10"/>
  <c r="CK13" i="15"/>
  <c r="CK17" i="15" s="1"/>
  <c r="CJ25" i="7"/>
  <c r="AC25" i="7" s="1"/>
  <c r="CG32" i="17"/>
  <c r="CH29" i="17" s="1"/>
  <c r="CH31" i="17" s="1"/>
  <c r="CG17" i="17"/>
  <c r="CG41" i="6" s="1"/>
  <c r="CD46" i="9"/>
  <c r="AD117" i="10"/>
  <c r="I60" i="10"/>
  <c r="E104" i="10"/>
  <c r="E132" i="10" s="1"/>
  <c r="F104" i="10"/>
  <c r="F132" i="10" s="1"/>
  <c r="I104" i="10"/>
  <c r="T29" i="16"/>
  <c r="U26" i="16" s="1"/>
  <c r="E102" i="10"/>
  <c r="E130" i="10" s="1"/>
  <c r="I102" i="10"/>
  <c r="F179" i="18"/>
  <c r="H179" i="18"/>
  <c r="I179" i="18"/>
  <c r="AD14" i="10"/>
  <c r="I34" i="10"/>
  <c r="AD24" i="18"/>
  <c r="I24" i="18"/>
  <c r="CM22" i="7"/>
  <c r="AD22" i="7" s="1"/>
  <c r="I22" i="7" s="1"/>
  <c r="E81" i="10"/>
  <c r="F81" i="10"/>
  <c r="G81" i="10"/>
  <c r="I81" i="10"/>
  <c r="CH167" i="10"/>
  <c r="CH173" i="10" s="1"/>
  <c r="CG19" i="7"/>
  <c r="AB19" i="7" s="1"/>
  <c r="K62" i="22"/>
  <c r="M62" i="22" s="1"/>
  <c r="CM141" i="10"/>
  <c r="CM162" i="10"/>
  <c r="AE62" i="22" s="1"/>
  <c r="AD39" i="6"/>
  <c r="CK19" i="8"/>
  <c r="AD19" i="8" s="1"/>
  <c r="I19" i="8" s="1"/>
  <c r="AD227" i="18"/>
  <c r="I227" i="18" s="1"/>
  <c r="CF17" i="17"/>
  <c r="AB31" i="17"/>
  <c r="AD132" i="10"/>
  <c r="I75" i="10"/>
  <c r="BI40" i="6"/>
  <c r="BI15" i="16"/>
  <c r="AZ17" i="9" s="1"/>
  <c r="T18" i="16"/>
  <c r="BJ14" i="17"/>
  <c r="BJ35" i="6"/>
  <c r="E93" i="10"/>
  <c r="E121" i="10" s="1"/>
  <c r="F93" i="10"/>
  <c r="F121" i="10" s="1"/>
  <c r="G93" i="10"/>
  <c r="G121" i="10" s="1"/>
  <c r="H93" i="10"/>
  <c r="H121" i="10" s="1"/>
  <c r="I93" i="10"/>
  <c r="G152" i="18"/>
  <c r="H152" i="18"/>
  <c r="I152" i="18"/>
  <c r="I111" i="10"/>
  <c r="AD109" i="10"/>
  <c r="I52" i="10"/>
  <c r="CK34" i="16"/>
  <c r="CK35" i="16" s="1"/>
  <c r="CL32" i="16" s="1"/>
  <c r="BC28" i="6"/>
  <c r="J26" i="22" s="1"/>
  <c r="CM50" i="10"/>
  <c r="AD51" i="10"/>
  <c r="I22" i="8"/>
  <c r="F22" i="8"/>
  <c r="G22" i="8"/>
  <c r="H22" i="8"/>
  <c r="F94" i="10"/>
  <c r="F122" i="10" s="1"/>
  <c r="G94" i="10"/>
  <c r="G122" i="10" s="1"/>
  <c r="I94" i="10"/>
  <c r="CJ169" i="10"/>
  <c r="CJ172" i="10" s="1"/>
  <c r="CJ12" i="8" s="1"/>
  <c r="AC12" i="8" s="1"/>
  <c r="I119" i="10"/>
  <c r="BJ26" i="16"/>
  <c r="BI14" i="16"/>
  <c r="AD121" i="10"/>
  <c r="I64" i="10"/>
  <c r="CG41" i="16"/>
  <c r="CH38" i="16" s="1"/>
  <c r="CH40" i="16" s="1"/>
  <c r="CG17" i="16"/>
  <c r="CG34" i="6" s="1"/>
  <c r="BF59" i="19"/>
  <c r="BF60" i="19" s="1"/>
  <c r="BF41" i="19" s="1"/>
  <c r="BF42" i="19" s="1"/>
  <c r="AD123" i="10"/>
  <c r="I66" i="10"/>
  <c r="F92" i="10"/>
  <c r="F120" i="10" s="1"/>
  <c r="G92" i="10"/>
  <c r="G120" i="10" s="1"/>
  <c r="H92" i="10"/>
  <c r="H120" i="10" s="1"/>
  <c r="I92" i="10"/>
  <c r="H62" i="5"/>
  <c r="G14" i="10"/>
  <c r="H63" i="5" s="1"/>
  <c r="CL27" i="7"/>
  <c r="CM29" i="15"/>
  <c r="E15" i="20"/>
  <c r="E19" i="20" s="1"/>
  <c r="F13" i="20" s="1"/>
  <c r="F19" i="20" s="1"/>
  <c r="G13" i="20" s="1"/>
  <c r="G15" i="20"/>
  <c r="H15" i="20"/>
  <c r="I15" i="20"/>
  <c r="CL13" i="20"/>
  <c r="CL19" i="20" s="1"/>
  <c r="CK29" i="7"/>
  <c r="CK49" i="7"/>
  <c r="CE77" i="16"/>
  <c r="CF74" i="16" s="1"/>
  <c r="E85" i="10"/>
  <c r="E113" i="10" s="1"/>
  <c r="F85" i="10"/>
  <c r="F113" i="10" s="1"/>
  <c r="G85" i="10"/>
  <c r="G113" i="10" s="1"/>
  <c r="H85" i="10"/>
  <c r="H113" i="10" s="1"/>
  <c r="I85" i="10"/>
  <c r="AD122" i="10"/>
  <c r="H65" i="10"/>
  <c r="I65" i="10"/>
  <c r="E99" i="10"/>
  <c r="E127" i="10" s="1"/>
  <c r="F99" i="10"/>
  <c r="F127" i="10" s="1"/>
  <c r="G99" i="10"/>
  <c r="G127" i="10" s="1"/>
  <c r="H99" i="10"/>
  <c r="H127" i="10" s="1"/>
  <c r="I99" i="10"/>
  <c r="CF17" i="16"/>
  <c r="AB40" i="16"/>
  <c r="CH20" i="18"/>
  <c r="CH29" i="18"/>
  <c r="CI96" i="18"/>
  <c r="CI100" i="18" s="1"/>
  <c r="E95" i="10"/>
  <c r="E123" i="10" s="1"/>
  <c r="G95" i="10"/>
  <c r="G123" i="10" s="1"/>
  <c r="I95" i="10"/>
  <c r="AD120" i="10"/>
  <c r="I63" i="10"/>
  <c r="BK24" i="17"/>
  <c r="BK25" i="17" s="1"/>
  <c r="BE110" i="11"/>
  <c r="BF106" i="11" s="1"/>
  <c r="BE212" i="11"/>
  <c r="BF208" i="11" s="1"/>
  <c r="BE263" i="11"/>
  <c r="BF259" i="11" s="1"/>
  <c r="BE348" i="11"/>
  <c r="BF344" i="11" s="1"/>
  <c r="BE42" i="11"/>
  <c r="BF38" i="11" s="1"/>
  <c r="BE76" i="11"/>
  <c r="BF72" i="11" s="1"/>
  <c r="BE246" i="11"/>
  <c r="BF242" i="11" s="1"/>
  <c r="BE127" i="11"/>
  <c r="BF123" i="11" s="1"/>
  <c r="BB47" i="6"/>
  <c r="H25" i="22"/>
  <c r="BE433" i="11"/>
  <c r="BF429" i="11" s="1"/>
  <c r="BE382" i="11"/>
  <c r="BF378" i="11" s="1"/>
  <c r="BG302" i="11"/>
  <c r="BF260" i="11"/>
  <c r="S266" i="11"/>
  <c r="BE77" i="18"/>
  <c r="BE73" i="18"/>
  <c r="BF175" i="11"/>
  <c r="S181" i="11"/>
  <c r="BC27" i="18"/>
  <c r="F28" i="18"/>
  <c r="F27" i="18" s="1"/>
  <c r="R28" i="18"/>
  <c r="R27" i="18" s="1"/>
  <c r="BC45" i="7"/>
  <c r="BE161" i="11"/>
  <c r="BF157" i="11" s="1"/>
  <c r="BF201" i="11"/>
  <c r="BG197" i="11" s="1"/>
  <c r="BF192" i="11"/>
  <c r="S198" i="11"/>
  <c r="BE86" i="18"/>
  <c r="BE25" i="11"/>
  <c r="BF90" i="11"/>
  <c r="S96" i="11"/>
  <c r="BF209" i="11"/>
  <c r="S215" i="11"/>
  <c r="BF73" i="11"/>
  <c r="S79" i="11"/>
  <c r="BC18" i="18"/>
  <c r="R19" i="18"/>
  <c r="R18" i="18" s="1"/>
  <c r="F19" i="18"/>
  <c r="F18" i="18" s="1"/>
  <c r="BC20" i="7"/>
  <c r="BF158" i="11"/>
  <c r="S164" i="11"/>
  <c r="BE76" i="18"/>
  <c r="R18" i="6"/>
  <c r="R28" i="6"/>
  <c r="BG200" i="11"/>
  <c r="BF39" i="11"/>
  <c r="S45" i="11"/>
  <c r="BE72" i="18"/>
  <c r="BD93" i="18"/>
  <c r="BG421" i="11"/>
  <c r="BG81" i="11"/>
  <c r="BG285" i="11"/>
  <c r="BF141" i="11"/>
  <c r="S147" i="11"/>
  <c r="BG370" i="11"/>
  <c r="BG132" i="11"/>
  <c r="BE15" i="11"/>
  <c r="BE89" i="18"/>
  <c r="BE69" i="18"/>
  <c r="BE84" i="18"/>
  <c r="AU34" i="9"/>
  <c r="BD13" i="6"/>
  <c r="BE92" i="18"/>
  <c r="BF124" i="11"/>
  <c r="S130" i="11"/>
  <c r="BF379" i="11"/>
  <c r="S385" i="11"/>
  <c r="BF362" i="11"/>
  <c r="S368" i="11"/>
  <c r="BE59" i="20"/>
  <c r="BG336" i="11"/>
  <c r="BG234" i="11"/>
  <c r="BG404" i="11"/>
  <c r="BF31" i="11"/>
  <c r="BG27" i="11" s="1"/>
  <c r="BF22" i="11"/>
  <c r="S28" i="11"/>
  <c r="BE40" i="18"/>
  <c r="BE68" i="18"/>
  <c r="BF107" i="11"/>
  <c r="S113" i="11"/>
  <c r="BE79" i="18"/>
  <c r="BF82" i="11"/>
  <c r="BG78" i="11" s="1"/>
  <c r="BD13" i="18"/>
  <c r="BD14" i="8"/>
  <c r="BE78" i="18"/>
  <c r="BG115" i="11"/>
  <c r="BE70" i="18"/>
  <c r="BE87" i="18"/>
  <c r="BE91" i="18"/>
  <c r="BE14" i="11"/>
  <c r="BE81" i="18"/>
  <c r="BG149" i="11"/>
  <c r="BG98" i="11"/>
  <c r="BG183" i="11"/>
  <c r="AL53" i="6"/>
  <c r="T9" i="22" s="1"/>
  <c r="AL29" i="20"/>
  <c r="BE74" i="18"/>
  <c r="BF269" i="11"/>
  <c r="BG265" i="11" s="1"/>
  <c r="BF396" i="11"/>
  <c r="S402" i="11"/>
  <c r="BF422" i="11"/>
  <c r="BG418" i="11" s="1"/>
  <c r="BF413" i="11"/>
  <c r="S419" i="11"/>
  <c r="BE365" i="11"/>
  <c r="BF361" i="11" s="1"/>
  <c r="BF116" i="11"/>
  <c r="BG112" i="11" s="1"/>
  <c r="BF303" i="11"/>
  <c r="BG299" i="11" s="1"/>
  <c r="BF294" i="11"/>
  <c r="S300" i="11"/>
  <c r="BE229" i="11"/>
  <c r="BF225" i="11" s="1"/>
  <c r="BE83" i="18"/>
  <c r="BE144" i="11"/>
  <c r="BF140" i="11" s="1"/>
  <c r="BG268" i="11"/>
  <c r="BE71" i="18"/>
  <c r="BE93" i="11"/>
  <c r="BF89" i="11" s="1"/>
  <c r="BG438" i="11"/>
  <c r="BE82" i="18"/>
  <c r="BE88" i="18"/>
  <c r="BE80" i="18"/>
  <c r="BE399" i="11"/>
  <c r="BF395" i="11" s="1"/>
  <c r="BF328" i="11"/>
  <c r="S334" i="11"/>
  <c r="BF345" i="11"/>
  <c r="S351" i="11"/>
  <c r="BE85" i="18"/>
  <c r="BG387" i="11"/>
  <c r="AL31" i="8"/>
  <c r="AL40" i="8" s="1"/>
  <c r="AL41" i="8" s="1"/>
  <c r="AL78" i="19"/>
  <c r="BG166" i="11"/>
  <c r="BG47" i="11"/>
  <c r="BE59" i="11"/>
  <c r="BF55" i="11" s="1"/>
  <c r="BG64" i="11"/>
  <c r="BF311" i="11"/>
  <c r="S317" i="11"/>
  <c r="AU39" i="9"/>
  <c r="BE416" i="11"/>
  <c r="BF412" i="11" s="1"/>
  <c r="BE90" i="18"/>
  <c r="BF48" i="11"/>
  <c r="BG44" i="11" s="1"/>
  <c r="BE75" i="18"/>
  <c r="BF226" i="11"/>
  <c r="S232" i="11"/>
  <c r="BG251" i="11"/>
  <c r="BG353" i="11"/>
  <c r="AY71" i="20"/>
  <c r="AY24" i="8"/>
  <c r="BF430" i="11"/>
  <c r="S436" i="11"/>
  <c r="BF277" i="11"/>
  <c r="S283" i="11"/>
  <c r="BG30" i="11"/>
  <c r="BG217" i="11"/>
  <c r="BG319" i="11"/>
  <c r="BE178" i="11"/>
  <c r="BF174" i="11" s="1"/>
  <c r="AL41" i="7"/>
  <c r="AM27" i="19"/>
  <c r="BF56" i="11"/>
  <c r="S62" i="11"/>
  <c r="BF243" i="11"/>
  <c r="S249" i="11"/>
  <c r="BF150" i="11"/>
  <c r="BG146" i="11" s="1"/>
  <c r="BF337" i="11"/>
  <c r="BG333" i="11" s="1"/>
  <c r="I124" i="10" l="1"/>
  <c r="I253" i="18"/>
  <c r="I129" i="10"/>
  <c r="AD170" i="18"/>
  <c r="I170" i="18" s="1"/>
  <c r="I196" i="18" s="1"/>
  <c r="AD18" i="8"/>
  <c r="I18" i="8" s="1"/>
  <c r="I121" i="10"/>
  <c r="I132" i="10"/>
  <c r="I117" i="10"/>
  <c r="I122" i="10"/>
  <c r="I118" i="10"/>
  <c r="I130" i="10"/>
  <c r="I109" i="10"/>
  <c r="BC29" i="6"/>
  <c r="BC43" i="6"/>
  <c r="W26" i="22" s="1"/>
  <c r="CL111" i="18"/>
  <c r="CL113" i="18" s="1"/>
  <c r="CL17" i="8" s="1"/>
  <c r="CL60" i="20"/>
  <c r="CL112" i="18" s="1"/>
  <c r="CL34" i="16"/>
  <c r="CL35" i="16" s="1"/>
  <c r="CM32" i="16" s="1"/>
  <c r="CI20" i="18"/>
  <c r="CI29" i="18"/>
  <c r="CJ96" i="18"/>
  <c r="CJ100" i="18" s="1"/>
  <c r="BF32" i="8"/>
  <c r="S32" i="8" s="1"/>
  <c r="S41" i="19"/>
  <c r="J65" i="5"/>
  <c r="I14" i="10"/>
  <c r="J63" i="5" s="1"/>
  <c r="I114" i="10"/>
  <c r="CK25" i="18"/>
  <c r="CK34" i="18"/>
  <c r="CL142" i="18"/>
  <c r="CL196" i="18" s="1"/>
  <c r="I79" i="10"/>
  <c r="J66" i="5" s="1"/>
  <c r="CK35" i="18"/>
  <c r="CL199" i="18"/>
  <c r="CL253" i="18" s="1"/>
  <c r="CK26" i="18"/>
  <c r="CL13" i="15"/>
  <c r="CL17" i="15" s="1"/>
  <c r="CK25" i="7"/>
  <c r="AD253" i="18"/>
  <c r="I113" i="10"/>
  <c r="BF44" i="19"/>
  <c r="BE40" i="7"/>
  <c r="BK16" i="17"/>
  <c r="AB41" i="16"/>
  <c r="AC38" i="16" s="1"/>
  <c r="CF41" i="6"/>
  <c r="AB17" i="17"/>
  <c r="G109" i="10"/>
  <c r="G79" i="10"/>
  <c r="H66" i="5" s="1"/>
  <c r="G118" i="10"/>
  <c r="G50" i="10"/>
  <c r="CL42" i="20"/>
  <c r="CL50" i="20" s="1"/>
  <c r="CK52" i="7"/>
  <c r="CH22" i="18"/>
  <c r="CH31" i="18"/>
  <c r="CI110" i="18"/>
  <c r="CI114" i="18" s="1"/>
  <c r="H110" i="10"/>
  <c r="H79" i="10"/>
  <c r="I66" i="5" s="1"/>
  <c r="CM13" i="20"/>
  <c r="CM19" i="20" s="1"/>
  <c r="CL29" i="7"/>
  <c r="CL49" i="7"/>
  <c r="AB32" i="17"/>
  <c r="AC29" i="17" s="1"/>
  <c r="F109" i="10"/>
  <c r="F79" i="10"/>
  <c r="G66" i="5" s="1"/>
  <c r="I110" i="10"/>
  <c r="CE22" i="6"/>
  <c r="G19" i="20"/>
  <c r="H13" i="20" s="1"/>
  <c r="H19" i="20" s="1"/>
  <c r="I13" i="20" s="1"/>
  <c r="I19" i="20" s="1"/>
  <c r="BI13" i="7"/>
  <c r="T14" i="16"/>
  <c r="BJ31" i="6"/>
  <c r="R33" i="22" s="1"/>
  <c r="E109" i="10"/>
  <c r="E79" i="10"/>
  <c r="F66" i="5" s="1"/>
  <c r="F69" i="5" s="1"/>
  <c r="AA20" i="6"/>
  <c r="I123" i="10"/>
  <c r="BJ28" i="16"/>
  <c r="BJ29" i="16" s="1"/>
  <c r="I39" i="6"/>
  <c r="I131" i="10"/>
  <c r="AC32" i="15"/>
  <c r="AD29" i="15" s="1"/>
  <c r="CK169" i="10"/>
  <c r="CK172" i="10" s="1"/>
  <c r="CK12" i="8" s="1"/>
  <c r="I116" i="10"/>
  <c r="BX49" i="9"/>
  <c r="CI167" i="10"/>
  <c r="CI173" i="10" s="1"/>
  <c r="CH19" i="7"/>
  <c r="CH41" i="16"/>
  <c r="CI38" i="16" s="1"/>
  <c r="CH17" i="16"/>
  <c r="I120" i="10"/>
  <c r="T15" i="16"/>
  <c r="AB41" i="6"/>
  <c r="I33" i="6"/>
  <c r="AC60" i="20"/>
  <c r="CJ112" i="18"/>
  <c r="AC112" i="18" s="1"/>
  <c r="CK98" i="18"/>
  <c r="CF34" i="6"/>
  <c r="AB17" i="16"/>
  <c r="CH32" i="17"/>
  <c r="CI29" i="17" s="1"/>
  <c r="CH17" i="17"/>
  <c r="CL169" i="10"/>
  <c r="CL172" i="10" s="1"/>
  <c r="CL12" i="8" s="1"/>
  <c r="CJ113" i="18"/>
  <c r="AC111" i="18"/>
  <c r="CB38" i="9"/>
  <c r="I127" i="10"/>
  <c r="H122" i="10"/>
  <c r="H50" i="10"/>
  <c r="BL22" i="17"/>
  <c r="BK13" i="17"/>
  <c r="BK12" i="7" s="1"/>
  <c r="AD108" i="10"/>
  <c r="AD50" i="10"/>
  <c r="I51" i="10"/>
  <c r="CF76" i="16"/>
  <c r="CF77" i="16" s="1"/>
  <c r="CG74" i="16" s="1"/>
  <c r="CG76" i="16" s="1"/>
  <c r="BG39" i="19"/>
  <c r="G62" i="22"/>
  <c r="O62" i="22" s="1"/>
  <c r="CM15" i="15"/>
  <c r="CM32" i="15"/>
  <c r="CM27" i="7" s="1"/>
  <c r="AD27" i="7" s="1"/>
  <c r="I27" i="7" s="1"/>
  <c r="CM44" i="20"/>
  <c r="CM43" i="20" s="1"/>
  <c r="AD43" i="20" s="1"/>
  <c r="I43" i="20" s="1"/>
  <c r="I50" i="20" s="1"/>
  <c r="CD32" i="9"/>
  <c r="CM56" i="20"/>
  <c r="CM168" i="10"/>
  <c r="CM11" i="6"/>
  <c r="AD11" i="6" s="1"/>
  <c r="CM31" i="15"/>
  <c r="BF45" i="19"/>
  <c r="AZ50" i="9"/>
  <c r="AZ41" i="9" s="1"/>
  <c r="AC32" i="22" s="1"/>
  <c r="BI37" i="6"/>
  <c r="S32" i="22" s="1"/>
  <c r="T40" i="6"/>
  <c r="CL32" i="18"/>
  <c r="CL46" i="7" s="1"/>
  <c r="CM117" i="18"/>
  <c r="CM139" i="18" s="1"/>
  <c r="CL23" i="18"/>
  <c r="CL21" i="7" s="1"/>
  <c r="CJ15" i="8"/>
  <c r="AC15" i="8" s="1"/>
  <c r="AC99" i="18"/>
  <c r="AC100" i="18" s="1"/>
  <c r="AD96" i="18" s="1"/>
  <c r="I112" i="10"/>
  <c r="CK60" i="20"/>
  <c r="CK111" i="18"/>
  <c r="BD17" i="6"/>
  <c r="BD28" i="6" s="1"/>
  <c r="J27" i="22" s="1"/>
  <c r="P27" i="22"/>
  <c r="BF74" i="11"/>
  <c r="S74" i="11" s="1"/>
  <c r="BF75" i="11"/>
  <c r="S75" i="11" s="1"/>
  <c r="BF44" i="18"/>
  <c r="S73" i="11"/>
  <c r="BG317" i="11"/>
  <c r="S286" i="11"/>
  <c r="T282" i="11" s="1"/>
  <c r="BF58" i="18"/>
  <c r="BF313" i="11"/>
  <c r="S313" i="11" s="1"/>
  <c r="BF312" i="11"/>
  <c r="S312" i="11" s="1"/>
  <c r="S311" i="11"/>
  <c r="AL71" i="19"/>
  <c r="AM39" i="8"/>
  <c r="AL17" i="7"/>
  <c r="BG266" i="11"/>
  <c r="S405" i="11"/>
  <c r="T401" i="11" s="1"/>
  <c r="BF432" i="11"/>
  <c r="S432" i="11" s="1"/>
  <c r="BF431" i="11"/>
  <c r="S431" i="11" s="1"/>
  <c r="BF65" i="18"/>
  <c r="S430" i="11"/>
  <c r="BF228" i="11"/>
  <c r="S228" i="11" s="1"/>
  <c r="BF53" i="18"/>
  <c r="BF227" i="11"/>
  <c r="S227" i="11" s="1"/>
  <c r="S226" i="11"/>
  <c r="BG385" i="11"/>
  <c r="BG96" i="11"/>
  <c r="BE67" i="18"/>
  <c r="BG334" i="11"/>
  <c r="BF47" i="18"/>
  <c r="BF126" i="11"/>
  <c r="S126" i="11" s="1"/>
  <c r="BF125" i="11"/>
  <c r="S125" i="11" s="1"/>
  <c r="S124" i="11"/>
  <c r="S82" i="11"/>
  <c r="T78" i="11" s="1"/>
  <c r="S218" i="11"/>
  <c r="T214" i="11" s="1"/>
  <c r="BF51" i="18"/>
  <c r="BF194" i="11"/>
  <c r="BF193" i="11"/>
  <c r="S193" i="11" s="1"/>
  <c r="S192" i="11"/>
  <c r="BG300" i="11"/>
  <c r="BG303" i="11" s="1"/>
  <c r="BH299" i="11" s="1"/>
  <c r="BG147" i="11"/>
  <c r="S48" i="11"/>
  <c r="T44" i="11" s="1"/>
  <c r="BF58" i="11"/>
  <c r="S58" i="11" s="1"/>
  <c r="BF43" i="18"/>
  <c r="BF57" i="11"/>
  <c r="S57" i="11" s="1"/>
  <c r="S56" i="11"/>
  <c r="AL30" i="7"/>
  <c r="AL28" i="7" s="1"/>
  <c r="AC14" i="9" s="1"/>
  <c r="AM23" i="20"/>
  <c r="AL50" i="7"/>
  <c r="AL48" i="7" s="1"/>
  <c r="AC16" i="9" s="1"/>
  <c r="S116" i="11"/>
  <c r="T112" i="11" s="1"/>
  <c r="BF41" i="18"/>
  <c r="BF23" i="11"/>
  <c r="BF24" i="11"/>
  <c r="BF13" i="11"/>
  <c r="S22" i="11"/>
  <c r="BE58" i="20"/>
  <c r="BE66" i="18"/>
  <c r="BF48" i="18"/>
  <c r="BF143" i="11"/>
  <c r="S143" i="11" s="1"/>
  <c r="BF142" i="11"/>
  <c r="S142" i="11" s="1"/>
  <c r="S141" i="11"/>
  <c r="BF41" i="11"/>
  <c r="S41" i="11" s="1"/>
  <c r="BF42" i="18"/>
  <c r="BF40" i="11"/>
  <c r="S39" i="11"/>
  <c r="S167" i="11"/>
  <c r="T163" i="11" s="1"/>
  <c r="BF52" i="18"/>
  <c r="BF211" i="11"/>
  <c r="S211" i="11" s="1"/>
  <c r="BF210" i="11"/>
  <c r="S209" i="11"/>
  <c r="BG368" i="11"/>
  <c r="BD13" i="8"/>
  <c r="S150" i="11"/>
  <c r="T146" i="11" s="1"/>
  <c r="BG419" i="11"/>
  <c r="BG164" i="11"/>
  <c r="BF109" i="11"/>
  <c r="S109" i="11" s="1"/>
  <c r="BF46" i="18"/>
  <c r="BF108" i="11"/>
  <c r="S108" i="11" s="1"/>
  <c r="S107" i="11"/>
  <c r="S371" i="11"/>
  <c r="T367" i="11" s="1"/>
  <c r="BD18" i="6"/>
  <c r="BF49" i="18"/>
  <c r="BF159" i="11"/>
  <c r="S159" i="11" s="1"/>
  <c r="BF160" i="11"/>
  <c r="S160" i="11" s="1"/>
  <c r="S158" i="11"/>
  <c r="S99" i="11"/>
  <c r="T95" i="11" s="1"/>
  <c r="AY21" i="8"/>
  <c r="AY11" i="8" s="1"/>
  <c r="S31" i="11"/>
  <c r="T27" i="11" s="1"/>
  <c r="AZ54" i="20"/>
  <c r="AZ68" i="20" s="1"/>
  <c r="AZ67" i="20" s="1"/>
  <c r="AY73" i="20"/>
  <c r="AY51" i="7" s="1"/>
  <c r="AY72" i="20"/>
  <c r="AY31" i="7" s="1"/>
  <c r="AM33" i="19"/>
  <c r="BG215" i="11"/>
  <c r="S422" i="11"/>
  <c r="T418" i="11" s="1"/>
  <c r="BG351" i="11"/>
  <c r="S354" i="11"/>
  <c r="T350" i="11" s="1"/>
  <c r="BF64" i="18"/>
  <c r="BF414" i="11"/>
  <c r="S414" i="11" s="1"/>
  <c r="BF415" i="11"/>
  <c r="S415" i="11" s="1"/>
  <c r="S413" i="11"/>
  <c r="BG113" i="11"/>
  <c r="BG116" i="11" s="1"/>
  <c r="BH112" i="11" s="1"/>
  <c r="BF364" i="11"/>
  <c r="S364" i="11" s="1"/>
  <c r="BF363" i="11"/>
  <c r="S363" i="11" s="1"/>
  <c r="BF61" i="18"/>
  <c r="S362" i="11"/>
  <c r="AU33" i="9"/>
  <c r="AB27" i="22" s="1"/>
  <c r="R20" i="7"/>
  <c r="BC18" i="7"/>
  <c r="AT13" i="9" s="1"/>
  <c r="BF45" i="18"/>
  <c r="BF91" i="11"/>
  <c r="S91" i="11" s="1"/>
  <c r="BF92" i="11"/>
  <c r="S92" i="11" s="1"/>
  <c r="S90" i="11"/>
  <c r="S201" i="11"/>
  <c r="T197" i="11" s="1"/>
  <c r="BG45" i="11"/>
  <c r="BG48" i="11" s="1"/>
  <c r="BH44" i="11" s="1"/>
  <c r="BG28" i="11"/>
  <c r="BG31" i="11" s="1"/>
  <c r="BH27" i="11" s="1"/>
  <c r="S320" i="11"/>
  <c r="T316" i="11" s="1"/>
  <c r="BF346" i="11"/>
  <c r="S346" i="11" s="1"/>
  <c r="BF347" i="11"/>
  <c r="S347" i="11" s="1"/>
  <c r="BF60" i="18"/>
  <c r="S345" i="11"/>
  <c r="AL54" i="6"/>
  <c r="AL56" i="6"/>
  <c r="I9" i="22" s="1"/>
  <c r="BG402" i="11"/>
  <c r="BE15" i="6"/>
  <c r="BG283" i="11"/>
  <c r="BD28" i="18"/>
  <c r="BE39" i="18"/>
  <c r="BD19" i="18"/>
  <c r="BF21" i="11"/>
  <c r="BE16" i="11"/>
  <c r="BE24" i="7" s="1"/>
  <c r="BE23" i="7" s="1"/>
  <c r="AV12" i="9" s="1"/>
  <c r="S184" i="11"/>
  <c r="T180" i="11" s="1"/>
  <c r="S269" i="11"/>
  <c r="T265" i="11" s="1"/>
  <c r="BE14" i="6"/>
  <c r="S388" i="11"/>
  <c r="T384" i="11" s="1"/>
  <c r="R45" i="7"/>
  <c r="BC44" i="7"/>
  <c r="AT15" i="9" s="1"/>
  <c r="BF50" i="18"/>
  <c r="BF176" i="11"/>
  <c r="BF177" i="11"/>
  <c r="S177" i="11" s="1"/>
  <c r="S175" i="11"/>
  <c r="BF55" i="18"/>
  <c r="BF261" i="11"/>
  <c r="S261" i="11" s="1"/>
  <c r="BF262" i="11"/>
  <c r="S262" i="11" s="1"/>
  <c r="S260" i="11"/>
  <c r="BG249" i="11"/>
  <c r="S252" i="11"/>
  <c r="T248" i="11" s="1"/>
  <c r="BF56" i="18"/>
  <c r="BF279" i="11"/>
  <c r="S279" i="11" s="1"/>
  <c r="BF278" i="11"/>
  <c r="S277" i="11"/>
  <c r="BF59" i="18"/>
  <c r="BF330" i="11"/>
  <c r="S330" i="11" s="1"/>
  <c r="BF329" i="11"/>
  <c r="S328" i="11"/>
  <c r="BF57" i="18"/>
  <c r="BF295" i="11"/>
  <c r="BF296" i="11"/>
  <c r="S296" i="11" s="1"/>
  <c r="S294" i="11"/>
  <c r="BF63" i="18"/>
  <c r="BF398" i="11"/>
  <c r="S398" i="11" s="1"/>
  <c r="BF397" i="11"/>
  <c r="S397" i="11" s="1"/>
  <c r="S396" i="11"/>
  <c r="BG181" i="11"/>
  <c r="BG232" i="11"/>
  <c r="BF62" i="18"/>
  <c r="BF381" i="11"/>
  <c r="BF380" i="11"/>
  <c r="S380" i="11" s="1"/>
  <c r="S379" i="11"/>
  <c r="BG198" i="11"/>
  <c r="BG201" i="11" s="1"/>
  <c r="BH197" i="11" s="1"/>
  <c r="BG436" i="11"/>
  <c r="S65" i="11"/>
  <c r="T61" i="11" s="1"/>
  <c r="S337" i="11"/>
  <c r="T333" i="11" s="1"/>
  <c r="S303" i="11"/>
  <c r="T299" i="11" s="1"/>
  <c r="BF245" i="11"/>
  <c r="S245" i="11" s="1"/>
  <c r="BF244" i="11"/>
  <c r="S244" i="11" s="1"/>
  <c r="BF54" i="18"/>
  <c r="S243" i="11"/>
  <c r="S439" i="11"/>
  <c r="T435" i="11" s="1"/>
  <c r="S235" i="11"/>
  <c r="T231" i="11" s="1"/>
  <c r="BG62" i="11"/>
  <c r="S133" i="11"/>
  <c r="T129" i="11" s="1"/>
  <c r="BG130" i="11"/>
  <c r="BG79" i="11"/>
  <c r="R29" i="6"/>
  <c r="R43" i="6"/>
  <c r="BH80" i="11"/>
  <c r="BH301" i="11"/>
  <c r="BH199" i="11"/>
  <c r="BH369" i="11"/>
  <c r="BH318" i="11"/>
  <c r="BH250" i="11"/>
  <c r="BH267" i="11"/>
  <c r="BH29" i="11"/>
  <c r="BH284" i="11"/>
  <c r="BH182" i="11"/>
  <c r="BH63" i="11"/>
  <c r="BH233" i="11"/>
  <c r="BH165" i="11"/>
  <c r="BH437" i="11"/>
  <c r="BH148" i="11"/>
  <c r="BH114" i="11"/>
  <c r="BH131" i="11"/>
  <c r="BH420" i="11"/>
  <c r="BH352" i="11"/>
  <c r="BH97" i="11"/>
  <c r="BH46" i="11"/>
  <c r="BH335" i="11"/>
  <c r="BH216" i="11"/>
  <c r="BH386" i="11"/>
  <c r="BH403" i="11"/>
  <c r="AD196" i="18" l="1"/>
  <c r="BC46" i="6"/>
  <c r="H26" i="22" s="1"/>
  <c r="AT8" i="9"/>
  <c r="AT9" i="9" s="1"/>
  <c r="AT10" i="9" s="1"/>
  <c r="BC44" i="6"/>
  <c r="BF25" i="11"/>
  <c r="BG21" i="11" s="1"/>
  <c r="BF127" i="11"/>
  <c r="BG123" i="11" s="1"/>
  <c r="BF76" i="11"/>
  <c r="BG72" i="11" s="1"/>
  <c r="AD50" i="20"/>
  <c r="BF314" i="11"/>
  <c r="BG310" i="11" s="1"/>
  <c r="BF229" i="11"/>
  <c r="BG225" i="11" s="1"/>
  <c r="AC113" i="18"/>
  <c r="AC114" i="18" s="1"/>
  <c r="AD110" i="18" s="1"/>
  <c r="CJ17" i="8"/>
  <c r="AC17" i="8" s="1"/>
  <c r="BW49" i="9"/>
  <c r="AB34" i="6"/>
  <c r="CK113" i="18"/>
  <c r="T37" i="6"/>
  <c r="BV47" i="9"/>
  <c r="CE20" i="6"/>
  <c r="Q54" i="22" s="1"/>
  <c r="CM29" i="7"/>
  <c r="AD29" i="7" s="1"/>
  <c r="I29" i="7" s="1"/>
  <c r="CM49" i="7"/>
  <c r="AD49" i="7" s="1"/>
  <c r="I49" i="7" s="1"/>
  <c r="S42" i="19"/>
  <c r="T39" i="19" s="1"/>
  <c r="CK112" i="18"/>
  <c r="CM62" i="20"/>
  <c r="CM97" i="18"/>
  <c r="BL24" i="17"/>
  <c r="BL25" i="17" s="1"/>
  <c r="CM199" i="18"/>
  <c r="CM253" i="18" s="1"/>
  <c r="CL26" i="18"/>
  <c r="CL35" i="18"/>
  <c r="CH34" i="6"/>
  <c r="CJ20" i="18"/>
  <c r="AC20" i="18" s="1"/>
  <c r="CJ29" i="18"/>
  <c r="AC29" i="18" s="1"/>
  <c r="CK96" i="18"/>
  <c r="CK100" i="18" s="1"/>
  <c r="BF46" i="19"/>
  <c r="S45" i="19"/>
  <c r="CI40" i="16"/>
  <c r="CI41" i="16" s="1"/>
  <c r="CJ38" i="16" s="1"/>
  <c r="CJ40" i="16" s="1"/>
  <c r="CI31" i="18"/>
  <c r="CJ110" i="18"/>
  <c r="CJ114" i="18" s="1"/>
  <c r="CI22" i="18"/>
  <c r="CM26" i="6"/>
  <c r="CM30" i="15"/>
  <c r="AD31" i="15"/>
  <c r="BG59" i="19"/>
  <c r="BG60" i="19" s="1"/>
  <c r="BG41" i="19" s="1"/>
  <c r="BG42" i="19" s="1"/>
  <c r="CH41" i="6"/>
  <c r="CL34" i="18"/>
  <c r="CL25" i="18"/>
  <c r="CM142" i="18"/>
  <c r="CM196" i="18" s="1"/>
  <c r="F11" i="6"/>
  <c r="G9" i="5" s="1"/>
  <c r="G11" i="6"/>
  <c r="H9" i="5" s="1"/>
  <c r="H11" i="6"/>
  <c r="I9" i="5" s="1"/>
  <c r="I11" i="6"/>
  <c r="J9" i="5" s="1"/>
  <c r="CG77" i="16"/>
  <c r="CH74" i="16" s="1"/>
  <c r="CH76" i="16" s="1"/>
  <c r="CG16" i="16"/>
  <c r="CI31" i="17"/>
  <c r="CI32" i="17" s="1"/>
  <c r="CJ29" i="17" s="1"/>
  <c r="CJ167" i="10"/>
  <c r="CJ173" i="10" s="1"/>
  <c r="CI19" i="7"/>
  <c r="CM34" i="16"/>
  <c r="CM170" i="10"/>
  <c r="CM171" i="10"/>
  <c r="CF16" i="16"/>
  <c r="AB76" i="16"/>
  <c r="BK26" i="16"/>
  <c r="BJ14" i="16"/>
  <c r="BJ13" i="7" s="1"/>
  <c r="T13" i="7"/>
  <c r="AZ18" i="9"/>
  <c r="CM55" i="20"/>
  <c r="AD55" i="20" s="1"/>
  <c r="AD56" i="20"/>
  <c r="I50" i="10"/>
  <c r="I108" i="10"/>
  <c r="BJ18" i="16"/>
  <c r="CM13" i="15"/>
  <c r="CM17" i="15" s="1"/>
  <c r="CM25" i="7" s="1"/>
  <c r="AD25" i="7" s="1"/>
  <c r="I25" i="7" s="1"/>
  <c r="CL25" i="7"/>
  <c r="CM23" i="18"/>
  <c r="CM32" i="18"/>
  <c r="CM42" i="20"/>
  <c r="CM50" i="20" s="1"/>
  <c r="CM52" i="7" s="1"/>
  <c r="AD52" i="7" s="1"/>
  <c r="I52" i="7" s="1"/>
  <c r="CL52" i="7"/>
  <c r="BK35" i="6"/>
  <c r="BK14" i="17"/>
  <c r="AD34" i="16"/>
  <c r="BF433" i="11"/>
  <c r="BG429" i="11" s="1"/>
  <c r="BF161" i="11"/>
  <c r="BG157" i="11" s="1"/>
  <c r="AL33" i="7"/>
  <c r="BF144" i="11"/>
  <c r="BG140" i="11" s="1"/>
  <c r="BC47" i="6"/>
  <c r="S288" i="11"/>
  <c r="BH421" i="11"/>
  <c r="BH251" i="11"/>
  <c r="BH319" i="11"/>
  <c r="BH387" i="11"/>
  <c r="BH370" i="11"/>
  <c r="BH98" i="11"/>
  <c r="BH183" i="11"/>
  <c r="BG124" i="11"/>
  <c r="BG133" i="11"/>
  <c r="BH129" i="11" s="1"/>
  <c r="S390" i="11"/>
  <c r="BF86" i="18"/>
  <c r="S86" i="18" s="1"/>
  <c r="S59" i="18"/>
  <c r="F45" i="7"/>
  <c r="F44" i="7" s="1"/>
  <c r="G15" i="9" s="1"/>
  <c r="R44" i="7"/>
  <c r="BF87" i="18"/>
  <c r="S87" i="18" s="1"/>
  <c r="S60" i="18"/>
  <c r="BG39" i="11"/>
  <c r="BD29" i="6"/>
  <c r="BD43" i="6"/>
  <c r="W27" i="22" s="1"/>
  <c r="BG294" i="11"/>
  <c r="S203" i="11"/>
  <c r="S135" i="11"/>
  <c r="S127" i="11"/>
  <c r="T123" i="11" s="1"/>
  <c r="BG90" i="11"/>
  <c r="BG99" i="11"/>
  <c r="BH95" i="11" s="1"/>
  <c r="S441" i="11"/>
  <c r="S433" i="11"/>
  <c r="T429" i="11" s="1"/>
  <c r="BG320" i="11"/>
  <c r="BH316" i="11" s="1"/>
  <c r="BG311" i="11"/>
  <c r="BF92" i="18"/>
  <c r="S92" i="18" s="1"/>
  <c r="S65" i="18"/>
  <c r="S84" i="11"/>
  <c r="S76" i="11"/>
  <c r="T72" i="11" s="1"/>
  <c r="BH353" i="11"/>
  <c r="BG405" i="11"/>
  <c r="BH401" i="11" s="1"/>
  <c r="BG396" i="11"/>
  <c r="S373" i="11"/>
  <c r="S365" i="11"/>
  <c r="T361" i="11" s="1"/>
  <c r="BG218" i="11"/>
  <c r="BH214" i="11" s="1"/>
  <c r="BG209" i="11"/>
  <c r="BF69" i="18"/>
  <c r="S69" i="18" s="1"/>
  <c r="S42" i="18"/>
  <c r="S33" i="11"/>
  <c r="AC11" i="9"/>
  <c r="AC19" i="9" s="1"/>
  <c r="AA9" i="22" s="1"/>
  <c r="BF195" i="11"/>
  <c r="BG191" i="11" s="1"/>
  <c r="S194" i="11"/>
  <c r="BF399" i="11"/>
  <c r="BG395" i="11" s="1"/>
  <c r="BF71" i="18"/>
  <c r="S71" i="18" s="1"/>
  <c r="S44" i="18"/>
  <c r="S271" i="11"/>
  <c r="S263" i="11"/>
  <c r="T259" i="11" s="1"/>
  <c r="BF59" i="20"/>
  <c r="S13" i="11"/>
  <c r="BF365" i="11"/>
  <c r="BG361" i="11" s="1"/>
  <c r="BG150" i="11"/>
  <c r="BH146" i="11" s="1"/>
  <c r="BG141" i="11"/>
  <c r="BF78" i="18"/>
  <c r="S78" i="18" s="1"/>
  <c r="S51" i="18"/>
  <c r="BF74" i="18"/>
  <c r="S74" i="18" s="1"/>
  <c r="S47" i="18"/>
  <c r="S322" i="11"/>
  <c r="S314" i="11"/>
  <c r="T310" i="11" s="1"/>
  <c r="BH285" i="11"/>
  <c r="BF91" i="18"/>
  <c r="S91" i="18" s="1"/>
  <c r="S64" i="18"/>
  <c r="BH268" i="11"/>
  <c r="S254" i="11"/>
  <c r="S246" i="11"/>
  <c r="T242" i="11" s="1"/>
  <c r="BF82" i="18"/>
  <c r="S82" i="18" s="1"/>
  <c r="S55" i="18"/>
  <c r="BG413" i="11"/>
  <c r="BG439" i="11"/>
  <c r="BH435" i="11" s="1"/>
  <c r="BG430" i="11"/>
  <c r="BG235" i="11"/>
  <c r="BH231" i="11" s="1"/>
  <c r="BG226" i="11"/>
  <c r="BF297" i="11"/>
  <c r="BG293" i="11" s="1"/>
  <c r="S295" i="11"/>
  <c r="S186" i="11"/>
  <c r="BD18" i="18"/>
  <c r="BD20" i="7"/>
  <c r="BD18" i="7" s="1"/>
  <c r="AU13" i="9" s="1"/>
  <c r="AL57" i="6"/>
  <c r="AL21" i="19"/>
  <c r="AM34" i="19"/>
  <c r="AM35" i="19" s="1"/>
  <c r="AN32" i="19" s="1"/>
  <c r="AM49" i="6"/>
  <c r="U10" i="22" s="1"/>
  <c r="S118" i="11"/>
  <c r="S110" i="11"/>
  <c r="T106" i="11" s="1"/>
  <c r="S220" i="11"/>
  <c r="S152" i="11"/>
  <c r="S144" i="11"/>
  <c r="T140" i="11" s="1"/>
  <c r="BF15" i="11"/>
  <c r="S24" i="11"/>
  <c r="BG379" i="11"/>
  <c r="BG388" i="11"/>
  <c r="BH384" i="11" s="1"/>
  <c r="F20" i="7"/>
  <c r="F18" i="7" s="1"/>
  <c r="G13" i="9" s="1"/>
  <c r="R18" i="7"/>
  <c r="BH30" i="11"/>
  <c r="BF90" i="18"/>
  <c r="S90" i="18" s="1"/>
  <c r="S63" i="18"/>
  <c r="BG371" i="11"/>
  <c r="BH367" i="11" s="1"/>
  <c r="BG362" i="11"/>
  <c r="BH132" i="11"/>
  <c r="BF89" i="18"/>
  <c r="S89" i="18" s="1"/>
  <c r="S62" i="18"/>
  <c r="BF88" i="18"/>
  <c r="S88" i="18" s="1"/>
  <c r="S61" i="18"/>
  <c r="BF84" i="18"/>
  <c r="S84" i="18" s="1"/>
  <c r="S57" i="18"/>
  <c r="BE93" i="18"/>
  <c r="S101" i="11"/>
  <c r="S93" i="11"/>
  <c r="T89" i="11" s="1"/>
  <c r="S169" i="11"/>
  <c r="S161" i="11"/>
  <c r="T157" i="11" s="1"/>
  <c r="BF212" i="11"/>
  <c r="BG208" i="11" s="1"/>
  <c r="S210" i="11"/>
  <c r="S212" i="11" s="1"/>
  <c r="T208" i="11" s="1"/>
  <c r="BF14" i="11"/>
  <c r="S23" i="11"/>
  <c r="S67" i="11"/>
  <c r="S59" i="11"/>
  <c r="T55" i="11" s="1"/>
  <c r="BG337" i="11"/>
  <c r="BH333" i="11" s="1"/>
  <c r="BG328" i="11"/>
  <c r="BF59" i="11"/>
  <c r="BG55" i="11" s="1"/>
  <c r="BF280" i="11"/>
  <c r="BG276" i="11" s="1"/>
  <c r="S278" i="11"/>
  <c r="BF83" i="18"/>
  <c r="S83" i="18" s="1"/>
  <c r="S56" i="18"/>
  <c r="BH149" i="11"/>
  <c r="BF81" i="18"/>
  <c r="S81" i="18" s="1"/>
  <c r="S54" i="18"/>
  <c r="BH438" i="11"/>
  <c r="BH166" i="11"/>
  <c r="S339" i="11"/>
  <c r="BF73" i="18"/>
  <c r="S73" i="18" s="1"/>
  <c r="S46" i="18"/>
  <c r="BF68" i="18"/>
  <c r="BF40" i="18"/>
  <c r="S41" i="18"/>
  <c r="S237" i="11"/>
  <c r="S229" i="11"/>
  <c r="T225" i="11" s="1"/>
  <c r="BF85" i="18"/>
  <c r="S85" i="18" s="1"/>
  <c r="S58" i="18"/>
  <c r="BF348" i="11"/>
  <c r="BG344" i="11" s="1"/>
  <c r="S50" i="11"/>
  <c r="BF382" i="11"/>
  <c r="BG378" i="11" s="1"/>
  <c r="S381" i="11"/>
  <c r="S382" i="11" s="1"/>
  <c r="T378" i="11" s="1"/>
  <c r="BG167" i="11"/>
  <c r="BH163" i="11" s="1"/>
  <c r="BG158" i="11"/>
  <c r="S305" i="11"/>
  <c r="BF263" i="11"/>
  <c r="BG259" i="11" s="1"/>
  <c r="BH217" i="11"/>
  <c r="BF178" i="11"/>
  <c r="BG174" i="11" s="1"/>
  <c r="S176" i="11"/>
  <c r="S178" i="11" s="1"/>
  <c r="T174" i="11" s="1"/>
  <c r="BD27" i="18"/>
  <c r="BD45" i="7"/>
  <c r="BD44" i="7" s="1"/>
  <c r="AU15" i="9" s="1"/>
  <c r="BG22" i="11"/>
  <c r="BH302" i="11"/>
  <c r="BG243" i="11"/>
  <c r="BG252" i="11"/>
  <c r="BH248" i="11" s="1"/>
  <c r="BF77" i="18"/>
  <c r="S77" i="18" s="1"/>
  <c r="S50" i="18"/>
  <c r="BE13" i="6"/>
  <c r="AV34" i="9"/>
  <c r="BF93" i="11"/>
  <c r="BG89" i="11" s="1"/>
  <c r="BG107" i="11"/>
  <c r="BG345" i="11"/>
  <c r="BG354" i="11"/>
  <c r="BH350" i="11" s="1"/>
  <c r="AZ71" i="20"/>
  <c r="AZ24" i="8"/>
  <c r="Q67" i="20"/>
  <c r="BF79" i="18"/>
  <c r="S79" i="18" s="1"/>
  <c r="S52" i="18"/>
  <c r="BF75" i="18"/>
  <c r="S75" i="18" s="1"/>
  <c r="S48" i="18"/>
  <c r="BF70" i="18"/>
  <c r="S70" i="18" s="1"/>
  <c r="S43" i="18"/>
  <c r="BE16" i="18"/>
  <c r="BE13" i="18"/>
  <c r="BE14" i="8"/>
  <c r="BG269" i="11"/>
  <c r="BH265" i="11" s="1"/>
  <c r="BG260" i="11"/>
  <c r="BF246" i="11"/>
  <c r="BG242" i="11" s="1"/>
  <c r="AV39" i="9"/>
  <c r="S40" i="11"/>
  <c r="BF42" i="11"/>
  <c r="BG38" i="11" s="1"/>
  <c r="BH115" i="11"/>
  <c r="BH404" i="11"/>
  <c r="R46" i="6"/>
  <c r="R47" i="6" s="1"/>
  <c r="R44" i="6"/>
  <c r="BH200" i="11"/>
  <c r="BG422" i="11"/>
  <c r="BH418" i="11" s="1"/>
  <c r="BH336" i="11"/>
  <c r="BH234" i="11"/>
  <c r="BG82" i="11"/>
  <c r="BH78" i="11" s="1"/>
  <c r="BG73" i="11"/>
  <c r="BG56" i="11"/>
  <c r="BG65" i="11"/>
  <c r="BH61" i="11" s="1"/>
  <c r="BG184" i="11"/>
  <c r="BH180" i="11" s="1"/>
  <c r="BG175" i="11"/>
  <c r="BF331" i="11"/>
  <c r="BG327" i="11" s="1"/>
  <c r="S329" i="11"/>
  <c r="BH47" i="11"/>
  <c r="BH64" i="11"/>
  <c r="BH81" i="11"/>
  <c r="BG192" i="11"/>
  <c r="S407" i="11"/>
  <c r="S399" i="11"/>
  <c r="T395" i="11" s="1"/>
  <c r="BF416" i="11"/>
  <c r="BG412" i="11" s="1"/>
  <c r="BG277" i="11"/>
  <c r="BG286" i="11"/>
  <c r="BH282" i="11" s="1"/>
  <c r="S356" i="11"/>
  <c r="S348" i="11"/>
  <c r="T344" i="11" s="1"/>
  <c r="BF72" i="18"/>
  <c r="S72" i="18" s="1"/>
  <c r="S45" i="18"/>
  <c r="S424" i="11"/>
  <c r="S416" i="11"/>
  <c r="T412" i="11" s="1"/>
  <c r="BF76" i="18"/>
  <c r="S76" i="18" s="1"/>
  <c r="S49" i="18"/>
  <c r="BF80" i="18"/>
  <c r="S80" i="18" s="1"/>
  <c r="S53" i="18"/>
  <c r="BF110" i="11"/>
  <c r="BG106" i="11" s="1"/>
  <c r="AD57" i="20" l="1"/>
  <c r="BG45" i="19"/>
  <c r="BG46" i="19" s="1"/>
  <c r="CJ41" i="16"/>
  <c r="CK38" i="16" s="1"/>
  <c r="CJ17" i="16"/>
  <c r="CJ34" i="6" s="1"/>
  <c r="CJ31" i="17"/>
  <c r="CJ17" i="17" s="1"/>
  <c r="CJ41" i="6" s="1"/>
  <c r="BH39" i="19"/>
  <c r="BK28" i="16"/>
  <c r="BK29" i="16" s="1"/>
  <c r="CK167" i="10"/>
  <c r="CK173" i="10" s="1"/>
  <c r="CJ19" i="7"/>
  <c r="AC19" i="7" s="1"/>
  <c r="CD38" i="9"/>
  <c r="AD26" i="6"/>
  <c r="BJ40" i="6"/>
  <c r="BJ15" i="16"/>
  <c r="BA17" i="9" s="1"/>
  <c r="BA18" i="9" s="1"/>
  <c r="BF33" i="8"/>
  <c r="S33" i="8" s="1"/>
  <c r="S46" i="19"/>
  <c r="BF47" i="19"/>
  <c r="AB77" i="16"/>
  <c r="AC74" i="16" s="1"/>
  <c r="CI17" i="17"/>
  <c r="AC31" i="17"/>
  <c r="CM26" i="18"/>
  <c r="CM35" i="18"/>
  <c r="CK17" i="8"/>
  <c r="CF22" i="6"/>
  <c r="AB16" i="16"/>
  <c r="CG22" i="6"/>
  <c r="CK20" i="18"/>
  <c r="CK29" i="18"/>
  <c r="CL96" i="18"/>
  <c r="CL100" i="18" s="1"/>
  <c r="BL13" i="17"/>
  <c r="BM22" i="17"/>
  <c r="I32" i="18"/>
  <c r="AD32" i="18"/>
  <c r="CM46" i="7"/>
  <c r="AD46" i="7" s="1"/>
  <c r="I46" i="7" s="1"/>
  <c r="F56" i="20"/>
  <c r="G56" i="20"/>
  <c r="H56" i="20"/>
  <c r="I56" i="20"/>
  <c r="CH77" i="16"/>
  <c r="CI74" i="16" s="1"/>
  <c r="CI76" i="16" s="1"/>
  <c r="CH16" i="16"/>
  <c r="CJ22" i="18"/>
  <c r="AC22" i="18" s="1"/>
  <c r="CJ31" i="18"/>
  <c r="AC31" i="18" s="1"/>
  <c r="CK110" i="18"/>
  <c r="BL16" i="17"/>
  <c r="U24" i="17"/>
  <c r="I34" i="16"/>
  <c r="I35" i="16" s="1"/>
  <c r="AD35" i="16"/>
  <c r="AD23" i="18"/>
  <c r="I23" i="18"/>
  <c r="CM21" i="7"/>
  <c r="AD21" i="7" s="1"/>
  <c r="I21" i="7" s="1"/>
  <c r="F55" i="20"/>
  <c r="F57" i="20" s="1"/>
  <c r="G55" i="20"/>
  <c r="H55" i="20"/>
  <c r="I55" i="20"/>
  <c r="CM169" i="10"/>
  <c r="CM172" i="10" s="1"/>
  <c r="CM12" i="8" s="1"/>
  <c r="AD12" i="8" s="1"/>
  <c r="J69" i="5"/>
  <c r="J10" i="5"/>
  <c r="J68" i="5"/>
  <c r="M9" i="5"/>
  <c r="AD97" i="18"/>
  <c r="CM99" i="18"/>
  <c r="I10" i="5"/>
  <c r="I68" i="5"/>
  <c r="I69" i="5"/>
  <c r="CM98" i="18"/>
  <c r="AD98" i="18" s="1"/>
  <c r="AD62" i="20"/>
  <c r="CM35" i="16"/>
  <c r="H10" i="5"/>
  <c r="H69" i="5"/>
  <c r="H68" i="5"/>
  <c r="BG32" i="8"/>
  <c r="BY49" i="9"/>
  <c r="CK114" i="18"/>
  <c r="BK31" i="6"/>
  <c r="R34" i="22" s="1"/>
  <c r="G10" i="5"/>
  <c r="G68" i="5"/>
  <c r="G69" i="5"/>
  <c r="F31" i="15"/>
  <c r="F32" i="15" s="1"/>
  <c r="G29" i="15" s="1"/>
  <c r="G31" i="15"/>
  <c r="H31" i="15"/>
  <c r="I31" i="15"/>
  <c r="CI17" i="16"/>
  <c r="AC40" i="16"/>
  <c r="CM25" i="18"/>
  <c r="CM34" i="18"/>
  <c r="CM60" i="20"/>
  <c r="CM111" i="18"/>
  <c r="AD30" i="15"/>
  <c r="BE17" i="6"/>
  <c r="BE28" i="6" s="1"/>
  <c r="J28" i="22" s="1"/>
  <c r="P28" i="22"/>
  <c r="BG59" i="18"/>
  <c r="BG330" i="11"/>
  <c r="BG329" i="11"/>
  <c r="BF15" i="6"/>
  <c r="S15" i="11"/>
  <c r="BG48" i="18"/>
  <c r="BG143" i="11"/>
  <c r="BG142" i="11"/>
  <c r="BH130" i="11"/>
  <c r="BH133" i="11" s="1"/>
  <c r="BI129" i="11" s="1"/>
  <c r="BG63" i="18"/>
  <c r="BG398" i="11"/>
  <c r="BG397" i="11"/>
  <c r="BG42" i="18"/>
  <c r="BG41" i="11"/>
  <c r="BG40" i="11"/>
  <c r="BH96" i="11"/>
  <c r="BG65" i="18"/>
  <c r="BG432" i="11"/>
  <c r="BG431" i="11"/>
  <c r="BH266" i="11"/>
  <c r="BH269" i="11" s="1"/>
  <c r="BI265" i="11" s="1"/>
  <c r="BH249" i="11"/>
  <c r="BG43" i="18"/>
  <c r="BG57" i="11"/>
  <c r="BG58" i="11"/>
  <c r="BH436" i="11"/>
  <c r="BG364" i="11"/>
  <c r="BG363" i="11"/>
  <c r="BG61" i="18"/>
  <c r="AM50" i="6"/>
  <c r="BG210" i="11"/>
  <c r="BG52" i="18"/>
  <c r="BG211" i="11"/>
  <c r="BH368" i="11"/>
  <c r="BH371" i="11" s="1"/>
  <c r="BI367" i="11" s="1"/>
  <c r="BF67" i="18"/>
  <c r="S68" i="18"/>
  <c r="BE13" i="8"/>
  <c r="BH300" i="11"/>
  <c r="BH215" i="11"/>
  <c r="BH218" i="11" s="1"/>
  <c r="BI214" i="11" s="1"/>
  <c r="AM35" i="8"/>
  <c r="BF58" i="20"/>
  <c r="S58" i="20" s="1"/>
  <c r="BF66" i="18"/>
  <c r="S66" i="18" s="1"/>
  <c r="S59" i="20"/>
  <c r="BG92" i="11"/>
  <c r="BG45" i="18"/>
  <c r="BG91" i="11"/>
  <c r="BG57" i="18"/>
  <c r="BG296" i="11"/>
  <c r="BG295" i="11"/>
  <c r="Q71" i="20"/>
  <c r="BG414" i="11"/>
  <c r="BG415" i="11"/>
  <c r="BG64" i="18"/>
  <c r="BH351" i="11"/>
  <c r="BH354" i="11" s="1"/>
  <c r="BI350" i="11" s="1"/>
  <c r="BH385" i="11"/>
  <c r="BH198" i="11"/>
  <c r="BH232" i="11"/>
  <c r="AV33" i="9"/>
  <c r="AB28" i="22" s="1"/>
  <c r="AC26" i="9"/>
  <c r="AC28" i="9" s="1"/>
  <c r="AC29" i="9" s="1"/>
  <c r="AC20" i="9"/>
  <c r="BG58" i="18"/>
  <c r="BG313" i="11"/>
  <c r="BG312" i="11"/>
  <c r="AU8" i="9"/>
  <c r="BD46" i="6"/>
  <c r="BD44" i="6"/>
  <c r="BH419" i="11"/>
  <c r="BH422" i="11" s="1"/>
  <c r="BI418" i="11" s="1"/>
  <c r="BF14" i="6"/>
  <c r="S14" i="11"/>
  <c r="AZ72" i="20"/>
  <c r="AZ31" i="7" s="1"/>
  <c r="Q31" i="7" s="1"/>
  <c r="AZ73" i="20"/>
  <c r="AZ51" i="7" s="1"/>
  <c r="Q51" i="7" s="1"/>
  <c r="BA54" i="20"/>
  <c r="S331" i="11"/>
  <c r="T327" i="11" s="1"/>
  <c r="BG62" i="18"/>
  <c r="BG380" i="11"/>
  <c r="BG381" i="11"/>
  <c r="S25" i="11"/>
  <c r="T21" i="11" s="1"/>
  <c r="BG47" i="18"/>
  <c r="BG125" i="11"/>
  <c r="BG126" i="11"/>
  <c r="BH317" i="11"/>
  <c r="BH320" i="11" s="1"/>
  <c r="BI316" i="11" s="1"/>
  <c r="S280" i="11"/>
  <c r="T276" i="11" s="1"/>
  <c r="BH62" i="11"/>
  <c r="BH65" i="11" s="1"/>
  <c r="BI61" i="11" s="1"/>
  <c r="BG347" i="11"/>
  <c r="BG60" i="18"/>
  <c r="BG346" i="11"/>
  <c r="BH164" i="11"/>
  <c r="BG54" i="18"/>
  <c r="BG244" i="11"/>
  <c r="BG245" i="11"/>
  <c r="BG49" i="18"/>
  <c r="BG160" i="11"/>
  <c r="BG159" i="11"/>
  <c r="BG41" i="18"/>
  <c r="BG24" i="11"/>
  <c r="BG23" i="11"/>
  <c r="BG13" i="11"/>
  <c r="S42" i="11"/>
  <c r="T38" i="11" s="1"/>
  <c r="BG56" i="18"/>
  <c r="BG279" i="11"/>
  <c r="BG278" i="11"/>
  <c r="BH79" i="11"/>
  <c r="BH334" i="11"/>
  <c r="BH337" i="11" s="1"/>
  <c r="BI333" i="11" s="1"/>
  <c r="BH113" i="11"/>
  <c r="S297" i="11"/>
  <c r="T293" i="11" s="1"/>
  <c r="BH147" i="11"/>
  <c r="BH28" i="11"/>
  <c r="AL23" i="19"/>
  <c r="S195" i="11"/>
  <c r="T191" i="11" s="1"/>
  <c r="BH45" i="11"/>
  <c r="BG109" i="11"/>
  <c r="BG46" i="18"/>
  <c r="BG108" i="11"/>
  <c r="BG44" i="18"/>
  <c r="BG75" i="11"/>
  <c r="BG74" i="11"/>
  <c r="BG193" i="11"/>
  <c r="BG51" i="18"/>
  <c r="BG194" i="11"/>
  <c r="BG50" i="18"/>
  <c r="BG176" i="11"/>
  <c r="BG177" i="11"/>
  <c r="BH402" i="11"/>
  <c r="AZ21" i="8"/>
  <c r="AZ11" i="8" s="1"/>
  <c r="Q24" i="8"/>
  <c r="BG55" i="18"/>
  <c r="BG261" i="11"/>
  <c r="BG262" i="11"/>
  <c r="S40" i="18"/>
  <c r="BE28" i="18"/>
  <c r="BF39" i="18"/>
  <c r="BE19" i="18"/>
  <c r="BG53" i="18"/>
  <c r="BG228" i="11"/>
  <c r="BG227" i="11"/>
  <c r="BH283" i="11"/>
  <c r="BH181" i="11"/>
  <c r="BF16" i="11"/>
  <c r="BF24" i="7" s="1"/>
  <c r="BI420" i="11"/>
  <c r="BI403" i="11"/>
  <c r="BI63" i="11"/>
  <c r="BI216" i="11"/>
  <c r="BI301" i="11"/>
  <c r="BI114" i="11"/>
  <c r="BI284" i="11"/>
  <c r="BI233" i="11"/>
  <c r="BI318" i="11"/>
  <c r="BI97" i="11"/>
  <c r="BI199" i="11"/>
  <c r="BI131" i="11"/>
  <c r="BI250" i="11"/>
  <c r="BI352" i="11"/>
  <c r="BI46" i="11"/>
  <c r="BI386" i="11"/>
  <c r="BI335" i="11"/>
  <c r="BI29" i="11"/>
  <c r="BI369" i="11"/>
  <c r="BI148" i="11"/>
  <c r="BI437" i="11"/>
  <c r="BI182" i="11"/>
  <c r="BI267" i="11"/>
  <c r="BI165" i="11"/>
  <c r="BI80" i="11"/>
  <c r="I57" i="20" l="1"/>
  <c r="H57" i="20"/>
  <c r="G57" i="20"/>
  <c r="BG212" i="11"/>
  <c r="BH208" i="11" s="1"/>
  <c r="BG331" i="11"/>
  <c r="BH327" i="11" s="1"/>
  <c r="G32" i="15"/>
  <c r="H29" i="15" s="1"/>
  <c r="H32" i="15" s="1"/>
  <c r="I29" i="15" s="1"/>
  <c r="BG433" i="11"/>
  <c r="BH429" i="11" s="1"/>
  <c r="BE18" i="6"/>
  <c r="BG42" i="11"/>
  <c r="BH38" i="11" s="1"/>
  <c r="CM112" i="18"/>
  <c r="AD60" i="20"/>
  <c r="F62" i="20"/>
  <c r="G62" i="20"/>
  <c r="H62" i="20"/>
  <c r="I62" i="20"/>
  <c r="BW47" i="9"/>
  <c r="CF20" i="6"/>
  <c r="Q55" i="22" s="1"/>
  <c r="AB22" i="6"/>
  <c r="BG44" i="19"/>
  <c r="BG47" i="19" s="1"/>
  <c r="BF40" i="7"/>
  <c r="S40" i="7" s="1"/>
  <c r="CH22" i="6"/>
  <c r="BM24" i="17"/>
  <c r="BM25" i="17" s="1"/>
  <c r="CK19" i="7"/>
  <c r="CL167" i="10"/>
  <c r="CL173" i="10" s="1"/>
  <c r="BK14" i="16"/>
  <c r="BK13" i="7" s="1"/>
  <c r="BL26" i="16"/>
  <c r="E98" i="18"/>
  <c r="F98" i="18"/>
  <c r="G98" i="18"/>
  <c r="H98" i="18"/>
  <c r="I98" i="18"/>
  <c r="I25" i="18"/>
  <c r="AD25" i="18"/>
  <c r="BL12" i="7"/>
  <c r="U13" i="17"/>
  <c r="BG33" i="8"/>
  <c r="CI77" i="16"/>
  <c r="CJ74" i="16" s="1"/>
  <c r="CJ76" i="16" s="1"/>
  <c r="CI16" i="16"/>
  <c r="CM96" i="18"/>
  <c r="CM100" i="18" s="1"/>
  <c r="CL29" i="18"/>
  <c r="CL20" i="18"/>
  <c r="I35" i="18"/>
  <c r="AD35" i="18"/>
  <c r="BK18" i="16"/>
  <c r="F12" i="8"/>
  <c r="G12" i="8"/>
  <c r="H12" i="8"/>
  <c r="I12" i="8"/>
  <c r="AD26" i="18"/>
  <c r="I26" i="18"/>
  <c r="BG76" i="11"/>
  <c r="BH72" i="11" s="1"/>
  <c r="AC41" i="16"/>
  <c r="AD38" i="16" s="1"/>
  <c r="AC32" i="17"/>
  <c r="AD29" i="17" s="1"/>
  <c r="BA50" i="9"/>
  <c r="BA41" i="9" s="1"/>
  <c r="AC33" i="22" s="1"/>
  <c r="BJ37" i="6"/>
  <c r="S33" i="22" s="1"/>
  <c r="BH59" i="19"/>
  <c r="BH60" i="19" s="1"/>
  <c r="BH41" i="19" s="1"/>
  <c r="BH42" i="19"/>
  <c r="AD34" i="18"/>
  <c r="I34" i="18"/>
  <c r="CI34" i="6"/>
  <c r="AC17" i="16"/>
  <c r="U25" i="17"/>
  <c r="V22" i="17" s="1"/>
  <c r="CI41" i="6"/>
  <c r="AC41" i="6" s="1"/>
  <c r="AC17" i="17"/>
  <c r="S47" i="19"/>
  <c r="T44" i="19" s="1"/>
  <c r="CJ32" i="17"/>
  <c r="CK29" i="17" s="1"/>
  <c r="BL35" i="6"/>
  <c r="BL14" i="17"/>
  <c r="U14" i="17" s="1"/>
  <c r="U16" i="17"/>
  <c r="BX47" i="9"/>
  <c r="CG20" i="6"/>
  <c r="Q56" i="22" s="1"/>
  <c r="BG110" i="11"/>
  <c r="BH106" i="11" s="1"/>
  <c r="CK22" i="18"/>
  <c r="CK31" i="18"/>
  <c r="CL110" i="18"/>
  <c r="CL114" i="18" s="1"/>
  <c r="AD99" i="18"/>
  <c r="AD100" i="18" s="1"/>
  <c r="CM15" i="8"/>
  <c r="AD15" i="8" s="1"/>
  <c r="F26" i="6"/>
  <c r="F20" i="6" s="1"/>
  <c r="G26" i="6"/>
  <c r="G20" i="6" s="1"/>
  <c r="H26" i="6"/>
  <c r="H20" i="6" s="1"/>
  <c r="I26" i="6"/>
  <c r="CA49" i="9"/>
  <c r="I30" i="15"/>
  <c r="AD32" i="15"/>
  <c r="CM113" i="18"/>
  <c r="AD111" i="18"/>
  <c r="F97" i="18"/>
  <c r="I97" i="18"/>
  <c r="CK40" i="16"/>
  <c r="CK41" i="16" s="1"/>
  <c r="CL38" i="16" s="1"/>
  <c r="BF16" i="18"/>
  <c r="BG263" i="11"/>
  <c r="BH259" i="11" s="1"/>
  <c r="BG25" i="11"/>
  <c r="BH21" i="11" s="1"/>
  <c r="BG195" i="11"/>
  <c r="BH191" i="11" s="1"/>
  <c r="BG280" i="11"/>
  <c r="BH276" i="11" s="1"/>
  <c r="BD47" i="6"/>
  <c r="H27" i="22"/>
  <c r="BG416" i="11"/>
  <c r="BH412" i="11" s="1"/>
  <c r="BG178" i="11"/>
  <c r="BH174" i="11" s="1"/>
  <c r="BI387" i="11"/>
  <c r="T386" i="11"/>
  <c r="BI115" i="11"/>
  <c r="T114" i="11"/>
  <c r="BE27" i="18"/>
  <c r="BE45" i="7"/>
  <c r="BE44" i="7" s="1"/>
  <c r="AV15" i="9" s="1"/>
  <c r="BG82" i="18"/>
  <c r="BH396" i="11"/>
  <c r="BH39" i="11"/>
  <c r="BH48" i="11"/>
  <c r="BI44" i="11" s="1"/>
  <c r="AM20" i="19"/>
  <c r="AL37" i="7"/>
  <c r="AL54" i="7" s="1"/>
  <c r="BH141" i="11"/>
  <c r="BH73" i="11"/>
  <c r="BG72" i="18"/>
  <c r="BH362" i="11"/>
  <c r="BH243" i="11"/>
  <c r="BG92" i="18"/>
  <c r="BG88" i="18"/>
  <c r="BG90" i="18"/>
  <c r="BG76" i="18"/>
  <c r="BH405" i="11"/>
  <c r="BI401" i="11" s="1"/>
  <c r="AW39" i="9"/>
  <c r="S15" i="6"/>
  <c r="BH379" i="11"/>
  <c r="BI353" i="11"/>
  <c r="T352" i="11"/>
  <c r="BI268" i="11"/>
  <c r="T267" i="11"/>
  <c r="BG14" i="11"/>
  <c r="BG87" i="18"/>
  <c r="BG127" i="11"/>
  <c r="BH123" i="11" s="1"/>
  <c r="BG89" i="18"/>
  <c r="BG85" i="18"/>
  <c r="BH82" i="11"/>
  <c r="BI78" i="11" s="1"/>
  <c r="BG399" i="11"/>
  <c r="BH395" i="11" s="1"/>
  <c r="BH99" i="11"/>
  <c r="BI95" i="11" s="1"/>
  <c r="BH90" i="11"/>
  <c r="BH150" i="11"/>
  <c r="BI146" i="11" s="1"/>
  <c r="BG59" i="20"/>
  <c r="BG83" i="18"/>
  <c r="BG15" i="11"/>
  <c r="BG74" i="18"/>
  <c r="BF13" i="6"/>
  <c r="AW34" i="9"/>
  <c r="S14" i="6"/>
  <c r="BH226" i="11"/>
  <c r="BH388" i="11"/>
  <c r="BI384" i="11" s="1"/>
  <c r="BG79" i="18"/>
  <c r="BG365" i="11"/>
  <c r="BH361" i="11" s="1"/>
  <c r="BI81" i="11"/>
  <c r="T80" i="11"/>
  <c r="BG314" i="11"/>
  <c r="BH310" i="11" s="1"/>
  <c r="BG71" i="18"/>
  <c r="BG144" i="11"/>
  <c r="BH140" i="11" s="1"/>
  <c r="BI47" i="11"/>
  <c r="T46" i="11"/>
  <c r="BI166" i="11"/>
  <c r="T165" i="11"/>
  <c r="BI64" i="11"/>
  <c r="T63" i="11"/>
  <c r="BI404" i="11"/>
  <c r="T403" i="11"/>
  <c r="BI421" i="11"/>
  <c r="T420" i="11"/>
  <c r="BG80" i="18"/>
  <c r="BI98" i="11"/>
  <c r="T97" i="11"/>
  <c r="BH116" i="11"/>
  <c r="BI112" i="11" s="1"/>
  <c r="BH107" i="11"/>
  <c r="BG81" i="18"/>
  <c r="BH413" i="11"/>
  <c r="BG348" i="11"/>
  <c r="BH344" i="11" s="1"/>
  <c r="BH430" i="11"/>
  <c r="BG70" i="18"/>
  <c r="BH260" i="11"/>
  <c r="BG86" i="18"/>
  <c r="BH286" i="11"/>
  <c r="BI282" i="11" s="1"/>
  <c r="BH277" i="11"/>
  <c r="BH311" i="11"/>
  <c r="S16" i="18"/>
  <c r="BI183" i="11"/>
  <c r="T182" i="11"/>
  <c r="BH345" i="11"/>
  <c r="BI370" i="11"/>
  <c r="T369" i="11"/>
  <c r="BI319" i="11"/>
  <c r="T318" i="11"/>
  <c r="BG78" i="18"/>
  <c r="BG73" i="18"/>
  <c r="BH56" i="11"/>
  <c r="BA69" i="20"/>
  <c r="BA68" i="20"/>
  <c r="BG84" i="18"/>
  <c r="BH209" i="11"/>
  <c r="BF13" i="18"/>
  <c r="BF14" i="8"/>
  <c r="S14" i="8" s="1"/>
  <c r="S67" i="18"/>
  <c r="BH439" i="11"/>
  <c r="BI435" i="11" s="1"/>
  <c r="BG69" i="18"/>
  <c r="BG75" i="18"/>
  <c r="BH252" i="11"/>
  <c r="BI248" i="11" s="1"/>
  <c r="BF23" i="7"/>
  <c r="AW12" i="9" s="1"/>
  <c r="S24" i="7"/>
  <c r="S23" i="7" s="1"/>
  <c r="BG77" i="18"/>
  <c r="BI200" i="11"/>
  <c r="T199" i="11"/>
  <c r="BE29" i="6"/>
  <c r="BE43" i="6"/>
  <c r="W28" i="22" s="1"/>
  <c r="AC21" i="9"/>
  <c r="BG297" i="11"/>
  <c r="BH293" i="11" s="1"/>
  <c r="BH175" i="11"/>
  <c r="BI234" i="11"/>
  <c r="T233" i="11"/>
  <c r="BG246" i="11"/>
  <c r="BH242" i="11" s="1"/>
  <c r="BG59" i="11"/>
  <c r="BH55" i="11" s="1"/>
  <c r="BH328" i="11"/>
  <c r="BH192" i="11"/>
  <c r="BH201" i="11"/>
  <c r="BI197" i="11" s="1"/>
  <c r="BH124" i="11"/>
  <c r="BH235" i="11"/>
  <c r="BI231" i="11" s="1"/>
  <c r="BG161" i="11"/>
  <c r="BH157" i="11" s="1"/>
  <c r="BI302" i="11"/>
  <c r="T301" i="11"/>
  <c r="BG382" i="11"/>
  <c r="BH378" i="11" s="1"/>
  <c r="BG91" i="18"/>
  <c r="BI217" i="11"/>
  <c r="T216" i="11"/>
  <c r="BI251" i="11"/>
  <c r="T250" i="11"/>
  <c r="BI132" i="11"/>
  <c r="T131" i="11"/>
  <c r="BG229" i="11"/>
  <c r="BH225" i="11" s="1"/>
  <c r="BI438" i="11"/>
  <c r="T437" i="11"/>
  <c r="BH22" i="11"/>
  <c r="BH31" i="11"/>
  <c r="BI27" i="11" s="1"/>
  <c r="BG40" i="18"/>
  <c r="BG68" i="18"/>
  <c r="BI149" i="11"/>
  <c r="T148" i="11"/>
  <c r="BI30" i="11"/>
  <c r="T29" i="11"/>
  <c r="BE18" i="18"/>
  <c r="BE20" i="7"/>
  <c r="BE18" i="7" s="1"/>
  <c r="AV13" i="9" s="1"/>
  <c r="BI336" i="11"/>
  <c r="T335" i="11"/>
  <c r="BI285" i="11"/>
  <c r="T284" i="11"/>
  <c r="BF93" i="18"/>
  <c r="BH184" i="11"/>
  <c r="BI180" i="11" s="1"/>
  <c r="BH158" i="11"/>
  <c r="AU9" i="9"/>
  <c r="AU10" i="9" s="1"/>
  <c r="R54" i="20"/>
  <c r="Q73" i="20"/>
  <c r="Q72" i="20"/>
  <c r="BG93" i="11"/>
  <c r="BH89" i="11" s="1"/>
  <c r="AM70" i="19"/>
  <c r="BH294" i="11"/>
  <c r="BH303" i="11"/>
  <c r="BI299" i="11" s="1"/>
  <c r="AM51" i="6"/>
  <c r="AM32" i="20"/>
  <c r="AM37" i="20"/>
  <c r="BH167" i="11"/>
  <c r="BI163" i="11" s="1"/>
  <c r="I32" i="15" l="1"/>
  <c r="CL40" i="16"/>
  <c r="CL17" i="16" s="1"/>
  <c r="CL34" i="6" s="1"/>
  <c r="BH32" i="8"/>
  <c r="CM29" i="18"/>
  <c r="CM20" i="18"/>
  <c r="CI22" i="6"/>
  <c r="BN22" i="17"/>
  <c r="BN24" i="17" s="1"/>
  <c r="BM13" i="17"/>
  <c r="BM12" i="7" s="1"/>
  <c r="F111" i="18"/>
  <c r="G111" i="18"/>
  <c r="H111" i="18"/>
  <c r="I111" i="18"/>
  <c r="CJ77" i="16"/>
  <c r="CK74" i="16" s="1"/>
  <c r="CJ16" i="16"/>
  <c r="AC76" i="16"/>
  <c r="BM16" i="17"/>
  <c r="CM17" i="8"/>
  <c r="AD17" i="8" s="1"/>
  <c r="AD113" i="18"/>
  <c r="E100" i="18"/>
  <c r="F96" i="18" s="1"/>
  <c r="E15" i="8"/>
  <c r="F15" i="8"/>
  <c r="G15" i="8"/>
  <c r="H15" i="8"/>
  <c r="I15" i="8"/>
  <c r="BZ49" i="9"/>
  <c r="AC34" i="6"/>
  <c r="BL28" i="16"/>
  <c r="BL29" i="16" s="1"/>
  <c r="F99" i="18"/>
  <c r="G99" i="18"/>
  <c r="H99" i="18"/>
  <c r="I99" i="18"/>
  <c r="BK40" i="6"/>
  <c r="BK15" i="16"/>
  <c r="BB17" i="9" s="1"/>
  <c r="BB18" i="9" s="1"/>
  <c r="BY47" i="9"/>
  <c r="CH20" i="6"/>
  <c r="Q57" i="22" s="1"/>
  <c r="CL22" i="18"/>
  <c r="CL31" i="18"/>
  <c r="CM110" i="18"/>
  <c r="CM114" i="18" s="1"/>
  <c r="BL31" i="6"/>
  <c r="R35" i="22" s="1"/>
  <c r="U35" i="6"/>
  <c r="U12" i="7"/>
  <c r="E60" i="20"/>
  <c r="F60" i="20"/>
  <c r="G60" i="20"/>
  <c r="H60" i="20"/>
  <c r="I60" i="20"/>
  <c r="CK31" i="17"/>
  <c r="CK32" i="17"/>
  <c r="CL29" i="17" s="1"/>
  <c r="BH45" i="19"/>
  <c r="CL19" i="7"/>
  <c r="CM167" i="10"/>
  <c r="CM173" i="10" s="1"/>
  <c r="CM19" i="7" s="1"/>
  <c r="AD19" i="7" s="1"/>
  <c r="I19" i="7" s="1"/>
  <c r="BH44" i="19"/>
  <c r="BG40" i="7"/>
  <c r="AD112" i="18"/>
  <c r="CK17" i="16"/>
  <c r="BI39" i="19"/>
  <c r="AB20" i="6"/>
  <c r="BA67" i="20"/>
  <c r="BA71" i="20" s="1"/>
  <c r="BF17" i="6"/>
  <c r="BF28" i="6" s="1"/>
  <c r="J29" i="22" s="1"/>
  <c r="P29" i="22"/>
  <c r="BI130" i="11"/>
  <c r="T132" i="11"/>
  <c r="BI232" i="11"/>
  <c r="BI235" i="11" s="1"/>
  <c r="BJ231" i="11" s="1"/>
  <c r="T234" i="11"/>
  <c r="BG14" i="6"/>
  <c r="BH62" i="18"/>
  <c r="BH380" i="11"/>
  <c r="BH381" i="11"/>
  <c r="BH364" i="11"/>
  <c r="BH363" i="11"/>
  <c r="BH61" i="18"/>
  <c r="BI113" i="11"/>
  <c r="BI116" i="11" s="1"/>
  <c r="BJ112" i="11" s="1"/>
  <c r="T115" i="11"/>
  <c r="BH42" i="18"/>
  <c r="BH40" i="11"/>
  <c r="BH41" i="11"/>
  <c r="BI181" i="11"/>
  <c r="BI184" i="11" s="1"/>
  <c r="BJ180" i="11" s="1"/>
  <c r="T183" i="11"/>
  <c r="BI402" i="11"/>
  <c r="BI405" i="11" s="1"/>
  <c r="BJ401" i="11" s="1"/>
  <c r="T404" i="11"/>
  <c r="BI317" i="11"/>
  <c r="T319" i="11"/>
  <c r="BI300" i="11"/>
  <c r="T302" i="11"/>
  <c r="BH59" i="18"/>
  <c r="BH329" i="11"/>
  <c r="BH330" i="11"/>
  <c r="BH50" i="18"/>
  <c r="BH177" i="11"/>
  <c r="BH176" i="11"/>
  <c r="S93" i="18"/>
  <c r="T39" i="18" s="1"/>
  <c r="BI385" i="11"/>
  <c r="BI388" i="11" s="1"/>
  <c r="BJ384" i="11" s="1"/>
  <c r="T387" i="11"/>
  <c r="BH65" i="18"/>
  <c r="BH432" i="11"/>
  <c r="BH431" i="11"/>
  <c r="AM72" i="19"/>
  <c r="AM28" i="19" s="1"/>
  <c r="AM73" i="19"/>
  <c r="AM29" i="19" s="1"/>
  <c r="BH23" i="11"/>
  <c r="BH24" i="11"/>
  <c r="BH13" i="11"/>
  <c r="BH41" i="18"/>
  <c r="BH57" i="11"/>
  <c r="BH43" i="18"/>
  <c r="BH58" i="11"/>
  <c r="BI368" i="11"/>
  <c r="T370" i="11"/>
  <c r="BI96" i="11"/>
  <c r="BI99" i="11" s="1"/>
  <c r="BJ95" i="11" s="1"/>
  <c r="T98" i="11"/>
  <c r="BH91" i="11"/>
  <c r="BH92" i="11"/>
  <c r="BH45" i="18"/>
  <c r="BI266" i="11"/>
  <c r="T268" i="11"/>
  <c r="BI283" i="11"/>
  <c r="BI286" i="11" s="1"/>
  <c r="BJ282" i="11" s="1"/>
  <c r="T285" i="11"/>
  <c r="BH49" i="18"/>
  <c r="BH159" i="11"/>
  <c r="BH160" i="11"/>
  <c r="BF13" i="8"/>
  <c r="S13" i="8" s="1"/>
  <c r="S13" i="18"/>
  <c r="BH44" i="18"/>
  <c r="BH74" i="11"/>
  <c r="BH75" i="11"/>
  <c r="BH398" i="11"/>
  <c r="BH63" i="18"/>
  <c r="BH397" i="11"/>
  <c r="BH108" i="11"/>
  <c r="BH46" i="18"/>
  <c r="BH109" i="11"/>
  <c r="BG15" i="6"/>
  <c r="BG67" i="18"/>
  <c r="BH194" i="11"/>
  <c r="BH193" i="11"/>
  <c r="BH51" i="18"/>
  <c r="BI62" i="11"/>
  <c r="T64" i="11"/>
  <c r="BH415" i="11"/>
  <c r="BH64" i="18"/>
  <c r="BH414" i="11"/>
  <c r="BH312" i="11"/>
  <c r="BH313" i="11"/>
  <c r="BH58" i="18"/>
  <c r="BI79" i="11"/>
  <c r="BI82" i="11" s="1"/>
  <c r="BJ78" i="11" s="1"/>
  <c r="T81" i="11"/>
  <c r="S13" i="6"/>
  <c r="S17" i="6" s="1"/>
  <c r="BH143" i="11"/>
  <c r="BH48" i="18"/>
  <c r="BH142" i="11"/>
  <c r="BI198" i="11"/>
  <c r="T200" i="11"/>
  <c r="BI28" i="11"/>
  <c r="T30" i="11"/>
  <c r="BI436" i="11"/>
  <c r="BI439" i="11" s="1"/>
  <c r="BJ435" i="11" s="1"/>
  <c r="T438" i="11"/>
  <c r="BI215" i="11"/>
  <c r="T217" i="11"/>
  <c r="BI164" i="11"/>
  <c r="T166" i="11"/>
  <c r="BH47" i="18"/>
  <c r="BH125" i="11"/>
  <c r="BH126" i="11"/>
  <c r="BH52" i="18"/>
  <c r="BH211" i="11"/>
  <c r="BH210" i="11"/>
  <c r="BF28" i="18"/>
  <c r="BG39" i="18"/>
  <c r="BF19" i="18"/>
  <c r="BE44" i="6"/>
  <c r="AV8" i="9"/>
  <c r="BE46" i="6"/>
  <c r="BH347" i="11"/>
  <c r="BH346" i="11"/>
  <c r="BH60" i="18"/>
  <c r="BI419" i="11"/>
  <c r="T421" i="11"/>
  <c r="AW33" i="9"/>
  <c r="AB29" i="22" s="1"/>
  <c r="BI351" i="11"/>
  <c r="T353" i="11"/>
  <c r="BH54" i="18"/>
  <c r="BH244" i="11"/>
  <c r="BH245" i="11"/>
  <c r="AL55" i="7"/>
  <c r="AL56" i="7"/>
  <c r="BG16" i="11"/>
  <c r="BG24" i="7" s="1"/>
  <c r="BG23" i="7" s="1"/>
  <c r="AX12" i="9" s="1"/>
  <c r="BG58" i="20"/>
  <c r="BG66" i="18"/>
  <c r="BH295" i="11"/>
  <c r="BH296" i="11"/>
  <c r="BH57" i="18"/>
  <c r="BI334" i="11"/>
  <c r="T336" i="11"/>
  <c r="BI249" i="11"/>
  <c r="BI252" i="11" s="1"/>
  <c r="BJ248" i="11" s="1"/>
  <c r="T251" i="11"/>
  <c r="BH55" i="18"/>
  <c r="BH261" i="11"/>
  <c r="BH262" i="11"/>
  <c r="BH53" i="18"/>
  <c r="BH228" i="11"/>
  <c r="BH227" i="11"/>
  <c r="AM38" i="20"/>
  <c r="AM39" i="20" s="1"/>
  <c r="BI147" i="11"/>
  <c r="T149" i="11"/>
  <c r="BH278" i="11"/>
  <c r="BH56" i="18"/>
  <c r="BH279" i="11"/>
  <c r="BI45" i="11"/>
  <c r="T47" i="11"/>
  <c r="BJ403" i="11"/>
  <c r="BJ165" i="11"/>
  <c r="BJ267" i="11"/>
  <c r="BJ318" i="11"/>
  <c r="BJ335" i="11"/>
  <c r="BJ437" i="11"/>
  <c r="BJ386" i="11"/>
  <c r="BJ216" i="11"/>
  <c r="BJ46" i="11"/>
  <c r="BJ131" i="11"/>
  <c r="BJ233" i="11"/>
  <c r="BJ114" i="11"/>
  <c r="BJ29" i="11"/>
  <c r="BJ352" i="11"/>
  <c r="BJ420" i="11"/>
  <c r="BJ369" i="11"/>
  <c r="BJ97" i="11"/>
  <c r="BJ301" i="11"/>
  <c r="BJ199" i="11"/>
  <c r="BJ250" i="11"/>
  <c r="BJ284" i="11"/>
  <c r="BJ63" i="11"/>
  <c r="BJ182" i="11"/>
  <c r="BJ148" i="11"/>
  <c r="BJ80" i="11"/>
  <c r="BA24" i="8" l="1"/>
  <c r="BH178" i="11"/>
  <c r="BI174" i="11" s="1"/>
  <c r="BF18" i="6"/>
  <c r="F100" i="18"/>
  <c r="G96" i="18" s="1"/>
  <c r="G100" i="18" s="1"/>
  <c r="H96" i="18" s="1"/>
  <c r="H100" i="18" s="1"/>
  <c r="I96" i="18" s="1"/>
  <c r="I100" i="18" s="1"/>
  <c r="AD114" i="18"/>
  <c r="BH416" i="11"/>
  <c r="BI412" i="11" s="1"/>
  <c r="CM31" i="18"/>
  <c r="CM22" i="18"/>
  <c r="BL14" i="16"/>
  <c r="BM26" i="16"/>
  <c r="CL31" i="17"/>
  <c r="CL17" i="17" s="1"/>
  <c r="CL41" i="6" s="1"/>
  <c r="BB50" i="9"/>
  <c r="BB41" i="9" s="1"/>
  <c r="AC34" i="22" s="1"/>
  <c r="BK37" i="6"/>
  <c r="S34" i="22" s="1"/>
  <c r="CJ22" i="6"/>
  <c r="BZ47" i="9"/>
  <c r="CI20" i="6"/>
  <c r="Q58" i="22" s="1"/>
  <c r="CK17" i="17"/>
  <c r="CK76" i="16"/>
  <c r="CK77" i="16" s="1"/>
  <c r="CL74" i="16" s="1"/>
  <c r="CK34" i="6"/>
  <c r="I20" i="18"/>
  <c r="AD20" i="18"/>
  <c r="E112" i="18"/>
  <c r="F112" i="18"/>
  <c r="G112" i="18"/>
  <c r="H112" i="18"/>
  <c r="I112" i="18"/>
  <c r="AD29" i="18"/>
  <c r="I29" i="18"/>
  <c r="F113" i="18"/>
  <c r="G113" i="18"/>
  <c r="H113" i="18"/>
  <c r="I113" i="18"/>
  <c r="AC22" i="6"/>
  <c r="E17" i="8"/>
  <c r="F17" i="8"/>
  <c r="G17" i="8"/>
  <c r="H17" i="8"/>
  <c r="I17" i="8"/>
  <c r="AC16" i="16"/>
  <c r="BM35" i="6"/>
  <c r="BM14" i="17"/>
  <c r="BN25" i="17"/>
  <c r="BN16" i="17"/>
  <c r="CL41" i="16"/>
  <c r="CM38" i="16" s="1"/>
  <c r="BI59" i="19"/>
  <c r="BI60" i="19" s="1"/>
  <c r="BI41" i="19" s="1"/>
  <c r="BI42" i="19" s="1"/>
  <c r="BI45" i="19"/>
  <c r="BI46" i="19" s="1"/>
  <c r="BI33" i="8" s="1"/>
  <c r="BH46" i="19"/>
  <c r="U31" i="6"/>
  <c r="BL18" i="16"/>
  <c r="U28" i="16"/>
  <c r="AC77" i="16"/>
  <c r="AD74" i="16" s="1"/>
  <c r="CC49" i="9"/>
  <c r="BH433" i="11"/>
  <c r="BI429" i="11" s="1"/>
  <c r="BH229" i="11"/>
  <c r="BI225" i="11" s="1"/>
  <c r="BH144" i="11"/>
  <c r="BI140" i="11" s="1"/>
  <c r="BE47" i="6"/>
  <c r="H28" i="22"/>
  <c r="BH314" i="11"/>
  <c r="BI310" i="11" s="1"/>
  <c r="BH399" i="11"/>
  <c r="BI395" i="11" s="1"/>
  <c r="AM24" i="20"/>
  <c r="AN36" i="20"/>
  <c r="BH59" i="20"/>
  <c r="BH92" i="18"/>
  <c r="BH382" i="11"/>
  <c r="BI378" i="11" s="1"/>
  <c r="BI362" i="11"/>
  <c r="T368" i="11"/>
  <c r="BI371" i="11"/>
  <c r="BJ367" i="11" s="1"/>
  <c r="BH25" i="11"/>
  <c r="BH15" i="11"/>
  <c r="BH89" i="18"/>
  <c r="BJ285" i="11"/>
  <c r="BI39" i="11"/>
  <c r="T45" i="11"/>
  <c r="BH80" i="18"/>
  <c r="S28" i="6"/>
  <c r="S18" i="6"/>
  <c r="BH91" i="18"/>
  <c r="BJ251" i="11"/>
  <c r="BJ132" i="11"/>
  <c r="BI337" i="11"/>
  <c r="BJ333" i="11" s="1"/>
  <c r="BI328" i="11"/>
  <c r="T334" i="11"/>
  <c r="BI354" i="11"/>
  <c r="BJ350" i="11" s="1"/>
  <c r="BI345" i="11"/>
  <c r="T351" i="11"/>
  <c r="BF18" i="18"/>
  <c r="S19" i="18"/>
  <c r="S18" i="18" s="1"/>
  <c r="BF20" i="7"/>
  <c r="BI218" i="11"/>
  <c r="BJ214" i="11" s="1"/>
  <c r="BI209" i="11"/>
  <c r="T215" i="11"/>
  <c r="BG13" i="18"/>
  <c r="BG14" i="8"/>
  <c r="BH110" i="11"/>
  <c r="BI106" i="11" s="1"/>
  <c r="BH76" i="11"/>
  <c r="BI72" i="11" s="1"/>
  <c r="BH14" i="11"/>
  <c r="BI379" i="11"/>
  <c r="T385" i="11"/>
  <c r="BI320" i="11"/>
  <c r="BJ316" i="11" s="1"/>
  <c r="BI311" i="11"/>
  <c r="T317" i="11"/>
  <c r="BH87" i="18"/>
  <c r="BG93" i="18"/>
  <c r="BI73" i="11"/>
  <c r="T79" i="11"/>
  <c r="BH71" i="18"/>
  <c r="BH72" i="18"/>
  <c r="BH77" i="18"/>
  <c r="BH42" i="11"/>
  <c r="BI38" i="11" s="1"/>
  <c r="AX34" i="9"/>
  <c r="BG13" i="6"/>
  <c r="BJ115" i="11"/>
  <c r="BJ404" i="11"/>
  <c r="BJ81" i="11"/>
  <c r="BJ47" i="11"/>
  <c r="BJ302" i="11"/>
  <c r="BI150" i="11"/>
  <c r="BJ146" i="11" s="1"/>
  <c r="BI141" i="11"/>
  <c r="T147" i="11"/>
  <c r="BH84" i="18"/>
  <c r="BF27" i="18"/>
  <c r="S28" i="18"/>
  <c r="S27" i="18" s="1"/>
  <c r="BF45" i="7"/>
  <c r="BH74" i="18"/>
  <c r="BI430" i="11"/>
  <c r="T436" i="11"/>
  <c r="BI56" i="11"/>
  <c r="BI65" i="11"/>
  <c r="BJ61" i="11" s="1"/>
  <c r="T62" i="11"/>
  <c r="BH127" i="11"/>
  <c r="BI123" i="11" s="1"/>
  <c r="BH161" i="11"/>
  <c r="BI157" i="11" s="1"/>
  <c r="BH70" i="18"/>
  <c r="AM34" i="8"/>
  <c r="AM30" i="19"/>
  <c r="BH69" i="18"/>
  <c r="BH81" i="18"/>
  <c r="BH73" i="18"/>
  <c r="BJ200" i="11"/>
  <c r="BJ217" i="11"/>
  <c r="BJ98" i="11"/>
  <c r="BJ387" i="11"/>
  <c r="BH83" i="18"/>
  <c r="BA73" i="20"/>
  <c r="BA51" i="7" s="1"/>
  <c r="BA72" i="20"/>
  <c r="BA31" i="7" s="1"/>
  <c r="BB54" i="20"/>
  <c r="BB68" i="20" s="1"/>
  <c r="BB67" i="20" s="1"/>
  <c r="BH76" i="18"/>
  <c r="BH93" i="11"/>
  <c r="BI89" i="11" s="1"/>
  <c r="BH59" i="11"/>
  <c r="BI55" i="11" s="1"/>
  <c r="BH88" i="18"/>
  <c r="BI226" i="11"/>
  <c r="T232" i="11"/>
  <c r="BJ166" i="11"/>
  <c r="BH79" i="18"/>
  <c r="BJ234" i="11"/>
  <c r="BJ370" i="11"/>
  <c r="BJ438" i="11"/>
  <c r="BH280" i="11"/>
  <c r="BI276" i="11" s="1"/>
  <c r="AM33" i="20"/>
  <c r="AM34" i="20" s="1"/>
  <c r="AN31" i="20" s="1"/>
  <c r="BH82" i="18"/>
  <c r="BH297" i="11"/>
  <c r="BI293" i="11" s="1"/>
  <c r="BI31" i="11"/>
  <c r="BJ27" i="11" s="1"/>
  <c r="BI22" i="11"/>
  <c r="T28" i="11"/>
  <c r="BH85" i="18"/>
  <c r="BH331" i="11"/>
  <c r="BI327" i="11" s="1"/>
  <c r="BI396" i="11"/>
  <c r="T402" i="11"/>
  <c r="BH365" i="11"/>
  <c r="BI361" i="11" s="1"/>
  <c r="BI269" i="11"/>
  <c r="BJ265" i="11" s="1"/>
  <c r="BI260" i="11"/>
  <c r="T266" i="11"/>
  <c r="BJ421" i="11"/>
  <c r="BJ336" i="11"/>
  <c r="BI167" i="11"/>
  <c r="BJ163" i="11" s="1"/>
  <c r="BI158" i="11"/>
  <c r="T164" i="11"/>
  <c r="BH75" i="18"/>
  <c r="BH78" i="18"/>
  <c r="BH86" i="18"/>
  <c r="BI124" i="11"/>
  <c r="BI133" i="11"/>
  <c r="BJ129" i="11" s="1"/>
  <c r="T130" i="11"/>
  <c r="BJ149" i="11"/>
  <c r="BJ353" i="11"/>
  <c r="BJ319" i="11"/>
  <c r="BG16" i="18"/>
  <c r="AV9" i="9"/>
  <c r="AV10" i="9" s="1"/>
  <c r="BH212" i="11"/>
  <c r="BI208" i="11" s="1"/>
  <c r="AX39" i="9"/>
  <c r="BH90" i="18"/>
  <c r="BI277" i="11"/>
  <c r="T283" i="11"/>
  <c r="BI90" i="11"/>
  <c r="T96" i="11"/>
  <c r="BI175" i="11"/>
  <c r="T181" i="11"/>
  <c r="BI107" i="11"/>
  <c r="T113" i="11"/>
  <c r="BH263" i="11"/>
  <c r="BI259" i="11" s="1"/>
  <c r="BJ64" i="11"/>
  <c r="BI243" i="11"/>
  <c r="T249" i="11"/>
  <c r="BJ183" i="11"/>
  <c r="BJ30" i="11"/>
  <c r="BJ268" i="11"/>
  <c r="BF29" i="6"/>
  <c r="BF43" i="6"/>
  <c r="W29" i="22" s="1"/>
  <c r="BH246" i="11"/>
  <c r="BI242" i="11" s="1"/>
  <c r="BI413" i="11"/>
  <c r="BI422" i="11"/>
  <c r="BJ418" i="11" s="1"/>
  <c r="T419" i="11"/>
  <c r="BI201" i="11"/>
  <c r="BJ197" i="11" s="1"/>
  <c r="BI192" i="11"/>
  <c r="T198" i="11"/>
  <c r="BH348" i="11"/>
  <c r="BI344" i="11" s="1"/>
  <c r="BH68" i="18"/>
  <c r="BH40" i="18"/>
  <c r="BI303" i="11"/>
  <c r="BJ299" i="11" s="1"/>
  <c r="BI294" i="11"/>
  <c r="T300" i="11"/>
  <c r="BI48" i="11"/>
  <c r="BJ44" i="11" s="1"/>
  <c r="BH195" i="11"/>
  <c r="BI191" i="11" s="1"/>
  <c r="T45" i="19" l="1"/>
  <c r="BI32" i="8"/>
  <c r="T32" i="8" s="1"/>
  <c r="T41" i="19"/>
  <c r="CB49" i="9"/>
  <c r="BL40" i="6"/>
  <c r="BL15" i="16"/>
  <c r="BC17" i="9" s="1"/>
  <c r="U18" i="16"/>
  <c r="CK16" i="16"/>
  <c r="BN13" i="17"/>
  <c r="BN12" i="7" s="1"/>
  <c r="BO22" i="17"/>
  <c r="CK41" i="6"/>
  <c r="CL32" i="17"/>
  <c r="CM29" i="17" s="1"/>
  <c r="CM31" i="17" s="1"/>
  <c r="U29" i="16"/>
  <c r="V26" i="16" s="1"/>
  <c r="CL76" i="16"/>
  <c r="CL16" i="16" s="1"/>
  <c r="AC20" i="6"/>
  <c r="BH33" i="8"/>
  <c r="T46" i="19"/>
  <c r="BM31" i="6"/>
  <c r="R36" i="22" s="1"/>
  <c r="E114" i="18"/>
  <c r="F110" i="18" s="1"/>
  <c r="F114" i="18" s="1"/>
  <c r="G110" i="18" s="1"/>
  <c r="G114" i="18" s="1"/>
  <c r="H110" i="18" s="1"/>
  <c r="H114" i="18" s="1"/>
  <c r="I110" i="18" s="1"/>
  <c r="I114" i="18" s="1"/>
  <c r="E16" i="18"/>
  <c r="BM28" i="16"/>
  <c r="BM29" i="16" s="1"/>
  <c r="BJ39" i="19"/>
  <c r="BL13" i="7"/>
  <c r="U14" i="16"/>
  <c r="CM40" i="16"/>
  <c r="T33" i="8"/>
  <c r="BN35" i="6"/>
  <c r="BN31" i="6" s="1"/>
  <c r="R37" i="22" s="1"/>
  <c r="BN14" i="17"/>
  <c r="CA47" i="9"/>
  <c r="CJ20" i="6"/>
  <c r="Q59" i="22" s="1"/>
  <c r="AD22" i="18"/>
  <c r="I22" i="18"/>
  <c r="BH47" i="19"/>
  <c r="AD31" i="18"/>
  <c r="I31" i="18"/>
  <c r="BG17" i="6"/>
  <c r="P30" i="22"/>
  <c r="AX33" i="9"/>
  <c r="AB30" i="22" s="1"/>
  <c r="BH15" i="6"/>
  <c r="BH58" i="20"/>
  <c r="BH66" i="18"/>
  <c r="T252" i="11"/>
  <c r="U248" i="11" s="1"/>
  <c r="BB71" i="20"/>
  <c r="BB24" i="8"/>
  <c r="BJ385" i="11"/>
  <c r="BI431" i="11"/>
  <c r="BI65" i="18"/>
  <c r="BI432" i="11"/>
  <c r="T432" i="11" s="1"/>
  <c r="T430" i="11"/>
  <c r="T150" i="11"/>
  <c r="U146" i="11" s="1"/>
  <c r="T320" i="11"/>
  <c r="U316" i="11" s="1"/>
  <c r="BI40" i="11"/>
  <c r="BI42" i="18"/>
  <c r="BI41" i="11"/>
  <c r="T41" i="11" s="1"/>
  <c r="T39" i="11"/>
  <c r="BI21" i="11"/>
  <c r="BH16" i="11"/>
  <c r="BH24" i="7" s="1"/>
  <c r="BH23" i="7" s="1"/>
  <c r="AY12" i="9" s="1"/>
  <c r="BI48" i="18"/>
  <c r="BI142" i="11"/>
  <c r="T142" i="11" s="1"/>
  <c r="BI143" i="11"/>
  <c r="T141" i="11"/>
  <c r="T82" i="11"/>
  <c r="U78" i="11" s="1"/>
  <c r="BI312" i="11"/>
  <c r="T312" i="11" s="1"/>
  <c r="BI313" i="11"/>
  <c r="T313" i="11" s="1"/>
  <c r="BI58" i="18"/>
  <c r="T311" i="11"/>
  <c r="BJ249" i="11"/>
  <c r="BJ334" i="11"/>
  <c r="BJ337" i="11" s="1"/>
  <c r="BK333" i="11" s="1"/>
  <c r="BI398" i="11"/>
  <c r="T398" i="11" s="1"/>
  <c r="BI397" i="11"/>
  <c r="T397" i="11" s="1"/>
  <c r="BI63" i="18"/>
  <c r="T396" i="11"/>
  <c r="BJ436" i="11"/>
  <c r="BJ130" i="11"/>
  <c r="BJ133" i="11" s="1"/>
  <c r="BK129" i="11" s="1"/>
  <c r="BJ368" i="11"/>
  <c r="BI45" i="18"/>
  <c r="BI92" i="11"/>
  <c r="BI91" i="11"/>
  <c r="T91" i="11" s="1"/>
  <c r="T90" i="11"/>
  <c r="BJ317" i="11"/>
  <c r="BJ320" i="11" s="1"/>
  <c r="BK316" i="11" s="1"/>
  <c r="T269" i="11"/>
  <c r="U265" i="11" s="1"/>
  <c r="BJ96" i="11"/>
  <c r="BI44" i="18"/>
  <c r="BI74" i="11"/>
  <c r="T74" i="11" s="1"/>
  <c r="BI75" i="11"/>
  <c r="T75" i="11" s="1"/>
  <c r="T73" i="11"/>
  <c r="T354" i="11"/>
  <c r="U350" i="11" s="1"/>
  <c r="BJ283" i="11"/>
  <c r="T371" i="11"/>
  <c r="U367" i="11" s="1"/>
  <c r="T439" i="11"/>
  <c r="U435" i="11" s="1"/>
  <c r="T201" i="11"/>
  <c r="U197" i="11" s="1"/>
  <c r="BF44" i="6"/>
  <c r="AW8" i="9"/>
  <c r="BF46" i="6"/>
  <c r="BI54" i="18"/>
  <c r="BI244" i="11"/>
  <c r="T244" i="11" s="1"/>
  <c r="BI245" i="11"/>
  <c r="T245" i="11" s="1"/>
  <c r="T243" i="11"/>
  <c r="T286" i="11"/>
  <c r="U282" i="11" s="1"/>
  <c r="T167" i="11"/>
  <c r="U163" i="11" s="1"/>
  <c r="BI262" i="11"/>
  <c r="T262" i="11" s="1"/>
  <c r="BI261" i="11"/>
  <c r="BI55" i="18"/>
  <c r="T260" i="11"/>
  <c r="BJ232" i="11"/>
  <c r="S45" i="7"/>
  <c r="S44" i="7" s="1"/>
  <c r="BF44" i="7"/>
  <c r="AW15" i="9" s="1"/>
  <c r="BJ402" i="11"/>
  <c r="BG13" i="8"/>
  <c r="BI346" i="11"/>
  <c r="T346" i="11" s="1"/>
  <c r="BI60" i="18"/>
  <c r="BI347" i="11"/>
  <c r="T347" i="11" s="1"/>
  <c r="T345" i="11"/>
  <c r="BI363" i="11"/>
  <c r="BI61" i="18"/>
  <c r="BI364" i="11"/>
  <c r="T364" i="11" s="1"/>
  <c r="T362" i="11"/>
  <c r="BJ79" i="11"/>
  <c r="T99" i="11"/>
  <c r="U95" i="11" s="1"/>
  <c r="BJ62" i="11"/>
  <c r="BJ65" i="11" s="1"/>
  <c r="BK61" i="11" s="1"/>
  <c r="BH67" i="18"/>
  <c r="T422" i="11"/>
  <c r="U418" i="11" s="1"/>
  <c r="BJ266" i="11"/>
  <c r="BJ269" i="11" s="1"/>
  <c r="BK265" i="11" s="1"/>
  <c r="BI56" i="18"/>
  <c r="BI279" i="11"/>
  <c r="T279" i="11" s="1"/>
  <c r="BI278" i="11"/>
  <c r="T278" i="11" s="1"/>
  <c r="T277" i="11"/>
  <c r="BJ351" i="11"/>
  <c r="BI49" i="18"/>
  <c r="BI160" i="11"/>
  <c r="T160" i="11" s="1"/>
  <c r="BI159" i="11"/>
  <c r="T159" i="11" s="1"/>
  <c r="T158" i="11"/>
  <c r="BJ215" i="11"/>
  <c r="BJ218" i="11" s="1"/>
  <c r="BK214" i="11" s="1"/>
  <c r="T388" i="11"/>
  <c r="U384" i="11" s="1"/>
  <c r="S20" i="7"/>
  <c r="S18" i="7" s="1"/>
  <c r="BF18" i="7"/>
  <c r="AW13" i="9" s="1"/>
  <c r="T116" i="11"/>
  <c r="U112" i="11" s="1"/>
  <c r="BJ300" i="11"/>
  <c r="BJ303" i="11" s="1"/>
  <c r="BK299" i="11" s="1"/>
  <c r="BG19" i="18"/>
  <c r="BH39" i="18"/>
  <c r="BG28" i="18"/>
  <c r="BI62" i="18"/>
  <c r="BI380" i="11"/>
  <c r="T380" i="11" s="1"/>
  <c r="BI381" i="11"/>
  <c r="T381" i="11" s="1"/>
  <c r="T379" i="11"/>
  <c r="T218" i="11"/>
  <c r="U214" i="11" s="1"/>
  <c r="T337" i="11"/>
  <c r="U333" i="11" s="1"/>
  <c r="S29" i="6"/>
  <c r="S43" i="6"/>
  <c r="BI57" i="18"/>
  <c r="BI295" i="11"/>
  <c r="T295" i="11" s="1"/>
  <c r="BI296" i="11"/>
  <c r="T296" i="11" s="1"/>
  <c r="T294" i="11"/>
  <c r="T124" i="11"/>
  <c r="T135" i="11" s="1"/>
  <c r="BI126" i="11"/>
  <c r="T126" i="11" s="1"/>
  <c r="BI47" i="18"/>
  <c r="BI125" i="11"/>
  <c r="BI228" i="11"/>
  <c r="T228" i="11" s="1"/>
  <c r="BI227" i="11"/>
  <c r="T227" i="11" s="1"/>
  <c r="BI53" i="18"/>
  <c r="T226" i="11"/>
  <c r="T48" i="11"/>
  <c r="U44" i="11" s="1"/>
  <c r="BI51" i="18"/>
  <c r="BI193" i="11"/>
  <c r="T193" i="11" s="1"/>
  <c r="BI194" i="11"/>
  <c r="T194" i="11" s="1"/>
  <c r="T192" i="11"/>
  <c r="BJ419" i="11"/>
  <c r="BJ422" i="11" s="1"/>
  <c r="BK418" i="11" s="1"/>
  <c r="BI414" i="11"/>
  <c r="T414" i="11" s="1"/>
  <c r="BI64" i="18"/>
  <c r="BI415" i="11"/>
  <c r="T415" i="11" s="1"/>
  <c r="T413" i="11"/>
  <c r="BJ28" i="11"/>
  <c r="BI46" i="18"/>
  <c r="BI108" i="11"/>
  <c r="T108" i="11" s="1"/>
  <c r="BI109" i="11"/>
  <c r="T109" i="11" s="1"/>
  <c r="T107" i="11"/>
  <c r="BJ147" i="11"/>
  <c r="T31" i="11"/>
  <c r="U27" i="11" s="1"/>
  <c r="AN27" i="19"/>
  <c r="AM41" i="7"/>
  <c r="T65" i="11"/>
  <c r="U61" i="11" s="1"/>
  <c r="BJ113" i="11"/>
  <c r="BI52" i="18"/>
  <c r="BI210" i="11"/>
  <c r="T210" i="11" s="1"/>
  <c r="BI211" i="11"/>
  <c r="T211" i="11" s="1"/>
  <c r="T209" i="11"/>
  <c r="BI330" i="11"/>
  <c r="T330" i="11" s="1"/>
  <c r="BI59" i="18"/>
  <c r="BI329" i="11"/>
  <c r="T329" i="11" s="1"/>
  <c r="T328" i="11"/>
  <c r="AM53" i="6"/>
  <c r="T10" i="22" s="1"/>
  <c r="AM29" i="20"/>
  <c r="T133" i="11"/>
  <c r="U129" i="11" s="1"/>
  <c r="BJ198" i="11"/>
  <c r="BJ45" i="11"/>
  <c r="BH14" i="6"/>
  <c r="T184" i="11"/>
  <c r="U180" i="11" s="1"/>
  <c r="BI24" i="11"/>
  <c r="BI13" i="11"/>
  <c r="BI41" i="18"/>
  <c r="BI23" i="11"/>
  <c r="T22" i="11"/>
  <c r="BJ164" i="11"/>
  <c r="BJ167" i="11" s="1"/>
  <c r="BK163" i="11" s="1"/>
  <c r="T303" i="11"/>
  <c r="U299" i="11" s="1"/>
  <c r="BJ181" i="11"/>
  <c r="BI176" i="11"/>
  <c r="T176" i="11" s="1"/>
  <c r="BI50" i="18"/>
  <c r="BI177" i="11"/>
  <c r="T177" i="11" s="1"/>
  <c r="T175" i="11"/>
  <c r="T405" i="11"/>
  <c r="U401" i="11" s="1"/>
  <c r="T235" i="11"/>
  <c r="U231" i="11" s="1"/>
  <c r="AM31" i="8"/>
  <c r="AM40" i="8" s="1"/>
  <c r="AM41" i="8" s="1"/>
  <c r="AM78" i="19"/>
  <c r="BI58" i="11"/>
  <c r="T58" i="11" s="1"/>
  <c r="BI43" i="18"/>
  <c r="BI57" i="11"/>
  <c r="T57" i="11" s="1"/>
  <c r="T56" i="11"/>
  <c r="BG18" i="6"/>
  <c r="BG28" i="6"/>
  <c r="J30" i="22" s="1"/>
  <c r="BK182" i="11"/>
  <c r="BK131" i="11"/>
  <c r="BK318" i="11"/>
  <c r="BK420" i="11"/>
  <c r="BK386" i="11"/>
  <c r="BK284" i="11"/>
  <c r="BK369" i="11"/>
  <c r="BK29" i="11"/>
  <c r="BK403" i="11"/>
  <c r="BK199" i="11"/>
  <c r="BK63" i="11"/>
  <c r="BK352" i="11"/>
  <c r="BK250" i="11"/>
  <c r="BK97" i="11"/>
  <c r="BK437" i="11"/>
  <c r="BK335" i="11"/>
  <c r="BK46" i="11"/>
  <c r="BK165" i="11"/>
  <c r="BK267" i="11"/>
  <c r="BK301" i="11"/>
  <c r="BK216" i="11"/>
  <c r="BK148" i="11"/>
  <c r="BK233" i="11"/>
  <c r="BK114" i="11"/>
  <c r="BK80" i="11"/>
  <c r="BI399" i="11" l="1"/>
  <c r="BJ395" i="11" s="1"/>
  <c r="BI44" i="19"/>
  <c r="BI47" i="19" s="1"/>
  <c r="BH40" i="7"/>
  <c r="CM17" i="16"/>
  <c r="AD40" i="16"/>
  <c r="CL77" i="16"/>
  <c r="CM74" i="16" s="1"/>
  <c r="CL22" i="6"/>
  <c r="U15" i="16"/>
  <c r="U13" i="7"/>
  <c r="BC18" i="9"/>
  <c r="BC50" i="9"/>
  <c r="BC41" i="9" s="1"/>
  <c r="AC35" i="22" s="1"/>
  <c r="BL37" i="6"/>
  <c r="S35" i="22" s="1"/>
  <c r="U40" i="6"/>
  <c r="CM32" i="17"/>
  <c r="CM17" i="17"/>
  <c r="AD31" i="17"/>
  <c r="BJ59" i="19"/>
  <c r="BJ60" i="19" s="1"/>
  <c r="BJ41" i="19" s="1"/>
  <c r="BJ45" i="19"/>
  <c r="BJ42" i="19"/>
  <c r="BN26" i="16"/>
  <c r="BM14" i="16"/>
  <c r="BM13" i="7" s="1"/>
  <c r="BM18" i="16"/>
  <c r="BO24" i="17"/>
  <c r="T42" i="19"/>
  <c r="U39" i="19" s="1"/>
  <c r="T47" i="19"/>
  <c r="U44" i="19" s="1"/>
  <c r="CM41" i="16"/>
  <c r="CK22" i="6"/>
  <c r="BI280" i="11"/>
  <c r="BJ276" i="11" s="1"/>
  <c r="BI382" i="11"/>
  <c r="BJ378" i="11" s="1"/>
  <c r="BH93" i="18"/>
  <c r="BH19" i="18" s="1"/>
  <c r="BF47" i="6"/>
  <c r="H29" i="22"/>
  <c r="BI76" i="11"/>
  <c r="BJ72" i="11" s="1"/>
  <c r="BI246" i="11"/>
  <c r="BJ242" i="11" s="1"/>
  <c r="BK132" i="11"/>
  <c r="BJ175" i="11"/>
  <c r="BJ184" i="11"/>
  <c r="BK180" i="11" s="1"/>
  <c r="BK268" i="11"/>
  <c r="BK115" i="11"/>
  <c r="BK421" i="11"/>
  <c r="BI77" i="18"/>
  <c r="T77" i="18" s="1"/>
  <c r="T50" i="18"/>
  <c r="BK234" i="11"/>
  <c r="BK251" i="11"/>
  <c r="BK319" i="11"/>
  <c r="AM71" i="19"/>
  <c r="AN39" i="8"/>
  <c r="AM17" i="7"/>
  <c r="BI14" i="11"/>
  <c r="T23" i="11"/>
  <c r="BJ192" i="11"/>
  <c r="BI86" i="18"/>
  <c r="T86" i="18" s="1"/>
  <c r="T59" i="18"/>
  <c r="BI73" i="18"/>
  <c r="T73" i="18" s="1"/>
  <c r="T46" i="18"/>
  <c r="T203" i="11"/>
  <c r="T195" i="11"/>
  <c r="U191" i="11" s="1"/>
  <c r="BI127" i="11"/>
  <c r="BJ123" i="11" s="1"/>
  <c r="T125" i="11"/>
  <c r="T127" i="11" s="1"/>
  <c r="U123" i="11" s="1"/>
  <c r="BI89" i="18"/>
  <c r="T89" i="18" s="1"/>
  <c r="T62" i="18"/>
  <c r="BI76" i="18"/>
  <c r="T76" i="18" s="1"/>
  <c r="T49" i="18"/>
  <c r="BI87" i="18"/>
  <c r="T87" i="18" s="1"/>
  <c r="T60" i="18"/>
  <c r="BI161" i="11"/>
  <c r="BJ157" i="11" s="1"/>
  <c r="BJ90" i="11"/>
  <c r="BJ99" i="11"/>
  <c r="BK95" i="11" s="1"/>
  <c r="BI25" i="11"/>
  <c r="T441" i="11"/>
  <c r="BJ371" i="11"/>
  <c r="BK367" i="11" s="1"/>
  <c r="BJ362" i="11"/>
  <c r="T50" i="11"/>
  <c r="BK217" i="11"/>
  <c r="BJ354" i="11"/>
  <c r="BK350" i="11" s="1"/>
  <c r="BJ345" i="11"/>
  <c r="BJ235" i="11"/>
  <c r="BK231" i="11" s="1"/>
  <c r="BJ226" i="11"/>
  <c r="BI297" i="11"/>
  <c r="BJ293" i="11" s="1"/>
  <c r="BI92" i="18"/>
  <c r="T92" i="18" s="1"/>
  <c r="T65" i="18"/>
  <c r="BI40" i="18"/>
  <c r="T40" i="18" s="1"/>
  <c r="BI68" i="18"/>
  <c r="T41" i="18"/>
  <c r="AN33" i="19"/>
  <c r="S44" i="6"/>
  <c r="S46" i="6"/>
  <c r="S47" i="6" s="1"/>
  <c r="BG27" i="18"/>
  <c r="BG45" i="7"/>
  <c r="BG44" i="7" s="1"/>
  <c r="AX15" i="9" s="1"/>
  <c r="BK302" i="11"/>
  <c r="BK200" i="11"/>
  <c r="BI15" i="11"/>
  <c r="T24" i="11"/>
  <c r="AY34" i="9"/>
  <c r="BH13" i="6"/>
  <c r="T424" i="11"/>
  <c r="T416" i="11"/>
  <c r="U412" i="11" s="1"/>
  <c r="BI78" i="18"/>
  <c r="T78" i="18" s="1"/>
  <c r="T51" i="18"/>
  <c r="BG18" i="18"/>
  <c r="BG20" i="7"/>
  <c r="BG18" i="7" s="1"/>
  <c r="AX13" i="9" s="1"/>
  <c r="BI212" i="11"/>
  <c r="BJ208" i="11" s="1"/>
  <c r="BH13" i="18"/>
  <c r="BH14" i="8"/>
  <c r="T373" i="11"/>
  <c r="BI331" i="11"/>
  <c r="BJ327" i="11" s="1"/>
  <c r="T84" i="11"/>
  <c r="T76" i="11"/>
  <c r="U72" i="11" s="1"/>
  <c r="BJ328" i="11"/>
  <c r="BI69" i="18"/>
  <c r="T69" i="18" s="1"/>
  <c r="T42" i="18"/>
  <c r="BI433" i="11"/>
  <c r="BJ429" i="11" s="1"/>
  <c r="T431" i="11"/>
  <c r="T433" i="11" s="1"/>
  <c r="U429" i="11" s="1"/>
  <c r="BK149" i="11"/>
  <c r="AN23" i="20"/>
  <c r="AM30" i="7"/>
  <c r="AM28" i="7" s="1"/>
  <c r="AD14" i="9" s="1"/>
  <c r="AM50" i="7"/>
  <c r="AM48" i="7" s="1"/>
  <c r="AD16" i="9" s="1"/>
  <c r="T305" i="11"/>
  <c r="T297" i="11"/>
  <c r="U293" i="11" s="1"/>
  <c r="BJ209" i="11"/>
  <c r="T288" i="11"/>
  <c r="T280" i="11"/>
  <c r="U276" i="11" s="1"/>
  <c r="T271" i="11"/>
  <c r="T254" i="11"/>
  <c r="T246" i="11"/>
  <c r="U242" i="11" s="1"/>
  <c r="T152" i="11"/>
  <c r="BI42" i="11"/>
  <c r="BJ38" i="11" s="1"/>
  <c r="T40" i="11"/>
  <c r="BH16" i="18"/>
  <c r="BK64" i="11"/>
  <c r="T67" i="11"/>
  <c r="T59" i="11"/>
  <c r="U55" i="11" s="1"/>
  <c r="BI79" i="18"/>
  <c r="T79" i="18" s="1"/>
  <c r="T52" i="18"/>
  <c r="BJ141" i="11"/>
  <c r="BI91" i="18"/>
  <c r="T91" i="18" s="1"/>
  <c r="T64" i="18"/>
  <c r="BJ294" i="11"/>
  <c r="BI195" i="11"/>
  <c r="BJ191" i="11" s="1"/>
  <c r="BJ56" i="11"/>
  <c r="BI88" i="18"/>
  <c r="T88" i="18" s="1"/>
  <c r="T61" i="18"/>
  <c r="BI82" i="18"/>
  <c r="T82" i="18" s="1"/>
  <c r="T55" i="18"/>
  <c r="BJ311" i="11"/>
  <c r="BJ124" i="11"/>
  <c r="BI314" i="11"/>
  <c r="BJ310" i="11" s="1"/>
  <c r="BI144" i="11"/>
  <c r="BJ140" i="11" s="1"/>
  <c r="T143" i="11"/>
  <c r="BI74" i="18"/>
  <c r="T74" i="18" s="1"/>
  <c r="T47" i="18"/>
  <c r="BK183" i="11"/>
  <c r="BK404" i="11"/>
  <c r="BK47" i="11"/>
  <c r="T237" i="11"/>
  <c r="T229" i="11"/>
  <c r="U225" i="11" s="1"/>
  <c r="BJ201" i="11"/>
  <c r="BK197" i="11" s="1"/>
  <c r="BI365" i="11"/>
  <c r="BJ361" i="11" s="1"/>
  <c r="T363" i="11"/>
  <c r="T365" i="11" s="1"/>
  <c r="U361" i="11" s="1"/>
  <c r="BI263" i="11"/>
  <c r="BJ259" i="11" s="1"/>
  <c r="T261" i="11"/>
  <c r="T263" i="11" s="1"/>
  <c r="U259" i="11" s="1"/>
  <c r="BI71" i="18"/>
  <c r="T71" i="18" s="1"/>
  <c r="T44" i="18"/>
  <c r="T101" i="11"/>
  <c r="BJ379" i="11"/>
  <c r="BJ388" i="11"/>
  <c r="BK384" i="11" s="1"/>
  <c r="BK353" i="11"/>
  <c r="BG43" i="6"/>
  <c r="W30" i="22" s="1"/>
  <c r="BG29" i="6"/>
  <c r="T220" i="11"/>
  <c r="T212" i="11"/>
  <c r="U208" i="11" s="1"/>
  <c r="BK166" i="11"/>
  <c r="BK81" i="11"/>
  <c r="BK285" i="11"/>
  <c r="T186" i="11"/>
  <c r="T178" i="11"/>
  <c r="U174" i="11" s="1"/>
  <c r="BJ39" i="11"/>
  <c r="AM56" i="6"/>
  <c r="I10" i="22" s="1"/>
  <c r="AM54" i="6"/>
  <c r="BJ116" i="11"/>
  <c r="BK112" i="11" s="1"/>
  <c r="BJ107" i="11"/>
  <c r="T118" i="11"/>
  <c r="T110" i="11"/>
  <c r="U106" i="11" s="1"/>
  <c r="BI348" i="11"/>
  <c r="BJ344" i="11" s="1"/>
  <c r="BI80" i="18"/>
  <c r="T80" i="18" s="1"/>
  <c r="T53" i="18"/>
  <c r="BI84" i="18"/>
  <c r="T84" i="18" s="1"/>
  <c r="T57" i="18"/>
  <c r="T390" i="11"/>
  <c r="T382" i="11"/>
  <c r="U378" i="11" s="1"/>
  <c r="BI59" i="11"/>
  <c r="BJ55" i="11" s="1"/>
  <c r="T169" i="11"/>
  <c r="T161" i="11"/>
  <c r="U157" i="11" s="1"/>
  <c r="BI83" i="18"/>
  <c r="T83" i="18" s="1"/>
  <c r="T56" i="18"/>
  <c r="BJ405" i="11"/>
  <c r="BK401" i="11" s="1"/>
  <c r="BJ396" i="11"/>
  <c r="BI81" i="18"/>
  <c r="T81" i="18" s="1"/>
  <c r="T54" i="18"/>
  <c r="BJ150" i="11"/>
  <c r="BK146" i="11" s="1"/>
  <c r="BJ430" i="11"/>
  <c r="BJ439" i="11"/>
  <c r="BK435" i="11" s="1"/>
  <c r="BJ252" i="11"/>
  <c r="BK248" i="11" s="1"/>
  <c r="BJ243" i="11"/>
  <c r="BI75" i="18"/>
  <c r="T75" i="18" s="1"/>
  <c r="T48" i="18"/>
  <c r="AY39" i="9"/>
  <c r="BJ73" i="11"/>
  <c r="BJ82" i="11"/>
  <c r="BK78" i="11" s="1"/>
  <c r="BK30" i="11"/>
  <c r="BK370" i="11"/>
  <c r="BI70" i="18"/>
  <c r="T70" i="18" s="1"/>
  <c r="T43" i="18"/>
  <c r="BK336" i="11"/>
  <c r="BJ158" i="11"/>
  <c r="BJ48" i="11"/>
  <c r="BK44" i="11" s="1"/>
  <c r="BK438" i="11"/>
  <c r="BK387" i="11"/>
  <c r="BI229" i="11"/>
  <c r="BJ225" i="11" s="1"/>
  <c r="T339" i="11"/>
  <c r="T331" i="11"/>
  <c r="U327" i="11" s="1"/>
  <c r="T356" i="11"/>
  <c r="T348" i="11"/>
  <c r="U344" i="11" s="1"/>
  <c r="BJ286" i="11"/>
  <c r="BK282" i="11" s="1"/>
  <c r="BJ277" i="11"/>
  <c r="BI93" i="11"/>
  <c r="BJ89" i="11" s="1"/>
  <c r="T92" i="11"/>
  <c r="T93" i="11" s="1"/>
  <c r="U89" i="11" s="1"/>
  <c r="T407" i="11"/>
  <c r="T399" i="11"/>
  <c r="U395" i="11" s="1"/>
  <c r="T322" i="11"/>
  <c r="T314" i="11"/>
  <c r="U310" i="11" s="1"/>
  <c r="BB21" i="8"/>
  <c r="BB11" i="8" s="1"/>
  <c r="BI178" i="11"/>
  <c r="BJ174" i="11" s="1"/>
  <c r="BI59" i="20"/>
  <c r="T13" i="11"/>
  <c r="BJ31" i="11"/>
  <c r="BK27" i="11" s="1"/>
  <c r="BJ22" i="11"/>
  <c r="BK98" i="11"/>
  <c r="T33" i="11"/>
  <c r="BJ413" i="11"/>
  <c r="BJ260" i="11"/>
  <c r="BI110" i="11"/>
  <c r="BJ106" i="11" s="1"/>
  <c r="AW9" i="9"/>
  <c r="AW10" i="9" s="1"/>
  <c r="BI72" i="18"/>
  <c r="T72" i="18" s="1"/>
  <c r="T45" i="18"/>
  <c r="BI90" i="18"/>
  <c r="T90" i="18" s="1"/>
  <c r="T63" i="18"/>
  <c r="BI85" i="18"/>
  <c r="T85" i="18" s="1"/>
  <c r="T58" i="18"/>
  <c r="BC54" i="20"/>
  <c r="BC68" i="20" s="1"/>
  <c r="BC67" i="20" s="1"/>
  <c r="BB73" i="20"/>
  <c r="BB51" i="7" s="1"/>
  <c r="BB72" i="20"/>
  <c r="BB31" i="7" s="1"/>
  <c r="BI416" i="11"/>
  <c r="BJ412" i="11" s="1"/>
  <c r="BH28" i="18" l="1"/>
  <c r="BI39" i="18"/>
  <c r="BO16" i="17"/>
  <c r="V24" i="17"/>
  <c r="CM41" i="6"/>
  <c r="AD41" i="6" s="1"/>
  <c r="AD17" i="17"/>
  <c r="BM40" i="6"/>
  <c r="BM15" i="16"/>
  <c r="BD17" i="9" s="1"/>
  <c r="BD18" i="9" s="1"/>
  <c r="U37" i="6"/>
  <c r="CC47" i="9"/>
  <c r="CL20" i="6"/>
  <c r="Q61" i="22" s="1"/>
  <c r="CB47" i="9"/>
  <c r="CK20" i="6"/>
  <c r="Q60" i="22" s="1"/>
  <c r="BN28" i="16"/>
  <c r="BN29" i="16"/>
  <c r="CM76" i="16"/>
  <c r="CM77" i="16" s="1"/>
  <c r="BK39" i="19"/>
  <c r="I40" i="16"/>
  <c r="I41" i="16" s="1"/>
  <c r="AD41" i="16"/>
  <c r="BJ46" i="19"/>
  <c r="CM34" i="6"/>
  <c r="AD17" i="16"/>
  <c r="BJ32" i="8"/>
  <c r="BJ44" i="19"/>
  <c r="BI40" i="7"/>
  <c r="T40" i="7" s="1"/>
  <c r="BO25" i="17"/>
  <c r="F31" i="17"/>
  <c r="F32" i="17" s="1"/>
  <c r="G29" i="17" s="1"/>
  <c r="G32" i="17" s="1"/>
  <c r="H29" i="17" s="1"/>
  <c r="H32" i="17" s="1"/>
  <c r="I29" i="17" s="1"/>
  <c r="I31" i="17"/>
  <c r="AD32" i="17"/>
  <c r="BH17" i="6"/>
  <c r="BH18" i="6" s="1"/>
  <c r="P31" i="22"/>
  <c r="BC71" i="20"/>
  <c r="BC24" i="8"/>
  <c r="R67" i="20"/>
  <c r="BK334" i="11"/>
  <c r="BJ109" i="11"/>
  <c r="BJ108" i="11"/>
  <c r="BJ46" i="18"/>
  <c r="BJ211" i="11"/>
  <c r="BJ52" i="18"/>
  <c r="BJ210" i="11"/>
  <c r="BH13" i="8"/>
  <c r="BK113" i="11"/>
  <c r="BK116" i="11" s="1"/>
  <c r="BL112" i="11" s="1"/>
  <c r="BK96" i="11"/>
  <c r="BJ56" i="18"/>
  <c r="BJ278" i="11"/>
  <c r="BJ279" i="11"/>
  <c r="BJ44" i="18"/>
  <c r="BJ74" i="11"/>
  <c r="BJ75" i="11"/>
  <c r="BK283" i="11"/>
  <c r="BK402" i="11"/>
  <c r="BK300" i="11"/>
  <c r="BI67" i="18"/>
  <c r="T68" i="18"/>
  <c r="BI14" i="6"/>
  <c r="T14" i="11"/>
  <c r="BK249" i="11"/>
  <c r="BK252" i="11" s="1"/>
  <c r="BL248" i="11" s="1"/>
  <c r="BK266" i="11"/>
  <c r="BK79" i="11"/>
  <c r="BG44" i="6"/>
  <c r="BG46" i="6"/>
  <c r="AX8" i="9"/>
  <c r="T144" i="11"/>
  <c r="U140" i="11" s="1"/>
  <c r="BK147" i="11"/>
  <c r="BK150" i="11" s="1"/>
  <c r="BL146" i="11" s="1"/>
  <c r="BJ60" i="18"/>
  <c r="BJ347" i="11"/>
  <c r="BJ346" i="11"/>
  <c r="BK232" i="11"/>
  <c r="BK235" i="11" s="1"/>
  <c r="BL231" i="11" s="1"/>
  <c r="BJ41" i="18"/>
  <c r="BJ23" i="11"/>
  <c r="BJ24" i="11"/>
  <c r="BJ13" i="11"/>
  <c r="BK436" i="11"/>
  <c r="AM57" i="6"/>
  <c r="AM21" i="19"/>
  <c r="BK181" i="11"/>
  <c r="BK184" i="11" s="1"/>
  <c r="BL180" i="11" s="1"/>
  <c r="BJ47" i="18"/>
  <c r="BJ126" i="11"/>
  <c r="BJ125" i="11"/>
  <c r="BJ364" i="11"/>
  <c r="BJ363" i="11"/>
  <c r="BJ61" i="18"/>
  <c r="BJ21" i="11"/>
  <c r="BI16" i="11"/>
  <c r="BI24" i="7" s="1"/>
  <c r="AM33" i="7"/>
  <c r="BJ432" i="11"/>
  <c r="BJ65" i="18"/>
  <c r="BJ431" i="11"/>
  <c r="BJ64" i="18"/>
  <c r="BJ415" i="11"/>
  <c r="BJ414" i="11"/>
  <c r="BK368" i="11"/>
  <c r="BK371" i="11" s="1"/>
  <c r="BL367" i="11" s="1"/>
  <c r="BK164" i="11"/>
  <c r="BK351" i="11"/>
  <c r="BJ43" i="18"/>
  <c r="BJ58" i="11"/>
  <c r="BJ57" i="11"/>
  <c r="BJ48" i="18"/>
  <c r="BJ142" i="11"/>
  <c r="BJ143" i="11"/>
  <c r="AY33" i="9"/>
  <c r="AB31" i="22" s="1"/>
  <c r="BK215" i="11"/>
  <c r="BJ50" i="18"/>
  <c r="BJ177" i="11"/>
  <c r="BJ176" i="11"/>
  <c r="BK385" i="11"/>
  <c r="BK388" i="11" s="1"/>
  <c r="BL384" i="11" s="1"/>
  <c r="BI58" i="20"/>
  <c r="T58" i="20" s="1"/>
  <c r="BI66" i="18"/>
  <c r="T59" i="20"/>
  <c r="BJ49" i="18"/>
  <c r="BJ160" i="11"/>
  <c r="BJ159" i="11"/>
  <c r="BI15" i="6"/>
  <c r="T15" i="11"/>
  <c r="BJ40" i="11"/>
  <c r="BJ41" i="11"/>
  <c r="BJ42" i="18"/>
  <c r="BH18" i="18"/>
  <c r="BH20" i="7"/>
  <c r="BH18" i="7" s="1"/>
  <c r="AY13" i="9" s="1"/>
  <c r="BK62" i="11"/>
  <c r="AD11" i="9"/>
  <c r="AD19" i="9" s="1"/>
  <c r="AA10" i="22" s="1"/>
  <c r="AN34" i="19"/>
  <c r="AN35" i="19" s="1"/>
  <c r="AO32" i="19" s="1"/>
  <c r="AN49" i="6"/>
  <c r="U11" i="22" s="1"/>
  <c r="M33" i="19"/>
  <c r="T42" i="11"/>
  <c r="U38" i="11" s="1"/>
  <c r="BJ193" i="11"/>
  <c r="BJ194" i="11"/>
  <c r="BJ51" i="18"/>
  <c r="BK419" i="11"/>
  <c r="BK130" i="11"/>
  <c r="BJ58" i="18"/>
  <c r="BJ313" i="11"/>
  <c r="BJ312" i="11"/>
  <c r="T25" i="11"/>
  <c r="U21" i="11" s="1"/>
  <c r="BK28" i="11"/>
  <c r="BJ245" i="11"/>
  <c r="BJ54" i="18"/>
  <c r="BJ244" i="11"/>
  <c r="BH27" i="18"/>
  <c r="BH45" i="7"/>
  <c r="BH44" i="7" s="1"/>
  <c r="AY15" i="9" s="1"/>
  <c r="BJ62" i="18"/>
  <c r="BJ381" i="11"/>
  <c r="BJ380" i="11"/>
  <c r="BJ262" i="11"/>
  <c r="BJ261" i="11"/>
  <c r="BJ55" i="18"/>
  <c r="BJ63" i="18"/>
  <c r="BJ398" i="11"/>
  <c r="BJ397" i="11"/>
  <c r="BK45" i="11"/>
  <c r="BK48" i="11" s="1"/>
  <c r="BL44" i="11" s="1"/>
  <c r="BJ295" i="11"/>
  <c r="BJ296" i="11"/>
  <c r="BJ57" i="18"/>
  <c r="BJ330" i="11"/>
  <c r="BJ329" i="11"/>
  <c r="BJ59" i="18"/>
  <c r="BK198" i="11"/>
  <c r="BK201" i="11" s="1"/>
  <c r="BL197" i="11" s="1"/>
  <c r="BJ53" i="18"/>
  <c r="BJ228" i="11"/>
  <c r="BJ227" i="11"/>
  <c r="BJ45" i="18"/>
  <c r="BJ92" i="11"/>
  <c r="BJ91" i="11"/>
  <c r="BK317" i="11"/>
  <c r="BL80" i="11"/>
  <c r="BL114" i="11"/>
  <c r="BL97" i="11"/>
  <c r="BL63" i="11"/>
  <c r="BL267" i="11"/>
  <c r="BL352" i="11"/>
  <c r="BL420" i="11"/>
  <c r="BL165" i="11"/>
  <c r="BL403" i="11"/>
  <c r="BL301" i="11"/>
  <c r="BL386" i="11"/>
  <c r="BL29" i="11"/>
  <c r="BL131" i="11"/>
  <c r="BL199" i="11"/>
  <c r="BL46" i="11"/>
  <c r="BL335" i="11"/>
  <c r="BL437" i="11"/>
  <c r="BL318" i="11"/>
  <c r="BL148" i="11"/>
  <c r="BL216" i="11"/>
  <c r="BL369" i="11"/>
  <c r="BL250" i="11"/>
  <c r="BL284" i="11"/>
  <c r="BL182" i="11"/>
  <c r="BL233" i="11"/>
  <c r="I32" i="17" l="1"/>
  <c r="BH28" i="6"/>
  <c r="J31" i="22" s="1"/>
  <c r="BJ229" i="11"/>
  <c r="BK225" i="11" s="1"/>
  <c r="BK59" i="19"/>
  <c r="BK60" i="19" s="1"/>
  <c r="BK41" i="19" s="1"/>
  <c r="BK42" i="19" s="1"/>
  <c r="BK45" i="19"/>
  <c r="F17" i="16"/>
  <c r="G17" i="16"/>
  <c r="H17" i="16"/>
  <c r="I17" i="16"/>
  <c r="CM16" i="16"/>
  <c r="AD76" i="16"/>
  <c r="BJ76" i="11"/>
  <c r="BK72" i="11" s="1"/>
  <c r="CD49" i="9"/>
  <c r="AD34" i="6"/>
  <c r="BO26" i="16"/>
  <c r="BN14" i="16"/>
  <c r="BN13" i="7" s="1"/>
  <c r="BN18" i="16"/>
  <c r="BD50" i="9"/>
  <c r="BD41" i="9" s="1"/>
  <c r="AC36" i="22" s="1"/>
  <c r="BM37" i="6"/>
  <c r="S36" i="22" s="1"/>
  <c r="BJ33" i="8"/>
  <c r="F17" i="17"/>
  <c r="H17" i="17"/>
  <c r="I17" i="17"/>
  <c r="BJ25" i="11"/>
  <c r="BK21" i="11" s="1"/>
  <c r="BO13" i="17"/>
  <c r="BP22" i="17"/>
  <c r="BP24" i="17" s="1"/>
  <c r="F41" i="6"/>
  <c r="F37" i="6" s="1"/>
  <c r="G41" i="6"/>
  <c r="H41" i="6"/>
  <c r="I41" i="6"/>
  <c r="G24" i="17"/>
  <c r="G25" i="17" s="1"/>
  <c r="H22" i="17" s="1"/>
  <c r="V25" i="17"/>
  <c r="W22" i="17" s="1"/>
  <c r="BJ47" i="19"/>
  <c r="BO14" i="17"/>
  <c r="V14" i="17" s="1"/>
  <c r="BO35" i="6"/>
  <c r="V16" i="17"/>
  <c r="BJ280" i="11"/>
  <c r="BK276" i="11" s="1"/>
  <c r="BJ416" i="11"/>
  <c r="BK412" i="11" s="1"/>
  <c r="BJ297" i="11"/>
  <c r="BK293" i="11" s="1"/>
  <c r="BJ110" i="11"/>
  <c r="BK106" i="11" s="1"/>
  <c r="BJ93" i="11"/>
  <c r="BK89" i="11" s="1"/>
  <c r="BJ348" i="11"/>
  <c r="BK344" i="11" s="1"/>
  <c r="BJ365" i="11"/>
  <c r="BK361" i="11" s="1"/>
  <c r="BJ144" i="11"/>
  <c r="BK140" i="11" s="1"/>
  <c r="BJ433" i="11"/>
  <c r="BK429" i="11" s="1"/>
  <c r="BJ195" i="11"/>
  <c r="BK191" i="11" s="1"/>
  <c r="BJ59" i="11"/>
  <c r="BK55" i="11" s="1"/>
  <c r="BJ127" i="11"/>
  <c r="BK123" i="11" s="1"/>
  <c r="BJ161" i="11"/>
  <c r="BK157" i="11" s="1"/>
  <c r="BJ263" i="11"/>
  <c r="BK259" i="11" s="1"/>
  <c r="BG47" i="6"/>
  <c r="H30" i="22"/>
  <c r="BJ331" i="11"/>
  <c r="BK327" i="11" s="1"/>
  <c r="BJ246" i="11"/>
  <c r="BK242" i="11" s="1"/>
  <c r="BJ91" i="18"/>
  <c r="T24" i="7"/>
  <c r="T23" i="7" s="1"/>
  <c r="BI23" i="7"/>
  <c r="AZ12" i="9" s="1"/>
  <c r="BJ14" i="11"/>
  <c r="BJ71" i="18"/>
  <c r="BJ79" i="18"/>
  <c r="BJ68" i="18"/>
  <c r="BJ40" i="18"/>
  <c r="AX9" i="9"/>
  <c r="AX10" i="9" s="1"/>
  <c r="BK260" i="11"/>
  <c r="BK269" i="11"/>
  <c r="BL265" i="11" s="1"/>
  <c r="BI13" i="6"/>
  <c r="AZ34" i="9"/>
  <c r="T14" i="6"/>
  <c r="BK328" i="11"/>
  <c r="BK337" i="11"/>
  <c r="BL333" i="11" s="1"/>
  <c r="BL200" i="11"/>
  <c r="U199" i="11"/>
  <c r="BK396" i="11"/>
  <c r="BL353" i="11"/>
  <c r="U352" i="11"/>
  <c r="BI16" i="18"/>
  <c r="T66" i="18"/>
  <c r="BL64" i="11"/>
  <c r="U63" i="11"/>
  <c r="BL285" i="11"/>
  <c r="U284" i="11"/>
  <c r="BL98" i="11"/>
  <c r="U97" i="11"/>
  <c r="BJ399" i="11"/>
  <c r="BK395" i="11" s="1"/>
  <c r="BJ81" i="18"/>
  <c r="BJ70" i="18"/>
  <c r="BJ88" i="18"/>
  <c r="BJ87" i="18"/>
  <c r="BJ86" i="18"/>
  <c r="BJ82" i="18"/>
  <c r="BJ78" i="18"/>
  <c r="BL234" i="11"/>
  <c r="U233" i="11"/>
  <c r="BL183" i="11"/>
  <c r="U182" i="11"/>
  <c r="BJ77" i="18"/>
  <c r="BL132" i="11"/>
  <c r="U131" i="11"/>
  <c r="BJ69" i="18"/>
  <c r="AZ39" i="9"/>
  <c r="T15" i="6"/>
  <c r="BJ92" i="18"/>
  <c r="BJ74" i="18"/>
  <c r="BK277" i="11"/>
  <c r="BJ83" i="18"/>
  <c r="F67" i="20"/>
  <c r="R71" i="20"/>
  <c r="AD26" i="9"/>
  <c r="AD28" i="9" s="1"/>
  <c r="AD29" i="9" s="1"/>
  <c r="AD20" i="9"/>
  <c r="BL268" i="11"/>
  <c r="U267" i="11"/>
  <c r="BJ85" i="18"/>
  <c r="BJ15" i="11"/>
  <c r="BL30" i="11"/>
  <c r="U29" i="11"/>
  <c r="BL115" i="11"/>
  <c r="U114" i="11"/>
  <c r="BJ80" i="18"/>
  <c r="BK22" i="11"/>
  <c r="BL387" i="11"/>
  <c r="U386" i="11"/>
  <c r="BK320" i="11"/>
  <c r="BL316" i="11" s="1"/>
  <c r="BK311" i="11"/>
  <c r="BJ84" i="18"/>
  <c r="BJ90" i="18"/>
  <c r="BJ382" i="11"/>
  <c r="BK378" i="11" s="1"/>
  <c r="BI93" i="18"/>
  <c r="BK439" i="11"/>
  <c r="BL435" i="11" s="1"/>
  <c r="BK430" i="11"/>
  <c r="BK286" i="11"/>
  <c r="BL282" i="11" s="1"/>
  <c r="BK82" i="11"/>
  <c r="BL78" i="11" s="1"/>
  <c r="BK73" i="11"/>
  <c r="BI13" i="18"/>
  <c r="BI14" i="8"/>
  <c r="T14" i="8" s="1"/>
  <c r="T67" i="18"/>
  <c r="BC21" i="8"/>
  <c r="BC11" i="8" s="1"/>
  <c r="R24" i="8"/>
  <c r="BL336" i="11"/>
  <c r="U335" i="11"/>
  <c r="BJ72" i="18"/>
  <c r="BK362" i="11"/>
  <c r="BL251" i="11"/>
  <c r="U250" i="11"/>
  <c r="BL370" i="11"/>
  <c r="U369" i="11"/>
  <c r="BL217" i="11"/>
  <c r="U216" i="11"/>
  <c r="BL302" i="11"/>
  <c r="U301" i="11"/>
  <c r="BK192" i="11"/>
  <c r="BJ178" i="11"/>
  <c r="BK174" i="11" s="1"/>
  <c r="BK124" i="11"/>
  <c r="BK133" i="11"/>
  <c r="BL129" i="11" s="1"/>
  <c r="BJ42" i="11"/>
  <c r="BK38" i="11" s="1"/>
  <c r="BK379" i="11"/>
  <c r="BK345" i="11"/>
  <c r="BK31" i="11"/>
  <c r="BL27" i="11" s="1"/>
  <c r="BK354" i="11"/>
  <c r="BL350" i="11" s="1"/>
  <c r="BK175" i="11"/>
  <c r="BK141" i="11"/>
  <c r="BK99" i="11"/>
  <c r="BL95" i="11" s="1"/>
  <c r="BK90" i="11"/>
  <c r="BJ73" i="18"/>
  <c r="BD54" i="20"/>
  <c r="BC73" i="20"/>
  <c r="BC51" i="7" s="1"/>
  <c r="R51" i="7" s="1"/>
  <c r="F51" i="7" s="1"/>
  <c r="BC72" i="20"/>
  <c r="BC31" i="7" s="1"/>
  <c r="R31" i="7" s="1"/>
  <c r="F31" i="7" s="1"/>
  <c r="BL149" i="11"/>
  <c r="U148" i="11"/>
  <c r="BL404" i="11"/>
  <c r="U403" i="11"/>
  <c r="BJ89" i="18"/>
  <c r="AN50" i="6"/>
  <c r="M49" i="6"/>
  <c r="BK209" i="11"/>
  <c r="BK218" i="11"/>
  <c r="BL214" i="11" s="1"/>
  <c r="BK294" i="11"/>
  <c r="BK303" i="11"/>
  <c r="BL299" i="11" s="1"/>
  <c r="BL47" i="11"/>
  <c r="U46" i="11"/>
  <c r="BL319" i="11"/>
  <c r="U318" i="11"/>
  <c r="BL166" i="11"/>
  <c r="U165" i="11"/>
  <c r="BL81" i="11"/>
  <c r="U80" i="11"/>
  <c r="BK413" i="11"/>
  <c r="BK422" i="11"/>
  <c r="BL418" i="11" s="1"/>
  <c r="AN35" i="8"/>
  <c r="M34" i="19"/>
  <c r="BK56" i="11"/>
  <c r="BK65" i="11"/>
  <c r="BL61" i="11" s="1"/>
  <c r="BJ76" i="18"/>
  <c r="BK158" i="11"/>
  <c r="BK167" i="11"/>
  <c r="BL163" i="11" s="1"/>
  <c r="BH29" i="6"/>
  <c r="BH43" i="6"/>
  <c r="W31" i="22" s="1"/>
  <c r="BK226" i="11"/>
  <c r="BK107" i="11"/>
  <c r="BJ59" i="20"/>
  <c r="BL438" i="11"/>
  <c r="U437" i="11"/>
  <c r="BL421" i="11"/>
  <c r="U420" i="11"/>
  <c r="BK39" i="11"/>
  <c r="BJ314" i="11"/>
  <c r="BK310" i="11" s="1"/>
  <c r="BJ75" i="18"/>
  <c r="AM23" i="19"/>
  <c r="BK243" i="11"/>
  <c r="BJ212" i="11"/>
  <c r="BK208" i="11" s="1"/>
  <c r="BK405" i="11"/>
  <c r="BL401" i="11" s="1"/>
  <c r="BL39" i="19" l="1"/>
  <c r="BP25" i="17"/>
  <c r="BP16" i="17"/>
  <c r="CM22" i="6"/>
  <c r="AD16" i="16"/>
  <c r="BO12" i="7"/>
  <c r="V12" i="7" s="1"/>
  <c r="G12" i="7" s="1"/>
  <c r="V13" i="17"/>
  <c r="G13" i="17" s="1"/>
  <c r="BO31" i="6"/>
  <c r="R38" i="22" s="1"/>
  <c r="V35" i="6"/>
  <c r="BK44" i="19"/>
  <c r="BJ40" i="7"/>
  <c r="BN40" i="6"/>
  <c r="BN15" i="16"/>
  <c r="BE17" i="9" s="1"/>
  <c r="BE18" i="9" s="1"/>
  <c r="BO28" i="16"/>
  <c r="BO29" i="16" s="1"/>
  <c r="I34" i="6"/>
  <c r="BK46" i="19"/>
  <c r="I76" i="16"/>
  <c r="I77" i="16" s="1"/>
  <c r="AD77" i="16"/>
  <c r="BK32" i="8"/>
  <c r="BI17" i="6"/>
  <c r="BI28" i="6" s="1"/>
  <c r="J32" i="22" s="1"/>
  <c r="P32" i="22"/>
  <c r="BK58" i="11"/>
  <c r="BK43" i="18"/>
  <c r="BK57" i="11"/>
  <c r="BL317" i="11"/>
  <c r="BL320" i="11" s="1"/>
  <c r="BM316" i="11" s="1"/>
  <c r="U319" i="11"/>
  <c r="BL402" i="11"/>
  <c r="BL405" i="11" s="1"/>
  <c r="BM401" i="11" s="1"/>
  <c r="U404" i="11"/>
  <c r="BK346" i="11"/>
  <c r="BK347" i="11"/>
  <c r="BK60" i="18"/>
  <c r="BL215" i="11"/>
  <c r="U217" i="11"/>
  <c r="BL385" i="11"/>
  <c r="U387" i="11"/>
  <c r="BL130" i="11"/>
  <c r="BL133" i="11" s="1"/>
  <c r="BM129" i="11" s="1"/>
  <c r="U132" i="11"/>
  <c r="BL96" i="11"/>
  <c r="U98" i="11"/>
  <c r="R72" i="20"/>
  <c r="S54" i="20"/>
  <c r="R73" i="20"/>
  <c r="BL351" i="11"/>
  <c r="BL354" i="11" s="1"/>
  <c r="BM350" i="11" s="1"/>
  <c r="U353" i="11"/>
  <c r="BK330" i="11"/>
  <c r="BK329" i="11"/>
  <c r="BK59" i="18"/>
  <c r="BL283" i="11"/>
  <c r="U285" i="11"/>
  <c r="BJ14" i="6"/>
  <c r="BL436" i="11"/>
  <c r="U438" i="11"/>
  <c r="BK75" i="11"/>
  <c r="BK44" i="18"/>
  <c r="BK74" i="11"/>
  <c r="BL45" i="11"/>
  <c r="U47" i="11"/>
  <c r="BK431" i="11"/>
  <c r="BK65" i="18"/>
  <c r="BK432" i="11"/>
  <c r="T13" i="6"/>
  <c r="T17" i="6" s="1"/>
  <c r="BJ16" i="11"/>
  <c r="BJ24" i="7" s="1"/>
  <c r="BJ23" i="7" s="1"/>
  <c r="BA12" i="9" s="1"/>
  <c r="BJ15" i="6"/>
  <c r="M50" i="6"/>
  <c r="M51" i="6" s="1"/>
  <c r="AN20" i="19"/>
  <c r="AM37" i="7"/>
  <c r="AM54" i="7" s="1"/>
  <c r="BK42" i="18"/>
  <c r="BK40" i="11"/>
  <c r="BK41" i="11"/>
  <c r="BK46" i="18"/>
  <c r="BK108" i="11"/>
  <c r="BK109" i="11"/>
  <c r="BK415" i="11"/>
  <c r="BK414" i="11"/>
  <c r="BK64" i="18"/>
  <c r="AN51" i="6"/>
  <c r="AN32" i="20"/>
  <c r="AN37" i="20"/>
  <c r="BK143" i="11"/>
  <c r="BK48" i="18"/>
  <c r="BK142" i="11"/>
  <c r="BL249" i="11"/>
  <c r="U251" i="11"/>
  <c r="BK397" i="11"/>
  <c r="BK63" i="18"/>
  <c r="BK398" i="11"/>
  <c r="AZ33" i="9"/>
  <c r="AB32" i="22" s="1"/>
  <c r="BK47" i="18"/>
  <c r="BK126" i="11"/>
  <c r="BK125" i="11"/>
  <c r="M35" i="19"/>
  <c r="N32" i="19" s="1"/>
  <c r="T93" i="18"/>
  <c r="U39" i="18" s="1"/>
  <c r="BJ67" i="18"/>
  <c r="BL181" i="11"/>
  <c r="U183" i="11"/>
  <c r="BL62" i="11"/>
  <c r="BL65" i="11" s="1"/>
  <c r="BM61" i="11" s="1"/>
  <c r="U64" i="11"/>
  <c r="BJ58" i="20"/>
  <c r="BJ66" i="18"/>
  <c r="AN70" i="19"/>
  <c r="M35" i="8"/>
  <c r="BK52" i="18"/>
  <c r="BK211" i="11"/>
  <c r="BK210" i="11"/>
  <c r="BK41" i="18"/>
  <c r="BK23" i="11"/>
  <c r="BK13" i="11"/>
  <c r="BK24" i="11"/>
  <c r="BD69" i="20"/>
  <c r="BD70" i="20"/>
  <c r="BD68" i="20"/>
  <c r="BK50" i="18"/>
  <c r="BK177" i="11"/>
  <c r="BK176" i="11"/>
  <c r="BK51" i="18"/>
  <c r="BK193" i="11"/>
  <c r="BK194" i="11"/>
  <c r="BK61" i="18"/>
  <c r="BK364" i="11"/>
  <c r="BK363" i="11"/>
  <c r="BK279" i="11"/>
  <c r="BK56" i="18"/>
  <c r="BK278" i="11"/>
  <c r="T16" i="18"/>
  <c r="BL28" i="11"/>
  <c r="U30" i="11"/>
  <c r="BK92" i="11"/>
  <c r="BK91" i="11"/>
  <c r="BK45" i="18"/>
  <c r="BL368" i="11"/>
  <c r="U370" i="11"/>
  <c r="BL334" i="11"/>
  <c r="U336" i="11"/>
  <c r="BK160" i="11"/>
  <c r="BK159" i="11"/>
  <c r="BK49" i="18"/>
  <c r="BL419" i="11"/>
  <c r="BL422" i="11" s="1"/>
  <c r="BM418" i="11" s="1"/>
  <c r="U421" i="11"/>
  <c r="BK227" i="11"/>
  <c r="BK53" i="18"/>
  <c r="BK228" i="11"/>
  <c r="BK296" i="11"/>
  <c r="BK295" i="11"/>
  <c r="BK57" i="18"/>
  <c r="BI13" i="8"/>
  <c r="T13" i="8" s="1"/>
  <c r="T13" i="18"/>
  <c r="BK313" i="11"/>
  <c r="BK312" i="11"/>
  <c r="BK58" i="18"/>
  <c r="BL113" i="11"/>
  <c r="U115" i="11"/>
  <c r="BL266" i="11"/>
  <c r="BL269" i="11" s="1"/>
  <c r="BM265" i="11" s="1"/>
  <c r="U268" i="11"/>
  <c r="BL232" i="11"/>
  <c r="U234" i="11"/>
  <c r="BK54" i="18"/>
  <c r="BK244" i="11"/>
  <c r="BK245" i="11"/>
  <c r="BL147" i="11"/>
  <c r="U149" i="11"/>
  <c r="BK380" i="11"/>
  <c r="BK62" i="18"/>
  <c r="BK381" i="11"/>
  <c r="BL79" i="11"/>
  <c r="U81" i="11"/>
  <c r="AY8" i="9"/>
  <c r="BH44" i="6"/>
  <c r="BH46" i="6"/>
  <c r="BL164" i="11"/>
  <c r="U166" i="11"/>
  <c r="BL300" i="11"/>
  <c r="U302" i="11"/>
  <c r="BI28" i="18"/>
  <c r="BI19" i="18"/>
  <c r="BJ39" i="18"/>
  <c r="AD21" i="9"/>
  <c r="BL198" i="11"/>
  <c r="U200" i="11"/>
  <c r="BK55" i="18"/>
  <c r="BK261" i="11"/>
  <c r="BK262" i="11"/>
  <c r="BM80" i="11"/>
  <c r="BM352" i="11"/>
  <c r="BM284" i="11"/>
  <c r="BM199" i="11"/>
  <c r="BM97" i="11"/>
  <c r="BM233" i="11"/>
  <c r="BM403" i="11"/>
  <c r="BM46" i="11"/>
  <c r="BM318" i="11"/>
  <c r="BM165" i="11"/>
  <c r="BM301" i="11"/>
  <c r="BM437" i="11"/>
  <c r="BM131" i="11"/>
  <c r="BM216" i="11"/>
  <c r="BM420" i="11"/>
  <c r="BM250" i="11"/>
  <c r="BM182" i="11"/>
  <c r="BM267" i="11"/>
  <c r="BM63" i="11"/>
  <c r="BM114" i="11"/>
  <c r="BM148" i="11"/>
  <c r="BM335" i="11"/>
  <c r="BM369" i="11"/>
  <c r="BM29" i="11"/>
  <c r="BM386" i="11"/>
  <c r="BK416" i="11" l="1"/>
  <c r="BL412" i="11" s="1"/>
  <c r="BK127" i="11"/>
  <c r="BL123" i="11" s="1"/>
  <c r="BI18" i="6"/>
  <c r="BK433" i="11"/>
  <c r="BL429" i="11" s="1"/>
  <c r="BK348" i="11"/>
  <c r="BL344" i="11" s="1"/>
  <c r="BP26" i="16"/>
  <c r="BP28" i="16" s="1"/>
  <c r="BO14" i="16"/>
  <c r="BO18" i="16"/>
  <c r="V28" i="16"/>
  <c r="F16" i="16"/>
  <c r="F15" i="16" s="1"/>
  <c r="G16" i="16"/>
  <c r="I16" i="16"/>
  <c r="BK178" i="11"/>
  <c r="BL174" i="11" s="1"/>
  <c r="BK212" i="11"/>
  <c r="BL208" i="11" s="1"/>
  <c r="CD47" i="9"/>
  <c r="CM20" i="6"/>
  <c r="Q62" i="22" s="1"/>
  <c r="AD22" i="6"/>
  <c r="BE50" i="9"/>
  <c r="BE41" i="9" s="1"/>
  <c r="AC37" i="22" s="1"/>
  <c r="BN37" i="6"/>
  <c r="S37" i="22" s="1"/>
  <c r="BK47" i="19"/>
  <c r="BK33" i="8"/>
  <c r="BP35" i="6"/>
  <c r="BP14" i="17"/>
  <c r="BQ22" i="17"/>
  <c r="BP13" i="17"/>
  <c r="BP12" i="7" s="1"/>
  <c r="V31" i="6"/>
  <c r="G35" i="6"/>
  <c r="G31" i="6" s="1"/>
  <c r="BL59" i="19"/>
  <c r="BL60" i="19" s="1"/>
  <c r="BL41" i="19" s="1"/>
  <c r="BK76" i="11"/>
  <c r="BL72" i="11" s="1"/>
  <c r="BK59" i="11"/>
  <c r="BL55" i="11" s="1"/>
  <c r="BK93" i="11"/>
  <c r="BL89" i="11" s="1"/>
  <c r="BH47" i="6"/>
  <c r="H31" i="22"/>
  <c r="BK195" i="11"/>
  <c r="BL191" i="11" s="1"/>
  <c r="BK246" i="11"/>
  <c r="BL242" i="11" s="1"/>
  <c r="BD67" i="20"/>
  <c r="BK399" i="11"/>
  <c r="BL395" i="11" s="1"/>
  <c r="BK229" i="11"/>
  <c r="BL225" i="11" s="1"/>
  <c r="BK263" i="11"/>
  <c r="BL259" i="11" s="1"/>
  <c r="BK382" i="11"/>
  <c r="BL378" i="11" s="1"/>
  <c r="BK161" i="11"/>
  <c r="BL157" i="11" s="1"/>
  <c r="BM387" i="11"/>
  <c r="BM421" i="11"/>
  <c r="BM98" i="11"/>
  <c r="BL158" i="11"/>
  <c r="U164" i="11"/>
  <c r="BL116" i="11"/>
  <c r="BM112" i="11" s="1"/>
  <c r="BL107" i="11"/>
  <c r="U113" i="11"/>
  <c r="BL413" i="11"/>
  <c r="U419" i="11"/>
  <c r="BL362" i="11"/>
  <c r="BL371" i="11"/>
  <c r="BM367" i="11" s="1"/>
  <c r="U368" i="11"/>
  <c r="BK83" i="18"/>
  <c r="AN73" i="19"/>
  <c r="AN29" i="19" s="1"/>
  <c r="M29" i="19" s="1"/>
  <c r="AN72" i="19"/>
  <c r="AN28" i="19" s="1"/>
  <c r="BL167" i="11"/>
  <c r="BM163" i="11" s="1"/>
  <c r="BL286" i="11"/>
  <c r="BM282" i="11" s="1"/>
  <c r="BL277" i="11"/>
  <c r="U283" i="11"/>
  <c r="BL311" i="11"/>
  <c r="U317" i="11"/>
  <c r="BL90" i="11"/>
  <c r="U96" i="11"/>
  <c r="BL209" i="11"/>
  <c r="U215" i="11"/>
  <c r="BK75" i="18"/>
  <c r="BK71" i="18"/>
  <c r="BL99" i="11"/>
  <c r="BM95" i="11" s="1"/>
  <c r="BL345" i="11"/>
  <c r="U351" i="11"/>
  <c r="BK59" i="20"/>
  <c r="BM336" i="11"/>
  <c r="BM353" i="11"/>
  <c r="BJ93" i="18"/>
  <c r="BK72" i="18"/>
  <c r="BK14" i="11"/>
  <c r="BJ13" i="18"/>
  <c r="BJ14" i="8"/>
  <c r="BK87" i="18"/>
  <c r="BK110" i="11"/>
  <c r="BL106" i="11" s="1"/>
  <c r="BM200" i="11"/>
  <c r="BM370" i="11"/>
  <c r="BM438" i="11"/>
  <c r="BM149" i="11"/>
  <c r="BM302" i="11"/>
  <c r="BI18" i="18"/>
  <c r="T19" i="18"/>
  <c r="T18" i="18" s="1"/>
  <c r="BI20" i="7"/>
  <c r="AY9" i="9"/>
  <c r="AY10" i="9" s="1"/>
  <c r="BL141" i="11"/>
  <c r="BL150" i="11"/>
  <c r="BM146" i="11" s="1"/>
  <c r="U147" i="11"/>
  <c r="BK314" i="11"/>
  <c r="BL310" i="11" s="1"/>
  <c r="BK76" i="18"/>
  <c r="BK68" i="18"/>
  <c r="BK40" i="18"/>
  <c r="BK74" i="18"/>
  <c r="M37" i="20"/>
  <c r="AN38" i="20"/>
  <c r="BK73" i="18"/>
  <c r="BA39" i="9"/>
  <c r="BK92" i="18"/>
  <c r="BL124" i="11"/>
  <c r="U130" i="11"/>
  <c r="BK78" i="18"/>
  <c r="BM285" i="11"/>
  <c r="BM115" i="11"/>
  <c r="BK82" i="18"/>
  <c r="BL430" i="11"/>
  <c r="U436" i="11"/>
  <c r="BK144" i="11"/>
  <c r="BL140" i="11" s="1"/>
  <c r="BM30" i="11"/>
  <c r="BK89" i="18"/>
  <c r="BK84" i="18"/>
  <c r="BK15" i="11"/>
  <c r="BL184" i="11"/>
  <c r="BM180" i="11" s="1"/>
  <c r="BL175" i="11"/>
  <c r="U181" i="11"/>
  <c r="BK90" i="18"/>
  <c r="BK77" i="18"/>
  <c r="BM64" i="11"/>
  <c r="BL235" i="11"/>
  <c r="BM231" i="11" s="1"/>
  <c r="BL226" i="11"/>
  <c r="U232" i="11"/>
  <c r="BD71" i="20"/>
  <c r="BD24" i="8"/>
  <c r="BI43" i="6"/>
  <c r="W32" i="22" s="1"/>
  <c r="BI29" i="6"/>
  <c r="BJ16" i="18"/>
  <c r="BL379" i="11"/>
  <c r="BL388" i="11"/>
  <c r="BM384" i="11" s="1"/>
  <c r="U385" i="11"/>
  <c r="BK365" i="11"/>
  <c r="BL361" i="11" s="1"/>
  <c r="BM166" i="11"/>
  <c r="BM81" i="11"/>
  <c r="BL192" i="11"/>
  <c r="U198" i="11"/>
  <c r="BL201" i="11"/>
  <c r="BM197" i="11" s="1"/>
  <c r="BL73" i="11"/>
  <c r="U79" i="11"/>
  <c r="BK80" i="18"/>
  <c r="BK88" i="18"/>
  <c r="BK25" i="11"/>
  <c r="BL439" i="11"/>
  <c r="BM435" i="11" s="1"/>
  <c r="BK42" i="11"/>
  <c r="BL38" i="11" s="1"/>
  <c r="T28" i="6"/>
  <c r="T18" i="6"/>
  <c r="BA34" i="9"/>
  <c r="BJ13" i="6"/>
  <c r="BL396" i="11"/>
  <c r="U402" i="11"/>
  <c r="BM217" i="11"/>
  <c r="BK85" i="18"/>
  <c r="M32" i="20"/>
  <c r="BM47" i="11"/>
  <c r="BL303" i="11"/>
  <c r="BM299" i="11" s="1"/>
  <c r="BL294" i="11"/>
  <c r="U300" i="11"/>
  <c r="BM183" i="11"/>
  <c r="BM404" i="11"/>
  <c r="BL260" i="11"/>
  <c r="U266" i="11"/>
  <c r="BL328" i="11"/>
  <c r="U334" i="11"/>
  <c r="BL31" i="11"/>
  <c r="BM27" i="11" s="1"/>
  <c r="BL22" i="11"/>
  <c r="U28" i="11"/>
  <c r="BK79" i="18"/>
  <c r="BK91" i="18"/>
  <c r="BK69" i="18"/>
  <c r="BL39" i="11"/>
  <c r="U45" i="11"/>
  <c r="BL48" i="11"/>
  <c r="BM44" i="11" s="1"/>
  <c r="BK86" i="18"/>
  <c r="BL337" i="11"/>
  <c r="BM333" i="11" s="1"/>
  <c r="BL82" i="11"/>
  <c r="BM78" i="11" s="1"/>
  <c r="BL218" i="11"/>
  <c r="BM214" i="11" s="1"/>
  <c r="BK70" i="18"/>
  <c r="BK297" i="11"/>
  <c r="BL293" i="11" s="1"/>
  <c r="BM132" i="11"/>
  <c r="BI27" i="18"/>
  <c r="T28" i="18"/>
  <c r="T27" i="18" s="1"/>
  <c r="BI45" i="7"/>
  <c r="BM319" i="11"/>
  <c r="BM268" i="11"/>
  <c r="BM251" i="11"/>
  <c r="BM234" i="11"/>
  <c r="BK81" i="18"/>
  <c r="BK280" i="11"/>
  <c r="BL276" i="11" s="1"/>
  <c r="BL56" i="11"/>
  <c r="U62" i="11"/>
  <c r="BL243" i="11"/>
  <c r="U249" i="11"/>
  <c r="BL252" i="11"/>
  <c r="BM248" i="11" s="1"/>
  <c r="AM55" i="7"/>
  <c r="AM56" i="7"/>
  <c r="BK331" i="11"/>
  <c r="BL327" i="11" s="1"/>
  <c r="BL45" i="19" l="1"/>
  <c r="BL46" i="19"/>
  <c r="U45" i="19"/>
  <c r="BP31" i="6"/>
  <c r="R39" i="22" s="1"/>
  <c r="BL32" i="8"/>
  <c r="U32" i="8" s="1"/>
  <c r="U41" i="19"/>
  <c r="BL44" i="19"/>
  <c r="BL47" i="19" s="1"/>
  <c r="BM44" i="19" s="1"/>
  <c r="BK40" i="7"/>
  <c r="G28" i="16"/>
  <c r="G29" i="16" s="1"/>
  <c r="H26" i="16" s="1"/>
  <c r="V29" i="16"/>
  <c r="W26" i="16" s="1"/>
  <c r="AD20" i="6"/>
  <c r="I22" i="6"/>
  <c r="I20" i="6" s="1"/>
  <c r="BO40" i="6"/>
  <c r="BO15" i="16"/>
  <c r="BF17" i="9" s="1"/>
  <c r="V18" i="16"/>
  <c r="BQ24" i="17"/>
  <c r="BQ25" i="17" s="1"/>
  <c r="BO13" i="7"/>
  <c r="V13" i="7" s="1"/>
  <c r="G13" i="7" s="1"/>
  <c r="V14" i="16"/>
  <c r="G14" i="16" s="1"/>
  <c r="BL42" i="19"/>
  <c r="BP29" i="16"/>
  <c r="BP18" i="16"/>
  <c r="BA33" i="9"/>
  <c r="AB33" i="22" s="1"/>
  <c r="BJ17" i="6"/>
  <c r="P33" i="22"/>
  <c r="U388" i="11"/>
  <c r="V384" i="11" s="1"/>
  <c r="U337" i="11"/>
  <c r="V333" i="11" s="1"/>
  <c r="BM249" i="11"/>
  <c r="U48" i="11"/>
  <c r="V44" i="11" s="1"/>
  <c r="BL41" i="18"/>
  <c r="BL23" i="11"/>
  <c r="U23" i="11" s="1"/>
  <c r="BL24" i="11"/>
  <c r="BL13" i="11"/>
  <c r="U22" i="11"/>
  <c r="BM181" i="11"/>
  <c r="U201" i="11"/>
  <c r="V197" i="11" s="1"/>
  <c r="BM62" i="11"/>
  <c r="BL47" i="18"/>
  <c r="BL125" i="11"/>
  <c r="U125" i="11" s="1"/>
  <c r="BL126" i="11"/>
  <c r="U126" i="11" s="1"/>
  <c r="U124" i="11"/>
  <c r="BM351" i="11"/>
  <c r="AN34" i="8"/>
  <c r="M28" i="19"/>
  <c r="AN30" i="19"/>
  <c r="U116" i="11"/>
  <c r="V112" i="11" s="1"/>
  <c r="BL108" i="11"/>
  <c r="U108" i="11" s="1"/>
  <c r="BL46" i="18"/>
  <c r="BL109" i="11"/>
  <c r="U109" i="11" s="1"/>
  <c r="U107" i="11"/>
  <c r="BM385" i="11"/>
  <c r="BK14" i="6"/>
  <c r="BM334" i="11"/>
  <c r="BM337" i="11" s="1"/>
  <c r="BN333" i="11" s="1"/>
  <c r="BL41" i="11"/>
  <c r="U41" i="11" s="1"/>
  <c r="BL40" i="11"/>
  <c r="BL42" i="18"/>
  <c r="U39" i="11"/>
  <c r="U252" i="11"/>
  <c r="V248" i="11" s="1"/>
  <c r="BM266" i="11"/>
  <c r="BL57" i="18"/>
  <c r="BL296" i="11"/>
  <c r="U296" i="11" s="1"/>
  <c r="BL295" i="11"/>
  <c r="U294" i="11"/>
  <c r="BL330" i="11"/>
  <c r="U330" i="11" s="1"/>
  <c r="BL329" i="11"/>
  <c r="U329" i="11" s="1"/>
  <c r="BL59" i="18"/>
  <c r="U328" i="11"/>
  <c r="U339" i="11" s="1"/>
  <c r="T29" i="6"/>
  <c r="T43" i="6"/>
  <c r="BM79" i="11"/>
  <c r="BM82" i="11" s="1"/>
  <c r="BN78" i="11" s="1"/>
  <c r="BL381" i="11"/>
  <c r="U381" i="11" s="1"/>
  <c r="BL62" i="18"/>
  <c r="BL380" i="11"/>
  <c r="U380" i="11" s="1"/>
  <c r="U379" i="11"/>
  <c r="BL431" i="11"/>
  <c r="U431" i="11" s="1"/>
  <c r="BL65" i="18"/>
  <c r="BL432" i="11"/>
  <c r="U432" i="11" s="1"/>
  <c r="U430" i="11"/>
  <c r="BM283" i="11"/>
  <c r="BM286" i="11" s="1"/>
  <c r="BN282" i="11" s="1"/>
  <c r="BL48" i="18"/>
  <c r="BL142" i="11"/>
  <c r="U142" i="11" s="1"/>
  <c r="BL143" i="11"/>
  <c r="U143" i="11" s="1"/>
  <c r="U141" i="11"/>
  <c r="U152" i="11" s="1"/>
  <c r="T20" i="7"/>
  <c r="T18" i="7" s="1"/>
  <c r="BI18" i="7"/>
  <c r="AZ13" i="9" s="1"/>
  <c r="U218" i="11"/>
  <c r="V214" i="11" s="1"/>
  <c r="U286" i="11"/>
  <c r="V282" i="11" s="1"/>
  <c r="BK15" i="6"/>
  <c r="U439" i="11"/>
  <c r="V435" i="11" s="1"/>
  <c r="BK58" i="20"/>
  <c r="BK66" i="18"/>
  <c r="BL52" i="18"/>
  <c r="BL210" i="11"/>
  <c r="U210" i="11" s="1"/>
  <c r="BL211" i="11"/>
  <c r="U211" i="11" s="1"/>
  <c r="U209" i="11"/>
  <c r="BL278" i="11"/>
  <c r="U278" i="11" s="1"/>
  <c r="BL56" i="18"/>
  <c r="BL279" i="11"/>
  <c r="U279" i="11" s="1"/>
  <c r="U277" i="11"/>
  <c r="U167" i="11"/>
  <c r="V163" i="11" s="1"/>
  <c r="U303" i="11"/>
  <c r="V299" i="11" s="1"/>
  <c r="U65" i="11"/>
  <c r="V61" i="11" s="1"/>
  <c r="BL43" i="18"/>
  <c r="BL58" i="11"/>
  <c r="U58" i="11" s="1"/>
  <c r="BL57" i="11"/>
  <c r="U57" i="11" s="1"/>
  <c r="U56" i="11"/>
  <c r="U67" i="11" s="1"/>
  <c r="T45" i="7"/>
  <c r="T44" i="7" s="1"/>
  <c r="BI44" i="7"/>
  <c r="AZ15" i="9" s="1"/>
  <c r="U269" i="11"/>
  <c r="V265" i="11" s="1"/>
  <c r="BM45" i="11"/>
  <c r="BM48" i="11" s="1"/>
  <c r="BN44" i="11" s="1"/>
  <c r="BM215" i="11"/>
  <c r="BM218" i="11" s="1"/>
  <c r="BN214" i="11" s="1"/>
  <c r="BK67" i="18"/>
  <c r="BM368" i="11"/>
  <c r="U354" i="11"/>
  <c r="V350" i="11" s="1"/>
  <c r="U99" i="11"/>
  <c r="V95" i="11" s="1"/>
  <c r="U371" i="11"/>
  <c r="V367" i="11" s="1"/>
  <c r="BL159" i="11"/>
  <c r="BL160" i="11"/>
  <c r="U160" i="11" s="1"/>
  <c r="BL49" i="18"/>
  <c r="U158" i="11"/>
  <c r="BE54" i="20"/>
  <c r="BE68" i="20" s="1"/>
  <c r="BE67" i="20" s="1"/>
  <c r="BD73" i="20"/>
  <c r="BD51" i="7" s="1"/>
  <c r="BD72" i="20"/>
  <c r="BD31" i="7" s="1"/>
  <c r="BL54" i="18"/>
  <c r="BL245" i="11"/>
  <c r="U245" i="11" s="1"/>
  <c r="BL244" i="11"/>
  <c r="U244" i="11" s="1"/>
  <c r="U243" i="11"/>
  <c r="U405" i="11"/>
  <c r="V401" i="11" s="1"/>
  <c r="U235" i="11"/>
  <c r="V231" i="11" s="1"/>
  <c r="BL60" i="18"/>
  <c r="BL346" i="11"/>
  <c r="BL347" i="11"/>
  <c r="U347" i="11" s="1"/>
  <c r="U345" i="11"/>
  <c r="BL92" i="11"/>
  <c r="U92" i="11" s="1"/>
  <c r="BL91" i="11"/>
  <c r="BL45" i="18"/>
  <c r="U90" i="11"/>
  <c r="BL55" i="18"/>
  <c r="BL262" i="11"/>
  <c r="U262" i="11" s="1"/>
  <c r="BL261" i="11"/>
  <c r="U261" i="11" s="1"/>
  <c r="U260" i="11"/>
  <c r="U271" i="11" s="1"/>
  <c r="BL63" i="18"/>
  <c r="BL397" i="11"/>
  <c r="U397" i="11" s="1"/>
  <c r="BL398" i="11"/>
  <c r="U398" i="11" s="1"/>
  <c r="U396" i="11"/>
  <c r="BL21" i="11"/>
  <c r="BK16" i="11"/>
  <c r="BK24" i="7" s="1"/>
  <c r="BK23" i="7" s="1"/>
  <c r="BB12" i="9" s="1"/>
  <c r="U82" i="11"/>
  <c r="V78" i="11" s="1"/>
  <c r="BM164" i="11"/>
  <c r="BL53" i="18"/>
  <c r="BL228" i="11"/>
  <c r="BL227" i="11"/>
  <c r="U227" i="11" s="1"/>
  <c r="U226" i="11"/>
  <c r="U184" i="11"/>
  <c r="V180" i="11" s="1"/>
  <c r="BM300" i="11"/>
  <c r="BM303" i="11" s="1"/>
  <c r="BN299" i="11" s="1"/>
  <c r="BL364" i="11"/>
  <c r="U364" i="11" s="1"/>
  <c r="BL61" i="18"/>
  <c r="BL363" i="11"/>
  <c r="U363" i="11" s="1"/>
  <c r="U362" i="11"/>
  <c r="BM96" i="11"/>
  <c r="U150" i="11"/>
  <c r="V146" i="11" s="1"/>
  <c r="BM436" i="11"/>
  <c r="BM317" i="11"/>
  <c r="BM232" i="11"/>
  <c r="BM235" i="11" s="1"/>
  <c r="BN231" i="11" s="1"/>
  <c r="BM402" i="11"/>
  <c r="BL44" i="18"/>
  <c r="BL74" i="11"/>
  <c r="U74" i="11" s="1"/>
  <c r="BL75" i="11"/>
  <c r="U75" i="11" s="1"/>
  <c r="U73" i="11"/>
  <c r="AZ8" i="9"/>
  <c r="AZ9" i="9" s="1"/>
  <c r="AZ10" i="9" s="1"/>
  <c r="BI46" i="6"/>
  <c r="BI44" i="6"/>
  <c r="BL176" i="11"/>
  <c r="U176" i="11" s="1"/>
  <c r="BL177" i="11"/>
  <c r="U177" i="11" s="1"/>
  <c r="BL50" i="18"/>
  <c r="U175" i="11"/>
  <c r="BM28" i="11"/>
  <c r="BM31" i="11" s="1"/>
  <c r="BN27" i="11" s="1"/>
  <c r="AN33" i="20"/>
  <c r="M38" i="20"/>
  <c r="M39" i="20" s="1"/>
  <c r="N36" i="20" s="1"/>
  <c r="BM198" i="11"/>
  <c r="BM201" i="11" s="1"/>
  <c r="BN197" i="11" s="1"/>
  <c r="BJ19" i="18"/>
  <c r="BK39" i="18"/>
  <c r="BJ28" i="18"/>
  <c r="U320" i="11"/>
  <c r="V316" i="11" s="1"/>
  <c r="U422" i="11"/>
  <c r="V418" i="11" s="1"/>
  <c r="BL51" i="18"/>
  <c r="BL194" i="11"/>
  <c r="U194" i="11" s="1"/>
  <c r="BL193" i="11"/>
  <c r="U193" i="11" s="1"/>
  <c r="U192" i="11"/>
  <c r="BM130" i="11"/>
  <c r="U31" i="11"/>
  <c r="V27" i="11" s="1"/>
  <c r="BJ28" i="6"/>
  <c r="J33" i="22" s="1"/>
  <c r="BJ18" i="6"/>
  <c r="BM184" i="11"/>
  <c r="BN180" i="11" s="1"/>
  <c r="BM113" i="11"/>
  <c r="U133" i="11"/>
  <c r="V129" i="11" s="1"/>
  <c r="AN39" i="20"/>
  <c r="BM147" i="11"/>
  <c r="BM150" i="11" s="1"/>
  <c r="BN146" i="11" s="1"/>
  <c r="BJ13" i="8"/>
  <c r="BL312" i="11"/>
  <c r="BL58" i="18"/>
  <c r="BL313" i="11"/>
  <c r="U313" i="11" s="1"/>
  <c r="U311" i="11"/>
  <c r="BL64" i="18"/>
  <c r="BL415" i="11"/>
  <c r="U415" i="11" s="1"/>
  <c r="BL414" i="11"/>
  <c r="U413" i="11"/>
  <c r="BM419" i="11"/>
  <c r="BN80" i="11"/>
  <c r="BN437" i="11"/>
  <c r="BN97" i="11"/>
  <c r="BN420" i="11"/>
  <c r="BN63" i="11"/>
  <c r="BN250" i="11"/>
  <c r="BN131" i="11"/>
  <c r="BN335" i="11"/>
  <c r="BN284" i="11"/>
  <c r="BN318" i="11"/>
  <c r="BN369" i="11"/>
  <c r="BN199" i="11"/>
  <c r="BN216" i="11"/>
  <c r="BN114" i="11"/>
  <c r="BN165" i="11"/>
  <c r="BN148" i="11"/>
  <c r="BN233" i="11"/>
  <c r="BN301" i="11"/>
  <c r="BN182" i="11"/>
  <c r="BN386" i="11"/>
  <c r="BN352" i="11"/>
  <c r="BN403" i="11"/>
  <c r="BN46" i="11"/>
  <c r="BN29" i="11"/>
  <c r="BN267" i="11"/>
  <c r="BL280" i="11" l="1"/>
  <c r="BM276" i="11" s="1"/>
  <c r="BL110" i="11"/>
  <c r="BM106" i="11" s="1"/>
  <c r="BF18" i="9"/>
  <c r="BL433" i="11"/>
  <c r="BM429" i="11" s="1"/>
  <c r="BR22" i="17"/>
  <c r="BQ13" i="17"/>
  <c r="BQ12" i="7" s="1"/>
  <c r="BQ16" i="17"/>
  <c r="BL42" i="11"/>
  <c r="BM38" i="11" s="1"/>
  <c r="V15" i="16"/>
  <c r="G18" i="16"/>
  <c r="G15" i="16" s="1"/>
  <c r="BP40" i="6"/>
  <c r="BP15" i="16"/>
  <c r="BG17" i="9" s="1"/>
  <c r="U42" i="19"/>
  <c r="V39" i="19" s="1"/>
  <c r="BQ26" i="16"/>
  <c r="BQ28" i="16" s="1"/>
  <c r="BP14" i="16"/>
  <c r="BP13" i="7" s="1"/>
  <c r="BG18" i="9" s="1"/>
  <c r="BF50" i="9"/>
  <c r="BF41" i="9" s="1"/>
  <c r="AC38" i="22" s="1"/>
  <c r="BO37" i="6"/>
  <c r="S38" i="22" s="1"/>
  <c r="V40" i="6"/>
  <c r="BM39" i="19"/>
  <c r="BL40" i="7"/>
  <c r="U40" i="7" s="1"/>
  <c r="BL33" i="8"/>
  <c r="U33" i="8" s="1"/>
  <c r="U46" i="19"/>
  <c r="BL331" i="11"/>
  <c r="BM327" i="11" s="1"/>
  <c r="BL25" i="11"/>
  <c r="BM21" i="11" s="1"/>
  <c r="BI47" i="6"/>
  <c r="H32" i="22"/>
  <c r="BL144" i="11"/>
  <c r="BM140" i="11" s="1"/>
  <c r="BL365" i="11"/>
  <c r="BM361" i="11" s="1"/>
  <c r="BN234" i="11"/>
  <c r="BJ27" i="18"/>
  <c r="BJ45" i="7"/>
  <c r="BJ44" i="7" s="1"/>
  <c r="BA15" i="9" s="1"/>
  <c r="BN353" i="11"/>
  <c r="BN183" i="11"/>
  <c r="BN285" i="11"/>
  <c r="U322" i="11"/>
  <c r="AO36" i="20"/>
  <c r="AN24" i="20"/>
  <c r="BJ43" i="6"/>
  <c r="W33" i="22" s="1"/>
  <c r="BJ29" i="6"/>
  <c r="M33" i="20"/>
  <c r="AN34" i="20"/>
  <c r="AO31" i="20" s="1"/>
  <c r="BL127" i="11"/>
  <c r="BM123" i="11" s="1"/>
  <c r="U356" i="11"/>
  <c r="U169" i="11"/>
  <c r="BM209" i="11"/>
  <c r="BL79" i="18"/>
  <c r="U79" i="18" s="1"/>
  <c r="U52" i="18"/>
  <c r="BB39" i="9"/>
  <c r="BL75" i="18"/>
  <c r="U75" i="18" s="1"/>
  <c r="U48" i="18"/>
  <c r="BL89" i="18"/>
  <c r="U89" i="18" s="1"/>
  <c r="U62" i="18"/>
  <c r="U135" i="11"/>
  <c r="U127" i="11"/>
  <c r="V123" i="11" s="1"/>
  <c r="BM175" i="11"/>
  <c r="BB34" i="9"/>
  <c r="BK13" i="6"/>
  <c r="U33" i="11"/>
  <c r="BL59" i="20"/>
  <c r="U13" i="11"/>
  <c r="U254" i="11"/>
  <c r="U246" i="11"/>
  <c r="V242" i="11" s="1"/>
  <c r="BN149" i="11"/>
  <c r="BN251" i="11"/>
  <c r="BL76" i="11"/>
  <c r="BM72" i="11" s="1"/>
  <c r="BL314" i="11"/>
  <c r="BM310" i="11" s="1"/>
  <c r="U312" i="11"/>
  <c r="U314" i="11" s="1"/>
  <c r="V310" i="11" s="1"/>
  <c r="BK93" i="18"/>
  <c r="U186" i="11"/>
  <c r="U178" i="11"/>
  <c r="V174" i="11" s="1"/>
  <c r="BM311" i="11"/>
  <c r="BM320" i="11"/>
  <c r="BN316" i="11" s="1"/>
  <c r="BL87" i="18"/>
  <c r="U87" i="18" s="1"/>
  <c r="U60" i="18"/>
  <c r="U159" i="11"/>
  <c r="BL161" i="11"/>
  <c r="BM157" i="11" s="1"/>
  <c r="BM362" i="11"/>
  <c r="U288" i="11"/>
  <c r="U280" i="11"/>
  <c r="V276" i="11" s="1"/>
  <c r="BM277" i="11"/>
  <c r="BM73" i="11"/>
  <c r="BL69" i="18"/>
  <c r="U69" i="18" s="1"/>
  <c r="U42" i="18"/>
  <c r="BM388" i="11"/>
  <c r="BN384" i="11" s="1"/>
  <c r="BM379" i="11"/>
  <c r="AO27" i="19"/>
  <c r="AN41" i="7"/>
  <c r="M41" i="7" s="1"/>
  <c r="BL74" i="18"/>
  <c r="U74" i="18" s="1"/>
  <c r="U47" i="18"/>
  <c r="BL15" i="11"/>
  <c r="U24" i="11"/>
  <c r="U25" i="11" s="1"/>
  <c r="V21" i="11" s="1"/>
  <c r="BM22" i="11"/>
  <c r="U50" i="11"/>
  <c r="BN166" i="11"/>
  <c r="BN64" i="11"/>
  <c r="BM107" i="11"/>
  <c r="BL78" i="18"/>
  <c r="U78" i="18" s="1"/>
  <c r="U51" i="18"/>
  <c r="BJ18" i="18"/>
  <c r="BJ20" i="7"/>
  <c r="BJ18" i="7" s="1"/>
  <c r="BA13" i="9" s="1"/>
  <c r="BL77" i="18"/>
  <c r="U77" i="18" s="1"/>
  <c r="U50" i="18"/>
  <c r="BL71" i="18"/>
  <c r="U71" i="18" s="1"/>
  <c r="U44" i="18"/>
  <c r="BL88" i="18"/>
  <c r="U88" i="18" s="1"/>
  <c r="U61" i="18"/>
  <c r="U237" i="11"/>
  <c r="U407" i="11"/>
  <c r="U399" i="11"/>
  <c r="V395" i="11" s="1"/>
  <c r="BL81" i="18"/>
  <c r="U81" i="18" s="1"/>
  <c r="U54" i="18"/>
  <c r="BL70" i="18"/>
  <c r="U70" i="18" s="1"/>
  <c r="U43" i="18"/>
  <c r="U441" i="11"/>
  <c r="U433" i="11"/>
  <c r="V429" i="11" s="1"/>
  <c r="T46" i="6"/>
  <c r="T47" i="6" s="1"/>
  <c r="T44" i="6"/>
  <c r="U305" i="11"/>
  <c r="BL14" i="11"/>
  <c r="U40" i="11"/>
  <c r="U118" i="11"/>
  <c r="U110" i="11"/>
  <c r="V106" i="11" s="1"/>
  <c r="M30" i="19"/>
  <c r="N27" i="19" s="1"/>
  <c r="U84" i="11"/>
  <c r="U76" i="11"/>
  <c r="V72" i="11" s="1"/>
  <c r="BN132" i="11"/>
  <c r="BL85" i="18"/>
  <c r="U85" i="18" s="1"/>
  <c r="U58" i="18"/>
  <c r="BN115" i="11"/>
  <c r="BM422" i="11"/>
  <c r="BN418" i="11" s="1"/>
  <c r="BM413" i="11"/>
  <c r="BM124" i="11"/>
  <c r="BM133" i="11"/>
  <c r="BN129" i="11" s="1"/>
  <c r="BM430" i="11"/>
  <c r="BM371" i="11"/>
  <c r="BN367" i="11" s="1"/>
  <c r="BK13" i="18"/>
  <c r="BK14" i="8"/>
  <c r="BL83" i="18"/>
  <c r="U83" i="18" s="1"/>
  <c r="U56" i="18"/>
  <c r="BL297" i="11"/>
  <c r="BM293" i="11" s="1"/>
  <c r="U295" i="11"/>
  <c r="U297" i="11" s="1"/>
  <c r="V293" i="11" s="1"/>
  <c r="AN31" i="8"/>
  <c r="AN40" i="8" s="1"/>
  <c r="AN41" i="8" s="1"/>
  <c r="M34" i="8"/>
  <c r="AN78" i="19"/>
  <c r="BM56" i="11"/>
  <c r="BM65" i="11"/>
  <c r="BN61" i="11" s="1"/>
  <c r="BL68" i="18"/>
  <c r="BL40" i="18"/>
  <c r="U40" i="18" s="1"/>
  <c r="U41" i="18"/>
  <c r="BL399" i="11"/>
  <c r="BM395" i="11" s="1"/>
  <c r="U195" i="11"/>
  <c r="V191" i="11" s="1"/>
  <c r="BM90" i="11"/>
  <c r="BM39" i="11"/>
  <c r="BN268" i="11"/>
  <c r="BN421" i="11"/>
  <c r="BN47" i="11"/>
  <c r="BL382" i="11"/>
  <c r="BM378" i="11" s="1"/>
  <c r="BM405" i="11"/>
  <c r="BN401" i="11" s="1"/>
  <c r="BM396" i="11"/>
  <c r="BM99" i="11"/>
  <c r="BN95" i="11" s="1"/>
  <c r="BL229" i="11"/>
  <c r="BM225" i="11" s="1"/>
  <c r="U228" i="11"/>
  <c r="U229" i="11" s="1"/>
  <c r="V225" i="11" s="1"/>
  <c r="U101" i="11"/>
  <c r="BL92" i="18"/>
  <c r="U92" i="18" s="1"/>
  <c r="U65" i="18"/>
  <c r="BM116" i="11"/>
  <c r="BN112" i="11" s="1"/>
  <c r="BL73" i="18"/>
  <c r="U73" i="18" s="1"/>
  <c r="U46" i="18"/>
  <c r="BL263" i="11"/>
  <c r="BM259" i="11" s="1"/>
  <c r="BN30" i="11"/>
  <c r="BN217" i="11"/>
  <c r="BN98" i="11"/>
  <c r="BN404" i="11"/>
  <c r="BN200" i="11"/>
  <c r="BN438" i="11"/>
  <c r="BL416" i="11"/>
  <c r="BM412" i="11" s="1"/>
  <c r="U414" i="11"/>
  <c r="BM192" i="11"/>
  <c r="BL80" i="18"/>
  <c r="U80" i="18" s="1"/>
  <c r="U53" i="18"/>
  <c r="BL90" i="18"/>
  <c r="U90" i="18" s="1"/>
  <c r="U63" i="18"/>
  <c r="BL72" i="18"/>
  <c r="U72" i="18" s="1"/>
  <c r="U45" i="18"/>
  <c r="BE71" i="20"/>
  <c r="BE24" i="8"/>
  <c r="BL59" i="11"/>
  <c r="BM55" i="11" s="1"/>
  <c r="U220" i="11"/>
  <c r="U212" i="11"/>
  <c r="V208" i="11" s="1"/>
  <c r="U144" i="11"/>
  <c r="V140" i="11" s="1"/>
  <c r="U331" i="11"/>
  <c r="V327" i="11" s="1"/>
  <c r="BL84" i="18"/>
  <c r="U84" i="18" s="1"/>
  <c r="U57" i="18"/>
  <c r="BM345" i="11"/>
  <c r="BM354" i="11"/>
  <c r="BN350" i="11" s="1"/>
  <c r="BL246" i="11"/>
  <c r="BM242" i="11" s="1"/>
  <c r="BN302" i="11"/>
  <c r="BL82" i="18"/>
  <c r="U82" i="18" s="1"/>
  <c r="U55" i="18"/>
  <c r="BL76" i="18"/>
  <c r="U76" i="18" s="1"/>
  <c r="U49" i="18"/>
  <c r="U373" i="11"/>
  <c r="U365" i="11"/>
  <c r="V361" i="11" s="1"/>
  <c r="U346" i="11"/>
  <c r="U348" i="11" s="1"/>
  <c r="V344" i="11" s="1"/>
  <c r="BL348" i="11"/>
  <c r="BM344" i="11" s="1"/>
  <c r="BM294" i="11"/>
  <c r="U263" i="11"/>
  <c r="V259" i="11" s="1"/>
  <c r="U91" i="11"/>
  <c r="U93" i="11" s="1"/>
  <c r="V89" i="11" s="1"/>
  <c r="BL93" i="11"/>
  <c r="BM89" i="11" s="1"/>
  <c r="BM439" i="11"/>
  <c r="BN435" i="11" s="1"/>
  <c r="U390" i="11"/>
  <c r="U382" i="11"/>
  <c r="V378" i="11" s="1"/>
  <c r="BL86" i="18"/>
  <c r="U86" i="18" s="1"/>
  <c r="U59" i="18"/>
  <c r="U203" i="11"/>
  <c r="BL195" i="11"/>
  <c r="BM191" i="11" s="1"/>
  <c r="BN336" i="11"/>
  <c r="U59" i="11"/>
  <c r="V55" i="11" s="1"/>
  <c r="BK16" i="18"/>
  <c r="BN370" i="11"/>
  <c r="BN81" i="11"/>
  <c r="BN387" i="11"/>
  <c r="BN319" i="11"/>
  <c r="BL91" i="18"/>
  <c r="U91" i="18" s="1"/>
  <c r="U64" i="18"/>
  <c r="BM141" i="11"/>
  <c r="U424" i="11"/>
  <c r="BM226" i="11"/>
  <c r="BM167" i="11"/>
  <c r="BN163" i="11" s="1"/>
  <c r="BM158" i="11"/>
  <c r="BL212" i="11"/>
  <c r="BM208" i="11" s="1"/>
  <c r="BM260" i="11"/>
  <c r="BM269" i="11"/>
  <c r="BN265" i="11" s="1"/>
  <c r="BM328" i="11"/>
  <c r="BM252" i="11"/>
  <c r="BN248" i="11" s="1"/>
  <c r="BM243" i="11"/>
  <c r="BL178" i="11"/>
  <c r="BM174" i="11" s="1"/>
  <c r="BM59" i="19" l="1"/>
  <c r="BM60" i="19" s="1"/>
  <c r="BM41" i="19" s="1"/>
  <c r="BM42" i="19"/>
  <c r="BM45" i="19"/>
  <c r="BG50" i="9"/>
  <c r="BG41" i="9" s="1"/>
  <c r="AC39" i="22" s="1"/>
  <c r="BP37" i="6"/>
  <c r="S39" i="22" s="1"/>
  <c r="V37" i="6"/>
  <c r="G40" i="6"/>
  <c r="G37" i="6" s="1"/>
  <c r="U47" i="19"/>
  <c r="V44" i="19" s="1"/>
  <c r="BQ29" i="16"/>
  <c r="BQ18" i="16"/>
  <c r="BQ35" i="6"/>
  <c r="BQ14" i="17"/>
  <c r="BR24" i="17"/>
  <c r="BR25" i="17" s="1"/>
  <c r="BB33" i="9"/>
  <c r="AB34" i="22" s="1"/>
  <c r="BK17" i="6"/>
  <c r="BK18" i="6" s="1"/>
  <c r="P34" i="22"/>
  <c r="BK13" i="8"/>
  <c r="BM60" i="18"/>
  <c r="BM346" i="11"/>
  <c r="BM347" i="11"/>
  <c r="BE73" i="20"/>
  <c r="BE51" i="7" s="1"/>
  <c r="BE72" i="20"/>
  <c r="BE31" i="7" s="1"/>
  <c r="BF54" i="20"/>
  <c r="BF68" i="20" s="1"/>
  <c r="BF67" i="20" s="1"/>
  <c r="BM51" i="18"/>
  <c r="BM194" i="11"/>
  <c r="BM193" i="11"/>
  <c r="BN402" i="11"/>
  <c r="BN405" i="11" s="1"/>
  <c r="BO401" i="11" s="1"/>
  <c r="AN71" i="19"/>
  <c r="AO39" i="8"/>
  <c r="AN17" i="7"/>
  <c r="BN130" i="11"/>
  <c r="BN133" i="11" s="1"/>
  <c r="BO129" i="11" s="1"/>
  <c r="BM363" i="11"/>
  <c r="BM61" i="18"/>
  <c r="BM364" i="11"/>
  <c r="BM56" i="18"/>
  <c r="BM279" i="11"/>
  <c r="BM278" i="11"/>
  <c r="BM58" i="18"/>
  <c r="BM313" i="11"/>
  <c r="BM312" i="11"/>
  <c r="AO33" i="19"/>
  <c r="BN249" i="11"/>
  <c r="BL58" i="20"/>
  <c r="U58" i="20" s="1"/>
  <c r="BL66" i="18"/>
  <c r="U59" i="20"/>
  <c r="BM52" i="18"/>
  <c r="BM210" i="11"/>
  <c r="BM211" i="11"/>
  <c r="BN96" i="11"/>
  <c r="BN266" i="11"/>
  <c r="BN269" i="11" s="1"/>
  <c r="BO265" i="11" s="1"/>
  <c r="BM64" i="18"/>
  <c r="BM414" i="11"/>
  <c r="BM415" i="11"/>
  <c r="BM13" i="11"/>
  <c r="BM24" i="11"/>
  <c r="BM41" i="18"/>
  <c r="BM23" i="11"/>
  <c r="U161" i="11"/>
  <c r="V157" i="11" s="1"/>
  <c r="BN232" i="11"/>
  <c r="BL14" i="6"/>
  <c r="U14" i="11"/>
  <c r="BM49" i="18"/>
  <c r="BM159" i="11"/>
  <c r="BM160" i="11"/>
  <c r="BM57" i="18"/>
  <c r="BM296" i="11"/>
  <c r="BM295" i="11"/>
  <c r="BN215" i="11"/>
  <c r="BL67" i="18"/>
  <c r="U68" i="18"/>
  <c r="BM108" i="11"/>
  <c r="BM46" i="18"/>
  <c r="BM109" i="11"/>
  <c r="BM62" i="18"/>
  <c r="BM381" i="11"/>
  <c r="BM380" i="11"/>
  <c r="BN147" i="11"/>
  <c r="M34" i="20"/>
  <c r="N31" i="20" s="1"/>
  <c r="BN283" i="11"/>
  <c r="BN419" i="11"/>
  <c r="BN317" i="11"/>
  <c r="BN320" i="11" s="1"/>
  <c r="BO316" i="11" s="1"/>
  <c r="BM42" i="18"/>
  <c r="BM40" i="11"/>
  <c r="BM41" i="11"/>
  <c r="BN334" i="11"/>
  <c r="BN436" i="11"/>
  <c r="BN439" i="11" s="1"/>
  <c r="BO435" i="11" s="1"/>
  <c r="U416" i="11"/>
  <c r="V412" i="11" s="1"/>
  <c r="BN113" i="11"/>
  <c r="BN62" i="11"/>
  <c r="BN65" i="11" s="1"/>
  <c r="BO61" i="11" s="1"/>
  <c r="BL16" i="11"/>
  <c r="BL24" i="7" s="1"/>
  <c r="BK19" i="18"/>
  <c r="BL39" i="18"/>
  <c r="BK28" i="18"/>
  <c r="BM50" i="18"/>
  <c r="BM177" i="11"/>
  <c r="BM176" i="11"/>
  <c r="BN181" i="11"/>
  <c r="BM245" i="11"/>
  <c r="BM54" i="18"/>
  <c r="BM244" i="11"/>
  <c r="BM53" i="18"/>
  <c r="BM227" i="11"/>
  <c r="BM228" i="11"/>
  <c r="BN385" i="11"/>
  <c r="BN388" i="11" s="1"/>
  <c r="BO384" i="11" s="1"/>
  <c r="BN79" i="11"/>
  <c r="BN28" i="11"/>
  <c r="BM43" i="18"/>
  <c r="BM58" i="11"/>
  <c r="BM57" i="11"/>
  <c r="BM65" i="18"/>
  <c r="BM432" i="11"/>
  <c r="BM431" i="11"/>
  <c r="BA8" i="9"/>
  <c r="BA9" i="9" s="1"/>
  <c r="BA10" i="9" s="1"/>
  <c r="BJ46" i="6"/>
  <c r="BJ44" i="6"/>
  <c r="BM262" i="11"/>
  <c r="BM261" i="11"/>
  <c r="BM55" i="18"/>
  <c r="BM59" i="18"/>
  <c r="BM329" i="11"/>
  <c r="BM330" i="11"/>
  <c r="BN300" i="11"/>
  <c r="BM45" i="18"/>
  <c r="BM92" i="11"/>
  <c r="BM91" i="11"/>
  <c r="BL15" i="6"/>
  <c r="U15" i="11"/>
  <c r="AN53" i="6"/>
  <c r="T11" i="22" s="1"/>
  <c r="AO27" i="20"/>
  <c r="AO25" i="20" s="1"/>
  <c r="M24" i="20"/>
  <c r="AN29" i="20"/>
  <c r="BN351" i="11"/>
  <c r="BN354" i="11" s="1"/>
  <c r="BO350" i="11" s="1"/>
  <c r="BM47" i="18"/>
  <c r="BM126" i="11"/>
  <c r="BM125" i="11"/>
  <c r="BN198" i="11"/>
  <c r="BN164" i="11"/>
  <c r="BN167" i="11" s="1"/>
  <c r="BO163" i="11" s="1"/>
  <c r="BM48" i="18"/>
  <c r="BM143" i="11"/>
  <c r="BM142" i="11"/>
  <c r="BN368" i="11"/>
  <c r="BN371" i="11" s="1"/>
  <c r="BO367" i="11" s="1"/>
  <c r="BE21" i="8"/>
  <c r="BE11" i="8" s="1"/>
  <c r="BM397" i="11"/>
  <c r="BM63" i="18"/>
  <c r="BM398" i="11"/>
  <c r="BN45" i="11"/>
  <c r="M31" i="8"/>
  <c r="M40" i="8" s="1"/>
  <c r="M41" i="8" s="1"/>
  <c r="N39" i="8" s="1"/>
  <c r="U42" i="11"/>
  <c r="V38" i="11" s="1"/>
  <c r="BM44" i="18"/>
  <c r="BM75" i="11"/>
  <c r="BM74" i="11"/>
  <c r="BO46" i="11"/>
  <c r="BO386" i="11"/>
  <c r="BO148" i="11"/>
  <c r="BO267" i="11"/>
  <c r="BO199" i="11"/>
  <c r="BO233" i="11"/>
  <c r="BO284" i="11"/>
  <c r="BO216" i="11"/>
  <c r="BO182" i="11"/>
  <c r="BO131" i="11"/>
  <c r="BO403" i="11"/>
  <c r="BO250" i="11"/>
  <c r="BO97" i="11"/>
  <c r="BO420" i="11"/>
  <c r="BO335" i="11"/>
  <c r="BO352" i="11"/>
  <c r="BO437" i="11"/>
  <c r="BO63" i="11"/>
  <c r="BO301" i="11"/>
  <c r="BO369" i="11"/>
  <c r="BO318" i="11"/>
  <c r="BO29" i="11"/>
  <c r="BO114" i="11"/>
  <c r="BO165" i="11"/>
  <c r="BO80" i="11"/>
  <c r="BM195" i="11" l="1"/>
  <c r="BN191" i="11" s="1"/>
  <c r="BS22" i="17"/>
  <c r="BR13" i="17"/>
  <c r="BQ31" i="6"/>
  <c r="R40" i="22" s="1"/>
  <c r="BQ40" i="6"/>
  <c r="BQ15" i="16"/>
  <c r="BH17" i="9" s="1"/>
  <c r="BR26" i="16"/>
  <c r="BR28" i="16" s="1"/>
  <c r="BQ14" i="16"/>
  <c r="BQ13" i="7" s="1"/>
  <c r="BK28" i="6"/>
  <c r="J34" i="22" s="1"/>
  <c r="BM46" i="19"/>
  <c r="BM47" i="19" s="1"/>
  <c r="BR16" i="17"/>
  <c r="W24" i="17"/>
  <c r="BN39" i="19"/>
  <c r="BM229" i="11"/>
  <c r="BN225" i="11" s="1"/>
  <c r="BM416" i="11"/>
  <c r="BN412" i="11" s="1"/>
  <c r="BM32" i="8"/>
  <c r="BM280" i="11"/>
  <c r="BN276" i="11" s="1"/>
  <c r="BM212" i="11"/>
  <c r="BN208" i="11" s="1"/>
  <c r="BM433" i="11"/>
  <c r="BN429" i="11" s="1"/>
  <c r="BM399" i="11"/>
  <c r="BN395" i="11" s="1"/>
  <c r="BM161" i="11"/>
  <c r="BN157" i="11" s="1"/>
  <c r="BM297" i="11"/>
  <c r="BN293" i="11" s="1"/>
  <c r="BM25" i="11"/>
  <c r="BN21" i="11" s="1"/>
  <c r="BM59" i="11"/>
  <c r="BN55" i="11" s="1"/>
  <c r="BJ47" i="6"/>
  <c r="H33" i="22"/>
  <c r="BM246" i="11"/>
  <c r="BN242" i="11" s="1"/>
  <c r="BO387" i="11"/>
  <c r="V386" i="11"/>
  <c r="BM75" i="18"/>
  <c r="BO115" i="11"/>
  <c r="V114" i="11"/>
  <c r="BO98" i="11"/>
  <c r="V97" i="11"/>
  <c r="BO149" i="11"/>
  <c r="V148" i="11"/>
  <c r="AO23" i="20"/>
  <c r="AN30" i="7"/>
  <c r="AN50" i="7"/>
  <c r="BN22" i="11"/>
  <c r="BN31" i="11"/>
  <c r="BO27" i="11" s="1"/>
  <c r="BM69" i="18"/>
  <c r="BM382" i="11"/>
  <c r="BN378" i="11" s="1"/>
  <c r="BM14" i="11"/>
  <c r="BM76" i="11"/>
  <c r="BN72" i="11" s="1"/>
  <c r="BM78" i="18"/>
  <c r="BC34" i="9"/>
  <c r="BL13" i="6"/>
  <c r="U14" i="6"/>
  <c r="BM68" i="18"/>
  <c r="BN90" i="11"/>
  <c r="M17" i="7"/>
  <c r="BF71" i="20"/>
  <c r="BF24" i="8"/>
  <c r="S67" i="20"/>
  <c r="BM87" i="18"/>
  <c r="BM15" i="11"/>
  <c r="BN243" i="11"/>
  <c r="BM85" i="18"/>
  <c r="BM365" i="11"/>
  <c r="BN361" i="11" s="1"/>
  <c r="BM59" i="20"/>
  <c r="BM88" i="18"/>
  <c r="BM72" i="18"/>
  <c r="BM82" i="18"/>
  <c r="BN226" i="11"/>
  <c r="BN235" i="11"/>
  <c r="BO231" i="11" s="1"/>
  <c r="BM93" i="11"/>
  <c r="BN89" i="11" s="1"/>
  <c r="BM74" i="18"/>
  <c r="BL93" i="18"/>
  <c r="BN252" i="11"/>
  <c r="BO248" i="11" s="1"/>
  <c r="BM178" i="11"/>
  <c r="BN174" i="11" s="1"/>
  <c r="BN260" i="11"/>
  <c r="BN107" i="11"/>
  <c r="BL13" i="18"/>
  <c r="BL14" i="8"/>
  <c r="U14" i="8" s="1"/>
  <c r="U67" i="18"/>
  <c r="AN54" i="6"/>
  <c r="AN56" i="6"/>
  <c r="I11" i="22" s="1"/>
  <c r="M53" i="6"/>
  <c r="BO302" i="11"/>
  <c r="V301" i="11"/>
  <c r="BO64" i="11"/>
  <c r="V63" i="11"/>
  <c r="BK18" i="18"/>
  <c r="BK20" i="7"/>
  <c r="BK18" i="7" s="1"/>
  <c r="BB13" i="9" s="1"/>
  <c r="BM73" i="18"/>
  <c r="BN209" i="11"/>
  <c r="BN218" i="11"/>
  <c r="BO214" i="11" s="1"/>
  <c r="AO49" i="6"/>
  <c r="U12" i="22" s="1"/>
  <c r="AO34" i="19"/>
  <c r="AO35" i="19" s="1"/>
  <c r="AP32" i="19" s="1"/>
  <c r="U24" i="7"/>
  <c r="U23" i="7" s="1"/>
  <c r="BL23" i="7"/>
  <c r="BC12" i="9" s="1"/>
  <c r="BN311" i="11"/>
  <c r="BN141" i="11"/>
  <c r="BN150" i="11"/>
  <c r="BO146" i="11" s="1"/>
  <c r="BM110" i="11"/>
  <c r="BN106" i="11" s="1"/>
  <c r="BM79" i="18"/>
  <c r="BN396" i="11"/>
  <c r="M29" i="20"/>
  <c r="N23" i="20" s="1"/>
  <c r="BO319" i="11"/>
  <c r="V318" i="11"/>
  <c r="BO132" i="11"/>
  <c r="V131" i="11"/>
  <c r="BN337" i="11"/>
  <c r="BO333" i="11" s="1"/>
  <c r="BN328" i="11"/>
  <c r="BN116" i="11"/>
  <c r="BO112" i="11" s="1"/>
  <c r="BO183" i="11"/>
  <c r="V182" i="11"/>
  <c r="BM71" i="18"/>
  <c r="BO285" i="11"/>
  <c r="V284" i="11"/>
  <c r="BM40" i="18"/>
  <c r="BM90" i="18"/>
  <c r="BM70" i="18"/>
  <c r="BN379" i="11"/>
  <c r="BO353" i="11"/>
  <c r="V352" i="11"/>
  <c r="BO234" i="11"/>
  <c r="V233" i="11"/>
  <c r="G233" i="11" s="1"/>
  <c r="BN362" i="11"/>
  <c r="BC39" i="9"/>
  <c r="U15" i="6"/>
  <c r="BN99" i="11"/>
  <c r="BO95" i="11" s="1"/>
  <c r="BM127" i="11"/>
  <c r="BN123" i="11" s="1"/>
  <c r="BM83" i="18"/>
  <c r="BO30" i="11"/>
  <c r="V29" i="11"/>
  <c r="BM92" i="18"/>
  <c r="BN277" i="11"/>
  <c r="BN286" i="11"/>
  <c r="BO282" i="11" s="1"/>
  <c r="BO47" i="11"/>
  <c r="V46" i="11"/>
  <c r="N25" i="20"/>
  <c r="E25" i="20" s="1"/>
  <c r="AO23" i="8"/>
  <c r="BO370" i="11"/>
  <c r="V369" i="11"/>
  <c r="BN39" i="11"/>
  <c r="BN48" i="11"/>
  <c r="BO44" i="11" s="1"/>
  <c r="BN294" i="11"/>
  <c r="BN303" i="11"/>
  <c r="BO299" i="11" s="1"/>
  <c r="BN73" i="11"/>
  <c r="BN82" i="11"/>
  <c r="BO78" i="11" s="1"/>
  <c r="BK27" i="18"/>
  <c r="BK45" i="7"/>
  <c r="BK44" i="7" s="1"/>
  <c r="BB15" i="9" s="1"/>
  <c r="BO81" i="11"/>
  <c r="V80" i="11"/>
  <c r="BO336" i="11"/>
  <c r="V335" i="11"/>
  <c r="BO200" i="11"/>
  <c r="V199" i="11"/>
  <c r="G199" i="11" s="1"/>
  <c r="BM263" i="11"/>
  <c r="BN259" i="11" s="1"/>
  <c r="BN201" i="11"/>
  <c r="BO197" i="11" s="1"/>
  <c r="BN192" i="11"/>
  <c r="BM86" i="18"/>
  <c r="BN184" i="11"/>
  <c r="BO180" i="11" s="1"/>
  <c r="BN175" i="11"/>
  <c r="BN430" i="11"/>
  <c r="BM91" i="18"/>
  <c r="BN124" i="11"/>
  <c r="BO251" i="11"/>
  <c r="V250" i="11"/>
  <c r="BO404" i="11"/>
  <c r="V403" i="11"/>
  <c r="BM81" i="18"/>
  <c r="BM77" i="18"/>
  <c r="BM89" i="18"/>
  <c r="BM84" i="18"/>
  <c r="BN158" i="11"/>
  <c r="BO217" i="11"/>
  <c r="V216" i="11"/>
  <c r="BO438" i="11"/>
  <c r="V437" i="11"/>
  <c r="G437" i="11" s="1"/>
  <c r="BO166" i="11"/>
  <c r="V165" i="11"/>
  <c r="BO421" i="11"/>
  <c r="V420" i="11"/>
  <c r="BO268" i="11"/>
  <c r="V267" i="11"/>
  <c r="BM314" i="11"/>
  <c r="BN310" i="11" s="1"/>
  <c r="BM144" i="11"/>
  <c r="BN140" i="11" s="1"/>
  <c r="BN345" i="11"/>
  <c r="BM80" i="18"/>
  <c r="BN56" i="11"/>
  <c r="BM42" i="11"/>
  <c r="BN38" i="11" s="1"/>
  <c r="BN413" i="11"/>
  <c r="BN422" i="11"/>
  <c r="BO418" i="11" s="1"/>
  <c r="BM76" i="18"/>
  <c r="BL16" i="18"/>
  <c r="U66" i="18"/>
  <c r="BM348" i="11"/>
  <c r="BN344" i="11" s="1"/>
  <c r="BM331" i="11"/>
  <c r="BN327" i="11" s="1"/>
  <c r="BK29" i="6" l="1"/>
  <c r="BK43" i="6"/>
  <c r="W34" i="22" s="1"/>
  <c r="BN44" i="19"/>
  <c r="BM40" i="7"/>
  <c r="BR29" i="16"/>
  <c r="BR18" i="16"/>
  <c r="W28" i="16"/>
  <c r="BN59" i="19"/>
  <c r="BN60" i="19" s="1"/>
  <c r="BN41" i="19" s="1"/>
  <c r="BN42" i="19" s="1"/>
  <c r="W25" i="17"/>
  <c r="X22" i="17" s="1"/>
  <c r="BH18" i="9"/>
  <c r="BR35" i="6"/>
  <c r="BR14" i="17"/>
  <c r="W14" i="17" s="1"/>
  <c r="W16" i="17"/>
  <c r="BH50" i="9"/>
  <c r="BH41" i="9" s="1"/>
  <c r="AC40" i="22" s="1"/>
  <c r="BQ37" i="6"/>
  <c r="S40" i="22" s="1"/>
  <c r="BM33" i="8"/>
  <c r="BR12" i="7"/>
  <c r="W13" i="17"/>
  <c r="BS24" i="17"/>
  <c r="BS25" i="17" s="1"/>
  <c r="BL17" i="6"/>
  <c r="BL18" i="6" s="1"/>
  <c r="P35" i="22"/>
  <c r="BM58" i="20"/>
  <c r="BM66" i="18"/>
  <c r="BO300" i="11"/>
  <c r="V302" i="11"/>
  <c r="BM67" i="18"/>
  <c r="BO147" i="11"/>
  <c r="BO150" i="11" s="1"/>
  <c r="BP146" i="11" s="1"/>
  <c r="V149" i="11"/>
  <c r="BO385" i="11"/>
  <c r="V387" i="11"/>
  <c r="BM39" i="18"/>
  <c r="BL28" i="18"/>
  <c r="BL19" i="18"/>
  <c r="BO436" i="11"/>
  <c r="V438" i="11"/>
  <c r="BO317" i="11"/>
  <c r="V319" i="11"/>
  <c r="BO215" i="11"/>
  <c r="V217" i="11"/>
  <c r="BN47" i="18"/>
  <c r="BN126" i="11"/>
  <c r="BN125" i="11"/>
  <c r="BO45" i="11"/>
  <c r="V47" i="11"/>
  <c r="BO181" i="11"/>
  <c r="BO184" i="11" s="1"/>
  <c r="BP180" i="11" s="1"/>
  <c r="V183" i="11"/>
  <c r="G183" i="11" s="1"/>
  <c r="BN52" i="18"/>
  <c r="BN211" i="11"/>
  <c r="BN210" i="11"/>
  <c r="M56" i="6"/>
  <c r="M57" i="6" s="1"/>
  <c r="M54" i="6"/>
  <c r="S71" i="20"/>
  <c r="BN23" i="11"/>
  <c r="BN24" i="11"/>
  <c r="BN41" i="18"/>
  <c r="BN13" i="11"/>
  <c r="BM14" i="6"/>
  <c r="BO96" i="11"/>
  <c r="BO99" i="11" s="1"/>
  <c r="BP95" i="11" s="1"/>
  <c r="V98" i="11"/>
  <c r="BM16" i="11"/>
  <c r="BM24" i="7" s="1"/>
  <c r="BM23" i="7" s="1"/>
  <c r="BD12" i="9" s="1"/>
  <c r="BO249" i="11"/>
  <c r="V251" i="11"/>
  <c r="BO28" i="11"/>
  <c r="V30" i="11"/>
  <c r="BN46" i="18"/>
  <c r="BN108" i="11"/>
  <c r="BN109" i="11"/>
  <c r="BO266" i="11"/>
  <c r="V268" i="11"/>
  <c r="AN57" i="6"/>
  <c r="AN21" i="19"/>
  <c r="BO232" i="11"/>
  <c r="BO235" i="11" s="1"/>
  <c r="BP231" i="11" s="1"/>
  <c r="V234" i="11"/>
  <c r="BG54" i="20"/>
  <c r="BF73" i="20"/>
  <c r="BF51" i="7" s="1"/>
  <c r="S51" i="7" s="1"/>
  <c r="BF72" i="20"/>
  <c r="BF31" i="7" s="1"/>
  <c r="S31" i="7" s="1"/>
  <c r="BC33" i="9"/>
  <c r="AB35" i="22" s="1"/>
  <c r="BN312" i="11"/>
  <c r="BN58" i="18"/>
  <c r="BN313" i="11"/>
  <c r="BO62" i="11"/>
  <c r="V64" i="11"/>
  <c r="G64" i="11" s="1"/>
  <c r="BN61" i="18"/>
  <c r="BN363" i="11"/>
  <c r="BN364" i="11"/>
  <c r="BO198" i="11"/>
  <c r="BO201" i="11" s="1"/>
  <c r="BP197" i="11" s="1"/>
  <c r="V200" i="11"/>
  <c r="BO334" i="11"/>
  <c r="BO337" i="11" s="1"/>
  <c r="BP333" i="11" s="1"/>
  <c r="V336" i="11"/>
  <c r="G336" i="11" s="1"/>
  <c r="BN57" i="18"/>
  <c r="BN296" i="11"/>
  <c r="BN295" i="11"/>
  <c r="BF21" i="8"/>
  <c r="BF11" i="8" s="1"/>
  <c r="S24" i="8"/>
  <c r="BO419" i="11"/>
  <c r="V421" i="11"/>
  <c r="BO79" i="11"/>
  <c r="BO82" i="11" s="1"/>
  <c r="BP78" i="11" s="1"/>
  <c r="V81" i="11"/>
  <c r="G81" i="11" s="1"/>
  <c r="BN56" i="18"/>
  <c r="BN279" i="11"/>
  <c r="BN278" i="11"/>
  <c r="BN330" i="11"/>
  <c r="BN329" i="11"/>
  <c r="BN59" i="18"/>
  <c r="BN55" i="18"/>
  <c r="BN262" i="11"/>
  <c r="BN261" i="11"/>
  <c r="AN48" i="7"/>
  <c r="AE16" i="9" s="1"/>
  <c r="M50" i="7"/>
  <c r="M48" i="7" s="1"/>
  <c r="BO113" i="11"/>
  <c r="BO116" i="11" s="1"/>
  <c r="BP112" i="11" s="1"/>
  <c r="V115" i="11"/>
  <c r="AO21" i="8"/>
  <c r="N23" i="8"/>
  <c r="E23" i="8" s="1"/>
  <c r="U16" i="18"/>
  <c r="BN43" i="18"/>
  <c r="BN58" i="11"/>
  <c r="BN57" i="11"/>
  <c r="BK44" i="6"/>
  <c r="BN160" i="11"/>
  <c r="BN159" i="11"/>
  <c r="BN49" i="18"/>
  <c r="BO402" i="11"/>
  <c r="V404" i="11"/>
  <c r="BN194" i="11"/>
  <c r="BN51" i="18"/>
  <c r="BN193" i="11"/>
  <c r="BN41" i="11"/>
  <c r="BN40" i="11"/>
  <c r="BN42" i="18"/>
  <c r="BO351" i="11"/>
  <c r="V353" i="11"/>
  <c r="BN63" i="18"/>
  <c r="BN397" i="11"/>
  <c r="BN398" i="11"/>
  <c r="AO35" i="8"/>
  <c r="U93" i="18"/>
  <c r="V39" i="18" s="1"/>
  <c r="AN28" i="7"/>
  <c r="M30" i="7"/>
  <c r="M28" i="7" s="1"/>
  <c r="M33" i="7" s="1"/>
  <c r="BO130" i="11"/>
  <c r="V132" i="11"/>
  <c r="BN44" i="18"/>
  <c r="BN75" i="11"/>
  <c r="BN74" i="11"/>
  <c r="BN415" i="11"/>
  <c r="BN64" i="18"/>
  <c r="BN414" i="11"/>
  <c r="BN60" i="18"/>
  <c r="BN347" i="11"/>
  <c r="BN346" i="11"/>
  <c r="BO164" i="11"/>
  <c r="V166" i="11"/>
  <c r="U13" i="6"/>
  <c r="U17" i="6" s="1"/>
  <c r="BO283" i="11"/>
  <c r="BO286" i="11" s="1"/>
  <c r="BP282" i="11" s="1"/>
  <c r="V285" i="11"/>
  <c r="BN142" i="11"/>
  <c r="BN48" i="18"/>
  <c r="BN143" i="11"/>
  <c r="AO50" i="6"/>
  <c r="BN53" i="18"/>
  <c r="BN227" i="11"/>
  <c r="BN228" i="11"/>
  <c r="BN54" i="18"/>
  <c r="BN245" i="11"/>
  <c r="BN244" i="11"/>
  <c r="BN50" i="18"/>
  <c r="BN177" i="11"/>
  <c r="BN176" i="11"/>
  <c r="BN65" i="18"/>
  <c r="BN432" i="11"/>
  <c r="BN431" i="11"/>
  <c r="BO368" i="11"/>
  <c r="V370" i="11"/>
  <c r="BN62" i="18"/>
  <c r="BN381" i="11"/>
  <c r="BN380" i="11"/>
  <c r="BL13" i="8"/>
  <c r="U13" i="8" s="1"/>
  <c r="U13" i="18"/>
  <c r="BM15" i="6"/>
  <c r="BN45" i="18"/>
  <c r="BN92" i="11"/>
  <c r="BN91" i="11"/>
  <c r="BP80" i="11"/>
  <c r="BP46" i="11"/>
  <c r="BP182" i="11"/>
  <c r="BP318" i="11"/>
  <c r="BP131" i="11"/>
  <c r="BP301" i="11"/>
  <c r="BP352" i="11"/>
  <c r="BP420" i="11"/>
  <c r="BP114" i="11"/>
  <c r="BP233" i="11"/>
  <c r="BP369" i="11"/>
  <c r="BP97" i="11"/>
  <c r="BP199" i="11"/>
  <c r="BP386" i="11"/>
  <c r="BP284" i="11"/>
  <c r="BP29" i="11"/>
  <c r="BP148" i="11"/>
  <c r="BP437" i="11"/>
  <c r="BP335" i="11"/>
  <c r="BP216" i="11"/>
  <c r="BP63" i="11"/>
  <c r="BP403" i="11"/>
  <c r="BP165" i="11"/>
  <c r="BP267" i="11"/>
  <c r="BP250" i="11"/>
  <c r="BL28" i="6" l="1"/>
  <c r="J35" i="22" s="1"/>
  <c r="BN45" i="19"/>
  <c r="BB8" i="9"/>
  <c r="BB9" i="9" s="1"/>
  <c r="BB10" i="9" s="1"/>
  <c r="BK46" i="6"/>
  <c r="H34" i="22" s="1"/>
  <c r="BN314" i="11"/>
  <c r="BO310" i="11" s="1"/>
  <c r="BN25" i="11"/>
  <c r="BO21" i="11" s="1"/>
  <c r="BO39" i="19"/>
  <c r="BN46" i="19"/>
  <c r="BN47" i="19" s="1"/>
  <c r="BO44" i="19" s="1"/>
  <c r="BN32" i="8"/>
  <c r="W29" i="16"/>
  <c r="X26" i="16" s="1"/>
  <c r="BT22" i="17"/>
  <c r="BT24" i="17" s="1"/>
  <c r="BS13" i="17"/>
  <c r="BS12" i="7" s="1"/>
  <c r="BR40" i="6"/>
  <c r="BR15" i="16"/>
  <c r="BI17" i="9" s="1"/>
  <c r="W18" i="16"/>
  <c r="BS16" i="17"/>
  <c r="BR31" i="6"/>
  <c r="R41" i="22" s="1"/>
  <c r="W35" i="6"/>
  <c r="BR14" i="16"/>
  <c r="BS26" i="16"/>
  <c r="BS28" i="16" s="1"/>
  <c r="W12" i="7"/>
  <c r="BN76" i="11"/>
  <c r="BO72" i="11" s="1"/>
  <c r="BN297" i="11"/>
  <c r="BO293" i="11" s="1"/>
  <c r="BN110" i="11"/>
  <c r="BO106" i="11" s="1"/>
  <c r="BN59" i="11"/>
  <c r="BO55" i="11" s="1"/>
  <c r="BN246" i="11"/>
  <c r="BO242" i="11" s="1"/>
  <c r="BN161" i="11"/>
  <c r="BO157" i="11" s="1"/>
  <c r="BN365" i="11"/>
  <c r="BO361" i="11" s="1"/>
  <c r="BN433" i="11"/>
  <c r="BO429" i="11" s="1"/>
  <c r="BN399" i="11"/>
  <c r="BO395" i="11" s="1"/>
  <c r="BM93" i="18"/>
  <c r="BM28" i="18" s="1"/>
  <c r="BP149" i="11"/>
  <c r="BP353" i="11"/>
  <c r="BO371" i="11"/>
  <c r="BP367" i="11" s="1"/>
  <c r="BO362" i="11"/>
  <c r="V368" i="11"/>
  <c r="BN81" i="18"/>
  <c r="BN75" i="18"/>
  <c r="BN280" i="11"/>
  <c r="BO276" i="11" s="1"/>
  <c r="T54" i="20"/>
  <c r="S73" i="20"/>
  <c r="S72" i="20"/>
  <c r="BO175" i="11"/>
  <c r="V181" i="11"/>
  <c r="BO209" i="11"/>
  <c r="V215" i="11"/>
  <c r="BN195" i="11"/>
  <c r="BO191" i="11" s="1"/>
  <c r="BN78" i="18"/>
  <c r="BP302" i="11"/>
  <c r="BN178" i="11"/>
  <c r="BO174" i="11" s="1"/>
  <c r="BN82" i="18"/>
  <c r="BO90" i="11"/>
  <c r="V96" i="11"/>
  <c r="BO218" i="11"/>
  <c r="BP214" i="11" s="1"/>
  <c r="BN144" i="11"/>
  <c r="BO140" i="11" s="1"/>
  <c r="BP336" i="11"/>
  <c r="BP421" i="11"/>
  <c r="BP251" i="11"/>
  <c r="BO345" i="11"/>
  <c r="BO354" i="11"/>
  <c r="BP350" i="11" s="1"/>
  <c r="V351" i="11"/>
  <c r="BO405" i="11"/>
  <c r="BP401" i="11" s="1"/>
  <c r="BO396" i="11"/>
  <c r="V402" i="11"/>
  <c r="N21" i="8"/>
  <c r="AO11" i="8"/>
  <c r="BN83" i="18"/>
  <c r="BN88" i="18"/>
  <c r="BO39" i="11"/>
  <c r="V45" i="11"/>
  <c r="BO294" i="11"/>
  <c r="V300" i="11"/>
  <c r="BP115" i="11"/>
  <c r="BD39" i="9"/>
  <c r="BN89" i="18"/>
  <c r="BP81" i="11"/>
  <c r="BP285" i="11"/>
  <c r="BP268" i="11"/>
  <c r="BP387" i="11"/>
  <c r="BP319" i="11"/>
  <c r="BN77" i="18"/>
  <c r="BN229" i="11"/>
  <c r="BO225" i="11" s="1"/>
  <c r="BO277" i="11"/>
  <c r="V283" i="11"/>
  <c r="BN87" i="18"/>
  <c r="BN71" i="18"/>
  <c r="BO48" i="11"/>
  <c r="BP44" i="11" s="1"/>
  <c r="BG69" i="20"/>
  <c r="BG68" i="20"/>
  <c r="BM13" i="6"/>
  <c r="BD34" i="9"/>
  <c r="BO303" i="11"/>
  <c r="BP299" i="11" s="1"/>
  <c r="BO320" i="11"/>
  <c r="BP316" i="11" s="1"/>
  <c r="BO311" i="11"/>
  <c r="V317" i="11"/>
  <c r="BO388" i="11"/>
  <c r="BP384" i="11" s="1"/>
  <c r="BO379" i="11"/>
  <c r="V385" i="11"/>
  <c r="BP438" i="11"/>
  <c r="BO167" i="11"/>
  <c r="BP163" i="11" s="1"/>
  <c r="BO158" i="11"/>
  <c r="V164" i="11"/>
  <c r="AE14" i="9"/>
  <c r="AE11" i="9" s="1"/>
  <c r="AE19" i="9" s="1"/>
  <c r="AA11" i="22" s="1"/>
  <c r="AN33" i="7"/>
  <c r="BN90" i="18"/>
  <c r="BL29" i="6"/>
  <c r="BL43" i="6"/>
  <c r="W35" i="22" s="1"/>
  <c r="BO226" i="11"/>
  <c r="V232" i="11"/>
  <c r="BP30" i="11"/>
  <c r="BP132" i="11"/>
  <c r="BN263" i="11"/>
  <c r="BO259" i="11" s="1"/>
  <c r="BP166" i="11"/>
  <c r="BP200" i="11"/>
  <c r="BP183" i="11"/>
  <c r="BN93" i="11"/>
  <c r="BO89" i="11" s="1"/>
  <c r="BN348" i="11"/>
  <c r="BO344" i="11" s="1"/>
  <c r="BN80" i="18"/>
  <c r="BN69" i="18"/>
  <c r="BO107" i="11"/>
  <c r="V113" i="11"/>
  <c r="BN86" i="18"/>
  <c r="BN84" i="18"/>
  <c r="BO56" i="11"/>
  <c r="BO65" i="11"/>
  <c r="BP61" i="11" s="1"/>
  <c r="V62" i="11"/>
  <c r="M21" i="19"/>
  <c r="AO22" i="19"/>
  <c r="AN23" i="19"/>
  <c r="BN73" i="18"/>
  <c r="BP98" i="11"/>
  <c r="BO124" i="11"/>
  <c r="V130" i="11"/>
  <c r="BO133" i="11"/>
  <c r="BP129" i="11" s="1"/>
  <c r="BN59" i="20"/>
  <c r="BN127" i="11"/>
  <c r="BO123" i="11" s="1"/>
  <c r="BO141" i="11"/>
  <c r="V147" i="11"/>
  <c r="BM16" i="18"/>
  <c r="BP404" i="11"/>
  <c r="BN76" i="18"/>
  <c r="BN331" i="11"/>
  <c r="BO327" i="11" s="1"/>
  <c r="BO73" i="11"/>
  <c r="V79" i="11"/>
  <c r="BP64" i="11"/>
  <c r="BP370" i="11"/>
  <c r="BN72" i="18"/>
  <c r="BN382" i="11"/>
  <c r="BO378" i="11" s="1"/>
  <c r="BN92" i="18"/>
  <c r="BN91" i="18"/>
  <c r="BO328" i="11"/>
  <c r="V334" i="11"/>
  <c r="BO22" i="11"/>
  <c r="V28" i="11"/>
  <c r="BN68" i="18"/>
  <c r="BN40" i="18"/>
  <c r="BO430" i="11"/>
  <c r="BO439" i="11"/>
  <c r="BP435" i="11" s="1"/>
  <c r="V436" i="11"/>
  <c r="BO31" i="11"/>
  <c r="BP27" i="11" s="1"/>
  <c r="BP47" i="11"/>
  <c r="U28" i="6"/>
  <c r="U18" i="6"/>
  <c r="BP217" i="11"/>
  <c r="BP234" i="11"/>
  <c r="BN42" i="11"/>
  <c r="BO38" i="11" s="1"/>
  <c r="AO32" i="20"/>
  <c r="AO37" i="20"/>
  <c r="AO51" i="6"/>
  <c r="BN85" i="18"/>
  <c r="BN15" i="11"/>
  <c r="BN212" i="11"/>
  <c r="BO208" i="11" s="1"/>
  <c r="BN74" i="18"/>
  <c r="BL18" i="18"/>
  <c r="U19" i="18"/>
  <c r="U18" i="18" s="1"/>
  <c r="BL20" i="7"/>
  <c r="BN70" i="18"/>
  <c r="BO422" i="11"/>
  <c r="BP418" i="11" s="1"/>
  <c r="BO413" i="11"/>
  <c r="V419" i="11"/>
  <c r="BO192" i="11"/>
  <c r="V198" i="11"/>
  <c r="BO260" i="11"/>
  <c r="BO269" i="11"/>
  <c r="BP265" i="11" s="1"/>
  <c r="V266" i="11"/>
  <c r="BO252" i="11"/>
  <c r="BP248" i="11" s="1"/>
  <c r="BO243" i="11"/>
  <c r="V249" i="11"/>
  <c r="BN14" i="11"/>
  <c r="BN79" i="18"/>
  <c r="U28" i="18"/>
  <c r="U27" i="18" s="1"/>
  <c r="BL27" i="18"/>
  <c r="BL45" i="7"/>
  <c r="BM13" i="18"/>
  <c r="BM14" i="8"/>
  <c r="BN416" i="11"/>
  <c r="BO412" i="11" s="1"/>
  <c r="BM19" i="18" l="1"/>
  <c r="BN39" i="18"/>
  <c r="BK47" i="6"/>
  <c r="BN16" i="11"/>
  <c r="BN24" i="7" s="1"/>
  <c r="BN23" i="7" s="1"/>
  <c r="BE12" i="9" s="1"/>
  <c r="W31" i="6"/>
  <c r="BS35" i="6"/>
  <c r="BS14" i="17"/>
  <c r="W15" i="16"/>
  <c r="BI50" i="9"/>
  <c r="BI41" i="9" s="1"/>
  <c r="AC41" i="22" s="1"/>
  <c r="BR37" i="6"/>
  <c r="S41" i="22" s="1"/>
  <c r="W40" i="6"/>
  <c r="BN33" i="8"/>
  <c r="BS29" i="16"/>
  <c r="BS18" i="16"/>
  <c r="BN40" i="7"/>
  <c r="BR13" i="7"/>
  <c r="W14" i="16"/>
  <c r="BT25" i="17"/>
  <c r="BT16" i="17"/>
  <c r="BO59" i="19"/>
  <c r="BO60" i="19" s="1"/>
  <c r="BO41" i="19" s="1"/>
  <c r="BO42" i="19" s="1"/>
  <c r="BD33" i="9"/>
  <c r="AB36" i="22" s="1"/>
  <c r="BM17" i="6"/>
  <c r="BM18" i="6" s="1"/>
  <c r="P36" i="22"/>
  <c r="BG67" i="20"/>
  <c r="BG71" i="20" s="1"/>
  <c r="G130" i="11"/>
  <c r="V133" i="11"/>
  <c r="W129" i="11" s="1"/>
  <c r="BP28" i="11"/>
  <c r="BO49" i="18"/>
  <c r="BO160" i="11"/>
  <c r="V160" i="11" s="1"/>
  <c r="BO159" i="11"/>
  <c r="V159" i="11" s="1"/>
  <c r="V158" i="11"/>
  <c r="BO313" i="11"/>
  <c r="V313" i="11" s="1"/>
  <c r="BO312" i="11"/>
  <c r="V312" i="11" s="1"/>
  <c r="BO58" i="18"/>
  <c r="V311" i="11"/>
  <c r="BO57" i="18"/>
  <c r="BO295" i="11"/>
  <c r="V295" i="11" s="1"/>
  <c r="BO296" i="11"/>
  <c r="V296" i="11" s="1"/>
  <c r="V294" i="11"/>
  <c r="G402" i="11"/>
  <c r="V405" i="11"/>
  <c r="W401" i="11" s="1"/>
  <c r="BP249" i="11"/>
  <c r="BP252" i="11" s="1"/>
  <c r="BQ248" i="11" s="1"/>
  <c r="BO43" i="18"/>
  <c r="BO57" i="11"/>
  <c r="V57" i="11" s="1"/>
  <c r="BO58" i="11"/>
  <c r="V56" i="11"/>
  <c r="V67" i="11" s="1"/>
  <c r="G45" i="11"/>
  <c r="V48" i="11"/>
  <c r="W44" i="11" s="1"/>
  <c r="BO397" i="11"/>
  <c r="V397" i="11" s="1"/>
  <c r="BO63" i="18"/>
  <c r="BO398" i="11"/>
  <c r="V398" i="11" s="1"/>
  <c r="V396" i="11"/>
  <c r="BP300" i="11"/>
  <c r="BP303" i="11" s="1"/>
  <c r="BQ299" i="11" s="1"/>
  <c r="BP147" i="11"/>
  <c r="BP232" i="11"/>
  <c r="BO41" i="18"/>
  <c r="BO24" i="11"/>
  <c r="BO23" i="11"/>
  <c r="BO13" i="11"/>
  <c r="V22" i="11"/>
  <c r="V33" i="11" s="1"/>
  <c r="G198" i="11"/>
  <c r="V201" i="11"/>
  <c r="W197" i="11" s="1"/>
  <c r="BP198" i="11"/>
  <c r="BO194" i="11"/>
  <c r="V194" i="11" s="1"/>
  <c r="BO193" i="11"/>
  <c r="V193" i="11" s="1"/>
  <c r="BO51" i="18"/>
  <c r="V192" i="11"/>
  <c r="BP215" i="11"/>
  <c r="BP218" i="11" s="1"/>
  <c r="BQ214" i="11" s="1"/>
  <c r="G334" i="11"/>
  <c r="V337" i="11"/>
  <c r="W333" i="11" s="1"/>
  <c r="G147" i="11"/>
  <c r="V150" i="11"/>
  <c r="W146" i="11" s="1"/>
  <c r="V226" i="11"/>
  <c r="BO228" i="11"/>
  <c r="V228" i="11" s="1"/>
  <c r="BO53" i="18"/>
  <c r="BO227" i="11"/>
  <c r="V227" i="11" s="1"/>
  <c r="BP317" i="11"/>
  <c r="BP320" i="11" s="1"/>
  <c r="BQ316" i="11" s="1"/>
  <c r="BP79" i="11"/>
  <c r="BO41" i="11"/>
  <c r="V41" i="11" s="1"/>
  <c r="BO40" i="11"/>
  <c r="BO42" i="18"/>
  <c r="V39" i="11"/>
  <c r="BN67" i="18"/>
  <c r="BN14" i="6"/>
  <c r="G419" i="11"/>
  <c r="V422" i="11"/>
  <c r="W418" i="11" s="1"/>
  <c r="BO65" i="18"/>
  <c r="BO431" i="11"/>
  <c r="V431" i="11" s="1"/>
  <c r="BO432" i="11"/>
  <c r="V430" i="11"/>
  <c r="V441" i="11" s="1"/>
  <c r="BO59" i="18"/>
  <c r="BO329" i="11"/>
  <c r="V329" i="11" s="1"/>
  <c r="BO330" i="11"/>
  <c r="V330" i="11" s="1"/>
  <c r="V328" i="11"/>
  <c r="BO48" i="18"/>
  <c r="BO142" i="11"/>
  <c r="V142" i="11" s="1"/>
  <c r="BO143" i="11"/>
  <c r="V143" i="11" s="1"/>
  <c r="V141" i="11"/>
  <c r="BP96" i="11"/>
  <c r="BP164" i="11"/>
  <c r="BP167" i="11" s="1"/>
  <c r="BQ163" i="11" s="1"/>
  <c r="BL46" i="6"/>
  <c r="BL44" i="6"/>
  <c r="BC8" i="9"/>
  <c r="BC9" i="9" s="1"/>
  <c r="BC10" i="9" s="1"/>
  <c r="G351" i="11"/>
  <c r="V354" i="11"/>
  <c r="W350" i="11" s="1"/>
  <c r="BP419" i="11"/>
  <c r="BP422" i="11" s="1"/>
  <c r="BQ418" i="11" s="1"/>
  <c r="BP31" i="11"/>
  <c r="BQ27" i="11" s="1"/>
  <c r="BO44" i="18"/>
  <c r="BO74" i="11"/>
  <c r="V74" i="11" s="1"/>
  <c r="BO75" i="11"/>
  <c r="V75" i="11" s="1"/>
  <c r="V73" i="11"/>
  <c r="V84" i="11" s="1"/>
  <c r="G232" i="11"/>
  <c r="V235" i="11"/>
  <c r="W231" i="11" s="1"/>
  <c r="G249" i="11"/>
  <c r="V252" i="11"/>
  <c r="W248" i="11" s="1"/>
  <c r="BO414" i="11"/>
  <c r="BO415" i="11"/>
  <c r="V415" i="11" s="1"/>
  <c r="BO64" i="18"/>
  <c r="V413" i="11"/>
  <c r="BP436" i="11"/>
  <c r="BP439" i="11" s="1"/>
  <c r="BQ435" i="11" s="1"/>
  <c r="BP385" i="11"/>
  <c r="BP388" i="11" s="1"/>
  <c r="BQ384" i="11" s="1"/>
  <c r="U43" i="6"/>
  <c r="U29" i="6"/>
  <c r="BO54" i="18"/>
  <c r="BO245" i="11"/>
  <c r="V245" i="11" s="1"/>
  <c r="BO244" i="11"/>
  <c r="V244" i="11" s="1"/>
  <c r="V243" i="11"/>
  <c r="AO38" i="20"/>
  <c r="AO39" i="20" s="1"/>
  <c r="G283" i="11"/>
  <c r="V286" i="11"/>
  <c r="W282" i="11" s="1"/>
  <c r="BO347" i="11"/>
  <c r="V347" i="11" s="1"/>
  <c r="BO346" i="11"/>
  <c r="V346" i="11" s="1"/>
  <c r="BO60" i="18"/>
  <c r="V345" i="11"/>
  <c r="BP334" i="11"/>
  <c r="G368" i="11"/>
  <c r="V371" i="11"/>
  <c r="W367" i="11" s="1"/>
  <c r="G436" i="11"/>
  <c r="V439" i="11"/>
  <c r="W435" i="11" s="1"/>
  <c r="BM13" i="8"/>
  <c r="BP368" i="11"/>
  <c r="BP371" i="11" s="1"/>
  <c r="BQ367" i="11" s="1"/>
  <c r="AO20" i="19"/>
  <c r="AN37" i="7"/>
  <c r="G113" i="11"/>
  <c r="V116" i="11"/>
  <c r="W112" i="11" s="1"/>
  <c r="G385" i="11"/>
  <c r="V388" i="11"/>
  <c r="W384" i="11" s="1"/>
  <c r="BO56" i="18"/>
  <c r="BO278" i="11"/>
  <c r="V278" i="11" s="1"/>
  <c r="BO279" i="11"/>
  <c r="V279" i="11" s="1"/>
  <c r="V277" i="11"/>
  <c r="BP266" i="11"/>
  <c r="BP269" i="11" s="1"/>
  <c r="BQ265" i="11" s="1"/>
  <c r="G215" i="11"/>
  <c r="V218" i="11"/>
  <c r="W214" i="11" s="1"/>
  <c r="BO364" i="11"/>
  <c r="V364" i="11" s="1"/>
  <c r="BO61" i="18"/>
  <c r="BO363" i="11"/>
  <c r="V363" i="11" s="1"/>
  <c r="V362" i="11"/>
  <c r="BN15" i="6"/>
  <c r="BN58" i="20"/>
  <c r="BN66" i="18"/>
  <c r="AO36" i="8"/>
  <c r="N36" i="8" s="1"/>
  <c r="E36" i="8" s="1"/>
  <c r="F51" i="9" s="1"/>
  <c r="F53" i="9" s="1"/>
  <c r="N22" i="19"/>
  <c r="E22" i="19" s="1"/>
  <c r="F30" i="5" s="1"/>
  <c r="BO46" i="18"/>
  <c r="BO109" i="11"/>
  <c r="V109" i="11" s="1"/>
  <c r="BO108" i="11"/>
  <c r="V108" i="11" s="1"/>
  <c r="V107" i="11"/>
  <c r="BO62" i="18"/>
  <c r="BO381" i="11"/>
  <c r="V381" i="11" s="1"/>
  <c r="BO380" i="11"/>
  <c r="V380" i="11" s="1"/>
  <c r="V379" i="11"/>
  <c r="BO52" i="18"/>
  <c r="BO211" i="11"/>
  <c r="V211" i="11" s="1"/>
  <c r="BO210" i="11"/>
  <c r="V210" i="11" s="1"/>
  <c r="V209" i="11"/>
  <c r="BO125" i="11"/>
  <c r="BO126" i="11"/>
  <c r="V126" i="11" s="1"/>
  <c r="BO47" i="18"/>
  <c r="V124" i="11"/>
  <c r="BM18" i="18"/>
  <c r="BM20" i="7"/>
  <c r="BM18" i="7" s="1"/>
  <c r="U45" i="7"/>
  <c r="U44" i="7" s="1"/>
  <c r="BL44" i="7"/>
  <c r="BC15" i="9" s="1"/>
  <c r="G266" i="11"/>
  <c r="V269" i="11"/>
  <c r="W265" i="11" s="1"/>
  <c r="BP45" i="11"/>
  <c r="BP48" i="11" s="1"/>
  <c r="BQ44" i="11" s="1"/>
  <c r="BP62" i="11"/>
  <c r="BP65" i="11" s="1"/>
  <c r="BQ61" i="11" s="1"/>
  <c r="M23" i="19"/>
  <c r="N20" i="19" s="1"/>
  <c r="BP130" i="11"/>
  <c r="AE26" i="9"/>
  <c r="AE28" i="9" s="1"/>
  <c r="AE29" i="9" s="1"/>
  <c r="AE20" i="9"/>
  <c r="BP283" i="11"/>
  <c r="BP113" i="11"/>
  <c r="AO70" i="19"/>
  <c r="G96" i="11"/>
  <c r="V99" i="11"/>
  <c r="W95" i="11" s="1"/>
  <c r="G181" i="11"/>
  <c r="V184" i="11"/>
  <c r="W180" i="11" s="1"/>
  <c r="BM27" i="18"/>
  <c r="BM45" i="7"/>
  <c r="BM44" i="7" s="1"/>
  <c r="BO261" i="11"/>
  <c r="V261" i="11" s="1"/>
  <c r="BO262" i="11"/>
  <c r="V262" i="11" s="1"/>
  <c r="BO55" i="18"/>
  <c r="V260" i="11"/>
  <c r="U20" i="7"/>
  <c r="U18" i="7" s="1"/>
  <c r="BL18" i="7"/>
  <c r="BC13" i="9" s="1"/>
  <c r="G28" i="11"/>
  <c r="V31" i="11"/>
  <c r="W27" i="11" s="1"/>
  <c r="G79" i="11"/>
  <c r="V82" i="11"/>
  <c r="W78" i="11" s="1"/>
  <c r="BP402" i="11"/>
  <c r="BP405" i="11" s="1"/>
  <c r="BQ401" i="11" s="1"/>
  <c r="G62" i="11"/>
  <c r="V65" i="11"/>
  <c r="W61" i="11" s="1"/>
  <c r="BP181" i="11"/>
  <c r="G164" i="11"/>
  <c r="V167" i="11"/>
  <c r="W163" i="11" s="1"/>
  <c r="G317" i="11"/>
  <c r="V320" i="11"/>
  <c r="W316" i="11" s="1"/>
  <c r="G300" i="11"/>
  <c r="V303" i="11"/>
  <c r="W299" i="11" s="1"/>
  <c r="N11" i="8"/>
  <c r="E21" i="8"/>
  <c r="E11" i="8" s="1"/>
  <c r="F25" i="5" s="1"/>
  <c r="BO45" i="18"/>
  <c r="BO92" i="11"/>
  <c r="V92" i="11" s="1"/>
  <c r="BO91" i="11"/>
  <c r="V91" i="11" s="1"/>
  <c r="V90" i="11"/>
  <c r="BO177" i="11"/>
  <c r="V177" i="11" s="1"/>
  <c r="BO50" i="18"/>
  <c r="BO176" i="11"/>
  <c r="V176" i="11" s="1"/>
  <c r="V175" i="11"/>
  <c r="BP351" i="11"/>
  <c r="BQ182" i="11"/>
  <c r="BQ63" i="11"/>
  <c r="BQ148" i="11"/>
  <c r="BQ284" i="11"/>
  <c r="BQ131" i="11"/>
  <c r="BQ403" i="11"/>
  <c r="BQ318" i="11"/>
  <c r="BQ267" i="11"/>
  <c r="BQ301" i="11"/>
  <c r="BQ250" i="11"/>
  <c r="BQ97" i="11"/>
  <c r="BQ216" i="11"/>
  <c r="BQ165" i="11"/>
  <c r="BQ46" i="11"/>
  <c r="BQ352" i="11"/>
  <c r="BQ29" i="11"/>
  <c r="BQ199" i="11"/>
  <c r="BQ369" i="11"/>
  <c r="BQ335" i="11"/>
  <c r="BQ233" i="11"/>
  <c r="BQ114" i="11"/>
  <c r="BQ420" i="11"/>
  <c r="BQ437" i="11"/>
  <c r="BQ386" i="11"/>
  <c r="BQ80" i="11"/>
  <c r="BG24" i="8" l="1"/>
  <c r="BO45" i="19"/>
  <c r="V45" i="19" s="1"/>
  <c r="BM28" i="6"/>
  <c r="J36" i="22" s="1"/>
  <c r="BO229" i="11"/>
  <c r="BP225" i="11" s="1"/>
  <c r="BO46" i="19"/>
  <c r="BO47" i="19" s="1"/>
  <c r="BP44" i="19" s="1"/>
  <c r="BS40" i="6"/>
  <c r="BS15" i="16"/>
  <c r="BJ17" i="9" s="1"/>
  <c r="BP39" i="19"/>
  <c r="BS14" i="16"/>
  <c r="BS13" i="7" s="1"/>
  <c r="BT26" i="16"/>
  <c r="BO32" i="8"/>
  <c r="V32" i="8" s="1"/>
  <c r="V41" i="19"/>
  <c r="BT35" i="6"/>
  <c r="BT31" i="6" s="1"/>
  <c r="R43" i="22" s="1"/>
  <c r="BT14" i="17"/>
  <c r="BS31" i="6"/>
  <c r="R42" i="22" s="1"/>
  <c r="BU22" i="17"/>
  <c r="BT13" i="17"/>
  <c r="BT12" i="7" s="1"/>
  <c r="W37" i="6"/>
  <c r="W13" i="7"/>
  <c r="BI18" i="9"/>
  <c r="BO25" i="11"/>
  <c r="BP21" i="11" s="1"/>
  <c r="BN93" i="18"/>
  <c r="BN19" i="18" s="1"/>
  <c r="BD15" i="9"/>
  <c r="BO246" i="11"/>
  <c r="BP242" i="11" s="1"/>
  <c r="BO195" i="11"/>
  <c r="BP191" i="11" s="1"/>
  <c r="BO297" i="11"/>
  <c r="BP293" i="11" s="1"/>
  <c r="BO399" i="11"/>
  <c r="BP395" i="11" s="1"/>
  <c r="BL47" i="6"/>
  <c r="H35" i="22"/>
  <c r="BO365" i="11"/>
  <c r="BP361" i="11" s="1"/>
  <c r="BQ387" i="11"/>
  <c r="BQ47" i="11"/>
  <c r="BQ285" i="11"/>
  <c r="BP124" i="11"/>
  <c r="BE39" i="9"/>
  <c r="G345" i="11"/>
  <c r="G356" i="11" s="1"/>
  <c r="V348" i="11"/>
  <c r="W344" i="11" s="1"/>
  <c r="BO81" i="18"/>
  <c r="V81" i="18" s="1"/>
  <c r="V54" i="18"/>
  <c r="V424" i="11"/>
  <c r="G413" i="11"/>
  <c r="G424" i="11" s="1"/>
  <c r="G73" i="11"/>
  <c r="G84" i="11" s="1"/>
  <c r="V76" i="11"/>
  <c r="W72" i="11" s="1"/>
  <c r="V356" i="11"/>
  <c r="V152" i="11"/>
  <c r="G141" i="11"/>
  <c r="G152" i="11" s="1"/>
  <c r="V144" i="11"/>
  <c r="W140" i="11" s="1"/>
  <c r="BN13" i="18"/>
  <c r="BN14" i="8"/>
  <c r="BO382" i="11"/>
  <c r="BP378" i="11" s="1"/>
  <c r="BO92" i="18"/>
  <c r="V92" i="18" s="1"/>
  <c r="V65" i="18"/>
  <c r="BP226" i="11"/>
  <c r="BP235" i="11"/>
  <c r="BQ231" i="11" s="1"/>
  <c r="V305" i="11"/>
  <c r="G294" i="11"/>
  <c r="G305" i="11" s="1"/>
  <c r="V297" i="11"/>
  <c r="W293" i="11" s="1"/>
  <c r="V50" i="11"/>
  <c r="G39" i="11"/>
  <c r="G50" i="11" s="1"/>
  <c r="BP192" i="11"/>
  <c r="BP201" i="11"/>
  <c r="BQ197" i="11" s="1"/>
  <c r="G56" i="11"/>
  <c r="G67" i="11" s="1"/>
  <c r="V169" i="11"/>
  <c r="G158" i="11"/>
  <c r="G169" i="11" s="1"/>
  <c r="V161" i="11"/>
  <c r="W157" i="11" s="1"/>
  <c r="BQ217" i="11"/>
  <c r="BQ183" i="11"/>
  <c r="V186" i="11"/>
  <c r="G175" i="11"/>
  <c r="G186" i="11" s="1"/>
  <c r="V178" i="11"/>
  <c r="W174" i="11" s="1"/>
  <c r="V390" i="11"/>
  <c r="G379" i="11"/>
  <c r="G390" i="11" s="1"/>
  <c r="V382" i="11"/>
  <c r="W378" i="11" s="1"/>
  <c r="AO33" i="20"/>
  <c r="U46" i="6"/>
  <c r="U47" i="6" s="1"/>
  <c r="U44" i="6"/>
  <c r="BP379" i="11"/>
  <c r="BO416" i="11"/>
  <c r="BP412" i="11" s="1"/>
  <c r="V414" i="11"/>
  <c r="V416" i="11" s="1"/>
  <c r="W412" i="11" s="1"/>
  <c r="BO71" i="18"/>
  <c r="V71" i="18" s="1"/>
  <c r="V44" i="18"/>
  <c r="BO75" i="18"/>
  <c r="V75" i="18" s="1"/>
  <c r="V48" i="18"/>
  <c r="BO69" i="18"/>
  <c r="V69" i="18" s="1"/>
  <c r="V42" i="18"/>
  <c r="BO80" i="18"/>
  <c r="V80" i="18" s="1"/>
  <c r="V53" i="18"/>
  <c r="BP141" i="11"/>
  <c r="BP150" i="11"/>
  <c r="BQ146" i="11" s="1"/>
  <c r="BO59" i="11"/>
  <c r="BP55" i="11" s="1"/>
  <c r="V58" i="11"/>
  <c r="V59" i="11" s="1"/>
  <c r="W55" i="11" s="1"/>
  <c r="BO91" i="18"/>
  <c r="V91" i="18" s="1"/>
  <c r="V64" i="18"/>
  <c r="V373" i="11"/>
  <c r="G362" i="11"/>
  <c r="G373" i="11" s="1"/>
  <c r="V365" i="11"/>
  <c r="W361" i="11" s="1"/>
  <c r="BO110" i="11"/>
  <c r="BP106" i="11" s="1"/>
  <c r="BO88" i="18"/>
  <c r="V88" i="18" s="1"/>
  <c r="V61" i="18"/>
  <c r="V339" i="11"/>
  <c r="G328" i="11"/>
  <c r="G339" i="11" s="1"/>
  <c r="V331" i="11"/>
  <c r="W327" i="11" s="1"/>
  <c r="BO42" i="11"/>
  <c r="BP38" i="11" s="1"/>
  <c r="V40" i="11"/>
  <c r="V42" i="11" s="1"/>
  <c r="W38" i="11" s="1"/>
  <c r="BO84" i="18"/>
  <c r="V84" i="18" s="1"/>
  <c r="V57" i="18"/>
  <c r="AO24" i="20"/>
  <c r="AP36" i="20"/>
  <c r="BQ98" i="11"/>
  <c r="BQ302" i="11"/>
  <c r="BO83" i="18"/>
  <c r="V83" i="18" s="1"/>
  <c r="V56" i="18"/>
  <c r="BP362" i="11"/>
  <c r="BO212" i="11"/>
  <c r="BP208" i="11" s="1"/>
  <c r="BP158" i="11"/>
  <c r="G226" i="11"/>
  <c r="G237" i="11" s="1"/>
  <c r="V229" i="11"/>
  <c r="W225" i="11" s="1"/>
  <c r="BP209" i="11"/>
  <c r="G22" i="11"/>
  <c r="G33" i="11" s="1"/>
  <c r="BP294" i="11"/>
  <c r="BO70" i="18"/>
  <c r="V70" i="18" s="1"/>
  <c r="V43" i="18"/>
  <c r="BO314" i="11"/>
  <c r="BP310" i="11" s="1"/>
  <c r="BO76" i="18"/>
  <c r="V76" i="18" s="1"/>
  <c r="V49" i="18"/>
  <c r="BQ166" i="11"/>
  <c r="BQ234" i="11"/>
  <c r="BP277" i="11"/>
  <c r="BP286" i="11"/>
  <c r="BQ282" i="11" s="1"/>
  <c r="BO59" i="20"/>
  <c r="V13" i="11"/>
  <c r="V407" i="11"/>
  <c r="G396" i="11"/>
  <c r="G407" i="11" s="1"/>
  <c r="V399" i="11"/>
  <c r="W395" i="11" s="1"/>
  <c r="BQ438" i="11"/>
  <c r="BP345" i="11"/>
  <c r="BQ251" i="11"/>
  <c r="BQ336" i="11"/>
  <c r="BO77" i="18"/>
  <c r="V77" i="18" s="1"/>
  <c r="V50" i="18"/>
  <c r="BP133" i="11"/>
  <c r="BQ129" i="11" s="1"/>
  <c r="BD13" i="9"/>
  <c r="BO348" i="11"/>
  <c r="BP344" i="11" s="1"/>
  <c r="BO79" i="18"/>
  <c r="V79" i="18" s="1"/>
  <c r="V52" i="18"/>
  <c r="BO280" i="11"/>
  <c r="BP276" i="11" s="1"/>
  <c r="V254" i="11"/>
  <c r="G243" i="11"/>
  <c r="G254" i="11" s="1"/>
  <c r="V246" i="11"/>
  <c r="W242" i="11" s="1"/>
  <c r="BO263" i="11"/>
  <c r="BP259" i="11" s="1"/>
  <c r="BP413" i="11"/>
  <c r="BO86" i="18"/>
  <c r="V86" i="18" s="1"/>
  <c r="V59" i="18"/>
  <c r="BP73" i="11"/>
  <c r="BP82" i="11"/>
  <c r="BQ78" i="11" s="1"/>
  <c r="BO78" i="18"/>
  <c r="V78" i="18" s="1"/>
  <c r="V51" i="18"/>
  <c r="BO14" i="11"/>
  <c r="V23" i="11"/>
  <c r="BP22" i="11"/>
  <c r="BQ149" i="11"/>
  <c r="BO72" i="18"/>
  <c r="V72" i="18" s="1"/>
  <c r="V45" i="18"/>
  <c r="BP260" i="11"/>
  <c r="BQ421" i="11"/>
  <c r="V288" i="11"/>
  <c r="G277" i="11"/>
  <c r="G288" i="11" s="1"/>
  <c r="V280" i="11"/>
  <c r="W276" i="11" s="1"/>
  <c r="AN54" i="7"/>
  <c r="M37" i="7"/>
  <c r="M54" i="7" s="1"/>
  <c r="G209" i="11"/>
  <c r="G220" i="11" s="1"/>
  <c r="V212" i="11"/>
  <c r="W208" i="11" s="1"/>
  <c r="BQ268" i="11"/>
  <c r="BP430" i="11"/>
  <c r="V203" i="11"/>
  <c r="G192" i="11"/>
  <c r="G203" i="11" s="1"/>
  <c r="V195" i="11"/>
  <c r="W191" i="11" s="1"/>
  <c r="BQ200" i="11"/>
  <c r="BQ30" i="11"/>
  <c r="V101" i="11"/>
  <c r="G90" i="11"/>
  <c r="G101" i="11" s="1"/>
  <c r="V93" i="11"/>
  <c r="W89" i="11" s="1"/>
  <c r="BP396" i="11"/>
  <c r="V271" i="11"/>
  <c r="G260" i="11"/>
  <c r="G271" i="11" s="1"/>
  <c r="V263" i="11"/>
  <c r="W259" i="11" s="1"/>
  <c r="BP39" i="11"/>
  <c r="V135" i="11"/>
  <c r="G124" i="11"/>
  <c r="G135" i="11" s="1"/>
  <c r="BO93" i="11"/>
  <c r="BP89" i="11" s="1"/>
  <c r="V220" i="11"/>
  <c r="BO161" i="11"/>
  <c r="BP157" i="11" s="1"/>
  <c r="G430" i="11"/>
  <c r="G441" i="11" s="1"/>
  <c r="BO15" i="11"/>
  <c r="V24" i="11"/>
  <c r="BO90" i="18"/>
  <c r="V90" i="18" s="1"/>
  <c r="V63" i="18"/>
  <c r="BP243" i="11"/>
  <c r="V322" i="11"/>
  <c r="G311" i="11"/>
  <c r="G322" i="11" s="1"/>
  <c r="V314" i="11"/>
  <c r="W310" i="11" s="1"/>
  <c r="BP175" i="11"/>
  <c r="BP184" i="11"/>
  <c r="BQ180" i="11" s="1"/>
  <c r="BO127" i="11"/>
  <c r="BP123" i="11" s="1"/>
  <c r="V125" i="11"/>
  <c r="V127" i="11" s="1"/>
  <c r="W123" i="11" s="1"/>
  <c r="BO87" i="18"/>
  <c r="V87" i="18" s="1"/>
  <c r="V60" i="18"/>
  <c r="BQ64" i="11"/>
  <c r="BP107" i="11"/>
  <c r="BP116" i="11"/>
  <c r="BQ112" i="11" s="1"/>
  <c r="BG72" i="20"/>
  <c r="BG31" i="7" s="1"/>
  <c r="BH54" i="20"/>
  <c r="BH68" i="20" s="1"/>
  <c r="BH67" i="20" s="1"/>
  <c r="BG73" i="20"/>
  <c r="BG51" i="7" s="1"/>
  <c r="BO73" i="18"/>
  <c r="V73" i="18" s="1"/>
  <c r="V46" i="18"/>
  <c r="BQ115" i="11"/>
  <c r="BP56" i="11"/>
  <c r="BQ370" i="11"/>
  <c r="BO89" i="18"/>
  <c r="V89" i="18" s="1"/>
  <c r="V62" i="18"/>
  <c r="BN16" i="18"/>
  <c r="BM43" i="6"/>
  <c r="W36" i="22" s="1"/>
  <c r="BM29" i="6"/>
  <c r="BN13" i="6"/>
  <c r="BE34" i="9"/>
  <c r="BQ319" i="11"/>
  <c r="BO178" i="11"/>
  <c r="BP174" i="11" s="1"/>
  <c r="AE21" i="9"/>
  <c r="BQ404" i="11"/>
  <c r="BQ81" i="11"/>
  <c r="BQ353" i="11"/>
  <c r="BQ132" i="11"/>
  <c r="BO82" i="18"/>
  <c r="V82" i="18" s="1"/>
  <c r="V55" i="18"/>
  <c r="AO72" i="19"/>
  <c r="AO28" i="19" s="1"/>
  <c r="AO73" i="19"/>
  <c r="AO29" i="19" s="1"/>
  <c r="BO74" i="18"/>
  <c r="V74" i="18" s="1"/>
  <c r="V47" i="18"/>
  <c r="V118" i="11"/>
  <c r="G107" i="11"/>
  <c r="G118" i="11" s="1"/>
  <c r="V110" i="11"/>
  <c r="W106" i="11" s="1"/>
  <c r="BO144" i="11"/>
  <c r="BP140" i="11" s="1"/>
  <c r="BO76" i="11"/>
  <c r="BP72" i="11" s="1"/>
  <c r="BP328" i="11"/>
  <c r="BP337" i="11"/>
  <c r="BQ333" i="11" s="1"/>
  <c r="BP354" i="11"/>
  <c r="BQ350" i="11" s="1"/>
  <c r="V237" i="11"/>
  <c r="BP90" i="11"/>
  <c r="BP99" i="11"/>
  <c r="BQ95" i="11" s="1"/>
  <c r="BO433" i="11"/>
  <c r="BP429" i="11" s="1"/>
  <c r="V432" i="11"/>
  <c r="V433" i="11" s="1"/>
  <c r="W429" i="11" s="1"/>
  <c r="BP311" i="11"/>
  <c r="BO331" i="11"/>
  <c r="BP327" i="11" s="1"/>
  <c r="BO68" i="18"/>
  <c r="BO40" i="18"/>
  <c r="V40" i="18" s="1"/>
  <c r="V41" i="18"/>
  <c r="BO85" i="18"/>
  <c r="V85" i="18" s="1"/>
  <c r="V58" i="18"/>
  <c r="BO39" i="18" l="1"/>
  <c r="BE33" i="9"/>
  <c r="AB37" i="22" s="1"/>
  <c r="BN28" i="18"/>
  <c r="BN27" i="18" s="1"/>
  <c r="BJ18" i="9"/>
  <c r="BU24" i="17"/>
  <c r="BU25" i="17" s="1"/>
  <c r="BO40" i="7"/>
  <c r="V40" i="7" s="1"/>
  <c r="G40" i="7" s="1"/>
  <c r="BP59" i="19"/>
  <c r="BP60" i="19" s="1"/>
  <c r="BP41" i="19" s="1"/>
  <c r="BP42" i="19" s="1"/>
  <c r="BJ50" i="9"/>
  <c r="BJ41" i="9" s="1"/>
  <c r="AC42" i="22" s="1"/>
  <c r="BS37" i="6"/>
  <c r="S42" i="22" s="1"/>
  <c r="G41" i="19"/>
  <c r="G42" i="19" s="1"/>
  <c r="H39" i="19" s="1"/>
  <c r="V42" i="19"/>
  <c r="W39" i="19" s="1"/>
  <c r="G45" i="19"/>
  <c r="BO33" i="8"/>
  <c r="V33" i="8" s="1"/>
  <c r="V46" i="19"/>
  <c r="V47" i="19" s="1"/>
  <c r="W44" i="19" s="1"/>
  <c r="BT28" i="16"/>
  <c r="BT29" i="16" s="1"/>
  <c r="BN17" i="6"/>
  <c r="BN28" i="6" s="1"/>
  <c r="J37" i="22" s="1"/>
  <c r="P37" i="22"/>
  <c r="V25" i="11"/>
  <c r="W21" i="11" s="1"/>
  <c r="BO14" i="6"/>
  <c r="V14" i="11"/>
  <c r="BP64" i="18"/>
  <c r="BP414" i="11"/>
  <c r="BP415" i="11"/>
  <c r="BQ181" i="11"/>
  <c r="BN13" i="8"/>
  <c r="BP142" i="11"/>
  <c r="BP48" i="18"/>
  <c r="BP143" i="11"/>
  <c r="BP228" i="11"/>
  <c r="BP53" i="18"/>
  <c r="BP227" i="11"/>
  <c r="BP125" i="11"/>
  <c r="BP126" i="11"/>
  <c r="BP47" i="18"/>
  <c r="BP51" i="18"/>
  <c r="BP194" i="11"/>
  <c r="BP193" i="11"/>
  <c r="BQ402" i="11"/>
  <c r="BD8" i="9"/>
  <c r="BD9" i="9" s="1"/>
  <c r="BD10" i="9" s="1"/>
  <c r="BM46" i="6"/>
  <c r="BM44" i="6"/>
  <c r="BP43" i="18"/>
  <c r="BP57" i="11"/>
  <c r="BP58" i="11"/>
  <c r="BQ249" i="11"/>
  <c r="BQ113" i="11"/>
  <c r="BP52" i="18"/>
  <c r="BP211" i="11"/>
  <c r="BP210" i="11"/>
  <c r="BQ215" i="11"/>
  <c r="BQ283" i="11"/>
  <c r="BQ286" i="11" s="1"/>
  <c r="BR282" i="11" s="1"/>
  <c r="AO34" i="8"/>
  <c r="AO30" i="19"/>
  <c r="BN18" i="18"/>
  <c r="BN20" i="7"/>
  <c r="BN18" i="7" s="1"/>
  <c r="BE13" i="9" s="1"/>
  <c r="BQ28" i="11"/>
  <c r="BP63" i="18"/>
  <c r="BP398" i="11"/>
  <c r="BP397" i="11"/>
  <c r="M55" i="7"/>
  <c r="M56" i="7"/>
  <c r="BP60" i="18"/>
  <c r="BP346" i="11"/>
  <c r="BP347" i="11"/>
  <c r="BO58" i="20"/>
  <c r="V58" i="20" s="1"/>
  <c r="BO66" i="18"/>
  <c r="V59" i="20"/>
  <c r="BP61" i="18"/>
  <c r="BP364" i="11"/>
  <c r="BP363" i="11"/>
  <c r="AN55" i="7"/>
  <c r="AN56" i="7"/>
  <c r="BQ300" i="11"/>
  <c r="BP62" i="18"/>
  <c r="BP381" i="11"/>
  <c r="BP380" i="11"/>
  <c r="BQ45" i="11"/>
  <c r="BO15" i="6"/>
  <c r="V15" i="11"/>
  <c r="BQ147" i="11"/>
  <c r="BQ150" i="11" s="1"/>
  <c r="BR146" i="11" s="1"/>
  <c r="BP74" i="11"/>
  <c r="BP75" i="11"/>
  <c r="BP44" i="18"/>
  <c r="BQ266" i="11"/>
  <c r="BQ419" i="11"/>
  <c r="BP58" i="18"/>
  <c r="BP312" i="11"/>
  <c r="BP313" i="11"/>
  <c r="BP262" i="11"/>
  <c r="BP261" i="11"/>
  <c r="BP55" i="18"/>
  <c r="BP50" i="18"/>
  <c r="BP176" i="11"/>
  <c r="BP177" i="11"/>
  <c r="BQ436" i="11"/>
  <c r="BP56" i="18"/>
  <c r="BP279" i="11"/>
  <c r="BP278" i="11"/>
  <c r="BP159" i="11"/>
  <c r="BP160" i="11"/>
  <c r="BP49" i="18"/>
  <c r="BQ96" i="11"/>
  <c r="BQ385" i="11"/>
  <c r="BP330" i="11"/>
  <c r="BP59" i="18"/>
  <c r="BP329" i="11"/>
  <c r="BP54" i="18"/>
  <c r="BP245" i="11"/>
  <c r="BP244" i="11"/>
  <c r="BQ62" i="11"/>
  <c r="BP92" i="11"/>
  <c r="BP91" i="11"/>
  <c r="BP45" i="18"/>
  <c r="BQ317" i="11"/>
  <c r="BH71" i="20"/>
  <c r="BH24" i="8"/>
  <c r="BP431" i="11"/>
  <c r="BP432" i="11"/>
  <c r="BP65" i="18"/>
  <c r="BP24" i="11"/>
  <c r="BP13" i="11"/>
  <c r="BP41" i="18"/>
  <c r="BP23" i="11"/>
  <c r="BO16" i="11"/>
  <c r="BO24" i="7" s="1"/>
  <c r="BP46" i="18"/>
  <c r="BP109" i="11"/>
  <c r="BP108" i="11"/>
  <c r="BQ198" i="11"/>
  <c r="BQ164" i="11"/>
  <c r="BQ130" i="11"/>
  <c r="BQ133" i="11" s="1"/>
  <c r="BR129" i="11" s="1"/>
  <c r="G40" i="18"/>
  <c r="BQ351" i="11"/>
  <c r="BO67" i="18"/>
  <c r="V68" i="18"/>
  <c r="BQ79" i="11"/>
  <c r="BN18" i="6"/>
  <c r="BQ368" i="11"/>
  <c r="BP42" i="18"/>
  <c r="BP41" i="11"/>
  <c r="BP40" i="11"/>
  <c r="BQ334" i="11"/>
  <c r="BQ232" i="11"/>
  <c r="BP295" i="11"/>
  <c r="BP296" i="11"/>
  <c r="BP57" i="18"/>
  <c r="AO53" i="6"/>
  <c r="T12" i="22" s="1"/>
  <c r="AO29" i="20"/>
  <c r="AO34" i="20"/>
  <c r="AP31" i="20" s="1"/>
  <c r="BR148" i="11"/>
  <c r="BR284" i="11"/>
  <c r="BR216" i="11"/>
  <c r="BR403" i="11"/>
  <c r="BR131" i="11"/>
  <c r="BR165" i="11"/>
  <c r="BR250" i="11"/>
  <c r="BR335" i="11"/>
  <c r="BR233" i="11"/>
  <c r="BR29" i="11"/>
  <c r="BR318" i="11"/>
  <c r="BR301" i="11"/>
  <c r="BR63" i="11"/>
  <c r="BR267" i="11"/>
  <c r="BR182" i="11"/>
  <c r="BR352" i="11"/>
  <c r="BR437" i="11"/>
  <c r="BR420" i="11"/>
  <c r="BR199" i="11"/>
  <c r="BR369" i="11"/>
  <c r="BR114" i="11"/>
  <c r="BR46" i="11"/>
  <c r="BR386" i="11"/>
  <c r="BR97" i="11"/>
  <c r="BR80" i="11"/>
  <c r="BP45" i="19" l="1"/>
  <c r="BN45" i="7"/>
  <c r="BN44" i="7" s="1"/>
  <c r="BE15" i="9" s="1"/>
  <c r="BP25" i="11"/>
  <c r="BP348" i="11"/>
  <c r="BQ344" i="11" s="1"/>
  <c r="BP212" i="11"/>
  <c r="BQ208" i="11" s="1"/>
  <c r="BP246" i="11"/>
  <c r="BQ242" i="11" s="1"/>
  <c r="BT14" i="16"/>
  <c r="BT13" i="7" s="1"/>
  <c r="BU26" i="16"/>
  <c r="BU28" i="16" s="1"/>
  <c r="X28" i="16" s="1"/>
  <c r="BV22" i="17"/>
  <c r="BU13" i="17"/>
  <c r="BT18" i="16"/>
  <c r="BQ39" i="19"/>
  <c r="BP46" i="19"/>
  <c r="BP32" i="8"/>
  <c r="BU16" i="17"/>
  <c r="X24" i="17"/>
  <c r="BP365" i="11"/>
  <c r="BQ361" i="11" s="1"/>
  <c r="BP93" i="11"/>
  <c r="BQ89" i="11" s="1"/>
  <c r="BP59" i="11"/>
  <c r="BQ55" i="11" s="1"/>
  <c r="BP161" i="11"/>
  <c r="BQ157" i="11" s="1"/>
  <c r="BP178" i="11"/>
  <c r="BQ174" i="11" s="1"/>
  <c r="BP263" i="11"/>
  <c r="BQ259" i="11" s="1"/>
  <c r="BP127" i="11"/>
  <c r="BQ123" i="11" s="1"/>
  <c r="BM47" i="6"/>
  <c r="H36" i="22"/>
  <c r="BP110" i="11"/>
  <c r="BQ106" i="11" s="1"/>
  <c r="BP77" i="18"/>
  <c r="BQ252" i="11"/>
  <c r="BR248" i="11" s="1"/>
  <c r="BQ243" i="11"/>
  <c r="BQ167" i="11"/>
  <c r="BR163" i="11" s="1"/>
  <c r="BQ158" i="11"/>
  <c r="BP71" i="18"/>
  <c r="BP74" i="18"/>
  <c r="BP75" i="18"/>
  <c r="BP416" i="11"/>
  <c r="BQ412" i="11" s="1"/>
  <c r="BR353" i="11"/>
  <c r="W352" i="11"/>
  <c r="BP331" i="11"/>
  <c r="BQ327" i="11" s="1"/>
  <c r="BQ39" i="11"/>
  <c r="BQ48" i="11"/>
  <c r="BR44" i="11" s="1"/>
  <c r="BR183" i="11"/>
  <c r="W182" i="11"/>
  <c r="BR132" i="11"/>
  <c r="W131" i="11"/>
  <c r="BP297" i="11"/>
  <c r="BQ293" i="11" s="1"/>
  <c r="BQ65" i="11"/>
  <c r="BR61" i="11" s="1"/>
  <c r="BQ56" i="11"/>
  <c r="BP85" i="18"/>
  <c r="AP27" i="19"/>
  <c r="AO41" i="7"/>
  <c r="BQ405" i="11"/>
  <c r="BR401" i="11" s="1"/>
  <c r="BQ396" i="11"/>
  <c r="BP144" i="11"/>
  <c r="BQ140" i="11" s="1"/>
  <c r="BP91" i="18"/>
  <c r="BR251" i="11"/>
  <c r="W250" i="11"/>
  <c r="BP84" i="18"/>
  <c r="BR166" i="11"/>
  <c r="W165" i="11"/>
  <c r="BP69" i="18"/>
  <c r="BR98" i="11"/>
  <c r="W97" i="11"/>
  <c r="BO13" i="18"/>
  <c r="BO14" i="8"/>
  <c r="V14" i="8" s="1"/>
  <c r="V67" i="18"/>
  <c r="BQ201" i="11"/>
  <c r="BR197" i="11" s="1"/>
  <c r="BQ192" i="11"/>
  <c r="BP14" i="11"/>
  <c r="BH21" i="8"/>
  <c r="BH11" i="8" s="1"/>
  <c r="BQ388" i="11"/>
  <c r="BR384" i="11" s="1"/>
  <c r="BQ379" i="11"/>
  <c r="BP83" i="18"/>
  <c r="BP79" i="18"/>
  <c r="BO23" i="7"/>
  <c r="BF12" i="9" s="1"/>
  <c r="V24" i="7"/>
  <c r="BR268" i="11"/>
  <c r="W267" i="11"/>
  <c r="BR404" i="11"/>
  <c r="W403" i="11"/>
  <c r="BR387" i="11"/>
  <c r="W386" i="11"/>
  <c r="BR64" i="11"/>
  <c r="W63" i="11"/>
  <c r="BR217" i="11"/>
  <c r="W216" i="11"/>
  <c r="BQ235" i="11"/>
  <c r="BR231" i="11" s="1"/>
  <c r="BQ226" i="11"/>
  <c r="BP40" i="18"/>
  <c r="BP68" i="18"/>
  <c r="BI54" i="20"/>
  <c r="BI68" i="20" s="1"/>
  <c r="BI67" i="20" s="1"/>
  <c r="BH73" i="20"/>
  <c r="BH51" i="7" s="1"/>
  <c r="BH72" i="20"/>
  <c r="BH31" i="7" s="1"/>
  <c r="BP82" i="18"/>
  <c r="BQ422" i="11"/>
  <c r="BR418" i="11" s="1"/>
  <c r="BQ413" i="11"/>
  <c r="BO16" i="18"/>
  <c r="V66" i="18"/>
  <c r="BP399" i="11"/>
  <c r="BQ395" i="11" s="1"/>
  <c r="AO31" i="8"/>
  <c r="AO40" i="8" s="1"/>
  <c r="AO41" i="8" s="1"/>
  <c r="AO78" i="19"/>
  <c r="BF34" i="9"/>
  <c r="BO13" i="6"/>
  <c r="V14" i="6"/>
  <c r="G14" i="6" s="1"/>
  <c r="BP59" i="20"/>
  <c r="BQ99" i="11"/>
  <c r="BR95" i="11" s="1"/>
  <c r="BQ90" i="11"/>
  <c r="BQ430" i="11"/>
  <c r="BQ439" i="11"/>
  <c r="BR435" i="11" s="1"/>
  <c r="BQ141" i="11"/>
  <c r="BP382" i="11"/>
  <c r="BQ378" i="11" s="1"/>
  <c r="BP76" i="11"/>
  <c r="BQ72" i="11" s="1"/>
  <c r="BP195" i="11"/>
  <c r="BQ191" i="11" s="1"/>
  <c r="BR302" i="11"/>
  <c r="W301" i="11"/>
  <c r="BQ354" i="11"/>
  <c r="BR350" i="11" s="1"/>
  <c r="BQ345" i="11"/>
  <c r="BN29" i="6"/>
  <c r="BN43" i="6"/>
  <c r="W37" i="22" s="1"/>
  <c r="BP15" i="11"/>
  <c r="BQ311" i="11"/>
  <c r="BQ320" i="11"/>
  <c r="BR316" i="11" s="1"/>
  <c r="BP81" i="18"/>
  <c r="BQ269" i="11"/>
  <c r="BR265" i="11" s="1"/>
  <c r="BQ260" i="11"/>
  <c r="BP90" i="18"/>
  <c r="BQ277" i="11"/>
  <c r="BP229" i="11"/>
  <c r="BQ225" i="11" s="1"/>
  <c r="BP433" i="11"/>
  <c r="BQ429" i="11" s="1"/>
  <c r="BR149" i="11"/>
  <c r="W148" i="11"/>
  <c r="BR30" i="11"/>
  <c r="W29" i="11"/>
  <c r="BQ337" i="11"/>
  <c r="BR333" i="11" s="1"/>
  <c r="BQ328" i="11"/>
  <c r="BP73" i="18"/>
  <c r="BP76" i="18"/>
  <c r="BP89" i="18"/>
  <c r="BP70" i="18"/>
  <c r="BP78" i="18"/>
  <c r="BP80" i="18"/>
  <c r="BQ184" i="11"/>
  <c r="BR180" i="11" s="1"/>
  <c r="BQ175" i="11"/>
  <c r="BR438" i="11"/>
  <c r="W437" i="11"/>
  <c r="BP314" i="11"/>
  <c r="BQ310" i="11" s="1"/>
  <c r="BR47" i="11"/>
  <c r="W46" i="11"/>
  <c r="BQ371" i="11"/>
  <c r="BR367" i="11" s="1"/>
  <c r="BQ362" i="11"/>
  <c r="BR319" i="11"/>
  <c r="W318" i="11"/>
  <c r="BR200" i="11"/>
  <c r="W199" i="11"/>
  <c r="AO56" i="6"/>
  <c r="I12" i="22" s="1"/>
  <c r="AO54" i="6"/>
  <c r="BO93" i="18"/>
  <c r="BQ209" i="11"/>
  <c r="BQ218" i="11"/>
  <c r="BR214" i="11" s="1"/>
  <c r="BQ116" i="11"/>
  <c r="BR112" i="11" s="1"/>
  <c r="BQ107" i="11"/>
  <c r="BR285" i="11"/>
  <c r="W284" i="11"/>
  <c r="AP23" i="20"/>
  <c r="AO50" i="7"/>
  <c r="AO48" i="7" s="1"/>
  <c r="AF16" i="9" s="1"/>
  <c r="AO30" i="7"/>
  <c r="AO28" i="7" s="1"/>
  <c r="AF14" i="9" s="1"/>
  <c r="BQ21" i="11"/>
  <c r="BR115" i="11"/>
  <c r="W114" i="11"/>
  <c r="BR370" i="11"/>
  <c r="W369" i="11"/>
  <c r="BR234" i="11"/>
  <c r="W233" i="11"/>
  <c r="BP92" i="18"/>
  <c r="BP72" i="18"/>
  <c r="BR81" i="11"/>
  <c r="W80" i="11"/>
  <c r="BR421" i="11"/>
  <c r="W420" i="11"/>
  <c r="BR336" i="11"/>
  <c r="W335" i="11"/>
  <c r="BQ82" i="11"/>
  <c r="BR78" i="11" s="1"/>
  <c r="BQ73" i="11"/>
  <c r="BQ124" i="11"/>
  <c r="BP86" i="18"/>
  <c r="BP280" i="11"/>
  <c r="BQ276" i="11" s="1"/>
  <c r="BF39" i="9"/>
  <c r="V15" i="6"/>
  <c r="BQ294" i="11"/>
  <c r="BQ303" i="11"/>
  <c r="BR299" i="11" s="1"/>
  <c r="BP88" i="18"/>
  <c r="BP87" i="18"/>
  <c r="BQ31" i="11"/>
  <c r="BR27" i="11" s="1"/>
  <c r="BQ22" i="11"/>
  <c r="BP42" i="11"/>
  <c r="BQ38" i="11" s="1"/>
  <c r="BP33" i="8" l="1"/>
  <c r="BP47" i="19"/>
  <c r="BQ59" i="19"/>
  <c r="BQ60" i="19" s="1"/>
  <c r="BQ41" i="19" s="1"/>
  <c r="BQ42" i="19" s="1"/>
  <c r="X25" i="17"/>
  <c r="Y22" i="17" s="1"/>
  <c r="X29" i="16"/>
  <c r="Y26" i="16" s="1"/>
  <c r="BT40" i="6"/>
  <c r="BT15" i="16"/>
  <c r="BK17" i="9" s="1"/>
  <c r="BK18" i="9" s="1"/>
  <c r="BU12" i="7"/>
  <c r="X13" i="17"/>
  <c r="BU35" i="6"/>
  <c r="BU14" i="17"/>
  <c r="X14" i="17" s="1"/>
  <c r="X16" i="17"/>
  <c r="BV24" i="17"/>
  <c r="BV25" i="17" s="1"/>
  <c r="BU29" i="16"/>
  <c r="BU18" i="16"/>
  <c r="X18" i="16" s="1"/>
  <c r="BP16" i="11"/>
  <c r="BP24" i="7" s="1"/>
  <c r="BP23" i="7" s="1"/>
  <c r="BG12" i="9" s="1"/>
  <c r="BO17" i="6"/>
  <c r="BO18" i="6" s="1"/>
  <c r="P38" i="22"/>
  <c r="AF11" i="9"/>
  <c r="AF19" i="9" s="1"/>
  <c r="AA12" i="22" s="1"/>
  <c r="BR266" i="11"/>
  <c r="BR269" i="11" s="1"/>
  <c r="BS265" i="11" s="1"/>
  <c r="W268" i="11"/>
  <c r="BQ381" i="11"/>
  <c r="BQ62" i="18"/>
  <c r="BQ380" i="11"/>
  <c r="BR215" i="11"/>
  <c r="W217" i="11"/>
  <c r="V23" i="7"/>
  <c r="G24" i="7"/>
  <c r="G23" i="7" s="1"/>
  <c r="H12" i="9" s="1"/>
  <c r="BO13" i="8"/>
  <c r="V13" i="8" s="1"/>
  <c r="V13" i="18"/>
  <c r="BR249" i="11"/>
  <c r="BR252" i="11" s="1"/>
  <c r="BS248" i="11" s="1"/>
  <c r="W251" i="11"/>
  <c r="AP33" i="19"/>
  <c r="BQ41" i="11"/>
  <c r="BQ42" i="18"/>
  <c r="BQ40" i="11"/>
  <c r="AO57" i="6"/>
  <c r="AO21" i="19"/>
  <c r="V16" i="18"/>
  <c r="G66" i="18"/>
  <c r="G16" i="18" s="1"/>
  <c r="BI71" i="20"/>
  <c r="BI24" i="8"/>
  <c r="T67" i="20"/>
  <c r="BQ56" i="18"/>
  <c r="BQ279" i="11"/>
  <c r="BQ278" i="11"/>
  <c r="BR334" i="11"/>
  <c r="BR337" i="11" s="1"/>
  <c r="BS333" i="11" s="1"/>
  <c r="W336" i="11"/>
  <c r="BQ58" i="18"/>
  <c r="BQ313" i="11"/>
  <c r="BQ312" i="11"/>
  <c r="BR300" i="11"/>
  <c r="BR303" i="11" s="1"/>
  <c r="BS299" i="11" s="1"/>
  <c r="W302" i="11"/>
  <c r="BQ48" i="18"/>
  <c r="BQ142" i="11"/>
  <c r="BQ143" i="11"/>
  <c r="BP58" i="20"/>
  <c r="BP66" i="18"/>
  <c r="BR62" i="11"/>
  <c r="BR65" i="11" s="1"/>
  <c r="BS61" i="11" s="1"/>
  <c r="W64" i="11"/>
  <c r="BR96" i="11"/>
  <c r="BR99" i="11" s="1"/>
  <c r="BS95" i="11" s="1"/>
  <c r="W98" i="11"/>
  <c r="BQ210" i="11"/>
  <c r="BQ52" i="18"/>
  <c r="BQ211" i="11"/>
  <c r="BP67" i="18"/>
  <c r="BQ54" i="18"/>
  <c r="BQ244" i="11"/>
  <c r="BQ245" i="11"/>
  <c r="BR45" i="11"/>
  <c r="W47" i="11"/>
  <c r="BR198" i="11"/>
  <c r="BR201" i="11" s="1"/>
  <c r="BS197" i="11" s="1"/>
  <c r="W200" i="11"/>
  <c r="BQ261" i="11"/>
  <c r="BQ55" i="18"/>
  <c r="BQ262" i="11"/>
  <c r="BP14" i="6"/>
  <c r="BR130" i="11"/>
  <c r="W132" i="11"/>
  <c r="BP15" i="6"/>
  <c r="BF33" i="9"/>
  <c r="AB38" i="22" s="1"/>
  <c r="V13" i="6"/>
  <c r="V17" i="6" s="1"/>
  <c r="BQ47" i="18"/>
  <c r="BQ125" i="11"/>
  <c r="BQ126" i="11"/>
  <c r="BR79" i="11"/>
  <c r="W81" i="11"/>
  <c r="BR368" i="11"/>
  <c r="BR371" i="11" s="1"/>
  <c r="BS367" i="11" s="1"/>
  <c r="W370" i="11"/>
  <c r="BO28" i="18"/>
  <c r="BP39" i="18"/>
  <c r="BO19" i="18"/>
  <c r="BN44" i="6"/>
  <c r="BE8" i="9"/>
  <c r="BE9" i="9" s="1"/>
  <c r="BE10" i="9" s="1"/>
  <c r="BN46" i="6"/>
  <c r="BQ431" i="11"/>
  <c r="BQ65" i="18"/>
  <c r="BQ432" i="11"/>
  <c r="BQ228" i="11"/>
  <c r="BQ227" i="11"/>
  <c r="BQ53" i="18"/>
  <c r="BQ194" i="11"/>
  <c r="BQ193" i="11"/>
  <c r="BQ51" i="18"/>
  <c r="BR164" i="11"/>
  <c r="BR167" i="11" s="1"/>
  <c r="BS163" i="11" s="1"/>
  <c r="W166" i="11"/>
  <c r="BQ398" i="11"/>
  <c r="BQ397" i="11"/>
  <c r="BQ63" i="18"/>
  <c r="BQ43" i="18"/>
  <c r="BQ57" i="11"/>
  <c r="BQ58" i="11"/>
  <c r="BR181" i="11"/>
  <c r="BR184" i="11" s="1"/>
  <c r="BS180" i="11" s="1"/>
  <c r="W183" i="11"/>
  <c r="BR351" i="11"/>
  <c r="BR354" i="11" s="1"/>
  <c r="BS350" i="11" s="1"/>
  <c r="W353" i="11"/>
  <c r="BQ108" i="11"/>
  <c r="BQ46" i="18"/>
  <c r="BQ109" i="11"/>
  <c r="BR147" i="11"/>
  <c r="W149" i="11"/>
  <c r="BQ59" i="18"/>
  <c r="BQ329" i="11"/>
  <c r="BQ330" i="11"/>
  <c r="BQ415" i="11"/>
  <c r="BQ64" i="18"/>
  <c r="BQ414" i="11"/>
  <c r="BR385" i="11"/>
  <c r="BR388" i="11" s="1"/>
  <c r="BS384" i="11" s="1"/>
  <c r="W387" i="11"/>
  <c r="BQ295" i="11"/>
  <c r="BQ57" i="18"/>
  <c r="BQ296" i="11"/>
  <c r="BR317" i="11"/>
  <c r="BR320" i="11" s="1"/>
  <c r="BS316" i="11" s="1"/>
  <c r="W319" i="11"/>
  <c r="BR436" i="11"/>
  <c r="BR439" i="11" s="1"/>
  <c r="BS435" i="11" s="1"/>
  <c r="W438" i="11"/>
  <c r="BQ13" i="11"/>
  <c r="BQ41" i="18"/>
  <c r="BQ24" i="11"/>
  <c r="BQ23" i="11"/>
  <c r="BQ61" i="18"/>
  <c r="BQ364" i="11"/>
  <c r="BQ363" i="11"/>
  <c r="BQ177" i="11"/>
  <c r="BQ50" i="18"/>
  <c r="BQ176" i="11"/>
  <c r="BR28" i="11"/>
  <c r="BR31" i="11" s="1"/>
  <c r="BS27" i="11" s="1"/>
  <c r="W30" i="11"/>
  <c r="BR402" i="11"/>
  <c r="W404" i="11"/>
  <c r="BQ60" i="18"/>
  <c r="BQ347" i="11"/>
  <c r="BQ346" i="11"/>
  <c r="BR419" i="11"/>
  <c r="W421" i="11"/>
  <c r="BR232" i="11"/>
  <c r="BR235" i="11" s="1"/>
  <c r="BS231" i="11" s="1"/>
  <c r="W234" i="11"/>
  <c r="BR283" i="11"/>
  <c r="W285" i="11"/>
  <c r="BQ75" i="11"/>
  <c r="BQ44" i="18"/>
  <c r="BQ74" i="11"/>
  <c r="BR113" i="11"/>
  <c r="BR116" i="11" s="1"/>
  <c r="BS112" i="11" s="1"/>
  <c r="W115" i="11"/>
  <c r="BQ91" i="11"/>
  <c r="BQ45" i="18"/>
  <c r="BQ92" i="11"/>
  <c r="AO71" i="19"/>
  <c r="AP39" i="8"/>
  <c r="AO17" i="7"/>
  <c r="AO33" i="7" s="1"/>
  <c r="G67" i="18"/>
  <c r="V93" i="18"/>
  <c r="W39" i="18" s="1"/>
  <c r="BQ49" i="18"/>
  <c r="BQ160" i="11"/>
  <c r="BQ159" i="11"/>
  <c r="BS80" i="11"/>
  <c r="BS199" i="11"/>
  <c r="BS420" i="11"/>
  <c r="BS165" i="11"/>
  <c r="BS267" i="11"/>
  <c r="BS301" i="11"/>
  <c r="BS216" i="11"/>
  <c r="BS148" i="11"/>
  <c r="BS318" i="11"/>
  <c r="BS182" i="11"/>
  <c r="BS114" i="11"/>
  <c r="BS250" i="11"/>
  <c r="BS403" i="11"/>
  <c r="BS29" i="11"/>
  <c r="BS63" i="11"/>
  <c r="BS386" i="11"/>
  <c r="BS46" i="11"/>
  <c r="BS369" i="11"/>
  <c r="BS335" i="11"/>
  <c r="BS352" i="11"/>
  <c r="BS233" i="11"/>
  <c r="BS437" i="11"/>
  <c r="BS97" i="11"/>
  <c r="BS131" i="11"/>
  <c r="BS284" i="11"/>
  <c r="BQ178" i="11" l="1"/>
  <c r="BR174" i="11" s="1"/>
  <c r="BO28" i="6"/>
  <c r="J38" i="22" s="1"/>
  <c r="BQ382" i="11"/>
  <c r="BR378" i="11" s="1"/>
  <c r="BQ229" i="11"/>
  <c r="BR225" i="11" s="1"/>
  <c r="BQ399" i="11"/>
  <c r="BR395" i="11" s="1"/>
  <c r="BV13" i="17"/>
  <c r="BV12" i="7" s="1"/>
  <c r="BW22" i="17"/>
  <c r="BW24" i="17" s="1"/>
  <c r="X15" i="16"/>
  <c r="BV16" i="17"/>
  <c r="BU31" i="6"/>
  <c r="R44" i="22" s="1"/>
  <c r="X35" i="6"/>
  <c r="BR39" i="19"/>
  <c r="BQ45" i="19"/>
  <c r="X12" i="7"/>
  <c r="BQ32" i="8"/>
  <c r="BQ44" i="19"/>
  <c r="BP40" i="7"/>
  <c r="BU40" i="6"/>
  <c r="X40" i="6" s="1"/>
  <c r="BU15" i="16"/>
  <c r="BL17" i="9" s="1"/>
  <c r="BU14" i="16"/>
  <c r="BV26" i="16"/>
  <c r="BK50" i="9"/>
  <c r="BK41" i="9" s="1"/>
  <c r="AC43" i="22" s="1"/>
  <c r="BT37" i="6"/>
  <c r="S43" i="22" s="1"/>
  <c r="BQ144" i="11"/>
  <c r="BR140" i="11" s="1"/>
  <c r="BQ263" i="11"/>
  <c r="BR259" i="11" s="1"/>
  <c r="AF20" i="9"/>
  <c r="AF21" i="9" s="1"/>
  <c r="BQ331" i="11"/>
  <c r="BR327" i="11" s="1"/>
  <c r="BQ433" i="11"/>
  <c r="BR429" i="11" s="1"/>
  <c r="BQ127" i="11"/>
  <c r="BR123" i="11" s="1"/>
  <c r="BQ25" i="11"/>
  <c r="BR21" i="11" s="1"/>
  <c r="BN47" i="6"/>
  <c r="H37" i="22"/>
  <c r="BQ297" i="11"/>
  <c r="BR293" i="11" s="1"/>
  <c r="BQ195" i="11"/>
  <c r="BR191" i="11" s="1"/>
  <c r="BQ416" i="11"/>
  <c r="BR412" i="11" s="1"/>
  <c r="AF26" i="9"/>
  <c r="AF28" i="9" s="1"/>
  <c r="AF29" i="9" s="1"/>
  <c r="BS404" i="11"/>
  <c r="BS115" i="11"/>
  <c r="BS387" i="11"/>
  <c r="BS302" i="11"/>
  <c r="BR413" i="11"/>
  <c r="W419" i="11"/>
  <c r="BQ77" i="18"/>
  <c r="BQ40" i="18"/>
  <c r="BQ68" i="18"/>
  <c r="BQ78" i="18"/>
  <c r="BQ92" i="18"/>
  <c r="BR362" i="11"/>
  <c r="W368" i="11"/>
  <c r="BQ81" i="18"/>
  <c r="BQ79" i="18"/>
  <c r="BR56" i="11"/>
  <c r="W62" i="11"/>
  <c r="BQ212" i="11"/>
  <c r="BR208" i="11" s="1"/>
  <c r="BP16" i="18"/>
  <c r="BQ280" i="11"/>
  <c r="BR276" i="11" s="1"/>
  <c r="BQ42" i="11"/>
  <c r="BR38" i="11" s="1"/>
  <c r="BQ89" i="18"/>
  <c r="BS285" i="11"/>
  <c r="BS421" i="11"/>
  <c r="BQ76" i="11"/>
  <c r="BR72" i="11" s="1"/>
  <c r="BR430" i="11"/>
  <c r="W436" i="11"/>
  <c r="BQ85" i="18"/>
  <c r="AO23" i="19"/>
  <c r="BQ69" i="18"/>
  <c r="BS64" i="11"/>
  <c r="BR379" i="11"/>
  <c r="W385" i="11"/>
  <c r="BQ73" i="18"/>
  <c r="BQ70" i="18"/>
  <c r="BQ348" i="11"/>
  <c r="BR344" i="11" s="1"/>
  <c r="BQ91" i="18"/>
  <c r="BQ90" i="18"/>
  <c r="BR39" i="11"/>
  <c r="W45" i="11"/>
  <c r="W48" i="11" s="1"/>
  <c r="X44" i="11" s="1"/>
  <c r="BQ83" i="18"/>
  <c r="BQ86" i="18"/>
  <c r="BR396" i="11"/>
  <c r="W402" i="11"/>
  <c r="BQ110" i="11"/>
  <c r="BR106" i="11" s="1"/>
  <c r="BS251" i="11"/>
  <c r="BQ365" i="11"/>
  <c r="BR361" i="11" s="1"/>
  <c r="BQ88" i="18"/>
  <c r="BR311" i="11"/>
  <c r="W317" i="11"/>
  <c r="BQ80" i="18"/>
  <c r="BR218" i="11"/>
  <c r="BS214" i="11" s="1"/>
  <c r="BR209" i="11"/>
  <c r="W215" i="11"/>
  <c r="BR260" i="11"/>
  <c r="W266" i="11"/>
  <c r="BQ72" i="18"/>
  <c r="BQ59" i="11"/>
  <c r="BR55" i="11" s="1"/>
  <c r="BS30" i="11"/>
  <c r="BS98" i="11"/>
  <c r="BS234" i="11"/>
  <c r="BS183" i="11"/>
  <c r="BQ161" i="11"/>
  <c r="BR157" i="11" s="1"/>
  <c r="BR277" i="11"/>
  <c r="W283" i="11"/>
  <c r="BR286" i="11"/>
  <c r="BS282" i="11" s="1"/>
  <c r="BQ87" i="18"/>
  <c r="BR345" i="11"/>
  <c r="W351" i="11"/>
  <c r="G19" i="18"/>
  <c r="G18" i="18" s="1"/>
  <c r="BO18" i="18"/>
  <c r="V19" i="18"/>
  <c r="V18" i="18" s="1"/>
  <c r="BO20" i="7"/>
  <c r="BQ74" i="18"/>
  <c r="BG39" i="9"/>
  <c r="BQ82" i="18"/>
  <c r="BQ314" i="11"/>
  <c r="BR310" i="11" s="1"/>
  <c r="AP34" i="19"/>
  <c r="AP35" i="19" s="1"/>
  <c r="AQ32" i="19" s="1"/>
  <c r="AP49" i="6"/>
  <c r="U13" i="22" s="1"/>
  <c r="BS200" i="11"/>
  <c r="BP93" i="18"/>
  <c r="V28" i="6"/>
  <c r="V18" i="6"/>
  <c r="BP13" i="18"/>
  <c r="BP14" i="8"/>
  <c r="BQ75" i="18"/>
  <c r="T71" i="20"/>
  <c r="BR48" i="11"/>
  <c r="BS44" i="11" s="1"/>
  <c r="BQ59" i="20"/>
  <c r="BS132" i="11"/>
  <c r="BQ71" i="18"/>
  <c r="BR73" i="11"/>
  <c r="W79" i="11"/>
  <c r="BS438" i="11"/>
  <c r="BS81" i="11"/>
  <c r="BS336" i="11"/>
  <c r="BR22" i="11"/>
  <c r="W28" i="11"/>
  <c r="BR226" i="11"/>
  <c r="W232" i="11"/>
  <c r="BR405" i="11"/>
  <c r="BS401" i="11" s="1"/>
  <c r="BR141" i="11"/>
  <c r="BR150" i="11"/>
  <c r="BS146" i="11" s="1"/>
  <c r="W147" i="11"/>
  <c r="BR175" i="11"/>
  <c r="W181" i="11"/>
  <c r="BR158" i="11"/>
  <c r="W164" i="11"/>
  <c r="BO27" i="18"/>
  <c r="G28" i="18"/>
  <c r="G27" i="18" s="1"/>
  <c r="V28" i="18"/>
  <c r="V27" i="18" s="1"/>
  <c r="BO45" i="7"/>
  <c r="BR422" i="11"/>
  <c r="BS418" i="11" s="1"/>
  <c r="BR90" i="11"/>
  <c r="W96" i="11"/>
  <c r="BR328" i="11"/>
  <c r="W334" i="11"/>
  <c r="BI21" i="8"/>
  <c r="BI11" i="8" s="1"/>
  <c r="T24" i="8"/>
  <c r="BR243" i="11"/>
  <c r="W249" i="11"/>
  <c r="BS268" i="11"/>
  <c r="BS166" i="11"/>
  <c r="BP13" i="6"/>
  <c r="BG34" i="9"/>
  <c r="BG33" i="9" s="1"/>
  <c r="AB39" i="22" s="1"/>
  <c r="BS353" i="11"/>
  <c r="BS319" i="11"/>
  <c r="BS370" i="11"/>
  <c r="BS149" i="11"/>
  <c r="BQ76" i="18"/>
  <c r="BQ14" i="11"/>
  <c r="BQ84" i="18"/>
  <c r="BS47" i="11"/>
  <c r="BS217" i="11"/>
  <c r="BR107" i="11"/>
  <c r="W113" i="11"/>
  <c r="BQ15" i="11"/>
  <c r="BR124" i="11"/>
  <c r="BR133" i="11"/>
  <c r="BS129" i="11" s="1"/>
  <c r="W130" i="11"/>
  <c r="BR192" i="11"/>
  <c r="W198" i="11"/>
  <c r="BQ246" i="11"/>
  <c r="BR242" i="11" s="1"/>
  <c r="BR294" i="11"/>
  <c r="W300" i="11"/>
  <c r="BI72" i="20"/>
  <c r="BI31" i="7" s="1"/>
  <c r="T31" i="7" s="1"/>
  <c r="BJ54" i="20"/>
  <c r="BI73" i="20"/>
  <c r="BI51" i="7" s="1"/>
  <c r="T51" i="7" s="1"/>
  <c r="BR82" i="11"/>
  <c r="BS78" i="11" s="1"/>
  <c r="BQ93" i="11"/>
  <c r="BR89" i="11" s="1"/>
  <c r="BO29" i="6" l="1"/>
  <c r="BO43" i="6"/>
  <c r="W38" i="22" s="1"/>
  <c r="X37" i="6"/>
  <c r="BV14" i="17"/>
  <c r="BV35" i="6"/>
  <c r="BV28" i="16"/>
  <c r="BV29" i="16" s="1"/>
  <c r="BQ46" i="19"/>
  <c r="BU13" i="7"/>
  <c r="X14" i="16"/>
  <c r="BR59" i="19"/>
  <c r="BR60" i="19" s="1"/>
  <c r="BR41" i="19" s="1"/>
  <c r="BL50" i="9"/>
  <c r="BL41" i="9" s="1"/>
  <c r="AC44" i="22" s="1"/>
  <c r="BU37" i="6"/>
  <c r="S44" i="22" s="1"/>
  <c r="X31" i="6"/>
  <c r="BW25" i="17"/>
  <c r="BW16" i="17"/>
  <c r="BP17" i="6"/>
  <c r="BP18" i="6" s="1"/>
  <c r="P39" i="22"/>
  <c r="BS62" i="11"/>
  <c r="BR63" i="18"/>
  <c r="BR397" i="11"/>
  <c r="W397" i="11" s="1"/>
  <c r="BR398" i="11"/>
  <c r="W398" i="11" s="1"/>
  <c r="W396" i="11"/>
  <c r="BR42" i="18"/>
  <c r="BR41" i="11"/>
  <c r="W41" i="11" s="1"/>
  <c r="BR40" i="11"/>
  <c r="W40" i="11" s="1"/>
  <c r="W39" i="11"/>
  <c r="BS283" i="11"/>
  <c r="BS300" i="11"/>
  <c r="BQ14" i="6"/>
  <c r="BR54" i="18"/>
  <c r="BR244" i="11"/>
  <c r="BR245" i="11"/>
  <c r="W245" i="11" s="1"/>
  <c r="W243" i="11"/>
  <c r="AP50" i="6"/>
  <c r="W439" i="11"/>
  <c r="X435" i="11" s="1"/>
  <c r="W371" i="11"/>
  <c r="X367" i="11" s="1"/>
  <c r="W201" i="11"/>
  <c r="X197" i="11" s="1"/>
  <c r="BR51" i="18"/>
  <c r="BR194" i="11"/>
  <c r="W194" i="11" s="1"/>
  <c r="BR193" i="11"/>
  <c r="W193" i="11" s="1"/>
  <c r="W192" i="11"/>
  <c r="BS317" i="11"/>
  <c r="BS181" i="11"/>
  <c r="W116" i="11"/>
  <c r="X112" i="11" s="1"/>
  <c r="AP35" i="8"/>
  <c r="BS232" i="11"/>
  <c r="BR432" i="11"/>
  <c r="W432" i="11" s="1"/>
  <c r="BR431" i="11"/>
  <c r="W431" i="11" s="1"/>
  <c r="BR65" i="18"/>
  <c r="W430" i="11"/>
  <c r="BR61" i="18"/>
  <c r="BR364" i="11"/>
  <c r="W364" i="11" s="1"/>
  <c r="BR363" i="11"/>
  <c r="W363" i="11" s="1"/>
  <c r="W362" i="11"/>
  <c r="BQ67" i="18"/>
  <c r="BS385" i="11"/>
  <c r="BS266" i="11"/>
  <c r="BR41" i="18"/>
  <c r="BR24" i="11"/>
  <c r="BR23" i="11"/>
  <c r="BR13" i="11"/>
  <c r="W22" i="11"/>
  <c r="W133" i="11"/>
  <c r="X129" i="11" s="1"/>
  <c r="W303" i="11"/>
  <c r="X299" i="11" s="1"/>
  <c r="BR46" i="18"/>
  <c r="BR109" i="11"/>
  <c r="W109" i="11" s="1"/>
  <c r="BR108" i="11"/>
  <c r="W108" i="11" s="1"/>
  <c r="W107" i="11"/>
  <c r="V45" i="7"/>
  <c r="BO44" i="7"/>
  <c r="BF15" i="9" s="1"/>
  <c r="BR48" i="18"/>
  <c r="BR143" i="11"/>
  <c r="W143" i="11" s="1"/>
  <c r="BR142" i="11"/>
  <c r="W142" i="11" s="1"/>
  <c r="W141" i="11"/>
  <c r="BS334" i="11"/>
  <c r="BS130" i="11"/>
  <c r="BS286" i="11"/>
  <c r="BT282" i="11" s="1"/>
  <c r="W269" i="11"/>
  <c r="X265" i="11" s="1"/>
  <c r="AP20" i="19"/>
  <c r="AO37" i="7"/>
  <c r="AO54" i="7" s="1"/>
  <c r="BF8" i="9"/>
  <c r="BF9" i="9" s="1"/>
  <c r="BF10" i="9" s="1"/>
  <c r="BO44" i="6"/>
  <c r="BO46" i="6"/>
  <c r="W252" i="11"/>
  <c r="X248" i="11" s="1"/>
  <c r="W150" i="11"/>
  <c r="X146" i="11" s="1"/>
  <c r="BR57" i="18"/>
  <c r="BR296" i="11"/>
  <c r="W296" i="11" s="1"/>
  <c r="BR295" i="11"/>
  <c r="W295" i="11" s="1"/>
  <c r="W294" i="11"/>
  <c r="BP28" i="6"/>
  <c r="J39" i="22" s="1"/>
  <c r="W337" i="11"/>
  <c r="X333" i="11" s="1"/>
  <c r="W286" i="11"/>
  <c r="X282" i="11" s="1"/>
  <c r="BS96" i="11"/>
  <c r="BR55" i="18"/>
  <c r="BR261" i="11"/>
  <c r="W261" i="11" s="1"/>
  <c r="BR262" i="11"/>
  <c r="W260" i="11"/>
  <c r="BS113" i="11"/>
  <c r="W184" i="11"/>
  <c r="X180" i="11" s="1"/>
  <c r="W405" i="11"/>
  <c r="X401" i="11" s="1"/>
  <c r="BJ68" i="20"/>
  <c r="BJ69" i="20"/>
  <c r="BS351" i="11"/>
  <c r="W235" i="11"/>
  <c r="X231" i="11" s="1"/>
  <c r="BS79" i="11"/>
  <c r="BQ58" i="20"/>
  <c r="BQ66" i="18"/>
  <c r="BP13" i="8"/>
  <c r="BR279" i="11"/>
  <c r="W279" i="11" s="1"/>
  <c r="BR278" i="11"/>
  <c r="W278" i="11" s="1"/>
  <c r="BR56" i="18"/>
  <c r="W277" i="11"/>
  <c r="W218" i="11"/>
  <c r="X214" i="11" s="1"/>
  <c r="W65" i="11"/>
  <c r="X61" i="11" s="1"/>
  <c r="BR75" i="11"/>
  <c r="W75" i="11" s="1"/>
  <c r="BR74" i="11"/>
  <c r="W74" i="11" s="1"/>
  <c r="BR44" i="18"/>
  <c r="W73" i="11"/>
  <c r="BP28" i="18"/>
  <c r="BP19" i="18"/>
  <c r="BQ39" i="18"/>
  <c r="V20" i="7"/>
  <c r="BO18" i="7"/>
  <c r="BF13" i="9" s="1"/>
  <c r="BR125" i="11"/>
  <c r="W125" i="11" s="1"/>
  <c r="BR126" i="11"/>
  <c r="BR47" i="18"/>
  <c r="W124" i="11"/>
  <c r="BS164" i="11"/>
  <c r="BR53" i="18"/>
  <c r="BR228" i="11"/>
  <c r="W228" i="11" s="1"/>
  <c r="BR227" i="11"/>
  <c r="W226" i="11"/>
  <c r="BS198" i="11"/>
  <c r="W354" i="11"/>
  <c r="X350" i="11" s="1"/>
  <c r="BR52" i="18"/>
  <c r="BR211" i="11"/>
  <c r="W211" i="11" s="1"/>
  <c r="BR210" i="11"/>
  <c r="W209" i="11"/>
  <c r="BS249" i="11"/>
  <c r="W388" i="11"/>
  <c r="X384" i="11" s="1"/>
  <c r="BR43" i="18"/>
  <c r="BR57" i="11"/>
  <c r="W57" i="11" s="1"/>
  <c r="BR58" i="11"/>
  <c r="W58" i="11" s="1"/>
  <c r="W56" i="11"/>
  <c r="W422" i="11"/>
  <c r="X418" i="11" s="1"/>
  <c r="BS402" i="11"/>
  <c r="BS405" i="11" s="1"/>
  <c r="BT401" i="11" s="1"/>
  <c r="BR58" i="18"/>
  <c r="BR312" i="11"/>
  <c r="W312" i="11" s="1"/>
  <c r="BR313" i="11"/>
  <c r="W313" i="11" s="1"/>
  <c r="W311" i="11"/>
  <c r="BR177" i="11"/>
  <c r="W177" i="11" s="1"/>
  <c r="BR50" i="18"/>
  <c r="BR176" i="11"/>
  <c r="W176" i="11" s="1"/>
  <c r="W175" i="11"/>
  <c r="BS215" i="11"/>
  <c r="BS218" i="11" s="1"/>
  <c r="BT214" i="11" s="1"/>
  <c r="BS147" i="11"/>
  <c r="BS150" i="11" s="1"/>
  <c r="BT146" i="11" s="1"/>
  <c r="BR59" i="18"/>
  <c r="BR329" i="11"/>
  <c r="W329" i="11" s="1"/>
  <c r="BR330" i="11"/>
  <c r="W330" i="11" s="1"/>
  <c r="W328" i="11"/>
  <c r="BS45" i="11"/>
  <c r="BS368" i="11"/>
  <c r="W99" i="11"/>
  <c r="X95" i="11" s="1"/>
  <c r="W167" i="11"/>
  <c r="X163" i="11" s="1"/>
  <c r="BS436" i="11"/>
  <c r="BR60" i="18"/>
  <c r="BR346" i="11"/>
  <c r="W346" i="11" s="1"/>
  <c r="BR347" i="11"/>
  <c r="W347" i="11" s="1"/>
  <c r="W345" i="11"/>
  <c r="BS28" i="11"/>
  <c r="BR62" i="18"/>
  <c r="BR380" i="11"/>
  <c r="BR381" i="11"/>
  <c r="W381" i="11" s="1"/>
  <c r="W379" i="11"/>
  <c r="BS419" i="11"/>
  <c r="BS422" i="11" s="1"/>
  <c r="BT418" i="11" s="1"/>
  <c r="BR64" i="18"/>
  <c r="BR415" i="11"/>
  <c r="W415" i="11" s="1"/>
  <c r="BR414" i="11"/>
  <c r="W413" i="11"/>
  <c r="BQ16" i="11"/>
  <c r="BQ24" i="7" s="1"/>
  <c r="BQ23" i="7" s="1"/>
  <c r="BH12" i="9" s="1"/>
  <c r="BQ15" i="6"/>
  <c r="BR92" i="11"/>
  <c r="W92" i="11" s="1"/>
  <c r="BR45" i="18"/>
  <c r="BR91" i="11"/>
  <c r="W91" i="11" s="1"/>
  <c r="W90" i="11"/>
  <c r="BR160" i="11"/>
  <c r="W160" i="11" s="1"/>
  <c r="BR49" i="18"/>
  <c r="BR159" i="11"/>
  <c r="W159" i="11" s="1"/>
  <c r="W158" i="11"/>
  <c r="W31" i="11"/>
  <c r="X27" i="11" s="1"/>
  <c r="W82" i="11"/>
  <c r="X78" i="11" s="1"/>
  <c r="U54" i="20"/>
  <c r="T73" i="20"/>
  <c r="T72" i="20"/>
  <c r="V29" i="6"/>
  <c r="V43" i="6"/>
  <c r="W320" i="11"/>
  <c r="X316" i="11" s="1"/>
  <c r="BT369" i="11"/>
  <c r="BT97" i="11"/>
  <c r="BT46" i="11"/>
  <c r="BT63" i="11"/>
  <c r="BT250" i="11"/>
  <c r="BT182" i="11"/>
  <c r="BT437" i="11"/>
  <c r="BT199" i="11"/>
  <c r="BT318" i="11"/>
  <c r="BT114" i="11"/>
  <c r="BT165" i="11"/>
  <c r="BT148" i="11"/>
  <c r="BT284" i="11"/>
  <c r="BT267" i="11"/>
  <c r="BT420" i="11"/>
  <c r="BT403" i="11"/>
  <c r="BT233" i="11"/>
  <c r="BT131" i="11"/>
  <c r="BT386" i="11"/>
  <c r="BT29" i="11"/>
  <c r="BT301" i="11"/>
  <c r="BT335" i="11"/>
  <c r="BT352" i="11"/>
  <c r="BT216" i="11"/>
  <c r="BT80" i="11"/>
  <c r="BR110" i="11" l="1"/>
  <c r="BS106" i="11" s="1"/>
  <c r="BR25" i="11"/>
  <c r="BS21" i="11" s="1"/>
  <c r="BR45" i="19"/>
  <c r="BR433" i="11"/>
  <c r="BS429" i="11" s="1"/>
  <c r="BV14" i="16"/>
  <c r="BV13" i="7" s="1"/>
  <c r="BW26" i="16"/>
  <c r="X13" i="7"/>
  <c r="BL18" i="9"/>
  <c r="BW14" i="17"/>
  <c r="BW35" i="6"/>
  <c r="BW31" i="6" s="1"/>
  <c r="R46" i="22" s="1"/>
  <c r="BX22" i="17"/>
  <c r="BW13" i="17"/>
  <c r="BW12" i="7" s="1"/>
  <c r="BQ47" i="19"/>
  <c r="BQ33" i="8"/>
  <c r="BV18" i="16"/>
  <c r="BV31" i="6"/>
  <c r="R45" i="22" s="1"/>
  <c r="BR42" i="19"/>
  <c r="BR32" i="8"/>
  <c r="W32" i="8" s="1"/>
  <c r="W41" i="19"/>
  <c r="BR399" i="11"/>
  <c r="BS395" i="11" s="1"/>
  <c r="BR42" i="11"/>
  <c r="BS38" i="11" s="1"/>
  <c r="BO47" i="6"/>
  <c r="H38" i="22"/>
  <c r="BR76" i="11"/>
  <c r="BS72" i="11" s="1"/>
  <c r="BQ93" i="18"/>
  <c r="BQ19" i="18" s="1"/>
  <c r="BR195" i="11"/>
  <c r="BS191" i="11" s="1"/>
  <c r="BR144" i="11"/>
  <c r="BS140" i="11" s="1"/>
  <c r="BT217" i="11"/>
  <c r="BS439" i="11"/>
  <c r="BT435" i="11" s="1"/>
  <c r="BS430" i="11"/>
  <c r="W67" i="11"/>
  <c r="W59" i="11"/>
  <c r="X55" i="11" s="1"/>
  <c r="W220" i="11"/>
  <c r="BR229" i="11"/>
  <c r="BS225" i="11" s="1"/>
  <c r="W227" i="11"/>
  <c r="W229" i="11" s="1"/>
  <c r="X225" i="11" s="1"/>
  <c r="G20" i="7"/>
  <c r="G18" i="7" s="1"/>
  <c r="H13" i="9" s="1"/>
  <c r="V18" i="7"/>
  <c r="BS107" i="11"/>
  <c r="BS116" i="11"/>
  <c r="BT112" i="11" s="1"/>
  <c r="BR14" i="11"/>
  <c r="W23" i="11"/>
  <c r="W373" i="11"/>
  <c r="W365" i="11"/>
  <c r="X361" i="11" s="1"/>
  <c r="BS294" i="11"/>
  <c r="BS303" i="11"/>
  <c r="BT299" i="11" s="1"/>
  <c r="BR212" i="11"/>
  <c r="BS208" i="11" s="1"/>
  <c r="W210" i="11"/>
  <c r="AO55" i="7"/>
  <c r="AO56" i="7"/>
  <c r="BS337" i="11"/>
  <c r="BT333" i="11" s="1"/>
  <c r="BS328" i="11"/>
  <c r="BR15" i="11"/>
  <c r="W24" i="11"/>
  <c r="AP51" i="6"/>
  <c r="AP32" i="20"/>
  <c r="AP37" i="20"/>
  <c r="BP18" i="18"/>
  <c r="BP20" i="7"/>
  <c r="BP18" i="7" s="1"/>
  <c r="BG13" i="9" s="1"/>
  <c r="W152" i="11"/>
  <c r="W144" i="11"/>
  <c r="X140" i="11" s="1"/>
  <c r="BR73" i="18"/>
  <c r="W73" i="18" s="1"/>
  <c r="W46" i="18"/>
  <c r="BR68" i="18"/>
  <c r="BR40" i="18"/>
  <c r="W40" i="18" s="1"/>
  <c r="W41" i="18"/>
  <c r="BR365" i="11"/>
  <c r="BS361" i="11" s="1"/>
  <c r="BR78" i="18"/>
  <c r="W78" i="18" s="1"/>
  <c r="W51" i="18"/>
  <c r="BR90" i="18"/>
  <c r="W90" i="18" s="1"/>
  <c r="W63" i="18"/>
  <c r="BT421" i="11"/>
  <c r="BT268" i="11"/>
  <c r="BT285" i="11"/>
  <c r="BT47" i="11"/>
  <c r="BT370" i="11"/>
  <c r="BS31" i="11"/>
  <c r="BT27" i="11" s="1"/>
  <c r="BS22" i="11"/>
  <c r="BR70" i="18"/>
  <c r="W70" i="18" s="1"/>
  <c r="W43" i="18"/>
  <c r="BR79" i="18"/>
  <c r="W79" i="18" s="1"/>
  <c r="W52" i="18"/>
  <c r="BP27" i="18"/>
  <c r="BP45" i="7"/>
  <c r="BP44" i="7" s="1"/>
  <c r="BG15" i="9" s="1"/>
  <c r="BJ67" i="20"/>
  <c r="BR88" i="18"/>
  <c r="W88" i="18" s="1"/>
  <c r="W61" i="18"/>
  <c r="W254" i="11"/>
  <c r="BS277" i="11"/>
  <c r="W424" i="11"/>
  <c r="W101" i="11"/>
  <c r="W93" i="11"/>
  <c r="X89" i="11" s="1"/>
  <c r="BT302" i="11"/>
  <c r="BT30" i="11"/>
  <c r="BR161" i="11"/>
  <c r="BS157" i="11" s="1"/>
  <c r="BS141" i="11"/>
  <c r="BR85" i="18"/>
  <c r="W85" i="18" s="1"/>
  <c r="W58" i="18"/>
  <c r="BR280" i="11"/>
  <c r="BS276" i="11" s="1"/>
  <c r="BS167" i="11"/>
  <c r="BT163" i="11" s="1"/>
  <c r="BS158" i="11"/>
  <c r="W84" i="11"/>
  <c r="W76" i="11"/>
  <c r="X72" i="11" s="1"/>
  <c r="BQ16" i="18"/>
  <c r="W271" i="11"/>
  <c r="BS269" i="11"/>
  <c r="BT265" i="11" s="1"/>
  <c r="BS260" i="11"/>
  <c r="BR348" i="11"/>
  <c r="BS344" i="11" s="1"/>
  <c r="BS65" i="11"/>
  <c r="BT61" i="11" s="1"/>
  <c r="BS56" i="11"/>
  <c r="BT81" i="11"/>
  <c r="BT64" i="11"/>
  <c r="BT149" i="11"/>
  <c r="BT319" i="11"/>
  <c r="BS413" i="11"/>
  <c r="W356" i="11"/>
  <c r="W348" i="11"/>
  <c r="X344" i="11" s="1"/>
  <c r="W135" i="11"/>
  <c r="BR71" i="18"/>
  <c r="W71" i="18" s="1"/>
  <c r="W44" i="18"/>
  <c r="BR263" i="11"/>
  <c r="BS259" i="11" s="1"/>
  <c r="W262" i="11"/>
  <c r="BR75" i="18"/>
  <c r="W75" i="18" s="1"/>
  <c r="W48" i="18"/>
  <c r="W441" i="11"/>
  <c r="W433" i="11"/>
  <c r="X429" i="11" s="1"/>
  <c r="BS235" i="11"/>
  <c r="BT231" i="11" s="1"/>
  <c r="BS226" i="11"/>
  <c r="BR246" i="11"/>
  <c r="BS242" i="11" s="1"/>
  <c r="W244" i="11"/>
  <c r="W246" i="11" s="1"/>
  <c r="X242" i="11" s="1"/>
  <c r="W50" i="11"/>
  <c r="W42" i="11"/>
  <c r="X38" i="11" s="1"/>
  <c r="BR89" i="18"/>
  <c r="W89" i="18" s="1"/>
  <c r="W62" i="18"/>
  <c r="BT353" i="11"/>
  <c r="W322" i="11"/>
  <c r="W314" i="11"/>
  <c r="X310" i="11" s="1"/>
  <c r="BS345" i="11"/>
  <c r="BS354" i="11"/>
  <c r="BT350" i="11" s="1"/>
  <c r="BR86" i="18"/>
  <c r="W86" i="18" s="1"/>
  <c r="W59" i="18"/>
  <c r="BT115" i="11"/>
  <c r="BT200" i="11"/>
  <c r="W390" i="11"/>
  <c r="BS371" i="11"/>
  <c r="BT367" i="11" s="1"/>
  <c r="BS362" i="11"/>
  <c r="BS396" i="11"/>
  <c r="BR74" i="18"/>
  <c r="W74" i="18" s="1"/>
  <c r="W47" i="18"/>
  <c r="W288" i="11"/>
  <c r="W280" i="11"/>
  <c r="X276" i="11" s="1"/>
  <c r="BP29" i="6"/>
  <c r="BP43" i="6"/>
  <c r="W39" i="22" s="1"/>
  <c r="BR92" i="18"/>
  <c r="W92" i="18" s="1"/>
  <c r="W65" i="18"/>
  <c r="BS184" i="11"/>
  <c r="BT180" i="11" s="1"/>
  <c r="BS175" i="11"/>
  <c r="BR81" i="18"/>
  <c r="W81" i="18" s="1"/>
  <c r="W54" i="18"/>
  <c r="BR76" i="18"/>
  <c r="W76" i="18" s="1"/>
  <c r="W49" i="18"/>
  <c r="BT336" i="11"/>
  <c r="BR91" i="18"/>
  <c r="W91" i="18" s="1"/>
  <c r="W64" i="18"/>
  <c r="BR72" i="18"/>
  <c r="W72" i="18" s="1"/>
  <c r="W45" i="18"/>
  <c r="BS209" i="11"/>
  <c r="BT234" i="11"/>
  <c r="BT438" i="11"/>
  <c r="BH39" i="9"/>
  <c r="W186" i="11"/>
  <c r="W178" i="11"/>
  <c r="X174" i="11" s="1"/>
  <c r="BS192" i="11"/>
  <c r="BS201" i="11"/>
  <c r="BT197" i="11" s="1"/>
  <c r="BR127" i="11"/>
  <c r="BS123" i="11" s="1"/>
  <c r="W126" i="11"/>
  <c r="BR83" i="18"/>
  <c r="W83" i="18" s="1"/>
  <c r="W56" i="18"/>
  <c r="BS82" i="11"/>
  <c r="BT78" i="11" s="1"/>
  <c r="BS73" i="11"/>
  <c r="BR82" i="18"/>
  <c r="W82" i="18" s="1"/>
  <c r="W55" i="18"/>
  <c r="BR314" i="11"/>
  <c r="BS310" i="11" s="1"/>
  <c r="G45" i="7"/>
  <c r="G44" i="7" s="1"/>
  <c r="H15" i="9" s="1"/>
  <c r="V44" i="7"/>
  <c r="BS379" i="11"/>
  <c r="BS388" i="11"/>
  <c r="BT384" i="11" s="1"/>
  <c r="BR331" i="11"/>
  <c r="BS327" i="11" s="1"/>
  <c r="BT251" i="11"/>
  <c r="V46" i="6"/>
  <c r="V47" i="6" s="1"/>
  <c r="V44" i="6"/>
  <c r="W414" i="11"/>
  <c r="W416" i="11" s="1"/>
  <c r="X412" i="11" s="1"/>
  <c r="BR416" i="11"/>
  <c r="BS412" i="11" s="1"/>
  <c r="BR84" i="18"/>
  <c r="W84" i="18" s="1"/>
  <c r="W57" i="18"/>
  <c r="BT98" i="11"/>
  <c r="BR80" i="18"/>
  <c r="W80" i="18" s="1"/>
  <c r="W53" i="18"/>
  <c r="BT166" i="11"/>
  <c r="BT387" i="11"/>
  <c r="BT132" i="11"/>
  <c r="BT404" i="11"/>
  <c r="BT183" i="11"/>
  <c r="BR59" i="11"/>
  <c r="BS55" i="11" s="1"/>
  <c r="W169" i="11"/>
  <c r="W161" i="11"/>
  <c r="X157" i="11" s="1"/>
  <c r="BR93" i="11"/>
  <c r="BS89" i="11" s="1"/>
  <c r="BR382" i="11"/>
  <c r="BS378" i="11" s="1"/>
  <c r="W380" i="11"/>
  <c r="W382" i="11" s="1"/>
  <c r="X378" i="11" s="1"/>
  <c r="BR87" i="18"/>
  <c r="W87" i="18" s="1"/>
  <c r="W60" i="18"/>
  <c r="BS39" i="11"/>
  <c r="BS48" i="11"/>
  <c r="BT44" i="11" s="1"/>
  <c r="W305" i="11"/>
  <c r="W297" i="11"/>
  <c r="X293" i="11" s="1"/>
  <c r="W33" i="11"/>
  <c r="AP70" i="19"/>
  <c r="BS320" i="11"/>
  <c r="BT316" i="11" s="1"/>
  <c r="BS311" i="11"/>
  <c r="BH34" i="9"/>
  <c r="BQ13" i="6"/>
  <c r="BR69" i="18"/>
  <c r="W69" i="18" s="1"/>
  <c r="W42" i="18"/>
  <c r="BR297" i="11"/>
  <c r="BS293" i="11" s="1"/>
  <c r="W339" i="11"/>
  <c r="W331" i="11"/>
  <c r="X327" i="11" s="1"/>
  <c r="BR77" i="18"/>
  <c r="W77" i="18" s="1"/>
  <c r="W50" i="18"/>
  <c r="BS252" i="11"/>
  <c r="BT248" i="11" s="1"/>
  <c r="BS243" i="11"/>
  <c r="W237" i="11"/>
  <c r="BS99" i="11"/>
  <c r="BT95" i="11" s="1"/>
  <c r="BS90" i="11"/>
  <c r="BS133" i="11"/>
  <c r="BT129" i="11" s="1"/>
  <c r="BS124" i="11"/>
  <c r="W118" i="11"/>
  <c r="W110" i="11"/>
  <c r="X106" i="11" s="1"/>
  <c r="BR59" i="20"/>
  <c r="W13" i="11"/>
  <c r="BQ13" i="18"/>
  <c r="BQ14" i="8"/>
  <c r="W203" i="11"/>
  <c r="W195" i="11"/>
  <c r="X191" i="11" s="1"/>
  <c r="W407" i="11"/>
  <c r="W399" i="11"/>
  <c r="X395" i="11" s="1"/>
  <c r="BR178" i="11"/>
  <c r="BS174" i="11" s="1"/>
  <c r="BQ28" i="18" l="1"/>
  <c r="BR39" i="18"/>
  <c r="BR46" i="19"/>
  <c r="W45" i="19"/>
  <c r="W25" i="11"/>
  <c r="X21" i="11" s="1"/>
  <c r="BX24" i="17"/>
  <c r="BX25" i="17" s="1"/>
  <c r="W42" i="19"/>
  <c r="X39" i="19" s="1"/>
  <c r="BV40" i="6"/>
  <c r="BV15" i="16"/>
  <c r="BM17" i="9" s="1"/>
  <c r="BM18" i="9" s="1"/>
  <c r="BS39" i="19"/>
  <c r="BW28" i="16"/>
  <c r="BW29" i="16" s="1"/>
  <c r="BR44" i="19"/>
  <c r="BQ40" i="7"/>
  <c r="BQ17" i="6"/>
  <c r="BQ28" i="6" s="1"/>
  <c r="J40" i="22" s="1"/>
  <c r="P40" i="22"/>
  <c r="BS58" i="18"/>
  <c r="BS312" i="11"/>
  <c r="BS313" i="11"/>
  <c r="BT181" i="11"/>
  <c r="BT184" i="11" s="1"/>
  <c r="BU180" i="11" s="1"/>
  <c r="BT164" i="11"/>
  <c r="BT167" i="11" s="1"/>
  <c r="BU163" i="11" s="1"/>
  <c r="BQ27" i="18"/>
  <c r="BQ45" i="7"/>
  <c r="BQ44" i="7" s="1"/>
  <c r="BH15" i="9" s="1"/>
  <c r="BS176" i="11"/>
  <c r="BS177" i="11"/>
  <c r="BS50" i="18"/>
  <c r="BT351" i="11"/>
  <c r="BT354" i="11" s="1"/>
  <c r="BU350" i="11" s="1"/>
  <c r="BS49" i="18"/>
  <c r="BS160" i="11"/>
  <c r="BS159" i="11"/>
  <c r="BT283" i="11"/>
  <c r="BT147" i="11"/>
  <c r="BT28" i="11"/>
  <c r="BS41" i="18"/>
  <c r="BS23" i="11"/>
  <c r="BS24" i="11"/>
  <c r="BS13" i="11"/>
  <c r="BS46" i="18"/>
  <c r="BS109" i="11"/>
  <c r="BS108" i="11"/>
  <c r="BS53" i="18"/>
  <c r="BS227" i="11"/>
  <c r="BS228" i="11"/>
  <c r="BS279" i="11"/>
  <c r="BS278" i="11"/>
  <c r="BS56" i="18"/>
  <c r="BJ71" i="20"/>
  <c r="BJ24" i="8"/>
  <c r="BT266" i="11"/>
  <c r="BT269" i="11" s="1"/>
  <c r="BU265" i="11" s="1"/>
  <c r="BS55" i="18"/>
  <c r="BS261" i="11"/>
  <c r="BS262" i="11"/>
  <c r="BT300" i="11"/>
  <c r="BR67" i="18"/>
  <c r="W68" i="18"/>
  <c r="BS381" i="11"/>
  <c r="BS62" i="18"/>
  <c r="BS380" i="11"/>
  <c r="BS125" i="11"/>
  <c r="BS47" i="18"/>
  <c r="BS126" i="11"/>
  <c r="BT130" i="11"/>
  <c r="BT96" i="11"/>
  <c r="BT99" i="11" s="1"/>
  <c r="BU95" i="11" s="1"/>
  <c r="BT249" i="11"/>
  <c r="BT252" i="11" s="1"/>
  <c r="BU248" i="11" s="1"/>
  <c r="BS414" i="11"/>
  <c r="BS415" i="11"/>
  <c r="BS64" i="18"/>
  <c r="BT62" i="11"/>
  <c r="BT65" i="11" s="1"/>
  <c r="BU61" i="11" s="1"/>
  <c r="BT368" i="11"/>
  <c r="BT419" i="11"/>
  <c r="BR16" i="11"/>
  <c r="BR24" i="7" s="1"/>
  <c r="AP72" i="19"/>
  <c r="AP28" i="19" s="1"/>
  <c r="AP73" i="19"/>
  <c r="AP29" i="19" s="1"/>
  <c r="BT402" i="11"/>
  <c r="BQ18" i="18"/>
  <c r="BQ20" i="7"/>
  <c r="BQ18" i="7" s="1"/>
  <c r="BH13" i="9" s="1"/>
  <c r="BR15" i="6"/>
  <c r="W15" i="11"/>
  <c r="BR14" i="6"/>
  <c r="W14" i="11"/>
  <c r="BS52" i="18"/>
  <c r="BS210" i="11"/>
  <c r="BS211" i="11"/>
  <c r="BT385" i="11"/>
  <c r="BT388" i="11" s="1"/>
  <c r="BU384" i="11" s="1"/>
  <c r="BS63" i="18"/>
  <c r="BS398" i="11"/>
  <c r="BS397" i="11"/>
  <c r="BT198" i="11"/>
  <c r="W127" i="11"/>
  <c r="X123" i="11" s="1"/>
  <c r="BT79" i="11"/>
  <c r="BT82" i="11" s="1"/>
  <c r="BU78" i="11" s="1"/>
  <c r="BS431" i="11"/>
  <c r="BS432" i="11"/>
  <c r="BS65" i="18"/>
  <c r="BS244" i="11"/>
  <c r="BS245" i="11"/>
  <c r="BS54" i="18"/>
  <c r="BQ13" i="8"/>
  <c r="BS51" i="18"/>
  <c r="BS194" i="11"/>
  <c r="BS193" i="11"/>
  <c r="BT436" i="11"/>
  <c r="BT439" i="11" s="1"/>
  <c r="BU435" i="11" s="1"/>
  <c r="BS143" i="11"/>
  <c r="BS142" i="11"/>
  <c r="BS48" i="18"/>
  <c r="W212" i="11"/>
  <c r="X208" i="11" s="1"/>
  <c r="BH33" i="9"/>
  <c r="AB40" i="22" s="1"/>
  <c r="BS44" i="18"/>
  <c r="BS74" i="11"/>
  <c r="BS75" i="11"/>
  <c r="BS61" i="18"/>
  <c r="BS364" i="11"/>
  <c r="BS363" i="11"/>
  <c r="BT317" i="11"/>
  <c r="BS43" i="18"/>
  <c r="BS58" i="11"/>
  <c r="BS57" i="11"/>
  <c r="BT45" i="11"/>
  <c r="BS59" i="18"/>
  <c r="BS329" i="11"/>
  <c r="BS330" i="11"/>
  <c r="BG8" i="9"/>
  <c r="BP44" i="6"/>
  <c r="BP46" i="6"/>
  <c r="BS346" i="11"/>
  <c r="BS347" i="11"/>
  <c r="BS60" i="18"/>
  <c r="BS45" i="18"/>
  <c r="BS91" i="11"/>
  <c r="BS92" i="11"/>
  <c r="BR58" i="20"/>
  <c r="W58" i="20" s="1"/>
  <c r="BR66" i="18"/>
  <c r="W59" i="20"/>
  <c r="BS42" i="18"/>
  <c r="BS41" i="11"/>
  <c r="BS40" i="11"/>
  <c r="BT232" i="11"/>
  <c r="BT334" i="11"/>
  <c r="BT113" i="11"/>
  <c r="BT116" i="11" s="1"/>
  <c r="BU112" i="11" s="1"/>
  <c r="W263" i="11"/>
  <c r="X259" i="11" s="1"/>
  <c r="AP38" i="20"/>
  <c r="AP39" i="20" s="1"/>
  <c r="BS57" i="18"/>
  <c r="BS296" i="11"/>
  <c r="BS295" i="11"/>
  <c r="BT215" i="11"/>
  <c r="BU80" i="11"/>
  <c r="BU352" i="11"/>
  <c r="BU165" i="11"/>
  <c r="BU420" i="11"/>
  <c r="BU250" i="11"/>
  <c r="BU318" i="11"/>
  <c r="BU369" i="11"/>
  <c r="BU386" i="11"/>
  <c r="BU301" i="11"/>
  <c r="BU97" i="11"/>
  <c r="BU216" i="11"/>
  <c r="BU335" i="11"/>
  <c r="BU267" i="11"/>
  <c r="BU233" i="11"/>
  <c r="BU114" i="11"/>
  <c r="BU46" i="11"/>
  <c r="BU284" i="11"/>
  <c r="BU63" i="11"/>
  <c r="BU403" i="11"/>
  <c r="BU182" i="11"/>
  <c r="BU131" i="11"/>
  <c r="BU148" i="11"/>
  <c r="BU29" i="11"/>
  <c r="BU199" i="11"/>
  <c r="BU437" i="11"/>
  <c r="BR47" i="19" l="1"/>
  <c r="BS44" i="19" s="1"/>
  <c r="BS161" i="11"/>
  <c r="BT157" i="11" s="1"/>
  <c r="BQ18" i="6"/>
  <c r="BR33" i="8"/>
  <c r="W33" i="8" s="1"/>
  <c r="W46" i="19"/>
  <c r="W47" i="19" s="1"/>
  <c r="X44" i="19" s="1"/>
  <c r="BS178" i="11"/>
  <c r="BT174" i="11" s="1"/>
  <c r="BS365" i="11"/>
  <c r="BT361" i="11" s="1"/>
  <c r="BS59" i="11"/>
  <c r="BT55" i="11" s="1"/>
  <c r="BX13" i="17"/>
  <c r="BY22" i="17"/>
  <c r="BM50" i="9"/>
  <c r="BM41" i="9" s="1"/>
  <c r="AC45" i="22" s="1"/>
  <c r="BV37" i="6"/>
  <c r="S45" i="22" s="1"/>
  <c r="BX26" i="16"/>
  <c r="BW14" i="16"/>
  <c r="BW13" i="7" s="1"/>
  <c r="BW18" i="16"/>
  <c r="BR40" i="7"/>
  <c r="W40" i="7" s="1"/>
  <c r="BX16" i="17"/>
  <c r="Y24" i="17"/>
  <c r="BS59" i="19"/>
  <c r="BS60" i="19" s="1"/>
  <c r="BS41" i="19" s="1"/>
  <c r="BS42" i="19" s="1"/>
  <c r="BS127" i="11"/>
  <c r="BT123" i="11" s="1"/>
  <c r="BS195" i="11"/>
  <c r="BT191" i="11" s="1"/>
  <c r="BS280" i="11"/>
  <c r="BT276" i="11" s="1"/>
  <c r="BS25" i="11"/>
  <c r="BS229" i="11"/>
  <c r="BT225" i="11" s="1"/>
  <c r="BS93" i="11"/>
  <c r="BT89" i="11" s="1"/>
  <c r="BS348" i="11"/>
  <c r="BT344" i="11" s="1"/>
  <c r="BP47" i="6"/>
  <c r="H39" i="22"/>
  <c r="BT209" i="11"/>
  <c r="BT218" i="11"/>
  <c r="BU214" i="11" s="1"/>
  <c r="BS70" i="18"/>
  <c r="BS59" i="20"/>
  <c r="BS76" i="18"/>
  <c r="BS314" i="11"/>
  <c r="BT310" i="11" s="1"/>
  <c r="BT124" i="11"/>
  <c r="BS80" i="18"/>
  <c r="BS15" i="11"/>
  <c r="BI39" i="9"/>
  <c r="W15" i="6"/>
  <c r="BS89" i="18"/>
  <c r="BS382" i="11"/>
  <c r="BT378" i="11" s="1"/>
  <c r="BK54" i="20"/>
  <c r="BK68" i="20" s="1"/>
  <c r="BK67" i="20" s="1"/>
  <c r="BJ72" i="20"/>
  <c r="BJ31" i="7" s="1"/>
  <c r="BJ73" i="20"/>
  <c r="BJ51" i="7" s="1"/>
  <c r="BS14" i="11"/>
  <c r="BS85" i="18"/>
  <c r="BU149" i="11"/>
  <c r="X148" i="11"/>
  <c r="BT362" i="11"/>
  <c r="BT311" i="11"/>
  <c r="BS71" i="18"/>
  <c r="BU404" i="11"/>
  <c r="X403" i="11"/>
  <c r="BU302" i="11"/>
  <c r="X301" i="11"/>
  <c r="BU81" i="11"/>
  <c r="X80" i="11"/>
  <c r="BT226" i="11"/>
  <c r="BT39" i="11"/>
  <c r="BT430" i="11"/>
  <c r="BT73" i="11"/>
  <c r="BS40" i="18"/>
  <c r="BS68" i="18"/>
  <c r="BR23" i="7"/>
  <c r="BI12" i="9" s="1"/>
  <c r="W24" i="7"/>
  <c r="W23" i="7" s="1"/>
  <c r="BS83" i="18"/>
  <c r="BS110" i="11"/>
  <c r="BT106" i="11" s="1"/>
  <c r="BU336" i="11"/>
  <c r="X335" i="11"/>
  <c r="BT328" i="11"/>
  <c r="BG9" i="9"/>
  <c r="BG10" i="9" s="1"/>
  <c r="BS90" i="18"/>
  <c r="BU64" i="11"/>
  <c r="X63" i="11"/>
  <c r="BT133" i="11"/>
  <c r="BU129" i="11" s="1"/>
  <c r="BS84" i="18"/>
  <c r="BS246" i="11"/>
  <c r="BT242" i="11" s="1"/>
  <c r="BR16" i="18"/>
  <c r="W66" i="18"/>
  <c r="BS79" i="18"/>
  <c r="BT56" i="11"/>
  <c r="BS212" i="11"/>
  <c r="BT208" i="11" s="1"/>
  <c r="BS82" i="18"/>
  <c r="BT22" i="11"/>
  <c r="BT345" i="11"/>
  <c r="BT158" i="11"/>
  <c r="BS86" i="18"/>
  <c r="BU217" i="11"/>
  <c r="X216" i="11"/>
  <c r="BS69" i="18"/>
  <c r="BS72" i="18"/>
  <c r="BU98" i="11"/>
  <c r="X97" i="11"/>
  <c r="BU319" i="11"/>
  <c r="X318" i="11"/>
  <c r="BS433" i="11"/>
  <c r="BT429" i="11" s="1"/>
  <c r="BT379" i="11"/>
  <c r="BS74" i="18"/>
  <c r="BT235" i="11"/>
  <c r="BU231" i="11" s="1"/>
  <c r="BS73" i="18"/>
  <c r="BT277" i="11"/>
  <c r="BT286" i="11"/>
  <c r="BU282" i="11" s="1"/>
  <c r="BU353" i="11"/>
  <c r="X352" i="11"/>
  <c r="BT21" i="11"/>
  <c r="AP34" i="8"/>
  <c r="AP30" i="19"/>
  <c r="BU132" i="11"/>
  <c r="X131" i="11"/>
  <c r="BU183" i="11"/>
  <c r="X182" i="11"/>
  <c r="BS87" i="18"/>
  <c r="BT320" i="11"/>
  <c r="BU316" i="11" s="1"/>
  <c r="BU438" i="11"/>
  <c r="X437" i="11"/>
  <c r="BU115" i="11"/>
  <c r="X114" i="11"/>
  <c r="BU251" i="11"/>
  <c r="X250" i="11"/>
  <c r="AP33" i="20"/>
  <c r="BT107" i="11"/>
  <c r="BS88" i="18"/>
  <c r="BS75" i="18"/>
  <c r="BS78" i="18"/>
  <c r="BT201" i="11"/>
  <c r="BU197" i="11" s="1"/>
  <c r="BT192" i="11"/>
  <c r="BT48" i="11"/>
  <c r="BU44" i="11" s="1"/>
  <c r="BS91" i="18"/>
  <c r="BT243" i="11"/>
  <c r="BR13" i="18"/>
  <c r="BR14" i="8"/>
  <c r="W14" i="8" s="1"/>
  <c r="W67" i="18"/>
  <c r="BS263" i="11"/>
  <c r="BT259" i="11" s="1"/>
  <c r="BT175" i="11"/>
  <c r="BT303" i="11"/>
  <c r="BU299" i="11" s="1"/>
  <c r="BT294" i="11"/>
  <c r="BU387" i="11"/>
  <c r="X386" i="11"/>
  <c r="BU370" i="11"/>
  <c r="X369" i="11"/>
  <c r="BU47" i="11"/>
  <c r="X46" i="11"/>
  <c r="BT337" i="11"/>
  <c r="BU333" i="11" s="1"/>
  <c r="BU200" i="11"/>
  <c r="X199" i="11"/>
  <c r="BU421" i="11"/>
  <c r="X420" i="11"/>
  <c r="AP24" i="20"/>
  <c r="AQ36" i="20"/>
  <c r="BT371" i="11"/>
  <c r="BU367" i="11" s="1"/>
  <c r="BS144" i="11"/>
  <c r="BT140" i="11" s="1"/>
  <c r="BQ43" i="6"/>
  <c r="W40" i="22" s="1"/>
  <c r="BQ29" i="6"/>
  <c r="BS81" i="18"/>
  <c r="BT405" i="11"/>
  <c r="BU401" i="11" s="1"/>
  <c r="BT396" i="11"/>
  <c r="BT422" i="11"/>
  <c r="BU418" i="11" s="1"/>
  <c r="BT413" i="11"/>
  <c r="BS297" i="11"/>
  <c r="BT293" i="11" s="1"/>
  <c r="BT260" i="11"/>
  <c r="BT150" i="11"/>
  <c r="BU146" i="11" s="1"/>
  <c r="BT141" i="11"/>
  <c r="BS77" i="18"/>
  <c r="BS76" i="11"/>
  <c r="BT72" i="11" s="1"/>
  <c r="BS92" i="18"/>
  <c r="BU285" i="11"/>
  <c r="X284" i="11"/>
  <c r="BU234" i="11"/>
  <c r="X233" i="11"/>
  <c r="BU30" i="11"/>
  <c r="X29" i="11"/>
  <c r="BU268" i="11"/>
  <c r="X267" i="11"/>
  <c r="BU166" i="11"/>
  <c r="X165" i="11"/>
  <c r="BS399" i="11"/>
  <c r="BT395" i="11" s="1"/>
  <c r="BS331" i="11"/>
  <c r="BT327" i="11" s="1"/>
  <c r="BI34" i="9"/>
  <c r="BR13" i="6"/>
  <c r="W14" i="6"/>
  <c r="BS416" i="11"/>
  <c r="BT412" i="11" s="1"/>
  <c r="BT90" i="11"/>
  <c r="BR93" i="18"/>
  <c r="BT31" i="11"/>
  <c r="BU27" i="11" s="1"/>
  <c r="BS42" i="11"/>
  <c r="BT38" i="11" s="1"/>
  <c r="BS45" i="19" l="1"/>
  <c r="BI33" i="9"/>
  <c r="AB41" i="22" s="1"/>
  <c r="BW40" i="6"/>
  <c r="BW15" i="16"/>
  <c r="BN17" i="9" s="1"/>
  <c r="BN18" i="9" s="1"/>
  <c r="BX28" i="16"/>
  <c r="BX29" i="16" s="1"/>
  <c r="BS46" i="19"/>
  <c r="BS47" i="19" s="1"/>
  <c r="BT44" i="19" s="1"/>
  <c r="BT39" i="19"/>
  <c r="BS32" i="8"/>
  <c r="Y25" i="17"/>
  <c r="Z22" i="17" s="1"/>
  <c r="BX35" i="6"/>
  <c r="BX14" i="17"/>
  <c r="Y14" i="17" s="1"/>
  <c r="Y16" i="17"/>
  <c r="BY24" i="17"/>
  <c r="BY25" i="17" s="1"/>
  <c r="BX12" i="7"/>
  <c r="Y13" i="17"/>
  <c r="BR17" i="6"/>
  <c r="BR18" i="6" s="1"/>
  <c r="P41" i="22"/>
  <c r="BU334" i="11"/>
  <c r="X336" i="11"/>
  <c r="BS58" i="20"/>
  <c r="BS66" i="18"/>
  <c r="BT50" i="18"/>
  <c r="BT176" i="11"/>
  <c r="BT177" i="11"/>
  <c r="BU402" i="11"/>
  <c r="BU405" i="11" s="1"/>
  <c r="BV401" i="11" s="1"/>
  <c r="X404" i="11"/>
  <c r="BU147" i="11"/>
  <c r="X149" i="11"/>
  <c r="BT47" i="18"/>
  <c r="BT126" i="11"/>
  <c r="BT125" i="11"/>
  <c r="BT51" i="18"/>
  <c r="BT193" i="11"/>
  <c r="BT194" i="11"/>
  <c r="BT279" i="11"/>
  <c r="BT56" i="18"/>
  <c r="BT278" i="11"/>
  <c r="BT62" i="18"/>
  <c r="BT380" i="11"/>
  <c r="BT381" i="11"/>
  <c r="BU96" i="11"/>
  <c r="X98" i="11"/>
  <c r="BT42" i="18"/>
  <c r="BT41" i="11"/>
  <c r="BT40" i="11"/>
  <c r="BT48" i="18"/>
  <c r="BT143" i="11"/>
  <c r="BT142" i="11"/>
  <c r="BR28" i="18"/>
  <c r="BR19" i="18"/>
  <c r="BS39" i="18"/>
  <c r="BU266" i="11"/>
  <c r="X268" i="11"/>
  <c r="BU368" i="11"/>
  <c r="BU371" i="11" s="1"/>
  <c r="BV367" i="11" s="1"/>
  <c r="X370" i="11"/>
  <c r="BU436" i="11"/>
  <c r="X438" i="11"/>
  <c r="AQ27" i="19"/>
  <c r="AP41" i="7"/>
  <c r="W16" i="18"/>
  <c r="AP53" i="6"/>
  <c r="T13" i="22" s="1"/>
  <c r="AP29" i="20"/>
  <c r="BT92" i="11"/>
  <c r="BT91" i="11"/>
  <c r="BT45" i="18"/>
  <c r="BU28" i="11"/>
  <c r="X30" i="11"/>
  <c r="BT55" i="18"/>
  <c r="BT262" i="11"/>
  <c r="BT261" i="11"/>
  <c r="BU385" i="11"/>
  <c r="X387" i="11"/>
  <c r="W93" i="18"/>
  <c r="X39" i="18" s="1"/>
  <c r="BT46" i="18"/>
  <c r="BT108" i="11"/>
  <c r="BT109" i="11"/>
  <c r="AP31" i="8"/>
  <c r="AP40" i="8" s="1"/>
  <c r="AP41" i="8" s="1"/>
  <c r="AP78" i="19"/>
  <c r="BT160" i="11"/>
  <c r="BT49" i="18"/>
  <c r="BT159" i="11"/>
  <c r="BU419" i="11"/>
  <c r="BU422" i="11" s="1"/>
  <c r="BV418" i="11" s="1"/>
  <c r="X421" i="11"/>
  <c r="BS16" i="11"/>
  <c r="BS24" i="7" s="1"/>
  <c r="BS23" i="7" s="1"/>
  <c r="BJ12" i="9" s="1"/>
  <c r="BT227" i="11"/>
  <c r="BT228" i="11"/>
  <c r="BT53" i="18"/>
  <c r="BS14" i="6"/>
  <c r="BS15" i="6"/>
  <c r="BT52" i="18"/>
  <c r="BT210" i="11"/>
  <c r="BT211" i="11"/>
  <c r="BH8" i="9"/>
  <c r="BQ44" i="6"/>
  <c r="BQ46" i="6"/>
  <c r="BT59" i="18"/>
  <c r="BT330" i="11"/>
  <c r="BT329" i="11"/>
  <c r="BT74" i="11"/>
  <c r="BT75" i="11"/>
  <c r="BT44" i="18"/>
  <c r="W13" i="18"/>
  <c r="BR13" i="8"/>
  <c r="W13" i="8" s="1"/>
  <c r="AP34" i="20"/>
  <c r="AQ31" i="20" s="1"/>
  <c r="BT58" i="11"/>
  <c r="BT43" i="18"/>
  <c r="BT57" i="11"/>
  <c r="BU232" i="11"/>
  <c r="BU235" i="11" s="1"/>
  <c r="BV231" i="11" s="1"/>
  <c r="X234" i="11"/>
  <c r="W13" i="6"/>
  <c r="W17" i="6" s="1"/>
  <c r="BT64" i="18"/>
  <c r="BT415" i="11"/>
  <c r="BT414" i="11"/>
  <c r="BT296" i="11"/>
  <c r="BT295" i="11"/>
  <c r="BT57" i="18"/>
  <c r="BT54" i="18"/>
  <c r="BT244" i="11"/>
  <c r="BT245" i="11"/>
  <c r="BU249" i="11"/>
  <c r="X251" i="11"/>
  <c r="BT41" i="18"/>
  <c r="BT23" i="11"/>
  <c r="BT13" i="11"/>
  <c r="BT24" i="11"/>
  <c r="BU79" i="11"/>
  <c r="X81" i="11"/>
  <c r="BT61" i="18"/>
  <c r="BT364" i="11"/>
  <c r="BT363" i="11"/>
  <c r="BT63" i="18"/>
  <c r="BT398" i="11"/>
  <c r="BT397" i="11"/>
  <c r="BT60" i="18"/>
  <c r="BT347" i="11"/>
  <c r="BT346" i="11"/>
  <c r="BU198" i="11"/>
  <c r="BU201" i="11" s="1"/>
  <c r="BV197" i="11" s="1"/>
  <c r="X200" i="11"/>
  <c r="BU181" i="11"/>
  <c r="X183" i="11"/>
  <c r="BU317" i="11"/>
  <c r="X319" i="11"/>
  <c r="BU215" i="11"/>
  <c r="X217" i="11"/>
  <c r="BT65" i="18"/>
  <c r="BT432" i="11"/>
  <c r="BT431" i="11"/>
  <c r="BK71" i="20"/>
  <c r="BK24" i="8"/>
  <c r="BU130" i="11"/>
  <c r="X132" i="11"/>
  <c r="BT58" i="18"/>
  <c r="BT312" i="11"/>
  <c r="BT313" i="11"/>
  <c r="BU164" i="11"/>
  <c r="X166" i="11"/>
  <c r="BU283" i="11"/>
  <c r="X285" i="11"/>
  <c r="BU45" i="11"/>
  <c r="X47" i="11"/>
  <c r="BU113" i="11"/>
  <c r="X115" i="11"/>
  <c r="BU351" i="11"/>
  <c r="X353" i="11"/>
  <c r="BU62" i="11"/>
  <c r="X64" i="11"/>
  <c r="BS67" i="18"/>
  <c r="BU300" i="11"/>
  <c r="X302" i="11"/>
  <c r="BV80" i="11"/>
  <c r="BV284" i="11"/>
  <c r="BV114" i="11"/>
  <c r="BV131" i="11"/>
  <c r="BV97" i="11"/>
  <c r="BV233" i="11"/>
  <c r="BV199" i="11"/>
  <c r="BV267" i="11"/>
  <c r="BV335" i="11"/>
  <c r="BV250" i="11"/>
  <c r="BV46" i="11"/>
  <c r="BV148" i="11"/>
  <c r="BV386" i="11"/>
  <c r="BV63" i="11"/>
  <c r="BV352" i="11"/>
  <c r="BV301" i="11"/>
  <c r="BV420" i="11"/>
  <c r="BV29" i="11"/>
  <c r="BV403" i="11"/>
  <c r="BV182" i="11"/>
  <c r="BV318" i="11"/>
  <c r="BV216" i="11"/>
  <c r="BV369" i="11"/>
  <c r="BV165" i="11"/>
  <c r="BV437" i="11"/>
  <c r="BT399" i="11" l="1"/>
  <c r="BU395" i="11" s="1"/>
  <c r="BR28" i="6"/>
  <c r="J41" i="22" s="1"/>
  <c r="BY26" i="16"/>
  <c r="BX14" i="16"/>
  <c r="BY13" i="17"/>
  <c r="BY12" i="7" s="1"/>
  <c r="BZ22" i="17"/>
  <c r="BZ24" i="17" s="1"/>
  <c r="BT195" i="11"/>
  <c r="BU191" i="11" s="1"/>
  <c r="BT178" i="11"/>
  <c r="BU174" i="11" s="1"/>
  <c r="BS40" i="7"/>
  <c r="BY16" i="17"/>
  <c r="BT59" i="19"/>
  <c r="BT60" i="19" s="1"/>
  <c r="BT41" i="19" s="1"/>
  <c r="Y12" i="7"/>
  <c r="BS33" i="8"/>
  <c r="BX31" i="6"/>
  <c r="R47" i="22" s="1"/>
  <c r="Y35" i="6"/>
  <c r="BX18" i="16"/>
  <c r="Y28" i="16"/>
  <c r="BN50" i="9"/>
  <c r="BN41" i="9" s="1"/>
  <c r="AC46" i="22" s="1"/>
  <c r="BW37" i="6"/>
  <c r="S46" i="22" s="1"/>
  <c r="BT382" i="11"/>
  <c r="BU378" i="11" s="1"/>
  <c r="BT314" i="11"/>
  <c r="BU310" i="11" s="1"/>
  <c r="BT280" i="11"/>
  <c r="BU276" i="11" s="1"/>
  <c r="BT212" i="11"/>
  <c r="BU208" i="11" s="1"/>
  <c r="BT246" i="11"/>
  <c r="BU242" i="11" s="1"/>
  <c r="BT348" i="11"/>
  <c r="BU344" i="11" s="1"/>
  <c r="BT25" i="11"/>
  <c r="BU21" i="11" s="1"/>
  <c r="BQ47" i="6"/>
  <c r="H40" i="22"/>
  <c r="BR18" i="18"/>
  <c r="W19" i="18"/>
  <c r="W18" i="18" s="1"/>
  <c r="BR20" i="7"/>
  <c r="BT89" i="18"/>
  <c r="BT91" i="18"/>
  <c r="BU430" i="11"/>
  <c r="X436" i="11"/>
  <c r="BU439" i="11"/>
  <c r="BV435" i="11" s="1"/>
  <c r="BR27" i="18"/>
  <c r="W28" i="18"/>
  <c r="W27" i="18" s="1"/>
  <c r="BR45" i="7"/>
  <c r="BU141" i="11"/>
  <c r="X147" i="11"/>
  <c r="BV251" i="11"/>
  <c r="BT71" i="18"/>
  <c r="BV183" i="11"/>
  <c r="BT15" i="11"/>
  <c r="BV336" i="11"/>
  <c r="BH9" i="9"/>
  <c r="BH10" i="9" s="1"/>
  <c r="BJ39" i="9"/>
  <c r="BV421" i="11"/>
  <c r="BV200" i="11"/>
  <c r="BV81" i="11"/>
  <c r="BU39" i="11"/>
  <c r="X45" i="11"/>
  <c r="X48" i="11" s="1"/>
  <c r="Y44" i="11" s="1"/>
  <c r="BT85" i="18"/>
  <c r="BK21" i="8"/>
  <c r="BK11" i="8" s="1"/>
  <c r="BU218" i="11"/>
  <c r="BV214" i="11" s="1"/>
  <c r="BU209" i="11"/>
  <c r="X215" i="11"/>
  <c r="BT40" i="18"/>
  <c r="BT68" i="18"/>
  <c r="BT81" i="18"/>
  <c r="BT76" i="11"/>
  <c r="BU72" i="11" s="1"/>
  <c r="BU362" i="11"/>
  <c r="X368" i="11"/>
  <c r="BT69" i="18"/>
  <c r="BT83" i="18"/>
  <c r="BU396" i="11"/>
  <c r="X402" i="11"/>
  <c r="BV404" i="11"/>
  <c r="AQ23" i="20"/>
  <c r="AP30" i="7"/>
  <c r="AP28" i="7" s="1"/>
  <c r="AG14" i="9" s="1"/>
  <c r="AP50" i="7"/>
  <c r="AP48" i="7" s="1"/>
  <c r="AG16" i="9" s="1"/>
  <c r="BT365" i="11"/>
  <c r="BU361" i="11" s="1"/>
  <c r="BV302" i="11"/>
  <c r="BK72" i="20"/>
  <c r="BK31" i="7" s="1"/>
  <c r="BK73" i="20"/>
  <c r="BK51" i="7" s="1"/>
  <c r="BL54" i="20"/>
  <c r="BL68" i="20" s="1"/>
  <c r="BL67" i="20" s="1"/>
  <c r="BT88" i="18"/>
  <c r="W28" i="6"/>
  <c r="W18" i="6"/>
  <c r="BJ34" i="9"/>
  <c r="BS13" i="6"/>
  <c r="BT161" i="11"/>
  <c r="BU157" i="11" s="1"/>
  <c r="BT73" i="18"/>
  <c r="BT82" i="18"/>
  <c r="AP54" i="6"/>
  <c r="AP56" i="6"/>
  <c r="I13" i="22" s="1"/>
  <c r="BT110" i="11"/>
  <c r="BU106" i="11" s="1"/>
  <c r="BT59" i="20"/>
  <c r="BV30" i="11"/>
  <c r="BV234" i="11"/>
  <c r="BV438" i="11"/>
  <c r="BV353" i="11"/>
  <c r="BV98" i="11"/>
  <c r="BU65" i="11"/>
  <c r="BV61" i="11" s="1"/>
  <c r="BU56" i="11"/>
  <c r="X62" i="11"/>
  <c r="BU286" i="11"/>
  <c r="BV282" i="11" s="1"/>
  <c r="BU277" i="11"/>
  <c r="X283" i="11"/>
  <c r="BT416" i="11"/>
  <c r="BU412" i="11" s="1"/>
  <c r="BU320" i="11"/>
  <c r="BV316" i="11" s="1"/>
  <c r="BU311" i="11"/>
  <c r="X317" i="11"/>
  <c r="BT84" i="18"/>
  <c r="BT76" i="18"/>
  <c r="BU150" i="11"/>
  <c r="BV146" i="11" s="1"/>
  <c r="BT144" i="11"/>
  <c r="BU140" i="11" s="1"/>
  <c r="BV64" i="11"/>
  <c r="BU82" i="11"/>
  <c r="BV78" i="11" s="1"/>
  <c r="BU73" i="11"/>
  <c r="X79" i="11"/>
  <c r="BU226" i="11"/>
  <c r="X232" i="11"/>
  <c r="BT80" i="18"/>
  <c r="BU413" i="11"/>
  <c r="X419" i="11"/>
  <c r="BU31" i="11"/>
  <c r="BV27" i="11" s="1"/>
  <c r="BU22" i="11"/>
  <c r="X28" i="11"/>
  <c r="BT75" i="18"/>
  <c r="BU99" i="11"/>
  <c r="BV95" i="11" s="1"/>
  <c r="BU90" i="11"/>
  <c r="X96" i="11"/>
  <c r="BT127" i="11"/>
  <c r="BU123" i="11" s="1"/>
  <c r="BS16" i="18"/>
  <c r="BU294" i="11"/>
  <c r="X300" i="11"/>
  <c r="BT87" i="18"/>
  <c r="BT14" i="11"/>
  <c r="BV166" i="11"/>
  <c r="BV370" i="11"/>
  <c r="BU354" i="11"/>
  <c r="BV350" i="11" s="1"/>
  <c r="BU345" i="11"/>
  <c r="X351" i="11"/>
  <c r="BT86" i="18"/>
  <c r="BT433" i="11"/>
  <c r="BU429" i="11" s="1"/>
  <c r="BU260" i="11"/>
  <c r="BU269" i="11"/>
  <c r="BV265" i="11" s="1"/>
  <c r="X266" i="11"/>
  <c r="BT331" i="11"/>
  <c r="BU327" i="11" s="1"/>
  <c r="BU116" i="11"/>
  <c r="BV112" i="11" s="1"/>
  <c r="BU107" i="11"/>
  <c r="X113" i="11"/>
  <c r="BU303" i="11"/>
  <c r="BV299" i="11" s="1"/>
  <c r="BV132" i="11"/>
  <c r="BV387" i="11"/>
  <c r="BU158" i="11"/>
  <c r="BU167" i="11"/>
  <c r="BV163" i="11" s="1"/>
  <c r="X164" i="11"/>
  <c r="BU124" i="11"/>
  <c r="X130" i="11"/>
  <c r="BU192" i="11"/>
  <c r="X198" i="11"/>
  <c r="BV149" i="11"/>
  <c r="BV285" i="11"/>
  <c r="BR43" i="6"/>
  <c r="W41" i="22" s="1"/>
  <c r="BR29" i="6"/>
  <c r="BU175" i="11"/>
  <c r="BU184" i="11"/>
  <c r="BV180" i="11" s="1"/>
  <c r="X181" i="11"/>
  <c r="BT42" i="11"/>
  <c r="BU38" i="11" s="1"/>
  <c r="BT90" i="18"/>
  <c r="BU133" i="11"/>
  <c r="BV129" i="11" s="1"/>
  <c r="BU252" i="11"/>
  <c r="BV248" i="11" s="1"/>
  <c r="BU243" i="11"/>
  <c r="X249" i="11"/>
  <c r="BT297" i="11"/>
  <c r="BU293" i="11" s="1"/>
  <c r="BT72" i="18"/>
  <c r="BT78" i="18"/>
  <c r="BT74" i="18"/>
  <c r="BU337" i="11"/>
  <c r="BV333" i="11" s="1"/>
  <c r="BU328" i="11"/>
  <c r="X334" i="11"/>
  <c r="AP71" i="19"/>
  <c r="AQ39" i="8"/>
  <c r="AP17" i="7"/>
  <c r="BV268" i="11"/>
  <c r="BS13" i="18"/>
  <c r="BS14" i="8"/>
  <c r="BV115" i="11"/>
  <c r="BV217" i="11"/>
  <c r="BV319" i="11"/>
  <c r="BV47" i="11"/>
  <c r="BT92" i="18"/>
  <c r="BT93" i="11"/>
  <c r="BU89" i="11" s="1"/>
  <c r="BT70" i="18"/>
  <c r="BT229" i="11"/>
  <c r="BU225" i="11" s="1"/>
  <c r="BT79" i="18"/>
  <c r="BU48" i="11"/>
  <c r="BV44" i="11" s="1"/>
  <c r="BU388" i="11"/>
  <c r="BV384" i="11" s="1"/>
  <c r="BU379" i="11"/>
  <c r="X385" i="11"/>
  <c r="AQ33" i="19"/>
  <c r="BS93" i="18"/>
  <c r="BT263" i="11"/>
  <c r="BU259" i="11" s="1"/>
  <c r="BT77" i="18"/>
  <c r="BT59" i="11"/>
  <c r="BU55" i="11" s="1"/>
  <c r="BT32" i="8" l="1"/>
  <c r="BY35" i="6"/>
  <c r="BY14" i="17"/>
  <c r="Y29" i="16"/>
  <c r="Z26" i="16" s="1"/>
  <c r="BZ25" i="17"/>
  <c r="BZ16" i="17"/>
  <c r="BX40" i="6"/>
  <c r="BX15" i="16"/>
  <c r="BO17" i="9" s="1"/>
  <c r="Y18" i="16"/>
  <c r="BT42" i="19"/>
  <c r="Y14" i="16"/>
  <c r="BX13" i="7"/>
  <c r="Y31" i="6"/>
  <c r="BT45" i="19"/>
  <c r="BY28" i="16"/>
  <c r="AG11" i="9"/>
  <c r="AG19" i="9" s="1"/>
  <c r="AA13" i="22" s="1"/>
  <c r="AP33" i="7"/>
  <c r="BS17" i="6"/>
  <c r="BS28" i="6" s="1"/>
  <c r="J42" i="22" s="1"/>
  <c r="P42" i="22"/>
  <c r="X337" i="11"/>
  <c r="Y333" i="11" s="1"/>
  <c r="BU160" i="11"/>
  <c r="X160" i="11" s="1"/>
  <c r="BU159" i="11"/>
  <c r="BU49" i="18"/>
  <c r="X158" i="11"/>
  <c r="BU24" i="11"/>
  <c r="BU13" i="11"/>
  <c r="BU41" i="18"/>
  <c r="BU23" i="11"/>
  <c r="X22" i="11"/>
  <c r="BU228" i="11"/>
  <c r="X228" i="11" s="1"/>
  <c r="BU227" i="11"/>
  <c r="X227" i="11" s="1"/>
  <c r="BU53" i="18"/>
  <c r="X226" i="11"/>
  <c r="X286" i="11"/>
  <c r="Y282" i="11" s="1"/>
  <c r="BL71" i="20"/>
  <c r="BL24" i="8"/>
  <c r="U67" i="20"/>
  <c r="BT67" i="18"/>
  <c r="BV181" i="11"/>
  <c r="BV385" i="11"/>
  <c r="BV388" i="11" s="1"/>
  <c r="BW384" i="11" s="1"/>
  <c r="X371" i="11"/>
  <c r="Y367" i="11" s="1"/>
  <c r="X439" i="11"/>
  <c r="Y435" i="11" s="1"/>
  <c r="BV283" i="11"/>
  <c r="BV368" i="11"/>
  <c r="BV436" i="11"/>
  <c r="X184" i="11"/>
  <c r="Y180" i="11" s="1"/>
  <c r="BV147" i="11"/>
  <c r="BV150" i="11" s="1"/>
  <c r="BW146" i="11" s="1"/>
  <c r="BV164" i="11"/>
  <c r="BV167" i="11" s="1"/>
  <c r="BW163" i="11" s="1"/>
  <c r="X99" i="11"/>
  <c r="Y95" i="11" s="1"/>
  <c r="BU44" i="18"/>
  <c r="BU74" i="11"/>
  <c r="X74" i="11" s="1"/>
  <c r="BU75" i="11"/>
  <c r="X75" i="11" s="1"/>
  <c r="X73" i="11"/>
  <c r="X65" i="11"/>
  <c r="Y61" i="11" s="1"/>
  <c r="BV232" i="11"/>
  <c r="BV402" i="11"/>
  <c r="BU61" i="18"/>
  <c r="BU363" i="11"/>
  <c r="X363" i="11" s="1"/>
  <c r="BU364" i="11"/>
  <c r="X364" i="11" s="1"/>
  <c r="X362" i="11"/>
  <c r="BU41" i="11"/>
  <c r="X41" i="11" s="1"/>
  <c r="BU40" i="11"/>
  <c r="X40" i="11" s="1"/>
  <c r="BU42" i="18"/>
  <c r="X39" i="11"/>
  <c r="BV249" i="11"/>
  <c r="BV252" i="11" s="1"/>
  <c r="BW248" i="11" s="1"/>
  <c r="BU431" i="11"/>
  <c r="BU432" i="11"/>
  <c r="X432" i="11" s="1"/>
  <c r="BU65" i="18"/>
  <c r="X430" i="11"/>
  <c r="BS13" i="8"/>
  <c r="X82" i="11"/>
  <c r="Y78" i="11" s="1"/>
  <c r="AQ34" i="19"/>
  <c r="AQ35" i="19" s="1"/>
  <c r="AR32" i="19" s="1"/>
  <c r="AQ49" i="6"/>
  <c r="U14" i="22" s="1"/>
  <c r="N33" i="19"/>
  <c r="BV317" i="11"/>
  <c r="BV320" i="11" s="1"/>
  <c r="BW316" i="11" s="1"/>
  <c r="BV266" i="11"/>
  <c r="X201" i="11"/>
  <c r="Y197" i="11" s="1"/>
  <c r="BV130" i="11"/>
  <c r="BV133" i="11" s="1"/>
  <c r="BW129" i="11" s="1"/>
  <c r="BU45" i="18"/>
  <c r="BU92" i="11"/>
  <c r="X92" i="11" s="1"/>
  <c r="BU91" i="11"/>
  <c r="X90" i="11"/>
  <c r="X422" i="11"/>
  <c r="Y418" i="11" s="1"/>
  <c r="BU43" i="18"/>
  <c r="BU58" i="11"/>
  <c r="X58" i="11" s="1"/>
  <c r="BU57" i="11"/>
  <c r="X57" i="11" s="1"/>
  <c r="X56" i="11"/>
  <c r="AP57" i="6"/>
  <c r="AP21" i="19"/>
  <c r="BJ33" i="9"/>
  <c r="AB42" i="22" s="1"/>
  <c r="X269" i="11"/>
  <c r="Y265" i="11" s="1"/>
  <c r="BU64" i="18"/>
  <c r="BU415" i="11"/>
  <c r="X415" i="11" s="1"/>
  <c r="BU414" i="11"/>
  <c r="X414" i="11" s="1"/>
  <c r="X413" i="11"/>
  <c r="X320" i="11"/>
  <c r="Y316" i="11" s="1"/>
  <c r="BV28" i="11"/>
  <c r="BV31" i="11" s="1"/>
  <c r="BW27" i="11" s="1"/>
  <c r="X405" i="11"/>
  <c r="Y401" i="11" s="1"/>
  <c r="X218" i="11"/>
  <c r="Y214" i="11" s="1"/>
  <c r="BV79" i="11"/>
  <c r="BV82" i="11" s="1"/>
  <c r="BW78" i="11" s="1"/>
  <c r="X150" i="11"/>
  <c r="Y146" i="11" s="1"/>
  <c r="BT16" i="11"/>
  <c r="BT24" i="7" s="1"/>
  <c r="BT23" i="7" s="1"/>
  <c r="BK12" i="9" s="1"/>
  <c r="BU279" i="11"/>
  <c r="X279" i="11" s="1"/>
  <c r="BU278" i="11"/>
  <c r="BU56" i="18"/>
  <c r="X277" i="11"/>
  <c r="BS19" i="18"/>
  <c r="BT39" i="18"/>
  <c r="BS28" i="18"/>
  <c r="BV45" i="11"/>
  <c r="BV48" i="11" s="1"/>
  <c r="BW44" i="11" s="1"/>
  <c r="BU177" i="11"/>
  <c r="X177" i="11" s="1"/>
  <c r="BU176" i="11"/>
  <c r="BU50" i="18"/>
  <c r="X175" i="11"/>
  <c r="BU194" i="11"/>
  <c r="X194" i="11" s="1"/>
  <c r="BU51" i="18"/>
  <c r="BU193" i="11"/>
  <c r="X193" i="11" s="1"/>
  <c r="X192" i="11"/>
  <c r="X388" i="11"/>
  <c r="Y384" i="11" s="1"/>
  <c r="BV215" i="11"/>
  <c r="X252" i="11"/>
  <c r="Y248" i="11" s="1"/>
  <c r="X133" i="11"/>
  <c r="Y129" i="11" s="1"/>
  <c r="BU313" i="11"/>
  <c r="X313" i="11" s="1"/>
  <c r="BU58" i="18"/>
  <c r="BU312" i="11"/>
  <c r="X311" i="11"/>
  <c r="BV300" i="11"/>
  <c r="BU63" i="18"/>
  <c r="BU397" i="11"/>
  <c r="X397" i="11" s="1"/>
  <c r="BU398" i="11"/>
  <c r="X398" i="11" s="1"/>
  <c r="X396" i="11"/>
  <c r="BU52" i="18"/>
  <c r="BU210" i="11"/>
  <c r="BU211" i="11"/>
  <c r="X211" i="11" s="1"/>
  <c r="X209" i="11"/>
  <c r="BU48" i="18"/>
  <c r="BU143" i="11"/>
  <c r="X143" i="11" s="1"/>
  <c r="BU142" i="11"/>
  <c r="X142" i="11" s="1"/>
  <c r="X141" i="11"/>
  <c r="BT14" i="6"/>
  <c r="BU62" i="18"/>
  <c r="BU380" i="11"/>
  <c r="BU381" i="11"/>
  <c r="X381" i="11" s="1"/>
  <c r="X379" i="11"/>
  <c r="BU245" i="11"/>
  <c r="X245" i="11" s="1"/>
  <c r="BU244" i="11"/>
  <c r="X244" i="11" s="1"/>
  <c r="BU54" i="18"/>
  <c r="X243" i="11"/>
  <c r="BU126" i="11"/>
  <c r="X126" i="11" s="1"/>
  <c r="BU125" i="11"/>
  <c r="X125" i="11" s="1"/>
  <c r="BU47" i="18"/>
  <c r="X124" i="11"/>
  <c r="BU261" i="11"/>
  <c r="X261" i="11" s="1"/>
  <c r="BU55" i="18"/>
  <c r="BU262" i="11"/>
  <c r="X262" i="11" s="1"/>
  <c r="X260" i="11"/>
  <c r="X354" i="11"/>
  <c r="Y350" i="11" s="1"/>
  <c r="BV96" i="11"/>
  <c r="BV99" i="11" s="1"/>
  <c r="BW95" i="11" s="1"/>
  <c r="W43" i="6"/>
  <c r="W29" i="6"/>
  <c r="BV198" i="11"/>
  <c r="BV334" i="11"/>
  <c r="BV337" i="11" s="1"/>
  <c r="BW333" i="11" s="1"/>
  <c r="BU330" i="11"/>
  <c r="X330" i="11" s="1"/>
  <c r="BU59" i="18"/>
  <c r="BU329" i="11"/>
  <c r="X329" i="11" s="1"/>
  <c r="X328" i="11"/>
  <c r="BV113" i="11"/>
  <c r="BV116" i="11" s="1"/>
  <c r="BW112" i="11" s="1"/>
  <c r="BR44" i="6"/>
  <c r="BR46" i="6"/>
  <c r="BI8" i="9"/>
  <c r="X167" i="11"/>
  <c r="Y163" i="11" s="1"/>
  <c r="X116" i="11"/>
  <c r="Y112" i="11" s="1"/>
  <c r="BU60" i="18"/>
  <c r="BU346" i="11"/>
  <c r="X346" i="11" s="1"/>
  <c r="BU347" i="11"/>
  <c r="X347" i="11" s="1"/>
  <c r="X345" i="11"/>
  <c r="X303" i="11"/>
  <c r="Y299" i="11" s="1"/>
  <c r="W45" i="7"/>
  <c r="W44" i="7" s="1"/>
  <c r="BR44" i="7"/>
  <c r="BI15" i="9" s="1"/>
  <c r="BU108" i="11"/>
  <c r="X108" i="11" s="1"/>
  <c r="BU109" i="11"/>
  <c r="X109" i="11" s="1"/>
  <c r="BU46" i="18"/>
  <c r="X107" i="11"/>
  <c r="BU295" i="11"/>
  <c r="X295" i="11" s="1"/>
  <c r="BU57" i="18"/>
  <c r="BU296" i="11"/>
  <c r="X296" i="11" s="1"/>
  <c r="X294" i="11"/>
  <c r="X31" i="11"/>
  <c r="Y27" i="11" s="1"/>
  <c r="X235" i="11"/>
  <c r="Y231" i="11" s="1"/>
  <c r="BV62" i="11"/>
  <c r="BV65" i="11" s="1"/>
  <c r="BW61" i="11" s="1"/>
  <c r="BV351" i="11"/>
  <c r="BV354" i="11" s="1"/>
  <c r="BW350" i="11" s="1"/>
  <c r="BT58" i="20"/>
  <c r="BT66" i="18"/>
  <c r="BV419" i="11"/>
  <c r="BT15" i="6"/>
  <c r="W20" i="7"/>
  <c r="W18" i="7" s="1"/>
  <c r="BR18" i="7"/>
  <c r="BI13" i="9" s="1"/>
  <c r="BW284" i="11"/>
  <c r="BW46" i="11"/>
  <c r="BW233" i="11"/>
  <c r="BW301" i="11"/>
  <c r="BW403" i="11"/>
  <c r="BW386" i="11"/>
  <c r="BW216" i="11"/>
  <c r="BW352" i="11"/>
  <c r="BW182" i="11"/>
  <c r="BW165" i="11"/>
  <c r="BW29" i="11"/>
  <c r="BW437" i="11"/>
  <c r="BW114" i="11"/>
  <c r="BW420" i="11"/>
  <c r="BW97" i="11"/>
  <c r="BW335" i="11"/>
  <c r="BW250" i="11"/>
  <c r="BW267" i="11"/>
  <c r="BW199" i="11"/>
  <c r="BW318" i="11"/>
  <c r="BW63" i="11"/>
  <c r="BW131" i="11"/>
  <c r="BW148" i="11"/>
  <c r="BW369" i="11"/>
  <c r="BW80" i="11"/>
  <c r="BS18" i="6" l="1"/>
  <c r="BU59" i="11"/>
  <c r="BV55" i="11" s="1"/>
  <c r="AG20" i="9"/>
  <c r="BY18" i="16"/>
  <c r="BO50" i="9"/>
  <c r="BO41" i="9" s="1"/>
  <c r="AC47" i="22" s="1"/>
  <c r="BX37" i="6"/>
  <c r="S47" i="22" s="1"/>
  <c r="Y40" i="6"/>
  <c r="BT46" i="19"/>
  <c r="BT47" i="19" s="1"/>
  <c r="BZ35" i="6"/>
  <c r="BZ31" i="6" s="1"/>
  <c r="R49" i="22" s="1"/>
  <c r="BZ14" i="17"/>
  <c r="BZ13" i="17"/>
  <c r="BZ12" i="7" s="1"/>
  <c r="CA22" i="17"/>
  <c r="CA24" i="17" s="1"/>
  <c r="Y13" i="7"/>
  <c r="BO18" i="9"/>
  <c r="BU39" i="19"/>
  <c r="BY31" i="6"/>
  <c r="R48" i="22" s="1"/>
  <c r="Y15" i="16"/>
  <c r="AG26" i="9"/>
  <c r="AG28" i="9" s="1"/>
  <c r="AG29" i="9" s="1"/>
  <c r="BY29" i="16"/>
  <c r="BU229" i="11"/>
  <c r="BV225" i="11" s="1"/>
  <c r="BU365" i="11"/>
  <c r="BV361" i="11" s="1"/>
  <c r="BU110" i="11"/>
  <c r="BV106" i="11" s="1"/>
  <c r="BU399" i="11"/>
  <c r="BV395" i="11" s="1"/>
  <c r="BR47" i="6"/>
  <c r="H41" i="22"/>
  <c r="BU195" i="11"/>
  <c r="BV191" i="11" s="1"/>
  <c r="BU76" i="11"/>
  <c r="BV72" i="11" s="1"/>
  <c r="X305" i="11"/>
  <c r="X297" i="11"/>
  <c r="Y293" i="11" s="1"/>
  <c r="BV430" i="11"/>
  <c r="BT13" i="18"/>
  <c r="BT14" i="8"/>
  <c r="BU15" i="11"/>
  <c r="X24" i="11"/>
  <c r="BV260" i="11"/>
  <c r="BU382" i="11"/>
  <c r="BV378" i="11" s="1"/>
  <c r="X380" i="11"/>
  <c r="X382" i="11" s="1"/>
  <c r="Y378" i="11" s="1"/>
  <c r="BU75" i="18"/>
  <c r="X75" i="18" s="1"/>
  <c r="X48" i="18"/>
  <c r="BU77" i="18"/>
  <c r="X77" i="18" s="1"/>
  <c r="X50" i="18"/>
  <c r="BU93" i="11"/>
  <c r="BV89" i="11" s="1"/>
  <c r="X91" i="11"/>
  <c r="X93" i="11" s="1"/>
  <c r="Y89" i="11" s="1"/>
  <c r="BW132" i="11"/>
  <c r="BW438" i="11"/>
  <c r="BW47" i="11"/>
  <c r="BK39" i="9"/>
  <c r="BI9" i="9"/>
  <c r="BI10" i="9" s="1"/>
  <c r="X339" i="11"/>
  <c r="X331" i="11"/>
  <c r="Y327" i="11" s="1"/>
  <c r="BV201" i="11"/>
  <c r="BW197" i="11" s="1"/>
  <c r="BV192" i="11"/>
  <c r="BU89" i="18"/>
  <c r="X89" i="18" s="1"/>
  <c r="X62" i="18"/>
  <c r="X220" i="11"/>
  <c r="X322" i="11"/>
  <c r="BV218" i="11"/>
  <c r="BW214" i="11" s="1"/>
  <c r="BV209" i="11"/>
  <c r="X176" i="11"/>
  <c r="X178" i="11" s="1"/>
  <c r="Y174" i="11" s="1"/>
  <c r="BU178" i="11"/>
  <c r="BV174" i="11" s="1"/>
  <c r="BU83" i="18"/>
  <c r="X83" i="18" s="1"/>
  <c r="X56" i="18"/>
  <c r="X67" i="11"/>
  <c r="X59" i="11"/>
  <c r="Y55" i="11" s="1"/>
  <c r="BV311" i="11"/>
  <c r="BV226" i="11"/>
  <c r="BV235" i="11"/>
  <c r="BW231" i="11" s="1"/>
  <c r="X441" i="11"/>
  <c r="X373" i="11"/>
  <c r="X365" i="11"/>
  <c r="Y361" i="11" s="1"/>
  <c r="BV158" i="11"/>
  <c r="X237" i="11"/>
  <c r="X229" i="11"/>
  <c r="Y225" i="11" s="1"/>
  <c r="X169" i="11"/>
  <c r="BW302" i="11"/>
  <c r="BU74" i="18"/>
  <c r="X74" i="18" s="1"/>
  <c r="X47" i="18"/>
  <c r="X288" i="11"/>
  <c r="BU280" i="11"/>
  <c r="BV276" i="11" s="1"/>
  <c r="X278" i="11"/>
  <c r="X280" i="11" s="1"/>
  <c r="Y276" i="11" s="1"/>
  <c r="BU72" i="18"/>
  <c r="X72" i="18" s="1"/>
  <c r="X45" i="18"/>
  <c r="BW319" i="11"/>
  <c r="BW166" i="11"/>
  <c r="BV413" i="11"/>
  <c r="BV422" i="11"/>
  <c r="BW418" i="11" s="1"/>
  <c r="BU416" i="11"/>
  <c r="BV412" i="11" s="1"/>
  <c r="X356" i="11"/>
  <c r="X348" i="11"/>
  <c r="Y344" i="11" s="1"/>
  <c r="BU86" i="18"/>
  <c r="X86" i="18" s="1"/>
  <c r="X59" i="18"/>
  <c r="BU81" i="18"/>
  <c r="X81" i="18" s="1"/>
  <c r="X54" i="18"/>
  <c r="BU212" i="11"/>
  <c r="BV208" i="11" s="1"/>
  <c r="X210" i="11"/>
  <c r="BU85" i="18"/>
  <c r="X85" i="18" s="1"/>
  <c r="X58" i="18"/>
  <c r="BU91" i="18"/>
  <c r="X91" i="18" s="1"/>
  <c r="X64" i="18"/>
  <c r="BU331" i="11"/>
  <c r="BV327" i="11" s="1"/>
  <c r="BU92" i="18"/>
  <c r="X92" i="18" s="1"/>
  <c r="X65" i="18"/>
  <c r="BV371" i="11"/>
  <c r="BW367" i="11" s="1"/>
  <c r="BV362" i="11"/>
  <c r="U71" i="20"/>
  <c r="BU80" i="18"/>
  <c r="X80" i="18" s="1"/>
  <c r="X53" i="18"/>
  <c r="BU76" i="18"/>
  <c r="X76" i="18" s="1"/>
  <c r="X49" i="18"/>
  <c r="BW370" i="11"/>
  <c r="BS18" i="18"/>
  <c r="BS20" i="7"/>
  <c r="BS18" i="7" s="1"/>
  <c r="BJ13" i="9" s="1"/>
  <c r="BW149" i="11"/>
  <c r="BV294" i="11"/>
  <c r="BW30" i="11"/>
  <c r="X312" i="11"/>
  <c r="BU314" i="11"/>
  <c r="BV310" i="11" s="1"/>
  <c r="BW200" i="11"/>
  <c r="BW183" i="11"/>
  <c r="BU348" i="11"/>
  <c r="BV344" i="11" s="1"/>
  <c r="W46" i="6"/>
  <c r="W47" i="6" s="1"/>
  <c r="W44" i="6"/>
  <c r="X271" i="11"/>
  <c r="X263" i="11"/>
  <c r="Y259" i="11" s="1"/>
  <c r="BU79" i="18"/>
  <c r="X79" i="18" s="1"/>
  <c r="X52" i="18"/>
  <c r="BV303" i="11"/>
  <c r="BW299" i="11" s="1"/>
  <c r="BU42" i="11"/>
  <c r="BV38" i="11" s="1"/>
  <c r="BU127" i="11"/>
  <c r="BV123" i="11" s="1"/>
  <c r="BU70" i="18"/>
  <c r="X70" i="18" s="1"/>
  <c r="X43" i="18"/>
  <c r="E33" i="19"/>
  <c r="BV141" i="11"/>
  <c r="BV379" i="11"/>
  <c r="BL21" i="8"/>
  <c r="BL11" i="8" s="1"/>
  <c r="U24" i="8"/>
  <c r="BU161" i="11"/>
  <c r="BV157" i="11" s="1"/>
  <c r="X159" i="11"/>
  <c r="BW421" i="11"/>
  <c r="BW115" i="11"/>
  <c r="BU144" i="11"/>
  <c r="BV140" i="11" s="1"/>
  <c r="BV124" i="11"/>
  <c r="AQ50" i="6"/>
  <c r="N49" i="6"/>
  <c r="BU433" i="11"/>
  <c r="BV429" i="11" s="1"/>
  <c r="X431" i="11"/>
  <c r="BU88" i="18"/>
  <c r="X88" i="18" s="1"/>
  <c r="X61" i="18"/>
  <c r="X84" i="11"/>
  <c r="X76" i="11"/>
  <c r="Y72" i="11" s="1"/>
  <c r="BV286" i="11"/>
  <c r="BW282" i="11" s="1"/>
  <c r="BV277" i="11"/>
  <c r="BV439" i="11"/>
  <c r="BW435" i="11" s="1"/>
  <c r="BM54" i="20"/>
  <c r="BL73" i="20"/>
  <c r="BL51" i="7" s="1"/>
  <c r="U51" i="7" s="1"/>
  <c r="BL72" i="20"/>
  <c r="BL31" i="7" s="1"/>
  <c r="U31" i="7" s="1"/>
  <c r="X186" i="11"/>
  <c r="AP23" i="19"/>
  <c r="BW234" i="11"/>
  <c r="BW268" i="11"/>
  <c r="X203" i="11"/>
  <c r="X195" i="11"/>
  <c r="Y191" i="11" s="1"/>
  <c r="BW217" i="11"/>
  <c r="BU87" i="18"/>
  <c r="X87" i="18" s="1"/>
  <c r="X60" i="18"/>
  <c r="BU82" i="18"/>
  <c r="X82" i="18" s="1"/>
  <c r="X55" i="18"/>
  <c r="BU25" i="11"/>
  <c r="BV39" i="11"/>
  <c r="BV22" i="11"/>
  <c r="AQ35" i="8"/>
  <c r="N34" i="19"/>
  <c r="N35" i="19" s="1"/>
  <c r="O32" i="19" s="1"/>
  <c r="X33" i="11"/>
  <c r="X424" i="11"/>
  <c r="X416" i="11"/>
  <c r="Y412" i="11" s="1"/>
  <c r="BW64" i="11"/>
  <c r="BV345" i="11"/>
  <c r="BU84" i="18"/>
  <c r="X84" i="18" s="1"/>
  <c r="X57" i="18"/>
  <c r="BW353" i="11"/>
  <c r="X118" i="11"/>
  <c r="X110" i="11"/>
  <c r="Y106" i="11" s="1"/>
  <c r="X407" i="11"/>
  <c r="X399" i="11"/>
  <c r="Y395" i="11" s="1"/>
  <c r="BV269" i="11"/>
  <c r="BW265" i="11" s="1"/>
  <c r="BW81" i="11"/>
  <c r="BU73" i="18"/>
  <c r="X73" i="18" s="1"/>
  <c r="X46" i="18"/>
  <c r="BW336" i="11"/>
  <c r="BW387" i="11"/>
  <c r="BU246" i="11"/>
  <c r="BV242" i="11" s="1"/>
  <c r="BV107" i="11"/>
  <c r="BV90" i="11"/>
  <c r="X152" i="11"/>
  <c r="X144" i="11"/>
  <c r="Y140" i="11" s="1"/>
  <c r="BU78" i="18"/>
  <c r="X78" i="18" s="1"/>
  <c r="X51" i="18"/>
  <c r="BS27" i="18"/>
  <c r="BS45" i="7"/>
  <c r="BS44" i="7" s="1"/>
  <c r="BJ15" i="9" s="1"/>
  <c r="BV243" i="11"/>
  <c r="BV396" i="11"/>
  <c r="BV405" i="11"/>
  <c r="BW401" i="11" s="1"/>
  <c r="BU297" i="11"/>
  <c r="BV293" i="11" s="1"/>
  <c r="BV184" i="11"/>
  <c r="BW180" i="11" s="1"/>
  <c r="BV175" i="11"/>
  <c r="AG21" i="9"/>
  <c r="BU14" i="11"/>
  <c r="X23" i="11"/>
  <c r="BV73" i="11"/>
  <c r="BW285" i="11"/>
  <c r="X254" i="11"/>
  <c r="X246" i="11"/>
  <c r="Y242" i="11" s="1"/>
  <c r="BV56" i="11"/>
  <c r="BT13" i="6"/>
  <c r="BK34" i="9"/>
  <c r="BW251" i="11"/>
  <c r="BW98" i="11"/>
  <c r="BW404" i="11"/>
  <c r="BV328" i="11"/>
  <c r="X135" i="11"/>
  <c r="X127" i="11"/>
  <c r="Y123" i="11" s="1"/>
  <c r="X390" i="11"/>
  <c r="BU90" i="18"/>
  <c r="X90" i="18" s="1"/>
  <c r="X63" i="18"/>
  <c r="BT93" i="18"/>
  <c r="X50" i="11"/>
  <c r="X42" i="11"/>
  <c r="Y38" i="11" s="1"/>
  <c r="BU71" i="18"/>
  <c r="X71" i="18" s="1"/>
  <c r="X44" i="18"/>
  <c r="BU40" i="18"/>
  <c r="X40" i="18" s="1"/>
  <c r="BU68" i="18"/>
  <c r="X41" i="18"/>
  <c r="BT16" i="18"/>
  <c r="X101" i="11"/>
  <c r="BU69" i="18"/>
  <c r="X69" i="18" s="1"/>
  <c r="X42" i="18"/>
  <c r="BS29" i="6"/>
  <c r="BS43" i="6"/>
  <c r="W42" i="22" s="1"/>
  <c r="BU59" i="20"/>
  <c r="X13" i="11"/>
  <c r="BU263" i="11"/>
  <c r="BV259" i="11" s="1"/>
  <c r="BU44" i="19" l="1"/>
  <c r="BT40" i="7"/>
  <c r="BU59" i="19"/>
  <c r="BU60" i="19" s="1"/>
  <c r="BU41" i="19" s="1"/>
  <c r="BT33" i="8"/>
  <c r="BZ26" i="16"/>
  <c r="BY14" i="16"/>
  <c r="BY13" i="7" s="1"/>
  <c r="Y37" i="6"/>
  <c r="CA25" i="17"/>
  <c r="CA16" i="17"/>
  <c r="Z24" i="17"/>
  <c r="BY40" i="6"/>
  <c r="BY15" i="16"/>
  <c r="BP17" i="9" s="1"/>
  <c r="BT17" i="6"/>
  <c r="BT18" i="6" s="1"/>
  <c r="P43" i="22"/>
  <c r="BU14" i="6"/>
  <c r="X14" i="11"/>
  <c r="BW351" i="11"/>
  <c r="BU58" i="20"/>
  <c r="X58" i="20" s="1"/>
  <c r="BU66" i="18"/>
  <c r="X59" i="20"/>
  <c r="BV46" i="18"/>
  <c r="BV108" i="11"/>
  <c r="BV109" i="11"/>
  <c r="BW62" i="11"/>
  <c r="BV21" i="11"/>
  <c r="BU16" i="11"/>
  <c r="BU24" i="7" s="1"/>
  <c r="BW113" i="11"/>
  <c r="BW130" i="11"/>
  <c r="BV65" i="18"/>
  <c r="BV432" i="11"/>
  <c r="BV431" i="11"/>
  <c r="BV381" i="11"/>
  <c r="BV380" i="11"/>
  <c r="BV62" i="18"/>
  <c r="BW164" i="11"/>
  <c r="BV58" i="18"/>
  <c r="BV312" i="11"/>
  <c r="BV313" i="11"/>
  <c r="BV261" i="11"/>
  <c r="BV55" i="18"/>
  <c r="BV262" i="11"/>
  <c r="BV63" i="18"/>
  <c r="BV397" i="11"/>
  <c r="BV398" i="11"/>
  <c r="BV363" i="11"/>
  <c r="BV61" i="18"/>
  <c r="BV364" i="11"/>
  <c r="N50" i="6"/>
  <c r="N51" i="6" s="1"/>
  <c r="E49" i="6"/>
  <c r="BS44" i="6"/>
  <c r="BJ8" i="9"/>
  <c r="BS46" i="6"/>
  <c r="BU67" i="18"/>
  <c r="X68" i="18"/>
  <c r="BW96" i="11"/>
  <c r="BW79" i="11"/>
  <c r="AQ32" i="20"/>
  <c r="AQ37" i="20"/>
  <c r="AQ51" i="6"/>
  <c r="BV143" i="11"/>
  <c r="BV142" i="11"/>
  <c r="BV48" i="18"/>
  <c r="BW317" i="11"/>
  <c r="BV52" i="18"/>
  <c r="BV211" i="11"/>
  <c r="BV210" i="11"/>
  <c r="N35" i="8"/>
  <c r="AQ70" i="19"/>
  <c r="BV278" i="11"/>
  <c r="BV279" i="11"/>
  <c r="BV56" i="18"/>
  <c r="BV160" i="11"/>
  <c r="BV159" i="11"/>
  <c r="BV49" i="18"/>
  <c r="BU15" i="6"/>
  <c r="X15" i="11"/>
  <c r="BV47" i="18"/>
  <c r="BV126" i="11"/>
  <c r="BV125" i="11"/>
  <c r="BW28" i="11"/>
  <c r="X314" i="11"/>
  <c r="Y310" i="11" s="1"/>
  <c r="BV194" i="11"/>
  <c r="BV51" i="18"/>
  <c r="BV193" i="11"/>
  <c r="BW368" i="11"/>
  <c r="BV330" i="11"/>
  <c r="BV59" i="18"/>
  <c r="BV329" i="11"/>
  <c r="X25" i="11"/>
  <c r="Y21" i="11" s="1"/>
  <c r="BV40" i="11"/>
  <c r="BV41" i="11"/>
  <c r="BV42" i="18"/>
  <c r="BW300" i="11"/>
  <c r="BV228" i="11"/>
  <c r="BV53" i="18"/>
  <c r="BV227" i="11"/>
  <c r="BW45" i="11"/>
  <c r="BV244" i="11"/>
  <c r="BV54" i="18"/>
  <c r="BV245" i="11"/>
  <c r="BK33" i="9"/>
  <c r="AB43" i="22" s="1"/>
  <c r="BW334" i="11"/>
  <c r="BW215" i="11"/>
  <c r="BW218" i="11" s="1"/>
  <c r="BX214" i="11" s="1"/>
  <c r="BW181" i="11"/>
  <c r="BW184" i="11" s="1"/>
  <c r="BX180" i="11" s="1"/>
  <c r="BV296" i="11"/>
  <c r="BV295" i="11"/>
  <c r="BV57" i="18"/>
  <c r="X161" i="11"/>
  <c r="Y157" i="11" s="1"/>
  <c r="BT28" i="18"/>
  <c r="BU39" i="18"/>
  <c r="BT19" i="18"/>
  <c r="BW402" i="11"/>
  <c r="BV57" i="11"/>
  <c r="BV43" i="18"/>
  <c r="BV58" i="11"/>
  <c r="BV50" i="18"/>
  <c r="BV176" i="11"/>
  <c r="BV177" i="11"/>
  <c r="BW385" i="11"/>
  <c r="BW283" i="11"/>
  <c r="BV74" i="11"/>
  <c r="BV75" i="11"/>
  <c r="BV44" i="18"/>
  <c r="BV45" i="18"/>
  <c r="BV91" i="11"/>
  <c r="BV92" i="11"/>
  <c r="BV347" i="11"/>
  <c r="BV60" i="18"/>
  <c r="BV346" i="11"/>
  <c r="BW232" i="11"/>
  <c r="X212" i="11"/>
  <c r="Y208" i="11" s="1"/>
  <c r="BW436" i="11"/>
  <c r="BW439" i="11" s="1"/>
  <c r="BX435" i="11" s="1"/>
  <c r="BT13" i="8"/>
  <c r="BV23" i="11"/>
  <c r="BV41" i="18"/>
  <c r="BV24" i="11"/>
  <c r="BV13" i="11"/>
  <c r="BW266" i="11"/>
  <c r="BW269" i="11" s="1"/>
  <c r="BX265" i="11" s="1"/>
  <c r="BW419" i="11"/>
  <c r="BW249" i="11"/>
  <c r="AQ20" i="19"/>
  <c r="AP37" i="7"/>
  <c r="AP54" i="7" s="1"/>
  <c r="BM68" i="20"/>
  <c r="BM69" i="20"/>
  <c r="BW198" i="11"/>
  <c r="BW201" i="11" s="1"/>
  <c r="BX197" i="11" s="1"/>
  <c r="BW147" i="11"/>
  <c r="V54" i="20"/>
  <c r="U73" i="20"/>
  <c r="U72" i="20"/>
  <c r="BV415" i="11"/>
  <c r="BV64" i="18"/>
  <c r="BV414" i="11"/>
  <c r="X433" i="11"/>
  <c r="Y429" i="11" s="1"/>
  <c r="BX80" i="11"/>
  <c r="BX182" i="11"/>
  <c r="BX335" i="11"/>
  <c r="BX63" i="11"/>
  <c r="BX199" i="11"/>
  <c r="BX386" i="11"/>
  <c r="BX250" i="11"/>
  <c r="BX437" i="11"/>
  <c r="BX148" i="11"/>
  <c r="BX352" i="11"/>
  <c r="BX420" i="11"/>
  <c r="BX29" i="11"/>
  <c r="BX301" i="11"/>
  <c r="BX114" i="11"/>
  <c r="BX165" i="11"/>
  <c r="BX284" i="11"/>
  <c r="BX46" i="11"/>
  <c r="BX267" i="11"/>
  <c r="BX216" i="11"/>
  <c r="BX369" i="11"/>
  <c r="BX131" i="11"/>
  <c r="BX233" i="11"/>
  <c r="BX318" i="11"/>
  <c r="BX97" i="11"/>
  <c r="BX403" i="11"/>
  <c r="BV297" i="11" l="1"/>
  <c r="BW293" i="11" s="1"/>
  <c r="BV382" i="11"/>
  <c r="BW378" i="11" s="1"/>
  <c r="BT28" i="6"/>
  <c r="J43" i="22" s="1"/>
  <c r="E50" i="6"/>
  <c r="E51" i="6" s="1"/>
  <c r="F55" i="5" s="1"/>
  <c r="F48" i="5"/>
  <c r="BU32" i="8"/>
  <c r="X32" i="8" s="1"/>
  <c r="X41" i="19"/>
  <c r="BU42" i="19"/>
  <c r="BP18" i="9"/>
  <c r="BZ28" i="16"/>
  <c r="BZ29" i="16" s="1"/>
  <c r="BP50" i="9"/>
  <c r="BP41" i="9" s="1"/>
  <c r="AC48" i="22" s="1"/>
  <c r="BY37" i="6"/>
  <c r="S48" i="22" s="1"/>
  <c r="H24" i="17"/>
  <c r="H25" i="17" s="1"/>
  <c r="I22" i="17" s="1"/>
  <c r="Z25" i="17"/>
  <c r="AA22" i="17" s="1"/>
  <c r="CA35" i="6"/>
  <c r="CA14" i="17"/>
  <c r="Z16" i="17"/>
  <c r="CA13" i="17"/>
  <c r="CB22" i="17"/>
  <c r="BU45" i="19"/>
  <c r="BU93" i="18"/>
  <c r="BU28" i="18" s="1"/>
  <c r="BV348" i="11"/>
  <c r="BW344" i="11" s="1"/>
  <c r="BV416" i="11"/>
  <c r="BW412" i="11" s="1"/>
  <c r="BV433" i="11"/>
  <c r="BW429" i="11" s="1"/>
  <c r="BM67" i="20"/>
  <c r="BM24" i="8" s="1"/>
  <c r="BV280" i="11"/>
  <c r="BW276" i="11" s="1"/>
  <c r="BV263" i="11"/>
  <c r="BW259" i="11" s="1"/>
  <c r="BV212" i="11"/>
  <c r="BW208" i="11" s="1"/>
  <c r="BV399" i="11"/>
  <c r="BW395" i="11" s="1"/>
  <c r="BV93" i="11"/>
  <c r="BW89" i="11" s="1"/>
  <c r="BS47" i="6"/>
  <c r="H42" i="22"/>
  <c r="BX268" i="11"/>
  <c r="Y267" i="11"/>
  <c r="BV91" i="18"/>
  <c r="BX217" i="11"/>
  <c r="Y216" i="11"/>
  <c r="BX149" i="11"/>
  <c r="Y148" i="11"/>
  <c r="BW141" i="11"/>
  <c r="BW150" i="11"/>
  <c r="BX146" i="11" s="1"/>
  <c r="BV178" i="11"/>
  <c r="BW174" i="11" s="1"/>
  <c r="BV83" i="18"/>
  <c r="BV75" i="18"/>
  <c r="BV89" i="18"/>
  <c r="BW56" i="11"/>
  <c r="BW65" i="11"/>
  <c r="BX61" i="11" s="1"/>
  <c r="BU16" i="18"/>
  <c r="X66" i="18"/>
  <c r="BV59" i="20"/>
  <c r="BW90" i="11"/>
  <c r="BW99" i="11"/>
  <c r="BX95" i="11" s="1"/>
  <c r="BV314" i="11"/>
  <c r="BW310" i="11" s="1"/>
  <c r="BV79" i="18"/>
  <c r="BV68" i="18"/>
  <c r="BV40" i="18"/>
  <c r="BW235" i="11"/>
  <c r="BX231" i="11" s="1"/>
  <c r="BW226" i="11"/>
  <c r="BW48" i="11"/>
  <c r="BX44" i="11" s="1"/>
  <c r="BW39" i="11"/>
  <c r="BV74" i="18"/>
  <c r="AQ72" i="19"/>
  <c r="AQ28" i="19" s="1"/>
  <c r="AQ73" i="19"/>
  <c r="AQ29" i="19" s="1"/>
  <c r="N29" i="19" s="1"/>
  <c r="BV90" i="18"/>
  <c r="BX438" i="11"/>
  <c r="Y437" i="11"/>
  <c r="BW362" i="11"/>
  <c r="BX387" i="11"/>
  <c r="Y386" i="11"/>
  <c r="BV72" i="18"/>
  <c r="BW277" i="11"/>
  <c r="N37" i="20"/>
  <c r="AQ38" i="20"/>
  <c r="BU13" i="18"/>
  <c r="BU14" i="8"/>
  <c r="X14" i="8" s="1"/>
  <c r="X67" i="18"/>
  <c r="BV85" i="18"/>
  <c r="BW107" i="11"/>
  <c r="BW116" i="11"/>
  <c r="BX112" i="11" s="1"/>
  <c r="BV110" i="11"/>
  <c r="BW106" i="11" s="1"/>
  <c r="BW303" i="11"/>
  <c r="BX299" i="11" s="1"/>
  <c r="BW294" i="11"/>
  <c r="BX251" i="11"/>
  <c r="Y250" i="11"/>
  <c r="BX166" i="11"/>
  <c r="Y165" i="11"/>
  <c r="BW252" i="11"/>
  <c r="BX248" i="11" s="1"/>
  <c r="BW243" i="11"/>
  <c r="BX98" i="11"/>
  <c r="Y97" i="11"/>
  <c r="BX115" i="11"/>
  <c r="Y114" i="11"/>
  <c r="BX64" i="11"/>
  <c r="Y63" i="11"/>
  <c r="BV70" i="18"/>
  <c r="BW175" i="11"/>
  <c r="BV76" i="18"/>
  <c r="N32" i="20"/>
  <c r="BV73" i="18"/>
  <c r="BW345" i="11"/>
  <c r="BW354" i="11"/>
  <c r="BX350" i="11" s="1"/>
  <c r="BL39" i="9"/>
  <c r="X15" i="6"/>
  <c r="BW192" i="11"/>
  <c r="BX200" i="11"/>
  <c r="Y199" i="11"/>
  <c r="BX319" i="11"/>
  <c r="Y318" i="11"/>
  <c r="BX302" i="11"/>
  <c r="Y301" i="11"/>
  <c r="BX336" i="11"/>
  <c r="Y335" i="11"/>
  <c r="BM71" i="20"/>
  <c r="BV229" i="11"/>
  <c r="BW225" i="11" s="1"/>
  <c r="BW31" i="11"/>
  <c r="BX27" i="11" s="1"/>
  <c r="BW22" i="11"/>
  <c r="BW311" i="11"/>
  <c r="BW320" i="11"/>
  <c r="BX316" i="11" s="1"/>
  <c r="BW286" i="11"/>
  <c r="BX282" i="11" s="1"/>
  <c r="BJ9" i="9"/>
  <c r="BJ10" i="9" s="1"/>
  <c r="BV88" i="18"/>
  <c r="BV82" i="18"/>
  <c r="BW158" i="11"/>
  <c r="BW167" i="11"/>
  <c r="BX163" i="11" s="1"/>
  <c r="BV77" i="18"/>
  <c r="BV84" i="18"/>
  <c r="BX81" i="11"/>
  <c r="Y80" i="11"/>
  <c r="BX285" i="11"/>
  <c r="Y284" i="11"/>
  <c r="BX183" i="11"/>
  <c r="Y182" i="11"/>
  <c r="AP55" i="7"/>
  <c r="AP56" i="7"/>
  <c r="BW388" i="11"/>
  <c r="BX384" i="11" s="1"/>
  <c r="BW379" i="11"/>
  <c r="BV195" i="11"/>
  <c r="BW191" i="11" s="1"/>
  <c r="BV92" i="18"/>
  <c r="X24" i="7"/>
  <c r="X23" i="7" s="1"/>
  <c r="BU23" i="7"/>
  <c r="BL12" i="9" s="1"/>
  <c r="BL34" i="9"/>
  <c r="BU13" i="6"/>
  <c r="X14" i="6"/>
  <c r="BW430" i="11"/>
  <c r="BX30" i="11"/>
  <c r="Y29" i="11"/>
  <c r="BW422" i="11"/>
  <c r="BX418" i="11" s="1"/>
  <c r="BW413" i="11"/>
  <c r="BW209" i="11"/>
  <c r="BV365" i="11"/>
  <c r="BW361" i="11" s="1"/>
  <c r="BX132" i="11"/>
  <c r="Y131" i="11"/>
  <c r="BX421" i="11"/>
  <c r="Y420" i="11"/>
  <c r="BW405" i="11"/>
  <c r="BX401" i="11" s="1"/>
  <c r="BW396" i="11"/>
  <c r="BV331" i="11"/>
  <c r="BW327" i="11" s="1"/>
  <c r="BV81" i="18"/>
  <c r="BV161" i="11"/>
  <c r="BW157" i="11" s="1"/>
  <c r="BV86" i="18"/>
  <c r="BV78" i="18"/>
  <c r="BW371" i="11"/>
  <c r="BX367" i="11" s="1"/>
  <c r="BV127" i="11"/>
  <c r="BW123" i="11" s="1"/>
  <c r="BV25" i="11"/>
  <c r="BT27" i="18"/>
  <c r="BT45" i="7"/>
  <c r="BT44" i="7" s="1"/>
  <c r="BK15" i="9" s="1"/>
  <c r="BV69" i="18"/>
  <c r="BX47" i="11"/>
  <c r="Y46" i="11"/>
  <c r="BV15" i="11"/>
  <c r="BX404" i="11"/>
  <c r="Y403" i="11"/>
  <c r="BX234" i="11"/>
  <c r="Y233" i="11"/>
  <c r="BV87" i="18"/>
  <c r="BV71" i="18"/>
  <c r="BV80" i="18"/>
  <c r="BX370" i="11"/>
  <c r="Y369" i="11"/>
  <c r="BX353" i="11"/>
  <c r="Y352" i="11"/>
  <c r="BW260" i="11"/>
  <c r="BV14" i="11"/>
  <c r="BV76" i="11"/>
  <c r="BW72" i="11" s="1"/>
  <c r="BT18" i="18"/>
  <c r="BT20" i="7"/>
  <c r="BT18" i="7" s="1"/>
  <c r="BK13" i="9" s="1"/>
  <c r="BW337" i="11"/>
  <c r="BX333" i="11" s="1"/>
  <c r="BW328" i="11"/>
  <c r="BV246" i="11"/>
  <c r="BW242" i="11" s="1"/>
  <c r="BV144" i="11"/>
  <c r="BW140" i="11" s="1"/>
  <c r="BW73" i="11"/>
  <c r="BW82" i="11"/>
  <c r="BX78" i="11" s="1"/>
  <c r="BV42" i="11"/>
  <c r="BW38" i="11" s="1"/>
  <c r="BW124" i="11"/>
  <c r="BW133" i="11"/>
  <c r="BX129" i="11" s="1"/>
  <c r="BV59" i="11"/>
  <c r="BW55" i="11" s="1"/>
  <c r="BT29" i="6" l="1"/>
  <c r="BT43" i="6"/>
  <c r="W43" i="22" s="1"/>
  <c r="BL33" i="9"/>
  <c r="AB44" i="22" s="1"/>
  <c r="CA26" i="16"/>
  <c r="BZ14" i="16"/>
  <c r="BZ13" i="7" s="1"/>
  <c r="BU46" i="19"/>
  <c r="X45" i="19"/>
  <c r="CB24" i="17"/>
  <c r="CB25" i="17" s="1"/>
  <c r="Z13" i="17"/>
  <c r="H13" i="17" s="1"/>
  <c r="CA12" i="7"/>
  <c r="BZ18" i="16"/>
  <c r="BV39" i="18"/>
  <c r="BU19" i="18"/>
  <c r="X19" i="18" s="1"/>
  <c r="X18" i="18" s="1"/>
  <c r="Z14" i="17"/>
  <c r="BV39" i="19"/>
  <c r="CA31" i="6"/>
  <c r="R50" i="22" s="1"/>
  <c r="Z35" i="6"/>
  <c r="X42" i="19"/>
  <c r="Y39" i="19" s="1"/>
  <c r="BU17" i="6"/>
  <c r="BU18" i="6" s="1"/>
  <c r="P44" i="22"/>
  <c r="AQ33" i="20"/>
  <c r="N38" i="20"/>
  <c r="N39" i="20" s="1"/>
  <c r="O36" i="20" s="1"/>
  <c r="BW41" i="11"/>
  <c r="BW42" i="18"/>
  <c r="BW40" i="11"/>
  <c r="AQ39" i="20"/>
  <c r="BW45" i="18"/>
  <c r="BW91" i="11"/>
  <c r="BW92" i="11"/>
  <c r="BX181" i="11"/>
  <c r="Y183" i="11"/>
  <c r="BW177" i="11"/>
  <c r="BW50" i="18"/>
  <c r="BW176" i="11"/>
  <c r="BW244" i="11"/>
  <c r="BW245" i="11"/>
  <c r="BW54" i="18"/>
  <c r="BW211" i="11"/>
  <c r="BW210" i="11"/>
  <c r="BW52" i="18"/>
  <c r="BX283" i="11"/>
  <c r="Y285" i="11"/>
  <c r="BW313" i="11"/>
  <c r="BW312" i="11"/>
  <c r="BW58" i="18"/>
  <c r="BX198" i="11"/>
  <c r="Y200" i="11"/>
  <c r="E37" i="20"/>
  <c r="BX385" i="11"/>
  <c r="BX388" i="11" s="1"/>
  <c r="BY384" i="11" s="1"/>
  <c r="Y387" i="11"/>
  <c r="BW43" i="18"/>
  <c r="BW58" i="11"/>
  <c r="BW57" i="11"/>
  <c r="BW142" i="11"/>
  <c r="BW48" i="18"/>
  <c r="BW143" i="11"/>
  <c r="BX266" i="11"/>
  <c r="Y268" i="11"/>
  <c r="BW60" i="18"/>
  <c r="BW346" i="11"/>
  <c r="BW347" i="11"/>
  <c r="X13" i="6"/>
  <c r="X17" i="6" s="1"/>
  <c r="BU18" i="18"/>
  <c r="BX45" i="11"/>
  <c r="Y47" i="11"/>
  <c r="BW74" i="11"/>
  <c r="BW44" i="18"/>
  <c r="BW75" i="11"/>
  <c r="BX351" i="11"/>
  <c r="Y353" i="11"/>
  <c r="BX368" i="11"/>
  <c r="Y370" i="11"/>
  <c r="BX232" i="11"/>
  <c r="BX235" i="11" s="1"/>
  <c r="BY231" i="11" s="1"/>
  <c r="Y234" i="11"/>
  <c r="BW415" i="11"/>
  <c r="BW64" i="18"/>
  <c r="BW414" i="11"/>
  <c r="BW159" i="11"/>
  <c r="BW160" i="11"/>
  <c r="BW49" i="18"/>
  <c r="BM72" i="20"/>
  <c r="BM31" i="7" s="1"/>
  <c r="BN54" i="20"/>
  <c r="BN68" i="20" s="1"/>
  <c r="BN67" i="20" s="1"/>
  <c r="BM73" i="20"/>
  <c r="BM51" i="7" s="1"/>
  <c r="BX164" i="11"/>
  <c r="Y166" i="11"/>
  <c r="BW108" i="11"/>
  <c r="BW46" i="18"/>
  <c r="BW109" i="11"/>
  <c r="BW61" i="18"/>
  <c r="BW364" i="11"/>
  <c r="BW363" i="11"/>
  <c r="BU27" i="18"/>
  <c r="X28" i="18"/>
  <c r="X27" i="18" s="1"/>
  <c r="BU45" i="7"/>
  <c r="BX147" i="11"/>
  <c r="Y149" i="11"/>
  <c r="BV14" i="6"/>
  <c r="BX402" i="11"/>
  <c r="BX405" i="11" s="1"/>
  <c r="BY401" i="11" s="1"/>
  <c r="Y404" i="11"/>
  <c r="BW21" i="11"/>
  <c r="BV16" i="11"/>
  <c r="BV24" i="7" s="1"/>
  <c r="BV23" i="7" s="1"/>
  <c r="BM12" i="9" s="1"/>
  <c r="BX419" i="11"/>
  <c r="BX422" i="11" s="1"/>
  <c r="BY418" i="11" s="1"/>
  <c r="Y421" i="11"/>
  <c r="BW381" i="11"/>
  <c r="BW380" i="11"/>
  <c r="BW62" i="18"/>
  <c r="BX79" i="11"/>
  <c r="BX82" i="11" s="1"/>
  <c r="BY78" i="11" s="1"/>
  <c r="Y81" i="11"/>
  <c r="BW24" i="11"/>
  <c r="BW23" i="11"/>
  <c r="BW41" i="18"/>
  <c r="BW13" i="11"/>
  <c r="BW194" i="11"/>
  <c r="BW193" i="11"/>
  <c r="BW51" i="18"/>
  <c r="BX62" i="11"/>
  <c r="BX65" i="11" s="1"/>
  <c r="BY61" i="11" s="1"/>
  <c r="Y64" i="11"/>
  <c r="AQ34" i="8"/>
  <c r="N28" i="19"/>
  <c r="AQ30" i="19"/>
  <c r="BW227" i="11"/>
  <c r="BW53" i="18"/>
  <c r="BW228" i="11"/>
  <c r="BW432" i="11"/>
  <c r="BW431" i="11"/>
  <c r="BW65" i="18"/>
  <c r="BX334" i="11"/>
  <c r="BX337" i="11" s="1"/>
  <c r="BY333" i="11" s="1"/>
  <c r="Y336" i="11"/>
  <c r="BX249" i="11"/>
  <c r="BX252" i="11" s="1"/>
  <c r="BY248" i="11" s="1"/>
  <c r="Y251" i="11"/>
  <c r="BX215" i="11"/>
  <c r="Y217" i="11"/>
  <c r="BX317" i="11"/>
  <c r="BX320" i="11" s="1"/>
  <c r="BY316" i="11" s="1"/>
  <c r="Y319" i="11"/>
  <c r="BW47" i="18"/>
  <c r="BW126" i="11"/>
  <c r="BW125" i="11"/>
  <c r="BX130" i="11"/>
  <c r="Y132" i="11"/>
  <c r="BX28" i="11"/>
  <c r="BX31" i="11" s="1"/>
  <c r="BY27" i="11" s="1"/>
  <c r="Y30" i="11"/>
  <c r="E32" i="20"/>
  <c r="BX113" i="11"/>
  <c r="Y115" i="11"/>
  <c r="X93" i="18"/>
  <c r="Y39" i="18" s="1"/>
  <c r="BW278" i="11"/>
  <c r="BW279" i="11"/>
  <c r="BW56" i="18"/>
  <c r="BX436" i="11"/>
  <c r="Y438" i="11"/>
  <c r="BV58" i="20"/>
  <c r="BV66" i="18"/>
  <c r="BV16" i="18" s="1"/>
  <c r="BV15" i="6"/>
  <c r="BW63" i="18"/>
  <c r="BW397" i="11"/>
  <c r="BW398" i="11"/>
  <c r="BV67" i="18"/>
  <c r="BX300" i="11"/>
  <c r="BX303" i="11" s="1"/>
  <c r="BY299" i="11" s="1"/>
  <c r="Y302" i="11"/>
  <c r="BW57" i="18"/>
  <c r="BW295" i="11"/>
  <c r="BW296" i="11"/>
  <c r="X16" i="18"/>
  <c r="BW59" i="18"/>
  <c r="BW329" i="11"/>
  <c r="BW330" i="11"/>
  <c r="BW55" i="18"/>
  <c r="BW261" i="11"/>
  <c r="BW262" i="11"/>
  <c r="BX96" i="11"/>
  <c r="BX99" i="11" s="1"/>
  <c r="BY95" i="11" s="1"/>
  <c r="Y98" i="11"/>
  <c r="BU13" i="8"/>
  <c r="X13" i="8" s="1"/>
  <c r="X13" i="18"/>
  <c r="BY63" i="11"/>
  <c r="BY182" i="11"/>
  <c r="BY284" i="11"/>
  <c r="BY29" i="11"/>
  <c r="BY403" i="11"/>
  <c r="BY267" i="11"/>
  <c r="BY437" i="11"/>
  <c r="BY165" i="11"/>
  <c r="BY131" i="11"/>
  <c r="BY369" i="11"/>
  <c r="BY97" i="11"/>
  <c r="BY46" i="11"/>
  <c r="BY301" i="11"/>
  <c r="BY216" i="11"/>
  <c r="BY420" i="11"/>
  <c r="BY250" i="11"/>
  <c r="BY114" i="11"/>
  <c r="BY352" i="11"/>
  <c r="BY335" i="11"/>
  <c r="BY199" i="11"/>
  <c r="BY386" i="11"/>
  <c r="BY233" i="11"/>
  <c r="BY148" i="11"/>
  <c r="BY318" i="11"/>
  <c r="BY80" i="11"/>
  <c r="BK8" i="9" l="1"/>
  <c r="BT46" i="6"/>
  <c r="H43" i="22" s="1"/>
  <c r="BT44" i="6"/>
  <c r="BW42" i="11"/>
  <c r="BX38" i="11" s="1"/>
  <c r="BU28" i="6"/>
  <c r="J44" i="22" s="1"/>
  <c r="BU20" i="7"/>
  <c r="BU18" i="7" s="1"/>
  <c r="BL13" i="9" s="1"/>
  <c r="CC22" i="17"/>
  <c r="CC24" i="17" s="1"/>
  <c r="CB13" i="17"/>
  <c r="CB12" i="7" s="1"/>
  <c r="BZ40" i="6"/>
  <c r="BZ15" i="16"/>
  <c r="BQ17" i="9" s="1"/>
  <c r="BQ18" i="9" s="1"/>
  <c r="BW314" i="11"/>
  <c r="BX310" i="11" s="1"/>
  <c r="Z31" i="6"/>
  <c r="H35" i="6"/>
  <c r="H31" i="6" s="1"/>
  <c r="Z12" i="7"/>
  <c r="H12" i="7" s="1"/>
  <c r="BV59" i="19"/>
  <c r="BV60" i="19" s="1"/>
  <c r="BV41" i="19" s="1"/>
  <c r="BV42" i="19" s="1"/>
  <c r="BV45" i="19"/>
  <c r="CB16" i="17"/>
  <c r="BU47" i="19"/>
  <c r="BU33" i="8"/>
  <c r="X33" i="8" s="1"/>
  <c r="X46" i="19"/>
  <c r="BW433" i="11"/>
  <c r="BX429" i="11" s="1"/>
  <c r="BW76" i="11"/>
  <c r="BX72" i="11" s="1"/>
  <c r="BW93" i="11"/>
  <c r="BX89" i="11" s="1"/>
  <c r="BW246" i="11"/>
  <c r="BX242" i="11" s="1"/>
  <c r="CA28" i="16"/>
  <c r="CA29" i="16" s="1"/>
  <c r="BW127" i="11"/>
  <c r="BX123" i="11" s="1"/>
  <c r="BW229" i="11"/>
  <c r="BX225" i="11" s="1"/>
  <c r="BW365" i="11"/>
  <c r="BX361" i="11" s="1"/>
  <c r="BW399" i="11"/>
  <c r="BX395" i="11" s="1"/>
  <c r="BW178" i="11"/>
  <c r="BX174" i="11" s="1"/>
  <c r="BW195" i="11"/>
  <c r="BX191" i="11" s="1"/>
  <c r="BW144" i="11"/>
  <c r="BX140" i="11" s="1"/>
  <c r="BT47" i="6"/>
  <c r="BW416" i="11"/>
  <c r="BX412" i="11" s="1"/>
  <c r="BW331" i="11"/>
  <c r="BX327" i="11" s="1"/>
  <c r="BW81" i="18"/>
  <c r="BW59" i="20"/>
  <c r="BX286" i="11"/>
  <c r="BY282" i="11" s="1"/>
  <c r="BX277" i="11"/>
  <c r="Y283" i="11"/>
  <c r="BW88" i="18"/>
  <c r="BY166" i="11"/>
  <c r="BW263" i="11"/>
  <c r="BX259" i="11" s="1"/>
  <c r="BX294" i="11"/>
  <c r="Y300" i="11"/>
  <c r="BM39" i="9"/>
  <c r="BW83" i="18"/>
  <c r="BW68" i="18"/>
  <c r="BW40" i="18"/>
  <c r="BX150" i="11"/>
  <c r="BY146" i="11" s="1"/>
  <c r="BX141" i="11"/>
  <c r="Y147" i="11"/>
  <c r="BW76" i="18"/>
  <c r="BW70" i="18"/>
  <c r="BW90" i="18"/>
  <c r="BY132" i="11"/>
  <c r="BW92" i="18"/>
  <c r="AQ31" i="8"/>
  <c r="AQ40" i="8" s="1"/>
  <c r="AQ41" i="8" s="1"/>
  <c r="N34" i="8"/>
  <c r="AQ78" i="19"/>
  <c r="BW87" i="18"/>
  <c r="BY353" i="11"/>
  <c r="BY115" i="11"/>
  <c r="BY438" i="11"/>
  <c r="BW82" i="18"/>
  <c r="BX22" i="11"/>
  <c r="Y28" i="11"/>
  <c r="BX311" i="11"/>
  <c r="Y317" i="11"/>
  <c r="BW14" i="11"/>
  <c r="BX413" i="11"/>
  <c r="Y419" i="11"/>
  <c r="X45" i="7"/>
  <c r="X44" i="7" s="1"/>
  <c r="BU44" i="7"/>
  <c r="BL15" i="9" s="1"/>
  <c r="BW73" i="18"/>
  <c r="BW348" i="11"/>
  <c r="BX344" i="11" s="1"/>
  <c r="BW71" i="18"/>
  <c r="BX269" i="11"/>
  <c r="BY265" i="11" s="1"/>
  <c r="BX260" i="11"/>
  <c r="Y266" i="11"/>
  <c r="BX192" i="11"/>
  <c r="BX201" i="11"/>
  <c r="BY197" i="11" s="1"/>
  <c r="Y198" i="11"/>
  <c r="BW79" i="18"/>
  <c r="BW69" i="18"/>
  <c r="BX90" i="11"/>
  <c r="Y96" i="11"/>
  <c r="BM34" i="9"/>
  <c r="BV13" i="6"/>
  <c r="BY251" i="11"/>
  <c r="BY268" i="11"/>
  <c r="BX243" i="11"/>
  <c r="Y249" i="11"/>
  <c r="BX56" i="11"/>
  <c r="Y62" i="11"/>
  <c r="BW15" i="11"/>
  <c r="BW212" i="11"/>
  <c r="BX208" i="11" s="1"/>
  <c r="BV13" i="18"/>
  <c r="BV14" i="8"/>
  <c r="BX124" i="11"/>
  <c r="Y130" i="11"/>
  <c r="X18" i="6"/>
  <c r="X28" i="6"/>
  <c r="BW77" i="18"/>
  <c r="BY404" i="11"/>
  <c r="BY319" i="11"/>
  <c r="BY217" i="11"/>
  <c r="BY30" i="11"/>
  <c r="BW78" i="18"/>
  <c r="BX73" i="11"/>
  <c r="Y79" i="11"/>
  <c r="BW25" i="11"/>
  <c r="BX158" i="11"/>
  <c r="Y164" i="11"/>
  <c r="BX226" i="11"/>
  <c r="Y232" i="11"/>
  <c r="BX39" i="11"/>
  <c r="Y45" i="11"/>
  <c r="Y48" i="11" s="1"/>
  <c r="Z44" i="11" s="1"/>
  <c r="BW75" i="18"/>
  <c r="BX379" i="11"/>
  <c r="Y385" i="11"/>
  <c r="BW85" i="18"/>
  <c r="BW161" i="11"/>
  <c r="BX157" i="11" s="1"/>
  <c r="BW72" i="18"/>
  <c r="N33" i="20"/>
  <c r="AQ34" i="20"/>
  <c r="AR31" i="20" s="1"/>
  <c r="BX430" i="11"/>
  <c r="Y436" i="11"/>
  <c r="BX439" i="11"/>
  <c r="BY435" i="11" s="1"/>
  <c r="BY81" i="11"/>
  <c r="BX218" i="11"/>
  <c r="BY214" i="11" s="1"/>
  <c r="BX209" i="11"/>
  <c r="Y215" i="11"/>
  <c r="BW80" i="18"/>
  <c r="BW59" i="11"/>
  <c r="BX55" i="11" s="1"/>
  <c r="BX48" i="11"/>
  <c r="BY44" i="11" s="1"/>
  <c r="BW110" i="11"/>
  <c r="BX106" i="11" s="1"/>
  <c r="BY370" i="11"/>
  <c r="BK9" i="9"/>
  <c r="BK10" i="9" s="1"/>
  <c r="BX354" i="11"/>
  <c r="BY350" i="11" s="1"/>
  <c r="BX345" i="11"/>
  <c r="Y351" i="11"/>
  <c r="BY421" i="11"/>
  <c r="BY149" i="11"/>
  <c r="BY285" i="11"/>
  <c r="BY234" i="11"/>
  <c r="BY183" i="11"/>
  <c r="BX107" i="11"/>
  <c r="Y113" i="11"/>
  <c r="BX328" i="11"/>
  <c r="Y334" i="11"/>
  <c r="BX133" i="11"/>
  <c r="BY129" i="11" s="1"/>
  <c r="BW89" i="18"/>
  <c r="BX396" i="11"/>
  <c r="Y402" i="11"/>
  <c r="BX371" i="11"/>
  <c r="BY367" i="11" s="1"/>
  <c r="BX362" i="11"/>
  <c r="Y368" i="11"/>
  <c r="BV93" i="18"/>
  <c r="BW280" i="11"/>
  <c r="BX276" i="11" s="1"/>
  <c r="BY200" i="11"/>
  <c r="E28" i="19"/>
  <c r="N30" i="19"/>
  <c r="O27" i="19" s="1"/>
  <c r="BY336" i="11"/>
  <c r="BY302" i="11"/>
  <c r="BW86" i="18"/>
  <c r="BY47" i="11"/>
  <c r="BY387" i="11"/>
  <c r="BY98" i="11"/>
  <c r="BY64" i="11"/>
  <c r="BW382" i="11"/>
  <c r="BX378" i="11" s="1"/>
  <c r="BW84" i="18"/>
  <c r="BW74" i="18"/>
  <c r="AR27" i="19"/>
  <c r="AQ41" i="7"/>
  <c r="N41" i="7" s="1"/>
  <c r="E41" i="7" s="1"/>
  <c r="F20" i="5" s="1"/>
  <c r="BN71" i="20"/>
  <c r="BN24" i="8"/>
  <c r="BW91" i="18"/>
  <c r="BX116" i="11"/>
  <c r="BY112" i="11" s="1"/>
  <c r="BX167" i="11"/>
  <c r="BY163" i="11" s="1"/>
  <c r="BX184" i="11"/>
  <c r="BY180" i="11" s="1"/>
  <c r="BX175" i="11"/>
  <c r="Y181" i="11"/>
  <c r="AQ24" i="20"/>
  <c r="AR36" i="20"/>
  <c r="BW297" i="11"/>
  <c r="BX293" i="11" s="1"/>
  <c r="X20" i="7" l="1"/>
  <c r="X18" i="7" s="1"/>
  <c r="BU43" i="6"/>
  <c r="W44" i="22" s="1"/>
  <c r="BU29" i="6"/>
  <c r="CB26" i="16"/>
  <c r="CA14" i="16"/>
  <c r="BV44" i="19"/>
  <c r="BU40" i="7"/>
  <c r="X40" i="7" s="1"/>
  <c r="X47" i="19"/>
  <c r="Y44" i="19" s="1"/>
  <c r="CA18" i="16"/>
  <c r="Z28" i="16"/>
  <c r="CB35" i="6"/>
  <c r="CB14" i="17"/>
  <c r="BW39" i="19"/>
  <c r="BQ50" i="9"/>
  <c r="BQ41" i="9" s="1"/>
  <c r="AC49" i="22" s="1"/>
  <c r="BZ37" i="6"/>
  <c r="S49" i="22" s="1"/>
  <c r="BV46" i="19"/>
  <c r="BV32" i="8"/>
  <c r="CC25" i="17"/>
  <c r="CC16" i="17"/>
  <c r="BV17" i="6"/>
  <c r="BV28" i="6" s="1"/>
  <c r="J45" i="22" s="1"/>
  <c r="P45" i="22"/>
  <c r="BW14" i="6"/>
  <c r="BX48" i="18"/>
  <c r="BX143" i="11"/>
  <c r="Y143" i="11" s="1"/>
  <c r="BX142" i="11"/>
  <c r="Y141" i="11"/>
  <c r="BY45" i="11"/>
  <c r="BY48" i="11" s="1"/>
  <c r="BZ44" i="11" s="1"/>
  <c r="BY232" i="11"/>
  <c r="E34" i="8"/>
  <c r="N31" i="8"/>
  <c r="N40" i="8" s="1"/>
  <c r="N41" i="8" s="1"/>
  <c r="O39" i="8" s="1"/>
  <c r="BX245" i="11"/>
  <c r="Y245" i="11" s="1"/>
  <c r="BX244" i="11"/>
  <c r="BX54" i="18"/>
  <c r="Y243" i="11"/>
  <c r="BY436" i="11"/>
  <c r="AQ71" i="19"/>
  <c r="AQ17" i="7"/>
  <c r="AR39" i="8"/>
  <c r="BX109" i="11"/>
  <c r="Y109" i="11" s="1"/>
  <c r="BX108" i="11"/>
  <c r="BX46" i="18"/>
  <c r="Y107" i="11"/>
  <c r="BY249" i="11"/>
  <c r="AR33" i="19"/>
  <c r="BY147" i="11"/>
  <c r="Y218" i="11"/>
  <c r="Z214" i="11" s="1"/>
  <c r="Y235" i="11"/>
  <c r="Z231" i="11" s="1"/>
  <c r="X43" i="6"/>
  <c r="X29" i="6"/>
  <c r="BX126" i="11"/>
  <c r="Y126" i="11" s="1"/>
  <c r="BX125" i="11"/>
  <c r="BX47" i="18"/>
  <c r="Y124" i="11"/>
  <c r="Y201" i="11"/>
  <c r="Z197" i="11" s="1"/>
  <c r="Y320" i="11"/>
  <c r="Z316" i="11" s="1"/>
  <c r="Y303" i="11"/>
  <c r="Z299" i="11" s="1"/>
  <c r="Y133" i="11"/>
  <c r="Z129" i="11" s="1"/>
  <c r="AQ53" i="6"/>
  <c r="T14" i="22" s="1"/>
  <c r="N24" i="20"/>
  <c r="AR27" i="20"/>
  <c r="AR25" i="20" s="1"/>
  <c r="AQ29" i="20"/>
  <c r="Y184" i="11"/>
  <c r="Z180" i="11" s="1"/>
  <c r="Y371" i="11"/>
  <c r="Z367" i="11" s="1"/>
  <c r="BX210" i="11"/>
  <c r="Y210" i="11" s="1"/>
  <c r="BX52" i="18"/>
  <c r="BX211" i="11"/>
  <c r="Y211" i="11" s="1"/>
  <c r="Y209" i="11"/>
  <c r="BX53" i="18"/>
  <c r="BX227" i="11"/>
  <c r="Y227" i="11" s="1"/>
  <c r="BX228" i="11"/>
  <c r="Y228" i="11" s="1"/>
  <c r="Y226" i="11"/>
  <c r="BX313" i="11"/>
  <c r="Y313" i="11" s="1"/>
  <c r="BX58" i="18"/>
  <c r="BX312" i="11"/>
  <c r="Y311" i="11"/>
  <c r="BY113" i="11"/>
  <c r="BX295" i="11"/>
  <c r="Y295" i="11" s="1"/>
  <c r="BX57" i="18"/>
  <c r="BX296" i="11"/>
  <c r="Y296" i="11" s="1"/>
  <c r="Y294" i="11"/>
  <c r="BX397" i="11"/>
  <c r="Y397" i="11" s="1"/>
  <c r="BX398" i="11"/>
  <c r="Y398" i="11" s="1"/>
  <c r="BX63" i="18"/>
  <c r="Y396" i="11"/>
  <c r="BY283" i="11"/>
  <c r="BY286" i="11" s="1"/>
  <c r="BZ282" i="11" s="1"/>
  <c r="Y252" i="11"/>
  <c r="Z248" i="11" s="1"/>
  <c r="BY79" i="11"/>
  <c r="BX50" i="18"/>
  <c r="BX177" i="11"/>
  <c r="Y177" i="11" s="1"/>
  <c r="BX176" i="11"/>
  <c r="Y175" i="11"/>
  <c r="BY334" i="11"/>
  <c r="BX61" i="18"/>
  <c r="BX363" i="11"/>
  <c r="Y363" i="11" s="1"/>
  <c r="BX364" i="11"/>
  <c r="Y364" i="11" s="1"/>
  <c r="Y362" i="11"/>
  <c r="BY419" i="11"/>
  <c r="Y167" i="11"/>
  <c r="Z163" i="11" s="1"/>
  <c r="BY402" i="11"/>
  <c r="BV18" i="6"/>
  <c r="BX51" i="18"/>
  <c r="BX194" i="11"/>
  <c r="Y194" i="11" s="1"/>
  <c r="BX193" i="11"/>
  <c r="Y192" i="11"/>
  <c r="Y31" i="11"/>
  <c r="Z27" i="11" s="1"/>
  <c r="BW67" i="18"/>
  <c r="Y286" i="11"/>
  <c r="Z282" i="11" s="1"/>
  <c r="BX42" i="18"/>
  <c r="BX41" i="11"/>
  <c r="Y41" i="11" s="1"/>
  <c r="BX40" i="11"/>
  <c r="Y40" i="11" s="1"/>
  <c r="Y39" i="11"/>
  <c r="BY96" i="11"/>
  <c r="BN21" i="8"/>
  <c r="BN11" i="8" s="1"/>
  <c r="BY385" i="11"/>
  <c r="Y337" i="11"/>
  <c r="Z333" i="11" s="1"/>
  <c r="BY181" i="11"/>
  <c r="BY184" i="11" s="1"/>
  <c r="BZ180" i="11" s="1"/>
  <c r="Y354" i="11"/>
  <c r="Z350" i="11" s="1"/>
  <c r="Y439" i="11"/>
  <c r="Z435" i="11" s="1"/>
  <c r="Y388" i="11"/>
  <c r="Z384" i="11" s="1"/>
  <c r="BX160" i="11"/>
  <c r="Y160" i="11" s="1"/>
  <c r="BX49" i="18"/>
  <c r="BX159" i="11"/>
  <c r="Y159" i="11" s="1"/>
  <c r="Y158" i="11"/>
  <c r="BV13" i="8"/>
  <c r="BM33" i="9"/>
  <c r="AB45" i="22" s="1"/>
  <c r="Y269" i="11"/>
  <c r="Z265" i="11" s="1"/>
  <c r="BX23" i="11"/>
  <c r="BX41" i="18"/>
  <c r="BX24" i="11"/>
  <c r="BX13" i="11"/>
  <c r="Y22" i="11"/>
  <c r="BY351" i="11"/>
  <c r="BY130" i="11"/>
  <c r="BY133" i="11" s="1"/>
  <c r="BZ129" i="11" s="1"/>
  <c r="BX56" i="18"/>
  <c r="BX278" i="11"/>
  <c r="Y278" i="11" s="1"/>
  <c r="BX279" i="11"/>
  <c r="Y279" i="11" s="1"/>
  <c r="Y277" i="11"/>
  <c r="BX58" i="11"/>
  <c r="Y58" i="11" s="1"/>
  <c r="BX57" i="11"/>
  <c r="BX43" i="18"/>
  <c r="Y56" i="11"/>
  <c r="BY317" i="11"/>
  <c r="BY62" i="11"/>
  <c r="BY300" i="11"/>
  <c r="BW39" i="18"/>
  <c r="BV19" i="18"/>
  <c r="BV28" i="18"/>
  <c r="BO54" i="20"/>
  <c r="BO68" i="20" s="1"/>
  <c r="BO67" i="20" s="1"/>
  <c r="BN73" i="20"/>
  <c r="BN51" i="7" s="1"/>
  <c r="BN72" i="20"/>
  <c r="BN31" i="7" s="1"/>
  <c r="BX330" i="11"/>
  <c r="Y330" i="11" s="1"/>
  <c r="BX59" i="18"/>
  <c r="BX329" i="11"/>
  <c r="Y329" i="11" s="1"/>
  <c r="Y328" i="11"/>
  <c r="BX346" i="11"/>
  <c r="Y346" i="11" s="1"/>
  <c r="BX60" i="18"/>
  <c r="BX347" i="11"/>
  <c r="Y347" i="11" s="1"/>
  <c r="Y345" i="11"/>
  <c r="BX65" i="18"/>
  <c r="BX432" i="11"/>
  <c r="Y432" i="11" s="1"/>
  <c r="BX431" i="11"/>
  <c r="Y431" i="11" s="1"/>
  <c r="Y430" i="11"/>
  <c r="BX380" i="11"/>
  <c r="Y380" i="11" s="1"/>
  <c r="BX381" i="11"/>
  <c r="Y381" i="11" s="1"/>
  <c r="BX62" i="18"/>
  <c r="Y379" i="11"/>
  <c r="BW16" i="11"/>
  <c r="BW24" i="7" s="1"/>
  <c r="BW23" i="7" s="1"/>
  <c r="BN12" i="9" s="1"/>
  <c r="BX21" i="11"/>
  <c r="BY28" i="11"/>
  <c r="BL8" i="9"/>
  <c r="BL9" i="9" s="1"/>
  <c r="BL10" i="9" s="1"/>
  <c r="BU46" i="6"/>
  <c r="BU44" i="6"/>
  <c r="Y99" i="11"/>
  <c r="Z95" i="11" s="1"/>
  <c r="BX262" i="11"/>
  <c r="Y262" i="11" s="1"/>
  <c r="BX261" i="11"/>
  <c r="Y261" i="11" s="1"/>
  <c r="BX55" i="18"/>
  <c r="Y260" i="11"/>
  <c r="Y422" i="11"/>
  <c r="Z418" i="11" s="1"/>
  <c r="BW15" i="6"/>
  <c r="BY266" i="11"/>
  <c r="BX92" i="11"/>
  <c r="Y92" i="11" s="1"/>
  <c r="BX91" i="11"/>
  <c r="BX45" i="18"/>
  <c r="Y90" i="11"/>
  <c r="BX64" i="18"/>
  <c r="BX414" i="11"/>
  <c r="Y414" i="11" s="1"/>
  <c r="BX415" i="11"/>
  <c r="Y415" i="11" s="1"/>
  <c r="Y413" i="11"/>
  <c r="BY164" i="11"/>
  <c r="BY167" i="11" s="1"/>
  <c r="BZ163" i="11" s="1"/>
  <c r="Y82" i="11"/>
  <c r="Z78" i="11" s="1"/>
  <c r="BY198" i="11"/>
  <c r="Y405" i="11"/>
  <c r="Z401" i="11" s="1"/>
  <c r="Y116" i="11"/>
  <c r="Z112" i="11" s="1"/>
  <c r="BY368" i="11"/>
  <c r="BY371" i="11" s="1"/>
  <c r="BZ367" i="11" s="1"/>
  <c r="E33" i="20"/>
  <c r="E34" i="20" s="1"/>
  <c r="F31" i="20" s="1"/>
  <c r="N34" i="20"/>
  <c r="O31" i="20" s="1"/>
  <c r="BX44" i="18"/>
  <c r="BX74" i="11"/>
  <c r="BX75" i="11"/>
  <c r="Y75" i="11" s="1"/>
  <c r="Y73" i="11"/>
  <c r="BY215" i="11"/>
  <c r="Y65" i="11"/>
  <c r="Z61" i="11" s="1"/>
  <c r="Y150" i="11"/>
  <c r="Z146" i="11" s="1"/>
  <c r="BW58" i="20"/>
  <c r="BW66" i="18"/>
  <c r="BZ114" i="11"/>
  <c r="BZ131" i="11"/>
  <c r="BZ369" i="11"/>
  <c r="BZ63" i="11"/>
  <c r="BZ199" i="11"/>
  <c r="BZ284" i="11"/>
  <c r="BZ165" i="11"/>
  <c r="BZ233" i="11"/>
  <c r="BZ216" i="11"/>
  <c r="BZ46" i="11"/>
  <c r="BZ420" i="11"/>
  <c r="BZ148" i="11"/>
  <c r="BZ97" i="11"/>
  <c r="BZ182" i="11"/>
  <c r="BZ352" i="11"/>
  <c r="BZ250" i="11"/>
  <c r="BZ29" i="11"/>
  <c r="BZ335" i="11"/>
  <c r="BZ301" i="11"/>
  <c r="BZ318" i="11"/>
  <c r="BZ437" i="11"/>
  <c r="BZ403" i="11"/>
  <c r="BZ267" i="11"/>
  <c r="BZ386" i="11"/>
  <c r="BZ80" i="11"/>
  <c r="BX399" i="11" l="1"/>
  <c r="BY395" i="11" s="1"/>
  <c r="CB31" i="6"/>
  <c r="R51" i="22" s="1"/>
  <c r="H28" i="16"/>
  <c r="H29" i="16" s="1"/>
  <c r="I26" i="16" s="1"/>
  <c r="Z29" i="16"/>
  <c r="AA26" i="16" s="1"/>
  <c r="BV33" i="8"/>
  <c r="CA40" i="6"/>
  <c r="CA15" i="16"/>
  <c r="BR17" i="9" s="1"/>
  <c r="Z18" i="16"/>
  <c r="BV47" i="19"/>
  <c r="CC35" i="6"/>
  <c r="CC31" i="6" s="1"/>
  <c r="R52" i="22" s="1"/>
  <c r="CC14" i="17"/>
  <c r="CC13" i="17"/>
  <c r="CC12" i="7" s="1"/>
  <c r="CD22" i="17"/>
  <c r="BW59" i="19"/>
  <c r="BW60" i="19" s="1"/>
  <c r="BW41" i="19" s="1"/>
  <c r="BW42" i="19"/>
  <c r="CA13" i="7"/>
  <c r="Z14" i="16"/>
  <c r="H14" i="16" s="1"/>
  <c r="CB28" i="16"/>
  <c r="CB29" i="16" s="1"/>
  <c r="BX229" i="11"/>
  <c r="BY225" i="11" s="1"/>
  <c r="BX25" i="11"/>
  <c r="BY21" i="11" s="1"/>
  <c r="BU47" i="6"/>
  <c r="H44" i="22"/>
  <c r="BX331" i="11"/>
  <c r="BY327" i="11" s="1"/>
  <c r="Y356" i="11"/>
  <c r="Y348" i="11"/>
  <c r="Z344" i="11" s="1"/>
  <c r="BX73" i="18"/>
  <c r="Y73" i="18" s="1"/>
  <c r="Y46" i="18"/>
  <c r="Y152" i="11"/>
  <c r="AR23" i="20"/>
  <c r="AQ30" i="7"/>
  <c r="AQ50" i="7"/>
  <c r="BX74" i="18"/>
  <c r="Y74" i="18" s="1"/>
  <c r="Y47" i="18"/>
  <c r="BX110" i="11"/>
  <c r="BY106" i="11" s="1"/>
  <c r="Y108" i="11"/>
  <c r="BX144" i="11"/>
  <c r="BY140" i="11" s="1"/>
  <c r="Y142" i="11"/>
  <c r="BY311" i="11"/>
  <c r="BY320" i="11"/>
  <c r="BZ316" i="11" s="1"/>
  <c r="Y424" i="11"/>
  <c r="Y416" i="11"/>
  <c r="Z412" i="11" s="1"/>
  <c r="BY260" i="11"/>
  <c r="Y390" i="11"/>
  <c r="Y382" i="11"/>
  <c r="Z378" i="11" s="1"/>
  <c r="BX87" i="18"/>
  <c r="Y87" i="18" s="1"/>
  <c r="Y60" i="18"/>
  <c r="BX83" i="18"/>
  <c r="Y83" i="18" s="1"/>
  <c r="Y56" i="18"/>
  <c r="BX14" i="11"/>
  <c r="Y23" i="11"/>
  <c r="Y50" i="11"/>
  <c r="Y42" i="11"/>
  <c r="Z38" i="11" s="1"/>
  <c r="BW13" i="18"/>
  <c r="BW14" i="8"/>
  <c r="Y373" i="11"/>
  <c r="Y365" i="11"/>
  <c r="Z361" i="11" s="1"/>
  <c r="BY107" i="11"/>
  <c r="BX80" i="18"/>
  <c r="Y80" i="18" s="1"/>
  <c r="Y53" i="18"/>
  <c r="O25" i="20"/>
  <c r="AR23" i="8"/>
  <c r="Y125" i="11"/>
  <c r="Y127" i="11" s="1"/>
  <c r="Z123" i="11" s="1"/>
  <c r="BX127" i="11"/>
  <c r="BY123" i="11" s="1"/>
  <c r="BY141" i="11"/>
  <c r="BY430" i="11"/>
  <c r="BX348" i="11"/>
  <c r="BY344" i="11" s="1"/>
  <c r="Y74" i="11"/>
  <c r="Y76" i="11" s="1"/>
  <c r="Z72" i="11" s="1"/>
  <c r="BX76" i="11"/>
  <c r="BY72" i="11" s="1"/>
  <c r="BY413" i="11"/>
  <c r="BY422" i="11"/>
  <c r="BZ418" i="11" s="1"/>
  <c r="BO71" i="20"/>
  <c r="BO24" i="8"/>
  <c r="V67" i="20"/>
  <c r="BZ268" i="11"/>
  <c r="BZ404" i="11"/>
  <c r="Y67" i="11"/>
  <c r="BX263" i="11"/>
  <c r="BY259" i="11" s="1"/>
  <c r="BY396" i="11"/>
  <c r="BY405" i="11"/>
  <c r="BZ401" i="11" s="1"/>
  <c r="Y322" i="11"/>
  <c r="Y220" i="11"/>
  <c r="Y212" i="11"/>
  <c r="Z208" i="11" s="1"/>
  <c r="E24" i="20"/>
  <c r="E29" i="20" s="1"/>
  <c r="F23" i="20" s="1"/>
  <c r="N29" i="20"/>
  <c r="O23" i="20" s="1"/>
  <c r="BX280" i="11"/>
  <c r="BY276" i="11" s="1"/>
  <c r="BX382" i="11"/>
  <c r="BY378" i="11" s="1"/>
  <c r="BX75" i="18"/>
  <c r="Y75" i="18" s="1"/>
  <c r="Y48" i="18"/>
  <c r="BZ64" i="11"/>
  <c r="BX68" i="18"/>
  <c r="BX40" i="18"/>
  <c r="Y40" i="18" s="1"/>
  <c r="Y41" i="18"/>
  <c r="BX77" i="18"/>
  <c r="Y77" i="18" s="1"/>
  <c r="Y50" i="18"/>
  <c r="BX90" i="18"/>
  <c r="Y90" i="18" s="1"/>
  <c r="Y63" i="18"/>
  <c r="BZ115" i="11"/>
  <c r="Y339" i="11"/>
  <c r="Y331" i="11"/>
  <c r="Z327" i="11" s="1"/>
  <c r="BY73" i="11"/>
  <c r="BY82" i="11"/>
  <c r="BZ78" i="11" s="1"/>
  <c r="BX314" i="11"/>
  <c r="BY310" i="11" s="1"/>
  <c r="Y312" i="11"/>
  <c r="Y314" i="11" s="1"/>
  <c r="Z310" i="11" s="1"/>
  <c r="AQ56" i="6"/>
  <c r="I14" i="22" s="1"/>
  <c r="AQ54" i="6"/>
  <c r="N53" i="6"/>
  <c r="Y254" i="11"/>
  <c r="BX82" i="18"/>
  <c r="Y82" i="18" s="1"/>
  <c r="Y55" i="18"/>
  <c r="BX15" i="11"/>
  <c r="Y24" i="11"/>
  <c r="BY90" i="11"/>
  <c r="BY99" i="11"/>
  <c r="BZ95" i="11" s="1"/>
  <c r="BZ183" i="11"/>
  <c r="BZ98" i="11"/>
  <c r="BZ149" i="11"/>
  <c r="BY192" i="11"/>
  <c r="BZ438" i="11"/>
  <c r="BV18" i="18"/>
  <c r="BV20" i="7"/>
  <c r="BV18" i="7" s="1"/>
  <c r="BM13" i="9" s="1"/>
  <c r="BX70" i="18"/>
  <c r="Y70" i="18" s="1"/>
  <c r="Y43" i="18"/>
  <c r="BZ319" i="11"/>
  <c r="BZ47" i="11"/>
  <c r="BX91" i="18"/>
  <c r="Y91" i="18" s="1"/>
  <c r="Y64" i="18"/>
  <c r="BW93" i="18"/>
  <c r="BX59" i="11"/>
  <c r="BY55" i="11" s="1"/>
  <c r="Y57" i="11"/>
  <c r="BY124" i="11"/>
  <c r="BY379" i="11"/>
  <c r="BY388" i="11"/>
  <c r="BZ384" i="11" s="1"/>
  <c r="BX69" i="18"/>
  <c r="Y69" i="18" s="1"/>
  <c r="Y42" i="18"/>
  <c r="Y203" i="11"/>
  <c r="BX88" i="18"/>
  <c r="Y88" i="18" s="1"/>
  <c r="Y61" i="18"/>
  <c r="Y305" i="11"/>
  <c r="Y297" i="11"/>
  <c r="Z293" i="11" s="1"/>
  <c r="BX85" i="18"/>
  <c r="Y85" i="18" s="1"/>
  <c r="Y58" i="18"/>
  <c r="BX79" i="18"/>
  <c r="Y79" i="18" s="1"/>
  <c r="Y52" i="18"/>
  <c r="X46" i="6"/>
  <c r="X47" i="6" s="1"/>
  <c r="X44" i="6"/>
  <c r="AR34" i="19"/>
  <c r="AR49" i="6"/>
  <c r="U15" i="22" s="1"/>
  <c r="BX81" i="18"/>
  <c r="Y81" i="18" s="1"/>
  <c r="Y54" i="18"/>
  <c r="BY226" i="11"/>
  <c r="BY235" i="11"/>
  <c r="BZ231" i="11" s="1"/>
  <c r="Y407" i="11"/>
  <c r="Y399" i="11"/>
  <c r="Z395" i="11" s="1"/>
  <c r="BX71" i="18"/>
  <c r="Y71" i="18" s="1"/>
  <c r="Y44" i="18"/>
  <c r="BZ132" i="11"/>
  <c r="BZ217" i="11"/>
  <c r="Y441" i="11"/>
  <c r="Y433" i="11"/>
  <c r="Z429" i="11" s="1"/>
  <c r="BX86" i="18"/>
  <c r="Y86" i="18" s="1"/>
  <c r="Y59" i="18"/>
  <c r="Y193" i="11"/>
  <c r="Y195" i="11" s="1"/>
  <c r="Z191" i="11" s="1"/>
  <c r="BX195" i="11"/>
  <c r="BY191" i="11" s="1"/>
  <c r="BX297" i="11"/>
  <c r="BY293" i="11" s="1"/>
  <c r="BY116" i="11"/>
  <c r="BZ112" i="11" s="1"/>
  <c r="BX246" i="11"/>
  <c r="BY242" i="11" s="1"/>
  <c r="Y244" i="11"/>
  <c r="Y246" i="11" s="1"/>
  <c r="Z242" i="11" s="1"/>
  <c r="BN34" i="9"/>
  <c r="BW13" i="6"/>
  <c r="BZ81" i="11"/>
  <c r="BX76" i="18"/>
  <c r="Y76" i="18" s="1"/>
  <c r="Y49" i="18"/>
  <c r="BZ370" i="11"/>
  <c r="BZ421" i="11"/>
  <c r="BZ302" i="11"/>
  <c r="BY362" i="11"/>
  <c r="BY269" i="11"/>
  <c r="BZ265" i="11" s="1"/>
  <c r="BZ336" i="11"/>
  <c r="BZ234" i="11"/>
  <c r="BY209" i="11"/>
  <c r="Y101" i="11"/>
  <c r="BY294" i="11"/>
  <c r="BY303" i="11"/>
  <c r="BZ299" i="11" s="1"/>
  <c r="BY345" i="11"/>
  <c r="BY439" i="11"/>
  <c r="BZ435" i="11" s="1"/>
  <c r="BY328" i="11"/>
  <c r="BY337" i="11"/>
  <c r="BZ333" i="11" s="1"/>
  <c r="BX84" i="18"/>
  <c r="Y84" i="18" s="1"/>
  <c r="Y57" i="18"/>
  <c r="Y135" i="11"/>
  <c r="BY39" i="11"/>
  <c r="BX365" i="11"/>
  <c r="BY361" i="11" s="1"/>
  <c r="BZ353" i="11"/>
  <c r="BZ387" i="11"/>
  <c r="BX89" i="18"/>
  <c r="Y89" i="18" s="1"/>
  <c r="Y62" i="18"/>
  <c r="BV27" i="18"/>
  <c r="BV45" i="7"/>
  <c r="BV44" i="7" s="1"/>
  <c r="BM15" i="9" s="1"/>
  <c r="BN39" i="9"/>
  <c r="BX416" i="11"/>
  <c r="BY412" i="11" s="1"/>
  <c r="BZ30" i="11"/>
  <c r="BZ166" i="11"/>
  <c r="Y84" i="11"/>
  <c r="BY158" i="11"/>
  <c r="BX72" i="18"/>
  <c r="Y72" i="18" s="1"/>
  <c r="Y45" i="18"/>
  <c r="BY354" i="11"/>
  <c r="BZ350" i="11" s="1"/>
  <c r="Y33" i="11"/>
  <c r="Y169" i="11"/>
  <c r="Y161" i="11"/>
  <c r="Z157" i="11" s="1"/>
  <c r="BX78" i="18"/>
  <c r="Y78" i="18" s="1"/>
  <c r="Y51" i="18"/>
  <c r="BY218" i="11"/>
  <c r="BZ214" i="11" s="1"/>
  <c r="Y186" i="11"/>
  <c r="BY201" i="11"/>
  <c r="BZ197" i="11" s="1"/>
  <c r="BX161" i="11"/>
  <c r="BY157" i="11" s="1"/>
  <c r="BY243" i="11"/>
  <c r="BY252" i="11"/>
  <c r="BZ248" i="11" s="1"/>
  <c r="BX433" i="11"/>
  <c r="BY429" i="11" s="1"/>
  <c r="BZ200" i="11"/>
  <c r="BZ251" i="11"/>
  <c r="BZ285" i="11"/>
  <c r="BW16" i="18"/>
  <c r="BX93" i="11"/>
  <c r="BY89" i="11" s="1"/>
  <c r="Y91" i="11"/>
  <c r="Y93" i="11" s="1"/>
  <c r="Z89" i="11" s="1"/>
  <c r="Y271" i="11"/>
  <c r="Y263" i="11"/>
  <c r="Z259" i="11" s="1"/>
  <c r="BY22" i="11"/>
  <c r="BY31" i="11"/>
  <c r="BZ27" i="11" s="1"/>
  <c r="BX92" i="18"/>
  <c r="Y92" i="18" s="1"/>
  <c r="Y65" i="18"/>
  <c r="BY56" i="11"/>
  <c r="BY65" i="11"/>
  <c r="BZ61" i="11" s="1"/>
  <c r="Y288" i="11"/>
  <c r="Y280" i="11"/>
  <c r="Z276" i="11" s="1"/>
  <c r="BX59" i="20"/>
  <c r="Y13" i="11"/>
  <c r="BY175" i="11"/>
  <c r="BV29" i="6"/>
  <c r="BV43" i="6"/>
  <c r="W45" i="22" s="1"/>
  <c r="BX178" i="11"/>
  <c r="BY174" i="11" s="1"/>
  <c r="Y176" i="11"/>
  <c r="BY277" i="11"/>
  <c r="Y237" i="11"/>
  <c r="Y229" i="11"/>
  <c r="Z225" i="11" s="1"/>
  <c r="BX212" i="11"/>
  <c r="BY208" i="11" s="1"/>
  <c r="Y118" i="11"/>
  <c r="Y110" i="11"/>
  <c r="Z106" i="11" s="1"/>
  <c r="N17" i="7"/>
  <c r="E17" i="7" s="1"/>
  <c r="BY150" i="11"/>
  <c r="BZ146" i="11" s="1"/>
  <c r="BX42" i="11"/>
  <c r="BY38" i="11" s="1"/>
  <c r="BN33" i="9" l="1"/>
  <c r="AB46" i="22" s="1"/>
  <c r="CC26" i="16"/>
  <c r="CB14" i="16"/>
  <c r="CB13" i="7" s="1"/>
  <c r="Z13" i="7"/>
  <c r="H13" i="7" s="1"/>
  <c r="BR18" i="9"/>
  <c r="Z15" i="16"/>
  <c r="H18" i="16"/>
  <c r="H15" i="16" s="1"/>
  <c r="BX39" i="19"/>
  <c r="BW45" i="19"/>
  <c r="BR50" i="9"/>
  <c r="BR41" i="9" s="1"/>
  <c r="AC50" i="22" s="1"/>
  <c r="CA37" i="6"/>
  <c r="S50" i="22" s="1"/>
  <c r="Z40" i="6"/>
  <c r="BW32" i="8"/>
  <c r="CD24" i="17"/>
  <c r="CD25" i="17"/>
  <c r="CB18" i="16"/>
  <c r="BW44" i="19"/>
  <c r="BV40" i="7"/>
  <c r="Y25" i="11"/>
  <c r="Z21" i="11" s="1"/>
  <c r="BW17" i="6"/>
  <c r="BW18" i="6" s="1"/>
  <c r="P46" i="22"/>
  <c r="AR50" i="6"/>
  <c r="BY50" i="18"/>
  <c r="BY176" i="11"/>
  <c r="BY177" i="11"/>
  <c r="BY329" i="11"/>
  <c r="BY59" i="18"/>
  <c r="BY330" i="11"/>
  <c r="BZ419" i="11"/>
  <c r="BZ422" i="11" s="1"/>
  <c r="CA418" i="11" s="1"/>
  <c r="BZ96" i="11"/>
  <c r="BZ99" i="11" s="1"/>
  <c r="CA95" i="11" s="1"/>
  <c r="BX67" i="18"/>
  <c r="Y68" i="18"/>
  <c r="AR21" i="8"/>
  <c r="O23" i="8"/>
  <c r="BZ232" i="11"/>
  <c r="BZ235" i="11" s="1"/>
  <c r="CA231" i="11" s="1"/>
  <c r="BZ113" i="11"/>
  <c r="BY44" i="18"/>
  <c r="BY75" i="11"/>
  <c r="BY74" i="11"/>
  <c r="BW13" i="8"/>
  <c r="BY56" i="18"/>
  <c r="BY279" i="11"/>
  <c r="BY278" i="11"/>
  <c r="BX58" i="20"/>
  <c r="Y58" i="20" s="1"/>
  <c r="BX66" i="18"/>
  <c r="Y59" i="20"/>
  <c r="BY54" i="18"/>
  <c r="BY244" i="11"/>
  <c r="BY245" i="11"/>
  <c r="BZ28" i="11"/>
  <c r="BZ31" i="11" s="1"/>
  <c r="CA27" i="11" s="1"/>
  <c r="BZ334" i="11"/>
  <c r="BZ368" i="11"/>
  <c r="BY381" i="11"/>
  <c r="BY62" i="18"/>
  <c r="BY380" i="11"/>
  <c r="BZ181" i="11"/>
  <c r="BZ62" i="11"/>
  <c r="BZ65" i="11" s="1"/>
  <c r="CA61" i="11" s="1"/>
  <c r="BY415" i="11"/>
  <c r="BY64" i="18"/>
  <c r="BY414" i="11"/>
  <c r="BY65" i="18"/>
  <c r="BY432" i="11"/>
  <c r="BY431" i="11"/>
  <c r="AQ48" i="7"/>
  <c r="AH16" i="9" s="1"/>
  <c r="N50" i="7"/>
  <c r="BY23" i="11"/>
  <c r="BY24" i="11"/>
  <c r="BY41" i="18"/>
  <c r="BY13" i="11"/>
  <c r="BZ283" i="11"/>
  <c r="BZ436" i="11"/>
  <c r="BZ439" i="11" s="1"/>
  <c r="CA435" i="11" s="1"/>
  <c r="N56" i="6"/>
  <c r="N57" i="6" s="1"/>
  <c r="N54" i="6"/>
  <c r="E53" i="6"/>
  <c r="BY398" i="11"/>
  <c r="BY397" i="11"/>
  <c r="BY63" i="18"/>
  <c r="BZ402" i="11"/>
  <c r="BX16" i="11"/>
  <c r="BX24" i="7" s="1"/>
  <c r="AQ28" i="7"/>
  <c r="N30" i="7"/>
  <c r="AR35" i="8"/>
  <c r="BY49" i="18"/>
  <c r="BY160" i="11"/>
  <c r="BY159" i="11"/>
  <c r="BZ385" i="11"/>
  <c r="BZ130" i="11"/>
  <c r="BY47" i="18"/>
  <c r="BY126" i="11"/>
  <c r="BY125" i="11"/>
  <c r="BZ45" i="11"/>
  <c r="BY46" i="18"/>
  <c r="BY109" i="11"/>
  <c r="BY108" i="11"/>
  <c r="BY58" i="18"/>
  <c r="BY312" i="11"/>
  <c r="BY313" i="11"/>
  <c r="BV46" i="6"/>
  <c r="BV44" i="6"/>
  <c r="BM8" i="9"/>
  <c r="BM9" i="9" s="1"/>
  <c r="BM10" i="9" s="1"/>
  <c r="BZ249" i="11"/>
  <c r="BY60" i="18"/>
  <c r="BY346" i="11"/>
  <c r="BY347" i="11"/>
  <c r="BY363" i="11"/>
  <c r="BY364" i="11"/>
  <c r="BY61" i="18"/>
  <c r="BY228" i="11"/>
  <c r="BY53" i="18"/>
  <c r="BY227" i="11"/>
  <c r="BY51" i="18"/>
  <c r="BY194" i="11"/>
  <c r="BY193" i="11"/>
  <c r="BY91" i="11"/>
  <c r="BY45" i="18"/>
  <c r="BY92" i="11"/>
  <c r="AQ57" i="6"/>
  <c r="AQ21" i="19"/>
  <c r="BZ266" i="11"/>
  <c r="BY48" i="18"/>
  <c r="BY143" i="11"/>
  <c r="BY142" i="11"/>
  <c r="BZ164" i="11"/>
  <c r="BY42" i="18"/>
  <c r="BY41" i="11"/>
  <c r="BY40" i="11"/>
  <c r="Y178" i="11"/>
  <c r="Z174" i="11" s="1"/>
  <c r="BZ317" i="11"/>
  <c r="G67" i="20"/>
  <c r="V71" i="20"/>
  <c r="Y144" i="11"/>
  <c r="Z140" i="11" s="1"/>
  <c r="BZ215" i="11"/>
  <c r="BZ218" i="11" s="1"/>
  <c r="CA214" i="11" s="1"/>
  <c r="BZ198" i="11"/>
  <c r="BZ201" i="11" s="1"/>
  <c r="CA197" i="11" s="1"/>
  <c r="BZ351" i="11"/>
  <c r="BZ354" i="11" s="1"/>
  <c r="CA350" i="11" s="1"/>
  <c r="BY52" i="18"/>
  <c r="BY211" i="11"/>
  <c r="BY210" i="11"/>
  <c r="BZ300" i="11"/>
  <c r="BZ303" i="11" s="1"/>
  <c r="CA299" i="11" s="1"/>
  <c r="BZ79" i="11"/>
  <c r="BZ82" i="11" s="1"/>
  <c r="CA78" i="11" s="1"/>
  <c r="BW28" i="18"/>
  <c r="BW19" i="18"/>
  <c r="BX39" i="18"/>
  <c r="BZ147" i="11"/>
  <c r="BO21" i="8"/>
  <c r="BO11" i="8" s="1"/>
  <c r="V24" i="8"/>
  <c r="BX14" i="6"/>
  <c r="Y14" i="11"/>
  <c r="BX15" i="6"/>
  <c r="Y15" i="11"/>
  <c r="BY43" i="18"/>
  <c r="BY58" i="11"/>
  <c r="BY57" i="11"/>
  <c r="BY295" i="11"/>
  <c r="BY296" i="11"/>
  <c r="BY57" i="18"/>
  <c r="AR35" i="19"/>
  <c r="AS32" i="19" s="1"/>
  <c r="Y59" i="11"/>
  <c r="Z55" i="11" s="1"/>
  <c r="BP54" i="20"/>
  <c r="BO73" i="20"/>
  <c r="BO51" i="7" s="1"/>
  <c r="V51" i="7" s="1"/>
  <c r="G51" i="7" s="1"/>
  <c r="BO72" i="20"/>
  <c r="BO31" i="7" s="1"/>
  <c r="V31" i="7" s="1"/>
  <c r="G31" i="7" s="1"/>
  <c r="BY262" i="11"/>
  <c r="BY55" i="18"/>
  <c r="BY261" i="11"/>
  <c r="CA80" i="11"/>
  <c r="CA420" i="11"/>
  <c r="CA437" i="11"/>
  <c r="CA216" i="11"/>
  <c r="CA403" i="11"/>
  <c r="CA318" i="11"/>
  <c r="CA148" i="11"/>
  <c r="CA63" i="11"/>
  <c r="CA165" i="11"/>
  <c r="CA199" i="11"/>
  <c r="CA29" i="11"/>
  <c r="CA267" i="11"/>
  <c r="CA97" i="11"/>
  <c r="CA284" i="11"/>
  <c r="CA114" i="11"/>
  <c r="CA386" i="11"/>
  <c r="CA352" i="11"/>
  <c r="CA182" i="11"/>
  <c r="CA46" i="11"/>
  <c r="CA131" i="11"/>
  <c r="CA233" i="11"/>
  <c r="CA369" i="11"/>
  <c r="CA250" i="11"/>
  <c r="CA335" i="11"/>
  <c r="CA301" i="11"/>
  <c r="BY382" i="11" l="1"/>
  <c r="BZ378" i="11" s="1"/>
  <c r="BW28" i="6"/>
  <c r="J46" i="22" s="1"/>
  <c r="BY178" i="11"/>
  <c r="BZ174" i="11" s="1"/>
  <c r="BY25" i="11"/>
  <c r="BZ21" i="11" s="1"/>
  <c r="BY365" i="11"/>
  <c r="BZ361" i="11" s="1"/>
  <c r="CB40" i="6"/>
  <c r="CB15" i="16"/>
  <c r="BS17" i="9" s="1"/>
  <c r="BW46" i="19"/>
  <c r="BW47" i="19" s="1"/>
  <c r="BX59" i="19"/>
  <c r="BX60" i="19" s="1"/>
  <c r="BX41" i="19" s="1"/>
  <c r="BX42" i="19" s="1"/>
  <c r="CE22" i="17"/>
  <c r="CD13" i="17"/>
  <c r="CD16" i="17"/>
  <c r="AA24" i="17"/>
  <c r="Z37" i="6"/>
  <c r="H40" i="6"/>
  <c r="H37" i="6" s="1"/>
  <c r="BS18" i="9"/>
  <c r="CC28" i="16"/>
  <c r="CC29" i="16" s="1"/>
  <c r="BY280" i="11"/>
  <c r="BZ276" i="11" s="1"/>
  <c r="BY348" i="11"/>
  <c r="BZ344" i="11" s="1"/>
  <c r="BY161" i="11"/>
  <c r="BZ157" i="11" s="1"/>
  <c r="BY331" i="11"/>
  <c r="BZ327" i="11" s="1"/>
  <c r="BY297" i="11"/>
  <c r="BZ293" i="11" s="1"/>
  <c r="BY314" i="11"/>
  <c r="BZ310" i="11" s="1"/>
  <c r="BY212" i="11"/>
  <c r="BZ208" i="11" s="1"/>
  <c r="BV47" i="6"/>
  <c r="H45" i="22"/>
  <c r="BY72" i="18"/>
  <c r="CA47" i="11"/>
  <c r="Z46" i="11"/>
  <c r="CA387" i="11"/>
  <c r="Z386" i="11"/>
  <c r="CA319" i="11"/>
  <c r="Z318" i="11"/>
  <c r="H318" i="11" s="1"/>
  <c r="BY59" i="11"/>
  <c r="BZ55" i="11" s="1"/>
  <c r="BX93" i="18"/>
  <c r="BY87" i="18"/>
  <c r="BZ124" i="11"/>
  <c r="BZ133" i="11"/>
  <c r="CA129" i="11" s="1"/>
  <c r="E56" i="6"/>
  <c r="E54" i="6"/>
  <c r="BZ362" i="11"/>
  <c r="BZ371" i="11"/>
  <c r="CA367" i="11" s="1"/>
  <c r="BZ226" i="11"/>
  <c r="BY40" i="18"/>
  <c r="BY86" i="18"/>
  <c r="BX16" i="18"/>
  <c r="Y66" i="18"/>
  <c r="CA438" i="11"/>
  <c r="Z437" i="11"/>
  <c r="BY42" i="11"/>
  <c r="BZ38" i="11" s="1"/>
  <c r="BY263" i="11"/>
  <c r="BZ259" i="11" s="1"/>
  <c r="BY79" i="18"/>
  <c r="BY69" i="18"/>
  <c r="BZ243" i="11"/>
  <c r="BZ39" i="11"/>
  <c r="BZ48" i="11"/>
  <c r="CA44" i="11" s="1"/>
  <c r="BZ396" i="11"/>
  <c r="BZ277" i="11"/>
  <c r="BZ286" i="11"/>
  <c r="CA282" i="11" s="1"/>
  <c r="E50" i="7"/>
  <c r="E48" i="7" s="1"/>
  <c r="F16" i="9" s="1"/>
  <c r="N48" i="7"/>
  <c r="O21" i="8"/>
  <c r="AR11" i="8"/>
  <c r="AR51" i="6"/>
  <c r="AR37" i="20"/>
  <c r="AR32" i="20"/>
  <c r="CA302" i="11"/>
  <c r="Z301" i="11"/>
  <c r="H301" i="11" s="1"/>
  <c r="BY70" i="18"/>
  <c r="BW18" i="18"/>
  <c r="BW20" i="7"/>
  <c r="BW18" i="7" s="1"/>
  <c r="BN13" i="9" s="1"/>
  <c r="CA285" i="11"/>
  <c r="Z284" i="11"/>
  <c r="BY92" i="18"/>
  <c r="CA268" i="11"/>
  <c r="Z267" i="11"/>
  <c r="BZ260" i="11"/>
  <c r="BY88" i="18"/>
  <c r="BZ22" i="11"/>
  <c r="BY71" i="18"/>
  <c r="CA336" i="11"/>
  <c r="Z335" i="11"/>
  <c r="BZ209" i="11"/>
  <c r="BZ175" i="11"/>
  <c r="BZ184" i="11"/>
  <c r="CA180" i="11" s="1"/>
  <c r="BZ311" i="11"/>
  <c r="BY59" i="20"/>
  <c r="BZ320" i="11"/>
  <c r="CA316" i="11" s="1"/>
  <c r="BY91" i="18"/>
  <c r="BX13" i="18"/>
  <c r="BX14" i="8"/>
  <c r="Y14" i="8" s="1"/>
  <c r="Y67" i="18"/>
  <c r="CA404" i="11"/>
  <c r="Z403" i="11"/>
  <c r="CA251" i="11"/>
  <c r="Z250" i="11"/>
  <c r="CA370" i="11"/>
  <c r="Z369" i="11"/>
  <c r="H369" i="11" s="1"/>
  <c r="BY82" i="18"/>
  <c r="CA234" i="11"/>
  <c r="Z233" i="11"/>
  <c r="BZ430" i="11"/>
  <c r="CA132" i="11"/>
  <c r="Z131" i="11"/>
  <c r="CA200" i="11"/>
  <c r="Z199" i="11"/>
  <c r="H199" i="11" s="1"/>
  <c r="CA81" i="11"/>
  <c r="Z80" i="11"/>
  <c r="H80" i="11" s="1"/>
  <c r="BY433" i="11"/>
  <c r="BZ429" i="11" s="1"/>
  <c r="BZ345" i="11"/>
  <c r="BZ252" i="11"/>
  <c r="CA248" i="11" s="1"/>
  <c r="BY78" i="18"/>
  <c r="BY399" i="11"/>
  <c r="BZ395" i="11" s="1"/>
  <c r="BY68" i="18"/>
  <c r="BY89" i="18"/>
  <c r="BY83" i="18"/>
  <c r="BY75" i="18"/>
  <c r="BZ158" i="11"/>
  <c r="BZ167" i="11"/>
  <c r="CA163" i="11" s="1"/>
  <c r="BZ379" i="11"/>
  <c r="BZ73" i="11"/>
  <c r="N21" i="19"/>
  <c r="AQ23" i="19"/>
  <c r="BY74" i="18"/>
  <c r="BZ413" i="11"/>
  <c r="BX23" i="7"/>
  <c r="BO12" i="9" s="1"/>
  <c r="Y24" i="7"/>
  <c r="Y23" i="7" s="1"/>
  <c r="BZ328" i="11"/>
  <c r="CA421" i="11"/>
  <c r="Z420" i="11"/>
  <c r="BZ337" i="11"/>
  <c r="CA333" i="11" s="1"/>
  <c r="BY144" i="11"/>
  <c r="BZ140" i="11" s="1"/>
  <c r="BO39" i="9"/>
  <c r="Y15" i="6"/>
  <c r="CA183" i="11"/>
  <c r="Z182" i="11"/>
  <c r="CA64" i="11"/>
  <c r="Z63" i="11"/>
  <c r="BX13" i="6"/>
  <c r="BO34" i="9"/>
  <c r="Y14" i="6"/>
  <c r="BZ141" i="11"/>
  <c r="BZ192" i="11"/>
  <c r="BY76" i="11"/>
  <c r="BZ72" i="11" s="1"/>
  <c r="BY229" i="11"/>
  <c r="BZ225" i="11" s="1"/>
  <c r="BZ405" i="11"/>
  <c r="CA401" i="11" s="1"/>
  <c r="E30" i="7"/>
  <c r="E28" i="7" s="1"/>
  <c r="N28" i="7"/>
  <c r="N33" i="7" s="1"/>
  <c r="BZ269" i="11"/>
  <c r="CA265" i="11" s="1"/>
  <c r="BY14" i="11"/>
  <c r="BY246" i="11"/>
  <c r="BZ242" i="11" s="1"/>
  <c r="BZ116" i="11"/>
  <c r="CA112" i="11" s="1"/>
  <c r="BZ107" i="11"/>
  <c r="BY77" i="18"/>
  <c r="CA115" i="11"/>
  <c r="Z114" i="11"/>
  <c r="CA217" i="11"/>
  <c r="Z216" i="11"/>
  <c r="BY84" i="18"/>
  <c r="BW27" i="18"/>
  <c r="BW45" i="7"/>
  <c r="BW44" i="7" s="1"/>
  <c r="BN15" i="9" s="1"/>
  <c r="CA98" i="11"/>
  <c r="Z97" i="11"/>
  <c r="CA30" i="11"/>
  <c r="Z29" i="11"/>
  <c r="BY85" i="18"/>
  <c r="BY90" i="18"/>
  <c r="CA166" i="11"/>
  <c r="Z165" i="11"/>
  <c r="BY93" i="11"/>
  <c r="BZ89" i="11" s="1"/>
  <c r="BY127" i="11"/>
  <c r="BZ123" i="11" s="1"/>
  <c r="CA353" i="11"/>
  <c r="Z352" i="11"/>
  <c r="CA149" i="11"/>
  <c r="Z148" i="11"/>
  <c r="BP70" i="20"/>
  <c r="BP69" i="20"/>
  <c r="BP68" i="20"/>
  <c r="BZ294" i="11"/>
  <c r="V73" i="20"/>
  <c r="V72" i="20"/>
  <c r="W54" i="20"/>
  <c r="BY195" i="11"/>
  <c r="BZ191" i="11" s="1"/>
  <c r="BY80" i="18"/>
  <c r="BZ388" i="11"/>
  <c r="CA384" i="11" s="1"/>
  <c r="BY73" i="18"/>
  <c r="BY76" i="18"/>
  <c r="AH14" i="9"/>
  <c r="AH11" i="9" s="1"/>
  <c r="AH19" i="9" s="1"/>
  <c r="AA14" i="22" s="1"/>
  <c r="AQ33" i="7"/>
  <c r="BY416" i="11"/>
  <c r="BZ412" i="11" s="1"/>
  <c r="BZ56" i="11"/>
  <c r="BY81" i="18"/>
  <c r="BY110" i="11"/>
  <c r="BZ106" i="11" s="1"/>
  <c r="BZ90" i="11"/>
  <c r="BY15" i="11"/>
  <c r="BZ150" i="11"/>
  <c r="CA146" i="11" s="1"/>
  <c r="BW43" i="6" l="1"/>
  <c r="W46" i="22" s="1"/>
  <c r="BW29" i="6"/>
  <c r="BX45" i="19"/>
  <c r="BX46" i="19" s="1"/>
  <c r="BX33" i="8" s="1"/>
  <c r="BY39" i="19"/>
  <c r="AA13" i="17"/>
  <c r="CD12" i="7"/>
  <c r="CC18" i="16"/>
  <c r="CE24" i="17"/>
  <c r="CE25" i="17"/>
  <c r="CC14" i="16"/>
  <c r="CC13" i="7" s="1"/>
  <c r="CD26" i="16"/>
  <c r="BX32" i="8"/>
  <c r="Y32" i="8" s="1"/>
  <c r="Y41" i="19"/>
  <c r="BX44" i="19"/>
  <c r="BW40" i="7"/>
  <c r="BW33" i="8"/>
  <c r="AA25" i="17"/>
  <c r="AB22" i="17" s="1"/>
  <c r="CD14" i="17"/>
  <c r="AA14" i="17" s="1"/>
  <c r="CD35" i="6"/>
  <c r="AA16" i="17"/>
  <c r="BS50" i="9"/>
  <c r="BS41" i="9" s="1"/>
  <c r="AC51" i="22" s="1"/>
  <c r="CB37" i="6"/>
  <c r="S51" i="22" s="1"/>
  <c r="BO33" i="9"/>
  <c r="AB47" i="22" s="1"/>
  <c r="BX17" i="6"/>
  <c r="BX18" i="6" s="1"/>
  <c r="P47" i="22"/>
  <c r="BZ41" i="11"/>
  <c r="BZ40" i="11"/>
  <c r="BZ42" i="18"/>
  <c r="CA317" i="11"/>
  <c r="CA320" i="11" s="1"/>
  <c r="CB316" i="11" s="1"/>
  <c r="Z319" i="11"/>
  <c r="CA266" i="11"/>
  <c r="CA269" i="11" s="1"/>
  <c r="CB265" i="11" s="1"/>
  <c r="Z268" i="11"/>
  <c r="BZ296" i="11"/>
  <c r="BZ57" i="18"/>
  <c r="BZ295" i="11"/>
  <c r="CA28" i="11"/>
  <c r="Z30" i="11"/>
  <c r="E21" i="19"/>
  <c r="E23" i="19" s="1"/>
  <c r="F20" i="19" s="1"/>
  <c r="N23" i="19"/>
  <c r="O20" i="19" s="1"/>
  <c r="BZ60" i="18"/>
  <c r="BZ346" i="11"/>
  <c r="BZ347" i="11"/>
  <c r="CA402" i="11"/>
  <c r="CA405" i="11" s="1"/>
  <c r="CB401" i="11" s="1"/>
  <c r="Z404" i="11"/>
  <c r="BZ52" i="18"/>
  <c r="BZ211" i="11"/>
  <c r="BZ210" i="11"/>
  <c r="CA300" i="11"/>
  <c r="Z302" i="11"/>
  <c r="BY67" i="18"/>
  <c r="E57" i="6"/>
  <c r="F53" i="5" s="1"/>
  <c r="F14" i="5"/>
  <c r="F31" i="5" s="1"/>
  <c r="CA385" i="11"/>
  <c r="CA388" i="11" s="1"/>
  <c r="CB384" i="11" s="1"/>
  <c r="Z387" i="11"/>
  <c r="CA62" i="11"/>
  <c r="Z64" i="11"/>
  <c r="H64" i="11" s="1"/>
  <c r="CA419" i="11"/>
  <c r="Z421" i="11"/>
  <c r="CA232" i="11"/>
  <c r="Z234" i="11"/>
  <c r="BZ278" i="11"/>
  <c r="BZ56" i="18"/>
  <c r="BZ279" i="11"/>
  <c r="BZ245" i="11"/>
  <c r="BZ244" i="11"/>
  <c r="BZ54" i="18"/>
  <c r="CA436" i="11"/>
  <c r="Z438" i="11"/>
  <c r="CA351" i="11"/>
  <c r="Z353" i="11"/>
  <c r="CA215" i="11"/>
  <c r="Z217" i="11"/>
  <c r="H217" i="11" s="1"/>
  <c r="BZ414" i="11"/>
  <c r="BZ415" i="11"/>
  <c r="BZ64" i="18"/>
  <c r="BZ159" i="11"/>
  <c r="BZ49" i="18"/>
  <c r="BZ160" i="11"/>
  <c r="BZ431" i="11"/>
  <c r="BZ65" i="18"/>
  <c r="BZ432" i="11"/>
  <c r="BN8" i="9"/>
  <c r="BN9" i="9" s="1"/>
  <c r="BN10" i="9" s="1"/>
  <c r="BY58" i="20"/>
  <c r="BY66" i="18"/>
  <c r="CA334" i="11"/>
  <c r="CA337" i="11" s="1"/>
  <c r="CB333" i="11" s="1"/>
  <c r="Z336" i="11"/>
  <c r="AR38" i="20"/>
  <c r="AR39" i="20" s="1"/>
  <c r="BX19" i="18"/>
  <c r="BX28" i="18"/>
  <c r="BY39" i="18"/>
  <c r="CA45" i="11"/>
  <c r="CA48" i="11" s="1"/>
  <c r="CB44" i="11" s="1"/>
  <c r="Z47" i="11"/>
  <c r="BY14" i="6"/>
  <c r="BZ57" i="11"/>
  <c r="BZ58" i="11"/>
  <c r="BZ43" i="18"/>
  <c r="BP67" i="20"/>
  <c r="CA164" i="11"/>
  <c r="CA167" i="11" s="1"/>
  <c r="CB163" i="11" s="1"/>
  <c r="Z166" i="11"/>
  <c r="CA96" i="11"/>
  <c r="Z98" i="11"/>
  <c r="H98" i="11" s="1"/>
  <c r="CA113" i="11"/>
  <c r="CA116" i="11" s="1"/>
  <c r="CB112" i="11" s="1"/>
  <c r="Z115" i="11"/>
  <c r="CA181" i="11"/>
  <c r="Z183" i="11"/>
  <c r="H183" i="11" s="1"/>
  <c r="BZ59" i="18"/>
  <c r="BZ330" i="11"/>
  <c r="BZ329" i="11"/>
  <c r="BZ44" i="18"/>
  <c r="BZ74" i="11"/>
  <c r="BZ75" i="11"/>
  <c r="CA79" i="11"/>
  <c r="Z81" i="11"/>
  <c r="H81" i="11" s="1"/>
  <c r="Y93" i="18"/>
  <c r="Z39" i="18" s="1"/>
  <c r="CA283" i="11"/>
  <c r="CA286" i="11" s="1"/>
  <c r="CB282" i="11" s="1"/>
  <c r="Z285" i="11"/>
  <c r="BZ53" i="18"/>
  <c r="BZ228" i="11"/>
  <c r="BZ227" i="11"/>
  <c r="BZ47" i="18"/>
  <c r="BZ125" i="11"/>
  <c r="BZ126" i="11"/>
  <c r="BZ23" i="11"/>
  <c r="BZ24" i="11"/>
  <c r="BZ41" i="18"/>
  <c r="BZ13" i="11"/>
  <c r="BZ51" i="18"/>
  <c r="BZ193" i="11"/>
  <c r="BZ194" i="11"/>
  <c r="BZ58" i="18"/>
  <c r="BZ313" i="11"/>
  <c r="BZ312" i="11"/>
  <c r="AR70" i="19"/>
  <c r="BZ63" i="18"/>
  <c r="BZ398" i="11"/>
  <c r="BZ397" i="11"/>
  <c r="BY16" i="11"/>
  <c r="BY24" i="7" s="1"/>
  <c r="BY23" i="7" s="1"/>
  <c r="BP12" i="9" s="1"/>
  <c r="BY15" i="6"/>
  <c r="F14" i="9"/>
  <c r="F11" i="9" s="1"/>
  <c r="E33" i="7"/>
  <c r="CA198" i="11"/>
  <c r="Z200" i="11"/>
  <c r="CA368" i="11"/>
  <c r="CA371" i="11" s="1"/>
  <c r="CB367" i="11" s="1"/>
  <c r="Z370" i="11"/>
  <c r="BX13" i="8"/>
  <c r="Y13" i="8" s="1"/>
  <c r="Y13" i="18"/>
  <c r="O11" i="8"/>
  <c r="BZ50" i="18"/>
  <c r="BZ176" i="11"/>
  <c r="BZ177" i="11"/>
  <c r="AR20" i="19"/>
  <c r="AQ37" i="7"/>
  <c r="AH26" i="9"/>
  <c r="AH28" i="9" s="1"/>
  <c r="AH29" i="9" s="1"/>
  <c r="AH20" i="9"/>
  <c r="BZ48" i="18"/>
  <c r="BZ143" i="11"/>
  <c r="BZ142" i="11"/>
  <c r="BZ381" i="11"/>
  <c r="BZ62" i="18"/>
  <c r="BZ380" i="11"/>
  <c r="BZ261" i="11"/>
  <c r="BZ55" i="18"/>
  <c r="BZ262" i="11"/>
  <c r="BZ91" i="11"/>
  <c r="BZ45" i="18"/>
  <c r="BZ92" i="11"/>
  <c r="CA147" i="11"/>
  <c r="Z149" i="11"/>
  <c r="BZ46" i="18"/>
  <c r="BZ109" i="11"/>
  <c r="BZ108" i="11"/>
  <c r="Y13" i="6"/>
  <c r="Y17" i="6" s="1"/>
  <c r="CA130" i="11"/>
  <c r="CA133" i="11" s="1"/>
  <c r="CB129" i="11" s="1"/>
  <c r="Z132" i="11"/>
  <c r="CA249" i="11"/>
  <c r="Z251" i="11"/>
  <c r="Y16" i="18"/>
  <c r="BZ363" i="11"/>
  <c r="BZ61" i="18"/>
  <c r="BZ364" i="11"/>
  <c r="CB386" i="11"/>
  <c r="CB131" i="11"/>
  <c r="CB165" i="11"/>
  <c r="CB437" i="11"/>
  <c r="CB318" i="11"/>
  <c r="CB403" i="11"/>
  <c r="CB46" i="11"/>
  <c r="CB114" i="11"/>
  <c r="CB250" i="11"/>
  <c r="CB420" i="11"/>
  <c r="CB97" i="11"/>
  <c r="CB335" i="11"/>
  <c r="CB29" i="11"/>
  <c r="CB267" i="11"/>
  <c r="CB301" i="11"/>
  <c r="CB148" i="11"/>
  <c r="CB284" i="11"/>
  <c r="CB216" i="11"/>
  <c r="CB63" i="11"/>
  <c r="CB369" i="11"/>
  <c r="CB182" i="11"/>
  <c r="CB233" i="11"/>
  <c r="CB352" i="11"/>
  <c r="CB199" i="11"/>
  <c r="CB80" i="11"/>
  <c r="BX47" i="19" l="1"/>
  <c r="BY44" i="19" s="1"/>
  <c r="Y45" i="19"/>
  <c r="Y47" i="19" s="1"/>
  <c r="Z44" i="19" s="1"/>
  <c r="Y46" i="19"/>
  <c r="Y33" i="8"/>
  <c r="BW44" i="6"/>
  <c r="BW46" i="6"/>
  <c r="H46" i="22" s="1"/>
  <c r="BZ212" i="11"/>
  <c r="CA208" i="11" s="1"/>
  <c r="BZ263" i="11"/>
  <c r="CA259" i="11" s="1"/>
  <c r="BX28" i="6"/>
  <c r="J47" i="22" s="1"/>
  <c r="CD28" i="16"/>
  <c r="CD29" i="16" s="1"/>
  <c r="CF22" i="17"/>
  <c r="CE13" i="17"/>
  <c r="CE12" i="7" s="1"/>
  <c r="CE16" i="17"/>
  <c r="CC40" i="6"/>
  <c r="CC15" i="16"/>
  <c r="BT17" i="9" s="1"/>
  <c r="CD31" i="6"/>
  <c r="R53" i="22" s="1"/>
  <c r="AA35" i="6"/>
  <c r="Y42" i="19"/>
  <c r="Z39" i="19" s="1"/>
  <c r="AA12" i="7"/>
  <c r="BX40" i="7"/>
  <c r="Y40" i="7" s="1"/>
  <c r="BY59" i="19"/>
  <c r="BY60" i="19" s="1"/>
  <c r="BY41" i="19" s="1"/>
  <c r="BY42" i="19" s="1"/>
  <c r="BY45" i="19"/>
  <c r="BZ59" i="11"/>
  <c r="CA55" i="11" s="1"/>
  <c r="BZ331" i="11"/>
  <c r="CA327" i="11" s="1"/>
  <c r="BZ348" i="11"/>
  <c r="CA344" i="11" s="1"/>
  <c r="BZ25" i="11"/>
  <c r="CA21" i="11" s="1"/>
  <c r="BZ416" i="11"/>
  <c r="CA412" i="11" s="1"/>
  <c r="BZ127" i="11"/>
  <c r="CA123" i="11" s="1"/>
  <c r="BY93" i="18"/>
  <c r="BY28" i="18" s="1"/>
  <c r="AR24" i="20"/>
  <c r="AS36" i="20"/>
  <c r="CB404" i="11"/>
  <c r="AH21" i="9"/>
  <c r="CB81" i="11"/>
  <c r="CB302" i="11"/>
  <c r="CB319" i="11"/>
  <c r="CA243" i="11"/>
  <c r="Z249" i="11"/>
  <c r="BP39" i="9"/>
  <c r="BZ314" i="11"/>
  <c r="CA310" i="11" s="1"/>
  <c r="BZ74" i="18"/>
  <c r="BZ86" i="18"/>
  <c r="BP71" i="20"/>
  <c r="BP24" i="8"/>
  <c r="CA39" i="11"/>
  <c r="Z45" i="11"/>
  <c r="BZ92" i="18"/>
  <c r="CA430" i="11"/>
  <c r="CA439" i="11"/>
  <c r="CB435" i="11" s="1"/>
  <c r="Z436" i="11"/>
  <c r="CA56" i="11"/>
  <c r="CA65" i="11"/>
  <c r="CB61" i="11" s="1"/>
  <c r="Z62" i="11"/>
  <c r="CA396" i="11"/>
  <c r="Z402" i="11"/>
  <c r="CA22" i="11"/>
  <c r="Z28" i="11"/>
  <c r="CA31" i="11"/>
  <c r="CB27" i="11" s="1"/>
  <c r="BZ81" i="18"/>
  <c r="CA226" i="11"/>
  <c r="CA235" i="11"/>
  <c r="CB231" i="11" s="1"/>
  <c r="Z232" i="11"/>
  <c r="CA294" i="11"/>
  <c r="Z300" i="11"/>
  <c r="CA303" i="11"/>
  <c r="CB299" i="11" s="1"/>
  <c r="CA311" i="11"/>
  <c r="Z317" i="11"/>
  <c r="CB200" i="11"/>
  <c r="CA192" i="11"/>
  <c r="CA201" i="11"/>
  <c r="CB197" i="11" s="1"/>
  <c r="Z198" i="11"/>
  <c r="CB353" i="11"/>
  <c r="CB166" i="11"/>
  <c r="CB234" i="11"/>
  <c r="CB132" i="11"/>
  <c r="BZ88" i="18"/>
  <c r="F18" i="5"/>
  <c r="BZ68" i="18"/>
  <c r="BZ40" i="18"/>
  <c r="BZ80" i="18"/>
  <c r="Y19" i="18"/>
  <c r="Y18" i="18" s="1"/>
  <c r="BX18" i="18"/>
  <c r="BX20" i="7"/>
  <c r="CA209" i="11"/>
  <c r="CA218" i="11"/>
  <c r="CB214" i="11" s="1"/>
  <c r="Z215" i="11"/>
  <c r="BZ433" i="11"/>
  <c r="CA429" i="11" s="1"/>
  <c r="CA252" i="11"/>
  <c r="CB248" i="11" s="1"/>
  <c r="BZ297" i="11"/>
  <c r="CA293" i="11" s="1"/>
  <c r="BZ59" i="20"/>
  <c r="BZ70" i="18"/>
  <c r="CB98" i="11"/>
  <c r="BZ365" i="11"/>
  <c r="CA361" i="11" s="1"/>
  <c r="BZ15" i="11"/>
  <c r="BZ76" i="18"/>
  <c r="BZ87" i="18"/>
  <c r="BZ84" i="18"/>
  <c r="BZ69" i="18"/>
  <c r="CB268" i="11"/>
  <c r="CA73" i="11"/>
  <c r="CA82" i="11"/>
  <c r="CB78" i="11" s="1"/>
  <c r="Z79" i="11"/>
  <c r="CB183" i="11"/>
  <c r="CB387" i="11"/>
  <c r="CB421" i="11"/>
  <c r="CA141" i="11"/>
  <c r="Z147" i="11"/>
  <c r="BZ14" i="11"/>
  <c r="CA107" i="11"/>
  <c r="Z113" i="11"/>
  <c r="CA150" i="11"/>
  <c r="CB146" i="11" s="1"/>
  <c r="CA345" i="11"/>
  <c r="CA354" i="11"/>
  <c r="CB350" i="11" s="1"/>
  <c r="Z351" i="11"/>
  <c r="CA379" i="11"/>
  <c r="Z385" i="11"/>
  <c r="BZ42" i="11"/>
  <c r="CA38" i="11" s="1"/>
  <c r="BZ73" i="18"/>
  <c r="BZ382" i="11"/>
  <c r="CA378" i="11" s="1"/>
  <c r="BZ89" i="18"/>
  <c r="CB336" i="11"/>
  <c r="BZ90" i="18"/>
  <c r="BZ110" i="11"/>
  <c r="CA106" i="11" s="1"/>
  <c r="CA277" i="11"/>
  <c r="Z283" i="11"/>
  <c r="BZ71" i="18"/>
  <c r="BZ76" i="11"/>
  <c r="CA72" i="11" s="1"/>
  <c r="AR33" i="20"/>
  <c r="BZ399" i="11"/>
  <c r="CA395" i="11" s="1"/>
  <c r="BZ85" i="18"/>
  <c r="BX27" i="18"/>
  <c r="Y28" i="18"/>
  <c r="Y27" i="18" s="1"/>
  <c r="BX45" i="7"/>
  <c r="CB64" i="11"/>
  <c r="CB217" i="11"/>
  <c r="Y18" i="6"/>
  <c r="Y28" i="6"/>
  <c r="BZ93" i="11"/>
  <c r="CA89" i="11" s="1"/>
  <c r="BZ75" i="18"/>
  <c r="BZ144" i="11"/>
  <c r="CA140" i="11" s="1"/>
  <c r="BZ195" i="11"/>
  <c r="CA191" i="11" s="1"/>
  <c r="AR72" i="19"/>
  <c r="AR28" i="19" s="1"/>
  <c r="AR73" i="19"/>
  <c r="AR29" i="19" s="1"/>
  <c r="BZ78" i="18"/>
  <c r="CA90" i="11"/>
  <c r="Z96" i="11"/>
  <c r="CA99" i="11"/>
  <c r="CB95" i="11" s="1"/>
  <c r="BZ91" i="18"/>
  <c r="BZ83" i="18"/>
  <c r="BZ79" i="18"/>
  <c r="BZ229" i="11"/>
  <c r="CA225" i="11" s="1"/>
  <c r="CB30" i="11"/>
  <c r="CA124" i="11"/>
  <c r="Z130" i="11"/>
  <c r="CA175" i="11"/>
  <c r="Z181" i="11"/>
  <c r="CB370" i="11"/>
  <c r="CB251" i="11"/>
  <c r="BZ82" i="18"/>
  <c r="BZ77" i="18"/>
  <c r="CB115" i="11"/>
  <c r="CB285" i="11"/>
  <c r="CB47" i="11"/>
  <c r="BZ72" i="18"/>
  <c r="CA184" i="11"/>
  <c r="CB180" i="11" s="1"/>
  <c r="BP34" i="9"/>
  <c r="BY13" i="6"/>
  <c r="BY16" i="18"/>
  <c r="BZ280" i="11"/>
  <c r="CA276" i="11" s="1"/>
  <c r="CA413" i="11"/>
  <c r="CA422" i="11"/>
  <c r="CB418" i="11" s="1"/>
  <c r="Z419" i="11"/>
  <c r="BZ246" i="11"/>
  <c r="CA242" i="11" s="1"/>
  <c r="CA260" i="11"/>
  <c r="Z266" i="11"/>
  <c r="BZ161" i="11"/>
  <c r="CA157" i="11" s="1"/>
  <c r="CB438" i="11"/>
  <c r="AQ54" i="7"/>
  <c r="N37" i="7"/>
  <c r="CB149" i="11"/>
  <c r="CA362" i="11"/>
  <c r="Z368" i="11"/>
  <c r="CA158" i="11"/>
  <c r="Z164" i="11"/>
  <c r="CA328" i="11"/>
  <c r="Z334" i="11"/>
  <c r="BY13" i="18"/>
  <c r="BY14" i="8"/>
  <c r="BZ178" i="11"/>
  <c r="CA174" i="11" s="1"/>
  <c r="BW47" i="6" l="1"/>
  <c r="BP33" i="9"/>
  <c r="AB48" i="22" s="1"/>
  <c r="BX29" i="6"/>
  <c r="BX43" i="6"/>
  <c r="W47" i="22" s="1"/>
  <c r="BZ39" i="19"/>
  <c r="BY32" i="8"/>
  <c r="AA31" i="6"/>
  <c r="CE35" i="6"/>
  <c r="CE14" i="17"/>
  <c r="BY46" i="19"/>
  <c r="BY47" i="19" s="1"/>
  <c r="BZ44" i="19" s="1"/>
  <c r="CF24" i="17"/>
  <c r="CF25" i="17" s="1"/>
  <c r="BT18" i="9"/>
  <c r="BT50" i="9"/>
  <c r="BT41" i="9" s="1"/>
  <c r="AC52" i="22" s="1"/>
  <c r="CC37" i="6"/>
  <c r="S52" i="22" s="1"/>
  <c r="CD14" i="16"/>
  <c r="CE26" i="16"/>
  <c r="CD18" i="16"/>
  <c r="AA28" i="16"/>
  <c r="BY19" i="18"/>
  <c r="BY18" i="18" s="1"/>
  <c r="BY17" i="6"/>
  <c r="BY18" i="6" s="1"/>
  <c r="P48" i="22"/>
  <c r="BZ39" i="18"/>
  <c r="CB198" i="11"/>
  <c r="CB201" i="11" s="1"/>
  <c r="CC197" i="11" s="1"/>
  <c r="CA432" i="11"/>
  <c r="Z432" i="11" s="1"/>
  <c r="CA65" i="18"/>
  <c r="CA431" i="11"/>
  <c r="Z430" i="11"/>
  <c r="CA52" i="18"/>
  <c r="CA211" i="11"/>
  <c r="Z211" i="11" s="1"/>
  <c r="CA210" i="11"/>
  <c r="Z210" i="11" s="1"/>
  <c r="Z209" i="11"/>
  <c r="H28" i="11"/>
  <c r="Z31" i="11"/>
  <c r="AA27" i="11" s="1"/>
  <c r="H249" i="11"/>
  <c r="Z252" i="11"/>
  <c r="AA248" i="11" s="1"/>
  <c r="CB436" i="11"/>
  <c r="CB215" i="11"/>
  <c r="CA363" i="11"/>
  <c r="CA61" i="18"/>
  <c r="CA364" i="11"/>
  <c r="Z364" i="11" s="1"/>
  <c r="Z362" i="11"/>
  <c r="CA126" i="11"/>
  <c r="Z126" i="11" s="1"/>
  <c r="CA125" i="11"/>
  <c r="Z125" i="11" s="1"/>
  <c r="CA47" i="18"/>
  <c r="Z124" i="11"/>
  <c r="CA278" i="11"/>
  <c r="CA56" i="18"/>
  <c r="CA279" i="11"/>
  <c r="Z279" i="11" s="1"/>
  <c r="Z277" i="11"/>
  <c r="H79" i="11"/>
  <c r="Z82" i="11"/>
  <c r="AA78" i="11" s="1"/>
  <c r="CA58" i="18"/>
  <c r="CA313" i="11"/>
  <c r="Z313" i="11" s="1"/>
  <c r="CA312" i="11"/>
  <c r="Z311" i="11"/>
  <c r="CA41" i="18"/>
  <c r="CA13" i="11"/>
  <c r="CA24" i="11"/>
  <c r="CA23" i="11"/>
  <c r="Z22" i="11"/>
  <c r="CA245" i="11"/>
  <c r="Z245" i="11" s="1"/>
  <c r="CA54" i="18"/>
  <c r="CA244" i="11"/>
  <c r="Z244" i="11" s="1"/>
  <c r="Z243" i="11"/>
  <c r="Z254" i="11" s="1"/>
  <c r="H283" i="11"/>
  <c r="Z286" i="11"/>
  <c r="AA282" i="11" s="1"/>
  <c r="H96" i="11"/>
  <c r="Z99" i="11"/>
  <c r="AA95" i="11" s="1"/>
  <c r="H113" i="11"/>
  <c r="Z116" i="11"/>
  <c r="AA112" i="11" s="1"/>
  <c r="H147" i="11"/>
  <c r="Z150" i="11"/>
  <c r="AA146" i="11" s="1"/>
  <c r="Y20" i="7"/>
  <c r="Y18" i="7" s="1"/>
  <c r="BX18" i="7"/>
  <c r="BO13" i="9" s="1"/>
  <c r="CB164" i="11"/>
  <c r="H402" i="11"/>
  <c r="Z405" i="11"/>
  <c r="AA401" i="11" s="1"/>
  <c r="CB402" i="11"/>
  <c r="H317" i="11"/>
  <c r="Z320" i="11"/>
  <c r="AA316" i="11" s="1"/>
  <c r="BY13" i="8"/>
  <c r="CB28" i="11"/>
  <c r="CA91" i="11"/>
  <c r="CA45" i="18"/>
  <c r="CA92" i="11"/>
  <c r="Z92" i="11" s="1"/>
  <c r="Z90" i="11"/>
  <c r="CB62" i="11"/>
  <c r="CB65" i="11" s="1"/>
  <c r="CC61" i="11" s="1"/>
  <c r="CA109" i="11"/>
  <c r="Z109" i="11" s="1"/>
  <c r="CA46" i="18"/>
  <c r="CA108" i="11"/>
  <c r="Z108" i="11" s="1"/>
  <c r="Z107" i="11"/>
  <c r="CA48" i="18"/>
  <c r="CA143" i="11"/>
  <c r="Z143" i="11" s="1"/>
  <c r="CA142" i="11"/>
  <c r="Z142" i="11" s="1"/>
  <c r="Z141" i="11"/>
  <c r="Z152" i="11" s="1"/>
  <c r="CA44" i="18"/>
  <c r="CA75" i="11"/>
  <c r="Z75" i="11" s="1"/>
  <c r="CA74" i="11"/>
  <c r="Z74" i="11" s="1"/>
  <c r="Z73" i="11"/>
  <c r="F46" i="5"/>
  <c r="CA63" i="18"/>
  <c r="CA398" i="11"/>
  <c r="Z398" i="11" s="1"/>
  <c r="CA397" i="11"/>
  <c r="Z396" i="11"/>
  <c r="CB317" i="11"/>
  <c r="H334" i="11"/>
  <c r="Z337" i="11"/>
  <c r="AA333" i="11" s="1"/>
  <c r="CB147" i="11"/>
  <c r="CB150" i="11" s="1"/>
  <c r="CC146" i="11" s="1"/>
  <c r="CB45" i="11"/>
  <c r="CB249" i="11"/>
  <c r="CB252" i="11" s="1"/>
  <c r="CC248" i="11" s="1"/>
  <c r="Y45" i="7"/>
  <c r="Y44" i="7" s="1"/>
  <c r="BX44" i="7"/>
  <c r="BO15" i="9" s="1"/>
  <c r="H385" i="11"/>
  <c r="Z388" i="11"/>
  <c r="AA384" i="11" s="1"/>
  <c r="CB351" i="11"/>
  <c r="CB354" i="11" s="1"/>
  <c r="CC350" i="11" s="1"/>
  <c r="H300" i="11"/>
  <c r="Z303" i="11"/>
  <c r="AA299" i="11" s="1"/>
  <c r="H62" i="11"/>
  <c r="Z65" i="11"/>
  <c r="AA61" i="11" s="1"/>
  <c r="H45" i="11"/>
  <c r="Z48" i="11"/>
  <c r="AA44" i="11" s="1"/>
  <c r="H368" i="11"/>
  <c r="Z371" i="11"/>
  <c r="AA367" i="11" s="1"/>
  <c r="H266" i="11"/>
  <c r="Z269" i="11"/>
  <c r="AA265" i="11" s="1"/>
  <c r="CA55" i="18"/>
  <c r="CA262" i="11"/>
  <c r="Z262" i="11" s="1"/>
  <c r="CA261" i="11"/>
  <c r="Z260" i="11"/>
  <c r="CA330" i="11"/>
  <c r="Z330" i="11" s="1"/>
  <c r="CA329" i="11"/>
  <c r="Z329" i="11" s="1"/>
  <c r="CA59" i="18"/>
  <c r="Z328" i="11"/>
  <c r="N54" i="7"/>
  <c r="E37" i="7"/>
  <c r="H419" i="11"/>
  <c r="Z422" i="11"/>
  <c r="AA418" i="11" s="1"/>
  <c r="CA380" i="11"/>
  <c r="Z380" i="11" s="1"/>
  <c r="CA381" i="11"/>
  <c r="Z381" i="11" s="1"/>
  <c r="CA62" i="18"/>
  <c r="Z379" i="11"/>
  <c r="CB419" i="11"/>
  <c r="CB422" i="11" s="1"/>
  <c r="CC418" i="11" s="1"/>
  <c r="CB266" i="11"/>
  <c r="H198" i="11"/>
  <c r="Z201" i="11"/>
  <c r="AA197" i="11" s="1"/>
  <c r="CA57" i="18"/>
  <c r="CA295" i="11"/>
  <c r="Z295" i="11" s="1"/>
  <c r="CA296" i="11"/>
  <c r="Z296" i="11" s="1"/>
  <c r="Z294" i="11"/>
  <c r="CA40" i="11"/>
  <c r="Z40" i="11" s="1"/>
  <c r="CA42" i="18"/>
  <c r="CA41" i="11"/>
  <c r="Z41" i="11" s="1"/>
  <c r="Z39" i="11"/>
  <c r="CB300" i="11"/>
  <c r="CB303" i="11" s="1"/>
  <c r="CC299" i="11" s="1"/>
  <c r="AR53" i="6"/>
  <c r="T15" i="22" s="1"/>
  <c r="AR29" i="20"/>
  <c r="CA346" i="11"/>
  <c r="Z346" i="11" s="1"/>
  <c r="CA60" i="18"/>
  <c r="CA347" i="11"/>
  <c r="Z347" i="11" s="1"/>
  <c r="Z345" i="11"/>
  <c r="H130" i="11"/>
  <c r="Z133" i="11"/>
  <c r="AA129" i="11" s="1"/>
  <c r="CB232" i="11"/>
  <c r="CB235" i="11" s="1"/>
  <c r="CC231" i="11" s="1"/>
  <c r="AQ55" i="7"/>
  <c r="AQ56" i="7"/>
  <c r="CB368" i="11"/>
  <c r="BZ14" i="6"/>
  <c r="CB96" i="11"/>
  <c r="CB99" i="11" s="1"/>
  <c r="CC95" i="11" s="1"/>
  <c r="H232" i="11"/>
  <c r="Z235" i="11"/>
  <c r="AA231" i="11" s="1"/>
  <c r="CA57" i="11"/>
  <c r="CA58" i="11"/>
  <c r="Z58" i="11" s="1"/>
  <c r="CA43" i="18"/>
  <c r="Z56" i="11"/>
  <c r="Z67" i="11" s="1"/>
  <c r="CB181" i="11"/>
  <c r="CB184" i="11" s="1"/>
  <c r="CC180" i="11" s="1"/>
  <c r="BZ58" i="20"/>
  <c r="BZ66" i="18"/>
  <c r="H164" i="11"/>
  <c r="Z167" i="11"/>
  <c r="AA163" i="11" s="1"/>
  <c r="CB283" i="11"/>
  <c r="Y29" i="6"/>
  <c r="Y43" i="6"/>
  <c r="AR34" i="20"/>
  <c r="AS31" i="20" s="1"/>
  <c r="CA160" i="11"/>
  <c r="Z160" i="11" s="1"/>
  <c r="CA159" i="11"/>
  <c r="CA49" i="18"/>
  <c r="Z158" i="11"/>
  <c r="CA64" i="18"/>
  <c r="CA414" i="11"/>
  <c r="Z414" i="11" s="1"/>
  <c r="CA415" i="11"/>
  <c r="Z415" i="11" s="1"/>
  <c r="Z413" i="11"/>
  <c r="H181" i="11"/>
  <c r="Z184" i="11"/>
  <c r="AA180" i="11" s="1"/>
  <c r="AR34" i="8"/>
  <c r="AR30" i="19"/>
  <c r="CB334" i="11"/>
  <c r="H351" i="11"/>
  <c r="Z354" i="11"/>
  <c r="AA350" i="11" s="1"/>
  <c r="CA51" i="18"/>
  <c r="CA194" i="11"/>
  <c r="Z194" i="11" s="1"/>
  <c r="CA193" i="11"/>
  <c r="Z193" i="11" s="1"/>
  <c r="Z192" i="11"/>
  <c r="BY27" i="18"/>
  <c r="BY45" i="7"/>
  <c r="BY44" i="7" s="1"/>
  <c r="H436" i="11"/>
  <c r="Z439" i="11"/>
  <c r="AA435" i="11" s="1"/>
  <c r="CB79" i="11"/>
  <c r="CB82" i="11" s="1"/>
  <c r="CC78" i="11" s="1"/>
  <c r="CB113" i="11"/>
  <c r="CA50" i="18"/>
  <c r="CA176" i="11"/>
  <c r="Z176" i="11" s="1"/>
  <c r="CA177" i="11"/>
  <c r="Z175" i="11"/>
  <c r="Z186" i="11" s="1"/>
  <c r="BZ16" i="11"/>
  <c r="BZ24" i="7" s="1"/>
  <c r="BZ23" i="7" s="1"/>
  <c r="BQ12" i="9" s="1"/>
  <c r="CB385" i="11"/>
  <c r="BZ15" i="6"/>
  <c r="H215" i="11"/>
  <c r="Z218" i="11"/>
  <c r="AA214" i="11" s="1"/>
  <c r="BZ67" i="18"/>
  <c r="CB130" i="11"/>
  <c r="Z226" i="11"/>
  <c r="Z237" i="11" s="1"/>
  <c r="CA227" i="11"/>
  <c r="Z227" i="11" s="1"/>
  <c r="CA53" i="18"/>
  <c r="CA228" i="11"/>
  <c r="Z228" i="11" s="1"/>
  <c r="CB439" i="11"/>
  <c r="CC435" i="11" s="1"/>
  <c r="BQ54" i="20"/>
  <c r="BQ68" i="20" s="1"/>
  <c r="BQ67" i="20" s="1"/>
  <c r="BP73" i="20"/>
  <c r="BP51" i="7" s="1"/>
  <c r="BP72" i="20"/>
  <c r="BP31" i="7" s="1"/>
  <c r="CC80" i="11"/>
  <c r="CC165" i="11"/>
  <c r="CC369" i="11"/>
  <c r="CC386" i="11"/>
  <c r="CC182" i="11"/>
  <c r="CC199" i="11"/>
  <c r="CC29" i="11"/>
  <c r="CC148" i="11"/>
  <c r="CC63" i="11"/>
  <c r="CC46" i="11"/>
  <c r="CC267" i="11"/>
  <c r="CC216" i="11"/>
  <c r="CC335" i="11"/>
  <c r="CC284" i="11"/>
  <c r="CC403" i="11"/>
  <c r="CC233" i="11"/>
  <c r="CC97" i="11"/>
  <c r="CC114" i="11"/>
  <c r="CC301" i="11"/>
  <c r="CC250" i="11"/>
  <c r="CC352" i="11"/>
  <c r="CC437" i="11"/>
  <c r="CC131" i="11"/>
  <c r="CC420" i="11"/>
  <c r="CC318" i="11"/>
  <c r="BX44" i="6" l="1"/>
  <c r="BY20" i="7"/>
  <c r="BY18" i="7" s="1"/>
  <c r="BP13" i="9" s="1"/>
  <c r="BX46" i="6"/>
  <c r="BX47" i="6" s="1"/>
  <c r="CA212" i="11"/>
  <c r="CB208" i="11" s="1"/>
  <c r="BO8" i="9"/>
  <c r="BO9" i="9" s="1"/>
  <c r="BO10" i="9" s="1"/>
  <c r="BY28" i="6"/>
  <c r="J48" i="22" s="1"/>
  <c r="BY33" i="8"/>
  <c r="CE31" i="6"/>
  <c r="R54" i="22" s="1"/>
  <c r="AA29" i="16"/>
  <c r="AB26" i="16" s="1"/>
  <c r="CD40" i="6"/>
  <c r="CD15" i="16"/>
  <c r="BU17" i="9" s="1"/>
  <c r="AA18" i="16"/>
  <c r="CE28" i="16"/>
  <c r="CE29" i="16" s="1"/>
  <c r="CG22" i="17"/>
  <c r="CF13" i="17"/>
  <c r="CF12" i="7" s="1"/>
  <c r="CA127" i="11"/>
  <c r="CB123" i="11" s="1"/>
  <c r="CD13" i="7"/>
  <c r="AA14" i="16"/>
  <c r="CF16" i="17"/>
  <c r="BY40" i="7"/>
  <c r="BZ59" i="19"/>
  <c r="BZ60" i="19" s="1"/>
  <c r="BZ41" i="19" s="1"/>
  <c r="BZ42" i="19"/>
  <c r="BP15" i="9"/>
  <c r="CA331" i="11"/>
  <c r="CB327" i="11" s="1"/>
  <c r="CA246" i="11"/>
  <c r="CB242" i="11" s="1"/>
  <c r="CA382" i="11"/>
  <c r="CB378" i="11" s="1"/>
  <c r="CA88" i="18"/>
  <c r="Z88" i="18" s="1"/>
  <c r="Z61" i="18"/>
  <c r="Z441" i="11"/>
  <c r="H430" i="11"/>
  <c r="H441" i="11" s="1"/>
  <c r="CA263" i="11"/>
  <c r="CB259" i="11" s="1"/>
  <c r="Z261" i="11"/>
  <c r="Z263" i="11" s="1"/>
  <c r="AA259" i="11" s="1"/>
  <c r="CA72" i="18"/>
  <c r="Z72" i="18" s="1"/>
  <c r="Z45" i="18"/>
  <c r="CC421" i="11"/>
  <c r="CC285" i="11"/>
  <c r="CC387" i="11"/>
  <c r="CB124" i="11"/>
  <c r="CB133" i="11"/>
  <c r="CC129" i="11" s="1"/>
  <c r="CB107" i="11"/>
  <c r="CB116" i="11"/>
  <c r="CC112" i="11" s="1"/>
  <c r="AR78" i="19"/>
  <c r="AR22" i="19" s="1"/>
  <c r="CA161" i="11"/>
  <c r="CB157" i="11" s="1"/>
  <c r="Z159" i="11"/>
  <c r="Z161" i="11" s="1"/>
  <c r="AA157" i="11" s="1"/>
  <c r="CB277" i="11"/>
  <c r="CB286" i="11"/>
  <c r="CC282" i="11" s="1"/>
  <c r="AS23" i="20"/>
  <c r="AR30" i="7"/>
  <c r="AR28" i="7" s="1"/>
  <c r="AI14" i="9" s="1"/>
  <c r="AR50" i="7"/>
  <c r="AR48" i="7" s="1"/>
  <c r="AI16" i="9" s="1"/>
  <c r="CA75" i="18"/>
  <c r="Z75" i="18" s="1"/>
  <c r="Z48" i="18"/>
  <c r="CA93" i="11"/>
  <c r="CB89" i="11" s="1"/>
  <c r="Z91" i="11"/>
  <c r="Z93" i="11" s="1"/>
  <c r="AA89" i="11" s="1"/>
  <c r="CA144" i="11"/>
  <c r="CB140" i="11" s="1"/>
  <c r="CA297" i="11"/>
  <c r="CB293" i="11" s="1"/>
  <c r="CA85" i="18"/>
  <c r="Z85" i="18" s="1"/>
  <c r="Z58" i="18"/>
  <c r="CA83" i="18"/>
  <c r="Z83" i="18" s="1"/>
  <c r="Z56" i="18"/>
  <c r="CA365" i="11"/>
  <c r="CB361" i="11" s="1"/>
  <c r="Z363" i="11"/>
  <c r="Z365" i="11" s="1"/>
  <c r="AA361" i="11" s="1"/>
  <c r="CA433" i="11"/>
  <c r="CB429" i="11" s="1"/>
  <c r="Z431" i="11"/>
  <c r="Z433" i="11" s="1"/>
  <c r="AA429" i="11" s="1"/>
  <c r="CC336" i="11"/>
  <c r="Z118" i="11"/>
  <c r="H107" i="11"/>
  <c r="H118" i="11" s="1"/>
  <c r="Z110" i="11"/>
  <c r="AA106" i="11" s="1"/>
  <c r="CA280" i="11"/>
  <c r="CB276" i="11" s="1"/>
  <c r="Z278" i="11"/>
  <c r="Z280" i="11" s="1"/>
  <c r="AA276" i="11" s="1"/>
  <c r="CA92" i="18"/>
  <c r="Z92" i="18" s="1"/>
  <c r="Z65" i="18"/>
  <c r="CC183" i="11"/>
  <c r="CB260" i="11"/>
  <c r="CB269" i="11"/>
  <c r="CC265" i="11" s="1"/>
  <c r="CA82" i="18"/>
  <c r="Z82" i="18" s="1"/>
  <c r="Z55" i="18"/>
  <c r="CA229" i="11"/>
  <c r="CB225" i="11" s="1"/>
  <c r="CC438" i="11"/>
  <c r="CC166" i="11"/>
  <c r="BQ71" i="20"/>
  <c r="BQ24" i="8"/>
  <c r="BZ13" i="18"/>
  <c r="BZ14" i="8"/>
  <c r="CB226" i="11"/>
  <c r="E54" i="7"/>
  <c r="F19" i="5"/>
  <c r="CB22" i="11"/>
  <c r="CB396" i="11"/>
  <c r="CB405" i="11"/>
  <c r="CC401" i="11" s="1"/>
  <c r="Z33" i="11"/>
  <c r="H22" i="11"/>
  <c r="H33" i="11" s="1"/>
  <c r="CC217" i="11"/>
  <c r="CB73" i="11"/>
  <c r="CC353" i="11"/>
  <c r="CC268" i="11"/>
  <c r="CA195" i="11"/>
  <c r="CB191" i="11" s="1"/>
  <c r="H56" i="11"/>
  <c r="H67" i="11" s="1"/>
  <c r="AR56" i="6"/>
  <c r="I15" i="22" s="1"/>
  <c r="AR54" i="6"/>
  <c r="Z305" i="11"/>
  <c r="H294" i="11"/>
  <c r="H305" i="11" s="1"/>
  <c r="Z297" i="11"/>
  <c r="AA293" i="11" s="1"/>
  <c r="CB413" i="11"/>
  <c r="N55" i="7"/>
  <c r="N56" i="7"/>
  <c r="CB243" i="11"/>
  <c r="CB311" i="11"/>
  <c r="CB320" i="11"/>
  <c r="CC316" i="11" s="1"/>
  <c r="Z84" i="11"/>
  <c r="H73" i="11"/>
  <c r="H84" i="11" s="1"/>
  <c r="Z76" i="11"/>
  <c r="AA72" i="11" s="1"/>
  <c r="CA73" i="18"/>
  <c r="Z73" i="18" s="1"/>
  <c r="Z46" i="18"/>
  <c r="CA25" i="11"/>
  <c r="CA14" i="11"/>
  <c r="Z23" i="11"/>
  <c r="Z135" i="11"/>
  <c r="H124" i="11"/>
  <c r="H135" i="11" s="1"/>
  <c r="Z127" i="11"/>
  <c r="AA123" i="11" s="1"/>
  <c r="CB209" i="11"/>
  <c r="CB31" i="11"/>
  <c r="CC27" i="11" s="1"/>
  <c r="CC404" i="11"/>
  <c r="CC132" i="11"/>
  <c r="CC370" i="11"/>
  <c r="CA78" i="18"/>
  <c r="Z78" i="18" s="1"/>
  <c r="Z51" i="18"/>
  <c r="CC251" i="11"/>
  <c r="CC47" i="11"/>
  <c r="Z424" i="11"/>
  <c r="H413" i="11"/>
  <c r="H424" i="11" s="1"/>
  <c r="Z416" i="11"/>
  <c r="AA412" i="11" s="1"/>
  <c r="CA70" i="18"/>
  <c r="Z70" i="18" s="1"/>
  <c r="Z43" i="18"/>
  <c r="CB90" i="11"/>
  <c r="Z390" i="11"/>
  <c r="H379" i="11"/>
  <c r="H390" i="11" s="1"/>
  <c r="Z382" i="11"/>
  <c r="AA378" i="11" s="1"/>
  <c r="Z339" i="11"/>
  <c r="H328" i="11"/>
  <c r="H339" i="11" s="1"/>
  <c r="Z331" i="11"/>
  <c r="AA327" i="11" s="1"/>
  <c r="CA15" i="11"/>
  <c r="Z24" i="11"/>
  <c r="CA74" i="18"/>
  <c r="Z74" i="18" s="1"/>
  <c r="Z47" i="18"/>
  <c r="Y44" i="6"/>
  <c r="Y46" i="6"/>
  <c r="Y47" i="6" s="1"/>
  <c r="BZ16" i="18"/>
  <c r="CA89" i="18"/>
  <c r="Z89" i="18" s="1"/>
  <c r="Z62" i="18"/>
  <c r="CA86" i="18"/>
  <c r="Z86" i="18" s="1"/>
  <c r="Z59" i="18"/>
  <c r="CB39" i="11"/>
  <c r="CB48" i="11"/>
  <c r="CC44" i="11" s="1"/>
  <c r="H243" i="11"/>
  <c r="H254" i="11" s="1"/>
  <c r="Z246" i="11"/>
  <c r="AA242" i="11" s="1"/>
  <c r="CA59" i="20"/>
  <c r="Z13" i="11"/>
  <c r="Z220" i="11"/>
  <c r="H209" i="11"/>
  <c r="H220" i="11" s="1"/>
  <c r="Z212" i="11"/>
  <c r="AA208" i="11" s="1"/>
  <c r="CB192" i="11"/>
  <c r="CB379" i="11"/>
  <c r="CB388" i="11"/>
  <c r="CC384" i="11" s="1"/>
  <c r="CC302" i="11"/>
  <c r="CC81" i="11"/>
  <c r="CA80" i="18"/>
  <c r="Z80" i="18" s="1"/>
  <c r="Z53" i="18"/>
  <c r="Z57" i="11"/>
  <c r="Z59" i="11" s="1"/>
  <c r="AA55" i="11" s="1"/>
  <c r="CA59" i="11"/>
  <c r="CB55" i="11" s="1"/>
  <c r="BQ34" i="9"/>
  <c r="BZ13" i="6"/>
  <c r="Z50" i="11"/>
  <c r="H39" i="11"/>
  <c r="H50" i="11" s="1"/>
  <c r="Z42" i="11"/>
  <c r="AA38" i="11" s="1"/>
  <c r="CA84" i="18"/>
  <c r="Z84" i="18" s="1"/>
  <c r="Z57" i="18"/>
  <c r="CA399" i="11"/>
  <c r="CB395" i="11" s="1"/>
  <c r="Z397" i="11"/>
  <c r="Z399" i="11" s="1"/>
  <c r="AA395" i="11" s="1"/>
  <c r="CA71" i="18"/>
  <c r="Z71" i="18" s="1"/>
  <c r="Z44" i="18"/>
  <c r="CB56" i="11"/>
  <c r="CA68" i="18"/>
  <c r="CA40" i="18"/>
  <c r="Z40" i="18" s="1"/>
  <c r="Z41" i="18"/>
  <c r="CA42" i="11"/>
  <c r="CB38" i="11" s="1"/>
  <c r="CB218" i="11"/>
  <c r="CC214" i="11" s="1"/>
  <c r="CA76" i="18"/>
  <c r="Z76" i="18" s="1"/>
  <c r="Z49" i="18"/>
  <c r="CC64" i="11"/>
  <c r="Z356" i="11"/>
  <c r="H345" i="11"/>
  <c r="H356" i="11" s="1"/>
  <c r="Z348" i="11"/>
  <c r="AA344" i="11" s="1"/>
  <c r="Z407" i="11"/>
  <c r="H396" i="11"/>
  <c r="H407" i="11" s="1"/>
  <c r="CC149" i="11"/>
  <c r="CB337" i="11"/>
  <c r="CC333" i="11" s="1"/>
  <c r="CB328" i="11"/>
  <c r="CC98" i="11"/>
  <c r="CA76" i="11"/>
  <c r="CB72" i="11" s="1"/>
  <c r="CA91" i="18"/>
  <c r="Z91" i="18" s="1"/>
  <c r="Z64" i="18"/>
  <c r="CA87" i="18"/>
  <c r="Z87" i="18" s="1"/>
  <c r="Z60" i="18"/>
  <c r="CB141" i="11"/>
  <c r="H141" i="11"/>
  <c r="H152" i="11" s="1"/>
  <c r="Z144" i="11"/>
  <c r="AA140" i="11" s="1"/>
  <c r="Z101" i="11"/>
  <c r="H90" i="11"/>
  <c r="H101" i="11" s="1"/>
  <c r="CB158" i="11"/>
  <c r="CB167" i="11"/>
  <c r="CC163" i="11" s="1"/>
  <c r="CA110" i="11"/>
  <c r="CB106" i="11" s="1"/>
  <c r="CA81" i="18"/>
  <c r="Z81" i="18" s="1"/>
  <c r="Z54" i="18"/>
  <c r="Z322" i="11"/>
  <c r="H311" i="11"/>
  <c r="H322" i="11" s="1"/>
  <c r="Z373" i="11"/>
  <c r="H362" i="11"/>
  <c r="H373" i="11" s="1"/>
  <c r="CB430" i="11"/>
  <c r="CA416" i="11"/>
  <c r="CB412" i="11" s="1"/>
  <c r="CC319" i="11"/>
  <c r="H175" i="11"/>
  <c r="H186" i="11" s="1"/>
  <c r="CB294" i="11"/>
  <c r="CB345" i="11"/>
  <c r="CC115" i="11"/>
  <c r="CA178" i="11"/>
  <c r="CB174" i="11" s="1"/>
  <c r="Z177" i="11"/>
  <c r="Z178" i="11" s="1"/>
  <c r="AA174" i="11" s="1"/>
  <c r="CC30" i="11"/>
  <c r="BQ39" i="9"/>
  <c r="BZ93" i="18"/>
  <c r="CC234" i="11"/>
  <c r="CC200" i="11"/>
  <c r="H226" i="11"/>
  <c r="H237" i="11" s="1"/>
  <c r="Z229" i="11"/>
  <c r="AA225" i="11" s="1"/>
  <c r="CA77" i="18"/>
  <c r="Z77" i="18" s="1"/>
  <c r="Z50" i="18"/>
  <c r="Z203" i="11"/>
  <c r="H192" i="11"/>
  <c r="H203" i="11" s="1"/>
  <c r="Z195" i="11"/>
  <c r="AA191" i="11" s="1"/>
  <c r="AS27" i="19"/>
  <c r="AR41" i="7"/>
  <c r="Z169" i="11"/>
  <c r="H158" i="11"/>
  <c r="H169" i="11" s="1"/>
  <c r="CB175" i="11"/>
  <c r="CB362" i="11"/>
  <c r="CB371" i="11"/>
  <c r="CC367" i="11" s="1"/>
  <c r="CA69" i="18"/>
  <c r="Z69" i="18" s="1"/>
  <c r="Z42" i="18"/>
  <c r="Z271" i="11"/>
  <c r="H260" i="11"/>
  <c r="H271" i="11" s="1"/>
  <c r="CA90" i="18"/>
  <c r="Z90" i="18" s="1"/>
  <c r="Z63" i="18"/>
  <c r="CA314" i="11"/>
  <c r="CB310" i="11" s="1"/>
  <c r="Z312" i="11"/>
  <c r="Z314" i="11" s="1"/>
  <c r="AA310" i="11" s="1"/>
  <c r="Z288" i="11"/>
  <c r="H277" i="11"/>
  <c r="H288" i="11" s="1"/>
  <c r="CA79" i="18"/>
  <c r="Z79" i="18" s="1"/>
  <c r="Z52" i="18"/>
  <c r="CA348" i="11"/>
  <c r="CB344" i="11" s="1"/>
  <c r="H47" i="22" l="1"/>
  <c r="BY29" i="6"/>
  <c r="BY43" i="6"/>
  <c r="W48" i="22" s="1"/>
  <c r="O22" i="19"/>
  <c r="AR36" i="8"/>
  <c r="CE14" i="16"/>
  <c r="CE13" i="7" s="1"/>
  <c r="CF26" i="16"/>
  <c r="CF28" i="16" s="1"/>
  <c r="CF35" i="6"/>
  <c r="CF14" i="17"/>
  <c r="BU50" i="9"/>
  <c r="BU41" i="9" s="1"/>
  <c r="AC53" i="22" s="1"/>
  <c r="CD37" i="6"/>
  <c r="S53" i="22" s="1"/>
  <c r="AA40" i="6"/>
  <c r="AA13" i="7"/>
  <c r="BU18" i="9"/>
  <c r="CA39" i="19"/>
  <c r="CG24" i="17"/>
  <c r="BZ45" i="19"/>
  <c r="BZ32" i="8"/>
  <c r="CE18" i="16"/>
  <c r="AA15" i="16"/>
  <c r="Z25" i="11"/>
  <c r="AA21" i="11" s="1"/>
  <c r="BZ17" i="6"/>
  <c r="BZ28" i="6" s="1"/>
  <c r="J49" i="22" s="1"/>
  <c r="P49" i="22"/>
  <c r="CB63" i="18"/>
  <c r="CB398" i="11"/>
  <c r="CB397" i="11"/>
  <c r="CC436" i="11"/>
  <c r="CB47" i="18"/>
  <c r="CB125" i="11"/>
  <c r="CB126" i="11"/>
  <c r="CB176" i="11"/>
  <c r="CB177" i="11"/>
  <c r="CB50" i="18"/>
  <c r="CB415" i="11"/>
  <c r="CB64" i="18"/>
  <c r="CB414" i="11"/>
  <c r="CA15" i="6"/>
  <c r="Z15" i="11"/>
  <c r="CB45" i="18"/>
  <c r="CB92" i="11"/>
  <c r="CB91" i="11"/>
  <c r="CC45" i="11"/>
  <c r="CC48" i="11" s="1"/>
  <c r="CD44" i="11" s="1"/>
  <c r="CC130" i="11"/>
  <c r="CB41" i="18"/>
  <c r="CB24" i="11"/>
  <c r="CB13" i="11"/>
  <c r="CB23" i="11"/>
  <c r="CC385" i="11"/>
  <c r="CC388" i="11" s="1"/>
  <c r="CD384" i="11" s="1"/>
  <c r="CC96" i="11"/>
  <c r="CC215" i="11"/>
  <c r="CA14" i="6"/>
  <c r="Z14" i="11"/>
  <c r="BZ13" i="8"/>
  <c r="CB43" i="18"/>
  <c r="CB57" i="11"/>
  <c r="CB58" i="11"/>
  <c r="CB59" i="11" s="1"/>
  <c r="CC55" i="11" s="1"/>
  <c r="CC62" i="11"/>
  <c r="BQ33" i="9"/>
  <c r="AB49" i="22" s="1"/>
  <c r="CC249" i="11"/>
  <c r="CC402" i="11"/>
  <c r="CB21" i="11"/>
  <c r="CA16" i="11"/>
  <c r="CA24" i="7" s="1"/>
  <c r="CB312" i="11"/>
  <c r="CB313" i="11"/>
  <c r="CB58" i="18"/>
  <c r="CC283" i="11"/>
  <c r="CC286" i="11" s="1"/>
  <c r="CD282" i="11" s="1"/>
  <c r="CB142" i="11"/>
  <c r="CB48" i="18"/>
  <c r="CB143" i="11"/>
  <c r="CA67" i="18"/>
  <c r="Z68" i="18"/>
  <c r="CC79" i="11"/>
  <c r="CB330" i="11"/>
  <c r="CB329" i="11"/>
  <c r="CB59" i="18"/>
  <c r="CC198" i="11"/>
  <c r="CC147" i="11"/>
  <c r="CC266" i="11"/>
  <c r="F21" i="5"/>
  <c r="F45" i="5" s="1"/>
  <c r="F44" i="5"/>
  <c r="F47" i="5"/>
  <c r="BQ21" i="8"/>
  <c r="BQ11" i="8" s="1"/>
  <c r="AI11" i="9"/>
  <c r="CB40" i="11"/>
  <c r="CB41" i="11"/>
  <c r="CB42" i="18"/>
  <c r="CC368" i="11"/>
  <c r="CC371" i="11" s="1"/>
  <c r="CD367" i="11" s="1"/>
  <c r="CC317" i="11"/>
  <c r="CB381" i="11"/>
  <c r="CB62" i="18"/>
  <c r="CB380" i="11"/>
  <c r="CB54" i="18"/>
  <c r="CB244" i="11"/>
  <c r="CB245" i="11"/>
  <c r="AR57" i="6"/>
  <c r="AR21" i="19"/>
  <c r="E55" i="7"/>
  <c r="E56" i="7"/>
  <c r="BR54" i="20"/>
  <c r="BR68" i="20" s="1"/>
  <c r="BR67" i="20" s="1"/>
  <c r="BQ72" i="20"/>
  <c r="BQ31" i="7" s="1"/>
  <c r="BQ73" i="20"/>
  <c r="BQ51" i="7" s="1"/>
  <c r="CB262" i="11"/>
  <c r="CB55" i="18"/>
  <c r="CB261" i="11"/>
  <c r="CC419" i="11"/>
  <c r="CB296" i="11"/>
  <c r="CB295" i="11"/>
  <c r="CB57" i="18"/>
  <c r="CB49" i="18"/>
  <c r="CB159" i="11"/>
  <c r="CB160" i="11"/>
  <c r="CB52" i="18"/>
  <c r="CB211" i="11"/>
  <c r="CB210" i="11"/>
  <c r="CC351" i="11"/>
  <c r="CB108" i="11"/>
  <c r="CB46" i="18"/>
  <c r="CB109" i="11"/>
  <c r="CC28" i="11"/>
  <c r="CC31" i="11" s="1"/>
  <c r="CD27" i="11" s="1"/>
  <c r="CA58" i="20"/>
  <c r="Z58" i="20" s="1"/>
  <c r="CA66" i="18"/>
  <c r="Z59" i="20"/>
  <c r="CC232" i="11"/>
  <c r="CC113" i="11"/>
  <c r="CB61" i="18"/>
  <c r="CB363" i="11"/>
  <c r="CB364" i="11"/>
  <c r="CB51" i="18"/>
  <c r="CB194" i="11"/>
  <c r="CB193" i="11"/>
  <c r="CB53" i="18"/>
  <c r="CB227" i="11"/>
  <c r="CB228" i="11"/>
  <c r="CC164" i="11"/>
  <c r="CC334" i="11"/>
  <c r="CC337" i="11" s="1"/>
  <c r="CD333" i="11" s="1"/>
  <c r="CC300" i="11"/>
  <c r="AS33" i="19"/>
  <c r="CA39" i="18"/>
  <c r="BZ19" i="18"/>
  <c r="BZ28" i="18"/>
  <c r="CB346" i="11"/>
  <c r="CB60" i="18"/>
  <c r="CB347" i="11"/>
  <c r="CB432" i="11"/>
  <c r="CB65" i="18"/>
  <c r="CB431" i="11"/>
  <c r="H40" i="18"/>
  <c r="CB44" i="18"/>
  <c r="CB74" i="11"/>
  <c r="CB75" i="11"/>
  <c r="CC181" i="11"/>
  <c r="CB278" i="11"/>
  <c r="CB56" i="18"/>
  <c r="CB279" i="11"/>
  <c r="CD131" i="11"/>
  <c r="CD233" i="11"/>
  <c r="CD386" i="11"/>
  <c r="CD250" i="11"/>
  <c r="CD369" i="11"/>
  <c r="CD216" i="11"/>
  <c r="CD97" i="11"/>
  <c r="CD352" i="11"/>
  <c r="CD148" i="11"/>
  <c r="CD267" i="11"/>
  <c r="CD165" i="11"/>
  <c r="CD301" i="11"/>
  <c r="CD437" i="11"/>
  <c r="CD182" i="11"/>
  <c r="CD29" i="11"/>
  <c r="CD199" i="11"/>
  <c r="CD318" i="11"/>
  <c r="CD284" i="11"/>
  <c r="CD46" i="11"/>
  <c r="CD420" i="11"/>
  <c r="CD403" i="11"/>
  <c r="CD63" i="11"/>
  <c r="CD335" i="11"/>
  <c r="CD114" i="11"/>
  <c r="CD80" i="11"/>
  <c r="BP8" i="9" l="1"/>
  <c r="BP9" i="9" s="1"/>
  <c r="BP10" i="9" s="1"/>
  <c r="BY46" i="6"/>
  <c r="H48" i="22" s="1"/>
  <c r="BY44" i="6"/>
  <c r="O36" i="8"/>
  <c r="AR31" i="8"/>
  <c r="AR40" i="8" s="1"/>
  <c r="AR41" i="8" s="1"/>
  <c r="CB178" i="11"/>
  <c r="CC174" i="11" s="1"/>
  <c r="BZ18" i="6"/>
  <c r="CE40" i="6"/>
  <c r="CE15" i="16"/>
  <c r="BV17" i="9" s="1"/>
  <c r="BV18" i="9" s="1"/>
  <c r="AA37" i="6"/>
  <c r="CB416" i="11"/>
  <c r="CC412" i="11" s="1"/>
  <c r="BZ46" i="19"/>
  <c r="BZ47" i="19"/>
  <c r="CG16" i="17"/>
  <c r="AB24" i="17"/>
  <c r="CG25" i="17"/>
  <c r="CF31" i="6"/>
  <c r="R55" i="22" s="1"/>
  <c r="CA59" i="19"/>
  <c r="CA60" i="19" s="1"/>
  <c r="CA41" i="19" s="1"/>
  <c r="CA42" i="19" s="1"/>
  <c r="CA45" i="19"/>
  <c r="CA46" i="19" s="1"/>
  <c r="CA33" i="8" s="1"/>
  <c r="CF29" i="16"/>
  <c r="CF18" i="16"/>
  <c r="CB42" i="11"/>
  <c r="CC38" i="11" s="1"/>
  <c r="CB127" i="11"/>
  <c r="CC123" i="11" s="1"/>
  <c r="CB280" i="11"/>
  <c r="CC276" i="11" s="1"/>
  <c r="CB76" i="11"/>
  <c r="CC72" i="11" s="1"/>
  <c r="CB93" i="11"/>
  <c r="CC89" i="11" s="1"/>
  <c r="CA93" i="18"/>
  <c r="CB39" i="18" s="1"/>
  <c r="CB433" i="11"/>
  <c r="CC429" i="11" s="1"/>
  <c r="CB110" i="11"/>
  <c r="CC106" i="11" s="1"/>
  <c r="CD268" i="11"/>
  <c r="AA267" i="11"/>
  <c r="CC107" i="11"/>
  <c r="CB82" i="18"/>
  <c r="CB70" i="18"/>
  <c r="CD149" i="11"/>
  <c r="AA148" i="11"/>
  <c r="CD404" i="11"/>
  <c r="AA403" i="11"/>
  <c r="CD166" i="11"/>
  <c r="AA165" i="11"/>
  <c r="CD132" i="11"/>
  <c r="AA131" i="11"/>
  <c r="BZ18" i="18"/>
  <c r="BZ20" i="7"/>
  <c r="BZ18" i="7" s="1"/>
  <c r="BQ13" i="9" s="1"/>
  <c r="CB79" i="18"/>
  <c r="CC116" i="11"/>
  <c r="CD112" i="11" s="1"/>
  <c r="CB86" i="18"/>
  <c r="CB14" i="11"/>
  <c r="CB59" i="20"/>
  <c r="CB72" i="18"/>
  <c r="CB77" i="18"/>
  <c r="CC439" i="11"/>
  <c r="CD435" i="11" s="1"/>
  <c r="CC430" i="11"/>
  <c r="CC218" i="11"/>
  <c r="CD214" i="11" s="1"/>
  <c r="CC209" i="11"/>
  <c r="CB15" i="11"/>
  <c r="CB75" i="18"/>
  <c r="CD285" i="11"/>
  <c r="AA284" i="11"/>
  <c r="CD353" i="11"/>
  <c r="AA352" i="11"/>
  <c r="CB71" i="18"/>
  <c r="CB92" i="18"/>
  <c r="AS34" i="19"/>
  <c r="AS35" i="19" s="1"/>
  <c r="AT32" i="19" s="1"/>
  <c r="AS49" i="6"/>
  <c r="U16" i="22" s="1"/>
  <c r="CC226" i="11"/>
  <c r="CC235" i="11"/>
  <c r="CD231" i="11" s="1"/>
  <c r="CB84" i="18"/>
  <c r="CB81" i="18"/>
  <c r="CB85" i="18"/>
  <c r="CB40" i="18"/>
  <c r="CB68" i="18"/>
  <c r="BR39" i="9"/>
  <c r="Z15" i="6"/>
  <c r="CB399" i="11"/>
  <c r="CC395" i="11" s="1"/>
  <c r="CB331" i="11"/>
  <c r="CC327" i="11" s="1"/>
  <c r="CB297" i="11"/>
  <c r="CC293" i="11" s="1"/>
  <c r="CC99" i="11"/>
  <c r="CD95" i="11" s="1"/>
  <c r="CC90" i="11"/>
  <c r="CD421" i="11"/>
  <c r="AA420" i="11"/>
  <c r="CC167" i="11"/>
  <c r="CD163" i="11" s="1"/>
  <c r="CC158" i="11"/>
  <c r="CB78" i="18"/>
  <c r="CD319" i="11"/>
  <c r="AA318" i="11"/>
  <c r="CB80" i="18"/>
  <c r="BR71" i="20"/>
  <c r="BR24" i="8"/>
  <c r="W67" i="20"/>
  <c r="CC362" i="11"/>
  <c r="CC150" i="11"/>
  <c r="CD146" i="11" s="1"/>
  <c r="CC141" i="11"/>
  <c r="CC277" i="11"/>
  <c r="CB314" i="11"/>
  <c r="CC310" i="11" s="1"/>
  <c r="CB263" i="11"/>
  <c r="CC259" i="11" s="1"/>
  <c r="CC133" i="11"/>
  <c r="CD129" i="11" s="1"/>
  <c r="CC124" i="11"/>
  <c r="CB90" i="18"/>
  <c r="CA23" i="7"/>
  <c r="BR12" i="9" s="1"/>
  <c r="Z24" i="7"/>
  <c r="CB91" i="18"/>
  <c r="CB73" i="18"/>
  <c r="CB246" i="11"/>
  <c r="CC242" i="11" s="1"/>
  <c r="CD81" i="11"/>
  <c r="AA80" i="11"/>
  <c r="CD217" i="11"/>
  <c r="AA216" i="11"/>
  <c r="CD30" i="11"/>
  <c r="AA29" i="11"/>
  <c r="CC303" i="11"/>
  <c r="CD299" i="11" s="1"/>
  <c r="CC294" i="11"/>
  <c r="CA16" i="18"/>
  <c r="Z66" i="18"/>
  <c r="CC73" i="11"/>
  <c r="CC82" i="11"/>
  <c r="CD78" i="11" s="1"/>
  <c r="CD115" i="11"/>
  <c r="AA114" i="11"/>
  <c r="CD183" i="11"/>
  <c r="AA182" i="11"/>
  <c r="CD251" i="11"/>
  <c r="AA250" i="11"/>
  <c r="CB87" i="18"/>
  <c r="CB144" i="11"/>
  <c r="CC140" i="11" s="1"/>
  <c r="CB88" i="18"/>
  <c r="CC413" i="11"/>
  <c r="CC422" i="11"/>
  <c r="CD418" i="11" s="1"/>
  <c r="CB69" i="18"/>
  <c r="CB25" i="11"/>
  <c r="CC65" i="11"/>
  <c r="CD61" i="11" s="1"/>
  <c r="CC56" i="11"/>
  <c r="CC379" i="11"/>
  <c r="CC39" i="11"/>
  <c r="CB74" i="18"/>
  <c r="CC252" i="11"/>
  <c r="CD248" i="11" s="1"/>
  <c r="CC243" i="11"/>
  <c r="CD47" i="11"/>
  <c r="AA46" i="11"/>
  <c r="CC320" i="11"/>
  <c r="CD316" i="11" s="1"/>
  <c r="CC311" i="11"/>
  <c r="CD370" i="11"/>
  <c r="AA369" i="11"/>
  <c r="CB83" i="18"/>
  <c r="CD438" i="11"/>
  <c r="AA437" i="11"/>
  <c r="CD387" i="11"/>
  <c r="AA386" i="11"/>
  <c r="CB348" i="11"/>
  <c r="CC344" i="11" s="1"/>
  <c r="CB212" i="11"/>
  <c r="CC208" i="11" s="1"/>
  <c r="AR23" i="19"/>
  <c r="CB382" i="11"/>
  <c r="CC378" i="11" s="1"/>
  <c r="CC201" i="11"/>
  <c r="CD197" i="11" s="1"/>
  <c r="CC192" i="11"/>
  <c r="CA13" i="18"/>
  <c r="CA14" i="8"/>
  <c r="Z14" i="8" s="1"/>
  <c r="Z67" i="18"/>
  <c r="BR34" i="9"/>
  <c r="CA13" i="6"/>
  <c r="Z14" i="6"/>
  <c r="H14" i="6" s="1"/>
  <c r="CB161" i="11"/>
  <c r="CC157" i="11" s="1"/>
  <c r="CB195" i="11"/>
  <c r="CC191" i="11" s="1"/>
  <c r="CB76" i="18"/>
  <c r="AI19" i="9"/>
  <c r="AA15" i="22" s="1"/>
  <c r="CD98" i="11"/>
  <c r="AA97" i="11"/>
  <c r="CD200" i="11"/>
  <c r="AA199" i="11"/>
  <c r="CB365" i="11"/>
  <c r="CC361" i="11" s="1"/>
  <c r="CC345" i="11"/>
  <c r="CC354" i="11"/>
  <c r="CD350" i="11" s="1"/>
  <c r="BZ29" i="6"/>
  <c r="BZ43" i="6"/>
  <c r="W49" i="22" s="1"/>
  <c r="CD336" i="11"/>
  <c r="AA335" i="11"/>
  <c r="CD64" i="11"/>
  <c r="AA63" i="11"/>
  <c r="CD302" i="11"/>
  <c r="AA301" i="11"/>
  <c r="CD234" i="11"/>
  <c r="AA233" i="11"/>
  <c r="CC184" i="11"/>
  <c r="CD180" i="11" s="1"/>
  <c r="CC175" i="11"/>
  <c r="BZ27" i="18"/>
  <c r="BZ45" i="7"/>
  <c r="BZ44" i="7" s="1"/>
  <c r="BQ15" i="9" s="1"/>
  <c r="CC328" i="11"/>
  <c r="CC22" i="11"/>
  <c r="CB89" i="18"/>
  <c r="CC269" i="11"/>
  <c r="CD265" i="11" s="1"/>
  <c r="CC260" i="11"/>
  <c r="CC405" i="11"/>
  <c r="CD401" i="11" s="1"/>
  <c r="CC396" i="11"/>
  <c r="CB229" i="11"/>
  <c r="CC225" i="11" s="1"/>
  <c r="BY47" i="6" l="1"/>
  <c r="AR71" i="19"/>
  <c r="AS39" i="8"/>
  <c r="AR17" i="7"/>
  <c r="AR33" i="7" s="1"/>
  <c r="CB39" i="19"/>
  <c r="CF40" i="6"/>
  <c r="CF15" i="16"/>
  <c r="BW17" i="9" s="1"/>
  <c r="CG35" i="6"/>
  <c r="CG14" i="17"/>
  <c r="AB16" i="17"/>
  <c r="CF14" i="16"/>
  <c r="CF13" i="7" s="1"/>
  <c r="CG26" i="16"/>
  <c r="CG28" i="16" s="1"/>
  <c r="CA44" i="19"/>
  <c r="CA47" i="19" s="1"/>
  <c r="CB44" i="19" s="1"/>
  <c r="BZ40" i="7"/>
  <c r="Z45" i="19"/>
  <c r="BZ33" i="8"/>
  <c r="Z33" i="8" s="1"/>
  <c r="Z46" i="19"/>
  <c r="CA32" i="8"/>
  <c r="Z32" i="8" s="1"/>
  <c r="Z41" i="19"/>
  <c r="CH22" i="17"/>
  <c r="CH24" i="17" s="1"/>
  <c r="CG13" i="17"/>
  <c r="AB25" i="17"/>
  <c r="AC22" i="17" s="1"/>
  <c r="BV50" i="9"/>
  <c r="BV41" i="9" s="1"/>
  <c r="AC54" i="22" s="1"/>
  <c r="CE37" i="6"/>
  <c r="S54" i="22" s="1"/>
  <c r="CA19" i="18"/>
  <c r="CA20" i="7" s="1"/>
  <c r="CA28" i="18"/>
  <c r="CA27" i="18" s="1"/>
  <c r="CA17" i="6"/>
  <c r="CA28" i="6" s="1"/>
  <c r="J50" i="22" s="1"/>
  <c r="P50" i="22"/>
  <c r="BR33" i="9"/>
  <c r="AB50" i="22" s="1"/>
  <c r="CC228" i="11"/>
  <c r="CC53" i="18"/>
  <c r="CC227" i="11"/>
  <c r="CD130" i="11"/>
  <c r="CD133" i="11" s="1"/>
  <c r="CE129" i="11" s="1"/>
  <c r="AA132" i="11"/>
  <c r="CC126" i="11"/>
  <c r="CC47" i="18"/>
  <c r="CC125" i="11"/>
  <c r="CD351" i="11"/>
  <c r="CD354" i="11" s="1"/>
  <c r="CE350" i="11" s="1"/>
  <c r="AA353" i="11"/>
  <c r="CC52" i="18"/>
  <c r="CC210" i="11"/>
  <c r="CC211" i="11"/>
  <c r="CC50" i="18"/>
  <c r="CC177" i="11"/>
  <c r="CC176" i="11"/>
  <c r="CD317" i="11"/>
  <c r="CD320" i="11" s="1"/>
  <c r="CE316" i="11" s="1"/>
  <c r="AA319" i="11"/>
  <c r="CD96" i="11"/>
  <c r="AA98" i="11"/>
  <c r="CC194" i="11"/>
  <c r="CC51" i="18"/>
  <c r="CC193" i="11"/>
  <c r="CC44" i="18"/>
  <c r="CC75" i="11"/>
  <c r="CC74" i="11"/>
  <c r="CC61" i="18"/>
  <c r="CC363" i="11"/>
  <c r="CC364" i="11"/>
  <c r="CC92" i="11"/>
  <c r="CC45" i="18"/>
  <c r="CC91" i="11"/>
  <c r="CB58" i="20"/>
  <c r="CB66" i="18"/>
  <c r="CD164" i="11"/>
  <c r="CD167" i="11" s="1"/>
  <c r="CE163" i="11" s="1"/>
  <c r="AA166" i="11"/>
  <c r="CC46" i="18"/>
  <c r="CC108" i="11"/>
  <c r="CC109" i="11"/>
  <c r="H66" i="18"/>
  <c r="H16" i="18" s="1"/>
  <c r="Z16" i="18"/>
  <c r="CD79" i="11"/>
  <c r="AA81" i="11"/>
  <c r="W71" i="20"/>
  <c r="CD283" i="11"/>
  <c r="AA285" i="11"/>
  <c r="CD368" i="11"/>
  <c r="AA370" i="11"/>
  <c r="CC21" i="11"/>
  <c r="CB16" i="11"/>
  <c r="CB24" i="7" s="1"/>
  <c r="CB23" i="7" s="1"/>
  <c r="BS12" i="9" s="1"/>
  <c r="CC63" i="18"/>
  <c r="CC398" i="11"/>
  <c r="CC397" i="11"/>
  <c r="CC41" i="18"/>
  <c r="CC24" i="11"/>
  <c r="CC23" i="11"/>
  <c r="CC13" i="11"/>
  <c r="CD232" i="11"/>
  <c r="AA234" i="11"/>
  <c r="CC58" i="18"/>
  <c r="CC313" i="11"/>
  <c r="CC312" i="11"/>
  <c r="BR21" i="8"/>
  <c r="BR11" i="8" s="1"/>
  <c r="W24" i="8"/>
  <c r="AS50" i="6"/>
  <c r="CD402" i="11"/>
  <c r="CD405" i="11" s="1"/>
  <c r="CE401" i="11" s="1"/>
  <c r="AA404" i="11"/>
  <c r="CD266" i="11"/>
  <c r="AA268" i="11"/>
  <c r="CD334" i="11"/>
  <c r="AA336" i="11"/>
  <c r="CD198" i="11"/>
  <c r="AA200" i="11"/>
  <c r="CD215" i="11"/>
  <c r="AA217" i="11"/>
  <c r="CD249" i="11"/>
  <c r="CD252" i="11" s="1"/>
  <c r="CE248" i="11" s="1"/>
  <c r="AA251" i="11"/>
  <c r="Z23" i="7"/>
  <c r="H24" i="7"/>
  <c r="H23" i="7" s="1"/>
  <c r="I12" i="9" s="1"/>
  <c r="BS54" i="20"/>
  <c r="BR73" i="20"/>
  <c r="BR51" i="7" s="1"/>
  <c r="W51" i="7" s="1"/>
  <c r="BR72" i="20"/>
  <c r="BR31" i="7" s="1"/>
  <c r="W31" i="7" s="1"/>
  <c r="Z13" i="6"/>
  <c r="Z17" i="6" s="1"/>
  <c r="AS35" i="8"/>
  <c r="CC431" i="11"/>
  <c r="CC432" i="11"/>
  <c r="CC65" i="18"/>
  <c r="CB14" i="6"/>
  <c r="BZ44" i="6"/>
  <c r="BZ46" i="6"/>
  <c r="BQ8" i="9"/>
  <c r="BQ9" i="9" s="1"/>
  <c r="BQ10" i="9" s="1"/>
  <c r="CC346" i="11"/>
  <c r="CC347" i="11"/>
  <c r="CC60" i="18"/>
  <c r="AI26" i="9"/>
  <c r="AI28" i="9" s="1"/>
  <c r="AI29" i="9" s="1"/>
  <c r="AI20" i="9"/>
  <c r="CD385" i="11"/>
  <c r="AA387" i="11"/>
  <c r="CC41" i="11"/>
  <c r="CC42" i="18"/>
  <c r="CC40" i="11"/>
  <c r="CC296" i="11"/>
  <c r="CC57" i="18"/>
  <c r="CC295" i="11"/>
  <c r="CC159" i="11"/>
  <c r="CC49" i="18"/>
  <c r="CC160" i="11"/>
  <c r="CD147" i="11"/>
  <c r="CD150" i="11" s="1"/>
  <c r="CE146" i="11" s="1"/>
  <c r="AA149" i="11"/>
  <c r="CD300" i="11"/>
  <c r="CD303" i="11" s="1"/>
  <c r="CE299" i="11" s="1"/>
  <c r="AA302" i="11"/>
  <c r="CC261" i="11"/>
  <c r="CC262" i="11"/>
  <c r="CC55" i="18"/>
  <c r="CC330" i="11"/>
  <c r="CC329" i="11"/>
  <c r="CC59" i="18"/>
  <c r="AS20" i="19"/>
  <c r="AR37" i="7"/>
  <c r="AR54" i="7" s="1"/>
  <c r="CD436" i="11"/>
  <c r="AA438" i="11"/>
  <c r="CD45" i="11"/>
  <c r="AA47" i="11"/>
  <c r="CC381" i="11"/>
  <c r="CC62" i="18"/>
  <c r="CC380" i="11"/>
  <c r="CC415" i="11"/>
  <c r="CC414" i="11"/>
  <c r="CC64" i="18"/>
  <c r="CD181" i="11"/>
  <c r="AA183" i="11"/>
  <c r="CC279" i="11"/>
  <c r="CC278" i="11"/>
  <c r="CC56" i="18"/>
  <c r="CA13" i="8"/>
  <c r="Z13" i="8" s="1"/>
  <c r="Z13" i="18"/>
  <c r="CD62" i="11"/>
  <c r="CD65" i="11" s="1"/>
  <c r="CE61" i="11" s="1"/>
  <c r="AA64" i="11"/>
  <c r="H67" i="18"/>
  <c r="Z93" i="18"/>
  <c r="AA39" i="18" s="1"/>
  <c r="CB67" i="18"/>
  <c r="CC54" i="18"/>
  <c r="CC245" i="11"/>
  <c r="CC244" i="11"/>
  <c r="CC43" i="18"/>
  <c r="CC58" i="11"/>
  <c r="CC57" i="11"/>
  <c r="CD113" i="11"/>
  <c r="CD116" i="11" s="1"/>
  <c r="CE112" i="11" s="1"/>
  <c r="AA115" i="11"/>
  <c r="CD28" i="11"/>
  <c r="AA30" i="11"/>
  <c r="CC143" i="11"/>
  <c r="CC48" i="18"/>
  <c r="CC142" i="11"/>
  <c r="CD419" i="11"/>
  <c r="AA421" i="11"/>
  <c r="CB15" i="6"/>
  <c r="CE80" i="11"/>
  <c r="CE63" i="11"/>
  <c r="CE369" i="11"/>
  <c r="CE437" i="11"/>
  <c r="CE114" i="11"/>
  <c r="CE403" i="11"/>
  <c r="CE46" i="11"/>
  <c r="CE284" i="11"/>
  <c r="CE301" i="11"/>
  <c r="CE335" i="11"/>
  <c r="CE386" i="11"/>
  <c r="CE233" i="11"/>
  <c r="CE29" i="11"/>
  <c r="CE199" i="11"/>
  <c r="CE148" i="11"/>
  <c r="CE318" i="11"/>
  <c r="CE216" i="11"/>
  <c r="CE352" i="11"/>
  <c r="CE131" i="11"/>
  <c r="CE250" i="11"/>
  <c r="CE165" i="11"/>
  <c r="CE97" i="11"/>
  <c r="CE267" i="11"/>
  <c r="CE182" i="11"/>
  <c r="CE420" i="11"/>
  <c r="Z28" i="18" l="1"/>
  <c r="Z27" i="18" s="1"/>
  <c r="Z19" i="18"/>
  <c r="Z18" i="18" s="1"/>
  <c r="CA18" i="18"/>
  <c r="CC195" i="11"/>
  <c r="CD191" i="11" s="1"/>
  <c r="H19" i="18"/>
  <c r="H18" i="18" s="1"/>
  <c r="CC212" i="11"/>
  <c r="CD208" i="11" s="1"/>
  <c r="CA18" i="6"/>
  <c r="CA45" i="7"/>
  <c r="Z45" i="7" s="1"/>
  <c r="CC42" i="11"/>
  <c r="CD38" i="11" s="1"/>
  <c r="H28" i="18"/>
  <c r="H27" i="18" s="1"/>
  <c r="CC297" i="11"/>
  <c r="CD293" i="11" s="1"/>
  <c r="CC263" i="11"/>
  <c r="CD259" i="11" s="1"/>
  <c r="CG29" i="16"/>
  <c r="CG18" i="16"/>
  <c r="AB28" i="16"/>
  <c r="CH25" i="17"/>
  <c r="CH16" i="17"/>
  <c r="H41" i="19"/>
  <c r="H42" i="19" s="1"/>
  <c r="I39" i="19" s="1"/>
  <c r="Z42" i="19"/>
  <c r="AA39" i="19" s="1"/>
  <c r="CG12" i="7"/>
  <c r="AB13" i="17"/>
  <c r="AB14" i="17"/>
  <c r="CG31" i="6"/>
  <c r="R56" i="22" s="1"/>
  <c r="AB35" i="6"/>
  <c r="BW18" i="9"/>
  <c r="H45" i="19"/>
  <c r="Z47" i="19"/>
  <c r="AA44" i="19" s="1"/>
  <c r="BW50" i="9"/>
  <c r="BW41" i="9" s="1"/>
  <c r="AC55" i="22" s="1"/>
  <c r="CF37" i="6"/>
  <c r="S55" i="22" s="1"/>
  <c r="CB93" i="18"/>
  <c r="CC39" i="18" s="1"/>
  <c r="CA40" i="7"/>
  <c r="Z40" i="7" s="1"/>
  <c r="H40" i="7" s="1"/>
  <c r="CB59" i="19"/>
  <c r="CB60" i="19" s="1"/>
  <c r="CB41" i="19" s="1"/>
  <c r="CB42" i="19" s="1"/>
  <c r="CC365" i="11"/>
  <c r="CD361" i="11" s="1"/>
  <c r="CC433" i="11"/>
  <c r="CD429" i="11" s="1"/>
  <c r="CC331" i="11"/>
  <c r="CD327" i="11" s="1"/>
  <c r="CC348" i="11"/>
  <c r="CD344" i="11" s="1"/>
  <c r="CC93" i="11"/>
  <c r="CD89" i="11" s="1"/>
  <c r="CC127" i="11"/>
  <c r="CD123" i="11" s="1"/>
  <c r="CC382" i="11"/>
  <c r="CD378" i="11" s="1"/>
  <c r="CC110" i="11"/>
  <c r="CD106" i="11" s="1"/>
  <c r="BZ47" i="6"/>
  <c r="H49" i="22"/>
  <c r="CC59" i="20"/>
  <c r="CC79" i="18"/>
  <c r="CD371" i="11"/>
  <c r="CE367" i="11" s="1"/>
  <c r="CD362" i="11"/>
  <c r="AA368" i="11"/>
  <c r="CC73" i="18"/>
  <c r="Z20" i="7"/>
  <c r="CA18" i="7"/>
  <c r="BR13" i="9" s="1"/>
  <c r="CA43" i="6"/>
  <c r="W50" i="22" s="1"/>
  <c r="CA29" i="6"/>
  <c r="CE268" i="11"/>
  <c r="CE370" i="11"/>
  <c r="CD175" i="11"/>
  <c r="AA181" i="11"/>
  <c r="CD39" i="11"/>
  <c r="AA45" i="11"/>
  <c r="CD48" i="11"/>
  <c r="CE44" i="11" s="1"/>
  <c r="CD209" i="11"/>
  <c r="AA215" i="11"/>
  <c r="CD396" i="11"/>
  <c r="AA402" i="11"/>
  <c r="CC15" i="11"/>
  <c r="CC72" i="18"/>
  <c r="CD90" i="11"/>
  <c r="AA96" i="11"/>
  <c r="CD345" i="11"/>
  <c r="AA351" i="11"/>
  <c r="CC14" i="11"/>
  <c r="CE64" i="11"/>
  <c r="CC87" i="18"/>
  <c r="BS34" i="9"/>
  <c r="CB13" i="6"/>
  <c r="CC85" i="18"/>
  <c r="CC40" i="18"/>
  <c r="CC68" i="18"/>
  <c r="CD158" i="11"/>
  <c r="AA164" i="11"/>
  <c r="CC71" i="18"/>
  <c r="CD184" i="11"/>
  <c r="CE180" i="11" s="1"/>
  <c r="CE115" i="11"/>
  <c r="CE234" i="11"/>
  <c r="CE387" i="11"/>
  <c r="CC75" i="18"/>
  <c r="CD430" i="11"/>
  <c r="AA436" i="11"/>
  <c r="CC69" i="18"/>
  <c r="AS51" i="6"/>
  <c r="AS32" i="20"/>
  <c r="AS37" i="20"/>
  <c r="CD73" i="11"/>
  <c r="AA79" i="11"/>
  <c r="CE149" i="11"/>
  <c r="CE30" i="11"/>
  <c r="CE98" i="11"/>
  <c r="CE166" i="11"/>
  <c r="CE81" i="11"/>
  <c r="CC91" i="18"/>
  <c r="BS69" i="20"/>
  <c r="BS68" i="20"/>
  <c r="CE251" i="11"/>
  <c r="CE336" i="11"/>
  <c r="BS39" i="9"/>
  <c r="CC70" i="18"/>
  <c r="CC416" i="11"/>
  <c r="CD412" i="11" s="1"/>
  <c r="AR55" i="7"/>
  <c r="AR56" i="7"/>
  <c r="CC82" i="18"/>
  <c r="CD141" i="11"/>
  <c r="AA147" i="11"/>
  <c r="CC92" i="18"/>
  <c r="CC314" i="11"/>
  <c r="CD310" i="11" s="1"/>
  <c r="CD192" i="11"/>
  <c r="AA198" i="11"/>
  <c r="CC161" i="11"/>
  <c r="CD157" i="11" s="1"/>
  <c r="CB16" i="18"/>
  <c r="CD311" i="11"/>
  <c r="AA317" i="11"/>
  <c r="CC229" i="11"/>
  <c r="CD225" i="11" s="1"/>
  <c r="CC74" i="18"/>
  <c r="CC80" i="18"/>
  <c r="CD422" i="11"/>
  <c r="CE418" i="11" s="1"/>
  <c r="CD413" i="11"/>
  <c r="AA419" i="11"/>
  <c r="CE183" i="11"/>
  <c r="CE302" i="11"/>
  <c r="CD439" i="11"/>
  <c r="CE435" i="11" s="1"/>
  <c r="CC84" i="18"/>
  <c r="CC144" i="11"/>
  <c r="CD140" i="11" s="1"/>
  <c r="CC399" i="11"/>
  <c r="CD395" i="11" s="1"/>
  <c r="CD286" i="11"/>
  <c r="CE282" i="11" s="1"/>
  <c r="CD277" i="11"/>
  <c r="AA283" i="11"/>
  <c r="CC86" i="18"/>
  <c r="CC76" i="18"/>
  <c r="Z18" i="6"/>
  <c r="Z28" i="6"/>
  <c r="CE132" i="11"/>
  <c r="CE353" i="11"/>
  <c r="CE285" i="11"/>
  <c r="CC83" i="18"/>
  <c r="CD379" i="11"/>
  <c r="AA385" i="11"/>
  <c r="CD388" i="11"/>
  <c r="CE384" i="11" s="1"/>
  <c r="CD82" i="11"/>
  <c r="CE78" i="11" s="1"/>
  <c r="CD337" i="11"/>
  <c r="CE333" i="11" s="1"/>
  <c r="CD328" i="11"/>
  <c r="AA334" i="11"/>
  <c r="CC246" i="11"/>
  <c r="CD242" i="11" s="1"/>
  <c r="CC90" i="18"/>
  <c r="CD99" i="11"/>
  <c r="CE95" i="11" s="1"/>
  <c r="CD201" i="11"/>
  <c r="CE197" i="11" s="1"/>
  <c r="CD218" i="11"/>
  <c r="CE214" i="11" s="1"/>
  <c r="CC88" i="18"/>
  <c r="CC178" i="11"/>
  <c r="CD174" i="11" s="1"/>
  <c r="CD260" i="11"/>
  <c r="AA266" i="11"/>
  <c r="CE438" i="11"/>
  <c r="CE47" i="11"/>
  <c r="CD31" i="11"/>
  <c r="CE27" i="11" s="1"/>
  <c r="CD22" i="11"/>
  <c r="AA28" i="11"/>
  <c r="CD56" i="11"/>
  <c r="AA62" i="11"/>
  <c r="CD235" i="11"/>
  <c r="CE231" i="11" s="1"/>
  <c r="CD226" i="11"/>
  <c r="AA232" i="11"/>
  <c r="CC78" i="18"/>
  <c r="CC59" i="11"/>
  <c r="CD55" i="11" s="1"/>
  <c r="CE421" i="11"/>
  <c r="CD107" i="11"/>
  <c r="AA113" i="11"/>
  <c r="CE200" i="11"/>
  <c r="CE217" i="11"/>
  <c r="CE319" i="11"/>
  <c r="CE404" i="11"/>
  <c r="CC81" i="18"/>
  <c r="CB13" i="18"/>
  <c r="CB14" i="8"/>
  <c r="CD269" i="11"/>
  <c r="CE265" i="11" s="1"/>
  <c r="CC89" i="18"/>
  <c r="CD294" i="11"/>
  <c r="AA300" i="11"/>
  <c r="AI21" i="9"/>
  <c r="CC76" i="11"/>
  <c r="CD72" i="11" s="1"/>
  <c r="AS70" i="19"/>
  <c r="CD243" i="11"/>
  <c r="AA249" i="11"/>
  <c r="CC25" i="11"/>
  <c r="X54" i="20"/>
  <c r="W73" i="20"/>
  <c r="W72" i="20"/>
  <c r="CC77" i="18"/>
  <c r="CD124" i="11"/>
  <c r="AA130" i="11"/>
  <c r="CC280" i="11"/>
  <c r="CD276" i="11" s="1"/>
  <c r="CA44" i="7" l="1"/>
  <c r="BR15" i="9" s="1"/>
  <c r="CB28" i="18"/>
  <c r="CB45" i="7" s="1"/>
  <c r="CB44" i="7" s="1"/>
  <c r="CB19" i="18"/>
  <c r="CB20" i="7" s="1"/>
  <c r="CB18" i="7" s="1"/>
  <c r="BS13" i="9" s="1"/>
  <c r="CC39" i="19"/>
  <c r="AB12" i="7"/>
  <c r="CB32" i="8"/>
  <c r="AB31" i="6"/>
  <c r="CH35" i="6"/>
  <c r="CH14" i="17"/>
  <c r="CB45" i="19"/>
  <c r="CH13" i="17"/>
  <c r="CH12" i="7" s="1"/>
  <c r="CI22" i="17"/>
  <c r="CI24" i="17" s="1"/>
  <c r="AB29" i="16"/>
  <c r="AC26" i="16" s="1"/>
  <c r="CG40" i="6"/>
  <c r="CG15" i="16"/>
  <c r="BX17" i="9" s="1"/>
  <c r="AB18" i="16"/>
  <c r="CH26" i="16"/>
  <c r="CH28" i="16" s="1"/>
  <c r="CG14" i="16"/>
  <c r="BS33" i="9"/>
  <c r="AB51" i="22" s="1"/>
  <c r="CB17" i="6"/>
  <c r="CB18" i="6" s="1"/>
  <c r="P51" i="22"/>
  <c r="CD21" i="11"/>
  <c r="CC16" i="11"/>
  <c r="CC24" i="7" s="1"/>
  <c r="CC23" i="7" s="1"/>
  <c r="BT12" i="9" s="1"/>
  <c r="CE79" i="11"/>
  <c r="CE82" i="11" s="1"/>
  <c r="CF78" i="11" s="1"/>
  <c r="CB13" i="8"/>
  <c r="CD23" i="11"/>
  <c r="CD41" i="18"/>
  <c r="CD24" i="11"/>
  <c r="CD13" i="11"/>
  <c r="AA22" i="11"/>
  <c r="AA337" i="11"/>
  <c r="AB333" i="11" s="1"/>
  <c r="Z29" i="6"/>
  <c r="Z43" i="6"/>
  <c r="AA320" i="11"/>
  <c r="AB316" i="11" s="1"/>
  <c r="CD51" i="18"/>
  <c r="CD194" i="11"/>
  <c r="AA194" i="11" s="1"/>
  <c r="CD193" i="11"/>
  <c r="AA193" i="11" s="1"/>
  <c r="AA192" i="11"/>
  <c r="CE232" i="11"/>
  <c r="CE235" i="11" s="1"/>
  <c r="CF231" i="11" s="1"/>
  <c r="AA167" i="11"/>
  <c r="AB163" i="11" s="1"/>
  <c r="CE62" i="11"/>
  <c r="CE266" i="11"/>
  <c r="AA286" i="11"/>
  <c r="AB282" i="11" s="1"/>
  <c r="CE181" i="11"/>
  <c r="CD313" i="11"/>
  <c r="AA313" i="11" s="1"/>
  <c r="CD58" i="18"/>
  <c r="CD312" i="11"/>
  <c r="AA312" i="11" s="1"/>
  <c r="AA311" i="11"/>
  <c r="CE334" i="11"/>
  <c r="CE337" i="11" s="1"/>
  <c r="CF333" i="11" s="1"/>
  <c r="CE147" i="11"/>
  <c r="CD160" i="11"/>
  <c r="AA160" i="11" s="1"/>
  <c r="CD159" i="11"/>
  <c r="CD49" i="18"/>
  <c r="AA158" i="11"/>
  <c r="CC14" i="6"/>
  <c r="AA48" i="11"/>
  <c r="AB44" i="11" s="1"/>
  <c r="CC58" i="20"/>
  <c r="CC66" i="18"/>
  <c r="CC15" i="6"/>
  <c r="CD42" i="18"/>
  <c r="CD41" i="11"/>
  <c r="AA41" i="11" s="1"/>
  <c r="CD40" i="11"/>
  <c r="AA39" i="11"/>
  <c r="CA44" i="6"/>
  <c r="BR8" i="9"/>
  <c r="BR9" i="9" s="1"/>
  <c r="BR10" i="9" s="1"/>
  <c r="CA46" i="6"/>
  <c r="AA422" i="11"/>
  <c r="AB418" i="11" s="1"/>
  <c r="AA439" i="11"/>
  <c r="AB435" i="11" s="1"/>
  <c r="BS67" i="20"/>
  <c r="CE164" i="11"/>
  <c r="CD65" i="18"/>
  <c r="CD431" i="11"/>
  <c r="AA431" i="11" s="1"/>
  <c r="CD432" i="11"/>
  <c r="AA432" i="11" s="1"/>
  <c r="AA430" i="11"/>
  <c r="CC67" i="18"/>
  <c r="AA354" i="11"/>
  <c r="AB350" i="11" s="1"/>
  <c r="AA184" i="11"/>
  <c r="AB180" i="11" s="1"/>
  <c r="AA133" i="11"/>
  <c r="AB129" i="11" s="1"/>
  <c r="CD53" i="18"/>
  <c r="CD227" i="11"/>
  <c r="CD228" i="11"/>
  <c r="AA228" i="11" s="1"/>
  <c r="AA226" i="11"/>
  <c r="CE436" i="11"/>
  <c r="AA388" i="11"/>
  <c r="AB384" i="11" s="1"/>
  <c r="CE283" i="11"/>
  <c r="CE286" i="11" s="1"/>
  <c r="CF282" i="11" s="1"/>
  <c r="AA82" i="11"/>
  <c r="AB78" i="11" s="1"/>
  <c r="CE113" i="11"/>
  <c r="CD347" i="11"/>
  <c r="AA347" i="11" s="1"/>
  <c r="CD60" i="18"/>
  <c r="CD346" i="11"/>
  <c r="AA345" i="11"/>
  <c r="AA405" i="11"/>
  <c r="AB401" i="11" s="1"/>
  <c r="CD176" i="11"/>
  <c r="AA176" i="11" s="1"/>
  <c r="CD50" i="18"/>
  <c r="CD177" i="11"/>
  <c r="AA177" i="11" s="1"/>
  <c r="AA175" i="11"/>
  <c r="AA371" i="11"/>
  <c r="AB367" i="11" s="1"/>
  <c r="AA303" i="11"/>
  <c r="AB299" i="11" s="1"/>
  <c r="AA252" i="11"/>
  <c r="AB248" i="11" s="1"/>
  <c r="CE249" i="11"/>
  <c r="AA269" i="11"/>
  <c r="AB265" i="11" s="1"/>
  <c r="CD62" i="18"/>
  <c r="CD380" i="11"/>
  <c r="AA380" i="11" s="1"/>
  <c r="CD381" i="11"/>
  <c r="AA381" i="11" s="1"/>
  <c r="AA379" i="11"/>
  <c r="CE96" i="11"/>
  <c r="CD75" i="11"/>
  <c r="AA75" i="11" s="1"/>
  <c r="CD44" i="18"/>
  <c r="CD74" i="11"/>
  <c r="AA74" i="11" s="1"/>
  <c r="AA73" i="11"/>
  <c r="AA99" i="11"/>
  <c r="AB95" i="11" s="1"/>
  <c r="CD398" i="11"/>
  <c r="AA398" i="11" s="1"/>
  <c r="CD397" i="11"/>
  <c r="AA397" i="11" s="1"/>
  <c r="CD63" i="18"/>
  <c r="AA396" i="11"/>
  <c r="CD61" i="18"/>
  <c r="CD363" i="11"/>
  <c r="CD364" i="11"/>
  <c r="AA364" i="11" s="1"/>
  <c r="AA362" i="11"/>
  <c r="CB27" i="18"/>
  <c r="AA235" i="11"/>
  <c r="AB231" i="11" s="1"/>
  <c r="CD330" i="11"/>
  <c r="AA330" i="11" s="1"/>
  <c r="CD329" i="11"/>
  <c r="CD59" i="18"/>
  <c r="AA328" i="11"/>
  <c r="CD47" i="18"/>
  <c r="CD126" i="11"/>
  <c r="AA126" i="11" s="1"/>
  <c r="CD125" i="11"/>
  <c r="AA124" i="11"/>
  <c r="CD278" i="11"/>
  <c r="AA278" i="11" s="1"/>
  <c r="CD56" i="18"/>
  <c r="CD279" i="11"/>
  <c r="AA279" i="11" s="1"/>
  <c r="AA277" i="11"/>
  <c r="CD295" i="11"/>
  <c r="AA295" i="11" s="1"/>
  <c r="CD296" i="11"/>
  <c r="AA296" i="11" s="1"/>
  <c r="CD57" i="18"/>
  <c r="AA294" i="11"/>
  <c r="AS73" i="19"/>
  <c r="AS29" i="19" s="1"/>
  <c r="AS72" i="19"/>
  <c r="AS28" i="19" s="1"/>
  <c r="CE402" i="11"/>
  <c r="AA65" i="11"/>
  <c r="AB61" i="11" s="1"/>
  <c r="CD261" i="11"/>
  <c r="AA261" i="11" s="1"/>
  <c r="CD262" i="11"/>
  <c r="AA262" i="11" s="1"/>
  <c r="CD55" i="18"/>
  <c r="AA260" i="11"/>
  <c r="CE351" i="11"/>
  <c r="CE300" i="11"/>
  <c r="AA150" i="11"/>
  <c r="AB146" i="11" s="1"/>
  <c r="AS38" i="20"/>
  <c r="CD92" i="11"/>
  <c r="AA92" i="11" s="1"/>
  <c r="CD45" i="18"/>
  <c r="CD91" i="11"/>
  <c r="AA90" i="11"/>
  <c r="AA218" i="11"/>
  <c r="AB214" i="11" s="1"/>
  <c r="CB18" i="18"/>
  <c r="CE45" i="11"/>
  <c r="CE48" i="11" s="1"/>
  <c r="CF44" i="11" s="1"/>
  <c r="CE198" i="11"/>
  <c r="CE317" i="11"/>
  <c r="AA116" i="11"/>
  <c r="AB112" i="11" s="1"/>
  <c r="CD57" i="11"/>
  <c r="AA57" i="11" s="1"/>
  <c r="CD43" i="18"/>
  <c r="CD58" i="11"/>
  <c r="AA58" i="11" s="1"/>
  <c r="AA56" i="11"/>
  <c r="CD143" i="11"/>
  <c r="AA143" i="11" s="1"/>
  <c r="CD48" i="18"/>
  <c r="CD142" i="11"/>
  <c r="AA142" i="11" s="1"/>
  <c r="AA141" i="11"/>
  <c r="CE28" i="11"/>
  <c r="CE31" i="11" s="1"/>
  <c r="CF27" i="11" s="1"/>
  <c r="CE385" i="11"/>
  <c r="CD210" i="11"/>
  <c r="CD52" i="18"/>
  <c r="CD211" i="11"/>
  <c r="AA211" i="11" s="1"/>
  <c r="AA209" i="11"/>
  <c r="CE368" i="11"/>
  <c r="CE371" i="11" s="1"/>
  <c r="CF367" i="11" s="1"/>
  <c r="H20" i="7"/>
  <c r="H18" i="7" s="1"/>
  <c r="I13" i="9" s="1"/>
  <c r="Z18" i="7"/>
  <c r="CE419" i="11"/>
  <c r="CD415" i="11"/>
  <c r="AA415" i="11" s="1"/>
  <c r="CD64" i="18"/>
  <c r="CD414" i="11"/>
  <c r="AA414" i="11" s="1"/>
  <c r="AA413" i="11"/>
  <c r="CD54" i="18"/>
  <c r="CD244" i="11"/>
  <c r="AA244" i="11" s="1"/>
  <c r="CD245" i="11"/>
  <c r="AA245" i="11" s="1"/>
  <c r="AA243" i="11"/>
  <c r="CE215" i="11"/>
  <c r="H45" i="7"/>
  <c r="H44" i="7" s="1"/>
  <c r="I15" i="9" s="1"/>
  <c r="Z44" i="7"/>
  <c r="CD46" i="18"/>
  <c r="CD109" i="11"/>
  <c r="AA109" i="11" s="1"/>
  <c r="CD108" i="11"/>
  <c r="AA108" i="11" s="1"/>
  <c r="AA107" i="11"/>
  <c r="AA31" i="11"/>
  <c r="AB27" i="11" s="1"/>
  <c r="CE130" i="11"/>
  <c r="AA201" i="11"/>
  <c r="AB197" i="11" s="1"/>
  <c r="CF80" i="11"/>
  <c r="CF420" i="11"/>
  <c r="CF165" i="11"/>
  <c r="CF284" i="11"/>
  <c r="CF386" i="11"/>
  <c r="CF46" i="11"/>
  <c r="CF403" i="11"/>
  <c r="CF97" i="11"/>
  <c r="CF250" i="11"/>
  <c r="CF63" i="11"/>
  <c r="CF216" i="11"/>
  <c r="CF148" i="11"/>
  <c r="CF182" i="11"/>
  <c r="CF335" i="11"/>
  <c r="CF437" i="11"/>
  <c r="CF199" i="11"/>
  <c r="CF131" i="11"/>
  <c r="CF233" i="11"/>
  <c r="CF29" i="11"/>
  <c r="CF318" i="11"/>
  <c r="CF352" i="11"/>
  <c r="CF267" i="11"/>
  <c r="CF114" i="11"/>
  <c r="CF301" i="11"/>
  <c r="CF369" i="11"/>
  <c r="BS15" i="9" l="1"/>
  <c r="CB28" i="6"/>
  <c r="J51" i="22" s="1"/>
  <c r="CI25" i="17"/>
  <c r="CI16" i="17"/>
  <c r="CG13" i="7"/>
  <c r="AB14" i="16"/>
  <c r="CB46" i="19"/>
  <c r="CH29" i="16"/>
  <c r="CH18" i="16"/>
  <c r="AB15" i="16"/>
  <c r="CH31" i="6"/>
  <c r="R57" i="22" s="1"/>
  <c r="BX50" i="9"/>
  <c r="BX41" i="9" s="1"/>
  <c r="AC56" i="22" s="1"/>
  <c r="CG37" i="6"/>
  <c r="S56" i="22" s="1"/>
  <c r="AB40" i="6"/>
  <c r="CC59" i="19"/>
  <c r="CC60" i="19" s="1"/>
  <c r="CC41" i="19" s="1"/>
  <c r="CC42" i="19"/>
  <c r="CC45" i="19"/>
  <c r="CC46" i="19" s="1"/>
  <c r="CC33" i="8" s="1"/>
  <c r="CD76" i="11"/>
  <c r="CE72" i="11" s="1"/>
  <c r="CA47" i="6"/>
  <c r="H50" i="22"/>
  <c r="CD382" i="11"/>
  <c r="CE378" i="11" s="1"/>
  <c r="CD297" i="11"/>
  <c r="CE293" i="11" s="1"/>
  <c r="CD178" i="11"/>
  <c r="CE174" i="11" s="1"/>
  <c r="AA220" i="11"/>
  <c r="CD314" i="11"/>
  <c r="CE310" i="11" s="1"/>
  <c r="CE226" i="11"/>
  <c r="CD90" i="18"/>
  <c r="AA90" i="18" s="1"/>
  <c r="AA63" i="18"/>
  <c r="CF268" i="11"/>
  <c r="AA152" i="11"/>
  <c r="AA144" i="11"/>
  <c r="AB140" i="11" s="1"/>
  <c r="AS33" i="20"/>
  <c r="AA271" i="11"/>
  <c r="AA263" i="11"/>
  <c r="AB259" i="11" s="1"/>
  <c r="CD83" i="18"/>
  <c r="AA83" i="18" s="1"/>
  <c r="AA56" i="18"/>
  <c r="CE99" i="11"/>
  <c r="CF95" i="11" s="1"/>
  <c r="CE90" i="11"/>
  <c r="BT39" i="9"/>
  <c r="AA169" i="11"/>
  <c r="AA322" i="11"/>
  <c r="AA314" i="11"/>
  <c r="AB310" i="11" s="1"/>
  <c r="CE269" i="11"/>
  <c r="CF265" i="11" s="1"/>
  <c r="CE260" i="11"/>
  <c r="CF302" i="11"/>
  <c r="CE354" i="11"/>
  <c r="CF350" i="11" s="1"/>
  <c r="CE345" i="11"/>
  <c r="AS34" i="8"/>
  <c r="AS30" i="19"/>
  <c r="CD59" i="11"/>
  <c r="CE55" i="11" s="1"/>
  <c r="CF149" i="11"/>
  <c r="CF421" i="11"/>
  <c r="CF353" i="11"/>
  <c r="CF217" i="11"/>
  <c r="AA118" i="11"/>
  <c r="AA110" i="11"/>
  <c r="AB106" i="11" s="1"/>
  <c r="CE218" i="11"/>
  <c r="CF214" i="11" s="1"/>
  <c r="CE209" i="11"/>
  <c r="CD79" i="18"/>
  <c r="AA79" i="18" s="1"/>
  <c r="AA52" i="18"/>
  <c r="AS39" i="20"/>
  <c r="CD82" i="18"/>
  <c r="AA82" i="18" s="1"/>
  <c r="AA55" i="18"/>
  <c r="CE252" i="11"/>
  <c r="CF248" i="11" s="1"/>
  <c r="CE243" i="11"/>
  <c r="CD77" i="18"/>
  <c r="AA77" i="18" s="1"/>
  <c r="AA50" i="18"/>
  <c r="CE107" i="11"/>
  <c r="CE116" i="11"/>
  <c r="CF112" i="11" s="1"/>
  <c r="CE439" i="11"/>
  <c r="CF435" i="11" s="1"/>
  <c r="CE430" i="11"/>
  <c r="CD92" i="18"/>
  <c r="AA92" i="18" s="1"/>
  <c r="AA65" i="18"/>
  <c r="CD76" i="18"/>
  <c r="AA76" i="18" s="1"/>
  <c r="AA49" i="18"/>
  <c r="AA203" i="11"/>
  <c r="AA195" i="11"/>
  <c r="AB191" i="11" s="1"/>
  <c r="CD280" i="11"/>
  <c r="CE276" i="11" s="1"/>
  <c r="CF285" i="11"/>
  <c r="CF183" i="11"/>
  <c r="CE22" i="11"/>
  <c r="AA186" i="11"/>
  <c r="AA178" i="11"/>
  <c r="AB174" i="11" s="1"/>
  <c r="CF319" i="11"/>
  <c r="CF64" i="11"/>
  <c r="AA254" i="11"/>
  <c r="AA246" i="11"/>
  <c r="AB242" i="11" s="1"/>
  <c r="AA210" i="11"/>
  <c r="AA212" i="11" s="1"/>
  <c r="AB208" i="11" s="1"/>
  <c r="CD212" i="11"/>
  <c r="CE208" i="11" s="1"/>
  <c r="CD75" i="18"/>
  <c r="AA75" i="18" s="1"/>
  <c r="AA48" i="18"/>
  <c r="CD416" i="11"/>
  <c r="CE412" i="11" s="1"/>
  <c r="AA135" i="11"/>
  <c r="CD161" i="11"/>
  <c r="CE157" i="11" s="1"/>
  <c r="AA159" i="11"/>
  <c r="CD85" i="18"/>
  <c r="AA85" i="18" s="1"/>
  <c r="AA58" i="18"/>
  <c r="AA33" i="11"/>
  <c r="CE362" i="11"/>
  <c r="CF115" i="11"/>
  <c r="CF251" i="11"/>
  <c r="CE167" i="11"/>
  <c r="CF163" i="11" s="1"/>
  <c r="CE158" i="11"/>
  <c r="CC16" i="18"/>
  <c r="CD59" i="20"/>
  <c r="AA13" i="11"/>
  <c r="CE73" i="11"/>
  <c r="AA390" i="11"/>
  <c r="AA382" i="11"/>
  <c r="AB378" i="11" s="1"/>
  <c r="CE56" i="11"/>
  <c r="CE65" i="11"/>
  <c r="CF61" i="11" s="1"/>
  <c r="CF234" i="11"/>
  <c r="CF98" i="11"/>
  <c r="CF81" i="11"/>
  <c r="CD433" i="11"/>
  <c r="CE429" i="11" s="1"/>
  <c r="CD73" i="18"/>
  <c r="AA73" i="18" s="1"/>
  <c r="AA46" i="18"/>
  <c r="CC93" i="18"/>
  <c r="AA305" i="11"/>
  <c r="AA297" i="11"/>
  <c r="AB293" i="11" s="1"/>
  <c r="AA373" i="11"/>
  <c r="CD399" i="11"/>
  <c r="CE395" i="11" s="1"/>
  <c r="BS71" i="20"/>
  <c r="BS24" i="8"/>
  <c r="CD195" i="11"/>
  <c r="CE191" i="11" s="1"/>
  <c r="CD78" i="18"/>
  <c r="AA78" i="18" s="1"/>
  <c r="AA51" i="18"/>
  <c r="CD15" i="11"/>
  <c r="AA24" i="11"/>
  <c r="CF336" i="11"/>
  <c r="CD91" i="18"/>
  <c r="AA91" i="18" s="1"/>
  <c r="AA64" i="18"/>
  <c r="CE39" i="11"/>
  <c r="CD81" i="18"/>
  <c r="AA81" i="18" s="1"/>
  <c r="AA54" i="18"/>
  <c r="AA237" i="11"/>
  <c r="CE184" i="11"/>
  <c r="CF180" i="11" s="1"/>
  <c r="CE175" i="11"/>
  <c r="CB29" i="6"/>
  <c r="CB43" i="6"/>
  <c r="W51" i="22" s="1"/>
  <c r="CD40" i="18"/>
  <c r="AA40" i="18" s="1"/>
  <c r="CD68" i="18"/>
  <c r="AA41" i="18"/>
  <c r="CF30" i="11"/>
  <c r="CD127" i="11"/>
  <c r="CE123" i="11" s="1"/>
  <c r="AA125" i="11"/>
  <c r="AA127" i="11" s="1"/>
  <c r="AB123" i="11" s="1"/>
  <c r="CF404" i="11"/>
  <c r="CE388" i="11"/>
  <c r="CF384" i="11" s="1"/>
  <c r="CE379" i="11"/>
  <c r="CD144" i="11"/>
  <c r="CE140" i="11" s="1"/>
  <c r="CE192" i="11"/>
  <c r="AA356" i="11"/>
  <c r="AA50" i="11"/>
  <c r="CF200" i="11"/>
  <c r="CF47" i="11"/>
  <c r="CE124" i="11"/>
  <c r="CE133" i="11"/>
  <c r="CF129" i="11" s="1"/>
  <c r="AA424" i="11"/>
  <c r="AA416" i="11"/>
  <c r="AB412" i="11" s="1"/>
  <c r="AA67" i="11"/>
  <c r="AA59" i="11"/>
  <c r="AB55" i="11" s="1"/>
  <c r="CD93" i="11"/>
  <c r="CE89" i="11" s="1"/>
  <c r="AA91" i="11"/>
  <c r="AA93" i="11" s="1"/>
  <c r="AB89" i="11" s="1"/>
  <c r="CE303" i="11"/>
  <c r="CF299" i="11" s="1"/>
  <c r="CE294" i="11"/>
  <c r="AA339" i="11"/>
  <c r="AA363" i="11"/>
  <c r="AA365" i="11" s="1"/>
  <c r="AB361" i="11" s="1"/>
  <c r="CD365" i="11"/>
  <c r="CE361" i="11" s="1"/>
  <c r="CD89" i="18"/>
  <c r="AA89" i="18" s="1"/>
  <c r="AA62" i="18"/>
  <c r="CD348" i="11"/>
  <c r="CE344" i="11" s="1"/>
  <c r="AA346" i="11"/>
  <c r="CE201" i="11"/>
  <c r="CF197" i="11" s="1"/>
  <c r="AA40" i="11"/>
  <c r="AA42" i="11" s="1"/>
  <c r="AB38" i="11" s="1"/>
  <c r="CD42" i="11"/>
  <c r="CE38" i="11" s="1"/>
  <c r="CE141" i="11"/>
  <c r="CE150" i="11"/>
  <c r="CF146" i="11" s="1"/>
  <c r="CD14" i="11"/>
  <c r="AA23" i="11"/>
  <c r="CD25" i="11"/>
  <c r="CD70" i="18"/>
  <c r="AA70" i="18" s="1"/>
  <c r="AA43" i="18"/>
  <c r="CF166" i="11"/>
  <c r="CE413" i="11"/>
  <c r="CE320" i="11"/>
  <c r="CF316" i="11" s="1"/>
  <c r="CE311" i="11"/>
  <c r="CF132" i="11"/>
  <c r="AA101" i="11"/>
  <c r="CD84" i="18"/>
  <c r="AA84" i="18" s="1"/>
  <c r="AA57" i="18"/>
  <c r="CD74" i="18"/>
  <c r="AA74" i="18" s="1"/>
  <c r="AA47" i="18"/>
  <c r="AA84" i="11"/>
  <c r="AA76" i="11"/>
  <c r="AB72" i="11" s="1"/>
  <c r="CE422" i="11"/>
  <c r="CF418" i="11" s="1"/>
  <c r="CF370" i="11"/>
  <c r="CF438" i="11"/>
  <c r="CF387" i="11"/>
  <c r="CD246" i="11"/>
  <c r="CE242" i="11" s="1"/>
  <c r="CD72" i="18"/>
  <c r="AA72" i="18" s="1"/>
  <c r="AA45" i="18"/>
  <c r="CD86" i="18"/>
  <c r="AA86" i="18" s="1"/>
  <c r="AA59" i="18"/>
  <c r="CD88" i="18"/>
  <c r="AA88" i="18" s="1"/>
  <c r="AA61" i="18"/>
  <c r="CD71" i="18"/>
  <c r="AA71" i="18" s="1"/>
  <c r="AA44" i="18"/>
  <c r="CD87" i="18"/>
  <c r="AA87" i="18" s="1"/>
  <c r="AA60" i="18"/>
  <c r="CE277" i="11"/>
  <c r="CD229" i="11"/>
  <c r="CE225" i="11" s="1"/>
  <c r="AA227" i="11"/>
  <c r="AA229" i="11" s="1"/>
  <c r="AB225" i="11" s="1"/>
  <c r="CC13" i="18"/>
  <c r="CC14" i="8"/>
  <c r="Z44" i="6"/>
  <c r="Z46" i="6"/>
  <c r="Z47" i="6" s="1"/>
  <c r="CD110" i="11"/>
  <c r="CE106" i="11" s="1"/>
  <c r="CE396" i="11"/>
  <c r="CE405" i="11"/>
  <c r="CF401" i="11" s="1"/>
  <c r="AA288" i="11"/>
  <c r="AA280" i="11"/>
  <c r="AB276" i="11" s="1"/>
  <c r="CD331" i="11"/>
  <c r="CE327" i="11" s="1"/>
  <c r="AA329" i="11"/>
  <c r="AA331" i="11" s="1"/>
  <c r="AB327" i="11" s="1"/>
  <c r="AA407" i="11"/>
  <c r="AA399" i="11"/>
  <c r="AB395" i="11" s="1"/>
  <c r="CD80" i="18"/>
  <c r="AA80" i="18" s="1"/>
  <c r="AA53" i="18"/>
  <c r="AA441" i="11"/>
  <c r="AA433" i="11"/>
  <c r="AB429" i="11" s="1"/>
  <c r="CD69" i="18"/>
  <c r="AA69" i="18" s="1"/>
  <c r="AA42" i="18"/>
  <c r="BT34" i="9"/>
  <c r="CC13" i="6"/>
  <c r="CE328" i="11"/>
  <c r="CD263" i="11"/>
  <c r="CE259" i="11" s="1"/>
  <c r="BT33" i="9" l="1"/>
  <c r="AB52" i="22" s="1"/>
  <c r="AB37" i="6"/>
  <c r="CH40" i="6"/>
  <c r="CH15" i="16"/>
  <c r="BY17" i="9" s="1"/>
  <c r="CH14" i="16"/>
  <c r="CH13" i="7" s="1"/>
  <c r="CI26" i="16"/>
  <c r="CI28" i="16" s="1"/>
  <c r="CB47" i="19"/>
  <c r="CB33" i="8"/>
  <c r="AB13" i="7"/>
  <c r="BX18" i="9"/>
  <c r="CI14" i="17"/>
  <c r="CI35" i="6"/>
  <c r="CD39" i="19"/>
  <c r="CI13" i="17"/>
  <c r="CI12" i="7" s="1"/>
  <c r="CJ22" i="17"/>
  <c r="CC32" i="8"/>
  <c r="CC17" i="6"/>
  <c r="CC18" i="6" s="1"/>
  <c r="P52" i="22"/>
  <c r="CF198" i="11"/>
  <c r="CF28" i="11"/>
  <c r="CE44" i="18"/>
  <c r="CE74" i="11"/>
  <c r="CE75" i="11"/>
  <c r="AT27" i="19"/>
  <c r="AS41" i="7"/>
  <c r="CE108" i="11"/>
  <c r="CE109" i="11"/>
  <c r="CE46" i="18"/>
  <c r="AS24" i="20"/>
  <c r="AT36" i="20"/>
  <c r="CE262" i="11"/>
  <c r="CE261" i="11"/>
  <c r="CE55" i="18"/>
  <c r="CF385" i="11"/>
  <c r="CF388" i="11" s="1"/>
  <c r="CG384" i="11" s="1"/>
  <c r="CF130" i="11"/>
  <c r="CF133" i="11" s="1"/>
  <c r="CG129" i="11" s="1"/>
  <c r="CE193" i="11"/>
  <c r="CE51" i="18"/>
  <c r="CE194" i="11"/>
  <c r="CE58" i="18"/>
  <c r="CE312" i="11"/>
  <c r="CE313" i="11"/>
  <c r="CE62" i="18"/>
  <c r="CE381" i="11"/>
  <c r="CE380" i="11"/>
  <c r="CD58" i="20"/>
  <c r="AA58" i="20" s="1"/>
  <c r="CD66" i="18"/>
  <c r="AA59" i="20"/>
  <c r="CF249" i="11"/>
  <c r="CF252" i="11" s="1"/>
  <c r="CG248" i="11" s="1"/>
  <c r="CE23" i="11"/>
  <c r="CE24" i="11"/>
  <c r="CE13" i="11"/>
  <c r="CE41" i="18"/>
  <c r="CF215" i="11"/>
  <c r="CF218" i="11" s="1"/>
  <c r="CG214" i="11" s="1"/>
  <c r="AS31" i="8"/>
  <c r="AS40" i="8" s="1"/>
  <c r="AS41" i="8" s="1"/>
  <c r="AS78" i="19"/>
  <c r="CE228" i="11"/>
  <c r="CE227" i="11"/>
  <c r="CE53" i="18"/>
  <c r="CE279" i="11"/>
  <c r="CE278" i="11"/>
  <c r="CE56" i="18"/>
  <c r="CF79" i="11"/>
  <c r="CE176" i="11"/>
  <c r="CE177" i="11"/>
  <c r="CE50" i="18"/>
  <c r="CE57" i="18"/>
  <c r="CE296" i="11"/>
  <c r="CE295" i="11"/>
  <c r="AA348" i="11"/>
  <c r="AB344" i="11" s="1"/>
  <c r="CF113" i="11"/>
  <c r="CF62" i="11"/>
  <c r="CF65" i="11" s="1"/>
  <c r="CG61" i="11" s="1"/>
  <c r="CF181" i="11"/>
  <c r="CF351" i="11"/>
  <c r="CF354" i="11" s="1"/>
  <c r="CG350" i="11" s="1"/>
  <c r="CE21" i="11"/>
  <c r="CD16" i="11"/>
  <c r="CD24" i="7" s="1"/>
  <c r="CE42" i="18"/>
  <c r="CE40" i="11"/>
  <c r="CE41" i="11"/>
  <c r="CF368" i="11"/>
  <c r="CF402" i="11"/>
  <c r="CF405" i="11" s="1"/>
  <c r="CG401" i="11" s="1"/>
  <c r="CD67" i="18"/>
  <c r="AA68" i="18"/>
  <c r="BT54" i="20"/>
  <c r="BT68" i="20" s="1"/>
  <c r="BT67" i="20" s="1"/>
  <c r="BS72" i="20"/>
  <c r="BS31" i="7" s="1"/>
  <c r="BS73" i="20"/>
  <c r="BS51" i="7" s="1"/>
  <c r="CF96" i="11"/>
  <c r="CF99" i="11" s="1"/>
  <c r="CG95" i="11" s="1"/>
  <c r="CE54" i="18"/>
  <c r="CE245" i="11"/>
  <c r="CE244" i="11"/>
  <c r="CE60" i="18"/>
  <c r="CE346" i="11"/>
  <c r="CE347" i="11"/>
  <c r="CE91" i="11"/>
  <c r="CE45" i="18"/>
  <c r="CE92" i="11"/>
  <c r="CF266" i="11"/>
  <c r="CE58" i="11"/>
  <c r="CE43" i="18"/>
  <c r="CE57" i="11"/>
  <c r="CE64" i="18"/>
  <c r="CE414" i="11"/>
  <c r="CE415" i="11"/>
  <c r="CE47" i="18"/>
  <c r="CE126" i="11"/>
  <c r="CE125" i="11"/>
  <c r="CF334" i="11"/>
  <c r="CE49" i="18"/>
  <c r="CE159" i="11"/>
  <c r="CE160" i="11"/>
  <c r="CE363" i="11"/>
  <c r="CE61" i="18"/>
  <c r="CE364" i="11"/>
  <c r="CF317" i="11"/>
  <c r="CF320" i="11" s="1"/>
  <c r="CG316" i="11" s="1"/>
  <c r="CF283" i="11"/>
  <c r="CE211" i="11"/>
  <c r="CE52" i="18"/>
  <c r="CE210" i="11"/>
  <c r="CF419" i="11"/>
  <c r="CF422" i="11" s="1"/>
  <c r="CG418" i="11" s="1"/>
  <c r="AA161" i="11"/>
  <c r="AB157" i="11" s="1"/>
  <c r="AS34" i="20"/>
  <c r="AT31" i="20" s="1"/>
  <c r="CD14" i="6"/>
  <c r="AA14" i="11"/>
  <c r="CE63" i="18"/>
  <c r="CE397" i="11"/>
  <c r="CE398" i="11"/>
  <c r="CC13" i="8"/>
  <c r="CE48" i="18"/>
  <c r="CE142" i="11"/>
  <c r="CE143" i="11"/>
  <c r="CC19" i="18"/>
  <c r="CC28" i="18"/>
  <c r="CD39" i="18"/>
  <c r="CF232" i="11"/>
  <c r="AA25" i="11"/>
  <c r="AB21" i="11" s="1"/>
  <c r="CE65" i="18"/>
  <c r="CE431" i="11"/>
  <c r="CE432" i="11"/>
  <c r="CF436" i="11"/>
  <c r="CE329" i="11"/>
  <c r="CE59" i="18"/>
  <c r="CE330" i="11"/>
  <c r="CF164" i="11"/>
  <c r="CF167" i="11" s="1"/>
  <c r="CG163" i="11" s="1"/>
  <c r="CF45" i="11"/>
  <c r="BS8" i="9"/>
  <c r="CB44" i="6"/>
  <c r="CB46" i="6"/>
  <c r="CD15" i="6"/>
  <c r="AA15" i="11"/>
  <c r="CF147" i="11"/>
  <c r="CF150" i="11" s="1"/>
  <c r="CG146" i="11" s="1"/>
  <c r="CF300" i="11"/>
  <c r="CF303" i="11" s="1"/>
  <c r="CG299" i="11" s="1"/>
  <c r="CG80" i="11"/>
  <c r="CG386" i="11"/>
  <c r="CG216" i="11"/>
  <c r="CG301" i="11"/>
  <c r="CG63" i="11"/>
  <c r="CG131" i="11"/>
  <c r="CG284" i="11"/>
  <c r="CG114" i="11"/>
  <c r="CG250" i="11"/>
  <c r="CG46" i="11"/>
  <c r="CG148" i="11"/>
  <c r="CG437" i="11"/>
  <c r="CG29" i="11"/>
  <c r="CG233" i="11"/>
  <c r="CG267" i="11"/>
  <c r="CG182" i="11"/>
  <c r="CG165" i="11"/>
  <c r="CG199" i="11"/>
  <c r="CG369" i="11"/>
  <c r="CG335" i="11"/>
  <c r="CG352" i="11"/>
  <c r="CG318" i="11"/>
  <c r="CG97" i="11"/>
  <c r="CG420" i="11"/>
  <c r="CG403" i="11"/>
  <c r="CE59" i="11" l="1"/>
  <c r="CF55" i="11" s="1"/>
  <c r="CC28" i="6"/>
  <c r="J52" i="22" s="1"/>
  <c r="CE25" i="11"/>
  <c r="CJ24" i="17"/>
  <c r="CJ25" i="17" s="1"/>
  <c r="CC44" i="19"/>
  <c r="CC47" i="19" s="1"/>
  <c r="CB40" i="7"/>
  <c r="CI29" i="16"/>
  <c r="CI18" i="16"/>
  <c r="CD59" i="19"/>
  <c r="CD60" i="19" s="1"/>
  <c r="CD41" i="19" s="1"/>
  <c r="BY18" i="9"/>
  <c r="CI31" i="6"/>
  <c r="R58" i="22" s="1"/>
  <c r="BY50" i="9"/>
  <c r="BY41" i="9" s="1"/>
  <c r="AC57" i="22" s="1"/>
  <c r="CH37" i="6"/>
  <c r="S57" i="22" s="1"/>
  <c r="CE280" i="11"/>
  <c r="CF276" i="11" s="1"/>
  <c r="CE93" i="11"/>
  <c r="CF89" i="11" s="1"/>
  <c r="CE399" i="11"/>
  <c r="CF395" i="11" s="1"/>
  <c r="CE365" i="11"/>
  <c r="CF361" i="11" s="1"/>
  <c r="CE263" i="11"/>
  <c r="CF259" i="11" s="1"/>
  <c r="CE178" i="11"/>
  <c r="CF174" i="11" s="1"/>
  <c r="CE212" i="11"/>
  <c r="CF208" i="11" s="1"/>
  <c r="CB47" i="6"/>
  <c r="H51" i="22"/>
  <c r="CE195" i="11"/>
  <c r="CF191" i="11" s="1"/>
  <c r="CE246" i="11"/>
  <c r="CF242" i="11" s="1"/>
  <c r="CE331" i="11"/>
  <c r="CF327" i="11" s="1"/>
  <c r="CE144" i="11"/>
  <c r="CF140" i="11" s="1"/>
  <c r="CE297" i="11"/>
  <c r="CF293" i="11" s="1"/>
  <c r="CE348" i="11"/>
  <c r="CF344" i="11" s="1"/>
  <c r="CE229" i="11"/>
  <c r="CF225" i="11" s="1"/>
  <c r="CC27" i="18"/>
  <c r="CC45" i="7"/>
  <c r="CC44" i="7" s="1"/>
  <c r="BT15" i="9" s="1"/>
  <c r="CE75" i="18"/>
  <c r="CE79" i="18"/>
  <c r="CE88" i="18"/>
  <c r="CE87" i="18"/>
  <c r="CF107" i="11"/>
  <c r="CF379" i="11"/>
  <c r="CE110" i="11"/>
  <c r="CF106" i="11" s="1"/>
  <c r="CE76" i="11"/>
  <c r="CF72" i="11" s="1"/>
  <c r="CG98" i="11"/>
  <c r="AB97" i="11"/>
  <c r="CG30" i="11"/>
  <c r="AB29" i="11"/>
  <c r="CG217" i="11"/>
  <c r="AB216" i="11"/>
  <c r="BU39" i="9"/>
  <c r="AA15" i="6"/>
  <c r="CF158" i="11"/>
  <c r="CE92" i="18"/>
  <c r="CC18" i="18"/>
  <c r="CC20" i="7"/>
  <c r="CC18" i="7" s="1"/>
  <c r="BT13" i="9" s="1"/>
  <c r="BT71" i="20"/>
  <c r="BT24" i="8"/>
  <c r="CF345" i="11"/>
  <c r="AS71" i="19"/>
  <c r="AT39" i="8"/>
  <c r="AS17" i="7"/>
  <c r="CE89" i="18"/>
  <c r="CE71" i="18"/>
  <c r="CG353" i="11"/>
  <c r="AB352" i="11"/>
  <c r="CG149" i="11"/>
  <c r="AB148" i="11"/>
  <c r="CF294" i="11"/>
  <c r="CE127" i="11"/>
  <c r="CF123" i="11" s="1"/>
  <c r="CD13" i="18"/>
  <c r="CD14" i="8"/>
  <c r="AA14" i="8" s="1"/>
  <c r="AA67" i="18"/>
  <c r="CE42" i="11"/>
  <c r="CF38" i="11" s="1"/>
  <c r="CE416" i="11"/>
  <c r="CF412" i="11" s="1"/>
  <c r="CF209" i="11"/>
  <c r="CE82" i="18"/>
  <c r="CE433" i="11"/>
  <c r="CF429" i="11" s="1"/>
  <c r="CG438" i="11"/>
  <c r="AB437" i="11"/>
  <c r="CF430" i="11"/>
  <c r="CG47" i="11"/>
  <c r="AB46" i="11"/>
  <c r="CF286" i="11"/>
  <c r="CG282" i="11" s="1"/>
  <c r="CF277" i="11"/>
  <c r="CE81" i="18"/>
  <c r="CE77" i="18"/>
  <c r="CE80" i="18"/>
  <c r="CD16" i="18"/>
  <c r="AA66" i="18"/>
  <c r="CG234" i="11"/>
  <c r="AB233" i="11"/>
  <c r="CG387" i="11"/>
  <c r="AB386" i="11"/>
  <c r="CE91" i="18"/>
  <c r="CF260" i="11"/>
  <c r="CF243" i="11"/>
  <c r="CG336" i="11"/>
  <c r="AB335" i="11"/>
  <c r="CG370" i="11"/>
  <c r="AB369" i="11"/>
  <c r="CG251" i="11"/>
  <c r="AB250" i="11"/>
  <c r="CF141" i="11"/>
  <c r="BS9" i="9"/>
  <c r="BS10" i="9" s="1"/>
  <c r="CE76" i="18"/>
  <c r="CE74" i="18"/>
  <c r="CE72" i="18"/>
  <c r="CF396" i="11"/>
  <c r="CE69" i="18"/>
  <c r="CF175" i="11"/>
  <c r="CE78" i="18"/>
  <c r="CG421" i="11"/>
  <c r="AB420" i="11"/>
  <c r="CG200" i="11"/>
  <c r="AB199" i="11"/>
  <c r="CG81" i="11"/>
  <c r="AB80" i="11"/>
  <c r="CD23" i="7"/>
  <c r="BU12" i="9" s="1"/>
  <c r="AA24" i="7"/>
  <c r="AA23" i="7" s="1"/>
  <c r="CF82" i="11"/>
  <c r="CG78" i="11" s="1"/>
  <c r="CF73" i="11"/>
  <c r="CE40" i="18"/>
  <c r="CE68" i="18"/>
  <c r="CE314" i="11"/>
  <c r="CF310" i="11" s="1"/>
  <c r="CF31" i="11"/>
  <c r="CG27" i="11" s="1"/>
  <c r="CF22" i="11"/>
  <c r="CG302" i="11"/>
  <c r="AB301" i="11"/>
  <c r="CG285" i="11"/>
  <c r="AB284" i="11"/>
  <c r="CF439" i="11"/>
  <c r="CG435" i="11" s="1"/>
  <c r="CE59" i="20"/>
  <c r="CF184" i="11"/>
  <c r="CG180" i="11" s="1"/>
  <c r="CE85" i="18"/>
  <c r="AS53" i="6"/>
  <c r="T16" i="22" s="1"/>
  <c r="AS29" i="20"/>
  <c r="AT33" i="19"/>
  <c r="CG115" i="11"/>
  <c r="AB114" i="11"/>
  <c r="CF311" i="11"/>
  <c r="CG132" i="11"/>
  <c r="AB131" i="11"/>
  <c r="CF90" i="11"/>
  <c r="CE161" i="11"/>
  <c r="CF157" i="11" s="1"/>
  <c r="CF269" i="11"/>
  <c r="CG265" i="11" s="1"/>
  <c r="CE15" i="11"/>
  <c r="CF124" i="11"/>
  <c r="CG319" i="11"/>
  <c r="AB318" i="11"/>
  <c r="CG166" i="11"/>
  <c r="AB165" i="11"/>
  <c r="CF48" i="11"/>
  <c r="CG44" i="11" s="1"/>
  <c r="CF39" i="11"/>
  <c r="CE86" i="18"/>
  <c r="CF413" i="11"/>
  <c r="CF337" i="11"/>
  <c r="CG333" i="11" s="1"/>
  <c r="CF328" i="11"/>
  <c r="CE70" i="18"/>
  <c r="CF21" i="11"/>
  <c r="CF56" i="11"/>
  <c r="CE83" i="18"/>
  <c r="CG183" i="11"/>
  <c r="AB182" i="11"/>
  <c r="CF235" i="11"/>
  <c r="CG231" i="11" s="1"/>
  <c r="CF226" i="11"/>
  <c r="BU34" i="9"/>
  <c r="CD13" i="6"/>
  <c r="AA14" i="6"/>
  <c r="CG404" i="11"/>
  <c r="AB403" i="11"/>
  <c r="CG268" i="11"/>
  <c r="AB267" i="11"/>
  <c r="CG64" i="11"/>
  <c r="AB63" i="11"/>
  <c r="CD93" i="18"/>
  <c r="CE90" i="18"/>
  <c r="CF371" i="11"/>
  <c r="CG367" i="11" s="1"/>
  <c r="CF362" i="11"/>
  <c r="CF116" i="11"/>
  <c r="CG112" i="11" s="1"/>
  <c r="CE84" i="18"/>
  <c r="CE14" i="11"/>
  <c r="CE382" i="11"/>
  <c r="CF378" i="11" s="1"/>
  <c r="CE73" i="18"/>
  <c r="CF201" i="11"/>
  <c r="CG197" i="11" s="1"/>
  <c r="CF192" i="11"/>
  <c r="BU33" i="9" l="1"/>
  <c r="AB53" i="22" s="1"/>
  <c r="CC43" i="6"/>
  <c r="W52" i="22" s="1"/>
  <c r="CC29" i="6"/>
  <c r="CD45" i="19"/>
  <c r="CD46" i="19" s="1"/>
  <c r="AA13" i="6"/>
  <c r="AA17" i="6" s="1"/>
  <c r="AA28" i="6" s="1"/>
  <c r="CK22" i="17"/>
  <c r="CK24" i="17" s="1"/>
  <c r="CJ13" i="17"/>
  <c r="AA45" i="19"/>
  <c r="CD32" i="8"/>
  <c r="AA32" i="8" s="1"/>
  <c r="AA41" i="19"/>
  <c r="CI40" i="6"/>
  <c r="CI15" i="16"/>
  <c r="BZ17" i="9" s="1"/>
  <c r="CJ26" i="16"/>
  <c r="CI14" i="16"/>
  <c r="CI13" i="7" s="1"/>
  <c r="CD44" i="19"/>
  <c r="CC40" i="7"/>
  <c r="CD42" i="19"/>
  <c r="CJ16" i="17"/>
  <c r="AC24" i="17"/>
  <c r="CD17" i="6"/>
  <c r="CD28" i="6" s="1"/>
  <c r="J53" i="22" s="1"/>
  <c r="P53" i="22"/>
  <c r="CE39" i="18"/>
  <c r="CD19" i="18"/>
  <c r="CD28" i="18"/>
  <c r="CF278" i="11"/>
  <c r="CF279" i="11"/>
  <c r="CF56" i="18"/>
  <c r="CE67" i="18"/>
  <c r="CG79" i="11"/>
  <c r="CG82" i="11" s="1"/>
  <c r="CH78" i="11" s="1"/>
  <c r="AB81" i="11"/>
  <c r="CF49" i="18"/>
  <c r="CF160" i="11"/>
  <c r="CF159" i="11"/>
  <c r="CF414" i="11"/>
  <c r="CF415" i="11"/>
  <c r="CF64" i="18"/>
  <c r="CF313" i="11"/>
  <c r="CF312" i="11"/>
  <c r="CF58" i="18"/>
  <c r="AS56" i="6"/>
  <c r="I16" i="22" s="1"/>
  <c r="AS54" i="6"/>
  <c r="CF57" i="11"/>
  <c r="CF43" i="18"/>
  <c r="CF58" i="11"/>
  <c r="CG317" i="11"/>
  <c r="AB319" i="11"/>
  <c r="CF45" i="18"/>
  <c r="CF92" i="11"/>
  <c r="CF91" i="11"/>
  <c r="CG198" i="11"/>
  <c r="AB200" i="11"/>
  <c r="CF50" i="18"/>
  <c r="CF176" i="11"/>
  <c r="CF177" i="11"/>
  <c r="CG334" i="11"/>
  <c r="AB336" i="11"/>
  <c r="CG385" i="11"/>
  <c r="AB387" i="11"/>
  <c r="CF431" i="11"/>
  <c r="CF65" i="18"/>
  <c r="CF432" i="11"/>
  <c r="CF295" i="11"/>
  <c r="CF57" i="18"/>
  <c r="CF296" i="11"/>
  <c r="CG368" i="11"/>
  <c r="CG371" i="11" s="1"/>
  <c r="CH367" i="11" s="1"/>
  <c r="AB370" i="11"/>
  <c r="BT8" i="9"/>
  <c r="CG283" i="11"/>
  <c r="CG286" i="11" s="1"/>
  <c r="CH282" i="11" s="1"/>
  <c r="AB285" i="11"/>
  <c r="CF52" i="18"/>
  <c r="CF211" i="11"/>
  <c r="CF210" i="11"/>
  <c r="CF194" i="11"/>
  <c r="CF51" i="18"/>
  <c r="CF193" i="11"/>
  <c r="CE16" i="11"/>
  <c r="CE24" i="7" s="1"/>
  <c r="CE23" i="7" s="1"/>
  <c r="BV12" i="9" s="1"/>
  <c r="CG300" i="11"/>
  <c r="AB302" i="11"/>
  <c r="CF364" i="11"/>
  <c r="CF61" i="18"/>
  <c r="CF363" i="11"/>
  <c r="CG62" i="11"/>
  <c r="AB64" i="11"/>
  <c r="CF47" i="18"/>
  <c r="CF126" i="11"/>
  <c r="CF125" i="11"/>
  <c r="CG113" i="11"/>
  <c r="AB115" i="11"/>
  <c r="CF44" i="18"/>
  <c r="CF74" i="11"/>
  <c r="CF75" i="11"/>
  <c r="CG419" i="11"/>
  <c r="AB421" i="11"/>
  <c r="CF54" i="18"/>
  <c r="CF245" i="11"/>
  <c r="CF244" i="11"/>
  <c r="CG232" i="11"/>
  <c r="AB234" i="11"/>
  <c r="CG436" i="11"/>
  <c r="AB438" i="11"/>
  <c r="AA93" i="18"/>
  <c r="AB39" i="18" s="1"/>
  <c r="CG147" i="11"/>
  <c r="AB149" i="11"/>
  <c r="CG215" i="11"/>
  <c r="AB217" i="11"/>
  <c r="CF62" i="18"/>
  <c r="CF381" i="11"/>
  <c r="CF380" i="11"/>
  <c r="CF46" i="18"/>
  <c r="CF109" i="11"/>
  <c r="CF108" i="11"/>
  <c r="CG164" i="11"/>
  <c r="AB166" i="11"/>
  <c r="CF228" i="11"/>
  <c r="CF53" i="18"/>
  <c r="CF227" i="11"/>
  <c r="CF23" i="11"/>
  <c r="CF13" i="11"/>
  <c r="CF41" i="18"/>
  <c r="CF24" i="11"/>
  <c r="CE15" i="6"/>
  <c r="CG130" i="11"/>
  <c r="AB132" i="11"/>
  <c r="CE58" i="20"/>
  <c r="CE66" i="18"/>
  <c r="CF63" i="18"/>
  <c r="CF398" i="11"/>
  <c r="CF397" i="11"/>
  <c r="CF48" i="18"/>
  <c r="CF142" i="11"/>
  <c r="CF143" i="11"/>
  <c r="CD13" i="8"/>
  <c r="AA13" i="8" s="1"/>
  <c r="AA13" i="18"/>
  <c r="CG351" i="11"/>
  <c r="AB353" i="11"/>
  <c r="CF347" i="11"/>
  <c r="CF60" i="18"/>
  <c r="CF346" i="11"/>
  <c r="CG28" i="11"/>
  <c r="CG31" i="11" s="1"/>
  <c r="CH27" i="11" s="1"/>
  <c r="AB30" i="11"/>
  <c r="BU54" i="20"/>
  <c r="BU68" i="20" s="1"/>
  <c r="BU67" i="20" s="1"/>
  <c r="BT73" i="20"/>
  <c r="BT51" i="7" s="1"/>
  <c r="BT72" i="20"/>
  <c r="BT31" i="7" s="1"/>
  <c r="CG266" i="11"/>
  <c r="AB268" i="11"/>
  <c r="CF42" i="18"/>
  <c r="CF40" i="11"/>
  <c r="CF41" i="11"/>
  <c r="AT34" i="19"/>
  <c r="AT49" i="6"/>
  <c r="U17" i="22" s="1"/>
  <c r="O33" i="19"/>
  <c r="CF261" i="11"/>
  <c r="CF55" i="18"/>
  <c r="CF262" i="11"/>
  <c r="AA16" i="18"/>
  <c r="CG45" i="11"/>
  <c r="CG48" i="11" s="1"/>
  <c r="CH44" i="11" s="1"/>
  <c r="AB47" i="11"/>
  <c r="CE14" i="6"/>
  <c r="CG402" i="11"/>
  <c r="AB404" i="11"/>
  <c r="CG181" i="11"/>
  <c r="AB183" i="11"/>
  <c r="CF59" i="18"/>
  <c r="CF330" i="11"/>
  <c r="CF329" i="11"/>
  <c r="AT23" i="20"/>
  <c r="AS30" i="7"/>
  <c r="AS28" i="7" s="1"/>
  <c r="AJ14" i="9" s="1"/>
  <c r="AS50" i="7"/>
  <c r="AS48" i="7" s="1"/>
  <c r="AJ16" i="9" s="1"/>
  <c r="CG249" i="11"/>
  <c r="AB251" i="11"/>
  <c r="BT21" i="8"/>
  <c r="BT11" i="8" s="1"/>
  <c r="CG96" i="11"/>
  <c r="AB98" i="11"/>
  <c r="CH80" i="11"/>
  <c r="CH301" i="11"/>
  <c r="CH250" i="11"/>
  <c r="CH216" i="11"/>
  <c r="CH165" i="11"/>
  <c r="CH352" i="11"/>
  <c r="CH267" i="11"/>
  <c r="CH233" i="11"/>
  <c r="CH199" i="11"/>
  <c r="CH369" i="11"/>
  <c r="CH284" i="11"/>
  <c r="CH114" i="11"/>
  <c r="CH46" i="11"/>
  <c r="CH182" i="11"/>
  <c r="CH335" i="11"/>
  <c r="CH63" i="11"/>
  <c r="CH148" i="11"/>
  <c r="CH97" i="11"/>
  <c r="CH29" i="11"/>
  <c r="CH420" i="11"/>
  <c r="CH403" i="11"/>
  <c r="CH318" i="11"/>
  <c r="CH386" i="11"/>
  <c r="CH437" i="11"/>
  <c r="CH131" i="11"/>
  <c r="CD47" i="19" l="1"/>
  <c r="CE44" i="19" s="1"/>
  <c r="CC46" i="6"/>
  <c r="CC47" i="6" s="1"/>
  <c r="CC44" i="6"/>
  <c r="CF229" i="11"/>
  <c r="CG225" i="11" s="1"/>
  <c r="AA18" i="6"/>
  <c r="CF110" i="11"/>
  <c r="CG106" i="11" s="1"/>
  <c r="CF314" i="11"/>
  <c r="CG310" i="11" s="1"/>
  <c r="CJ28" i="16"/>
  <c r="CJ29" i="16" s="1"/>
  <c r="BZ50" i="9"/>
  <c r="BZ41" i="9" s="1"/>
  <c r="AC58" i="22" s="1"/>
  <c r="CI37" i="6"/>
  <c r="S58" i="22" s="1"/>
  <c r="AC25" i="17"/>
  <c r="AD22" i="17" s="1"/>
  <c r="AA42" i="19"/>
  <c r="AB39" i="19" s="1"/>
  <c r="CF212" i="11"/>
  <c r="CG208" i="11" s="1"/>
  <c r="CJ14" i="17"/>
  <c r="CJ35" i="6"/>
  <c r="AC16" i="17"/>
  <c r="CE39" i="19"/>
  <c r="CF297" i="11"/>
  <c r="CG293" i="11" s="1"/>
  <c r="CD18" i="6"/>
  <c r="CD33" i="8"/>
  <c r="AA33" i="8" s="1"/>
  <c r="AA46" i="19"/>
  <c r="AA47" i="19" s="1"/>
  <c r="AB44" i="19" s="1"/>
  <c r="CJ12" i="7"/>
  <c r="AC13" i="17"/>
  <c r="BZ18" i="9"/>
  <c r="CK25" i="17"/>
  <c r="CK16" i="17"/>
  <c r="CF416" i="11"/>
  <c r="CG412" i="11" s="1"/>
  <c r="CF25" i="11"/>
  <c r="CG21" i="11" s="1"/>
  <c r="CF246" i="11"/>
  <c r="CG242" i="11" s="1"/>
  <c r="CF195" i="11"/>
  <c r="CG191" i="11" s="1"/>
  <c r="CF433" i="11"/>
  <c r="CG429" i="11" s="1"/>
  <c r="CF348" i="11"/>
  <c r="CG344" i="11" s="1"/>
  <c r="CF76" i="11"/>
  <c r="CG72" i="11" s="1"/>
  <c r="CG320" i="11"/>
  <c r="CH316" i="11" s="1"/>
  <c r="CG311" i="11"/>
  <c r="AB317" i="11"/>
  <c r="AS57" i="6"/>
  <c r="AS21" i="19"/>
  <c r="CF161" i="11"/>
  <c r="CG157" i="11" s="1"/>
  <c r="CH200" i="11"/>
  <c r="CE16" i="18"/>
  <c r="CF68" i="18"/>
  <c r="CF40" i="18"/>
  <c r="CG269" i="11"/>
  <c r="CH265" i="11" s="1"/>
  <c r="CG260" i="11"/>
  <c r="AB266" i="11"/>
  <c r="AT35" i="8"/>
  <c r="O34" i="19"/>
  <c r="O35" i="19" s="1"/>
  <c r="P32" i="19" s="1"/>
  <c r="CF87" i="18"/>
  <c r="CF14" i="11"/>
  <c r="CG167" i="11"/>
  <c r="CH163" i="11" s="1"/>
  <c r="CG158" i="11"/>
  <c r="AB164" i="11"/>
  <c r="CF79" i="18"/>
  <c r="BT9" i="9"/>
  <c r="BT10" i="9" s="1"/>
  <c r="CF77" i="18"/>
  <c r="CD29" i="6"/>
  <c r="CD43" i="6"/>
  <c r="W53" i="22" s="1"/>
  <c r="CF59" i="20"/>
  <c r="CG226" i="11"/>
  <c r="AB232" i="11"/>
  <c r="CG56" i="11"/>
  <c r="CG65" i="11"/>
  <c r="CH61" i="11" s="1"/>
  <c r="AB62" i="11"/>
  <c r="AA29" i="6"/>
  <c r="AA43" i="6"/>
  <c r="AS33" i="7"/>
  <c r="CF85" i="18"/>
  <c r="CF76" i="18"/>
  <c r="CD27" i="18"/>
  <c r="AA28" i="18"/>
  <c r="AA27" i="18" s="1"/>
  <c r="CD45" i="7"/>
  <c r="CH30" i="11"/>
  <c r="CG413" i="11"/>
  <c r="CG422" i="11"/>
  <c r="CH418" i="11" s="1"/>
  <c r="AB419" i="11"/>
  <c r="CG439" i="11"/>
  <c r="CH435" i="11" s="1"/>
  <c r="CG430" i="11"/>
  <c r="AB436" i="11"/>
  <c r="CG133" i="11"/>
  <c r="CH129" i="11" s="1"/>
  <c r="CG124" i="11"/>
  <c r="AB130" i="11"/>
  <c r="CF71" i="18"/>
  <c r="CG192" i="11"/>
  <c r="AB198" i="11"/>
  <c r="CF70" i="18"/>
  <c r="CF83" i="18"/>
  <c r="AA19" i="18"/>
  <c r="AA18" i="18" s="1"/>
  <c r="CD18" i="18"/>
  <c r="CD20" i="7"/>
  <c r="CG99" i="11"/>
  <c r="CH95" i="11" s="1"/>
  <c r="CG90" i="11"/>
  <c r="AB96" i="11"/>
  <c r="CF74" i="18"/>
  <c r="CH353" i="11"/>
  <c r="AJ11" i="9"/>
  <c r="CH438" i="11"/>
  <c r="CH217" i="11"/>
  <c r="CF178" i="11"/>
  <c r="CG174" i="11" s="1"/>
  <c r="CE13" i="6"/>
  <c r="BV34" i="9"/>
  <c r="CF82" i="18"/>
  <c r="CG354" i="11"/>
  <c r="CH350" i="11" s="1"/>
  <c r="CG345" i="11"/>
  <c r="AB351" i="11"/>
  <c r="CF399" i="11"/>
  <c r="CG395" i="11" s="1"/>
  <c r="BV39" i="9"/>
  <c r="CG209" i="11"/>
  <c r="AB215" i="11"/>
  <c r="CG218" i="11"/>
  <c r="CH214" i="11" s="1"/>
  <c r="CF365" i="11"/>
  <c r="CG361" i="11" s="1"/>
  <c r="CG379" i="11"/>
  <c r="CG388" i="11"/>
  <c r="CH384" i="11" s="1"/>
  <c r="AB385" i="11"/>
  <c r="CE93" i="18"/>
  <c r="CG39" i="11"/>
  <c r="AB45" i="11"/>
  <c r="CG184" i="11"/>
  <c r="CH180" i="11" s="1"/>
  <c r="CG175" i="11"/>
  <c r="AB181" i="11"/>
  <c r="AT50" i="6"/>
  <c r="O49" i="6"/>
  <c r="CH149" i="11"/>
  <c r="CH132" i="11"/>
  <c r="CF75" i="18"/>
  <c r="CF263" i="11"/>
  <c r="CG259" i="11" s="1"/>
  <c r="CF69" i="18"/>
  <c r="CF382" i="11"/>
  <c r="CG378" i="11" s="1"/>
  <c r="CG107" i="11"/>
  <c r="AB113" i="11"/>
  <c r="CF88" i="18"/>
  <c r="CF78" i="18"/>
  <c r="CG277" i="11"/>
  <c r="AB283" i="11"/>
  <c r="CF84" i="18"/>
  <c r="CG116" i="11"/>
  <c r="CH112" i="11" s="1"/>
  <c r="CG73" i="11"/>
  <c r="AB79" i="11"/>
  <c r="CF280" i="11"/>
  <c r="CG276" i="11" s="1"/>
  <c r="CF92" i="18"/>
  <c r="CH98" i="11"/>
  <c r="CG303" i="11"/>
  <c r="CH299" i="11" s="1"/>
  <c r="CG294" i="11"/>
  <c r="AB300" i="11"/>
  <c r="CH81" i="11"/>
  <c r="CF89" i="18"/>
  <c r="CH183" i="11"/>
  <c r="CH47" i="11"/>
  <c r="CH115" i="11"/>
  <c r="CH302" i="11"/>
  <c r="CG243" i="11"/>
  <c r="CG252" i="11"/>
  <c r="CH248" i="11" s="1"/>
  <c r="AB249" i="11"/>
  <c r="CF90" i="18"/>
  <c r="CF80" i="18"/>
  <c r="CF73" i="18"/>
  <c r="CG141" i="11"/>
  <c r="AB147" i="11"/>
  <c r="CG150" i="11"/>
  <c r="CH146" i="11" s="1"/>
  <c r="CF81" i="18"/>
  <c r="CG328" i="11"/>
  <c r="AB334" i="11"/>
  <c r="CF93" i="11"/>
  <c r="CG89" i="11" s="1"/>
  <c r="CG201" i="11"/>
  <c r="CH197" i="11" s="1"/>
  <c r="CF91" i="18"/>
  <c r="CH234" i="11"/>
  <c r="CH268" i="11"/>
  <c r="CF331" i="11"/>
  <c r="CG327" i="11" s="1"/>
  <c r="CF59" i="11"/>
  <c r="CG55" i="11" s="1"/>
  <c r="CF127" i="11"/>
  <c r="CG123" i="11" s="1"/>
  <c r="CG362" i="11"/>
  <c r="AB368" i="11"/>
  <c r="CE13" i="18"/>
  <c r="CE14" i="8"/>
  <c r="CH64" i="11"/>
  <c r="CG396" i="11"/>
  <c r="AB402" i="11"/>
  <c r="CG405" i="11"/>
  <c r="CH401" i="11" s="1"/>
  <c r="CH336" i="11"/>
  <c r="CH166" i="11"/>
  <c r="BU71" i="20"/>
  <c r="BU24" i="8"/>
  <c r="X67" i="20"/>
  <c r="CH387" i="11"/>
  <c r="CH251" i="11"/>
  <c r="CH319" i="11"/>
  <c r="CH404" i="11"/>
  <c r="CH285" i="11"/>
  <c r="CH421" i="11"/>
  <c r="CH370" i="11"/>
  <c r="CF86" i="18"/>
  <c r="AT35" i="19"/>
  <c r="AU32" i="19" s="1"/>
  <c r="CG235" i="11"/>
  <c r="CH231" i="11" s="1"/>
  <c r="CG22" i="11"/>
  <c r="AB28" i="11"/>
  <c r="CF15" i="11"/>
  <c r="CF42" i="11"/>
  <c r="CG38" i="11" s="1"/>
  <c r="CF72" i="18"/>
  <c r="CG337" i="11"/>
  <c r="CH333" i="11" s="1"/>
  <c r="CF144" i="11"/>
  <c r="CG140" i="11" s="1"/>
  <c r="H52" i="22" l="1"/>
  <c r="CD40" i="7"/>
  <c r="AA40" i="7" s="1"/>
  <c r="CK35" i="6"/>
  <c r="CK14" i="17"/>
  <c r="CK13" i="17"/>
  <c r="CK12" i="7" s="1"/>
  <c r="CL22" i="17"/>
  <c r="CE59" i="19"/>
  <c r="CE60" i="19" s="1"/>
  <c r="CE41" i="19" s="1"/>
  <c r="CE42" i="19" s="1"/>
  <c r="AC12" i="7"/>
  <c r="CJ31" i="6"/>
  <c r="R59" i="22" s="1"/>
  <c r="AC35" i="6"/>
  <c r="CK26" i="16"/>
  <c r="CJ14" i="16"/>
  <c r="AC14" i="17"/>
  <c r="CJ18" i="16"/>
  <c r="AC28" i="16"/>
  <c r="CE17" i="6"/>
  <c r="P54" i="22"/>
  <c r="CH419" i="11"/>
  <c r="CH385" i="11"/>
  <c r="CH388" i="11" s="1"/>
  <c r="CI384" i="11" s="1"/>
  <c r="CH164" i="11"/>
  <c r="CH167" i="11" s="1"/>
  <c r="CI163" i="11" s="1"/>
  <c r="CG41" i="18"/>
  <c r="CG13" i="11"/>
  <c r="CG23" i="11"/>
  <c r="CG24" i="11"/>
  <c r="AB22" i="11"/>
  <c r="AB150" i="11"/>
  <c r="AC146" i="11" s="1"/>
  <c r="CG245" i="11"/>
  <c r="AB245" i="11" s="1"/>
  <c r="CG54" i="18"/>
  <c r="CG244" i="11"/>
  <c r="AB243" i="11"/>
  <c r="AB116" i="11"/>
  <c r="AC112" i="11" s="1"/>
  <c r="AT51" i="6"/>
  <c r="AT37" i="20"/>
  <c r="AT32" i="20"/>
  <c r="CG60" i="18"/>
  <c r="CG346" i="11"/>
  <c r="AB346" i="11" s="1"/>
  <c r="CG347" i="11"/>
  <c r="AB347" i="11" s="1"/>
  <c r="AB345" i="11"/>
  <c r="CH215" i="11"/>
  <c r="BU8" i="9"/>
  <c r="CD44" i="6"/>
  <c r="CD46" i="6"/>
  <c r="CF67" i="18"/>
  <c r="CG312" i="11"/>
  <c r="CG58" i="18"/>
  <c r="CG313" i="11"/>
  <c r="AB313" i="11" s="1"/>
  <c r="AB311" i="11"/>
  <c r="AB99" i="11"/>
  <c r="AC95" i="11" s="1"/>
  <c r="AB201" i="11"/>
  <c r="AC197" i="11" s="1"/>
  <c r="AB439" i="11"/>
  <c r="AC435" i="11" s="1"/>
  <c r="AB167" i="11"/>
  <c r="AC163" i="11" s="1"/>
  <c r="AT70" i="19"/>
  <c r="O35" i="8"/>
  <c r="CG176" i="11"/>
  <c r="CG177" i="11"/>
  <c r="AB177" i="11" s="1"/>
  <c r="CG50" i="18"/>
  <c r="AB175" i="11"/>
  <c r="CH436" i="11"/>
  <c r="CH439" i="11" s="1"/>
  <c r="CI435" i="11" s="1"/>
  <c r="CG92" i="11"/>
  <c r="AB92" i="11" s="1"/>
  <c r="CG91" i="11"/>
  <c r="AB91" i="11" s="1"/>
  <c r="CG45" i="18"/>
  <c r="AB90" i="11"/>
  <c r="CG51" i="18"/>
  <c r="CG193" i="11"/>
  <c r="AB193" i="11" s="1"/>
  <c r="CG194" i="11"/>
  <c r="AB194" i="11" s="1"/>
  <c r="AB192" i="11"/>
  <c r="CG431" i="11"/>
  <c r="AB431" i="11" s="1"/>
  <c r="CG65" i="18"/>
  <c r="CG432" i="11"/>
  <c r="AB432" i="11" s="1"/>
  <c r="AB430" i="11"/>
  <c r="AB65" i="11"/>
  <c r="AC61" i="11" s="1"/>
  <c r="CG159" i="11"/>
  <c r="CG49" i="18"/>
  <c r="CG160" i="11"/>
  <c r="AB160" i="11" s="1"/>
  <c r="AB158" i="11"/>
  <c r="CG108" i="11"/>
  <c r="AB108" i="11" s="1"/>
  <c r="CG109" i="11"/>
  <c r="AB109" i="11" s="1"/>
  <c r="CG46" i="18"/>
  <c r="AB107" i="11"/>
  <c r="CH283" i="11"/>
  <c r="BU21" i="8"/>
  <c r="BU11" i="8" s="1"/>
  <c r="X24" i="8"/>
  <c r="CG364" i="11"/>
  <c r="AB364" i="11" s="1"/>
  <c r="CG61" i="18"/>
  <c r="CG363" i="11"/>
  <c r="AB362" i="11"/>
  <c r="CH300" i="11"/>
  <c r="CH303" i="11" s="1"/>
  <c r="CI299" i="11" s="1"/>
  <c r="AB388" i="11"/>
  <c r="AC384" i="11" s="1"/>
  <c r="AB218" i="11"/>
  <c r="AC214" i="11" s="1"/>
  <c r="X71" i="20"/>
  <c r="CH232" i="11"/>
  <c r="BV54" i="20"/>
  <c r="BU73" i="20"/>
  <c r="BU51" i="7" s="1"/>
  <c r="X51" i="7" s="1"/>
  <c r="BU72" i="20"/>
  <c r="BU31" i="7" s="1"/>
  <c r="X31" i="7" s="1"/>
  <c r="CH62" i="11"/>
  <c r="AB286" i="11"/>
  <c r="AC282" i="11" s="1"/>
  <c r="CG211" i="11"/>
  <c r="AB211" i="11" s="1"/>
  <c r="CG210" i="11"/>
  <c r="AB210" i="11" s="1"/>
  <c r="CG52" i="18"/>
  <c r="AB209" i="11"/>
  <c r="AJ19" i="9"/>
  <c r="AA16" i="22" s="1"/>
  <c r="AA20" i="7"/>
  <c r="AA18" i="7" s="1"/>
  <c r="CD18" i="7"/>
  <c r="BU13" i="9" s="1"/>
  <c r="AB422" i="11"/>
  <c r="AC418" i="11" s="1"/>
  <c r="CG43" i="18"/>
  <c r="CG57" i="11"/>
  <c r="AB57" i="11" s="1"/>
  <c r="CG58" i="11"/>
  <c r="AB58" i="11" s="1"/>
  <c r="AB56" i="11"/>
  <c r="AB269" i="11"/>
  <c r="AC265" i="11" s="1"/>
  <c r="CH198" i="11"/>
  <c r="CH96" i="11"/>
  <c r="CH99" i="11" s="1"/>
  <c r="CI95" i="11" s="1"/>
  <c r="AB396" i="11"/>
  <c r="CG397" i="11"/>
  <c r="AB397" i="11" s="1"/>
  <c r="CG63" i="18"/>
  <c r="CG398" i="11"/>
  <c r="AB398" i="11" s="1"/>
  <c r="CG330" i="11"/>
  <c r="AB330" i="11" s="1"/>
  <c r="CG59" i="18"/>
  <c r="CG329" i="11"/>
  <c r="AB329" i="11" s="1"/>
  <c r="AB328" i="11"/>
  <c r="AB235" i="11"/>
  <c r="AC231" i="11" s="1"/>
  <c r="CF14" i="6"/>
  <c r="CG261" i="11"/>
  <c r="AB261" i="11" s="1"/>
  <c r="CG55" i="18"/>
  <c r="CG262" i="11"/>
  <c r="AB262" i="11" s="1"/>
  <c r="AB260" i="11"/>
  <c r="AB337" i="11"/>
  <c r="AC333" i="11" s="1"/>
  <c r="CH113" i="11"/>
  <c r="CH116" i="11" s="1"/>
  <c r="CI112" i="11" s="1"/>
  <c r="CH79" i="11"/>
  <c r="CG56" i="18"/>
  <c r="CG278" i="11"/>
  <c r="AB278" i="11" s="1"/>
  <c r="CG279" i="11"/>
  <c r="AB279" i="11" s="1"/>
  <c r="AB277" i="11"/>
  <c r="AB48" i="11"/>
  <c r="AC44" i="11" s="1"/>
  <c r="CG380" i="11"/>
  <c r="AB380" i="11" s="1"/>
  <c r="CG62" i="18"/>
  <c r="CG381" i="11"/>
  <c r="AB381" i="11" s="1"/>
  <c r="AB379" i="11"/>
  <c r="AB303" i="11"/>
  <c r="AC299" i="11" s="1"/>
  <c r="CH130" i="11"/>
  <c r="CH133" i="11" s="1"/>
  <c r="CI129" i="11" s="1"/>
  <c r="CG40" i="11"/>
  <c r="AB40" i="11" s="1"/>
  <c r="CG42" i="18"/>
  <c r="CG41" i="11"/>
  <c r="AB41" i="11" s="1"/>
  <c r="AB39" i="11"/>
  <c r="BV33" i="9"/>
  <c r="AB54" i="22" s="1"/>
  <c r="CH351" i="11"/>
  <c r="CG415" i="11"/>
  <c r="AB415" i="11" s="1"/>
  <c r="CG414" i="11"/>
  <c r="CG64" i="18"/>
  <c r="AB413" i="11"/>
  <c r="CG53" i="18"/>
  <c r="CG227" i="11"/>
  <c r="CG228" i="11"/>
  <c r="AB228" i="11" s="1"/>
  <c r="AB226" i="11"/>
  <c r="AB405" i="11"/>
  <c r="AC401" i="11" s="1"/>
  <c r="CG143" i="11"/>
  <c r="AB143" i="11" s="1"/>
  <c r="CG48" i="18"/>
  <c r="CG142" i="11"/>
  <c r="AB142" i="11" s="1"/>
  <c r="AB141" i="11"/>
  <c r="AB371" i="11"/>
  <c r="AC367" i="11" s="1"/>
  <c r="CH266" i="11"/>
  <c r="CH269" i="11" s="1"/>
  <c r="CI265" i="11" s="1"/>
  <c r="CH45" i="11"/>
  <c r="CG296" i="11"/>
  <c r="AB296" i="11" s="1"/>
  <c r="CG295" i="11"/>
  <c r="AB295" i="11" s="1"/>
  <c r="CG57" i="18"/>
  <c r="AB294" i="11"/>
  <c r="CE18" i="6"/>
  <c r="CE28" i="6"/>
  <c r="J54" i="22" s="1"/>
  <c r="AB133" i="11"/>
  <c r="AC129" i="11" s="1"/>
  <c r="AS23" i="19"/>
  <c r="AB184" i="11"/>
  <c r="AC180" i="11" s="1"/>
  <c r="CH402" i="11"/>
  <c r="CH317" i="11"/>
  <c r="CH320" i="11" s="1"/>
  <c r="CI316" i="11" s="1"/>
  <c r="CF16" i="11"/>
  <c r="CF24" i="7" s="1"/>
  <c r="CF23" i="7" s="1"/>
  <c r="BW12" i="9" s="1"/>
  <c r="AB252" i="11"/>
  <c r="AC248" i="11" s="1"/>
  <c r="AB82" i="11"/>
  <c r="AC78" i="11" s="1"/>
  <c r="CH147" i="11"/>
  <c r="CE19" i="18"/>
  <c r="CF39" i="18"/>
  <c r="CE28" i="18"/>
  <c r="CG47" i="18"/>
  <c r="CG126" i="11"/>
  <c r="AB126" i="11" s="1"/>
  <c r="CG125" i="11"/>
  <c r="AB125" i="11" s="1"/>
  <c r="AB124" i="11"/>
  <c r="CH28" i="11"/>
  <c r="CF15" i="6"/>
  <c r="AB31" i="11"/>
  <c r="AC27" i="11" s="1"/>
  <c r="CH368" i="11"/>
  <c r="CH249" i="11"/>
  <c r="CH252" i="11" s="1"/>
  <c r="CI248" i="11" s="1"/>
  <c r="CH334" i="11"/>
  <c r="CE13" i="8"/>
  <c r="CH181" i="11"/>
  <c r="CG75" i="11"/>
  <c r="AB75" i="11" s="1"/>
  <c r="CG74" i="11"/>
  <c r="AB74" i="11" s="1"/>
  <c r="CG44" i="18"/>
  <c r="AB73" i="11"/>
  <c r="O50" i="6"/>
  <c r="O51" i="6" s="1"/>
  <c r="AB354" i="11"/>
  <c r="AC350" i="11" s="1"/>
  <c r="AA45" i="7"/>
  <c r="AA44" i="7" s="1"/>
  <c r="CD44" i="7"/>
  <c r="BU15" i="9" s="1"/>
  <c r="AA46" i="6"/>
  <c r="AA47" i="6" s="1"/>
  <c r="AA44" i="6"/>
  <c r="CF58" i="20"/>
  <c r="CF66" i="18"/>
  <c r="AB320" i="11"/>
  <c r="AC316" i="11" s="1"/>
  <c r="CI80" i="11"/>
  <c r="CI46" i="11"/>
  <c r="CI386" i="11"/>
  <c r="CI318" i="11"/>
  <c r="CI284" i="11"/>
  <c r="CI233" i="11"/>
  <c r="CI131" i="11"/>
  <c r="CI148" i="11"/>
  <c r="CI216" i="11"/>
  <c r="CI420" i="11"/>
  <c r="CI437" i="11"/>
  <c r="CI114" i="11"/>
  <c r="CI29" i="11"/>
  <c r="CI63" i="11"/>
  <c r="CI369" i="11"/>
  <c r="CI250" i="11"/>
  <c r="CI97" i="11"/>
  <c r="CI182" i="11"/>
  <c r="CI403" i="11"/>
  <c r="CI301" i="11"/>
  <c r="CI199" i="11"/>
  <c r="CI267" i="11"/>
  <c r="CI165" i="11"/>
  <c r="CI352" i="11"/>
  <c r="CI335" i="11"/>
  <c r="CF39" i="19" l="1"/>
  <c r="CG59" i="11"/>
  <c r="CH55" i="11" s="1"/>
  <c r="AC14" i="16"/>
  <c r="CJ13" i="7"/>
  <c r="CE32" i="8"/>
  <c r="CK28" i="16"/>
  <c r="AC31" i="6"/>
  <c r="CL24" i="17"/>
  <c r="CL25" i="17" s="1"/>
  <c r="AC29" i="16"/>
  <c r="AD26" i="16" s="1"/>
  <c r="CJ40" i="6"/>
  <c r="CJ15" i="16"/>
  <c r="CA17" i="9" s="1"/>
  <c r="AC18" i="16"/>
  <c r="CK31" i="6"/>
  <c r="R60" i="22" s="1"/>
  <c r="CG110" i="11"/>
  <c r="CH106" i="11" s="1"/>
  <c r="CE45" i="19"/>
  <c r="CG433" i="11"/>
  <c r="CH429" i="11" s="1"/>
  <c r="CG25" i="11"/>
  <c r="CH21" i="11" s="1"/>
  <c r="CD47" i="6"/>
  <c r="H53" i="22"/>
  <c r="CG280" i="11"/>
  <c r="CH276" i="11" s="1"/>
  <c r="CG399" i="11"/>
  <c r="CH395" i="11" s="1"/>
  <c r="CG195" i="11"/>
  <c r="CH191" i="11" s="1"/>
  <c r="CG212" i="11"/>
  <c r="CH208" i="11" s="1"/>
  <c r="AB407" i="11"/>
  <c r="AB399" i="11"/>
  <c r="AC395" i="11" s="1"/>
  <c r="CG70" i="18"/>
  <c r="AB70" i="18" s="1"/>
  <c r="AB43" i="18"/>
  <c r="O37" i="20"/>
  <c r="AT38" i="20"/>
  <c r="CH158" i="11"/>
  <c r="CI47" i="11"/>
  <c r="CI132" i="11"/>
  <c r="CG74" i="18"/>
  <c r="AB74" i="18" s="1"/>
  <c r="AB47" i="18"/>
  <c r="CH396" i="11"/>
  <c r="CG91" i="18"/>
  <c r="AB91" i="18" s="1"/>
  <c r="AB64" i="18"/>
  <c r="BV68" i="20"/>
  <c r="BV69" i="20"/>
  <c r="AB101" i="11"/>
  <c r="AB93" i="11"/>
  <c r="AC89" i="11" s="1"/>
  <c r="CI251" i="11"/>
  <c r="CI234" i="11"/>
  <c r="AB84" i="11"/>
  <c r="AB76" i="11"/>
  <c r="AC72" i="11" s="1"/>
  <c r="CG416" i="11"/>
  <c r="CH412" i="11" s="1"/>
  <c r="AB414" i="11"/>
  <c r="AB416" i="11" s="1"/>
  <c r="AC412" i="11" s="1"/>
  <c r="CH124" i="11"/>
  <c r="CG382" i="11"/>
  <c r="CH378" i="11" s="1"/>
  <c r="CG42" i="11"/>
  <c r="CH38" i="11" s="1"/>
  <c r="CH294" i="11"/>
  <c r="CH277" i="11"/>
  <c r="CH286" i="11"/>
  <c r="CI282" i="11" s="1"/>
  <c r="CG72" i="18"/>
  <c r="AB72" i="18" s="1"/>
  <c r="AB45" i="18"/>
  <c r="BU9" i="9"/>
  <c r="BU10" i="9" s="1"/>
  <c r="CG127" i="11"/>
  <c r="CH123" i="11" s="1"/>
  <c r="CI370" i="11"/>
  <c r="AB288" i="11"/>
  <c r="AB280" i="11"/>
  <c r="AC276" i="11" s="1"/>
  <c r="AB118" i="11"/>
  <c r="AB110" i="11"/>
  <c r="AC106" i="11" s="1"/>
  <c r="AB441" i="11"/>
  <c r="AB433" i="11"/>
  <c r="AC429" i="11" s="1"/>
  <c r="AB322" i="11"/>
  <c r="CG263" i="11"/>
  <c r="CH259" i="11" s="1"/>
  <c r="CG93" i="11"/>
  <c r="CH89" i="11" s="1"/>
  <c r="CI115" i="11"/>
  <c r="CI98" i="11"/>
  <c r="CI336" i="11"/>
  <c r="CG71" i="18"/>
  <c r="AB71" i="18" s="1"/>
  <c r="AB44" i="18"/>
  <c r="AB271" i="11"/>
  <c r="AB263" i="11"/>
  <c r="AC259" i="11" s="1"/>
  <c r="CH90" i="11"/>
  <c r="CI64" i="11"/>
  <c r="CH337" i="11"/>
  <c r="CI333" i="11" s="1"/>
  <c r="CH328" i="11"/>
  <c r="CG348" i="11"/>
  <c r="CH344" i="11" s="1"/>
  <c r="CE27" i="18"/>
  <c r="CE45" i="7"/>
  <c r="CE44" i="7" s="1"/>
  <c r="BV15" i="9" s="1"/>
  <c r="AB305" i="11"/>
  <c r="AB297" i="11"/>
  <c r="AC293" i="11" s="1"/>
  <c r="AB339" i="11"/>
  <c r="AB331" i="11"/>
  <c r="AC327" i="11" s="1"/>
  <c r="CH235" i="11"/>
  <c r="CI231" i="11" s="1"/>
  <c r="CH226" i="11"/>
  <c r="CG331" i="11"/>
  <c r="CH327" i="11" s="1"/>
  <c r="CG73" i="18"/>
  <c r="AB73" i="18" s="1"/>
  <c r="AB46" i="18"/>
  <c r="AT73" i="19"/>
  <c r="AT29" i="19" s="1"/>
  <c r="O29" i="19" s="1"/>
  <c r="AT72" i="19"/>
  <c r="AT28" i="19" s="1"/>
  <c r="CH405" i="11"/>
  <c r="CI401" i="11" s="1"/>
  <c r="CI285" i="11"/>
  <c r="BW39" i="9"/>
  <c r="CH260" i="11"/>
  <c r="CI353" i="11"/>
  <c r="CI319" i="11"/>
  <c r="CI166" i="11"/>
  <c r="CI30" i="11"/>
  <c r="CI387" i="11"/>
  <c r="CF93" i="18"/>
  <c r="CG84" i="18"/>
  <c r="AB84" i="18" s="1"/>
  <c r="AB57" i="18"/>
  <c r="CH354" i="11"/>
  <c r="CI350" i="11" s="1"/>
  <c r="CH345" i="11"/>
  <c r="CG82" i="18"/>
  <c r="AB82" i="18" s="1"/>
  <c r="AB55" i="18"/>
  <c r="CH201" i="11"/>
  <c r="CI197" i="11" s="1"/>
  <c r="CH192" i="11"/>
  <c r="Y54" i="20"/>
  <c r="X73" i="20"/>
  <c r="X72" i="20"/>
  <c r="AB373" i="11"/>
  <c r="CG92" i="18"/>
  <c r="AB92" i="18" s="1"/>
  <c r="AB65" i="18"/>
  <c r="CG85" i="18"/>
  <c r="AB85" i="18" s="1"/>
  <c r="AB58" i="18"/>
  <c r="CH218" i="11"/>
  <c r="CI214" i="11" s="1"/>
  <c r="CH209" i="11"/>
  <c r="AB33" i="11"/>
  <c r="CI268" i="11"/>
  <c r="CH243" i="11"/>
  <c r="CE18" i="18"/>
  <c r="CE20" i="7"/>
  <c r="CE18" i="7" s="1"/>
  <c r="BV13" i="9" s="1"/>
  <c r="AT20" i="19"/>
  <c r="AS37" i="7"/>
  <c r="AS54" i="7" s="1"/>
  <c r="AB237" i="11"/>
  <c r="AB390" i="11"/>
  <c r="AB382" i="11"/>
  <c r="AC378" i="11" s="1"/>
  <c r="CG83" i="18"/>
  <c r="AB83" i="18" s="1"/>
  <c r="AB56" i="18"/>
  <c r="CG86" i="18"/>
  <c r="AB86" i="18" s="1"/>
  <c r="AB59" i="18"/>
  <c r="CG365" i="11"/>
  <c r="CH361" i="11" s="1"/>
  <c r="AB363" i="11"/>
  <c r="AB365" i="11" s="1"/>
  <c r="AC361" i="11" s="1"/>
  <c r="CH430" i="11"/>
  <c r="AB312" i="11"/>
  <c r="CG314" i="11"/>
  <c r="CH310" i="11" s="1"/>
  <c r="AB356" i="11"/>
  <c r="AB348" i="11"/>
  <c r="AC344" i="11" s="1"/>
  <c r="CG15" i="11"/>
  <c r="AB24" i="11"/>
  <c r="CH379" i="11"/>
  <c r="CI200" i="11"/>
  <c r="CI438" i="11"/>
  <c r="CH175" i="11"/>
  <c r="CH22" i="11"/>
  <c r="CH31" i="11"/>
  <c r="CI27" i="11" s="1"/>
  <c r="CG144" i="11"/>
  <c r="CH140" i="11" s="1"/>
  <c r="AB152" i="11"/>
  <c r="AB144" i="11"/>
  <c r="AC140" i="11" s="1"/>
  <c r="AB50" i="11"/>
  <c r="AB42" i="11"/>
  <c r="AC38" i="11" s="1"/>
  <c r="AJ26" i="9"/>
  <c r="AJ28" i="9" s="1"/>
  <c r="AJ29" i="9" s="1"/>
  <c r="AJ20" i="9"/>
  <c r="CH184" i="11"/>
  <c r="CI180" i="11" s="1"/>
  <c r="CG88" i="18"/>
  <c r="AB88" i="18" s="1"/>
  <c r="AB61" i="18"/>
  <c r="AB169" i="11"/>
  <c r="AB203" i="11"/>
  <c r="AB195" i="11"/>
  <c r="AC191" i="11" s="1"/>
  <c r="AB186" i="11"/>
  <c r="AB254" i="11"/>
  <c r="CG14" i="11"/>
  <c r="AB23" i="11"/>
  <c r="CI421" i="11"/>
  <c r="AB135" i="11"/>
  <c r="AB127" i="11"/>
  <c r="AC123" i="11" s="1"/>
  <c r="AB227" i="11"/>
  <c r="CG229" i="11"/>
  <c r="CH225" i="11" s="1"/>
  <c r="CH82" i="11"/>
  <c r="CI78" i="11" s="1"/>
  <c r="CH73" i="11"/>
  <c r="AB67" i="11"/>
  <c r="AB59" i="11"/>
  <c r="AC55" i="11" s="1"/>
  <c r="CH56" i="11"/>
  <c r="CG59" i="20"/>
  <c r="AB13" i="11"/>
  <c r="CH422" i="11"/>
  <c r="CI418" i="11" s="1"/>
  <c r="CH413" i="11"/>
  <c r="CI302" i="11"/>
  <c r="CG89" i="18"/>
  <c r="AB89" i="18" s="1"/>
  <c r="AB62" i="18"/>
  <c r="BW34" i="9"/>
  <c r="CF13" i="6"/>
  <c r="CI404" i="11"/>
  <c r="CI81" i="11"/>
  <c r="CF16" i="18"/>
  <c r="CG90" i="18"/>
  <c r="AB90" i="18" s="1"/>
  <c r="AB63" i="18"/>
  <c r="AB220" i="11"/>
  <c r="AB212" i="11"/>
  <c r="AC208" i="11" s="1"/>
  <c r="CH65" i="11"/>
  <c r="CI61" i="11" s="1"/>
  <c r="CG76" i="18"/>
  <c r="AB76" i="18" s="1"/>
  <c r="AB49" i="18"/>
  <c r="CG87" i="18"/>
  <c r="AB87" i="18" s="1"/>
  <c r="AB60" i="18"/>
  <c r="CG81" i="18"/>
  <c r="AB81" i="18" s="1"/>
  <c r="AB54" i="18"/>
  <c r="CG40" i="18"/>
  <c r="AB40" i="18" s="1"/>
  <c r="CG68" i="18"/>
  <c r="AB41" i="18"/>
  <c r="CG76" i="11"/>
  <c r="CH72" i="11" s="1"/>
  <c r="CH371" i="11"/>
  <c r="CI367" i="11" s="1"/>
  <c r="CH362" i="11"/>
  <c r="CH150" i="11"/>
  <c r="CI146" i="11" s="1"/>
  <c r="CH141" i="11"/>
  <c r="CG77" i="18"/>
  <c r="AB77" i="18" s="1"/>
  <c r="AB50" i="18"/>
  <c r="CF13" i="18"/>
  <c r="CF14" i="8"/>
  <c r="AB244" i="11"/>
  <c r="CG246" i="11"/>
  <c r="CH242" i="11" s="1"/>
  <c r="CI217" i="11"/>
  <c r="CH311" i="11"/>
  <c r="CH39" i="11"/>
  <c r="CH48" i="11"/>
  <c r="CI44" i="11" s="1"/>
  <c r="CG75" i="18"/>
  <c r="AB75" i="18" s="1"/>
  <c r="AB48" i="18"/>
  <c r="CG80" i="18"/>
  <c r="AB80" i="18" s="1"/>
  <c r="AB53" i="18"/>
  <c r="CG69" i="18"/>
  <c r="AB69" i="18" s="1"/>
  <c r="AB42" i="18"/>
  <c r="CI183" i="11"/>
  <c r="CI149" i="11"/>
  <c r="CE29" i="6"/>
  <c r="CE43" i="6"/>
  <c r="W54" i="22" s="1"/>
  <c r="AB424" i="11"/>
  <c r="CH107" i="11"/>
  <c r="CG79" i="18"/>
  <c r="AB79" i="18" s="1"/>
  <c r="AB52" i="18"/>
  <c r="CG161" i="11"/>
  <c r="CH157" i="11" s="1"/>
  <c r="AB159" i="11"/>
  <c r="CG78" i="18"/>
  <c r="AB78" i="18" s="1"/>
  <c r="AB51" i="18"/>
  <c r="CG178" i="11"/>
  <c r="CH174" i="11" s="1"/>
  <c r="AB176" i="11"/>
  <c r="O32" i="20"/>
  <c r="CG297" i="11"/>
  <c r="CH293" i="11" s="1"/>
  <c r="BW33" i="9" l="1"/>
  <c r="AB55" i="22" s="1"/>
  <c r="CM22" i="17"/>
  <c r="CM24" i="17" s="1"/>
  <c r="CL13" i="17"/>
  <c r="CL12" i="7" s="1"/>
  <c r="AC15" i="16"/>
  <c r="CK18" i="16"/>
  <c r="CK29" i="16"/>
  <c r="CA50" i="9"/>
  <c r="CA41" i="9" s="1"/>
  <c r="AC59" i="22" s="1"/>
  <c r="CJ37" i="6"/>
  <c r="S59" i="22" s="1"/>
  <c r="AC40" i="6"/>
  <c r="AC13" i="7"/>
  <c r="CA18" i="9"/>
  <c r="CE46" i="19"/>
  <c r="CE47" i="19" s="1"/>
  <c r="CL16" i="17"/>
  <c r="AD24" i="17"/>
  <c r="CF59" i="19"/>
  <c r="CF60" i="19" s="1"/>
  <c r="CF41" i="19" s="1"/>
  <c r="CF42" i="19"/>
  <c r="AB25" i="11"/>
  <c r="AC21" i="11" s="1"/>
  <c r="CG16" i="11"/>
  <c r="CG24" i="7" s="1"/>
  <c r="AB24" i="7" s="1"/>
  <c r="AB23" i="7" s="1"/>
  <c r="CF17" i="6"/>
  <c r="CF28" i="6" s="1"/>
  <c r="J55" i="22" s="1"/>
  <c r="P55" i="22"/>
  <c r="CG67" i="18"/>
  <c r="AB68" i="18"/>
  <c r="CH64" i="18"/>
  <c r="CH415" i="11"/>
  <c r="CH414" i="11"/>
  <c r="CI419" i="11"/>
  <c r="CI266" i="11"/>
  <c r="AT34" i="8"/>
  <c r="O28" i="19"/>
  <c r="AT30" i="19"/>
  <c r="CI62" i="11"/>
  <c r="CH57" i="18"/>
  <c r="CH295" i="11"/>
  <c r="CH296" i="11"/>
  <c r="CH63" i="18"/>
  <c r="CH397" i="11"/>
  <c r="CH398" i="11"/>
  <c r="AT33" i="20"/>
  <c r="O38" i="20"/>
  <c r="CI164" i="11"/>
  <c r="AT39" i="20"/>
  <c r="CI334" i="11"/>
  <c r="CI215" i="11"/>
  <c r="CH143" i="11"/>
  <c r="CH142" i="11"/>
  <c r="CH48" i="18"/>
  <c r="CG58" i="20"/>
  <c r="AB58" i="20" s="1"/>
  <c r="CG66" i="18"/>
  <c r="AB59" i="20"/>
  <c r="AB246" i="11"/>
  <c r="AC242" i="11" s="1"/>
  <c r="CI317" i="11"/>
  <c r="CH45" i="18"/>
  <c r="CH92" i="11"/>
  <c r="CH91" i="11"/>
  <c r="BV67" i="20"/>
  <c r="CH51" i="18"/>
  <c r="CH194" i="11"/>
  <c r="CH193" i="11"/>
  <c r="AB161" i="11"/>
  <c r="AC157" i="11" s="1"/>
  <c r="CI198" i="11"/>
  <c r="CI201" i="11" s="1"/>
  <c r="CJ197" i="11" s="1"/>
  <c r="CG39" i="18"/>
  <c r="CF28" i="18"/>
  <c r="CF19" i="18"/>
  <c r="CI96" i="11"/>
  <c r="CI130" i="11"/>
  <c r="CH44" i="18"/>
  <c r="CH75" i="11"/>
  <c r="CH74" i="11"/>
  <c r="CH46" i="18"/>
  <c r="CH108" i="11"/>
  <c r="CH109" i="11"/>
  <c r="AS55" i="7"/>
  <c r="AS56" i="7"/>
  <c r="CH65" i="18"/>
  <c r="CH432" i="11"/>
  <c r="CH431" i="11"/>
  <c r="CH52" i="18"/>
  <c r="CH211" i="11"/>
  <c r="CH210" i="11"/>
  <c r="CI351" i="11"/>
  <c r="CI354" i="11" s="1"/>
  <c r="CJ350" i="11" s="1"/>
  <c r="CH59" i="18"/>
  <c r="CH329" i="11"/>
  <c r="CH330" i="11"/>
  <c r="CI368" i="11"/>
  <c r="CI371" i="11" s="1"/>
  <c r="CJ367" i="11" s="1"/>
  <c r="CG14" i="6"/>
  <c r="AB14" i="11"/>
  <c r="CI147" i="11"/>
  <c r="CI150" i="11" s="1"/>
  <c r="CJ146" i="11" s="1"/>
  <c r="CH41" i="11"/>
  <c r="CH42" i="18"/>
  <c r="CH40" i="11"/>
  <c r="CF13" i="8"/>
  <c r="CH61" i="18"/>
  <c r="CH363" i="11"/>
  <c r="CH364" i="11"/>
  <c r="CI79" i="11"/>
  <c r="CI82" i="11" s="1"/>
  <c r="CJ78" i="11" s="1"/>
  <c r="CH58" i="11"/>
  <c r="CH43" i="18"/>
  <c r="CH57" i="11"/>
  <c r="CH62" i="18"/>
  <c r="CH381" i="11"/>
  <c r="CH380" i="11"/>
  <c r="CI283" i="11"/>
  <c r="CI286" i="11" s="1"/>
  <c r="CJ282" i="11" s="1"/>
  <c r="CI113" i="11"/>
  <c r="CH47" i="18"/>
  <c r="CH125" i="11"/>
  <c r="CH126" i="11"/>
  <c r="CI232" i="11"/>
  <c r="CI45" i="11"/>
  <c r="AJ21" i="9"/>
  <c r="CI436" i="11"/>
  <c r="CH13" i="11"/>
  <c r="CH41" i="18"/>
  <c r="CH24" i="11"/>
  <c r="CH23" i="11"/>
  <c r="CI385" i="11"/>
  <c r="CI181" i="11"/>
  <c r="CH312" i="11"/>
  <c r="CH58" i="18"/>
  <c r="CH313" i="11"/>
  <c r="CG15" i="6"/>
  <c r="AB15" i="11"/>
  <c r="AB229" i="11"/>
  <c r="AC225" i="11" s="1"/>
  <c r="CH54" i="18"/>
  <c r="CH244" i="11"/>
  <c r="CH245" i="11"/>
  <c r="CH347" i="11"/>
  <c r="CH60" i="18"/>
  <c r="CH346" i="11"/>
  <c r="CH228" i="11"/>
  <c r="CH53" i="18"/>
  <c r="CH227" i="11"/>
  <c r="CH56" i="18"/>
  <c r="CH278" i="11"/>
  <c r="CH279" i="11"/>
  <c r="CI249" i="11"/>
  <c r="CH49" i="18"/>
  <c r="CH160" i="11"/>
  <c r="CH159" i="11"/>
  <c r="CI402" i="11"/>
  <c r="CI300" i="11"/>
  <c r="AB178" i="11"/>
  <c r="AC174" i="11" s="1"/>
  <c r="CE46" i="6"/>
  <c r="BV8" i="9"/>
  <c r="CE44" i="6"/>
  <c r="CH177" i="11"/>
  <c r="CH50" i="18"/>
  <c r="CH176" i="11"/>
  <c r="CI28" i="11"/>
  <c r="CH55" i="18"/>
  <c r="CH262" i="11"/>
  <c r="CH261" i="11"/>
  <c r="AB314" i="11"/>
  <c r="AC310" i="11" s="1"/>
  <c r="CJ80" i="11"/>
  <c r="CJ437" i="11"/>
  <c r="CJ335" i="11"/>
  <c r="CJ63" i="11"/>
  <c r="CJ182" i="11"/>
  <c r="CJ216" i="11"/>
  <c r="CJ352" i="11"/>
  <c r="CJ97" i="11"/>
  <c r="CJ267" i="11"/>
  <c r="CJ199" i="11"/>
  <c r="CJ386" i="11"/>
  <c r="CJ29" i="11"/>
  <c r="CJ233" i="11"/>
  <c r="CJ403" i="11"/>
  <c r="CJ114" i="11"/>
  <c r="CJ301" i="11"/>
  <c r="CJ369" i="11"/>
  <c r="CJ284" i="11"/>
  <c r="CJ420" i="11"/>
  <c r="CJ250" i="11"/>
  <c r="CJ148" i="11"/>
  <c r="CJ165" i="11"/>
  <c r="CJ318" i="11"/>
  <c r="CJ131" i="11"/>
  <c r="CJ46" i="11"/>
  <c r="CH365" i="11" l="1"/>
  <c r="CI361" i="11" s="1"/>
  <c r="CG39" i="19"/>
  <c r="AC37" i="6"/>
  <c r="CF32" i="8"/>
  <c r="I24" i="17"/>
  <c r="I25" i="17" s="1"/>
  <c r="AD25" i="17"/>
  <c r="CL35" i="6"/>
  <c r="CL14" i="17"/>
  <c r="CK14" i="16"/>
  <c r="CK13" i="7" s="1"/>
  <c r="CL26" i="16"/>
  <c r="CF44" i="19"/>
  <c r="CE40" i="7"/>
  <c r="CK40" i="6"/>
  <c r="CK15" i="16"/>
  <c r="CB17" i="9" s="1"/>
  <c r="CE33" i="8"/>
  <c r="CH127" i="11"/>
  <c r="CI123" i="11" s="1"/>
  <c r="CF45" i="19"/>
  <c r="CM25" i="17"/>
  <c r="CM13" i="17" s="1"/>
  <c r="CM16" i="17"/>
  <c r="CH25" i="11"/>
  <c r="CI21" i="11" s="1"/>
  <c r="CH314" i="11"/>
  <c r="CI310" i="11" s="1"/>
  <c r="CH246" i="11"/>
  <c r="CI242" i="11" s="1"/>
  <c r="CF18" i="6"/>
  <c r="CH178" i="11"/>
  <c r="CI174" i="11" s="1"/>
  <c r="CH161" i="11"/>
  <c r="CI157" i="11" s="1"/>
  <c r="CH42" i="11"/>
  <c r="CI38" i="11" s="1"/>
  <c r="CH297" i="11"/>
  <c r="CI293" i="11" s="1"/>
  <c r="CG23" i="7"/>
  <c r="BX12" i="9" s="1"/>
  <c r="CH212" i="11"/>
  <c r="CI208" i="11" s="1"/>
  <c r="CE47" i="6"/>
  <c r="H54" i="22"/>
  <c r="CH331" i="11"/>
  <c r="CI327" i="11" s="1"/>
  <c r="CH110" i="11"/>
  <c r="CI106" i="11" s="1"/>
  <c r="CH93" i="11"/>
  <c r="CI89" i="11" s="1"/>
  <c r="CG16" i="18"/>
  <c r="AB66" i="18"/>
  <c r="CI328" i="11"/>
  <c r="CI269" i="11"/>
  <c r="CJ265" i="11" s="1"/>
  <c r="CI260" i="11"/>
  <c r="CJ268" i="11"/>
  <c r="AC267" i="11"/>
  <c r="CH86" i="18"/>
  <c r="CG13" i="18"/>
  <c r="CG14" i="8"/>
  <c r="AB14" i="8" s="1"/>
  <c r="AB67" i="18"/>
  <c r="CJ251" i="11"/>
  <c r="AC250" i="11"/>
  <c r="CI379" i="11"/>
  <c r="CI388" i="11"/>
  <c r="CJ384" i="11" s="1"/>
  <c r="CF27" i="18"/>
  <c r="CF45" i="7"/>
  <c r="CF44" i="7" s="1"/>
  <c r="BW15" i="9" s="1"/>
  <c r="CH72" i="18"/>
  <c r="CH84" i="18"/>
  <c r="CJ353" i="11"/>
  <c r="AC352" i="11"/>
  <c r="CF29" i="6"/>
  <c r="CF43" i="6"/>
  <c r="W55" i="22" s="1"/>
  <c r="CH348" i="11"/>
  <c r="CI344" i="11" s="1"/>
  <c r="CH89" i="18"/>
  <c r="CG13" i="6"/>
  <c r="BX34" i="9"/>
  <c r="AB14" i="6"/>
  <c r="CH433" i="11"/>
  <c r="CI429" i="11" s="1"/>
  <c r="CH73" i="18"/>
  <c r="CI133" i="11"/>
  <c r="CJ129" i="11" s="1"/>
  <c r="CI124" i="11"/>
  <c r="CG93" i="18"/>
  <c r="CI209" i="11"/>
  <c r="AT24" i="20"/>
  <c r="AU36" i="20"/>
  <c r="CJ98" i="11"/>
  <c r="AC97" i="11"/>
  <c r="CH280" i="11"/>
  <c r="CI276" i="11" s="1"/>
  <c r="CH82" i="18"/>
  <c r="CH83" i="18"/>
  <c r="CH87" i="18"/>
  <c r="BX39" i="9"/>
  <c r="AB15" i="6"/>
  <c r="CI48" i="11"/>
  <c r="CJ44" i="11" s="1"/>
  <c r="CI39" i="11"/>
  <c r="CI345" i="11"/>
  <c r="CH382" i="11"/>
  <c r="CI378" i="11" s="1"/>
  <c r="CI320" i="11"/>
  <c r="CJ316" i="11" s="1"/>
  <c r="CI311" i="11"/>
  <c r="O33" i="20"/>
  <c r="AT34" i="20"/>
  <c r="AU31" i="20" s="1"/>
  <c r="CI65" i="11"/>
  <c r="CJ61" i="11" s="1"/>
  <c r="CI56" i="11"/>
  <c r="CI413" i="11"/>
  <c r="CJ421" i="11"/>
  <c r="AC420" i="11"/>
  <c r="CH77" i="18"/>
  <c r="CI175" i="11"/>
  <c r="CJ370" i="11"/>
  <c r="AC369" i="11"/>
  <c r="CI184" i="11"/>
  <c r="CJ180" i="11" s="1"/>
  <c r="CJ302" i="11"/>
  <c r="AC301" i="11"/>
  <c r="CJ217" i="11"/>
  <c r="AC216" i="11"/>
  <c r="CJ47" i="11"/>
  <c r="AC46" i="11"/>
  <c r="CJ115" i="11"/>
  <c r="AC114" i="11"/>
  <c r="CJ183" i="11"/>
  <c r="AC182" i="11"/>
  <c r="CI31" i="11"/>
  <c r="CJ27" i="11" s="1"/>
  <c r="CI22" i="11"/>
  <c r="CI294" i="11"/>
  <c r="CI303" i="11"/>
  <c r="CJ299" i="11" s="1"/>
  <c r="CH263" i="11"/>
  <c r="CI259" i="11" s="1"/>
  <c r="CI439" i="11"/>
  <c r="CJ435" i="11" s="1"/>
  <c r="CI430" i="11"/>
  <c r="CI116" i="11"/>
  <c r="CJ112" i="11" s="1"/>
  <c r="CI107" i="11"/>
  <c r="CH88" i="18"/>
  <c r="CH92" i="18"/>
  <c r="CH195" i="11"/>
  <c r="CI191" i="11" s="1"/>
  <c r="CH75" i="18"/>
  <c r="O39" i="20"/>
  <c r="P36" i="20" s="1"/>
  <c r="AU27" i="19"/>
  <c r="AT41" i="7"/>
  <c r="O41" i="7" s="1"/>
  <c r="CJ81" i="11"/>
  <c r="AC80" i="11"/>
  <c r="CH74" i="18"/>
  <c r="CH69" i="18"/>
  <c r="CF18" i="18"/>
  <c r="CF20" i="7"/>
  <c r="CF18" i="7" s="1"/>
  <c r="BW13" i="9" s="1"/>
  <c r="CJ404" i="11"/>
  <c r="AC403" i="11"/>
  <c r="CI337" i="11"/>
  <c r="CJ333" i="11" s="1"/>
  <c r="CH76" i="11"/>
  <c r="CI72" i="11" s="1"/>
  <c r="CH144" i="11"/>
  <c r="CI140" i="11" s="1"/>
  <c r="O30" i="19"/>
  <c r="P27" i="19" s="1"/>
  <c r="CH416" i="11"/>
  <c r="CI412" i="11" s="1"/>
  <c r="CJ200" i="11"/>
  <c r="AC199" i="11"/>
  <c r="CJ132" i="11"/>
  <c r="AC131" i="11"/>
  <c r="CJ64" i="11"/>
  <c r="AC63" i="11"/>
  <c r="CJ319" i="11"/>
  <c r="AC318" i="11"/>
  <c r="CH14" i="11"/>
  <c r="CI226" i="11"/>
  <c r="CI362" i="11"/>
  <c r="CI192" i="11"/>
  <c r="CH78" i="18"/>
  <c r="CH399" i="11"/>
  <c r="CI395" i="11" s="1"/>
  <c r="AT31" i="8"/>
  <c r="AT40" i="8" s="1"/>
  <c r="AT41" i="8" s="1"/>
  <c r="O34" i="8"/>
  <c r="AT78" i="19"/>
  <c r="CH59" i="20"/>
  <c r="CI73" i="11"/>
  <c r="CJ285" i="11"/>
  <c r="AC284" i="11"/>
  <c r="CJ234" i="11"/>
  <c r="AC233" i="11"/>
  <c r="CI405" i="11"/>
  <c r="CJ401" i="11" s="1"/>
  <c r="CI396" i="11"/>
  <c r="CJ166" i="11"/>
  <c r="AC165" i="11"/>
  <c r="CJ438" i="11"/>
  <c r="AC437" i="11"/>
  <c r="CH76" i="18"/>
  <c r="CH15" i="11"/>
  <c r="CI277" i="11"/>
  <c r="CH70" i="18"/>
  <c r="CI141" i="11"/>
  <c r="CH71" i="18"/>
  <c r="CI99" i="11"/>
  <c r="CJ95" i="11" s="1"/>
  <c r="CI90" i="11"/>
  <c r="BV71" i="20"/>
  <c r="BV24" i="8"/>
  <c r="CH90" i="18"/>
  <c r="CH91" i="18"/>
  <c r="CI252" i="11"/>
  <c r="CJ248" i="11" s="1"/>
  <c r="CI243" i="11"/>
  <c r="CH80" i="18"/>
  <c r="CH81" i="18"/>
  <c r="CJ336" i="11"/>
  <c r="AC335" i="11"/>
  <c r="CH85" i="18"/>
  <c r="CJ30" i="11"/>
  <c r="AC29" i="11"/>
  <c r="BV9" i="9"/>
  <c r="BV10" i="9" s="1"/>
  <c r="CJ149" i="11"/>
  <c r="AC148" i="11"/>
  <c r="CJ387" i="11"/>
  <c r="AC386" i="11"/>
  <c r="CI235" i="11"/>
  <c r="CJ231" i="11" s="1"/>
  <c r="CH229" i="11"/>
  <c r="CI225" i="11" s="1"/>
  <c r="CH59" i="11"/>
  <c r="CI55" i="11" s="1"/>
  <c r="CH40" i="18"/>
  <c r="CH68" i="18"/>
  <c r="CI218" i="11"/>
  <c r="CJ214" i="11" s="1"/>
  <c r="CH79" i="18"/>
  <c r="CI422" i="11"/>
  <c r="CJ418" i="11" s="1"/>
  <c r="CI167" i="11"/>
  <c r="CJ163" i="11" s="1"/>
  <c r="CI158" i="11"/>
  <c r="CL31" i="6" l="1"/>
  <c r="R61" i="22" s="1"/>
  <c r="CB18" i="9"/>
  <c r="CB50" i="9"/>
  <c r="CB41" i="9" s="1"/>
  <c r="AC60" i="22" s="1"/>
  <c r="CK37" i="6"/>
  <c r="S60" i="22" s="1"/>
  <c r="CM35" i="6"/>
  <c r="CM31" i="6" s="1"/>
  <c r="R62" i="22" s="1"/>
  <c r="CM14" i="17"/>
  <c r="AD14" i="17" s="1"/>
  <c r="CF47" i="19"/>
  <c r="AD13" i="17"/>
  <c r="I13" i="17" s="1"/>
  <c r="CM12" i="7"/>
  <c r="CL28" i="16"/>
  <c r="CL29" i="16" s="1"/>
  <c r="CF46" i="19"/>
  <c r="AD16" i="17"/>
  <c r="CG59" i="19"/>
  <c r="CG60" i="19" s="1"/>
  <c r="CG41" i="19" s="1"/>
  <c r="CH16" i="11"/>
  <c r="CH24" i="7" s="1"/>
  <c r="CH23" i="7" s="1"/>
  <c r="BY12" i="9" s="1"/>
  <c r="BX33" i="9"/>
  <c r="AB56" i="22" s="1"/>
  <c r="CG17" i="6"/>
  <c r="CG28" i="6" s="1"/>
  <c r="J56" i="22" s="1"/>
  <c r="P56" i="22"/>
  <c r="O34" i="20"/>
  <c r="P31" i="20" s="1"/>
  <c r="CI52" i="18"/>
  <c r="CI210" i="11"/>
  <c r="CI211" i="11"/>
  <c r="AB16" i="18"/>
  <c r="CG28" i="18"/>
  <c r="CG19" i="18"/>
  <c r="CH39" i="18"/>
  <c r="CG18" i="6"/>
  <c r="CI41" i="18"/>
  <c r="CI24" i="11"/>
  <c r="CI13" i="11"/>
  <c r="CI23" i="11"/>
  <c r="CI53" i="18"/>
  <c r="CI227" i="11"/>
  <c r="CI228" i="11"/>
  <c r="CJ300" i="11"/>
  <c r="CJ303" i="11" s="1"/>
  <c r="CK299" i="11" s="1"/>
  <c r="AC302" i="11"/>
  <c r="CJ419" i="11"/>
  <c r="AC421" i="11"/>
  <c r="CI313" i="11"/>
  <c r="CI312" i="11"/>
  <c r="CI314" i="11" s="1"/>
  <c r="CJ310" i="11" s="1"/>
  <c r="CI58" i="18"/>
  <c r="CJ96" i="11"/>
  <c r="CJ99" i="11" s="1"/>
  <c r="CK95" i="11" s="1"/>
  <c r="AC98" i="11"/>
  <c r="CH15" i="6"/>
  <c r="CI63" i="18"/>
  <c r="CI398" i="11"/>
  <c r="CI397" i="11"/>
  <c r="CI49" i="18"/>
  <c r="CI160" i="11"/>
  <c r="CI159" i="11"/>
  <c r="CI161" i="11" s="1"/>
  <c r="CJ157" i="11" s="1"/>
  <c r="CH58" i="20"/>
  <c r="CH66" i="18"/>
  <c r="CH16" i="18" s="1"/>
  <c r="CJ198" i="11"/>
  <c r="AC200" i="11"/>
  <c r="CI65" i="18"/>
  <c r="CI432" i="11"/>
  <c r="CI431" i="11"/>
  <c r="CI47" i="18"/>
  <c r="CI126" i="11"/>
  <c r="CI125" i="11"/>
  <c r="CJ351" i="11"/>
  <c r="AC353" i="11"/>
  <c r="CJ249" i="11"/>
  <c r="CJ252" i="11" s="1"/>
  <c r="CK248" i="11" s="1"/>
  <c r="AC251" i="11"/>
  <c r="CJ266" i="11"/>
  <c r="CJ269" i="11" s="1"/>
  <c r="CK265" i="11" s="1"/>
  <c r="AC268" i="11"/>
  <c r="CI51" i="18"/>
  <c r="CI194" i="11"/>
  <c r="CI193" i="11"/>
  <c r="CH14" i="6"/>
  <c r="CJ181" i="11"/>
  <c r="AC183" i="11"/>
  <c r="AB93" i="18"/>
  <c r="AC39" i="18" s="1"/>
  <c r="CI279" i="11"/>
  <c r="CI56" i="18"/>
  <c r="CI278" i="11"/>
  <c r="CI75" i="11"/>
  <c r="CI44" i="18"/>
  <c r="CI74" i="11"/>
  <c r="CJ130" i="11"/>
  <c r="CJ133" i="11" s="1"/>
  <c r="CK129" i="11" s="1"/>
  <c r="AC132" i="11"/>
  <c r="CI143" i="11"/>
  <c r="CI142" i="11"/>
  <c r="CI48" i="18"/>
  <c r="CJ368" i="11"/>
  <c r="AC370" i="11"/>
  <c r="CI64" i="18"/>
  <c r="CI415" i="11"/>
  <c r="CI414" i="11"/>
  <c r="CI109" i="11"/>
  <c r="CI108" i="11"/>
  <c r="CI46" i="18"/>
  <c r="BW54" i="20"/>
  <c r="BW68" i="20" s="1"/>
  <c r="BW67" i="20" s="1"/>
  <c r="BV73" i="20"/>
  <c r="BV51" i="7" s="1"/>
  <c r="BV72" i="20"/>
  <c r="BV31" i="7" s="1"/>
  <c r="CJ232" i="11"/>
  <c r="AC234" i="11"/>
  <c r="O31" i="8"/>
  <c r="O40" i="8" s="1"/>
  <c r="O41" i="8" s="1"/>
  <c r="P39" i="8" s="1"/>
  <c r="CJ79" i="11"/>
  <c r="AC81" i="11"/>
  <c r="CJ113" i="11"/>
  <c r="CJ116" i="11" s="1"/>
  <c r="CK112" i="11" s="1"/>
  <c r="AC115" i="11"/>
  <c r="CG13" i="8"/>
  <c r="AB13" i="8" s="1"/>
  <c r="AB13" i="18"/>
  <c r="CI261" i="11"/>
  <c r="CI55" i="18"/>
  <c r="CI262" i="11"/>
  <c r="CI244" i="11"/>
  <c r="CI245" i="11"/>
  <c r="CI54" i="18"/>
  <c r="AT71" i="19"/>
  <c r="AT17" i="7"/>
  <c r="AU39" i="8"/>
  <c r="CJ317" i="11"/>
  <c r="CJ320" i="11" s="1"/>
  <c r="CK316" i="11" s="1"/>
  <c r="AC319" i="11"/>
  <c r="CI43" i="18"/>
  <c r="CI57" i="11"/>
  <c r="CI58" i="11"/>
  <c r="CI346" i="11"/>
  <c r="CI60" i="18"/>
  <c r="CI347" i="11"/>
  <c r="CI62" i="18"/>
  <c r="CI381" i="11"/>
  <c r="CI380" i="11"/>
  <c r="CJ215" i="11"/>
  <c r="AC217" i="11"/>
  <c r="CJ385" i="11"/>
  <c r="AC387" i="11"/>
  <c r="CJ28" i="11"/>
  <c r="CJ31" i="11" s="1"/>
  <c r="CK27" i="11" s="1"/>
  <c r="AC30" i="11"/>
  <c r="CH67" i="18"/>
  <c r="CJ147" i="11"/>
  <c r="AC149" i="11"/>
  <c r="CJ334" i="11"/>
  <c r="AC336" i="11"/>
  <c r="CJ436" i="11"/>
  <c r="AC438" i="11"/>
  <c r="CJ283" i="11"/>
  <c r="AC285" i="11"/>
  <c r="CJ402" i="11"/>
  <c r="AC404" i="11"/>
  <c r="CJ45" i="11"/>
  <c r="AC47" i="11"/>
  <c r="CI177" i="11"/>
  <c r="CI176" i="11"/>
  <c r="CI50" i="18"/>
  <c r="AT53" i="6"/>
  <c r="T17" i="22" s="1"/>
  <c r="AU27" i="20"/>
  <c r="AU25" i="20" s="1"/>
  <c r="O24" i="20"/>
  <c r="AT29" i="20"/>
  <c r="CJ164" i="11"/>
  <c r="AC166" i="11"/>
  <c r="CI92" i="11"/>
  <c r="CI91" i="11"/>
  <c r="CI45" i="18"/>
  <c r="CI61" i="18"/>
  <c r="CI363" i="11"/>
  <c r="CI364" i="11"/>
  <c r="CJ62" i="11"/>
  <c r="AC64" i="11"/>
  <c r="AU33" i="19"/>
  <c r="CI296" i="11"/>
  <c r="CI295" i="11"/>
  <c r="CI57" i="18"/>
  <c r="CI41" i="11"/>
  <c r="CI40" i="11"/>
  <c r="CI42" i="18"/>
  <c r="AB13" i="6"/>
  <c r="AB17" i="6" s="1"/>
  <c r="CF46" i="6"/>
  <c r="CF44" i="6"/>
  <c r="BW8" i="9"/>
  <c r="CI59" i="18"/>
  <c r="CI329" i="11"/>
  <c r="CI330" i="11"/>
  <c r="CK386" i="11"/>
  <c r="CK97" i="11"/>
  <c r="CK29" i="11"/>
  <c r="CK148" i="11"/>
  <c r="CK437" i="11"/>
  <c r="CK284" i="11"/>
  <c r="CK114" i="11"/>
  <c r="CK369" i="11"/>
  <c r="CK370" i="11" s="1"/>
  <c r="CK403" i="11"/>
  <c r="CK420" i="11"/>
  <c r="CK267" i="11"/>
  <c r="CK182" i="11"/>
  <c r="CK183" i="11" s="1"/>
  <c r="CK181" i="11" s="1"/>
  <c r="CK175" i="11" s="1"/>
  <c r="CK233" i="11"/>
  <c r="CK234" i="11" s="1"/>
  <c r="CK131" i="11"/>
  <c r="CK165" i="11"/>
  <c r="CK301" i="11"/>
  <c r="CK302" i="11" s="1"/>
  <c r="CK250" i="11"/>
  <c r="CK216" i="11"/>
  <c r="CK46" i="11"/>
  <c r="CK47" i="11" s="1"/>
  <c r="CK318" i="11"/>
  <c r="CK319" i="11" s="1"/>
  <c r="CK199" i="11"/>
  <c r="CK335" i="11"/>
  <c r="CK63" i="11"/>
  <c r="CK352" i="11"/>
  <c r="CK353" i="11" s="1"/>
  <c r="CK80" i="11"/>
  <c r="CK81" i="11" s="1"/>
  <c r="CK79" i="11" s="1"/>
  <c r="CI399" i="11" l="1"/>
  <c r="CJ395" i="11" s="1"/>
  <c r="CI25" i="11"/>
  <c r="CJ21" i="11" s="1"/>
  <c r="CI246" i="11"/>
  <c r="CJ242" i="11" s="1"/>
  <c r="CI195" i="11"/>
  <c r="CJ191" i="11" s="1"/>
  <c r="CI229" i="11"/>
  <c r="CJ225" i="11" s="1"/>
  <c r="CG42" i="19"/>
  <c r="CG32" i="8"/>
  <c r="AB32" i="8" s="1"/>
  <c r="AB41" i="19"/>
  <c r="CM26" i="16"/>
  <c r="CL14" i="16"/>
  <c r="CL13" i="7" s="1"/>
  <c r="E14" i="17"/>
  <c r="F14" i="17"/>
  <c r="G17" i="9" s="1"/>
  <c r="G18" i="9" s="1"/>
  <c r="G14" i="17"/>
  <c r="H17" i="9" s="1"/>
  <c r="H18" i="9" s="1"/>
  <c r="H14" i="17"/>
  <c r="I17" i="9" s="1"/>
  <c r="I18" i="9" s="1"/>
  <c r="I14" i="17"/>
  <c r="CG44" i="19"/>
  <c r="CF40" i="7"/>
  <c r="CG45" i="19"/>
  <c r="E16" i="17"/>
  <c r="F16" i="17"/>
  <c r="G16" i="17"/>
  <c r="H16" i="17"/>
  <c r="I16" i="17"/>
  <c r="CF33" i="8"/>
  <c r="CL18" i="16"/>
  <c r="AD35" i="6"/>
  <c r="AD12" i="7"/>
  <c r="I12" i="7" s="1"/>
  <c r="CI178" i="11"/>
  <c r="CJ174" i="11" s="1"/>
  <c r="CI433" i="11"/>
  <c r="CJ429" i="11" s="1"/>
  <c r="CI59" i="11"/>
  <c r="CJ55" i="11" s="1"/>
  <c r="CI263" i="11"/>
  <c r="CJ259" i="11" s="1"/>
  <c r="CI348" i="11"/>
  <c r="CJ344" i="11" s="1"/>
  <c r="CI297" i="11"/>
  <c r="CJ293" i="11" s="1"/>
  <c r="CI365" i="11"/>
  <c r="CJ361" i="11" s="1"/>
  <c r="CI110" i="11"/>
  <c r="CJ106" i="11" s="1"/>
  <c r="CF47" i="6"/>
  <c r="H55" i="22"/>
  <c r="CI416" i="11"/>
  <c r="CJ412" i="11" s="1"/>
  <c r="CI89" i="18"/>
  <c r="AT54" i="6"/>
  <c r="AT56" i="6"/>
  <c r="I17" i="22" s="1"/>
  <c r="O53" i="6"/>
  <c r="CK217" i="11"/>
  <c r="CK215" i="11" s="1"/>
  <c r="CK200" i="11"/>
  <c r="CK268" i="11"/>
  <c r="CK387" i="11"/>
  <c r="CI86" i="18"/>
  <c r="CI93" i="11"/>
  <c r="CJ89" i="11" s="1"/>
  <c r="O29" i="20"/>
  <c r="P23" i="20" s="1"/>
  <c r="CJ39" i="11"/>
  <c r="AC45" i="11"/>
  <c r="CJ430" i="11"/>
  <c r="AC436" i="11"/>
  <c r="O17" i="7"/>
  <c r="CJ124" i="11"/>
  <c r="AC130" i="11"/>
  <c r="CJ439" i="11"/>
  <c r="CK435" i="11" s="1"/>
  <c r="CI127" i="11"/>
  <c r="CJ123" i="11" s="1"/>
  <c r="CI212" i="11"/>
  <c r="CJ208" i="11" s="1"/>
  <c r="CJ192" i="11"/>
  <c r="CJ201" i="11"/>
  <c r="CK197" i="11" s="1"/>
  <c r="AC198" i="11"/>
  <c r="CJ294" i="11"/>
  <c r="AC300" i="11"/>
  <c r="CH93" i="18"/>
  <c r="CI79" i="18"/>
  <c r="CI74" i="18"/>
  <c r="CI76" i="18"/>
  <c r="CG18" i="18"/>
  <c r="AB19" i="18"/>
  <c r="AB18" i="18" s="1"/>
  <c r="CG20" i="7"/>
  <c r="CJ48" i="11"/>
  <c r="CK44" i="11" s="1"/>
  <c r="CK317" i="11"/>
  <c r="CJ56" i="11"/>
  <c r="AC62" i="11"/>
  <c r="CJ22" i="11"/>
  <c r="AC28" i="11"/>
  <c r="CJ388" i="11"/>
  <c r="CK384" i="11" s="1"/>
  <c r="CJ379" i="11"/>
  <c r="AC385" i="11"/>
  <c r="CI70" i="18"/>
  <c r="CJ73" i="11"/>
  <c r="AC79" i="11"/>
  <c r="CJ82" i="11"/>
  <c r="CK78" i="11" s="1"/>
  <c r="CK82" i="11" s="1"/>
  <c r="CL78" i="11" s="1"/>
  <c r="BW71" i="20"/>
  <c r="BW24" i="8"/>
  <c r="CI75" i="18"/>
  <c r="CJ90" i="11"/>
  <c r="AC96" i="11"/>
  <c r="CG27" i="18"/>
  <c r="AB28" i="18"/>
  <c r="AB27" i="18" s="1"/>
  <c r="CG45" i="7"/>
  <c r="CK251" i="11"/>
  <c r="CK115" i="11"/>
  <c r="CJ65" i="11"/>
  <c r="CK61" i="11" s="1"/>
  <c r="CJ396" i="11"/>
  <c r="AC402" i="11"/>
  <c r="CJ337" i="11"/>
  <c r="CK333" i="11" s="1"/>
  <c r="CJ328" i="11"/>
  <c r="AC334" i="11"/>
  <c r="CI144" i="11"/>
  <c r="CJ140" i="11" s="1"/>
  <c r="CI71" i="18"/>
  <c r="BY34" i="9"/>
  <c r="CH13" i="6"/>
  <c r="CJ260" i="11"/>
  <c r="AC266" i="11"/>
  <c r="CI14" i="11"/>
  <c r="CI82" i="18"/>
  <c r="CJ218" i="11"/>
  <c r="CK214" i="11" s="1"/>
  <c r="CJ209" i="11"/>
  <c r="AC215" i="11"/>
  <c r="CI81" i="18"/>
  <c r="CI91" i="18"/>
  <c r="CJ405" i="11"/>
  <c r="CK401" i="11" s="1"/>
  <c r="CI85" i="18"/>
  <c r="CI59" i="20"/>
  <c r="CK285" i="11"/>
  <c r="CI77" i="18"/>
  <c r="CJ141" i="11"/>
  <c r="AC147" i="11"/>
  <c r="CJ150" i="11"/>
  <c r="CK146" i="11" s="1"/>
  <c r="CJ243" i="11"/>
  <c r="AC249" i="11"/>
  <c r="CI90" i="18"/>
  <c r="CI15" i="11"/>
  <c r="P25" i="20"/>
  <c r="AU23" i="8"/>
  <c r="CK45" i="11"/>
  <c r="BW9" i="9"/>
  <c r="BW10" i="9" s="1"/>
  <c r="CK368" i="11"/>
  <c r="CI84" i="18"/>
  <c r="CI88" i="18"/>
  <c r="CK73" i="11"/>
  <c r="CK351" i="11"/>
  <c r="CK149" i="11"/>
  <c r="AU34" i="19"/>
  <c r="AU35" i="19" s="1"/>
  <c r="AV32" i="19" s="1"/>
  <c r="AU49" i="6"/>
  <c r="U18" i="22" s="1"/>
  <c r="CJ311" i="11"/>
  <c r="AC317" i="11"/>
  <c r="CI73" i="18"/>
  <c r="CJ371" i="11"/>
  <c r="CK367" i="11" s="1"/>
  <c r="CJ362" i="11"/>
  <c r="AC368" i="11"/>
  <c r="CI280" i="11"/>
  <c r="CJ276" i="11" s="1"/>
  <c r="CI68" i="18"/>
  <c r="CI40" i="18"/>
  <c r="CK404" i="11"/>
  <c r="CK300" i="11"/>
  <c r="CK303" i="11" s="1"/>
  <c r="CL299" i="11" s="1"/>
  <c r="AB18" i="6"/>
  <c r="AB28" i="6"/>
  <c r="CK438" i="11"/>
  <c r="CI69" i="18"/>
  <c r="CJ158" i="11"/>
  <c r="AC164" i="11"/>
  <c r="CK232" i="11"/>
  <c r="CI72" i="18"/>
  <c r="CJ286" i="11"/>
  <c r="CK282" i="11" s="1"/>
  <c r="CJ277" i="11"/>
  <c r="AC283" i="11"/>
  <c r="CH13" i="18"/>
  <c r="CH14" i="8"/>
  <c r="CI87" i="18"/>
  <c r="CI83" i="18"/>
  <c r="CI78" i="18"/>
  <c r="CJ345" i="11"/>
  <c r="AC351" i="11"/>
  <c r="CJ354" i="11"/>
  <c r="CK350" i="11" s="1"/>
  <c r="CI92" i="18"/>
  <c r="BY39" i="9"/>
  <c r="CK421" i="11"/>
  <c r="CK166" i="11"/>
  <c r="CK132" i="11"/>
  <c r="CK64" i="11"/>
  <c r="CK30" i="11"/>
  <c r="CK336" i="11"/>
  <c r="CK176" i="11"/>
  <c r="CK50" i="18"/>
  <c r="CK177" i="11"/>
  <c r="CK98" i="11"/>
  <c r="CK96" i="11" s="1"/>
  <c r="CK99" i="11" s="1"/>
  <c r="CL95" i="11" s="1"/>
  <c r="CI331" i="11"/>
  <c r="CJ327" i="11" s="1"/>
  <c r="AU23" i="20"/>
  <c r="AT30" i="7"/>
  <c r="AT50" i="7"/>
  <c r="CJ167" i="11"/>
  <c r="CK163" i="11" s="1"/>
  <c r="CI382" i="11"/>
  <c r="CJ378" i="11" s="1"/>
  <c r="CJ107" i="11"/>
  <c r="AC113" i="11"/>
  <c r="CJ235" i="11"/>
  <c r="CK231" i="11" s="1"/>
  <c r="CJ226" i="11"/>
  <c r="AC232" i="11"/>
  <c r="CJ184" i="11"/>
  <c r="CK180" i="11" s="1"/>
  <c r="CK184" i="11" s="1"/>
  <c r="CL180" i="11" s="1"/>
  <c r="CJ175" i="11"/>
  <c r="AC181" i="11"/>
  <c r="CI76" i="11"/>
  <c r="CJ72" i="11" s="1"/>
  <c r="CJ422" i="11"/>
  <c r="CK418" i="11" s="1"/>
  <c r="CJ413" i="11"/>
  <c r="AC419" i="11"/>
  <c r="CI80" i="18"/>
  <c r="CG29" i="6"/>
  <c r="CG43" i="6"/>
  <c r="W56" i="22" s="1"/>
  <c r="CI42" i="11"/>
  <c r="CJ38" i="11" s="1"/>
  <c r="CM28" i="16" l="1"/>
  <c r="CM29" i="16" s="1"/>
  <c r="CM14" i="16" s="1"/>
  <c r="AD31" i="6"/>
  <c r="I35" i="6"/>
  <c r="I31" i="6" s="1"/>
  <c r="CG46" i="19"/>
  <c r="AB45" i="19"/>
  <c r="AB42" i="19"/>
  <c r="AC39" i="19" s="1"/>
  <c r="CL40" i="6"/>
  <c r="CL15" i="16"/>
  <c r="CC17" i="9" s="1"/>
  <c r="CC18" i="9" s="1"/>
  <c r="CH39" i="19"/>
  <c r="CK218" i="11"/>
  <c r="CL214" i="11" s="1"/>
  <c r="CK48" i="11"/>
  <c r="CL44" i="11" s="1"/>
  <c r="CK235" i="11"/>
  <c r="CL231" i="11" s="1"/>
  <c r="CK371" i="11"/>
  <c r="CL367" i="11" s="1"/>
  <c r="CH17" i="6"/>
  <c r="CH18" i="6" s="1"/>
  <c r="P57" i="22"/>
  <c r="BW21" i="8"/>
  <c r="BW11" i="8" s="1"/>
  <c r="CJ380" i="11"/>
  <c r="AC380" i="11" s="1"/>
  <c r="CJ62" i="18"/>
  <c r="CJ381" i="11"/>
  <c r="AC379" i="11"/>
  <c r="CK311" i="11"/>
  <c r="AC48" i="11"/>
  <c r="AD44" i="11" s="1"/>
  <c r="CK385" i="11"/>
  <c r="CK388" i="11" s="1"/>
  <c r="CL384" i="11" s="1"/>
  <c r="CI15" i="6"/>
  <c r="CK113" i="11"/>
  <c r="CJ42" i="18"/>
  <c r="CJ41" i="11"/>
  <c r="AC41" i="11" s="1"/>
  <c r="CJ40" i="11"/>
  <c r="AC40" i="11" s="1"/>
  <c r="AC39" i="11"/>
  <c r="CJ414" i="11"/>
  <c r="AC414" i="11" s="1"/>
  <c r="CJ64" i="18"/>
  <c r="CJ415" i="11"/>
  <c r="AC415" i="11" s="1"/>
  <c r="AC413" i="11"/>
  <c r="CK62" i="11"/>
  <c r="AC218" i="11"/>
  <c r="AD214" i="11" s="1"/>
  <c r="AC269" i="11"/>
  <c r="AD265" i="11" s="1"/>
  <c r="AC99" i="11"/>
  <c r="AD95" i="11" s="1"/>
  <c r="BW72" i="20"/>
  <c r="BW31" i="7" s="1"/>
  <c r="BX54" i="20"/>
  <c r="BX68" i="20" s="1"/>
  <c r="BX67" i="20" s="1"/>
  <c r="BW73" i="20"/>
  <c r="BW51" i="7" s="1"/>
  <c r="AC116" i="11"/>
  <c r="AD112" i="11" s="1"/>
  <c r="AT28" i="7"/>
  <c r="O30" i="7"/>
  <c r="O28" i="7" s="1"/>
  <c r="O33" i="7" s="1"/>
  <c r="CK130" i="11"/>
  <c r="CK436" i="11"/>
  <c r="CJ363" i="11"/>
  <c r="AC363" i="11" s="1"/>
  <c r="CJ61" i="18"/>
  <c r="CJ364" i="11"/>
  <c r="AC362" i="11"/>
  <c r="CK75" i="11"/>
  <c r="CK74" i="11"/>
  <c r="CK44" i="18"/>
  <c r="CK71" i="18" s="1"/>
  <c r="CK283" i="11"/>
  <c r="CK286" i="11" s="1"/>
  <c r="CL282" i="11" s="1"/>
  <c r="CJ210" i="11"/>
  <c r="AC210" i="11" s="1"/>
  <c r="CJ52" i="18"/>
  <c r="CJ211" i="11"/>
  <c r="AC211" i="11" s="1"/>
  <c r="AC209" i="11"/>
  <c r="CJ55" i="18"/>
  <c r="CJ262" i="11"/>
  <c r="AC262" i="11" s="1"/>
  <c r="CJ261" i="11"/>
  <c r="AC261" i="11" s="1"/>
  <c r="AC260" i="11"/>
  <c r="CJ92" i="11"/>
  <c r="AC92" i="11" s="1"/>
  <c r="CJ91" i="11"/>
  <c r="AC91" i="11" s="1"/>
  <c r="CJ45" i="18"/>
  <c r="AC90" i="11"/>
  <c r="AB20" i="7"/>
  <c r="AB18" i="7" s="1"/>
  <c r="CG18" i="7"/>
  <c r="BX13" i="9" s="1"/>
  <c r="CH19" i="18"/>
  <c r="CH28" i="18"/>
  <c r="CI39" i="18"/>
  <c r="AC133" i="11"/>
  <c r="AD129" i="11" s="1"/>
  <c r="CK266" i="11"/>
  <c r="CK77" i="18"/>
  <c r="CI67" i="18"/>
  <c r="AC184" i="11"/>
  <c r="AD180" i="11" s="1"/>
  <c r="CJ109" i="11"/>
  <c r="AC109" i="11" s="1"/>
  <c r="CJ108" i="11"/>
  <c r="AC108" i="11" s="1"/>
  <c r="CJ46" i="18"/>
  <c r="AC107" i="11"/>
  <c r="CK354" i="11"/>
  <c r="CL350" i="11" s="1"/>
  <c r="AB29" i="6"/>
  <c r="AB43" i="6"/>
  <c r="CK249" i="11"/>
  <c r="AC82" i="11"/>
  <c r="AD78" i="11" s="1"/>
  <c r="AC303" i="11"/>
  <c r="AD299" i="11" s="1"/>
  <c r="CJ212" i="11"/>
  <c r="CK208" i="11" s="1"/>
  <c r="CJ47" i="18"/>
  <c r="CJ125" i="11"/>
  <c r="AC125" i="11" s="1"/>
  <c r="CJ126" i="11"/>
  <c r="AC126" i="11" s="1"/>
  <c r="AC124" i="11"/>
  <c r="AC371" i="11"/>
  <c r="AD367" i="11" s="1"/>
  <c r="CJ50" i="18"/>
  <c r="CJ177" i="11"/>
  <c r="AC177" i="11" s="1"/>
  <c r="CJ176" i="11"/>
  <c r="AC175" i="11"/>
  <c r="CK334" i="11"/>
  <c r="CK337" i="11" s="1"/>
  <c r="CL333" i="11" s="1"/>
  <c r="CK164" i="11"/>
  <c r="CK167" i="11" s="1"/>
  <c r="CL163" i="11" s="1"/>
  <c r="AC354" i="11"/>
  <c r="AD350" i="11" s="1"/>
  <c r="AC150" i="11"/>
  <c r="AD146" i="11" s="1"/>
  <c r="CH28" i="6"/>
  <c r="J57" i="22" s="1"/>
  <c r="AC337" i="11"/>
  <c r="AD333" i="11" s="1"/>
  <c r="CJ44" i="18"/>
  <c r="CJ74" i="11"/>
  <c r="AC74" i="11" s="1"/>
  <c r="CJ75" i="11"/>
  <c r="AC75" i="11" s="1"/>
  <c r="AC73" i="11"/>
  <c r="CJ57" i="18"/>
  <c r="CJ296" i="11"/>
  <c r="AC296" i="11" s="1"/>
  <c r="CJ295" i="11"/>
  <c r="AC295" i="11" s="1"/>
  <c r="AC294" i="11"/>
  <c r="AC305" i="11" s="1"/>
  <c r="CK198" i="11"/>
  <c r="CJ53" i="18"/>
  <c r="CJ227" i="11"/>
  <c r="CJ228" i="11"/>
  <c r="AC228" i="11" s="1"/>
  <c r="AC226" i="11"/>
  <c r="BX8" i="9"/>
  <c r="BX9" i="9" s="1"/>
  <c r="BX10" i="9" s="1"/>
  <c r="CG44" i="6"/>
  <c r="CG46" i="6"/>
  <c r="CJ347" i="11"/>
  <c r="AC347" i="11" s="1"/>
  <c r="CJ60" i="18"/>
  <c r="CJ346" i="11"/>
  <c r="AC346" i="11" s="1"/>
  <c r="AC345" i="11"/>
  <c r="CI16" i="11"/>
  <c r="CI24" i="7" s="1"/>
  <c r="CI23" i="7" s="1"/>
  <c r="BZ12" i="9" s="1"/>
  <c r="AU50" i="6"/>
  <c r="CJ48" i="18"/>
  <c r="CJ143" i="11"/>
  <c r="AC143" i="11" s="1"/>
  <c r="CJ142" i="11"/>
  <c r="AC142" i="11" s="1"/>
  <c r="AC141" i="11"/>
  <c r="BY33" i="9"/>
  <c r="AB57" i="22" s="1"/>
  <c r="CJ330" i="11"/>
  <c r="AC330" i="11" s="1"/>
  <c r="CJ59" i="18"/>
  <c r="CJ329" i="11"/>
  <c r="AC329" i="11" s="1"/>
  <c r="AC328" i="11"/>
  <c r="AC31" i="11"/>
  <c r="AD27" i="11" s="1"/>
  <c r="CK419" i="11"/>
  <c r="CK422" i="11" s="1"/>
  <c r="CL418" i="11" s="1"/>
  <c r="CK226" i="11"/>
  <c r="CK294" i="11"/>
  <c r="AU35" i="8"/>
  <c r="AC252" i="11"/>
  <c r="AD248" i="11" s="1"/>
  <c r="CI58" i="20"/>
  <c r="CI66" i="18"/>
  <c r="CJ23" i="11"/>
  <c r="CJ24" i="11"/>
  <c r="CJ13" i="11"/>
  <c r="CJ41" i="18"/>
  <c r="AC22" i="11"/>
  <c r="AC201" i="11"/>
  <c r="AD197" i="11" s="1"/>
  <c r="CK209" i="11"/>
  <c r="CK320" i="11"/>
  <c r="CL316" i="11" s="1"/>
  <c r="CH13" i="8"/>
  <c r="AC167" i="11"/>
  <c r="AD163" i="11" s="1"/>
  <c r="CK39" i="11"/>
  <c r="CJ244" i="11"/>
  <c r="AC244" i="11" s="1"/>
  <c r="CJ54" i="18"/>
  <c r="CJ245" i="11"/>
  <c r="AC245" i="11" s="1"/>
  <c r="AC243" i="11"/>
  <c r="AC405" i="11"/>
  <c r="AD401" i="11" s="1"/>
  <c r="AC65" i="11"/>
  <c r="AD61" i="11" s="1"/>
  <c r="O54" i="6"/>
  <c r="O56" i="6"/>
  <c r="O57" i="6" s="1"/>
  <c r="AT48" i="7"/>
  <c r="AK16" i="9" s="1"/>
  <c r="O50" i="7"/>
  <c r="O48" i="7" s="1"/>
  <c r="AC286" i="11"/>
  <c r="AD282" i="11" s="1"/>
  <c r="CJ49" i="18"/>
  <c r="CJ160" i="11"/>
  <c r="AC160" i="11" s="1"/>
  <c r="CJ159" i="11"/>
  <c r="AC159" i="11" s="1"/>
  <c r="AC158" i="11"/>
  <c r="CK402" i="11"/>
  <c r="AC320" i="11"/>
  <c r="AD316" i="11" s="1"/>
  <c r="CK147" i="11"/>
  <c r="CK150" i="11" s="1"/>
  <c r="CL146" i="11" s="1"/>
  <c r="AU21" i="8"/>
  <c r="P23" i="8"/>
  <c r="CI14" i="6"/>
  <c r="CJ63" i="18"/>
  <c r="CJ398" i="11"/>
  <c r="AC398" i="11" s="1"/>
  <c r="CJ397" i="11"/>
  <c r="AC396" i="11"/>
  <c r="AB45" i="7"/>
  <c r="AB44" i="7" s="1"/>
  <c r="CG44" i="7"/>
  <c r="BX15" i="9" s="1"/>
  <c r="CJ43" i="18"/>
  <c r="CJ57" i="11"/>
  <c r="AC57" i="11" s="1"/>
  <c r="CJ58" i="11"/>
  <c r="AC58" i="11" s="1"/>
  <c r="AC56" i="11"/>
  <c r="CJ51" i="18"/>
  <c r="CJ193" i="11"/>
  <c r="CJ194" i="11"/>
  <c r="AC194" i="11" s="1"/>
  <c r="AC192" i="11"/>
  <c r="AC439" i="11"/>
  <c r="AD435" i="11" s="1"/>
  <c r="AT57" i="6"/>
  <c r="AT21" i="19"/>
  <c r="CK345" i="11"/>
  <c r="CK90" i="11"/>
  <c r="CK28" i="11"/>
  <c r="AC422" i="11"/>
  <c r="AD418" i="11" s="1"/>
  <c r="AC235" i="11"/>
  <c r="AD231" i="11" s="1"/>
  <c r="CJ56" i="18"/>
  <c r="CJ279" i="11"/>
  <c r="AC279" i="11" s="1"/>
  <c r="CJ278" i="11"/>
  <c r="AC278" i="11" s="1"/>
  <c r="AC277" i="11"/>
  <c r="CJ312" i="11"/>
  <c r="AC312" i="11" s="1"/>
  <c r="CJ58" i="18"/>
  <c r="CJ313" i="11"/>
  <c r="AC313" i="11" s="1"/>
  <c r="AC311" i="11"/>
  <c r="CK362" i="11"/>
  <c r="CK65" i="11"/>
  <c r="CL61" i="11" s="1"/>
  <c r="AC388" i="11"/>
  <c r="AD384" i="11" s="1"/>
  <c r="CJ431" i="11"/>
  <c r="CJ65" i="18"/>
  <c r="CJ432" i="11"/>
  <c r="AC432" i="11" s="1"/>
  <c r="AC430" i="11"/>
  <c r="CJ416" i="11"/>
  <c r="CK412" i="11" s="1"/>
  <c r="CL284" i="11"/>
  <c r="CL250" i="11"/>
  <c r="CL335" i="11"/>
  <c r="CL369" i="11"/>
  <c r="CL370" i="11" s="1"/>
  <c r="CL114" i="11"/>
  <c r="CL216" i="11"/>
  <c r="CL46" i="11"/>
  <c r="CL47" i="11" s="1"/>
  <c r="CL29" i="11"/>
  <c r="CL420" i="11"/>
  <c r="CL182" i="11"/>
  <c r="CL183" i="11" s="1"/>
  <c r="CL181" i="11" s="1"/>
  <c r="CL175" i="11" s="1"/>
  <c r="CL403" i="11"/>
  <c r="CL267" i="11"/>
  <c r="CL63" i="11"/>
  <c r="CL352" i="11"/>
  <c r="CL353" i="11" s="1"/>
  <c r="CL199" i="11"/>
  <c r="CL131" i="11"/>
  <c r="CL437" i="11"/>
  <c r="CL386" i="11"/>
  <c r="CL97" i="11"/>
  <c r="CL301" i="11"/>
  <c r="CL302" i="11" s="1"/>
  <c r="CL165" i="11"/>
  <c r="CL318" i="11"/>
  <c r="CL319" i="11" s="1"/>
  <c r="CL233" i="11"/>
  <c r="CL234" i="11" s="1"/>
  <c r="CL148" i="11"/>
  <c r="CL80" i="11"/>
  <c r="CL81" i="11" s="1"/>
  <c r="CL79" i="11" s="1"/>
  <c r="CL82" i="11" s="1"/>
  <c r="CM78" i="11" s="1"/>
  <c r="AD14" i="16" l="1"/>
  <c r="I14" i="16" s="1"/>
  <c r="CM13" i="7"/>
  <c r="CG33" i="8"/>
  <c r="AB33" i="8" s="1"/>
  <c r="AB46" i="19"/>
  <c r="CH59" i="19"/>
  <c r="CH60" i="19" s="1"/>
  <c r="CH41" i="19" s="1"/>
  <c r="CH42" i="19" s="1"/>
  <c r="CG47" i="19"/>
  <c r="CM18" i="16"/>
  <c r="AD28" i="16"/>
  <c r="CC50" i="9"/>
  <c r="CC41" i="9" s="1"/>
  <c r="AC61" i="22" s="1"/>
  <c r="CL37" i="6"/>
  <c r="S61" i="22" s="1"/>
  <c r="CJ25" i="11"/>
  <c r="CK21" i="11" s="1"/>
  <c r="CJ263" i="11"/>
  <c r="CK259" i="11" s="1"/>
  <c r="CJ127" i="11"/>
  <c r="CK123" i="11" s="1"/>
  <c r="CG47" i="6"/>
  <c r="H56" i="22"/>
  <c r="CJ93" i="11"/>
  <c r="CK89" i="11" s="1"/>
  <c r="CJ70" i="18"/>
  <c r="AC70" i="18" s="1"/>
  <c r="AC43" i="18"/>
  <c r="CI13" i="6"/>
  <c r="BZ34" i="9"/>
  <c r="CL64" i="11"/>
  <c r="CL336" i="11"/>
  <c r="CK45" i="18"/>
  <c r="CK91" i="11"/>
  <c r="CK92" i="11"/>
  <c r="CJ348" i="11"/>
  <c r="CK344" i="11" s="1"/>
  <c r="AC169" i="11"/>
  <c r="AC161" i="11"/>
  <c r="AD157" i="11" s="1"/>
  <c r="CJ280" i="11"/>
  <c r="CK276" i="11" s="1"/>
  <c r="CI16" i="18"/>
  <c r="AC356" i="11"/>
  <c r="AC348" i="11"/>
  <c r="AD344" i="11" s="1"/>
  <c r="AC84" i="11"/>
  <c r="AC76" i="11"/>
  <c r="AD72" i="11" s="1"/>
  <c r="AC176" i="11"/>
  <c r="AC178" i="11" s="1"/>
  <c r="AD174" i="11" s="1"/>
  <c r="CJ178" i="11"/>
  <c r="CK174" i="11" s="1"/>
  <c r="CK178" i="11" s="1"/>
  <c r="CL174" i="11" s="1"/>
  <c r="CJ365" i="11"/>
  <c r="CK361" i="11" s="1"/>
  <c r="AC364" i="11"/>
  <c r="AC365" i="11" s="1"/>
  <c r="AD361" i="11" s="1"/>
  <c r="AK14" i="9"/>
  <c r="AT33" i="7"/>
  <c r="CJ89" i="18"/>
  <c r="AC89" i="18" s="1"/>
  <c r="AC62" i="18"/>
  <c r="CJ88" i="18"/>
  <c r="AC88" i="18" s="1"/>
  <c r="AC61" i="18"/>
  <c r="AC50" i="11"/>
  <c r="AC42" i="11"/>
  <c r="AD38" i="11" s="1"/>
  <c r="BZ39" i="9"/>
  <c r="AC237" i="11"/>
  <c r="CL251" i="11"/>
  <c r="CJ74" i="18"/>
  <c r="AC74" i="18" s="1"/>
  <c r="AC47" i="18"/>
  <c r="CL404" i="11"/>
  <c r="CJ83" i="18"/>
  <c r="AC83" i="18" s="1"/>
  <c r="AC56" i="18"/>
  <c r="CJ68" i="18"/>
  <c r="CJ40" i="18"/>
  <c r="AC40" i="18" s="1"/>
  <c r="AC41" i="18"/>
  <c r="CJ331" i="11"/>
  <c r="CK327" i="11" s="1"/>
  <c r="CJ87" i="18"/>
  <c r="AC87" i="18" s="1"/>
  <c r="AC60" i="18"/>
  <c r="CJ80" i="18"/>
  <c r="AC80" i="18" s="1"/>
  <c r="AC53" i="18"/>
  <c r="CJ77" i="18"/>
  <c r="AC77" i="18" s="1"/>
  <c r="AC50" i="18"/>
  <c r="CK260" i="11"/>
  <c r="CK269" i="11"/>
  <c r="CL265" i="11" s="1"/>
  <c r="CJ72" i="18"/>
  <c r="AC72" i="18" s="1"/>
  <c r="AC45" i="18"/>
  <c r="CL368" i="11"/>
  <c r="CK228" i="11"/>
  <c r="CK227" i="11"/>
  <c r="CK53" i="18"/>
  <c r="CJ229" i="11"/>
  <c r="CK225" i="11" s="1"/>
  <c r="AC227" i="11"/>
  <c r="AC229" i="11" s="1"/>
  <c r="AD225" i="11" s="1"/>
  <c r="CJ79" i="18"/>
  <c r="AC79" i="18" s="1"/>
  <c r="AC52" i="18"/>
  <c r="CJ59" i="20"/>
  <c r="AC13" i="11"/>
  <c r="CJ297" i="11"/>
  <c r="CK293" i="11" s="1"/>
  <c r="CJ71" i="18"/>
  <c r="AC71" i="18" s="1"/>
  <c r="AC44" i="18"/>
  <c r="AB44" i="6"/>
  <c r="AB46" i="6"/>
  <c r="AB47" i="6" s="1"/>
  <c r="CJ76" i="11"/>
  <c r="CK72" i="11" s="1"/>
  <c r="CK76" i="11" s="1"/>
  <c r="CL72" i="11" s="1"/>
  <c r="CK379" i="11"/>
  <c r="CL166" i="11"/>
  <c r="AC203" i="11"/>
  <c r="CL300" i="11"/>
  <c r="CK346" i="11"/>
  <c r="CK347" i="11"/>
  <c r="CK60" i="18"/>
  <c r="AC407" i="11"/>
  <c r="AC254" i="11"/>
  <c r="AC246" i="11"/>
  <c r="AD242" i="11" s="1"/>
  <c r="CL98" i="11"/>
  <c r="CL96" i="11" s="1"/>
  <c r="CL421" i="11"/>
  <c r="CK61" i="18"/>
  <c r="CK363" i="11"/>
  <c r="CK364" i="11"/>
  <c r="AC193" i="11"/>
  <c r="AC195" i="11" s="1"/>
  <c r="AD191" i="11" s="1"/>
  <c r="CJ195" i="11"/>
  <c r="CK191" i="11" s="1"/>
  <c r="AC397" i="11"/>
  <c r="AC399" i="11" s="1"/>
  <c r="AD395" i="11" s="1"/>
  <c r="CJ399" i="11"/>
  <c r="CK395" i="11" s="1"/>
  <c r="CJ15" i="11"/>
  <c r="AC24" i="11"/>
  <c r="CJ75" i="18"/>
  <c r="AC75" i="18" s="1"/>
  <c r="AC48" i="18"/>
  <c r="CL184" i="11"/>
  <c r="CM180" i="11" s="1"/>
  <c r="CJ42" i="11"/>
  <c r="CK38" i="11" s="1"/>
  <c r="CK277" i="11"/>
  <c r="CK430" i="11"/>
  <c r="CJ69" i="18"/>
  <c r="AC69" i="18" s="1"/>
  <c r="AC42" i="18"/>
  <c r="CJ144" i="11"/>
  <c r="CK140" i="11" s="1"/>
  <c r="AC288" i="11"/>
  <c r="AC280" i="11"/>
  <c r="AD276" i="11" s="1"/>
  <c r="CK396" i="11"/>
  <c r="CL317" i="11"/>
  <c r="CK413" i="11"/>
  <c r="AC101" i="11"/>
  <c r="AC93" i="11"/>
  <c r="AD89" i="11" s="1"/>
  <c r="CL73" i="11"/>
  <c r="AC441" i="11"/>
  <c r="P21" i="8"/>
  <c r="AU11" i="8"/>
  <c r="CJ76" i="18"/>
  <c r="AC76" i="18" s="1"/>
  <c r="AC49" i="18"/>
  <c r="CL387" i="11"/>
  <c r="CL30" i="11"/>
  <c r="CJ92" i="18"/>
  <c r="AC92" i="18" s="1"/>
  <c r="AC65" i="18"/>
  <c r="AC322" i="11"/>
  <c r="AC314" i="11"/>
  <c r="AD310" i="11" s="1"/>
  <c r="CJ78" i="18"/>
  <c r="AC78" i="18" s="1"/>
  <c r="AC51" i="18"/>
  <c r="CK141" i="11"/>
  <c r="CJ81" i="18"/>
  <c r="AC81" i="18" s="1"/>
  <c r="AC54" i="18"/>
  <c r="CJ14" i="11"/>
  <c r="AC23" i="11"/>
  <c r="CK201" i="11"/>
  <c r="CL197" i="11" s="1"/>
  <c r="CK192" i="11"/>
  <c r="CK405" i="11"/>
  <c r="CL401" i="11" s="1"/>
  <c r="AC271" i="11"/>
  <c r="AC263" i="11"/>
  <c r="AD259" i="11" s="1"/>
  <c r="CK56" i="11"/>
  <c r="CK439" i="11"/>
  <c r="CL435" i="11" s="1"/>
  <c r="CJ314" i="11"/>
  <c r="CK310" i="11" s="1"/>
  <c r="CL149" i="11"/>
  <c r="AC152" i="11"/>
  <c r="AC144" i="11"/>
  <c r="AD140" i="11" s="1"/>
  <c r="CL285" i="11"/>
  <c r="CL50" i="18"/>
  <c r="CL177" i="11"/>
  <c r="CL176" i="11"/>
  <c r="CL438" i="11"/>
  <c r="CL45" i="11"/>
  <c r="AC431" i="11"/>
  <c r="AC433" i="11" s="1"/>
  <c r="AD429" i="11" s="1"/>
  <c r="CJ433" i="11"/>
  <c r="CK429" i="11" s="1"/>
  <c r="CJ59" i="11"/>
  <c r="CK55" i="11" s="1"/>
  <c r="AC67" i="11"/>
  <c r="AC59" i="11"/>
  <c r="AD55" i="11" s="1"/>
  <c r="CJ90" i="18"/>
  <c r="AC90" i="18" s="1"/>
  <c r="AC63" i="18"/>
  <c r="AC339" i="11"/>
  <c r="AC331" i="11"/>
  <c r="AD327" i="11" s="1"/>
  <c r="AC297" i="11"/>
  <c r="AD293" i="11" s="1"/>
  <c r="CK158" i="11"/>
  <c r="CI13" i="18"/>
  <c r="CI14" i="8"/>
  <c r="CI93" i="18"/>
  <c r="BX71" i="20"/>
  <c r="BX24" i="8"/>
  <c r="Y67" i="20"/>
  <c r="AC424" i="11"/>
  <c r="AC416" i="11"/>
  <c r="AD412" i="11" s="1"/>
  <c r="CJ246" i="11"/>
  <c r="CK242" i="11" s="1"/>
  <c r="CL217" i="11"/>
  <c r="CL215" i="11" s="1"/>
  <c r="CJ85" i="18"/>
  <c r="AC85" i="18" s="1"/>
  <c r="AC58" i="18"/>
  <c r="CK57" i="18"/>
  <c r="CK295" i="11"/>
  <c r="CK296" i="11"/>
  <c r="AU51" i="6"/>
  <c r="AU32" i="20"/>
  <c r="AU37" i="20"/>
  <c r="CH29" i="6"/>
  <c r="CH43" i="6"/>
  <c r="W57" i="22" s="1"/>
  <c r="CJ110" i="11"/>
  <c r="CK106" i="11" s="1"/>
  <c r="CH27" i="18"/>
  <c r="CH45" i="7"/>
  <c r="CH44" i="7" s="1"/>
  <c r="BY15" i="9" s="1"/>
  <c r="CK124" i="11"/>
  <c r="CK133" i="11"/>
  <c r="CL129" i="11" s="1"/>
  <c r="CK312" i="11"/>
  <c r="CK58" i="18"/>
  <c r="CK85" i="18" s="1"/>
  <c r="CK313" i="11"/>
  <c r="CL351" i="11"/>
  <c r="CL354" i="11" s="1"/>
  <c r="CM350" i="11" s="1"/>
  <c r="CL232" i="11"/>
  <c r="CL268" i="11"/>
  <c r="AC33" i="11"/>
  <c r="CL132" i="11"/>
  <c r="O21" i="19"/>
  <c r="AT23" i="19"/>
  <c r="CL200" i="11"/>
  <c r="CL115" i="11"/>
  <c r="CK22" i="11"/>
  <c r="CK31" i="11"/>
  <c r="CL27" i="11" s="1"/>
  <c r="CK40" i="11"/>
  <c r="CK42" i="18"/>
  <c r="CK41" i="11"/>
  <c r="CK211" i="11"/>
  <c r="CK210" i="11"/>
  <c r="CK52" i="18"/>
  <c r="CJ86" i="18"/>
  <c r="AC86" i="18" s="1"/>
  <c r="AC59" i="18"/>
  <c r="CK328" i="11"/>
  <c r="AC135" i="11"/>
  <c r="AC127" i="11"/>
  <c r="AD123" i="11" s="1"/>
  <c r="AC118" i="11"/>
  <c r="AC110" i="11"/>
  <c r="AD106" i="11" s="1"/>
  <c r="CH18" i="18"/>
  <c r="CH20" i="7"/>
  <c r="CH18" i="7" s="1"/>
  <c r="BY13" i="9" s="1"/>
  <c r="CJ82" i="18"/>
  <c r="AC82" i="18" s="1"/>
  <c r="AC55" i="18"/>
  <c r="CJ91" i="18"/>
  <c r="AC91" i="18" s="1"/>
  <c r="AC64" i="18"/>
  <c r="AC390" i="11"/>
  <c r="CJ84" i="18"/>
  <c r="AC84" i="18" s="1"/>
  <c r="AC57" i="18"/>
  <c r="AC186" i="11"/>
  <c r="CK243" i="11"/>
  <c r="CK252" i="11"/>
  <c r="CL248" i="11" s="1"/>
  <c r="CJ73" i="18"/>
  <c r="AC73" i="18" s="1"/>
  <c r="AC46" i="18"/>
  <c r="AC220" i="11"/>
  <c r="AC212" i="11"/>
  <c r="AD208" i="11" s="1"/>
  <c r="AC373" i="11"/>
  <c r="CK107" i="11"/>
  <c r="CK116" i="11"/>
  <c r="CL112" i="11" s="1"/>
  <c r="CJ382" i="11"/>
  <c r="CK378" i="11" s="1"/>
  <c r="AC381" i="11"/>
  <c r="AC382" i="11" s="1"/>
  <c r="AD378" i="11" s="1"/>
  <c r="CJ161" i="11"/>
  <c r="CK157" i="11" s="1"/>
  <c r="CM80" i="11"/>
  <c r="CM182" i="11"/>
  <c r="CM420" i="11"/>
  <c r="CM421" i="11" s="1"/>
  <c r="CM419" i="11" s="1"/>
  <c r="CM29" i="11"/>
  <c r="CM30" i="11" s="1"/>
  <c r="CM28" i="11" s="1"/>
  <c r="CM22" i="11" s="1"/>
  <c r="CM131" i="11"/>
  <c r="CM132" i="11" s="1"/>
  <c r="CM130" i="11" s="1"/>
  <c r="CM250" i="11"/>
  <c r="CM251" i="11" s="1"/>
  <c r="CM249" i="11" s="1"/>
  <c r="CM243" i="11" s="1"/>
  <c r="CM63" i="11"/>
  <c r="CM64" i="11" s="1"/>
  <c r="CM62" i="11" s="1"/>
  <c r="CM56" i="11" s="1"/>
  <c r="CM284" i="11"/>
  <c r="CM285" i="11" s="1"/>
  <c r="CM283" i="11" s="1"/>
  <c r="CM277" i="11" s="1"/>
  <c r="CM437" i="11"/>
  <c r="CM438" i="11" s="1"/>
  <c r="CM436" i="11" s="1"/>
  <c r="CM199" i="11"/>
  <c r="CM200" i="11" s="1"/>
  <c r="CM198" i="11" s="1"/>
  <c r="CM192" i="11" s="1"/>
  <c r="CM369" i="11"/>
  <c r="CM165" i="11"/>
  <c r="CM166" i="11" s="1"/>
  <c r="CM164" i="11" s="1"/>
  <c r="CM158" i="11" s="1"/>
  <c r="CM335" i="11"/>
  <c r="CM336" i="11" s="1"/>
  <c r="CM334" i="11" s="1"/>
  <c r="CM352" i="11"/>
  <c r="CM267" i="11"/>
  <c r="CM268" i="11" s="1"/>
  <c r="CM266" i="11" s="1"/>
  <c r="CM260" i="11" s="1"/>
  <c r="CM301" i="11"/>
  <c r="CM46" i="11"/>
  <c r="CM386" i="11"/>
  <c r="CM387" i="11" s="1"/>
  <c r="CM385" i="11" s="1"/>
  <c r="CM233" i="11"/>
  <c r="CM318" i="11"/>
  <c r="CM97" i="11"/>
  <c r="CM98" i="11" s="1"/>
  <c r="CM114" i="11"/>
  <c r="CM115" i="11" s="1"/>
  <c r="CM113" i="11" s="1"/>
  <c r="CM107" i="11" s="1"/>
  <c r="CM403" i="11"/>
  <c r="CM404" i="11" s="1"/>
  <c r="CM402" i="11" s="1"/>
  <c r="CM396" i="11" s="1"/>
  <c r="CM216" i="11"/>
  <c r="CM217" i="11" s="1"/>
  <c r="CM148" i="11"/>
  <c r="CM149" i="11" s="1"/>
  <c r="CM147" i="11" s="1"/>
  <c r="CM141" i="11" s="1"/>
  <c r="CK93" i="11" l="1"/>
  <c r="CL89" i="11" s="1"/>
  <c r="CI39" i="19"/>
  <c r="CH45" i="19"/>
  <c r="CH32" i="8"/>
  <c r="AB47" i="19"/>
  <c r="AC44" i="19" s="1"/>
  <c r="I28" i="16"/>
  <c r="I29" i="16" s="1"/>
  <c r="AD29" i="16"/>
  <c r="CM40" i="6"/>
  <c r="CM15" i="16"/>
  <c r="CD17" i="9" s="1"/>
  <c r="CD18" i="9" s="1"/>
  <c r="AD18" i="16"/>
  <c r="AD13" i="7"/>
  <c r="I13" i="7" s="1"/>
  <c r="CH44" i="19"/>
  <c r="CG40" i="7"/>
  <c r="AB40" i="7" s="1"/>
  <c r="AD131" i="11"/>
  <c r="I131" i="11" s="1"/>
  <c r="AD199" i="11"/>
  <c r="I199" i="11" s="1"/>
  <c r="AD437" i="11"/>
  <c r="I437" i="11" s="1"/>
  <c r="CK212" i="11"/>
  <c r="CL208" i="11" s="1"/>
  <c r="CI17" i="6"/>
  <c r="CI28" i="6" s="1"/>
  <c r="J58" i="22" s="1"/>
  <c r="P58" i="22"/>
  <c r="AD267" i="11"/>
  <c r="I267" i="11" s="1"/>
  <c r="AD148" i="11"/>
  <c r="I148" i="11" s="1"/>
  <c r="AD352" i="11"/>
  <c r="CM353" i="11"/>
  <c r="CM24" i="11"/>
  <c r="CM23" i="11"/>
  <c r="CM41" i="18"/>
  <c r="CK109" i="11"/>
  <c r="CK46" i="18"/>
  <c r="CK108" i="11"/>
  <c r="AD114" i="11"/>
  <c r="E437" i="11"/>
  <c r="F437" i="11"/>
  <c r="H437" i="11"/>
  <c r="CL90" i="11"/>
  <c r="CL99" i="11"/>
  <c r="CM95" i="11" s="1"/>
  <c r="CK87" i="18"/>
  <c r="AD165" i="11"/>
  <c r="CK80" i="18"/>
  <c r="AD250" i="11"/>
  <c r="AK11" i="9"/>
  <c r="AD63" i="11"/>
  <c r="CK48" i="18"/>
  <c r="CK143" i="11"/>
  <c r="CK142" i="11"/>
  <c r="CL311" i="11"/>
  <c r="CL164" i="11"/>
  <c r="AD166" i="11"/>
  <c r="CL249" i="11"/>
  <c r="CL252" i="11" s="1"/>
  <c r="CM248" i="11" s="1"/>
  <c r="CM252" i="11" s="1"/>
  <c r="AD251" i="11"/>
  <c r="CK348" i="11"/>
  <c r="CL344" i="11" s="1"/>
  <c r="CL62" i="11"/>
  <c r="AD64" i="11"/>
  <c r="CK365" i="11"/>
  <c r="CL361" i="11" s="1"/>
  <c r="CM413" i="11"/>
  <c r="E267" i="11"/>
  <c r="F267" i="11"/>
  <c r="G267" i="11"/>
  <c r="H267" i="11"/>
  <c r="CM160" i="11"/>
  <c r="CM159" i="11"/>
  <c r="CM49" i="18"/>
  <c r="CM76" i="18" s="1"/>
  <c r="F148" i="11"/>
  <c r="G148" i="11"/>
  <c r="H148" i="11"/>
  <c r="CL28" i="11"/>
  <c r="AD30" i="11"/>
  <c r="CK431" i="11"/>
  <c r="CK65" i="18"/>
  <c r="CK432" i="11"/>
  <c r="AD98" i="11"/>
  <c r="CM96" i="11"/>
  <c r="CM90" i="11" s="1"/>
  <c r="AD369" i="11"/>
  <c r="CM370" i="11"/>
  <c r="AD80" i="11"/>
  <c r="CM81" i="11"/>
  <c r="CK42" i="11"/>
  <c r="CL38" i="11" s="1"/>
  <c r="CL198" i="11"/>
  <c r="CL201" i="11" s="1"/>
  <c r="CM197" i="11" s="1"/>
  <c r="CM201" i="11" s="1"/>
  <c r="AD200" i="11"/>
  <c r="CL147" i="11"/>
  <c r="AD149" i="11"/>
  <c r="CK193" i="11"/>
  <c r="CK194" i="11"/>
  <c r="CK51" i="18"/>
  <c r="AD386" i="11"/>
  <c r="CK63" i="18"/>
  <c r="CK398" i="11"/>
  <c r="CK397" i="11"/>
  <c r="CJ58" i="20"/>
  <c r="AC58" i="20" s="1"/>
  <c r="CJ66" i="18"/>
  <c r="AC59" i="20"/>
  <c r="CK55" i="18"/>
  <c r="CK261" i="11"/>
  <c r="CK262" i="11"/>
  <c r="AD403" i="11"/>
  <c r="CJ15" i="6"/>
  <c r="AC15" i="11"/>
  <c r="CL371" i="11"/>
  <c r="CM367" i="11" s="1"/>
  <c r="CL362" i="11"/>
  <c r="CL402" i="11"/>
  <c r="AD404" i="11"/>
  <c r="CK59" i="18"/>
  <c r="CK330" i="11"/>
  <c r="CK329" i="11"/>
  <c r="CL113" i="11"/>
  <c r="CL116" i="11" s="1"/>
  <c r="CM112" i="11" s="1"/>
  <c r="CM116" i="11" s="1"/>
  <c r="AD115" i="11"/>
  <c r="CM46" i="18"/>
  <c r="CM73" i="18" s="1"/>
  <c r="CM109" i="11"/>
  <c r="CM108" i="11"/>
  <c r="CK84" i="18"/>
  <c r="AU20" i="19"/>
  <c r="AT37" i="7"/>
  <c r="CL226" i="11"/>
  <c r="CL235" i="11"/>
  <c r="CM231" i="11" s="1"/>
  <c r="CI13" i="8"/>
  <c r="CK314" i="11"/>
  <c r="CL310" i="11" s="1"/>
  <c r="CL385" i="11"/>
  <c r="AD387" i="11"/>
  <c r="CL75" i="11"/>
  <c r="CL74" i="11"/>
  <c r="CL44" i="18"/>
  <c r="CL71" i="18" s="1"/>
  <c r="CK56" i="18"/>
  <c r="CK279" i="11"/>
  <c r="CK278" i="11"/>
  <c r="AD233" i="11"/>
  <c r="CM234" i="11"/>
  <c r="CM430" i="11"/>
  <c r="O23" i="19"/>
  <c r="P20" i="19" s="1"/>
  <c r="CK126" i="11"/>
  <c r="CK47" i="18"/>
  <c r="CK125" i="11"/>
  <c r="AU38" i="20"/>
  <c r="CL320" i="11"/>
  <c r="CM316" i="11" s="1"/>
  <c r="CL77" i="18"/>
  <c r="CK88" i="18"/>
  <c r="CL294" i="11"/>
  <c r="CL303" i="11"/>
  <c r="CM299" i="11" s="1"/>
  <c r="CL178" i="11"/>
  <c r="CM174" i="11" s="1"/>
  <c r="BZ33" i="9"/>
  <c r="AB58" i="22" s="1"/>
  <c r="CM328" i="11"/>
  <c r="CM379" i="11"/>
  <c r="E131" i="11"/>
  <c r="F131" i="11"/>
  <c r="G131" i="11"/>
  <c r="H131" i="11"/>
  <c r="CL345" i="11"/>
  <c r="Y71" i="20"/>
  <c r="AD284" i="11"/>
  <c r="CK72" i="18"/>
  <c r="CJ14" i="6"/>
  <c r="AC14" i="11"/>
  <c r="AU70" i="19"/>
  <c r="AD420" i="11"/>
  <c r="CK381" i="11"/>
  <c r="CK62" i="18"/>
  <c r="CK380" i="11"/>
  <c r="CK229" i="11"/>
  <c r="CL225" i="11" s="1"/>
  <c r="AD217" i="11"/>
  <c r="CM215" i="11"/>
  <c r="CM209" i="11" s="1"/>
  <c r="AD29" i="11"/>
  <c r="AD182" i="11"/>
  <c r="CM183" i="11"/>
  <c r="CK69" i="18"/>
  <c r="AD318" i="11"/>
  <c r="CM319" i="11"/>
  <c r="CK244" i="11"/>
  <c r="CK245" i="11"/>
  <c r="CK54" i="18"/>
  <c r="CM279" i="11"/>
  <c r="CM278" i="11"/>
  <c r="CM56" i="18"/>
  <c r="CM83" i="18" s="1"/>
  <c r="CM43" i="18"/>
  <c r="CM70" i="18" s="1"/>
  <c r="CM58" i="11"/>
  <c r="CM57" i="11"/>
  <c r="CK79" i="18"/>
  <c r="CL130" i="11"/>
  <c r="AD132" i="11"/>
  <c r="BX21" i="8"/>
  <c r="BX11" i="8" s="1"/>
  <c r="Y24" i="8"/>
  <c r="CL283" i="11"/>
  <c r="AD285" i="11"/>
  <c r="CK43" i="18"/>
  <c r="CK57" i="11"/>
  <c r="CK58" i="11"/>
  <c r="AD301" i="11"/>
  <c r="CM302" i="11"/>
  <c r="CM245" i="11"/>
  <c r="CM244" i="11"/>
  <c r="CM54" i="18"/>
  <c r="CM81" i="18" s="1"/>
  <c r="CK41" i="18"/>
  <c r="CK24" i="11"/>
  <c r="CK23" i="11"/>
  <c r="CK13" i="11"/>
  <c r="AC25" i="11"/>
  <c r="AD21" i="11" s="1"/>
  <c r="AD216" i="11"/>
  <c r="BY54" i="20"/>
  <c r="BX72" i="20"/>
  <c r="BX31" i="7" s="1"/>
  <c r="Y31" i="7" s="1"/>
  <c r="BX73" i="20"/>
  <c r="BX51" i="7" s="1"/>
  <c r="Y51" i="7" s="1"/>
  <c r="CK49" i="18"/>
  <c r="CK160" i="11"/>
  <c r="CK159" i="11"/>
  <c r="P11" i="8"/>
  <c r="CL419" i="11"/>
  <c r="AD421" i="11"/>
  <c r="CK297" i="11"/>
  <c r="CL293" i="11" s="1"/>
  <c r="CJ67" i="18"/>
  <c r="AC68" i="18"/>
  <c r="CJ16" i="11"/>
  <c r="CJ24" i="7" s="1"/>
  <c r="AD335" i="11"/>
  <c r="CM398" i="11"/>
  <c r="CM397" i="11"/>
  <c r="CM63" i="18"/>
  <c r="CM90" i="18" s="1"/>
  <c r="CH44" i="6"/>
  <c r="BY8" i="9"/>
  <c r="BY9" i="9" s="1"/>
  <c r="BY10" i="9" s="1"/>
  <c r="CH46" i="6"/>
  <c r="CI19" i="18"/>
  <c r="CI28" i="18"/>
  <c r="CJ39" i="18"/>
  <c r="CL436" i="11"/>
  <c r="AD438" i="11"/>
  <c r="E199" i="11"/>
  <c r="F199" i="11"/>
  <c r="CL266" i="11"/>
  <c r="CL269" i="11" s="1"/>
  <c r="CM265" i="11" s="1"/>
  <c r="CM269" i="11" s="1"/>
  <c r="AD268" i="11"/>
  <c r="CM51" i="18"/>
  <c r="CM194" i="11"/>
  <c r="CM193" i="11"/>
  <c r="AD46" i="11"/>
  <c r="CM47" i="11"/>
  <c r="CM48" i="18"/>
  <c r="CM75" i="18" s="1"/>
  <c r="CM142" i="11"/>
  <c r="CM143" i="11"/>
  <c r="CM55" i="18"/>
  <c r="CM82" i="18" s="1"/>
  <c r="CM261" i="11"/>
  <c r="CM262" i="11"/>
  <c r="CM124" i="11"/>
  <c r="CL209" i="11"/>
  <c r="CL218" i="11"/>
  <c r="CM214" i="11" s="1"/>
  <c r="CL39" i="11"/>
  <c r="CL48" i="11"/>
  <c r="CM44" i="11" s="1"/>
  <c r="CK415" i="11"/>
  <c r="CK64" i="18"/>
  <c r="CK414" i="11"/>
  <c r="AD97" i="11"/>
  <c r="CL334" i="11"/>
  <c r="AD336" i="11"/>
  <c r="AD215" i="11" l="1"/>
  <c r="CK195" i="11"/>
  <c r="CL191" i="11" s="1"/>
  <c r="CI18" i="6"/>
  <c r="CK144" i="11"/>
  <c r="CL140" i="11" s="1"/>
  <c r="CM218" i="11"/>
  <c r="N18" i="9"/>
  <c r="O18" i="9"/>
  <c r="P18" i="9"/>
  <c r="Q18" i="9"/>
  <c r="R18" i="9"/>
  <c r="J18" i="9"/>
  <c r="E18" i="16"/>
  <c r="E15" i="16" s="1"/>
  <c r="F17" i="9" s="1"/>
  <c r="AD15" i="16"/>
  <c r="I18" i="16"/>
  <c r="I15" i="16" s="1"/>
  <c r="J17" i="9" s="1"/>
  <c r="CH46" i="19"/>
  <c r="N17" i="9"/>
  <c r="O17" i="9"/>
  <c r="P17" i="9"/>
  <c r="Q17" i="9"/>
  <c r="R17" i="9"/>
  <c r="CD50" i="9"/>
  <c r="CD41" i="9" s="1"/>
  <c r="AC62" i="22" s="1"/>
  <c r="CM37" i="6"/>
  <c r="S62" i="22" s="1"/>
  <c r="AD40" i="6"/>
  <c r="CI59" i="19"/>
  <c r="CI60" i="19" s="1"/>
  <c r="CI41" i="19" s="1"/>
  <c r="CI42" i="19" s="1"/>
  <c r="CI45" i="19"/>
  <c r="CI46" i="19" s="1"/>
  <c r="CI33" i="8" s="1"/>
  <c r="CK399" i="11"/>
  <c r="CL395" i="11" s="1"/>
  <c r="CK416" i="11"/>
  <c r="CL412" i="11" s="1"/>
  <c r="CL76" i="11"/>
  <c r="CM72" i="11" s="1"/>
  <c r="CK280" i="11"/>
  <c r="CL276" i="11" s="1"/>
  <c r="CJ93" i="18"/>
  <c r="CJ19" i="18" s="1"/>
  <c r="CH47" i="6"/>
  <c r="H57" i="22"/>
  <c r="CK59" i="11"/>
  <c r="CL55" i="11" s="1"/>
  <c r="CK331" i="11"/>
  <c r="CL327" i="11" s="1"/>
  <c r="CM99" i="11"/>
  <c r="E404" i="11"/>
  <c r="F404" i="11"/>
  <c r="G404" i="11"/>
  <c r="H404" i="11"/>
  <c r="I404" i="11"/>
  <c r="AK19" i="9"/>
  <c r="AA17" i="22" s="1"/>
  <c r="E403" i="11"/>
  <c r="F403" i="11"/>
  <c r="G403" i="11"/>
  <c r="H403" i="11"/>
  <c r="I403" i="11"/>
  <c r="CK92" i="18"/>
  <c r="E251" i="11"/>
  <c r="F251" i="11"/>
  <c r="G251" i="11"/>
  <c r="H251" i="11"/>
  <c r="I251" i="11"/>
  <c r="E250" i="11"/>
  <c r="F250" i="11"/>
  <c r="G250" i="11"/>
  <c r="H250" i="11"/>
  <c r="I250" i="11"/>
  <c r="CL45" i="18"/>
  <c r="CL92" i="11"/>
  <c r="CL91" i="11"/>
  <c r="AD90" i="11"/>
  <c r="CM68" i="18"/>
  <c r="E97" i="11"/>
  <c r="E99" i="11" s="1"/>
  <c r="F95" i="11" s="1"/>
  <c r="F97" i="11"/>
  <c r="G97" i="11"/>
  <c r="H97" i="11"/>
  <c r="I97" i="11"/>
  <c r="E318" i="11"/>
  <c r="F318" i="11"/>
  <c r="G318" i="11"/>
  <c r="I318" i="11"/>
  <c r="CI29" i="6"/>
  <c r="CI43" i="6"/>
  <c r="W58" i="22" s="1"/>
  <c r="CM381" i="11"/>
  <c r="CM62" i="18"/>
  <c r="CM89" i="18" s="1"/>
  <c r="CM380" i="11"/>
  <c r="E115" i="11"/>
  <c r="F115" i="11"/>
  <c r="G115" i="11"/>
  <c r="H115" i="11"/>
  <c r="I115" i="11"/>
  <c r="E149" i="11"/>
  <c r="E150" i="11" s="1"/>
  <c r="F146" i="11" s="1"/>
  <c r="F149" i="11"/>
  <c r="G149" i="11"/>
  <c r="H149" i="11"/>
  <c r="I149" i="11"/>
  <c r="AD81" i="11"/>
  <c r="CM79" i="11"/>
  <c r="CL243" i="11"/>
  <c r="AD249" i="11"/>
  <c r="CK110" i="11"/>
  <c r="CL106" i="11" s="1"/>
  <c r="E216" i="11"/>
  <c r="E218" i="11" s="1"/>
  <c r="F214" i="11" s="1"/>
  <c r="F216" i="11"/>
  <c r="G216" i="11"/>
  <c r="H216" i="11"/>
  <c r="I216" i="11"/>
  <c r="CL396" i="11"/>
  <c r="AD402" i="11"/>
  <c r="E46" i="11"/>
  <c r="E48" i="11" s="1"/>
  <c r="F44" i="11" s="1"/>
  <c r="F46" i="11"/>
  <c r="G46" i="11"/>
  <c r="H46" i="11"/>
  <c r="I46" i="11"/>
  <c r="CM126" i="11"/>
  <c r="CM125" i="11"/>
  <c r="CM47" i="18"/>
  <c r="CM74" i="18" s="1"/>
  <c r="CJ13" i="18"/>
  <c r="CJ14" i="8"/>
  <c r="AC14" i="8" s="1"/>
  <c r="AC67" i="18"/>
  <c r="CM300" i="11"/>
  <c r="CM303" i="11" s="1"/>
  <c r="AD302" i="11"/>
  <c r="CK89" i="18"/>
  <c r="CK83" i="18"/>
  <c r="CL107" i="11"/>
  <c r="AD113" i="11"/>
  <c r="CL141" i="11"/>
  <c r="CL150" i="11"/>
  <c r="CM146" i="11" s="1"/>
  <c r="CM150" i="11" s="1"/>
  <c r="AD147" i="11"/>
  <c r="E80" i="11"/>
  <c r="F80" i="11"/>
  <c r="G80" i="11"/>
  <c r="I80" i="11"/>
  <c r="E30" i="11"/>
  <c r="F30" i="11"/>
  <c r="G30" i="11"/>
  <c r="H30" i="11"/>
  <c r="I30" i="11"/>
  <c r="CL58" i="18"/>
  <c r="CL85" i="18" s="1"/>
  <c r="CL312" i="11"/>
  <c r="CL313" i="11"/>
  <c r="E114" i="11"/>
  <c r="F114" i="11"/>
  <c r="G114" i="11"/>
  <c r="H114" i="11"/>
  <c r="I114" i="11"/>
  <c r="AT54" i="7"/>
  <c r="O37" i="7"/>
  <c r="O54" i="7" s="1"/>
  <c r="CL42" i="18"/>
  <c r="CL41" i="11"/>
  <c r="CL40" i="11"/>
  <c r="E301" i="11"/>
  <c r="G301" i="11"/>
  <c r="I301" i="11"/>
  <c r="E132" i="11"/>
  <c r="E133" i="11" s="1"/>
  <c r="F129" i="11" s="1"/>
  <c r="F132" i="11"/>
  <c r="G132" i="11"/>
  <c r="H132" i="11"/>
  <c r="I132" i="11"/>
  <c r="CL57" i="18"/>
  <c r="CL295" i="11"/>
  <c r="CL296" i="11"/>
  <c r="AU33" i="20"/>
  <c r="CL364" i="11"/>
  <c r="CL363" i="11"/>
  <c r="CL61" i="18"/>
  <c r="CK263" i="11"/>
  <c r="CL259" i="11" s="1"/>
  <c r="CM368" i="11"/>
  <c r="AD370" i="11"/>
  <c r="CL31" i="11"/>
  <c r="CM27" i="11" s="1"/>
  <c r="CM31" i="11" s="1"/>
  <c r="CL22" i="11"/>
  <c r="AD28" i="11"/>
  <c r="CK59" i="20"/>
  <c r="F336" i="11"/>
  <c r="H336" i="11"/>
  <c r="I336" i="11"/>
  <c r="E438" i="11"/>
  <c r="E439" i="11" s="1"/>
  <c r="F435" i="11" s="1"/>
  <c r="F438" i="11"/>
  <c r="G438" i="11"/>
  <c r="H438" i="11"/>
  <c r="I438" i="11"/>
  <c r="E421" i="11"/>
  <c r="E422" i="11" s="1"/>
  <c r="F418" i="11" s="1"/>
  <c r="F421" i="11"/>
  <c r="G421" i="11"/>
  <c r="H421" i="11"/>
  <c r="I421" i="11"/>
  <c r="CK14" i="11"/>
  <c r="CL124" i="11"/>
  <c r="AD130" i="11"/>
  <c r="CK25" i="11"/>
  <c r="F420" i="11"/>
  <c r="G420" i="11"/>
  <c r="H420" i="11"/>
  <c r="I420" i="11"/>
  <c r="CL60" i="18"/>
  <c r="CL346" i="11"/>
  <c r="CL347" i="11"/>
  <c r="CM59" i="18"/>
  <c r="CM86" i="18" s="1"/>
  <c r="CM329" i="11"/>
  <c r="CM330" i="11"/>
  <c r="AU39" i="20"/>
  <c r="CK161" i="11"/>
  <c r="CL157" i="11" s="1"/>
  <c r="CK82" i="18"/>
  <c r="CK90" i="18"/>
  <c r="E369" i="11"/>
  <c r="F369" i="11"/>
  <c r="G369" i="11"/>
  <c r="I369" i="11"/>
  <c r="CM351" i="11"/>
  <c r="AD353" i="11"/>
  <c r="CM45" i="11"/>
  <c r="CM48" i="11" s="1"/>
  <c r="AD47" i="11"/>
  <c r="CM317" i="11"/>
  <c r="AD319" i="11"/>
  <c r="CL413" i="11"/>
  <c r="AD419" i="11"/>
  <c r="CL422" i="11"/>
  <c r="CM418" i="11" s="1"/>
  <c r="CM422" i="11" s="1"/>
  <c r="CK76" i="18"/>
  <c r="CK15" i="11"/>
  <c r="AD183" i="11"/>
  <c r="CM181" i="11"/>
  <c r="CM432" i="11"/>
  <c r="CM65" i="18"/>
  <c r="CM92" i="18" s="1"/>
  <c r="CM431" i="11"/>
  <c r="CK86" i="18"/>
  <c r="E386" i="11"/>
  <c r="F386" i="11"/>
  <c r="G386" i="11"/>
  <c r="H386" i="11"/>
  <c r="I386" i="11"/>
  <c r="CL133" i="11"/>
  <c r="CM129" i="11" s="1"/>
  <c r="CM133" i="11" s="1"/>
  <c r="CM45" i="18"/>
  <c r="CM72" i="18" s="1"/>
  <c r="CM92" i="11"/>
  <c r="CM91" i="11"/>
  <c r="E64" i="11"/>
  <c r="F64" i="11"/>
  <c r="I64" i="11"/>
  <c r="E165" i="11"/>
  <c r="F165" i="11"/>
  <c r="G165" i="11"/>
  <c r="H165" i="11"/>
  <c r="I165" i="11"/>
  <c r="E352" i="11"/>
  <c r="F352" i="11"/>
  <c r="G352" i="11"/>
  <c r="H352" i="11"/>
  <c r="I352" i="11"/>
  <c r="F217" i="11"/>
  <c r="G217" i="11"/>
  <c r="I217" i="11"/>
  <c r="Y72" i="20"/>
  <c r="Z54" i="20"/>
  <c r="Y73" i="20"/>
  <c r="CL379" i="11"/>
  <c r="CL388" i="11"/>
  <c r="CM384" i="11" s="1"/>
  <c r="CM388" i="11" s="1"/>
  <c r="AD385" i="11"/>
  <c r="CL405" i="11"/>
  <c r="CM401" i="11" s="1"/>
  <c r="CM405" i="11" s="1"/>
  <c r="CK68" i="18"/>
  <c r="CK40" i="18"/>
  <c r="E182" i="11"/>
  <c r="F182" i="11"/>
  <c r="G182" i="11"/>
  <c r="H182" i="11"/>
  <c r="I182" i="11"/>
  <c r="CJ16" i="18"/>
  <c r="AC66" i="18"/>
  <c r="E200" i="11"/>
  <c r="E201" i="11" s="1"/>
  <c r="F197" i="11" s="1"/>
  <c r="F200" i="11"/>
  <c r="G200" i="11"/>
  <c r="H200" i="11"/>
  <c r="I200" i="11"/>
  <c r="F98" i="11"/>
  <c r="G98" i="11"/>
  <c r="I98" i="11"/>
  <c r="CL65" i="11"/>
  <c r="CM61" i="11" s="1"/>
  <c r="CM65" i="11" s="1"/>
  <c r="CL56" i="11"/>
  <c r="AD62" i="11"/>
  <c r="CK75" i="18"/>
  <c r="CL260" i="11"/>
  <c r="AD266" i="11"/>
  <c r="CL277" i="11"/>
  <c r="AD283" i="11"/>
  <c r="CL286" i="11"/>
  <c r="CM282" i="11" s="1"/>
  <c r="CM286" i="11" s="1"/>
  <c r="CL228" i="11"/>
  <c r="CL227" i="11"/>
  <c r="CL53" i="18"/>
  <c r="CL328" i="11"/>
  <c r="CL337" i="11"/>
  <c r="CM333" i="11" s="1"/>
  <c r="CM337" i="11" s="1"/>
  <c r="AD334" i="11"/>
  <c r="I215" i="11"/>
  <c r="AD218" i="11"/>
  <c r="CK246" i="11"/>
  <c r="CL242" i="11" s="1"/>
  <c r="CI27" i="18"/>
  <c r="CI45" i="7"/>
  <c r="CI44" i="7" s="1"/>
  <c r="BZ15" i="9" s="1"/>
  <c r="E29" i="11"/>
  <c r="F29" i="11"/>
  <c r="G29" i="11"/>
  <c r="H29" i="11"/>
  <c r="I29" i="11"/>
  <c r="AU73" i="19"/>
  <c r="AU29" i="19" s="1"/>
  <c r="AU72" i="19"/>
  <c r="AU28" i="19" s="1"/>
  <c r="CK127" i="11"/>
  <c r="CL123" i="11" s="1"/>
  <c r="CM232" i="11"/>
  <c r="CM235" i="11" s="1"/>
  <c r="AD234" i="11"/>
  <c r="CL192" i="11"/>
  <c r="AD198" i="11"/>
  <c r="CM64" i="18"/>
  <c r="CM91" i="18" s="1"/>
  <c r="CM415" i="11"/>
  <c r="CM414" i="11"/>
  <c r="E166" i="11"/>
  <c r="F166" i="11"/>
  <c r="G166" i="11"/>
  <c r="H166" i="11"/>
  <c r="I166" i="11"/>
  <c r="E63" i="11"/>
  <c r="F63" i="11"/>
  <c r="G63" i="11"/>
  <c r="H63" i="11"/>
  <c r="I63" i="11"/>
  <c r="AC24" i="7"/>
  <c r="AC23" i="7" s="1"/>
  <c r="CJ23" i="7"/>
  <c r="CA12" i="9" s="1"/>
  <c r="CJ13" i="6"/>
  <c r="CA34" i="9"/>
  <c r="AC14" i="6"/>
  <c r="CL430" i="11"/>
  <c r="AD436" i="11"/>
  <c r="CK91" i="18"/>
  <c r="E335" i="11"/>
  <c r="E337" i="11" s="1"/>
  <c r="F333" i="11" s="1"/>
  <c r="F335" i="11"/>
  <c r="G335" i="11"/>
  <c r="H335" i="11"/>
  <c r="I335" i="11"/>
  <c r="CK70" i="18"/>
  <c r="CK81" i="18"/>
  <c r="E284" i="11"/>
  <c r="F284" i="11"/>
  <c r="G284" i="11"/>
  <c r="H284" i="11"/>
  <c r="I284" i="11"/>
  <c r="CL210" i="11"/>
  <c r="CL52" i="18"/>
  <c r="CL211" i="11"/>
  <c r="AD209" i="11"/>
  <c r="E268" i="11"/>
  <c r="E269" i="11" s="1"/>
  <c r="F265" i="11" s="1"/>
  <c r="F268" i="11"/>
  <c r="G268" i="11"/>
  <c r="H268" i="11"/>
  <c r="I268" i="11"/>
  <c r="CI18" i="18"/>
  <c r="CI20" i="7"/>
  <c r="CI18" i="7" s="1"/>
  <c r="BZ13" i="9" s="1"/>
  <c r="BY68" i="20"/>
  <c r="BY69" i="20"/>
  <c r="E285" i="11"/>
  <c r="F285" i="11"/>
  <c r="G285" i="11"/>
  <c r="H285" i="11"/>
  <c r="I285" i="11"/>
  <c r="CK382" i="11"/>
  <c r="CL378" i="11" s="1"/>
  <c r="CM211" i="11"/>
  <c r="CM52" i="18"/>
  <c r="CM79" i="18" s="1"/>
  <c r="CM210" i="11"/>
  <c r="CK433" i="11"/>
  <c r="CL429" i="11" s="1"/>
  <c r="CL439" i="11"/>
  <c r="CM435" i="11" s="1"/>
  <c r="CM439" i="11" s="1"/>
  <c r="CK74" i="18"/>
  <c r="E233" i="11"/>
  <c r="F233" i="11"/>
  <c r="H233" i="11"/>
  <c r="I233" i="11"/>
  <c r="E387" i="11"/>
  <c r="F387" i="11"/>
  <c r="G387" i="11"/>
  <c r="H387" i="11"/>
  <c r="I387" i="11"/>
  <c r="CA39" i="9"/>
  <c r="AC15" i="6"/>
  <c r="CK78" i="18"/>
  <c r="CL158" i="11"/>
  <c r="CL167" i="11"/>
  <c r="CM163" i="11" s="1"/>
  <c r="CM167" i="11" s="1"/>
  <c r="AD164" i="11"/>
  <c r="AD96" i="11"/>
  <c r="CK73" i="18"/>
  <c r="CJ28" i="18" l="1"/>
  <c r="CK39" i="18"/>
  <c r="F18" i="9"/>
  <c r="F19" i="9" s="1"/>
  <c r="CJ39" i="19"/>
  <c r="F201" i="11"/>
  <c r="G197" i="11" s="1"/>
  <c r="G201" i="11" s="1"/>
  <c r="H197" i="11" s="1"/>
  <c r="H201" i="11" s="1"/>
  <c r="I197" i="11" s="1"/>
  <c r="CI32" i="8"/>
  <c r="CH33" i="8"/>
  <c r="CH47" i="19"/>
  <c r="AD37" i="6"/>
  <c r="I40" i="6"/>
  <c r="I37" i="6" s="1"/>
  <c r="CL348" i="11"/>
  <c r="CM344" i="11" s="1"/>
  <c r="F439" i="11"/>
  <c r="G435" i="11" s="1"/>
  <c r="G439" i="11" s="1"/>
  <c r="H435" i="11" s="1"/>
  <c r="H439" i="11" s="1"/>
  <c r="I435" i="11" s="1"/>
  <c r="E252" i="11"/>
  <c r="F248" i="11" s="1"/>
  <c r="F252" i="11" s="1"/>
  <c r="G248" i="11" s="1"/>
  <c r="G252" i="11" s="1"/>
  <c r="H248" i="11" s="1"/>
  <c r="H252" i="11" s="1"/>
  <c r="I248" i="11" s="1"/>
  <c r="F269" i="11"/>
  <c r="G265" i="11" s="1"/>
  <c r="G269" i="11" s="1"/>
  <c r="H265" i="11" s="1"/>
  <c r="H269" i="11" s="1"/>
  <c r="I265" i="11" s="1"/>
  <c r="AC13" i="6"/>
  <c r="AC17" i="6" s="1"/>
  <c r="AC28" i="6" s="1"/>
  <c r="CL314" i="11"/>
  <c r="CM310" i="11" s="1"/>
  <c r="CL93" i="11"/>
  <c r="CM89" i="11" s="1"/>
  <c r="CM93" i="11" s="1"/>
  <c r="E31" i="11"/>
  <c r="F27" i="11" s="1"/>
  <c r="F31" i="11" s="1"/>
  <c r="G27" i="11" s="1"/>
  <c r="G31" i="11" s="1"/>
  <c r="H27" i="11" s="1"/>
  <c r="H31" i="11" s="1"/>
  <c r="I27" i="11" s="1"/>
  <c r="CL229" i="11"/>
  <c r="CM225" i="11" s="1"/>
  <c r="AD210" i="11"/>
  <c r="I210" i="11" s="1"/>
  <c r="F133" i="11"/>
  <c r="G129" i="11" s="1"/>
  <c r="G133" i="11" s="1"/>
  <c r="H129" i="11" s="1"/>
  <c r="H133" i="11" s="1"/>
  <c r="I129" i="11" s="1"/>
  <c r="CJ17" i="6"/>
  <c r="CJ28" i="6" s="1"/>
  <c r="J59" i="22" s="1"/>
  <c r="P59" i="22"/>
  <c r="E116" i="11"/>
  <c r="F112" i="11" s="1"/>
  <c r="F150" i="11"/>
  <c r="G146" i="11" s="1"/>
  <c r="G150" i="11" s="1"/>
  <c r="H146" i="11" s="1"/>
  <c r="F337" i="11"/>
  <c r="G333" i="11" s="1"/>
  <c r="G337" i="11" s="1"/>
  <c r="H333" i="11" s="1"/>
  <c r="H337" i="11" s="1"/>
  <c r="I333" i="11" s="1"/>
  <c r="CL42" i="11"/>
  <c r="CM38" i="11" s="1"/>
  <c r="E210" i="11"/>
  <c r="F210" i="11"/>
  <c r="G210" i="11"/>
  <c r="H210" i="11"/>
  <c r="I385" i="11"/>
  <c r="AD388" i="11"/>
  <c r="I419" i="11"/>
  <c r="AD422" i="11"/>
  <c r="CL87" i="18"/>
  <c r="CA33" i="9"/>
  <c r="AB59" i="22" s="1"/>
  <c r="E65" i="11"/>
  <c r="F61" i="11" s="1"/>
  <c r="F65" i="11" s="1"/>
  <c r="G61" i="11" s="1"/>
  <c r="G65" i="11" s="1"/>
  <c r="H61" i="11" s="1"/>
  <c r="H65" i="11" s="1"/>
  <c r="I61" i="11" s="1"/>
  <c r="I198" i="11"/>
  <c r="AD201" i="11"/>
  <c r="I283" i="11"/>
  <c r="AD286" i="11"/>
  <c r="E388" i="11"/>
  <c r="F384" i="11" s="1"/>
  <c r="F388" i="11" s="1"/>
  <c r="G384" i="11" s="1"/>
  <c r="G388" i="11" s="1"/>
  <c r="H384" i="11" s="1"/>
  <c r="H388" i="11" s="1"/>
  <c r="I384" i="11" s="1"/>
  <c r="CL414" i="11"/>
  <c r="AD414" i="11" s="1"/>
  <c r="CL415" i="11"/>
  <c r="AD415" i="11" s="1"/>
  <c r="CL64" i="18"/>
  <c r="AD413" i="11"/>
  <c r="CL69" i="18"/>
  <c r="I402" i="11"/>
  <c r="AD405" i="11"/>
  <c r="I249" i="11"/>
  <c r="AD252" i="11"/>
  <c r="E319" i="11"/>
  <c r="E320" i="11" s="1"/>
  <c r="F316" i="11" s="1"/>
  <c r="F319" i="11"/>
  <c r="G319" i="11"/>
  <c r="H319" i="11"/>
  <c r="I319" i="11"/>
  <c r="AU24" i="20"/>
  <c r="AV36" i="20"/>
  <c r="E370" i="11"/>
  <c r="E371" i="11" s="1"/>
  <c r="F367" i="11" s="1"/>
  <c r="F370" i="11"/>
  <c r="G370" i="11"/>
  <c r="H370" i="11"/>
  <c r="I370" i="11"/>
  <c r="AU34" i="20"/>
  <c r="AV31" i="20" s="1"/>
  <c r="O55" i="7"/>
  <c r="O56" i="7"/>
  <c r="CL63" i="18"/>
  <c r="CL398" i="11"/>
  <c r="AD398" i="11" s="1"/>
  <c r="CL397" i="11"/>
  <c r="AD396" i="11"/>
  <c r="CL54" i="18"/>
  <c r="CL244" i="11"/>
  <c r="AD244" i="11" s="1"/>
  <c r="CL245" i="11"/>
  <c r="AD245" i="11" s="1"/>
  <c r="AD243" i="11"/>
  <c r="BZ8" i="9"/>
  <c r="BZ9" i="9" s="1"/>
  <c r="BZ10" i="9" s="1"/>
  <c r="CI46" i="6"/>
  <c r="CI44" i="6"/>
  <c r="CM362" i="11"/>
  <c r="AD368" i="11"/>
  <c r="I147" i="11"/>
  <c r="AD150" i="11"/>
  <c r="I334" i="11"/>
  <c r="AD337" i="11"/>
  <c r="CL278" i="11"/>
  <c r="AD278" i="11" s="1"/>
  <c r="CL279" i="11"/>
  <c r="AD279" i="11" s="1"/>
  <c r="CL56" i="18"/>
  <c r="AD277" i="11"/>
  <c r="CL381" i="11"/>
  <c r="AD381" i="11" s="1"/>
  <c r="CL62" i="18"/>
  <c r="CL380" i="11"/>
  <c r="AD380" i="11" s="1"/>
  <c r="AD379" i="11"/>
  <c r="AD181" i="11"/>
  <c r="CM175" i="11"/>
  <c r="CM184" i="11"/>
  <c r="I266" i="11"/>
  <c r="AD269" i="11"/>
  <c r="CM311" i="11"/>
  <c r="AD317" i="11"/>
  <c r="AT55" i="7"/>
  <c r="AT56" i="7"/>
  <c r="I164" i="11"/>
  <c r="AD167" i="11"/>
  <c r="CL330" i="11"/>
  <c r="AD330" i="11" s="1"/>
  <c r="CL59" i="18"/>
  <c r="CL329" i="11"/>
  <c r="AD329" i="11" s="1"/>
  <c r="CL261" i="11"/>
  <c r="AD261" i="11" s="1"/>
  <c r="CL55" i="18"/>
  <c r="CL262" i="11"/>
  <c r="AD262" i="11" s="1"/>
  <c r="AD260" i="11"/>
  <c r="CK67" i="18"/>
  <c r="F47" i="11"/>
  <c r="F48" i="11" s="1"/>
  <c r="G44" i="11" s="1"/>
  <c r="G47" i="11"/>
  <c r="H47" i="11"/>
  <c r="I47" i="11"/>
  <c r="CL297" i="11"/>
  <c r="CM293" i="11" s="1"/>
  <c r="CM73" i="11"/>
  <c r="CM82" i="11"/>
  <c r="AD79" i="11"/>
  <c r="I96" i="11"/>
  <c r="AD99" i="11"/>
  <c r="E183" i="11"/>
  <c r="E184" i="11" s="1"/>
  <c r="F180" i="11" s="1"/>
  <c r="F183" i="11"/>
  <c r="I183" i="11"/>
  <c r="CM39" i="11"/>
  <c r="AD45" i="11"/>
  <c r="CL142" i="11"/>
  <c r="CL48" i="18"/>
  <c r="CL143" i="11"/>
  <c r="AD143" i="11" s="1"/>
  <c r="AD141" i="11"/>
  <c r="E81" i="11"/>
  <c r="E82" i="11" s="1"/>
  <c r="F78" i="11" s="1"/>
  <c r="F81" i="11"/>
  <c r="I81" i="11"/>
  <c r="AD101" i="11"/>
  <c r="I90" i="11"/>
  <c r="CK15" i="6"/>
  <c r="AD328" i="11"/>
  <c r="CL21" i="11"/>
  <c r="CK16" i="11"/>
  <c r="CK24" i="7" s="1"/>
  <c r="CK23" i="7" s="1"/>
  <c r="CB12" i="9" s="1"/>
  <c r="F422" i="11"/>
  <c r="G418" i="11" s="1"/>
  <c r="G422" i="11" s="1"/>
  <c r="H418" i="11" s="1"/>
  <c r="H422" i="11" s="1"/>
  <c r="I418" i="11" s="1"/>
  <c r="CL84" i="18"/>
  <c r="E302" i="11"/>
  <c r="E303" i="11" s="1"/>
  <c r="F299" i="11" s="1"/>
  <c r="F302" i="11"/>
  <c r="G302" i="11"/>
  <c r="H302" i="11"/>
  <c r="I302" i="11"/>
  <c r="AD91" i="11"/>
  <c r="E405" i="11"/>
  <c r="F401" i="11" s="1"/>
  <c r="F405" i="11" s="1"/>
  <c r="G401" i="11" s="1"/>
  <c r="G405" i="11" s="1"/>
  <c r="H401" i="11" s="1"/>
  <c r="H405" i="11" s="1"/>
  <c r="I401" i="11" s="1"/>
  <c r="AC16" i="18"/>
  <c r="CL51" i="18"/>
  <c r="CM78" i="18" s="1"/>
  <c r="CL194" i="11"/>
  <c r="AD194" i="11" s="1"/>
  <c r="CL193" i="11"/>
  <c r="AD193" i="11" s="1"/>
  <c r="AD192" i="11"/>
  <c r="E286" i="11"/>
  <c r="F282" i="11" s="1"/>
  <c r="F286" i="11" s="1"/>
  <c r="G282" i="11" s="1"/>
  <c r="G286" i="11" s="1"/>
  <c r="H282" i="11" s="1"/>
  <c r="H286" i="11" s="1"/>
  <c r="I282" i="11" s="1"/>
  <c r="E234" i="11"/>
  <c r="E235" i="11" s="1"/>
  <c r="F231" i="11" s="1"/>
  <c r="F234" i="11"/>
  <c r="G234" i="11"/>
  <c r="H234" i="11"/>
  <c r="I234" i="11"/>
  <c r="AD220" i="11"/>
  <c r="I209" i="11"/>
  <c r="I220" i="11" s="1"/>
  <c r="CM226" i="11"/>
  <c r="AD232" i="11"/>
  <c r="CL80" i="18"/>
  <c r="AC19" i="18"/>
  <c r="AC18" i="18" s="1"/>
  <c r="CJ18" i="18"/>
  <c r="CJ20" i="7"/>
  <c r="E353" i="11"/>
  <c r="E354" i="11" s="1"/>
  <c r="F350" i="11" s="1"/>
  <c r="F353" i="11"/>
  <c r="G353" i="11"/>
  <c r="H353" i="11"/>
  <c r="I353" i="11"/>
  <c r="I130" i="11"/>
  <c r="AD133" i="11"/>
  <c r="CK58" i="20"/>
  <c r="CK66" i="18"/>
  <c r="CK16" i="18" s="1"/>
  <c r="CM294" i="11"/>
  <c r="AD300" i="11"/>
  <c r="AD92" i="11"/>
  <c r="AU34" i="8"/>
  <c r="AU30" i="19"/>
  <c r="BY67" i="20"/>
  <c r="CL212" i="11"/>
  <c r="CM208" i="11" s="1"/>
  <c r="CM212" i="11" s="1"/>
  <c r="I436" i="11"/>
  <c r="AD439" i="11"/>
  <c r="I62" i="11"/>
  <c r="AD65" i="11"/>
  <c r="E167" i="11"/>
  <c r="F163" i="11" s="1"/>
  <c r="F167" i="11" s="1"/>
  <c r="G163" i="11" s="1"/>
  <c r="G167" i="11" s="1"/>
  <c r="H163" i="11" s="1"/>
  <c r="H167" i="11" s="1"/>
  <c r="I163" i="11" s="1"/>
  <c r="CM345" i="11"/>
  <c r="CM354" i="11"/>
  <c r="AD351" i="11"/>
  <c r="CL47" i="18"/>
  <c r="CL125" i="11"/>
  <c r="AD125" i="11" s="1"/>
  <c r="CL126" i="11"/>
  <c r="AD126" i="11" s="1"/>
  <c r="AD124" i="11"/>
  <c r="CL88" i="18"/>
  <c r="I113" i="11"/>
  <c r="AD116" i="11"/>
  <c r="AC93" i="18"/>
  <c r="AD39" i="18" s="1"/>
  <c r="F218" i="11"/>
  <c r="G214" i="11" s="1"/>
  <c r="G218" i="11" s="1"/>
  <c r="H214" i="11" s="1"/>
  <c r="H218" i="11" s="1"/>
  <c r="I214" i="11" s="1"/>
  <c r="I218" i="11" s="1"/>
  <c r="CM320" i="11"/>
  <c r="F99" i="11"/>
  <c r="G95" i="11" s="1"/>
  <c r="G99" i="11" s="1"/>
  <c r="H95" i="11" s="1"/>
  <c r="H99" i="11" s="1"/>
  <c r="I95" i="11" s="1"/>
  <c r="CL72" i="18"/>
  <c r="AD72" i="18" s="1"/>
  <c r="AD45" i="18"/>
  <c r="AC18" i="6"/>
  <c r="CL159" i="11"/>
  <c r="AD159" i="11" s="1"/>
  <c r="CL160" i="11"/>
  <c r="AD160" i="11" s="1"/>
  <c r="CL49" i="18"/>
  <c r="AD158" i="11"/>
  <c r="CJ27" i="18"/>
  <c r="AC28" i="18"/>
  <c r="AC27" i="18" s="1"/>
  <c r="CJ45" i="7"/>
  <c r="AD211" i="11"/>
  <c r="CL79" i="18"/>
  <c r="AD79" i="18" s="1"/>
  <c r="AD52" i="18"/>
  <c r="CL65" i="18"/>
  <c r="CL432" i="11"/>
  <c r="AD432" i="11" s="1"/>
  <c r="CL431" i="11"/>
  <c r="AD431" i="11" s="1"/>
  <c r="AD430" i="11"/>
  <c r="CL43" i="18"/>
  <c r="CL57" i="11"/>
  <c r="CL58" i="11"/>
  <c r="AD58" i="11" s="1"/>
  <c r="AD56" i="11"/>
  <c r="CM371" i="11"/>
  <c r="I28" i="11"/>
  <c r="AD31" i="11"/>
  <c r="CL365" i="11"/>
  <c r="CM361" i="11" s="1"/>
  <c r="F116" i="11"/>
  <c r="G112" i="11" s="1"/>
  <c r="G116" i="11" s="1"/>
  <c r="H112" i="11" s="1"/>
  <c r="H116" i="11" s="1"/>
  <c r="I112" i="11" s="1"/>
  <c r="CL46" i="18"/>
  <c r="CL109" i="11"/>
  <c r="AD109" i="11" s="1"/>
  <c r="CL108" i="11"/>
  <c r="AD108" i="11" s="1"/>
  <c r="AD107" i="11"/>
  <c r="CK14" i="6"/>
  <c r="CL41" i="18"/>
  <c r="CL24" i="11"/>
  <c r="CL23" i="11"/>
  <c r="CL13" i="11"/>
  <c r="AD22" i="11"/>
  <c r="CJ13" i="8"/>
  <c r="AC13" i="8" s="1"/>
  <c r="AC13" i="18"/>
  <c r="H150" i="11"/>
  <c r="I146" i="11" s="1"/>
  <c r="I150" i="11" s="1"/>
  <c r="AK26" i="9"/>
  <c r="AK28" i="9" s="1"/>
  <c r="AK29" i="9" s="1"/>
  <c r="AK20" i="9"/>
  <c r="I31" i="11" l="1"/>
  <c r="I133" i="11"/>
  <c r="I405" i="11"/>
  <c r="CJ18" i="6"/>
  <c r="CI44" i="19"/>
  <c r="CI47" i="19" s="1"/>
  <c r="CH40" i="7"/>
  <c r="CJ59" i="19"/>
  <c r="CJ60" i="19" s="1"/>
  <c r="CJ41" i="19" s="1"/>
  <c r="CJ42" i="19" s="1"/>
  <c r="I269" i="11"/>
  <c r="I252" i="11"/>
  <c r="CL331" i="11"/>
  <c r="CM327" i="11" s="1"/>
  <c r="CM331" i="11" s="1"/>
  <c r="I439" i="11"/>
  <c r="F320" i="11"/>
  <c r="G316" i="11" s="1"/>
  <c r="G320" i="11" s="1"/>
  <c r="H316" i="11" s="1"/>
  <c r="H320" i="11" s="1"/>
  <c r="I316" i="11" s="1"/>
  <c r="CL280" i="11"/>
  <c r="CM276" i="11" s="1"/>
  <c r="CM280" i="11" s="1"/>
  <c r="I201" i="11"/>
  <c r="I388" i="11"/>
  <c r="G48" i="11"/>
  <c r="H44" i="11" s="1"/>
  <c r="H48" i="11" s="1"/>
  <c r="I44" i="11" s="1"/>
  <c r="F371" i="11"/>
  <c r="G367" i="11" s="1"/>
  <c r="G371" i="11" s="1"/>
  <c r="H367" i="11" s="1"/>
  <c r="H371" i="11" s="1"/>
  <c r="I367" i="11" s="1"/>
  <c r="I99" i="11"/>
  <c r="F235" i="11"/>
  <c r="G231" i="11" s="1"/>
  <c r="G235" i="11" s="1"/>
  <c r="H231" i="11" s="1"/>
  <c r="H235" i="11" s="1"/>
  <c r="I231" i="11" s="1"/>
  <c r="CL246" i="11"/>
  <c r="CM242" i="11" s="1"/>
  <c r="CM246" i="11" s="1"/>
  <c r="I286" i="11"/>
  <c r="F303" i="11"/>
  <c r="G299" i="11" s="1"/>
  <c r="G303" i="11" s="1"/>
  <c r="H299" i="11" s="1"/>
  <c r="H303" i="11" s="1"/>
  <c r="I299" i="11" s="1"/>
  <c r="CL416" i="11"/>
  <c r="CM412" i="11" s="1"/>
  <c r="CM416" i="11" s="1"/>
  <c r="CK93" i="18"/>
  <c r="I167" i="11"/>
  <c r="I337" i="11"/>
  <c r="F354" i="11"/>
  <c r="G350" i="11" s="1"/>
  <c r="G354" i="11" s="1"/>
  <c r="H350" i="11" s="1"/>
  <c r="H354" i="11" s="1"/>
  <c r="I350" i="11" s="1"/>
  <c r="CL263" i="11"/>
  <c r="CM259" i="11" s="1"/>
  <c r="CM263" i="11" s="1"/>
  <c r="F82" i="11"/>
  <c r="G78" i="11" s="1"/>
  <c r="G82" i="11" s="1"/>
  <c r="H78" i="11" s="1"/>
  <c r="H82" i="11" s="1"/>
  <c r="I78" i="11" s="1"/>
  <c r="I422" i="11"/>
  <c r="CI47" i="6"/>
  <c r="H58" i="22"/>
  <c r="AD93" i="11"/>
  <c r="AD169" i="11"/>
  <c r="I158" i="11"/>
  <c r="I169" i="11" s="1"/>
  <c r="AD161" i="11"/>
  <c r="E330" i="11"/>
  <c r="F330" i="11"/>
  <c r="G330" i="11"/>
  <c r="H330" i="11"/>
  <c r="I330" i="11"/>
  <c r="E278" i="11"/>
  <c r="E280" i="11" s="1"/>
  <c r="F276" i="11" s="1"/>
  <c r="F278" i="11"/>
  <c r="G278" i="11"/>
  <c r="H278" i="11"/>
  <c r="I278" i="11"/>
  <c r="E398" i="11"/>
  <c r="F398" i="11"/>
  <c r="G398" i="11"/>
  <c r="H398" i="11"/>
  <c r="I398" i="11"/>
  <c r="CL91" i="18"/>
  <c r="AD91" i="18" s="1"/>
  <c r="AD64" i="18"/>
  <c r="CL75" i="18"/>
  <c r="AD75" i="18" s="1"/>
  <c r="AD48" i="18"/>
  <c r="CM74" i="11"/>
  <c r="AD74" i="11" s="1"/>
  <c r="CM75" i="11"/>
  <c r="CM44" i="18"/>
  <c r="AD73" i="11"/>
  <c r="CM50" i="18"/>
  <c r="CM176" i="11"/>
  <c r="AD176" i="11" s="1"/>
  <c r="CM177" i="11"/>
  <c r="AD177" i="11" s="1"/>
  <c r="AD175" i="11"/>
  <c r="CL90" i="18"/>
  <c r="AD90" i="18" s="1"/>
  <c r="AD63" i="18"/>
  <c r="E415" i="11"/>
  <c r="F415" i="11"/>
  <c r="G415" i="11"/>
  <c r="H415" i="11"/>
  <c r="I415" i="11"/>
  <c r="CL382" i="11"/>
  <c r="CM378" i="11" s="1"/>
  <c r="CM382" i="11" s="1"/>
  <c r="CL59" i="20"/>
  <c r="CL78" i="18"/>
  <c r="AD78" i="18" s="1"/>
  <c r="AD51" i="18"/>
  <c r="CL14" i="11"/>
  <c r="AD23" i="11"/>
  <c r="CL73" i="18"/>
  <c r="AD73" i="18" s="1"/>
  <c r="AD46" i="18"/>
  <c r="E52" i="18"/>
  <c r="F52" i="18"/>
  <c r="G52" i="18"/>
  <c r="H52" i="18"/>
  <c r="I52" i="18"/>
  <c r="E160" i="11"/>
  <c r="F160" i="11"/>
  <c r="G160" i="11"/>
  <c r="H160" i="11"/>
  <c r="I160" i="11"/>
  <c r="CL127" i="11"/>
  <c r="CM123" i="11" s="1"/>
  <c r="CM127" i="11" s="1"/>
  <c r="CL144" i="11"/>
  <c r="CM140" i="11" s="1"/>
  <c r="CM144" i="11" s="1"/>
  <c r="AD142" i="11"/>
  <c r="AD144" i="11" s="1"/>
  <c r="I181" i="11"/>
  <c r="AD184" i="11"/>
  <c r="E414" i="11"/>
  <c r="F414" i="11"/>
  <c r="G414" i="11"/>
  <c r="H414" i="11"/>
  <c r="I414" i="11"/>
  <c r="AD33" i="11"/>
  <c r="I22" i="11"/>
  <c r="I33" i="11" s="1"/>
  <c r="E143" i="11"/>
  <c r="F143" i="11"/>
  <c r="G143" i="11"/>
  <c r="H143" i="11"/>
  <c r="I143" i="11"/>
  <c r="E109" i="11"/>
  <c r="F109" i="11"/>
  <c r="G109" i="11"/>
  <c r="H109" i="11"/>
  <c r="I109" i="11"/>
  <c r="F184" i="11"/>
  <c r="G180" i="11" s="1"/>
  <c r="G184" i="11" s="1"/>
  <c r="H180" i="11" s="1"/>
  <c r="H184" i="11" s="1"/>
  <c r="I180" i="11" s="1"/>
  <c r="CL92" i="18"/>
  <c r="AD92" i="18" s="1"/>
  <c r="AD65" i="18"/>
  <c r="CL76" i="18"/>
  <c r="AD76" i="18" s="1"/>
  <c r="AD49" i="18"/>
  <c r="CL74" i="18"/>
  <c r="AD74" i="18" s="1"/>
  <c r="AD47" i="18"/>
  <c r="AV27" i="19"/>
  <c r="AU41" i="7"/>
  <c r="AD67" i="11"/>
  <c r="I56" i="11"/>
  <c r="I67" i="11" s="1"/>
  <c r="CL15" i="11"/>
  <c r="AD24" i="11"/>
  <c r="I116" i="11"/>
  <c r="E58" i="11"/>
  <c r="F58" i="11"/>
  <c r="G58" i="11"/>
  <c r="H58" i="11"/>
  <c r="I58" i="11"/>
  <c r="E79" i="18"/>
  <c r="F79" i="18"/>
  <c r="G79" i="18"/>
  <c r="H79" i="18"/>
  <c r="I79" i="18"/>
  <c r="E159" i="11"/>
  <c r="F159" i="11"/>
  <c r="G159" i="11"/>
  <c r="H159" i="11"/>
  <c r="I159" i="11"/>
  <c r="AU78" i="19"/>
  <c r="AU22" i="19" s="1"/>
  <c r="I101" i="11"/>
  <c r="CK13" i="18"/>
  <c r="CK14" i="8"/>
  <c r="AD390" i="11"/>
  <c r="I379" i="11"/>
  <c r="I390" i="11" s="1"/>
  <c r="AD382" i="11"/>
  <c r="CB39" i="9"/>
  <c r="CL110" i="11"/>
  <c r="CM106" i="11" s="1"/>
  <c r="CM110" i="11" s="1"/>
  <c r="CL68" i="18"/>
  <c r="CL40" i="18"/>
  <c r="AD41" i="18"/>
  <c r="CL59" i="11"/>
  <c r="CM55" i="11" s="1"/>
  <c r="CM59" i="11" s="1"/>
  <c r="AD57" i="11"/>
  <c r="AC29" i="6"/>
  <c r="AC43" i="6"/>
  <c r="I351" i="11"/>
  <c r="AD354" i="11"/>
  <c r="I232" i="11"/>
  <c r="AD235" i="11"/>
  <c r="I45" i="11"/>
  <c r="AD48" i="11"/>
  <c r="E329" i="11"/>
  <c r="E331" i="11" s="1"/>
  <c r="F327" i="11" s="1"/>
  <c r="F329" i="11"/>
  <c r="G329" i="11"/>
  <c r="H329" i="11"/>
  <c r="I329" i="11"/>
  <c r="AD271" i="11"/>
  <c r="I260" i="11"/>
  <c r="I271" i="11" s="1"/>
  <c r="AD263" i="11"/>
  <c r="E380" i="11"/>
  <c r="F380" i="11"/>
  <c r="G380" i="11"/>
  <c r="H380" i="11"/>
  <c r="I380" i="11"/>
  <c r="AD254" i="11"/>
  <c r="I243" i="11"/>
  <c r="I254" i="11" s="1"/>
  <c r="AD246" i="11"/>
  <c r="AU53" i="6"/>
  <c r="T18" i="22" s="1"/>
  <c r="AU29" i="20"/>
  <c r="CL195" i="11"/>
  <c r="CM191" i="11" s="1"/>
  <c r="CM195" i="11" s="1"/>
  <c r="E194" i="11"/>
  <c r="F194" i="11"/>
  <c r="G194" i="11"/>
  <c r="H194" i="11"/>
  <c r="I194" i="11"/>
  <c r="CL70" i="18"/>
  <c r="AD70" i="18" s="1"/>
  <c r="AD43" i="18"/>
  <c r="E211" i="11"/>
  <c r="E212" i="11" s="1"/>
  <c r="F208" i="11" s="1"/>
  <c r="F211" i="11"/>
  <c r="G211" i="11"/>
  <c r="H211" i="11"/>
  <c r="I211" i="11"/>
  <c r="E92" i="11"/>
  <c r="F92" i="11"/>
  <c r="G92" i="11"/>
  <c r="H92" i="11"/>
  <c r="I92" i="11"/>
  <c r="CM53" i="18"/>
  <c r="CM228" i="11"/>
  <c r="AD228" i="11" s="1"/>
  <c r="CM227" i="11"/>
  <c r="AD227" i="11" s="1"/>
  <c r="AD226" i="11"/>
  <c r="E91" i="11"/>
  <c r="F91" i="11"/>
  <c r="G91" i="11"/>
  <c r="H91" i="11"/>
  <c r="I91" i="11"/>
  <c r="CM42" i="18"/>
  <c r="CM41" i="11"/>
  <c r="CM40" i="11"/>
  <c r="CM13" i="11"/>
  <c r="CM59" i="20" s="1"/>
  <c r="AD39" i="11"/>
  <c r="E262" i="11"/>
  <c r="F262" i="11"/>
  <c r="G262" i="11"/>
  <c r="H262" i="11"/>
  <c r="I262" i="11"/>
  <c r="I317" i="11"/>
  <c r="AD320" i="11"/>
  <c r="CL89" i="18"/>
  <c r="AD89" i="18" s="1"/>
  <c r="AD62" i="18"/>
  <c r="E245" i="11"/>
  <c r="F245" i="11"/>
  <c r="G245" i="11"/>
  <c r="H245" i="11"/>
  <c r="I245" i="11"/>
  <c r="E45" i="18"/>
  <c r="F45" i="18"/>
  <c r="G45" i="18"/>
  <c r="H45" i="18"/>
  <c r="I45" i="18"/>
  <c r="CK19" i="18"/>
  <c r="CK28" i="18"/>
  <c r="CL39" i="18"/>
  <c r="CL82" i="18"/>
  <c r="AD82" i="18" s="1"/>
  <c r="AD55" i="18"/>
  <c r="CM58" i="18"/>
  <c r="CM312" i="11"/>
  <c r="AD312" i="11" s="1"/>
  <c r="CM313" i="11"/>
  <c r="AD313" i="11" s="1"/>
  <c r="AD311" i="11"/>
  <c r="E381" i="11"/>
  <c r="F381" i="11"/>
  <c r="G381" i="11"/>
  <c r="H381" i="11"/>
  <c r="I381" i="11"/>
  <c r="E244" i="11"/>
  <c r="F244" i="11"/>
  <c r="G244" i="11"/>
  <c r="H244" i="11"/>
  <c r="I244" i="11"/>
  <c r="E432" i="11"/>
  <c r="F432" i="11"/>
  <c r="G432" i="11"/>
  <c r="H432" i="11"/>
  <c r="I432" i="11"/>
  <c r="CB34" i="9"/>
  <c r="CK13" i="6"/>
  <c r="E72" i="18"/>
  <c r="F72" i="18"/>
  <c r="G72" i="18"/>
  <c r="H72" i="18"/>
  <c r="I72" i="18"/>
  <c r="BY71" i="20"/>
  <c r="BY24" i="8"/>
  <c r="CM295" i="11"/>
  <c r="AD295" i="11" s="1"/>
  <c r="CM296" i="11"/>
  <c r="AD296" i="11" s="1"/>
  <c r="CM57" i="18"/>
  <c r="AD294" i="11"/>
  <c r="AD212" i="11"/>
  <c r="CL25" i="11"/>
  <c r="CJ29" i="6"/>
  <c r="CJ43" i="6"/>
  <c r="W59" i="22" s="1"/>
  <c r="E261" i="11"/>
  <c r="E263" i="11" s="1"/>
  <c r="F259" i="11" s="1"/>
  <c r="F261" i="11"/>
  <c r="G261" i="11"/>
  <c r="H261" i="11"/>
  <c r="I261" i="11"/>
  <c r="AD288" i="11"/>
  <c r="I277" i="11"/>
  <c r="I288" i="11" s="1"/>
  <c r="AD280" i="11"/>
  <c r="CL81" i="18"/>
  <c r="AD81" i="18" s="1"/>
  <c r="AD54" i="18"/>
  <c r="E125" i="11"/>
  <c r="F125" i="11"/>
  <c r="G125" i="11"/>
  <c r="H125" i="11"/>
  <c r="I125" i="11"/>
  <c r="CM347" i="11"/>
  <c r="AD347" i="11" s="1"/>
  <c r="CM346" i="11"/>
  <c r="CM60" i="18"/>
  <c r="AD345" i="11"/>
  <c r="AC45" i="7"/>
  <c r="AC44" i="7" s="1"/>
  <c r="CJ44" i="7"/>
  <c r="CA15" i="9" s="1"/>
  <c r="AD441" i="11"/>
  <c r="I430" i="11"/>
  <c r="I441" i="11" s="1"/>
  <c r="AD433" i="11"/>
  <c r="AD135" i="11"/>
  <c r="I124" i="11"/>
  <c r="I135" i="11" s="1"/>
  <c r="AD127" i="11"/>
  <c r="AC20" i="7"/>
  <c r="AC18" i="7" s="1"/>
  <c r="CJ18" i="7"/>
  <c r="CA13" i="9" s="1"/>
  <c r="AD203" i="11"/>
  <c r="I192" i="11"/>
  <c r="I203" i="11" s="1"/>
  <c r="AD195" i="11"/>
  <c r="AD339" i="11"/>
  <c r="I328" i="11"/>
  <c r="I339" i="11" s="1"/>
  <c r="AD331" i="11"/>
  <c r="CL433" i="11"/>
  <c r="CM429" i="11" s="1"/>
  <c r="CM433" i="11" s="1"/>
  <c r="CL83" i="18"/>
  <c r="AD83" i="18" s="1"/>
  <c r="AD56" i="18"/>
  <c r="I368" i="11"/>
  <c r="I371" i="11" s="1"/>
  <c r="AD371" i="11"/>
  <c r="AD407" i="11"/>
  <c r="I396" i="11"/>
  <c r="I407" i="11" s="1"/>
  <c r="CL161" i="11"/>
  <c r="CM157" i="11" s="1"/>
  <c r="CM161" i="11" s="1"/>
  <c r="I108" i="11"/>
  <c r="E108" i="11"/>
  <c r="F108" i="11"/>
  <c r="G108" i="11"/>
  <c r="H108" i="11"/>
  <c r="I300" i="11"/>
  <c r="AD303" i="11"/>
  <c r="AK21" i="9"/>
  <c r="AD118" i="11"/>
  <c r="I107" i="11"/>
  <c r="I118" i="11" s="1"/>
  <c r="AD110" i="11"/>
  <c r="E431" i="11"/>
  <c r="F431" i="11"/>
  <c r="G431" i="11"/>
  <c r="H431" i="11"/>
  <c r="I431" i="11"/>
  <c r="E126" i="11"/>
  <c r="F126" i="11"/>
  <c r="G126" i="11"/>
  <c r="H126" i="11"/>
  <c r="I126" i="11"/>
  <c r="E193" i="11"/>
  <c r="F193" i="11"/>
  <c r="G193" i="11"/>
  <c r="H193" i="11"/>
  <c r="I193" i="11"/>
  <c r="AD152" i="11"/>
  <c r="I141" i="11"/>
  <c r="I152" i="11" s="1"/>
  <c r="I79" i="11"/>
  <c r="AD82" i="11"/>
  <c r="CL86" i="18"/>
  <c r="AD86" i="18" s="1"/>
  <c r="AD59" i="18"/>
  <c r="F279" i="11"/>
  <c r="G279" i="11"/>
  <c r="H279" i="11"/>
  <c r="I279" i="11"/>
  <c r="CM363" i="11"/>
  <c r="AD363" i="11" s="1"/>
  <c r="CM61" i="18"/>
  <c r="CM364" i="11"/>
  <c r="AD364" i="11" s="1"/>
  <c r="AD362" i="11"/>
  <c r="AD397" i="11"/>
  <c r="AD399" i="11" s="1"/>
  <c r="CL399" i="11"/>
  <c r="CM395" i="11" s="1"/>
  <c r="CM399" i="11" s="1"/>
  <c r="AD424" i="11"/>
  <c r="I413" i="11"/>
  <c r="I424" i="11" s="1"/>
  <c r="AD416" i="11"/>
  <c r="I65" i="11"/>
  <c r="CB33" i="9" l="1"/>
  <c r="AB60" i="22" s="1"/>
  <c r="I82" i="11"/>
  <c r="I354" i="11"/>
  <c r="I48" i="11"/>
  <c r="I235" i="11"/>
  <c r="I320" i="11"/>
  <c r="E246" i="11"/>
  <c r="F242" i="11" s="1"/>
  <c r="F246" i="11" s="1"/>
  <c r="G242" i="11" s="1"/>
  <c r="G246" i="11" s="1"/>
  <c r="H242" i="11" s="1"/>
  <c r="H246" i="11" s="1"/>
  <c r="I242" i="11" s="1"/>
  <c r="I246" i="11" s="1"/>
  <c r="CK39" i="19"/>
  <c r="CJ45" i="19"/>
  <c r="CJ32" i="8"/>
  <c r="AC32" i="8" s="1"/>
  <c r="AC41" i="19"/>
  <c r="CJ44" i="19"/>
  <c r="CI40" i="7"/>
  <c r="E195" i="11"/>
  <c r="F191" i="11" s="1"/>
  <c r="F195" i="11" s="1"/>
  <c r="G191" i="11" s="1"/>
  <c r="G195" i="11" s="1"/>
  <c r="H191" i="11" s="1"/>
  <c r="H195" i="11" s="1"/>
  <c r="I191" i="11" s="1"/>
  <c r="I195" i="11" s="1"/>
  <c r="I303" i="11"/>
  <c r="I184" i="11"/>
  <c r="E127" i="11"/>
  <c r="F123" i="11" s="1"/>
  <c r="F127" i="11" s="1"/>
  <c r="G123" i="11" s="1"/>
  <c r="G127" i="11" s="1"/>
  <c r="H123" i="11" s="1"/>
  <c r="H127" i="11" s="1"/>
  <c r="I123" i="11" s="1"/>
  <c r="I127" i="11" s="1"/>
  <c r="E382" i="11"/>
  <c r="F378" i="11" s="1"/>
  <c r="E433" i="11"/>
  <c r="F429" i="11" s="1"/>
  <c r="F212" i="11"/>
  <c r="G208" i="11" s="1"/>
  <c r="G212" i="11" s="1"/>
  <c r="H208" i="11" s="1"/>
  <c r="H212" i="11" s="1"/>
  <c r="I208" i="11" s="1"/>
  <c r="I212" i="11" s="1"/>
  <c r="CK17" i="6"/>
  <c r="CK18" i="6" s="1"/>
  <c r="P60" i="22"/>
  <c r="E56" i="18"/>
  <c r="F56" i="18"/>
  <c r="G56" i="18"/>
  <c r="H56" i="18"/>
  <c r="I56" i="18"/>
  <c r="AD356" i="11"/>
  <c r="I345" i="11"/>
  <c r="I356" i="11" s="1"/>
  <c r="E296" i="11"/>
  <c r="F296" i="11"/>
  <c r="G296" i="11"/>
  <c r="H296" i="11"/>
  <c r="I296" i="11"/>
  <c r="AD322" i="11"/>
  <c r="I311" i="11"/>
  <c r="I322" i="11" s="1"/>
  <c r="AD314" i="11"/>
  <c r="E62" i="18"/>
  <c r="F62" i="18"/>
  <c r="G62" i="18"/>
  <c r="H62" i="18"/>
  <c r="I62" i="18"/>
  <c r="AD50" i="11"/>
  <c r="I39" i="11"/>
  <c r="I50" i="11" s="1"/>
  <c r="AD237" i="11"/>
  <c r="I226" i="11"/>
  <c r="I237" i="11" s="1"/>
  <c r="AD229" i="11"/>
  <c r="E49" i="18"/>
  <c r="F49" i="18"/>
  <c r="G49" i="18"/>
  <c r="H49" i="18"/>
  <c r="I49" i="18"/>
  <c r="E73" i="18"/>
  <c r="F73" i="18"/>
  <c r="G73" i="18"/>
  <c r="H73" i="18"/>
  <c r="I73" i="18"/>
  <c r="AD84" i="11"/>
  <c r="I73" i="11"/>
  <c r="I84" i="11" s="1"/>
  <c r="E227" i="11"/>
  <c r="E229" i="11" s="1"/>
  <c r="F225" i="11" s="1"/>
  <c r="F227" i="11"/>
  <c r="G227" i="11"/>
  <c r="H227" i="11"/>
  <c r="I227" i="11"/>
  <c r="E24" i="11"/>
  <c r="F24" i="11"/>
  <c r="G24" i="11"/>
  <c r="H24" i="11"/>
  <c r="I24" i="11"/>
  <c r="E76" i="18"/>
  <c r="F76" i="18"/>
  <c r="G76" i="18"/>
  <c r="H76" i="18"/>
  <c r="I76" i="18"/>
  <c r="E23" i="11"/>
  <c r="E25" i="11" s="1"/>
  <c r="F21" i="11" s="1"/>
  <c r="F23" i="11"/>
  <c r="G23" i="11"/>
  <c r="H23" i="11"/>
  <c r="I23" i="11"/>
  <c r="AD44" i="18"/>
  <c r="CM71" i="18"/>
  <c r="AD71" i="18" s="1"/>
  <c r="CL14" i="6"/>
  <c r="E416" i="11"/>
  <c r="F412" i="11" s="1"/>
  <c r="F416" i="11" s="1"/>
  <c r="G412" i="11" s="1"/>
  <c r="G416" i="11" s="1"/>
  <c r="H412" i="11" s="1"/>
  <c r="H416" i="11" s="1"/>
  <c r="I412" i="11" s="1"/>
  <c r="I416" i="11" s="1"/>
  <c r="CM76" i="11"/>
  <c r="AD75" i="11"/>
  <c r="E57" i="11"/>
  <c r="E59" i="11" s="1"/>
  <c r="F55" i="11" s="1"/>
  <c r="F57" i="11"/>
  <c r="G57" i="11"/>
  <c r="H57" i="11"/>
  <c r="I57" i="11"/>
  <c r="F263" i="11"/>
  <c r="G259" i="11" s="1"/>
  <c r="G263" i="11" s="1"/>
  <c r="H259" i="11" s="1"/>
  <c r="H263" i="11" s="1"/>
  <c r="I259" i="11" s="1"/>
  <c r="I263" i="11" s="1"/>
  <c r="E65" i="18"/>
  <c r="F65" i="18"/>
  <c r="G65" i="18"/>
  <c r="H65" i="18"/>
  <c r="I65" i="18"/>
  <c r="E347" i="11"/>
  <c r="F347" i="11"/>
  <c r="G347" i="11"/>
  <c r="H347" i="11"/>
  <c r="I347" i="11"/>
  <c r="F54" i="18"/>
  <c r="G54" i="18"/>
  <c r="H54" i="18"/>
  <c r="I54" i="18"/>
  <c r="CJ46" i="6"/>
  <c r="CA8" i="9"/>
  <c r="CA9" i="9" s="1"/>
  <c r="CA10" i="9" s="1"/>
  <c r="CJ44" i="6"/>
  <c r="AD58" i="18"/>
  <c r="CM85" i="18"/>
  <c r="AD85" i="18" s="1"/>
  <c r="CM15" i="11"/>
  <c r="CM15" i="6" s="1"/>
  <c r="CD39" i="9" s="1"/>
  <c r="AD41" i="11"/>
  <c r="CM80" i="18"/>
  <c r="AD80" i="18" s="1"/>
  <c r="AD53" i="18"/>
  <c r="AV23" i="20"/>
  <c r="AU30" i="7"/>
  <c r="AU28" i="7" s="1"/>
  <c r="AL14" i="9" s="1"/>
  <c r="AU50" i="7"/>
  <c r="AU48" i="7" s="1"/>
  <c r="AL16" i="9" s="1"/>
  <c r="E41" i="18"/>
  <c r="F41" i="18"/>
  <c r="G41" i="18"/>
  <c r="H41" i="18"/>
  <c r="I41" i="18"/>
  <c r="AD59" i="11"/>
  <c r="E92" i="18"/>
  <c r="F92" i="18"/>
  <c r="G92" i="18"/>
  <c r="H92" i="18"/>
  <c r="I92" i="18"/>
  <c r="E51" i="18"/>
  <c r="F51" i="18"/>
  <c r="G51" i="18"/>
  <c r="H51" i="18"/>
  <c r="I51" i="18"/>
  <c r="F63" i="18"/>
  <c r="G63" i="18"/>
  <c r="H63" i="18"/>
  <c r="I63" i="18"/>
  <c r="E74" i="11"/>
  <c r="F74" i="11"/>
  <c r="G74" i="11"/>
  <c r="H74" i="11"/>
  <c r="I74" i="11"/>
  <c r="CM58" i="20"/>
  <c r="CM66" i="18"/>
  <c r="CM348" i="11"/>
  <c r="AD346" i="11"/>
  <c r="AD348" i="11" s="1"/>
  <c r="E55" i="18"/>
  <c r="F55" i="18"/>
  <c r="G55" i="18"/>
  <c r="H55" i="18"/>
  <c r="I55" i="18"/>
  <c r="CM69" i="18"/>
  <c r="CM40" i="18"/>
  <c r="AD42" i="18"/>
  <c r="E43" i="18"/>
  <c r="F43" i="18"/>
  <c r="G43" i="18"/>
  <c r="H43" i="18"/>
  <c r="I43" i="18"/>
  <c r="F382" i="11"/>
  <c r="G378" i="11" s="1"/>
  <c r="G382" i="11" s="1"/>
  <c r="H378" i="11" s="1"/>
  <c r="H382" i="11" s="1"/>
  <c r="I378" i="11" s="1"/>
  <c r="I382" i="11" s="1"/>
  <c r="E78" i="18"/>
  <c r="F78" i="18"/>
  <c r="G78" i="18"/>
  <c r="H78" i="18"/>
  <c r="I78" i="18"/>
  <c r="E90" i="18"/>
  <c r="F90" i="18"/>
  <c r="G90" i="18"/>
  <c r="H90" i="18"/>
  <c r="I90" i="18"/>
  <c r="E48" i="18"/>
  <c r="F48" i="18"/>
  <c r="G48" i="18"/>
  <c r="H48" i="18"/>
  <c r="I48" i="18"/>
  <c r="E89" i="18"/>
  <c r="F89" i="18"/>
  <c r="G89" i="18"/>
  <c r="H89" i="18"/>
  <c r="I89" i="18"/>
  <c r="E312" i="11"/>
  <c r="F312" i="11"/>
  <c r="G312" i="11"/>
  <c r="H312" i="11"/>
  <c r="I312" i="11"/>
  <c r="F331" i="11"/>
  <c r="G327" i="11" s="1"/>
  <c r="G331" i="11" s="1"/>
  <c r="H327" i="11" s="1"/>
  <c r="H331" i="11" s="1"/>
  <c r="I327" i="11" s="1"/>
  <c r="I331" i="11" s="1"/>
  <c r="CM365" i="11"/>
  <c r="CM21" i="11"/>
  <c r="CM25" i="11" s="1"/>
  <c r="CL16" i="11"/>
  <c r="CL24" i="7" s="1"/>
  <c r="CL23" i="7" s="1"/>
  <c r="CC12" i="9" s="1"/>
  <c r="E82" i="18"/>
  <c r="F82" i="18"/>
  <c r="G82" i="18"/>
  <c r="H82" i="18"/>
  <c r="I82" i="18"/>
  <c r="E70" i="18"/>
  <c r="F70" i="18"/>
  <c r="G70" i="18"/>
  <c r="H70" i="18"/>
  <c r="I70" i="18"/>
  <c r="CL67" i="18"/>
  <c r="AD68" i="18"/>
  <c r="AD25" i="11"/>
  <c r="E142" i="11"/>
  <c r="E144" i="11" s="1"/>
  <c r="F140" i="11" s="1"/>
  <c r="F142" i="11"/>
  <c r="G142" i="11"/>
  <c r="H142" i="11"/>
  <c r="I142" i="11"/>
  <c r="AD13" i="11"/>
  <c r="CM178" i="11"/>
  <c r="E75" i="18"/>
  <c r="F75" i="18"/>
  <c r="G75" i="18"/>
  <c r="H75" i="18"/>
  <c r="I75" i="18"/>
  <c r="CM88" i="18"/>
  <c r="AD88" i="18" s="1"/>
  <c r="AD61" i="18"/>
  <c r="E83" i="18"/>
  <c r="F83" i="18"/>
  <c r="G83" i="18"/>
  <c r="H83" i="18"/>
  <c r="I83" i="18"/>
  <c r="CM87" i="18"/>
  <c r="AD87" i="18" s="1"/>
  <c r="AD60" i="18"/>
  <c r="E313" i="11"/>
  <c r="F313" i="11"/>
  <c r="G313" i="11"/>
  <c r="H313" i="11"/>
  <c r="I313" i="11"/>
  <c r="F228" i="11"/>
  <c r="G228" i="11"/>
  <c r="H228" i="11"/>
  <c r="I228" i="11"/>
  <c r="P22" i="19"/>
  <c r="AU36" i="8"/>
  <c r="E81" i="18"/>
  <c r="F81" i="18"/>
  <c r="G81" i="18"/>
  <c r="H81" i="18"/>
  <c r="I81" i="18"/>
  <c r="CM229" i="11"/>
  <c r="AU54" i="6"/>
  <c r="AU56" i="6"/>
  <c r="I18" i="22" s="1"/>
  <c r="CL66" i="18"/>
  <c r="CL16" i="18" s="1"/>
  <c r="CL58" i="20"/>
  <c r="AD59" i="20"/>
  <c r="AD186" i="11"/>
  <c r="I175" i="11"/>
  <c r="I186" i="11" s="1"/>
  <c r="AD178" i="11"/>
  <c r="E64" i="18"/>
  <c r="F64" i="18"/>
  <c r="G64" i="18"/>
  <c r="H64" i="18"/>
  <c r="I64" i="18"/>
  <c r="E363" i="11"/>
  <c r="F363" i="11"/>
  <c r="G363" i="11"/>
  <c r="H363" i="11"/>
  <c r="I363" i="11"/>
  <c r="CM14" i="11"/>
  <c r="CM14" i="6" s="1"/>
  <c r="AD40" i="11"/>
  <c r="CM42" i="11"/>
  <c r="BY73" i="20"/>
  <c r="BY51" i="7" s="1"/>
  <c r="BY72" i="20"/>
  <c r="BY31" i="7" s="1"/>
  <c r="BZ54" i="20"/>
  <c r="BZ68" i="20" s="1"/>
  <c r="BZ67" i="20" s="1"/>
  <c r="E397" i="11"/>
  <c r="E399" i="11" s="1"/>
  <c r="F395" i="11" s="1"/>
  <c r="F397" i="11"/>
  <c r="G397" i="11"/>
  <c r="H397" i="11"/>
  <c r="I397" i="11"/>
  <c r="CK27" i="18"/>
  <c r="CK45" i="7"/>
  <c r="CK44" i="7" s="1"/>
  <c r="CB15" i="9" s="1"/>
  <c r="CK13" i="8"/>
  <c r="AV33" i="19"/>
  <c r="E177" i="11"/>
  <c r="F177" i="11"/>
  <c r="G177" i="11"/>
  <c r="H177" i="11"/>
  <c r="I177" i="11"/>
  <c r="E91" i="18"/>
  <c r="F91" i="18"/>
  <c r="G91" i="18"/>
  <c r="H91" i="18"/>
  <c r="I91" i="18"/>
  <c r="F280" i="11"/>
  <c r="G276" i="11" s="1"/>
  <c r="G280" i="11" s="1"/>
  <c r="H276" i="11" s="1"/>
  <c r="H280" i="11" s="1"/>
  <c r="I276" i="11" s="1"/>
  <c r="I280" i="11" s="1"/>
  <c r="CL15" i="6"/>
  <c r="E59" i="18"/>
  <c r="F59" i="18"/>
  <c r="G59" i="18"/>
  <c r="H59" i="18"/>
  <c r="I59" i="18"/>
  <c r="F433" i="11"/>
  <c r="G429" i="11" s="1"/>
  <c r="G433" i="11" s="1"/>
  <c r="H429" i="11" s="1"/>
  <c r="H433" i="11" s="1"/>
  <c r="I429" i="11" s="1"/>
  <c r="I433" i="11" s="1"/>
  <c r="AD305" i="11"/>
  <c r="I294" i="11"/>
  <c r="I305" i="11" s="1"/>
  <c r="AD297" i="11"/>
  <c r="CM297" i="11"/>
  <c r="E47" i="18"/>
  <c r="F47" i="18"/>
  <c r="G47" i="18"/>
  <c r="H47" i="18"/>
  <c r="I47" i="18"/>
  <c r="E176" i="11"/>
  <c r="F176" i="11"/>
  <c r="G176" i="11"/>
  <c r="H176" i="11"/>
  <c r="I176" i="11"/>
  <c r="E295" i="11"/>
  <c r="F295" i="11"/>
  <c r="G295" i="11"/>
  <c r="H295" i="11"/>
  <c r="I295" i="11"/>
  <c r="E86" i="18"/>
  <c r="F86" i="18"/>
  <c r="G86" i="18"/>
  <c r="H86" i="18"/>
  <c r="I86" i="18"/>
  <c r="AD373" i="11"/>
  <c r="I362" i="11"/>
  <c r="I373" i="11" s="1"/>
  <c r="AD365" i="11"/>
  <c r="CK18" i="18"/>
  <c r="CK20" i="7"/>
  <c r="CK18" i="7" s="1"/>
  <c r="CB13" i="9" s="1"/>
  <c r="E364" i="11"/>
  <c r="F364" i="11"/>
  <c r="G364" i="11"/>
  <c r="H364" i="11"/>
  <c r="I364" i="11"/>
  <c r="CM84" i="18"/>
  <c r="AD84" i="18" s="1"/>
  <c r="AD57" i="18"/>
  <c r="CM314" i="11"/>
  <c r="E93" i="11"/>
  <c r="F89" i="11" s="1"/>
  <c r="F93" i="11" s="1"/>
  <c r="G89" i="11" s="1"/>
  <c r="G93" i="11" s="1"/>
  <c r="H89" i="11" s="1"/>
  <c r="H93" i="11" s="1"/>
  <c r="I89" i="11" s="1"/>
  <c r="I93" i="11" s="1"/>
  <c r="AC46" i="6"/>
  <c r="AC47" i="6" s="1"/>
  <c r="AC44" i="6"/>
  <c r="E161" i="11"/>
  <c r="F157" i="11" s="1"/>
  <c r="F161" i="11" s="1"/>
  <c r="G157" i="11" s="1"/>
  <c r="G161" i="11" s="1"/>
  <c r="H157" i="11" s="1"/>
  <c r="H161" i="11" s="1"/>
  <c r="I157" i="11" s="1"/>
  <c r="I161" i="11" s="1"/>
  <c r="E74" i="18"/>
  <c r="F74" i="18"/>
  <c r="G74" i="18"/>
  <c r="H74" i="18"/>
  <c r="I74" i="18"/>
  <c r="E110" i="11"/>
  <c r="F106" i="11" s="1"/>
  <c r="F110" i="11" s="1"/>
  <c r="G106" i="11" s="1"/>
  <c r="G110" i="11" s="1"/>
  <c r="H106" i="11" s="1"/>
  <c r="H110" i="11" s="1"/>
  <c r="I106" i="11" s="1"/>
  <c r="I110" i="11" s="1"/>
  <c r="E46" i="18"/>
  <c r="F46" i="18"/>
  <c r="G46" i="18"/>
  <c r="H46" i="18"/>
  <c r="I46" i="18"/>
  <c r="CM77" i="18"/>
  <c r="AD77" i="18" s="1"/>
  <c r="AD50" i="18"/>
  <c r="E297" i="11" l="1"/>
  <c r="F293" i="11" s="1"/>
  <c r="F297" i="11" s="1"/>
  <c r="G293" i="11" s="1"/>
  <c r="G297" i="11" s="1"/>
  <c r="H293" i="11" s="1"/>
  <c r="H297" i="11" s="1"/>
  <c r="I293" i="11" s="1"/>
  <c r="I297" i="11" s="1"/>
  <c r="AD58" i="20"/>
  <c r="I58" i="20" s="1"/>
  <c r="AC42" i="19"/>
  <c r="AD39" i="19" s="1"/>
  <c r="CJ46" i="19"/>
  <c r="AC45" i="19"/>
  <c r="CL93" i="18"/>
  <c r="CL19" i="18" s="1"/>
  <c r="CK59" i="19"/>
  <c r="CK60" i="19" s="1"/>
  <c r="CK41" i="19" s="1"/>
  <c r="CK42" i="19" s="1"/>
  <c r="CK28" i="6"/>
  <c r="J60" i="22" s="1"/>
  <c r="E365" i="11"/>
  <c r="F361" i="11" s="1"/>
  <c r="F365" i="11" s="1"/>
  <c r="G361" i="11" s="1"/>
  <c r="G365" i="11" s="1"/>
  <c r="H361" i="11" s="1"/>
  <c r="H365" i="11" s="1"/>
  <c r="I361" i="11" s="1"/>
  <c r="I365" i="11" s="1"/>
  <c r="AD15" i="11"/>
  <c r="I15" i="11" s="1"/>
  <c r="CJ47" i="6"/>
  <c r="H59" i="22"/>
  <c r="F59" i="11"/>
  <c r="G55" i="11" s="1"/>
  <c r="G59" i="11" s="1"/>
  <c r="H55" i="11" s="1"/>
  <c r="H59" i="11" s="1"/>
  <c r="I55" i="11" s="1"/>
  <c r="I59" i="11" s="1"/>
  <c r="E40" i="11"/>
  <c r="F40" i="11"/>
  <c r="G40" i="11"/>
  <c r="H40" i="11"/>
  <c r="I40" i="11"/>
  <c r="AU57" i="6"/>
  <c r="AU21" i="19"/>
  <c r="E60" i="18"/>
  <c r="F60" i="18"/>
  <c r="G60" i="18"/>
  <c r="H60" i="18"/>
  <c r="I60" i="18"/>
  <c r="F144" i="11"/>
  <c r="G140" i="11" s="1"/>
  <c r="G144" i="11" s="1"/>
  <c r="H140" i="11" s="1"/>
  <c r="H144" i="11" s="1"/>
  <c r="I140" i="11" s="1"/>
  <c r="I144" i="11" s="1"/>
  <c r="E42" i="18"/>
  <c r="F42" i="18"/>
  <c r="G42" i="18"/>
  <c r="H42" i="18"/>
  <c r="I42" i="18"/>
  <c r="E84" i="18"/>
  <c r="F84" i="18"/>
  <c r="G84" i="18"/>
  <c r="H84" i="18"/>
  <c r="I84" i="18"/>
  <c r="E314" i="11"/>
  <c r="F310" i="11" s="1"/>
  <c r="F314" i="11" s="1"/>
  <c r="G310" i="11" s="1"/>
  <c r="G314" i="11" s="1"/>
  <c r="H310" i="11" s="1"/>
  <c r="H314" i="11" s="1"/>
  <c r="I310" i="11" s="1"/>
  <c r="I314" i="11" s="1"/>
  <c r="CM67" i="18"/>
  <c r="AD69" i="18"/>
  <c r="AD67" i="18" s="1"/>
  <c r="F80" i="18"/>
  <c r="G80" i="18"/>
  <c r="H80" i="18"/>
  <c r="I80" i="18"/>
  <c r="E75" i="11"/>
  <c r="E76" i="11" s="1"/>
  <c r="F72" i="11" s="1"/>
  <c r="F75" i="11"/>
  <c r="G75" i="11"/>
  <c r="H75" i="11"/>
  <c r="I75" i="11"/>
  <c r="E87" i="18"/>
  <c r="F87" i="18"/>
  <c r="G87" i="18"/>
  <c r="H87" i="18"/>
  <c r="I87" i="18"/>
  <c r="AD40" i="18"/>
  <c r="CM16" i="18"/>
  <c r="E15" i="11"/>
  <c r="F15" i="11"/>
  <c r="G15" i="11"/>
  <c r="H15" i="11"/>
  <c r="E68" i="18"/>
  <c r="F68" i="18"/>
  <c r="G68" i="18"/>
  <c r="H68" i="18"/>
  <c r="I68" i="18"/>
  <c r="CC39" i="9"/>
  <c r="AD15" i="6"/>
  <c r="CL13" i="18"/>
  <c r="CL14" i="8"/>
  <c r="E41" i="11"/>
  <c r="F41" i="11"/>
  <c r="G41" i="11"/>
  <c r="H41" i="11"/>
  <c r="I41" i="11"/>
  <c r="F25" i="11"/>
  <c r="G21" i="11" s="1"/>
  <c r="G25" i="11" s="1"/>
  <c r="H21" i="11" s="1"/>
  <c r="H25" i="11" s="1"/>
  <c r="I21" i="11" s="1"/>
  <c r="I25" i="11" s="1"/>
  <c r="E77" i="18"/>
  <c r="F77" i="18"/>
  <c r="G77" i="18"/>
  <c r="H77" i="18"/>
  <c r="I77" i="18"/>
  <c r="F53" i="18"/>
  <c r="G53" i="18"/>
  <c r="H53" i="18"/>
  <c r="I53" i="18"/>
  <c r="E178" i="11"/>
  <c r="F174" i="11" s="1"/>
  <c r="F178" i="11" s="1"/>
  <c r="G174" i="11" s="1"/>
  <c r="G178" i="11" s="1"/>
  <c r="H174" i="11" s="1"/>
  <c r="H178" i="11" s="1"/>
  <c r="I174" i="11" s="1"/>
  <c r="I178" i="11" s="1"/>
  <c r="F399" i="11"/>
  <c r="G395" i="11" s="1"/>
  <c r="G399" i="11" s="1"/>
  <c r="H395" i="11" s="1"/>
  <c r="H399" i="11" s="1"/>
  <c r="I395" i="11" s="1"/>
  <c r="I399" i="11" s="1"/>
  <c r="E13" i="11"/>
  <c r="F13" i="11"/>
  <c r="G13" i="11"/>
  <c r="H13" i="11"/>
  <c r="I13" i="11"/>
  <c r="CM16" i="11"/>
  <c r="CM24" i="7" s="1"/>
  <c r="E85" i="18"/>
  <c r="F85" i="18"/>
  <c r="G85" i="18"/>
  <c r="H85" i="18"/>
  <c r="I85" i="18"/>
  <c r="AD14" i="11"/>
  <c r="AD42" i="11"/>
  <c r="P36" i="8"/>
  <c r="AU31" i="8"/>
  <c r="AU40" i="8" s="1"/>
  <c r="AU41" i="8" s="1"/>
  <c r="AV34" i="19"/>
  <c r="AV49" i="6"/>
  <c r="U19" i="22" s="1"/>
  <c r="BZ71" i="20"/>
  <c r="BZ24" i="8"/>
  <c r="E59" i="20"/>
  <c r="F59" i="20"/>
  <c r="G59" i="20"/>
  <c r="H59" i="20"/>
  <c r="I59" i="20"/>
  <c r="F58" i="18"/>
  <c r="G58" i="18"/>
  <c r="H58" i="18"/>
  <c r="I58" i="18"/>
  <c r="CC34" i="9"/>
  <c r="CL13" i="6"/>
  <c r="AD14" i="6"/>
  <c r="CM13" i="6"/>
  <c r="CD34" i="9"/>
  <c r="CD33" i="9" s="1"/>
  <c r="AB62" i="22" s="1"/>
  <c r="F61" i="18"/>
  <c r="G61" i="18"/>
  <c r="H61" i="18"/>
  <c r="I61" i="18"/>
  <c r="E71" i="18"/>
  <c r="F71" i="18"/>
  <c r="G71" i="18"/>
  <c r="H71" i="18"/>
  <c r="I71" i="18"/>
  <c r="E50" i="18"/>
  <c r="F50" i="18"/>
  <c r="G50" i="18"/>
  <c r="H50" i="18"/>
  <c r="I50" i="18"/>
  <c r="E58" i="20"/>
  <c r="E71" i="20" s="1"/>
  <c r="F58" i="20"/>
  <c r="G58" i="20"/>
  <c r="H58" i="20"/>
  <c r="E57" i="18"/>
  <c r="F57" i="18"/>
  <c r="G57" i="18"/>
  <c r="H57" i="18"/>
  <c r="I57" i="18"/>
  <c r="AD66" i="18"/>
  <c r="E88" i="18"/>
  <c r="F88" i="18"/>
  <c r="G88" i="18"/>
  <c r="H88" i="18"/>
  <c r="I88" i="18"/>
  <c r="E44" i="18"/>
  <c r="F44" i="18"/>
  <c r="G44" i="18"/>
  <c r="H44" i="18"/>
  <c r="I44" i="18"/>
  <c r="F229" i="11"/>
  <c r="G225" i="11" s="1"/>
  <c r="G229" i="11" s="1"/>
  <c r="H225" i="11" s="1"/>
  <c r="H229" i="11" s="1"/>
  <c r="I225" i="11" s="1"/>
  <c r="I229" i="11" s="1"/>
  <c r="E346" i="11"/>
  <c r="E348" i="11" s="1"/>
  <c r="F344" i="11" s="1"/>
  <c r="F346" i="11"/>
  <c r="G346" i="11"/>
  <c r="H346" i="11"/>
  <c r="I346" i="11"/>
  <c r="AL11" i="9"/>
  <c r="AD76" i="11"/>
  <c r="CK29" i="6" l="1"/>
  <c r="CM39" i="18"/>
  <c r="CM93" i="18" s="1"/>
  <c r="CL28" i="18"/>
  <c r="CL45" i="7" s="1"/>
  <c r="CL44" i="7" s="1"/>
  <c r="CC15" i="9" s="1"/>
  <c r="CL39" i="19"/>
  <c r="CK32" i="8"/>
  <c r="CJ33" i="8"/>
  <c r="AC33" i="8" s="1"/>
  <c r="AC46" i="19"/>
  <c r="CK43" i="6"/>
  <c r="W60" i="22" s="1"/>
  <c r="CJ47" i="19"/>
  <c r="CK45" i="19"/>
  <c r="CC33" i="9"/>
  <c r="AB61" i="22" s="1"/>
  <c r="CM17" i="6"/>
  <c r="CM28" i="6" s="1"/>
  <c r="J62" i="22" s="1"/>
  <c r="P62" i="22"/>
  <c r="E42" i="11"/>
  <c r="F38" i="11" s="1"/>
  <c r="F42" i="11" s="1"/>
  <c r="G38" i="11" s="1"/>
  <c r="G42" i="11" s="1"/>
  <c r="H38" i="11" s="1"/>
  <c r="H42" i="11" s="1"/>
  <c r="I38" i="11" s="1"/>
  <c r="I42" i="11" s="1"/>
  <c r="CL17" i="6"/>
  <c r="CL28" i="6" s="1"/>
  <c r="J61" i="22" s="1"/>
  <c r="P61" i="22"/>
  <c r="F76" i="11"/>
  <c r="G72" i="11" s="1"/>
  <c r="G76" i="11" s="1"/>
  <c r="H72" i="11" s="1"/>
  <c r="H76" i="11" s="1"/>
  <c r="I72" i="11" s="1"/>
  <c r="I76" i="11" s="1"/>
  <c r="F67" i="18"/>
  <c r="I67" i="18"/>
  <c r="CM23" i="7"/>
  <c r="CD12" i="9" s="1"/>
  <c r="AD24" i="7"/>
  <c r="AV35" i="8"/>
  <c r="AU23" i="19"/>
  <c r="AU71" i="19"/>
  <c r="AU17" i="7"/>
  <c r="AU33" i="7" s="1"/>
  <c r="AV39" i="8"/>
  <c r="I14" i="6"/>
  <c r="AD13" i="6"/>
  <c r="AD17" i="6" s="1"/>
  <c r="CM14" i="8"/>
  <c r="AD14" i="8" s="1"/>
  <c r="CM13" i="18"/>
  <c r="AD13" i="18" s="1"/>
  <c r="BZ21" i="8"/>
  <c r="BZ11" i="8" s="1"/>
  <c r="F66" i="18"/>
  <c r="F16" i="18" s="1"/>
  <c r="I66" i="18"/>
  <c r="AV35" i="19"/>
  <c r="AW32" i="19" s="1"/>
  <c r="F69" i="18"/>
  <c r="G69" i="18"/>
  <c r="H69" i="18"/>
  <c r="I69" i="18"/>
  <c r="AL19" i="9"/>
  <c r="AA18" i="22" s="1"/>
  <c r="E14" i="11"/>
  <c r="F14" i="11"/>
  <c r="G14" i="11"/>
  <c r="H14" i="11"/>
  <c r="I14" i="11"/>
  <c r="BZ73" i="20"/>
  <c r="BZ51" i="7" s="1"/>
  <c r="CA54" i="20"/>
  <c r="CA68" i="20" s="1"/>
  <c r="CA67" i="20" s="1"/>
  <c r="BZ72" i="20"/>
  <c r="BZ31" i="7" s="1"/>
  <c r="CL13" i="8"/>
  <c r="F54" i="20"/>
  <c r="F71" i="20" s="1"/>
  <c r="E72" i="20"/>
  <c r="E73" i="20"/>
  <c r="AD16" i="18"/>
  <c r="I40" i="18"/>
  <c r="AD93" i="18"/>
  <c r="F348" i="11"/>
  <c r="G344" i="11" s="1"/>
  <c r="G348" i="11" s="1"/>
  <c r="H344" i="11" s="1"/>
  <c r="H348" i="11" s="1"/>
  <c r="I344" i="11" s="1"/>
  <c r="I348" i="11" s="1"/>
  <c r="AV50" i="6"/>
  <c r="F15" i="6"/>
  <c r="F13" i="6" s="1"/>
  <c r="G15" i="6"/>
  <c r="G13" i="6" s="1"/>
  <c r="H15" i="6"/>
  <c r="H13" i="6" s="1"/>
  <c r="I15" i="6"/>
  <c r="CL18" i="18"/>
  <c r="CL20" i="7"/>
  <c r="CL18" i="7" s="1"/>
  <c r="CC13" i="9" s="1"/>
  <c r="CL27" i="18" l="1"/>
  <c r="CM18" i="6"/>
  <c r="AC47" i="19"/>
  <c r="AD44" i="19" s="1"/>
  <c r="CK44" i="6"/>
  <c r="CK46" i="6"/>
  <c r="CK47" i="6" s="1"/>
  <c r="CK46" i="19"/>
  <c r="CB8" i="9"/>
  <c r="CB9" i="9" s="1"/>
  <c r="CB10" i="9" s="1"/>
  <c r="CK44" i="19"/>
  <c r="CJ40" i="7"/>
  <c r="AC40" i="7" s="1"/>
  <c r="CL59" i="19"/>
  <c r="CL60" i="19" s="1"/>
  <c r="CL41" i="19" s="1"/>
  <c r="CL42" i="19" s="1"/>
  <c r="I16" i="18"/>
  <c r="CL18" i="6"/>
  <c r="AV20" i="19"/>
  <c r="AU37" i="7"/>
  <c r="AU54" i="7" s="1"/>
  <c r="AU55" i="7" s="1"/>
  <c r="CA71" i="20"/>
  <c r="CA24" i="8"/>
  <c r="Z67" i="20"/>
  <c r="CM19" i="18"/>
  <c r="CM28" i="18"/>
  <c r="CM13" i="8"/>
  <c r="AD13" i="8" s="1"/>
  <c r="E13" i="18"/>
  <c r="F13" i="18"/>
  <c r="G13" i="18"/>
  <c r="H13" i="18"/>
  <c r="I13" i="18"/>
  <c r="AV51" i="6"/>
  <c r="AV32" i="20"/>
  <c r="AV37" i="20"/>
  <c r="E14" i="8"/>
  <c r="F14" i="8"/>
  <c r="G14" i="8"/>
  <c r="H14" i="8"/>
  <c r="I14" i="8"/>
  <c r="I24" i="7"/>
  <c r="I23" i="7" s="1"/>
  <c r="J12" i="9" s="1"/>
  <c r="AD23" i="7"/>
  <c r="CM29" i="6"/>
  <c r="CM43" i="6"/>
  <c r="W62" i="22" s="1"/>
  <c r="N12" i="9"/>
  <c r="O12" i="9"/>
  <c r="P12" i="9"/>
  <c r="Q12" i="9"/>
  <c r="R12" i="9"/>
  <c r="G54" i="20"/>
  <c r="G71" i="20" s="1"/>
  <c r="F72" i="20"/>
  <c r="F73" i="20"/>
  <c r="AD28" i="6"/>
  <c r="AD18" i="6"/>
  <c r="H17" i="6"/>
  <c r="I37" i="5"/>
  <c r="I38" i="5" s="1"/>
  <c r="CL29" i="6"/>
  <c r="CL43" i="6"/>
  <c r="W61" i="22" s="1"/>
  <c r="I13" i="6"/>
  <c r="H37" i="5"/>
  <c r="H38" i="5" s="1"/>
  <c r="G17" i="6"/>
  <c r="F17" i="6"/>
  <c r="G37" i="5"/>
  <c r="G38" i="5" s="1"/>
  <c r="AL26" i="9"/>
  <c r="AL28" i="9" s="1"/>
  <c r="AL29" i="9" s="1"/>
  <c r="AL20" i="9"/>
  <c r="AV70" i="19"/>
  <c r="F93" i="18"/>
  <c r="G39" i="18" s="1"/>
  <c r="G93" i="18" s="1"/>
  <c r="H39" i="18" s="1"/>
  <c r="H93" i="18" s="1"/>
  <c r="I39" i="18" s="1"/>
  <c r="I93" i="18" s="1"/>
  <c r="H60" i="22" l="1"/>
  <c r="CL45" i="19"/>
  <c r="CL46" i="19" s="1"/>
  <c r="CL33" i="8" s="1"/>
  <c r="CK47" i="19"/>
  <c r="CK33" i="8"/>
  <c r="CM39" i="19"/>
  <c r="CL32" i="8"/>
  <c r="H67" i="20"/>
  <c r="Z71" i="20"/>
  <c r="AV73" i="19"/>
  <c r="AV29" i="19" s="1"/>
  <c r="AV72" i="19"/>
  <c r="AV28" i="19" s="1"/>
  <c r="G73" i="20"/>
  <c r="H54" i="20"/>
  <c r="G72" i="20"/>
  <c r="CA21" i="8"/>
  <c r="CA11" i="8" s="1"/>
  <c r="Z24" i="8"/>
  <c r="I17" i="6"/>
  <c r="J37" i="5"/>
  <c r="J38" i="5" s="1"/>
  <c r="CB54" i="20"/>
  <c r="CA72" i="20"/>
  <c r="CA31" i="7" s="1"/>
  <c r="Z31" i="7" s="1"/>
  <c r="H31" i="7" s="1"/>
  <c r="CA73" i="20"/>
  <c r="CA51" i="7" s="1"/>
  <c r="Z51" i="7" s="1"/>
  <c r="H51" i="7" s="1"/>
  <c r="F18" i="6"/>
  <c r="F28" i="6"/>
  <c r="G28" i="6"/>
  <c r="G18" i="6"/>
  <c r="AV38" i="20"/>
  <c r="AV39" i="20" s="1"/>
  <c r="CL44" i="6"/>
  <c r="CC8" i="9"/>
  <c r="CC9" i="9" s="1"/>
  <c r="CC10" i="9" s="1"/>
  <c r="CL46" i="6"/>
  <c r="AL21" i="9"/>
  <c r="H18" i="6"/>
  <c r="H28" i="6"/>
  <c r="CD8" i="9"/>
  <c r="CM44" i="6"/>
  <c r="CM46" i="6"/>
  <c r="CM18" i="18"/>
  <c r="AD19" i="18"/>
  <c r="AD18" i="18" s="1"/>
  <c r="I19" i="18"/>
  <c r="I18" i="18" s="1"/>
  <c r="CM20" i="7"/>
  <c r="F13" i="8"/>
  <c r="G13" i="8"/>
  <c r="H13" i="8"/>
  <c r="I13" i="8"/>
  <c r="CM27" i="18"/>
  <c r="I28" i="18"/>
  <c r="I27" i="18" s="1"/>
  <c r="AD28" i="18"/>
  <c r="AD27" i="18" s="1"/>
  <c r="CM45" i="7"/>
  <c r="AD29" i="6"/>
  <c r="AD43" i="6"/>
  <c r="AU56" i="7"/>
  <c r="CM59" i="19" l="1"/>
  <c r="CM60" i="19" s="1"/>
  <c r="CM41" i="19" s="1"/>
  <c r="CM42" i="19"/>
  <c r="CM45" i="19"/>
  <c r="CL44" i="19"/>
  <c r="CL47" i="19" s="1"/>
  <c r="CK40" i="7"/>
  <c r="CL47" i="6"/>
  <c r="H61" i="22"/>
  <c r="CM47" i="6"/>
  <c r="H62" i="22"/>
  <c r="H71" i="20"/>
  <c r="I54" i="20" s="1"/>
  <c r="AV34" i="8"/>
  <c r="AV30" i="19"/>
  <c r="AD20" i="7"/>
  <c r="CM18" i="7"/>
  <c r="CD13" i="9" s="1"/>
  <c r="G29" i="6"/>
  <c r="H54" i="5" s="1"/>
  <c r="G43" i="6"/>
  <c r="H12" i="5"/>
  <c r="F43" i="6"/>
  <c r="G12" i="5"/>
  <c r="F29" i="6"/>
  <c r="G54" i="5" s="1"/>
  <c r="H29" i="6"/>
  <c r="I54" i="5" s="1"/>
  <c r="H43" i="6"/>
  <c r="I12" i="5"/>
  <c r="AD44" i="6"/>
  <c r="AD46" i="6"/>
  <c r="AD47" i="6" s="1"/>
  <c r="AD45" i="7"/>
  <c r="CM44" i="7"/>
  <c r="CD15" i="9" s="1"/>
  <c r="AV24" i="20"/>
  <c r="AW36" i="20"/>
  <c r="CB70" i="20"/>
  <c r="CB69" i="20"/>
  <c r="CB68" i="20"/>
  <c r="AV33" i="20"/>
  <c r="Z72" i="20"/>
  <c r="AA54" i="20"/>
  <c r="Z73" i="20"/>
  <c r="N8" i="9"/>
  <c r="O8" i="9"/>
  <c r="P8" i="9"/>
  <c r="Q8" i="9"/>
  <c r="R8" i="9"/>
  <c r="CD9" i="9"/>
  <c r="CD10" i="9" s="1"/>
  <c r="I18" i="6"/>
  <c r="I28" i="6"/>
  <c r="CM44" i="19" l="1"/>
  <c r="CL40" i="7"/>
  <c r="CM46" i="19"/>
  <c r="AD45" i="19"/>
  <c r="CB67" i="20"/>
  <c r="CB71" i="20" s="1"/>
  <c r="CM32" i="8"/>
  <c r="AD32" i="8" s="1"/>
  <c r="AD41" i="19"/>
  <c r="H72" i="20"/>
  <c r="H73" i="20"/>
  <c r="AV31" i="8"/>
  <c r="AV40" i="8" s="1"/>
  <c r="AV41" i="8" s="1"/>
  <c r="AV78" i="19"/>
  <c r="I29" i="6"/>
  <c r="J54" i="5" s="1"/>
  <c r="J12" i="5"/>
  <c r="I43" i="6"/>
  <c r="F44" i="6"/>
  <c r="G8" i="9"/>
  <c r="G9" i="9" s="1"/>
  <c r="G10" i="9" s="1"/>
  <c r="F46" i="6"/>
  <c r="R10" i="9"/>
  <c r="N10" i="9"/>
  <c r="O10" i="9"/>
  <c r="P10" i="9"/>
  <c r="Q10" i="9"/>
  <c r="AV34" i="20"/>
  <c r="AW31" i="20" s="1"/>
  <c r="N15" i="9"/>
  <c r="O15" i="9"/>
  <c r="P15" i="9"/>
  <c r="Q15" i="9"/>
  <c r="R15" i="9"/>
  <c r="I45" i="7"/>
  <c r="I44" i="7" s="1"/>
  <c r="J15" i="9" s="1"/>
  <c r="AD44" i="7"/>
  <c r="H8" i="9"/>
  <c r="H9" i="9" s="1"/>
  <c r="H10" i="9" s="1"/>
  <c r="G44" i="6"/>
  <c r="G46" i="6"/>
  <c r="N13" i="9"/>
  <c r="O13" i="9"/>
  <c r="P13" i="9"/>
  <c r="Q13" i="9"/>
  <c r="R13" i="9"/>
  <c r="I20" i="7"/>
  <c r="I18" i="7" s="1"/>
  <c r="J13" i="9" s="1"/>
  <c r="AD18" i="7"/>
  <c r="AV53" i="6"/>
  <c r="T19" i="22" s="1"/>
  <c r="AV29" i="20"/>
  <c r="H46" i="6"/>
  <c r="H44" i="6"/>
  <c r="I8" i="9"/>
  <c r="I9" i="9" s="1"/>
  <c r="I10" i="9" s="1"/>
  <c r="AW27" i="19"/>
  <c r="AV41" i="7"/>
  <c r="CB24" i="8" l="1"/>
  <c r="I41" i="19"/>
  <c r="I42" i="19" s="1"/>
  <c r="AD42" i="19"/>
  <c r="F32" i="8"/>
  <c r="G32" i="8"/>
  <c r="H32" i="8"/>
  <c r="I32" i="8"/>
  <c r="I45" i="19"/>
  <c r="CM33" i="8"/>
  <c r="AD33" i="8" s="1"/>
  <c r="AD46" i="19"/>
  <c r="CM47" i="19"/>
  <c r="CM40" i="7" s="1"/>
  <c r="AD40" i="7" s="1"/>
  <c r="I40" i="7" s="1"/>
  <c r="CB73" i="20"/>
  <c r="CB51" i="7" s="1"/>
  <c r="CC54" i="20"/>
  <c r="CC68" i="20" s="1"/>
  <c r="CC67" i="20" s="1"/>
  <c r="CB72" i="20"/>
  <c r="CB31" i="7" s="1"/>
  <c r="H47" i="6"/>
  <c r="I52" i="5" s="1"/>
  <c r="I13" i="5"/>
  <c r="AW23" i="20"/>
  <c r="AV30" i="7"/>
  <c r="AV28" i="7" s="1"/>
  <c r="AM14" i="9" s="1"/>
  <c r="AV50" i="7"/>
  <c r="AV48" i="7" s="1"/>
  <c r="AM16" i="9" s="1"/>
  <c r="J8" i="9"/>
  <c r="J9" i="9" s="1"/>
  <c r="J10" i="9" s="1"/>
  <c r="I46" i="6"/>
  <c r="I44" i="6"/>
  <c r="AV54" i="6"/>
  <c r="AV56" i="6"/>
  <c r="I19" i="22" s="1"/>
  <c r="H13" i="5"/>
  <c r="G47" i="6"/>
  <c r="H52" i="5" s="1"/>
  <c r="AV71" i="19"/>
  <c r="AW39" i="8"/>
  <c r="AV17" i="7"/>
  <c r="AW33" i="19"/>
  <c r="F47" i="6"/>
  <c r="G52" i="5" s="1"/>
  <c r="G13" i="5"/>
  <c r="AV33" i="7" l="1"/>
  <c r="F46" i="19"/>
  <c r="F47" i="19" s="1"/>
  <c r="G44" i="19" s="1"/>
  <c r="G46" i="19"/>
  <c r="H46" i="19"/>
  <c r="I46" i="19"/>
  <c r="E33" i="8"/>
  <c r="F33" i="8"/>
  <c r="G33" i="8"/>
  <c r="H33" i="8"/>
  <c r="I33" i="8"/>
  <c r="AD47" i="19"/>
  <c r="AM11" i="9"/>
  <c r="AV57" i="6"/>
  <c r="AV21" i="19"/>
  <c r="AW34" i="19"/>
  <c r="AW35" i="19" s="1"/>
  <c r="AX32" i="19" s="1"/>
  <c r="AW49" i="6"/>
  <c r="U20" i="22" s="1"/>
  <c r="P33" i="19"/>
  <c r="CC71" i="20"/>
  <c r="CC24" i="8"/>
  <c r="D36" i="9"/>
  <c r="D38" i="9" s="1"/>
  <c r="I47" i="6"/>
  <c r="J52" i="5" s="1"/>
  <c r="J13" i="5"/>
  <c r="G47" i="19" l="1"/>
  <c r="H44" i="19" s="1"/>
  <c r="H47" i="19" s="1"/>
  <c r="I44" i="19" s="1"/>
  <c r="I47" i="19" s="1"/>
  <c r="AW50" i="6"/>
  <c r="P49" i="6"/>
  <c r="AW35" i="8"/>
  <c r="P34" i="19"/>
  <c r="P35" i="19" s="1"/>
  <c r="Q32" i="19" s="1"/>
  <c r="AV23" i="19"/>
  <c r="CC21" i="8"/>
  <c r="CC11" i="8" s="1"/>
  <c r="CC73" i="20"/>
  <c r="CC51" i="7" s="1"/>
  <c r="CC72" i="20"/>
  <c r="CC31" i="7" s="1"/>
  <c r="CD54" i="20"/>
  <c r="CD68" i="20" s="1"/>
  <c r="CD67" i="20" s="1"/>
  <c r="AM19" i="9"/>
  <c r="AA19" i="22" s="1"/>
  <c r="P50" i="6" l="1"/>
  <c r="P51" i="6" s="1"/>
  <c r="AW51" i="6"/>
  <c r="AW37" i="20"/>
  <c r="AW32" i="20"/>
  <c r="P32" i="20" s="1"/>
  <c r="AW20" i="19"/>
  <c r="AV37" i="7"/>
  <c r="AV54" i="7" s="1"/>
  <c r="AM26" i="9"/>
  <c r="AM28" i="9" s="1"/>
  <c r="AM29" i="9" s="1"/>
  <c r="AM20" i="9"/>
  <c r="AW70" i="19"/>
  <c r="P35" i="8"/>
  <c r="CD71" i="20"/>
  <c r="CD24" i="8"/>
  <c r="AA67" i="20"/>
  <c r="P37" i="20" l="1"/>
  <c r="AW38" i="20"/>
  <c r="AW39" i="20" s="1"/>
  <c r="AV55" i="7"/>
  <c r="AV56" i="7"/>
  <c r="AW73" i="19"/>
  <c r="AW29" i="19" s="1"/>
  <c r="P29" i="19" s="1"/>
  <c r="AW72" i="19"/>
  <c r="AW28" i="19" s="1"/>
  <c r="AA71" i="20"/>
  <c r="CD21" i="8"/>
  <c r="CD11" i="8" s="1"/>
  <c r="AA24" i="8"/>
  <c r="CD72" i="20"/>
  <c r="CD31" i="7" s="1"/>
  <c r="AA31" i="7" s="1"/>
  <c r="CE54" i="20"/>
  <c r="CD73" i="20"/>
  <c r="CD51" i="7" s="1"/>
  <c r="AA51" i="7" s="1"/>
  <c r="AM21" i="9"/>
  <c r="AW24" i="20" l="1"/>
  <c r="AX36" i="20"/>
  <c r="CE69" i="20"/>
  <c r="CE68" i="20"/>
  <c r="AW34" i="8"/>
  <c r="P28" i="19"/>
  <c r="AW30" i="19"/>
  <c r="AB54" i="20"/>
  <c r="AA72" i="20"/>
  <c r="AA73" i="20"/>
  <c r="AW33" i="20"/>
  <c r="P38" i="20"/>
  <c r="P39" i="20" s="1"/>
  <c r="Q36" i="20" s="1"/>
  <c r="CE67" i="20" l="1"/>
  <c r="CE71" i="20" s="1"/>
  <c r="AX27" i="19"/>
  <c r="AW41" i="7"/>
  <c r="P41" i="7" s="1"/>
  <c r="P30" i="19"/>
  <c r="Q27" i="19" s="1"/>
  <c r="AW31" i="8"/>
  <c r="AW40" i="8" s="1"/>
  <c r="AW41" i="8" s="1"/>
  <c r="P34" i="8"/>
  <c r="AW78" i="19"/>
  <c r="AW34" i="20"/>
  <c r="AX31" i="20" s="1"/>
  <c r="P33" i="20"/>
  <c r="AW53" i="6"/>
  <c r="T20" i="22" s="1"/>
  <c r="AX27" i="20"/>
  <c r="AX25" i="20" s="1"/>
  <c r="P24" i="20"/>
  <c r="AW29" i="20"/>
  <c r="CE24" i="8" l="1"/>
  <c r="P31" i="8"/>
  <c r="P40" i="8" s="1"/>
  <c r="P41" i="8" s="1"/>
  <c r="Q39" i="8" s="1"/>
  <c r="AW56" i="6"/>
  <c r="I20" i="22" s="1"/>
  <c r="AW54" i="6"/>
  <c r="P53" i="6"/>
  <c r="AX33" i="19"/>
  <c r="AX23" i="20"/>
  <c r="AW50" i="7"/>
  <c r="AW30" i="7"/>
  <c r="CE73" i="20"/>
  <c r="CE51" i="7" s="1"/>
  <c r="CF54" i="20"/>
  <c r="CF68" i="20" s="1"/>
  <c r="CF67" i="20" s="1"/>
  <c r="CE72" i="20"/>
  <c r="CE31" i="7" s="1"/>
  <c r="P29" i="20"/>
  <c r="Q23" i="20" s="1"/>
  <c r="AX23" i="8"/>
  <c r="Q25" i="20"/>
  <c r="AW71" i="19"/>
  <c r="AX39" i="8"/>
  <c r="AW17" i="7"/>
  <c r="P34" i="20"/>
  <c r="Q31" i="20" s="1"/>
  <c r="Q23" i="8" l="1"/>
  <c r="AX21" i="8"/>
  <c r="P54" i="6"/>
  <c r="P56" i="6"/>
  <c r="P57" i="6" s="1"/>
  <c r="P17" i="7"/>
  <c r="CF71" i="20"/>
  <c r="CF24" i="8"/>
  <c r="AW57" i="6"/>
  <c r="AW21" i="19"/>
  <c r="AW28" i="7"/>
  <c r="AN14" i="9" s="1"/>
  <c r="P30" i="7"/>
  <c r="P28" i="7" s="1"/>
  <c r="AW48" i="7"/>
  <c r="AN16" i="9" s="1"/>
  <c r="P50" i="7"/>
  <c r="P48" i="7" s="1"/>
  <c r="AX34" i="19"/>
  <c r="AX35" i="19" s="1"/>
  <c r="AY32" i="19" s="1"/>
  <c r="AX49" i="6"/>
  <c r="U21" i="22" s="1"/>
  <c r="AW33" i="7" l="1"/>
  <c r="P33" i="7"/>
  <c r="CG54" i="20"/>
  <c r="CG68" i="20" s="1"/>
  <c r="CG67" i="20" s="1"/>
  <c r="CF72" i="20"/>
  <c r="CF31" i="7" s="1"/>
  <c r="CF73" i="20"/>
  <c r="CF51" i="7" s="1"/>
  <c r="AX50" i="6"/>
  <c r="P21" i="19"/>
  <c r="AW23" i="19"/>
  <c r="Q21" i="8"/>
  <c r="AX11" i="8"/>
  <c r="CF21" i="8"/>
  <c r="CF11" i="8" s="1"/>
  <c r="AN11" i="9"/>
  <c r="AN19" i="9" s="1"/>
  <c r="AA20" i="22" s="1"/>
  <c r="AX35" i="8"/>
  <c r="AX20" i="19" l="1"/>
  <c r="AW37" i="7"/>
  <c r="AX51" i="6"/>
  <c r="AX32" i="20"/>
  <c r="AX37" i="20"/>
  <c r="AN26" i="9"/>
  <c r="AN28" i="9" s="1"/>
  <c r="AN29" i="9" s="1"/>
  <c r="AN20" i="9"/>
  <c r="CG71" i="20"/>
  <c r="CG24" i="8"/>
  <c r="AB67" i="20"/>
  <c r="AX70" i="19"/>
  <c r="Q11" i="8"/>
  <c r="P23" i="19"/>
  <c r="Q20" i="19" s="1"/>
  <c r="CG72" i="20" l="1"/>
  <c r="CG31" i="7" s="1"/>
  <c r="AB31" i="7" s="1"/>
  <c r="CG73" i="20"/>
  <c r="CG51" i="7" s="1"/>
  <c r="AB51" i="7" s="1"/>
  <c r="CH54" i="20"/>
  <c r="AN21" i="9"/>
  <c r="AX38" i="20"/>
  <c r="AX73" i="19"/>
  <c r="AX29" i="19" s="1"/>
  <c r="AX72" i="19"/>
  <c r="AX28" i="19" s="1"/>
  <c r="AW54" i="7"/>
  <c r="P37" i="7"/>
  <c r="P54" i="7" s="1"/>
  <c r="AB71" i="20"/>
  <c r="CG21" i="8"/>
  <c r="CG11" i="8" s="1"/>
  <c r="AB24" i="8"/>
  <c r="AX33" i="20" l="1"/>
  <c r="AX39" i="20"/>
  <c r="AW55" i="7"/>
  <c r="AW56" i="7"/>
  <c r="AX34" i="8"/>
  <c r="AX30" i="19"/>
  <c r="CH69" i="20"/>
  <c r="CH68" i="20"/>
  <c r="AC54" i="20"/>
  <c r="AB72" i="20"/>
  <c r="AB73" i="20"/>
  <c r="P55" i="7"/>
  <c r="P56" i="7"/>
  <c r="CH67" i="20" l="1"/>
  <c r="CH71" i="20" s="1"/>
  <c r="AY27" i="19"/>
  <c r="AX41" i="7"/>
  <c r="AX78" i="19"/>
  <c r="AX22" i="19" s="1"/>
  <c r="AY36" i="20"/>
  <c r="AX24" i="20"/>
  <c r="AX34" i="20"/>
  <c r="AY31" i="20" s="1"/>
  <c r="CH24" i="8" l="1"/>
  <c r="CI54" i="20"/>
  <c r="CI68" i="20" s="1"/>
  <c r="CI67" i="20" s="1"/>
  <c r="CH72" i="20"/>
  <c r="CH31" i="7" s="1"/>
  <c r="CH73" i="20"/>
  <c r="CH51" i="7" s="1"/>
  <c r="AX53" i="6"/>
  <c r="T21" i="22" s="1"/>
  <c r="AX29" i="20"/>
  <c r="Q22" i="19"/>
  <c r="AX36" i="8"/>
  <c r="AY33" i="19"/>
  <c r="Q36" i="8" l="1"/>
  <c r="AX31" i="8"/>
  <c r="AX40" i="8" s="1"/>
  <c r="AX41" i="8" s="1"/>
  <c r="AY23" i="20"/>
  <c r="AX30" i="7"/>
  <c r="AX28" i="7" s="1"/>
  <c r="AO14" i="9" s="1"/>
  <c r="AX50" i="7"/>
  <c r="AX48" i="7" s="1"/>
  <c r="AO16" i="9" s="1"/>
  <c r="AX54" i="6"/>
  <c r="AX56" i="6"/>
  <c r="I21" i="22" s="1"/>
  <c r="AY34" i="19"/>
  <c r="AY35" i="19" s="1"/>
  <c r="AZ32" i="19" s="1"/>
  <c r="AY49" i="6"/>
  <c r="U22" i="22" s="1"/>
  <c r="CI71" i="20"/>
  <c r="CI24" i="8"/>
  <c r="AX57" i="6" l="1"/>
  <c r="AX21" i="19"/>
  <c r="CI21" i="8"/>
  <c r="CI11" i="8" s="1"/>
  <c r="AO11" i="9"/>
  <c r="AO19" i="9" s="1"/>
  <c r="AA21" i="22" s="1"/>
  <c r="CJ54" i="20"/>
  <c r="CJ68" i="20" s="1"/>
  <c r="CJ67" i="20" s="1"/>
  <c r="CI72" i="20"/>
  <c r="CI31" i="7" s="1"/>
  <c r="CI73" i="20"/>
  <c r="CI51" i="7" s="1"/>
  <c r="AX71" i="19"/>
  <c r="AY39" i="8"/>
  <c r="AX17" i="7"/>
  <c r="AX33" i="7" s="1"/>
  <c r="AY50" i="6"/>
  <c r="AY35" i="8"/>
  <c r="CJ71" i="20" l="1"/>
  <c r="CJ24" i="8"/>
  <c r="AC67" i="20"/>
  <c r="AY51" i="6"/>
  <c r="AY32" i="20"/>
  <c r="AY37" i="20"/>
  <c r="AO26" i="9"/>
  <c r="AO28" i="9" s="1"/>
  <c r="AO29" i="9" s="1"/>
  <c r="AO20" i="9"/>
  <c r="AY70" i="19"/>
  <c r="AX23" i="19"/>
  <c r="AO21" i="9" l="1"/>
  <c r="AY38" i="20"/>
  <c r="AC71" i="20"/>
  <c r="AY20" i="19"/>
  <c r="AX37" i="7"/>
  <c r="AX54" i="7" s="1"/>
  <c r="CJ21" i="8"/>
  <c r="CJ11" i="8" s="1"/>
  <c r="AC24" i="8"/>
  <c r="CK54" i="20"/>
  <c r="CJ72" i="20"/>
  <c r="CJ31" i="7" s="1"/>
  <c r="AC31" i="7" s="1"/>
  <c r="CJ73" i="20"/>
  <c r="CJ51" i="7" s="1"/>
  <c r="AC51" i="7" s="1"/>
  <c r="AY73" i="19"/>
  <c r="AY29" i="19" s="1"/>
  <c r="AY72" i="19"/>
  <c r="AY28" i="19" s="1"/>
  <c r="AC73" i="20" l="1"/>
  <c r="AC72" i="20"/>
  <c r="AD54" i="20"/>
  <c r="AY34" i="8"/>
  <c r="AY30" i="19"/>
  <c r="AY33" i="20"/>
  <c r="CK68" i="20"/>
  <c r="CK69" i="20"/>
  <c r="AY39" i="20"/>
  <c r="AX55" i="7"/>
  <c r="AX56" i="7"/>
  <c r="CK67" i="20" l="1"/>
  <c r="CK24" i="8" s="1"/>
  <c r="AY34" i="20"/>
  <c r="AZ31" i="20" s="1"/>
  <c r="AZ27" i="19"/>
  <c r="AY41" i="7"/>
  <c r="AY31" i="8"/>
  <c r="AY40" i="8" s="1"/>
  <c r="AY41" i="8" s="1"/>
  <c r="AY78" i="19"/>
  <c r="AY24" i="20"/>
  <c r="AZ36" i="20"/>
  <c r="CK71" i="20" l="1"/>
  <c r="CK73" i="20" s="1"/>
  <c r="CK51" i="7" s="1"/>
  <c r="AY71" i="19"/>
  <c r="AZ39" i="8"/>
  <c r="AY17" i="7"/>
  <c r="AZ33" i="19"/>
  <c r="AY53" i="6"/>
  <c r="T22" i="22" s="1"/>
  <c r="AY29" i="20"/>
  <c r="CK72" i="20" l="1"/>
  <c r="CK31" i="7" s="1"/>
  <c r="CL54" i="20"/>
  <c r="CL68" i="20" s="1"/>
  <c r="CL67" i="20" s="1"/>
  <c r="CL71" i="20" s="1"/>
  <c r="AZ34" i="19"/>
  <c r="AZ35" i="19" s="1"/>
  <c r="BA32" i="19" s="1"/>
  <c r="AZ49" i="6"/>
  <c r="U23" i="22" s="1"/>
  <c r="Q33" i="19"/>
  <c r="AZ23" i="20"/>
  <c r="AY50" i="7"/>
  <c r="AY48" i="7" s="1"/>
  <c r="AP16" i="9" s="1"/>
  <c r="AY30" i="7"/>
  <c r="AY28" i="7" s="1"/>
  <c r="AP14" i="9" s="1"/>
  <c r="AY54" i="6"/>
  <c r="AY56" i="6"/>
  <c r="I22" i="22" s="1"/>
  <c r="CL24" i="8" l="1"/>
  <c r="CL21" i="8" s="1"/>
  <c r="CL11" i="8" s="1"/>
  <c r="AY33" i="7"/>
  <c r="AZ50" i="6"/>
  <c r="Q49" i="6"/>
  <c r="AZ35" i="8"/>
  <c r="Q34" i="19"/>
  <c r="AY57" i="6"/>
  <c r="AY21" i="19"/>
  <c r="CL73" i="20"/>
  <c r="CL51" i="7" s="1"/>
  <c r="CM54" i="20"/>
  <c r="CM68" i="20" s="1"/>
  <c r="CM67" i="20" s="1"/>
  <c r="CL72" i="20"/>
  <c r="CL31" i="7" s="1"/>
  <c r="AP11" i="9"/>
  <c r="AP19" i="9" s="1"/>
  <c r="AA22" i="22" s="1"/>
  <c r="AP26" i="9" l="1"/>
  <c r="AP28" i="9" s="1"/>
  <c r="AP29" i="9" s="1"/>
  <c r="AP20" i="9"/>
  <c r="AZ70" i="19"/>
  <c r="Q35" i="8"/>
  <c r="Q50" i="6"/>
  <c r="Q51" i="6" s="1"/>
  <c r="CM71" i="20"/>
  <c r="CM24" i="8"/>
  <c r="AD67" i="20"/>
  <c r="AZ51" i="6"/>
  <c r="AZ32" i="20"/>
  <c r="Q32" i="20" s="1"/>
  <c r="AZ37" i="20"/>
  <c r="Q35" i="19"/>
  <c r="R32" i="19" s="1"/>
  <c r="AY23" i="19"/>
  <c r="AZ72" i="19" l="1"/>
  <c r="AZ28" i="19" s="1"/>
  <c r="AZ73" i="19"/>
  <c r="AZ29" i="19" s="1"/>
  <c r="Q29" i="19" s="1"/>
  <c r="Q37" i="20"/>
  <c r="AZ38" i="20"/>
  <c r="AZ39" i="20" s="1"/>
  <c r="AP21" i="9"/>
  <c r="I67" i="20"/>
  <c r="I71" i="20" s="1"/>
  <c r="AD71" i="20"/>
  <c r="AY37" i="7"/>
  <c r="AY54" i="7" s="1"/>
  <c r="AZ20" i="19"/>
  <c r="CM21" i="8"/>
  <c r="CM11" i="8" s="1"/>
  <c r="AD24" i="8"/>
  <c r="CM73" i="20"/>
  <c r="CM51" i="7" s="1"/>
  <c r="AD51" i="7" s="1"/>
  <c r="I51" i="7" s="1"/>
  <c r="CM72" i="20"/>
  <c r="CM31" i="7" s="1"/>
  <c r="AD31" i="7" s="1"/>
  <c r="I31" i="7" s="1"/>
  <c r="E24" i="8" l="1"/>
  <c r="F24" i="8"/>
  <c r="G24" i="8"/>
  <c r="H24" i="8"/>
  <c r="I24" i="8"/>
  <c r="AZ24" i="20"/>
  <c r="BA36" i="20"/>
  <c r="AZ33" i="20"/>
  <c r="Q38" i="20"/>
  <c r="AY55" i="7"/>
  <c r="AY56" i="7"/>
  <c r="AD73" i="20"/>
  <c r="AD72" i="20"/>
  <c r="AZ34" i="8"/>
  <c r="Q28" i="19"/>
  <c r="AZ30" i="19"/>
  <c r="I73" i="20"/>
  <c r="I72" i="20"/>
  <c r="AZ31" i="8" l="1"/>
  <c r="AZ40" i="8" s="1"/>
  <c r="AZ41" i="8" s="1"/>
  <c r="Q34" i="8"/>
  <c r="AZ78" i="19"/>
  <c r="AZ34" i="20"/>
  <c r="BA31" i="20" s="1"/>
  <c r="Q33" i="20"/>
  <c r="AZ53" i="6"/>
  <c r="T23" i="22" s="1"/>
  <c r="BA27" i="20"/>
  <c r="BA25" i="20" s="1"/>
  <c r="Q24" i="20"/>
  <c r="AZ29" i="20"/>
  <c r="Q39" i="20"/>
  <c r="R36" i="20" s="1"/>
  <c r="BA27" i="19"/>
  <c r="AZ41" i="7"/>
  <c r="Q41" i="7" s="1"/>
  <c r="Q30" i="19"/>
  <c r="R27" i="19" s="1"/>
  <c r="BA23" i="8" l="1"/>
  <c r="R25" i="20"/>
  <c r="Q29" i="20"/>
  <c r="R23" i="20" s="1"/>
  <c r="AZ54" i="6"/>
  <c r="AZ56" i="6"/>
  <c r="I23" i="22" s="1"/>
  <c r="Q53" i="6"/>
  <c r="Q34" i="20"/>
  <c r="R31" i="20" s="1"/>
  <c r="BA33" i="19"/>
  <c r="Q31" i="8"/>
  <c r="Q40" i="8" s="1"/>
  <c r="Q41" i="8" s="1"/>
  <c r="R39" i="8" s="1"/>
  <c r="AZ71" i="19"/>
  <c r="BA39" i="8"/>
  <c r="AZ17" i="7"/>
  <c r="AZ50" i="7"/>
  <c r="BA23" i="20"/>
  <c r="AZ30" i="7"/>
  <c r="Q54" i="6" l="1"/>
  <c r="Q56" i="6"/>
  <c r="Q57" i="6" s="1"/>
  <c r="AZ57" i="6"/>
  <c r="AZ21" i="19"/>
  <c r="AZ28" i="7"/>
  <c r="AQ14" i="9" s="1"/>
  <c r="Q30" i="7"/>
  <c r="Q28" i="7" s="1"/>
  <c r="BA34" i="19"/>
  <c r="BA35" i="19" s="1"/>
  <c r="BB32" i="19" s="1"/>
  <c r="BA49" i="6"/>
  <c r="U24" i="22" s="1"/>
  <c r="AZ48" i="7"/>
  <c r="AQ16" i="9" s="1"/>
  <c r="Q50" i="7"/>
  <c r="Q48" i="7" s="1"/>
  <c r="BA21" i="8"/>
  <c r="R23" i="8"/>
  <c r="Q17" i="7"/>
  <c r="AQ11" i="9" l="1"/>
  <c r="AQ19" i="9" s="1"/>
  <c r="AA23" i="22" s="1"/>
  <c r="Q21" i="19"/>
  <c r="AZ23" i="19"/>
  <c r="BA50" i="6"/>
  <c r="AZ33" i="7"/>
  <c r="BA35" i="8"/>
  <c r="Q33" i="7"/>
  <c r="R21" i="8"/>
  <c r="BA11" i="8"/>
  <c r="AQ20" i="9" l="1"/>
  <c r="AQ21" i="9" s="1"/>
  <c r="AQ26" i="9"/>
  <c r="AQ28" i="9" s="1"/>
  <c r="AQ29" i="9" s="1"/>
  <c r="BA32" i="20"/>
  <c r="BA51" i="6"/>
  <c r="BA37" i="20"/>
  <c r="BA70" i="19"/>
  <c r="R11" i="8"/>
  <c r="F21" i="8"/>
  <c r="F11" i="8" s="1"/>
  <c r="G25" i="5" s="1"/>
  <c r="BA20" i="19"/>
  <c r="AZ37" i="7"/>
  <c r="Q23" i="19"/>
  <c r="R20" i="19" s="1"/>
  <c r="BA72" i="19" l="1"/>
  <c r="BA28" i="19" s="1"/>
  <c r="BA73" i="19"/>
  <c r="BA29" i="19" s="1"/>
  <c r="BA38" i="20"/>
  <c r="Q37" i="7"/>
  <c r="Q54" i="7" s="1"/>
  <c r="AZ54" i="7"/>
  <c r="Q55" i="7" l="1"/>
  <c r="Q56" i="7"/>
  <c r="BA33" i="20"/>
  <c r="BA39" i="20"/>
  <c r="BA34" i="8"/>
  <c r="BA30" i="19"/>
  <c r="AZ55" i="7"/>
  <c r="AZ56" i="7"/>
  <c r="BB27" i="19" l="1"/>
  <c r="BA41" i="7"/>
  <c r="BA78" i="19"/>
  <c r="BA22" i="19" s="1"/>
  <c r="BA24" i="20"/>
  <c r="BB36" i="20"/>
  <c r="BA34" i="20"/>
  <c r="BB31" i="20" s="1"/>
  <c r="BA53" i="6" l="1"/>
  <c r="T24" i="22" s="1"/>
  <c r="BA29" i="20"/>
  <c r="R22" i="19"/>
  <c r="BA36" i="8"/>
  <c r="BB33" i="19"/>
  <c r="BB34" i="19" l="1"/>
  <c r="BB35" i="19" s="1"/>
  <c r="BC32" i="19" s="1"/>
  <c r="BB49" i="6"/>
  <c r="U25" i="22" s="1"/>
  <c r="BA31" i="8"/>
  <c r="BA40" i="8" s="1"/>
  <c r="BA41" i="8" s="1"/>
  <c r="R36" i="8"/>
  <c r="BB23" i="20"/>
  <c r="BA30" i="7"/>
  <c r="BA28" i="7" s="1"/>
  <c r="AR14" i="9" s="1"/>
  <c r="BA50" i="7"/>
  <c r="BA48" i="7" s="1"/>
  <c r="AR16" i="9" s="1"/>
  <c r="BA56" i="6"/>
  <c r="I24" i="22" s="1"/>
  <c r="BA54" i="6"/>
  <c r="AR11" i="9" l="1"/>
  <c r="AR19" i="9" s="1"/>
  <c r="AA24" i="22" s="1"/>
  <c r="BA71" i="19"/>
  <c r="BA17" i="7"/>
  <c r="BA33" i="7" s="1"/>
  <c r="BB39" i="8"/>
  <c r="BB50" i="6"/>
  <c r="BB35" i="8"/>
  <c r="BA57" i="6"/>
  <c r="BA21" i="19"/>
  <c r="BB51" i="6" l="1"/>
  <c r="BB37" i="20"/>
  <c r="BB32" i="20"/>
  <c r="BA23" i="19"/>
  <c r="AR26" i="9"/>
  <c r="AR28" i="9" s="1"/>
  <c r="AR29" i="9" s="1"/>
  <c r="AR20" i="9"/>
  <c r="BB70" i="19"/>
  <c r="BB73" i="19" l="1"/>
  <c r="BB29" i="19" s="1"/>
  <c r="BB72" i="19"/>
  <c r="BB28" i="19" s="1"/>
  <c r="AR21" i="9"/>
  <c r="BB20" i="19"/>
  <c r="BA37" i="7"/>
  <c r="BA54" i="7" s="1"/>
  <c r="BB38" i="20"/>
  <c r="BB33" i="20" l="1"/>
  <c r="BB39" i="20"/>
  <c r="BA55" i="7"/>
  <c r="BA56" i="7"/>
  <c r="BB34" i="8"/>
  <c r="BB30" i="19"/>
  <c r="BC27" i="19" l="1"/>
  <c r="BB41" i="7"/>
  <c r="BB31" i="8"/>
  <c r="BB40" i="8" s="1"/>
  <c r="BB41" i="8" s="1"/>
  <c r="BB78" i="19"/>
  <c r="BB24" i="20"/>
  <c r="BC36" i="20"/>
  <c r="BB34" i="20"/>
  <c r="BC31" i="20" s="1"/>
  <c r="BB53" i="6" l="1"/>
  <c r="T25" i="22" s="1"/>
  <c r="BB29" i="20"/>
  <c r="BB71" i="19"/>
  <c r="BC39" i="8"/>
  <c r="BB17" i="7"/>
  <c r="BC33" i="19"/>
  <c r="BC23" i="20" l="1"/>
  <c r="BB30" i="7"/>
  <c r="BB28" i="7" s="1"/>
  <c r="AS14" i="9" s="1"/>
  <c r="BB50" i="7"/>
  <c r="BB48" i="7" s="1"/>
  <c r="AS16" i="9" s="1"/>
  <c r="BB56" i="6"/>
  <c r="I25" i="22" s="1"/>
  <c r="BB54" i="6"/>
  <c r="BC34" i="19"/>
  <c r="BC35" i="19" s="1"/>
  <c r="BD32" i="19" s="1"/>
  <c r="BC49" i="6"/>
  <c r="U26" i="22" s="1"/>
  <c r="R33" i="19"/>
  <c r="F33" i="19" l="1"/>
  <c r="BB33" i="7"/>
  <c r="BC50" i="6"/>
  <c r="R49" i="6"/>
  <c r="BB57" i="6"/>
  <c r="BB21" i="19"/>
  <c r="AS11" i="9"/>
  <c r="AS19" i="9" s="1"/>
  <c r="AA25" i="22" s="1"/>
  <c r="BC35" i="8"/>
  <c r="R34" i="19"/>
  <c r="R35" i="19" s="1"/>
  <c r="S32" i="19" s="1"/>
  <c r="R35" i="8" l="1"/>
  <c r="F35" i="8" s="1"/>
  <c r="BC70" i="19"/>
  <c r="AS26" i="9"/>
  <c r="AS28" i="9" s="1"/>
  <c r="AS29" i="9" s="1"/>
  <c r="AS20" i="9"/>
  <c r="BB23" i="19"/>
  <c r="R50" i="6"/>
  <c r="R51" i="6" s="1"/>
  <c r="F49" i="6"/>
  <c r="BC51" i="6"/>
  <c r="BC37" i="20"/>
  <c r="BC32" i="20"/>
  <c r="F50" i="6" l="1"/>
  <c r="F51" i="6" s="1"/>
  <c r="G55" i="5" s="1"/>
  <c r="G48" i="5"/>
  <c r="BC20" i="19"/>
  <c r="BB37" i="7"/>
  <c r="BB54" i="7" s="1"/>
  <c r="AS21" i="9"/>
  <c r="BC72" i="19"/>
  <c r="BC28" i="19" s="1"/>
  <c r="BC73" i="19"/>
  <c r="BC29" i="19" s="1"/>
  <c r="R29" i="19" s="1"/>
  <c r="R32" i="20"/>
  <c r="R37" i="20"/>
  <c r="BC38" i="20"/>
  <c r="BC39" i="20" s="1"/>
  <c r="F32" i="20" l="1"/>
  <c r="BC34" i="8"/>
  <c r="R28" i="19"/>
  <c r="BC30" i="19"/>
  <c r="BB55" i="7"/>
  <c r="BB56" i="7"/>
  <c r="BC24" i="20"/>
  <c r="BD36" i="20"/>
  <c r="BC33" i="20"/>
  <c r="R38" i="20"/>
  <c r="R39" i="20" s="1"/>
  <c r="S36" i="20" s="1"/>
  <c r="F37" i="20"/>
  <c r="BC53" i="6" l="1"/>
  <c r="T26" i="22" s="1"/>
  <c r="BD27" i="20"/>
  <c r="BD25" i="20" s="1"/>
  <c r="R24" i="20"/>
  <c r="BC29" i="20"/>
  <c r="BD27" i="19"/>
  <c r="BC41" i="7"/>
  <c r="R41" i="7" s="1"/>
  <c r="F41" i="7" s="1"/>
  <c r="G20" i="5" s="1"/>
  <c r="F28" i="19"/>
  <c r="R30" i="19"/>
  <c r="S27" i="19" s="1"/>
  <c r="BC31" i="8"/>
  <c r="BC40" i="8" s="1"/>
  <c r="BC41" i="8" s="1"/>
  <c r="R34" i="8"/>
  <c r="BC78" i="19"/>
  <c r="R33" i="20"/>
  <c r="BC34" i="20"/>
  <c r="BD31" i="20" s="1"/>
  <c r="BD33" i="19" l="1"/>
  <c r="F33" i="20"/>
  <c r="F34" i="20" s="1"/>
  <c r="G31" i="20" s="1"/>
  <c r="R34" i="20"/>
  <c r="S31" i="20" s="1"/>
  <c r="BC30" i="7"/>
  <c r="BC50" i="7"/>
  <c r="BD23" i="20"/>
  <c r="F24" i="20"/>
  <c r="R29" i="20"/>
  <c r="S23" i="20" s="1"/>
  <c r="R31" i="8"/>
  <c r="R40" i="8" s="1"/>
  <c r="R41" i="8" s="1"/>
  <c r="S39" i="8" s="1"/>
  <c r="F34" i="8"/>
  <c r="S25" i="20"/>
  <c r="BD23" i="8"/>
  <c r="BC71" i="19"/>
  <c r="BD39" i="8"/>
  <c r="BC17" i="7"/>
  <c r="BC56" i="6"/>
  <c r="I26" i="22" s="1"/>
  <c r="BC54" i="6"/>
  <c r="R53" i="6"/>
  <c r="R56" i="6" l="1"/>
  <c r="R57" i="6" s="1"/>
  <c r="R54" i="6"/>
  <c r="F53" i="6"/>
  <c r="BD34" i="19"/>
  <c r="BD49" i="6"/>
  <c r="U27" i="22" s="1"/>
  <c r="R50" i="7"/>
  <c r="BC48" i="7"/>
  <c r="AT16" i="9" s="1"/>
  <c r="BC28" i="7"/>
  <c r="AT14" i="9" s="1"/>
  <c r="R30" i="7"/>
  <c r="BC57" i="6"/>
  <c r="BC21" i="19"/>
  <c r="R17" i="7"/>
  <c r="F17" i="7" s="1"/>
  <c r="BD21" i="8"/>
  <c r="S23" i="8"/>
  <c r="AT11" i="9" l="1"/>
  <c r="AT19" i="9" s="1"/>
  <c r="AA26" i="22" s="1"/>
  <c r="R21" i="19"/>
  <c r="BC23" i="19"/>
  <c r="BD50" i="6"/>
  <c r="BD35" i="19"/>
  <c r="BE32" i="19" s="1"/>
  <c r="BD35" i="8"/>
  <c r="F54" i="6"/>
  <c r="F56" i="6"/>
  <c r="S21" i="8"/>
  <c r="BD11" i="8"/>
  <c r="R48" i="7"/>
  <c r="F50" i="7"/>
  <c r="F48" i="7" s="1"/>
  <c r="G16" i="9" s="1"/>
  <c r="BC33" i="7"/>
  <c r="R28" i="7"/>
  <c r="R33" i="7" s="1"/>
  <c r="F30" i="7"/>
  <c r="F28" i="7" s="1"/>
  <c r="G14" i="9" s="1"/>
  <c r="AT26" i="9" l="1"/>
  <c r="AT28" i="9" s="1"/>
  <c r="AT29" i="9" s="1"/>
  <c r="AT20" i="9"/>
  <c r="G11" i="9"/>
  <c r="G19" i="9" s="1"/>
  <c r="G20" i="9" s="1"/>
  <c r="BD37" i="20"/>
  <c r="BD51" i="6"/>
  <c r="BD32" i="20"/>
  <c r="BD70" i="19"/>
  <c r="BD20" i="19"/>
  <c r="BC37" i="7"/>
  <c r="S11" i="8"/>
  <c r="F21" i="19"/>
  <c r="R23" i="19"/>
  <c r="S20" i="19" s="1"/>
  <c r="F33" i="7"/>
  <c r="AT21" i="9"/>
  <c r="F57" i="6"/>
  <c r="G53" i="5" s="1"/>
  <c r="G14" i="5"/>
  <c r="R37" i="7" l="1"/>
  <c r="BC54" i="7"/>
  <c r="BD72" i="19"/>
  <c r="BD28" i="19" s="1"/>
  <c r="BD73" i="19"/>
  <c r="BD29" i="19" s="1"/>
  <c r="G18" i="5"/>
  <c r="G56" i="5" s="1"/>
  <c r="BD38" i="20"/>
  <c r="BD34" i="8" l="1"/>
  <c r="BD30" i="19"/>
  <c r="BD33" i="20"/>
  <c r="BD39" i="20"/>
  <c r="BC55" i="7"/>
  <c r="BC56" i="7"/>
  <c r="R54" i="7"/>
  <c r="F37" i="7"/>
  <c r="G40" i="5"/>
  <c r="G46" i="5"/>
  <c r="BD24" i="20" l="1"/>
  <c r="BE36" i="20"/>
  <c r="BD34" i="20"/>
  <c r="BE31" i="20" s="1"/>
  <c r="BE27" i="19"/>
  <c r="BD41" i="7"/>
  <c r="BD78" i="19"/>
  <c r="BD22" i="19" s="1"/>
  <c r="F54" i="7"/>
  <c r="G19" i="5"/>
  <c r="R55" i="7"/>
  <c r="R56" i="7"/>
  <c r="BD36" i="8" l="1"/>
  <c r="S22" i="19"/>
  <c r="BE33" i="19"/>
  <c r="G21" i="5"/>
  <c r="G44" i="5"/>
  <c r="G58" i="5"/>
  <c r="G47" i="5"/>
  <c r="BD53" i="6"/>
  <c r="T27" i="22" s="1"/>
  <c r="BD29" i="20"/>
  <c r="F55" i="7"/>
  <c r="F56" i="7"/>
  <c r="G45" i="5" l="1"/>
  <c r="G57" i="5"/>
  <c r="BD50" i="7"/>
  <c r="BD48" i="7" s="1"/>
  <c r="AU16" i="9" s="1"/>
  <c r="BE23" i="20"/>
  <c r="BD30" i="7"/>
  <c r="BD28" i="7" s="1"/>
  <c r="AU14" i="9" s="1"/>
  <c r="BE34" i="19"/>
  <c r="BE35" i="19" s="1"/>
  <c r="BF32" i="19" s="1"/>
  <c r="BE49" i="6"/>
  <c r="U28" i="22" s="1"/>
  <c r="BD56" i="6"/>
  <c r="I27" i="22" s="1"/>
  <c r="BD54" i="6"/>
  <c r="S36" i="8"/>
  <c r="BD31" i="8"/>
  <c r="BD40" i="8" s="1"/>
  <c r="BD41" i="8" s="1"/>
  <c r="BD21" i="19" l="1"/>
  <c r="BD57" i="6"/>
  <c r="BE35" i="8"/>
  <c r="BE50" i="6"/>
  <c r="BD71" i="19"/>
  <c r="BE39" i="8"/>
  <c r="BD17" i="7"/>
  <c r="BD33" i="7" s="1"/>
  <c r="AU11" i="9"/>
  <c r="BE51" i="6" l="1"/>
  <c r="BE32" i="20"/>
  <c r="BE37" i="20"/>
  <c r="AU19" i="9"/>
  <c r="AA27" i="22" s="1"/>
  <c r="BD23" i="19"/>
  <c r="BE70" i="19"/>
  <c r="BE20" i="19" l="1"/>
  <c r="BD37" i="7"/>
  <c r="BD54" i="7" s="1"/>
  <c r="AU26" i="9"/>
  <c r="AU28" i="9" s="1"/>
  <c r="AU29" i="9" s="1"/>
  <c r="AU20" i="9"/>
  <c r="BE38" i="20"/>
  <c r="BE39" i="20" s="1"/>
  <c r="BE73" i="19"/>
  <c r="BE29" i="19" s="1"/>
  <c r="BE72" i="19"/>
  <c r="BE28" i="19" s="1"/>
  <c r="BE24" i="20" l="1"/>
  <c r="BF36" i="20"/>
  <c r="BE33" i="20"/>
  <c r="AU21" i="9"/>
  <c r="BE34" i="8"/>
  <c r="BE30" i="19"/>
  <c r="BD55" i="7"/>
  <c r="BD56" i="7"/>
  <c r="BF27" i="19" l="1"/>
  <c r="BE41" i="7"/>
  <c r="BE31" i="8"/>
  <c r="BE40" i="8" s="1"/>
  <c r="BE41" i="8" s="1"/>
  <c r="BE78" i="19"/>
  <c r="BE34" i="20"/>
  <c r="BF31" i="20" s="1"/>
  <c r="BE53" i="6"/>
  <c r="T28" i="22" s="1"/>
  <c r="BE29" i="20"/>
  <c r="BE56" i="6" l="1"/>
  <c r="I28" i="22" s="1"/>
  <c r="BE54" i="6"/>
  <c r="BE71" i="19"/>
  <c r="BE17" i="7"/>
  <c r="BF39" i="8"/>
  <c r="BF23" i="20"/>
  <c r="BE50" i="7"/>
  <c r="BE48" i="7" s="1"/>
  <c r="AV16" i="9" s="1"/>
  <c r="BE30" i="7"/>
  <c r="BE28" i="7" s="1"/>
  <c r="AV14" i="9" s="1"/>
  <c r="BF33" i="19"/>
  <c r="BE33" i="7" l="1"/>
  <c r="BF34" i="19"/>
  <c r="BF35" i="19" s="1"/>
  <c r="BG32" i="19" s="1"/>
  <c r="BF49" i="6"/>
  <c r="U29" i="22" s="1"/>
  <c r="S33" i="19"/>
  <c r="AV11" i="9"/>
  <c r="BE57" i="6"/>
  <c r="BE21" i="19"/>
  <c r="BE23" i="19" l="1"/>
  <c r="AV19" i="9"/>
  <c r="AA28" i="22" s="1"/>
  <c r="BF50" i="6"/>
  <c r="S49" i="6"/>
  <c r="BF35" i="8"/>
  <c r="S34" i="19"/>
  <c r="S35" i="19" s="1"/>
  <c r="T32" i="19" s="1"/>
  <c r="S50" i="6" l="1"/>
  <c r="S51" i="6" s="1"/>
  <c r="BF51" i="6"/>
  <c r="BF32" i="20"/>
  <c r="BF37" i="20"/>
  <c r="AV26" i="9"/>
  <c r="AV28" i="9" s="1"/>
  <c r="AV29" i="9" s="1"/>
  <c r="AV20" i="9"/>
  <c r="BF20" i="19"/>
  <c r="BE37" i="7"/>
  <c r="BE54" i="7" s="1"/>
  <c r="BF70" i="19"/>
  <c r="S35" i="8"/>
  <c r="AV21" i="9" l="1"/>
  <c r="S37" i="20"/>
  <c r="BF38" i="20"/>
  <c r="S32" i="20"/>
  <c r="BF73" i="19"/>
  <c r="BF29" i="19" s="1"/>
  <c r="S29" i="19" s="1"/>
  <c r="BF72" i="19"/>
  <c r="BF28" i="19" s="1"/>
  <c r="BE55" i="7"/>
  <c r="BE56" i="7"/>
  <c r="BF33" i="20" l="1"/>
  <c r="S38" i="20"/>
  <c r="S39" i="20" s="1"/>
  <c r="T36" i="20" s="1"/>
  <c r="BF39" i="20"/>
  <c r="BF34" i="8"/>
  <c r="S28" i="19"/>
  <c r="BF30" i="19"/>
  <c r="BF24" i="20" l="1"/>
  <c r="BG36" i="20"/>
  <c r="S33" i="20"/>
  <c r="BF34" i="20"/>
  <c r="BG31" i="20" s="1"/>
  <c r="BG27" i="19"/>
  <c r="BF41" i="7"/>
  <c r="S41" i="7" s="1"/>
  <c r="S30" i="19"/>
  <c r="T27" i="19" s="1"/>
  <c r="BF31" i="8"/>
  <c r="BF40" i="8" s="1"/>
  <c r="BF41" i="8" s="1"/>
  <c r="S34" i="8"/>
  <c r="BF78" i="19"/>
  <c r="BG33" i="19" l="1"/>
  <c r="S34" i="20"/>
  <c r="T31" i="20" s="1"/>
  <c r="S31" i="8"/>
  <c r="S40" i="8" s="1"/>
  <c r="S41" i="8" s="1"/>
  <c r="T39" i="8" s="1"/>
  <c r="BF53" i="6"/>
  <c r="T29" i="22" s="1"/>
  <c r="S24" i="20"/>
  <c r="BG27" i="20"/>
  <c r="BG25" i="20" s="1"/>
  <c r="BF29" i="20"/>
  <c r="BF71" i="19"/>
  <c r="BF17" i="7"/>
  <c r="BG39" i="8"/>
  <c r="S29" i="20" l="1"/>
  <c r="T23" i="20" s="1"/>
  <c r="BF54" i="6"/>
  <c r="BF56" i="6"/>
  <c r="I29" i="22" s="1"/>
  <c r="S53" i="6"/>
  <c r="S17" i="7"/>
  <c r="BF50" i="7"/>
  <c r="BF30" i="7"/>
  <c r="BG23" i="20"/>
  <c r="BG34" i="19"/>
  <c r="BG35" i="19" s="1"/>
  <c r="BH32" i="19" s="1"/>
  <c r="BG49" i="6"/>
  <c r="U30" i="22" s="1"/>
  <c r="T25" i="20"/>
  <c r="BG23" i="8"/>
  <c r="BG50" i="6" l="1"/>
  <c r="S56" i="6"/>
  <c r="S57" i="6" s="1"/>
  <c r="S54" i="6"/>
  <c r="BG35" i="8"/>
  <c r="BF57" i="6"/>
  <c r="BF21" i="19"/>
  <c r="BF28" i="7"/>
  <c r="S30" i="7"/>
  <c r="S28" i="7" s="1"/>
  <c r="S33" i="7" s="1"/>
  <c r="BF48" i="7"/>
  <c r="AW16" i="9" s="1"/>
  <c r="S50" i="7"/>
  <c r="S48" i="7" s="1"/>
  <c r="T23" i="8"/>
  <c r="BG21" i="8"/>
  <c r="T21" i="8" l="1"/>
  <c r="BG11" i="8"/>
  <c r="AW14" i="9"/>
  <c r="BF33" i="7"/>
  <c r="BG51" i="6"/>
  <c r="BG32" i="20"/>
  <c r="BG37" i="20"/>
  <c r="S21" i="19"/>
  <c r="BF23" i="19"/>
  <c r="AW11" i="9" l="1"/>
  <c r="BG70" i="19"/>
  <c r="BG20" i="19"/>
  <c r="BF37" i="7"/>
  <c r="T11" i="8"/>
  <c r="S23" i="19"/>
  <c r="T20" i="19" s="1"/>
  <c r="BG38" i="20"/>
  <c r="S37" i="7" l="1"/>
  <c r="S54" i="7" s="1"/>
  <c r="BF54" i="7"/>
  <c r="BG73" i="19"/>
  <c r="BG29" i="19" s="1"/>
  <c r="BG72" i="19"/>
  <c r="BG28" i="19" s="1"/>
  <c r="BG39" i="20"/>
  <c r="BG33" i="20"/>
  <c r="AW19" i="9"/>
  <c r="AA29" i="22" s="1"/>
  <c r="AW26" i="9" l="1"/>
  <c r="AW28" i="9" s="1"/>
  <c r="AW29" i="9" s="1"/>
  <c r="AW20" i="9"/>
  <c r="BG34" i="20"/>
  <c r="BH31" i="20" s="1"/>
  <c r="BH36" i="20"/>
  <c r="BG24" i="20"/>
  <c r="BG34" i="8"/>
  <c r="BG30" i="19"/>
  <c r="BF55" i="7"/>
  <c r="BF56" i="7"/>
  <c r="S55" i="7"/>
  <c r="S56" i="7"/>
  <c r="BG78" i="19" l="1"/>
  <c r="BG22" i="19" s="1"/>
  <c r="BG53" i="6"/>
  <c r="T30" i="22" s="1"/>
  <c r="BG29" i="20"/>
  <c r="AW21" i="9"/>
  <c r="BH27" i="19"/>
  <c r="BG41" i="7"/>
  <c r="BH23" i="20" l="1"/>
  <c r="BG50" i="7"/>
  <c r="BG48" i="7" s="1"/>
  <c r="AX16" i="9" s="1"/>
  <c r="BG30" i="7"/>
  <c r="BG28" i="7" s="1"/>
  <c r="AX14" i="9" s="1"/>
  <c r="BG54" i="6"/>
  <c r="BG56" i="6"/>
  <c r="I30" i="22" s="1"/>
  <c r="BH33" i="19"/>
  <c r="T22" i="19"/>
  <c r="BG36" i="8"/>
  <c r="BH34" i="19" l="1"/>
  <c r="BH49" i="6"/>
  <c r="U31" i="22" s="1"/>
  <c r="BH35" i="19"/>
  <c r="BI32" i="19" s="1"/>
  <c r="BG57" i="6"/>
  <c r="BG21" i="19"/>
  <c r="AX11" i="9"/>
  <c r="T36" i="8"/>
  <c r="BG31" i="8"/>
  <c r="BG40" i="8" s="1"/>
  <c r="BG41" i="8" s="1"/>
  <c r="AX19" i="9" l="1"/>
  <c r="AA30" i="22" s="1"/>
  <c r="BG23" i="19"/>
  <c r="BH50" i="6"/>
  <c r="BG71" i="19"/>
  <c r="BG17" i="7"/>
  <c r="BG33" i="7" s="1"/>
  <c r="BH39" i="8"/>
  <c r="BH35" i="8"/>
  <c r="BH51" i="6" l="1"/>
  <c r="BH32" i="20"/>
  <c r="BH37" i="20"/>
  <c r="BH20" i="19"/>
  <c r="BG37" i="7"/>
  <c r="BG54" i="7" s="1"/>
  <c r="BG55" i="7" s="1"/>
  <c r="AX26" i="9"/>
  <c r="AX28" i="9" s="1"/>
  <c r="AX29" i="9" s="1"/>
  <c r="AX20" i="9"/>
  <c r="BH70" i="19"/>
  <c r="AX21" i="9" l="1"/>
  <c r="BH38" i="20"/>
  <c r="BG56" i="7"/>
  <c r="BH73" i="19"/>
  <c r="BH29" i="19" s="1"/>
  <c r="BH72" i="19"/>
  <c r="BH28" i="19" s="1"/>
  <c r="BH33" i="20" l="1"/>
  <c r="BH39" i="20"/>
  <c r="BH34" i="8"/>
  <c r="BH30" i="19"/>
  <c r="BI27" i="19" l="1"/>
  <c r="BH41" i="7"/>
  <c r="BH31" i="8"/>
  <c r="BH40" i="8" s="1"/>
  <c r="BH41" i="8" s="1"/>
  <c r="BH78" i="19"/>
  <c r="BH24" i="20"/>
  <c r="BI36" i="20"/>
  <c r="BH34" i="20"/>
  <c r="BI31" i="20" s="1"/>
  <c r="BH53" i="6" l="1"/>
  <c r="T31" i="22" s="1"/>
  <c r="BH29" i="20"/>
  <c r="BH71" i="19"/>
  <c r="BH17" i="7"/>
  <c r="BI39" i="8"/>
  <c r="BI33" i="19"/>
  <c r="BI23" i="20" l="1"/>
  <c r="BH30" i="7"/>
  <c r="BH28" i="7" s="1"/>
  <c r="AY14" i="9" s="1"/>
  <c r="BH50" i="7"/>
  <c r="BH48" i="7" s="1"/>
  <c r="AY16" i="9" s="1"/>
  <c r="BH54" i="6"/>
  <c r="BH56" i="6"/>
  <c r="I31" i="22" s="1"/>
  <c r="BI34" i="19"/>
  <c r="BI49" i="6"/>
  <c r="U32" i="22" s="1"/>
  <c r="T33" i="19"/>
  <c r="BI50" i="6" l="1"/>
  <c r="T49" i="6"/>
  <c r="BI35" i="8"/>
  <c r="T34" i="19"/>
  <c r="BH57" i="6"/>
  <c r="BH21" i="19"/>
  <c r="AY11" i="9"/>
  <c r="BI35" i="19"/>
  <c r="BJ32" i="19" s="1"/>
  <c r="BH33" i="7"/>
  <c r="AY19" i="9" l="1"/>
  <c r="AA31" i="22" s="1"/>
  <c r="BH23" i="19"/>
  <c r="BI70" i="19"/>
  <c r="T35" i="8"/>
  <c r="T50" i="6"/>
  <c r="T51" i="6" s="1"/>
  <c r="BI51" i="6"/>
  <c r="BI37" i="20"/>
  <c r="BI32" i="20"/>
  <c r="T32" i="20" s="1"/>
  <c r="T35" i="19"/>
  <c r="U32" i="19" s="1"/>
  <c r="BI73" i="19" l="1"/>
  <c r="BI29" i="19" s="1"/>
  <c r="T29" i="19" s="1"/>
  <c r="BI72" i="19"/>
  <c r="BI28" i="19" s="1"/>
  <c r="BI20" i="19"/>
  <c r="BH37" i="7"/>
  <c r="BH54" i="7" s="1"/>
  <c r="T37" i="20"/>
  <c r="BI38" i="20"/>
  <c r="BI39" i="20" s="1"/>
  <c r="AY26" i="9"/>
  <c r="AY28" i="9" s="1"/>
  <c r="AY29" i="9" s="1"/>
  <c r="AY20" i="9"/>
  <c r="AY21" i="9" l="1"/>
  <c r="BI34" i="8"/>
  <c r="T28" i="19"/>
  <c r="BI30" i="19"/>
  <c r="BI24" i="20"/>
  <c r="BJ36" i="20"/>
  <c r="BI33" i="20"/>
  <c r="T38" i="20"/>
  <c r="T39" i="20" s="1"/>
  <c r="U36" i="20" s="1"/>
  <c r="BH55" i="7"/>
  <c r="BH56" i="7"/>
  <c r="BI34" i="20" l="1"/>
  <c r="BJ31" i="20" s="1"/>
  <c r="T33" i="20"/>
  <c r="BI53" i="6"/>
  <c r="T32" i="22" s="1"/>
  <c r="BJ27" i="20"/>
  <c r="BJ25" i="20" s="1"/>
  <c r="T24" i="20"/>
  <c r="BI29" i="20"/>
  <c r="BJ27" i="19"/>
  <c r="BI41" i="7"/>
  <c r="T41" i="7" s="1"/>
  <c r="T30" i="19"/>
  <c r="U27" i="19" s="1"/>
  <c r="BI31" i="8"/>
  <c r="BI40" i="8" s="1"/>
  <c r="BI41" i="8" s="1"/>
  <c r="T34" i="8"/>
  <c r="BI78" i="19"/>
  <c r="T29" i="20" l="1"/>
  <c r="U23" i="20" s="1"/>
  <c r="BJ23" i="8"/>
  <c r="U25" i="20"/>
  <c r="BI54" i="6"/>
  <c r="BI56" i="6"/>
  <c r="I32" i="22" s="1"/>
  <c r="T53" i="6"/>
  <c r="T31" i="8"/>
  <c r="T40" i="8" s="1"/>
  <c r="T41" i="8" s="1"/>
  <c r="U39" i="8" s="1"/>
  <c r="BI71" i="19"/>
  <c r="BJ39" i="8"/>
  <c r="BI17" i="7"/>
  <c r="T34" i="20"/>
  <c r="U31" i="20" s="1"/>
  <c r="BJ33" i="19"/>
  <c r="BJ23" i="20"/>
  <c r="BI30" i="7"/>
  <c r="BI50" i="7"/>
  <c r="T54" i="6" l="1"/>
  <c r="T56" i="6"/>
  <c r="T57" i="6" s="1"/>
  <c r="BI57" i="6"/>
  <c r="BI21" i="19"/>
  <c r="BI48" i="7"/>
  <c r="AZ16" i="9" s="1"/>
  <c r="T50" i="7"/>
  <c r="T48" i="7" s="1"/>
  <c r="BJ21" i="8"/>
  <c r="U23" i="8"/>
  <c r="BI28" i="7"/>
  <c r="AZ14" i="9" s="1"/>
  <c r="T30" i="7"/>
  <c r="T28" i="7" s="1"/>
  <c r="T17" i="7"/>
  <c r="BJ34" i="19"/>
  <c r="BJ35" i="19" s="1"/>
  <c r="BK32" i="19" s="1"/>
  <c r="BJ49" i="6"/>
  <c r="U33" i="22" s="1"/>
  <c r="T33" i="7" l="1"/>
  <c r="BI33" i="7"/>
  <c r="AZ11" i="9"/>
  <c r="AZ19" i="9" s="1"/>
  <c r="AA32" i="22" s="1"/>
  <c r="BJ50" i="6"/>
  <c r="BJ35" i="8"/>
  <c r="U21" i="8"/>
  <c r="BJ11" i="8"/>
  <c r="T21" i="19"/>
  <c r="BI23" i="19"/>
  <c r="BJ51" i="6" l="1"/>
  <c r="BJ37" i="20"/>
  <c r="BJ32" i="20"/>
  <c r="BJ20" i="19"/>
  <c r="BI37" i="7"/>
  <c r="AZ26" i="9"/>
  <c r="AZ28" i="9" s="1"/>
  <c r="AZ29" i="9" s="1"/>
  <c r="AZ20" i="9"/>
  <c r="T23" i="19"/>
  <c r="U20" i="19" s="1"/>
  <c r="BJ70" i="19"/>
  <c r="U11" i="8"/>
  <c r="AZ21" i="9" l="1"/>
  <c r="BI54" i="7"/>
  <c r="T37" i="7"/>
  <c r="T54" i="7" s="1"/>
  <c r="BJ38" i="20"/>
  <c r="BJ73" i="19"/>
  <c r="BJ29" i="19" s="1"/>
  <c r="BJ72" i="19"/>
  <c r="BJ28" i="19" s="1"/>
  <c r="BJ33" i="20" l="1"/>
  <c r="BJ39" i="20"/>
  <c r="T55" i="7"/>
  <c r="T56" i="7"/>
  <c r="BI55" i="7"/>
  <c r="BI56" i="7"/>
  <c r="BJ34" i="8"/>
  <c r="BJ30" i="19"/>
  <c r="BJ78" i="19" l="1"/>
  <c r="BJ22" i="19" s="1"/>
  <c r="BJ24" i="20"/>
  <c r="BK36" i="20"/>
  <c r="BJ34" i="20"/>
  <c r="BK31" i="20" s="1"/>
  <c r="BK27" i="19"/>
  <c r="BJ41" i="7"/>
  <c r="BK33" i="19" l="1"/>
  <c r="BJ53" i="6"/>
  <c r="T33" i="22" s="1"/>
  <c r="BJ29" i="20"/>
  <c r="U22" i="19"/>
  <c r="BJ36" i="8"/>
  <c r="BJ50" i="7" l="1"/>
  <c r="BJ48" i="7" s="1"/>
  <c r="BA16" i="9" s="1"/>
  <c r="BK23" i="20"/>
  <c r="BJ30" i="7"/>
  <c r="BJ28" i="7" s="1"/>
  <c r="BA14" i="9" s="1"/>
  <c r="BJ54" i="6"/>
  <c r="BJ56" i="6"/>
  <c r="I33" i="22" s="1"/>
  <c r="U36" i="8"/>
  <c r="BJ31" i="8"/>
  <c r="BJ40" i="8" s="1"/>
  <c r="BJ41" i="8" s="1"/>
  <c r="BK49" i="6"/>
  <c r="U34" i="22" s="1"/>
  <c r="BK34" i="19"/>
  <c r="BK35" i="19" s="1"/>
  <c r="BL32" i="19" s="1"/>
  <c r="BA11" i="9" l="1"/>
  <c r="BA19" i="9" s="1"/>
  <c r="AA33" i="22" s="1"/>
  <c r="BJ57" i="6"/>
  <c r="BJ21" i="19"/>
  <c r="BK35" i="8"/>
  <c r="BK50" i="6"/>
  <c r="BJ71" i="19"/>
  <c r="BK39" i="8"/>
  <c r="BJ17" i="7"/>
  <c r="BJ33" i="7" s="1"/>
  <c r="BA26" i="9" l="1"/>
  <c r="BA28" i="9" s="1"/>
  <c r="BA29" i="9" s="1"/>
  <c r="BA20" i="9"/>
  <c r="BA21" i="9" s="1"/>
  <c r="BK70" i="19"/>
  <c r="BJ23" i="19"/>
  <c r="BK51" i="6"/>
  <c r="BK32" i="20"/>
  <c r="BK37" i="20"/>
  <c r="BK20" i="19" l="1"/>
  <c r="BJ37" i="7"/>
  <c r="BJ54" i="7" s="1"/>
  <c r="BK72" i="19"/>
  <c r="BK28" i="19" s="1"/>
  <c r="BK73" i="19"/>
  <c r="BK29" i="19" s="1"/>
  <c r="BK38" i="20"/>
  <c r="BK39" i="20" s="1"/>
  <c r="BK24" i="20" l="1"/>
  <c r="BL36" i="20"/>
  <c r="BK33" i="20"/>
  <c r="BK34" i="8"/>
  <c r="BK30" i="19"/>
  <c r="BJ55" i="7"/>
  <c r="BJ56" i="7"/>
  <c r="BL27" i="19" l="1"/>
  <c r="BK41" i="7"/>
  <c r="BK31" i="8"/>
  <c r="BK40" i="8" s="1"/>
  <c r="BK41" i="8" s="1"/>
  <c r="BK78" i="19"/>
  <c r="BK34" i="20"/>
  <c r="BL31" i="20" s="1"/>
  <c r="BK53" i="6"/>
  <c r="T34" i="22" s="1"/>
  <c r="BK29" i="20"/>
  <c r="BK56" i="6" l="1"/>
  <c r="I34" i="22" s="1"/>
  <c r="BK54" i="6"/>
  <c r="BK71" i="19"/>
  <c r="BL39" i="8"/>
  <c r="BK17" i="7"/>
  <c r="BL23" i="20"/>
  <c r="BK30" i="7"/>
  <c r="BK28" i="7" s="1"/>
  <c r="BB14" i="9" s="1"/>
  <c r="BK50" i="7"/>
  <c r="BK48" i="7" s="1"/>
  <c r="BB16" i="9" s="1"/>
  <c r="BL33" i="19"/>
  <c r="BB11" i="9" l="1"/>
  <c r="BB19" i="9" s="1"/>
  <c r="AA34" i="22" s="1"/>
  <c r="BK33" i="7"/>
  <c r="BL34" i="19"/>
  <c r="BL35" i="19" s="1"/>
  <c r="BM32" i="19" s="1"/>
  <c r="BL49" i="6"/>
  <c r="U35" i="22" s="1"/>
  <c r="U33" i="19"/>
  <c r="BK57" i="6"/>
  <c r="BK21" i="19"/>
  <c r="BB20" i="9" l="1"/>
  <c r="BB21" i="9" s="1"/>
  <c r="BB26" i="9"/>
  <c r="BB28" i="9" s="1"/>
  <c r="BB29" i="9" s="1"/>
  <c r="BL35" i="8"/>
  <c r="U34" i="19"/>
  <c r="BK23" i="19"/>
  <c r="BL50" i="6"/>
  <c r="U49" i="6"/>
  <c r="U50" i="6" l="1"/>
  <c r="U51" i="6" s="1"/>
  <c r="BL51" i="6"/>
  <c r="BL37" i="20"/>
  <c r="BL32" i="20"/>
  <c r="U32" i="20" s="1"/>
  <c r="BL20" i="19"/>
  <c r="BK37" i="7"/>
  <c r="BK54" i="7" s="1"/>
  <c r="BL70" i="19"/>
  <c r="U35" i="8"/>
  <c r="U35" i="19"/>
  <c r="V32" i="19" s="1"/>
  <c r="BL72" i="19" l="1"/>
  <c r="BL28" i="19" s="1"/>
  <c r="BL73" i="19"/>
  <c r="BL29" i="19" s="1"/>
  <c r="U29" i="19" s="1"/>
  <c r="BK55" i="7"/>
  <c r="BK56" i="7"/>
  <c r="U37" i="20"/>
  <c r="BL38" i="20"/>
  <c r="BL39" i="20" s="1"/>
  <c r="BL24" i="20" l="1"/>
  <c r="BM36" i="20"/>
  <c r="BL34" i="8"/>
  <c r="U28" i="19"/>
  <c r="BL30" i="19"/>
  <c r="BL33" i="20"/>
  <c r="U38" i="20"/>
  <c r="BL34" i="20" l="1"/>
  <c r="BM31" i="20" s="1"/>
  <c r="U33" i="20"/>
  <c r="BM27" i="19"/>
  <c r="BL41" i="7"/>
  <c r="U41" i="7" s="1"/>
  <c r="U30" i="19"/>
  <c r="V27" i="19" s="1"/>
  <c r="BL31" i="8"/>
  <c r="BL40" i="8" s="1"/>
  <c r="BL41" i="8" s="1"/>
  <c r="U34" i="8"/>
  <c r="BL78" i="19"/>
  <c r="U39" i="20"/>
  <c r="V36" i="20" s="1"/>
  <c r="BL53" i="6"/>
  <c r="T35" i="22" s="1"/>
  <c r="U24" i="20"/>
  <c r="BM27" i="20"/>
  <c r="BM25" i="20" s="1"/>
  <c r="BL29" i="20"/>
  <c r="U31" i="8" l="1"/>
  <c r="U40" i="8" s="1"/>
  <c r="U41" i="8" s="1"/>
  <c r="V39" i="8" s="1"/>
  <c r="BL71" i="19"/>
  <c r="BM39" i="8"/>
  <c r="BL17" i="7"/>
  <c r="BM23" i="20"/>
  <c r="BL30" i="7"/>
  <c r="BL50" i="7"/>
  <c r="V25" i="20"/>
  <c r="BM23" i="8"/>
  <c r="U29" i="20"/>
  <c r="V23" i="20" s="1"/>
  <c r="BM33" i="19"/>
  <c r="BL56" i="6"/>
  <c r="I35" i="22" s="1"/>
  <c r="BL54" i="6"/>
  <c r="U53" i="6"/>
  <c r="U34" i="20"/>
  <c r="V31" i="20" s="1"/>
  <c r="BL48" i="7" l="1"/>
  <c r="BC16" i="9" s="1"/>
  <c r="U50" i="7"/>
  <c r="U48" i="7" s="1"/>
  <c r="U54" i="6"/>
  <c r="U56" i="6"/>
  <c r="U57" i="6" s="1"/>
  <c r="BL28" i="7"/>
  <c r="BC14" i="9" s="1"/>
  <c r="U30" i="7"/>
  <c r="U28" i="7" s="1"/>
  <c r="BL57" i="6"/>
  <c r="BL21" i="19"/>
  <c r="U17" i="7"/>
  <c r="BM34" i="19"/>
  <c r="BM35" i="19" s="1"/>
  <c r="BN32" i="19" s="1"/>
  <c r="BM49" i="6"/>
  <c r="U36" i="22" s="1"/>
  <c r="BM21" i="8"/>
  <c r="V23" i="8"/>
  <c r="BC11" i="9" l="1"/>
  <c r="BC19" i="9" s="1"/>
  <c r="AA35" i="22" s="1"/>
  <c r="U33" i="7"/>
  <c r="BC26" i="9"/>
  <c r="BC28" i="9" s="1"/>
  <c r="BC29" i="9" s="1"/>
  <c r="BM50" i="6"/>
  <c r="BM35" i="8"/>
  <c r="BL33" i="7"/>
  <c r="U21" i="19"/>
  <c r="BL23" i="19"/>
  <c r="V21" i="8"/>
  <c r="BM11" i="8"/>
  <c r="BC20" i="9" l="1"/>
  <c r="BC21" i="9" s="1"/>
  <c r="U23" i="19"/>
  <c r="V20" i="19" s="1"/>
  <c r="BM51" i="6"/>
  <c r="BM37" i="20"/>
  <c r="BM32" i="20"/>
  <c r="BM70" i="19"/>
  <c r="V11" i="8"/>
  <c r="G21" i="8"/>
  <c r="G11" i="8" s="1"/>
  <c r="H25" i="5" s="1"/>
  <c r="BM20" i="19"/>
  <c r="BL37" i="7"/>
  <c r="BM38" i="20" l="1"/>
  <c r="BL54" i="7"/>
  <c r="U37" i="7"/>
  <c r="U54" i="7" s="1"/>
  <c r="BM73" i="19"/>
  <c r="BM29" i="19" s="1"/>
  <c r="BM72" i="19"/>
  <c r="BM28" i="19" s="1"/>
  <c r="BL55" i="7" l="1"/>
  <c r="BL56" i="7"/>
  <c r="BM33" i="20"/>
  <c r="BM39" i="20"/>
  <c r="BM34" i="8"/>
  <c r="BM30" i="19"/>
  <c r="U55" i="7"/>
  <c r="U56" i="7"/>
  <c r="BM41" i="7" l="1"/>
  <c r="BN27" i="19"/>
  <c r="BM78" i="19"/>
  <c r="BM22" i="19" s="1"/>
  <c r="BM24" i="20"/>
  <c r="BN36" i="20"/>
  <c r="BM34" i="20"/>
  <c r="BN31" i="20" s="1"/>
  <c r="BM53" i="6" l="1"/>
  <c r="T36" i="22" s="1"/>
  <c r="BM29" i="20"/>
  <c r="BM36" i="8"/>
  <c r="V22" i="19"/>
  <c r="BN33" i="19"/>
  <c r="BN34" i="19" l="1"/>
  <c r="BN35" i="19" s="1"/>
  <c r="BO32" i="19" s="1"/>
  <c r="BN49" i="6"/>
  <c r="U37" i="22" s="1"/>
  <c r="BM54" i="6"/>
  <c r="BM56" i="6"/>
  <c r="I36" i="22" s="1"/>
  <c r="BM31" i="8"/>
  <c r="BM40" i="8" s="1"/>
  <c r="BM41" i="8" s="1"/>
  <c r="V36" i="8"/>
  <c r="BN23" i="20"/>
  <c r="BM30" i="7"/>
  <c r="BM28" i="7" s="1"/>
  <c r="BD14" i="9" s="1"/>
  <c r="BM50" i="7"/>
  <c r="BM48" i="7" s="1"/>
  <c r="BD16" i="9" s="1"/>
  <c r="BM71" i="19" l="1"/>
  <c r="BM17" i="7"/>
  <c r="BM33" i="7" s="1"/>
  <c r="BN39" i="8"/>
  <c r="BM57" i="6"/>
  <c r="BM21" i="19"/>
  <c r="BD11" i="9"/>
  <c r="BD19" i="9" s="1"/>
  <c r="AA36" i="22" s="1"/>
  <c r="BN50" i="6"/>
  <c r="BN35" i="8"/>
  <c r="BD26" i="9" l="1"/>
  <c r="BD28" i="9" s="1"/>
  <c r="BD29" i="9" s="1"/>
  <c r="BD20" i="9"/>
  <c r="BM23" i="19"/>
  <c r="BN70" i="19"/>
  <c r="BN51" i="6"/>
  <c r="BN37" i="20"/>
  <c r="BN32" i="20"/>
  <c r="BN72" i="19" l="1"/>
  <c r="BN28" i="19" s="1"/>
  <c r="BN73" i="19"/>
  <c r="BN29" i="19" s="1"/>
  <c r="BN20" i="19"/>
  <c r="BM37" i="7"/>
  <c r="BM54" i="7" s="1"/>
  <c r="BD21" i="9"/>
  <c r="BN38" i="20"/>
  <c r="BN33" i="20" l="1"/>
  <c r="BM55" i="7"/>
  <c r="BM56" i="7"/>
  <c r="BN39" i="20"/>
  <c r="BN34" i="8"/>
  <c r="BN30" i="19"/>
  <c r="BO27" i="19" l="1"/>
  <c r="BN41" i="7"/>
  <c r="BN31" i="8"/>
  <c r="BN40" i="8" s="1"/>
  <c r="BN41" i="8" s="1"/>
  <c r="BN78" i="19"/>
  <c r="BN34" i="20"/>
  <c r="BO31" i="20" s="1"/>
  <c r="BN24" i="20"/>
  <c r="BO36" i="20"/>
  <c r="BN53" i="6" l="1"/>
  <c r="T37" i="22" s="1"/>
  <c r="BN29" i="20"/>
  <c r="BN71" i="19"/>
  <c r="BO39" i="8"/>
  <c r="BN17" i="7"/>
  <c r="BO33" i="19"/>
  <c r="BO23" i="20" l="1"/>
  <c r="BN30" i="7"/>
  <c r="BN28" i="7" s="1"/>
  <c r="BE14" i="9" s="1"/>
  <c r="BN50" i="7"/>
  <c r="BN48" i="7" s="1"/>
  <c r="BE16" i="9" s="1"/>
  <c r="BN56" i="6"/>
  <c r="I37" i="22" s="1"/>
  <c r="BN54" i="6"/>
  <c r="BO34" i="19"/>
  <c r="BO49" i="6"/>
  <c r="U38" i="22" s="1"/>
  <c r="V33" i="19"/>
  <c r="BE11" i="9" l="1"/>
  <c r="BE19" i="9" s="1"/>
  <c r="AA37" i="22" s="1"/>
  <c r="BO35" i="8"/>
  <c r="V34" i="19"/>
  <c r="V35" i="19" s="1"/>
  <c r="W32" i="19" s="1"/>
  <c r="BN57" i="6"/>
  <c r="BN21" i="19"/>
  <c r="BO35" i="19"/>
  <c r="BP32" i="19" s="1"/>
  <c r="G33" i="19"/>
  <c r="BO50" i="6"/>
  <c r="V49" i="6"/>
  <c r="BN33" i="7"/>
  <c r="BE20" i="9" l="1"/>
  <c r="BE26" i="9"/>
  <c r="BE28" i="9" s="1"/>
  <c r="BE29" i="9" s="1"/>
  <c r="BE21" i="9"/>
  <c r="V50" i="6"/>
  <c r="V51" i="6" s="1"/>
  <c r="G49" i="6"/>
  <c r="BN23" i="19"/>
  <c r="BO32" i="20"/>
  <c r="V32" i="20" s="1"/>
  <c r="BO37" i="20"/>
  <c r="BO51" i="6"/>
  <c r="V35" i="8"/>
  <c r="BO70" i="19"/>
  <c r="G32" i="20" l="1"/>
  <c r="BO20" i="19"/>
  <c r="BN37" i="7"/>
  <c r="BN54" i="7" s="1"/>
  <c r="G50" i="6"/>
  <c r="G51" i="6" s="1"/>
  <c r="H55" i="5" s="1"/>
  <c r="H48" i="5"/>
  <c r="BO72" i="19"/>
  <c r="BO28" i="19" s="1"/>
  <c r="BO73" i="19"/>
  <c r="BO29" i="19" s="1"/>
  <c r="V29" i="19" s="1"/>
  <c r="V37" i="20"/>
  <c r="BO38" i="20"/>
  <c r="G37" i="20" l="1"/>
  <c r="BO34" i="8"/>
  <c r="V28" i="19"/>
  <c r="BO30" i="19"/>
  <c r="BN55" i="7"/>
  <c r="BN56" i="7"/>
  <c r="BO33" i="20"/>
  <c r="V38" i="20"/>
  <c r="V39" i="20" s="1"/>
  <c r="W36" i="20" s="1"/>
  <c r="BO39" i="20"/>
  <c r="BO34" i="20" l="1"/>
  <c r="BP31" i="20" s="1"/>
  <c r="V33" i="20"/>
  <c r="BP27" i="19"/>
  <c r="BO41" i="7"/>
  <c r="V41" i="7" s="1"/>
  <c r="G41" i="7" s="1"/>
  <c r="H20" i="5" s="1"/>
  <c r="G28" i="19"/>
  <c r="V30" i="19"/>
  <c r="W27" i="19" s="1"/>
  <c r="BO31" i="8"/>
  <c r="BO40" i="8" s="1"/>
  <c r="BO41" i="8" s="1"/>
  <c r="V34" i="8"/>
  <c r="BO78" i="19"/>
  <c r="BO24" i="20"/>
  <c r="BP36" i="20"/>
  <c r="V31" i="8" l="1"/>
  <c r="V40" i="8" s="1"/>
  <c r="V41" i="8" s="1"/>
  <c r="W39" i="8" s="1"/>
  <c r="G34" i="8"/>
  <c r="BO71" i="19"/>
  <c r="BP39" i="8"/>
  <c r="BO17" i="7"/>
  <c r="BP33" i="19"/>
  <c r="G33" i="20"/>
  <c r="G34" i="20" s="1"/>
  <c r="H31" i="20" s="1"/>
  <c r="V34" i="20"/>
  <c r="W31" i="20" s="1"/>
  <c r="BO53" i="6"/>
  <c r="T38" i="22" s="1"/>
  <c r="BP27" i="20"/>
  <c r="BP25" i="20" s="1"/>
  <c r="V24" i="20"/>
  <c r="BO29" i="20"/>
  <c r="G24" i="20" l="1"/>
  <c r="V29" i="20"/>
  <c r="W23" i="20" s="1"/>
  <c r="BP23" i="8"/>
  <c r="W25" i="20"/>
  <c r="BO56" i="6"/>
  <c r="I38" i="22" s="1"/>
  <c r="BO54" i="6"/>
  <c r="V53" i="6"/>
  <c r="V17" i="7"/>
  <c r="G17" i="7" s="1"/>
  <c r="BP23" i="20"/>
  <c r="BO50" i="7"/>
  <c r="BO30" i="7"/>
  <c r="BP49" i="6"/>
  <c r="U39" i="22" s="1"/>
  <c r="BP34" i="19"/>
  <c r="BP35" i="19" s="1"/>
  <c r="BQ32" i="19" s="1"/>
  <c r="V54" i="6" l="1"/>
  <c r="V56" i="6"/>
  <c r="V57" i="6" s="1"/>
  <c r="G53" i="6"/>
  <c r="BO48" i="7"/>
  <c r="BF16" i="9" s="1"/>
  <c r="V50" i="7"/>
  <c r="BO57" i="6"/>
  <c r="BO21" i="19"/>
  <c r="BP21" i="8"/>
  <c r="W23" i="8"/>
  <c r="BP35" i="8"/>
  <c r="BP50" i="6"/>
  <c r="V30" i="7"/>
  <c r="BO28" i="7"/>
  <c r="G50" i="7" l="1"/>
  <c r="G48" i="7" s="1"/>
  <c r="H16" i="9" s="1"/>
  <c r="V48" i="7"/>
  <c r="BF14" i="9"/>
  <c r="BF11" i="9" s="1"/>
  <c r="BF19" i="9" s="1"/>
  <c r="AA38" i="22" s="1"/>
  <c r="BO33" i="7"/>
  <c r="W21" i="8"/>
  <c r="BP11" i="8"/>
  <c r="G30" i="7"/>
  <c r="G28" i="7" s="1"/>
  <c r="V28" i="7"/>
  <c r="V33" i="7" s="1"/>
  <c r="V21" i="19"/>
  <c r="BO23" i="19"/>
  <c r="BP51" i="6"/>
  <c r="BP32" i="20"/>
  <c r="BP37" i="20"/>
  <c r="G54" i="6"/>
  <c r="G56" i="6"/>
  <c r="W11" i="8" l="1"/>
  <c r="BP38" i="20"/>
  <c r="BF26" i="9"/>
  <c r="BF28" i="9" s="1"/>
  <c r="BF29" i="9" s="1"/>
  <c r="BF20" i="9"/>
  <c r="BP20" i="19"/>
  <c r="BO37" i="7"/>
  <c r="G21" i="19"/>
  <c r="V23" i="19"/>
  <c r="W20" i="19" s="1"/>
  <c r="BP70" i="19"/>
  <c r="H14" i="9"/>
  <c r="H11" i="9" s="1"/>
  <c r="H19" i="9" s="1"/>
  <c r="G33" i="7"/>
  <c r="H14" i="5"/>
  <c r="G57" i="6"/>
  <c r="H53" i="5" s="1"/>
  <c r="H20" i="9" l="1"/>
  <c r="BF21" i="9"/>
  <c r="BP72" i="19"/>
  <c r="BP28" i="19" s="1"/>
  <c r="BP73" i="19"/>
  <c r="BP29" i="19" s="1"/>
  <c r="BP33" i="20"/>
  <c r="BP39" i="20"/>
  <c r="BO54" i="7"/>
  <c r="V37" i="7"/>
  <c r="H18" i="5"/>
  <c r="H40" i="5" l="1"/>
  <c r="H46" i="5"/>
  <c r="BP34" i="20"/>
  <c r="BQ31" i="20" s="1"/>
  <c r="BP34" i="8"/>
  <c r="BP30" i="19"/>
  <c r="H56" i="5"/>
  <c r="G37" i="7"/>
  <c r="V54" i="7"/>
  <c r="BO55" i="7"/>
  <c r="BO56" i="7"/>
  <c r="BP24" i="20"/>
  <c r="BQ36" i="20"/>
  <c r="BP78" i="19" l="1"/>
  <c r="BP22" i="19" s="1"/>
  <c r="BP53" i="6"/>
  <c r="T39" i="22" s="1"/>
  <c r="BP29" i="20"/>
  <c r="V55" i="7"/>
  <c r="V56" i="7"/>
  <c r="G54" i="7"/>
  <c r="H19" i="5"/>
  <c r="BQ27" i="19"/>
  <c r="BP41" i="7"/>
  <c r="BQ23" i="20" l="1"/>
  <c r="BP50" i="7"/>
  <c r="BP48" i="7" s="1"/>
  <c r="BG16" i="9" s="1"/>
  <c r="BP30" i="7"/>
  <c r="BP28" i="7" s="1"/>
  <c r="BG14" i="9" s="1"/>
  <c r="BQ33" i="19"/>
  <c r="BP56" i="6"/>
  <c r="I39" i="22" s="1"/>
  <c r="BP54" i="6"/>
  <c r="H21" i="5"/>
  <c r="H44" i="5"/>
  <c r="H58" i="5"/>
  <c r="H47" i="5"/>
  <c r="G55" i="7"/>
  <c r="G56" i="7"/>
  <c r="W22" i="19"/>
  <c r="BP36" i="8"/>
  <c r="H45" i="5" l="1"/>
  <c r="H57" i="5"/>
  <c r="W36" i="8"/>
  <c r="BP31" i="8"/>
  <c r="BP40" i="8" s="1"/>
  <c r="BP41" i="8" s="1"/>
  <c r="BG11" i="9"/>
  <c r="BP57" i="6"/>
  <c r="BP21" i="19"/>
  <c r="BQ49" i="6"/>
  <c r="U40" i="22" s="1"/>
  <c r="BQ34" i="19"/>
  <c r="BQ35" i="19" s="1"/>
  <c r="BR32" i="19" s="1"/>
  <c r="BP23" i="19" l="1"/>
  <c r="BG19" i="9"/>
  <c r="AA39" i="22" s="1"/>
  <c r="BP71" i="19"/>
  <c r="BQ39" i="8"/>
  <c r="BP17" i="7"/>
  <c r="BP33" i="7" s="1"/>
  <c r="BQ35" i="8"/>
  <c r="BQ50" i="6"/>
  <c r="BQ70" i="19" l="1"/>
  <c r="BQ73" i="19" s="1"/>
  <c r="BQ29" i="19" s="1"/>
  <c r="BQ51" i="6"/>
  <c r="BQ32" i="20"/>
  <c r="BQ37" i="20"/>
  <c r="BG26" i="9"/>
  <c r="BG28" i="9" s="1"/>
  <c r="BG29" i="9" s="1"/>
  <c r="BG20" i="9"/>
  <c r="BQ20" i="19"/>
  <c r="BP37" i="7"/>
  <c r="BP54" i="7" s="1"/>
  <c r="BP55" i="7" s="1"/>
  <c r="BQ72" i="19" l="1"/>
  <c r="BQ28" i="19" s="1"/>
  <c r="BQ34" i="8" s="1"/>
  <c r="BG21" i="9"/>
  <c r="BQ38" i="20"/>
  <c r="BP56" i="7"/>
  <c r="BQ30" i="19" l="1"/>
  <c r="BR27" i="19" s="1"/>
  <c r="BQ33" i="20"/>
  <c r="BQ39" i="20"/>
  <c r="BQ31" i="8"/>
  <c r="BQ40" i="8" s="1"/>
  <c r="BQ41" i="8" s="1"/>
  <c r="BQ78" i="19"/>
  <c r="BQ41" i="7" l="1"/>
  <c r="BQ71" i="19"/>
  <c r="BR39" i="8"/>
  <c r="BQ17" i="7"/>
  <c r="BR33" i="19"/>
  <c r="BQ24" i="20"/>
  <c r="BR36" i="20"/>
  <c r="BQ34" i="20"/>
  <c r="BR31" i="20" s="1"/>
  <c r="BQ53" i="6" l="1"/>
  <c r="T40" i="22" s="1"/>
  <c r="BQ29" i="20"/>
  <c r="BR34" i="19"/>
  <c r="BR35" i="19" s="1"/>
  <c r="BS32" i="19" s="1"/>
  <c r="BR49" i="6"/>
  <c r="U41" i="22" s="1"/>
  <c r="W33" i="19"/>
  <c r="BR50" i="6" l="1"/>
  <c r="W49" i="6"/>
  <c r="BR35" i="8"/>
  <c r="W34" i="19"/>
  <c r="BR23" i="20"/>
  <c r="BQ30" i="7"/>
  <c r="BQ28" i="7" s="1"/>
  <c r="BQ50" i="7"/>
  <c r="BQ48" i="7" s="1"/>
  <c r="BH16" i="9" s="1"/>
  <c r="BQ54" i="6"/>
  <c r="BQ56" i="6"/>
  <c r="I40" i="22" s="1"/>
  <c r="BH14" i="9" l="1"/>
  <c r="BQ33" i="7"/>
  <c r="BR70" i="19"/>
  <c r="W35" i="8"/>
  <c r="W50" i="6"/>
  <c r="W51" i="6" s="1"/>
  <c r="BR51" i="6"/>
  <c r="BR32" i="20"/>
  <c r="BR37" i="20"/>
  <c r="BQ57" i="6"/>
  <c r="BQ21" i="19"/>
  <c r="W35" i="19"/>
  <c r="X32" i="19" s="1"/>
  <c r="BR73" i="19" l="1"/>
  <c r="BR29" i="19" s="1"/>
  <c r="W29" i="19" s="1"/>
  <c r="BR72" i="19"/>
  <c r="BR28" i="19" s="1"/>
  <c r="BQ23" i="19"/>
  <c r="W37" i="20"/>
  <c r="BR38" i="20"/>
  <c r="BR39" i="20" s="1"/>
  <c r="BH11" i="9"/>
  <c r="W32" i="20"/>
  <c r="BR24" i="20" l="1"/>
  <c r="BS36" i="20"/>
  <c r="BR20" i="19"/>
  <c r="BQ37" i="7"/>
  <c r="BQ54" i="7" s="1"/>
  <c r="BR34" i="8"/>
  <c r="W28" i="19"/>
  <c r="BR30" i="19"/>
  <c r="BH19" i="9"/>
  <c r="AA40" i="22" s="1"/>
  <c r="BR33" i="20"/>
  <c r="W38" i="20"/>
  <c r="W39" i="20" s="1"/>
  <c r="X36" i="20" s="1"/>
  <c r="W30" i="19" l="1"/>
  <c r="X27" i="19" s="1"/>
  <c r="BR31" i="8"/>
  <c r="BR40" i="8" s="1"/>
  <c r="BR41" i="8" s="1"/>
  <c r="W34" i="8"/>
  <c r="BR78" i="19"/>
  <c r="BQ55" i="7"/>
  <c r="BQ56" i="7"/>
  <c r="W33" i="20"/>
  <c r="BR34" i="20"/>
  <c r="BS31" i="20" s="1"/>
  <c r="BR53" i="6"/>
  <c r="T41" i="22" s="1"/>
  <c r="BS27" i="20"/>
  <c r="BS25" i="20" s="1"/>
  <c r="W24" i="20"/>
  <c r="BR29" i="20"/>
  <c r="BH26" i="9"/>
  <c r="BH28" i="9" s="1"/>
  <c r="BH29" i="9" s="1"/>
  <c r="BH20" i="9"/>
  <c r="BS27" i="19"/>
  <c r="BR41" i="7"/>
  <c r="W41" i="7" s="1"/>
  <c r="W29" i="20" l="1"/>
  <c r="X23" i="20" s="1"/>
  <c r="X25" i="20"/>
  <c r="BS23" i="8"/>
  <c r="BR71" i="19"/>
  <c r="BS39" i="8"/>
  <c r="BR17" i="7"/>
  <c r="BR54" i="6"/>
  <c r="BR56" i="6"/>
  <c r="I41" i="22" s="1"/>
  <c r="W53" i="6"/>
  <c r="BS33" i="19"/>
  <c r="W34" i="20"/>
  <c r="X31" i="20" s="1"/>
  <c r="BH21" i="9"/>
  <c r="BS23" i="20"/>
  <c r="BR30" i="7"/>
  <c r="BR50" i="7"/>
  <c r="W31" i="8"/>
  <c r="W40" i="8" s="1"/>
  <c r="W41" i="8" s="1"/>
  <c r="X39" i="8" s="1"/>
  <c r="BR57" i="6" l="1"/>
  <c r="BR21" i="19"/>
  <c r="W17" i="7"/>
  <c r="BS49" i="6"/>
  <c r="U42" i="22" s="1"/>
  <c r="BS34" i="19"/>
  <c r="BS21" i="8"/>
  <c r="X23" i="8"/>
  <c r="BR48" i="7"/>
  <c r="BI16" i="9" s="1"/>
  <c r="W50" i="7"/>
  <c r="W48" i="7" s="1"/>
  <c r="BR28" i="7"/>
  <c r="BI14" i="9" s="1"/>
  <c r="W30" i="7"/>
  <c r="W28" i="7" s="1"/>
  <c r="W56" i="6"/>
  <c r="W57" i="6" s="1"/>
  <c r="W54" i="6"/>
  <c r="X21" i="8" l="1"/>
  <c r="BS11" i="8"/>
  <c r="W21" i="19"/>
  <c r="BR23" i="19"/>
  <c r="BI11" i="9"/>
  <c r="BR33" i="7"/>
  <c r="W33" i="7"/>
  <c r="BS35" i="19"/>
  <c r="BT32" i="19" s="1"/>
  <c r="BS35" i="8"/>
  <c r="BS50" i="6"/>
  <c r="BS70" i="19" l="1"/>
  <c r="BS73" i="19" s="1"/>
  <c r="BS29" i="19" s="1"/>
  <c r="W23" i="19"/>
  <c r="X20" i="19" s="1"/>
  <c r="X11" i="8"/>
  <c r="BI19" i="9"/>
  <c r="AA41" i="22" s="1"/>
  <c r="BS20" i="19"/>
  <c r="BR37" i="7"/>
  <c r="BS51" i="6"/>
  <c r="BS32" i="20"/>
  <c r="BS37" i="20"/>
  <c r="BS72" i="19" l="1"/>
  <c r="BS28" i="19" s="1"/>
  <c r="BS34" i="8" s="1"/>
  <c r="BS38" i="20"/>
  <c r="BR54" i="7"/>
  <c r="W37" i="7"/>
  <c r="W54" i="7" s="1"/>
  <c r="BI26" i="9"/>
  <c r="BI28" i="9" s="1"/>
  <c r="BI29" i="9" s="1"/>
  <c r="BI20" i="9"/>
  <c r="BS30" i="19" l="1"/>
  <c r="BT27" i="19" s="1"/>
  <c r="BR55" i="7"/>
  <c r="BR56" i="7"/>
  <c r="BS39" i="20"/>
  <c r="BS33" i="20"/>
  <c r="BS78" i="19"/>
  <c r="BS22" i="19" s="1"/>
  <c r="BI21" i="9"/>
  <c r="W55" i="7"/>
  <c r="W56" i="7"/>
  <c r="BS41" i="7" l="1"/>
  <c r="BT33" i="19"/>
  <c r="X22" i="19"/>
  <c r="BS36" i="8"/>
  <c r="BS34" i="20"/>
  <c r="BT31" i="20" s="1"/>
  <c r="BS24" i="20"/>
  <c r="BT36" i="20"/>
  <c r="BS53" i="6" l="1"/>
  <c r="T42" i="22" s="1"/>
  <c r="BS29" i="20"/>
  <c r="BS31" i="8"/>
  <c r="BS40" i="8" s="1"/>
  <c r="BS41" i="8" s="1"/>
  <c r="X36" i="8"/>
  <c r="BT34" i="19"/>
  <c r="BT35" i="19" s="1"/>
  <c r="BU32" i="19" s="1"/>
  <c r="BT49" i="6"/>
  <c r="U43" i="22" s="1"/>
  <c r="BS71" i="19" l="1"/>
  <c r="BT39" i="8"/>
  <c r="BS17" i="7"/>
  <c r="BS50" i="7"/>
  <c r="BS48" i="7" s="1"/>
  <c r="BJ16" i="9" s="1"/>
  <c r="BT23" i="20"/>
  <c r="BS30" i="7"/>
  <c r="BS28" i="7" s="1"/>
  <c r="BJ14" i="9" s="1"/>
  <c r="BT50" i="6"/>
  <c r="BS56" i="6"/>
  <c r="I42" i="22" s="1"/>
  <c r="BS54" i="6"/>
  <c r="BT35" i="8"/>
  <c r="BT51" i="6" l="1"/>
  <c r="BT32" i="20"/>
  <c r="BT37" i="20"/>
  <c r="BJ11" i="9"/>
  <c r="BT70" i="19"/>
  <c r="BS33" i="7"/>
  <c r="BS57" i="6"/>
  <c r="BS21" i="19"/>
  <c r="BT73" i="19" l="1"/>
  <c r="BT29" i="19" s="1"/>
  <c r="BT72" i="19"/>
  <c r="BT28" i="19" s="1"/>
  <c r="BJ19" i="9"/>
  <c r="AA42" i="22" s="1"/>
  <c r="BT38" i="20"/>
  <c r="BS23" i="19"/>
  <c r="BT33" i="20" l="1"/>
  <c r="BT39" i="20"/>
  <c r="BJ26" i="9"/>
  <c r="BJ28" i="9" s="1"/>
  <c r="BJ29" i="9" s="1"/>
  <c r="BJ20" i="9"/>
  <c r="BT34" i="8"/>
  <c r="BT30" i="19"/>
  <c r="BT20" i="19"/>
  <c r="BS37" i="7"/>
  <c r="BS54" i="7" s="1"/>
  <c r="BT31" i="8" l="1"/>
  <c r="BT40" i="8" s="1"/>
  <c r="BT41" i="8" s="1"/>
  <c r="BT78" i="19"/>
  <c r="BJ21" i="9"/>
  <c r="BT24" i="20"/>
  <c r="BU36" i="20"/>
  <c r="BS55" i="7"/>
  <c r="BS56" i="7"/>
  <c r="BT34" i="20"/>
  <c r="BU31" i="20" s="1"/>
  <c r="BU27" i="19"/>
  <c r="BT41" i="7"/>
  <c r="BT53" i="6" l="1"/>
  <c r="T43" i="22" s="1"/>
  <c r="BT29" i="20"/>
  <c r="BU33" i="19"/>
  <c r="BT71" i="19"/>
  <c r="BU39" i="8"/>
  <c r="BT17" i="7"/>
  <c r="BU34" i="19" l="1"/>
  <c r="BU35" i="19" s="1"/>
  <c r="BV32" i="19" s="1"/>
  <c r="BU49" i="6"/>
  <c r="U44" i="22" s="1"/>
  <c r="X33" i="19"/>
  <c r="BU23" i="20"/>
  <c r="BT30" i="7"/>
  <c r="BT28" i="7" s="1"/>
  <c r="BK14" i="9" s="1"/>
  <c r="BT50" i="7"/>
  <c r="BT48" i="7" s="1"/>
  <c r="BK16" i="9" s="1"/>
  <c r="BT56" i="6"/>
  <c r="I43" i="22" s="1"/>
  <c r="BT54" i="6"/>
  <c r="BT33" i="7" l="1"/>
  <c r="BT57" i="6"/>
  <c r="BT21" i="19"/>
  <c r="BK11" i="9"/>
  <c r="BU50" i="6"/>
  <c r="X49" i="6"/>
  <c r="BU35" i="8"/>
  <c r="X34" i="19"/>
  <c r="BK19" i="9" l="1"/>
  <c r="AA43" i="22" s="1"/>
  <c r="BU70" i="19"/>
  <c r="X35" i="8"/>
  <c r="X50" i="6"/>
  <c r="X51" i="6" s="1"/>
  <c r="BT23" i="19"/>
  <c r="BU51" i="6"/>
  <c r="BU32" i="20"/>
  <c r="BU37" i="20"/>
  <c r="X35" i="19"/>
  <c r="Y32" i="19" s="1"/>
  <c r="BU20" i="19" l="1"/>
  <c r="BT37" i="7"/>
  <c r="BT54" i="7" s="1"/>
  <c r="BU72" i="19"/>
  <c r="BU28" i="19" s="1"/>
  <c r="BU73" i="19"/>
  <c r="BU29" i="19" s="1"/>
  <c r="X29" i="19" s="1"/>
  <c r="X37" i="20"/>
  <c r="BU38" i="20"/>
  <c r="BK26" i="9"/>
  <c r="BK28" i="9" s="1"/>
  <c r="BK29" i="9" s="1"/>
  <c r="BK20" i="9"/>
  <c r="X32" i="20"/>
  <c r="BU34" i="8" l="1"/>
  <c r="X28" i="19"/>
  <c r="BU30" i="19"/>
  <c r="BK21" i="9"/>
  <c r="BT55" i="7"/>
  <c r="BT56" i="7"/>
  <c r="BU33" i="20"/>
  <c r="X38" i="20"/>
  <c r="BU39" i="20"/>
  <c r="BV27" i="19" l="1"/>
  <c r="BU41" i="7"/>
  <c r="X41" i="7" s="1"/>
  <c r="X30" i="19"/>
  <c r="Y27" i="19" s="1"/>
  <c r="BU24" i="20"/>
  <c r="BV36" i="20"/>
  <c r="BU31" i="8"/>
  <c r="BU40" i="8" s="1"/>
  <c r="BU41" i="8" s="1"/>
  <c r="X34" i="8"/>
  <c r="BU78" i="19"/>
  <c r="X33" i="20"/>
  <c r="BU34" i="20"/>
  <c r="BV31" i="20" s="1"/>
  <c r="X39" i="20"/>
  <c r="Y36" i="20" s="1"/>
  <c r="X34" i="20" l="1"/>
  <c r="Y31" i="20" s="1"/>
  <c r="BV33" i="19"/>
  <c r="BU53" i="6"/>
  <c r="T44" i="22" s="1"/>
  <c r="BV27" i="20"/>
  <c r="BV25" i="20" s="1"/>
  <c r="X24" i="20"/>
  <c r="BU29" i="20"/>
  <c r="X31" i="8"/>
  <c r="X40" i="8" s="1"/>
  <c r="X41" i="8" s="1"/>
  <c r="Y39" i="8" s="1"/>
  <c r="BU71" i="19"/>
  <c r="BV39" i="8"/>
  <c r="BU17" i="7"/>
  <c r="BV23" i="20" l="1"/>
  <c r="BU30" i="7"/>
  <c r="BU50" i="7"/>
  <c r="X29" i="20"/>
  <c r="Y23" i="20" s="1"/>
  <c r="Y25" i="20"/>
  <c r="BV23" i="8"/>
  <c r="BU54" i="6"/>
  <c r="BU56" i="6"/>
  <c r="I44" i="22" s="1"/>
  <c r="X53" i="6"/>
  <c r="X17" i="7"/>
  <c r="BV34" i="19"/>
  <c r="BV49" i="6"/>
  <c r="U45" i="22" s="1"/>
  <c r="BV35" i="19"/>
  <c r="BW32" i="19" s="1"/>
  <c r="BU57" i="6" l="1"/>
  <c r="BU21" i="19"/>
  <c r="BV35" i="8"/>
  <c r="BU48" i="7"/>
  <c r="BL16" i="9" s="1"/>
  <c r="X50" i="7"/>
  <c r="X48" i="7" s="1"/>
  <c r="BU28" i="7"/>
  <c r="X30" i="7"/>
  <c r="X28" i="7" s="1"/>
  <c r="X33" i="7" s="1"/>
  <c r="X54" i="6"/>
  <c r="X56" i="6"/>
  <c r="X57" i="6" s="1"/>
  <c r="BV50" i="6"/>
  <c r="BV21" i="8"/>
  <c r="Y23" i="8"/>
  <c r="X21" i="19" l="1"/>
  <c r="BU23" i="19"/>
  <c r="Y21" i="8"/>
  <c r="BV11" i="8"/>
  <c r="BV70" i="19" s="1"/>
  <c r="BL14" i="9"/>
  <c r="BL11" i="9" s="1"/>
  <c r="BL19" i="9" s="1"/>
  <c r="AA44" i="22" s="1"/>
  <c r="BU33" i="7"/>
  <c r="BV32" i="20"/>
  <c r="BV51" i="6"/>
  <c r="BV37" i="20"/>
  <c r="Y11" i="8" l="1"/>
  <c r="BV20" i="19"/>
  <c r="BU37" i="7"/>
  <c r="BV38" i="20"/>
  <c r="X23" i="19"/>
  <c r="Y20" i="19" s="1"/>
  <c r="BL26" i="9"/>
  <c r="BL28" i="9" s="1"/>
  <c r="BL29" i="9" s="1"/>
  <c r="BL20" i="9"/>
  <c r="BV73" i="19"/>
  <c r="BV29" i="19" s="1"/>
  <c r="BV72" i="19"/>
  <c r="BV28" i="19" s="1"/>
  <c r="BV34" i="8" l="1"/>
  <c r="BV30" i="19"/>
  <c r="BV33" i="20"/>
  <c r="BV39" i="20"/>
  <c r="BL21" i="9"/>
  <c r="BU54" i="7"/>
  <c r="X37" i="7"/>
  <c r="X54" i="7" s="1"/>
  <c r="BV34" i="20" l="1"/>
  <c r="BW31" i="20" s="1"/>
  <c r="BW27" i="19"/>
  <c r="BV41" i="7"/>
  <c r="X55" i="7"/>
  <c r="X56" i="7"/>
  <c r="BV78" i="19"/>
  <c r="BV22" i="19" s="1"/>
  <c r="BU55" i="7"/>
  <c r="BU56" i="7"/>
  <c r="BV24" i="20"/>
  <c r="BW36" i="20"/>
  <c r="Y22" i="19" l="1"/>
  <c r="BV36" i="8"/>
  <c r="BW33" i="19"/>
  <c r="BV53" i="6"/>
  <c r="T45" i="22" s="1"/>
  <c r="BV29" i="20"/>
  <c r="BV56" i="6" l="1"/>
  <c r="I45" i="22" s="1"/>
  <c r="BV54" i="6"/>
  <c r="BW34" i="19"/>
  <c r="BW35" i="19" s="1"/>
  <c r="BX32" i="19" s="1"/>
  <c r="BW49" i="6"/>
  <c r="U46" i="22" s="1"/>
  <c r="BV31" i="8"/>
  <c r="BV40" i="8" s="1"/>
  <c r="BV41" i="8" s="1"/>
  <c r="Y36" i="8"/>
  <c r="BW23" i="20"/>
  <c r="BV30" i="7"/>
  <c r="BV28" i="7" s="1"/>
  <c r="BM14" i="9" s="1"/>
  <c r="BV50" i="7"/>
  <c r="BV48" i="7" s="1"/>
  <c r="BM16" i="9" s="1"/>
  <c r="BW35" i="8" l="1"/>
  <c r="BM11" i="9"/>
  <c r="BM19" i="9" s="1"/>
  <c r="AA45" i="22" s="1"/>
  <c r="BV57" i="6"/>
  <c r="BV21" i="19"/>
  <c r="BV71" i="19"/>
  <c r="BW39" i="8"/>
  <c r="BV17" i="7"/>
  <c r="BV33" i="7" s="1"/>
  <c r="BW50" i="6"/>
  <c r="BV23" i="19" l="1"/>
  <c r="BW51" i="6"/>
  <c r="BW37" i="20"/>
  <c r="BW32" i="20"/>
  <c r="BM26" i="9"/>
  <c r="BM28" i="9" s="1"/>
  <c r="BM29" i="9" s="1"/>
  <c r="BM20" i="9"/>
  <c r="BW70" i="19"/>
  <c r="BM21" i="9" l="1"/>
  <c r="BW38" i="20"/>
  <c r="BW20" i="19"/>
  <c r="BV37" i="7"/>
  <c r="BV54" i="7" s="1"/>
  <c r="BW72" i="19"/>
  <c r="BW28" i="19" s="1"/>
  <c r="BW73" i="19"/>
  <c r="BW29" i="19" s="1"/>
  <c r="BV55" i="7" l="1"/>
  <c r="BV56" i="7"/>
  <c r="BW33" i="20"/>
  <c r="BW34" i="8"/>
  <c r="BW30" i="19"/>
  <c r="BW39" i="20"/>
  <c r="BW31" i="8" l="1"/>
  <c r="BW40" i="8" s="1"/>
  <c r="BW41" i="8" s="1"/>
  <c r="BW78" i="19"/>
  <c r="BW34" i="20"/>
  <c r="BX31" i="20" s="1"/>
  <c r="BW24" i="20"/>
  <c r="BX36" i="20"/>
  <c r="BX27" i="19"/>
  <c r="BW41" i="7"/>
  <c r="BX33" i="19" l="1"/>
  <c r="BW53" i="6"/>
  <c r="T46" i="22" s="1"/>
  <c r="BW29" i="20"/>
  <c r="BW71" i="19"/>
  <c r="BX39" i="8"/>
  <c r="BW17" i="7"/>
  <c r="BX23" i="20" l="1"/>
  <c r="BW30" i="7"/>
  <c r="BW28" i="7" s="1"/>
  <c r="BN14" i="9" s="1"/>
  <c r="BW50" i="7"/>
  <c r="BW48" i="7" s="1"/>
  <c r="BN16" i="9" s="1"/>
  <c r="BW56" i="6"/>
  <c r="I46" i="22" s="1"/>
  <c r="BW54" i="6"/>
  <c r="BX34" i="19"/>
  <c r="BX49" i="6"/>
  <c r="U47" i="22" s="1"/>
  <c r="Y33" i="19"/>
  <c r="BW33" i="7" l="1"/>
  <c r="BX35" i="8"/>
  <c r="Y34" i="19"/>
  <c r="BW57" i="6"/>
  <c r="BW21" i="19"/>
  <c r="BX35" i="19"/>
  <c r="BY32" i="19" s="1"/>
  <c r="BN11" i="9"/>
  <c r="BN19" i="9" s="1"/>
  <c r="AA46" i="22" s="1"/>
  <c r="BX50" i="6"/>
  <c r="Y49" i="6"/>
  <c r="BN26" i="9" l="1"/>
  <c r="BN28" i="9" s="1"/>
  <c r="BN29" i="9" s="1"/>
  <c r="BN20" i="9"/>
  <c r="BW23" i="19"/>
  <c r="Y50" i="6"/>
  <c r="Y51" i="6" s="1"/>
  <c r="BX51" i="6"/>
  <c r="BX32" i="20"/>
  <c r="BX37" i="20"/>
  <c r="BX70" i="19"/>
  <c r="Y35" i="8"/>
  <c r="Y35" i="19"/>
  <c r="Z32" i="19" s="1"/>
  <c r="Y32" i="20" l="1"/>
  <c r="BN21" i="9"/>
  <c r="BX73" i="19"/>
  <c r="BX29" i="19" s="1"/>
  <c r="Y29" i="19" s="1"/>
  <c r="BX72" i="19"/>
  <c r="BX28" i="19" s="1"/>
  <c r="Y37" i="20"/>
  <c r="BX38" i="20"/>
  <c r="BX20" i="19"/>
  <c r="BW37" i="7"/>
  <c r="BW54" i="7" s="1"/>
  <c r="BX34" i="8" l="1"/>
  <c r="Y28" i="19"/>
  <c r="BX30" i="19"/>
  <c r="BW55" i="7"/>
  <c r="BW56" i="7"/>
  <c r="BX33" i="20"/>
  <c r="Y38" i="20"/>
  <c r="Y39" i="20" s="1"/>
  <c r="Z36" i="20" s="1"/>
  <c r="BX39" i="20"/>
  <c r="Y33" i="20" l="1"/>
  <c r="BX34" i="20"/>
  <c r="BY31" i="20" s="1"/>
  <c r="BY27" i="19"/>
  <c r="BX41" i="7"/>
  <c r="Y41" i="7" s="1"/>
  <c r="Y30" i="19"/>
  <c r="Z27" i="19" s="1"/>
  <c r="BX24" i="20"/>
  <c r="BY36" i="20"/>
  <c r="BX31" i="8"/>
  <c r="BX40" i="8" s="1"/>
  <c r="BX41" i="8" s="1"/>
  <c r="Y34" i="8"/>
  <c r="BX78" i="19"/>
  <c r="BY33" i="19" l="1"/>
  <c r="Y34" i="20"/>
  <c r="Z31" i="20" s="1"/>
  <c r="Y31" i="8"/>
  <c r="Y40" i="8" s="1"/>
  <c r="Y41" i="8" s="1"/>
  <c r="Z39" i="8" s="1"/>
  <c r="BY39" i="8"/>
  <c r="BX71" i="19"/>
  <c r="BX17" i="7"/>
  <c r="BX53" i="6"/>
  <c r="T47" i="22" s="1"/>
  <c r="Y24" i="20"/>
  <c r="BY27" i="20"/>
  <c r="BY25" i="20" s="1"/>
  <c r="BX29" i="20"/>
  <c r="BY23" i="20" l="1"/>
  <c r="BX30" i="7"/>
  <c r="BX50" i="7"/>
  <c r="Z25" i="20"/>
  <c r="BY23" i="8"/>
  <c r="Y29" i="20"/>
  <c r="Z23" i="20" s="1"/>
  <c r="BX56" i="6"/>
  <c r="I47" i="22" s="1"/>
  <c r="BX54" i="6"/>
  <c r="Y53" i="6"/>
  <c r="Y17" i="7"/>
  <c r="BY34" i="19"/>
  <c r="BY49" i="6"/>
  <c r="U48" i="22" s="1"/>
  <c r="BY50" i="6" l="1"/>
  <c r="BY35" i="19"/>
  <c r="BZ32" i="19" s="1"/>
  <c r="BY35" i="8"/>
  <c r="BY21" i="8"/>
  <c r="Z23" i="8"/>
  <c r="Y54" i="6"/>
  <c r="Y56" i="6"/>
  <c r="Y57" i="6" s="1"/>
  <c r="BX48" i="7"/>
  <c r="BO16" i="9" s="1"/>
  <c r="Y50" i="7"/>
  <c r="Y48" i="7" s="1"/>
  <c r="BX28" i="7"/>
  <c r="Y30" i="7"/>
  <c r="Y28" i="7" s="1"/>
  <c r="Y33" i="7" s="1"/>
  <c r="BX57" i="6"/>
  <c r="BX21" i="19"/>
  <c r="Y21" i="19" l="1"/>
  <c r="BX23" i="19"/>
  <c r="BY51" i="6"/>
  <c r="BY37" i="20"/>
  <c r="BY32" i="20"/>
  <c r="BO14" i="9"/>
  <c r="BO11" i="9" s="1"/>
  <c r="BO19" i="9" s="1"/>
  <c r="AA47" i="22" s="1"/>
  <c r="BX33" i="7"/>
  <c r="Z21" i="8"/>
  <c r="BY11" i="8"/>
  <c r="Z11" i="8" l="1"/>
  <c r="H21" i="8"/>
  <c r="H11" i="8" s="1"/>
  <c r="I25" i="5" s="1"/>
  <c r="BO26" i="9"/>
  <c r="BO28" i="9" s="1"/>
  <c r="BO29" i="9" s="1"/>
  <c r="BO20" i="9"/>
  <c r="BY38" i="20"/>
  <c r="BY39" i="20" s="1"/>
  <c r="BY20" i="19"/>
  <c r="BX37" i="7"/>
  <c r="BY70" i="19"/>
  <c r="Y23" i="19"/>
  <c r="Z20" i="19" s="1"/>
  <c r="BO21" i="9" l="1"/>
  <c r="BY73" i="19"/>
  <c r="BY29" i="19" s="1"/>
  <c r="BY72" i="19"/>
  <c r="BY28" i="19" s="1"/>
  <c r="Y37" i="7"/>
  <c r="Y54" i="7" s="1"/>
  <c r="BX54" i="7"/>
  <c r="BY24" i="20"/>
  <c r="BZ36" i="20"/>
  <c r="BY33" i="20"/>
  <c r="BY53" i="6" l="1"/>
  <c r="T48" i="22" s="1"/>
  <c r="BY29" i="20"/>
  <c r="BX55" i="7"/>
  <c r="BX56" i="7"/>
  <c r="Y55" i="7"/>
  <c r="Y56" i="7"/>
  <c r="BY34" i="8"/>
  <c r="BY30" i="19"/>
  <c r="BY34" i="20"/>
  <c r="BZ31" i="20" s="1"/>
  <c r="BY78" i="19" l="1"/>
  <c r="BY22" i="19" s="1"/>
  <c r="BZ23" i="20"/>
  <c r="BY50" i="7"/>
  <c r="BY48" i="7" s="1"/>
  <c r="BP16" i="9" s="1"/>
  <c r="BY30" i="7"/>
  <c r="BY28" i="7" s="1"/>
  <c r="BP14" i="9" s="1"/>
  <c r="BZ27" i="19"/>
  <c r="BY41" i="7"/>
  <c r="BY56" i="6"/>
  <c r="I48" i="22" s="1"/>
  <c r="BY54" i="6"/>
  <c r="BP11" i="9" l="1"/>
  <c r="BP19" i="9" s="1"/>
  <c r="AA48" i="22" s="1"/>
  <c r="BZ33" i="19"/>
  <c r="Z22" i="19"/>
  <c r="BY36" i="8"/>
  <c r="BY57" i="6"/>
  <c r="BY21" i="19"/>
  <c r="BP20" i="9" l="1"/>
  <c r="BP21" i="9" s="1"/>
  <c r="BP26" i="9"/>
  <c r="BP28" i="9" s="1"/>
  <c r="BP29" i="9" s="1"/>
  <c r="Z36" i="8"/>
  <c r="BY31" i="8"/>
  <c r="BY40" i="8" s="1"/>
  <c r="BY41" i="8" s="1"/>
  <c r="BZ34" i="19"/>
  <c r="BZ35" i="19" s="1"/>
  <c r="CA32" i="19" s="1"/>
  <c r="BZ49" i="6"/>
  <c r="U49" i="22" s="1"/>
  <c r="BY23" i="19"/>
  <c r="BZ50" i="6" l="1"/>
  <c r="BZ35" i="8"/>
  <c r="BY71" i="19"/>
  <c r="BZ39" i="8"/>
  <c r="BY17" i="7"/>
  <c r="BY33" i="7" s="1"/>
  <c r="BZ20" i="19"/>
  <c r="BY37" i="7"/>
  <c r="BY54" i="7" s="1"/>
  <c r="BZ70" i="19" l="1"/>
  <c r="BZ73" i="19" s="1"/>
  <c r="BZ29" i="19" s="1"/>
  <c r="BY56" i="7"/>
  <c r="BZ72" i="19"/>
  <c r="BZ28" i="19" s="1"/>
  <c r="BY55" i="7"/>
  <c r="BZ32" i="20"/>
  <c r="BZ37" i="20"/>
  <c r="BZ51" i="6"/>
  <c r="BZ38" i="20" l="1"/>
  <c r="BZ34" i="8"/>
  <c r="BZ30" i="19"/>
  <c r="CA27" i="19" l="1"/>
  <c r="BZ41" i="7"/>
  <c r="BZ31" i="8"/>
  <c r="BZ40" i="8" s="1"/>
  <c r="BZ41" i="8" s="1"/>
  <c r="BZ78" i="19"/>
  <c r="BZ33" i="20"/>
  <c r="BZ39" i="20"/>
  <c r="BZ24" i="20" l="1"/>
  <c r="CA36" i="20"/>
  <c r="BZ34" i="20"/>
  <c r="CA31" i="20" s="1"/>
  <c r="BZ71" i="19"/>
  <c r="CA39" i="8"/>
  <c r="BZ17" i="7"/>
  <c r="CA33" i="19"/>
  <c r="CA34" i="19" l="1"/>
  <c r="CA49" i="6"/>
  <c r="U50" i="22" s="1"/>
  <c r="Z33" i="19"/>
  <c r="BZ53" i="6"/>
  <c r="T49" i="22" s="1"/>
  <c r="BZ29" i="20"/>
  <c r="BZ54" i="6" l="1"/>
  <c r="BZ56" i="6"/>
  <c r="I49" i="22" s="1"/>
  <c r="H33" i="19"/>
  <c r="CA50" i="6"/>
  <c r="Z49" i="6"/>
  <c r="CA23" i="20"/>
  <c r="BZ50" i="7"/>
  <c r="BZ48" i="7" s="1"/>
  <c r="BQ16" i="9" s="1"/>
  <c r="BZ30" i="7"/>
  <c r="BZ28" i="7" s="1"/>
  <c r="CA35" i="19"/>
  <c r="CB32" i="19" s="1"/>
  <c r="CA35" i="8"/>
  <c r="Z34" i="19"/>
  <c r="Z35" i="19" s="1"/>
  <c r="AA32" i="19" s="1"/>
  <c r="CA70" i="19" l="1"/>
  <c r="Z35" i="8"/>
  <c r="BQ14" i="9"/>
  <c r="BQ11" i="9" s="1"/>
  <c r="BQ19" i="9" s="1"/>
  <c r="AA49" i="22" s="1"/>
  <c r="BZ33" i="7"/>
  <c r="BZ57" i="6"/>
  <c r="BZ21" i="19"/>
  <c r="Z50" i="6"/>
  <c r="Z51" i="6" s="1"/>
  <c r="H49" i="6"/>
  <c r="CA51" i="6"/>
  <c r="CA32" i="20"/>
  <c r="CA37" i="20"/>
  <c r="BZ23" i="19" l="1"/>
  <c r="BQ26" i="9"/>
  <c r="BQ28" i="9" s="1"/>
  <c r="BQ29" i="9" s="1"/>
  <c r="BQ20" i="9"/>
  <c r="Z37" i="20"/>
  <c r="CA38" i="20"/>
  <c r="CA39" i="20" s="1"/>
  <c r="Z32" i="20"/>
  <c r="CA72" i="19"/>
  <c r="CA28" i="19" s="1"/>
  <c r="CA73" i="19"/>
  <c r="CA29" i="19" s="1"/>
  <c r="Z29" i="19" s="1"/>
  <c r="H50" i="6"/>
  <c r="H51" i="6" s="1"/>
  <c r="I55" i="5" s="1"/>
  <c r="I48" i="5"/>
  <c r="H32" i="20" l="1"/>
  <c r="CA24" i="20"/>
  <c r="CB36" i="20"/>
  <c r="CA33" i="20"/>
  <c r="Z38" i="20"/>
  <c r="Z39" i="20" s="1"/>
  <c r="AA36" i="20" s="1"/>
  <c r="H37" i="20"/>
  <c r="BQ21" i="9"/>
  <c r="CA34" i="8"/>
  <c r="Z28" i="19"/>
  <c r="CA30" i="19"/>
  <c r="CA20" i="19"/>
  <c r="BZ37" i="7"/>
  <c r="BZ54" i="7" s="1"/>
  <c r="BZ55" i="7" l="1"/>
  <c r="BZ56" i="7"/>
  <c r="Z33" i="20"/>
  <c r="CA34" i="20"/>
  <c r="CB31" i="20" s="1"/>
  <c r="CB27" i="19"/>
  <c r="CA41" i="7"/>
  <c r="Z41" i="7" s="1"/>
  <c r="H41" i="7" s="1"/>
  <c r="I20" i="5" s="1"/>
  <c r="CA53" i="6"/>
  <c r="T50" i="22" s="1"/>
  <c r="CB27" i="20"/>
  <c r="CB25" i="20" s="1"/>
  <c r="Z24" i="20"/>
  <c r="CA29" i="20"/>
  <c r="H28" i="19"/>
  <c r="Z30" i="19"/>
  <c r="AA27" i="19" s="1"/>
  <c r="CA31" i="8"/>
  <c r="CA40" i="8" s="1"/>
  <c r="CA41" i="8" s="1"/>
  <c r="Z34" i="8"/>
  <c r="CA78" i="19"/>
  <c r="CA56" i="6" l="1"/>
  <c r="I50" i="22" s="1"/>
  <c r="CA54" i="6"/>
  <c r="Z53" i="6"/>
  <c r="CB33" i="19"/>
  <c r="Z31" i="8"/>
  <c r="Z40" i="8" s="1"/>
  <c r="Z41" i="8" s="1"/>
  <c r="AA39" i="8" s="1"/>
  <c r="H34" i="8"/>
  <c r="CA71" i="19"/>
  <c r="CA17" i="7"/>
  <c r="CB39" i="8"/>
  <c r="H33" i="20"/>
  <c r="H34" i="20" s="1"/>
  <c r="I31" i="20" s="1"/>
  <c r="Z34" i="20"/>
  <c r="AA31" i="20" s="1"/>
  <c r="CB23" i="20"/>
  <c r="CA30" i="7"/>
  <c r="CA50" i="7"/>
  <c r="H24" i="20"/>
  <c r="Z29" i="20"/>
  <c r="AA23" i="20" s="1"/>
  <c r="AA25" i="20"/>
  <c r="CB23" i="8"/>
  <c r="Z56" i="6" l="1"/>
  <c r="Z57" i="6" s="1"/>
  <c r="Z54" i="6"/>
  <c r="H53" i="6"/>
  <c r="CA48" i="7"/>
  <c r="BR16" i="9" s="1"/>
  <c r="Z50" i="7"/>
  <c r="Z17" i="7"/>
  <c r="H17" i="7" s="1"/>
  <c r="CA28" i="7"/>
  <c r="BR14" i="9" s="1"/>
  <c r="Z30" i="7"/>
  <c r="CA57" i="6"/>
  <c r="CA21" i="19"/>
  <c r="CB34" i="19"/>
  <c r="CB35" i="19" s="1"/>
  <c r="CC32" i="19" s="1"/>
  <c r="CB49" i="6"/>
  <c r="U51" i="22" s="1"/>
  <c r="AA23" i="8"/>
  <c r="CB21" i="8"/>
  <c r="Z21" i="19" l="1"/>
  <c r="CA23" i="19"/>
  <c r="Z28" i="7"/>
  <c r="Z33" i="7" s="1"/>
  <c r="H30" i="7"/>
  <c r="H28" i="7" s="1"/>
  <c r="I14" i="9" s="1"/>
  <c r="BR11" i="9"/>
  <c r="BR19" i="9" s="1"/>
  <c r="AA50" i="22" s="1"/>
  <c r="CA33" i="7"/>
  <c r="CB50" i="6"/>
  <c r="CB35" i="8"/>
  <c r="AA21" i="8"/>
  <c r="CB11" i="8"/>
  <c r="H50" i="7"/>
  <c r="H48" i="7" s="1"/>
  <c r="I16" i="9" s="1"/>
  <c r="Z48" i="7"/>
  <c r="H54" i="6"/>
  <c r="H56" i="6"/>
  <c r="I11" i="9" l="1"/>
  <c r="I19" i="9" s="1"/>
  <c r="I20" i="9" s="1"/>
  <c r="BR26" i="9"/>
  <c r="BR28" i="9" s="1"/>
  <c r="BR29" i="9" s="1"/>
  <c r="BR20" i="9"/>
  <c r="AA11" i="8"/>
  <c r="CB20" i="19"/>
  <c r="CA37" i="7"/>
  <c r="H21" i="19"/>
  <c r="Z23" i="19"/>
  <c r="AA20" i="19" s="1"/>
  <c r="H33" i="7"/>
  <c r="H57" i="6"/>
  <c r="I53" i="5" s="1"/>
  <c r="I14" i="5"/>
  <c r="CB51" i="6"/>
  <c r="CB32" i="20"/>
  <c r="CB37" i="20"/>
  <c r="CB70" i="19"/>
  <c r="CB38" i="20" l="1"/>
  <c r="CA54" i="7"/>
  <c r="Z37" i="7"/>
  <c r="BR21" i="9"/>
  <c r="I18" i="5"/>
  <c r="I56" i="5" s="1"/>
  <c r="CB72" i="19"/>
  <c r="CB28" i="19" s="1"/>
  <c r="CB73" i="19"/>
  <c r="CB29" i="19" s="1"/>
  <c r="CB34" i="8" l="1"/>
  <c r="CB30" i="19"/>
  <c r="Z54" i="7"/>
  <c r="H37" i="7"/>
  <c r="I40" i="5"/>
  <c r="I46" i="5"/>
  <c r="CA55" i="7"/>
  <c r="CA56" i="7"/>
  <c r="CB33" i="20"/>
  <c r="CB39" i="20"/>
  <c r="CC27" i="19" l="1"/>
  <c r="CB41" i="7"/>
  <c r="CB34" i="20"/>
  <c r="CC31" i="20" s="1"/>
  <c r="CB78" i="19"/>
  <c r="CB22" i="19" s="1"/>
  <c r="H54" i="7"/>
  <c r="I19" i="5"/>
  <c r="CB24" i="20"/>
  <c r="CC36" i="20"/>
  <c r="Z55" i="7"/>
  <c r="Z56" i="7"/>
  <c r="I21" i="5" l="1"/>
  <c r="I44" i="5"/>
  <c r="I58" i="5"/>
  <c r="I47" i="5"/>
  <c r="H55" i="7"/>
  <c r="H56" i="7"/>
  <c r="AA22" i="19"/>
  <c r="CB36" i="8"/>
  <c r="CC33" i="19"/>
  <c r="CB53" i="6"/>
  <c r="T51" i="22" s="1"/>
  <c r="CB29" i="20"/>
  <c r="AA36" i="8" l="1"/>
  <c r="CB31" i="8"/>
  <c r="CB40" i="8" s="1"/>
  <c r="CB41" i="8" s="1"/>
  <c r="CC23" i="20"/>
  <c r="CB30" i="7"/>
  <c r="CB28" i="7" s="1"/>
  <c r="BS14" i="9" s="1"/>
  <c r="CB50" i="7"/>
  <c r="CB48" i="7" s="1"/>
  <c r="BS16" i="9" s="1"/>
  <c r="CB54" i="6"/>
  <c r="CB56" i="6"/>
  <c r="I51" i="22" s="1"/>
  <c r="CC49" i="6"/>
  <c r="U52" i="22" s="1"/>
  <c r="CC34" i="19"/>
  <c r="CC35" i="19" s="1"/>
  <c r="CD32" i="19" s="1"/>
  <c r="I45" i="5"/>
  <c r="I57" i="5"/>
  <c r="CB57" i="6" l="1"/>
  <c r="CB21" i="19"/>
  <c r="BS11" i="9"/>
  <c r="CC35" i="8"/>
  <c r="CB71" i="19"/>
  <c r="CC39" i="8"/>
  <c r="CB17" i="7"/>
  <c r="CB33" i="7" s="1"/>
  <c r="CC50" i="6"/>
  <c r="BS19" i="9" l="1"/>
  <c r="AA51" i="22" s="1"/>
  <c r="CC51" i="6"/>
  <c r="CC32" i="20"/>
  <c r="CC37" i="20"/>
  <c r="CB23" i="19"/>
  <c r="CC70" i="19"/>
  <c r="CC38" i="20" l="1"/>
  <c r="BS26" i="9"/>
  <c r="BS28" i="9" s="1"/>
  <c r="BS29" i="9" s="1"/>
  <c r="BS20" i="9"/>
  <c r="CC73" i="19"/>
  <c r="CC29" i="19" s="1"/>
  <c r="CC72" i="19"/>
  <c r="CC28" i="19" s="1"/>
  <c r="CC20" i="19"/>
  <c r="CB37" i="7"/>
  <c r="CB54" i="7" s="1"/>
  <c r="CB55" i="7" l="1"/>
  <c r="CB56" i="7"/>
  <c r="CC33" i="20"/>
  <c r="CC39" i="20"/>
  <c r="CC34" i="8"/>
  <c r="CC30" i="19"/>
  <c r="BS21" i="9"/>
  <c r="CD27" i="19" l="1"/>
  <c r="CC41" i="7"/>
  <c r="CC31" i="8"/>
  <c r="CC40" i="8" s="1"/>
  <c r="CC41" i="8" s="1"/>
  <c r="CC78" i="19"/>
  <c r="CC24" i="20"/>
  <c r="CD36" i="20"/>
  <c r="CC34" i="20"/>
  <c r="CD31" i="20" s="1"/>
  <c r="CC53" i="6" l="1"/>
  <c r="T52" i="22" s="1"/>
  <c r="CC29" i="20"/>
  <c r="CC71" i="19"/>
  <c r="CD39" i="8"/>
  <c r="CC17" i="7"/>
  <c r="CD33" i="19"/>
  <c r="CC30" i="7" l="1"/>
  <c r="CC28" i="7" s="1"/>
  <c r="BT14" i="9" s="1"/>
  <c r="CD23" i="20"/>
  <c r="CC50" i="7"/>
  <c r="CC48" i="7" s="1"/>
  <c r="BT16" i="9" s="1"/>
  <c r="CC54" i="6"/>
  <c r="CC56" i="6"/>
  <c r="I52" i="22" s="1"/>
  <c r="CD34" i="19"/>
  <c r="CD49" i="6"/>
  <c r="U53" i="22" s="1"/>
  <c r="AA33" i="19"/>
  <c r="CD35" i="8" l="1"/>
  <c r="AA34" i="19"/>
  <c r="CC57" i="6"/>
  <c r="CC21" i="19"/>
  <c r="CD35" i="19"/>
  <c r="CE32" i="19" s="1"/>
  <c r="BT11" i="9"/>
  <c r="CC33" i="7"/>
  <c r="CD50" i="6"/>
  <c r="AA49" i="6"/>
  <c r="BT19" i="9" l="1"/>
  <c r="AA52" i="22" s="1"/>
  <c r="AA50" i="6"/>
  <c r="AA51" i="6" s="1"/>
  <c r="CC23" i="19"/>
  <c r="CD32" i="20"/>
  <c r="AA32" i="20" s="1"/>
  <c r="CD37" i="20"/>
  <c r="CD51" i="6"/>
  <c r="AA35" i="19"/>
  <c r="AB32" i="19" s="1"/>
  <c r="CD70" i="19"/>
  <c r="AA35" i="8"/>
  <c r="CD73" i="19" l="1"/>
  <c r="CD29" i="19" s="1"/>
  <c r="AA29" i="19" s="1"/>
  <c r="CD72" i="19"/>
  <c r="CD28" i="19" s="1"/>
  <c r="BT26" i="9"/>
  <c r="BT28" i="9" s="1"/>
  <c r="BT29" i="9" s="1"/>
  <c r="BT20" i="9"/>
  <c r="AA37" i="20"/>
  <c r="CD38" i="20"/>
  <c r="CD39" i="20" s="1"/>
  <c r="CD20" i="19"/>
  <c r="CC37" i="7"/>
  <c r="CC54" i="7" s="1"/>
  <c r="BT21" i="9" l="1"/>
  <c r="CC55" i="7"/>
  <c r="CC56" i="7"/>
  <c r="CD24" i="20"/>
  <c r="CE36" i="20"/>
  <c r="CD34" i="8"/>
  <c r="AA28" i="19"/>
  <c r="CD30" i="19"/>
  <c r="CD33" i="20"/>
  <c r="AA38" i="20"/>
  <c r="AA39" i="20" s="1"/>
  <c r="AB36" i="20" s="1"/>
  <c r="AA30" i="19" l="1"/>
  <c r="AB27" i="19" s="1"/>
  <c r="CD31" i="8"/>
  <c r="CD40" i="8" s="1"/>
  <c r="CD41" i="8" s="1"/>
  <c r="AA34" i="8"/>
  <c r="CD78" i="19"/>
  <c r="CD53" i="6"/>
  <c r="T53" i="22" s="1"/>
  <c r="CE27" i="20"/>
  <c r="CE25" i="20" s="1"/>
  <c r="AA24" i="20"/>
  <c r="CD29" i="20"/>
  <c r="CD34" i="20"/>
  <c r="CE31" i="20" s="1"/>
  <c r="AA33" i="20"/>
  <c r="CE27" i="19"/>
  <c r="CD41" i="7"/>
  <c r="AA41" i="7" s="1"/>
  <c r="CE33" i="19" l="1"/>
  <c r="AA34" i="20"/>
  <c r="AB31" i="20" s="1"/>
  <c r="AA31" i="8"/>
  <c r="AA40" i="8" s="1"/>
  <c r="AA41" i="8" s="1"/>
  <c r="AB39" i="8" s="1"/>
  <c r="CD71" i="19"/>
  <c r="CD17" i="7"/>
  <c r="CE39" i="8"/>
  <c r="CE23" i="20"/>
  <c r="CD30" i="7"/>
  <c r="CD50" i="7"/>
  <c r="CE23" i="8"/>
  <c r="AB25" i="20"/>
  <c r="AA29" i="20"/>
  <c r="AB23" i="20" s="1"/>
  <c r="CD56" i="6"/>
  <c r="I53" i="22" s="1"/>
  <c r="CD54" i="6"/>
  <c r="AA53" i="6"/>
  <c r="CE21" i="8" l="1"/>
  <c r="AB23" i="8"/>
  <c r="CD48" i="7"/>
  <c r="BU16" i="9" s="1"/>
  <c r="AA50" i="7"/>
  <c r="AA48" i="7" s="1"/>
  <c r="CD28" i="7"/>
  <c r="BU14" i="9" s="1"/>
  <c r="AA30" i="7"/>
  <c r="AA28" i="7" s="1"/>
  <c r="AA54" i="6"/>
  <c r="AA56" i="6"/>
  <c r="AA57" i="6" s="1"/>
  <c r="CD57" i="6"/>
  <c r="CD21" i="19"/>
  <c r="CE34" i="19"/>
  <c r="CE35" i="19" s="1"/>
  <c r="CF32" i="19" s="1"/>
  <c r="CE49" i="6"/>
  <c r="U54" i="22" s="1"/>
  <c r="AA17" i="7"/>
  <c r="AA33" i="7" l="1"/>
  <c r="AA21" i="19"/>
  <c r="CD23" i="19"/>
  <c r="CD33" i="7"/>
  <c r="AB21" i="8"/>
  <c r="CE11" i="8"/>
  <c r="CE35" i="8"/>
  <c r="CE50" i="6"/>
  <c r="BU11" i="9"/>
  <c r="AB11" i="8" l="1"/>
  <c r="CE20" i="19"/>
  <c r="CD37" i="7"/>
  <c r="BU19" i="9"/>
  <c r="AA53" i="22" s="1"/>
  <c r="AA23" i="19"/>
  <c r="AB20" i="19" s="1"/>
  <c r="CE51" i="6"/>
  <c r="CE32" i="20"/>
  <c r="CE37" i="20"/>
  <c r="CE70" i="19"/>
  <c r="BU26" i="9" l="1"/>
  <c r="BU28" i="9" s="1"/>
  <c r="BU29" i="9" s="1"/>
  <c r="BU20" i="9"/>
  <c r="CE72" i="19"/>
  <c r="CE28" i="19" s="1"/>
  <c r="CE73" i="19"/>
  <c r="CE29" i="19" s="1"/>
  <c r="CD54" i="7"/>
  <c r="AA37" i="7"/>
  <c r="AA54" i="7" s="1"/>
  <c r="CE38" i="20"/>
  <c r="CE34" i="8" l="1"/>
  <c r="CE30" i="19"/>
  <c r="BU21" i="9"/>
  <c r="CE33" i="20"/>
  <c r="CE39" i="20"/>
  <c r="AA55" i="7"/>
  <c r="AA56" i="7"/>
  <c r="CD55" i="7"/>
  <c r="CD56" i="7"/>
  <c r="CE24" i="20" l="1"/>
  <c r="CF36" i="20"/>
  <c r="CE34" i="20"/>
  <c r="CF31" i="20" s="1"/>
  <c r="CF27" i="19"/>
  <c r="CE41" i="7"/>
  <c r="CE78" i="19"/>
  <c r="CE22" i="19" s="1"/>
  <c r="AB22" i="19" l="1"/>
  <c r="CE36" i="8"/>
  <c r="CF33" i="19"/>
  <c r="CE53" i="6"/>
  <c r="T54" i="22" s="1"/>
  <c r="CE29" i="20"/>
  <c r="CE56" i="6" l="1"/>
  <c r="I54" i="22" s="1"/>
  <c r="CE54" i="6"/>
  <c r="CF34" i="19"/>
  <c r="CF35" i="19" s="1"/>
  <c r="CG32" i="19" s="1"/>
  <c r="CF49" i="6"/>
  <c r="U55" i="22" s="1"/>
  <c r="AB36" i="8"/>
  <c r="CE31" i="8"/>
  <c r="CE40" i="8" s="1"/>
  <c r="CE41" i="8" s="1"/>
  <c r="CF23" i="20"/>
  <c r="CE30" i="7"/>
  <c r="CE28" i="7" s="1"/>
  <c r="BV14" i="9" s="1"/>
  <c r="CE50" i="7"/>
  <c r="CE48" i="7" s="1"/>
  <c r="BV16" i="9" s="1"/>
  <c r="CE71" i="19" l="1"/>
  <c r="CE17" i="7"/>
  <c r="CE33" i="7" s="1"/>
  <c r="CF39" i="8"/>
  <c r="CF50" i="6"/>
  <c r="CF35" i="8"/>
  <c r="BV11" i="9"/>
  <c r="CE57" i="6"/>
  <c r="CE21" i="19"/>
  <c r="CF51" i="6" l="1"/>
  <c r="CF37" i="20"/>
  <c r="CF32" i="20"/>
  <c r="CE23" i="19"/>
  <c r="CF70" i="19"/>
  <c r="BV19" i="9"/>
  <c r="AA54" i="22" s="1"/>
  <c r="CE37" i="7" l="1"/>
  <c r="CE54" i="7" s="1"/>
  <c r="CF20" i="19"/>
  <c r="CF38" i="20"/>
  <c r="CF39" i="20" s="1"/>
  <c r="BV26" i="9"/>
  <c r="BV28" i="9" s="1"/>
  <c r="BV29" i="9" s="1"/>
  <c r="BV20" i="9"/>
  <c r="CF73" i="19"/>
  <c r="CF29" i="19" s="1"/>
  <c r="CF72" i="19"/>
  <c r="CF28" i="19" s="1"/>
  <c r="CF24" i="20" l="1"/>
  <c r="CG36" i="20"/>
  <c r="CF33" i="20"/>
  <c r="CF34" i="8"/>
  <c r="CF30" i="19"/>
  <c r="CE55" i="7"/>
  <c r="CE56" i="7"/>
  <c r="BV21" i="9"/>
  <c r="CG27" i="19" l="1"/>
  <c r="CF41" i="7"/>
  <c r="CF31" i="8"/>
  <c r="CF40" i="8" s="1"/>
  <c r="CF41" i="8" s="1"/>
  <c r="CF78" i="19"/>
  <c r="CF34" i="20"/>
  <c r="CG31" i="20" s="1"/>
  <c r="CF53" i="6"/>
  <c r="T55" i="22" s="1"/>
  <c r="CF29" i="20"/>
  <c r="CF56" i="6" l="1"/>
  <c r="I55" i="22" s="1"/>
  <c r="CF54" i="6"/>
  <c r="CF71" i="19"/>
  <c r="CG39" i="8"/>
  <c r="CF17" i="7"/>
  <c r="CG23" i="20"/>
  <c r="CF30" i="7"/>
  <c r="CF28" i="7" s="1"/>
  <c r="BW14" i="9" s="1"/>
  <c r="CF50" i="7"/>
  <c r="CF48" i="7" s="1"/>
  <c r="BW16" i="9" s="1"/>
  <c r="CG33" i="19"/>
  <c r="CF33" i="7" l="1"/>
  <c r="CG34" i="19"/>
  <c r="CG35" i="19" s="1"/>
  <c r="CH32" i="19" s="1"/>
  <c r="CG49" i="6"/>
  <c r="U56" i="22" s="1"/>
  <c r="AB33" i="19"/>
  <c r="BW11" i="9"/>
  <c r="CF57" i="6"/>
  <c r="CF21" i="19"/>
  <c r="CF23" i="19" l="1"/>
  <c r="BW19" i="9"/>
  <c r="AA55" i="22" s="1"/>
  <c r="CG50" i="6"/>
  <c r="AB49" i="6"/>
  <c r="CG35" i="8"/>
  <c r="AB34" i="19"/>
  <c r="AB35" i="19" s="1"/>
  <c r="AC32" i="19" s="1"/>
  <c r="AB50" i="6" l="1"/>
  <c r="AB51" i="6" s="1"/>
  <c r="CG51" i="6"/>
  <c r="CG37" i="20"/>
  <c r="CG32" i="20"/>
  <c r="AB32" i="20" s="1"/>
  <c r="AB35" i="8"/>
  <c r="CG70" i="19"/>
  <c r="BW26" i="9"/>
  <c r="BW28" i="9" s="1"/>
  <c r="BW29" i="9" s="1"/>
  <c r="BW20" i="9"/>
  <c r="CG20" i="19"/>
  <c r="CF37" i="7"/>
  <c r="CF54" i="7" s="1"/>
  <c r="AB37" i="20" l="1"/>
  <c r="CG38" i="20"/>
  <c r="CF55" i="7"/>
  <c r="CF56" i="7"/>
  <c r="BW21" i="9"/>
  <c r="CG73" i="19"/>
  <c r="CG29" i="19" s="1"/>
  <c r="AB29" i="19" s="1"/>
  <c r="CG72" i="19"/>
  <c r="CG28" i="19" s="1"/>
  <c r="CG33" i="20" l="1"/>
  <c r="AB38" i="20"/>
  <c r="AB39" i="20" s="1"/>
  <c r="AC36" i="20" s="1"/>
  <c r="CG39" i="20"/>
  <c r="CG34" i="8"/>
  <c r="AB28" i="19"/>
  <c r="CG30" i="19"/>
  <c r="CG41" i="7" l="1"/>
  <c r="AB41" i="7" s="1"/>
  <c r="CH27" i="19"/>
  <c r="AB30" i="19"/>
  <c r="AC27" i="19" s="1"/>
  <c r="CG31" i="8"/>
  <c r="CG40" i="8" s="1"/>
  <c r="CG41" i="8" s="1"/>
  <c r="AB34" i="8"/>
  <c r="CG78" i="19"/>
  <c r="CG24" i="20"/>
  <c r="CH36" i="20"/>
  <c r="CG34" i="20"/>
  <c r="CH31" i="20" s="1"/>
  <c r="AB33" i="20"/>
  <c r="CG53" i="6" l="1"/>
  <c r="T56" i="22" s="1"/>
  <c r="AB24" i="20"/>
  <c r="CH27" i="20"/>
  <c r="CH25" i="20" s="1"/>
  <c r="CG29" i="20"/>
  <c r="AB31" i="8"/>
  <c r="AB40" i="8" s="1"/>
  <c r="AB41" i="8" s="1"/>
  <c r="AC39" i="8" s="1"/>
  <c r="CG71" i="19"/>
  <c r="CH39" i="8"/>
  <c r="CG17" i="7"/>
  <c r="AB34" i="20"/>
  <c r="AC31" i="20" s="1"/>
  <c r="CH33" i="19"/>
  <c r="AB17" i="7" l="1"/>
  <c r="CH34" i="19"/>
  <c r="CH49" i="6"/>
  <c r="U57" i="22" s="1"/>
  <c r="CH23" i="20"/>
  <c r="CG30" i="7"/>
  <c r="CG50" i="7"/>
  <c r="AC25" i="20"/>
  <c r="CH23" i="8"/>
  <c r="AB29" i="20"/>
  <c r="AC23" i="20" s="1"/>
  <c r="CG54" i="6"/>
  <c r="CG56" i="6"/>
  <c r="I56" i="22" s="1"/>
  <c r="AB53" i="6"/>
  <c r="CG48" i="7" l="1"/>
  <c r="BX16" i="9" s="1"/>
  <c r="AB50" i="7"/>
  <c r="AB48" i="7" s="1"/>
  <c r="CG57" i="6"/>
  <c r="CG21" i="19"/>
  <c r="CH50" i="6"/>
  <c r="CH35" i="19"/>
  <c r="CI32" i="19" s="1"/>
  <c r="CH35" i="8"/>
  <c r="AC23" i="8"/>
  <c r="CH21" i="8"/>
  <c r="AB54" i="6"/>
  <c r="AB56" i="6"/>
  <c r="AB57" i="6" s="1"/>
  <c r="CG28" i="7"/>
  <c r="AB30" i="7"/>
  <c r="AB28" i="7" s="1"/>
  <c r="AB33" i="7" s="1"/>
  <c r="BX14" i="9" l="1"/>
  <c r="BX11" i="9" s="1"/>
  <c r="BX19" i="9" s="1"/>
  <c r="AA56" i="22" s="1"/>
  <c r="CG33" i="7"/>
  <c r="AC21" i="8"/>
  <c r="CH11" i="8"/>
  <c r="CH51" i="6"/>
  <c r="CH37" i="20"/>
  <c r="CH32" i="20"/>
  <c r="AB21" i="19"/>
  <c r="CG23" i="19"/>
  <c r="CH38" i="20" l="1"/>
  <c r="CH39" i="20" s="1"/>
  <c r="CH70" i="19"/>
  <c r="AC11" i="8"/>
  <c r="CH20" i="19"/>
  <c r="CG37" i="7"/>
  <c r="BX26" i="9"/>
  <c r="BX28" i="9" s="1"/>
  <c r="BX29" i="9" s="1"/>
  <c r="BX20" i="9"/>
  <c r="AB23" i="19"/>
  <c r="AC20" i="19" s="1"/>
  <c r="CG54" i="7" l="1"/>
  <c r="AB37" i="7"/>
  <c r="AB54" i="7" s="1"/>
  <c r="CH72" i="19"/>
  <c r="CH28" i="19" s="1"/>
  <c r="CH73" i="19"/>
  <c r="CH29" i="19" s="1"/>
  <c r="BX21" i="9"/>
  <c r="CH24" i="20"/>
  <c r="CI36" i="20"/>
  <c r="CH33" i="20"/>
  <c r="CH34" i="8" l="1"/>
  <c r="CH30" i="19"/>
  <c r="AB55" i="7"/>
  <c r="AB56" i="7"/>
  <c r="CH34" i="20"/>
  <c r="CI31" i="20" s="1"/>
  <c r="CG55" i="7"/>
  <c r="CG56" i="7"/>
  <c r="CH53" i="6"/>
  <c r="T57" i="22" s="1"/>
  <c r="CH29" i="20"/>
  <c r="CI23" i="20" l="1"/>
  <c r="CH30" i="7"/>
  <c r="CH28" i="7" s="1"/>
  <c r="BY14" i="9" s="1"/>
  <c r="CH50" i="7"/>
  <c r="CH48" i="7" s="1"/>
  <c r="BY16" i="9" s="1"/>
  <c r="CH56" i="6"/>
  <c r="I57" i="22" s="1"/>
  <c r="CH54" i="6"/>
  <c r="CH78" i="19"/>
  <c r="CH22" i="19" s="1"/>
  <c r="CI27" i="19"/>
  <c r="CH41" i="7"/>
  <c r="CH57" i="6" l="1"/>
  <c r="CH21" i="19"/>
  <c r="CI33" i="19"/>
  <c r="BY11" i="9"/>
  <c r="BY19" i="9" s="1"/>
  <c r="AA57" i="22" s="1"/>
  <c r="AC22" i="19"/>
  <c r="CH36" i="8"/>
  <c r="AC36" i="8" l="1"/>
  <c r="CH31" i="8"/>
  <c r="CH40" i="8" s="1"/>
  <c r="CH41" i="8" s="1"/>
  <c r="BY26" i="9"/>
  <c r="BY28" i="9" s="1"/>
  <c r="BY29" i="9" s="1"/>
  <c r="BY20" i="9"/>
  <c r="CI34" i="19"/>
  <c r="CI49" i="6"/>
  <c r="U58" i="22" s="1"/>
  <c r="CI35" i="19"/>
  <c r="CJ32" i="19" s="1"/>
  <c r="CH23" i="19"/>
  <c r="CI50" i="6" l="1"/>
  <c r="CI35" i="8"/>
  <c r="BY21" i="9"/>
  <c r="CI20" i="19"/>
  <c r="CH37" i="7"/>
  <c r="CH54" i="7" s="1"/>
  <c r="CI39" i="8"/>
  <c r="CH71" i="19"/>
  <c r="CH17" i="7"/>
  <c r="CH33" i="7" s="1"/>
  <c r="CH55" i="7" l="1"/>
  <c r="CH56" i="7"/>
  <c r="CI51" i="6"/>
  <c r="CI37" i="20"/>
  <c r="CI32" i="20"/>
  <c r="CI70" i="19"/>
  <c r="CI73" i="19" l="1"/>
  <c r="CI29" i="19" s="1"/>
  <c r="CI72" i="19"/>
  <c r="CI28" i="19" s="1"/>
  <c r="CI38" i="20"/>
  <c r="CI33" i="20" l="1"/>
  <c r="CI39" i="20"/>
  <c r="CI34" i="8"/>
  <c r="CI30" i="19"/>
  <c r="CJ27" i="19" l="1"/>
  <c r="CI41" i="7"/>
  <c r="CI31" i="8"/>
  <c r="CI40" i="8" s="1"/>
  <c r="CI41" i="8" s="1"/>
  <c r="CI78" i="19"/>
  <c r="CI24" i="20"/>
  <c r="CJ36" i="20"/>
  <c r="CI34" i="20"/>
  <c r="CJ31" i="20" s="1"/>
  <c r="CI53" i="6" l="1"/>
  <c r="T58" i="22" s="1"/>
  <c r="CI29" i="20"/>
  <c r="CI71" i="19"/>
  <c r="CJ39" i="8"/>
  <c r="CI17" i="7"/>
  <c r="CJ33" i="19"/>
  <c r="CJ23" i="20" l="1"/>
  <c r="CI30" i="7"/>
  <c r="CI28" i="7" s="1"/>
  <c r="BZ14" i="9" s="1"/>
  <c r="CI50" i="7"/>
  <c r="CI48" i="7" s="1"/>
  <c r="BZ16" i="9" s="1"/>
  <c r="CI56" i="6"/>
  <c r="I58" i="22" s="1"/>
  <c r="CI54" i="6"/>
  <c r="CJ34" i="19"/>
  <c r="CJ49" i="6"/>
  <c r="U59" i="22" s="1"/>
  <c r="AC33" i="19"/>
  <c r="CI33" i="7" l="1"/>
  <c r="CJ35" i="8"/>
  <c r="AC34" i="19"/>
  <c r="CI57" i="6"/>
  <c r="CI21" i="19"/>
  <c r="BZ11" i="9"/>
  <c r="BZ19" i="9" s="1"/>
  <c r="AA58" i="22" s="1"/>
  <c r="CJ35" i="19"/>
  <c r="CK32" i="19" s="1"/>
  <c r="CJ50" i="6"/>
  <c r="AC49" i="6"/>
  <c r="AC50" i="6" l="1"/>
  <c r="AC51" i="6" s="1"/>
  <c r="CI23" i="19"/>
  <c r="CJ51" i="6"/>
  <c r="CJ37" i="20"/>
  <c r="CJ32" i="20"/>
  <c r="AC35" i="19"/>
  <c r="AD32" i="19" s="1"/>
  <c r="AC35" i="8"/>
  <c r="CJ70" i="19"/>
  <c r="BZ26" i="9"/>
  <c r="BZ28" i="9" s="1"/>
  <c r="BZ29" i="9" s="1"/>
  <c r="BZ20" i="9"/>
  <c r="AC32" i="20" l="1"/>
  <c r="AC37" i="20"/>
  <c r="CJ38" i="20"/>
  <c r="CJ39" i="20" s="1"/>
  <c r="BZ21" i="9"/>
  <c r="CJ20" i="19"/>
  <c r="CI37" i="7"/>
  <c r="CI54" i="7" s="1"/>
  <c r="CJ73" i="19"/>
  <c r="CJ29" i="19" s="1"/>
  <c r="AC29" i="19" s="1"/>
  <c r="CJ72" i="19"/>
  <c r="CJ28" i="19" s="1"/>
  <c r="CJ24" i="20" l="1"/>
  <c r="CK36" i="20"/>
  <c r="CJ34" i="8"/>
  <c r="AC28" i="19"/>
  <c r="CJ30" i="19"/>
  <c r="CI55" i="7"/>
  <c r="CI56" i="7"/>
  <c r="CJ33" i="20"/>
  <c r="AC38" i="20"/>
  <c r="CK27" i="19" l="1"/>
  <c r="CJ41" i="7"/>
  <c r="AC41" i="7" s="1"/>
  <c r="AC30" i="19"/>
  <c r="AD27" i="19" s="1"/>
  <c r="CJ31" i="8"/>
  <c r="CJ40" i="8" s="1"/>
  <c r="CJ41" i="8" s="1"/>
  <c r="AC34" i="8"/>
  <c r="CJ78" i="19"/>
  <c r="AC33" i="20"/>
  <c r="CJ34" i="20"/>
  <c r="CK31" i="20" s="1"/>
  <c r="AC39" i="20"/>
  <c r="AD36" i="20" s="1"/>
  <c r="CJ53" i="6"/>
  <c r="T59" i="22" s="1"/>
  <c r="CK27" i="20"/>
  <c r="CK25" i="20" s="1"/>
  <c r="AC24" i="20"/>
  <c r="CJ29" i="20"/>
  <c r="AC29" i="20" l="1"/>
  <c r="AD23" i="20" s="1"/>
  <c r="AD25" i="20"/>
  <c r="CK23" i="8"/>
  <c r="CJ54" i="6"/>
  <c r="CJ56" i="6"/>
  <c r="I59" i="22" s="1"/>
  <c r="AC53" i="6"/>
  <c r="CK33" i="19"/>
  <c r="AC31" i="8"/>
  <c r="AC40" i="8" s="1"/>
  <c r="AC41" i="8" s="1"/>
  <c r="AD39" i="8" s="1"/>
  <c r="CJ50" i="7"/>
  <c r="CJ30" i="7"/>
  <c r="CK23" i="20"/>
  <c r="AC34" i="20"/>
  <c r="AD31" i="20" s="1"/>
  <c r="CK39" i="8"/>
  <c r="CJ71" i="19"/>
  <c r="CJ17" i="7"/>
  <c r="AC54" i="6" l="1"/>
  <c r="AC56" i="6"/>
  <c r="AC57" i="6" s="1"/>
  <c r="CJ28" i="7"/>
  <c r="CA14" i="9" s="1"/>
  <c r="AC30" i="7"/>
  <c r="AC28" i="7" s="1"/>
  <c r="CJ48" i="7"/>
  <c r="CA16" i="9" s="1"/>
  <c r="AC50" i="7"/>
  <c r="AC48" i="7" s="1"/>
  <c r="CJ57" i="6"/>
  <c r="CJ21" i="19"/>
  <c r="AC17" i="7"/>
  <c r="CK21" i="8"/>
  <c r="AD23" i="8"/>
  <c r="F25" i="20"/>
  <c r="F29" i="20" s="1"/>
  <c r="G23" i="20" s="1"/>
  <c r="G25" i="20"/>
  <c r="H25" i="20"/>
  <c r="I25" i="20"/>
  <c r="CK34" i="19"/>
  <c r="CK49" i="6"/>
  <c r="U60" i="22" s="1"/>
  <c r="G29" i="20" l="1"/>
  <c r="H23" i="20" s="1"/>
  <c r="H29" i="20" s="1"/>
  <c r="I23" i="20" s="1"/>
  <c r="AC33" i="7"/>
  <c r="I23" i="8"/>
  <c r="F23" i="8"/>
  <c r="G23" i="8"/>
  <c r="H23" i="8"/>
  <c r="CA11" i="9"/>
  <c r="CA19" i="9" s="1"/>
  <c r="AA59" i="22" s="1"/>
  <c r="CK50" i="6"/>
  <c r="AD21" i="8"/>
  <c r="CK11" i="8"/>
  <c r="CK35" i="19"/>
  <c r="CL32" i="19" s="1"/>
  <c r="CK35" i="8"/>
  <c r="CJ33" i="7"/>
  <c r="AC21" i="19"/>
  <c r="CJ23" i="19"/>
  <c r="AC23" i="19" l="1"/>
  <c r="AD20" i="19" s="1"/>
  <c r="CA26" i="9"/>
  <c r="CA28" i="9" s="1"/>
  <c r="CA29" i="9" s="1"/>
  <c r="CA20" i="9"/>
  <c r="CK70" i="19"/>
  <c r="AD11" i="8"/>
  <c r="I21" i="8"/>
  <c r="I11" i="8" s="1"/>
  <c r="J25" i="5" s="1"/>
  <c r="CK20" i="19"/>
  <c r="CJ37" i="7"/>
  <c r="CK51" i="6"/>
  <c r="CK32" i="20"/>
  <c r="CK37" i="20"/>
  <c r="CK73" i="19" l="1"/>
  <c r="CK29" i="19" s="1"/>
  <c r="CK72" i="19"/>
  <c r="CK28" i="19" s="1"/>
  <c r="CK38" i="20"/>
  <c r="CK39" i="20" s="1"/>
  <c r="CA21" i="9"/>
  <c r="CJ54" i="7"/>
  <c r="AC37" i="7"/>
  <c r="AC54" i="7" s="1"/>
  <c r="CK24" i="20" l="1"/>
  <c r="CL36" i="20"/>
  <c r="CK34" i="8"/>
  <c r="CK30" i="19"/>
  <c r="AC55" i="7"/>
  <c r="AC56" i="7"/>
  <c r="CJ55" i="7"/>
  <c r="CJ56" i="7"/>
  <c r="CK33" i="20"/>
  <c r="CK41" i="7" l="1"/>
  <c r="CL27" i="19"/>
  <c r="CK78" i="19"/>
  <c r="CK22" i="19" s="1"/>
  <c r="CK34" i="20"/>
  <c r="CL31" i="20" s="1"/>
  <c r="CK53" i="6"/>
  <c r="T60" i="22" s="1"/>
  <c r="CK29" i="20"/>
  <c r="AD22" i="19" l="1"/>
  <c r="CK36" i="8"/>
  <c r="CL33" i="19"/>
  <c r="CK30" i="7"/>
  <c r="CK28" i="7" s="1"/>
  <c r="CB14" i="9" s="1"/>
  <c r="CK50" i="7"/>
  <c r="CK48" i="7" s="1"/>
  <c r="CB16" i="9" s="1"/>
  <c r="CL23" i="20"/>
  <c r="CK54" i="6"/>
  <c r="CK56" i="6"/>
  <c r="I60" i="22" s="1"/>
  <c r="CB11" i="9" l="1"/>
  <c r="CB19" i="9" s="1"/>
  <c r="AA60" i="22" s="1"/>
  <c r="CL34" i="19"/>
  <c r="CL49" i="6"/>
  <c r="U61" i="22" s="1"/>
  <c r="AD36" i="8"/>
  <c r="CK31" i="8"/>
  <c r="CK40" i="8" s="1"/>
  <c r="CK41" i="8" s="1"/>
  <c r="F22" i="19"/>
  <c r="G22" i="19"/>
  <c r="H30" i="5" s="1"/>
  <c r="H31" i="5" s="1"/>
  <c r="H22" i="19"/>
  <c r="I30" i="5" s="1"/>
  <c r="I31" i="5" s="1"/>
  <c r="I22" i="19"/>
  <c r="J30" i="5" s="1"/>
  <c r="CK57" i="6"/>
  <c r="CK21" i="19"/>
  <c r="I36" i="8" l="1"/>
  <c r="J51" i="9" s="1"/>
  <c r="F36" i="8"/>
  <c r="G36" i="8"/>
  <c r="H51" i="9" s="1"/>
  <c r="H53" i="9" s="1"/>
  <c r="H36" i="8"/>
  <c r="I51" i="9" s="1"/>
  <c r="I53" i="9" s="1"/>
  <c r="CL50" i="6"/>
  <c r="CK23" i="19"/>
  <c r="CL35" i="19"/>
  <c r="CM32" i="19" s="1"/>
  <c r="CL35" i="8"/>
  <c r="CB26" i="9"/>
  <c r="CB28" i="9" s="1"/>
  <c r="CB29" i="9" s="1"/>
  <c r="CB20" i="9"/>
  <c r="G30" i="5"/>
  <c r="G31" i="5" s="1"/>
  <c r="F23" i="19"/>
  <c r="G20" i="19" s="1"/>
  <c r="G23" i="19" s="1"/>
  <c r="H20" i="19" s="1"/>
  <c r="H23" i="19" s="1"/>
  <c r="I20" i="19" s="1"/>
  <c r="CL39" i="8"/>
  <c r="CK17" i="7"/>
  <c r="CK33" i="7" s="1"/>
  <c r="CK71" i="19"/>
  <c r="CL70" i="19" l="1"/>
  <c r="CL72" i="19" s="1"/>
  <c r="CL28" i="19" s="1"/>
  <c r="CB21" i="9"/>
  <c r="G51" i="9"/>
  <c r="G53" i="9" s="1"/>
  <c r="F31" i="8"/>
  <c r="F40" i="8" s="1"/>
  <c r="G26" i="5" s="1"/>
  <c r="CL20" i="19"/>
  <c r="CK37" i="7"/>
  <c r="CK54" i="7" s="1"/>
  <c r="CK55" i="7" s="1"/>
  <c r="CL51" i="6"/>
  <c r="CL32" i="20"/>
  <c r="CL37" i="20"/>
  <c r="CL73" i="19" l="1"/>
  <c r="CL29" i="19" s="1"/>
  <c r="CL34" i="8" s="1"/>
  <c r="CK56" i="7"/>
  <c r="CL38" i="20"/>
  <c r="CL30" i="19" l="1"/>
  <c r="CM27" i="19" s="1"/>
  <c r="CL33" i="20"/>
  <c r="CL39" i="20"/>
  <c r="CL31" i="8"/>
  <c r="CL40" i="8" s="1"/>
  <c r="CL41" i="8" s="1"/>
  <c r="CL78" i="19"/>
  <c r="CL41" i="7" l="1"/>
  <c r="CL71" i="19"/>
  <c r="CM39" i="8"/>
  <c r="CL17" i="7"/>
  <c r="CM33" i="19"/>
  <c r="CL24" i="20"/>
  <c r="CM36" i="20"/>
  <c r="CL34" i="20"/>
  <c r="CM31" i="20" s="1"/>
  <c r="CL53" i="6" l="1"/>
  <c r="T61" i="22" s="1"/>
  <c r="CL29" i="20"/>
  <c r="CM49" i="6"/>
  <c r="U62" i="22" s="1"/>
  <c r="CM34" i="19"/>
  <c r="CM35" i="19" s="1"/>
  <c r="AD33" i="19"/>
  <c r="I33" i="19" l="1"/>
  <c r="CM35" i="8"/>
  <c r="AD34" i="19"/>
  <c r="CM50" i="6"/>
  <c r="AD49" i="6"/>
  <c r="CM23" i="20"/>
  <c r="CL30" i="7"/>
  <c r="CL28" i="7" s="1"/>
  <c r="CL50" i="7"/>
  <c r="CL48" i="7" s="1"/>
  <c r="CC16" i="9" s="1"/>
  <c r="CL54" i="6"/>
  <c r="CL56" i="6"/>
  <c r="I61" i="22" s="1"/>
  <c r="AD50" i="6" l="1"/>
  <c r="AD51" i="6" s="1"/>
  <c r="I49" i="6"/>
  <c r="CM51" i="6"/>
  <c r="CM32" i="20"/>
  <c r="CM37" i="20"/>
  <c r="E34" i="19"/>
  <c r="E35" i="19" s="1"/>
  <c r="F32" i="19" s="1"/>
  <c r="F34" i="19"/>
  <c r="G34" i="19"/>
  <c r="H34" i="19"/>
  <c r="I34" i="19"/>
  <c r="AD35" i="8"/>
  <c r="CM70" i="19"/>
  <c r="CL57" i="6"/>
  <c r="CL21" i="19"/>
  <c r="AD35" i="19"/>
  <c r="CC14" i="9"/>
  <c r="CC11" i="9" s="1"/>
  <c r="CC19" i="9" s="1"/>
  <c r="AA61" i="22" s="1"/>
  <c r="CL33" i="7"/>
  <c r="CC26" i="9" l="1"/>
  <c r="CC28" i="9" s="1"/>
  <c r="CC29" i="9" s="1"/>
  <c r="CC20" i="9"/>
  <c r="F35" i="19"/>
  <c r="G32" i="19" s="1"/>
  <c r="G35" i="19" s="1"/>
  <c r="H32" i="19" s="1"/>
  <c r="H35" i="19" s="1"/>
  <c r="I32" i="19" s="1"/>
  <c r="I35" i="19" s="1"/>
  <c r="AD37" i="20"/>
  <c r="CM38" i="20"/>
  <c r="CL23" i="19"/>
  <c r="AD32" i="20"/>
  <c r="CM73" i="19"/>
  <c r="CM29" i="19" s="1"/>
  <c r="AD29" i="19" s="1"/>
  <c r="CM72" i="19"/>
  <c r="CM28" i="19" s="1"/>
  <c r="I50" i="6"/>
  <c r="I51" i="6" s="1"/>
  <c r="J55" i="5" s="1"/>
  <c r="J48" i="5"/>
  <c r="I35" i="8"/>
  <c r="E35" i="8"/>
  <c r="E31" i="8" s="1"/>
  <c r="E40" i="8" s="1"/>
  <c r="G35" i="8"/>
  <c r="G31" i="8" s="1"/>
  <c r="G40" i="8" s="1"/>
  <c r="H26" i="5" s="1"/>
  <c r="H35" i="8"/>
  <c r="H31" i="8" s="1"/>
  <c r="H40" i="8" s="1"/>
  <c r="I26" i="5" s="1"/>
  <c r="I37" i="20" l="1"/>
  <c r="CM34" i="8"/>
  <c r="AD28" i="19"/>
  <c r="CM30" i="19"/>
  <c r="CM41" i="7" s="1"/>
  <c r="AD41" i="7" s="1"/>
  <c r="I41" i="7" s="1"/>
  <c r="CC21" i="9"/>
  <c r="H29" i="19"/>
  <c r="E29" i="19"/>
  <c r="E30" i="19" s="1"/>
  <c r="F27" i="19" s="1"/>
  <c r="F29" i="19"/>
  <c r="G29" i="19"/>
  <c r="I29" i="19"/>
  <c r="I32" i="20"/>
  <c r="CM20" i="19"/>
  <c r="CL37" i="7"/>
  <c r="CL54" i="7" s="1"/>
  <c r="F26" i="5"/>
  <c r="E41" i="8"/>
  <c r="F39" i="8" s="1"/>
  <c r="F41" i="8" s="1"/>
  <c r="G39" i="8" s="1"/>
  <c r="G41" i="8" s="1"/>
  <c r="H39" i="8" s="1"/>
  <c r="H41" i="8" s="1"/>
  <c r="I39" i="8" s="1"/>
  <c r="CM33" i="20"/>
  <c r="AD38" i="20"/>
  <c r="AD39" i="20" s="1"/>
  <c r="CM39" i="20"/>
  <c r="CM24" i="20" s="1"/>
  <c r="F30" i="19" l="1"/>
  <c r="G27" i="19" s="1"/>
  <c r="G30" i="19" s="1"/>
  <c r="H27" i="19" s="1"/>
  <c r="H30" i="19" s="1"/>
  <c r="I27" i="19" s="1"/>
  <c r="D39" i="9"/>
  <c r="J20" i="5"/>
  <c r="CM31" i="8"/>
  <c r="CM40" i="8" s="1"/>
  <c r="CM41" i="8" s="1"/>
  <c r="AD34" i="8"/>
  <c r="CM78" i="19"/>
  <c r="CM53" i="6"/>
  <c r="T62" i="22" s="1"/>
  <c r="AD24" i="20"/>
  <c r="CM29" i="20"/>
  <c r="E38" i="20"/>
  <c r="E39" i="20" s="1"/>
  <c r="F36" i="20" s="1"/>
  <c r="F38" i="20"/>
  <c r="G38" i="20"/>
  <c r="H38" i="20"/>
  <c r="I38" i="20"/>
  <c r="AD33" i="20"/>
  <c r="CM34" i="20"/>
  <c r="CL55" i="7"/>
  <c r="CL56" i="7"/>
  <c r="I28" i="19"/>
  <c r="I30" i="19" s="1"/>
  <c r="AD30" i="19"/>
  <c r="I33" i="20" l="1"/>
  <c r="I34" i="20" s="1"/>
  <c r="AD34" i="20"/>
  <c r="AD31" i="8"/>
  <c r="AD40" i="8" s="1"/>
  <c r="AD41" i="8" s="1"/>
  <c r="I34" i="8"/>
  <c r="I31" i="8" s="1"/>
  <c r="I40" i="8" s="1"/>
  <c r="CM17" i="7"/>
  <c r="CM71" i="19"/>
  <c r="F39" i="20"/>
  <c r="G36" i="20" s="1"/>
  <c r="G39" i="20" s="1"/>
  <c r="H36" i="20" s="1"/>
  <c r="H39" i="20" s="1"/>
  <c r="I36" i="20" s="1"/>
  <c r="I39" i="20" s="1"/>
  <c r="I24" i="20"/>
  <c r="I29" i="20" s="1"/>
  <c r="AD29" i="20"/>
  <c r="CM54" i="6"/>
  <c r="CM56" i="6"/>
  <c r="I62" i="22" s="1"/>
  <c r="AD53" i="6"/>
  <c r="CM30" i="7"/>
  <c r="CM50" i="7"/>
  <c r="AD50" i="7" l="1"/>
  <c r="CM48" i="7"/>
  <c r="CD16" i="9" s="1"/>
  <c r="CM28" i="7"/>
  <c r="CD14" i="9" s="1"/>
  <c r="AD30" i="7"/>
  <c r="AD54" i="6"/>
  <c r="AD56" i="6"/>
  <c r="AD57" i="6" s="1"/>
  <c r="I53" i="6"/>
  <c r="AD17" i="7"/>
  <c r="CM57" i="6"/>
  <c r="CM21" i="19"/>
  <c r="J26" i="5"/>
  <c r="I41" i="8"/>
  <c r="CM33" i="7" l="1"/>
  <c r="I17" i="7"/>
  <c r="I56" i="6"/>
  <c r="I54" i="6"/>
  <c r="AD28" i="7"/>
  <c r="AD33" i="7" s="1"/>
  <c r="I30" i="7"/>
  <c r="I28" i="7" s="1"/>
  <c r="J14" i="9" s="1"/>
  <c r="N14" i="9"/>
  <c r="CD11" i="9"/>
  <c r="O14" i="9"/>
  <c r="P14" i="9"/>
  <c r="Q14" i="9"/>
  <c r="R14" i="9"/>
  <c r="R16" i="9"/>
  <c r="N16" i="9"/>
  <c r="O16" i="9"/>
  <c r="P16" i="9"/>
  <c r="Q16" i="9"/>
  <c r="AD21" i="19"/>
  <c r="CM23" i="19"/>
  <c r="CM37" i="7" s="1"/>
  <c r="I50" i="7"/>
  <c r="I48" i="7" s="1"/>
  <c r="J16" i="9" s="1"/>
  <c r="AD48" i="7"/>
  <c r="J11" i="9" l="1"/>
  <c r="J19" i="9" s="1"/>
  <c r="J20" i="9" s="1"/>
  <c r="I21" i="19"/>
  <c r="I23" i="19" s="1"/>
  <c r="AD23" i="19"/>
  <c r="N11" i="9"/>
  <c r="CD19" i="9"/>
  <c r="AA62" i="22" s="1"/>
  <c r="O11" i="9"/>
  <c r="P11" i="9"/>
  <c r="Q11" i="9"/>
  <c r="R11" i="9"/>
  <c r="AD37" i="7"/>
  <c r="CM54" i="7"/>
  <c r="D29" i="9"/>
  <c r="I57" i="6"/>
  <c r="J53" i="5" s="1"/>
  <c r="J14" i="5"/>
  <c r="D40" i="9"/>
  <c r="D41" i="9" s="1"/>
  <c r="J52" i="9" s="1"/>
  <c r="J53" i="9" s="1"/>
  <c r="D55" i="9" s="1"/>
  <c r="I33" i="7"/>
  <c r="D28" i="9" l="1"/>
  <c r="J31" i="5"/>
  <c r="CD26" i="9"/>
  <c r="CD28" i="9" s="1"/>
  <c r="CD29" i="9" s="1"/>
  <c r="N19" i="9"/>
  <c r="O19" i="9"/>
  <c r="P19" i="9"/>
  <c r="Q19" i="9"/>
  <c r="R19" i="9"/>
  <c r="CD20" i="9"/>
  <c r="CD21" i="9" s="1"/>
  <c r="CM55" i="7"/>
  <c r="CM56" i="7"/>
  <c r="AD54" i="7"/>
  <c r="I37" i="7"/>
  <c r="J18" i="5"/>
  <c r="J40" i="5" l="1"/>
  <c r="J46" i="5"/>
  <c r="I54" i="7"/>
  <c r="J19" i="5"/>
  <c r="AD55" i="7"/>
  <c r="AD56" i="7"/>
  <c r="E31" i="9"/>
  <c r="D31" i="9"/>
  <c r="E30" i="9"/>
  <c r="D30" i="9"/>
  <c r="J56" i="5"/>
  <c r="J47" i="5" l="1"/>
  <c r="J21" i="5"/>
  <c r="J44" i="5"/>
  <c r="J58" i="5"/>
  <c r="I55" i="7"/>
  <c r="I56" i="7"/>
  <c r="J45" i="5" l="1"/>
  <c r="J57"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<sst xmlns="http://schemas.openxmlformats.org/spreadsheetml/2006/main" count="5393" uniqueCount="783">
  <si>
    <t>Page 15</t>
  </si>
  <si>
    <t>Capital</t>
  </si>
  <si>
    <t>Suppliers</t>
  </si>
  <si>
    <t>Taxes forecasting</t>
  </si>
  <si>
    <t>Intangible assets forecasting</t>
  </si>
  <si>
    <t>Page 14</t>
  </si>
  <si>
    <t xml:space="preserve">Property, Plant &amp; Equipment forecasting </t>
  </si>
  <si>
    <t>Page 13</t>
  </si>
  <si>
    <t>Labor costs forecasting</t>
  </si>
  <si>
    <t>Page 12</t>
  </si>
  <si>
    <t>General &amp; administrative costs forecasting</t>
  </si>
  <si>
    <t>Page 11</t>
  </si>
  <si>
    <t>Commercial costs forecasting</t>
  </si>
  <si>
    <t>Page 10</t>
  </si>
  <si>
    <t>Cookware &amp; dinnerware inventory forecasting</t>
  </si>
  <si>
    <t>Page 9</t>
  </si>
  <si>
    <t>Stock forecasting (ingredients)</t>
  </si>
  <si>
    <t>Page 8</t>
  </si>
  <si>
    <t>Revenue forecasting</t>
  </si>
  <si>
    <t>Formula</t>
  </si>
  <si>
    <t>Page 7</t>
  </si>
  <si>
    <t>Investment analysis</t>
  </si>
  <si>
    <t>Page 6</t>
  </si>
  <si>
    <t>Cash flow</t>
  </si>
  <si>
    <t>Link on the other sheet</t>
  </si>
  <si>
    <t>Page 5</t>
  </si>
  <si>
    <t>Balance sheet</t>
  </si>
  <si>
    <t>Page 4</t>
  </si>
  <si>
    <t>Profit &amp; loss</t>
  </si>
  <si>
    <t>To be filled</t>
  </si>
  <si>
    <t>Page 3</t>
  </si>
  <si>
    <t>Inputs &amp; Assumptions</t>
  </si>
  <si>
    <t>To be selected</t>
  </si>
  <si>
    <t>Page 2</t>
  </si>
  <si>
    <t>Summary</t>
  </si>
  <si>
    <t>Page 1</t>
  </si>
  <si>
    <t>Dashboard</t>
  </si>
  <si>
    <t>USD</t>
  </si>
  <si>
    <t>Average revenue per dishes</t>
  </si>
  <si>
    <t>Average check per guest</t>
  </si>
  <si>
    <t>Revenue</t>
  </si>
  <si>
    <t>Number of dishes</t>
  </si>
  <si>
    <t>Number of guests</t>
  </si>
  <si>
    <t>%</t>
  </si>
  <si>
    <t>Occupancy rate</t>
  </si>
  <si>
    <t>Persons</t>
  </si>
  <si>
    <t>Capacity</t>
  </si>
  <si>
    <t>OPERATIONAL INDICATORS</t>
  </si>
  <si>
    <t>Coeff.</t>
  </si>
  <si>
    <t>Return on equity (ROE)</t>
  </si>
  <si>
    <t>Return on total capital</t>
  </si>
  <si>
    <t>Return on assets</t>
  </si>
  <si>
    <t>Pretax margin</t>
  </si>
  <si>
    <t>Gross profit margin</t>
  </si>
  <si>
    <t>Net profit margin</t>
  </si>
  <si>
    <t>EBITDA margin</t>
  </si>
  <si>
    <t>PROFITABILITY RATIOS</t>
  </si>
  <si>
    <t>Interest coverage ratio</t>
  </si>
  <si>
    <t>Financial leverage ratio</t>
  </si>
  <si>
    <t>Debt-to-assets</t>
  </si>
  <si>
    <t>Dabt-to-capital</t>
  </si>
  <si>
    <t>Debt-to-equity</t>
  </si>
  <si>
    <t>SOLVENCY RATIO</t>
  </si>
  <si>
    <t>Asset turnover ratio</t>
  </si>
  <si>
    <t>Days</t>
  </si>
  <si>
    <t>No of days in inventory</t>
  </si>
  <si>
    <t>Inventory turnover ratio (ITR)</t>
  </si>
  <si>
    <t>ACTIVITY RATIOS</t>
  </si>
  <si>
    <t>Dividend payout ratio</t>
  </si>
  <si>
    <t>CF</t>
  </si>
  <si>
    <t>Dividends</t>
  </si>
  <si>
    <t>DIVIDENDS</t>
  </si>
  <si>
    <t>Free cash flow</t>
  </si>
  <si>
    <t>Operating CF</t>
  </si>
  <si>
    <t>CASH FLOW INDICATORS</t>
  </si>
  <si>
    <t>BS</t>
  </si>
  <si>
    <t>Debt</t>
  </si>
  <si>
    <t>Equity</t>
  </si>
  <si>
    <t>Assets</t>
  </si>
  <si>
    <t>BALANCE INDICATOR</t>
  </si>
  <si>
    <t>PnL</t>
  </si>
  <si>
    <t>Net profit</t>
  </si>
  <si>
    <t>EBITDA</t>
  </si>
  <si>
    <t>Gross profit</t>
  </si>
  <si>
    <t>Revenue growth</t>
  </si>
  <si>
    <t>FINANCIAL RESULTS</t>
  </si>
  <si>
    <t>Source</t>
  </si>
  <si>
    <t>Units</t>
  </si>
  <si>
    <t>Year</t>
  </si>
  <si>
    <t>NP margin</t>
  </si>
  <si>
    <t>Effective tax rate</t>
  </si>
  <si>
    <t>Tax</t>
  </si>
  <si>
    <t>- Income tax</t>
  </si>
  <si>
    <t>EBT margin</t>
  </si>
  <si>
    <t>EBT</t>
  </si>
  <si>
    <t>- Interest expense</t>
  </si>
  <si>
    <t>EUR</t>
  </si>
  <si>
    <t>EBIT margin</t>
  </si>
  <si>
    <t>EBIT</t>
  </si>
  <si>
    <t>IA</t>
  </si>
  <si>
    <t>- General &amp; administrative amortization</t>
  </si>
  <si>
    <t>PPE</t>
  </si>
  <si>
    <t>- General &amp; administrative depreciation</t>
  </si>
  <si>
    <t>Administrative</t>
  </si>
  <si>
    <t>- General &amp; administrative expenses</t>
  </si>
  <si>
    <t>Labor costs</t>
  </si>
  <si>
    <t>- Administrative labor costs</t>
  </si>
  <si>
    <t>⨊ Sum</t>
  </si>
  <si>
    <t>General &amp; Administrative costs</t>
  </si>
  <si>
    <t>- IA amortization</t>
  </si>
  <si>
    <t>- PPE depreciation</t>
  </si>
  <si>
    <t>Commercial</t>
  </si>
  <si>
    <t>- Overheads</t>
  </si>
  <si>
    <t>- Labor costs &amp; social tax</t>
  </si>
  <si>
    <t>Commercial costs</t>
  </si>
  <si>
    <t>Inventory</t>
  </si>
  <si>
    <t>- Kitchen other materials</t>
  </si>
  <si>
    <t>- Dinnerware</t>
  </si>
  <si>
    <t>- Cookware</t>
  </si>
  <si>
    <t>- Kitchen amortization</t>
  </si>
  <si>
    <t>- Kitchen depreciation</t>
  </si>
  <si>
    <t>- Kitchen labor costs</t>
  </si>
  <si>
    <t>Direct costs</t>
  </si>
  <si>
    <t>Contribution margin</t>
  </si>
  <si>
    <t>Store</t>
  </si>
  <si>
    <t>- Write-off (ingredients)</t>
  </si>
  <si>
    <t>- Cost of goods (ingredients)</t>
  </si>
  <si>
    <t>Prime costs</t>
  </si>
  <si>
    <t># Days in period</t>
  </si>
  <si>
    <t>4Q</t>
  </si>
  <si>
    <t>3Q</t>
  </si>
  <si>
    <t>2Q</t>
  </si>
  <si>
    <t>1Q</t>
  </si>
  <si>
    <t># Quarter</t>
  </si>
  <si>
    <t># Month</t>
  </si>
  <si>
    <t>Start date</t>
  </si>
  <si>
    <t>End date</t>
  </si>
  <si>
    <t>UNITS</t>
  </si>
  <si>
    <t>FORECASTING FINANCIAL RESULTS</t>
  </si>
  <si>
    <t>Check</t>
  </si>
  <si>
    <t>BALANCE</t>
  </si>
  <si>
    <t>▻ Sales tax</t>
  </si>
  <si>
    <t>▻ VAT</t>
  </si>
  <si>
    <t>▻ Income tax</t>
  </si>
  <si>
    <t>▻ Social tax</t>
  </si>
  <si>
    <t>Tax payables</t>
  </si>
  <si>
    <t>▻ Payables to IA suppliers</t>
  </si>
  <si>
    <t>▻ Payables to equipment suppliers</t>
  </si>
  <si>
    <t>▻ Trade payables</t>
  </si>
  <si>
    <t>Account payables</t>
  </si>
  <si>
    <t>LIABILITY</t>
  </si>
  <si>
    <t>Short-term debt</t>
  </si>
  <si>
    <t>Long-term debt</t>
  </si>
  <si>
    <t>DEBT</t>
  </si>
  <si>
    <t>Retained earnings</t>
  </si>
  <si>
    <t>Common capital</t>
  </si>
  <si>
    <t>OWN CAPITAL</t>
  </si>
  <si>
    <t>Tax receivables</t>
  </si>
  <si>
    <t>▻ Other kitchen materials</t>
  </si>
  <si>
    <t>▻ Dinnerware</t>
  </si>
  <si>
    <t>▻ Cookware</t>
  </si>
  <si>
    <t>Ingredients</t>
  </si>
  <si>
    <t>▻ Ingredients</t>
  </si>
  <si>
    <t>▻ Advances to IA suppliers</t>
  </si>
  <si>
    <t>▻ Advances to equipment suppliers</t>
  </si>
  <si>
    <t>▻ Advances to trade suppliers</t>
  </si>
  <si>
    <t>▻ Customers receivables</t>
  </si>
  <si>
    <t>Account receivables</t>
  </si>
  <si>
    <t>Cash</t>
  </si>
  <si>
    <t>CURRENT ASSETS</t>
  </si>
  <si>
    <t>Construction in progress</t>
  </si>
  <si>
    <t>Property &amp; equipment</t>
  </si>
  <si>
    <t>Intangible assets</t>
  </si>
  <si>
    <t>NON-CURRENT ASSETS</t>
  </si>
  <si>
    <t>FORECASTING BALANCE SHEET</t>
  </si>
  <si>
    <t>Cash at the end</t>
  </si>
  <si>
    <t>+/- Net change</t>
  </si>
  <si>
    <t>Cash at the beginnings</t>
  </si>
  <si>
    <t>+ Investments in equity</t>
  </si>
  <si>
    <t>- Dividends</t>
  </si>
  <si>
    <t>- Interest payments (SHT debt)</t>
  </si>
  <si>
    <t>+/- Short-term debt</t>
  </si>
  <si>
    <t>- Interest payments (LT debt)</t>
  </si>
  <si>
    <t>+/- Long-term debt</t>
  </si>
  <si>
    <t>FINANCING CASH FLOWS</t>
  </si>
  <si>
    <t>Intangible assets purchase (incl VAT)</t>
  </si>
  <si>
    <t>PPE purchase (incl VAT)</t>
  </si>
  <si>
    <t>INVESTING CASH FLOWS</t>
  </si>
  <si>
    <t>Taxes</t>
  </si>
  <si>
    <t>Sales tax</t>
  </si>
  <si>
    <t>VAT</t>
  </si>
  <si>
    <t>Tax income</t>
  </si>
  <si>
    <t>Social tax</t>
  </si>
  <si>
    <t>Wages</t>
  </si>
  <si>
    <t>Payments for administrative expenses</t>
  </si>
  <si>
    <t>Payments for commercial expenses</t>
  </si>
  <si>
    <t>Payments for other kitchen materials</t>
  </si>
  <si>
    <t>Payments for dinnerware</t>
  </si>
  <si>
    <t>Payments for cookware</t>
  </si>
  <si>
    <t>Payments for ingredients</t>
  </si>
  <si>
    <t>Payments to suppliers</t>
  </si>
  <si>
    <t>Proceeds from customers</t>
  </si>
  <si>
    <t>OPERATING CASH FLOWS</t>
  </si>
  <si>
    <t>FORECASTING CASH FLOWS</t>
  </si>
  <si>
    <t>Investor IRR</t>
  </si>
  <si>
    <t>Investor cash flow</t>
  </si>
  <si>
    <t>Proceed from business sale</t>
  </si>
  <si>
    <t>depreciation admin</t>
  </si>
  <si>
    <t>Equity investments</t>
  </si>
  <si>
    <t>depreciation comm costs</t>
  </si>
  <si>
    <t>depreciation kitchen</t>
  </si>
  <si>
    <t>Investor return</t>
  </si>
  <si>
    <t>commercial costs</t>
  </si>
  <si>
    <t>admin costs</t>
  </si>
  <si>
    <t>admin labor</t>
  </si>
  <si>
    <t>commercial labor</t>
  </si>
  <si>
    <t>kitchen labor</t>
  </si>
  <si>
    <t>FIXED COTS</t>
  </si>
  <si>
    <t>Specific risk</t>
  </si>
  <si>
    <t>Size premium</t>
  </si>
  <si>
    <t>write-off</t>
  </si>
  <si>
    <t>Equity risk premium</t>
  </si>
  <si>
    <t>other kitchen material</t>
  </si>
  <si>
    <t>Beta</t>
  </si>
  <si>
    <t>dinnerware</t>
  </si>
  <si>
    <t>Risk-free rate</t>
  </si>
  <si>
    <t>cookware</t>
  </si>
  <si>
    <t>Cost of equity</t>
  </si>
  <si>
    <t>ingidients</t>
  </si>
  <si>
    <t>Equity value at the end of the period</t>
  </si>
  <si>
    <t>VARIABLE COSTS</t>
  </si>
  <si>
    <t>Income tax</t>
  </si>
  <si>
    <t>REVENUE</t>
  </si>
  <si>
    <t>Cost of debt</t>
  </si>
  <si>
    <t>Discounted payback period (DBPP)</t>
  </si>
  <si>
    <t>Weight of equity</t>
  </si>
  <si>
    <t>Payback period (PBP)</t>
  </si>
  <si>
    <t>Weight of debt</t>
  </si>
  <si>
    <t>Project Internal rate of return (5 year)</t>
  </si>
  <si>
    <t>WACC</t>
  </si>
  <si>
    <t>Project NPV (5 year)</t>
  </si>
  <si>
    <t>Discount rate</t>
  </si>
  <si>
    <t>Growth rate</t>
  </si>
  <si>
    <t>Cash flow after tax (CFAT)</t>
  </si>
  <si>
    <t>- CAPEX (excl. VAT)</t>
  </si>
  <si>
    <t>+/- PPE &amp; IA</t>
  </si>
  <si>
    <t>+ Depreciation &amp; amortization</t>
  </si>
  <si>
    <t xml:space="preserve"> +/- Other payables</t>
  </si>
  <si>
    <t xml:space="preserve"> +/- Account payables</t>
  </si>
  <si>
    <t xml:space="preserve"> +/- Other receivables</t>
  </si>
  <si>
    <t xml:space="preserve"> +/- Account receivables</t>
  </si>
  <si>
    <t xml:space="preserve"> +/- Inventory</t>
  </si>
  <si>
    <t xml:space="preserve"> +/- Change in WC</t>
  </si>
  <si>
    <t>NOPAT</t>
  </si>
  <si>
    <t>Tax rate</t>
  </si>
  <si>
    <t>Inputs</t>
  </si>
  <si>
    <t>PL</t>
  </si>
  <si>
    <t>Cash flow after tax</t>
  </si>
  <si>
    <t>CB AR</t>
  </si>
  <si>
    <t>- Payment from customers</t>
  </si>
  <si>
    <t>+ Taxes</t>
  </si>
  <si>
    <t>+ Revenue excl taxes</t>
  </si>
  <si>
    <t>OB AR</t>
  </si>
  <si>
    <t>days</t>
  </si>
  <si>
    <t>Sunday</t>
  </si>
  <si>
    <t>Saturday</t>
  </si>
  <si>
    <t>Friday</t>
  </si>
  <si>
    <t>Thursday</t>
  </si>
  <si>
    <t>Wednesday</t>
  </si>
  <si>
    <t>Tuesday</t>
  </si>
  <si>
    <t>Monday</t>
  </si>
  <si>
    <t>OCCUPIED TIME</t>
  </si>
  <si>
    <t>table turnover</t>
  </si>
  <si>
    <t>tables</t>
  </si>
  <si>
    <t>CHAIR-HOURS (FULL-TIME) ALL CHAIRS</t>
  </si>
  <si>
    <t>chairs number</t>
  </si>
  <si>
    <t>working dat</t>
  </si>
  <si>
    <t>Growth</t>
  </si>
  <si>
    <t>PRICES FORECASTING</t>
  </si>
  <si>
    <t>units</t>
  </si>
  <si>
    <t>Total dishes</t>
  </si>
  <si>
    <t>DISHES VOLUME FORECASTING</t>
  </si>
  <si>
    <t>Revenue by dishes</t>
  </si>
  <si>
    <t>n/n</t>
  </si>
  <si>
    <t>Monthly occupancy rate</t>
  </si>
  <si>
    <t>Year-by-Year occupancy rate</t>
  </si>
  <si>
    <t>persons</t>
  </si>
  <si>
    <t>Forecasting number of guests for the period</t>
  </si>
  <si>
    <t>Target number of guests for the week</t>
  </si>
  <si>
    <t>Number of weekday in the period</t>
  </si>
  <si>
    <t>Effective occupancy rate</t>
  </si>
  <si>
    <t>Maximum guests per period</t>
  </si>
  <si>
    <t>GUESTS FORECASTING</t>
  </si>
  <si>
    <t>Statement</t>
  </si>
  <si>
    <t>REVENUE FORECASTING</t>
  </si>
  <si>
    <t>Purchasing price</t>
  </si>
  <si>
    <t>Close balance at end of period</t>
  </si>
  <si>
    <t>- Write-off</t>
  </si>
  <si>
    <t>- Transfer to kitchen</t>
  </si>
  <si>
    <t>+ Purchase</t>
  </si>
  <si>
    <t>Open balance at beginning of period</t>
  </si>
  <si>
    <t>SUMMARY</t>
  </si>
  <si>
    <t>FORECASTING OF INVENTORY (INGREDIENTS)</t>
  </si>
  <si>
    <t>ADMINISTRATIVE</t>
  </si>
  <si>
    <t>COMMERCIAL</t>
  </si>
  <si>
    <t>KITCHEN</t>
  </si>
  <si>
    <t>SALARY GROWTH</t>
  </si>
  <si>
    <t>Social taxes rate</t>
  </si>
  <si>
    <t>Social taxes</t>
  </si>
  <si>
    <t>Total wages</t>
  </si>
  <si>
    <t>COMMERCIAL LABOR COSTS</t>
  </si>
  <si>
    <t>ADMINISTRATIVE LABOR COSTS</t>
  </si>
  <si>
    <t>KITCHEN LABOR COSTS</t>
  </si>
  <si>
    <t>FORECASTING LABOR COSTS</t>
  </si>
  <si>
    <t>Inflated costs</t>
  </si>
  <si>
    <t>Total costs</t>
  </si>
  <si>
    <t>FORECASTING OPERATING COMMERICAL COSTS</t>
  </si>
  <si>
    <t>FORECASTING OPERATING ADMINISTRATIVE COSTS</t>
  </si>
  <si>
    <t>Closing balance</t>
  </si>
  <si>
    <t>-  Written off to the kitchen</t>
  </si>
  <si>
    <t>+ initial acquisition costs</t>
  </si>
  <si>
    <t>Open balance</t>
  </si>
  <si>
    <t>OTHER KITCHEN MATERIALS</t>
  </si>
  <si>
    <t>+ Subsequent acquisition costs</t>
  </si>
  <si>
    <t>DINNERWARE</t>
  </si>
  <si>
    <t>-  Initial written-off to the kitchen</t>
  </si>
  <si>
    <t>+ Initial acquisition costs</t>
  </si>
  <si>
    <t>COOKWARE</t>
  </si>
  <si>
    <t>FORECASTING OF INVENTORY (COOKWARE &amp; DINNERWARE)</t>
  </si>
  <si>
    <t>Balance at end of period</t>
  </si>
  <si>
    <t>- Transfer to PPE</t>
  </si>
  <si>
    <t>+ Additions</t>
  </si>
  <si>
    <t>Balance at beginning of period</t>
  </si>
  <si>
    <t>- Depreciation for period</t>
  </si>
  <si>
    <t>Communications</t>
  </si>
  <si>
    <t>Other hall equipment</t>
  </si>
  <si>
    <t>Storage equipment</t>
  </si>
  <si>
    <t>Kitchen equipment</t>
  </si>
  <si>
    <t>Renovation, interior design</t>
  </si>
  <si>
    <t>PPE WITH INSTALLATION</t>
  </si>
  <si>
    <t>Other</t>
  </si>
  <si>
    <t>Vehicles</t>
  </si>
  <si>
    <t>Furniture for dining area</t>
  </si>
  <si>
    <t>Building</t>
  </si>
  <si>
    <t>PPE WITHOUT INSTALLATION</t>
  </si>
  <si>
    <t>Other non-current assets (construction in progress)</t>
  </si>
  <si>
    <t>Depreciation</t>
  </si>
  <si>
    <t>Purchase</t>
  </si>
  <si>
    <t>PROPERTY &amp; EQUIPMENT FORECASTING FORECASTING</t>
  </si>
  <si>
    <t>- Amortization for period</t>
  </si>
  <si>
    <t>OTHERS</t>
  </si>
  <si>
    <t>TRADEMARK</t>
  </si>
  <si>
    <t>▻ General &amp; Administrative</t>
  </si>
  <si>
    <t>▻ Commercial</t>
  </si>
  <si>
    <t>▻ Kitchen</t>
  </si>
  <si>
    <t>Amortization</t>
  </si>
  <si>
    <t>INTANGIBLE ASSETS FORECASTING</t>
  </si>
  <si>
    <t>Other IA</t>
  </si>
  <si>
    <t>Trademark</t>
  </si>
  <si>
    <t>- Payments</t>
  </si>
  <si>
    <t>+ Input VAT</t>
  </si>
  <si>
    <t>INTANGIBLE ASSETS SUPPLIERS</t>
  </si>
  <si>
    <t>ADMINISTRATIVE SUPPLIERS</t>
  </si>
  <si>
    <t>COMMERCIAL SUPPLIERS</t>
  </si>
  <si>
    <t>EQUIPMENT SUPPLIERS</t>
  </si>
  <si>
    <t>+ Purchases</t>
  </si>
  <si>
    <t>COOKWARE SUPPLIERS</t>
  </si>
  <si>
    <t>INGREDIENTS SUPPLIERS</t>
  </si>
  <si>
    <t>Administrative suppliers</t>
  </si>
  <si>
    <t>Commercial suppliers</t>
  </si>
  <si>
    <t>For intangible assets</t>
  </si>
  <si>
    <t>For equipment</t>
  </si>
  <si>
    <t>For other materials</t>
  </si>
  <si>
    <t>For dinnerware</t>
  </si>
  <si>
    <t>For cookware</t>
  </si>
  <si>
    <t>For ingredients</t>
  </si>
  <si>
    <t>Purchases</t>
  </si>
  <si>
    <t>Intangible assets purchases</t>
  </si>
  <si>
    <t>PPE purchase</t>
  </si>
  <si>
    <t>Payment to suppliers</t>
  </si>
  <si>
    <t>FORECASTING SUPPLIERS</t>
  </si>
  <si>
    <t>Cash available for dividends</t>
  </si>
  <si>
    <t>Repayment bank loan</t>
  </si>
  <si>
    <t>Additional bank loan</t>
  </si>
  <si>
    <t>Cash close balance</t>
  </si>
  <si>
    <t>Cash deficit without short-term bank loan</t>
  </si>
  <si>
    <t>Start month payment</t>
  </si>
  <si>
    <t>Start year payment</t>
  </si>
  <si>
    <t>I/Y</t>
  </si>
  <si>
    <t>SHORT-TERM BANK LOAN</t>
  </si>
  <si>
    <t>PMT</t>
  </si>
  <si>
    <t>PV</t>
  </si>
  <si>
    <t>N</t>
  </si>
  <si>
    <t>Long-term bank loan</t>
  </si>
  <si>
    <t>- Interest paid</t>
  </si>
  <si>
    <t>+ Finance costs</t>
  </si>
  <si>
    <t>- Repayment of loans and borrowings</t>
  </si>
  <si>
    <t>+ Proceeds from loans and borrowings</t>
  </si>
  <si>
    <t>LONG-TERM BANK LOAN</t>
  </si>
  <si>
    <t>SHORT-TERM BANK LOAN &amp; BORROWINGS</t>
  </si>
  <si>
    <t>+ Financial result for period</t>
  </si>
  <si>
    <t>RETAINED EARNINGS</t>
  </si>
  <si>
    <t>- Withdrawal</t>
  </si>
  <si>
    <t>COMMON CAPITAL</t>
  </si>
  <si>
    <t>CAPITAL FORECASTING</t>
  </si>
  <si>
    <t>Liability</t>
  </si>
  <si>
    <t>Asset</t>
  </si>
  <si>
    <t>Annually</t>
  </si>
  <si>
    <t>Quarterly</t>
  </si>
  <si>
    <t>Monthly</t>
  </si>
  <si>
    <t>- IA</t>
  </si>
  <si>
    <t>- PPE</t>
  </si>
  <si>
    <t>- Admin costs</t>
  </si>
  <si>
    <t>- Commercial costs</t>
  </si>
  <si>
    <t>- Other kitchen materials</t>
  </si>
  <si>
    <t xml:space="preserve">- Materials </t>
  </si>
  <si>
    <t>- Accrued input VAT</t>
  </si>
  <si>
    <t>VAT rate</t>
  </si>
  <si>
    <t>+ Accrued output VAT</t>
  </si>
  <si>
    <t>Quarter</t>
  </si>
  <si>
    <t>Month</t>
  </si>
  <si>
    <t>+ Expenses</t>
  </si>
  <si>
    <t>CB Tax Base</t>
  </si>
  <si>
    <t>- Loss carrying</t>
  </si>
  <si>
    <t>+ Profit of the period</t>
  </si>
  <si>
    <t>OB Tax Base</t>
  </si>
  <si>
    <t>CB Loss</t>
  </si>
  <si>
    <t>- written to tax base</t>
  </si>
  <si>
    <t>- Loss</t>
  </si>
  <si>
    <t>OB Loss</t>
  </si>
  <si>
    <t>annual</t>
  </si>
  <si>
    <t>quarter</t>
  </si>
  <si>
    <t>month</t>
  </si>
  <si>
    <t>TAXES FORECASTING</t>
  </si>
  <si>
    <t>December</t>
  </si>
  <si>
    <t>November</t>
  </si>
  <si>
    <t>October</t>
  </si>
  <si>
    <t>September</t>
  </si>
  <si>
    <t>August</t>
  </si>
  <si>
    <t>July</t>
  </si>
  <si>
    <t>June</t>
  </si>
  <si>
    <t>May</t>
  </si>
  <si>
    <t>April</t>
  </si>
  <si>
    <t>March</t>
  </si>
  <si>
    <t>February</t>
  </si>
  <si>
    <t>January</t>
  </si>
  <si>
    <t>utilised time</t>
  </si>
  <si>
    <t>FIXED COSTS</t>
  </si>
  <si>
    <t>FCFF</t>
  </si>
  <si>
    <t>admin labor costs</t>
  </si>
  <si>
    <t>commercial labor costs</t>
  </si>
  <si>
    <t>kitchen labor costs</t>
  </si>
  <si>
    <t>Interest</t>
  </si>
  <si>
    <t>Admin expense</t>
  </si>
  <si>
    <t>Commercial expense</t>
  </si>
  <si>
    <t>Check per guest</t>
  </si>
  <si>
    <t>Occupancy</t>
  </si>
  <si>
    <t>Dishes per cutomer</t>
  </si>
  <si>
    <t>Customer</t>
  </si>
  <si>
    <t>Dishes</t>
  </si>
  <si>
    <t>end month</t>
  </si>
  <si>
    <t>start month</t>
  </si>
  <si>
    <t>Month #</t>
  </si>
  <si>
    <t>Grand Total</t>
  </si>
  <si>
    <t>Sum of Customer</t>
  </si>
  <si>
    <t>Sum of Dishes</t>
  </si>
  <si>
    <t>Row Labels</t>
  </si>
  <si>
    <t>Sum of Capacity</t>
  </si>
  <si>
    <t>Sum of Revenue</t>
  </si>
  <si>
    <t>Dec</t>
  </si>
  <si>
    <t>Nov</t>
  </si>
  <si>
    <t>Oct</t>
  </si>
  <si>
    <t>Sep</t>
  </si>
  <si>
    <t>Aug</t>
  </si>
  <si>
    <t>Jul</t>
  </si>
  <si>
    <t>Sum of Net profit</t>
  </si>
  <si>
    <t>Jun</t>
  </si>
  <si>
    <t>NET PFOFIT</t>
  </si>
  <si>
    <t>Apr</t>
  </si>
  <si>
    <t>Mar</t>
  </si>
  <si>
    <t>Visti duration</t>
  </si>
  <si>
    <t>Table turnover</t>
  </si>
  <si>
    <t>Sum of days</t>
  </si>
  <si>
    <t>Sum of utilised time</t>
  </si>
  <si>
    <t>Feb</t>
  </si>
  <si>
    <t>Jan</t>
  </si>
  <si>
    <t>MARGIN VC</t>
  </si>
  <si>
    <t>Sum of FIXED COSTS</t>
  </si>
  <si>
    <t>Sum of VARIABLE COSTS</t>
  </si>
  <si>
    <t>Sum of Occupancy</t>
  </si>
  <si>
    <t>Sum of Check per guest</t>
  </si>
  <si>
    <t>Sum of FCFF</t>
  </si>
  <si>
    <t>Sum of commercial labor costs</t>
  </si>
  <si>
    <t>Sum of admin labor costs</t>
  </si>
  <si>
    <t>Sum of kitchen labor costs</t>
  </si>
  <si>
    <t>Sum of EBIT</t>
  </si>
  <si>
    <t>Sum of Admin expense</t>
  </si>
  <si>
    <t>Sum of Commercial expense</t>
  </si>
  <si>
    <t>Sum of Direct costs</t>
  </si>
  <si>
    <t>Sum of Prime costs</t>
  </si>
  <si>
    <t>Sum of EBITDA</t>
  </si>
  <si>
    <t>Average vitis hours</t>
  </si>
  <si>
    <t>Сумма по полю Revenue</t>
  </si>
  <si>
    <t>Turnover 1 place</t>
  </si>
  <si>
    <t>BREAK EVEN</t>
  </si>
  <si>
    <t>CUSTOMERS</t>
  </si>
  <si>
    <t>CAPCAITY</t>
  </si>
  <si>
    <t>DISHES</t>
  </si>
  <si>
    <t>OCCUPANCY RATE</t>
  </si>
  <si>
    <t>Average check</t>
  </si>
  <si>
    <t>CAPITAL</t>
  </si>
  <si>
    <t>fin results</t>
  </si>
  <si>
    <t>minutes</t>
  </si>
  <si>
    <t>Dishes per customer</t>
  </si>
  <si>
    <t>Target customer per day</t>
  </si>
  <si>
    <t>Customer’s visit duration</t>
  </si>
  <si>
    <t>Time usage</t>
  </si>
  <si>
    <t>Week-day</t>
  </si>
  <si>
    <t>STRUCTURE OF CUSTOMERS PER WEEK-DAY</t>
  </si>
  <si>
    <t>Tea</t>
  </si>
  <si>
    <t>Cofee</t>
  </si>
  <si>
    <t>▻ Promptly</t>
  </si>
  <si>
    <t>Payment terms</t>
  </si>
  <si>
    <t>Soda</t>
  </si>
  <si>
    <t>Minimum required level of balance</t>
  </si>
  <si>
    <t>No</t>
  </si>
  <si>
    <t>Payment</t>
  </si>
  <si>
    <t>Promptly</t>
  </si>
  <si>
    <t>In this month</t>
  </si>
  <si>
    <t>Pure inflation</t>
  </si>
  <si>
    <t>Coffee</t>
  </si>
  <si>
    <t>Yes</t>
  </si>
  <si>
    <t>Inflation + 1%</t>
  </si>
  <si>
    <t>Banana Split</t>
  </si>
  <si>
    <t>Monthly consumption (% of Revenue)</t>
  </si>
  <si>
    <t>Sales tax rate</t>
  </si>
  <si>
    <t>Fruit Cake</t>
  </si>
  <si>
    <t>Fruits</t>
  </si>
  <si>
    <t>Cheese Cake</t>
  </si>
  <si>
    <t>Other kitchen materials</t>
  </si>
  <si>
    <t>Spices and other additives</t>
  </si>
  <si>
    <t>Beer</t>
  </si>
  <si>
    <t>Eggs</t>
  </si>
  <si>
    <t>Wines</t>
  </si>
  <si>
    <t>Oils</t>
  </si>
  <si>
    <t>Garlic bread</t>
  </si>
  <si>
    <t>▻ 1 month in advance</t>
  </si>
  <si>
    <t>Other intangible assets</t>
  </si>
  <si>
    <t>Butter</t>
  </si>
  <si>
    <t>Music</t>
  </si>
  <si>
    <t>Rice</t>
  </si>
  <si>
    <t>▻ June</t>
  </si>
  <si>
    <t>Sugar</t>
  </si>
  <si>
    <t>Office Supplies</t>
  </si>
  <si>
    <t>Vegetables Grill</t>
  </si>
  <si>
    <t>Useful life, years</t>
  </si>
  <si>
    <t>Semi-finished meat products</t>
  </si>
  <si>
    <t>Inflation + 2%</t>
  </si>
  <si>
    <t>Bank Fee</t>
  </si>
  <si>
    <t>French fries</t>
  </si>
  <si>
    <t>Initial acquisition</t>
  </si>
  <si>
    <t>Acquisition year</t>
  </si>
  <si>
    <t>Acquisition month</t>
  </si>
  <si>
    <t>Classification</t>
  </si>
  <si>
    <t>Amount
excl. VAT</t>
  </si>
  <si>
    <t>Mushrooms</t>
  </si>
  <si>
    <t>Liquor License</t>
  </si>
  <si>
    <t>Onion rings</t>
  </si>
  <si>
    <t>Milk</t>
  </si>
  <si>
    <t>Insurance</t>
  </si>
  <si>
    <t>Kebab</t>
  </si>
  <si>
    <t>Season coefficient</t>
  </si>
  <si>
    <t>Minimum required level (% of revenue)</t>
  </si>
  <si>
    <t>Social tax rate</t>
  </si>
  <si>
    <t>Bookkeeping</t>
  </si>
  <si>
    <t>Beef stakes</t>
  </si>
  <si>
    <t>Combat rate (% of Revenue)</t>
  </si>
  <si>
    <t>Legal Fees</t>
  </si>
  <si>
    <t>Grill Salmon</t>
  </si>
  <si>
    <t>Target payout rate</t>
  </si>
  <si>
    <t>Initial Acquisition</t>
  </si>
  <si>
    <t>Other hall equipment &amp; installation</t>
  </si>
  <si>
    <t>Wine</t>
  </si>
  <si>
    <t>Real-estate Taxes</t>
  </si>
  <si>
    <t>Meat balls</t>
  </si>
  <si>
    <t>Dividend policy</t>
  </si>
  <si>
    <t>Storage equipment &amp; installation</t>
  </si>
  <si>
    <t>Pest Control</t>
  </si>
  <si>
    <t>Chicken Grill</t>
  </si>
  <si>
    <t>kg</t>
  </si>
  <si>
    <t>Measurement system</t>
  </si>
  <si>
    <t>Dinnerware</t>
  </si>
  <si>
    <t>Kitchen equipment &amp; installation</t>
  </si>
  <si>
    <t>Vegetables for Garnier</t>
  </si>
  <si>
    <t>Trash Removal</t>
  </si>
  <si>
    <t>Lasagna</t>
  </si>
  <si>
    <t>Interest rate</t>
  </si>
  <si>
    <t>Sauces</t>
  </si>
  <si>
    <t>Cable TV</t>
  </si>
  <si>
    <t>Pizza</t>
  </si>
  <si>
    <t>France</t>
  </si>
  <si>
    <t>Country</t>
  </si>
  <si>
    <t>Working capital financing (short-term bank loan)</t>
  </si>
  <si>
    <t>Property &amp; Equipment</t>
  </si>
  <si>
    <t>Cheese</t>
  </si>
  <si>
    <t>Cleaning</t>
  </si>
  <si>
    <t>Pasta</t>
  </si>
  <si>
    <t>Best</t>
  </si>
  <si>
    <t>Worst</t>
  </si>
  <si>
    <t>Base</t>
  </si>
  <si>
    <t>Year utilization</t>
  </si>
  <si>
    <t>Currency</t>
  </si>
  <si>
    <t>▻ July</t>
  </si>
  <si>
    <t>Installation duration</t>
  </si>
  <si>
    <t>Start installation</t>
  </si>
  <si>
    <t>Spaghetti/ Pasta</t>
  </si>
  <si>
    <t>Menu</t>
  </si>
  <si>
    <t>Burgers</t>
  </si>
  <si>
    <t xml:space="preserve">Currency </t>
  </si>
  <si>
    <t>Bank interest rate (%)</t>
  </si>
  <si>
    <t>Chicken</t>
  </si>
  <si>
    <t>Uniforms</t>
  </si>
  <si>
    <t>Sandwich</t>
  </si>
  <si>
    <t>Term (years)</t>
  </si>
  <si>
    <t>Salmon</t>
  </si>
  <si>
    <t>SMM</t>
  </si>
  <si>
    <t>Equipment maintenance</t>
  </si>
  <si>
    <t>Accountant</t>
  </si>
  <si>
    <t>Dishwasher</t>
  </si>
  <si>
    <t>Salads</t>
  </si>
  <si>
    <t>OCCUPANCY RATE FORECASTING</t>
  </si>
  <si>
    <t>▻ October</t>
  </si>
  <si>
    <t>Opening month</t>
  </si>
  <si>
    <t>Start of repaymens</t>
  </si>
  <si>
    <t>Nominal salary growth</t>
  </si>
  <si>
    <t>Beef meat</t>
  </si>
  <si>
    <t>Review</t>
  </si>
  <si>
    <t>Fixed</t>
  </si>
  <si>
    <t>Accounting system</t>
  </si>
  <si>
    <t>Loader</t>
  </si>
  <si>
    <t>Cleaner</t>
  </si>
  <si>
    <t>Soups</t>
  </si>
  <si>
    <t>Opening year</t>
  </si>
  <si>
    <t>Bank loan (long-term)</t>
  </si>
  <si>
    <t>Inflation</t>
  </si>
  <si>
    <t>Flour</t>
  </si>
  <si>
    <t>Inflation + 3%</t>
  </si>
  <si>
    <t>Web-site</t>
  </si>
  <si>
    <t>Guarding service</t>
  </si>
  <si>
    <t>Storekeeper</t>
  </si>
  <si>
    <t>Waitress</t>
  </si>
  <si>
    <t>Material costs</t>
  </si>
  <si>
    <t>Portion size</t>
  </si>
  <si>
    <t>Price</t>
  </si>
  <si>
    <t>Opening</t>
  </si>
  <si>
    <t>Breakage rate (% of Revenue)</t>
  </si>
  <si>
    <t>Bread</t>
  </si>
  <si>
    <t>Instagram</t>
  </si>
  <si>
    <t>Internet</t>
  </si>
  <si>
    <t>Marketing officer</t>
  </si>
  <si>
    <t>Administrator</t>
  </si>
  <si>
    <t>Cook</t>
  </si>
  <si>
    <t>hours</t>
  </si>
  <si>
    <t>Working hours</t>
  </si>
  <si>
    <t>Amount</t>
  </si>
  <si>
    <t>Vegetables for salads &amp; soups</t>
  </si>
  <si>
    <t>Advertising</t>
  </si>
  <si>
    <t>Utility</t>
  </si>
  <si>
    <t>Marketing director</t>
  </si>
  <si>
    <t>Director</t>
  </si>
  <si>
    <t>Chief</t>
  </si>
  <si>
    <t>Seating at a restaurant</t>
  </si>
  <si>
    <t>▻ February</t>
  </si>
  <si>
    <t>Starting month</t>
  </si>
  <si>
    <t>Macroeconomic parameters</t>
  </si>
  <si>
    <t>▻ Pure inflation</t>
  </si>
  <si>
    <t>Price growth rate</t>
  </si>
  <si>
    <t>Number of customers per table</t>
  </si>
  <si>
    <t>Starting  year</t>
  </si>
  <si>
    <t>Cookware</t>
  </si>
  <si>
    <t>Write-off rate</t>
  </si>
  <si>
    <t>Processing weight loss rate</t>
  </si>
  <si>
    <t>Procurement algorithm</t>
  </si>
  <si>
    <t>Purchase price growth rate</t>
  </si>
  <si>
    <t>Purchase price (excl. VAT)</t>
  </si>
  <si>
    <t>Costs item</t>
  </si>
  <si>
    <t>Month start</t>
  </si>
  <si>
    <t>Year start</t>
  </si>
  <si>
    <t>Amount per month (exclude. VAT)</t>
  </si>
  <si>
    <t>Expense item</t>
  </si>
  <si>
    <t>Salary per month</t>
  </si>
  <si>
    <t>Number of people</t>
  </si>
  <si>
    <t>Hiring month</t>
  </si>
  <si>
    <t>Hiring year</t>
  </si>
  <si>
    <t>Position</t>
  </si>
  <si>
    <t>Number of tables</t>
  </si>
  <si>
    <t>Start project</t>
  </si>
  <si>
    <t>SOURCE OF CAPITAL</t>
  </si>
  <si>
    <t>COOKWARE, DINNERWARE &amp; OTHER KITCHEN MATERIALS</t>
  </si>
  <si>
    <t>CAPITAL EXPENDITURE</t>
  </si>
  <si>
    <t>ECONOMIC ENVIRONMENT</t>
  </si>
  <si>
    <t>MATERIALS COSTS</t>
  </si>
  <si>
    <t>COMMERCIAL COSTS</t>
  </si>
  <si>
    <t>GENERAL &amp; ADMINISTRATIVE COSTS</t>
  </si>
  <si>
    <t>COMMERCIAL LABOR</t>
  </si>
  <si>
    <t>ADMINISTRATIVE LABOR</t>
  </si>
  <si>
    <t>KITCHEN LABOR</t>
  </si>
  <si>
    <t>MENU &amp; PRICES</t>
  </si>
  <si>
    <t>CAPACITY &amp; OCCUPANCY</t>
  </si>
  <si>
    <t>GENERAL INFORMATION</t>
  </si>
  <si>
    <t>volume sales</t>
  </si>
  <si>
    <t>Dishes portion</t>
  </si>
  <si>
    <t>poteri</t>
  </si>
  <si>
    <t>▻ 3 months deferred</t>
  </si>
  <si>
    <t>▻ 2 months deferred</t>
  </si>
  <si>
    <t>▻ 1 month deferred</t>
  </si>
  <si>
    <t>▻ 2 months in advance</t>
  </si>
  <si>
    <t>▻ 3 months in advance</t>
  </si>
  <si>
    <t>growth</t>
  </si>
  <si>
    <t>adj</t>
  </si>
  <si>
    <t>year</t>
  </si>
  <si>
    <t>принятие к учэту</t>
  </si>
  <si>
    <t>length</t>
  </si>
  <si>
    <t>start installation</t>
  </si>
  <si>
    <t>START PROJECT</t>
  </si>
  <si>
    <t>▻ Inflation + 5%</t>
  </si>
  <si>
    <t>▻ Inflation + 4%</t>
  </si>
  <si>
    <t>▻ Inflation + 3%</t>
  </si>
  <si>
    <t>Other materials</t>
  </si>
  <si>
    <t>▻ Inflation + 2%</t>
  </si>
  <si>
    <t>▻ Inflation + 1%</t>
  </si>
  <si>
    <t>▻ Fixed</t>
  </si>
  <si>
    <t>год принятия</t>
  </si>
  <si>
    <t>принятие к учёту</t>
  </si>
  <si>
    <t>ACQUISITION</t>
  </si>
  <si>
    <t>4 months deferred</t>
  </si>
  <si>
    <t>3 months deferred</t>
  </si>
  <si>
    <t>▻ 4 months deferred</t>
  </si>
  <si>
    <t>2 months deferred</t>
  </si>
  <si>
    <t>price growth rate</t>
  </si>
  <si>
    <t>1 month deferred</t>
  </si>
  <si>
    <t>1 month in advance</t>
  </si>
  <si>
    <t>2 months in advance</t>
  </si>
  <si>
    <t>lb</t>
  </si>
  <si>
    <t>3 months in advance</t>
  </si>
  <si>
    <t xml:space="preserve">3 months in advance </t>
  </si>
  <si>
    <t>▻ 4 months in advance</t>
  </si>
  <si>
    <t>1 month before</t>
  </si>
  <si>
    <t>2 month before</t>
  </si>
  <si>
    <t>▻ December</t>
  </si>
  <si>
    <t>3 month before</t>
  </si>
  <si>
    <t>▻ November</t>
  </si>
  <si>
    <t>▻ September</t>
  </si>
  <si>
    <t>▻ August</t>
  </si>
  <si>
    <t>Inflation + 5%</t>
  </si>
  <si>
    <t>Inflation + 4%</t>
  </si>
  <si>
    <t>▻ May</t>
  </si>
  <si>
    <t>▻ April</t>
  </si>
  <si>
    <t>▻ March</t>
  </si>
  <si>
    <t>Mln</t>
  </si>
  <si>
    <t>Amortisation</t>
  </si>
  <si>
    <t>Acquisition</t>
  </si>
  <si>
    <t>Bank loan</t>
  </si>
  <si>
    <t>Thousand</t>
  </si>
  <si>
    <t>equity</t>
  </si>
  <si>
    <t>▻ January</t>
  </si>
  <si>
    <t>-</t>
  </si>
  <si>
    <t>Payment term</t>
  </si>
  <si>
    <t>Start month</t>
  </si>
  <si>
    <t>Start year</t>
  </si>
  <si>
    <t>Payments</t>
  </si>
  <si>
    <t>Start Month</t>
  </si>
  <si>
    <t>Start Year</t>
  </si>
  <si>
    <t>capacity lists</t>
  </si>
  <si>
    <t>Intagible asset</t>
  </si>
  <si>
    <t>Labor</t>
  </si>
  <si>
    <t>cookware &amp; dinnerware</t>
  </si>
  <si>
    <t>General</t>
  </si>
  <si>
    <t>CAPEX &amp; PPE</t>
  </si>
  <si>
    <t>INGRIDIENTS</t>
  </si>
  <si>
    <t>Commercial costs - Growth rate &amp; Payment</t>
  </si>
  <si>
    <t>Administrative costs - Growth rate &amp; Payment</t>
  </si>
  <si>
    <t>guests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</si>
</sst>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3" formatCode="_-* #,##0.00_-;\-* #,##0.00_-;_-* &quot;-&quot;??_-;_-@_-"/>
    <numFmt numFmtId="164" formatCode="_(* #,##0.00_);_(* \(#,##0.00\);_(* &quot;-&quot;??_);_(@_)"/>
    <numFmt numFmtId="165" formatCode="0.0"/>
    <numFmt numFmtId="166" formatCode="_-* #,##0.0_-;\(#,##0.0\);_-* &quot;-&quot;??_-;_-@_-"/>
    <numFmt numFmtId="167" formatCode="[&gt;=999950]0.0,,&quot;M&quot;;[&lt;=-999950]0.0,,&quot;M&quot;;0.0,&quot;K&quot;"/>
    <numFmt numFmtId="168" formatCode="0.0%"/>
    <numFmt numFmtId="169" formatCode="_-* #,##0_-;\(#,##0\);_-* &quot;-&quot;??_-;_-@_-"/>
    <numFmt numFmtId="170" formatCode="0.0&quot;x&quot;"/>
    <numFmt numFmtId="171" formatCode="_(* #,##0.0_);_(* \(#,##0.0\);_(* &quot;-&quot;?_);_(@_)"/>
    <numFmt numFmtId="172" formatCode="_-* #,##0_-;\-* #,##0_-;_-* &quot;-&quot;??_-;_-@_-"/>
    <numFmt numFmtId="173" formatCode="_(* #,##0_);_(* \(#,##0\);_(* &quot;-&quot;?_);_(@_)"/>
    <numFmt numFmtId="174" formatCode="_-* #,##0.0_-;\-* #,##0.0_-;_-* &quot;-&quot;??_-;_-@_-"/>
    <numFmt numFmtId="175" formatCode="_-* #,##0.00_-;\(#,##0.00\);_-* &quot;-&quot;??_-;_-@_-"/>
    <numFmt numFmtId="176" formatCode="_-* #,##0.0\ _₽_-;\-* #,##0.0\ _₽_-;_-* &quot;-&quot;?\ _₽_-;_-@_-"/>
    <numFmt numFmtId="177" formatCode="_-* #,##0\ _₽_-;\-* #,##0\ _₽_-;_-* &quot;-&quot;?\ _₽_-;_-@_-"/>
    <numFmt numFmtId="178" formatCode="[$-409]mmm\-yy;@"/>
    <numFmt numFmtId="179" formatCode="[$-409]dd\-mmm\-yy;@"/>
    <numFmt numFmtId="180" formatCode="[$-409]mmmmm;@"/>
    <numFmt numFmtId="181" formatCode="0.000"/>
  </numFmts>
  <fonts count="84" x14ac:knownFonts="1">
    <font>
      <sz val="12"/>
      <color theme="1"/>
      <name val="Calibri"/>
      <family val="2"/>
      <scheme val="minor"/>
    </font>
    <font>
      <sz val="12"/>
      <color theme="1"/>
      <name val="Calibri"/>
      <family val="2"/>
      <charset val="204"/>
      <scheme val="minor"/>
    </font>
    <font>
      <sz val="12"/>
      <color theme="1"/>
      <name val="Calibri Light"/>
      <family val="2"/>
      <scheme val="major"/>
    </font>
    <font>
      <b/>
      <sz val="12"/>
      <color theme="1"/>
      <name val="Calibri Light"/>
      <family val="2"/>
      <scheme val="major"/>
    </font>
    <font>
      <b/>
      <sz val="12"/>
      <color theme="8" tint="-0.499984740745262"/>
      <name val="Calibri Light"/>
      <family val="2"/>
      <scheme val="major"/>
    </font>
    <font>
      <b/>
      <sz val="16"/>
      <color rgb="FF002060"/>
      <name val="Calibri Light"/>
      <family val="2"/>
      <scheme val="major"/>
    </font>
    <font>
      <b/>
      <sz val="48"/>
      <color theme="1"/>
      <name val="Calibri Light"/>
      <family val="2"/>
      <scheme val="major"/>
    </font>
    <font>
      <u/>
      <sz val="12"/>
      <color theme="10"/>
      <name val="Calibri"/>
      <family val="2"/>
      <charset val="204"/>
      <scheme val="minor"/>
    </font>
    <font>
      <sz val="12"/>
      <color rgb="FF7030A0"/>
      <name val="Calibri Light"/>
      <family val="2"/>
      <scheme val="major"/>
    </font>
    <font>
      <sz val="14"/>
      <color theme="1"/>
      <name val="Calibri Light"/>
      <family val="2"/>
      <scheme val="major"/>
    </font>
    <font>
      <i/>
      <sz val="12"/>
      <color theme="1"/>
      <name val="Calibri Light"/>
      <family val="2"/>
      <scheme val="major"/>
    </font>
    <font>
      <sz val="12"/>
      <color theme="7"/>
      <name val="Calibri Light"/>
      <family val="2"/>
      <scheme val="major"/>
    </font>
    <font>
      <sz val="11"/>
      <color theme="1"/>
      <name val="Calibri Light"/>
      <family val="2"/>
      <scheme val="major"/>
    </font>
    <font>
      <sz val="11"/>
      <color theme="8"/>
      <name val="Calibri Light"/>
      <family val="2"/>
      <scheme val="major"/>
    </font>
    <font>
      <b/>
      <sz val="11"/>
      <color rgb="FF7030A0"/>
      <name val="Calibri Light"/>
      <family val="2"/>
      <scheme val="major"/>
    </font>
    <font>
      <b/>
      <sz val="11"/>
      <color theme="1"/>
      <name val="Calibri Light"/>
      <family val="2"/>
      <scheme val="major"/>
    </font>
    <font>
      <sz val="11"/>
      <color theme="0"/>
      <name val="Calibri Light"/>
      <family val="2"/>
      <scheme val="major"/>
    </font>
    <font>
      <sz val="11"/>
      <color theme="7"/>
      <name val="Calibri Light"/>
      <family val="2"/>
      <scheme val="major"/>
    </font>
    <font>
      <i/>
      <sz val="11"/>
      <color theme="1" tint="0.34998626667073579"/>
      <name val="Calibri Light"/>
      <family val="2"/>
      <scheme val="major"/>
    </font>
    <font>
      <b/>
      <sz val="16"/>
      <color theme="3" tint="-0.499984740745262"/>
      <name val="Calibri Light"/>
      <family val="2"/>
      <scheme val="major"/>
    </font>
    <font>
      <sz val="11"/>
      <color theme="0" tint="-0.499984740745262"/>
      <name val="Calibri Light"/>
      <family val="2"/>
      <scheme val="major"/>
    </font>
    <font>
      <i/>
      <sz val="11"/>
      <color theme="0" tint="-0.499984740745262"/>
      <name val="Calibri Light"/>
      <family val="2"/>
      <scheme val="major"/>
    </font>
    <font>
      <sz val="10"/>
      <color theme="0" tint="-0.499984740745262"/>
      <name val="Calibri Light"/>
      <family val="2"/>
      <scheme val="major"/>
    </font>
    <font>
      <sz val="11"/>
      <color theme="1" tint="0.34998626667073579"/>
      <name val="Calibri Light"/>
      <family val="2"/>
      <scheme val="major"/>
    </font>
    <font>
      <b/>
      <sz val="11"/>
      <color theme="1" tint="0.34998626667073579"/>
      <name val="Calibri Light"/>
      <family val="2"/>
      <scheme val="major"/>
    </font>
    <font>
      <i/>
      <sz val="11"/>
      <color theme="1"/>
      <name val="Calibri Light"/>
      <family val="2"/>
      <scheme val="major"/>
    </font>
    <font>
      <sz val="12"/>
      <color rgb="FFFF0000"/>
      <name val="Calibri Light"/>
      <family val="2"/>
      <scheme val="major"/>
    </font>
    <font>
      <sz val="12"/>
      <color theme="6"/>
      <name val="Calibri Light"/>
      <family val="2"/>
      <scheme val="major"/>
    </font>
    <font>
      <sz val="11"/>
      <color theme="6"/>
      <name val="Calibri Light"/>
      <family val="2"/>
      <scheme val="major"/>
    </font>
    <font>
      <sz val="12"/>
      <color theme="1" tint="0.34998626667073579"/>
      <name val="Calibri Light"/>
      <family val="2"/>
      <scheme val="major"/>
    </font>
    <font>
      <sz val="10"/>
      <color theme="1" tint="0.499984740745262"/>
      <name val="Calibri Light"/>
      <family val="2"/>
      <scheme val="major"/>
    </font>
    <font>
      <b/>
      <sz val="10"/>
      <color theme="1" tint="0.499984740745262"/>
      <name val="Calibri Light"/>
      <family val="2"/>
      <scheme val="major"/>
    </font>
    <font>
      <sz val="12"/>
      <color theme="1" tint="0.499984740745262"/>
      <name val="Calibri Light"/>
      <family val="2"/>
      <scheme val="major"/>
    </font>
    <font>
      <sz val="11"/>
      <color rgb="FF7030A0"/>
      <name val="Calibri Light"/>
      <family val="2"/>
      <scheme val="major"/>
    </font>
    <font>
      <b/>
      <sz val="12"/>
      <color theme="1" tint="0.249977111117893"/>
      <name val="Calibri Light"/>
      <family val="2"/>
      <scheme val="major"/>
    </font>
    <font>
      <sz val="8"/>
      <color theme="1" tint="0.499984740745262"/>
      <name val="Calibri Light"/>
      <family val="2"/>
      <scheme val="major"/>
    </font>
    <font>
      <sz val="10"/>
      <color theme="1"/>
      <name val="Calibri Light"/>
      <family val="2"/>
      <scheme val="major"/>
    </font>
    <font>
      <b/>
      <sz val="16"/>
      <color rgb="FF7030A0"/>
      <name val="Calibri Light"/>
      <family val="2"/>
      <scheme val="major"/>
    </font>
    <font>
      <sz val="11"/>
      <color rgb="FFFF0000"/>
      <name val="Calibri Light"/>
      <family val="2"/>
      <scheme val="major"/>
    </font>
    <font>
      <sz val="11"/>
      <color theme="1" tint="0.249977111117893"/>
      <name val="Calibri Light"/>
      <family val="2"/>
      <scheme val="major"/>
    </font>
    <font>
      <b/>
      <sz val="11"/>
      <color theme="1" tint="0.249977111117893"/>
      <name val="Calibri Light"/>
      <family val="2"/>
      <scheme val="major"/>
    </font>
    <font>
      <b/>
      <sz val="10"/>
      <color theme="1"/>
      <name val="Calibri Light"/>
      <family val="2"/>
      <scheme val="major"/>
    </font>
    <font>
      <i/>
      <sz val="11"/>
      <color theme="1" tint="0.499984740745262"/>
      <name val="Calibri Light"/>
      <family val="2"/>
      <scheme val="major"/>
    </font>
    <font>
      <sz val="8"/>
      <color theme="1" tint="0.34998626667073579"/>
      <name val="Calibri Light"/>
      <family val="2"/>
      <scheme val="major"/>
    </font>
    <font>
      <b/>
      <sz val="11"/>
      <color theme="7"/>
      <name val="Calibri Light"/>
      <family val="2"/>
      <scheme val="major"/>
    </font>
    <font>
      <b/>
      <sz val="11"/>
      <color theme="8"/>
      <name val="Calibri Light"/>
      <family val="2"/>
      <scheme val="major"/>
    </font>
    <font>
      <i/>
      <sz val="12"/>
      <color theme="1" tint="0.34998626667073579"/>
      <name val="Calibri Light"/>
      <family val="2"/>
      <scheme val="major"/>
    </font>
    <font>
      <i/>
      <sz val="12"/>
      <color theme="7"/>
      <name val="Calibri Light"/>
      <family val="2"/>
      <scheme val="major"/>
    </font>
    <font>
      <sz val="12"/>
      <color theme="3" tint="0.249977111117893"/>
      <name val="Calibri Light"/>
      <family val="2"/>
      <scheme val="major"/>
    </font>
    <font>
      <sz val="12"/>
      <color theme="0"/>
      <name val="Calibri Light"/>
      <family val="2"/>
      <scheme val="major"/>
    </font>
    <font>
      <sz val="11"/>
      <color theme="1" tint="0.499984740745262"/>
      <name val="Calibri Light"/>
      <family val="2"/>
      <scheme val="major"/>
    </font>
    <font>
      <b/>
      <sz val="11"/>
      <color theme="1" tint="0.499984740745262"/>
      <name val="Calibri Light"/>
      <family val="2"/>
      <scheme val="major"/>
    </font>
    <font>
      <b/>
      <sz val="11"/>
      <color theme="8" tint="0.39997558519241921"/>
      <name val="Calibri Light"/>
      <family val="2"/>
      <scheme val="major"/>
    </font>
    <font>
      <sz val="10"/>
      <color theme="1" tint="0.34998626667073579"/>
      <name val="Calibri Light"/>
      <family val="2"/>
      <scheme val="major"/>
    </font>
    <font>
      <sz val="10"/>
      <color theme="0"/>
      <name val="Calibri Light"/>
      <family val="2"/>
      <scheme val="major"/>
    </font>
    <font>
      <sz val="11"/>
      <color theme="0" tint="-0.34998626667073579"/>
      <name val="Calibri Light"/>
      <family val="2"/>
      <scheme val="major"/>
    </font>
    <font>
      <sz val="12"/>
      <color theme="0" tint="-0.34998626667073579"/>
      <name val="Calibri Light"/>
      <family val="2"/>
      <scheme val="major"/>
    </font>
    <font>
      <sz val="12"/>
      <color theme="1"/>
      <name val="Calibri"/>
      <family val="2"/>
      <scheme val="minor"/>
    </font>
    <font>
      <b/>
      <sz val="12"/>
      <color theme="1"/>
      <name val="Calibri"/>
      <family val="2"/>
      <scheme val="minor"/>
    </font>
    <font>
      <sz val="11"/>
      <color theme="1"/>
      <name val="Avenir Book"/>
      <family val="2"/>
    </font>
    <font>
      <sz val="12"/>
      <color rgb="FF000000"/>
      <name val="Calibri Light"/>
      <family val="2"/>
      <scheme val="major"/>
    </font>
    <font>
      <sz val="11"/>
      <color theme="0"/>
      <name val="Avenir Book"/>
      <family val="2"/>
    </font>
    <font>
      <sz val="12"/>
      <color rgb="FF991CFB"/>
      <name val="Calibri Light"/>
      <family val="2"/>
      <scheme val="major"/>
    </font>
    <font>
      <sz val="12"/>
      <color theme="1" tint="0.14999847407452621"/>
      <name val="Calibri Light"/>
      <family val="2"/>
      <scheme val="major"/>
    </font>
    <font>
      <b/>
      <sz val="12"/>
      <color rgb="FF7030A0"/>
      <name val="Calibri Light"/>
      <family val="2"/>
      <scheme val="major"/>
    </font>
    <font>
      <sz val="12"/>
      <color theme="8"/>
      <name val="Calibri Light"/>
      <family val="2"/>
      <scheme val="major"/>
    </font>
    <font>
      <b/>
      <sz val="12"/>
      <color theme="5"/>
      <name val="Calibri Light"/>
      <family val="2"/>
      <scheme val="major"/>
    </font>
    <font>
      <sz val="12"/>
      <color theme="8" tint="0.59999389629810485"/>
      <name val="Calibri Light"/>
      <family val="2"/>
      <scheme val="major"/>
    </font>
    <font>
      <b/>
      <sz val="10"/>
      <color theme="5"/>
      <name val="Calibri Light"/>
      <family val="2"/>
      <scheme val="major"/>
    </font>
    <font>
      <b/>
      <sz val="11"/>
      <color theme="5"/>
      <name val="Calibri Light"/>
      <family val="2"/>
      <scheme val="major"/>
    </font>
    <font>
      <sz val="11"/>
      <color theme="5"/>
      <name val="Calibri Light"/>
      <family val="2"/>
      <scheme val="major"/>
    </font>
    <font>
      <sz val="10"/>
      <color theme="3"/>
      <name val="Calibri Light"/>
      <family val="2"/>
      <scheme val="major"/>
    </font>
    <font>
      <b/>
      <sz val="12"/>
      <color rgb="FF000000"/>
      <name val="Calibri Light"/>
      <family val="2"/>
      <scheme val="major"/>
    </font>
    <font>
      <sz val="9"/>
      <color theme="1"/>
      <name val="Calibri Light"/>
      <family val="2"/>
      <scheme val="major"/>
    </font>
    <font>
      <sz val="12"/>
      <color theme="8" tint="0.39997558519241921"/>
      <name val="Calibri Light"/>
      <family val="2"/>
      <scheme val="major"/>
    </font>
    <font>
      <sz val="9"/>
      <color rgb="FF991CFB"/>
      <name val="Calibri Light"/>
      <family val="2"/>
      <scheme val="major"/>
    </font>
    <font>
      <sz val="12"/>
      <color theme="5"/>
      <name val="Calibri Light"/>
      <family val="2"/>
      <scheme val="major"/>
    </font>
    <font>
      <sz val="10"/>
      <color rgb="FF991CFB"/>
      <name val="Calibri Light"/>
      <family val="2"/>
      <scheme val="major"/>
    </font>
    <font>
      <b/>
      <sz val="12"/>
      <color theme="6"/>
      <name val="Calibri Light"/>
      <family val="2"/>
      <scheme val="major"/>
    </font>
    <font>
      <sz val="12"/>
      <color theme="3"/>
      <name val="Calibri Light"/>
      <family val="2"/>
      <scheme val="major"/>
    </font>
    <font>
      <b/>
      <sz val="12"/>
      <color theme="3"/>
      <name val="Calibri Light"/>
      <family val="2"/>
      <scheme val="major"/>
    </font>
    <font>
      <sz val="12"/>
      <color theme="1"/>
      <name val="Avenir Book"/>
      <family val="2"/>
    </font>
    <font>
      <sz val="12"/>
      <color rgb="FF000000"/>
      <name val="Calibri"/>
      <family val="2"/>
      <charset val="204"/>
      <scheme val="minor"/>
    </font>
    <font>
      <sz val="10"/>
      <color theme="1"/>
      <name val="Avenir Book"/>
      <family val="2"/>
    </font>
  </fonts>
  <fills count="43">
    <fill>
      <patternFill patternType="none"/>
    </fill>
    <fill>
      <patternFill patternType="gray125"/>
    </fill>
    <fill>
      <patternFill patternType="solid">
        <fgColor theme="1"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theme="3"/>
        <bgColor indexed="64"/>
      </patternFill>
    </fill>
    <fill>
      <patternFill patternType="solid">
        <fgColor theme="6"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rgb="FFF7D366"/>
        <bgColor indexed="64"/>
      </patternFill>
    </fill>
    <fill>
      <patternFill patternType="solid">
        <fgColor theme="5" tint="0.79998168889431442"/>
        <bgColor indexed="64"/>
      </patternFill>
    </fill>
    <fill>
      <patternFill patternType="solid">
        <fgColor theme="2"/>
        <bgColor indexed="64"/>
      </patternFill>
    </fill>
    <fill>
      <patternFill patternType="solid">
        <fgColor rgb="FFFFFF00"/>
        <bgColor indexed="64"/>
      </patternFill>
    </fill>
    <fill>
      <patternFill patternType="solid">
        <fgColor theme="0" tint="-0.34998626667073579"/>
        <bgColor indexed="64"/>
      </patternFill>
    </fill>
    <fill>
      <patternFill patternType="solid">
        <fgColor rgb="FF6821E4"/>
        <bgColor indexed="64"/>
      </patternFill>
    </fill>
    <fill>
      <patternFill patternType="solid">
        <fgColor rgb="FFEFFAF9"/>
        <bgColor indexed="64"/>
      </patternFill>
    </fill>
    <fill>
      <patternFill patternType="solid">
        <fgColor rgb="FFF9E1F2"/>
        <bgColor indexed="64"/>
      </patternFill>
    </fill>
    <fill>
      <patternFill patternType="solid">
        <fgColor theme="7" tint="0.79998168889431442"/>
        <bgColor rgb="FF000000"/>
      </patternFill>
    </fill>
    <fill>
      <patternFill patternType="solid">
        <fgColor theme="0"/>
        <bgColor rgb="FF000000"/>
      </patternFill>
    </fill>
    <fill>
      <patternFill patternType="solid">
        <fgColor theme="4" tint="0.79998168889431442"/>
        <bgColor rgb="FF000000"/>
      </patternFill>
    </fill>
    <fill>
      <patternFill patternType="solid">
        <fgColor theme="5" tint="0.59999389629810485"/>
        <bgColor indexed="64"/>
      </patternFill>
    </fill>
    <fill>
      <patternFill patternType="solid">
        <fgColor theme="3" tint="0.749992370372631"/>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2" tint="-0.49998474074526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3" tint="0.499984740745262"/>
        <bgColor indexed="64"/>
      </patternFill>
    </fill>
    <fill>
      <patternFill patternType="solid">
        <fgColor theme="3" tint="0.89999084444715716"/>
        <bgColor indexed="64"/>
      </patternFill>
    </fill>
    <fill>
      <patternFill patternType="solid">
        <fgColor theme="9" tint="0.79998168889431442"/>
        <bgColor indexed="64"/>
      </patternFill>
    </fill>
  </fills>
  <borders count="16">
    <border>
      <left/>
      <right/>
      <top/>
      <bottom/>
      <diagonal/>
    </border>
    <border>
      <left/>
      <right/>
      <top/>
      <bottom style="thin">
        <color indexed="64"/>
      </bottom>
      <diagonal/>
    </border>
    <border>
      <left style="hair">
        <color auto="1"/>
      </left>
      <right style="hair">
        <color auto="1"/>
      </right>
      <top style="hair">
        <color auto="1"/>
      </top>
      <bottom style="hair">
        <color auto="1"/>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right/>
      <top/>
      <bottom style="thin">
        <color rgb="FF7030A0"/>
      </bottom>
      <diagonal/>
    </border>
    <border>
      <left/>
      <right style="thin">
        <color indexed="64"/>
      </right>
      <top/>
      <bottom/>
      <diagonal/>
    </border>
    <border>
      <left style="hair">
        <color theme="1" tint="0.34998626667073579"/>
      </left>
      <right style="hair">
        <color theme="1" tint="0.34998626667073579"/>
      </right>
      <top/>
      <bottom style="hair">
        <color theme="1" tint="0.34998626667073579"/>
      </bottom>
      <diagonal/>
    </border>
    <border>
      <left style="hair">
        <color auto="1"/>
      </left>
      <right style="hair">
        <color auto="1"/>
      </right>
      <top/>
      <bottom style="hair">
        <color auto="1"/>
      </bottom>
      <diagonal/>
    </border>
    <border>
      <left style="hair">
        <color theme="1" tint="0.34998626667073579"/>
      </left>
      <right style="thin">
        <color indexed="64"/>
      </right>
      <top style="hair">
        <color theme="1" tint="0.34998626667073579"/>
      </top>
      <bottom style="hair">
        <color theme="1" tint="0.34998626667073579"/>
      </bottom>
      <diagonal/>
    </border>
    <border>
      <left style="hair">
        <color rgb="FF595959"/>
      </left>
      <right style="hair">
        <color rgb="FF595959"/>
      </right>
      <top style="hair">
        <color rgb="FF595959"/>
      </top>
      <bottom style="hair">
        <color rgb="FF595959"/>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s>
  <cellStyleXfs count="6">
    <xf numFmtId="0" fontId="0" fillId="0" borderId="0"/>
    <xf numFmtId="0" fontId="1" fillId="0" borderId="0"/>
    <xf numFmtId="0" fontId="7"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57" fillId="0" borderId="0" applyFont="0" applyFill="0" applyBorder="0" applyAlignment="0" applyProtection="0"/>
  </cellStyleXfs>
  <cellXfs count="505">
    <xf numFmtId="0" fontId="0" fillId="0" borderId="0" xfId="0"/>
    <xf numFmtId="0" fontId="2" fillId="2" borderId="0" xfId="1" applyFont="1" applyFill="1"/>
    <xf numFmtId="0" fontId="3" fillId="2" borderId="0" xfId="1" applyFont="1" applyFill="1"/>
    <xf numFmtId="0" fontId="4" fillId="2" borderId="0" xfId="1" applyFont="1" applyFill="1" applyAlignment="1">
      <alignment horizontal="center"/>
    </xf>
    <xf numFmtId="0" fontId="5" fillId="2" borderId="0" xfId="1" applyFont="1" applyFill="1" applyAlignment="1">
      <alignment horizontal="left" indent="2"/>
    </xf>
    <xf numFmtId="0" fontId="6" fillId="2" borderId="0" xfId="1" applyFont="1" applyFill="1"/>
    <xf numFmtId="0" fontId="1" fillId="2" borderId="0" xfId="1" applyFill="1"/>
    <xf numFmtId="0" fontId="2" fillId="3" borderId="0" xfId="1" applyFont="1" applyFill="1"/>
    <xf numFmtId="0" fontId="2" fillId="3" borderId="1" xfId="1" applyFont="1" applyFill="1" applyBorder="1"/>
    <xf numFmtId="0" fontId="8" fillId="3" borderId="0" xfId="2" applyFont="1" applyFill="1" applyAlignment="1">
      <alignment horizontal="center"/>
    </xf>
    <xf numFmtId="0" fontId="9" fillId="3" borderId="0" xfId="1" applyFont="1" applyFill="1"/>
    <xf numFmtId="0" fontId="9" fillId="3" borderId="0" xfId="1" applyFont="1" applyFill="1" applyAlignment="1">
      <alignment horizontal="center"/>
    </xf>
    <xf numFmtId="0" fontId="10" fillId="3" borderId="0" xfId="1" applyFont="1" applyFill="1"/>
    <xf numFmtId="165" fontId="2" fillId="3" borderId="0" xfId="1" applyNumberFormat="1" applyFont="1" applyFill="1"/>
    <xf numFmtId="165" fontId="11" fillId="3" borderId="0" xfId="1" applyNumberFormat="1" applyFont="1" applyFill="1"/>
    <xf numFmtId="165" fontId="2" fillId="4" borderId="2" xfId="1" applyNumberFormat="1" applyFont="1" applyFill="1" applyBorder="1"/>
    <xf numFmtId="165" fontId="2" fillId="5" borderId="3" xfId="1" applyNumberFormat="1" applyFont="1" applyFill="1" applyBorder="1" applyAlignment="1">
      <alignment horizontal="right"/>
    </xf>
    <xf numFmtId="0" fontId="2" fillId="6" borderId="0" xfId="1" applyFont="1" applyFill="1"/>
    <xf numFmtId="166" fontId="12" fillId="3" borderId="0" xfId="3" applyNumberFormat="1" applyFont="1" applyFill="1"/>
    <xf numFmtId="165" fontId="13" fillId="3" borderId="0" xfId="3" applyNumberFormat="1" applyFont="1" applyFill="1" applyAlignment="1">
      <alignment horizontal="center"/>
    </xf>
    <xf numFmtId="0" fontId="12" fillId="3" borderId="0" xfId="1" applyFont="1" applyFill="1"/>
    <xf numFmtId="167" fontId="12" fillId="3" borderId="0" xfId="3" applyNumberFormat="1" applyFont="1" applyFill="1"/>
    <xf numFmtId="168" fontId="12" fillId="3" borderId="0" xfId="1" applyNumberFormat="1" applyFont="1" applyFill="1"/>
    <xf numFmtId="0" fontId="14" fillId="3" borderId="0" xfId="1" applyFont="1" applyFill="1"/>
    <xf numFmtId="168" fontId="12" fillId="3" borderId="0" xfId="4" applyNumberFormat="1" applyFont="1" applyFill="1"/>
    <xf numFmtId="0" fontId="12" fillId="7" borderId="0" xfId="1" applyFont="1" applyFill="1"/>
    <xf numFmtId="166" fontId="12" fillId="3" borderId="0" xfId="1" applyNumberFormat="1" applyFont="1" applyFill="1" applyAlignment="1">
      <alignment horizontal="right"/>
    </xf>
    <xf numFmtId="166" fontId="12" fillId="3" borderId="0" xfId="1" applyNumberFormat="1" applyFont="1" applyFill="1"/>
    <xf numFmtId="0" fontId="15" fillId="3" borderId="0" xfId="1" applyFont="1" applyFill="1"/>
    <xf numFmtId="0" fontId="12" fillId="6" borderId="0" xfId="1" applyFont="1" applyFill="1"/>
    <xf numFmtId="0" fontId="2" fillId="8" borderId="0" xfId="1" applyFont="1" applyFill="1"/>
    <xf numFmtId="0" fontId="16" fillId="8" borderId="0" xfId="1" applyFont="1" applyFill="1" applyAlignment="1">
      <alignment horizontal="center"/>
    </xf>
    <xf numFmtId="0" fontId="16" fillId="8" borderId="0" xfId="1" applyFont="1" applyFill="1"/>
    <xf numFmtId="167" fontId="17" fillId="3" borderId="0" xfId="3" applyNumberFormat="1" applyFont="1" applyFill="1"/>
    <xf numFmtId="169" fontId="12" fillId="3" borderId="0" xfId="1" applyNumberFormat="1" applyFont="1" applyFill="1"/>
    <xf numFmtId="169" fontId="12" fillId="3" borderId="0" xfId="3" applyNumberFormat="1" applyFont="1" applyFill="1"/>
    <xf numFmtId="168" fontId="18" fillId="3" borderId="0" xfId="4" applyNumberFormat="1" applyFont="1" applyFill="1"/>
    <xf numFmtId="169" fontId="18" fillId="3" borderId="0" xfId="3" applyNumberFormat="1" applyFont="1" applyFill="1"/>
    <xf numFmtId="165" fontId="18" fillId="3" borderId="0" xfId="3" applyNumberFormat="1" applyFont="1" applyFill="1" applyAlignment="1">
      <alignment horizontal="center"/>
    </xf>
    <xf numFmtId="0" fontId="18" fillId="3" borderId="0" xfId="1" applyFont="1" applyFill="1" applyAlignment="1">
      <alignment horizontal="left" indent="1"/>
    </xf>
    <xf numFmtId="168" fontId="12" fillId="6" borderId="0" xfId="4" applyNumberFormat="1" applyFont="1" applyFill="1"/>
    <xf numFmtId="0" fontId="16" fillId="9" borderId="0" xfId="1" applyFont="1" applyFill="1" applyAlignment="1">
      <alignment horizontal="center"/>
    </xf>
    <xf numFmtId="0" fontId="16" fillId="9" borderId="0" xfId="1" applyFont="1" applyFill="1"/>
    <xf numFmtId="0" fontId="19" fillId="3" borderId="0" xfId="1" applyFont="1" applyFill="1"/>
    <xf numFmtId="168" fontId="18" fillId="3" borderId="0" xfId="4" applyNumberFormat="1" applyFont="1" applyFill="1" applyAlignment="1">
      <alignment horizontal="right"/>
    </xf>
    <xf numFmtId="0" fontId="20" fillId="3" borderId="0" xfId="1" applyFont="1" applyFill="1"/>
    <xf numFmtId="0" fontId="20" fillId="3" borderId="0" xfId="1" applyFont="1" applyFill="1" applyAlignment="1">
      <alignment horizontal="center"/>
    </xf>
    <xf numFmtId="0" fontId="21" fillId="3" borderId="0" xfId="1" applyFont="1" applyFill="1" applyAlignment="1">
      <alignment horizontal="left" indent="1"/>
    </xf>
    <xf numFmtId="166" fontId="15" fillId="10" borderId="0" xfId="1" applyNumberFormat="1" applyFont="1" applyFill="1"/>
    <xf numFmtId="169" fontId="15" fillId="10" borderId="0" xfId="1" applyNumberFormat="1" applyFont="1" applyFill="1"/>
    <xf numFmtId="0" fontId="22" fillId="10" borderId="0" xfId="1" applyFont="1" applyFill="1" applyAlignment="1">
      <alignment horizontal="center"/>
    </xf>
    <xf numFmtId="0" fontId="15" fillId="10" borderId="0" xfId="1" applyFont="1" applyFill="1"/>
    <xf numFmtId="0" fontId="22" fillId="3" borderId="0" xfId="1" applyFont="1" applyFill="1"/>
    <xf numFmtId="165" fontId="22" fillId="3" borderId="0" xfId="3" applyNumberFormat="1" applyFont="1" applyFill="1" applyAlignment="1">
      <alignment horizontal="center"/>
    </xf>
    <xf numFmtId="0" fontId="12" fillId="3" borderId="0" xfId="1" quotePrefix="1" applyFont="1" applyFill="1"/>
    <xf numFmtId="0" fontId="22" fillId="3" borderId="0" xfId="1" applyFont="1" applyFill="1" applyAlignment="1">
      <alignment horizontal="center"/>
    </xf>
    <xf numFmtId="0" fontId="23" fillId="3" borderId="0" xfId="1" applyFont="1" applyFill="1"/>
    <xf numFmtId="166" fontId="24" fillId="11" borderId="0" xfId="1" applyNumberFormat="1" applyFont="1" applyFill="1"/>
    <xf numFmtId="169" fontId="24" fillId="11" borderId="0" xfId="1" applyNumberFormat="1" applyFont="1" applyFill="1"/>
    <xf numFmtId="0" fontId="22" fillId="11" borderId="0" xfId="1" applyFont="1" applyFill="1" applyAlignment="1">
      <alignment horizontal="center"/>
    </xf>
    <xf numFmtId="0" fontId="24" fillId="11" borderId="0" xfId="1" applyFont="1" applyFill="1"/>
    <xf numFmtId="0" fontId="12" fillId="3" borderId="0" xfId="1" quotePrefix="1" applyFont="1" applyFill="1" applyAlignment="1">
      <alignment horizontal="left"/>
    </xf>
    <xf numFmtId="0" fontId="12" fillId="3" borderId="0" xfId="1" quotePrefix="1" applyFont="1" applyFill="1" applyAlignment="1">
      <alignment horizontal="left" indent="1"/>
    </xf>
    <xf numFmtId="166" fontId="15" fillId="3" borderId="0" xfId="1" applyNumberFormat="1" applyFont="1" applyFill="1"/>
    <xf numFmtId="169" fontId="15" fillId="3" borderId="0" xfId="1" applyNumberFormat="1" applyFont="1" applyFill="1"/>
    <xf numFmtId="0" fontId="16" fillId="12" borderId="0" xfId="1" applyFont="1" applyFill="1" applyAlignment="1">
      <alignment horizontal="center"/>
    </xf>
    <xf numFmtId="0" fontId="16" fillId="13" borderId="0" xfId="1" applyFont="1" applyFill="1" applyAlignment="1">
      <alignment horizontal="center"/>
    </xf>
    <xf numFmtId="0" fontId="16" fillId="14" borderId="0" xfId="1" applyFont="1" applyFill="1" applyAlignment="1">
      <alignment horizontal="center"/>
    </xf>
    <xf numFmtId="0" fontId="16" fillId="13" borderId="0" xfId="1" applyFont="1" applyFill="1"/>
    <xf numFmtId="1" fontId="16" fillId="14" borderId="0" xfId="3" applyNumberFormat="1" applyFont="1" applyFill="1" applyAlignment="1">
      <alignment horizontal="center"/>
    </xf>
    <xf numFmtId="3" fontId="16" fillId="12" borderId="0" xfId="1" applyNumberFormat="1" applyFont="1" applyFill="1" applyAlignment="1">
      <alignment horizontal="center"/>
    </xf>
    <xf numFmtId="1" fontId="16" fillId="13" borderId="0" xfId="3" applyNumberFormat="1" applyFont="1" applyFill="1" applyAlignment="1">
      <alignment horizontal="center"/>
    </xf>
    <xf numFmtId="14" fontId="16" fillId="14" borderId="0" xfId="1" applyNumberFormat="1" applyFont="1" applyFill="1" applyAlignment="1">
      <alignment horizontal="center"/>
    </xf>
    <xf numFmtId="14" fontId="16" fillId="12" borderId="0" xfId="1" applyNumberFormat="1" applyFont="1" applyFill="1" applyAlignment="1">
      <alignment horizontal="center"/>
    </xf>
    <xf numFmtId="14" fontId="16" fillId="13" borderId="0" xfId="1" applyNumberFormat="1" applyFont="1" applyFill="1" applyAlignment="1">
      <alignment horizontal="center"/>
    </xf>
    <xf numFmtId="0" fontId="25" fillId="13" borderId="0" xfId="1" applyFont="1" applyFill="1" applyAlignment="1">
      <alignment horizontal="center"/>
    </xf>
    <xf numFmtId="169" fontId="26" fillId="3" borderId="0" xfId="1" applyNumberFormat="1" applyFont="1" applyFill="1"/>
    <xf numFmtId="0" fontId="26" fillId="3" borderId="0" xfId="1" applyFont="1" applyFill="1"/>
    <xf numFmtId="166" fontId="27" fillId="3" borderId="0" xfId="1" applyNumberFormat="1" applyFont="1" applyFill="1"/>
    <xf numFmtId="166" fontId="28" fillId="3" borderId="0" xfId="1" applyNumberFormat="1" applyFont="1" applyFill="1" applyAlignment="1">
      <alignment horizontal="right"/>
    </xf>
    <xf numFmtId="166" fontId="15" fillId="15" borderId="0" xfId="1" applyNumberFormat="1" applyFont="1" applyFill="1"/>
    <xf numFmtId="169" fontId="15" fillId="15" borderId="0" xfId="1" applyNumberFormat="1" applyFont="1" applyFill="1"/>
    <xf numFmtId="0" fontId="15" fillId="15" borderId="0" xfId="1" applyFont="1" applyFill="1"/>
    <xf numFmtId="169" fontId="23" fillId="3" borderId="0" xfId="1" applyNumberFormat="1" applyFont="1" applyFill="1"/>
    <xf numFmtId="0" fontId="29" fillId="3" borderId="0" xfId="1" applyFont="1" applyFill="1"/>
    <xf numFmtId="166" fontId="23" fillId="3" borderId="0" xfId="1" applyNumberFormat="1" applyFont="1" applyFill="1"/>
    <xf numFmtId="165" fontId="30" fillId="3" borderId="0" xfId="3" applyNumberFormat="1" applyFont="1" applyFill="1" applyAlignment="1">
      <alignment horizontal="center"/>
    </xf>
    <xf numFmtId="0" fontId="23" fillId="3" borderId="0" xfId="1" applyFont="1" applyFill="1" applyAlignment="1">
      <alignment horizontal="left" indent="2"/>
    </xf>
    <xf numFmtId="0" fontId="12" fillId="3" borderId="0" xfId="1" applyFont="1" applyFill="1" applyAlignment="1">
      <alignment horizontal="left" indent="1"/>
    </xf>
    <xf numFmtId="169" fontId="2" fillId="3" borderId="0" xfId="1" applyNumberFormat="1" applyFont="1" applyFill="1"/>
    <xf numFmtId="0" fontId="2" fillId="3" borderId="0" xfId="1" applyFont="1" applyFill="1" applyAlignment="1">
      <alignment horizontal="left" indent="1"/>
    </xf>
    <xf numFmtId="0" fontId="30" fillId="3" borderId="0" xfId="1" applyFont="1" applyFill="1"/>
    <xf numFmtId="0" fontId="31" fillId="15" borderId="0" xfId="1" applyFont="1" applyFill="1"/>
    <xf numFmtId="0" fontId="12" fillId="3" borderId="0" xfId="1" applyFont="1" applyFill="1" applyAlignment="1">
      <alignment horizontal="left" indent="2"/>
    </xf>
    <xf numFmtId="164" fontId="2" fillId="3" borderId="0" xfId="1" applyNumberFormat="1" applyFont="1" applyFill="1"/>
    <xf numFmtId="0" fontId="32" fillId="3" borderId="0" xfId="1" applyFont="1" applyFill="1"/>
    <xf numFmtId="169" fontId="12" fillId="15" borderId="0" xfId="1" applyNumberFormat="1" applyFont="1" applyFill="1"/>
    <xf numFmtId="169" fontId="12" fillId="3" borderId="0" xfId="1" applyNumberFormat="1" applyFont="1" applyFill="1" applyAlignment="1">
      <alignment horizontal="right"/>
    </xf>
    <xf numFmtId="169" fontId="12" fillId="15" borderId="0" xfId="1" applyNumberFormat="1" applyFont="1" applyFill="1" applyAlignment="1">
      <alignment horizontal="right"/>
    </xf>
    <xf numFmtId="0" fontId="12" fillId="15" borderId="0" xfId="1" applyFont="1" applyFill="1"/>
    <xf numFmtId="0" fontId="30" fillId="15" borderId="0" xfId="1" applyFont="1" applyFill="1" applyAlignment="1">
      <alignment horizontal="center"/>
    </xf>
    <xf numFmtId="169" fontId="12" fillId="3" borderId="0" xfId="3" applyNumberFormat="1" applyFont="1" applyFill="1" applyAlignment="1"/>
    <xf numFmtId="169" fontId="12" fillId="3" borderId="0" xfId="3" applyNumberFormat="1" applyFont="1" applyFill="1" applyAlignment="1">
      <alignment horizontal="right"/>
    </xf>
    <xf numFmtId="0" fontId="33" fillId="3" borderId="0" xfId="1" applyFont="1" applyFill="1"/>
    <xf numFmtId="169" fontId="33" fillId="3" borderId="0" xfId="1" applyNumberFormat="1" applyFont="1" applyFill="1"/>
    <xf numFmtId="169" fontId="33" fillId="3" borderId="0" xfId="1" applyNumberFormat="1" applyFont="1" applyFill="1" applyAlignment="1">
      <alignment horizontal="right"/>
    </xf>
    <xf numFmtId="169" fontId="23" fillId="3" borderId="0" xfId="1" applyNumberFormat="1" applyFont="1" applyFill="1" applyAlignment="1">
      <alignment horizontal="right"/>
    </xf>
    <xf numFmtId="169" fontId="23" fillId="3" borderId="0" xfId="3" applyNumberFormat="1" applyFont="1" applyFill="1" applyAlignment="1">
      <alignment horizontal="right"/>
    </xf>
    <xf numFmtId="169" fontId="23" fillId="3" borderId="0" xfId="3" applyNumberFormat="1" applyFont="1" applyFill="1" applyAlignment="1"/>
    <xf numFmtId="169" fontId="20" fillId="3" borderId="0" xfId="3" applyNumberFormat="1" applyFont="1" applyFill="1" applyAlignment="1"/>
    <xf numFmtId="169" fontId="20" fillId="3" borderId="0" xfId="1" applyNumberFormat="1" applyFont="1" applyFill="1" applyAlignment="1">
      <alignment horizontal="right"/>
    </xf>
    <xf numFmtId="169" fontId="20" fillId="3" borderId="0" xfId="3" applyNumberFormat="1" applyFont="1" applyFill="1" applyAlignment="1">
      <alignment horizontal="right"/>
    </xf>
    <xf numFmtId="0" fontId="20" fillId="3" borderId="0" xfId="1" applyFont="1" applyFill="1" applyAlignment="1">
      <alignment horizontal="left" indent="2"/>
    </xf>
    <xf numFmtId="170" fontId="2" fillId="6" borderId="0" xfId="1" applyNumberFormat="1" applyFont="1" applyFill="1"/>
    <xf numFmtId="168" fontId="34" fillId="3" borderId="0" xfId="1" applyNumberFormat="1" applyFont="1" applyFill="1"/>
    <xf numFmtId="0" fontId="3" fillId="3" borderId="0" xfId="1" applyFont="1" applyFill="1"/>
    <xf numFmtId="167" fontId="3" fillId="16" borderId="0" xfId="1" applyNumberFormat="1" applyFont="1" applyFill="1"/>
    <xf numFmtId="0" fontId="2" fillId="16" borderId="0" xfId="1" applyFont="1" applyFill="1"/>
    <xf numFmtId="0" fontId="3" fillId="16" borderId="0" xfId="1" applyFont="1" applyFill="1"/>
    <xf numFmtId="167" fontId="17" fillId="3" borderId="0" xfId="1" applyNumberFormat="1" applyFont="1" applyFill="1"/>
    <xf numFmtId="0" fontId="35" fillId="3" borderId="0" xfId="1" applyFont="1" applyFill="1" applyAlignment="1">
      <alignment horizontal="center" vertical="center"/>
    </xf>
    <xf numFmtId="167" fontId="36" fillId="3" borderId="0" xfId="1" applyNumberFormat="1" applyFont="1" applyFill="1"/>
    <xf numFmtId="0" fontId="16" fillId="9" borderId="0" xfId="1" applyFont="1" applyFill="1" applyAlignment="1">
      <alignment horizontal="left" indent="1"/>
    </xf>
    <xf numFmtId="0" fontId="37" fillId="17" borderId="0" xfId="1" applyFont="1" applyFill="1"/>
    <xf numFmtId="168" fontId="12" fillId="4" borderId="2" xfId="1" applyNumberFormat="1" applyFont="1" applyFill="1" applyBorder="1"/>
    <xf numFmtId="167" fontId="15" fillId="7" borderId="0" xfId="1" applyNumberFormat="1" applyFont="1" applyFill="1"/>
    <xf numFmtId="0" fontId="15" fillId="7" borderId="0" xfId="1" applyFont="1" applyFill="1" applyAlignment="1">
      <alignment horizontal="left" indent="1"/>
    </xf>
    <xf numFmtId="0" fontId="12" fillId="3" borderId="0" xfId="1" quotePrefix="1" applyFont="1" applyFill="1" applyAlignment="1">
      <alignment horizontal="left" indent="2"/>
    </xf>
    <xf numFmtId="166" fontId="12" fillId="4" borderId="2" xfId="1" applyNumberFormat="1" applyFont="1" applyFill="1" applyBorder="1"/>
    <xf numFmtId="0" fontId="14" fillId="6" borderId="0" xfId="1" applyFont="1" applyFill="1"/>
    <xf numFmtId="170" fontId="12" fillId="4" borderId="2" xfId="1" applyNumberFormat="1" applyFont="1" applyFill="1" applyBorder="1"/>
    <xf numFmtId="0" fontId="14" fillId="17" borderId="0" xfId="1" applyFont="1" applyFill="1"/>
    <xf numFmtId="0" fontId="37" fillId="17" borderId="0" xfId="1" applyFont="1" applyFill="1" applyAlignment="1">
      <alignment horizontal="left" indent="1"/>
    </xf>
    <xf numFmtId="168" fontId="17" fillId="3" borderId="0" xfId="4" applyNumberFormat="1" applyFont="1" applyFill="1"/>
    <xf numFmtId="0" fontId="38" fillId="3" borderId="0" xfId="1" applyFont="1" applyFill="1"/>
    <xf numFmtId="0" fontId="39" fillId="3" borderId="0" xfId="1" applyFont="1" applyFill="1"/>
    <xf numFmtId="166" fontId="39" fillId="3" borderId="0" xfId="1" applyNumberFormat="1" applyFont="1" applyFill="1" applyAlignment="1">
      <alignment horizontal="right"/>
    </xf>
    <xf numFmtId="0" fontId="40" fillId="3" borderId="0" xfId="1" applyFont="1" applyFill="1"/>
    <xf numFmtId="168" fontId="39" fillId="3" borderId="0" xfId="1" applyNumberFormat="1" applyFont="1" applyFill="1"/>
    <xf numFmtId="167" fontId="41" fillId="3" borderId="0" xfId="1" applyNumberFormat="1" applyFont="1" applyFill="1"/>
    <xf numFmtId="168" fontId="14" fillId="3" borderId="0" xfId="1" applyNumberFormat="1" applyFont="1" applyFill="1"/>
    <xf numFmtId="167" fontId="39" fillId="3" borderId="0" xfId="3" applyNumberFormat="1" applyFont="1" applyFill="1"/>
    <xf numFmtId="0" fontId="12" fillId="17" borderId="0" xfId="1" applyFont="1" applyFill="1"/>
    <xf numFmtId="168" fontId="2" fillId="3" borderId="0" xfId="4" applyNumberFormat="1" applyFont="1" applyFill="1"/>
    <xf numFmtId="0" fontId="21" fillId="3" borderId="0" xfId="1" applyFont="1" applyFill="1" applyAlignment="1">
      <alignment horizontal="left" indent="2"/>
    </xf>
    <xf numFmtId="167" fontId="3" fillId="18" borderId="0" xfId="1" applyNumberFormat="1" applyFont="1" applyFill="1"/>
    <xf numFmtId="0" fontId="35" fillId="7" borderId="0" xfId="1" applyFont="1" applyFill="1" applyAlignment="1">
      <alignment horizontal="center" vertical="center"/>
    </xf>
    <xf numFmtId="167" fontId="2" fillId="18" borderId="0" xfId="1" applyNumberFormat="1" applyFont="1" applyFill="1"/>
    <xf numFmtId="0" fontId="23" fillId="3" borderId="0" xfId="1" quotePrefix="1" applyFont="1" applyFill="1" applyAlignment="1">
      <alignment horizontal="left" indent="3"/>
    </xf>
    <xf numFmtId="167" fontId="12" fillId="3" borderId="0" xfId="1" applyNumberFormat="1" applyFont="1" applyFill="1"/>
    <xf numFmtId="168" fontId="42" fillId="3" borderId="0" xfId="4" applyNumberFormat="1" applyFont="1" applyFill="1"/>
    <xf numFmtId="0" fontId="18" fillId="3" borderId="0" xfId="1" applyFont="1" applyFill="1" applyAlignment="1">
      <alignment horizontal="left" indent="2"/>
    </xf>
    <xf numFmtId="0" fontId="43" fillId="3" borderId="0" xfId="1" applyFont="1" applyFill="1" applyAlignment="1">
      <alignment horizontal="center" vertical="center"/>
    </xf>
    <xf numFmtId="167" fontId="44" fillId="7" borderId="0" xfId="1" applyNumberFormat="1" applyFont="1" applyFill="1"/>
    <xf numFmtId="0" fontId="2" fillId="18" borderId="0" xfId="1" applyFont="1" applyFill="1"/>
    <xf numFmtId="14" fontId="12" fillId="6" borderId="0" xfId="1" applyNumberFormat="1" applyFont="1" applyFill="1"/>
    <xf numFmtId="14" fontId="12" fillId="3" borderId="0" xfId="1" applyNumberFormat="1" applyFont="1" applyFill="1"/>
    <xf numFmtId="0" fontId="16" fillId="9" borderId="0" xfId="1" applyFont="1" applyFill="1" applyAlignment="1">
      <alignment horizontal="right"/>
    </xf>
    <xf numFmtId="171" fontId="2" fillId="7" borderId="0" xfId="1" applyNumberFormat="1" applyFont="1" applyFill="1"/>
    <xf numFmtId="0" fontId="2" fillId="7" borderId="0" xfId="1" applyFont="1" applyFill="1"/>
    <xf numFmtId="0" fontId="12" fillId="7" borderId="0" xfId="1" applyFont="1" applyFill="1" applyAlignment="1">
      <alignment horizontal="left" indent="1"/>
    </xf>
    <xf numFmtId="0" fontId="12" fillId="7" borderId="0" xfId="1" quotePrefix="1" applyFont="1" applyFill="1" applyAlignment="1">
      <alignment horizontal="left" indent="1"/>
    </xf>
    <xf numFmtId="171" fontId="29" fillId="7" borderId="0" xfId="1" applyNumberFormat="1" applyFont="1" applyFill="1"/>
    <xf numFmtId="0" fontId="29" fillId="7" borderId="0" xfId="1" applyFont="1" applyFill="1"/>
    <xf numFmtId="0" fontId="23" fillId="7" borderId="0" xfId="1" quotePrefix="1" applyFont="1" applyFill="1" applyAlignment="1">
      <alignment horizontal="left" indent="3"/>
    </xf>
    <xf numFmtId="172" fontId="3" fillId="7" borderId="0" xfId="3" applyNumberFormat="1" applyFont="1" applyFill="1"/>
    <xf numFmtId="173" fontId="3" fillId="7" borderId="0" xfId="1" applyNumberFormat="1" applyFont="1" applyFill="1"/>
    <xf numFmtId="171" fontId="3" fillId="7" borderId="0" xfId="1" applyNumberFormat="1" applyFont="1" applyFill="1"/>
    <xf numFmtId="0" fontId="3" fillId="7" borderId="0" xfId="1" applyFont="1" applyFill="1"/>
    <xf numFmtId="0" fontId="15" fillId="7" borderId="0" xfId="1" applyFont="1" applyFill="1" applyAlignment="1">
      <alignment horizontal="left"/>
    </xf>
    <xf numFmtId="174" fontId="2" fillId="7" borderId="0" xfId="1" applyNumberFormat="1" applyFont="1" applyFill="1"/>
    <xf numFmtId="174" fontId="2" fillId="7" borderId="0" xfId="3" applyNumberFormat="1" applyFont="1" applyFill="1"/>
    <xf numFmtId="172" fontId="2" fillId="7" borderId="0" xfId="3" applyNumberFormat="1" applyFont="1" applyFill="1"/>
    <xf numFmtId="43" fontId="2" fillId="3" borderId="0" xfId="3" applyFont="1" applyFill="1"/>
    <xf numFmtId="9" fontId="2" fillId="3" borderId="0" xfId="1" applyNumberFormat="1" applyFont="1" applyFill="1"/>
    <xf numFmtId="175" fontId="2" fillId="3" borderId="0" xfId="1" applyNumberFormat="1" applyFont="1" applyFill="1"/>
    <xf numFmtId="172" fontId="12" fillId="3" borderId="0" xfId="3" applyNumberFormat="1" applyFont="1" applyFill="1"/>
    <xf numFmtId="169" fontId="3" fillId="3" borderId="0" xfId="1" applyNumberFormat="1" applyFont="1" applyFill="1"/>
    <xf numFmtId="9" fontId="12" fillId="3" borderId="0" xfId="4" applyFont="1" applyFill="1"/>
    <xf numFmtId="0" fontId="12" fillId="3" borderId="0" xfId="1" applyFont="1" applyFill="1" applyAlignment="1">
      <alignment horizontal="right"/>
    </xf>
    <xf numFmtId="0" fontId="13" fillId="3" borderId="0" xfId="1" applyFont="1" applyFill="1"/>
    <xf numFmtId="1" fontId="12" fillId="3" borderId="0" xfId="1" applyNumberFormat="1" applyFont="1" applyFill="1"/>
    <xf numFmtId="1" fontId="15" fillId="3" borderId="0" xfId="1" applyNumberFormat="1" applyFont="1" applyFill="1"/>
    <xf numFmtId="172" fontId="15" fillId="3" borderId="0" xfId="3" applyNumberFormat="1" applyFont="1" applyFill="1"/>
    <xf numFmtId="0" fontId="45" fillId="3" borderId="0" xfId="1" applyFont="1" applyFill="1"/>
    <xf numFmtId="0" fontId="23" fillId="3" borderId="0" xfId="1" applyFont="1" applyFill="1" applyAlignment="1">
      <alignment horizontal="right"/>
    </xf>
    <xf numFmtId="168" fontId="12" fillId="3" borderId="0" xfId="4" applyNumberFormat="1" applyFont="1" applyFill="1" applyAlignment="1">
      <alignment horizontal="right"/>
    </xf>
    <xf numFmtId="43" fontId="12" fillId="3" borderId="0" xfId="3" applyFont="1" applyFill="1"/>
    <xf numFmtId="9" fontId="12" fillId="3" borderId="0" xfId="1" applyNumberFormat="1" applyFont="1" applyFill="1"/>
    <xf numFmtId="0" fontId="46" fillId="3" borderId="0" xfId="1" applyFont="1" applyFill="1"/>
    <xf numFmtId="168" fontId="46" fillId="3" borderId="0" xfId="4" applyNumberFormat="1" applyFont="1" applyFill="1"/>
    <xf numFmtId="168" fontId="47" fillId="3" borderId="0" xfId="4" applyNumberFormat="1" applyFont="1" applyFill="1"/>
    <xf numFmtId="0" fontId="46" fillId="3" borderId="0" xfId="1" applyFont="1" applyFill="1" applyAlignment="1">
      <alignment horizontal="left" indent="1"/>
    </xf>
    <xf numFmtId="166" fontId="17" fillId="3" borderId="0" xfId="1" applyNumberFormat="1" applyFont="1" applyFill="1" applyAlignment="1">
      <alignment horizontal="right"/>
    </xf>
    <xf numFmtId="166" fontId="15" fillId="3" borderId="0" xfId="1" applyNumberFormat="1" applyFont="1" applyFill="1" applyAlignment="1">
      <alignment horizontal="right"/>
    </xf>
    <xf numFmtId="0" fontId="3" fillId="3" borderId="0" xfId="1" applyFont="1" applyFill="1" applyAlignment="1">
      <alignment horizontal="left" indent="1"/>
    </xf>
    <xf numFmtId="0" fontId="2" fillId="3" borderId="0" xfId="1" quotePrefix="1" applyFont="1" applyFill="1" applyAlignment="1">
      <alignment horizontal="left" indent="2"/>
    </xf>
    <xf numFmtId="176" fontId="12" fillId="3" borderId="0" xfId="1" applyNumberFormat="1" applyFont="1" applyFill="1" applyAlignment="1">
      <alignment horizontal="right"/>
    </xf>
    <xf numFmtId="169" fontId="15" fillId="3" borderId="0" xfId="1" applyNumberFormat="1" applyFont="1" applyFill="1" applyAlignment="1">
      <alignment horizontal="right"/>
    </xf>
    <xf numFmtId="169" fontId="17" fillId="3" borderId="0" xfId="1" applyNumberFormat="1" applyFont="1" applyFill="1" applyAlignment="1">
      <alignment horizontal="right"/>
    </xf>
    <xf numFmtId="0" fontId="2" fillId="3" borderId="4" xfId="1" applyFont="1" applyFill="1" applyBorder="1"/>
    <xf numFmtId="0" fontId="2" fillId="3" borderId="0" xfId="1" quotePrefix="1" applyFont="1" applyFill="1"/>
    <xf numFmtId="0" fontId="29" fillId="3" borderId="0" xfId="1" applyFont="1" applyFill="1" applyAlignment="1">
      <alignment horizontal="left" indent="1"/>
    </xf>
    <xf numFmtId="172" fontId="32" fillId="7" borderId="0" xfId="3" applyNumberFormat="1" applyFont="1" applyFill="1"/>
    <xf numFmtId="0" fontId="32" fillId="7" borderId="0" xfId="1" applyFont="1" applyFill="1"/>
    <xf numFmtId="0" fontId="32" fillId="7" borderId="0" xfId="1" applyFont="1" applyFill="1" applyAlignment="1">
      <alignment horizontal="left" indent="1"/>
    </xf>
    <xf numFmtId="168" fontId="32" fillId="7" borderId="0" xfId="4" applyNumberFormat="1" applyFont="1" applyFill="1"/>
    <xf numFmtId="0" fontId="13" fillId="3" borderId="0" xfId="1" applyFont="1" applyFill="1" applyAlignment="1">
      <alignment horizontal="center"/>
    </xf>
    <xf numFmtId="172" fontId="2" fillId="3" borderId="0" xfId="3" applyNumberFormat="1" applyFont="1" applyFill="1"/>
    <xf numFmtId="0" fontId="48" fillId="3" borderId="0" xfId="1" applyFont="1" applyFill="1" applyAlignment="1">
      <alignment horizontal="left"/>
    </xf>
    <xf numFmtId="0" fontId="48" fillId="3" borderId="0" xfId="1" applyFont="1" applyFill="1"/>
    <xf numFmtId="168" fontId="48" fillId="3" borderId="0" xfId="4" applyNumberFormat="1" applyFont="1" applyFill="1"/>
    <xf numFmtId="166" fontId="2" fillId="3" borderId="0" xfId="1" applyNumberFormat="1" applyFont="1" applyFill="1"/>
    <xf numFmtId="43" fontId="2" fillId="3" borderId="0" xfId="3" applyFont="1" applyFill="1" applyAlignment="1">
      <alignment horizontal="left"/>
    </xf>
    <xf numFmtId="166" fontId="14" fillId="3" borderId="0" xfId="1" applyNumberFormat="1" applyFont="1" applyFill="1"/>
    <xf numFmtId="172" fontId="14" fillId="3" borderId="0" xfId="1" applyNumberFormat="1" applyFont="1" applyFill="1"/>
    <xf numFmtId="0" fontId="2" fillId="3" borderId="0" xfId="1" quotePrefix="1" applyFont="1" applyFill="1" applyAlignment="1">
      <alignment horizontal="left" indent="1"/>
    </xf>
    <xf numFmtId="166" fontId="3" fillId="3" borderId="0" xfId="1" applyNumberFormat="1" applyFont="1" applyFill="1"/>
    <xf numFmtId="0" fontId="49" fillId="3" borderId="0" xfId="1" applyFont="1" applyFill="1"/>
    <xf numFmtId="0" fontId="50" fillId="3" borderId="0" xfId="1" applyFont="1" applyFill="1"/>
    <xf numFmtId="166" fontId="51" fillId="3" borderId="0" xfId="1" applyNumberFormat="1" applyFont="1" applyFill="1"/>
    <xf numFmtId="0" fontId="36" fillId="3" borderId="0" xfId="1" applyFont="1" applyFill="1" applyAlignment="1">
      <alignment horizontal="center"/>
    </xf>
    <xf numFmtId="0" fontId="51" fillId="3" borderId="0" xfId="1" applyFont="1" applyFill="1"/>
    <xf numFmtId="0" fontId="16" fillId="3" borderId="0" xfId="1" applyFont="1" applyFill="1"/>
    <xf numFmtId="166" fontId="50" fillId="3" borderId="0" xfId="1" applyNumberFormat="1" applyFont="1" applyFill="1"/>
    <xf numFmtId="0" fontId="50" fillId="3" borderId="0" xfId="1" quotePrefix="1" applyFont="1" applyFill="1" applyAlignment="1">
      <alignment horizontal="left" indent="1"/>
    </xf>
    <xf numFmtId="0" fontId="52" fillId="3" borderId="0" xfId="1" applyFont="1" applyFill="1"/>
    <xf numFmtId="176" fontId="12" fillId="3" borderId="0" xfId="1" applyNumberFormat="1" applyFont="1" applyFill="1"/>
    <xf numFmtId="177" fontId="12" fillId="3" borderId="0" xfId="1" applyNumberFormat="1" applyFont="1" applyFill="1"/>
    <xf numFmtId="0" fontId="53" fillId="3" borderId="0" xfId="1" applyFont="1" applyFill="1"/>
    <xf numFmtId="165" fontId="53" fillId="3" borderId="0" xfId="3" applyNumberFormat="1" applyFont="1" applyFill="1" applyAlignment="1">
      <alignment horizontal="center"/>
    </xf>
    <xf numFmtId="0" fontId="54" fillId="3" borderId="0" xfId="1" applyFont="1" applyFill="1"/>
    <xf numFmtId="171" fontId="12" fillId="3" borderId="0" xfId="1" applyNumberFormat="1" applyFont="1" applyFill="1"/>
    <xf numFmtId="169" fontId="32" fillId="3" borderId="0" xfId="1" applyNumberFormat="1" applyFont="1" applyFill="1"/>
    <xf numFmtId="0" fontId="32" fillId="3" borderId="0" xfId="1" quotePrefix="1" applyFont="1" applyFill="1" applyAlignment="1">
      <alignment horizontal="left" indent="3"/>
    </xf>
    <xf numFmtId="169" fontId="50" fillId="3" borderId="0" xfId="1" applyNumberFormat="1" applyFont="1" applyFill="1"/>
    <xf numFmtId="165" fontId="50" fillId="3" borderId="0" xfId="3" applyNumberFormat="1" applyFont="1" applyFill="1" applyAlignment="1">
      <alignment horizontal="center"/>
    </xf>
    <xf numFmtId="166" fontId="50" fillId="3" borderId="0" xfId="1" applyNumberFormat="1" applyFont="1" applyFill="1" applyAlignment="1">
      <alignment horizontal="right"/>
    </xf>
    <xf numFmtId="0" fontId="32" fillId="3" borderId="0" xfId="1" quotePrefix="1" applyFont="1" applyFill="1" applyAlignment="1">
      <alignment horizontal="left" indent="4"/>
    </xf>
    <xf numFmtId="166" fontId="23" fillId="3" borderId="0" xfId="1" applyNumberFormat="1" applyFont="1" applyFill="1" applyAlignment="1">
      <alignment horizontal="right"/>
    </xf>
    <xf numFmtId="165" fontId="23" fillId="3" borderId="0" xfId="3" applyNumberFormat="1" applyFont="1" applyFill="1" applyAlignment="1">
      <alignment horizontal="center"/>
    </xf>
    <xf numFmtId="0" fontId="29" fillId="3" borderId="0" xfId="1" quotePrefix="1" applyFont="1" applyFill="1" applyAlignment="1">
      <alignment horizontal="left" indent="4"/>
    </xf>
    <xf numFmtId="0" fontId="29" fillId="3" borderId="0" xfId="1" quotePrefix="1" applyFont="1" applyFill="1" applyAlignment="1">
      <alignment horizontal="left" indent="3"/>
    </xf>
    <xf numFmtId="0" fontId="12" fillId="3" borderId="1" xfId="1" applyFont="1" applyFill="1" applyBorder="1"/>
    <xf numFmtId="0" fontId="33" fillId="3" borderId="1" xfId="1" applyFont="1" applyFill="1" applyBorder="1"/>
    <xf numFmtId="0" fontId="33" fillId="3" borderId="1" xfId="1" applyFont="1" applyFill="1" applyBorder="1" applyAlignment="1">
      <alignment horizontal="left" indent="1"/>
    </xf>
    <xf numFmtId="169" fontId="2" fillId="7" borderId="0" xfId="1" applyNumberFormat="1" applyFont="1" applyFill="1"/>
    <xf numFmtId="0" fontId="2" fillId="7" borderId="0" xfId="1" applyFont="1" applyFill="1" applyAlignment="1">
      <alignment horizontal="left"/>
    </xf>
    <xf numFmtId="166" fontId="2" fillId="7" borderId="0" xfId="1" applyNumberFormat="1" applyFont="1" applyFill="1"/>
    <xf numFmtId="166" fontId="3" fillId="19" borderId="0" xfId="1" applyNumberFormat="1" applyFont="1" applyFill="1"/>
    <xf numFmtId="0" fontId="3" fillId="19" borderId="0" xfId="1" applyFont="1" applyFill="1"/>
    <xf numFmtId="166" fontId="3" fillId="7" borderId="0" xfId="1" applyNumberFormat="1" applyFont="1" applyFill="1"/>
    <xf numFmtId="168" fontId="2" fillId="7" borderId="0" xfId="4" applyNumberFormat="1" applyFont="1" applyFill="1"/>
    <xf numFmtId="0" fontId="2" fillId="7" borderId="0" xfId="1" applyFont="1" applyFill="1" applyAlignment="1">
      <alignment horizontal="left" indent="1"/>
    </xf>
    <xf numFmtId="0" fontId="26" fillId="7" borderId="0" xfId="1" applyFont="1" applyFill="1"/>
    <xf numFmtId="172" fontId="26" fillId="7" borderId="0" xfId="1" applyNumberFormat="1" applyFont="1" applyFill="1"/>
    <xf numFmtId="0" fontId="26" fillId="7" borderId="0" xfId="1" applyFont="1" applyFill="1" applyAlignment="1">
      <alignment horizontal="left" indent="2"/>
    </xf>
    <xf numFmtId="172" fontId="2" fillId="7" borderId="0" xfId="1" applyNumberFormat="1" applyFont="1" applyFill="1"/>
    <xf numFmtId="0" fontId="2" fillId="7" borderId="0" xfId="1" applyFont="1" applyFill="1" applyAlignment="1">
      <alignment horizontal="left" indent="2"/>
    </xf>
    <xf numFmtId="9" fontId="2" fillId="7" borderId="0" xfId="4" applyFont="1" applyFill="1"/>
    <xf numFmtId="10" fontId="2" fillId="7" borderId="0" xfId="4" applyNumberFormat="1" applyFont="1" applyFill="1"/>
    <xf numFmtId="0" fontId="15" fillId="3" borderId="0" xfId="1" applyFont="1" applyFill="1" applyAlignment="1">
      <alignment horizontal="left"/>
    </xf>
    <xf numFmtId="0" fontId="3" fillId="3" borderId="0" xfId="1" applyFont="1" applyFill="1" applyAlignment="1">
      <alignment horizontal="left"/>
    </xf>
    <xf numFmtId="166" fontId="55" fillId="3" borderId="0" xfId="1" applyNumberFormat="1" applyFont="1" applyFill="1"/>
    <xf numFmtId="0" fontId="56" fillId="3" borderId="0" xfId="1" quotePrefix="1" applyFont="1" applyFill="1" applyAlignment="1">
      <alignment horizontal="left" indent="2"/>
    </xf>
    <xf numFmtId="0" fontId="56" fillId="3" borderId="0" xfId="1" applyFont="1" applyFill="1"/>
    <xf numFmtId="168" fontId="23" fillId="3" borderId="0" xfId="4" applyNumberFormat="1" applyFont="1" applyFill="1"/>
    <xf numFmtId="0" fontId="29" fillId="3" borderId="0" xfId="1" quotePrefix="1" applyFont="1" applyFill="1" applyAlignment="1">
      <alignment horizontal="left" indent="2"/>
    </xf>
    <xf numFmtId="9" fontId="56" fillId="3" borderId="0" xfId="4" applyFont="1" applyFill="1"/>
    <xf numFmtId="9" fontId="55" fillId="3" borderId="0" xfId="4" applyFont="1" applyFill="1"/>
    <xf numFmtId="9" fontId="56" fillId="3" borderId="0" xfId="4" quotePrefix="1" applyFont="1" applyFill="1" applyAlignment="1">
      <alignment horizontal="left" indent="2"/>
    </xf>
    <xf numFmtId="166" fontId="29" fillId="3" borderId="0" xfId="1" applyNumberFormat="1" applyFont="1" applyFill="1"/>
    <xf numFmtId="166" fontId="24" fillId="3" borderId="0" xfId="1" applyNumberFormat="1" applyFont="1" applyFill="1"/>
    <xf numFmtId="0" fontId="29" fillId="3" borderId="0" xfId="1" quotePrefix="1" applyFont="1" applyFill="1" applyAlignment="1">
      <alignment horizontal="left" indent="1"/>
    </xf>
    <xf numFmtId="0" fontId="36" fillId="20" borderId="0" xfId="1" applyFont="1" applyFill="1"/>
    <xf numFmtId="0" fontId="59" fillId="0" borderId="0" xfId="1" applyFont="1"/>
    <xf numFmtId="178" fontId="59" fillId="0" borderId="0" xfId="1" applyNumberFormat="1" applyFont="1" applyAlignment="1">
      <alignment horizontal="center"/>
    </xf>
    <xf numFmtId="179" fontId="59" fillId="0" borderId="0" xfId="1" applyNumberFormat="1" applyFont="1"/>
    <xf numFmtId="166" fontId="59" fillId="0" borderId="0" xfId="1" applyNumberFormat="1" applyFont="1"/>
    <xf numFmtId="168" fontId="59" fillId="0" borderId="0" xfId="4" applyNumberFormat="1" applyFont="1"/>
    <xf numFmtId="166" fontId="59" fillId="0" borderId="0" xfId="3" applyNumberFormat="1" applyFont="1"/>
    <xf numFmtId="166" fontId="59" fillId="0" borderId="0" xfId="1" applyNumberFormat="1" applyFont="1" applyAlignment="1">
      <alignment horizontal="right"/>
    </xf>
    <xf numFmtId="0" fontId="61" fillId="21" borderId="0" xfId="1" applyFont="1" applyFill="1"/>
    <xf numFmtId="178" fontId="61" fillId="21" borderId="0" xfId="1" applyNumberFormat="1" applyFont="1" applyFill="1" applyAlignment="1">
      <alignment horizontal="center"/>
    </xf>
    <xf numFmtId="179" fontId="61" fillId="21" borderId="0" xfId="1" applyNumberFormat="1" applyFont="1" applyFill="1"/>
    <xf numFmtId="0" fontId="1" fillId="0" borderId="0" xfId="1"/>
    <xf numFmtId="0" fontId="1" fillId="0" borderId="5" xfId="1" applyBorder="1"/>
    <xf numFmtId="9" fontId="1" fillId="0" borderId="0" xfId="1" applyNumberFormat="1"/>
    <xf numFmtId="168" fontId="1" fillId="0" borderId="0" xfId="1" applyNumberFormat="1"/>
    <xf numFmtId="167" fontId="1" fillId="0" borderId="0" xfId="1" applyNumberFormat="1"/>
    <xf numFmtId="166" fontId="1" fillId="0" borderId="0" xfId="1" applyNumberFormat="1"/>
    <xf numFmtId="168" fontId="0" fillId="0" borderId="0" xfId="4" applyNumberFormat="1" applyFont="1"/>
    <xf numFmtId="169" fontId="1" fillId="0" borderId="0" xfId="1" applyNumberFormat="1"/>
    <xf numFmtId="167" fontId="59" fillId="3" borderId="0" xfId="3" applyNumberFormat="1" applyFont="1" applyFill="1"/>
    <xf numFmtId="0" fontId="58" fillId="0" borderId="0" xfId="1" applyFont="1"/>
    <xf numFmtId="0" fontId="0" fillId="0" borderId="0" xfId="0" pivotButton="1"/>
    <xf numFmtId="0" fontId="0" fillId="0" borderId="0" xfId="0" applyAlignment="1">
      <alignment horizontal="left"/>
    </xf>
    <xf numFmtId="43" fontId="0" fillId="0" borderId="0" xfId="0" applyNumberFormat="1"/>
    <xf numFmtId="0" fontId="2" fillId="20" borderId="0" xfId="1" applyFont="1" applyFill="1"/>
    <xf numFmtId="0" fontId="2" fillId="20" borderId="0" xfId="1" applyFont="1" applyFill="1" applyAlignment="1">
      <alignment horizontal="right"/>
    </xf>
    <xf numFmtId="0" fontId="62" fillId="20" borderId="0" xfId="1" applyFont="1" applyFill="1"/>
    <xf numFmtId="0" fontId="56" fillId="20" borderId="0" xfId="1" applyFont="1" applyFill="1"/>
    <xf numFmtId="0" fontId="62" fillId="3" borderId="0" xfId="1" applyFont="1" applyFill="1"/>
    <xf numFmtId="172" fontId="2" fillId="22" borderId="0" xfId="3" applyNumberFormat="1" applyFont="1" applyFill="1"/>
    <xf numFmtId="43" fontId="2" fillId="22" borderId="0" xfId="3" applyFont="1" applyFill="1"/>
    <xf numFmtId="0" fontId="63" fillId="4" borderId="2" xfId="1" applyFont="1" applyFill="1" applyBorder="1"/>
    <xf numFmtId="0" fontId="50" fillId="22" borderId="0" xfId="1" applyFont="1" applyFill="1" applyAlignment="1">
      <alignment vertical="center"/>
    </xf>
    <xf numFmtId="0" fontId="50" fillId="3" borderId="0" xfId="1" applyFont="1" applyFill="1" applyAlignment="1">
      <alignment vertical="center"/>
    </xf>
    <xf numFmtId="0" fontId="2" fillId="22" borderId="0" xfId="1" applyFont="1" applyFill="1"/>
    <xf numFmtId="169" fontId="2" fillId="5" borderId="3" xfId="4" applyNumberFormat="1" applyFont="1" applyFill="1" applyBorder="1" applyAlignment="1">
      <alignment horizontal="center"/>
    </xf>
    <xf numFmtId="9" fontId="2" fillId="5" borderId="3" xfId="4" applyFont="1" applyFill="1" applyBorder="1" applyAlignment="1">
      <alignment horizontal="center"/>
    </xf>
    <xf numFmtId="169" fontId="2" fillId="5" borderId="6" xfId="4" applyNumberFormat="1" applyFont="1" applyFill="1" applyBorder="1" applyAlignment="1">
      <alignment horizontal="center"/>
    </xf>
    <xf numFmtId="172" fontId="15" fillId="22" borderId="0" xfId="3" applyNumberFormat="1" applyFont="1" applyFill="1" applyAlignment="1">
      <alignment horizontal="right" vertical="center" wrapText="1"/>
    </xf>
    <xf numFmtId="0" fontId="15" fillId="22" borderId="0" xfId="1" applyFont="1" applyFill="1" applyAlignment="1">
      <alignment wrapText="1"/>
    </xf>
    <xf numFmtId="0" fontId="15" fillId="3" borderId="0" xfId="1" applyFont="1" applyFill="1" applyAlignment="1">
      <alignment horizontal="right" vertical="center" wrapText="1"/>
    </xf>
    <xf numFmtId="0" fontId="15" fillId="3" borderId="0" xfId="1" applyFont="1" applyFill="1" applyAlignment="1">
      <alignment vertical="center"/>
    </xf>
    <xf numFmtId="0" fontId="15" fillId="22" borderId="0" xfId="1" applyFont="1" applyFill="1" applyAlignment="1">
      <alignment vertical="center"/>
    </xf>
    <xf numFmtId="0" fontId="65" fillId="3" borderId="0" xfId="1" applyFont="1" applyFill="1"/>
    <xf numFmtId="9" fontId="64" fillId="23" borderId="0" xfId="4" applyFont="1" applyFill="1"/>
    <xf numFmtId="0" fontId="2" fillId="23" borderId="0" xfId="1" applyFont="1" applyFill="1"/>
    <xf numFmtId="168" fontId="63" fillId="4" borderId="7" xfId="4" applyNumberFormat="1" applyFont="1" applyFill="1" applyBorder="1"/>
    <xf numFmtId="0" fontId="8" fillId="3" borderId="0" xfId="1" applyFont="1" applyFill="1" applyAlignment="1">
      <alignment horizontal="left"/>
    </xf>
    <xf numFmtId="165" fontId="63" fillId="4" borderId="2" xfId="1" applyNumberFormat="1" applyFont="1" applyFill="1" applyBorder="1"/>
    <xf numFmtId="181" fontId="63" fillId="4" borderId="7" xfId="1" applyNumberFormat="1" applyFont="1" applyFill="1" applyBorder="1"/>
    <xf numFmtId="0" fontId="2" fillId="3" borderId="0" xfId="1" applyFont="1" applyFill="1" applyAlignment="1">
      <alignment horizontal="right"/>
    </xf>
    <xf numFmtId="0" fontId="25" fillId="3" borderId="0" xfId="1" applyFont="1" applyFill="1" applyAlignment="1">
      <alignment horizontal="center"/>
    </xf>
    <xf numFmtId="9" fontId="2" fillId="3" borderId="0" xfId="4" applyFont="1" applyFill="1" applyAlignment="1">
      <alignment horizontal="center"/>
    </xf>
    <xf numFmtId="9" fontId="2" fillId="5" borderId="8" xfId="4" applyFont="1" applyFill="1" applyBorder="1" applyAlignment="1">
      <alignment horizontal="center"/>
    </xf>
    <xf numFmtId="0" fontId="2" fillId="5" borderId="2" xfId="1" applyFont="1" applyFill="1" applyBorder="1"/>
    <xf numFmtId="0" fontId="2" fillId="3" borderId="0" xfId="1" applyFont="1" applyFill="1" applyAlignment="1">
      <alignment horizontal="left"/>
    </xf>
    <xf numFmtId="0" fontId="2" fillId="3" borderId="0" xfId="1" applyFont="1" applyFill="1" applyAlignment="1">
      <alignment horizontal="right" indent="1"/>
    </xf>
    <xf numFmtId="0" fontId="2" fillId="4" borderId="2" xfId="1" applyFont="1" applyFill="1" applyBorder="1"/>
    <xf numFmtId="9" fontId="2" fillId="4" borderId="2" xfId="1" applyNumberFormat="1" applyFont="1" applyFill="1" applyBorder="1"/>
    <xf numFmtId="168" fontId="2" fillId="22" borderId="0" xfId="4" applyNumberFormat="1" applyFont="1" applyFill="1"/>
    <xf numFmtId="168" fontId="2" fillId="4" borderId="2" xfId="4" applyNumberFormat="1" applyFont="1" applyFill="1" applyBorder="1"/>
    <xf numFmtId="168" fontId="2" fillId="4" borderId="7" xfId="4" applyNumberFormat="1" applyFont="1" applyFill="1" applyBorder="1"/>
    <xf numFmtId="0" fontId="2" fillId="5" borderId="7" xfId="1" applyFont="1" applyFill="1" applyBorder="1"/>
    <xf numFmtId="0" fontId="8" fillId="22" borderId="0" xfId="1" applyFont="1" applyFill="1" applyAlignment="1">
      <alignment horizontal="left"/>
    </xf>
    <xf numFmtId="0" fontId="27" fillId="7" borderId="0" xfId="1" applyFont="1" applyFill="1"/>
    <xf numFmtId="0" fontId="2" fillId="5" borderId="3" xfId="1" applyFont="1" applyFill="1" applyBorder="1" applyAlignment="1">
      <alignment horizontal="center"/>
    </xf>
    <xf numFmtId="0" fontId="2" fillId="5" borderId="3" xfId="1" applyFont="1" applyFill="1" applyBorder="1"/>
    <xf numFmtId="166" fontId="2" fillId="4" borderId="2" xfId="1" applyNumberFormat="1" applyFont="1" applyFill="1" applyBorder="1"/>
    <xf numFmtId="49" fontId="2" fillId="4" borderId="2" xfId="1" applyNumberFormat="1" applyFont="1" applyFill="1" applyBorder="1"/>
    <xf numFmtId="0" fontId="65" fillId="3" borderId="0" xfId="1" applyFont="1" applyFill="1" applyAlignment="1">
      <alignment horizontal="left"/>
    </xf>
    <xf numFmtId="0" fontId="2" fillId="5" borderId="3" xfId="1" applyFont="1" applyFill="1" applyBorder="1" applyAlignment="1">
      <alignment horizontal="left"/>
    </xf>
    <xf numFmtId="0" fontId="66" fillId="3" borderId="0" xfId="1" applyFont="1" applyFill="1" applyAlignment="1">
      <alignment horizontal="right"/>
    </xf>
    <xf numFmtId="0" fontId="66" fillId="3" borderId="0" xfId="1" applyFont="1" applyFill="1" applyAlignment="1">
      <alignment horizontal="left"/>
    </xf>
    <xf numFmtId="0" fontId="67" fillId="3" borderId="0" xfId="1" applyFont="1" applyFill="1"/>
    <xf numFmtId="168" fontId="2" fillId="4" borderId="2" xfId="1" applyNumberFormat="1" applyFont="1" applyFill="1" applyBorder="1"/>
    <xf numFmtId="0" fontId="2" fillId="5" borderId="2" xfId="1" applyFont="1" applyFill="1" applyBorder="1" applyAlignment="1">
      <alignment horizontal="left"/>
    </xf>
    <xf numFmtId="0" fontId="69" fillId="3" borderId="1" xfId="1" applyFont="1" applyFill="1" applyBorder="1" applyAlignment="1">
      <alignment horizontal="center"/>
    </xf>
    <xf numFmtId="0" fontId="69" fillId="3" borderId="1" xfId="1" applyFont="1" applyFill="1" applyBorder="1" applyAlignment="1">
      <alignment horizontal="center" vertical="center"/>
    </xf>
    <xf numFmtId="0" fontId="70" fillId="3" borderId="0" xfId="1" applyFont="1" applyFill="1"/>
    <xf numFmtId="0" fontId="65" fillId="22" borderId="0" xfId="1" applyFont="1" applyFill="1"/>
    <xf numFmtId="0" fontId="69" fillId="3" borderId="0" xfId="1" applyFont="1" applyFill="1"/>
    <xf numFmtId="0" fontId="71" fillId="3" borderId="0" xfId="1" applyFont="1" applyFill="1" applyAlignment="1">
      <alignment horizontal="center"/>
    </xf>
    <xf numFmtId="169" fontId="2" fillId="4" borderId="2" xfId="1" applyNumberFormat="1" applyFont="1" applyFill="1" applyBorder="1"/>
    <xf numFmtId="9" fontId="27" fillId="20" borderId="0" xfId="4" applyFont="1" applyFill="1"/>
    <xf numFmtId="9" fontId="27" fillId="3" borderId="0" xfId="4" applyFont="1" applyFill="1"/>
    <xf numFmtId="0" fontId="60" fillId="24" borderId="9" xfId="1" applyFont="1" applyFill="1" applyBorder="1" applyAlignment="1">
      <alignment horizontal="center"/>
    </xf>
    <xf numFmtId="169" fontId="2" fillId="4" borderId="7" xfId="1" applyNumberFormat="1" applyFont="1" applyFill="1" applyBorder="1"/>
    <xf numFmtId="166" fontId="2" fillId="4" borderId="7" xfId="1" applyNumberFormat="1" applyFont="1" applyFill="1" applyBorder="1"/>
    <xf numFmtId="0" fontId="2" fillId="4" borderId="2" xfId="1" applyFont="1" applyFill="1" applyBorder="1" applyAlignment="1">
      <alignment horizontal="center"/>
    </xf>
    <xf numFmtId="0" fontId="2" fillId="3" borderId="1" xfId="1" applyFont="1" applyFill="1" applyBorder="1" applyAlignment="1">
      <alignment vertical="center"/>
    </xf>
    <xf numFmtId="0" fontId="60" fillId="25" borderId="0" xfId="1" applyFont="1" applyFill="1"/>
    <xf numFmtId="0" fontId="66" fillId="3" borderId="0" xfId="1" applyFont="1" applyFill="1" applyAlignment="1">
      <alignment horizontal="center"/>
    </xf>
    <xf numFmtId="9" fontId="66" fillId="3" borderId="0" xfId="4" applyFont="1" applyFill="1" applyBorder="1" applyAlignment="1">
      <alignment horizontal="center"/>
    </xf>
    <xf numFmtId="9" fontId="66" fillId="3" borderId="5" xfId="4" applyFont="1" applyFill="1" applyBorder="1" applyAlignment="1">
      <alignment horizontal="center"/>
    </xf>
    <xf numFmtId="0" fontId="64" fillId="3" borderId="0" xfId="1" applyFont="1" applyFill="1" applyAlignment="1">
      <alignment vertical="center"/>
    </xf>
    <xf numFmtId="0" fontId="72" fillId="25" borderId="0" xfId="1" applyFont="1" applyFill="1"/>
    <xf numFmtId="0" fontId="2" fillId="3" borderId="0" xfId="1" applyFont="1" applyFill="1" applyAlignment="1">
      <alignment horizontal="left" indent="2"/>
    </xf>
    <xf numFmtId="0" fontId="64" fillId="3" borderId="1" xfId="1" applyFont="1" applyFill="1" applyBorder="1" applyAlignment="1">
      <alignment horizontal="left" vertical="center"/>
    </xf>
    <xf numFmtId="0" fontId="73" fillId="3" borderId="0" xfId="1" applyFont="1" applyFill="1" applyAlignment="1">
      <alignment horizontal="left" vertical="center"/>
    </xf>
    <xf numFmtId="0" fontId="64" fillId="3" borderId="0" xfId="1" applyFont="1" applyFill="1" applyAlignment="1">
      <alignment horizontal="left" vertical="center"/>
    </xf>
    <xf numFmtId="0" fontId="60" fillId="25" borderId="0" xfId="1" applyFont="1" applyFill="1" applyAlignment="1">
      <alignment horizontal="left" indent="1"/>
    </xf>
    <xf numFmtId="0" fontId="2" fillId="5" borderId="2" xfId="1" applyFont="1" applyFill="1" applyBorder="1" applyAlignment="1">
      <alignment horizontal="center"/>
    </xf>
    <xf numFmtId="165" fontId="63" fillId="4" borderId="7" xfId="1" applyNumberFormat="1" applyFont="1" applyFill="1" applyBorder="1"/>
    <xf numFmtId="0" fontId="74" fillId="3" borderId="0" xfId="1" applyFont="1" applyFill="1"/>
    <xf numFmtId="0" fontId="63" fillId="4" borderId="7" xfId="1" applyFont="1" applyFill="1" applyBorder="1"/>
    <xf numFmtId="0" fontId="75" fillId="3" borderId="0" xfId="1" applyFont="1" applyFill="1" applyAlignment="1">
      <alignment horizontal="left" vertical="center"/>
    </xf>
    <xf numFmtId="0" fontId="60" fillId="26" borderId="9" xfId="1" applyFont="1" applyFill="1" applyBorder="1" applyAlignment="1">
      <alignment horizontal="center"/>
    </xf>
    <xf numFmtId="0" fontId="66" fillId="3" borderId="1" xfId="1" applyFont="1" applyFill="1" applyBorder="1" applyAlignment="1">
      <alignment horizontal="center"/>
    </xf>
    <xf numFmtId="0" fontId="66" fillId="3" borderId="1" xfId="1" applyFont="1" applyFill="1" applyBorder="1"/>
    <xf numFmtId="0" fontId="76" fillId="3" borderId="0" xfId="1" applyFont="1" applyFill="1"/>
    <xf numFmtId="0" fontId="66" fillId="3" borderId="1" xfId="1" applyFont="1" applyFill="1" applyBorder="1" applyAlignment="1">
      <alignment horizontal="center" vertical="center"/>
    </xf>
    <xf numFmtId="0" fontId="66" fillId="3" borderId="0" xfId="1" applyFont="1" applyFill="1" applyAlignment="1">
      <alignment horizontal="center" vertical="center"/>
    </xf>
    <xf numFmtId="0" fontId="36" fillId="3" borderId="0" xfId="1" applyFont="1" applyFill="1" applyAlignment="1">
      <alignment horizontal="center" vertical="center"/>
    </xf>
    <xf numFmtId="0" fontId="77" fillId="3" borderId="0" xfId="1" applyFont="1" applyFill="1" applyAlignment="1">
      <alignment horizontal="center" vertical="center"/>
    </xf>
    <xf numFmtId="0" fontId="2" fillId="5" borderId="7" xfId="1" applyFont="1" applyFill="1" applyBorder="1" applyAlignment="1">
      <alignment horizontal="center"/>
    </xf>
    <xf numFmtId="0" fontId="3" fillId="3" borderId="0" xfId="1" applyFont="1" applyFill="1" applyAlignment="1">
      <alignment horizontal="center"/>
    </xf>
    <xf numFmtId="0" fontId="69" fillId="3" borderId="1" xfId="1" applyFont="1" applyFill="1" applyBorder="1"/>
    <xf numFmtId="0" fontId="2" fillId="4" borderId="7" xfId="1" applyFont="1" applyFill="1" applyBorder="1"/>
    <xf numFmtId="49" fontId="2" fillId="4" borderId="7" xfId="1" applyNumberFormat="1" applyFont="1" applyFill="1" applyBorder="1"/>
    <xf numFmtId="0" fontId="2" fillId="5" borderId="6" xfId="1" applyFont="1" applyFill="1" applyBorder="1" applyAlignment="1">
      <alignment horizontal="center"/>
    </xf>
    <xf numFmtId="0" fontId="2" fillId="5" borderId="6" xfId="1" applyFont="1" applyFill="1" applyBorder="1"/>
    <xf numFmtId="0" fontId="2" fillId="5" borderId="6" xfId="1" applyFont="1" applyFill="1" applyBorder="1" applyAlignment="1">
      <alignment horizontal="left"/>
    </xf>
    <xf numFmtId="0" fontId="69" fillId="7" borderId="1" xfId="1" applyFont="1" applyFill="1" applyBorder="1" applyAlignment="1">
      <alignment horizontal="center"/>
    </xf>
    <xf numFmtId="0" fontId="69" fillId="7" borderId="1" xfId="1" applyFont="1" applyFill="1" applyBorder="1" applyAlignment="1">
      <alignment horizontal="center" vertical="center"/>
    </xf>
    <xf numFmtId="168" fontId="70" fillId="22" borderId="0" xfId="4" applyNumberFormat="1" applyFont="1" applyFill="1"/>
    <xf numFmtId="0" fontId="76" fillId="3" borderId="1" xfId="1" applyFont="1" applyFill="1" applyBorder="1"/>
    <xf numFmtId="0" fontId="66" fillId="3" borderId="1" xfId="1" applyFont="1" applyFill="1" applyBorder="1" applyAlignment="1">
      <alignment horizontal="center" vertical="center" wrapText="1"/>
    </xf>
    <xf numFmtId="0" fontId="78" fillId="7" borderId="0" xfId="1" applyFont="1" applyFill="1" applyAlignment="1">
      <alignment horizontal="right"/>
    </xf>
    <xf numFmtId="0" fontId="70" fillId="3" borderId="1" xfId="1" applyFont="1" applyFill="1" applyBorder="1"/>
    <xf numFmtId="9" fontId="12" fillId="3" borderId="1" xfId="1" applyNumberFormat="1" applyFont="1" applyFill="1" applyBorder="1"/>
    <xf numFmtId="0" fontId="12" fillId="3" borderId="1" xfId="1" applyFont="1" applyFill="1" applyBorder="1" applyAlignment="1">
      <alignment horizontal="right" indent="1"/>
    </xf>
    <xf numFmtId="0" fontId="2" fillId="3" borderId="1" xfId="1" applyFont="1" applyFill="1" applyBorder="1" applyAlignment="1">
      <alignment horizontal="right" indent="1"/>
    </xf>
    <xf numFmtId="0" fontId="66" fillId="3" borderId="0" xfId="1" applyFont="1" applyFill="1"/>
    <xf numFmtId="0" fontId="2" fillId="7" borderId="0" xfId="1" applyFont="1" applyFill="1" applyAlignment="1">
      <alignment horizontal="left" vertical="center"/>
    </xf>
    <xf numFmtId="0" fontId="66" fillId="3" borderId="0" xfId="1" applyFont="1" applyFill="1" applyAlignment="1">
      <alignment horizontal="center" vertical="center" wrapText="1"/>
    </xf>
    <xf numFmtId="0" fontId="69" fillId="3" borderId="0" xfId="1" applyFont="1" applyFill="1" applyAlignment="1">
      <alignment horizontal="center" vertical="center"/>
    </xf>
    <xf numFmtId="0" fontId="64" fillId="3" borderId="1" xfId="1" applyFont="1" applyFill="1" applyBorder="1" applyAlignment="1">
      <alignment vertical="center"/>
    </xf>
    <xf numFmtId="0" fontId="62" fillId="3" borderId="1" xfId="1" applyFont="1" applyFill="1" applyBorder="1"/>
    <xf numFmtId="0" fontId="3" fillId="3" borderId="0" xfId="1" applyFont="1" applyFill="1" applyAlignment="1">
      <alignment horizontal="justify" vertical="center"/>
    </xf>
    <xf numFmtId="0" fontId="76" fillId="20" borderId="0" xfId="1" applyFont="1" applyFill="1" applyAlignment="1">
      <alignment horizontal="center"/>
    </xf>
    <xf numFmtId="0" fontId="26" fillId="20" borderId="0" xfId="1" applyFont="1" applyFill="1" applyAlignment="1">
      <alignment horizontal="center" vertical="center"/>
    </xf>
    <xf numFmtId="0" fontId="79" fillId="8" borderId="0" xfId="1" applyFont="1" applyFill="1" applyAlignment="1">
      <alignment horizontal="center" vertical="center"/>
    </xf>
    <xf numFmtId="0" fontId="49" fillId="8" borderId="0" xfId="1" applyFont="1" applyFill="1" applyAlignment="1">
      <alignment horizontal="center" vertical="center"/>
    </xf>
    <xf numFmtId="0" fontId="80" fillId="8" borderId="0" xfId="1" applyFont="1" applyFill="1" applyAlignment="1">
      <alignment horizontal="center" vertical="center"/>
    </xf>
    <xf numFmtId="1" fontId="61" fillId="14" borderId="0" xfId="3" applyNumberFormat="1" applyFont="1" applyFill="1" applyAlignment="1">
      <alignment horizontal="center"/>
    </xf>
    <xf numFmtId="14" fontId="61" fillId="14" borderId="0" xfId="1" applyNumberFormat="1" applyFont="1" applyFill="1" applyAlignment="1">
      <alignment horizontal="center"/>
    </xf>
    <xf numFmtId="0" fontId="61" fillId="12" borderId="0" xfId="1" applyFont="1" applyFill="1" applyAlignment="1">
      <alignment horizontal="center"/>
    </xf>
    <xf numFmtId="0" fontId="1" fillId="11" borderId="0" xfId="1" applyFill="1"/>
    <xf numFmtId="0" fontId="1" fillId="4" borderId="0" xfId="1" applyFill="1"/>
    <xf numFmtId="0" fontId="1" fillId="19" borderId="0" xfId="1" applyFill="1"/>
    <xf numFmtId="0" fontId="81" fillId="0" borderId="0" xfId="1" applyFont="1"/>
    <xf numFmtId="168" fontId="82" fillId="0" borderId="0" xfId="1" applyNumberFormat="1" applyFont="1"/>
    <xf numFmtId="0" fontId="1" fillId="27" borderId="0" xfId="1" applyFill="1"/>
    <xf numFmtId="0" fontId="1" fillId="28" borderId="0" xfId="1" applyFill="1"/>
    <xf numFmtId="0" fontId="1" fillId="17" borderId="0" xfId="1" applyFill="1"/>
    <xf numFmtId="0" fontId="1" fillId="29" borderId="0" xfId="1" applyFill="1"/>
    <xf numFmtId="0" fontId="1" fillId="30" borderId="0" xfId="1" applyFill="1"/>
    <xf numFmtId="0" fontId="1" fillId="31" borderId="0" xfId="1" applyFill="1"/>
    <xf numFmtId="0" fontId="1" fillId="32" borderId="0" xfId="1" applyFill="1"/>
    <xf numFmtId="0" fontId="1" fillId="33" borderId="0" xfId="1" applyFill="1"/>
    <xf numFmtId="0" fontId="1" fillId="34" borderId="0" xfId="1" applyFill="1"/>
    <xf numFmtId="0" fontId="1" fillId="14" borderId="0" xfId="1" applyFill="1"/>
    <xf numFmtId="0" fontId="1" fillId="35" borderId="0" xfId="1" applyFill="1"/>
    <xf numFmtId="0" fontId="1" fillId="36" borderId="0" xfId="1" applyFill="1"/>
    <xf numFmtId="0" fontId="1" fillId="37" borderId="0" xfId="1" applyFill="1"/>
    <xf numFmtId="0" fontId="1" fillId="12" borderId="0" xfId="1" applyFill="1"/>
    <xf numFmtId="0" fontId="1" fillId="18" borderId="0" xfId="1" applyFill="1" applyAlignment="1">
      <alignment horizontal="center"/>
    </xf>
    <xf numFmtId="9" fontId="81" fillId="0" borderId="0" xfId="1" applyNumberFormat="1" applyFont="1"/>
    <xf numFmtId="0" fontId="83" fillId="0" borderId="0" xfId="1" applyFont="1"/>
    <xf numFmtId="0" fontId="1" fillId="38" borderId="0" xfId="1" applyFill="1"/>
    <xf numFmtId="0" fontId="1" fillId="39" borderId="0" xfId="1" applyFill="1"/>
    <xf numFmtId="43" fontId="0" fillId="0" borderId="0" xfId="3" applyFont="1"/>
    <xf numFmtId="172" fontId="1" fillId="0" borderId="0" xfId="1" applyNumberFormat="1"/>
    <xf numFmtId="172" fontId="0" fillId="0" borderId="0" xfId="3" applyNumberFormat="1" applyFont="1"/>
    <xf numFmtId="0" fontId="1" fillId="40" borderId="0" xfId="1" applyFill="1"/>
    <xf numFmtId="168" fontId="81" fillId="0" borderId="0" xfId="1" applyNumberFormat="1" applyFont="1"/>
    <xf numFmtId="168" fontId="81" fillId="0" borderId="0" xfId="4" applyNumberFormat="1" applyFont="1"/>
    <xf numFmtId="0" fontId="1" fillId="0" borderId="12" xfId="1" applyBorder="1"/>
    <xf numFmtId="0" fontId="1" fillId="0" borderId="13" xfId="1" applyBorder="1"/>
    <xf numFmtId="0" fontId="1" fillId="0" borderId="14" xfId="1" applyBorder="1"/>
    <xf numFmtId="0" fontId="1" fillId="0" borderId="15" xfId="1" applyBorder="1"/>
    <xf numFmtId="174" fontId="59" fillId="0" borderId="0" xfId="3" applyNumberFormat="1" applyFont="1"/>
    <xf numFmtId="0" fontId="58" fillId="19" borderId="0" xfId="1" applyFont="1" applyFill="1"/>
    <xf numFmtId="0" fontId="57" fillId="19" borderId="0" xfId="1" applyFont="1" applyFill="1"/>
    <xf numFmtId="0" fontId="1" fillId="19" borderId="15" xfId="1" applyFill="1" applyBorder="1"/>
    <xf numFmtId="0" fontId="1" fillId="0" borderId="0" xfId="1" applyAlignment="1">
      <alignment horizontal="center"/>
    </xf>
    <xf numFmtId="0" fontId="81" fillId="0" borderId="0" xfId="1" applyFont="1" applyAlignment="1">
      <alignment horizontal="center"/>
    </xf>
    <xf numFmtId="167" fontId="0" fillId="0" borderId="0" xfId="0" applyNumberFormat="1"/>
    <xf numFmtId="180" fontId="0" fillId="0" borderId="0" xfId="0" applyNumberFormat="1" applyAlignment="1">
      <alignment horizontal="left"/>
    </xf>
    <xf numFmtId="9" fontId="0" fillId="0" borderId="0" xfId="0" applyNumberFormat="1"/>
    <xf numFmtId="169" fontId="0" fillId="0" borderId="0" xfId="0" applyNumberFormat="1"/>
    <xf numFmtId="168" fontId="12" fillId="3" borderId="0" xfId="5" applyNumberFormat="1" applyFont="1" applyFill="1"/>
    <xf numFmtId="0" fontId="1" fillId="5" borderId="0" xfId="1" applyFill="1" applyAlignment="1">
      <alignment horizontal="center"/>
    </xf>
    <xf numFmtId="0" fontId="58" fillId="27" borderId="0" xfId="1" applyFont="1" applyFill="1" applyAlignment="1">
      <alignment horizontal="center"/>
    </xf>
    <xf numFmtId="0" fontId="58" fillId="14" borderId="0" xfId="1" applyFont="1" applyFill="1" applyAlignment="1">
      <alignment horizontal="center"/>
    </xf>
    <xf numFmtId="0" fontId="58" fillId="33" borderId="0" xfId="1" applyFont="1" applyFill="1" applyAlignment="1">
      <alignment horizontal="center"/>
    </xf>
    <xf numFmtId="0" fontId="1" fillId="4" borderId="0" xfId="1" applyFill="1" applyAlignment="1">
      <alignment horizontal="center"/>
    </xf>
    <xf numFmtId="0" fontId="1" fillId="17" borderId="0" xfId="1" applyFill="1" applyAlignment="1">
      <alignment horizontal="center"/>
    </xf>
    <xf numFmtId="0" fontId="59" fillId="41" borderId="1" xfId="1" applyFont="1" applyFill="1" applyBorder="1" applyAlignment="1">
      <alignment horizontal="center"/>
    </xf>
    <xf numFmtId="0" fontId="1" fillId="11" borderId="0" xfId="1" applyFill="1" applyAlignment="1">
      <alignment horizontal="center"/>
    </xf>
    <xf numFmtId="0" fontId="81" fillId="42" borderId="0" xfId="1" applyFont="1" applyFill="1" applyAlignment="1">
      <alignment horizontal="center"/>
    </xf>
    <xf numFmtId="0" fontId="1" fillId="19" borderId="0" xfId="1" applyFill="1" applyAlignment="1">
      <alignment horizontal="center"/>
    </xf>
    <xf numFmtId="0" fontId="59" fillId="22" borderId="0" xfId="1" applyFont="1" applyFill="1" applyAlignment="1">
      <alignment horizontal="center"/>
    </xf>
    <xf numFmtId="0" fontId="64" fillId="3" borderId="1" xfId="1" applyFont="1" applyFill="1" applyBorder="1" applyAlignment="1">
      <alignment horizontal="left" vertical="center"/>
    </xf>
    <xf numFmtId="0" fontId="2" fillId="5" borderId="11" xfId="1" applyFont="1" applyFill="1" applyBorder="1" applyAlignment="1">
      <alignment horizontal="center"/>
    </xf>
    <xf numFmtId="0" fontId="2" fillId="5" borderId="10" xfId="1" applyFont="1" applyFill="1" applyBorder="1" applyAlignment="1">
      <alignment horizontal="center"/>
    </xf>
    <xf numFmtId="0" fontId="68" fillId="3" borderId="0" xfId="1" applyFont="1" applyFill="1" applyAlignment="1">
      <alignment horizontal="left" vertical="center" wrapText="1"/>
    </xf>
    <xf numFmtId="0" fontId="68" fillId="3" borderId="1" xfId="1" applyFont="1" applyFill="1" applyBorder="1" applyAlignment="1">
      <alignment horizontal="left" vertical="center" wrapText="1"/>
    </xf>
    <xf numFmtId="0" fontId="69" fillId="3" borderId="0" xfId="1" applyFont="1" applyFill="1" applyAlignment="1">
      <alignment horizontal="left" vertical="center"/>
    </xf>
    <xf numFmtId="0" fontId="69" fillId="3" borderId="1" xfId="1" applyFont="1" applyFill="1" applyBorder="1" applyAlignment="1">
      <alignment horizontal="left" vertical="center"/>
    </xf>
    <xf numFmtId="0" fontId="69" fillId="3" borderId="0" xfId="1" applyFont="1" applyFill="1" applyAlignment="1">
      <alignment horizontal="center" vertical="center"/>
    </xf>
    <xf numFmtId="0" fontId="69" fillId="3" borderId="1" xfId="1" applyFont="1" applyFill="1" applyBorder="1" applyAlignment="1">
      <alignment horizontal="center" vertical="center"/>
    </xf>
    <xf numFmtId="0" fontId="69" fillId="3" borderId="0" xfId="1" applyFont="1" applyFill="1" applyAlignment="1">
      <alignment horizontal="center" vertical="center" wrapText="1"/>
    </xf>
    <xf numFmtId="0" fontId="69" fillId="3" borderId="1" xfId="1" applyFont="1" applyFill="1" applyBorder="1" applyAlignment="1">
      <alignment horizontal="center" vertical="center" wrapText="1"/>
    </xf>
    <xf numFmtId="0" fontId="64" fillId="3" borderId="0" xfId="1" applyFont="1" applyFill="1" applyAlignment="1">
      <alignment horizontal="left" vertical="center"/>
    </xf>
    <xf numFmtId="0" fontId="15" fillId="22" borderId="0" xfId="1" applyFont="1" applyFill="1" applyAlignment="1">
      <alignment horizontal="center" vertical="center" wrapText="1"/>
    </xf>
    <xf numFmtId="0" fontId="69" fillId="7" borderId="0" xfId="1" applyFont="1" applyFill="1" applyAlignment="1">
      <alignment horizontal="center" vertical="center"/>
    </xf>
    <xf numFmtId="0" fontId="69" fillId="7" borderId="1" xfId="1" applyFont="1" applyFill="1" applyBorder="1" applyAlignment="1">
      <alignment horizontal="center" vertical="center"/>
    </xf>
    <xf numFmtId="0" fontId="15" fillId="22" borderId="0" xfId="1" applyFont="1" applyFill="1" applyAlignment="1">
      <alignment horizontal="right" wrapText="1"/>
    </xf>
    <xf numFmtId="0" fontId="69" fillId="3" borderId="0" xfId="1" applyFont="1" applyFill="1" applyAlignment="1">
      <alignment vertical="center"/>
    </xf>
    <xf numFmtId="0" fontId="69" fillId="3" borderId="1" xfId="1" applyFont="1" applyFill="1" applyBorder="1" applyAlignment="1">
      <alignment vertical="center"/>
    </xf>
    <xf numFmtId="0" fontId="69" fillId="3" borderId="0" xfId="1" applyFont="1" applyFill="1" applyAlignment="1">
      <alignment horizontal="center"/>
    </xf>
    <xf numFmtId="0" fontId="69" fillId="3" borderId="1" xfId="1" applyFont="1" applyFill="1" applyBorder="1" applyAlignment="1">
      <alignment horizontal="center"/>
    </xf>
    <xf numFmtId="0" fontId="66" fillId="3" borderId="0" xfId="1" applyFont="1" applyFill="1" applyAlignment="1">
      <alignment horizontal="center" vertical="center" wrapText="1"/>
    </xf>
    <xf numFmtId="0" fontId="66" fillId="3" borderId="1" xfId="1" applyFont="1" applyFill="1" applyBorder="1" applyAlignment="1">
      <alignment horizontal="center" vertical="center" wrapText="1"/>
    </xf>
    <xf numFmtId="0" fontId="66" fillId="3" borderId="0" xfId="1" applyFont="1" applyFill="1" applyAlignment="1">
      <alignment horizontal="center" vertical="center"/>
    </xf>
    <xf numFmtId="0" fontId="66" fillId="3" borderId="1" xfId="1" applyFont="1" applyFill="1" applyBorder="1" applyAlignment="1">
      <alignment horizontal="center" vertical="center"/>
    </xf>
    <xf numFmtId="0" fontId="68" fillId="3" borderId="0" xfId="1" applyFont="1" applyFill="1" applyAlignment="1">
      <alignment horizontal="center" wrapText="1"/>
    </xf>
    <xf numFmtId="0" fontId="68" fillId="3" borderId="1" xfId="1" applyFont="1" applyFill="1" applyBorder="1" applyAlignment="1">
      <alignment horizontal="center" wrapText="1"/>
    </xf>
    <xf numFmtId="0" fontId="68" fillId="3" borderId="0" xfId="1" applyFont="1" applyFill="1" applyAlignment="1">
      <alignment horizontal="center" vertical="center" wrapText="1"/>
    </xf>
    <xf numFmtId="0" fontId="68" fillId="3" borderId="1" xfId="1" applyFont="1" applyFill="1" applyBorder="1" applyAlignment="1">
      <alignment horizontal="center" vertical="center" wrapText="1"/>
    </xf>
  </cellXfs>
  <cellStyles count="6">
    <cellStyle name="Comma 2" xfId="3" xr:uid="{9B385F61-6F87-0342-86F9-03216CD45700}"/>
    <cellStyle name="Hyperlink" xfId="2" builtinId="8"/>
    <cellStyle name="Normal" xfId="0" builtinId="0"/>
    <cellStyle name="Normal 2" xfId="1" xr:uid="{A6DF4CBE-18E5-8347-8FAB-718878A1C00B}"/>
    <cellStyle name="Per cent" xfId="5" builtinId="5"/>
    <cellStyle name="Percent 2" xfId="4" xr:uid="{B97BD9CD-46F4-D349-8D99-79B439C510D2}"/>
  </cellStyles>
  <dxfs count="144">
    <dxf>
      <numFmt numFmtId="167" formatCode="[&gt;=999950]0.0,,&quot;M&quot;;[&lt;=-999950]0.0,,&quot;M&quot;;0.0,&quot;K&quot;"/>
    </dxf>
    <dxf>
      <numFmt numFmtId="169" formatCode="_-* #,##0_-;\(#,##0\);_-* &quot;-&quot;??_-;_-@_-"/>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3" formatCode="0%"/>
    </dxf>
    <dxf>
      <numFmt numFmtId="167" formatCode="[&gt;=999950]0.0,,&quot;M&quot;;[&lt;=-999950]0.0,,&quot;M&quot;;0.0,&quot;K&quot;"/>
    </dxf>
    <dxf>
      <numFmt numFmtId="167" formatCode="[&gt;=999950]0.0,,&quot;M&quot;;[&lt;=-999950]0.0,,&quot;M&quot;;0.0,&quot;K&quot;"/>
    </dxf>
    <dxf>
      <numFmt numFmtId="13" formatCode="0%"/>
    </dxf>
    <dxf>
      <numFmt numFmtId="167" formatCode="[&gt;=999950]0.0,,&quot;M&quot;;[&lt;=-999950]0.0,,&quot;M&quot;;0.0,&quot;K&quot;"/>
    </dxf>
    <dxf>
      <numFmt numFmtId="13" formatCode="0%"/>
    </dxf>
    <dxf>
      <numFmt numFmtId="167" formatCode="[&gt;=999950]0.0,,&quot;M&quot;;[&lt;=-999950]0.0,,&quot;M&quot;;0.0,&quot;K&quot;"/>
    </dxf>
    <dxf>
      <numFmt numFmtId="13" formatCode="0%"/>
    </dxf>
    <dxf>
      <numFmt numFmtId="167" formatCode="[&gt;=999950]0.0,,&quot;M&quot;;[&lt;=-999950]0.0,,&quot;M&quot;;0.0,&quot;K&quot;"/>
    </dxf>
    <dxf>
      <numFmt numFmtId="13" formatCode="0%"/>
    </dxf>
    <dxf>
      <numFmt numFmtId="167" formatCode="[&gt;=999950]0.0,,&quot;M&quot;;[&lt;=-999950]0.0,,&quot;M&quot;;0.0,&quot;K&quot;"/>
    </dxf>
    <dxf>
      <numFmt numFmtId="13" formatCode="0%"/>
    </dxf>
    <dxf>
      <numFmt numFmtId="167" formatCode="[&gt;=999950]0.0,,&quot;M&quot;;[&lt;=-999950]0.0,,&quot;M&quot;;0.0,&quot;K&quot;"/>
    </dxf>
    <dxf>
      <numFmt numFmtId="35" formatCode="_-* #,##0.00_-;\-* #,##0.00_-;_-* &quot;-&quot;??_-;_-@_-"/>
    </dxf>
    <dxf>
      <numFmt numFmtId="167" formatCode="[&gt;=999950]0.0,,&quot;M&quot;;[&lt;=-999950]0.0,,&quot;M&quot;;0.0,&quot;K&quot;"/>
    </dxf>
    <dxf>
      <numFmt numFmtId="13" formatCode="0%"/>
    </dxf>
    <dxf>
      <numFmt numFmtId="167" formatCode="[&gt;=999950]0.0,,&quot;M&quot;;[&lt;=-999950]0.0,,&quot;M&quot;;0.0,&quot;K&quot;"/>
    </dxf>
    <dxf>
      <numFmt numFmtId="167" formatCode="[&gt;=999950]0.0,,&quot;M&quot;;[&lt;=-999950]0.0,,&quot;M&quot;;0.0,&quot;K&quot;"/>
    </dxf>
    <dxf>
      <numFmt numFmtId="169" formatCode="_-* #,##0_-;\(#,##0\);_-* &quot;-&quot;??_-;_-@_-"/>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3" formatCode="0%"/>
    </dxf>
    <dxf>
      <numFmt numFmtId="167" formatCode="[&gt;=999950]0.0,,&quot;M&quot;;[&lt;=-999950]0.0,,&quot;M&quot;;0.0,&quot;K&quot;"/>
    </dxf>
    <dxf>
      <numFmt numFmtId="167" formatCode="[&gt;=999950]0.0,,&quot;M&quot;;[&lt;=-999950]0.0,,&quot;M&quot;;0.0,&quot;K&quot;"/>
    </dxf>
    <dxf>
      <numFmt numFmtId="13" formatCode="0%"/>
    </dxf>
    <dxf>
      <numFmt numFmtId="167" formatCode="[&gt;=999950]0.0,,&quot;M&quot;;[&lt;=-999950]0.0,,&quot;M&quot;;0.0,&quot;K&quot;"/>
    </dxf>
    <dxf>
      <numFmt numFmtId="13" formatCode="0%"/>
    </dxf>
    <dxf>
      <numFmt numFmtId="167" formatCode="[&gt;=999950]0.0,,&quot;M&quot;;[&lt;=-999950]0.0,,&quot;M&quot;;0.0,&quot;K&quot;"/>
    </dxf>
    <dxf>
      <numFmt numFmtId="13" formatCode="0%"/>
    </dxf>
    <dxf>
      <numFmt numFmtId="167" formatCode="[&gt;=999950]0.0,,&quot;M&quot;;[&lt;=-999950]0.0,,&quot;M&quot;;0.0,&quot;K&quot;"/>
    </dxf>
    <dxf>
      <numFmt numFmtId="13" formatCode="0%"/>
    </dxf>
    <dxf>
      <numFmt numFmtId="167" formatCode="[&gt;=999950]0.0,,&quot;M&quot;;[&lt;=-999950]0.0,,&quot;M&quot;;0.0,&quot;K&quot;"/>
    </dxf>
    <dxf>
      <numFmt numFmtId="13" formatCode="0%"/>
    </dxf>
    <dxf>
      <numFmt numFmtId="167" formatCode="[&gt;=999950]0.0,,&quot;M&quot;;[&lt;=-999950]0.0,,&quot;M&quot;;0.0,&quot;K&quot;"/>
    </dxf>
    <dxf>
      <numFmt numFmtId="35" formatCode="_-* #,##0.00_-;\-* #,##0.00_-;_-* &quot;-&quot;??_-;_-@_-"/>
    </dxf>
    <dxf>
      <numFmt numFmtId="167" formatCode="[&gt;=999950]0.0,,&quot;M&quot;;[&lt;=-999950]0.0,,&quot;M&quot;;0.0,&quot;K&quot;"/>
    </dxf>
    <dxf>
      <numFmt numFmtId="13" formatCode="0%"/>
    </dxf>
    <dxf>
      <numFmt numFmtId="167" formatCode="[&gt;=999950]0.0,,&quot;M&quot;;[&lt;=-999950]0.0,,&quot;M&quot;;0.0,&quot;K&quot;"/>
    </dxf>
    <dxf>
      <numFmt numFmtId="167" formatCode="[&gt;=999950]0.0,,&quot;M&quot;;[&lt;=-999950]0.0,,&quot;M&quot;;0.0,&quot;K&quot;"/>
    </dxf>
    <dxf>
      <numFmt numFmtId="169" formatCode="_-* #,##0_-;\(#,##0\);_-* &quot;-&quot;??_-;_-@_-"/>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3" formatCode="0%"/>
    </dxf>
    <dxf>
      <numFmt numFmtId="167" formatCode="[&gt;=999950]0.0,,&quot;M&quot;;[&lt;=-999950]0.0,,&quot;M&quot;;0.0,&quot;K&quot;"/>
    </dxf>
    <dxf>
      <numFmt numFmtId="167" formatCode="[&gt;=999950]0.0,,&quot;M&quot;;[&lt;=-999950]0.0,,&quot;M&quot;;0.0,&quot;K&quot;"/>
    </dxf>
    <dxf>
      <numFmt numFmtId="13" formatCode="0%"/>
    </dxf>
    <dxf>
      <numFmt numFmtId="167" formatCode="[&gt;=999950]0.0,,&quot;M&quot;;[&lt;=-999950]0.0,,&quot;M&quot;;0.0,&quot;K&quot;"/>
    </dxf>
    <dxf>
      <numFmt numFmtId="13" formatCode="0%"/>
    </dxf>
    <dxf>
      <numFmt numFmtId="167" formatCode="[&gt;=999950]0.0,,&quot;M&quot;;[&lt;=-999950]0.0,,&quot;M&quot;;0.0,&quot;K&quot;"/>
    </dxf>
    <dxf>
      <numFmt numFmtId="13" formatCode="0%"/>
    </dxf>
    <dxf>
      <numFmt numFmtId="167" formatCode="[&gt;=999950]0.0,,&quot;M&quot;;[&lt;=-999950]0.0,,&quot;M&quot;;0.0,&quot;K&quot;"/>
    </dxf>
    <dxf>
      <numFmt numFmtId="13" formatCode="0%"/>
    </dxf>
    <dxf>
      <numFmt numFmtId="167" formatCode="[&gt;=999950]0.0,,&quot;M&quot;;[&lt;=-999950]0.0,,&quot;M&quot;;0.0,&quot;K&quot;"/>
    </dxf>
    <dxf>
      <numFmt numFmtId="13" formatCode="0%"/>
    </dxf>
    <dxf>
      <numFmt numFmtId="167" formatCode="[&gt;=999950]0.0,,&quot;M&quot;;[&lt;=-999950]0.0,,&quot;M&quot;;0.0,&quot;K&quot;"/>
    </dxf>
    <dxf>
      <numFmt numFmtId="35" formatCode="_-* #,##0.00_-;\-* #,##0.00_-;_-* &quot;-&quot;??_-;_-@_-"/>
    </dxf>
    <dxf>
      <numFmt numFmtId="167" formatCode="[&gt;=999950]0.0,,&quot;M&quot;;[&lt;=-999950]0.0,,&quot;M&quot;;0.0,&quot;K&quot;"/>
    </dxf>
    <dxf>
      <numFmt numFmtId="13" formatCode="0%"/>
    </dxf>
    <dxf>
      <numFmt numFmtId="167" formatCode="[&gt;=999950]0.0,,&quot;M&quot;;[&lt;=-999950]0.0,,&quot;M&quot;;0.0,&quot;K&quot;"/>
    </dxf>
    <dxf>
      <numFmt numFmtId="167" formatCode="[&gt;=999950]0.0,,&quot;M&quot;;[&lt;=-999950]0.0,,&quot;M&quot;;0.0,&quot;K&quot;"/>
    </dxf>
    <dxf>
      <numFmt numFmtId="169" formatCode="_-* #,##0_-;\(#,##0\);_-* &quot;-&quot;??_-;_-@_-"/>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3" formatCode="0%"/>
    </dxf>
    <dxf>
      <numFmt numFmtId="167" formatCode="[&gt;=999950]0.0,,&quot;M&quot;;[&lt;=-999950]0.0,,&quot;M&quot;;0.0,&quot;K&quot;"/>
    </dxf>
    <dxf>
      <numFmt numFmtId="167" formatCode="[&gt;=999950]0.0,,&quot;M&quot;;[&lt;=-999950]0.0,,&quot;M&quot;;0.0,&quot;K&quot;"/>
    </dxf>
    <dxf>
      <numFmt numFmtId="13" formatCode="0%"/>
    </dxf>
    <dxf>
      <numFmt numFmtId="167" formatCode="[&gt;=999950]0.0,,&quot;M&quot;;[&lt;=-999950]0.0,,&quot;M&quot;;0.0,&quot;K&quot;"/>
    </dxf>
    <dxf>
      <numFmt numFmtId="13" formatCode="0%"/>
    </dxf>
    <dxf>
      <numFmt numFmtId="167" formatCode="[&gt;=999950]0.0,,&quot;M&quot;;[&lt;=-999950]0.0,,&quot;M&quot;;0.0,&quot;K&quot;"/>
    </dxf>
    <dxf>
      <numFmt numFmtId="13" formatCode="0%"/>
    </dxf>
    <dxf>
      <numFmt numFmtId="167" formatCode="[&gt;=999950]0.0,,&quot;M&quot;;[&lt;=-999950]0.0,,&quot;M&quot;;0.0,&quot;K&quot;"/>
    </dxf>
    <dxf>
      <numFmt numFmtId="13" formatCode="0%"/>
    </dxf>
    <dxf>
      <numFmt numFmtId="167" formatCode="[&gt;=999950]0.0,,&quot;M&quot;;[&lt;=-999950]0.0,,&quot;M&quot;;0.0,&quot;K&quot;"/>
    </dxf>
    <dxf>
      <numFmt numFmtId="13" formatCode="0%"/>
    </dxf>
    <dxf>
      <numFmt numFmtId="167" formatCode="[&gt;=999950]0.0,,&quot;M&quot;;[&lt;=-999950]0.0,,&quot;M&quot;;0.0,&quot;K&quot;"/>
    </dxf>
    <dxf>
      <numFmt numFmtId="35" formatCode="_-* #,##0.00_-;\-* #,##0.00_-;_-* &quot;-&quot;??_-;_-@_-"/>
    </dxf>
    <dxf>
      <numFmt numFmtId="167" formatCode="[&gt;=999950]0.0,,&quot;M&quot;;[&lt;=-999950]0.0,,&quot;M&quot;;0.0,&quot;K&quot;"/>
    </dxf>
    <dxf>
      <numFmt numFmtId="13" formatCode="0%"/>
    </dxf>
    <dxf>
      <numFmt numFmtId="167" formatCode="[&gt;=999950]0.0,,&quot;M&quot;;[&lt;=-999950]0.0,,&quot;M&quot;;0.0,&quot;K&quot;"/>
    </dxf>
    <dxf>
      <font>
        <b val="0"/>
        <i/>
        <color theme="0" tint="-0.24994659260841701"/>
      </font>
    </dxf>
    <dxf>
      <font>
        <b val="0"/>
        <i val="0"/>
        <strike val="0"/>
        <color rgb="FFFF0000"/>
      </font>
      <numFmt numFmtId="30" formatCode="@"/>
    </dxf>
    <dxf>
      <font>
        <b val="0"/>
        <i val="0"/>
        <strike val="0"/>
        <color rgb="FFFF0000"/>
      </font>
      <numFmt numFmtId="30" formatCode="@"/>
    </dxf>
    <dxf>
      <font>
        <b val="0"/>
        <i val="0"/>
        <strike val="0"/>
        <color rgb="FFFF0000"/>
      </font>
      <numFmt numFmtId="30" formatCode="@"/>
    </dxf>
    <dxf>
      <font>
        <b val="0"/>
        <i val="0"/>
        <strike val="0"/>
        <color rgb="FFFF0000"/>
      </font>
      <numFmt numFmtId="30" formatCode="@"/>
    </dxf>
    <dxf>
      <font>
        <b val="0"/>
        <i val="0"/>
        <strike val="0"/>
        <color rgb="FFFF0000"/>
      </font>
      <numFmt numFmtId="30" formatCode="@"/>
    </dxf>
    <dxf>
      <font>
        <b val="0"/>
        <i val="0"/>
        <strike val="0"/>
        <color rgb="FFFF0000"/>
      </font>
      <numFmt numFmtId="30" formatCode="@"/>
    </dxf>
    <dxf>
      <font>
        <b val="0"/>
        <i val="0"/>
        <strike val="0"/>
        <color rgb="FFFF0000"/>
      </font>
      <numFmt numFmtId="30" formatCode="@"/>
    </dxf>
    <dxf>
      <font>
        <b val="0"/>
        <i val="0"/>
        <strike val="0"/>
        <color rgb="FFFF0000"/>
      </font>
      <numFmt numFmtId="30" formatCode="@"/>
    </dxf>
    <dxf>
      <numFmt numFmtId="167" formatCode="[&gt;=999950]0.0,,&quot;M&quot;;[&lt;=-999950]0.0,,&quot;M&quot;;0.0,&quot;K&quot;"/>
    </dxf>
    <dxf>
      <numFmt numFmtId="167" formatCode="[&gt;=999950]0.0,,&quot;M&quot;;[&lt;=-999950]0.0,,&quot;M&quot;;0.0,&quot;K&quot;"/>
    </dxf>
    <dxf>
      <numFmt numFmtId="13" formatCode="0%"/>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35" formatCode="_-* #,##0.00_-;\-* #,##0.00_-;_-* &quot;-&quot;??_-;_-@_-"/>
    </dxf>
    <dxf>
      <numFmt numFmtId="167" formatCode="[&gt;=999950]0.0,,&quot;M&quot;;[&lt;=-999950]0.0,,&quot;M&quot;;0.0,&quot;K&quot;"/>
    </dxf>
    <dxf>
      <numFmt numFmtId="13" formatCode="0%"/>
    </dxf>
    <dxf>
      <numFmt numFmtId="167" formatCode="[&gt;=999950]0.0,,&quot;M&quot;;[&lt;=-999950]0.0,,&quot;M&quot;;0.0,&quot;K&quot;"/>
    </dxf>
    <dxf>
      <numFmt numFmtId="169" formatCode="_-* #,##0_-;\(#,##0\);_-* &quot;-&quot;??_-;_-@_-"/>
    </dxf>
    <dxf>
      <numFmt numFmtId="167" formatCode="[&gt;=999950]0.0,,&quot;M&quot;;[&lt;=-999950]0.0,,&quot;M&quot;;0.0,&quot;K&quot;"/>
    </dxf>
    <dxf>
      <numFmt numFmtId="167" formatCode="[&gt;=999950]0.0,,&quot;M&quot;;[&lt;=-999950]0.0,,&quot;M&quot;;0.0,&quot;K&quot;"/>
    </dxf>
    <dxf>
      <numFmt numFmtId="167" formatCode="[&gt;=999950]0.0,,&quot;M&quot;;[&lt;=-999950]0.0,,&quot;M&quot;;0.0,&quot;K&quot;"/>
    </dxf>
    <dxf>
      <numFmt numFmtId="13" formatCode="0%"/>
    </dxf>
    <dxf>
      <numFmt numFmtId="167" formatCode="[&gt;=999950]0.0,,&quot;M&quot;;[&lt;=-999950]0.0,,&quot;M&quot;;0.0,&quot;K&quot;"/>
    </dxf>
    <dxf>
      <numFmt numFmtId="13" formatCode="0%"/>
    </dxf>
    <dxf>
      <numFmt numFmtId="167" formatCode="[&gt;=999950]0.0,,&quot;M&quot;;[&lt;=-999950]0.0,,&quot;M&quot;;0.0,&quot;K&quot;"/>
    </dxf>
    <dxf>
      <numFmt numFmtId="13" formatCode="0%"/>
    </dxf>
    <dxf>
      <numFmt numFmtId="167" formatCode="[&gt;=999950]0.0,,&quot;M&quot;;[&lt;=-999950]0.0,,&quot;M&quot;;0.0,&quot;K&quot;"/>
    </dxf>
    <dxf>
      <numFmt numFmtId="167" formatCode="[&gt;=999950]0.0,,&quot;M&quot;;[&lt;=-999950]0.0,,&quot;M&quot;;0.0,&quot;K&quot;"/>
    </dxf>
    <dxf>
      <numFmt numFmtId="13" formatCode="0%"/>
    </dxf>
    <dxf>
      <numFmt numFmtId="13" formatCode="0%"/>
    </dxf>
    <dxf>
      <numFmt numFmtId="167" formatCode="[&gt;=999950]0.0,,&quot;M&quot;;[&lt;=-999950]0.0,,&quot;M&quot;;0.0,&quot;K&quot;"/>
    </dxf>
    <dxf>
      <numFmt numFmtId="167" formatCode="[&gt;=999950]0.0,,&quot;M&quot;;[&lt;=-999950]0.0,,&quot;M&quot;;0.0,&quot;K&quot;"/>
    </dxf>
    <dxf>
      <numFmt numFmtId="167" formatCode="[&gt;=999950]0.0,,&quot;M&quot;;[&lt;=-999950]0.0,,&quot;M&quot;;0.0,&quot;K&quot;"/>
    </dxf>
    <dxf>
      <fill>
        <patternFill>
          <bgColor theme="0" tint="-0.14996795556505021"/>
        </patternFill>
      </fill>
    </dxf>
    <dxf>
      <font>
        <b/>
        <i val="0"/>
      </font>
      <fill>
        <patternFill>
          <bgColor theme="0" tint="-0.14996795556505021"/>
        </patternFill>
      </fill>
    </dxf>
    <dxf>
      <fill>
        <patternFill patternType="solid">
          <bgColor theme="0" tint="-0.14996795556505021"/>
        </patternFill>
      </fill>
    </dxf>
    <dxf>
      <font>
        <b/>
        <color theme="1"/>
      </font>
      <border>
        <bottom style="thin">
          <color theme="4"/>
        </bottom>
        <vertical/>
        <horizontal/>
      </border>
    </dxf>
    <dxf>
      <font>
        <b/>
        <i val="0"/>
        <strike val="0"/>
        <u val="none"/>
        <color rgb="FF991CFB"/>
      </font>
      <fill>
        <patternFill patternType="none">
          <fgColor auto="1"/>
          <bgColor auto="1"/>
        </patternFill>
      </fill>
      <border>
        <left/>
        <right/>
        <top/>
        <bottom/>
        <vertical/>
        <horizontal/>
      </border>
    </dxf>
  </dxfs>
  <tableStyles count="1" defaultTableStyle="TableStyleMedium2" defaultPivotStyle="PivotStyleLight16">
    <tableStyle name="Slicer_dashboard" pivot="0" table="0" count="13" xr9:uid="{D65F52AE-7A92-9649-8625-D2413F8797B9}">
      <tableStyleElement type="wholeTable" dxfId="143"/>
      <tableStyleElement type="headerRow" dxfId="142"/>
      <tableStyleElement type="totalRow" dxfId="141"/>
      <tableStyleElement type="firstColumnStripe" dxfId="140"/>
      <tableStyleElement type="firstHeaderCell" dxfId="139"/>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_dashboard">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541948083691125E-2"/>
          <c:y val="6.3613463286334354E-2"/>
          <c:w val="0.9329161038326178"/>
          <c:h val="0.78949726694340272"/>
        </c:manualLayout>
      </c:layout>
      <c:barChart>
        <c:barDir val="col"/>
        <c:grouping val="clustered"/>
        <c:varyColors val="0"/>
        <c:ser>
          <c:idx val="0"/>
          <c:order val="0"/>
          <c:spPr>
            <a:gradFill>
              <a:gsLst>
                <a:gs pos="6000">
                  <a:srgbClr val="6821E4"/>
                </a:gs>
                <a:gs pos="52000">
                  <a:schemeClr val="accent1">
                    <a:lumMod val="45000"/>
                    <a:lumOff val="55000"/>
                  </a:schemeClr>
                </a:gs>
                <a:gs pos="77000">
                  <a:schemeClr val="accent1">
                    <a:lumMod val="45000"/>
                    <a:lumOff val="55000"/>
                  </a:schemeClr>
                </a:gs>
                <a:gs pos="94000">
                  <a:schemeClr val="accent1">
                    <a:lumMod val="30000"/>
                    <a:lumOff val="70000"/>
                  </a:schemeClr>
                </a:gs>
              </a:gsLst>
              <a:lin ang="5400000" scaled="1"/>
            </a:gradFill>
            <a:ln w="22225">
              <a:noFill/>
            </a:ln>
            <a:effectLst/>
          </c:spPr>
          <c:invertIfNegative val="0"/>
          <c:dLbls>
            <c:numFmt formatCode="[&gt;=999950]0.0,,&quot;M&quot;;[&lt;=-999950]0.0,,&quot;M&quot;;0.0,&quot;K&quot;"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Summary!$F$5:$J$5</c:f>
              <c:numCache>
                <c:formatCode>General</c:formatCode>
                <c:ptCount val="5"/>
                <c:pt idx="0">
                  <c:v>2023</c:v>
                </c:pt>
                <c:pt idx="1">
                  <c:v>2024</c:v>
                </c:pt>
                <c:pt idx="2">
                  <c:v>2025</c:v>
                </c:pt>
                <c:pt idx="3">
                  <c:v>2026</c:v>
                </c:pt>
                <c:pt idx="4">
                  <c:v>2027</c:v>
                </c:pt>
              </c:numCache>
            </c:numRef>
          </c:cat>
          <c:val>
            <c:numRef>
              <c:f>Summary!$F$9:$J$9</c:f>
              <c:numCache>
                <c:formatCode>[&gt;=999950]0.0\ \ "M";[&lt;=-999950]0.0\ \ "M";0.0\ "K"</c:formatCode>
                <c:ptCount val="5"/>
                <c:pt idx="0">
                  <c:v>876212.53559287661</c:v>
                </c:pt>
                <c:pt idx="1">
                  <c:v>3855047.3940100214</c:v>
                </c:pt>
                <c:pt idx="2">
                  <c:v>4418779.0132555049</c:v>
                </c:pt>
                <c:pt idx="3">
                  <c:v>4878274.3241176317</c:v>
                </c:pt>
                <c:pt idx="4">
                  <c:v>5833564.9092615219</c:v>
                </c:pt>
              </c:numCache>
            </c:numRef>
          </c:val>
          <c:extLst>
            <c:ext xmlns:c16="http://schemas.microsoft.com/office/drawing/2014/chart" uri="{C3380CC4-5D6E-409C-BE32-E72D297353CC}">
              <c16:uniqueId val="{00000000-B58E-EA42-A963-C05EAC8857B2}"/>
            </c:ext>
          </c:extLst>
        </c:ser>
        <c:dLbls>
          <c:showLegendKey val="0"/>
          <c:showVal val="0"/>
          <c:showCatName val="0"/>
          <c:showSerName val="0"/>
          <c:showPercent val="0"/>
          <c:showBubbleSize val="0"/>
        </c:dLbls>
        <c:gapWidth val="150"/>
        <c:axId val="100898000"/>
        <c:axId val="100875152"/>
      </c:barChart>
      <c:catAx>
        <c:axId val="100898000"/>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j-lt"/>
                <a:ea typeface="+mn-ea"/>
                <a:cs typeface="+mn-cs"/>
              </a:defRPr>
            </a:pPr>
            <a:endParaRPr lang="en-RU"/>
          </a:p>
        </c:txPr>
        <c:crossAx val="100875152"/>
        <c:crosses val="autoZero"/>
        <c:auto val="1"/>
        <c:lblAlgn val="ctr"/>
        <c:lblOffset val="100"/>
        <c:noMultiLvlLbl val="0"/>
      </c:catAx>
      <c:valAx>
        <c:axId val="100875152"/>
        <c:scaling>
          <c:orientation val="minMax"/>
        </c:scaling>
        <c:delete val="1"/>
        <c:axPos val="l"/>
        <c:majorGridlines>
          <c:spPr>
            <a:ln w="9525" cap="flat" cmpd="sng" algn="ctr">
              <a:noFill/>
              <a:round/>
            </a:ln>
            <a:effectLst/>
          </c:spPr>
        </c:majorGridlines>
        <c:numFmt formatCode="[&gt;=999950]0.0\ \ &quot;M&quot;;[&lt;=-999950]0.0\ \ &quot;M&quot;;0.0\ &quot;K&quot;" sourceLinked="1"/>
        <c:majorTickMark val="none"/>
        <c:minorTickMark val="none"/>
        <c:tickLblPos val="nextTo"/>
        <c:crossAx val="100898000"/>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49451093012886"/>
          <c:y val="2.6816172812708247E-2"/>
          <c:w val="0.59146122771841447"/>
          <c:h val="0.96245735806220845"/>
        </c:manualLayout>
      </c:layout>
      <c:doughnutChart>
        <c:varyColors val="1"/>
        <c:ser>
          <c:idx val="0"/>
          <c:order val="0"/>
          <c:dPt>
            <c:idx val="0"/>
            <c:bubble3D val="0"/>
            <c:spPr>
              <a:solidFill>
                <a:srgbClr val="E8788C"/>
              </a:solidFill>
              <a:ln w="19050">
                <a:solidFill>
                  <a:schemeClr val="lt1"/>
                </a:solidFill>
              </a:ln>
              <a:effectLst/>
            </c:spPr>
            <c:extLst>
              <c:ext xmlns:c16="http://schemas.microsoft.com/office/drawing/2014/chart" uri="{C3380CC4-5D6E-409C-BE32-E72D297353CC}">
                <c16:uniqueId val="{00000001-55DC-9B42-A77A-F47B130C0446}"/>
              </c:ext>
            </c:extLst>
          </c:dPt>
          <c:dPt>
            <c:idx val="1"/>
            <c:bubble3D val="0"/>
            <c:spPr>
              <a:solidFill>
                <a:srgbClr val="F7D366"/>
              </a:solidFill>
              <a:ln w="19050">
                <a:solidFill>
                  <a:schemeClr val="lt1"/>
                </a:solidFill>
              </a:ln>
              <a:effectLst/>
            </c:spPr>
            <c:extLst>
              <c:ext xmlns:c16="http://schemas.microsoft.com/office/drawing/2014/chart" uri="{C3380CC4-5D6E-409C-BE32-E72D297353CC}">
                <c16:uniqueId val="{00000003-55DC-9B42-A77A-F47B130C0446}"/>
              </c:ext>
            </c:extLst>
          </c:dPt>
          <c:val>
            <c:numRef>
              <c:f>'Dashboard Pivot'!$AG$4:$AG$5</c:f>
              <c:numCache>
                <c:formatCode>0.0%</c:formatCode>
                <c:ptCount val="2"/>
                <c:pt idx="0">
                  <c:v>0.66265060240963858</c:v>
                </c:pt>
                <c:pt idx="1">
                  <c:v>0.33734939759036142</c:v>
                </c:pt>
              </c:numCache>
            </c:numRef>
          </c:val>
          <c:extLst>
            <c:ext xmlns:c16="http://schemas.microsoft.com/office/drawing/2014/chart" uri="{C3380CC4-5D6E-409C-BE32-E72D297353CC}">
              <c16:uniqueId val="{00000004-55DC-9B42-A77A-F47B130C044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mj-lt"/>
        </a:defRPr>
      </a:pPr>
      <a:endParaRPr lang="en-R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016625727249517E-2"/>
          <c:y val="0.15272725284997035"/>
          <c:w val="0.93596674854550099"/>
          <c:h val="0.77090912072504447"/>
        </c:manualLayout>
      </c:layout>
      <c:lineChart>
        <c:grouping val="standard"/>
        <c:varyColors val="0"/>
        <c:ser>
          <c:idx val="0"/>
          <c:order val="0"/>
          <c:spPr>
            <a:ln w="22225" cap="rnd">
              <a:solidFill>
                <a:srgbClr val="6821E4"/>
              </a:solidFill>
              <a:round/>
            </a:ln>
            <a:effectLst/>
          </c:spPr>
          <c:marker>
            <c:symbol val="circle"/>
            <c:size val="7"/>
            <c:spPr>
              <a:solidFill>
                <a:schemeClr val="bg1"/>
              </a:solidFill>
              <a:ln w="25400">
                <a:solidFill>
                  <a:srgbClr val="6821E4"/>
                </a:solidFill>
              </a:ln>
              <a:effectLst/>
            </c:spPr>
          </c:marker>
          <c:dLbls>
            <c:numFmt formatCode="[&gt;=999950]0.0,,&quot;M&quot;;[&lt;=-999950]0.0,,&quot;M&quot;;0.0,&quot;K&quot;"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Summary!$F$65:$J$65</c:f>
              <c:numCache>
                <c:formatCode>[&gt;=999950]0.0\ \ "M";[&lt;=-999950]0.0\ \ "M";0.0\ "K"</c:formatCode>
                <c:ptCount val="5"/>
                <c:pt idx="0">
                  <c:v>17527.246251428573</c:v>
                </c:pt>
                <c:pt idx="1">
                  <c:v>74482.391808</c:v>
                </c:pt>
                <c:pt idx="2">
                  <c:v>80847.569698971434</c:v>
                </c:pt>
                <c:pt idx="3">
                  <c:v>84872.330249142877</c:v>
                </c:pt>
                <c:pt idx="4">
                  <c:v>96519.277028571436</c:v>
                </c:pt>
              </c:numCache>
            </c:numRef>
          </c:val>
          <c:smooth val="1"/>
          <c:extLst>
            <c:ext xmlns:c16="http://schemas.microsoft.com/office/drawing/2014/chart" uri="{C3380CC4-5D6E-409C-BE32-E72D297353CC}">
              <c16:uniqueId val="{00000000-7D50-A649-8C34-0EF75587B1FE}"/>
            </c:ext>
          </c:extLst>
        </c:ser>
        <c:dLbls>
          <c:showLegendKey val="0"/>
          <c:showVal val="0"/>
          <c:showCatName val="0"/>
          <c:showSerName val="0"/>
          <c:showPercent val="0"/>
          <c:showBubbleSize val="0"/>
        </c:dLbls>
        <c:marker val="1"/>
        <c:smooth val="0"/>
        <c:axId val="96864416"/>
        <c:axId val="97247168"/>
      </c:lineChart>
      <c:catAx>
        <c:axId val="96864416"/>
        <c:scaling>
          <c:orientation val="minMax"/>
        </c:scaling>
        <c:delete val="1"/>
        <c:axPos val="b"/>
        <c:majorTickMark val="none"/>
        <c:minorTickMark val="none"/>
        <c:tickLblPos val="nextTo"/>
        <c:crossAx val="97247168"/>
        <c:crosses val="autoZero"/>
        <c:auto val="1"/>
        <c:lblAlgn val="ctr"/>
        <c:lblOffset val="100"/>
        <c:noMultiLvlLbl val="0"/>
      </c:catAx>
      <c:valAx>
        <c:axId val="97247168"/>
        <c:scaling>
          <c:orientation val="minMax"/>
        </c:scaling>
        <c:delete val="1"/>
        <c:axPos val="l"/>
        <c:majorGridlines>
          <c:spPr>
            <a:ln w="9525" cap="flat" cmpd="sng" algn="ctr">
              <a:noFill/>
              <a:round/>
            </a:ln>
            <a:effectLst/>
          </c:spPr>
        </c:majorGridlines>
        <c:numFmt formatCode="[&gt;=999950]0.0\ \ &quot;M&quot;;[&lt;=-999950]0.0\ \ &quot;M&quot;;0.0\ &quot;K&quot;" sourceLinked="1"/>
        <c:majorTickMark val="none"/>
        <c:minorTickMark val="none"/>
        <c:tickLblPos val="nextTo"/>
        <c:crossAx val="96864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15649474328463E-2"/>
          <c:y val="0.12412106824082153"/>
          <c:w val="0.96808435052567154"/>
          <c:h val="0.75175786351835694"/>
        </c:manualLayout>
      </c:layout>
      <c:lineChart>
        <c:grouping val="standard"/>
        <c:varyColors val="0"/>
        <c:ser>
          <c:idx val="0"/>
          <c:order val="0"/>
          <c:spPr>
            <a:ln w="22225" cap="rnd">
              <a:solidFill>
                <a:srgbClr val="6821E4"/>
              </a:solidFill>
              <a:round/>
            </a:ln>
            <a:effectLst/>
          </c:spPr>
          <c:marker>
            <c:symbol val="circle"/>
            <c:size val="7"/>
            <c:spPr>
              <a:solidFill>
                <a:schemeClr val="bg1"/>
              </a:solidFill>
              <a:ln w="25400">
                <a:solidFill>
                  <a:srgbClr val="6821E4"/>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Summary!$F$68:$J$68</c:f>
              <c:numCache>
                <c:formatCode>_-* #\ ##0.0_-;\(#\ ##0.0\);_-* "-"??_-;_-@_-</c:formatCode>
                <c:ptCount val="5"/>
                <c:pt idx="0">
                  <c:v>49.991454620058192</c:v>
                </c:pt>
                <c:pt idx="1">
                  <c:v>51.757835649901331</c:v>
                </c:pt>
                <c:pt idx="2">
                  <c:v>54.655681422563795</c:v>
                </c:pt>
                <c:pt idx="3">
                  <c:v>57.47779411496596</c:v>
                </c:pt>
                <c:pt idx="4">
                  <c:v>60.439376348982414</c:v>
                </c:pt>
              </c:numCache>
            </c:numRef>
          </c:val>
          <c:smooth val="1"/>
          <c:extLst>
            <c:ext xmlns:c16="http://schemas.microsoft.com/office/drawing/2014/chart" uri="{C3380CC4-5D6E-409C-BE32-E72D297353CC}">
              <c16:uniqueId val="{00000000-C7A1-E244-BAA0-1FA480C5175A}"/>
            </c:ext>
          </c:extLst>
        </c:ser>
        <c:dLbls>
          <c:showLegendKey val="0"/>
          <c:showVal val="0"/>
          <c:showCatName val="0"/>
          <c:showSerName val="0"/>
          <c:showPercent val="0"/>
          <c:showBubbleSize val="0"/>
        </c:dLbls>
        <c:marker val="1"/>
        <c:smooth val="0"/>
        <c:axId val="96864416"/>
        <c:axId val="97247168"/>
      </c:lineChart>
      <c:catAx>
        <c:axId val="96864416"/>
        <c:scaling>
          <c:orientation val="minMax"/>
        </c:scaling>
        <c:delete val="1"/>
        <c:axPos val="b"/>
        <c:majorTickMark val="none"/>
        <c:minorTickMark val="none"/>
        <c:tickLblPos val="nextTo"/>
        <c:crossAx val="97247168"/>
        <c:crosses val="autoZero"/>
        <c:auto val="1"/>
        <c:lblAlgn val="ctr"/>
        <c:lblOffset val="100"/>
        <c:noMultiLvlLbl val="0"/>
      </c:catAx>
      <c:valAx>
        <c:axId val="97247168"/>
        <c:scaling>
          <c:orientation val="minMax"/>
        </c:scaling>
        <c:delete val="1"/>
        <c:axPos val="l"/>
        <c:majorGridlines>
          <c:spPr>
            <a:ln w="9525" cap="flat" cmpd="sng" algn="ctr">
              <a:noFill/>
              <a:round/>
            </a:ln>
            <a:effectLst/>
          </c:spPr>
        </c:majorGridlines>
        <c:numFmt formatCode="_-* #\ ##0.0_-;\(#\ ##0.0\);_-* &quot;-&quot;??_-;_-@_-" sourceLinked="1"/>
        <c:majorTickMark val="none"/>
        <c:minorTickMark val="none"/>
        <c:tickLblPos val="nextTo"/>
        <c:crossAx val="96864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effectLst>
              <a:outerShdw blurRad="150379" sx="105000" sy="105000" algn="ctr" rotWithShape="0">
                <a:srgbClr val="40F1AC">
                  <a:alpha val="58000"/>
                </a:srgbClr>
              </a:outerShdw>
            </a:effectLst>
          </c:spPr>
          <c:dPt>
            <c:idx val="0"/>
            <c:bubble3D val="0"/>
            <c:spPr>
              <a:solidFill>
                <a:srgbClr val="0CF1E3"/>
              </a:solidFill>
              <a:ln w="19050">
                <a:solidFill>
                  <a:schemeClr val="lt1"/>
                </a:solidFill>
              </a:ln>
              <a:effectLst>
                <a:outerShdw blurRad="150379" sx="105000" sy="105000" algn="ctr" rotWithShape="0">
                  <a:srgbClr val="40F1AC">
                    <a:alpha val="58000"/>
                  </a:srgbClr>
                </a:outerShdw>
              </a:effectLst>
            </c:spPr>
            <c:extLst>
              <c:ext xmlns:c16="http://schemas.microsoft.com/office/drawing/2014/chart" uri="{C3380CC4-5D6E-409C-BE32-E72D297353CC}">
                <c16:uniqueId val="{00000001-914B-7B4C-959B-70A1AD2799B9}"/>
              </c:ext>
            </c:extLst>
          </c:dPt>
          <c:dPt>
            <c:idx val="1"/>
            <c:bubble3D val="0"/>
            <c:spPr>
              <a:solidFill>
                <a:srgbClr val="1C6DFF"/>
              </a:solidFill>
              <a:ln w="19050">
                <a:solidFill>
                  <a:schemeClr val="lt1"/>
                </a:solidFill>
              </a:ln>
              <a:effectLst>
                <a:outerShdw blurRad="150379" sx="105000" sy="105000" algn="ctr" rotWithShape="0">
                  <a:srgbClr val="40F1AC">
                    <a:alpha val="58000"/>
                  </a:srgbClr>
                </a:outerShdw>
              </a:effectLst>
            </c:spPr>
            <c:extLst>
              <c:ext xmlns:c16="http://schemas.microsoft.com/office/drawing/2014/chart" uri="{C3380CC4-5D6E-409C-BE32-E72D297353CC}">
                <c16:uniqueId val="{00000003-914B-7B4C-959B-70A1AD2799B9}"/>
              </c:ext>
            </c:extLst>
          </c:dPt>
          <c:dPt>
            <c:idx val="2"/>
            <c:bubble3D val="0"/>
            <c:spPr>
              <a:solidFill>
                <a:srgbClr val="FE890B"/>
              </a:solidFill>
              <a:ln w="19050">
                <a:solidFill>
                  <a:schemeClr val="lt1"/>
                </a:solidFill>
              </a:ln>
              <a:effectLst>
                <a:outerShdw blurRad="150379" sx="105000" sy="105000" algn="ctr" rotWithShape="0">
                  <a:srgbClr val="40F1AC">
                    <a:alpha val="58000"/>
                  </a:srgbClr>
                </a:outerShdw>
              </a:effectLst>
            </c:spPr>
            <c:extLst>
              <c:ext xmlns:c16="http://schemas.microsoft.com/office/drawing/2014/chart" uri="{C3380CC4-5D6E-409C-BE32-E72D297353CC}">
                <c16:uniqueId val="{00000005-914B-7B4C-959B-70A1AD2799B9}"/>
              </c:ext>
            </c:extLst>
          </c:dPt>
          <c:val>
            <c:numRef>
              <c:f>'Dashboard Pivot'!$AW$10:$AY$10</c:f>
              <c:numCache>
                <c:formatCode>[&gt;=999950]0.0\ \ "M";[&lt;=-999950]0.0\ \ "M";0.0\ "K"</c:formatCode>
                <c:ptCount val="3"/>
                <c:pt idx="0">
                  <c:v>568215.69983474282</c:v>
                </c:pt>
                <c:pt idx="1">
                  <c:v>236870.64113592892</c:v>
                </c:pt>
                <c:pt idx="2">
                  <c:v>124367.77829732461</c:v>
                </c:pt>
              </c:numCache>
            </c:numRef>
          </c:val>
          <c:extLst>
            <c:ext xmlns:c16="http://schemas.microsoft.com/office/drawing/2014/chart" uri="{C3380CC4-5D6E-409C-BE32-E72D297353CC}">
              <c16:uniqueId val="{00000006-914B-7B4C-959B-70A1AD2799B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[fm.xlsx]Dashboard Pivot!PivotTable8</c:name>
    <c:fmtId val="26"/>
  </c:pivotSource>
  <c:chart>
    <c:autoTitleDeleted val="1"/>
    <c:pivotFmts>
      <c:pivotFmt>
        <c:idx val="0"/>
        <c:spPr>
          <a:solidFill>
            <a:schemeClr val="accent1"/>
          </a:solidFill>
          <a:ln w="19050" cap="rnd">
            <a:solidFill>
              <a:srgbClr val="E723FF"/>
            </a:solidFill>
            <a:round/>
          </a:ln>
          <a:effectLst/>
        </c:spPr>
        <c:marker>
          <c:symbol val="circle"/>
          <c:size val="7"/>
          <c:spPr>
            <a:solidFill>
              <a:schemeClr val="bg1"/>
            </a:solidFill>
            <a:ln w="28575">
              <a:solidFill>
                <a:srgbClr val="E723FF"/>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RU"/>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cap="rnd">
            <a:solidFill>
              <a:srgbClr val="E723FF"/>
            </a:solidFill>
            <a:round/>
          </a:ln>
          <a:effectLst/>
        </c:spPr>
        <c:marker>
          <c:symbol val="circle"/>
          <c:size val="7"/>
          <c:spPr>
            <a:solidFill>
              <a:schemeClr val="bg1"/>
            </a:solidFill>
            <a:ln w="28575">
              <a:solidFill>
                <a:srgbClr val="E723FF"/>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RU"/>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cap="rnd">
            <a:solidFill>
              <a:srgbClr val="E723FF"/>
            </a:solidFill>
            <a:round/>
          </a:ln>
          <a:effectLst/>
        </c:spPr>
        <c:marker>
          <c:symbol val="circle"/>
          <c:size val="7"/>
          <c:spPr>
            <a:solidFill>
              <a:schemeClr val="bg1"/>
            </a:solidFill>
            <a:ln w="28575">
              <a:solidFill>
                <a:srgbClr val="E723FF"/>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Avenir Book" panose="02000503020000020003" pitchFamily="2" charset="0"/>
                  <a:ea typeface="+mn-ea"/>
                  <a:cs typeface="+mn-cs"/>
                </a:defRPr>
              </a:pPr>
              <a:endParaRPr lang="en-RU"/>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cap="rnd">
            <a:solidFill>
              <a:srgbClr val="991CFB"/>
            </a:solidFill>
            <a:round/>
          </a:ln>
          <a:effectLst/>
        </c:spPr>
        <c:marker>
          <c:symbol val="circle"/>
          <c:size val="7"/>
          <c:spPr>
            <a:solidFill>
              <a:schemeClr val="bg1"/>
            </a:solidFill>
            <a:ln w="28575">
              <a:solidFill>
                <a:srgbClr val="991CFB"/>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ln w="19050" cap="rnd">
            <a:solidFill>
              <a:srgbClr val="991CFB"/>
            </a:solidFill>
            <a:round/>
          </a:ln>
          <a:effectLst/>
        </c:spPr>
        <c:marker>
          <c:symbol val="circle"/>
          <c:size val="7"/>
          <c:spPr>
            <a:solidFill>
              <a:schemeClr val="bg1"/>
            </a:solidFill>
            <a:ln w="28575">
              <a:solidFill>
                <a:srgbClr val="991CFB"/>
              </a:solidFill>
            </a:ln>
            <a:effectLst/>
          </c:spPr>
        </c:marker>
        <c:dLbl>
          <c:idx val="0"/>
          <c:numFmt formatCode="[&gt;=999950]0.0,,&quot;M&quot;;[&lt;=-999950]0.0,,&quot;M&quot;;0.0,&quot;K&quot;"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'Dashboard Pivot'!$BD$4</c:f>
              <c:strCache>
                <c:ptCount val="1"/>
                <c:pt idx="0">
                  <c:v>Total</c:v>
                </c:pt>
              </c:strCache>
            </c:strRef>
          </c:tx>
          <c:spPr>
            <a:ln w="19050" cap="rnd">
              <a:solidFill>
                <a:srgbClr val="991CFB"/>
              </a:solidFill>
              <a:round/>
            </a:ln>
            <a:effectLst/>
          </c:spPr>
          <c:marker>
            <c:symbol val="circle"/>
            <c:size val="7"/>
            <c:spPr>
              <a:solidFill>
                <a:schemeClr val="bg1"/>
              </a:solidFill>
              <a:ln w="28575">
                <a:solidFill>
                  <a:srgbClr val="991CFB"/>
                </a:solidFill>
              </a:ln>
              <a:effectLst/>
            </c:spPr>
          </c:marker>
          <c:dLbls>
            <c:numFmt formatCode="[&gt;=999950]0.0,,&quot;M&quot;;[&lt;=-999950]0.0,,&quot;M&quot;;0.0,&quot;K&quot;"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Pivot'!$BC$5:$BC$17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'Dashboard Pivot'!$BD$5:$BD$17</c:f>
              <c:numCache>
                <c:formatCode>[&gt;=999950]0.0\ \ "M";[&lt;=-999950]0.0\ \ "M";0.0\ "K"</c:formatCode>
                <c:ptCount val="12"/>
                <c:pt idx="0">
                  <c:v>-8849.0917362709297</c:v>
                </c:pt>
                <c:pt idx="1">
                  <c:v>69197.623665077524</c:v>
                </c:pt>
                <c:pt idx="2">
                  <c:v>124943.88636284352</c:v>
                </c:pt>
                <c:pt idx="3">
                  <c:v>4868.825933441316</c:v>
                </c:pt>
                <c:pt idx="4">
                  <c:v>136180.73338221677</c:v>
                </c:pt>
                <c:pt idx="5">
                  <c:v>123456.20563279049</c:v>
                </c:pt>
                <c:pt idx="6">
                  <c:v>-1064.5172700857511</c:v>
                </c:pt>
                <c:pt idx="7">
                  <c:v>161697.53396529536</c:v>
                </c:pt>
                <c:pt idx="8">
                  <c:v>124028.35112543312</c:v>
                </c:pt>
                <c:pt idx="9">
                  <c:v>48767.101749842725</c:v>
                </c:pt>
                <c:pt idx="10">
                  <c:v>180458.72840269943</c:v>
                </c:pt>
                <c:pt idx="11">
                  <c:v>184330.63885096455</c:v>
                </c:pt>
              </c:numCache>
            </c:numRef>
          </c:val>
          <c:smooth val="1"/>
          <c:extLst>
            <c:ext xmlns:c16="http://schemas.microsoft.com/office/drawing/2014/chart" uri="{C3380CC4-5D6E-409C-BE32-E72D297353CC}">
              <c16:uniqueId val="{00000000-6A8C-A24F-AB49-6FD9A058085E}"/>
            </c:ext>
          </c:extLst>
        </c:ser>
        <c:dLbls>
          <c:showLegendKey val="0"/>
          <c:showVal val="0"/>
          <c:showCatName val="0"/>
          <c:showSerName val="0"/>
          <c:showPercent val="0"/>
          <c:showBubbleSize val="0"/>
        </c:dLbls>
        <c:marker val="1"/>
        <c:smooth val="0"/>
        <c:axId val="2034093823"/>
        <c:axId val="2033473983"/>
      </c:lineChart>
      <c:catAx>
        <c:axId val="2034093823"/>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j-lt"/>
                <a:ea typeface="+mn-ea"/>
                <a:cs typeface="+mn-cs"/>
              </a:defRPr>
            </a:pPr>
            <a:endParaRPr lang="en-RU"/>
          </a:p>
        </c:txPr>
        <c:crossAx val="2033473983"/>
        <c:crosses val="autoZero"/>
        <c:auto val="1"/>
        <c:lblAlgn val="ctr"/>
        <c:lblOffset val="100"/>
        <c:noMultiLvlLbl val="0"/>
      </c:catAx>
      <c:valAx>
        <c:axId val="2033473983"/>
        <c:scaling>
          <c:orientation val="minMax"/>
        </c:scaling>
        <c:delete val="1"/>
        <c:axPos val="l"/>
        <c:majorGridlines>
          <c:spPr>
            <a:ln w="9525" cap="flat" cmpd="sng" algn="ctr">
              <a:noFill/>
              <a:round/>
            </a:ln>
            <a:effectLst/>
          </c:spPr>
        </c:majorGridlines>
        <c:numFmt formatCode="[&gt;=999950]0.0\ \ &quot;M&quot;;[&lt;=-999950]0.0\ \ &quot;M&quot;;0.0\ &quot;K&quot;" sourceLinked="1"/>
        <c:majorTickMark val="none"/>
        <c:minorTickMark val="none"/>
        <c:tickLblPos val="nextTo"/>
        <c:crossAx val="20340938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R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[fm.xlsx]Dashboard Pivot!PivotTable9</c:name>
    <c:fmtId val="29"/>
  </c:pivotSource>
  <c:chart>
    <c:autoTitleDeleted val="1"/>
    <c:pivotFmts>
      <c:pivotFmt>
        <c:idx val="0"/>
        <c:spPr>
          <a:solidFill>
            <a:schemeClr val="accent1"/>
          </a:solidFill>
          <a:ln w="19050" cap="rnd">
            <a:solidFill>
              <a:srgbClr val="1C6DFF"/>
            </a:solidFill>
            <a:round/>
          </a:ln>
          <a:effectLst/>
        </c:spPr>
        <c:marker>
          <c:symbol val="circle"/>
          <c:size val="7"/>
          <c:spPr>
            <a:solidFill>
              <a:schemeClr val="bg1"/>
            </a:solidFill>
            <a:ln w="28575">
              <a:solidFill>
                <a:srgbClr val="1C6DFF"/>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RU"/>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cap="rnd">
            <a:solidFill>
              <a:srgbClr val="1C6DFF"/>
            </a:solidFill>
            <a:round/>
          </a:ln>
          <a:effectLst/>
        </c:spPr>
        <c:marker>
          <c:symbol val="circle"/>
          <c:size val="7"/>
          <c:spPr>
            <a:solidFill>
              <a:schemeClr val="bg1"/>
            </a:solidFill>
            <a:ln w="28575">
              <a:solidFill>
                <a:srgbClr val="1C6DFF"/>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RU"/>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cap="rnd">
            <a:solidFill>
              <a:srgbClr val="1C6DFF"/>
            </a:solidFill>
            <a:round/>
          </a:ln>
          <a:effectLst/>
        </c:spPr>
        <c:marker>
          <c:symbol val="circle"/>
          <c:size val="7"/>
          <c:spPr>
            <a:solidFill>
              <a:schemeClr val="bg1"/>
            </a:solidFill>
            <a:ln w="28575">
              <a:solidFill>
                <a:srgbClr val="1C6DFF"/>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ln w="19050" cap="rnd">
            <a:solidFill>
              <a:srgbClr val="1C6DFF"/>
            </a:solidFill>
            <a:round/>
          </a:ln>
          <a:effectLst/>
        </c:spPr>
        <c:marker>
          <c:symbol val="circle"/>
          <c:size val="7"/>
          <c:spPr>
            <a:solidFill>
              <a:schemeClr val="bg1"/>
            </a:solidFill>
            <a:ln w="28575">
              <a:solidFill>
                <a:srgbClr val="1C6DFF"/>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'Dashboard Pivot'!$BM$4</c:f>
              <c:strCache>
                <c:ptCount val="1"/>
                <c:pt idx="0">
                  <c:v>Total</c:v>
                </c:pt>
              </c:strCache>
            </c:strRef>
          </c:tx>
          <c:spPr>
            <a:ln w="19050" cap="rnd">
              <a:solidFill>
                <a:srgbClr val="1C6DFF"/>
              </a:solidFill>
              <a:round/>
            </a:ln>
            <a:effectLst/>
          </c:spPr>
          <c:marker>
            <c:symbol val="circle"/>
            <c:size val="7"/>
            <c:spPr>
              <a:solidFill>
                <a:schemeClr val="bg1"/>
              </a:solidFill>
              <a:ln w="28575">
                <a:solidFill>
                  <a:srgbClr val="1C6DFF"/>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Pivot'!$BL$5:$BL$17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'Dashboard Pivot'!$BM$5:$BM$17</c:f>
              <c:numCache>
                <c:formatCode>_-* #\ ##0_-;\(#\ ##0\);_-* "-"??_-;_-@_-</c:formatCode>
                <c:ptCount val="12"/>
                <c:pt idx="0">
                  <c:v>54.992604660132976</c:v>
                </c:pt>
                <c:pt idx="1">
                  <c:v>54.471786192716607</c:v>
                </c:pt>
                <c:pt idx="2">
                  <c:v>54.51745159762141</c:v>
                </c:pt>
                <c:pt idx="3">
                  <c:v>53.907602244718937</c:v>
                </c:pt>
                <c:pt idx="4">
                  <c:v>56.563534024230115</c:v>
                </c:pt>
                <c:pt idx="5">
                  <c:v>54.461570085921061</c:v>
                </c:pt>
                <c:pt idx="6">
                  <c:v>54.536014415680803</c:v>
                </c:pt>
                <c:pt idx="7">
                  <c:v>56.721086090748479</c:v>
                </c:pt>
                <c:pt idx="8">
                  <c:v>54.754120179083657</c:v>
                </c:pt>
                <c:pt idx="9">
                  <c:v>56.661065916977222</c:v>
                </c:pt>
                <c:pt idx="10">
                  <c:v>56.372140445605133</c:v>
                </c:pt>
                <c:pt idx="11">
                  <c:v>55.035410143994348</c:v>
                </c:pt>
              </c:numCache>
            </c:numRef>
          </c:val>
          <c:smooth val="1"/>
          <c:extLst>
            <c:ext xmlns:c16="http://schemas.microsoft.com/office/drawing/2014/chart" uri="{C3380CC4-5D6E-409C-BE32-E72D297353CC}">
              <c16:uniqueId val="{00000000-5824-3B4A-AD1C-243D99CF51E2}"/>
            </c:ext>
          </c:extLst>
        </c:ser>
        <c:dLbls>
          <c:showLegendKey val="0"/>
          <c:showVal val="0"/>
          <c:showCatName val="0"/>
          <c:showSerName val="0"/>
          <c:showPercent val="0"/>
          <c:showBubbleSize val="0"/>
        </c:dLbls>
        <c:marker val="1"/>
        <c:smooth val="0"/>
        <c:axId val="334972848"/>
        <c:axId val="334974496"/>
      </c:lineChart>
      <c:catAx>
        <c:axId val="33497284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j-lt"/>
                <a:ea typeface="+mn-ea"/>
                <a:cs typeface="+mn-cs"/>
              </a:defRPr>
            </a:pPr>
            <a:endParaRPr lang="en-RU"/>
          </a:p>
        </c:txPr>
        <c:crossAx val="334974496"/>
        <c:crosses val="autoZero"/>
        <c:auto val="1"/>
        <c:lblAlgn val="ctr"/>
        <c:lblOffset val="100"/>
        <c:noMultiLvlLbl val="0"/>
      </c:catAx>
      <c:valAx>
        <c:axId val="334974496"/>
        <c:scaling>
          <c:orientation val="minMax"/>
        </c:scaling>
        <c:delete val="1"/>
        <c:axPos val="l"/>
        <c:majorGridlines>
          <c:spPr>
            <a:ln w="9525" cap="flat" cmpd="sng" algn="ctr">
              <a:noFill/>
              <a:round/>
            </a:ln>
            <a:effectLst/>
          </c:spPr>
        </c:majorGridlines>
        <c:numFmt formatCode="_-* #\ ##0_-;\(#\ ##0\);_-* &quot;-&quot;??_-;_-@_-" sourceLinked="1"/>
        <c:majorTickMark val="none"/>
        <c:minorTickMark val="none"/>
        <c:tickLblPos val="nextTo"/>
        <c:crossAx val="3349728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R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[fm.xlsx]Dashboard Pivot!PivotTable10</c:name>
    <c:fmtId val="32"/>
  </c:pivotSource>
  <c:chart>
    <c:autoTitleDeleted val="1"/>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RU"/>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RU"/>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cap="rnd">
            <a:solidFill>
              <a:srgbClr val="E723FF"/>
            </a:solidFill>
            <a:round/>
          </a:ln>
          <a:effectLst/>
        </c:spPr>
        <c:marker>
          <c:symbol val="circle"/>
          <c:size val="7"/>
          <c:spPr>
            <a:solidFill>
              <a:schemeClr val="bg1"/>
            </a:solidFill>
            <a:ln w="28575">
              <a:solidFill>
                <a:srgbClr val="E723FF"/>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ln w="19050" cap="rnd">
            <a:solidFill>
              <a:srgbClr val="E723FF"/>
            </a:solidFill>
            <a:round/>
          </a:ln>
          <a:effectLst/>
        </c:spPr>
        <c:marker>
          <c:symbol val="circle"/>
          <c:size val="7"/>
          <c:spPr>
            <a:solidFill>
              <a:schemeClr val="bg1"/>
            </a:solidFill>
            <a:ln w="28575">
              <a:solidFill>
                <a:srgbClr val="E723FF"/>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'Dashboard Pivot'!$BV$4</c:f>
              <c:strCache>
                <c:ptCount val="1"/>
                <c:pt idx="0">
                  <c:v>Total</c:v>
                </c:pt>
              </c:strCache>
            </c:strRef>
          </c:tx>
          <c:spPr>
            <a:ln w="19050" cap="rnd">
              <a:solidFill>
                <a:srgbClr val="E723FF"/>
              </a:solidFill>
              <a:round/>
            </a:ln>
            <a:effectLst/>
          </c:spPr>
          <c:marker>
            <c:symbol val="circle"/>
            <c:size val="7"/>
            <c:spPr>
              <a:solidFill>
                <a:schemeClr val="bg1"/>
              </a:solidFill>
              <a:ln w="28575">
                <a:solidFill>
                  <a:srgbClr val="E723FF"/>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Pivot'!$BU$5:$BU$17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'Dashboard Pivot'!$BV$5:$BV$17</c:f>
              <c:numCache>
                <c:formatCode>0%</c:formatCode>
                <c:ptCount val="12"/>
                <c:pt idx="0">
                  <c:v>0.68800000000000017</c:v>
                </c:pt>
                <c:pt idx="1">
                  <c:v>0.52</c:v>
                </c:pt>
                <c:pt idx="2">
                  <c:v>0.64000000000000012</c:v>
                </c:pt>
                <c:pt idx="3">
                  <c:v>0.64000000000000012</c:v>
                </c:pt>
                <c:pt idx="4">
                  <c:v>0.64</c:v>
                </c:pt>
                <c:pt idx="5">
                  <c:v>0.64000000000000012</c:v>
                </c:pt>
                <c:pt idx="6">
                  <c:v>0.64000000000000012</c:v>
                </c:pt>
                <c:pt idx="7">
                  <c:v>0.72000000000000008</c:v>
                </c:pt>
                <c:pt idx="8">
                  <c:v>0.64000000000000024</c:v>
                </c:pt>
                <c:pt idx="9">
                  <c:v>0.80000000000000016</c:v>
                </c:pt>
                <c:pt idx="10">
                  <c:v>0.79999999999999993</c:v>
                </c:pt>
                <c:pt idx="11">
                  <c:v>0.80000000000000016</c:v>
                </c:pt>
              </c:numCache>
            </c:numRef>
          </c:val>
          <c:smooth val="1"/>
          <c:extLst>
            <c:ext xmlns:c16="http://schemas.microsoft.com/office/drawing/2014/chart" uri="{C3380CC4-5D6E-409C-BE32-E72D297353CC}">
              <c16:uniqueId val="{00000000-C6F0-6845-8ED4-09B89FCC363C}"/>
            </c:ext>
          </c:extLst>
        </c:ser>
        <c:dLbls>
          <c:showLegendKey val="0"/>
          <c:showVal val="0"/>
          <c:showCatName val="0"/>
          <c:showSerName val="0"/>
          <c:showPercent val="0"/>
          <c:showBubbleSize val="0"/>
        </c:dLbls>
        <c:marker val="1"/>
        <c:smooth val="0"/>
        <c:axId val="1941373327"/>
        <c:axId val="2079572527"/>
      </c:lineChart>
      <c:catAx>
        <c:axId val="1941373327"/>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j-lt"/>
                <a:ea typeface="+mn-ea"/>
                <a:cs typeface="+mn-cs"/>
              </a:defRPr>
            </a:pPr>
            <a:endParaRPr lang="en-RU"/>
          </a:p>
        </c:txPr>
        <c:crossAx val="2079572527"/>
        <c:crosses val="autoZero"/>
        <c:auto val="1"/>
        <c:lblAlgn val="ctr"/>
        <c:lblOffset val="100"/>
        <c:noMultiLvlLbl val="0"/>
      </c:catAx>
      <c:valAx>
        <c:axId val="2079572527"/>
        <c:scaling>
          <c:orientation val="minMax"/>
        </c:scaling>
        <c:delete val="1"/>
        <c:axPos val="l"/>
        <c:majorGridlines>
          <c:spPr>
            <a:ln w="9525" cap="flat" cmpd="sng" algn="ctr">
              <a:noFill/>
              <a:round/>
            </a:ln>
            <a:effectLst/>
          </c:spPr>
        </c:majorGridlines>
        <c:numFmt formatCode="0%" sourceLinked="1"/>
        <c:majorTickMark val="none"/>
        <c:minorTickMark val="none"/>
        <c:tickLblPos val="nextTo"/>
        <c:crossAx val="19413733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R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effectLst/>
          </c:spPr>
          <c:dPt>
            <c:idx val="0"/>
            <c:bubble3D val="0"/>
            <c:spPr>
              <a:gradFill>
                <a:gsLst>
                  <a:gs pos="0">
                    <a:srgbClr val="E723FF"/>
                  </a:gs>
                  <a:gs pos="70000">
                    <a:srgbClr val="1C6DFF"/>
                  </a:gs>
                  <a:gs pos="88000">
                    <a:srgbClr val="40F1AC"/>
                  </a:gs>
                  <a:gs pos="100000">
                    <a:srgbClr val="40F1AC"/>
                  </a:gs>
                </a:gsLst>
                <a:lin ang="5400000" scaled="1"/>
              </a:gradFill>
              <a:ln w="19050">
                <a:solidFill>
                  <a:schemeClr val="lt1"/>
                </a:solidFill>
              </a:ln>
              <a:effectLst/>
            </c:spPr>
            <c:extLst>
              <c:ext xmlns:c16="http://schemas.microsoft.com/office/drawing/2014/chart" uri="{C3380CC4-5D6E-409C-BE32-E72D297353CC}">
                <c16:uniqueId val="{00000001-CFEF-384C-B10C-65417507F5BC}"/>
              </c:ext>
            </c:extLst>
          </c:dPt>
          <c:dPt>
            <c:idx val="1"/>
            <c:bubble3D val="0"/>
            <c:spPr>
              <a:solidFill>
                <a:schemeClr val="bg1"/>
              </a:solidFill>
              <a:ln w="19050">
                <a:solidFill>
                  <a:schemeClr val="lt1"/>
                </a:solidFill>
              </a:ln>
              <a:effectLst/>
            </c:spPr>
            <c:extLst>
              <c:ext xmlns:c16="http://schemas.microsoft.com/office/drawing/2014/chart" uri="{C3380CC4-5D6E-409C-BE32-E72D297353CC}">
                <c16:uniqueId val="{00000003-CFEF-384C-B10C-65417507F5BC}"/>
              </c:ext>
            </c:extLst>
          </c:dPt>
          <c:val>
            <c:numRef>
              <c:f>'Dashboard Pivot'!$BY$26:$BY$27</c:f>
              <c:numCache>
                <c:formatCode>0.0%</c:formatCode>
                <c:ptCount val="2"/>
                <c:pt idx="0">
                  <c:v>0.68180894928632296</c:v>
                </c:pt>
                <c:pt idx="1">
                  <c:v>0.31819105071367704</c:v>
                </c:pt>
              </c:numCache>
            </c:numRef>
          </c:val>
          <c:extLst>
            <c:ext xmlns:c16="http://schemas.microsoft.com/office/drawing/2014/chart" uri="{C3380CC4-5D6E-409C-BE32-E72D297353CC}">
              <c16:uniqueId val="{00000004-CFEF-384C-B10C-65417507F5B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R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[fm.xlsx]Dashboard Pivot!PivotTable13</c:name>
    <c:fmtId val="35"/>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RU"/>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RU"/>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cap="rnd">
            <a:solidFill>
              <a:srgbClr val="1C6DFF"/>
            </a:solidFill>
            <a:round/>
          </a:ln>
          <a:effectLst/>
        </c:spPr>
        <c:marker>
          <c:symbol val="circle"/>
          <c:size val="7"/>
          <c:spPr>
            <a:solidFill>
              <a:schemeClr val="bg1"/>
            </a:solidFill>
            <a:ln w="28575">
              <a:solidFill>
                <a:srgbClr val="1C6DFF"/>
              </a:solidFill>
            </a:ln>
            <a:effectLst/>
          </c:spPr>
        </c:marker>
        <c:dLbl>
          <c:idx val="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j-lt"/>
                  <a:ea typeface="+mn-ea"/>
                  <a:cs typeface="+mn-cs"/>
                </a:defRPr>
              </a:pPr>
              <a:endParaRPr lang="en-RU"/>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ln w="19050" cap="rnd">
            <a:solidFill>
              <a:srgbClr val="1C6DFF"/>
            </a:solidFill>
            <a:round/>
          </a:ln>
          <a:effectLst/>
        </c:spPr>
        <c:marker>
          <c:symbol val="circle"/>
          <c:size val="7"/>
          <c:spPr>
            <a:solidFill>
              <a:schemeClr val="bg1"/>
            </a:solidFill>
            <a:ln w="28575">
              <a:solidFill>
                <a:srgbClr val="1C6DFF"/>
              </a:solidFill>
            </a:ln>
            <a:effectLst/>
          </c:spPr>
        </c:marker>
        <c:dLbl>
          <c:idx val="0"/>
          <c:numFmt formatCode="[&gt;=999950]0.0,,&quot;M&quot;;[&lt;=-999950]0.0,,&quot;M&quot;;0.0,&quot;K&quot;"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j-lt"/>
                  <a:ea typeface="+mn-ea"/>
                  <a:cs typeface="+mn-cs"/>
                </a:defRPr>
              </a:pPr>
              <a:endParaRPr lang="en-RU"/>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'Dashboard Pivot'!$CE$4</c:f>
              <c:strCache>
                <c:ptCount val="1"/>
                <c:pt idx="0">
                  <c:v>Total</c:v>
                </c:pt>
              </c:strCache>
            </c:strRef>
          </c:tx>
          <c:spPr>
            <a:ln w="19050" cap="rnd">
              <a:solidFill>
                <a:srgbClr val="1C6DFF"/>
              </a:solidFill>
              <a:round/>
            </a:ln>
            <a:effectLst/>
          </c:spPr>
          <c:marker>
            <c:symbol val="circle"/>
            <c:size val="7"/>
            <c:spPr>
              <a:solidFill>
                <a:schemeClr val="bg1"/>
              </a:solidFill>
              <a:ln w="28575">
                <a:solidFill>
                  <a:srgbClr val="1C6DFF"/>
                </a:solidFill>
              </a:ln>
              <a:effectLst/>
            </c:spPr>
          </c:marker>
          <c:dLbls>
            <c:numFmt formatCode="[&gt;=999950]0.0,,&quot;M&quot;;[&lt;=-999950]0.0,,&quot;M&quot;;0.0,&quot;K&quot;"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j-lt"/>
                    <a:ea typeface="+mn-ea"/>
                    <a:cs typeface="+mn-cs"/>
                  </a:defRPr>
                </a:pPr>
                <a:endParaRPr lang="en-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Pivot'!$CD$5:$CD$17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'Dashboard Pivot'!$CE$5:$CE$17</c:f>
              <c:numCache>
                <c:formatCode>[&gt;=999950]0.0\ \ "M";[&lt;=-999950]0.0\ \ "M";0.0\ "K"</c:formatCode>
                <c:ptCount val="12"/>
                <c:pt idx="0">
                  <c:v>10272</c:v>
                </c:pt>
                <c:pt idx="1">
                  <c:v>7032</c:v>
                </c:pt>
                <c:pt idx="2">
                  <c:v>9524</c:v>
                </c:pt>
                <c:pt idx="3">
                  <c:v>9196</c:v>
                </c:pt>
                <c:pt idx="4">
                  <c:v>9832</c:v>
                </c:pt>
                <c:pt idx="5">
                  <c:v>9084</c:v>
                </c:pt>
                <c:pt idx="6">
                  <c:v>9488</c:v>
                </c:pt>
                <c:pt idx="7">
                  <c:v>10968</c:v>
                </c:pt>
                <c:pt idx="8">
                  <c:v>9252</c:v>
                </c:pt>
                <c:pt idx="9">
                  <c:v>11944</c:v>
                </c:pt>
                <c:pt idx="10">
                  <c:v>11636</c:v>
                </c:pt>
                <c:pt idx="11">
                  <c:v>11768</c:v>
                </c:pt>
              </c:numCache>
            </c:numRef>
          </c:val>
          <c:smooth val="1"/>
          <c:extLst>
            <c:ext xmlns:c16="http://schemas.microsoft.com/office/drawing/2014/chart" uri="{C3380CC4-5D6E-409C-BE32-E72D297353CC}">
              <c16:uniqueId val="{00000000-A6C9-B84C-8442-E7711548C6E7}"/>
            </c:ext>
          </c:extLst>
        </c:ser>
        <c:dLbls>
          <c:showLegendKey val="0"/>
          <c:showVal val="0"/>
          <c:showCatName val="0"/>
          <c:showSerName val="0"/>
          <c:showPercent val="0"/>
          <c:showBubbleSize val="0"/>
        </c:dLbls>
        <c:marker val="1"/>
        <c:smooth val="0"/>
        <c:axId val="2074463135"/>
        <c:axId val="1454185904"/>
      </c:lineChart>
      <c:catAx>
        <c:axId val="2074463135"/>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j-lt"/>
                <a:ea typeface="+mn-ea"/>
                <a:cs typeface="+mn-cs"/>
              </a:defRPr>
            </a:pPr>
            <a:endParaRPr lang="en-RU"/>
          </a:p>
        </c:txPr>
        <c:crossAx val="1454185904"/>
        <c:crosses val="autoZero"/>
        <c:auto val="1"/>
        <c:lblAlgn val="ctr"/>
        <c:lblOffset val="100"/>
        <c:noMultiLvlLbl val="0"/>
      </c:catAx>
      <c:valAx>
        <c:axId val="1454185904"/>
        <c:scaling>
          <c:orientation val="minMax"/>
        </c:scaling>
        <c:delete val="1"/>
        <c:axPos val="l"/>
        <c:majorGridlines>
          <c:spPr>
            <a:ln w="9525" cap="flat" cmpd="sng" algn="ctr">
              <a:noFill/>
              <a:round/>
            </a:ln>
            <a:effectLst/>
          </c:spPr>
        </c:majorGridlines>
        <c:numFmt formatCode="[&gt;=999950]0.0\ \ &quot;M&quot;;[&lt;=-999950]0.0\ \ &quot;M&quot;;0.0\ &quot;K&quot;" sourceLinked="1"/>
        <c:majorTickMark val="none"/>
        <c:minorTickMark val="none"/>
        <c:tickLblPos val="nextTo"/>
        <c:crossAx val="20744631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mj-lt"/>
        </a:defRPr>
      </a:pPr>
      <a:endParaRPr lang="en-R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[fm.xlsx]Dashboard Pivot!PivotTable14</c:name>
    <c:fmtId val="38"/>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RU"/>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RU"/>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a:gsLst>
              <a:gs pos="0">
                <a:srgbClr val="1C6DFF"/>
              </a:gs>
              <a:gs pos="70000">
                <a:srgbClr val="E8788C"/>
              </a:gs>
              <a:gs pos="88000">
                <a:srgbClr val="FE890B"/>
              </a:gs>
              <a:gs pos="100000">
                <a:srgbClr val="0CF1E3"/>
              </a:gs>
            </a:gsLst>
            <a:lin ang="5400000" scaled="1"/>
          </a:gra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a:gsLst>
              <a:gs pos="0">
                <a:srgbClr val="1C6DFF"/>
              </a:gs>
              <a:gs pos="70000">
                <a:srgbClr val="E8788C"/>
              </a:gs>
              <a:gs pos="88000">
                <a:srgbClr val="FE890B"/>
              </a:gs>
              <a:gs pos="100000">
                <a:srgbClr val="0CF1E3"/>
              </a:gs>
            </a:gsLst>
            <a:lin ang="5400000" scaled="1"/>
          </a:gradFill>
          <a:ln>
            <a:noFill/>
          </a:ln>
          <a:effectLst/>
        </c:spPr>
        <c:marker>
          <c:symbol val="none"/>
        </c:marker>
        <c:dLbl>
          <c:idx val="0"/>
          <c:numFmt formatCode="[&gt;=999950]0.0,,&quot;M&quot;;[&lt;=-999950]0.0,,&quot;M&quot;;0.0,&quot;K&quot;" sourceLinked="0"/>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'Dashboard Pivot'!$CL$4</c:f>
              <c:strCache>
                <c:ptCount val="1"/>
                <c:pt idx="0">
                  <c:v>Total</c:v>
                </c:pt>
              </c:strCache>
            </c:strRef>
          </c:tx>
          <c:spPr>
            <a:gradFill>
              <a:gsLst>
                <a:gs pos="0">
                  <a:srgbClr val="1C6DFF"/>
                </a:gs>
                <a:gs pos="70000">
                  <a:srgbClr val="E8788C"/>
                </a:gs>
                <a:gs pos="88000">
                  <a:srgbClr val="FE890B"/>
                </a:gs>
                <a:gs pos="100000">
                  <a:srgbClr val="0CF1E3"/>
                </a:gs>
              </a:gsLst>
              <a:lin ang="5400000" scaled="1"/>
            </a:gradFill>
            <a:ln>
              <a:noFill/>
            </a:ln>
            <a:effectLst/>
          </c:spPr>
          <c:invertIfNegative val="0"/>
          <c:dLbls>
            <c:numFmt formatCode="[&gt;=999950]0.0,,&quot;M&quot;;[&lt;=-999950]0.0,,&quot;M&quot;;0.0,&quot;K&quot;" sourceLinked="0"/>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Pivot'!$CK$5:$CK$17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'Dashboard Pivot'!$CL$5:$CL$17</c:f>
              <c:numCache>
                <c:formatCode>[&gt;=999950]0.0\ \ "M";[&lt;=-999950]0.0\ \ "M";0.0\ "K"</c:formatCode>
                <c:ptCount val="12"/>
                <c:pt idx="0">
                  <c:v>10272</c:v>
                </c:pt>
                <c:pt idx="1">
                  <c:v>7032</c:v>
                </c:pt>
                <c:pt idx="2">
                  <c:v>9524</c:v>
                </c:pt>
                <c:pt idx="3">
                  <c:v>9196</c:v>
                </c:pt>
                <c:pt idx="4">
                  <c:v>9832</c:v>
                </c:pt>
                <c:pt idx="5">
                  <c:v>9084</c:v>
                </c:pt>
                <c:pt idx="6">
                  <c:v>9488</c:v>
                </c:pt>
                <c:pt idx="7">
                  <c:v>10968</c:v>
                </c:pt>
                <c:pt idx="8">
                  <c:v>9252</c:v>
                </c:pt>
                <c:pt idx="9">
                  <c:v>11944</c:v>
                </c:pt>
                <c:pt idx="10">
                  <c:v>11636</c:v>
                </c:pt>
                <c:pt idx="11">
                  <c:v>11768</c:v>
                </c:pt>
              </c:numCache>
            </c:numRef>
          </c:val>
          <c:extLst>
            <c:ext xmlns:c16="http://schemas.microsoft.com/office/drawing/2014/chart" uri="{C3380CC4-5D6E-409C-BE32-E72D297353CC}">
              <c16:uniqueId val="{00000000-2CC5-744F-8101-9CE83636186C}"/>
            </c:ext>
          </c:extLst>
        </c:ser>
        <c:dLbls>
          <c:showLegendKey val="0"/>
          <c:showVal val="0"/>
          <c:showCatName val="0"/>
          <c:showSerName val="0"/>
          <c:showPercent val="0"/>
          <c:showBubbleSize val="0"/>
        </c:dLbls>
        <c:gapWidth val="219"/>
        <c:overlap val="-27"/>
        <c:axId val="334940832"/>
        <c:axId val="334942480"/>
      </c:barChart>
      <c:catAx>
        <c:axId val="33494083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j-lt"/>
                <a:ea typeface="+mn-ea"/>
                <a:cs typeface="+mn-cs"/>
              </a:defRPr>
            </a:pPr>
            <a:endParaRPr lang="en-RU"/>
          </a:p>
        </c:txPr>
        <c:crossAx val="334942480"/>
        <c:crosses val="autoZero"/>
        <c:auto val="1"/>
        <c:lblAlgn val="ctr"/>
        <c:lblOffset val="100"/>
        <c:noMultiLvlLbl val="0"/>
      </c:catAx>
      <c:valAx>
        <c:axId val="334942480"/>
        <c:scaling>
          <c:orientation val="minMax"/>
        </c:scaling>
        <c:delete val="1"/>
        <c:axPos val="l"/>
        <c:majorGridlines>
          <c:spPr>
            <a:ln w="9525" cap="flat" cmpd="sng" algn="ctr">
              <a:noFill/>
              <a:round/>
            </a:ln>
            <a:effectLst/>
          </c:spPr>
        </c:majorGridlines>
        <c:numFmt formatCode="[&gt;=999950]0.0\ \ &quot;M&quot;;[&lt;=-999950]0.0\ \ &quot;M&quot;;0.0\ &quot;K&quot;" sourceLinked="1"/>
        <c:majorTickMark val="none"/>
        <c:minorTickMark val="none"/>
        <c:tickLblPos val="nextTo"/>
        <c:crossAx val="3349408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R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69377711415204"/>
          <c:y val="5.3825455126157766E-2"/>
          <c:w val="0.78745381278258209"/>
          <c:h val="0.86435643564356412"/>
        </c:manualLayout>
      </c:layout>
      <c:lineChart>
        <c:grouping val="standard"/>
        <c:varyColors val="0"/>
        <c:ser>
          <c:idx val="0"/>
          <c:order val="0"/>
          <c:spPr>
            <a:ln w="19050" cap="rnd">
              <a:solidFill>
                <a:srgbClr val="E723FF"/>
              </a:solidFill>
              <a:round/>
            </a:ln>
            <a:effectLst/>
          </c:spPr>
          <c:marker>
            <c:symbol val="circle"/>
            <c:size val="7"/>
            <c:spPr>
              <a:solidFill>
                <a:schemeClr val="bg1"/>
              </a:solidFill>
              <a:ln w="28575">
                <a:solidFill>
                  <a:srgbClr val="E723FF"/>
                </a:solidFill>
              </a:ln>
              <a:effectLst/>
            </c:spPr>
          </c:marker>
          <c:dLbls>
            <c:dLbl>
              <c:idx val="0"/>
              <c:layout>
                <c:manualLayout>
                  <c:x val="-2.4324706231296279E-2"/>
                  <c:y val="-6.5225249949832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D3-A244-9A15-9D869D6EEEE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65000"/>
                        <a:lumOff val="35000"/>
                      </a:schemeClr>
                    </a:solidFill>
                    <a:latin typeface="+mj-lt"/>
                    <a:ea typeface="+mn-ea"/>
                    <a:cs typeface="+mn-cs"/>
                  </a:defRPr>
                </a:pPr>
                <a:endParaRPr lang="en-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Summary!$G$10:$J$10</c:f>
              <c:numCache>
                <c:formatCode>0.0%</c:formatCode>
                <c:ptCount val="4"/>
                <c:pt idx="0">
                  <c:v>3.3996715835634088</c:v>
                </c:pt>
                <c:pt idx="1">
                  <c:v>0.146232085271224</c:v>
                </c:pt>
                <c:pt idx="2">
                  <c:v>0.10398694061950775</c:v>
                </c:pt>
                <c:pt idx="3">
                  <c:v>0.19582551567898565</c:v>
                </c:pt>
              </c:numCache>
            </c:numRef>
          </c:val>
          <c:smooth val="1"/>
          <c:extLst>
            <c:ext xmlns:c16="http://schemas.microsoft.com/office/drawing/2014/chart" uri="{C3380CC4-5D6E-409C-BE32-E72D297353CC}">
              <c16:uniqueId val="{00000001-9AD3-A244-9A15-9D869D6EEEE7}"/>
            </c:ext>
          </c:extLst>
        </c:ser>
        <c:dLbls>
          <c:showLegendKey val="0"/>
          <c:showVal val="0"/>
          <c:showCatName val="0"/>
          <c:showSerName val="0"/>
          <c:showPercent val="0"/>
          <c:showBubbleSize val="0"/>
        </c:dLbls>
        <c:marker val="1"/>
        <c:smooth val="0"/>
        <c:axId val="1065268320"/>
        <c:axId val="1064556256"/>
      </c:lineChart>
      <c:catAx>
        <c:axId val="1065268320"/>
        <c:scaling>
          <c:orientation val="minMax"/>
        </c:scaling>
        <c:delete val="0"/>
        <c:axPos val="b"/>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RU"/>
          </a:p>
        </c:txPr>
        <c:crossAx val="1064556256"/>
        <c:crosses val="autoZero"/>
        <c:auto val="1"/>
        <c:lblAlgn val="ctr"/>
        <c:lblOffset val="100"/>
        <c:noMultiLvlLbl val="0"/>
      </c:catAx>
      <c:valAx>
        <c:axId val="1064556256"/>
        <c:scaling>
          <c:orientation val="minMax"/>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RU"/>
          </a:p>
        </c:txPr>
        <c:crossAx val="10652683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gradFill>
              <a:gsLst>
                <a:gs pos="6000">
                  <a:srgbClr val="40F1AC"/>
                </a:gs>
                <a:gs pos="52000">
                  <a:srgbClr val="1C6DFF"/>
                </a:gs>
                <a:gs pos="77000">
                  <a:srgbClr val="E723FF"/>
                </a:gs>
                <a:gs pos="94000">
                  <a:srgbClr val="E8788C"/>
                </a:gs>
              </a:gsLst>
              <a:lin ang="5400000" scaled="1"/>
            </a:gradFill>
            <a:ln>
              <a:noFill/>
            </a:ln>
            <a:effectLst/>
          </c:spPr>
          <c:invertIfNegative val="0"/>
          <c:dLbls>
            <c:numFmt formatCode="[&gt;=999950]0.0,,&quot;M&quot;;[&lt;=-999950]0.0,,&quot;M&quot;;0.0,&quot;K&quot;"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Summary!$F$5:$J$5</c:f>
              <c:numCache>
                <c:formatCode>General</c:formatCode>
                <c:ptCount val="5"/>
                <c:pt idx="0">
                  <c:v>2023</c:v>
                </c:pt>
                <c:pt idx="1">
                  <c:v>2024</c:v>
                </c:pt>
                <c:pt idx="2">
                  <c:v>2025</c:v>
                </c:pt>
                <c:pt idx="3">
                  <c:v>2026</c:v>
                </c:pt>
                <c:pt idx="4">
                  <c:v>2027</c:v>
                </c:pt>
              </c:numCache>
            </c:numRef>
          </c:cat>
          <c:val>
            <c:numRef>
              <c:f>Summary!$F$62:$J$62</c:f>
              <c:numCache>
                <c:formatCode>[&gt;=999950]0.0\ \ "M";[&lt;=-999950]0.0\ \ "M";0.0\ "K"</c:formatCode>
                <c:ptCount val="5"/>
                <c:pt idx="0">
                  <c:v>26745.325714285715</c:v>
                </c:pt>
                <c:pt idx="1">
                  <c:v>106267.06285714285</c:v>
                </c:pt>
                <c:pt idx="2">
                  <c:v>106170.37714285715</c:v>
                </c:pt>
                <c:pt idx="3">
                  <c:v>105914.26285714286</c:v>
                </c:pt>
                <c:pt idx="4">
                  <c:v>105982.66285714286</c:v>
                </c:pt>
              </c:numCache>
            </c:numRef>
          </c:val>
          <c:extLst>
            <c:ext xmlns:c16="http://schemas.microsoft.com/office/drawing/2014/chart" uri="{C3380CC4-5D6E-409C-BE32-E72D297353CC}">
              <c16:uniqueId val="{00000000-7E4F-AC42-BD84-7E037FB97CF5}"/>
            </c:ext>
          </c:extLst>
        </c:ser>
        <c:dLbls>
          <c:showLegendKey val="0"/>
          <c:showVal val="0"/>
          <c:showCatName val="0"/>
          <c:showSerName val="0"/>
          <c:showPercent val="0"/>
          <c:showBubbleSize val="0"/>
        </c:dLbls>
        <c:gapWidth val="219"/>
        <c:overlap val="-27"/>
        <c:axId val="1252900527"/>
        <c:axId val="1564443472"/>
      </c:barChart>
      <c:catAx>
        <c:axId val="1252900527"/>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j-lt"/>
                <a:ea typeface="+mn-ea"/>
                <a:cs typeface="+mn-cs"/>
              </a:defRPr>
            </a:pPr>
            <a:endParaRPr lang="en-RU"/>
          </a:p>
        </c:txPr>
        <c:crossAx val="1564443472"/>
        <c:crosses val="autoZero"/>
        <c:auto val="1"/>
        <c:lblAlgn val="ctr"/>
        <c:lblOffset val="100"/>
        <c:noMultiLvlLbl val="0"/>
      </c:catAx>
      <c:valAx>
        <c:axId val="1564443472"/>
        <c:scaling>
          <c:orientation val="minMax"/>
        </c:scaling>
        <c:delete val="1"/>
        <c:axPos val="l"/>
        <c:majorGridlines>
          <c:spPr>
            <a:ln w="9525" cap="flat" cmpd="sng" algn="ctr">
              <a:noFill/>
              <a:round/>
            </a:ln>
            <a:effectLst/>
          </c:spPr>
        </c:majorGridlines>
        <c:numFmt formatCode="[&gt;=999950]0.0\ \ &quot;M&quot;;[&lt;=-999950]0.0\ \ &quot;M&quot;;0.0\ &quot;K&quot;" sourceLinked="1"/>
        <c:majorTickMark val="none"/>
        <c:minorTickMark val="none"/>
        <c:tickLblPos val="nextTo"/>
        <c:crossAx val="12529005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R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35278564943732E-2"/>
          <c:y val="0.11869975758739557"/>
          <c:w val="0.96564721435056267"/>
          <c:h val="0.76260048482520892"/>
        </c:manualLayout>
      </c:layout>
      <c:lineChart>
        <c:grouping val="standard"/>
        <c:varyColors val="0"/>
        <c:ser>
          <c:idx val="0"/>
          <c:order val="0"/>
          <c:spPr>
            <a:ln w="19050" cap="rnd">
              <a:solidFill>
                <a:srgbClr val="434343"/>
              </a:solidFill>
              <a:round/>
            </a:ln>
            <a:effectLst/>
          </c:spPr>
          <c:marker>
            <c:symbol val="circle"/>
            <c:size val="7"/>
            <c:spPr>
              <a:solidFill>
                <a:schemeClr val="bg1"/>
              </a:solidFill>
              <a:ln w="28575">
                <a:solidFill>
                  <a:srgbClr val="43434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Summary!$F$5:$J$5</c:f>
              <c:numCache>
                <c:formatCode>General</c:formatCode>
                <c:ptCount val="5"/>
                <c:pt idx="0">
                  <c:v>2023</c:v>
                </c:pt>
                <c:pt idx="1">
                  <c:v>2024</c:v>
                </c:pt>
                <c:pt idx="2">
                  <c:v>2025</c:v>
                </c:pt>
                <c:pt idx="3">
                  <c:v>2026</c:v>
                </c:pt>
                <c:pt idx="4">
                  <c:v>2027</c:v>
                </c:pt>
              </c:numCache>
            </c:numRef>
          </c:cat>
          <c:val>
            <c:numRef>
              <c:f>Summary!$F$63:$J$63</c:f>
              <c:numCache>
                <c:formatCode>0.0%</c:formatCode>
                <c:ptCount val="5"/>
                <c:pt idx="0">
                  <c:v>0.65533867258406919</c:v>
                </c:pt>
                <c:pt idx="1">
                  <c:v>0.70089818806913218</c:v>
                </c:pt>
                <c:pt idx="2">
                  <c:v>0.76148895647405768</c:v>
                </c:pt>
                <c:pt idx="3">
                  <c:v>0.80133050978807885</c:v>
                </c:pt>
                <c:pt idx="4">
                  <c:v>0.91070817081349054</c:v>
                </c:pt>
              </c:numCache>
            </c:numRef>
          </c:val>
          <c:smooth val="0"/>
          <c:extLst>
            <c:ext xmlns:c16="http://schemas.microsoft.com/office/drawing/2014/chart" uri="{C3380CC4-5D6E-409C-BE32-E72D297353CC}">
              <c16:uniqueId val="{00000000-5E2D-8A47-BAC8-237053E32FD0}"/>
            </c:ext>
          </c:extLst>
        </c:ser>
        <c:dLbls>
          <c:showLegendKey val="0"/>
          <c:showVal val="0"/>
          <c:showCatName val="0"/>
          <c:showSerName val="0"/>
          <c:showPercent val="0"/>
          <c:showBubbleSize val="0"/>
        </c:dLbls>
        <c:marker val="1"/>
        <c:smooth val="0"/>
        <c:axId val="211728272"/>
        <c:axId val="211729920"/>
      </c:lineChart>
      <c:catAx>
        <c:axId val="211728272"/>
        <c:scaling>
          <c:orientation val="minMax"/>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venir Book" panose="02000503020000020003" pitchFamily="2" charset="0"/>
                <a:ea typeface="+mn-ea"/>
                <a:cs typeface="+mn-cs"/>
              </a:defRPr>
            </a:pPr>
            <a:endParaRPr lang="en-RU"/>
          </a:p>
        </c:txPr>
        <c:crossAx val="211729920"/>
        <c:crosses val="autoZero"/>
        <c:auto val="1"/>
        <c:lblAlgn val="ctr"/>
        <c:lblOffset val="100"/>
        <c:noMultiLvlLbl val="0"/>
      </c:catAx>
      <c:valAx>
        <c:axId val="211729920"/>
        <c:scaling>
          <c:orientation val="minMax"/>
        </c:scaling>
        <c:delete val="1"/>
        <c:axPos val="l"/>
        <c:majorGridlines>
          <c:spPr>
            <a:ln w="9525" cap="flat" cmpd="sng" algn="ctr">
              <a:noFill/>
              <a:round/>
            </a:ln>
            <a:effectLst/>
          </c:spPr>
        </c:majorGridlines>
        <c:numFmt formatCode="0.0%" sourceLinked="1"/>
        <c:majorTickMark val="none"/>
        <c:minorTickMark val="none"/>
        <c:tickLblPos val="nextTo"/>
        <c:crossAx val="211728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[fm.xlsx]Dashboard Pivot!Сводная таблица2</c:name>
    <c:fmtId val="10"/>
  </c:pivotSource>
  <c:chart>
    <c:autoTitleDeleted val="1"/>
    <c:pivotFmts>
      <c:pivotFmt>
        <c:idx val="0"/>
        <c:spPr>
          <a:gradFill>
            <a:gsLst>
              <a:gs pos="0">
                <a:srgbClr val="6821E4"/>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RU"/>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a:gsLst>
              <a:gs pos="0">
                <a:srgbClr val="6821E4"/>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RU"/>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a:gsLst>
              <a:gs pos="0">
                <a:srgbClr val="6821E4"/>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j-lt"/>
                  <a:ea typeface="+mn-ea"/>
                  <a:cs typeface="+mn-cs"/>
                </a:defRPr>
              </a:pPr>
              <a:endParaRPr lang="en-RU"/>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a:gsLst>
              <a:gs pos="0">
                <a:srgbClr val="6821E4"/>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c:spPr>
        <c:marker>
          <c:symbol val="none"/>
        </c:marker>
        <c:dLbl>
          <c:idx val="0"/>
          <c:numFmt formatCode="[&gt;=999950]0.0,,&quot;M&quot;;[&lt;=-999950]0.0,,&quot;M&quot;;0.0,&quot;K&quot;"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j-lt"/>
                  <a:ea typeface="+mn-ea"/>
                  <a:cs typeface="+mn-cs"/>
                </a:defRPr>
              </a:pPr>
              <a:endParaRPr lang="en-RU"/>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'Dashboard Pivot'!$C$3</c:f>
              <c:strCache>
                <c:ptCount val="1"/>
                <c:pt idx="0">
                  <c:v>Total</c:v>
                </c:pt>
              </c:strCache>
            </c:strRef>
          </c:tx>
          <c:spPr>
            <a:gradFill>
              <a:gsLst>
                <a:gs pos="0">
                  <a:srgbClr val="6821E4"/>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c:spPr>
          <c:invertIfNegative val="0"/>
          <c:dLbls>
            <c:numFmt formatCode="[&gt;=999950]0.0,,&quot;M&quot;;[&lt;=-999950]0.0,,&quot;M&quot;;0.0,&quot;K&quot;"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j-lt"/>
                    <a:ea typeface="+mn-ea"/>
                    <a:cs typeface="+mn-cs"/>
                  </a:defRPr>
                </a:pPr>
                <a:endParaRPr lang="en-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Pivot'!$B$4:$B$16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'Dashboard Pivot'!$C$4:$C$16</c:f>
              <c:numCache>
                <c:formatCode>[&gt;=999950]0.0\ \ "M";[&lt;=-999950]0.0\ \ "M";0.0\ "K"</c:formatCode>
                <c:ptCount val="12"/>
                <c:pt idx="0">
                  <c:v>329477.65612359461</c:v>
                </c:pt>
                <c:pt idx="1">
                  <c:v>226271.14328499368</c:v>
                </c:pt>
                <c:pt idx="2">
                  <c:v>307560.67048042349</c:v>
                </c:pt>
                <c:pt idx="3">
                  <c:v>297853.26578303386</c:v>
                </c:pt>
                <c:pt idx="4">
                  <c:v>319624.95155755314</c:v>
                </c:pt>
                <c:pt idx="5">
                  <c:v>296253.4139781121</c:v>
                </c:pt>
                <c:pt idx="6">
                  <c:v>310497.92480680492</c:v>
                </c:pt>
                <c:pt idx="7">
                  <c:v>360138.57608705468</c:v>
                </c:pt>
                <c:pt idx="8">
                  <c:v>304801.25637058768</c:v>
                </c:pt>
                <c:pt idx="9">
                  <c:v>394737.11874884239</c:v>
                </c:pt>
                <c:pt idx="10">
                  <c:v>385840.56484927004</c:v>
                </c:pt>
                <c:pt idx="11">
                  <c:v>391518.00811245706</c:v>
                </c:pt>
              </c:numCache>
            </c:numRef>
          </c:val>
          <c:extLst>
            <c:ext xmlns:c16="http://schemas.microsoft.com/office/drawing/2014/chart" uri="{C3380CC4-5D6E-409C-BE32-E72D297353CC}">
              <c16:uniqueId val="{00000000-4341-8C48-B61C-D7199002EDB9}"/>
            </c:ext>
          </c:extLst>
        </c:ser>
        <c:dLbls>
          <c:showLegendKey val="0"/>
          <c:showVal val="1"/>
          <c:showCatName val="0"/>
          <c:showSerName val="0"/>
          <c:showPercent val="0"/>
          <c:showBubbleSize val="0"/>
        </c:dLbls>
        <c:gapWidth val="150"/>
        <c:axId val="426954800"/>
        <c:axId val="426956448"/>
      </c:barChart>
      <c:catAx>
        <c:axId val="42695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RU"/>
          </a:p>
        </c:txPr>
        <c:crossAx val="426956448"/>
        <c:crosses val="autoZero"/>
        <c:auto val="1"/>
        <c:lblAlgn val="ctr"/>
        <c:lblOffset val="100"/>
        <c:noMultiLvlLbl val="0"/>
      </c:catAx>
      <c:valAx>
        <c:axId val="426956448"/>
        <c:scaling>
          <c:orientation val="minMax"/>
        </c:scaling>
        <c:delete val="0"/>
        <c:axPos val="l"/>
        <c:majorGridlines>
          <c:spPr>
            <a:ln w="9525" cap="flat" cmpd="sng" algn="ctr">
              <a:noFill/>
              <a:round/>
            </a:ln>
            <a:effectLst/>
          </c:spPr>
        </c:majorGridlines>
        <c:numFmt formatCode="[&gt;=999950]0.0\ \ &quot;M&quot;;[&lt;=-999950]0.0\ \ &quot;M&quot;;0.0\ &quot;K&quot;"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RU"/>
          </a:p>
        </c:txPr>
        <c:crossAx val="4269548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R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[fm.xlsx]Dashboard Pivot!PivotTable4</c:name>
    <c:fmtId val="19"/>
  </c:pivotSource>
  <c:chart>
    <c:autoTitleDeleted val="1"/>
    <c:pivotFmts>
      <c:pivotFmt>
        <c:idx val="0"/>
        <c:spPr>
          <a:solidFill>
            <a:schemeClr val="accent1"/>
          </a:solidFill>
          <a:ln w="19050" cap="rnd">
            <a:solidFill>
              <a:schemeClr val="accent3"/>
            </a:solidFill>
            <a:round/>
          </a:ln>
          <a:effectLst/>
        </c:spPr>
        <c:marker>
          <c:symbol val="circle"/>
          <c:size val="7"/>
          <c:spPr>
            <a:solidFill>
              <a:schemeClr val="bg1"/>
            </a:solidFill>
            <a:ln w="19050">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venir Book" panose="02000503020000020003" pitchFamily="2" charset="0"/>
                  <a:ea typeface="+mn-ea"/>
                  <a:cs typeface="+mn-cs"/>
                </a:defRPr>
              </a:pPr>
              <a:endParaRPr lang="en-RU"/>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cap="rnd">
            <a:solidFill>
              <a:schemeClr val="accent3"/>
            </a:solidFill>
            <a:round/>
          </a:ln>
          <a:effectLst/>
        </c:spPr>
        <c:marker>
          <c:symbol val="circle"/>
          <c:size val="7"/>
          <c:spPr>
            <a:solidFill>
              <a:schemeClr val="bg1"/>
            </a:solidFill>
            <a:ln w="19050">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venir Book" panose="02000503020000020003" pitchFamily="2" charset="0"/>
                  <a:ea typeface="+mn-ea"/>
                  <a:cs typeface="+mn-cs"/>
                </a:defRPr>
              </a:pPr>
              <a:endParaRPr lang="en-RU"/>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cap="rnd">
            <a:solidFill>
              <a:schemeClr val="accent3"/>
            </a:solidFill>
            <a:round/>
          </a:ln>
          <a:effectLst/>
        </c:spPr>
        <c:marker>
          <c:symbol val="circle"/>
          <c:size val="7"/>
          <c:spPr>
            <a:solidFill>
              <a:schemeClr val="bg1"/>
            </a:solidFill>
            <a:ln w="2857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ln w="19050" cap="rnd">
            <a:solidFill>
              <a:schemeClr val="accent3"/>
            </a:solidFill>
            <a:round/>
          </a:ln>
          <a:effectLst/>
        </c:spPr>
        <c:marker>
          <c:symbol val="circle"/>
          <c:size val="7"/>
          <c:spPr>
            <a:solidFill>
              <a:schemeClr val="bg1"/>
            </a:solidFill>
            <a:ln w="28575">
              <a:solidFill>
                <a:schemeClr val="accent3"/>
              </a:solidFill>
            </a:ln>
            <a:effectLst/>
          </c:spPr>
        </c:marker>
        <c:dLbl>
          <c:idx val="0"/>
          <c:numFmt formatCode="[&gt;=999950]0.0,,&quot;M&quot;;[&lt;=-999950]0.0,,&quot;M&quot;;0.0,&quot;K&quot;"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'Dashboard Pivot'!$V$4</c:f>
              <c:strCache>
                <c:ptCount val="1"/>
                <c:pt idx="0">
                  <c:v>Total</c:v>
                </c:pt>
              </c:strCache>
            </c:strRef>
          </c:tx>
          <c:spPr>
            <a:ln w="19050" cap="rnd">
              <a:solidFill>
                <a:schemeClr val="accent3"/>
              </a:solidFill>
              <a:round/>
            </a:ln>
            <a:effectLst/>
          </c:spPr>
          <c:marker>
            <c:symbol val="circle"/>
            <c:size val="7"/>
            <c:spPr>
              <a:solidFill>
                <a:schemeClr val="bg1"/>
              </a:solidFill>
              <a:ln w="28575">
                <a:solidFill>
                  <a:schemeClr val="accent3"/>
                </a:solidFill>
              </a:ln>
              <a:effectLst/>
            </c:spPr>
          </c:marker>
          <c:dLbls>
            <c:numFmt formatCode="[&gt;=999950]0.0,,&quot;M&quot;;[&lt;=-999950]0.0,,&quot;M&quot;;0.0,&quot;K&quot;"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Pivot'!$U$5:$U$17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'Dashboard Pivot'!$V$5:$V$17</c:f>
              <c:numCache>
                <c:formatCode>[&gt;=999950]0.0\ \ "M";[&lt;=-999950]0.0\ \ "M";0.0\ "K"</c:formatCode>
                <c:ptCount val="12"/>
                <c:pt idx="0">
                  <c:v>122019.37952237976</c:v>
                </c:pt>
                <c:pt idx="1">
                  <c:v>47650.377547121294</c:v>
                </c:pt>
                <c:pt idx="2">
                  <c:v>105995.23754332912</c:v>
                </c:pt>
                <c:pt idx="3">
                  <c:v>105315.78905775466</c:v>
                </c:pt>
                <c:pt idx="4">
                  <c:v>116638.51067069151</c:v>
                </c:pt>
                <c:pt idx="5">
                  <c:v>103169.05418634423</c:v>
                </c:pt>
                <c:pt idx="6">
                  <c:v>109995.63127357018</c:v>
                </c:pt>
                <c:pt idx="7">
                  <c:v>142659.2667676807</c:v>
                </c:pt>
                <c:pt idx="8">
                  <c:v>103326.62165856289</c:v>
                </c:pt>
                <c:pt idx="9">
                  <c:v>168012.42875272557</c:v>
                </c:pt>
                <c:pt idx="10">
                  <c:v>160910.64840376898</c:v>
                </c:pt>
                <c:pt idx="11">
                  <c:v>164924.23010029685</c:v>
                </c:pt>
              </c:numCache>
            </c:numRef>
          </c:val>
          <c:smooth val="1"/>
          <c:extLst>
            <c:ext xmlns:c16="http://schemas.microsoft.com/office/drawing/2014/chart" uri="{C3380CC4-5D6E-409C-BE32-E72D297353CC}">
              <c16:uniqueId val="{00000000-4A66-084E-A223-2DA908F94F3E}"/>
            </c:ext>
          </c:extLst>
        </c:ser>
        <c:dLbls>
          <c:showLegendKey val="0"/>
          <c:showVal val="0"/>
          <c:showCatName val="0"/>
          <c:showSerName val="0"/>
          <c:showPercent val="0"/>
          <c:showBubbleSize val="0"/>
        </c:dLbls>
        <c:marker val="1"/>
        <c:smooth val="0"/>
        <c:axId val="806718720"/>
        <c:axId val="806653584"/>
      </c:lineChart>
      <c:catAx>
        <c:axId val="806718720"/>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RU"/>
          </a:p>
        </c:txPr>
        <c:crossAx val="806653584"/>
        <c:crosses val="autoZero"/>
        <c:auto val="1"/>
        <c:lblAlgn val="ctr"/>
        <c:lblOffset val="100"/>
        <c:noMultiLvlLbl val="0"/>
      </c:catAx>
      <c:valAx>
        <c:axId val="806653584"/>
        <c:scaling>
          <c:orientation val="minMax"/>
        </c:scaling>
        <c:delete val="1"/>
        <c:axPos val="l"/>
        <c:majorGridlines>
          <c:spPr>
            <a:ln w="9525" cap="flat" cmpd="sng" algn="ctr">
              <a:noFill/>
              <a:round/>
            </a:ln>
            <a:effectLst/>
          </c:spPr>
        </c:majorGridlines>
        <c:numFmt formatCode="[&gt;=999950]0.0\ \ &quot;M&quot;;[&lt;=-999950]0.0\ \ &quot;M&quot;;0.0\ &quot;K&quot;" sourceLinked="1"/>
        <c:majorTickMark val="none"/>
        <c:minorTickMark val="none"/>
        <c:tickLblPos val="nextTo"/>
        <c:crossAx val="8067187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R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313105739989455E-2"/>
          <c:y val="0"/>
          <c:w val="0.93331116737202324"/>
          <c:h val="0.84468751910832685"/>
        </c:manualLayout>
      </c:layout>
      <c:barChart>
        <c:barDir val="col"/>
        <c:grouping val="clustered"/>
        <c:varyColors val="0"/>
        <c:ser>
          <c:idx val="0"/>
          <c:order val="0"/>
          <c:tx>
            <c:strRef>
              <c:f>Summary!$F$5:$J$5</c:f>
              <c:strCache>
                <c:ptCount val="5"/>
                <c:pt idx="0">
                  <c:v>2023</c:v>
                </c:pt>
                <c:pt idx="1">
                  <c:v>2024</c:v>
                </c:pt>
                <c:pt idx="2">
                  <c:v>2025</c:v>
                </c:pt>
                <c:pt idx="3">
                  <c:v>2026</c:v>
                </c:pt>
                <c:pt idx="4">
                  <c:v>2027</c:v>
                </c:pt>
              </c:strCache>
            </c:strRef>
          </c:tx>
          <c:spPr>
            <a:gradFill>
              <a:gsLst>
                <a:gs pos="85000">
                  <a:srgbClr val="F7D366"/>
                </a:gs>
                <a:gs pos="65000">
                  <a:srgbClr val="E8788C"/>
                </a:gs>
                <a:gs pos="4000">
                  <a:srgbClr val="6821E4"/>
                </a:gs>
              </a:gsLst>
              <a:path path="circle">
                <a:fillToRect l="50000" t="-80000" r="50000" b="180000"/>
              </a:path>
            </a:gradFill>
            <a:ln>
              <a:noFill/>
            </a:ln>
            <a:effectLst/>
          </c:spPr>
          <c:invertIfNegative val="0"/>
          <c:dLbls>
            <c:numFmt formatCode="[&gt;=999950]0.0,,&quot;M&quot;;[&lt;=-999950]0.0,,&quot;M&quot;;0.0,&quot;K&quot;"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j-lt"/>
                    <a:ea typeface="+mn-ea"/>
                    <a:cs typeface="+mn-cs"/>
                  </a:defRPr>
                </a:pPr>
                <a:endParaRPr lang="en-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Summary!$F$5:$J$5</c:f>
              <c:numCache>
                <c:formatCode>General</c:formatCode>
                <c:ptCount val="5"/>
                <c:pt idx="0">
                  <c:v>2023</c:v>
                </c:pt>
                <c:pt idx="1">
                  <c:v>2024</c:v>
                </c:pt>
                <c:pt idx="2">
                  <c:v>2025</c:v>
                </c:pt>
                <c:pt idx="3">
                  <c:v>2026</c:v>
                </c:pt>
                <c:pt idx="4">
                  <c:v>2027</c:v>
                </c:pt>
              </c:numCache>
            </c:numRef>
          </c:cat>
          <c:val>
            <c:numRef>
              <c:f>Summary!$F$13:$J$13</c:f>
              <c:numCache>
                <c:formatCode>[&gt;=999950]0.0\ \ "M";[&lt;=-999950]0.0\ \ "M";0.0\ "K"</c:formatCode>
                <c:ptCount val="5"/>
                <c:pt idx="0">
                  <c:v>109019.51686670957</c:v>
                </c:pt>
                <c:pt idx="1">
                  <c:v>1447669.3281680902</c:v>
                </c:pt>
                <c:pt idx="2">
                  <c:v>1844024.8292427631</c:v>
                </c:pt>
                <c:pt idx="3">
                  <c:v>2173976.7672458151</c:v>
                </c:pt>
                <c:pt idx="4">
                  <c:v>2872034.8757123081</c:v>
                </c:pt>
              </c:numCache>
            </c:numRef>
          </c:val>
          <c:extLst>
            <c:ext xmlns:c16="http://schemas.microsoft.com/office/drawing/2014/chart" uri="{C3380CC4-5D6E-409C-BE32-E72D297353CC}">
              <c16:uniqueId val="{00000000-EE93-1447-9394-13BCFC969761}"/>
            </c:ext>
          </c:extLst>
        </c:ser>
        <c:dLbls>
          <c:showLegendKey val="0"/>
          <c:showVal val="0"/>
          <c:showCatName val="0"/>
          <c:showSerName val="0"/>
          <c:showPercent val="0"/>
          <c:showBubbleSize val="0"/>
        </c:dLbls>
        <c:gapWidth val="150"/>
        <c:axId val="100898000"/>
        <c:axId val="100875152"/>
      </c:barChart>
      <c:catAx>
        <c:axId val="100898000"/>
        <c:scaling>
          <c:orientation val="minMax"/>
        </c:scaling>
        <c:delete val="0"/>
        <c:axPos val="b"/>
        <c:numFmt formatCode="General" sourceLinked="1"/>
        <c:majorTickMark val="out"/>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j-lt"/>
                <a:ea typeface="+mn-ea"/>
                <a:cs typeface="+mn-cs"/>
              </a:defRPr>
            </a:pPr>
            <a:endParaRPr lang="en-RU"/>
          </a:p>
        </c:txPr>
        <c:crossAx val="100875152"/>
        <c:crosses val="autoZero"/>
        <c:auto val="1"/>
        <c:lblAlgn val="ctr"/>
        <c:lblOffset val="100"/>
        <c:noMultiLvlLbl val="0"/>
      </c:catAx>
      <c:valAx>
        <c:axId val="100875152"/>
        <c:scaling>
          <c:orientation val="minMax"/>
        </c:scaling>
        <c:delete val="1"/>
        <c:axPos val="l"/>
        <c:majorGridlines>
          <c:spPr>
            <a:ln w="9525" cap="flat" cmpd="sng" algn="ctr">
              <a:noFill/>
              <a:round/>
            </a:ln>
            <a:effectLst/>
          </c:spPr>
        </c:majorGridlines>
        <c:numFmt formatCode="[&gt;=999950]0.0\ \ &quot;M&quot;;[&lt;=-999950]0.0\ \ &quot;M&quot;;0.0\ &quot;K&quot;" sourceLinked="1"/>
        <c:majorTickMark val="none"/>
        <c:minorTickMark val="none"/>
        <c:tickLblPos val="nextTo"/>
        <c:crossAx val="100898000"/>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mj-lt"/>
        </a:defRPr>
      </a:pPr>
      <a:endParaRPr lang="en-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[fm.xlsx]Dashboard Pivot!PivotTable5</c:name>
    <c:fmtId val="21"/>
  </c:pivotSource>
  <c:chart>
    <c:autoTitleDeleted val="1"/>
    <c:pivotFmts>
      <c:pivotFmt>
        <c:idx val="0"/>
        <c:spPr>
          <a:solidFill>
            <a:schemeClr val="accent1"/>
          </a:solidFill>
          <a:ln w="19050" cap="rnd">
            <a:solidFill>
              <a:srgbClr val="7030A0"/>
            </a:solidFill>
            <a:round/>
          </a:ln>
          <a:effectLst/>
        </c:spPr>
        <c:marker>
          <c:symbol val="circle"/>
          <c:size val="7"/>
          <c:spPr>
            <a:solidFill>
              <a:schemeClr val="bg1"/>
            </a:solidFill>
            <a:ln w="19050">
              <a:solidFill>
                <a:srgbClr val="7030A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RU"/>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cap="rnd">
            <a:solidFill>
              <a:srgbClr val="7030A0"/>
            </a:solidFill>
            <a:round/>
          </a:ln>
          <a:effectLst/>
        </c:spPr>
        <c:marker>
          <c:symbol val="circle"/>
          <c:size val="7"/>
          <c:spPr>
            <a:solidFill>
              <a:schemeClr val="bg1"/>
            </a:solidFill>
            <a:ln w="19050">
              <a:solidFill>
                <a:srgbClr val="7030A0"/>
              </a:solidFill>
            </a:ln>
            <a:effectLst/>
          </c:spPr>
        </c:marker>
      </c:pivotFmt>
      <c:pivotFmt>
        <c:idx val="2"/>
        <c:spPr>
          <a:solidFill>
            <a:schemeClr val="accent1"/>
          </a:solidFill>
          <a:ln w="19050" cap="rnd">
            <a:solidFill>
              <a:srgbClr val="7030A0"/>
            </a:solidFill>
            <a:round/>
          </a:ln>
          <a:effectLst/>
        </c:spPr>
        <c:marker>
          <c:symbol val="circle"/>
          <c:size val="7"/>
          <c:spPr>
            <a:solidFill>
              <a:schemeClr val="bg1"/>
            </a:solidFill>
            <a:ln w="19050">
              <a:solidFill>
                <a:srgbClr val="7030A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RU"/>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a:gsLst>
              <a:gs pos="0">
                <a:srgbClr val="E723FF"/>
              </a:gs>
              <a:gs pos="70000">
                <a:srgbClr val="1C6DFF"/>
              </a:gs>
              <a:gs pos="88000">
                <a:srgbClr val="40F1AC"/>
              </a:gs>
              <a:gs pos="100000">
                <a:srgbClr val="40F1AC"/>
              </a:gs>
            </a:gsLst>
            <a:lin ang="5400000" scaled="1"/>
          </a:gradFill>
          <a:ln w="19050">
            <a:noFill/>
          </a:ln>
          <a:effectLst/>
        </c:spPr>
        <c:marker>
          <c:symbol val="circle"/>
          <c:size val="7"/>
          <c:spPr>
            <a:solidFill>
              <a:schemeClr val="bg1"/>
            </a:solidFill>
            <a:ln w="28575">
              <a:solidFill>
                <a:srgbClr val="7030A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Avenir Book" panose="02000503020000020003" pitchFamily="2" charset="0"/>
                  <a:ea typeface="+mn-ea"/>
                  <a:cs typeface="+mn-cs"/>
                </a:defRPr>
              </a:pPr>
              <a:endParaRPr lang="en-RU"/>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a:gsLst>
              <a:gs pos="94000">
                <a:srgbClr val="E8788C"/>
              </a:gs>
              <a:gs pos="56000">
                <a:srgbClr val="7030A0"/>
              </a:gs>
              <a:gs pos="21000">
                <a:srgbClr val="6821E4"/>
              </a:gs>
            </a:gsLst>
            <a:path path="circle">
              <a:fillToRect l="50000" t="-80000" r="50000" b="180000"/>
            </a:path>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a:gsLst>
              <a:gs pos="94000">
                <a:srgbClr val="E8788C"/>
              </a:gs>
              <a:gs pos="56000">
                <a:srgbClr val="7030A0"/>
              </a:gs>
              <a:gs pos="21000">
                <a:srgbClr val="6821E4"/>
              </a:gs>
            </a:gsLst>
            <a:path path="circle">
              <a:fillToRect l="50000" t="-80000" r="50000" b="180000"/>
            </a:path>
          </a:gradFill>
          <a:ln>
            <a:noFill/>
          </a:ln>
          <a:effectLst/>
        </c:spPr>
        <c:marker>
          <c:symbol val="none"/>
        </c:marker>
        <c:dLbl>
          <c:idx val="0"/>
          <c:numFmt formatCode="[&gt;=999950]0.0,,&quot;M&quot;;[&lt;=-999950]0.0,,&quot;M&quot;;0.0,&quot;K&quot;"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'Dashboard Pivot'!$AA$4</c:f>
              <c:strCache>
                <c:ptCount val="1"/>
                <c:pt idx="0">
                  <c:v>Total</c:v>
                </c:pt>
              </c:strCache>
            </c:strRef>
          </c:tx>
          <c:spPr>
            <a:gradFill>
              <a:gsLst>
                <a:gs pos="94000">
                  <a:srgbClr val="E8788C"/>
                </a:gs>
                <a:gs pos="56000">
                  <a:srgbClr val="7030A0"/>
                </a:gs>
                <a:gs pos="21000">
                  <a:srgbClr val="6821E4"/>
                </a:gs>
              </a:gsLst>
              <a:path path="circle">
                <a:fillToRect l="50000" t="-80000" r="50000" b="180000"/>
              </a:path>
            </a:gradFill>
            <a:ln>
              <a:noFill/>
            </a:ln>
            <a:effectLst/>
          </c:spPr>
          <c:invertIfNegative val="0"/>
          <c:dLbls>
            <c:numFmt formatCode="[&gt;=999950]0.0,,&quot;M&quot;;[&lt;=-999950]0.0,,&quot;M&quot;;0.0,&quot;K&quot;"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Pivot'!$Z$5:$Z$17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'Dashboard Pivot'!$AA$5:$AA$17</c:f>
              <c:numCache>
                <c:formatCode>[&gt;=999950]0.0\ \ "M";[&lt;=-999950]0.0\ \ "M";0.0\ "K"</c:formatCode>
                <c:ptCount val="12"/>
                <c:pt idx="0">
                  <c:v>5991.3084342857146</c:v>
                </c:pt>
                <c:pt idx="1">
                  <c:v>4153.9145142857142</c:v>
                </c:pt>
                <c:pt idx="2">
                  <c:v>5641.5085714285724</c:v>
                </c:pt>
                <c:pt idx="3">
                  <c:v>5525.255314285715</c:v>
                </c:pt>
                <c:pt idx="4">
                  <c:v>5650.7245714285718</c:v>
                </c:pt>
                <c:pt idx="5">
                  <c:v>5439.6781714285726</c:v>
                </c:pt>
                <c:pt idx="6">
                  <c:v>5693.447314285715</c:v>
                </c:pt>
                <c:pt idx="7">
                  <c:v>6349.2891428571438</c:v>
                </c:pt>
                <c:pt idx="8">
                  <c:v>5566.7273142857157</c:v>
                </c:pt>
                <c:pt idx="9">
                  <c:v>6966.6377142857145</c:v>
                </c:pt>
                <c:pt idx="10">
                  <c:v>6844.5257142857135</c:v>
                </c:pt>
                <c:pt idx="11">
                  <c:v>7113.9291428571432</c:v>
                </c:pt>
              </c:numCache>
            </c:numRef>
          </c:val>
          <c:extLst>
            <c:ext xmlns:c16="http://schemas.microsoft.com/office/drawing/2014/chart" uri="{C3380CC4-5D6E-409C-BE32-E72D297353CC}">
              <c16:uniqueId val="{00000000-FE1E-C043-AC96-1D441012DD13}"/>
            </c:ext>
          </c:extLst>
        </c:ser>
        <c:dLbls>
          <c:showLegendKey val="0"/>
          <c:showVal val="0"/>
          <c:showCatName val="0"/>
          <c:showSerName val="0"/>
          <c:showPercent val="0"/>
          <c:showBubbleSize val="0"/>
        </c:dLbls>
        <c:gapWidth val="150"/>
        <c:axId val="1449688560"/>
        <c:axId val="1449690208"/>
      </c:barChart>
      <c:catAx>
        <c:axId val="144968856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j-lt"/>
                <a:ea typeface="+mn-ea"/>
                <a:cs typeface="+mn-cs"/>
              </a:defRPr>
            </a:pPr>
            <a:endParaRPr lang="en-RU"/>
          </a:p>
        </c:txPr>
        <c:crossAx val="1449690208"/>
        <c:crosses val="autoZero"/>
        <c:auto val="1"/>
        <c:lblAlgn val="ctr"/>
        <c:lblOffset val="100"/>
        <c:noMultiLvlLbl val="0"/>
      </c:catAx>
      <c:valAx>
        <c:axId val="1449690208"/>
        <c:scaling>
          <c:orientation val="minMax"/>
        </c:scaling>
        <c:delete val="1"/>
        <c:axPos val="l"/>
        <c:majorGridlines>
          <c:spPr>
            <a:ln w="9525" cap="flat" cmpd="sng" algn="ctr">
              <a:noFill/>
              <a:round/>
            </a:ln>
            <a:effectLst/>
          </c:spPr>
        </c:majorGridlines>
        <c:numFmt formatCode="[&gt;=999950]0.0\ \ &quot;M&quot;;[&lt;=-999950]0.0\ \ &quot;M&quot;;0.0\ &quot;K&quot;" sourceLinked="1"/>
        <c:majorTickMark val="none"/>
        <c:minorTickMark val="none"/>
        <c:tickLblPos val="nextTo"/>
        <c:crossAx val="14496885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R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709364471102003E-2"/>
          <c:y val="0.26400008314963247"/>
          <c:w val="0.93258127105779598"/>
          <c:h val="0.60399987527555132"/>
        </c:manualLayout>
      </c:layout>
      <c:lineChart>
        <c:grouping val="standard"/>
        <c:varyColors val="0"/>
        <c:ser>
          <c:idx val="0"/>
          <c:order val="0"/>
          <c:spPr>
            <a:ln w="28575" cap="rnd">
              <a:solidFill>
                <a:srgbClr val="E8788C"/>
              </a:solidFill>
              <a:round/>
            </a:ln>
            <a:effectLst/>
          </c:spPr>
          <c:marker>
            <c:symbol val="circle"/>
            <c:size val="7"/>
            <c:spPr>
              <a:solidFill>
                <a:schemeClr val="bg1"/>
              </a:solidFill>
              <a:ln w="25400">
                <a:solidFill>
                  <a:srgbClr val="E8788C"/>
                </a:solidFill>
              </a:ln>
              <a:effectLst/>
            </c:spPr>
          </c:marker>
          <c:dPt>
            <c:idx val="3"/>
            <c:marker>
              <c:symbol val="circle"/>
              <c:size val="7"/>
              <c:spPr>
                <a:solidFill>
                  <a:schemeClr val="bg1"/>
                </a:solidFill>
                <a:ln w="25400">
                  <a:solidFill>
                    <a:srgbClr val="E8788C"/>
                  </a:solidFill>
                </a:ln>
                <a:effectLst/>
              </c:spPr>
            </c:marker>
            <c:bubble3D val="0"/>
            <c:spPr>
              <a:ln w="22225" cap="rnd">
                <a:solidFill>
                  <a:srgbClr val="E8788C"/>
                </a:solidFill>
                <a:round/>
              </a:ln>
              <a:effectLst/>
            </c:spPr>
            <c:extLst>
              <c:ext xmlns:c16="http://schemas.microsoft.com/office/drawing/2014/chart" uri="{C3380CC4-5D6E-409C-BE32-E72D297353CC}">
                <c16:uniqueId val="{00000001-5FE9-FE41-AAFA-73BB8C90F4CE}"/>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Summary!$F$52:$J$52</c:f>
              <c:numCache>
                <c:formatCode>0.0%</c:formatCode>
                <c:ptCount val="5"/>
                <c:pt idx="0">
                  <c:v>0.12442131610562165</c:v>
                </c:pt>
                <c:pt idx="1">
                  <c:v>0.37552568884561083</c:v>
                </c:pt>
                <c:pt idx="2">
                  <c:v>0.41731546739744979</c:v>
                </c:pt>
                <c:pt idx="3">
                  <c:v>0.44564463226225759</c:v>
                </c:pt>
                <c:pt idx="4">
                  <c:v>0.49232929098853251</c:v>
                </c:pt>
              </c:numCache>
            </c:numRef>
          </c:val>
          <c:smooth val="1"/>
          <c:extLst>
            <c:ext xmlns:c16="http://schemas.microsoft.com/office/drawing/2014/chart" uri="{C3380CC4-5D6E-409C-BE32-E72D297353CC}">
              <c16:uniqueId val="{00000002-5FE9-FE41-AAFA-73BB8C90F4CE}"/>
            </c:ext>
          </c:extLst>
        </c:ser>
        <c:dLbls>
          <c:showLegendKey val="0"/>
          <c:showVal val="0"/>
          <c:showCatName val="0"/>
          <c:showSerName val="0"/>
          <c:showPercent val="0"/>
          <c:showBubbleSize val="0"/>
        </c:dLbls>
        <c:marker val="1"/>
        <c:smooth val="0"/>
        <c:axId val="1330321520"/>
        <c:axId val="1330313312"/>
      </c:lineChart>
      <c:catAx>
        <c:axId val="1330321520"/>
        <c:scaling>
          <c:orientation val="minMax"/>
        </c:scaling>
        <c:delete val="1"/>
        <c:axPos val="b"/>
        <c:majorTickMark val="none"/>
        <c:minorTickMark val="none"/>
        <c:tickLblPos val="nextTo"/>
        <c:crossAx val="1330313312"/>
        <c:crosses val="autoZero"/>
        <c:auto val="1"/>
        <c:lblAlgn val="ctr"/>
        <c:lblOffset val="100"/>
        <c:noMultiLvlLbl val="0"/>
      </c:catAx>
      <c:valAx>
        <c:axId val="1330313312"/>
        <c:scaling>
          <c:orientation val="minMax"/>
        </c:scaling>
        <c:delete val="1"/>
        <c:axPos val="l"/>
        <c:majorGridlines>
          <c:spPr>
            <a:ln w="9525" cap="flat" cmpd="sng" algn="ctr">
              <a:noFill/>
              <a:round/>
            </a:ln>
            <a:effectLst/>
          </c:spPr>
        </c:majorGridlines>
        <c:numFmt formatCode="0.0%" sourceLinked="1"/>
        <c:majorTickMark val="none"/>
        <c:minorTickMark val="none"/>
        <c:tickLblPos val="nextTo"/>
        <c:crossAx val="1330321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100000">
                  <a:srgbClr val="F7D366"/>
                </a:gs>
                <a:gs pos="72000">
                  <a:srgbClr val="E8788C"/>
                </a:gs>
                <a:gs pos="45000">
                  <a:srgbClr val="6821E4"/>
                </a:gs>
              </a:gsLst>
              <a:path path="circle">
                <a:fillToRect l="50000" t="-80000" r="50000" b="180000"/>
              </a:path>
            </a:gradFill>
            <a:ln w="19050">
              <a:noFill/>
            </a:ln>
            <a:effectLst/>
          </c:spPr>
          <c:invertIfNegative val="0"/>
          <c:dLbls>
            <c:numFmt formatCode="[&gt;=999950]0.0,,&quot;M&quot;;[&lt;=-999950]0.0,,&quot;M&quot;;0.0,&quot;K&quot;"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Summary!$F$5:$J$5</c:f>
              <c:numCache>
                <c:formatCode>General</c:formatCode>
                <c:ptCount val="5"/>
                <c:pt idx="0">
                  <c:v>2023</c:v>
                </c:pt>
                <c:pt idx="1">
                  <c:v>2024</c:v>
                </c:pt>
                <c:pt idx="2">
                  <c:v>2025</c:v>
                </c:pt>
                <c:pt idx="3">
                  <c:v>2026</c:v>
                </c:pt>
                <c:pt idx="4">
                  <c:v>2027</c:v>
                </c:pt>
              </c:numCache>
            </c:numRef>
          </c:cat>
          <c:val>
            <c:numRef>
              <c:f>Summary!$F$14:$J$14</c:f>
              <c:numCache>
                <c:formatCode>[&gt;=999950]0.0\ \ "M";[&lt;=-999950]0.0\ \ "M";0.0\ "K"</c:formatCode>
                <c:ptCount val="5"/>
                <c:pt idx="0">
                  <c:v>58923.768184560147</c:v>
                </c:pt>
                <c:pt idx="1">
                  <c:v>1091830.6261417428</c:v>
                </c:pt>
                <c:pt idx="2">
                  <c:v>1414573.1082992689</c:v>
                </c:pt>
                <c:pt idx="3">
                  <c:v>1682903.9147178289</c:v>
                </c:pt>
                <c:pt idx="4">
                  <c:v>2249964.0818177667</c:v>
                </c:pt>
              </c:numCache>
            </c:numRef>
          </c:val>
          <c:extLst>
            <c:ext xmlns:c16="http://schemas.microsoft.com/office/drawing/2014/chart" uri="{C3380CC4-5D6E-409C-BE32-E72D297353CC}">
              <c16:uniqueId val="{00000000-0A26-D64A-AA6F-23AA0C19DDB3}"/>
            </c:ext>
          </c:extLst>
        </c:ser>
        <c:dLbls>
          <c:showLegendKey val="0"/>
          <c:showVal val="0"/>
          <c:showCatName val="0"/>
          <c:showSerName val="0"/>
          <c:showPercent val="0"/>
          <c:showBubbleSize val="0"/>
        </c:dLbls>
        <c:gapWidth val="150"/>
        <c:axId val="1519780351"/>
        <c:axId val="444933808"/>
      </c:barChart>
      <c:catAx>
        <c:axId val="1519780351"/>
        <c:scaling>
          <c:orientation val="minMax"/>
        </c:scaling>
        <c:delete val="0"/>
        <c:axPos val="b"/>
        <c:numFmt formatCode="General" sourceLinked="1"/>
        <c:majorTickMark val="out"/>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j-lt"/>
                <a:ea typeface="+mn-ea"/>
                <a:cs typeface="+mn-cs"/>
              </a:defRPr>
            </a:pPr>
            <a:endParaRPr lang="en-RU"/>
          </a:p>
        </c:txPr>
        <c:crossAx val="444933808"/>
        <c:crosses val="autoZero"/>
        <c:auto val="1"/>
        <c:lblAlgn val="ctr"/>
        <c:lblOffset val="100"/>
        <c:noMultiLvlLbl val="0"/>
      </c:catAx>
      <c:valAx>
        <c:axId val="444933808"/>
        <c:scaling>
          <c:orientation val="minMax"/>
        </c:scaling>
        <c:delete val="1"/>
        <c:axPos val="l"/>
        <c:majorGridlines>
          <c:spPr>
            <a:ln w="9525" cap="flat" cmpd="sng" algn="ctr">
              <a:noFill/>
              <a:round/>
            </a:ln>
            <a:effectLst/>
          </c:spPr>
        </c:majorGridlines>
        <c:numFmt formatCode="[&gt;=999950]0.0\ \ &quot;M&quot;;[&lt;=-999950]0.0\ \ &quot;M&quot;;0.0\ &quot;K&quot;" sourceLinked="1"/>
        <c:majorTickMark val="none"/>
        <c:minorTickMark val="none"/>
        <c:tickLblPos val="nextTo"/>
        <c:crossAx val="151978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2225" cap="rnd">
              <a:solidFill>
                <a:srgbClr val="E8788C"/>
              </a:solidFill>
              <a:round/>
            </a:ln>
            <a:effectLst/>
          </c:spPr>
          <c:marker>
            <c:symbol val="circle"/>
            <c:size val="7"/>
            <c:spPr>
              <a:solidFill>
                <a:schemeClr val="bg1"/>
              </a:solidFill>
              <a:ln w="25400">
                <a:solidFill>
                  <a:srgbClr val="E8788C"/>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j-lt"/>
                    <a:ea typeface="+mn-ea"/>
                    <a:cs typeface="+mn-cs"/>
                  </a:defRPr>
                </a:pPr>
                <a:endParaRPr lang="en-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Summary!$F$53:$J$53</c:f>
              <c:numCache>
                <c:formatCode>0.0%</c:formatCode>
                <c:ptCount val="5"/>
                <c:pt idx="0">
                  <c:v>6.7248259744070227E-2</c:v>
                </c:pt>
                <c:pt idx="1">
                  <c:v>0.28322106437348371</c:v>
                </c:pt>
                <c:pt idx="2">
                  <c:v>0.32012759725159734</c:v>
                </c:pt>
                <c:pt idx="3">
                  <c:v>0.34497935189863022</c:v>
                </c:pt>
                <c:pt idx="4">
                  <c:v>0.38569281679640938</c:v>
                </c:pt>
              </c:numCache>
            </c:numRef>
          </c:val>
          <c:smooth val="1"/>
          <c:extLst>
            <c:ext xmlns:c16="http://schemas.microsoft.com/office/drawing/2014/chart" uri="{C3380CC4-5D6E-409C-BE32-E72D297353CC}">
              <c16:uniqueId val="{00000000-B3CE-9B4C-8947-2310ADFB423F}"/>
            </c:ext>
          </c:extLst>
        </c:ser>
        <c:dLbls>
          <c:showLegendKey val="0"/>
          <c:showVal val="0"/>
          <c:showCatName val="0"/>
          <c:showSerName val="0"/>
          <c:showPercent val="0"/>
          <c:showBubbleSize val="0"/>
        </c:dLbls>
        <c:marker val="1"/>
        <c:smooth val="0"/>
        <c:axId val="1330321520"/>
        <c:axId val="1330313312"/>
      </c:lineChart>
      <c:catAx>
        <c:axId val="1330321520"/>
        <c:scaling>
          <c:orientation val="minMax"/>
        </c:scaling>
        <c:delete val="1"/>
        <c:axPos val="b"/>
        <c:majorTickMark val="none"/>
        <c:minorTickMark val="none"/>
        <c:tickLblPos val="nextTo"/>
        <c:crossAx val="1330313312"/>
        <c:crosses val="autoZero"/>
        <c:auto val="1"/>
        <c:lblAlgn val="ctr"/>
        <c:lblOffset val="100"/>
        <c:noMultiLvlLbl val="0"/>
      </c:catAx>
      <c:valAx>
        <c:axId val="1330313312"/>
        <c:scaling>
          <c:orientation val="minMax"/>
        </c:scaling>
        <c:delete val="1"/>
        <c:axPos val="l"/>
        <c:majorGridlines>
          <c:spPr>
            <a:ln w="9525" cap="flat" cmpd="sng" algn="ctr">
              <a:noFill/>
              <a:round/>
            </a:ln>
            <a:effectLst/>
          </c:spPr>
        </c:majorGridlines>
        <c:numFmt formatCode="0.0%" sourceLinked="1"/>
        <c:majorTickMark val="none"/>
        <c:minorTickMark val="none"/>
        <c:tickLblPos val="nextTo"/>
        <c:crossAx val="1330321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15" fmlaLink="'Scenario sett'!$E$3" fmlaRange="'Scenario sett'!$D$4:$D$6" noThreeD="1" sel="3" val="0"/>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svg"/><Relationship Id="rId26" Type="http://schemas.openxmlformats.org/officeDocument/2006/relationships/image" Target="../media/image26.svg"/><Relationship Id="rId21" Type="http://schemas.openxmlformats.org/officeDocument/2006/relationships/image" Target="../media/image21.png"/><Relationship Id="rId34" Type="http://schemas.openxmlformats.org/officeDocument/2006/relationships/image" Target="../media/image34.svg"/><Relationship Id="rId7" Type="http://schemas.openxmlformats.org/officeDocument/2006/relationships/image" Target="../media/image7.png"/><Relationship Id="rId12" Type="http://schemas.openxmlformats.org/officeDocument/2006/relationships/image" Target="../media/image12.sv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svg"/><Relationship Id="rId2" Type="http://schemas.openxmlformats.org/officeDocument/2006/relationships/image" Target="../media/image2.svg"/><Relationship Id="rId16" Type="http://schemas.openxmlformats.org/officeDocument/2006/relationships/image" Target="../media/image16.svg"/><Relationship Id="rId20" Type="http://schemas.openxmlformats.org/officeDocument/2006/relationships/image" Target="../media/image20.sv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24" Type="http://schemas.openxmlformats.org/officeDocument/2006/relationships/image" Target="../media/image24.svg"/><Relationship Id="rId32" Type="http://schemas.openxmlformats.org/officeDocument/2006/relationships/image" Target="../media/image32.sv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svg"/><Relationship Id="rId36" Type="http://schemas.openxmlformats.org/officeDocument/2006/relationships/image" Target="../media/image36.svg"/><Relationship Id="rId10" Type="http://schemas.openxmlformats.org/officeDocument/2006/relationships/image" Target="../media/image10.sv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svg"/><Relationship Id="rId22" Type="http://schemas.openxmlformats.org/officeDocument/2006/relationships/image" Target="../media/image22.svg"/><Relationship Id="rId27" Type="http://schemas.openxmlformats.org/officeDocument/2006/relationships/image" Target="../media/image27.png"/><Relationship Id="rId30" Type="http://schemas.openxmlformats.org/officeDocument/2006/relationships/image" Target="../media/image30.svg"/><Relationship Id="rId35" Type="http://schemas.openxmlformats.org/officeDocument/2006/relationships/image" Target="../media/image35.png"/><Relationship Id="rId8" Type="http://schemas.openxmlformats.org/officeDocument/2006/relationships/image" Target="../media/image8.svg"/><Relationship Id="rId3"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svg"/><Relationship Id="rId1" Type="http://schemas.openxmlformats.org/officeDocument/2006/relationships/image" Target="../media/image39.png"/><Relationship Id="rId4" Type="http://schemas.openxmlformats.org/officeDocument/2006/relationships/image" Target="../media/image42.svg"/></Relationships>
</file>

<file path=xl/drawings/_rels/drawing4.xml.rels><?xml version="1.0" encoding="UTF-8" standalone="yes"?>
<Relationships xmlns="http://schemas.openxmlformats.org/package/2006/relationships"><Relationship Id="rId2" Type="http://schemas.openxmlformats.org/officeDocument/2006/relationships/image" Target="../media/image44.svg"/><Relationship Id="rId1" Type="http://schemas.openxmlformats.org/officeDocument/2006/relationships/image" Target="../media/image43.png"/></Relationships>
</file>

<file path=xl/drawings/_rels/drawing5.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image" Target="../media/image50.svg"/><Relationship Id="rId26" Type="http://schemas.openxmlformats.org/officeDocument/2006/relationships/chart" Target="../charts/chart18.xml"/><Relationship Id="rId3" Type="http://schemas.openxmlformats.org/officeDocument/2006/relationships/chart" Target="../charts/chart1.xml"/><Relationship Id="rId21" Type="http://schemas.openxmlformats.org/officeDocument/2006/relationships/chart" Target="../charts/chart13.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image" Target="../media/image49.png"/><Relationship Id="rId25" Type="http://schemas.openxmlformats.org/officeDocument/2006/relationships/chart" Target="../charts/chart17.xml"/><Relationship Id="rId2" Type="http://schemas.openxmlformats.org/officeDocument/2006/relationships/image" Target="../media/image46.svg"/><Relationship Id="rId16" Type="http://schemas.openxmlformats.org/officeDocument/2006/relationships/image" Target="../media/image48.svg"/><Relationship Id="rId20" Type="http://schemas.openxmlformats.org/officeDocument/2006/relationships/image" Target="../media/image52.svg"/><Relationship Id="rId29" Type="http://schemas.openxmlformats.org/officeDocument/2006/relationships/image" Target="../media/image54.svg"/><Relationship Id="rId1" Type="http://schemas.openxmlformats.org/officeDocument/2006/relationships/image" Target="../media/image45.png"/><Relationship Id="rId6" Type="http://schemas.openxmlformats.org/officeDocument/2006/relationships/chart" Target="../charts/chart4.xml"/><Relationship Id="rId11" Type="http://schemas.openxmlformats.org/officeDocument/2006/relationships/chart" Target="../charts/chart9.xml"/><Relationship Id="rId24" Type="http://schemas.openxmlformats.org/officeDocument/2006/relationships/chart" Target="../charts/chart16.xml"/><Relationship Id="rId5" Type="http://schemas.openxmlformats.org/officeDocument/2006/relationships/chart" Target="../charts/chart3.xml"/><Relationship Id="rId15" Type="http://schemas.openxmlformats.org/officeDocument/2006/relationships/image" Target="../media/image47.png"/><Relationship Id="rId23" Type="http://schemas.openxmlformats.org/officeDocument/2006/relationships/chart" Target="../charts/chart15.xml"/><Relationship Id="rId28" Type="http://schemas.openxmlformats.org/officeDocument/2006/relationships/image" Target="../media/image53.png"/><Relationship Id="rId10" Type="http://schemas.openxmlformats.org/officeDocument/2006/relationships/chart" Target="../charts/chart8.xml"/><Relationship Id="rId19" Type="http://schemas.openxmlformats.org/officeDocument/2006/relationships/image" Target="../media/image51.png"/><Relationship Id="rId31" Type="http://schemas.openxmlformats.org/officeDocument/2006/relationships/chart" Target="../charts/chart21.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14.xml"/><Relationship Id="rId27" Type="http://schemas.openxmlformats.org/officeDocument/2006/relationships/chart" Target="../charts/chart19.xml"/><Relationship Id="rId30"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8" Type="http://schemas.openxmlformats.org/officeDocument/2006/relationships/hyperlink" Target="#Inputs!GW3:IN46"/><Relationship Id="rId13" Type="http://schemas.openxmlformats.org/officeDocument/2006/relationships/hyperlink" Target="#Inputs!FF3:GH43"/><Relationship Id="rId18" Type="http://schemas.openxmlformats.org/officeDocument/2006/relationships/hyperlink" Target="#Inputs!LA3:LK47"/><Relationship Id="rId3" Type="http://schemas.openxmlformats.org/officeDocument/2006/relationships/image" Target="../media/image57.png"/><Relationship Id="rId7" Type="http://schemas.openxmlformats.org/officeDocument/2006/relationships/hyperlink" Target="#Inputs!AN3:BN39"/><Relationship Id="rId12" Type="http://schemas.openxmlformats.org/officeDocument/2006/relationships/hyperlink" Target="#Inputs!DO3:EP46"/><Relationship Id="rId17" Type="http://schemas.openxmlformats.org/officeDocument/2006/relationships/hyperlink" Target="#Inputs!IR3:JA37"/><Relationship Id="rId2" Type="http://schemas.openxmlformats.org/officeDocument/2006/relationships/image" Target="../media/image56.svg"/><Relationship Id="rId16" Type="http://schemas.openxmlformats.org/officeDocument/2006/relationships/hyperlink" Target="#Inputs!KJ3:KV26"/><Relationship Id="rId1" Type="http://schemas.openxmlformats.org/officeDocument/2006/relationships/image" Target="../media/image55.png"/><Relationship Id="rId6" Type="http://schemas.openxmlformats.org/officeDocument/2006/relationships/hyperlink" Target="#Inputs!Q3:AL48"/><Relationship Id="rId11" Type="http://schemas.openxmlformats.org/officeDocument/2006/relationships/hyperlink" Target="#Inputs!CH3:CU40"/><Relationship Id="rId5" Type="http://schemas.openxmlformats.org/officeDocument/2006/relationships/hyperlink" Target="#Inputs!G3:O27"/><Relationship Id="rId15" Type="http://schemas.openxmlformats.org/officeDocument/2006/relationships/hyperlink" Target="#Inputs!JV3:KF37"/><Relationship Id="rId10" Type="http://schemas.openxmlformats.org/officeDocument/2006/relationships/hyperlink" Target="#Inputs!CZ3:DL36"/><Relationship Id="rId4" Type="http://schemas.openxmlformats.org/officeDocument/2006/relationships/image" Target="../media/image58.svg"/><Relationship Id="rId9" Type="http://schemas.openxmlformats.org/officeDocument/2006/relationships/hyperlink" Target="#Inputs!BQ3:CD38"/><Relationship Id="rId14" Type="http://schemas.openxmlformats.org/officeDocument/2006/relationships/hyperlink" Target="#Inputs!JD3:JR40"/></Relationships>
</file>

<file path=xl/drawings/drawing1.xml><?xml version="1.0" encoding="utf-8"?>
<xdr:wsDr xmlns:xdr="http://schemas.openxmlformats.org/drawingml/2006/spreadsheetDrawing" xmlns:a="http://schemas.openxmlformats.org/drawingml/2006/main">
  <xdr:twoCellAnchor>
    <xdr:from>
      <xdr:col>0</xdr:col>
      <xdr:colOff>166766</xdr:colOff>
      <xdr:row>0</xdr:row>
      <xdr:rowOff>179594</xdr:rowOff>
    </xdr:from>
    <xdr:to>
      <xdr:col>12</xdr:col>
      <xdr:colOff>538787</xdr:colOff>
      <xdr:row>43</xdr:row>
      <xdr:rowOff>89796</xdr:rowOff>
    </xdr:to>
    <xdr:sp macro="" textlink="">
      <xdr:nvSpPr>
        <xdr:cNvPr id="2" name="Скругленный прямоугольник 1">
          <a:extLst>
            <a:ext uri="{FF2B5EF4-FFF2-40B4-BE49-F238E27FC236}">
              <a16:creationId xmlns:a16="http://schemas.microsoft.com/office/drawing/2014/main" id="{00000000-0008-0000-0400-000002000000}"/>
            </a:ext>
          </a:extLst>
        </xdr:cNvPr>
        <xdr:cNvSpPr/>
      </xdr:nvSpPr>
      <xdr:spPr>
        <a:xfrm>
          <a:off x="166766" y="179594"/>
          <a:ext cx="10278021" cy="8647802"/>
        </a:xfrm>
        <a:prstGeom prst="roundRect">
          <a:avLst>
            <a:gd name="adj" fmla="val 171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112803</xdr:colOff>
      <xdr:row>11</xdr:row>
      <xdr:rowOff>155623</xdr:rowOff>
    </xdr:from>
    <xdr:to>
      <xdr:col>11</xdr:col>
      <xdr:colOff>742929</xdr:colOff>
      <xdr:row>38</xdr:row>
      <xdr:rowOff>204602</xdr:rowOff>
    </xdr:to>
    <xdr:sp macro="" textlink="">
      <xdr:nvSpPr>
        <xdr:cNvPr id="3" name="Полилиния 7">
          <a:extLst>
            <a:ext uri="{FF2B5EF4-FFF2-40B4-BE49-F238E27FC236}">
              <a16:creationId xmlns:a16="http://schemas.microsoft.com/office/drawing/2014/main" id="{00000000-0008-0000-0400-000003000000}"/>
            </a:ext>
          </a:extLst>
        </xdr:cNvPr>
        <xdr:cNvSpPr/>
      </xdr:nvSpPr>
      <xdr:spPr>
        <a:xfrm>
          <a:off x="2589303" y="2390823"/>
          <a:ext cx="7234126" cy="5535379"/>
        </a:xfrm>
        <a:custGeom>
          <a:avLst/>
          <a:gdLst>
            <a:gd name="connsiteX0" fmla="*/ 1772955 w 7313661"/>
            <a:gd name="connsiteY0" fmla="*/ 652559 h 5590797"/>
            <a:gd name="connsiteX1" fmla="*/ 41136 w 7313661"/>
            <a:gd name="connsiteY1" fmla="*/ 2782054 h 5590797"/>
            <a:gd name="connsiteX2" fmla="*/ 746692 w 7313661"/>
            <a:gd name="connsiteY2" fmla="*/ 4988518 h 5590797"/>
            <a:gd name="connsiteX3" fmla="*/ 2978813 w 7313661"/>
            <a:gd name="connsiteY3" fmla="*/ 5578619 h 5590797"/>
            <a:gd name="connsiteX4" fmla="*/ 6019116 w 7313661"/>
            <a:gd name="connsiteY4" fmla="*/ 4603670 h 5590797"/>
            <a:gd name="connsiteX5" fmla="*/ 7289116 w 7313661"/>
            <a:gd name="connsiteY5" fmla="*/ 1601852 h 5590797"/>
            <a:gd name="connsiteX6" fmla="*/ 6673359 w 7313661"/>
            <a:gd name="connsiteY6" fmla="*/ 280539 h 5590797"/>
            <a:gd name="connsiteX7" fmla="*/ 4518207 w 7313661"/>
            <a:gd name="connsiteY7" fmla="*/ 23973 h 5590797"/>
            <a:gd name="connsiteX8" fmla="*/ 1772955 w 7313661"/>
            <a:gd name="connsiteY8" fmla="*/ 652559 h 5590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313661" h="5590797">
              <a:moveTo>
                <a:pt x="1772955" y="652559"/>
              </a:moveTo>
              <a:cubicBezTo>
                <a:pt x="1026776" y="1112239"/>
                <a:pt x="212180" y="2059394"/>
                <a:pt x="41136" y="2782054"/>
              </a:cubicBezTo>
              <a:cubicBezTo>
                <a:pt x="-129908" y="3504714"/>
                <a:pt x="257079" y="4522424"/>
                <a:pt x="746692" y="4988518"/>
              </a:cubicBezTo>
              <a:cubicBezTo>
                <a:pt x="1236305" y="5454612"/>
                <a:pt x="2100076" y="5642760"/>
                <a:pt x="2978813" y="5578619"/>
              </a:cubicBezTo>
              <a:cubicBezTo>
                <a:pt x="3857550" y="5514478"/>
                <a:pt x="5300732" y="5266464"/>
                <a:pt x="6019116" y="4603670"/>
              </a:cubicBezTo>
              <a:cubicBezTo>
                <a:pt x="6737500" y="3940876"/>
                <a:pt x="7180076" y="2322374"/>
                <a:pt x="7289116" y="1601852"/>
              </a:cubicBezTo>
              <a:cubicBezTo>
                <a:pt x="7398156" y="881330"/>
                <a:pt x="7135177" y="543519"/>
                <a:pt x="6673359" y="280539"/>
              </a:cubicBezTo>
              <a:cubicBezTo>
                <a:pt x="6211541" y="17559"/>
                <a:pt x="5341355" y="-40168"/>
                <a:pt x="4518207" y="23973"/>
              </a:cubicBezTo>
              <a:cubicBezTo>
                <a:pt x="3695059" y="88114"/>
                <a:pt x="2519134" y="192879"/>
                <a:pt x="1772955" y="652559"/>
              </a:cubicBezTo>
              <a:close/>
            </a:path>
          </a:pathLst>
        </a:custGeom>
        <a:solidFill>
          <a:schemeClr val="accent5">
            <a:lumMod val="20000"/>
            <a:lumOff val="80000"/>
          </a:schemeClr>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4</xdr:col>
      <xdr:colOff>551617</xdr:colOff>
      <xdr:row>8</xdr:row>
      <xdr:rowOff>192424</xdr:rowOff>
    </xdr:from>
    <xdr:to>
      <xdr:col>9</xdr:col>
      <xdr:colOff>256566</xdr:colOff>
      <xdr:row>9</xdr:row>
      <xdr:rowOff>487475</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3853617" y="1818024"/>
          <a:ext cx="3832449" cy="218851"/>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200" b="1">
              <a:solidFill>
                <a:srgbClr val="7030A0"/>
              </a:solidFill>
              <a:latin typeface="+mj-lt"/>
            </a:rPr>
            <a:t>FINANCIAL</a:t>
          </a:r>
          <a:r>
            <a:rPr lang="en-US" sz="3200" b="1" baseline="0">
              <a:solidFill>
                <a:srgbClr val="7030A0"/>
              </a:solidFill>
              <a:latin typeface="+mj-lt"/>
            </a:rPr>
            <a:t> MODEL</a:t>
          </a:r>
          <a:endParaRPr lang="ru-RU" sz="3200" b="1">
            <a:solidFill>
              <a:srgbClr val="7030A0"/>
            </a:solidFill>
            <a:latin typeface="+mj-lt"/>
          </a:endParaRPr>
        </a:p>
      </xdr:txBody>
    </xdr:sp>
    <xdr:clientData/>
  </xdr:twoCellAnchor>
  <xdr:twoCellAnchor>
    <xdr:from>
      <xdr:col>5</xdr:col>
      <xdr:colOff>370480</xdr:colOff>
      <xdr:row>40</xdr:row>
      <xdr:rowOff>115455</xdr:rowOff>
    </xdr:from>
    <xdr:to>
      <xdr:col>7</xdr:col>
      <xdr:colOff>423333</xdr:colOff>
      <xdr:row>43</xdr:row>
      <xdr:rowOff>24119</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4497980" y="8243455"/>
          <a:ext cx="1703853" cy="518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chemeClr val="tx1">
                  <a:lumMod val="75000"/>
                  <a:lumOff val="25000"/>
                </a:schemeClr>
              </a:solidFill>
              <a:latin typeface="+mj-lt"/>
            </a:rPr>
            <a:t>2022</a:t>
          </a:r>
          <a:endParaRPr lang="ru-RU" sz="1600" b="1">
            <a:solidFill>
              <a:schemeClr val="tx1">
                <a:lumMod val="75000"/>
                <a:lumOff val="25000"/>
              </a:schemeClr>
            </a:solidFill>
            <a:latin typeface="+mj-lt"/>
          </a:endParaRPr>
        </a:p>
      </xdr:txBody>
    </xdr:sp>
    <xdr:clientData/>
  </xdr:twoCellAnchor>
  <xdr:twoCellAnchor>
    <xdr:from>
      <xdr:col>5</xdr:col>
      <xdr:colOff>267855</xdr:colOff>
      <xdr:row>9</xdr:row>
      <xdr:rowOff>551617</xdr:rowOff>
    </xdr:from>
    <xdr:to>
      <xdr:col>8</xdr:col>
      <xdr:colOff>307878</xdr:colOff>
      <xdr:row>10</xdr:row>
      <xdr:rowOff>126744</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4395355" y="2037517"/>
          <a:ext cx="2516523" cy="121227"/>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2000" b="1" baseline="0">
              <a:solidFill>
                <a:srgbClr val="7030A0"/>
              </a:solidFill>
              <a:latin typeface="+mj-lt"/>
            </a:rPr>
            <a:t>Catering</a:t>
          </a:r>
          <a:r>
            <a:rPr lang="en-US" sz="2000" b="1" baseline="0">
              <a:solidFill>
                <a:srgbClr val="7030A0"/>
              </a:solidFill>
              <a:latin typeface="+mj-lt"/>
            </a:rPr>
            <a:t> enterprises</a:t>
          </a:r>
          <a:endParaRPr lang="ru-RU" sz="2000" b="1">
            <a:solidFill>
              <a:srgbClr val="7030A0"/>
            </a:solidFill>
            <a:latin typeface="+mj-lt"/>
          </a:endParaRPr>
        </a:p>
      </xdr:txBody>
    </xdr:sp>
    <xdr:clientData/>
  </xdr:twoCellAnchor>
  <xdr:oneCellAnchor>
    <xdr:from>
      <xdr:col>4</xdr:col>
      <xdr:colOff>808180</xdr:colOff>
      <xdr:row>25</xdr:row>
      <xdr:rowOff>89798</xdr:rowOff>
    </xdr:from>
    <xdr:ext cx="923380" cy="883612"/>
    <xdr:pic>
      <xdr:nvPicPr>
        <xdr:cNvPr id="7" name="Рисунок 10" descr="Бокалы для шампанского контур">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110180" y="5169798"/>
          <a:ext cx="923380" cy="883612"/>
        </a:xfrm>
        <a:prstGeom prst="rect">
          <a:avLst/>
        </a:prstGeom>
      </xdr:spPr>
    </xdr:pic>
    <xdr:clientData/>
  </xdr:oneCellAnchor>
  <xdr:oneCellAnchor>
    <xdr:from>
      <xdr:col>7</xdr:col>
      <xdr:colOff>153940</xdr:colOff>
      <xdr:row>12</xdr:row>
      <xdr:rowOff>25658</xdr:rowOff>
    </xdr:from>
    <xdr:ext cx="925945" cy="883611"/>
    <xdr:pic>
      <xdr:nvPicPr>
        <xdr:cNvPr id="8" name="Рисунок 12" descr="Китайский заварочный чайник и чашка контур">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32440" y="2464058"/>
          <a:ext cx="925945" cy="883611"/>
        </a:xfrm>
        <a:prstGeom prst="rect">
          <a:avLst/>
        </a:prstGeom>
      </xdr:spPr>
    </xdr:pic>
    <xdr:clientData/>
  </xdr:oneCellAnchor>
  <xdr:oneCellAnchor>
    <xdr:from>
      <xdr:col>5</xdr:col>
      <xdr:colOff>791414</xdr:colOff>
      <xdr:row>33</xdr:row>
      <xdr:rowOff>34546</xdr:rowOff>
    </xdr:from>
    <xdr:ext cx="937491" cy="883611"/>
    <xdr:pic>
      <xdr:nvPicPr>
        <xdr:cNvPr id="9" name="Рисунок 16" descr="Кокос контур">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918914" y="6740146"/>
          <a:ext cx="937491" cy="883611"/>
        </a:xfrm>
        <a:prstGeom prst="rect">
          <a:avLst/>
        </a:prstGeom>
      </xdr:spPr>
    </xdr:pic>
    <xdr:clientData/>
  </xdr:oneCellAnchor>
  <xdr:oneCellAnchor>
    <xdr:from>
      <xdr:col>9</xdr:col>
      <xdr:colOff>766767</xdr:colOff>
      <xdr:row>15</xdr:row>
      <xdr:rowOff>48387</xdr:rowOff>
    </xdr:from>
    <xdr:ext cx="937491" cy="883612"/>
    <xdr:pic>
      <xdr:nvPicPr>
        <xdr:cNvPr id="10" name="Рисунок 22" descr="Кофейные зерна контур">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196267" y="3096387"/>
          <a:ext cx="937491" cy="883612"/>
        </a:xfrm>
        <a:prstGeom prst="rect">
          <a:avLst/>
        </a:prstGeom>
      </xdr:spPr>
    </xdr:pic>
    <xdr:clientData/>
  </xdr:oneCellAnchor>
  <xdr:oneCellAnchor>
    <xdr:from>
      <xdr:col>7</xdr:col>
      <xdr:colOff>201314</xdr:colOff>
      <xdr:row>18</xdr:row>
      <xdr:rowOff>149999</xdr:rowOff>
    </xdr:from>
    <xdr:ext cx="925945" cy="875916"/>
    <xdr:pic>
      <xdr:nvPicPr>
        <xdr:cNvPr id="11" name="Рисунок 26" descr="Компост контур">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5979814" y="3807599"/>
          <a:ext cx="925945" cy="875916"/>
        </a:xfrm>
        <a:prstGeom prst="rect">
          <a:avLst/>
        </a:prstGeom>
      </xdr:spPr>
    </xdr:pic>
    <xdr:clientData/>
  </xdr:oneCellAnchor>
  <xdr:oneCellAnchor>
    <xdr:from>
      <xdr:col>6</xdr:col>
      <xdr:colOff>257576</xdr:colOff>
      <xdr:row>27</xdr:row>
      <xdr:rowOff>90808</xdr:rowOff>
    </xdr:from>
    <xdr:ext cx="925946" cy="883612"/>
    <xdr:pic>
      <xdr:nvPicPr>
        <xdr:cNvPr id="12" name="Рисунок 30" descr="Круассан контур">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5210576" y="5577208"/>
          <a:ext cx="925946" cy="883612"/>
        </a:xfrm>
        <a:prstGeom prst="rect">
          <a:avLst/>
        </a:prstGeom>
      </xdr:spPr>
    </xdr:pic>
    <xdr:clientData/>
  </xdr:oneCellAnchor>
  <xdr:oneCellAnchor>
    <xdr:from>
      <xdr:col>8</xdr:col>
      <xdr:colOff>769699</xdr:colOff>
      <xdr:row>22</xdr:row>
      <xdr:rowOff>51312</xdr:rowOff>
    </xdr:from>
    <xdr:ext cx="937492" cy="883613"/>
    <xdr:pic>
      <xdr:nvPicPr>
        <xdr:cNvPr id="13" name="Рисунок 32" descr="Пицца контур">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7373699" y="4521712"/>
          <a:ext cx="937492" cy="883613"/>
        </a:xfrm>
        <a:prstGeom prst="rect">
          <a:avLst/>
        </a:prstGeom>
      </xdr:spPr>
    </xdr:pic>
    <xdr:clientData/>
  </xdr:oneCellAnchor>
  <xdr:oneCellAnchor>
    <xdr:from>
      <xdr:col>3</xdr:col>
      <xdr:colOff>719392</xdr:colOff>
      <xdr:row>21</xdr:row>
      <xdr:rowOff>90810</xdr:rowOff>
    </xdr:from>
    <xdr:ext cx="925945" cy="883612"/>
    <xdr:pic>
      <xdr:nvPicPr>
        <xdr:cNvPr id="14" name="Рисунок 38" descr="Макароны контур">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195892" y="4358010"/>
          <a:ext cx="925945" cy="883612"/>
        </a:xfrm>
        <a:prstGeom prst="rect">
          <a:avLst/>
        </a:prstGeom>
      </xdr:spPr>
    </xdr:pic>
    <xdr:clientData/>
  </xdr:oneCellAnchor>
  <xdr:oneCellAnchor>
    <xdr:from>
      <xdr:col>3</xdr:col>
      <xdr:colOff>297070</xdr:colOff>
      <xdr:row>27</xdr:row>
      <xdr:rowOff>2020</xdr:rowOff>
    </xdr:from>
    <xdr:ext cx="925945" cy="883612"/>
    <xdr:pic>
      <xdr:nvPicPr>
        <xdr:cNvPr id="15" name="Рисунок 44" descr="Пирог контур">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2773570" y="5488420"/>
          <a:ext cx="925945" cy="883612"/>
        </a:xfrm>
        <a:prstGeom prst="rect">
          <a:avLst/>
        </a:prstGeom>
      </xdr:spPr>
    </xdr:pic>
    <xdr:clientData/>
  </xdr:oneCellAnchor>
  <xdr:oneCellAnchor>
    <xdr:from>
      <xdr:col>7</xdr:col>
      <xdr:colOff>648382</xdr:colOff>
      <xdr:row>30</xdr:row>
      <xdr:rowOff>6971</xdr:rowOff>
    </xdr:from>
    <xdr:ext cx="925945" cy="883612"/>
    <xdr:pic>
      <xdr:nvPicPr>
        <xdr:cNvPr id="16" name="Рисунок 48" descr="Ресторан контур">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6426882" y="6102971"/>
          <a:ext cx="925945" cy="883612"/>
        </a:xfrm>
        <a:prstGeom prst="rect">
          <a:avLst/>
        </a:prstGeom>
      </xdr:spPr>
    </xdr:pic>
    <xdr:clientData/>
  </xdr:oneCellAnchor>
  <xdr:oneCellAnchor>
    <xdr:from>
      <xdr:col>4</xdr:col>
      <xdr:colOff>721415</xdr:colOff>
      <xdr:row>31</xdr:row>
      <xdr:rowOff>41515</xdr:rowOff>
    </xdr:from>
    <xdr:ext cx="923380" cy="883612"/>
    <xdr:pic>
      <xdr:nvPicPr>
        <xdr:cNvPr id="17" name="Рисунок 50" descr="Тако контур">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4023415" y="6340715"/>
          <a:ext cx="923380" cy="883612"/>
        </a:xfrm>
        <a:prstGeom prst="rect">
          <a:avLst/>
        </a:prstGeom>
      </xdr:spPr>
    </xdr:pic>
    <xdr:clientData/>
  </xdr:oneCellAnchor>
  <xdr:oneCellAnchor>
    <xdr:from>
      <xdr:col>6</xdr:col>
      <xdr:colOff>88887</xdr:colOff>
      <xdr:row>15</xdr:row>
      <xdr:rowOff>191515</xdr:rowOff>
    </xdr:from>
    <xdr:ext cx="925946" cy="875914"/>
    <xdr:pic>
      <xdr:nvPicPr>
        <xdr:cNvPr id="18" name="Рисунок 52" descr="Целая пицца контур">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5041887" y="3239515"/>
          <a:ext cx="925946" cy="875914"/>
        </a:xfrm>
        <a:prstGeom prst="rect">
          <a:avLst/>
        </a:prstGeom>
      </xdr:spPr>
    </xdr:pic>
    <xdr:clientData/>
  </xdr:oneCellAnchor>
  <xdr:oneCellAnchor>
    <xdr:from>
      <xdr:col>4</xdr:col>
      <xdr:colOff>632622</xdr:colOff>
      <xdr:row>17</xdr:row>
      <xdr:rowOff>29695</xdr:rowOff>
    </xdr:from>
    <xdr:ext cx="923380" cy="883612"/>
    <xdr:pic>
      <xdr:nvPicPr>
        <xdr:cNvPr id="19" name="Рисунок 56" descr="Ресторан контур">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3934622" y="3484095"/>
          <a:ext cx="923380" cy="883612"/>
        </a:xfrm>
        <a:prstGeom prst="rect">
          <a:avLst/>
        </a:prstGeom>
      </xdr:spPr>
    </xdr:pic>
    <xdr:clientData/>
  </xdr:oneCellAnchor>
  <xdr:oneCellAnchor>
    <xdr:from>
      <xdr:col>7</xdr:col>
      <xdr:colOff>377071</xdr:colOff>
      <xdr:row>23</xdr:row>
      <xdr:rowOff>107678</xdr:rowOff>
    </xdr:from>
    <xdr:ext cx="925945" cy="883612"/>
    <xdr:pic>
      <xdr:nvPicPr>
        <xdr:cNvPr id="20" name="Рисунок 62" descr="Кекс контур">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 uri="{96DAC541-7B7A-43D3-8B79-37D633B846F1}">
              <asvg:svgBlip xmlns:asvg="http://schemas.microsoft.com/office/drawing/2016/SVG/main" r:embed="rId28"/>
            </a:ext>
          </a:extLst>
        </a:blip>
        <a:stretch>
          <a:fillRect/>
        </a:stretch>
      </xdr:blipFill>
      <xdr:spPr>
        <a:xfrm>
          <a:off x="6155571" y="4781278"/>
          <a:ext cx="925945" cy="883612"/>
        </a:xfrm>
        <a:prstGeom prst="rect">
          <a:avLst/>
        </a:prstGeom>
      </xdr:spPr>
    </xdr:pic>
    <xdr:clientData/>
  </xdr:oneCellAnchor>
  <xdr:oneCellAnchor>
    <xdr:from>
      <xdr:col>6</xdr:col>
      <xdr:colOff>34545</xdr:colOff>
      <xdr:row>21</xdr:row>
      <xdr:rowOff>60203</xdr:rowOff>
    </xdr:from>
    <xdr:ext cx="925946" cy="883612"/>
    <xdr:pic>
      <xdr:nvPicPr>
        <xdr:cNvPr id="21" name="Рисунок 66" descr="Кофе контур">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4987545" y="4327403"/>
          <a:ext cx="925946" cy="883612"/>
        </a:xfrm>
        <a:prstGeom prst="rect">
          <a:avLst/>
        </a:prstGeom>
      </xdr:spPr>
    </xdr:pic>
    <xdr:clientData/>
  </xdr:oneCellAnchor>
  <xdr:oneCellAnchor>
    <xdr:from>
      <xdr:col>10</xdr:col>
      <xdr:colOff>283233</xdr:colOff>
      <xdr:row>20</xdr:row>
      <xdr:rowOff>65152</xdr:rowOff>
    </xdr:from>
    <xdr:ext cx="925945" cy="883613"/>
    <xdr:pic>
      <xdr:nvPicPr>
        <xdr:cNvPr id="22" name="Рисунок 21" descr="Пончик контур">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 uri="{96DAC541-7B7A-43D3-8B79-37D633B846F1}">
              <asvg:svgBlip xmlns:asvg="http://schemas.microsoft.com/office/drawing/2016/SVG/main" r:embed="rId32"/>
            </a:ext>
          </a:extLst>
        </a:blip>
        <a:stretch>
          <a:fillRect/>
        </a:stretch>
      </xdr:blipFill>
      <xdr:spPr>
        <a:xfrm>
          <a:off x="8538233" y="4129152"/>
          <a:ext cx="925945" cy="883613"/>
        </a:xfrm>
        <a:prstGeom prst="rect">
          <a:avLst/>
        </a:prstGeom>
      </xdr:spPr>
    </xdr:pic>
    <xdr:clientData/>
  </xdr:oneCellAnchor>
  <xdr:oneCellAnchor>
    <xdr:from>
      <xdr:col>8</xdr:col>
      <xdr:colOff>381920</xdr:colOff>
      <xdr:row>16</xdr:row>
      <xdr:rowOff>61212</xdr:rowOff>
    </xdr:from>
    <xdr:ext cx="925946" cy="883612"/>
    <xdr:pic>
      <xdr:nvPicPr>
        <xdr:cNvPr id="23" name="Рисунок 25" descr="Крендель контур">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 uri="{96DAC541-7B7A-43D3-8B79-37D633B846F1}">
              <asvg:svgBlip xmlns:asvg="http://schemas.microsoft.com/office/drawing/2016/SVG/main" r:embed="rId34"/>
            </a:ext>
          </a:extLst>
        </a:blip>
        <a:stretch>
          <a:fillRect/>
        </a:stretch>
      </xdr:blipFill>
      <xdr:spPr>
        <a:xfrm>
          <a:off x="6985920" y="3312412"/>
          <a:ext cx="925946" cy="883612"/>
        </a:xfrm>
        <a:prstGeom prst="rect">
          <a:avLst/>
        </a:prstGeom>
      </xdr:spPr>
    </xdr:pic>
    <xdr:clientData/>
  </xdr:oneCellAnchor>
  <xdr:oneCellAnchor>
    <xdr:from>
      <xdr:col>9</xdr:col>
      <xdr:colOff>126364</xdr:colOff>
      <xdr:row>27</xdr:row>
      <xdr:rowOff>139193</xdr:rowOff>
    </xdr:from>
    <xdr:ext cx="925946" cy="875915"/>
    <xdr:pic>
      <xdr:nvPicPr>
        <xdr:cNvPr id="24" name="Рисунок 37" descr="Коробка с бэнто контур">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7555864" y="5625593"/>
          <a:ext cx="925946" cy="875915"/>
        </a:xfrm>
        <a:prstGeom prst="rect">
          <a:avLst/>
        </a:prstGeom>
      </xdr:spPr>
    </xdr:pic>
    <xdr:clientData/>
  </xdr:oneCellAnchor>
  <xdr:oneCellAnchor>
    <xdr:from>
      <xdr:col>8</xdr:col>
      <xdr:colOff>635556</xdr:colOff>
      <xdr:row>11</xdr:row>
      <xdr:rowOff>148081</xdr:rowOff>
    </xdr:from>
    <xdr:ext cx="925946" cy="875915"/>
    <xdr:pic>
      <xdr:nvPicPr>
        <xdr:cNvPr id="25" name="Рисунок 41" descr="Суши контур">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 uri="{96DAC541-7B7A-43D3-8B79-37D633B846F1}">
              <asvg:svgBlip xmlns:asvg="http://schemas.microsoft.com/office/drawing/2016/SVG/main" r:embed="rId38"/>
            </a:ext>
          </a:extLst>
        </a:blip>
        <a:stretch>
          <a:fillRect/>
        </a:stretch>
      </xdr:blipFill>
      <xdr:spPr>
        <a:xfrm>
          <a:off x="7239556" y="2383281"/>
          <a:ext cx="925946" cy="875915"/>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4</xdr:col>
      <xdr:colOff>508000</xdr:colOff>
      <xdr:row>0</xdr:row>
      <xdr:rowOff>112889</xdr:rowOff>
    </xdr:from>
    <xdr:to>
      <xdr:col>9</xdr:col>
      <xdr:colOff>42333</xdr:colOff>
      <xdr:row>2</xdr:row>
      <xdr:rowOff>141111</xdr:rowOff>
    </xdr:to>
    <xdr:sp macro="" textlink="">
      <xdr:nvSpPr>
        <xdr:cNvPr id="2" name="TextBox 1">
          <a:extLst>
            <a:ext uri="{FF2B5EF4-FFF2-40B4-BE49-F238E27FC236}">
              <a16:creationId xmlns:a16="http://schemas.microsoft.com/office/drawing/2014/main" id="{99DC985E-E05F-F14A-88F2-25675138AF1D}"/>
            </a:ext>
          </a:extLst>
        </xdr:cNvPr>
        <xdr:cNvSpPr txBox="1"/>
      </xdr:nvSpPr>
      <xdr:spPr>
        <a:xfrm>
          <a:off x="5164667" y="112889"/>
          <a:ext cx="4670777" cy="493889"/>
        </a:xfrm>
        <a:prstGeom prst="rect">
          <a:avLst/>
        </a:prstGeom>
        <a:solidFill>
          <a:schemeClr val="accent1"/>
        </a:solidFill>
        <a:ln/>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wrap="square" rtlCol="0" anchor="t"/>
        <a:lstStyle/>
        <a:p>
          <a:r>
            <a:rPr lang="ru-RU" sz="1200"/>
            <a:t>N</a:t>
          </a:r>
          <a:r>
            <a:rPr lang="en-US" sz="1200"/>
            <a:t>KL</a:t>
          </a:r>
          <a:r>
            <a:rPr lang="en-US" sz="1200" baseline="0"/>
            <a:t> Advisory  www.nkl-advisory.com </a:t>
          </a:r>
        </a:p>
        <a:p>
          <a:pPr marL="0" marR="0" lvl="0" indent="0" defTabSz="914400" eaLnBrk="1" fontAlgn="auto" latinLnBrk="0" hangingPunct="1">
            <a:lnSpc>
              <a:spcPct val="100000"/>
            </a:lnSpc>
            <a:spcBef>
              <a:spcPts val="0"/>
            </a:spcBef>
            <a:spcAft>
              <a:spcPts val="0"/>
            </a:spcAft>
            <a:buClrTx/>
            <a:buSzTx/>
            <a:buFontTx/>
            <a:buNone/>
            <a:tabLst/>
            <a:defRPr/>
          </a:pPr>
          <a:r>
            <a:rPr lang="en-US" sz="1200"/>
            <a:t>Financial</a:t>
          </a:r>
          <a:r>
            <a:rPr lang="en-US" sz="1200" baseline="0"/>
            <a:t> models, Management Reporting, M&amp;A advisory, Quant tools</a:t>
          </a:r>
          <a:endParaRPr lang="en-GB" sz="1200"/>
        </a:p>
        <a:p>
          <a:endParaRPr lang="en-GB" sz="12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406400</xdr:colOff>
      <xdr:row>1</xdr:row>
      <xdr:rowOff>0</xdr:rowOff>
    </xdr:from>
    <xdr:to>
      <xdr:col>11</xdr:col>
      <xdr:colOff>57900</xdr:colOff>
      <xdr:row>20</xdr:row>
      <xdr:rowOff>165100</xdr:rowOff>
    </xdr:to>
    <xdr:sp macro="" textlink="">
      <xdr:nvSpPr>
        <xdr:cNvPr id="2" name="Скругленный прямоугольник 1">
          <a:extLst>
            <a:ext uri="{FF2B5EF4-FFF2-40B4-BE49-F238E27FC236}">
              <a16:creationId xmlns:a16="http://schemas.microsoft.com/office/drawing/2014/main" id="{00000000-0008-0000-0E00-000002000000}"/>
            </a:ext>
          </a:extLst>
        </xdr:cNvPr>
        <xdr:cNvSpPr/>
      </xdr:nvSpPr>
      <xdr:spPr>
        <a:xfrm>
          <a:off x="406400" y="203200"/>
          <a:ext cx="8732000" cy="4025900"/>
        </a:xfrm>
        <a:prstGeom prst="roundRect">
          <a:avLst>
            <a:gd name="adj" fmla="val 1712"/>
          </a:avLst>
        </a:prstGeom>
        <a:noFill/>
        <a:ln w="3683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6</xdr:col>
      <xdr:colOff>914400</xdr:colOff>
      <xdr:row>23</xdr:row>
      <xdr:rowOff>63500</xdr:rowOff>
    </xdr:from>
    <xdr:to>
      <xdr:col>11</xdr:col>
      <xdr:colOff>25400</xdr:colOff>
      <xdr:row>42</xdr:row>
      <xdr:rowOff>65200</xdr:rowOff>
    </xdr:to>
    <xdr:sp macro="" textlink="">
      <xdr:nvSpPr>
        <xdr:cNvPr id="3" name="Скругленный прямоугольник 4">
          <a:extLst>
            <a:ext uri="{FF2B5EF4-FFF2-40B4-BE49-F238E27FC236}">
              <a16:creationId xmlns:a16="http://schemas.microsoft.com/office/drawing/2014/main" id="{00000000-0008-0000-0E00-000003000000}"/>
            </a:ext>
          </a:extLst>
        </xdr:cNvPr>
        <xdr:cNvSpPr/>
      </xdr:nvSpPr>
      <xdr:spPr>
        <a:xfrm>
          <a:off x="5778500" y="4737100"/>
          <a:ext cx="3327400" cy="3862500"/>
        </a:xfrm>
        <a:prstGeom prst="roundRect">
          <a:avLst>
            <a:gd name="adj" fmla="val 1712"/>
          </a:avLst>
        </a:prstGeom>
        <a:noFill/>
        <a:ln w="4318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38100</xdr:colOff>
      <xdr:row>23</xdr:row>
      <xdr:rowOff>63500</xdr:rowOff>
    </xdr:from>
    <xdr:to>
      <xdr:col>6</xdr:col>
      <xdr:colOff>177800</xdr:colOff>
      <xdr:row>42</xdr:row>
      <xdr:rowOff>65200</xdr:rowOff>
    </xdr:to>
    <xdr:sp macro="" textlink="">
      <xdr:nvSpPr>
        <xdr:cNvPr id="4" name="Скругленный прямоугольник 6">
          <a:extLst>
            <a:ext uri="{FF2B5EF4-FFF2-40B4-BE49-F238E27FC236}">
              <a16:creationId xmlns:a16="http://schemas.microsoft.com/office/drawing/2014/main" id="{00000000-0008-0000-0E00-000004000000}"/>
            </a:ext>
          </a:extLst>
        </xdr:cNvPr>
        <xdr:cNvSpPr/>
      </xdr:nvSpPr>
      <xdr:spPr>
        <a:xfrm>
          <a:off x="863600" y="4737100"/>
          <a:ext cx="4267200" cy="3862500"/>
        </a:xfrm>
        <a:prstGeom prst="roundRect">
          <a:avLst>
            <a:gd name="adj" fmla="val 1712"/>
          </a:avLst>
        </a:prstGeom>
        <a:noFill/>
        <a:ln w="4318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406400</xdr:colOff>
      <xdr:row>44</xdr:row>
      <xdr:rowOff>152400</xdr:rowOff>
    </xdr:from>
    <xdr:to>
      <xdr:col>11</xdr:col>
      <xdr:colOff>57900</xdr:colOff>
      <xdr:row>55</xdr:row>
      <xdr:rowOff>203200</xdr:rowOff>
    </xdr:to>
    <xdr:sp macro="" textlink="">
      <xdr:nvSpPr>
        <xdr:cNvPr id="5" name="Скругленный прямоугольник 6">
          <a:extLst>
            <a:ext uri="{FF2B5EF4-FFF2-40B4-BE49-F238E27FC236}">
              <a16:creationId xmlns:a16="http://schemas.microsoft.com/office/drawing/2014/main" id="{00000000-0008-0000-0E00-000005000000}"/>
            </a:ext>
          </a:extLst>
        </xdr:cNvPr>
        <xdr:cNvSpPr/>
      </xdr:nvSpPr>
      <xdr:spPr>
        <a:xfrm>
          <a:off x="406400" y="9093200"/>
          <a:ext cx="8732000" cy="2286000"/>
        </a:xfrm>
        <a:prstGeom prst="roundRect">
          <a:avLst>
            <a:gd name="adj" fmla="val 1712"/>
          </a:avLst>
        </a:prstGeom>
        <a:noFill/>
        <a:ln w="2984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4</xdr:col>
      <xdr:colOff>470899</xdr:colOff>
      <xdr:row>2</xdr:row>
      <xdr:rowOff>14270</xdr:rowOff>
    </xdr:from>
    <xdr:to>
      <xdr:col>8</xdr:col>
      <xdr:colOff>1074823</xdr:colOff>
      <xdr:row>3</xdr:row>
      <xdr:rowOff>237036</xdr:rowOff>
    </xdr:to>
    <xdr:sp macro="" textlink="">
      <xdr:nvSpPr>
        <xdr:cNvPr id="6" name="TextBox 5">
          <a:extLst>
            <a:ext uri="{FF2B5EF4-FFF2-40B4-BE49-F238E27FC236}">
              <a16:creationId xmlns:a16="http://schemas.microsoft.com/office/drawing/2014/main" id="{FAFB9895-F1FE-AB4D-A270-3DF99F356FD8}"/>
            </a:ext>
          </a:extLst>
        </xdr:cNvPr>
        <xdr:cNvSpPr txBox="1"/>
      </xdr:nvSpPr>
      <xdr:spPr>
        <a:xfrm>
          <a:off x="4894495" y="527978"/>
          <a:ext cx="4670777" cy="493889"/>
        </a:xfrm>
        <a:prstGeom prst="rect">
          <a:avLst/>
        </a:prstGeom>
        <a:solidFill>
          <a:schemeClr val="accent1"/>
        </a:solidFill>
        <a:ln/>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wrap="square" rtlCol="0" anchor="t"/>
        <a:lstStyle/>
        <a:p>
          <a:r>
            <a:rPr lang="ru-RU" sz="1200"/>
            <a:t>N</a:t>
          </a:r>
          <a:r>
            <a:rPr lang="en-US" sz="1200"/>
            <a:t>KL</a:t>
          </a:r>
          <a:r>
            <a:rPr lang="en-US" sz="1200" baseline="0"/>
            <a:t> Advisory  www.nkl-advisory.com </a:t>
          </a:r>
        </a:p>
        <a:p>
          <a:pPr marL="0" marR="0" lvl="0" indent="0" defTabSz="914400" eaLnBrk="1" fontAlgn="auto" latinLnBrk="0" hangingPunct="1">
            <a:lnSpc>
              <a:spcPct val="100000"/>
            </a:lnSpc>
            <a:spcBef>
              <a:spcPts val="0"/>
            </a:spcBef>
            <a:spcAft>
              <a:spcPts val="0"/>
            </a:spcAft>
            <a:buClrTx/>
            <a:buSzTx/>
            <a:buFontTx/>
            <a:buNone/>
            <a:tabLst/>
            <a:defRPr/>
          </a:pPr>
          <a:r>
            <a:rPr lang="en-US" sz="1200"/>
            <a:t>Financial</a:t>
          </a:r>
          <a:r>
            <a:rPr lang="en-US" sz="1200" baseline="0"/>
            <a:t> models, Management Reporting, M&amp;A advisory, Quant tools</a:t>
          </a:r>
          <a:endParaRPr lang="en-GB" sz="1200"/>
        </a:p>
        <a:p>
          <a:endParaRPr lang="en-GB" sz="12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296332</xdr:colOff>
      <xdr:row>0</xdr:row>
      <xdr:rowOff>70556</xdr:rowOff>
    </xdr:from>
    <xdr:to>
      <xdr:col>7</xdr:col>
      <xdr:colOff>380998</xdr:colOff>
      <xdr:row>2</xdr:row>
      <xdr:rowOff>98778</xdr:rowOff>
    </xdr:to>
    <xdr:sp macro="" textlink="">
      <xdr:nvSpPr>
        <xdr:cNvPr id="2" name="TextBox 1">
          <a:extLst>
            <a:ext uri="{FF2B5EF4-FFF2-40B4-BE49-F238E27FC236}">
              <a16:creationId xmlns:a16="http://schemas.microsoft.com/office/drawing/2014/main" id="{54270524-04DC-B742-8EAF-988CF65C93DA}"/>
            </a:ext>
          </a:extLst>
        </xdr:cNvPr>
        <xdr:cNvSpPr txBox="1"/>
      </xdr:nvSpPr>
      <xdr:spPr>
        <a:xfrm>
          <a:off x="3287888" y="70556"/>
          <a:ext cx="4670777" cy="493889"/>
        </a:xfrm>
        <a:prstGeom prst="rect">
          <a:avLst/>
        </a:prstGeom>
        <a:solidFill>
          <a:schemeClr val="accent1"/>
        </a:solidFill>
        <a:ln/>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wrap="square" rtlCol="0" anchor="t"/>
        <a:lstStyle/>
        <a:p>
          <a:r>
            <a:rPr lang="ru-RU" sz="1200"/>
            <a:t>N</a:t>
          </a:r>
          <a:r>
            <a:rPr lang="en-US" sz="1200"/>
            <a:t>KL</a:t>
          </a:r>
          <a:r>
            <a:rPr lang="en-US" sz="1200" baseline="0"/>
            <a:t> Advisory  www.nkl-advisory.com </a:t>
          </a:r>
        </a:p>
        <a:p>
          <a:pPr marL="0" marR="0" lvl="0" indent="0" defTabSz="914400" eaLnBrk="1" fontAlgn="auto" latinLnBrk="0" hangingPunct="1">
            <a:lnSpc>
              <a:spcPct val="100000"/>
            </a:lnSpc>
            <a:spcBef>
              <a:spcPts val="0"/>
            </a:spcBef>
            <a:spcAft>
              <a:spcPts val="0"/>
            </a:spcAft>
            <a:buClrTx/>
            <a:buSzTx/>
            <a:buFontTx/>
            <a:buNone/>
            <a:tabLst/>
            <a:defRPr/>
          </a:pPr>
          <a:r>
            <a:rPr lang="en-US" sz="1200"/>
            <a:t>Financial</a:t>
          </a:r>
          <a:r>
            <a:rPr lang="en-US" sz="1200" baseline="0"/>
            <a:t> models, Management Reporting, M&amp;A advisory, Quant tools</a:t>
          </a:r>
          <a:endParaRPr lang="en-GB" sz="1200"/>
        </a:p>
        <a:p>
          <a:endParaRPr lang="en-GB" sz="12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366889</xdr:colOff>
      <xdr:row>0</xdr:row>
      <xdr:rowOff>98778</xdr:rowOff>
    </xdr:from>
    <xdr:to>
      <xdr:col>8</xdr:col>
      <xdr:colOff>282221</xdr:colOff>
      <xdr:row>2</xdr:row>
      <xdr:rowOff>127000</xdr:rowOff>
    </xdr:to>
    <xdr:sp macro="" textlink="">
      <xdr:nvSpPr>
        <xdr:cNvPr id="2" name="TextBox 1">
          <a:extLst>
            <a:ext uri="{FF2B5EF4-FFF2-40B4-BE49-F238E27FC236}">
              <a16:creationId xmlns:a16="http://schemas.microsoft.com/office/drawing/2014/main" id="{68D30C3B-3227-734C-910E-C30D3DCEBA5E}"/>
            </a:ext>
          </a:extLst>
        </xdr:cNvPr>
        <xdr:cNvSpPr txBox="1"/>
      </xdr:nvSpPr>
      <xdr:spPr>
        <a:xfrm>
          <a:off x="4191000" y="98778"/>
          <a:ext cx="4670777" cy="493889"/>
        </a:xfrm>
        <a:prstGeom prst="rect">
          <a:avLst/>
        </a:prstGeom>
        <a:solidFill>
          <a:schemeClr val="accent1"/>
        </a:solidFill>
        <a:ln/>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wrap="square" rtlCol="0" anchor="t"/>
        <a:lstStyle/>
        <a:p>
          <a:r>
            <a:rPr lang="ru-RU" sz="1200"/>
            <a:t>N</a:t>
          </a:r>
          <a:r>
            <a:rPr lang="en-US" sz="1200"/>
            <a:t>KL</a:t>
          </a:r>
          <a:r>
            <a:rPr lang="en-US" sz="1200" baseline="0"/>
            <a:t> Advisory  www.nkl-advisory.com </a:t>
          </a:r>
        </a:p>
        <a:p>
          <a:pPr marL="0" marR="0" lvl="0" indent="0" defTabSz="914400" eaLnBrk="1" fontAlgn="auto" latinLnBrk="0" hangingPunct="1">
            <a:lnSpc>
              <a:spcPct val="100000"/>
            </a:lnSpc>
            <a:spcBef>
              <a:spcPts val="0"/>
            </a:spcBef>
            <a:spcAft>
              <a:spcPts val="0"/>
            </a:spcAft>
            <a:buClrTx/>
            <a:buSzTx/>
            <a:buFontTx/>
            <a:buNone/>
            <a:tabLst/>
            <a:defRPr/>
          </a:pPr>
          <a:r>
            <a:rPr lang="en-US" sz="1200"/>
            <a:t>Financial</a:t>
          </a:r>
          <a:r>
            <a:rPr lang="en-US" sz="1200" baseline="0"/>
            <a:t> models, Management Reporting, M&amp;A advisory, Quant tools</a:t>
          </a:r>
          <a:endParaRPr lang="en-GB" sz="1200"/>
        </a:p>
        <a:p>
          <a:endParaRPr lang="en-GB" sz="12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0</xdr:colOff>
      <xdr:row>0</xdr:row>
      <xdr:rowOff>0</xdr:rowOff>
    </xdr:from>
    <xdr:to>
      <xdr:col>10</xdr:col>
      <xdr:colOff>705555</xdr:colOff>
      <xdr:row>2</xdr:row>
      <xdr:rowOff>28222</xdr:rowOff>
    </xdr:to>
    <xdr:sp macro="" textlink="">
      <xdr:nvSpPr>
        <xdr:cNvPr id="2" name="TextBox 1">
          <a:extLst>
            <a:ext uri="{FF2B5EF4-FFF2-40B4-BE49-F238E27FC236}">
              <a16:creationId xmlns:a16="http://schemas.microsoft.com/office/drawing/2014/main" id="{C8949803-C4C6-784D-BDD0-A0F4D6993DF6}"/>
            </a:ext>
          </a:extLst>
        </xdr:cNvPr>
        <xdr:cNvSpPr txBox="1"/>
      </xdr:nvSpPr>
      <xdr:spPr>
        <a:xfrm>
          <a:off x="5700889" y="0"/>
          <a:ext cx="4670777" cy="493889"/>
        </a:xfrm>
        <a:prstGeom prst="rect">
          <a:avLst/>
        </a:prstGeom>
        <a:solidFill>
          <a:schemeClr val="accent1"/>
        </a:solidFill>
        <a:ln/>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wrap="square" rtlCol="0" anchor="t"/>
        <a:lstStyle/>
        <a:p>
          <a:r>
            <a:rPr lang="ru-RU" sz="1200"/>
            <a:t>N</a:t>
          </a:r>
          <a:r>
            <a:rPr lang="en-US" sz="1200"/>
            <a:t>KL</a:t>
          </a:r>
          <a:r>
            <a:rPr lang="en-US" sz="1200" baseline="0"/>
            <a:t> Advisory  www.nkl-advisory.com </a:t>
          </a:r>
        </a:p>
        <a:p>
          <a:pPr marL="0" marR="0" lvl="0" indent="0" defTabSz="914400" eaLnBrk="1" fontAlgn="auto" latinLnBrk="0" hangingPunct="1">
            <a:lnSpc>
              <a:spcPct val="100000"/>
            </a:lnSpc>
            <a:spcBef>
              <a:spcPts val="0"/>
            </a:spcBef>
            <a:spcAft>
              <a:spcPts val="0"/>
            </a:spcAft>
            <a:buClrTx/>
            <a:buSzTx/>
            <a:buFontTx/>
            <a:buNone/>
            <a:tabLst/>
            <a:defRPr/>
          </a:pPr>
          <a:r>
            <a:rPr lang="en-US" sz="1200"/>
            <a:t>Financial</a:t>
          </a:r>
          <a:r>
            <a:rPr lang="en-US" sz="1200" baseline="0"/>
            <a:t> models, Management Reporting, M&amp;A advisory, Quant tools</a:t>
          </a:r>
          <a:endParaRPr lang="en-GB" sz="1200"/>
        </a:p>
        <a:p>
          <a:endParaRPr lang="en-GB" sz="12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84665</xdr:colOff>
      <xdr:row>0</xdr:row>
      <xdr:rowOff>98778</xdr:rowOff>
    </xdr:from>
    <xdr:to>
      <xdr:col>8</xdr:col>
      <xdr:colOff>832553</xdr:colOff>
      <xdr:row>2</xdr:row>
      <xdr:rowOff>127000</xdr:rowOff>
    </xdr:to>
    <xdr:sp macro="" textlink="">
      <xdr:nvSpPr>
        <xdr:cNvPr id="2" name="TextBox 1">
          <a:extLst>
            <a:ext uri="{FF2B5EF4-FFF2-40B4-BE49-F238E27FC236}">
              <a16:creationId xmlns:a16="http://schemas.microsoft.com/office/drawing/2014/main" id="{60F2E3B5-D68F-194B-B547-5DC16C0F3223}"/>
            </a:ext>
          </a:extLst>
        </xdr:cNvPr>
        <xdr:cNvSpPr txBox="1"/>
      </xdr:nvSpPr>
      <xdr:spPr>
        <a:xfrm>
          <a:off x="4741332" y="98778"/>
          <a:ext cx="4670777" cy="493889"/>
        </a:xfrm>
        <a:prstGeom prst="rect">
          <a:avLst/>
        </a:prstGeom>
        <a:solidFill>
          <a:schemeClr val="accent1"/>
        </a:solidFill>
        <a:ln/>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wrap="square" rtlCol="0" anchor="t"/>
        <a:lstStyle/>
        <a:p>
          <a:r>
            <a:rPr lang="ru-RU" sz="1200"/>
            <a:t>N</a:t>
          </a:r>
          <a:r>
            <a:rPr lang="en-US" sz="1200"/>
            <a:t>KL</a:t>
          </a:r>
          <a:r>
            <a:rPr lang="en-US" sz="1200" baseline="0"/>
            <a:t> Advisory  www.nkl-advisory.com </a:t>
          </a:r>
        </a:p>
        <a:p>
          <a:pPr marL="0" marR="0" lvl="0" indent="0" defTabSz="914400" eaLnBrk="1" fontAlgn="auto" latinLnBrk="0" hangingPunct="1">
            <a:lnSpc>
              <a:spcPct val="100000"/>
            </a:lnSpc>
            <a:spcBef>
              <a:spcPts val="0"/>
            </a:spcBef>
            <a:spcAft>
              <a:spcPts val="0"/>
            </a:spcAft>
            <a:buClrTx/>
            <a:buSzTx/>
            <a:buFontTx/>
            <a:buNone/>
            <a:tabLst/>
            <a:defRPr/>
          </a:pPr>
          <a:r>
            <a:rPr lang="en-US" sz="1200"/>
            <a:t>Financial</a:t>
          </a:r>
          <a:r>
            <a:rPr lang="en-US" sz="1200" baseline="0"/>
            <a:t> models, Management Reporting, M&amp;A advisory, Quant tools</a:t>
          </a:r>
          <a:endParaRPr lang="en-GB" sz="1200"/>
        </a:p>
        <a:p>
          <a:endParaRPr lang="en-GB" sz="12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197555</xdr:colOff>
      <xdr:row>0</xdr:row>
      <xdr:rowOff>84667</xdr:rowOff>
    </xdr:from>
    <xdr:to>
      <xdr:col>8</xdr:col>
      <xdr:colOff>888999</xdr:colOff>
      <xdr:row>2</xdr:row>
      <xdr:rowOff>112889</xdr:rowOff>
    </xdr:to>
    <xdr:sp macro="" textlink="">
      <xdr:nvSpPr>
        <xdr:cNvPr id="2" name="TextBox 1">
          <a:extLst>
            <a:ext uri="{FF2B5EF4-FFF2-40B4-BE49-F238E27FC236}">
              <a16:creationId xmlns:a16="http://schemas.microsoft.com/office/drawing/2014/main" id="{5B5E4780-B5DE-9746-950A-424EF5110E4B}"/>
            </a:ext>
          </a:extLst>
        </xdr:cNvPr>
        <xdr:cNvSpPr txBox="1"/>
      </xdr:nvSpPr>
      <xdr:spPr>
        <a:xfrm>
          <a:off x="5404555" y="84667"/>
          <a:ext cx="4670777" cy="493889"/>
        </a:xfrm>
        <a:prstGeom prst="rect">
          <a:avLst/>
        </a:prstGeom>
        <a:solidFill>
          <a:schemeClr val="accent1"/>
        </a:solidFill>
        <a:ln/>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wrap="square" rtlCol="0" anchor="t"/>
        <a:lstStyle/>
        <a:p>
          <a:r>
            <a:rPr lang="ru-RU" sz="1200" b="0" cap="none" spc="0">
              <a:ln w="0"/>
              <a:solidFill>
                <a:schemeClr val="accent1"/>
              </a:solidFill>
              <a:effectLst>
                <a:outerShdw blurRad="38100" dist="25400" dir="5400000" algn="ctr" rotWithShape="0">
                  <a:srgbClr val="6E747A">
                    <a:alpha val="43000"/>
                  </a:srgbClr>
                </a:outerShdw>
              </a:effectLst>
            </a:rPr>
            <a:t>N</a:t>
          </a:r>
          <a:r>
            <a:rPr lang="en-US" sz="1200" b="0" cap="none" spc="0">
              <a:ln w="0"/>
              <a:solidFill>
                <a:schemeClr val="accent1"/>
              </a:solidFill>
              <a:effectLst>
                <a:outerShdw blurRad="38100" dist="25400" dir="5400000" algn="ctr" rotWithShape="0">
                  <a:srgbClr val="6E747A">
                    <a:alpha val="43000"/>
                  </a:srgbClr>
                </a:outerShdw>
              </a:effectLst>
            </a:rPr>
            <a:t>KL</a:t>
          </a:r>
          <a:r>
            <a:rPr lang="en-US" sz="1200" b="0" cap="none" spc="0" baseline="0">
              <a:ln w="0"/>
              <a:solidFill>
                <a:schemeClr val="accent1"/>
              </a:solidFill>
              <a:effectLst>
                <a:outerShdw blurRad="38100" dist="25400" dir="5400000" algn="ctr" rotWithShape="0">
                  <a:srgbClr val="6E747A">
                    <a:alpha val="43000"/>
                  </a:srgbClr>
                </a:outerShdw>
              </a:effectLst>
            </a:rPr>
            <a:t> Advisory  www.nkl-advisory.com </a:t>
          </a:r>
        </a:p>
        <a:p>
          <a:pPr marL="0" marR="0" lvl="0" indent="0" defTabSz="914400" eaLnBrk="1" fontAlgn="auto" latinLnBrk="0" hangingPunct="1">
            <a:lnSpc>
              <a:spcPct val="100000"/>
            </a:lnSpc>
            <a:spcBef>
              <a:spcPts val="0"/>
            </a:spcBef>
            <a:spcAft>
              <a:spcPts val="0"/>
            </a:spcAft>
            <a:buClrTx/>
            <a:buSzTx/>
            <a:buFontTx/>
            <a:buNone/>
            <a:tabLst/>
            <a:defRPr/>
          </a:pPr>
          <a:r>
            <a:rPr lang="en-US" sz="1200" b="0" cap="none" spc="0">
              <a:ln w="0"/>
              <a:solidFill>
                <a:schemeClr val="accent1"/>
              </a:solidFill>
              <a:effectLst>
                <a:outerShdw blurRad="38100" dist="25400" dir="5400000" algn="ctr" rotWithShape="0">
                  <a:srgbClr val="6E747A">
                    <a:alpha val="43000"/>
                  </a:srgbClr>
                </a:outerShdw>
              </a:effectLst>
            </a:rPr>
            <a:t>Financial</a:t>
          </a:r>
          <a:r>
            <a:rPr lang="en-US" sz="1200" b="0" cap="none" spc="0" baseline="0">
              <a:ln w="0"/>
              <a:solidFill>
                <a:schemeClr val="accent1"/>
              </a:solidFill>
              <a:effectLst>
                <a:outerShdw blurRad="38100" dist="25400" dir="5400000" algn="ctr" rotWithShape="0">
                  <a:srgbClr val="6E747A">
                    <a:alpha val="43000"/>
                  </a:srgbClr>
                </a:outerShdw>
              </a:effectLst>
            </a:rPr>
            <a:t> models, Management Reporting, M&amp;A advisory, Quant tools</a:t>
          </a:r>
          <a:endParaRPr lang="en-GB" sz="1200" b="0" cap="none" spc="0">
            <a:ln w="0"/>
            <a:solidFill>
              <a:schemeClr val="accent1"/>
            </a:solidFill>
            <a:effectLst>
              <a:outerShdw blurRad="38100" dist="25400" dir="5400000" algn="ctr" rotWithShape="0">
                <a:srgbClr val="6E747A">
                  <a:alpha val="43000"/>
                </a:srgbClr>
              </a:outerShdw>
            </a:effectLst>
          </a:endParaRPr>
        </a:p>
        <a:p>
          <a:endParaRPr lang="en-GB" sz="1200" b="0" cap="none" spc="0">
            <a:ln w="0"/>
            <a:solidFill>
              <a:schemeClr val="accent1"/>
            </a:solidFill>
            <a:effectLst>
              <a:outerShdw blurRad="38100" dist="25400" dir="5400000" algn="ctr" rotWithShape="0">
                <a:srgbClr val="6E747A">
                  <a:alpha val="43000"/>
                </a:srgbClr>
              </a:outerShdw>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959555</xdr:colOff>
      <xdr:row>0</xdr:row>
      <xdr:rowOff>84666</xdr:rowOff>
    </xdr:from>
    <xdr:to>
      <xdr:col>10</xdr:col>
      <xdr:colOff>550332</xdr:colOff>
      <xdr:row>2</xdr:row>
      <xdr:rowOff>112888</xdr:rowOff>
    </xdr:to>
    <xdr:sp macro="" textlink="">
      <xdr:nvSpPr>
        <xdr:cNvPr id="2" name="TextBox 1">
          <a:extLst>
            <a:ext uri="{FF2B5EF4-FFF2-40B4-BE49-F238E27FC236}">
              <a16:creationId xmlns:a16="http://schemas.microsoft.com/office/drawing/2014/main" id="{A9E9BFFA-F3C8-3C4C-B330-CB60DAA06B4C}"/>
            </a:ext>
          </a:extLst>
        </xdr:cNvPr>
        <xdr:cNvSpPr txBox="1"/>
      </xdr:nvSpPr>
      <xdr:spPr>
        <a:xfrm>
          <a:off x="5616222" y="84666"/>
          <a:ext cx="4670777" cy="493889"/>
        </a:xfrm>
        <a:prstGeom prst="rect">
          <a:avLst/>
        </a:prstGeom>
        <a:solidFill>
          <a:schemeClr val="accent1"/>
        </a:solidFill>
        <a:ln/>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wrap="square" rtlCol="0" anchor="t"/>
        <a:lstStyle/>
        <a:p>
          <a:r>
            <a:rPr lang="ru-RU" sz="1200"/>
            <a:t>N</a:t>
          </a:r>
          <a:r>
            <a:rPr lang="en-US" sz="1200"/>
            <a:t>KL</a:t>
          </a:r>
          <a:r>
            <a:rPr lang="en-US" sz="1200" baseline="0"/>
            <a:t> Advisory  www.nkl-advisory.com </a:t>
          </a:r>
        </a:p>
        <a:p>
          <a:pPr marL="0" marR="0" lvl="0" indent="0" defTabSz="914400" eaLnBrk="1" fontAlgn="auto" latinLnBrk="0" hangingPunct="1">
            <a:lnSpc>
              <a:spcPct val="100000"/>
            </a:lnSpc>
            <a:spcBef>
              <a:spcPts val="0"/>
            </a:spcBef>
            <a:spcAft>
              <a:spcPts val="0"/>
            </a:spcAft>
            <a:buClrTx/>
            <a:buSzTx/>
            <a:buFontTx/>
            <a:buNone/>
            <a:tabLst/>
            <a:defRPr/>
          </a:pPr>
          <a:r>
            <a:rPr lang="en-US" sz="1200"/>
            <a:t>Financial</a:t>
          </a:r>
          <a:r>
            <a:rPr lang="en-US" sz="1200" baseline="0"/>
            <a:t> models, Management Reporting, M&amp;A advisory, Quant tools</a:t>
          </a:r>
          <a:endParaRPr lang="en-GB" sz="1200"/>
        </a:p>
        <a:p>
          <a:endParaRPr lang="en-GB" sz="12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155222</xdr:colOff>
      <xdr:row>0</xdr:row>
      <xdr:rowOff>98778</xdr:rowOff>
    </xdr:from>
    <xdr:to>
      <xdr:col>8</xdr:col>
      <xdr:colOff>931332</xdr:colOff>
      <xdr:row>2</xdr:row>
      <xdr:rowOff>127000</xdr:rowOff>
    </xdr:to>
    <xdr:sp macro="" textlink="">
      <xdr:nvSpPr>
        <xdr:cNvPr id="3" name="TextBox 2">
          <a:extLst>
            <a:ext uri="{FF2B5EF4-FFF2-40B4-BE49-F238E27FC236}">
              <a16:creationId xmlns:a16="http://schemas.microsoft.com/office/drawing/2014/main" id="{AF92E5F1-2E52-3943-8D36-F48DB1226F0B}"/>
            </a:ext>
          </a:extLst>
        </xdr:cNvPr>
        <xdr:cNvSpPr txBox="1"/>
      </xdr:nvSpPr>
      <xdr:spPr>
        <a:xfrm>
          <a:off x="5658555" y="98778"/>
          <a:ext cx="4670777" cy="493889"/>
        </a:xfrm>
        <a:prstGeom prst="rect">
          <a:avLst/>
        </a:prstGeom>
        <a:solidFill>
          <a:schemeClr val="accent1"/>
        </a:solidFill>
        <a:ln/>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wrap="square" rtlCol="0" anchor="t"/>
        <a:lstStyle/>
        <a:p>
          <a:r>
            <a:rPr lang="ru-RU" sz="1200"/>
            <a:t>N</a:t>
          </a:r>
          <a:r>
            <a:rPr lang="en-US" sz="1200"/>
            <a:t>KL</a:t>
          </a:r>
          <a:r>
            <a:rPr lang="en-US" sz="1200" baseline="0"/>
            <a:t> Advisory  www.nkl-advisory.com </a:t>
          </a:r>
        </a:p>
        <a:p>
          <a:pPr marL="0" marR="0" lvl="0" indent="0" defTabSz="914400" eaLnBrk="1" fontAlgn="auto" latinLnBrk="0" hangingPunct="1">
            <a:lnSpc>
              <a:spcPct val="100000"/>
            </a:lnSpc>
            <a:spcBef>
              <a:spcPts val="0"/>
            </a:spcBef>
            <a:spcAft>
              <a:spcPts val="0"/>
            </a:spcAft>
            <a:buClrTx/>
            <a:buSzTx/>
            <a:buFontTx/>
            <a:buNone/>
            <a:tabLst/>
            <a:defRPr/>
          </a:pPr>
          <a:r>
            <a:rPr lang="en-US" sz="1200"/>
            <a:t>Financial</a:t>
          </a:r>
          <a:r>
            <a:rPr lang="en-US" sz="1200" baseline="0"/>
            <a:t> models, Management Reporting, M&amp;A advisory, Quant tools</a:t>
          </a:r>
          <a:endParaRPr lang="en-GB" sz="1200"/>
        </a:p>
        <a:p>
          <a:endParaRPr lang="en-GB" sz="12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183445</xdr:colOff>
      <xdr:row>0</xdr:row>
      <xdr:rowOff>98779</xdr:rowOff>
    </xdr:from>
    <xdr:to>
      <xdr:col>8</xdr:col>
      <xdr:colOff>959555</xdr:colOff>
      <xdr:row>2</xdr:row>
      <xdr:rowOff>127001</xdr:rowOff>
    </xdr:to>
    <xdr:sp macro="" textlink="">
      <xdr:nvSpPr>
        <xdr:cNvPr id="2" name="TextBox 1">
          <a:extLst>
            <a:ext uri="{FF2B5EF4-FFF2-40B4-BE49-F238E27FC236}">
              <a16:creationId xmlns:a16="http://schemas.microsoft.com/office/drawing/2014/main" id="{38A744DB-28CF-0E47-9000-A0217811E031}"/>
            </a:ext>
          </a:extLst>
        </xdr:cNvPr>
        <xdr:cNvSpPr txBox="1"/>
      </xdr:nvSpPr>
      <xdr:spPr>
        <a:xfrm>
          <a:off x="4487334" y="98779"/>
          <a:ext cx="4670777" cy="493889"/>
        </a:xfrm>
        <a:prstGeom prst="rect">
          <a:avLst/>
        </a:prstGeom>
        <a:solidFill>
          <a:schemeClr val="accent1"/>
        </a:solidFill>
        <a:ln/>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wrap="square" rtlCol="0" anchor="t"/>
        <a:lstStyle/>
        <a:p>
          <a:r>
            <a:rPr lang="ru-RU" sz="1200"/>
            <a:t>N</a:t>
          </a:r>
          <a:r>
            <a:rPr lang="en-US" sz="1200"/>
            <a:t>KL</a:t>
          </a:r>
          <a:r>
            <a:rPr lang="en-US" sz="1200" baseline="0"/>
            <a:t> Advisory  www.nkl-advisory.com </a:t>
          </a:r>
        </a:p>
        <a:p>
          <a:pPr marL="0" marR="0" lvl="0" indent="0" defTabSz="914400" eaLnBrk="1" fontAlgn="auto" latinLnBrk="0" hangingPunct="1">
            <a:lnSpc>
              <a:spcPct val="100000"/>
            </a:lnSpc>
            <a:spcBef>
              <a:spcPts val="0"/>
            </a:spcBef>
            <a:spcAft>
              <a:spcPts val="0"/>
            </a:spcAft>
            <a:buClrTx/>
            <a:buSzTx/>
            <a:buFontTx/>
            <a:buNone/>
            <a:tabLst/>
            <a:defRPr/>
          </a:pPr>
          <a:r>
            <a:rPr lang="en-US" sz="1200"/>
            <a:t>Financial</a:t>
          </a:r>
          <a:r>
            <a:rPr lang="en-US" sz="1200" baseline="0"/>
            <a:t> models, Management Reporting, M&amp;A advisory, Quant tools</a:t>
          </a:r>
          <a:endParaRPr lang="en-GB" sz="1200"/>
        </a:p>
        <a:p>
          <a:endParaRPr lang="en-GB" sz="12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165100</xdr:colOff>
      <xdr:row>0</xdr:row>
      <xdr:rowOff>165100</xdr:rowOff>
    </xdr:from>
    <xdr:to>
      <xdr:col>11</xdr:col>
      <xdr:colOff>821267</xdr:colOff>
      <xdr:row>46</xdr:row>
      <xdr:rowOff>195375</xdr:rowOff>
    </xdr:to>
    <xdr:sp macro="" textlink="">
      <xdr:nvSpPr>
        <xdr:cNvPr id="2" name="Скругленный прямоугольник 1">
          <a:extLst>
            <a:ext uri="{FF2B5EF4-FFF2-40B4-BE49-F238E27FC236}">
              <a16:creationId xmlns:a16="http://schemas.microsoft.com/office/drawing/2014/main" id="{00000000-0008-0000-0500-000002000000}"/>
            </a:ext>
          </a:extLst>
        </xdr:cNvPr>
        <xdr:cNvSpPr/>
      </xdr:nvSpPr>
      <xdr:spPr>
        <a:xfrm>
          <a:off x="165100" y="165100"/>
          <a:ext cx="9814278" cy="9117831"/>
        </a:xfrm>
        <a:prstGeom prst="roundRect">
          <a:avLst>
            <a:gd name="adj" fmla="val 171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444500</xdr:colOff>
      <xdr:row>14</xdr:row>
      <xdr:rowOff>0</xdr:rowOff>
    </xdr:from>
    <xdr:to>
      <xdr:col>11</xdr:col>
      <xdr:colOff>558800</xdr:colOff>
      <xdr:row>23</xdr:row>
      <xdr:rowOff>25400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444500" y="2844800"/>
          <a:ext cx="9194800" cy="1854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a:latin typeface="+mj-lt"/>
            </a:rPr>
            <a:t>This</a:t>
          </a:r>
          <a:r>
            <a:rPr lang="en-US" sz="1400" baseline="0">
              <a:latin typeface="+mj-lt"/>
            </a:rPr>
            <a:t> model may not include full-scale information statement, which is necessary for any investment decision, hence every receipt should also consider his/her own research and analysis. The modeling does not include neither financial or tax audit nor detailed investigations of Company's actions.</a:t>
          </a:r>
        </a:p>
        <a:p>
          <a:pPr marL="0" marR="0" lvl="0" indent="0" defTabSz="914400" eaLnBrk="1" fontAlgn="auto" latinLnBrk="0" hangingPunct="1">
            <a:lnSpc>
              <a:spcPct val="100000"/>
            </a:lnSpc>
            <a:spcBef>
              <a:spcPts val="0"/>
            </a:spcBef>
            <a:spcAft>
              <a:spcPts val="0"/>
            </a:spcAft>
            <a:buClrTx/>
            <a:buSzTx/>
            <a:buFontTx/>
            <a:buNone/>
            <a:tabLst/>
            <a:defRPr/>
          </a:pPr>
          <a:endParaRPr lang="en-US" sz="1400" baseline="0">
            <a:latin typeface="+mj-lt"/>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baseline="0">
              <a:latin typeface="+mj-lt"/>
            </a:rPr>
            <a:t>This model include possible outcomes which are subject of significant economic, competitive and business changes and unforeseen circumstances.</a:t>
          </a:r>
          <a:endParaRPr lang="ru-RU" sz="1400">
            <a:latin typeface="+mj-lt"/>
          </a:endParaRPr>
        </a:p>
        <a:p>
          <a:endParaRPr lang="ru-RU" sz="1400">
            <a:latin typeface="+mj-lt"/>
          </a:endParaRPr>
        </a:p>
      </xdr:txBody>
    </xdr:sp>
    <xdr:clientData/>
  </xdr:twoCellAnchor>
  <xdr:twoCellAnchor>
    <xdr:from>
      <xdr:col>4</xdr:col>
      <xdr:colOff>622301</xdr:colOff>
      <xdr:row>4</xdr:row>
      <xdr:rowOff>25400</xdr:rowOff>
    </xdr:from>
    <xdr:to>
      <xdr:col>6</xdr:col>
      <xdr:colOff>355601</xdr:colOff>
      <xdr:row>5</xdr:row>
      <xdr:rowOff>179852</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3924301" y="838200"/>
          <a:ext cx="1384300" cy="357652"/>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baseline="0">
              <a:solidFill>
                <a:srgbClr val="7030A0"/>
              </a:solidFill>
              <a:latin typeface="+mj-lt"/>
            </a:rPr>
            <a:t>Disclaimer</a:t>
          </a:r>
          <a:endParaRPr lang="ru-RU" sz="2000" b="1">
            <a:solidFill>
              <a:srgbClr val="7030A0"/>
            </a:solidFill>
            <a:latin typeface="+mj-l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183444</xdr:colOff>
      <xdr:row>0</xdr:row>
      <xdr:rowOff>84667</xdr:rowOff>
    </xdr:from>
    <xdr:to>
      <xdr:col>8</xdr:col>
      <xdr:colOff>931333</xdr:colOff>
      <xdr:row>2</xdr:row>
      <xdr:rowOff>112889</xdr:rowOff>
    </xdr:to>
    <xdr:sp macro="" textlink="">
      <xdr:nvSpPr>
        <xdr:cNvPr id="2" name="TextBox 1">
          <a:extLst>
            <a:ext uri="{FF2B5EF4-FFF2-40B4-BE49-F238E27FC236}">
              <a16:creationId xmlns:a16="http://schemas.microsoft.com/office/drawing/2014/main" id="{F3FA4910-5E11-1A47-A1A4-68957B800ADD}"/>
            </a:ext>
          </a:extLst>
        </xdr:cNvPr>
        <xdr:cNvSpPr txBox="1"/>
      </xdr:nvSpPr>
      <xdr:spPr>
        <a:xfrm>
          <a:off x="4826000" y="84667"/>
          <a:ext cx="4670777" cy="493889"/>
        </a:xfrm>
        <a:prstGeom prst="rect">
          <a:avLst/>
        </a:prstGeom>
        <a:solidFill>
          <a:schemeClr val="accent1"/>
        </a:solidFill>
        <a:ln/>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wrap="square" rtlCol="0" anchor="t"/>
        <a:lstStyle/>
        <a:p>
          <a:r>
            <a:rPr lang="ru-RU" sz="1200"/>
            <a:t>N</a:t>
          </a:r>
          <a:r>
            <a:rPr lang="en-US" sz="1200"/>
            <a:t>KL</a:t>
          </a:r>
          <a:r>
            <a:rPr lang="en-US" sz="1200" baseline="0"/>
            <a:t> Advisory  www.nkl-advisory.com </a:t>
          </a:r>
        </a:p>
        <a:p>
          <a:pPr marL="0" marR="0" lvl="0" indent="0" defTabSz="914400" eaLnBrk="1" fontAlgn="auto" latinLnBrk="0" hangingPunct="1">
            <a:lnSpc>
              <a:spcPct val="100000"/>
            </a:lnSpc>
            <a:spcBef>
              <a:spcPts val="0"/>
            </a:spcBef>
            <a:spcAft>
              <a:spcPts val="0"/>
            </a:spcAft>
            <a:buClrTx/>
            <a:buSzTx/>
            <a:buFontTx/>
            <a:buNone/>
            <a:tabLst/>
            <a:defRPr/>
          </a:pPr>
          <a:r>
            <a:rPr lang="en-US" sz="1200"/>
            <a:t>Financial</a:t>
          </a:r>
          <a:r>
            <a:rPr lang="en-US" sz="1200" baseline="0"/>
            <a:t> models, Management Reporting, M&amp;A advisory, Quant tools</a:t>
          </a:r>
          <a:endParaRPr lang="en-GB" sz="1200"/>
        </a:p>
        <a:p>
          <a:endParaRPr lang="en-GB" sz="12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0</xdr:colOff>
      <xdr:row>2</xdr:row>
      <xdr:rowOff>0</xdr:rowOff>
    </xdr:from>
    <xdr:to>
      <xdr:col>8</xdr:col>
      <xdr:colOff>747888</xdr:colOff>
      <xdr:row>4</xdr:row>
      <xdr:rowOff>98778</xdr:rowOff>
    </xdr:to>
    <xdr:sp macro="" textlink="">
      <xdr:nvSpPr>
        <xdr:cNvPr id="2" name="TextBox 1">
          <a:extLst>
            <a:ext uri="{FF2B5EF4-FFF2-40B4-BE49-F238E27FC236}">
              <a16:creationId xmlns:a16="http://schemas.microsoft.com/office/drawing/2014/main" id="{B3081E1D-9319-244B-9F1B-46622F3E8B73}"/>
            </a:ext>
          </a:extLst>
        </xdr:cNvPr>
        <xdr:cNvSpPr txBox="1"/>
      </xdr:nvSpPr>
      <xdr:spPr>
        <a:xfrm>
          <a:off x="4656667" y="465667"/>
          <a:ext cx="4670777" cy="493889"/>
        </a:xfrm>
        <a:prstGeom prst="rect">
          <a:avLst/>
        </a:prstGeom>
        <a:solidFill>
          <a:schemeClr val="accent1"/>
        </a:solidFill>
        <a:ln/>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wrap="square" rtlCol="0" anchor="t"/>
        <a:lstStyle/>
        <a:p>
          <a:r>
            <a:rPr lang="ru-RU" sz="1200"/>
            <a:t>N</a:t>
          </a:r>
          <a:r>
            <a:rPr lang="en-US" sz="1200"/>
            <a:t>KL</a:t>
          </a:r>
          <a:r>
            <a:rPr lang="en-US" sz="1200" baseline="0"/>
            <a:t> Advisory  www.nkl-advisory.com </a:t>
          </a:r>
        </a:p>
        <a:p>
          <a:pPr marL="0" marR="0" lvl="0" indent="0" defTabSz="914400" eaLnBrk="1" fontAlgn="auto" latinLnBrk="0" hangingPunct="1">
            <a:lnSpc>
              <a:spcPct val="100000"/>
            </a:lnSpc>
            <a:spcBef>
              <a:spcPts val="0"/>
            </a:spcBef>
            <a:spcAft>
              <a:spcPts val="0"/>
            </a:spcAft>
            <a:buClrTx/>
            <a:buSzTx/>
            <a:buFontTx/>
            <a:buNone/>
            <a:tabLst/>
            <a:defRPr/>
          </a:pPr>
          <a:r>
            <a:rPr lang="en-US" sz="1200"/>
            <a:t>Financial</a:t>
          </a:r>
          <a:r>
            <a:rPr lang="en-US" sz="1200" baseline="0"/>
            <a:t> models, Management Reporting, M&amp;A advisory, Quant tools</a:t>
          </a:r>
          <a:endParaRPr lang="en-GB" sz="1200"/>
        </a:p>
        <a:p>
          <a:endParaRPr lang="en-GB" sz="12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225778</xdr:colOff>
      <xdr:row>0</xdr:row>
      <xdr:rowOff>70556</xdr:rowOff>
    </xdr:from>
    <xdr:to>
      <xdr:col>9</xdr:col>
      <xdr:colOff>14111</xdr:colOff>
      <xdr:row>2</xdr:row>
      <xdr:rowOff>98778</xdr:rowOff>
    </xdr:to>
    <xdr:sp macro="" textlink="">
      <xdr:nvSpPr>
        <xdr:cNvPr id="2" name="TextBox 1">
          <a:extLst>
            <a:ext uri="{FF2B5EF4-FFF2-40B4-BE49-F238E27FC236}">
              <a16:creationId xmlns:a16="http://schemas.microsoft.com/office/drawing/2014/main" id="{FD1C70A2-3A11-6649-A0ED-1193D3D8FCA4}"/>
            </a:ext>
          </a:extLst>
        </xdr:cNvPr>
        <xdr:cNvSpPr txBox="1"/>
      </xdr:nvSpPr>
      <xdr:spPr>
        <a:xfrm>
          <a:off x="5672667" y="70556"/>
          <a:ext cx="4670777" cy="493889"/>
        </a:xfrm>
        <a:prstGeom prst="rect">
          <a:avLst/>
        </a:prstGeom>
        <a:solidFill>
          <a:schemeClr val="accent1"/>
        </a:solidFill>
        <a:ln/>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wrap="square" rtlCol="0" anchor="t"/>
        <a:lstStyle/>
        <a:p>
          <a:r>
            <a:rPr lang="ru-RU" sz="1200"/>
            <a:t>N</a:t>
          </a:r>
          <a:r>
            <a:rPr lang="en-US" sz="1200"/>
            <a:t>KL</a:t>
          </a:r>
          <a:r>
            <a:rPr lang="en-US" sz="1200" baseline="0"/>
            <a:t> Advisory  www.nkl-advisory.com </a:t>
          </a:r>
        </a:p>
        <a:p>
          <a:pPr marL="0" marR="0" lvl="0" indent="0" defTabSz="914400" eaLnBrk="1" fontAlgn="auto" latinLnBrk="0" hangingPunct="1">
            <a:lnSpc>
              <a:spcPct val="100000"/>
            </a:lnSpc>
            <a:spcBef>
              <a:spcPts val="0"/>
            </a:spcBef>
            <a:spcAft>
              <a:spcPts val="0"/>
            </a:spcAft>
            <a:buClrTx/>
            <a:buSzTx/>
            <a:buFontTx/>
            <a:buNone/>
            <a:tabLst/>
            <a:defRPr/>
          </a:pPr>
          <a:r>
            <a:rPr lang="en-US" sz="1200"/>
            <a:t>Financial</a:t>
          </a:r>
          <a:r>
            <a:rPr lang="en-US" sz="1200" baseline="0"/>
            <a:t> models, Management Reporting, M&amp;A advisory, Quant tools</a:t>
          </a:r>
          <a:endParaRPr lang="en-GB" sz="1200"/>
        </a:p>
        <a:p>
          <a:endParaRPr lang="en-GB" sz="1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578555</xdr:colOff>
      <xdr:row>3</xdr:row>
      <xdr:rowOff>127000</xdr:rowOff>
    </xdr:from>
    <xdr:to>
      <xdr:col>9</xdr:col>
      <xdr:colOff>63499</xdr:colOff>
      <xdr:row>35</xdr:row>
      <xdr:rowOff>63500</xdr:rowOff>
    </xdr:to>
    <xdr:sp macro="" textlink="">
      <xdr:nvSpPr>
        <xdr:cNvPr id="2" name="Скругленный прямоугольник 3">
          <a:extLst>
            <a:ext uri="{FF2B5EF4-FFF2-40B4-BE49-F238E27FC236}">
              <a16:creationId xmlns:a16="http://schemas.microsoft.com/office/drawing/2014/main" id="{00000000-0008-0000-0600-000002000000}"/>
            </a:ext>
          </a:extLst>
        </xdr:cNvPr>
        <xdr:cNvSpPr/>
      </xdr:nvSpPr>
      <xdr:spPr>
        <a:xfrm>
          <a:off x="1404055" y="736600"/>
          <a:ext cx="6088944" cy="6438900"/>
        </a:xfrm>
        <a:prstGeom prst="roundRect">
          <a:avLst>
            <a:gd name="adj" fmla="val 1712"/>
          </a:avLst>
        </a:prstGeom>
        <a:noFill/>
        <a:ln w="5492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4</xdr:col>
      <xdr:colOff>355600</xdr:colOff>
      <xdr:row>4</xdr:row>
      <xdr:rowOff>12700</xdr:rowOff>
    </xdr:from>
    <xdr:to>
      <xdr:col>5</xdr:col>
      <xdr:colOff>660400</xdr:colOff>
      <xdr:row>5</xdr:row>
      <xdr:rowOff>167152</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3657600" y="825500"/>
          <a:ext cx="1130300" cy="357652"/>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baseline="0">
              <a:solidFill>
                <a:srgbClr val="7030A0"/>
              </a:solidFill>
              <a:latin typeface="+mj-lt"/>
            </a:rPr>
            <a:t>Content</a:t>
          </a:r>
          <a:endParaRPr lang="ru-RU" sz="2000" b="1">
            <a:solidFill>
              <a:srgbClr val="7030A0"/>
            </a:solidFill>
            <a:latin typeface="+mj-lt"/>
          </a:endParaRPr>
        </a:p>
      </xdr:txBody>
    </xdr:sp>
    <xdr:clientData/>
  </xdr:twoCellAnchor>
  <xdr:oneCellAnchor>
    <xdr:from>
      <xdr:col>4</xdr:col>
      <xdr:colOff>444500</xdr:colOff>
      <xdr:row>29</xdr:row>
      <xdr:rowOff>127000</xdr:rowOff>
    </xdr:from>
    <xdr:ext cx="921456" cy="886178"/>
    <xdr:pic>
      <xdr:nvPicPr>
        <xdr:cNvPr id="4" name="Рисунок 10" descr="Открытая книга контур">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746500" y="6019800"/>
          <a:ext cx="921456" cy="886178"/>
        </a:xfrm>
        <a:prstGeom prst="rect">
          <a:avLst/>
        </a:prstGeom>
      </xdr:spPr>
    </xdr:pic>
    <xdr:clientData/>
  </xdr:oneCellAnchor>
  <xdr:twoCellAnchor>
    <xdr:from>
      <xdr:col>10</xdr:col>
      <xdr:colOff>609599</xdr:colOff>
      <xdr:row>3</xdr:row>
      <xdr:rowOff>127000</xdr:rowOff>
    </xdr:from>
    <xdr:to>
      <xdr:col>18</xdr:col>
      <xdr:colOff>812800</xdr:colOff>
      <xdr:row>35</xdr:row>
      <xdr:rowOff>63500</xdr:rowOff>
    </xdr:to>
    <xdr:sp macro="" textlink="">
      <xdr:nvSpPr>
        <xdr:cNvPr id="5" name="Скругленный прямоугольник 13">
          <a:extLst>
            <a:ext uri="{FF2B5EF4-FFF2-40B4-BE49-F238E27FC236}">
              <a16:creationId xmlns:a16="http://schemas.microsoft.com/office/drawing/2014/main" id="{00000000-0008-0000-0600-000005000000}"/>
            </a:ext>
          </a:extLst>
        </xdr:cNvPr>
        <xdr:cNvSpPr/>
      </xdr:nvSpPr>
      <xdr:spPr>
        <a:xfrm>
          <a:off x="8864599" y="736600"/>
          <a:ext cx="6807201" cy="6438900"/>
        </a:xfrm>
        <a:prstGeom prst="roundRect">
          <a:avLst>
            <a:gd name="adj" fmla="val 1712"/>
          </a:avLst>
        </a:prstGeom>
        <a:noFill/>
        <a:ln w="5492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14</xdr:col>
      <xdr:colOff>584200</xdr:colOff>
      <xdr:row>3</xdr:row>
      <xdr:rowOff>139700</xdr:rowOff>
    </xdr:from>
    <xdr:to>
      <xdr:col>16</xdr:col>
      <xdr:colOff>12700</xdr:colOff>
      <xdr:row>5</xdr:row>
      <xdr:rowOff>90952</xdr:rowOff>
    </xdr:to>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12141200" y="749300"/>
          <a:ext cx="1079500" cy="357652"/>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baseline="0">
              <a:solidFill>
                <a:srgbClr val="7030A0"/>
              </a:solidFill>
              <a:latin typeface="+mj-lt"/>
            </a:rPr>
            <a:t>Legend</a:t>
          </a:r>
          <a:endParaRPr lang="ru-RU" sz="2000" b="1">
            <a:solidFill>
              <a:srgbClr val="7030A0"/>
            </a:solidFill>
            <a:latin typeface="+mj-lt"/>
          </a:endParaRPr>
        </a:p>
      </xdr:txBody>
    </xdr:sp>
    <xdr:clientData/>
  </xdr:twoCellAnchor>
  <xdr:oneCellAnchor>
    <xdr:from>
      <xdr:col>14</xdr:col>
      <xdr:colOff>645300</xdr:colOff>
      <xdr:row>29</xdr:row>
      <xdr:rowOff>73800</xdr:rowOff>
    </xdr:from>
    <xdr:ext cx="921456" cy="891822"/>
    <xdr:pic>
      <xdr:nvPicPr>
        <xdr:cNvPr id="7" name="Рисунок 22" descr="Компас на карте контур">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202300" y="5966600"/>
          <a:ext cx="921456" cy="89182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647700</xdr:colOff>
      <xdr:row>0</xdr:row>
      <xdr:rowOff>431800</xdr:rowOff>
    </xdr:from>
    <xdr:to>
      <xdr:col>11</xdr:col>
      <xdr:colOff>215900</xdr:colOff>
      <xdr:row>73</xdr:row>
      <xdr:rowOff>12700</xdr:rowOff>
    </xdr:to>
    <xdr:sp macro="" textlink="">
      <xdr:nvSpPr>
        <xdr:cNvPr id="2" name="Скругленный прямоугольник 1">
          <a:extLst>
            <a:ext uri="{FF2B5EF4-FFF2-40B4-BE49-F238E27FC236}">
              <a16:creationId xmlns:a16="http://schemas.microsoft.com/office/drawing/2014/main" id="{00000000-0008-0000-0700-000002000000}"/>
            </a:ext>
          </a:extLst>
        </xdr:cNvPr>
        <xdr:cNvSpPr/>
      </xdr:nvSpPr>
      <xdr:spPr>
        <a:xfrm>
          <a:off x="647700" y="203200"/>
          <a:ext cx="8648700" cy="14643100"/>
        </a:xfrm>
        <a:prstGeom prst="roundRect">
          <a:avLst>
            <a:gd name="adj" fmla="val 1712"/>
          </a:avLst>
        </a:prstGeom>
        <a:noFill/>
        <a:ln w="5492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oneCellAnchor>
    <xdr:from>
      <xdr:col>4</xdr:col>
      <xdr:colOff>571500</xdr:colOff>
      <xdr:row>70</xdr:row>
      <xdr:rowOff>50800</xdr:rowOff>
    </xdr:from>
    <xdr:ext cx="756355" cy="732366"/>
    <xdr:pic>
      <xdr:nvPicPr>
        <xdr:cNvPr id="3" name="Рисунок 3" descr="Презентация с линейчатой диаграммой контур">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873500" y="14274800"/>
          <a:ext cx="756355" cy="732366"/>
        </a:xfrm>
        <a:prstGeom prst="rect">
          <a:avLst/>
        </a:prstGeom>
      </xdr:spPr>
    </xdr:pic>
    <xdr:clientData/>
  </xdr:oneCellAnchor>
  <xdr:twoCellAnchor>
    <xdr:from>
      <xdr:col>1</xdr:col>
      <xdr:colOff>114300</xdr:colOff>
      <xdr:row>0</xdr:row>
      <xdr:rowOff>571500</xdr:rowOff>
    </xdr:from>
    <xdr:to>
      <xdr:col>2</xdr:col>
      <xdr:colOff>1665111</xdr:colOff>
      <xdr:row>2</xdr:row>
      <xdr:rowOff>154452</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989189" y="571500"/>
          <a:ext cx="1691922" cy="359063"/>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b="1" baseline="0">
              <a:solidFill>
                <a:srgbClr val="7030A0"/>
              </a:solidFill>
              <a:latin typeface="Avenir Book" panose="02000503020000020003" pitchFamily="2" charset="0"/>
            </a:rPr>
            <a:t>SUMMARY</a:t>
          </a:r>
          <a:endParaRPr lang="ru-RU" sz="2000" b="1">
            <a:solidFill>
              <a:srgbClr val="7030A0"/>
            </a:solidFill>
          </a:endParaRPr>
        </a:p>
      </xdr:txBody>
    </xdr:sp>
    <xdr:clientData/>
  </xdr:twoCellAnchor>
  <xdr:twoCellAnchor>
    <xdr:from>
      <xdr:col>2</xdr:col>
      <xdr:colOff>2511777</xdr:colOff>
      <xdr:row>0</xdr:row>
      <xdr:rowOff>423335</xdr:rowOff>
    </xdr:from>
    <xdr:to>
      <xdr:col>7</xdr:col>
      <xdr:colOff>917222</xdr:colOff>
      <xdr:row>2</xdr:row>
      <xdr:rowOff>127001</xdr:rowOff>
    </xdr:to>
    <xdr:sp macro="" textlink="">
      <xdr:nvSpPr>
        <xdr:cNvPr id="5" name="TextBox 4">
          <a:extLst>
            <a:ext uri="{FF2B5EF4-FFF2-40B4-BE49-F238E27FC236}">
              <a16:creationId xmlns:a16="http://schemas.microsoft.com/office/drawing/2014/main" id="{E0629827-C256-ABDA-C982-0D73436EEF06}"/>
            </a:ext>
          </a:extLst>
        </xdr:cNvPr>
        <xdr:cNvSpPr txBox="1"/>
      </xdr:nvSpPr>
      <xdr:spPr>
        <a:xfrm>
          <a:off x="3527777" y="423335"/>
          <a:ext cx="4741334" cy="479777"/>
        </a:xfrm>
        <a:prstGeom prst="rect">
          <a:avLst/>
        </a:prstGeom>
        <a:solidFill>
          <a:schemeClr val="accent1"/>
        </a:solidFill>
        <a:ln/>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wrap="square" rtlCol="0" anchor="t"/>
        <a:lstStyle/>
        <a:p>
          <a:r>
            <a:rPr lang="ru-RU" sz="1100"/>
            <a:t>N</a:t>
          </a:r>
          <a:r>
            <a:rPr lang="en-US" sz="1100"/>
            <a:t>KL</a:t>
          </a:r>
          <a:r>
            <a:rPr lang="en-US" sz="1100" baseline="0"/>
            <a:t> Advisory  www.nkl-advisory.com </a:t>
          </a:r>
        </a:p>
        <a:p>
          <a:pPr marL="0" marR="0" lvl="0" indent="0" defTabSz="914400" eaLnBrk="1" fontAlgn="auto" latinLnBrk="0" hangingPunct="1">
            <a:lnSpc>
              <a:spcPct val="100000"/>
            </a:lnSpc>
            <a:spcBef>
              <a:spcPts val="0"/>
            </a:spcBef>
            <a:spcAft>
              <a:spcPts val="0"/>
            </a:spcAft>
            <a:buClrTx/>
            <a:buSzTx/>
            <a:buFontTx/>
            <a:buNone/>
            <a:tabLst/>
            <a:defRPr/>
          </a:pPr>
          <a:r>
            <a:rPr lang="en-US" sz="1100"/>
            <a:t>Financial</a:t>
          </a:r>
          <a:r>
            <a:rPr lang="en-US" sz="1100" baseline="0"/>
            <a:t> models, Management Reporting, M&amp;A advisory, Quant tools</a:t>
          </a:r>
          <a:endParaRPr lang="en-GB" sz="1100"/>
        </a:p>
        <a:p>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145144</xdr:colOff>
      <xdr:row>37</xdr:row>
      <xdr:rowOff>108859</xdr:rowOff>
    </xdr:from>
    <xdr:to>
      <xdr:col>34</xdr:col>
      <xdr:colOff>762000</xdr:colOff>
      <xdr:row>93</xdr:row>
      <xdr:rowOff>135468</xdr:rowOff>
    </xdr:to>
    <xdr:sp macro="" textlink="">
      <xdr:nvSpPr>
        <xdr:cNvPr id="2" name="Скругленный прямоугольник 31">
          <a:extLst>
            <a:ext uri="{FF2B5EF4-FFF2-40B4-BE49-F238E27FC236}">
              <a16:creationId xmlns:a16="http://schemas.microsoft.com/office/drawing/2014/main" id="{00000000-0008-0000-0800-000002000000}"/>
            </a:ext>
          </a:extLst>
        </xdr:cNvPr>
        <xdr:cNvSpPr/>
      </xdr:nvSpPr>
      <xdr:spPr>
        <a:xfrm>
          <a:off x="145144" y="7627259"/>
          <a:ext cx="28683856" cy="11405809"/>
        </a:xfrm>
        <a:prstGeom prst="roundRect">
          <a:avLst>
            <a:gd name="adj" fmla="val 1581"/>
          </a:avLst>
        </a:prstGeom>
        <a:solidFill>
          <a:schemeClr val="bg1">
            <a:lumMod val="75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endParaRPr lang="ru-RU" sz="2000">
            <a:solidFill>
              <a:schemeClr val="bg1">
                <a:lumMod val="50000"/>
              </a:schemeClr>
            </a:solidFill>
          </a:endParaRPr>
        </a:p>
      </xdr:txBody>
    </xdr:sp>
    <xdr:clientData/>
  </xdr:twoCellAnchor>
  <xdr:twoCellAnchor>
    <xdr:from>
      <xdr:col>13</xdr:col>
      <xdr:colOff>72571</xdr:colOff>
      <xdr:row>74</xdr:row>
      <xdr:rowOff>87086</xdr:rowOff>
    </xdr:from>
    <xdr:to>
      <xdr:col>18</xdr:col>
      <xdr:colOff>127000</xdr:colOff>
      <xdr:row>91</xdr:row>
      <xdr:rowOff>72572</xdr:rowOff>
    </xdr:to>
    <xdr:sp macro="" textlink="">
      <xdr:nvSpPr>
        <xdr:cNvPr id="3" name="Скругленный прямоугольник 37">
          <a:extLst>
            <a:ext uri="{FF2B5EF4-FFF2-40B4-BE49-F238E27FC236}">
              <a16:creationId xmlns:a16="http://schemas.microsoft.com/office/drawing/2014/main" id="{00000000-0008-0000-0800-000003000000}"/>
            </a:ext>
          </a:extLst>
        </xdr:cNvPr>
        <xdr:cNvSpPr/>
      </xdr:nvSpPr>
      <xdr:spPr>
        <a:xfrm>
          <a:off x="10804071" y="15123886"/>
          <a:ext cx="4181929" cy="3439886"/>
        </a:xfrm>
        <a:prstGeom prst="roundRect">
          <a:avLst>
            <a:gd name="adj" fmla="val 7539"/>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15</xdr:col>
      <xdr:colOff>522818</xdr:colOff>
      <xdr:row>75</xdr:row>
      <xdr:rowOff>139702</xdr:rowOff>
    </xdr:from>
    <xdr:to>
      <xdr:col>15</xdr:col>
      <xdr:colOff>709362</xdr:colOff>
      <xdr:row>84</xdr:row>
      <xdr:rowOff>105835</xdr:rowOff>
    </xdr:to>
    <xdr:cxnSp macro="">
      <xdr:nvCxnSpPr>
        <xdr:cNvPr id="4" name="Straight Connector 3">
          <a:extLst>
            <a:ext uri="{FF2B5EF4-FFF2-40B4-BE49-F238E27FC236}">
              <a16:creationId xmlns:a16="http://schemas.microsoft.com/office/drawing/2014/main" id="{00000000-0008-0000-0800-000004000000}"/>
            </a:ext>
          </a:extLst>
        </xdr:cNvPr>
        <xdr:cNvCxnSpPr>
          <a:stCxn id="5" idx="0"/>
          <a:endCxn id="225" idx="0"/>
        </xdr:cNvCxnSpPr>
      </xdr:nvCxnSpPr>
      <xdr:spPr>
        <a:xfrm flipH="1">
          <a:off x="12905318" y="15379702"/>
          <a:ext cx="186544" cy="1794933"/>
        </a:xfrm>
        <a:prstGeom prst="line">
          <a:avLst/>
        </a:prstGeom>
        <a:ln>
          <a:solidFill>
            <a:srgbClr val="991CF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97362</xdr:colOff>
      <xdr:row>75</xdr:row>
      <xdr:rowOff>139702</xdr:rowOff>
    </xdr:from>
    <xdr:to>
      <xdr:col>16</xdr:col>
      <xdr:colOff>495862</xdr:colOff>
      <xdr:row>83</xdr:row>
      <xdr:rowOff>9035</xdr:rowOff>
    </xdr:to>
    <xdr:sp macro="" textlink="">
      <xdr:nvSpPr>
        <xdr:cNvPr id="5" name="Oval 4">
          <a:extLst>
            <a:ext uri="{FF2B5EF4-FFF2-40B4-BE49-F238E27FC236}">
              <a16:creationId xmlns:a16="http://schemas.microsoft.com/office/drawing/2014/main" id="{00000000-0008-0000-0800-000005000000}"/>
            </a:ext>
          </a:extLst>
        </xdr:cNvPr>
        <xdr:cNvSpPr>
          <a:spLocks/>
        </xdr:cNvSpPr>
      </xdr:nvSpPr>
      <xdr:spPr>
        <a:xfrm>
          <a:off x="12479862" y="15379702"/>
          <a:ext cx="1224000" cy="1494933"/>
        </a:xfrm>
        <a:prstGeom prst="ellipse">
          <a:avLst/>
        </a:prstGeom>
        <a:gradFill>
          <a:gsLst>
            <a:gs pos="94000">
              <a:schemeClr val="accent3"/>
            </a:gs>
            <a:gs pos="57000">
              <a:srgbClr val="7030A0"/>
            </a:gs>
            <a:gs pos="21000">
              <a:srgbClr val="C00000"/>
            </a:gs>
          </a:gsLst>
          <a:path path="circle">
            <a:fillToRect l="50000" t="-80000" r="50000" b="180000"/>
          </a:path>
        </a:gradFill>
        <a:ln>
          <a:noFill/>
        </a:ln>
        <a:effectLst>
          <a:outerShdw blurRad="895566" sx="77648" sy="77648" algn="ctr" rotWithShape="0">
            <a:srgbClr val="434343">
              <a:alpha val="61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twoCellAnchor>
    <xdr:from>
      <xdr:col>0</xdr:col>
      <xdr:colOff>96693</xdr:colOff>
      <xdr:row>6</xdr:row>
      <xdr:rowOff>21169</xdr:rowOff>
    </xdr:from>
    <xdr:to>
      <xdr:col>34</xdr:col>
      <xdr:colOff>725715</xdr:colOff>
      <xdr:row>36</xdr:row>
      <xdr:rowOff>42334</xdr:rowOff>
    </xdr:to>
    <xdr:sp macro="" textlink="">
      <xdr:nvSpPr>
        <xdr:cNvPr id="6" name="Скругленный прямоугольник 31">
          <a:extLst>
            <a:ext uri="{FF2B5EF4-FFF2-40B4-BE49-F238E27FC236}">
              <a16:creationId xmlns:a16="http://schemas.microsoft.com/office/drawing/2014/main" id="{00000000-0008-0000-0800-000006000000}"/>
            </a:ext>
          </a:extLst>
        </xdr:cNvPr>
        <xdr:cNvSpPr/>
      </xdr:nvSpPr>
      <xdr:spPr>
        <a:xfrm>
          <a:off x="96693" y="1240369"/>
          <a:ext cx="28696022" cy="6117165"/>
        </a:xfrm>
        <a:prstGeom prst="roundRect">
          <a:avLst>
            <a:gd name="adj" fmla="val 1581"/>
          </a:avLst>
        </a:prstGeom>
        <a:solidFill>
          <a:schemeClr val="bg1">
            <a:lumMod val="75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endParaRPr lang="ru-RU" sz="2000">
            <a:solidFill>
              <a:schemeClr val="bg1">
                <a:lumMod val="50000"/>
              </a:schemeClr>
            </a:solidFill>
          </a:endParaRPr>
        </a:p>
      </xdr:txBody>
    </xdr:sp>
    <xdr:clientData/>
  </xdr:twoCellAnchor>
  <xdr:twoCellAnchor>
    <xdr:from>
      <xdr:col>3</xdr:col>
      <xdr:colOff>233941</xdr:colOff>
      <xdr:row>9</xdr:row>
      <xdr:rowOff>142825</xdr:rowOff>
    </xdr:from>
    <xdr:to>
      <xdr:col>9</xdr:col>
      <xdr:colOff>254001</xdr:colOff>
      <xdr:row>28</xdr:row>
      <xdr:rowOff>84666</xdr:rowOff>
    </xdr:to>
    <xdr:sp macro="" textlink="">
      <xdr:nvSpPr>
        <xdr:cNvPr id="7" name="Скругленный прямоугольник 26">
          <a:extLst>
            <a:ext uri="{FF2B5EF4-FFF2-40B4-BE49-F238E27FC236}">
              <a16:creationId xmlns:a16="http://schemas.microsoft.com/office/drawing/2014/main" id="{00000000-0008-0000-0800-000007000000}"/>
            </a:ext>
          </a:extLst>
        </xdr:cNvPr>
        <xdr:cNvSpPr/>
      </xdr:nvSpPr>
      <xdr:spPr>
        <a:xfrm>
          <a:off x="2710441" y="1971625"/>
          <a:ext cx="4973060" cy="3802641"/>
        </a:xfrm>
        <a:prstGeom prst="roundRect">
          <a:avLst>
            <a:gd name="adj" fmla="val 4210"/>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18</xdr:col>
      <xdr:colOff>308195</xdr:colOff>
      <xdr:row>42</xdr:row>
      <xdr:rowOff>18142</xdr:rowOff>
    </xdr:from>
    <xdr:to>
      <xdr:col>21</xdr:col>
      <xdr:colOff>309178</xdr:colOff>
      <xdr:row>57</xdr:row>
      <xdr:rowOff>35831</xdr:rowOff>
    </xdr:to>
    <xdr:sp macro="" textlink="">
      <xdr:nvSpPr>
        <xdr:cNvPr id="8" name="Скругленный прямоугольник 26">
          <a:extLst>
            <a:ext uri="{FF2B5EF4-FFF2-40B4-BE49-F238E27FC236}">
              <a16:creationId xmlns:a16="http://schemas.microsoft.com/office/drawing/2014/main" id="{00000000-0008-0000-0800-000008000000}"/>
            </a:ext>
          </a:extLst>
        </xdr:cNvPr>
        <xdr:cNvSpPr/>
      </xdr:nvSpPr>
      <xdr:spPr>
        <a:xfrm>
          <a:off x="15167195" y="8552542"/>
          <a:ext cx="2477483" cy="3065689"/>
        </a:xfrm>
        <a:prstGeom prst="roundRect">
          <a:avLst>
            <a:gd name="adj" fmla="val 8257"/>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19</xdr:col>
      <xdr:colOff>9524</xdr:colOff>
      <xdr:row>51</xdr:row>
      <xdr:rowOff>63500</xdr:rowOff>
    </xdr:from>
    <xdr:to>
      <xdr:col>19</xdr:col>
      <xdr:colOff>730249</xdr:colOff>
      <xdr:row>55</xdr:row>
      <xdr:rowOff>31750</xdr:rowOff>
    </xdr:to>
    <xdr:sp macro="" textlink="">
      <xdr:nvSpPr>
        <xdr:cNvPr id="9" name="Oval 8">
          <a:extLst>
            <a:ext uri="{FF2B5EF4-FFF2-40B4-BE49-F238E27FC236}">
              <a16:creationId xmlns:a16="http://schemas.microsoft.com/office/drawing/2014/main" id="{00000000-0008-0000-0800-000009000000}"/>
            </a:ext>
          </a:extLst>
        </xdr:cNvPr>
        <xdr:cNvSpPr/>
      </xdr:nvSpPr>
      <xdr:spPr>
        <a:xfrm>
          <a:off x="15694024" y="10426700"/>
          <a:ext cx="720725" cy="781050"/>
        </a:xfrm>
        <a:prstGeom prst="ellipse">
          <a:avLst/>
        </a:prstGeom>
        <a:gradFill>
          <a:gsLst>
            <a:gs pos="94000">
              <a:schemeClr val="accent3"/>
            </a:gs>
            <a:gs pos="57000">
              <a:srgbClr val="7030A0"/>
            </a:gs>
            <a:gs pos="21000">
              <a:srgbClr val="C00000"/>
            </a:gs>
          </a:gsLst>
          <a:path path="circle">
            <a:fillToRect l="50000" t="-80000" r="50000" b="180000"/>
          </a:path>
        </a:gradFill>
        <a:ln>
          <a:noFill/>
        </a:ln>
        <a:effectLst>
          <a:outerShdw blurRad="756755" sx="184000" sy="184000" algn="ctr" rotWithShape="0">
            <a:srgbClr val="991CFB">
              <a:alpha val="8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twoCellAnchor>
    <xdr:from>
      <xdr:col>20</xdr:col>
      <xdr:colOff>0</xdr:colOff>
      <xdr:row>47</xdr:row>
      <xdr:rowOff>95250</xdr:rowOff>
    </xdr:from>
    <xdr:to>
      <xdr:col>20</xdr:col>
      <xdr:colOff>720000</xdr:colOff>
      <xdr:row>51</xdr:row>
      <xdr:rowOff>116750</xdr:rowOff>
    </xdr:to>
    <xdr:sp macro="" textlink="">
      <xdr:nvSpPr>
        <xdr:cNvPr id="10" name="Oval 9">
          <a:extLst>
            <a:ext uri="{FF2B5EF4-FFF2-40B4-BE49-F238E27FC236}">
              <a16:creationId xmlns:a16="http://schemas.microsoft.com/office/drawing/2014/main" id="{00000000-0008-0000-0800-00000A000000}"/>
            </a:ext>
          </a:extLst>
        </xdr:cNvPr>
        <xdr:cNvSpPr/>
      </xdr:nvSpPr>
      <xdr:spPr>
        <a:xfrm>
          <a:off x="16510000" y="9645650"/>
          <a:ext cx="720000" cy="834300"/>
        </a:xfrm>
        <a:prstGeom prst="ellipse">
          <a:avLst/>
        </a:prstGeom>
        <a:gradFill>
          <a:gsLst>
            <a:gs pos="94000">
              <a:schemeClr val="accent3"/>
            </a:gs>
            <a:gs pos="57000">
              <a:srgbClr val="7030A0"/>
            </a:gs>
            <a:gs pos="21000">
              <a:srgbClr val="C00000"/>
            </a:gs>
          </a:gsLst>
          <a:path path="circle">
            <a:fillToRect l="50000" t="-80000" r="50000" b="180000"/>
          </a:path>
        </a:gradFill>
        <a:ln>
          <a:noFill/>
        </a:ln>
        <a:effectLst>
          <a:outerShdw blurRad="513760" sx="200000" sy="200000" algn="ctr" rotWithShape="0">
            <a:srgbClr val="F7D366">
              <a:alpha val="8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twoCellAnchor>
    <xdr:from>
      <xdr:col>6</xdr:col>
      <xdr:colOff>191859</xdr:colOff>
      <xdr:row>74</xdr:row>
      <xdr:rowOff>79829</xdr:rowOff>
    </xdr:from>
    <xdr:to>
      <xdr:col>12</xdr:col>
      <xdr:colOff>1197427</xdr:colOff>
      <xdr:row>91</xdr:row>
      <xdr:rowOff>108857</xdr:rowOff>
    </xdr:to>
    <xdr:sp macro="" textlink="">
      <xdr:nvSpPr>
        <xdr:cNvPr id="11" name="Скругленный прямоугольник 37">
          <a:extLst>
            <a:ext uri="{FF2B5EF4-FFF2-40B4-BE49-F238E27FC236}">
              <a16:creationId xmlns:a16="http://schemas.microsoft.com/office/drawing/2014/main" id="{00000000-0008-0000-0800-00000B000000}"/>
            </a:ext>
          </a:extLst>
        </xdr:cNvPr>
        <xdr:cNvSpPr/>
      </xdr:nvSpPr>
      <xdr:spPr>
        <a:xfrm>
          <a:off x="5144859" y="15116629"/>
          <a:ext cx="5590268" cy="3483428"/>
        </a:xfrm>
        <a:prstGeom prst="roundRect">
          <a:avLst>
            <a:gd name="adj" fmla="val 7539"/>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15</xdr:col>
      <xdr:colOff>529167</xdr:colOff>
      <xdr:row>83</xdr:row>
      <xdr:rowOff>84667</xdr:rowOff>
    </xdr:from>
    <xdr:to>
      <xdr:col>17</xdr:col>
      <xdr:colOff>239663</xdr:colOff>
      <xdr:row>87</xdr:row>
      <xdr:rowOff>0</xdr:rowOff>
    </xdr:to>
    <xdr:cxnSp macro="">
      <xdr:nvCxnSpPr>
        <xdr:cNvPr id="12" name="Straight Connector 11">
          <a:extLst>
            <a:ext uri="{FF2B5EF4-FFF2-40B4-BE49-F238E27FC236}">
              <a16:creationId xmlns:a16="http://schemas.microsoft.com/office/drawing/2014/main" id="{00000000-0008-0000-0800-00000C000000}"/>
            </a:ext>
          </a:extLst>
        </xdr:cNvPr>
        <xdr:cNvCxnSpPr>
          <a:stCxn id="224" idx="0"/>
          <a:endCxn id="226" idx="0"/>
        </xdr:cNvCxnSpPr>
      </xdr:nvCxnSpPr>
      <xdr:spPr>
        <a:xfrm flipH="1">
          <a:off x="12911667" y="16950267"/>
          <a:ext cx="1361496" cy="728133"/>
        </a:xfrm>
        <a:prstGeom prst="line">
          <a:avLst/>
        </a:prstGeom>
        <a:ln>
          <a:solidFill>
            <a:srgbClr val="991CF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754494</xdr:colOff>
      <xdr:row>81</xdr:row>
      <xdr:rowOff>104280</xdr:rowOff>
    </xdr:from>
    <xdr:to>
      <xdr:col>15</xdr:col>
      <xdr:colOff>529167</xdr:colOff>
      <xdr:row>87</xdr:row>
      <xdr:rowOff>0</xdr:rowOff>
    </xdr:to>
    <xdr:cxnSp macro="">
      <xdr:nvCxnSpPr>
        <xdr:cNvPr id="13" name="Straight Connector 12">
          <a:extLst>
            <a:ext uri="{FF2B5EF4-FFF2-40B4-BE49-F238E27FC236}">
              <a16:creationId xmlns:a16="http://schemas.microsoft.com/office/drawing/2014/main" id="{00000000-0008-0000-0800-00000D000000}"/>
            </a:ext>
          </a:extLst>
        </xdr:cNvPr>
        <xdr:cNvCxnSpPr>
          <a:stCxn id="221" idx="3"/>
          <a:endCxn id="226" idx="0"/>
        </xdr:cNvCxnSpPr>
      </xdr:nvCxnSpPr>
      <xdr:spPr>
        <a:xfrm>
          <a:off x="12311494" y="16563480"/>
          <a:ext cx="600173" cy="1114920"/>
        </a:xfrm>
        <a:prstGeom prst="line">
          <a:avLst/>
        </a:prstGeom>
        <a:ln>
          <a:solidFill>
            <a:srgbClr val="991CF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414266</xdr:colOff>
      <xdr:row>85</xdr:row>
      <xdr:rowOff>30107</xdr:rowOff>
    </xdr:from>
    <xdr:to>
      <xdr:col>16</xdr:col>
      <xdr:colOff>296338</xdr:colOff>
      <xdr:row>89</xdr:row>
      <xdr:rowOff>70456</xdr:rowOff>
    </xdr:to>
    <xdr:sp macro="" textlink="">
      <xdr:nvSpPr>
        <xdr:cNvPr id="14" name="Oval 13">
          <a:extLst>
            <a:ext uri="{FF2B5EF4-FFF2-40B4-BE49-F238E27FC236}">
              <a16:creationId xmlns:a16="http://schemas.microsoft.com/office/drawing/2014/main" id="{00000000-0008-0000-0800-00000E000000}"/>
            </a:ext>
          </a:extLst>
        </xdr:cNvPr>
        <xdr:cNvSpPr>
          <a:spLocks noChangeAspect="1"/>
        </xdr:cNvSpPr>
      </xdr:nvSpPr>
      <xdr:spPr>
        <a:xfrm>
          <a:off x="12796766" y="17302107"/>
          <a:ext cx="707572" cy="853149"/>
        </a:xfrm>
        <a:prstGeom prst="ellipse">
          <a:avLst/>
        </a:prstGeom>
        <a:solidFill>
          <a:srgbClr val="FE890B"/>
        </a:solidFill>
        <a:ln>
          <a:noFill/>
        </a:ln>
        <a:effectLst>
          <a:outerShdw blurRad="972546" sx="200000" sy="200000" algn="ctr" rotWithShape="0">
            <a:srgbClr val="FE890B">
              <a:alpha val="6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twoCellAnchor>
    <xdr:from>
      <xdr:col>17</xdr:col>
      <xdr:colOff>169333</xdr:colOff>
      <xdr:row>80</xdr:row>
      <xdr:rowOff>84666</xdr:rowOff>
    </xdr:from>
    <xdr:to>
      <xdr:col>17</xdr:col>
      <xdr:colOff>533342</xdr:colOff>
      <xdr:row>82</xdr:row>
      <xdr:rowOff>115209</xdr:rowOff>
    </xdr:to>
    <xdr:sp macro="" textlink="">
      <xdr:nvSpPr>
        <xdr:cNvPr id="15" name="Oval 14">
          <a:extLst>
            <a:ext uri="{FF2B5EF4-FFF2-40B4-BE49-F238E27FC236}">
              <a16:creationId xmlns:a16="http://schemas.microsoft.com/office/drawing/2014/main" id="{00000000-0008-0000-0800-00000F000000}"/>
            </a:ext>
          </a:extLst>
        </xdr:cNvPr>
        <xdr:cNvSpPr>
          <a:spLocks noChangeAspect="1"/>
        </xdr:cNvSpPr>
      </xdr:nvSpPr>
      <xdr:spPr>
        <a:xfrm>
          <a:off x="14202833" y="16340666"/>
          <a:ext cx="364009" cy="436943"/>
        </a:xfrm>
        <a:prstGeom prst="ellipse">
          <a:avLst/>
        </a:prstGeom>
        <a:gradFill>
          <a:gsLst>
            <a:gs pos="94000">
              <a:schemeClr val="accent3"/>
            </a:gs>
            <a:gs pos="57000">
              <a:srgbClr val="7030A0"/>
            </a:gs>
            <a:gs pos="21000">
              <a:srgbClr val="C00000"/>
            </a:gs>
          </a:gsLst>
          <a:path path="circle">
            <a:fillToRect l="50000" t="-80000" r="50000" b="180000"/>
          </a:path>
        </a:gradFill>
        <a:ln>
          <a:noFill/>
        </a:ln>
        <a:effectLst>
          <a:outerShdw blurRad="1231294" sx="200000" sy="200000" algn="ctr" rotWithShape="0">
            <a:srgbClr val="E723FF"/>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twoCellAnchor>
    <xdr:from>
      <xdr:col>14</xdr:col>
      <xdr:colOff>359832</xdr:colOff>
      <xdr:row>79</xdr:row>
      <xdr:rowOff>127000</xdr:rowOff>
    </xdr:from>
    <xdr:to>
      <xdr:col>14</xdr:col>
      <xdr:colOff>723841</xdr:colOff>
      <xdr:row>81</xdr:row>
      <xdr:rowOff>157544</xdr:rowOff>
    </xdr:to>
    <xdr:sp macro="" textlink="">
      <xdr:nvSpPr>
        <xdr:cNvPr id="16" name="Oval 15">
          <a:extLst>
            <a:ext uri="{FF2B5EF4-FFF2-40B4-BE49-F238E27FC236}">
              <a16:creationId xmlns:a16="http://schemas.microsoft.com/office/drawing/2014/main" id="{00000000-0008-0000-0800-000010000000}"/>
            </a:ext>
          </a:extLst>
        </xdr:cNvPr>
        <xdr:cNvSpPr>
          <a:spLocks noChangeAspect="1"/>
        </xdr:cNvSpPr>
      </xdr:nvSpPr>
      <xdr:spPr>
        <a:xfrm>
          <a:off x="11916832" y="16179800"/>
          <a:ext cx="364009" cy="436944"/>
        </a:xfrm>
        <a:prstGeom prst="ellipse">
          <a:avLst/>
        </a:prstGeom>
        <a:gradFill>
          <a:gsLst>
            <a:gs pos="94000">
              <a:schemeClr val="accent3"/>
            </a:gs>
            <a:gs pos="57000">
              <a:srgbClr val="7030A0"/>
            </a:gs>
            <a:gs pos="21000">
              <a:srgbClr val="C00000"/>
            </a:gs>
          </a:gsLst>
          <a:path path="circle">
            <a:fillToRect l="50000" t="-80000" r="50000" b="180000"/>
          </a:path>
        </a:gradFill>
        <a:ln>
          <a:noFill/>
        </a:ln>
        <a:effectLst>
          <a:outerShdw blurRad="1231294" sx="200000" sy="200000" algn="ctr" rotWithShape="0">
            <a:srgbClr val="E723FF"/>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twoCellAnchor>
    <xdr:from>
      <xdr:col>13</xdr:col>
      <xdr:colOff>74158</xdr:colOff>
      <xdr:row>42</xdr:row>
      <xdr:rowOff>18142</xdr:rowOff>
    </xdr:from>
    <xdr:to>
      <xdr:col>18</xdr:col>
      <xdr:colOff>110444</xdr:colOff>
      <xdr:row>73</xdr:row>
      <xdr:rowOff>72571</xdr:rowOff>
    </xdr:to>
    <xdr:sp macro="" textlink="">
      <xdr:nvSpPr>
        <xdr:cNvPr id="17" name="Скругленный прямоугольник 37">
          <a:extLst>
            <a:ext uri="{FF2B5EF4-FFF2-40B4-BE49-F238E27FC236}">
              <a16:creationId xmlns:a16="http://schemas.microsoft.com/office/drawing/2014/main" id="{00000000-0008-0000-0800-000011000000}"/>
            </a:ext>
          </a:extLst>
        </xdr:cNvPr>
        <xdr:cNvSpPr/>
      </xdr:nvSpPr>
      <xdr:spPr>
        <a:xfrm>
          <a:off x="10805658" y="8552542"/>
          <a:ext cx="4163786" cy="6353629"/>
        </a:xfrm>
        <a:prstGeom prst="roundRect">
          <a:avLst>
            <a:gd name="adj" fmla="val 7539"/>
          </a:avLst>
        </a:prstGeom>
        <a:solidFill>
          <a:schemeClr val="bg1">
            <a:lumMod val="85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ru-RU" sz="1100"/>
        </a:p>
      </xdr:txBody>
    </xdr:sp>
    <xdr:clientData/>
  </xdr:twoCellAnchor>
  <xdr:twoCellAnchor>
    <xdr:from>
      <xdr:col>16</xdr:col>
      <xdr:colOff>453572</xdr:colOff>
      <xdr:row>46</xdr:row>
      <xdr:rowOff>36287</xdr:rowOff>
    </xdr:from>
    <xdr:to>
      <xdr:col>17</xdr:col>
      <xdr:colOff>195001</xdr:colOff>
      <xdr:row>49</xdr:row>
      <xdr:rowOff>68001</xdr:rowOff>
    </xdr:to>
    <xdr:sp macro="" textlink="">
      <xdr:nvSpPr>
        <xdr:cNvPr id="18" name="Donut 17">
          <a:extLst>
            <a:ext uri="{FF2B5EF4-FFF2-40B4-BE49-F238E27FC236}">
              <a16:creationId xmlns:a16="http://schemas.microsoft.com/office/drawing/2014/main" id="{00000000-0008-0000-0800-000012000000}"/>
            </a:ext>
          </a:extLst>
        </xdr:cNvPr>
        <xdr:cNvSpPr/>
      </xdr:nvSpPr>
      <xdr:spPr>
        <a:xfrm>
          <a:off x="13661572" y="9383487"/>
          <a:ext cx="566929" cy="641314"/>
        </a:xfrm>
        <a:prstGeom prst="donut">
          <a:avLst/>
        </a:prstGeom>
        <a:solidFill>
          <a:schemeClr val="bg1">
            <a:lumMod val="65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4</xdr:col>
      <xdr:colOff>772103</xdr:colOff>
      <xdr:row>15</xdr:row>
      <xdr:rowOff>77932</xdr:rowOff>
    </xdr:from>
    <xdr:to>
      <xdr:col>5</xdr:col>
      <xdr:colOff>198603</xdr:colOff>
      <xdr:row>16</xdr:row>
      <xdr:rowOff>156750</xdr:rowOff>
    </xdr:to>
    <xdr:sp macro="" textlink="">
      <xdr:nvSpPr>
        <xdr:cNvPr id="19" name="Oval 18">
          <a:extLst>
            <a:ext uri="{FF2B5EF4-FFF2-40B4-BE49-F238E27FC236}">
              <a16:creationId xmlns:a16="http://schemas.microsoft.com/office/drawing/2014/main" id="{00000000-0008-0000-0800-000013000000}"/>
            </a:ext>
          </a:extLst>
        </xdr:cNvPr>
        <xdr:cNvSpPr/>
      </xdr:nvSpPr>
      <xdr:spPr>
        <a:xfrm>
          <a:off x="4074103" y="3125932"/>
          <a:ext cx="252000" cy="282018"/>
        </a:xfrm>
        <a:prstGeom prst="ellipse">
          <a:avLst/>
        </a:prstGeom>
        <a:solidFill>
          <a:srgbClr val="E8788C"/>
        </a:solidFill>
        <a:ln>
          <a:noFill/>
        </a:ln>
        <a:effectLst>
          <a:outerShdw blurRad="1270000" sx="200000" sy="200000" algn="ctr" rotWithShape="0">
            <a:srgbClr val="E8788C"/>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296334</xdr:colOff>
      <xdr:row>58</xdr:row>
      <xdr:rowOff>34471</xdr:rowOff>
    </xdr:from>
    <xdr:to>
      <xdr:col>24</xdr:col>
      <xdr:colOff>575130</xdr:colOff>
      <xdr:row>73</xdr:row>
      <xdr:rowOff>58058</xdr:rowOff>
    </xdr:to>
    <xdr:sp macro="" textlink="">
      <xdr:nvSpPr>
        <xdr:cNvPr id="20" name="Скругленный прямоугольник 37">
          <a:extLst>
            <a:ext uri="{FF2B5EF4-FFF2-40B4-BE49-F238E27FC236}">
              <a16:creationId xmlns:a16="http://schemas.microsoft.com/office/drawing/2014/main" id="{00000000-0008-0000-0800-000014000000}"/>
            </a:ext>
          </a:extLst>
        </xdr:cNvPr>
        <xdr:cNvSpPr/>
      </xdr:nvSpPr>
      <xdr:spPr>
        <a:xfrm>
          <a:off x="15155334" y="11820071"/>
          <a:ext cx="5231796" cy="3071587"/>
        </a:xfrm>
        <a:prstGeom prst="roundRect">
          <a:avLst>
            <a:gd name="adj" fmla="val 7539"/>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6</xdr:col>
      <xdr:colOff>178787</xdr:colOff>
      <xdr:row>42</xdr:row>
      <xdr:rowOff>18142</xdr:rowOff>
    </xdr:from>
    <xdr:to>
      <xdr:col>12</xdr:col>
      <xdr:colOff>1125240</xdr:colOff>
      <xdr:row>57</xdr:row>
      <xdr:rowOff>6804</xdr:rowOff>
    </xdr:to>
    <xdr:sp macro="" textlink="">
      <xdr:nvSpPr>
        <xdr:cNvPr id="21" name="Скругленный прямоугольник 37">
          <a:extLst>
            <a:ext uri="{FF2B5EF4-FFF2-40B4-BE49-F238E27FC236}">
              <a16:creationId xmlns:a16="http://schemas.microsoft.com/office/drawing/2014/main" id="{00000000-0008-0000-0800-000015000000}"/>
            </a:ext>
          </a:extLst>
        </xdr:cNvPr>
        <xdr:cNvSpPr/>
      </xdr:nvSpPr>
      <xdr:spPr>
        <a:xfrm>
          <a:off x="5131787" y="8552542"/>
          <a:ext cx="5594653" cy="3036662"/>
        </a:xfrm>
        <a:prstGeom prst="roundRect">
          <a:avLst>
            <a:gd name="adj" fmla="val 7539"/>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103009</xdr:colOff>
      <xdr:row>1</xdr:row>
      <xdr:rowOff>21167</xdr:rowOff>
    </xdr:from>
    <xdr:to>
      <xdr:col>34</xdr:col>
      <xdr:colOff>762001</xdr:colOff>
      <xdr:row>5</xdr:row>
      <xdr:rowOff>105833</xdr:rowOff>
    </xdr:to>
    <xdr:sp macro="" textlink="">
      <xdr:nvSpPr>
        <xdr:cNvPr id="22" name="Скругленный прямоугольник 1">
          <a:extLst>
            <a:ext uri="{FF2B5EF4-FFF2-40B4-BE49-F238E27FC236}">
              <a16:creationId xmlns:a16="http://schemas.microsoft.com/office/drawing/2014/main" id="{00000000-0008-0000-0800-000016000000}"/>
            </a:ext>
          </a:extLst>
        </xdr:cNvPr>
        <xdr:cNvSpPr/>
      </xdr:nvSpPr>
      <xdr:spPr>
        <a:xfrm>
          <a:off x="103009" y="224367"/>
          <a:ext cx="28725992" cy="897466"/>
        </a:xfrm>
        <a:prstGeom prst="roundRect">
          <a:avLst>
            <a:gd name="adj" fmla="val 7539"/>
          </a:avLst>
        </a:prstGeom>
        <a:solidFill>
          <a:schemeClr val="tx1">
            <a:lumMod val="85000"/>
            <a:lumOff val="15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300363</xdr:colOff>
      <xdr:row>1</xdr:row>
      <xdr:rowOff>196548</xdr:rowOff>
    </xdr:from>
    <xdr:to>
      <xdr:col>2</xdr:col>
      <xdr:colOff>761999</xdr:colOff>
      <xdr:row>4</xdr:row>
      <xdr:rowOff>105834</xdr:rowOff>
    </xdr:to>
    <xdr:sp macro="" textlink="">
      <xdr:nvSpPr>
        <xdr:cNvPr id="23" name="TextBox 22">
          <a:extLst>
            <a:ext uri="{FF2B5EF4-FFF2-40B4-BE49-F238E27FC236}">
              <a16:creationId xmlns:a16="http://schemas.microsoft.com/office/drawing/2014/main" id="{00000000-0008-0000-0800-000017000000}"/>
            </a:ext>
          </a:extLst>
        </xdr:cNvPr>
        <xdr:cNvSpPr txBox="1"/>
      </xdr:nvSpPr>
      <xdr:spPr>
        <a:xfrm>
          <a:off x="300363" y="399748"/>
          <a:ext cx="2112636" cy="518886"/>
        </a:xfrm>
        <a:prstGeom prst="rect">
          <a:avLst/>
        </a:prstGeom>
        <a:solidFill>
          <a:srgbClr val="6821E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400">
              <a:solidFill>
                <a:schemeClr val="bg1"/>
              </a:solidFill>
              <a:latin typeface="+mj-lt"/>
            </a:rPr>
            <a:t>Key</a:t>
          </a:r>
          <a:r>
            <a:rPr lang="en-US" sz="1400" baseline="0">
              <a:solidFill>
                <a:schemeClr val="bg1"/>
              </a:solidFill>
              <a:latin typeface="+mj-lt"/>
            </a:rPr>
            <a:t> </a:t>
          </a:r>
        </a:p>
        <a:p>
          <a:pPr algn="ctr"/>
          <a:r>
            <a:rPr lang="en-US" sz="1400" baseline="0">
              <a:solidFill>
                <a:schemeClr val="bg1"/>
              </a:solidFill>
              <a:latin typeface="+mj-lt"/>
            </a:rPr>
            <a:t>performance metrics</a:t>
          </a:r>
          <a:endParaRPr lang="ru-RU" sz="1400">
            <a:solidFill>
              <a:schemeClr val="bg1"/>
            </a:solidFill>
            <a:latin typeface="+mj-lt"/>
          </a:endParaRPr>
        </a:p>
      </xdr:txBody>
    </xdr:sp>
    <xdr:clientData/>
  </xdr:twoCellAnchor>
  <xdr:oneCellAnchor>
    <xdr:from>
      <xdr:col>33</xdr:col>
      <xdr:colOff>596069</xdr:colOff>
      <xdr:row>1</xdr:row>
      <xdr:rowOff>66526</xdr:rowOff>
    </xdr:from>
    <xdr:ext cx="694190" cy="666648"/>
    <xdr:pic>
      <xdr:nvPicPr>
        <xdr:cNvPr id="24" name="Рисунок 10" descr="Ресторан контур">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7837569" y="269726"/>
          <a:ext cx="694190" cy="666648"/>
        </a:xfrm>
        <a:prstGeom prst="rect">
          <a:avLst/>
        </a:prstGeom>
      </xdr:spPr>
    </xdr:pic>
    <xdr:clientData/>
  </xdr:oneCellAnchor>
  <xdr:twoCellAnchor>
    <xdr:from>
      <xdr:col>3</xdr:col>
      <xdr:colOff>317498</xdr:colOff>
      <xdr:row>2</xdr:row>
      <xdr:rowOff>54429</xdr:rowOff>
    </xdr:from>
    <xdr:to>
      <xdr:col>4</xdr:col>
      <xdr:colOff>453570</xdr:colOff>
      <xdr:row>4</xdr:row>
      <xdr:rowOff>29432</xdr:rowOff>
    </xdr:to>
    <xdr:sp macro="" textlink="">
      <xdr:nvSpPr>
        <xdr:cNvPr id="25" name="TextBox 24">
          <a:extLst>
            <a:ext uri="{FF2B5EF4-FFF2-40B4-BE49-F238E27FC236}">
              <a16:creationId xmlns:a16="http://schemas.microsoft.com/office/drawing/2014/main" id="{00000000-0008-0000-0800-000019000000}"/>
            </a:ext>
          </a:extLst>
        </xdr:cNvPr>
        <xdr:cNvSpPr txBox="1"/>
      </xdr:nvSpPr>
      <xdr:spPr>
        <a:xfrm>
          <a:off x="2793998" y="460829"/>
          <a:ext cx="961572" cy="381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400">
              <a:solidFill>
                <a:schemeClr val="bg1"/>
              </a:solidFill>
              <a:latin typeface="+mj-lt"/>
            </a:rPr>
            <a:t>Scenario</a:t>
          </a:r>
          <a:endParaRPr lang="ru-RU" sz="1400">
            <a:solidFill>
              <a:schemeClr val="bg1"/>
            </a:solidFill>
            <a:latin typeface="+mj-lt"/>
          </a:endParaRPr>
        </a:p>
      </xdr:txBody>
    </xdr:sp>
    <xdr:clientData/>
  </xdr:twoCellAnchor>
  <mc:AlternateContent xmlns:mc="http://schemas.openxmlformats.org/markup-compatibility/2006">
    <mc:Choice xmlns:a14="http://schemas.microsoft.com/office/drawing/2010/main" Requires="a14">
      <xdr:twoCellAnchor editAs="oneCell">
        <xdr:from>
          <xdr:col>4</xdr:col>
          <xdr:colOff>279400</xdr:colOff>
          <xdr:row>1</xdr:row>
          <xdr:rowOff>292100</xdr:rowOff>
        </xdr:from>
        <xdr:to>
          <xdr:col>6</xdr:col>
          <xdr:colOff>342900</xdr:colOff>
          <xdr:row>3</xdr:row>
          <xdr:rowOff>152400</xdr:rowOff>
        </xdr:to>
        <xdr:sp macro="" textlink="">
          <xdr:nvSpPr>
            <xdr:cNvPr id="6145" name="Drop Down 1" hidden="1">
              <a:extLst>
                <a:ext uri="{63B3BB69-23CF-44E3-9099-C40C66FF867C}">
                  <a14:compatExt spid="_x0000_s6145"/>
                </a:ext>
                <a:ext uri="{FF2B5EF4-FFF2-40B4-BE49-F238E27FC236}">
                  <a16:creationId xmlns:a16="http://schemas.microsoft.com/office/drawing/2014/main" id="{00000000-0008-0000-08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436425</xdr:colOff>
      <xdr:row>9</xdr:row>
      <xdr:rowOff>142825</xdr:rowOff>
    </xdr:from>
    <xdr:to>
      <xdr:col>13</xdr:col>
      <xdr:colOff>470102</xdr:colOff>
      <xdr:row>24</xdr:row>
      <xdr:rowOff>30692</xdr:rowOff>
    </xdr:to>
    <xdr:sp macro="" textlink="">
      <xdr:nvSpPr>
        <xdr:cNvPr id="27" name="Скругленный прямоугольник 26">
          <a:extLst>
            <a:ext uri="{FF2B5EF4-FFF2-40B4-BE49-F238E27FC236}">
              <a16:creationId xmlns:a16="http://schemas.microsoft.com/office/drawing/2014/main" id="{00000000-0008-0000-0800-00001B000000}"/>
            </a:ext>
          </a:extLst>
        </xdr:cNvPr>
        <xdr:cNvSpPr/>
      </xdr:nvSpPr>
      <xdr:spPr>
        <a:xfrm>
          <a:off x="7865925" y="1971625"/>
          <a:ext cx="3335677" cy="2935867"/>
        </a:xfrm>
        <a:prstGeom prst="roundRect">
          <a:avLst>
            <a:gd name="adj" fmla="val 8257"/>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latin typeface="+mj-lt"/>
          </a:endParaRPr>
        </a:p>
      </xdr:txBody>
    </xdr:sp>
    <xdr:clientData/>
  </xdr:twoCellAnchor>
  <xdr:twoCellAnchor>
    <xdr:from>
      <xdr:col>9</xdr:col>
      <xdr:colOff>579161</xdr:colOff>
      <xdr:row>11</xdr:row>
      <xdr:rowOff>54954</xdr:rowOff>
    </xdr:from>
    <xdr:to>
      <xdr:col>13</xdr:col>
      <xdr:colOff>529168</xdr:colOff>
      <xdr:row>23</xdr:row>
      <xdr:rowOff>42334</xdr:rowOff>
    </xdr:to>
    <xdr:graphicFrame macro="">
      <xdr:nvGraphicFramePr>
        <xdr:cNvPr id="28" name="Диаграмма 23">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718744</xdr:colOff>
      <xdr:row>10</xdr:row>
      <xdr:rowOff>148605</xdr:rowOff>
    </xdr:from>
    <xdr:to>
      <xdr:col>10</xdr:col>
      <xdr:colOff>720005</xdr:colOff>
      <xdr:row>12</xdr:row>
      <xdr:rowOff>61871</xdr:rowOff>
    </xdr:to>
    <xdr:sp macro="" textlink="">
      <xdr:nvSpPr>
        <xdr:cNvPr id="29" name="TextBox 28">
          <a:extLst>
            <a:ext uri="{FF2B5EF4-FFF2-40B4-BE49-F238E27FC236}">
              <a16:creationId xmlns:a16="http://schemas.microsoft.com/office/drawing/2014/main" id="{00000000-0008-0000-0800-00001D000000}"/>
            </a:ext>
          </a:extLst>
        </xdr:cNvPr>
        <xdr:cNvSpPr txBox="1"/>
      </xdr:nvSpPr>
      <xdr:spPr>
        <a:xfrm>
          <a:off x="8148244" y="2180605"/>
          <a:ext cx="826761" cy="319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b="1">
              <a:solidFill>
                <a:schemeClr val="tx1"/>
              </a:solidFill>
              <a:latin typeface="+mj-lt"/>
            </a:rPr>
            <a:t>REVENUE</a:t>
          </a:r>
          <a:endParaRPr lang="ru-RU" sz="1000" b="1">
            <a:solidFill>
              <a:schemeClr val="tx1"/>
            </a:solidFill>
            <a:latin typeface="+mj-lt"/>
          </a:endParaRPr>
        </a:p>
      </xdr:txBody>
    </xdr:sp>
    <xdr:clientData/>
  </xdr:twoCellAnchor>
  <xdr:twoCellAnchor>
    <xdr:from>
      <xdr:col>29</xdr:col>
      <xdr:colOff>567923</xdr:colOff>
      <xdr:row>9</xdr:row>
      <xdr:rowOff>142825</xdr:rowOff>
    </xdr:from>
    <xdr:to>
      <xdr:col>34</xdr:col>
      <xdr:colOff>557744</xdr:colOff>
      <xdr:row>24</xdr:row>
      <xdr:rowOff>107992</xdr:rowOff>
    </xdr:to>
    <xdr:sp macro="" textlink="">
      <xdr:nvSpPr>
        <xdr:cNvPr id="30" name="Скругленный прямоугольник 26">
          <a:extLst>
            <a:ext uri="{FF2B5EF4-FFF2-40B4-BE49-F238E27FC236}">
              <a16:creationId xmlns:a16="http://schemas.microsoft.com/office/drawing/2014/main" id="{00000000-0008-0000-0800-00001E000000}"/>
            </a:ext>
          </a:extLst>
        </xdr:cNvPr>
        <xdr:cNvSpPr/>
      </xdr:nvSpPr>
      <xdr:spPr>
        <a:xfrm>
          <a:off x="24507423" y="1971625"/>
          <a:ext cx="4117321" cy="3013167"/>
        </a:xfrm>
        <a:prstGeom prst="roundRect">
          <a:avLst>
            <a:gd name="adj" fmla="val 8257"/>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29</xdr:col>
      <xdr:colOff>713821</xdr:colOff>
      <xdr:row>10</xdr:row>
      <xdr:rowOff>111126</xdr:rowOff>
    </xdr:from>
    <xdr:to>
      <xdr:col>31</xdr:col>
      <xdr:colOff>206375</xdr:colOff>
      <xdr:row>11</xdr:row>
      <xdr:rowOff>168073</xdr:rowOff>
    </xdr:to>
    <xdr:sp macro="" textlink="">
      <xdr:nvSpPr>
        <xdr:cNvPr id="31" name="TextBox 30">
          <a:extLst>
            <a:ext uri="{FF2B5EF4-FFF2-40B4-BE49-F238E27FC236}">
              <a16:creationId xmlns:a16="http://schemas.microsoft.com/office/drawing/2014/main" id="{00000000-0008-0000-0800-00001F000000}"/>
            </a:ext>
          </a:extLst>
        </xdr:cNvPr>
        <xdr:cNvSpPr txBox="1"/>
      </xdr:nvSpPr>
      <xdr:spPr>
        <a:xfrm>
          <a:off x="24653321" y="2143126"/>
          <a:ext cx="1143554" cy="26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b="1">
              <a:solidFill>
                <a:schemeClr val="tx1"/>
              </a:solidFill>
              <a:latin typeface="+mj-lt"/>
            </a:rPr>
            <a:t>NET PROFIT</a:t>
          </a:r>
          <a:endParaRPr lang="ru-RU" sz="1000" b="1">
            <a:solidFill>
              <a:schemeClr val="tx1"/>
            </a:solidFill>
            <a:latin typeface="+mj-lt"/>
          </a:endParaRPr>
        </a:p>
      </xdr:txBody>
    </xdr:sp>
    <xdr:clientData/>
  </xdr:twoCellAnchor>
  <xdr:twoCellAnchor>
    <xdr:from>
      <xdr:col>3</xdr:col>
      <xdr:colOff>143792</xdr:colOff>
      <xdr:row>1</xdr:row>
      <xdr:rowOff>129482</xdr:rowOff>
    </xdr:from>
    <xdr:to>
      <xdr:col>3</xdr:col>
      <xdr:colOff>143792</xdr:colOff>
      <xdr:row>5</xdr:row>
      <xdr:rowOff>45148</xdr:rowOff>
    </xdr:to>
    <xdr:cxnSp macro="">
      <xdr:nvCxnSpPr>
        <xdr:cNvPr id="32" name="Прямая соединительная линия 5">
          <a:extLst>
            <a:ext uri="{FF2B5EF4-FFF2-40B4-BE49-F238E27FC236}">
              <a16:creationId xmlns:a16="http://schemas.microsoft.com/office/drawing/2014/main" id="{00000000-0008-0000-0800-000020000000}"/>
            </a:ext>
          </a:extLst>
        </xdr:cNvPr>
        <xdr:cNvCxnSpPr/>
      </xdr:nvCxnSpPr>
      <xdr:spPr>
        <a:xfrm flipV="1">
          <a:off x="2620292" y="332682"/>
          <a:ext cx="0" cy="728466"/>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435581</xdr:colOff>
      <xdr:row>25</xdr:row>
      <xdr:rowOff>0</xdr:rowOff>
    </xdr:from>
    <xdr:to>
      <xdr:col>13</xdr:col>
      <xdr:colOff>469449</xdr:colOff>
      <xdr:row>34</xdr:row>
      <xdr:rowOff>60000</xdr:rowOff>
    </xdr:to>
    <xdr:sp macro="" textlink="">
      <xdr:nvSpPr>
        <xdr:cNvPr id="33" name="Скругленный прямоугольник 26">
          <a:extLst>
            <a:ext uri="{FF2B5EF4-FFF2-40B4-BE49-F238E27FC236}">
              <a16:creationId xmlns:a16="http://schemas.microsoft.com/office/drawing/2014/main" id="{00000000-0008-0000-0800-000021000000}"/>
            </a:ext>
          </a:extLst>
        </xdr:cNvPr>
        <xdr:cNvSpPr/>
      </xdr:nvSpPr>
      <xdr:spPr>
        <a:xfrm>
          <a:off x="7865081" y="5080000"/>
          <a:ext cx="3335868" cy="1888800"/>
        </a:xfrm>
        <a:prstGeom prst="roundRect">
          <a:avLst>
            <a:gd name="adj" fmla="val 8257"/>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150651</xdr:colOff>
      <xdr:row>26</xdr:row>
      <xdr:rowOff>38766</xdr:rowOff>
    </xdr:from>
    <xdr:to>
      <xdr:col>13</xdr:col>
      <xdr:colOff>337800</xdr:colOff>
      <xdr:row>33</xdr:row>
      <xdr:rowOff>105833</xdr:rowOff>
    </xdr:to>
    <xdr:graphicFrame macro="">
      <xdr:nvGraphicFramePr>
        <xdr:cNvPr id="34" name="Диаграмма 33">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577916</xdr:colOff>
      <xdr:row>25</xdr:row>
      <xdr:rowOff>65991</xdr:rowOff>
    </xdr:from>
    <xdr:to>
      <xdr:col>11</xdr:col>
      <xdr:colOff>993912</xdr:colOff>
      <xdr:row>26</xdr:row>
      <xdr:rowOff>147246</xdr:rowOff>
    </xdr:to>
    <xdr:sp macro="" textlink="">
      <xdr:nvSpPr>
        <xdr:cNvPr id="35" name="TextBox 34">
          <a:extLst>
            <a:ext uri="{FF2B5EF4-FFF2-40B4-BE49-F238E27FC236}">
              <a16:creationId xmlns:a16="http://schemas.microsoft.com/office/drawing/2014/main" id="{00000000-0008-0000-0800-000023000000}"/>
            </a:ext>
          </a:extLst>
        </xdr:cNvPr>
        <xdr:cNvSpPr txBox="1"/>
      </xdr:nvSpPr>
      <xdr:spPr>
        <a:xfrm>
          <a:off x="8007416" y="5145991"/>
          <a:ext cx="1901896" cy="284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b="1">
              <a:solidFill>
                <a:schemeClr val="tx1"/>
              </a:solidFill>
              <a:latin typeface="+mj-lt"/>
            </a:rPr>
            <a:t>Revenue</a:t>
          </a:r>
          <a:r>
            <a:rPr lang="en-US" sz="1100" b="1" baseline="0">
              <a:solidFill>
                <a:schemeClr val="tx1"/>
              </a:solidFill>
              <a:latin typeface="+mj-lt"/>
            </a:rPr>
            <a:t> growth rate</a:t>
          </a:r>
          <a:endParaRPr lang="ru-RU" sz="1000" b="1">
            <a:solidFill>
              <a:schemeClr val="tx1"/>
            </a:solidFill>
            <a:latin typeface="+mj-lt"/>
          </a:endParaRPr>
        </a:p>
      </xdr:txBody>
    </xdr:sp>
    <xdr:clientData/>
  </xdr:twoCellAnchor>
  <xdr:twoCellAnchor>
    <xdr:from>
      <xdr:col>6</xdr:col>
      <xdr:colOff>436689</xdr:colOff>
      <xdr:row>43</xdr:row>
      <xdr:rowOff>57956</xdr:rowOff>
    </xdr:from>
    <xdr:to>
      <xdr:col>7</xdr:col>
      <xdr:colOff>476250</xdr:colOff>
      <xdr:row>44</xdr:row>
      <xdr:rowOff>79375</xdr:rowOff>
    </xdr:to>
    <xdr:sp macro="" textlink="">
      <xdr:nvSpPr>
        <xdr:cNvPr id="36" name="TextBox 35">
          <a:extLst>
            <a:ext uri="{FF2B5EF4-FFF2-40B4-BE49-F238E27FC236}">
              <a16:creationId xmlns:a16="http://schemas.microsoft.com/office/drawing/2014/main" id="{00000000-0008-0000-0800-000024000000}"/>
            </a:ext>
          </a:extLst>
        </xdr:cNvPr>
        <xdr:cNvSpPr txBox="1"/>
      </xdr:nvSpPr>
      <xdr:spPr>
        <a:xfrm>
          <a:off x="5389689" y="8795556"/>
          <a:ext cx="865061" cy="224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b="1">
              <a:solidFill>
                <a:schemeClr val="tx1"/>
              </a:solidFill>
              <a:latin typeface="+mj-lt"/>
            </a:rPr>
            <a:t>REVENUE</a:t>
          </a:r>
          <a:endParaRPr lang="ru-RU" sz="1000" b="1">
            <a:solidFill>
              <a:schemeClr val="tx1">
                <a:lumMod val="65000"/>
                <a:lumOff val="35000"/>
              </a:schemeClr>
            </a:solidFill>
            <a:latin typeface="+mj-lt"/>
          </a:endParaRPr>
        </a:p>
      </xdr:txBody>
    </xdr:sp>
    <xdr:clientData/>
  </xdr:twoCellAnchor>
  <xdr:twoCellAnchor>
    <xdr:from>
      <xdr:col>6</xdr:col>
      <xdr:colOff>293461</xdr:colOff>
      <xdr:row>44</xdr:row>
      <xdr:rowOff>176892</xdr:rowOff>
    </xdr:from>
    <xdr:to>
      <xdr:col>12</xdr:col>
      <xdr:colOff>1084692</xdr:colOff>
      <xdr:row>56</xdr:row>
      <xdr:rowOff>18142</xdr:rowOff>
    </xdr:to>
    <xdr:graphicFrame macro="">
      <xdr:nvGraphicFramePr>
        <xdr:cNvPr id="37" name="Chart 36">
          <a:extLst>
            <a:ext uri="{FF2B5EF4-FFF2-40B4-BE49-F238E27FC236}">
              <a16:creationId xmlns:a16="http://schemas.microsoft.com/office/drawing/2014/main" id="{00000000-0008-0000-08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220889</xdr:colOff>
      <xdr:row>58</xdr:row>
      <xdr:rowOff>1</xdr:rowOff>
    </xdr:from>
    <xdr:to>
      <xdr:col>12</xdr:col>
      <xdr:colOff>1167342</xdr:colOff>
      <xdr:row>73</xdr:row>
      <xdr:rowOff>127000</xdr:rowOff>
    </xdr:to>
    <xdr:sp macro="" textlink="">
      <xdr:nvSpPr>
        <xdr:cNvPr id="38" name="Скругленный прямоугольник 37">
          <a:extLst>
            <a:ext uri="{FF2B5EF4-FFF2-40B4-BE49-F238E27FC236}">
              <a16:creationId xmlns:a16="http://schemas.microsoft.com/office/drawing/2014/main" id="{00000000-0008-0000-0800-000026000000}"/>
            </a:ext>
          </a:extLst>
        </xdr:cNvPr>
        <xdr:cNvSpPr/>
      </xdr:nvSpPr>
      <xdr:spPr>
        <a:xfrm>
          <a:off x="5173889" y="11785601"/>
          <a:ext cx="5556553" cy="3174999"/>
        </a:xfrm>
        <a:prstGeom prst="roundRect">
          <a:avLst>
            <a:gd name="adj" fmla="val 7539"/>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6</xdr:col>
      <xdr:colOff>467380</xdr:colOff>
      <xdr:row>58</xdr:row>
      <xdr:rowOff>152397</xdr:rowOff>
    </xdr:from>
    <xdr:to>
      <xdr:col>7</xdr:col>
      <xdr:colOff>470202</xdr:colOff>
      <xdr:row>60</xdr:row>
      <xdr:rowOff>22931</xdr:rowOff>
    </xdr:to>
    <xdr:sp macro="" textlink="">
      <xdr:nvSpPr>
        <xdr:cNvPr id="39" name="TextBox 38">
          <a:extLst>
            <a:ext uri="{FF2B5EF4-FFF2-40B4-BE49-F238E27FC236}">
              <a16:creationId xmlns:a16="http://schemas.microsoft.com/office/drawing/2014/main" id="{00000000-0008-0000-0800-000027000000}"/>
            </a:ext>
          </a:extLst>
        </xdr:cNvPr>
        <xdr:cNvSpPr txBox="1"/>
      </xdr:nvSpPr>
      <xdr:spPr>
        <a:xfrm>
          <a:off x="5420380" y="11937997"/>
          <a:ext cx="828322" cy="276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b="1">
              <a:solidFill>
                <a:schemeClr val="tx1"/>
              </a:solidFill>
              <a:latin typeface="+mj-lt"/>
            </a:rPr>
            <a:t>EBITDA</a:t>
          </a:r>
          <a:endParaRPr lang="ru-RU" sz="1000" b="1">
            <a:solidFill>
              <a:schemeClr val="tx1"/>
            </a:solidFill>
            <a:latin typeface="+mj-lt"/>
          </a:endParaRPr>
        </a:p>
      </xdr:txBody>
    </xdr:sp>
    <xdr:clientData/>
  </xdr:twoCellAnchor>
  <xdr:twoCellAnchor>
    <xdr:from>
      <xdr:col>29</xdr:col>
      <xdr:colOff>566108</xdr:colOff>
      <xdr:row>25</xdr:row>
      <xdr:rowOff>67530</xdr:rowOff>
    </xdr:from>
    <xdr:to>
      <xdr:col>34</xdr:col>
      <xdr:colOff>555929</xdr:colOff>
      <xdr:row>34</xdr:row>
      <xdr:rowOff>127530</xdr:rowOff>
    </xdr:to>
    <xdr:sp macro="" textlink="">
      <xdr:nvSpPr>
        <xdr:cNvPr id="40" name="Скругленный прямоугольник 26">
          <a:extLst>
            <a:ext uri="{FF2B5EF4-FFF2-40B4-BE49-F238E27FC236}">
              <a16:creationId xmlns:a16="http://schemas.microsoft.com/office/drawing/2014/main" id="{00000000-0008-0000-0800-000028000000}"/>
            </a:ext>
          </a:extLst>
        </xdr:cNvPr>
        <xdr:cNvSpPr/>
      </xdr:nvSpPr>
      <xdr:spPr>
        <a:xfrm>
          <a:off x="24505608" y="5147530"/>
          <a:ext cx="4117321" cy="1888800"/>
        </a:xfrm>
        <a:prstGeom prst="roundRect">
          <a:avLst>
            <a:gd name="adj" fmla="val 8257"/>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144549</xdr:colOff>
      <xdr:row>8</xdr:row>
      <xdr:rowOff>122075</xdr:rowOff>
    </xdr:from>
    <xdr:to>
      <xdr:col>3</xdr:col>
      <xdr:colOff>195730</xdr:colOff>
      <xdr:row>16</xdr:row>
      <xdr:rowOff>43978</xdr:rowOff>
    </xdr:to>
    <xdr:grpSp>
      <xdr:nvGrpSpPr>
        <xdr:cNvPr id="41" name="Group 40">
          <a:extLst>
            <a:ext uri="{FF2B5EF4-FFF2-40B4-BE49-F238E27FC236}">
              <a16:creationId xmlns:a16="http://schemas.microsoft.com/office/drawing/2014/main" id="{00000000-0008-0000-0800-000029000000}"/>
            </a:ext>
          </a:extLst>
        </xdr:cNvPr>
        <xdr:cNvGrpSpPr/>
      </xdr:nvGrpSpPr>
      <xdr:grpSpPr>
        <a:xfrm>
          <a:off x="144549" y="1603742"/>
          <a:ext cx="2252514" cy="1255403"/>
          <a:chOff x="1026649" y="4013009"/>
          <a:chExt cx="2256705" cy="1355524"/>
        </a:xfrm>
      </xdr:grpSpPr>
      <xdr:sp macro="" textlink="">
        <xdr:nvSpPr>
          <xdr:cNvPr id="42" name="Freeform 41">
            <a:extLst>
              <a:ext uri="{FF2B5EF4-FFF2-40B4-BE49-F238E27FC236}">
                <a16:creationId xmlns:a16="http://schemas.microsoft.com/office/drawing/2014/main" id="{00000000-0008-0000-0800-00002A000000}"/>
              </a:ext>
            </a:extLst>
          </xdr:cNvPr>
          <xdr:cNvSpPr/>
        </xdr:nvSpPr>
        <xdr:spPr>
          <a:xfrm rot="855225">
            <a:off x="1026649" y="4805497"/>
            <a:ext cx="2074135" cy="563036"/>
          </a:xfrm>
          <a:custGeom>
            <a:avLst/>
            <a:gdLst>
              <a:gd name="connsiteX0" fmla="*/ 16057 w 2093552"/>
              <a:gd name="connsiteY0" fmla="*/ 6684 h 639262"/>
              <a:gd name="connsiteX1" fmla="*/ 49165 w 2093552"/>
              <a:gd name="connsiteY1" fmla="*/ 0 h 639262"/>
              <a:gd name="connsiteX2" fmla="*/ 2008495 w 2093552"/>
              <a:gd name="connsiteY2" fmla="*/ 0 h 639262"/>
              <a:gd name="connsiteX3" fmla="*/ 2093552 w 2093552"/>
              <a:gd name="connsiteY3" fmla="*/ 85056 h 639262"/>
              <a:gd name="connsiteX4" fmla="*/ 2093552 w 2093552"/>
              <a:gd name="connsiteY4" fmla="*/ 149626 h 639262"/>
              <a:gd name="connsiteX5" fmla="*/ 2081417 w 2093552"/>
              <a:gd name="connsiteY5" fmla="*/ 163218 h 639262"/>
              <a:gd name="connsiteX6" fmla="*/ 2050974 w 2093552"/>
              <a:gd name="connsiteY6" fmla="*/ 177848 h 639262"/>
              <a:gd name="connsiteX7" fmla="*/ 245036 w 2093552"/>
              <a:gd name="connsiteY7" fmla="*/ 636624 h 639262"/>
              <a:gd name="connsiteX8" fmla="*/ 141656 w 2093552"/>
              <a:gd name="connsiteY8" fmla="*/ 575128 h 639262"/>
              <a:gd name="connsiteX9" fmla="*/ 0 w 2093552"/>
              <a:gd name="connsiteY9" fmla="*/ 17510 h 639262"/>
              <a:gd name="connsiteX10" fmla="*/ 16057 w 2093552"/>
              <a:gd name="connsiteY10" fmla="*/ 6684 h 6392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093552" h="639262">
                <a:moveTo>
                  <a:pt x="16057" y="6684"/>
                </a:moveTo>
                <a:cubicBezTo>
                  <a:pt x="26233" y="2380"/>
                  <a:pt x="37421" y="0"/>
                  <a:pt x="49165" y="0"/>
                </a:cubicBezTo>
                <a:lnTo>
                  <a:pt x="2008495" y="0"/>
                </a:lnTo>
                <a:cubicBezTo>
                  <a:pt x="2055470" y="0"/>
                  <a:pt x="2093552" y="38081"/>
                  <a:pt x="2093552" y="85056"/>
                </a:cubicBezTo>
                <a:lnTo>
                  <a:pt x="2093552" y="149626"/>
                </a:lnTo>
                <a:lnTo>
                  <a:pt x="2081417" y="163218"/>
                </a:lnTo>
                <a:cubicBezTo>
                  <a:pt x="2072613" y="169895"/>
                  <a:pt x="2062356" y="174957"/>
                  <a:pt x="2050974" y="177848"/>
                </a:cubicBezTo>
                <a:lnTo>
                  <a:pt x="245036" y="636624"/>
                </a:lnTo>
                <a:cubicBezTo>
                  <a:pt x="199507" y="648190"/>
                  <a:pt x="153222" y="620657"/>
                  <a:pt x="141656" y="575128"/>
                </a:cubicBezTo>
                <a:lnTo>
                  <a:pt x="0" y="17510"/>
                </a:lnTo>
                <a:lnTo>
                  <a:pt x="16057" y="6684"/>
                </a:lnTo>
                <a:close/>
              </a:path>
            </a:pathLst>
          </a:custGeom>
          <a:gradFill>
            <a:gsLst>
              <a:gs pos="0">
                <a:srgbClr val="E8788C"/>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ru-RU" sz="1100"/>
          </a:p>
        </xdr:txBody>
      </xdr:sp>
      <xdr:sp macro="" textlink="">
        <xdr:nvSpPr>
          <xdr:cNvPr id="43" name="Freeform 42">
            <a:extLst>
              <a:ext uri="{FF2B5EF4-FFF2-40B4-BE49-F238E27FC236}">
                <a16:creationId xmlns:a16="http://schemas.microsoft.com/office/drawing/2014/main" id="{00000000-0008-0000-0800-00002B000000}"/>
              </a:ext>
            </a:extLst>
          </xdr:cNvPr>
          <xdr:cNvSpPr/>
        </xdr:nvSpPr>
        <xdr:spPr>
          <a:xfrm rot="855225">
            <a:off x="1116351" y="4013009"/>
            <a:ext cx="2167003" cy="951604"/>
          </a:xfrm>
          <a:custGeom>
            <a:avLst/>
            <a:gdLst>
              <a:gd name="connsiteX0" fmla="*/ 64134 w 2187835"/>
              <a:gd name="connsiteY0" fmla="*/ 461414 h 972814"/>
              <a:gd name="connsiteX1" fmla="*/ 1870072 w 2187835"/>
              <a:gd name="connsiteY1" fmla="*/ 2638 h 972814"/>
              <a:gd name="connsiteX2" fmla="*/ 1973451 w 2187835"/>
              <a:gd name="connsiteY2" fmla="*/ 64134 h 972814"/>
              <a:gd name="connsiteX3" fmla="*/ 2185197 w 2187835"/>
              <a:gd name="connsiteY3" fmla="*/ 897656 h 972814"/>
              <a:gd name="connsiteX4" fmla="*/ 2175861 w 2187835"/>
              <a:gd name="connsiteY4" fmla="*/ 962083 h 972814"/>
              <a:gd name="connsiteX5" fmla="*/ 2166280 w 2187835"/>
              <a:gd name="connsiteY5" fmla="*/ 972814 h 972814"/>
              <a:gd name="connsiteX6" fmla="*/ 2166280 w 2187835"/>
              <a:gd name="connsiteY6" fmla="*/ 908244 h 972814"/>
              <a:gd name="connsiteX7" fmla="*/ 2081223 w 2187835"/>
              <a:gd name="connsiteY7" fmla="*/ 823188 h 972814"/>
              <a:gd name="connsiteX8" fmla="*/ 121893 w 2187835"/>
              <a:gd name="connsiteY8" fmla="*/ 823188 h 972814"/>
              <a:gd name="connsiteX9" fmla="*/ 88785 w 2187835"/>
              <a:gd name="connsiteY9" fmla="*/ 829872 h 972814"/>
              <a:gd name="connsiteX10" fmla="*/ 72728 w 2187835"/>
              <a:gd name="connsiteY10" fmla="*/ 840698 h 972814"/>
              <a:gd name="connsiteX11" fmla="*/ 2638 w 2187835"/>
              <a:gd name="connsiteY11" fmla="*/ 564794 h 972814"/>
              <a:gd name="connsiteX12" fmla="*/ 64134 w 2187835"/>
              <a:gd name="connsiteY12" fmla="*/ 461414 h 9728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2187835" h="972814">
                <a:moveTo>
                  <a:pt x="64134" y="461414"/>
                </a:moveTo>
                <a:lnTo>
                  <a:pt x="1870072" y="2638"/>
                </a:lnTo>
                <a:cubicBezTo>
                  <a:pt x="1915600" y="-8928"/>
                  <a:pt x="1961885" y="18605"/>
                  <a:pt x="1973451" y="64134"/>
                </a:cubicBezTo>
                <a:lnTo>
                  <a:pt x="2185197" y="897656"/>
                </a:lnTo>
                <a:cubicBezTo>
                  <a:pt x="2190980" y="920421"/>
                  <a:pt x="2186989" y="943374"/>
                  <a:pt x="2175861" y="962083"/>
                </a:cubicBezTo>
                <a:lnTo>
                  <a:pt x="2166280" y="972814"/>
                </a:lnTo>
                <a:lnTo>
                  <a:pt x="2166280" y="908244"/>
                </a:lnTo>
                <a:cubicBezTo>
                  <a:pt x="2166280" y="861269"/>
                  <a:pt x="2128198" y="823188"/>
                  <a:pt x="2081223" y="823188"/>
                </a:cubicBezTo>
                <a:lnTo>
                  <a:pt x="121893" y="823188"/>
                </a:lnTo>
                <a:cubicBezTo>
                  <a:pt x="110149" y="823188"/>
                  <a:pt x="98961" y="825568"/>
                  <a:pt x="88785" y="829872"/>
                </a:cubicBezTo>
                <a:lnTo>
                  <a:pt x="72728" y="840698"/>
                </a:lnTo>
                <a:lnTo>
                  <a:pt x="2638" y="564794"/>
                </a:lnTo>
                <a:cubicBezTo>
                  <a:pt x="-8928" y="519265"/>
                  <a:pt x="18605" y="472980"/>
                  <a:pt x="64134" y="461414"/>
                </a:cubicBezTo>
                <a:close/>
              </a:path>
            </a:pathLst>
          </a:custGeom>
          <a:solidFill>
            <a:schemeClr val="bg1">
              <a:lumMod val="50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ru-RU" sz="1100"/>
          </a:p>
        </xdr:txBody>
      </xdr:sp>
      <xdr:sp macro="" textlink="">
        <xdr:nvSpPr>
          <xdr:cNvPr id="44" name="TextBox 43">
            <a:extLst>
              <a:ext uri="{FF2B5EF4-FFF2-40B4-BE49-F238E27FC236}">
                <a16:creationId xmlns:a16="http://schemas.microsoft.com/office/drawing/2014/main" id="{00000000-0008-0000-0800-00002C000000}"/>
              </a:ext>
            </a:extLst>
          </xdr:cNvPr>
          <xdr:cNvSpPr txBox="1"/>
        </xdr:nvSpPr>
        <xdr:spPr>
          <a:xfrm>
            <a:off x="1226315" y="4646230"/>
            <a:ext cx="1639249" cy="573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400" b="1">
                <a:solidFill>
                  <a:schemeClr val="tx1">
                    <a:lumMod val="65000"/>
                    <a:lumOff val="35000"/>
                  </a:schemeClr>
                </a:solidFill>
                <a:latin typeface="+mj-lt"/>
              </a:rPr>
              <a:t>IRR</a:t>
            </a:r>
          </a:p>
          <a:p>
            <a:pPr algn="l"/>
            <a:r>
              <a:rPr lang="en-US" sz="1050" b="0" i="1">
                <a:solidFill>
                  <a:schemeClr val="tx1">
                    <a:lumMod val="65000"/>
                    <a:lumOff val="35000"/>
                  </a:schemeClr>
                </a:solidFill>
                <a:latin typeface="Avenir Book" panose="02000503020000020003" pitchFamily="2" charset="0"/>
              </a:rPr>
              <a:t>5 </a:t>
            </a:r>
            <a:r>
              <a:rPr lang="en-US" sz="1050" b="0" i="1">
                <a:solidFill>
                  <a:schemeClr val="tx1">
                    <a:lumMod val="65000"/>
                    <a:lumOff val="35000"/>
                  </a:schemeClr>
                </a:solidFill>
                <a:latin typeface="+mj-lt"/>
              </a:rPr>
              <a:t>year</a:t>
            </a:r>
            <a:r>
              <a:rPr lang="en-US" sz="1050" b="0" i="1">
                <a:solidFill>
                  <a:schemeClr val="tx1">
                    <a:lumMod val="65000"/>
                    <a:lumOff val="35000"/>
                  </a:schemeClr>
                </a:solidFill>
                <a:latin typeface="Avenir Book" panose="02000503020000020003" pitchFamily="2" charset="0"/>
              </a:rPr>
              <a:t> horizon</a:t>
            </a:r>
            <a:endParaRPr lang="ru-RU" sz="900" b="0" i="1">
              <a:solidFill>
                <a:schemeClr val="tx1">
                  <a:lumMod val="65000"/>
                  <a:lumOff val="35000"/>
                </a:schemeClr>
              </a:solidFill>
            </a:endParaRPr>
          </a:p>
        </xdr:txBody>
      </xdr:sp>
      <xdr:sp macro="" textlink="'Investment analysis'!D29">
        <xdr:nvSpPr>
          <xdr:cNvPr id="45" name="TextBox 44">
            <a:extLst>
              <a:ext uri="{FF2B5EF4-FFF2-40B4-BE49-F238E27FC236}">
                <a16:creationId xmlns:a16="http://schemas.microsoft.com/office/drawing/2014/main" id="{00000000-0008-0000-0800-00002D000000}"/>
              </a:ext>
            </a:extLst>
          </xdr:cNvPr>
          <xdr:cNvSpPr txBox="1"/>
        </xdr:nvSpPr>
        <xdr:spPr>
          <a:xfrm>
            <a:off x="2331452" y="4372075"/>
            <a:ext cx="861498" cy="38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fld id="{013B809B-F4E5-D647-9702-4A7EBDACE958}" type="TxLink">
              <a:rPr lang="en-US" sz="1800" b="1" i="0" u="none" strike="noStrike">
                <a:solidFill>
                  <a:schemeClr val="bg1"/>
                </a:solidFill>
                <a:latin typeface="+mj-lt"/>
              </a:rPr>
              <a:pPr algn="l"/>
              <a:t>367,2%</a:t>
            </a:fld>
            <a:endParaRPr lang="ru-RU" sz="1200" b="1">
              <a:solidFill>
                <a:schemeClr val="bg1"/>
              </a:solidFill>
              <a:latin typeface="+mj-lt"/>
            </a:endParaRPr>
          </a:p>
        </xdr:txBody>
      </xdr:sp>
    </xdr:grpSp>
    <xdr:clientData/>
  </xdr:twoCellAnchor>
  <xdr:twoCellAnchor>
    <xdr:from>
      <xdr:col>24</xdr:col>
      <xdr:colOff>386610</xdr:colOff>
      <xdr:row>10</xdr:row>
      <xdr:rowOff>18143</xdr:rowOff>
    </xdr:from>
    <xdr:to>
      <xdr:col>29</xdr:col>
      <xdr:colOff>385501</xdr:colOff>
      <xdr:row>24</xdr:row>
      <xdr:rowOff>107991</xdr:rowOff>
    </xdr:to>
    <xdr:sp macro="" textlink="">
      <xdr:nvSpPr>
        <xdr:cNvPr id="46" name="Скругленный прямоугольник 26">
          <a:extLst>
            <a:ext uri="{FF2B5EF4-FFF2-40B4-BE49-F238E27FC236}">
              <a16:creationId xmlns:a16="http://schemas.microsoft.com/office/drawing/2014/main" id="{00000000-0008-0000-0800-00002E000000}"/>
            </a:ext>
          </a:extLst>
        </xdr:cNvPr>
        <xdr:cNvSpPr/>
      </xdr:nvSpPr>
      <xdr:spPr>
        <a:xfrm>
          <a:off x="20198610" y="2050143"/>
          <a:ext cx="4126391" cy="2934648"/>
        </a:xfrm>
        <a:prstGeom prst="roundRect">
          <a:avLst>
            <a:gd name="adj" fmla="val 8257"/>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200">
            <a:latin typeface="+mj-lt"/>
          </a:endParaRPr>
        </a:p>
      </xdr:txBody>
    </xdr:sp>
    <xdr:clientData/>
  </xdr:twoCellAnchor>
  <xdr:twoCellAnchor>
    <xdr:from>
      <xdr:col>24</xdr:col>
      <xdr:colOff>598615</xdr:colOff>
      <xdr:row>10</xdr:row>
      <xdr:rowOff>167570</xdr:rowOff>
    </xdr:from>
    <xdr:to>
      <xdr:col>25</xdr:col>
      <xdr:colOff>516771</xdr:colOff>
      <xdr:row>12</xdr:row>
      <xdr:rowOff>16580</xdr:rowOff>
    </xdr:to>
    <xdr:sp macro="" textlink="">
      <xdr:nvSpPr>
        <xdr:cNvPr id="47" name="TextBox 46">
          <a:extLst>
            <a:ext uri="{FF2B5EF4-FFF2-40B4-BE49-F238E27FC236}">
              <a16:creationId xmlns:a16="http://schemas.microsoft.com/office/drawing/2014/main" id="{00000000-0008-0000-0800-00002F000000}"/>
            </a:ext>
          </a:extLst>
        </xdr:cNvPr>
        <xdr:cNvSpPr txBox="1"/>
      </xdr:nvSpPr>
      <xdr:spPr>
        <a:xfrm>
          <a:off x="20410615" y="2199570"/>
          <a:ext cx="743656" cy="255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b="1">
              <a:solidFill>
                <a:schemeClr val="dk1"/>
              </a:solidFill>
              <a:latin typeface="+mj-lt"/>
            </a:rPr>
            <a:t>EBITDA</a:t>
          </a:r>
          <a:endParaRPr lang="ru-RU" sz="1000" b="1">
            <a:solidFill>
              <a:schemeClr val="bg1">
                <a:lumMod val="50000"/>
              </a:schemeClr>
            </a:solidFill>
            <a:latin typeface="+mj-lt"/>
          </a:endParaRPr>
        </a:p>
      </xdr:txBody>
    </xdr:sp>
    <xdr:clientData/>
  </xdr:twoCellAnchor>
  <xdr:twoCellAnchor>
    <xdr:from>
      <xdr:col>24</xdr:col>
      <xdr:colOff>363967</xdr:colOff>
      <xdr:row>25</xdr:row>
      <xdr:rowOff>74787</xdr:rowOff>
    </xdr:from>
    <xdr:to>
      <xdr:col>29</xdr:col>
      <xdr:colOff>371929</xdr:colOff>
      <xdr:row>34</xdr:row>
      <xdr:rowOff>134787</xdr:rowOff>
    </xdr:to>
    <xdr:sp macro="" textlink="">
      <xdr:nvSpPr>
        <xdr:cNvPr id="48" name="Скругленный прямоугольник 26">
          <a:extLst>
            <a:ext uri="{FF2B5EF4-FFF2-40B4-BE49-F238E27FC236}">
              <a16:creationId xmlns:a16="http://schemas.microsoft.com/office/drawing/2014/main" id="{00000000-0008-0000-0800-000030000000}"/>
            </a:ext>
          </a:extLst>
        </xdr:cNvPr>
        <xdr:cNvSpPr/>
      </xdr:nvSpPr>
      <xdr:spPr>
        <a:xfrm>
          <a:off x="20175967" y="5154787"/>
          <a:ext cx="4135462" cy="1888800"/>
        </a:xfrm>
        <a:prstGeom prst="roundRect">
          <a:avLst>
            <a:gd name="adj" fmla="val 8257"/>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24</xdr:col>
      <xdr:colOff>509917</xdr:colOff>
      <xdr:row>25</xdr:row>
      <xdr:rowOff>168730</xdr:rowOff>
    </xdr:from>
    <xdr:to>
      <xdr:col>26</xdr:col>
      <xdr:colOff>465366</xdr:colOff>
      <xdr:row>27</xdr:row>
      <xdr:rowOff>23636</xdr:rowOff>
    </xdr:to>
    <xdr:sp macro="" textlink="">
      <xdr:nvSpPr>
        <xdr:cNvPr id="49" name="TextBox 48">
          <a:extLst>
            <a:ext uri="{FF2B5EF4-FFF2-40B4-BE49-F238E27FC236}">
              <a16:creationId xmlns:a16="http://schemas.microsoft.com/office/drawing/2014/main" id="{00000000-0008-0000-0800-000031000000}"/>
            </a:ext>
          </a:extLst>
        </xdr:cNvPr>
        <xdr:cNvSpPr txBox="1"/>
      </xdr:nvSpPr>
      <xdr:spPr>
        <a:xfrm>
          <a:off x="20321917" y="5248730"/>
          <a:ext cx="1606449" cy="261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b="1">
              <a:solidFill>
                <a:schemeClr val="tx1"/>
              </a:solidFill>
              <a:latin typeface="+mj-lt"/>
            </a:rPr>
            <a:t>EBITDA margin</a:t>
          </a:r>
          <a:endParaRPr lang="ru-RU" sz="1000" b="1">
            <a:solidFill>
              <a:schemeClr val="tx1"/>
            </a:solidFill>
            <a:latin typeface="+mj-lt"/>
          </a:endParaRPr>
        </a:p>
      </xdr:txBody>
    </xdr:sp>
    <xdr:clientData/>
  </xdr:twoCellAnchor>
  <xdr:twoCellAnchor>
    <xdr:from>
      <xdr:col>0</xdr:col>
      <xdr:colOff>225029</xdr:colOff>
      <xdr:row>16</xdr:row>
      <xdr:rowOff>87865</xdr:rowOff>
    </xdr:from>
    <xdr:to>
      <xdr:col>3</xdr:col>
      <xdr:colOff>33264</xdr:colOff>
      <xdr:row>22</xdr:row>
      <xdr:rowOff>10161</xdr:rowOff>
    </xdr:to>
    <xdr:grpSp>
      <xdr:nvGrpSpPr>
        <xdr:cNvPr id="50" name="Group 49">
          <a:extLst>
            <a:ext uri="{FF2B5EF4-FFF2-40B4-BE49-F238E27FC236}">
              <a16:creationId xmlns:a16="http://schemas.microsoft.com/office/drawing/2014/main" id="{00000000-0008-0000-0800-000032000000}"/>
            </a:ext>
          </a:extLst>
        </xdr:cNvPr>
        <xdr:cNvGrpSpPr/>
      </xdr:nvGrpSpPr>
      <xdr:grpSpPr>
        <a:xfrm>
          <a:off x="225029" y="2903032"/>
          <a:ext cx="2009568" cy="938296"/>
          <a:chOff x="5332422" y="4306851"/>
          <a:chExt cx="2019533" cy="1005707"/>
        </a:xfrm>
      </xdr:grpSpPr>
      <xdr:grpSp>
        <xdr:nvGrpSpPr>
          <xdr:cNvPr id="51" name="Group 50">
            <a:extLst>
              <a:ext uri="{FF2B5EF4-FFF2-40B4-BE49-F238E27FC236}">
                <a16:creationId xmlns:a16="http://schemas.microsoft.com/office/drawing/2014/main" id="{00000000-0008-0000-0800-000033000000}"/>
              </a:ext>
            </a:extLst>
          </xdr:cNvPr>
          <xdr:cNvGrpSpPr/>
        </xdr:nvGrpSpPr>
        <xdr:grpSpPr>
          <a:xfrm>
            <a:off x="5332422" y="4306851"/>
            <a:ext cx="2019533" cy="1005707"/>
            <a:chOff x="3207730" y="4246662"/>
            <a:chExt cx="2019533" cy="1005707"/>
          </a:xfrm>
        </xdr:grpSpPr>
        <xdr:grpSp>
          <xdr:nvGrpSpPr>
            <xdr:cNvPr id="54" name="Group 53">
              <a:extLst>
                <a:ext uri="{FF2B5EF4-FFF2-40B4-BE49-F238E27FC236}">
                  <a16:creationId xmlns:a16="http://schemas.microsoft.com/office/drawing/2014/main" id="{00000000-0008-0000-0800-000036000000}"/>
                </a:ext>
              </a:extLst>
            </xdr:cNvPr>
            <xdr:cNvGrpSpPr/>
          </xdr:nvGrpSpPr>
          <xdr:grpSpPr>
            <a:xfrm>
              <a:off x="3207730" y="4246662"/>
              <a:ext cx="2019533" cy="1005707"/>
              <a:chOff x="3206745" y="4188441"/>
              <a:chExt cx="2020124" cy="990519"/>
            </a:xfrm>
          </xdr:grpSpPr>
          <xdr:sp macro="" textlink="">
            <xdr:nvSpPr>
              <xdr:cNvPr id="58" name="Скругленный прямоугольник 26">
                <a:extLst>
                  <a:ext uri="{FF2B5EF4-FFF2-40B4-BE49-F238E27FC236}">
                    <a16:creationId xmlns:a16="http://schemas.microsoft.com/office/drawing/2014/main" id="{00000000-0008-0000-0800-00003A000000}"/>
                  </a:ext>
                </a:extLst>
              </xdr:cNvPr>
              <xdr:cNvSpPr/>
            </xdr:nvSpPr>
            <xdr:spPr>
              <a:xfrm>
                <a:off x="3206745" y="4197000"/>
                <a:ext cx="2020124" cy="981960"/>
              </a:xfrm>
              <a:prstGeom prst="roundRect">
                <a:avLst>
                  <a:gd name="adj" fmla="val 8257"/>
                </a:avLst>
              </a:prstGeom>
              <a:solidFill>
                <a:schemeClr val="tx1">
                  <a:lumMod val="85000"/>
                  <a:lumOff val="15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sp macro="" textlink="">
            <xdr:nvSpPr>
              <xdr:cNvPr id="59" name="Parallelogram 58">
                <a:extLst>
                  <a:ext uri="{FF2B5EF4-FFF2-40B4-BE49-F238E27FC236}">
                    <a16:creationId xmlns:a16="http://schemas.microsoft.com/office/drawing/2014/main" id="{00000000-0008-0000-0800-00003B000000}"/>
                  </a:ext>
                </a:extLst>
              </xdr:cNvPr>
              <xdr:cNvSpPr/>
            </xdr:nvSpPr>
            <xdr:spPr>
              <a:xfrm>
                <a:off x="4688500" y="4188441"/>
                <a:ext cx="445954" cy="363415"/>
              </a:xfrm>
              <a:prstGeom prst="parallelogram">
                <a:avLst>
                  <a:gd name="adj" fmla="val 71250"/>
                </a:avLst>
              </a:prstGeom>
              <a:solidFill>
                <a:schemeClr val="bg1">
                  <a:lumMod val="65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Parallelogram 59">
                <a:extLst>
                  <a:ext uri="{FF2B5EF4-FFF2-40B4-BE49-F238E27FC236}">
                    <a16:creationId xmlns:a16="http://schemas.microsoft.com/office/drawing/2014/main" id="{00000000-0008-0000-0800-00003C000000}"/>
                  </a:ext>
                </a:extLst>
              </xdr:cNvPr>
              <xdr:cNvSpPr/>
            </xdr:nvSpPr>
            <xdr:spPr>
              <a:xfrm>
                <a:off x="4497455" y="4188441"/>
                <a:ext cx="446814" cy="363415"/>
              </a:xfrm>
              <a:prstGeom prst="parallelogram">
                <a:avLst>
                  <a:gd name="adj" fmla="val 71250"/>
                </a:avLst>
              </a:prstGeom>
              <a:solidFill>
                <a:schemeClr val="tx1">
                  <a:lumMod val="95000"/>
                  <a:lumOff val="5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Parallelogram 60">
                <a:extLst>
                  <a:ext uri="{FF2B5EF4-FFF2-40B4-BE49-F238E27FC236}">
                    <a16:creationId xmlns:a16="http://schemas.microsoft.com/office/drawing/2014/main" id="{00000000-0008-0000-0800-00003D000000}"/>
                  </a:ext>
                </a:extLst>
              </xdr:cNvPr>
              <xdr:cNvSpPr/>
            </xdr:nvSpPr>
            <xdr:spPr>
              <a:xfrm>
                <a:off x="4305818" y="4188441"/>
                <a:ext cx="446814" cy="363415"/>
              </a:xfrm>
              <a:prstGeom prst="parallelogram">
                <a:avLst>
                  <a:gd name="adj" fmla="val 71250"/>
                </a:avLst>
              </a:prstGeom>
              <a:solidFill>
                <a:schemeClr val="tx1">
                  <a:lumMod val="85000"/>
                  <a:lumOff val="15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Parallelogram 61">
                <a:extLst>
                  <a:ext uri="{FF2B5EF4-FFF2-40B4-BE49-F238E27FC236}">
                    <a16:creationId xmlns:a16="http://schemas.microsoft.com/office/drawing/2014/main" id="{00000000-0008-0000-0800-00003E000000}"/>
                  </a:ext>
                </a:extLst>
              </xdr:cNvPr>
              <xdr:cNvSpPr/>
            </xdr:nvSpPr>
            <xdr:spPr>
              <a:xfrm>
                <a:off x="4114181" y="4188441"/>
                <a:ext cx="447408" cy="363415"/>
              </a:xfrm>
              <a:prstGeom prst="parallelogram">
                <a:avLst>
                  <a:gd name="adj" fmla="val 71250"/>
                </a:avLst>
              </a:prstGeom>
              <a:solidFill>
                <a:schemeClr val="bg1">
                  <a:lumMod val="65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Parallelogram 62">
                <a:extLst>
                  <a:ext uri="{FF2B5EF4-FFF2-40B4-BE49-F238E27FC236}">
                    <a16:creationId xmlns:a16="http://schemas.microsoft.com/office/drawing/2014/main" id="{00000000-0008-0000-0800-00003F000000}"/>
                  </a:ext>
                </a:extLst>
              </xdr:cNvPr>
              <xdr:cNvSpPr/>
            </xdr:nvSpPr>
            <xdr:spPr>
              <a:xfrm>
                <a:off x="3922544" y="4188441"/>
                <a:ext cx="447408" cy="363415"/>
              </a:xfrm>
              <a:prstGeom prst="parallelogram">
                <a:avLst>
                  <a:gd name="adj" fmla="val 71250"/>
                </a:avLst>
              </a:prstGeom>
              <a:solidFill>
                <a:schemeClr val="tx2">
                  <a:lumMod val="75000"/>
                  <a:lumOff val="25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Triangle 63">
                <a:extLst>
                  <a:ext uri="{FF2B5EF4-FFF2-40B4-BE49-F238E27FC236}">
                    <a16:creationId xmlns:a16="http://schemas.microsoft.com/office/drawing/2014/main" id="{00000000-0008-0000-0800-000040000000}"/>
                  </a:ext>
                </a:extLst>
              </xdr:cNvPr>
              <xdr:cNvSpPr/>
            </xdr:nvSpPr>
            <xdr:spPr>
              <a:xfrm flipH="1" flipV="1">
                <a:off x="4685457" y="4552817"/>
                <a:ext cx="185005" cy="184203"/>
              </a:xfrm>
              <a:prstGeom prst="triangle">
                <a:avLst/>
              </a:prstGeom>
              <a:solidFill>
                <a:schemeClr val="bg1">
                  <a:lumMod val="65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Triangle 64">
                <a:extLst>
                  <a:ext uri="{FF2B5EF4-FFF2-40B4-BE49-F238E27FC236}">
                    <a16:creationId xmlns:a16="http://schemas.microsoft.com/office/drawing/2014/main" id="{00000000-0008-0000-0800-000041000000}"/>
                  </a:ext>
                </a:extLst>
              </xdr:cNvPr>
              <xdr:cNvSpPr/>
            </xdr:nvSpPr>
            <xdr:spPr>
              <a:xfrm flipH="1" flipV="1">
                <a:off x="4499250" y="4552817"/>
                <a:ext cx="184021" cy="184203"/>
              </a:xfrm>
              <a:prstGeom prst="triangle">
                <a:avLst/>
              </a:prstGeom>
              <a:solidFill>
                <a:schemeClr val="tx1">
                  <a:lumMod val="95000"/>
                  <a:lumOff val="5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Triangle 65">
                <a:extLst>
                  <a:ext uri="{FF2B5EF4-FFF2-40B4-BE49-F238E27FC236}">
                    <a16:creationId xmlns:a16="http://schemas.microsoft.com/office/drawing/2014/main" id="{00000000-0008-0000-0800-000042000000}"/>
                  </a:ext>
                </a:extLst>
              </xdr:cNvPr>
              <xdr:cNvSpPr/>
            </xdr:nvSpPr>
            <xdr:spPr>
              <a:xfrm>
                <a:off x="4405527" y="4548724"/>
                <a:ext cx="185005" cy="184203"/>
              </a:xfrm>
              <a:prstGeom prst="triangle">
                <a:avLst/>
              </a:prstGeom>
              <a:gradFill>
                <a:gsLst>
                  <a:gs pos="100000">
                    <a:schemeClr val="tx1">
                      <a:lumMod val="65000"/>
                      <a:lumOff val="35000"/>
                    </a:schemeClr>
                  </a:gs>
                  <a:gs pos="100000">
                    <a:schemeClr val="accent1">
                      <a:lumMod val="45000"/>
                      <a:lumOff val="55000"/>
                    </a:schemeClr>
                  </a:gs>
                  <a:gs pos="11000">
                    <a:schemeClr val="accent1">
                      <a:lumMod val="45000"/>
                      <a:lumOff val="55000"/>
                    </a:schemeClr>
                  </a:gs>
                  <a:gs pos="100000">
                    <a:srgbClr val="6821E4"/>
                  </a:gs>
                </a:gsLst>
                <a:lin ang="5400000" scaled="1"/>
              </a:gra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Triangle 66">
                <a:extLst>
                  <a:ext uri="{FF2B5EF4-FFF2-40B4-BE49-F238E27FC236}">
                    <a16:creationId xmlns:a16="http://schemas.microsoft.com/office/drawing/2014/main" id="{00000000-0008-0000-0800-000043000000}"/>
                  </a:ext>
                </a:extLst>
              </xdr:cNvPr>
              <xdr:cNvSpPr/>
            </xdr:nvSpPr>
            <xdr:spPr>
              <a:xfrm flipH="1" flipV="1">
                <a:off x="4312196" y="4552817"/>
                <a:ext cx="185005" cy="184203"/>
              </a:xfrm>
              <a:prstGeom prst="triangle">
                <a:avLst/>
              </a:prstGeom>
              <a:solidFill>
                <a:schemeClr val="tx1">
                  <a:lumMod val="85000"/>
                  <a:lumOff val="15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Triangle 67">
                <a:extLst>
                  <a:ext uri="{FF2B5EF4-FFF2-40B4-BE49-F238E27FC236}">
                    <a16:creationId xmlns:a16="http://schemas.microsoft.com/office/drawing/2014/main" id="{00000000-0008-0000-0800-000044000000}"/>
                  </a:ext>
                </a:extLst>
              </xdr:cNvPr>
              <xdr:cNvSpPr/>
            </xdr:nvSpPr>
            <xdr:spPr>
              <a:xfrm>
                <a:off x="4218472" y="4548724"/>
                <a:ext cx="185005" cy="184203"/>
              </a:xfrm>
              <a:prstGeom prst="triangle">
                <a:avLst/>
              </a:prstGeom>
              <a:solidFill>
                <a:schemeClr val="bg1">
                  <a:lumMod val="65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Triangle 68">
                <a:extLst>
                  <a:ext uri="{FF2B5EF4-FFF2-40B4-BE49-F238E27FC236}">
                    <a16:creationId xmlns:a16="http://schemas.microsoft.com/office/drawing/2014/main" id="{00000000-0008-0000-0800-000045000000}"/>
                  </a:ext>
                </a:extLst>
              </xdr:cNvPr>
              <xdr:cNvSpPr/>
            </xdr:nvSpPr>
            <xdr:spPr>
              <a:xfrm flipH="1" flipV="1">
                <a:off x="4110698" y="4552816"/>
                <a:ext cx="203344" cy="184203"/>
              </a:xfrm>
              <a:prstGeom prst="triangle">
                <a:avLst/>
              </a:prstGeom>
              <a:solidFill>
                <a:schemeClr val="tx1">
                  <a:lumMod val="95000"/>
                  <a:lumOff val="5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0" name="Triangle 69">
                <a:extLst>
                  <a:ext uri="{FF2B5EF4-FFF2-40B4-BE49-F238E27FC236}">
                    <a16:creationId xmlns:a16="http://schemas.microsoft.com/office/drawing/2014/main" id="{00000000-0008-0000-0800-000046000000}"/>
                  </a:ext>
                </a:extLst>
              </xdr:cNvPr>
              <xdr:cNvSpPr/>
            </xdr:nvSpPr>
            <xdr:spPr>
              <a:xfrm flipH="1" flipV="1">
                <a:off x="4623061" y="4372487"/>
                <a:ext cx="184215" cy="184204"/>
              </a:xfrm>
              <a:prstGeom prst="triangle">
                <a:avLst>
                  <a:gd name="adj" fmla="val 67003"/>
                </a:avLst>
              </a:prstGeom>
              <a:solidFill>
                <a:srgbClr val="F7D366"/>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1" name="Triangle 70">
                <a:extLst>
                  <a:ext uri="{FF2B5EF4-FFF2-40B4-BE49-F238E27FC236}">
                    <a16:creationId xmlns:a16="http://schemas.microsoft.com/office/drawing/2014/main" id="{00000000-0008-0000-0800-000047000000}"/>
                  </a:ext>
                </a:extLst>
              </xdr:cNvPr>
              <xdr:cNvSpPr/>
            </xdr:nvSpPr>
            <xdr:spPr>
              <a:xfrm flipH="1" flipV="1">
                <a:off x="3843329" y="4194781"/>
                <a:ext cx="332125" cy="363877"/>
              </a:xfrm>
              <a:prstGeom prst="triangle">
                <a:avLst>
                  <a:gd name="adj" fmla="val 77581"/>
                </a:avLst>
              </a:prstGeom>
              <a:solidFill>
                <a:schemeClr val="tx1">
                  <a:lumMod val="75000"/>
                  <a:lumOff val="25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55" name="Group 54">
              <a:extLst>
                <a:ext uri="{FF2B5EF4-FFF2-40B4-BE49-F238E27FC236}">
                  <a16:creationId xmlns:a16="http://schemas.microsoft.com/office/drawing/2014/main" id="{00000000-0008-0000-0800-000037000000}"/>
                </a:ext>
              </a:extLst>
            </xdr:cNvPr>
            <xdr:cNvGrpSpPr/>
          </xdr:nvGrpSpPr>
          <xdr:grpSpPr>
            <a:xfrm>
              <a:off x="3305304" y="4621039"/>
              <a:ext cx="1650436" cy="609836"/>
              <a:chOff x="3305304" y="4621039"/>
              <a:chExt cx="1650436" cy="609836"/>
            </a:xfrm>
          </xdr:grpSpPr>
          <xdr:sp macro="" textlink="">
            <xdr:nvSpPr>
              <xdr:cNvPr id="56" name="TextBox 55">
                <a:extLst>
                  <a:ext uri="{FF2B5EF4-FFF2-40B4-BE49-F238E27FC236}">
                    <a16:creationId xmlns:a16="http://schemas.microsoft.com/office/drawing/2014/main" id="{00000000-0008-0000-0800-000038000000}"/>
                  </a:ext>
                </a:extLst>
              </xdr:cNvPr>
              <xdr:cNvSpPr txBox="1"/>
            </xdr:nvSpPr>
            <xdr:spPr>
              <a:xfrm>
                <a:off x="3305304" y="4887224"/>
                <a:ext cx="1650436" cy="343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400" b="1">
                    <a:solidFill>
                      <a:schemeClr val="bg1"/>
                    </a:solidFill>
                    <a:latin typeface="Avenir Book" panose="02000503020000020003" pitchFamily="2" charset="0"/>
                  </a:rPr>
                  <a:t>Net </a:t>
                </a:r>
                <a:r>
                  <a:rPr lang="en-US" sz="1400" b="1">
                    <a:solidFill>
                      <a:schemeClr val="bg1"/>
                    </a:solidFill>
                    <a:latin typeface="+mj-lt"/>
                  </a:rPr>
                  <a:t>present</a:t>
                </a:r>
                <a:r>
                  <a:rPr lang="en-US" sz="1400" b="1">
                    <a:solidFill>
                      <a:schemeClr val="bg1"/>
                    </a:solidFill>
                    <a:latin typeface="Avenir Book" panose="02000503020000020003" pitchFamily="2" charset="0"/>
                  </a:rPr>
                  <a:t> </a:t>
                </a:r>
                <a:r>
                  <a:rPr lang="en-US" sz="1400" b="1">
                    <a:solidFill>
                      <a:schemeClr val="bg1"/>
                    </a:solidFill>
                    <a:latin typeface="+mj-lt"/>
                  </a:rPr>
                  <a:t>value</a:t>
                </a:r>
                <a:endParaRPr lang="ru-RU" sz="900" b="1" i="1">
                  <a:solidFill>
                    <a:schemeClr val="bg1"/>
                  </a:solidFill>
                  <a:latin typeface="+mj-lt"/>
                </a:endParaRPr>
              </a:p>
            </xdr:txBody>
          </xdr:sp>
          <xdr:sp macro="" textlink="'Investment analysis'!D28">
            <xdr:nvSpPr>
              <xdr:cNvPr id="57" name="TextBox 56">
                <a:extLst>
                  <a:ext uri="{FF2B5EF4-FFF2-40B4-BE49-F238E27FC236}">
                    <a16:creationId xmlns:a16="http://schemas.microsoft.com/office/drawing/2014/main" id="{00000000-0008-0000-0800-000039000000}"/>
                  </a:ext>
                </a:extLst>
              </xdr:cNvPr>
              <xdr:cNvSpPr txBox="1"/>
            </xdr:nvSpPr>
            <xdr:spPr>
              <a:xfrm>
                <a:off x="3318415" y="4621039"/>
                <a:ext cx="860206" cy="325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fld id="{C76DD136-46D0-EC4D-8FB0-DDCACFD400FD}" type="TxLink">
                  <a:rPr lang="en-US" sz="1800" b="1" i="0" u="none" strike="noStrike">
                    <a:solidFill>
                      <a:schemeClr val="bg1"/>
                    </a:solidFill>
                    <a:latin typeface="+mj-lt"/>
                  </a:rPr>
                  <a:pPr algn="l"/>
                  <a:t>3,7M</a:t>
                </a:fld>
                <a:endParaRPr lang="ru-RU" sz="1800" b="1">
                  <a:solidFill>
                    <a:schemeClr val="bg1"/>
                  </a:solidFill>
                  <a:latin typeface="+mj-lt"/>
                </a:endParaRPr>
              </a:p>
            </xdr:txBody>
          </xdr:sp>
        </xdr:grpSp>
      </xdr:grpSp>
      <xdr:sp macro="" textlink="">
        <xdr:nvSpPr>
          <xdr:cNvPr id="52" name="Triangle 51">
            <a:extLst>
              <a:ext uri="{FF2B5EF4-FFF2-40B4-BE49-F238E27FC236}">
                <a16:creationId xmlns:a16="http://schemas.microsoft.com/office/drawing/2014/main" id="{00000000-0008-0000-0800-000034000000}"/>
              </a:ext>
            </a:extLst>
          </xdr:cNvPr>
          <xdr:cNvSpPr/>
        </xdr:nvSpPr>
        <xdr:spPr>
          <a:xfrm>
            <a:off x="6725190" y="4678216"/>
            <a:ext cx="182625" cy="186735"/>
          </a:xfrm>
          <a:prstGeom prst="triangle">
            <a:avLst/>
          </a:prstGeom>
          <a:gradFill>
            <a:gsLst>
              <a:gs pos="100000">
                <a:schemeClr val="tx1">
                  <a:lumMod val="65000"/>
                  <a:lumOff val="35000"/>
                </a:schemeClr>
              </a:gs>
              <a:gs pos="100000">
                <a:schemeClr val="accent1">
                  <a:lumMod val="45000"/>
                  <a:lumOff val="55000"/>
                </a:schemeClr>
              </a:gs>
              <a:gs pos="11000">
                <a:schemeClr val="accent1">
                  <a:lumMod val="45000"/>
                  <a:lumOff val="55000"/>
                </a:schemeClr>
              </a:gs>
              <a:gs pos="100000">
                <a:srgbClr val="6821E4"/>
              </a:gs>
            </a:gsLst>
            <a:lin ang="5400000" scaled="1"/>
          </a:gra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Triangle 52">
            <a:extLst>
              <a:ext uri="{FF2B5EF4-FFF2-40B4-BE49-F238E27FC236}">
                <a16:creationId xmlns:a16="http://schemas.microsoft.com/office/drawing/2014/main" id="{00000000-0008-0000-0800-000035000000}"/>
              </a:ext>
            </a:extLst>
          </xdr:cNvPr>
          <xdr:cNvSpPr/>
        </xdr:nvSpPr>
        <xdr:spPr>
          <a:xfrm>
            <a:off x="6446404" y="4491653"/>
            <a:ext cx="185005" cy="186735"/>
          </a:xfrm>
          <a:prstGeom prst="triangle">
            <a:avLst>
              <a:gd name="adj" fmla="val 68937"/>
            </a:avLst>
          </a:prstGeom>
          <a:solidFill>
            <a:schemeClr val="tx1">
              <a:lumMod val="95000"/>
              <a:lumOff val="5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272143</xdr:colOff>
      <xdr:row>42</xdr:row>
      <xdr:rowOff>18142</xdr:rowOff>
    </xdr:from>
    <xdr:to>
      <xdr:col>3</xdr:col>
      <xdr:colOff>127000</xdr:colOff>
      <xdr:row>57</xdr:row>
      <xdr:rowOff>72571</xdr:rowOff>
    </xdr:to>
    <xdr:sp macro="" textlink="">
      <xdr:nvSpPr>
        <xdr:cNvPr id="72" name="Скругленный прямоугольник 26">
          <a:extLst>
            <a:ext uri="{FF2B5EF4-FFF2-40B4-BE49-F238E27FC236}">
              <a16:creationId xmlns:a16="http://schemas.microsoft.com/office/drawing/2014/main" id="{00000000-0008-0000-0800-000048000000}"/>
            </a:ext>
          </a:extLst>
        </xdr:cNvPr>
        <xdr:cNvSpPr/>
      </xdr:nvSpPr>
      <xdr:spPr>
        <a:xfrm>
          <a:off x="272143" y="8552542"/>
          <a:ext cx="2331357" cy="3102429"/>
        </a:xfrm>
        <a:prstGeom prst="roundRect">
          <a:avLst>
            <a:gd name="adj" fmla="val 8257"/>
          </a:avLst>
        </a:prstGeom>
        <a:solidFill>
          <a:schemeClr val="bg1">
            <a:lumMod val="85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25651</xdr:colOff>
      <xdr:row>43</xdr:row>
      <xdr:rowOff>48382</xdr:rowOff>
    </xdr:from>
    <xdr:to>
      <xdr:col>2</xdr:col>
      <xdr:colOff>635000</xdr:colOff>
      <xdr:row>44</xdr:row>
      <xdr:rowOff>134281</xdr:rowOff>
    </xdr:to>
    <xdr:sp macro="" textlink="">
      <xdr:nvSpPr>
        <xdr:cNvPr id="73" name="TextBox 72">
          <a:extLst>
            <a:ext uri="{FF2B5EF4-FFF2-40B4-BE49-F238E27FC236}">
              <a16:creationId xmlns:a16="http://schemas.microsoft.com/office/drawing/2014/main" id="{00000000-0008-0000-0800-000049000000}"/>
            </a:ext>
          </a:extLst>
        </xdr:cNvPr>
        <xdr:cNvSpPr txBox="1"/>
      </xdr:nvSpPr>
      <xdr:spPr>
        <a:xfrm>
          <a:off x="851151" y="8785982"/>
          <a:ext cx="1434849" cy="289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400" b="1">
              <a:solidFill>
                <a:schemeClr val="tx1"/>
              </a:solidFill>
              <a:latin typeface="+mj-lt"/>
            </a:rPr>
            <a:t>Select</a:t>
          </a:r>
          <a:r>
            <a:rPr lang="en-US" sz="1400" b="1" baseline="0">
              <a:solidFill>
                <a:schemeClr val="tx1"/>
              </a:solidFill>
              <a:latin typeface="+mj-lt"/>
            </a:rPr>
            <a:t> the year</a:t>
          </a:r>
          <a:endParaRPr lang="ru-RU" sz="1400" b="1">
            <a:solidFill>
              <a:schemeClr val="tx1"/>
            </a:solidFill>
            <a:latin typeface="+mj-lt"/>
          </a:endParaRPr>
        </a:p>
      </xdr:txBody>
    </xdr:sp>
    <xdr:clientData/>
  </xdr:twoCellAnchor>
  <xdr:twoCellAnchor>
    <xdr:from>
      <xdr:col>24</xdr:col>
      <xdr:colOff>165908</xdr:colOff>
      <xdr:row>9</xdr:row>
      <xdr:rowOff>152399</xdr:rowOff>
    </xdr:from>
    <xdr:to>
      <xdr:col>25</xdr:col>
      <xdr:colOff>442686</xdr:colOff>
      <xdr:row>11</xdr:row>
      <xdr:rowOff>46515</xdr:rowOff>
    </xdr:to>
    <xdr:sp macro="" textlink="">
      <xdr:nvSpPr>
        <xdr:cNvPr id="74" name="TextBox 73">
          <a:extLst>
            <a:ext uri="{FF2B5EF4-FFF2-40B4-BE49-F238E27FC236}">
              <a16:creationId xmlns:a16="http://schemas.microsoft.com/office/drawing/2014/main" id="{00000000-0008-0000-0800-00004A000000}"/>
            </a:ext>
          </a:extLst>
        </xdr:cNvPr>
        <xdr:cNvSpPr txBox="1"/>
      </xdr:nvSpPr>
      <xdr:spPr>
        <a:xfrm>
          <a:off x="19977908" y="1981199"/>
          <a:ext cx="1102278" cy="300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endParaRPr lang="ru-RU" sz="1000" b="1">
            <a:solidFill>
              <a:schemeClr val="bg1">
                <a:lumMod val="50000"/>
              </a:schemeClr>
            </a:solidFill>
            <a:latin typeface="+mj-lt"/>
          </a:endParaRPr>
        </a:p>
      </xdr:txBody>
    </xdr:sp>
    <xdr:clientData/>
  </xdr:twoCellAnchor>
  <xdr:twoCellAnchor>
    <xdr:from>
      <xdr:col>0</xdr:col>
      <xdr:colOff>278947</xdr:colOff>
      <xdr:row>38</xdr:row>
      <xdr:rowOff>163285</xdr:rowOff>
    </xdr:from>
    <xdr:to>
      <xdr:col>4</xdr:col>
      <xdr:colOff>308428</xdr:colOff>
      <xdr:row>40</xdr:row>
      <xdr:rowOff>72570</xdr:rowOff>
    </xdr:to>
    <xdr:sp macro="" textlink="">
      <xdr:nvSpPr>
        <xdr:cNvPr id="75" name="TextBox 74">
          <a:extLst>
            <a:ext uri="{FF2B5EF4-FFF2-40B4-BE49-F238E27FC236}">
              <a16:creationId xmlns:a16="http://schemas.microsoft.com/office/drawing/2014/main" id="{00000000-0008-0000-0800-00004B000000}"/>
            </a:ext>
          </a:extLst>
        </xdr:cNvPr>
        <xdr:cNvSpPr txBox="1"/>
      </xdr:nvSpPr>
      <xdr:spPr>
        <a:xfrm>
          <a:off x="278947" y="7884885"/>
          <a:ext cx="3331481" cy="315685"/>
        </a:xfrm>
        <a:prstGeom prst="rect">
          <a:avLst/>
        </a:prstGeom>
        <a:solidFill>
          <a:srgbClr val="E8788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400">
              <a:solidFill>
                <a:schemeClr val="bg1"/>
              </a:solidFill>
              <a:latin typeface="+mj-lt"/>
            </a:rPr>
            <a:t>Detailed information about each year</a:t>
          </a:r>
          <a:endParaRPr lang="ru-RU" sz="1400">
            <a:solidFill>
              <a:schemeClr val="bg1"/>
            </a:solidFill>
            <a:latin typeface="+mj-lt"/>
          </a:endParaRPr>
        </a:p>
      </xdr:txBody>
    </xdr:sp>
    <xdr:clientData/>
  </xdr:twoCellAnchor>
  <xdr:twoCellAnchor>
    <xdr:from>
      <xdr:col>0</xdr:col>
      <xdr:colOff>278948</xdr:colOff>
      <xdr:row>7</xdr:row>
      <xdr:rowOff>1734</xdr:rowOff>
    </xdr:from>
    <xdr:to>
      <xdr:col>1</xdr:col>
      <xdr:colOff>688519</xdr:colOff>
      <xdr:row>8</xdr:row>
      <xdr:rowOff>105653</xdr:rowOff>
    </xdr:to>
    <xdr:sp macro="" textlink="">
      <xdr:nvSpPr>
        <xdr:cNvPr id="76" name="TextBox 75">
          <a:extLst>
            <a:ext uri="{FF2B5EF4-FFF2-40B4-BE49-F238E27FC236}">
              <a16:creationId xmlns:a16="http://schemas.microsoft.com/office/drawing/2014/main" id="{00000000-0008-0000-0800-00004C000000}"/>
            </a:ext>
          </a:extLst>
        </xdr:cNvPr>
        <xdr:cNvSpPr txBox="1"/>
      </xdr:nvSpPr>
      <xdr:spPr>
        <a:xfrm>
          <a:off x="278948" y="1424134"/>
          <a:ext cx="1235071" cy="307119"/>
        </a:xfrm>
        <a:prstGeom prst="rect">
          <a:avLst/>
        </a:prstGeom>
        <a:solidFill>
          <a:srgbClr val="E8788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400">
              <a:solidFill>
                <a:schemeClr val="bg1"/>
              </a:solidFill>
              <a:latin typeface="+mj-lt"/>
            </a:rPr>
            <a:t>Lead</a:t>
          </a:r>
          <a:r>
            <a:rPr lang="en-US" sz="1400" baseline="0">
              <a:solidFill>
                <a:schemeClr val="bg1"/>
              </a:solidFill>
              <a:latin typeface="+mj-lt"/>
            </a:rPr>
            <a:t> sheet</a:t>
          </a:r>
          <a:endParaRPr lang="ru-RU" sz="1400">
            <a:solidFill>
              <a:schemeClr val="bg1"/>
            </a:solidFill>
            <a:latin typeface="+mj-lt"/>
          </a:endParaRPr>
        </a:p>
      </xdr:txBody>
    </xdr:sp>
    <xdr:clientData/>
  </xdr:twoCellAnchor>
  <xdr:twoCellAnchor>
    <xdr:from>
      <xdr:col>0</xdr:col>
      <xdr:colOff>235309</xdr:colOff>
      <xdr:row>23</xdr:row>
      <xdr:rowOff>11716</xdr:rowOff>
    </xdr:from>
    <xdr:to>
      <xdr:col>3</xdr:col>
      <xdr:colOff>43544</xdr:colOff>
      <xdr:row>28</xdr:row>
      <xdr:rowOff>94784</xdr:rowOff>
    </xdr:to>
    <xdr:grpSp>
      <xdr:nvGrpSpPr>
        <xdr:cNvPr id="77" name="Group 76">
          <a:extLst>
            <a:ext uri="{FF2B5EF4-FFF2-40B4-BE49-F238E27FC236}">
              <a16:creationId xmlns:a16="http://schemas.microsoft.com/office/drawing/2014/main" id="{00000000-0008-0000-0800-00004D000000}"/>
            </a:ext>
          </a:extLst>
        </xdr:cNvPr>
        <xdr:cNvGrpSpPr/>
      </xdr:nvGrpSpPr>
      <xdr:grpSpPr>
        <a:xfrm>
          <a:off x="235309" y="4012216"/>
          <a:ext cx="2009568" cy="929735"/>
          <a:chOff x="3206745" y="4197000"/>
          <a:chExt cx="2020124" cy="981960"/>
        </a:xfrm>
        <a:solidFill>
          <a:srgbClr val="F7D366"/>
        </a:solidFill>
      </xdr:grpSpPr>
      <xdr:sp macro="" textlink="">
        <xdr:nvSpPr>
          <xdr:cNvPr id="78" name="Скругленный прямоугольник 26">
            <a:extLst>
              <a:ext uri="{FF2B5EF4-FFF2-40B4-BE49-F238E27FC236}">
                <a16:creationId xmlns:a16="http://schemas.microsoft.com/office/drawing/2014/main" id="{00000000-0008-0000-0800-00004E000000}"/>
              </a:ext>
            </a:extLst>
          </xdr:cNvPr>
          <xdr:cNvSpPr/>
        </xdr:nvSpPr>
        <xdr:spPr>
          <a:xfrm>
            <a:off x="3206745" y="4197000"/>
            <a:ext cx="2020124" cy="981960"/>
          </a:xfrm>
          <a:prstGeom prst="roundRect">
            <a:avLst>
              <a:gd name="adj" fmla="val 8257"/>
            </a:avLst>
          </a:prstGeom>
          <a:grp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solidFill>
                <a:schemeClr val="tx1"/>
              </a:solidFill>
            </a:endParaRPr>
          </a:p>
        </xdr:txBody>
      </xdr:sp>
      <xdr:sp macro="" textlink="">
        <xdr:nvSpPr>
          <xdr:cNvPr id="79" name="Triangle 78">
            <a:extLst>
              <a:ext uri="{FF2B5EF4-FFF2-40B4-BE49-F238E27FC236}">
                <a16:creationId xmlns:a16="http://schemas.microsoft.com/office/drawing/2014/main" id="{00000000-0008-0000-0800-00004F000000}"/>
              </a:ext>
            </a:extLst>
          </xdr:cNvPr>
          <xdr:cNvSpPr/>
        </xdr:nvSpPr>
        <xdr:spPr>
          <a:xfrm flipH="1" flipV="1">
            <a:off x="4312196" y="4552817"/>
            <a:ext cx="185005" cy="184203"/>
          </a:xfrm>
          <a:prstGeom prst="triangle">
            <a:avLst/>
          </a:prstGeom>
          <a:grp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grpSp>
    <xdr:clientData/>
  </xdr:twoCellAnchor>
  <xdr:twoCellAnchor>
    <xdr:from>
      <xdr:col>0</xdr:col>
      <xdr:colOff>333281</xdr:colOff>
      <xdr:row>23</xdr:row>
      <xdr:rowOff>100526</xdr:rowOff>
    </xdr:from>
    <xdr:to>
      <xdr:col>2</xdr:col>
      <xdr:colOff>601755</xdr:colOff>
      <xdr:row>25</xdr:row>
      <xdr:rowOff>82912</xdr:rowOff>
    </xdr:to>
    <xdr:sp macro="" textlink="">
      <xdr:nvSpPr>
        <xdr:cNvPr id="80" name="TextBox 79">
          <a:extLst>
            <a:ext uri="{FF2B5EF4-FFF2-40B4-BE49-F238E27FC236}">
              <a16:creationId xmlns:a16="http://schemas.microsoft.com/office/drawing/2014/main" id="{00000000-0008-0000-0800-000050000000}"/>
            </a:ext>
          </a:extLst>
        </xdr:cNvPr>
        <xdr:cNvSpPr txBox="1"/>
      </xdr:nvSpPr>
      <xdr:spPr>
        <a:xfrm>
          <a:off x="333281" y="4774126"/>
          <a:ext cx="1919474" cy="388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400" b="1">
              <a:solidFill>
                <a:schemeClr val="tx1"/>
              </a:solidFill>
              <a:latin typeface="+mj-lt"/>
            </a:rPr>
            <a:t>Payback</a:t>
          </a:r>
          <a:r>
            <a:rPr lang="en-US" sz="1400" b="1">
              <a:solidFill>
                <a:schemeClr val="tx1"/>
              </a:solidFill>
              <a:latin typeface="Avenir Book" panose="02000503020000020003" pitchFamily="2" charset="0"/>
            </a:rPr>
            <a:t> </a:t>
          </a:r>
          <a:r>
            <a:rPr lang="en-US" sz="1400" b="1">
              <a:solidFill>
                <a:schemeClr val="tx1"/>
              </a:solidFill>
              <a:latin typeface="+mj-lt"/>
            </a:rPr>
            <a:t>period</a:t>
          </a:r>
          <a:endParaRPr lang="ru-RU" sz="900" b="1" i="1">
            <a:solidFill>
              <a:schemeClr val="tx1"/>
            </a:solidFill>
            <a:latin typeface="+mj-lt"/>
          </a:endParaRPr>
        </a:p>
      </xdr:txBody>
    </xdr:sp>
    <xdr:clientData/>
  </xdr:twoCellAnchor>
  <xdr:twoCellAnchor>
    <xdr:from>
      <xdr:col>0</xdr:col>
      <xdr:colOff>326738</xdr:colOff>
      <xdr:row>26</xdr:row>
      <xdr:rowOff>75142</xdr:rowOff>
    </xdr:from>
    <xdr:to>
      <xdr:col>1</xdr:col>
      <xdr:colOff>604405</xdr:colOff>
      <xdr:row>28</xdr:row>
      <xdr:rowOff>60475</xdr:rowOff>
    </xdr:to>
    <xdr:sp macro="" textlink="'Investment analysis'!D30">
      <xdr:nvSpPr>
        <xdr:cNvPr id="81" name="TextBox 80">
          <a:extLst>
            <a:ext uri="{FF2B5EF4-FFF2-40B4-BE49-F238E27FC236}">
              <a16:creationId xmlns:a16="http://schemas.microsoft.com/office/drawing/2014/main" id="{00000000-0008-0000-0800-000051000000}"/>
            </a:ext>
          </a:extLst>
        </xdr:cNvPr>
        <xdr:cNvSpPr txBox="1"/>
      </xdr:nvSpPr>
      <xdr:spPr>
        <a:xfrm>
          <a:off x="326738" y="5358342"/>
          <a:ext cx="1103167" cy="391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fld id="{9EFAE3A4-3E50-694B-9706-51868341A27D}" type="TxLink">
            <a:rPr lang="en-US" sz="1400" b="0" i="0" u="none" strike="noStrike">
              <a:solidFill>
                <a:schemeClr val="tx1"/>
              </a:solidFill>
              <a:latin typeface="+mj-lt"/>
              <a:cs typeface="Calibri Light"/>
            </a:rPr>
            <a:pPr algn="l"/>
            <a:t>1 years</a:t>
          </a:fld>
          <a:endParaRPr lang="en-US" sz="1400" b="1">
            <a:solidFill>
              <a:schemeClr val="tx1"/>
            </a:solidFill>
            <a:latin typeface="+mj-lt"/>
          </a:endParaRPr>
        </a:p>
      </xdr:txBody>
    </xdr:sp>
    <xdr:clientData/>
  </xdr:twoCellAnchor>
  <xdr:twoCellAnchor>
    <xdr:from>
      <xdr:col>3</xdr:col>
      <xdr:colOff>324751</xdr:colOff>
      <xdr:row>42</xdr:row>
      <xdr:rowOff>18142</xdr:rowOff>
    </xdr:from>
    <xdr:to>
      <xdr:col>5</xdr:col>
      <xdr:colOff>806536</xdr:colOff>
      <xdr:row>57</xdr:row>
      <xdr:rowOff>32428</xdr:rowOff>
    </xdr:to>
    <xdr:sp macro="" textlink="">
      <xdr:nvSpPr>
        <xdr:cNvPr id="82" name="Скругленный прямоугольник 26">
          <a:extLst>
            <a:ext uri="{FF2B5EF4-FFF2-40B4-BE49-F238E27FC236}">
              <a16:creationId xmlns:a16="http://schemas.microsoft.com/office/drawing/2014/main" id="{00000000-0008-0000-0800-000052000000}"/>
            </a:ext>
          </a:extLst>
        </xdr:cNvPr>
        <xdr:cNvSpPr/>
      </xdr:nvSpPr>
      <xdr:spPr>
        <a:xfrm>
          <a:off x="2801251" y="8552542"/>
          <a:ext cx="2132785" cy="3062286"/>
        </a:xfrm>
        <a:prstGeom prst="roundRect">
          <a:avLst>
            <a:gd name="adj" fmla="val 8257"/>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ru-RU" sz="1100"/>
        </a:p>
      </xdr:txBody>
    </xdr:sp>
    <xdr:clientData/>
  </xdr:twoCellAnchor>
  <xdr:twoCellAnchor>
    <xdr:from>
      <xdr:col>4</xdr:col>
      <xdr:colOff>628517</xdr:colOff>
      <xdr:row>55</xdr:row>
      <xdr:rowOff>174224</xdr:rowOff>
    </xdr:from>
    <xdr:to>
      <xdr:col>5</xdr:col>
      <xdr:colOff>261946</xdr:colOff>
      <xdr:row>57</xdr:row>
      <xdr:rowOff>45367</xdr:rowOff>
    </xdr:to>
    <xdr:sp macro="" textlink="">
      <xdr:nvSpPr>
        <xdr:cNvPr id="83" name="Freeform 82">
          <a:extLst>
            <a:ext uri="{FF2B5EF4-FFF2-40B4-BE49-F238E27FC236}">
              <a16:creationId xmlns:a16="http://schemas.microsoft.com/office/drawing/2014/main" id="{00000000-0008-0000-0800-000053000000}"/>
            </a:ext>
          </a:extLst>
        </xdr:cNvPr>
        <xdr:cNvSpPr/>
      </xdr:nvSpPr>
      <xdr:spPr>
        <a:xfrm>
          <a:off x="3930517" y="11350224"/>
          <a:ext cx="458929" cy="277543"/>
        </a:xfrm>
        <a:custGeom>
          <a:avLst/>
          <a:gdLst>
            <a:gd name="connsiteX0" fmla="*/ 234000 w 468000"/>
            <a:gd name="connsiteY0" fmla="*/ 0 h 234000"/>
            <a:gd name="connsiteX1" fmla="*/ 468000 w 468000"/>
            <a:gd name="connsiteY1" fmla="*/ 234000 h 234000"/>
            <a:gd name="connsiteX2" fmla="*/ 0 w 468000"/>
            <a:gd name="connsiteY2" fmla="*/ 234000 h 234000"/>
            <a:gd name="connsiteX3" fmla="*/ 234000 w 468000"/>
            <a:gd name="connsiteY3" fmla="*/ 0 h 234000"/>
          </a:gdLst>
          <a:ahLst/>
          <a:cxnLst>
            <a:cxn ang="0">
              <a:pos x="connsiteX0" y="connsiteY0"/>
            </a:cxn>
            <a:cxn ang="0">
              <a:pos x="connsiteX1" y="connsiteY1"/>
            </a:cxn>
            <a:cxn ang="0">
              <a:pos x="connsiteX2" y="connsiteY2"/>
            </a:cxn>
            <a:cxn ang="0">
              <a:pos x="connsiteX3" y="connsiteY3"/>
            </a:cxn>
          </a:cxnLst>
          <a:rect l="l" t="t" r="r" b="b"/>
          <a:pathLst>
            <a:path w="468000" h="234000">
              <a:moveTo>
                <a:pt x="234000" y="0"/>
              </a:moveTo>
              <a:cubicBezTo>
                <a:pt x="363235" y="0"/>
                <a:pt x="468000" y="104765"/>
                <a:pt x="468000" y="234000"/>
              </a:cubicBezTo>
              <a:lnTo>
                <a:pt x="0" y="234000"/>
              </a:lnTo>
              <a:cubicBezTo>
                <a:pt x="0" y="104765"/>
                <a:pt x="104765" y="0"/>
                <a:pt x="234000" y="0"/>
              </a:cubicBezTo>
              <a:close/>
            </a:path>
          </a:pathLst>
        </a:custGeom>
        <a:solidFill>
          <a:srgbClr val="F7D366"/>
        </a:solidFill>
        <a:ln w="127000">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twoCellAnchor>
    <xdr:from>
      <xdr:col>3</xdr:col>
      <xdr:colOff>344714</xdr:colOff>
      <xdr:row>45</xdr:row>
      <xdr:rowOff>181426</xdr:rowOff>
    </xdr:from>
    <xdr:to>
      <xdr:col>3</xdr:col>
      <xdr:colOff>627034</xdr:colOff>
      <xdr:row>48</xdr:row>
      <xdr:rowOff>177141</xdr:rowOff>
    </xdr:to>
    <xdr:sp macro="" textlink="">
      <xdr:nvSpPr>
        <xdr:cNvPr id="84" name="Freeform 83">
          <a:extLst>
            <a:ext uri="{FF2B5EF4-FFF2-40B4-BE49-F238E27FC236}">
              <a16:creationId xmlns:a16="http://schemas.microsoft.com/office/drawing/2014/main" id="{00000000-0008-0000-0800-000054000000}"/>
            </a:ext>
          </a:extLst>
        </xdr:cNvPr>
        <xdr:cNvSpPr/>
      </xdr:nvSpPr>
      <xdr:spPr>
        <a:xfrm>
          <a:off x="2821214" y="9325426"/>
          <a:ext cx="282320" cy="605315"/>
        </a:xfrm>
        <a:custGeom>
          <a:avLst/>
          <a:gdLst>
            <a:gd name="connsiteX0" fmla="*/ 12320 w 282320"/>
            <a:gd name="connsiteY0" fmla="*/ 0 h 540000"/>
            <a:gd name="connsiteX1" fmla="*/ 282320 w 282320"/>
            <a:gd name="connsiteY1" fmla="*/ 270000 h 540000"/>
            <a:gd name="connsiteX2" fmla="*/ 12320 w 282320"/>
            <a:gd name="connsiteY2" fmla="*/ 540000 h 540000"/>
            <a:gd name="connsiteX3" fmla="*/ 0 w 282320"/>
            <a:gd name="connsiteY3" fmla="*/ 538758 h 540000"/>
            <a:gd name="connsiteX4" fmla="*/ 0 w 282320"/>
            <a:gd name="connsiteY4" fmla="*/ 402513 h 540000"/>
            <a:gd name="connsiteX5" fmla="*/ 12320 w 282320"/>
            <a:gd name="connsiteY5" fmla="*/ 405000 h 540000"/>
            <a:gd name="connsiteX6" fmla="*/ 147320 w 282320"/>
            <a:gd name="connsiteY6" fmla="*/ 270000 h 540000"/>
            <a:gd name="connsiteX7" fmla="*/ 12320 w 282320"/>
            <a:gd name="connsiteY7" fmla="*/ 135000 h 540000"/>
            <a:gd name="connsiteX8" fmla="*/ 0 w 282320"/>
            <a:gd name="connsiteY8" fmla="*/ 137487 h 540000"/>
            <a:gd name="connsiteX9" fmla="*/ 0 w 282320"/>
            <a:gd name="connsiteY9" fmla="*/ 1242 h 54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82320" h="540000">
              <a:moveTo>
                <a:pt x="12320" y="0"/>
              </a:moveTo>
              <a:cubicBezTo>
                <a:pt x="161437" y="0"/>
                <a:pt x="282320" y="120883"/>
                <a:pt x="282320" y="270000"/>
              </a:cubicBezTo>
              <a:cubicBezTo>
                <a:pt x="282320" y="419117"/>
                <a:pt x="161437" y="540000"/>
                <a:pt x="12320" y="540000"/>
              </a:cubicBezTo>
              <a:lnTo>
                <a:pt x="0" y="538758"/>
              </a:lnTo>
              <a:lnTo>
                <a:pt x="0" y="402513"/>
              </a:lnTo>
              <a:lnTo>
                <a:pt x="12320" y="405000"/>
              </a:lnTo>
              <a:cubicBezTo>
                <a:pt x="86878" y="405000"/>
                <a:pt x="147320" y="344558"/>
                <a:pt x="147320" y="270000"/>
              </a:cubicBezTo>
              <a:cubicBezTo>
                <a:pt x="147320" y="195442"/>
                <a:pt x="86878" y="135000"/>
                <a:pt x="12320" y="135000"/>
              </a:cubicBezTo>
              <a:lnTo>
                <a:pt x="0" y="137487"/>
              </a:lnTo>
              <a:lnTo>
                <a:pt x="0" y="1242"/>
              </a:lnTo>
              <a:close/>
            </a:path>
          </a:pathLst>
        </a:custGeom>
        <a:solidFill>
          <a:srgbClr val="6821E4"/>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solidFill>
              <a:schemeClr val="tx1"/>
            </a:solidFill>
          </a:endParaRPr>
        </a:p>
      </xdr:txBody>
    </xdr:sp>
    <xdr:clientData/>
  </xdr:twoCellAnchor>
  <xdr:twoCellAnchor>
    <xdr:from>
      <xdr:col>5</xdr:col>
      <xdr:colOff>566006</xdr:colOff>
      <xdr:row>48</xdr:row>
      <xdr:rowOff>61783</xdr:rowOff>
    </xdr:from>
    <xdr:to>
      <xdr:col>6</xdr:col>
      <xdr:colOff>449</xdr:colOff>
      <xdr:row>51</xdr:row>
      <xdr:rowOff>57299</xdr:rowOff>
    </xdr:to>
    <xdr:sp macro="" textlink="">
      <xdr:nvSpPr>
        <xdr:cNvPr id="85" name="Freeform 84">
          <a:extLst>
            <a:ext uri="{FF2B5EF4-FFF2-40B4-BE49-F238E27FC236}">
              <a16:creationId xmlns:a16="http://schemas.microsoft.com/office/drawing/2014/main" id="{00000000-0008-0000-0800-000055000000}"/>
            </a:ext>
          </a:extLst>
        </xdr:cNvPr>
        <xdr:cNvSpPr/>
      </xdr:nvSpPr>
      <xdr:spPr>
        <a:xfrm>
          <a:off x="4693506" y="9815383"/>
          <a:ext cx="259943" cy="605116"/>
        </a:xfrm>
        <a:custGeom>
          <a:avLst/>
          <a:gdLst>
            <a:gd name="connsiteX0" fmla="*/ 269015 w 269015"/>
            <a:gd name="connsiteY0" fmla="*/ 0 h 539802"/>
            <a:gd name="connsiteX1" fmla="*/ 269015 w 269015"/>
            <a:gd name="connsiteY1" fmla="*/ 135100 h 539802"/>
            <a:gd name="connsiteX2" fmla="*/ 217452 w 269015"/>
            <a:gd name="connsiteY2" fmla="*/ 145510 h 539802"/>
            <a:gd name="connsiteX3" fmla="*/ 135000 w 269015"/>
            <a:gd name="connsiteY3" fmla="*/ 269901 h 539802"/>
            <a:gd name="connsiteX4" fmla="*/ 217452 w 269015"/>
            <a:gd name="connsiteY4" fmla="*/ 394292 h 539802"/>
            <a:gd name="connsiteX5" fmla="*/ 269015 w 269015"/>
            <a:gd name="connsiteY5" fmla="*/ 404702 h 539802"/>
            <a:gd name="connsiteX6" fmla="*/ 269015 w 269015"/>
            <a:gd name="connsiteY6" fmla="*/ 539802 h 539802"/>
            <a:gd name="connsiteX7" fmla="*/ 215586 w 269015"/>
            <a:gd name="connsiteY7" fmla="*/ 534416 h 539802"/>
            <a:gd name="connsiteX8" fmla="*/ 0 w 269015"/>
            <a:gd name="connsiteY8" fmla="*/ 269901 h 539802"/>
            <a:gd name="connsiteX9" fmla="*/ 215586 w 269015"/>
            <a:gd name="connsiteY9" fmla="*/ 5387 h 5398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69015" h="539802">
              <a:moveTo>
                <a:pt x="269015" y="0"/>
              </a:moveTo>
              <a:lnTo>
                <a:pt x="269015" y="135100"/>
              </a:lnTo>
              <a:lnTo>
                <a:pt x="217452" y="145510"/>
              </a:lnTo>
              <a:cubicBezTo>
                <a:pt x="168999" y="166004"/>
                <a:pt x="135000" y="213983"/>
                <a:pt x="135000" y="269901"/>
              </a:cubicBezTo>
              <a:cubicBezTo>
                <a:pt x="135000" y="325820"/>
                <a:pt x="168999" y="373798"/>
                <a:pt x="217452" y="394292"/>
              </a:cubicBezTo>
              <a:lnTo>
                <a:pt x="269015" y="404702"/>
              </a:lnTo>
              <a:lnTo>
                <a:pt x="269015" y="539802"/>
              </a:lnTo>
              <a:lnTo>
                <a:pt x="215586" y="534416"/>
              </a:lnTo>
              <a:cubicBezTo>
                <a:pt x="92551" y="509239"/>
                <a:pt x="0" y="400378"/>
                <a:pt x="0" y="269901"/>
              </a:cubicBezTo>
              <a:cubicBezTo>
                <a:pt x="0" y="139424"/>
                <a:pt x="92551" y="30563"/>
                <a:pt x="215586" y="5387"/>
              </a:cubicBezTo>
              <a:close/>
            </a:path>
          </a:pathLst>
        </a:custGeom>
        <a:solidFill>
          <a:schemeClr val="bg1">
            <a:lumMod val="50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solidFill>
              <a:schemeClr val="tx1"/>
            </a:solidFill>
          </a:endParaRPr>
        </a:p>
      </xdr:txBody>
    </xdr:sp>
    <xdr:clientData/>
  </xdr:twoCellAnchor>
  <xdr:twoCellAnchor>
    <xdr:from>
      <xdr:col>4</xdr:col>
      <xdr:colOff>446262</xdr:colOff>
      <xdr:row>46</xdr:row>
      <xdr:rowOff>159655</xdr:rowOff>
    </xdr:from>
    <xdr:to>
      <xdr:col>4</xdr:col>
      <xdr:colOff>806262</xdr:colOff>
      <xdr:row>48</xdr:row>
      <xdr:rowOff>156798</xdr:rowOff>
    </xdr:to>
    <xdr:sp macro="" textlink="">
      <xdr:nvSpPr>
        <xdr:cNvPr id="86" name="Donut 85">
          <a:extLst>
            <a:ext uri="{FF2B5EF4-FFF2-40B4-BE49-F238E27FC236}">
              <a16:creationId xmlns:a16="http://schemas.microsoft.com/office/drawing/2014/main" id="{00000000-0008-0000-0800-000056000000}"/>
            </a:ext>
          </a:extLst>
        </xdr:cNvPr>
        <xdr:cNvSpPr/>
      </xdr:nvSpPr>
      <xdr:spPr>
        <a:xfrm>
          <a:off x="3748262" y="9506855"/>
          <a:ext cx="360000" cy="403543"/>
        </a:xfrm>
        <a:prstGeom prst="donut">
          <a:avLst/>
        </a:prstGeom>
        <a:solidFill>
          <a:srgbClr val="E8788C"/>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solidFill>
              <a:schemeClr val="tx1"/>
            </a:solidFill>
          </a:endParaRPr>
        </a:p>
      </xdr:txBody>
    </xdr:sp>
    <xdr:clientData/>
  </xdr:twoCellAnchor>
  <xdr:twoCellAnchor>
    <xdr:from>
      <xdr:col>3</xdr:col>
      <xdr:colOff>471715</xdr:colOff>
      <xdr:row>49</xdr:row>
      <xdr:rowOff>90715</xdr:rowOff>
    </xdr:from>
    <xdr:to>
      <xdr:col>5</xdr:col>
      <xdr:colOff>418092</xdr:colOff>
      <xdr:row>50</xdr:row>
      <xdr:rowOff>121760</xdr:rowOff>
    </xdr:to>
    <xdr:sp macro="" textlink="">
      <xdr:nvSpPr>
        <xdr:cNvPr id="87" name="TextBox 86">
          <a:extLst>
            <a:ext uri="{FF2B5EF4-FFF2-40B4-BE49-F238E27FC236}">
              <a16:creationId xmlns:a16="http://schemas.microsoft.com/office/drawing/2014/main" id="{00000000-0008-0000-0800-000057000000}"/>
            </a:ext>
          </a:extLst>
        </xdr:cNvPr>
        <xdr:cNvSpPr txBox="1"/>
      </xdr:nvSpPr>
      <xdr:spPr>
        <a:xfrm>
          <a:off x="2948215" y="10047515"/>
          <a:ext cx="1597377" cy="23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400" b="1">
              <a:solidFill>
                <a:schemeClr val="tx1"/>
              </a:solidFill>
              <a:latin typeface="+mj-lt"/>
            </a:rPr>
            <a:t>Revenue</a:t>
          </a:r>
          <a:endParaRPr lang="ru-RU" sz="1100" b="1">
            <a:solidFill>
              <a:schemeClr val="tx1"/>
            </a:solidFill>
            <a:latin typeface="+mj-lt"/>
          </a:endParaRPr>
        </a:p>
      </xdr:txBody>
    </xdr:sp>
    <xdr:clientData/>
  </xdr:twoCellAnchor>
  <xdr:twoCellAnchor>
    <xdr:from>
      <xdr:col>3</xdr:col>
      <xdr:colOff>471715</xdr:colOff>
      <xdr:row>50</xdr:row>
      <xdr:rowOff>127001</xdr:rowOff>
    </xdr:from>
    <xdr:to>
      <xdr:col>5</xdr:col>
      <xdr:colOff>290285</xdr:colOff>
      <xdr:row>53</xdr:row>
      <xdr:rowOff>109684</xdr:rowOff>
    </xdr:to>
    <xdr:sp macro="" textlink="'Dashboard Pivot'!C16">
      <xdr:nvSpPr>
        <xdr:cNvPr id="88" name="TextBox 87">
          <a:extLst>
            <a:ext uri="{FF2B5EF4-FFF2-40B4-BE49-F238E27FC236}">
              <a16:creationId xmlns:a16="http://schemas.microsoft.com/office/drawing/2014/main" id="{00000000-0008-0000-0800-000058000000}"/>
            </a:ext>
          </a:extLst>
        </xdr:cNvPr>
        <xdr:cNvSpPr txBox="1"/>
      </xdr:nvSpPr>
      <xdr:spPr>
        <a:xfrm>
          <a:off x="2948215" y="10287001"/>
          <a:ext cx="1469570" cy="592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fld id="{B80AF174-24B1-8E40-8A32-9FD17B72C09C}" type="TxLink">
            <a:rPr lang="en-US" sz="3200" b="0" i="0" u="none" strike="noStrike">
              <a:solidFill>
                <a:srgbClr val="000000"/>
              </a:solidFill>
              <a:latin typeface="+mj-lt"/>
              <a:cs typeface="Calibri"/>
            </a:rPr>
            <a:pPr algn="l"/>
            <a:t>3,9M</a:t>
          </a:fld>
          <a:endParaRPr lang="ru-RU" sz="3200" b="1">
            <a:solidFill>
              <a:schemeClr val="tx1"/>
            </a:solidFill>
            <a:latin typeface="+mj-lt"/>
          </a:endParaRPr>
        </a:p>
      </xdr:txBody>
    </xdr:sp>
    <xdr:clientData/>
  </xdr:twoCellAnchor>
  <xdr:twoCellAnchor>
    <xdr:from>
      <xdr:col>3</xdr:col>
      <xdr:colOff>678544</xdr:colOff>
      <xdr:row>53</xdr:row>
      <xdr:rowOff>116115</xdr:rowOff>
    </xdr:from>
    <xdr:to>
      <xdr:col>4</xdr:col>
      <xdr:colOff>711415</xdr:colOff>
      <xdr:row>55</xdr:row>
      <xdr:rowOff>80655</xdr:rowOff>
    </xdr:to>
    <xdr:sp macro="" textlink="'Dashboard Pivot'!N9">
      <xdr:nvSpPr>
        <xdr:cNvPr id="89" name="TextBox 88">
          <a:extLst>
            <a:ext uri="{FF2B5EF4-FFF2-40B4-BE49-F238E27FC236}">
              <a16:creationId xmlns:a16="http://schemas.microsoft.com/office/drawing/2014/main" id="{00000000-0008-0000-0800-000059000000}"/>
            </a:ext>
          </a:extLst>
        </xdr:cNvPr>
        <xdr:cNvSpPr txBox="1"/>
      </xdr:nvSpPr>
      <xdr:spPr>
        <a:xfrm>
          <a:off x="3155044" y="10885715"/>
          <a:ext cx="858371" cy="370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fld id="{10F3F4D9-0231-914A-856A-F073FC1D428F}" type="TxLink">
            <a:rPr lang="en-US" sz="1200" b="0" i="0" u="none" strike="noStrike">
              <a:solidFill>
                <a:srgbClr val="000000"/>
              </a:solidFill>
              <a:latin typeface="Calibri"/>
              <a:cs typeface="Calibri"/>
            </a:rPr>
            <a:pPr algn="l"/>
            <a:t> </a:t>
          </a:fld>
          <a:endParaRPr lang="ru-RU" sz="2800" b="1">
            <a:solidFill>
              <a:schemeClr val="tx1"/>
            </a:solidFill>
          </a:endParaRPr>
        </a:p>
      </xdr:txBody>
    </xdr:sp>
    <xdr:clientData/>
  </xdr:twoCellAnchor>
  <xdr:twoCellAnchor>
    <xdr:from>
      <xdr:col>3</xdr:col>
      <xdr:colOff>326572</xdr:colOff>
      <xdr:row>58</xdr:row>
      <xdr:rowOff>1514</xdr:rowOff>
    </xdr:from>
    <xdr:to>
      <xdr:col>5</xdr:col>
      <xdr:colOff>817429</xdr:colOff>
      <xdr:row>73</xdr:row>
      <xdr:rowOff>128514</xdr:rowOff>
    </xdr:to>
    <xdr:sp macro="" textlink="">
      <xdr:nvSpPr>
        <xdr:cNvPr id="90" name="Скругленный прямоугольник 26">
          <a:extLst>
            <a:ext uri="{FF2B5EF4-FFF2-40B4-BE49-F238E27FC236}">
              <a16:creationId xmlns:a16="http://schemas.microsoft.com/office/drawing/2014/main" id="{00000000-0008-0000-0800-00005A000000}"/>
            </a:ext>
          </a:extLst>
        </xdr:cNvPr>
        <xdr:cNvSpPr/>
      </xdr:nvSpPr>
      <xdr:spPr>
        <a:xfrm>
          <a:off x="2803072" y="11787114"/>
          <a:ext cx="2141857" cy="3175000"/>
        </a:xfrm>
        <a:prstGeom prst="roundRect">
          <a:avLst>
            <a:gd name="adj" fmla="val 8257"/>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ru-RU" sz="1100"/>
        </a:p>
      </xdr:txBody>
    </xdr:sp>
    <xdr:clientData/>
  </xdr:twoCellAnchor>
  <xdr:twoCellAnchor>
    <xdr:from>
      <xdr:col>4</xdr:col>
      <xdr:colOff>801273</xdr:colOff>
      <xdr:row>57</xdr:row>
      <xdr:rowOff>1</xdr:rowOff>
    </xdr:from>
    <xdr:to>
      <xdr:col>5</xdr:col>
      <xdr:colOff>398702</xdr:colOff>
      <xdr:row>59</xdr:row>
      <xdr:rowOff>69143</xdr:rowOff>
    </xdr:to>
    <xdr:sp macro="" textlink="">
      <xdr:nvSpPr>
        <xdr:cNvPr id="91" name="Freeform 90">
          <a:extLst>
            <a:ext uri="{FF2B5EF4-FFF2-40B4-BE49-F238E27FC236}">
              <a16:creationId xmlns:a16="http://schemas.microsoft.com/office/drawing/2014/main" id="{00000000-0008-0000-0800-00005B000000}"/>
            </a:ext>
          </a:extLst>
        </xdr:cNvPr>
        <xdr:cNvSpPr/>
      </xdr:nvSpPr>
      <xdr:spPr>
        <a:xfrm rot="18948916">
          <a:off x="4103273" y="11582401"/>
          <a:ext cx="422929" cy="475542"/>
        </a:xfrm>
        <a:custGeom>
          <a:avLst/>
          <a:gdLst>
            <a:gd name="connsiteX0" fmla="*/ 41195 w 432000"/>
            <a:gd name="connsiteY0" fmla="*/ 0 h 432000"/>
            <a:gd name="connsiteX1" fmla="*/ 96754 w 432000"/>
            <a:gd name="connsiteY1" fmla="*/ 54000 h 432000"/>
            <a:gd name="connsiteX2" fmla="*/ 54000 w 432000"/>
            <a:gd name="connsiteY2" fmla="*/ 54000 h 432000"/>
            <a:gd name="connsiteX3" fmla="*/ 54000 w 432000"/>
            <a:gd name="connsiteY3" fmla="*/ 378000 h 432000"/>
            <a:gd name="connsiteX4" fmla="*/ 378000 w 432000"/>
            <a:gd name="connsiteY4" fmla="*/ 378000 h 432000"/>
            <a:gd name="connsiteX5" fmla="*/ 378000 w 432000"/>
            <a:gd name="connsiteY5" fmla="*/ 327354 h 432000"/>
            <a:gd name="connsiteX6" fmla="*/ 432000 w 432000"/>
            <a:gd name="connsiteY6" fmla="*/ 379839 h 432000"/>
            <a:gd name="connsiteX7" fmla="*/ 432000 w 432000"/>
            <a:gd name="connsiteY7" fmla="*/ 432000 h 432000"/>
            <a:gd name="connsiteX8" fmla="*/ 0 w 432000"/>
            <a:gd name="connsiteY8" fmla="*/ 432000 h 432000"/>
            <a:gd name="connsiteX9" fmla="*/ 0 w 432000"/>
            <a:gd name="connsiteY9" fmla="*/ 0 h 432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32000" h="432000">
              <a:moveTo>
                <a:pt x="41195" y="0"/>
              </a:moveTo>
              <a:lnTo>
                <a:pt x="96754" y="54000"/>
              </a:lnTo>
              <a:lnTo>
                <a:pt x="54000" y="54000"/>
              </a:lnTo>
              <a:lnTo>
                <a:pt x="54000" y="378000"/>
              </a:lnTo>
              <a:lnTo>
                <a:pt x="378000" y="378000"/>
              </a:lnTo>
              <a:lnTo>
                <a:pt x="378000" y="327354"/>
              </a:lnTo>
              <a:lnTo>
                <a:pt x="432000" y="379839"/>
              </a:lnTo>
              <a:lnTo>
                <a:pt x="432000" y="432000"/>
              </a:lnTo>
              <a:lnTo>
                <a:pt x="0" y="432000"/>
              </a:lnTo>
              <a:lnTo>
                <a:pt x="0" y="0"/>
              </a:lnTo>
              <a:close/>
            </a:path>
          </a:pathLst>
        </a:custGeom>
        <a:solidFill>
          <a:srgbClr val="6821E4"/>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solidFill>
              <a:schemeClr val="tx1"/>
            </a:solidFill>
          </a:endParaRPr>
        </a:p>
      </xdr:txBody>
    </xdr:sp>
    <xdr:clientData/>
  </xdr:twoCellAnchor>
  <xdr:twoCellAnchor>
    <xdr:from>
      <xdr:col>5</xdr:col>
      <xdr:colOff>166274</xdr:colOff>
      <xdr:row>65</xdr:row>
      <xdr:rowOff>72573</xdr:rowOff>
    </xdr:from>
    <xdr:to>
      <xdr:col>5</xdr:col>
      <xdr:colOff>490274</xdr:colOff>
      <xdr:row>67</xdr:row>
      <xdr:rowOff>33716</xdr:rowOff>
    </xdr:to>
    <xdr:sp macro="" textlink="">
      <xdr:nvSpPr>
        <xdr:cNvPr id="92" name="Frame 91">
          <a:extLst>
            <a:ext uri="{FF2B5EF4-FFF2-40B4-BE49-F238E27FC236}">
              <a16:creationId xmlns:a16="http://schemas.microsoft.com/office/drawing/2014/main" id="{00000000-0008-0000-0800-00005C000000}"/>
            </a:ext>
          </a:extLst>
        </xdr:cNvPr>
        <xdr:cNvSpPr/>
      </xdr:nvSpPr>
      <xdr:spPr>
        <a:xfrm rot="18948916">
          <a:off x="4293774" y="13280573"/>
          <a:ext cx="324000" cy="367543"/>
        </a:xfrm>
        <a:prstGeom prst="frame">
          <a:avLst/>
        </a:prstGeom>
        <a:solidFill>
          <a:srgbClr val="E8788C"/>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solidFill>
              <a:schemeClr val="tx1"/>
            </a:solidFill>
          </a:endParaRPr>
        </a:p>
      </xdr:txBody>
    </xdr:sp>
    <xdr:clientData/>
  </xdr:twoCellAnchor>
  <xdr:twoCellAnchor>
    <xdr:from>
      <xdr:col>3</xdr:col>
      <xdr:colOff>591999</xdr:colOff>
      <xdr:row>72</xdr:row>
      <xdr:rowOff>75601</xdr:rowOff>
    </xdr:from>
    <xdr:to>
      <xdr:col>4</xdr:col>
      <xdr:colOff>189427</xdr:colOff>
      <xdr:row>74</xdr:row>
      <xdr:rowOff>144744</xdr:rowOff>
    </xdr:to>
    <xdr:sp macro="" textlink="">
      <xdr:nvSpPr>
        <xdr:cNvPr id="93" name="Freeform 92">
          <a:extLst>
            <a:ext uri="{FF2B5EF4-FFF2-40B4-BE49-F238E27FC236}">
              <a16:creationId xmlns:a16="http://schemas.microsoft.com/office/drawing/2014/main" id="{00000000-0008-0000-0800-00005D000000}"/>
            </a:ext>
          </a:extLst>
        </xdr:cNvPr>
        <xdr:cNvSpPr/>
      </xdr:nvSpPr>
      <xdr:spPr>
        <a:xfrm rot="18948916">
          <a:off x="3068499" y="14706001"/>
          <a:ext cx="422928" cy="475543"/>
        </a:xfrm>
        <a:custGeom>
          <a:avLst/>
          <a:gdLst>
            <a:gd name="connsiteX0" fmla="*/ 432000 w 432000"/>
            <a:gd name="connsiteY0" fmla="*/ 0 h 432000"/>
            <a:gd name="connsiteX1" fmla="*/ 432000 w 432000"/>
            <a:gd name="connsiteY1" fmla="*/ 432000 h 432000"/>
            <a:gd name="connsiteX2" fmla="*/ 411920 w 432000"/>
            <a:gd name="connsiteY2" fmla="*/ 432000 h 432000"/>
            <a:gd name="connsiteX3" fmla="*/ 356361 w 432000"/>
            <a:gd name="connsiteY3" fmla="*/ 378000 h 432000"/>
            <a:gd name="connsiteX4" fmla="*/ 378000 w 432000"/>
            <a:gd name="connsiteY4" fmla="*/ 378000 h 432000"/>
            <a:gd name="connsiteX5" fmla="*/ 378000 w 432000"/>
            <a:gd name="connsiteY5" fmla="*/ 54000 h 432000"/>
            <a:gd name="connsiteX6" fmla="*/ 54000 w 432000"/>
            <a:gd name="connsiteY6" fmla="*/ 54000 h 432000"/>
            <a:gd name="connsiteX7" fmla="*/ 54000 w 432000"/>
            <a:gd name="connsiteY7" fmla="*/ 84124 h 432000"/>
            <a:gd name="connsiteX8" fmla="*/ 0 w 432000"/>
            <a:gd name="connsiteY8" fmla="*/ 31639 h 432000"/>
            <a:gd name="connsiteX9" fmla="*/ 0 w 432000"/>
            <a:gd name="connsiteY9" fmla="*/ 0 h 432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32000" h="432000">
              <a:moveTo>
                <a:pt x="432000" y="0"/>
              </a:moveTo>
              <a:lnTo>
                <a:pt x="432000" y="432000"/>
              </a:lnTo>
              <a:lnTo>
                <a:pt x="411920" y="432000"/>
              </a:lnTo>
              <a:lnTo>
                <a:pt x="356361" y="378000"/>
              </a:lnTo>
              <a:lnTo>
                <a:pt x="378000" y="378000"/>
              </a:lnTo>
              <a:lnTo>
                <a:pt x="378000" y="54000"/>
              </a:lnTo>
              <a:lnTo>
                <a:pt x="54000" y="54000"/>
              </a:lnTo>
              <a:lnTo>
                <a:pt x="54000" y="84124"/>
              </a:lnTo>
              <a:lnTo>
                <a:pt x="0" y="31639"/>
              </a:lnTo>
              <a:lnTo>
                <a:pt x="0" y="0"/>
              </a:lnTo>
              <a:close/>
            </a:path>
          </a:pathLst>
        </a:custGeom>
        <a:solidFill>
          <a:srgbClr val="F7D366"/>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solidFill>
              <a:schemeClr val="tx1"/>
            </a:solidFill>
          </a:endParaRPr>
        </a:p>
      </xdr:txBody>
    </xdr:sp>
    <xdr:clientData/>
  </xdr:twoCellAnchor>
  <xdr:twoCellAnchor>
    <xdr:from>
      <xdr:col>4</xdr:col>
      <xdr:colOff>279350</xdr:colOff>
      <xdr:row>62</xdr:row>
      <xdr:rowOff>1516</xdr:rowOff>
    </xdr:from>
    <xdr:to>
      <xdr:col>4</xdr:col>
      <xdr:colOff>603350</xdr:colOff>
      <xdr:row>63</xdr:row>
      <xdr:rowOff>144087</xdr:rowOff>
    </xdr:to>
    <xdr:sp macro="" textlink="">
      <xdr:nvSpPr>
        <xdr:cNvPr id="94" name="Frame 93">
          <a:extLst>
            <a:ext uri="{FF2B5EF4-FFF2-40B4-BE49-F238E27FC236}">
              <a16:creationId xmlns:a16="http://schemas.microsoft.com/office/drawing/2014/main" id="{00000000-0008-0000-0800-00005E000000}"/>
            </a:ext>
          </a:extLst>
        </xdr:cNvPr>
        <xdr:cNvSpPr/>
      </xdr:nvSpPr>
      <xdr:spPr>
        <a:xfrm rot="18948916">
          <a:off x="3581350" y="12599916"/>
          <a:ext cx="324000" cy="345771"/>
        </a:xfrm>
        <a:prstGeom prst="frame">
          <a:avLst/>
        </a:prstGeom>
        <a:solidFill>
          <a:schemeClr val="bg1">
            <a:lumMod val="50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solidFill>
              <a:schemeClr val="tx1"/>
            </a:solidFill>
          </a:endParaRPr>
        </a:p>
      </xdr:txBody>
    </xdr:sp>
    <xdr:clientData/>
  </xdr:twoCellAnchor>
  <xdr:twoCellAnchor>
    <xdr:from>
      <xdr:col>3</xdr:col>
      <xdr:colOff>569687</xdr:colOff>
      <xdr:row>66</xdr:row>
      <xdr:rowOff>36286</xdr:rowOff>
    </xdr:from>
    <xdr:to>
      <xdr:col>4</xdr:col>
      <xdr:colOff>453572</xdr:colOff>
      <xdr:row>67</xdr:row>
      <xdr:rowOff>56446</xdr:rowOff>
    </xdr:to>
    <xdr:sp macro="" textlink="">
      <xdr:nvSpPr>
        <xdr:cNvPr id="95" name="TextBox 94">
          <a:extLst>
            <a:ext uri="{FF2B5EF4-FFF2-40B4-BE49-F238E27FC236}">
              <a16:creationId xmlns:a16="http://schemas.microsoft.com/office/drawing/2014/main" id="{00000000-0008-0000-0800-00005F000000}"/>
            </a:ext>
          </a:extLst>
        </xdr:cNvPr>
        <xdr:cNvSpPr txBox="1"/>
      </xdr:nvSpPr>
      <xdr:spPr>
        <a:xfrm>
          <a:off x="3046187" y="13447486"/>
          <a:ext cx="709385" cy="223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400" b="1">
              <a:solidFill>
                <a:schemeClr val="tx1"/>
              </a:solidFill>
              <a:latin typeface="+mj-lt"/>
            </a:rPr>
            <a:t>EBITDA</a:t>
          </a:r>
          <a:endParaRPr lang="ru-RU" sz="1100" b="1">
            <a:solidFill>
              <a:schemeClr val="tx1"/>
            </a:solidFill>
            <a:latin typeface="+mj-lt"/>
          </a:endParaRPr>
        </a:p>
      </xdr:txBody>
    </xdr:sp>
    <xdr:clientData/>
  </xdr:twoCellAnchor>
  <xdr:twoCellAnchor>
    <xdr:from>
      <xdr:col>3</xdr:col>
      <xdr:colOff>569687</xdr:colOff>
      <xdr:row>67</xdr:row>
      <xdr:rowOff>61686</xdr:rowOff>
    </xdr:from>
    <xdr:to>
      <xdr:col>5</xdr:col>
      <xdr:colOff>388257</xdr:colOff>
      <xdr:row>70</xdr:row>
      <xdr:rowOff>44369</xdr:rowOff>
    </xdr:to>
    <xdr:sp macro="" textlink="'Dashboard Pivot'!M6">
      <xdr:nvSpPr>
        <xdr:cNvPr id="96" name="TextBox 95">
          <a:extLst>
            <a:ext uri="{FF2B5EF4-FFF2-40B4-BE49-F238E27FC236}">
              <a16:creationId xmlns:a16="http://schemas.microsoft.com/office/drawing/2014/main" id="{00000000-0008-0000-0800-000060000000}"/>
            </a:ext>
          </a:extLst>
        </xdr:cNvPr>
        <xdr:cNvSpPr txBox="1"/>
      </xdr:nvSpPr>
      <xdr:spPr>
        <a:xfrm>
          <a:off x="3046187" y="13676086"/>
          <a:ext cx="1469570" cy="592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fld id="{80015D90-3BC2-D94B-AA3D-F026879FE371}" type="TxLink">
            <a:rPr lang="en-US" sz="3200" b="0" i="0" u="none" strike="noStrike">
              <a:solidFill>
                <a:srgbClr val="000000"/>
              </a:solidFill>
              <a:latin typeface="+mj-lt"/>
              <a:cs typeface="Calibri"/>
            </a:rPr>
            <a:pPr algn="l"/>
            <a:t>1,5M</a:t>
          </a:fld>
          <a:endParaRPr lang="ru-RU" sz="3200" b="1">
            <a:solidFill>
              <a:schemeClr val="tx1"/>
            </a:solidFill>
            <a:latin typeface="+mj-lt"/>
          </a:endParaRPr>
        </a:p>
      </xdr:txBody>
    </xdr:sp>
    <xdr:clientData/>
  </xdr:twoCellAnchor>
  <xdr:twoCellAnchor>
    <xdr:from>
      <xdr:col>0</xdr:col>
      <xdr:colOff>235858</xdr:colOff>
      <xdr:row>58</xdr:row>
      <xdr:rowOff>54429</xdr:rowOff>
    </xdr:from>
    <xdr:to>
      <xdr:col>3</xdr:col>
      <xdr:colOff>164287</xdr:colOff>
      <xdr:row>73</xdr:row>
      <xdr:rowOff>105000</xdr:rowOff>
    </xdr:to>
    <xdr:sp macro="" textlink="">
      <xdr:nvSpPr>
        <xdr:cNvPr id="97" name="Скругленный прямоугольник 26">
          <a:extLst>
            <a:ext uri="{FF2B5EF4-FFF2-40B4-BE49-F238E27FC236}">
              <a16:creationId xmlns:a16="http://schemas.microsoft.com/office/drawing/2014/main" id="{00000000-0008-0000-0800-000061000000}"/>
            </a:ext>
          </a:extLst>
        </xdr:cNvPr>
        <xdr:cNvSpPr/>
      </xdr:nvSpPr>
      <xdr:spPr>
        <a:xfrm>
          <a:off x="235858" y="11840029"/>
          <a:ext cx="2404929" cy="3098571"/>
        </a:xfrm>
        <a:prstGeom prst="roundRect">
          <a:avLst>
            <a:gd name="adj" fmla="val 8257"/>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ru-RU" sz="1100"/>
        </a:p>
      </xdr:txBody>
    </xdr:sp>
    <xdr:clientData/>
  </xdr:twoCellAnchor>
  <xdr:twoCellAnchor>
    <xdr:from>
      <xdr:col>1</xdr:col>
      <xdr:colOff>791804</xdr:colOff>
      <xdr:row>72</xdr:row>
      <xdr:rowOff>47224</xdr:rowOff>
    </xdr:from>
    <xdr:to>
      <xdr:col>2</xdr:col>
      <xdr:colOff>425233</xdr:colOff>
      <xdr:row>73</xdr:row>
      <xdr:rowOff>99795</xdr:rowOff>
    </xdr:to>
    <xdr:sp macro="" textlink="">
      <xdr:nvSpPr>
        <xdr:cNvPr id="98" name="Freeform 97">
          <a:extLst>
            <a:ext uri="{FF2B5EF4-FFF2-40B4-BE49-F238E27FC236}">
              <a16:creationId xmlns:a16="http://schemas.microsoft.com/office/drawing/2014/main" id="{00000000-0008-0000-0800-000062000000}"/>
            </a:ext>
          </a:extLst>
        </xdr:cNvPr>
        <xdr:cNvSpPr/>
      </xdr:nvSpPr>
      <xdr:spPr>
        <a:xfrm>
          <a:off x="1617304" y="14677624"/>
          <a:ext cx="458929" cy="255771"/>
        </a:xfrm>
        <a:custGeom>
          <a:avLst/>
          <a:gdLst>
            <a:gd name="connsiteX0" fmla="*/ 234000 w 468000"/>
            <a:gd name="connsiteY0" fmla="*/ 0 h 234000"/>
            <a:gd name="connsiteX1" fmla="*/ 468000 w 468000"/>
            <a:gd name="connsiteY1" fmla="*/ 234000 h 234000"/>
            <a:gd name="connsiteX2" fmla="*/ 0 w 468000"/>
            <a:gd name="connsiteY2" fmla="*/ 234000 h 234000"/>
            <a:gd name="connsiteX3" fmla="*/ 234000 w 468000"/>
            <a:gd name="connsiteY3" fmla="*/ 0 h 234000"/>
          </a:gdLst>
          <a:ahLst/>
          <a:cxnLst>
            <a:cxn ang="0">
              <a:pos x="connsiteX0" y="connsiteY0"/>
            </a:cxn>
            <a:cxn ang="0">
              <a:pos x="connsiteX1" y="connsiteY1"/>
            </a:cxn>
            <a:cxn ang="0">
              <a:pos x="connsiteX2" y="connsiteY2"/>
            </a:cxn>
            <a:cxn ang="0">
              <a:pos x="connsiteX3" y="connsiteY3"/>
            </a:cxn>
          </a:cxnLst>
          <a:rect l="l" t="t" r="r" b="b"/>
          <a:pathLst>
            <a:path w="468000" h="234000">
              <a:moveTo>
                <a:pt x="234000" y="0"/>
              </a:moveTo>
              <a:cubicBezTo>
                <a:pt x="363235" y="0"/>
                <a:pt x="468000" y="104765"/>
                <a:pt x="468000" y="234000"/>
              </a:cubicBezTo>
              <a:lnTo>
                <a:pt x="0" y="234000"/>
              </a:lnTo>
              <a:cubicBezTo>
                <a:pt x="0" y="104765"/>
                <a:pt x="104765" y="0"/>
                <a:pt x="234000" y="0"/>
              </a:cubicBezTo>
              <a:close/>
            </a:path>
          </a:pathLst>
        </a:custGeom>
        <a:solidFill>
          <a:srgbClr val="6821E4"/>
        </a:solidFill>
        <a:ln w="127000">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twoCellAnchor>
    <xdr:from>
      <xdr:col>0</xdr:col>
      <xdr:colOff>235858</xdr:colOff>
      <xdr:row>58</xdr:row>
      <xdr:rowOff>163286</xdr:rowOff>
    </xdr:from>
    <xdr:to>
      <xdr:col>0</xdr:col>
      <xdr:colOff>518178</xdr:colOff>
      <xdr:row>61</xdr:row>
      <xdr:rowOff>159000</xdr:rowOff>
    </xdr:to>
    <xdr:sp macro="" textlink="">
      <xdr:nvSpPr>
        <xdr:cNvPr id="99" name="Freeform 98">
          <a:extLst>
            <a:ext uri="{FF2B5EF4-FFF2-40B4-BE49-F238E27FC236}">
              <a16:creationId xmlns:a16="http://schemas.microsoft.com/office/drawing/2014/main" id="{00000000-0008-0000-0800-000063000000}"/>
            </a:ext>
          </a:extLst>
        </xdr:cNvPr>
        <xdr:cNvSpPr/>
      </xdr:nvSpPr>
      <xdr:spPr>
        <a:xfrm>
          <a:off x="235858" y="11948886"/>
          <a:ext cx="282320" cy="605314"/>
        </a:xfrm>
        <a:custGeom>
          <a:avLst/>
          <a:gdLst>
            <a:gd name="connsiteX0" fmla="*/ 12320 w 282320"/>
            <a:gd name="connsiteY0" fmla="*/ 0 h 540000"/>
            <a:gd name="connsiteX1" fmla="*/ 282320 w 282320"/>
            <a:gd name="connsiteY1" fmla="*/ 270000 h 540000"/>
            <a:gd name="connsiteX2" fmla="*/ 12320 w 282320"/>
            <a:gd name="connsiteY2" fmla="*/ 540000 h 540000"/>
            <a:gd name="connsiteX3" fmla="*/ 0 w 282320"/>
            <a:gd name="connsiteY3" fmla="*/ 538758 h 540000"/>
            <a:gd name="connsiteX4" fmla="*/ 0 w 282320"/>
            <a:gd name="connsiteY4" fmla="*/ 402513 h 540000"/>
            <a:gd name="connsiteX5" fmla="*/ 12320 w 282320"/>
            <a:gd name="connsiteY5" fmla="*/ 405000 h 540000"/>
            <a:gd name="connsiteX6" fmla="*/ 147320 w 282320"/>
            <a:gd name="connsiteY6" fmla="*/ 270000 h 540000"/>
            <a:gd name="connsiteX7" fmla="*/ 12320 w 282320"/>
            <a:gd name="connsiteY7" fmla="*/ 135000 h 540000"/>
            <a:gd name="connsiteX8" fmla="*/ 0 w 282320"/>
            <a:gd name="connsiteY8" fmla="*/ 137487 h 540000"/>
            <a:gd name="connsiteX9" fmla="*/ 0 w 282320"/>
            <a:gd name="connsiteY9" fmla="*/ 1242 h 54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82320" h="540000">
              <a:moveTo>
                <a:pt x="12320" y="0"/>
              </a:moveTo>
              <a:cubicBezTo>
                <a:pt x="161437" y="0"/>
                <a:pt x="282320" y="120883"/>
                <a:pt x="282320" y="270000"/>
              </a:cubicBezTo>
              <a:cubicBezTo>
                <a:pt x="282320" y="419117"/>
                <a:pt x="161437" y="540000"/>
                <a:pt x="12320" y="540000"/>
              </a:cubicBezTo>
              <a:lnTo>
                <a:pt x="0" y="538758"/>
              </a:lnTo>
              <a:lnTo>
                <a:pt x="0" y="402513"/>
              </a:lnTo>
              <a:lnTo>
                <a:pt x="12320" y="405000"/>
              </a:lnTo>
              <a:cubicBezTo>
                <a:pt x="86878" y="405000"/>
                <a:pt x="147320" y="344558"/>
                <a:pt x="147320" y="270000"/>
              </a:cubicBezTo>
              <a:cubicBezTo>
                <a:pt x="147320" y="195442"/>
                <a:pt x="86878" y="135000"/>
                <a:pt x="12320" y="135000"/>
              </a:cubicBezTo>
              <a:lnTo>
                <a:pt x="0" y="137487"/>
              </a:lnTo>
              <a:lnTo>
                <a:pt x="0" y="1242"/>
              </a:lnTo>
              <a:close/>
            </a:path>
          </a:pathLst>
        </a:custGeom>
        <a:solidFill>
          <a:srgbClr val="F7D366"/>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solidFill>
              <a:schemeClr val="tx1"/>
            </a:solidFill>
          </a:endParaRPr>
        </a:p>
      </xdr:txBody>
    </xdr:sp>
    <xdr:clientData/>
  </xdr:twoCellAnchor>
  <xdr:twoCellAnchor>
    <xdr:from>
      <xdr:col>2</xdr:col>
      <xdr:colOff>729293</xdr:colOff>
      <xdr:row>67</xdr:row>
      <xdr:rowOff>116212</xdr:rowOff>
    </xdr:from>
    <xdr:to>
      <xdr:col>3</xdr:col>
      <xdr:colOff>163737</xdr:colOff>
      <xdr:row>70</xdr:row>
      <xdr:rowOff>111728</xdr:rowOff>
    </xdr:to>
    <xdr:sp macro="" textlink="">
      <xdr:nvSpPr>
        <xdr:cNvPr id="100" name="Freeform 99">
          <a:extLst>
            <a:ext uri="{FF2B5EF4-FFF2-40B4-BE49-F238E27FC236}">
              <a16:creationId xmlns:a16="http://schemas.microsoft.com/office/drawing/2014/main" id="{00000000-0008-0000-0800-000064000000}"/>
            </a:ext>
          </a:extLst>
        </xdr:cNvPr>
        <xdr:cNvSpPr/>
      </xdr:nvSpPr>
      <xdr:spPr>
        <a:xfrm>
          <a:off x="2380293" y="13730612"/>
          <a:ext cx="259944" cy="605116"/>
        </a:xfrm>
        <a:custGeom>
          <a:avLst/>
          <a:gdLst>
            <a:gd name="connsiteX0" fmla="*/ 269015 w 269015"/>
            <a:gd name="connsiteY0" fmla="*/ 0 h 539802"/>
            <a:gd name="connsiteX1" fmla="*/ 269015 w 269015"/>
            <a:gd name="connsiteY1" fmla="*/ 135100 h 539802"/>
            <a:gd name="connsiteX2" fmla="*/ 217452 w 269015"/>
            <a:gd name="connsiteY2" fmla="*/ 145510 h 539802"/>
            <a:gd name="connsiteX3" fmla="*/ 135000 w 269015"/>
            <a:gd name="connsiteY3" fmla="*/ 269901 h 539802"/>
            <a:gd name="connsiteX4" fmla="*/ 217452 w 269015"/>
            <a:gd name="connsiteY4" fmla="*/ 394292 h 539802"/>
            <a:gd name="connsiteX5" fmla="*/ 269015 w 269015"/>
            <a:gd name="connsiteY5" fmla="*/ 404702 h 539802"/>
            <a:gd name="connsiteX6" fmla="*/ 269015 w 269015"/>
            <a:gd name="connsiteY6" fmla="*/ 539802 h 539802"/>
            <a:gd name="connsiteX7" fmla="*/ 215586 w 269015"/>
            <a:gd name="connsiteY7" fmla="*/ 534416 h 539802"/>
            <a:gd name="connsiteX8" fmla="*/ 0 w 269015"/>
            <a:gd name="connsiteY8" fmla="*/ 269901 h 539802"/>
            <a:gd name="connsiteX9" fmla="*/ 215586 w 269015"/>
            <a:gd name="connsiteY9" fmla="*/ 5387 h 5398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69015" h="539802">
              <a:moveTo>
                <a:pt x="269015" y="0"/>
              </a:moveTo>
              <a:lnTo>
                <a:pt x="269015" y="135100"/>
              </a:lnTo>
              <a:lnTo>
                <a:pt x="217452" y="145510"/>
              </a:lnTo>
              <a:cubicBezTo>
                <a:pt x="168999" y="166004"/>
                <a:pt x="135000" y="213983"/>
                <a:pt x="135000" y="269901"/>
              </a:cubicBezTo>
              <a:cubicBezTo>
                <a:pt x="135000" y="325820"/>
                <a:pt x="168999" y="373798"/>
                <a:pt x="217452" y="394292"/>
              </a:cubicBezTo>
              <a:lnTo>
                <a:pt x="269015" y="404702"/>
              </a:lnTo>
              <a:lnTo>
                <a:pt x="269015" y="539802"/>
              </a:lnTo>
              <a:lnTo>
                <a:pt x="215586" y="534416"/>
              </a:lnTo>
              <a:cubicBezTo>
                <a:pt x="92551" y="509239"/>
                <a:pt x="0" y="400378"/>
                <a:pt x="0" y="269901"/>
              </a:cubicBezTo>
              <a:cubicBezTo>
                <a:pt x="0" y="139424"/>
                <a:pt x="92551" y="30563"/>
                <a:pt x="215586" y="5387"/>
              </a:cubicBezTo>
              <a:close/>
            </a:path>
          </a:pathLst>
        </a:custGeom>
        <a:solidFill>
          <a:schemeClr val="accent3"/>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solidFill>
              <a:schemeClr val="tx1"/>
            </a:solidFill>
          </a:endParaRPr>
        </a:p>
      </xdr:txBody>
    </xdr:sp>
    <xdr:clientData/>
  </xdr:twoCellAnchor>
  <xdr:twoCellAnchor>
    <xdr:from>
      <xdr:col>1</xdr:col>
      <xdr:colOff>827263</xdr:colOff>
      <xdr:row>67</xdr:row>
      <xdr:rowOff>177798</xdr:rowOff>
    </xdr:from>
    <xdr:to>
      <xdr:col>2</xdr:col>
      <xdr:colOff>352692</xdr:colOff>
      <xdr:row>69</xdr:row>
      <xdr:rowOff>174941</xdr:rowOff>
    </xdr:to>
    <xdr:sp macro="" textlink="">
      <xdr:nvSpPr>
        <xdr:cNvPr id="101" name="Donut 100">
          <a:extLst>
            <a:ext uri="{FF2B5EF4-FFF2-40B4-BE49-F238E27FC236}">
              <a16:creationId xmlns:a16="http://schemas.microsoft.com/office/drawing/2014/main" id="{00000000-0008-0000-0800-000065000000}"/>
            </a:ext>
          </a:extLst>
        </xdr:cNvPr>
        <xdr:cNvSpPr/>
      </xdr:nvSpPr>
      <xdr:spPr>
        <a:xfrm>
          <a:off x="1652763" y="13792198"/>
          <a:ext cx="350929" cy="403543"/>
        </a:xfrm>
        <a:prstGeom prst="donut">
          <a:avLst/>
        </a:prstGeom>
        <a:solidFill>
          <a:schemeClr val="bg1">
            <a:lumMod val="50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solidFill>
              <a:schemeClr val="tx1"/>
            </a:solidFill>
          </a:endParaRPr>
        </a:p>
      </xdr:txBody>
    </xdr:sp>
    <xdr:clientData/>
  </xdr:twoCellAnchor>
  <xdr:twoCellAnchor>
    <xdr:from>
      <xdr:col>0</xdr:col>
      <xdr:colOff>486230</xdr:colOff>
      <xdr:row>62</xdr:row>
      <xdr:rowOff>97972</xdr:rowOff>
    </xdr:from>
    <xdr:to>
      <xdr:col>2</xdr:col>
      <xdr:colOff>36286</xdr:colOff>
      <xdr:row>63</xdr:row>
      <xdr:rowOff>145143</xdr:rowOff>
    </xdr:to>
    <xdr:sp macro="" textlink="">
      <xdr:nvSpPr>
        <xdr:cNvPr id="102" name="TextBox 101">
          <a:extLst>
            <a:ext uri="{FF2B5EF4-FFF2-40B4-BE49-F238E27FC236}">
              <a16:creationId xmlns:a16="http://schemas.microsoft.com/office/drawing/2014/main" id="{00000000-0008-0000-0800-000066000000}"/>
            </a:ext>
          </a:extLst>
        </xdr:cNvPr>
        <xdr:cNvSpPr txBox="1"/>
      </xdr:nvSpPr>
      <xdr:spPr>
        <a:xfrm>
          <a:off x="486230" y="12696372"/>
          <a:ext cx="1201056" cy="250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400" b="1">
              <a:solidFill>
                <a:schemeClr val="tx1"/>
              </a:solidFill>
              <a:latin typeface="Avenir Book" panose="02000503020000020003" pitchFamily="2" charset="0"/>
            </a:rPr>
            <a:t>Net </a:t>
          </a:r>
          <a:r>
            <a:rPr lang="en-US" sz="1400" b="1">
              <a:solidFill>
                <a:schemeClr val="tx1"/>
              </a:solidFill>
              <a:latin typeface="+mj-lt"/>
            </a:rPr>
            <a:t>profit</a:t>
          </a:r>
          <a:endParaRPr lang="ru-RU" sz="1100" b="1">
            <a:solidFill>
              <a:schemeClr val="tx1"/>
            </a:solidFill>
            <a:latin typeface="+mj-lt"/>
          </a:endParaRPr>
        </a:p>
      </xdr:txBody>
    </xdr:sp>
    <xdr:clientData/>
  </xdr:twoCellAnchor>
  <xdr:twoCellAnchor>
    <xdr:from>
      <xdr:col>0</xdr:col>
      <xdr:colOff>471714</xdr:colOff>
      <xdr:row>63</xdr:row>
      <xdr:rowOff>127001</xdr:rowOff>
    </xdr:from>
    <xdr:to>
      <xdr:col>2</xdr:col>
      <xdr:colOff>562427</xdr:colOff>
      <xdr:row>66</xdr:row>
      <xdr:rowOff>109684</xdr:rowOff>
    </xdr:to>
    <xdr:sp macro="" textlink="'Dashboard Pivot'!M13">
      <xdr:nvSpPr>
        <xdr:cNvPr id="103" name="TextBox 102">
          <a:extLst>
            <a:ext uri="{FF2B5EF4-FFF2-40B4-BE49-F238E27FC236}">
              <a16:creationId xmlns:a16="http://schemas.microsoft.com/office/drawing/2014/main" id="{00000000-0008-0000-0800-000067000000}"/>
            </a:ext>
          </a:extLst>
        </xdr:cNvPr>
        <xdr:cNvSpPr txBox="1"/>
      </xdr:nvSpPr>
      <xdr:spPr>
        <a:xfrm>
          <a:off x="471714" y="12928601"/>
          <a:ext cx="1741713" cy="592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fld id="{65BFBB28-2E6E-8F4D-8C3B-49308776C0D2}" type="TxLink">
            <a:rPr lang="en-US" sz="3200" b="0" i="0" u="none" strike="noStrike">
              <a:solidFill>
                <a:srgbClr val="000000"/>
              </a:solidFill>
              <a:latin typeface="+mj-lt"/>
              <a:cs typeface="Calibri"/>
            </a:rPr>
            <a:pPr algn="l"/>
            <a:t>1,1M</a:t>
          </a:fld>
          <a:endParaRPr lang="ru-RU" sz="3200" b="1">
            <a:solidFill>
              <a:schemeClr val="tx1"/>
            </a:solidFill>
            <a:latin typeface="+mj-lt"/>
          </a:endParaRPr>
        </a:p>
      </xdr:txBody>
    </xdr:sp>
    <xdr:clientData/>
  </xdr:twoCellAnchor>
  <xdr:twoCellAnchor>
    <xdr:from>
      <xdr:col>6</xdr:col>
      <xdr:colOff>308428</xdr:colOff>
      <xdr:row>59</xdr:row>
      <xdr:rowOff>54428</xdr:rowOff>
    </xdr:from>
    <xdr:to>
      <xdr:col>12</xdr:col>
      <xdr:colOff>1052285</xdr:colOff>
      <xdr:row>73</xdr:row>
      <xdr:rowOff>72571</xdr:rowOff>
    </xdr:to>
    <xdr:graphicFrame macro="">
      <xdr:nvGraphicFramePr>
        <xdr:cNvPr id="104" name="Chart 103">
          <a:extLst>
            <a:ext uri="{FF2B5EF4-FFF2-40B4-BE49-F238E27FC236}">
              <a16:creationId xmlns:a16="http://schemas.microsoft.com/office/drawing/2014/main" id="{00000000-0008-0000-08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392996</xdr:colOff>
      <xdr:row>11</xdr:row>
      <xdr:rowOff>75595</xdr:rowOff>
    </xdr:from>
    <xdr:to>
      <xdr:col>29</xdr:col>
      <xdr:colOff>409745</xdr:colOff>
      <xdr:row>24</xdr:row>
      <xdr:rowOff>39310</xdr:rowOff>
    </xdr:to>
    <xdr:graphicFrame macro="">
      <xdr:nvGraphicFramePr>
        <xdr:cNvPr id="105" name="Диаграмма 23">
          <a:extLst>
            <a:ext uri="{FF2B5EF4-FFF2-40B4-BE49-F238E27FC236}">
              <a16:creationId xmlns:a16="http://schemas.microsoft.com/office/drawing/2014/main" id="{00000000-0008-0000-08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381000</xdr:colOff>
      <xdr:row>60</xdr:row>
      <xdr:rowOff>72571</xdr:rowOff>
    </xdr:from>
    <xdr:to>
      <xdr:col>24</xdr:col>
      <xdr:colOff>562429</xdr:colOff>
      <xdr:row>72</xdr:row>
      <xdr:rowOff>134258</xdr:rowOff>
    </xdr:to>
    <xdr:graphicFrame macro="">
      <xdr:nvGraphicFramePr>
        <xdr:cNvPr id="106" name="Chart 105">
          <a:extLst>
            <a:ext uri="{FF2B5EF4-FFF2-40B4-BE49-F238E27FC236}">
              <a16:creationId xmlns:a16="http://schemas.microsoft.com/office/drawing/2014/main" id="{00000000-0008-0000-08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546100</xdr:colOff>
      <xdr:row>58</xdr:row>
      <xdr:rowOff>135467</xdr:rowOff>
    </xdr:from>
    <xdr:to>
      <xdr:col>19</xdr:col>
      <xdr:colOff>776515</xdr:colOff>
      <xdr:row>60</xdr:row>
      <xdr:rowOff>2</xdr:rowOff>
    </xdr:to>
    <xdr:sp macro="" textlink="">
      <xdr:nvSpPr>
        <xdr:cNvPr id="107" name="TextBox 106">
          <a:extLst>
            <a:ext uri="{FF2B5EF4-FFF2-40B4-BE49-F238E27FC236}">
              <a16:creationId xmlns:a16="http://schemas.microsoft.com/office/drawing/2014/main" id="{00000000-0008-0000-0800-00006B000000}"/>
            </a:ext>
          </a:extLst>
        </xdr:cNvPr>
        <xdr:cNvSpPr txBox="1"/>
      </xdr:nvSpPr>
      <xdr:spPr>
        <a:xfrm>
          <a:off x="15405100" y="11921067"/>
          <a:ext cx="1055915" cy="270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b="1">
              <a:solidFill>
                <a:schemeClr val="tx1"/>
              </a:solidFill>
              <a:latin typeface="+mj-lt"/>
            </a:rPr>
            <a:t>CUSTOMERS</a:t>
          </a:r>
          <a:endParaRPr lang="ru-RU" sz="1000" b="1">
            <a:solidFill>
              <a:schemeClr val="tx1"/>
            </a:solidFill>
            <a:latin typeface="+mj-lt"/>
          </a:endParaRPr>
        </a:p>
      </xdr:txBody>
    </xdr:sp>
    <xdr:clientData/>
  </xdr:twoCellAnchor>
  <xdr:twoCellAnchor>
    <xdr:from>
      <xdr:col>18</xdr:col>
      <xdr:colOff>326572</xdr:colOff>
      <xdr:row>74</xdr:row>
      <xdr:rowOff>108856</xdr:rowOff>
    </xdr:from>
    <xdr:to>
      <xdr:col>24</xdr:col>
      <xdr:colOff>541264</xdr:colOff>
      <xdr:row>91</xdr:row>
      <xdr:rowOff>54428</xdr:rowOff>
    </xdr:to>
    <xdr:sp macro="" textlink="">
      <xdr:nvSpPr>
        <xdr:cNvPr id="108" name="Скругленный прямоугольник 37">
          <a:extLst>
            <a:ext uri="{FF2B5EF4-FFF2-40B4-BE49-F238E27FC236}">
              <a16:creationId xmlns:a16="http://schemas.microsoft.com/office/drawing/2014/main" id="{00000000-0008-0000-0800-00006C000000}"/>
            </a:ext>
          </a:extLst>
        </xdr:cNvPr>
        <xdr:cNvSpPr/>
      </xdr:nvSpPr>
      <xdr:spPr>
        <a:xfrm>
          <a:off x="15185572" y="15145656"/>
          <a:ext cx="5167692" cy="3399972"/>
        </a:xfrm>
        <a:prstGeom prst="roundRect">
          <a:avLst>
            <a:gd name="adj" fmla="val 7539"/>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18</xdr:col>
      <xdr:colOff>599002</xdr:colOff>
      <xdr:row>75</xdr:row>
      <xdr:rowOff>71185</xdr:rowOff>
    </xdr:from>
    <xdr:to>
      <xdr:col>21</xdr:col>
      <xdr:colOff>654035</xdr:colOff>
      <xdr:row>76</xdr:row>
      <xdr:rowOff>127628</xdr:rowOff>
    </xdr:to>
    <xdr:sp macro="" textlink="">
      <xdr:nvSpPr>
        <xdr:cNvPr id="109" name="TextBox 108">
          <a:extLst>
            <a:ext uri="{FF2B5EF4-FFF2-40B4-BE49-F238E27FC236}">
              <a16:creationId xmlns:a16="http://schemas.microsoft.com/office/drawing/2014/main" id="{00000000-0008-0000-0800-00006D000000}"/>
            </a:ext>
          </a:extLst>
        </xdr:cNvPr>
        <xdr:cNvSpPr txBox="1"/>
      </xdr:nvSpPr>
      <xdr:spPr>
        <a:xfrm>
          <a:off x="15458002" y="15311185"/>
          <a:ext cx="2531533" cy="259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b="1">
              <a:solidFill>
                <a:schemeClr val="tx1"/>
              </a:solidFill>
              <a:latin typeface="Avenir Book" panose="02000503020000020003" pitchFamily="2" charset="0"/>
            </a:rPr>
            <a:t>AVERAGE CHECK </a:t>
          </a:r>
          <a:r>
            <a:rPr lang="en-US" sz="1200" b="1">
              <a:solidFill>
                <a:schemeClr val="tx1"/>
              </a:solidFill>
              <a:latin typeface="+mj-lt"/>
            </a:rPr>
            <a:t>PER</a:t>
          </a:r>
          <a:r>
            <a:rPr lang="en-US" sz="1200" b="1">
              <a:solidFill>
                <a:schemeClr val="tx1"/>
              </a:solidFill>
              <a:latin typeface="Avenir Book" panose="02000503020000020003" pitchFamily="2" charset="0"/>
            </a:rPr>
            <a:t> CUSTOMER</a:t>
          </a:r>
          <a:endParaRPr lang="ru-RU" sz="1000" b="1">
            <a:solidFill>
              <a:schemeClr val="tx1"/>
            </a:solidFill>
          </a:endParaRPr>
        </a:p>
      </xdr:txBody>
    </xdr:sp>
    <xdr:clientData/>
  </xdr:twoCellAnchor>
  <xdr:twoCellAnchor>
    <xdr:from>
      <xdr:col>24</xdr:col>
      <xdr:colOff>353029</xdr:colOff>
      <xdr:row>27</xdr:row>
      <xdr:rowOff>63500</xdr:rowOff>
    </xdr:from>
    <xdr:to>
      <xdr:col>29</xdr:col>
      <xdr:colOff>369778</xdr:colOff>
      <xdr:row>33</xdr:row>
      <xdr:rowOff>105833</xdr:rowOff>
    </xdr:to>
    <xdr:graphicFrame macro="">
      <xdr:nvGraphicFramePr>
        <xdr:cNvPr id="110" name="Chart 109">
          <a:extLst>
            <a:ext uri="{FF2B5EF4-FFF2-40B4-BE49-F238E27FC236}">
              <a16:creationId xmlns:a16="http://schemas.microsoft.com/office/drawing/2014/main" id="{00000000-0008-0000-08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393600</xdr:colOff>
      <xdr:row>43</xdr:row>
      <xdr:rowOff>51151</xdr:rowOff>
    </xdr:from>
    <xdr:to>
      <xdr:col>15</xdr:col>
      <xdr:colOff>730250</xdr:colOff>
      <xdr:row>44</xdr:row>
      <xdr:rowOff>95249</xdr:rowOff>
    </xdr:to>
    <xdr:sp macro="" textlink="">
      <xdr:nvSpPr>
        <xdr:cNvPr id="111" name="TextBox 110">
          <a:extLst>
            <a:ext uri="{FF2B5EF4-FFF2-40B4-BE49-F238E27FC236}">
              <a16:creationId xmlns:a16="http://schemas.microsoft.com/office/drawing/2014/main" id="{00000000-0008-0000-0800-00006F000000}"/>
            </a:ext>
          </a:extLst>
        </xdr:cNvPr>
        <xdr:cNvSpPr txBox="1"/>
      </xdr:nvSpPr>
      <xdr:spPr>
        <a:xfrm>
          <a:off x="11125100" y="8788751"/>
          <a:ext cx="1987650" cy="247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b="1">
              <a:solidFill>
                <a:schemeClr val="tx1"/>
              </a:solidFill>
              <a:latin typeface="+mj-lt"/>
            </a:rPr>
            <a:t>FINANCIAL RESULTS</a:t>
          </a:r>
          <a:endParaRPr lang="ru-RU" sz="1000" b="1">
            <a:solidFill>
              <a:schemeClr val="tx1"/>
            </a:solidFill>
            <a:latin typeface="+mj-lt"/>
          </a:endParaRPr>
        </a:p>
      </xdr:txBody>
    </xdr:sp>
    <xdr:clientData/>
  </xdr:twoCellAnchor>
  <xdr:twoCellAnchor>
    <xdr:from>
      <xdr:col>5</xdr:col>
      <xdr:colOff>174625</xdr:colOff>
      <xdr:row>71</xdr:row>
      <xdr:rowOff>111125</xdr:rowOff>
    </xdr:from>
    <xdr:to>
      <xdr:col>5</xdr:col>
      <xdr:colOff>762000</xdr:colOff>
      <xdr:row>72</xdr:row>
      <xdr:rowOff>171752</xdr:rowOff>
    </xdr:to>
    <xdr:sp macro="" textlink="">
      <xdr:nvSpPr>
        <xdr:cNvPr id="112" name="TextBox 111">
          <a:extLst>
            <a:ext uri="{FF2B5EF4-FFF2-40B4-BE49-F238E27FC236}">
              <a16:creationId xmlns:a16="http://schemas.microsoft.com/office/drawing/2014/main" id="{00000000-0008-0000-0800-000070000000}"/>
            </a:ext>
          </a:extLst>
        </xdr:cNvPr>
        <xdr:cNvSpPr txBox="1"/>
      </xdr:nvSpPr>
      <xdr:spPr>
        <a:xfrm>
          <a:off x="4302125" y="14538325"/>
          <a:ext cx="587375" cy="263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b="0">
              <a:solidFill>
                <a:schemeClr val="tx1">
                  <a:lumMod val="65000"/>
                  <a:lumOff val="35000"/>
                </a:schemeClr>
              </a:solidFill>
              <a:latin typeface="+mj-lt"/>
            </a:rPr>
            <a:t>margin</a:t>
          </a:r>
          <a:endParaRPr lang="ru-RU" sz="1050" b="0">
            <a:solidFill>
              <a:schemeClr val="tx1">
                <a:lumMod val="65000"/>
                <a:lumOff val="35000"/>
              </a:schemeClr>
            </a:solidFill>
            <a:latin typeface="+mj-lt"/>
          </a:endParaRPr>
        </a:p>
      </xdr:txBody>
    </xdr:sp>
    <xdr:clientData/>
  </xdr:twoCellAnchor>
  <xdr:twoCellAnchor>
    <xdr:from>
      <xdr:col>0</xdr:col>
      <xdr:colOff>459317</xdr:colOff>
      <xdr:row>69</xdr:row>
      <xdr:rowOff>88028</xdr:rowOff>
    </xdr:from>
    <xdr:to>
      <xdr:col>1</xdr:col>
      <xdr:colOff>698500</xdr:colOff>
      <xdr:row>71</xdr:row>
      <xdr:rowOff>105832</xdr:rowOff>
    </xdr:to>
    <xdr:sp macro="" textlink="">
      <xdr:nvSpPr>
        <xdr:cNvPr id="113" name="TextBox 112">
          <a:extLst>
            <a:ext uri="{FF2B5EF4-FFF2-40B4-BE49-F238E27FC236}">
              <a16:creationId xmlns:a16="http://schemas.microsoft.com/office/drawing/2014/main" id="{00000000-0008-0000-0800-000071000000}"/>
            </a:ext>
          </a:extLst>
        </xdr:cNvPr>
        <xdr:cNvSpPr txBox="1"/>
      </xdr:nvSpPr>
      <xdr:spPr>
        <a:xfrm>
          <a:off x="459317" y="14108828"/>
          <a:ext cx="1064683" cy="424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400" b="0">
              <a:solidFill>
                <a:schemeClr val="tx1">
                  <a:lumMod val="65000"/>
                  <a:lumOff val="35000"/>
                </a:schemeClr>
              </a:solidFill>
              <a:latin typeface="+mj-lt"/>
            </a:rPr>
            <a:t>margin</a:t>
          </a:r>
          <a:endParaRPr lang="ru-RU" sz="1050" b="0">
            <a:solidFill>
              <a:schemeClr val="tx1">
                <a:lumMod val="65000"/>
                <a:lumOff val="35000"/>
              </a:schemeClr>
            </a:solidFill>
            <a:latin typeface="+mj-lt"/>
          </a:endParaRPr>
        </a:p>
      </xdr:txBody>
    </xdr:sp>
    <xdr:clientData/>
  </xdr:twoCellAnchor>
  <xdr:twoCellAnchor>
    <xdr:from>
      <xdr:col>29</xdr:col>
      <xdr:colOff>656572</xdr:colOff>
      <xdr:row>25</xdr:row>
      <xdr:rowOff>148319</xdr:rowOff>
    </xdr:from>
    <xdr:to>
      <xdr:col>31</xdr:col>
      <xdr:colOff>612021</xdr:colOff>
      <xdr:row>27</xdr:row>
      <xdr:rowOff>3226</xdr:rowOff>
    </xdr:to>
    <xdr:sp macro="" textlink="">
      <xdr:nvSpPr>
        <xdr:cNvPr id="114" name="TextBox 113">
          <a:extLst>
            <a:ext uri="{FF2B5EF4-FFF2-40B4-BE49-F238E27FC236}">
              <a16:creationId xmlns:a16="http://schemas.microsoft.com/office/drawing/2014/main" id="{00000000-0008-0000-0800-000072000000}"/>
            </a:ext>
          </a:extLst>
        </xdr:cNvPr>
        <xdr:cNvSpPr txBox="1"/>
      </xdr:nvSpPr>
      <xdr:spPr>
        <a:xfrm>
          <a:off x="24596072" y="5228319"/>
          <a:ext cx="1606449" cy="261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b="1">
              <a:solidFill>
                <a:schemeClr val="tx1"/>
              </a:solidFill>
              <a:latin typeface="+mj-lt"/>
            </a:rPr>
            <a:t>Net profit</a:t>
          </a:r>
          <a:r>
            <a:rPr lang="en-US" sz="1100" b="1" baseline="0">
              <a:solidFill>
                <a:schemeClr val="tx1"/>
              </a:solidFill>
              <a:latin typeface="+mj-lt"/>
            </a:rPr>
            <a:t> margin</a:t>
          </a:r>
          <a:endParaRPr lang="ru-RU" sz="1000" b="1">
            <a:solidFill>
              <a:schemeClr val="tx1"/>
            </a:solidFill>
            <a:latin typeface="+mj-lt"/>
          </a:endParaRPr>
        </a:p>
      </xdr:txBody>
    </xdr:sp>
    <xdr:clientData/>
  </xdr:twoCellAnchor>
  <xdr:twoCellAnchor>
    <xdr:from>
      <xdr:col>29</xdr:col>
      <xdr:colOff>476251</xdr:colOff>
      <xdr:row>11</xdr:row>
      <xdr:rowOff>126999</xdr:rowOff>
    </xdr:from>
    <xdr:to>
      <xdr:col>34</xdr:col>
      <xdr:colOff>555626</xdr:colOff>
      <xdr:row>24</xdr:row>
      <xdr:rowOff>36285</xdr:rowOff>
    </xdr:to>
    <xdr:graphicFrame macro="">
      <xdr:nvGraphicFramePr>
        <xdr:cNvPr id="115" name="Chart 114">
          <a:extLst>
            <a:ext uri="{FF2B5EF4-FFF2-40B4-BE49-F238E27FC236}">
              <a16:creationId xmlns:a16="http://schemas.microsoft.com/office/drawing/2014/main" id="{00000000-0008-0000-08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514255</xdr:colOff>
      <xdr:row>27</xdr:row>
      <xdr:rowOff>84667</xdr:rowOff>
    </xdr:from>
    <xdr:to>
      <xdr:col>34</xdr:col>
      <xdr:colOff>548324</xdr:colOff>
      <xdr:row>33</xdr:row>
      <xdr:rowOff>126999</xdr:rowOff>
    </xdr:to>
    <xdr:graphicFrame macro="">
      <xdr:nvGraphicFramePr>
        <xdr:cNvPr id="116" name="Chart 115">
          <a:extLst>
            <a:ext uri="{FF2B5EF4-FFF2-40B4-BE49-F238E27FC236}">
              <a16:creationId xmlns:a16="http://schemas.microsoft.com/office/drawing/2014/main" id="{00000000-0008-0000-08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467532</xdr:colOff>
      <xdr:row>10</xdr:row>
      <xdr:rowOff>127000</xdr:rowOff>
    </xdr:from>
    <xdr:to>
      <xdr:col>5</xdr:col>
      <xdr:colOff>272143</xdr:colOff>
      <xdr:row>12</xdr:row>
      <xdr:rowOff>0</xdr:rowOff>
    </xdr:to>
    <xdr:sp macro="" textlink="">
      <xdr:nvSpPr>
        <xdr:cNvPr id="117" name="TextBox 116">
          <a:extLst>
            <a:ext uri="{FF2B5EF4-FFF2-40B4-BE49-F238E27FC236}">
              <a16:creationId xmlns:a16="http://schemas.microsoft.com/office/drawing/2014/main" id="{00000000-0008-0000-0800-000075000000}"/>
            </a:ext>
          </a:extLst>
        </xdr:cNvPr>
        <xdr:cNvSpPr txBox="1"/>
      </xdr:nvSpPr>
      <xdr:spPr>
        <a:xfrm>
          <a:off x="2944032" y="2159000"/>
          <a:ext cx="1455611"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b="1">
              <a:solidFill>
                <a:schemeClr val="dk1"/>
              </a:solidFill>
              <a:latin typeface="+mj-lt"/>
            </a:rPr>
            <a:t>CAPITAL INVESTED</a:t>
          </a:r>
          <a:endParaRPr lang="ru-RU" sz="1200" b="1">
            <a:solidFill>
              <a:schemeClr val="bg1">
                <a:lumMod val="50000"/>
              </a:schemeClr>
            </a:solidFill>
            <a:latin typeface="+mj-lt"/>
          </a:endParaRPr>
        </a:p>
      </xdr:txBody>
    </xdr:sp>
    <xdr:clientData/>
  </xdr:twoCellAnchor>
  <xdr:twoCellAnchor>
    <xdr:from>
      <xdr:col>7</xdr:col>
      <xdr:colOff>756227</xdr:colOff>
      <xdr:row>23</xdr:row>
      <xdr:rowOff>97559</xdr:rowOff>
    </xdr:from>
    <xdr:to>
      <xdr:col>9</xdr:col>
      <xdr:colOff>251114</xdr:colOff>
      <xdr:row>26</xdr:row>
      <xdr:rowOff>80242</xdr:rowOff>
    </xdr:to>
    <xdr:sp macro="" textlink="'Dashboard Pivot'!AF4">
      <xdr:nvSpPr>
        <xdr:cNvPr id="118" name="TextBox 117">
          <a:extLst>
            <a:ext uri="{FF2B5EF4-FFF2-40B4-BE49-F238E27FC236}">
              <a16:creationId xmlns:a16="http://schemas.microsoft.com/office/drawing/2014/main" id="{00000000-0008-0000-0800-000076000000}"/>
            </a:ext>
          </a:extLst>
        </xdr:cNvPr>
        <xdr:cNvSpPr txBox="1"/>
      </xdr:nvSpPr>
      <xdr:spPr>
        <a:xfrm>
          <a:off x="6534727" y="4771159"/>
          <a:ext cx="1145887" cy="592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fld id="{F0831D16-8BB4-EF4B-8BF0-A99185FD9633}" type="TxLink">
            <a:rPr lang="en-US" sz="2400" b="0" i="0" u="none" strike="noStrike">
              <a:solidFill>
                <a:srgbClr val="000000"/>
              </a:solidFill>
              <a:latin typeface="+mj-lt"/>
            </a:rPr>
            <a:pPr algn="l"/>
            <a:t>550,0K</a:t>
          </a:fld>
          <a:endParaRPr lang="ru-RU" sz="2400" b="1">
            <a:solidFill>
              <a:schemeClr val="tx1"/>
            </a:solidFill>
            <a:latin typeface="+mj-lt"/>
          </a:endParaRPr>
        </a:p>
      </xdr:txBody>
    </xdr:sp>
    <xdr:clientData/>
  </xdr:twoCellAnchor>
  <xdr:twoCellAnchor>
    <xdr:from>
      <xdr:col>3</xdr:col>
      <xdr:colOff>490105</xdr:colOff>
      <xdr:row>23</xdr:row>
      <xdr:rowOff>97559</xdr:rowOff>
    </xdr:from>
    <xdr:to>
      <xdr:col>4</xdr:col>
      <xdr:colOff>807605</xdr:colOff>
      <xdr:row>26</xdr:row>
      <xdr:rowOff>80242</xdr:rowOff>
    </xdr:to>
    <xdr:sp macro="" textlink="'Dashboard Pivot'!AF5">
      <xdr:nvSpPr>
        <xdr:cNvPr id="119" name="TextBox 118">
          <a:extLst>
            <a:ext uri="{FF2B5EF4-FFF2-40B4-BE49-F238E27FC236}">
              <a16:creationId xmlns:a16="http://schemas.microsoft.com/office/drawing/2014/main" id="{00000000-0008-0000-0800-000077000000}"/>
            </a:ext>
          </a:extLst>
        </xdr:cNvPr>
        <xdr:cNvSpPr txBox="1"/>
      </xdr:nvSpPr>
      <xdr:spPr>
        <a:xfrm>
          <a:off x="2966605" y="4771159"/>
          <a:ext cx="1143000" cy="592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fld id="{98FEBA8F-0604-9E4E-93E5-BA485035F21D}" type="TxLink">
            <a:rPr lang="en-US" sz="2400" b="0" i="0" u="none" strike="noStrike">
              <a:solidFill>
                <a:srgbClr val="000000"/>
              </a:solidFill>
              <a:latin typeface="+mj-lt"/>
            </a:rPr>
            <a:pPr algn="l"/>
            <a:t>280,0K</a:t>
          </a:fld>
          <a:endParaRPr lang="ru-RU" sz="2400" b="1">
            <a:solidFill>
              <a:schemeClr val="tx1"/>
            </a:solidFill>
            <a:latin typeface="+mj-lt"/>
          </a:endParaRPr>
        </a:p>
      </xdr:txBody>
    </xdr:sp>
    <xdr:clientData/>
  </xdr:twoCellAnchor>
  <xdr:twoCellAnchor>
    <xdr:from>
      <xdr:col>3</xdr:col>
      <xdr:colOff>482022</xdr:colOff>
      <xdr:row>22</xdr:row>
      <xdr:rowOff>31750</xdr:rowOff>
    </xdr:from>
    <xdr:to>
      <xdr:col>4</xdr:col>
      <xdr:colOff>510885</xdr:colOff>
      <xdr:row>23</xdr:row>
      <xdr:rowOff>134955</xdr:rowOff>
    </xdr:to>
    <xdr:sp macro="" textlink="">
      <xdr:nvSpPr>
        <xdr:cNvPr id="120" name="TextBox 119">
          <a:extLst>
            <a:ext uri="{FF2B5EF4-FFF2-40B4-BE49-F238E27FC236}">
              <a16:creationId xmlns:a16="http://schemas.microsoft.com/office/drawing/2014/main" id="{00000000-0008-0000-0800-000078000000}"/>
            </a:ext>
          </a:extLst>
        </xdr:cNvPr>
        <xdr:cNvSpPr txBox="1"/>
      </xdr:nvSpPr>
      <xdr:spPr>
        <a:xfrm>
          <a:off x="2958522" y="4502150"/>
          <a:ext cx="854363" cy="306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400" b="1">
              <a:solidFill>
                <a:schemeClr val="tx1"/>
              </a:solidFill>
              <a:latin typeface="Avenir Book" panose="02000503020000020003" pitchFamily="2" charset="0"/>
            </a:rPr>
            <a:t>Bank</a:t>
          </a:r>
          <a:r>
            <a:rPr lang="en-US" sz="1400" b="1" baseline="0">
              <a:solidFill>
                <a:schemeClr val="tx1"/>
              </a:solidFill>
              <a:latin typeface="Avenir Book" panose="02000503020000020003" pitchFamily="2" charset="0"/>
            </a:rPr>
            <a:t> loan</a:t>
          </a:r>
          <a:endParaRPr lang="ru-RU" sz="1400" b="1">
            <a:solidFill>
              <a:schemeClr val="tx1"/>
            </a:solidFill>
          </a:endParaRPr>
        </a:p>
      </xdr:txBody>
    </xdr:sp>
    <xdr:clientData/>
  </xdr:twoCellAnchor>
  <xdr:twoCellAnchor>
    <xdr:from>
      <xdr:col>7</xdr:col>
      <xdr:colOff>793172</xdr:colOff>
      <xdr:row>22</xdr:row>
      <xdr:rowOff>31750</xdr:rowOff>
    </xdr:from>
    <xdr:to>
      <xdr:col>8</xdr:col>
      <xdr:colOff>626341</xdr:colOff>
      <xdr:row>23</xdr:row>
      <xdr:rowOff>114173</xdr:rowOff>
    </xdr:to>
    <xdr:sp macro="" textlink="">
      <xdr:nvSpPr>
        <xdr:cNvPr id="121" name="TextBox 120">
          <a:extLst>
            <a:ext uri="{FF2B5EF4-FFF2-40B4-BE49-F238E27FC236}">
              <a16:creationId xmlns:a16="http://schemas.microsoft.com/office/drawing/2014/main" id="{00000000-0008-0000-0800-000079000000}"/>
            </a:ext>
          </a:extLst>
        </xdr:cNvPr>
        <xdr:cNvSpPr txBox="1"/>
      </xdr:nvSpPr>
      <xdr:spPr>
        <a:xfrm>
          <a:off x="6571672" y="4502150"/>
          <a:ext cx="658669" cy="285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400" b="1">
              <a:solidFill>
                <a:schemeClr val="tx1"/>
              </a:solidFill>
              <a:latin typeface="+mj-lt"/>
            </a:rPr>
            <a:t>Equity</a:t>
          </a:r>
          <a:endParaRPr lang="ru-RU" sz="1100" b="1">
            <a:solidFill>
              <a:schemeClr val="tx1"/>
            </a:solidFill>
            <a:latin typeface="+mj-lt"/>
          </a:endParaRPr>
        </a:p>
      </xdr:txBody>
    </xdr:sp>
    <xdr:clientData/>
  </xdr:twoCellAnchor>
  <xdr:twoCellAnchor>
    <xdr:from>
      <xdr:col>3</xdr:col>
      <xdr:colOff>469323</xdr:colOff>
      <xdr:row>19</xdr:row>
      <xdr:rowOff>163367</xdr:rowOff>
    </xdr:from>
    <xdr:to>
      <xdr:col>4</xdr:col>
      <xdr:colOff>786823</xdr:colOff>
      <xdr:row>22</xdr:row>
      <xdr:rowOff>146050</xdr:rowOff>
    </xdr:to>
    <xdr:sp macro="" textlink="'Dashboard Pivot'!AG5">
      <xdr:nvSpPr>
        <xdr:cNvPr id="122" name="TextBox 121">
          <a:extLst>
            <a:ext uri="{FF2B5EF4-FFF2-40B4-BE49-F238E27FC236}">
              <a16:creationId xmlns:a16="http://schemas.microsoft.com/office/drawing/2014/main" id="{00000000-0008-0000-0800-00007A000000}"/>
            </a:ext>
          </a:extLst>
        </xdr:cNvPr>
        <xdr:cNvSpPr txBox="1"/>
      </xdr:nvSpPr>
      <xdr:spPr>
        <a:xfrm>
          <a:off x="2945823" y="4024167"/>
          <a:ext cx="1143000" cy="592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fld id="{4A887289-7E90-BD48-91CF-A0F709B722A2}" type="TxLink">
            <a:rPr lang="en-US" sz="2400" b="1" i="0" u="none" strike="noStrike">
              <a:solidFill>
                <a:srgbClr val="6821E4"/>
              </a:solidFill>
              <a:latin typeface="+mj-lt"/>
              <a:cs typeface="Calibri"/>
            </a:rPr>
            <a:pPr algn="l"/>
            <a:t>33,7%</a:t>
          </a:fld>
          <a:endParaRPr lang="ru-RU" sz="2400" b="1">
            <a:solidFill>
              <a:srgbClr val="6821E4"/>
            </a:solidFill>
            <a:latin typeface="+mj-lt"/>
          </a:endParaRPr>
        </a:p>
      </xdr:txBody>
    </xdr:sp>
    <xdr:clientData/>
  </xdr:twoCellAnchor>
  <xdr:twoCellAnchor>
    <xdr:from>
      <xdr:col>7</xdr:col>
      <xdr:colOff>778741</xdr:colOff>
      <xdr:row>19</xdr:row>
      <xdr:rowOff>163367</xdr:rowOff>
    </xdr:from>
    <xdr:to>
      <xdr:col>9</xdr:col>
      <xdr:colOff>135659</xdr:colOff>
      <xdr:row>22</xdr:row>
      <xdr:rowOff>68695</xdr:rowOff>
    </xdr:to>
    <xdr:sp macro="" textlink="'Dashboard Pivot'!AG4">
      <xdr:nvSpPr>
        <xdr:cNvPr id="123" name="TextBox 122">
          <a:extLst>
            <a:ext uri="{FF2B5EF4-FFF2-40B4-BE49-F238E27FC236}">
              <a16:creationId xmlns:a16="http://schemas.microsoft.com/office/drawing/2014/main" id="{00000000-0008-0000-0800-00007B000000}"/>
            </a:ext>
          </a:extLst>
        </xdr:cNvPr>
        <xdr:cNvSpPr txBox="1"/>
      </xdr:nvSpPr>
      <xdr:spPr>
        <a:xfrm>
          <a:off x="6557241" y="4024167"/>
          <a:ext cx="1007918" cy="514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fld id="{0DFBF998-64C9-FE46-8743-B3F83267982C}" type="TxLink">
            <a:rPr lang="en-US" sz="2400" b="1" i="0" u="none" strike="noStrike">
              <a:solidFill>
                <a:srgbClr val="6821E4"/>
              </a:solidFill>
              <a:latin typeface="+mj-lt"/>
              <a:cs typeface="Calibri"/>
            </a:rPr>
            <a:pPr algn="l"/>
            <a:t>66,3%</a:t>
          </a:fld>
          <a:endParaRPr lang="ru-RU" sz="2400" b="1">
            <a:solidFill>
              <a:srgbClr val="6821E4"/>
            </a:solidFill>
            <a:latin typeface="+mj-lt"/>
          </a:endParaRPr>
        </a:p>
      </xdr:txBody>
    </xdr:sp>
    <xdr:clientData/>
  </xdr:twoCellAnchor>
  <xdr:twoCellAnchor>
    <xdr:from>
      <xdr:col>3</xdr:col>
      <xdr:colOff>693210</xdr:colOff>
      <xdr:row>8</xdr:row>
      <xdr:rowOff>155919</xdr:rowOff>
    </xdr:from>
    <xdr:to>
      <xdr:col>7</xdr:col>
      <xdr:colOff>775210</xdr:colOff>
      <xdr:row>29</xdr:row>
      <xdr:rowOff>5086</xdr:rowOff>
    </xdr:to>
    <xdr:graphicFrame macro="">
      <xdr:nvGraphicFramePr>
        <xdr:cNvPr id="124" name="Chart 123">
          <a:extLst>
            <a:ext uri="{FF2B5EF4-FFF2-40B4-BE49-F238E27FC236}">
              <a16:creationId xmlns:a16="http://schemas.microsoft.com/office/drawing/2014/main" id="{00000000-0008-0000-0800-00007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652526</xdr:colOff>
      <xdr:row>9</xdr:row>
      <xdr:rowOff>142825</xdr:rowOff>
    </xdr:from>
    <xdr:to>
      <xdr:col>18</xdr:col>
      <xdr:colOff>749894</xdr:colOff>
      <xdr:row>24</xdr:row>
      <xdr:rowOff>107992</xdr:rowOff>
    </xdr:to>
    <xdr:sp macro="" textlink="">
      <xdr:nvSpPr>
        <xdr:cNvPr id="125" name="Скругленный прямоугольник 26">
          <a:extLst>
            <a:ext uri="{FF2B5EF4-FFF2-40B4-BE49-F238E27FC236}">
              <a16:creationId xmlns:a16="http://schemas.microsoft.com/office/drawing/2014/main" id="{00000000-0008-0000-0800-00007D000000}"/>
            </a:ext>
          </a:extLst>
        </xdr:cNvPr>
        <xdr:cNvSpPr/>
      </xdr:nvSpPr>
      <xdr:spPr>
        <a:xfrm>
          <a:off x="11384026" y="1971625"/>
          <a:ext cx="4224868" cy="3013167"/>
        </a:xfrm>
        <a:prstGeom prst="roundRect">
          <a:avLst>
            <a:gd name="adj" fmla="val 8257"/>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14</xdr:col>
      <xdr:colOff>44350</xdr:colOff>
      <xdr:row>10</xdr:row>
      <xdr:rowOff>127001</xdr:rowOff>
    </xdr:from>
    <xdr:to>
      <xdr:col>15</xdr:col>
      <xdr:colOff>169333</xdr:colOff>
      <xdr:row>12</xdr:row>
      <xdr:rowOff>40421</xdr:rowOff>
    </xdr:to>
    <xdr:sp macro="" textlink="">
      <xdr:nvSpPr>
        <xdr:cNvPr id="126" name="TextBox 125">
          <a:extLst>
            <a:ext uri="{FF2B5EF4-FFF2-40B4-BE49-F238E27FC236}">
              <a16:creationId xmlns:a16="http://schemas.microsoft.com/office/drawing/2014/main" id="{00000000-0008-0000-0800-00007E000000}"/>
            </a:ext>
          </a:extLst>
        </xdr:cNvPr>
        <xdr:cNvSpPr txBox="1"/>
      </xdr:nvSpPr>
      <xdr:spPr>
        <a:xfrm>
          <a:off x="11601350" y="2159001"/>
          <a:ext cx="950483" cy="319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b="1">
              <a:solidFill>
                <a:schemeClr val="tx1"/>
              </a:solidFill>
              <a:latin typeface="+mj-lt"/>
            </a:rPr>
            <a:t>CUSTOMERS</a:t>
          </a:r>
          <a:endParaRPr lang="ru-RU" sz="1000" b="1">
            <a:solidFill>
              <a:schemeClr val="tx1"/>
            </a:solidFill>
            <a:latin typeface="+mj-lt"/>
          </a:endParaRPr>
        </a:p>
      </xdr:txBody>
    </xdr:sp>
    <xdr:clientData/>
  </xdr:twoCellAnchor>
  <xdr:twoCellAnchor>
    <xdr:from>
      <xdr:col>13</xdr:col>
      <xdr:colOff>646189</xdr:colOff>
      <xdr:row>24</xdr:row>
      <xdr:rowOff>169332</xdr:rowOff>
    </xdr:from>
    <xdr:to>
      <xdr:col>18</xdr:col>
      <xdr:colOff>743557</xdr:colOff>
      <xdr:row>34</xdr:row>
      <xdr:rowOff>59998</xdr:rowOff>
    </xdr:to>
    <xdr:sp macro="" textlink="">
      <xdr:nvSpPr>
        <xdr:cNvPr id="127" name="Скругленный прямоугольник 26">
          <a:extLst>
            <a:ext uri="{FF2B5EF4-FFF2-40B4-BE49-F238E27FC236}">
              <a16:creationId xmlns:a16="http://schemas.microsoft.com/office/drawing/2014/main" id="{00000000-0008-0000-0800-00007F000000}"/>
            </a:ext>
          </a:extLst>
        </xdr:cNvPr>
        <xdr:cNvSpPr/>
      </xdr:nvSpPr>
      <xdr:spPr>
        <a:xfrm>
          <a:off x="11377689" y="5046132"/>
          <a:ext cx="4224868" cy="1922666"/>
        </a:xfrm>
        <a:prstGeom prst="roundRect">
          <a:avLst>
            <a:gd name="adj" fmla="val 8257"/>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820209</xdr:colOff>
      <xdr:row>25</xdr:row>
      <xdr:rowOff>126999</xdr:rowOff>
    </xdr:from>
    <xdr:to>
      <xdr:col>16</xdr:col>
      <xdr:colOff>804334</xdr:colOff>
      <xdr:row>27</xdr:row>
      <xdr:rowOff>74081</xdr:rowOff>
    </xdr:to>
    <xdr:sp macro="" textlink="">
      <xdr:nvSpPr>
        <xdr:cNvPr id="128" name="TextBox 127">
          <a:extLst>
            <a:ext uri="{FF2B5EF4-FFF2-40B4-BE49-F238E27FC236}">
              <a16:creationId xmlns:a16="http://schemas.microsoft.com/office/drawing/2014/main" id="{00000000-0008-0000-0800-000080000000}"/>
            </a:ext>
          </a:extLst>
        </xdr:cNvPr>
        <xdr:cNvSpPr txBox="1"/>
      </xdr:nvSpPr>
      <xdr:spPr>
        <a:xfrm>
          <a:off x="11551709" y="5206999"/>
          <a:ext cx="2460625" cy="353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b="1">
              <a:solidFill>
                <a:schemeClr val="tx1"/>
              </a:solidFill>
              <a:latin typeface="+mj-lt"/>
            </a:rPr>
            <a:t>AVERAGE CHECK</a:t>
          </a:r>
          <a:r>
            <a:rPr lang="en-US" sz="1100" b="1" baseline="0">
              <a:solidFill>
                <a:schemeClr val="tx1"/>
              </a:solidFill>
              <a:latin typeface="+mj-lt"/>
            </a:rPr>
            <a:t> PER CUSTOMER</a:t>
          </a:r>
          <a:endParaRPr lang="ru-RU" sz="1000" b="1">
            <a:solidFill>
              <a:schemeClr val="tx1"/>
            </a:solidFill>
            <a:latin typeface="+mj-lt"/>
          </a:endParaRPr>
        </a:p>
      </xdr:txBody>
    </xdr:sp>
    <xdr:clientData/>
  </xdr:twoCellAnchor>
  <xdr:twoCellAnchor>
    <xdr:from>
      <xdr:col>19</xdr:col>
      <xdr:colOff>106818</xdr:colOff>
      <xdr:row>9</xdr:row>
      <xdr:rowOff>142824</xdr:rowOff>
    </xdr:from>
    <xdr:to>
      <xdr:col>24</xdr:col>
      <xdr:colOff>204186</xdr:colOff>
      <xdr:row>24</xdr:row>
      <xdr:rowOff>107991</xdr:rowOff>
    </xdr:to>
    <xdr:sp macro="" textlink="">
      <xdr:nvSpPr>
        <xdr:cNvPr id="129" name="Скругленный прямоугольник 26">
          <a:extLst>
            <a:ext uri="{FF2B5EF4-FFF2-40B4-BE49-F238E27FC236}">
              <a16:creationId xmlns:a16="http://schemas.microsoft.com/office/drawing/2014/main" id="{00000000-0008-0000-0800-000081000000}"/>
            </a:ext>
          </a:extLst>
        </xdr:cNvPr>
        <xdr:cNvSpPr/>
      </xdr:nvSpPr>
      <xdr:spPr>
        <a:xfrm>
          <a:off x="15791318" y="1971624"/>
          <a:ext cx="4224868" cy="3013167"/>
        </a:xfrm>
        <a:prstGeom prst="roundRect">
          <a:avLst>
            <a:gd name="adj" fmla="val 8257"/>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19</xdr:col>
      <xdr:colOff>291546</xdr:colOff>
      <xdr:row>10</xdr:row>
      <xdr:rowOff>112335</xdr:rowOff>
    </xdr:from>
    <xdr:to>
      <xdr:col>20</xdr:col>
      <xdr:colOff>288723</xdr:colOff>
      <xdr:row>12</xdr:row>
      <xdr:rowOff>22276</xdr:rowOff>
    </xdr:to>
    <xdr:sp macro="" textlink="">
      <xdr:nvSpPr>
        <xdr:cNvPr id="130" name="TextBox 129">
          <a:extLst>
            <a:ext uri="{FF2B5EF4-FFF2-40B4-BE49-F238E27FC236}">
              <a16:creationId xmlns:a16="http://schemas.microsoft.com/office/drawing/2014/main" id="{00000000-0008-0000-0800-000082000000}"/>
            </a:ext>
          </a:extLst>
        </xdr:cNvPr>
        <xdr:cNvSpPr txBox="1"/>
      </xdr:nvSpPr>
      <xdr:spPr>
        <a:xfrm>
          <a:off x="15976046" y="2144335"/>
          <a:ext cx="822677" cy="316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b="1">
              <a:solidFill>
                <a:schemeClr val="tx1"/>
              </a:solidFill>
              <a:latin typeface="+mj-lt"/>
            </a:rPr>
            <a:t>CAPACITY</a:t>
          </a:r>
          <a:endParaRPr lang="ru-RU" sz="1000" b="1">
            <a:solidFill>
              <a:schemeClr val="tx1"/>
            </a:solidFill>
            <a:latin typeface="+mj-lt"/>
          </a:endParaRPr>
        </a:p>
      </xdr:txBody>
    </xdr:sp>
    <xdr:clientData/>
  </xdr:twoCellAnchor>
  <xdr:twoCellAnchor>
    <xdr:from>
      <xdr:col>19</xdr:col>
      <xdr:colOff>92077</xdr:colOff>
      <xdr:row>25</xdr:row>
      <xdr:rowOff>29130</xdr:rowOff>
    </xdr:from>
    <xdr:to>
      <xdr:col>24</xdr:col>
      <xdr:colOff>189445</xdr:colOff>
      <xdr:row>34</xdr:row>
      <xdr:rowOff>89130</xdr:rowOff>
    </xdr:to>
    <xdr:sp macro="" textlink="">
      <xdr:nvSpPr>
        <xdr:cNvPr id="131" name="Скругленный прямоугольник 26">
          <a:extLst>
            <a:ext uri="{FF2B5EF4-FFF2-40B4-BE49-F238E27FC236}">
              <a16:creationId xmlns:a16="http://schemas.microsoft.com/office/drawing/2014/main" id="{00000000-0008-0000-0800-000083000000}"/>
            </a:ext>
          </a:extLst>
        </xdr:cNvPr>
        <xdr:cNvSpPr/>
      </xdr:nvSpPr>
      <xdr:spPr>
        <a:xfrm>
          <a:off x="15776577" y="5109130"/>
          <a:ext cx="4224868" cy="1888800"/>
        </a:xfrm>
        <a:prstGeom prst="roundRect">
          <a:avLst>
            <a:gd name="adj" fmla="val 8257"/>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19</xdr:col>
      <xdr:colOff>296333</xdr:colOff>
      <xdr:row>25</xdr:row>
      <xdr:rowOff>158749</xdr:rowOff>
    </xdr:from>
    <xdr:to>
      <xdr:col>21</xdr:col>
      <xdr:colOff>597958</xdr:colOff>
      <xdr:row>27</xdr:row>
      <xdr:rowOff>42334</xdr:rowOff>
    </xdr:to>
    <xdr:sp macro="" textlink="">
      <xdr:nvSpPr>
        <xdr:cNvPr id="132" name="TextBox 131">
          <a:extLst>
            <a:ext uri="{FF2B5EF4-FFF2-40B4-BE49-F238E27FC236}">
              <a16:creationId xmlns:a16="http://schemas.microsoft.com/office/drawing/2014/main" id="{00000000-0008-0000-0800-000084000000}"/>
            </a:ext>
          </a:extLst>
        </xdr:cNvPr>
        <xdr:cNvSpPr txBox="1"/>
      </xdr:nvSpPr>
      <xdr:spPr>
        <a:xfrm>
          <a:off x="15980833" y="5238749"/>
          <a:ext cx="1952625" cy="2899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b="1">
              <a:solidFill>
                <a:schemeClr val="tx1"/>
              </a:solidFill>
              <a:latin typeface="+mj-lt"/>
            </a:rPr>
            <a:t>OCCUPANCY</a:t>
          </a:r>
          <a:r>
            <a:rPr lang="en-US" sz="1100" b="1" baseline="0">
              <a:solidFill>
                <a:schemeClr val="tx1"/>
              </a:solidFill>
              <a:latin typeface="+mj-lt"/>
            </a:rPr>
            <a:t> RATE</a:t>
          </a:r>
          <a:endParaRPr lang="ru-RU" sz="1000" b="1">
            <a:solidFill>
              <a:schemeClr val="tx1"/>
            </a:solidFill>
            <a:latin typeface="+mj-lt"/>
          </a:endParaRPr>
        </a:p>
      </xdr:txBody>
    </xdr:sp>
    <xdr:clientData/>
  </xdr:twoCellAnchor>
  <xdr:twoCellAnchor>
    <xdr:from>
      <xdr:col>13</xdr:col>
      <xdr:colOff>588985</xdr:colOff>
      <xdr:row>12</xdr:row>
      <xdr:rowOff>72835</xdr:rowOff>
    </xdr:from>
    <xdr:to>
      <xdr:col>18</xdr:col>
      <xdr:colOff>595558</xdr:colOff>
      <xdr:row>23</xdr:row>
      <xdr:rowOff>39573</xdr:rowOff>
    </xdr:to>
    <xdr:graphicFrame macro="">
      <xdr:nvGraphicFramePr>
        <xdr:cNvPr id="133" name="Chart 132">
          <a:extLst>
            <a:ext uri="{FF2B5EF4-FFF2-40B4-BE49-F238E27FC236}">
              <a16:creationId xmlns:a16="http://schemas.microsoft.com/office/drawing/2014/main" id="{00000000-0008-0000-0800-00008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517071</xdr:colOff>
      <xdr:row>27</xdr:row>
      <xdr:rowOff>84666</xdr:rowOff>
    </xdr:from>
    <xdr:to>
      <xdr:col>18</xdr:col>
      <xdr:colOff>644204</xdr:colOff>
      <xdr:row>33</xdr:row>
      <xdr:rowOff>105833</xdr:rowOff>
    </xdr:to>
    <xdr:graphicFrame macro="">
      <xdr:nvGraphicFramePr>
        <xdr:cNvPr id="134" name="Chart 133">
          <a:extLst>
            <a:ext uri="{FF2B5EF4-FFF2-40B4-BE49-F238E27FC236}">
              <a16:creationId xmlns:a16="http://schemas.microsoft.com/office/drawing/2014/main" id="{00000000-0008-0000-0800-00008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399143</xdr:colOff>
      <xdr:row>47</xdr:row>
      <xdr:rowOff>127002</xdr:rowOff>
    </xdr:from>
    <xdr:to>
      <xdr:col>17</xdr:col>
      <xdr:colOff>821871</xdr:colOff>
      <xdr:row>50</xdr:row>
      <xdr:rowOff>145145</xdr:rowOff>
    </xdr:to>
    <xdr:sp macro="" textlink="'Dashboard Pivot'!AL6">
      <xdr:nvSpPr>
        <xdr:cNvPr id="135" name="Rounded Rectangle 134">
          <a:extLst>
            <a:ext uri="{FF2B5EF4-FFF2-40B4-BE49-F238E27FC236}">
              <a16:creationId xmlns:a16="http://schemas.microsoft.com/office/drawing/2014/main" id="{00000000-0008-0000-0800-000087000000}"/>
            </a:ext>
          </a:extLst>
        </xdr:cNvPr>
        <xdr:cNvSpPr/>
      </xdr:nvSpPr>
      <xdr:spPr>
        <a:xfrm>
          <a:off x="11130643" y="9677402"/>
          <a:ext cx="3724728" cy="627743"/>
        </a:xfrm>
        <a:prstGeom prst="roundRect">
          <a:avLst/>
        </a:prstGeom>
        <a:solidFill>
          <a:srgbClr val="E8788C"/>
        </a:solidFill>
        <a:ln>
          <a:noFill/>
        </a:ln>
        <a:effectLst>
          <a:outerShdw blurRad="746742" sx="115000" sy="115000" algn="ctr" rotWithShape="0">
            <a:srgbClr val="F7D366">
              <a:alpha val="25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869C9CA-6EE0-5946-BDBD-8352E8444BEE}" type="TxLink">
            <a:rPr lang="en-US" sz="1800" b="0" i="0" u="none" strike="noStrike">
              <a:solidFill>
                <a:srgbClr val="000000"/>
              </a:solidFill>
              <a:latin typeface="+mj-lt"/>
              <a:cs typeface="Calibri"/>
            </a:rPr>
            <a:pPr algn="ctr"/>
            <a:t>3,9M</a:t>
          </a:fld>
          <a:endParaRPr lang="en-US" sz="1800">
            <a:latin typeface="+mj-lt"/>
          </a:endParaRPr>
        </a:p>
      </xdr:txBody>
    </xdr:sp>
    <xdr:clientData/>
  </xdr:twoCellAnchor>
  <xdr:twoCellAnchor>
    <xdr:from>
      <xdr:col>13</xdr:col>
      <xdr:colOff>592364</xdr:colOff>
      <xdr:row>51</xdr:row>
      <xdr:rowOff>27698</xdr:rowOff>
    </xdr:from>
    <xdr:to>
      <xdr:col>17</xdr:col>
      <xdr:colOff>628650</xdr:colOff>
      <xdr:row>54</xdr:row>
      <xdr:rowOff>45840</xdr:rowOff>
    </xdr:to>
    <xdr:sp macro="" textlink="'Dashboard Pivot'!AM6">
      <xdr:nvSpPr>
        <xdr:cNvPr id="136" name="Rounded Rectangle 135">
          <a:extLst>
            <a:ext uri="{FF2B5EF4-FFF2-40B4-BE49-F238E27FC236}">
              <a16:creationId xmlns:a16="http://schemas.microsoft.com/office/drawing/2014/main" id="{00000000-0008-0000-0800-000088000000}"/>
            </a:ext>
          </a:extLst>
        </xdr:cNvPr>
        <xdr:cNvSpPr/>
      </xdr:nvSpPr>
      <xdr:spPr>
        <a:xfrm>
          <a:off x="11323864" y="10390898"/>
          <a:ext cx="3338286" cy="627742"/>
        </a:xfrm>
        <a:prstGeom prst="roundRect">
          <a:avLst/>
        </a:prstGeom>
        <a:solidFill>
          <a:srgbClr val="F7D366"/>
        </a:solidFill>
        <a:ln>
          <a:noFill/>
        </a:ln>
        <a:effectLst>
          <a:outerShdw blurRad="746742" sx="115000" sy="115000" algn="ctr" rotWithShape="0">
            <a:srgbClr val="F7D366">
              <a:alpha val="25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3DF6D54-2200-9E4B-AFF2-D94A5584E9AB}" type="TxLink">
            <a:rPr lang="en-US" sz="1600" b="0" i="0" u="none" strike="noStrike">
              <a:solidFill>
                <a:srgbClr val="000000"/>
              </a:solidFill>
              <a:latin typeface="+mj-lt"/>
              <a:cs typeface="Calibri"/>
            </a:rPr>
            <a:pPr algn="ctr"/>
            <a:t>907,3K</a:t>
          </a:fld>
          <a:endParaRPr lang="en-US" sz="1600">
            <a:latin typeface="+mj-lt"/>
          </a:endParaRPr>
        </a:p>
      </xdr:txBody>
    </xdr:sp>
    <xdr:clientData/>
  </xdr:twoCellAnchor>
  <xdr:twoCellAnchor>
    <xdr:from>
      <xdr:col>13</xdr:col>
      <xdr:colOff>782864</xdr:colOff>
      <xdr:row>54</xdr:row>
      <xdr:rowOff>105229</xdr:rowOff>
    </xdr:from>
    <xdr:to>
      <xdr:col>17</xdr:col>
      <xdr:colOff>438150</xdr:colOff>
      <xdr:row>57</xdr:row>
      <xdr:rowOff>123372</xdr:rowOff>
    </xdr:to>
    <xdr:sp macro="" textlink="'Dashboard Pivot'!AN6">
      <xdr:nvSpPr>
        <xdr:cNvPr id="137" name="Rounded Rectangle 136">
          <a:extLst>
            <a:ext uri="{FF2B5EF4-FFF2-40B4-BE49-F238E27FC236}">
              <a16:creationId xmlns:a16="http://schemas.microsoft.com/office/drawing/2014/main" id="{00000000-0008-0000-0800-000089000000}"/>
            </a:ext>
          </a:extLst>
        </xdr:cNvPr>
        <xdr:cNvSpPr/>
      </xdr:nvSpPr>
      <xdr:spPr>
        <a:xfrm>
          <a:off x="11514364" y="11078029"/>
          <a:ext cx="2957286" cy="627743"/>
        </a:xfrm>
        <a:prstGeom prst="roundRect">
          <a:avLst/>
        </a:prstGeom>
        <a:solidFill>
          <a:srgbClr val="F7D366"/>
        </a:solidFill>
        <a:ln>
          <a:noFill/>
        </a:ln>
        <a:effectLst>
          <a:outerShdw blurRad="746742" sx="115000" sy="115000" algn="ctr" rotWithShape="0">
            <a:srgbClr val="F7D366">
              <a:alpha val="25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2D5690F-6A8E-1948-8151-C2BDB7D07F8B}" type="TxLink">
            <a:rPr lang="en-US" sz="1600" b="0" i="0" u="none" strike="noStrike">
              <a:solidFill>
                <a:srgbClr val="000000"/>
              </a:solidFill>
              <a:latin typeface="+mj-lt"/>
              <a:cs typeface="Calibri"/>
            </a:rPr>
            <a:pPr algn="ctr"/>
            <a:t>964,1K</a:t>
          </a:fld>
          <a:endParaRPr lang="en-US" sz="1600">
            <a:latin typeface="+mj-lt"/>
          </a:endParaRPr>
        </a:p>
      </xdr:txBody>
    </xdr:sp>
    <xdr:clientData/>
  </xdr:twoCellAnchor>
  <xdr:twoCellAnchor>
    <xdr:from>
      <xdr:col>14</xdr:col>
      <xdr:colOff>129721</xdr:colOff>
      <xdr:row>58</xdr:row>
      <xdr:rowOff>5926</xdr:rowOff>
    </xdr:from>
    <xdr:to>
      <xdr:col>17</xdr:col>
      <xdr:colOff>256721</xdr:colOff>
      <xdr:row>61</xdr:row>
      <xdr:rowOff>24068</xdr:rowOff>
    </xdr:to>
    <xdr:sp macro="" textlink="'Dashboard Pivot'!AO6">
      <xdr:nvSpPr>
        <xdr:cNvPr id="138" name="Rounded Rectangle 137">
          <a:extLst>
            <a:ext uri="{FF2B5EF4-FFF2-40B4-BE49-F238E27FC236}">
              <a16:creationId xmlns:a16="http://schemas.microsoft.com/office/drawing/2014/main" id="{00000000-0008-0000-0800-00008A000000}"/>
            </a:ext>
          </a:extLst>
        </xdr:cNvPr>
        <xdr:cNvSpPr/>
      </xdr:nvSpPr>
      <xdr:spPr>
        <a:xfrm>
          <a:off x="11686721" y="11791526"/>
          <a:ext cx="2603500" cy="627742"/>
        </a:xfrm>
        <a:prstGeom prst="roundRect">
          <a:avLst/>
        </a:prstGeom>
        <a:solidFill>
          <a:srgbClr val="F7D366"/>
        </a:solidFill>
        <a:ln>
          <a:noFill/>
        </a:ln>
        <a:effectLst>
          <a:outerShdw blurRad="746742" sx="115000" sy="115000" algn="ctr" rotWithShape="0">
            <a:srgbClr val="F7D366">
              <a:alpha val="25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57549D5-CF2F-2349-8CCE-FE71191DCBD2}" type="TxLink">
            <a:rPr lang="en-US" sz="1600" b="0" i="0" u="none" strike="noStrike">
              <a:solidFill>
                <a:srgbClr val="000000"/>
              </a:solidFill>
              <a:latin typeface="+mj-lt"/>
              <a:cs typeface="Calibri"/>
            </a:rPr>
            <a:pPr algn="ctr"/>
            <a:t>225,6K</a:t>
          </a:fld>
          <a:endParaRPr lang="en-US" sz="1600">
            <a:latin typeface="+mj-lt"/>
          </a:endParaRPr>
        </a:p>
      </xdr:txBody>
    </xdr:sp>
    <xdr:clientData/>
  </xdr:twoCellAnchor>
  <xdr:twoCellAnchor>
    <xdr:from>
      <xdr:col>14</xdr:col>
      <xdr:colOff>127000</xdr:colOff>
      <xdr:row>61</xdr:row>
      <xdr:rowOff>83457</xdr:rowOff>
    </xdr:from>
    <xdr:to>
      <xdr:col>17</xdr:col>
      <xdr:colOff>235857</xdr:colOff>
      <xdr:row>64</xdr:row>
      <xdr:rowOff>101600</xdr:rowOff>
    </xdr:to>
    <xdr:sp macro="" textlink="'Dashboard Pivot'!AP6">
      <xdr:nvSpPr>
        <xdr:cNvPr id="139" name="Rounded Rectangle 138">
          <a:extLst>
            <a:ext uri="{FF2B5EF4-FFF2-40B4-BE49-F238E27FC236}">
              <a16:creationId xmlns:a16="http://schemas.microsoft.com/office/drawing/2014/main" id="{00000000-0008-0000-0800-00008B000000}"/>
            </a:ext>
          </a:extLst>
        </xdr:cNvPr>
        <xdr:cNvSpPr/>
      </xdr:nvSpPr>
      <xdr:spPr>
        <a:xfrm>
          <a:off x="11684000" y="12478657"/>
          <a:ext cx="2585357" cy="627743"/>
        </a:xfrm>
        <a:prstGeom prst="roundRect">
          <a:avLst/>
        </a:prstGeom>
        <a:solidFill>
          <a:srgbClr val="F7D366"/>
        </a:solidFill>
        <a:ln>
          <a:noFill/>
        </a:ln>
        <a:effectLst>
          <a:outerShdw blurRad="746742" sx="115000" sy="115000" algn="ctr" rotWithShape="0">
            <a:srgbClr val="F7D366">
              <a:alpha val="25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7DFC2B4-A93E-9941-A57F-6CFC76B77834}" type="TxLink">
            <a:rPr lang="en-US" sz="1600" b="0" i="0" u="none" strike="noStrike">
              <a:solidFill>
                <a:srgbClr val="000000"/>
              </a:solidFill>
              <a:latin typeface="+mj-lt"/>
              <a:cs typeface="Calibri"/>
            </a:rPr>
            <a:pPr algn="ctr"/>
            <a:t>436,0K</a:t>
          </a:fld>
          <a:endParaRPr lang="en-US" sz="1600">
            <a:latin typeface="+mj-lt"/>
          </a:endParaRPr>
        </a:p>
      </xdr:txBody>
    </xdr:sp>
    <xdr:clientData/>
  </xdr:twoCellAnchor>
  <xdr:twoCellAnchor>
    <xdr:from>
      <xdr:col>14</xdr:col>
      <xdr:colOff>238578</xdr:colOff>
      <xdr:row>64</xdr:row>
      <xdr:rowOff>160990</xdr:rowOff>
    </xdr:from>
    <xdr:to>
      <xdr:col>17</xdr:col>
      <xdr:colOff>147864</xdr:colOff>
      <xdr:row>68</xdr:row>
      <xdr:rowOff>2297</xdr:rowOff>
    </xdr:to>
    <xdr:sp macro="" textlink="'Dashboard Pivot'!AQ6">
      <xdr:nvSpPr>
        <xdr:cNvPr id="140" name="Rounded Rectangle 139">
          <a:extLst>
            <a:ext uri="{FF2B5EF4-FFF2-40B4-BE49-F238E27FC236}">
              <a16:creationId xmlns:a16="http://schemas.microsoft.com/office/drawing/2014/main" id="{00000000-0008-0000-0800-00008C000000}"/>
            </a:ext>
          </a:extLst>
        </xdr:cNvPr>
        <xdr:cNvSpPr/>
      </xdr:nvSpPr>
      <xdr:spPr>
        <a:xfrm>
          <a:off x="11795578" y="13165790"/>
          <a:ext cx="2385786" cy="654107"/>
        </a:xfrm>
        <a:prstGeom prst="roundRect">
          <a:avLst/>
        </a:prstGeom>
        <a:solidFill>
          <a:srgbClr val="6821E4"/>
        </a:solidFill>
        <a:ln>
          <a:noFill/>
        </a:ln>
        <a:effectLst>
          <a:outerShdw blurRad="746742" sx="115000" sy="115000" algn="ctr" rotWithShape="0">
            <a:srgbClr val="F7D366">
              <a:alpha val="25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F8146E4-8838-384F-BA0C-3051A51AF7A2}" type="TxLink">
            <a:rPr lang="en-US" sz="1600" b="0" i="0" u="none" strike="noStrike">
              <a:solidFill>
                <a:schemeClr val="bg1"/>
              </a:solidFill>
              <a:latin typeface="+mj-lt"/>
              <a:cs typeface="Calibri"/>
            </a:rPr>
            <a:pPr algn="ctr"/>
            <a:t>1,4M</a:t>
          </a:fld>
          <a:endParaRPr lang="en-US" sz="1600">
            <a:solidFill>
              <a:schemeClr val="bg1"/>
            </a:solidFill>
            <a:latin typeface="+mj-lt"/>
          </a:endParaRPr>
        </a:p>
      </xdr:txBody>
    </xdr:sp>
    <xdr:clientData/>
  </xdr:twoCellAnchor>
  <xdr:twoCellAnchor>
    <xdr:from>
      <xdr:col>14</xdr:col>
      <xdr:colOff>326574</xdr:colOff>
      <xdr:row>65</xdr:row>
      <xdr:rowOff>54427</xdr:rowOff>
    </xdr:from>
    <xdr:to>
      <xdr:col>15</xdr:col>
      <xdr:colOff>199572</xdr:colOff>
      <xdr:row>67</xdr:row>
      <xdr:rowOff>108858</xdr:rowOff>
    </xdr:to>
    <xdr:sp macro="" textlink="">
      <xdr:nvSpPr>
        <xdr:cNvPr id="141" name="TextBox 140">
          <a:extLst>
            <a:ext uri="{FF2B5EF4-FFF2-40B4-BE49-F238E27FC236}">
              <a16:creationId xmlns:a16="http://schemas.microsoft.com/office/drawing/2014/main" id="{00000000-0008-0000-0800-00008D000000}"/>
            </a:ext>
          </a:extLst>
        </xdr:cNvPr>
        <xdr:cNvSpPr txBox="1"/>
      </xdr:nvSpPr>
      <xdr:spPr>
        <a:xfrm>
          <a:off x="11883574" y="13262427"/>
          <a:ext cx="698498" cy="460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b="0">
              <a:solidFill>
                <a:schemeClr val="bg1"/>
              </a:solidFill>
              <a:latin typeface="+mj-lt"/>
            </a:rPr>
            <a:t>Operating</a:t>
          </a:r>
          <a:r>
            <a:rPr lang="en-US" sz="1100" b="0" baseline="0">
              <a:solidFill>
                <a:schemeClr val="bg1"/>
              </a:solidFill>
              <a:latin typeface="+mj-lt"/>
            </a:rPr>
            <a:t> profit</a:t>
          </a:r>
          <a:endParaRPr lang="ru-RU" sz="1100" b="0">
            <a:solidFill>
              <a:schemeClr val="bg1"/>
            </a:solidFill>
            <a:latin typeface="+mj-lt"/>
          </a:endParaRPr>
        </a:p>
      </xdr:txBody>
    </xdr:sp>
    <xdr:clientData/>
  </xdr:twoCellAnchor>
  <xdr:twoCellAnchor>
    <xdr:from>
      <xdr:col>13</xdr:col>
      <xdr:colOff>616858</xdr:colOff>
      <xdr:row>48</xdr:row>
      <xdr:rowOff>108859</xdr:rowOff>
    </xdr:from>
    <xdr:to>
      <xdr:col>14</xdr:col>
      <xdr:colOff>562429</xdr:colOff>
      <xdr:row>50</xdr:row>
      <xdr:rowOff>20160</xdr:rowOff>
    </xdr:to>
    <xdr:sp macro="" textlink="">
      <xdr:nvSpPr>
        <xdr:cNvPr id="142" name="TextBox 141">
          <a:extLst>
            <a:ext uri="{FF2B5EF4-FFF2-40B4-BE49-F238E27FC236}">
              <a16:creationId xmlns:a16="http://schemas.microsoft.com/office/drawing/2014/main" id="{00000000-0008-0000-0800-00008E000000}"/>
            </a:ext>
          </a:extLst>
        </xdr:cNvPr>
        <xdr:cNvSpPr txBox="1"/>
      </xdr:nvSpPr>
      <xdr:spPr>
        <a:xfrm>
          <a:off x="11348358" y="9862459"/>
          <a:ext cx="771071" cy="317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b="0">
              <a:solidFill>
                <a:schemeClr val="tx1"/>
              </a:solidFill>
              <a:latin typeface="+mj-lt"/>
            </a:rPr>
            <a:t>Revenue</a:t>
          </a:r>
          <a:endParaRPr lang="ru-RU" sz="1100" b="0">
            <a:solidFill>
              <a:schemeClr val="tx1"/>
            </a:solidFill>
            <a:latin typeface="+mj-lt"/>
          </a:endParaRPr>
        </a:p>
      </xdr:txBody>
    </xdr:sp>
    <xdr:clientData/>
  </xdr:twoCellAnchor>
  <xdr:twoCellAnchor>
    <xdr:from>
      <xdr:col>13</xdr:col>
      <xdr:colOff>725715</xdr:colOff>
      <xdr:row>52</xdr:row>
      <xdr:rowOff>18225</xdr:rowOff>
    </xdr:from>
    <xdr:to>
      <xdr:col>15</xdr:col>
      <xdr:colOff>47171</xdr:colOff>
      <xdr:row>53</xdr:row>
      <xdr:rowOff>136356</xdr:rowOff>
    </xdr:to>
    <xdr:sp macro="" textlink="">
      <xdr:nvSpPr>
        <xdr:cNvPr id="143" name="TextBox 142">
          <a:extLst>
            <a:ext uri="{FF2B5EF4-FFF2-40B4-BE49-F238E27FC236}">
              <a16:creationId xmlns:a16="http://schemas.microsoft.com/office/drawing/2014/main" id="{00000000-0008-0000-0800-00008F000000}"/>
            </a:ext>
          </a:extLst>
        </xdr:cNvPr>
        <xdr:cNvSpPr txBox="1"/>
      </xdr:nvSpPr>
      <xdr:spPr>
        <a:xfrm>
          <a:off x="11457215" y="10584625"/>
          <a:ext cx="972456" cy="3213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b="0">
              <a:solidFill>
                <a:schemeClr val="tx1"/>
              </a:solidFill>
              <a:latin typeface="+mj-lt"/>
            </a:rPr>
            <a:t>Prime costs</a:t>
          </a:r>
          <a:endParaRPr lang="ru-RU" sz="1100" b="0">
            <a:solidFill>
              <a:schemeClr val="tx1"/>
            </a:solidFill>
            <a:latin typeface="+mj-lt"/>
          </a:endParaRPr>
        </a:p>
      </xdr:txBody>
    </xdr:sp>
    <xdr:clientData/>
  </xdr:twoCellAnchor>
  <xdr:twoCellAnchor>
    <xdr:from>
      <xdr:col>14</xdr:col>
      <xdr:colOff>90714</xdr:colOff>
      <xdr:row>55</xdr:row>
      <xdr:rowOff>90714</xdr:rowOff>
    </xdr:from>
    <xdr:to>
      <xdr:col>15</xdr:col>
      <xdr:colOff>90713</xdr:colOff>
      <xdr:row>57</xdr:row>
      <xdr:rowOff>36286</xdr:rowOff>
    </xdr:to>
    <xdr:sp macro="" textlink="">
      <xdr:nvSpPr>
        <xdr:cNvPr id="144" name="TextBox 143">
          <a:extLst>
            <a:ext uri="{FF2B5EF4-FFF2-40B4-BE49-F238E27FC236}">
              <a16:creationId xmlns:a16="http://schemas.microsoft.com/office/drawing/2014/main" id="{00000000-0008-0000-0800-000090000000}"/>
            </a:ext>
          </a:extLst>
        </xdr:cNvPr>
        <xdr:cNvSpPr txBox="1"/>
      </xdr:nvSpPr>
      <xdr:spPr>
        <a:xfrm>
          <a:off x="11647714" y="11266714"/>
          <a:ext cx="825499" cy="3519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b="0">
              <a:solidFill>
                <a:schemeClr val="tx1"/>
              </a:solidFill>
              <a:latin typeface="+mj-lt"/>
            </a:rPr>
            <a:t>Direct costs</a:t>
          </a:r>
          <a:endParaRPr lang="ru-RU" sz="1100" b="0">
            <a:solidFill>
              <a:schemeClr val="tx1"/>
            </a:solidFill>
            <a:latin typeface="+mj-lt"/>
          </a:endParaRPr>
        </a:p>
      </xdr:txBody>
    </xdr:sp>
    <xdr:clientData/>
  </xdr:twoCellAnchor>
  <xdr:twoCellAnchor>
    <xdr:from>
      <xdr:col>14</xdr:col>
      <xdr:colOff>181429</xdr:colOff>
      <xdr:row>58</xdr:row>
      <xdr:rowOff>124917</xdr:rowOff>
    </xdr:from>
    <xdr:to>
      <xdr:col>15</xdr:col>
      <xdr:colOff>208197</xdr:colOff>
      <xdr:row>60</xdr:row>
      <xdr:rowOff>145142</xdr:rowOff>
    </xdr:to>
    <xdr:sp macro="" textlink="">
      <xdr:nvSpPr>
        <xdr:cNvPr id="145" name="TextBox 144">
          <a:extLst>
            <a:ext uri="{FF2B5EF4-FFF2-40B4-BE49-F238E27FC236}">
              <a16:creationId xmlns:a16="http://schemas.microsoft.com/office/drawing/2014/main" id="{00000000-0008-0000-0800-000091000000}"/>
            </a:ext>
          </a:extLst>
        </xdr:cNvPr>
        <xdr:cNvSpPr txBox="1"/>
      </xdr:nvSpPr>
      <xdr:spPr>
        <a:xfrm>
          <a:off x="11738429" y="11910517"/>
          <a:ext cx="852268" cy="426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b="0">
              <a:solidFill>
                <a:schemeClr val="tx1"/>
              </a:solidFill>
              <a:latin typeface="+mj-lt"/>
            </a:rPr>
            <a:t>Commercial costs</a:t>
          </a:r>
          <a:endParaRPr lang="ru-RU" sz="1100" b="0">
            <a:solidFill>
              <a:schemeClr val="tx1"/>
            </a:solidFill>
            <a:latin typeface="+mj-lt"/>
          </a:endParaRPr>
        </a:p>
      </xdr:txBody>
    </xdr:sp>
    <xdr:clientData/>
  </xdr:twoCellAnchor>
  <xdr:twoCellAnchor>
    <xdr:from>
      <xdr:col>14</xdr:col>
      <xdr:colOff>224063</xdr:colOff>
      <xdr:row>61</xdr:row>
      <xdr:rowOff>179735</xdr:rowOff>
    </xdr:from>
    <xdr:to>
      <xdr:col>15</xdr:col>
      <xdr:colOff>36285</xdr:colOff>
      <xdr:row>64</xdr:row>
      <xdr:rowOff>72572</xdr:rowOff>
    </xdr:to>
    <xdr:sp macro="" textlink="">
      <xdr:nvSpPr>
        <xdr:cNvPr id="146" name="TextBox 145">
          <a:extLst>
            <a:ext uri="{FF2B5EF4-FFF2-40B4-BE49-F238E27FC236}">
              <a16:creationId xmlns:a16="http://schemas.microsoft.com/office/drawing/2014/main" id="{00000000-0008-0000-0800-000092000000}"/>
            </a:ext>
          </a:extLst>
        </xdr:cNvPr>
        <xdr:cNvSpPr txBox="1"/>
      </xdr:nvSpPr>
      <xdr:spPr>
        <a:xfrm>
          <a:off x="11781063" y="12574935"/>
          <a:ext cx="637722" cy="502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b="0">
              <a:solidFill>
                <a:schemeClr val="tx1"/>
              </a:solidFill>
              <a:latin typeface="+mj-lt"/>
            </a:rPr>
            <a:t>Admin.</a:t>
          </a:r>
        </a:p>
        <a:p>
          <a:pPr algn="l"/>
          <a:r>
            <a:rPr lang="en-US" sz="1100" b="0">
              <a:solidFill>
                <a:schemeClr val="tx1"/>
              </a:solidFill>
              <a:latin typeface="+mj-lt"/>
            </a:rPr>
            <a:t>costs</a:t>
          </a:r>
          <a:endParaRPr lang="ru-RU" sz="1100" b="0">
            <a:solidFill>
              <a:schemeClr val="tx1"/>
            </a:solidFill>
            <a:latin typeface="+mj-lt"/>
          </a:endParaRPr>
        </a:p>
      </xdr:txBody>
    </xdr:sp>
    <xdr:clientData/>
  </xdr:twoCellAnchor>
  <xdr:twoCellAnchor>
    <xdr:from>
      <xdr:col>16</xdr:col>
      <xdr:colOff>301172</xdr:colOff>
      <xdr:row>52</xdr:row>
      <xdr:rowOff>1</xdr:rowOff>
    </xdr:from>
    <xdr:to>
      <xdr:col>17</xdr:col>
      <xdr:colOff>246743</xdr:colOff>
      <xdr:row>53</xdr:row>
      <xdr:rowOff>92731</xdr:rowOff>
    </xdr:to>
    <xdr:sp macro="" textlink="'Dashboard Pivot'!AM7">
      <xdr:nvSpPr>
        <xdr:cNvPr id="147" name="TextBox 146">
          <a:extLst>
            <a:ext uri="{FF2B5EF4-FFF2-40B4-BE49-F238E27FC236}">
              <a16:creationId xmlns:a16="http://schemas.microsoft.com/office/drawing/2014/main" id="{00000000-0008-0000-0800-000093000000}"/>
            </a:ext>
          </a:extLst>
        </xdr:cNvPr>
        <xdr:cNvSpPr txBox="1"/>
      </xdr:nvSpPr>
      <xdr:spPr>
        <a:xfrm>
          <a:off x="13509172" y="10566401"/>
          <a:ext cx="771071" cy="295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28BA0A20-BC01-BE42-96DD-40F66E28E5A3}" type="TxLink">
            <a:rPr lang="en-US" sz="1600" b="0" i="0" u="none" strike="noStrike">
              <a:solidFill>
                <a:srgbClr val="6821E4"/>
              </a:solidFill>
              <a:latin typeface="+mj-lt"/>
              <a:cs typeface="Calibri"/>
            </a:rPr>
            <a:pPr algn="ctr"/>
            <a:t>23,1%</a:t>
          </a:fld>
          <a:endParaRPr lang="ru-RU" sz="1600" b="0">
            <a:solidFill>
              <a:srgbClr val="6821E4"/>
            </a:solidFill>
            <a:latin typeface="+mj-lt"/>
          </a:endParaRPr>
        </a:p>
      </xdr:txBody>
    </xdr:sp>
    <xdr:clientData/>
  </xdr:twoCellAnchor>
  <xdr:twoCellAnchor>
    <xdr:from>
      <xdr:col>16</xdr:col>
      <xdr:colOff>174172</xdr:colOff>
      <xdr:row>55</xdr:row>
      <xdr:rowOff>79830</xdr:rowOff>
    </xdr:from>
    <xdr:to>
      <xdr:col>17</xdr:col>
      <xdr:colOff>119743</xdr:colOff>
      <xdr:row>56</xdr:row>
      <xdr:rowOff>172559</xdr:rowOff>
    </xdr:to>
    <xdr:sp macro="" textlink="'Dashboard Pivot'!AN7">
      <xdr:nvSpPr>
        <xdr:cNvPr id="148" name="TextBox 147">
          <a:extLst>
            <a:ext uri="{FF2B5EF4-FFF2-40B4-BE49-F238E27FC236}">
              <a16:creationId xmlns:a16="http://schemas.microsoft.com/office/drawing/2014/main" id="{00000000-0008-0000-0800-000094000000}"/>
            </a:ext>
          </a:extLst>
        </xdr:cNvPr>
        <xdr:cNvSpPr txBox="1"/>
      </xdr:nvSpPr>
      <xdr:spPr>
        <a:xfrm>
          <a:off x="13382172" y="11255830"/>
          <a:ext cx="771071" cy="295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5E27511D-06A1-284D-9A0B-EBB0AFAC5968}" type="TxLink">
            <a:rPr lang="en-US" sz="1600" b="0" i="0" u="none" strike="noStrike">
              <a:solidFill>
                <a:srgbClr val="6821E4"/>
              </a:solidFill>
              <a:latin typeface="+mj-lt"/>
              <a:cs typeface="Calibri"/>
            </a:rPr>
            <a:pPr algn="ctr"/>
            <a:t>24,6%</a:t>
          </a:fld>
          <a:endParaRPr lang="ru-RU" sz="1600" b="0">
            <a:solidFill>
              <a:srgbClr val="6821E4"/>
            </a:solidFill>
            <a:latin typeface="+mj-lt"/>
          </a:endParaRPr>
        </a:p>
      </xdr:txBody>
    </xdr:sp>
    <xdr:clientData/>
  </xdr:twoCellAnchor>
  <xdr:twoCellAnchor>
    <xdr:from>
      <xdr:col>16</xdr:col>
      <xdr:colOff>264887</xdr:colOff>
      <xdr:row>58</xdr:row>
      <xdr:rowOff>123374</xdr:rowOff>
    </xdr:from>
    <xdr:to>
      <xdr:col>17</xdr:col>
      <xdr:colOff>210458</xdr:colOff>
      <xdr:row>60</xdr:row>
      <xdr:rowOff>34675</xdr:rowOff>
    </xdr:to>
    <xdr:sp macro="" textlink="'Dashboard Pivot'!AO7">
      <xdr:nvSpPr>
        <xdr:cNvPr id="149" name="TextBox 148">
          <a:extLst>
            <a:ext uri="{FF2B5EF4-FFF2-40B4-BE49-F238E27FC236}">
              <a16:creationId xmlns:a16="http://schemas.microsoft.com/office/drawing/2014/main" id="{00000000-0008-0000-0800-000095000000}"/>
            </a:ext>
          </a:extLst>
        </xdr:cNvPr>
        <xdr:cNvSpPr txBox="1"/>
      </xdr:nvSpPr>
      <xdr:spPr>
        <a:xfrm>
          <a:off x="13472887" y="11908974"/>
          <a:ext cx="771071" cy="317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A0635516-A602-A44A-BDA4-FF0F542B9E4E}" type="TxLink">
            <a:rPr lang="en-US" sz="1600" b="0" i="0" u="none" strike="noStrike">
              <a:solidFill>
                <a:srgbClr val="6821E4"/>
              </a:solidFill>
              <a:latin typeface="+mj-lt"/>
              <a:cs typeface="Calibri"/>
            </a:rPr>
            <a:pPr algn="ctr"/>
            <a:t>5,7%</a:t>
          </a:fld>
          <a:endParaRPr lang="ru-RU" sz="1600" b="0">
            <a:solidFill>
              <a:srgbClr val="6821E4"/>
            </a:solidFill>
            <a:latin typeface="+mj-lt"/>
          </a:endParaRPr>
        </a:p>
      </xdr:txBody>
    </xdr:sp>
    <xdr:clientData/>
  </xdr:twoCellAnchor>
  <xdr:twoCellAnchor>
    <xdr:from>
      <xdr:col>16</xdr:col>
      <xdr:colOff>283029</xdr:colOff>
      <xdr:row>62</xdr:row>
      <xdr:rowOff>39916</xdr:rowOff>
    </xdr:from>
    <xdr:to>
      <xdr:col>17</xdr:col>
      <xdr:colOff>228600</xdr:colOff>
      <xdr:row>63</xdr:row>
      <xdr:rowOff>132645</xdr:rowOff>
    </xdr:to>
    <xdr:sp macro="" textlink="'Dashboard Pivot'!AP7">
      <xdr:nvSpPr>
        <xdr:cNvPr id="150" name="TextBox 149">
          <a:extLst>
            <a:ext uri="{FF2B5EF4-FFF2-40B4-BE49-F238E27FC236}">
              <a16:creationId xmlns:a16="http://schemas.microsoft.com/office/drawing/2014/main" id="{00000000-0008-0000-0800-000096000000}"/>
            </a:ext>
          </a:extLst>
        </xdr:cNvPr>
        <xdr:cNvSpPr txBox="1"/>
      </xdr:nvSpPr>
      <xdr:spPr>
        <a:xfrm>
          <a:off x="13491029" y="12638316"/>
          <a:ext cx="771071" cy="295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02A8B300-3AD9-B841-ABFD-D76B72A5A68F}" type="TxLink">
            <a:rPr lang="en-US" sz="1600" b="0" i="0" u="none" strike="noStrike">
              <a:solidFill>
                <a:srgbClr val="6821E4"/>
              </a:solidFill>
              <a:latin typeface="+mj-lt"/>
              <a:cs typeface="Calibri"/>
            </a:rPr>
            <a:pPr algn="ctr"/>
            <a:t>11,1%</a:t>
          </a:fld>
          <a:endParaRPr lang="ru-RU" sz="1600" b="0">
            <a:solidFill>
              <a:srgbClr val="6821E4"/>
            </a:solidFill>
            <a:latin typeface="+mj-lt"/>
          </a:endParaRPr>
        </a:p>
      </xdr:txBody>
    </xdr:sp>
    <xdr:clientData/>
  </xdr:twoCellAnchor>
  <xdr:twoCellAnchor>
    <xdr:from>
      <xdr:col>16</xdr:col>
      <xdr:colOff>264886</xdr:colOff>
      <xdr:row>65</xdr:row>
      <xdr:rowOff>119743</xdr:rowOff>
    </xdr:from>
    <xdr:to>
      <xdr:col>17</xdr:col>
      <xdr:colOff>210457</xdr:colOff>
      <xdr:row>67</xdr:row>
      <xdr:rowOff>31044</xdr:rowOff>
    </xdr:to>
    <xdr:sp macro="" textlink="'Dashboard Pivot'!AQ7">
      <xdr:nvSpPr>
        <xdr:cNvPr id="151" name="TextBox 150">
          <a:extLst>
            <a:ext uri="{FF2B5EF4-FFF2-40B4-BE49-F238E27FC236}">
              <a16:creationId xmlns:a16="http://schemas.microsoft.com/office/drawing/2014/main" id="{00000000-0008-0000-0800-000097000000}"/>
            </a:ext>
          </a:extLst>
        </xdr:cNvPr>
        <xdr:cNvSpPr txBox="1"/>
      </xdr:nvSpPr>
      <xdr:spPr>
        <a:xfrm>
          <a:off x="13472886" y="13327743"/>
          <a:ext cx="771071" cy="317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C0F0B7F5-341B-3C4A-A7D8-C272FB4791E4}" type="TxLink">
            <a:rPr lang="en-US" sz="1600" b="0" i="0" u="none" strike="noStrike">
              <a:solidFill>
                <a:schemeClr val="bg1"/>
              </a:solidFill>
              <a:latin typeface="+mj-lt"/>
              <a:cs typeface="Calibri"/>
            </a:rPr>
            <a:pPr algn="ctr"/>
            <a:t>35,5%</a:t>
          </a:fld>
          <a:endParaRPr lang="ru-RU" sz="1600" b="0">
            <a:solidFill>
              <a:schemeClr val="bg1"/>
            </a:solidFill>
            <a:latin typeface="+mj-lt"/>
          </a:endParaRPr>
        </a:p>
      </xdr:txBody>
    </xdr:sp>
    <xdr:clientData/>
  </xdr:twoCellAnchor>
  <xdr:twoCellAnchor>
    <xdr:from>
      <xdr:col>16</xdr:col>
      <xdr:colOff>816428</xdr:colOff>
      <xdr:row>48</xdr:row>
      <xdr:rowOff>72572</xdr:rowOff>
    </xdr:from>
    <xdr:to>
      <xdr:col>17</xdr:col>
      <xdr:colOff>761999</xdr:colOff>
      <xdr:row>49</xdr:row>
      <xdr:rowOff>165301</xdr:rowOff>
    </xdr:to>
    <xdr:sp macro="" textlink="'Dashboard Pivot'!AM7">
      <xdr:nvSpPr>
        <xdr:cNvPr id="152" name="TextBox 151">
          <a:extLst>
            <a:ext uri="{FF2B5EF4-FFF2-40B4-BE49-F238E27FC236}">
              <a16:creationId xmlns:a16="http://schemas.microsoft.com/office/drawing/2014/main" id="{00000000-0008-0000-0800-000098000000}"/>
            </a:ext>
          </a:extLst>
        </xdr:cNvPr>
        <xdr:cNvSpPr txBox="1"/>
      </xdr:nvSpPr>
      <xdr:spPr>
        <a:xfrm>
          <a:off x="14024428" y="9826172"/>
          <a:ext cx="771071" cy="295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600" b="0" i="0" u="none" strike="noStrike">
              <a:solidFill>
                <a:srgbClr val="6821E4"/>
              </a:solidFill>
              <a:latin typeface="+mj-lt"/>
              <a:cs typeface="Calibri"/>
            </a:rPr>
            <a:t>100%</a:t>
          </a:r>
          <a:endParaRPr lang="ru-RU" sz="1600" b="0">
            <a:solidFill>
              <a:srgbClr val="6821E4"/>
            </a:solidFill>
            <a:latin typeface="+mj-lt"/>
          </a:endParaRPr>
        </a:p>
      </xdr:txBody>
    </xdr:sp>
    <xdr:clientData/>
  </xdr:twoCellAnchor>
  <xdr:twoCellAnchor>
    <xdr:from>
      <xdr:col>14</xdr:col>
      <xdr:colOff>362857</xdr:colOff>
      <xdr:row>68</xdr:row>
      <xdr:rowOff>61687</xdr:rowOff>
    </xdr:from>
    <xdr:to>
      <xdr:col>16</xdr:col>
      <xdr:colOff>798286</xdr:colOff>
      <xdr:row>71</xdr:row>
      <xdr:rowOff>79830</xdr:rowOff>
    </xdr:to>
    <xdr:sp macro="" textlink="'Dashboard Pivot'!AR6">
      <xdr:nvSpPr>
        <xdr:cNvPr id="153" name="Rounded Rectangle 152">
          <a:extLst>
            <a:ext uri="{FF2B5EF4-FFF2-40B4-BE49-F238E27FC236}">
              <a16:creationId xmlns:a16="http://schemas.microsoft.com/office/drawing/2014/main" id="{00000000-0008-0000-0800-000099000000}"/>
            </a:ext>
          </a:extLst>
        </xdr:cNvPr>
        <xdr:cNvSpPr/>
      </xdr:nvSpPr>
      <xdr:spPr>
        <a:xfrm>
          <a:off x="11919857" y="13879287"/>
          <a:ext cx="2086429" cy="627743"/>
        </a:xfrm>
        <a:prstGeom prst="roundRect">
          <a:avLst/>
        </a:prstGeom>
        <a:solidFill>
          <a:srgbClr val="BEF0EE"/>
        </a:solidFill>
        <a:ln>
          <a:noFill/>
        </a:ln>
        <a:effectLst>
          <a:outerShdw blurRad="746742" sx="115000" sy="115000" algn="ctr" rotWithShape="0">
            <a:srgbClr val="F7D366">
              <a:alpha val="25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53683AD-78CC-4E47-8E70-512AAF7D4E66}" type="TxLink">
            <a:rPr lang="en-US" sz="1600" b="0" i="0" u="none" strike="noStrike">
              <a:solidFill>
                <a:srgbClr val="000000"/>
              </a:solidFill>
              <a:latin typeface="+mj-lt"/>
              <a:cs typeface="Calibri"/>
            </a:rPr>
            <a:pPr algn="ctr"/>
            <a:t>1,1M</a:t>
          </a:fld>
          <a:endParaRPr lang="en-US" sz="1600">
            <a:latin typeface="+mj-lt"/>
          </a:endParaRPr>
        </a:p>
      </xdr:txBody>
    </xdr:sp>
    <xdr:clientData/>
  </xdr:twoCellAnchor>
  <xdr:twoCellAnchor>
    <xdr:from>
      <xdr:col>14</xdr:col>
      <xdr:colOff>489857</xdr:colOff>
      <xdr:row>68</xdr:row>
      <xdr:rowOff>181427</xdr:rowOff>
    </xdr:from>
    <xdr:to>
      <xdr:col>15</xdr:col>
      <xdr:colOff>362855</xdr:colOff>
      <xdr:row>71</xdr:row>
      <xdr:rowOff>54430</xdr:rowOff>
    </xdr:to>
    <xdr:sp macro="" textlink="">
      <xdr:nvSpPr>
        <xdr:cNvPr id="154" name="TextBox 153">
          <a:extLst>
            <a:ext uri="{FF2B5EF4-FFF2-40B4-BE49-F238E27FC236}">
              <a16:creationId xmlns:a16="http://schemas.microsoft.com/office/drawing/2014/main" id="{00000000-0008-0000-0800-00009A000000}"/>
            </a:ext>
          </a:extLst>
        </xdr:cNvPr>
        <xdr:cNvSpPr txBox="1"/>
      </xdr:nvSpPr>
      <xdr:spPr>
        <a:xfrm>
          <a:off x="12046857" y="13999027"/>
          <a:ext cx="698498" cy="4826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b="0" baseline="0">
              <a:solidFill>
                <a:schemeClr val="tx1"/>
              </a:solidFill>
              <a:latin typeface="+mj-lt"/>
            </a:rPr>
            <a:t>Net </a:t>
          </a:r>
        </a:p>
        <a:p>
          <a:pPr algn="l"/>
          <a:r>
            <a:rPr lang="en-US" sz="1100" b="0" baseline="0">
              <a:solidFill>
                <a:schemeClr val="tx1"/>
              </a:solidFill>
              <a:latin typeface="+mj-lt"/>
            </a:rPr>
            <a:t>profit</a:t>
          </a:r>
          <a:endParaRPr lang="ru-RU" sz="1100" b="0">
            <a:solidFill>
              <a:schemeClr val="tx1"/>
            </a:solidFill>
            <a:latin typeface="+mj-lt"/>
          </a:endParaRPr>
        </a:p>
      </xdr:txBody>
    </xdr:sp>
    <xdr:clientData/>
  </xdr:twoCellAnchor>
  <xdr:twoCellAnchor>
    <xdr:from>
      <xdr:col>16</xdr:col>
      <xdr:colOff>90714</xdr:colOff>
      <xdr:row>69</xdr:row>
      <xdr:rowOff>18143</xdr:rowOff>
    </xdr:from>
    <xdr:to>
      <xdr:col>17</xdr:col>
      <xdr:colOff>36285</xdr:colOff>
      <xdr:row>70</xdr:row>
      <xdr:rowOff>110872</xdr:rowOff>
    </xdr:to>
    <xdr:sp macro="" textlink="'Dashboard Pivot'!AR7">
      <xdr:nvSpPr>
        <xdr:cNvPr id="155" name="TextBox 154">
          <a:extLst>
            <a:ext uri="{FF2B5EF4-FFF2-40B4-BE49-F238E27FC236}">
              <a16:creationId xmlns:a16="http://schemas.microsoft.com/office/drawing/2014/main" id="{00000000-0008-0000-0800-00009B000000}"/>
            </a:ext>
          </a:extLst>
        </xdr:cNvPr>
        <xdr:cNvSpPr txBox="1"/>
      </xdr:nvSpPr>
      <xdr:spPr>
        <a:xfrm>
          <a:off x="13298714" y="14038943"/>
          <a:ext cx="771071" cy="295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A968AE09-CEB1-2E47-B6C2-A5C8DF587A1C}" type="TxLink">
            <a:rPr lang="en-US" sz="1600" b="0" i="0" u="none" strike="noStrike">
              <a:solidFill>
                <a:srgbClr val="6821E4"/>
              </a:solidFill>
              <a:latin typeface="+mj-lt"/>
              <a:cs typeface="Calibri"/>
            </a:rPr>
            <a:pPr algn="ctr"/>
            <a:t>28,1%</a:t>
          </a:fld>
          <a:endParaRPr lang="ru-RU" sz="1600" b="0">
            <a:solidFill>
              <a:srgbClr val="6821E4"/>
            </a:solidFill>
            <a:latin typeface="+mj-lt"/>
          </a:endParaRPr>
        </a:p>
      </xdr:txBody>
    </xdr:sp>
    <xdr:clientData/>
  </xdr:twoCellAnchor>
  <xdr:twoCellAnchor>
    <xdr:from>
      <xdr:col>17</xdr:col>
      <xdr:colOff>467497</xdr:colOff>
      <xdr:row>66</xdr:row>
      <xdr:rowOff>127003</xdr:rowOff>
    </xdr:from>
    <xdr:to>
      <xdr:col>17</xdr:col>
      <xdr:colOff>827497</xdr:colOff>
      <xdr:row>68</xdr:row>
      <xdr:rowOff>124146</xdr:rowOff>
    </xdr:to>
    <xdr:sp macro="" textlink="">
      <xdr:nvSpPr>
        <xdr:cNvPr id="156" name="Donut 155">
          <a:extLst>
            <a:ext uri="{FF2B5EF4-FFF2-40B4-BE49-F238E27FC236}">
              <a16:creationId xmlns:a16="http://schemas.microsoft.com/office/drawing/2014/main" id="{00000000-0008-0000-0800-00009C000000}"/>
            </a:ext>
          </a:extLst>
        </xdr:cNvPr>
        <xdr:cNvSpPr/>
      </xdr:nvSpPr>
      <xdr:spPr>
        <a:xfrm>
          <a:off x="14500997" y="13538203"/>
          <a:ext cx="360000" cy="403543"/>
        </a:xfrm>
        <a:prstGeom prst="donut">
          <a:avLst/>
        </a:prstGeom>
        <a:solidFill>
          <a:srgbClr val="6821E4"/>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solidFill>
              <a:schemeClr val="tx1"/>
            </a:solidFill>
          </a:endParaRPr>
        </a:p>
      </xdr:txBody>
    </xdr:sp>
    <xdr:clientData/>
  </xdr:twoCellAnchor>
  <xdr:twoCellAnchor>
    <xdr:from>
      <xdr:col>13</xdr:col>
      <xdr:colOff>402183</xdr:colOff>
      <xdr:row>71</xdr:row>
      <xdr:rowOff>133997</xdr:rowOff>
    </xdr:from>
    <xdr:to>
      <xdr:col>14</xdr:col>
      <xdr:colOff>143612</xdr:colOff>
      <xdr:row>73</xdr:row>
      <xdr:rowOff>90995</xdr:rowOff>
    </xdr:to>
    <xdr:sp macro="" textlink="">
      <xdr:nvSpPr>
        <xdr:cNvPr id="157" name="Freeform 156">
          <a:extLst>
            <a:ext uri="{FF2B5EF4-FFF2-40B4-BE49-F238E27FC236}">
              <a16:creationId xmlns:a16="http://schemas.microsoft.com/office/drawing/2014/main" id="{00000000-0008-0000-0800-00009D000000}"/>
            </a:ext>
          </a:extLst>
        </xdr:cNvPr>
        <xdr:cNvSpPr/>
      </xdr:nvSpPr>
      <xdr:spPr>
        <a:xfrm>
          <a:off x="11133683" y="14561197"/>
          <a:ext cx="566929" cy="363398"/>
        </a:xfrm>
        <a:custGeom>
          <a:avLst/>
          <a:gdLst>
            <a:gd name="connsiteX0" fmla="*/ 288000 w 576000"/>
            <a:gd name="connsiteY0" fmla="*/ 0 h 319856"/>
            <a:gd name="connsiteX1" fmla="*/ 576000 w 576000"/>
            <a:gd name="connsiteY1" fmla="*/ 288000 h 319856"/>
            <a:gd name="connsiteX2" fmla="*/ 572789 w 576000"/>
            <a:gd name="connsiteY2" fmla="*/ 319856 h 319856"/>
            <a:gd name="connsiteX3" fmla="*/ 425569 w 576000"/>
            <a:gd name="connsiteY3" fmla="*/ 319856 h 319856"/>
            <a:gd name="connsiteX4" fmla="*/ 432000 w 576000"/>
            <a:gd name="connsiteY4" fmla="*/ 288000 h 319856"/>
            <a:gd name="connsiteX5" fmla="*/ 288000 w 576000"/>
            <a:gd name="connsiteY5" fmla="*/ 144000 h 319856"/>
            <a:gd name="connsiteX6" fmla="*/ 144000 w 576000"/>
            <a:gd name="connsiteY6" fmla="*/ 288000 h 319856"/>
            <a:gd name="connsiteX7" fmla="*/ 150432 w 576000"/>
            <a:gd name="connsiteY7" fmla="*/ 319856 h 319856"/>
            <a:gd name="connsiteX8" fmla="*/ 3212 w 576000"/>
            <a:gd name="connsiteY8" fmla="*/ 319856 h 319856"/>
            <a:gd name="connsiteX9" fmla="*/ 0 w 576000"/>
            <a:gd name="connsiteY9" fmla="*/ 288000 h 319856"/>
            <a:gd name="connsiteX10" fmla="*/ 288000 w 576000"/>
            <a:gd name="connsiteY10" fmla="*/ 0 h 3198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76000" h="319856">
              <a:moveTo>
                <a:pt x="288000" y="0"/>
              </a:moveTo>
              <a:cubicBezTo>
                <a:pt x="447058" y="0"/>
                <a:pt x="576000" y="128942"/>
                <a:pt x="576000" y="288000"/>
              </a:cubicBezTo>
              <a:lnTo>
                <a:pt x="572789" y="319856"/>
              </a:lnTo>
              <a:lnTo>
                <a:pt x="425569" y="319856"/>
              </a:lnTo>
              <a:lnTo>
                <a:pt x="432000" y="288000"/>
              </a:lnTo>
              <a:cubicBezTo>
                <a:pt x="432000" y="208471"/>
                <a:pt x="367529" y="144000"/>
                <a:pt x="288000" y="144000"/>
              </a:cubicBezTo>
              <a:cubicBezTo>
                <a:pt x="208471" y="144000"/>
                <a:pt x="144000" y="208471"/>
                <a:pt x="144000" y="288000"/>
              </a:cubicBezTo>
              <a:lnTo>
                <a:pt x="150432" y="319856"/>
              </a:lnTo>
              <a:lnTo>
                <a:pt x="3212" y="319856"/>
              </a:lnTo>
              <a:lnTo>
                <a:pt x="0" y="288000"/>
              </a:lnTo>
              <a:cubicBezTo>
                <a:pt x="0" y="128942"/>
                <a:pt x="128942" y="0"/>
                <a:pt x="288000" y="0"/>
              </a:cubicBezTo>
              <a:close/>
            </a:path>
          </a:pathLst>
        </a:custGeom>
        <a:solidFill>
          <a:srgbClr val="F7D366"/>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solidFill>
              <a:schemeClr val="tx1"/>
            </a:solidFill>
          </a:endParaRPr>
        </a:p>
      </xdr:txBody>
    </xdr:sp>
    <xdr:clientData/>
  </xdr:twoCellAnchor>
  <xdr:twoCellAnchor>
    <xdr:from>
      <xdr:col>13</xdr:col>
      <xdr:colOff>286070</xdr:colOff>
      <xdr:row>58</xdr:row>
      <xdr:rowOff>18145</xdr:rowOff>
    </xdr:from>
    <xdr:to>
      <xdr:col>13</xdr:col>
      <xdr:colOff>754070</xdr:colOff>
      <xdr:row>60</xdr:row>
      <xdr:rowOff>123288</xdr:rowOff>
    </xdr:to>
    <xdr:sp macro="" textlink="">
      <xdr:nvSpPr>
        <xdr:cNvPr id="158" name="Donut 157">
          <a:extLst>
            <a:ext uri="{FF2B5EF4-FFF2-40B4-BE49-F238E27FC236}">
              <a16:creationId xmlns:a16="http://schemas.microsoft.com/office/drawing/2014/main" id="{00000000-0008-0000-0800-00009E000000}"/>
            </a:ext>
          </a:extLst>
        </xdr:cNvPr>
        <xdr:cNvSpPr/>
      </xdr:nvSpPr>
      <xdr:spPr>
        <a:xfrm>
          <a:off x="11017570" y="11803745"/>
          <a:ext cx="468000" cy="511543"/>
        </a:xfrm>
        <a:prstGeom prst="donut">
          <a:avLst/>
        </a:prstGeom>
        <a:solidFill>
          <a:srgbClr val="E8788C"/>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solidFill>
              <a:schemeClr val="tx1"/>
            </a:solidFill>
          </a:endParaRPr>
        </a:p>
      </xdr:txBody>
    </xdr:sp>
    <xdr:clientData/>
  </xdr:twoCellAnchor>
  <xdr:twoCellAnchor>
    <xdr:from>
      <xdr:col>12</xdr:col>
      <xdr:colOff>1179285</xdr:colOff>
      <xdr:row>45</xdr:row>
      <xdr:rowOff>1516</xdr:rowOff>
    </xdr:from>
    <xdr:to>
      <xdr:col>13</xdr:col>
      <xdr:colOff>359428</xdr:colOff>
      <xdr:row>47</xdr:row>
      <xdr:rowOff>70659</xdr:rowOff>
    </xdr:to>
    <xdr:sp macro="" textlink="">
      <xdr:nvSpPr>
        <xdr:cNvPr id="159" name="Freeform 158">
          <a:extLst>
            <a:ext uri="{FF2B5EF4-FFF2-40B4-BE49-F238E27FC236}">
              <a16:creationId xmlns:a16="http://schemas.microsoft.com/office/drawing/2014/main" id="{00000000-0008-0000-0800-00009F000000}"/>
            </a:ext>
          </a:extLst>
        </xdr:cNvPr>
        <xdr:cNvSpPr/>
      </xdr:nvSpPr>
      <xdr:spPr>
        <a:xfrm rot="18948916">
          <a:off x="10729685" y="9145516"/>
          <a:ext cx="361243" cy="475543"/>
        </a:xfrm>
        <a:custGeom>
          <a:avLst/>
          <a:gdLst>
            <a:gd name="connsiteX0" fmla="*/ 432000 w 432000"/>
            <a:gd name="connsiteY0" fmla="*/ 0 h 432000"/>
            <a:gd name="connsiteX1" fmla="*/ 432000 w 432000"/>
            <a:gd name="connsiteY1" fmla="*/ 432000 h 432000"/>
            <a:gd name="connsiteX2" fmla="*/ 0 w 432000"/>
            <a:gd name="connsiteY2" fmla="*/ 432000 h 432000"/>
            <a:gd name="connsiteX3" fmla="*/ 0 w 432000"/>
            <a:gd name="connsiteY3" fmla="*/ 363670 h 432000"/>
            <a:gd name="connsiteX4" fmla="*/ 54000 w 432000"/>
            <a:gd name="connsiteY4" fmla="*/ 308110 h 432000"/>
            <a:gd name="connsiteX5" fmla="*/ 54000 w 432000"/>
            <a:gd name="connsiteY5" fmla="*/ 378000 h 432000"/>
            <a:gd name="connsiteX6" fmla="*/ 378000 w 432000"/>
            <a:gd name="connsiteY6" fmla="*/ 378000 h 432000"/>
            <a:gd name="connsiteX7" fmla="*/ 378000 w 432000"/>
            <a:gd name="connsiteY7" fmla="*/ 54000 h 432000"/>
            <a:gd name="connsiteX8" fmla="*/ 300980 w 432000"/>
            <a:gd name="connsiteY8" fmla="*/ 54000 h 432000"/>
            <a:gd name="connsiteX9" fmla="*/ 353465 w 432000"/>
            <a:gd name="connsiteY9" fmla="*/ 0 h 432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32000" h="432000">
              <a:moveTo>
                <a:pt x="432000" y="0"/>
              </a:moveTo>
              <a:lnTo>
                <a:pt x="432000" y="432000"/>
              </a:lnTo>
              <a:lnTo>
                <a:pt x="0" y="432000"/>
              </a:lnTo>
              <a:lnTo>
                <a:pt x="0" y="363670"/>
              </a:lnTo>
              <a:lnTo>
                <a:pt x="54000" y="308110"/>
              </a:lnTo>
              <a:lnTo>
                <a:pt x="54000" y="378000"/>
              </a:lnTo>
              <a:lnTo>
                <a:pt x="378000" y="378000"/>
              </a:lnTo>
              <a:lnTo>
                <a:pt x="378000" y="54000"/>
              </a:lnTo>
              <a:lnTo>
                <a:pt x="300980" y="54000"/>
              </a:lnTo>
              <a:lnTo>
                <a:pt x="353465" y="0"/>
              </a:lnTo>
              <a:close/>
            </a:path>
          </a:pathLst>
        </a:custGeom>
        <a:solidFill>
          <a:schemeClr val="bg1">
            <a:lumMod val="50000"/>
          </a:schemeClr>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solidFill>
              <a:schemeClr val="tx1"/>
            </a:solidFill>
          </a:endParaRPr>
        </a:p>
      </xdr:txBody>
    </xdr:sp>
    <xdr:clientData/>
  </xdr:twoCellAnchor>
  <xdr:twoCellAnchor>
    <xdr:from>
      <xdr:col>0</xdr:col>
      <xdr:colOff>235857</xdr:colOff>
      <xdr:row>74</xdr:row>
      <xdr:rowOff>75973</xdr:rowOff>
    </xdr:from>
    <xdr:to>
      <xdr:col>5</xdr:col>
      <xdr:colOff>798287</xdr:colOff>
      <xdr:row>91</xdr:row>
      <xdr:rowOff>145710</xdr:rowOff>
    </xdr:to>
    <xdr:sp macro="" textlink="">
      <xdr:nvSpPr>
        <xdr:cNvPr id="160" name="Скругленный прямоугольник 26">
          <a:extLst>
            <a:ext uri="{FF2B5EF4-FFF2-40B4-BE49-F238E27FC236}">
              <a16:creationId xmlns:a16="http://schemas.microsoft.com/office/drawing/2014/main" id="{00000000-0008-0000-0800-0000A0000000}"/>
            </a:ext>
          </a:extLst>
        </xdr:cNvPr>
        <xdr:cNvSpPr/>
      </xdr:nvSpPr>
      <xdr:spPr>
        <a:xfrm>
          <a:off x="235857" y="15112773"/>
          <a:ext cx="4689930" cy="3524137"/>
        </a:xfrm>
        <a:prstGeom prst="roundRect">
          <a:avLst>
            <a:gd name="adj" fmla="val 8257"/>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24</xdr:col>
      <xdr:colOff>662120</xdr:colOff>
      <xdr:row>42</xdr:row>
      <xdr:rowOff>18142</xdr:rowOff>
    </xdr:from>
    <xdr:to>
      <xdr:col>30</xdr:col>
      <xdr:colOff>682180</xdr:colOff>
      <xdr:row>57</xdr:row>
      <xdr:rowOff>35831</xdr:rowOff>
    </xdr:to>
    <xdr:sp macro="" textlink="">
      <xdr:nvSpPr>
        <xdr:cNvPr id="161" name="Скругленный прямоугольник 26">
          <a:extLst>
            <a:ext uri="{FF2B5EF4-FFF2-40B4-BE49-F238E27FC236}">
              <a16:creationId xmlns:a16="http://schemas.microsoft.com/office/drawing/2014/main" id="{00000000-0008-0000-0800-0000A1000000}"/>
            </a:ext>
          </a:extLst>
        </xdr:cNvPr>
        <xdr:cNvSpPr/>
      </xdr:nvSpPr>
      <xdr:spPr>
        <a:xfrm>
          <a:off x="20474120" y="8552542"/>
          <a:ext cx="4973060" cy="3065689"/>
        </a:xfrm>
        <a:prstGeom prst="roundRect">
          <a:avLst>
            <a:gd name="adj" fmla="val 8257"/>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25</xdr:col>
      <xdr:colOff>113816</xdr:colOff>
      <xdr:row>42</xdr:row>
      <xdr:rowOff>148167</xdr:rowOff>
    </xdr:from>
    <xdr:to>
      <xdr:col>29</xdr:col>
      <xdr:colOff>148165</xdr:colOff>
      <xdr:row>44</xdr:row>
      <xdr:rowOff>44067</xdr:rowOff>
    </xdr:to>
    <xdr:sp macro="" textlink="">
      <xdr:nvSpPr>
        <xdr:cNvPr id="162" name="TextBox 161">
          <a:extLst>
            <a:ext uri="{FF2B5EF4-FFF2-40B4-BE49-F238E27FC236}">
              <a16:creationId xmlns:a16="http://schemas.microsoft.com/office/drawing/2014/main" id="{00000000-0008-0000-0800-0000A2000000}"/>
            </a:ext>
          </a:extLst>
        </xdr:cNvPr>
        <xdr:cNvSpPr txBox="1"/>
      </xdr:nvSpPr>
      <xdr:spPr>
        <a:xfrm>
          <a:off x="20751316" y="8682567"/>
          <a:ext cx="3336349" cy="30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b="1">
              <a:solidFill>
                <a:schemeClr val="tx1"/>
              </a:solidFill>
            </a:rPr>
            <a:t>CAPACITY (</a:t>
          </a:r>
          <a:r>
            <a:rPr lang="en-US" sz="1200" b="1">
              <a:solidFill>
                <a:schemeClr val="tx1"/>
              </a:solidFill>
              <a:latin typeface="+mj-lt"/>
            </a:rPr>
            <a:t>MAXIMUM</a:t>
          </a:r>
          <a:r>
            <a:rPr lang="en-US" sz="1200" b="1" baseline="0">
              <a:solidFill>
                <a:schemeClr val="tx1"/>
              </a:solidFill>
            </a:rPr>
            <a:t> NUMBER </a:t>
          </a:r>
          <a:r>
            <a:rPr lang="en-US" sz="1200" b="1" baseline="0">
              <a:solidFill>
                <a:schemeClr val="tx1"/>
              </a:solidFill>
              <a:latin typeface="+mj-lt"/>
            </a:rPr>
            <a:t>OF</a:t>
          </a:r>
          <a:r>
            <a:rPr lang="en-US" sz="1200" b="1" baseline="0">
              <a:solidFill>
                <a:schemeClr val="tx1"/>
              </a:solidFill>
            </a:rPr>
            <a:t> CUSTOMERS)</a:t>
          </a:r>
          <a:endParaRPr lang="ru-RU" sz="1000" b="1">
            <a:solidFill>
              <a:schemeClr val="tx1"/>
            </a:solidFill>
          </a:endParaRPr>
        </a:p>
      </xdr:txBody>
    </xdr:sp>
    <xdr:clientData/>
  </xdr:twoCellAnchor>
  <xdr:twoCellAnchor>
    <xdr:from>
      <xdr:col>24</xdr:col>
      <xdr:colOff>742384</xdr:colOff>
      <xdr:row>58</xdr:row>
      <xdr:rowOff>90715</xdr:rowOff>
    </xdr:from>
    <xdr:to>
      <xdr:col>30</xdr:col>
      <xdr:colOff>773907</xdr:colOff>
      <xdr:row>73</xdr:row>
      <xdr:rowOff>91104</xdr:rowOff>
    </xdr:to>
    <xdr:sp macro="" textlink="">
      <xdr:nvSpPr>
        <xdr:cNvPr id="163" name="Скругленный прямоугольник 37">
          <a:extLst>
            <a:ext uri="{FF2B5EF4-FFF2-40B4-BE49-F238E27FC236}">
              <a16:creationId xmlns:a16="http://schemas.microsoft.com/office/drawing/2014/main" id="{00000000-0008-0000-0800-0000A3000000}"/>
            </a:ext>
          </a:extLst>
        </xdr:cNvPr>
        <xdr:cNvSpPr/>
      </xdr:nvSpPr>
      <xdr:spPr>
        <a:xfrm>
          <a:off x="20554384" y="11876315"/>
          <a:ext cx="4984523" cy="3048389"/>
        </a:xfrm>
        <a:prstGeom prst="roundRect">
          <a:avLst>
            <a:gd name="adj" fmla="val 7539"/>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25</xdr:col>
      <xdr:colOff>97073</xdr:colOff>
      <xdr:row>58</xdr:row>
      <xdr:rowOff>163286</xdr:rowOff>
    </xdr:from>
    <xdr:to>
      <xdr:col>27</xdr:col>
      <xdr:colOff>235856</xdr:colOff>
      <xdr:row>60</xdr:row>
      <xdr:rowOff>67389</xdr:rowOff>
    </xdr:to>
    <xdr:sp macro="" textlink="">
      <xdr:nvSpPr>
        <xdr:cNvPr id="164" name="TextBox 163">
          <a:extLst>
            <a:ext uri="{FF2B5EF4-FFF2-40B4-BE49-F238E27FC236}">
              <a16:creationId xmlns:a16="http://schemas.microsoft.com/office/drawing/2014/main" id="{00000000-0008-0000-0800-0000A4000000}"/>
            </a:ext>
          </a:extLst>
        </xdr:cNvPr>
        <xdr:cNvSpPr txBox="1"/>
      </xdr:nvSpPr>
      <xdr:spPr>
        <a:xfrm>
          <a:off x="20734573" y="11948886"/>
          <a:ext cx="1789783" cy="3105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b="1">
              <a:solidFill>
                <a:schemeClr val="tx1"/>
              </a:solidFill>
              <a:latin typeface="+mj-lt"/>
            </a:rPr>
            <a:t>OCCUPANCY RATE</a:t>
          </a:r>
          <a:endParaRPr lang="ru-RU" sz="1000" b="1">
            <a:solidFill>
              <a:schemeClr val="tx1"/>
            </a:solidFill>
            <a:latin typeface="+mj-lt"/>
          </a:endParaRPr>
        </a:p>
      </xdr:txBody>
    </xdr:sp>
    <xdr:clientData/>
  </xdr:twoCellAnchor>
  <xdr:twoCellAnchor>
    <xdr:from>
      <xdr:col>0</xdr:col>
      <xdr:colOff>428056</xdr:colOff>
      <xdr:row>75</xdr:row>
      <xdr:rowOff>128700</xdr:rowOff>
    </xdr:from>
    <xdr:to>
      <xdr:col>2</xdr:col>
      <xdr:colOff>183129</xdr:colOff>
      <xdr:row>76</xdr:row>
      <xdr:rowOff>128702</xdr:rowOff>
    </xdr:to>
    <xdr:sp macro="" textlink="">
      <xdr:nvSpPr>
        <xdr:cNvPr id="165" name="TextBox 164">
          <a:extLst>
            <a:ext uri="{FF2B5EF4-FFF2-40B4-BE49-F238E27FC236}">
              <a16:creationId xmlns:a16="http://schemas.microsoft.com/office/drawing/2014/main" id="{00000000-0008-0000-0800-0000A5000000}"/>
            </a:ext>
          </a:extLst>
        </xdr:cNvPr>
        <xdr:cNvSpPr txBox="1"/>
      </xdr:nvSpPr>
      <xdr:spPr>
        <a:xfrm>
          <a:off x="428056" y="15368700"/>
          <a:ext cx="1406073" cy="203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b="1">
              <a:solidFill>
                <a:schemeClr val="tx1"/>
              </a:solidFill>
              <a:latin typeface="+mj-lt"/>
            </a:rPr>
            <a:t>LABOR</a:t>
          </a:r>
          <a:r>
            <a:rPr lang="en-US" sz="1200" b="1" baseline="0">
              <a:solidFill>
                <a:schemeClr val="tx1"/>
              </a:solidFill>
              <a:latin typeface="Avenir Book" panose="02000503020000020003" pitchFamily="2" charset="0"/>
            </a:rPr>
            <a:t> </a:t>
          </a:r>
          <a:r>
            <a:rPr lang="en-US" sz="1200" b="1" baseline="0">
              <a:solidFill>
                <a:schemeClr val="tx1"/>
              </a:solidFill>
              <a:latin typeface="+mj-lt"/>
            </a:rPr>
            <a:t>COSTS</a:t>
          </a:r>
          <a:endParaRPr lang="ru-RU" sz="1000" b="1">
            <a:solidFill>
              <a:schemeClr val="tx1"/>
            </a:solidFill>
            <a:latin typeface="+mj-lt"/>
          </a:endParaRPr>
        </a:p>
      </xdr:txBody>
    </xdr:sp>
    <xdr:clientData/>
  </xdr:twoCellAnchor>
  <xdr:twoCellAnchor>
    <xdr:from>
      <xdr:col>1</xdr:col>
      <xdr:colOff>595313</xdr:colOff>
      <xdr:row>22</xdr:row>
      <xdr:rowOff>33883</xdr:rowOff>
    </xdr:from>
    <xdr:to>
      <xdr:col>2</xdr:col>
      <xdr:colOff>813593</xdr:colOff>
      <xdr:row>26</xdr:row>
      <xdr:rowOff>120345</xdr:rowOff>
    </xdr:to>
    <xdr:sp macro="" textlink="">
      <xdr:nvSpPr>
        <xdr:cNvPr id="166" name="Freeform 165">
          <a:extLst>
            <a:ext uri="{FF2B5EF4-FFF2-40B4-BE49-F238E27FC236}">
              <a16:creationId xmlns:a16="http://schemas.microsoft.com/office/drawing/2014/main" id="{00000000-0008-0000-0800-0000A6000000}"/>
            </a:ext>
          </a:extLst>
        </xdr:cNvPr>
        <xdr:cNvSpPr/>
      </xdr:nvSpPr>
      <xdr:spPr>
        <a:xfrm>
          <a:off x="1420813" y="4504283"/>
          <a:ext cx="1043780" cy="899262"/>
        </a:xfrm>
        <a:custGeom>
          <a:avLst/>
          <a:gdLst>
            <a:gd name="connsiteX0" fmla="*/ 0 w 1051718"/>
            <a:gd name="connsiteY0" fmla="*/ 184398 h 800837"/>
            <a:gd name="connsiteX1" fmla="*/ 178593 w 1051718"/>
            <a:gd name="connsiteY1" fmla="*/ 5804 h 800837"/>
            <a:gd name="connsiteX2" fmla="*/ 357187 w 1051718"/>
            <a:gd name="connsiteY2" fmla="*/ 45492 h 800837"/>
            <a:gd name="connsiteX3" fmla="*/ 595312 w 1051718"/>
            <a:gd name="connsiteY3" fmla="*/ 65336 h 800837"/>
            <a:gd name="connsiteX4" fmla="*/ 793750 w 1051718"/>
            <a:gd name="connsiteY4" fmla="*/ 243929 h 800837"/>
            <a:gd name="connsiteX5" fmla="*/ 932656 w 1051718"/>
            <a:gd name="connsiteY5" fmla="*/ 422523 h 800837"/>
            <a:gd name="connsiteX6" fmla="*/ 932656 w 1051718"/>
            <a:gd name="connsiteY6" fmla="*/ 561429 h 800837"/>
            <a:gd name="connsiteX7" fmla="*/ 932656 w 1051718"/>
            <a:gd name="connsiteY7" fmla="*/ 720179 h 800837"/>
            <a:gd name="connsiteX8" fmla="*/ 1051718 w 1051718"/>
            <a:gd name="connsiteY8" fmla="*/ 799554 h 8008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51718" h="800837">
              <a:moveTo>
                <a:pt x="0" y="184398"/>
              </a:moveTo>
              <a:cubicBezTo>
                <a:pt x="59531" y="106676"/>
                <a:pt x="119062" y="28955"/>
                <a:pt x="178593" y="5804"/>
              </a:cubicBezTo>
              <a:cubicBezTo>
                <a:pt x="238124" y="-17347"/>
                <a:pt x="287734" y="35570"/>
                <a:pt x="357187" y="45492"/>
              </a:cubicBezTo>
              <a:cubicBezTo>
                <a:pt x="426640" y="55414"/>
                <a:pt x="522552" y="32263"/>
                <a:pt x="595312" y="65336"/>
              </a:cubicBezTo>
              <a:cubicBezTo>
                <a:pt x="668072" y="98409"/>
                <a:pt x="737526" y="184398"/>
                <a:pt x="793750" y="243929"/>
              </a:cubicBezTo>
              <a:cubicBezTo>
                <a:pt x="849974" y="303460"/>
                <a:pt x="909505" y="369606"/>
                <a:pt x="932656" y="422523"/>
              </a:cubicBezTo>
              <a:cubicBezTo>
                <a:pt x="955807" y="475440"/>
                <a:pt x="932656" y="561429"/>
                <a:pt x="932656" y="561429"/>
              </a:cubicBezTo>
              <a:lnTo>
                <a:pt x="932656" y="720179"/>
              </a:lnTo>
              <a:cubicBezTo>
                <a:pt x="952500" y="759866"/>
                <a:pt x="1035182" y="809476"/>
                <a:pt x="1051718" y="799554"/>
              </a:cubicBezTo>
            </a:path>
          </a:pathLst>
        </a:custGeom>
        <a:no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54427</xdr:colOff>
      <xdr:row>42</xdr:row>
      <xdr:rowOff>18142</xdr:rowOff>
    </xdr:from>
    <xdr:to>
      <xdr:col>34</xdr:col>
      <xdr:colOff>550332</xdr:colOff>
      <xdr:row>57</xdr:row>
      <xdr:rowOff>681</xdr:rowOff>
    </xdr:to>
    <xdr:sp macro="" textlink="">
      <xdr:nvSpPr>
        <xdr:cNvPr id="167" name="Скругленный прямоугольник 37">
          <a:extLst>
            <a:ext uri="{FF2B5EF4-FFF2-40B4-BE49-F238E27FC236}">
              <a16:creationId xmlns:a16="http://schemas.microsoft.com/office/drawing/2014/main" id="{00000000-0008-0000-0800-0000A7000000}"/>
            </a:ext>
          </a:extLst>
        </xdr:cNvPr>
        <xdr:cNvSpPr/>
      </xdr:nvSpPr>
      <xdr:spPr>
        <a:xfrm>
          <a:off x="25644927" y="8552542"/>
          <a:ext cx="2972405" cy="3030539"/>
        </a:xfrm>
        <a:prstGeom prst="roundRect">
          <a:avLst>
            <a:gd name="adj" fmla="val 7539"/>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31</xdr:col>
      <xdr:colOff>79827</xdr:colOff>
      <xdr:row>58</xdr:row>
      <xdr:rowOff>108857</xdr:rowOff>
    </xdr:from>
    <xdr:to>
      <xdr:col>34</xdr:col>
      <xdr:colOff>529166</xdr:colOff>
      <xdr:row>73</xdr:row>
      <xdr:rowOff>90714</xdr:rowOff>
    </xdr:to>
    <xdr:sp macro="" textlink="">
      <xdr:nvSpPr>
        <xdr:cNvPr id="168" name="Скругленный прямоугольник 37">
          <a:extLst>
            <a:ext uri="{FF2B5EF4-FFF2-40B4-BE49-F238E27FC236}">
              <a16:creationId xmlns:a16="http://schemas.microsoft.com/office/drawing/2014/main" id="{00000000-0008-0000-0800-0000A8000000}"/>
            </a:ext>
          </a:extLst>
        </xdr:cNvPr>
        <xdr:cNvSpPr/>
      </xdr:nvSpPr>
      <xdr:spPr>
        <a:xfrm>
          <a:off x="25670327" y="11894457"/>
          <a:ext cx="2925839" cy="3029857"/>
        </a:xfrm>
        <a:prstGeom prst="roundRect">
          <a:avLst>
            <a:gd name="adj" fmla="val 7539"/>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31</xdr:col>
      <xdr:colOff>174482</xdr:colOff>
      <xdr:row>43</xdr:row>
      <xdr:rowOff>21166</xdr:rowOff>
    </xdr:from>
    <xdr:to>
      <xdr:col>33</xdr:col>
      <xdr:colOff>762000</xdr:colOff>
      <xdr:row>44</xdr:row>
      <xdr:rowOff>148166</xdr:rowOff>
    </xdr:to>
    <xdr:sp macro="" textlink="">
      <xdr:nvSpPr>
        <xdr:cNvPr id="169" name="TextBox 168">
          <a:extLst>
            <a:ext uri="{FF2B5EF4-FFF2-40B4-BE49-F238E27FC236}">
              <a16:creationId xmlns:a16="http://schemas.microsoft.com/office/drawing/2014/main" id="{00000000-0008-0000-0800-0000A9000000}"/>
            </a:ext>
          </a:extLst>
        </xdr:cNvPr>
        <xdr:cNvSpPr txBox="1"/>
      </xdr:nvSpPr>
      <xdr:spPr>
        <a:xfrm>
          <a:off x="25764982" y="8758766"/>
          <a:ext cx="2238518"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b="1">
              <a:solidFill>
                <a:schemeClr val="tx1"/>
              </a:solidFill>
              <a:latin typeface="+mj-lt"/>
            </a:rPr>
            <a:t>AVERAGE DISHES PER</a:t>
          </a:r>
          <a:r>
            <a:rPr lang="en-US" sz="1200" b="1" baseline="0">
              <a:solidFill>
                <a:schemeClr val="tx1"/>
              </a:solidFill>
              <a:latin typeface="+mj-lt"/>
            </a:rPr>
            <a:t> CUSTOMER</a:t>
          </a:r>
          <a:endParaRPr lang="ru-RU" sz="1000" b="1">
            <a:solidFill>
              <a:schemeClr val="tx1"/>
            </a:solidFill>
            <a:latin typeface="+mj-lt"/>
          </a:endParaRPr>
        </a:p>
      </xdr:txBody>
    </xdr:sp>
    <xdr:clientData/>
  </xdr:twoCellAnchor>
  <xdr:twoCellAnchor>
    <xdr:from>
      <xdr:col>31</xdr:col>
      <xdr:colOff>224072</xdr:colOff>
      <xdr:row>59</xdr:row>
      <xdr:rowOff>36286</xdr:rowOff>
    </xdr:from>
    <xdr:to>
      <xdr:col>34</xdr:col>
      <xdr:colOff>453571</xdr:colOff>
      <xdr:row>60</xdr:row>
      <xdr:rowOff>36285</xdr:rowOff>
    </xdr:to>
    <xdr:sp macro="" textlink="">
      <xdr:nvSpPr>
        <xdr:cNvPr id="170" name="TextBox 169">
          <a:extLst>
            <a:ext uri="{FF2B5EF4-FFF2-40B4-BE49-F238E27FC236}">
              <a16:creationId xmlns:a16="http://schemas.microsoft.com/office/drawing/2014/main" id="{00000000-0008-0000-0800-0000AA000000}"/>
            </a:ext>
          </a:extLst>
        </xdr:cNvPr>
        <xdr:cNvSpPr txBox="1"/>
      </xdr:nvSpPr>
      <xdr:spPr>
        <a:xfrm>
          <a:off x="25814572" y="12025086"/>
          <a:ext cx="2705999" cy="2031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b="1">
              <a:solidFill>
                <a:schemeClr val="tx1"/>
              </a:solidFill>
              <a:latin typeface="+mj-lt"/>
            </a:rPr>
            <a:t>AVERAGE OCCUPANCY RATE YEAR</a:t>
          </a:r>
          <a:endParaRPr lang="ru-RU" sz="1000" b="1">
            <a:solidFill>
              <a:schemeClr val="tx1"/>
            </a:solidFill>
            <a:latin typeface="+mj-lt"/>
          </a:endParaRPr>
        </a:p>
      </xdr:txBody>
    </xdr:sp>
    <xdr:clientData/>
  </xdr:twoCellAnchor>
  <xdr:twoCellAnchor>
    <xdr:from>
      <xdr:col>24</xdr:col>
      <xdr:colOff>769257</xdr:colOff>
      <xdr:row>74</xdr:row>
      <xdr:rowOff>87689</xdr:rowOff>
    </xdr:from>
    <xdr:to>
      <xdr:col>27</xdr:col>
      <xdr:colOff>800100</xdr:colOff>
      <xdr:row>91</xdr:row>
      <xdr:rowOff>36286</xdr:rowOff>
    </xdr:to>
    <xdr:sp macro="" textlink="">
      <xdr:nvSpPr>
        <xdr:cNvPr id="171" name="Скругленный прямоугольник 37">
          <a:extLst>
            <a:ext uri="{FF2B5EF4-FFF2-40B4-BE49-F238E27FC236}">
              <a16:creationId xmlns:a16="http://schemas.microsoft.com/office/drawing/2014/main" id="{00000000-0008-0000-0800-0000AB000000}"/>
            </a:ext>
          </a:extLst>
        </xdr:cNvPr>
        <xdr:cNvSpPr/>
      </xdr:nvSpPr>
      <xdr:spPr>
        <a:xfrm>
          <a:off x="20581257" y="15124489"/>
          <a:ext cx="2507343" cy="3402997"/>
        </a:xfrm>
        <a:prstGeom prst="roundRect">
          <a:avLst>
            <a:gd name="adj" fmla="val 7539"/>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25</xdr:col>
      <xdr:colOff>196858</xdr:colOff>
      <xdr:row>75</xdr:row>
      <xdr:rowOff>16934</xdr:rowOff>
    </xdr:from>
    <xdr:to>
      <xdr:col>27</xdr:col>
      <xdr:colOff>643467</xdr:colOff>
      <xdr:row>76</xdr:row>
      <xdr:rowOff>90407</xdr:rowOff>
    </xdr:to>
    <xdr:sp macro="" textlink="">
      <xdr:nvSpPr>
        <xdr:cNvPr id="172" name="TextBox 171">
          <a:extLst>
            <a:ext uri="{FF2B5EF4-FFF2-40B4-BE49-F238E27FC236}">
              <a16:creationId xmlns:a16="http://schemas.microsoft.com/office/drawing/2014/main" id="{00000000-0008-0000-0800-0000AC000000}"/>
            </a:ext>
          </a:extLst>
        </xdr:cNvPr>
        <xdr:cNvSpPr txBox="1"/>
      </xdr:nvSpPr>
      <xdr:spPr>
        <a:xfrm>
          <a:off x="20834358" y="15256934"/>
          <a:ext cx="2097609" cy="276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b="1">
              <a:solidFill>
                <a:schemeClr val="tx1"/>
              </a:solidFill>
              <a:latin typeface="+mj-lt"/>
            </a:rPr>
            <a:t>AVERAGE</a:t>
          </a:r>
          <a:r>
            <a:rPr lang="en-US" sz="1200" b="1" baseline="0">
              <a:solidFill>
                <a:schemeClr val="tx1"/>
              </a:solidFill>
              <a:latin typeface="+mj-lt"/>
            </a:rPr>
            <a:t> CHECK PER CUSTOMER</a:t>
          </a:r>
          <a:endParaRPr lang="ru-RU" sz="1000" b="1">
            <a:solidFill>
              <a:schemeClr val="tx1"/>
            </a:solidFill>
            <a:latin typeface="+mj-lt"/>
          </a:endParaRPr>
        </a:p>
      </xdr:txBody>
    </xdr:sp>
    <xdr:clientData/>
  </xdr:twoCellAnchor>
  <xdr:twoCellAnchor>
    <xdr:from>
      <xdr:col>6</xdr:col>
      <xdr:colOff>489857</xdr:colOff>
      <xdr:row>75</xdr:row>
      <xdr:rowOff>72571</xdr:rowOff>
    </xdr:from>
    <xdr:to>
      <xdr:col>8</xdr:col>
      <xdr:colOff>272142</xdr:colOff>
      <xdr:row>76</xdr:row>
      <xdr:rowOff>75849</xdr:rowOff>
    </xdr:to>
    <xdr:sp macro="" textlink="">
      <xdr:nvSpPr>
        <xdr:cNvPr id="173" name="TextBox 172">
          <a:extLst>
            <a:ext uri="{FF2B5EF4-FFF2-40B4-BE49-F238E27FC236}">
              <a16:creationId xmlns:a16="http://schemas.microsoft.com/office/drawing/2014/main" id="{00000000-0008-0000-0800-0000AD000000}"/>
            </a:ext>
          </a:extLst>
        </xdr:cNvPr>
        <xdr:cNvSpPr txBox="1"/>
      </xdr:nvSpPr>
      <xdr:spPr>
        <a:xfrm>
          <a:off x="5442857" y="15312571"/>
          <a:ext cx="1433285" cy="2064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b="1">
              <a:solidFill>
                <a:schemeClr val="tx1"/>
              </a:solidFill>
              <a:latin typeface="+mj-lt"/>
            </a:rPr>
            <a:t>FCFF</a:t>
          </a:r>
          <a:endParaRPr lang="ru-RU" sz="1000" b="1">
            <a:solidFill>
              <a:schemeClr val="tx1">
                <a:lumMod val="65000"/>
                <a:lumOff val="35000"/>
              </a:schemeClr>
            </a:solidFill>
            <a:latin typeface="+mj-lt"/>
          </a:endParaRPr>
        </a:p>
      </xdr:txBody>
    </xdr:sp>
    <xdr:clientData/>
  </xdr:twoCellAnchor>
  <xdr:twoCellAnchor>
    <xdr:from>
      <xdr:col>28</xdr:col>
      <xdr:colOff>148167</xdr:colOff>
      <xdr:row>74</xdr:row>
      <xdr:rowOff>90713</xdr:rowOff>
    </xdr:from>
    <xdr:to>
      <xdr:col>34</xdr:col>
      <xdr:colOff>529166</xdr:colOff>
      <xdr:row>91</xdr:row>
      <xdr:rowOff>36285</xdr:rowOff>
    </xdr:to>
    <xdr:sp macro="" textlink="">
      <xdr:nvSpPr>
        <xdr:cNvPr id="174" name="Скругленный прямоугольник 37">
          <a:extLst>
            <a:ext uri="{FF2B5EF4-FFF2-40B4-BE49-F238E27FC236}">
              <a16:creationId xmlns:a16="http://schemas.microsoft.com/office/drawing/2014/main" id="{00000000-0008-0000-0800-0000AE000000}"/>
            </a:ext>
          </a:extLst>
        </xdr:cNvPr>
        <xdr:cNvSpPr/>
      </xdr:nvSpPr>
      <xdr:spPr>
        <a:xfrm>
          <a:off x="23262167" y="15127513"/>
          <a:ext cx="5333999" cy="3399972"/>
        </a:xfrm>
        <a:prstGeom prst="roundRect">
          <a:avLst>
            <a:gd name="adj" fmla="val 7539"/>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21</xdr:col>
      <xdr:colOff>506929</xdr:colOff>
      <xdr:row>42</xdr:row>
      <xdr:rowOff>18142</xdr:rowOff>
    </xdr:from>
    <xdr:to>
      <xdr:col>24</xdr:col>
      <xdr:colOff>464369</xdr:colOff>
      <xdr:row>57</xdr:row>
      <xdr:rowOff>35831</xdr:rowOff>
    </xdr:to>
    <xdr:sp macro="" textlink="">
      <xdr:nvSpPr>
        <xdr:cNvPr id="175" name="Скругленный прямоугольник 26">
          <a:extLst>
            <a:ext uri="{FF2B5EF4-FFF2-40B4-BE49-F238E27FC236}">
              <a16:creationId xmlns:a16="http://schemas.microsoft.com/office/drawing/2014/main" id="{00000000-0008-0000-0800-0000AF000000}"/>
            </a:ext>
          </a:extLst>
        </xdr:cNvPr>
        <xdr:cNvSpPr/>
      </xdr:nvSpPr>
      <xdr:spPr>
        <a:xfrm>
          <a:off x="17842429" y="8552542"/>
          <a:ext cx="2433940" cy="3065689"/>
        </a:xfrm>
        <a:prstGeom prst="roundRect">
          <a:avLst>
            <a:gd name="adj" fmla="val 8257"/>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18</xdr:col>
      <xdr:colOff>504977</xdr:colOff>
      <xdr:row>43</xdr:row>
      <xdr:rowOff>-1</xdr:rowOff>
    </xdr:from>
    <xdr:to>
      <xdr:col>21</xdr:col>
      <xdr:colOff>105833</xdr:colOff>
      <xdr:row>46</xdr:row>
      <xdr:rowOff>0</xdr:rowOff>
    </xdr:to>
    <xdr:sp macro="" textlink="">
      <xdr:nvSpPr>
        <xdr:cNvPr id="176" name="TextBox 175">
          <a:extLst>
            <a:ext uri="{FF2B5EF4-FFF2-40B4-BE49-F238E27FC236}">
              <a16:creationId xmlns:a16="http://schemas.microsoft.com/office/drawing/2014/main" id="{00000000-0008-0000-0800-0000B0000000}"/>
            </a:ext>
          </a:extLst>
        </xdr:cNvPr>
        <xdr:cNvSpPr txBox="1"/>
      </xdr:nvSpPr>
      <xdr:spPr>
        <a:xfrm>
          <a:off x="15363977" y="8737599"/>
          <a:ext cx="2077356" cy="609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b="1" baseline="0">
              <a:solidFill>
                <a:schemeClr val="tx1"/>
              </a:solidFill>
              <a:latin typeface="+mj-lt"/>
            </a:rPr>
            <a:t>AVERAGE TABLE TURNOVER &amp; VISIT DURATION PER DAY</a:t>
          </a:r>
          <a:endParaRPr lang="ru-RU" sz="1000" b="1">
            <a:solidFill>
              <a:schemeClr val="tx1"/>
            </a:solidFill>
            <a:latin typeface="+mj-lt"/>
          </a:endParaRPr>
        </a:p>
      </xdr:txBody>
    </xdr:sp>
    <xdr:clientData/>
  </xdr:twoCellAnchor>
  <xdr:twoCellAnchor>
    <xdr:from>
      <xdr:col>21</xdr:col>
      <xdr:colOff>678543</xdr:colOff>
      <xdr:row>42</xdr:row>
      <xdr:rowOff>147247</xdr:rowOff>
    </xdr:from>
    <xdr:to>
      <xdr:col>23</xdr:col>
      <xdr:colOff>625797</xdr:colOff>
      <xdr:row>44</xdr:row>
      <xdr:rowOff>54430</xdr:rowOff>
    </xdr:to>
    <xdr:sp macro="" textlink="">
      <xdr:nvSpPr>
        <xdr:cNvPr id="177" name="TextBox 176">
          <a:extLst>
            <a:ext uri="{FF2B5EF4-FFF2-40B4-BE49-F238E27FC236}">
              <a16:creationId xmlns:a16="http://schemas.microsoft.com/office/drawing/2014/main" id="{00000000-0008-0000-0800-0000B1000000}"/>
            </a:ext>
          </a:extLst>
        </xdr:cNvPr>
        <xdr:cNvSpPr txBox="1"/>
      </xdr:nvSpPr>
      <xdr:spPr>
        <a:xfrm>
          <a:off x="18014043" y="8681647"/>
          <a:ext cx="1598254" cy="313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b="1" baseline="0">
              <a:solidFill>
                <a:schemeClr val="tx1"/>
              </a:solidFill>
              <a:latin typeface="+mj-lt"/>
            </a:rPr>
            <a:t>TOTAL</a:t>
          </a:r>
          <a:r>
            <a:rPr lang="en-US" sz="1200" b="1" baseline="0">
              <a:solidFill>
                <a:schemeClr val="tx1"/>
              </a:solidFill>
              <a:latin typeface="Avenir Book" panose="02000503020000020003" pitchFamily="2" charset="0"/>
            </a:rPr>
            <a:t> CUSTOMERS</a:t>
          </a:r>
        </a:p>
      </xdr:txBody>
    </xdr:sp>
    <xdr:clientData/>
  </xdr:twoCellAnchor>
  <xdr:twoCellAnchor>
    <xdr:from>
      <xdr:col>31</xdr:col>
      <xdr:colOff>661006</xdr:colOff>
      <xdr:row>45</xdr:row>
      <xdr:rowOff>78618</xdr:rowOff>
    </xdr:from>
    <xdr:to>
      <xdr:col>33</xdr:col>
      <xdr:colOff>666006</xdr:colOff>
      <xdr:row>55</xdr:row>
      <xdr:rowOff>41284</xdr:rowOff>
    </xdr:to>
    <xdr:sp macro="" textlink="">
      <xdr:nvSpPr>
        <xdr:cNvPr id="178" name="Donut 177">
          <a:extLst>
            <a:ext uri="{FF2B5EF4-FFF2-40B4-BE49-F238E27FC236}">
              <a16:creationId xmlns:a16="http://schemas.microsoft.com/office/drawing/2014/main" id="{00000000-0008-0000-0800-0000B2000000}"/>
            </a:ext>
          </a:extLst>
        </xdr:cNvPr>
        <xdr:cNvSpPr/>
      </xdr:nvSpPr>
      <xdr:spPr>
        <a:xfrm>
          <a:off x="26251506" y="9222618"/>
          <a:ext cx="1656000" cy="1994666"/>
        </a:xfrm>
        <a:prstGeom prst="donut">
          <a:avLst>
            <a:gd name="adj" fmla="val 8009"/>
          </a:avLst>
        </a:prstGeom>
        <a:gradFill>
          <a:gsLst>
            <a:gs pos="28000">
              <a:srgbClr val="6821E4"/>
            </a:gs>
            <a:gs pos="61000">
              <a:schemeClr val="accent1">
                <a:lumMod val="45000"/>
                <a:lumOff val="55000"/>
              </a:schemeClr>
            </a:gs>
            <a:gs pos="86000">
              <a:schemeClr val="accent1">
                <a:lumMod val="45000"/>
                <a:lumOff val="55000"/>
              </a:schemeClr>
            </a:gs>
            <a:gs pos="81000">
              <a:schemeClr val="accent1">
                <a:lumMod val="30000"/>
                <a:lumOff val="70000"/>
              </a:schemeClr>
            </a:gs>
          </a:gsLst>
          <a:lin ang="5400000" scaled="1"/>
        </a:gradFill>
        <a:ln>
          <a:noFill/>
        </a:ln>
        <a:effectLst>
          <a:outerShdw blurRad="220083" sx="111000" sy="111000" algn="ctr" rotWithShape="0">
            <a:srgbClr val="6821E4">
              <a:alpha val="64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oneCellAnchor>
    <xdr:from>
      <xdr:col>32</xdr:col>
      <xdr:colOff>402166</xdr:colOff>
      <xdr:row>47</xdr:row>
      <xdr:rowOff>63500</xdr:rowOff>
    </xdr:from>
    <xdr:ext cx="575734" cy="575734"/>
    <xdr:pic>
      <xdr:nvPicPr>
        <xdr:cNvPr id="179" name="Graphic 178" descr="Noodles with solid fill">
          <a:extLst>
            <a:ext uri="{FF2B5EF4-FFF2-40B4-BE49-F238E27FC236}">
              <a16:creationId xmlns:a16="http://schemas.microsoft.com/office/drawing/2014/main" id="{00000000-0008-0000-0800-0000B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26818166" y="9613900"/>
          <a:ext cx="575734" cy="575734"/>
        </a:xfrm>
        <a:prstGeom prst="rect">
          <a:avLst/>
        </a:prstGeom>
      </xdr:spPr>
    </xdr:pic>
    <xdr:clientData/>
  </xdr:oneCellAnchor>
  <xdr:twoCellAnchor>
    <xdr:from>
      <xdr:col>25</xdr:col>
      <xdr:colOff>335643</xdr:colOff>
      <xdr:row>78</xdr:row>
      <xdr:rowOff>52611</xdr:rowOff>
    </xdr:from>
    <xdr:to>
      <xdr:col>27</xdr:col>
      <xdr:colOff>376643</xdr:colOff>
      <xdr:row>88</xdr:row>
      <xdr:rowOff>51277</xdr:rowOff>
    </xdr:to>
    <xdr:sp macro="" textlink="">
      <xdr:nvSpPr>
        <xdr:cNvPr id="180" name="Donut 179">
          <a:extLst>
            <a:ext uri="{FF2B5EF4-FFF2-40B4-BE49-F238E27FC236}">
              <a16:creationId xmlns:a16="http://schemas.microsoft.com/office/drawing/2014/main" id="{00000000-0008-0000-0800-0000B4000000}"/>
            </a:ext>
          </a:extLst>
        </xdr:cNvPr>
        <xdr:cNvSpPr/>
      </xdr:nvSpPr>
      <xdr:spPr>
        <a:xfrm>
          <a:off x="20973143" y="15902211"/>
          <a:ext cx="1692000" cy="2030666"/>
        </a:xfrm>
        <a:prstGeom prst="donut">
          <a:avLst>
            <a:gd name="adj" fmla="val 8009"/>
          </a:avLst>
        </a:prstGeom>
        <a:gradFill>
          <a:gsLst>
            <a:gs pos="90000">
              <a:srgbClr val="BEF0EE"/>
            </a:gs>
            <a:gs pos="56000">
              <a:srgbClr val="00B050"/>
            </a:gs>
            <a:gs pos="8000">
              <a:schemeClr val="tx1">
                <a:lumMod val="50000"/>
                <a:lumOff val="50000"/>
              </a:schemeClr>
            </a:gs>
          </a:gsLst>
          <a:path path="circle">
            <a:fillToRect l="50000" t="-80000" r="50000" b="180000"/>
          </a:path>
        </a:gradFill>
        <a:ln>
          <a:noFill/>
        </a:ln>
        <a:effectLst>
          <a:outerShdw blurRad="246880" sx="111000" sy="111000" algn="ctr" rotWithShape="0">
            <a:srgbClr val="00B0F0">
              <a:alpha val="41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twoCellAnchor>
    <xdr:from>
      <xdr:col>0</xdr:col>
      <xdr:colOff>232833</xdr:colOff>
      <xdr:row>29</xdr:row>
      <xdr:rowOff>87086</xdr:rowOff>
    </xdr:from>
    <xdr:to>
      <xdr:col>9</xdr:col>
      <xdr:colOff>232834</xdr:colOff>
      <xdr:row>34</xdr:row>
      <xdr:rowOff>0</xdr:rowOff>
    </xdr:to>
    <xdr:sp macro="" textlink="">
      <xdr:nvSpPr>
        <xdr:cNvPr id="181" name="Скругленный прямоугольник 37">
          <a:extLst>
            <a:ext uri="{FF2B5EF4-FFF2-40B4-BE49-F238E27FC236}">
              <a16:creationId xmlns:a16="http://schemas.microsoft.com/office/drawing/2014/main" id="{00000000-0008-0000-0800-0000B5000000}"/>
            </a:ext>
          </a:extLst>
        </xdr:cNvPr>
        <xdr:cNvSpPr/>
      </xdr:nvSpPr>
      <xdr:spPr>
        <a:xfrm>
          <a:off x="232833" y="5979886"/>
          <a:ext cx="7429501" cy="928914"/>
        </a:xfrm>
        <a:prstGeom prst="roundRect">
          <a:avLst>
            <a:gd name="adj" fmla="val 13112"/>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21</xdr:col>
      <xdr:colOff>804334</xdr:colOff>
      <xdr:row>45</xdr:row>
      <xdr:rowOff>10280</xdr:rowOff>
    </xdr:from>
    <xdr:to>
      <xdr:col>24</xdr:col>
      <xdr:colOff>19834</xdr:colOff>
      <xdr:row>55</xdr:row>
      <xdr:rowOff>7861</xdr:rowOff>
    </xdr:to>
    <xdr:sp macro="" textlink="">
      <xdr:nvSpPr>
        <xdr:cNvPr id="182" name="Donut 181">
          <a:extLst>
            <a:ext uri="{FF2B5EF4-FFF2-40B4-BE49-F238E27FC236}">
              <a16:creationId xmlns:a16="http://schemas.microsoft.com/office/drawing/2014/main" id="{00000000-0008-0000-0800-0000B6000000}"/>
            </a:ext>
          </a:extLst>
        </xdr:cNvPr>
        <xdr:cNvSpPr/>
      </xdr:nvSpPr>
      <xdr:spPr>
        <a:xfrm>
          <a:off x="18139834" y="9154280"/>
          <a:ext cx="1692000" cy="2029581"/>
        </a:xfrm>
        <a:prstGeom prst="donut">
          <a:avLst>
            <a:gd name="adj" fmla="val 8009"/>
          </a:avLst>
        </a:prstGeom>
        <a:gradFill>
          <a:gsLst>
            <a:gs pos="94000">
              <a:schemeClr val="accent3"/>
            </a:gs>
            <a:gs pos="57000">
              <a:srgbClr val="7030A0"/>
            </a:gs>
            <a:gs pos="21000">
              <a:srgbClr val="C00000"/>
            </a:gs>
          </a:gsLst>
          <a:path path="circle">
            <a:fillToRect l="50000" t="-80000" r="50000" b="180000"/>
          </a:path>
        </a:gradFill>
        <a:ln>
          <a:noFill/>
        </a:ln>
        <a:effectLst>
          <a:outerShdw blurRad="186885" sx="101357" sy="101357" algn="ctr" rotWithShape="0">
            <a:srgbClr val="E723FF">
              <a:alpha val="37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oneCellAnchor>
    <xdr:from>
      <xdr:col>0</xdr:col>
      <xdr:colOff>507999</xdr:colOff>
      <xdr:row>30</xdr:row>
      <xdr:rowOff>21167</xdr:rowOff>
    </xdr:from>
    <xdr:ext cx="592667" cy="592667"/>
    <xdr:pic>
      <xdr:nvPicPr>
        <xdr:cNvPr id="183" name="Graphic 182" descr="Rocket outline">
          <a:extLst>
            <a:ext uri="{FF2B5EF4-FFF2-40B4-BE49-F238E27FC236}">
              <a16:creationId xmlns:a16="http://schemas.microsoft.com/office/drawing/2014/main" id="{00000000-0008-0000-0800-0000B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507999" y="6117167"/>
          <a:ext cx="592667" cy="592667"/>
        </a:xfrm>
        <a:prstGeom prst="rect">
          <a:avLst/>
        </a:prstGeom>
      </xdr:spPr>
    </xdr:pic>
    <xdr:clientData/>
  </xdr:oneCellAnchor>
  <xdr:oneCellAnchor>
    <xdr:from>
      <xdr:col>5</xdr:col>
      <xdr:colOff>529167</xdr:colOff>
      <xdr:row>29</xdr:row>
      <xdr:rowOff>84666</xdr:rowOff>
    </xdr:from>
    <xdr:ext cx="698500" cy="698500"/>
    <xdr:pic>
      <xdr:nvPicPr>
        <xdr:cNvPr id="184" name="Graphic 183" descr="Door Open outline">
          <a:extLst>
            <a:ext uri="{FF2B5EF4-FFF2-40B4-BE49-F238E27FC236}">
              <a16:creationId xmlns:a16="http://schemas.microsoft.com/office/drawing/2014/main" id="{00000000-0008-0000-0800-0000B8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4656667" y="5977466"/>
          <a:ext cx="698500" cy="698500"/>
        </a:xfrm>
        <a:prstGeom prst="rect">
          <a:avLst/>
        </a:prstGeom>
      </xdr:spPr>
    </xdr:pic>
    <xdr:clientData/>
  </xdr:oneCellAnchor>
  <xdr:twoCellAnchor>
    <xdr:from>
      <xdr:col>1</xdr:col>
      <xdr:colOff>592666</xdr:colOff>
      <xdr:row>32</xdr:row>
      <xdr:rowOff>0</xdr:rowOff>
    </xdr:from>
    <xdr:to>
      <xdr:col>3</xdr:col>
      <xdr:colOff>762000</xdr:colOff>
      <xdr:row>33</xdr:row>
      <xdr:rowOff>84667</xdr:rowOff>
    </xdr:to>
    <xdr:sp macro="" textlink="">
      <xdr:nvSpPr>
        <xdr:cNvPr id="185" name="TextBox 184">
          <a:extLst>
            <a:ext uri="{FF2B5EF4-FFF2-40B4-BE49-F238E27FC236}">
              <a16:creationId xmlns:a16="http://schemas.microsoft.com/office/drawing/2014/main" id="{00000000-0008-0000-0800-0000B9000000}"/>
            </a:ext>
          </a:extLst>
        </xdr:cNvPr>
        <xdr:cNvSpPr txBox="1"/>
      </xdr:nvSpPr>
      <xdr:spPr>
        <a:xfrm>
          <a:off x="1418166" y="6502400"/>
          <a:ext cx="1820334" cy="287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400" b="0">
              <a:solidFill>
                <a:schemeClr val="tx1">
                  <a:lumMod val="75000"/>
                  <a:lumOff val="25000"/>
                </a:schemeClr>
              </a:solidFill>
              <a:latin typeface="+mj-lt"/>
            </a:rPr>
            <a:t>Launch the project</a:t>
          </a:r>
          <a:endParaRPr lang="ru-RU" sz="1400" b="0">
            <a:solidFill>
              <a:schemeClr val="tx1">
                <a:lumMod val="75000"/>
                <a:lumOff val="25000"/>
              </a:schemeClr>
            </a:solidFill>
            <a:latin typeface="+mj-lt"/>
          </a:endParaRPr>
        </a:p>
      </xdr:txBody>
    </xdr:sp>
    <xdr:clientData/>
  </xdr:twoCellAnchor>
  <xdr:twoCellAnchor>
    <xdr:from>
      <xdr:col>6</xdr:col>
      <xdr:colOff>342899</xdr:colOff>
      <xdr:row>32</xdr:row>
      <xdr:rowOff>0</xdr:rowOff>
    </xdr:from>
    <xdr:to>
      <xdr:col>8</xdr:col>
      <xdr:colOff>402167</xdr:colOff>
      <xdr:row>33</xdr:row>
      <xdr:rowOff>84667</xdr:rowOff>
    </xdr:to>
    <xdr:sp macro="" textlink="">
      <xdr:nvSpPr>
        <xdr:cNvPr id="186" name="TextBox 185">
          <a:extLst>
            <a:ext uri="{FF2B5EF4-FFF2-40B4-BE49-F238E27FC236}">
              <a16:creationId xmlns:a16="http://schemas.microsoft.com/office/drawing/2014/main" id="{00000000-0008-0000-0800-0000BA000000}"/>
            </a:ext>
          </a:extLst>
        </xdr:cNvPr>
        <xdr:cNvSpPr txBox="1"/>
      </xdr:nvSpPr>
      <xdr:spPr>
        <a:xfrm>
          <a:off x="5295899" y="6502400"/>
          <a:ext cx="1710268" cy="287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400" b="0">
              <a:solidFill>
                <a:schemeClr val="tx1">
                  <a:lumMod val="75000"/>
                  <a:lumOff val="25000"/>
                </a:schemeClr>
              </a:solidFill>
              <a:latin typeface="+mj-lt"/>
            </a:rPr>
            <a:t>Opening</a:t>
          </a:r>
          <a:endParaRPr lang="ru-RU" sz="1400" b="0">
            <a:solidFill>
              <a:schemeClr val="tx1">
                <a:lumMod val="75000"/>
                <a:lumOff val="25000"/>
              </a:schemeClr>
            </a:solidFill>
            <a:latin typeface="+mj-lt"/>
          </a:endParaRPr>
        </a:p>
      </xdr:txBody>
    </xdr:sp>
    <xdr:clientData/>
  </xdr:twoCellAnchor>
  <xdr:twoCellAnchor>
    <xdr:from>
      <xdr:col>13</xdr:col>
      <xdr:colOff>264569</xdr:colOff>
      <xdr:row>75</xdr:row>
      <xdr:rowOff>84666</xdr:rowOff>
    </xdr:from>
    <xdr:to>
      <xdr:col>15</xdr:col>
      <xdr:colOff>148167</xdr:colOff>
      <xdr:row>76</xdr:row>
      <xdr:rowOff>144561</xdr:rowOff>
    </xdr:to>
    <xdr:sp macro="" textlink="">
      <xdr:nvSpPr>
        <xdr:cNvPr id="187" name="TextBox 186">
          <a:extLst>
            <a:ext uri="{FF2B5EF4-FFF2-40B4-BE49-F238E27FC236}">
              <a16:creationId xmlns:a16="http://schemas.microsoft.com/office/drawing/2014/main" id="{00000000-0008-0000-0800-0000BB000000}"/>
            </a:ext>
          </a:extLst>
        </xdr:cNvPr>
        <xdr:cNvSpPr txBox="1"/>
      </xdr:nvSpPr>
      <xdr:spPr>
        <a:xfrm>
          <a:off x="10996069" y="15324666"/>
          <a:ext cx="1534598" cy="263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b="1">
              <a:solidFill>
                <a:schemeClr val="tx1"/>
              </a:solidFill>
              <a:latin typeface="+mj-lt"/>
            </a:rPr>
            <a:t>BREAK-EVEN</a:t>
          </a:r>
          <a:r>
            <a:rPr lang="en-US" sz="1200" b="1">
              <a:solidFill>
                <a:schemeClr val="tx1"/>
              </a:solidFill>
              <a:latin typeface="Avenir Book" panose="02000503020000020003" pitchFamily="2" charset="0"/>
            </a:rPr>
            <a:t> </a:t>
          </a:r>
          <a:r>
            <a:rPr lang="en-US" sz="1200" b="1">
              <a:solidFill>
                <a:schemeClr val="tx1"/>
              </a:solidFill>
              <a:latin typeface="+mj-lt"/>
            </a:rPr>
            <a:t>POINT</a:t>
          </a:r>
          <a:endParaRPr lang="ru-RU" sz="1000" b="1">
            <a:solidFill>
              <a:schemeClr val="tx1"/>
            </a:solidFill>
            <a:latin typeface="+mj-lt"/>
          </a:endParaRPr>
        </a:p>
      </xdr:txBody>
    </xdr:sp>
    <xdr:clientData/>
  </xdr:twoCellAnchor>
  <xdr:twoCellAnchor>
    <xdr:from>
      <xdr:col>1</xdr:col>
      <xdr:colOff>656167</xdr:colOff>
      <xdr:row>30</xdr:row>
      <xdr:rowOff>63501</xdr:rowOff>
    </xdr:from>
    <xdr:to>
      <xdr:col>2</xdr:col>
      <xdr:colOff>402167</xdr:colOff>
      <xdr:row>32</xdr:row>
      <xdr:rowOff>19098</xdr:rowOff>
    </xdr:to>
    <xdr:sp macro="" textlink="Inputs!J8">
      <xdr:nvSpPr>
        <xdr:cNvPr id="188" name="TextBox 187">
          <a:extLst>
            <a:ext uri="{FF2B5EF4-FFF2-40B4-BE49-F238E27FC236}">
              <a16:creationId xmlns:a16="http://schemas.microsoft.com/office/drawing/2014/main" id="{00000000-0008-0000-0800-0000BC000000}"/>
            </a:ext>
          </a:extLst>
        </xdr:cNvPr>
        <xdr:cNvSpPr txBox="1"/>
      </xdr:nvSpPr>
      <xdr:spPr>
        <a:xfrm>
          <a:off x="1481667" y="6159501"/>
          <a:ext cx="571500" cy="36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C921418A-3B75-EE40-A3B0-8B07D29DD4D7}" type="TxLink">
            <a:rPr lang="en-US" sz="1400" b="1" i="0" u="none" strike="noStrike">
              <a:solidFill>
                <a:srgbClr val="6821E4"/>
              </a:solidFill>
              <a:latin typeface="+mj-lt"/>
            </a:rPr>
            <a:pPr algn="ctr"/>
            <a:t>2023</a:t>
          </a:fld>
          <a:endParaRPr lang="ru-RU" sz="1400" b="1">
            <a:solidFill>
              <a:srgbClr val="6821E4"/>
            </a:solidFill>
            <a:latin typeface="+mj-lt"/>
          </a:endParaRPr>
        </a:p>
      </xdr:txBody>
    </xdr:sp>
    <xdr:clientData/>
  </xdr:twoCellAnchor>
  <xdr:twoCellAnchor>
    <xdr:from>
      <xdr:col>2</xdr:col>
      <xdr:colOff>406401</xdr:colOff>
      <xdr:row>30</xdr:row>
      <xdr:rowOff>84666</xdr:rowOff>
    </xdr:from>
    <xdr:to>
      <xdr:col>3</xdr:col>
      <xdr:colOff>508001</xdr:colOff>
      <xdr:row>32</xdr:row>
      <xdr:rowOff>44497</xdr:rowOff>
    </xdr:to>
    <xdr:sp macro="" textlink="Inputs!J9">
      <xdr:nvSpPr>
        <xdr:cNvPr id="189" name="TextBox 188">
          <a:extLst>
            <a:ext uri="{FF2B5EF4-FFF2-40B4-BE49-F238E27FC236}">
              <a16:creationId xmlns:a16="http://schemas.microsoft.com/office/drawing/2014/main" id="{00000000-0008-0000-0800-0000BD000000}"/>
            </a:ext>
          </a:extLst>
        </xdr:cNvPr>
        <xdr:cNvSpPr txBox="1"/>
      </xdr:nvSpPr>
      <xdr:spPr>
        <a:xfrm>
          <a:off x="2057401" y="6180666"/>
          <a:ext cx="927100" cy="366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884D2D88-DB66-4F41-9BB1-1B5456A0D6C7}" type="TxLink">
            <a:rPr lang="en-US" sz="1200" b="1" i="0" u="none" strike="noStrike">
              <a:solidFill>
                <a:srgbClr val="6821E4"/>
              </a:solidFill>
              <a:latin typeface="+mj-lt"/>
            </a:rPr>
            <a:pPr algn="ctr"/>
            <a:t>▻ February</a:t>
          </a:fld>
          <a:endParaRPr lang="ru-RU" sz="1400" b="1">
            <a:solidFill>
              <a:srgbClr val="6821E4"/>
            </a:solidFill>
            <a:latin typeface="+mj-lt"/>
          </a:endParaRPr>
        </a:p>
      </xdr:txBody>
    </xdr:sp>
    <xdr:clientData/>
  </xdr:twoCellAnchor>
  <xdr:twoCellAnchor>
    <xdr:from>
      <xdr:col>6</xdr:col>
      <xdr:colOff>406401</xdr:colOff>
      <xdr:row>30</xdr:row>
      <xdr:rowOff>67735</xdr:rowOff>
    </xdr:from>
    <xdr:to>
      <xdr:col>7</xdr:col>
      <xdr:colOff>152401</xdr:colOff>
      <xdr:row>32</xdr:row>
      <xdr:rowOff>23332</xdr:rowOff>
    </xdr:to>
    <xdr:sp macro="" textlink="Inputs!J12">
      <xdr:nvSpPr>
        <xdr:cNvPr id="190" name="TextBox 189">
          <a:extLst>
            <a:ext uri="{FF2B5EF4-FFF2-40B4-BE49-F238E27FC236}">
              <a16:creationId xmlns:a16="http://schemas.microsoft.com/office/drawing/2014/main" id="{00000000-0008-0000-0800-0000BE000000}"/>
            </a:ext>
          </a:extLst>
        </xdr:cNvPr>
        <xdr:cNvSpPr txBox="1"/>
      </xdr:nvSpPr>
      <xdr:spPr>
        <a:xfrm>
          <a:off x="5359401" y="6163735"/>
          <a:ext cx="571500" cy="36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83F95157-2C3F-F345-8394-903A18BE53E0}" type="TxLink">
            <a:rPr lang="en-US" sz="1400" b="1" i="0" u="none" strike="noStrike">
              <a:solidFill>
                <a:srgbClr val="6821E4"/>
              </a:solidFill>
              <a:latin typeface="+mj-lt"/>
            </a:rPr>
            <a:pPr algn="ctr"/>
            <a:t>2023</a:t>
          </a:fld>
          <a:endParaRPr lang="ru-RU" sz="1400" b="1">
            <a:solidFill>
              <a:srgbClr val="6821E4"/>
            </a:solidFill>
            <a:latin typeface="+mj-lt"/>
          </a:endParaRPr>
        </a:p>
      </xdr:txBody>
    </xdr:sp>
    <xdr:clientData/>
  </xdr:twoCellAnchor>
  <xdr:twoCellAnchor>
    <xdr:from>
      <xdr:col>7</xdr:col>
      <xdr:colOff>114301</xdr:colOff>
      <xdr:row>30</xdr:row>
      <xdr:rowOff>67733</xdr:rowOff>
    </xdr:from>
    <xdr:to>
      <xdr:col>8</xdr:col>
      <xdr:colOff>215901</xdr:colOff>
      <xdr:row>32</xdr:row>
      <xdr:rowOff>27564</xdr:rowOff>
    </xdr:to>
    <xdr:sp macro="" textlink="Inputs!J13">
      <xdr:nvSpPr>
        <xdr:cNvPr id="191" name="TextBox 190">
          <a:extLst>
            <a:ext uri="{FF2B5EF4-FFF2-40B4-BE49-F238E27FC236}">
              <a16:creationId xmlns:a16="http://schemas.microsoft.com/office/drawing/2014/main" id="{00000000-0008-0000-0800-0000BF000000}"/>
            </a:ext>
          </a:extLst>
        </xdr:cNvPr>
        <xdr:cNvSpPr txBox="1"/>
      </xdr:nvSpPr>
      <xdr:spPr>
        <a:xfrm>
          <a:off x="5892801" y="6163733"/>
          <a:ext cx="927100" cy="366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4B0B798E-74B5-3D40-BFE6-0FB3406AA167}" type="TxLink">
            <a:rPr lang="en-US" sz="1400" b="1" i="0" u="none" strike="noStrike">
              <a:solidFill>
                <a:srgbClr val="6821E4"/>
              </a:solidFill>
              <a:latin typeface="+mj-lt"/>
            </a:rPr>
            <a:pPr algn="ctr"/>
            <a:t>▻ October</a:t>
          </a:fld>
          <a:endParaRPr lang="ru-RU" sz="1400" b="1">
            <a:solidFill>
              <a:srgbClr val="6821E4"/>
            </a:solidFill>
            <a:latin typeface="+mj-lt"/>
          </a:endParaRPr>
        </a:p>
      </xdr:txBody>
    </xdr:sp>
    <xdr:clientData/>
  </xdr:twoCellAnchor>
  <xdr:twoCellAnchor>
    <xdr:from>
      <xdr:col>2</xdr:col>
      <xdr:colOff>3</xdr:colOff>
      <xdr:row>77</xdr:row>
      <xdr:rowOff>42333</xdr:rowOff>
    </xdr:from>
    <xdr:to>
      <xdr:col>4</xdr:col>
      <xdr:colOff>617003</xdr:colOff>
      <xdr:row>90</xdr:row>
      <xdr:rowOff>109000</xdr:rowOff>
    </xdr:to>
    <xdr:graphicFrame macro="">
      <xdr:nvGraphicFramePr>
        <xdr:cNvPr id="192" name="Chart 191">
          <a:extLst>
            <a:ext uri="{FF2B5EF4-FFF2-40B4-BE49-F238E27FC236}">
              <a16:creationId xmlns:a16="http://schemas.microsoft.com/office/drawing/2014/main" id="{00000000-0008-0000-0800-0000C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529166</xdr:colOff>
      <xdr:row>82</xdr:row>
      <xdr:rowOff>126999</xdr:rowOff>
    </xdr:from>
    <xdr:to>
      <xdr:col>4</xdr:col>
      <xdr:colOff>115495</xdr:colOff>
      <xdr:row>85</xdr:row>
      <xdr:rowOff>46330</xdr:rowOff>
    </xdr:to>
    <xdr:sp macro="" textlink="'Dashboard Pivot'!AZ10">
      <xdr:nvSpPr>
        <xdr:cNvPr id="193" name="TextBox 118">
          <a:extLst>
            <a:ext uri="{FF2B5EF4-FFF2-40B4-BE49-F238E27FC236}">
              <a16:creationId xmlns:a16="http://schemas.microsoft.com/office/drawing/2014/main" id="{00000000-0008-0000-0800-0000C1000000}"/>
            </a:ext>
          </a:extLst>
        </xdr:cNvPr>
        <xdr:cNvSpPr txBox="1"/>
      </xdr:nvSpPr>
      <xdr:spPr>
        <a:xfrm>
          <a:off x="2180166" y="16789399"/>
          <a:ext cx="1237329" cy="528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9C1113CD-B65B-154B-92E1-3E98BFB5E920}" type="TxLink">
            <a:rPr lang="en-US" sz="2400" b="0" i="0" u="none" strike="noStrike">
              <a:solidFill>
                <a:srgbClr val="000000"/>
              </a:solidFill>
              <a:latin typeface="+mj-lt"/>
              <a:cs typeface="Calibri"/>
            </a:rPr>
            <a:pPr algn="ctr"/>
            <a:t>929,5K</a:t>
          </a:fld>
          <a:endParaRPr lang="ru-RU" sz="2400" b="1">
            <a:solidFill>
              <a:schemeClr val="tx1"/>
            </a:solidFill>
            <a:latin typeface="+mj-lt"/>
          </a:endParaRPr>
        </a:p>
      </xdr:txBody>
    </xdr:sp>
    <xdr:clientData/>
  </xdr:twoCellAnchor>
  <xdr:twoCellAnchor>
    <xdr:from>
      <xdr:col>4</xdr:col>
      <xdr:colOff>574791</xdr:colOff>
      <xdr:row>81</xdr:row>
      <xdr:rowOff>0</xdr:rowOff>
    </xdr:from>
    <xdr:to>
      <xdr:col>5</xdr:col>
      <xdr:colOff>599037</xdr:colOff>
      <xdr:row>82</xdr:row>
      <xdr:rowOff>148166</xdr:rowOff>
    </xdr:to>
    <xdr:sp macro="" textlink="">
      <xdr:nvSpPr>
        <xdr:cNvPr id="194" name="TextBox 193">
          <a:extLst>
            <a:ext uri="{FF2B5EF4-FFF2-40B4-BE49-F238E27FC236}">
              <a16:creationId xmlns:a16="http://schemas.microsoft.com/office/drawing/2014/main" id="{00000000-0008-0000-0800-0000C2000000}"/>
            </a:ext>
          </a:extLst>
        </xdr:cNvPr>
        <xdr:cNvSpPr txBox="1"/>
      </xdr:nvSpPr>
      <xdr:spPr>
        <a:xfrm>
          <a:off x="3876791" y="16459200"/>
          <a:ext cx="849746" cy="351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600" b="0">
              <a:solidFill>
                <a:schemeClr val="tx1"/>
              </a:solidFill>
              <a:latin typeface="+mj-lt"/>
            </a:rPr>
            <a:t>Kitchen</a:t>
          </a:r>
          <a:endParaRPr lang="ru-RU" sz="1100" b="0">
            <a:solidFill>
              <a:schemeClr val="tx1"/>
            </a:solidFill>
            <a:latin typeface="+mj-lt"/>
          </a:endParaRPr>
        </a:p>
      </xdr:txBody>
    </xdr:sp>
    <xdr:clientData/>
  </xdr:twoCellAnchor>
  <xdr:twoCellAnchor>
    <xdr:from>
      <xdr:col>0</xdr:col>
      <xdr:colOff>444500</xdr:colOff>
      <xdr:row>89</xdr:row>
      <xdr:rowOff>42334</xdr:rowOff>
    </xdr:from>
    <xdr:to>
      <xdr:col>2</xdr:col>
      <xdr:colOff>465667</xdr:colOff>
      <xdr:row>91</xdr:row>
      <xdr:rowOff>21167</xdr:rowOff>
    </xdr:to>
    <xdr:sp macro="" textlink="">
      <xdr:nvSpPr>
        <xdr:cNvPr id="195" name="TextBox 194">
          <a:extLst>
            <a:ext uri="{FF2B5EF4-FFF2-40B4-BE49-F238E27FC236}">
              <a16:creationId xmlns:a16="http://schemas.microsoft.com/office/drawing/2014/main" id="{00000000-0008-0000-0800-0000C3000000}"/>
            </a:ext>
          </a:extLst>
        </xdr:cNvPr>
        <xdr:cNvSpPr txBox="1"/>
      </xdr:nvSpPr>
      <xdr:spPr>
        <a:xfrm>
          <a:off x="444500" y="18127134"/>
          <a:ext cx="1672167" cy="385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b="0">
              <a:solidFill>
                <a:schemeClr val="tx1"/>
              </a:solidFill>
              <a:latin typeface="+mj-lt"/>
            </a:rPr>
            <a:t>Administrative</a:t>
          </a:r>
          <a:endParaRPr lang="ru-RU" sz="1100" b="0">
            <a:solidFill>
              <a:schemeClr val="tx1"/>
            </a:solidFill>
            <a:latin typeface="+mj-lt"/>
          </a:endParaRPr>
        </a:p>
      </xdr:txBody>
    </xdr:sp>
    <xdr:clientData/>
  </xdr:twoCellAnchor>
  <xdr:twoCellAnchor>
    <xdr:from>
      <xdr:col>0</xdr:col>
      <xdr:colOff>175648</xdr:colOff>
      <xdr:row>80</xdr:row>
      <xdr:rowOff>26095</xdr:rowOff>
    </xdr:from>
    <xdr:to>
      <xdr:col>2</xdr:col>
      <xdr:colOff>196815</xdr:colOff>
      <xdr:row>82</xdr:row>
      <xdr:rowOff>4928</xdr:rowOff>
    </xdr:to>
    <xdr:sp macro="" textlink="">
      <xdr:nvSpPr>
        <xdr:cNvPr id="196" name="TextBox 195">
          <a:extLst>
            <a:ext uri="{FF2B5EF4-FFF2-40B4-BE49-F238E27FC236}">
              <a16:creationId xmlns:a16="http://schemas.microsoft.com/office/drawing/2014/main" id="{00000000-0008-0000-0800-0000C4000000}"/>
            </a:ext>
          </a:extLst>
        </xdr:cNvPr>
        <xdr:cNvSpPr txBox="1"/>
      </xdr:nvSpPr>
      <xdr:spPr>
        <a:xfrm>
          <a:off x="175648" y="16282095"/>
          <a:ext cx="1672167" cy="385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600" b="0">
              <a:solidFill>
                <a:schemeClr val="tx1"/>
              </a:solidFill>
              <a:latin typeface="+mj-lt"/>
            </a:rPr>
            <a:t>Commercial</a:t>
          </a:r>
          <a:endParaRPr lang="ru-RU" sz="1100" b="0">
            <a:solidFill>
              <a:schemeClr val="tx1"/>
            </a:solidFill>
            <a:latin typeface="+mj-lt"/>
          </a:endParaRPr>
        </a:p>
      </xdr:txBody>
    </xdr:sp>
    <xdr:clientData/>
  </xdr:twoCellAnchor>
  <xdr:twoCellAnchor>
    <xdr:from>
      <xdr:col>4</xdr:col>
      <xdr:colOff>381000</xdr:colOff>
      <xdr:row>78</xdr:row>
      <xdr:rowOff>127000</xdr:rowOff>
    </xdr:from>
    <xdr:to>
      <xdr:col>5</xdr:col>
      <xdr:colOff>792829</xdr:colOff>
      <xdr:row>81</xdr:row>
      <xdr:rowOff>46331</xdr:rowOff>
    </xdr:to>
    <xdr:sp macro="" textlink="'Dashboard Pivot'!AW10">
      <xdr:nvSpPr>
        <xdr:cNvPr id="197" name="TextBox 118">
          <a:extLst>
            <a:ext uri="{FF2B5EF4-FFF2-40B4-BE49-F238E27FC236}">
              <a16:creationId xmlns:a16="http://schemas.microsoft.com/office/drawing/2014/main" id="{00000000-0008-0000-0800-0000C5000000}"/>
            </a:ext>
          </a:extLst>
        </xdr:cNvPr>
        <xdr:cNvSpPr txBox="1"/>
      </xdr:nvSpPr>
      <xdr:spPr>
        <a:xfrm>
          <a:off x="3683000" y="15976600"/>
          <a:ext cx="1237329" cy="528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39895D0-BAC8-284E-B165-89927237B800}" type="TxLink">
            <a:rPr lang="en-US" sz="1600" b="0" i="0" u="none" strike="noStrike">
              <a:solidFill>
                <a:srgbClr val="000000"/>
              </a:solidFill>
              <a:latin typeface="+mj-lt"/>
              <a:cs typeface="Calibri"/>
            </a:rPr>
            <a:pPr algn="ctr"/>
            <a:t>568,2K</a:t>
          </a:fld>
          <a:endParaRPr lang="ru-RU" sz="1600" b="1">
            <a:solidFill>
              <a:schemeClr val="tx1"/>
            </a:solidFill>
            <a:latin typeface="+mj-lt"/>
          </a:endParaRPr>
        </a:p>
      </xdr:txBody>
    </xdr:sp>
    <xdr:clientData/>
  </xdr:twoCellAnchor>
  <xdr:twoCellAnchor>
    <xdr:from>
      <xdr:col>0</xdr:col>
      <xdr:colOff>486833</xdr:colOff>
      <xdr:row>87</xdr:row>
      <xdr:rowOff>0</xdr:rowOff>
    </xdr:from>
    <xdr:to>
      <xdr:col>2</xdr:col>
      <xdr:colOff>348329</xdr:colOff>
      <xdr:row>89</xdr:row>
      <xdr:rowOff>88664</xdr:rowOff>
    </xdr:to>
    <xdr:sp macro="" textlink="'Dashboard Pivot'!AX10">
      <xdr:nvSpPr>
        <xdr:cNvPr id="198" name="TextBox 118">
          <a:extLst>
            <a:ext uri="{FF2B5EF4-FFF2-40B4-BE49-F238E27FC236}">
              <a16:creationId xmlns:a16="http://schemas.microsoft.com/office/drawing/2014/main" id="{00000000-0008-0000-0800-0000C6000000}"/>
            </a:ext>
          </a:extLst>
        </xdr:cNvPr>
        <xdr:cNvSpPr txBox="1"/>
      </xdr:nvSpPr>
      <xdr:spPr>
        <a:xfrm>
          <a:off x="486833" y="17678400"/>
          <a:ext cx="1512496" cy="4950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74AF611-D8CE-994C-9572-8A1B4F17670C}" type="TxLink">
            <a:rPr lang="en-US" sz="1600" b="0" i="0" u="none" strike="noStrike">
              <a:solidFill>
                <a:srgbClr val="000000"/>
              </a:solidFill>
              <a:latin typeface="+mj-lt"/>
              <a:cs typeface="Calibri"/>
            </a:rPr>
            <a:pPr algn="ctr"/>
            <a:t>236,9K</a:t>
          </a:fld>
          <a:endParaRPr lang="ru-RU" sz="1600" b="1">
            <a:solidFill>
              <a:schemeClr val="tx1"/>
            </a:solidFill>
            <a:latin typeface="+mj-lt"/>
          </a:endParaRPr>
        </a:p>
      </xdr:txBody>
    </xdr:sp>
    <xdr:clientData/>
  </xdr:twoCellAnchor>
  <xdr:twoCellAnchor>
    <xdr:from>
      <xdr:col>0</xdr:col>
      <xdr:colOff>281482</xdr:colOff>
      <xdr:row>78</xdr:row>
      <xdr:rowOff>25054</xdr:rowOff>
    </xdr:from>
    <xdr:to>
      <xdr:col>2</xdr:col>
      <xdr:colOff>142978</xdr:colOff>
      <xdr:row>80</xdr:row>
      <xdr:rowOff>113718</xdr:rowOff>
    </xdr:to>
    <xdr:sp macro="" textlink="'Dashboard Pivot'!AY10">
      <xdr:nvSpPr>
        <xdr:cNvPr id="199" name="TextBox 118">
          <a:extLst>
            <a:ext uri="{FF2B5EF4-FFF2-40B4-BE49-F238E27FC236}">
              <a16:creationId xmlns:a16="http://schemas.microsoft.com/office/drawing/2014/main" id="{00000000-0008-0000-0800-0000C7000000}"/>
            </a:ext>
          </a:extLst>
        </xdr:cNvPr>
        <xdr:cNvSpPr txBox="1"/>
      </xdr:nvSpPr>
      <xdr:spPr>
        <a:xfrm>
          <a:off x="281482" y="15874654"/>
          <a:ext cx="1512496" cy="4950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4F1C510-1B6A-BC46-8E08-C0BC9E2EBF7A}" type="TxLink">
            <a:rPr lang="en-US" sz="1600" b="0" i="0" u="none" strike="noStrike">
              <a:solidFill>
                <a:srgbClr val="000000"/>
              </a:solidFill>
              <a:latin typeface="+mj-lt"/>
              <a:cs typeface="Calibri"/>
            </a:rPr>
            <a:pPr algn="ctr"/>
            <a:t>124,4K</a:t>
          </a:fld>
          <a:endParaRPr lang="ru-RU" sz="1600" b="1">
            <a:solidFill>
              <a:schemeClr val="tx1"/>
            </a:solidFill>
            <a:latin typeface="+mj-lt"/>
          </a:endParaRPr>
        </a:p>
      </xdr:txBody>
    </xdr:sp>
    <xdr:clientData/>
  </xdr:twoCellAnchor>
  <xdr:twoCellAnchor>
    <xdr:from>
      <xdr:col>6</xdr:col>
      <xdr:colOff>381000</xdr:colOff>
      <xdr:row>77</xdr:row>
      <xdr:rowOff>63500</xdr:rowOff>
    </xdr:from>
    <xdr:to>
      <xdr:col>12</xdr:col>
      <xdr:colOff>1061166</xdr:colOff>
      <xdr:row>91</xdr:row>
      <xdr:rowOff>68833</xdr:rowOff>
    </xdr:to>
    <xdr:graphicFrame macro="">
      <xdr:nvGraphicFramePr>
        <xdr:cNvPr id="200" name="Chart 199">
          <a:extLst>
            <a:ext uri="{FF2B5EF4-FFF2-40B4-BE49-F238E27FC236}">
              <a16:creationId xmlns:a16="http://schemas.microsoft.com/office/drawing/2014/main" id="{00000000-0008-0000-0800-0000C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18</xdr:col>
      <xdr:colOff>635000</xdr:colOff>
      <xdr:row>76</xdr:row>
      <xdr:rowOff>108857</xdr:rowOff>
    </xdr:from>
    <xdr:to>
      <xdr:col>24</xdr:col>
      <xdr:colOff>254000</xdr:colOff>
      <xdr:row>90</xdr:row>
      <xdr:rowOff>90714</xdr:rowOff>
    </xdr:to>
    <xdr:graphicFrame macro="">
      <xdr:nvGraphicFramePr>
        <xdr:cNvPr id="201" name="Chart 200">
          <a:extLst>
            <a:ext uri="{FF2B5EF4-FFF2-40B4-BE49-F238E27FC236}">
              <a16:creationId xmlns:a16="http://schemas.microsoft.com/office/drawing/2014/main" id="{00000000-0008-0000-0800-0000C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26</xdr:col>
      <xdr:colOff>39310</xdr:colOff>
      <xdr:row>81</xdr:row>
      <xdr:rowOff>9073</xdr:rowOff>
    </xdr:from>
    <xdr:to>
      <xdr:col>26</xdr:col>
      <xdr:colOff>638024</xdr:colOff>
      <xdr:row>83</xdr:row>
      <xdr:rowOff>97737</xdr:rowOff>
    </xdr:to>
    <xdr:sp macro="" textlink="'Dashboard Pivot'!BP26">
      <xdr:nvSpPr>
        <xdr:cNvPr id="202" name="TextBox 118">
          <a:extLst>
            <a:ext uri="{FF2B5EF4-FFF2-40B4-BE49-F238E27FC236}">
              <a16:creationId xmlns:a16="http://schemas.microsoft.com/office/drawing/2014/main" id="{00000000-0008-0000-0800-0000CA000000}"/>
            </a:ext>
          </a:extLst>
        </xdr:cNvPr>
        <xdr:cNvSpPr txBox="1"/>
      </xdr:nvSpPr>
      <xdr:spPr>
        <a:xfrm>
          <a:off x="21502310" y="16468273"/>
          <a:ext cx="598714" cy="4950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50613B-BD30-C24C-AAC2-4876D107CAE9}" type="TxLink">
            <a:rPr lang="en-US" sz="2400" b="0" i="0" u="none" strike="noStrike">
              <a:solidFill>
                <a:srgbClr val="000000"/>
              </a:solidFill>
              <a:latin typeface="+mj-lt"/>
              <a:cs typeface="Calibri"/>
            </a:rPr>
            <a:pPr algn="ctr"/>
            <a:t> 55 </a:t>
          </a:fld>
          <a:endParaRPr lang="ru-RU" sz="2400" b="1">
            <a:solidFill>
              <a:schemeClr val="tx1"/>
            </a:solidFill>
            <a:latin typeface="+mj-lt"/>
          </a:endParaRPr>
        </a:p>
      </xdr:txBody>
    </xdr:sp>
    <xdr:clientData/>
  </xdr:twoCellAnchor>
  <xdr:twoCellAnchor>
    <xdr:from>
      <xdr:col>28</xdr:col>
      <xdr:colOff>344714</xdr:colOff>
      <xdr:row>75</xdr:row>
      <xdr:rowOff>18144</xdr:rowOff>
    </xdr:from>
    <xdr:to>
      <xdr:col>29</xdr:col>
      <xdr:colOff>689428</xdr:colOff>
      <xdr:row>76</xdr:row>
      <xdr:rowOff>1</xdr:rowOff>
    </xdr:to>
    <xdr:sp macro="" textlink="">
      <xdr:nvSpPr>
        <xdr:cNvPr id="203" name="TextBox 202">
          <a:extLst>
            <a:ext uri="{FF2B5EF4-FFF2-40B4-BE49-F238E27FC236}">
              <a16:creationId xmlns:a16="http://schemas.microsoft.com/office/drawing/2014/main" id="{00000000-0008-0000-0800-0000CB000000}"/>
            </a:ext>
          </a:extLst>
        </xdr:cNvPr>
        <xdr:cNvSpPr txBox="1"/>
      </xdr:nvSpPr>
      <xdr:spPr>
        <a:xfrm>
          <a:off x="23458714" y="15258144"/>
          <a:ext cx="1170214" cy="185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b="1">
              <a:solidFill>
                <a:schemeClr val="tx1"/>
              </a:solidFill>
              <a:latin typeface="+mj-lt"/>
            </a:rPr>
            <a:t>DISHES</a:t>
          </a:r>
          <a:r>
            <a:rPr lang="en-US" sz="1200" b="1">
              <a:solidFill>
                <a:schemeClr val="tx1"/>
              </a:solidFill>
            </a:rPr>
            <a:t> SALES</a:t>
          </a:r>
          <a:endParaRPr lang="ru-RU" sz="1000" b="1">
            <a:solidFill>
              <a:schemeClr val="tx1"/>
            </a:solidFill>
          </a:endParaRPr>
        </a:p>
      </xdr:txBody>
    </xdr:sp>
    <xdr:clientData/>
  </xdr:twoCellAnchor>
  <xdr:twoCellAnchor>
    <xdr:from>
      <xdr:col>24</xdr:col>
      <xdr:colOff>725716</xdr:colOff>
      <xdr:row>61</xdr:row>
      <xdr:rowOff>18142</xdr:rowOff>
    </xdr:from>
    <xdr:to>
      <xdr:col>31</xdr:col>
      <xdr:colOff>23586</xdr:colOff>
      <xdr:row>72</xdr:row>
      <xdr:rowOff>148770</xdr:rowOff>
    </xdr:to>
    <xdr:graphicFrame macro="">
      <xdr:nvGraphicFramePr>
        <xdr:cNvPr id="204" name="Chart 203">
          <a:extLst>
            <a:ext uri="{FF2B5EF4-FFF2-40B4-BE49-F238E27FC236}">
              <a16:creationId xmlns:a16="http://schemas.microsoft.com/office/drawing/2014/main" id="{00000000-0008-0000-0800-0000C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31</xdr:col>
      <xdr:colOff>635000</xdr:colOff>
      <xdr:row>60</xdr:row>
      <xdr:rowOff>163286</xdr:rowOff>
    </xdr:from>
    <xdr:to>
      <xdr:col>33</xdr:col>
      <xdr:colOff>784000</xdr:colOff>
      <xdr:row>71</xdr:row>
      <xdr:rowOff>100619</xdr:rowOff>
    </xdr:to>
    <xdr:graphicFrame macro="">
      <xdr:nvGraphicFramePr>
        <xdr:cNvPr id="205" name="Chart 204">
          <a:extLst>
            <a:ext uri="{FF2B5EF4-FFF2-40B4-BE49-F238E27FC236}">
              <a16:creationId xmlns:a16="http://schemas.microsoft.com/office/drawing/2014/main" id="{00000000-0008-0000-0800-0000C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32</xdr:col>
      <xdr:colOff>223762</xdr:colOff>
      <xdr:row>64</xdr:row>
      <xdr:rowOff>120952</xdr:rowOff>
    </xdr:from>
    <xdr:to>
      <xdr:col>33</xdr:col>
      <xdr:colOff>460830</xdr:colOff>
      <xdr:row>67</xdr:row>
      <xdr:rowOff>94711</xdr:rowOff>
    </xdr:to>
    <xdr:sp macro="" textlink="'Dashboard Pivot'!BY26">
      <xdr:nvSpPr>
        <xdr:cNvPr id="206" name="TextBox 118">
          <a:extLst>
            <a:ext uri="{FF2B5EF4-FFF2-40B4-BE49-F238E27FC236}">
              <a16:creationId xmlns:a16="http://schemas.microsoft.com/office/drawing/2014/main" id="{00000000-0008-0000-0800-0000CE000000}"/>
            </a:ext>
          </a:extLst>
        </xdr:cNvPr>
        <xdr:cNvSpPr txBox="1"/>
      </xdr:nvSpPr>
      <xdr:spPr>
        <a:xfrm>
          <a:off x="26639762" y="13125752"/>
          <a:ext cx="1062568" cy="583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6FB9F48-806C-F940-B8C0-4976C59F9497}" type="TxLink">
            <a:rPr lang="en-US" sz="2400" b="0" i="0" u="none" strike="noStrike">
              <a:solidFill>
                <a:srgbClr val="000000"/>
              </a:solidFill>
              <a:latin typeface="+mj-lt"/>
              <a:cs typeface="Calibri"/>
            </a:rPr>
            <a:pPr algn="ctr"/>
            <a:t>68,2%</a:t>
          </a:fld>
          <a:endParaRPr lang="ru-RU" sz="2400" b="1">
            <a:solidFill>
              <a:schemeClr val="tx1"/>
            </a:solidFill>
            <a:latin typeface="+mj-lt"/>
          </a:endParaRPr>
        </a:p>
      </xdr:txBody>
    </xdr:sp>
    <xdr:clientData/>
  </xdr:twoCellAnchor>
  <xdr:twoCellAnchor>
    <xdr:from>
      <xdr:col>28</xdr:col>
      <xdr:colOff>127001</xdr:colOff>
      <xdr:row>76</xdr:row>
      <xdr:rowOff>36285</xdr:rowOff>
    </xdr:from>
    <xdr:to>
      <xdr:col>34</xdr:col>
      <xdr:colOff>489857</xdr:colOff>
      <xdr:row>90</xdr:row>
      <xdr:rowOff>76199</xdr:rowOff>
    </xdr:to>
    <xdr:graphicFrame macro="">
      <xdr:nvGraphicFramePr>
        <xdr:cNvPr id="207" name="Chart 206">
          <a:extLst>
            <a:ext uri="{FF2B5EF4-FFF2-40B4-BE49-F238E27FC236}">
              <a16:creationId xmlns:a16="http://schemas.microsoft.com/office/drawing/2014/main" id="{00000000-0008-0000-0800-0000C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780142</xdr:colOff>
      <xdr:row>44</xdr:row>
      <xdr:rowOff>145143</xdr:rowOff>
    </xdr:from>
    <xdr:to>
      <xdr:col>30</xdr:col>
      <xdr:colOff>580570</xdr:colOff>
      <xdr:row>56</xdr:row>
      <xdr:rowOff>148771</xdr:rowOff>
    </xdr:to>
    <xdr:graphicFrame macro="">
      <xdr:nvGraphicFramePr>
        <xdr:cNvPr id="208" name="Chart 207">
          <a:extLst>
            <a:ext uri="{FF2B5EF4-FFF2-40B4-BE49-F238E27FC236}">
              <a16:creationId xmlns:a16="http://schemas.microsoft.com/office/drawing/2014/main" id="{00000000-0008-0000-0800-0000D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22</xdr:col>
      <xdr:colOff>235857</xdr:colOff>
      <xdr:row>50</xdr:row>
      <xdr:rowOff>54429</xdr:rowOff>
    </xdr:from>
    <xdr:to>
      <xdr:col>23</xdr:col>
      <xdr:colOff>651685</xdr:colOff>
      <xdr:row>52</xdr:row>
      <xdr:rowOff>135988</xdr:rowOff>
    </xdr:to>
    <xdr:sp macro="" textlink="'Dashboard Pivot'!CU5">
      <xdr:nvSpPr>
        <xdr:cNvPr id="209" name="TextBox 118">
          <a:extLst>
            <a:ext uri="{FF2B5EF4-FFF2-40B4-BE49-F238E27FC236}">
              <a16:creationId xmlns:a16="http://schemas.microsoft.com/office/drawing/2014/main" id="{00000000-0008-0000-0800-0000D1000000}"/>
            </a:ext>
          </a:extLst>
        </xdr:cNvPr>
        <xdr:cNvSpPr txBox="1"/>
      </xdr:nvSpPr>
      <xdr:spPr>
        <a:xfrm>
          <a:off x="18396857" y="10214429"/>
          <a:ext cx="1241328" cy="487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D1508CD-E8C1-564F-8EAE-BE97FA7EBCF5}" type="TxLink">
            <a:rPr lang="en-US" sz="2400" b="0" i="0" u="none" strike="noStrike">
              <a:solidFill>
                <a:srgbClr val="000000"/>
              </a:solidFill>
              <a:latin typeface="+mj-lt"/>
              <a:cs typeface="Calibri"/>
            </a:rPr>
            <a:pPr algn="ctr"/>
            <a:t>70,9K</a:t>
          </a:fld>
          <a:endParaRPr lang="ru-RU" sz="2400" b="1">
            <a:solidFill>
              <a:schemeClr val="tx1"/>
            </a:solidFill>
            <a:latin typeface="+mj-lt"/>
          </a:endParaRPr>
        </a:p>
      </xdr:txBody>
    </xdr:sp>
    <xdr:clientData/>
  </xdr:twoCellAnchor>
  <xdr:oneCellAnchor>
    <xdr:from>
      <xdr:col>22</xdr:col>
      <xdr:colOff>603571</xdr:colOff>
      <xdr:row>47</xdr:row>
      <xdr:rowOff>53256</xdr:rowOff>
    </xdr:from>
    <xdr:ext cx="457786" cy="430571"/>
    <xdr:pic>
      <xdr:nvPicPr>
        <xdr:cNvPr id="210" name="Graphic 209" descr="User with solid fill">
          <a:extLst>
            <a:ext uri="{FF2B5EF4-FFF2-40B4-BE49-F238E27FC236}">
              <a16:creationId xmlns:a16="http://schemas.microsoft.com/office/drawing/2014/main" id="{00000000-0008-0000-0800-0000D2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18764571" y="9603656"/>
          <a:ext cx="457786" cy="430571"/>
        </a:xfrm>
        <a:prstGeom prst="rect">
          <a:avLst/>
        </a:prstGeom>
      </xdr:spPr>
    </xdr:pic>
    <xdr:clientData/>
  </xdr:oneCellAnchor>
  <xdr:twoCellAnchor>
    <xdr:from>
      <xdr:col>32</xdr:col>
      <xdr:colOff>145143</xdr:colOff>
      <xdr:row>50</xdr:row>
      <xdr:rowOff>145144</xdr:rowOff>
    </xdr:from>
    <xdr:to>
      <xdr:col>33</xdr:col>
      <xdr:colOff>290287</xdr:colOff>
      <xdr:row>53</xdr:row>
      <xdr:rowOff>45274</xdr:rowOff>
    </xdr:to>
    <xdr:sp macro="" textlink="'Dashboard Pivot'!CF26">
      <xdr:nvSpPr>
        <xdr:cNvPr id="211" name="TextBox 118">
          <a:extLst>
            <a:ext uri="{FF2B5EF4-FFF2-40B4-BE49-F238E27FC236}">
              <a16:creationId xmlns:a16="http://schemas.microsoft.com/office/drawing/2014/main" id="{00000000-0008-0000-0800-0000D3000000}"/>
            </a:ext>
          </a:extLst>
        </xdr:cNvPr>
        <xdr:cNvSpPr txBox="1"/>
      </xdr:nvSpPr>
      <xdr:spPr>
        <a:xfrm>
          <a:off x="26561143" y="10305144"/>
          <a:ext cx="970644" cy="509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95231BB-45A7-BF46-971D-A50D119F7236}" type="TxLink">
            <a:rPr lang="en-US" sz="2400" b="0" i="0" u="none" strike="noStrike">
              <a:solidFill>
                <a:srgbClr val="000000"/>
              </a:solidFill>
              <a:latin typeface="+mj-lt"/>
              <a:cs typeface="Calibri"/>
            </a:rPr>
            <a:pPr algn="ctr"/>
            <a:t> 1,7 </a:t>
          </a:fld>
          <a:endParaRPr lang="ru-RU" sz="2400" b="1">
            <a:solidFill>
              <a:schemeClr val="tx1"/>
            </a:solidFill>
            <a:latin typeface="+mj-lt"/>
          </a:endParaRPr>
        </a:p>
      </xdr:txBody>
    </xdr:sp>
    <xdr:clientData/>
  </xdr:twoCellAnchor>
  <xdr:twoCellAnchor>
    <xdr:from>
      <xdr:col>25</xdr:col>
      <xdr:colOff>800963</xdr:colOff>
      <xdr:row>83</xdr:row>
      <xdr:rowOff>23417</xdr:rowOff>
    </xdr:from>
    <xdr:to>
      <xdr:col>26</xdr:col>
      <xdr:colOff>765887</xdr:colOff>
      <xdr:row>85</xdr:row>
      <xdr:rowOff>130125</xdr:rowOff>
    </xdr:to>
    <xdr:sp macro="" textlink="Inputs!J16">
      <xdr:nvSpPr>
        <xdr:cNvPr id="212" name="TextBox 118">
          <a:extLst>
            <a:ext uri="{FF2B5EF4-FFF2-40B4-BE49-F238E27FC236}">
              <a16:creationId xmlns:a16="http://schemas.microsoft.com/office/drawing/2014/main" id="{00000000-0008-0000-0800-0000D4000000}"/>
            </a:ext>
          </a:extLst>
        </xdr:cNvPr>
        <xdr:cNvSpPr txBox="1"/>
      </xdr:nvSpPr>
      <xdr:spPr>
        <a:xfrm>
          <a:off x="21438463" y="16889017"/>
          <a:ext cx="790424" cy="513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102F9B8-259D-7F41-AB79-1F57BE157C4B}" type="TxLink">
            <a:rPr lang="en-US" sz="1600" b="1" i="0" u="none" strike="noStrike">
              <a:solidFill>
                <a:srgbClr val="1C6DFF"/>
              </a:solidFill>
              <a:latin typeface="+mj-lt"/>
              <a:cs typeface="Calibri"/>
            </a:rPr>
            <a:pPr algn="ctr"/>
            <a:t>EUR</a:t>
          </a:fld>
          <a:endParaRPr lang="ru-RU" sz="1600" b="1">
            <a:solidFill>
              <a:srgbClr val="1C6DFF"/>
            </a:solidFill>
            <a:latin typeface="+mj-lt"/>
          </a:endParaRPr>
        </a:p>
      </xdr:txBody>
    </xdr:sp>
    <xdr:clientData/>
  </xdr:twoCellAnchor>
  <xdr:twoCellAnchor>
    <xdr:from>
      <xdr:col>19</xdr:col>
      <xdr:colOff>163286</xdr:colOff>
      <xdr:row>12</xdr:row>
      <xdr:rowOff>42334</xdr:rowOff>
    </xdr:from>
    <xdr:to>
      <xdr:col>24</xdr:col>
      <xdr:colOff>145143</xdr:colOff>
      <xdr:row>24</xdr:row>
      <xdr:rowOff>36285</xdr:rowOff>
    </xdr:to>
    <xdr:graphicFrame macro="">
      <xdr:nvGraphicFramePr>
        <xdr:cNvPr id="213" name="Chart 212">
          <a:extLst>
            <a:ext uri="{FF2B5EF4-FFF2-40B4-BE49-F238E27FC236}">
              <a16:creationId xmlns:a16="http://schemas.microsoft.com/office/drawing/2014/main" id="{00000000-0008-0000-0800-0000D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19</xdr:col>
      <xdr:colOff>147246</xdr:colOff>
      <xdr:row>27</xdr:row>
      <xdr:rowOff>72570</xdr:rowOff>
    </xdr:from>
    <xdr:to>
      <xdr:col>24</xdr:col>
      <xdr:colOff>72570</xdr:colOff>
      <xdr:row>33</xdr:row>
      <xdr:rowOff>145142</xdr:rowOff>
    </xdr:to>
    <xdr:graphicFrame macro="">
      <xdr:nvGraphicFramePr>
        <xdr:cNvPr id="214" name="Chart 213">
          <a:extLst>
            <a:ext uri="{FF2B5EF4-FFF2-40B4-BE49-F238E27FC236}">
              <a16:creationId xmlns:a16="http://schemas.microsoft.com/office/drawing/2014/main" id="{00000000-0008-0000-0800-0000D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9</xdr:col>
      <xdr:colOff>590009</xdr:colOff>
      <xdr:row>27</xdr:row>
      <xdr:rowOff>55217</xdr:rowOff>
    </xdr:from>
    <xdr:to>
      <xdr:col>10</xdr:col>
      <xdr:colOff>772509</xdr:colOff>
      <xdr:row>33</xdr:row>
      <xdr:rowOff>47217</xdr:rowOff>
    </xdr:to>
    <xdr:sp macro="" textlink="">
      <xdr:nvSpPr>
        <xdr:cNvPr id="215" name="Donut 214">
          <a:extLst>
            <a:ext uri="{FF2B5EF4-FFF2-40B4-BE49-F238E27FC236}">
              <a16:creationId xmlns:a16="http://schemas.microsoft.com/office/drawing/2014/main" id="{00000000-0008-0000-0800-0000D7000000}"/>
            </a:ext>
          </a:extLst>
        </xdr:cNvPr>
        <xdr:cNvSpPr/>
      </xdr:nvSpPr>
      <xdr:spPr>
        <a:xfrm>
          <a:off x="8019509" y="5541617"/>
          <a:ext cx="1008000" cy="1211200"/>
        </a:xfrm>
        <a:prstGeom prst="donut">
          <a:avLst>
            <a:gd name="adj" fmla="val 8009"/>
          </a:avLst>
        </a:prstGeom>
        <a:gradFill>
          <a:gsLst>
            <a:gs pos="28000">
              <a:srgbClr val="6821E4"/>
            </a:gs>
            <a:gs pos="61000">
              <a:schemeClr val="accent1">
                <a:lumMod val="45000"/>
                <a:lumOff val="55000"/>
              </a:schemeClr>
            </a:gs>
            <a:gs pos="86000">
              <a:schemeClr val="accent1">
                <a:lumMod val="45000"/>
                <a:lumOff val="55000"/>
              </a:schemeClr>
            </a:gs>
            <a:gs pos="81000">
              <a:schemeClr val="accent1">
                <a:lumMod val="30000"/>
                <a:lumOff val="70000"/>
              </a:schemeClr>
            </a:gs>
          </a:gsLst>
          <a:lin ang="5400000" scaled="1"/>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twoCellAnchor>
    <xdr:from>
      <xdr:col>9</xdr:col>
      <xdr:colOff>809856</xdr:colOff>
      <xdr:row>29</xdr:row>
      <xdr:rowOff>92028</xdr:rowOff>
    </xdr:from>
    <xdr:to>
      <xdr:col>10</xdr:col>
      <xdr:colOff>607391</xdr:colOff>
      <xdr:row>31</xdr:row>
      <xdr:rowOff>176216</xdr:rowOff>
    </xdr:to>
    <xdr:sp macro="" textlink="Summary!M9">
      <xdr:nvSpPr>
        <xdr:cNvPr id="216" name="TextBox 118">
          <a:extLst>
            <a:ext uri="{FF2B5EF4-FFF2-40B4-BE49-F238E27FC236}">
              <a16:creationId xmlns:a16="http://schemas.microsoft.com/office/drawing/2014/main" id="{00000000-0008-0000-0800-0000D8000000}"/>
            </a:ext>
          </a:extLst>
        </xdr:cNvPr>
        <xdr:cNvSpPr txBox="1"/>
      </xdr:nvSpPr>
      <xdr:spPr>
        <a:xfrm>
          <a:off x="8239356" y="5984828"/>
          <a:ext cx="623035" cy="490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4BA462F-F553-4F45-9768-F302802B9DA6}" type="TxLink">
            <a:rPr lang="en-US" sz="1600" b="1" i="0" u="none" strike="noStrike">
              <a:solidFill>
                <a:srgbClr val="000000"/>
              </a:solidFill>
              <a:latin typeface="+mj-lt"/>
              <a:cs typeface="Calibri"/>
            </a:rPr>
            <a:pPr algn="ctr"/>
            <a:t>60,6%</a:t>
          </a:fld>
          <a:endParaRPr lang="ru-RU" sz="1600" b="1">
            <a:solidFill>
              <a:schemeClr val="tx1"/>
            </a:solidFill>
            <a:latin typeface="+mj-lt"/>
          </a:endParaRPr>
        </a:p>
      </xdr:txBody>
    </xdr:sp>
    <xdr:clientData/>
  </xdr:twoCellAnchor>
  <xdr:twoCellAnchor>
    <xdr:from>
      <xdr:col>10</xdr:col>
      <xdr:colOff>18405</xdr:colOff>
      <xdr:row>28</xdr:row>
      <xdr:rowOff>92028</xdr:rowOff>
    </xdr:from>
    <xdr:to>
      <xdr:col>10</xdr:col>
      <xdr:colOff>533768</xdr:colOff>
      <xdr:row>30</xdr:row>
      <xdr:rowOff>23700</xdr:rowOff>
    </xdr:to>
    <xdr:sp macro="" textlink="">
      <xdr:nvSpPr>
        <xdr:cNvPr id="217" name="TextBox 216">
          <a:extLst>
            <a:ext uri="{FF2B5EF4-FFF2-40B4-BE49-F238E27FC236}">
              <a16:creationId xmlns:a16="http://schemas.microsoft.com/office/drawing/2014/main" id="{00000000-0008-0000-0800-0000D9000000}"/>
            </a:ext>
          </a:extLst>
        </xdr:cNvPr>
        <xdr:cNvSpPr txBox="1"/>
      </xdr:nvSpPr>
      <xdr:spPr>
        <a:xfrm>
          <a:off x="8273405" y="5781628"/>
          <a:ext cx="515363" cy="338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b="1">
              <a:solidFill>
                <a:srgbClr val="E723FF"/>
              </a:solidFill>
              <a:latin typeface="+mj-lt"/>
            </a:rPr>
            <a:t>CAGR</a:t>
          </a:r>
          <a:endParaRPr lang="ru-RU" sz="1000" b="1">
            <a:solidFill>
              <a:srgbClr val="E723FF"/>
            </a:solidFill>
            <a:latin typeface="+mj-lt"/>
          </a:endParaRPr>
        </a:p>
      </xdr:txBody>
    </xdr:sp>
    <xdr:clientData/>
  </xdr:twoCellAnchor>
  <xdr:twoCellAnchor>
    <xdr:from>
      <xdr:col>13</xdr:col>
      <xdr:colOff>296330</xdr:colOff>
      <xdr:row>77</xdr:row>
      <xdr:rowOff>42333</xdr:rowOff>
    </xdr:from>
    <xdr:to>
      <xdr:col>14</xdr:col>
      <xdr:colOff>694830</xdr:colOff>
      <xdr:row>84</xdr:row>
      <xdr:rowOff>81000</xdr:rowOff>
    </xdr:to>
    <xdr:sp macro="" textlink="">
      <xdr:nvSpPr>
        <xdr:cNvPr id="218" name="Oval 217">
          <a:extLst>
            <a:ext uri="{FF2B5EF4-FFF2-40B4-BE49-F238E27FC236}">
              <a16:creationId xmlns:a16="http://schemas.microsoft.com/office/drawing/2014/main" id="{00000000-0008-0000-0800-0000DA000000}"/>
            </a:ext>
          </a:extLst>
        </xdr:cNvPr>
        <xdr:cNvSpPr>
          <a:spLocks/>
        </xdr:cNvSpPr>
      </xdr:nvSpPr>
      <xdr:spPr>
        <a:xfrm>
          <a:off x="11027830" y="15688733"/>
          <a:ext cx="1224000" cy="1461067"/>
        </a:xfrm>
        <a:prstGeom prst="ellipse">
          <a:avLst/>
        </a:prstGeom>
        <a:gradFill>
          <a:gsLst>
            <a:gs pos="94000">
              <a:schemeClr val="accent3"/>
            </a:gs>
            <a:gs pos="57000">
              <a:srgbClr val="7030A0"/>
            </a:gs>
            <a:gs pos="21000">
              <a:srgbClr val="C00000"/>
            </a:gs>
          </a:gsLst>
          <a:path path="circle">
            <a:fillToRect l="50000" t="-80000" r="50000" b="180000"/>
          </a:path>
        </a:gradFill>
        <a:ln>
          <a:noFill/>
        </a:ln>
        <a:effectLst>
          <a:outerShdw blurRad="895566" sx="77648" sy="77648" algn="ctr" rotWithShape="0">
            <a:srgbClr val="434343">
              <a:alpha val="61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twoCellAnchor>
    <xdr:from>
      <xdr:col>14</xdr:col>
      <xdr:colOff>745065</xdr:colOff>
      <xdr:row>83</xdr:row>
      <xdr:rowOff>25402</xdr:rowOff>
    </xdr:from>
    <xdr:to>
      <xdr:col>16</xdr:col>
      <xdr:colOff>317497</xdr:colOff>
      <xdr:row>90</xdr:row>
      <xdr:rowOff>64069</xdr:rowOff>
    </xdr:to>
    <xdr:sp macro="" textlink="">
      <xdr:nvSpPr>
        <xdr:cNvPr id="219" name="Oval 218">
          <a:extLst>
            <a:ext uri="{FF2B5EF4-FFF2-40B4-BE49-F238E27FC236}">
              <a16:creationId xmlns:a16="http://schemas.microsoft.com/office/drawing/2014/main" id="{00000000-0008-0000-0800-0000DB000000}"/>
            </a:ext>
          </a:extLst>
        </xdr:cNvPr>
        <xdr:cNvSpPr>
          <a:spLocks/>
        </xdr:cNvSpPr>
      </xdr:nvSpPr>
      <xdr:spPr>
        <a:xfrm>
          <a:off x="12302065" y="16891002"/>
          <a:ext cx="1223432" cy="1461067"/>
        </a:xfrm>
        <a:prstGeom prst="ellipse">
          <a:avLst/>
        </a:prstGeom>
        <a:gradFill>
          <a:gsLst>
            <a:gs pos="66000">
              <a:srgbClr val="FE890B"/>
            </a:gs>
            <a:gs pos="33000">
              <a:srgbClr val="E723FF"/>
            </a:gs>
            <a:gs pos="87000">
              <a:srgbClr val="F7D366"/>
            </a:gs>
          </a:gsLst>
          <a:path path="circle">
            <a:fillToRect l="50000" t="-80000" r="50000" b="180000"/>
          </a:path>
        </a:gradFill>
        <a:ln>
          <a:noFill/>
        </a:ln>
        <a:effectLst>
          <a:outerShdw blurRad="895566" sx="77648" sy="77648" algn="ctr" rotWithShape="0">
            <a:srgbClr val="434343">
              <a:alpha val="61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twoCellAnchor>
    <xdr:from>
      <xdr:col>16</xdr:col>
      <xdr:colOff>433880</xdr:colOff>
      <xdr:row>80</xdr:row>
      <xdr:rowOff>7080</xdr:rowOff>
    </xdr:from>
    <xdr:to>
      <xdr:col>18</xdr:col>
      <xdr:colOff>6880</xdr:colOff>
      <xdr:row>87</xdr:row>
      <xdr:rowOff>45747</xdr:rowOff>
    </xdr:to>
    <xdr:sp macro="" textlink="">
      <xdr:nvSpPr>
        <xdr:cNvPr id="220" name="Oval 219">
          <a:extLst>
            <a:ext uri="{FF2B5EF4-FFF2-40B4-BE49-F238E27FC236}">
              <a16:creationId xmlns:a16="http://schemas.microsoft.com/office/drawing/2014/main" id="{00000000-0008-0000-0800-0000DC000000}"/>
            </a:ext>
          </a:extLst>
        </xdr:cNvPr>
        <xdr:cNvSpPr>
          <a:spLocks/>
        </xdr:cNvSpPr>
      </xdr:nvSpPr>
      <xdr:spPr>
        <a:xfrm>
          <a:off x="13641880" y="16263080"/>
          <a:ext cx="1224000" cy="1461067"/>
        </a:xfrm>
        <a:prstGeom prst="ellipse">
          <a:avLst/>
        </a:prstGeom>
        <a:gradFill>
          <a:gsLst>
            <a:gs pos="94000">
              <a:schemeClr val="accent3"/>
            </a:gs>
            <a:gs pos="57000">
              <a:srgbClr val="7030A0"/>
            </a:gs>
            <a:gs pos="21000">
              <a:srgbClr val="C00000"/>
            </a:gs>
          </a:gsLst>
          <a:path path="circle">
            <a:fillToRect l="50000" t="-80000" r="50000" b="180000"/>
          </a:path>
        </a:gradFill>
        <a:ln>
          <a:noFill/>
        </a:ln>
        <a:effectLst>
          <a:outerShdw blurRad="895566" sx="77648" sy="77648" algn="ctr" rotWithShape="0">
            <a:srgbClr val="434343">
              <a:alpha val="61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twoCellAnchor>
    <xdr:from>
      <xdr:col>13</xdr:col>
      <xdr:colOff>338666</xdr:colOff>
      <xdr:row>80</xdr:row>
      <xdr:rowOff>63500</xdr:rowOff>
    </xdr:from>
    <xdr:to>
      <xdr:col>14</xdr:col>
      <xdr:colOff>754494</xdr:colOff>
      <xdr:row>82</xdr:row>
      <xdr:rowOff>145059</xdr:rowOff>
    </xdr:to>
    <xdr:sp macro="" textlink="'Dashboard Pivot'!CZ5">
      <xdr:nvSpPr>
        <xdr:cNvPr id="221" name="TextBox 118">
          <a:extLst>
            <a:ext uri="{FF2B5EF4-FFF2-40B4-BE49-F238E27FC236}">
              <a16:creationId xmlns:a16="http://schemas.microsoft.com/office/drawing/2014/main" id="{00000000-0008-0000-0800-0000DD000000}"/>
            </a:ext>
          </a:extLst>
        </xdr:cNvPr>
        <xdr:cNvSpPr txBox="1"/>
      </xdr:nvSpPr>
      <xdr:spPr>
        <a:xfrm>
          <a:off x="11070166" y="16319500"/>
          <a:ext cx="1241328" cy="487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5878731-22E2-0A44-B361-35EEA7106D27}" type="TxLink">
            <a:rPr lang="en-US" sz="1600" b="0" i="0" u="none" strike="noStrike">
              <a:solidFill>
                <a:schemeClr val="bg1"/>
              </a:solidFill>
              <a:latin typeface="+mj-lt"/>
              <a:cs typeface="Calibri"/>
            </a:rPr>
            <a:pPr algn="ctr"/>
            <a:t>1,1M</a:t>
          </a:fld>
          <a:endParaRPr lang="ru-RU" sz="1600" b="1">
            <a:solidFill>
              <a:schemeClr val="bg1"/>
            </a:solidFill>
            <a:latin typeface="+mj-lt"/>
          </a:endParaRPr>
        </a:p>
      </xdr:txBody>
    </xdr:sp>
    <xdr:clientData/>
  </xdr:twoCellAnchor>
  <xdr:twoCellAnchor>
    <xdr:from>
      <xdr:col>13</xdr:col>
      <xdr:colOff>592667</xdr:colOff>
      <xdr:row>78</xdr:row>
      <xdr:rowOff>63500</xdr:rowOff>
    </xdr:from>
    <xdr:to>
      <xdr:col>14</xdr:col>
      <xdr:colOff>423333</xdr:colOff>
      <xdr:row>80</xdr:row>
      <xdr:rowOff>123892</xdr:rowOff>
    </xdr:to>
    <xdr:sp macro="" textlink="'Dashboard Pivot'!CZ5">
      <xdr:nvSpPr>
        <xdr:cNvPr id="222" name="TextBox 118">
          <a:extLst>
            <a:ext uri="{FF2B5EF4-FFF2-40B4-BE49-F238E27FC236}">
              <a16:creationId xmlns:a16="http://schemas.microsoft.com/office/drawing/2014/main" id="{00000000-0008-0000-0800-0000DE000000}"/>
            </a:ext>
          </a:extLst>
        </xdr:cNvPr>
        <xdr:cNvSpPr txBox="1"/>
      </xdr:nvSpPr>
      <xdr:spPr>
        <a:xfrm>
          <a:off x="11324167" y="15913100"/>
          <a:ext cx="656166" cy="4667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0" i="0" u="none" strike="noStrike">
              <a:solidFill>
                <a:schemeClr val="bg1"/>
              </a:solidFill>
              <a:latin typeface="+mj-lt"/>
              <a:cs typeface="Calibri"/>
            </a:rPr>
            <a:t>VC</a:t>
          </a:r>
          <a:endParaRPr lang="ru-RU" sz="1600" b="1">
            <a:solidFill>
              <a:schemeClr val="bg1"/>
            </a:solidFill>
            <a:latin typeface="+mj-lt"/>
          </a:endParaRPr>
        </a:p>
      </xdr:txBody>
    </xdr:sp>
    <xdr:clientData/>
  </xdr:twoCellAnchor>
  <xdr:twoCellAnchor>
    <xdr:from>
      <xdr:col>16</xdr:col>
      <xdr:colOff>723900</xdr:colOff>
      <xdr:row>81</xdr:row>
      <xdr:rowOff>67734</xdr:rowOff>
    </xdr:from>
    <xdr:to>
      <xdr:col>17</xdr:col>
      <xdr:colOff>554566</xdr:colOff>
      <xdr:row>83</xdr:row>
      <xdr:rowOff>128126</xdr:rowOff>
    </xdr:to>
    <xdr:sp macro="" textlink="'Dashboard Pivot'!CZ5">
      <xdr:nvSpPr>
        <xdr:cNvPr id="223" name="TextBox 118">
          <a:extLst>
            <a:ext uri="{FF2B5EF4-FFF2-40B4-BE49-F238E27FC236}">
              <a16:creationId xmlns:a16="http://schemas.microsoft.com/office/drawing/2014/main" id="{00000000-0008-0000-0800-0000DF000000}"/>
            </a:ext>
          </a:extLst>
        </xdr:cNvPr>
        <xdr:cNvSpPr txBox="1"/>
      </xdr:nvSpPr>
      <xdr:spPr>
        <a:xfrm>
          <a:off x="13931900" y="16526934"/>
          <a:ext cx="656166" cy="4667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0" i="0" u="none" strike="noStrike">
              <a:solidFill>
                <a:schemeClr val="bg1"/>
              </a:solidFill>
              <a:latin typeface="+mj-lt"/>
              <a:cs typeface="Calibri"/>
            </a:rPr>
            <a:t>FC</a:t>
          </a:r>
          <a:endParaRPr lang="ru-RU" sz="1600" b="1">
            <a:solidFill>
              <a:schemeClr val="bg1"/>
            </a:solidFill>
            <a:latin typeface="+mj-lt"/>
          </a:endParaRPr>
        </a:p>
      </xdr:txBody>
    </xdr:sp>
    <xdr:clientData/>
  </xdr:twoCellAnchor>
  <xdr:twoCellAnchor>
    <xdr:from>
      <xdr:col>16</xdr:col>
      <xdr:colOff>444499</xdr:colOff>
      <xdr:row>83</xdr:row>
      <xdr:rowOff>84667</xdr:rowOff>
    </xdr:from>
    <xdr:to>
      <xdr:col>18</xdr:col>
      <xdr:colOff>34827</xdr:colOff>
      <xdr:row>85</xdr:row>
      <xdr:rowOff>166226</xdr:rowOff>
    </xdr:to>
    <xdr:sp macro="" textlink="'Dashboard Pivot'!DA5">
      <xdr:nvSpPr>
        <xdr:cNvPr id="224" name="TextBox 118">
          <a:extLst>
            <a:ext uri="{FF2B5EF4-FFF2-40B4-BE49-F238E27FC236}">
              <a16:creationId xmlns:a16="http://schemas.microsoft.com/office/drawing/2014/main" id="{00000000-0008-0000-0800-0000E0000000}"/>
            </a:ext>
          </a:extLst>
        </xdr:cNvPr>
        <xdr:cNvSpPr txBox="1"/>
      </xdr:nvSpPr>
      <xdr:spPr>
        <a:xfrm>
          <a:off x="13652499" y="16950267"/>
          <a:ext cx="1241328" cy="487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98B4559-2811-7547-B12A-6D25A07A0188}" type="TxLink">
            <a:rPr lang="en-US" sz="1600" b="0" i="0" u="none" strike="noStrike">
              <a:solidFill>
                <a:schemeClr val="bg1"/>
              </a:solidFill>
              <a:latin typeface="+mj-lt"/>
              <a:cs typeface="Calibri"/>
            </a:rPr>
            <a:pPr algn="ctr"/>
            <a:t>1,4M</a:t>
          </a:fld>
          <a:endParaRPr lang="ru-RU" sz="1600" b="1">
            <a:solidFill>
              <a:schemeClr val="bg1"/>
            </a:solidFill>
            <a:latin typeface="+mj-lt"/>
          </a:endParaRPr>
        </a:p>
      </xdr:txBody>
    </xdr:sp>
    <xdr:clientData/>
  </xdr:twoCellAnchor>
  <xdr:twoCellAnchor>
    <xdr:from>
      <xdr:col>15</xdr:col>
      <xdr:colOff>198968</xdr:colOff>
      <xdr:row>84</xdr:row>
      <xdr:rowOff>105835</xdr:rowOff>
    </xdr:from>
    <xdr:to>
      <xdr:col>16</xdr:col>
      <xdr:colOff>21167</xdr:colOff>
      <xdr:row>87</xdr:row>
      <xdr:rowOff>5361</xdr:rowOff>
    </xdr:to>
    <xdr:sp macro="" textlink="'Dashboard Pivot'!CZ5">
      <xdr:nvSpPr>
        <xdr:cNvPr id="225" name="TextBox 118">
          <a:extLst>
            <a:ext uri="{FF2B5EF4-FFF2-40B4-BE49-F238E27FC236}">
              <a16:creationId xmlns:a16="http://schemas.microsoft.com/office/drawing/2014/main" id="{00000000-0008-0000-0800-0000E1000000}"/>
            </a:ext>
          </a:extLst>
        </xdr:cNvPr>
        <xdr:cNvSpPr txBox="1"/>
      </xdr:nvSpPr>
      <xdr:spPr>
        <a:xfrm>
          <a:off x="12581468" y="17174635"/>
          <a:ext cx="647699" cy="50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0" i="0" u="none" strike="noStrike">
              <a:solidFill>
                <a:schemeClr val="bg1"/>
              </a:solidFill>
              <a:latin typeface="+mj-lt"/>
              <a:cs typeface="Calibri"/>
            </a:rPr>
            <a:t>BEP</a:t>
          </a:r>
          <a:endParaRPr lang="ru-RU" sz="1600" b="1">
            <a:solidFill>
              <a:schemeClr val="bg1"/>
            </a:solidFill>
            <a:latin typeface="+mj-lt"/>
          </a:endParaRPr>
        </a:p>
      </xdr:txBody>
    </xdr:sp>
    <xdr:clientData/>
  </xdr:twoCellAnchor>
  <xdr:twoCellAnchor>
    <xdr:from>
      <xdr:col>15</xdr:col>
      <xdr:colOff>63500</xdr:colOff>
      <xdr:row>87</xdr:row>
      <xdr:rowOff>0</xdr:rowOff>
    </xdr:from>
    <xdr:to>
      <xdr:col>16</xdr:col>
      <xdr:colOff>169334</xdr:colOff>
      <xdr:row>89</xdr:row>
      <xdr:rowOff>81560</xdr:rowOff>
    </xdr:to>
    <xdr:sp macro="" textlink="'Dashboard Pivot'!DC5">
      <xdr:nvSpPr>
        <xdr:cNvPr id="226" name="TextBox 118">
          <a:extLst>
            <a:ext uri="{FF2B5EF4-FFF2-40B4-BE49-F238E27FC236}">
              <a16:creationId xmlns:a16="http://schemas.microsoft.com/office/drawing/2014/main" id="{00000000-0008-0000-0800-0000E2000000}"/>
            </a:ext>
          </a:extLst>
        </xdr:cNvPr>
        <xdr:cNvSpPr txBox="1"/>
      </xdr:nvSpPr>
      <xdr:spPr>
        <a:xfrm>
          <a:off x="12446000" y="17678400"/>
          <a:ext cx="931334" cy="48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0B8EB63-68D0-BC40-ABAA-5A99F5097CAA}" type="TxLink">
            <a:rPr lang="en-US" sz="1600" b="0" i="0" u="none" strike="noStrike">
              <a:solidFill>
                <a:srgbClr val="991CFB"/>
              </a:solidFill>
              <a:latin typeface="+mj-lt"/>
              <a:cs typeface="Calibri"/>
            </a:rPr>
            <a:pPr algn="ctr"/>
            <a:t>2,0M</a:t>
          </a:fld>
          <a:endParaRPr lang="ru-RU" sz="1600" b="1">
            <a:solidFill>
              <a:srgbClr val="991CFB"/>
            </a:solidFill>
            <a:latin typeface="+mj-lt"/>
          </a:endParaRPr>
        </a:p>
      </xdr:txBody>
    </xdr:sp>
    <xdr:clientData/>
  </xdr:twoCellAnchor>
  <xdr:twoCellAnchor>
    <xdr:from>
      <xdr:col>0</xdr:col>
      <xdr:colOff>444500</xdr:colOff>
      <xdr:row>67</xdr:row>
      <xdr:rowOff>127000</xdr:rowOff>
    </xdr:from>
    <xdr:to>
      <xdr:col>1</xdr:col>
      <xdr:colOff>592667</xdr:colOff>
      <xdr:row>69</xdr:row>
      <xdr:rowOff>152017</xdr:rowOff>
    </xdr:to>
    <xdr:sp macro="" textlink="'Dashboard Pivot'!N12">
      <xdr:nvSpPr>
        <xdr:cNvPr id="227" name="TextBox 226">
          <a:extLst>
            <a:ext uri="{FF2B5EF4-FFF2-40B4-BE49-F238E27FC236}">
              <a16:creationId xmlns:a16="http://schemas.microsoft.com/office/drawing/2014/main" id="{00000000-0008-0000-0800-0000E3000000}"/>
            </a:ext>
          </a:extLst>
        </xdr:cNvPr>
        <xdr:cNvSpPr txBox="1"/>
      </xdr:nvSpPr>
      <xdr:spPr>
        <a:xfrm>
          <a:off x="444500" y="13741400"/>
          <a:ext cx="973667" cy="431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fld id="{9E3F8785-9F5F-3946-B80A-71C224EDA444}" type="TxLink">
            <a:rPr lang="en-US" sz="1800" b="0" i="0" u="none" strike="noStrike">
              <a:solidFill>
                <a:schemeClr val="tx1">
                  <a:lumMod val="65000"/>
                  <a:lumOff val="35000"/>
                </a:schemeClr>
              </a:solidFill>
              <a:latin typeface="+mj-lt"/>
              <a:cs typeface="Calibri"/>
            </a:rPr>
            <a:pPr algn="l"/>
            <a:t>28,1%</a:t>
          </a:fld>
          <a:endParaRPr lang="ru-RU" sz="1800" b="1">
            <a:solidFill>
              <a:schemeClr val="tx1">
                <a:lumMod val="65000"/>
                <a:lumOff val="35000"/>
              </a:schemeClr>
            </a:solidFill>
            <a:latin typeface="+mj-lt"/>
          </a:endParaRPr>
        </a:p>
      </xdr:txBody>
    </xdr:sp>
    <xdr:clientData/>
  </xdr:twoCellAnchor>
  <xdr:twoCellAnchor>
    <xdr:from>
      <xdr:col>4</xdr:col>
      <xdr:colOff>232833</xdr:colOff>
      <xdr:row>71</xdr:row>
      <xdr:rowOff>21167</xdr:rowOff>
    </xdr:from>
    <xdr:to>
      <xdr:col>5</xdr:col>
      <xdr:colOff>105833</xdr:colOff>
      <xdr:row>73</xdr:row>
      <xdr:rowOff>46183</xdr:rowOff>
    </xdr:to>
    <xdr:sp macro="" textlink="'Dashboard Pivot'!N5">
      <xdr:nvSpPr>
        <xdr:cNvPr id="228" name="TextBox 227">
          <a:extLst>
            <a:ext uri="{FF2B5EF4-FFF2-40B4-BE49-F238E27FC236}">
              <a16:creationId xmlns:a16="http://schemas.microsoft.com/office/drawing/2014/main" id="{00000000-0008-0000-0800-0000E4000000}"/>
            </a:ext>
          </a:extLst>
        </xdr:cNvPr>
        <xdr:cNvSpPr txBox="1"/>
      </xdr:nvSpPr>
      <xdr:spPr>
        <a:xfrm>
          <a:off x="3534833" y="14448367"/>
          <a:ext cx="698500" cy="431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fld id="{88AF6029-8EAC-8D4B-8942-7FC362A94C8C}" type="TxLink">
            <a:rPr lang="en-US" sz="1600" b="0" i="0" u="none" strike="noStrike">
              <a:solidFill>
                <a:schemeClr val="tx1">
                  <a:lumMod val="65000"/>
                  <a:lumOff val="35000"/>
                </a:schemeClr>
              </a:solidFill>
              <a:latin typeface="+mj-lt"/>
              <a:cs typeface="Calibri"/>
            </a:rPr>
            <a:pPr algn="r"/>
            <a:t>37,0%</a:t>
          </a:fld>
          <a:endParaRPr lang="ru-RU" sz="1600" b="1">
            <a:solidFill>
              <a:schemeClr val="tx1">
                <a:lumMod val="65000"/>
                <a:lumOff val="35000"/>
              </a:schemeClr>
            </a:solidFill>
            <a:latin typeface="+mj-lt"/>
          </a:endParaRPr>
        </a:p>
      </xdr:txBody>
    </xdr:sp>
    <xdr:clientData/>
  </xdr:twoCellAnchor>
  <xdr:twoCellAnchor>
    <xdr:from>
      <xdr:col>18</xdr:col>
      <xdr:colOff>592665</xdr:colOff>
      <xdr:row>47</xdr:row>
      <xdr:rowOff>84671</xdr:rowOff>
    </xdr:from>
    <xdr:to>
      <xdr:col>21</xdr:col>
      <xdr:colOff>96165</xdr:colOff>
      <xdr:row>55</xdr:row>
      <xdr:rowOff>134004</xdr:rowOff>
    </xdr:to>
    <xdr:sp macro="" textlink="">
      <xdr:nvSpPr>
        <xdr:cNvPr id="229" name="Triangle 228">
          <a:extLst>
            <a:ext uri="{FF2B5EF4-FFF2-40B4-BE49-F238E27FC236}">
              <a16:creationId xmlns:a16="http://schemas.microsoft.com/office/drawing/2014/main" id="{00000000-0008-0000-0800-0000E5000000}"/>
            </a:ext>
          </a:extLst>
        </xdr:cNvPr>
        <xdr:cNvSpPr/>
      </xdr:nvSpPr>
      <xdr:spPr>
        <a:xfrm>
          <a:off x="15451665" y="9635071"/>
          <a:ext cx="1980000" cy="1674933"/>
        </a:xfrm>
        <a:prstGeom prst="triangle">
          <a:avLst>
            <a:gd name="adj" fmla="val 0"/>
          </a:avLst>
        </a:prstGeom>
        <a:gradFill>
          <a:gsLst>
            <a:gs pos="94000">
              <a:srgbClr val="434343"/>
            </a:gs>
            <a:gs pos="57000">
              <a:srgbClr val="7030A0"/>
            </a:gs>
            <a:gs pos="21000">
              <a:srgbClr val="434343"/>
            </a:gs>
          </a:gsLst>
          <a:path path="circle">
            <a:fillToRect l="50000" t="-80000" r="50000" b="180000"/>
          </a:path>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twoCellAnchor>
    <xdr:from>
      <xdr:col>18</xdr:col>
      <xdr:colOff>581166</xdr:colOff>
      <xdr:row>47</xdr:row>
      <xdr:rowOff>88900</xdr:rowOff>
    </xdr:from>
    <xdr:to>
      <xdr:col>21</xdr:col>
      <xdr:colOff>84666</xdr:colOff>
      <xdr:row>55</xdr:row>
      <xdr:rowOff>138233</xdr:rowOff>
    </xdr:to>
    <xdr:sp macro="" textlink="">
      <xdr:nvSpPr>
        <xdr:cNvPr id="230" name="Triangle 229">
          <a:extLst>
            <a:ext uri="{FF2B5EF4-FFF2-40B4-BE49-F238E27FC236}">
              <a16:creationId xmlns:a16="http://schemas.microsoft.com/office/drawing/2014/main" id="{00000000-0008-0000-0800-0000E6000000}"/>
            </a:ext>
          </a:extLst>
        </xdr:cNvPr>
        <xdr:cNvSpPr/>
      </xdr:nvSpPr>
      <xdr:spPr>
        <a:xfrm rot="10800000">
          <a:off x="15440166" y="9639300"/>
          <a:ext cx="1980000" cy="1674933"/>
        </a:xfrm>
        <a:prstGeom prst="triangle">
          <a:avLst>
            <a:gd name="adj" fmla="val 0"/>
          </a:avLst>
        </a:prstGeom>
        <a:gradFill>
          <a:gsLst>
            <a:gs pos="94000">
              <a:schemeClr val="accent3"/>
            </a:gs>
            <a:gs pos="57000">
              <a:srgbClr val="7030A0"/>
            </a:gs>
            <a:gs pos="21000">
              <a:srgbClr val="C00000"/>
            </a:gs>
          </a:gsLst>
          <a:path path="circle">
            <a:fillToRect l="50000" t="-80000" r="50000" b="180000"/>
          </a:path>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twoCellAnchor>
    <xdr:from>
      <xdr:col>18</xdr:col>
      <xdr:colOff>619126</xdr:colOff>
      <xdr:row>51</xdr:row>
      <xdr:rowOff>100543</xdr:rowOff>
    </xdr:from>
    <xdr:to>
      <xdr:col>19</xdr:col>
      <xdr:colOff>365126</xdr:colOff>
      <xdr:row>53</xdr:row>
      <xdr:rowOff>142875</xdr:rowOff>
    </xdr:to>
    <xdr:sp macro="" textlink="'Dashboard Pivot'!DK7">
      <xdr:nvSpPr>
        <xdr:cNvPr id="231" name="TextBox 118">
          <a:extLst>
            <a:ext uri="{FF2B5EF4-FFF2-40B4-BE49-F238E27FC236}">
              <a16:creationId xmlns:a16="http://schemas.microsoft.com/office/drawing/2014/main" id="{00000000-0008-0000-0800-0000E7000000}"/>
            </a:ext>
          </a:extLst>
        </xdr:cNvPr>
        <xdr:cNvSpPr txBox="1"/>
      </xdr:nvSpPr>
      <xdr:spPr>
        <a:xfrm>
          <a:off x="15478126" y="10463743"/>
          <a:ext cx="571500" cy="448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fld id="{83103156-9C48-994C-BE94-29AE0DCB3BD4}" type="TxLink">
            <a:rPr lang="en-US" sz="2000" b="0" i="0" u="none" strike="noStrike">
              <a:solidFill>
                <a:schemeClr val="bg1"/>
              </a:solidFill>
              <a:latin typeface="+mj-lt"/>
              <a:cs typeface="Calibri"/>
            </a:rPr>
            <a:pPr algn="l"/>
            <a:t> 13,0 </a:t>
          </a:fld>
          <a:endParaRPr lang="ru-RU" sz="2000" b="1">
            <a:solidFill>
              <a:schemeClr val="bg1"/>
            </a:solidFill>
            <a:latin typeface="+mj-lt"/>
          </a:endParaRPr>
        </a:p>
      </xdr:txBody>
    </xdr:sp>
    <xdr:clientData/>
  </xdr:twoCellAnchor>
  <xdr:twoCellAnchor>
    <xdr:from>
      <xdr:col>20</xdr:col>
      <xdr:colOff>1</xdr:colOff>
      <xdr:row>50</xdr:row>
      <xdr:rowOff>110066</xdr:rowOff>
    </xdr:from>
    <xdr:to>
      <xdr:col>20</xdr:col>
      <xdr:colOff>783168</xdr:colOff>
      <xdr:row>53</xdr:row>
      <xdr:rowOff>1125</xdr:rowOff>
    </xdr:to>
    <xdr:sp macro="" textlink="'Dashboard Pivot'!DL7">
      <xdr:nvSpPr>
        <xdr:cNvPr id="232" name="TextBox 118">
          <a:extLst>
            <a:ext uri="{FF2B5EF4-FFF2-40B4-BE49-F238E27FC236}">
              <a16:creationId xmlns:a16="http://schemas.microsoft.com/office/drawing/2014/main" id="{00000000-0008-0000-0800-0000E8000000}"/>
            </a:ext>
          </a:extLst>
        </xdr:cNvPr>
        <xdr:cNvSpPr txBox="1"/>
      </xdr:nvSpPr>
      <xdr:spPr>
        <a:xfrm>
          <a:off x="16510001" y="10270066"/>
          <a:ext cx="783167" cy="500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fld id="{3449BD27-BBB6-9D4C-ACA9-C25C7FDA94C7}" type="TxLink">
            <a:rPr lang="en-US" sz="2000" b="0" i="0" u="none" strike="noStrike">
              <a:solidFill>
                <a:schemeClr val="bg1"/>
              </a:solidFill>
              <a:latin typeface="+mj-lt"/>
              <a:cs typeface="Calibri"/>
            </a:rPr>
            <a:pPr algn="r"/>
            <a:t> 1,5 </a:t>
          </a:fld>
          <a:endParaRPr lang="ru-RU" sz="2000" b="1">
            <a:solidFill>
              <a:schemeClr val="bg1"/>
            </a:solidFill>
            <a:latin typeface="+mj-lt"/>
          </a:endParaRPr>
        </a:p>
      </xdr:txBody>
    </xdr:sp>
    <xdr:clientData/>
  </xdr:twoCellAnchor>
  <xdr:twoCellAnchor>
    <xdr:from>
      <xdr:col>18</xdr:col>
      <xdr:colOff>698500</xdr:colOff>
      <xdr:row>53</xdr:row>
      <xdr:rowOff>84670</xdr:rowOff>
    </xdr:from>
    <xdr:to>
      <xdr:col>20</xdr:col>
      <xdr:colOff>507999</xdr:colOff>
      <xdr:row>55</xdr:row>
      <xdr:rowOff>102728</xdr:rowOff>
    </xdr:to>
    <xdr:sp macro="" textlink="'Dashboard Pivot'!CZ5">
      <xdr:nvSpPr>
        <xdr:cNvPr id="233" name="TextBox 118">
          <a:extLst>
            <a:ext uri="{FF2B5EF4-FFF2-40B4-BE49-F238E27FC236}">
              <a16:creationId xmlns:a16="http://schemas.microsoft.com/office/drawing/2014/main" id="{00000000-0008-0000-0800-0000E9000000}"/>
            </a:ext>
          </a:extLst>
        </xdr:cNvPr>
        <xdr:cNvSpPr txBox="1"/>
      </xdr:nvSpPr>
      <xdr:spPr>
        <a:xfrm>
          <a:off x="15557500" y="10854270"/>
          <a:ext cx="1460499" cy="42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400" b="0" i="0" u="none" strike="noStrike">
              <a:solidFill>
                <a:schemeClr val="bg1"/>
              </a:solidFill>
              <a:latin typeface="+mj-lt"/>
              <a:cs typeface="Calibri"/>
            </a:rPr>
            <a:t>Table</a:t>
          </a:r>
          <a:r>
            <a:rPr lang="en-US" sz="1400" b="0" i="0" u="none" strike="noStrike" baseline="0">
              <a:solidFill>
                <a:schemeClr val="bg1"/>
              </a:solidFill>
              <a:latin typeface="+mj-lt"/>
              <a:cs typeface="Calibri"/>
            </a:rPr>
            <a:t> </a:t>
          </a:r>
          <a:r>
            <a:rPr lang="en-US" sz="1400" b="0" i="0" u="none" strike="noStrike">
              <a:solidFill>
                <a:schemeClr val="bg1"/>
              </a:solidFill>
              <a:latin typeface="+mj-lt"/>
              <a:cs typeface="Calibri"/>
            </a:rPr>
            <a:t>turnover</a:t>
          </a:r>
          <a:endParaRPr lang="ru-RU" sz="1400" b="1">
            <a:solidFill>
              <a:schemeClr val="bg1"/>
            </a:solidFill>
            <a:latin typeface="+mj-lt"/>
          </a:endParaRPr>
        </a:p>
      </xdr:txBody>
    </xdr:sp>
    <xdr:clientData/>
  </xdr:twoCellAnchor>
  <xdr:twoCellAnchor>
    <xdr:from>
      <xdr:col>19</xdr:col>
      <xdr:colOff>338668</xdr:colOff>
      <xdr:row>48</xdr:row>
      <xdr:rowOff>21168</xdr:rowOff>
    </xdr:from>
    <xdr:to>
      <xdr:col>20</xdr:col>
      <xdr:colOff>783168</xdr:colOff>
      <xdr:row>50</xdr:row>
      <xdr:rowOff>18059</xdr:rowOff>
    </xdr:to>
    <xdr:sp macro="" textlink="'Dashboard Pivot'!CZ5">
      <xdr:nvSpPr>
        <xdr:cNvPr id="234" name="TextBox 118">
          <a:extLst>
            <a:ext uri="{FF2B5EF4-FFF2-40B4-BE49-F238E27FC236}">
              <a16:creationId xmlns:a16="http://schemas.microsoft.com/office/drawing/2014/main" id="{00000000-0008-0000-0800-0000EA000000}"/>
            </a:ext>
          </a:extLst>
        </xdr:cNvPr>
        <xdr:cNvSpPr txBox="1"/>
      </xdr:nvSpPr>
      <xdr:spPr>
        <a:xfrm>
          <a:off x="16023168" y="9774768"/>
          <a:ext cx="1270000" cy="4032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en-US" sz="1400" b="0" i="0" u="none" strike="noStrike">
              <a:solidFill>
                <a:schemeClr val="bg1"/>
              </a:solidFill>
              <a:latin typeface="+mj-lt"/>
              <a:cs typeface="Calibri"/>
            </a:rPr>
            <a:t>Visit duration, hours</a:t>
          </a:r>
          <a:endParaRPr lang="ru-RU" sz="1400" b="1">
            <a:solidFill>
              <a:schemeClr val="bg1"/>
            </a:solidFill>
            <a:latin typeface="+mj-lt"/>
          </a:endParaRPr>
        </a:p>
      </xdr:txBody>
    </xdr:sp>
    <xdr:clientData/>
  </xdr:twoCellAnchor>
  <xdr:twoCellAnchor>
    <xdr:from>
      <xdr:col>1</xdr:col>
      <xdr:colOff>394470</xdr:colOff>
      <xdr:row>26</xdr:row>
      <xdr:rowOff>75142</xdr:rowOff>
    </xdr:from>
    <xdr:to>
      <xdr:col>2</xdr:col>
      <xdr:colOff>613831</xdr:colOff>
      <xdr:row>28</xdr:row>
      <xdr:rowOff>60475</xdr:rowOff>
    </xdr:to>
    <xdr:sp macro="" textlink="'Investment analysis'!E30">
      <xdr:nvSpPr>
        <xdr:cNvPr id="236" name="TextBox 235">
          <a:extLst>
            <a:ext uri="{FF2B5EF4-FFF2-40B4-BE49-F238E27FC236}">
              <a16:creationId xmlns:a16="http://schemas.microsoft.com/office/drawing/2014/main" id="{00000000-0008-0000-0800-0000EC000000}"/>
            </a:ext>
          </a:extLst>
        </xdr:cNvPr>
        <xdr:cNvSpPr txBox="1"/>
      </xdr:nvSpPr>
      <xdr:spPr>
        <a:xfrm>
          <a:off x="1219970" y="5358342"/>
          <a:ext cx="1044861" cy="391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fld id="{DE4E056A-0A95-7D4F-B0A6-EEFD4CCDE9C2}" type="TxLink">
            <a:rPr lang="en-US" sz="1400" b="0" i="0" u="none" strike="noStrike">
              <a:solidFill>
                <a:schemeClr val="tx1"/>
              </a:solidFill>
              <a:latin typeface="+mj-lt"/>
              <a:cs typeface="Calibri Light"/>
            </a:rPr>
            <a:pPr algn="l"/>
            <a:t>&amp; 3 months</a:t>
          </a:fld>
          <a:endParaRPr lang="en-US" sz="1600" b="1">
            <a:solidFill>
              <a:schemeClr val="tx1"/>
            </a:solidFill>
            <a:latin typeface="+mj-lt"/>
          </a:endParaRPr>
        </a:p>
      </xdr:txBody>
    </xdr:sp>
    <xdr:clientData/>
  </xdr:twoCellAnchor>
  <xdr:twoCellAnchor>
    <xdr:from>
      <xdr:col>2</xdr:col>
      <xdr:colOff>323275</xdr:colOff>
      <xdr:row>25</xdr:row>
      <xdr:rowOff>46122</xdr:rowOff>
    </xdr:from>
    <xdr:to>
      <xdr:col>2</xdr:col>
      <xdr:colOff>678875</xdr:colOff>
      <xdr:row>26</xdr:row>
      <xdr:rowOff>71522</xdr:rowOff>
    </xdr:to>
    <xdr:sp macro="" textlink="">
      <xdr:nvSpPr>
        <xdr:cNvPr id="237" name="Triangle 236">
          <a:extLst>
            <a:ext uri="{FF2B5EF4-FFF2-40B4-BE49-F238E27FC236}">
              <a16:creationId xmlns:a16="http://schemas.microsoft.com/office/drawing/2014/main" id="{00000000-0008-0000-0800-0000ED000000}"/>
            </a:ext>
          </a:extLst>
        </xdr:cNvPr>
        <xdr:cNvSpPr/>
      </xdr:nvSpPr>
      <xdr:spPr>
        <a:xfrm rot="10800000">
          <a:off x="1974275" y="5126122"/>
          <a:ext cx="355600" cy="228600"/>
        </a:xfrm>
        <a:prstGeom prst="triangle">
          <a:avLst>
            <a:gd name="adj" fmla="val 100000"/>
          </a:avLst>
        </a:prstGeom>
        <a:gradFill>
          <a:gsLst>
            <a:gs pos="94000">
              <a:schemeClr val="accent3"/>
            </a:gs>
            <a:gs pos="57000">
              <a:srgbClr val="7030A0"/>
            </a:gs>
            <a:gs pos="21000">
              <a:srgbClr val="C00000"/>
            </a:gs>
          </a:gsLst>
          <a:path path="circle">
            <a:fillToRect l="50000" t="-80000" r="50000" b="180000"/>
          </a:path>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twoCellAnchor>
    <xdr:from>
      <xdr:col>2</xdr:col>
      <xdr:colOff>323275</xdr:colOff>
      <xdr:row>24</xdr:row>
      <xdr:rowOff>38100</xdr:rowOff>
    </xdr:from>
    <xdr:to>
      <xdr:col>2</xdr:col>
      <xdr:colOff>678875</xdr:colOff>
      <xdr:row>25</xdr:row>
      <xdr:rowOff>63500</xdr:rowOff>
    </xdr:to>
    <xdr:sp macro="" textlink="">
      <xdr:nvSpPr>
        <xdr:cNvPr id="238" name="Triangle 237">
          <a:extLst>
            <a:ext uri="{FF2B5EF4-FFF2-40B4-BE49-F238E27FC236}">
              <a16:creationId xmlns:a16="http://schemas.microsoft.com/office/drawing/2014/main" id="{00000000-0008-0000-0800-0000EE000000}"/>
            </a:ext>
          </a:extLst>
        </xdr:cNvPr>
        <xdr:cNvSpPr/>
      </xdr:nvSpPr>
      <xdr:spPr>
        <a:xfrm rot="10800000">
          <a:off x="1974275" y="4914900"/>
          <a:ext cx="355600" cy="228600"/>
        </a:xfrm>
        <a:prstGeom prst="triangle">
          <a:avLst>
            <a:gd name="adj" fmla="val 100000"/>
          </a:avLst>
        </a:prstGeom>
        <a:solidFill>
          <a:srgbClr val="991CFB"/>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twoCellAnchor>
    <xdr:from>
      <xdr:col>2</xdr:col>
      <xdr:colOff>310575</xdr:colOff>
      <xdr:row>23</xdr:row>
      <xdr:rowOff>12700</xdr:rowOff>
    </xdr:from>
    <xdr:to>
      <xdr:col>2</xdr:col>
      <xdr:colOff>666175</xdr:colOff>
      <xdr:row>24</xdr:row>
      <xdr:rowOff>38100</xdr:rowOff>
    </xdr:to>
    <xdr:sp macro="" textlink="">
      <xdr:nvSpPr>
        <xdr:cNvPr id="239" name="Triangle 238">
          <a:extLst>
            <a:ext uri="{FF2B5EF4-FFF2-40B4-BE49-F238E27FC236}">
              <a16:creationId xmlns:a16="http://schemas.microsoft.com/office/drawing/2014/main" id="{00000000-0008-0000-0800-0000EF000000}"/>
            </a:ext>
          </a:extLst>
        </xdr:cNvPr>
        <xdr:cNvSpPr/>
      </xdr:nvSpPr>
      <xdr:spPr>
        <a:xfrm>
          <a:off x="1961575" y="4686300"/>
          <a:ext cx="355600" cy="228600"/>
        </a:xfrm>
        <a:prstGeom prst="triangle">
          <a:avLst>
            <a:gd name="adj" fmla="val 100000"/>
          </a:avLst>
        </a:prstGeom>
        <a:solidFill>
          <a:srgbClr val="E8788C"/>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twoCellAnchor>
    <xdr:from>
      <xdr:col>2</xdr:col>
      <xdr:colOff>310575</xdr:colOff>
      <xdr:row>24</xdr:row>
      <xdr:rowOff>38100</xdr:rowOff>
    </xdr:from>
    <xdr:to>
      <xdr:col>2</xdr:col>
      <xdr:colOff>666175</xdr:colOff>
      <xdr:row>25</xdr:row>
      <xdr:rowOff>63500</xdr:rowOff>
    </xdr:to>
    <xdr:sp macro="" textlink="">
      <xdr:nvSpPr>
        <xdr:cNvPr id="240" name="Triangle 239">
          <a:extLst>
            <a:ext uri="{FF2B5EF4-FFF2-40B4-BE49-F238E27FC236}">
              <a16:creationId xmlns:a16="http://schemas.microsoft.com/office/drawing/2014/main" id="{00000000-0008-0000-0800-0000F0000000}"/>
            </a:ext>
          </a:extLst>
        </xdr:cNvPr>
        <xdr:cNvSpPr/>
      </xdr:nvSpPr>
      <xdr:spPr>
        <a:xfrm>
          <a:off x="1961575" y="4914900"/>
          <a:ext cx="355600" cy="228600"/>
        </a:xfrm>
        <a:prstGeom prst="triangle">
          <a:avLst>
            <a:gd name="adj" fmla="val 100000"/>
          </a:avLst>
        </a:prstGeom>
        <a:solidFill>
          <a:srgbClr val="434343"/>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twoCellAnchor>
    <xdr:from>
      <xdr:col>2</xdr:col>
      <xdr:colOff>665019</xdr:colOff>
      <xdr:row>23</xdr:row>
      <xdr:rowOff>11545</xdr:rowOff>
    </xdr:from>
    <xdr:to>
      <xdr:col>3</xdr:col>
      <xdr:colOff>34637</xdr:colOff>
      <xdr:row>25</xdr:row>
      <xdr:rowOff>65807</xdr:rowOff>
    </xdr:to>
    <xdr:sp macro="" textlink="">
      <xdr:nvSpPr>
        <xdr:cNvPr id="241" name="Triangle 240">
          <a:extLst>
            <a:ext uri="{FF2B5EF4-FFF2-40B4-BE49-F238E27FC236}">
              <a16:creationId xmlns:a16="http://schemas.microsoft.com/office/drawing/2014/main" id="{00000000-0008-0000-0800-0000F1000000}"/>
            </a:ext>
          </a:extLst>
        </xdr:cNvPr>
        <xdr:cNvSpPr/>
      </xdr:nvSpPr>
      <xdr:spPr>
        <a:xfrm rot="5400000">
          <a:off x="2183247" y="4817917"/>
          <a:ext cx="460662" cy="195118"/>
        </a:xfrm>
        <a:prstGeom prst="triangle">
          <a:avLst>
            <a:gd name="adj" fmla="val 100000"/>
          </a:avLst>
        </a:prstGeom>
        <a:solidFill>
          <a:srgbClr val="E8788C"/>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twoCellAnchor>
    <xdr:from>
      <xdr:col>18</xdr:col>
      <xdr:colOff>592665</xdr:colOff>
      <xdr:row>47</xdr:row>
      <xdr:rowOff>84671</xdr:rowOff>
    </xdr:from>
    <xdr:to>
      <xdr:col>21</xdr:col>
      <xdr:colOff>96165</xdr:colOff>
      <xdr:row>55</xdr:row>
      <xdr:rowOff>134004</xdr:rowOff>
    </xdr:to>
    <xdr:cxnSp macro="">
      <xdr:nvCxnSpPr>
        <xdr:cNvPr id="242" name="Straight Connector 241">
          <a:extLst>
            <a:ext uri="{FF2B5EF4-FFF2-40B4-BE49-F238E27FC236}">
              <a16:creationId xmlns:a16="http://schemas.microsoft.com/office/drawing/2014/main" id="{00000000-0008-0000-0800-0000F2000000}"/>
            </a:ext>
          </a:extLst>
        </xdr:cNvPr>
        <xdr:cNvCxnSpPr>
          <a:stCxn id="229" idx="0"/>
          <a:endCxn id="229" idx="4"/>
        </xdr:cNvCxnSpPr>
      </xdr:nvCxnSpPr>
      <xdr:spPr>
        <a:xfrm>
          <a:off x="15451665" y="9635071"/>
          <a:ext cx="1980000" cy="1674933"/>
        </a:xfrm>
        <a:prstGeom prst="line">
          <a:avLst/>
        </a:prstGeom>
        <a:ln>
          <a:gradFill>
            <a:gsLst>
              <a:gs pos="0">
                <a:schemeClr val="bg1"/>
              </a:gs>
              <a:gs pos="38000">
                <a:srgbClr val="E8788C"/>
              </a:gs>
              <a:gs pos="75000">
                <a:srgbClr val="991CFB"/>
              </a:gs>
              <a:gs pos="89000">
                <a:srgbClr val="F7D366"/>
              </a:gs>
            </a:gsLst>
            <a:lin ang="5400000" scaled="1"/>
          </a:gra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357405</xdr:colOff>
      <xdr:row>77</xdr:row>
      <xdr:rowOff>83971</xdr:rowOff>
    </xdr:from>
    <xdr:to>
      <xdr:col>16</xdr:col>
      <xdr:colOff>188071</xdr:colOff>
      <xdr:row>79</xdr:row>
      <xdr:rowOff>144363</xdr:rowOff>
    </xdr:to>
    <xdr:sp macro="" textlink="'Dashboard Pivot'!CZ5">
      <xdr:nvSpPr>
        <xdr:cNvPr id="243" name="TextBox 118">
          <a:extLst>
            <a:ext uri="{FF2B5EF4-FFF2-40B4-BE49-F238E27FC236}">
              <a16:creationId xmlns:a16="http://schemas.microsoft.com/office/drawing/2014/main" id="{00000000-0008-0000-0800-0000F3000000}"/>
            </a:ext>
          </a:extLst>
        </xdr:cNvPr>
        <xdr:cNvSpPr txBox="1"/>
      </xdr:nvSpPr>
      <xdr:spPr>
        <a:xfrm>
          <a:off x="12739905" y="15730371"/>
          <a:ext cx="656166" cy="4667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0" i="0" u="none" strike="noStrike">
              <a:solidFill>
                <a:schemeClr val="bg1"/>
              </a:solidFill>
              <a:latin typeface="+mj-lt"/>
              <a:cs typeface="Calibri"/>
            </a:rPr>
            <a:t>Margin</a:t>
          </a:r>
          <a:endParaRPr lang="ru-RU" sz="1600" b="1">
            <a:solidFill>
              <a:schemeClr val="bg1"/>
            </a:solidFill>
            <a:latin typeface="+mj-lt"/>
          </a:endParaRPr>
        </a:p>
      </xdr:txBody>
    </xdr:sp>
    <xdr:clientData/>
  </xdr:twoCellAnchor>
  <xdr:twoCellAnchor>
    <xdr:from>
      <xdr:col>15</xdr:col>
      <xdr:colOff>83624</xdr:colOff>
      <xdr:row>79</xdr:row>
      <xdr:rowOff>42334</xdr:rowOff>
    </xdr:from>
    <xdr:to>
      <xdr:col>16</xdr:col>
      <xdr:colOff>499452</xdr:colOff>
      <xdr:row>81</xdr:row>
      <xdr:rowOff>123894</xdr:rowOff>
    </xdr:to>
    <xdr:sp macro="" textlink="'Dashboard Pivot'!DB5">
      <xdr:nvSpPr>
        <xdr:cNvPr id="244" name="TextBox 118">
          <a:extLst>
            <a:ext uri="{FF2B5EF4-FFF2-40B4-BE49-F238E27FC236}">
              <a16:creationId xmlns:a16="http://schemas.microsoft.com/office/drawing/2014/main" id="{00000000-0008-0000-0800-0000F4000000}"/>
            </a:ext>
          </a:extLst>
        </xdr:cNvPr>
        <xdr:cNvSpPr txBox="1"/>
      </xdr:nvSpPr>
      <xdr:spPr>
        <a:xfrm>
          <a:off x="12466124" y="16095134"/>
          <a:ext cx="1241328" cy="48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5C45D7-2ED8-EE47-B132-1FE7758E76DB}" type="TxLink">
            <a:rPr lang="en-US" sz="1600" b="0" i="0" u="none" strike="noStrike">
              <a:solidFill>
                <a:schemeClr val="bg1"/>
              </a:solidFill>
              <a:latin typeface="+mj-lt"/>
              <a:cs typeface="Calibri"/>
            </a:rPr>
            <a:pPr algn="ctr"/>
            <a:t>71,9%</a:t>
          </a:fld>
          <a:endParaRPr lang="ru-RU" sz="1600" b="1">
            <a:solidFill>
              <a:schemeClr val="bg1"/>
            </a:solidFill>
            <a:latin typeface="+mj-lt"/>
          </a:endParaRPr>
        </a:p>
      </xdr:txBody>
    </xdr:sp>
    <xdr:clientData/>
  </xdr:twoCellAnchor>
  <xdr:twoCellAnchor editAs="oneCell">
    <xdr:from>
      <xdr:col>0</xdr:col>
      <xdr:colOff>444499</xdr:colOff>
      <xdr:row>45</xdr:row>
      <xdr:rowOff>105833</xdr:rowOff>
    </xdr:from>
    <xdr:to>
      <xdr:col>2</xdr:col>
      <xdr:colOff>677333</xdr:colOff>
      <xdr:row>55</xdr:row>
      <xdr:rowOff>21166</xdr:rowOff>
    </xdr:to>
    <mc:AlternateContent xmlns:mc="http://schemas.openxmlformats.org/markup-compatibility/2006" xmlns:a14="http://schemas.microsoft.com/office/drawing/2010/main">
      <mc:Choice Requires="a14">
        <xdr:graphicFrame macro="">
          <xdr:nvGraphicFramePr>
            <xdr:cNvPr id="245" name="Year">
              <a:extLst>
                <a:ext uri="{FF2B5EF4-FFF2-40B4-BE49-F238E27FC236}">
                  <a16:creationId xmlns:a16="http://schemas.microsoft.com/office/drawing/2014/main" id="{00000000-0008-0000-0800-0000F5000000}"/>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444499" y="7831666"/>
              <a:ext cx="1608667" cy="160866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fPrintsWithSheet="0"/>
  </xdr:twoCellAnchor>
  <xdr:twoCellAnchor>
    <xdr:from>
      <xdr:col>7</xdr:col>
      <xdr:colOff>338667</xdr:colOff>
      <xdr:row>1</xdr:row>
      <xdr:rowOff>169334</xdr:rowOff>
    </xdr:from>
    <xdr:to>
      <xdr:col>14</xdr:col>
      <xdr:colOff>84668</xdr:colOff>
      <xdr:row>4</xdr:row>
      <xdr:rowOff>127001</xdr:rowOff>
    </xdr:to>
    <xdr:sp macro="" textlink="">
      <xdr:nvSpPr>
        <xdr:cNvPr id="26" name="TextBox 25">
          <a:extLst>
            <a:ext uri="{FF2B5EF4-FFF2-40B4-BE49-F238E27FC236}">
              <a16:creationId xmlns:a16="http://schemas.microsoft.com/office/drawing/2014/main" id="{29D7F452-9C8E-C546-960C-BE2EB58571E0}"/>
            </a:ext>
          </a:extLst>
        </xdr:cNvPr>
        <xdr:cNvSpPr txBox="1"/>
      </xdr:nvSpPr>
      <xdr:spPr>
        <a:xfrm>
          <a:off x="5842000" y="338667"/>
          <a:ext cx="6434668" cy="592667"/>
        </a:xfrm>
        <a:prstGeom prst="rect">
          <a:avLst/>
        </a:prstGeom>
        <a:solidFill>
          <a:schemeClr val="accent1"/>
        </a:solidFill>
        <a:ln/>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wrap="square" rtlCol="0" anchor="t"/>
        <a:lstStyle/>
        <a:p>
          <a:r>
            <a:rPr lang="ru-RU" sz="1600"/>
            <a:t>N</a:t>
          </a:r>
          <a:r>
            <a:rPr lang="en-US" sz="1600"/>
            <a:t>KL</a:t>
          </a:r>
          <a:r>
            <a:rPr lang="en-US" sz="1600" baseline="0"/>
            <a:t> Advisory  www.nkl-advisory.com </a:t>
          </a:r>
        </a:p>
        <a:p>
          <a:pPr marL="0" marR="0" lvl="0" indent="0" defTabSz="914400" eaLnBrk="1" fontAlgn="auto" latinLnBrk="0" hangingPunct="1">
            <a:lnSpc>
              <a:spcPct val="100000"/>
            </a:lnSpc>
            <a:spcBef>
              <a:spcPts val="0"/>
            </a:spcBef>
            <a:spcAft>
              <a:spcPts val="0"/>
            </a:spcAft>
            <a:buClrTx/>
            <a:buSzTx/>
            <a:buFontTx/>
            <a:buNone/>
            <a:tabLst/>
            <a:defRPr/>
          </a:pPr>
          <a:r>
            <a:rPr lang="en-US" sz="1600"/>
            <a:t>Financial</a:t>
          </a:r>
          <a:r>
            <a:rPr lang="en-US" sz="1600" baseline="0"/>
            <a:t> models, Management Reporting, M&amp;A advisory, Quant tools</a:t>
          </a:r>
          <a:endParaRPr lang="en-GB" sz="1600"/>
        </a:p>
        <a:p>
          <a:endParaRPr lang="en-GB" sz="16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0.34652</cdr:x>
      <cdr:y>0.42053</cdr:y>
    </cdr:from>
    <cdr:to>
      <cdr:x>0.66667</cdr:x>
      <cdr:y>0.60531</cdr:y>
    </cdr:to>
    <cdr:sp macro="" textlink="'Dashboard Pivot'!$AF$6">
      <cdr:nvSpPr>
        <cdr:cNvPr id="2" name="TextBox 118">
          <a:extLst xmlns:a="http://schemas.openxmlformats.org/drawingml/2006/main">
            <a:ext uri="{FF2B5EF4-FFF2-40B4-BE49-F238E27FC236}">
              <a16:creationId xmlns:a16="http://schemas.microsoft.com/office/drawing/2014/main" id="{0563EF1C-F5C0-FF44-85CE-B42215508A56}"/>
            </a:ext>
          </a:extLst>
        </cdr:cNvPr>
        <cdr:cNvSpPr txBox="1"/>
      </cdr:nvSpPr>
      <cdr:spPr>
        <a:xfrm xmlns:a="http://schemas.openxmlformats.org/drawingml/2006/main">
          <a:off x="1339232" y="1003685"/>
          <a:ext cx="1237327" cy="44103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1A002B01-0F03-BE4B-ADDF-E10DB76AB996}" type="TxLink">
            <a:rPr lang="en-US" sz="2400" b="0" i="0" u="none" strike="noStrike">
              <a:solidFill>
                <a:srgbClr val="000000"/>
              </a:solidFill>
              <a:latin typeface="+mj-lt"/>
              <a:cs typeface="Calibri"/>
            </a:rPr>
            <a:pPr algn="ctr"/>
            <a:t>830,0K</a:t>
          </a:fld>
          <a:endParaRPr lang="ru-RU" sz="2400" b="1">
            <a:solidFill>
              <a:schemeClr val="tx1"/>
            </a:solidFill>
            <a:latin typeface="+mj-lt"/>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1984375</xdr:colOff>
      <xdr:row>43</xdr:row>
      <xdr:rowOff>142875</xdr:rowOff>
    </xdr:from>
    <xdr:to>
      <xdr:col>0</xdr:col>
      <xdr:colOff>2460625</xdr:colOff>
      <xdr:row>45</xdr:row>
      <xdr:rowOff>206375</xdr:rowOff>
    </xdr:to>
    <xdr:sp macro="" textlink="">
      <xdr:nvSpPr>
        <xdr:cNvPr id="2" name="Oval 1">
          <a:extLst>
            <a:ext uri="{FF2B5EF4-FFF2-40B4-BE49-F238E27FC236}">
              <a16:creationId xmlns:a16="http://schemas.microsoft.com/office/drawing/2014/main" id="{00000000-0008-0000-0A00-000002000000}"/>
            </a:ext>
          </a:extLst>
        </xdr:cNvPr>
        <xdr:cNvSpPr/>
      </xdr:nvSpPr>
      <xdr:spPr>
        <a:xfrm>
          <a:off x="828675" y="8880475"/>
          <a:ext cx="0" cy="469900"/>
        </a:xfrm>
        <a:prstGeom prst="ellipse">
          <a:avLst/>
        </a:prstGeom>
        <a:solidFill>
          <a:schemeClr val="tx2"/>
        </a:solidFill>
        <a:ln>
          <a:noFill/>
        </a:ln>
        <a:effectLst>
          <a:outerShdw blurRad="1270000" sx="169000" sy="169000" algn="ctr" rotWithShape="0">
            <a:schemeClr val="tx2"/>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clientData/>
  </xdr:twoCellAnchor>
  <xdr:twoCellAnchor>
    <xdr:from>
      <xdr:col>0</xdr:col>
      <xdr:colOff>190499</xdr:colOff>
      <xdr:row>2</xdr:row>
      <xdr:rowOff>127000</xdr:rowOff>
    </xdr:from>
    <xdr:to>
      <xdr:col>0</xdr:col>
      <xdr:colOff>2651124</xdr:colOff>
      <xdr:row>45</xdr:row>
      <xdr:rowOff>217375</xdr:rowOff>
    </xdr:to>
    <xdr:sp macro="" textlink="">
      <xdr:nvSpPr>
        <xdr:cNvPr id="3" name="Скругленный прямоугольник 149">
          <a:extLst>
            <a:ext uri="{FF2B5EF4-FFF2-40B4-BE49-F238E27FC236}">
              <a16:creationId xmlns:a16="http://schemas.microsoft.com/office/drawing/2014/main" id="{00000000-0008-0000-0A00-000003000000}"/>
            </a:ext>
          </a:extLst>
        </xdr:cNvPr>
        <xdr:cNvSpPr/>
      </xdr:nvSpPr>
      <xdr:spPr>
        <a:xfrm>
          <a:off x="190499" y="533400"/>
          <a:ext cx="631825" cy="8815275"/>
        </a:xfrm>
        <a:prstGeom prst="roundRect">
          <a:avLst>
            <a:gd name="adj" fmla="val 7539"/>
          </a:avLst>
        </a:prstGeom>
        <a:solidFill>
          <a:schemeClr val="bg1"/>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174625</xdr:colOff>
      <xdr:row>41</xdr:row>
      <xdr:rowOff>158750</xdr:rowOff>
    </xdr:from>
    <xdr:to>
      <xdr:col>0</xdr:col>
      <xdr:colOff>456945</xdr:colOff>
      <xdr:row>43</xdr:row>
      <xdr:rowOff>217965</xdr:rowOff>
    </xdr:to>
    <xdr:sp macro="" textlink="">
      <xdr:nvSpPr>
        <xdr:cNvPr id="4" name="Freeform 3">
          <a:extLst>
            <a:ext uri="{FF2B5EF4-FFF2-40B4-BE49-F238E27FC236}">
              <a16:creationId xmlns:a16="http://schemas.microsoft.com/office/drawing/2014/main" id="{00000000-0008-0000-0A00-000004000000}"/>
            </a:ext>
          </a:extLst>
        </xdr:cNvPr>
        <xdr:cNvSpPr/>
      </xdr:nvSpPr>
      <xdr:spPr>
        <a:xfrm>
          <a:off x="174625" y="8489950"/>
          <a:ext cx="282320" cy="452915"/>
        </a:xfrm>
        <a:custGeom>
          <a:avLst/>
          <a:gdLst>
            <a:gd name="connsiteX0" fmla="*/ 12320 w 282320"/>
            <a:gd name="connsiteY0" fmla="*/ 0 h 540000"/>
            <a:gd name="connsiteX1" fmla="*/ 282320 w 282320"/>
            <a:gd name="connsiteY1" fmla="*/ 270000 h 540000"/>
            <a:gd name="connsiteX2" fmla="*/ 12320 w 282320"/>
            <a:gd name="connsiteY2" fmla="*/ 540000 h 540000"/>
            <a:gd name="connsiteX3" fmla="*/ 0 w 282320"/>
            <a:gd name="connsiteY3" fmla="*/ 538758 h 540000"/>
            <a:gd name="connsiteX4" fmla="*/ 0 w 282320"/>
            <a:gd name="connsiteY4" fmla="*/ 402513 h 540000"/>
            <a:gd name="connsiteX5" fmla="*/ 12320 w 282320"/>
            <a:gd name="connsiteY5" fmla="*/ 405000 h 540000"/>
            <a:gd name="connsiteX6" fmla="*/ 147320 w 282320"/>
            <a:gd name="connsiteY6" fmla="*/ 270000 h 540000"/>
            <a:gd name="connsiteX7" fmla="*/ 12320 w 282320"/>
            <a:gd name="connsiteY7" fmla="*/ 135000 h 540000"/>
            <a:gd name="connsiteX8" fmla="*/ 0 w 282320"/>
            <a:gd name="connsiteY8" fmla="*/ 137487 h 540000"/>
            <a:gd name="connsiteX9" fmla="*/ 0 w 282320"/>
            <a:gd name="connsiteY9" fmla="*/ 1242 h 54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82320" h="540000">
              <a:moveTo>
                <a:pt x="12320" y="0"/>
              </a:moveTo>
              <a:cubicBezTo>
                <a:pt x="161437" y="0"/>
                <a:pt x="282320" y="120883"/>
                <a:pt x="282320" y="270000"/>
              </a:cubicBezTo>
              <a:cubicBezTo>
                <a:pt x="282320" y="419117"/>
                <a:pt x="161437" y="540000"/>
                <a:pt x="12320" y="540000"/>
              </a:cubicBezTo>
              <a:lnTo>
                <a:pt x="0" y="538758"/>
              </a:lnTo>
              <a:lnTo>
                <a:pt x="0" y="402513"/>
              </a:lnTo>
              <a:lnTo>
                <a:pt x="12320" y="405000"/>
              </a:lnTo>
              <a:cubicBezTo>
                <a:pt x="86878" y="405000"/>
                <a:pt x="147320" y="344558"/>
                <a:pt x="147320" y="270000"/>
              </a:cubicBezTo>
              <a:cubicBezTo>
                <a:pt x="147320" y="195442"/>
                <a:pt x="86878" y="135000"/>
                <a:pt x="12320" y="135000"/>
              </a:cubicBezTo>
              <a:lnTo>
                <a:pt x="0" y="137487"/>
              </a:lnTo>
              <a:lnTo>
                <a:pt x="0" y="1242"/>
              </a:lnTo>
              <a:close/>
            </a:path>
          </a:pathLst>
        </a:custGeom>
        <a:solidFill>
          <a:schemeClr val="tx2"/>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solidFill>
              <a:schemeClr val="tx1"/>
            </a:solidFill>
          </a:endParaRPr>
        </a:p>
      </xdr:txBody>
    </xdr:sp>
    <xdr:clientData/>
  </xdr:twoCellAnchor>
  <xdr:twoCellAnchor>
    <xdr:from>
      <xdr:col>0</xdr:col>
      <xdr:colOff>549275</xdr:colOff>
      <xdr:row>4</xdr:row>
      <xdr:rowOff>15875</xdr:rowOff>
    </xdr:from>
    <xdr:to>
      <xdr:col>0</xdr:col>
      <xdr:colOff>2190750</xdr:colOff>
      <xdr:row>4</xdr:row>
      <xdr:rowOff>339689</xdr:rowOff>
    </xdr:to>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549275" y="828675"/>
          <a:ext cx="269875" cy="184114"/>
        </a:xfrm>
        <a:prstGeom prst="rect">
          <a:avLst/>
        </a:prstGeom>
        <a:solidFill>
          <a:srgbClr val="EFFAF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chemeClr val="accent3"/>
              </a:solidFill>
              <a:latin typeface="Avenir Book" panose="02000503020000020003" pitchFamily="2" charset="0"/>
            </a:rPr>
            <a:t>Select</a:t>
          </a:r>
          <a:r>
            <a:rPr lang="en-US" sz="1600" b="1" baseline="0">
              <a:solidFill>
                <a:schemeClr val="accent3"/>
              </a:solidFill>
              <a:latin typeface="Avenir Book" panose="02000503020000020003" pitchFamily="2" charset="0"/>
            </a:rPr>
            <a:t> the tab</a:t>
          </a:r>
          <a:endParaRPr lang="ru-RU" sz="1600" b="1">
            <a:solidFill>
              <a:schemeClr val="accent3"/>
            </a:solidFill>
          </a:endParaRPr>
        </a:p>
      </xdr:txBody>
    </xdr:sp>
    <xdr:clientData/>
  </xdr:twoCellAnchor>
  <xdr:twoCellAnchor>
    <xdr:from>
      <xdr:col>0</xdr:col>
      <xdr:colOff>353887</xdr:colOff>
      <xdr:row>5</xdr:row>
      <xdr:rowOff>49230</xdr:rowOff>
    </xdr:from>
    <xdr:to>
      <xdr:col>0</xdr:col>
      <xdr:colOff>2369887</xdr:colOff>
      <xdr:row>5</xdr:row>
      <xdr:rowOff>49230</xdr:rowOff>
    </xdr:to>
    <xdr:cxnSp macro="">
      <xdr:nvCxnSpPr>
        <xdr:cNvPr id="6" name="Прямая соединительная линия 8">
          <a:extLst>
            <a:ext uri="{FF2B5EF4-FFF2-40B4-BE49-F238E27FC236}">
              <a16:creationId xmlns:a16="http://schemas.microsoft.com/office/drawing/2014/main" id="{00000000-0008-0000-0A00-000006000000}"/>
            </a:ext>
          </a:extLst>
        </xdr:cNvPr>
        <xdr:cNvCxnSpPr/>
      </xdr:nvCxnSpPr>
      <xdr:spPr>
        <a:xfrm>
          <a:off x="353887" y="1065230"/>
          <a:ext cx="4666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393699</xdr:colOff>
      <xdr:row>5</xdr:row>
      <xdr:rowOff>177801</xdr:rowOff>
    </xdr:from>
    <xdr:to>
      <xdr:col>36</xdr:col>
      <xdr:colOff>15874</xdr:colOff>
      <xdr:row>10</xdr:row>
      <xdr:rowOff>31750</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22682199" y="1193801"/>
          <a:ext cx="7051675" cy="869949"/>
        </a:xfrm>
        <a:prstGeom prst="rect">
          <a:avLst/>
        </a:prstGeom>
        <a:solidFill>
          <a:schemeClr val="bg1">
            <a:lumMod val="95000"/>
          </a:schemeClr>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venir Book" panose="02000503020000020003" pitchFamily="2" charset="0"/>
            </a:rPr>
            <a:t>See page #7 of the instruction.</a:t>
          </a:r>
          <a:endParaRPr lang="ru-RU" sz="1100"/>
        </a:p>
      </xdr:txBody>
    </xdr:sp>
    <xdr:clientData/>
  </xdr:twoCellAnchor>
  <xdr:twoCellAnchor>
    <xdr:from>
      <xdr:col>10</xdr:col>
      <xdr:colOff>238125</xdr:colOff>
      <xdr:row>7</xdr:row>
      <xdr:rowOff>0</xdr:rowOff>
    </xdr:from>
    <xdr:to>
      <xdr:col>14</xdr:col>
      <xdr:colOff>0</xdr:colOff>
      <xdr:row>8</xdr:row>
      <xdr:rowOff>190500</xdr:rowOff>
    </xdr:to>
    <xdr:sp macro="" textlink="">
      <xdr:nvSpPr>
        <xdr:cNvPr id="8" name="TextBox 7">
          <a:extLst>
            <a:ext uri="{FF2B5EF4-FFF2-40B4-BE49-F238E27FC236}">
              <a16:creationId xmlns:a16="http://schemas.microsoft.com/office/drawing/2014/main" id="{00000000-0008-0000-0A00-000008000000}"/>
            </a:ext>
          </a:extLst>
        </xdr:cNvPr>
        <xdr:cNvSpPr txBox="1"/>
      </xdr:nvSpPr>
      <xdr:spPr>
        <a:xfrm>
          <a:off x="8493125" y="1422400"/>
          <a:ext cx="3063875" cy="393700"/>
        </a:xfrm>
        <a:prstGeom prst="rect">
          <a:avLst/>
        </a:prstGeom>
        <a:solidFill>
          <a:schemeClr val="bg1">
            <a:lumMod val="95000"/>
          </a:schemeClr>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venir Book" panose="02000503020000020003" pitchFamily="2" charset="0"/>
            </a:rPr>
            <a:t>Page </a:t>
          </a:r>
          <a:r>
            <a:rPr lang="ru-RU" sz="1100">
              <a:latin typeface="Avenir Book" panose="02000503020000020003" pitchFamily="2" charset="0"/>
            </a:rPr>
            <a:t>#</a:t>
          </a:r>
          <a:r>
            <a:rPr lang="en-US" sz="1100">
              <a:latin typeface="Avenir Book" panose="02000503020000020003" pitchFamily="2" charset="0"/>
            </a:rPr>
            <a:t>3 of the Instruction.</a:t>
          </a:r>
          <a:endParaRPr lang="ru-RU" sz="1100"/>
        </a:p>
      </xdr:txBody>
    </xdr:sp>
    <xdr:clientData/>
  </xdr:twoCellAnchor>
  <xdr:twoCellAnchor>
    <xdr:from>
      <xdr:col>286</xdr:col>
      <xdr:colOff>269874</xdr:colOff>
      <xdr:row>7</xdr:row>
      <xdr:rowOff>156966</xdr:rowOff>
    </xdr:from>
    <xdr:to>
      <xdr:col>288</xdr:col>
      <xdr:colOff>936625</xdr:colOff>
      <xdr:row>14</xdr:row>
      <xdr:rowOff>185506</xdr:rowOff>
    </xdr:to>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236362874" y="1579366"/>
          <a:ext cx="2203451" cy="1450940"/>
        </a:xfrm>
        <a:prstGeom prst="rect">
          <a:avLst/>
        </a:prstGeom>
        <a:solidFill>
          <a:schemeClr val="bg1">
            <a:lumMod val="95000"/>
          </a:schemeClr>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venir Book" panose="02000503020000020003" pitchFamily="2" charset="0"/>
            </a:rPr>
            <a:t>See the page #15 of the instruction.</a:t>
          </a:r>
          <a:endParaRPr lang="ru-RU" sz="1100"/>
        </a:p>
      </xdr:txBody>
    </xdr:sp>
    <xdr:clientData/>
  </xdr:twoCellAnchor>
  <xdr:twoCellAnchor>
    <xdr:from>
      <xdr:col>302</xdr:col>
      <xdr:colOff>428089</xdr:colOff>
      <xdr:row>8</xdr:row>
      <xdr:rowOff>201379</xdr:rowOff>
    </xdr:from>
    <xdr:to>
      <xdr:col>307</xdr:col>
      <xdr:colOff>142694</xdr:colOff>
      <xdr:row>11</xdr:row>
      <xdr:rowOff>95250</xdr:rowOff>
    </xdr:to>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249729089" y="1826979"/>
          <a:ext cx="3842105" cy="503471"/>
        </a:xfrm>
        <a:prstGeom prst="rect">
          <a:avLst/>
        </a:prstGeom>
        <a:no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venir Book" panose="02000503020000020003" pitchFamily="2" charset="0"/>
            </a:rPr>
            <a:t>See the page #33 of the instruction.</a:t>
          </a:r>
          <a:endParaRPr lang="ru-RU" sz="1100"/>
        </a:p>
      </xdr:txBody>
    </xdr:sp>
    <xdr:clientData/>
  </xdr:twoCellAnchor>
  <xdr:twoCellAnchor>
    <xdr:from>
      <xdr:col>80</xdr:col>
      <xdr:colOff>228314</xdr:colOff>
      <xdr:row>8</xdr:row>
      <xdr:rowOff>14272</xdr:rowOff>
    </xdr:from>
    <xdr:to>
      <xdr:col>80</xdr:col>
      <xdr:colOff>4526623</xdr:colOff>
      <xdr:row>11</xdr:row>
      <xdr:rowOff>127001</xdr:rowOff>
    </xdr:to>
    <xdr:sp macro="" textlink="">
      <xdr:nvSpPr>
        <xdr:cNvPr id="11" name="TextBox 10">
          <a:extLst>
            <a:ext uri="{FF2B5EF4-FFF2-40B4-BE49-F238E27FC236}">
              <a16:creationId xmlns:a16="http://schemas.microsoft.com/office/drawing/2014/main" id="{00000000-0008-0000-0A00-00000B000000}"/>
            </a:ext>
          </a:extLst>
        </xdr:cNvPr>
        <xdr:cNvSpPr txBox="1"/>
      </xdr:nvSpPr>
      <xdr:spPr>
        <a:xfrm>
          <a:off x="66268314" y="1639872"/>
          <a:ext cx="602609" cy="722329"/>
        </a:xfrm>
        <a:prstGeom prst="rect">
          <a:avLst/>
        </a:prstGeom>
        <a:solidFill>
          <a:schemeClr val="bg1">
            <a:lumMod val="95000"/>
          </a:schemeClr>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venir Book" panose="02000503020000020003" pitchFamily="2" charset="0"/>
            </a:rPr>
            <a:t>See page #12 of the instruction.</a:t>
          </a:r>
          <a:endParaRPr lang="ru-RU" sz="1100"/>
        </a:p>
      </xdr:txBody>
    </xdr:sp>
    <xdr:clientData/>
  </xdr:twoCellAnchor>
  <xdr:twoCellAnchor>
    <xdr:from>
      <xdr:col>97</xdr:col>
      <xdr:colOff>156966</xdr:colOff>
      <xdr:row>7</xdr:row>
      <xdr:rowOff>199775</xdr:rowOff>
    </xdr:from>
    <xdr:to>
      <xdr:col>97</xdr:col>
      <xdr:colOff>4455275</xdr:colOff>
      <xdr:row>11</xdr:row>
      <xdr:rowOff>95250</xdr:rowOff>
    </xdr:to>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80230466" y="1622175"/>
          <a:ext cx="666109" cy="708275"/>
        </a:xfrm>
        <a:prstGeom prst="rect">
          <a:avLst/>
        </a:prstGeom>
        <a:no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venir Book" panose="02000503020000020003" pitchFamily="2" charset="0"/>
            </a:rPr>
            <a:t>See the page #21 of the instruction.</a:t>
          </a:r>
          <a:endParaRPr lang="ru-RU" sz="1100"/>
        </a:p>
      </xdr:txBody>
    </xdr:sp>
    <xdr:clientData/>
  </xdr:twoCellAnchor>
  <xdr:twoCellAnchor>
    <xdr:from>
      <xdr:col>114</xdr:col>
      <xdr:colOff>114158</xdr:colOff>
      <xdr:row>8</xdr:row>
      <xdr:rowOff>28538</xdr:rowOff>
    </xdr:from>
    <xdr:to>
      <xdr:col>114</xdr:col>
      <xdr:colOff>4270376</xdr:colOff>
      <xdr:row>10</xdr:row>
      <xdr:rowOff>111125</xdr:rowOff>
    </xdr:to>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94221158" y="1654138"/>
          <a:ext cx="714518" cy="488987"/>
        </a:xfrm>
        <a:prstGeom prst="rect">
          <a:avLst/>
        </a:prstGeom>
        <a:no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venir Book" panose="02000503020000020003" pitchFamily="2" charset="0"/>
            </a:rPr>
            <a:t>See</a:t>
          </a:r>
          <a:r>
            <a:rPr lang="en-US" sz="1100" baseline="0">
              <a:latin typeface="Avenir Book" panose="02000503020000020003" pitchFamily="2" charset="0"/>
            </a:rPr>
            <a:t> the page #18 of the instruction.</a:t>
          </a:r>
          <a:endParaRPr lang="ru-RU" sz="1100"/>
        </a:p>
      </xdr:txBody>
    </xdr:sp>
    <xdr:clientData/>
  </xdr:twoCellAnchor>
  <xdr:twoCellAnchor>
    <xdr:from>
      <xdr:col>119</xdr:col>
      <xdr:colOff>238127</xdr:colOff>
      <xdr:row>34</xdr:row>
      <xdr:rowOff>3175</xdr:rowOff>
    </xdr:from>
    <xdr:to>
      <xdr:col>125</xdr:col>
      <xdr:colOff>1095376</xdr:colOff>
      <xdr:row>37</xdr:row>
      <xdr:rowOff>31750</xdr:rowOff>
    </xdr:to>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98472627" y="6911975"/>
          <a:ext cx="5543549" cy="638175"/>
        </a:xfrm>
        <a:prstGeom prst="rect">
          <a:avLst/>
        </a:prstGeom>
        <a:no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venir Book" panose="02000503020000020003" pitchFamily="2" charset="0"/>
            </a:rPr>
            <a:t>See the page #27 of the instruction.</a:t>
          </a:r>
        </a:p>
        <a:p>
          <a:pPr marL="0" marR="0" lvl="0" indent="0" defTabSz="914400" eaLnBrk="1" fontAlgn="auto" latinLnBrk="0" hangingPunct="1">
            <a:lnSpc>
              <a:spcPct val="100000"/>
            </a:lnSpc>
            <a:spcBef>
              <a:spcPts val="0"/>
            </a:spcBef>
            <a:spcAft>
              <a:spcPts val="0"/>
            </a:spcAft>
            <a:buClrTx/>
            <a:buSzTx/>
            <a:buFontTx/>
            <a:buNone/>
            <a:tabLst/>
            <a:defRPr/>
          </a:pPr>
          <a:r>
            <a:rPr lang="en-US" sz="1100">
              <a:latin typeface="Avenir Book" panose="02000503020000020003" pitchFamily="2" charset="0"/>
            </a:rPr>
            <a:t>Please</a:t>
          </a:r>
          <a:r>
            <a:rPr lang="en-US" sz="1100" baseline="0">
              <a:latin typeface="Avenir Book" panose="02000503020000020003" pitchFamily="2" charset="0"/>
            </a:rPr>
            <a:t> don't use digits in column "Expense item" name (only text).</a:t>
          </a:r>
          <a:endParaRPr lang="ru-RU" sz="1100"/>
        </a:p>
      </xdr:txBody>
    </xdr:sp>
    <xdr:clientData/>
  </xdr:twoCellAnchor>
  <xdr:twoCellAnchor>
    <xdr:from>
      <xdr:col>6</xdr:col>
      <xdr:colOff>555625</xdr:colOff>
      <xdr:row>2</xdr:row>
      <xdr:rowOff>206375</xdr:rowOff>
    </xdr:from>
    <xdr:to>
      <xdr:col>14</xdr:col>
      <xdr:colOff>285750</xdr:colOff>
      <xdr:row>21</xdr:row>
      <xdr:rowOff>15875</xdr:rowOff>
    </xdr:to>
    <xdr:sp macro="" textlink="">
      <xdr:nvSpPr>
        <xdr:cNvPr id="15" name="Скругленный прямоугольник 146">
          <a:extLst>
            <a:ext uri="{FF2B5EF4-FFF2-40B4-BE49-F238E27FC236}">
              <a16:creationId xmlns:a16="http://schemas.microsoft.com/office/drawing/2014/main" id="{00000000-0008-0000-0A00-00000F000000}"/>
            </a:ext>
          </a:extLst>
        </xdr:cNvPr>
        <xdr:cNvSpPr/>
      </xdr:nvSpPr>
      <xdr:spPr>
        <a:xfrm>
          <a:off x="5508625" y="612775"/>
          <a:ext cx="6334125" cy="3670300"/>
        </a:xfrm>
        <a:prstGeom prst="roundRect">
          <a:avLst>
            <a:gd name="adj" fmla="val 3011"/>
          </a:avLst>
        </a:prstGeom>
        <a:noFill/>
        <a:ln w="76200">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6</xdr:col>
      <xdr:colOff>565150</xdr:colOff>
      <xdr:row>2</xdr:row>
      <xdr:rowOff>200025</xdr:rowOff>
    </xdr:from>
    <xdr:to>
      <xdr:col>14</xdr:col>
      <xdr:colOff>295275</xdr:colOff>
      <xdr:row>21</xdr:row>
      <xdr:rowOff>9525</xdr:rowOff>
    </xdr:to>
    <xdr:sp macro="" textlink="">
      <xdr:nvSpPr>
        <xdr:cNvPr id="16" name="Скругленный прямоугольник 147">
          <a:extLst>
            <a:ext uri="{FF2B5EF4-FFF2-40B4-BE49-F238E27FC236}">
              <a16:creationId xmlns:a16="http://schemas.microsoft.com/office/drawing/2014/main" id="{00000000-0008-0000-0A00-000010000000}"/>
            </a:ext>
          </a:extLst>
        </xdr:cNvPr>
        <xdr:cNvSpPr/>
      </xdr:nvSpPr>
      <xdr:spPr>
        <a:xfrm>
          <a:off x="5518150" y="606425"/>
          <a:ext cx="6334125" cy="3670300"/>
        </a:xfrm>
        <a:prstGeom prst="roundRect">
          <a:avLst>
            <a:gd name="adj" fmla="val 3011"/>
          </a:avLst>
        </a:prstGeom>
        <a:noFill/>
        <a:ln w="76200">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16</xdr:col>
      <xdr:colOff>698500</xdr:colOff>
      <xdr:row>2</xdr:row>
      <xdr:rowOff>174625</xdr:rowOff>
    </xdr:from>
    <xdr:to>
      <xdr:col>37</xdr:col>
      <xdr:colOff>63500</xdr:colOff>
      <xdr:row>49</xdr:row>
      <xdr:rowOff>31750</xdr:rowOff>
    </xdr:to>
    <xdr:sp macro="" textlink="">
      <xdr:nvSpPr>
        <xdr:cNvPr id="17" name="Скругленный прямоугольник 148">
          <a:extLst>
            <a:ext uri="{FF2B5EF4-FFF2-40B4-BE49-F238E27FC236}">
              <a16:creationId xmlns:a16="http://schemas.microsoft.com/office/drawing/2014/main" id="{00000000-0008-0000-0A00-000011000000}"/>
            </a:ext>
          </a:extLst>
        </xdr:cNvPr>
        <xdr:cNvSpPr/>
      </xdr:nvSpPr>
      <xdr:spPr>
        <a:xfrm>
          <a:off x="13906500" y="581025"/>
          <a:ext cx="16700500" cy="9407525"/>
        </a:xfrm>
        <a:prstGeom prst="roundRect">
          <a:avLst>
            <a:gd name="adj" fmla="val 3011"/>
          </a:avLst>
        </a:prstGeom>
        <a:noFill/>
        <a:ln w="1301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47</xdr:col>
      <xdr:colOff>222250</xdr:colOff>
      <xdr:row>6</xdr:row>
      <xdr:rowOff>158749</xdr:rowOff>
    </xdr:from>
    <xdr:to>
      <xdr:col>64</xdr:col>
      <xdr:colOff>15875</xdr:colOff>
      <xdr:row>8</xdr:row>
      <xdr:rowOff>190499</xdr:rowOff>
    </xdr:to>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39020750" y="1377949"/>
          <a:ext cx="13827125" cy="438150"/>
        </a:xfrm>
        <a:prstGeom prst="rect">
          <a:avLst/>
        </a:prstGeom>
        <a:solidFill>
          <a:schemeClr val="bg1">
            <a:lumMod val="95000"/>
          </a:schemeClr>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latin typeface="+mj-lt"/>
            </a:rPr>
            <a:t>See page #6</a:t>
          </a:r>
          <a:r>
            <a:rPr lang="en-US" sz="1100" baseline="0">
              <a:latin typeface="+mj-lt"/>
            </a:rPr>
            <a:t> of the instruction.</a:t>
          </a:r>
          <a:endParaRPr lang="ru-RU" sz="1100">
            <a:latin typeface="+mj-lt"/>
          </a:endParaRPr>
        </a:p>
      </xdr:txBody>
    </xdr:sp>
    <xdr:clientData/>
  </xdr:twoCellAnchor>
  <xdr:twoCellAnchor>
    <xdr:from>
      <xdr:col>163</xdr:col>
      <xdr:colOff>15876</xdr:colOff>
      <xdr:row>34</xdr:row>
      <xdr:rowOff>15876</xdr:rowOff>
    </xdr:from>
    <xdr:to>
      <xdr:col>168</xdr:col>
      <xdr:colOff>1127125</xdr:colOff>
      <xdr:row>37</xdr:row>
      <xdr:rowOff>222251</xdr:rowOff>
    </xdr:to>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134572376" y="6924676"/>
          <a:ext cx="4933949" cy="790575"/>
        </a:xfrm>
        <a:prstGeom prst="rect">
          <a:avLst/>
        </a:prstGeom>
        <a:no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venir Book" panose="02000503020000020003" pitchFamily="2" charset="0"/>
            </a:rPr>
            <a:t>See the page # 24 of the instruction.</a:t>
          </a:r>
        </a:p>
        <a:p>
          <a:r>
            <a:rPr lang="en-US" sz="1100">
              <a:latin typeface="Avenir Book" panose="02000503020000020003" pitchFamily="2" charset="0"/>
            </a:rPr>
            <a:t>Please</a:t>
          </a:r>
          <a:r>
            <a:rPr lang="en-US" sz="1100" baseline="0">
              <a:latin typeface="Avenir Book" panose="02000503020000020003" pitchFamily="2" charset="0"/>
            </a:rPr>
            <a:t> don't use digits in column "Expense item" name (only text).</a:t>
          </a:r>
          <a:endParaRPr lang="ru-RU" sz="1100"/>
        </a:p>
      </xdr:txBody>
    </xdr:sp>
    <xdr:clientData/>
  </xdr:twoCellAnchor>
  <xdr:twoCellAnchor>
    <xdr:from>
      <xdr:col>205</xdr:col>
      <xdr:colOff>285749</xdr:colOff>
      <xdr:row>35</xdr:row>
      <xdr:rowOff>79376</xdr:rowOff>
    </xdr:from>
    <xdr:to>
      <xdr:col>206</xdr:col>
      <xdr:colOff>2095500</xdr:colOff>
      <xdr:row>36</xdr:row>
      <xdr:rowOff>158750</xdr:rowOff>
    </xdr:to>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169513249" y="7191376"/>
          <a:ext cx="1365251" cy="282574"/>
        </a:xfrm>
        <a:prstGeom prst="rect">
          <a:avLst/>
        </a:prstGeom>
        <a:no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latin typeface="+mn-lt"/>
              <a:ea typeface="+mn-ea"/>
              <a:cs typeface="+mn-cs"/>
            </a:rPr>
            <a:t>See page #9</a:t>
          </a:r>
          <a:r>
            <a:rPr lang="en-US" sz="1100" baseline="0">
              <a:solidFill>
                <a:schemeClr val="dk1"/>
              </a:solidFill>
              <a:latin typeface="+mn-lt"/>
              <a:ea typeface="+mn-ea"/>
              <a:cs typeface="+mn-cs"/>
            </a:rPr>
            <a:t> of the instruction.</a:t>
          </a:r>
          <a:endParaRPr lang="ru-RU" sz="1100">
            <a:solidFill>
              <a:schemeClr val="dk1"/>
            </a:solidFill>
            <a:latin typeface="+mn-lt"/>
            <a:ea typeface="+mn-ea"/>
            <a:cs typeface="+mn-cs"/>
          </a:endParaRPr>
        </a:p>
      </xdr:txBody>
    </xdr:sp>
    <xdr:clientData/>
  </xdr:twoCellAnchor>
  <xdr:twoCellAnchor>
    <xdr:from>
      <xdr:col>39</xdr:col>
      <xdr:colOff>158750</xdr:colOff>
      <xdr:row>2</xdr:row>
      <xdr:rowOff>206375</xdr:rowOff>
    </xdr:from>
    <xdr:to>
      <xdr:col>65</xdr:col>
      <xdr:colOff>31750</xdr:colOff>
      <xdr:row>38</xdr:row>
      <xdr:rowOff>47626</xdr:rowOff>
    </xdr:to>
    <xdr:sp macro="" textlink="">
      <xdr:nvSpPr>
        <xdr:cNvPr id="21" name="Скругленный прямоугольник 153">
          <a:extLst>
            <a:ext uri="{FF2B5EF4-FFF2-40B4-BE49-F238E27FC236}">
              <a16:creationId xmlns:a16="http://schemas.microsoft.com/office/drawing/2014/main" id="{00000000-0008-0000-0A00-000015000000}"/>
            </a:ext>
          </a:extLst>
        </xdr:cNvPr>
        <xdr:cNvSpPr/>
      </xdr:nvSpPr>
      <xdr:spPr>
        <a:xfrm>
          <a:off x="32353250" y="612775"/>
          <a:ext cx="21336000" cy="7156451"/>
        </a:xfrm>
        <a:prstGeom prst="roundRect">
          <a:avLst>
            <a:gd name="adj" fmla="val 3011"/>
          </a:avLst>
        </a:prstGeom>
        <a:noFill/>
        <a:ln w="1301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68</xdr:col>
      <xdr:colOff>508000</xdr:colOff>
      <xdr:row>2</xdr:row>
      <xdr:rowOff>158750</xdr:rowOff>
    </xdr:from>
    <xdr:to>
      <xdr:col>82</xdr:col>
      <xdr:colOff>47625</xdr:colOff>
      <xdr:row>34</xdr:row>
      <xdr:rowOff>31750</xdr:rowOff>
    </xdr:to>
    <xdr:sp macro="" textlink="">
      <xdr:nvSpPr>
        <xdr:cNvPr id="22" name="Скругленный прямоугольник 154">
          <a:extLst>
            <a:ext uri="{FF2B5EF4-FFF2-40B4-BE49-F238E27FC236}">
              <a16:creationId xmlns:a16="http://schemas.microsoft.com/office/drawing/2014/main" id="{00000000-0008-0000-0A00-000016000000}"/>
            </a:ext>
          </a:extLst>
        </xdr:cNvPr>
        <xdr:cNvSpPr/>
      </xdr:nvSpPr>
      <xdr:spPr>
        <a:xfrm>
          <a:off x="56642000" y="565150"/>
          <a:ext cx="11096625" cy="6375400"/>
        </a:xfrm>
        <a:prstGeom prst="roundRect">
          <a:avLst>
            <a:gd name="adj" fmla="val 3011"/>
          </a:avLst>
        </a:prstGeom>
        <a:noFill/>
        <a:ln w="1301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85</xdr:col>
      <xdr:colOff>708025</xdr:colOff>
      <xdr:row>2</xdr:row>
      <xdr:rowOff>168275</xdr:rowOff>
    </xdr:from>
    <xdr:to>
      <xdr:col>99</xdr:col>
      <xdr:colOff>63500</xdr:colOff>
      <xdr:row>34</xdr:row>
      <xdr:rowOff>41275</xdr:rowOff>
    </xdr:to>
    <xdr:sp macro="" textlink="">
      <xdr:nvSpPr>
        <xdr:cNvPr id="23" name="Скругленный прямоугольник 155">
          <a:extLst>
            <a:ext uri="{FF2B5EF4-FFF2-40B4-BE49-F238E27FC236}">
              <a16:creationId xmlns:a16="http://schemas.microsoft.com/office/drawing/2014/main" id="{00000000-0008-0000-0A00-000017000000}"/>
            </a:ext>
          </a:extLst>
        </xdr:cNvPr>
        <xdr:cNvSpPr/>
      </xdr:nvSpPr>
      <xdr:spPr>
        <a:xfrm>
          <a:off x="70875525" y="574675"/>
          <a:ext cx="10912475" cy="6375400"/>
        </a:xfrm>
        <a:prstGeom prst="roundRect">
          <a:avLst>
            <a:gd name="adj" fmla="val 3011"/>
          </a:avLst>
        </a:prstGeom>
        <a:noFill/>
        <a:ln w="1301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102</xdr:col>
      <xdr:colOff>825499</xdr:colOff>
      <xdr:row>2</xdr:row>
      <xdr:rowOff>158750</xdr:rowOff>
    </xdr:from>
    <xdr:to>
      <xdr:col>115</xdr:col>
      <xdr:colOff>15875</xdr:colOff>
      <xdr:row>34</xdr:row>
      <xdr:rowOff>31750</xdr:rowOff>
    </xdr:to>
    <xdr:sp macro="" textlink="">
      <xdr:nvSpPr>
        <xdr:cNvPr id="24" name="Скругленный прямоугольник 156">
          <a:extLst>
            <a:ext uri="{FF2B5EF4-FFF2-40B4-BE49-F238E27FC236}">
              <a16:creationId xmlns:a16="http://schemas.microsoft.com/office/drawing/2014/main" id="{00000000-0008-0000-0A00-000018000000}"/>
            </a:ext>
          </a:extLst>
        </xdr:cNvPr>
        <xdr:cNvSpPr/>
      </xdr:nvSpPr>
      <xdr:spPr>
        <a:xfrm>
          <a:off x="85026499" y="565150"/>
          <a:ext cx="9921876" cy="6375400"/>
        </a:xfrm>
        <a:prstGeom prst="roundRect">
          <a:avLst>
            <a:gd name="adj" fmla="val 3011"/>
          </a:avLst>
        </a:prstGeom>
        <a:noFill/>
        <a:ln w="1301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118</xdr:col>
      <xdr:colOff>952500</xdr:colOff>
      <xdr:row>2</xdr:row>
      <xdr:rowOff>158750</xdr:rowOff>
    </xdr:from>
    <xdr:to>
      <xdr:col>146</xdr:col>
      <xdr:colOff>63500</xdr:colOff>
      <xdr:row>38</xdr:row>
      <xdr:rowOff>31750</xdr:rowOff>
    </xdr:to>
    <xdr:sp macro="" textlink="">
      <xdr:nvSpPr>
        <xdr:cNvPr id="25" name="Скругленный прямоугольник 157">
          <a:extLst>
            <a:ext uri="{FF2B5EF4-FFF2-40B4-BE49-F238E27FC236}">
              <a16:creationId xmlns:a16="http://schemas.microsoft.com/office/drawing/2014/main" id="{00000000-0008-0000-0A00-000019000000}"/>
            </a:ext>
          </a:extLst>
        </xdr:cNvPr>
        <xdr:cNvSpPr/>
      </xdr:nvSpPr>
      <xdr:spPr>
        <a:xfrm>
          <a:off x="98234500" y="565150"/>
          <a:ext cx="22352000" cy="7188200"/>
        </a:xfrm>
        <a:prstGeom prst="roundRect">
          <a:avLst>
            <a:gd name="adj" fmla="val 3011"/>
          </a:avLst>
        </a:prstGeom>
        <a:noFill/>
        <a:ln w="1301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161</xdr:col>
      <xdr:colOff>523875</xdr:colOff>
      <xdr:row>2</xdr:row>
      <xdr:rowOff>174626</xdr:rowOff>
    </xdr:from>
    <xdr:to>
      <xdr:col>189</xdr:col>
      <xdr:colOff>47625</xdr:colOff>
      <xdr:row>39</xdr:row>
      <xdr:rowOff>47625</xdr:rowOff>
    </xdr:to>
    <xdr:sp macro="" textlink="">
      <xdr:nvSpPr>
        <xdr:cNvPr id="26" name="Скругленный прямоугольник 158">
          <a:extLst>
            <a:ext uri="{FF2B5EF4-FFF2-40B4-BE49-F238E27FC236}">
              <a16:creationId xmlns:a16="http://schemas.microsoft.com/office/drawing/2014/main" id="{00000000-0008-0000-0A00-00001A000000}"/>
            </a:ext>
          </a:extLst>
        </xdr:cNvPr>
        <xdr:cNvSpPr/>
      </xdr:nvSpPr>
      <xdr:spPr>
        <a:xfrm>
          <a:off x="133429375" y="581026"/>
          <a:ext cx="22637750" cy="7391399"/>
        </a:xfrm>
        <a:prstGeom prst="roundRect">
          <a:avLst>
            <a:gd name="adj" fmla="val 3011"/>
          </a:avLst>
        </a:prstGeom>
        <a:noFill/>
        <a:ln w="1301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204</xdr:col>
      <xdr:colOff>539750</xdr:colOff>
      <xdr:row>2</xdr:row>
      <xdr:rowOff>190499</xdr:rowOff>
    </xdr:from>
    <xdr:to>
      <xdr:col>248</xdr:col>
      <xdr:colOff>0</xdr:colOff>
      <xdr:row>38</xdr:row>
      <xdr:rowOff>31750</xdr:rowOff>
    </xdr:to>
    <xdr:sp macro="" textlink="">
      <xdr:nvSpPr>
        <xdr:cNvPr id="27" name="Скругленный прямоугольник 159">
          <a:extLst>
            <a:ext uri="{FF2B5EF4-FFF2-40B4-BE49-F238E27FC236}">
              <a16:creationId xmlns:a16="http://schemas.microsoft.com/office/drawing/2014/main" id="{00000000-0008-0000-0A00-00001B000000}"/>
            </a:ext>
          </a:extLst>
        </xdr:cNvPr>
        <xdr:cNvSpPr/>
      </xdr:nvSpPr>
      <xdr:spPr>
        <a:xfrm>
          <a:off x="168941750" y="596899"/>
          <a:ext cx="35782250" cy="7156451"/>
        </a:xfrm>
        <a:prstGeom prst="roundRect">
          <a:avLst>
            <a:gd name="adj" fmla="val 3011"/>
          </a:avLst>
        </a:prstGeom>
        <a:noFill/>
        <a:ln w="1301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251</xdr:col>
      <xdr:colOff>1317627</xdr:colOff>
      <xdr:row>2</xdr:row>
      <xdr:rowOff>158751</xdr:rowOff>
    </xdr:from>
    <xdr:to>
      <xdr:col>259</xdr:col>
      <xdr:colOff>158751</xdr:colOff>
      <xdr:row>35</xdr:row>
      <xdr:rowOff>15876</xdr:rowOff>
    </xdr:to>
    <xdr:sp macro="" textlink="">
      <xdr:nvSpPr>
        <xdr:cNvPr id="28" name="Скругленный прямоугольник 160">
          <a:extLst>
            <a:ext uri="{FF2B5EF4-FFF2-40B4-BE49-F238E27FC236}">
              <a16:creationId xmlns:a16="http://schemas.microsoft.com/office/drawing/2014/main" id="{00000000-0008-0000-0A00-00001C000000}"/>
            </a:ext>
          </a:extLst>
        </xdr:cNvPr>
        <xdr:cNvSpPr/>
      </xdr:nvSpPr>
      <xdr:spPr>
        <a:xfrm>
          <a:off x="208022827" y="565151"/>
          <a:ext cx="5940424" cy="6562725"/>
        </a:xfrm>
        <a:prstGeom prst="roundRect">
          <a:avLst>
            <a:gd name="adj" fmla="val 3011"/>
          </a:avLst>
        </a:prstGeom>
        <a:noFill/>
        <a:ln w="1301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263</xdr:col>
      <xdr:colOff>717551</xdr:colOff>
      <xdr:row>2</xdr:row>
      <xdr:rowOff>168276</xdr:rowOff>
    </xdr:from>
    <xdr:to>
      <xdr:col>278</xdr:col>
      <xdr:colOff>47625</xdr:colOff>
      <xdr:row>33</xdr:row>
      <xdr:rowOff>63500</xdr:rowOff>
    </xdr:to>
    <xdr:sp macro="" textlink="">
      <xdr:nvSpPr>
        <xdr:cNvPr id="29" name="Скругленный прямоугольник 161">
          <a:extLst>
            <a:ext uri="{FF2B5EF4-FFF2-40B4-BE49-F238E27FC236}">
              <a16:creationId xmlns:a16="http://schemas.microsoft.com/office/drawing/2014/main" id="{00000000-0008-0000-0A00-00001D000000}"/>
            </a:ext>
          </a:extLst>
        </xdr:cNvPr>
        <xdr:cNvSpPr/>
      </xdr:nvSpPr>
      <xdr:spPr>
        <a:xfrm>
          <a:off x="217824051" y="574676"/>
          <a:ext cx="11712574" cy="6194424"/>
        </a:xfrm>
        <a:prstGeom prst="roundRect">
          <a:avLst>
            <a:gd name="adj" fmla="val 3011"/>
          </a:avLst>
        </a:prstGeom>
        <a:noFill/>
        <a:ln w="1301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281</xdr:col>
      <xdr:colOff>777876</xdr:colOff>
      <xdr:row>2</xdr:row>
      <xdr:rowOff>158750</xdr:rowOff>
    </xdr:from>
    <xdr:to>
      <xdr:col>289</xdr:col>
      <xdr:colOff>63500</xdr:colOff>
      <xdr:row>36</xdr:row>
      <xdr:rowOff>47625</xdr:rowOff>
    </xdr:to>
    <xdr:sp macro="" textlink="">
      <xdr:nvSpPr>
        <xdr:cNvPr id="30" name="Скругленный прямоугольник 162">
          <a:extLst>
            <a:ext uri="{FF2B5EF4-FFF2-40B4-BE49-F238E27FC236}">
              <a16:creationId xmlns:a16="http://schemas.microsoft.com/office/drawing/2014/main" id="{00000000-0008-0000-0A00-00001E000000}"/>
            </a:ext>
          </a:extLst>
        </xdr:cNvPr>
        <xdr:cNvSpPr/>
      </xdr:nvSpPr>
      <xdr:spPr>
        <a:xfrm>
          <a:off x="232743376" y="565150"/>
          <a:ext cx="5889624" cy="6797675"/>
        </a:xfrm>
        <a:prstGeom prst="roundRect">
          <a:avLst>
            <a:gd name="adj" fmla="val 3011"/>
          </a:avLst>
        </a:prstGeom>
        <a:noFill/>
        <a:ln w="1301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296</xdr:col>
      <xdr:colOff>762001</xdr:colOff>
      <xdr:row>2</xdr:row>
      <xdr:rowOff>158751</xdr:rowOff>
    </xdr:from>
    <xdr:to>
      <xdr:col>309</xdr:col>
      <xdr:colOff>63501</xdr:colOff>
      <xdr:row>22</xdr:row>
      <xdr:rowOff>15876</xdr:rowOff>
    </xdr:to>
    <xdr:sp macro="" textlink="">
      <xdr:nvSpPr>
        <xdr:cNvPr id="31" name="Скругленный прямоугольник 163">
          <a:extLst>
            <a:ext uri="{FF2B5EF4-FFF2-40B4-BE49-F238E27FC236}">
              <a16:creationId xmlns:a16="http://schemas.microsoft.com/office/drawing/2014/main" id="{00000000-0008-0000-0A00-00001F000000}"/>
            </a:ext>
          </a:extLst>
        </xdr:cNvPr>
        <xdr:cNvSpPr/>
      </xdr:nvSpPr>
      <xdr:spPr>
        <a:xfrm>
          <a:off x="245110001" y="565151"/>
          <a:ext cx="10033000" cy="3921125"/>
        </a:xfrm>
        <a:prstGeom prst="roundRect">
          <a:avLst>
            <a:gd name="adj" fmla="val 3011"/>
          </a:avLst>
        </a:prstGeom>
        <a:noFill/>
        <a:ln w="1301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27</xdr:col>
      <xdr:colOff>428626</xdr:colOff>
      <xdr:row>15</xdr:row>
      <xdr:rowOff>206375</xdr:rowOff>
    </xdr:from>
    <xdr:to>
      <xdr:col>36</xdr:col>
      <xdr:colOff>15875</xdr:colOff>
      <xdr:row>35</xdr:row>
      <xdr:rowOff>31750</xdr:rowOff>
    </xdr:to>
    <xdr:sp macro="" textlink="">
      <xdr:nvSpPr>
        <xdr:cNvPr id="32" name="TextBox 31">
          <a:extLst>
            <a:ext uri="{FF2B5EF4-FFF2-40B4-BE49-F238E27FC236}">
              <a16:creationId xmlns:a16="http://schemas.microsoft.com/office/drawing/2014/main" id="{00000000-0008-0000-0A00-000020000000}"/>
            </a:ext>
          </a:extLst>
        </xdr:cNvPr>
        <xdr:cNvSpPr txBox="1"/>
      </xdr:nvSpPr>
      <xdr:spPr>
        <a:xfrm>
          <a:off x="22717126" y="3254375"/>
          <a:ext cx="7016749" cy="3889375"/>
        </a:xfrm>
        <a:prstGeom prst="rect">
          <a:avLst/>
        </a:prstGeom>
        <a:solidFill>
          <a:schemeClr val="bg1">
            <a:lumMod val="95000"/>
          </a:schemeClr>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venir Book" panose="02000503020000020003" pitchFamily="2" charset="0"/>
            </a:rPr>
            <a:t>Worst</a:t>
          </a:r>
          <a:r>
            <a:rPr lang="en-US" sz="1100" baseline="0">
              <a:latin typeface="Avenir Book" panose="02000503020000020003" pitchFamily="2" charset="0"/>
            </a:rPr>
            <a:t> and Best scenarios are calculated as </a:t>
          </a:r>
          <a:br>
            <a:rPr lang="en-US" sz="1100" baseline="0">
              <a:latin typeface="Avenir Book" panose="02000503020000020003" pitchFamily="2" charset="0"/>
            </a:rPr>
          </a:br>
          <a:r>
            <a:rPr lang="en-US" sz="1100" baseline="0">
              <a:latin typeface="Avenir Book" panose="02000503020000020003" pitchFamily="2" charset="0"/>
            </a:rPr>
            <a:t>+/- 10% from the base scenario. Scenario swith button is on the sheet "Dashboard".</a:t>
          </a:r>
          <a:endParaRPr lang="en-US" sz="1100">
            <a:latin typeface="Avenir Book" panose="02000503020000020003" pitchFamily="2" charset="0"/>
          </a:endParaRPr>
        </a:p>
      </xdr:txBody>
    </xdr:sp>
    <xdr:clientData/>
  </xdr:twoCellAnchor>
  <xdr:twoCellAnchor>
    <xdr:from>
      <xdr:col>255</xdr:col>
      <xdr:colOff>428625</xdr:colOff>
      <xdr:row>16</xdr:row>
      <xdr:rowOff>0</xdr:rowOff>
    </xdr:from>
    <xdr:to>
      <xdr:col>258</xdr:col>
      <xdr:colOff>809626</xdr:colOff>
      <xdr:row>19</xdr:row>
      <xdr:rowOff>190500</xdr:rowOff>
    </xdr:to>
    <xdr:sp macro="" textlink="">
      <xdr:nvSpPr>
        <xdr:cNvPr id="33" name="TextBox 32">
          <a:extLst>
            <a:ext uri="{FF2B5EF4-FFF2-40B4-BE49-F238E27FC236}">
              <a16:creationId xmlns:a16="http://schemas.microsoft.com/office/drawing/2014/main" id="{00000000-0008-0000-0A00-000021000000}"/>
            </a:ext>
          </a:extLst>
        </xdr:cNvPr>
        <xdr:cNvSpPr txBox="1"/>
      </xdr:nvSpPr>
      <xdr:spPr>
        <a:xfrm>
          <a:off x="210931125" y="3251200"/>
          <a:ext cx="2857501" cy="800100"/>
        </a:xfrm>
        <a:prstGeom prst="rect">
          <a:avLst/>
        </a:prstGeom>
        <a:no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venir Book" panose="02000503020000020003" pitchFamily="2" charset="0"/>
            </a:rPr>
            <a:t>See the page #36 of the instruction.</a:t>
          </a:r>
          <a:endParaRPr lang="ru-RU" sz="1100"/>
        </a:p>
      </xdr:txBody>
    </xdr:sp>
    <xdr:clientData/>
  </xdr:twoCellAnchor>
  <xdr:twoCellAnchor>
    <xdr:from>
      <xdr:col>265</xdr:col>
      <xdr:colOff>31750</xdr:colOff>
      <xdr:row>29</xdr:row>
      <xdr:rowOff>79376</xdr:rowOff>
    </xdr:from>
    <xdr:to>
      <xdr:col>266</xdr:col>
      <xdr:colOff>0</xdr:colOff>
      <xdr:row>31</xdr:row>
      <xdr:rowOff>111126</xdr:rowOff>
    </xdr:to>
    <xdr:sp macro="" textlink="">
      <xdr:nvSpPr>
        <xdr:cNvPr id="34" name="TextBox 33">
          <a:extLst>
            <a:ext uri="{FF2B5EF4-FFF2-40B4-BE49-F238E27FC236}">
              <a16:creationId xmlns:a16="http://schemas.microsoft.com/office/drawing/2014/main" id="{00000000-0008-0000-0A00-000022000000}"/>
            </a:ext>
          </a:extLst>
        </xdr:cNvPr>
        <xdr:cNvSpPr txBox="1"/>
      </xdr:nvSpPr>
      <xdr:spPr>
        <a:xfrm>
          <a:off x="218789250" y="5972176"/>
          <a:ext cx="793750" cy="438150"/>
        </a:xfrm>
        <a:prstGeom prst="rect">
          <a:avLst/>
        </a:prstGeom>
        <a:no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venir Book" panose="02000503020000020003" pitchFamily="2" charset="0"/>
            </a:rPr>
            <a:t>See the page #30 of the instruction.</a:t>
          </a:r>
          <a:endParaRPr lang="ru-RU" sz="1100"/>
        </a:p>
      </xdr:txBody>
    </xdr:sp>
    <xdr:clientData/>
  </xdr:twoCellAnchor>
  <xdr:twoCellAnchor>
    <xdr:from>
      <xdr:col>312</xdr:col>
      <xdr:colOff>396874</xdr:colOff>
      <xdr:row>2</xdr:row>
      <xdr:rowOff>127000</xdr:rowOff>
    </xdr:from>
    <xdr:to>
      <xdr:col>322</xdr:col>
      <xdr:colOff>634999</xdr:colOff>
      <xdr:row>46</xdr:row>
      <xdr:rowOff>1475</xdr:rowOff>
    </xdr:to>
    <xdr:grpSp>
      <xdr:nvGrpSpPr>
        <xdr:cNvPr id="35" name="Group 34">
          <a:extLst>
            <a:ext uri="{FF2B5EF4-FFF2-40B4-BE49-F238E27FC236}">
              <a16:creationId xmlns:a16="http://schemas.microsoft.com/office/drawing/2014/main" id="{00000000-0008-0000-0A00-000023000000}"/>
            </a:ext>
          </a:extLst>
        </xdr:cNvPr>
        <xdr:cNvGrpSpPr/>
      </xdr:nvGrpSpPr>
      <xdr:grpSpPr>
        <a:xfrm>
          <a:off x="403859999" y="1365250"/>
          <a:ext cx="8493125" cy="9383600"/>
          <a:chOff x="4492624" y="1365250"/>
          <a:chExt cx="8493125" cy="10044000"/>
        </a:xfrm>
      </xdr:grpSpPr>
      <xdr:sp macro="" textlink="">
        <xdr:nvSpPr>
          <xdr:cNvPr id="36" name="Oval 35">
            <a:extLst>
              <a:ext uri="{FF2B5EF4-FFF2-40B4-BE49-F238E27FC236}">
                <a16:creationId xmlns:a16="http://schemas.microsoft.com/office/drawing/2014/main" id="{00000000-0008-0000-0A00-000024000000}"/>
              </a:ext>
            </a:extLst>
          </xdr:cNvPr>
          <xdr:cNvSpPr/>
        </xdr:nvSpPr>
        <xdr:spPr>
          <a:xfrm>
            <a:off x="7127254" y="5445125"/>
            <a:ext cx="4588496" cy="4423311"/>
          </a:xfrm>
          <a:prstGeom prst="ellipse">
            <a:avLst/>
          </a:prstGeom>
          <a:gradFill>
            <a:gsLst>
              <a:gs pos="94000">
                <a:schemeClr val="accent3"/>
              </a:gs>
              <a:gs pos="57000">
                <a:srgbClr val="7030A0"/>
              </a:gs>
              <a:gs pos="21000">
                <a:srgbClr val="C00000"/>
              </a:gs>
            </a:gsLst>
            <a:path path="circle">
              <a:fillToRect l="50000" t="-80000" r="50000" b="180000"/>
            </a:path>
          </a:gradFill>
          <a:ln>
            <a:noFill/>
          </a:ln>
          <a:effectLst>
            <a:outerShdw blurRad="1270000" sx="200000" sy="200000" algn="ctr" rotWithShape="0">
              <a:srgbClr val="E69DFF"/>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rtlCol="0" anchor="t"/>
          <a:lstStyle/>
          <a:p>
            <a:pPr algn="l"/>
            <a:endParaRPr lang="en-US" sz="1100">
              <a:solidFill>
                <a:schemeClr val="tx1"/>
              </a:solidFill>
            </a:endParaRPr>
          </a:p>
        </xdr:txBody>
      </xdr:sp>
      <xdr:sp macro="" textlink="">
        <xdr:nvSpPr>
          <xdr:cNvPr id="37" name="Скругленный прямоугольник 163">
            <a:extLst>
              <a:ext uri="{FF2B5EF4-FFF2-40B4-BE49-F238E27FC236}">
                <a16:creationId xmlns:a16="http://schemas.microsoft.com/office/drawing/2014/main" id="{00000000-0008-0000-0A00-000025000000}"/>
              </a:ext>
            </a:extLst>
          </xdr:cNvPr>
          <xdr:cNvSpPr/>
        </xdr:nvSpPr>
        <xdr:spPr>
          <a:xfrm>
            <a:off x="4492624" y="1365250"/>
            <a:ext cx="8493125" cy="10044000"/>
          </a:xfrm>
          <a:prstGeom prst="roundRect">
            <a:avLst>
              <a:gd name="adj" fmla="val 3011"/>
            </a:avLst>
          </a:prstGeom>
          <a:solidFill>
            <a:schemeClr val="bg1"/>
          </a:solidFill>
          <a:ln w="508000">
            <a:noFill/>
          </a:ln>
          <a:effectLst>
            <a:outerShdw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a:solidFill>
                  <a:schemeClr val="tx1"/>
                </a:solidFill>
                <a:latin typeface="+mj-lt"/>
              </a:rPr>
              <a:t>Please, select the tab</a:t>
            </a:r>
          </a:p>
          <a:p>
            <a:pPr algn="ctr"/>
            <a:r>
              <a:rPr lang="en-US" sz="3200">
                <a:solidFill>
                  <a:schemeClr val="tx1"/>
                </a:solidFill>
                <a:latin typeface="+mj-lt"/>
              </a:rPr>
              <a:t>on the left bar</a:t>
            </a:r>
            <a:endParaRPr lang="ru-RU" sz="3200">
              <a:solidFill>
                <a:schemeClr val="tx1"/>
              </a:solidFill>
              <a:latin typeface="+mj-lt"/>
            </a:endParaRPr>
          </a:p>
        </xdr:txBody>
      </xdr:sp>
      <xdr:pic>
        <xdr:nvPicPr>
          <xdr:cNvPr id="38" name="Graphic 37" descr="Take Off outline">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096959" y="6677288"/>
            <a:ext cx="1190253" cy="2182174"/>
          </a:xfrm>
          <a:prstGeom prst="rect">
            <a:avLst/>
          </a:prstGeom>
        </xdr:spPr>
      </xdr:pic>
    </xdr:grpSp>
    <xdr:clientData/>
  </xdr:twoCellAnchor>
  <xdr:oneCellAnchor>
    <xdr:from>
      <xdr:col>0</xdr:col>
      <xdr:colOff>2032000</xdr:colOff>
      <xdr:row>0</xdr:row>
      <xdr:rowOff>190500</xdr:rowOff>
    </xdr:from>
    <xdr:ext cx="523875" cy="523875"/>
    <xdr:pic>
      <xdr:nvPicPr>
        <xdr:cNvPr id="39" name="Graphic 38" descr="Gears outline">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25500" y="190500"/>
          <a:ext cx="523875" cy="523875"/>
        </a:xfrm>
        <a:prstGeom prst="rect">
          <a:avLst/>
        </a:prstGeom>
      </xdr:spPr>
    </xdr:pic>
    <xdr:clientData/>
  </xdr:oneCellAnchor>
  <xdr:twoCellAnchor>
    <xdr:from>
      <xdr:col>0</xdr:col>
      <xdr:colOff>317500</xdr:colOff>
      <xdr:row>0</xdr:row>
      <xdr:rowOff>158750</xdr:rowOff>
    </xdr:from>
    <xdr:to>
      <xdr:col>0</xdr:col>
      <xdr:colOff>1825625</xdr:colOff>
      <xdr:row>0</xdr:row>
      <xdr:rowOff>714375</xdr:rowOff>
    </xdr:to>
    <xdr:sp macro="" textlink="">
      <xdr:nvSpPr>
        <xdr:cNvPr id="40" name="TextBox 39">
          <a:extLst>
            <a:ext uri="{FF2B5EF4-FFF2-40B4-BE49-F238E27FC236}">
              <a16:creationId xmlns:a16="http://schemas.microsoft.com/office/drawing/2014/main" id="{00000000-0008-0000-0A00-000028000000}"/>
            </a:ext>
          </a:extLst>
        </xdr:cNvPr>
        <xdr:cNvSpPr txBox="1"/>
      </xdr:nvSpPr>
      <xdr:spPr>
        <a:xfrm>
          <a:off x="317500" y="158750"/>
          <a:ext cx="504825" cy="47625"/>
        </a:xfrm>
        <a:prstGeom prst="rect">
          <a:avLst/>
        </a:prstGeom>
        <a:solidFill>
          <a:srgbClr val="6821E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400">
              <a:solidFill>
                <a:schemeClr val="bg1"/>
              </a:solidFill>
              <a:latin typeface="Avenir Book" panose="02000503020000020003" pitchFamily="2" charset="0"/>
            </a:rPr>
            <a:t>Inputs &amp; Assumptions</a:t>
          </a:r>
          <a:endParaRPr lang="ru-RU" sz="1400">
            <a:solidFill>
              <a:schemeClr val="bg1"/>
            </a:solidFill>
          </a:endParaRPr>
        </a:p>
      </xdr:txBody>
    </xdr:sp>
    <xdr:clientData/>
  </xdr:twoCellAnchor>
  <xdr:twoCellAnchor>
    <xdr:from>
      <xdr:col>0</xdr:col>
      <xdr:colOff>1873250</xdr:colOff>
      <xdr:row>1</xdr:row>
      <xdr:rowOff>238126</xdr:rowOff>
    </xdr:from>
    <xdr:to>
      <xdr:col>0</xdr:col>
      <xdr:colOff>2296179</xdr:colOff>
      <xdr:row>3</xdr:row>
      <xdr:rowOff>137935</xdr:rowOff>
    </xdr:to>
    <xdr:sp macro="" textlink="">
      <xdr:nvSpPr>
        <xdr:cNvPr id="41" name="Freeform 40">
          <a:extLst>
            <a:ext uri="{FF2B5EF4-FFF2-40B4-BE49-F238E27FC236}">
              <a16:creationId xmlns:a16="http://schemas.microsoft.com/office/drawing/2014/main" id="{00000000-0008-0000-0A00-000029000000}"/>
            </a:ext>
          </a:extLst>
        </xdr:cNvPr>
        <xdr:cNvSpPr/>
      </xdr:nvSpPr>
      <xdr:spPr>
        <a:xfrm rot="18948916">
          <a:off x="819150" y="403226"/>
          <a:ext cx="3829" cy="344309"/>
        </a:xfrm>
        <a:custGeom>
          <a:avLst/>
          <a:gdLst>
            <a:gd name="connsiteX0" fmla="*/ 41195 w 432000"/>
            <a:gd name="connsiteY0" fmla="*/ 0 h 432000"/>
            <a:gd name="connsiteX1" fmla="*/ 96754 w 432000"/>
            <a:gd name="connsiteY1" fmla="*/ 54000 h 432000"/>
            <a:gd name="connsiteX2" fmla="*/ 54000 w 432000"/>
            <a:gd name="connsiteY2" fmla="*/ 54000 h 432000"/>
            <a:gd name="connsiteX3" fmla="*/ 54000 w 432000"/>
            <a:gd name="connsiteY3" fmla="*/ 378000 h 432000"/>
            <a:gd name="connsiteX4" fmla="*/ 378000 w 432000"/>
            <a:gd name="connsiteY4" fmla="*/ 378000 h 432000"/>
            <a:gd name="connsiteX5" fmla="*/ 378000 w 432000"/>
            <a:gd name="connsiteY5" fmla="*/ 327354 h 432000"/>
            <a:gd name="connsiteX6" fmla="*/ 432000 w 432000"/>
            <a:gd name="connsiteY6" fmla="*/ 379839 h 432000"/>
            <a:gd name="connsiteX7" fmla="*/ 432000 w 432000"/>
            <a:gd name="connsiteY7" fmla="*/ 432000 h 432000"/>
            <a:gd name="connsiteX8" fmla="*/ 0 w 432000"/>
            <a:gd name="connsiteY8" fmla="*/ 432000 h 432000"/>
            <a:gd name="connsiteX9" fmla="*/ 0 w 432000"/>
            <a:gd name="connsiteY9" fmla="*/ 0 h 432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32000" h="432000">
              <a:moveTo>
                <a:pt x="41195" y="0"/>
              </a:moveTo>
              <a:lnTo>
                <a:pt x="96754" y="54000"/>
              </a:lnTo>
              <a:lnTo>
                <a:pt x="54000" y="54000"/>
              </a:lnTo>
              <a:lnTo>
                <a:pt x="54000" y="378000"/>
              </a:lnTo>
              <a:lnTo>
                <a:pt x="378000" y="378000"/>
              </a:lnTo>
              <a:lnTo>
                <a:pt x="378000" y="327354"/>
              </a:lnTo>
              <a:lnTo>
                <a:pt x="432000" y="379839"/>
              </a:lnTo>
              <a:lnTo>
                <a:pt x="432000" y="432000"/>
              </a:lnTo>
              <a:lnTo>
                <a:pt x="0" y="432000"/>
              </a:lnTo>
              <a:lnTo>
                <a:pt x="0" y="0"/>
              </a:lnTo>
              <a:close/>
            </a:path>
          </a:pathLst>
        </a:custGeom>
        <a:solidFill>
          <a:srgbClr val="6821E4"/>
        </a:solidFill>
        <a:ln>
          <a:noFill/>
        </a:ln>
        <a:effectLst>
          <a:outerShdw blurRad="289532" dist="50800" dir="2700000" algn="tl" rotWithShape="0">
            <a:prstClr val="black">
              <a:alpha val="12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solidFill>
              <a:schemeClr val="tx1"/>
            </a:solidFill>
          </a:endParaRPr>
        </a:p>
      </xdr:txBody>
    </xdr:sp>
    <xdr:clientData/>
  </xdr:twoCellAnchor>
  <xdr:twoCellAnchor>
    <xdr:from>
      <xdr:col>0</xdr:col>
      <xdr:colOff>365125</xdr:colOff>
      <xdr:row>6</xdr:row>
      <xdr:rowOff>0</xdr:rowOff>
    </xdr:from>
    <xdr:to>
      <xdr:col>0</xdr:col>
      <xdr:colOff>2345125</xdr:colOff>
      <xdr:row>7</xdr:row>
      <xdr:rowOff>137750</xdr:rowOff>
    </xdr:to>
    <xdr:sp macro="" textlink="">
      <xdr:nvSpPr>
        <xdr:cNvPr id="42" name="Rectangle 41">
          <a:hlinkClick xmlns:r="http://schemas.openxmlformats.org/officeDocument/2006/relationships" r:id="rId5"/>
          <a:extLst>
            <a:ext uri="{FF2B5EF4-FFF2-40B4-BE49-F238E27FC236}">
              <a16:creationId xmlns:a16="http://schemas.microsoft.com/office/drawing/2014/main" id="{00000000-0008-0000-0A00-00002A000000}"/>
            </a:ext>
          </a:extLst>
        </xdr:cNvPr>
        <xdr:cNvSpPr/>
      </xdr:nvSpPr>
      <xdr:spPr>
        <a:xfrm>
          <a:off x="365125" y="1219200"/>
          <a:ext cx="456000" cy="340950"/>
        </a:xfrm>
        <a:prstGeom prst="rect">
          <a:avLst/>
        </a:prstGeom>
        <a:gradFill>
          <a:gsLst>
            <a:gs pos="94000">
              <a:schemeClr val="accent3"/>
            </a:gs>
            <a:gs pos="57000">
              <a:srgbClr val="7030A0"/>
            </a:gs>
            <a:gs pos="21000">
              <a:srgbClr val="C00000"/>
            </a:gs>
          </a:gsLst>
          <a:path path="circle">
            <a:fillToRect l="50000" t="-80000" r="50000" b="180000"/>
          </a:path>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b="1">
              <a:solidFill>
                <a:schemeClr val="bg1"/>
              </a:solidFill>
              <a:latin typeface="+mj-lt"/>
            </a:rPr>
            <a:t>General information</a:t>
          </a:r>
        </a:p>
      </xdr:txBody>
    </xdr:sp>
    <xdr:clientData/>
  </xdr:twoCellAnchor>
  <xdr:twoCellAnchor>
    <xdr:from>
      <xdr:col>0</xdr:col>
      <xdr:colOff>365125</xdr:colOff>
      <xdr:row>8</xdr:row>
      <xdr:rowOff>121871</xdr:rowOff>
    </xdr:from>
    <xdr:to>
      <xdr:col>0</xdr:col>
      <xdr:colOff>2345125</xdr:colOff>
      <xdr:row>10</xdr:row>
      <xdr:rowOff>69121</xdr:rowOff>
    </xdr:to>
    <xdr:sp macro="" textlink="">
      <xdr:nvSpPr>
        <xdr:cNvPr id="43" name="Rectangle 42">
          <a:hlinkClick xmlns:r="http://schemas.openxmlformats.org/officeDocument/2006/relationships" r:id="rId6"/>
          <a:extLst>
            <a:ext uri="{FF2B5EF4-FFF2-40B4-BE49-F238E27FC236}">
              <a16:creationId xmlns:a16="http://schemas.microsoft.com/office/drawing/2014/main" id="{00000000-0008-0000-0A00-00002B000000}"/>
            </a:ext>
          </a:extLst>
        </xdr:cNvPr>
        <xdr:cNvSpPr/>
      </xdr:nvSpPr>
      <xdr:spPr>
        <a:xfrm>
          <a:off x="365125" y="1747471"/>
          <a:ext cx="456000" cy="353650"/>
        </a:xfrm>
        <a:prstGeom prst="rect">
          <a:avLst/>
        </a:prstGeom>
        <a:gradFill>
          <a:gsLst>
            <a:gs pos="94000">
              <a:schemeClr val="accent3"/>
            </a:gs>
            <a:gs pos="57000">
              <a:srgbClr val="7030A0"/>
            </a:gs>
            <a:gs pos="21000">
              <a:srgbClr val="C00000"/>
            </a:gs>
          </a:gsLst>
          <a:path path="circle">
            <a:fillToRect l="50000" t="-80000" r="50000" b="180000"/>
          </a:path>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b="1">
              <a:solidFill>
                <a:schemeClr val="bg1"/>
              </a:solidFill>
              <a:latin typeface="+mj-lt"/>
            </a:rPr>
            <a:t>Capacity</a:t>
          </a:r>
          <a:r>
            <a:rPr lang="en-US" sz="1400" b="1" baseline="0">
              <a:solidFill>
                <a:schemeClr val="bg1"/>
              </a:solidFill>
              <a:latin typeface="+mj-lt"/>
            </a:rPr>
            <a:t> &amp; Occupancy</a:t>
          </a:r>
          <a:endParaRPr lang="en-US" sz="1400" b="1">
            <a:solidFill>
              <a:schemeClr val="bg1"/>
            </a:solidFill>
            <a:latin typeface="+mj-lt"/>
          </a:endParaRPr>
        </a:p>
      </xdr:txBody>
    </xdr:sp>
    <xdr:clientData/>
  </xdr:twoCellAnchor>
  <xdr:twoCellAnchor>
    <xdr:from>
      <xdr:col>0</xdr:col>
      <xdr:colOff>365125</xdr:colOff>
      <xdr:row>11</xdr:row>
      <xdr:rowOff>53242</xdr:rowOff>
    </xdr:from>
    <xdr:to>
      <xdr:col>0</xdr:col>
      <xdr:colOff>2345125</xdr:colOff>
      <xdr:row>13</xdr:row>
      <xdr:rowOff>492</xdr:rowOff>
    </xdr:to>
    <xdr:sp macro="" textlink="">
      <xdr:nvSpPr>
        <xdr:cNvPr id="44" name="Rectangle 43">
          <a:hlinkClick xmlns:r="http://schemas.openxmlformats.org/officeDocument/2006/relationships" r:id="rId7"/>
          <a:extLst>
            <a:ext uri="{FF2B5EF4-FFF2-40B4-BE49-F238E27FC236}">
              <a16:creationId xmlns:a16="http://schemas.microsoft.com/office/drawing/2014/main" id="{00000000-0008-0000-0A00-00002C000000}"/>
            </a:ext>
          </a:extLst>
        </xdr:cNvPr>
        <xdr:cNvSpPr/>
      </xdr:nvSpPr>
      <xdr:spPr>
        <a:xfrm>
          <a:off x="365125" y="2288442"/>
          <a:ext cx="456000" cy="353650"/>
        </a:xfrm>
        <a:prstGeom prst="rect">
          <a:avLst/>
        </a:prstGeom>
        <a:gradFill>
          <a:gsLst>
            <a:gs pos="94000">
              <a:schemeClr val="accent3"/>
            </a:gs>
            <a:gs pos="57000">
              <a:srgbClr val="7030A0"/>
            </a:gs>
            <a:gs pos="21000">
              <a:srgbClr val="C00000"/>
            </a:gs>
          </a:gsLst>
          <a:path path="circle">
            <a:fillToRect l="50000" t="-80000" r="50000" b="180000"/>
          </a:path>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b="1">
              <a:solidFill>
                <a:schemeClr val="bg1"/>
              </a:solidFill>
              <a:latin typeface="+mj-lt"/>
            </a:rPr>
            <a:t>Menu</a:t>
          </a:r>
          <a:r>
            <a:rPr lang="en-US" sz="1400" b="1" baseline="0">
              <a:solidFill>
                <a:schemeClr val="bg1"/>
              </a:solidFill>
              <a:latin typeface="+mj-lt"/>
            </a:rPr>
            <a:t> &amp; prices</a:t>
          </a:r>
          <a:endParaRPr lang="en-US" sz="1400" b="1">
            <a:solidFill>
              <a:schemeClr val="bg1"/>
            </a:solidFill>
            <a:latin typeface="+mj-lt"/>
          </a:endParaRPr>
        </a:p>
      </xdr:txBody>
    </xdr:sp>
    <xdr:clientData/>
  </xdr:twoCellAnchor>
  <xdr:twoCellAnchor>
    <xdr:from>
      <xdr:col>0</xdr:col>
      <xdr:colOff>365125</xdr:colOff>
      <xdr:row>13</xdr:row>
      <xdr:rowOff>190988</xdr:rowOff>
    </xdr:from>
    <xdr:to>
      <xdr:col>0</xdr:col>
      <xdr:colOff>2345125</xdr:colOff>
      <xdr:row>15</xdr:row>
      <xdr:rowOff>138238</xdr:rowOff>
    </xdr:to>
    <xdr:sp macro="" textlink="">
      <xdr:nvSpPr>
        <xdr:cNvPr id="45" name="Rectangle 44">
          <a:hlinkClick xmlns:r="http://schemas.openxmlformats.org/officeDocument/2006/relationships" r:id="rId8"/>
          <a:extLst>
            <a:ext uri="{FF2B5EF4-FFF2-40B4-BE49-F238E27FC236}">
              <a16:creationId xmlns:a16="http://schemas.microsoft.com/office/drawing/2014/main" id="{00000000-0008-0000-0A00-00002D000000}"/>
            </a:ext>
          </a:extLst>
        </xdr:cNvPr>
        <xdr:cNvSpPr/>
      </xdr:nvSpPr>
      <xdr:spPr>
        <a:xfrm>
          <a:off x="365125" y="2832588"/>
          <a:ext cx="456000" cy="353650"/>
        </a:xfrm>
        <a:prstGeom prst="rect">
          <a:avLst/>
        </a:prstGeom>
        <a:gradFill>
          <a:gsLst>
            <a:gs pos="94000">
              <a:schemeClr val="accent3"/>
            </a:gs>
            <a:gs pos="57000">
              <a:srgbClr val="7030A0"/>
            </a:gs>
            <a:gs pos="21000">
              <a:srgbClr val="C00000"/>
            </a:gs>
          </a:gsLst>
          <a:path path="circle">
            <a:fillToRect l="50000" t="-80000" r="50000" b="180000"/>
          </a:path>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b="1">
              <a:solidFill>
                <a:schemeClr val="bg1"/>
              </a:solidFill>
              <a:latin typeface="+mj-lt"/>
            </a:rPr>
            <a:t>Material</a:t>
          </a:r>
          <a:r>
            <a:rPr lang="en-US" sz="1400" b="1" baseline="0">
              <a:solidFill>
                <a:schemeClr val="bg1"/>
              </a:solidFill>
              <a:latin typeface="+mj-lt"/>
            </a:rPr>
            <a:t> kitchen costs</a:t>
          </a:r>
          <a:endParaRPr lang="en-US" sz="1400" b="1">
            <a:solidFill>
              <a:schemeClr val="bg1"/>
            </a:solidFill>
            <a:latin typeface="+mj-lt"/>
          </a:endParaRPr>
        </a:p>
      </xdr:txBody>
    </xdr:sp>
    <xdr:clientData/>
  </xdr:twoCellAnchor>
  <xdr:twoCellAnchor>
    <xdr:from>
      <xdr:col>0</xdr:col>
      <xdr:colOff>365125</xdr:colOff>
      <xdr:row>16</xdr:row>
      <xdr:rowOff>122359</xdr:rowOff>
    </xdr:from>
    <xdr:to>
      <xdr:col>0</xdr:col>
      <xdr:colOff>2345125</xdr:colOff>
      <xdr:row>18</xdr:row>
      <xdr:rowOff>69609</xdr:rowOff>
    </xdr:to>
    <xdr:sp macro="" textlink="">
      <xdr:nvSpPr>
        <xdr:cNvPr id="46" name="Rectangle 45">
          <a:hlinkClick xmlns:r="http://schemas.openxmlformats.org/officeDocument/2006/relationships" r:id="rId9"/>
          <a:extLst>
            <a:ext uri="{FF2B5EF4-FFF2-40B4-BE49-F238E27FC236}">
              <a16:creationId xmlns:a16="http://schemas.microsoft.com/office/drawing/2014/main" id="{00000000-0008-0000-0A00-00002E000000}"/>
            </a:ext>
          </a:extLst>
        </xdr:cNvPr>
        <xdr:cNvSpPr/>
      </xdr:nvSpPr>
      <xdr:spPr>
        <a:xfrm>
          <a:off x="365125" y="3373559"/>
          <a:ext cx="456000" cy="353650"/>
        </a:xfrm>
        <a:prstGeom prst="rect">
          <a:avLst/>
        </a:prstGeom>
        <a:gradFill>
          <a:gsLst>
            <a:gs pos="94000">
              <a:schemeClr val="accent3"/>
            </a:gs>
            <a:gs pos="57000">
              <a:srgbClr val="7030A0"/>
            </a:gs>
            <a:gs pos="21000">
              <a:srgbClr val="C00000"/>
            </a:gs>
          </a:gsLst>
          <a:path path="circle">
            <a:fillToRect l="50000" t="-80000" r="50000" b="180000"/>
          </a:path>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b="1">
              <a:solidFill>
                <a:schemeClr val="bg1"/>
              </a:solidFill>
              <a:latin typeface="+mj-lt"/>
            </a:rPr>
            <a:t>Kitchen labor</a:t>
          </a:r>
        </a:p>
      </xdr:txBody>
    </xdr:sp>
    <xdr:clientData/>
  </xdr:twoCellAnchor>
  <xdr:twoCellAnchor>
    <xdr:from>
      <xdr:col>0</xdr:col>
      <xdr:colOff>365125</xdr:colOff>
      <xdr:row>19</xdr:row>
      <xdr:rowOff>53730</xdr:rowOff>
    </xdr:from>
    <xdr:to>
      <xdr:col>0</xdr:col>
      <xdr:colOff>2345125</xdr:colOff>
      <xdr:row>21</xdr:row>
      <xdr:rowOff>980</xdr:rowOff>
    </xdr:to>
    <xdr:sp macro="" textlink="">
      <xdr:nvSpPr>
        <xdr:cNvPr id="47" name="Rectangle 46">
          <a:hlinkClick xmlns:r="http://schemas.openxmlformats.org/officeDocument/2006/relationships" r:id="rId10"/>
          <a:extLst>
            <a:ext uri="{FF2B5EF4-FFF2-40B4-BE49-F238E27FC236}">
              <a16:creationId xmlns:a16="http://schemas.microsoft.com/office/drawing/2014/main" id="{00000000-0008-0000-0A00-00002F000000}"/>
            </a:ext>
          </a:extLst>
        </xdr:cNvPr>
        <xdr:cNvSpPr/>
      </xdr:nvSpPr>
      <xdr:spPr>
        <a:xfrm>
          <a:off x="365125" y="3914530"/>
          <a:ext cx="456000" cy="353650"/>
        </a:xfrm>
        <a:prstGeom prst="rect">
          <a:avLst/>
        </a:prstGeom>
        <a:gradFill>
          <a:gsLst>
            <a:gs pos="94000">
              <a:schemeClr val="accent3"/>
            </a:gs>
            <a:gs pos="57000">
              <a:srgbClr val="7030A0"/>
            </a:gs>
            <a:gs pos="21000">
              <a:srgbClr val="C00000"/>
            </a:gs>
          </a:gsLst>
          <a:path path="circle">
            <a:fillToRect l="50000" t="-80000" r="50000" b="180000"/>
          </a:path>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b="1">
              <a:solidFill>
                <a:schemeClr val="bg1"/>
              </a:solidFill>
              <a:latin typeface="+mj-lt"/>
            </a:rPr>
            <a:t>Commerical labor</a:t>
          </a:r>
        </a:p>
      </xdr:txBody>
    </xdr:sp>
    <xdr:clientData/>
  </xdr:twoCellAnchor>
  <xdr:twoCellAnchor>
    <xdr:from>
      <xdr:col>0</xdr:col>
      <xdr:colOff>365125</xdr:colOff>
      <xdr:row>21</xdr:row>
      <xdr:rowOff>191476</xdr:rowOff>
    </xdr:from>
    <xdr:to>
      <xdr:col>0</xdr:col>
      <xdr:colOff>2345125</xdr:colOff>
      <xdr:row>23</xdr:row>
      <xdr:rowOff>138726</xdr:rowOff>
    </xdr:to>
    <xdr:sp macro="" textlink="">
      <xdr:nvSpPr>
        <xdr:cNvPr id="48" name="Rectangle 47">
          <a:hlinkClick xmlns:r="http://schemas.openxmlformats.org/officeDocument/2006/relationships" r:id="rId11"/>
          <a:extLst>
            <a:ext uri="{FF2B5EF4-FFF2-40B4-BE49-F238E27FC236}">
              <a16:creationId xmlns:a16="http://schemas.microsoft.com/office/drawing/2014/main" id="{00000000-0008-0000-0A00-000030000000}"/>
            </a:ext>
          </a:extLst>
        </xdr:cNvPr>
        <xdr:cNvSpPr/>
      </xdr:nvSpPr>
      <xdr:spPr>
        <a:xfrm>
          <a:off x="365125" y="4458676"/>
          <a:ext cx="456000" cy="353650"/>
        </a:xfrm>
        <a:prstGeom prst="rect">
          <a:avLst/>
        </a:prstGeom>
        <a:gradFill>
          <a:gsLst>
            <a:gs pos="94000">
              <a:schemeClr val="accent3"/>
            </a:gs>
            <a:gs pos="57000">
              <a:srgbClr val="7030A0"/>
            </a:gs>
            <a:gs pos="21000">
              <a:srgbClr val="C00000"/>
            </a:gs>
          </a:gsLst>
          <a:path path="circle">
            <a:fillToRect l="50000" t="-80000" r="50000" b="180000"/>
          </a:path>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b="1">
              <a:solidFill>
                <a:schemeClr val="bg1"/>
              </a:solidFill>
              <a:latin typeface="+mj-lt"/>
            </a:rPr>
            <a:t>Administrative</a:t>
          </a:r>
          <a:r>
            <a:rPr lang="en-US" sz="1400" b="1" baseline="0">
              <a:solidFill>
                <a:schemeClr val="bg1"/>
              </a:solidFill>
              <a:latin typeface="+mj-lt"/>
            </a:rPr>
            <a:t> </a:t>
          </a:r>
          <a:r>
            <a:rPr lang="en-US" sz="1400" b="1">
              <a:solidFill>
                <a:schemeClr val="bg1"/>
              </a:solidFill>
              <a:latin typeface="+mj-lt"/>
            </a:rPr>
            <a:t>labor</a:t>
          </a:r>
        </a:p>
      </xdr:txBody>
    </xdr:sp>
    <xdr:clientData/>
  </xdr:twoCellAnchor>
  <xdr:twoCellAnchor>
    <xdr:from>
      <xdr:col>0</xdr:col>
      <xdr:colOff>365125</xdr:colOff>
      <xdr:row>24</xdr:row>
      <xdr:rowOff>122847</xdr:rowOff>
    </xdr:from>
    <xdr:to>
      <xdr:col>0</xdr:col>
      <xdr:colOff>2345125</xdr:colOff>
      <xdr:row>26</xdr:row>
      <xdr:rowOff>54222</xdr:rowOff>
    </xdr:to>
    <xdr:sp macro="" textlink="">
      <xdr:nvSpPr>
        <xdr:cNvPr id="49" name="Rectangle 48">
          <a:hlinkClick xmlns:r="http://schemas.openxmlformats.org/officeDocument/2006/relationships" r:id="rId12"/>
          <a:extLst>
            <a:ext uri="{FF2B5EF4-FFF2-40B4-BE49-F238E27FC236}">
              <a16:creationId xmlns:a16="http://schemas.microsoft.com/office/drawing/2014/main" id="{00000000-0008-0000-0A00-000031000000}"/>
            </a:ext>
          </a:extLst>
        </xdr:cNvPr>
        <xdr:cNvSpPr/>
      </xdr:nvSpPr>
      <xdr:spPr>
        <a:xfrm>
          <a:off x="365125" y="4999647"/>
          <a:ext cx="456000" cy="337775"/>
        </a:xfrm>
        <a:prstGeom prst="rect">
          <a:avLst/>
        </a:prstGeom>
        <a:gradFill>
          <a:gsLst>
            <a:gs pos="94000">
              <a:schemeClr val="accent3"/>
            </a:gs>
            <a:gs pos="57000">
              <a:srgbClr val="7030A0"/>
            </a:gs>
            <a:gs pos="21000">
              <a:srgbClr val="C00000"/>
            </a:gs>
          </a:gsLst>
          <a:path path="circle">
            <a:fillToRect l="50000" t="-80000" r="50000" b="180000"/>
          </a:path>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b="1">
              <a:solidFill>
                <a:schemeClr val="bg1"/>
              </a:solidFill>
              <a:latin typeface="+mj-lt"/>
            </a:rPr>
            <a:t>General &amp; admin</a:t>
          </a:r>
          <a:r>
            <a:rPr lang="en-US" sz="1400" b="1" baseline="0">
              <a:solidFill>
                <a:schemeClr val="bg1"/>
              </a:solidFill>
              <a:latin typeface="+mj-lt"/>
            </a:rPr>
            <a:t> costs</a:t>
          </a:r>
          <a:endParaRPr lang="en-US" sz="1400" b="1">
            <a:solidFill>
              <a:schemeClr val="bg1"/>
            </a:solidFill>
            <a:latin typeface="+mj-lt"/>
          </a:endParaRPr>
        </a:p>
      </xdr:txBody>
    </xdr:sp>
    <xdr:clientData/>
  </xdr:twoCellAnchor>
  <xdr:twoCellAnchor>
    <xdr:from>
      <xdr:col>0</xdr:col>
      <xdr:colOff>365125</xdr:colOff>
      <xdr:row>27</xdr:row>
      <xdr:rowOff>38343</xdr:rowOff>
    </xdr:from>
    <xdr:to>
      <xdr:col>0</xdr:col>
      <xdr:colOff>2345125</xdr:colOff>
      <xdr:row>28</xdr:row>
      <xdr:rowOff>191968</xdr:rowOff>
    </xdr:to>
    <xdr:sp macro="" textlink="">
      <xdr:nvSpPr>
        <xdr:cNvPr id="50" name="Rectangle 49">
          <a:hlinkClick xmlns:r="http://schemas.openxmlformats.org/officeDocument/2006/relationships" r:id="rId13"/>
          <a:extLst>
            <a:ext uri="{FF2B5EF4-FFF2-40B4-BE49-F238E27FC236}">
              <a16:creationId xmlns:a16="http://schemas.microsoft.com/office/drawing/2014/main" id="{00000000-0008-0000-0A00-000032000000}"/>
            </a:ext>
          </a:extLst>
        </xdr:cNvPr>
        <xdr:cNvSpPr/>
      </xdr:nvSpPr>
      <xdr:spPr>
        <a:xfrm>
          <a:off x="365125" y="5524743"/>
          <a:ext cx="456000" cy="356825"/>
        </a:xfrm>
        <a:prstGeom prst="rect">
          <a:avLst/>
        </a:prstGeom>
        <a:gradFill>
          <a:gsLst>
            <a:gs pos="94000">
              <a:schemeClr val="accent3"/>
            </a:gs>
            <a:gs pos="57000">
              <a:srgbClr val="7030A0"/>
            </a:gs>
            <a:gs pos="21000">
              <a:srgbClr val="C00000"/>
            </a:gs>
          </a:gsLst>
          <a:path path="circle">
            <a:fillToRect l="50000" t="-80000" r="50000" b="180000"/>
          </a:path>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b="1">
              <a:solidFill>
                <a:schemeClr val="bg1"/>
              </a:solidFill>
              <a:latin typeface="+mj-lt"/>
            </a:rPr>
            <a:t>Commercial</a:t>
          </a:r>
          <a:r>
            <a:rPr lang="en-US" sz="1400" b="1" baseline="0">
              <a:solidFill>
                <a:schemeClr val="bg1"/>
              </a:solidFill>
              <a:latin typeface="+mj-lt"/>
            </a:rPr>
            <a:t> costs</a:t>
          </a:r>
          <a:endParaRPr lang="en-US" sz="1400" b="1">
            <a:solidFill>
              <a:schemeClr val="bg1"/>
            </a:solidFill>
            <a:latin typeface="+mj-lt"/>
          </a:endParaRPr>
        </a:p>
      </xdr:txBody>
    </xdr:sp>
    <xdr:clientData/>
  </xdr:twoCellAnchor>
  <xdr:twoCellAnchor>
    <xdr:from>
      <xdr:col>0</xdr:col>
      <xdr:colOff>365125</xdr:colOff>
      <xdr:row>29</xdr:row>
      <xdr:rowOff>176089</xdr:rowOff>
    </xdr:from>
    <xdr:to>
      <xdr:col>0</xdr:col>
      <xdr:colOff>2345125</xdr:colOff>
      <xdr:row>31</xdr:row>
      <xdr:rowOff>123339</xdr:rowOff>
    </xdr:to>
    <xdr:sp macro="" textlink="">
      <xdr:nvSpPr>
        <xdr:cNvPr id="51" name="Rectangle 50">
          <a:hlinkClick xmlns:r="http://schemas.openxmlformats.org/officeDocument/2006/relationships" r:id="rId14"/>
          <a:extLst>
            <a:ext uri="{FF2B5EF4-FFF2-40B4-BE49-F238E27FC236}">
              <a16:creationId xmlns:a16="http://schemas.microsoft.com/office/drawing/2014/main" id="{00000000-0008-0000-0A00-000033000000}"/>
            </a:ext>
          </a:extLst>
        </xdr:cNvPr>
        <xdr:cNvSpPr/>
      </xdr:nvSpPr>
      <xdr:spPr>
        <a:xfrm>
          <a:off x="365125" y="6068889"/>
          <a:ext cx="456000" cy="353650"/>
        </a:xfrm>
        <a:prstGeom prst="rect">
          <a:avLst/>
        </a:prstGeom>
        <a:gradFill>
          <a:gsLst>
            <a:gs pos="94000">
              <a:schemeClr val="accent3"/>
            </a:gs>
            <a:gs pos="57000">
              <a:srgbClr val="7030A0"/>
            </a:gs>
            <a:gs pos="21000">
              <a:srgbClr val="C00000"/>
            </a:gs>
          </a:gsLst>
          <a:path path="circle">
            <a:fillToRect l="50000" t="-80000" r="50000" b="180000"/>
          </a:path>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b="1">
              <a:solidFill>
                <a:schemeClr val="bg1"/>
              </a:solidFill>
              <a:latin typeface="+mj-lt"/>
            </a:rPr>
            <a:t>CAPEX</a:t>
          </a:r>
        </a:p>
      </xdr:txBody>
    </xdr:sp>
    <xdr:clientData/>
  </xdr:twoCellAnchor>
  <xdr:twoCellAnchor>
    <xdr:from>
      <xdr:col>0</xdr:col>
      <xdr:colOff>365125</xdr:colOff>
      <xdr:row>32</xdr:row>
      <xdr:rowOff>107460</xdr:rowOff>
    </xdr:from>
    <xdr:to>
      <xdr:col>0</xdr:col>
      <xdr:colOff>2345125</xdr:colOff>
      <xdr:row>34</xdr:row>
      <xdr:rowOff>54710</xdr:rowOff>
    </xdr:to>
    <xdr:sp macro="" textlink="">
      <xdr:nvSpPr>
        <xdr:cNvPr id="52" name="Rectangle 51">
          <a:hlinkClick xmlns:r="http://schemas.openxmlformats.org/officeDocument/2006/relationships" r:id="rId15"/>
          <a:extLst>
            <a:ext uri="{FF2B5EF4-FFF2-40B4-BE49-F238E27FC236}">
              <a16:creationId xmlns:a16="http://schemas.microsoft.com/office/drawing/2014/main" id="{00000000-0008-0000-0A00-000034000000}"/>
            </a:ext>
          </a:extLst>
        </xdr:cNvPr>
        <xdr:cNvSpPr/>
      </xdr:nvSpPr>
      <xdr:spPr>
        <a:xfrm>
          <a:off x="365125" y="6609860"/>
          <a:ext cx="456000" cy="353650"/>
        </a:xfrm>
        <a:prstGeom prst="rect">
          <a:avLst/>
        </a:prstGeom>
        <a:gradFill>
          <a:gsLst>
            <a:gs pos="94000">
              <a:schemeClr val="accent3"/>
            </a:gs>
            <a:gs pos="57000">
              <a:srgbClr val="7030A0"/>
            </a:gs>
            <a:gs pos="21000">
              <a:srgbClr val="C00000"/>
            </a:gs>
          </a:gsLst>
          <a:path path="circle">
            <a:fillToRect l="50000" t="-80000" r="50000" b="180000"/>
          </a:path>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b="1">
              <a:solidFill>
                <a:schemeClr val="bg1"/>
              </a:solidFill>
              <a:latin typeface="+mj-lt"/>
            </a:rPr>
            <a:t>Cookware</a:t>
          </a:r>
          <a:r>
            <a:rPr lang="en-US" sz="1400" b="1" baseline="0">
              <a:solidFill>
                <a:schemeClr val="bg1"/>
              </a:solidFill>
              <a:latin typeface="+mj-lt"/>
            </a:rPr>
            <a:t> &amp; Dinnerware</a:t>
          </a:r>
          <a:endParaRPr lang="en-US" sz="1400" b="1">
            <a:solidFill>
              <a:schemeClr val="bg1"/>
            </a:solidFill>
            <a:latin typeface="+mj-lt"/>
          </a:endParaRPr>
        </a:p>
      </xdr:txBody>
    </xdr:sp>
    <xdr:clientData/>
  </xdr:twoCellAnchor>
  <xdr:twoCellAnchor>
    <xdr:from>
      <xdr:col>0</xdr:col>
      <xdr:colOff>365125</xdr:colOff>
      <xdr:row>35</xdr:row>
      <xdr:rowOff>38831</xdr:rowOff>
    </xdr:from>
    <xdr:to>
      <xdr:col>0</xdr:col>
      <xdr:colOff>2345125</xdr:colOff>
      <xdr:row>36</xdr:row>
      <xdr:rowOff>192456</xdr:rowOff>
    </xdr:to>
    <xdr:sp macro="" textlink="">
      <xdr:nvSpPr>
        <xdr:cNvPr id="53" name="Rectangle 52">
          <a:hlinkClick xmlns:r="http://schemas.openxmlformats.org/officeDocument/2006/relationships" r:id="rId16"/>
          <a:extLst>
            <a:ext uri="{FF2B5EF4-FFF2-40B4-BE49-F238E27FC236}">
              <a16:creationId xmlns:a16="http://schemas.microsoft.com/office/drawing/2014/main" id="{00000000-0008-0000-0A00-000035000000}"/>
            </a:ext>
          </a:extLst>
        </xdr:cNvPr>
        <xdr:cNvSpPr/>
      </xdr:nvSpPr>
      <xdr:spPr>
        <a:xfrm>
          <a:off x="365125" y="7150831"/>
          <a:ext cx="456000" cy="356825"/>
        </a:xfrm>
        <a:prstGeom prst="rect">
          <a:avLst/>
        </a:prstGeom>
        <a:gradFill>
          <a:gsLst>
            <a:gs pos="94000">
              <a:schemeClr val="accent3"/>
            </a:gs>
            <a:gs pos="57000">
              <a:srgbClr val="7030A0"/>
            </a:gs>
            <a:gs pos="21000">
              <a:srgbClr val="C00000"/>
            </a:gs>
          </a:gsLst>
          <a:path path="circle">
            <a:fillToRect l="50000" t="-80000" r="50000" b="180000"/>
          </a:path>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b="1">
              <a:solidFill>
                <a:schemeClr val="bg1"/>
              </a:solidFill>
              <a:latin typeface="+mj-lt"/>
            </a:rPr>
            <a:t>Capital</a:t>
          </a:r>
        </a:p>
      </xdr:txBody>
    </xdr:sp>
    <xdr:clientData/>
  </xdr:twoCellAnchor>
  <xdr:twoCellAnchor>
    <xdr:from>
      <xdr:col>0</xdr:col>
      <xdr:colOff>365125</xdr:colOff>
      <xdr:row>37</xdr:row>
      <xdr:rowOff>176577</xdr:rowOff>
    </xdr:from>
    <xdr:to>
      <xdr:col>0</xdr:col>
      <xdr:colOff>2345125</xdr:colOff>
      <xdr:row>39</xdr:row>
      <xdr:rowOff>92077</xdr:rowOff>
    </xdr:to>
    <xdr:sp macro="" textlink="">
      <xdr:nvSpPr>
        <xdr:cNvPr id="54" name="Rectangle 53">
          <a:hlinkClick xmlns:r="http://schemas.openxmlformats.org/officeDocument/2006/relationships" r:id="rId17"/>
          <a:extLst>
            <a:ext uri="{FF2B5EF4-FFF2-40B4-BE49-F238E27FC236}">
              <a16:creationId xmlns:a16="http://schemas.microsoft.com/office/drawing/2014/main" id="{00000000-0008-0000-0A00-000036000000}"/>
            </a:ext>
          </a:extLst>
        </xdr:cNvPr>
        <xdr:cNvSpPr/>
      </xdr:nvSpPr>
      <xdr:spPr>
        <a:xfrm>
          <a:off x="365125" y="7694977"/>
          <a:ext cx="456000" cy="321900"/>
        </a:xfrm>
        <a:prstGeom prst="rect">
          <a:avLst/>
        </a:prstGeom>
        <a:gradFill>
          <a:gsLst>
            <a:gs pos="94000">
              <a:schemeClr val="accent3"/>
            </a:gs>
            <a:gs pos="57000">
              <a:srgbClr val="7030A0"/>
            </a:gs>
            <a:gs pos="21000">
              <a:srgbClr val="C00000"/>
            </a:gs>
          </a:gsLst>
          <a:path path="circle">
            <a:fillToRect l="50000" t="-80000" r="50000" b="180000"/>
          </a:path>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b="1">
              <a:solidFill>
                <a:schemeClr val="bg1"/>
              </a:solidFill>
              <a:latin typeface="+mj-lt"/>
            </a:rPr>
            <a:t>Economic environment</a:t>
          </a:r>
        </a:p>
      </xdr:txBody>
    </xdr:sp>
    <xdr:clientData/>
  </xdr:twoCellAnchor>
  <xdr:twoCellAnchor>
    <xdr:from>
      <xdr:col>0</xdr:col>
      <xdr:colOff>365125</xdr:colOff>
      <xdr:row>40</xdr:row>
      <xdr:rowOff>76200</xdr:rowOff>
    </xdr:from>
    <xdr:to>
      <xdr:col>0</xdr:col>
      <xdr:colOff>2345125</xdr:colOff>
      <xdr:row>41</xdr:row>
      <xdr:rowOff>23450</xdr:rowOff>
    </xdr:to>
    <xdr:sp macro="" textlink="">
      <xdr:nvSpPr>
        <xdr:cNvPr id="55" name="Rectangle 54">
          <a:hlinkClick xmlns:r="http://schemas.openxmlformats.org/officeDocument/2006/relationships" r:id="rId18"/>
          <a:extLst>
            <a:ext uri="{FF2B5EF4-FFF2-40B4-BE49-F238E27FC236}">
              <a16:creationId xmlns:a16="http://schemas.microsoft.com/office/drawing/2014/main" id="{00000000-0008-0000-0A00-000037000000}"/>
            </a:ext>
          </a:extLst>
        </xdr:cNvPr>
        <xdr:cNvSpPr/>
      </xdr:nvSpPr>
      <xdr:spPr>
        <a:xfrm>
          <a:off x="365125" y="8204200"/>
          <a:ext cx="456000" cy="150450"/>
        </a:xfrm>
        <a:prstGeom prst="rect">
          <a:avLst/>
        </a:prstGeom>
        <a:gradFill>
          <a:gsLst>
            <a:gs pos="94000">
              <a:schemeClr val="accent3"/>
            </a:gs>
            <a:gs pos="57000">
              <a:srgbClr val="7030A0"/>
            </a:gs>
            <a:gs pos="21000">
              <a:srgbClr val="C00000"/>
            </a:gs>
          </a:gsLst>
          <a:path path="circle">
            <a:fillToRect l="50000" t="-80000" r="50000" b="180000"/>
          </a:path>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b="1">
              <a:solidFill>
                <a:schemeClr val="bg1"/>
              </a:solidFill>
              <a:latin typeface="+mj-lt"/>
            </a:rPr>
            <a:t>Reset</a:t>
          </a:r>
        </a:p>
      </xdr:txBody>
    </xdr:sp>
    <xdr:clientData/>
  </xdr:twoCellAnchor>
  <xdr:twoCellAnchor>
    <xdr:from>
      <xdr:col>16</xdr:col>
      <xdr:colOff>238126</xdr:colOff>
      <xdr:row>0</xdr:row>
      <xdr:rowOff>95250</xdr:rowOff>
    </xdr:from>
    <xdr:to>
      <xdr:col>27</xdr:col>
      <xdr:colOff>142876</xdr:colOff>
      <xdr:row>0</xdr:row>
      <xdr:rowOff>714375</xdr:rowOff>
    </xdr:to>
    <xdr:sp macro="" textlink="">
      <xdr:nvSpPr>
        <xdr:cNvPr id="56" name="TextBox 55">
          <a:extLst>
            <a:ext uri="{FF2B5EF4-FFF2-40B4-BE49-F238E27FC236}">
              <a16:creationId xmlns:a16="http://schemas.microsoft.com/office/drawing/2014/main" id="{29AD7DFE-BFDE-CB48-87EE-772FB6380A18}"/>
            </a:ext>
          </a:extLst>
        </xdr:cNvPr>
        <xdr:cNvSpPr txBox="1"/>
      </xdr:nvSpPr>
      <xdr:spPr>
        <a:xfrm>
          <a:off x="31464251" y="95250"/>
          <a:ext cx="6508750" cy="619125"/>
        </a:xfrm>
        <a:prstGeom prst="rect">
          <a:avLst/>
        </a:prstGeom>
        <a:solidFill>
          <a:schemeClr val="accent1"/>
        </a:solidFill>
        <a:ln/>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wrap="square" rtlCol="0" anchor="t"/>
        <a:lstStyle/>
        <a:p>
          <a:r>
            <a:rPr lang="ru-RU" sz="1600"/>
            <a:t>N</a:t>
          </a:r>
          <a:r>
            <a:rPr lang="en-US" sz="1600"/>
            <a:t>KL</a:t>
          </a:r>
          <a:r>
            <a:rPr lang="en-US" sz="1600" baseline="0"/>
            <a:t> Advisory  www.nkl-advisory.com </a:t>
          </a:r>
        </a:p>
        <a:p>
          <a:pPr marL="0" marR="0" lvl="0" indent="0" defTabSz="914400" eaLnBrk="1" fontAlgn="auto" latinLnBrk="0" hangingPunct="1">
            <a:lnSpc>
              <a:spcPct val="100000"/>
            </a:lnSpc>
            <a:spcBef>
              <a:spcPts val="0"/>
            </a:spcBef>
            <a:spcAft>
              <a:spcPts val="0"/>
            </a:spcAft>
            <a:buClrTx/>
            <a:buSzTx/>
            <a:buFontTx/>
            <a:buNone/>
            <a:tabLst/>
            <a:defRPr/>
          </a:pPr>
          <a:r>
            <a:rPr lang="en-US" sz="1600"/>
            <a:t>Financial</a:t>
          </a:r>
          <a:r>
            <a:rPr lang="en-US" sz="1600" baseline="0"/>
            <a:t> models, Management Reporting, M&amp;A advisory, Quant tools</a:t>
          </a:r>
          <a:endParaRPr lang="en-GB" sz="1600"/>
        </a:p>
        <a:p>
          <a:endParaRPr lang="en-GB" sz="16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493890</xdr:colOff>
      <xdr:row>0</xdr:row>
      <xdr:rowOff>70556</xdr:rowOff>
    </xdr:from>
    <xdr:to>
      <xdr:col>10</xdr:col>
      <xdr:colOff>338667</xdr:colOff>
      <xdr:row>2</xdr:row>
      <xdr:rowOff>98778</xdr:rowOff>
    </xdr:to>
    <xdr:sp macro="" textlink="">
      <xdr:nvSpPr>
        <xdr:cNvPr id="2" name="TextBox 1">
          <a:extLst>
            <a:ext uri="{FF2B5EF4-FFF2-40B4-BE49-F238E27FC236}">
              <a16:creationId xmlns:a16="http://schemas.microsoft.com/office/drawing/2014/main" id="{F96A91E6-204F-7D4A-B0EE-BB828A113AE5}"/>
            </a:ext>
          </a:extLst>
        </xdr:cNvPr>
        <xdr:cNvSpPr txBox="1"/>
      </xdr:nvSpPr>
      <xdr:spPr>
        <a:xfrm>
          <a:off x="5348112" y="70556"/>
          <a:ext cx="4854222" cy="493889"/>
        </a:xfrm>
        <a:prstGeom prst="rect">
          <a:avLst/>
        </a:prstGeom>
        <a:solidFill>
          <a:schemeClr val="accent1"/>
        </a:solidFill>
        <a:ln/>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wrap="square" rtlCol="0" anchor="t"/>
        <a:lstStyle/>
        <a:p>
          <a:r>
            <a:rPr lang="ru-RU" sz="1200"/>
            <a:t>N</a:t>
          </a:r>
          <a:r>
            <a:rPr lang="en-US" sz="1200"/>
            <a:t>KL</a:t>
          </a:r>
          <a:r>
            <a:rPr lang="en-US" sz="1200" baseline="0"/>
            <a:t> Advisory  www.nkl-advisory.com </a:t>
          </a:r>
        </a:p>
        <a:p>
          <a:pPr marL="0" marR="0" lvl="0" indent="0" defTabSz="914400" eaLnBrk="1" fontAlgn="auto" latinLnBrk="0" hangingPunct="1">
            <a:lnSpc>
              <a:spcPct val="100000"/>
            </a:lnSpc>
            <a:spcBef>
              <a:spcPts val="0"/>
            </a:spcBef>
            <a:spcAft>
              <a:spcPts val="0"/>
            </a:spcAft>
            <a:buClrTx/>
            <a:buSzTx/>
            <a:buFontTx/>
            <a:buNone/>
            <a:tabLst/>
            <a:defRPr/>
          </a:pPr>
          <a:r>
            <a:rPr lang="en-US" sz="1200"/>
            <a:t>Financial</a:t>
          </a:r>
          <a:r>
            <a:rPr lang="en-US" sz="1200" baseline="0"/>
            <a:t> models, Management Reporting, M&amp;A advisory, Quant tools</a:t>
          </a:r>
          <a:endParaRPr lang="en-GB" sz="1200"/>
        </a:p>
        <a:p>
          <a:endParaRPr lang="en-GB" sz="12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465667</xdr:colOff>
      <xdr:row>0</xdr:row>
      <xdr:rowOff>70555</xdr:rowOff>
    </xdr:from>
    <xdr:to>
      <xdr:col>8</xdr:col>
      <xdr:colOff>973666</xdr:colOff>
      <xdr:row>2</xdr:row>
      <xdr:rowOff>98777</xdr:rowOff>
    </xdr:to>
    <xdr:sp macro="" textlink="">
      <xdr:nvSpPr>
        <xdr:cNvPr id="2" name="TextBox 1">
          <a:extLst>
            <a:ext uri="{FF2B5EF4-FFF2-40B4-BE49-F238E27FC236}">
              <a16:creationId xmlns:a16="http://schemas.microsoft.com/office/drawing/2014/main" id="{4A42A7DB-3918-BC4A-8443-2D0A391DBAE4}"/>
            </a:ext>
          </a:extLst>
        </xdr:cNvPr>
        <xdr:cNvSpPr txBox="1"/>
      </xdr:nvSpPr>
      <xdr:spPr>
        <a:xfrm>
          <a:off x="5009445" y="70555"/>
          <a:ext cx="4670777" cy="493889"/>
        </a:xfrm>
        <a:prstGeom prst="rect">
          <a:avLst/>
        </a:prstGeom>
        <a:solidFill>
          <a:schemeClr val="accent1"/>
        </a:solidFill>
        <a:ln/>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wrap="square" rtlCol="0" anchor="t"/>
        <a:lstStyle/>
        <a:p>
          <a:r>
            <a:rPr lang="ru-RU" sz="1200"/>
            <a:t>N</a:t>
          </a:r>
          <a:r>
            <a:rPr lang="en-US" sz="1200"/>
            <a:t>KL</a:t>
          </a:r>
          <a:r>
            <a:rPr lang="en-US" sz="1200" baseline="0"/>
            <a:t> Advisory  www.nkl-advisory.com </a:t>
          </a:r>
        </a:p>
        <a:p>
          <a:pPr marL="0" marR="0" lvl="0" indent="0" defTabSz="914400" eaLnBrk="1" fontAlgn="auto" latinLnBrk="0" hangingPunct="1">
            <a:lnSpc>
              <a:spcPct val="100000"/>
            </a:lnSpc>
            <a:spcBef>
              <a:spcPts val="0"/>
            </a:spcBef>
            <a:spcAft>
              <a:spcPts val="0"/>
            </a:spcAft>
            <a:buClrTx/>
            <a:buSzTx/>
            <a:buFontTx/>
            <a:buNone/>
            <a:tabLst/>
            <a:defRPr/>
          </a:pPr>
          <a:r>
            <a:rPr lang="en-US" sz="1200"/>
            <a:t>Financial</a:t>
          </a:r>
          <a:r>
            <a:rPr lang="en-US" sz="1200" baseline="0"/>
            <a:t> models, Management Reporting, M&amp;A advisory, Quant tools</a:t>
          </a:r>
          <a:endParaRPr lang="en-GB" sz="1200"/>
        </a:p>
        <a:p>
          <a:endParaRPr lang="en-GB" sz="12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astonpes8@yahoo.com" refreshedDate="44703.941786111114" createdVersion="7" refreshedVersion="7" minRefreshableVersion="3" recordCount="60" xr:uid="{4C20B40E-B216-6B49-B759-22211F33AD99}">
  <cacheSource type="worksheet">
    <worksheetSource ref="B2:AE62" sheet="Dashboard dataset"/>
  </cacheSource>
  <cacheFields count="32">
    <cacheField name="Year" numFmtId="0">
      <sharedItems containsSemiMixedTypes="0" containsString="0" containsNumber="1" containsInteger="1" minValue="2023" maxValue="2027" count="5">
        <n v="2023"/>
        <n v="2024"/>
        <n v="2025"/>
        <n v="2026"/>
        <n v="2027"/>
      </sharedItems>
    </cacheField>
    <cacheField name="Month #" numFmtId="0">
      <sharedItems containsSemiMixedTypes="0" containsString="0" containsNumber="1" containsInteger="1" minValue="1" maxValue="12"/>
    </cacheField>
    <cacheField name="start month" numFmtId="179">
      <sharedItems containsSemiMixedTypes="0" containsNonDate="0" containsDate="1" containsString="0" minDate="2023-01-01T00:00:00" maxDate="2027-12-02T00:00:00"/>
    </cacheField>
    <cacheField name="end month" numFmtId="179">
      <sharedItems containsSemiMixedTypes="0" containsNonDate="0" containsDate="1" containsString="0" minDate="2023-01-31T00:00:00" maxDate="2028-01-01T00:00:00"/>
    </cacheField>
    <cacheField name="Month" numFmtId="178">
      <sharedItems containsSemiMixedTypes="0" containsNonDate="0" containsDate="1" containsString="0" minDate="2023-01-01T00:00:00" maxDate="2027-12-02T00:00:00" count="60">
        <d v="2023-01-01T00:00:00"/>
        <d v="2023-02-01T00:00:00"/>
        <d v="2023-03-01T00:00:00"/>
        <d v="2023-04-01T00:00:00"/>
        <d v="2023-05-01T00:00:00"/>
        <d v="2023-06-01T00:00:00"/>
        <d v="2023-07-01T00:00:00"/>
        <d v="2023-08-01T00:00:00"/>
        <d v="2023-09-01T00:00:00"/>
        <d v="2023-10-01T00:00:00"/>
        <d v="2023-11-01T00:00:00"/>
        <d v="2023-12-01T00:00:00"/>
        <d v="2024-01-01T00:00:00"/>
        <d v="2024-02-01T00:00:00"/>
        <d v="2024-03-01T00:00:00"/>
        <d v="2024-04-01T00:00:00"/>
        <d v="2024-05-01T00:00:00"/>
        <d v="2024-06-01T00:00:00"/>
        <d v="2024-07-01T00:00:00"/>
        <d v="2024-08-01T00:00:00"/>
        <d v="2024-09-01T00:00:00"/>
        <d v="2024-10-01T00:00:00"/>
        <d v="2024-11-01T00:00:00"/>
        <d v="2024-12-01T00:00:00"/>
        <d v="2025-01-01T00:00:00"/>
        <d v="2025-02-01T00:00:00"/>
        <d v="2025-03-01T00:00:00"/>
        <d v="2025-04-01T00:00:00"/>
        <d v="2025-05-01T00:00:00"/>
        <d v="2025-06-01T00:00:00"/>
        <d v="2025-07-01T00:00:00"/>
        <d v="2025-08-01T00:00:00"/>
        <d v="2025-09-01T00:00:00"/>
        <d v="2025-10-01T00:00:00"/>
        <d v="2025-11-01T00:00:00"/>
        <d v="2025-12-01T00:00:00"/>
        <d v="2026-01-01T00:00:00"/>
        <d v="2026-02-01T00:00:00"/>
        <d v="2026-03-01T00:00:00"/>
        <d v="2026-04-01T00:00:00"/>
        <d v="2026-05-01T00:00:00"/>
        <d v="2026-06-01T00:00:00"/>
        <d v="2026-07-01T00:00:00"/>
        <d v="2026-08-01T00:00:00"/>
        <d v="2026-09-01T00:00:00"/>
        <d v="2026-10-01T00:00:00"/>
        <d v="2026-11-01T00:00:00"/>
        <d v="2026-12-01T00:00:00"/>
        <d v="2027-01-01T00:00:00"/>
        <d v="2027-02-01T00:00:00"/>
        <d v="2027-03-01T00:00:00"/>
        <d v="2027-04-01T00:00:00"/>
        <d v="2027-05-01T00:00:00"/>
        <d v="2027-06-01T00:00:00"/>
        <d v="2027-07-01T00:00:00"/>
        <d v="2027-08-01T00:00:00"/>
        <d v="2027-09-01T00:00:00"/>
        <d v="2027-10-01T00:00:00"/>
        <d v="2027-11-01T00:00:00"/>
        <d v="2027-12-01T00:00:00"/>
      </sharedItems>
      <fieldGroup par="31" base="4">
        <rangePr groupBy="months" startDate="2023-01-01T00:00:00" endDate="2027-12-02T00:00:00"/>
        <groupItems count="14">
          <s v="&lt;1/1/23"/>
          <s v="Jan"/>
          <s v="Feb"/>
          <s v="Mar"/>
          <s v="Apr"/>
          <s v="May"/>
          <s v="Jun"/>
          <s v="Jul"/>
          <s v="Aug"/>
          <s v="Sep"/>
          <s v="Oct"/>
          <s v="Nov"/>
          <s v="Dec"/>
          <s v="&gt;12/2/27"/>
        </groupItems>
      </fieldGroup>
    </cacheField>
    <cacheField name="Revenue" numFmtId="166">
      <sharedItems containsSemiMixedTypes="0" containsString="0" containsNumber="1" minValue="0" maxValue="454486.17029662302"/>
    </cacheField>
    <cacheField name="EBITDA" numFmtId="166">
      <sharedItems containsSemiMixedTypes="0" containsString="0" containsNumber="1" minValue="-98393.103368235199" maxValue="210443.27751621365"/>
    </cacheField>
    <cacheField name="Net profit" numFmtId="166">
      <sharedItems containsSemiMixedTypes="0" containsString="0" containsNumber="1" minValue="-102984.37320950505" maxValue="164605.74280885656"/>
    </cacheField>
    <cacheField name="Gross profit" numFmtId="166">
      <sharedItems containsSemiMixedTypes="0" containsString="0" containsNumber="1" minValue="-58206.326336349222" maxValue="263789.77729908086"/>
    </cacheField>
    <cacheField name="Dishes" numFmtId="166">
      <sharedItems containsSemiMixedTypes="0" containsString="0" containsNumber="1" containsInteger="1" minValue="0" maxValue="13212"/>
    </cacheField>
    <cacheField name="Customer" numFmtId="166">
      <sharedItems containsSemiMixedTypes="0" containsString="0" containsNumber="1" minValue="0" maxValue="7650.5698285714279"/>
    </cacheField>
    <cacheField name="Dishes per cutomer" numFmtId="166">
      <sharedItems containsSemiMixedTypes="0" containsString="0" containsNumber="1" minValue="0" maxValue="1.7409651030340685"/>
    </cacheField>
    <cacheField name="Occupancy" numFmtId="168">
      <sharedItems containsSemiMixedTypes="0" containsString="0" containsNumber="1" minValue="0" maxValue="0.8600000000000001"/>
    </cacheField>
    <cacheField name="Check per guest" numFmtId="166">
      <sharedItems containsMixedTypes="1" containsNumber="1" minValue="48.366521926061345" maxValue="59.854672085308813"/>
    </cacheField>
    <cacheField name="Prime costs" numFmtId="166">
      <sharedItems containsSemiMixedTypes="0" containsString="0" containsNumber="1" minValue="0" maxValue="101557.16652077217"/>
    </cacheField>
    <cacheField name="Direct costs" numFmtId="166">
      <sharedItems containsSemiMixedTypes="0" containsString="0" containsNumber="1" minValue="0" maxValue="161356.71051516305"/>
    </cacheField>
    <cacheField name="Commercial expense" numFmtId="166">
      <sharedItems containsSemiMixedTypes="0" containsString="0" containsNumber="1" minValue="0" maxValue="19992.511221281522"/>
    </cacheField>
    <cacheField name="Admin expense" numFmtId="166">
      <sharedItems containsSemiMixedTypes="0" containsString="0" containsNumber="1" minValue="0" maxValue="38696.551407286912"/>
    </cacheField>
    <cacheField name="Tax" numFmtId="166">
      <sharedItems containsSemiMixedTypes="0" containsString="0" containsNumber="1" minValue="-41151.435702214141" maxValue="0"/>
    </cacheField>
    <cacheField name="Interest" numFmtId="166">
      <sharedItems containsSemiMixedTypes="0" containsString="0" containsNumber="1" minValue="-1866.6666666666667" maxValue="0"/>
    </cacheField>
    <cacheField name="Capacity" numFmtId="166">
      <sharedItems containsSemiMixedTypes="0" containsString="0" containsNumber="1" minValue="0" maxValue="8950.011428571428"/>
    </cacheField>
    <cacheField name="EBIT" numFmtId="166">
      <sharedItems containsSemiMixedTypes="0" containsString="0" containsNumber="1" minValue="-102984.37320950505" maxValue="206192.28545272158"/>
    </cacheField>
    <cacheField name="kitchen labor costs" numFmtId="166">
      <sharedItems containsSemiMixedTypes="0" containsString="0" containsNumber="1" minValue="0" maxValue="49464.37468513105"/>
    </cacheField>
    <cacheField name="commercial labor costs" numFmtId="166">
      <sharedItems containsSemiMixedTypes="0" containsString="0" containsNumber="1" minValue="0" maxValue="10567.650572060822"/>
    </cacheField>
    <cacheField name="admin labor costs" numFmtId="166">
      <sharedItems containsSemiMixedTypes="0" containsString="0" containsNumber="1" minValue="0" maxValue="20620.088724163063"/>
    </cacheField>
    <cacheField name="FCFF" numFmtId="166">
      <sharedItems containsSemiMixedTypes="0" containsString="0" containsNumber="1" minValue="-265000" maxValue="219738.30520623349"/>
    </cacheField>
    <cacheField name="VARIABLE COSTS" numFmtId="166">
      <sharedItems containsSemiMixedTypes="0" containsString="0" containsNumber="1" minValue="0" maxValue="167800.40022013427"/>
    </cacheField>
    <cacheField name="FIXED COSTS" numFmtId="166">
      <sharedItems containsSemiMixedTypes="0" containsString="0" containsNumber="1" minValue="0" maxValue="125064.5637034008"/>
    </cacheField>
    <cacheField name="utilised time" numFmtId="166">
      <sharedItems containsSemiMixedTypes="0" containsString="0" containsNumber="1" minValue="0" maxValue="11387.088"/>
    </cacheField>
    <cacheField name="days" numFmtId="0">
      <sharedItems containsSemiMixedTypes="0" containsString="0" containsNumber="1" containsInteger="1" minValue="0" maxValue="31"/>
    </cacheField>
    <cacheField name="Кварталы" numFmtId="0" databaseField="0">
      <fieldGroup base="4">
        <rangePr groupBy="quarters" startDate="2023-01-01T00:00:00" endDate="2027-12-02T00:00:00"/>
        <groupItems count="6">
          <s v="&lt;1/1/23"/>
          <s v="Qtr1"/>
          <s v="Qtr2"/>
          <s v="Qtr3"/>
          <s v="Qtr4"/>
          <s v="&gt;12/2/27"/>
        </groupItems>
      </fieldGroup>
    </cacheField>
    <cacheField name="Годы" numFmtId="0" databaseField="0">
      <fieldGroup base="4">
        <rangePr groupBy="years" startDate="2023-01-01T00:00:00" endDate="2027-12-02T00:00:00"/>
        <groupItems count="7">
          <s v="&lt;1/1/23"/>
          <s v="2023"/>
          <s v="2024"/>
          <s v="2025"/>
          <s v="2026"/>
          <s v="2027"/>
          <s v="&gt;12/2/27"/>
        </groupItems>
      </fieldGroup>
    </cacheField>
  </cacheFields>
  <extLst>
    <ext xmlns:x14="http://schemas.microsoft.com/office/spreadsheetml/2009/9/main" uri="{725AE2AE-9491-48be-B2B4-4EB974FC3084}">
      <x14:pivotCacheDefinition pivotCacheId="176833606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
  <r>
    <x v="0"/>
    <n v="1"/>
    <d v="2023-01-01T00:00:00"/>
    <d v="2023-01-31T00:00:00"/>
    <x v="0"/>
    <n v="0"/>
    <n v="0"/>
    <n v="0"/>
    <n v="0"/>
    <n v="0"/>
    <n v="0"/>
    <n v="0"/>
    <n v="0"/>
    <s v="-"/>
    <n v="0"/>
    <n v="0"/>
    <n v="0"/>
    <n v="0"/>
    <n v="0"/>
    <n v="0"/>
    <n v="0"/>
    <n v="0"/>
    <n v="0"/>
    <n v="0"/>
    <n v="0"/>
    <n v="0"/>
    <n v="0"/>
    <n v="0"/>
    <n v="0"/>
    <n v="0"/>
  </r>
  <r>
    <x v="0"/>
    <n v="2"/>
    <d v="2023-02-01T00:00:00"/>
    <d v="2023-02-28T00:00:00"/>
    <x v="1"/>
    <n v="0"/>
    <n v="0"/>
    <n v="0"/>
    <n v="0"/>
    <n v="0"/>
    <n v="0"/>
    <n v="0"/>
    <n v="0"/>
    <s v="-"/>
    <n v="0"/>
    <n v="0"/>
    <n v="0"/>
    <n v="0"/>
    <n v="0"/>
    <n v="0"/>
    <n v="0"/>
    <n v="0"/>
    <n v="0"/>
    <n v="0"/>
    <n v="0"/>
    <n v="0"/>
    <n v="0"/>
    <n v="0"/>
    <n v="0"/>
    <n v="0"/>
  </r>
  <r>
    <x v="0"/>
    <n v="3"/>
    <d v="2023-03-01T00:00:00"/>
    <d v="2023-03-31T00:00:00"/>
    <x v="2"/>
    <n v="0"/>
    <n v="0"/>
    <n v="0"/>
    <n v="0"/>
    <n v="0"/>
    <n v="0"/>
    <n v="0"/>
    <n v="0"/>
    <s v="-"/>
    <n v="0"/>
    <n v="0"/>
    <n v="0"/>
    <n v="0"/>
    <n v="0"/>
    <n v="0"/>
    <n v="0"/>
    <n v="0"/>
    <n v="0"/>
    <n v="0"/>
    <n v="0"/>
    <n v="-78000"/>
    <n v="0"/>
    <n v="0"/>
    <n v="0"/>
    <n v="0"/>
  </r>
  <r>
    <x v="0"/>
    <n v="4"/>
    <d v="2023-04-01T00:00:00"/>
    <d v="2023-04-30T00:00:00"/>
    <x v="3"/>
    <n v="0"/>
    <n v="0"/>
    <n v="0"/>
    <n v="0"/>
    <n v="0"/>
    <n v="0"/>
    <n v="0"/>
    <n v="0"/>
    <s v="-"/>
    <n v="0"/>
    <n v="0"/>
    <n v="0"/>
    <n v="0"/>
    <n v="0"/>
    <n v="0"/>
    <n v="0"/>
    <n v="0"/>
    <n v="0"/>
    <n v="0"/>
    <n v="0"/>
    <n v="-155000"/>
    <n v="0"/>
    <n v="0"/>
    <n v="0"/>
    <n v="0"/>
  </r>
  <r>
    <x v="0"/>
    <n v="5"/>
    <d v="2023-05-01T00:00:00"/>
    <d v="2023-05-31T00:00:00"/>
    <x v="4"/>
    <n v="0"/>
    <n v="1.1368683772161603E-13"/>
    <n v="-2069.4444444444443"/>
    <n v="-479.16666666666669"/>
    <n v="0"/>
    <n v="0"/>
    <n v="0"/>
    <n v="0"/>
    <s v="-"/>
    <n v="0"/>
    <n v="479.16666666666669"/>
    <n v="479.16666666666669"/>
    <n v="1111.1111111111111"/>
    <n v="0"/>
    <n v="0"/>
    <n v="0"/>
    <n v="-2069.4444444444443"/>
    <n v="0"/>
    <n v="0"/>
    <n v="0"/>
    <n v="-265000"/>
    <n v="0"/>
    <n v="2069.4444444444443"/>
    <n v="0"/>
    <n v="0"/>
  </r>
  <r>
    <x v="0"/>
    <n v="6"/>
    <d v="2023-06-01T00:00:00"/>
    <d v="2023-06-30T00:00:00"/>
    <x v="5"/>
    <n v="0"/>
    <n v="1.1368683772161603E-13"/>
    <n v="-2069.4444444444443"/>
    <n v="-479.16666666666669"/>
    <n v="0"/>
    <n v="0"/>
    <n v="0"/>
    <n v="0"/>
    <s v="-"/>
    <n v="0"/>
    <n v="479.16666666666669"/>
    <n v="479.16666666666669"/>
    <n v="1111.1111111111111"/>
    <n v="0"/>
    <n v="0"/>
    <n v="0"/>
    <n v="-2069.4444444444443"/>
    <n v="0"/>
    <n v="0"/>
    <n v="0"/>
    <n v="-30000"/>
    <n v="0"/>
    <n v="2069.4444444444443"/>
    <n v="0"/>
    <n v="0"/>
  </r>
  <r>
    <x v="0"/>
    <n v="7"/>
    <d v="2023-07-01T00:00:00"/>
    <d v="2023-07-31T00:00:00"/>
    <x v="6"/>
    <n v="0"/>
    <n v="1.1368683772161603E-13"/>
    <n v="-2069.4444444444443"/>
    <n v="-479.16666666666669"/>
    <n v="0"/>
    <n v="0"/>
    <n v="0"/>
    <n v="0"/>
    <s v="-"/>
    <n v="0"/>
    <n v="479.16666666666669"/>
    <n v="479.16666666666669"/>
    <n v="1111.1111111111111"/>
    <n v="0"/>
    <n v="0"/>
    <n v="0"/>
    <n v="-2069.4444444444443"/>
    <n v="0"/>
    <n v="0"/>
    <n v="0"/>
    <n v="-69999.999999999942"/>
    <n v="0"/>
    <n v="2069.4444444444443"/>
    <n v="0"/>
    <n v="0"/>
  </r>
  <r>
    <x v="0"/>
    <n v="8"/>
    <d v="2023-08-01T00:00:00"/>
    <d v="2023-08-31T00:00:00"/>
    <x v="7"/>
    <n v="0"/>
    <n v="1.7053025658242404E-13"/>
    <n v="-3069.4444444444443"/>
    <n v="-1479.1666666666667"/>
    <n v="0"/>
    <n v="0"/>
    <n v="0"/>
    <n v="0"/>
    <s v="-"/>
    <n v="0"/>
    <n v="1479.1666666666667"/>
    <n v="479.16666666666669"/>
    <n v="1111.1111111111111"/>
    <n v="0"/>
    <n v="0"/>
    <n v="0"/>
    <n v="-3069.4444444444443"/>
    <n v="0"/>
    <n v="0"/>
    <n v="0"/>
    <n v="0"/>
    <n v="0"/>
    <n v="3069.4444444444443"/>
    <n v="0"/>
    <n v="0"/>
  </r>
  <r>
    <x v="0"/>
    <n v="9"/>
    <d v="2023-09-01T00:00:00"/>
    <d v="2023-09-30T00:00:00"/>
    <x v="8"/>
    <n v="0"/>
    <n v="-98393.103368235199"/>
    <n v="-102984.37320950505"/>
    <n v="-58206.326336349222"/>
    <n v="0"/>
    <n v="0"/>
    <n v="0"/>
    <n v="0"/>
    <s v="-"/>
    <n v="0"/>
    <n v="58206.326336349222"/>
    <n v="18589.188970143012"/>
    <n v="26188.857903012809"/>
    <n v="0"/>
    <n v="0"/>
    <n v="0"/>
    <n v="-102984.37320950505"/>
    <n v="42903.675936385851"/>
    <n v="9935.2940661576722"/>
    <n v="12716.029253434843"/>
    <n v="-78726.603591441715"/>
    <n v="0"/>
    <n v="102817.70654283839"/>
    <n v="0"/>
    <n v="0"/>
  </r>
  <r>
    <x v="0"/>
    <n v="10"/>
    <d v="2023-10-01T00:00:00"/>
    <d v="2023-10-31T00:00:00"/>
    <x v="9"/>
    <n v="258359.78534983465"/>
    <n v="-14963.08215402106"/>
    <n v="-22115.46310640201"/>
    <n v="32120.663882029068"/>
    <n v="8932"/>
    <n v="5288.9142857142851"/>
    <n v="1.6888154198539265"/>
    <n v="0.59999999999999987"/>
    <n v="48.849304676326838"/>
    <n v="64882.410952642524"/>
    <n v="161356.71051516305"/>
    <n v="18634.229369207707"/>
    <n v="33735.230952556703"/>
    <n v="0"/>
    <n v="-1866.6666666666667"/>
    <n v="8814.8571428571431"/>
    <n v="-20248.796439735343"/>
    <n v="43082.441252787459"/>
    <n v="9952.524458099997"/>
    <n v="17959.66828128248"/>
    <n v="71501.612559839763"/>
    <n v="167800.40022013427"/>
    <n v="110641.51490276906"/>
    <n v="7646.4000000000005"/>
    <n v="31"/>
  </r>
  <r>
    <x v="0"/>
    <n v="11"/>
    <d v="2023-11-01T00:00:00"/>
    <d v="2023-11-30T00:00:00"/>
    <x v="10"/>
    <n v="250535.045911394"/>
    <n v="68834.303012414093"/>
    <n v="61707.326884927068"/>
    <n v="116626.21035686195"/>
    <n v="8616"/>
    <n v="5179.9268571428565"/>
    <n v="1.6633439501407192"/>
    <n v="0.59999999999999987"/>
    <n v="48.366521926061345"/>
    <n v="62709.998787838435"/>
    <n v="71198.83676669361"/>
    <n v="18679.466178597864"/>
    <n v="34398.155451564278"/>
    <n v="0"/>
    <n v="-1841.261841772739"/>
    <n v="8633.2114285714288"/>
    <n v="63548.588726699803"/>
    <n v="43261.951424674073"/>
    <n v="9969.8266433420795"/>
    <n v="18034.500232454491"/>
    <n v="87787.08343782567"/>
    <n v="75236.751083408133"/>
    <n v="111583.03943461938"/>
    <n v="7469.2800000000007"/>
    <n v="30"/>
  </r>
  <r>
    <x v="0"/>
    <n v="12"/>
    <d v="2023-12-01T00:00:00"/>
    <d v="2023-12-31T00:00:00"/>
    <x v="11"/>
    <n v="269350.30185960495"/>
    <n v="81802.278765433599"/>
    <n v="74294.75890442339"/>
    <n v="129777.83557193316"/>
    <n v="9216"/>
    <n v="5297.5542857142855"/>
    <n v="1.7396707051879468"/>
    <n v="0.6"/>
    <n v="50.844274042826086"/>
    <n v="67198.531153350661"/>
    <n v="72373.935134321131"/>
    <n v="18724.900269188107"/>
    <n v="34536.370823025747"/>
    <n v="-406.11792391640194"/>
    <n v="-1815.6876513795182"/>
    <n v="8829.2571428571428"/>
    <n v="76516.564479719309"/>
    <n v="43442.209555610207"/>
    <n v="9987.2009210226715"/>
    <n v="18109.643983423051"/>
    <n v="85485.1445533449"/>
    <n v="80666.046246330909"/>
    <n v="112001.02446688808"/>
    <n v="7944.4800000000005"/>
    <n v="31"/>
  </r>
  <r>
    <x v="1"/>
    <n v="1"/>
    <d v="2024-01-01T00:00:00"/>
    <d v="2024-01-31T00:00:00"/>
    <x v="12"/>
    <n v="261208.65037367982"/>
    <n v="76581.693454406195"/>
    <n v="55604.828961846579"/>
    <n v="124069.49493340298"/>
    <n v="8900"/>
    <n v="5387.9068800000005"/>
    <n v="1.6518474053508512"/>
    <n v="0.60200000000000009"/>
    <n v="48.480542851119168"/>
    <n v="64984.05330551097"/>
    <n v="72155.102134765883"/>
    <n v="18761.708293356241"/>
    <n v="34011.807471354841"/>
    <n v="-13901.207240461647"/>
    <n v="-1789.9429663836763"/>
    <n v="8950.011428571428"/>
    <n v="71295.979168691905"/>
    <n v="43587.016920795591"/>
    <n v="10001.158257426081"/>
    <n v="18170.009463367795"/>
    <n v="30674.382315003313"/>
    <n v="78044.485824194955"/>
    <n v="111701.5187141263"/>
    <n v="7671.8879999999999"/>
    <n v="31"/>
  </r>
  <r>
    <x v="1"/>
    <n v="2"/>
    <d v="2024-02-01T00:00:00"/>
    <d v="2024-02-29T00:00:00"/>
    <x v="13"/>
    <n v="184712.97043011253"/>
    <n v="22413.687485219034"/>
    <n v="12291.157239480175"/>
    <n v="70367.647506037931"/>
    <n v="6268"/>
    <n v="3723.1271999999994"/>
    <n v="1.683530984383236"/>
    <n v="0.45500000000000002"/>
    <n v="49.612317954141496"/>
    <n v="45826.127713163631"/>
    <n v="68519.195210910955"/>
    <n v="18798.646652115684"/>
    <n v="34441.027654417499"/>
    <n v="-3072.7893098700442"/>
    <n v="-1764.0266501545286"/>
    <n v="8182.6971428571414"/>
    <n v="17127.973199504748"/>
    <n v="43732.306977198234"/>
    <n v="10015.162118284168"/>
    <n v="18230.576161579022"/>
    <n v="42572.122827441068"/>
    <n v="55061.776234669262"/>
    <n v="112356.55432927184"/>
    <n v="5425.0559999999996"/>
    <n v="29"/>
  </r>
  <r>
    <x v="1"/>
    <n v="3"/>
    <d v="2024-03-01T00:00:00"/>
    <d v="2024-03-31T00:00:00"/>
    <x v="14"/>
    <n v="254676.50721991158"/>
    <n v="71574.148626344046"/>
    <n v="51640.397425716721"/>
    <n v="119462.61523818169"/>
    <n v="8608"/>
    <n v="4944.384"/>
    <n v="1.7409651030340685"/>
    <n v="0.56000000000000005"/>
    <n v="51.508237875519292"/>
    <n v="63007.013267761133"/>
    <n v="72206.878713968763"/>
    <n v="18835.715819597881"/>
    <n v="34338.465077954046"/>
    <n v="-12910.09935642918"/>
    <n v="-1737.9375584838533"/>
    <n v="8829.2571428571428"/>
    <n v="66288.434340629756"/>
    <n v="43878.081333788898"/>
    <n v="10029.212658678449"/>
    <n v="18291.34474878429"/>
    <n v="89639.752296925697"/>
    <n v="75740.838628756726"/>
    <n v="112480.56758385844"/>
    <n v="7414.848"/>
    <n v="31"/>
  </r>
  <r>
    <x v="1"/>
    <n v="4"/>
    <d v="2024-04-01T00:00:00"/>
    <d v="2024-04-30T00:00:00"/>
    <x v="15"/>
    <n v="236129.73058675142"/>
    <n v="64324.550770418216"/>
    <n v="45861.729556134851"/>
    <n v="106404.36756830927"/>
    <n v="7948"/>
    <n v="4759.7183999999997"/>
    <n v="1.6698466867283579"/>
    <n v="0.55999999999999994"/>
    <n v="49.610021169897664"/>
    <n v="58255.684783684977"/>
    <n v="71469.678234757186"/>
    <n v="16304.205149182533"/>
    <n v="31061.325934422817"/>
    <n v="-11465.432389033713"/>
    <n v="-1711.6745395353735"/>
    <n v="8499.4971428571425"/>
    <n v="59038.836484703934"/>
    <n v="44024.341604901529"/>
    <n v="10043.310034207378"/>
    <n v="18352.315897946904"/>
    <n v="-11132.179914639739"/>
    <n v="70062.17131302254"/>
    <n v="106862.05612235829"/>
    <n v="6842.3040000000001"/>
    <n v="30"/>
  </r>
  <r>
    <x v="1"/>
    <n v="5"/>
    <d v="2024-05-01T00:00:00"/>
    <d v="2024-05-31T00:00:00"/>
    <x v="16"/>
    <n v="247676.21916744389"/>
    <n v="68361.532677010618"/>
    <n v="49112.465566001927"/>
    <n v="114507.1298380665"/>
    <n v="8300"/>
    <n v="4981.7663999999986"/>
    <n v="1.6660757116190761"/>
    <n v="0.55999999999999983"/>
    <n v="49.716546156689311"/>
    <n v="60931.314518631036"/>
    <n v="72237.77481074637"/>
    <n v="16331.433055235366"/>
    <n v="35099.878391534818"/>
    <n v="-12278.116391500482"/>
    <n v="-1685.2364337939036"/>
    <n v="8896.011428571428"/>
    <n v="63075.818391296314"/>
    <n v="44171.089410251203"/>
    <n v="10057.45440098807"/>
    <n v="18413.490284273394"/>
    <n v="87224.868541424352"/>
    <n v="73315.125477003239"/>
    <n v="111118.6086324777"/>
    <n v="7265.6639999999989"/>
    <n v="31"/>
  </r>
  <r>
    <x v="1"/>
    <n v="6"/>
    <d v="2024-06-01T00:00:00"/>
    <d v="2024-06-30T00:00:00"/>
    <x v="17"/>
    <n v="250020.89924003309"/>
    <n v="73053.986414655694"/>
    <n v="52887.720043941794"/>
    <n v="116137.05585917833"/>
    <n v="8344"/>
    <n v="4797.2159999999994"/>
    <n v="1.7393421517813668"/>
    <n v="0.55999999999999994"/>
    <n v="52.117915732798586"/>
    <n v="61337.426512367827"/>
    <n v="72546.416868486936"/>
    <n v="16358.751720975037"/>
    <n v="32010.032009261889"/>
    <n v="-13221.93001098545"/>
    <n v="-1658.6220740141575"/>
    <n v="8566.4571428571435"/>
    <n v="67768.272128941404"/>
    <n v="44318.326374952048"/>
    <n v="10071.645915658029"/>
    <n v="18474.868585220971"/>
    <n v="92058.058469475945"/>
    <n v="73838.471474369493"/>
    <n v="108247.48897005555"/>
    <n v="7120.5120000000006"/>
    <n v="30"/>
  </r>
  <r>
    <x v="1"/>
    <n v="7"/>
    <d v="2024-07-01T00:00:00"/>
    <d v="2024-07-31T00:00:00"/>
    <x v="18"/>
    <n v="249260.50772734167"/>
    <n v="69260.726414003584"/>
    <n v="49874.545474496059"/>
    <n v="115580.46734376685"/>
    <n v="8284"/>
    <n v="5012.0063999999993"/>
    <n v="1.6528310897607794"/>
    <n v="0.55999999999999994"/>
    <n v="49.732679456941973"/>
    <n v="60979.597009764322"/>
    <n v="72700.4433738105"/>
    <n v="16386.161448933846"/>
    <n v="35219.293766543713"/>
    <n v="-12468.636368624015"/>
    <n v="-1631.8302851692131"/>
    <n v="8950.011428571428"/>
    <n v="63975.012128289287"/>
    <n v="44466.05412953523"/>
    <n v="10085.884735376891"/>
    <n v="18536.451480505042"/>
    <n v="-13967.655245591232"/>
    <n v="73442.62239613141"/>
    <n v="111676.20653625432"/>
    <n v="7136.64"/>
    <n v="31"/>
  </r>
  <r>
    <x v="1"/>
    <n v="8"/>
    <d v="2024-08-01T00:00:00"/>
    <d v="2024-08-31T00:00:00"/>
    <x v="19"/>
    <n v="284013.04917834129"/>
    <n v="90911.719310976172"/>
    <n v="67216.916112690596"/>
    <n v="140091.78586196442"/>
    <n v="9400"/>
    <n v="5486.2272000000003"/>
    <n v="1.7133814654996424"/>
    <n v="0.63000000000000012"/>
    <n v="51.768371747043446"/>
    <n v="69290.50663545508"/>
    <n v="74630.756680921797"/>
    <n v="19023.040508258549"/>
    <n v="35442.740328443993"/>
    <n v="-16804.229028172649"/>
    <n v="-1604.8598843986356"/>
    <n v="8708.2971428571418"/>
    <n v="85626.005025261882"/>
    <n v="44614.274309967012"/>
    <n v="10100.171017828146"/>
    <n v="18598.239652106731"/>
    <n v="109396.89692177364"/>
    <n v="83491.159094372138"/>
    <n v="114729.21839204061"/>
    <n v="8173.8720000000012"/>
    <n v="31"/>
  </r>
  <r>
    <x v="1"/>
    <n v="9"/>
    <d v="2024-09-01T00:00:00"/>
    <d v="2024-09-30T00:00:00"/>
    <x v="20"/>
    <n v="246911.42943638685"/>
    <n v="65082.079080098352"/>
    <n v="46574.92409074225"/>
    <n v="113866.75967578268"/>
    <n v="8140"/>
    <n v="4791.1679999999997"/>
    <n v="1.6989594186636745"/>
    <n v="0.55999999999999994"/>
    <n v="51.534704989761757"/>
    <n v="60075.665544770229"/>
    <n v="72969.004215833949"/>
    <n v="19060.904585664168"/>
    <n v="35009.490295734438"/>
    <n v="-11643.731022685562"/>
    <n v="-1577.7096809562543"/>
    <n v="8555.6571428571424"/>
    <n v="59796.36479438407"/>
    <n v="44762.988557666911"/>
    <n v="10114.504921220907"/>
    <n v="18660.233784280419"/>
    <n v="84729.757225913403"/>
    <n v="72421.23701658957"/>
    <n v="114527.16095874654"/>
    <n v="6967.2960000000003"/>
    <n v="30"/>
  </r>
  <r>
    <x v="1"/>
    <n v="10"/>
    <d v="2024-10-01T00:00:00"/>
    <d v="2024-10-31T00:00:00"/>
    <x v="21"/>
    <n v="313594.36309051042"/>
    <n v="112081.20559259437"/>
    <n v="84196.090264577986"/>
    <n v="161011.28835274829"/>
    <n v="10296"/>
    <n v="6224.6879999999992"/>
    <n v="1.6540588058389434"/>
    <n v="0.7"/>
    <n v="50.379129538783381"/>
    <n v="76085.950888805441"/>
    <n v="76497.123848956689"/>
    <n v="19098.902841276657"/>
    <n v="35116.894204591546"/>
    <n v="-21049.0225661445"/>
    <n v="-1550.3784761575905"/>
    <n v="8892.4114285714277"/>
    <n v="106795.49130688008"/>
    <n v="44912.198519525802"/>
    <n v="10128.886604291643"/>
    <n v="18722.434563561357"/>
    <n v="23199.175640101545"/>
    <n v="91765.669043330956"/>
    <n v="114866.5360736327"/>
    <n v="8925.84"/>
    <n v="31"/>
  </r>
  <r>
    <x v="1"/>
    <n v="11"/>
    <d v="2024-11-01T00:00:00"/>
    <d v="2024-11-30T00:00:00"/>
    <x v="22"/>
    <n v="314207.64747368195"/>
    <n v="111821.61948058612"/>
    <n v="84010.432105235901"/>
    <n v="161462.15781451695"/>
    <n v="10272"/>
    <n v="5959.7279999999992"/>
    <n v="1.7235685923921362"/>
    <n v="0.7"/>
    <n v="52.721810034565671"/>
    <n v="76023.082064131813"/>
    <n v="76722.407595033204"/>
    <n v="19137.035763760818"/>
    <n v="35789.21685588429"/>
    <n v="-21002.608026308979"/>
    <n v="-1522.8650633269356"/>
    <n v="8513.8971428571422"/>
    <n v="106535.90519487183"/>
    <n v="45061.905847924223"/>
    <n v="10143.316226305949"/>
    <n v="18784.842678773231"/>
    <n v="130565.85657525324"/>
    <n v="91733.464437815914"/>
    <n v="115771.61117432754"/>
    <n v="8900.64"/>
    <n v="30"/>
  </r>
  <r>
    <x v="1"/>
    <n v="12"/>
    <d v="2024-12-01T00:00:00"/>
    <d v="2024-12-31T00:00:00"/>
    <x v="23"/>
    <n v="320029.68655358627"/>
    <n v="115808.51808593878"/>
    <n v="87444.330680206549"/>
    <n v="165603.62657096091"/>
    <n v="10420"/>
    <n v="6170.4"/>
    <n v="1.6887073771554519"/>
    <n v="0.7"/>
    <n v="51.865306390766612"/>
    <n v="77217.282174922613"/>
    <n v="77208.777807702761"/>
    <n v="19175.303843630791"/>
    <n v="35627.741149327871"/>
    <n v="-21861.082670051637"/>
    <n v="-1495.1682277440761"/>
    <n v="8814.8571428571431"/>
    <n v="110800.58157800225"/>
    <n v="45212.112200750635"/>
    <n v="10157.793947060303"/>
    <n v="18847.458821035805"/>
    <n v="134516.1766747091"/>
    <n v="93218.766502601924"/>
    <n v="115843.67180631543"/>
    <n v="8920.7999999999993"/>
    <n v="31"/>
  </r>
  <r>
    <x v="2"/>
    <n v="1"/>
    <d v="2025-01-01T00:00:00"/>
    <d v="2025-01-31T00:00:00"/>
    <x v="24"/>
    <n v="298745.59885450394"/>
    <n v="101291.0921105962"/>
    <n v="75852.695084855222"/>
    <n v="150535.58814213023"/>
    <n v="9692"/>
    <n v="5814.4330697142859"/>
    <n v="1.6668865018814729"/>
    <n v="0.65360000000000007"/>
    <n v="51.380004769610998"/>
    <n v="71918.497924972602"/>
    <n v="76291.512787401094"/>
    <n v="19204.508014498839"/>
    <n v="35047.924524971721"/>
    <n v="-18963.173771213806"/>
    <n v="-1467.2867465906645"/>
    <n v="8896.011428571428"/>
    <n v="96283.155602659681"/>
    <n v="45325.142481252515"/>
    <n v="10168.688431927952"/>
    <n v="18894.577468088395"/>
    <n v="-9964.4559211693995"/>
    <n v="86855.777867697805"/>
    <n v="115439.99871747979"/>
    <n v="8480.0678399999997"/>
    <n v="31"/>
  </r>
  <r>
    <x v="2"/>
    <n v="2"/>
    <d v="2025-02-01T00:00:00"/>
    <d v="2025-02-28T00:00:00"/>
    <x v="25"/>
    <n v="206529.91766739803"/>
    <n v="35402.614157474571"/>
    <n v="23164.366608513472"/>
    <n v="85098.431102761824"/>
    <n v="6680"/>
    <n v="3946.2187885714293"/>
    <n v="1.6927596663788189"/>
    <n v="0.49400000000000016"/>
    <n v="52.336154869447554"/>
    <n v="49603.451123526334"/>
    <n v="71828.035441109852"/>
    <n v="19233.791989441412"/>
    <n v="35469.961463782347"/>
    <n v="-5791.0916521283689"/>
    <n v="-1439.2193888962302"/>
    <n v="7988.2971428571418"/>
    <n v="30394.677649538069"/>
    <n v="45438.455337455642"/>
    <n v="10179.610153007772"/>
    <n v="18941.813911758614"/>
    <n v="56339.591735559079"/>
    <n v="59929.94700689624"/>
    <n v="116038.62634429708"/>
    <n v="5762.0160000000005"/>
    <n v="28"/>
  </r>
  <r>
    <x v="2"/>
    <n v="3"/>
    <d v="2025-03-01T00:00:00"/>
    <d v="2025-03-31T00:00:00"/>
    <x v="26"/>
    <n v="287336.49880039302"/>
    <n v="92873.364813791399"/>
    <n v="69163.570712296845"/>
    <n v="142462.257013458"/>
    <n v="9260"/>
    <n v="5361.621942857143"/>
    <n v="1.7270893208605191"/>
    <n v="0.60799999999999998"/>
    <n v="53.591338938618804"/>
    <n v="68858.202309328684"/>
    <n v="76016.039477606333"/>
    <n v="19263.155997824178"/>
    <n v="35333.672709778933"/>
    <n v="-17290.892678074211"/>
    <n v="-1410.9649154838328"/>
    <n v="8818.4571428571435"/>
    <n v="87865.428305854875"/>
    <n v="45552.051475799279"/>
    <n v="10190.559178390293"/>
    <n v="18989.168446538009"/>
    <n v="111329.27476157894"/>
    <n v="83225.027249348335"/>
    <n v="116079.37657852314"/>
    <n v="7884.0576000000019"/>
    <n v="31"/>
  </r>
  <r>
    <x v="2"/>
    <n v="4"/>
    <d v="2025-04-01T00:00:00"/>
    <d v="2025-04-30T00:00:00"/>
    <x v="27"/>
    <n v="273467.02930648346"/>
    <n v="89100.625228200661"/>
    <n v="66168.13331307903"/>
    <n v="132613.90755633044"/>
    <n v="8784"/>
    <n v="5288.3909485714294"/>
    <n v="1.6609967162834003"/>
    <n v="0.6080000000000001"/>
    <n v="51.710819409135404"/>
    <n v="65382.511579945807"/>
    <n v="75470.610170207205"/>
    <n v="16608.789317780651"/>
    <n v="31912.429518285648"/>
    <n v="-16542.033328269757"/>
    <n v="-1382.5220789153527"/>
    <n v="8698.011428571428"/>
    <n v="84092.688720264137"/>
    <n v="45665.931604488782"/>
    <n v="10201.535576336268"/>
    <n v="19036.641367654353"/>
    <n v="-449.80038784624776"/>
    <n v="79055.863045269987"/>
    <n v="110151.81087428269"/>
    <n v="7595.1360000000013"/>
    <n v="30"/>
  </r>
  <r>
    <x v="2"/>
    <n v="5"/>
    <d v="2025-05-01T00:00:00"/>
    <d v="2025-05-31T00:00:00"/>
    <x v="28"/>
    <n v="283517.31286481314"/>
    <n v="92067.339722288525"/>
    <n v="68564.410872732464"/>
    <n v="139762.84938985694"/>
    <n v="9076"/>
    <n v="5294.6446628571439"/>
    <n v="1.7141849128553845"/>
    <n v="0.60800000000000021"/>
    <n v="53.547939648100758"/>
    <n v="67632.924849117931"/>
    <n v="76121.538625838264"/>
    <n v="16629.971707741766"/>
    <n v="36073.47446776319"/>
    <n v="-17141.102718183116"/>
    <n v="-1353.8896234364163"/>
    <n v="8708.2971428571418"/>
    <n v="87059.403214352002"/>
    <n v="45780.096433499995"/>
    <n v="10212.539415277108"/>
    <n v="19084.232971073488"/>
    <n v="111383.94647932504"/>
    <n v="81808.790492358574"/>
    <n v="114482.45249143591"/>
    <n v="7888.4352000000017"/>
    <n v="31"/>
  </r>
  <r>
    <x v="2"/>
    <n v="6"/>
    <d v="2025-06-01T00:00:00"/>
    <d v="2025-06-30T00:00:00"/>
    <x v="29"/>
    <n v="276900.67820705991"/>
    <n v="90567.240150111946"/>
    <n v="67387.389885803583"/>
    <n v="135056.17188033063"/>
    <n v="8836"/>
    <n v="5201.839542857143"/>
    <n v="1.6986298649163583"/>
    <n v="0.6080000000000001"/>
    <n v="53.231299413547553"/>
    <n v="65905.014120369786"/>
    <n v="75939.492206359486"/>
    <n v="16651.207053677786"/>
    <n v="32845.661184477423"/>
    <n v="-16846.847471450896"/>
    <n v="-1325.0662849209534"/>
    <n v="8555.6571428571424"/>
    <n v="85559.303642175422"/>
    <n v="45894.546674583748"/>
    <n v="10223.5707638153"/>
    <n v="19131.943553501173"/>
    <n v="110174.40475520465"/>
    <n v="79750.048030722784"/>
    <n v="111424.65986749505"/>
    <n v="7564.4928000000018"/>
    <n v="30"/>
  </r>
  <r>
    <x v="2"/>
    <n v="7"/>
    <d v="2025-07-01T00:00:00"/>
    <d v="2025-07-31T00:00:00"/>
    <x v="30"/>
    <n v="281255.11793407868"/>
    <n v="90355.849278293361"/>
    <n v="67241.489583633171"/>
    <n v="138160.19181797974"/>
    <n v="8944"/>
    <n v="5406.5861485714295"/>
    <n v="1.6542786435324357"/>
    <n v="0.60800000000000021"/>
    <n v="52.020833517726174"/>
    <n v="66788.554646696153"/>
    <n v="76306.371469402802"/>
    <n v="16672.495487978649"/>
    <n v="36139.783559644238"/>
    <n v="-16810.372395908293"/>
    <n v="-1296.0507908153877"/>
    <n v="8892.4114285714277"/>
    <n v="85347.912770356837"/>
    <n v="46009.283041270195"/>
    <n v="10234.629690724838"/>
    <n v="19179.773412384926"/>
    <n v="-8231.6456391396059"/>
    <n v="80851.31054340009"/>
    <n v="114889.22795365512"/>
    <n v="7752.7296000000015"/>
    <n v="31"/>
  </r>
  <r>
    <x v="2"/>
    <n v="8"/>
    <d v="2025-08-01T00:00:00"/>
    <d v="2025-08-31T00:00:00"/>
    <x v="31"/>
    <n v="331471.71417492436"/>
    <n v="123224.94167617221"/>
    <n v="93560.130646522593"/>
    <n v="173971.98200173266"/>
    <n v="10508"/>
    <n v="6039.2118857142859"/>
    <n v="1.7399621339427751"/>
    <n v="0.68400000000000005"/>
    <n v="54.886584615290353"/>
    <n v="78533.000721862496"/>
    <n v="78966.731451329222"/>
    <n v="19411.184618903077"/>
    <n v="36343.792214593916"/>
    <n v="-23390.032661630648"/>
    <n v="-1266.8418600824514"/>
    <n v="8829.2571428571428"/>
    <n v="118217.00516823569"/>
    <n v="46124.306248873378"/>
    <n v="10245.71626495165"/>
    <n v="19227.722845915887"/>
    <n v="141834.01380792036"/>
    <n v="95106.586430608717"/>
    <n v="117981.45590941333"/>
    <n v="9056.7072000000007"/>
    <n v="31"/>
  </r>
  <r>
    <x v="2"/>
    <n v="9"/>
    <d v="2025-09-01T00:00:00"/>
    <d v="2025-09-30T00:00:00"/>
    <x v="32"/>
    <n v="272929.26593543345"/>
    <n v="81924.129156056049"/>
    <n v="60543.003555979914"/>
    <n v="132219.50604167243"/>
    <n v="8624"/>
    <n v="5167.6942628571433"/>
    <n v="1.6688293775398229"/>
    <n v="0.6080000000000001"/>
    <n v="52.814514956334669"/>
    <n v="64520.246859097475"/>
    <n v="76189.513034663527"/>
    <n v="19441.033684477941"/>
    <n v="35862.279709074966"/>
    <n v="-15135.75088899498"/>
    <n v="-1237.4382031446289"/>
    <n v="8499.4971428571425"/>
    <n v="76916.192648119526"/>
    <n v="46239.617014495561"/>
    <n v="10256.830555614029"/>
    <n v="19275.792153030678"/>
    <n v="102264.44525540971"/>
    <n v="78166.71015586915"/>
    <n v="117679.6964647781"/>
    <n v="7428.7872000000016"/>
    <n v="30"/>
  </r>
  <r>
    <x v="2"/>
    <n v="10"/>
    <d v="2025-10-01T00:00:00"/>
    <d v="2025-10-31T00:00:00"/>
    <x v="33"/>
    <n v="357667.30469252996"/>
    <n v="142325.37770637774"/>
    <n v="108887.68214129121"/>
    <n v="192730.05276325138"/>
    <n v="11264"/>
    <n v="6760.968685714286"/>
    <n v="1.6660334522478233"/>
    <n v="0.76000000000000012"/>
    <n v="52.901783948248379"/>
    <n v="84360.558201463122"/>
    <n v="80576.693727815436"/>
    <n v="19470.96440903949"/>
    <n v="35941.647155770661"/>
    <n v="-27221.920535322803"/>
    <n v="-1207.8385218272208"/>
    <n v="8896.011428571428"/>
    <n v="137317.44119844123"/>
    <n v="46355.216057031786"/>
    <n v="10267.972632003064"/>
    <n v="19323.981633413252"/>
    <n v="37069.650349538148"/>
    <n v="102243.92343608962"/>
    <n v="117939.27339133243"/>
    <n v="9860.5440000000017"/>
    <n v="31"/>
  </r>
  <r>
    <x v="2"/>
    <n v="11"/>
    <d v="2025-11-01T00:00:00"/>
    <d v="2025-11-30T00:00:00"/>
    <x v="34"/>
    <n v="360923.63479605765"/>
    <n v="143991.99718169359"/>
    <n v="110244.81533156484"/>
    <n v="195101.32772138502"/>
    <n v="11328"/>
    <n v="6510.507428571429"/>
    <n v="1.7399565432161179"/>
    <n v="0.76"/>
    <n v="55.43709745451492"/>
    <n v="84932.14238949545"/>
    <n v="80890.16468517718"/>
    <n v="19500.977027693101"/>
    <n v="36616.290019934844"/>
    <n v="-27561.203832891213"/>
    <n v="-1178.0415093010299"/>
    <n v="8566.4571428571435"/>
    <n v="138984.06067375708"/>
    <n v="46471.104097174371"/>
    <n v="10279.142563583071"/>
    <n v="19372.291587496784"/>
    <n v="162951.35070531387"/>
    <n v="102978.32412929833"/>
    <n v="118794.58332633559"/>
    <n v="9663.5520000000015"/>
    <n v="30"/>
  </r>
  <r>
    <x v="2"/>
    <n v="12"/>
    <d v="2025-12-01T00:00:00"/>
    <d v="2025-12-31T00:00:00"/>
    <x v="35"/>
    <n v="359135.80283926299"/>
    <n v="142633.69705623554"/>
    <n v="109182.17175861949"/>
    <n v="193864.44250429975"/>
    <n v="11232"/>
    <n v="6802.008685714286"/>
    <n v="1.6512769270038818"/>
    <n v="0.76000000000000012"/>
    <n v="52.798492244434669"/>
    <n v="84319.556159309985"/>
    <n v="80951.804175653262"/>
    <n v="19531.071776272605"/>
    <n v="36707.610179728108"/>
    <n v="-27295.542939654872"/>
    <n v="-1148.0458500246646"/>
    <n v="8950.011428571428"/>
    <n v="137625.76054829903"/>
    <n v="46587.2818574173"/>
    <n v="10290.34041999203"/>
    <n v="19420.722316465526"/>
    <n v="161720.11155556832"/>
    <n v="102276.34630127314"/>
    <n v="119067.0293230242"/>
    <n v="9685.44"/>
    <n v="31"/>
  </r>
  <r>
    <x v="3"/>
    <n v="1"/>
    <d v="2026-01-01T00:00:00"/>
    <d v="2026-01-31T00:00:00"/>
    <x v="36"/>
    <n v="329477.65612359461"/>
    <n v="122019.37952237976"/>
    <n v="92714.87423580543"/>
    <n v="172676.14524254948"/>
    <n v="10272"/>
    <n v="5991.3084342857146"/>
    <n v="1.7144835911330663"/>
    <n v="0.68800000000000017"/>
    <n v="54.992604660132976"/>
    <n v="77181.205375138656"/>
    <n v="79620.30550590645"/>
    <n v="19561.248891342802"/>
    <n v="36103.453336763421"/>
    <n v="-23178.718558951357"/>
    <n v="-1117.850219686457"/>
    <n v="8708.2971428571418"/>
    <n v="117011.44301444324"/>
    <n v="46703.750062060848"/>
    <n v="10301.566271042007"/>
    <n v="19469.274122256687"/>
    <n v="-8849.0917362709297"/>
    <n v="93655.088181318381"/>
    <n v="118644.45826116628"/>
    <n v="8926.387200000001"/>
    <n v="31"/>
  </r>
  <r>
    <x v="3"/>
    <n v="2"/>
    <d v="2026-02-01T00:00:00"/>
    <d v="2026-02-28T00:00:00"/>
    <x v="37"/>
    <n v="226271.14328499368"/>
    <n v="47650.377547121294"/>
    <n v="33243.990203231035"/>
    <n v="98775.915013259961"/>
    <n v="7032"/>
    <n v="4153.9145142857142"/>
    <n v="1.6928610292330935"/>
    <n v="0.52"/>
    <n v="54.471786192716607"/>
    <n v="52883.461220055608"/>
    <n v="74611.767051678107"/>
    <n v="19591.50861020192"/>
    <n v="36541.965363873242"/>
    <n v="-8310.9975508077605"/>
    <n v="-1087.4532851459944"/>
    <n v="7988.2971428571418"/>
    <n v="42642.441039184792"/>
    <n v="46820.509437216002"/>
    <n v="10312.820186719613"/>
    <n v="19517.947307562328"/>
    <n v="69197.623665077524"/>
    <n v="64197.018384305295"/>
    <n v="119265.01719483692"/>
    <n v="6065.2800000000007"/>
    <n v="28"/>
  </r>
  <r>
    <x v="3"/>
    <n v="3"/>
    <d v="2026-03-01T00:00:00"/>
    <d v="2026-03-31T00:00:00"/>
    <x v="38"/>
    <n v="307560.67048042349"/>
    <n v="105995.23754332912"/>
    <n v="79944.357864813865"/>
    <n v="157008.5550970214"/>
    <n v="9524"/>
    <n v="5641.5085714285724"/>
    <n v="1.6882009270063527"/>
    <n v="0.64000000000000012"/>
    <n v="54.51745159762141"/>
    <n v="71723.705316281586"/>
    <n v="78828.410067120523"/>
    <n v="19621.851170884125"/>
    <n v="36399.402890744685"/>
    <n v="-19986.08946620347"/>
    <n v="-1056.8537043752622"/>
    <n v="8814.8571428571431"/>
    <n v="100987.30103539259"/>
    <n v="46937.560710809026"/>
    <n v="10324.102237186413"/>
    <n v="19566.742175831234"/>
    <n v="124943.88636284352"/>
    <n v="87101.738840302758"/>
    <n v="119304.9639380615"/>
    <n v="8156.1600000000017"/>
    <n v="31"/>
  </r>
  <r>
    <x v="3"/>
    <n v="4"/>
    <d v="2026-04-01T00:00:00"/>
    <d v="2026-04-30T00:00:00"/>
    <x v="39"/>
    <n v="297853.26578303386"/>
    <n v="105315.78905775466"/>
    <n v="79425.441938734992"/>
    <n v="150054.44483979608"/>
    <n v="9196"/>
    <n v="5525.255314285715"/>
    <n v="1.6643574779654913"/>
    <n v="0.64000000000000012"/>
    <n v="53.907602244718937"/>
    <n v="69303.234038676586"/>
    <n v="78495.586904561176"/>
    <n v="16866.502381933638"/>
    <n v="32880.089908044283"/>
    <n v="-19856.360484683752"/>
    <n v="-1026.0501263993917"/>
    <n v="8633.2114285714288"/>
    <n v="100307.85254981814"/>
    <n v="47054.904612586055"/>
    <n v="10335.412492779378"/>
    <n v="19615.65903127081"/>
    <n v="4868.825933441316"/>
    <n v="84195.897327828279"/>
    <n v="113182.84923872077"/>
    <n v="7967.2320000000018"/>
    <n v="30"/>
  </r>
  <r>
    <x v="3"/>
    <n v="5"/>
    <d v="2026-05-01T00:00:00"/>
    <d v="2026-05-31T00:00:00"/>
    <x v="40"/>
    <n v="319624.95155755314"/>
    <n v="116638.51067069151"/>
    <n v="88508.426377214375"/>
    <n v="165686.80103246629"/>
    <n v="9832"/>
    <n v="5650.7245714285718"/>
    <n v="1.7399538547167857"/>
    <n v="0.64"/>
    <n v="56.563534024230115"/>
    <n v="74201.050891808802"/>
    <n v="79737.099633278049"/>
    <n v="16888.329054555139"/>
    <n v="37167.897815156182"/>
    <n v="-22127.106594303594"/>
    <n v="-995.04119123701537"/>
    <n v="8829.2571428571428"/>
    <n v="111630.57416275499"/>
    <n v="47172.541874117516"/>
    <n v="10346.751024011326"/>
    <n v="19664.698178848987"/>
    <n v="136180.73338221677"/>
    <n v="90182.298469686459"/>
    <n v="117645.41225844507"/>
    <n v="8474.112000000001"/>
    <n v="31"/>
  </r>
  <r>
    <x v="3"/>
    <n v="6"/>
    <d v="2026-06-01T00:00:00"/>
    <d v="2026-06-30T00:00:00"/>
    <x v="41"/>
    <n v="296253.4139781121"/>
    <n v="103169.05418634423"/>
    <n v="77757.833718853988"/>
    <n v="148913.43697888427"/>
    <n v="9084"/>
    <n v="5439.6781714285726"/>
    <n v="1.6699517349597821"/>
    <n v="0.64000000000000012"/>
    <n v="54.461570085921061"/>
    <n v="68618.143483830965"/>
    <n v="78721.83351539688"/>
    <n v="16910.210293858188"/>
    <n v="33842.109006618368"/>
    <n v="-19439.458429713497"/>
    <n v="-963.82552984022323"/>
    <n v="8499.4971428571425"/>
    <n v="98161.117678407711"/>
    <n v="47290.47322880281"/>
    <n v="10358.117901571353"/>
    <n v="19713.85992429611"/>
    <n v="123456.20563279049"/>
    <n v="83430.814182736576"/>
    <n v="114494.81545030118"/>
    <n v="7819.7760000000017"/>
    <n v="30"/>
  </r>
  <r>
    <x v="3"/>
    <n v="7"/>
    <d v="2026-07-01T00:00:00"/>
    <d v="2026-07-31T00:00:00"/>
    <x v="42"/>
    <n v="310497.92480680492"/>
    <n v="109995.63127357018"/>
    <n v="83244.234401279624"/>
    <n v="159155.29486521668"/>
    <n v="9488"/>
    <n v="5693.447314285715"/>
    <n v="1.6664771756459715"/>
    <n v="0.64000000000000012"/>
    <n v="54.536014415680803"/>
    <n v="71754.876846763131"/>
    <n v="79587.753094825108"/>
    <n v="16932.146236259501"/>
    <n v="37235.453863323535"/>
    <n v="-20811.05860031991"/>
    <n v="-932.4017640341192"/>
    <n v="8896.011428571428"/>
    <n v="104987.69476563366"/>
    <n v="47408.699411874804"/>
    <n v="10369.513196325282"/>
    <n v="19763.144574106846"/>
    <n v="-1064.5172700857511"/>
    <n v="87279.773087103385"/>
    <n v="118063.79028740125"/>
    <n v="8303.6160000000018"/>
    <n v="31"/>
  </r>
  <r>
    <x v="3"/>
    <n v="8"/>
    <d v="2026-08-01T00:00:00"/>
    <d v="2026-08-31T00:00:00"/>
    <x v="43"/>
    <n v="360138.57608705468"/>
    <n v="142659.2667676807"/>
    <n v="109400.44940263059"/>
    <n v="194873.18943529349"/>
    <n v="10968"/>
    <n v="6349.2891428571438"/>
    <n v="1.727437474215336"/>
    <n v="0.72000000000000008"/>
    <n v="56.721086090748479"/>
    <n v="83041.522719834989"/>
    <n v="82223.8639319262"/>
    <n v="19774.814984669312"/>
    <n v="37447.044190879969"/>
    <n v="-27350.112350657648"/>
    <n v="-900.76850645597449"/>
    <n v="8818.4571428571435"/>
    <n v="137651.33025974419"/>
    <n v="47527.221160404501"/>
    <n v="10380.936979316095"/>
    <n v="19812.552435542115"/>
    <n v="161697.53396529536"/>
    <n v="101048.45152418772"/>
    <n v="121272.12763645611"/>
    <n v="9336.384"/>
    <n v="31"/>
  </r>
  <r>
    <x v="3"/>
    <n v="9"/>
    <d v="2026-09-01T00:00:00"/>
    <d v="2026-09-30T00:00:00"/>
    <x v="44"/>
    <n v="304801.25637058768"/>
    <n v="103326.62165856289"/>
    <n v="78182.030854328143"/>
    <n v="155069.52717262329"/>
    <n v="9252"/>
    <n v="5566.7273142857157"/>
    <n v="1.6620178208220988"/>
    <n v="0.64000000000000024"/>
    <n v="54.754120179083657"/>
    <n v="70120.267783090239"/>
    <n v="79611.461414874153"/>
    <n v="19805.659636536857"/>
    <n v="36667.4046076823"/>
    <n v="-19545.507713582036"/>
    <n v="-868.92436049397543"/>
    <n v="8698.011428571428"/>
    <n v="98596.462928404144"/>
    <n v="47646.039213305499"/>
    <n v="10392.389321764385"/>
    <n v="19862.08381663097"/>
    <n v="124028.35112543312"/>
    <n v="85360.330601619629"/>
    <n v="120677.79617389724"/>
    <n v="7994.880000000001"/>
    <n v="30"/>
  </r>
  <r>
    <x v="3"/>
    <n v="10"/>
    <d v="2026-10-01T00:00:00"/>
    <d v="2026-10-31T00:00:00"/>
    <x v="45"/>
    <n v="394737.11874884239"/>
    <n v="168012.42875272557"/>
    <n v="129956.32168187301"/>
    <n v="219864.44249845238"/>
    <n v="11944"/>
    <n v="6966.6377142857145"/>
    <n v="1.7144568857811795"/>
    <n v="0.80000000000000016"/>
    <n v="56.661065916977222"/>
    <n v="90609.572089159876"/>
    <n v="84263.104161230134"/>
    <n v="19836.58881728453"/>
    <n v="36745.583658600997"/>
    <n v="-32489.080420468254"/>
    <n v="-836.86792022556301"/>
    <n v="8708.2971428571418"/>
    <n v="163282.27002256684"/>
    <n v="47765.154311338767"/>
    <n v="10403.870295068795"/>
    <n v="19911.739026172545"/>
    <n v="48767.101749842725"/>
    <n v="110346.42802660199"/>
    <n v="120941.75403300687"/>
    <n v="10379.52"/>
    <n v="31"/>
  </r>
  <r>
    <x v="3"/>
    <n v="11"/>
    <d v="2026-11-01T00:00:00"/>
    <d v="2026-11-30T00:00:00"/>
    <x v="46"/>
    <n v="385840.56484927004"/>
    <n v="160910.64840376898"/>
    <n v="124300.71352260392"/>
    <n v="213498.75806622478"/>
    <n v="11636"/>
    <n v="6844.5257142857135"/>
    <n v="1.7000447490048358"/>
    <n v="0.79999999999999993"/>
    <n v="56.372140445605133"/>
    <n v="88368.293565281914"/>
    <n v="83973.513217763364"/>
    <n v="19867.602770924997"/>
    <n v="37450.665621689528"/>
    <n v="-31075.178380650981"/>
    <n v="-804.59777035536126"/>
    <n v="8555.6571428571424"/>
    <n v="156180.48967361025"/>
    <n v="47884.567197117103"/>
    <n v="10415.379970806467"/>
    <n v="19961.518373737974"/>
    <n v="180458.72840269943"/>
    <n v="107660.32180774542"/>
    <n v="121833.08670124771"/>
    <n v="9953.2800000000007"/>
    <n v="30"/>
  </r>
  <r>
    <x v="3"/>
    <n v="12"/>
    <d v="2026-12-01T00:00:00"/>
    <d v="2026-12-31T00:00:00"/>
    <x v="47"/>
    <n v="391518.00811245706"/>
    <n v="164924.23010029685"/>
    <n v="127537.56710718833"/>
    <n v="217637.74230666453"/>
    <n v="11768"/>
    <n v="7113.9291428571432"/>
    <n v="1.6542194564611108"/>
    <n v="0.80000000000000016"/>
    <n v="55.035410143994348"/>
    <n v="89467.255581479156"/>
    <n v="84413.010224313344"/>
    <n v="19898.701742229739"/>
    <n v="37544.96919429666"/>
    <n v="-31884.391776797085"/>
    <n v="-772.11248615269142"/>
    <n v="8892.4114285714277"/>
    <n v="160194.07137013812"/>
    <n v="48004.278615109899"/>
    <n v="10426.918420733484"/>
    <n v="20011.422169672322"/>
    <n v="184330.63885096455"/>
    <n v="109043.15598710201"/>
    <n v="122114.11408855021"/>
    <n v="10200.960000000001"/>
    <n v="31"/>
  </r>
  <r>
    <x v="4"/>
    <n v="1"/>
    <d v="2027-01-01T00:00:00"/>
    <d v="2027-01-31T00:00:00"/>
    <x v="48"/>
    <n v="379392.83802551136"/>
    <n v="156812.30296597668"/>
    <n v="121074.18688194342"/>
    <n v="208927.4893706273"/>
    <n v="11364"/>
    <n v="6530.1185828571424"/>
    <n v="1.7402440485281165"/>
    <n v="0.73959999999999992"/>
    <n v="58.09892013622737"/>
    <n v="86502.583029418878"/>
    <n v="83962.765625465167"/>
    <n v="19929.885976731672"/>
    <n v="36915.459158077705"/>
    <n v="-30268.546720485858"/>
    <n v="-739.41063338867059"/>
    <n v="8829.2571428571428"/>
    <n v="152082.14423581795"/>
    <n v="48124.289311647677"/>
    <n v="10438.485716785315"/>
    <n v="20061.450725096496"/>
    <n v="10694.90679412859"/>
    <n v="105472.22493069444"/>
    <n v="121671.80219233232"/>
    <n v="9792.8956799999978"/>
    <n v="31"/>
  </r>
  <r>
    <x v="4"/>
    <n v="2"/>
    <d v="2027-02-01T00:00:00"/>
    <d v="2027-02-28T00:00:00"/>
    <x v="49"/>
    <n v="252979.79042379212"/>
    <n v="65030.926423849443"/>
    <n v="47675.42154033426"/>
    <n v="117633.0195406413"/>
    <n v="7552"/>
    <n v="4465.4581028571438"/>
    <n v="1.6912038644294944"/>
    <n v="0.55900000000000016"/>
    <n v="56.652595231366632"/>
    <n v="57548.253697508779"/>
    <n v="77798.517185642049"/>
    <n v="19961.155720727744"/>
    <n v="37371.096126222845"/>
    <n v="-11918.855385083567"/>
    <n v="-706.49076827288945"/>
    <n v="7988.2971428571418"/>
    <n v="60300.767693690716"/>
    <n v="48244.600034926785"/>
    <n v="10450.081931077279"/>
    <n v="20111.604351909238"/>
    <n v="87265.846737348169"/>
    <n v="70197.243218698379"/>
    <n v="122315.11284473636"/>
    <n v="6520.1760000000013"/>
    <n v="28"/>
  </r>
  <r>
    <x v="4"/>
    <n v="3"/>
    <d v="2027-03-01T00:00:00"/>
    <d v="2027-03-31T00:00:00"/>
    <x v="50"/>
    <n v="341995.88172078569"/>
    <n v="129481.72662483383"/>
    <n v="99262.573165828333"/>
    <n v="181966.06202983225"/>
    <n v="10176"/>
    <n v="6157.6078628571422"/>
    <n v="1.6525898086790989"/>
    <n v="0.68799999999999994"/>
    <n v="55.540380182978872"/>
    <n v="77623.702990348203"/>
    <n v="82406.116700605227"/>
    <n v="19992.511221281522"/>
    <n v="37221.982913875647"/>
    <n v="-24815.643291457083"/>
    <n v="-673.35143738966997"/>
    <n v="8950.011428571428"/>
    <n v="124751.56789467508"/>
    <n v="48365.211535014103"/>
    <n v="10461.707135904973"/>
    <n v="20161.883362789009"/>
    <n v="148733.57721729047"/>
    <n v="94723.497076387488"/>
    <n v="122354.15008305646"/>
    <n v="8767.8720000000012"/>
    <n v="31"/>
  </r>
  <r>
    <x v="4"/>
    <n v="4"/>
    <d v="2027-04-01T00:00:00"/>
    <d v="2027-04-30T00:00:00"/>
    <x v="51"/>
    <n v="330252.24459456082"/>
    <n v="127477.54132292459"/>
    <n v="97685.913132105561"/>
    <n v="173481.29846393061"/>
    <n v="9796"/>
    <n v="5810.5020342857142"/>
    <n v="1.6859128423322587"/>
    <n v="0.68800000000000006"/>
    <n v="56.837127436813432"/>
    <n v="74794.82434884744"/>
    <n v="81976.121781782786"/>
    <n v="17132.054035541951"/>
    <n v="33601.861835622811"/>
    <n v="-24421.47828302639"/>
    <n v="-639.99117763389552"/>
    <n v="8445.4971428571425"/>
    <n v="122747.38259276585"/>
    <n v="48486.124563851634"/>
    <n v="10473.361403744733"/>
    <n v="20212.288071195984"/>
    <n v="9987.1495957803563"/>
    <n v="91307.436578575463"/>
    <n v="116030.75875655284"/>
    <n v="8564.7744000000021"/>
    <n v="30"/>
  </r>
  <r>
    <x v="4"/>
    <n v="5"/>
    <d v="2027-05-01T00:00:00"/>
    <d v="2027-05-31T00:00:00"/>
    <x v="52"/>
    <n v="354697.95504216128"/>
    <n v="140750.47402125341"/>
    <n v="108714.45875329194"/>
    <n v="191195.15689435997"/>
    <n v="10484"/>
    <n v="6067.0985142857153"/>
    <n v="1.728008862113275"/>
    <n v="0.68800000000000006"/>
    <n v="58.462534308118151"/>
    <n v="80146.810938805982"/>
    <n v="83355.987208995313"/>
    <n v="16675.377920630803"/>
    <n v="38020.29701596783"/>
    <n v="-27178.614688322985"/>
    <n v="-606.40851614641599"/>
    <n v="8818.4571428571435"/>
    <n v="136499.48195776134"/>
    <n v="48607.339875261256"/>
    <n v="10485.044807254097"/>
    <n v="20262.818791373975"/>
    <n v="160644.31670529337"/>
    <n v="97881.708690914049"/>
    <n v="120150.09772681922"/>
    <n v="8921.4336000000003"/>
    <n v="31"/>
  </r>
  <r>
    <x v="4"/>
    <n v="6"/>
    <d v="2027-06-01T00:00:00"/>
    <d v="2027-06-30T00:00:00"/>
    <x v="53"/>
    <n v="337444.22649518831"/>
    <n v="131670.84402195975"/>
    <n v="101477.79999057493"/>
    <n v="178711.33805011492"/>
    <n v="9944"/>
    <n v="5984.2318628571429"/>
    <n v="1.6617003197553721"/>
    <n v="0.68800000000000006"/>
    <n v="56.388895722713052"/>
    <n v="76081.613808832146"/>
    <n v="82651.274636241258"/>
    <n v="16697.924698765713"/>
    <n v="34593.561392881536"/>
    <n v="-25369.449997643736"/>
    <n v="-572.60197024901993"/>
    <n v="8698.011428571428"/>
    <n v="127419.85195846768"/>
    <n v="48728.858224949407"/>
    <n v="10496.757419272231"/>
    <n v="20313.475838352406"/>
    <n v="152216.14609319996"/>
    <n v="92953.82513359157"/>
    <n v="116903.88273646242"/>
    <n v="8594.496000000001"/>
    <n v="30"/>
  </r>
  <r>
    <x v="4"/>
    <n v="7"/>
    <d v="2027-07-01T00:00:00"/>
    <d v="2027-07-31T00:00:00"/>
    <x v="54"/>
    <n v="349816.5106928504"/>
    <n v="137137.20583602789"/>
    <n v="105878.11498012548"/>
    <n v="187695.84924040831"/>
    <n v="10272"/>
    <n v="5991.3084342857146"/>
    <n v="1.7144835911330663"/>
    <n v="0.68800000000000017"/>
    <n v="58.387331336674144"/>
    <n v="78692.403817086684"/>
    <n v="83428.257635355432"/>
    <n v="16720.527843845961"/>
    <n v="38089.107624026539"/>
    <n v="-26469.52874503137"/>
    <n v="-538.57004737897455"/>
    <n v="8708.2971428571418"/>
    <n v="132886.21377253582"/>
    <n v="48850.680370511771"/>
    <n v="10508.499312820411"/>
    <n v="20364.259527948285"/>
    <n v="8935.2719734612474"/>
    <n v="96183.229351729213"/>
    <n v="120580.40090191874"/>
    <n v="8926.387200000001"/>
    <n v="31"/>
  </r>
  <r>
    <x v="4"/>
    <n v="8"/>
    <d v="2027-08-01T00:00:00"/>
    <d v="2027-08-31T00:00:00"/>
    <x v="55"/>
    <n v="393577.86109278258"/>
    <n v="165734.50471355999"/>
    <n v="128783.36112403583"/>
    <n v="219463.49659279542"/>
    <n v="11520"/>
    <n v="6822.69942857143"/>
    <n v="1.6884812412749235"/>
    <n v="0.77400000000000013"/>
    <n v="57.686530853842967"/>
    <n v="88339.274633430934"/>
    <n v="85775.089866556227"/>
    <n v="19671.417106970315"/>
    <n v="38308.566835757185"/>
    <n v="-32195.840281008961"/>
    <n v="-504.31124502312878"/>
    <n v="8814.8571428571431"/>
    <n v="161483.51265006792"/>
    <n v="48972.807071438052"/>
    <n v="10520.270561102461"/>
    <n v="20415.170176768152"/>
    <n v="185232.72469242083"/>
    <n v="108018.16768807007"/>
    <n v="123909.51408797792"/>
    <n v="9863.8559999999998"/>
    <n v="31"/>
  </r>
  <r>
    <x v="4"/>
    <n v="9"/>
    <d v="2027-09-01T00:00:00"/>
    <d v="2027-09-30T00:00:00"/>
    <x v="56"/>
    <n v="338816.00759512035"/>
    <n v="126501.75094334538"/>
    <n v="97424.747863361394"/>
    <n v="179739.55619737401"/>
    <n v="9884"/>
    <n v="5939.6494628571427"/>
    <n v="1.6640712657890606"/>
    <n v="0.68799999999999994"/>
    <n v="57.043098201983803"/>
    <n v="75880.292583091039"/>
    <n v="83196.158814655282"/>
    <n v="19703.29237846873"/>
    <n v="37785.504939051971"/>
    <n v="-24356.186965840348"/>
    <n v="-469.82405065157747"/>
    <n v="8633.2114285714288"/>
    <n v="122250.75887985331"/>
    <n v="49095.239089116643"/>
    <n v="10532.071237505217"/>
    <n v="20466.208102210072"/>
    <n v="147595.30012089011"/>
    <n v="92821.092962847062"/>
    <n v="123577.48908575327"/>
    <n v="8564.7744000000021"/>
    <n v="30"/>
  </r>
  <r>
    <x v="4"/>
    <n v="10"/>
    <d v="2027-10-01T00:00:00"/>
    <d v="2027-10-31T00:00:00"/>
    <x v="57"/>
    <n v="454486.17029662302"/>
    <n v="210443.27751621365"/>
    <n v="164605.74280885656"/>
    <n v="263789.77729908086"/>
    <n v="13212"/>
    <n v="7593.1611428571432"/>
    <n v="1.7399867790806043"/>
    <n v="0.8600000000000001"/>
    <n v="59.854672085308813"/>
    <n v="101557.16652077217"/>
    <n v="89139.22647677004"/>
    <n v="19735.255157657211"/>
    <n v="37862.236688702076"/>
    <n v="-41151.435702214141"/>
    <n v="-435.10694165088245"/>
    <n v="8829.2571428571428"/>
    <n v="206192.28545272158"/>
    <n v="49217.977186839438"/>
    <n v="10543.901415598979"/>
    <n v="20517.373622465595"/>
    <n v="73799.350838666374"/>
    <n v="124281.47503560332"/>
    <n v="123845.74314163151"/>
    <n v="11387.088"/>
    <n v="31"/>
  </r>
  <r>
    <x v="4"/>
    <n v="11"/>
    <d v="2027-11-01T00:00:00"/>
    <d v="2027-11-30T00:00:00"/>
    <x v="58"/>
    <n v="421085.44053830125"/>
    <n v="185456.98619644597"/>
    <n v="144644.66859815764"/>
    <n v="239572.46459015302"/>
    <n v="12200"/>
    <n v="7309.5675428571431"/>
    <n v="1.669045388590978"/>
    <n v="0.8600000000000001"/>
    <n v="57.6074354699387"/>
    <n v="93883.827533437056"/>
    <n v="87629.148414711162"/>
    <n v="19767.305697827662"/>
    <n v="38599.164759371466"/>
    <n v="-36161.167149539411"/>
    <n v="-400.15838525684944"/>
    <n v="8499.4971428571425"/>
    <n v="181205.9941329539"/>
    <n v="49341.02212980653"/>
    <n v="10555.761169137977"/>
    <n v="20568.667056521761"/>
    <n v="205639.74251823462"/>
    <n v="114938.09956035212"/>
    <n v="124774.68017832856"/>
    <n v="10507.824000000001"/>
    <n v="30"/>
  </r>
  <r>
    <x v="4"/>
    <n v="12"/>
    <d v="2027-12-01T00:00:00"/>
    <d v="2027-12-31T00:00:00"/>
    <x v="59"/>
    <n v="441507.21876926336"/>
    <n v="200234.95634952659"/>
    <n v="156495.18995803813"/>
    <n v="254479.95994638401"/>
    <n v="12752"/>
    <n v="7650.5698285714279"/>
    <n v="1.6668039486911199"/>
    <n v="0.86"/>
    <n v="57.709063332829537"/>
    <n v="98216.663174698173"/>
    <n v="88810.595648181159"/>
    <n v="19799.444253062571"/>
    <n v="38696.551407286912"/>
    <n v="-39123.797489509532"/>
    <n v="-364.97683848685625"/>
    <n v="8896.011428571428"/>
    <n v="195983.96428603452"/>
    <n v="49464.37468513105"/>
    <n v="10567.650572060822"/>
    <n v="20620.088724163063"/>
    <n v="219738.30520623349"/>
    <n v="120292.02411316134"/>
    <n v="125064.5637034008"/>
    <n v="11157.984"/>
    <n v="3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4B70FF8-1CE3-5047-8960-CDD3266AEC51}" name="PivotTable18" cacheId="0" applyNumberFormats="0" applyBorderFormats="0" applyFontFormats="0" applyPatternFormats="0" applyAlignmentFormats="0" applyWidthHeightFormats="1" dataCaption="Значения" updatedVersion="8" minRefreshableVersion="3" useAutoFormatting="1" itemPrintTitles="1" createdVersion="7" indent="0" outline="1" outlineData="1" multipleFieldFilters="0" chartFormat="13">
  <location ref="L19:M21" firstHeaderRow="1" firstDataRow="1" firstDataCol="1"/>
  <pivotFields count="32">
    <pivotField axis="axisRow" multipleItemSelectionAllowed="1" showAll="0">
      <items count="6">
        <item h="1" x="0"/>
        <item h="1" x="1"/>
        <item h="1" x="2"/>
        <item x="3"/>
        <item h="1" x="4"/>
        <item t="default"/>
      </items>
    </pivotField>
    <pivotField showAll="0"/>
    <pivotField numFmtId="14" showAll="0"/>
    <pivotField numFmtId="14" showAll="0"/>
    <pivotField numFmtId="180" showAll="0">
      <items count="15">
        <item x="0"/>
        <item x="1"/>
        <item x="2"/>
        <item x="3"/>
        <item x="4"/>
        <item x="5"/>
        <item x="6"/>
        <item x="7"/>
        <item x="8"/>
        <item x="9"/>
        <item x="10"/>
        <item x="11"/>
        <item x="12"/>
        <item x="13"/>
        <item t="default"/>
      </items>
    </pivotField>
    <pivotField dataField="1" numFmtId="165" showAll="0"/>
    <pivotField numFmtId="166" showAll="0"/>
    <pivotField numFmtId="165" showAll="0"/>
    <pivotField numFmtId="165" showAll="0"/>
    <pivotField numFmtId="165" showAll="0"/>
    <pivotField numFmtId="166" showAll="0"/>
    <pivotField numFmtId="166" showAll="0"/>
    <pivotField numFmtId="168" showAll="0"/>
    <pivotField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showAll="0"/>
    <pivotField showAll="0">
      <items count="7">
        <item x="0"/>
        <item x="1"/>
        <item x="2"/>
        <item x="3"/>
        <item x="4"/>
        <item x="5"/>
        <item t="default"/>
      </items>
    </pivotField>
    <pivotField showAll="0">
      <items count="8">
        <item x="1"/>
        <item sd="0" x="2"/>
        <item sd="0" x="3"/>
        <item sd="0" x="4"/>
        <item sd="0" x="5"/>
        <item x="0"/>
        <item x="6"/>
        <item t="default"/>
      </items>
    </pivotField>
  </pivotFields>
  <rowFields count="1">
    <field x="0"/>
  </rowFields>
  <rowItems count="2">
    <i>
      <x v="3"/>
    </i>
    <i t="grand">
      <x/>
    </i>
  </rowItems>
  <colItems count="1">
    <i/>
  </colItems>
  <dataFields count="1">
    <dataField name="Sum of Revenue" fld="5" baseField="0" baseItem="0"/>
  </dataFields>
  <formats count="1">
    <format dxfId="11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661CD6AC-6799-0E48-97D3-626A5BA95AE1}" name="PivotTable9" cacheId="0" applyNumberFormats="0" applyBorderFormats="0" applyFontFormats="0" applyPatternFormats="0" applyAlignmentFormats="0" applyWidthHeightFormats="1" dataCaption="Значения" updatedVersion="8" minRefreshableVersion="3" useAutoFormatting="1" itemPrintTitles="1" createdVersion="7" indent="0" outline="1" outlineData="1" multipleFieldFilters="0" chartFormat="30">
  <location ref="BL4:BM17" firstHeaderRow="1" firstDataRow="1" firstDataCol="1" rowPageCount="1" colPageCount="1"/>
  <pivotFields count="32">
    <pivotField axis="axisPage" multipleItemSelectionAllowed="1" showAll="0">
      <items count="6">
        <item h="1" x="0"/>
        <item h="1" x="1"/>
        <item h="1" x="2"/>
        <item x="3"/>
        <item h="1" x="4"/>
        <item t="default"/>
      </items>
    </pivotField>
    <pivotField showAll="0"/>
    <pivotField numFmtId="14" showAll="0"/>
    <pivotField numFmtId="14" showAll="0"/>
    <pivotField axis="axisRow" numFmtId="180" showAll="0">
      <items count="15">
        <item x="0"/>
        <item x="1"/>
        <item x="2"/>
        <item x="3"/>
        <item x="4"/>
        <item x="5"/>
        <item x="6"/>
        <item x="7"/>
        <item x="8"/>
        <item x="9"/>
        <item x="10"/>
        <item x="11"/>
        <item x="12"/>
        <item x="13"/>
        <item t="default"/>
      </items>
    </pivotField>
    <pivotField numFmtId="165" showAll="0"/>
    <pivotField numFmtId="166" showAll="0"/>
    <pivotField numFmtId="165" showAll="0"/>
    <pivotField numFmtId="165" showAll="0"/>
    <pivotField numFmtId="165" showAll="0"/>
    <pivotField numFmtId="166" showAll="0"/>
    <pivotField numFmtId="166" showAll="0"/>
    <pivotField numFmtId="168" showAll="0"/>
    <pivotField dataField="1"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showAll="0"/>
    <pivotField showAll="0">
      <items count="7">
        <item sd="0" x="0"/>
        <item sd="0" x="1"/>
        <item sd="0" x="2"/>
        <item sd="0" x="3"/>
        <item sd="0" x="4"/>
        <item sd="0" x="5"/>
        <item t="default"/>
      </items>
    </pivotField>
    <pivotField showAll="0">
      <items count="8">
        <item sd="0" x="1"/>
        <item sd="0" x="2"/>
        <item sd="0" x="3"/>
        <item sd="0" x="4"/>
        <item sd="0" x="5"/>
        <item sd="0" x="0"/>
        <item sd="0" x="6"/>
        <item t="default"/>
      </items>
    </pivotField>
  </pivotFields>
  <rowFields count="1">
    <field x="4"/>
  </rowFields>
  <rowItems count="13">
    <i>
      <x v="1"/>
    </i>
    <i>
      <x v="2"/>
    </i>
    <i>
      <x v="3"/>
    </i>
    <i>
      <x v="4"/>
    </i>
    <i>
      <x v="5"/>
    </i>
    <i>
      <x v="6"/>
    </i>
    <i>
      <x v="7"/>
    </i>
    <i>
      <x v="8"/>
    </i>
    <i>
      <x v="9"/>
    </i>
    <i>
      <x v="10"/>
    </i>
    <i>
      <x v="11"/>
    </i>
    <i>
      <x v="12"/>
    </i>
    <i t="grand">
      <x/>
    </i>
  </rowItems>
  <colItems count="1">
    <i/>
  </colItems>
  <pageFields count="1">
    <pageField fld="0" hier="-1"/>
  </pageFields>
  <dataFields count="1">
    <dataField name="Sum of Check per guest" fld="13" baseField="0" baseItem="0" numFmtId="169"/>
  </dataFields>
  <formats count="2">
    <format dxfId="124">
      <pivotArea outline="0" collapsedLevelsAreSubtotals="1" fieldPosition="0"/>
    </format>
    <format dxfId="123">
      <pivotArea outline="0" fieldPosition="0">
        <references count="1">
          <reference field="4294967294" count="1">
            <x v="0"/>
          </reference>
        </references>
      </pivotArea>
    </format>
  </formats>
  <chartFormats count="1">
    <chartFormat chart="29"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D8F2BC51-3ED7-FB4F-BA5E-C3CD6CF0FB3E}" name="PivotTable6" cacheId="0" applyNumberFormats="0" applyBorderFormats="0" applyFontFormats="0" applyPatternFormats="0" applyAlignmentFormats="0" applyWidthHeightFormats="1" dataCaption="Значения" updatedVersion="8" minRefreshableVersion="3" useAutoFormatting="1" itemPrintTitles="1" createdVersion="7" indent="0" outline="1" outlineData="1" multipleFieldFilters="0" chartFormat="21">
  <location ref="AK4:AR6" firstHeaderRow="0" firstDataRow="1" firstDataCol="1"/>
  <pivotFields count="32">
    <pivotField axis="axisRow" multipleItemSelectionAllowed="1" showAll="0">
      <items count="6">
        <item h="1" x="0"/>
        <item h="1" x="1"/>
        <item h="1" x="2"/>
        <item x="3"/>
        <item h="1" x="4"/>
        <item t="default"/>
      </items>
    </pivotField>
    <pivotField showAll="0"/>
    <pivotField numFmtId="14" showAll="0"/>
    <pivotField numFmtId="14" showAll="0"/>
    <pivotField numFmtId="180" showAll="0">
      <items count="15">
        <item x="0"/>
        <item x="1"/>
        <item x="2"/>
        <item x="3"/>
        <item x="4"/>
        <item x="5"/>
        <item x="6"/>
        <item x="7"/>
        <item x="8"/>
        <item x="9"/>
        <item x="10"/>
        <item x="11"/>
        <item x="12"/>
        <item x="13"/>
        <item t="default"/>
      </items>
    </pivotField>
    <pivotField dataField="1" numFmtId="165" showAll="0"/>
    <pivotField numFmtId="166" showAll="0"/>
    <pivotField dataField="1" numFmtId="165" showAll="0"/>
    <pivotField numFmtId="165" showAll="0"/>
    <pivotField numFmtId="165" showAll="0"/>
    <pivotField numFmtId="166" showAll="0"/>
    <pivotField numFmtId="166" showAll="0"/>
    <pivotField numFmtId="168" showAll="0"/>
    <pivotField showAll="0"/>
    <pivotField dataField="1" numFmtId="166" showAll="0"/>
    <pivotField dataField="1" numFmtId="166" showAll="0"/>
    <pivotField dataField="1" numFmtId="166" showAll="0"/>
    <pivotField dataField="1" numFmtId="166" showAll="0"/>
    <pivotField numFmtId="166" showAll="0"/>
    <pivotField numFmtId="166" showAll="0"/>
    <pivotField numFmtId="166" showAll="0"/>
    <pivotField dataField="1" numFmtId="166" showAll="0"/>
    <pivotField numFmtId="166" showAll="0"/>
    <pivotField numFmtId="166" showAll="0"/>
    <pivotField numFmtId="166" showAll="0"/>
    <pivotField numFmtId="166" showAll="0"/>
    <pivotField numFmtId="166" showAll="0"/>
    <pivotField numFmtId="166" showAll="0"/>
    <pivotField numFmtId="166" showAll="0"/>
    <pivotField showAll="0"/>
    <pivotField showAll="0">
      <items count="7">
        <item sd="0" x="0"/>
        <item sd="0" x="1"/>
        <item sd="0" x="2"/>
        <item sd="0" x="3"/>
        <item sd="0" x="4"/>
        <item sd="0" x="5"/>
        <item t="default"/>
      </items>
    </pivotField>
    <pivotField showAll="0">
      <items count="8">
        <item sd="0" x="1"/>
        <item sd="0" x="2"/>
        <item sd="0" x="3"/>
        <item sd="0" x="4"/>
        <item sd="0" x="5"/>
        <item sd="0" x="0"/>
        <item sd="0" x="6"/>
        <item t="default"/>
      </items>
    </pivotField>
  </pivotFields>
  <rowFields count="1">
    <field x="0"/>
  </rowFields>
  <rowItems count="2">
    <i>
      <x v="3"/>
    </i>
    <i t="grand">
      <x/>
    </i>
  </rowItems>
  <colFields count="1">
    <field x="-2"/>
  </colFields>
  <colItems count="7">
    <i>
      <x/>
    </i>
    <i i="1">
      <x v="1"/>
    </i>
    <i i="2">
      <x v="2"/>
    </i>
    <i i="3">
      <x v="3"/>
    </i>
    <i i="4">
      <x v="4"/>
    </i>
    <i i="5">
      <x v="5"/>
    </i>
    <i i="6">
      <x v="6"/>
    </i>
  </colItems>
  <dataFields count="7">
    <dataField name="Sum of Revenue" fld="5" baseField="0" baseItem="0"/>
    <dataField name="Sum of Prime costs" fld="14" baseField="0" baseItem="0"/>
    <dataField name="Sum of Direct costs" fld="15" baseField="0" baseItem="0"/>
    <dataField name="Sum of Commercial expense" fld="16" baseField="0" baseItem="0"/>
    <dataField name="Sum of Admin expense" fld="17" baseField="0" baseItem="0"/>
    <dataField name="Sum of EBIT" fld="21" baseField="0" baseItem="0"/>
    <dataField name="Sum of Net profit" fld="7" baseField="0" baseItem="0"/>
  </dataFields>
  <formats count="1">
    <format dxfId="12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ED8A11C0-998A-2F4D-A121-10A9EA60EE46}" name="PivotTable16" cacheId="0" applyNumberFormats="0" applyBorderFormats="0" applyFontFormats="0" applyPatternFormats="0" applyAlignmentFormats="0" applyWidthHeightFormats="1" dataCaption="Значения" updatedVersion="8" minRefreshableVersion="3" useAutoFormatting="1" itemPrintTitles="1" createdVersion="7" indent="0" outline="1" outlineData="1" multipleFieldFilters="0" chartFormat="35">
  <location ref="CB25:CD27" firstHeaderRow="0" firstDataRow="1" firstDataCol="1"/>
  <pivotFields count="32">
    <pivotField axis="axisRow" multipleItemSelectionAllowed="1" showAll="0">
      <items count="6">
        <item h="1" x="0"/>
        <item h="1" x="1"/>
        <item h="1" x="2"/>
        <item x="3"/>
        <item h="1" x="4"/>
        <item t="default"/>
      </items>
    </pivotField>
    <pivotField showAll="0"/>
    <pivotField numFmtId="14" showAll="0"/>
    <pivotField numFmtId="14" showAll="0"/>
    <pivotField numFmtId="180" showAll="0">
      <items count="15">
        <item x="0"/>
        <item x="1"/>
        <item x="2"/>
        <item x="3"/>
        <item x="4"/>
        <item x="5"/>
        <item x="6"/>
        <item x="7"/>
        <item x="8"/>
        <item x="9"/>
        <item x="10"/>
        <item x="11"/>
        <item x="12"/>
        <item x="13"/>
        <item t="default"/>
      </items>
    </pivotField>
    <pivotField numFmtId="165" showAll="0"/>
    <pivotField numFmtId="166" showAll="0"/>
    <pivotField numFmtId="165" showAll="0"/>
    <pivotField numFmtId="165" showAll="0"/>
    <pivotField dataField="1" numFmtId="165" showAll="0"/>
    <pivotField dataField="1" numFmtId="166" showAll="0"/>
    <pivotField numFmtId="166" showAll="0"/>
    <pivotField numFmtId="168" showAll="0"/>
    <pivotField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showAll="0"/>
    <pivotField showAll="0">
      <items count="7">
        <item sd="0" x="0"/>
        <item sd="0" x="1"/>
        <item sd="0" x="2"/>
        <item sd="0" x="3"/>
        <item sd="0" x="4"/>
        <item sd="0" x="5"/>
        <item t="default"/>
      </items>
    </pivotField>
    <pivotField showAll="0">
      <items count="8">
        <item sd="0" x="1"/>
        <item sd="0" x="2"/>
        <item sd="0" x="3"/>
        <item sd="0" x="4"/>
        <item sd="0" x="5"/>
        <item sd="0" x="0"/>
        <item sd="0" x="6"/>
        <item t="default"/>
      </items>
    </pivotField>
  </pivotFields>
  <rowFields count="1">
    <field x="0"/>
  </rowFields>
  <rowItems count="2">
    <i>
      <x v="3"/>
    </i>
    <i t="grand">
      <x/>
    </i>
  </rowItems>
  <colFields count="1">
    <field x="-2"/>
  </colFields>
  <colItems count="2">
    <i>
      <x/>
    </i>
    <i i="1">
      <x v="1"/>
    </i>
  </colItems>
  <dataFields count="2">
    <dataField name="Sum of Dishes" fld="9" baseField="0" baseItem="0"/>
    <dataField name="Sum of Customer" fld="10" baseField="0" baseItem="0"/>
  </dataFields>
  <formats count="2">
    <format dxfId="127">
      <pivotArea outline="0" collapsedLevelsAreSubtotals="1" fieldPosition="0"/>
    </format>
    <format dxfId="126">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7B4E3055-B971-3D47-9D45-7DD36A439896}" name="PivotTable17" cacheId="0" applyNumberFormats="0" applyBorderFormats="0" applyFontFormats="0" applyPatternFormats="0" applyAlignmentFormats="0" applyWidthHeightFormats="1" dataCaption="Значения" updatedVersion="8" minRefreshableVersion="3" useAutoFormatting="1" itemPrintTitles="1" createdVersion="7" indent="0" outline="1" outlineData="1" multipleFieldFilters="0" chartFormat="38">
  <location ref="CX4:DA6" firstHeaderRow="0" firstDataRow="1" firstDataCol="1"/>
  <pivotFields count="32">
    <pivotField axis="axisRow" multipleItemSelectionAllowed="1" showAll="0">
      <items count="6">
        <item h="1" x="0"/>
        <item h="1" x="1"/>
        <item h="1" x="2"/>
        <item x="3"/>
        <item h="1" x="4"/>
        <item t="default"/>
      </items>
    </pivotField>
    <pivotField showAll="0"/>
    <pivotField numFmtId="14" showAll="0"/>
    <pivotField numFmtId="14" showAll="0"/>
    <pivotField numFmtId="180" showAll="0">
      <items count="15">
        <item x="0"/>
        <item x="1"/>
        <item x="2"/>
        <item x="3"/>
        <item x="4"/>
        <item x="5"/>
        <item x="6"/>
        <item x="7"/>
        <item x="8"/>
        <item x="9"/>
        <item x="10"/>
        <item x="11"/>
        <item x="12"/>
        <item x="13"/>
        <item t="default"/>
      </items>
    </pivotField>
    <pivotField dataField="1" numFmtId="165" showAll="0"/>
    <pivotField numFmtId="166" showAll="0"/>
    <pivotField numFmtId="165" showAll="0"/>
    <pivotField numFmtId="165" showAll="0"/>
    <pivotField numFmtId="165" showAll="0"/>
    <pivotField numFmtId="166" showAll="0"/>
    <pivotField numFmtId="166" showAll="0"/>
    <pivotField numFmtId="168" showAll="0"/>
    <pivotField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dataField="1" numFmtId="166" showAll="0"/>
    <pivotField dataField="1" numFmtId="166" showAll="0"/>
    <pivotField numFmtId="166" showAll="0"/>
    <pivotField showAll="0"/>
    <pivotField showAll="0">
      <items count="7">
        <item sd="0" x="0"/>
        <item sd="0" x="1"/>
        <item sd="0" x="2"/>
        <item sd="0" x="3"/>
        <item sd="0" x="4"/>
        <item sd="0" x="5"/>
        <item t="default"/>
      </items>
    </pivotField>
    <pivotField showAll="0">
      <items count="8">
        <item sd="0" x="1"/>
        <item sd="0" x="2"/>
        <item sd="0" x="3"/>
        <item sd="0" x="4"/>
        <item sd="0" x="5"/>
        <item sd="0" x="0"/>
        <item sd="0" x="6"/>
        <item t="default"/>
      </items>
    </pivotField>
  </pivotFields>
  <rowFields count="1">
    <field x="0"/>
  </rowFields>
  <rowItems count="2">
    <i>
      <x v="3"/>
    </i>
    <i t="grand">
      <x/>
    </i>
  </rowItems>
  <colFields count="1">
    <field x="-2"/>
  </colFields>
  <colItems count="3">
    <i>
      <x/>
    </i>
    <i i="1">
      <x v="1"/>
    </i>
    <i i="2">
      <x v="2"/>
    </i>
  </colItems>
  <dataFields count="3">
    <dataField name="Sum of Revenue" fld="5" baseField="0" baseItem="0"/>
    <dataField name="Sum of VARIABLE COSTS" fld="26" baseField="0" baseItem="0"/>
    <dataField name="Sum of FIXED COSTS" fld="27" baseField="0" baseItem="0"/>
  </dataFields>
  <formats count="2">
    <format dxfId="129">
      <pivotArea outline="0" collapsedLevelsAreSubtotals="1" fieldPosition="0"/>
    </format>
    <format dxfId="128">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6B011702-2D1A-D14F-ACCE-E0D2A35AB097}" name="PivotTable15" cacheId="0" applyNumberFormats="0" applyBorderFormats="0" applyFontFormats="0" applyPatternFormats="0" applyAlignmentFormats="0" applyWidthHeightFormats="1" dataCaption="Значения" updatedVersion="8" minRefreshableVersion="3" useAutoFormatting="1" itemPrintTitles="1" createdVersion="7" indent="0" outline="1" outlineData="1" multipleFieldFilters="0" chartFormat="38">
  <location ref="CR4:CS6" firstHeaderRow="1" firstDataRow="1" firstDataCol="1"/>
  <pivotFields count="32">
    <pivotField axis="axisRow" multipleItemSelectionAllowed="1" showAll="0">
      <items count="6">
        <item h="1" x="0"/>
        <item h="1" x="1"/>
        <item h="1" x="2"/>
        <item x="3"/>
        <item h="1" x="4"/>
        <item t="default"/>
      </items>
    </pivotField>
    <pivotField showAll="0"/>
    <pivotField numFmtId="14" showAll="0"/>
    <pivotField numFmtId="14" showAll="0"/>
    <pivotField numFmtId="180" showAll="0">
      <items count="15">
        <item x="0"/>
        <item x="1"/>
        <item x="2"/>
        <item x="3"/>
        <item x="4"/>
        <item x="5"/>
        <item x="6"/>
        <item x="7"/>
        <item x="8"/>
        <item x="9"/>
        <item x="10"/>
        <item x="11"/>
        <item x="12"/>
        <item x="13"/>
        <item t="default"/>
      </items>
    </pivotField>
    <pivotField numFmtId="165" showAll="0"/>
    <pivotField numFmtId="166" showAll="0"/>
    <pivotField numFmtId="165" showAll="0"/>
    <pivotField numFmtId="165" showAll="0"/>
    <pivotField numFmtId="165" showAll="0"/>
    <pivotField dataField="1" numFmtId="166" showAll="0"/>
    <pivotField numFmtId="166" showAll="0"/>
    <pivotField numFmtId="168" showAll="0"/>
    <pivotField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showAll="0"/>
    <pivotField showAll="0">
      <items count="7">
        <item sd="0" x="0"/>
        <item sd="0" x="1"/>
        <item sd="0" x="2"/>
        <item sd="0" x="3"/>
        <item sd="0" x="4"/>
        <item sd="0" x="5"/>
        <item t="default"/>
      </items>
    </pivotField>
    <pivotField showAll="0">
      <items count="8">
        <item sd="0" x="1"/>
        <item sd="0" x="2"/>
        <item sd="0" x="3"/>
        <item sd="0" x="4"/>
        <item sd="0" x="5"/>
        <item sd="0" x="0"/>
        <item sd="0" x="6"/>
        <item t="default"/>
      </items>
    </pivotField>
  </pivotFields>
  <rowFields count="1">
    <field x="0"/>
  </rowFields>
  <rowItems count="2">
    <i>
      <x v="3"/>
    </i>
    <i t="grand">
      <x/>
    </i>
  </rowItems>
  <colItems count="1">
    <i/>
  </colItems>
  <dataFields count="1">
    <dataField name="Sum of Customer" fld="10" baseField="0" baseItem="0"/>
  </dataFields>
  <formats count="2">
    <format dxfId="131">
      <pivotArea outline="0" collapsedLevelsAreSubtotals="1" fieldPosition="0"/>
    </format>
    <format dxfId="130">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C65A3380-4BBF-6C40-8AD7-0E8FB1847FB3}" name="PivotTable3" cacheId="0" applyNumberFormats="0" applyBorderFormats="0" applyFontFormats="0" applyPatternFormats="0" applyAlignmentFormats="0" applyWidthHeightFormats="1" dataCaption="Значения" updatedVersion="8" minRefreshableVersion="3" useAutoFormatting="1" itemPrintTitles="1" createdVersion="7" indent="0" outline="1" outlineData="1" multipleFieldFilters="0" chartFormat="13">
  <location ref="L11:M13" firstHeaderRow="1" firstDataRow="1" firstDataCol="1"/>
  <pivotFields count="32">
    <pivotField axis="axisRow" multipleItemSelectionAllowed="1" showAll="0">
      <items count="6">
        <item h="1" x="0"/>
        <item h="1" x="1"/>
        <item h="1" x="2"/>
        <item x="3"/>
        <item h="1" x="4"/>
        <item t="default"/>
      </items>
    </pivotField>
    <pivotField showAll="0"/>
    <pivotField numFmtId="14" showAll="0"/>
    <pivotField numFmtId="14" showAll="0"/>
    <pivotField numFmtId="180" showAll="0">
      <items count="15">
        <item x="0"/>
        <item x="1"/>
        <item x="2"/>
        <item x="3"/>
        <item x="4"/>
        <item x="5"/>
        <item x="6"/>
        <item x="7"/>
        <item x="8"/>
        <item x="9"/>
        <item x="10"/>
        <item x="11"/>
        <item x="12"/>
        <item x="13"/>
        <item t="default"/>
      </items>
    </pivotField>
    <pivotField numFmtId="165" showAll="0"/>
    <pivotField numFmtId="166" showAll="0"/>
    <pivotField dataField="1" numFmtId="165" showAll="0"/>
    <pivotField numFmtId="165" showAll="0"/>
    <pivotField numFmtId="165" showAll="0"/>
    <pivotField numFmtId="166" showAll="0"/>
    <pivotField numFmtId="166" showAll="0"/>
    <pivotField numFmtId="168" showAll="0"/>
    <pivotField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showAll="0"/>
    <pivotField showAll="0">
      <items count="7">
        <item x="0"/>
        <item x="1"/>
        <item x="2"/>
        <item x="3"/>
        <item x="4"/>
        <item x="5"/>
        <item t="default"/>
      </items>
    </pivotField>
    <pivotField showAll="0">
      <items count="8">
        <item x="1"/>
        <item sd="0" x="2"/>
        <item sd="0" x="3"/>
        <item sd="0" x="4"/>
        <item sd="0" x="5"/>
        <item x="0"/>
        <item x="6"/>
        <item t="default"/>
      </items>
    </pivotField>
  </pivotFields>
  <rowFields count="1">
    <field x="0"/>
  </rowFields>
  <rowItems count="2">
    <i>
      <x v="3"/>
    </i>
    <i t="grand">
      <x/>
    </i>
  </rowItems>
  <colItems count="1">
    <i/>
  </colItems>
  <dataFields count="1">
    <dataField name="Sum of Net profit" fld="7" baseField="0" baseItem="0"/>
  </dataFields>
  <formats count="1">
    <format dxfId="13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486B05-F45C-2646-8119-0A896DFC5FFF}" name="PivotTable13" cacheId="0" applyNumberFormats="0" applyBorderFormats="0" applyFontFormats="0" applyPatternFormats="0" applyAlignmentFormats="0" applyWidthHeightFormats="1" dataCaption="Значения" updatedVersion="8" minRefreshableVersion="3" useAutoFormatting="1" itemPrintTitles="1" createdVersion="7" indent="0" outline="1" outlineData="1" multipleFieldFilters="0" chartFormat="36">
  <location ref="CD4:CE17" firstHeaderRow="1" firstDataRow="1" firstDataCol="1" rowPageCount="1" colPageCount="1"/>
  <pivotFields count="32">
    <pivotField axis="axisPage" multipleItemSelectionAllowed="1" showAll="0">
      <items count="6">
        <item h="1" x="0"/>
        <item h="1" x="1"/>
        <item h="1" x="2"/>
        <item x="3"/>
        <item h="1" x="4"/>
        <item t="default"/>
      </items>
    </pivotField>
    <pivotField showAll="0"/>
    <pivotField numFmtId="14" showAll="0"/>
    <pivotField numFmtId="14" showAll="0"/>
    <pivotField axis="axisRow" numFmtId="180" showAll="0">
      <items count="15">
        <item x="0"/>
        <item x="1"/>
        <item x="2"/>
        <item x="3"/>
        <item x="4"/>
        <item x="5"/>
        <item x="6"/>
        <item x="7"/>
        <item x="8"/>
        <item x="9"/>
        <item x="10"/>
        <item x="11"/>
        <item x="12"/>
        <item x="13"/>
        <item t="default"/>
      </items>
    </pivotField>
    <pivotField numFmtId="165" showAll="0"/>
    <pivotField numFmtId="166" showAll="0"/>
    <pivotField numFmtId="165" showAll="0"/>
    <pivotField numFmtId="165" showAll="0"/>
    <pivotField dataField="1" numFmtId="165" showAll="0"/>
    <pivotField numFmtId="166" showAll="0"/>
    <pivotField numFmtId="166" showAll="0"/>
    <pivotField numFmtId="168" showAll="0"/>
    <pivotField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showAll="0"/>
    <pivotField showAll="0">
      <items count="7">
        <item sd="0" x="0"/>
        <item sd="0" x="1"/>
        <item sd="0" x="2"/>
        <item sd="0" x="3"/>
        <item sd="0" x="4"/>
        <item sd="0" x="5"/>
        <item t="default"/>
      </items>
    </pivotField>
    <pivotField showAll="0">
      <items count="8">
        <item sd="0" x="1"/>
        <item sd="0" x="2"/>
        <item sd="0" x="3"/>
        <item sd="0" x="4"/>
        <item sd="0" x="5"/>
        <item sd="0" x="0"/>
        <item sd="0" x="6"/>
        <item t="default"/>
      </items>
    </pivotField>
  </pivotFields>
  <rowFields count="1">
    <field x="4"/>
  </rowFields>
  <rowItems count="13">
    <i>
      <x v="1"/>
    </i>
    <i>
      <x v="2"/>
    </i>
    <i>
      <x v="3"/>
    </i>
    <i>
      <x v="4"/>
    </i>
    <i>
      <x v="5"/>
    </i>
    <i>
      <x v="6"/>
    </i>
    <i>
      <x v="7"/>
    </i>
    <i>
      <x v="8"/>
    </i>
    <i>
      <x v="9"/>
    </i>
    <i>
      <x v="10"/>
    </i>
    <i>
      <x v="11"/>
    </i>
    <i>
      <x v="12"/>
    </i>
    <i t="grand">
      <x/>
    </i>
  </rowItems>
  <colItems count="1">
    <i/>
  </colItems>
  <pageFields count="1">
    <pageField fld="0" hier="-1"/>
  </pageFields>
  <dataFields count="1">
    <dataField name="Sum of Dishes" fld="9" baseField="0" baseItem="0"/>
  </dataFields>
  <formats count="2">
    <format dxfId="134">
      <pivotArea outline="0" collapsedLevelsAreSubtotals="1" fieldPosition="0"/>
    </format>
    <format dxfId="133">
      <pivotArea collapsedLevelsAreSubtotals="1" fieldPosition="0">
        <references count="1">
          <reference field="4" count="12">
            <x v="1"/>
            <x v="2"/>
            <x v="3"/>
            <x v="4"/>
            <x v="5"/>
            <x v="6"/>
            <x v="7"/>
            <x v="8"/>
            <x v="9"/>
            <x v="10"/>
            <x v="11"/>
            <x v="12"/>
          </reference>
        </references>
      </pivotArea>
    </format>
  </formats>
  <chartFormats count="1">
    <chartFormat chart="35"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D7FBDD7A-C2B4-624C-B384-7619C776E558}" name="PivotTable10" cacheId="0" applyNumberFormats="0" applyBorderFormats="0" applyFontFormats="0" applyPatternFormats="0" applyAlignmentFormats="0" applyWidthHeightFormats="1" dataCaption="Значения" updatedVersion="8" minRefreshableVersion="3" useAutoFormatting="1" itemPrintTitles="1" createdVersion="7" indent="0" outline="1" outlineData="1" multipleFieldFilters="0" chartFormat="33">
  <location ref="BU4:BV17" firstHeaderRow="1" firstDataRow="1" firstDataCol="1" rowPageCount="1" colPageCount="1"/>
  <pivotFields count="32">
    <pivotField axis="axisPage" multipleItemSelectionAllowed="1" showAll="0">
      <items count="6">
        <item h="1" x="0"/>
        <item h="1" x="1"/>
        <item h="1" x="2"/>
        <item x="3"/>
        <item h="1" x="4"/>
        <item t="default"/>
      </items>
    </pivotField>
    <pivotField showAll="0"/>
    <pivotField numFmtId="14" showAll="0"/>
    <pivotField numFmtId="14" showAll="0"/>
    <pivotField axis="axisRow" numFmtId="180" showAll="0">
      <items count="15">
        <item x="0"/>
        <item x="1"/>
        <item x="2"/>
        <item x="3"/>
        <item x="4"/>
        <item x="5"/>
        <item x="6"/>
        <item x="7"/>
        <item x="8"/>
        <item x="9"/>
        <item x="10"/>
        <item x="11"/>
        <item x="12"/>
        <item x="13"/>
        <item t="default"/>
      </items>
    </pivotField>
    <pivotField numFmtId="165" showAll="0"/>
    <pivotField numFmtId="166" showAll="0"/>
    <pivotField numFmtId="165" showAll="0"/>
    <pivotField numFmtId="165" showAll="0"/>
    <pivotField numFmtId="165" showAll="0"/>
    <pivotField numFmtId="166" showAll="0"/>
    <pivotField numFmtId="166" showAll="0"/>
    <pivotField dataField="1" numFmtId="168" showAll="0"/>
    <pivotField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showAll="0"/>
    <pivotField showAll="0">
      <items count="7">
        <item sd="0" x="0"/>
        <item sd="0" x="1"/>
        <item sd="0" x="2"/>
        <item sd="0" x="3"/>
        <item sd="0" x="4"/>
        <item sd="0" x="5"/>
        <item t="default"/>
      </items>
    </pivotField>
    <pivotField showAll="0">
      <items count="8">
        <item sd="0" x="1"/>
        <item sd="0" x="2"/>
        <item sd="0" x="3"/>
        <item sd="0" x="4"/>
        <item sd="0" x="5"/>
        <item sd="0" x="0"/>
        <item sd="0" x="6"/>
        <item t="default"/>
      </items>
    </pivotField>
  </pivotFields>
  <rowFields count="1">
    <field x="4"/>
  </rowFields>
  <rowItems count="13">
    <i>
      <x v="1"/>
    </i>
    <i>
      <x v="2"/>
    </i>
    <i>
      <x v="3"/>
    </i>
    <i>
      <x v="4"/>
    </i>
    <i>
      <x v="5"/>
    </i>
    <i>
      <x v="6"/>
    </i>
    <i>
      <x v="7"/>
    </i>
    <i>
      <x v="8"/>
    </i>
    <i>
      <x v="9"/>
    </i>
    <i>
      <x v="10"/>
    </i>
    <i>
      <x v="11"/>
    </i>
    <i>
      <x v="12"/>
    </i>
    <i t="grand">
      <x/>
    </i>
  </rowItems>
  <colItems count="1">
    <i/>
  </colItems>
  <pageFields count="1">
    <pageField fld="0" hier="-1"/>
  </pageFields>
  <dataFields count="1">
    <dataField name="Sum of Occupancy" fld="12" baseField="0" baseItem="0" numFmtId="9"/>
  </dataFields>
  <formats count="1">
    <format dxfId="135">
      <pivotArea outline="0" collapsedLevelsAreSubtotals="1" fieldPosition="0"/>
    </format>
  </formats>
  <chartFormats count="1">
    <chartFormat chart="32"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AD488F5C-9035-FF43-8AF1-98138E9D5CE4}" name="PivotTable7" cacheId="0" applyNumberFormats="0" applyBorderFormats="0" applyFontFormats="0" applyPatternFormats="0" applyAlignmentFormats="0" applyWidthHeightFormats="1" dataCaption="Значения" updatedVersion="8" minRefreshableVersion="3" useAutoFormatting="1" itemPrintTitles="1" createdVersion="7" indent="0" outline="1" outlineData="1" multipleFieldFilters="0" chartFormat="23">
  <location ref="AV4:AY6" firstHeaderRow="0" firstDataRow="1" firstDataCol="1"/>
  <pivotFields count="32">
    <pivotField axis="axisRow" multipleItemSelectionAllowed="1" showAll="0">
      <items count="6">
        <item h="1" x="0"/>
        <item h="1" x="1"/>
        <item h="1" x="2"/>
        <item x="3"/>
        <item h="1" x="4"/>
        <item t="default"/>
      </items>
    </pivotField>
    <pivotField showAll="0"/>
    <pivotField numFmtId="14" showAll="0"/>
    <pivotField numFmtId="14" showAll="0"/>
    <pivotField numFmtId="180" showAll="0">
      <items count="15">
        <item x="0"/>
        <item x="1"/>
        <item x="2"/>
        <item x="3"/>
        <item x="4"/>
        <item x="5"/>
        <item x="6"/>
        <item x="7"/>
        <item x="8"/>
        <item x="9"/>
        <item x="10"/>
        <item x="11"/>
        <item x="12"/>
        <item x="13"/>
        <item t="default"/>
      </items>
    </pivotField>
    <pivotField numFmtId="165" showAll="0"/>
    <pivotField numFmtId="166" showAll="0"/>
    <pivotField numFmtId="165" showAll="0"/>
    <pivotField numFmtId="165" showAll="0"/>
    <pivotField numFmtId="165" showAll="0"/>
    <pivotField numFmtId="166" showAll="0"/>
    <pivotField numFmtId="166" showAll="0"/>
    <pivotField numFmtId="168" showAll="0"/>
    <pivotField showAll="0"/>
    <pivotField numFmtId="166" showAll="0"/>
    <pivotField numFmtId="166" showAll="0"/>
    <pivotField numFmtId="166" showAll="0"/>
    <pivotField numFmtId="166" showAll="0"/>
    <pivotField numFmtId="166" showAll="0"/>
    <pivotField numFmtId="166" showAll="0"/>
    <pivotField numFmtId="166" showAll="0"/>
    <pivotField numFmtId="166" showAll="0"/>
    <pivotField dataField="1" numFmtId="166" showAll="0"/>
    <pivotField dataField="1" numFmtId="166" showAll="0"/>
    <pivotField dataField="1" numFmtId="166" showAll="0"/>
    <pivotField numFmtId="166" showAll="0"/>
    <pivotField numFmtId="166" showAll="0"/>
    <pivotField numFmtId="166" showAll="0"/>
    <pivotField numFmtId="166" showAll="0"/>
    <pivotField showAll="0"/>
    <pivotField showAll="0">
      <items count="7">
        <item sd="0" x="0"/>
        <item sd="0" x="1"/>
        <item sd="0" x="2"/>
        <item sd="0" x="3"/>
        <item sd="0" x="4"/>
        <item sd="0" x="5"/>
        <item t="default"/>
      </items>
    </pivotField>
    <pivotField showAll="0">
      <items count="8">
        <item sd="0" x="1"/>
        <item sd="0" x="2"/>
        <item sd="0" x="3"/>
        <item sd="0" x="4"/>
        <item sd="0" x="5"/>
        <item sd="0" x="0"/>
        <item sd="0" x="6"/>
        <item t="default"/>
      </items>
    </pivotField>
  </pivotFields>
  <rowFields count="1">
    <field x="0"/>
  </rowFields>
  <rowItems count="2">
    <i>
      <x v="3"/>
    </i>
    <i t="grand">
      <x/>
    </i>
  </rowItems>
  <colFields count="1">
    <field x="-2"/>
  </colFields>
  <colItems count="3">
    <i>
      <x/>
    </i>
    <i i="1">
      <x v="1"/>
    </i>
    <i i="2">
      <x v="2"/>
    </i>
  </colItems>
  <dataFields count="3">
    <dataField name="Sum of kitchen labor costs" fld="22" baseField="0" baseItem="0"/>
    <dataField name="Sum of admin labor costs" fld="24" baseField="0" baseItem="0"/>
    <dataField name="Sum of commercial labor costs" fld="23" baseField="0" baseItem="0"/>
  </dataFields>
  <formats count="1">
    <format dxfId="136">
      <pivotArea outline="0" collapsedLevelsAreSubtotals="1" fieldPosition="0"/>
    </format>
  </formats>
  <chartFormats count="6">
    <chartFormat chart="21" format="0" series="1">
      <pivotArea type="data" outline="0" fieldPosition="0">
        <references count="1">
          <reference field="4294967294" count="1" selected="0">
            <x v="0"/>
          </reference>
        </references>
      </pivotArea>
    </chartFormat>
    <chartFormat chart="21" format="1" series="1">
      <pivotArea type="data" outline="0" fieldPosition="0">
        <references count="1">
          <reference field="4294967294" count="1" selected="0">
            <x v="2"/>
          </reference>
        </references>
      </pivotArea>
    </chartFormat>
    <chartFormat chart="21" format="2" series="1">
      <pivotArea type="data" outline="0" fieldPosition="0">
        <references count="1">
          <reference field="4294967294" count="1" selected="0">
            <x v="1"/>
          </reference>
        </references>
      </pivotArea>
    </chartFormat>
    <chartFormat chart="22" format="0" series="1">
      <pivotArea type="data" outline="0" fieldPosition="0">
        <references count="1">
          <reference field="4294967294" count="1" selected="0">
            <x v="0"/>
          </reference>
        </references>
      </pivotArea>
    </chartFormat>
    <chartFormat chart="22" format="1" series="1">
      <pivotArea type="data" outline="0" fieldPosition="0">
        <references count="1">
          <reference field="4294967294" count="1" selected="0">
            <x v="2"/>
          </reference>
        </references>
      </pivotArea>
    </chartFormat>
    <chartFormat chart="22" format="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27E44AF5-714F-C849-8DD9-3617AC766951}" name="PivotTable2" cacheId="0" applyNumberFormats="0" applyBorderFormats="0" applyFontFormats="0" applyPatternFormats="0" applyAlignmentFormats="0" applyWidthHeightFormats="1" dataCaption="Значения" updatedVersion="8" minRefreshableVersion="3" useAutoFormatting="1" itemPrintTitles="1" createdVersion="7" indent="0" outline="1" outlineData="1" multipleFieldFilters="0" chartFormat="13">
  <location ref="L4:M6" firstHeaderRow="1" firstDataRow="1" firstDataCol="1"/>
  <pivotFields count="32">
    <pivotField axis="axisRow" multipleItemSelectionAllowed="1" showAll="0">
      <items count="6">
        <item h="1" x="0"/>
        <item h="1" x="1"/>
        <item h="1" x="2"/>
        <item x="3"/>
        <item h="1" x="4"/>
        <item t="default"/>
      </items>
    </pivotField>
    <pivotField showAll="0"/>
    <pivotField numFmtId="14" showAll="0"/>
    <pivotField numFmtId="14" showAll="0"/>
    <pivotField numFmtId="180" showAll="0">
      <items count="15">
        <item x="0"/>
        <item x="1"/>
        <item x="2"/>
        <item x="3"/>
        <item x="4"/>
        <item x="5"/>
        <item x="6"/>
        <item x="7"/>
        <item x="8"/>
        <item x="9"/>
        <item x="10"/>
        <item x="11"/>
        <item x="12"/>
        <item x="13"/>
        <item t="default"/>
      </items>
    </pivotField>
    <pivotField numFmtId="165" showAll="0"/>
    <pivotField dataField="1" numFmtId="166" showAll="0"/>
    <pivotField numFmtId="165" showAll="0"/>
    <pivotField numFmtId="165" showAll="0"/>
    <pivotField numFmtId="165" showAll="0"/>
    <pivotField numFmtId="166" showAll="0"/>
    <pivotField numFmtId="166" showAll="0"/>
    <pivotField numFmtId="168" showAll="0"/>
    <pivotField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showAll="0"/>
    <pivotField showAll="0">
      <items count="7">
        <item x="0"/>
        <item x="1"/>
        <item x="2"/>
        <item x="3"/>
        <item x="4"/>
        <item x="5"/>
        <item t="default"/>
      </items>
    </pivotField>
    <pivotField showAll="0">
      <items count="8">
        <item x="1"/>
        <item sd="0" x="2"/>
        <item sd="0" x="3"/>
        <item sd="0" x="4"/>
        <item sd="0" x="5"/>
        <item x="0"/>
        <item x="6"/>
        <item t="default"/>
      </items>
    </pivotField>
  </pivotFields>
  <rowFields count="1">
    <field x="0"/>
  </rowFields>
  <rowItems count="2">
    <i>
      <x v="3"/>
    </i>
    <i t="grand">
      <x/>
    </i>
  </rowItems>
  <colItems count="1">
    <i/>
  </colItems>
  <dataFields count="1">
    <dataField name="Sum of EBITDA" fld="6" baseField="0" baseItem="0"/>
  </dataFields>
  <formats count="1">
    <format dxfId="13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F262CC1-2DD9-E441-943D-9DE808F33D85}" name="PivotTable14" cacheId="0" applyNumberFormats="0" applyBorderFormats="0" applyFontFormats="0" applyPatternFormats="0" applyAlignmentFormats="0" applyWidthHeightFormats="1" dataCaption="Значения" updatedVersion="8" minRefreshableVersion="3" useAutoFormatting="1" itemPrintTitles="1" createdVersion="7" indent="0" outline="1" outlineData="1" multipleFieldFilters="0" chartFormat="39">
  <location ref="CK4:CL17" firstHeaderRow="1" firstDataRow="1" firstDataCol="1" rowPageCount="1" colPageCount="1"/>
  <pivotFields count="32">
    <pivotField axis="axisPage" multipleItemSelectionAllowed="1" showAll="0">
      <items count="6">
        <item h="1" x="0"/>
        <item h="1" x="1"/>
        <item h="1" x="2"/>
        <item x="3"/>
        <item h="1" x="4"/>
        <item t="default"/>
      </items>
    </pivotField>
    <pivotField showAll="0"/>
    <pivotField numFmtId="14" showAll="0"/>
    <pivotField numFmtId="14" showAll="0"/>
    <pivotField axis="axisRow" numFmtId="180" showAll="0">
      <items count="15">
        <item x="0"/>
        <item x="1"/>
        <item x="2"/>
        <item x="3"/>
        <item x="4"/>
        <item x="5"/>
        <item x="6"/>
        <item x="7"/>
        <item x="8"/>
        <item x="9"/>
        <item x="10"/>
        <item x="11"/>
        <item x="12"/>
        <item x="13"/>
        <item t="default"/>
      </items>
    </pivotField>
    <pivotField numFmtId="165" showAll="0"/>
    <pivotField numFmtId="166" showAll="0"/>
    <pivotField numFmtId="165" showAll="0"/>
    <pivotField numFmtId="165" showAll="0"/>
    <pivotField dataField="1" numFmtId="165" showAll="0"/>
    <pivotField numFmtId="166" showAll="0"/>
    <pivotField numFmtId="166" showAll="0"/>
    <pivotField numFmtId="168" showAll="0"/>
    <pivotField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showAll="0"/>
    <pivotField showAll="0">
      <items count="7">
        <item sd="0" x="0"/>
        <item sd="0" x="1"/>
        <item sd="0" x="2"/>
        <item sd="0" x="3"/>
        <item sd="0" x="4"/>
        <item sd="0" x="5"/>
        <item t="default"/>
      </items>
    </pivotField>
    <pivotField showAll="0">
      <items count="8">
        <item sd="0" x="1"/>
        <item sd="0" x="2"/>
        <item sd="0" x="3"/>
        <item sd="0" x="4"/>
        <item sd="0" x="5"/>
        <item sd="0" x="0"/>
        <item sd="0" x="6"/>
        <item t="default"/>
      </items>
    </pivotField>
  </pivotFields>
  <rowFields count="1">
    <field x="4"/>
  </rowFields>
  <rowItems count="13">
    <i>
      <x v="1"/>
    </i>
    <i>
      <x v="2"/>
    </i>
    <i>
      <x v="3"/>
    </i>
    <i>
      <x v="4"/>
    </i>
    <i>
      <x v="5"/>
    </i>
    <i>
      <x v="6"/>
    </i>
    <i>
      <x v="7"/>
    </i>
    <i>
      <x v="8"/>
    </i>
    <i>
      <x v="9"/>
    </i>
    <i>
      <x v="10"/>
    </i>
    <i>
      <x v="11"/>
    </i>
    <i>
      <x v="12"/>
    </i>
    <i t="grand">
      <x/>
    </i>
  </rowItems>
  <colItems count="1">
    <i/>
  </colItems>
  <pageFields count="1">
    <pageField fld="0" hier="-1"/>
  </pageFields>
  <dataFields count="1">
    <dataField name="Sum of Dishes" fld="9" baseField="0" baseItem="0"/>
  </dataFields>
  <formats count="2">
    <format dxfId="115">
      <pivotArea outline="0" collapsedLevelsAreSubtotals="1" fieldPosition="0"/>
    </format>
    <format dxfId="114">
      <pivotArea collapsedLevelsAreSubtotals="1" fieldPosition="0">
        <references count="1">
          <reference field="4" count="12">
            <x v="1"/>
            <x v="2"/>
            <x v="3"/>
            <x v="4"/>
            <x v="5"/>
            <x v="6"/>
            <x v="7"/>
            <x v="8"/>
            <x v="9"/>
            <x v="10"/>
            <x v="11"/>
            <x v="12"/>
          </reference>
        </references>
      </pivotArea>
    </format>
  </formats>
  <chartFormats count="4">
    <chartFormat chart="32" format="0" series="1">
      <pivotArea type="data" outline="0" fieldPosition="0">
        <references count="1">
          <reference field="4294967294" count="1" selected="0">
            <x v="0"/>
          </reference>
        </references>
      </pivotArea>
    </chartFormat>
    <chartFormat chart="33" format="1" series="1">
      <pivotArea type="data" outline="0" fieldPosition="0">
        <references count="1">
          <reference field="4294967294" count="1" selected="0">
            <x v="0"/>
          </reference>
        </references>
      </pivotArea>
    </chartFormat>
    <chartFormat chart="34" format="2" series="1">
      <pivotArea type="data" outline="0" fieldPosition="0">
        <references count="1">
          <reference field="4294967294" count="1" selected="0">
            <x v="0"/>
          </reference>
        </references>
      </pivotArea>
    </chartFormat>
    <chartFormat chart="38"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2898CE84-CB38-BF4D-BE88-182D0EFAE57C}" name="PivotTable5" cacheId="0" applyNumberFormats="0" applyBorderFormats="0" applyFontFormats="0" applyPatternFormats="0" applyAlignmentFormats="0" applyWidthHeightFormats="1" dataCaption="Значения" updatedVersion="8" minRefreshableVersion="3" useAutoFormatting="1" itemPrintTitles="1" createdVersion="7" indent="0" outline="1" outlineData="1" multipleFieldFilters="0" chartFormat="22">
  <location ref="Z4:AA17" firstHeaderRow="1" firstDataRow="1" firstDataCol="1" rowPageCount="1" colPageCount="1"/>
  <pivotFields count="32">
    <pivotField axis="axisPage" multipleItemSelectionAllowed="1" showAll="0">
      <items count="6">
        <item h="1" x="0"/>
        <item h="1" x="1"/>
        <item h="1" x="2"/>
        <item x="3"/>
        <item h="1" x="4"/>
        <item t="default"/>
      </items>
    </pivotField>
    <pivotField showAll="0"/>
    <pivotField numFmtId="14" showAll="0"/>
    <pivotField numFmtId="14" showAll="0"/>
    <pivotField axis="axisRow" numFmtId="180" showAll="0">
      <items count="15">
        <item x="0"/>
        <item x="1"/>
        <item x="2"/>
        <item x="3"/>
        <item x="4"/>
        <item x="5"/>
        <item x="6"/>
        <item x="7"/>
        <item x="8"/>
        <item x="9"/>
        <item x="10"/>
        <item x="11"/>
        <item x="12"/>
        <item x="13"/>
        <item t="default"/>
      </items>
    </pivotField>
    <pivotField numFmtId="165" showAll="0"/>
    <pivotField numFmtId="166" showAll="0"/>
    <pivotField numFmtId="165" showAll="0"/>
    <pivotField numFmtId="165" showAll="0"/>
    <pivotField numFmtId="165" showAll="0"/>
    <pivotField dataField="1" numFmtId="166" showAll="0"/>
    <pivotField numFmtId="166" showAll="0"/>
    <pivotField numFmtId="168" showAll="0"/>
    <pivotField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showAll="0"/>
    <pivotField showAll="0">
      <items count="7">
        <item sd="0" x="0"/>
        <item sd="0" x="1"/>
        <item sd="0" x="2"/>
        <item sd="0" x="3"/>
        <item sd="0" x="4"/>
        <item sd="0" x="5"/>
        <item t="default"/>
      </items>
    </pivotField>
    <pivotField showAll="0">
      <items count="8">
        <item sd="0" x="1"/>
        <item sd="0" x="2"/>
        <item sd="0" x="3"/>
        <item sd="0" x="4"/>
        <item sd="0" x="5"/>
        <item sd="0" x="0"/>
        <item sd="0" x="6"/>
        <item t="default"/>
      </items>
    </pivotField>
  </pivotFields>
  <rowFields count="1">
    <field x="4"/>
  </rowFields>
  <rowItems count="13">
    <i>
      <x v="1"/>
    </i>
    <i>
      <x v="2"/>
    </i>
    <i>
      <x v="3"/>
    </i>
    <i>
      <x v="4"/>
    </i>
    <i>
      <x v="5"/>
    </i>
    <i>
      <x v="6"/>
    </i>
    <i>
      <x v="7"/>
    </i>
    <i>
      <x v="8"/>
    </i>
    <i>
      <x v="9"/>
    </i>
    <i>
      <x v="10"/>
    </i>
    <i>
      <x v="11"/>
    </i>
    <i>
      <x v="12"/>
    </i>
    <i t="grand">
      <x/>
    </i>
  </rowItems>
  <colItems count="1">
    <i/>
  </colItems>
  <pageFields count="1">
    <pageField fld="0" hier="-1"/>
  </pageFields>
  <dataFields count="1">
    <dataField name="Sum of Customer" fld="10" baseField="0" baseItem="0"/>
  </dataFields>
  <formats count="1">
    <format dxfId="138">
      <pivotArea outline="0" collapsedLevelsAreSubtotals="1" fieldPosition="0"/>
    </format>
  </formats>
  <chartFormats count="1">
    <chartFormat chart="21"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A4B70BE-0CA1-284F-A8C6-89AE38633D7D}" name="PivotTable11" cacheId="0" applyNumberFormats="0" applyBorderFormats="0" applyFontFormats="0" applyPatternFormats="0" applyAlignmentFormats="0" applyWidthHeightFormats="1" dataCaption="Значения" updatedVersion="8" minRefreshableVersion="3" useAutoFormatting="1" itemPrintTitles="1" createdVersion="7" indent="0" outline="1" outlineData="1" multipleFieldFilters="0" chartFormat="29">
  <location ref="BL25:BN27" firstHeaderRow="0" firstDataRow="1" firstDataCol="1"/>
  <pivotFields count="32">
    <pivotField axis="axisRow" multipleItemSelectionAllowed="1" showAll="0">
      <items count="6">
        <item h="1" x="0"/>
        <item h="1" x="1"/>
        <item h="1" x="2"/>
        <item x="3"/>
        <item h="1" x="4"/>
        <item t="default"/>
      </items>
    </pivotField>
    <pivotField showAll="0"/>
    <pivotField numFmtId="14" showAll="0"/>
    <pivotField numFmtId="14" showAll="0"/>
    <pivotField numFmtId="180" showAll="0">
      <items count="15">
        <item x="0"/>
        <item x="1"/>
        <item x="2"/>
        <item x="3"/>
        <item x="4"/>
        <item x="5"/>
        <item x="6"/>
        <item x="7"/>
        <item x="8"/>
        <item x="9"/>
        <item x="10"/>
        <item x="11"/>
        <item x="12"/>
        <item x="13"/>
        <item t="default"/>
      </items>
    </pivotField>
    <pivotField dataField="1" numFmtId="165" showAll="0"/>
    <pivotField numFmtId="166" showAll="0"/>
    <pivotField numFmtId="165" showAll="0"/>
    <pivotField numFmtId="165" showAll="0"/>
    <pivotField numFmtId="165" showAll="0"/>
    <pivotField dataField="1" numFmtId="166" showAll="0"/>
    <pivotField numFmtId="166" showAll="0"/>
    <pivotField numFmtId="168" showAll="0"/>
    <pivotField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showAll="0"/>
    <pivotField showAll="0">
      <items count="7">
        <item sd="0" x="0"/>
        <item sd="0" x="1"/>
        <item sd="0" x="2"/>
        <item sd="0" x="3"/>
        <item sd="0" x="4"/>
        <item sd="0" x="5"/>
        <item t="default"/>
      </items>
    </pivotField>
    <pivotField showAll="0">
      <items count="8">
        <item sd="0" x="1"/>
        <item sd="0" x="2"/>
        <item sd="0" x="3"/>
        <item sd="0" x="4"/>
        <item sd="0" x="5"/>
        <item sd="0" x="0"/>
        <item sd="0" x="6"/>
        <item t="default"/>
      </items>
    </pivotField>
  </pivotFields>
  <rowFields count="1">
    <field x="0"/>
  </rowFields>
  <rowItems count="2">
    <i>
      <x v="3"/>
    </i>
    <i t="grand">
      <x/>
    </i>
  </rowItems>
  <colFields count="1">
    <field x="-2"/>
  </colFields>
  <colItems count="2">
    <i>
      <x/>
    </i>
    <i i="1">
      <x v="1"/>
    </i>
  </colItems>
  <dataFields count="2">
    <dataField name="Sum of Revenue" fld="5" baseField="0" baseItem="0"/>
    <dataField name="Sum of Customer" fld="10" baseField="0" baseItem="0"/>
  </dataFields>
  <formats count="1">
    <format dxfId="11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ACA8CC8-2506-1D4B-A995-0B0ED9A62766}" name="PivotTable8" cacheId="0" applyNumberFormats="0" applyBorderFormats="0" applyFontFormats="0" applyPatternFormats="0" applyAlignmentFormats="0" applyWidthHeightFormats="1" dataCaption="Значения" updatedVersion="8" minRefreshableVersion="3" useAutoFormatting="1" itemPrintTitles="1" createdVersion="7" indent="0" outline="1" outlineData="1" multipleFieldFilters="0" chartFormat="27">
  <location ref="BC4:BD17" firstHeaderRow="1" firstDataRow="1" firstDataCol="1" rowPageCount="1" colPageCount="1"/>
  <pivotFields count="32">
    <pivotField axis="axisPage" multipleItemSelectionAllowed="1" showAll="0">
      <items count="6">
        <item h="1" x="0"/>
        <item h="1" x="1"/>
        <item h="1" x="2"/>
        <item x="3"/>
        <item h="1" x="4"/>
        <item t="default"/>
      </items>
    </pivotField>
    <pivotField showAll="0"/>
    <pivotField numFmtId="14" showAll="0"/>
    <pivotField numFmtId="14" showAll="0"/>
    <pivotField axis="axisRow" numFmtId="180" showAll="0">
      <items count="15">
        <item x="0"/>
        <item x="1"/>
        <item x="2"/>
        <item x="3"/>
        <item x="4"/>
        <item x="5"/>
        <item x="6"/>
        <item x="7"/>
        <item x="8"/>
        <item x="9"/>
        <item x="10"/>
        <item x="11"/>
        <item x="12"/>
        <item x="13"/>
        <item t="default"/>
      </items>
    </pivotField>
    <pivotField numFmtId="165" showAll="0"/>
    <pivotField numFmtId="166" showAll="0"/>
    <pivotField numFmtId="165" showAll="0"/>
    <pivotField numFmtId="165" showAll="0"/>
    <pivotField numFmtId="165" showAll="0"/>
    <pivotField numFmtId="166" showAll="0"/>
    <pivotField numFmtId="166" showAll="0"/>
    <pivotField numFmtId="168" showAll="0"/>
    <pivotField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dataField="1" numFmtId="166" showAll="0"/>
    <pivotField numFmtId="166" showAll="0"/>
    <pivotField numFmtId="166" showAll="0"/>
    <pivotField numFmtId="166" showAll="0"/>
    <pivotField showAll="0"/>
    <pivotField showAll="0">
      <items count="7">
        <item sd="0" x="0"/>
        <item sd="0" x="1"/>
        <item sd="0" x="2"/>
        <item sd="0" x="3"/>
        <item sd="0" x="4"/>
        <item sd="0" x="5"/>
        <item t="default"/>
      </items>
    </pivotField>
    <pivotField showAll="0">
      <items count="8">
        <item sd="0" x="1"/>
        <item sd="0" x="2"/>
        <item sd="0" x="3"/>
        <item sd="0" x="4"/>
        <item sd="0" x="5"/>
        <item sd="0" x="0"/>
        <item sd="0" x="6"/>
        <item t="default"/>
      </items>
    </pivotField>
  </pivotFields>
  <rowFields count="1">
    <field x="4"/>
  </rowFields>
  <rowItems count="13">
    <i>
      <x v="1"/>
    </i>
    <i>
      <x v="2"/>
    </i>
    <i>
      <x v="3"/>
    </i>
    <i>
      <x v="4"/>
    </i>
    <i>
      <x v="5"/>
    </i>
    <i>
      <x v="6"/>
    </i>
    <i>
      <x v="7"/>
    </i>
    <i>
      <x v="8"/>
    </i>
    <i>
      <x v="9"/>
    </i>
    <i>
      <x v="10"/>
    </i>
    <i>
      <x v="11"/>
    </i>
    <i>
      <x v="12"/>
    </i>
    <i t="grand">
      <x/>
    </i>
  </rowItems>
  <colItems count="1">
    <i/>
  </colItems>
  <pageFields count="1">
    <pageField fld="0" hier="-1"/>
  </pageFields>
  <dataFields count="1">
    <dataField name="Sum of FCFF" fld="25" baseField="0" baseItem="0"/>
  </dataFields>
  <formats count="1">
    <format dxfId="117">
      <pivotArea outline="0" collapsedLevelsAreSubtotals="1" fieldPosition="0"/>
    </format>
  </formats>
  <chartFormats count="1">
    <chartFormat chart="26"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C014FD5-A62B-214A-B1BF-4194CDB457B5}" name="Сводная таблица2" cacheId="0" applyNumberFormats="0" applyBorderFormats="0" applyFontFormats="0" applyPatternFormats="0" applyAlignmentFormats="0" applyWidthHeightFormats="1" dataCaption="Значения" updatedVersion="8" minRefreshableVersion="3" useAutoFormatting="1" itemPrintTitles="1" createdVersion="7" indent="0" outline="1" outlineData="1" multipleFieldFilters="0" chartFormat="11">
  <location ref="B3:C16" firstHeaderRow="1" firstDataRow="1" firstDataCol="1" rowPageCount="1" colPageCount="1"/>
  <pivotFields count="32">
    <pivotField axis="axisPage" multipleItemSelectionAllowed="1" showAll="0">
      <items count="6">
        <item h="1" x="0"/>
        <item h="1" x="1"/>
        <item h="1" x="2"/>
        <item x="3"/>
        <item h="1" x="4"/>
        <item t="default"/>
      </items>
    </pivotField>
    <pivotField showAll="0"/>
    <pivotField numFmtId="14" showAll="0"/>
    <pivotField numFmtId="14" showAll="0"/>
    <pivotField axis="axisRow" numFmtId="180" showAll="0">
      <items count="15">
        <item x="0"/>
        <item x="1"/>
        <item x="2"/>
        <item x="3"/>
        <item x="4"/>
        <item x="5"/>
        <item x="6"/>
        <item x="7"/>
        <item x="8"/>
        <item x="9"/>
        <item x="10"/>
        <item x="11"/>
        <item x="12"/>
        <item x="13"/>
        <item t="default"/>
      </items>
    </pivotField>
    <pivotField dataField="1" numFmtId="165" showAll="0"/>
    <pivotField numFmtId="166" showAll="0"/>
    <pivotField numFmtId="165" showAll="0"/>
    <pivotField numFmtId="165" showAll="0"/>
    <pivotField numFmtId="165" showAll="0"/>
    <pivotField numFmtId="166" showAll="0"/>
    <pivotField numFmtId="166" showAll="0"/>
    <pivotField numFmtId="168" showAll="0"/>
    <pivotField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showAll="0"/>
    <pivotField showAll="0">
      <items count="7">
        <item x="0"/>
        <item x="1"/>
        <item x="2"/>
        <item x="3"/>
        <item x="4"/>
        <item x="5"/>
        <item t="default"/>
      </items>
    </pivotField>
    <pivotField showAll="0">
      <items count="8">
        <item x="1"/>
        <item sd="0" x="2"/>
        <item sd="0" x="3"/>
        <item sd="0" x="4"/>
        <item sd="0" x="5"/>
        <item x="0"/>
        <item x="6"/>
        <item t="default"/>
      </items>
    </pivotField>
  </pivotFields>
  <rowFields count="1">
    <field x="4"/>
  </rowFields>
  <rowItems count="13">
    <i>
      <x v="1"/>
    </i>
    <i>
      <x v="2"/>
    </i>
    <i>
      <x v="3"/>
    </i>
    <i>
      <x v="4"/>
    </i>
    <i>
      <x v="5"/>
    </i>
    <i>
      <x v="6"/>
    </i>
    <i>
      <x v="7"/>
    </i>
    <i>
      <x v="8"/>
    </i>
    <i>
      <x v="9"/>
    </i>
    <i>
      <x v="10"/>
    </i>
    <i>
      <x v="11"/>
    </i>
    <i>
      <x v="12"/>
    </i>
    <i t="grand">
      <x/>
    </i>
  </rowItems>
  <colItems count="1">
    <i/>
  </colItems>
  <pageFields count="1">
    <pageField fld="0" hier="-1"/>
  </pageFields>
  <dataFields count="1">
    <dataField name="Сумма по полю Revenue" fld="5" baseField="0" baseItem="0" numFmtId="167"/>
  </dataFields>
  <chartFormats count="1">
    <chartFormat chart="1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7811F38-CBE1-DB41-8210-E337967D1E63}" name="PivotTable4" cacheId="0" applyNumberFormats="0" applyBorderFormats="0" applyFontFormats="0" applyPatternFormats="0" applyAlignmentFormats="0" applyWidthHeightFormats="1" dataCaption="Значения" updatedVersion="8" minRefreshableVersion="3" useAutoFormatting="1" itemPrintTitles="1" createdVersion="7" indent="0" outline="1" outlineData="1" multipleFieldFilters="0" chartFormat="20">
  <location ref="U4:V17" firstHeaderRow="1" firstDataRow="1" firstDataCol="1" rowPageCount="1" colPageCount="1"/>
  <pivotFields count="32">
    <pivotField axis="axisPage" multipleItemSelectionAllowed="1" showAll="0">
      <items count="6">
        <item h="1" x="0"/>
        <item h="1" x="1"/>
        <item h="1" x="2"/>
        <item x="3"/>
        <item h="1" x="4"/>
        <item t="default"/>
      </items>
    </pivotField>
    <pivotField showAll="0"/>
    <pivotField numFmtId="14" showAll="0"/>
    <pivotField numFmtId="14" showAll="0"/>
    <pivotField axis="axisRow" numFmtId="180" showAll="0">
      <items count="15">
        <item x="0"/>
        <item x="1"/>
        <item x="2"/>
        <item x="3"/>
        <item x="4"/>
        <item x="5"/>
        <item x="6"/>
        <item x="7"/>
        <item x="8"/>
        <item x="9"/>
        <item x="10"/>
        <item x="11"/>
        <item x="12"/>
        <item x="13"/>
        <item t="default"/>
      </items>
    </pivotField>
    <pivotField numFmtId="165" showAll="0"/>
    <pivotField dataField="1" numFmtId="166" showAll="0"/>
    <pivotField numFmtId="165" showAll="0"/>
    <pivotField numFmtId="165" showAll="0"/>
    <pivotField numFmtId="165" showAll="0"/>
    <pivotField numFmtId="166" showAll="0"/>
    <pivotField numFmtId="166" showAll="0"/>
    <pivotField numFmtId="168" showAll="0"/>
    <pivotField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showAll="0"/>
    <pivotField showAll="0">
      <items count="7">
        <item sd="0" x="0"/>
        <item sd="0" x="1"/>
        <item sd="0" x="2"/>
        <item sd="0" x="3"/>
        <item sd="0" x="4"/>
        <item sd="0" x="5"/>
        <item t="default"/>
      </items>
    </pivotField>
    <pivotField showAll="0">
      <items count="8">
        <item sd="0" x="1"/>
        <item sd="0" x="2"/>
        <item sd="0" x="3"/>
        <item sd="0" x="4"/>
        <item sd="0" x="5"/>
        <item sd="0" x="0"/>
        <item sd="0" x="6"/>
        <item t="default"/>
      </items>
    </pivotField>
  </pivotFields>
  <rowFields count="1">
    <field x="4"/>
  </rowFields>
  <rowItems count="13">
    <i>
      <x v="1"/>
    </i>
    <i>
      <x v="2"/>
    </i>
    <i>
      <x v="3"/>
    </i>
    <i>
      <x v="4"/>
    </i>
    <i>
      <x v="5"/>
    </i>
    <i>
      <x v="6"/>
    </i>
    <i>
      <x v="7"/>
    </i>
    <i>
      <x v="8"/>
    </i>
    <i>
      <x v="9"/>
    </i>
    <i>
      <x v="10"/>
    </i>
    <i>
      <x v="11"/>
    </i>
    <i>
      <x v="12"/>
    </i>
    <i t="grand">
      <x/>
    </i>
  </rowItems>
  <colItems count="1">
    <i/>
  </colItems>
  <pageFields count="1">
    <pageField fld="0" hier="-1"/>
  </pageFields>
  <dataFields count="1">
    <dataField name="Sum of EBITDA" fld="6" baseField="0" baseItem="0"/>
  </dataFields>
  <formats count="1">
    <format dxfId="118">
      <pivotArea outline="0" collapsedLevelsAreSubtotals="1" fieldPosition="0"/>
    </format>
  </formats>
  <chartFormats count="1">
    <chartFormat chart="19"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EC97A1E-8219-3647-A211-28BD495F06B3}" name="PivotTable12" cacheId="0" applyNumberFormats="0" applyBorderFormats="0" applyFontFormats="0" applyPatternFormats="0" applyAlignmentFormats="0" applyWidthHeightFormats="1" dataCaption="Значения" updatedVersion="8" minRefreshableVersion="3" useAutoFormatting="1" itemPrintTitles="1" createdVersion="7" indent="0" outline="1" outlineData="1" multipleFieldFilters="0" chartFormat="32">
  <location ref="BU25:BW27" firstHeaderRow="0" firstDataRow="1" firstDataCol="1"/>
  <pivotFields count="32">
    <pivotField axis="axisRow" multipleItemSelectionAllowed="1" showAll="0">
      <items count="6">
        <item h="1" x="0"/>
        <item h="1" x="1"/>
        <item h="1" x="2"/>
        <item x="3"/>
        <item h="1" x="4"/>
        <item t="default"/>
      </items>
    </pivotField>
    <pivotField showAll="0"/>
    <pivotField numFmtId="14" showAll="0"/>
    <pivotField numFmtId="14" showAll="0"/>
    <pivotField numFmtId="180" showAll="0">
      <items count="15">
        <item x="0"/>
        <item x="1"/>
        <item x="2"/>
        <item x="3"/>
        <item x="4"/>
        <item x="5"/>
        <item x="6"/>
        <item x="7"/>
        <item x="8"/>
        <item x="9"/>
        <item x="10"/>
        <item x="11"/>
        <item x="12"/>
        <item x="13"/>
        <item t="default"/>
      </items>
    </pivotField>
    <pivotField numFmtId="165" showAll="0"/>
    <pivotField numFmtId="166" showAll="0"/>
    <pivotField numFmtId="165" showAll="0"/>
    <pivotField numFmtId="165" showAll="0"/>
    <pivotField numFmtId="165" showAll="0"/>
    <pivotField dataField="1" numFmtId="166" showAll="0"/>
    <pivotField numFmtId="166" showAll="0"/>
    <pivotField numFmtId="168" showAll="0"/>
    <pivotField showAll="0"/>
    <pivotField numFmtId="166" showAll="0"/>
    <pivotField numFmtId="166" showAll="0"/>
    <pivotField numFmtId="166" showAll="0"/>
    <pivotField numFmtId="166" showAll="0"/>
    <pivotField numFmtId="166" showAll="0"/>
    <pivotField numFmtId="166" showAll="0"/>
    <pivotField dataField="1"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showAll="0"/>
    <pivotField showAll="0">
      <items count="7">
        <item sd="0" x="0"/>
        <item sd="0" x="1"/>
        <item sd="0" x="2"/>
        <item sd="0" x="3"/>
        <item sd="0" x="4"/>
        <item sd="0" x="5"/>
        <item t="default"/>
      </items>
    </pivotField>
    <pivotField showAll="0">
      <items count="8">
        <item sd="0" x="1"/>
        <item sd="0" x="2"/>
        <item sd="0" x="3"/>
        <item sd="0" x="4"/>
        <item sd="0" x="5"/>
        <item sd="0" x="0"/>
        <item sd="0" x="6"/>
        <item t="default"/>
      </items>
    </pivotField>
  </pivotFields>
  <rowFields count="1">
    <field x="0"/>
  </rowFields>
  <rowItems count="2">
    <i>
      <x v="3"/>
    </i>
    <i t="grand">
      <x/>
    </i>
  </rowItems>
  <colFields count="1">
    <field x="-2"/>
  </colFields>
  <colItems count="2">
    <i>
      <x/>
    </i>
    <i i="1">
      <x v="1"/>
    </i>
  </colItems>
  <dataFields count="2">
    <dataField name="Sum of Capacity" fld="20" baseField="0" baseItem="0"/>
    <dataField name="Sum of Customer" fld="10" baseField="0" baseItem="0"/>
  </dataFields>
  <formats count="1">
    <format dxfId="11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74A4616-B384-314B-A6B0-D72D125B5D95}" name="PivotTable19" cacheId="0" applyNumberFormats="0" applyBorderFormats="0" applyFontFormats="0" applyPatternFormats="0" applyAlignmentFormats="0" applyWidthHeightFormats="1" dataCaption="Значения" updatedVersion="8" minRefreshableVersion="3" useAutoFormatting="1" itemPrintTitles="1" createdVersion="7" indent="0" outline="1" outlineData="1" multipleFieldFilters="0" chartFormat="38">
  <location ref="DG6:DJ8" firstHeaderRow="0" firstDataRow="1" firstDataCol="1"/>
  <pivotFields count="32">
    <pivotField axis="axisRow" multipleItemSelectionAllowed="1" showAll="0">
      <items count="6">
        <item h="1" x="0"/>
        <item h="1" x="1"/>
        <item h="1" x="2"/>
        <item x="3"/>
        <item h="1" x="4"/>
        <item t="default"/>
      </items>
    </pivotField>
    <pivotField showAll="0"/>
    <pivotField numFmtId="14" showAll="0"/>
    <pivotField numFmtId="14" showAll="0"/>
    <pivotField numFmtId="180" showAll="0">
      <items count="15">
        <item x="0"/>
        <item x="1"/>
        <item x="2"/>
        <item x="3"/>
        <item x="4"/>
        <item x="5"/>
        <item x="6"/>
        <item x="7"/>
        <item x="8"/>
        <item x="9"/>
        <item x="10"/>
        <item x="11"/>
        <item x="12"/>
        <item x="13"/>
        <item t="default"/>
      </items>
    </pivotField>
    <pivotField numFmtId="165" showAll="0"/>
    <pivotField numFmtId="166" showAll="0"/>
    <pivotField numFmtId="165" showAll="0"/>
    <pivotField numFmtId="165" showAll="0"/>
    <pivotField numFmtId="165" showAll="0"/>
    <pivotField dataField="1" numFmtId="166" showAll="0"/>
    <pivotField numFmtId="166" showAll="0"/>
    <pivotField numFmtId="168" showAll="0"/>
    <pivotField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dataField="1" numFmtId="166" showAll="0"/>
    <pivotField dataField="1" showAll="0"/>
    <pivotField showAll="0">
      <items count="7">
        <item sd="0" x="0"/>
        <item sd="0" x="1"/>
        <item sd="0" x="2"/>
        <item sd="0" x="3"/>
        <item sd="0" x="4"/>
        <item sd="0" x="5"/>
        <item t="default"/>
      </items>
    </pivotField>
    <pivotField showAll="0">
      <items count="8">
        <item sd="0" x="1"/>
        <item sd="0" x="2"/>
        <item sd="0" x="3"/>
        <item sd="0" x="4"/>
        <item sd="0" x="5"/>
        <item sd="0" x="0"/>
        <item sd="0" x="6"/>
        <item t="default"/>
      </items>
    </pivotField>
  </pivotFields>
  <rowFields count="1">
    <field x="0"/>
  </rowFields>
  <rowItems count="2">
    <i>
      <x v="3"/>
    </i>
    <i t="grand">
      <x/>
    </i>
  </rowItems>
  <colFields count="1">
    <field x="-2"/>
  </colFields>
  <colItems count="3">
    <i>
      <x/>
    </i>
    <i i="1">
      <x v="1"/>
    </i>
    <i i="2">
      <x v="2"/>
    </i>
  </colItems>
  <dataFields count="3">
    <dataField name="Sum of utilised time" fld="28" baseField="0" baseItem="0"/>
    <dataField name="Sum of Customer" fld="10" baseField="0" baseItem="0"/>
    <dataField name="Sum of days" fld="29" baseField="0" baseItem="0"/>
  </dataFields>
  <formats count="2">
    <format dxfId="121">
      <pivotArea outline="0" collapsedLevelsAreSubtotals="1" fieldPosition="0"/>
    </format>
    <format dxfId="120">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EE708CD-23A0-224A-B343-8588AA969C38}" name="PivotTable1" cacheId="0" applyNumberFormats="0" applyBorderFormats="0" applyFontFormats="0" applyPatternFormats="0" applyAlignmentFormats="0" applyWidthHeightFormats="1" dataCaption="Значения" updatedVersion="8" minRefreshableVersion="3" useAutoFormatting="1" itemPrintTitles="1" createdVersion="7" indent="0" outline="1" outlineData="1" multipleFieldFilters="0" chartFormat="15">
  <location ref="G4:H17" firstHeaderRow="1" firstDataRow="1" firstDataCol="1" rowPageCount="1" colPageCount="1"/>
  <pivotFields count="32">
    <pivotField axis="axisPage" multipleItemSelectionAllowed="1" showAll="0">
      <items count="6">
        <item h="1" x="0"/>
        <item h="1" x="1"/>
        <item h="1" x="2"/>
        <item x="3"/>
        <item h="1" x="4"/>
        <item t="default"/>
      </items>
    </pivotField>
    <pivotField showAll="0"/>
    <pivotField numFmtId="14" showAll="0"/>
    <pivotField numFmtId="14" showAll="0"/>
    <pivotField axis="axisRow" numFmtId="180" showAll="0">
      <items count="15">
        <item x="0"/>
        <item x="1"/>
        <item x="2"/>
        <item x="3"/>
        <item x="4"/>
        <item x="5"/>
        <item x="6"/>
        <item x="7"/>
        <item x="8"/>
        <item x="9"/>
        <item x="10"/>
        <item x="11"/>
        <item x="12"/>
        <item x="13"/>
        <item t="default"/>
      </items>
    </pivotField>
    <pivotField numFmtId="165" showAll="0"/>
    <pivotField numFmtId="166" showAll="0"/>
    <pivotField dataField="1" numFmtId="165" showAll="0"/>
    <pivotField numFmtId="165" showAll="0"/>
    <pivotField numFmtId="165" showAll="0"/>
    <pivotField numFmtId="166" showAll="0"/>
    <pivotField numFmtId="166" showAll="0"/>
    <pivotField numFmtId="168" showAll="0"/>
    <pivotField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numFmtId="166" showAll="0"/>
    <pivotField showAll="0"/>
    <pivotField showAll="0">
      <items count="7">
        <item x="0"/>
        <item x="1"/>
        <item x="2"/>
        <item x="3"/>
        <item x="4"/>
        <item x="5"/>
        <item t="default"/>
      </items>
    </pivotField>
    <pivotField showAll="0">
      <items count="8">
        <item x="1"/>
        <item sd="0" x="2"/>
        <item sd="0" x="3"/>
        <item sd="0" x="4"/>
        <item sd="0" x="5"/>
        <item x="0"/>
        <item x="6"/>
        <item t="default"/>
      </items>
    </pivotField>
  </pivotFields>
  <rowFields count="1">
    <field x="4"/>
  </rowFields>
  <rowItems count="13">
    <i>
      <x v="1"/>
    </i>
    <i>
      <x v="2"/>
    </i>
    <i>
      <x v="3"/>
    </i>
    <i>
      <x v="4"/>
    </i>
    <i>
      <x v="5"/>
    </i>
    <i>
      <x v="6"/>
    </i>
    <i>
      <x v="7"/>
    </i>
    <i>
      <x v="8"/>
    </i>
    <i>
      <x v="9"/>
    </i>
    <i>
      <x v="10"/>
    </i>
    <i>
      <x v="11"/>
    </i>
    <i>
      <x v="12"/>
    </i>
    <i t="grand">
      <x/>
    </i>
  </rowItems>
  <colItems count="1">
    <i/>
  </colItems>
  <pageFields count="1">
    <pageField fld="0" hier="-1"/>
  </pageFields>
  <dataFields count="1">
    <dataField name="Sum of Net profit" fld="7" baseField="0" baseItem="0" numFmtId="167"/>
  </dataFields>
  <formats count="1">
    <format dxfId="12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42B02C6E-069D-9748-B1DA-D758DB36C718}" sourceName="Year">
  <pivotTables>
    <pivotTable tabId="23" name="PivotTable1"/>
    <pivotTable tabId="23" name="PivotTable10"/>
    <pivotTable tabId="23" name="PivotTable11"/>
    <pivotTable tabId="23" name="PivotTable12"/>
    <pivotTable tabId="23" name="PivotTable13"/>
    <pivotTable tabId="23" name="PivotTable14"/>
    <pivotTable tabId="23" name="PivotTable15"/>
    <pivotTable tabId="23" name="PivotTable16"/>
    <pivotTable tabId="23" name="PivotTable17"/>
    <pivotTable tabId="23" name="PivotTable18"/>
    <pivotTable tabId="23" name="PivotTable19"/>
    <pivotTable tabId="23" name="PivotTable2"/>
    <pivotTable tabId="23" name="PivotTable3"/>
    <pivotTable tabId="23" name="PivotTable4"/>
    <pivotTable tabId="23" name="PivotTable5"/>
    <pivotTable tabId="23" name="PivotTable6"/>
    <pivotTable tabId="23" name="PivotTable7"/>
    <pivotTable tabId="23" name="PivotTable8"/>
    <pivotTable tabId="23" name="PivotTable9"/>
    <pivotTable tabId="23" name="Сводная таблица2"/>
  </pivotTables>
  <data>
    <tabular pivotCacheId="1768336066">
      <items count="5">
        <i x="0"/>
        <i x="1"/>
        <i x="2"/>
        <i x="3" s="1"/>
        <i x="4"/>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C4E8D777-EA16-E240-A819-5B123FF5488C}" cache="Slicer_Year" caption="Year" showCaption="0" style="Slicer_dashboard" rowHeight="251883"/>
</slicers>
</file>

<file path=xl/theme/theme1.xml><?xml version="1.0" encoding="utf-8"?>
<a:theme xmlns:a="http://schemas.openxmlformats.org/drawingml/2006/main" name="Office Theme">
  <a:themeElements>
    <a:clrScheme name="Aspec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5.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61153-E1B9-7441-99FB-950CD3351040}">
  <sheetPr codeName="Worksheet____22"/>
  <dimension ref="B1:BJ123"/>
  <sheetViews>
    <sheetView topLeftCell="A18" workbookViewId="0">
      <selection activeCell="C37" sqref="C37"/>
    </sheetView>
  </sheetViews>
  <sheetFormatPr baseColWidth="10" defaultRowHeight="16" x14ac:dyDescent="0.2"/>
  <cols>
    <col min="1" max="2" width="10.83203125" style="285"/>
    <col min="3" max="3" width="12.83203125" style="285" bestFit="1" customWidth="1"/>
    <col min="4" max="16384" width="10.83203125" style="285"/>
  </cols>
  <sheetData>
    <row r="1" spans="2:29" x14ac:dyDescent="0.2">
      <c r="B1" s="285" t="s">
        <v>712</v>
      </c>
      <c r="C1" s="287">
        <f>VLOOKUP(C$4,Inputs!$GY$9:$HK$33,13,0)</f>
        <v>0</v>
      </c>
      <c r="D1" s="287">
        <f>VLOOKUP(D$4,Inputs!$GY$9:$HK$33,13,0)</f>
        <v>0</v>
      </c>
      <c r="E1" s="287">
        <f>VLOOKUP(E$4,Inputs!$GY$9:$HK$33,13,0)</f>
        <v>0</v>
      </c>
      <c r="F1" s="287">
        <f>VLOOKUP(F$4,Inputs!$GY$9:$HK$33,13,0)</f>
        <v>0.3</v>
      </c>
      <c r="G1" s="287">
        <f>VLOOKUP(G$4,Inputs!$GY$9:$HK$33,13,0)</f>
        <v>0.2</v>
      </c>
      <c r="H1" s="287">
        <f>VLOOKUP(H$4,Inputs!$GY$9:$HK$33,13,0)</f>
        <v>0.2</v>
      </c>
      <c r="I1" s="287">
        <f>VLOOKUP(I$4,Inputs!$GY$9:$HK$33,13,0)</f>
        <v>0</v>
      </c>
      <c r="J1" s="287">
        <f>VLOOKUP(J$4,Inputs!$GY$9:$HK$33,13,0)</f>
        <v>0</v>
      </c>
      <c r="K1" s="287">
        <f>VLOOKUP(K$4,Inputs!$GY$9:$HK$33,13,0)</f>
        <v>0</v>
      </c>
      <c r="L1" s="287">
        <f>VLOOKUP(L$4,Inputs!$GY$9:$HK$33,13,0)</f>
        <v>0.2</v>
      </c>
      <c r="M1" s="287">
        <f>VLOOKUP(M$4,Inputs!$GY$9:$HK$33,13,0)</f>
        <v>0</v>
      </c>
      <c r="N1" s="287">
        <f>VLOOKUP(N$4,Inputs!$GY$9:$HK$33,13,0)</f>
        <v>0</v>
      </c>
      <c r="O1" s="287">
        <f>VLOOKUP(O$4,Inputs!$GY$9:$HK$33,13,0)</f>
        <v>0</v>
      </c>
      <c r="P1" s="287">
        <f>VLOOKUP(P$4,Inputs!$GY$9:$HK$33,13,0)</f>
        <v>0</v>
      </c>
      <c r="Q1" s="287">
        <f>VLOOKUP(Q$4,Inputs!$GY$9:$HK$33,13,0)</f>
        <v>0</v>
      </c>
      <c r="R1" s="287">
        <f>VLOOKUP(R$4,Inputs!$GY$9:$HK$33,13,0)</f>
        <v>0.2</v>
      </c>
      <c r="S1" s="287">
        <f>VLOOKUP(S$4,Inputs!$GY$9:$HK$33,13,0)</f>
        <v>0.2</v>
      </c>
      <c r="T1" s="287">
        <f>VLOOKUP(T$4,Inputs!$GY$9:$HK$33,13,0)</f>
        <v>0</v>
      </c>
      <c r="U1" s="287">
        <f>VLOOKUP(U$4,Inputs!$GY$9:$HK$33,13,0)</f>
        <v>0</v>
      </c>
      <c r="V1" s="287">
        <f>VLOOKUP(V$4,Inputs!$GY$9:$HK$33,13,0)</f>
        <v>0</v>
      </c>
      <c r="W1" s="287">
        <f>VLOOKUP(W$4,Inputs!$GY$9:$HK$33,13,0)</f>
        <v>0</v>
      </c>
      <c r="X1" s="287">
        <f>VLOOKUP(X$4,Inputs!$GY$9:$HK$33,13,0)</f>
        <v>0</v>
      </c>
      <c r="Y1" s="287">
        <f>VLOOKUP(Y$4,Inputs!$GY$9:$HK$33,13,0)</f>
        <v>0.3</v>
      </c>
      <c r="Z1" s="287">
        <f>VLOOKUP(Z$4,Inputs!$GY$9:$HK$33,13,0)</f>
        <v>0</v>
      </c>
      <c r="AA1" s="287">
        <f>VLOOKUP(AA$4,Inputs!$GY$9:$HK$33,13,0)</f>
        <v>0</v>
      </c>
    </row>
    <row r="2" spans="2:29" x14ac:dyDescent="0.2">
      <c r="C2" s="285">
        <v>0</v>
      </c>
      <c r="D2" s="285">
        <v>1</v>
      </c>
      <c r="E2" s="285">
        <v>2</v>
      </c>
      <c r="F2" s="285">
        <v>3</v>
      </c>
      <c r="G2" s="285">
        <v>4</v>
      </c>
      <c r="H2" s="285">
        <v>5</v>
      </c>
      <c r="I2" s="285">
        <v>6</v>
      </c>
      <c r="J2" s="285">
        <v>7</v>
      </c>
      <c r="K2" s="285">
        <v>8</v>
      </c>
      <c r="L2" s="285">
        <v>9</v>
      </c>
      <c r="M2" s="285">
        <v>10</v>
      </c>
      <c r="N2" s="285">
        <v>11</v>
      </c>
      <c r="O2" s="285">
        <v>12</v>
      </c>
      <c r="P2" s="285">
        <v>13</v>
      </c>
      <c r="Q2" s="285">
        <v>14</v>
      </c>
      <c r="R2" s="285">
        <v>15</v>
      </c>
      <c r="S2" s="285">
        <v>16</v>
      </c>
      <c r="T2" s="285">
        <v>17</v>
      </c>
      <c r="U2" s="285">
        <v>18</v>
      </c>
      <c r="V2" s="285">
        <v>19</v>
      </c>
      <c r="W2" s="285">
        <v>20</v>
      </c>
      <c r="X2" s="285">
        <v>21</v>
      </c>
      <c r="Y2" s="285">
        <v>22</v>
      </c>
      <c r="Z2" s="285">
        <v>23</v>
      </c>
      <c r="AA2" s="285">
        <v>24</v>
      </c>
    </row>
    <row r="4" spans="2:29" x14ac:dyDescent="0.2">
      <c r="C4" s="285" t="str">
        <f>Inputs!GY9</f>
        <v>Vegetables for salads &amp; soups</v>
      </c>
      <c r="D4" s="285" t="str">
        <f>Inputs!GY10</f>
        <v>Bread</v>
      </c>
      <c r="E4" s="285" t="str">
        <f>Inputs!GY11</f>
        <v>Flour</v>
      </c>
      <c r="F4" s="285" t="str">
        <f>Inputs!GY12</f>
        <v>Beef meat</v>
      </c>
      <c r="G4" s="285" t="str">
        <f>Inputs!GY13</f>
        <v>Salmon</v>
      </c>
      <c r="H4" s="285" t="str">
        <f>Inputs!GY14</f>
        <v>Chicken</v>
      </c>
      <c r="I4" s="285" t="str">
        <f>Inputs!GY15</f>
        <v>Spaghetti/ Pasta</v>
      </c>
      <c r="J4" s="285" t="str">
        <f>Inputs!GY16</f>
        <v>Cheese</v>
      </c>
      <c r="K4" s="285" t="str">
        <f>Inputs!GY17</f>
        <v>Sauces</v>
      </c>
      <c r="L4" s="285" t="str">
        <f>Inputs!GY18</f>
        <v>Vegetables for Garnier</v>
      </c>
      <c r="M4" s="285" t="str">
        <f>Inputs!GY19</f>
        <v>Rice</v>
      </c>
      <c r="N4" s="285" t="str">
        <f>Inputs!GY20</f>
        <v>Wine</v>
      </c>
      <c r="O4" s="285" t="str">
        <f>Inputs!GY21</f>
        <v>Soda</v>
      </c>
      <c r="P4" s="285" t="str">
        <f>Inputs!GY22</f>
        <v>Beer</v>
      </c>
      <c r="Q4" s="285" t="str">
        <f>Inputs!GY23</f>
        <v>Milk</v>
      </c>
      <c r="R4" s="285" t="str">
        <f>Inputs!GY24</f>
        <v>Mushrooms</v>
      </c>
      <c r="S4" s="285" t="str">
        <f>Inputs!GY25</f>
        <v>Semi-finished meat products</v>
      </c>
      <c r="T4" s="285" t="str">
        <f>Inputs!GY26</f>
        <v>Sugar</v>
      </c>
      <c r="U4" s="285" t="str">
        <f>Inputs!GY27</f>
        <v>Butter</v>
      </c>
      <c r="V4" s="285" t="str">
        <f>Inputs!GY28</f>
        <v>Oils</v>
      </c>
      <c r="W4" s="285" t="str">
        <f>Inputs!GY29</f>
        <v>Eggs</v>
      </c>
      <c r="X4" s="285" t="str">
        <f>Inputs!GY30</f>
        <v>Spices and other additives</v>
      </c>
      <c r="Y4" s="285" t="str">
        <f>Inputs!GY31</f>
        <v>Fruits</v>
      </c>
      <c r="Z4" s="285" t="str">
        <f>Inputs!GY32</f>
        <v>Tea</v>
      </c>
      <c r="AA4" s="285" t="str">
        <f>Inputs!GY33</f>
        <v>Coffee</v>
      </c>
    </row>
    <row r="5" spans="2:29" x14ac:dyDescent="0.2">
      <c r="B5" s="285" t="str">
        <f>Inputs!AP12</f>
        <v>Soups</v>
      </c>
      <c r="C5" s="287">
        <f ca="1">OFFSET(Inputs!$HO$9,C$2,0)</f>
        <v>0.5</v>
      </c>
      <c r="D5" s="287">
        <f ca="1">OFFSET(Inputs!$HO$9,D$2,0)</f>
        <v>0</v>
      </c>
      <c r="E5" s="287">
        <f ca="1">OFFSET(Inputs!$HO$9,E$2,0)</f>
        <v>0</v>
      </c>
      <c r="F5" s="287">
        <f ca="1">OFFSET(Inputs!$HO$9,F$2,0)</f>
        <v>0.3</v>
      </c>
      <c r="G5" s="287">
        <f ca="1">OFFSET(Inputs!$HO$9,G$2,0)</f>
        <v>0</v>
      </c>
      <c r="H5" s="287">
        <f ca="1">OFFSET(Inputs!$HO$9,H$2,0)</f>
        <v>0</v>
      </c>
      <c r="I5" s="287">
        <f ca="1">OFFSET(Inputs!$HO$9,I$2,0)</f>
        <v>0</v>
      </c>
      <c r="J5" s="287">
        <f ca="1">OFFSET(Inputs!$HO$9,J$2,0)</f>
        <v>0</v>
      </c>
      <c r="K5" s="287">
        <f ca="1">OFFSET(Inputs!$HO$9,K$2,0)</f>
        <v>0.17</v>
      </c>
      <c r="L5" s="287">
        <f ca="1">OFFSET(Inputs!$HO$9,L$2,0)</f>
        <v>0</v>
      </c>
      <c r="M5" s="287">
        <f ca="1">OFFSET(Inputs!$HO$9,M$2,0)</f>
        <v>0</v>
      </c>
      <c r="N5" s="287">
        <f ca="1">OFFSET(Inputs!$HO$9,N$2,0)</f>
        <v>0</v>
      </c>
      <c r="O5" s="287">
        <f ca="1">OFFSET(Inputs!$HO$9,O$2,0)</f>
        <v>0</v>
      </c>
      <c r="P5" s="287">
        <f ca="1">OFFSET(Inputs!$HO$9,P$2,0)</f>
        <v>0</v>
      </c>
      <c r="Q5" s="287">
        <f ca="1">OFFSET(Inputs!$HO$9,Q$2,0)</f>
        <v>0</v>
      </c>
      <c r="R5" s="287">
        <f ca="1">OFFSET(Inputs!$HO$9,R$2,0)</f>
        <v>0</v>
      </c>
      <c r="S5" s="287">
        <f ca="1">OFFSET(Inputs!$HO$9,S$2,0)</f>
        <v>0</v>
      </c>
      <c r="T5" s="287">
        <f ca="1">OFFSET(Inputs!$HO$9,T$2,0)</f>
        <v>0</v>
      </c>
      <c r="U5" s="287">
        <f ca="1">OFFSET(Inputs!$HO$9,U$2,0)</f>
        <v>0</v>
      </c>
      <c r="V5" s="287">
        <f ca="1">OFFSET(Inputs!$HO$9,V$2,0)</f>
        <v>0</v>
      </c>
      <c r="W5" s="287">
        <f ca="1">OFFSET(Inputs!$HO$9,W$2,0)</f>
        <v>0</v>
      </c>
      <c r="X5" s="287">
        <f ca="1">OFFSET(Inputs!$HO$9,X$2,0)</f>
        <v>0.03</v>
      </c>
      <c r="Y5" s="287">
        <f ca="1">OFFSET(Inputs!$HO$9,Y$2,0)</f>
        <v>0</v>
      </c>
      <c r="Z5" s="287">
        <f ca="1">OFFSET(Inputs!$HO$9,Z$2,0)</f>
        <v>0</v>
      </c>
      <c r="AA5" s="287">
        <f ca="1">OFFSET(Inputs!$HO$9,AA$2,0)</f>
        <v>0</v>
      </c>
      <c r="AC5" s="287">
        <f t="shared" ref="AC5:AC29" ca="1" si="0">SUM(C5:AA5)</f>
        <v>1</v>
      </c>
    </row>
    <row r="6" spans="2:29" x14ac:dyDescent="0.2">
      <c r="B6" s="285" t="str">
        <f>Inputs!AP13</f>
        <v>Salads</v>
      </c>
      <c r="C6" s="287">
        <f ca="1">OFFSET(Inputs!$HP$9,C$2,0)</f>
        <v>0.9</v>
      </c>
      <c r="D6" s="287">
        <f ca="1">OFFSET(Inputs!$HP$9,D$2,0)</f>
        <v>0</v>
      </c>
      <c r="E6" s="287">
        <f ca="1">OFFSET(Inputs!$HP$9,E$2,0)</f>
        <v>0</v>
      </c>
      <c r="F6" s="287">
        <f ca="1">OFFSET(Inputs!$HP$9,F$2,0)</f>
        <v>0</v>
      </c>
      <c r="G6" s="287">
        <f ca="1">OFFSET(Inputs!$HP$9,G$2,0)</f>
        <v>0</v>
      </c>
      <c r="H6" s="287">
        <f ca="1">OFFSET(Inputs!$HP$9,H$2,0)</f>
        <v>0</v>
      </c>
      <c r="I6" s="287">
        <f ca="1">OFFSET(Inputs!$HP$9,I$2,0)</f>
        <v>0</v>
      </c>
      <c r="J6" s="287">
        <f ca="1">OFFSET(Inputs!$HP$9,J$2,0)</f>
        <v>0</v>
      </c>
      <c r="K6" s="287">
        <f ca="1">OFFSET(Inputs!$HP$9,K$2,0)</f>
        <v>0.1</v>
      </c>
      <c r="L6" s="287">
        <f ca="1">OFFSET(Inputs!$HP$9,L$2,0)</f>
        <v>0</v>
      </c>
      <c r="M6" s="287">
        <f ca="1">OFFSET(Inputs!$HP$9,M$2,0)</f>
        <v>0</v>
      </c>
      <c r="N6" s="287">
        <f ca="1">OFFSET(Inputs!$HP$9,N$2,0)</f>
        <v>0</v>
      </c>
      <c r="O6" s="287">
        <f ca="1">OFFSET(Inputs!$HP$9,O$2,0)</f>
        <v>0</v>
      </c>
      <c r="P6" s="287">
        <f ca="1">OFFSET(Inputs!$HP$9,P$2,0)</f>
        <v>0</v>
      </c>
      <c r="Q6" s="287">
        <f ca="1">OFFSET(Inputs!$HP$9,Q$2,0)</f>
        <v>0</v>
      </c>
      <c r="R6" s="287">
        <f ca="1">OFFSET(Inputs!$HP$9,R$2,0)</f>
        <v>0</v>
      </c>
      <c r="S6" s="287">
        <f ca="1">OFFSET(Inputs!$HP$9,S$2,0)</f>
        <v>0</v>
      </c>
      <c r="T6" s="287">
        <f ca="1">OFFSET(Inputs!$HP$9,T$2,0)</f>
        <v>0</v>
      </c>
      <c r="U6" s="287">
        <f ca="1">OFFSET(Inputs!$HP$9,U$2,0)</f>
        <v>0</v>
      </c>
      <c r="V6" s="287">
        <f ca="1">OFFSET(Inputs!$HP$9,V$2,0)</f>
        <v>0</v>
      </c>
      <c r="W6" s="287">
        <f ca="1">OFFSET(Inputs!$HP$9,W$2,0)</f>
        <v>0</v>
      </c>
      <c r="X6" s="287">
        <f ca="1">OFFSET(Inputs!$HP$9,X$2,0)</f>
        <v>0</v>
      </c>
      <c r="Y6" s="287">
        <f ca="1">OFFSET(Inputs!$HP$9,Y$2,0)</f>
        <v>0</v>
      </c>
      <c r="Z6" s="287">
        <f ca="1">OFFSET(Inputs!$HP$9,Z$2,0)</f>
        <v>0</v>
      </c>
      <c r="AA6" s="287">
        <f ca="1">OFFSET(Inputs!$HP$9,AA$2,0)</f>
        <v>0</v>
      </c>
      <c r="AC6" s="287">
        <f t="shared" ca="1" si="0"/>
        <v>1</v>
      </c>
    </row>
    <row r="7" spans="2:29" x14ac:dyDescent="0.2">
      <c r="B7" s="285" t="str">
        <f>Inputs!AP14</f>
        <v>Sandwich</v>
      </c>
      <c r="C7" s="287">
        <f ca="1">OFFSET(Inputs!$HQ9,C$2,0)</f>
        <v>0</v>
      </c>
      <c r="D7" s="287">
        <f ca="1">OFFSET(Inputs!$HQ9,D$2,0)</f>
        <v>0.3</v>
      </c>
      <c r="E7" s="287">
        <f ca="1">OFFSET(Inputs!$HQ9,E$2,0)</f>
        <v>0</v>
      </c>
      <c r="F7" s="287">
        <f ca="1">OFFSET(Inputs!$HQ9,F$2,0)</f>
        <v>0</v>
      </c>
      <c r="G7" s="287">
        <f ca="1">OFFSET(Inputs!$HQ9,G$2,0)</f>
        <v>0</v>
      </c>
      <c r="H7" s="287">
        <f ca="1">OFFSET(Inputs!$HQ9,H$2,0)</f>
        <v>0</v>
      </c>
      <c r="I7" s="287">
        <f ca="1">OFFSET(Inputs!$HQ9,I$2,0)</f>
        <v>0</v>
      </c>
      <c r="J7" s="287">
        <f ca="1">OFFSET(Inputs!$HQ9,J$2,0)</f>
        <v>0.1</v>
      </c>
      <c r="K7" s="287">
        <f ca="1">OFFSET(Inputs!$HQ9,K$2,0)</f>
        <v>0</v>
      </c>
      <c r="L7" s="287">
        <f ca="1">OFFSET(Inputs!$HQ9,L$2,0)</f>
        <v>0.2</v>
      </c>
      <c r="M7" s="287">
        <f ca="1">OFFSET(Inputs!$HQ9,M$2,0)</f>
        <v>0</v>
      </c>
      <c r="N7" s="287">
        <f ca="1">OFFSET(Inputs!$HQ9,N$2,0)</f>
        <v>0</v>
      </c>
      <c r="O7" s="287">
        <f ca="1">OFFSET(Inputs!$HQ9,O$2,0)</f>
        <v>0</v>
      </c>
      <c r="P7" s="287">
        <f ca="1">OFFSET(Inputs!$HQ9,P$2,0)</f>
        <v>0</v>
      </c>
      <c r="Q7" s="287">
        <f ca="1">OFFSET(Inputs!$HQ9,Q$2,0)</f>
        <v>0</v>
      </c>
      <c r="R7" s="287">
        <f ca="1">OFFSET(Inputs!$HQ9,R$2,0)</f>
        <v>0</v>
      </c>
      <c r="S7" s="287">
        <f ca="1">OFFSET(Inputs!$HQ9,S$2,0)</f>
        <v>0.4</v>
      </c>
      <c r="T7" s="287">
        <f ca="1">OFFSET(Inputs!$HQ9,T$2,0)</f>
        <v>0</v>
      </c>
      <c r="U7" s="287">
        <f ca="1">OFFSET(Inputs!$HQ9,U$2,0)</f>
        <v>0</v>
      </c>
      <c r="V7" s="287">
        <f ca="1">OFFSET(Inputs!$HQ9,V$2,0)</f>
        <v>0</v>
      </c>
      <c r="W7" s="287">
        <f ca="1">OFFSET(Inputs!$HQ9,W$2,0)</f>
        <v>0</v>
      </c>
      <c r="X7" s="287">
        <f ca="1">OFFSET(Inputs!$HQ9,X$2,0)</f>
        <v>0</v>
      </c>
      <c r="Y7" s="287">
        <f ca="1">OFFSET(Inputs!$HQ9,Y$2,0)</f>
        <v>0</v>
      </c>
      <c r="Z7" s="287">
        <f ca="1">OFFSET(Inputs!$HQ9,Z$2,0)</f>
        <v>0</v>
      </c>
      <c r="AA7" s="287">
        <f ca="1">OFFSET(Inputs!$HQ9,AA$2,0)</f>
        <v>0</v>
      </c>
      <c r="AC7" s="287">
        <f t="shared" ca="1" si="0"/>
        <v>1</v>
      </c>
    </row>
    <row r="8" spans="2:29" x14ac:dyDescent="0.2">
      <c r="B8" s="285" t="str">
        <f>Inputs!AP15</f>
        <v>Burgers</v>
      </c>
      <c r="C8" s="287">
        <f ca="1">OFFSET(Inputs!$HR$9,C$2,0)</f>
        <v>0</v>
      </c>
      <c r="D8" s="287">
        <f ca="1">OFFSET(Inputs!$HR$9,D$2,0)</f>
        <v>0.3</v>
      </c>
      <c r="E8" s="287">
        <f ca="1">OFFSET(Inputs!$HR$9,E$2,0)</f>
        <v>0</v>
      </c>
      <c r="F8" s="287">
        <f ca="1">OFFSET(Inputs!$HR$9,F$2,0)</f>
        <v>0</v>
      </c>
      <c r="G8" s="287">
        <f ca="1">OFFSET(Inputs!$HR$9,G$2,0)</f>
        <v>0</v>
      </c>
      <c r="H8" s="287">
        <f ca="1">OFFSET(Inputs!$HR$9,H$2,0)</f>
        <v>0</v>
      </c>
      <c r="I8" s="287">
        <f ca="1">OFFSET(Inputs!$HR$9,I$2,0)</f>
        <v>0</v>
      </c>
      <c r="J8" s="287">
        <f ca="1">OFFSET(Inputs!$HR$9,J$2,0)</f>
        <v>0.1</v>
      </c>
      <c r="K8" s="287">
        <f ca="1">OFFSET(Inputs!$HR$9,K$2,0)</f>
        <v>0</v>
      </c>
      <c r="L8" s="287">
        <f ca="1">OFFSET(Inputs!$HR$9,L$2,0)</f>
        <v>0.2</v>
      </c>
      <c r="M8" s="287">
        <f ca="1">OFFSET(Inputs!$HR$9,M$2,0)</f>
        <v>0</v>
      </c>
      <c r="N8" s="287">
        <f ca="1">OFFSET(Inputs!$HR$9,N$2,0)</f>
        <v>0</v>
      </c>
      <c r="O8" s="287">
        <f ca="1">OFFSET(Inputs!$HR$9,O$2,0)</f>
        <v>0</v>
      </c>
      <c r="P8" s="287">
        <f ca="1">OFFSET(Inputs!$HR$9,P$2,0)</f>
        <v>0</v>
      </c>
      <c r="Q8" s="287">
        <f ca="1">OFFSET(Inputs!$HR$9,Q$2,0)</f>
        <v>0</v>
      </c>
      <c r="R8" s="287">
        <f ca="1">OFFSET(Inputs!$HR$9,R$2,0)</f>
        <v>0</v>
      </c>
      <c r="S8" s="287">
        <f ca="1">OFFSET(Inputs!$HR$9,S$2,0)</f>
        <v>0.4</v>
      </c>
      <c r="T8" s="287">
        <f ca="1">OFFSET(Inputs!$HR$9,T$2,0)</f>
        <v>0</v>
      </c>
      <c r="U8" s="287">
        <f ca="1">OFFSET(Inputs!$HR$9,U$2,0)</f>
        <v>0</v>
      </c>
      <c r="V8" s="287">
        <f ca="1">OFFSET(Inputs!$HR$9,V$2,0)</f>
        <v>0</v>
      </c>
      <c r="W8" s="287">
        <f ca="1">OFFSET(Inputs!$HR$9,W$2,0)</f>
        <v>0</v>
      </c>
      <c r="X8" s="287">
        <f ca="1">OFFSET(Inputs!$HR$9,X$2,0)</f>
        <v>0</v>
      </c>
      <c r="Y8" s="287">
        <f ca="1">OFFSET(Inputs!$HR$9,Y$2,0)</f>
        <v>0</v>
      </c>
      <c r="Z8" s="287">
        <f ca="1">OFFSET(Inputs!$HR$9,Z$2,0)</f>
        <v>0</v>
      </c>
      <c r="AA8" s="287">
        <f ca="1">OFFSET(Inputs!$HR$9,AA$2,0)</f>
        <v>0</v>
      </c>
      <c r="AC8" s="287">
        <f t="shared" ca="1" si="0"/>
        <v>1</v>
      </c>
    </row>
    <row r="9" spans="2:29" x14ac:dyDescent="0.2">
      <c r="B9" s="285" t="str">
        <f>Inputs!AP16</f>
        <v>Pasta</v>
      </c>
      <c r="C9" s="287">
        <f ca="1">OFFSET(Inputs!$HS$9,C$2,0)</f>
        <v>0</v>
      </c>
      <c r="D9" s="287">
        <f ca="1">OFFSET(Inputs!$HS$9,D$2,0)</f>
        <v>0</v>
      </c>
      <c r="E9" s="287">
        <f ca="1">OFFSET(Inputs!$HS$9,E$2,0)</f>
        <v>0</v>
      </c>
      <c r="F9" s="287">
        <f ca="1">OFFSET(Inputs!$HS$9,F$2,0)</f>
        <v>0</v>
      </c>
      <c r="G9" s="287">
        <f ca="1">OFFSET(Inputs!$HS$9,G$2,0)</f>
        <v>0</v>
      </c>
      <c r="H9" s="287">
        <f ca="1">OFFSET(Inputs!$HS$9,H$2,0)</f>
        <v>0</v>
      </c>
      <c r="I9" s="287">
        <f ca="1">OFFSET(Inputs!$HS$9,I$2,0)</f>
        <v>0.8</v>
      </c>
      <c r="J9" s="287">
        <f ca="1">OFFSET(Inputs!$HS$9,J$2,0)</f>
        <v>0.1</v>
      </c>
      <c r="K9" s="287">
        <f ca="1">OFFSET(Inputs!$HS$9,K$2,0)</f>
        <v>0</v>
      </c>
      <c r="L9" s="287">
        <f ca="1">OFFSET(Inputs!$HS$9,L$2,0)</f>
        <v>0</v>
      </c>
      <c r="M9" s="287">
        <f ca="1">OFFSET(Inputs!$HS$9,M$2,0)</f>
        <v>0</v>
      </c>
      <c r="N9" s="287">
        <f ca="1">OFFSET(Inputs!$HS$9,N$2,0)</f>
        <v>0</v>
      </c>
      <c r="O9" s="287">
        <f ca="1">OFFSET(Inputs!$HS$9,O$2,0)</f>
        <v>0</v>
      </c>
      <c r="P9" s="287">
        <f ca="1">OFFSET(Inputs!$HS$9,P$2,0)</f>
        <v>0</v>
      </c>
      <c r="Q9" s="287">
        <f ca="1">OFFSET(Inputs!$HS$9,Q$2,0)</f>
        <v>0</v>
      </c>
      <c r="R9" s="287">
        <f ca="1">OFFSET(Inputs!$HS$9,R$2,0)</f>
        <v>0</v>
      </c>
      <c r="S9" s="287">
        <f ca="1">OFFSET(Inputs!$HS$9,S$2,0)</f>
        <v>0</v>
      </c>
      <c r="T9" s="287">
        <f ca="1">OFFSET(Inputs!$HS$9,T$2,0)</f>
        <v>0</v>
      </c>
      <c r="U9" s="287">
        <f ca="1">OFFSET(Inputs!$HS$9,U$2,0)</f>
        <v>0.1</v>
      </c>
      <c r="V9" s="287">
        <f ca="1">OFFSET(Inputs!$HS$9,V$2,0)</f>
        <v>0</v>
      </c>
      <c r="W9" s="287">
        <f ca="1">OFFSET(Inputs!$HS$9,W$2,0)</f>
        <v>0</v>
      </c>
      <c r="X9" s="287">
        <f ca="1">OFFSET(Inputs!$HS$9,X$2,0)</f>
        <v>0</v>
      </c>
      <c r="Y9" s="287">
        <f ca="1">OFFSET(Inputs!$HS$9,Y$2,0)</f>
        <v>0</v>
      </c>
      <c r="Z9" s="287">
        <f ca="1">OFFSET(Inputs!$HS$9,Z$2,0)</f>
        <v>0</v>
      </c>
      <c r="AA9" s="287">
        <f ca="1">OFFSET(Inputs!$HS$9,AA$2,0)</f>
        <v>0</v>
      </c>
      <c r="AC9" s="287">
        <f t="shared" ca="1" si="0"/>
        <v>1</v>
      </c>
    </row>
    <row r="10" spans="2:29" x14ac:dyDescent="0.2">
      <c r="B10" s="285" t="str">
        <f>Inputs!AP17</f>
        <v>Pizza</v>
      </c>
      <c r="C10" s="287">
        <f ca="1">OFFSET(Inputs!$HT$9,C$2,0)</f>
        <v>0</v>
      </c>
      <c r="D10" s="287">
        <f ca="1">OFFSET(Inputs!$HT$9,D$2,0)</f>
        <v>0</v>
      </c>
      <c r="E10" s="287">
        <f ca="1">OFFSET(Inputs!$HT$9,E$2,0)</f>
        <v>0.4</v>
      </c>
      <c r="F10" s="287">
        <f ca="1">OFFSET(Inputs!$HT$9,F$2,0)</f>
        <v>0</v>
      </c>
      <c r="G10" s="287">
        <f ca="1">OFFSET(Inputs!$HT$9,G$2,0)</f>
        <v>0</v>
      </c>
      <c r="H10" s="287">
        <f ca="1">OFFSET(Inputs!$HT$9,H$2,0)</f>
        <v>0</v>
      </c>
      <c r="I10" s="287">
        <f ca="1">OFFSET(Inputs!$HT$9,I$2,0)</f>
        <v>0</v>
      </c>
      <c r="J10" s="287">
        <f ca="1">OFFSET(Inputs!$HT$9,J$2,0)</f>
        <v>0.2</v>
      </c>
      <c r="K10" s="287">
        <f ca="1">OFFSET(Inputs!$HT$9,K$2,0)</f>
        <v>0.1</v>
      </c>
      <c r="L10" s="287">
        <f ca="1">OFFSET(Inputs!$HT$9,L$2,0)</f>
        <v>0</v>
      </c>
      <c r="M10" s="287">
        <f ca="1">OFFSET(Inputs!$HT$9,M$2,0)</f>
        <v>0</v>
      </c>
      <c r="N10" s="287">
        <f ca="1">OFFSET(Inputs!$HT$9,N$2,0)</f>
        <v>0</v>
      </c>
      <c r="O10" s="287">
        <f ca="1">OFFSET(Inputs!$HT$9,O$2,0)</f>
        <v>0</v>
      </c>
      <c r="P10" s="287">
        <f ca="1">OFFSET(Inputs!$HT$9,P$2,0)</f>
        <v>0</v>
      </c>
      <c r="Q10" s="287">
        <f ca="1">OFFSET(Inputs!$HT$9,Q$2,0)</f>
        <v>0</v>
      </c>
      <c r="R10" s="287">
        <f ca="1">OFFSET(Inputs!$HT$9,R$2,0)</f>
        <v>0.1</v>
      </c>
      <c r="S10" s="287">
        <f ca="1">OFFSET(Inputs!$HT$9,S$2,0)</f>
        <v>0.2</v>
      </c>
      <c r="T10" s="287">
        <f ca="1">OFFSET(Inputs!$HT$9,T$2,0)</f>
        <v>0</v>
      </c>
      <c r="U10" s="287">
        <f ca="1">OFFSET(Inputs!$HT$9,U$2,0)</f>
        <v>0</v>
      </c>
      <c r="V10" s="287">
        <f ca="1">OFFSET(Inputs!$HT$9,V$2,0)</f>
        <v>0</v>
      </c>
      <c r="W10" s="287">
        <f ca="1">OFFSET(Inputs!$HT$9,W$2,0)</f>
        <v>0</v>
      </c>
      <c r="X10" s="287">
        <f ca="1">OFFSET(Inputs!$HT$9,X$2,0)</f>
        <v>0</v>
      </c>
      <c r="Y10" s="287">
        <f ca="1">OFFSET(Inputs!$HT$9,Y$2,0)</f>
        <v>0</v>
      </c>
      <c r="Z10" s="287">
        <f ca="1">OFFSET(Inputs!$HT$9,Z$2,0)</f>
        <v>0</v>
      </c>
      <c r="AA10" s="287">
        <f ca="1">OFFSET(Inputs!$HT$9,AA$2,0)</f>
        <v>0</v>
      </c>
      <c r="AC10" s="287">
        <f t="shared" ca="1" si="0"/>
        <v>1</v>
      </c>
    </row>
    <row r="11" spans="2:29" x14ac:dyDescent="0.2">
      <c r="B11" s="285" t="str">
        <f>Inputs!AP18</f>
        <v>Lasagna</v>
      </c>
      <c r="C11" s="287">
        <f ca="1">OFFSET(Inputs!$HU$9,C$2,0)</f>
        <v>0</v>
      </c>
      <c r="D11" s="287">
        <f ca="1">OFFSET(Inputs!$HU$9,D$2,0)</f>
        <v>0</v>
      </c>
      <c r="E11" s="287">
        <f ca="1">OFFSET(Inputs!$HU$9,E$2,0)</f>
        <v>0.4</v>
      </c>
      <c r="F11" s="287">
        <f ca="1">OFFSET(Inputs!$HU$9,F$2,0)</f>
        <v>0</v>
      </c>
      <c r="G11" s="287">
        <f ca="1">OFFSET(Inputs!$HU$9,G$2,0)</f>
        <v>0</v>
      </c>
      <c r="H11" s="287">
        <f ca="1">OFFSET(Inputs!$HU$9,H$2,0)</f>
        <v>0</v>
      </c>
      <c r="I11" s="287">
        <f ca="1">OFFSET(Inputs!$HU$9,I$2,0)</f>
        <v>0</v>
      </c>
      <c r="J11" s="287">
        <f ca="1">OFFSET(Inputs!$HU$9,J$2,0)</f>
        <v>0.2</v>
      </c>
      <c r="K11" s="287">
        <f ca="1">OFFSET(Inputs!$HU$9,K$2,0)</f>
        <v>0.1</v>
      </c>
      <c r="L11" s="287">
        <f ca="1">OFFSET(Inputs!$HU$9,L$2,0)</f>
        <v>0</v>
      </c>
      <c r="M11" s="287">
        <f ca="1">OFFSET(Inputs!$HU$9,M$2,0)</f>
        <v>0</v>
      </c>
      <c r="N11" s="287">
        <f ca="1">OFFSET(Inputs!$HU$9,N$2,0)</f>
        <v>0</v>
      </c>
      <c r="O11" s="287">
        <f ca="1">OFFSET(Inputs!$HU$9,O$2,0)</f>
        <v>0</v>
      </c>
      <c r="P11" s="287">
        <f ca="1">OFFSET(Inputs!$HU$9,P$2,0)</f>
        <v>0</v>
      </c>
      <c r="Q11" s="287">
        <f ca="1">OFFSET(Inputs!$HU$9,Q$2,0)</f>
        <v>0.1</v>
      </c>
      <c r="R11" s="287">
        <f ca="1">OFFSET(Inputs!$HU$9,R$2,0)</f>
        <v>0.1</v>
      </c>
      <c r="S11" s="287">
        <f ca="1">OFFSET(Inputs!$HU$9,S$2,0)</f>
        <v>0.1</v>
      </c>
      <c r="T11" s="287">
        <f ca="1">OFFSET(Inputs!$HU$9,T$2,0)</f>
        <v>0</v>
      </c>
      <c r="U11" s="287">
        <f ca="1">OFFSET(Inputs!$HU$9,U$2,0)</f>
        <v>0</v>
      </c>
      <c r="V11" s="287">
        <f ca="1">OFFSET(Inputs!$HU$9,V$2,0)</f>
        <v>0</v>
      </c>
      <c r="W11" s="287">
        <f ca="1">OFFSET(Inputs!$HU$9,W$2,0)</f>
        <v>0</v>
      </c>
      <c r="X11" s="287">
        <f ca="1">OFFSET(Inputs!$HU$9,X$2,0)</f>
        <v>0</v>
      </c>
      <c r="Y11" s="287">
        <f ca="1">OFFSET(Inputs!$HU$9,Y$2,0)</f>
        <v>0</v>
      </c>
      <c r="Z11" s="287">
        <f ca="1">OFFSET(Inputs!$HU$9,Z$2,0)</f>
        <v>0</v>
      </c>
      <c r="AA11" s="287">
        <f ca="1">OFFSET(Inputs!$HU$9,AA$2,0)</f>
        <v>0</v>
      </c>
      <c r="AC11" s="287">
        <f t="shared" ca="1" si="0"/>
        <v>1</v>
      </c>
    </row>
    <row r="12" spans="2:29" x14ac:dyDescent="0.2">
      <c r="B12" s="285" t="str">
        <f>Inputs!AP19</f>
        <v>Chicken Grill</v>
      </c>
      <c r="C12" s="287">
        <f ca="1">OFFSET(Inputs!$HV$9,C$2,0)</f>
        <v>0</v>
      </c>
      <c r="D12" s="287">
        <f ca="1">OFFSET(Inputs!$HV$9,D$2,0)</f>
        <v>0</v>
      </c>
      <c r="E12" s="287">
        <f ca="1">OFFSET(Inputs!$HV$9,E$2,0)</f>
        <v>0</v>
      </c>
      <c r="F12" s="287">
        <f ca="1">OFFSET(Inputs!$HV$9,F$2,0)</f>
        <v>0</v>
      </c>
      <c r="G12" s="287">
        <f ca="1">OFFSET(Inputs!$HV$9,G$2,0)</f>
        <v>0</v>
      </c>
      <c r="H12" s="287">
        <f ca="1">OFFSET(Inputs!$HV$9,H$2,0)</f>
        <v>0.9</v>
      </c>
      <c r="I12" s="287">
        <f ca="1">OFFSET(Inputs!$HV$9,I$2,0)</f>
        <v>0</v>
      </c>
      <c r="J12" s="287">
        <f ca="1">OFFSET(Inputs!$HV$9,J$2,0)</f>
        <v>0</v>
      </c>
      <c r="K12" s="287">
        <f ca="1">OFFSET(Inputs!$HV$9,K$2,0)</f>
        <v>0</v>
      </c>
      <c r="L12" s="287">
        <f ca="1">OFFSET(Inputs!$HV$9,L$2,0)</f>
        <v>0.1</v>
      </c>
      <c r="M12" s="287">
        <f ca="1">OFFSET(Inputs!$HV$9,M$2,0)</f>
        <v>0</v>
      </c>
      <c r="N12" s="287">
        <f ca="1">OFFSET(Inputs!$HV$9,N$2,0)</f>
        <v>0</v>
      </c>
      <c r="O12" s="287">
        <f ca="1">OFFSET(Inputs!$HV$9,O$2,0)</f>
        <v>0</v>
      </c>
      <c r="P12" s="287">
        <f ca="1">OFFSET(Inputs!$HV$9,P$2,0)</f>
        <v>0</v>
      </c>
      <c r="Q12" s="287">
        <f ca="1">OFFSET(Inputs!$HV$9,Q$2,0)</f>
        <v>0</v>
      </c>
      <c r="R12" s="287">
        <f ca="1">OFFSET(Inputs!$HV$9,R$2,0)</f>
        <v>0</v>
      </c>
      <c r="S12" s="287">
        <f ca="1">OFFSET(Inputs!$HV$9,S$2,0)</f>
        <v>0</v>
      </c>
      <c r="T12" s="287">
        <f ca="1">OFFSET(Inputs!$HV$9,T$2,0)</f>
        <v>0</v>
      </c>
      <c r="U12" s="287">
        <f ca="1">OFFSET(Inputs!$HV$9,U$2,0)</f>
        <v>0</v>
      </c>
      <c r="V12" s="287">
        <f ca="1">OFFSET(Inputs!$HV$9,V$2,0)</f>
        <v>0</v>
      </c>
      <c r="W12" s="287">
        <f ca="1">OFFSET(Inputs!$HV$9,W$2,0)</f>
        <v>0</v>
      </c>
      <c r="X12" s="287">
        <f ca="1">OFFSET(Inputs!$HV$9,X$2,0)</f>
        <v>0</v>
      </c>
      <c r="Y12" s="287">
        <f ca="1">OFFSET(Inputs!$HV$9,Y$2,0)</f>
        <v>0</v>
      </c>
      <c r="Z12" s="287">
        <f ca="1">OFFSET(Inputs!$HV$9,Z$2,0)</f>
        <v>0</v>
      </c>
      <c r="AA12" s="287">
        <f ca="1">OFFSET(Inputs!$HV$9,AA$2,0)</f>
        <v>0</v>
      </c>
      <c r="AC12" s="287">
        <f t="shared" ca="1" si="0"/>
        <v>1</v>
      </c>
    </row>
    <row r="13" spans="2:29" x14ac:dyDescent="0.2">
      <c r="B13" s="285" t="str">
        <f>Inputs!AP20</f>
        <v>Meat balls</v>
      </c>
      <c r="C13" s="287">
        <f ca="1">OFFSET(Inputs!$HW$9,C$2,0)</f>
        <v>0</v>
      </c>
      <c r="D13" s="287">
        <f ca="1">OFFSET(Inputs!$HW$9,D$2,0)</f>
        <v>0</v>
      </c>
      <c r="E13" s="287">
        <f ca="1">OFFSET(Inputs!$HW$9,E$2,0)</f>
        <v>0</v>
      </c>
      <c r="F13" s="287">
        <f ca="1">OFFSET(Inputs!$HW$9,F$2,0)</f>
        <v>0</v>
      </c>
      <c r="G13" s="287">
        <f ca="1">OFFSET(Inputs!$HW$9,G$2,0)</f>
        <v>0</v>
      </c>
      <c r="H13" s="287">
        <f ca="1">OFFSET(Inputs!$HW$9,H$2,0)</f>
        <v>0</v>
      </c>
      <c r="I13" s="287">
        <f ca="1">OFFSET(Inputs!$HW$9,I$2,0)</f>
        <v>0</v>
      </c>
      <c r="J13" s="287">
        <f ca="1">OFFSET(Inputs!$HW$9,J$2,0)</f>
        <v>0</v>
      </c>
      <c r="K13" s="287">
        <f ca="1">OFFSET(Inputs!$HW$9,K$2,0)</f>
        <v>0.1</v>
      </c>
      <c r="L13" s="287">
        <f ca="1">OFFSET(Inputs!$HW$9,L$2,0)</f>
        <v>0</v>
      </c>
      <c r="M13" s="287">
        <f ca="1">OFFSET(Inputs!$HW$9,M$2,0)</f>
        <v>0</v>
      </c>
      <c r="N13" s="287">
        <f ca="1">OFFSET(Inputs!$HW$9,N$2,0)</f>
        <v>0</v>
      </c>
      <c r="O13" s="287">
        <f ca="1">OFFSET(Inputs!$HW$9,O$2,0)</f>
        <v>0</v>
      </c>
      <c r="P13" s="287">
        <f ca="1">OFFSET(Inputs!$HW$9,P$2,0)</f>
        <v>0</v>
      </c>
      <c r="Q13" s="287">
        <f ca="1">OFFSET(Inputs!$HW$9,Q$2,0)</f>
        <v>0</v>
      </c>
      <c r="R13" s="287">
        <f ca="1">OFFSET(Inputs!$HW$9,R$2,0)</f>
        <v>0</v>
      </c>
      <c r="S13" s="287">
        <f ca="1">OFFSET(Inputs!$HW$9,S$2,0)</f>
        <v>0.8</v>
      </c>
      <c r="T13" s="287">
        <f ca="1">OFFSET(Inputs!$HW$9,T$2,0)</f>
        <v>0</v>
      </c>
      <c r="U13" s="287">
        <f ca="1">OFFSET(Inputs!$HW$9,U$2,0)</f>
        <v>0</v>
      </c>
      <c r="V13" s="287">
        <f ca="1">OFFSET(Inputs!$HW$9,V$2,0)</f>
        <v>0</v>
      </c>
      <c r="W13" s="287">
        <f ca="1">OFFSET(Inputs!$HW$9,W$2,0)</f>
        <v>0.1</v>
      </c>
      <c r="X13" s="287">
        <f ca="1">OFFSET(Inputs!$HW$9,X$2,0)</f>
        <v>0</v>
      </c>
      <c r="Y13" s="287">
        <f ca="1">OFFSET(Inputs!$HW$9,Y$2,0)</f>
        <v>0</v>
      </c>
      <c r="Z13" s="287">
        <f ca="1">OFFSET(Inputs!$HW$9,Z$2,0)</f>
        <v>0</v>
      </c>
      <c r="AA13" s="287">
        <f ca="1">OFFSET(Inputs!$HW$9,AA$2,0)</f>
        <v>0</v>
      </c>
      <c r="AC13" s="287">
        <f t="shared" ca="1" si="0"/>
        <v>1</v>
      </c>
    </row>
    <row r="14" spans="2:29" x14ac:dyDescent="0.2">
      <c r="B14" s="285" t="str">
        <f>Inputs!AP21</f>
        <v>Grill Salmon</v>
      </c>
      <c r="C14" s="287">
        <f ca="1">OFFSET(Inputs!$HX$9,C$2,0)</f>
        <v>0</v>
      </c>
      <c r="D14" s="287">
        <f ca="1">OFFSET(Inputs!$HX$9,D$2,0)</f>
        <v>0</v>
      </c>
      <c r="E14" s="287">
        <f ca="1">OFFSET(Inputs!$HX$9,E$2,0)</f>
        <v>0</v>
      </c>
      <c r="F14" s="287">
        <f ca="1">OFFSET(Inputs!$HX$9,F$2,0)</f>
        <v>0</v>
      </c>
      <c r="G14" s="287">
        <f ca="1">OFFSET(Inputs!$HX$9,G$2,0)</f>
        <v>0.9</v>
      </c>
      <c r="H14" s="287">
        <f ca="1">OFFSET(Inputs!$HX$9,H$2,0)</f>
        <v>0</v>
      </c>
      <c r="I14" s="287">
        <f ca="1">OFFSET(Inputs!$HX$9,I$2,0)</f>
        <v>0</v>
      </c>
      <c r="J14" s="287">
        <f ca="1">OFFSET(Inputs!$HX$9,J$2,0)</f>
        <v>0</v>
      </c>
      <c r="K14" s="287">
        <f ca="1">OFFSET(Inputs!$HX$9,K$2,0)</f>
        <v>0.05</v>
      </c>
      <c r="L14" s="287">
        <f ca="1">OFFSET(Inputs!$HX$9,L$2,0)</f>
        <v>0</v>
      </c>
      <c r="M14" s="287">
        <f ca="1">OFFSET(Inputs!$HX$9,M$2,0)</f>
        <v>0</v>
      </c>
      <c r="N14" s="287">
        <f ca="1">OFFSET(Inputs!$HX$9,N$2,0)</f>
        <v>0</v>
      </c>
      <c r="O14" s="287">
        <f ca="1">OFFSET(Inputs!$HX$9,O$2,0)</f>
        <v>0</v>
      </c>
      <c r="P14" s="287">
        <f ca="1">OFFSET(Inputs!$HX$9,P$2,0)</f>
        <v>0</v>
      </c>
      <c r="Q14" s="287">
        <f ca="1">OFFSET(Inputs!$HX$9,Q$2,0)</f>
        <v>0</v>
      </c>
      <c r="R14" s="287">
        <f ca="1">OFFSET(Inputs!$HX$9,R$2,0)</f>
        <v>0</v>
      </c>
      <c r="S14" s="287">
        <f ca="1">OFFSET(Inputs!$HX$9,S$2,0)</f>
        <v>0</v>
      </c>
      <c r="T14" s="287">
        <f ca="1">OFFSET(Inputs!$HX$9,T$2,0)</f>
        <v>0</v>
      </c>
      <c r="U14" s="287">
        <f ca="1">OFFSET(Inputs!$HX$9,U$2,0)</f>
        <v>0</v>
      </c>
      <c r="V14" s="287">
        <f ca="1">OFFSET(Inputs!$HX$9,V$2,0)</f>
        <v>0</v>
      </c>
      <c r="W14" s="287">
        <f ca="1">OFFSET(Inputs!$HX$9,W$2,0)</f>
        <v>0</v>
      </c>
      <c r="X14" s="287">
        <f ca="1">OFFSET(Inputs!$HX$9,X$2,0)</f>
        <v>0.05</v>
      </c>
      <c r="Y14" s="287">
        <f ca="1">OFFSET(Inputs!$HX$9,Y$2,0)</f>
        <v>0</v>
      </c>
      <c r="Z14" s="287">
        <f ca="1">OFFSET(Inputs!$HX$9,Z$2,0)</f>
        <v>0</v>
      </c>
      <c r="AA14" s="287">
        <f ca="1">OFFSET(Inputs!$HX$9,AA$2,0)</f>
        <v>0</v>
      </c>
      <c r="AC14" s="287">
        <f t="shared" ca="1" si="0"/>
        <v>1</v>
      </c>
    </row>
    <row r="15" spans="2:29" x14ac:dyDescent="0.2">
      <c r="B15" s="285" t="str">
        <f>Inputs!AP22</f>
        <v>Beef stakes</v>
      </c>
      <c r="C15" s="287">
        <f ca="1">OFFSET(Inputs!$HY$9,C$2,0)</f>
        <v>0</v>
      </c>
      <c r="D15" s="287">
        <f ca="1">OFFSET(Inputs!$HY$9,D$2,0)</f>
        <v>0</v>
      </c>
      <c r="E15" s="287">
        <f ca="1">OFFSET(Inputs!$HY$9,E$2,0)</f>
        <v>0</v>
      </c>
      <c r="F15" s="287">
        <f ca="1">OFFSET(Inputs!$HY$9,F$2,0)</f>
        <v>0.9</v>
      </c>
      <c r="G15" s="287">
        <f ca="1">OFFSET(Inputs!$HY$9,G$2,0)</f>
        <v>0</v>
      </c>
      <c r="H15" s="287">
        <f ca="1">OFFSET(Inputs!$HY$9,H$2,0)</f>
        <v>0</v>
      </c>
      <c r="I15" s="287">
        <f ca="1">OFFSET(Inputs!$HY$9,I$2,0)</f>
        <v>0</v>
      </c>
      <c r="J15" s="287">
        <f ca="1">OFFSET(Inputs!$HY$9,J$2,0)</f>
        <v>0</v>
      </c>
      <c r="K15" s="287">
        <f ca="1">OFFSET(Inputs!$HY$9,K$2,0)</f>
        <v>0.05</v>
      </c>
      <c r="L15" s="287">
        <f ca="1">OFFSET(Inputs!$HY$9,L$2,0)</f>
        <v>0</v>
      </c>
      <c r="M15" s="287">
        <f ca="1">OFFSET(Inputs!$HY$9,M$2,0)</f>
        <v>0</v>
      </c>
      <c r="N15" s="287">
        <f ca="1">OFFSET(Inputs!$HY$9,N$2,0)</f>
        <v>0</v>
      </c>
      <c r="O15" s="287">
        <f ca="1">OFFSET(Inputs!$HY$9,O$2,0)</f>
        <v>0</v>
      </c>
      <c r="P15" s="287">
        <f ca="1">OFFSET(Inputs!$HY$9,P$2,0)</f>
        <v>0</v>
      </c>
      <c r="Q15" s="287">
        <f ca="1">OFFSET(Inputs!$HY$9,Q$2,0)</f>
        <v>0</v>
      </c>
      <c r="R15" s="287">
        <f ca="1">OFFSET(Inputs!$HY$9,R$2,0)</f>
        <v>0</v>
      </c>
      <c r="S15" s="287">
        <f ca="1">OFFSET(Inputs!$HY$9,S$2,0)</f>
        <v>0</v>
      </c>
      <c r="T15" s="287">
        <f ca="1">OFFSET(Inputs!$HY$9,T$2,0)</f>
        <v>0</v>
      </c>
      <c r="U15" s="287">
        <f ca="1">OFFSET(Inputs!$HY$9,U$2,0)</f>
        <v>0</v>
      </c>
      <c r="V15" s="287">
        <f ca="1">OFFSET(Inputs!$HY$9,V$2,0)</f>
        <v>0</v>
      </c>
      <c r="W15" s="287">
        <f ca="1">OFFSET(Inputs!$HY$9,W$2,0)</f>
        <v>0</v>
      </c>
      <c r="X15" s="287">
        <f ca="1">OFFSET(Inputs!$HY$9,X$2,0)</f>
        <v>0.05</v>
      </c>
      <c r="Y15" s="287">
        <f ca="1">OFFSET(Inputs!$HY$9,Y$2,0)</f>
        <v>0</v>
      </c>
      <c r="Z15" s="287">
        <f ca="1">OFFSET(Inputs!$HY$9,Z$2,0)</f>
        <v>0</v>
      </c>
      <c r="AA15" s="287">
        <f ca="1">OFFSET(Inputs!$HY$9,AA$2,0)</f>
        <v>0</v>
      </c>
      <c r="AC15" s="287">
        <f t="shared" ca="1" si="0"/>
        <v>1</v>
      </c>
    </row>
    <row r="16" spans="2:29" x14ac:dyDescent="0.2">
      <c r="B16" s="285" t="str">
        <f>Inputs!AP23</f>
        <v>Kebab</v>
      </c>
      <c r="C16" s="287">
        <f ca="1">OFFSET(Inputs!$HZ$9,C$2,0)</f>
        <v>0</v>
      </c>
      <c r="D16" s="287">
        <f ca="1">OFFSET(Inputs!$HZ$9,D$2,0)</f>
        <v>0</v>
      </c>
      <c r="E16" s="287">
        <f ca="1">OFFSET(Inputs!$HZ$9,E$2,0)</f>
        <v>0</v>
      </c>
      <c r="F16" s="287">
        <f ca="1">OFFSET(Inputs!$HZ$9,F$2,0)</f>
        <v>0</v>
      </c>
      <c r="G16" s="287">
        <f ca="1">OFFSET(Inputs!$HZ$9,G$2,0)</f>
        <v>0</v>
      </c>
      <c r="H16" s="287">
        <f ca="1">OFFSET(Inputs!$HZ$9,H$2,0)</f>
        <v>0</v>
      </c>
      <c r="I16" s="287">
        <f ca="1">OFFSET(Inputs!$HZ$9,I$2,0)</f>
        <v>0</v>
      </c>
      <c r="J16" s="287">
        <f ca="1">OFFSET(Inputs!$HZ$9,J$2,0)</f>
        <v>0</v>
      </c>
      <c r="K16" s="287">
        <f ca="1">OFFSET(Inputs!$HZ$9,K$2,0)</f>
        <v>0.05</v>
      </c>
      <c r="L16" s="287">
        <f ca="1">OFFSET(Inputs!$HZ$9,L$2,0)</f>
        <v>0</v>
      </c>
      <c r="M16" s="287">
        <f ca="1">OFFSET(Inputs!$HZ$9,M$2,0)</f>
        <v>0</v>
      </c>
      <c r="N16" s="287">
        <f ca="1">OFFSET(Inputs!$HZ$9,N$2,0)</f>
        <v>0</v>
      </c>
      <c r="O16" s="287">
        <f ca="1">OFFSET(Inputs!$HZ$9,O$2,0)</f>
        <v>0</v>
      </c>
      <c r="P16" s="287">
        <f ca="1">OFFSET(Inputs!$HZ$9,P$2,0)</f>
        <v>0</v>
      </c>
      <c r="Q16" s="287">
        <f ca="1">OFFSET(Inputs!$HZ$9,Q$2,0)</f>
        <v>0</v>
      </c>
      <c r="R16" s="287">
        <f ca="1">OFFSET(Inputs!$HZ$9,R$2,0)</f>
        <v>0</v>
      </c>
      <c r="S16" s="287">
        <f ca="1">OFFSET(Inputs!$HZ$9,S$2,0)</f>
        <v>0.9</v>
      </c>
      <c r="T16" s="287">
        <f ca="1">OFFSET(Inputs!$HZ$9,T$2,0)</f>
        <v>0</v>
      </c>
      <c r="U16" s="287">
        <f ca="1">OFFSET(Inputs!$HZ$9,U$2,0)</f>
        <v>0</v>
      </c>
      <c r="V16" s="287">
        <f ca="1">OFFSET(Inputs!$HZ$9,V$2,0)</f>
        <v>0</v>
      </c>
      <c r="W16" s="287">
        <f ca="1">OFFSET(Inputs!$HZ$9,W$2,0)</f>
        <v>0</v>
      </c>
      <c r="X16" s="287">
        <f ca="1">OFFSET(Inputs!$HZ$9,X$2,0)</f>
        <v>0.05</v>
      </c>
      <c r="Y16" s="287">
        <f ca="1">OFFSET(Inputs!$HZ$9,Y$2,0)</f>
        <v>0</v>
      </c>
      <c r="Z16" s="287">
        <f ca="1">OFFSET(Inputs!$HZ$9,Z$2,0)</f>
        <v>0</v>
      </c>
      <c r="AA16" s="287">
        <f ca="1">OFFSET(Inputs!$HZ$9,AA$2,0)</f>
        <v>0</v>
      </c>
      <c r="AC16" s="287">
        <f t="shared" ca="1" si="0"/>
        <v>1</v>
      </c>
    </row>
    <row r="17" spans="2:29" x14ac:dyDescent="0.2">
      <c r="B17" s="285" t="str">
        <f>Inputs!AP24</f>
        <v>Onion rings</v>
      </c>
      <c r="C17" s="287">
        <f ca="1">OFFSET(Inputs!$IA$9,C$2,0)</f>
        <v>0</v>
      </c>
      <c r="D17" s="287">
        <f ca="1">OFFSET(Inputs!$IA$9,D$2,0)</f>
        <v>0</v>
      </c>
      <c r="E17" s="287">
        <f ca="1">OFFSET(Inputs!$IA$9,E$2,0)</f>
        <v>0</v>
      </c>
      <c r="F17" s="287">
        <f ca="1">OFFSET(Inputs!$IA$9,F$2,0)</f>
        <v>0</v>
      </c>
      <c r="G17" s="287">
        <f ca="1">OFFSET(Inputs!$IA$9,G$2,0)</f>
        <v>0</v>
      </c>
      <c r="H17" s="287">
        <f ca="1">OFFSET(Inputs!$IA$9,H$2,0)</f>
        <v>0</v>
      </c>
      <c r="I17" s="287">
        <f ca="1">OFFSET(Inputs!$IA$9,I$2,0)</f>
        <v>0</v>
      </c>
      <c r="J17" s="287">
        <f ca="1">OFFSET(Inputs!$IA$9,J$2,0)</f>
        <v>0</v>
      </c>
      <c r="K17" s="287">
        <f ca="1">OFFSET(Inputs!$IA$9,K$2,0)</f>
        <v>0</v>
      </c>
      <c r="L17" s="287">
        <f ca="1">OFFSET(Inputs!$IA$9,L$2,0)</f>
        <v>0.95</v>
      </c>
      <c r="M17" s="287">
        <f ca="1">OFFSET(Inputs!$IA$9,M$2,0)</f>
        <v>0</v>
      </c>
      <c r="N17" s="287">
        <f ca="1">OFFSET(Inputs!$IA$9,N$2,0)</f>
        <v>0</v>
      </c>
      <c r="O17" s="287">
        <f ca="1">OFFSET(Inputs!$IA$9,O$2,0)</f>
        <v>0</v>
      </c>
      <c r="P17" s="287">
        <f ca="1">OFFSET(Inputs!$IA$9,P$2,0)</f>
        <v>0</v>
      </c>
      <c r="Q17" s="287">
        <f ca="1">OFFSET(Inputs!$IA$9,Q$2,0)</f>
        <v>0</v>
      </c>
      <c r="R17" s="287">
        <f ca="1">OFFSET(Inputs!$IA$9,R$2,0)</f>
        <v>0</v>
      </c>
      <c r="S17" s="287">
        <f ca="1">OFFSET(Inputs!$IA$9,S$2,0)</f>
        <v>0</v>
      </c>
      <c r="T17" s="287">
        <f ca="1">OFFSET(Inputs!$IA$9,T$2,0)</f>
        <v>0</v>
      </c>
      <c r="U17" s="287">
        <f ca="1">OFFSET(Inputs!$IA$9,U$2,0)</f>
        <v>0</v>
      </c>
      <c r="V17" s="287">
        <f ca="1">OFFSET(Inputs!$IA$9,V$2,0)</f>
        <v>0.05</v>
      </c>
      <c r="W17" s="287">
        <f ca="1">OFFSET(Inputs!$IA$9,W$2,0)</f>
        <v>0</v>
      </c>
      <c r="X17" s="287">
        <f ca="1">OFFSET(Inputs!$IA$9,X$2,0)</f>
        <v>0</v>
      </c>
      <c r="Y17" s="287">
        <f ca="1">OFFSET(Inputs!$IA$9,Y$2,0)</f>
        <v>0</v>
      </c>
      <c r="Z17" s="287">
        <f ca="1">OFFSET(Inputs!$IA$9,Z$2,0)</f>
        <v>0</v>
      </c>
      <c r="AA17" s="287">
        <f ca="1">OFFSET(Inputs!$IA$9,AA$2,0)</f>
        <v>0</v>
      </c>
      <c r="AC17" s="287">
        <f t="shared" ca="1" si="0"/>
        <v>1</v>
      </c>
    </row>
    <row r="18" spans="2:29" x14ac:dyDescent="0.2">
      <c r="B18" s="285" t="str">
        <f>Inputs!AP25</f>
        <v>French fries</v>
      </c>
      <c r="C18" s="287">
        <f ca="1">OFFSET(Inputs!$IB$9,C$2,0)</f>
        <v>0</v>
      </c>
      <c r="D18" s="287">
        <f ca="1">OFFSET(Inputs!$IB$9,D$2,0)</f>
        <v>0</v>
      </c>
      <c r="E18" s="287">
        <f ca="1">OFFSET(Inputs!$IB$9,E$2,0)</f>
        <v>0</v>
      </c>
      <c r="F18" s="287">
        <f ca="1">OFFSET(Inputs!$IB$9,F$2,0)</f>
        <v>0</v>
      </c>
      <c r="G18" s="287">
        <f ca="1">OFFSET(Inputs!$IB$9,G$2,0)</f>
        <v>0</v>
      </c>
      <c r="H18" s="287">
        <f ca="1">OFFSET(Inputs!$IB$9,H$2,0)</f>
        <v>0</v>
      </c>
      <c r="I18" s="287">
        <f ca="1">OFFSET(Inputs!$IB$9,I$2,0)</f>
        <v>0</v>
      </c>
      <c r="J18" s="287">
        <f ca="1">OFFSET(Inputs!$IB$9,J$2,0)</f>
        <v>0</v>
      </c>
      <c r="K18" s="287">
        <f ca="1">OFFSET(Inputs!$IB$9,K$2,0)</f>
        <v>0</v>
      </c>
      <c r="L18" s="287">
        <f ca="1">OFFSET(Inputs!$IB$9,L$2,0)</f>
        <v>0.95</v>
      </c>
      <c r="M18" s="287">
        <f ca="1">OFFSET(Inputs!$IB$9,M$2,0)</f>
        <v>0</v>
      </c>
      <c r="N18" s="287">
        <f ca="1">OFFSET(Inputs!$IB$9,N$2,0)</f>
        <v>0</v>
      </c>
      <c r="O18" s="287">
        <f ca="1">OFFSET(Inputs!$IB$9,O$2,0)</f>
        <v>0</v>
      </c>
      <c r="P18" s="287">
        <f ca="1">OFFSET(Inputs!$IB$9,P$2,0)</f>
        <v>0</v>
      </c>
      <c r="Q18" s="287">
        <f ca="1">OFFSET(Inputs!$IB$9,Q$2,0)</f>
        <v>0</v>
      </c>
      <c r="R18" s="287">
        <f ca="1">OFFSET(Inputs!$IB$9,R$2,0)</f>
        <v>0</v>
      </c>
      <c r="S18" s="287">
        <f ca="1">OFFSET(Inputs!$IB$9,S$2,0)</f>
        <v>0</v>
      </c>
      <c r="T18" s="287">
        <f ca="1">OFFSET(Inputs!$IB$9,T$2,0)</f>
        <v>0</v>
      </c>
      <c r="U18" s="287">
        <f ca="1">OFFSET(Inputs!$IB$9,U$2,0)</f>
        <v>0</v>
      </c>
      <c r="V18" s="287">
        <f ca="1">OFFSET(Inputs!$IB$9,V$2,0)</f>
        <v>0.05</v>
      </c>
      <c r="W18" s="287">
        <f ca="1">OFFSET(Inputs!$IB$9,W$2,0)</f>
        <v>0</v>
      </c>
      <c r="X18" s="287">
        <f ca="1">OFFSET(Inputs!$IB$9,X$2,0)</f>
        <v>0</v>
      </c>
      <c r="Y18" s="287">
        <f ca="1">OFFSET(Inputs!$IB$9,Y$2,0)</f>
        <v>0</v>
      </c>
      <c r="Z18" s="287">
        <f ca="1">OFFSET(Inputs!$IB$9,Z$2,0)</f>
        <v>0</v>
      </c>
      <c r="AA18" s="287">
        <f ca="1">OFFSET(Inputs!$IB$9,AA$2,0)</f>
        <v>0</v>
      </c>
      <c r="AC18" s="287">
        <f t="shared" ca="1" si="0"/>
        <v>1</v>
      </c>
    </row>
    <row r="19" spans="2:29" x14ac:dyDescent="0.2">
      <c r="B19" s="285" t="str">
        <f>Inputs!AP26</f>
        <v>Vegetables Grill</v>
      </c>
      <c r="C19" s="287">
        <f ca="1">OFFSET(Inputs!$IC$9,C$2,0)</f>
        <v>0</v>
      </c>
      <c r="D19" s="287">
        <f ca="1">OFFSET(Inputs!$IC$9,D$2,0)</f>
        <v>0</v>
      </c>
      <c r="E19" s="287">
        <f ca="1">OFFSET(Inputs!$IC$9,E$2,0)</f>
        <v>0</v>
      </c>
      <c r="F19" s="287">
        <f ca="1">OFFSET(Inputs!$IC$9,F$2,0)</f>
        <v>0</v>
      </c>
      <c r="G19" s="287">
        <f ca="1">OFFSET(Inputs!$IC$9,G$2,0)</f>
        <v>0</v>
      </c>
      <c r="H19" s="287">
        <f ca="1">OFFSET(Inputs!$IC$9,H$2,0)</f>
        <v>0</v>
      </c>
      <c r="I19" s="287">
        <f ca="1">OFFSET(Inputs!$IC$9,I$2,0)</f>
        <v>0</v>
      </c>
      <c r="J19" s="287">
        <f ca="1">OFFSET(Inputs!$IC$9,J$2,0)</f>
        <v>0</v>
      </c>
      <c r="K19" s="287">
        <f ca="1">OFFSET(Inputs!$IC$9,K$2,0)</f>
        <v>0</v>
      </c>
      <c r="L19" s="287">
        <f ca="1">OFFSET(Inputs!$IC$9,L$2,0)</f>
        <v>0.95</v>
      </c>
      <c r="M19" s="287">
        <f ca="1">OFFSET(Inputs!$IC$9,M$2,0)</f>
        <v>0</v>
      </c>
      <c r="N19" s="287">
        <f ca="1">OFFSET(Inputs!$IC$9,N$2,0)</f>
        <v>0</v>
      </c>
      <c r="O19" s="287">
        <f ca="1">OFFSET(Inputs!$IC$9,O$2,0)</f>
        <v>0</v>
      </c>
      <c r="P19" s="287">
        <f ca="1">OFFSET(Inputs!$IC$9,P$2,0)</f>
        <v>0</v>
      </c>
      <c r="Q19" s="287">
        <f ca="1">OFFSET(Inputs!$IC$9,Q$2,0)</f>
        <v>0</v>
      </c>
      <c r="R19" s="287">
        <f ca="1">OFFSET(Inputs!$IC$9,R$2,0)</f>
        <v>0</v>
      </c>
      <c r="S19" s="287">
        <f ca="1">OFFSET(Inputs!$IC$9,S$2,0)</f>
        <v>0</v>
      </c>
      <c r="T19" s="287">
        <f ca="1">OFFSET(Inputs!$IC$9,T$2,0)</f>
        <v>0</v>
      </c>
      <c r="U19" s="287">
        <f ca="1">OFFSET(Inputs!$IC$9,U$2,0)</f>
        <v>0</v>
      </c>
      <c r="V19" s="287">
        <f ca="1">OFFSET(Inputs!$IC$9,V$2,0)</f>
        <v>0.05</v>
      </c>
      <c r="W19" s="287">
        <f ca="1">OFFSET(Inputs!$IC$9,W$2,0)</f>
        <v>0</v>
      </c>
      <c r="X19" s="287">
        <f ca="1">OFFSET(Inputs!$IC$9,X$2,0)</f>
        <v>0</v>
      </c>
      <c r="Y19" s="287">
        <f ca="1">OFFSET(Inputs!$IC$9,Y$2,0)</f>
        <v>0</v>
      </c>
      <c r="Z19" s="287">
        <f ca="1">OFFSET(Inputs!$IC$9,Z$2,0)</f>
        <v>0</v>
      </c>
      <c r="AA19" s="287">
        <f ca="1">OFFSET(Inputs!$IC$9,AA$2,0)</f>
        <v>0</v>
      </c>
      <c r="AC19" s="287">
        <f t="shared" ca="1" si="0"/>
        <v>1</v>
      </c>
    </row>
    <row r="20" spans="2:29" x14ac:dyDescent="0.2">
      <c r="B20" s="285" t="str">
        <f>Inputs!AP27</f>
        <v>Rice</v>
      </c>
      <c r="C20" s="287">
        <f ca="1">OFFSET(Inputs!$ID$9,C$2,0)</f>
        <v>0</v>
      </c>
      <c r="D20" s="287">
        <f ca="1">OFFSET(Inputs!$ID$9,D$2,0)</f>
        <v>0</v>
      </c>
      <c r="E20" s="287">
        <f ca="1">OFFSET(Inputs!$ID$9,E$2,0)</f>
        <v>0</v>
      </c>
      <c r="F20" s="287">
        <f ca="1">OFFSET(Inputs!$ID$9,F$2,0)</f>
        <v>0</v>
      </c>
      <c r="G20" s="287">
        <f ca="1">OFFSET(Inputs!$ID$9,G$2,0)</f>
        <v>0</v>
      </c>
      <c r="H20" s="287">
        <f ca="1">OFFSET(Inputs!$ID$9,H$2,0)</f>
        <v>0</v>
      </c>
      <c r="I20" s="287">
        <f ca="1">OFFSET(Inputs!$ID$9,I$2,0)</f>
        <v>0</v>
      </c>
      <c r="J20" s="287">
        <f ca="1">OFFSET(Inputs!$ID$9,J$2,0)</f>
        <v>0</v>
      </c>
      <c r="K20" s="287">
        <f ca="1">OFFSET(Inputs!$ID$9,K$2,0)</f>
        <v>0</v>
      </c>
      <c r="L20" s="287">
        <f ca="1">OFFSET(Inputs!$ID$9,L$2,0)</f>
        <v>0</v>
      </c>
      <c r="M20" s="287">
        <f ca="1">OFFSET(Inputs!$ID$9,M$2,0)</f>
        <v>1</v>
      </c>
      <c r="N20" s="287">
        <f ca="1">OFFSET(Inputs!$ID$9,N$2,0)</f>
        <v>0</v>
      </c>
      <c r="O20" s="287">
        <f ca="1">OFFSET(Inputs!$ID$9,O$2,0)</f>
        <v>0</v>
      </c>
      <c r="P20" s="287">
        <f ca="1">OFFSET(Inputs!$ID$9,P$2,0)</f>
        <v>0</v>
      </c>
      <c r="Q20" s="287">
        <f ca="1">OFFSET(Inputs!$ID$9,Q$2,0)</f>
        <v>0</v>
      </c>
      <c r="R20" s="287">
        <f ca="1">OFFSET(Inputs!$ID$9,R$2,0)</f>
        <v>0</v>
      </c>
      <c r="S20" s="287">
        <f ca="1">OFFSET(Inputs!$ID$9,S$2,0)</f>
        <v>0</v>
      </c>
      <c r="T20" s="287">
        <f ca="1">OFFSET(Inputs!$ID$9,T$2,0)</f>
        <v>0</v>
      </c>
      <c r="U20" s="287">
        <f ca="1">OFFSET(Inputs!$ID$9,U$2,0)</f>
        <v>0</v>
      </c>
      <c r="V20" s="287">
        <f ca="1">OFFSET(Inputs!$ID$9,V$2,0)</f>
        <v>0</v>
      </c>
      <c r="W20" s="287">
        <f ca="1">OFFSET(Inputs!$ID$9,W$2,0)</f>
        <v>0</v>
      </c>
      <c r="X20" s="287">
        <f ca="1">OFFSET(Inputs!$ID$9,X$2,0)</f>
        <v>0</v>
      </c>
      <c r="Y20" s="287">
        <f ca="1">OFFSET(Inputs!$ID$9,Y$2,0)</f>
        <v>0</v>
      </c>
      <c r="Z20" s="287">
        <f ca="1">OFFSET(Inputs!$ID$9,Z$2,0)</f>
        <v>0</v>
      </c>
      <c r="AA20" s="287">
        <f ca="1">OFFSET(Inputs!$ID$9,AA$2,0)</f>
        <v>0</v>
      </c>
      <c r="AC20" s="287">
        <f t="shared" ca="1" si="0"/>
        <v>1</v>
      </c>
    </row>
    <row r="21" spans="2:29" x14ac:dyDescent="0.2">
      <c r="B21" s="285" t="str">
        <f>Inputs!AP28</f>
        <v>Garlic bread</v>
      </c>
      <c r="C21" s="287">
        <f ca="1">OFFSET(Inputs!$IE$9,C$2,0)</f>
        <v>0</v>
      </c>
      <c r="D21" s="287">
        <f ca="1">OFFSET(Inputs!$IE$9,D$2,0)</f>
        <v>1</v>
      </c>
      <c r="E21" s="287">
        <f ca="1">OFFSET(Inputs!$IE$9,E$2,0)</f>
        <v>0</v>
      </c>
      <c r="F21" s="287">
        <f ca="1">OFFSET(Inputs!$IE$9,F$2,0)</f>
        <v>0</v>
      </c>
      <c r="G21" s="287">
        <f ca="1">OFFSET(Inputs!$IE$9,G$2,0)</f>
        <v>0</v>
      </c>
      <c r="H21" s="287">
        <f ca="1">OFFSET(Inputs!$IE$9,H$2,0)</f>
        <v>0</v>
      </c>
      <c r="I21" s="287">
        <f ca="1">OFFSET(Inputs!$IE$9,I$2,0)</f>
        <v>0</v>
      </c>
      <c r="J21" s="287">
        <f ca="1">OFFSET(Inputs!$IE$9,J$2,0)</f>
        <v>0</v>
      </c>
      <c r="K21" s="287">
        <f ca="1">OFFSET(Inputs!$IE$9,K$2,0)</f>
        <v>0</v>
      </c>
      <c r="L21" s="287">
        <f ca="1">OFFSET(Inputs!$IE$9,L$2,0)</f>
        <v>0</v>
      </c>
      <c r="M21" s="287">
        <f ca="1">OFFSET(Inputs!$IE$9,M$2,0)</f>
        <v>0</v>
      </c>
      <c r="N21" s="287">
        <f ca="1">OFFSET(Inputs!$IE$9,N$2,0)</f>
        <v>0</v>
      </c>
      <c r="O21" s="287">
        <f ca="1">OFFSET(Inputs!$IE$9,O$2,0)</f>
        <v>0</v>
      </c>
      <c r="P21" s="287">
        <f ca="1">OFFSET(Inputs!$IE$9,P$2,0)</f>
        <v>0</v>
      </c>
      <c r="Q21" s="287">
        <f ca="1">OFFSET(Inputs!$IE$9,Q$2,0)</f>
        <v>0</v>
      </c>
      <c r="R21" s="287">
        <f ca="1">OFFSET(Inputs!$IE$9,R$2,0)</f>
        <v>0</v>
      </c>
      <c r="S21" s="287">
        <f ca="1">OFFSET(Inputs!$IE$9,S$2,0)</f>
        <v>0</v>
      </c>
      <c r="T21" s="287">
        <f ca="1">OFFSET(Inputs!$IE$9,T$2,0)</f>
        <v>0</v>
      </c>
      <c r="U21" s="287">
        <f ca="1">OFFSET(Inputs!$IE$9,U$2,0)</f>
        <v>0</v>
      </c>
      <c r="V21" s="287">
        <f ca="1">OFFSET(Inputs!$IE$9,V$2,0)</f>
        <v>0</v>
      </c>
      <c r="W21" s="287">
        <f ca="1">OFFSET(Inputs!$IE$9,W$2,0)</f>
        <v>0</v>
      </c>
      <c r="X21" s="287">
        <f ca="1">OFFSET(Inputs!$IE$9,X$2,0)</f>
        <v>0</v>
      </c>
      <c r="Y21" s="287">
        <f ca="1">OFFSET(Inputs!$IE$9,Y$2,0)</f>
        <v>0</v>
      </c>
      <c r="Z21" s="287">
        <f ca="1">OFFSET(Inputs!$IE$9,Z$2,0)</f>
        <v>0</v>
      </c>
      <c r="AA21" s="287">
        <f ca="1">OFFSET(Inputs!$IE$9,AA$2,0)</f>
        <v>0</v>
      </c>
      <c r="AC21" s="287">
        <f t="shared" ca="1" si="0"/>
        <v>1</v>
      </c>
    </row>
    <row r="22" spans="2:29" x14ac:dyDescent="0.2">
      <c r="B22" s="285" t="str">
        <f>Inputs!AP29</f>
        <v>Wines</v>
      </c>
      <c r="C22" s="287">
        <f ca="1">OFFSET(Inputs!$IF$9,C$2,0)</f>
        <v>0</v>
      </c>
      <c r="D22" s="287">
        <f ca="1">OFFSET(Inputs!$IF$9,D$2,0)</f>
        <v>0</v>
      </c>
      <c r="E22" s="287">
        <f ca="1">OFFSET(Inputs!$IF$9,E$2,0)</f>
        <v>0</v>
      </c>
      <c r="F22" s="287">
        <f ca="1">OFFSET(Inputs!$IF$9,F$2,0)</f>
        <v>0</v>
      </c>
      <c r="G22" s="287">
        <f ca="1">OFFSET(Inputs!$IF$9,G$2,0)</f>
        <v>0</v>
      </c>
      <c r="H22" s="287">
        <f ca="1">OFFSET(Inputs!$IF$9,H$2,0)</f>
        <v>0</v>
      </c>
      <c r="I22" s="287">
        <f ca="1">OFFSET(Inputs!$IF$9,I$2,0)</f>
        <v>0</v>
      </c>
      <c r="J22" s="287">
        <f ca="1">OFFSET(Inputs!$IF$9,J$2,0)</f>
        <v>0</v>
      </c>
      <c r="K22" s="287">
        <f ca="1">OFFSET(Inputs!$IF$9,K$2,0)</f>
        <v>0</v>
      </c>
      <c r="L22" s="287">
        <f ca="1">OFFSET(Inputs!$IF$9,L$2,0)</f>
        <v>0</v>
      </c>
      <c r="M22" s="287">
        <f ca="1">OFFSET(Inputs!$IF$9,M$2,0)</f>
        <v>0</v>
      </c>
      <c r="N22" s="287">
        <f ca="1">OFFSET(Inputs!$IF$9,N$2,0)</f>
        <v>1</v>
      </c>
      <c r="O22" s="287">
        <f ca="1">OFFSET(Inputs!$IF$9,O$2,0)</f>
        <v>0</v>
      </c>
      <c r="P22" s="287">
        <f ca="1">OFFSET(Inputs!$IF$9,P$2,0)</f>
        <v>0</v>
      </c>
      <c r="Q22" s="287">
        <f ca="1">OFFSET(Inputs!$IF$9,Q$2,0)</f>
        <v>0</v>
      </c>
      <c r="R22" s="287">
        <f ca="1">OFFSET(Inputs!$IF$9,R$2,0)</f>
        <v>0</v>
      </c>
      <c r="S22" s="287">
        <f ca="1">OFFSET(Inputs!$IF$9,S$2,0)</f>
        <v>0</v>
      </c>
      <c r="T22" s="287">
        <f ca="1">OFFSET(Inputs!$IF$9,T$2,0)</f>
        <v>0</v>
      </c>
      <c r="U22" s="287">
        <f ca="1">OFFSET(Inputs!$IF$9,U$2,0)</f>
        <v>0</v>
      </c>
      <c r="V22" s="287">
        <f ca="1">OFFSET(Inputs!$IF$9,V$2,0)</f>
        <v>0</v>
      </c>
      <c r="W22" s="287">
        <f ca="1">OFFSET(Inputs!$IF$9,W$2,0)</f>
        <v>0</v>
      </c>
      <c r="X22" s="287">
        <f ca="1">OFFSET(Inputs!$IF$9,X$2,0)</f>
        <v>0</v>
      </c>
      <c r="Y22" s="287">
        <f ca="1">OFFSET(Inputs!$IF$9,Y$2,0)</f>
        <v>0</v>
      </c>
      <c r="Z22" s="287">
        <f ca="1">OFFSET(Inputs!$IF$9,Z$2,0)</f>
        <v>0</v>
      </c>
      <c r="AA22" s="287">
        <f ca="1">OFFSET(Inputs!$IF$9,AA$2,0)</f>
        <v>0</v>
      </c>
      <c r="AC22" s="287">
        <f t="shared" ca="1" si="0"/>
        <v>1</v>
      </c>
    </row>
    <row r="23" spans="2:29" x14ac:dyDescent="0.2">
      <c r="B23" s="285" t="str">
        <f>Inputs!AP30</f>
        <v>Beer</v>
      </c>
      <c r="C23" s="287">
        <f ca="1">OFFSET(Inputs!$IG$9,C$2,0)</f>
        <v>0</v>
      </c>
      <c r="D23" s="287">
        <f ca="1">OFFSET(Inputs!$IG$9,D$2,0)</f>
        <v>0</v>
      </c>
      <c r="E23" s="287">
        <f ca="1">OFFSET(Inputs!$IG$9,E$2,0)</f>
        <v>0</v>
      </c>
      <c r="F23" s="287">
        <f ca="1">OFFSET(Inputs!$IG$9,F$2,0)</f>
        <v>0</v>
      </c>
      <c r="G23" s="287">
        <f ca="1">OFFSET(Inputs!$IG$9,G$2,0)</f>
        <v>0</v>
      </c>
      <c r="H23" s="287">
        <f ca="1">OFFSET(Inputs!$IG$9,H$2,0)</f>
        <v>0</v>
      </c>
      <c r="I23" s="287">
        <f ca="1">OFFSET(Inputs!$IG$9,I$2,0)</f>
        <v>0</v>
      </c>
      <c r="J23" s="287">
        <f ca="1">OFFSET(Inputs!$IG$9,J$2,0)</f>
        <v>0</v>
      </c>
      <c r="K23" s="287">
        <f ca="1">OFFSET(Inputs!$IG$9,K$2,0)</f>
        <v>0</v>
      </c>
      <c r="L23" s="287">
        <f ca="1">OFFSET(Inputs!$IG$9,L$2,0)</f>
        <v>0</v>
      </c>
      <c r="M23" s="287">
        <f ca="1">OFFSET(Inputs!$IG$9,M$2,0)</f>
        <v>0</v>
      </c>
      <c r="N23" s="287">
        <f ca="1">OFFSET(Inputs!$IG$9,N$2,0)</f>
        <v>0</v>
      </c>
      <c r="O23" s="287">
        <f ca="1">OFFSET(Inputs!$IG$9,O$2,0)</f>
        <v>0</v>
      </c>
      <c r="P23" s="287">
        <f ca="1">OFFSET(Inputs!$IG$9,P$2,0)</f>
        <v>1</v>
      </c>
      <c r="Q23" s="287">
        <f ca="1">OFFSET(Inputs!$IG$9,Q$2,0)</f>
        <v>0</v>
      </c>
      <c r="R23" s="287">
        <f ca="1">OFFSET(Inputs!$IG$9,R$2,0)</f>
        <v>0</v>
      </c>
      <c r="S23" s="287">
        <f ca="1">OFFSET(Inputs!$IG$9,S$2,0)</f>
        <v>0</v>
      </c>
      <c r="T23" s="287">
        <f ca="1">OFFSET(Inputs!$IG$9,T$2,0)</f>
        <v>0</v>
      </c>
      <c r="U23" s="287">
        <f ca="1">OFFSET(Inputs!$IG$9,U$2,0)</f>
        <v>0</v>
      </c>
      <c r="V23" s="287">
        <f ca="1">OFFSET(Inputs!$IG$9,V$2,0)</f>
        <v>0</v>
      </c>
      <c r="W23" s="287">
        <f ca="1">OFFSET(Inputs!$IG$9,W$2,0)</f>
        <v>0</v>
      </c>
      <c r="X23" s="287">
        <f ca="1">OFFSET(Inputs!$IG$9,X$2,0)</f>
        <v>0</v>
      </c>
      <c r="Y23" s="287">
        <f ca="1">OFFSET(Inputs!$IG$9,Y$2,0)</f>
        <v>0</v>
      </c>
      <c r="Z23" s="287">
        <f ca="1">OFFSET(Inputs!$IG$9,Z$2,0)</f>
        <v>0</v>
      </c>
      <c r="AA23" s="287">
        <f ca="1">OFFSET(Inputs!$IG$9,AA$2,0)</f>
        <v>0</v>
      </c>
      <c r="AC23" s="287">
        <f t="shared" ca="1" si="0"/>
        <v>1</v>
      </c>
    </row>
    <row r="24" spans="2:29" x14ac:dyDescent="0.2">
      <c r="B24" s="285" t="str">
        <f>Inputs!AP31</f>
        <v>Cheese Cake</v>
      </c>
      <c r="C24" s="287">
        <f ca="1">OFFSET(Inputs!$IH$9,C$2,0)</f>
        <v>0</v>
      </c>
      <c r="D24" s="287">
        <f ca="1">OFFSET(Inputs!$IH$9,D$2,0)</f>
        <v>0</v>
      </c>
      <c r="E24" s="287">
        <f ca="1">OFFSET(Inputs!$IH$9,E$2,0)</f>
        <v>0.5</v>
      </c>
      <c r="F24" s="287">
        <f ca="1">OFFSET(Inputs!$IH$9,F$2,0)</f>
        <v>0</v>
      </c>
      <c r="G24" s="287">
        <f ca="1">OFFSET(Inputs!$IH$9,G$2,0)</f>
        <v>0</v>
      </c>
      <c r="H24" s="287">
        <f ca="1">OFFSET(Inputs!$IH$9,H$2,0)</f>
        <v>0</v>
      </c>
      <c r="I24" s="287">
        <f ca="1">OFFSET(Inputs!$IH$9,I$2,0)</f>
        <v>0</v>
      </c>
      <c r="J24" s="287">
        <f ca="1">OFFSET(Inputs!$IH$9,J$2,0)</f>
        <v>0.3</v>
      </c>
      <c r="K24" s="287">
        <f ca="1">OFFSET(Inputs!$IH$9,K$2,0)</f>
        <v>0</v>
      </c>
      <c r="L24" s="287">
        <f ca="1">OFFSET(Inputs!$IH$9,L$2,0)</f>
        <v>0</v>
      </c>
      <c r="M24" s="287">
        <f ca="1">OFFSET(Inputs!$IH$9,M$2,0)</f>
        <v>0</v>
      </c>
      <c r="N24" s="287">
        <f ca="1">OFFSET(Inputs!$IH$9,N$2,0)</f>
        <v>0</v>
      </c>
      <c r="O24" s="287">
        <f ca="1">OFFSET(Inputs!$IH$9,O$2,0)</f>
        <v>0</v>
      </c>
      <c r="P24" s="287">
        <f ca="1">OFFSET(Inputs!$IH$9,P$2,0)</f>
        <v>0</v>
      </c>
      <c r="Q24" s="287">
        <f ca="1">OFFSET(Inputs!$IH$9,Q$2,0)</f>
        <v>0</v>
      </c>
      <c r="R24" s="287">
        <f ca="1">OFFSET(Inputs!$IH$9,R$2,0)</f>
        <v>0</v>
      </c>
      <c r="S24" s="287">
        <f ca="1">OFFSET(Inputs!$IH$9,S$2,0)</f>
        <v>0</v>
      </c>
      <c r="T24" s="287">
        <f ca="1">OFFSET(Inputs!$IH$9,T$2,0)</f>
        <v>0</v>
      </c>
      <c r="U24" s="287">
        <f ca="1">OFFSET(Inputs!$IH$9,U$2,0)</f>
        <v>0</v>
      </c>
      <c r="V24" s="287">
        <f ca="1">OFFSET(Inputs!$IH$9,V$2,0)</f>
        <v>0</v>
      </c>
      <c r="W24" s="287">
        <f ca="1">OFFSET(Inputs!$IH$9,W$2,0)</f>
        <v>0.2</v>
      </c>
      <c r="X24" s="287">
        <f ca="1">OFFSET(Inputs!$IH$9,X$2,0)</f>
        <v>0</v>
      </c>
      <c r="Y24" s="287">
        <f ca="1">OFFSET(Inputs!$IH$9,Y$2,0)</f>
        <v>0</v>
      </c>
      <c r="Z24" s="287">
        <f ca="1">OFFSET(Inputs!$IH$9,Z$2,0)</f>
        <v>0</v>
      </c>
      <c r="AA24" s="287">
        <f ca="1">OFFSET(Inputs!$IH$9,AA$2,0)</f>
        <v>0</v>
      </c>
      <c r="AC24" s="287">
        <f t="shared" ca="1" si="0"/>
        <v>1</v>
      </c>
    </row>
    <row r="25" spans="2:29" x14ac:dyDescent="0.2">
      <c r="B25" s="285" t="str">
        <f>Inputs!AP32</f>
        <v>Fruit Cake</v>
      </c>
      <c r="C25" s="287">
        <f ca="1">OFFSET(Inputs!$II$9,C$2,0)</f>
        <v>0</v>
      </c>
      <c r="D25" s="287">
        <f ca="1">OFFSET(Inputs!$II$9,D$2,0)</f>
        <v>0</v>
      </c>
      <c r="E25" s="287">
        <f ca="1">OFFSET(Inputs!$II$9,E$2,0)</f>
        <v>0.5</v>
      </c>
      <c r="F25" s="287">
        <f ca="1">OFFSET(Inputs!$II$9,F$2,0)</f>
        <v>0</v>
      </c>
      <c r="G25" s="287">
        <f ca="1">OFFSET(Inputs!$II$9,G$2,0)</f>
        <v>0</v>
      </c>
      <c r="H25" s="287">
        <f ca="1">OFFSET(Inputs!$II$9,H$2,0)</f>
        <v>0</v>
      </c>
      <c r="I25" s="287">
        <f ca="1">OFFSET(Inputs!$II$9,I$2,0)</f>
        <v>0</v>
      </c>
      <c r="J25" s="287">
        <f ca="1">OFFSET(Inputs!$II$9,J$2,0)</f>
        <v>0</v>
      </c>
      <c r="K25" s="287">
        <f ca="1">OFFSET(Inputs!$II$9,K$2,0)</f>
        <v>0</v>
      </c>
      <c r="L25" s="287">
        <f ca="1">OFFSET(Inputs!$II$9,L$2,0)</f>
        <v>0</v>
      </c>
      <c r="M25" s="287">
        <f ca="1">OFFSET(Inputs!$II$9,M$2,0)</f>
        <v>0</v>
      </c>
      <c r="N25" s="287">
        <f ca="1">OFFSET(Inputs!$II$9,N$2,0)</f>
        <v>0</v>
      </c>
      <c r="O25" s="287">
        <f ca="1">OFFSET(Inputs!$II$9,O$2,0)</f>
        <v>0</v>
      </c>
      <c r="P25" s="287">
        <f ca="1">OFFSET(Inputs!$II$9,P$2,0)</f>
        <v>0</v>
      </c>
      <c r="Q25" s="287">
        <f ca="1">OFFSET(Inputs!$II$9,Q$2,0)</f>
        <v>0</v>
      </c>
      <c r="R25" s="287">
        <f ca="1">OFFSET(Inputs!$II$9,R$2,0)</f>
        <v>0</v>
      </c>
      <c r="S25" s="287">
        <f ca="1">OFFSET(Inputs!$II$9,S$2,0)</f>
        <v>0</v>
      </c>
      <c r="T25" s="287">
        <f ca="1">OFFSET(Inputs!$II$9,T$2,0)</f>
        <v>0</v>
      </c>
      <c r="U25" s="287">
        <f ca="1">OFFSET(Inputs!$II$9,U$2,0)</f>
        <v>0</v>
      </c>
      <c r="V25" s="287">
        <f ca="1">OFFSET(Inputs!$II$9,V$2,0)</f>
        <v>0</v>
      </c>
      <c r="W25" s="287">
        <f ca="1">OFFSET(Inputs!$II$9,W$2,0)</f>
        <v>0.05</v>
      </c>
      <c r="X25" s="287">
        <f ca="1">OFFSET(Inputs!$II$9,X$2,0)</f>
        <v>0</v>
      </c>
      <c r="Y25" s="287">
        <f ca="1">OFFSET(Inputs!$II$9,Y$2,0)</f>
        <v>0.45</v>
      </c>
      <c r="Z25" s="287">
        <f ca="1">OFFSET(Inputs!$II$9,Z$2,0)</f>
        <v>0</v>
      </c>
      <c r="AA25" s="287">
        <f ca="1">OFFSET(Inputs!$II$9,AA$2,0)</f>
        <v>0</v>
      </c>
      <c r="AC25" s="287">
        <f t="shared" ca="1" si="0"/>
        <v>1</v>
      </c>
    </row>
    <row r="26" spans="2:29" x14ac:dyDescent="0.2">
      <c r="B26" s="285" t="str">
        <f>Inputs!AP33</f>
        <v>Banana Split</v>
      </c>
      <c r="C26" s="287">
        <f ca="1">OFFSET(Inputs!$IJ$9,C$2,0)</f>
        <v>0</v>
      </c>
      <c r="D26" s="287">
        <f ca="1">OFFSET(Inputs!$IJ$9,D$2,0)</f>
        <v>0</v>
      </c>
      <c r="E26" s="287">
        <f ca="1">OFFSET(Inputs!$IJ$9,E$2,0)</f>
        <v>0.5</v>
      </c>
      <c r="F26" s="287">
        <f ca="1">OFFSET(Inputs!$IJ$9,F$2,0)</f>
        <v>0</v>
      </c>
      <c r="G26" s="287">
        <f ca="1">OFFSET(Inputs!$IJ$9,G$2,0)</f>
        <v>0</v>
      </c>
      <c r="H26" s="287">
        <f ca="1">OFFSET(Inputs!$IJ$9,H$2,0)</f>
        <v>0</v>
      </c>
      <c r="I26" s="287">
        <f ca="1">OFFSET(Inputs!$IJ$9,I$2,0)</f>
        <v>0</v>
      </c>
      <c r="J26" s="287">
        <f ca="1">OFFSET(Inputs!$IJ$9,J$2,0)</f>
        <v>0</v>
      </c>
      <c r="K26" s="287">
        <f ca="1">OFFSET(Inputs!$IJ$9,K$2,0)</f>
        <v>0</v>
      </c>
      <c r="L26" s="287">
        <f ca="1">OFFSET(Inputs!$IJ$9,L$2,0)</f>
        <v>0</v>
      </c>
      <c r="M26" s="287">
        <f ca="1">OFFSET(Inputs!$IJ$9,M$2,0)</f>
        <v>0</v>
      </c>
      <c r="N26" s="287">
        <f ca="1">OFFSET(Inputs!$IJ$9,N$2,0)</f>
        <v>0</v>
      </c>
      <c r="O26" s="287">
        <f ca="1">OFFSET(Inputs!$IJ$9,O$2,0)</f>
        <v>0</v>
      </c>
      <c r="P26" s="287">
        <f ca="1">OFFSET(Inputs!$IJ$9,P$2,0)</f>
        <v>0</v>
      </c>
      <c r="Q26" s="287">
        <f ca="1">OFFSET(Inputs!$IJ$9,Q$2,0)</f>
        <v>0</v>
      </c>
      <c r="R26" s="287">
        <f ca="1">OFFSET(Inputs!$IJ$9,R$2,0)</f>
        <v>0</v>
      </c>
      <c r="S26" s="287">
        <f ca="1">OFFSET(Inputs!$IJ$9,S$2,0)</f>
        <v>0</v>
      </c>
      <c r="T26" s="287">
        <f ca="1">OFFSET(Inputs!$IJ$9,T$2,0)</f>
        <v>0</v>
      </c>
      <c r="U26" s="287">
        <f ca="1">OFFSET(Inputs!$IJ$9,U$2,0)</f>
        <v>0</v>
      </c>
      <c r="V26" s="287">
        <f ca="1">OFFSET(Inputs!$IJ$9,V$2,0)</f>
        <v>0</v>
      </c>
      <c r="W26" s="287">
        <f ca="1">OFFSET(Inputs!$IJ$9,W$2,0)</f>
        <v>0.05</v>
      </c>
      <c r="X26" s="287">
        <f ca="1">OFFSET(Inputs!$IJ$9,X$2,0)</f>
        <v>0</v>
      </c>
      <c r="Y26" s="287">
        <f ca="1">OFFSET(Inputs!$IJ$9,Y$2,0)</f>
        <v>0.45</v>
      </c>
      <c r="Z26" s="287">
        <f ca="1">OFFSET(Inputs!$IJ$9,Z$2,0)</f>
        <v>0</v>
      </c>
      <c r="AA26" s="287">
        <f ca="1">OFFSET(Inputs!$IJ$9,AA$2,0)</f>
        <v>0</v>
      </c>
      <c r="AC26" s="287">
        <f t="shared" ca="1" si="0"/>
        <v>1</v>
      </c>
    </row>
    <row r="27" spans="2:29" x14ac:dyDescent="0.2">
      <c r="B27" s="285" t="str">
        <f>Inputs!AP34</f>
        <v>Soda</v>
      </c>
      <c r="C27" s="287">
        <f ca="1">OFFSET(Inputs!$IJ$9,C$2,0)</f>
        <v>0</v>
      </c>
      <c r="D27" s="287">
        <f ca="1">OFFSET(Inputs!$IJ$9,D$2,0)</f>
        <v>0</v>
      </c>
      <c r="E27" s="287">
        <f ca="1">OFFSET(Inputs!$IJ$9,E$2,0)</f>
        <v>0.5</v>
      </c>
      <c r="F27" s="287">
        <f ca="1">OFFSET(Inputs!$IJ$9,F$2,0)</f>
        <v>0</v>
      </c>
      <c r="G27" s="287">
        <f ca="1">OFFSET(Inputs!$IJ$9,G$2,0)</f>
        <v>0</v>
      </c>
      <c r="H27" s="287">
        <f ca="1">OFFSET(Inputs!$IJ$9,H$2,0)</f>
        <v>0</v>
      </c>
      <c r="I27" s="287">
        <f ca="1">OFFSET(Inputs!$IJ$9,I$2,0)</f>
        <v>0</v>
      </c>
      <c r="J27" s="287">
        <f ca="1">OFFSET(Inputs!$IJ$9,J$2,0)</f>
        <v>0</v>
      </c>
      <c r="K27" s="287">
        <f ca="1">OFFSET(Inputs!$IJ$9,K$2,0)</f>
        <v>0</v>
      </c>
      <c r="L27" s="287">
        <f ca="1">OFFSET(Inputs!$IJ$9,L$2,0)</f>
        <v>0</v>
      </c>
      <c r="M27" s="287">
        <f ca="1">OFFSET(Inputs!$IJ$9,M$2,0)</f>
        <v>0</v>
      </c>
      <c r="N27" s="287">
        <f ca="1">OFFSET(Inputs!$IJ$9,N$2,0)</f>
        <v>0</v>
      </c>
      <c r="O27" s="287">
        <f ca="1">OFFSET(Inputs!$IJ$9,O$2,0)</f>
        <v>0</v>
      </c>
      <c r="P27" s="287">
        <f ca="1">OFFSET(Inputs!$IJ$9,P$2,0)</f>
        <v>0</v>
      </c>
      <c r="Q27" s="287">
        <f ca="1">OFFSET(Inputs!$IJ$9,Q$2,0)</f>
        <v>0</v>
      </c>
      <c r="R27" s="287">
        <f ca="1">OFFSET(Inputs!$IJ$9,R$2,0)</f>
        <v>0</v>
      </c>
      <c r="S27" s="287">
        <f ca="1">OFFSET(Inputs!$IJ$9,S$2,0)</f>
        <v>0</v>
      </c>
      <c r="T27" s="287">
        <f ca="1">OFFSET(Inputs!$IJ$9,T$2,0)</f>
        <v>0</v>
      </c>
      <c r="U27" s="287">
        <f ca="1">OFFSET(Inputs!$IJ$9,U$2,0)</f>
        <v>0</v>
      </c>
      <c r="V27" s="287">
        <f ca="1">OFFSET(Inputs!$IJ$9,V$2,0)</f>
        <v>0</v>
      </c>
      <c r="W27" s="287">
        <f ca="1">OFFSET(Inputs!$IJ$9,W$2,0)</f>
        <v>0.05</v>
      </c>
      <c r="X27" s="287">
        <f ca="1">OFFSET(Inputs!$IJ$9,X$2,0)</f>
        <v>0</v>
      </c>
      <c r="Y27" s="287">
        <f ca="1">OFFSET(Inputs!$IJ$9,Y$2,0)</f>
        <v>0.45</v>
      </c>
      <c r="Z27" s="287">
        <f ca="1">OFFSET(Inputs!$IJ$9,Z$2,0)</f>
        <v>0</v>
      </c>
      <c r="AA27" s="287">
        <f ca="1">OFFSET(Inputs!$IJ$9,AA$2,0)</f>
        <v>0</v>
      </c>
      <c r="AC27" s="287">
        <f t="shared" ca="1" si="0"/>
        <v>1</v>
      </c>
    </row>
    <row r="28" spans="2:29" x14ac:dyDescent="0.2">
      <c r="B28" s="285" t="str">
        <f>Inputs!AP35</f>
        <v>Cofee</v>
      </c>
      <c r="C28" s="287">
        <f ca="1">OFFSET(Inputs!$IK$9,C$2,0)</f>
        <v>0</v>
      </c>
      <c r="D28" s="287">
        <f ca="1">OFFSET(Inputs!$IK$9,D$2,0)</f>
        <v>0</v>
      </c>
      <c r="E28" s="287">
        <f ca="1">OFFSET(Inputs!$IK$9,E$2,0)</f>
        <v>0</v>
      </c>
      <c r="F28" s="287">
        <f ca="1">OFFSET(Inputs!$IK$9,F$2,0)</f>
        <v>0</v>
      </c>
      <c r="G28" s="287">
        <f ca="1">OFFSET(Inputs!$IK$9,G$2,0)</f>
        <v>0</v>
      </c>
      <c r="H28" s="287">
        <f ca="1">OFFSET(Inputs!$IK$9,H$2,0)</f>
        <v>0</v>
      </c>
      <c r="I28" s="287">
        <f ca="1">OFFSET(Inputs!$IK$9,I$2,0)</f>
        <v>0</v>
      </c>
      <c r="J28" s="287">
        <f ca="1">OFFSET(Inputs!$IK$9,J$2,0)</f>
        <v>0</v>
      </c>
      <c r="K28" s="287">
        <f ca="1">OFFSET(Inputs!$IK$9,K$2,0)</f>
        <v>0</v>
      </c>
      <c r="L28" s="287">
        <f ca="1">OFFSET(Inputs!$IK$9,L$2,0)</f>
        <v>0</v>
      </c>
      <c r="M28" s="287">
        <f ca="1">OFFSET(Inputs!$IK$9,M$2,0)</f>
        <v>0</v>
      </c>
      <c r="N28" s="287">
        <f ca="1">OFFSET(Inputs!$IK$9,N$2,0)</f>
        <v>0</v>
      </c>
      <c r="O28" s="287">
        <f ca="1">OFFSET(Inputs!$IK$9,O$2,0)</f>
        <v>0</v>
      </c>
      <c r="P28" s="287">
        <f ca="1">OFFSET(Inputs!$IK$9,P$2,0)</f>
        <v>0</v>
      </c>
      <c r="Q28" s="287">
        <f ca="1">OFFSET(Inputs!$IK$9,Q$2,0)</f>
        <v>0</v>
      </c>
      <c r="R28" s="287">
        <f ca="1">OFFSET(Inputs!$IK$9,R$2,0)</f>
        <v>0</v>
      </c>
      <c r="S28" s="287">
        <f ca="1">OFFSET(Inputs!$IK$9,S$2,0)</f>
        <v>0</v>
      </c>
      <c r="T28" s="287">
        <f ca="1">OFFSET(Inputs!$IK$9,T$2,0)</f>
        <v>0</v>
      </c>
      <c r="U28" s="287">
        <f ca="1">OFFSET(Inputs!$IK$9,U$2,0)</f>
        <v>0</v>
      </c>
      <c r="V28" s="287">
        <f ca="1">OFFSET(Inputs!$IK$9,V$2,0)</f>
        <v>0</v>
      </c>
      <c r="W28" s="287">
        <f ca="1">OFFSET(Inputs!$IK$9,W$2,0)</f>
        <v>0</v>
      </c>
      <c r="X28" s="287">
        <f ca="1">OFFSET(Inputs!$IK$9,X$2,0)</f>
        <v>0</v>
      </c>
      <c r="Y28" s="287">
        <f ca="1">OFFSET(Inputs!$IK$9,Y$2,0)</f>
        <v>1</v>
      </c>
      <c r="Z28" s="287">
        <f ca="1">OFFSET(Inputs!$IK$9,Z$2,0)</f>
        <v>0</v>
      </c>
      <c r="AA28" s="287">
        <f ca="1">OFFSET(Inputs!$IK$9,AA$2,0)</f>
        <v>0</v>
      </c>
      <c r="AC28" s="287">
        <f t="shared" ca="1" si="0"/>
        <v>1</v>
      </c>
    </row>
    <row r="29" spans="2:29" x14ac:dyDescent="0.2">
      <c r="B29" s="285" t="str">
        <f>Inputs!AP36</f>
        <v>Tea</v>
      </c>
      <c r="C29" s="287">
        <f ca="1">OFFSET(Inputs!$IL$9,C$2,0)</f>
        <v>0</v>
      </c>
      <c r="D29" s="287">
        <f ca="1">OFFSET(Inputs!$IL$9,D$2,0)</f>
        <v>0</v>
      </c>
      <c r="E29" s="287">
        <f ca="1">OFFSET(Inputs!$IL$9,E$2,0)</f>
        <v>0</v>
      </c>
      <c r="F29" s="287">
        <f ca="1">OFFSET(Inputs!$IL$9,F$2,0)</f>
        <v>0</v>
      </c>
      <c r="G29" s="287">
        <f ca="1">OFFSET(Inputs!$IL$9,G$2,0)</f>
        <v>0</v>
      </c>
      <c r="H29" s="287">
        <f ca="1">OFFSET(Inputs!$IL$9,H$2,0)</f>
        <v>0</v>
      </c>
      <c r="I29" s="287">
        <f ca="1">OFFSET(Inputs!$IL$9,I$2,0)</f>
        <v>0</v>
      </c>
      <c r="J29" s="287">
        <f ca="1">OFFSET(Inputs!$IL$9,J$2,0)</f>
        <v>0</v>
      </c>
      <c r="K29" s="287">
        <f ca="1">OFFSET(Inputs!$IL$9,K$2,0)</f>
        <v>0</v>
      </c>
      <c r="L29" s="287">
        <f ca="1">OFFSET(Inputs!$IL$9,L$2,0)</f>
        <v>0</v>
      </c>
      <c r="M29" s="287">
        <f ca="1">OFFSET(Inputs!$IL$9,M$2,0)</f>
        <v>0</v>
      </c>
      <c r="N29" s="287">
        <f ca="1">OFFSET(Inputs!$IL$9,N$2,0)</f>
        <v>0</v>
      </c>
      <c r="O29" s="287">
        <f ca="1">OFFSET(Inputs!$IL$9,O$2,0)</f>
        <v>0</v>
      </c>
      <c r="P29" s="287">
        <f ca="1">OFFSET(Inputs!$IL$9,P$2,0)</f>
        <v>0</v>
      </c>
      <c r="Q29" s="287">
        <f ca="1">OFFSET(Inputs!$IL$9,Q$2,0)</f>
        <v>0</v>
      </c>
      <c r="R29" s="287">
        <f ca="1">OFFSET(Inputs!$IL$9,R$2,0)</f>
        <v>0</v>
      </c>
      <c r="S29" s="287">
        <f ca="1">OFFSET(Inputs!$IL$9,S$2,0)</f>
        <v>0</v>
      </c>
      <c r="T29" s="287">
        <f ca="1">OFFSET(Inputs!$IL$9,T$2,0)</f>
        <v>0</v>
      </c>
      <c r="U29" s="287">
        <f ca="1">OFFSET(Inputs!$IL$9,U$2,0)</f>
        <v>0</v>
      </c>
      <c r="V29" s="287">
        <f ca="1">OFFSET(Inputs!$IL$9,V$2,0)</f>
        <v>0.7</v>
      </c>
      <c r="W29" s="287">
        <f ca="1">OFFSET(Inputs!$IL$9,W$2,0)</f>
        <v>0</v>
      </c>
      <c r="X29" s="287">
        <f ca="1">OFFSET(Inputs!$IL$9,X$2,0)</f>
        <v>0</v>
      </c>
      <c r="Y29" s="287">
        <f ca="1">OFFSET(Inputs!$IL$9,Y$2,0)</f>
        <v>0</v>
      </c>
      <c r="Z29" s="287">
        <f ca="1">OFFSET(Inputs!$IL$9,Z$2,0)</f>
        <v>0.3</v>
      </c>
      <c r="AA29" s="287">
        <f ca="1">OFFSET(Inputs!$IL$9,AA$2,0)</f>
        <v>0</v>
      </c>
      <c r="AC29" s="287">
        <f t="shared" ca="1" si="0"/>
        <v>1</v>
      </c>
    </row>
    <row r="33" spans="2:28" x14ac:dyDescent="0.2">
      <c r="C33" s="285" t="s">
        <v>711</v>
      </c>
      <c r="D33" s="285" t="str">
        <f t="shared" ref="D33:AB33" si="1">C4</f>
        <v>Vegetables for salads &amp; soups</v>
      </c>
      <c r="E33" s="285" t="str">
        <f t="shared" si="1"/>
        <v>Bread</v>
      </c>
      <c r="F33" s="285" t="str">
        <f t="shared" si="1"/>
        <v>Flour</v>
      </c>
      <c r="G33" s="285" t="str">
        <f t="shared" si="1"/>
        <v>Beef meat</v>
      </c>
      <c r="H33" s="285" t="str">
        <f t="shared" si="1"/>
        <v>Salmon</v>
      </c>
      <c r="I33" s="285" t="str">
        <f t="shared" si="1"/>
        <v>Chicken</v>
      </c>
      <c r="J33" s="285" t="str">
        <f t="shared" si="1"/>
        <v>Spaghetti/ Pasta</v>
      </c>
      <c r="K33" s="285" t="str">
        <f t="shared" si="1"/>
        <v>Cheese</v>
      </c>
      <c r="L33" s="285" t="str">
        <f t="shared" si="1"/>
        <v>Sauces</v>
      </c>
      <c r="M33" s="285" t="str">
        <f t="shared" si="1"/>
        <v>Vegetables for Garnier</v>
      </c>
      <c r="N33" s="285" t="str">
        <f t="shared" si="1"/>
        <v>Rice</v>
      </c>
      <c r="O33" s="285" t="str">
        <f t="shared" si="1"/>
        <v>Wine</v>
      </c>
      <c r="P33" s="285" t="str">
        <f t="shared" si="1"/>
        <v>Soda</v>
      </c>
      <c r="Q33" s="285" t="str">
        <f t="shared" si="1"/>
        <v>Beer</v>
      </c>
      <c r="R33" s="285" t="str">
        <f t="shared" si="1"/>
        <v>Milk</v>
      </c>
      <c r="S33" s="285" t="str">
        <f t="shared" si="1"/>
        <v>Mushrooms</v>
      </c>
      <c r="T33" s="285" t="str">
        <f t="shared" si="1"/>
        <v>Semi-finished meat products</v>
      </c>
      <c r="U33" s="285" t="str">
        <f t="shared" si="1"/>
        <v>Sugar</v>
      </c>
      <c r="V33" s="285" t="str">
        <f t="shared" si="1"/>
        <v>Butter</v>
      </c>
      <c r="W33" s="285" t="str">
        <f t="shared" si="1"/>
        <v>Oils</v>
      </c>
      <c r="X33" s="285" t="str">
        <f t="shared" si="1"/>
        <v>Eggs</v>
      </c>
      <c r="Y33" s="285" t="str">
        <f t="shared" si="1"/>
        <v>Spices and other additives</v>
      </c>
      <c r="Z33" s="285" t="str">
        <f t="shared" si="1"/>
        <v>Fruits</v>
      </c>
      <c r="AA33" s="285" t="str">
        <f t="shared" si="1"/>
        <v>Tea</v>
      </c>
      <c r="AB33" s="285" t="str">
        <f t="shared" si="1"/>
        <v>Coffee</v>
      </c>
    </row>
    <row r="34" spans="2:28" x14ac:dyDescent="0.2">
      <c r="B34" s="285" t="str">
        <f t="shared" ref="B34:B58" si="2">B5</f>
        <v>Soups</v>
      </c>
      <c r="C34" s="285">
        <f>Inputs!AS12</f>
        <v>0.3</v>
      </c>
      <c r="D34" s="285">
        <f t="shared" ref="D34:AB34" ca="1" si="3">C5*$C34*(1+C$1)</f>
        <v>0.15</v>
      </c>
      <c r="E34" s="285">
        <f t="shared" ca="1" si="3"/>
        <v>0</v>
      </c>
      <c r="F34" s="285">
        <f t="shared" ca="1" si="3"/>
        <v>0</v>
      </c>
      <c r="G34" s="285">
        <f t="shared" ca="1" si="3"/>
        <v>0.11699999999999999</v>
      </c>
      <c r="H34" s="285">
        <f t="shared" ca="1" si="3"/>
        <v>0</v>
      </c>
      <c r="I34" s="285">
        <f t="shared" ca="1" si="3"/>
        <v>0</v>
      </c>
      <c r="J34" s="285">
        <f t="shared" ca="1" si="3"/>
        <v>0</v>
      </c>
      <c r="K34" s="285">
        <f t="shared" ca="1" si="3"/>
        <v>0</v>
      </c>
      <c r="L34" s="285">
        <f t="shared" ca="1" si="3"/>
        <v>5.1000000000000004E-2</v>
      </c>
      <c r="M34" s="285">
        <f t="shared" ca="1" si="3"/>
        <v>0</v>
      </c>
      <c r="N34" s="285">
        <f t="shared" ca="1" si="3"/>
        <v>0</v>
      </c>
      <c r="O34" s="285">
        <f t="shared" ca="1" si="3"/>
        <v>0</v>
      </c>
      <c r="P34" s="285">
        <f t="shared" ca="1" si="3"/>
        <v>0</v>
      </c>
      <c r="Q34" s="285">
        <f t="shared" ca="1" si="3"/>
        <v>0</v>
      </c>
      <c r="R34" s="285">
        <f t="shared" ca="1" si="3"/>
        <v>0</v>
      </c>
      <c r="S34" s="285">
        <f t="shared" ca="1" si="3"/>
        <v>0</v>
      </c>
      <c r="T34" s="285">
        <f t="shared" ca="1" si="3"/>
        <v>0</v>
      </c>
      <c r="U34" s="285">
        <f t="shared" ca="1" si="3"/>
        <v>0</v>
      </c>
      <c r="V34" s="285">
        <f t="shared" ca="1" si="3"/>
        <v>0</v>
      </c>
      <c r="W34" s="285">
        <f t="shared" ca="1" si="3"/>
        <v>0</v>
      </c>
      <c r="X34" s="285">
        <f t="shared" ca="1" si="3"/>
        <v>0</v>
      </c>
      <c r="Y34" s="285">
        <f t="shared" ca="1" si="3"/>
        <v>8.9999999999999993E-3</v>
      </c>
      <c r="Z34" s="285">
        <f t="shared" ca="1" si="3"/>
        <v>0</v>
      </c>
      <c r="AA34" s="285">
        <f t="shared" ca="1" si="3"/>
        <v>0</v>
      </c>
      <c r="AB34" s="285">
        <f t="shared" ca="1" si="3"/>
        <v>0</v>
      </c>
    </row>
    <row r="35" spans="2:28" x14ac:dyDescent="0.2">
      <c r="B35" s="285" t="str">
        <f t="shared" si="2"/>
        <v>Salads</v>
      </c>
      <c r="C35" s="285">
        <f>Inputs!AS13</f>
        <v>0.3</v>
      </c>
      <c r="D35" s="285">
        <f t="shared" ref="D35:AB35" ca="1" si="4">C6*$C35*(1+C$1)</f>
        <v>0.27</v>
      </c>
      <c r="E35" s="285">
        <f t="shared" ca="1" si="4"/>
        <v>0</v>
      </c>
      <c r="F35" s="285">
        <f t="shared" ca="1" si="4"/>
        <v>0</v>
      </c>
      <c r="G35" s="285">
        <f t="shared" ca="1" si="4"/>
        <v>0</v>
      </c>
      <c r="H35" s="285">
        <f t="shared" ca="1" si="4"/>
        <v>0</v>
      </c>
      <c r="I35" s="285">
        <f t="shared" ca="1" si="4"/>
        <v>0</v>
      </c>
      <c r="J35" s="285">
        <f t="shared" ca="1" si="4"/>
        <v>0</v>
      </c>
      <c r="K35" s="285">
        <f t="shared" ca="1" si="4"/>
        <v>0</v>
      </c>
      <c r="L35" s="285">
        <f t="shared" ca="1" si="4"/>
        <v>0.03</v>
      </c>
      <c r="M35" s="285">
        <f t="shared" ca="1" si="4"/>
        <v>0</v>
      </c>
      <c r="N35" s="285">
        <f t="shared" ca="1" si="4"/>
        <v>0</v>
      </c>
      <c r="O35" s="285">
        <f t="shared" ca="1" si="4"/>
        <v>0</v>
      </c>
      <c r="P35" s="285">
        <f t="shared" ca="1" si="4"/>
        <v>0</v>
      </c>
      <c r="Q35" s="285">
        <f t="shared" ca="1" si="4"/>
        <v>0</v>
      </c>
      <c r="R35" s="285">
        <f t="shared" ca="1" si="4"/>
        <v>0</v>
      </c>
      <c r="S35" s="285">
        <f t="shared" ca="1" si="4"/>
        <v>0</v>
      </c>
      <c r="T35" s="285">
        <f t="shared" ca="1" si="4"/>
        <v>0</v>
      </c>
      <c r="U35" s="285">
        <f t="shared" ca="1" si="4"/>
        <v>0</v>
      </c>
      <c r="V35" s="285">
        <f t="shared" ca="1" si="4"/>
        <v>0</v>
      </c>
      <c r="W35" s="285">
        <f t="shared" ca="1" si="4"/>
        <v>0</v>
      </c>
      <c r="X35" s="285">
        <f t="shared" ca="1" si="4"/>
        <v>0</v>
      </c>
      <c r="Y35" s="285">
        <f t="shared" ca="1" si="4"/>
        <v>0</v>
      </c>
      <c r="Z35" s="285">
        <f t="shared" ca="1" si="4"/>
        <v>0</v>
      </c>
      <c r="AA35" s="285">
        <f t="shared" ca="1" si="4"/>
        <v>0</v>
      </c>
      <c r="AB35" s="285">
        <f t="shared" ca="1" si="4"/>
        <v>0</v>
      </c>
    </row>
    <row r="36" spans="2:28" x14ac:dyDescent="0.2">
      <c r="B36" s="285" t="str">
        <f t="shared" si="2"/>
        <v>Sandwich</v>
      </c>
      <c r="C36" s="285">
        <f>Inputs!AS14</f>
        <v>0.35</v>
      </c>
      <c r="D36" s="285">
        <f t="shared" ref="D36:AB36" ca="1" si="5">C7*$C36*(1+C$1)</f>
        <v>0</v>
      </c>
      <c r="E36" s="285">
        <f t="shared" ca="1" si="5"/>
        <v>0.105</v>
      </c>
      <c r="F36" s="285">
        <f t="shared" ca="1" si="5"/>
        <v>0</v>
      </c>
      <c r="G36" s="285">
        <f t="shared" ca="1" si="5"/>
        <v>0</v>
      </c>
      <c r="H36" s="285">
        <f t="shared" ca="1" si="5"/>
        <v>0</v>
      </c>
      <c r="I36" s="285">
        <f t="shared" ca="1" si="5"/>
        <v>0</v>
      </c>
      <c r="J36" s="285">
        <f t="shared" ca="1" si="5"/>
        <v>0</v>
      </c>
      <c r="K36" s="285">
        <f t="shared" ca="1" si="5"/>
        <v>3.4999999999999996E-2</v>
      </c>
      <c r="L36" s="285">
        <f t="shared" ca="1" si="5"/>
        <v>0</v>
      </c>
      <c r="M36" s="285">
        <f t="shared" ca="1" si="5"/>
        <v>8.3999999999999991E-2</v>
      </c>
      <c r="N36" s="285">
        <f t="shared" ca="1" si="5"/>
        <v>0</v>
      </c>
      <c r="O36" s="285">
        <f t="shared" ca="1" si="5"/>
        <v>0</v>
      </c>
      <c r="P36" s="285">
        <f t="shared" ca="1" si="5"/>
        <v>0</v>
      </c>
      <c r="Q36" s="285">
        <f t="shared" ca="1" si="5"/>
        <v>0</v>
      </c>
      <c r="R36" s="285">
        <f t="shared" ca="1" si="5"/>
        <v>0</v>
      </c>
      <c r="S36" s="285">
        <f t="shared" ca="1" si="5"/>
        <v>0</v>
      </c>
      <c r="T36" s="285">
        <f t="shared" ca="1" si="5"/>
        <v>0.16799999999999998</v>
      </c>
      <c r="U36" s="285">
        <f t="shared" ca="1" si="5"/>
        <v>0</v>
      </c>
      <c r="V36" s="285">
        <f t="shared" ca="1" si="5"/>
        <v>0</v>
      </c>
      <c r="W36" s="285">
        <f t="shared" ca="1" si="5"/>
        <v>0</v>
      </c>
      <c r="X36" s="285">
        <f t="shared" ca="1" si="5"/>
        <v>0</v>
      </c>
      <c r="Y36" s="285">
        <f t="shared" ca="1" si="5"/>
        <v>0</v>
      </c>
      <c r="Z36" s="285">
        <f t="shared" ca="1" si="5"/>
        <v>0</v>
      </c>
      <c r="AA36" s="285">
        <f t="shared" ca="1" si="5"/>
        <v>0</v>
      </c>
      <c r="AB36" s="285">
        <f t="shared" ca="1" si="5"/>
        <v>0</v>
      </c>
    </row>
    <row r="37" spans="2:28" x14ac:dyDescent="0.2">
      <c r="B37" s="285" t="str">
        <f t="shared" si="2"/>
        <v>Burgers</v>
      </c>
      <c r="C37" s="285">
        <f>Inputs!AS15</f>
        <v>0.4</v>
      </c>
      <c r="D37" s="285">
        <f t="shared" ref="D37:AB37" ca="1" si="6">C8*$C37*(1+C$1)</f>
        <v>0</v>
      </c>
      <c r="E37" s="285">
        <f t="shared" ca="1" si="6"/>
        <v>0.12</v>
      </c>
      <c r="F37" s="285">
        <f t="shared" ca="1" si="6"/>
        <v>0</v>
      </c>
      <c r="G37" s="285">
        <f t="shared" ca="1" si="6"/>
        <v>0</v>
      </c>
      <c r="H37" s="285">
        <f t="shared" ca="1" si="6"/>
        <v>0</v>
      </c>
      <c r="I37" s="285">
        <f t="shared" ca="1" si="6"/>
        <v>0</v>
      </c>
      <c r="J37" s="285">
        <f t="shared" ca="1" si="6"/>
        <v>0</v>
      </c>
      <c r="K37" s="285">
        <f t="shared" ca="1" si="6"/>
        <v>4.0000000000000008E-2</v>
      </c>
      <c r="L37" s="285">
        <f t="shared" ca="1" si="6"/>
        <v>0</v>
      </c>
      <c r="M37" s="285">
        <f t="shared" ca="1" si="6"/>
        <v>9.6000000000000016E-2</v>
      </c>
      <c r="N37" s="285">
        <f t="shared" ca="1" si="6"/>
        <v>0</v>
      </c>
      <c r="O37" s="285">
        <f t="shared" ca="1" si="6"/>
        <v>0</v>
      </c>
      <c r="P37" s="285">
        <f t="shared" ca="1" si="6"/>
        <v>0</v>
      </c>
      <c r="Q37" s="285">
        <f t="shared" ca="1" si="6"/>
        <v>0</v>
      </c>
      <c r="R37" s="285">
        <f t="shared" ca="1" si="6"/>
        <v>0</v>
      </c>
      <c r="S37" s="285">
        <f t="shared" ca="1" si="6"/>
        <v>0</v>
      </c>
      <c r="T37" s="285">
        <f t="shared" ca="1" si="6"/>
        <v>0.19200000000000003</v>
      </c>
      <c r="U37" s="285">
        <f t="shared" ca="1" si="6"/>
        <v>0</v>
      </c>
      <c r="V37" s="285">
        <f t="shared" ca="1" si="6"/>
        <v>0</v>
      </c>
      <c r="W37" s="285">
        <f t="shared" ca="1" si="6"/>
        <v>0</v>
      </c>
      <c r="X37" s="285">
        <f t="shared" ca="1" si="6"/>
        <v>0</v>
      </c>
      <c r="Y37" s="285">
        <f t="shared" ca="1" si="6"/>
        <v>0</v>
      </c>
      <c r="Z37" s="285">
        <f t="shared" ca="1" si="6"/>
        <v>0</v>
      </c>
      <c r="AA37" s="285">
        <f t="shared" ca="1" si="6"/>
        <v>0</v>
      </c>
      <c r="AB37" s="285">
        <f t="shared" ca="1" si="6"/>
        <v>0</v>
      </c>
    </row>
    <row r="38" spans="2:28" x14ac:dyDescent="0.2">
      <c r="B38" s="285" t="str">
        <f t="shared" si="2"/>
        <v>Pasta</v>
      </c>
      <c r="C38" s="285">
        <f>Inputs!AS16</f>
        <v>0.35</v>
      </c>
      <c r="D38" s="285">
        <f t="shared" ref="D38:AB38" ca="1" si="7">C9*$C38*(1+C$1)</f>
        <v>0</v>
      </c>
      <c r="E38" s="285">
        <f t="shared" ca="1" si="7"/>
        <v>0</v>
      </c>
      <c r="F38" s="285">
        <f t="shared" ca="1" si="7"/>
        <v>0</v>
      </c>
      <c r="G38" s="285">
        <f t="shared" ca="1" si="7"/>
        <v>0</v>
      </c>
      <c r="H38" s="285">
        <f t="shared" ca="1" si="7"/>
        <v>0</v>
      </c>
      <c r="I38" s="285">
        <f t="shared" ca="1" si="7"/>
        <v>0</v>
      </c>
      <c r="J38" s="285">
        <f t="shared" ca="1" si="7"/>
        <v>0.27999999999999997</v>
      </c>
      <c r="K38" s="285">
        <f t="shared" ca="1" si="7"/>
        <v>3.4999999999999996E-2</v>
      </c>
      <c r="L38" s="285">
        <f t="shared" ca="1" si="7"/>
        <v>0</v>
      </c>
      <c r="M38" s="285">
        <f t="shared" ca="1" si="7"/>
        <v>0</v>
      </c>
      <c r="N38" s="285">
        <f t="shared" ca="1" si="7"/>
        <v>0</v>
      </c>
      <c r="O38" s="285">
        <f t="shared" ca="1" si="7"/>
        <v>0</v>
      </c>
      <c r="P38" s="285">
        <f t="shared" ca="1" si="7"/>
        <v>0</v>
      </c>
      <c r="Q38" s="285">
        <f t="shared" ca="1" si="7"/>
        <v>0</v>
      </c>
      <c r="R38" s="285">
        <f t="shared" ca="1" si="7"/>
        <v>0</v>
      </c>
      <c r="S38" s="285">
        <f t="shared" ca="1" si="7"/>
        <v>0</v>
      </c>
      <c r="T38" s="285">
        <f t="shared" ca="1" si="7"/>
        <v>0</v>
      </c>
      <c r="U38" s="285">
        <f t="shared" ca="1" si="7"/>
        <v>0</v>
      </c>
      <c r="V38" s="285">
        <f t="shared" ca="1" si="7"/>
        <v>3.4999999999999996E-2</v>
      </c>
      <c r="W38" s="285">
        <f t="shared" ca="1" si="7"/>
        <v>0</v>
      </c>
      <c r="X38" s="285">
        <f t="shared" ca="1" si="7"/>
        <v>0</v>
      </c>
      <c r="Y38" s="285">
        <f t="shared" ca="1" si="7"/>
        <v>0</v>
      </c>
      <c r="Z38" s="285">
        <f t="shared" ca="1" si="7"/>
        <v>0</v>
      </c>
      <c r="AA38" s="285">
        <f t="shared" ca="1" si="7"/>
        <v>0</v>
      </c>
      <c r="AB38" s="285">
        <f t="shared" ca="1" si="7"/>
        <v>0</v>
      </c>
    </row>
    <row r="39" spans="2:28" x14ac:dyDescent="0.2">
      <c r="B39" s="285" t="str">
        <f t="shared" si="2"/>
        <v>Pizza</v>
      </c>
      <c r="C39" s="285">
        <f>Inputs!AS17</f>
        <v>0.4</v>
      </c>
      <c r="D39" s="285">
        <f t="shared" ref="D39:AB39" ca="1" si="8">C10*$C39*(1+C$1)</f>
        <v>0</v>
      </c>
      <c r="E39" s="285">
        <f t="shared" ca="1" si="8"/>
        <v>0</v>
      </c>
      <c r="F39" s="285">
        <f t="shared" ca="1" si="8"/>
        <v>0.16000000000000003</v>
      </c>
      <c r="G39" s="285">
        <f t="shared" ca="1" si="8"/>
        <v>0</v>
      </c>
      <c r="H39" s="285">
        <f t="shared" ca="1" si="8"/>
        <v>0</v>
      </c>
      <c r="I39" s="285">
        <f t="shared" ca="1" si="8"/>
        <v>0</v>
      </c>
      <c r="J39" s="285">
        <f t="shared" ca="1" si="8"/>
        <v>0</v>
      </c>
      <c r="K39" s="285">
        <f t="shared" ca="1" si="8"/>
        <v>8.0000000000000016E-2</v>
      </c>
      <c r="L39" s="285">
        <f t="shared" ca="1" si="8"/>
        <v>4.0000000000000008E-2</v>
      </c>
      <c r="M39" s="285">
        <f t="shared" ca="1" si="8"/>
        <v>0</v>
      </c>
      <c r="N39" s="285">
        <f t="shared" ca="1" si="8"/>
        <v>0</v>
      </c>
      <c r="O39" s="285">
        <f t="shared" ca="1" si="8"/>
        <v>0</v>
      </c>
      <c r="P39" s="285">
        <f t="shared" ca="1" si="8"/>
        <v>0</v>
      </c>
      <c r="Q39" s="285">
        <f t="shared" ca="1" si="8"/>
        <v>0</v>
      </c>
      <c r="R39" s="285">
        <f t="shared" ca="1" si="8"/>
        <v>0</v>
      </c>
      <c r="S39" s="285">
        <f t="shared" ca="1" si="8"/>
        <v>4.8000000000000008E-2</v>
      </c>
      <c r="T39" s="285">
        <f t="shared" ca="1" si="8"/>
        <v>9.6000000000000016E-2</v>
      </c>
      <c r="U39" s="285">
        <f t="shared" ca="1" si="8"/>
        <v>0</v>
      </c>
      <c r="V39" s="285">
        <f t="shared" ca="1" si="8"/>
        <v>0</v>
      </c>
      <c r="W39" s="285">
        <f t="shared" ca="1" si="8"/>
        <v>0</v>
      </c>
      <c r="X39" s="285">
        <f t="shared" ca="1" si="8"/>
        <v>0</v>
      </c>
      <c r="Y39" s="285">
        <f t="shared" ca="1" si="8"/>
        <v>0</v>
      </c>
      <c r="Z39" s="285">
        <f t="shared" ca="1" si="8"/>
        <v>0</v>
      </c>
      <c r="AA39" s="285">
        <f t="shared" ca="1" si="8"/>
        <v>0</v>
      </c>
      <c r="AB39" s="285">
        <f t="shared" ca="1" si="8"/>
        <v>0</v>
      </c>
    </row>
    <row r="40" spans="2:28" x14ac:dyDescent="0.2">
      <c r="B40" s="285" t="str">
        <f t="shared" si="2"/>
        <v>Lasagna</v>
      </c>
      <c r="C40" s="285">
        <f>Inputs!AS18</f>
        <v>0.4</v>
      </c>
      <c r="D40" s="285">
        <f t="shared" ref="D40:AB40" ca="1" si="9">C11*$C40*(1+C$1)</f>
        <v>0</v>
      </c>
      <c r="E40" s="285">
        <f t="shared" ca="1" si="9"/>
        <v>0</v>
      </c>
      <c r="F40" s="285">
        <f t="shared" ca="1" si="9"/>
        <v>0.16000000000000003</v>
      </c>
      <c r="G40" s="285">
        <f t="shared" ca="1" si="9"/>
        <v>0</v>
      </c>
      <c r="H40" s="285">
        <f t="shared" ca="1" si="9"/>
        <v>0</v>
      </c>
      <c r="I40" s="285">
        <f t="shared" ca="1" si="9"/>
        <v>0</v>
      </c>
      <c r="J40" s="285">
        <f t="shared" ca="1" si="9"/>
        <v>0</v>
      </c>
      <c r="K40" s="285">
        <f t="shared" ca="1" si="9"/>
        <v>8.0000000000000016E-2</v>
      </c>
      <c r="L40" s="285">
        <f t="shared" ca="1" si="9"/>
        <v>4.0000000000000008E-2</v>
      </c>
      <c r="M40" s="285">
        <f t="shared" ca="1" si="9"/>
        <v>0</v>
      </c>
      <c r="N40" s="285">
        <f t="shared" ca="1" si="9"/>
        <v>0</v>
      </c>
      <c r="O40" s="285">
        <f t="shared" ca="1" si="9"/>
        <v>0</v>
      </c>
      <c r="P40" s="285">
        <f t="shared" ca="1" si="9"/>
        <v>0</v>
      </c>
      <c r="Q40" s="285">
        <f t="shared" ca="1" si="9"/>
        <v>0</v>
      </c>
      <c r="R40" s="285">
        <f t="shared" ca="1" si="9"/>
        <v>4.0000000000000008E-2</v>
      </c>
      <c r="S40" s="285">
        <f t="shared" ca="1" si="9"/>
        <v>4.8000000000000008E-2</v>
      </c>
      <c r="T40" s="285">
        <f t="shared" ca="1" si="9"/>
        <v>4.8000000000000008E-2</v>
      </c>
      <c r="U40" s="285">
        <f t="shared" ca="1" si="9"/>
        <v>0</v>
      </c>
      <c r="V40" s="285">
        <f t="shared" ca="1" si="9"/>
        <v>0</v>
      </c>
      <c r="W40" s="285">
        <f t="shared" ca="1" si="9"/>
        <v>0</v>
      </c>
      <c r="X40" s="285">
        <f t="shared" ca="1" si="9"/>
        <v>0</v>
      </c>
      <c r="Y40" s="285">
        <f t="shared" ca="1" si="9"/>
        <v>0</v>
      </c>
      <c r="Z40" s="285">
        <f t="shared" ca="1" si="9"/>
        <v>0</v>
      </c>
      <c r="AA40" s="285">
        <f t="shared" ca="1" si="9"/>
        <v>0</v>
      </c>
      <c r="AB40" s="285">
        <f t="shared" ca="1" si="9"/>
        <v>0</v>
      </c>
    </row>
    <row r="41" spans="2:28" x14ac:dyDescent="0.2">
      <c r="B41" s="285" t="str">
        <f t="shared" si="2"/>
        <v>Chicken Grill</v>
      </c>
      <c r="C41" s="285">
        <f>Inputs!AS19</f>
        <v>0.35</v>
      </c>
      <c r="D41" s="285">
        <f t="shared" ref="D41:AB41" ca="1" si="10">C12*$C41*(1+C$1)</f>
        <v>0</v>
      </c>
      <c r="E41" s="285">
        <f t="shared" ca="1" si="10"/>
        <v>0</v>
      </c>
      <c r="F41" s="285">
        <f t="shared" ca="1" si="10"/>
        <v>0</v>
      </c>
      <c r="G41" s="285">
        <f t="shared" ca="1" si="10"/>
        <v>0</v>
      </c>
      <c r="H41" s="285">
        <f t="shared" ca="1" si="10"/>
        <v>0</v>
      </c>
      <c r="I41" s="285">
        <f t="shared" ca="1" si="10"/>
        <v>0.378</v>
      </c>
      <c r="J41" s="285">
        <f t="shared" ca="1" si="10"/>
        <v>0</v>
      </c>
      <c r="K41" s="285">
        <f t="shared" ca="1" si="10"/>
        <v>0</v>
      </c>
      <c r="L41" s="285">
        <f t="shared" ca="1" si="10"/>
        <v>0</v>
      </c>
      <c r="M41" s="285">
        <f t="shared" ca="1" si="10"/>
        <v>4.1999999999999996E-2</v>
      </c>
      <c r="N41" s="285">
        <f t="shared" ca="1" si="10"/>
        <v>0</v>
      </c>
      <c r="O41" s="285">
        <f t="shared" ca="1" si="10"/>
        <v>0</v>
      </c>
      <c r="P41" s="285">
        <f t="shared" ca="1" si="10"/>
        <v>0</v>
      </c>
      <c r="Q41" s="285">
        <f t="shared" ca="1" si="10"/>
        <v>0</v>
      </c>
      <c r="R41" s="285">
        <f t="shared" ca="1" si="10"/>
        <v>0</v>
      </c>
      <c r="S41" s="285">
        <f t="shared" ca="1" si="10"/>
        <v>0</v>
      </c>
      <c r="T41" s="285">
        <f t="shared" ca="1" si="10"/>
        <v>0</v>
      </c>
      <c r="U41" s="285">
        <f t="shared" ca="1" si="10"/>
        <v>0</v>
      </c>
      <c r="V41" s="285">
        <f t="shared" ca="1" si="10"/>
        <v>0</v>
      </c>
      <c r="W41" s="285">
        <f t="shared" ca="1" si="10"/>
        <v>0</v>
      </c>
      <c r="X41" s="285">
        <f t="shared" ca="1" si="10"/>
        <v>0</v>
      </c>
      <c r="Y41" s="285">
        <f t="shared" ca="1" si="10"/>
        <v>0</v>
      </c>
      <c r="Z41" s="285">
        <f t="shared" ca="1" si="10"/>
        <v>0</v>
      </c>
      <c r="AA41" s="285">
        <f t="shared" ca="1" si="10"/>
        <v>0</v>
      </c>
      <c r="AB41" s="285">
        <f t="shared" ca="1" si="10"/>
        <v>0</v>
      </c>
    </row>
    <row r="42" spans="2:28" x14ac:dyDescent="0.2">
      <c r="B42" s="285" t="str">
        <f t="shared" si="2"/>
        <v>Meat balls</v>
      </c>
      <c r="C42" s="285">
        <f>Inputs!AS20</f>
        <v>0.4</v>
      </c>
      <c r="D42" s="285">
        <f t="shared" ref="D42:AB42" ca="1" si="11">C13*$C42*(1+C$1)</f>
        <v>0</v>
      </c>
      <c r="E42" s="285">
        <f t="shared" ca="1" si="11"/>
        <v>0</v>
      </c>
      <c r="F42" s="285">
        <f t="shared" ca="1" si="11"/>
        <v>0</v>
      </c>
      <c r="G42" s="285">
        <f t="shared" ca="1" si="11"/>
        <v>0</v>
      </c>
      <c r="H42" s="285">
        <f t="shared" ca="1" si="11"/>
        <v>0</v>
      </c>
      <c r="I42" s="285">
        <f t="shared" ca="1" si="11"/>
        <v>0</v>
      </c>
      <c r="J42" s="285">
        <f t="shared" ca="1" si="11"/>
        <v>0</v>
      </c>
      <c r="K42" s="285">
        <f t="shared" ca="1" si="11"/>
        <v>0</v>
      </c>
      <c r="L42" s="285">
        <f t="shared" ca="1" si="11"/>
        <v>4.0000000000000008E-2</v>
      </c>
      <c r="M42" s="285">
        <f t="shared" ca="1" si="11"/>
        <v>0</v>
      </c>
      <c r="N42" s="285">
        <f t="shared" ca="1" si="11"/>
        <v>0</v>
      </c>
      <c r="O42" s="285">
        <f t="shared" ca="1" si="11"/>
        <v>0</v>
      </c>
      <c r="P42" s="285">
        <f t="shared" ca="1" si="11"/>
        <v>0</v>
      </c>
      <c r="Q42" s="285">
        <f t="shared" ca="1" si="11"/>
        <v>0</v>
      </c>
      <c r="R42" s="285">
        <f t="shared" ca="1" si="11"/>
        <v>0</v>
      </c>
      <c r="S42" s="285">
        <f t="shared" ca="1" si="11"/>
        <v>0</v>
      </c>
      <c r="T42" s="285">
        <f t="shared" ca="1" si="11"/>
        <v>0.38400000000000006</v>
      </c>
      <c r="U42" s="285">
        <f t="shared" ca="1" si="11"/>
        <v>0</v>
      </c>
      <c r="V42" s="285">
        <f t="shared" ca="1" si="11"/>
        <v>0</v>
      </c>
      <c r="W42" s="285">
        <f t="shared" ca="1" si="11"/>
        <v>0</v>
      </c>
      <c r="X42" s="285">
        <f t="shared" ca="1" si="11"/>
        <v>4.0000000000000008E-2</v>
      </c>
      <c r="Y42" s="285">
        <f t="shared" ca="1" si="11"/>
        <v>0</v>
      </c>
      <c r="Z42" s="285">
        <f t="shared" ca="1" si="11"/>
        <v>0</v>
      </c>
      <c r="AA42" s="285">
        <f t="shared" ca="1" si="11"/>
        <v>0</v>
      </c>
      <c r="AB42" s="285">
        <f t="shared" ca="1" si="11"/>
        <v>0</v>
      </c>
    </row>
    <row r="43" spans="2:28" x14ac:dyDescent="0.2">
      <c r="B43" s="285" t="str">
        <f t="shared" si="2"/>
        <v>Grill Salmon</v>
      </c>
      <c r="C43" s="285">
        <f>Inputs!AS21</f>
        <v>0.35</v>
      </c>
      <c r="D43" s="285">
        <f t="shared" ref="D43:AB43" ca="1" si="12">C14*$C43*(1+C$1)</f>
        <v>0</v>
      </c>
      <c r="E43" s="285">
        <f t="shared" ca="1" si="12"/>
        <v>0</v>
      </c>
      <c r="F43" s="285">
        <f t="shared" ca="1" si="12"/>
        <v>0</v>
      </c>
      <c r="G43" s="285">
        <f t="shared" ca="1" si="12"/>
        <v>0</v>
      </c>
      <c r="H43" s="285">
        <f t="shared" ca="1" si="12"/>
        <v>0.378</v>
      </c>
      <c r="I43" s="285">
        <f t="shared" ca="1" si="12"/>
        <v>0</v>
      </c>
      <c r="J43" s="285">
        <f t="shared" ca="1" si="12"/>
        <v>0</v>
      </c>
      <c r="K43" s="285">
        <f t="shared" ca="1" si="12"/>
        <v>0</v>
      </c>
      <c r="L43" s="285">
        <f t="shared" ca="1" si="12"/>
        <v>1.7499999999999998E-2</v>
      </c>
      <c r="M43" s="285">
        <f t="shared" ca="1" si="12"/>
        <v>0</v>
      </c>
      <c r="N43" s="285">
        <f t="shared" ca="1" si="12"/>
        <v>0</v>
      </c>
      <c r="O43" s="285">
        <f t="shared" ca="1" si="12"/>
        <v>0</v>
      </c>
      <c r="P43" s="285">
        <f t="shared" ca="1" si="12"/>
        <v>0</v>
      </c>
      <c r="Q43" s="285">
        <f t="shared" ca="1" si="12"/>
        <v>0</v>
      </c>
      <c r="R43" s="285">
        <f t="shared" ca="1" si="12"/>
        <v>0</v>
      </c>
      <c r="S43" s="285">
        <f t="shared" ca="1" si="12"/>
        <v>0</v>
      </c>
      <c r="T43" s="285">
        <f t="shared" ca="1" si="12"/>
        <v>0</v>
      </c>
      <c r="U43" s="285">
        <f t="shared" ca="1" si="12"/>
        <v>0</v>
      </c>
      <c r="V43" s="285">
        <f t="shared" ca="1" si="12"/>
        <v>0</v>
      </c>
      <c r="W43" s="285">
        <f t="shared" ca="1" si="12"/>
        <v>0</v>
      </c>
      <c r="X43" s="285">
        <f t="shared" ca="1" si="12"/>
        <v>0</v>
      </c>
      <c r="Y43" s="285">
        <f t="shared" ca="1" si="12"/>
        <v>1.7499999999999998E-2</v>
      </c>
      <c r="Z43" s="285">
        <f t="shared" ca="1" si="12"/>
        <v>0</v>
      </c>
      <c r="AA43" s="285">
        <f t="shared" ca="1" si="12"/>
        <v>0</v>
      </c>
      <c r="AB43" s="285">
        <f t="shared" ca="1" si="12"/>
        <v>0</v>
      </c>
    </row>
    <row r="44" spans="2:28" x14ac:dyDescent="0.2">
      <c r="B44" s="285" t="str">
        <f t="shared" si="2"/>
        <v>Beef stakes</v>
      </c>
      <c r="C44" s="285">
        <f>Inputs!AS22</f>
        <v>0.4</v>
      </c>
      <c r="D44" s="285">
        <f t="shared" ref="D44:AB44" ca="1" si="13">C15*$C44*(1+C$1)</f>
        <v>0</v>
      </c>
      <c r="E44" s="285">
        <f t="shared" ca="1" si="13"/>
        <v>0</v>
      </c>
      <c r="F44" s="285">
        <f t="shared" ca="1" si="13"/>
        <v>0</v>
      </c>
      <c r="G44" s="285">
        <f t="shared" ca="1" si="13"/>
        <v>0.46800000000000008</v>
      </c>
      <c r="H44" s="285">
        <f t="shared" ca="1" si="13"/>
        <v>0</v>
      </c>
      <c r="I44" s="285">
        <f t="shared" ca="1" si="13"/>
        <v>0</v>
      </c>
      <c r="J44" s="285">
        <f t="shared" ca="1" si="13"/>
        <v>0</v>
      </c>
      <c r="K44" s="285">
        <f t="shared" ca="1" si="13"/>
        <v>0</v>
      </c>
      <c r="L44" s="285">
        <f t="shared" ca="1" si="13"/>
        <v>2.0000000000000004E-2</v>
      </c>
      <c r="M44" s="285">
        <f t="shared" ca="1" si="13"/>
        <v>0</v>
      </c>
      <c r="N44" s="285">
        <f t="shared" ca="1" si="13"/>
        <v>0</v>
      </c>
      <c r="O44" s="285">
        <f t="shared" ca="1" si="13"/>
        <v>0</v>
      </c>
      <c r="P44" s="285">
        <f t="shared" ca="1" si="13"/>
        <v>0</v>
      </c>
      <c r="Q44" s="285">
        <f t="shared" ca="1" si="13"/>
        <v>0</v>
      </c>
      <c r="R44" s="285">
        <f t="shared" ca="1" si="13"/>
        <v>0</v>
      </c>
      <c r="S44" s="285">
        <f t="shared" ca="1" si="13"/>
        <v>0</v>
      </c>
      <c r="T44" s="285">
        <f t="shared" ca="1" si="13"/>
        <v>0</v>
      </c>
      <c r="U44" s="285">
        <f t="shared" ca="1" si="13"/>
        <v>0</v>
      </c>
      <c r="V44" s="285">
        <f t="shared" ca="1" si="13"/>
        <v>0</v>
      </c>
      <c r="W44" s="285">
        <f t="shared" ca="1" si="13"/>
        <v>0</v>
      </c>
      <c r="X44" s="285">
        <f t="shared" ca="1" si="13"/>
        <v>0</v>
      </c>
      <c r="Y44" s="285">
        <f t="shared" ca="1" si="13"/>
        <v>2.0000000000000004E-2</v>
      </c>
      <c r="Z44" s="285">
        <f t="shared" ca="1" si="13"/>
        <v>0</v>
      </c>
      <c r="AA44" s="285">
        <f t="shared" ca="1" si="13"/>
        <v>0</v>
      </c>
      <c r="AB44" s="285">
        <f t="shared" ca="1" si="13"/>
        <v>0</v>
      </c>
    </row>
    <row r="45" spans="2:28" x14ac:dyDescent="0.2">
      <c r="B45" s="285" t="str">
        <f t="shared" si="2"/>
        <v>Kebab</v>
      </c>
      <c r="C45" s="285">
        <f>Inputs!AS23</f>
        <v>0.3</v>
      </c>
      <c r="D45" s="285">
        <f t="shared" ref="D45:AB45" ca="1" si="14">C16*$C45*(1+C$1)</f>
        <v>0</v>
      </c>
      <c r="E45" s="285">
        <f t="shared" ca="1" si="14"/>
        <v>0</v>
      </c>
      <c r="F45" s="285">
        <f t="shared" ca="1" si="14"/>
        <v>0</v>
      </c>
      <c r="G45" s="285">
        <f t="shared" ca="1" si="14"/>
        <v>0</v>
      </c>
      <c r="H45" s="285">
        <f t="shared" ca="1" si="14"/>
        <v>0</v>
      </c>
      <c r="I45" s="285">
        <f t="shared" ca="1" si="14"/>
        <v>0</v>
      </c>
      <c r="J45" s="285">
        <f t="shared" ca="1" si="14"/>
        <v>0</v>
      </c>
      <c r="K45" s="285">
        <f t="shared" ca="1" si="14"/>
        <v>0</v>
      </c>
      <c r="L45" s="285">
        <f t="shared" ca="1" si="14"/>
        <v>1.4999999999999999E-2</v>
      </c>
      <c r="M45" s="285">
        <f t="shared" ca="1" si="14"/>
        <v>0</v>
      </c>
      <c r="N45" s="285">
        <f t="shared" ca="1" si="14"/>
        <v>0</v>
      </c>
      <c r="O45" s="285">
        <f t="shared" ca="1" si="14"/>
        <v>0</v>
      </c>
      <c r="P45" s="285">
        <f t="shared" ca="1" si="14"/>
        <v>0</v>
      </c>
      <c r="Q45" s="285">
        <f t="shared" ca="1" si="14"/>
        <v>0</v>
      </c>
      <c r="R45" s="285">
        <f t="shared" ca="1" si="14"/>
        <v>0</v>
      </c>
      <c r="S45" s="285">
        <f t="shared" ca="1" si="14"/>
        <v>0</v>
      </c>
      <c r="T45" s="285">
        <f t="shared" ca="1" si="14"/>
        <v>0.32400000000000001</v>
      </c>
      <c r="U45" s="285">
        <f t="shared" ca="1" si="14"/>
        <v>0</v>
      </c>
      <c r="V45" s="285">
        <f t="shared" ca="1" si="14"/>
        <v>0</v>
      </c>
      <c r="W45" s="285">
        <f t="shared" ca="1" si="14"/>
        <v>0</v>
      </c>
      <c r="X45" s="285">
        <f t="shared" ca="1" si="14"/>
        <v>0</v>
      </c>
      <c r="Y45" s="285">
        <f t="shared" ca="1" si="14"/>
        <v>1.4999999999999999E-2</v>
      </c>
      <c r="Z45" s="285">
        <f t="shared" ca="1" si="14"/>
        <v>0</v>
      </c>
      <c r="AA45" s="285">
        <f t="shared" ca="1" si="14"/>
        <v>0</v>
      </c>
      <c r="AB45" s="285">
        <f t="shared" ca="1" si="14"/>
        <v>0</v>
      </c>
    </row>
    <row r="46" spans="2:28" x14ac:dyDescent="0.2">
      <c r="B46" s="285" t="str">
        <f t="shared" si="2"/>
        <v>Onion rings</v>
      </c>
      <c r="C46" s="285">
        <f>Inputs!AS24</f>
        <v>0.25</v>
      </c>
      <c r="D46" s="285">
        <f t="shared" ref="D46:AB46" ca="1" si="15">C17*$C46*(1+C$1)</f>
        <v>0</v>
      </c>
      <c r="E46" s="285">
        <f t="shared" ca="1" si="15"/>
        <v>0</v>
      </c>
      <c r="F46" s="285">
        <f t="shared" ca="1" si="15"/>
        <v>0</v>
      </c>
      <c r="G46" s="285">
        <f t="shared" ca="1" si="15"/>
        <v>0</v>
      </c>
      <c r="H46" s="285">
        <f t="shared" ca="1" si="15"/>
        <v>0</v>
      </c>
      <c r="I46" s="285">
        <f t="shared" ca="1" si="15"/>
        <v>0</v>
      </c>
      <c r="J46" s="285">
        <f t="shared" ca="1" si="15"/>
        <v>0</v>
      </c>
      <c r="K46" s="285">
        <f t="shared" ca="1" si="15"/>
        <v>0</v>
      </c>
      <c r="L46" s="285">
        <f t="shared" ca="1" si="15"/>
        <v>0</v>
      </c>
      <c r="M46" s="285">
        <f t="shared" ca="1" si="15"/>
        <v>0.28499999999999998</v>
      </c>
      <c r="N46" s="285">
        <f t="shared" ca="1" si="15"/>
        <v>0</v>
      </c>
      <c r="O46" s="285">
        <f t="shared" ca="1" si="15"/>
        <v>0</v>
      </c>
      <c r="P46" s="285">
        <f t="shared" ca="1" si="15"/>
        <v>0</v>
      </c>
      <c r="Q46" s="285">
        <f t="shared" ca="1" si="15"/>
        <v>0</v>
      </c>
      <c r="R46" s="285">
        <f t="shared" ca="1" si="15"/>
        <v>0</v>
      </c>
      <c r="S46" s="285">
        <f t="shared" ca="1" si="15"/>
        <v>0</v>
      </c>
      <c r="T46" s="285">
        <f t="shared" ca="1" si="15"/>
        <v>0</v>
      </c>
      <c r="U46" s="285">
        <f t="shared" ca="1" si="15"/>
        <v>0</v>
      </c>
      <c r="V46" s="285">
        <f t="shared" ca="1" si="15"/>
        <v>0</v>
      </c>
      <c r="W46" s="285">
        <f t="shared" ca="1" si="15"/>
        <v>1.2500000000000001E-2</v>
      </c>
      <c r="X46" s="285">
        <f t="shared" ca="1" si="15"/>
        <v>0</v>
      </c>
      <c r="Y46" s="285">
        <f t="shared" ca="1" si="15"/>
        <v>0</v>
      </c>
      <c r="Z46" s="285">
        <f t="shared" ca="1" si="15"/>
        <v>0</v>
      </c>
      <c r="AA46" s="285">
        <f t="shared" ca="1" si="15"/>
        <v>0</v>
      </c>
      <c r="AB46" s="285">
        <f t="shared" ca="1" si="15"/>
        <v>0</v>
      </c>
    </row>
    <row r="47" spans="2:28" x14ac:dyDescent="0.2">
      <c r="B47" s="285" t="str">
        <f t="shared" si="2"/>
        <v>French fries</v>
      </c>
      <c r="C47" s="285">
        <f>Inputs!AS25</f>
        <v>0.25</v>
      </c>
      <c r="D47" s="285">
        <f t="shared" ref="D47:AB47" ca="1" si="16">C18*$C47*(1+C$1)</f>
        <v>0</v>
      </c>
      <c r="E47" s="285">
        <f t="shared" ca="1" si="16"/>
        <v>0</v>
      </c>
      <c r="F47" s="285">
        <f t="shared" ca="1" si="16"/>
        <v>0</v>
      </c>
      <c r="G47" s="285">
        <f t="shared" ca="1" si="16"/>
        <v>0</v>
      </c>
      <c r="H47" s="285">
        <f t="shared" ca="1" si="16"/>
        <v>0</v>
      </c>
      <c r="I47" s="285">
        <f t="shared" ca="1" si="16"/>
        <v>0</v>
      </c>
      <c r="J47" s="285">
        <f t="shared" ca="1" si="16"/>
        <v>0</v>
      </c>
      <c r="K47" s="285">
        <f t="shared" ca="1" si="16"/>
        <v>0</v>
      </c>
      <c r="L47" s="285">
        <f t="shared" ca="1" si="16"/>
        <v>0</v>
      </c>
      <c r="M47" s="285">
        <f t="shared" ca="1" si="16"/>
        <v>0.28499999999999998</v>
      </c>
      <c r="N47" s="285">
        <f t="shared" ca="1" si="16"/>
        <v>0</v>
      </c>
      <c r="O47" s="285">
        <f t="shared" ca="1" si="16"/>
        <v>0</v>
      </c>
      <c r="P47" s="285">
        <f t="shared" ca="1" si="16"/>
        <v>0</v>
      </c>
      <c r="Q47" s="285">
        <f t="shared" ca="1" si="16"/>
        <v>0</v>
      </c>
      <c r="R47" s="285">
        <f t="shared" ca="1" si="16"/>
        <v>0</v>
      </c>
      <c r="S47" s="285">
        <f t="shared" ca="1" si="16"/>
        <v>0</v>
      </c>
      <c r="T47" s="285">
        <f t="shared" ca="1" si="16"/>
        <v>0</v>
      </c>
      <c r="U47" s="285">
        <f t="shared" ca="1" si="16"/>
        <v>0</v>
      </c>
      <c r="V47" s="285">
        <f t="shared" ca="1" si="16"/>
        <v>0</v>
      </c>
      <c r="W47" s="285">
        <f t="shared" ca="1" si="16"/>
        <v>1.2500000000000001E-2</v>
      </c>
      <c r="X47" s="285">
        <f t="shared" ca="1" si="16"/>
        <v>0</v>
      </c>
      <c r="Y47" s="285">
        <f t="shared" ca="1" si="16"/>
        <v>0</v>
      </c>
      <c r="Z47" s="285">
        <f t="shared" ca="1" si="16"/>
        <v>0</v>
      </c>
      <c r="AA47" s="285">
        <f t="shared" ca="1" si="16"/>
        <v>0</v>
      </c>
      <c r="AB47" s="285">
        <f t="shared" ca="1" si="16"/>
        <v>0</v>
      </c>
    </row>
    <row r="48" spans="2:28" x14ac:dyDescent="0.2">
      <c r="B48" s="285" t="str">
        <f t="shared" si="2"/>
        <v>Vegetables Grill</v>
      </c>
      <c r="C48" s="285">
        <f>Inputs!AS26</f>
        <v>0.3</v>
      </c>
      <c r="D48" s="285">
        <f t="shared" ref="D48:AB48" ca="1" si="17">C19*$C48*(1+C$1)</f>
        <v>0</v>
      </c>
      <c r="E48" s="285">
        <f t="shared" ca="1" si="17"/>
        <v>0</v>
      </c>
      <c r="F48" s="285">
        <f t="shared" ca="1" si="17"/>
        <v>0</v>
      </c>
      <c r="G48" s="285">
        <f t="shared" ca="1" si="17"/>
        <v>0</v>
      </c>
      <c r="H48" s="285">
        <f t="shared" ca="1" si="17"/>
        <v>0</v>
      </c>
      <c r="I48" s="285">
        <f t="shared" ca="1" si="17"/>
        <v>0</v>
      </c>
      <c r="J48" s="285">
        <f t="shared" ca="1" si="17"/>
        <v>0</v>
      </c>
      <c r="K48" s="285">
        <f t="shared" ca="1" si="17"/>
        <v>0</v>
      </c>
      <c r="L48" s="285">
        <f t="shared" ca="1" si="17"/>
        <v>0</v>
      </c>
      <c r="M48" s="285">
        <f t="shared" ca="1" si="17"/>
        <v>0.34199999999999997</v>
      </c>
      <c r="N48" s="285">
        <f t="shared" ca="1" si="17"/>
        <v>0</v>
      </c>
      <c r="O48" s="285">
        <f t="shared" ca="1" si="17"/>
        <v>0</v>
      </c>
      <c r="P48" s="285">
        <f t="shared" ca="1" si="17"/>
        <v>0</v>
      </c>
      <c r="Q48" s="285">
        <f t="shared" ca="1" si="17"/>
        <v>0</v>
      </c>
      <c r="R48" s="285">
        <f t="shared" ca="1" si="17"/>
        <v>0</v>
      </c>
      <c r="S48" s="285">
        <f t="shared" ca="1" si="17"/>
        <v>0</v>
      </c>
      <c r="T48" s="285">
        <f t="shared" ca="1" si="17"/>
        <v>0</v>
      </c>
      <c r="U48" s="285">
        <f t="shared" ca="1" si="17"/>
        <v>0</v>
      </c>
      <c r="V48" s="285">
        <f t="shared" ca="1" si="17"/>
        <v>0</v>
      </c>
      <c r="W48" s="285">
        <f t="shared" ca="1" si="17"/>
        <v>1.4999999999999999E-2</v>
      </c>
      <c r="X48" s="285">
        <f t="shared" ca="1" si="17"/>
        <v>0</v>
      </c>
      <c r="Y48" s="285">
        <f t="shared" ca="1" si="17"/>
        <v>0</v>
      </c>
      <c r="Z48" s="285">
        <f t="shared" ca="1" si="17"/>
        <v>0</v>
      </c>
      <c r="AA48" s="285">
        <f t="shared" ca="1" si="17"/>
        <v>0</v>
      </c>
      <c r="AB48" s="285">
        <f t="shared" ca="1" si="17"/>
        <v>0</v>
      </c>
    </row>
    <row r="49" spans="2:28" x14ac:dyDescent="0.2">
      <c r="B49" s="285" t="str">
        <f t="shared" si="2"/>
        <v>Rice</v>
      </c>
      <c r="C49" s="285">
        <f>Inputs!AS27</f>
        <v>0.3</v>
      </c>
      <c r="D49" s="285">
        <f t="shared" ref="D49:AB49" ca="1" si="18">C20*$C49*(1+C$1)</f>
        <v>0</v>
      </c>
      <c r="E49" s="285">
        <f t="shared" ca="1" si="18"/>
        <v>0</v>
      </c>
      <c r="F49" s="285">
        <f t="shared" ca="1" si="18"/>
        <v>0</v>
      </c>
      <c r="G49" s="285">
        <f t="shared" ca="1" si="18"/>
        <v>0</v>
      </c>
      <c r="H49" s="285">
        <f t="shared" ca="1" si="18"/>
        <v>0</v>
      </c>
      <c r="I49" s="285">
        <f t="shared" ca="1" si="18"/>
        <v>0</v>
      </c>
      <c r="J49" s="285">
        <f t="shared" ca="1" si="18"/>
        <v>0</v>
      </c>
      <c r="K49" s="285">
        <f t="shared" ca="1" si="18"/>
        <v>0</v>
      </c>
      <c r="L49" s="285">
        <f t="shared" ca="1" si="18"/>
        <v>0</v>
      </c>
      <c r="M49" s="285">
        <f t="shared" ca="1" si="18"/>
        <v>0</v>
      </c>
      <c r="N49" s="285">
        <f t="shared" ca="1" si="18"/>
        <v>0.3</v>
      </c>
      <c r="O49" s="285">
        <f t="shared" ca="1" si="18"/>
        <v>0</v>
      </c>
      <c r="P49" s="285">
        <f t="shared" ca="1" si="18"/>
        <v>0</v>
      </c>
      <c r="Q49" s="285">
        <f t="shared" ca="1" si="18"/>
        <v>0</v>
      </c>
      <c r="R49" s="285">
        <f t="shared" ca="1" si="18"/>
        <v>0</v>
      </c>
      <c r="S49" s="285">
        <f t="shared" ca="1" si="18"/>
        <v>0</v>
      </c>
      <c r="T49" s="285">
        <f t="shared" ca="1" si="18"/>
        <v>0</v>
      </c>
      <c r="U49" s="285">
        <f t="shared" ca="1" si="18"/>
        <v>0</v>
      </c>
      <c r="V49" s="285">
        <f t="shared" ca="1" si="18"/>
        <v>0</v>
      </c>
      <c r="W49" s="285">
        <f t="shared" ca="1" si="18"/>
        <v>0</v>
      </c>
      <c r="X49" s="285">
        <f t="shared" ca="1" si="18"/>
        <v>0</v>
      </c>
      <c r="Y49" s="285">
        <f t="shared" ca="1" si="18"/>
        <v>0</v>
      </c>
      <c r="Z49" s="285">
        <f t="shared" ca="1" si="18"/>
        <v>0</v>
      </c>
      <c r="AA49" s="285">
        <f t="shared" ca="1" si="18"/>
        <v>0</v>
      </c>
      <c r="AB49" s="285">
        <f t="shared" ca="1" si="18"/>
        <v>0</v>
      </c>
    </row>
    <row r="50" spans="2:28" x14ac:dyDescent="0.2">
      <c r="B50" s="285" t="str">
        <f t="shared" si="2"/>
        <v>Garlic bread</v>
      </c>
      <c r="C50" s="285">
        <f>Inputs!AS28</f>
        <v>0.25</v>
      </c>
      <c r="D50" s="285">
        <f t="shared" ref="D50:AB50" ca="1" si="19">C21*$C50*(1+C$1)</f>
        <v>0</v>
      </c>
      <c r="E50" s="285">
        <f t="shared" ca="1" si="19"/>
        <v>0.25</v>
      </c>
      <c r="F50" s="285">
        <f t="shared" ca="1" si="19"/>
        <v>0</v>
      </c>
      <c r="G50" s="285">
        <f t="shared" ca="1" si="19"/>
        <v>0</v>
      </c>
      <c r="H50" s="285">
        <f t="shared" ca="1" si="19"/>
        <v>0</v>
      </c>
      <c r="I50" s="285">
        <f t="shared" ca="1" si="19"/>
        <v>0</v>
      </c>
      <c r="J50" s="285">
        <f t="shared" ca="1" si="19"/>
        <v>0</v>
      </c>
      <c r="K50" s="285">
        <f t="shared" ca="1" si="19"/>
        <v>0</v>
      </c>
      <c r="L50" s="285">
        <f t="shared" ca="1" si="19"/>
        <v>0</v>
      </c>
      <c r="M50" s="285">
        <f t="shared" ca="1" si="19"/>
        <v>0</v>
      </c>
      <c r="N50" s="285">
        <f t="shared" ca="1" si="19"/>
        <v>0</v>
      </c>
      <c r="O50" s="285">
        <f t="shared" ca="1" si="19"/>
        <v>0</v>
      </c>
      <c r="P50" s="285">
        <f t="shared" ca="1" si="19"/>
        <v>0</v>
      </c>
      <c r="Q50" s="285">
        <f t="shared" ca="1" si="19"/>
        <v>0</v>
      </c>
      <c r="R50" s="285">
        <f t="shared" ca="1" si="19"/>
        <v>0</v>
      </c>
      <c r="S50" s="285">
        <f t="shared" ca="1" si="19"/>
        <v>0</v>
      </c>
      <c r="T50" s="285">
        <f t="shared" ca="1" si="19"/>
        <v>0</v>
      </c>
      <c r="U50" s="285">
        <f t="shared" ca="1" si="19"/>
        <v>0</v>
      </c>
      <c r="V50" s="285">
        <f t="shared" ca="1" si="19"/>
        <v>0</v>
      </c>
      <c r="W50" s="285">
        <f t="shared" ca="1" si="19"/>
        <v>0</v>
      </c>
      <c r="X50" s="285">
        <f t="shared" ca="1" si="19"/>
        <v>0</v>
      </c>
      <c r="Y50" s="285">
        <f t="shared" ca="1" si="19"/>
        <v>0</v>
      </c>
      <c r="Z50" s="285">
        <f t="shared" ca="1" si="19"/>
        <v>0</v>
      </c>
      <c r="AA50" s="285">
        <f t="shared" ca="1" si="19"/>
        <v>0</v>
      </c>
      <c r="AB50" s="285">
        <f t="shared" ca="1" si="19"/>
        <v>0</v>
      </c>
    </row>
    <row r="51" spans="2:28" x14ac:dyDescent="0.2">
      <c r="B51" s="285" t="str">
        <f t="shared" si="2"/>
        <v>Wines</v>
      </c>
      <c r="C51" s="285">
        <f>Inputs!AS29</f>
        <v>0.2</v>
      </c>
      <c r="D51" s="285">
        <f t="shared" ref="D51:AB51" ca="1" si="20">C22*$C51*(1+C$1)</f>
        <v>0</v>
      </c>
      <c r="E51" s="285">
        <f t="shared" ca="1" si="20"/>
        <v>0</v>
      </c>
      <c r="F51" s="285">
        <f t="shared" ca="1" si="20"/>
        <v>0</v>
      </c>
      <c r="G51" s="285">
        <f t="shared" ca="1" si="20"/>
        <v>0</v>
      </c>
      <c r="H51" s="285">
        <f t="shared" ca="1" si="20"/>
        <v>0</v>
      </c>
      <c r="I51" s="285">
        <f t="shared" ca="1" si="20"/>
        <v>0</v>
      </c>
      <c r="J51" s="285">
        <f t="shared" ca="1" si="20"/>
        <v>0</v>
      </c>
      <c r="K51" s="285">
        <f t="shared" ca="1" si="20"/>
        <v>0</v>
      </c>
      <c r="L51" s="285">
        <f t="shared" ca="1" si="20"/>
        <v>0</v>
      </c>
      <c r="M51" s="285">
        <f t="shared" ca="1" si="20"/>
        <v>0</v>
      </c>
      <c r="N51" s="285">
        <f t="shared" ca="1" si="20"/>
        <v>0</v>
      </c>
      <c r="O51" s="285">
        <f t="shared" ca="1" si="20"/>
        <v>0.2</v>
      </c>
      <c r="P51" s="285">
        <f t="shared" ca="1" si="20"/>
        <v>0</v>
      </c>
      <c r="Q51" s="285">
        <f t="shared" ca="1" si="20"/>
        <v>0</v>
      </c>
      <c r="R51" s="285">
        <f t="shared" ca="1" si="20"/>
        <v>0</v>
      </c>
      <c r="S51" s="285">
        <f t="shared" ca="1" si="20"/>
        <v>0</v>
      </c>
      <c r="T51" s="285">
        <f t="shared" ca="1" si="20"/>
        <v>0</v>
      </c>
      <c r="U51" s="285">
        <f t="shared" ca="1" si="20"/>
        <v>0</v>
      </c>
      <c r="V51" s="285">
        <f t="shared" ca="1" si="20"/>
        <v>0</v>
      </c>
      <c r="W51" s="285">
        <f t="shared" ca="1" si="20"/>
        <v>0</v>
      </c>
      <c r="X51" s="285">
        <f t="shared" ca="1" si="20"/>
        <v>0</v>
      </c>
      <c r="Y51" s="285">
        <f t="shared" ca="1" si="20"/>
        <v>0</v>
      </c>
      <c r="Z51" s="285">
        <f t="shared" ca="1" si="20"/>
        <v>0</v>
      </c>
      <c r="AA51" s="285">
        <f t="shared" ca="1" si="20"/>
        <v>0</v>
      </c>
      <c r="AB51" s="285">
        <f t="shared" ca="1" si="20"/>
        <v>0</v>
      </c>
    </row>
    <row r="52" spans="2:28" x14ac:dyDescent="0.2">
      <c r="B52" s="285" t="str">
        <f t="shared" si="2"/>
        <v>Beer</v>
      </c>
      <c r="C52" s="285">
        <f>Inputs!AS30</f>
        <v>0.45</v>
      </c>
      <c r="D52" s="285">
        <f t="shared" ref="D52:AB52" ca="1" si="21">C23*$C52*(1+C$1)</f>
        <v>0</v>
      </c>
      <c r="E52" s="285">
        <f t="shared" ca="1" si="21"/>
        <v>0</v>
      </c>
      <c r="F52" s="285">
        <f t="shared" ca="1" si="21"/>
        <v>0</v>
      </c>
      <c r="G52" s="285">
        <f t="shared" ca="1" si="21"/>
        <v>0</v>
      </c>
      <c r="H52" s="285">
        <f t="shared" ca="1" si="21"/>
        <v>0</v>
      </c>
      <c r="I52" s="285">
        <f t="shared" ca="1" si="21"/>
        <v>0</v>
      </c>
      <c r="J52" s="285">
        <f t="shared" ca="1" si="21"/>
        <v>0</v>
      </c>
      <c r="K52" s="285">
        <f t="shared" ca="1" si="21"/>
        <v>0</v>
      </c>
      <c r="L52" s="285">
        <f t="shared" ca="1" si="21"/>
        <v>0</v>
      </c>
      <c r="M52" s="285">
        <f t="shared" ca="1" si="21"/>
        <v>0</v>
      </c>
      <c r="N52" s="285">
        <f t="shared" ca="1" si="21"/>
        <v>0</v>
      </c>
      <c r="O52" s="285">
        <f t="shared" ca="1" si="21"/>
        <v>0</v>
      </c>
      <c r="P52" s="285">
        <f t="shared" ca="1" si="21"/>
        <v>0</v>
      </c>
      <c r="Q52" s="285">
        <f t="shared" ca="1" si="21"/>
        <v>0.45</v>
      </c>
      <c r="R52" s="285">
        <f t="shared" ca="1" si="21"/>
        <v>0</v>
      </c>
      <c r="S52" s="285">
        <f t="shared" ca="1" si="21"/>
        <v>0</v>
      </c>
      <c r="T52" s="285">
        <f t="shared" ca="1" si="21"/>
        <v>0</v>
      </c>
      <c r="U52" s="285">
        <f t="shared" ca="1" si="21"/>
        <v>0</v>
      </c>
      <c r="V52" s="285">
        <f t="shared" ca="1" si="21"/>
        <v>0</v>
      </c>
      <c r="W52" s="285">
        <f t="shared" ca="1" si="21"/>
        <v>0</v>
      </c>
      <c r="X52" s="285">
        <f t="shared" ca="1" si="21"/>
        <v>0</v>
      </c>
      <c r="Y52" s="285">
        <f t="shared" ca="1" si="21"/>
        <v>0</v>
      </c>
      <c r="Z52" s="285">
        <f t="shared" ca="1" si="21"/>
        <v>0</v>
      </c>
      <c r="AA52" s="285">
        <f t="shared" ca="1" si="21"/>
        <v>0</v>
      </c>
      <c r="AB52" s="285">
        <f t="shared" ca="1" si="21"/>
        <v>0</v>
      </c>
    </row>
    <row r="53" spans="2:28" x14ac:dyDescent="0.2">
      <c r="B53" s="285" t="str">
        <f t="shared" si="2"/>
        <v>Cheese Cake</v>
      </c>
      <c r="C53" s="285">
        <f>Inputs!AS31</f>
        <v>0.3</v>
      </c>
      <c r="D53" s="285">
        <f t="shared" ref="D53:AB53" ca="1" si="22">C24*$C53*(1+C$1)</f>
        <v>0</v>
      </c>
      <c r="E53" s="285">
        <f t="shared" ca="1" si="22"/>
        <v>0</v>
      </c>
      <c r="F53" s="285">
        <f t="shared" ca="1" si="22"/>
        <v>0.15</v>
      </c>
      <c r="G53" s="285">
        <f t="shared" ca="1" si="22"/>
        <v>0</v>
      </c>
      <c r="H53" s="285">
        <f t="shared" ca="1" si="22"/>
        <v>0</v>
      </c>
      <c r="I53" s="285">
        <f t="shared" ca="1" si="22"/>
        <v>0</v>
      </c>
      <c r="J53" s="285">
        <f t="shared" ca="1" si="22"/>
        <v>0</v>
      </c>
      <c r="K53" s="285">
        <f t="shared" ca="1" si="22"/>
        <v>0.09</v>
      </c>
      <c r="L53" s="285">
        <f t="shared" ca="1" si="22"/>
        <v>0</v>
      </c>
      <c r="M53" s="285">
        <f t="shared" ca="1" si="22"/>
        <v>0</v>
      </c>
      <c r="N53" s="285">
        <f t="shared" ca="1" si="22"/>
        <v>0</v>
      </c>
      <c r="O53" s="285">
        <f t="shared" ca="1" si="22"/>
        <v>0</v>
      </c>
      <c r="P53" s="285">
        <f t="shared" ca="1" si="22"/>
        <v>0</v>
      </c>
      <c r="Q53" s="285">
        <f t="shared" ca="1" si="22"/>
        <v>0</v>
      </c>
      <c r="R53" s="285">
        <f t="shared" ca="1" si="22"/>
        <v>0</v>
      </c>
      <c r="S53" s="285">
        <f t="shared" ca="1" si="22"/>
        <v>0</v>
      </c>
      <c r="T53" s="285">
        <f t="shared" ca="1" si="22"/>
        <v>0</v>
      </c>
      <c r="U53" s="285">
        <f t="shared" ca="1" si="22"/>
        <v>0</v>
      </c>
      <c r="V53" s="285">
        <f t="shared" ca="1" si="22"/>
        <v>0</v>
      </c>
      <c r="W53" s="285">
        <f t="shared" ca="1" si="22"/>
        <v>0</v>
      </c>
      <c r="X53" s="285">
        <f t="shared" ca="1" si="22"/>
        <v>0.06</v>
      </c>
      <c r="Y53" s="285">
        <f t="shared" ca="1" si="22"/>
        <v>0</v>
      </c>
      <c r="Z53" s="285">
        <f t="shared" ca="1" si="22"/>
        <v>0</v>
      </c>
      <c r="AA53" s="285">
        <f t="shared" ca="1" si="22"/>
        <v>0</v>
      </c>
      <c r="AB53" s="285">
        <f t="shared" ca="1" si="22"/>
        <v>0</v>
      </c>
    </row>
    <row r="54" spans="2:28" x14ac:dyDescent="0.2">
      <c r="B54" s="285" t="str">
        <f t="shared" si="2"/>
        <v>Fruit Cake</v>
      </c>
      <c r="C54" s="285">
        <f>Inputs!AS32</f>
        <v>0.3</v>
      </c>
      <c r="D54" s="285">
        <f t="shared" ref="D54:AB54" ca="1" si="23">C25*$C54*(1+C$1)</f>
        <v>0</v>
      </c>
      <c r="E54" s="285">
        <f t="shared" ca="1" si="23"/>
        <v>0</v>
      </c>
      <c r="F54" s="285">
        <f t="shared" ca="1" si="23"/>
        <v>0.15</v>
      </c>
      <c r="G54" s="285">
        <f t="shared" ca="1" si="23"/>
        <v>0</v>
      </c>
      <c r="H54" s="285">
        <f t="shared" ca="1" si="23"/>
        <v>0</v>
      </c>
      <c r="I54" s="285">
        <f t="shared" ca="1" si="23"/>
        <v>0</v>
      </c>
      <c r="J54" s="285">
        <f t="shared" ca="1" si="23"/>
        <v>0</v>
      </c>
      <c r="K54" s="285">
        <f t="shared" ca="1" si="23"/>
        <v>0</v>
      </c>
      <c r="L54" s="285">
        <f t="shared" ca="1" si="23"/>
        <v>0</v>
      </c>
      <c r="M54" s="285">
        <f t="shared" ca="1" si="23"/>
        <v>0</v>
      </c>
      <c r="N54" s="285">
        <f t="shared" ca="1" si="23"/>
        <v>0</v>
      </c>
      <c r="O54" s="285">
        <f t="shared" ca="1" si="23"/>
        <v>0</v>
      </c>
      <c r="P54" s="285">
        <f t="shared" ca="1" si="23"/>
        <v>0</v>
      </c>
      <c r="Q54" s="285">
        <f t="shared" ca="1" si="23"/>
        <v>0</v>
      </c>
      <c r="R54" s="285">
        <f t="shared" ca="1" si="23"/>
        <v>0</v>
      </c>
      <c r="S54" s="285">
        <f t="shared" ca="1" si="23"/>
        <v>0</v>
      </c>
      <c r="T54" s="285">
        <f t="shared" ca="1" si="23"/>
        <v>0</v>
      </c>
      <c r="U54" s="285">
        <f t="shared" ca="1" si="23"/>
        <v>0</v>
      </c>
      <c r="V54" s="285">
        <f t="shared" ca="1" si="23"/>
        <v>0</v>
      </c>
      <c r="W54" s="285">
        <f t="shared" ca="1" si="23"/>
        <v>0</v>
      </c>
      <c r="X54" s="285">
        <f t="shared" ca="1" si="23"/>
        <v>1.4999999999999999E-2</v>
      </c>
      <c r="Y54" s="285">
        <f t="shared" ca="1" si="23"/>
        <v>0</v>
      </c>
      <c r="Z54" s="285">
        <f t="shared" ca="1" si="23"/>
        <v>0.17550000000000002</v>
      </c>
      <c r="AA54" s="285">
        <f t="shared" ca="1" si="23"/>
        <v>0</v>
      </c>
      <c r="AB54" s="285">
        <f t="shared" ca="1" si="23"/>
        <v>0</v>
      </c>
    </row>
    <row r="55" spans="2:28" x14ac:dyDescent="0.2">
      <c r="B55" s="285" t="str">
        <f t="shared" si="2"/>
        <v>Banana Split</v>
      </c>
      <c r="C55" s="285">
        <f>Inputs!AS33</f>
        <v>0.3</v>
      </c>
      <c r="D55" s="285">
        <f t="shared" ref="D55:AB55" ca="1" si="24">C26*$C55*(1+C$1)</f>
        <v>0</v>
      </c>
      <c r="E55" s="285">
        <f t="shared" ca="1" si="24"/>
        <v>0</v>
      </c>
      <c r="F55" s="285">
        <f t="shared" ca="1" si="24"/>
        <v>0.15</v>
      </c>
      <c r="G55" s="285">
        <f t="shared" ca="1" si="24"/>
        <v>0</v>
      </c>
      <c r="H55" s="285">
        <f t="shared" ca="1" si="24"/>
        <v>0</v>
      </c>
      <c r="I55" s="285">
        <f t="shared" ca="1" si="24"/>
        <v>0</v>
      </c>
      <c r="J55" s="285">
        <f t="shared" ca="1" si="24"/>
        <v>0</v>
      </c>
      <c r="K55" s="285">
        <f t="shared" ca="1" si="24"/>
        <v>0</v>
      </c>
      <c r="L55" s="285">
        <f t="shared" ca="1" si="24"/>
        <v>0</v>
      </c>
      <c r="M55" s="285">
        <f t="shared" ca="1" si="24"/>
        <v>0</v>
      </c>
      <c r="N55" s="285">
        <f t="shared" ca="1" si="24"/>
        <v>0</v>
      </c>
      <c r="O55" s="285">
        <f t="shared" ca="1" si="24"/>
        <v>0</v>
      </c>
      <c r="P55" s="285">
        <f t="shared" ca="1" si="24"/>
        <v>0</v>
      </c>
      <c r="Q55" s="285">
        <f t="shared" ca="1" si="24"/>
        <v>0</v>
      </c>
      <c r="R55" s="285">
        <f t="shared" ca="1" si="24"/>
        <v>0</v>
      </c>
      <c r="S55" s="285">
        <f t="shared" ca="1" si="24"/>
        <v>0</v>
      </c>
      <c r="T55" s="285">
        <f t="shared" ca="1" si="24"/>
        <v>0</v>
      </c>
      <c r="U55" s="285">
        <f t="shared" ca="1" si="24"/>
        <v>0</v>
      </c>
      <c r="V55" s="285">
        <f t="shared" ca="1" si="24"/>
        <v>0</v>
      </c>
      <c r="W55" s="285">
        <f t="shared" ca="1" si="24"/>
        <v>0</v>
      </c>
      <c r="X55" s="285">
        <f t="shared" ca="1" si="24"/>
        <v>1.4999999999999999E-2</v>
      </c>
      <c r="Y55" s="285">
        <f t="shared" ca="1" si="24"/>
        <v>0</v>
      </c>
      <c r="Z55" s="285">
        <f t="shared" ca="1" si="24"/>
        <v>0.17550000000000002</v>
      </c>
      <c r="AA55" s="285">
        <f t="shared" ca="1" si="24"/>
        <v>0</v>
      </c>
      <c r="AB55" s="285">
        <f t="shared" ca="1" si="24"/>
        <v>0</v>
      </c>
    </row>
    <row r="56" spans="2:28" x14ac:dyDescent="0.2">
      <c r="B56" s="285" t="str">
        <f t="shared" si="2"/>
        <v>Soda</v>
      </c>
      <c r="C56" s="285">
        <f>Inputs!AS34</f>
        <v>0.5</v>
      </c>
      <c r="D56" s="285">
        <f t="shared" ref="D56:AB56" ca="1" si="25">C27*$C56*(1+C$1)</f>
        <v>0</v>
      </c>
      <c r="E56" s="285">
        <f t="shared" ca="1" si="25"/>
        <v>0</v>
      </c>
      <c r="F56" s="285">
        <f t="shared" ca="1" si="25"/>
        <v>0.25</v>
      </c>
      <c r="G56" s="285">
        <f t="shared" ca="1" si="25"/>
        <v>0</v>
      </c>
      <c r="H56" s="285">
        <f t="shared" ca="1" si="25"/>
        <v>0</v>
      </c>
      <c r="I56" s="285">
        <f t="shared" ca="1" si="25"/>
        <v>0</v>
      </c>
      <c r="J56" s="285">
        <f t="shared" ca="1" si="25"/>
        <v>0</v>
      </c>
      <c r="K56" s="285">
        <f t="shared" ca="1" si="25"/>
        <v>0</v>
      </c>
      <c r="L56" s="285">
        <f t="shared" ca="1" si="25"/>
        <v>0</v>
      </c>
      <c r="M56" s="285">
        <f t="shared" ca="1" si="25"/>
        <v>0</v>
      </c>
      <c r="N56" s="285">
        <f t="shared" ca="1" si="25"/>
        <v>0</v>
      </c>
      <c r="O56" s="285">
        <f t="shared" ca="1" si="25"/>
        <v>0</v>
      </c>
      <c r="P56" s="285">
        <f t="shared" ca="1" si="25"/>
        <v>0</v>
      </c>
      <c r="Q56" s="285">
        <f t="shared" ca="1" si="25"/>
        <v>0</v>
      </c>
      <c r="R56" s="285">
        <f t="shared" ca="1" si="25"/>
        <v>0</v>
      </c>
      <c r="S56" s="285">
        <f t="shared" ca="1" si="25"/>
        <v>0</v>
      </c>
      <c r="T56" s="285">
        <f t="shared" ca="1" si="25"/>
        <v>0</v>
      </c>
      <c r="U56" s="285">
        <f t="shared" ca="1" si="25"/>
        <v>0</v>
      </c>
      <c r="V56" s="285">
        <f t="shared" ca="1" si="25"/>
        <v>0</v>
      </c>
      <c r="W56" s="285">
        <f t="shared" ca="1" si="25"/>
        <v>0</v>
      </c>
      <c r="X56" s="285">
        <f t="shared" ca="1" si="25"/>
        <v>2.5000000000000001E-2</v>
      </c>
      <c r="Y56" s="285">
        <f t="shared" ca="1" si="25"/>
        <v>0</v>
      </c>
      <c r="Z56" s="285">
        <f t="shared" ca="1" si="25"/>
        <v>0.29250000000000004</v>
      </c>
      <c r="AA56" s="285">
        <f t="shared" ca="1" si="25"/>
        <v>0</v>
      </c>
      <c r="AB56" s="285">
        <f t="shared" ca="1" si="25"/>
        <v>0</v>
      </c>
    </row>
    <row r="57" spans="2:28" x14ac:dyDescent="0.2">
      <c r="B57" s="285" t="str">
        <f t="shared" si="2"/>
        <v>Cofee</v>
      </c>
      <c r="C57" s="285">
        <f>Inputs!AS35</f>
        <v>0.25</v>
      </c>
      <c r="D57" s="285">
        <f t="shared" ref="D57:AB57" ca="1" si="26">C28*$C57*(1+C$1)</f>
        <v>0</v>
      </c>
      <c r="E57" s="285">
        <f t="shared" ca="1" si="26"/>
        <v>0</v>
      </c>
      <c r="F57" s="285">
        <f t="shared" ca="1" si="26"/>
        <v>0</v>
      </c>
      <c r="G57" s="285">
        <f t="shared" ca="1" si="26"/>
        <v>0</v>
      </c>
      <c r="H57" s="285">
        <f t="shared" ca="1" si="26"/>
        <v>0</v>
      </c>
      <c r="I57" s="285">
        <f t="shared" ca="1" si="26"/>
        <v>0</v>
      </c>
      <c r="J57" s="285">
        <f t="shared" ca="1" si="26"/>
        <v>0</v>
      </c>
      <c r="K57" s="285">
        <f t="shared" ca="1" si="26"/>
        <v>0</v>
      </c>
      <c r="L57" s="285">
        <f t="shared" ca="1" si="26"/>
        <v>0</v>
      </c>
      <c r="M57" s="285">
        <f t="shared" ca="1" si="26"/>
        <v>0</v>
      </c>
      <c r="N57" s="285">
        <f t="shared" ca="1" si="26"/>
        <v>0</v>
      </c>
      <c r="O57" s="285">
        <f t="shared" ca="1" si="26"/>
        <v>0</v>
      </c>
      <c r="P57" s="285">
        <f t="shared" ca="1" si="26"/>
        <v>0</v>
      </c>
      <c r="Q57" s="285">
        <f t="shared" ca="1" si="26"/>
        <v>0</v>
      </c>
      <c r="R57" s="285">
        <f t="shared" ca="1" si="26"/>
        <v>0</v>
      </c>
      <c r="S57" s="285">
        <f t="shared" ca="1" si="26"/>
        <v>0</v>
      </c>
      <c r="T57" s="285">
        <f t="shared" ca="1" si="26"/>
        <v>0</v>
      </c>
      <c r="U57" s="285">
        <f t="shared" ca="1" si="26"/>
        <v>0</v>
      </c>
      <c r="V57" s="285">
        <f t="shared" ca="1" si="26"/>
        <v>0</v>
      </c>
      <c r="W57" s="285">
        <f t="shared" ca="1" si="26"/>
        <v>0</v>
      </c>
      <c r="X57" s="285">
        <f t="shared" ca="1" si="26"/>
        <v>0</v>
      </c>
      <c r="Y57" s="285">
        <f t="shared" ca="1" si="26"/>
        <v>0</v>
      </c>
      <c r="Z57" s="285">
        <f t="shared" ca="1" si="26"/>
        <v>0.32500000000000001</v>
      </c>
      <c r="AA57" s="285">
        <f t="shared" ca="1" si="26"/>
        <v>0</v>
      </c>
      <c r="AB57" s="285">
        <f t="shared" ca="1" si="26"/>
        <v>0</v>
      </c>
    </row>
    <row r="58" spans="2:28" x14ac:dyDescent="0.2">
      <c r="B58" s="285" t="str">
        <f t="shared" si="2"/>
        <v>Tea</v>
      </c>
      <c r="C58" s="285">
        <f>Inputs!AS36</f>
        <v>0.25</v>
      </c>
      <c r="D58" s="285">
        <f t="shared" ref="D58:AB58" ca="1" si="27">C29*$C58*(1+C$1)</f>
        <v>0</v>
      </c>
      <c r="E58" s="285">
        <f t="shared" ca="1" si="27"/>
        <v>0</v>
      </c>
      <c r="F58" s="285">
        <f t="shared" ca="1" si="27"/>
        <v>0</v>
      </c>
      <c r="G58" s="285">
        <f t="shared" ca="1" si="27"/>
        <v>0</v>
      </c>
      <c r="H58" s="285">
        <f t="shared" ca="1" si="27"/>
        <v>0</v>
      </c>
      <c r="I58" s="285">
        <f t="shared" ca="1" si="27"/>
        <v>0</v>
      </c>
      <c r="J58" s="285">
        <f t="shared" ca="1" si="27"/>
        <v>0</v>
      </c>
      <c r="K58" s="285">
        <f t="shared" ca="1" si="27"/>
        <v>0</v>
      </c>
      <c r="L58" s="285">
        <f t="shared" ca="1" si="27"/>
        <v>0</v>
      </c>
      <c r="M58" s="285">
        <f t="shared" ca="1" si="27"/>
        <v>0</v>
      </c>
      <c r="N58" s="285">
        <f t="shared" ca="1" si="27"/>
        <v>0</v>
      </c>
      <c r="O58" s="285">
        <f t="shared" ca="1" si="27"/>
        <v>0</v>
      </c>
      <c r="P58" s="285">
        <f t="shared" ca="1" si="27"/>
        <v>0</v>
      </c>
      <c r="Q58" s="285">
        <f t="shared" ca="1" si="27"/>
        <v>0</v>
      </c>
      <c r="R58" s="285">
        <f t="shared" ca="1" si="27"/>
        <v>0</v>
      </c>
      <c r="S58" s="285">
        <f t="shared" ca="1" si="27"/>
        <v>0</v>
      </c>
      <c r="T58" s="285">
        <f t="shared" ca="1" si="27"/>
        <v>0</v>
      </c>
      <c r="U58" s="285">
        <f t="shared" ca="1" si="27"/>
        <v>0</v>
      </c>
      <c r="V58" s="285">
        <f t="shared" ca="1" si="27"/>
        <v>0</v>
      </c>
      <c r="W58" s="285">
        <f t="shared" ca="1" si="27"/>
        <v>0.17499999999999999</v>
      </c>
      <c r="X58" s="285">
        <f t="shared" ca="1" si="27"/>
        <v>0</v>
      </c>
      <c r="Y58" s="285">
        <f t="shared" ca="1" si="27"/>
        <v>0</v>
      </c>
      <c r="Z58" s="285">
        <f t="shared" ca="1" si="27"/>
        <v>0</v>
      </c>
      <c r="AA58" s="285">
        <f t="shared" ca="1" si="27"/>
        <v>7.4999999999999997E-2</v>
      </c>
      <c r="AB58" s="285">
        <f t="shared" ca="1" si="27"/>
        <v>0</v>
      </c>
    </row>
    <row r="65" spans="2:62" ht="17" x14ac:dyDescent="0.25">
      <c r="C65" s="420">
        <f>'Profit &amp; Loss'!AF4</f>
        <v>2023</v>
      </c>
      <c r="D65" s="420">
        <f>'Profit &amp; Loss'!AG4</f>
        <v>2023</v>
      </c>
      <c r="E65" s="420">
        <f>'Profit &amp; Loss'!AH4</f>
        <v>2023</v>
      </c>
      <c r="F65" s="420">
        <f>'Profit &amp; Loss'!AI4</f>
        <v>2023</v>
      </c>
      <c r="G65" s="420">
        <f>'Profit &amp; Loss'!AJ4</f>
        <v>2023</v>
      </c>
      <c r="H65" s="420">
        <f>'Profit &amp; Loss'!AK4</f>
        <v>2023</v>
      </c>
      <c r="I65" s="420">
        <f>'Profit &amp; Loss'!AL4</f>
        <v>2023</v>
      </c>
      <c r="J65" s="420">
        <f>'Profit &amp; Loss'!AM4</f>
        <v>2023</v>
      </c>
      <c r="K65" s="420">
        <f>'Profit &amp; Loss'!AN4</f>
        <v>2023</v>
      </c>
      <c r="L65" s="420">
        <f>'Profit &amp; Loss'!AO4</f>
        <v>2023</v>
      </c>
      <c r="M65" s="420">
        <f>'Profit &amp; Loss'!AP4</f>
        <v>2023</v>
      </c>
      <c r="N65" s="420">
        <f>'Profit &amp; Loss'!AQ4</f>
        <v>2023</v>
      </c>
      <c r="O65" s="420">
        <f>'Profit &amp; Loss'!AR4</f>
        <v>2024</v>
      </c>
      <c r="P65" s="420">
        <f>'Profit &amp; Loss'!AS4</f>
        <v>2024</v>
      </c>
      <c r="Q65" s="420">
        <f>'Profit &amp; Loss'!AT4</f>
        <v>2024</v>
      </c>
      <c r="R65" s="420">
        <f>'Profit &amp; Loss'!AU4</f>
        <v>2024</v>
      </c>
      <c r="S65" s="420">
        <f>'Profit &amp; Loss'!AV4</f>
        <v>2024</v>
      </c>
      <c r="T65" s="420">
        <f>'Profit &amp; Loss'!AW4</f>
        <v>2024</v>
      </c>
      <c r="U65" s="420">
        <f>'Profit &amp; Loss'!AX4</f>
        <v>2024</v>
      </c>
      <c r="V65" s="420">
        <f>'Profit &amp; Loss'!AY4</f>
        <v>2024</v>
      </c>
      <c r="W65" s="420">
        <f>'Profit &amp; Loss'!AZ4</f>
        <v>2024</v>
      </c>
      <c r="X65" s="420">
        <f>'Profit &amp; Loss'!BA4</f>
        <v>2024</v>
      </c>
      <c r="Y65" s="420">
        <f>'Profit &amp; Loss'!BB4</f>
        <v>2024</v>
      </c>
      <c r="Z65" s="420">
        <f>'Profit &amp; Loss'!BC4</f>
        <v>2024</v>
      </c>
      <c r="AA65" s="420">
        <f>'Profit &amp; Loss'!BD4</f>
        <v>2025</v>
      </c>
      <c r="AB65" s="420">
        <f>'Profit &amp; Loss'!BE4</f>
        <v>2025</v>
      </c>
      <c r="AC65" s="420">
        <f>'Profit &amp; Loss'!BF4</f>
        <v>2025</v>
      </c>
      <c r="AD65" s="420">
        <f>'Profit &amp; Loss'!BG4</f>
        <v>2025</v>
      </c>
      <c r="AE65" s="420">
        <f>'Profit &amp; Loss'!BH4</f>
        <v>2025</v>
      </c>
      <c r="AF65" s="420">
        <f>'Profit &amp; Loss'!BI4</f>
        <v>2025</v>
      </c>
      <c r="AG65" s="420">
        <f>'Profit &amp; Loss'!BJ4</f>
        <v>2025</v>
      </c>
      <c r="AH65" s="420">
        <f>'Profit &amp; Loss'!BK4</f>
        <v>2025</v>
      </c>
      <c r="AI65" s="420">
        <f>'Profit &amp; Loss'!BL4</f>
        <v>2025</v>
      </c>
      <c r="AJ65" s="420">
        <f>'Profit &amp; Loss'!BM4</f>
        <v>2025</v>
      </c>
      <c r="AK65" s="420">
        <f>'Profit &amp; Loss'!BN4</f>
        <v>2025</v>
      </c>
      <c r="AL65" s="420">
        <f>'Profit &amp; Loss'!BO4</f>
        <v>2025</v>
      </c>
      <c r="AM65" s="420">
        <f>'Profit &amp; Loss'!BP4</f>
        <v>2026</v>
      </c>
      <c r="AN65" s="420">
        <f>'Profit &amp; Loss'!BQ4</f>
        <v>2026</v>
      </c>
      <c r="AO65" s="420">
        <f>'Profit &amp; Loss'!BR4</f>
        <v>2026</v>
      </c>
      <c r="AP65" s="420">
        <f>'Profit &amp; Loss'!BS4</f>
        <v>2026</v>
      </c>
      <c r="AQ65" s="420">
        <f>'Profit &amp; Loss'!BT4</f>
        <v>2026</v>
      </c>
      <c r="AR65" s="420">
        <f>'Profit &amp; Loss'!BU4</f>
        <v>2026</v>
      </c>
      <c r="AS65" s="420">
        <f>'Profit &amp; Loss'!BV4</f>
        <v>2026</v>
      </c>
      <c r="AT65" s="420">
        <f>'Profit &amp; Loss'!BW4</f>
        <v>2026</v>
      </c>
      <c r="AU65" s="420">
        <f>'Profit &amp; Loss'!BX4</f>
        <v>2026</v>
      </c>
      <c r="AV65" s="420">
        <f>'Profit &amp; Loss'!BY4</f>
        <v>2026</v>
      </c>
      <c r="AW65" s="420">
        <f>'Profit &amp; Loss'!BZ4</f>
        <v>2026</v>
      </c>
      <c r="AX65" s="420">
        <f>'Profit &amp; Loss'!CA4</f>
        <v>2026</v>
      </c>
      <c r="AY65" s="420">
        <f>'Profit &amp; Loss'!CB4</f>
        <v>2027</v>
      </c>
      <c r="AZ65" s="420">
        <f>'Profit &amp; Loss'!CC4</f>
        <v>2027</v>
      </c>
      <c r="BA65" s="420">
        <f>'Profit &amp; Loss'!CD4</f>
        <v>2027</v>
      </c>
      <c r="BB65" s="420">
        <f>'Profit &amp; Loss'!CE4</f>
        <v>2027</v>
      </c>
      <c r="BC65" s="420">
        <f>'Profit &amp; Loss'!CF4</f>
        <v>2027</v>
      </c>
      <c r="BD65" s="420">
        <f>'Profit &amp; Loss'!CG4</f>
        <v>2027</v>
      </c>
      <c r="BE65" s="420">
        <f>'Profit &amp; Loss'!CH4</f>
        <v>2027</v>
      </c>
      <c r="BF65" s="420">
        <f>'Profit &amp; Loss'!CI4</f>
        <v>2027</v>
      </c>
      <c r="BG65" s="420">
        <f>'Profit &amp; Loss'!CJ4</f>
        <v>2027</v>
      </c>
      <c r="BH65" s="420">
        <f>'Profit &amp; Loss'!CK4</f>
        <v>2027</v>
      </c>
      <c r="BI65" s="420">
        <f>'Profit &amp; Loss'!CL4</f>
        <v>2027</v>
      </c>
      <c r="BJ65" s="420">
        <f>'Profit &amp; Loss'!CM4</f>
        <v>2027</v>
      </c>
    </row>
    <row r="66" spans="2:62" ht="17" x14ac:dyDescent="0.25">
      <c r="C66" s="419">
        <f>'Profit &amp; Loss'!AF5</f>
        <v>44957</v>
      </c>
      <c r="D66" s="419">
        <f>'Profit &amp; Loss'!AG5</f>
        <v>44985</v>
      </c>
      <c r="E66" s="419">
        <f>'Profit &amp; Loss'!AH5</f>
        <v>45016</v>
      </c>
      <c r="F66" s="419">
        <f>'Profit &amp; Loss'!AI5</f>
        <v>45046</v>
      </c>
      <c r="G66" s="419">
        <f>'Profit &amp; Loss'!AJ5</f>
        <v>45077</v>
      </c>
      <c r="H66" s="419">
        <f>'Profit &amp; Loss'!AK5</f>
        <v>45107</v>
      </c>
      <c r="I66" s="419">
        <f>'Profit &amp; Loss'!AL5</f>
        <v>45138</v>
      </c>
      <c r="J66" s="419">
        <f>'Profit &amp; Loss'!AM5</f>
        <v>45169</v>
      </c>
      <c r="K66" s="419">
        <f>'Profit &amp; Loss'!AN5</f>
        <v>45199</v>
      </c>
      <c r="L66" s="419">
        <f>'Profit &amp; Loss'!AO5</f>
        <v>45230</v>
      </c>
      <c r="M66" s="419">
        <f>'Profit &amp; Loss'!AP5</f>
        <v>45260</v>
      </c>
      <c r="N66" s="419">
        <f>'Profit &amp; Loss'!AQ5</f>
        <v>45291</v>
      </c>
      <c r="O66" s="419">
        <f>'Profit &amp; Loss'!AR5</f>
        <v>45322</v>
      </c>
      <c r="P66" s="419">
        <f>'Profit &amp; Loss'!AS5</f>
        <v>45351</v>
      </c>
      <c r="Q66" s="419">
        <f>'Profit &amp; Loss'!AT5</f>
        <v>45382</v>
      </c>
      <c r="R66" s="419">
        <f>'Profit &amp; Loss'!AU5</f>
        <v>45412</v>
      </c>
      <c r="S66" s="419">
        <f>'Profit &amp; Loss'!AV5</f>
        <v>45443</v>
      </c>
      <c r="T66" s="419">
        <f>'Profit &amp; Loss'!AW5</f>
        <v>45473</v>
      </c>
      <c r="U66" s="419">
        <f>'Profit &amp; Loss'!AX5</f>
        <v>45504</v>
      </c>
      <c r="V66" s="419">
        <f>'Profit &amp; Loss'!AY5</f>
        <v>45535</v>
      </c>
      <c r="W66" s="419">
        <f>'Profit &amp; Loss'!AZ5</f>
        <v>45565</v>
      </c>
      <c r="X66" s="419">
        <f>'Profit &amp; Loss'!BA5</f>
        <v>45596</v>
      </c>
      <c r="Y66" s="419">
        <f>'Profit &amp; Loss'!BB5</f>
        <v>45626</v>
      </c>
      <c r="Z66" s="419">
        <f>'Profit &amp; Loss'!BC5</f>
        <v>45657</v>
      </c>
      <c r="AA66" s="419">
        <f>'Profit &amp; Loss'!BD5</f>
        <v>45688</v>
      </c>
      <c r="AB66" s="419">
        <f>'Profit &amp; Loss'!BE5</f>
        <v>45716</v>
      </c>
      <c r="AC66" s="419">
        <f>'Profit &amp; Loss'!BF5</f>
        <v>45747</v>
      </c>
      <c r="AD66" s="419">
        <f>'Profit &amp; Loss'!BG5</f>
        <v>45777</v>
      </c>
      <c r="AE66" s="419">
        <f>'Profit &amp; Loss'!BH5</f>
        <v>45808</v>
      </c>
      <c r="AF66" s="419">
        <f>'Profit &amp; Loss'!BI5</f>
        <v>45838</v>
      </c>
      <c r="AG66" s="419">
        <f>'Profit &amp; Loss'!BJ5</f>
        <v>45869</v>
      </c>
      <c r="AH66" s="419">
        <f>'Profit &amp; Loss'!BK5</f>
        <v>45900</v>
      </c>
      <c r="AI66" s="419">
        <f>'Profit &amp; Loss'!BL5</f>
        <v>45930</v>
      </c>
      <c r="AJ66" s="419">
        <f>'Profit &amp; Loss'!BM5</f>
        <v>45961</v>
      </c>
      <c r="AK66" s="419">
        <f>'Profit &amp; Loss'!BN5</f>
        <v>45991</v>
      </c>
      <c r="AL66" s="419">
        <f>'Profit &amp; Loss'!BO5</f>
        <v>46022</v>
      </c>
      <c r="AM66" s="419">
        <f>'Profit &amp; Loss'!BP5</f>
        <v>46053</v>
      </c>
      <c r="AN66" s="419">
        <f>'Profit &amp; Loss'!BQ5</f>
        <v>46081</v>
      </c>
      <c r="AO66" s="419">
        <f>'Profit &amp; Loss'!BR5</f>
        <v>46112</v>
      </c>
      <c r="AP66" s="419">
        <f>'Profit &amp; Loss'!BS5</f>
        <v>46142</v>
      </c>
      <c r="AQ66" s="419">
        <f>'Profit &amp; Loss'!BT5</f>
        <v>46173</v>
      </c>
      <c r="AR66" s="419">
        <f>'Profit &amp; Loss'!BU5</f>
        <v>46203</v>
      </c>
      <c r="AS66" s="419">
        <f>'Profit &amp; Loss'!BV5</f>
        <v>46234</v>
      </c>
      <c r="AT66" s="419">
        <f>'Profit &amp; Loss'!BW5</f>
        <v>46265</v>
      </c>
      <c r="AU66" s="419">
        <f>'Profit &amp; Loss'!BX5</f>
        <v>46295</v>
      </c>
      <c r="AV66" s="419">
        <f>'Profit &amp; Loss'!BY5</f>
        <v>46326</v>
      </c>
      <c r="AW66" s="419">
        <f>'Profit &amp; Loss'!BZ5</f>
        <v>46356</v>
      </c>
      <c r="AX66" s="419">
        <f>'Profit &amp; Loss'!CA5</f>
        <v>46387</v>
      </c>
      <c r="AY66" s="419">
        <f>'Profit &amp; Loss'!CB5</f>
        <v>46418</v>
      </c>
      <c r="AZ66" s="419">
        <f>'Profit &amp; Loss'!CC5</f>
        <v>46446</v>
      </c>
      <c r="BA66" s="419">
        <f>'Profit &amp; Loss'!CD5</f>
        <v>46477</v>
      </c>
      <c r="BB66" s="419">
        <f>'Profit &amp; Loss'!CE5</f>
        <v>46507</v>
      </c>
      <c r="BC66" s="419">
        <f>'Profit &amp; Loss'!CF5</f>
        <v>46538</v>
      </c>
      <c r="BD66" s="419">
        <f>'Profit &amp; Loss'!CG5</f>
        <v>46568</v>
      </c>
      <c r="BE66" s="419">
        <f>'Profit &amp; Loss'!CH5</f>
        <v>46599</v>
      </c>
      <c r="BF66" s="419">
        <f>'Profit &amp; Loss'!CI5</f>
        <v>46630</v>
      </c>
      <c r="BG66" s="419">
        <f>'Profit &amp; Loss'!CJ5</f>
        <v>46660</v>
      </c>
      <c r="BH66" s="419">
        <f>'Profit &amp; Loss'!CK5</f>
        <v>46691</v>
      </c>
      <c r="BI66" s="419">
        <f>'Profit &amp; Loss'!CL5</f>
        <v>46721</v>
      </c>
      <c r="BJ66" s="419">
        <f>'Profit &amp; Loss'!CM5</f>
        <v>46752</v>
      </c>
    </row>
    <row r="67" spans="2:62" ht="17" x14ac:dyDescent="0.25">
      <c r="C67" s="419">
        <f>'Profit &amp; Loss'!AF6</f>
        <v>44927</v>
      </c>
      <c r="D67" s="419">
        <f>'Profit &amp; Loss'!AG6</f>
        <v>44958</v>
      </c>
      <c r="E67" s="419">
        <f>'Profit &amp; Loss'!AH6</f>
        <v>44986</v>
      </c>
      <c r="F67" s="419">
        <f>'Profit &amp; Loss'!AI6</f>
        <v>45017</v>
      </c>
      <c r="G67" s="419">
        <f>'Profit &amp; Loss'!AJ6</f>
        <v>45047</v>
      </c>
      <c r="H67" s="419">
        <f>'Profit &amp; Loss'!AK6</f>
        <v>45078</v>
      </c>
      <c r="I67" s="419">
        <f>'Profit &amp; Loss'!AL6</f>
        <v>45108</v>
      </c>
      <c r="J67" s="419">
        <f>'Profit &amp; Loss'!AM6</f>
        <v>45139</v>
      </c>
      <c r="K67" s="419">
        <f>'Profit &amp; Loss'!AN6</f>
        <v>45170</v>
      </c>
      <c r="L67" s="419">
        <f>'Profit &amp; Loss'!AO6</f>
        <v>45200</v>
      </c>
      <c r="M67" s="419">
        <f>'Profit &amp; Loss'!AP6</f>
        <v>45231</v>
      </c>
      <c r="N67" s="419">
        <f>'Profit &amp; Loss'!AQ6</f>
        <v>45261</v>
      </c>
      <c r="O67" s="419">
        <f>'Profit &amp; Loss'!AR6</f>
        <v>45292</v>
      </c>
      <c r="P67" s="419">
        <f>'Profit &amp; Loss'!AS6</f>
        <v>45323</v>
      </c>
      <c r="Q67" s="419">
        <f>'Profit &amp; Loss'!AT6</f>
        <v>45352</v>
      </c>
      <c r="R67" s="419">
        <f>'Profit &amp; Loss'!AU6</f>
        <v>45383</v>
      </c>
      <c r="S67" s="419">
        <f>'Profit &amp; Loss'!AV6</f>
        <v>45413</v>
      </c>
      <c r="T67" s="419">
        <f>'Profit &amp; Loss'!AW6</f>
        <v>45444</v>
      </c>
      <c r="U67" s="419">
        <f>'Profit &amp; Loss'!AX6</f>
        <v>45474</v>
      </c>
      <c r="V67" s="419">
        <f>'Profit &amp; Loss'!AY6</f>
        <v>45505</v>
      </c>
      <c r="W67" s="419">
        <f>'Profit &amp; Loss'!AZ6</f>
        <v>45536</v>
      </c>
      <c r="X67" s="419">
        <f>'Profit &amp; Loss'!BA6</f>
        <v>45566</v>
      </c>
      <c r="Y67" s="419">
        <f>'Profit &amp; Loss'!BB6</f>
        <v>45597</v>
      </c>
      <c r="Z67" s="419">
        <f>'Profit &amp; Loss'!BC6</f>
        <v>45627</v>
      </c>
      <c r="AA67" s="419">
        <f>'Profit &amp; Loss'!BD6</f>
        <v>45658</v>
      </c>
      <c r="AB67" s="419">
        <f>'Profit &amp; Loss'!BE6</f>
        <v>45689</v>
      </c>
      <c r="AC67" s="419">
        <f>'Profit &amp; Loss'!BF6</f>
        <v>45717</v>
      </c>
      <c r="AD67" s="419">
        <f>'Profit &amp; Loss'!BG6</f>
        <v>45748</v>
      </c>
      <c r="AE67" s="419">
        <f>'Profit &amp; Loss'!BH6</f>
        <v>45778</v>
      </c>
      <c r="AF67" s="419">
        <f>'Profit &amp; Loss'!BI6</f>
        <v>45809</v>
      </c>
      <c r="AG67" s="419">
        <f>'Profit &amp; Loss'!BJ6</f>
        <v>45839</v>
      </c>
      <c r="AH67" s="419">
        <f>'Profit &amp; Loss'!BK6</f>
        <v>45870</v>
      </c>
      <c r="AI67" s="419">
        <f>'Profit &amp; Loss'!BL6</f>
        <v>45901</v>
      </c>
      <c r="AJ67" s="419">
        <f>'Profit &amp; Loss'!BM6</f>
        <v>45931</v>
      </c>
      <c r="AK67" s="419">
        <f>'Profit &amp; Loss'!BN6</f>
        <v>45962</v>
      </c>
      <c r="AL67" s="419">
        <f>'Profit &amp; Loss'!BO6</f>
        <v>45992</v>
      </c>
      <c r="AM67" s="419">
        <f>'Profit &amp; Loss'!BP6</f>
        <v>46023</v>
      </c>
      <c r="AN67" s="419">
        <f>'Profit &amp; Loss'!BQ6</f>
        <v>46054</v>
      </c>
      <c r="AO67" s="419">
        <f>'Profit &amp; Loss'!BR6</f>
        <v>46082</v>
      </c>
      <c r="AP67" s="419">
        <f>'Profit &amp; Loss'!BS6</f>
        <v>46113</v>
      </c>
      <c r="AQ67" s="419">
        <f>'Profit &amp; Loss'!BT6</f>
        <v>46143</v>
      </c>
      <c r="AR67" s="419">
        <f>'Profit &amp; Loss'!BU6</f>
        <v>46174</v>
      </c>
      <c r="AS67" s="419">
        <f>'Profit &amp; Loss'!BV6</f>
        <v>46204</v>
      </c>
      <c r="AT67" s="419">
        <f>'Profit &amp; Loss'!BW6</f>
        <v>46235</v>
      </c>
      <c r="AU67" s="419">
        <f>'Profit &amp; Loss'!BX6</f>
        <v>46266</v>
      </c>
      <c r="AV67" s="419">
        <f>'Profit &amp; Loss'!BY6</f>
        <v>46296</v>
      </c>
      <c r="AW67" s="419">
        <f>'Profit &amp; Loss'!BZ6</f>
        <v>46327</v>
      </c>
      <c r="AX67" s="419">
        <f>'Profit &amp; Loss'!CA6</f>
        <v>46357</v>
      </c>
      <c r="AY67" s="419">
        <f>'Profit &amp; Loss'!CB6</f>
        <v>46388</v>
      </c>
      <c r="AZ67" s="419">
        <f>'Profit &amp; Loss'!CC6</f>
        <v>46419</v>
      </c>
      <c r="BA67" s="419">
        <f>'Profit &amp; Loss'!CD6</f>
        <v>46447</v>
      </c>
      <c r="BB67" s="419">
        <f>'Profit &amp; Loss'!CE6</f>
        <v>46478</v>
      </c>
      <c r="BC67" s="419">
        <f>'Profit &amp; Loss'!CF6</f>
        <v>46508</v>
      </c>
      <c r="BD67" s="419">
        <f>'Profit &amp; Loss'!CG6</f>
        <v>46539</v>
      </c>
      <c r="BE67" s="419">
        <f>'Profit &amp; Loss'!CH6</f>
        <v>46569</v>
      </c>
      <c r="BF67" s="419">
        <f>'Profit &amp; Loss'!CI6</f>
        <v>46600</v>
      </c>
      <c r="BG67" s="419">
        <f>'Profit &amp; Loss'!CJ6</f>
        <v>46631</v>
      </c>
      <c r="BH67" s="419">
        <f>'Profit &amp; Loss'!CK6</f>
        <v>46661</v>
      </c>
      <c r="BI67" s="419">
        <f>'Profit &amp; Loss'!CL6</f>
        <v>46692</v>
      </c>
      <c r="BJ67" s="419">
        <f>'Profit &amp; Loss'!CM6</f>
        <v>46722</v>
      </c>
    </row>
    <row r="68" spans="2:62" ht="17" x14ac:dyDescent="0.25">
      <c r="C68" s="418">
        <f>'Profit &amp; Loss'!AF7</f>
        <v>1</v>
      </c>
      <c r="D68" s="418">
        <f>'Profit &amp; Loss'!AG7</f>
        <v>2</v>
      </c>
      <c r="E68" s="418">
        <f>'Profit &amp; Loss'!AH7</f>
        <v>3</v>
      </c>
      <c r="F68" s="418">
        <f>'Profit &amp; Loss'!AI7</f>
        <v>4</v>
      </c>
      <c r="G68" s="418">
        <f>'Profit &amp; Loss'!AJ7</f>
        <v>5</v>
      </c>
      <c r="H68" s="418">
        <f>'Profit &amp; Loss'!AK7</f>
        <v>6</v>
      </c>
      <c r="I68" s="418">
        <f>'Profit &amp; Loss'!AL7</f>
        <v>7</v>
      </c>
      <c r="J68" s="418">
        <f>'Profit &amp; Loss'!AM7</f>
        <v>8</v>
      </c>
      <c r="K68" s="418">
        <f>'Profit &amp; Loss'!AN7</f>
        <v>9</v>
      </c>
      <c r="L68" s="418">
        <f>'Profit &amp; Loss'!AO7</f>
        <v>10</v>
      </c>
      <c r="M68" s="418">
        <f>'Profit &amp; Loss'!AP7</f>
        <v>11</v>
      </c>
      <c r="N68" s="418">
        <f>'Profit &amp; Loss'!AQ7</f>
        <v>12</v>
      </c>
      <c r="O68" s="418">
        <f>'Profit &amp; Loss'!AR7</f>
        <v>1</v>
      </c>
      <c r="P68" s="418">
        <f>'Profit &amp; Loss'!AS7</f>
        <v>2</v>
      </c>
      <c r="Q68" s="418">
        <f>'Profit &amp; Loss'!AT7</f>
        <v>3</v>
      </c>
      <c r="R68" s="418">
        <f>'Profit &amp; Loss'!AU7</f>
        <v>4</v>
      </c>
      <c r="S68" s="418">
        <f>'Profit &amp; Loss'!AV7</f>
        <v>5</v>
      </c>
      <c r="T68" s="418">
        <f>'Profit &amp; Loss'!AW7</f>
        <v>6</v>
      </c>
      <c r="U68" s="418">
        <f>'Profit &amp; Loss'!AX7</f>
        <v>7</v>
      </c>
      <c r="V68" s="418">
        <f>'Profit &amp; Loss'!AY7</f>
        <v>8</v>
      </c>
      <c r="W68" s="418">
        <f>'Profit &amp; Loss'!AZ7</f>
        <v>9</v>
      </c>
      <c r="X68" s="418">
        <f>'Profit &amp; Loss'!BA7</f>
        <v>10</v>
      </c>
      <c r="Y68" s="418">
        <f>'Profit &amp; Loss'!BB7</f>
        <v>11</v>
      </c>
      <c r="Z68" s="418">
        <f>'Profit &amp; Loss'!BC7</f>
        <v>12</v>
      </c>
      <c r="AA68" s="418">
        <f>'Profit &amp; Loss'!BD7</f>
        <v>1</v>
      </c>
      <c r="AB68" s="418">
        <f>'Profit &amp; Loss'!BE7</f>
        <v>2</v>
      </c>
      <c r="AC68" s="418">
        <f>'Profit &amp; Loss'!BF7</f>
        <v>3</v>
      </c>
      <c r="AD68" s="418">
        <f>'Profit &amp; Loss'!BG7</f>
        <v>4</v>
      </c>
      <c r="AE68" s="418">
        <f>'Profit &amp; Loss'!BH7</f>
        <v>5</v>
      </c>
      <c r="AF68" s="418">
        <f>'Profit &amp; Loss'!BI7</f>
        <v>6</v>
      </c>
      <c r="AG68" s="418">
        <f>'Profit &amp; Loss'!BJ7</f>
        <v>7</v>
      </c>
      <c r="AH68" s="418">
        <f>'Profit &amp; Loss'!BK7</f>
        <v>8</v>
      </c>
      <c r="AI68" s="418">
        <f>'Profit &amp; Loss'!BL7</f>
        <v>9</v>
      </c>
      <c r="AJ68" s="418">
        <f>'Profit &amp; Loss'!BM7</f>
        <v>10</v>
      </c>
      <c r="AK68" s="418">
        <f>'Profit &amp; Loss'!BN7</f>
        <v>11</v>
      </c>
      <c r="AL68" s="418">
        <f>'Profit &amp; Loss'!BO7</f>
        <v>12</v>
      </c>
      <c r="AM68" s="418">
        <f>'Profit &amp; Loss'!BP7</f>
        <v>1</v>
      </c>
      <c r="AN68" s="418">
        <f>'Profit &amp; Loss'!BQ7</f>
        <v>2</v>
      </c>
      <c r="AO68" s="418">
        <f>'Profit &amp; Loss'!BR7</f>
        <v>3</v>
      </c>
      <c r="AP68" s="418">
        <f>'Profit &amp; Loss'!BS7</f>
        <v>4</v>
      </c>
      <c r="AQ68" s="418">
        <f>'Profit &amp; Loss'!BT7</f>
        <v>5</v>
      </c>
      <c r="AR68" s="418">
        <f>'Profit &amp; Loss'!BU7</f>
        <v>6</v>
      </c>
      <c r="AS68" s="418">
        <f>'Profit &amp; Loss'!BV7</f>
        <v>7</v>
      </c>
      <c r="AT68" s="418">
        <f>'Profit &amp; Loss'!BW7</f>
        <v>8</v>
      </c>
      <c r="AU68" s="418">
        <f>'Profit &amp; Loss'!BX7</f>
        <v>9</v>
      </c>
      <c r="AV68" s="418">
        <f>'Profit &amp; Loss'!BY7</f>
        <v>10</v>
      </c>
      <c r="AW68" s="418">
        <f>'Profit &amp; Loss'!BZ7</f>
        <v>11</v>
      </c>
      <c r="AX68" s="418">
        <f>'Profit &amp; Loss'!CA7</f>
        <v>12</v>
      </c>
      <c r="AY68" s="418">
        <f>'Profit &amp; Loss'!CB7</f>
        <v>1</v>
      </c>
      <c r="AZ68" s="418">
        <f>'Profit &amp; Loss'!CC7</f>
        <v>2</v>
      </c>
      <c r="BA68" s="418">
        <f>'Profit &amp; Loss'!CD7</f>
        <v>3</v>
      </c>
      <c r="BB68" s="418">
        <f>'Profit &amp; Loss'!CE7</f>
        <v>4</v>
      </c>
      <c r="BC68" s="418">
        <f>'Profit &amp; Loss'!CF7</f>
        <v>5</v>
      </c>
      <c r="BD68" s="418">
        <f>'Profit &amp; Loss'!CG7</f>
        <v>6</v>
      </c>
      <c r="BE68" s="418">
        <f>'Profit &amp; Loss'!CH7</f>
        <v>7</v>
      </c>
      <c r="BF68" s="418">
        <f>'Profit &amp; Loss'!CI7</f>
        <v>8</v>
      </c>
      <c r="BG68" s="418">
        <f>'Profit &amp; Loss'!CJ7</f>
        <v>9</v>
      </c>
      <c r="BH68" s="418">
        <f>'Profit &amp; Loss'!CK7</f>
        <v>10</v>
      </c>
      <c r="BI68" s="418">
        <f>'Profit &amp; Loss'!CL7</f>
        <v>11</v>
      </c>
      <c r="BJ68" s="418">
        <f>'Profit &amp; Loss'!CM7</f>
        <v>12</v>
      </c>
    </row>
    <row r="69" spans="2:62" ht="17" x14ac:dyDescent="0.25">
      <c r="C69" s="418" t="str">
        <f>'Profit &amp; Loss'!AF8</f>
        <v>1Q</v>
      </c>
      <c r="D69" s="418" t="str">
        <f>'Profit &amp; Loss'!AG8</f>
        <v>1Q</v>
      </c>
      <c r="E69" s="418" t="str">
        <f>'Profit &amp; Loss'!AH8</f>
        <v>1Q</v>
      </c>
      <c r="F69" s="418" t="str">
        <f>'Profit &amp; Loss'!AI8</f>
        <v>2Q</v>
      </c>
      <c r="G69" s="418" t="str">
        <f>'Profit &amp; Loss'!AJ8</f>
        <v>2Q</v>
      </c>
      <c r="H69" s="418" t="str">
        <f>'Profit &amp; Loss'!AK8</f>
        <v>2Q</v>
      </c>
      <c r="I69" s="418" t="str">
        <f>'Profit &amp; Loss'!AL8</f>
        <v>3Q</v>
      </c>
      <c r="J69" s="418" t="str">
        <f>'Profit &amp; Loss'!AM8</f>
        <v>3Q</v>
      </c>
      <c r="K69" s="418" t="str">
        <f>'Profit &amp; Loss'!AN8</f>
        <v>3Q</v>
      </c>
      <c r="L69" s="418" t="str">
        <f>'Profit &amp; Loss'!AO8</f>
        <v>4Q</v>
      </c>
      <c r="M69" s="418" t="str">
        <f>'Profit &amp; Loss'!AP8</f>
        <v>4Q</v>
      </c>
      <c r="N69" s="418" t="str">
        <f>'Profit &amp; Loss'!AQ8</f>
        <v>4Q</v>
      </c>
      <c r="O69" s="418" t="str">
        <f>'Profit &amp; Loss'!AR8</f>
        <v>1Q</v>
      </c>
      <c r="P69" s="418" t="str">
        <f>'Profit &amp; Loss'!AS8</f>
        <v>1Q</v>
      </c>
      <c r="Q69" s="418" t="str">
        <f>'Profit &amp; Loss'!AT8</f>
        <v>1Q</v>
      </c>
      <c r="R69" s="418" t="str">
        <f>'Profit &amp; Loss'!AU8</f>
        <v>2Q</v>
      </c>
      <c r="S69" s="418" t="str">
        <f>'Profit &amp; Loss'!AV8</f>
        <v>2Q</v>
      </c>
      <c r="T69" s="418" t="str">
        <f>'Profit &amp; Loss'!AW8</f>
        <v>2Q</v>
      </c>
      <c r="U69" s="418" t="str">
        <f>'Profit &amp; Loss'!AX8</f>
        <v>3Q</v>
      </c>
      <c r="V69" s="418" t="str">
        <f>'Profit &amp; Loss'!AY8</f>
        <v>3Q</v>
      </c>
      <c r="W69" s="418" t="str">
        <f>'Profit &amp; Loss'!AZ8</f>
        <v>3Q</v>
      </c>
      <c r="X69" s="418" t="str">
        <f>'Profit &amp; Loss'!BA8</f>
        <v>4Q</v>
      </c>
      <c r="Y69" s="418" t="str">
        <f>'Profit &amp; Loss'!BB8</f>
        <v>4Q</v>
      </c>
      <c r="Z69" s="418" t="str">
        <f>'Profit &amp; Loss'!BC8</f>
        <v>4Q</v>
      </c>
      <c r="AA69" s="418" t="str">
        <f>'Profit &amp; Loss'!BD8</f>
        <v>1Q</v>
      </c>
      <c r="AB69" s="418" t="str">
        <f>'Profit &amp; Loss'!BE8</f>
        <v>1Q</v>
      </c>
      <c r="AC69" s="418" t="str">
        <f>'Profit &amp; Loss'!BF8</f>
        <v>1Q</v>
      </c>
      <c r="AD69" s="418" t="str">
        <f>'Profit &amp; Loss'!BG8</f>
        <v>2Q</v>
      </c>
      <c r="AE69" s="418" t="str">
        <f>'Profit &amp; Loss'!BH8</f>
        <v>2Q</v>
      </c>
      <c r="AF69" s="418" t="str">
        <f>'Profit &amp; Loss'!BI8</f>
        <v>2Q</v>
      </c>
      <c r="AG69" s="418" t="str">
        <f>'Profit &amp; Loss'!BJ8</f>
        <v>3Q</v>
      </c>
      <c r="AH69" s="418" t="str">
        <f>'Profit &amp; Loss'!BK8</f>
        <v>3Q</v>
      </c>
      <c r="AI69" s="418" t="str">
        <f>'Profit &amp; Loss'!BL8</f>
        <v>3Q</v>
      </c>
      <c r="AJ69" s="418" t="str">
        <f>'Profit &amp; Loss'!BM8</f>
        <v>4Q</v>
      </c>
      <c r="AK69" s="418" t="str">
        <f>'Profit &amp; Loss'!BN8</f>
        <v>4Q</v>
      </c>
      <c r="AL69" s="418" t="str">
        <f>'Profit &amp; Loss'!BO8</f>
        <v>4Q</v>
      </c>
      <c r="AM69" s="418" t="str">
        <f>'Profit &amp; Loss'!BP8</f>
        <v>1Q</v>
      </c>
      <c r="AN69" s="418" t="str">
        <f>'Profit &amp; Loss'!BQ8</f>
        <v>1Q</v>
      </c>
      <c r="AO69" s="418" t="str">
        <f>'Profit &amp; Loss'!BR8</f>
        <v>1Q</v>
      </c>
      <c r="AP69" s="418" t="str">
        <f>'Profit &amp; Loss'!BS8</f>
        <v>2Q</v>
      </c>
      <c r="AQ69" s="418" t="str">
        <f>'Profit &amp; Loss'!BT8</f>
        <v>2Q</v>
      </c>
      <c r="AR69" s="418" t="str">
        <f>'Profit &amp; Loss'!BU8</f>
        <v>2Q</v>
      </c>
      <c r="AS69" s="418" t="str">
        <f>'Profit &amp; Loss'!BV8</f>
        <v>3Q</v>
      </c>
      <c r="AT69" s="418" t="str">
        <f>'Profit &amp; Loss'!BW8</f>
        <v>3Q</v>
      </c>
      <c r="AU69" s="418" t="str">
        <f>'Profit &amp; Loss'!BX8</f>
        <v>3Q</v>
      </c>
      <c r="AV69" s="418" t="str">
        <f>'Profit &amp; Loss'!BY8</f>
        <v>4Q</v>
      </c>
      <c r="AW69" s="418" t="str">
        <f>'Profit &amp; Loss'!BZ8</f>
        <v>4Q</v>
      </c>
      <c r="AX69" s="418" t="str">
        <f>'Profit &amp; Loss'!CA8</f>
        <v>4Q</v>
      </c>
      <c r="AY69" s="418" t="str">
        <f>'Profit &amp; Loss'!CB8</f>
        <v>1Q</v>
      </c>
      <c r="AZ69" s="418" t="str">
        <f>'Profit &amp; Loss'!CC8</f>
        <v>1Q</v>
      </c>
      <c r="BA69" s="418" t="str">
        <f>'Profit &amp; Loss'!CD8</f>
        <v>1Q</v>
      </c>
      <c r="BB69" s="418" t="str">
        <f>'Profit &amp; Loss'!CE8</f>
        <v>2Q</v>
      </c>
      <c r="BC69" s="418" t="str">
        <f>'Profit &amp; Loss'!CF8</f>
        <v>2Q</v>
      </c>
      <c r="BD69" s="418" t="str">
        <f>'Profit &amp; Loss'!CG8</f>
        <v>2Q</v>
      </c>
      <c r="BE69" s="418" t="str">
        <f>'Profit &amp; Loss'!CH8</f>
        <v>3Q</v>
      </c>
      <c r="BF69" s="418" t="str">
        <f>'Profit &amp; Loss'!CI8</f>
        <v>3Q</v>
      </c>
      <c r="BG69" s="418" t="str">
        <f>'Profit &amp; Loss'!CJ8</f>
        <v>3Q</v>
      </c>
      <c r="BH69" s="418" t="str">
        <f>'Profit &amp; Loss'!CK8</f>
        <v>4Q</v>
      </c>
      <c r="BI69" s="418" t="str">
        <f>'Profit &amp; Loss'!CL8</f>
        <v>4Q</v>
      </c>
      <c r="BJ69" s="418" t="str">
        <f>'Profit &amp; Loss'!CM8</f>
        <v>4Q</v>
      </c>
    </row>
    <row r="70" spans="2:62" ht="17" x14ac:dyDescent="0.25">
      <c r="C70" s="418">
        <f>'Profit &amp; Loss'!AF9</f>
        <v>31</v>
      </c>
      <c r="D70" s="418">
        <f>'Profit &amp; Loss'!AG9</f>
        <v>28</v>
      </c>
      <c r="E70" s="418">
        <f>'Profit &amp; Loss'!AH9</f>
        <v>31</v>
      </c>
      <c r="F70" s="418">
        <f>'Profit &amp; Loss'!AI9</f>
        <v>30</v>
      </c>
      <c r="G70" s="418">
        <f>'Profit &amp; Loss'!AJ9</f>
        <v>31</v>
      </c>
      <c r="H70" s="418">
        <f>'Profit &amp; Loss'!AK9</f>
        <v>30</v>
      </c>
      <c r="I70" s="418">
        <f>'Profit &amp; Loss'!AL9</f>
        <v>31</v>
      </c>
      <c r="J70" s="418">
        <f>'Profit &amp; Loss'!AM9</f>
        <v>31</v>
      </c>
      <c r="K70" s="418">
        <f>'Profit &amp; Loss'!AN9</f>
        <v>30</v>
      </c>
      <c r="L70" s="418">
        <f>'Profit &amp; Loss'!AO9</f>
        <v>31</v>
      </c>
      <c r="M70" s="418">
        <f>'Profit &amp; Loss'!AP9</f>
        <v>30</v>
      </c>
      <c r="N70" s="418">
        <f>'Profit &amp; Loss'!AQ9</f>
        <v>31</v>
      </c>
      <c r="O70" s="418">
        <f>'Profit &amp; Loss'!AR9</f>
        <v>31</v>
      </c>
      <c r="P70" s="418">
        <f>'Profit &amp; Loss'!AS9</f>
        <v>29</v>
      </c>
      <c r="Q70" s="418">
        <f>'Profit &amp; Loss'!AT9</f>
        <v>31</v>
      </c>
      <c r="R70" s="418">
        <f>'Profit &amp; Loss'!AU9</f>
        <v>30</v>
      </c>
      <c r="S70" s="418">
        <f>'Profit &amp; Loss'!AV9</f>
        <v>31</v>
      </c>
      <c r="T70" s="418">
        <f>'Profit &amp; Loss'!AW9</f>
        <v>30</v>
      </c>
      <c r="U70" s="418">
        <f>'Profit &amp; Loss'!AX9</f>
        <v>31</v>
      </c>
      <c r="V70" s="418">
        <f>'Profit &amp; Loss'!AY9</f>
        <v>31</v>
      </c>
      <c r="W70" s="418">
        <f>'Profit &amp; Loss'!AZ9</f>
        <v>30</v>
      </c>
      <c r="X70" s="418">
        <f>'Profit &amp; Loss'!BA9</f>
        <v>31</v>
      </c>
      <c r="Y70" s="418">
        <f>'Profit &amp; Loss'!BB9</f>
        <v>30</v>
      </c>
      <c r="Z70" s="418">
        <f>'Profit &amp; Loss'!BC9</f>
        <v>31</v>
      </c>
      <c r="AA70" s="418">
        <f>'Profit &amp; Loss'!BD9</f>
        <v>31</v>
      </c>
      <c r="AB70" s="418">
        <f>'Profit &amp; Loss'!BE9</f>
        <v>28</v>
      </c>
      <c r="AC70" s="418">
        <f>'Profit &amp; Loss'!BF9</f>
        <v>31</v>
      </c>
      <c r="AD70" s="418">
        <f>'Profit &amp; Loss'!BG9</f>
        <v>30</v>
      </c>
      <c r="AE70" s="418">
        <f>'Profit &amp; Loss'!BH9</f>
        <v>31</v>
      </c>
      <c r="AF70" s="418">
        <f>'Profit &amp; Loss'!BI9</f>
        <v>30</v>
      </c>
      <c r="AG70" s="418">
        <f>'Profit &amp; Loss'!BJ9</f>
        <v>31</v>
      </c>
      <c r="AH70" s="418">
        <f>'Profit &amp; Loss'!BK9</f>
        <v>31</v>
      </c>
      <c r="AI70" s="418">
        <f>'Profit &amp; Loss'!BL9</f>
        <v>30</v>
      </c>
      <c r="AJ70" s="418">
        <f>'Profit &amp; Loss'!BM9</f>
        <v>31</v>
      </c>
      <c r="AK70" s="418">
        <f>'Profit &amp; Loss'!BN9</f>
        <v>30</v>
      </c>
      <c r="AL70" s="418">
        <f>'Profit &amp; Loss'!BO9</f>
        <v>31</v>
      </c>
      <c r="AM70" s="418">
        <f>'Profit &amp; Loss'!BP9</f>
        <v>31</v>
      </c>
      <c r="AN70" s="418">
        <f>'Profit &amp; Loss'!BQ9</f>
        <v>28</v>
      </c>
      <c r="AO70" s="418">
        <f>'Profit &amp; Loss'!BR9</f>
        <v>31</v>
      </c>
      <c r="AP70" s="418">
        <f>'Profit &amp; Loss'!BS9</f>
        <v>30</v>
      </c>
      <c r="AQ70" s="418">
        <f>'Profit &amp; Loss'!BT9</f>
        <v>31</v>
      </c>
      <c r="AR70" s="418">
        <f>'Profit &amp; Loss'!BU9</f>
        <v>30</v>
      </c>
      <c r="AS70" s="418">
        <f>'Profit &amp; Loss'!BV9</f>
        <v>31</v>
      </c>
      <c r="AT70" s="418">
        <f>'Profit &amp; Loss'!BW9</f>
        <v>31</v>
      </c>
      <c r="AU70" s="418">
        <f>'Profit &amp; Loss'!BX9</f>
        <v>30</v>
      </c>
      <c r="AV70" s="418">
        <f>'Profit &amp; Loss'!BY9</f>
        <v>31</v>
      </c>
      <c r="AW70" s="418">
        <f>'Profit &amp; Loss'!BZ9</f>
        <v>30</v>
      </c>
      <c r="AX70" s="418">
        <f>'Profit &amp; Loss'!CA9</f>
        <v>31</v>
      </c>
      <c r="AY70" s="418">
        <f>'Profit &amp; Loss'!CB9</f>
        <v>31</v>
      </c>
      <c r="AZ70" s="418">
        <f>'Profit &amp; Loss'!CC9</f>
        <v>28</v>
      </c>
      <c r="BA70" s="418">
        <f>'Profit &amp; Loss'!CD9</f>
        <v>31</v>
      </c>
      <c r="BB70" s="418">
        <f>'Profit &amp; Loss'!CE9</f>
        <v>30</v>
      </c>
      <c r="BC70" s="418">
        <f>'Profit &amp; Loss'!CF9</f>
        <v>31</v>
      </c>
      <c r="BD70" s="418">
        <f>'Profit &amp; Loss'!CG9</f>
        <v>30</v>
      </c>
      <c r="BE70" s="418">
        <f>'Profit &amp; Loss'!CH9</f>
        <v>31</v>
      </c>
      <c r="BF70" s="418">
        <f>'Profit &amp; Loss'!CI9</f>
        <v>31</v>
      </c>
      <c r="BG70" s="418">
        <f>'Profit &amp; Loss'!CJ9</f>
        <v>30</v>
      </c>
      <c r="BH70" s="418">
        <f>'Profit &amp; Loss'!CK9</f>
        <v>31</v>
      </c>
      <c r="BI70" s="418">
        <f>'Profit &amp; Loss'!CL9</f>
        <v>30</v>
      </c>
      <c r="BJ70" s="418">
        <f>'Profit &amp; Loss'!CM9</f>
        <v>31</v>
      </c>
    </row>
    <row r="71" spans="2:62" x14ac:dyDescent="0.2">
      <c r="B71" s="285" t="s">
        <v>710</v>
      </c>
    </row>
    <row r="72" spans="2:62" x14ac:dyDescent="0.2">
      <c r="B72" s="285" t="str">
        <f>Revenue!B80</f>
        <v>Soups</v>
      </c>
      <c r="C72" s="290">
        <f>Revenue!AF80</f>
        <v>0</v>
      </c>
      <c r="D72" s="290">
        <f>Revenue!AG80</f>
        <v>0</v>
      </c>
      <c r="E72" s="290">
        <f>Revenue!AH80</f>
        <v>0</v>
      </c>
      <c r="F72" s="290">
        <f>Revenue!AI80</f>
        <v>0</v>
      </c>
      <c r="G72" s="290">
        <f>Revenue!AJ80</f>
        <v>0</v>
      </c>
      <c r="H72" s="290">
        <f>Revenue!AK80</f>
        <v>0</v>
      </c>
      <c r="I72" s="290">
        <f>Revenue!AL80</f>
        <v>0</v>
      </c>
      <c r="J72" s="290">
        <f>Revenue!AM80</f>
        <v>0</v>
      </c>
      <c r="K72" s="290">
        <f>Revenue!AN80</f>
        <v>0</v>
      </c>
      <c r="L72" s="290">
        <f>Revenue!AO80</f>
        <v>1110</v>
      </c>
      <c r="M72" s="290">
        <f>Revenue!AP80</f>
        <v>1091</v>
      </c>
      <c r="N72" s="290">
        <f>Revenue!AQ80</f>
        <v>1166</v>
      </c>
      <c r="O72" s="290">
        <f>Revenue!AR80</f>
        <v>1243</v>
      </c>
      <c r="P72" s="290">
        <f>Revenue!AS80</f>
        <v>873</v>
      </c>
      <c r="Q72" s="290">
        <f>Revenue!AT80</f>
        <v>1197</v>
      </c>
      <c r="R72" s="290">
        <f>Revenue!AU80</f>
        <v>1111</v>
      </c>
      <c r="S72" s="290">
        <f>Revenue!AV80</f>
        <v>1156</v>
      </c>
      <c r="T72" s="290">
        <f>Revenue!AW80</f>
        <v>1162</v>
      </c>
      <c r="U72" s="290">
        <f>Revenue!AX80</f>
        <v>1156</v>
      </c>
      <c r="V72" s="290">
        <f>Revenue!AY80</f>
        <v>1309</v>
      </c>
      <c r="W72" s="290">
        <f>Revenue!AZ80</f>
        <v>1138</v>
      </c>
      <c r="X72" s="290">
        <f>Revenue!BA80</f>
        <v>1276</v>
      </c>
      <c r="Y72" s="290">
        <f>Revenue!BB80</f>
        <v>1300</v>
      </c>
      <c r="Z72" s="290">
        <f>Revenue!BC80</f>
        <v>1323</v>
      </c>
      <c r="AA72" s="290">
        <f>Revenue!BD80</f>
        <v>1349</v>
      </c>
      <c r="AB72" s="290">
        <f>Revenue!BE80</f>
        <v>931</v>
      </c>
      <c r="AC72" s="290">
        <f>Revenue!BF80</f>
        <v>1293</v>
      </c>
      <c r="AD72" s="290">
        <f>Revenue!BG80</f>
        <v>1224</v>
      </c>
      <c r="AE72" s="290">
        <f>Revenue!BH80</f>
        <v>1264</v>
      </c>
      <c r="AF72" s="290">
        <f>Revenue!BI80</f>
        <v>1235</v>
      </c>
      <c r="AG72" s="290">
        <f>Revenue!BJ80</f>
        <v>1245</v>
      </c>
      <c r="AH72" s="290">
        <f>Revenue!BK80</f>
        <v>1463</v>
      </c>
      <c r="AI72" s="290">
        <f>Revenue!BL80</f>
        <v>1206</v>
      </c>
      <c r="AJ72" s="290">
        <f>Revenue!BM80</f>
        <v>1396</v>
      </c>
      <c r="AK72" s="290">
        <f>Revenue!BN80</f>
        <v>1433</v>
      </c>
      <c r="AL72" s="290">
        <f>Revenue!BO80</f>
        <v>1427</v>
      </c>
      <c r="AM72" s="290">
        <f>Revenue!BP80</f>
        <v>1430</v>
      </c>
      <c r="AN72" s="290">
        <f>Revenue!BQ80</f>
        <v>980</v>
      </c>
      <c r="AO72" s="290">
        <f>Revenue!BR80</f>
        <v>1330</v>
      </c>
      <c r="AP72" s="290">
        <f>Revenue!BS80</f>
        <v>1281</v>
      </c>
      <c r="AQ72" s="290">
        <f>Revenue!BT80</f>
        <v>1368</v>
      </c>
      <c r="AR72" s="290">
        <f>Revenue!BU80</f>
        <v>1269</v>
      </c>
      <c r="AS72" s="290">
        <f>Revenue!BV80</f>
        <v>1321</v>
      </c>
      <c r="AT72" s="290">
        <f>Revenue!BW80</f>
        <v>1531</v>
      </c>
      <c r="AU72" s="290">
        <f>Revenue!BX80</f>
        <v>1288</v>
      </c>
      <c r="AV72" s="290">
        <f>Revenue!BY80</f>
        <v>1480</v>
      </c>
      <c r="AW72" s="290">
        <f>Revenue!BZ80</f>
        <v>1477</v>
      </c>
      <c r="AX72" s="290">
        <f>Revenue!CA80</f>
        <v>1489</v>
      </c>
      <c r="AY72" s="290">
        <f>Revenue!CB80</f>
        <v>1672</v>
      </c>
      <c r="AZ72" s="290">
        <f>Revenue!CC80</f>
        <v>1113</v>
      </c>
      <c r="BA72" s="290">
        <f>Revenue!CD80</f>
        <v>1502</v>
      </c>
      <c r="BB72" s="290">
        <f>Revenue!CE80</f>
        <v>1442</v>
      </c>
      <c r="BC72" s="290">
        <f>Revenue!CF80</f>
        <v>1547</v>
      </c>
      <c r="BD72" s="290">
        <f>Revenue!CG80</f>
        <v>1464</v>
      </c>
      <c r="BE72" s="290">
        <f>Revenue!CH80</f>
        <v>1511</v>
      </c>
      <c r="BF72" s="290">
        <f>Revenue!CI80</f>
        <v>1700</v>
      </c>
      <c r="BG72" s="290">
        <f>Revenue!CJ80</f>
        <v>1455</v>
      </c>
      <c r="BH72" s="290">
        <f>Revenue!CK80</f>
        <v>1730</v>
      </c>
      <c r="BI72" s="290">
        <f>Revenue!CL80</f>
        <v>1639</v>
      </c>
      <c r="BJ72" s="290">
        <f>Revenue!CM80</f>
        <v>1706</v>
      </c>
    </row>
    <row r="73" spans="2:62" x14ac:dyDescent="0.2">
      <c r="B73" s="285" t="str">
        <f>Revenue!B81</f>
        <v>Salads</v>
      </c>
      <c r="C73" s="290">
        <f>Revenue!AF81</f>
        <v>0</v>
      </c>
      <c r="D73" s="290">
        <f>Revenue!AG81</f>
        <v>0</v>
      </c>
      <c r="E73" s="290">
        <f>Revenue!AH81</f>
        <v>0</v>
      </c>
      <c r="F73" s="290">
        <f>Revenue!AI81</f>
        <v>0</v>
      </c>
      <c r="G73" s="290">
        <f>Revenue!AJ81</f>
        <v>0</v>
      </c>
      <c r="H73" s="290">
        <f>Revenue!AK81</f>
        <v>0</v>
      </c>
      <c r="I73" s="290">
        <f>Revenue!AL81</f>
        <v>0</v>
      </c>
      <c r="J73" s="290">
        <f>Revenue!AM81</f>
        <v>0</v>
      </c>
      <c r="K73" s="290">
        <f>Revenue!AN81</f>
        <v>0</v>
      </c>
      <c r="L73" s="290">
        <f>Revenue!AO81</f>
        <v>1110</v>
      </c>
      <c r="M73" s="290">
        <f>Revenue!AP81</f>
        <v>1091</v>
      </c>
      <c r="N73" s="290">
        <f>Revenue!AQ81</f>
        <v>1166</v>
      </c>
      <c r="O73" s="290">
        <f>Revenue!AR81</f>
        <v>1243</v>
      </c>
      <c r="P73" s="290">
        <f>Revenue!AS81</f>
        <v>873</v>
      </c>
      <c r="Q73" s="290">
        <f>Revenue!AT81</f>
        <v>1197</v>
      </c>
      <c r="R73" s="290">
        <f>Revenue!AU81</f>
        <v>1111</v>
      </c>
      <c r="S73" s="290">
        <f>Revenue!AV81</f>
        <v>1156</v>
      </c>
      <c r="T73" s="290">
        <f>Revenue!AW81</f>
        <v>1162</v>
      </c>
      <c r="U73" s="290">
        <f>Revenue!AX81</f>
        <v>1156</v>
      </c>
      <c r="V73" s="290">
        <f>Revenue!AY81</f>
        <v>1309</v>
      </c>
      <c r="W73" s="290">
        <f>Revenue!AZ81</f>
        <v>1138</v>
      </c>
      <c r="X73" s="290">
        <f>Revenue!BA81</f>
        <v>1276</v>
      </c>
      <c r="Y73" s="290">
        <f>Revenue!BB81</f>
        <v>1300</v>
      </c>
      <c r="Z73" s="290">
        <f>Revenue!BC81</f>
        <v>1323</v>
      </c>
      <c r="AA73" s="290">
        <f>Revenue!BD81</f>
        <v>1349</v>
      </c>
      <c r="AB73" s="290">
        <f>Revenue!BE81</f>
        <v>931</v>
      </c>
      <c r="AC73" s="290">
        <f>Revenue!BF81</f>
        <v>1293</v>
      </c>
      <c r="AD73" s="290">
        <f>Revenue!BG81</f>
        <v>1224</v>
      </c>
      <c r="AE73" s="290">
        <f>Revenue!BH81</f>
        <v>1264</v>
      </c>
      <c r="AF73" s="290">
        <f>Revenue!BI81</f>
        <v>1235</v>
      </c>
      <c r="AG73" s="290">
        <f>Revenue!BJ81</f>
        <v>1245</v>
      </c>
      <c r="AH73" s="290">
        <f>Revenue!BK81</f>
        <v>1463</v>
      </c>
      <c r="AI73" s="290">
        <f>Revenue!BL81</f>
        <v>1206</v>
      </c>
      <c r="AJ73" s="290">
        <f>Revenue!BM81</f>
        <v>1396</v>
      </c>
      <c r="AK73" s="290">
        <f>Revenue!BN81</f>
        <v>1433</v>
      </c>
      <c r="AL73" s="290">
        <f>Revenue!BO81</f>
        <v>1427</v>
      </c>
      <c r="AM73" s="290">
        <f>Revenue!BP81</f>
        <v>1430</v>
      </c>
      <c r="AN73" s="290">
        <f>Revenue!BQ81</f>
        <v>980</v>
      </c>
      <c r="AO73" s="290">
        <f>Revenue!BR81</f>
        <v>1330</v>
      </c>
      <c r="AP73" s="290">
        <f>Revenue!BS81</f>
        <v>1281</v>
      </c>
      <c r="AQ73" s="290">
        <f>Revenue!BT81</f>
        <v>1368</v>
      </c>
      <c r="AR73" s="290">
        <f>Revenue!BU81</f>
        <v>1269</v>
      </c>
      <c r="AS73" s="290">
        <f>Revenue!BV81</f>
        <v>1321</v>
      </c>
      <c r="AT73" s="290">
        <f>Revenue!BW81</f>
        <v>1531</v>
      </c>
      <c r="AU73" s="290">
        <f>Revenue!BX81</f>
        <v>1288</v>
      </c>
      <c r="AV73" s="290">
        <f>Revenue!BY81</f>
        <v>1480</v>
      </c>
      <c r="AW73" s="290">
        <f>Revenue!BZ81</f>
        <v>1477</v>
      </c>
      <c r="AX73" s="290">
        <f>Revenue!CA81</f>
        <v>1489</v>
      </c>
      <c r="AY73" s="290">
        <f>Revenue!CB81</f>
        <v>1672</v>
      </c>
      <c r="AZ73" s="290">
        <f>Revenue!CC81</f>
        <v>1113</v>
      </c>
      <c r="BA73" s="290">
        <f>Revenue!CD81</f>
        <v>1502</v>
      </c>
      <c r="BB73" s="290">
        <f>Revenue!CE81</f>
        <v>1442</v>
      </c>
      <c r="BC73" s="290">
        <f>Revenue!CF81</f>
        <v>1547</v>
      </c>
      <c r="BD73" s="290">
        <f>Revenue!CG81</f>
        <v>1464</v>
      </c>
      <c r="BE73" s="290">
        <f>Revenue!CH81</f>
        <v>1511</v>
      </c>
      <c r="BF73" s="290">
        <f>Revenue!CI81</f>
        <v>1700</v>
      </c>
      <c r="BG73" s="290">
        <f>Revenue!CJ81</f>
        <v>1455</v>
      </c>
      <c r="BH73" s="290">
        <f>Revenue!CK81</f>
        <v>1730</v>
      </c>
      <c r="BI73" s="290">
        <f>Revenue!CL81</f>
        <v>1639</v>
      </c>
      <c r="BJ73" s="290">
        <f>Revenue!CM81</f>
        <v>1706</v>
      </c>
    </row>
    <row r="74" spans="2:62" x14ac:dyDescent="0.2">
      <c r="B74" s="285" t="str">
        <f>Revenue!B82</f>
        <v>Sandwich</v>
      </c>
      <c r="C74" s="290">
        <f>Revenue!AF82</f>
        <v>0</v>
      </c>
      <c r="D74" s="290">
        <f>Revenue!AG82</f>
        <v>0</v>
      </c>
      <c r="E74" s="290">
        <f>Revenue!AH82</f>
        <v>0</v>
      </c>
      <c r="F74" s="290">
        <f>Revenue!AI82</f>
        <v>0</v>
      </c>
      <c r="G74" s="290">
        <f>Revenue!AJ82</f>
        <v>0</v>
      </c>
      <c r="H74" s="290">
        <f>Revenue!AK82</f>
        <v>0</v>
      </c>
      <c r="I74" s="290">
        <f>Revenue!AL82</f>
        <v>0</v>
      </c>
      <c r="J74" s="290">
        <f>Revenue!AM82</f>
        <v>0</v>
      </c>
      <c r="K74" s="290">
        <f>Revenue!AN82</f>
        <v>0</v>
      </c>
      <c r="L74" s="290">
        <f>Revenue!AO82</f>
        <v>1110</v>
      </c>
      <c r="M74" s="290">
        <f>Revenue!AP82</f>
        <v>1091</v>
      </c>
      <c r="N74" s="290">
        <f>Revenue!AQ82</f>
        <v>1166</v>
      </c>
      <c r="O74" s="290">
        <f>Revenue!AR82</f>
        <v>1243</v>
      </c>
      <c r="P74" s="290">
        <f>Revenue!AS82</f>
        <v>873</v>
      </c>
      <c r="Q74" s="290">
        <f>Revenue!AT82</f>
        <v>1197</v>
      </c>
      <c r="R74" s="290">
        <f>Revenue!AU82</f>
        <v>1111</v>
      </c>
      <c r="S74" s="290">
        <f>Revenue!AV82</f>
        <v>1156</v>
      </c>
      <c r="T74" s="290">
        <f>Revenue!AW82</f>
        <v>1162</v>
      </c>
      <c r="U74" s="290">
        <f>Revenue!AX82</f>
        <v>1156</v>
      </c>
      <c r="V74" s="290">
        <f>Revenue!AY82</f>
        <v>1309</v>
      </c>
      <c r="W74" s="290">
        <f>Revenue!AZ82</f>
        <v>1138</v>
      </c>
      <c r="X74" s="290">
        <f>Revenue!BA82</f>
        <v>1276</v>
      </c>
      <c r="Y74" s="290">
        <f>Revenue!BB82</f>
        <v>1300</v>
      </c>
      <c r="Z74" s="290">
        <f>Revenue!BC82</f>
        <v>1323</v>
      </c>
      <c r="AA74" s="290">
        <f>Revenue!BD82</f>
        <v>1349</v>
      </c>
      <c r="AB74" s="290">
        <f>Revenue!BE82</f>
        <v>931</v>
      </c>
      <c r="AC74" s="290">
        <f>Revenue!BF82</f>
        <v>1293</v>
      </c>
      <c r="AD74" s="290">
        <f>Revenue!BG82</f>
        <v>1224</v>
      </c>
      <c r="AE74" s="290">
        <f>Revenue!BH82</f>
        <v>1264</v>
      </c>
      <c r="AF74" s="290">
        <f>Revenue!BI82</f>
        <v>1235</v>
      </c>
      <c r="AG74" s="290">
        <f>Revenue!BJ82</f>
        <v>1245</v>
      </c>
      <c r="AH74" s="290">
        <f>Revenue!BK82</f>
        <v>1463</v>
      </c>
      <c r="AI74" s="290">
        <f>Revenue!BL82</f>
        <v>1206</v>
      </c>
      <c r="AJ74" s="290">
        <f>Revenue!BM82</f>
        <v>1396</v>
      </c>
      <c r="AK74" s="290">
        <f>Revenue!BN82</f>
        <v>1433</v>
      </c>
      <c r="AL74" s="290">
        <f>Revenue!BO82</f>
        <v>1427</v>
      </c>
      <c r="AM74" s="290">
        <f>Revenue!BP82</f>
        <v>1430</v>
      </c>
      <c r="AN74" s="290">
        <f>Revenue!BQ82</f>
        <v>980</v>
      </c>
      <c r="AO74" s="290">
        <f>Revenue!BR82</f>
        <v>1330</v>
      </c>
      <c r="AP74" s="290">
        <f>Revenue!BS82</f>
        <v>1281</v>
      </c>
      <c r="AQ74" s="290">
        <f>Revenue!BT82</f>
        <v>1368</v>
      </c>
      <c r="AR74" s="290">
        <f>Revenue!BU82</f>
        <v>1269</v>
      </c>
      <c r="AS74" s="290">
        <f>Revenue!BV82</f>
        <v>1321</v>
      </c>
      <c r="AT74" s="290">
        <f>Revenue!BW82</f>
        <v>1531</v>
      </c>
      <c r="AU74" s="290">
        <f>Revenue!BX82</f>
        <v>1288</v>
      </c>
      <c r="AV74" s="290">
        <f>Revenue!BY82</f>
        <v>1480</v>
      </c>
      <c r="AW74" s="290">
        <f>Revenue!BZ82</f>
        <v>1477</v>
      </c>
      <c r="AX74" s="290">
        <f>Revenue!CA82</f>
        <v>1489</v>
      </c>
      <c r="AY74" s="290">
        <f>Revenue!CB82</f>
        <v>1672</v>
      </c>
      <c r="AZ74" s="290">
        <f>Revenue!CC82</f>
        <v>1113</v>
      </c>
      <c r="BA74" s="290">
        <f>Revenue!CD82</f>
        <v>1502</v>
      </c>
      <c r="BB74" s="290">
        <f>Revenue!CE82</f>
        <v>1442</v>
      </c>
      <c r="BC74" s="290">
        <f>Revenue!CF82</f>
        <v>1547</v>
      </c>
      <c r="BD74" s="290">
        <f>Revenue!CG82</f>
        <v>1464</v>
      </c>
      <c r="BE74" s="290">
        <f>Revenue!CH82</f>
        <v>1511</v>
      </c>
      <c r="BF74" s="290">
        <f>Revenue!CI82</f>
        <v>1700</v>
      </c>
      <c r="BG74" s="290">
        <f>Revenue!CJ82</f>
        <v>1455</v>
      </c>
      <c r="BH74" s="290">
        <f>Revenue!CK82</f>
        <v>1730</v>
      </c>
      <c r="BI74" s="290">
        <f>Revenue!CL82</f>
        <v>1639</v>
      </c>
      <c r="BJ74" s="290">
        <f>Revenue!CM82</f>
        <v>1706</v>
      </c>
    </row>
    <row r="75" spans="2:62" x14ac:dyDescent="0.2">
      <c r="B75" s="285" t="str">
        <f>Revenue!B83</f>
        <v>Burgers</v>
      </c>
      <c r="C75" s="290">
        <f>Revenue!AF83</f>
        <v>0</v>
      </c>
      <c r="D75" s="290">
        <f>Revenue!AG83</f>
        <v>0</v>
      </c>
      <c r="E75" s="290">
        <f>Revenue!AH83</f>
        <v>0</v>
      </c>
      <c r="F75" s="290">
        <f>Revenue!AI83</f>
        <v>0</v>
      </c>
      <c r="G75" s="290">
        <f>Revenue!AJ83</f>
        <v>0</v>
      </c>
      <c r="H75" s="290">
        <f>Revenue!AK83</f>
        <v>0</v>
      </c>
      <c r="I75" s="290">
        <f>Revenue!AL83</f>
        <v>0</v>
      </c>
      <c r="J75" s="290">
        <f>Revenue!AM83</f>
        <v>0</v>
      </c>
      <c r="K75" s="290">
        <f>Revenue!AN83</f>
        <v>0</v>
      </c>
      <c r="L75" s="290">
        <f>Revenue!AO83</f>
        <v>1110</v>
      </c>
      <c r="M75" s="290">
        <f>Revenue!AP83</f>
        <v>1091</v>
      </c>
      <c r="N75" s="290">
        <f>Revenue!AQ83</f>
        <v>1166</v>
      </c>
      <c r="O75" s="290">
        <f>Revenue!AR83</f>
        <v>1243</v>
      </c>
      <c r="P75" s="290">
        <f>Revenue!AS83</f>
        <v>873</v>
      </c>
      <c r="Q75" s="290">
        <f>Revenue!AT83</f>
        <v>1197</v>
      </c>
      <c r="R75" s="290">
        <f>Revenue!AU83</f>
        <v>1111</v>
      </c>
      <c r="S75" s="290">
        <f>Revenue!AV83</f>
        <v>1156</v>
      </c>
      <c r="T75" s="290">
        <f>Revenue!AW83</f>
        <v>1162</v>
      </c>
      <c r="U75" s="290">
        <f>Revenue!AX83</f>
        <v>1156</v>
      </c>
      <c r="V75" s="290">
        <f>Revenue!AY83</f>
        <v>1309</v>
      </c>
      <c r="W75" s="290">
        <f>Revenue!AZ83</f>
        <v>1138</v>
      </c>
      <c r="X75" s="290">
        <f>Revenue!BA83</f>
        <v>1276</v>
      </c>
      <c r="Y75" s="290">
        <f>Revenue!BB83</f>
        <v>1300</v>
      </c>
      <c r="Z75" s="290">
        <f>Revenue!BC83</f>
        <v>1323</v>
      </c>
      <c r="AA75" s="290">
        <f>Revenue!BD83</f>
        <v>1349</v>
      </c>
      <c r="AB75" s="290">
        <f>Revenue!BE83</f>
        <v>931</v>
      </c>
      <c r="AC75" s="290">
        <f>Revenue!BF83</f>
        <v>1293</v>
      </c>
      <c r="AD75" s="290">
        <f>Revenue!BG83</f>
        <v>1224</v>
      </c>
      <c r="AE75" s="290">
        <f>Revenue!BH83</f>
        <v>1264</v>
      </c>
      <c r="AF75" s="290">
        <f>Revenue!BI83</f>
        <v>1235</v>
      </c>
      <c r="AG75" s="290">
        <f>Revenue!BJ83</f>
        <v>1245</v>
      </c>
      <c r="AH75" s="290">
        <f>Revenue!BK83</f>
        <v>1463</v>
      </c>
      <c r="AI75" s="290">
        <f>Revenue!BL83</f>
        <v>1206</v>
      </c>
      <c r="AJ75" s="290">
        <f>Revenue!BM83</f>
        <v>1396</v>
      </c>
      <c r="AK75" s="290">
        <f>Revenue!BN83</f>
        <v>1433</v>
      </c>
      <c r="AL75" s="290">
        <f>Revenue!BO83</f>
        <v>1427</v>
      </c>
      <c r="AM75" s="290">
        <f>Revenue!BP83</f>
        <v>1430</v>
      </c>
      <c r="AN75" s="290">
        <f>Revenue!BQ83</f>
        <v>980</v>
      </c>
      <c r="AO75" s="290">
        <f>Revenue!BR83</f>
        <v>1330</v>
      </c>
      <c r="AP75" s="290">
        <f>Revenue!BS83</f>
        <v>1281</v>
      </c>
      <c r="AQ75" s="290">
        <f>Revenue!BT83</f>
        <v>1368</v>
      </c>
      <c r="AR75" s="290">
        <f>Revenue!BU83</f>
        <v>1269</v>
      </c>
      <c r="AS75" s="290">
        <f>Revenue!BV83</f>
        <v>1321</v>
      </c>
      <c r="AT75" s="290">
        <f>Revenue!BW83</f>
        <v>1531</v>
      </c>
      <c r="AU75" s="290">
        <f>Revenue!BX83</f>
        <v>1288</v>
      </c>
      <c r="AV75" s="290">
        <f>Revenue!BY83</f>
        <v>1480</v>
      </c>
      <c r="AW75" s="290">
        <f>Revenue!BZ83</f>
        <v>1477</v>
      </c>
      <c r="AX75" s="290">
        <f>Revenue!CA83</f>
        <v>1489</v>
      </c>
      <c r="AY75" s="290">
        <f>Revenue!CB83</f>
        <v>1672</v>
      </c>
      <c r="AZ75" s="290">
        <f>Revenue!CC83</f>
        <v>1113</v>
      </c>
      <c r="BA75" s="290">
        <f>Revenue!CD83</f>
        <v>1502</v>
      </c>
      <c r="BB75" s="290">
        <f>Revenue!CE83</f>
        <v>1442</v>
      </c>
      <c r="BC75" s="290">
        <f>Revenue!CF83</f>
        <v>1547</v>
      </c>
      <c r="BD75" s="290">
        <f>Revenue!CG83</f>
        <v>1464</v>
      </c>
      <c r="BE75" s="290">
        <f>Revenue!CH83</f>
        <v>1511</v>
      </c>
      <c r="BF75" s="290">
        <f>Revenue!CI83</f>
        <v>1700</v>
      </c>
      <c r="BG75" s="290">
        <f>Revenue!CJ83</f>
        <v>1455</v>
      </c>
      <c r="BH75" s="290">
        <f>Revenue!CK83</f>
        <v>1730</v>
      </c>
      <c r="BI75" s="290">
        <f>Revenue!CL83</f>
        <v>1639</v>
      </c>
      <c r="BJ75" s="290">
        <f>Revenue!CM83</f>
        <v>1706</v>
      </c>
    </row>
    <row r="76" spans="2:62" x14ac:dyDescent="0.2">
      <c r="B76" s="285" t="str">
        <f>Revenue!B84</f>
        <v>Pasta</v>
      </c>
      <c r="C76" s="290">
        <f>Revenue!AF84</f>
        <v>0</v>
      </c>
      <c r="D76" s="290">
        <f>Revenue!AG84</f>
        <v>0</v>
      </c>
      <c r="E76" s="290">
        <f>Revenue!AH84</f>
        <v>0</v>
      </c>
      <c r="F76" s="290">
        <f>Revenue!AI84</f>
        <v>0</v>
      </c>
      <c r="G76" s="290">
        <f>Revenue!AJ84</f>
        <v>0</v>
      </c>
      <c r="H76" s="290">
        <f>Revenue!AK84</f>
        <v>0</v>
      </c>
      <c r="I76" s="290">
        <f>Revenue!AL84</f>
        <v>0</v>
      </c>
      <c r="J76" s="290">
        <f>Revenue!AM84</f>
        <v>0</v>
      </c>
      <c r="K76" s="290">
        <f>Revenue!AN84</f>
        <v>0</v>
      </c>
      <c r="L76" s="290">
        <f>Revenue!AO84</f>
        <v>1110</v>
      </c>
      <c r="M76" s="290">
        <f>Revenue!AP84</f>
        <v>1091</v>
      </c>
      <c r="N76" s="290">
        <f>Revenue!AQ84</f>
        <v>1166</v>
      </c>
      <c r="O76" s="290">
        <f>Revenue!AR84</f>
        <v>1243</v>
      </c>
      <c r="P76" s="290">
        <f>Revenue!AS84</f>
        <v>873</v>
      </c>
      <c r="Q76" s="290">
        <f>Revenue!AT84</f>
        <v>1197</v>
      </c>
      <c r="R76" s="290">
        <f>Revenue!AU84</f>
        <v>1111</v>
      </c>
      <c r="S76" s="290">
        <f>Revenue!AV84</f>
        <v>1156</v>
      </c>
      <c r="T76" s="290">
        <f>Revenue!AW84</f>
        <v>1162</v>
      </c>
      <c r="U76" s="290">
        <f>Revenue!AX84</f>
        <v>1156</v>
      </c>
      <c r="V76" s="290">
        <f>Revenue!AY84</f>
        <v>1309</v>
      </c>
      <c r="W76" s="290">
        <f>Revenue!AZ84</f>
        <v>1138</v>
      </c>
      <c r="X76" s="290">
        <f>Revenue!BA84</f>
        <v>1276</v>
      </c>
      <c r="Y76" s="290">
        <f>Revenue!BB84</f>
        <v>1300</v>
      </c>
      <c r="Z76" s="290">
        <f>Revenue!BC84</f>
        <v>1323</v>
      </c>
      <c r="AA76" s="290">
        <f>Revenue!BD84</f>
        <v>1349</v>
      </c>
      <c r="AB76" s="290">
        <f>Revenue!BE84</f>
        <v>931</v>
      </c>
      <c r="AC76" s="290">
        <f>Revenue!BF84</f>
        <v>1293</v>
      </c>
      <c r="AD76" s="290">
        <f>Revenue!BG84</f>
        <v>1224</v>
      </c>
      <c r="AE76" s="290">
        <f>Revenue!BH84</f>
        <v>1264</v>
      </c>
      <c r="AF76" s="290">
        <f>Revenue!BI84</f>
        <v>1235</v>
      </c>
      <c r="AG76" s="290">
        <f>Revenue!BJ84</f>
        <v>1245</v>
      </c>
      <c r="AH76" s="290">
        <f>Revenue!BK84</f>
        <v>1463</v>
      </c>
      <c r="AI76" s="290">
        <f>Revenue!BL84</f>
        <v>1206</v>
      </c>
      <c r="AJ76" s="290">
        <f>Revenue!BM84</f>
        <v>1396</v>
      </c>
      <c r="AK76" s="290">
        <f>Revenue!BN84</f>
        <v>1433</v>
      </c>
      <c r="AL76" s="290">
        <f>Revenue!BO84</f>
        <v>1427</v>
      </c>
      <c r="AM76" s="290">
        <f>Revenue!BP84</f>
        <v>1430</v>
      </c>
      <c r="AN76" s="290">
        <f>Revenue!BQ84</f>
        <v>980</v>
      </c>
      <c r="AO76" s="290">
        <f>Revenue!BR84</f>
        <v>1330</v>
      </c>
      <c r="AP76" s="290">
        <f>Revenue!BS84</f>
        <v>1281</v>
      </c>
      <c r="AQ76" s="290">
        <f>Revenue!BT84</f>
        <v>1368</v>
      </c>
      <c r="AR76" s="290">
        <f>Revenue!BU84</f>
        <v>1269</v>
      </c>
      <c r="AS76" s="290">
        <f>Revenue!BV84</f>
        <v>1321</v>
      </c>
      <c r="AT76" s="290">
        <f>Revenue!BW84</f>
        <v>1531</v>
      </c>
      <c r="AU76" s="290">
        <f>Revenue!BX84</f>
        <v>1288</v>
      </c>
      <c r="AV76" s="290">
        <f>Revenue!BY84</f>
        <v>1480</v>
      </c>
      <c r="AW76" s="290">
        <f>Revenue!BZ84</f>
        <v>1477</v>
      </c>
      <c r="AX76" s="290">
        <f>Revenue!CA84</f>
        <v>1489</v>
      </c>
      <c r="AY76" s="290">
        <f>Revenue!CB84</f>
        <v>1672</v>
      </c>
      <c r="AZ76" s="290">
        <f>Revenue!CC84</f>
        <v>1113</v>
      </c>
      <c r="BA76" s="290">
        <f>Revenue!CD84</f>
        <v>1502</v>
      </c>
      <c r="BB76" s="290">
        <f>Revenue!CE84</f>
        <v>1442</v>
      </c>
      <c r="BC76" s="290">
        <f>Revenue!CF84</f>
        <v>1547</v>
      </c>
      <c r="BD76" s="290">
        <f>Revenue!CG84</f>
        <v>1464</v>
      </c>
      <c r="BE76" s="290">
        <f>Revenue!CH84</f>
        <v>1511</v>
      </c>
      <c r="BF76" s="290">
        <f>Revenue!CI84</f>
        <v>1700</v>
      </c>
      <c r="BG76" s="290">
        <f>Revenue!CJ84</f>
        <v>1455</v>
      </c>
      <c r="BH76" s="290">
        <f>Revenue!CK84</f>
        <v>1730</v>
      </c>
      <c r="BI76" s="290">
        <f>Revenue!CL84</f>
        <v>1639</v>
      </c>
      <c r="BJ76" s="290">
        <f>Revenue!CM84</f>
        <v>1706</v>
      </c>
    </row>
    <row r="77" spans="2:62" x14ac:dyDescent="0.2">
      <c r="B77" s="285" t="str">
        <f>Revenue!B85</f>
        <v>Pizza</v>
      </c>
      <c r="C77" s="290">
        <f>Revenue!AF85</f>
        <v>0</v>
      </c>
      <c r="D77" s="290">
        <f>Revenue!AG85</f>
        <v>0</v>
      </c>
      <c r="E77" s="290">
        <f>Revenue!AH85</f>
        <v>0</v>
      </c>
      <c r="F77" s="290">
        <f>Revenue!AI85</f>
        <v>0</v>
      </c>
      <c r="G77" s="290">
        <f>Revenue!AJ85</f>
        <v>0</v>
      </c>
      <c r="H77" s="290">
        <f>Revenue!AK85</f>
        <v>0</v>
      </c>
      <c r="I77" s="290">
        <f>Revenue!AL85</f>
        <v>0</v>
      </c>
      <c r="J77" s="290">
        <f>Revenue!AM85</f>
        <v>0</v>
      </c>
      <c r="K77" s="290">
        <f>Revenue!AN85</f>
        <v>0</v>
      </c>
      <c r="L77" s="290">
        <f>Revenue!AO85</f>
        <v>1110</v>
      </c>
      <c r="M77" s="290">
        <f>Revenue!AP85</f>
        <v>1091</v>
      </c>
      <c r="N77" s="290">
        <f>Revenue!AQ85</f>
        <v>1166</v>
      </c>
      <c r="O77" s="290">
        <f>Revenue!AR85</f>
        <v>1243</v>
      </c>
      <c r="P77" s="290">
        <f>Revenue!AS85</f>
        <v>873</v>
      </c>
      <c r="Q77" s="290">
        <f>Revenue!AT85</f>
        <v>1197</v>
      </c>
      <c r="R77" s="290">
        <f>Revenue!AU85</f>
        <v>1111</v>
      </c>
      <c r="S77" s="290">
        <f>Revenue!AV85</f>
        <v>1156</v>
      </c>
      <c r="T77" s="290">
        <f>Revenue!AW85</f>
        <v>1162</v>
      </c>
      <c r="U77" s="290">
        <f>Revenue!AX85</f>
        <v>1156</v>
      </c>
      <c r="V77" s="290">
        <f>Revenue!AY85</f>
        <v>1309</v>
      </c>
      <c r="W77" s="290">
        <f>Revenue!AZ85</f>
        <v>1138</v>
      </c>
      <c r="X77" s="290">
        <f>Revenue!BA85</f>
        <v>1276</v>
      </c>
      <c r="Y77" s="290">
        <f>Revenue!BB85</f>
        <v>1300</v>
      </c>
      <c r="Z77" s="290">
        <f>Revenue!BC85</f>
        <v>1323</v>
      </c>
      <c r="AA77" s="290">
        <f>Revenue!BD85</f>
        <v>1349</v>
      </c>
      <c r="AB77" s="290">
        <f>Revenue!BE85</f>
        <v>931</v>
      </c>
      <c r="AC77" s="290">
        <f>Revenue!BF85</f>
        <v>1293</v>
      </c>
      <c r="AD77" s="290">
        <f>Revenue!BG85</f>
        <v>1224</v>
      </c>
      <c r="AE77" s="290">
        <f>Revenue!BH85</f>
        <v>1264</v>
      </c>
      <c r="AF77" s="290">
        <f>Revenue!BI85</f>
        <v>1235</v>
      </c>
      <c r="AG77" s="290">
        <f>Revenue!BJ85</f>
        <v>1245</v>
      </c>
      <c r="AH77" s="290">
        <f>Revenue!BK85</f>
        <v>1463</v>
      </c>
      <c r="AI77" s="290">
        <f>Revenue!BL85</f>
        <v>1206</v>
      </c>
      <c r="AJ77" s="290">
        <f>Revenue!BM85</f>
        <v>1396</v>
      </c>
      <c r="AK77" s="290">
        <f>Revenue!BN85</f>
        <v>1433</v>
      </c>
      <c r="AL77" s="290">
        <f>Revenue!BO85</f>
        <v>1427</v>
      </c>
      <c r="AM77" s="290">
        <f>Revenue!BP85</f>
        <v>1430</v>
      </c>
      <c r="AN77" s="290">
        <f>Revenue!BQ85</f>
        <v>980</v>
      </c>
      <c r="AO77" s="290">
        <f>Revenue!BR85</f>
        <v>1330</v>
      </c>
      <c r="AP77" s="290">
        <f>Revenue!BS85</f>
        <v>1281</v>
      </c>
      <c r="AQ77" s="290">
        <f>Revenue!BT85</f>
        <v>1368</v>
      </c>
      <c r="AR77" s="290">
        <f>Revenue!BU85</f>
        <v>1269</v>
      </c>
      <c r="AS77" s="290">
        <f>Revenue!BV85</f>
        <v>1321</v>
      </c>
      <c r="AT77" s="290">
        <f>Revenue!BW85</f>
        <v>1531</v>
      </c>
      <c r="AU77" s="290">
        <f>Revenue!BX85</f>
        <v>1288</v>
      </c>
      <c r="AV77" s="290">
        <f>Revenue!BY85</f>
        <v>1480</v>
      </c>
      <c r="AW77" s="290">
        <f>Revenue!BZ85</f>
        <v>1477</v>
      </c>
      <c r="AX77" s="290">
        <f>Revenue!CA85</f>
        <v>1489</v>
      </c>
      <c r="AY77" s="290">
        <f>Revenue!CB85</f>
        <v>1672</v>
      </c>
      <c r="AZ77" s="290">
        <f>Revenue!CC85</f>
        <v>1113</v>
      </c>
      <c r="BA77" s="290">
        <f>Revenue!CD85</f>
        <v>1502</v>
      </c>
      <c r="BB77" s="290">
        <f>Revenue!CE85</f>
        <v>1442</v>
      </c>
      <c r="BC77" s="290">
        <f>Revenue!CF85</f>
        <v>1547</v>
      </c>
      <c r="BD77" s="290">
        <f>Revenue!CG85</f>
        <v>1464</v>
      </c>
      <c r="BE77" s="290">
        <f>Revenue!CH85</f>
        <v>1511</v>
      </c>
      <c r="BF77" s="290">
        <f>Revenue!CI85</f>
        <v>1700</v>
      </c>
      <c r="BG77" s="290">
        <f>Revenue!CJ85</f>
        <v>1455</v>
      </c>
      <c r="BH77" s="290">
        <f>Revenue!CK85</f>
        <v>1730</v>
      </c>
      <c r="BI77" s="290">
        <f>Revenue!CL85</f>
        <v>1639</v>
      </c>
      <c r="BJ77" s="290">
        <f>Revenue!CM85</f>
        <v>1706</v>
      </c>
    </row>
    <row r="78" spans="2:62" x14ac:dyDescent="0.2">
      <c r="B78" s="285" t="str">
        <f>Revenue!B86</f>
        <v>Lasagna</v>
      </c>
      <c r="C78" s="290">
        <f>Revenue!AF86</f>
        <v>0</v>
      </c>
      <c r="D78" s="290">
        <f>Revenue!AG86</f>
        <v>0</v>
      </c>
      <c r="E78" s="290">
        <f>Revenue!AH86</f>
        <v>0</v>
      </c>
      <c r="F78" s="290">
        <f>Revenue!AI86</f>
        <v>0</v>
      </c>
      <c r="G78" s="290">
        <f>Revenue!AJ86</f>
        <v>0</v>
      </c>
      <c r="H78" s="290">
        <f>Revenue!AK86</f>
        <v>0</v>
      </c>
      <c r="I78" s="290">
        <f>Revenue!AL86</f>
        <v>0</v>
      </c>
      <c r="J78" s="290">
        <f>Revenue!AM86</f>
        <v>0</v>
      </c>
      <c r="K78" s="290">
        <f>Revenue!AN86</f>
        <v>0</v>
      </c>
      <c r="L78" s="290">
        <f>Revenue!AO86</f>
        <v>1110</v>
      </c>
      <c r="M78" s="290">
        <f>Revenue!AP86</f>
        <v>1091</v>
      </c>
      <c r="N78" s="290">
        <f>Revenue!AQ86</f>
        <v>1166</v>
      </c>
      <c r="O78" s="290">
        <f>Revenue!AR86</f>
        <v>1243</v>
      </c>
      <c r="P78" s="290">
        <f>Revenue!AS86</f>
        <v>873</v>
      </c>
      <c r="Q78" s="290">
        <f>Revenue!AT86</f>
        <v>1197</v>
      </c>
      <c r="R78" s="290">
        <f>Revenue!AU86</f>
        <v>1111</v>
      </c>
      <c r="S78" s="290">
        <f>Revenue!AV86</f>
        <v>1156</v>
      </c>
      <c r="T78" s="290">
        <f>Revenue!AW86</f>
        <v>1162</v>
      </c>
      <c r="U78" s="290">
        <f>Revenue!AX86</f>
        <v>1156</v>
      </c>
      <c r="V78" s="290">
        <f>Revenue!AY86</f>
        <v>1309</v>
      </c>
      <c r="W78" s="290">
        <f>Revenue!AZ86</f>
        <v>1138</v>
      </c>
      <c r="X78" s="290">
        <f>Revenue!BA86</f>
        <v>1276</v>
      </c>
      <c r="Y78" s="290">
        <f>Revenue!BB86</f>
        <v>1300</v>
      </c>
      <c r="Z78" s="290">
        <f>Revenue!BC86</f>
        <v>1323</v>
      </c>
      <c r="AA78" s="290">
        <f>Revenue!BD86</f>
        <v>1349</v>
      </c>
      <c r="AB78" s="290">
        <f>Revenue!BE86</f>
        <v>931</v>
      </c>
      <c r="AC78" s="290">
        <f>Revenue!BF86</f>
        <v>1293</v>
      </c>
      <c r="AD78" s="290">
        <f>Revenue!BG86</f>
        <v>1224</v>
      </c>
      <c r="AE78" s="290">
        <f>Revenue!BH86</f>
        <v>1264</v>
      </c>
      <c r="AF78" s="290">
        <f>Revenue!BI86</f>
        <v>1235</v>
      </c>
      <c r="AG78" s="290">
        <f>Revenue!BJ86</f>
        <v>1245</v>
      </c>
      <c r="AH78" s="290">
        <f>Revenue!BK86</f>
        <v>1463</v>
      </c>
      <c r="AI78" s="290">
        <f>Revenue!BL86</f>
        <v>1206</v>
      </c>
      <c r="AJ78" s="290">
        <f>Revenue!BM86</f>
        <v>1396</v>
      </c>
      <c r="AK78" s="290">
        <f>Revenue!BN86</f>
        <v>1433</v>
      </c>
      <c r="AL78" s="290">
        <f>Revenue!BO86</f>
        <v>1427</v>
      </c>
      <c r="AM78" s="290">
        <f>Revenue!BP86</f>
        <v>1430</v>
      </c>
      <c r="AN78" s="290">
        <f>Revenue!BQ86</f>
        <v>980</v>
      </c>
      <c r="AO78" s="290">
        <f>Revenue!BR86</f>
        <v>1330</v>
      </c>
      <c r="AP78" s="290">
        <f>Revenue!BS86</f>
        <v>1281</v>
      </c>
      <c r="AQ78" s="290">
        <f>Revenue!BT86</f>
        <v>1368</v>
      </c>
      <c r="AR78" s="290">
        <f>Revenue!BU86</f>
        <v>1269</v>
      </c>
      <c r="AS78" s="290">
        <f>Revenue!BV86</f>
        <v>1321</v>
      </c>
      <c r="AT78" s="290">
        <f>Revenue!BW86</f>
        <v>1531</v>
      </c>
      <c r="AU78" s="290">
        <f>Revenue!BX86</f>
        <v>1288</v>
      </c>
      <c r="AV78" s="290">
        <f>Revenue!BY86</f>
        <v>1480</v>
      </c>
      <c r="AW78" s="290">
        <f>Revenue!BZ86</f>
        <v>1477</v>
      </c>
      <c r="AX78" s="290">
        <f>Revenue!CA86</f>
        <v>1489</v>
      </c>
      <c r="AY78" s="290">
        <f>Revenue!CB86</f>
        <v>1672</v>
      </c>
      <c r="AZ78" s="290">
        <f>Revenue!CC86</f>
        <v>1113</v>
      </c>
      <c r="BA78" s="290">
        <f>Revenue!CD86</f>
        <v>1502</v>
      </c>
      <c r="BB78" s="290">
        <f>Revenue!CE86</f>
        <v>1442</v>
      </c>
      <c r="BC78" s="290">
        <f>Revenue!CF86</f>
        <v>1547</v>
      </c>
      <c r="BD78" s="290">
        <f>Revenue!CG86</f>
        <v>1464</v>
      </c>
      <c r="BE78" s="290">
        <f>Revenue!CH86</f>
        <v>1511</v>
      </c>
      <c r="BF78" s="290">
        <f>Revenue!CI86</f>
        <v>1700</v>
      </c>
      <c r="BG78" s="290">
        <f>Revenue!CJ86</f>
        <v>1455</v>
      </c>
      <c r="BH78" s="290">
        <f>Revenue!CK86</f>
        <v>1730</v>
      </c>
      <c r="BI78" s="290">
        <f>Revenue!CL86</f>
        <v>1639</v>
      </c>
      <c r="BJ78" s="290">
        <f>Revenue!CM86</f>
        <v>1706</v>
      </c>
    </row>
    <row r="79" spans="2:62" x14ac:dyDescent="0.2">
      <c r="B79" s="285" t="str">
        <f>Revenue!B87</f>
        <v>Chicken Grill</v>
      </c>
      <c r="C79" s="290">
        <f>Revenue!AF87</f>
        <v>0</v>
      </c>
      <c r="D79" s="290">
        <f>Revenue!AG87</f>
        <v>0</v>
      </c>
      <c r="E79" s="290">
        <f>Revenue!AH87</f>
        <v>0</v>
      </c>
      <c r="F79" s="290">
        <f>Revenue!AI87</f>
        <v>0</v>
      </c>
      <c r="G79" s="290">
        <f>Revenue!AJ87</f>
        <v>0</v>
      </c>
      <c r="H79" s="290">
        <f>Revenue!AK87</f>
        <v>0</v>
      </c>
      <c r="I79" s="290">
        <f>Revenue!AL87</f>
        <v>0</v>
      </c>
      <c r="J79" s="290">
        <f>Revenue!AM87</f>
        <v>0</v>
      </c>
      <c r="K79" s="290">
        <f>Revenue!AN87</f>
        <v>0</v>
      </c>
      <c r="L79" s="290">
        <f>Revenue!AO87</f>
        <v>1110</v>
      </c>
      <c r="M79" s="290">
        <f>Revenue!AP87</f>
        <v>1091</v>
      </c>
      <c r="N79" s="290">
        <f>Revenue!AQ87</f>
        <v>1166</v>
      </c>
      <c r="O79" s="290">
        <f>Revenue!AR87</f>
        <v>1243</v>
      </c>
      <c r="P79" s="290">
        <f>Revenue!AS87</f>
        <v>873</v>
      </c>
      <c r="Q79" s="290">
        <f>Revenue!AT87</f>
        <v>1197</v>
      </c>
      <c r="R79" s="290">
        <f>Revenue!AU87</f>
        <v>1111</v>
      </c>
      <c r="S79" s="290">
        <f>Revenue!AV87</f>
        <v>1156</v>
      </c>
      <c r="T79" s="290">
        <f>Revenue!AW87</f>
        <v>1162</v>
      </c>
      <c r="U79" s="290">
        <f>Revenue!AX87</f>
        <v>1156</v>
      </c>
      <c r="V79" s="290">
        <f>Revenue!AY87</f>
        <v>1309</v>
      </c>
      <c r="W79" s="290">
        <f>Revenue!AZ87</f>
        <v>1138</v>
      </c>
      <c r="X79" s="290">
        <f>Revenue!BA87</f>
        <v>1276</v>
      </c>
      <c r="Y79" s="290">
        <f>Revenue!BB87</f>
        <v>1300</v>
      </c>
      <c r="Z79" s="290">
        <f>Revenue!BC87</f>
        <v>1323</v>
      </c>
      <c r="AA79" s="290">
        <f>Revenue!BD87</f>
        <v>1349</v>
      </c>
      <c r="AB79" s="290">
        <f>Revenue!BE87</f>
        <v>931</v>
      </c>
      <c r="AC79" s="290">
        <f>Revenue!BF87</f>
        <v>1293</v>
      </c>
      <c r="AD79" s="290">
        <f>Revenue!BG87</f>
        <v>1224</v>
      </c>
      <c r="AE79" s="290">
        <f>Revenue!BH87</f>
        <v>1264</v>
      </c>
      <c r="AF79" s="290">
        <f>Revenue!BI87</f>
        <v>1235</v>
      </c>
      <c r="AG79" s="290">
        <f>Revenue!BJ87</f>
        <v>1245</v>
      </c>
      <c r="AH79" s="290">
        <f>Revenue!BK87</f>
        <v>1463</v>
      </c>
      <c r="AI79" s="290">
        <f>Revenue!BL87</f>
        <v>1206</v>
      </c>
      <c r="AJ79" s="290">
        <f>Revenue!BM87</f>
        <v>1396</v>
      </c>
      <c r="AK79" s="290">
        <f>Revenue!BN87</f>
        <v>1433</v>
      </c>
      <c r="AL79" s="290">
        <f>Revenue!BO87</f>
        <v>1427</v>
      </c>
      <c r="AM79" s="290">
        <f>Revenue!BP87</f>
        <v>1430</v>
      </c>
      <c r="AN79" s="290">
        <f>Revenue!BQ87</f>
        <v>980</v>
      </c>
      <c r="AO79" s="290">
        <f>Revenue!BR87</f>
        <v>1330</v>
      </c>
      <c r="AP79" s="290">
        <f>Revenue!BS87</f>
        <v>1281</v>
      </c>
      <c r="AQ79" s="290">
        <f>Revenue!BT87</f>
        <v>1368</v>
      </c>
      <c r="AR79" s="290">
        <f>Revenue!BU87</f>
        <v>1269</v>
      </c>
      <c r="AS79" s="290">
        <f>Revenue!BV87</f>
        <v>1321</v>
      </c>
      <c r="AT79" s="290">
        <f>Revenue!BW87</f>
        <v>1531</v>
      </c>
      <c r="AU79" s="290">
        <f>Revenue!BX87</f>
        <v>1288</v>
      </c>
      <c r="AV79" s="290">
        <f>Revenue!BY87</f>
        <v>1480</v>
      </c>
      <c r="AW79" s="290">
        <f>Revenue!BZ87</f>
        <v>1477</v>
      </c>
      <c r="AX79" s="290">
        <f>Revenue!CA87</f>
        <v>1489</v>
      </c>
      <c r="AY79" s="290">
        <f>Revenue!CB87</f>
        <v>1672</v>
      </c>
      <c r="AZ79" s="290">
        <f>Revenue!CC87</f>
        <v>1113</v>
      </c>
      <c r="BA79" s="290">
        <f>Revenue!CD87</f>
        <v>1502</v>
      </c>
      <c r="BB79" s="290">
        <f>Revenue!CE87</f>
        <v>1442</v>
      </c>
      <c r="BC79" s="290">
        <f>Revenue!CF87</f>
        <v>1547</v>
      </c>
      <c r="BD79" s="290">
        <f>Revenue!CG87</f>
        <v>1464</v>
      </c>
      <c r="BE79" s="290">
        <f>Revenue!CH87</f>
        <v>1511</v>
      </c>
      <c r="BF79" s="290">
        <f>Revenue!CI87</f>
        <v>1700</v>
      </c>
      <c r="BG79" s="290">
        <f>Revenue!CJ87</f>
        <v>1455</v>
      </c>
      <c r="BH79" s="290">
        <f>Revenue!CK87</f>
        <v>1730</v>
      </c>
      <c r="BI79" s="290">
        <f>Revenue!CL87</f>
        <v>1639</v>
      </c>
      <c r="BJ79" s="290">
        <f>Revenue!CM87</f>
        <v>1706</v>
      </c>
    </row>
    <row r="80" spans="2:62" x14ac:dyDescent="0.2">
      <c r="B80" s="285" t="str">
        <f>Revenue!B88</f>
        <v>Meat balls</v>
      </c>
      <c r="C80" s="290">
        <f>Revenue!AF88</f>
        <v>0</v>
      </c>
      <c r="D80" s="290">
        <f>Revenue!AG88</f>
        <v>0</v>
      </c>
      <c r="E80" s="290">
        <f>Revenue!AH88</f>
        <v>0</v>
      </c>
      <c r="F80" s="290">
        <f>Revenue!AI88</f>
        <v>0</v>
      </c>
      <c r="G80" s="290">
        <f>Revenue!AJ88</f>
        <v>0</v>
      </c>
      <c r="H80" s="290">
        <f>Revenue!AK88</f>
        <v>0</v>
      </c>
      <c r="I80" s="290">
        <f>Revenue!AL88</f>
        <v>0</v>
      </c>
      <c r="J80" s="290">
        <f>Revenue!AM88</f>
        <v>0</v>
      </c>
      <c r="K80" s="290">
        <f>Revenue!AN88</f>
        <v>0</v>
      </c>
      <c r="L80" s="290">
        <f>Revenue!AO88</f>
        <v>222</v>
      </c>
      <c r="M80" s="290">
        <f>Revenue!AP88</f>
        <v>219</v>
      </c>
      <c r="N80" s="290">
        <f>Revenue!AQ88</f>
        <v>234</v>
      </c>
      <c r="O80" s="290">
        <f>Revenue!AR88</f>
        <v>249</v>
      </c>
      <c r="P80" s="290">
        <f>Revenue!AS88</f>
        <v>175</v>
      </c>
      <c r="Q80" s="290">
        <f>Revenue!AT88</f>
        <v>240</v>
      </c>
      <c r="R80" s="290">
        <f>Revenue!AU88</f>
        <v>223</v>
      </c>
      <c r="S80" s="290">
        <f>Revenue!AV88</f>
        <v>232</v>
      </c>
      <c r="T80" s="290">
        <f>Revenue!AW88</f>
        <v>233</v>
      </c>
      <c r="U80" s="290">
        <f>Revenue!AX88</f>
        <v>232</v>
      </c>
      <c r="V80" s="290">
        <f>Revenue!AY88</f>
        <v>262</v>
      </c>
      <c r="W80" s="290">
        <f>Revenue!AZ88</f>
        <v>228</v>
      </c>
      <c r="X80" s="290">
        <f>Revenue!BA88</f>
        <v>256</v>
      </c>
      <c r="Y80" s="290">
        <f>Revenue!BB88</f>
        <v>260</v>
      </c>
      <c r="Z80" s="290">
        <f>Revenue!BC88</f>
        <v>265</v>
      </c>
      <c r="AA80" s="290">
        <f>Revenue!BD88</f>
        <v>270</v>
      </c>
      <c r="AB80" s="290">
        <f>Revenue!BE88</f>
        <v>187</v>
      </c>
      <c r="AC80" s="290">
        <f>Revenue!BF88</f>
        <v>259</v>
      </c>
      <c r="AD80" s="290">
        <f>Revenue!BG88</f>
        <v>245</v>
      </c>
      <c r="AE80" s="290">
        <f>Revenue!BH88</f>
        <v>253</v>
      </c>
      <c r="AF80" s="290">
        <f>Revenue!BI88</f>
        <v>247</v>
      </c>
      <c r="AG80" s="290">
        <f>Revenue!BJ88</f>
        <v>249</v>
      </c>
      <c r="AH80" s="290">
        <f>Revenue!BK88</f>
        <v>293</v>
      </c>
      <c r="AI80" s="290">
        <f>Revenue!BL88</f>
        <v>242</v>
      </c>
      <c r="AJ80" s="290">
        <f>Revenue!BM88</f>
        <v>280</v>
      </c>
      <c r="AK80" s="290">
        <f>Revenue!BN88</f>
        <v>287</v>
      </c>
      <c r="AL80" s="290">
        <f>Revenue!BO88</f>
        <v>286</v>
      </c>
      <c r="AM80" s="290">
        <f>Revenue!BP88</f>
        <v>286</v>
      </c>
      <c r="AN80" s="290">
        <f>Revenue!BQ88</f>
        <v>196</v>
      </c>
      <c r="AO80" s="290">
        <f>Revenue!BR88</f>
        <v>266</v>
      </c>
      <c r="AP80" s="290">
        <f>Revenue!BS88</f>
        <v>257</v>
      </c>
      <c r="AQ80" s="290">
        <f>Revenue!BT88</f>
        <v>274</v>
      </c>
      <c r="AR80" s="290">
        <f>Revenue!BU88</f>
        <v>254</v>
      </c>
      <c r="AS80" s="290">
        <f>Revenue!BV88</f>
        <v>265</v>
      </c>
      <c r="AT80" s="290">
        <f>Revenue!BW88</f>
        <v>307</v>
      </c>
      <c r="AU80" s="290">
        <f>Revenue!BX88</f>
        <v>258</v>
      </c>
      <c r="AV80" s="290">
        <f>Revenue!BY88</f>
        <v>296</v>
      </c>
      <c r="AW80" s="290">
        <f>Revenue!BZ88</f>
        <v>296</v>
      </c>
      <c r="AX80" s="290">
        <f>Revenue!CA88</f>
        <v>298</v>
      </c>
      <c r="AY80" s="290">
        <f>Revenue!CB88</f>
        <v>335</v>
      </c>
      <c r="AZ80" s="290">
        <f>Revenue!CC88</f>
        <v>223</v>
      </c>
      <c r="BA80" s="290">
        <f>Revenue!CD88</f>
        <v>301</v>
      </c>
      <c r="BB80" s="290">
        <f>Revenue!CE88</f>
        <v>289</v>
      </c>
      <c r="BC80" s="290">
        <f>Revenue!CF88</f>
        <v>310</v>
      </c>
      <c r="BD80" s="290">
        <f>Revenue!CG88</f>
        <v>293</v>
      </c>
      <c r="BE80" s="290">
        <f>Revenue!CH88</f>
        <v>303</v>
      </c>
      <c r="BF80" s="290">
        <f>Revenue!CI88</f>
        <v>340</v>
      </c>
      <c r="BG80" s="290">
        <f>Revenue!CJ88</f>
        <v>291</v>
      </c>
      <c r="BH80" s="290">
        <f>Revenue!CK88</f>
        <v>346</v>
      </c>
      <c r="BI80" s="290">
        <f>Revenue!CL88</f>
        <v>328</v>
      </c>
      <c r="BJ80" s="290">
        <f>Revenue!CM88</f>
        <v>342</v>
      </c>
    </row>
    <row r="81" spans="2:62" x14ac:dyDescent="0.2">
      <c r="B81" s="285" t="str">
        <f>Revenue!B89</f>
        <v>Grill Salmon</v>
      </c>
      <c r="C81" s="290">
        <f>Revenue!AF89</f>
        <v>0</v>
      </c>
      <c r="D81" s="290">
        <f>Revenue!AG89</f>
        <v>0</v>
      </c>
      <c r="E81" s="290">
        <f>Revenue!AH89</f>
        <v>0</v>
      </c>
      <c r="F81" s="290">
        <f>Revenue!AI89</f>
        <v>0</v>
      </c>
      <c r="G81" s="290">
        <f>Revenue!AJ89</f>
        <v>0</v>
      </c>
      <c r="H81" s="290">
        <f>Revenue!AK89</f>
        <v>0</v>
      </c>
      <c r="I81" s="290">
        <f>Revenue!AL89</f>
        <v>0</v>
      </c>
      <c r="J81" s="290">
        <f>Revenue!AM89</f>
        <v>0</v>
      </c>
      <c r="K81" s="290">
        <f>Revenue!AN89</f>
        <v>0</v>
      </c>
      <c r="L81" s="290">
        <f>Revenue!AO89</f>
        <v>222</v>
      </c>
      <c r="M81" s="290">
        <f>Revenue!AP89</f>
        <v>219</v>
      </c>
      <c r="N81" s="290">
        <f>Revenue!AQ89</f>
        <v>234</v>
      </c>
      <c r="O81" s="290">
        <f>Revenue!AR89</f>
        <v>249</v>
      </c>
      <c r="P81" s="290">
        <f>Revenue!AS89</f>
        <v>175</v>
      </c>
      <c r="Q81" s="290">
        <f>Revenue!AT89</f>
        <v>240</v>
      </c>
      <c r="R81" s="290">
        <f>Revenue!AU89</f>
        <v>223</v>
      </c>
      <c r="S81" s="290">
        <f>Revenue!AV89</f>
        <v>232</v>
      </c>
      <c r="T81" s="290">
        <f>Revenue!AW89</f>
        <v>233</v>
      </c>
      <c r="U81" s="290">
        <f>Revenue!AX89</f>
        <v>232</v>
      </c>
      <c r="V81" s="290">
        <f>Revenue!AY89</f>
        <v>262</v>
      </c>
      <c r="W81" s="290">
        <f>Revenue!AZ89</f>
        <v>228</v>
      </c>
      <c r="X81" s="290">
        <f>Revenue!BA89</f>
        <v>256</v>
      </c>
      <c r="Y81" s="290">
        <f>Revenue!BB89</f>
        <v>260</v>
      </c>
      <c r="Z81" s="290">
        <f>Revenue!BC89</f>
        <v>265</v>
      </c>
      <c r="AA81" s="290">
        <f>Revenue!BD89</f>
        <v>270</v>
      </c>
      <c r="AB81" s="290">
        <f>Revenue!BE89</f>
        <v>187</v>
      </c>
      <c r="AC81" s="290">
        <f>Revenue!BF89</f>
        <v>259</v>
      </c>
      <c r="AD81" s="290">
        <f>Revenue!BG89</f>
        <v>245</v>
      </c>
      <c r="AE81" s="290">
        <f>Revenue!BH89</f>
        <v>253</v>
      </c>
      <c r="AF81" s="290">
        <f>Revenue!BI89</f>
        <v>247</v>
      </c>
      <c r="AG81" s="290">
        <f>Revenue!BJ89</f>
        <v>249</v>
      </c>
      <c r="AH81" s="290">
        <f>Revenue!BK89</f>
        <v>293</v>
      </c>
      <c r="AI81" s="290">
        <f>Revenue!BL89</f>
        <v>242</v>
      </c>
      <c r="AJ81" s="290">
        <f>Revenue!BM89</f>
        <v>280</v>
      </c>
      <c r="AK81" s="290">
        <f>Revenue!BN89</f>
        <v>287</v>
      </c>
      <c r="AL81" s="290">
        <f>Revenue!BO89</f>
        <v>286</v>
      </c>
      <c r="AM81" s="290">
        <f>Revenue!BP89</f>
        <v>286</v>
      </c>
      <c r="AN81" s="290">
        <f>Revenue!BQ89</f>
        <v>196</v>
      </c>
      <c r="AO81" s="290">
        <f>Revenue!BR89</f>
        <v>266</v>
      </c>
      <c r="AP81" s="290">
        <f>Revenue!BS89</f>
        <v>257</v>
      </c>
      <c r="AQ81" s="290">
        <f>Revenue!BT89</f>
        <v>274</v>
      </c>
      <c r="AR81" s="290">
        <f>Revenue!BU89</f>
        <v>254</v>
      </c>
      <c r="AS81" s="290">
        <f>Revenue!BV89</f>
        <v>265</v>
      </c>
      <c r="AT81" s="290">
        <f>Revenue!BW89</f>
        <v>307</v>
      </c>
      <c r="AU81" s="290">
        <f>Revenue!BX89</f>
        <v>258</v>
      </c>
      <c r="AV81" s="290">
        <f>Revenue!BY89</f>
        <v>296</v>
      </c>
      <c r="AW81" s="290">
        <f>Revenue!BZ89</f>
        <v>296</v>
      </c>
      <c r="AX81" s="290">
        <f>Revenue!CA89</f>
        <v>298</v>
      </c>
      <c r="AY81" s="290">
        <f>Revenue!CB89</f>
        <v>335</v>
      </c>
      <c r="AZ81" s="290">
        <f>Revenue!CC89</f>
        <v>223</v>
      </c>
      <c r="BA81" s="290">
        <f>Revenue!CD89</f>
        <v>301</v>
      </c>
      <c r="BB81" s="290">
        <f>Revenue!CE89</f>
        <v>289</v>
      </c>
      <c r="BC81" s="290">
        <f>Revenue!CF89</f>
        <v>310</v>
      </c>
      <c r="BD81" s="290">
        <f>Revenue!CG89</f>
        <v>293</v>
      </c>
      <c r="BE81" s="290">
        <f>Revenue!CH89</f>
        <v>303</v>
      </c>
      <c r="BF81" s="290">
        <f>Revenue!CI89</f>
        <v>340</v>
      </c>
      <c r="BG81" s="290">
        <f>Revenue!CJ89</f>
        <v>291</v>
      </c>
      <c r="BH81" s="290">
        <f>Revenue!CK89</f>
        <v>346</v>
      </c>
      <c r="BI81" s="290">
        <f>Revenue!CL89</f>
        <v>328</v>
      </c>
      <c r="BJ81" s="290">
        <f>Revenue!CM89</f>
        <v>342</v>
      </c>
    </row>
    <row r="82" spans="2:62" x14ac:dyDescent="0.2">
      <c r="B82" s="285" t="str">
        <f>Revenue!B90</f>
        <v>Beef stakes</v>
      </c>
      <c r="C82" s="290">
        <f>Revenue!AF90</f>
        <v>0</v>
      </c>
      <c r="D82" s="290">
        <f>Revenue!AG90</f>
        <v>0</v>
      </c>
      <c r="E82" s="290">
        <f>Revenue!AH90</f>
        <v>0</v>
      </c>
      <c r="F82" s="290">
        <f>Revenue!AI90</f>
        <v>0</v>
      </c>
      <c r="G82" s="290">
        <f>Revenue!AJ90</f>
        <v>0</v>
      </c>
      <c r="H82" s="290">
        <f>Revenue!AK90</f>
        <v>0</v>
      </c>
      <c r="I82" s="290">
        <f>Revenue!AL90</f>
        <v>0</v>
      </c>
      <c r="J82" s="290">
        <f>Revenue!AM90</f>
        <v>0</v>
      </c>
      <c r="K82" s="290">
        <f>Revenue!AN90</f>
        <v>0</v>
      </c>
      <c r="L82" s="290">
        <f>Revenue!AO90</f>
        <v>222</v>
      </c>
      <c r="M82" s="290">
        <f>Revenue!AP90</f>
        <v>219</v>
      </c>
      <c r="N82" s="290">
        <f>Revenue!AQ90</f>
        <v>234</v>
      </c>
      <c r="O82" s="290">
        <f>Revenue!AR90</f>
        <v>249</v>
      </c>
      <c r="P82" s="290">
        <f>Revenue!AS90</f>
        <v>175</v>
      </c>
      <c r="Q82" s="290">
        <f>Revenue!AT90</f>
        <v>240</v>
      </c>
      <c r="R82" s="290">
        <f>Revenue!AU90</f>
        <v>223</v>
      </c>
      <c r="S82" s="290">
        <f>Revenue!AV90</f>
        <v>232</v>
      </c>
      <c r="T82" s="290">
        <f>Revenue!AW90</f>
        <v>233</v>
      </c>
      <c r="U82" s="290">
        <f>Revenue!AX90</f>
        <v>232</v>
      </c>
      <c r="V82" s="290">
        <f>Revenue!AY90</f>
        <v>262</v>
      </c>
      <c r="W82" s="290">
        <f>Revenue!AZ90</f>
        <v>228</v>
      </c>
      <c r="X82" s="290">
        <f>Revenue!BA90</f>
        <v>256</v>
      </c>
      <c r="Y82" s="290">
        <f>Revenue!BB90</f>
        <v>260</v>
      </c>
      <c r="Z82" s="290">
        <f>Revenue!BC90</f>
        <v>265</v>
      </c>
      <c r="AA82" s="290">
        <f>Revenue!BD90</f>
        <v>270</v>
      </c>
      <c r="AB82" s="290">
        <f>Revenue!BE90</f>
        <v>187</v>
      </c>
      <c r="AC82" s="290">
        <f>Revenue!BF90</f>
        <v>259</v>
      </c>
      <c r="AD82" s="290">
        <f>Revenue!BG90</f>
        <v>245</v>
      </c>
      <c r="AE82" s="290">
        <f>Revenue!BH90</f>
        <v>253</v>
      </c>
      <c r="AF82" s="290">
        <f>Revenue!BI90</f>
        <v>247</v>
      </c>
      <c r="AG82" s="290">
        <f>Revenue!BJ90</f>
        <v>249</v>
      </c>
      <c r="AH82" s="290">
        <f>Revenue!BK90</f>
        <v>293</v>
      </c>
      <c r="AI82" s="290">
        <f>Revenue!BL90</f>
        <v>242</v>
      </c>
      <c r="AJ82" s="290">
        <f>Revenue!BM90</f>
        <v>280</v>
      </c>
      <c r="AK82" s="290">
        <f>Revenue!BN90</f>
        <v>287</v>
      </c>
      <c r="AL82" s="290">
        <f>Revenue!BO90</f>
        <v>286</v>
      </c>
      <c r="AM82" s="290">
        <f>Revenue!BP90</f>
        <v>286</v>
      </c>
      <c r="AN82" s="290">
        <f>Revenue!BQ90</f>
        <v>196</v>
      </c>
      <c r="AO82" s="290">
        <f>Revenue!BR90</f>
        <v>266</v>
      </c>
      <c r="AP82" s="290">
        <f>Revenue!BS90</f>
        <v>257</v>
      </c>
      <c r="AQ82" s="290">
        <f>Revenue!BT90</f>
        <v>274</v>
      </c>
      <c r="AR82" s="290">
        <f>Revenue!BU90</f>
        <v>254</v>
      </c>
      <c r="AS82" s="290">
        <f>Revenue!BV90</f>
        <v>265</v>
      </c>
      <c r="AT82" s="290">
        <f>Revenue!BW90</f>
        <v>307</v>
      </c>
      <c r="AU82" s="290">
        <f>Revenue!BX90</f>
        <v>258</v>
      </c>
      <c r="AV82" s="290">
        <f>Revenue!BY90</f>
        <v>296</v>
      </c>
      <c r="AW82" s="290">
        <f>Revenue!BZ90</f>
        <v>296</v>
      </c>
      <c r="AX82" s="290">
        <f>Revenue!CA90</f>
        <v>298</v>
      </c>
      <c r="AY82" s="290">
        <f>Revenue!CB90</f>
        <v>335</v>
      </c>
      <c r="AZ82" s="290">
        <f>Revenue!CC90</f>
        <v>223</v>
      </c>
      <c r="BA82" s="290">
        <f>Revenue!CD90</f>
        <v>301</v>
      </c>
      <c r="BB82" s="290">
        <f>Revenue!CE90</f>
        <v>289</v>
      </c>
      <c r="BC82" s="290">
        <f>Revenue!CF90</f>
        <v>310</v>
      </c>
      <c r="BD82" s="290">
        <f>Revenue!CG90</f>
        <v>293</v>
      </c>
      <c r="BE82" s="290">
        <f>Revenue!CH90</f>
        <v>303</v>
      </c>
      <c r="BF82" s="290">
        <f>Revenue!CI90</f>
        <v>340</v>
      </c>
      <c r="BG82" s="290">
        <f>Revenue!CJ90</f>
        <v>291</v>
      </c>
      <c r="BH82" s="290">
        <f>Revenue!CK90</f>
        <v>346</v>
      </c>
      <c r="BI82" s="290">
        <f>Revenue!CL90</f>
        <v>328</v>
      </c>
      <c r="BJ82" s="290">
        <f>Revenue!CM90</f>
        <v>342</v>
      </c>
    </row>
    <row r="83" spans="2:62" x14ac:dyDescent="0.2">
      <c r="B83" s="285" t="str">
        <f>Revenue!B91</f>
        <v>Kebab</v>
      </c>
      <c r="C83" s="290">
        <f>Revenue!AF91</f>
        <v>0</v>
      </c>
      <c r="D83" s="290">
        <f>Revenue!AG91</f>
        <v>0</v>
      </c>
      <c r="E83" s="290">
        <f>Revenue!AH91</f>
        <v>0</v>
      </c>
      <c r="F83" s="290">
        <f>Revenue!AI91</f>
        <v>0</v>
      </c>
      <c r="G83" s="290">
        <f>Revenue!AJ91</f>
        <v>0</v>
      </c>
      <c r="H83" s="290">
        <f>Revenue!AK91</f>
        <v>0</v>
      </c>
      <c r="I83" s="290">
        <f>Revenue!AL91</f>
        <v>0</v>
      </c>
      <c r="J83" s="290">
        <f>Revenue!AM91</f>
        <v>0</v>
      </c>
      <c r="K83" s="290">
        <f>Revenue!AN91</f>
        <v>0</v>
      </c>
      <c r="L83" s="290">
        <f>Revenue!AO91</f>
        <v>222</v>
      </c>
      <c r="M83" s="290">
        <f>Revenue!AP91</f>
        <v>219</v>
      </c>
      <c r="N83" s="290">
        <f>Revenue!AQ91</f>
        <v>234</v>
      </c>
      <c r="O83" s="290">
        <f>Revenue!AR91</f>
        <v>249</v>
      </c>
      <c r="P83" s="290">
        <f>Revenue!AS91</f>
        <v>175</v>
      </c>
      <c r="Q83" s="290">
        <f>Revenue!AT91</f>
        <v>240</v>
      </c>
      <c r="R83" s="290">
        <f>Revenue!AU91</f>
        <v>223</v>
      </c>
      <c r="S83" s="290">
        <f>Revenue!AV91</f>
        <v>232</v>
      </c>
      <c r="T83" s="290">
        <f>Revenue!AW91</f>
        <v>233</v>
      </c>
      <c r="U83" s="290">
        <f>Revenue!AX91</f>
        <v>232</v>
      </c>
      <c r="V83" s="290">
        <f>Revenue!AY91</f>
        <v>262</v>
      </c>
      <c r="W83" s="290">
        <f>Revenue!AZ91</f>
        <v>228</v>
      </c>
      <c r="X83" s="290">
        <f>Revenue!BA91</f>
        <v>256</v>
      </c>
      <c r="Y83" s="290">
        <f>Revenue!BB91</f>
        <v>260</v>
      </c>
      <c r="Z83" s="290">
        <f>Revenue!BC91</f>
        <v>265</v>
      </c>
      <c r="AA83" s="290">
        <f>Revenue!BD91</f>
        <v>270</v>
      </c>
      <c r="AB83" s="290">
        <f>Revenue!BE91</f>
        <v>187</v>
      </c>
      <c r="AC83" s="290">
        <f>Revenue!BF91</f>
        <v>259</v>
      </c>
      <c r="AD83" s="290">
        <f>Revenue!BG91</f>
        <v>245</v>
      </c>
      <c r="AE83" s="290">
        <f>Revenue!BH91</f>
        <v>253</v>
      </c>
      <c r="AF83" s="290">
        <f>Revenue!BI91</f>
        <v>247</v>
      </c>
      <c r="AG83" s="290">
        <f>Revenue!BJ91</f>
        <v>249</v>
      </c>
      <c r="AH83" s="290">
        <f>Revenue!BK91</f>
        <v>293</v>
      </c>
      <c r="AI83" s="290">
        <f>Revenue!BL91</f>
        <v>242</v>
      </c>
      <c r="AJ83" s="290">
        <f>Revenue!BM91</f>
        <v>280</v>
      </c>
      <c r="AK83" s="290">
        <f>Revenue!BN91</f>
        <v>287</v>
      </c>
      <c r="AL83" s="290">
        <f>Revenue!BO91</f>
        <v>286</v>
      </c>
      <c r="AM83" s="290">
        <f>Revenue!BP91</f>
        <v>286</v>
      </c>
      <c r="AN83" s="290">
        <f>Revenue!BQ91</f>
        <v>196</v>
      </c>
      <c r="AO83" s="290">
        <f>Revenue!BR91</f>
        <v>266</v>
      </c>
      <c r="AP83" s="290">
        <f>Revenue!BS91</f>
        <v>257</v>
      </c>
      <c r="AQ83" s="290">
        <f>Revenue!BT91</f>
        <v>274</v>
      </c>
      <c r="AR83" s="290">
        <f>Revenue!BU91</f>
        <v>254</v>
      </c>
      <c r="AS83" s="290">
        <f>Revenue!BV91</f>
        <v>265</v>
      </c>
      <c r="AT83" s="290">
        <f>Revenue!BW91</f>
        <v>307</v>
      </c>
      <c r="AU83" s="290">
        <f>Revenue!BX91</f>
        <v>258</v>
      </c>
      <c r="AV83" s="290">
        <f>Revenue!BY91</f>
        <v>296</v>
      </c>
      <c r="AW83" s="290">
        <f>Revenue!BZ91</f>
        <v>296</v>
      </c>
      <c r="AX83" s="290">
        <f>Revenue!CA91</f>
        <v>298</v>
      </c>
      <c r="AY83" s="290">
        <f>Revenue!CB91</f>
        <v>335</v>
      </c>
      <c r="AZ83" s="290">
        <f>Revenue!CC91</f>
        <v>223</v>
      </c>
      <c r="BA83" s="290">
        <f>Revenue!CD91</f>
        <v>301</v>
      </c>
      <c r="BB83" s="290">
        <f>Revenue!CE91</f>
        <v>289</v>
      </c>
      <c r="BC83" s="290">
        <f>Revenue!CF91</f>
        <v>310</v>
      </c>
      <c r="BD83" s="290">
        <f>Revenue!CG91</f>
        <v>293</v>
      </c>
      <c r="BE83" s="290">
        <f>Revenue!CH91</f>
        <v>303</v>
      </c>
      <c r="BF83" s="290">
        <f>Revenue!CI91</f>
        <v>340</v>
      </c>
      <c r="BG83" s="290">
        <f>Revenue!CJ91</f>
        <v>291</v>
      </c>
      <c r="BH83" s="290">
        <f>Revenue!CK91</f>
        <v>346</v>
      </c>
      <c r="BI83" s="290">
        <f>Revenue!CL91</f>
        <v>328</v>
      </c>
      <c r="BJ83" s="290">
        <f>Revenue!CM91</f>
        <v>342</v>
      </c>
    </row>
    <row r="84" spans="2:62" x14ac:dyDescent="0.2">
      <c r="B84" s="285" t="str">
        <f>Revenue!B92</f>
        <v>Onion rings</v>
      </c>
      <c r="C84" s="290">
        <f>Revenue!AF92</f>
        <v>0</v>
      </c>
      <c r="D84" s="290">
        <f>Revenue!AG92</f>
        <v>0</v>
      </c>
      <c r="E84" s="290">
        <f>Revenue!AH92</f>
        <v>0</v>
      </c>
      <c r="F84" s="290">
        <f>Revenue!AI92</f>
        <v>0</v>
      </c>
      <c r="G84" s="290">
        <f>Revenue!AJ92</f>
        <v>0</v>
      </c>
      <c r="H84" s="290">
        <f>Revenue!AK92</f>
        <v>0</v>
      </c>
      <c r="I84" s="290">
        <f>Revenue!AL92</f>
        <v>0</v>
      </c>
      <c r="J84" s="290">
        <f>Revenue!AM92</f>
        <v>0</v>
      </c>
      <c r="K84" s="290">
        <f>Revenue!AN92</f>
        <v>0</v>
      </c>
      <c r="L84" s="290">
        <f>Revenue!AO92</f>
        <v>222</v>
      </c>
      <c r="M84" s="290">
        <f>Revenue!AP92</f>
        <v>219</v>
      </c>
      <c r="N84" s="290">
        <f>Revenue!AQ92</f>
        <v>234</v>
      </c>
      <c r="O84" s="290">
        <f>Revenue!AR92</f>
        <v>249</v>
      </c>
      <c r="P84" s="290">
        <f>Revenue!AS92</f>
        <v>175</v>
      </c>
      <c r="Q84" s="290">
        <f>Revenue!AT92</f>
        <v>240</v>
      </c>
      <c r="R84" s="290">
        <f>Revenue!AU92</f>
        <v>223</v>
      </c>
      <c r="S84" s="290">
        <f>Revenue!AV92</f>
        <v>232</v>
      </c>
      <c r="T84" s="290">
        <f>Revenue!AW92</f>
        <v>233</v>
      </c>
      <c r="U84" s="290">
        <f>Revenue!AX92</f>
        <v>232</v>
      </c>
      <c r="V84" s="290">
        <f>Revenue!AY92</f>
        <v>262</v>
      </c>
      <c r="W84" s="290">
        <f>Revenue!AZ92</f>
        <v>228</v>
      </c>
      <c r="X84" s="290">
        <f>Revenue!BA92</f>
        <v>256</v>
      </c>
      <c r="Y84" s="290">
        <f>Revenue!BB92</f>
        <v>260</v>
      </c>
      <c r="Z84" s="290">
        <f>Revenue!BC92</f>
        <v>265</v>
      </c>
      <c r="AA84" s="290">
        <f>Revenue!BD92</f>
        <v>270</v>
      </c>
      <c r="AB84" s="290">
        <f>Revenue!BE92</f>
        <v>187</v>
      </c>
      <c r="AC84" s="290">
        <f>Revenue!BF92</f>
        <v>259</v>
      </c>
      <c r="AD84" s="290">
        <f>Revenue!BG92</f>
        <v>245</v>
      </c>
      <c r="AE84" s="290">
        <f>Revenue!BH92</f>
        <v>253</v>
      </c>
      <c r="AF84" s="290">
        <f>Revenue!BI92</f>
        <v>247</v>
      </c>
      <c r="AG84" s="290">
        <f>Revenue!BJ92</f>
        <v>249</v>
      </c>
      <c r="AH84" s="290">
        <f>Revenue!BK92</f>
        <v>293</v>
      </c>
      <c r="AI84" s="290">
        <f>Revenue!BL92</f>
        <v>242</v>
      </c>
      <c r="AJ84" s="290">
        <f>Revenue!BM92</f>
        <v>280</v>
      </c>
      <c r="AK84" s="290">
        <f>Revenue!BN92</f>
        <v>287</v>
      </c>
      <c r="AL84" s="290">
        <f>Revenue!BO92</f>
        <v>286</v>
      </c>
      <c r="AM84" s="290">
        <f>Revenue!BP92</f>
        <v>286</v>
      </c>
      <c r="AN84" s="290">
        <f>Revenue!BQ92</f>
        <v>196</v>
      </c>
      <c r="AO84" s="290">
        <f>Revenue!BR92</f>
        <v>266</v>
      </c>
      <c r="AP84" s="290">
        <f>Revenue!BS92</f>
        <v>257</v>
      </c>
      <c r="AQ84" s="290">
        <f>Revenue!BT92</f>
        <v>274</v>
      </c>
      <c r="AR84" s="290">
        <f>Revenue!BU92</f>
        <v>254</v>
      </c>
      <c r="AS84" s="290">
        <f>Revenue!BV92</f>
        <v>265</v>
      </c>
      <c r="AT84" s="290">
        <f>Revenue!BW92</f>
        <v>307</v>
      </c>
      <c r="AU84" s="290">
        <f>Revenue!BX92</f>
        <v>258</v>
      </c>
      <c r="AV84" s="290">
        <f>Revenue!BY92</f>
        <v>296</v>
      </c>
      <c r="AW84" s="290">
        <f>Revenue!BZ92</f>
        <v>296</v>
      </c>
      <c r="AX84" s="290">
        <f>Revenue!CA92</f>
        <v>298</v>
      </c>
      <c r="AY84" s="290">
        <f>Revenue!CB92</f>
        <v>335</v>
      </c>
      <c r="AZ84" s="290">
        <f>Revenue!CC92</f>
        <v>223</v>
      </c>
      <c r="BA84" s="290">
        <f>Revenue!CD92</f>
        <v>301</v>
      </c>
      <c r="BB84" s="290">
        <f>Revenue!CE92</f>
        <v>289</v>
      </c>
      <c r="BC84" s="290">
        <f>Revenue!CF92</f>
        <v>310</v>
      </c>
      <c r="BD84" s="290">
        <f>Revenue!CG92</f>
        <v>293</v>
      </c>
      <c r="BE84" s="290">
        <f>Revenue!CH92</f>
        <v>303</v>
      </c>
      <c r="BF84" s="290">
        <f>Revenue!CI92</f>
        <v>340</v>
      </c>
      <c r="BG84" s="290">
        <f>Revenue!CJ92</f>
        <v>291</v>
      </c>
      <c r="BH84" s="290">
        <f>Revenue!CK92</f>
        <v>346</v>
      </c>
      <c r="BI84" s="290">
        <f>Revenue!CL92</f>
        <v>328</v>
      </c>
      <c r="BJ84" s="290">
        <f>Revenue!CM92</f>
        <v>342</v>
      </c>
    </row>
    <row r="85" spans="2:62" x14ac:dyDescent="0.2">
      <c r="B85" s="285" t="str">
        <f>Revenue!B93</f>
        <v>French fries</v>
      </c>
      <c r="C85" s="290">
        <f>Revenue!AF93</f>
        <v>0</v>
      </c>
      <c r="D85" s="290">
        <f>Revenue!AG93</f>
        <v>0</v>
      </c>
      <c r="E85" s="290">
        <f>Revenue!AH93</f>
        <v>0</v>
      </c>
      <c r="F85" s="290">
        <f>Revenue!AI93</f>
        <v>0</v>
      </c>
      <c r="G85" s="290">
        <f>Revenue!AJ93</f>
        <v>0</v>
      </c>
      <c r="H85" s="290">
        <f>Revenue!AK93</f>
        <v>0</v>
      </c>
      <c r="I85" s="290">
        <f>Revenue!AL93</f>
        <v>0</v>
      </c>
      <c r="J85" s="290">
        <f>Revenue!AM93</f>
        <v>0</v>
      </c>
      <c r="K85" s="290">
        <f>Revenue!AN93</f>
        <v>0</v>
      </c>
      <c r="L85" s="290">
        <f>Revenue!AO93</f>
        <v>222</v>
      </c>
      <c r="M85" s="290">
        <f>Revenue!AP93</f>
        <v>219</v>
      </c>
      <c r="N85" s="290">
        <f>Revenue!AQ93</f>
        <v>234</v>
      </c>
      <c r="O85" s="290">
        <f>Revenue!AR93</f>
        <v>249</v>
      </c>
      <c r="P85" s="290">
        <f>Revenue!AS93</f>
        <v>175</v>
      </c>
      <c r="Q85" s="290">
        <f>Revenue!AT93</f>
        <v>240</v>
      </c>
      <c r="R85" s="290">
        <f>Revenue!AU93</f>
        <v>223</v>
      </c>
      <c r="S85" s="290">
        <f>Revenue!AV93</f>
        <v>232</v>
      </c>
      <c r="T85" s="290">
        <f>Revenue!AW93</f>
        <v>233</v>
      </c>
      <c r="U85" s="290">
        <f>Revenue!AX93</f>
        <v>232</v>
      </c>
      <c r="V85" s="290">
        <f>Revenue!AY93</f>
        <v>262</v>
      </c>
      <c r="W85" s="290">
        <f>Revenue!AZ93</f>
        <v>228</v>
      </c>
      <c r="X85" s="290">
        <f>Revenue!BA93</f>
        <v>256</v>
      </c>
      <c r="Y85" s="290">
        <f>Revenue!BB93</f>
        <v>260</v>
      </c>
      <c r="Z85" s="290">
        <f>Revenue!BC93</f>
        <v>265</v>
      </c>
      <c r="AA85" s="290">
        <f>Revenue!BD93</f>
        <v>270</v>
      </c>
      <c r="AB85" s="290">
        <f>Revenue!BE93</f>
        <v>187</v>
      </c>
      <c r="AC85" s="290">
        <f>Revenue!BF93</f>
        <v>259</v>
      </c>
      <c r="AD85" s="290">
        <f>Revenue!BG93</f>
        <v>245</v>
      </c>
      <c r="AE85" s="290">
        <f>Revenue!BH93</f>
        <v>253</v>
      </c>
      <c r="AF85" s="290">
        <f>Revenue!BI93</f>
        <v>247</v>
      </c>
      <c r="AG85" s="290">
        <f>Revenue!BJ93</f>
        <v>249</v>
      </c>
      <c r="AH85" s="290">
        <f>Revenue!BK93</f>
        <v>293</v>
      </c>
      <c r="AI85" s="290">
        <f>Revenue!BL93</f>
        <v>242</v>
      </c>
      <c r="AJ85" s="290">
        <f>Revenue!BM93</f>
        <v>280</v>
      </c>
      <c r="AK85" s="290">
        <f>Revenue!BN93</f>
        <v>287</v>
      </c>
      <c r="AL85" s="290">
        <f>Revenue!BO93</f>
        <v>286</v>
      </c>
      <c r="AM85" s="290">
        <f>Revenue!BP93</f>
        <v>286</v>
      </c>
      <c r="AN85" s="290">
        <f>Revenue!BQ93</f>
        <v>196</v>
      </c>
      <c r="AO85" s="290">
        <f>Revenue!BR93</f>
        <v>266</v>
      </c>
      <c r="AP85" s="290">
        <f>Revenue!BS93</f>
        <v>257</v>
      </c>
      <c r="AQ85" s="290">
        <f>Revenue!BT93</f>
        <v>274</v>
      </c>
      <c r="AR85" s="290">
        <f>Revenue!BU93</f>
        <v>254</v>
      </c>
      <c r="AS85" s="290">
        <f>Revenue!BV93</f>
        <v>265</v>
      </c>
      <c r="AT85" s="290">
        <f>Revenue!BW93</f>
        <v>307</v>
      </c>
      <c r="AU85" s="290">
        <f>Revenue!BX93</f>
        <v>258</v>
      </c>
      <c r="AV85" s="290">
        <f>Revenue!BY93</f>
        <v>296</v>
      </c>
      <c r="AW85" s="290">
        <f>Revenue!BZ93</f>
        <v>296</v>
      </c>
      <c r="AX85" s="290">
        <f>Revenue!CA93</f>
        <v>298</v>
      </c>
      <c r="AY85" s="290">
        <f>Revenue!CB93</f>
        <v>335</v>
      </c>
      <c r="AZ85" s="290">
        <f>Revenue!CC93</f>
        <v>223</v>
      </c>
      <c r="BA85" s="290">
        <f>Revenue!CD93</f>
        <v>301</v>
      </c>
      <c r="BB85" s="290">
        <f>Revenue!CE93</f>
        <v>289</v>
      </c>
      <c r="BC85" s="290">
        <f>Revenue!CF93</f>
        <v>310</v>
      </c>
      <c r="BD85" s="290">
        <f>Revenue!CG93</f>
        <v>293</v>
      </c>
      <c r="BE85" s="290">
        <f>Revenue!CH93</f>
        <v>303</v>
      </c>
      <c r="BF85" s="290">
        <f>Revenue!CI93</f>
        <v>340</v>
      </c>
      <c r="BG85" s="290">
        <f>Revenue!CJ93</f>
        <v>291</v>
      </c>
      <c r="BH85" s="290">
        <f>Revenue!CK93</f>
        <v>346</v>
      </c>
      <c r="BI85" s="290">
        <f>Revenue!CL93</f>
        <v>328</v>
      </c>
      <c r="BJ85" s="290">
        <f>Revenue!CM93</f>
        <v>342</v>
      </c>
    </row>
    <row r="86" spans="2:62" x14ac:dyDescent="0.2">
      <c r="B86" s="285" t="str">
        <f>Revenue!B94</f>
        <v>Vegetables Grill</v>
      </c>
      <c r="C86" s="290">
        <f>Revenue!AF94</f>
        <v>0</v>
      </c>
      <c r="D86" s="290">
        <f>Revenue!AG94</f>
        <v>0</v>
      </c>
      <c r="E86" s="290">
        <f>Revenue!AH94</f>
        <v>0</v>
      </c>
      <c r="F86" s="290">
        <f>Revenue!AI94</f>
        <v>0</v>
      </c>
      <c r="G86" s="290">
        <f>Revenue!AJ94</f>
        <v>0</v>
      </c>
      <c r="H86" s="290">
        <f>Revenue!AK94</f>
        <v>0</v>
      </c>
      <c r="I86" s="290">
        <f>Revenue!AL94</f>
        <v>0</v>
      </c>
      <c r="J86" s="290">
        <f>Revenue!AM94</f>
        <v>0</v>
      </c>
      <c r="K86" s="290">
        <f>Revenue!AN94</f>
        <v>0</v>
      </c>
      <c r="L86" s="290">
        <f>Revenue!AO94</f>
        <v>1332</v>
      </c>
      <c r="M86" s="290">
        <f>Revenue!AP94</f>
        <v>1310</v>
      </c>
      <c r="N86" s="290">
        <f>Revenue!AQ94</f>
        <v>1400</v>
      </c>
      <c r="O86" s="290">
        <f>Revenue!AR94</f>
        <v>1492</v>
      </c>
      <c r="P86" s="290">
        <f>Revenue!AS94</f>
        <v>1048</v>
      </c>
      <c r="Q86" s="290">
        <f>Revenue!AT94</f>
        <v>1437</v>
      </c>
      <c r="R86" s="290">
        <f>Revenue!AU94</f>
        <v>1333</v>
      </c>
      <c r="S86" s="290">
        <f>Revenue!AV94</f>
        <v>1387</v>
      </c>
      <c r="T86" s="290">
        <f>Revenue!AW94</f>
        <v>1394</v>
      </c>
      <c r="U86" s="290">
        <f>Revenue!AX94</f>
        <v>1388</v>
      </c>
      <c r="V86" s="290">
        <f>Revenue!AY94</f>
        <v>1571</v>
      </c>
      <c r="W86" s="290">
        <f>Revenue!AZ94</f>
        <v>1365</v>
      </c>
      <c r="X86" s="290">
        <f>Revenue!BA94</f>
        <v>1531</v>
      </c>
      <c r="Y86" s="290">
        <f>Revenue!BB94</f>
        <v>1560</v>
      </c>
      <c r="Z86" s="290">
        <f>Revenue!BC94</f>
        <v>1587</v>
      </c>
      <c r="AA86" s="290">
        <f>Revenue!BD94</f>
        <v>1619</v>
      </c>
      <c r="AB86" s="290">
        <f>Revenue!BE94</f>
        <v>1117</v>
      </c>
      <c r="AC86" s="290">
        <f>Revenue!BF94</f>
        <v>1552</v>
      </c>
      <c r="AD86" s="290">
        <f>Revenue!BG94</f>
        <v>1468</v>
      </c>
      <c r="AE86" s="290">
        <f>Revenue!BH94</f>
        <v>1516</v>
      </c>
      <c r="AF86" s="290">
        <f>Revenue!BI94</f>
        <v>1482</v>
      </c>
      <c r="AG86" s="290">
        <f>Revenue!BJ94</f>
        <v>1494</v>
      </c>
      <c r="AH86" s="290">
        <f>Revenue!BK94</f>
        <v>1755</v>
      </c>
      <c r="AI86" s="290">
        <f>Revenue!BL94</f>
        <v>1447</v>
      </c>
      <c r="AJ86" s="290">
        <f>Revenue!BM94</f>
        <v>1676</v>
      </c>
      <c r="AK86" s="290">
        <f>Revenue!BN94</f>
        <v>1720</v>
      </c>
      <c r="AL86" s="290">
        <f>Revenue!BO94</f>
        <v>1712</v>
      </c>
      <c r="AM86" s="290">
        <f>Revenue!BP94</f>
        <v>1716</v>
      </c>
      <c r="AN86" s="290">
        <f>Revenue!BQ94</f>
        <v>1176</v>
      </c>
      <c r="AO86" s="290">
        <f>Revenue!BR94</f>
        <v>1596</v>
      </c>
      <c r="AP86" s="290">
        <f>Revenue!BS94</f>
        <v>1537</v>
      </c>
      <c r="AQ86" s="290">
        <f>Revenue!BT94</f>
        <v>1642</v>
      </c>
      <c r="AR86" s="290">
        <f>Revenue!BU94</f>
        <v>1523</v>
      </c>
      <c r="AS86" s="290">
        <f>Revenue!BV94</f>
        <v>1585</v>
      </c>
      <c r="AT86" s="290">
        <f>Revenue!BW94</f>
        <v>1837</v>
      </c>
      <c r="AU86" s="290">
        <f>Revenue!BX94</f>
        <v>1546</v>
      </c>
      <c r="AV86" s="290">
        <f>Revenue!BY94</f>
        <v>1775</v>
      </c>
      <c r="AW86" s="290">
        <f>Revenue!BZ94</f>
        <v>1773</v>
      </c>
      <c r="AX86" s="290">
        <f>Revenue!CA94</f>
        <v>1787</v>
      </c>
      <c r="AY86" s="290">
        <f>Revenue!CB94</f>
        <v>2006</v>
      </c>
      <c r="AZ86" s="290">
        <f>Revenue!CC94</f>
        <v>1336</v>
      </c>
      <c r="BA86" s="290">
        <f>Revenue!CD94</f>
        <v>1802</v>
      </c>
      <c r="BB86" s="290">
        <f>Revenue!CE94</f>
        <v>1730</v>
      </c>
      <c r="BC86" s="290">
        <f>Revenue!CF94</f>
        <v>1856</v>
      </c>
      <c r="BD86" s="290">
        <f>Revenue!CG94</f>
        <v>1756</v>
      </c>
      <c r="BE86" s="290">
        <f>Revenue!CH94</f>
        <v>1813</v>
      </c>
      <c r="BF86" s="290">
        <f>Revenue!CI94</f>
        <v>2040</v>
      </c>
      <c r="BG86" s="290">
        <f>Revenue!CJ94</f>
        <v>1746</v>
      </c>
      <c r="BH86" s="290">
        <f>Revenue!CK94</f>
        <v>2076</v>
      </c>
      <c r="BI86" s="290">
        <f>Revenue!CL94</f>
        <v>1966</v>
      </c>
      <c r="BJ86" s="290">
        <f>Revenue!CM94</f>
        <v>2047</v>
      </c>
    </row>
    <row r="87" spans="2:62" x14ac:dyDescent="0.2">
      <c r="B87" s="285" t="str">
        <f>Revenue!B95</f>
        <v>Rice</v>
      </c>
      <c r="C87" s="290">
        <f>Revenue!AF95</f>
        <v>0</v>
      </c>
      <c r="D87" s="290">
        <f>Revenue!AG95</f>
        <v>0</v>
      </c>
      <c r="E87" s="290">
        <f>Revenue!AH95</f>
        <v>0</v>
      </c>
      <c r="F87" s="290">
        <f>Revenue!AI95</f>
        <v>0</v>
      </c>
      <c r="G87" s="290">
        <f>Revenue!AJ95</f>
        <v>0</v>
      </c>
      <c r="H87" s="290">
        <f>Revenue!AK95</f>
        <v>0</v>
      </c>
      <c r="I87" s="290">
        <f>Revenue!AL95</f>
        <v>0</v>
      </c>
      <c r="J87" s="290">
        <f>Revenue!AM95</f>
        <v>0</v>
      </c>
      <c r="K87" s="290">
        <f>Revenue!AN95</f>
        <v>0</v>
      </c>
      <c r="L87" s="290">
        <f>Revenue!AO95</f>
        <v>1110</v>
      </c>
      <c r="M87" s="290">
        <f>Revenue!AP95</f>
        <v>1091</v>
      </c>
      <c r="N87" s="290">
        <f>Revenue!AQ95</f>
        <v>1166</v>
      </c>
      <c r="O87" s="290">
        <f>Revenue!AR95</f>
        <v>1243</v>
      </c>
      <c r="P87" s="290">
        <f>Revenue!AS95</f>
        <v>873</v>
      </c>
      <c r="Q87" s="290">
        <f>Revenue!AT95</f>
        <v>1197</v>
      </c>
      <c r="R87" s="290">
        <f>Revenue!AU95</f>
        <v>1111</v>
      </c>
      <c r="S87" s="290">
        <f>Revenue!AV95</f>
        <v>1156</v>
      </c>
      <c r="T87" s="290">
        <f>Revenue!AW95</f>
        <v>1162</v>
      </c>
      <c r="U87" s="290">
        <f>Revenue!AX95</f>
        <v>1156</v>
      </c>
      <c r="V87" s="290">
        <f>Revenue!AY95</f>
        <v>1309</v>
      </c>
      <c r="W87" s="290">
        <f>Revenue!AZ95</f>
        <v>1138</v>
      </c>
      <c r="X87" s="290">
        <f>Revenue!BA95</f>
        <v>1276</v>
      </c>
      <c r="Y87" s="290">
        <f>Revenue!BB95</f>
        <v>1300</v>
      </c>
      <c r="Z87" s="290">
        <f>Revenue!BC95</f>
        <v>1323</v>
      </c>
      <c r="AA87" s="290">
        <f>Revenue!BD95</f>
        <v>1349</v>
      </c>
      <c r="AB87" s="290">
        <f>Revenue!BE95</f>
        <v>931</v>
      </c>
      <c r="AC87" s="290">
        <f>Revenue!BF95</f>
        <v>1293</v>
      </c>
      <c r="AD87" s="290">
        <f>Revenue!BG95</f>
        <v>1224</v>
      </c>
      <c r="AE87" s="290">
        <f>Revenue!BH95</f>
        <v>1264</v>
      </c>
      <c r="AF87" s="290">
        <f>Revenue!BI95</f>
        <v>1235</v>
      </c>
      <c r="AG87" s="290">
        <f>Revenue!BJ95</f>
        <v>1245</v>
      </c>
      <c r="AH87" s="290">
        <f>Revenue!BK95</f>
        <v>1463</v>
      </c>
      <c r="AI87" s="290">
        <f>Revenue!BL95</f>
        <v>1206</v>
      </c>
      <c r="AJ87" s="290">
        <f>Revenue!BM95</f>
        <v>1396</v>
      </c>
      <c r="AK87" s="290">
        <f>Revenue!BN95</f>
        <v>1433</v>
      </c>
      <c r="AL87" s="290">
        <f>Revenue!BO95</f>
        <v>1427</v>
      </c>
      <c r="AM87" s="290">
        <f>Revenue!BP95</f>
        <v>1430</v>
      </c>
      <c r="AN87" s="290">
        <f>Revenue!BQ95</f>
        <v>980</v>
      </c>
      <c r="AO87" s="290">
        <f>Revenue!BR95</f>
        <v>1330</v>
      </c>
      <c r="AP87" s="290">
        <f>Revenue!BS95</f>
        <v>1281</v>
      </c>
      <c r="AQ87" s="290">
        <f>Revenue!BT95</f>
        <v>1368</v>
      </c>
      <c r="AR87" s="290">
        <f>Revenue!BU95</f>
        <v>1269</v>
      </c>
      <c r="AS87" s="290">
        <f>Revenue!BV95</f>
        <v>1321</v>
      </c>
      <c r="AT87" s="290">
        <f>Revenue!BW95</f>
        <v>1531</v>
      </c>
      <c r="AU87" s="290">
        <f>Revenue!BX95</f>
        <v>1288</v>
      </c>
      <c r="AV87" s="290">
        <f>Revenue!BY95</f>
        <v>1480</v>
      </c>
      <c r="AW87" s="290">
        <f>Revenue!BZ95</f>
        <v>1477</v>
      </c>
      <c r="AX87" s="290">
        <f>Revenue!CA95</f>
        <v>1489</v>
      </c>
      <c r="AY87" s="290">
        <f>Revenue!CB95</f>
        <v>1672</v>
      </c>
      <c r="AZ87" s="290">
        <f>Revenue!CC95</f>
        <v>1113</v>
      </c>
      <c r="BA87" s="290">
        <f>Revenue!CD95</f>
        <v>1502</v>
      </c>
      <c r="BB87" s="290">
        <f>Revenue!CE95</f>
        <v>1442</v>
      </c>
      <c r="BC87" s="290">
        <f>Revenue!CF95</f>
        <v>1547</v>
      </c>
      <c r="BD87" s="290">
        <f>Revenue!CG95</f>
        <v>1464</v>
      </c>
      <c r="BE87" s="290">
        <f>Revenue!CH95</f>
        <v>1511</v>
      </c>
      <c r="BF87" s="290">
        <f>Revenue!CI95</f>
        <v>1700</v>
      </c>
      <c r="BG87" s="290">
        <f>Revenue!CJ95</f>
        <v>1455</v>
      </c>
      <c r="BH87" s="290">
        <f>Revenue!CK95</f>
        <v>1730</v>
      </c>
      <c r="BI87" s="290">
        <f>Revenue!CL95</f>
        <v>1639</v>
      </c>
      <c r="BJ87" s="290">
        <f>Revenue!CM95</f>
        <v>1706</v>
      </c>
    </row>
    <row r="88" spans="2:62" x14ac:dyDescent="0.2">
      <c r="B88" s="285" t="str">
        <f>Revenue!B96</f>
        <v>Garlic bread</v>
      </c>
      <c r="C88" s="290">
        <f>Revenue!AF96</f>
        <v>0</v>
      </c>
      <c r="D88" s="290">
        <f>Revenue!AG96</f>
        <v>0</v>
      </c>
      <c r="E88" s="290">
        <f>Revenue!AH96</f>
        <v>0</v>
      </c>
      <c r="F88" s="290">
        <f>Revenue!AI96</f>
        <v>0</v>
      </c>
      <c r="G88" s="290">
        <f>Revenue!AJ96</f>
        <v>0</v>
      </c>
      <c r="H88" s="290">
        <f>Revenue!AK96</f>
        <v>0</v>
      </c>
      <c r="I88" s="290">
        <f>Revenue!AL96</f>
        <v>0</v>
      </c>
      <c r="J88" s="290">
        <f>Revenue!AM96</f>
        <v>0</v>
      </c>
      <c r="K88" s="290">
        <f>Revenue!AN96</f>
        <v>0</v>
      </c>
      <c r="L88" s="290">
        <f>Revenue!AO96</f>
        <v>1776</v>
      </c>
      <c r="M88" s="290">
        <f>Revenue!AP96</f>
        <v>1746</v>
      </c>
      <c r="N88" s="290">
        <f>Revenue!AQ96</f>
        <v>1866</v>
      </c>
      <c r="O88" s="290">
        <f>Revenue!AR96</f>
        <v>1989</v>
      </c>
      <c r="P88" s="290">
        <f>Revenue!AS96</f>
        <v>1397</v>
      </c>
      <c r="Q88" s="290">
        <f>Revenue!AT96</f>
        <v>1916</v>
      </c>
      <c r="R88" s="290">
        <f>Revenue!AU96</f>
        <v>1777</v>
      </c>
      <c r="S88" s="290">
        <f>Revenue!AV96</f>
        <v>1850</v>
      </c>
      <c r="T88" s="290">
        <f>Revenue!AW96</f>
        <v>1859</v>
      </c>
      <c r="U88" s="290">
        <f>Revenue!AX96</f>
        <v>1850</v>
      </c>
      <c r="V88" s="290">
        <f>Revenue!AY96</f>
        <v>2094</v>
      </c>
      <c r="W88" s="290">
        <f>Revenue!AZ96</f>
        <v>1820</v>
      </c>
      <c r="X88" s="290">
        <f>Revenue!BA96</f>
        <v>2041</v>
      </c>
      <c r="Y88" s="290">
        <f>Revenue!BB96</f>
        <v>2080</v>
      </c>
      <c r="Z88" s="290">
        <f>Revenue!BC96</f>
        <v>2116</v>
      </c>
      <c r="AA88" s="290">
        <f>Revenue!BD96</f>
        <v>2159</v>
      </c>
      <c r="AB88" s="290">
        <f>Revenue!BE96</f>
        <v>1489</v>
      </c>
      <c r="AC88" s="290">
        <f>Revenue!BF96</f>
        <v>2069</v>
      </c>
      <c r="AD88" s="290">
        <f>Revenue!BG96</f>
        <v>1958</v>
      </c>
      <c r="AE88" s="290">
        <f>Revenue!BH96</f>
        <v>2021</v>
      </c>
      <c r="AF88" s="290">
        <f>Revenue!BI96</f>
        <v>1976</v>
      </c>
      <c r="AG88" s="290">
        <f>Revenue!BJ96</f>
        <v>1992</v>
      </c>
      <c r="AH88" s="290">
        <f>Revenue!BK96</f>
        <v>2340</v>
      </c>
      <c r="AI88" s="290">
        <f>Revenue!BL96</f>
        <v>1929</v>
      </c>
      <c r="AJ88" s="290">
        <f>Revenue!BM96</f>
        <v>2234</v>
      </c>
      <c r="AK88" s="290">
        <f>Revenue!BN96</f>
        <v>2293</v>
      </c>
      <c r="AL88" s="290">
        <f>Revenue!BO96</f>
        <v>2282</v>
      </c>
      <c r="AM88" s="290">
        <f>Revenue!BP96</f>
        <v>2287</v>
      </c>
      <c r="AN88" s="290">
        <f>Revenue!BQ96</f>
        <v>1567</v>
      </c>
      <c r="AO88" s="290">
        <f>Revenue!BR96</f>
        <v>2128</v>
      </c>
      <c r="AP88" s="290">
        <f>Revenue!BS96</f>
        <v>2049</v>
      </c>
      <c r="AQ88" s="290">
        <f>Revenue!BT96</f>
        <v>2189</v>
      </c>
      <c r="AR88" s="290">
        <f>Revenue!BU96</f>
        <v>2030</v>
      </c>
      <c r="AS88" s="290">
        <f>Revenue!BV96</f>
        <v>2114</v>
      </c>
      <c r="AT88" s="290">
        <f>Revenue!BW96</f>
        <v>2450</v>
      </c>
      <c r="AU88" s="290">
        <f>Revenue!BX96</f>
        <v>2061</v>
      </c>
      <c r="AV88" s="290">
        <f>Revenue!BY96</f>
        <v>2367</v>
      </c>
      <c r="AW88" s="290">
        <f>Revenue!BZ96</f>
        <v>2364</v>
      </c>
      <c r="AX88" s="290">
        <f>Revenue!CA96</f>
        <v>2383</v>
      </c>
      <c r="AY88" s="290">
        <f>Revenue!CB96</f>
        <v>2674</v>
      </c>
      <c r="AZ88" s="290">
        <f>Revenue!CC96</f>
        <v>1781</v>
      </c>
      <c r="BA88" s="290">
        <f>Revenue!CD96</f>
        <v>2402</v>
      </c>
      <c r="BB88" s="290">
        <f>Revenue!CE96</f>
        <v>2307</v>
      </c>
      <c r="BC88" s="290">
        <f>Revenue!CF96</f>
        <v>2475</v>
      </c>
      <c r="BD88" s="290">
        <f>Revenue!CG96</f>
        <v>2342</v>
      </c>
      <c r="BE88" s="290">
        <f>Revenue!CH96</f>
        <v>2418</v>
      </c>
      <c r="BF88" s="290">
        <f>Revenue!CI96</f>
        <v>2720</v>
      </c>
      <c r="BG88" s="290">
        <f>Revenue!CJ96</f>
        <v>2328</v>
      </c>
      <c r="BH88" s="290">
        <f>Revenue!CK96</f>
        <v>2767</v>
      </c>
      <c r="BI88" s="290">
        <f>Revenue!CL96</f>
        <v>2622</v>
      </c>
      <c r="BJ88" s="290">
        <f>Revenue!CM96</f>
        <v>2729</v>
      </c>
    </row>
    <row r="89" spans="2:62" x14ac:dyDescent="0.2">
      <c r="B89" s="285" t="str">
        <f>Revenue!B97</f>
        <v>Wines</v>
      </c>
      <c r="C89" s="290">
        <f>Revenue!AF97</f>
        <v>0</v>
      </c>
      <c r="D89" s="290">
        <f>Revenue!AG97</f>
        <v>0</v>
      </c>
      <c r="E89" s="290">
        <f>Revenue!AH97</f>
        <v>0</v>
      </c>
      <c r="F89" s="290">
        <f>Revenue!AI97</f>
        <v>0</v>
      </c>
      <c r="G89" s="290">
        <f>Revenue!AJ97</f>
        <v>0</v>
      </c>
      <c r="H89" s="290">
        <f>Revenue!AK97</f>
        <v>0</v>
      </c>
      <c r="I89" s="290">
        <f>Revenue!AL97</f>
        <v>0</v>
      </c>
      <c r="J89" s="290">
        <f>Revenue!AM97</f>
        <v>0</v>
      </c>
      <c r="K89" s="290">
        <f>Revenue!AN97</f>
        <v>0</v>
      </c>
      <c r="L89" s="290">
        <f>Revenue!AO97</f>
        <v>444</v>
      </c>
      <c r="M89" s="290">
        <f>Revenue!AP97</f>
        <v>437</v>
      </c>
      <c r="N89" s="290">
        <f>Revenue!AQ97</f>
        <v>467</v>
      </c>
      <c r="O89" s="290">
        <f>Revenue!AR97</f>
        <v>498</v>
      </c>
      <c r="P89" s="290">
        <f>Revenue!AS97</f>
        <v>350</v>
      </c>
      <c r="Q89" s="290">
        <f>Revenue!AT97</f>
        <v>479</v>
      </c>
      <c r="R89" s="290">
        <f>Revenue!AU97</f>
        <v>445</v>
      </c>
      <c r="S89" s="290">
        <f>Revenue!AV97</f>
        <v>463</v>
      </c>
      <c r="T89" s="290">
        <f>Revenue!AW97</f>
        <v>465</v>
      </c>
      <c r="U89" s="290">
        <f>Revenue!AX97</f>
        <v>463</v>
      </c>
      <c r="V89" s="290">
        <f>Revenue!AY97</f>
        <v>524</v>
      </c>
      <c r="W89" s="290">
        <f>Revenue!AZ97</f>
        <v>455</v>
      </c>
      <c r="X89" s="290">
        <f>Revenue!BA97</f>
        <v>511</v>
      </c>
      <c r="Y89" s="290">
        <f>Revenue!BB97</f>
        <v>520</v>
      </c>
      <c r="Z89" s="290">
        <f>Revenue!BC97</f>
        <v>529</v>
      </c>
      <c r="AA89" s="290">
        <f>Revenue!BD97</f>
        <v>540</v>
      </c>
      <c r="AB89" s="290">
        <f>Revenue!BE97</f>
        <v>373</v>
      </c>
      <c r="AC89" s="290">
        <f>Revenue!BF97</f>
        <v>518</v>
      </c>
      <c r="AD89" s="290">
        <f>Revenue!BG97</f>
        <v>490</v>
      </c>
      <c r="AE89" s="290">
        <f>Revenue!BH97</f>
        <v>506</v>
      </c>
      <c r="AF89" s="290">
        <f>Revenue!BI97</f>
        <v>494</v>
      </c>
      <c r="AG89" s="290">
        <f>Revenue!BJ97</f>
        <v>498</v>
      </c>
      <c r="AH89" s="290">
        <f>Revenue!BK97</f>
        <v>585</v>
      </c>
      <c r="AI89" s="290">
        <f>Revenue!BL97</f>
        <v>483</v>
      </c>
      <c r="AJ89" s="290">
        <f>Revenue!BM97</f>
        <v>559</v>
      </c>
      <c r="AK89" s="290">
        <f>Revenue!BN97</f>
        <v>574</v>
      </c>
      <c r="AL89" s="290">
        <f>Revenue!BO97</f>
        <v>571</v>
      </c>
      <c r="AM89" s="290">
        <f>Revenue!BP97</f>
        <v>572</v>
      </c>
      <c r="AN89" s="290">
        <f>Revenue!BQ97</f>
        <v>392</v>
      </c>
      <c r="AO89" s="290">
        <f>Revenue!BR97</f>
        <v>532</v>
      </c>
      <c r="AP89" s="290">
        <f>Revenue!BS97</f>
        <v>513</v>
      </c>
      <c r="AQ89" s="290">
        <f>Revenue!BT97</f>
        <v>548</v>
      </c>
      <c r="AR89" s="290">
        <f>Revenue!BU97</f>
        <v>508</v>
      </c>
      <c r="AS89" s="290">
        <f>Revenue!BV97</f>
        <v>529</v>
      </c>
      <c r="AT89" s="290">
        <f>Revenue!BW97</f>
        <v>613</v>
      </c>
      <c r="AU89" s="290">
        <f>Revenue!BX97</f>
        <v>516</v>
      </c>
      <c r="AV89" s="290">
        <f>Revenue!BY97</f>
        <v>592</v>
      </c>
      <c r="AW89" s="290">
        <f>Revenue!BZ97</f>
        <v>591</v>
      </c>
      <c r="AX89" s="290">
        <f>Revenue!CA97</f>
        <v>596</v>
      </c>
      <c r="AY89" s="290">
        <f>Revenue!CB97</f>
        <v>669</v>
      </c>
      <c r="AZ89" s="290">
        <f>Revenue!CC97</f>
        <v>446</v>
      </c>
      <c r="BA89" s="290">
        <f>Revenue!CD97</f>
        <v>601</v>
      </c>
      <c r="BB89" s="290">
        <f>Revenue!CE97</f>
        <v>577</v>
      </c>
      <c r="BC89" s="290">
        <f>Revenue!CF97</f>
        <v>619</v>
      </c>
      <c r="BD89" s="290">
        <f>Revenue!CG97</f>
        <v>586</v>
      </c>
      <c r="BE89" s="290">
        <f>Revenue!CH97</f>
        <v>605</v>
      </c>
      <c r="BF89" s="290">
        <f>Revenue!CI97</f>
        <v>680</v>
      </c>
      <c r="BG89" s="290">
        <f>Revenue!CJ97</f>
        <v>582</v>
      </c>
      <c r="BH89" s="290">
        <f>Revenue!CK97</f>
        <v>692</v>
      </c>
      <c r="BI89" s="290">
        <f>Revenue!CL97</f>
        <v>656</v>
      </c>
      <c r="BJ89" s="290">
        <f>Revenue!CM97</f>
        <v>683</v>
      </c>
    </row>
    <row r="90" spans="2:62" x14ac:dyDescent="0.2">
      <c r="B90" s="285" t="str">
        <f>Revenue!B98</f>
        <v>Beer</v>
      </c>
      <c r="C90" s="290">
        <f>Revenue!AF98</f>
        <v>0</v>
      </c>
      <c r="D90" s="290">
        <f>Revenue!AG98</f>
        <v>0</v>
      </c>
      <c r="E90" s="290">
        <f>Revenue!AH98</f>
        <v>0</v>
      </c>
      <c r="F90" s="290">
        <f>Revenue!AI98</f>
        <v>0</v>
      </c>
      <c r="G90" s="290">
        <f>Revenue!AJ98</f>
        <v>0</v>
      </c>
      <c r="H90" s="290">
        <f>Revenue!AK98</f>
        <v>0</v>
      </c>
      <c r="I90" s="290">
        <f>Revenue!AL98</f>
        <v>0</v>
      </c>
      <c r="J90" s="290">
        <f>Revenue!AM98</f>
        <v>0</v>
      </c>
      <c r="K90" s="290">
        <f>Revenue!AN98</f>
        <v>0</v>
      </c>
      <c r="L90" s="290">
        <f>Revenue!AO98</f>
        <v>1110</v>
      </c>
      <c r="M90" s="290">
        <f>Revenue!AP98</f>
        <v>1091</v>
      </c>
      <c r="N90" s="290">
        <f>Revenue!AQ98</f>
        <v>1166</v>
      </c>
      <c r="O90" s="290">
        <f>Revenue!AR98</f>
        <v>1243</v>
      </c>
      <c r="P90" s="290">
        <f>Revenue!AS98</f>
        <v>873</v>
      </c>
      <c r="Q90" s="290">
        <f>Revenue!AT98</f>
        <v>1197</v>
      </c>
      <c r="R90" s="290">
        <f>Revenue!AU98</f>
        <v>1111</v>
      </c>
      <c r="S90" s="290">
        <f>Revenue!AV98</f>
        <v>1156</v>
      </c>
      <c r="T90" s="290">
        <f>Revenue!AW98</f>
        <v>1162</v>
      </c>
      <c r="U90" s="290">
        <f>Revenue!AX98</f>
        <v>1156</v>
      </c>
      <c r="V90" s="290">
        <f>Revenue!AY98</f>
        <v>1309</v>
      </c>
      <c r="W90" s="290">
        <f>Revenue!AZ98</f>
        <v>1138</v>
      </c>
      <c r="X90" s="290">
        <f>Revenue!BA98</f>
        <v>1276</v>
      </c>
      <c r="Y90" s="290">
        <f>Revenue!BB98</f>
        <v>1300</v>
      </c>
      <c r="Z90" s="290">
        <f>Revenue!BC98</f>
        <v>1323</v>
      </c>
      <c r="AA90" s="290">
        <f>Revenue!BD98</f>
        <v>1349</v>
      </c>
      <c r="AB90" s="290">
        <f>Revenue!BE98</f>
        <v>931</v>
      </c>
      <c r="AC90" s="290">
        <f>Revenue!BF98</f>
        <v>1293</v>
      </c>
      <c r="AD90" s="290">
        <f>Revenue!BG98</f>
        <v>1224</v>
      </c>
      <c r="AE90" s="290">
        <f>Revenue!BH98</f>
        <v>1264</v>
      </c>
      <c r="AF90" s="290">
        <f>Revenue!BI98</f>
        <v>1235</v>
      </c>
      <c r="AG90" s="290">
        <f>Revenue!BJ98</f>
        <v>1245</v>
      </c>
      <c r="AH90" s="290">
        <f>Revenue!BK98</f>
        <v>1463</v>
      </c>
      <c r="AI90" s="290">
        <f>Revenue!BL98</f>
        <v>1206</v>
      </c>
      <c r="AJ90" s="290">
        <f>Revenue!BM98</f>
        <v>1396</v>
      </c>
      <c r="AK90" s="290">
        <f>Revenue!BN98</f>
        <v>1433</v>
      </c>
      <c r="AL90" s="290">
        <f>Revenue!BO98</f>
        <v>1427</v>
      </c>
      <c r="AM90" s="290">
        <f>Revenue!BP98</f>
        <v>1430</v>
      </c>
      <c r="AN90" s="290">
        <f>Revenue!BQ98</f>
        <v>980</v>
      </c>
      <c r="AO90" s="290">
        <f>Revenue!BR98</f>
        <v>1330</v>
      </c>
      <c r="AP90" s="290">
        <f>Revenue!BS98</f>
        <v>1281</v>
      </c>
      <c r="AQ90" s="290">
        <f>Revenue!BT98</f>
        <v>1368</v>
      </c>
      <c r="AR90" s="290">
        <f>Revenue!BU98</f>
        <v>1269</v>
      </c>
      <c r="AS90" s="290">
        <f>Revenue!BV98</f>
        <v>1321</v>
      </c>
      <c r="AT90" s="290">
        <f>Revenue!BW98</f>
        <v>1531</v>
      </c>
      <c r="AU90" s="290">
        <f>Revenue!BX98</f>
        <v>1288</v>
      </c>
      <c r="AV90" s="290">
        <f>Revenue!BY98</f>
        <v>1480</v>
      </c>
      <c r="AW90" s="290">
        <f>Revenue!BZ98</f>
        <v>1477</v>
      </c>
      <c r="AX90" s="290">
        <f>Revenue!CA98</f>
        <v>1489</v>
      </c>
      <c r="AY90" s="290">
        <f>Revenue!CB98</f>
        <v>1672</v>
      </c>
      <c r="AZ90" s="290">
        <f>Revenue!CC98</f>
        <v>1113</v>
      </c>
      <c r="BA90" s="290">
        <f>Revenue!CD98</f>
        <v>1502</v>
      </c>
      <c r="BB90" s="290">
        <f>Revenue!CE98</f>
        <v>1442</v>
      </c>
      <c r="BC90" s="290">
        <f>Revenue!CF98</f>
        <v>1547</v>
      </c>
      <c r="BD90" s="290">
        <f>Revenue!CG98</f>
        <v>1464</v>
      </c>
      <c r="BE90" s="290">
        <f>Revenue!CH98</f>
        <v>1511</v>
      </c>
      <c r="BF90" s="290">
        <f>Revenue!CI98</f>
        <v>1700</v>
      </c>
      <c r="BG90" s="290">
        <f>Revenue!CJ98</f>
        <v>1455</v>
      </c>
      <c r="BH90" s="290">
        <f>Revenue!CK98</f>
        <v>1730</v>
      </c>
      <c r="BI90" s="290">
        <f>Revenue!CL98</f>
        <v>1639</v>
      </c>
      <c r="BJ90" s="290">
        <f>Revenue!CM98</f>
        <v>1706</v>
      </c>
    </row>
    <row r="91" spans="2:62" x14ac:dyDescent="0.2">
      <c r="B91" s="285" t="str">
        <f>Revenue!B99</f>
        <v>Cheese Cake</v>
      </c>
      <c r="C91" s="290">
        <f>Revenue!AF99</f>
        <v>0</v>
      </c>
      <c r="D91" s="290">
        <f>Revenue!AG99</f>
        <v>0</v>
      </c>
      <c r="E91" s="290">
        <f>Revenue!AH99</f>
        <v>0</v>
      </c>
      <c r="F91" s="290">
        <f>Revenue!AI99</f>
        <v>0</v>
      </c>
      <c r="G91" s="290">
        <f>Revenue!AJ99</f>
        <v>0</v>
      </c>
      <c r="H91" s="290">
        <f>Revenue!AK99</f>
        <v>0</v>
      </c>
      <c r="I91" s="290">
        <f>Revenue!AL99</f>
        <v>0</v>
      </c>
      <c r="J91" s="290">
        <f>Revenue!AM99</f>
        <v>0</v>
      </c>
      <c r="K91" s="290">
        <f>Revenue!AN99</f>
        <v>0</v>
      </c>
      <c r="L91" s="290">
        <f>Revenue!AO99</f>
        <v>222</v>
      </c>
      <c r="M91" s="290">
        <f>Revenue!AP99</f>
        <v>219</v>
      </c>
      <c r="N91" s="290">
        <f>Revenue!AQ99</f>
        <v>234</v>
      </c>
      <c r="O91" s="290">
        <f>Revenue!AR99</f>
        <v>249</v>
      </c>
      <c r="P91" s="290">
        <f>Revenue!AS99</f>
        <v>175</v>
      </c>
      <c r="Q91" s="290">
        <f>Revenue!AT99</f>
        <v>240</v>
      </c>
      <c r="R91" s="290">
        <f>Revenue!AU99</f>
        <v>223</v>
      </c>
      <c r="S91" s="290">
        <f>Revenue!AV99</f>
        <v>232</v>
      </c>
      <c r="T91" s="290">
        <f>Revenue!AW99</f>
        <v>233</v>
      </c>
      <c r="U91" s="290">
        <f>Revenue!AX99</f>
        <v>232</v>
      </c>
      <c r="V91" s="290">
        <f>Revenue!AY99</f>
        <v>262</v>
      </c>
      <c r="W91" s="290">
        <f>Revenue!AZ99</f>
        <v>228</v>
      </c>
      <c r="X91" s="290">
        <f>Revenue!BA99</f>
        <v>256</v>
      </c>
      <c r="Y91" s="290">
        <f>Revenue!BB99</f>
        <v>260</v>
      </c>
      <c r="Z91" s="290">
        <f>Revenue!BC99</f>
        <v>265</v>
      </c>
      <c r="AA91" s="290">
        <f>Revenue!BD99</f>
        <v>270</v>
      </c>
      <c r="AB91" s="290">
        <f>Revenue!BE99</f>
        <v>187</v>
      </c>
      <c r="AC91" s="290">
        <f>Revenue!BF99</f>
        <v>259</v>
      </c>
      <c r="AD91" s="290">
        <f>Revenue!BG99</f>
        <v>245</v>
      </c>
      <c r="AE91" s="290">
        <f>Revenue!BH99</f>
        <v>253</v>
      </c>
      <c r="AF91" s="290">
        <f>Revenue!BI99</f>
        <v>247</v>
      </c>
      <c r="AG91" s="290">
        <f>Revenue!BJ99</f>
        <v>249</v>
      </c>
      <c r="AH91" s="290">
        <f>Revenue!BK99</f>
        <v>293</v>
      </c>
      <c r="AI91" s="290">
        <f>Revenue!BL99</f>
        <v>242</v>
      </c>
      <c r="AJ91" s="290">
        <f>Revenue!BM99</f>
        <v>280</v>
      </c>
      <c r="AK91" s="290">
        <f>Revenue!BN99</f>
        <v>287</v>
      </c>
      <c r="AL91" s="290">
        <f>Revenue!BO99</f>
        <v>286</v>
      </c>
      <c r="AM91" s="290">
        <f>Revenue!BP99</f>
        <v>286</v>
      </c>
      <c r="AN91" s="290">
        <f>Revenue!BQ99</f>
        <v>196</v>
      </c>
      <c r="AO91" s="290">
        <f>Revenue!BR99</f>
        <v>266</v>
      </c>
      <c r="AP91" s="290">
        <f>Revenue!BS99</f>
        <v>257</v>
      </c>
      <c r="AQ91" s="290">
        <f>Revenue!BT99</f>
        <v>274</v>
      </c>
      <c r="AR91" s="290">
        <f>Revenue!BU99</f>
        <v>254</v>
      </c>
      <c r="AS91" s="290">
        <f>Revenue!BV99</f>
        <v>265</v>
      </c>
      <c r="AT91" s="290">
        <f>Revenue!BW99</f>
        <v>307</v>
      </c>
      <c r="AU91" s="290">
        <f>Revenue!BX99</f>
        <v>258</v>
      </c>
      <c r="AV91" s="290">
        <f>Revenue!BY99</f>
        <v>296</v>
      </c>
      <c r="AW91" s="290">
        <f>Revenue!BZ99</f>
        <v>296</v>
      </c>
      <c r="AX91" s="290">
        <f>Revenue!CA99</f>
        <v>298</v>
      </c>
      <c r="AY91" s="290">
        <f>Revenue!CB99</f>
        <v>335</v>
      </c>
      <c r="AZ91" s="290">
        <f>Revenue!CC99</f>
        <v>223</v>
      </c>
      <c r="BA91" s="290">
        <f>Revenue!CD99</f>
        <v>301</v>
      </c>
      <c r="BB91" s="290">
        <f>Revenue!CE99</f>
        <v>289</v>
      </c>
      <c r="BC91" s="290">
        <f>Revenue!CF99</f>
        <v>310</v>
      </c>
      <c r="BD91" s="290">
        <f>Revenue!CG99</f>
        <v>293</v>
      </c>
      <c r="BE91" s="290">
        <f>Revenue!CH99</f>
        <v>303</v>
      </c>
      <c r="BF91" s="290">
        <f>Revenue!CI99</f>
        <v>340</v>
      </c>
      <c r="BG91" s="290">
        <f>Revenue!CJ99</f>
        <v>291</v>
      </c>
      <c r="BH91" s="290">
        <f>Revenue!CK99</f>
        <v>346</v>
      </c>
      <c r="BI91" s="290">
        <f>Revenue!CL99</f>
        <v>328</v>
      </c>
      <c r="BJ91" s="290">
        <f>Revenue!CM99</f>
        <v>342</v>
      </c>
    </row>
    <row r="92" spans="2:62" x14ac:dyDescent="0.2">
      <c r="B92" s="285" t="str">
        <f>Revenue!B100</f>
        <v>Fruit Cake</v>
      </c>
      <c r="C92" s="290">
        <f>Revenue!AF100</f>
        <v>0</v>
      </c>
      <c r="D92" s="290">
        <f>Revenue!AG100</f>
        <v>0</v>
      </c>
      <c r="E92" s="290">
        <f>Revenue!AH100</f>
        <v>0</v>
      </c>
      <c r="F92" s="290">
        <f>Revenue!AI100</f>
        <v>0</v>
      </c>
      <c r="G92" s="290">
        <f>Revenue!AJ100</f>
        <v>0</v>
      </c>
      <c r="H92" s="290">
        <f>Revenue!AK100</f>
        <v>0</v>
      </c>
      <c r="I92" s="290">
        <f>Revenue!AL100</f>
        <v>0</v>
      </c>
      <c r="J92" s="290">
        <f>Revenue!AM100</f>
        <v>0</v>
      </c>
      <c r="K92" s="290">
        <f>Revenue!AN100</f>
        <v>0</v>
      </c>
      <c r="L92" s="290">
        <f>Revenue!AO100</f>
        <v>222</v>
      </c>
      <c r="M92" s="290">
        <f>Revenue!AP100</f>
        <v>219</v>
      </c>
      <c r="N92" s="290">
        <f>Revenue!AQ100</f>
        <v>234</v>
      </c>
      <c r="O92" s="290">
        <f>Revenue!AR100</f>
        <v>249</v>
      </c>
      <c r="P92" s="290">
        <f>Revenue!AS100</f>
        <v>175</v>
      </c>
      <c r="Q92" s="290">
        <f>Revenue!AT100</f>
        <v>240</v>
      </c>
      <c r="R92" s="290">
        <f>Revenue!AU100</f>
        <v>223</v>
      </c>
      <c r="S92" s="290">
        <f>Revenue!AV100</f>
        <v>232</v>
      </c>
      <c r="T92" s="290">
        <f>Revenue!AW100</f>
        <v>233</v>
      </c>
      <c r="U92" s="290">
        <f>Revenue!AX100</f>
        <v>232</v>
      </c>
      <c r="V92" s="290">
        <f>Revenue!AY100</f>
        <v>262</v>
      </c>
      <c r="W92" s="290">
        <f>Revenue!AZ100</f>
        <v>228</v>
      </c>
      <c r="X92" s="290">
        <f>Revenue!BA100</f>
        <v>256</v>
      </c>
      <c r="Y92" s="290">
        <f>Revenue!BB100</f>
        <v>260</v>
      </c>
      <c r="Z92" s="290">
        <f>Revenue!BC100</f>
        <v>265</v>
      </c>
      <c r="AA92" s="290">
        <f>Revenue!BD100</f>
        <v>270</v>
      </c>
      <c r="AB92" s="290">
        <f>Revenue!BE100</f>
        <v>187</v>
      </c>
      <c r="AC92" s="290">
        <f>Revenue!BF100</f>
        <v>259</v>
      </c>
      <c r="AD92" s="290">
        <f>Revenue!BG100</f>
        <v>245</v>
      </c>
      <c r="AE92" s="290">
        <f>Revenue!BH100</f>
        <v>253</v>
      </c>
      <c r="AF92" s="290">
        <f>Revenue!BI100</f>
        <v>247</v>
      </c>
      <c r="AG92" s="290">
        <f>Revenue!BJ100</f>
        <v>249</v>
      </c>
      <c r="AH92" s="290">
        <f>Revenue!BK100</f>
        <v>293</v>
      </c>
      <c r="AI92" s="290">
        <f>Revenue!BL100</f>
        <v>242</v>
      </c>
      <c r="AJ92" s="290">
        <f>Revenue!BM100</f>
        <v>280</v>
      </c>
      <c r="AK92" s="290">
        <f>Revenue!BN100</f>
        <v>287</v>
      </c>
      <c r="AL92" s="290">
        <f>Revenue!BO100</f>
        <v>286</v>
      </c>
      <c r="AM92" s="290">
        <f>Revenue!BP100</f>
        <v>286</v>
      </c>
      <c r="AN92" s="290">
        <f>Revenue!BQ100</f>
        <v>196</v>
      </c>
      <c r="AO92" s="290">
        <f>Revenue!BR100</f>
        <v>266</v>
      </c>
      <c r="AP92" s="290">
        <f>Revenue!BS100</f>
        <v>257</v>
      </c>
      <c r="AQ92" s="290">
        <f>Revenue!BT100</f>
        <v>274</v>
      </c>
      <c r="AR92" s="290">
        <f>Revenue!BU100</f>
        <v>254</v>
      </c>
      <c r="AS92" s="290">
        <f>Revenue!BV100</f>
        <v>265</v>
      </c>
      <c r="AT92" s="290">
        <f>Revenue!BW100</f>
        <v>307</v>
      </c>
      <c r="AU92" s="290">
        <f>Revenue!BX100</f>
        <v>258</v>
      </c>
      <c r="AV92" s="290">
        <f>Revenue!BY100</f>
        <v>296</v>
      </c>
      <c r="AW92" s="290">
        <f>Revenue!BZ100</f>
        <v>296</v>
      </c>
      <c r="AX92" s="290">
        <f>Revenue!CA100</f>
        <v>298</v>
      </c>
      <c r="AY92" s="290">
        <f>Revenue!CB100</f>
        <v>335</v>
      </c>
      <c r="AZ92" s="290">
        <f>Revenue!CC100</f>
        <v>223</v>
      </c>
      <c r="BA92" s="290">
        <f>Revenue!CD100</f>
        <v>301</v>
      </c>
      <c r="BB92" s="290">
        <f>Revenue!CE100</f>
        <v>289</v>
      </c>
      <c r="BC92" s="290">
        <f>Revenue!CF100</f>
        <v>310</v>
      </c>
      <c r="BD92" s="290">
        <f>Revenue!CG100</f>
        <v>293</v>
      </c>
      <c r="BE92" s="290">
        <f>Revenue!CH100</f>
        <v>303</v>
      </c>
      <c r="BF92" s="290">
        <f>Revenue!CI100</f>
        <v>340</v>
      </c>
      <c r="BG92" s="290">
        <f>Revenue!CJ100</f>
        <v>291</v>
      </c>
      <c r="BH92" s="290">
        <f>Revenue!CK100</f>
        <v>346</v>
      </c>
      <c r="BI92" s="290">
        <f>Revenue!CL100</f>
        <v>328</v>
      </c>
      <c r="BJ92" s="290">
        <f>Revenue!CM100</f>
        <v>342</v>
      </c>
    </row>
    <row r="93" spans="2:62" x14ac:dyDescent="0.2">
      <c r="B93" s="285" t="str">
        <f>Revenue!B101</f>
        <v>Banana Split</v>
      </c>
      <c r="C93" s="290">
        <f>Revenue!AF101</f>
        <v>0</v>
      </c>
      <c r="D93" s="290">
        <f>Revenue!AG101</f>
        <v>0</v>
      </c>
      <c r="E93" s="290">
        <f>Revenue!AH101</f>
        <v>0</v>
      </c>
      <c r="F93" s="290">
        <f>Revenue!AI101</f>
        <v>0</v>
      </c>
      <c r="G93" s="290">
        <f>Revenue!AJ101</f>
        <v>0</v>
      </c>
      <c r="H93" s="290">
        <f>Revenue!AK101</f>
        <v>0</v>
      </c>
      <c r="I93" s="290">
        <f>Revenue!AL101</f>
        <v>0</v>
      </c>
      <c r="J93" s="290">
        <f>Revenue!AM101</f>
        <v>0</v>
      </c>
      <c r="K93" s="290">
        <f>Revenue!AN101</f>
        <v>0</v>
      </c>
      <c r="L93" s="290">
        <f>Revenue!AO101</f>
        <v>222</v>
      </c>
      <c r="M93" s="290">
        <f>Revenue!AP101</f>
        <v>219</v>
      </c>
      <c r="N93" s="290">
        <f>Revenue!AQ101</f>
        <v>234</v>
      </c>
      <c r="O93" s="290">
        <f>Revenue!AR101</f>
        <v>249</v>
      </c>
      <c r="P93" s="290">
        <f>Revenue!AS101</f>
        <v>175</v>
      </c>
      <c r="Q93" s="290">
        <f>Revenue!AT101</f>
        <v>240</v>
      </c>
      <c r="R93" s="290">
        <f>Revenue!AU101</f>
        <v>223</v>
      </c>
      <c r="S93" s="290">
        <f>Revenue!AV101</f>
        <v>232</v>
      </c>
      <c r="T93" s="290">
        <f>Revenue!AW101</f>
        <v>233</v>
      </c>
      <c r="U93" s="290">
        <f>Revenue!AX101</f>
        <v>232</v>
      </c>
      <c r="V93" s="290">
        <f>Revenue!AY101</f>
        <v>262</v>
      </c>
      <c r="W93" s="290">
        <f>Revenue!AZ101</f>
        <v>228</v>
      </c>
      <c r="X93" s="290">
        <f>Revenue!BA101</f>
        <v>256</v>
      </c>
      <c r="Y93" s="290">
        <f>Revenue!BB101</f>
        <v>260</v>
      </c>
      <c r="Z93" s="290">
        <f>Revenue!BC101</f>
        <v>265</v>
      </c>
      <c r="AA93" s="290">
        <f>Revenue!BD101</f>
        <v>270</v>
      </c>
      <c r="AB93" s="290">
        <f>Revenue!BE101</f>
        <v>187</v>
      </c>
      <c r="AC93" s="290">
        <f>Revenue!BF101</f>
        <v>259</v>
      </c>
      <c r="AD93" s="290">
        <f>Revenue!BG101</f>
        <v>245</v>
      </c>
      <c r="AE93" s="290">
        <f>Revenue!BH101</f>
        <v>253</v>
      </c>
      <c r="AF93" s="290">
        <f>Revenue!BI101</f>
        <v>247</v>
      </c>
      <c r="AG93" s="290">
        <f>Revenue!BJ101</f>
        <v>249</v>
      </c>
      <c r="AH93" s="290">
        <f>Revenue!BK101</f>
        <v>293</v>
      </c>
      <c r="AI93" s="290">
        <f>Revenue!BL101</f>
        <v>242</v>
      </c>
      <c r="AJ93" s="290">
        <f>Revenue!BM101</f>
        <v>280</v>
      </c>
      <c r="AK93" s="290">
        <f>Revenue!BN101</f>
        <v>287</v>
      </c>
      <c r="AL93" s="290">
        <f>Revenue!BO101</f>
        <v>286</v>
      </c>
      <c r="AM93" s="290">
        <f>Revenue!BP101</f>
        <v>286</v>
      </c>
      <c r="AN93" s="290">
        <f>Revenue!BQ101</f>
        <v>196</v>
      </c>
      <c r="AO93" s="290">
        <f>Revenue!BR101</f>
        <v>266</v>
      </c>
      <c r="AP93" s="290">
        <f>Revenue!BS101</f>
        <v>257</v>
      </c>
      <c r="AQ93" s="290">
        <f>Revenue!BT101</f>
        <v>274</v>
      </c>
      <c r="AR93" s="290">
        <f>Revenue!BU101</f>
        <v>254</v>
      </c>
      <c r="AS93" s="290">
        <f>Revenue!BV101</f>
        <v>265</v>
      </c>
      <c r="AT93" s="290">
        <f>Revenue!BW101</f>
        <v>307</v>
      </c>
      <c r="AU93" s="290">
        <f>Revenue!BX101</f>
        <v>258</v>
      </c>
      <c r="AV93" s="290">
        <f>Revenue!BY101</f>
        <v>296</v>
      </c>
      <c r="AW93" s="290">
        <f>Revenue!BZ101</f>
        <v>296</v>
      </c>
      <c r="AX93" s="290">
        <f>Revenue!CA101</f>
        <v>298</v>
      </c>
      <c r="AY93" s="290">
        <f>Revenue!CB101</f>
        <v>335</v>
      </c>
      <c r="AZ93" s="290">
        <f>Revenue!CC101</f>
        <v>223</v>
      </c>
      <c r="BA93" s="290">
        <f>Revenue!CD101</f>
        <v>301</v>
      </c>
      <c r="BB93" s="290">
        <f>Revenue!CE101</f>
        <v>289</v>
      </c>
      <c r="BC93" s="290">
        <f>Revenue!CF101</f>
        <v>310</v>
      </c>
      <c r="BD93" s="290">
        <f>Revenue!CG101</f>
        <v>293</v>
      </c>
      <c r="BE93" s="290">
        <f>Revenue!CH101</f>
        <v>303</v>
      </c>
      <c r="BF93" s="290">
        <f>Revenue!CI101</f>
        <v>340</v>
      </c>
      <c r="BG93" s="290">
        <f>Revenue!CJ101</f>
        <v>291</v>
      </c>
      <c r="BH93" s="290">
        <f>Revenue!CK101</f>
        <v>346</v>
      </c>
      <c r="BI93" s="290">
        <f>Revenue!CL101</f>
        <v>328</v>
      </c>
      <c r="BJ93" s="290">
        <f>Revenue!CM101</f>
        <v>342</v>
      </c>
    </row>
    <row r="94" spans="2:62" x14ac:dyDescent="0.2">
      <c r="B94" s="285" t="str">
        <f>Revenue!B102</f>
        <v>Soda</v>
      </c>
      <c r="C94" s="290">
        <f>Revenue!AF102</f>
        <v>0</v>
      </c>
      <c r="D94" s="290">
        <f>Revenue!AG102</f>
        <v>0</v>
      </c>
      <c r="E94" s="290">
        <f>Revenue!AH102</f>
        <v>0</v>
      </c>
      <c r="F94" s="290">
        <f>Revenue!AI102</f>
        <v>0</v>
      </c>
      <c r="G94" s="290">
        <f>Revenue!AJ102</f>
        <v>0</v>
      </c>
      <c r="H94" s="290">
        <f>Revenue!AK102</f>
        <v>0</v>
      </c>
      <c r="I94" s="290">
        <f>Revenue!AL102</f>
        <v>0</v>
      </c>
      <c r="J94" s="290">
        <f>Revenue!AM102</f>
        <v>0</v>
      </c>
      <c r="K94" s="290">
        <f>Revenue!AN102</f>
        <v>0</v>
      </c>
      <c r="L94" s="290">
        <f>Revenue!AO102</f>
        <v>666</v>
      </c>
      <c r="M94" s="290">
        <f>Revenue!AP102</f>
        <v>655</v>
      </c>
      <c r="N94" s="290">
        <f>Revenue!AQ102</f>
        <v>700</v>
      </c>
      <c r="O94" s="290">
        <f>Revenue!AR102</f>
        <v>746</v>
      </c>
      <c r="P94" s="290">
        <f>Revenue!AS102</f>
        <v>524</v>
      </c>
      <c r="Q94" s="290">
        <f>Revenue!AT102</f>
        <v>719</v>
      </c>
      <c r="R94" s="290">
        <f>Revenue!AU102</f>
        <v>667</v>
      </c>
      <c r="S94" s="290">
        <f>Revenue!AV102</f>
        <v>694</v>
      </c>
      <c r="T94" s="290">
        <f>Revenue!AW102</f>
        <v>697</v>
      </c>
      <c r="U94" s="290">
        <f>Revenue!AX102</f>
        <v>694</v>
      </c>
      <c r="V94" s="290">
        <f>Revenue!AY102</f>
        <v>786</v>
      </c>
      <c r="W94" s="290">
        <f>Revenue!AZ102</f>
        <v>683</v>
      </c>
      <c r="X94" s="290">
        <f>Revenue!BA102</f>
        <v>766</v>
      </c>
      <c r="Y94" s="290">
        <f>Revenue!BB102</f>
        <v>780</v>
      </c>
      <c r="Z94" s="290">
        <f>Revenue!BC102</f>
        <v>794</v>
      </c>
      <c r="AA94" s="290">
        <f>Revenue!BD102</f>
        <v>810</v>
      </c>
      <c r="AB94" s="290">
        <f>Revenue!BE102</f>
        <v>559</v>
      </c>
      <c r="AC94" s="290">
        <f>Revenue!BF102</f>
        <v>776</v>
      </c>
      <c r="AD94" s="290">
        <f>Revenue!BG102</f>
        <v>734</v>
      </c>
      <c r="AE94" s="290">
        <f>Revenue!BH102</f>
        <v>758</v>
      </c>
      <c r="AF94" s="290">
        <f>Revenue!BI102</f>
        <v>741</v>
      </c>
      <c r="AG94" s="290">
        <f>Revenue!BJ102</f>
        <v>747</v>
      </c>
      <c r="AH94" s="290">
        <f>Revenue!BK102</f>
        <v>878</v>
      </c>
      <c r="AI94" s="290">
        <f>Revenue!BL102</f>
        <v>724</v>
      </c>
      <c r="AJ94" s="290">
        <f>Revenue!BM102</f>
        <v>838</v>
      </c>
      <c r="AK94" s="290">
        <f>Revenue!BN102</f>
        <v>860</v>
      </c>
      <c r="AL94" s="290">
        <f>Revenue!BO102</f>
        <v>856</v>
      </c>
      <c r="AM94" s="290">
        <f>Revenue!BP102</f>
        <v>858</v>
      </c>
      <c r="AN94" s="290">
        <f>Revenue!BQ102</f>
        <v>588</v>
      </c>
      <c r="AO94" s="290">
        <f>Revenue!BR102</f>
        <v>798</v>
      </c>
      <c r="AP94" s="290">
        <f>Revenue!BS102</f>
        <v>769</v>
      </c>
      <c r="AQ94" s="290">
        <f>Revenue!BT102</f>
        <v>821</v>
      </c>
      <c r="AR94" s="290">
        <f>Revenue!BU102</f>
        <v>762</v>
      </c>
      <c r="AS94" s="290">
        <f>Revenue!BV102</f>
        <v>793</v>
      </c>
      <c r="AT94" s="290">
        <f>Revenue!BW102</f>
        <v>919</v>
      </c>
      <c r="AU94" s="290">
        <f>Revenue!BX102</f>
        <v>773</v>
      </c>
      <c r="AV94" s="290">
        <f>Revenue!BY102</f>
        <v>888</v>
      </c>
      <c r="AW94" s="290">
        <f>Revenue!BZ102</f>
        <v>887</v>
      </c>
      <c r="AX94" s="290">
        <f>Revenue!CA102</f>
        <v>894</v>
      </c>
      <c r="AY94" s="290">
        <f>Revenue!CB102</f>
        <v>1003</v>
      </c>
      <c r="AZ94" s="290">
        <f>Revenue!CC102</f>
        <v>668</v>
      </c>
      <c r="BA94" s="290">
        <f>Revenue!CD102</f>
        <v>901</v>
      </c>
      <c r="BB94" s="290">
        <f>Revenue!CE102</f>
        <v>865</v>
      </c>
      <c r="BC94" s="290">
        <f>Revenue!CF102</f>
        <v>928</v>
      </c>
      <c r="BD94" s="290">
        <f>Revenue!CG102</f>
        <v>878</v>
      </c>
      <c r="BE94" s="290">
        <f>Revenue!CH102</f>
        <v>907</v>
      </c>
      <c r="BF94" s="290">
        <f>Revenue!CI102</f>
        <v>1020</v>
      </c>
      <c r="BG94" s="290">
        <f>Revenue!CJ102</f>
        <v>873</v>
      </c>
      <c r="BH94" s="290">
        <f>Revenue!CK102</f>
        <v>1038</v>
      </c>
      <c r="BI94" s="290">
        <f>Revenue!CL102</f>
        <v>983</v>
      </c>
      <c r="BJ94" s="290">
        <f>Revenue!CM102</f>
        <v>1024</v>
      </c>
    </row>
    <row r="95" spans="2:62" x14ac:dyDescent="0.2">
      <c r="B95" s="285" t="str">
        <f>Revenue!B103</f>
        <v>Cofee</v>
      </c>
      <c r="C95" s="290">
        <f>Revenue!AF103</f>
        <v>0</v>
      </c>
      <c r="D95" s="290">
        <f>Revenue!AG103</f>
        <v>0</v>
      </c>
      <c r="E95" s="290">
        <f>Revenue!AH103</f>
        <v>0</v>
      </c>
      <c r="F95" s="290">
        <f>Revenue!AI103</f>
        <v>0</v>
      </c>
      <c r="G95" s="290">
        <f>Revenue!AJ103</f>
        <v>0</v>
      </c>
      <c r="H95" s="290">
        <f>Revenue!AK103</f>
        <v>0</v>
      </c>
      <c r="I95" s="290">
        <f>Revenue!AL103</f>
        <v>0</v>
      </c>
      <c r="J95" s="290">
        <f>Revenue!AM103</f>
        <v>0</v>
      </c>
      <c r="K95" s="290">
        <f>Revenue!AN103</f>
        <v>0</v>
      </c>
      <c r="L95" s="290">
        <f>Revenue!AO103</f>
        <v>2663</v>
      </c>
      <c r="M95" s="290">
        <f>Revenue!AP103</f>
        <v>2619</v>
      </c>
      <c r="N95" s="290">
        <f>Revenue!AQ103</f>
        <v>2799</v>
      </c>
      <c r="O95" s="290">
        <f>Revenue!AR103</f>
        <v>2983</v>
      </c>
      <c r="P95" s="290">
        <f>Revenue!AS103</f>
        <v>2095</v>
      </c>
      <c r="Q95" s="290">
        <f>Revenue!AT103</f>
        <v>2873</v>
      </c>
      <c r="R95" s="290">
        <f>Revenue!AU103</f>
        <v>2665</v>
      </c>
      <c r="S95" s="290">
        <f>Revenue!AV103</f>
        <v>2774</v>
      </c>
      <c r="T95" s="290">
        <f>Revenue!AW103</f>
        <v>2788</v>
      </c>
      <c r="U95" s="290">
        <f>Revenue!AX103</f>
        <v>2775</v>
      </c>
      <c r="V95" s="290">
        <f>Revenue!AY103</f>
        <v>3141</v>
      </c>
      <c r="W95" s="290">
        <f>Revenue!AZ103</f>
        <v>2730</v>
      </c>
      <c r="X95" s="290">
        <f>Revenue!BA103</f>
        <v>3061</v>
      </c>
      <c r="Y95" s="290">
        <f>Revenue!BB103</f>
        <v>3119</v>
      </c>
      <c r="Z95" s="290">
        <f>Revenue!BC103</f>
        <v>3174</v>
      </c>
      <c r="AA95" s="290">
        <f>Revenue!BD103</f>
        <v>3238</v>
      </c>
      <c r="AB95" s="290">
        <f>Revenue!BE103</f>
        <v>2233</v>
      </c>
      <c r="AC95" s="290">
        <f>Revenue!BF103</f>
        <v>3103</v>
      </c>
      <c r="AD95" s="290">
        <f>Revenue!BG103</f>
        <v>2936</v>
      </c>
      <c r="AE95" s="290">
        <f>Revenue!BH103</f>
        <v>3032</v>
      </c>
      <c r="AF95" s="290">
        <f>Revenue!BI103</f>
        <v>2964</v>
      </c>
      <c r="AG95" s="290">
        <f>Revenue!BJ103</f>
        <v>2988</v>
      </c>
      <c r="AH95" s="290">
        <f>Revenue!BK103</f>
        <v>3509</v>
      </c>
      <c r="AI95" s="290">
        <f>Revenue!BL103</f>
        <v>2893</v>
      </c>
      <c r="AJ95" s="290">
        <f>Revenue!BM103</f>
        <v>3351</v>
      </c>
      <c r="AK95" s="290">
        <f>Revenue!BN103</f>
        <v>3439</v>
      </c>
      <c r="AL95" s="290">
        <f>Revenue!BO103</f>
        <v>3423</v>
      </c>
      <c r="AM95" s="290">
        <f>Revenue!BP103</f>
        <v>3431</v>
      </c>
      <c r="AN95" s="290">
        <f>Revenue!BQ103</f>
        <v>2351</v>
      </c>
      <c r="AO95" s="290">
        <f>Revenue!BR103</f>
        <v>3192</v>
      </c>
      <c r="AP95" s="290">
        <f>Revenue!BS103</f>
        <v>3073</v>
      </c>
      <c r="AQ95" s="290">
        <f>Revenue!BT103</f>
        <v>3284</v>
      </c>
      <c r="AR95" s="290">
        <f>Revenue!BU103</f>
        <v>3045</v>
      </c>
      <c r="AS95" s="290">
        <f>Revenue!BV103</f>
        <v>3170</v>
      </c>
      <c r="AT95" s="290">
        <f>Revenue!BW103</f>
        <v>3674</v>
      </c>
      <c r="AU95" s="290">
        <f>Revenue!BX103</f>
        <v>3091</v>
      </c>
      <c r="AV95" s="290">
        <f>Revenue!BY103</f>
        <v>3550</v>
      </c>
      <c r="AW95" s="290">
        <f>Revenue!BZ103</f>
        <v>3545</v>
      </c>
      <c r="AX95" s="290">
        <f>Revenue!CA103</f>
        <v>3574</v>
      </c>
      <c r="AY95" s="290">
        <f>Revenue!CB103</f>
        <v>4011</v>
      </c>
      <c r="AZ95" s="290">
        <f>Revenue!CC103</f>
        <v>2671</v>
      </c>
      <c r="BA95" s="290">
        <f>Revenue!CD103</f>
        <v>3603</v>
      </c>
      <c r="BB95" s="290">
        <f>Revenue!CE103</f>
        <v>3460</v>
      </c>
      <c r="BC95" s="290">
        <f>Revenue!CF103</f>
        <v>3712</v>
      </c>
      <c r="BD95" s="290">
        <f>Revenue!CG103</f>
        <v>3512</v>
      </c>
      <c r="BE95" s="290">
        <f>Revenue!CH103</f>
        <v>3626</v>
      </c>
      <c r="BF95" s="290">
        <f>Revenue!CI103</f>
        <v>4080</v>
      </c>
      <c r="BG95" s="290">
        <f>Revenue!CJ103</f>
        <v>3492</v>
      </c>
      <c r="BH95" s="290">
        <f>Revenue!CK103</f>
        <v>4151</v>
      </c>
      <c r="BI95" s="290">
        <f>Revenue!CL103</f>
        <v>3932</v>
      </c>
      <c r="BJ95" s="290">
        <f>Revenue!CM103</f>
        <v>4094</v>
      </c>
    </row>
    <row r="96" spans="2:62" x14ac:dyDescent="0.2">
      <c r="B96" s="285" t="str">
        <f>Revenue!B104</f>
        <v>Tea</v>
      </c>
      <c r="C96" s="290">
        <f>Revenue!AF104</f>
        <v>0</v>
      </c>
      <c r="D96" s="290">
        <f>Revenue!AG104</f>
        <v>0</v>
      </c>
      <c r="E96" s="290">
        <f>Revenue!AH104</f>
        <v>0</v>
      </c>
      <c r="F96" s="290">
        <f>Revenue!AI104</f>
        <v>0</v>
      </c>
      <c r="G96" s="290">
        <f>Revenue!AJ104</f>
        <v>0</v>
      </c>
      <c r="H96" s="290">
        <f>Revenue!AK104</f>
        <v>0</v>
      </c>
      <c r="I96" s="290">
        <f>Revenue!AL104</f>
        <v>0</v>
      </c>
      <c r="J96" s="290">
        <f>Revenue!AM104</f>
        <v>0</v>
      </c>
      <c r="K96" s="290">
        <f>Revenue!AN104</f>
        <v>0</v>
      </c>
      <c r="L96" s="290">
        <f>Revenue!AO104</f>
        <v>2220</v>
      </c>
      <c r="M96" s="290">
        <f>Revenue!AP104</f>
        <v>2182</v>
      </c>
      <c r="N96" s="290">
        <f>Revenue!AQ104</f>
        <v>2332</v>
      </c>
      <c r="O96" s="290">
        <f>Revenue!AR104</f>
        <v>2486</v>
      </c>
      <c r="P96" s="290">
        <f>Revenue!AS104</f>
        <v>1746</v>
      </c>
      <c r="Q96" s="290">
        <f>Revenue!AT104</f>
        <v>2394</v>
      </c>
      <c r="R96" s="290">
        <f>Revenue!AU104</f>
        <v>2221</v>
      </c>
      <c r="S96" s="290">
        <f>Revenue!AV104</f>
        <v>2312</v>
      </c>
      <c r="T96" s="290">
        <f>Revenue!AW104</f>
        <v>2323</v>
      </c>
      <c r="U96" s="290">
        <f>Revenue!AX104</f>
        <v>2312</v>
      </c>
      <c r="V96" s="290">
        <f>Revenue!AY104</f>
        <v>2618</v>
      </c>
      <c r="W96" s="290">
        <f>Revenue!AZ104</f>
        <v>2275</v>
      </c>
      <c r="X96" s="290">
        <f>Revenue!BA104</f>
        <v>2551</v>
      </c>
      <c r="Y96" s="290">
        <f>Revenue!BB104</f>
        <v>2599</v>
      </c>
      <c r="Z96" s="290">
        <f>Revenue!BC104</f>
        <v>2645</v>
      </c>
      <c r="AA96" s="290">
        <f>Revenue!BD104</f>
        <v>2698</v>
      </c>
      <c r="AB96" s="290">
        <f>Revenue!BE104</f>
        <v>1861</v>
      </c>
      <c r="AC96" s="290">
        <f>Revenue!BF104</f>
        <v>2586</v>
      </c>
      <c r="AD96" s="290">
        <f>Revenue!BG104</f>
        <v>2447</v>
      </c>
      <c r="AE96" s="290">
        <f>Revenue!BH104</f>
        <v>2527</v>
      </c>
      <c r="AF96" s="290">
        <f>Revenue!BI104</f>
        <v>2470</v>
      </c>
      <c r="AG96" s="290">
        <f>Revenue!BJ104</f>
        <v>2490</v>
      </c>
      <c r="AH96" s="290">
        <f>Revenue!BK104</f>
        <v>2925</v>
      </c>
      <c r="AI96" s="290">
        <f>Revenue!BL104</f>
        <v>2411</v>
      </c>
      <c r="AJ96" s="290">
        <f>Revenue!BM104</f>
        <v>2792</v>
      </c>
      <c r="AK96" s="290">
        <f>Revenue!BN104</f>
        <v>2866</v>
      </c>
      <c r="AL96" s="290">
        <f>Revenue!BO104</f>
        <v>2853</v>
      </c>
      <c r="AM96" s="290">
        <f>Revenue!BP104</f>
        <v>2859</v>
      </c>
      <c r="AN96" s="290">
        <f>Revenue!BQ104</f>
        <v>1959</v>
      </c>
      <c r="AO96" s="290">
        <f>Revenue!BR104</f>
        <v>2660</v>
      </c>
      <c r="AP96" s="290">
        <f>Revenue!BS104</f>
        <v>2561</v>
      </c>
      <c r="AQ96" s="290">
        <f>Revenue!BT104</f>
        <v>2736</v>
      </c>
      <c r="AR96" s="290">
        <f>Revenue!BU104</f>
        <v>2538</v>
      </c>
      <c r="AS96" s="290">
        <f>Revenue!BV104</f>
        <v>2642</v>
      </c>
      <c r="AT96" s="290">
        <f>Revenue!BW104</f>
        <v>3062</v>
      </c>
      <c r="AU96" s="290">
        <f>Revenue!BX104</f>
        <v>2576</v>
      </c>
      <c r="AV96" s="290">
        <f>Revenue!BY104</f>
        <v>2959</v>
      </c>
      <c r="AW96" s="290">
        <f>Revenue!BZ104</f>
        <v>2954</v>
      </c>
      <c r="AX96" s="290">
        <f>Revenue!CA104</f>
        <v>2978</v>
      </c>
      <c r="AY96" s="290">
        <f>Revenue!CB104</f>
        <v>3343</v>
      </c>
      <c r="AZ96" s="290">
        <f>Revenue!CC104</f>
        <v>2226</v>
      </c>
      <c r="BA96" s="290">
        <f>Revenue!CD104</f>
        <v>3003</v>
      </c>
      <c r="BB96" s="290">
        <f>Revenue!CE104</f>
        <v>2883</v>
      </c>
      <c r="BC96" s="290">
        <f>Revenue!CF104</f>
        <v>3093</v>
      </c>
      <c r="BD96" s="290">
        <f>Revenue!CG104</f>
        <v>2927</v>
      </c>
      <c r="BE96" s="290">
        <f>Revenue!CH104</f>
        <v>3022</v>
      </c>
      <c r="BF96" s="290">
        <f>Revenue!CI104</f>
        <v>3400</v>
      </c>
      <c r="BG96" s="290">
        <f>Revenue!CJ104</f>
        <v>2910</v>
      </c>
      <c r="BH96" s="290">
        <f>Revenue!CK104</f>
        <v>3459</v>
      </c>
      <c r="BI96" s="290">
        <f>Revenue!CL104</f>
        <v>3277</v>
      </c>
      <c r="BJ96" s="290">
        <f>Revenue!CM104</f>
        <v>3412</v>
      </c>
    </row>
    <row r="99" spans="2:62" x14ac:dyDescent="0.2">
      <c r="B99" s="285" t="str">
        <f>Inputs!GY9</f>
        <v>Vegetables for salads &amp; soups</v>
      </c>
      <c r="C99" s="290">
        <f t="shared" ref="C99:AH99" ca="1" si="28">SUMPRODUCT(C72:C96,$D$34:$D$58)</f>
        <v>0</v>
      </c>
      <c r="D99" s="290">
        <f t="shared" ca="1" si="28"/>
        <v>0</v>
      </c>
      <c r="E99" s="290">
        <f t="shared" ca="1" si="28"/>
        <v>0</v>
      </c>
      <c r="F99" s="290">
        <f t="shared" ca="1" si="28"/>
        <v>0</v>
      </c>
      <c r="G99" s="290">
        <f t="shared" ca="1" si="28"/>
        <v>0</v>
      </c>
      <c r="H99" s="290">
        <f t="shared" ca="1" si="28"/>
        <v>0</v>
      </c>
      <c r="I99" s="290">
        <f t="shared" ca="1" si="28"/>
        <v>0</v>
      </c>
      <c r="J99" s="290">
        <f t="shared" ca="1" si="28"/>
        <v>0</v>
      </c>
      <c r="K99" s="290">
        <f t="shared" ca="1" si="28"/>
        <v>0</v>
      </c>
      <c r="L99" s="290">
        <f t="shared" ca="1" si="28"/>
        <v>466.20000000000005</v>
      </c>
      <c r="M99" s="290">
        <f t="shared" ca="1" si="28"/>
        <v>458.22</v>
      </c>
      <c r="N99" s="290">
        <f t="shared" ca="1" si="28"/>
        <v>489.72</v>
      </c>
      <c r="O99" s="290">
        <f t="shared" ca="1" si="28"/>
        <v>522.05999999999995</v>
      </c>
      <c r="P99" s="290">
        <f t="shared" ca="1" si="28"/>
        <v>366.65999999999997</v>
      </c>
      <c r="Q99" s="290">
        <f t="shared" ca="1" si="28"/>
        <v>502.74</v>
      </c>
      <c r="R99" s="290">
        <f t="shared" ca="1" si="28"/>
        <v>466.62</v>
      </c>
      <c r="S99" s="290">
        <f t="shared" ca="1" si="28"/>
        <v>485.52</v>
      </c>
      <c r="T99" s="290">
        <f t="shared" ca="1" si="28"/>
        <v>488.03999999999996</v>
      </c>
      <c r="U99" s="290">
        <f t="shared" ca="1" si="28"/>
        <v>485.52</v>
      </c>
      <c r="V99" s="290">
        <f t="shared" ca="1" si="28"/>
        <v>549.78</v>
      </c>
      <c r="W99" s="290">
        <f t="shared" ca="1" si="28"/>
        <v>477.96000000000004</v>
      </c>
      <c r="X99" s="290">
        <f t="shared" ca="1" si="28"/>
        <v>535.92000000000007</v>
      </c>
      <c r="Y99" s="290">
        <f t="shared" ca="1" si="28"/>
        <v>546</v>
      </c>
      <c r="Z99" s="290">
        <f t="shared" ca="1" si="28"/>
        <v>555.66000000000008</v>
      </c>
      <c r="AA99" s="290">
        <f t="shared" ca="1" si="28"/>
        <v>566.58000000000004</v>
      </c>
      <c r="AB99" s="290">
        <f t="shared" ca="1" si="28"/>
        <v>391.02</v>
      </c>
      <c r="AC99" s="290">
        <f t="shared" ca="1" si="28"/>
        <v>543.05999999999995</v>
      </c>
      <c r="AD99" s="290">
        <f t="shared" ca="1" si="28"/>
        <v>514.08000000000004</v>
      </c>
      <c r="AE99" s="290">
        <f t="shared" ca="1" si="28"/>
        <v>530.88</v>
      </c>
      <c r="AF99" s="290">
        <f t="shared" ca="1" si="28"/>
        <v>518.70000000000005</v>
      </c>
      <c r="AG99" s="290">
        <f t="shared" ca="1" si="28"/>
        <v>522.90000000000009</v>
      </c>
      <c r="AH99" s="290">
        <f t="shared" ca="1" si="28"/>
        <v>614.46</v>
      </c>
      <c r="AI99" s="290">
        <f t="shared" ref="AI99:BJ99" ca="1" si="29">SUMPRODUCT(AI72:AI96,$D$34:$D$58)</f>
        <v>506.52</v>
      </c>
      <c r="AJ99" s="290">
        <f t="shared" ca="1" si="29"/>
        <v>586.32000000000005</v>
      </c>
      <c r="AK99" s="290">
        <f t="shared" ca="1" si="29"/>
        <v>601.86</v>
      </c>
      <c r="AL99" s="290">
        <f t="shared" ca="1" si="29"/>
        <v>599.34</v>
      </c>
      <c r="AM99" s="290">
        <f t="shared" ca="1" si="29"/>
        <v>600.6</v>
      </c>
      <c r="AN99" s="290">
        <f t="shared" ca="1" si="29"/>
        <v>411.6</v>
      </c>
      <c r="AO99" s="290">
        <f t="shared" ca="1" si="29"/>
        <v>558.6</v>
      </c>
      <c r="AP99" s="290">
        <f t="shared" ca="1" si="29"/>
        <v>538.02</v>
      </c>
      <c r="AQ99" s="290">
        <f t="shared" ca="1" si="29"/>
        <v>574.55999999999995</v>
      </c>
      <c r="AR99" s="290">
        <f t="shared" ca="1" si="29"/>
        <v>532.98</v>
      </c>
      <c r="AS99" s="290">
        <f t="shared" ca="1" si="29"/>
        <v>554.82000000000005</v>
      </c>
      <c r="AT99" s="290">
        <f t="shared" ca="1" si="29"/>
        <v>643.02</v>
      </c>
      <c r="AU99" s="290">
        <f t="shared" ca="1" si="29"/>
        <v>540.96</v>
      </c>
      <c r="AV99" s="290">
        <f t="shared" ca="1" si="29"/>
        <v>621.6</v>
      </c>
      <c r="AW99" s="290">
        <f t="shared" ca="1" si="29"/>
        <v>620.34</v>
      </c>
      <c r="AX99" s="290">
        <f t="shared" ca="1" si="29"/>
        <v>625.38</v>
      </c>
      <c r="AY99" s="290">
        <f t="shared" ca="1" si="29"/>
        <v>702.24</v>
      </c>
      <c r="AZ99" s="290">
        <f t="shared" ca="1" si="29"/>
        <v>467.46000000000004</v>
      </c>
      <c r="BA99" s="290">
        <f t="shared" ca="1" si="29"/>
        <v>630.84</v>
      </c>
      <c r="BB99" s="290">
        <f t="shared" ca="1" si="29"/>
        <v>605.64</v>
      </c>
      <c r="BC99" s="290">
        <f t="shared" ca="1" si="29"/>
        <v>649.74</v>
      </c>
      <c r="BD99" s="290">
        <f t="shared" ca="1" si="29"/>
        <v>614.88</v>
      </c>
      <c r="BE99" s="290">
        <f t="shared" ca="1" si="29"/>
        <v>634.62</v>
      </c>
      <c r="BF99" s="290">
        <f t="shared" ca="1" si="29"/>
        <v>714</v>
      </c>
      <c r="BG99" s="290">
        <f t="shared" ca="1" si="29"/>
        <v>611.1</v>
      </c>
      <c r="BH99" s="290">
        <f t="shared" ca="1" si="29"/>
        <v>726.6</v>
      </c>
      <c r="BI99" s="290">
        <f t="shared" ca="1" si="29"/>
        <v>688.38</v>
      </c>
      <c r="BJ99" s="290">
        <f t="shared" ca="1" si="29"/>
        <v>716.52</v>
      </c>
    </row>
    <row r="100" spans="2:62" x14ac:dyDescent="0.2">
      <c r="B100" s="285" t="str">
        <f>Inputs!GY10</f>
        <v>Bread</v>
      </c>
      <c r="C100" s="290">
        <f t="shared" ref="C100:AH100" ca="1" si="30">SUMPRODUCT(C72:C96,$E$34:$E$58)</f>
        <v>0</v>
      </c>
      <c r="D100" s="290">
        <f t="shared" ca="1" si="30"/>
        <v>0</v>
      </c>
      <c r="E100" s="290">
        <f t="shared" ca="1" si="30"/>
        <v>0</v>
      </c>
      <c r="F100" s="290">
        <f t="shared" ca="1" si="30"/>
        <v>0</v>
      </c>
      <c r="G100" s="290">
        <f t="shared" ca="1" si="30"/>
        <v>0</v>
      </c>
      <c r="H100" s="290">
        <f t="shared" ca="1" si="30"/>
        <v>0</v>
      </c>
      <c r="I100" s="290">
        <f t="shared" ca="1" si="30"/>
        <v>0</v>
      </c>
      <c r="J100" s="290">
        <f t="shared" ca="1" si="30"/>
        <v>0</v>
      </c>
      <c r="K100" s="290">
        <f t="shared" ca="1" si="30"/>
        <v>0</v>
      </c>
      <c r="L100" s="290">
        <f t="shared" ca="1" si="30"/>
        <v>693.75</v>
      </c>
      <c r="M100" s="290">
        <f t="shared" ca="1" si="30"/>
        <v>681.97499999999991</v>
      </c>
      <c r="N100" s="290">
        <f t="shared" ca="1" si="30"/>
        <v>728.84999999999991</v>
      </c>
      <c r="O100" s="290">
        <f t="shared" ca="1" si="30"/>
        <v>776.92499999999995</v>
      </c>
      <c r="P100" s="290">
        <f t="shared" ca="1" si="30"/>
        <v>545.67499999999995</v>
      </c>
      <c r="Q100" s="290">
        <f t="shared" ca="1" si="30"/>
        <v>748.32500000000005</v>
      </c>
      <c r="R100" s="290">
        <f t="shared" ca="1" si="30"/>
        <v>694.22500000000002</v>
      </c>
      <c r="S100" s="290">
        <f t="shared" ca="1" si="30"/>
        <v>722.6</v>
      </c>
      <c r="T100" s="290">
        <f t="shared" ca="1" si="30"/>
        <v>726.2</v>
      </c>
      <c r="U100" s="290">
        <f t="shared" ca="1" si="30"/>
        <v>722.6</v>
      </c>
      <c r="V100" s="290">
        <f t="shared" ca="1" si="30"/>
        <v>818.02499999999998</v>
      </c>
      <c r="W100" s="290">
        <f t="shared" ca="1" si="30"/>
        <v>711.05</v>
      </c>
      <c r="X100" s="290">
        <f t="shared" ca="1" si="30"/>
        <v>797.35</v>
      </c>
      <c r="Y100" s="290">
        <f t="shared" ca="1" si="30"/>
        <v>812.5</v>
      </c>
      <c r="Z100" s="290">
        <f t="shared" ca="1" si="30"/>
        <v>826.67499999999995</v>
      </c>
      <c r="AA100" s="290">
        <f t="shared" ca="1" si="30"/>
        <v>843.27499999999998</v>
      </c>
      <c r="AB100" s="290">
        <f t="shared" ca="1" si="30"/>
        <v>581.72500000000002</v>
      </c>
      <c r="AC100" s="290">
        <f t="shared" ca="1" si="30"/>
        <v>808.17499999999995</v>
      </c>
      <c r="AD100" s="290">
        <f t="shared" ca="1" si="30"/>
        <v>764.9</v>
      </c>
      <c r="AE100" s="290">
        <f t="shared" ca="1" si="30"/>
        <v>789.65</v>
      </c>
      <c r="AF100" s="290">
        <f t="shared" ca="1" si="30"/>
        <v>771.875</v>
      </c>
      <c r="AG100" s="290">
        <f t="shared" ca="1" si="30"/>
        <v>778.125</v>
      </c>
      <c r="AH100" s="290">
        <f t="shared" ca="1" si="30"/>
        <v>914.17499999999995</v>
      </c>
      <c r="AI100" s="290">
        <f t="shared" ref="AI100:BJ100" ca="1" si="31">SUMPRODUCT(AI72:AI96,$E$34:$E$58)</f>
        <v>753.6</v>
      </c>
      <c r="AJ100" s="290">
        <f t="shared" ca="1" si="31"/>
        <v>872.59999999999991</v>
      </c>
      <c r="AK100" s="290">
        <f t="shared" ca="1" si="31"/>
        <v>895.67499999999995</v>
      </c>
      <c r="AL100" s="290">
        <f t="shared" ca="1" si="31"/>
        <v>891.57500000000005</v>
      </c>
      <c r="AM100" s="290">
        <f t="shared" ca="1" si="31"/>
        <v>893.5</v>
      </c>
      <c r="AN100" s="290">
        <f t="shared" ca="1" si="31"/>
        <v>612.25</v>
      </c>
      <c r="AO100" s="290">
        <f t="shared" ca="1" si="31"/>
        <v>831.25</v>
      </c>
      <c r="AP100" s="290">
        <f t="shared" ca="1" si="31"/>
        <v>800.47500000000002</v>
      </c>
      <c r="AQ100" s="290">
        <f t="shared" ca="1" si="31"/>
        <v>855.05</v>
      </c>
      <c r="AR100" s="290">
        <f t="shared" ca="1" si="31"/>
        <v>793.02499999999998</v>
      </c>
      <c r="AS100" s="290">
        <f t="shared" ca="1" si="31"/>
        <v>825.72499999999991</v>
      </c>
      <c r="AT100" s="290">
        <f t="shared" ca="1" si="31"/>
        <v>956.97500000000002</v>
      </c>
      <c r="AU100" s="290">
        <f t="shared" ca="1" si="31"/>
        <v>805.05</v>
      </c>
      <c r="AV100" s="290">
        <f t="shared" ca="1" si="31"/>
        <v>924.75</v>
      </c>
      <c r="AW100" s="290">
        <f t="shared" ca="1" si="31"/>
        <v>923.32500000000005</v>
      </c>
      <c r="AX100" s="290">
        <f t="shared" ca="1" si="31"/>
        <v>930.77499999999998</v>
      </c>
      <c r="AY100" s="290">
        <f t="shared" ca="1" si="31"/>
        <v>1044.7</v>
      </c>
      <c r="AZ100" s="290">
        <f t="shared" ca="1" si="31"/>
        <v>695.67499999999995</v>
      </c>
      <c r="BA100" s="290">
        <f t="shared" ca="1" si="31"/>
        <v>938.45</v>
      </c>
      <c r="BB100" s="290">
        <f t="shared" ca="1" si="31"/>
        <v>901.2</v>
      </c>
      <c r="BC100" s="290">
        <f t="shared" ca="1" si="31"/>
        <v>966.82500000000005</v>
      </c>
      <c r="BD100" s="290">
        <f t="shared" ca="1" si="31"/>
        <v>914.9</v>
      </c>
      <c r="BE100" s="290">
        <f t="shared" ca="1" si="31"/>
        <v>944.47500000000002</v>
      </c>
      <c r="BF100" s="290">
        <f t="shared" ca="1" si="31"/>
        <v>1062.5</v>
      </c>
      <c r="BG100" s="290">
        <f t="shared" ca="1" si="31"/>
        <v>909.375</v>
      </c>
      <c r="BH100" s="290">
        <f t="shared" ca="1" si="31"/>
        <v>1081</v>
      </c>
      <c r="BI100" s="290">
        <f t="shared" ca="1" si="31"/>
        <v>1024.2750000000001</v>
      </c>
      <c r="BJ100" s="290">
        <f t="shared" ca="1" si="31"/>
        <v>1066.0999999999999</v>
      </c>
    </row>
    <row r="101" spans="2:62" x14ac:dyDescent="0.2">
      <c r="B101" s="285" t="str">
        <f>Inputs!GY11</f>
        <v>Flour</v>
      </c>
      <c r="C101" s="290">
        <f t="shared" ref="C101:AH101" ca="1" si="32">SUMPRODUCT(C72:C96,$F$34:$F$58)</f>
        <v>0</v>
      </c>
      <c r="D101" s="290">
        <f t="shared" ca="1" si="32"/>
        <v>0</v>
      </c>
      <c r="E101" s="290">
        <f t="shared" ca="1" si="32"/>
        <v>0</v>
      </c>
      <c r="F101" s="290">
        <f t="shared" ca="1" si="32"/>
        <v>0</v>
      </c>
      <c r="G101" s="290">
        <f t="shared" ca="1" si="32"/>
        <v>0</v>
      </c>
      <c r="H101" s="290">
        <f t="shared" ca="1" si="32"/>
        <v>0</v>
      </c>
      <c r="I101" s="290">
        <f t="shared" ca="1" si="32"/>
        <v>0</v>
      </c>
      <c r="J101" s="290">
        <f t="shared" ca="1" si="32"/>
        <v>0</v>
      </c>
      <c r="K101" s="290">
        <f t="shared" ca="1" si="32"/>
        <v>0</v>
      </c>
      <c r="L101" s="290">
        <f t="shared" ca="1" si="32"/>
        <v>621.60000000000014</v>
      </c>
      <c r="M101" s="290">
        <f t="shared" ca="1" si="32"/>
        <v>611.42000000000007</v>
      </c>
      <c r="N101" s="290">
        <f t="shared" ca="1" si="32"/>
        <v>653.42000000000007</v>
      </c>
      <c r="O101" s="290">
        <f t="shared" ca="1" si="32"/>
        <v>696.31000000000017</v>
      </c>
      <c r="P101" s="290">
        <f t="shared" ca="1" si="32"/>
        <v>489.11000000000007</v>
      </c>
      <c r="Q101" s="290">
        <f t="shared" ca="1" si="32"/>
        <v>670.79000000000008</v>
      </c>
      <c r="R101" s="290">
        <f t="shared" ca="1" si="32"/>
        <v>622.62000000000012</v>
      </c>
      <c r="S101" s="290">
        <f t="shared" ca="1" si="32"/>
        <v>647.82000000000016</v>
      </c>
      <c r="T101" s="290">
        <f t="shared" ca="1" si="32"/>
        <v>650.94000000000005</v>
      </c>
      <c r="U101" s="290">
        <f t="shared" ca="1" si="32"/>
        <v>647.82000000000016</v>
      </c>
      <c r="V101" s="290">
        <f t="shared" ca="1" si="32"/>
        <v>733.28000000000009</v>
      </c>
      <c r="W101" s="290">
        <f t="shared" ca="1" si="32"/>
        <v>637.51</v>
      </c>
      <c r="X101" s="290">
        <f t="shared" ca="1" si="32"/>
        <v>715.0200000000001</v>
      </c>
      <c r="Y101" s="290">
        <f t="shared" ca="1" si="32"/>
        <v>728</v>
      </c>
      <c r="Z101" s="290">
        <f t="shared" ca="1" si="32"/>
        <v>741.11000000000013</v>
      </c>
      <c r="AA101" s="290">
        <f t="shared" ca="1" si="32"/>
        <v>755.68000000000006</v>
      </c>
      <c r="AB101" s="290">
        <f t="shared" ca="1" si="32"/>
        <v>521.82000000000016</v>
      </c>
      <c r="AC101" s="290">
        <f t="shared" ca="1" si="32"/>
        <v>724.31000000000017</v>
      </c>
      <c r="AD101" s="290">
        <f t="shared" ca="1" si="32"/>
        <v>685.43000000000006</v>
      </c>
      <c r="AE101" s="290">
        <f t="shared" ca="1" si="32"/>
        <v>707.83</v>
      </c>
      <c r="AF101" s="290">
        <f t="shared" ca="1" si="32"/>
        <v>691.60000000000014</v>
      </c>
      <c r="AG101" s="290">
        <f t="shared" ca="1" si="32"/>
        <v>697.20000000000016</v>
      </c>
      <c r="AH101" s="290">
        <f t="shared" ca="1" si="32"/>
        <v>819.51000000000022</v>
      </c>
      <c r="AI101" s="290">
        <f t="shared" ref="AI101:BJ101" ca="1" si="33">SUMPRODUCT(AI72:AI96,$F$34:$F$58)</f>
        <v>675.82000000000016</v>
      </c>
      <c r="AJ101" s="290">
        <f t="shared" ca="1" si="33"/>
        <v>782.22</v>
      </c>
      <c r="AK101" s="290">
        <f t="shared" ca="1" si="33"/>
        <v>802.71</v>
      </c>
      <c r="AL101" s="290">
        <f t="shared" ca="1" si="33"/>
        <v>799.34</v>
      </c>
      <c r="AM101" s="290">
        <f t="shared" ca="1" si="33"/>
        <v>800.80000000000007</v>
      </c>
      <c r="AN101" s="290">
        <f t="shared" ca="1" si="33"/>
        <v>548.79999999999995</v>
      </c>
      <c r="AO101" s="290">
        <f t="shared" ca="1" si="33"/>
        <v>744.80000000000007</v>
      </c>
      <c r="AP101" s="290">
        <f t="shared" ca="1" si="33"/>
        <v>717.82</v>
      </c>
      <c r="AQ101" s="290">
        <f t="shared" ca="1" si="33"/>
        <v>766.31000000000017</v>
      </c>
      <c r="AR101" s="290">
        <f t="shared" ca="1" si="33"/>
        <v>710.88000000000011</v>
      </c>
      <c r="AS101" s="290">
        <f t="shared" ca="1" si="33"/>
        <v>740.22</v>
      </c>
      <c r="AT101" s="290">
        <f t="shared" ca="1" si="33"/>
        <v>857.81999999999994</v>
      </c>
      <c r="AU101" s="290">
        <f t="shared" ca="1" si="33"/>
        <v>721.5100000000001</v>
      </c>
      <c r="AV101" s="290">
        <f t="shared" ca="1" si="33"/>
        <v>828.80000000000007</v>
      </c>
      <c r="AW101" s="290">
        <f t="shared" ca="1" si="33"/>
        <v>827.59</v>
      </c>
      <c r="AX101" s="290">
        <f t="shared" ca="1" si="33"/>
        <v>834.08000000000015</v>
      </c>
      <c r="AY101" s="290">
        <f t="shared" ca="1" si="33"/>
        <v>936.54000000000008</v>
      </c>
      <c r="AZ101" s="290">
        <f t="shared" ca="1" si="33"/>
        <v>623.51</v>
      </c>
      <c r="BA101" s="290">
        <f t="shared" ca="1" si="33"/>
        <v>841.34</v>
      </c>
      <c r="BB101" s="290">
        <f t="shared" ca="1" si="33"/>
        <v>807.74000000000012</v>
      </c>
      <c r="BC101" s="290">
        <f t="shared" ca="1" si="33"/>
        <v>866.54000000000008</v>
      </c>
      <c r="BD101" s="290">
        <f t="shared" ca="1" si="33"/>
        <v>819.83000000000015</v>
      </c>
      <c r="BE101" s="290">
        <f t="shared" ca="1" si="33"/>
        <v>846.62000000000023</v>
      </c>
      <c r="BF101" s="290">
        <f t="shared" ca="1" si="33"/>
        <v>952.00000000000011</v>
      </c>
      <c r="BG101" s="290">
        <f t="shared" ca="1" si="33"/>
        <v>814.80000000000007</v>
      </c>
      <c r="BH101" s="290">
        <f t="shared" ca="1" si="33"/>
        <v>968.80000000000007</v>
      </c>
      <c r="BI101" s="290">
        <f t="shared" ca="1" si="33"/>
        <v>917.83000000000027</v>
      </c>
      <c r="BJ101" s="290">
        <f t="shared" ca="1" si="33"/>
        <v>955.81999999999994</v>
      </c>
    </row>
    <row r="102" spans="2:62" x14ac:dyDescent="0.2">
      <c r="B102" s="285" t="str">
        <f>Inputs!GY12</f>
        <v>Beef meat</v>
      </c>
      <c r="C102" s="290">
        <f ca="1">SUMPRODUCT(C72:C96,$G$34:$G$58)</f>
        <v>0</v>
      </c>
      <c r="D102" s="290">
        <f t="shared" ref="D102:AI102" ca="1" si="34">SUMPRODUCT(D73:D97,$G$34:$G$58)</f>
        <v>0</v>
      </c>
      <c r="E102" s="290">
        <f t="shared" ca="1" si="34"/>
        <v>0</v>
      </c>
      <c r="F102" s="290">
        <f t="shared" ca="1" si="34"/>
        <v>0</v>
      </c>
      <c r="G102" s="290">
        <f t="shared" ca="1" si="34"/>
        <v>0</v>
      </c>
      <c r="H102" s="290">
        <f t="shared" ca="1" si="34"/>
        <v>0</v>
      </c>
      <c r="I102" s="290">
        <f t="shared" ca="1" si="34"/>
        <v>0</v>
      </c>
      <c r="J102" s="290">
        <f t="shared" ca="1" si="34"/>
        <v>0</v>
      </c>
      <c r="K102" s="290">
        <f t="shared" ca="1" si="34"/>
        <v>0</v>
      </c>
      <c r="L102" s="290">
        <f t="shared" ca="1" si="34"/>
        <v>233.76600000000002</v>
      </c>
      <c r="M102" s="290">
        <f t="shared" ca="1" si="34"/>
        <v>230.13900000000001</v>
      </c>
      <c r="N102" s="290">
        <f t="shared" ca="1" si="34"/>
        <v>245.93400000000003</v>
      </c>
      <c r="O102" s="290">
        <f t="shared" ca="1" si="34"/>
        <v>261.96300000000002</v>
      </c>
      <c r="P102" s="290">
        <f t="shared" ca="1" si="34"/>
        <v>184.041</v>
      </c>
      <c r="Q102" s="290">
        <f t="shared" ca="1" si="34"/>
        <v>252.369</v>
      </c>
      <c r="R102" s="290">
        <f t="shared" ca="1" si="34"/>
        <v>234.351</v>
      </c>
      <c r="S102" s="290">
        <f t="shared" ca="1" si="34"/>
        <v>243.828</v>
      </c>
      <c r="T102" s="290">
        <f t="shared" ca="1" si="34"/>
        <v>244.99799999999999</v>
      </c>
      <c r="U102" s="290">
        <f t="shared" ca="1" si="34"/>
        <v>243.828</v>
      </c>
      <c r="V102" s="290">
        <f t="shared" ca="1" si="34"/>
        <v>275.76900000000001</v>
      </c>
      <c r="W102" s="290">
        <f t="shared" ca="1" si="34"/>
        <v>239.85000000000002</v>
      </c>
      <c r="X102" s="290">
        <f t="shared" ca="1" si="34"/>
        <v>269.10000000000002</v>
      </c>
      <c r="Y102" s="290">
        <f t="shared" ca="1" si="34"/>
        <v>273.78000000000003</v>
      </c>
      <c r="Z102" s="290">
        <f t="shared" ca="1" si="34"/>
        <v>278.81100000000004</v>
      </c>
      <c r="AA102" s="290">
        <f t="shared" ca="1" si="34"/>
        <v>284.19300000000004</v>
      </c>
      <c r="AB102" s="290">
        <f t="shared" ca="1" si="34"/>
        <v>196.44300000000001</v>
      </c>
      <c r="AC102" s="290">
        <f t="shared" ca="1" si="34"/>
        <v>272.49299999999999</v>
      </c>
      <c r="AD102" s="290">
        <f t="shared" ca="1" si="34"/>
        <v>257.86800000000005</v>
      </c>
      <c r="AE102" s="290">
        <f t="shared" ca="1" si="34"/>
        <v>266.29200000000003</v>
      </c>
      <c r="AF102" s="290">
        <f t="shared" ca="1" si="34"/>
        <v>260.09100000000001</v>
      </c>
      <c r="AG102" s="290">
        <f t="shared" ca="1" si="34"/>
        <v>262.197</v>
      </c>
      <c r="AH102" s="290">
        <f t="shared" ca="1" si="34"/>
        <v>308.29500000000002</v>
      </c>
      <c r="AI102" s="290">
        <f t="shared" ca="1" si="34"/>
        <v>254.358</v>
      </c>
      <c r="AJ102" s="290">
        <f t="shared" ref="AJ102:BJ102" ca="1" si="35">SUMPRODUCT(AJ73:AJ97,$G$34:$G$58)</f>
        <v>294.37200000000001</v>
      </c>
      <c r="AK102" s="290">
        <f t="shared" ca="1" si="35"/>
        <v>301.97700000000003</v>
      </c>
      <c r="AL102" s="290">
        <f t="shared" ca="1" si="35"/>
        <v>300.80700000000002</v>
      </c>
      <c r="AM102" s="290">
        <f t="shared" ca="1" si="35"/>
        <v>301.15800000000002</v>
      </c>
      <c r="AN102" s="290">
        <f t="shared" ca="1" si="35"/>
        <v>206.38800000000003</v>
      </c>
      <c r="AO102" s="290">
        <f t="shared" ca="1" si="35"/>
        <v>280.09800000000001</v>
      </c>
      <c r="AP102" s="290">
        <f t="shared" ca="1" si="35"/>
        <v>270.15300000000002</v>
      </c>
      <c r="AQ102" s="290">
        <f t="shared" ca="1" si="35"/>
        <v>288.28800000000001</v>
      </c>
      <c r="AR102" s="290">
        <f t="shared" ca="1" si="35"/>
        <v>267.34500000000003</v>
      </c>
      <c r="AS102" s="290">
        <f t="shared" ca="1" si="35"/>
        <v>278.577</v>
      </c>
      <c r="AT102" s="290">
        <f t="shared" ca="1" si="35"/>
        <v>322.803</v>
      </c>
      <c r="AU102" s="290">
        <f t="shared" ca="1" si="35"/>
        <v>271.44000000000005</v>
      </c>
      <c r="AV102" s="290">
        <f t="shared" ca="1" si="35"/>
        <v>311.68799999999999</v>
      </c>
      <c r="AW102" s="290">
        <f t="shared" ca="1" si="35"/>
        <v>311.33699999999999</v>
      </c>
      <c r="AX102" s="290">
        <f t="shared" ca="1" si="35"/>
        <v>313.67700000000002</v>
      </c>
      <c r="AY102" s="290">
        <f t="shared" ca="1" si="35"/>
        <v>352.404</v>
      </c>
      <c r="AZ102" s="290">
        <f t="shared" ca="1" si="35"/>
        <v>234.58500000000004</v>
      </c>
      <c r="BA102" s="290">
        <f t="shared" ca="1" si="35"/>
        <v>316.60199999999998</v>
      </c>
      <c r="BB102" s="290">
        <f t="shared" ca="1" si="35"/>
        <v>303.96600000000001</v>
      </c>
      <c r="BC102" s="290">
        <f t="shared" ca="1" si="35"/>
        <v>326.07900000000001</v>
      </c>
      <c r="BD102" s="290">
        <f t="shared" ca="1" si="35"/>
        <v>308.41200000000003</v>
      </c>
      <c r="BE102" s="290">
        <f t="shared" ca="1" si="35"/>
        <v>318.59100000000001</v>
      </c>
      <c r="BF102" s="290">
        <f t="shared" ca="1" si="35"/>
        <v>358.02</v>
      </c>
      <c r="BG102" s="290">
        <f t="shared" ca="1" si="35"/>
        <v>306.423</v>
      </c>
      <c r="BH102" s="290">
        <f t="shared" ca="1" si="35"/>
        <v>364.33800000000002</v>
      </c>
      <c r="BI102" s="290">
        <f t="shared" ca="1" si="35"/>
        <v>345.267</v>
      </c>
      <c r="BJ102" s="290">
        <f t="shared" ca="1" si="35"/>
        <v>359.65800000000002</v>
      </c>
    </row>
    <row r="103" spans="2:62" x14ac:dyDescent="0.2">
      <c r="B103" s="285" t="str">
        <f>Inputs!GY13</f>
        <v>Salmon</v>
      </c>
      <c r="C103" s="290">
        <f t="shared" ref="C103:AH103" ca="1" si="36">SUMPRODUCT(C72:C96,$H$34:$H$58)</f>
        <v>0</v>
      </c>
      <c r="D103" s="290">
        <f t="shared" ca="1" si="36"/>
        <v>0</v>
      </c>
      <c r="E103" s="290">
        <f t="shared" ca="1" si="36"/>
        <v>0</v>
      </c>
      <c r="F103" s="290">
        <f t="shared" ca="1" si="36"/>
        <v>0</v>
      </c>
      <c r="G103" s="290">
        <f t="shared" ca="1" si="36"/>
        <v>0</v>
      </c>
      <c r="H103" s="290">
        <f t="shared" ca="1" si="36"/>
        <v>0</v>
      </c>
      <c r="I103" s="290">
        <f t="shared" ca="1" si="36"/>
        <v>0</v>
      </c>
      <c r="J103" s="290">
        <f t="shared" ca="1" si="36"/>
        <v>0</v>
      </c>
      <c r="K103" s="290">
        <f t="shared" ca="1" si="36"/>
        <v>0</v>
      </c>
      <c r="L103" s="290">
        <f t="shared" ca="1" si="36"/>
        <v>83.915999999999997</v>
      </c>
      <c r="M103" s="290">
        <f t="shared" ca="1" si="36"/>
        <v>82.781999999999996</v>
      </c>
      <c r="N103" s="290">
        <f t="shared" ca="1" si="36"/>
        <v>88.451999999999998</v>
      </c>
      <c r="O103" s="290">
        <f t="shared" ca="1" si="36"/>
        <v>94.122</v>
      </c>
      <c r="P103" s="290">
        <f t="shared" ca="1" si="36"/>
        <v>66.150000000000006</v>
      </c>
      <c r="Q103" s="290">
        <f t="shared" ca="1" si="36"/>
        <v>90.72</v>
      </c>
      <c r="R103" s="290">
        <f t="shared" ca="1" si="36"/>
        <v>84.293999999999997</v>
      </c>
      <c r="S103" s="290">
        <f t="shared" ca="1" si="36"/>
        <v>87.695999999999998</v>
      </c>
      <c r="T103" s="290">
        <f t="shared" ca="1" si="36"/>
        <v>88.073999999999998</v>
      </c>
      <c r="U103" s="290">
        <f t="shared" ca="1" si="36"/>
        <v>87.695999999999998</v>
      </c>
      <c r="V103" s="290">
        <f t="shared" ca="1" si="36"/>
        <v>99.036000000000001</v>
      </c>
      <c r="W103" s="290">
        <f t="shared" ca="1" si="36"/>
        <v>86.183999999999997</v>
      </c>
      <c r="X103" s="290">
        <f t="shared" ca="1" si="36"/>
        <v>96.768000000000001</v>
      </c>
      <c r="Y103" s="290">
        <f t="shared" ca="1" si="36"/>
        <v>98.28</v>
      </c>
      <c r="Z103" s="290">
        <f t="shared" ca="1" si="36"/>
        <v>100.17</v>
      </c>
      <c r="AA103" s="290">
        <f t="shared" ca="1" si="36"/>
        <v>102.06</v>
      </c>
      <c r="AB103" s="290">
        <f t="shared" ca="1" si="36"/>
        <v>70.686000000000007</v>
      </c>
      <c r="AC103" s="290">
        <f t="shared" ca="1" si="36"/>
        <v>97.902000000000001</v>
      </c>
      <c r="AD103" s="290">
        <f t="shared" ca="1" si="36"/>
        <v>92.61</v>
      </c>
      <c r="AE103" s="290">
        <f t="shared" ca="1" si="36"/>
        <v>95.634</v>
      </c>
      <c r="AF103" s="290">
        <f t="shared" ca="1" si="36"/>
        <v>93.366</v>
      </c>
      <c r="AG103" s="290">
        <f t="shared" ca="1" si="36"/>
        <v>94.122</v>
      </c>
      <c r="AH103" s="290">
        <f t="shared" ca="1" si="36"/>
        <v>110.754</v>
      </c>
      <c r="AI103" s="290">
        <f t="shared" ref="AI103:BJ103" ca="1" si="37">SUMPRODUCT(AI72:AI96,$H$34:$H$58)</f>
        <v>91.475999999999999</v>
      </c>
      <c r="AJ103" s="290">
        <f t="shared" ca="1" si="37"/>
        <v>105.84</v>
      </c>
      <c r="AK103" s="290">
        <f t="shared" ca="1" si="37"/>
        <v>108.486</v>
      </c>
      <c r="AL103" s="290">
        <f t="shared" ca="1" si="37"/>
        <v>108.108</v>
      </c>
      <c r="AM103" s="290">
        <f t="shared" ca="1" si="37"/>
        <v>108.108</v>
      </c>
      <c r="AN103" s="290">
        <f t="shared" ca="1" si="37"/>
        <v>74.087999999999994</v>
      </c>
      <c r="AO103" s="290">
        <f t="shared" ca="1" si="37"/>
        <v>100.548</v>
      </c>
      <c r="AP103" s="290">
        <f t="shared" ca="1" si="37"/>
        <v>97.146000000000001</v>
      </c>
      <c r="AQ103" s="290">
        <f t="shared" ca="1" si="37"/>
        <v>103.572</v>
      </c>
      <c r="AR103" s="290">
        <f t="shared" ca="1" si="37"/>
        <v>96.012</v>
      </c>
      <c r="AS103" s="290">
        <f t="shared" ca="1" si="37"/>
        <v>100.17</v>
      </c>
      <c r="AT103" s="290">
        <f t="shared" ca="1" si="37"/>
        <v>116.04600000000001</v>
      </c>
      <c r="AU103" s="290">
        <f t="shared" ca="1" si="37"/>
        <v>97.524000000000001</v>
      </c>
      <c r="AV103" s="290">
        <f t="shared" ca="1" si="37"/>
        <v>111.88800000000001</v>
      </c>
      <c r="AW103" s="290">
        <f t="shared" ca="1" si="37"/>
        <v>111.88800000000001</v>
      </c>
      <c r="AX103" s="290">
        <f t="shared" ca="1" si="37"/>
        <v>112.64400000000001</v>
      </c>
      <c r="AY103" s="290">
        <f t="shared" ca="1" si="37"/>
        <v>126.63</v>
      </c>
      <c r="AZ103" s="290">
        <f t="shared" ca="1" si="37"/>
        <v>84.293999999999997</v>
      </c>
      <c r="BA103" s="290">
        <f t="shared" ca="1" si="37"/>
        <v>113.77800000000001</v>
      </c>
      <c r="BB103" s="290">
        <f t="shared" ca="1" si="37"/>
        <v>109.242</v>
      </c>
      <c r="BC103" s="290">
        <f t="shared" ca="1" si="37"/>
        <v>117.18</v>
      </c>
      <c r="BD103" s="290">
        <f t="shared" ca="1" si="37"/>
        <v>110.754</v>
      </c>
      <c r="BE103" s="290">
        <f t="shared" ca="1" si="37"/>
        <v>114.53400000000001</v>
      </c>
      <c r="BF103" s="290">
        <f t="shared" ca="1" si="37"/>
        <v>128.52000000000001</v>
      </c>
      <c r="BG103" s="290">
        <f t="shared" ca="1" si="37"/>
        <v>109.998</v>
      </c>
      <c r="BH103" s="290">
        <f t="shared" ca="1" si="37"/>
        <v>130.78800000000001</v>
      </c>
      <c r="BI103" s="290">
        <f t="shared" ca="1" si="37"/>
        <v>123.98399999999999</v>
      </c>
      <c r="BJ103" s="290">
        <f t="shared" ca="1" si="37"/>
        <v>129.27600000000001</v>
      </c>
    </row>
    <row r="104" spans="2:62" x14ac:dyDescent="0.2">
      <c r="B104" s="285" t="str">
        <f>Inputs!GY14</f>
        <v>Chicken</v>
      </c>
      <c r="C104" s="290">
        <f t="shared" ref="C104:AH104" ca="1" si="38">SUMPRODUCT(C72:C96,$I$34:$I$58)</f>
        <v>0</v>
      </c>
      <c r="D104" s="290">
        <f t="shared" ca="1" si="38"/>
        <v>0</v>
      </c>
      <c r="E104" s="290">
        <f t="shared" ca="1" si="38"/>
        <v>0</v>
      </c>
      <c r="F104" s="290">
        <f t="shared" ca="1" si="38"/>
        <v>0</v>
      </c>
      <c r="G104" s="290">
        <f t="shared" ca="1" si="38"/>
        <v>0</v>
      </c>
      <c r="H104" s="290">
        <f t="shared" ca="1" si="38"/>
        <v>0</v>
      </c>
      <c r="I104" s="290">
        <f t="shared" ca="1" si="38"/>
        <v>0</v>
      </c>
      <c r="J104" s="290">
        <f t="shared" ca="1" si="38"/>
        <v>0</v>
      </c>
      <c r="K104" s="290">
        <f t="shared" ca="1" si="38"/>
        <v>0</v>
      </c>
      <c r="L104" s="290">
        <f t="shared" ca="1" si="38"/>
        <v>419.58</v>
      </c>
      <c r="M104" s="290">
        <f t="shared" ca="1" si="38"/>
        <v>412.39800000000002</v>
      </c>
      <c r="N104" s="290">
        <f t="shared" ca="1" si="38"/>
        <v>440.74799999999999</v>
      </c>
      <c r="O104" s="290">
        <f t="shared" ca="1" si="38"/>
        <v>469.85399999999998</v>
      </c>
      <c r="P104" s="290">
        <f t="shared" ca="1" si="38"/>
        <v>329.99400000000003</v>
      </c>
      <c r="Q104" s="290">
        <f t="shared" ca="1" si="38"/>
        <v>452.46600000000001</v>
      </c>
      <c r="R104" s="290">
        <f t="shared" ca="1" si="38"/>
        <v>419.95800000000003</v>
      </c>
      <c r="S104" s="290">
        <f t="shared" ca="1" si="38"/>
        <v>436.96800000000002</v>
      </c>
      <c r="T104" s="290">
        <f t="shared" ca="1" si="38"/>
        <v>439.23599999999999</v>
      </c>
      <c r="U104" s="290">
        <f t="shared" ca="1" si="38"/>
        <v>436.96800000000002</v>
      </c>
      <c r="V104" s="290">
        <f t="shared" ca="1" si="38"/>
        <v>494.80200000000002</v>
      </c>
      <c r="W104" s="290">
        <f t="shared" ca="1" si="38"/>
        <v>430.16399999999999</v>
      </c>
      <c r="X104" s="290">
        <f t="shared" ca="1" si="38"/>
        <v>482.32800000000003</v>
      </c>
      <c r="Y104" s="290">
        <f t="shared" ca="1" si="38"/>
        <v>491.4</v>
      </c>
      <c r="Z104" s="290">
        <f t="shared" ca="1" si="38"/>
        <v>500.09399999999999</v>
      </c>
      <c r="AA104" s="290">
        <f t="shared" ca="1" si="38"/>
        <v>509.92200000000003</v>
      </c>
      <c r="AB104" s="290">
        <f t="shared" ca="1" si="38"/>
        <v>351.91800000000001</v>
      </c>
      <c r="AC104" s="290">
        <f t="shared" ca="1" si="38"/>
        <v>488.75400000000002</v>
      </c>
      <c r="AD104" s="290">
        <f t="shared" ca="1" si="38"/>
        <v>462.67200000000003</v>
      </c>
      <c r="AE104" s="290">
        <f t="shared" ca="1" si="38"/>
        <v>477.79200000000003</v>
      </c>
      <c r="AF104" s="290">
        <f t="shared" ca="1" si="38"/>
        <v>466.83</v>
      </c>
      <c r="AG104" s="290">
        <f t="shared" ca="1" si="38"/>
        <v>470.61</v>
      </c>
      <c r="AH104" s="290">
        <f t="shared" ca="1" si="38"/>
        <v>553.01400000000001</v>
      </c>
      <c r="AI104" s="290">
        <f t="shared" ref="AI104:BJ104" ca="1" si="39">SUMPRODUCT(AI72:AI96,$I$34:$I$58)</f>
        <v>455.86799999999999</v>
      </c>
      <c r="AJ104" s="290">
        <f t="shared" ca="1" si="39"/>
        <v>527.68799999999999</v>
      </c>
      <c r="AK104" s="290">
        <f t="shared" ca="1" si="39"/>
        <v>541.67399999999998</v>
      </c>
      <c r="AL104" s="290">
        <f t="shared" ca="1" si="39"/>
        <v>539.40599999999995</v>
      </c>
      <c r="AM104" s="290">
        <f t="shared" ca="1" si="39"/>
        <v>540.54</v>
      </c>
      <c r="AN104" s="290">
        <f t="shared" ca="1" si="39"/>
        <v>370.44</v>
      </c>
      <c r="AO104" s="290">
        <f t="shared" ca="1" si="39"/>
        <v>502.74</v>
      </c>
      <c r="AP104" s="290">
        <f t="shared" ca="1" si="39"/>
        <v>484.21800000000002</v>
      </c>
      <c r="AQ104" s="290">
        <f t="shared" ca="1" si="39"/>
        <v>517.10400000000004</v>
      </c>
      <c r="AR104" s="290">
        <f t="shared" ca="1" si="39"/>
        <v>479.68200000000002</v>
      </c>
      <c r="AS104" s="290">
        <f t="shared" ca="1" si="39"/>
        <v>499.33800000000002</v>
      </c>
      <c r="AT104" s="290">
        <f t="shared" ca="1" si="39"/>
        <v>578.71799999999996</v>
      </c>
      <c r="AU104" s="290">
        <f t="shared" ca="1" si="39"/>
        <v>486.86399999999998</v>
      </c>
      <c r="AV104" s="290">
        <f t="shared" ca="1" si="39"/>
        <v>559.44000000000005</v>
      </c>
      <c r="AW104" s="290">
        <f t="shared" ca="1" si="39"/>
        <v>558.30600000000004</v>
      </c>
      <c r="AX104" s="290">
        <f t="shared" ca="1" si="39"/>
        <v>562.84199999999998</v>
      </c>
      <c r="AY104" s="290">
        <f t="shared" ca="1" si="39"/>
        <v>632.01599999999996</v>
      </c>
      <c r="AZ104" s="290">
        <f t="shared" ca="1" si="39"/>
        <v>420.714</v>
      </c>
      <c r="BA104" s="290">
        <f t="shared" ca="1" si="39"/>
        <v>567.75599999999997</v>
      </c>
      <c r="BB104" s="290">
        <f t="shared" ca="1" si="39"/>
        <v>545.07600000000002</v>
      </c>
      <c r="BC104" s="290">
        <f t="shared" ca="1" si="39"/>
        <v>584.76599999999996</v>
      </c>
      <c r="BD104" s="290">
        <f t="shared" ca="1" si="39"/>
        <v>553.39200000000005</v>
      </c>
      <c r="BE104" s="290">
        <f t="shared" ca="1" si="39"/>
        <v>571.15800000000002</v>
      </c>
      <c r="BF104" s="290">
        <f t="shared" ca="1" si="39"/>
        <v>642.6</v>
      </c>
      <c r="BG104" s="290">
        <f t="shared" ca="1" si="39"/>
        <v>549.99</v>
      </c>
      <c r="BH104" s="290">
        <f t="shared" ca="1" si="39"/>
        <v>653.94000000000005</v>
      </c>
      <c r="BI104" s="290">
        <f t="shared" ca="1" si="39"/>
        <v>619.54200000000003</v>
      </c>
      <c r="BJ104" s="290">
        <f t="shared" ca="1" si="39"/>
        <v>644.86800000000005</v>
      </c>
    </row>
    <row r="105" spans="2:62" x14ac:dyDescent="0.2">
      <c r="B105" s="285" t="str">
        <f>Inputs!GY15</f>
        <v>Spaghetti/ Pasta</v>
      </c>
      <c r="C105" s="290">
        <f t="shared" ref="C105:AH105" ca="1" si="40">SUMPRODUCT(C72:C96,$J$34:$J$58)</f>
        <v>0</v>
      </c>
      <c r="D105" s="290">
        <f t="shared" ca="1" si="40"/>
        <v>0</v>
      </c>
      <c r="E105" s="290">
        <f t="shared" ca="1" si="40"/>
        <v>0</v>
      </c>
      <c r="F105" s="290">
        <f t="shared" ca="1" si="40"/>
        <v>0</v>
      </c>
      <c r="G105" s="290">
        <f t="shared" ca="1" si="40"/>
        <v>0</v>
      </c>
      <c r="H105" s="290">
        <f t="shared" ca="1" si="40"/>
        <v>0</v>
      </c>
      <c r="I105" s="290">
        <f t="shared" ca="1" si="40"/>
        <v>0</v>
      </c>
      <c r="J105" s="290">
        <f t="shared" ca="1" si="40"/>
        <v>0</v>
      </c>
      <c r="K105" s="290">
        <f t="shared" ca="1" si="40"/>
        <v>0</v>
      </c>
      <c r="L105" s="290">
        <f t="shared" ca="1" si="40"/>
        <v>310.79999999999995</v>
      </c>
      <c r="M105" s="290">
        <f t="shared" ca="1" si="40"/>
        <v>305.47999999999996</v>
      </c>
      <c r="N105" s="290">
        <f t="shared" ca="1" si="40"/>
        <v>326.47999999999996</v>
      </c>
      <c r="O105" s="290">
        <f t="shared" ca="1" si="40"/>
        <v>348.03999999999996</v>
      </c>
      <c r="P105" s="290">
        <f t="shared" ca="1" si="40"/>
        <v>244.43999999999997</v>
      </c>
      <c r="Q105" s="290">
        <f t="shared" ca="1" si="40"/>
        <v>335.15999999999997</v>
      </c>
      <c r="R105" s="290">
        <f t="shared" ca="1" si="40"/>
        <v>311.08</v>
      </c>
      <c r="S105" s="290">
        <f t="shared" ca="1" si="40"/>
        <v>323.67999999999995</v>
      </c>
      <c r="T105" s="290">
        <f t="shared" ca="1" si="40"/>
        <v>325.35999999999996</v>
      </c>
      <c r="U105" s="290">
        <f t="shared" ca="1" si="40"/>
        <v>323.67999999999995</v>
      </c>
      <c r="V105" s="290">
        <f t="shared" ca="1" si="40"/>
        <v>366.52</v>
      </c>
      <c r="W105" s="290">
        <f t="shared" ca="1" si="40"/>
        <v>318.64</v>
      </c>
      <c r="X105" s="290">
        <f t="shared" ca="1" si="40"/>
        <v>357.28</v>
      </c>
      <c r="Y105" s="290">
        <f t="shared" ca="1" si="40"/>
        <v>363.99999999999994</v>
      </c>
      <c r="Z105" s="290">
        <f t="shared" ca="1" si="40"/>
        <v>370.43999999999994</v>
      </c>
      <c r="AA105" s="290">
        <f t="shared" ca="1" si="40"/>
        <v>377.71999999999997</v>
      </c>
      <c r="AB105" s="290">
        <f t="shared" ca="1" si="40"/>
        <v>260.67999999999995</v>
      </c>
      <c r="AC105" s="290">
        <f t="shared" ca="1" si="40"/>
        <v>362.03999999999996</v>
      </c>
      <c r="AD105" s="290">
        <f t="shared" ca="1" si="40"/>
        <v>342.71999999999997</v>
      </c>
      <c r="AE105" s="290">
        <f t="shared" ca="1" si="40"/>
        <v>353.91999999999996</v>
      </c>
      <c r="AF105" s="290">
        <f t="shared" ca="1" si="40"/>
        <v>345.79999999999995</v>
      </c>
      <c r="AG105" s="290">
        <f t="shared" ca="1" si="40"/>
        <v>348.59999999999997</v>
      </c>
      <c r="AH105" s="290">
        <f t="shared" ca="1" si="40"/>
        <v>409.63999999999993</v>
      </c>
      <c r="AI105" s="290">
        <f t="shared" ref="AI105:BJ105" ca="1" si="41">SUMPRODUCT(AI72:AI96,$J$34:$J$58)</f>
        <v>337.67999999999995</v>
      </c>
      <c r="AJ105" s="290">
        <f t="shared" ca="1" si="41"/>
        <v>390.87999999999994</v>
      </c>
      <c r="AK105" s="290">
        <f t="shared" ca="1" si="41"/>
        <v>401.23999999999995</v>
      </c>
      <c r="AL105" s="290">
        <f t="shared" ca="1" si="41"/>
        <v>399.55999999999995</v>
      </c>
      <c r="AM105" s="290">
        <f t="shared" ca="1" si="41"/>
        <v>400.4</v>
      </c>
      <c r="AN105" s="290">
        <f t="shared" ca="1" si="41"/>
        <v>274.39999999999998</v>
      </c>
      <c r="AO105" s="290">
        <f t="shared" ca="1" si="41"/>
        <v>372.4</v>
      </c>
      <c r="AP105" s="290">
        <f t="shared" ca="1" si="41"/>
        <v>358.67999999999995</v>
      </c>
      <c r="AQ105" s="290">
        <f t="shared" ca="1" si="41"/>
        <v>383.03999999999996</v>
      </c>
      <c r="AR105" s="290">
        <f t="shared" ca="1" si="41"/>
        <v>355.31999999999994</v>
      </c>
      <c r="AS105" s="290">
        <f t="shared" ca="1" si="41"/>
        <v>369.87999999999994</v>
      </c>
      <c r="AT105" s="290">
        <f t="shared" ca="1" si="41"/>
        <v>428.67999999999995</v>
      </c>
      <c r="AU105" s="290">
        <f t="shared" ca="1" si="41"/>
        <v>360.64</v>
      </c>
      <c r="AV105" s="290">
        <f t="shared" ca="1" si="41"/>
        <v>414.4</v>
      </c>
      <c r="AW105" s="290">
        <f t="shared" ca="1" si="41"/>
        <v>413.55999999999995</v>
      </c>
      <c r="AX105" s="290">
        <f t="shared" ca="1" si="41"/>
        <v>416.91999999999996</v>
      </c>
      <c r="AY105" s="290">
        <f t="shared" ca="1" si="41"/>
        <v>468.15999999999997</v>
      </c>
      <c r="AZ105" s="290">
        <f t="shared" ca="1" si="41"/>
        <v>311.64</v>
      </c>
      <c r="BA105" s="290">
        <f t="shared" ca="1" si="41"/>
        <v>420.55999999999995</v>
      </c>
      <c r="BB105" s="290">
        <f t="shared" ca="1" si="41"/>
        <v>403.75999999999993</v>
      </c>
      <c r="BC105" s="290">
        <f t="shared" ca="1" si="41"/>
        <v>433.15999999999997</v>
      </c>
      <c r="BD105" s="290">
        <f t="shared" ca="1" si="41"/>
        <v>409.91999999999996</v>
      </c>
      <c r="BE105" s="290">
        <f t="shared" ca="1" si="41"/>
        <v>423.08</v>
      </c>
      <c r="BF105" s="290">
        <f t="shared" ca="1" si="41"/>
        <v>475.99999999999994</v>
      </c>
      <c r="BG105" s="290">
        <f t="shared" ca="1" si="41"/>
        <v>407.4</v>
      </c>
      <c r="BH105" s="290">
        <f t="shared" ca="1" si="41"/>
        <v>484.4</v>
      </c>
      <c r="BI105" s="290">
        <f t="shared" ca="1" si="41"/>
        <v>458.91999999999996</v>
      </c>
      <c r="BJ105" s="290">
        <f t="shared" ca="1" si="41"/>
        <v>477.67999999999995</v>
      </c>
    </row>
    <row r="106" spans="2:62" x14ac:dyDescent="0.2">
      <c r="B106" s="285" t="str">
        <f>Inputs!GY16</f>
        <v>Cheese</v>
      </c>
      <c r="C106" s="290">
        <f t="shared" ref="C106:AH106" ca="1" si="42">SUMPRODUCT(C72:C96,$K$34:$K$58)</f>
        <v>0</v>
      </c>
      <c r="D106" s="290">
        <f t="shared" ca="1" si="42"/>
        <v>0</v>
      </c>
      <c r="E106" s="290">
        <f t="shared" ca="1" si="42"/>
        <v>0</v>
      </c>
      <c r="F106" s="290">
        <f t="shared" ca="1" si="42"/>
        <v>0</v>
      </c>
      <c r="G106" s="290">
        <f t="shared" ca="1" si="42"/>
        <v>0</v>
      </c>
      <c r="H106" s="290">
        <f t="shared" ca="1" si="42"/>
        <v>0</v>
      </c>
      <c r="I106" s="290">
        <f t="shared" ca="1" si="42"/>
        <v>0</v>
      </c>
      <c r="J106" s="290">
        <f t="shared" ca="1" si="42"/>
        <v>0</v>
      </c>
      <c r="K106" s="290">
        <f t="shared" ca="1" si="42"/>
        <v>0</v>
      </c>
      <c r="L106" s="290">
        <f t="shared" ca="1" si="42"/>
        <v>319.68000000000006</v>
      </c>
      <c r="M106" s="290">
        <f t="shared" ca="1" si="42"/>
        <v>314.28000000000003</v>
      </c>
      <c r="N106" s="290">
        <f t="shared" ca="1" si="42"/>
        <v>335.88000000000005</v>
      </c>
      <c r="O106" s="290">
        <f t="shared" ca="1" si="42"/>
        <v>358.0200000000001</v>
      </c>
      <c r="P106" s="290">
        <f t="shared" ca="1" si="42"/>
        <v>251.46000000000004</v>
      </c>
      <c r="Q106" s="290">
        <f t="shared" ca="1" si="42"/>
        <v>344.79000000000008</v>
      </c>
      <c r="R106" s="290">
        <f t="shared" ca="1" si="42"/>
        <v>320.04000000000002</v>
      </c>
      <c r="S106" s="290">
        <f t="shared" ca="1" si="42"/>
        <v>333</v>
      </c>
      <c r="T106" s="290">
        <f t="shared" ca="1" si="42"/>
        <v>334.71000000000004</v>
      </c>
      <c r="U106" s="290">
        <f t="shared" ca="1" si="42"/>
        <v>333</v>
      </c>
      <c r="V106" s="290">
        <f t="shared" ca="1" si="42"/>
        <v>377.01000000000005</v>
      </c>
      <c r="W106" s="290">
        <f t="shared" ca="1" si="42"/>
        <v>327.78000000000003</v>
      </c>
      <c r="X106" s="290">
        <f t="shared" ca="1" si="42"/>
        <v>367.56000000000012</v>
      </c>
      <c r="Y106" s="290">
        <f t="shared" ca="1" si="42"/>
        <v>374.4</v>
      </c>
      <c r="Z106" s="290">
        <f t="shared" ca="1" si="42"/>
        <v>381.06000000000006</v>
      </c>
      <c r="AA106" s="290">
        <f t="shared" ca="1" si="42"/>
        <v>388.53000000000009</v>
      </c>
      <c r="AB106" s="290">
        <f t="shared" ca="1" si="42"/>
        <v>268.20000000000005</v>
      </c>
      <c r="AC106" s="290">
        <f t="shared" ca="1" si="42"/>
        <v>372.42000000000007</v>
      </c>
      <c r="AD106" s="290">
        <f t="shared" ca="1" si="42"/>
        <v>352.53000000000003</v>
      </c>
      <c r="AE106" s="290">
        <f t="shared" ca="1" si="42"/>
        <v>364.05</v>
      </c>
      <c r="AF106" s="290">
        <f t="shared" ca="1" si="42"/>
        <v>355.68000000000006</v>
      </c>
      <c r="AG106" s="290">
        <f t="shared" ca="1" si="42"/>
        <v>358.56000000000006</v>
      </c>
      <c r="AH106" s="290">
        <f t="shared" ca="1" si="42"/>
        <v>421.38000000000005</v>
      </c>
      <c r="AI106" s="290">
        <f t="shared" ref="AI106:BJ106" ca="1" si="43">SUMPRODUCT(AI72:AI96,$K$34:$K$58)</f>
        <v>347.4</v>
      </c>
      <c r="AJ106" s="290">
        <f t="shared" ca="1" si="43"/>
        <v>402.12</v>
      </c>
      <c r="AK106" s="290">
        <f t="shared" ca="1" si="43"/>
        <v>412.74000000000007</v>
      </c>
      <c r="AL106" s="290">
        <f t="shared" ca="1" si="43"/>
        <v>411.03000000000003</v>
      </c>
      <c r="AM106" s="290">
        <f t="shared" ca="1" si="43"/>
        <v>411.84000000000009</v>
      </c>
      <c r="AN106" s="290">
        <f t="shared" ca="1" si="43"/>
        <v>282.24</v>
      </c>
      <c r="AO106" s="290">
        <f t="shared" ca="1" si="43"/>
        <v>383.04000000000008</v>
      </c>
      <c r="AP106" s="290">
        <f t="shared" ca="1" si="43"/>
        <v>369</v>
      </c>
      <c r="AQ106" s="290">
        <f t="shared" ca="1" si="43"/>
        <v>394.02000000000015</v>
      </c>
      <c r="AR106" s="290">
        <f t="shared" ca="1" si="43"/>
        <v>365.49000000000007</v>
      </c>
      <c r="AS106" s="290">
        <f t="shared" ca="1" si="43"/>
        <v>380.52000000000004</v>
      </c>
      <c r="AT106" s="290">
        <f t="shared" ca="1" si="43"/>
        <v>441</v>
      </c>
      <c r="AU106" s="290">
        <f t="shared" ca="1" si="43"/>
        <v>370.98</v>
      </c>
      <c r="AV106" s="290">
        <f t="shared" ca="1" si="43"/>
        <v>426.24000000000007</v>
      </c>
      <c r="AW106" s="290">
        <f t="shared" ca="1" si="43"/>
        <v>425.43</v>
      </c>
      <c r="AX106" s="290">
        <f t="shared" ca="1" si="43"/>
        <v>428.85</v>
      </c>
      <c r="AY106" s="290">
        <f t="shared" ca="1" si="43"/>
        <v>481.59000000000003</v>
      </c>
      <c r="AZ106" s="290">
        <f t="shared" ca="1" si="43"/>
        <v>320.58000000000004</v>
      </c>
      <c r="BA106" s="290">
        <f t="shared" ca="1" si="43"/>
        <v>432.63</v>
      </c>
      <c r="BB106" s="290">
        <f t="shared" ca="1" si="43"/>
        <v>415.35</v>
      </c>
      <c r="BC106" s="290">
        <f t="shared" ca="1" si="43"/>
        <v>445.59000000000003</v>
      </c>
      <c r="BD106" s="290">
        <f t="shared" ca="1" si="43"/>
        <v>421.65000000000003</v>
      </c>
      <c r="BE106" s="290">
        <f t="shared" ca="1" si="43"/>
        <v>435.24</v>
      </c>
      <c r="BF106" s="290">
        <f t="shared" ca="1" si="43"/>
        <v>489.6</v>
      </c>
      <c r="BG106" s="290">
        <f t="shared" ca="1" si="43"/>
        <v>419.04000000000008</v>
      </c>
      <c r="BH106" s="290">
        <f t="shared" ca="1" si="43"/>
        <v>498.24000000000007</v>
      </c>
      <c r="BI106" s="290">
        <f t="shared" ca="1" si="43"/>
        <v>472.05000000000007</v>
      </c>
      <c r="BJ106" s="290">
        <f t="shared" ca="1" si="43"/>
        <v>491.4</v>
      </c>
    </row>
    <row r="107" spans="2:62" x14ac:dyDescent="0.2">
      <c r="B107" s="285" t="str">
        <f>Inputs!GY17</f>
        <v>Sauces</v>
      </c>
      <c r="C107" s="290">
        <f t="shared" ref="C107:AH107" ca="1" si="44">SUMPRODUCT(C72:C96,$L$34:$L$58)</f>
        <v>0</v>
      </c>
      <c r="D107" s="290">
        <f t="shared" ca="1" si="44"/>
        <v>0</v>
      </c>
      <c r="E107" s="290">
        <f t="shared" ca="1" si="44"/>
        <v>0</v>
      </c>
      <c r="F107" s="290">
        <f t="shared" ca="1" si="44"/>
        <v>0</v>
      </c>
      <c r="G107" s="290">
        <f t="shared" ca="1" si="44"/>
        <v>0</v>
      </c>
      <c r="H107" s="290">
        <f t="shared" ca="1" si="44"/>
        <v>0</v>
      </c>
      <c r="I107" s="290">
        <f t="shared" ca="1" si="44"/>
        <v>0</v>
      </c>
      <c r="J107" s="290">
        <f t="shared" ca="1" si="44"/>
        <v>0</v>
      </c>
      <c r="K107" s="290">
        <f t="shared" ca="1" si="44"/>
        <v>0</v>
      </c>
      <c r="L107" s="290">
        <f t="shared" ca="1" si="44"/>
        <v>199.245</v>
      </c>
      <c r="M107" s="290">
        <f t="shared" ca="1" si="44"/>
        <v>195.90850000000003</v>
      </c>
      <c r="N107" s="290">
        <f t="shared" ca="1" si="44"/>
        <v>209.37100000000004</v>
      </c>
      <c r="O107" s="290">
        <f t="shared" ca="1" si="44"/>
        <v>223.15550000000005</v>
      </c>
      <c r="P107" s="290">
        <f t="shared" ca="1" si="44"/>
        <v>156.74050000000003</v>
      </c>
      <c r="Q107" s="290">
        <f t="shared" ca="1" si="44"/>
        <v>214.91699999999997</v>
      </c>
      <c r="R107" s="290">
        <f t="shared" ca="1" si="44"/>
        <v>199.49850000000006</v>
      </c>
      <c r="S107" s="290">
        <f t="shared" ca="1" si="44"/>
        <v>207.57599999999999</v>
      </c>
      <c r="T107" s="290">
        <f t="shared" ca="1" si="44"/>
        <v>208.63450000000003</v>
      </c>
      <c r="U107" s="290">
        <f t="shared" ca="1" si="44"/>
        <v>207.57599999999999</v>
      </c>
      <c r="V107" s="290">
        <f t="shared" ca="1" si="44"/>
        <v>234.98400000000004</v>
      </c>
      <c r="W107" s="290">
        <f t="shared" ca="1" si="44"/>
        <v>204.30800000000002</v>
      </c>
      <c r="X107" s="290">
        <f t="shared" ca="1" si="44"/>
        <v>229.11600000000004</v>
      </c>
      <c r="Y107" s="290">
        <f t="shared" ca="1" si="44"/>
        <v>233.35000000000002</v>
      </c>
      <c r="Z107" s="290">
        <f t="shared" ca="1" si="44"/>
        <v>237.5155</v>
      </c>
      <c r="AA107" s="290">
        <f t="shared" ca="1" si="44"/>
        <v>242.16400000000004</v>
      </c>
      <c r="AB107" s="290">
        <f t="shared" ca="1" si="44"/>
        <v>167.18850000000003</v>
      </c>
      <c r="AC107" s="290">
        <f t="shared" ca="1" si="44"/>
        <v>232.13050000000007</v>
      </c>
      <c r="AD107" s="290">
        <f t="shared" ca="1" si="44"/>
        <v>219.72650000000004</v>
      </c>
      <c r="AE107" s="290">
        <f t="shared" ca="1" si="44"/>
        <v>226.90650000000002</v>
      </c>
      <c r="AF107" s="290">
        <f t="shared" ca="1" si="44"/>
        <v>221.6825</v>
      </c>
      <c r="AG107" s="290">
        <f t="shared" ca="1" si="44"/>
        <v>223.47750000000002</v>
      </c>
      <c r="AH107" s="290">
        <f t="shared" ca="1" si="44"/>
        <v>262.64550000000003</v>
      </c>
      <c r="AI107" s="290">
        <f t="shared" ref="AI107:BJ107" ca="1" si="45">SUMPRODUCT(AI72:AI96,$L$34:$L$58)</f>
        <v>216.55100000000002</v>
      </c>
      <c r="AJ107" s="290">
        <f t="shared" ca="1" si="45"/>
        <v>250.65600000000001</v>
      </c>
      <c r="AK107" s="290">
        <f t="shared" ca="1" si="45"/>
        <v>257.26050000000004</v>
      </c>
      <c r="AL107" s="290">
        <f t="shared" ca="1" si="45"/>
        <v>256.202</v>
      </c>
      <c r="AM107" s="290">
        <f t="shared" ca="1" si="45"/>
        <v>256.68500000000006</v>
      </c>
      <c r="AN107" s="290">
        <f t="shared" ca="1" si="45"/>
        <v>175.91000000000003</v>
      </c>
      <c r="AO107" s="290">
        <f t="shared" ca="1" si="45"/>
        <v>238.73500000000004</v>
      </c>
      <c r="AP107" s="290">
        <f t="shared" ca="1" si="45"/>
        <v>230.01349999999999</v>
      </c>
      <c r="AQ107" s="290">
        <f t="shared" ca="1" si="45"/>
        <v>245.59300000000002</v>
      </c>
      <c r="AR107" s="290">
        <f t="shared" ca="1" si="45"/>
        <v>227.80400000000006</v>
      </c>
      <c r="AS107" s="290">
        <f t="shared" ca="1" si="45"/>
        <v>237.1935</v>
      </c>
      <c r="AT107" s="290">
        <f t="shared" ca="1" si="45"/>
        <v>274.88850000000002</v>
      </c>
      <c r="AU107" s="290">
        <f t="shared" ca="1" si="45"/>
        <v>231.233</v>
      </c>
      <c r="AV107" s="290">
        <f t="shared" ca="1" si="45"/>
        <v>265.66000000000003</v>
      </c>
      <c r="AW107" s="290">
        <f t="shared" ca="1" si="45"/>
        <v>265.17700000000002</v>
      </c>
      <c r="AX107" s="290">
        <f t="shared" ca="1" si="45"/>
        <v>267.29399999999998</v>
      </c>
      <c r="AY107" s="290">
        <f t="shared" ca="1" si="45"/>
        <v>300.17949999999996</v>
      </c>
      <c r="AZ107" s="290">
        <f t="shared" ca="1" si="45"/>
        <v>199.82050000000001</v>
      </c>
      <c r="BA107" s="290">
        <f t="shared" ca="1" si="45"/>
        <v>269.66449999999998</v>
      </c>
      <c r="BB107" s="290">
        <f t="shared" ca="1" si="45"/>
        <v>258.89449999999999</v>
      </c>
      <c r="BC107" s="290">
        <f t="shared" ca="1" si="45"/>
        <v>277.74199999999996</v>
      </c>
      <c r="BD107" s="290">
        <f t="shared" ca="1" si="45"/>
        <v>262.80649999999997</v>
      </c>
      <c r="BE107" s="290">
        <f t="shared" ca="1" si="45"/>
        <v>271.29850000000005</v>
      </c>
      <c r="BF107" s="290">
        <f t="shared" ca="1" si="45"/>
        <v>305.15000000000003</v>
      </c>
      <c r="BG107" s="290">
        <f t="shared" ca="1" si="45"/>
        <v>261.17250000000007</v>
      </c>
      <c r="BH107" s="290">
        <f t="shared" ca="1" si="45"/>
        <v>310.53500000000003</v>
      </c>
      <c r="BI107" s="290">
        <f t="shared" ca="1" si="45"/>
        <v>294.21900000000005</v>
      </c>
      <c r="BJ107" s="290">
        <f t="shared" ca="1" si="45"/>
        <v>306.30100000000004</v>
      </c>
    </row>
    <row r="108" spans="2:62" x14ac:dyDescent="0.2">
      <c r="B108" s="285" t="str">
        <f>Inputs!GY18</f>
        <v>Vegetables for Garnier</v>
      </c>
      <c r="C108" s="290">
        <f t="shared" ref="C108:AH108" ca="1" si="46">SUMPRODUCT(C72:C96,$M$34:$M$58)</f>
        <v>0</v>
      </c>
      <c r="D108" s="290">
        <f t="shared" ca="1" si="46"/>
        <v>0</v>
      </c>
      <c r="E108" s="290">
        <f t="shared" ca="1" si="46"/>
        <v>0</v>
      </c>
      <c r="F108" s="290">
        <f t="shared" ca="1" si="46"/>
        <v>0</v>
      </c>
      <c r="G108" s="290">
        <f t="shared" ca="1" si="46"/>
        <v>0</v>
      </c>
      <c r="H108" s="290">
        <f t="shared" ca="1" si="46"/>
        <v>0</v>
      </c>
      <c r="I108" s="290">
        <f t="shared" ca="1" si="46"/>
        <v>0</v>
      </c>
      <c r="J108" s="290">
        <f t="shared" ca="1" si="46"/>
        <v>0</v>
      </c>
      <c r="K108" s="290">
        <f t="shared" ca="1" si="46"/>
        <v>0</v>
      </c>
      <c r="L108" s="290">
        <f t="shared" ca="1" si="46"/>
        <v>828.50399999999991</v>
      </c>
      <c r="M108" s="290">
        <f t="shared" ca="1" si="46"/>
        <v>815.05199999999991</v>
      </c>
      <c r="N108" s="290">
        <f t="shared" ca="1" si="46"/>
        <v>871.03199999999993</v>
      </c>
      <c r="O108" s="290">
        <f t="shared" ca="1" si="46"/>
        <v>928.13999999999987</v>
      </c>
      <c r="P108" s="290">
        <f t="shared" ca="1" si="46"/>
        <v>651.97199999999998</v>
      </c>
      <c r="Q108" s="290">
        <f t="shared" ca="1" si="46"/>
        <v>893.98799999999983</v>
      </c>
      <c r="R108" s="290">
        <f t="shared" ca="1" si="46"/>
        <v>829.63799999999992</v>
      </c>
      <c r="S108" s="290">
        <f t="shared" ca="1" si="46"/>
        <v>863.22599999999989</v>
      </c>
      <c r="T108" s="290">
        <f t="shared" ca="1" si="46"/>
        <v>867.52199999999993</v>
      </c>
      <c r="U108" s="290">
        <f t="shared" ca="1" si="46"/>
        <v>863.56799999999998</v>
      </c>
      <c r="V108" s="290">
        <f t="shared" ca="1" si="46"/>
        <v>977.21999999999991</v>
      </c>
      <c r="W108" s="290">
        <f t="shared" ca="1" si="46"/>
        <v>849.42599999999993</v>
      </c>
      <c r="X108" s="290">
        <f t="shared" ca="1" si="46"/>
        <v>952.79399999999987</v>
      </c>
      <c r="Y108" s="290">
        <f t="shared" ca="1" si="46"/>
        <v>970.32</v>
      </c>
      <c r="Z108" s="290">
        <f t="shared" ca="1" si="46"/>
        <v>987.50999999999988</v>
      </c>
      <c r="AA108" s="290">
        <f t="shared" ca="1" si="46"/>
        <v>1007.076</v>
      </c>
      <c r="AB108" s="290">
        <f t="shared" ca="1" si="46"/>
        <v>695.28600000000006</v>
      </c>
      <c r="AC108" s="290">
        <f t="shared" ca="1" si="46"/>
        <v>965.46</v>
      </c>
      <c r="AD108" s="290">
        <f t="shared" ca="1" si="46"/>
        <v>913.43399999999997</v>
      </c>
      <c r="AE108" s="290">
        <f t="shared" ca="1" si="46"/>
        <v>943.29</v>
      </c>
      <c r="AF108" s="290">
        <f t="shared" ca="1" si="46"/>
        <v>921.80399999999986</v>
      </c>
      <c r="AG108" s="290">
        <f t="shared" ca="1" si="46"/>
        <v>929.26799999999992</v>
      </c>
      <c r="AH108" s="290">
        <f t="shared" ca="1" si="46"/>
        <v>1092.0059999999999</v>
      </c>
      <c r="AI108" s="290">
        <f t="shared" ref="AI108:BJ108" ca="1" si="47">SUMPRODUCT(AI72:AI96,$M$34:$M$58)</f>
        <v>900.54600000000005</v>
      </c>
      <c r="AJ108" s="290">
        <f t="shared" ca="1" si="47"/>
        <v>1042.704</v>
      </c>
      <c r="AK108" s="290">
        <f t="shared" ca="1" si="47"/>
        <v>1069.9559999999997</v>
      </c>
      <c r="AL108" s="290">
        <f t="shared" ca="1" si="47"/>
        <v>1065.3179999999998</v>
      </c>
      <c r="AM108" s="290">
        <f t="shared" ca="1" si="47"/>
        <v>1067.3519999999999</v>
      </c>
      <c r="AN108" s="290">
        <f t="shared" ca="1" si="47"/>
        <v>731.47199999999998</v>
      </c>
      <c r="AO108" s="290">
        <f t="shared" ca="1" si="47"/>
        <v>992.71199999999999</v>
      </c>
      <c r="AP108" s="290">
        <f t="shared" ca="1" si="47"/>
        <v>956.52599999999995</v>
      </c>
      <c r="AQ108" s="290">
        <f t="shared" ca="1" si="47"/>
        <v>1021.4399999999999</v>
      </c>
      <c r="AR108" s="290">
        <f t="shared" ca="1" si="47"/>
        <v>947.36400000000003</v>
      </c>
      <c r="AS108" s="290">
        <f t="shared" ca="1" si="47"/>
        <v>986.38199999999983</v>
      </c>
      <c r="AT108" s="290">
        <f t="shared" ca="1" si="47"/>
        <v>1143.126</v>
      </c>
      <c r="AU108" s="290">
        <f t="shared" ca="1" si="47"/>
        <v>961.72799999999995</v>
      </c>
      <c r="AV108" s="290">
        <f t="shared" ca="1" si="47"/>
        <v>1104.33</v>
      </c>
      <c r="AW108" s="290">
        <f t="shared" ca="1" si="47"/>
        <v>1102.98</v>
      </c>
      <c r="AX108" s="290">
        <f t="shared" ca="1" si="47"/>
        <v>1111.5720000000001</v>
      </c>
      <c r="AY108" s="290">
        <f t="shared" ca="1" si="47"/>
        <v>1248.1859999999999</v>
      </c>
      <c r="AZ108" s="290">
        <f t="shared" ca="1" si="47"/>
        <v>831.10799999999995</v>
      </c>
      <c r="BA108" s="290">
        <f t="shared" ca="1" si="47"/>
        <v>1121.298</v>
      </c>
      <c r="BB108" s="290">
        <f t="shared" ca="1" si="47"/>
        <v>1076.5140000000001</v>
      </c>
      <c r="BC108" s="290">
        <f t="shared" ca="1" si="47"/>
        <v>1154.886</v>
      </c>
      <c r="BD108" s="290">
        <f t="shared" ca="1" si="47"/>
        <v>1092.57</v>
      </c>
      <c r="BE108" s="290">
        <f t="shared" ca="1" si="47"/>
        <v>1128.1979999999999</v>
      </c>
      <c r="BF108" s="290">
        <f t="shared" ca="1" si="47"/>
        <v>1268.8799999999999</v>
      </c>
      <c r="BG108" s="290">
        <f t="shared" ca="1" si="47"/>
        <v>1086.0119999999999</v>
      </c>
      <c r="BH108" s="290">
        <f t="shared" ca="1" si="47"/>
        <v>1291.2719999999999</v>
      </c>
      <c r="BI108" s="290">
        <f t="shared" ca="1" si="47"/>
        <v>1223.19</v>
      </c>
      <c r="BJ108" s="290">
        <f t="shared" ca="1" si="47"/>
        <v>1273.7460000000001</v>
      </c>
    </row>
    <row r="109" spans="2:62" x14ac:dyDescent="0.2">
      <c r="B109" s="285" t="str">
        <f>Inputs!GY19</f>
        <v>Rice</v>
      </c>
      <c r="C109" s="290">
        <f t="shared" ref="C109:AH109" ca="1" si="48">SUMPRODUCT(C72:C96,$N$34:$N$58)</f>
        <v>0</v>
      </c>
      <c r="D109" s="290">
        <f t="shared" ca="1" si="48"/>
        <v>0</v>
      </c>
      <c r="E109" s="290">
        <f t="shared" ca="1" si="48"/>
        <v>0</v>
      </c>
      <c r="F109" s="290">
        <f t="shared" ca="1" si="48"/>
        <v>0</v>
      </c>
      <c r="G109" s="290">
        <f t="shared" ca="1" si="48"/>
        <v>0</v>
      </c>
      <c r="H109" s="290">
        <f t="shared" ca="1" si="48"/>
        <v>0</v>
      </c>
      <c r="I109" s="290">
        <f t="shared" ca="1" si="48"/>
        <v>0</v>
      </c>
      <c r="J109" s="290">
        <f t="shared" ca="1" si="48"/>
        <v>0</v>
      </c>
      <c r="K109" s="290">
        <f t="shared" ca="1" si="48"/>
        <v>0</v>
      </c>
      <c r="L109" s="290">
        <f t="shared" ca="1" si="48"/>
        <v>333</v>
      </c>
      <c r="M109" s="290">
        <f t="shared" ca="1" si="48"/>
        <v>327.3</v>
      </c>
      <c r="N109" s="290">
        <f t="shared" ca="1" si="48"/>
        <v>349.8</v>
      </c>
      <c r="O109" s="290">
        <f t="shared" ca="1" si="48"/>
        <v>372.9</v>
      </c>
      <c r="P109" s="290">
        <f t="shared" ca="1" si="48"/>
        <v>261.89999999999998</v>
      </c>
      <c r="Q109" s="290">
        <f t="shared" ca="1" si="48"/>
        <v>359.09999999999997</v>
      </c>
      <c r="R109" s="290">
        <f t="shared" ca="1" si="48"/>
        <v>333.3</v>
      </c>
      <c r="S109" s="290">
        <f t="shared" ca="1" si="48"/>
        <v>346.8</v>
      </c>
      <c r="T109" s="290">
        <f t="shared" ca="1" si="48"/>
        <v>348.59999999999997</v>
      </c>
      <c r="U109" s="290">
        <f t="shared" ca="1" si="48"/>
        <v>346.8</v>
      </c>
      <c r="V109" s="290">
        <f t="shared" ca="1" si="48"/>
        <v>392.7</v>
      </c>
      <c r="W109" s="290">
        <f t="shared" ca="1" si="48"/>
        <v>341.4</v>
      </c>
      <c r="X109" s="290">
        <f t="shared" ca="1" si="48"/>
        <v>382.8</v>
      </c>
      <c r="Y109" s="290">
        <f t="shared" ca="1" si="48"/>
        <v>390</v>
      </c>
      <c r="Z109" s="290">
        <f t="shared" ca="1" si="48"/>
        <v>396.9</v>
      </c>
      <c r="AA109" s="290">
        <f t="shared" ca="1" si="48"/>
        <v>404.7</v>
      </c>
      <c r="AB109" s="290">
        <f t="shared" ca="1" si="48"/>
        <v>279.3</v>
      </c>
      <c r="AC109" s="290">
        <f t="shared" ca="1" si="48"/>
        <v>387.9</v>
      </c>
      <c r="AD109" s="290">
        <f t="shared" ca="1" si="48"/>
        <v>367.2</v>
      </c>
      <c r="AE109" s="290">
        <f t="shared" ca="1" si="48"/>
        <v>379.2</v>
      </c>
      <c r="AF109" s="290">
        <f t="shared" ca="1" si="48"/>
        <v>370.5</v>
      </c>
      <c r="AG109" s="290">
        <f t="shared" ca="1" si="48"/>
        <v>373.5</v>
      </c>
      <c r="AH109" s="290">
        <f t="shared" ca="1" si="48"/>
        <v>438.9</v>
      </c>
      <c r="AI109" s="290">
        <f t="shared" ref="AI109:BJ109" ca="1" si="49">SUMPRODUCT(AI72:AI96,$N$34:$N$58)</f>
        <v>361.8</v>
      </c>
      <c r="AJ109" s="290">
        <f t="shared" ca="1" si="49"/>
        <v>418.8</v>
      </c>
      <c r="AK109" s="290">
        <f t="shared" ca="1" si="49"/>
        <v>429.9</v>
      </c>
      <c r="AL109" s="290">
        <f t="shared" ca="1" si="49"/>
        <v>428.09999999999997</v>
      </c>
      <c r="AM109" s="290">
        <f t="shared" ca="1" si="49"/>
        <v>429</v>
      </c>
      <c r="AN109" s="290">
        <f t="shared" ca="1" si="49"/>
        <v>294</v>
      </c>
      <c r="AO109" s="290">
        <f t="shared" ca="1" si="49"/>
        <v>399</v>
      </c>
      <c r="AP109" s="290">
        <f t="shared" ca="1" si="49"/>
        <v>384.3</v>
      </c>
      <c r="AQ109" s="290">
        <f t="shared" ca="1" si="49"/>
        <v>410.4</v>
      </c>
      <c r="AR109" s="290">
        <f t="shared" ca="1" si="49"/>
        <v>380.7</v>
      </c>
      <c r="AS109" s="290">
        <f t="shared" ca="1" si="49"/>
        <v>396.3</v>
      </c>
      <c r="AT109" s="290">
        <f t="shared" ca="1" si="49"/>
        <v>459.3</v>
      </c>
      <c r="AU109" s="290">
        <f t="shared" ca="1" si="49"/>
        <v>386.4</v>
      </c>
      <c r="AV109" s="290">
        <f t="shared" ca="1" si="49"/>
        <v>444</v>
      </c>
      <c r="AW109" s="290">
        <f t="shared" ca="1" si="49"/>
        <v>443.09999999999997</v>
      </c>
      <c r="AX109" s="290">
        <f t="shared" ca="1" si="49"/>
        <v>446.7</v>
      </c>
      <c r="AY109" s="290">
        <f t="shared" ca="1" si="49"/>
        <v>501.59999999999997</v>
      </c>
      <c r="AZ109" s="290">
        <f t="shared" ca="1" si="49"/>
        <v>333.9</v>
      </c>
      <c r="BA109" s="290">
        <f t="shared" ca="1" si="49"/>
        <v>450.59999999999997</v>
      </c>
      <c r="BB109" s="290">
        <f t="shared" ca="1" si="49"/>
        <v>432.59999999999997</v>
      </c>
      <c r="BC109" s="290">
        <f t="shared" ca="1" si="49"/>
        <v>464.09999999999997</v>
      </c>
      <c r="BD109" s="290">
        <f t="shared" ca="1" si="49"/>
        <v>439.2</v>
      </c>
      <c r="BE109" s="290">
        <f t="shared" ca="1" si="49"/>
        <v>453.3</v>
      </c>
      <c r="BF109" s="290">
        <f t="shared" ca="1" si="49"/>
        <v>510</v>
      </c>
      <c r="BG109" s="290">
        <f t="shared" ca="1" si="49"/>
        <v>436.5</v>
      </c>
      <c r="BH109" s="290">
        <f t="shared" ca="1" si="49"/>
        <v>519</v>
      </c>
      <c r="BI109" s="290">
        <f t="shared" ca="1" si="49"/>
        <v>491.7</v>
      </c>
      <c r="BJ109" s="290">
        <f t="shared" ca="1" si="49"/>
        <v>511.79999999999995</v>
      </c>
    </row>
    <row r="110" spans="2:62" x14ac:dyDescent="0.2">
      <c r="B110" s="285" t="str">
        <f>Inputs!GY20</f>
        <v>Wine</v>
      </c>
      <c r="C110" s="290">
        <f t="shared" ref="C110:AH110" ca="1" si="50">SUMPRODUCT(C72:C96,$O$34:$O$58)</f>
        <v>0</v>
      </c>
      <c r="D110" s="290">
        <f t="shared" ca="1" si="50"/>
        <v>0</v>
      </c>
      <c r="E110" s="290">
        <f t="shared" ca="1" si="50"/>
        <v>0</v>
      </c>
      <c r="F110" s="290">
        <f t="shared" ca="1" si="50"/>
        <v>0</v>
      </c>
      <c r="G110" s="290">
        <f t="shared" ca="1" si="50"/>
        <v>0</v>
      </c>
      <c r="H110" s="290">
        <f t="shared" ca="1" si="50"/>
        <v>0</v>
      </c>
      <c r="I110" s="290">
        <f t="shared" ca="1" si="50"/>
        <v>0</v>
      </c>
      <c r="J110" s="290">
        <f t="shared" ca="1" si="50"/>
        <v>0</v>
      </c>
      <c r="K110" s="290">
        <f t="shared" ca="1" si="50"/>
        <v>0</v>
      </c>
      <c r="L110" s="290">
        <f t="shared" ca="1" si="50"/>
        <v>88.800000000000011</v>
      </c>
      <c r="M110" s="290">
        <f t="shared" ca="1" si="50"/>
        <v>87.4</v>
      </c>
      <c r="N110" s="290">
        <f t="shared" ca="1" si="50"/>
        <v>93.4</v>
      </c>
      <c r="O110" s="290">
        <f t="shared" ca="1" si="50"/>
        <v>99.600000000000009</v>
      </c>
      <c r="P110" s="290">
        <f t="shared" ca="1" si="50"/>
        <v>70</v>
      </c>
      <c r="Q110" s="290">
        <f t="shared" ca="1" si="50"/>
        <v>95.800000000000011</v>
      </c>
      <c r="R110" s="290">
        <f t="shared" ca="1" si="50"/>
        <v>89</v>
      </c>
      <c r="S110" s="290">
        <f t="shared" ca="1" si="50"/>
        <v>92.600000000000009</v>
      </c>
      <c r="T110" s="290">
        <f t="shared" ca="1" si="50"/>
        <v>93</v>
      </c>
      <c r="U110" s="290">
        <f t="shared" ca="1" si="50"/>
        <v>92.600000000000009</v>
      </c>
      <c r="V110" s="290">
        <f t="shared" ca="1" si="50"/>
        <v>104.80000000000001</v>
      </c>
      <c r="W110" s="290">
        <f t="shared" ca="1" si="50"/>
        <v>91</v>
      </c>
      <c r="X110" s="290">
        <f t="shared" ca="1" si="50"/>
        <v>102.2</v>
      </c>
      <c r="Y110" s="290">
        <f t="shared" ca="1" si="50"/>
        <v>104</v>
      </c>
      <c r="Z110" s="290">
        <f t="shared" ca="1" si="50"/>
        <v>105.80000000000001</v>
      </c>
      <c r="AA110" s="290">
        <f t="shared" ca="1" si="50"/>
        <v>108</v>
      </c>
      <c r="AB110" s="290">
        <f t="shared" ca="1" si="50"/>
        <v>74.600000000000009</v>
      </c>
      <c r="AC110" s="290">
        <f t="shared" ca="1" si="50"/>
        <v>103.60000000000001</v>
      </c>
      <c r="AD110" s="290">
        <f t="shared" ca="1" si="50"/>
        <v>98</v>
      </c>
      <c r="AE110" s="290">
        <f t="shared" ca="1" si="50"/>
        <v>101.2</v>
      </c>
      <c r="AF110" s="290">
        <f t="shared" ca="1" si="50"/>
        <v>98.800000000000011</v>
      </c>
      <c r="AG110" s="290">
        <f t="shared" ca="1" si="50"/>
        <v>99.600000000000009</v>
      </c>
      <c r="AH110" s="290">
        <f t="shared" ca="1" si="50"/>
        <v>117</v>
      </c>
      <c r="AI110" s="290">
        <f t="shared" ref="AI110:BJ110" ca="1" si="51">SUMPRODUCT(AI72:AI96,$O$34:$O$58)</f>
        <v>96.600000000000009</v>
      </c>
      <c r="AJ110" s="290">
        <f t="shared" ca="1" si="51"/>
        <v>111.80000000000001</v>
      </c>
      <c r="AK110" s="290">
        <f t="shared" ca="1" si="51"/>
        <v>114.80000000000001</v>
      </c>
      <c r="AL110" s="290">
        <f t="shared" ca="1" si="51"/>
        <v>114.2</v>
      </c>
      <c r="AM110" s="290">
        <f t="shared" ca="1" si="51"/>
        <v>114.4</v>
      </c>
      <c r="AN110" s="290">
        <f t="shared" ca="1" si="51"/>
        <v>78.400000000000006</v>
      </c>
      <c r="AO110" s="290">
        <f t="shared" ca="1" si="51"/>
        <v>106.4</v>
      </c>
      <c r="AP110" s="290">
        <f t="shared" ca="1" si="51"/>
        <v>102.60000000000001</v>
      </c>
      <c r="AQ110" s="290">
        <f t="shared" ca="1" si="51"/>
        <v>109.60000000000001</v>
      </c>
      <c r="AR110" s="290">
        <f t="shared" ca="1" si="51"/>
        <v>101.60000000000001</v>
      </c>
      <c r="AS110" s="290">
        <f t="shared" ca="1" si="51"/>
        <v>105.80000000000001</v>
      </c>
      <c r="AT110" s="290">
        <f t="shared" ca="1" si="51"/>
        <v>122.60000000000001</v>
      </c>
      <c r="AU110" s="290">
        <f t="shared" ca="1" si="51"/>
        <v>103.2</v>
      </c>
      <c r="AV110" s="290">
        <f t="shared" ca="1" si="51"/>
        <v>118.4</v>
      </c>
      <c r="AW110" s="290">
        <f t="shared" ca="1" si="51"/>
        <v>118.2</v>
      </c>
      <c r="AX110" s="290">
        <f t="shared" ca="1" si="51"/>
        <v>119.2</v>
      </c>
      <c r="AY110" s="290">
        <f t="shared" ca="1" si="51"/>
        <v>133.80000000000001</v>
      </c>
      <c r="AZ110" s="290">
        <f t="shared" ca="1" si="51"/>
        <v>89.2</v>
      </c>
      <c r="BA110" s="290">
        <f t="shared" ca="1" si="51"/>
        <v>120.2</v>
      </c>
      <c r="BB110" s="290">
        <f t="shared" ca="1" si="51"/>
        <v>115.4</v>
      </c>
      <c r="BC110" s="290">
        <f t="shared" ca="1" si="51"/>
        <v>123.80000000000001</v>
      </c>
      <c r="BD110" s="290">
        <f t="shared" ca="1" si="51"/>
        <v>117.2</v>
      </c>
      <c r="BE110" s="290">
        <f t="shared" ca="1" si="51"/>
        <v>121</v>
      </c>
      <c r="BF110" s="290">
        <f t="shared" ca="1" si="51"/>
        <v>136</v>
      </c>
      <c r="BG110" s="290">
        <f t="shared" ca="1" si="51"/>
        <v>116.4</v>
      </c>
      <c r="BH110" s="290">
        <f t="shared" ca="1" si="51"/>
        <v>138.4</v>
      </c>
      <c r="BI110" s="290">
        <f t="shared" ca="1" si="51"/>
        <v>131.20000000000002</v>
      </c>
      <c r="BJ110" s="290">
        <f t="shared" ca="1" si="51"/>
        <v>136.6</v>
      </c>
    </row>
    <row r="111" spans="2:62" x14ac:dyDescent="0.2">
      <c r="B111" s="285" t="str">
        <f>Inputs!GY21</f>
        <v>Soda</v>
      </c>
      <c r="C111" s="290">
        <f t="shared" ref="C111:AH111" ca="1" si="52">SUMPRODUCT(C72:C96,$P$34:$P$58)</f>
        <v>0</v>
      </c>
      <c r="D111" s="290">
        <f t="shared" ca="1" si="52"/>
        <v>0</v>
      </c>
      <c r="E111" s="290">
        <f t="shared" ca="1" si="52"/>
        <v>0</v>
      </c>
      <c r="F111" s="290">
        <f t="shared" ca="1" si="52"/>
        <v>0</v>
      </c>
      <c r="G111" s="290">
        <f t="shared" ca="1" si="52"/>
        <v>0</v>
      </c>
      <c r="H111" s="290">
        <f t="shared" ca="1" si="52"/>
        <v>0</v>
      </c>
      <c r="I111" s="290">
        <f t="shared" ca="1" si="52"/>
        <v>0</v>
      </c>
      <c r="J111" s="290">
        <f t="shared" ca="1" si="52"/>
        <v>0</v>
      </c>
      <c r="K111" s="290">
        <f t="shared" ca="1" si="52"/>
        <v>0</v>
      </c>
      <c r="L111" s="290">
        <f t="shared" ca="1" si="52"/>
        <v>0</v>
      </c>
      <c r="M111" s="290">
        <f t="shared" ca="1" si="52"/>
        <v>0</v>
      </c>
      <c r="N111" s="290">
        <f t="shared" ca="1" si="52"/>
        <v>0</v>
      </c>
      <c r="O111" s="290">
        <f t="shared" ca="1" si="52"/>
        <v>0</v>
      </c>
      <c r="P111" s="290">
        <f t="shared" ca="1" si="52"/>
        <v>0</v>
      </c>
      <c r="Q111" s="290">
        <f t="shared" ca="1" si="52"/>
        <v>0</v>
      </c>
      <c r="R111" s="290">
        <f t="shared" ca="1" si="52"/>
        <v>0</v>
      </c>
      <c r="S111" s="290">
        <f t="shared" ca="1" si="52"/>
        <v>0</v>
      </c>
      <c r="T111" s="290">
        <f t="shared" ca="1" si="52"/>
        <v>0</v>
      </c>
      <c r="U111" s="290">
        <f t="shared" ca="1" si="52"/>
        <v>0</v>
      </c>
      <c r="V111" s="290">
        <f t="shared" ca="1" si="52"/>
        <v>0</v>
      </c>
      <c r="W111" s="290">
        <f t="shared" ca="1" si="52"/>
        <v>0</v>
      </c>
      <c r="X111" s="290">
        <f t="shared" ca="1" si="52"/>
        <v>0</v>
      </c>
      <c r="Y111" s="290">
        <f t="shared" ca="1" si="52"/>
        <v>0</v>
      </c>
      <c r="Z111" s="290">
        <f t="shared" ca="1" si="52"/>
        <v>0</v>
      </c>
      <c r="AA111" s="290">
        <f t="shared" ca="1" si="52"/>
        <v>0</v>
      </c>
      <c r="AB111" s="290">
        <f t="shared" ca="1" si="52"/>
        <v>0</v>
      </c>
      <c r="AC111" s="290">
        <f t="shared" ca="1" si="52"/>
        <v>0</v>
      </c>
      <c r="AD111" s="290">
        <f t="shared" ca="1" si="52"/>
        <v>0</v>
      </c>
      <c r="AE111" s="290">
        <f t="shared" ca="1" si="52"/>
        <v>0</v>
      </c>
      <c r="AF111" s="290">
        <f t="shared" ca="1" si="52"/>
        <v>0</v>
      </c>
      <c r="AG111" s="290">
        <f t="shared" ca="1" si="52"/>
        <v>0</v>
      </c>
      <c r="AH111" s="290">
        <f t="shared" ca="1" si="52"/>
        <v>0</v>
      </c>
      <c r="AI111" s="290">
        <f t="shared" ref="AI111:BJ111" ca="1" si="53">SUMPRODUCT(AI72:AI96,$P$34:$P$58)</f>
        <v>0</v>
      </c>
      <c r="AJ111" s="290">
        <f t="shared" ca="1" si="53"/>
        <v>0</v>
      </c>
      <c r="AK111" s="290">
        <f t="shared" ca="1" si="53"/>
        <v>0</v>
      </c>
      <c r="AL111" s="290">
        <f t="shared" ca="1" si="53"/>
        <v>0</v>
      </c>
      <c r="AM111" s="290">
        <f t="shared" ca="1" si="53"/>
        <v>0</v>
      </c>
      <c r="AN111" s="290">
        <f t="shared" ca="1" si="53"/>
        <v>0</v>
      </c>
      <c r="AO111" s="290">
        <f t="shared" ca="1" si="53"/>
        <v>0</v>
      </c>
      <c r="AP111" s="290">
        <f t="shared" ca="1" si="53"/>
        <v>0</v>
      </c>
      <c r="AQ111" s="290">
        <f t="shared" ca="1" si="53"/>
        <v>0</v>
      </c>
      <c r="AR111" s="290">
        <f t="shared" ca="1" si="53"/>
        <v>0</v>
      </c>
      <c r="AS111" s="290">
        <f t="shared" ca="1" si="53"/>
        <v>0</v>
      </c>
      <c r="AT111" s="290">
        <f t="shared" ca="1" si="53"/>
        <v>0</v>
      </c>
      <c r="AU111" s="290">
        <f t="shared" ca="1" si="53"/>
        <v>0</v>
      </c>
      <c r="AV111" s="290">
        <f t="shared" ca="1" si="53"/>
        <v>0</v>
      </c>
      <c r="AW111" s="290">
        <f t="shared" ca="1" si="53"/>
        <v>0</v>
      </c>
      <c r="AX111" s="290">
        <f t="shared" ca="1" si="53"/>
        <v>0</v>
      </c>
      <c r="AY111" s="290">
        <f t="shared" ca="1" si="53"/>
        <v>0</v>
      </c>
      <c r="AZ111" s="290">
        <f t="shared" ca="1" si="53"/>
        <v>0</v>
      </c>
      <c r="BA111" s="290">
        <f t="shared" ca="1" si="53"/>
        <v>0</v>
      </c>
      <c r="BB111" s="290">
        <f t="shared" ca="1" si="53"/>
        <v>0</v>
      </c>
      <c r="BC111" s="290">
        <f t="shared" ca="1" si="53"/>
        <v>0</v>
      </c>
      <c r="BD111" s="290">
        <f t="shared" ca="1" si="53"/>
        <v>0</v>
      </c>
      <c r="BE111" s="290">
        <f t="shared" ca="1" si="53"/>
        <v>0</v>
      </c>
      <c r="BF111" s="290">
        <f t="shared" ca="1" si="53"/>
        <v>0</v>
      </c>
      <c r="BG111" s="290">
        <f t="shared" ca="1" si="53"/>
        <v>0</v>
      </c>
      <c r="BH111" s="290">
        <f t="shared" ca="1" si="53"/>
        <v>0</v>
      </c>
      <c r="BI111" s="290">
        <f t="shared" ca="1" si="53"/>
        <v>0</v>
      </c>
      <c r="BJ111" s="290">
        <f t="shared" ca="1" si="53"/>
        <v>0</v>
      </c>
    </row>
    <row r="112" spans="2:62" x14ac:dyDescent="0.2">
      <c r="B112" s="285" t="str">
        <f>Inputs!GY22</f>
        <v>Beer</v>
      </c>
      <c r="C112" s="290">
        <f t="shared" ref="C112:AH112" ca="1" si="54">SUMPRODUCT(C72:C96,$Q$34:$Q$58)</f>
        <v>0</v>
      </c>
      <c r="D112" s="290">
        <f t="shared" ca="1" si="54"/>
        <v>0</v>
      </c>
      <c r="E112" s="290">
        <f t="shared" ca="1" si="54"/>
        <v>0</v>
      </c>
      <c r="F112" s="290">
        <f t="shared" ca="1" si="54"/>
        <v>0</v>
      </c>
      <c r="G112" s="290">
        <f t="shared" ca="1" si="54"/>
        <v>0</v>
      </c>
      <c r="H112" s="290">
        <f t="shared" ca="1" si="54"/>
        <v>0</v>
      </c>
      <c r="I112" s="290">
        <f t="shared" ca="1" si="54"/>
        <v>0</v>
      </c>
      <c r="J112" s="290">
        <f t="shared" ca="1" si="54"/>
        <v>0</v>
      </c>
      <c r="K112" s="290">
        <f t="shared" ca="1" si="54"/>
        <v>0</v>
      </c>
      <c r="L112" s="290">
        <f t="shared" ca="1" si="54"/>
        <v>499.5</v>
      </c>
      <c r="M112" s="290">
        <f t="shared" ca="1" si="54"/>
        <v>490.95</v>
      </c>
      <c r="N112" s="290">
        <f t="shared" ca="1" si="54"/>
        <v>524.70000000000005</v>
      </c>
      <c r="O112" s="290">
        <f t="shared" ca="1" si="54"/>
        <v>559.35</v>
      </c>
      <c r="P112" s="290">
        <f t="shared" ca="1" si="54"/>
        <v>392.85</v>
      </c>
      <c r="Q112" s="290">
        <f t="shared" ca="1" si="54"/>
        <v>538.65</v>
      </c>
      <c r="R112" s="290">
        <f t="shared" ca="1" si="54"/>
        <v>499.95</v>
      </c>
      <c r="S112" s="290">
        <f t="shared" ca="1" si="54"/>
        <v>520.20000000000005</v>
      </c>
      <c r="T112" s="290">
        <f t="shared" ca="1" si="54"/>
        <v>522.9</v>
      </c>
      <c r="U112" s="290">
        <f t="shared" ca="1" si="54"/>
        <v>520.20000000000005</v>
      </c>
      <c r="V112" s="290">
        <f t="shared" ca="1" si="54"/>
        <v>589.05000000000007</v>
      </c>
      <c r="W112" s="290">
        <f t="shared" ca="1" si="54"/>
        <v>512.1</v>
      </c>
      <c r="X112" s="290">
        <f t="shared" ca="1" si="54"/>
        <v>574.20000000000005</v>
      </c>
      <c r="Y112" s="290">
        <f t="shared" ca="1" si="54"/>
        <v>585</v>
      </c>
      <c r="Z112" s="290">
        <f t="shared" ca="1" si="54"/>
        <v>595.35</v>
      </c>
      <c r="AA112" s="290">
        <f t="shared" ca="1" si="54"/>
        <v>607.05000000000007</v>
      </c>
      <c r="AB112" s="290">
        <f t="shared" ca="1" si="54"/>
        <v>418.95</v>
      </c>
      <c r="AC112" s="290">
        <f t="shared" ca="1" si="54"/>
        <v>581.85</v>
      </c>
      <c r="AD112" s="290">
        <f t="shared" ca="1" si="54"/>
        <v>550.80000000000007</v>
      </c>
      <c r="AE112" s="290">
        <f t="shared" ca="1" si="54"/>
        <v>568.80000000000007</v>
      </c>
      <c r="AF112" s="290">
        <f t="shared" ca="1" si="54"/>
        <v>555.75</v>
      </c>
      <c r="AG112" s="290">
        <f t="shared" ca="1" si="54"/>
        <v>560.25</v>
      </c>
      <c r="AH112" s="290">
        <f t="shared" ca="1" si="54"/>
        <v>658.35</v>
      </c>
      <c r="AI112" s="290">
        <f t="shared" ref="AI112:BJ112" ca="1" si="55">SUMPRODUCT(AI72:AI96,$Q$34:$Q$58)</f>
        <v>542.70000000000005</v>
      </c>
      <c r="AJ112" s="290">
        <f t="shared" ca="1" si="55"/>
        <v>628.20000000000005</v>
      </c>
      <c r="AK112" s="290">
        <f t="shared" ca="1" si="55"/>
        <v>644.85</v>
      </c>
      <c r="AL112" s="290">
        <f t="shared" ca="1" si="55"/>
        <v>642.15</v>
      </c>
      <c r="AM112" s="290">
        <f t="shared" ca="1" si="55"/>
        <v>643.5</v>
      </c>
      <c r="AN112" s="290">
        <f t="shared" ca="1" si="55"/>
        <v>441</v>
      </c>
      <c r="AO112" s="290">
        <f t="shared" ca="1" si="55"/>
        <v>598.5</v>
      </c>
      <c r="AP112" s="290">
        <f t="shared" ca="1" si="55"/>
        <v>576.45000000000005</v>
      </c>
      <c r="AQ112" s="290">
        <f t="shared" ca="1" si="55"/>
        <v>615.6</v>
      </c>
      <c r="AR112" s="290">
        <f t="shared" ca="1" si="55"/>
        <v>571.05000000000007</v>
      </c>
      <c r="AS112" s="290">
        <f t="shared" ca="1" si="55"/>
        <v>594.45000000000005</v>
      </c>
      <c r="AT112" s="290">
        <f t="shared" ca="1" si="55"/>
        <v>688.95</v>
      </c>
      <c r="AU112" s="290">
        <f t="shared" ca="1" si="55"/>
        <v>579.6</v>
      </c>
      <c r="AV112" s="290">
        <f t="shared" ca="1" si="55"/>
        <v>666</v>
      </c>
      <c r="AW112" s="290">
        <f t="shared" ca="1" si="55"/>
        <v>664.65</v>
      </c>
      <c r="AX112" s="290">
        <f t="shared" ca="1" si="55"/>
        <v>670.05000000000007</v>
      </c>
      <c r="AY112" s="290">
        <f t="shared" ca="1" si="55"/>
        <v>752.4</v>
      </c>
      <c r="AZ112" s="290">
        <f t="shared" ca="1" si="55"/>
        <v>500.85</v>
      </c>
      <c r="BA112" s="290">
        <f t="shared" ca="1" si="55"/>
        <v>675.9</v>
      </c>
      <c r="BB112" s="290">
        <f t="shared" ca="1" si="55"/>
        <v>648.9</v>
      </c>
      <c r="BC112" s="290">
        <f t="shared" ca="1" si="55"/>
        <v>696.15</v>
      </c>
      <c r="BD112" s="290">
        <f t="shared" ca="1" si="55"/>
        <v>658.80000000000007</v>
      </c>
      <c r="BE112" s="290">
        <f t="shared" ca="1" si="55"/>
        <v>679.95</v>
      </c>
      <c r="BF112" s="290">
        <f t="shared" ca="1" si="55"/>
        <v>765</v>
      </c>
      <c r="BG112" s="290">
        <f t="shared" ca="1" si="55"/>
        <v>654.75</v>
      </c>
      <c r="BH112" s="290">
        <f t="shared" ca="1" si="55"/>
        <v>778.5</v>
      </c>
      <c r="BI112" s="290">
        <f t="shared" ca="1" si="55"/>
        <v>737.55000000000007</v>
      </c>
      <c r="BJ112" s="290">
        <f t="shared" ca="1" si="55"/>
        <v>767.7</v>
      </c>
    </row>
    <row r="113" spans="2:62" x14ac:dyDescent="0.2">
      <c r="B113" s="285" t="str">
        <f>Inputs!GY23</f>
        <v>Milk</v>
      </c>
      <c r="C113" s="290">
        <f t="shared" ref="C113:AH113" ca="1" si="56">SUMPRODUCT(C72:C96,$R$34:$R$58)</f>
        <v>0</v>
      </c>
      <c r="D113" s="290">
        <f t="shared" ca="1" si="56"/>
        <v>0</v>
      </c>
      <c r="E113" s="290">
        <f t="shared" ca="1" si="56"/>
        <v>0</v>
      </c>
      <c r="F113" s="290">
        <f t="shared" ca="1" si="56"/>
        <v>0</v>
      </c>
      <c r="G113" s="290">
        <f t="shared" ca="1" si="56"/>
        <v>0</v>
      </c>
      <c r="H113" s="290">
        <f t="shared" ca="1" si="56"/>
        <v>0</v>
      </c>
      <c r="I113" s="290">
        <f t="shared" ca="1" si="56"/>
        <v>0</v>
      </c>
      <c r="J113" s="290">
        <f t="shared" ca="1" si="56"/>
        <v>0</v>
      </c>
      <c r="K113" s="290">
        <f t="shared" ca="1" si="56"/>
        <v>0</v>
      </c>
      <c r="L113" s="290">
        <f t="shared" ca="1" si="56"/>
        <v>44.400000000000006</v>
      </c>
      <c r="M113" s="290">
        <f t="shared" ca="1" si="56"/>
        <v>43.640000000000008</v>
      </c>
      <c r="N113" s="290">
        <f t="shared" ca="1" si="56"/>
        <v>46.640000000000008</v>
      </c>
      <c r="O113" s="290">
        <f t="shared" ca="1" si="56"/>
        <v>49.720000000000013</v>
      </c>
      <c r="P113" s="290">
        <f t="shared" ca="1" si="56"/>
        <v>34.920000000000009</v>
      </c>
      <c r="Q113" s="290">
        <f t="shared" ca="1" si="56"/>
        <v>47.88000000000001</v>
      </c>
      <c r="R113" s="290">
        <f t="shared" ca="1" si="56"/>
        <v>44.440000000000012</v>
      </c>
      <c r="S113" s="290">
        <f t="shared" ca="1" si="56"/>
        <v>46.240000000000009</v>
      </c>
      <c r="T113" s="290">
        <f t="shared" ca="1" si="56"/>
        <v>46.480000000000011</v>
      </c>
      <c r="U113" s="290">
        <f t="shared" ca="1" si="56"/>
        <v>46.240000000000009</v>
      </c>
      <c r="V113" s="290">
        <f t="shared" ca="1" si="56"/>
        <v>52.360000000000014</v>
      </c>
      <c r="W113" s="290">
        <f t="shared" ca="1" si="56"/>
        <v>45.52000000000001</v>
      </c>
      <c r="X113" s="290">
        <f t="shared" ca="1" si="56"/>
        <v>51.040000000000013</v>
      </c>
      <c r="Y113" s="290">
        <f t="shared" ca="1" si="56"/>
        <v>52.000000000000007</v>
      </c>
      <c r="Z113" s="290">
        <f t="shared" ca="1" si="56"/>
        <v>52.920000000000009</v>
      </c>
      <c r="AA113" s="290">
        <f t="shared" ca="1" si="56"/>
        <v>53.960000000000008</v>
      </c>
      <c r="AB113" s="290">
        <f t="shared" ca="1" si="56"/>
        <v>37.240000000000009</v>
      </c>
      <c r="AC113" s="290">
        <f t="shared" ca="1" si="56"/>
        <v>51.720000000000013</v>
      </c>
      <c r="AD113" s="290">
        <f t="shared" ca="1" si="56"/>
        <v>48.960000000000008</v>
      </c>
      <c r="AE113" s="290">
        <f t="shared" ca="1" si="56"/>
        <v>50.560000000000009</v>
      </c>
      <c r="AF113" s="290">
        <f t="shared" ca="1" si="56"/>
        <v>49.400000000000013</v>
      </c>
      <c r="AG113" s="290">
        <f t="shared" ca="1" si="56"/>
        <v>49.800000000000011</v>
      </c>
      <c r="AH113" s="290">
        <f t="shared" ca="1" si="56"/>
        <v>58.52000000000001</v>
      </c>
      <c r="AI113" s="290">
        <f t="shared" ref="AI113:BJ113" ca="1" si="57">SUMPRODUCT(AI72:AI96,$R$34:$R$58)</f>
        <v>48.240000000000009</v>
      </c>
      <c r="AJ113" s="290">
        <f t="shared" ca="1" si="57"/>
        <v>55.840000000000011</v>
      </c>
      <c r="AK113" s="290">
        <f t="shared" ca="1" si="57"/>
        <v>57.320000000000014</v>
      </c>
      <c r="AL113" s="290">
        <f t="shared" ca="1" si="57"/>
        <v>57.080000000000013</v>
      </c>
      <c r="AM113" s="290">
        <f t="shared" ca="1" si="57"/>
        <v>57.20000000000001</v>
      </c>
      <c r="AN113" s="290">
        <f t="shared" ca="1" si="57"/>
        <v>39.20000000000001</v>
      </c>
      <c r="AO113" s="290">
        <f t="shared" ca="1" si="57"/>
        <v>53.20000000000001</v>
      </c>
      <c r="AP113" s="290">
        <f t="shared" ca="1" si="57"/>
        <v>51.240000000000009</v>
      </c>
      <c r="AQ113" s="290">
        <f t="shared" ca="1" si="57"/>
        <v>54.720000000000013</v>
      </c>
      <c r="AR113" s="290">
        <f t="shared" ca="1" si="57"/>
        <v>50.760000000000012</v>
      </c>
      <c r="AS113" s="290">
        <f t="shared" ca="1" si="57"/>
        <v>52.840000000000011</v>
      </c>
      <c r="AT113" s="290">
        <f t="shared" ca="1" si="57"/>
        <v>61.240000000000009</v>
      </c>
      <c r="AU113" s="290">
        <f t="shared" ca="1" si="57"/>
        <v>51.52000000000001</v>
      </c>
      <c r="AV113" s="290">
        <f t="shared" ca="1" si="57"/>
        <v>59.20000000000001</v>
      </c>
      <c r="AW113" s="290">
        <f t="shared" ca="1" si="57"/>
        <v>59.080000000000013</v>
      </c>
      <c r="AX113" s="290">
        <f t="shared" ca="1" si="57"/>
        <v>59.560000000000009</v>
      </c>
      <c r="AY113" s="290">
        <f t="shared" ca="1" si="57"/>
        <v>66.88000000000001</v>
      </c>
      <c r="AZ113" s="290">
        <f t="shared" ca="1" si="57"/>
        <v>44.52000000000001</v>
      </c>
      <c r="BA113" s="290">
        <f t="shared" ca="1" si="57"/>
        <v>60.080000000000013</v>
      </c>
      <c r="BB113" s="290">
        <f t="shared" ca="1" si="57"/>
        <v>57.680000000000014</v>
      </c>
      <c r="BC113" s="290">
        <f t="shared" ca="1" si="57"/>
        <v>61.88000000000001</v>
      </c>
      <c r="BD113" s="290">
        <f t="shared" ca="1" si="57"/>
        <v>58.560000000000009</v>
      </c>
      <c r="BE113" s="290">
        <f t="shared" ca="1" si="57"/>
        <v>60.440000000000012</v>
      </c>
      <c r="BF113" s="290">
        <f t="shared" ca="1" si="57"/>
        <v>68.000000000000014</v>
      </c>
      <c r="BG113" s="290">
        <f t="shared" ca="1" si="57"/>
        <v>58.20000000000001</v>
      </c>
      <c r="BH113" s="290">
        <f t="shared" ca="1" si="57"/>
        <v>69.200000000000017</v>
      </c>
      <c r="BI113" s="290">
        <f t="shared" ca="1" si="57"/>
        <v>65.560000000000016</v>
      </c>
      <c r="BJ113" s="290">
        <f t="shared" ca="1" si="57"/>
        <v>68.240000000000009</v>
      </c>
    </row>
    <row r="114" spans="2:62" x14ac:dyDescent="0.2">
      <c r="B114" s="285" t="str">
        <f>Inputs!GY24</f>
        <v>Mushrooms</v>
      </c>
      <c r="C114" s="290">
        <f t="shared" ref="C114:AH114" ca="1" si="58">SUMPRODUCT(C72:C96,$S$34:$S$58)</f>
        <v>0</v>
      </c>
      <c r="D114" s="290">
        <f t="shared" ca="1" si="58"/>
        <v>0</v>
      </c>
      <c r="E114" s="290">
        <f t="shared" ca="1" si="58"/>
        <v>0</v>
      </c>
      <c r="F114" s="290">
        <f t="shared" ca="1" si="58"/>
        <v>0</v>
      </c>
      <c r="G114" s="290">
        <f t="shared" ca="1" si="58"/>
        <v>0</v>
      </c>
      <c r="H114" s="290">
        <f t="shared" ca="1" si="58"/>
        <v>0</v>
      </c>
      <c r="I114" s="290">
        <f t="shared" ca="1" si="58"/>
        <v>0</v>
      </c>
      <c r="J114" s="290">
        <f t="shared" ca="1" si="58"/>
        <v>0</v>
      </c>
      <c r="K114" s="290">
        <f t="shared" ca="1" si="58"/>
        <v>0</v>
      </c>
      <c r="L114" s="290">
        <f t="shared" ca="1" si="58"/>
        <v>106.56000000000002</v>
      </c>
      <c r="M114" s="290">
        <f t="shared" ca="1" si="58"/>
        <v>104.73600000000002</v>
      </c>
      <c r="N114" s="290">
        <f t="shared" ca="1" si="58"/>
        <v>111.93600000000002</v>
      </c>
      <c r="O114" s="290">
        <f t="shared" ca="1" si="58"/>
        <v>119.32800000000002</v>
      </c>
      <c r="P114" s="290">
        <f t="shared" ca="1" si="58"/>
        <v>83.808000000000007</v>
      </c>
      <c r="Q114" s="290">
        <f t="shared" ca="1" si="58"/>
        <v>114.91200000000002</v>
      </c>
      <c r="R114" s="290">
        <f t="shared" ca="1" si="58"/>
        <v>106.65600000000002</v>
      </c>
      <c r="S114" s="290">
        <f t="shared" ca="1" si="58"/>
        <v>110.97600000000001</v>
      </c>
      <c r="T114" s="290">
        <f t="shared" ca="1" si="58"/>
        <v>111.55200000000002</v>
      </c>
      <c r="U114" s="290">
        <f t="shared" ca="1" si="58"/>
        <v>110.97600000000001</v>
      </c>
      <c r="V114" s="290">
        <f t="shared" ca="1" si="58"/>
        <v>125.66400000000002</v>
      </c>
      <c r="W114" s="290">
        <f t="shared" ca="1" si="58"/>
        <v>109.24800000000002</v>
      </c>
      <c r="X114" s="290">
        <f t="shared" ca="1" si="58"/>
        <v>122.49600000000002</v>
      </c>
      <c r="Y114" s="290">
        <f t="shared" ca="1" si="58"/>
        <v>124.80000000000003</v>
      </c>
      <c r="Z114" s="290">
        <f t="shared" ca="1" si="58"/>
        <v>127.00800000000002</v>
      </c>
      <c r="AA114" s="290">
        <f t="shared" ca="1" si="58"/>
        <v>129.50400000000002</v>
      </c>
      <c r="AB114" s="290">
        <f t="shared" ca="1" si="58"/>
        <v>89.376000000000019</v>
      </c>
      <c r="AC114" s="290">
        <f t="shared" ca="1" si="58"/>
        <v>124.12800000000001</v>
      </c>
      <c r="AD114" s="290">
        <f t="shared" ca="1" si="58"/>
        <v>117.50400000000002</v>
      </c>
      <c r="AE114" s="290">
        <f t="shared" ca="1" si="58"/>
        <v>121.34400000000002</v>
      </c>
      <c r="AF114" s="290">
        <f t="shared" ca="1" si="58"/>
        <v>118.56000000000002</v>
      </c>
      <c r="AG114" s="290">
        <f t="shared" ca="1" si="58"/>
        <v>119.52000000000002</v>
      </c>
      <c r="AH114" s="290">
        <f t="shared" ca="1" si="58"/>
        <v>140.44800000000004</v>
      </c>
      <c r="AI114" s="290">
        <f t="shared" ref="AI114:BJ114" ca="1" si="59">SUMPRODUCT(AI72:AI96,$S$34:$S$58)</f>
        <v>115.77600000000002</v>
      </c>
      <c r="AJ114" s="290">
        <f t="shared" ca="1" si="59"/>
        <v>134.01600000000002</v>
      </c>
      <c r="AK114" s="290">
        <f t="shared" ca="1" si="59"/>
        <v>137.56800000000001</v>
      </c>
      <c r="AL114" s="290">
        <f t="shared" ca="1" si="59"/>
        <v>136.99200000000002</v>
      </c>
      <c r="AM114" s="290">
        <f t="shared" ca="1" si="59"/>
        <v>137.28000000000003</v>
      </c>
      <c r="AN114" s="290">
        <f t="shared" ca="1" si="59"/>
        <v>94.080000000000013</v>
      </c>
      <c r="AO114" s="290">
        <f t="shared" ca="1" si="59"/>
        <v>127.68000000000002</v>
      </c>
      <c r="AP114" s="290">
        <f t="shared" ca="1" si="59"/>
        <v>122.97600000000001</v>
      </c>
      <c r="AQ114" s="290">
        <f t="shared" ca="1" si="59"/>
        <v>131.32800000000003</v>
      </c>
      <c r="AR114" s="290">
        <f t="shared" ca="1" si="59"/>
        <v>121.82400000000003</v>
      </c>
      <c r="AS114" s="290">
        <f t="shared" ca="1" si="59"/>
        <v>126.81600000000002</v>
      </c>
      <c r="AT114" s="290">
        <f t="shared" ca="1" si="59"/>
        <v>146.97600000000003</v>
      </c>
      <c r="AU114" s="290">
        <f t="shared" ca="1" si="59"/>
        <v>123.64800000000002</v>
      </c>
      <c r="AV114" s="290">
        <f t="shared" ca="1" si="59"/>
        <v>142.08000000000001</v>
      </c>
      <c r="AW114" s="290">
        <f t="shared" ca="1" si="59"/>
        <v>141.79200000000003</v>
      </c>
      <c r="AX114" s="290">
        <f t="shared" ca="1" si="59"/>
        <v>142.94400000000002</v>
      </c>
      <c r="AY114" s="290">
        <f t="shared" ca="1" si="59"/>
        <v>160.51200000000003</v>
      </c>
      <c r="AZ114" s="290">
        <f t="shared" ca="1" si="59"/>
        <v>106.84800000000001</v>
      </c>
      <c r="BA114" s="290">
        <f t="shared" ca="1" si="59"/>
        <v>144.19200000000004</v>
      </c>
      <c r="BB114" s="290">
        <f t="shared" ca="1" si="59"/>
        <v>138.43200000000002</v>
      </c>
      <c r="BC114" s="290">
        <f t="shared" ca="1" si="59"/>
        <v>148.51200000000003</v>
      </c>
      <c r="BD114" s="290">
        <f t="shared" ca="1" si="59"/>
        <v>140.54400000000001</v>
      </c>
      <c r="BE114" s="290">
        <f t="shared" ca="1" si="59"/>
        <v>145.05600000000001</v>
      </c>
      <c r="BF114" s="290">
        <f t="shared" ca="1" si="59"/>
        <v>163.20000000000002</v>
      </c>
      <c r="BG114" s="290">
        <f t="shared" ca="1" si="59"/>
        <v>139.68000000000004</v>
      </c>
      <c r="BH114" s="290">
        <f t="shared" ca="1" si="59"/>
        <v>166.08000000000004</v>
      </c>
      <c r="BI114" s="290">
        <f t="shared" ca="1" si="59"/>
        <v>157.34400000000002</v>
      </c>
      <c r="BJ114" s="290">
        <f t="shared" ca="1" si="59"/>
        <v>163.77600000000004</v>
      </c>
    </row>
    <row r="115" spans="2:62" x14ac:dyDescent="0.2">
      <c r="B115" s="285" t="str">
        <f>Inputs!GY25</f>
        <v>Semi-finished meat products</v>
      </c>
      <c r="C115" s="290">
        <f t="shared" ref="C115:AH115" ca="1" si="60">SUMPRODUCT(C72:C96,$T$34:$T$58)</f>
        <v>0</v>
      </c>
      <c r="D115" s="290">
        <f t="shared" ca="1" si="60"/>
        <v>0</v>
      </c>
      <c r="E115" s="290">
        <f t="shared" ca="1" si="60"/>
        <v>0</v>
      </c>
      <c r="F115" s="290">
        <f t="shared" ca="1" si="60"/>
        <v>0</v>
      </c>
      <c r="G115" s="290">
        <f t="shared" ca="1" si="60"/>
        <v>0</v>
      </c>
      <c r="H115" s="290">
        <f t="shared" ca="1" si="60"/>
        <v>0</v>
      </c>
      <c r="I115" s="290">
        <f t="shared" ca="1" si="60"/>
        <v>0</v>
      </c>
      <c r="J115" s="290">
        <f t="shared" ca="1" si="60"/>
        <v>0</v>
      </c>
      <c r="K115" s="290">
        <f t="shared" ca="1" si="60"/>
        <v>0</v>
      </c>
      <c r="L115" s="290">
        <f t="shared" ca="1" si="60"/>
        <v>716.6160000000001</v>
      </c>
      <c r="M115" s="290">
        <f t="shared" ca="1" si="60"/>
        <v>704.91600000000005</v>
      </c>
      <c r="N115" s="290">
        <f t="shared" ca="1" si="60"/>
        <v>753.33600000000001</v>
      </c>
      <c r="O115" s="290">
        <f t="shared" ca="1" si="60"/>
        <v>802.76400000000001</v>
      </c>
      <c r="P115" s="290">
        <f t="shared" ca="1" si="60"/>
        <v>563.89200000000005</v>
      </c>
      <c r="Q115" s="290">
        <f t="shared" ca="1" si="60"/>
        <v>773.20799999999997</v>
      </c>
      <c r="R115" s="290">
        <f t="shared" ca="1" si="60"/>
        <v>717.82800000000009</v>
      </c>
      <c r="S115" s="290">
        <f t="shared" ca="1" si="60"/>
        <v>746.88</v>
      </c>
      <c r="T115" s="290">
        <f t="shared" ca="1" si="60"/>
        <v>750.61200000000008</v>
      </c>
      <c r="U115" s="290">
        <f t="shared" ca="1" si="60"/>
        <v>746.88</v>
      </c>
      <c r="V115" s="290">
        <f t="shared" ca="1" si="60"/>
        <v>845.23200000000008</v>
      </c>
      <c r="W115" s="290">
        <f t="shared" ca="1" si="60"/>
        <v>734.976</v>
      </c>
      <c r="X115" s="290">
        <f t="shared" ca="1" si="60"/>
        <v>824.35199999999998</v>
      </c>
      <c r="Y115" s="290">
        <f t="shared" ca="1" si="60"/>
        <v>839.28000000000009</v>
      </c>
      <c r="Z115" s="290">
        <f t="shared" ca="1" si="60"/>
        <v>854.41200000000003</v>
      </c>
      <c r="AA115" s="290">
        <f t="shared" ca="1" si="60"/>
        <v>871.05600000000004</v>
      </c>
      <c r="AB115" s="290">
        <f t="shared" ca="1" si="60"/>
        <v>601.62</v>
      </c>
      <c r="AC115" s="290">
        <f t="shared" ca="1" si="60"/>
        <v>835.0440000000001</v>
      </c>
      <c r="AD115" s="290">
        <f t="shared" ca="1" si="60"/>
        <v>790.35599999999999</v>
      </c>
      <c r="AE115" s="290">
        <f t="shared" ca="1" si="60"/>
        <v>816.18000000000006</v>
      </c>
      <c r="AF115" s="290">
        <f t="shared" ca="1" si="60"/>
        <v>797.31600000000003</v>
      </c>
      <c r="AG115" s="290">
        <f t="shared" ca="1" si="60"/>
        <v>803.77200000000005</v>
      </c>
      <c r="AH115" s="290">
        <f t="shared" ca="1" si="60"/>
        <v>944.79600000000028</v>
      </c>
      <c r="AI115" s="290">
        <f t="shared" ref="AI115:BJ115" ca="1" si="61">SUMPRODUCT(AI72:AI96,$T$34:$T$58)</f>
        <v>779.16000000000008</v>
      </c>
      <c r="AJ115" s="290">
        <f t="shared" ca="1" si="61"/>
        <v>901.82400000000007</v>
      </c>
      <c r="AK115" s="290">
        <f t="shared" ca="1" si="61"/>
        <v>925.42799999999988</v>
      </c>
      <c r="AL115" s="290">
        <f t="shared" ca="1" si="61"/>
        <v>921.69599999999991</v>
      </c>
      <c r="AM115" s="290">
        <f t="shared" ca="1" si="61"/>
        <v>923.20800000000008</v>
      </c>
      <c r="AN115" s="290">
        <f t="shared" ca="1" si="61"/>
        <v>632.68799999999999</v>
      </c>
      <c r="AO115" s="290">
        <f t="shared" ca="1" si="61"/>
        <v>858.64800000000002</v>
      </c>
      <c r="AP115" s="290">
        <f t="shared" ca="1" si="61"/>
        <v>827.58</v>
      </c>
      <c r="AQ115" s="290">
        <f t="shared" ca="1" si="61"/>
        <v>883.46399999999994</v>
      </c>
      <c r="AR115" s="290">
        <f t="shared" ca="1" si="61"/>
        <v>819.40800000000024</v>
      </c>
      <c r="AS115" s="290">
        <f t="shared" ca="1" si="61"/>
        <v>853.404</v>
      </c>
      <c r="AT115" s="290">
        <f t="shared" ca="1" si="61"/>
        <v>988.98000000000013</v>
      </c>
      <c r="AU115" s="290">
        <f t="shared" ca="1" si="61"/>
        <v>831.81600000000003</v>
      </c>
      <c r="AV115" s="290">
        <f t="shared" ca="1" si="61"/>
        <v>955.48799999999994</v>
      </c>
      <c r="AW115" s="290">
        <f t="shared" ca="1" si="61"/>
        <v>953.97600000000011</v>
      </c>
      <c r="AX115" s="290">
        <f t="shared" ca="1" si="61"/>
        <v>961.43999999999994</v>
      </c>
      <c r="AY115" s="290">
        <f t="shared" ca="1" si="61"/>
        <v>1079.8680000000002</v>
      </c>
      <c r="AZ115" s="290">
        <f t="shared" ca="1" si="61"/>
        <v>718.83600000000001</v>
      </c>
      <c r="BA115" s="290">
        <f t="shared" ca="1" si="61"/>
        <v>970.1160000000001</v>
      </c>
      <c r="BB115" s="290">
        <f t="shared" ca="1" si="61"/>
        <v>931.38</v>
      </c>
      <c r="BC115" s="290">
        <f t="shared" ca="1" si="61"/>
        <v>999.16800000000012</v>
      </c>
      <c r="BD115" s="290">
        <f t="shared" ca="1" si="61"/>
        <v>945.30000000000007</v>
      </c>
      <c r="BE115" s="290">
        <f t="shared" ca="1" si="61"/>
        <v>976.0680000000001</v>
      </c>
      <c r="BF115" s="290">
        <f t="shared" ca="1" si="61"/>
        <v>1097.5200000000002</v>
      </c>
      <c r="BG115" s="290">
        <f t="shared" ca="1" si="61"/>
        <v>939.34800000000018</v>
      </c>
      <c r="BH115" s="290">
        <f t="shared" ca="1" si="61"/>
        <v>1116.8880000000001</v>
      </c>
      <c r="BI115" s="290">
        <f t="shared" ca="1" si="61"/>
        <v>1058.28</v>
      </c>
      <c r="BJ115" s="290">
        <f t="shared" ca="1" si="61"/>
        <v>1101.9600000000003</v>
      </c>
    </row>
    <row r="116" spans="2:62" x14ac:dyDescent="0.2">
      <c r="B116" s="285" t="str">
        <f>Inputs!GY26</f>
        <v>Sugar</v>
      </c>
      <c r="C116" s="290">
        <f t="shared" ref="C116:AH116" ca="1" si="62">SUMPRODUCT(C72:C96,$U$34:$U$58)</f>
        <v>0</v>
      </c>
      <c r="D116" s="290">
        <f t="shared" ca="1" si="62"/>
        <v>0</v>
      </c>
      <c r="E116" s="290">
        <f t="shared" ca="1" si="62"/>
        <v>0</v>
      </c>
      <c r="F116" s="290">
        <f t="shared" ca="1" si="62"/>
        <v>0</v>
      </c>
      <c r="G116" s="290">
        <f t="shared" ca="1" si="62"/>
        <v>0</v>
      </c>
      <c r="H116" s="290">
        <f t="shared" ca="1" si="62"/>
        <v>0</v>
      </c>
      <c r="I116" s="290">
        <f t="shared" ca="1" si="62"/>
        <v>0</v>
      </c>
      <c r="J116" s="290">
        <f t="shared" ca="1" si="62"/>
        <v>0</v>
      </c>
      <c r="K116" s="290">
        <f t="shared" ca="1" si="62"/>
        <v>0</v>
      </c>
      <c r="L116" s="290">
        <f t="shared" ca="1" si="62"/>
        <v>0</v>
      </c>
      <c r="M116" s="290">
        <f t="shared" ca="1" si="62"/>
        <v>0</v>
      </c>
      <c r="N116" s="290">
        <f t="shared" ca="1" si="62"/>
        <v>0</v>
      </c>
      <c r="O116" s="290">
        <f t="shared" ca="1" si="62"/>
        <v>0</v>
      </c>
      <c r="P116" s="290">
        <f t="shared" ca="1" si="62"/>
        <v>0</v>
      </c>
      <c r="Q116" s="290">
        <f t="shared" ca="1" si="62"/>
        <v>0</v>
      </c>
      <c r="R116" s="290">
        <f t="shared" ca="1" si="62"/>
        <v>0</v>
      </c>
      <c r="S116" s="290">
        <f t="shared" ca="1" si="62"/>
        <v>0</v>
      </c>
      <c r="T116" s="290">
        <f t="shared" ca="1" si="62"/>
        <v>0</v>
      </c>
      <c r="U116" s="290">
        <f t="shared" ca="1" si="62"/>
        <v>0</v>
      </c>
      <c r="V116" s="290">
        <f t="shared" ca="1" si="62"/>
        <v>0</v>
      </c>
      <c r="W116" s="290">
        <f t="shared" ca="1" si="62"/>
        <v>0</v>
      </c>
      <c r="X116" s="290">
        <f t="shared" ca="1" si="62"/>
        <v>0</v>
      </c>
      <c r="Y116" s="290">
        <f t="shared" ca="1" si="62"/>
        <v>0</v>
      </c>
      <c r="Z116" s="290">
        <f t="shared" ca="1" si="62"/>
        <v>0</v>
      </c>
      <c r="AA116" s="290">
        <f t="shared" ca="1" si="62"/>
        <v>0</v>
      </c>
      <c r="AB116" s="290">
        <f t="shared" ca="1" si="62"/>
        <v>0</v>
      </c>
      <c r="AC116" s="290">
        <f t="shared" ca="1" si="62"/>
        <v>0</v>
      </c>
      <c r="AD116" s="290">
        <f t="shared" ca="1" si="62"/>
        <v>0</v>
      </c>
      <c r="AE116" s="290">
        <f t="shared" ca="1" si="62"/>
        <v>0</v>
      </c>
      <c r="AF116" s="290">
        <f t="shared" ca="1" si="62"/>
        <v>0</v>
      </c>
      <c r="AG116" s="290">
        <f t="shared" ca="1" si="62"/>
        <v>0</v>
      </c>
      <c r="AH116" s="290">
        <f t="shared" ca="1" si="62"/>
        <v>0</v>
      </c>
      <c r="AI116" s="290">
        <f t="shared" ref="AI116:BJ116" ca="1" si="63">SUMPRODUCT(AI72:AI96,$U$34:$U$58)</f>
        <v>0</v>
      </c>
      <c r="AJ116" s="290">
        <f t="shared" ca="1" si="63"/>
        <v>0</v>
      </c>
      <c r="AK116" s="290">
        <f t="shared" ca="1" si="63"/>
        <v>0</v>
      </c>
      <c r="AL116" s="290">
        <f t="shared" ca="1" si="63"/>
        <v>0</v>
      </c>
      <c r="AM116" s="290">
        <f t="shared" ca="1" si="63"/>
        <v>0</v>
      </c>
      <c r="AN116" s="290">
        <f t="shared" ca="1" si="63"/>
        <v>0</v>
      </c>
      <c r="AO116" s="290">
        <f t="shared" ca="1" si="63"/>
        <v>0</v>
      </c>
      <c r="AP116" s="290">
        <f t="shared" ca="1" si="63"/>
        <v>0</v>
      </c>
      <c r="AQ116" s="290">
        <f t="shared" ca="1" si="63"/>
        <v>0</v>
      </c>
      <c r="AR116" s="290">
        <f t="shared" ca="1" si="63"/>
        <v>0</v>
      </c>
      <c r="AS116" s="290">
        <f t="shared" ca="1" si="63"/>
        <v>0</v>
      </c>
      <c r="AT116" s="290">
        <f t="shared" ca="1" si="63"/>
        <v>0</v>
      </c>
      <c r="AU116" s="290">
        <f t="shared" ca="1" si="63"/>
        <v>0</v>
      </c>
      <c r="AV116" s="290">
        <f t="shared" ca="1" si="63"/>
        <v>0</v>
      </c>
      <c r="AW116" s="290">
        <f t="shared" ca="1" si="63"/>
        <v>0</v>
      </c>
      <c r="AX116" s="290">
        <f t="shared" ca="1" si="63"/>
        <v>0</v>
      </c>
      <c r="AY116" s="290">
        <f t="shared" ca="1" si="63"/>
        <v>0</v>
      </c>
      <c r="AZ116" s="290">
        <f t="shared" ca="1" si="63"/>
        <v>0</v>
      </c>
      <c r="BA116" s="290">
        <f t="shared" ca="1" si="63"/>
        <v>0</v>
      </c>
      <c r="BB116" s="290">
        <f t="shared" ca="1" si="63"/>
        <v>0</v>
      </c>
      <c r="BC116" s="290">
        <f t="shared" ca="1" si="63"/>
        <v>0</v>
      </c>
      <c r="BD116" s="290">
        <f t="shared" ca="1" si="63"/>
        <v>0</v>
      </c>
      <c r="BE116" s="290">
        <f t="shared" ca="1" si="63"/>
        <v>0</v>
      </c>
      <c r="BF116" s="290">
        <f t="shared" ca="1" si="63"/>
        <v>0</v>
      </c>
      <c r="BG116" s="290">
        <f t="shared" ca="1" si="63"/>
        <v>0</v>
      </c>
      <c r="BH116" s="290">
        <f t="shared" ca="1" si="63"/>
        <v>0</v>
      </c>
      <c r="BI116" s="290">
        <f t="shared" ca="1" si="63"/>
        <v>0</v>
      </c>
      <c r="BJ116" s="290">
        <f t="shared" ca="1" si="63"/>
        <v>0</v>
      </c>
    </row>
    <row r="117" spans="2:62" x14ac:dyDescent="0.2">
      <c r="B117" s="285" t="str">
        <f>Inputs!GY27</f>
        <v>Butter</v>
      </c>
      <c r="C117" s="290">
        <f t="shared" ref="C117:AH117" ca="1" si="64">SUMPRODUCT(C72:C96,$V$34:$V$58)</f>
        <v>0</v>
      </c>
      <c r="D117" s="290">
        <f t="shared" ca="1" si="64"/>
        <v>0</v>
      </c>
      <c r="E117" s="290">
        <f t="shared" ca="1" si="64"/>
        <v>0</v>
      </c>
      <c r="F117" s="290">
        <f t="shared" ca="1" si="64"/>
        <v>0</v>
      </c>
      <c r="G117" s="290">
        <f t="shared" ca="1" si="64"/>
        <v>0</v>
      </c>
      <c r="H117" s="290">
        <f t="shared" ca="1" si="64"/>
        <v>0</v>
      </c>
      <c r="I117" s="290">
        <f t="shared" ca="1" si="64"/>
        <v>0</v>
      </c>
      <c r="J117" s="290">
        <f t="shared" ca="1" si="64"/>
        <v>0</v>
      </c>
      <c r="K117" s="290">
        <f t="shared" ca="1" si="64"/>
        <v>0</v>
      </c>
      <c r="L117" s="290">
        <f t="shared" ca="1" si="64"/>
        <v>38.849999999999994</v>
      </c>
      <c r="M117" s="290">
        <f t="shared" ca="1" si="64"/>
        <v>38.184999999999995</v>
      </c>
      <c r="N117" s="290">
        <f t="shared" ca="1" si="64"/>
        <v>40.809999999999995</v>
      </c>
      <c r="O117" s="290">
        <f t="shared" ca="1" si="64"/>
        <v>43.504999999999995</v>
      </c>
      <c r="P117" s="290">
        <f t="shared" ca="1" si="64"/>
        <v>30.554999999999996</v>
      </c>
      <c r="Q117" s="290">
        <f t="shared" ca="1" si="64"/>
        <v>41.894999999999996</v>
      </c>
      <c r="R117" s="290">
        <f t="shared" ca="1" si="64"/>
        <v>38.884999999999998</v>
      </c>
      <c r="S117" s="290">
        <f t="shared" ca="1" si="64"/>
        <v>40.459999999999994</v>
      </c>
      <c r="T117" s="290">
        <f t="shared" ca="1" si="64"/>
        <v>40.669999999999995</v>
      </c>
      <c r="U117" s="290">
        <f t="shared" ca="1" si="64"/>
        <v>40.459999999999994</v>
      </c>
      <c r="V117" s="290">
        <f t="shared" ca="1" si="64"/>
        <v>45.814999999999998</v>
      </c>
      <c r="W117" s="290">
        <f t="shared" ca="1" si="64"/>
        <v>39.83</v>
      </c>
      <c r="X117" s="290">
        <f t="shared" ca="1" si="64"/>
        <v>44.66</v>
      </c>
      <c r="Y117" s="290">
        <f t="shared" ca="1" si="64"/>
        <v>45.499999999999993</v>
      </c>
      <c r="Z117" s="290">
        <f t="shared" ca="1" si="64"/>
        <v>46.304999999999993</v>
      </c>
      <c r="AA117" s="290">
        <f t="shared" ca="1" si="64"/>
        <v>47.214999999999996</v>
      </c>
      <c r="AB117" s="290">
        <f t="shared" ca="1" si="64"/>
        <v>32.584999999999994</v>
      </c>
      <c r="AC117" s="290">
        <f t="shared" ca="1" si="64"/>
        <v>45.254999999999995</v>
      </c>
      <c r="AD117" s="290">
        <f t="shared" ca="1" si="64"/>
        <v>42.839999999999996</v>
      </c>
      <c r="AE117" s="290">
        <f t="shared" ca="1" si="64"/>
        <v>44.239999999999995</v>
      </c>
      <c r="AF117" s="290">
        <f t="shared" ca="1" si="64"/>
        <v>43.224999999999994</v>
      </c>
      <c r="AG117" s="290">
        <f t="shared" ca="1" si="64"/>
        <v>43.574999999999996</v>
      </c>
      <c r="AH117" s="290">
        <f t="shared" ca="1" si="64"/>
        <v>51.204999999999991</v>
      </c>
      <c r="AI117" s="290">
        <f t="shared" ref="AI117:BJ117" ca="1" si="65">SUMPRODUCT(AI72:AI96,$V$34:$V$58)</f>
        <v>42.209999999999994</v>
      </c>
      <c r="AJ117" s="290">
        <f t="shared" ca="1" si="65"/>
        <v>48.859999999999992</v>
      </c>
      <c r="AK117" s="290">
        <f t="shared" ca="1" si="65"/>
        <v>50.154999999999994</v>
      </c>
      <c r="AL117" s="290">
        <f t="shared" ca="1" si="65"/>
        <v>49.944999999999993</v>
      </c>
      <c r="AM117" s="290">
        <f t="shared" ca="1" si="65"/>
        <v>50.05</v>
      </c>
      <c r="AN117" s="290">
        <f t="shared" ca="1" si="65"/>
        <v>34.299999999999997</v>
      </c>
      <c r="AO117" s="290">
        <f t="shared" ca="1" si="65"/>
        <v>46.55</v>
      </c>
      <c r="AP117" s="290">
        <f t="shared" ca="1" si="65"/>
        <v>44.834999999999994</v>
      </c>
      <c r="AQ117" s="290">
        <f t="shared" ca="1" si="65"/>
        <v>47.879999999999995</v>
      </c>
      <c r="AR117" s="290">
        <f t="shared" ca="1" si="65"/>
        <v>44.414999999999992</v>
      </c>
      <c r="AS117" s="290">
        <f t="shared" ca="1" si="65"/>
        <v>46.234999999999992</v>
      </c>
      <c r="AT117" s="290">
        <f t="shared" ca="1" si="65"/>
        <v>53.584999999999994</v>
      </c>
      <c r="AU117" s="290">
        <f t="shared" ca="1" si="65"/>
        <v>45.08</v>
      </c>
      <c r="AV117" s="290">
        <f t="shared" ca="1" si="65"/>
        <v>51.8</v>
      </c>
      <c r="AW117" s="290">
        <f t="shared" ca="1" si="65"/>
        <v>51.694999999999993</v>
      </c>
      <c r="AX117" s="290">
        <f t="shared" ca="1" si="65"/>
        <v>52.114999999999995</v>
      </c>
      <c r="AY117" s="290">
        <f t="shared" ca="1" si="65"/>
        <v>58.519999999999996</v>
      </c>
      <c r="AZ117" s="290">
        <f t="shared" ca="1" si="65"/>
        <v>38.954999999999998</v>
      </c>
      <c r="BA117" s="290">
        <f t="shared" ca="1" si="65"/>
        <v>52.569999999999993</v>
      </c>
      <c r="BB117" s="290">
        <f t="shared" ca="1" si="65"/>
        <v>50.469999999999992</v>
      </c>
      <c r="BC117" s="290">
        <f t="shared" ca="1" si="65"/>
        <v>54.144999999999996</v>
      </c>
      <c r="BD117" s="290">
        <f t="shared" ca="1" si="65"/>
        <v>51.239999999999995</v>
      </c>
      <c r="BE117" s="290">
        <f t="shared" ca="1" si="65"/>
        <v>52.884999999999998</v>
      </c>
      <c r="BF117" s="290">
        <f t="shared" ca="1" si="65"/>
        <v>59.499999999999993</v>
      </c>
      <c r="BG117" s="290">
        <f t="shared" ca="1" si="65"/>
        <v>50.924999999999997</v>
      </c>
      <c r="BH117" s="290">
        <f t="shared" ca="1" si="65"/>
        <v>60.55</v>
      </c>
      <c r="BI117" s="290">
        <f t="shared" ca="1" si="65"/>
        <v>57.364999999999995</v>
      </c>
      <c r="BJ117" s="290">
        <f t="shared" ca="1" si="65"/>
        <v>59.709999999999994</v>
      </c>
    </row>
    <row r="118" spans="2:62" x14ac:dyDescent="0.2">
      <c r="B118" s="285" t="str">
        <f>Inputs!GY28</f>
        <v>Oils</v>
      </c>
      <c r="C118" s="290">
        <f t="shared" ref="C118:AH118" ca="1" si="66">SUMPRODUCT(C72:C96,$W$34:$W$58)</f>
        <v>0</v>
      </c>
      <c r="D118" s="290">
        <f t="shared" ca="1" si="66"/>
        <v>0</v>
      </c>
      <c r="E118" s="290">
        <f t="shared" ca="1" si="66"/>
        <v>0</v>
      </c>
      <c r="F118" s="290">
        <f t="shared" ca="1" si="66"/>
        <v>0</v>
      </c>
      <c r="G118" s="290">
        <f t="shared" ca="1" si="66"/>
        <v>0</v>
      </c>
      <c r="H118" s="290">
        <f t="shared" ca="1" si="66"/>
        <v>0</v>
      </c>
      <c r="I118" s="290">
        <f t="shared" ca="1" si="66"/>
        <v>0</v>
      </c>
      <c r="J118" s="290">
        <f t="shared" ca="1" si="66"/>
        <v>0</v>
      </c>
      <c r="K118" s="290">
        <f t="shared" ca="1" si="66"/>
        <v>0</v>
      </c>
      <c r="L118" s="290">
        <f t="shared" ca="1" si="66"/>
        <v>414.03</v>
      </c>
      <c r="M118" s="290">
        <f t="shared" ca="1" si="66"/>
        <v>406.97499999999997</v>
      </c>
      <c r="N118" s="290">
        <f t="shared" ca="1" si="66"/>
        <v>434.95</v>
      </c>
      <c r="O118" s="290">
        <f t="shared" ca="1" si="66"/>
        <v>463.65499999999997</v>
      </c>
      <c r="P118" s="290">
        <f t="shared" ca="1" si="66"/>
        <v>325.64499999999998</v>
      </c>
      <c r="Q118" s="290">
        <f t="shared" ca="1" si="66"/>
        <v>446.505</v>
      </c>
      <c r="R118" s="290">
        <f t="shared" ca="1" si="66"/>
        <v>414.24499999999995</v>
      </c>
      <c r="S118" s="290">
        <f t="shared" ca="1" si="66"/>
        <v>431.20499999999998</v>
      </c>
      <c r="T118" s="290">
        <f t="shared" ca="1" si="66"/>
        <v>433.26</v>
      </c>
      <c r="U118" s="290">
        <f t="shared" ca="1" si="66"/>
        <v>431.21999999999997</v>
      </c>
      <c r="V118" s="290">
        <f t="shared" ca="1" si="66"/>
        <v>488.26499999999999</v>
      </c>
      <c r="W118" s="290">
        <f t="shared" ca="1" si="66"/>
        <v>424.3</v>
      </c>
      <c r="X118" s="290">
        <f t="shared" ca="1" si="66"/>
        <v>475.78999999999996</v>
      </c>
      <c r="Y118" s="290">
        <f t="shared" ca="1" si="66"/>
        <v>484.72499999999997</v>
      </c>
      <c r="Z118" s="290">
        <f t="shared" ca="1" si="66"/>
        <v>493.30499999999995</v>
      </c>
      <c r="AA118" s="290">
        <f t="shared" ca="1" si="66"/>
        <v>503.185</v>
      </c>
      <c r="AB118" s="290">
        <f t="shared" ca="1" si="66"/>
        <v>347.10499999999996</v>
      </c>
      <c r="AC118" s="290">
        <f t="shared" ca="1" si="66"/>
        <v>482.30499999999995</v>
      </c>
      <c r="AD118" s="290">
        <f t="shared" ca="1" si="66"/>
        <v>456.36999999999995</v>
      </c>
      <c r="AE118" s="290">
        <f t="shared" ca="1" si="66"/>
        <v>471.28999999999996</v>
      </c>
      <c r="AF118" s="290">
        <f t="shared" ca="1" si="66"/>
        <v>460.65499999999997</v>
      </c>
      <c r="AG118" s="290">
        <f t="shared" ca="1" si="66"/>
        <v>464.38499999999999</v>
      </c>
      <c r="AH118" s="290">
        <f t="shared" ca="1" si="66"/>
        <v>545.52499999999998</v>
      </c>
      <c r="AI118" s="290">
        <f t="shared" ref="AI118:BJ118" ca="1" si="67">SUMPRODUCT(AI72:AI96,$W$34:$W$58)</f>
        <v>449.67999999999995</v>
      </c>
      <c r="AJ118" s="290">
        <f t="shared" ca="1" si="67"/>
        <v>520.74</v>
      </c>
      <c r="AK118" s="290">
        <f t="shared" ca="1" si="67"/>
        <v>534.52499999999998</v>
      </c>
      <c r="AL118" s="290">
        <f t="shared" ca="1" si="67"/>
        <v>532.10500000000002</v>
      </c>
      <c r="AM118" s="290">
        <f t="shared" ca="1" si="67"/>
        <v>533.21500000000003</v>
      </c>
      <c r="AN118" s="290">
        <f t="shared" ca="1" si="67"/>
        <v>365.36500000000001</v>
      </c>
      <c r="AO118" s="290">
        <f t="shared" ca="1" si="67"/>
        <v>496.08999999999992</v>
      </c>
      <c r="AP118" s="290">
        <f t="shared" ca="1" si="67"/>
        <v>477.65499999999997</v>
      </c>
      <c r="AQ118" s="290">
        <f t="shared" ca="1" si="67"/>
        <v>510.28</v>
      </c>
      <c r="AR118" s="290">
        <f t="shared" ca="1" si="67"/>
        <v>473.34499999999997</v>
      </c>
      <c r="AS118" s="290">
        <f t="shared" ca="1" si="67"/>
        <v>492.74999999999994</v>
      </c>
      <c r="AT118" s="290">
        <f t="shared" ca="1" si="67"/>
        <v>571.08000000000004</v>
      </c>
      <c r="AU118" s="290">
        <f t="shared" ca="1" si="67"/>
        <v>480.43999999999994</v>
      </c>
      <c r="AV118" s="290">
        <f t="shared" ca="1" si="67"/>
        <v>551.84999999999991</v>
      </c>
      <c r="AW118" s="290">
        <f t="shared" ca="1" si="67"/>
        <v>550.94499999999994</v>
      </c>
      <c r="AX118" s="290">
        <f t="shared" ca="1" si="67"/>
        <v>555.40499999999997</v>
      </c>
      <c r="AY118" s="290">
        <f t="shared" ca="1" si="67"/>
        <v>623.49</v>
      </c>
      <c r="AZ118" s="290">
        <f t="shared" ca="1" si="67"/>
        <v>415.16499999999996</v>
      </c>
      <c r="BA118" s="290">
        <f t="shared" ca="1" si="67"/>
        <v>560.07999999999993</v>
      </c>
      <c r="BB118" s="290">
        <f t="shared" ca="1" si="67"/>
        <v>537.69999999999993</v>
      </c>
      <c r="BC118" s="290">
        <f t="shared" ca="1" si="67"/>
        <v>576.86500000000001</v>
      </c>
      <c r="BD118" s="290">
        <f t="shared" ca="1" si="67"/>
        <v>545.89</v>
      </c>
      <c r="BE118" s="290">
        <f t="shared" ca="1" si="67"/>
        <v>563.62</v>
      </c>
      <c r="BF118" s="290">
        <f t="shared" ca="1" si="67"/>
        <v>634.1</v>
      </c>
      <c r="BG118" s="290">
        <f t="shared" ca="1" si="67"/>
        <v>542.71499999999992</v>
      </c>
      <c r="BH118" s="290">
        <f t="shared" ca="1" si="67"/>
        <v>645.1149999999999</v>
      </c>
      <c r="BI118" s="290">
        <f t="shared" ca="1" si="67"/>
        <v>611.16499999999996</v>
      </c>
      <c r="BJ118" s="290">
        <f t="shared" ca="1" si="67"/>
        <v>636.3549999999999</v>
      </c>
    </row>
    <row r="119" spans="2:62" x14ac:dyDescent="0.2">
      <c r="B119" s="285" t="str">
        <f>Inputs!GY29</f>
        <v>Eggs</v>
      </c>
      <c r="C119" s="290">
        <f t="shared" ref="C119:AH119" ca="1" si="68">SUMPRODUCT(C72:C96,$X$34:$X$58)</f>
        <v>0</v>
      </c>
      <c r="D119" s="290">
        <f t="shared" ca="1" si="68"/>
        <v>0</v>
      </c>
      <c r="E119" s="290">
        <f t="shared" ca="1" si="68"/>
        <v>0</v>
      </c>
      <c r="F119" s="290">
        <f t="shared" ca="1" si="68"/>
        <v>0</v>
      </c>
      <c r="G119" s="290">
        <f t="shared" ca="1" si="68"/>
        <v>0</v>
      </c>
      <c r="H119" s="290">
        <f t="shared" ca="1" si="68"/>
        <v>0</v>
      </c>
      <c r="I119" s="290">
        <f t="shared" ca="1" si="68"/>
        <v>0</v>
      </c>
      <c r="J119" s="290">
        <f t="shared" ca="1" si="68"/>
        <v>0</v>
      </c>
      <c r="K119" s="290">
        <f t="shared" ca="1" si="68"/>
        <v>0</v>
      </c>
      <c r="L119" s="290">
        <f t="shared" ca="1" si="68"/>
        <v>45.510000000000005</v>
      </c>
      <c r="M119" s="290">
        <f t="shared" ca="1" si="68"/>
        <v>44.844999999999999</v>
      </c>
      <c r="N119" s="290">
        <f t="shared" ca="1" si="68"/>
        <v>47.919999999999995</v>
      </c>
      <c r="O119" s="290">
        <f t="shared" ca="1" si="68"/>
        <v>51.02000000000001</v>
      </c>
      <c r="P119" s="290">
        <f t="shared" ca="1" si="68"/>
        <v>35.85</v>
      </c>
      <c r="Q119" s="290">
        <f t="shared" ca="1" si="68"/>
        <v>49.175000000000004</v>
      </c>
      <c r="R119" s="290">
        <f t="shared" ca="1" si="68"/>
        <v>45.664999999999999</v>
      </c>
      <c r="S119" s="290">
        <f t="shared" ca="1" si="68"/>
        <v>47.510000000000005</v>
      </c>
      <c r="T119" s="290">
        <f t="shared" ca="1" si="68"/>
        <v>47.715000000000003</v>
      </c>
      <c r="U119" s="290">
        <f t="shared" ca="1" si="68"/>
        <v>47.510000000000005</v>
      </c>
      <c r="V119" s="290">
        <f t="shared" ca="1" si="68"/>
        <v>53.710000000000008</v>
      </c>
      <c r="W119" s="290">
        <f t="shared" ca="1" si="68"/>
        <v>46.715000000000003</v>
      </c>
      <c r="X119" s="290">
        <f t="shared" ca="1" si="68"/>
        <v>52.430000000000007</v>
      </c>
      <c r="Y119" s="290">
        <f t="shared" ca="1" si="68"/>
        <v>53.3</v>
      </c>
      <c r="Z119" s="290">
        <f t="shared" ca="1" si="68"/>
        <v>54.300000000000004</v>
      </c>
      <c r="AA119" s="290">
        <f t="shared" ca="1" si="68"/>
        <v>55.35</v>
      </c>
      <c r="AB119" s="290">
        <f t="shared" ca="1" si="68"/>
        <v>38.284999999999997</v>
      </c>
      <c r="AC119" s="290">
        <f t="shared" ca="1" si="68"/>
        <v>53.069999999999993</v>
      </c>
      <c r="AD119" s="290">
        <f t="shared" ca="1" si="68"/>
        <v>50.2</v>
      </c>
      <c r="AE119" s="290">
        <f t="shared" ca="1" si="68"/>
        <v>51.84</v>
      </c>
      <c r="AF119" s="290">
        <f t="shared" ca="1" si="68"/>
        <v>50.635000000000005</v>
      </c>
      <c r="AG119" s="290">
        <f t="shared" ca="1" si="68"/>
        <v>51.045000000000002</v>
      </c>
      <c r="AH119" s="290">
        <f t="shared" ca="1" si="68"/>
        <v>60.040000000000006</v>
      </c>
      <c r="AI119" s="290">
        <f t="shared" ref="AI119:BJ119" ca="1" si="69">SUMPRODUCT(AI72:AI96,$X$34:$X$58)</f>
        <v>49.56</v>
      </c>
      <c r="AJ119" s="290">
        <f t="shared" ca="1" si="69"/>
        <v>57.350000000000009</v>
      </c>
      <c r="AK119" s="290">
        <f t="shared" ca="1" si="69"/>
        <v>58.81</v>
      </c>
      <c r="AL119" s="290">
        <f t="shared" ca="1" si="69"/>
        <v>58.58</v>
      </c>
      <c r="AM119" s="290">
        <f t="shared" ca="1" si="69"/>
        <v>58.63</v>
      </c>
      <c r="AN119" s="290">
        <f t="shared" ca="1" si="69"/>
        <v>40.180000000000007</v>
      </c>
      <c r="AO119" s="290">
        <f t="shared" ca="1" si="69"/>
        <v>54.53</v>
      </c>
      <c r="AP119" s="290">
        <f t="shared" ca="1" si="69"/>
        <v>52.635000000000005</v>
      </c>
      <c r="AQ119" s="290">
        <f t="shared" ca="1" si="69"/>
        <v>56.144999999999996</v>
      </c>
      <c r="AR119" s="290">
        <f t="shared" ca="1" si="69"/>
        <v>52.070000000000007</v>
      </c>
      <c r="AS119" s="290">
        <f t="shared" ca="1" si="69"/>
        <v>54.275000000000006</v>
      </c>
      <c r="AT119" s="290">
        <f t="shared" ca="1" si="69"/>
        <v>62.884999999999998</v>
      </c>
      <c r="AU119" s="290">
        <f t="shared" ca="1" si="69"/>
        <v>52.865000000000002</v>
      </c>
      <c r="AV119" s="290">
        <f t="shared" ca="1" si="69"/>
        <v>60.68</v>
      </c>
      <c r="AW119" s="290">
        <f t="shared" ca="1" si="69"/>
        <v>60.655000000000001</v>
      </c>
      <c r="AX119" s="290">
        <f t="shared" ca="1" si="69"/>
        <v>61.09</v>
      </c>
      <c r="AY119" s="290">
        <f t="shared" ca="1" si="69"/>
        <v>68.625</v>
      </c>
      <c r="AZ119" s="290">
        <f t="shared" ca="1" si="69"/>
        <v>45.69</v>
      </c>
      <c r="BA119" s="290">
        <f t="shared" ca="1" si="69"/>
        <v>61.655000000000001</v>
      </c>
      <c r="BB119" s="290">
        <f t="shared" ca="1" si="69"/>
        <v>59.195</v>
      </c>
      <c r="BC119" s="290">
        <f t="shared" ca="1" si="69"/>
        <v>63.5</v>
      </c>
      <c r="BD119" s="290">
        <f t="shared" ca="1" si="69"/>
        <v>60.040000000000006</v>
      </c>
      <c r="BE119" s="290">
        <f t="shared" ca="1" si="69"/>
        <v>62.065000000000012</v>
      </c>
      <c r="BF119" s="290">
        <f t="shared" ca="1" si="69"/>
        <v>69.7</v>
      </c>
      <c r="BG119" s="290">
        <f t="shared" ca="1" si="69"/>
        <v>59.655000000000008</v>
      </c>
      <c r="BH119" s="290">
        <f t="shared" ca="1" si="69"/>
        <v>70.930000000000007</v>
      </c>
      <c r="BI119" s="290">
        <f t="shared" ca="1" si="69"/>
        <v>67.215000000000003</v>
      </c>
      <c r="BJ119" s="290">
        <f t="shared" ca="1" si="69"/>
        <v>70.06</v>
      </c>
    </row>
    <row r="120" spans="2:62" x14ac:dyDescent="0.2">
      <c r="B120" s="285" t="str">
        <f>Inputs!GY30</f>
        <v>Spices and other additives</v>
      </c>
      <c r="C120" s="290">
        <f t="shared" ref="C120:AH120" ca="1" si="70">SUMPRODUCT(C72:C96,$Y$34:$Y$58)</f>
        <v>0</v>
      </c>
      <c r="D120" s="290">
        <f t="shared" ca="1" si="70"/>
        <v>0</v>
      </c>
      <c r="E120" s="290">
        <f t="shared" ca="1" si="70"/>
        <v>0</v>
      </c>
      <c r="F120" s="290">
        <f t="shared" ca="1" si="70"/>
        <v>0</v>
      </c>
      <c r="G120" s="290">
        <f t="shared" ca="1" si="70"/>
        <v>0</v>
      </c>
      <c r="H120" s="290">
        <f t="shared" ca="1" si="70"/>
        <v>0</v>
      </c>
      <c r="I120" s="290">
        <f t="shared" ca="1" si="70"/>
        <v>0</v>
      </c>
      <c r="J120" s="290">
        <f t="shared" ca="1" si="70"/>
        <v>0</v>
      </c>
      <c r="K120" s="290">
        <f t="shared" ca="1" si="70"/>
        <v>0</v>
      </c>
      <c r="L120" s="290">
        <f t="shared" ca="1" si="70"/>
        <v>21.644999999999996</v>
      </c>
      <c r="M120" s="290">
        <f t="shared" ca="1" si="70"/>
        <v>21.316500000000001</v>
      </c>
      <c r="N120" s="290">
        <f t="shared" ca="1" si="70"/>
        <v>22.778999999999996</v>
      </c>
      <c r="O120" s="290">
        <f t="shared" ca="1" si="70"/>
        <v>24.259499999999999</v>
      </c>
      <c r="P120" s="290">
        <f t="shared" ca="1" si="70"/>
        <v>17.044499999999999</v>
      </c>
      <c r="Q120" s="290">
        <f t="shared" ca="1" si="70"/>
        <v>23.372999999999998</v>
      </c>
      <c r="R120" s="290">
        <f t="shared" ca="1" si="70"/>
        <v>21.706499999999998</v>
      </c>
      <c r="S120" s="290">
        <f t="shared" ca="1" si="70"/>
        <v>22.584</v>
      </c>
      <c r="T120" s="290">
        <f t="shared" ca="1" si="70"/>
        <v>22.6905</v>
      </c>
      <c r="U120" s="290">
        <f t="shared" ca="1" si="70"/>
        <v>22.584</v>
      </c>
      <c r="V120" s="290">
        <f t="shared" ca="1" si="70"/>
        <v>25.536000000000001</v>
      </c>
      <c r="W120" s="290">
        <f t="shared" ca="1" si="70"/>
        <v>22.212000000000003</v>
      </c>
      <c r="X120" s="290">
        <f t="shared" ca="1" si="70"/>
        <v>24.923999999999999</v>
      </c>
      <c r="Y120" s="290">
        <f t="shared" ca="1" si="70"/>
        <v>25.35</v>
      </c>
      <c r="Z120" s="290">
        <f t="shared" ca="1" si="70"/>
        <v>25.819499999999998</v>
      </c>
      <c r="AA120" s="290">
        <f t="shared" ca="1" si="70"/>
        <v>26.316000000000003</v>
      </c>
      <c r="AB120" s="290">
        <f t="shared" ca="1" si="70"/>
        <v>18.1965</v>
      </c>
      <c r="AC120" s="290">
        <f t="shared" ca="1" si="70"/>
        <v>25.234499999999997</v>
      </c>
      <c r="AD120" s="290">
        <f t="shared" ca="1" si="70"/>
        <v>23.878500000000003</v>
      </c>
      <c r="AE120" s="290">
        <f t="shared" ca="1" si="70"/>
        <v>24.658500000000004</v>
      </c>
      <c r="AF120" s="290">
        <f t="shared" ca="1" si="70"/>
        <v>24.082499999999996</v>
      </c>
      <c r="AG120" s="290">
        <f t="shared" ca="1" si="70"/>
        <v>24.2775</v>
      </c>
      <c r="AH120" s="290">
        <f t="shared" ca="1" si="70"/>
        <v>28.549499999999998</v>
      </c>
      <c r="AI120" s="290">
        <f t="shared" ref="AI120:BJ120" ca="1" si="71">SUMPRODUCT(AI72:AI96,$Y$34:$Y$58)</f>
        <v>23.558999999999997</v>
      </c>
      <c r="AJ120" s="290">
        <f t="shared" ca="1" si="71"/>
        <v>27.263999999999999</v>
      </c>
      <c r="AK120" s="290">
        <f t="shared" ca="1" si="71"/>
        <v>27.964500000000001</v>
      </c>
      <c r="AL120" s="290">
        <f t="shared" ca="1" si="71"/>
        <v>27.858000000000001</v>
      </c>
      <c r="AM120" s="290">
        <f t="shared" ca="1" si="71"/>
        <v>27.885000000000002</v>
      </c>
      <c r="AN120" s="290">
        <f t="shared" ca="1" si="71"/>
        <v>19.11</v>
      </c>
      <c r="AO120" s="290">
        <f t="shared" ca="1" si="71"/>
        <v>25.934999999999999</v>
      </c>
      <c r="AP120" s="290">
        <f t="shared" ca="1" si="71"/>
        <v>25.0215</v>
      </c>
      <c r="AQ120" s="290">
        <f t="shared" ca="1" si="71"/>
        <v>26.696999999999999</v>
      </c>
      <c r="AR120" s="290">
        <f t="shared" ca="1" si="71"/>
        <v>24.756</v>
      </c>
      <c r="AS120" s="290">
        <f t="shared" ca="1" si="71"/>
        <v>25.801499999999997</v>
      </c>
      <c r="AT120" s="290">
        <f t="shared" ca="1" si="71"/>
        <v>29.8965</v>
      </c>
      <c r="AU120" s="290">
        <f t="shared" ca="1" si="71"/>
        <v>25.137</v>
      </c>
      <c r="AV120" s="290">
        <f t="shared" ca="1" si="71"/>
        <v>28.86</v>
      </c>
      <c r="AW120" s="290">
        <f t="shared" ca="1" si="71"/>
        <v>28.832999999999998</v>
      </c>
      <c r="AX120" s="290">
        <f t="shared" ca="1" si="71"/>
        <v>29.045999999999999</v>
      </c>
      <c r="AY120" s="290">
        <f t="shared" ca="1" si="71"/>
        <v>32.6355</v>
      </c>
      <c r="AZ120" s="290">
        <f t="shared" ca="1" si="71"/>
        <v>21.724499999999999</v>
      </c>
      <c r="BA120" s="290">
        <f t="shared" ca="1" si="71"/>
        <v>29.320500000000003</v>
      </c>
      <c r="BB120" s="290">
        <f t="shared" ca="1" si="71"/>
        <v>28.150500000000001</v>
      </c>
      <c r="BC120" s="290">
        <f t="shared" ca="1" si="71"/>
        <v>30.198</v>
      </c>
      <c r="BD120" s="290">
        <f t="shared" ca="1" si="71"/>
        <v>28.558499999999999</v>
      </c>
      <c r="BE120" s="290">
        <f t="shared" ca="1" si="71"/>
        <v>29.506500000000003</v>
      </c>
      <c r="BF120" s="290">
        <f t="shared" ca="1" si="71"/>
        <v>33.15</v>
      </c>
      <c r="BG120" s="290">
        <f t="shared" ca="1" si="71"/>
        <v>28.372500000000002</v>
      </c>
      <c r="BH120" s="290">
        <f t="shared" ca="1" si="71"/>
        <v>33.734999999999999</v>
      </c>
      <c r="BI120" s="290">
        <f t="shared" ca="1" si="71"/>
        <v>31.971000000000004</v>
      </c>
      <c r="BJ120" s="290">
        <f t="shared" ca="1" si="71"/>
        <v>33.309000000000005</v>
      </c>
    </row>
    <row r="121" spans="2:62" x14ac:dyDescent="0.2">
      <c r="B121" s="285" t="str">
        <f>Inputs!GY31</f>
        <v>Fruits</v>
      </c>
      <c r="C121" s="290">
        <f t="shared" ref="C121:AH121" ca="1" si="72">SUMPRODUCT(C72:C96,$Z$34:$Z$58)</f>
        <v>0</v>
      </c>
      <c r="D121" s="290">
        <f t="shared" ca="1" si="72"/>
        <v>0</v>
      </c>
      <c r="E121" s="290">
        <f t="shared" ca="1" si="72"/>
        <v>0</v>
      </c>
      <c r="F121" s="290">
        <f t="shared" ca="1" si="72"/>
        <v>0</v>
      </c>
      <c r="G121" s="290">
        <f t="shared" ca="1" si="72"/>
        <v>0</v>
      </c>
      <c r="H121" s="290">
        <f t="shared" ca="1" si="72"/>
        <v>0</v>
      </c>
      <c r="I121" s="290">
        <f t="shared" ca="1" si="72"/>
        <v>0</v>
      </c>
      <c r="J121" s="290">
        <f t="shared" ca="1" si="72"/>
        <v>0</v>
      </c>
      <c r="K121" s="290">
        <f t="shared" ca="1" si="72"/>
        <v>0</v>
      </c>
      <c r="L121" s="290">
        <f t="shared" ca="1" si="72"/>
        <v>1138.202</v>
      </c>
      <c r="M121" s="290">
        <f t="shared" ca="1" si="72"/>
        <v>1119.6315000000002</v>
      </c>
      <c r="N121" s="290">
        <f t="shared" ca="1" si="72"/>
        <v>1196.5590000000002</v>
      </c>
      <c r="O121" s="290">
        <f t="shared" ca="1" si="72"/>
        <v>1275.0790000000002</v>
      </c>
      <c r="P121" s="290">
        <f t="shared" ca="1" si="72"/>
        <v>895.57</v>
      </c>
      <c r="Q121" s="290">
        <f t="shared" ca="1" si="72"/>
        <v>1228.2725</v>
      </c>
      <c r="R121" s="290">
        <f t="shared" ca="1" si="72"/>
        <v>1139.4955</v>
      </c>
      <c r="S121" s="290">
        <f t="shared" ca="1" si="72"/>
        <v>1185.9770000000001</v>
      </c>
      <c r="T121" s="290">
        <f t="shared" ca="1" si="72"/>
        <v>1191.7555</v>
      </c>
      <c r="U121" s="290">
        <f t="shared" ca="1" si="72"/>
        <v>1186.3020000000001</v>
      </c>
      <c r="V121" s="290">
        <f t="shared" ca="1" si="72"/>
        <v>1342.692</v>
      </c>
      <c r="W121" s="290">
        <f t="shared" ca="1" si="72"/>
        <v>1167.0554999999999</v>
      </c>
      <c r="X121" s="290">
        <f t="shared" ca="1" si="72"/>
        <v>1308.7360000000001</v>
      </c>
      <c r="Y121" s="290">
        <f t="shared" ca="1" si="72"/>
        <v>1333.085</v>
      </c>
      <c r="Z121" s="290">
        <f t="shared" ca="1" si="72"/>
        <v>1356.81</v>
      </c>
      <c r="AA121" s="290">
        <f t="shared" ca="1" si="72"/>
        <v>1384.0450000000001</v>
      </c>
      <c r="AB121" s="290">
        <f t="shared" ca="1" si="72"/>
        <v>954.86950000000002</v>
      </c>
      <c r="AC121" s="290">
        <f t="shared" ca="1" si="72"/>
        <v>1326.364</v>
      </c>
      <c r="AD121" s="290">
        <f t="shared" ca="1" si="72"/>
        <v>1254.8900000000001</v>
      </c>
      <c r="AE121" s="290">
        <f t="shared" ca="1" si="72"/>
        <v>1295.9180000000001</v>
      </c>
      <c r="AF121" s="290">
        <f t="shared" ca="1" si="72"/>
        <v>1266.7395000000001</v>
      </c>
      <c r="AG121" s="290">
        <f t="shared" ca="1" si="72"/>
        <v>1276.9965000000002</v>
      </c>
      <c r="AH121" s="290">
        <f t="shared" ca="1" si="72"/>
        <v>1500.0830000000001</v>
      </c>
      <c r="AI121" s="290">
        <f t="shared" ref="AI121:BJ121" ca="1" si="73">SUMPRODUCT(AI72:AI96,$Z$34:$Z$58)</f>
        <v>1236.9370000000001</v>
      </c>
      <c r="AJ121" s="290">
        <f t="shared" ca="1" si="73"/>
        <v>1432.47</v>
      </c>
      <c r="AK121" s="290">
        <f t="shared" ca="1" si="73"/>
        <v>1469.962</v>
      </c>
      <c r="AL121" s="290">
        <f t="shared" ca="1" si="73"/>
        <v>1463.2410000000002</v>
      </c>
      <c r="AM121" s="290">
        <f t="shared" ca="1" si="73"/>
        <v>1466.4260000000002</v>
      </c>
      <c r="AN121" s="290">
        <f t="shared" ca="1" si="73"/>
        <v>1004.8610000000001</v>
      </c>
      <c r="AO121" s="290">
        <f t="shared" ca="1" si="73"/>
        <v>1364.181</v>
      </c>
      <c r="AP121" s="290">
        <f t="shared" ca="1" si="73"/>
        <v>1313.8645000000001</v>
      </c>
      <c r="AQ121" s="290">
        <f t="shared" ca="1" si="73"/>
        <v>1403.6165000000001</v>
      </c>
      <c r="AR121" s="290">
        <f t="shared" ca="1" si="73"/>
        <v>1301.664</v>
      </c>
      <c r="AS121" s="290">
        <f t="shared" ca="1" si="73"/>
        <v>1355.2175000000002</v>
      </c>
      <c r="AT121" s="290">
        <f t="shared" ca="1" si="73"/>
        <v>1570.6145000000001</v>
      </c>
      <c r="AU121" s="290">
        <f t="shared" ca="1" si="73"/>
        <v>1321.2355</v>
      </c>
      <c r="AV121" s="290">
        <f t="shared" ca="1" si="73"/>
        <v>1517.386</v>
      </c>
      <c r="AW121" s="290">
        <f t="shared" ca="1" si="73"/>
        <v>1515.4684999999999</v>
      </c>
      <c r="AX121" s="290">
        <f t="shared" ca="1" si="73"/>
        <v>1527.643</v>
      </c>
      <c r="AY121" s="290">
        <f t="shared" ca="1" si="73"/>
        <v>1714.5375000000001</v>
      </c>
      <c r="AZ121" s="290">
        <f t="shared" ca="1" si="73"/>
        <v>1141.7380000000001</v>
      </c>
      <c r="BA121" s="290">
        <f t="shared" ca="1" si="73"/>
        <v>1540.1685000000002</v>
      </c>
      <c r="BB121" s="290">
        <f t="shared" ca="1" si="73"/>
        <v>1478.9515000000001</v>
      </c>
      <c r="BC121" s="290">
        <f t="shared" ca="1" si="73"/>
        <v>1586.65</v>
      </c>
      <c r="BD121" s="290">
        <f t="shared" ca="1" si="73"/>
        <v>1501.0580000000002</v>
      </c>
      <c r="BE121" s="290">
        <f t="shared" ca="1" si="73"/>
        <v>1550.1005</v>
      </c>
      <c r="BF121" s="290">
        <f t="shared" ca="1" si="73"/>
        <v>1743.69</v>
      </c>
      <c r="BG121" s="290">
        <f t="shared" ca="1" si="73"/>
        <v>1492.3935000000001</v>
      </c>
      <c r="BH121" s="290">
        <f t="shared" ca="1" si="73"/>
        <v>1774.1360000000002</v>
      </c>
      <c r="BI121" s="290">
        <f t="shared" ca="1" si="73"/>
        <v>1680.5555000000002</v>
      </c>
      <c r="BJ121" s="290">
        <f t="shared" ca="1" si="73"/>
        <v>1750.1120000000001</v>
      </c>
    </row>
    <row r="122" spans="2:62" x14ac:dyDescent="0.2">
      <c r="B122" s="285" t="str">
        <f>Inputs!GY32</f>
        <v>Tea</v>
      </c>
      <c r="C122" s="290">
        <f t="shared" ref="C122:AH122" ca="1" si="74">SUMPRODUCT(C72:C96,$AA$34:$AA$58)</f>
        <v>0</v>
      </c>
      <c r="D122" s="290">
        <f t="shared" ca="1" si="74"/>
        <v>0</v>
      </c>
      <c r="E122" s="290">
        <f t="shared" ca="1" si="74"/>
        <v>0</v>
      </c>
      <c r="F122" s="290">
        <f t="shared" ca="1" si="74"/>
        <v>0</v>
      </c>
      <c r="G122" s="290">
        <f t="shared" ca="1" si="74"/>
        <v>0</v>
      </c>
      <c r="H122" s="290">
        <f t="shared" ca="1" si="74"/>
        <v>0</v>
      </c>
      <c r="I122" s="290">
        <f t="shared" ca="1" si="74"/>
        <v>0</v>
      </c>
      <c r="J122" s="290">
        <f t="shared" ca="1" si="74"/>
        <v>0</v>
      </c>
      <c r="K122" s="290">
        <f t="shared" ca="1" si="74"/>
        <v>0</v>
      </c>
      <c r="L122" s="290">
        <f t="shared" ca="1" si="74"/>
        <v>166.5</v>
      </c>
      <c r="M122" s="290">
        <f t="shared" ca="1" si="74"/>
        <v>163.65</v>
      </c>
      <c r="N122" s="290">
        <f t="shared" ca="1" si="74"/>
        <v>174.9</v>
      </c>
      <c r="O122" s="290">
        <f t="shared" ca="1" si="74"/>
        <v>186.45</v>
      </c>
      <c r="P122" s="290">
        <f t="shared" ca="1" si="74"/>
        <v>130.94999999999999</v>
      </c>
      <c r="Q122" s="290">
        <f t="shared" ca="1" si="74"/>
        <v>179.54999999999998</v>
      </c>
      <c r="R122" s="290">
        <f t="shared" ca="1" si="74"/>
        <v>166.57499999999999</v>
      </c>
      <c r="S122" s="290">
        <f t="shared" ca="1" si="74"/>
        <v>173.4</v>
      </c>
      <c r="T122" s="290">
        <f t="shared" ca="1" si="74"/>
        <v>174.22499999999999</v>
      </c>
      <c r="U122" s="290">
        <f t="shared" ca="1" si="74"/>
        <v>173.4</v>
      </c>
      <c r="V122" s="290">
        <f t="shared" ca="1" si="74"/>
        <v>196.35</v>
      </c>
      <c r="W122" s="290">
        <f t="shared" ca="1" si="74"/>
        <v>170.625</v>
      </c>
      <c r="X122" s="290">
        <f t="shared" ca="1" si="74"/>
        <v>191.32499999999999</v>
      </c>
      <c r="Y122" s="290">
        <f t="shared" ca="1" si="74"/>
        <v>194.92499999999998</v>
      </c>
      <c r="Z122" s="290">
        <f t="shared" ca="1" si="74"/>
        <v>198.375</v>
      </c>
      <c r="AA122" s="290">
        <f t="shared" ca="1" si="74"/>
        <v>202.35</v>
      </c>
      <c r="AB122" s="290">
        <f t="shared" ca="1" si="74"/>
        <v>139.57499999999999</v>
      </c>
      <c r="AC122" s="290">
        <f t="shared" ca="1" si="74"/>
        <v>193.95</v>
      </c>
      <c r="AD122" s="290">
        <f t="shared" ca="1" si="74"/>
        <v>183.52500000000001</v>
      </c>
      <c r="AE122" s="290">
        <f t="shared" ca="1" si="74"/>
        <v>189.52500000000001</v>
      </c>
      <c r="AF122" s="290">
        <f t="shared" ca="1" si="74"/>
        <v>185.25</v>
      </c>
      <c r="AG122" s="290">
        <f t="shared" ca="1" si="74"/>
        <v>186.75</v>
      </c>
      <c r="AH122" s="290">
        <f t="shared" ca="1" si="74"/>
        <v>219.375</v>
      </c>
      <c r="AI122" s="290">
        <f t="shared" ref="AI122:BJ122" ca="1" si="75">SUMPRODUCT(AI72:AI96,$AA$34:$AA$58)</f>
        <v>180.82499999999999</v>
      </c>
      <c r="AJ122" s="290">
        <f t="shared" ca="1" si="75"/>
        <v>209.4</v>
      </c>
      <c r="AK122" s="290">
        <f t="shared" ca="1" si="75"/>
        <v>214.95</v>
      </c>
      <c r="AL122" s="290">
        <f t="shared" ca="1" si="75"/>
        <v>213.97499999999999</v>
      </c>
      <c r="AM122" s="290">
        <f t="shared" ca="1" si="75"/>
        <v>214.42499999999998</v>
      </c>
      <c r="AN122" s="290">
        <f t="shared" ca="1" si="75"/>
        <v>146.92499999999998</v>
      </c>
      <c r="AO122" s="290">
        <f t="shared" ca="1" si="75"/>
        <v>199.5</v>
      </c>
      <c r="AP122" s="290">
        <f t="shared" ca="1" si="75"/>
        <v>192.07499999999999</v>
      </c>
      <c r="AQ122" s="290">
        <f t="shared" ca="1" si="75"/>
        <v>205.2</v>
      </c>
      <c r="AR122" s="290">
        <f t="shared" ca="1" si="75"/>
        <v>190.35</v>
      </c>
      <c r="AS122" s="290">
        <f t="shared" ca="1" si="75"/>
        <v>198.15</v>
      </c>
      <c r="AT122" s="290">
        <f t="shared" ca="1" si="75"/>
        <v>229.65</v>
      </c>
      <c r="AU122" s="290">
        <f t="shared" ca="1" si="75"/>
        <v>193.2</v>
      </c>
      <c r="AV122" s="290">
        <f t="shared" ca="1" si="75"/>
        <v>221.92499999999998</v>
      </c>
      <c r="AW122" s="290">
        <f t="shared" ca="1" si="75"/>
        <v>221.54999999999998</v>
      </c>
      <c r="AX122" s="290">
        <f t="shared" ca="1" si="75"/>
        <v>223.35</v>
      </c>
      <c r="AY122" s="290">
        <f t="shared" ca="1" si="75"/>
        <v>250.72499999999999</v>
      </c>
      <c r="AZ122" s="290">
        <f t="shared" ca="1" si="75"/>
        <v>166.95</v>
      </c>
      <c r="BA122" s="290">
        <f t="shared" ca="1" si="75"/>
        <v>225.22499999999999</v>
      </c>
      <c r="BB122" s="290">
        <f t="shared" ca="1" si="75"/>
        <v>216.22499999999999</v>
      </c>
      <c r="BC122" s="290">
        <f t="shared" ca="1" si="75"/>
        <v>231.97499999999999</v>
      </c>
      <c r="BD122" s="290">
        <f t="shared" ca="1" si="75"/>
        <v>219.52500000000001</v>
      </c>
      <c r="BE122" s="290">
        <f t="shared" ca="1" si="75"/>
        <v>226.65</v>
      </c>
      <c r="BF122" s="290">
        <f t="shared" ca="1" si="75"/>
        <v>255</v>
      </c>
      <c r="BG122" s="290">
        <f t="shared" ca="1" si="75"/>
        <v>218.25</v>
      </c>
      <c r="BH122" s="290">
        <f t="shared" ca="1" si="75"/>
        <v>259.42500000000001</v>
      </c>
      <c r="BI122" s="290">
        <f t="shared" ca="1" si="75"/>
        <v>245.77499999999998</v>
      </c>
      <c r="BJ122" s="290">
        <f t="shared" ca="1" si="75"/>
        <v>255.89999999999998</v>
      </c>
    </row>
    <row r="123" spans="2:62" x14ac:dyDescent="0.2">
      <c r="B123" s="285" t="str">
        <f>Inputs!GY33</f>
        <v>Coffee</v>
      </c>
      <c r="C123" s="290">
        <f t="shared" ref="C123:AH123" ca="1" si="76">SUMPRODUCT(C72:C96,$AB$34:$AB$58)</f>
        <v>0</v>
      </c>
      <c r="D123" s="290">
        <f t="shared" ca="1" si="76"/>
        <v>0</v>
      </c>
      <c r="E123" s="290">
        <f t="shared" ca="1" si="76"/>
        <v>0</v>
      </c>
      <c r="F123" s="290">
        <f t="shared" ca="1" si="76"/>
        <v>0</v>
      </c>
      <c r="G123" s="290">
        <f t="shared" ca="1" si="76"/>
        <v>0</v>
      </c>
      <c r="H123" s="290">
        <f t="shared" ca="1" si="76"/>
        <v>0</v>
      </c>
      <c r="I123" s="290">
        <f t="shared" ca="1" si="76"/>
        <v>0</v>
      </c>
      <c r="J123" s="290">
        <f t="shared" ca="1" si="76"/>
        <v>0</v>
      </c>
      <c r="K123" s="290">
        <f t="shared" ca="1" si="76"/>
        <v>0</v>
      </c>
      <c r="L123" s="290">
        <f t="shared" ca="1" si="76"/>
        <v>0</v>
      </c>
      <c r="M123" s="290">
        <f t="shared" ca="1" si="76"/>
        <v>0</v>
      </c>
      <c r="N123" s="290">
        <f t="shared" ca="1" si="76"/>
        <v>0</v>
      </c>
      <c r="O123" s="290">
        <f t="shared" ca="1" si="76"/>
        <v>0</v>
      </c>
      <c r="P123" s="290">
        <f t="shared" ca="1" si="76"/>
        <v>0</v>
      </c>
      <c r="Q123" s="290">
        <f t="shared" ca="1" si="76"/>
        <v>0</v>
      </c>
      <c r="R123" s="290">
        <f t="shared" ca="1" si="76"/>
        <v>0</v>
      </c>
      <c r="S123" s="290">
        <f t="shared" ca="1" si="76"/>
        <v>0</v>
      </c>
      <c r="T123" s="290">
        <f t="shared" ca="1" si="76"/>
        <v>0</v>
      </c>
      <c r="U123" s="290">
        <f t="shared" ca="1" si="76"/>
        <v>0</v>
      </c>
      <c r="V123" s="290">
        <f t="shared" ca="1" si="76"/>
        <v>0</v>
      </c>
      <c r="W123" s="290">
        <f t="shared" ca="1" si="76"/>
        <v>0</v>
      </c>
      <c r="X123" s="290">
        <f t="shared" ca="1" si="76"/>
        <v>0</v>
      </c>
      <c r="Y123" s="290">
        <f t="shared" ca="1" si="76"/>
        <v>0</v>
      </c>
      <c r="Z123" s="290">
        <f t="shared" ca="1" si="76"/>
        <v>0</v>
      </c>
      <c r="AA123" s="290">
        <f t="shared" ca="1" si="76"/>
        <v>0</v>
      </c>
      <c r="AB123" s="290">
        <f t="shared" ca="1" si="76"/>
        <v>0</v>
      </c>
      <c r="AC123" s="290">
        <f t="shared" ca="1" si="76"/>
        <v>0</v>
      </c>
      <c r="AD123" s="290">
        <f t="shared" ca="1" si="76"/>
        <v>0</v>
      </c>
      <c r="AE123" s="290">
        <f t="shared" ca="1" si="76"/>
        <v>0</v>
      </c>
      <c r="AF123" s="290">
        <f t="shared" ca="1" si="76"/>
        <v>0</v>
      </c>
      <c r="AG123" s="290">
        <f t="shared" ca="1" si="76"/>
        <v>0</v>
      </c>
      <c r="AH123" s="290">
        <f t="shared" ca="1" si="76"/>
        <v>0</v>
      </c>
      <c r="AI123" s="290">
        <f t="shared" ref="AI123:BJ123" ca="1" si="77">SUMPRODUCT(AI72:AI96,$AB$34:$AB$58)</f>
        <v>0</v>
      </c>
      <c r="AJ123" s="290">
        <f t="shared" ca="1" si="77"/>
        <v>0</v>
      </c>
      <c r="AK123" s="290">
        <f t="shared" ca="1" si="77"/>
        <v>0</v>
      </c>
      <c r="AL123" s="290">
        <f t="shared" ca="1" si="77"/>
        <v>0</v>
      </c>
      <c r="AM123" s="290">
        <f t="shared" ca="1" si="77"/>
        <v>0</v>
      </c>
      <c r="AN123" s="290">
        <f t="shared" ca="1" si="77"/>
        <v>0</v>
      </c>
      <c r="AO123" s="290">
        <f t="shared" ca="1" si="77"/>
        <v>0</v>
      </c>
      <c r="AP123" s="290">
        <f t="shared" ca="1" si="77"/>
        <v>0</v>
      </c>
      <c r="AQ123" s="290">
        <f t="shared" ca="1" si="77"/>
        <v>0</v>
      </c>
      <c r="AR123" s="290">
        <f t="shared" ca="1" si="77"/>
        <v>0</v>
      </c>
      <c r="AS123" s="290">
        <f t="shared" ca="1" si="77"/>
        <v>0</v>
      </c>
      <c r="AT123" s="290">
        <f t="shared" ca="1" si="77"/>
        <v>0</v>
      </c>
      <c r="AU123" s="290">
        <f t="shared" ca="1" si="77"/>
        <v>0</v>
      </c>
      <c r="AV123" s="290">
        <f t="shared" ca="1" si="77"/>
        <v>0</v>
      </c>
      <c r="AW123" s="290">
        <f t="shared" ca="1" si="77"/>
        <v>0</v>
      </c>
      <c r="AX123" s="290">
        <f t="shared" ca="1" si="77"/>
        <v>0</v>
      </c>
      <c r="AY123" s="290">
        <f t="shared" ca="1" si="77"/>
        <v>0</v>
      </c>
      <c r="AZ123" s="290">
        <f t="shared" ca="1" si="77"/>
        <v>0</v>
      </c>
      <c r="BA123" s="290">
        <f t="shared" ca="1" si="77"/>
        <v>0</v>
      </c>
      <c r="BB123" s="290">
        <f t="shared" ca="1" si="77"/>
        <v>0</v>
      </c>
      <c r="BC123" s="290">
        <f t="shared" ca="1" si="77"/>
        <v>0</v>
      </c>
      <c r="BD123" s="290">
        <f t="shared" ca="1" si="77"/>
        <v>0</v>
      </c>
      <c r="BE123" s="290">
        <f t="shared" ca="1" si="77"/>
        <v>0</v>
      </c>
      <c r="BF123" s="290">
        <f t="shared" ca="1" si="77"/>
        <v>0</v>
      </c>
      <c r="BG123" s="290">
        <f t="shared" ca="1" si="77"/>
        <v>0</v>
      </c>
      <c r="BH123" s="290">
        <f t="shared" ca="1" si="77"/>
        <v>0</v>
      </c>
      <c r="BI123" s="290">
        <f t="shared" ca="1" si="77"/>
        <v>0</v>
      </c>
      <c r="BJ123" s="290">
        <f t="shared" ca="1" si="77"/>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3202B-D9B1-AC41-9AF8-4BBB3BACDCCF}">
  <sheetPr codeName="Worksheet____15"/>
  <dimension ref="B1:FD104"/>
  <sheetViews>
    <sheetView topLeftCell="AN1" zoomScale="90" zoomScaleNormal="90" workbookViewId="0">
      <selection activeCell="CH5" sqref="CH5"/>
    </sheetView>
  </sheetViews>
  <sheetFormatPr baseColWidth="10" defaultRowHeight="17" x14ac:dyDescent="0.25"/>
  <cols>
    <col min="1" max="1" width="10.83203125" style="285"/>
    <col min="2" max="2" width="17" style="285" bestFit="1" customWidth="1"/>
    <col min="3" max="5" width="10.83203125" style="285"/>
    <col min="6" max="7" width="12.33203125" style="285" customWidth="1"/>
    <col min="8" max="8" width="17.1640625" style="285" customWidth="1"/>
    <col min="9" max="15" width="10.83203125" style="285"/>
    <col min="16" max="16" width="16.6640625" style="285" customWidth="1"/>
    <col min="17" max="21" width="10.83203125" style="285"/>
    <col min="22" max="22" width="17" style="285" bestFit="1" customWidth="1"/>
    <col min="23" max="27" width="10.83203125" style="285"/>
    <col min="28" max="28" width="16.33203125" style="285" customWidth="1"/>
    <col min="29" max="35" width="10.83203125" style="285"/>
    <col min="36" max="36" width="15.33203125" style="285" customWidth="1"/>
    <col min="37" max="42" width="10.83203125" style="285"/>
    <col min="43" max="43" width="28.83203125" style="285" customWidth="1"/>
    <col min="44" max="47" width="10.83203125" style="285"/>
    <col min="48" max="48" width="13.83203125" style="285" customWidth="1"/>
    <col min="49" max="57" width="10.83203125" style="285"/>
    <col min="58" max="58" width="12" style="285" bestFit="1" customWidth="1"/>
    <col min="59" max="64" width="10.83203125" style="285"/>
    <col min="65" max="65" width="11.83203125" style="285" customWidth="1"/>
    <col min="66" max="73" width="10.83203125" style="285"/>
    <col min="74" max="74" width="29.1640625" style="285" customWidth="1"/>
    <col min="75" max="75" width="17.6640625" style="285" customWidth="1"/>
    <col min="76" max="83" width="10.83203125" style="285"/>
    <col min="84" max="84" width="21.83203125" style="285" customWidth="1"/>
    <col min="85" max="85" width="11.6640625" style="285" bestFit="1" customWidth="1"/>
    <col min="86" max="86" width="14.6640625" style="285" customWidth="1"/>
    <col min="87" max="98" width="10.83203125" style="285"/>
    <col min="99" max="99" width="15.5" style="424" customWidth="1"/>
    <col min="100" max="103" width="10.83203125" style="424"/>
    <col min="104" max="104" width="15.1640625" style="424" customWidth="1"/>
    <col min="105" max="111" width="10.83203125" style="424"/>
    <col min="112" max="112" width="19" style="424" customWidth="1"/>
    <col min="113" max="146" width="10.83203125" style="285"/>
    <col min="147" max="147" width="23.5" style="275" customWidth="1"/>
    <col min="148" max="148" width="19.33203125" style="275" bestFit="1" customWidth="1"/>
    <col min="149" max="153" width="10.83203125" style="275"/>
    <col min="154" max="16384" width="10.83203125" style="285"/>
  </cols>
  <sheetData>
    <row r="1" spans="2:160" x14ac:dyDescent="0.25">
      <c r="B1" s="467" t="s">
        <v>781</v>
      </c>
      <c r="C1" s="467"/>
      <c r="D1" s="467"/>
      <c r="E1" s="467"/>
      <c r="F1" s="467"/>
      <c r="G1" s="467"/>
      <c r="H1" s="467"/>
      <c r="I1" s="467"/>
      <c r="J1" s="467"/>
      <c r="K1" s="467"/>
      <c r="L1" s="467"/>
      <c r="M1" s="467"/>
      <c r="N1" s="467"/>
      <c r="O1" s="467"/>
      <c r="P1" s="467"/>
      <c r="Q1" s="467"/>
      <c r="R1" s="467"/>
      <c r="S1" s="467"/>
      <c r="T1" s="467"/>
      <c r="V1" s="468" t="s">
        <v>780</v>
      </c>
      <c r="W1" s="468"/>
      <c r="X1" s="468"/>
      <c r="Y1" s="468"/>
      <c r="Z1" s="468"/>
      <c r="AA1" s="468"/>
      <c r="AB1" s="468"/>
      <c r="AC1" s="468"/>
      <c r="AD1" s="468"/>
      <c r="AE1" s="468"/>
      <c r="AF1" s="468"/>
      <c r="AG1" s="468"/>
      <c r="AH1" s="468"/>
      <c r="AI1" s="468"/>
      <c r="AJ1" s="468"/>
      <c r="AK1" s="468"/>
      <c r="AL1" s="468"/>
      <c r="AM1" s="468"/>
      <c r="AN1" s="468"/>
      <c r="AP1" s="469" t="s">
        <v>779</v>
      </c>
      <c r="AQ1" s="469"/>
      <c r="AR1" s="469"/>
      <c r="AS1" s="469"/>
      <c r="AT1" s="469"/>
      <c r="AU1" s="469"/>
      <c r="AV1" s="469"/>
      <c r="AW1" s="469"/>
      <c r="AX1" s="469"/>
      <c r="AY1" s="469"/>
      <c r="AZ1" s="469"/>
      <c r="BA1" s="469"/>
      <c r="BB1" s="469"/>
      <c r="BC1" s="469"/>
      <c r="BD1" s="469"/>
      <c r="BE1" s="469"/>
      <c r="BF1" s="469"/>
      <c r="BG1" s="469"/>
      <c r="BH1" s="469"/>
      <c r="BI1" s="469"/>
      <c r="BM1" s="470" t="s">
        <v>188</v>
      </c>
      <c r="BN1" s="470"/>
      <c r="BO1" s="470"/>
      <c r="BP1" s="470"/>
      <c r="BQ1" s="470"/>
      <c r="BR1" s="470"/>
      <c r="BS1" s="470"/>
      <c r="BV1" s="471" t="s">
        <v>778</v>
      </c>
      <c r="BW1" s="471"/>
      <c r="BX1" s="471"/>
      <c r="BY1" s="471"/>
      <c r="BZ1" s="471"/>
      <c r="CA1" s="471"/>
      <c r="CB1" s="471"/>
      <c r="CC1" s="471"/>
      <c r="CD1" s="471"/>
      <c r="CF1" s="466" t="s">
        <v>777</v>
      </c>
      <c r="CG1" s="466"/>
      <c r="CH1" s="466"/>
      <c r="CI1" s="466"/>
      <c r="CJ1" s="466"/>
      <c r="CK1" s="466"/>
      <c r="CL1" s="466"/>
      <c r="CM1" s="466"/>
      <c r="CN1" s="466"/>
      <c r="CO1" s="466"/>
      <c r="CP1" s="466"/>
      <c r="CQ1" s="466"/>
      <c r="CR1" s="466"/>
      <c r="CU1" s="474" t="s">
        <v>776</v>
      </c>
      <c r="CV1" s="474"/>
      <c r="CW1" s="474"/>
      <c r="CX1" s="474"/>
      <c r="CY1" s="474"/>
      <c r="CZ1" s="474"/>
      <c r="DA1" s="474"/>
      <c r="DB1" s="474"/>
      <c r="DC1" s="474"/>
      <c r="DD1" s="474"/>
      <c r="DE1" s="474"/>
      <c r="DF1" s="474"/>
      <c r="DG1" s="474"/>
      <c r="DH1" s="474"/>
      <c r="DI1" s="474"/>
      <c r="DJ1" s="474"/>
      <c r="DL1" s="471" t="s">
        <v>775</v>
      </c>
      <c r="DM1" s="471"/>
      <c r="DN1" s="471"/>
      <c r="DO1" s="471"/>
      <c r="DP1" s="471"/>
      <c r="DQ1" s="471"/>
      <c r="DR1" s="471"/>
      <c r="DS1" s="471"/>
      <c r="DT1" s="471"/>
      <c r="DU1" s="471"/>
      <c r="DV1" s="471"/>
      <c r="DW1" s="471"/>
      <c r="DX1" s="471"/>
      <c r="DY1" s="471"/>
      <c r="DZ1" s="471"/>
      <c r="EA1" s="471"/>
      <c r="EB1" s="471"/>
      <c r="EC1" s="471"/>
      <c r="EF1" s="473" t="s">
        <v>510</v>
      </c>
      <c r="EG1" s="473"/>
      <c r="EH1" s="473"/>
      <c r="EI1" s="473"/>
      <c r="EJ1" s="473"/>
      <c r="EK1" s="473"/>
      <c r="EL1" s="473"/>
      <c r="EM1" s="473"/>
      <c r="EN1" s="473"/>
      <c r="EQ1" s="476" t="s">
        <v>774</v>
      </c>
      <c r="ER1" s="476"/>
      <c r="ES1" s="476"/>
      <c r="ET1" s="476"/>
      <c r="EU1" s="476"/>
      <c r="EV1" s="476"/>
      <c r="EW1" s="476"/>
      <c r="FA1" s="475" t="s">
        <v>773</v>
      </c>
      <c r="FB1" s="475"/>
      <c r="FC1" s="475"/>
      <c r="FD1" s="475"/>
    </row>
    <row r="2" spans="2:160" ht="18" thickBot="1" x14ac:dyDescent="0.3">
      <c r="CL2" s="285" t="s">
        <v>696</v>
      </c>
      <c r="DH2" s="460" t="s">
        <v>770</v>
      </c>
    </row>
    <row r="3" spans="2:160" x14ac:dyDescent="0.25">
      <c r="B3" s="442" t="s">
        <v>637</v>
      </c>
      <c r="C3" s="285">
        <v>1</v>
      </c>
      <c r="J3" s="285">
        <f>Inputs!IU10</f>
        <v>2023</v>
      </c>
      <c r="K3" s="285">
        <f>Inputs!IV10</f>
        <v>2024</v>
      </c>
      <c r="L3" s="285">
        <f>Inputs!IW10</f>
        <v>2025</v>
      </c>
      <c r="M3" s="285">
        <f>Inputs!IX10</f>
        <v>2026</v>
      </c>
      <c r="N3" s="285">
        <f>Inputs!IY10</f>
        <v>2027</v>
      </c>
      <c r="P3" s="428" t="s">
        <v>526</v>
      </c>
      <c r="R3" s="285" t="s">
        <v>772</v>
      </c>
      <c r="T3" s="285" t="s">
        <v>771</v>
      </c>
      <c r="V3" s="442" t="s">
        <v>637</v>
      </c>
      <c r="W3" s="285">
        <v>1</v>
      </c>
      <c r="AD3" s="285">
        <f>Inputs!IU10</f>
        <v>2023</v>
      </c>
      <c r="AE3" s="285">
        <f>Inputs!IV10</f>
        <v>2024</v>
      </c>
      <c r="AF3" s="285">
        <f>Inputs!IW10</f>
        <v>2025</v>
      </c>
      <c r="AG3" s="285">
        <f>Inputs!IX10</f>
        <v>2026</v>
      </c>
      <c r="AH3" s="285">
        <f>Inputs!IY10</f>
        <v>2027</v>
      </c>
      <c r="AJ3" s="285" t="s">
        <v>770</v>
      </c>
      <c r="AK3" s="444"/>
      <c r="AL3" s="444" t="s">
        <v>769</v>
      </c>
      <c r="AN3" s="444" t="s">
        <v>768</v>
      </c>
      <c r="AQ3" s="442" t="s">
        <v>637</v>
      </c>
      <c r="AR3" s="285">
        <v>1</v>
      </c>
      <c r="AZ3" s="285">
        <f>Inputs!IU10</f>
        <v>2023</v>
      </c>
      <c r="BA3" s="285">
        <f>Inputs!IV10</f>
        <v>2024</v>
      </c>
      <c r="BB3" s="285">
        <f>Inputs!IW10</f>
        <v>2025</v>
      </c>
      <c r="BC3" s="285">
        <f>Inputs!IX10</f>
        <v>2026</v>
      </c>
      <c r="BD3" s="285">
        <f>Inputs!IY10</f>
        <v>2027</v>
      </c>
      <c r="BF3" s="459" t="s">
        <v>376</v>
      </c>
      <c r="BH3" s="285" t="s">
        <v>767</v>
      </c>
      <c r="BM3" s="285" t="s">
        <v>525</v>
      </c>
      <c r="BV3" s="285" t="s">
        <v>354</v>
      </c>
      <c r="CF3" s="285" t="s">
        <v>765</v>
      </c>
      <c r="CG3" s="285">
        <v>1</v>
      </c>
      <c r="CH3" s="285">
        <f>Inputs!J8</f>
        <v>2023</v>
      </c>
      <c r="CJ3" s="285" t="s">
        <v>766</v>
      </c>
      <c r="CL3" s="458">
        <f>Inputs!J8</f>
        <v>2023</v>
      </c>
      <c r="CM3" s="453">
        <f>CL3</f>
        <v>2023</v>
      </c>
      <c r="CU3" s="424" t="s">
        <v>765</v>
      </c>
      <c r="CV3" s="424">
        <v>1</v>
      </c>
      <c r="CX3" s="424" t="str">
        <f>Inputs!JY15</f>
        <v>▻ July</v>
      </c>
      <c r="CY3" s="424">
        <f>VLOOKUP(CX3,CU3:CV14,2,0)</f>
        <v>7</v>
      </c>
      <c r="CZ3" s="424" t="s">
        <v>327</v>
      </c>
      <c r="DB3" s="424">
        <f>Inputs!IU10</f>
        <v>2023</v>
      </c>
      <c r="DC3" s="424">
        <f>Inputs!IV10</f>
        <v>2024</v>
      </c>
      <c r="DD3" s="424">
        <f>Inputs!IW10</f>
        <v>2025</v>
      </c>
      <c r="DE3" s="424">
        <f>Inputs!IX10</f>
        <v>2026</v>
      </c>
      <c r="DF3" s="424">
        <f>Inputs!IY10</f>
        <v>2027</v>
      </c>
      <c r="DH3" s="424" t="str">
        <f>Inputs!JY12</f>
        <v>▻ Promptly</v>
      </c>
      <c r="DI3" s="285">
        <f>VLOOKUP($DH3,$CZ$17:$DA$25,2,0)</f>
        <v>0</v>
      </c>
      <c r="EJ3" s="285" t="s">
        <v>764</v>
      </c>
      <c r="EK3" s="285">
        <f>Inputs!KO10</f>
        <v>2023</v>
      </c>
      <c r="EL3" s="285" t="str">
        <f>Inputs!KP10</f>
        <v>March</v>
      </c>
      <c r="EM3" s="285">
        <f>VLOOKUP(EL3,$EF$4:$EG$15,2,0)</f>
        <v>3</v>
      </c>
      <c r="FB3" s="287">
        <v>0.01</v>
      </c>
      <c r="FD3" s="285">
        <v>20</v>
      </c>
    </row>
    <row r="4" spans="2:160" ht="18" thickBot="1" x14ac:dyDescent="0.3">
      <c r="B4" s="442" t="s">
        <v>529</v>
      </c>
      <c r="C4" s="285">
        <v>2</v>
      </c>
      <c r="D4" s="287">
        <v>0</v>
      </c>
      <c r="F4" s="457" t="str">
        <f>Inputs!DV9</f>
        <v>Fixed</v>
      </c>
      <c r="G4" s="457">
        <f>VLOOKUP($F4,$B$3:$C$9,2,0)</f>
        <v>1</v>
      </c>
      <c r="H4" s="285" t="str">
        <f>Inputs!DQ9</f>
        <v>Utility</v>
      </c>
      <c r="I4" s="285" t="s">
        <v>644</v>
      </c>
      <c r="J4" s="287">
        <f>IF($F4=1,0,Inputs!IU$11)</f>
        <v>0.05</v>
      </c>
      <c r="K4" s="287">
        <f>IF($F4=1,0,Inputs!IV$11)</f>
        <v>0.04</v>
      </c>
      <c r="L4" s="287">
        <f>IF($F4=1,0,Inputs!IW$11)</f>
        <v>0.03</v>
      </c>
      <c r="M4" s="287">
        <f>IF($F4=1,0,Inputs!IX$11)</f>
        <v>0.03</v>
      </c>
      <c r="N4" s="287">
        <f>IF($F4=1,0,Inputs!IY$11)</f>
        <v>0.03</v>
      </c>
      <c r="P4" s="285" t="str">
        <f>IFERROR(VLOOKUP($H4,Inputs!$DQ$9:$DX$33,8,0),0)</f>
        <v>Promptly</v>
      </c>
      <c r="Q4" s="285">
        <f>IFERROR(VLOOKUP($P4,$B$19:$D$25,3,0),0)</f>
        <v>0</v>
      </c>
      <c r="R4" s="285">
        <f>IFERROR(VLOOKUP($H4,Inputs!$DQ$9:$DZ$33,10,0),0)</f>
        <v>2023</v>
      </c>
      <c r="S4" s="285" t="str">
        <f>IFERROR(VLOOKUP($H4,Inputs!$DQ$9:$EB$33,12,0),0)</f>
        <v>September</v>
      </c>
      <c r="T4" s="285">
        <f>IFERROR(VLOOKUP(S4,$C$31:$D$42,2,0),0)</f>
        <v>9</v>
      </c>
      <c r="V4" s="442" t="s">
        <v>529</v>
      </c>
      <c r="W4" s="285">
        <v>2</v>
      </c>
      <c r="X4" s="287">
        <v>0</v>
      </c>
      <c r="Z4" s="457" t="str">
        <f>Inputs!FM9</f>
        <v>Pure inflation</v>
      </c>
      <c r="AA4" s="457">
        <f>VLOOKUP($Z4,$V$3:$W$9,2,0)</f>
        <v>2</v>
      </c>
      <c r="AB4" s="285" t="str">
        <f>Inputs!FH9</f>
        <v>Advertising</v>
      </c>
      <c r="AC4" s="285" t="s">
        <v>644</v>
      </c>
      <c r="AD4" s="287">
        <f>IF($AA4=1,0,Inputs!IU$11)</f>
        <v>0.05</v>
      </c>
      <c r="AE4" s="287">
        <f>IF($AA4=1,0,Inputs!IV$11)</f>
        <v>0.04</v>
      </c>
      <c r="AF4" s="287">
        <f>IF($AA4=1,0,Inputs!IW$11)</f>
        <v>0.03</v>
      </c>
      <c r="AG4" s="287">
        <f>IF($AA4=1,0,Inputs!IX$11)</f>
        <v>0.03</v>
      </c>
      <c r="AH4" s="287">
        <f>IF($AA4=1,0,Inputs!IY$11)</f>
        <v>0.03</v>
      </c>
      <c r="AJ4" s="428" t="str">
        <f>Inputs!FO9</f>
        <v>Promptly</v>
      </c>
      <c r="AK4" s="285">
        <f>VLOOKUP($AJ4,$V$19:$X$25,3,0)</f>
        <v>0</v>
      </c>
      <c r="AL4" s="285">
        <f>IFERROR(VLOOKUP($AB4,Inputs!$FH$9:$FQ$33,10,0),0)</f>
        <v>2023</v>
      </c>
      <c r="AM4" s="285" t="str">
        <f>IFERROR(VLOOKUP($AB4,Inputs!$FH$9:$FS$33,12,0),0)</f>
        <v>September</v>
      </c>
      <c r="AN4" s="285">
        <f>IFERROR(VLOOKUP($AM4,$W$33:$X$44,2,0),0)</f>
        <v>9</v>
      </c>
      <c r="AQ4" s="442" t="s">
        <v>529</v>
      </c>
      <c r="AR4" s="285">
        <v>2</v>
      </c>
      <c r="AS4" s="287">
        <v>0</v>
      </c>
      <c r="AV4" s="456" t="str">
        <f>Inputs!HE9</f>
        <v>Pure inflation</v>
      </c>
      <c r="AW4" s="456">
        <f>VLOOKUP($AV4,$AQ$3:$AR$9,2,0)</f>
        <v>2</v>
      </c>
      <c r="AX4" s="285" t="str">
        <f>Inputs!GY9</f>
        <v>Vegetables for salads &amp; soups</v>
      </c>
      <c r="AY4" s="285" t="s">
        <v>644</v>
      </c>
      <c r="AZ4" s="287">
        <f>IF($AW4=1,0,Inputs!IU$11)</f>
        <v>0.05</v>
      </c>
      <c r="BA4" s="287">
        <f>IF($AW4=1,0,Inputs!IV$11)</f>
        <v>0.04</v>
      </c>
      <c r="BB4" s="287">
        <f>IF($AW4=1,0,Inputs!IW$11)</f>
        <v>0.03</v>
      </c>
      <c r="BC4" s="287">
        <f>IF($AW4=1,0,Inputs!IX$11)</f>
        <v>0.03</v>
      </c>
      <c r="BD4" s="287">
        <f>IF($AW4=1,0,Inputs!IY$11)</f>
        <v>0.03</v>
      </c>
      <c r="BF4" s="426" t="str">
        <f>Inputs!HG9</f>
        <v>In this month</v>
      </c>
      <c r="BG4" s="285">
        <f>VLOOKUP(BF4,$AQ$14:$AS$17,3,0)</f>
        <v>0</v>
      </c>
      <c r="BH4" s="285" t="str">
        <f>Inputs!HI9</f>
        <v>Promptly</v>
      </c>
      <c r="BI4" s="285">
        <f>VLOOKUP(BH4,$AQ$21:$AR$27,2,0)</f>
        <v>0</v>
      </c>
      <c r="BK4" s="285" t="s">
        <v>531</v>
      </c>
      <c r="BM4" s="285" t="s">
        <v>409</v>
      </c>
      <c r="BV4" s="285" t="s">
        <v>353</v>
      </c>
      <c r="CF4" s="285" t="s">
        <v>672</v>
      </c>
      <c r="CG4" s="285">
        <v>2</v>
      </c>
      <c r="CH4" s="285">
        <f>CH3+1</f>
        <v>2024</v>
      </c>
      <c r="CJ4" s="285" t="s">
        <v>763</v>
      </c>
      <c r="CL4" s="452" t="str">
        <f>Inputs!J9</f>
        <v>▻ February</v>
      </c>
      <c r="CM4" s="451">
        <f>VLOOKUP(CL4,CF3:CG14,2,0)</f>
        <v>2</v>
      </c>
      <c r="CU4" s="424" t="s">
        <v>672</v>
      </c>
      <c r="CV4" s="424">
        <v>2</v>
      </c>
      <c r="DA4" s="424" t="s">
        <v>644</v>
      </c>
      <c r="DB4" s="441">
        <f>IF($AW4=1,0,Inputs!KW$11)</f>
        <v>0</v>
      </c>
      <c r="DC4" s="441">
        <f>IF($AW4=1,0,Inputs!KX$11)</f>
        <v>0</v>
      </c>
      <c r="DD4" s="441">
        <f>IF($AW4=1,0,Inputs!KY$11)</f>
        <v>0</v>
      </c>
      <c r="DE4" s="441">
        <f>IF($AW4=1,0,Inputs!KZ$11)</f>
        <v>0</v>
      </c>
      <c r="DF4" s="441">
        <f>IF($AW4=1,0,Inputs!LA$11)</f>
        <v>0</v>
      </c>
      <c r="DL4" s="285">
        <f>Inputs!J8</f>
        <v>2023</v>
      </c>
      <c r="DM4" s="424" t="s">
        <v>445</v>
      </c>
      <c r="DN4" s="424">
        <v>1</v>
      </c>
      <c r="EF4" s="424" t="s">
        <v>445</v>
      </c>
      <c r="EG4" s="424">
        <v>1</v>
      </c>
      <c r="EJ4" s="285" t="s">
        <v>762</v>
      </c>
      <c r="EK4" s="285">
        <f>Inputs!KO11</f>
        <v>2023</v>
      </c>
      <c r="EL4" s="285" t="str">
        <f>Inputs!KP11</f>
        <v>April</v>
      </c>
      <c r="EM4" s="285">
        <f>VLOOKUP(EL4,$EF$4:$EG$15,2,0)</f>
        <v>4</v>
      </c>
      <c r="ES4" s="472" t="s">
        <v>761</v>
      </c>
      <c r="ET4" s="472"/>
      <c r="EU4" s="472"/>
      <c r="EV4" s="275" t="s">
        <v>526</v>
      </c>
      <c r="EW4" s="275" t="s">
        <v>760</v>
      </c>
      <c r="EX4" s="423" t="s">
        <v>526</v>
      </c>
      <c r="FB4" s="287">
        <v>0.02</v>
      </c>
      <c r="FD4" s="285">
        <v>30</v>
      </c>
    </row>
    <row r="5" spans="2:160" x14ac:dyDescent="0.25">
      <c r="B5" s="442" t="s">
        <v>532</v>
      </c>
      <c r="C5" s="285">
        <v>3</v>
      </c>
      <c r="D5" s="287">
        <v>0.01</v>
      </c>
      <c r="I5" s="285" t="s">
        <v>719</v>
      </c>
      <c r="J5" s="291">
        <f ca="1">IF($G4=1,0,OFFSET($D$2,$G4,0))</f>
        <v>0</v>
      </c>
      <c r="K5" s="291">
        <f ca="1">IF($G4=1,0,OFFSET($D$2,$G4,0))</f>
        <v>0</v>
      </c>
      <c r="L5" s="291">
        <f ca="1">IF($G4=1,0,OFFSET($D$2,$G4,0))</f>
        <v>0</v>
      </c>
      <c r="M5" s="291">
        <f ca="1">IF($G4=1,0,OFFSET($D$2,$G4,0))</f>
        <v>0</v>
      </c>
      <c r="N5" s="291">
        <f ca="1">IF($G4=1,0,OFFSET($D$2,$G4,0))</f>
        <v>0</v>
      </c>
      <c r="V5" s="442" t="s">
        <v>532</v>
      </c>
      <c r="W5" s="285">
        <v>3</v>
      </c>
      <c r="X5" s="287">
        <v>0.01</v>
      </c>
      <c r="AC5" s="285" t="s">
        <v>719</v>
      </c>
      <c r="AD5" s="291">
        <f ca="1">IF($AA4=1,0,OFFSET($X$2,$AA4,0))</f>
        <v>0</v>
      </c>
      <c r="AE5" s="291">
        <f ca="1">IF($AA4=1,0,OFFSET($X$2,$AA4,0))</f>
        <v>0</v>
      </c>
      <c r="AF5" s="291">
        <f ca="1">IF($AA4=1,0,OFFSET($X$2,$AA4,0))</f>
        <v>0</v>
      </c>
      <c r="AG5" s="291">
        <f ca="1">IF($AA4=1,0,OFFSET($X$2,$AA4,0))</f>
        <v>0</v>
      </c>
      <c r="AH5" s="291">
        <f ca="1">IF($AA4=1,0,OFFSET($X$2,$AA4,0))</f>
        <v>0</v>
      </c>
      <c r="AQ5" s="442" t="s">
        <v>532</v>
      </c>
      <c r="AR5" s="285">
        <v>3</v>
      </c>
      <c r="AS5" s="287">
        <v>0.01</v>
      </c>
      <c r="AY5" s="285" t="s">
        <v>719</v>
      </c>
      <c r="AZ5" s="291">
        <f ca="1">IF($AW4=1,0,OFFSET($AS$2,$AW4,0))</f>
        <v>0</v>
      </c>
      <c r="BA5" s="291">
        <f ca="1">IF($AW4=1,0,OFFSET($AS$2,$AW4,0))</f>
        <v>0</v>
      </c>
      <c r="BB5" s="291">
        <f ca="1">IF($AW4=1,0,OFFSET($AS$2,$AW4,0))</f>
        <v>0</v>
      </c>
      <c r="BC5" s="291">
        <f ca="1">IF($AW4=1,0,OFFSET($AS$2,$AW4,0))</f>
        <v>0</v>
      </c>
      <c r="BD5" s="291">
        <f ca="1">IF($AW4=1,0,OFFSET($AS$2,$AW4,0))</f>
        <v>0</v>
      </c>
      <c r="BK5" s="285" t="s">
        <v>525</v>
      </c>
      <c r="BM5" s="285" t="s">
        <v>408</v>
      </c>
      <c r="BV5" s="285" t="s">
        <v>352</v>
      </c>
      <c r="CF5" s="285" t="s">
        <v>758</v>
      </c>
      <c r="CG5" s="285">
        <v>3</v>
      </c>
      <c r="CH5" s="285">
        <f>CH4+1</f>
        <v>2025</v>
      </c>
      <c r="CJ5" s="285" t="s">
        <v>759</v>
      </c>
      <c r="CU5" s="424" t="s">
        <v>758</v>
      </c>
      <c r="CV5" s="424">
        <v>3</v>
      </c>
      <c r="DA5" s="424" t="s">
        <v>719</v>
      </c>
      <c r="DB5" s="450">
        <f ca="1">IF($AW4=1,0,OFFSET($AS$2,$AW4,0))</f>
        <v>0</v>
      </c>
      <c r="DC5" s="450">
        <f ca="1">IF($AW4=1,0,OFFSET($AS$2,$AW4,0))</f>
        <v>0</v>
      </c>
      <c r="DD5" s="450">
        <f ca="1">IF($AW4=1,0,OFFSET($AS$2,$AW4,0))</f>
        <v>0</v>
      </c>
      <c r="DE5" s="450">
        <f ca="1">IF($AW4=1,0,OFFSET($AS$2,$AW4,0))</f>
        <v>0</v>
      </c>
      <c r="DF5" s="450">
        <f ca="1">IF($AW4=1,0,OFFSET($AS$2,$AW4,0))</f>
        <v>0</v>
      </c>
      <c r="DL5" s="285">
        <f>DL4+1</f>
        <v>2024</v>
      </c>
      <c r="DM5" s="424" t="s">
        <v>444</v>
      </c>
      <c r="DN5" s="424">
        <v>2</v>
      </c>
      <c r="EF5" s="424" t="s">
        <v>444</v>
      </c>
      <c r="EG5" s="424">
        <v>2</v>
      </c>
      <c r="EQ5" s="275">
        <f>Inputs!JG26</f>
        <v>7000</v>
      </c>
      <c r="ER5" s="275" t="str">
        <f>Inputs!JF26</f>
        <v>Trademark</v>
      </c>
      <c r="ES5" s="275" t="str">
        <f>Inputs!JP26</f>
        <v>August</v>
      </c>
      <c r="ET5" s="275">
        <f>VLOOKUP($ES5,$ER$11:$ES$22,2,0)</f>
        <v>8</v>
      </c>
      <c r="EU5" s="275">
        <f>Inputs!JQ26</f>
        <v>2023</v>
      </c>
      <c r="EV5" s="275" t="str">
        <f>Inputs!JN26</f>
        <v>▻ 1 month in advance</v>
      </c>
      <c r="EW5" s="455">
        <f>EQ5/(Inputs!JL26*12)</f>
        <v>116.66666666666667</v>
      </c>
      <c r="EX5" s="285">
        <f>VLOOKUP($EV5,$EQ$25:$ER$31,2,0)</f>
        <v>1</v>
      </c>
      <c r="FB5" s="287">
        <v>0.03</v>
      </c>
      <c r="FD5" s="285">
        <v>40</v>
      </c>
    </row>
    <row r="6" spans="2:160" ht="18" thickBot="1" x14ac:dyDescent="0.3">
      <c r="B6" s="442" t="s">
        <v>557</v>
      </c>
      <c r="C6" s="285">
        <v>4</v>
      </c>
      <c r="D6" s="287">
        <v>0.02</v>
      </c>
      <c r="I6" s="285" t="s">
        <v>718</v>
      </c>
      <c r="J6" s="288">
        <f ca="1">J5+J4</f>
        <v>0.05</v>
      </c>
      <c r="K6" s="288">
        <f ca="1">K5+K4</f>
        <v>0.04</v>
      </c>
      <c r="L6" s="288">
        <f ca="1">L5+L4</f>
        <v>0.03</v>
      </c>
      <c r="M6" s="288">
        <f ca="1">M5+M4</f>
        <v>0.03</v>
      </c>
      <c r="N6" s="288">
        <f ca="1">N5+N4</f>
        <v>0.03</v>
      </c>
      <c r="V6" s="442" t="s">
        <v>557</v>
      </c>
      <c r="W6" s="285">
        <v>4</v>
      </c>
      <c r="X6" s="287">
        <v>0.02</v>
      </c>
      <c r="AC6" s="285" t="s">
        <v>718</v>
      </c>
      <c r="AD6" s="288">
        <f ca="1">AD5+AD4</f>
        <v>0.05</v>
      </c>
      <c r="AE6" s="288">
        <f ca="1">AE5+AE4</f>
        <v>0.04</v>
      </c>
      <c r="AF6" s="288">
        <f ca="1">AF5+AF4</f>
        <v>0.03</v>
      </c>
      <c r="AG6" s="288">
        <f ca="1">AG5+AG4</f>
        <v>0.03</v>
      </c>
      <c r="AH6" s="288">
        <f ca="1">AH5+AH4</f>
        <v>0.03</v>
      </c>
      <c r="AQ6" s="442" t="s">
        <v>557</v>
      </c>
      <c r="AR6" s="285">
        <v>4</v>
      </c>
      <c r="AS6" s="287">
        <v>0.02</v>
      </c>
      <c r="AY6" s="285" t="s">
        <v>718</v>
      </c>
      <c r="AZ6" s="288">
        <f ca="1">AZ5+AZ4</f>
        <v>0.05</v>
      </c>
      <c r="BA6" s="288">
        <f ca="1">BA5+BA4</f>
        <v>0.04</v>
      </c>
      <c r="BB6" s="288">
        <f ca="1">BB5+BB4</f>
        <v>0.03</v>
      </c>
      <c r="BC6" s="288">
        <f ca="1">BC5+BC4</f>
        <v>0.03</v>
      </c>
      <c r="BD6" s="288">
        <f ca="1">BD5+BD4</f>
        <v>0.03</v>
      </c>
      <c r="BM6" s="285" t="s">
        <v>407</v>
      </c>
      <c r="CF6" s="285" t="s">
        <v>757</v>
      </c>
      <c r="CG6" s="285">
        <v>4</v>
      </c>
      <c r="CH6" s="285">
        <f>CH5+1</f>
        <v>2026</v>
      </c>
      <c r="CL6" s="285" t="s">
        <v>654</v>
      </c>
      <c r="CU6" s="424" t="s">
        <v>757</v>
      </c>
      <c r="CV6" s="424">
        <v>4</v>
      </c>
      <c r="DA6" s="424" t="s">
        <v>718</v>
      </c>
      <c r="DB6" s="449">
        <f ca="1">DB5+DB4</f>
        <v>0</v>
      </c>
      <c r="DC6" s="449">
        <f ca="1">DC5+DC4</f>
        <v>0</v>
      </c>
      <c r="DD6" s="449">
        <f ca="1">DD5+DD4</f>
        <v>0</v>
      </c>
      <c r="DE6" s="449">
        <f ca="1">DE5+DE4</f>
        <v>0</v>
      </c>
      <c r="DF6" s="449">
        <f ca="1">DF5+DF4</f>
        <v>0</v>
      </c>
      <c r="DL6" s="285">
        <f>DL5+1</f>
        <v>2025</v>
      </c>
      <c r="DM6" s="424" t="s">
        <v>443</v>
      </c>
      <c r="DN6" s="424">
        <v>3</v>
      </c>
      <c r="EF6" s="424" t="s">
        <v>443</v>
      </c>
      <c r="EG6" s="424">
        <v>3</v>
      </c>
      <c r="EQ6" s="275">
        <f>Inputs!JG27</f>
        <v>3000</v>
      </c>
      <c r="ER6" s="275" t="str">
        <f>Inputs!JF27</f>
        <v>Other intangible assets</v>
      </c>
      <c r="ES6" s="275" t="str">
        <f>Inputs!JP27</f>
        <v>August</v>
      </c>
      <c r="ET6" s="275">
        <f>VLOOKUP($ES6,$ER$11:$ES$22,2,0)</f>
        <v>8</v>
      </c>
      <c r="EU6" s="275">
        <f>Inputs!JQ27</f>
        <v>2023</v>
      </c>
      <c r="EV6" s="275" t="str">
        <f>Inputs!JN27</f>
        <v>▻ 1 month in advance</v>
      </c>
      <c r="EW6" s="455">
        <f>EQ6/(Inputs!JL27*12)</f>
        <v>50</v>
      </c>
      <c r="EX6" s="285">
        <f>VLOOKUP($EV6,$EQ$25:$ER$31,2,0)</f>
        <v>1</v>
      </c>
      <c r="FB6" s="287">
        <v>0.04</v>
      </c>
      <c r="FD6" s="285">
        <v>50</v>
      </c>
    </row>
    <row r="7" spans="2:160" x14ac:dyDescent="0.25">
      <c r="B7" s="442" t="s">
        <v>646</v>
      </c>
      <c r="C7" s="285">
        <v>5</v>
      </c>
      <c r="D7" s="287">
        <v>0.03</v>
      </c>
      <c r="V7" s="442" t="s">
        <v>646</v>
      </c>
      <c r="W7" s="285">
        <v>5</v>
      </c>
      <c r="X7" s="287">
        <v>0.03</v>
      </c>
      <c r="AQ7" s="442" t="s">
        <v>646</v>
      </c>
      <c r="AR7" s="285">
        <v>5</v>
      </c>
      <c r="AS7" s="287">
        <v>0.03</v>
      </c>
      <c r="CF7" s="285" t="s">
        <v>756</v>
      </c>
      <c r="CG7" s="285">
        <v>5</v>
      </c>
      <c r="CH7" s="285">
        <f>CH6+1</f>
        <v>2027</v>
      </c>
      <c r="CL7" s="454">
        <f>Inputs!J12</f>
        <v>2023</v>
      </c>
      <c r="CM7" s="453">
        <f>CL7</f>
        <v>2023</v>
      </c>
      <c r="CU7" s="424" t="s">
        <v>756</v>
      </c>
      <c r="CV7" s="424">
        <v>5</v>
      </c>
      <c r="DL7" s="285">
        <f>DL6+1</f>
        <v>2026</v>
      </c>
      <c r="DM7" s="424" t="s">
        <v>442</v>
      </c>
      <c r="DN7" s="424">
        <v>4</v>
      </c>
      <c r="EF7" s="424" t="s">
        <v>442</v>
      </c>
      <c r="EG7" s="424">
        <v>4</v>
      </c>
      <c r="FB7" s="287">
        <v>0.05</v>
      </c>
      <c r="FD7" s="285">
        <v>60</v>
      </c>
    </row>
    <row r="8" spans="2:160" ht="18" thickBot="1" x14ac:dyDescent="0.3">
      <c r="B8" s="442" t="s">
        <v>755</v>
      </c>
      <c r="C8" s="285">
        <v>6</v>
      </c>
      <c r="D8" s="287">
        <v>0.04</v>
      </c>
      <c r="F8" s="436" t="str">
        <f>Inputs!DV10</f>
        <v>Inflation + 1%</v>
      </c>
      <c r="G8" s="436">
        <f>VLOOKUP($F8,$B$3:$C$9,2,0)</f>
        <v>3</v>
      </c>
      <c r="H8" s="285" t="str">
        <f>Inputs!DQ10</f>
        <v>Internet</v>
      </c>
      <c r="I8" s="285" t="s">
        <v>644</v>
      </c>
      <c r="J8" s="287">
        <f>IF($F8=1,0,Inputs!IU$11)</f>
        <v>0.05</v>
      </c>
      <c r="K8" s="287">
        <f>IF($F8=1,0,Inputs!IV$11)</f>
        <v>0.04</v>
      </c>
      <c r="L8" s="287">
        <f>IF($F8=1,0,Inputs!IW$11)</f>
        <v>0.03</v>
      </c>
      <c r="M8" s="287">
        <f>IF($F8=1,0,Inputs!IX$11)</f>
        <v>0.03</v>
      </c>
      <c r="N8" s="287">
        <f>IF($F8=1,0,Inputs!IY$11)</f>
        <v>0.03</v>
      </c>
      <c r="P8" s="285" t="str">
        <f>IFERROR(VLOOKUP($H8,Inputs!$DQ$9:$DX$33,8,0),0)</f>
        <v>Promptly</v>
      </c>
      <c r="Q8" s="285">
        <f>IFERROR(VLOOKUP($P8,$B$19:$D$25,3,0),0)</f>
        <v>0</v>
      </c>
      <c r="R8" s="285">
        <f>IFERROR(VLOOKUP($H8,Inputs!$DQ$9:$DZ$33,10,0),0)</f>
        <v>2023</v>
      </c>
      <c r="S8" s="285" t="str">
        <f>IFERROR(VLOOKUP($H8,Inputs!$DQ$9:$EB$33,12,0),0)</f>
        <v>September</v>
      </c>
      <c r="T8" s="285">
        <f>IFERROR(VLOOKUP(S8,$C$31:$D$42,2,0),0)</f>
        <v>9</v>
      </c>
      <c r="V8" s="442" t="s">
        <v>755</v>
      </c>
      <c r="W8" s="285">
        <v>6</v>
      </c>
      <c r="X8" s="287">
        <v>0.04</v>
      </c>
      <c r="Z8" s="436" t="str">
        <f>Inputs!FM10</f>
        <v>Pure inflation</v>
      </c>
      <c r="AA8" s="436">
        <f>VLOOKUP($Z8,$V$3:$W$9,2,0)</f>
        <v>2</v>
      </c>
      <c r="AB8" s="285" t="str">
        <f>Inputs!FH10</f>
        <v>Instagram</v>
      </c>
      <c r="AC8" s="285" t="s">
        <v>644</v>
      </c>
      <c r="AD8" s="287">
        <f>IF($Z8=1,0,Inputs!IU$11)</f>
        <v>0.05</v>
      </c>
      <c r="AE8" s="287">
        <f>IF($Z8=1,0,Inputs!IV$11)</f>
        <v>0.04</v>
      </c>
      <c r="AF8" s="287">
        <f>IF($Z8=1,0,Inputs!IW$11)</f>
        <v>0.03</v>
      </c>
      <c r="AG8" s="287">
        <f>IF($Z8=1,0,Inputs!IX$11)</f>
        <v>0.03</v>
      </c>
      <c r="AH8" s="287">
        <f>IF($Z8=1,0,Inputs!IY$11)</f>
        <v>0.03</v>
      </c>
      <c r="AJ8" s="428" t="str">
        <f>Inputs!FO10</f>
        <v>Promptly</v>
      </c>
      <c r="AK8" s="285">
        <f>VLOOKUP($AJ8,$V$19:$X$25,3,0)</f>
        <v>0</v>
      </c>
      <c r="AL8" s="285">
        <f>IFERROR(VLOOKUP($AB8,Inputs!$FH$9:$FQ$33,10,0),0)</f>
        <v>2023</v>
      </c>
      <c r="AM8" s="285" t="str">
        <f>IFERROR(VLOOKUP($AB8,Inputs!$FH$9:$FS$33,12,0),0)</f>
        <v>September</v>
      </c>
      <c r="AN8" s="285">
        <f>IFERROR(VLOOKUP($AM8,$W$33:$X$44,2,0),0)</f>
        <v>9</v>
      </c>
      <c r="AQ8" s="442" t="s">
        <v>755</v>
      </c>
      <c r="AR8" s="285">
        <v>6</v>
      </c>
      <c r="AS8" s="287">
        <v>0.04</v>
      </c>
      <c r="AV8" s="436" t="str">
        <f>Inputs!HE10</f>
        <v>Inflation + 2%</v>
      </c>
      <c r="AW8" s="436">
        <f>VLOOKUP($AV8,$AQ$3:$AR$9,2,0)</f>
        <v>4</v>
      </c>
      <c r="AX8" s="285" t="str">
        <f>Inputs!GY10</f>
        <v>Bread</v>
      </c>
      <c r="AY8" s="285" t="s">
        <v>644</v>
      </c>
      <c r="AZ8" s="287">
        <f>IF($AW8=1,0,Inputs!IU$11)</f>
        <v>0.05</v>
      </c>
      <c r="BA8" s="287">
        <f>IF($AW8=1,0,Inputs!IV$11)</f>
        <v>0.04</v>
      </c>
      <c r="BB8" s="287">
        <f>IF($AW8=1,0,Inputs!IW$11)</f>
        <v>0.03</v>
      </c>
      <c r="BC8" s="287">
        <f>IF($AW8=1,0,Inputs!IX$11)</f>
        <v>0.03</v>
      </c>
      <c r="BD8" s="287">
        <f>IF($AW8=1,0,Inputs!IY$11)</f>
        <v>0.03</v>
      </c>
      <c r="BF8" s="426" t="str">
        <f>Inputs!HG10</f>
        <v>In this month</v>
      </c>
      <c r="BG8" s="285">
        <f>VLOOKUP(BF8,$AQ$14:$AS$17,3,0)</f>
        <v>0</v>
      </c>
      <c r="BH8" s="285" t="str">
        <f>Inputs!HI10</f>
        <v>Promptly</v>
      </c>
      <c r="BI8" s="285">
        <f>VLOOKUP(BH8,$AQ$21:$AR$27,2,0)</f>
        <v>0</v>
      </c>
      <c r="BO8" s="285" t="str">
        <f>Inputs!IT15</f>
        <v>Income tax</v>
      </c>
      <c r="BP8" s="285" t="str">
        <f>Inputs!IU18</f>
        <v>Quarterly</v>
      </c>
      <c r="CF8" s="285" t="s">
        <v>551</v>
      </c>
      <c r="CG8" s="285">
        <v>6</v>
      </c>
      <c r="CL8" s="452" t="str">
        <f>Inputs!J13</f>
        <v>▻ October</v>
      </c>
      <c r="CM8" s="451">
        <f>VLOOKUP(CL8,CF3:CG14,2,0)</f>
        <v>10</v>
      </c>
      <c r="CU8" s="424" t="s">
        <v>551</v>
      </c>
      <c r="CV8" s="424">
        <v>6</v>
      </c>
      <c r="DL8" s="285">
        <f>DL7+1</f>
        <v>2027</v>
      </c>
      <c r="DM8" s="424" t="s">
        <v>441</v>
      </c>
      <c r="DN8" s="424">
        <v>5</v>
      </c>
      <c r="EF8" s="424" t="s">
        <v>441</v>
      </c>
      <c r="EG8" s="424">
        <v>5</v>
      </c>
      <c r="FB8" s="287">
        <v>0.06</v>
      </c>
      <c r="FD8" s="285">
        <v>70</v>
      </c>
    </row>
    <row r="9" spans="2:160" x14ac:dyDescent="0.25">
      <c r="B9" s="442" t="s">
        <v>754</v>
      </c>
      <c r="C9" s="285">
        <v>7</v>
      </c>
      <c r="D9" s="287">
        <v>0.05</v>
      </c>
      <c r="J9" s="291">
        <f ca="1">IF($G8=1,0,OFFSET($D$2,$G8,0))</f>
        <v>0.01</v>
      </c>
      <c r="K9" s="291">
        <f ca="1">IF($G8=1,0,OFFSET($D$2,$G8,0))</f>
        <v>0.01</v>
      </c>
      <c r="L9" s="291">
        <f ca="1">IF($G8=1,0,OFFSET($D$2,$G8,0))</f>
        <v>0.01</v>
      </c>
      <c r="M9" s="291">
        <f ca="1">IF($G8=1,0,OFFSET($D$2,$G8,0))</f>
        <v>0.01</v>
      </c>
      <c r="N9" s="291">
        <f ca="1">IF($G8=1,0,OFFSET($D$2,$G8,0))</f>
        <v>0.01</v>
      </c>
      <c r="V9" s="442" t="s">
        <v>754</v>
      </c>
      <c r="W9" s="285">
        <v>7</v>
      </c>
      <c r="X9" s="287">
        <v>0.05</v>
      </c>
      <c r="AD9" s="291">
        <f ca="1">IF($AA8=1,0,OFFSET($X$2,$AA8,0))</f>
        <v>0</v>
      </c>
      <c r="AE9" s="291">
        <f ca="1">IF($AA8=1,0,OFFSET($X$2,$AA8,0))</f>
        <v>0</v>
      </c>
      <c r="AF9" s="291">
        <f ca="1">IF($AA8=1,0,OFFSET($X$2,$AA8,0))</f>
        <v>0</v>
      </c>
      <c r="AG9" s="291">
        <f ca="1">IF($AA8=1,0,OFFSET($X$2,$AA8,0))</f>
        <v>0</v>
      </c>
      <c r="AH9" s="291">
        <f ca="1">IF($AA8=1,0,OFFSET($X$2,$AA8,0))</f>
        <v>0</v>
      </c>
      <c r="AQ9" s="442" t="s">
        <v>754</v>
      </c>
      <c r="AR9" s="285">
        <v>7</v>
      </c>
      <c r="AS9" s="287">
        <v>0.05</v>
      </c>
      <c r="AZ9" s="291">
        <f ca="1">IF($AW8=1,0,OFFSET($AS$2,$AW8,0))</f>
        <v>0.02</v>
      </c>
      <c r="BA9" s="291">
        <f ca="1">IF($AW8=1,0,OFFSET($AS$2,$AW8,0))</f>
        <v>0.02</v>
      </c>
      <c r="BB9" s="291">
        <f ca="1">IF($AW8=1,0,OFFSET($AS$2,$AW8,0))</f>
        <v>0.02</v>
      </c>
      <c r="BC9" s="291">
        <f ca="1">IF($AW8=1,0,OFFSET($AS$2,$AW8,0))</f>
        <v>0.02</v>
      </c>
      <c r="BD9" s="291">
        <f ca="1">IF($AW8=1,0,OFFSET($AS$2,$AW8,0))</f>
        <v>0.02</v>
      </c>
      <c r="BO9" s="285" t="str">
        <f>Inputs!IT20</f>
        <v>Social tax</v>
      </c>
      <c r="BP9" s="285" t="str">
        <f>Inputs!IU23</f>
        <v>Quarterly</v>
      </c>
      <c r="CF9" s="285" t="s">
        <v>612</v>
      </c>
      <c r="CG9" s="285">
        <v>7</v>
      </c>
      <c r="CU9" s="424" t="s">
        <v>612</v>
      </c>
      <c r="CV9" s="424">
        <v>7</v>
      </c>
      <c r="DM9" s="424" t="s">
        <v>440</v>
      </c>
      <c r="DN9" s="424">
        <v>6</v>
      </c>
      <c r="EF9" s="424" t="s">
        <v>440</v>
      </c>
      <c r="EG9" s="424">
        <v>6</v>
      </c>
      <c r="FB9" s="287">
        <v>7.0000000000000007E-2</v>
      </c>
      <c r="FD9" s="285">
        <v>80</v>
      </c>
    </row>
    <row r="10" spans="2:160" x14ac:dyDescent="0.25">
      <c r="J10" s="288">
        <f ca="1">J9+J8</f>
        <v>6.0000000000000005E-2</v>
      </c>
      <c r="K10" s="288">
        <f ca="1">K9+K8</f>
        <v>0.05</v>
      </c>
      <c r="L10" s="288">
        <f ca="1">L9+L8</f>
        <v>0.04</v>
      </c>
      <c r="M10" s="288">
        <f ca="1">M9+M8</f>
        <v>0.04</v>
      </c>
      <c r="N10" s="288">
        <f ca="1">N9+N8</f>
        <v>0.04</v>
      </c>
      <c r="AD10" s="288">
        <f ca="1">AD9+AD8</f>
        <v>0.05</v>
      </c>
      <c r="AE10" s="288">
        <f ca="1">AE9+AE8</f>
        <v>0.04</v>
      </c>
      <c r="AF10" s="288">
        <f ca="1">AF9+AF8</f>
        <v>0.03</v>
      </c>
      <c r="AG10" s="288">
        <f ca="1">AG9+AG8</f>
        <v>0.03</v>
      </c>
      <c r="AH10" s="288">
        <f ca="1">AH9+AH8</f>
        <v>0.03</v>
      </c>
      <c r="AZ10" s="288">
        <f ca="1">AZ9+AZ8</f>
        <v>7.0000000000000007E-2</v>
      </c>
      <c r="BA10" s="288">
        <f ca="1">BA9+BA8</f>
        <v>0.06</v>
      </c>
      <c r="BB10" s="288">
        <f ca="1">BB9+BB8</f>
        <v>0.05</v>
      </c>
      <c r="BC10" s="288">
        <f ca="1">BC9+BC8</f>
        <v>0.05</v>
      </c>
      <c r="BD10" s="288">
        <f ca="1">BD9+BD8</f>
        <v>0.05</v>
      </c>
      <c r="BO10" s="285" t="str">
        <f>Inputs!IT25</f>
        <v>VAT</v>
      </c>
      <c r="BP10" s="285" t="str">
        <f>Inputs!IU27</f>
        <v>Annually</v>
      </c>
      <c r="BV10" s="294" t="s">
        <v>346</v>
      </c>
      <c r="CF10" s="285" t="s">
        <v>753</v>
      </c>
      <c r="CG10" s="285">
        <v>8</v>
      </c>
      <c r="CU10" s="424" t="s">
        <v>753</v>
      </c>
      <c r="CV10" s="424">
        <v>8</v>
      </c>
      <c r="CX10" s="424" t="str">
        <f>Inputs!JY26</f>
        <v>▻ June</v>
      </c>
      <c r="CY10" s="424">
        <f>VLOOKUP(CX10,CU3:CV14,2,0)</f>
        <v>6</v>
      </c>
      <c r="CZ10" s="424" t="s">
        <v>324</v>
      </c>
      <c r="DB10" s="424">
        <f>DB3</f>
        <v>2023</v>
      </c>
      <c r="DC10" s="424">
        <f>DC3</f>
        <v>2024</v>
      </c>
      <c r="DD10" s="424">
        <f>DD3</f>
        <v>2025</v>
      </c>
      <c r="DE10" s="424">
        <f>DE3</f>
        <v>2026</v>
      </c>
      <c r="DF10" s="424">
        <f>DF3</f>
        <v>2027</v>
      </c>
      <c r="DH10" s="424" t="str">
        <f>Inputs!JY23</f>
        <v>▻ Promptly</v>
      </c>
      <c r="DI10" s="285">
        <f>VLOOKUP($DH10,$CZ$17:$DA$25,2,0)</f>
        <v>0</v>
      </c>
      <c r="DM10" s="424" t="s">
        <v>439</v>
      </c>
      <c r="DN10" s="424">
        <v>7</v>
      </c>
      <c r="EF10" s="424" t="s">
        <v>439</v>
      </c>
      <c r="EG10" s="424">
        <v>7</v>
      </c>
      <c r="FB10" s="287">
        <v>0.08</v>
      </c>
      <c r="FD10" s="285">
        <v>90</v>
      </c>
    </row>
    <row r="11" spans="2:160" x14ac:dyDescent="0.25">
      <c r="BO11" s="285" t="str">
        <f>Inputs!IT30</f>
        <v>Sales tax</v>
      </c>
      <c r="BP11" s="285" t="str">
        <f>Inputs!IU33</f>
        <v>No</v>
      </c>
      <c r="BV11" s="285" t="str">
        <f>Inputs!JF9</f>
        <v>Building</v>
      </c>
      <c r="BW11" s="447">
        <f>Inputs!JG9</f>
        <v>150000</v>
      </c>
      <c r="BX11" s="447">
        <f>Inputs!JL9</f>
        <v>15</v>
      </c>
      <c r="BY11" s="446">
        <f>BX11*12</f>
        <v>180</v>
      </c>
      <c r="BZ11" s="445">
        <f>BW11/BY11</f>
        <v>833.33333333333337</v>
      </c>
      <c r="CF11" s="285" t="s">
        <v>752</v>
      </c>
      <c r="CG11" s="285">
        <v>9</v>
      </c>
      <c r="CU11" s="424" t="s">
        <v>752</v>
      </c>
      <c r="CV11" s="424">
        <v>9</v>
      </c>
      <c r="DA11" s="424" t="s">
        <v>644</v>
      </c>
      <c r="DB11" s="441">
        <f>IF($AW11=1,0,Inputs!KW$11)</f>
        <v>0</v>
      </c>
      <c r="DC11" s="441">
        <f>IF($AW11=1,0,Inputs!KX$11)</f>
        <v>0</v>
      </c>
      <c r="DD11" s="441">
        <f>IF($AW11=1,0,Inputs!KY$11)</f>
        <v>0</v>
      </c>
      <c r="DE11" s="441">
        <f>IF($AW11=1,0,Inputs!KZ$11)</f>
        <v>0</v>
      </c>
      <c r="DF11" s="441">
        <f>IF($AW11=1,0,Inputs!LA$11)</f>
        <v>0</v>
      </c>
      <c r="DM11" s="424" t="s">
        <v>438</v>
      </c>
      <c r="DN11" s="424">
        <v>8</v>
      </c>
      <c r="EF11" s="424" t="s">
        <v>438</v>
      </c>
      <c r="EG11" s="424">
        <v>8</v>
      </c>
      <c r="ER11" s="275" t="s">
        <v>445</v>
      </c>
      <c r="ES11" s="275">
        <v>1</v>
      </c>
      <c r="FB11" s="287">
        <v>0.09</v>
      </c>
      <c r="FD11" s="285">
        <v>100</v>
      </c>
    </row>
    <row r="12" spans="2:160" x14ac:dyDescent="0.25">
      <c r="F12" s="434" t="str">
        <f>Inputs!DV11</f>
        <v>Inflation + 1%</v>
      </c>
      <c r="G12" s="434">
        <f>VLOOKUP($F12,$B$3:$C$9,2,0)</f>
        <v>3</v>
      </c>
      <c r="H12" s="285" t="str">
        <f>Inputs!DQ11</f>
        <v>Guarding service</v>
      </c>
      <c r="I12" s="285" t="s">
        <v>644</v>
      </c>
      <c r="J12" s="287">
        <f>IF($F12=1,0,Inputs!IU$11)</f>
        <v>0.05</v>
      </c>
      <c r="K12" s="287">
        <f>IF($F12=1,0,Inputs!IV$11)</f>
        <v>0.04</v>
      </c>
      <c r="L12" s="287">
        <f>IF($F12=1,0,Inputs!IW$11)</f>
        <v>0.03</v>
      </c>
      <c r="M12" s="287">
        <f>IF($F12=1,0,Inputs!IX$11)</f>
        <v>0.03</v>
      </c>
      <c r="N12" s="287">
        <f>IF($F12=1,0,Inputs!IY$11)</f>
        <v>0.03</v>
      </c>
      <c r="P12" s="285" t="str">
        <f>IFERROR(VLOOKUP($H12,Inputs!$DQ$9:$DX$33,8,0),0)</f>
        <v>Promptly</v>
      </c>
      <c r="Q12" s="285">
        <f>IFERROR(VLOOKUP($P12,$B$19:$D$25,3,0),0)</f>
        <v>0</v>
      </c>
      <c r="R12" s="285">
        <f>IFERROR(VLOOKUP($H12,Inputs!$DQ$9:$DZ$33,10,0),0)</f>
        <v>2023</v>
      </c>
      <c r="S12" s="285" t="str">
        <f>IFERROR(VLOOKUP($H12,Inputs!$DQ$9:$EB$33,12,0),0)</f>
        <v>September</v>
      </c>
      <c r="T12" s="285">
        <f>IFERROR(VLOOKUP(S12,$C$31:$D$42,2,0),0)</f>
        <v>9</v>
      </c>
      <c r="Z12" s="434" t="str">
        <f>Inputs!FM11</f>
        <v>Inflation + 3%</v>
      </c>
      <c r="AA12" s="434">
        <f>VLOOKUP($Z12,$V$3:$W$9,2,0)</f>
        <v>5</v>
      </c>
      <c r="AB12" s="285" t="str">
        <f>Inputs!FH11</f>
        <v>Web-site</v>
      </c>
      <c r="AC12" s="285" t="s">
        <v>644</v>
      </c>
      <c r="AD12" s="287">
        <f>IF($Z12=1,0,Inputs!IU$11)</f>
        <v>0.05</v>
      </c>
      <c r="AE12" s="287">
        <f>IF($Z12=1,0,Inputs!IV$11)</f>
        <v>0.04</v>
      </c>
      <c r="AF12" s="287">
        <f>IF($Z12=1,0,Inputs!IW$11)</f>
        <v>0.03</v>
      </c>
      <c r="AG12" s="287">
        <f>IF($Z12=1,0,Inputs!IX$11)</f>
        <v>0.03</v>
      </c>
      <c r="AH12" s="287">
        <f>IF($Z12=1,0,Inputs!IY$11)</f>
        <v>0.03</v>
      </c>
      <c r="AJ12" s="428" t="str">
        <f>Inputs!FO11</f>
        <v>Promptly</v>
      </c>
      <c r="AK12" s="285">
        <f>VLOOKUP($AJ12,$V$19:$X$25,3,0)</f>
        <v>0</v>
      </c>
      <c r="AL12" s="285">
        <f>IFERROR(VLOOKUP($AB12,Inputs!$FH$9:$FQ$33,10,0),0)</f>
        <v>2023</v>
      </c>
      <c r="AM12" s="285" t="str">
        <f>IFERROR(VLOOKUP($AB12,Inputs!$FH$9:$FS$33,12,0),0)</f>
        <v>September</v>
      </c>
      <c r="AN12" s="285">
        <f>IFERROR(VLOOKUP($AM12,$W$33:$X$44,2,0),0)</f>
        <v>9</v>
      </c>
      <c r="AV12" s="434" t="str">
        <f>Inputs!HE11</f>
        <v>Inflation + 3%</v>
      </c>
      <c r="AW12" s="434">
        <f>VLOOKUP($AV12,$AQ$3:$AR$9,2,0)</f>
        <v>5</v>
      </c>
      <c r="AX12" s="285" t="str">
        <f>Inputs!GY11</f>
        <v>Flour</v>
      </c>
      <c r="AY12" s="285" t="s">
        <v>644</v>
      </c>
      <c r="AZ12" s="287">
        <f>IF($AW12=1,0,Inputs!IU$11)</f>
        <v>0.05</v>
      </c>
      <c r="BA12" s="287">
        <f>IF($AW12=1,0,Inputs!IV$11)</f>
        <v>0.04</v>
      </c>
      <c r="BB12" s="287">
        <f>IF($AW12=1,0,Inputs!IW$11)</f>
        <v>0.03</v>
      </c>
      <c r="BC12" s="287">
        <f>IF($AW12=1,0,Inputs!IX$11)</f>
        <v>0.03</v>
      </c>
      <c r="BD12" s="287">
        <f>IF($AW12=1,0,Inputs!IY$11)</f>
        <v>0.03</v>
      </c>
      <c r="BF12" s="426" t="str">
        <f>Inputs!HG11</f>
        <v>In this month</v>
      </c>
      <c r="BG12" s="285">
        <f>VLOOKUP(BF12,$AQ$14:$AS$17,3,0)</f>
        <v>0</v>
      </c>
      <c r="BH12" s="285" t="str">
        <f>Inputs!HI11</f>
        <v>Promptly</v>
      </c>
      <c r="BI12" s="285">
        <f>VLOOKUP(BH12,$AQ$21:$AR$27,2,0)</f>
        <v>0</v>
      </c>
      <c r="BV12" s="285" t="str">
        <f>Inputs!JF10</f>
        <v>Furniture for dining area</v>
      </c>
      <c r="BW12" s="447">
        <f>Inputs!JG10</f>
        <v>55000</v>
      </c>
      <c r="BX12" s="447">
        <f>Inputs!JL10</f>
        <v>12</v>
      </c>
      <c r="BY12" s="446">
        <f>BX12*12</f>
        <v>144</v>
      </c>
      <c r="BZ12" s="445">
        <f>BW12/BY12</f>
        <v>381.94444444444446</v>
      </c>
      <c r="CF12" s="285" t="s">
        <v>631</v>
      </c>
      <c r="CG12" s="285">
        <v>10</v>
      </c>
      <c r="CU12" s="424" t="s">
        <v>631</v>
      </c>
      <c r="CV12" s="424">
        <v>10</v>
      </c>
      <c r="DA12" s="424" t="s">
        <v>719</v>
      </c>
      <c r="DB12" s="450">
        <f ca="1">IF($AW11=1,0,OFFSET($AS$2,$AW11,0))</f>
        <v>0</v>
      </c>
      <c r="DC12" s="450">
        <f ca="1">IF($AW11=1,0,OFFSET($AS$2,$AW11,0))</f>
        <v>0</v>
      </c>
      <c r="DD12" s="450">
        <f ca="1">IF($AW11=1,0,OFFSET($AS$2,$AW11,0))</f>
        <v>0</v>
      </c>
      <c r="DE12" s="450">
        <f ca="1">IF($AW11=1,0,OFFSET($AS$2,$AW11,0))</f>
        <v>0</v>
      </c>
      <c r="DF12" s="450">
        <f ca="1">IF($AW11=1,0,OFFSET($AS$2,$AW11,0))</f>
        <v>0</v>
      </c>
      <c r="DM12" s="424" t="s">
        <v>437</v>
      </c>
      <c r="DN12" s="424">
        <v>9</v>
      </c>
      <c r="EF12" s="424" t="s">
        <v>437</v>
      </c>
      <c r="EG12" s="424">
        <v>9</v>
      </c>
      <c r="ER12" s="275" t="s">
        <v>444</v>
      </c>
      <c r="ES12" s="275">
        <v>2</v>
      </c>
      <c r="FB12" s="287">
        <v>0.1</v>
      </c>
      <c r="FD12" s="285">
        <v>110</v>
      </c>
    </row>
    <row r="13" spans="2:160" x14ac:dyDescent="0.25">
      <c r="J13" s="291">
        <f ca="1">IF($G12=1,0,OFFSET($D$2,$G12,0))</f>
        <v>0.01</v>
      </c>
      <c r="K13" s="291">
        <f ca="1">IF($G12=1,0,OFFSET($D$2,$G12,0))</f>
        <v>0.01</v>
      </c>
      <c r="L13" s="291">
        <f ca="1">IF($G12=1,0,OFFSET($D$2,$G12,0))</f>
        <v>0.01</v>
      </c>
      <c r="M13" s="291">
        <f ca="1">IF($G12=1,0,OFFSET($D$2,$G12,0))</f>
        <v>0.01</v>
      </c>
      <c r="N13" s="291">
        <f ca="1">IF($G12=1,0,OFFSET($D$2,$G12,0))</f>
        <v>0.01</v>
      </c>
      <c r="AD13" s="291">
        <f ca="1">IF($AA12=1,0,OFFSET($X$2,$AA12,0))</f>
        <v>0.03</v>
      </c>
      <c r="AE13" s="291">
        <f ca="1">IF($AA12=1,0,OFFSET($X$2,$AA12,0))</f>
        <v>0.03</v>
      </c>
      <c r="AF13" s="291">
        <f ca="1">IF($AA12=1,0,OFFSET($X$2,$AA12,0))</f>
        <v>0.03</v>
      </c>
      <c r="AG13" s="291">
        <f ca="1">IF($AA12=1,0,OFFSET($X$2,$AA12,0))</f>
        <v>0.03</v>
      </c>
      <c r="AH13" s="291">
        <f ca="1">IF($AA12=1,0,OFFSET($X$2,$AA12,0))</f>
        <v>0.03</v>
      </c>
      <c r="AZ13" s="291">
        <f ca="1">IF($AW12=1,0,OFFSET($AS$2,$AW12,0))</f>
        <v>0.03</v>
      </c>
      <c r="BA13" s="291">
        <f ca="1">IF($AW12=1,0,OFFSET($AS$2,$AW12,0))</f>
        <v>0.03</v>
      </c>
      <c r="BB13" s="291">
        <f ca="1">IF($AW12=1,0,OFFSET($AS$2,$AW12,0))</f>
        <v>0.03</v>
      </c>
      <c r="BC13" s="291">
        <f ca="1">IF($AW12=1,0,OFFSET($AS$2,$AW12,0))</f>
        <v>0.03</v>
      </c>
      <c r="BD13" s="291">
        <f ca="1">IF($AW12=1,0,OFFSET($AS$2,$AW12,0))</f>
        <v>0.03</v>
      </c>
      <c r="BV13" s="285" t="str">
        <f>Inputs!JF11</f>
        <v>Other</v>
      </c>
      <c r="BW13" s="447">
        <f>Inputs!JG11</f>
        <v>5000</v>
      </c>
      <c r="BX13" s="447">
        <f>Inputs!JL11</f>
        <v>4</v>
      </c>
      <c r="BY13" s="446">
        <f>BX13*12</f>
        <v>48</v>
      </c>
      <c r="BZ13" s="445">
        <f>BW13/BY13</f>
        <v>104.16666666666667</v>
      </c>
      <c r="CF13" s="285" t="s">
        <v>751</v>
      </c>
      <c r="CG13" s="285">
        <v>11</v>
      </c>
      <c r="CU13" s="424" t="s">
        <v>751</v>
      </c>
      <c r="CV13" s="424">
        <v>11</v>
      </c>
      <c r="DA13" s="424" t="s">
        <v>718</v>
      </c>
      <c r="DB13" s="449">
        <f ca="1">DB12+DB11</f>
        <v>0</v>
      </c>
      <c r="DC13" s="449">
        <f ca="1">DC12+DC11</f>
        <v>0</v>
      </c>
      <c r="DD13" s="449">
        <f ca="1">DD12+DD11</f>
        <v>0</v>
      </c>
      <c r="DE13" s="449">
        <f ca="1">DE12+DE11</f>
        <v>0</v>
      </c>
      <c r="DF13" s="449">
        <f ca="1">DF12+DF11</f>
        <v>0</v>
      </c>
      <c r="DM13" s="424" t="s">
        <v>436</v>
      </c>
      <c r="DN13" s="424">
        <v>10</v>
      </c>
      <c r="EF13" s="424" t="s">
        <v>436</v>
      </c>
      <c r="EG13" s="424">
        <v>10</v>
      </c>
      <c r="ER13" s="275" t="s">
        <v>443</v>
      </c>
      <c r="ES13" s="275">
        <v>3</v>
      </c>
      <c r="FB13" s="287">
        <v>0.11</v>
      </c>
      <c r="FD13" s="285">
        <v>120</v>
      </c>
    </row>
    <row r="14" spans="2:160" x14ac:dyDescent="0.25">
      <c r="J14" s="288">
        <f ca="1">J13+J12</f>
        <v>6.0000000000000005E-2</v>
      </c>
      <c r="K14" s="288">
        <f ca="1">K13+K12</f>
        <v>0.05</v>
      </c>
      <c r="L14" s="288">
        <f ca="1">L13+L12</f>
        <v>0.04</v>
      </c>
      <c r="M14" s="288">
        <f ca="1">M13+M12</f>
        <v>0.04</v>
      </c>
      <c r="N14" s="288">
        <f ca="1">N13+N12</f>
        <v>0.04</v>
      </c>
      <c r="AD14" s="288">
        <f ca="1">AD13+AD12</f>
        <v>0.08</v>
      </c>
      <c r="AE14" s="288">
        <f ca="1">AE13+AE12</f>
        <v>7.0000000000000007E-2</v>
      </c>
      <c r="AF14" s="288">
        <f ca="1">AF13+AF12</f>
        <v>0.06</v>
      </c>
      <c r="AG14" s="288">
        <f ca="1">AG13+AG12</f>
        <v>0.06</v>
      </c>
      <c r="AH14" s="288">
        <f ca="1">AH13+AH12</f>
        <v>0.06</v>
      </c>
      <c r="AQ14" s="442" t="s">
        <v>750</v>
      </c>
      <c r="AR14" s="285">
        <v>1</v>
      </c>
      <c r="AS14" s="285">
        <v>3</v>
      </c>
      <c r="AZ14" s="288">
        <f ca="1">AZ13+AZ12</f>
        <v>0.08</v>
      </c>
      <c r="BA14" s="288">
        <f ca="1">BA13+BA12</f>
        <v>7.0000000000000007E-2</v>
      </c>
      <c r="BB14" s="288">
        <f ca="1">BB13+BB12</f>
        <v>0.06</v>
      </c>
      <c r="BC14" s="288">
        <f ca="1">BC13+BC12</f>
        <v>0.06</v>
      </c>
      <c r="BD14" s="288">
        <f ca="1">BD13+BD12</f>
        <v>0.06</v>
      </c>
      <c r="BV14" s="285" t="str">
        <f>Inputs!JF12</f>
        <v>Vehicles</v>
      </c>
      <c r="BW14" s="447">
        <f>Inputs!JG12</f>
        <v>23000</v>
      </c>
      <c r="BX14" s="447">
        <f>Inputs!JL12</f>
        <v>4</v>
      </c>
      <c r="BY14" s="446">
        <f>BX14*12</f>
        <v>48</v>
      </c>
      <c r="BZ14" s="445">
        <f>BW14/BY14</f>
        <v>479.16666666666669</v>
      </c>
      <c r="CF14" s="285" t="s">
        <v>749</v>
      </c>
      <c r="CG14" s="285">
        <v>12</v>
      </c>
      <c r="CU14" s="424" t="s">
        <v>749</v>
      </c>
      <c r="CV14" s="424">
        <v>12</v>
      </c>
      <c r="DM14" s="424" t="s">
        <v>435</v>
      </c>
      <c r="DN14" s="424">
        <v>11</v>
      </c>
      <c r="EF14" s="424" t="s">
        <v>435</v>
      </c>
      <c r="EG14" s="424">
        <v>11</v>
      </c>
      <c r="ER14" s="275" t="s">
        <v>442</v>
      </c>
      <c r="ES14" s="275">
        <v>4</v>
      </c>
      <c r="FB14" s="287">
        <v>0.12</v>
      </c>
      <c r="FD14" s="285">
        <v>130</v>
      </c>
    </row>
    <row r="15" spans="2:160" x14ac:dyDescent="0.25">
      <c r="AQ15" s="442" t="s">
        <v>748</v>
      </c>
      <c r="AR15" s="285">
        <v>2</v>
      </c>
      <c r="AS15" s="285">
        <v>2</v>
      </c>
      <c r="BW15" s="447"/>
      <c r="BX15" s="447"/>
      <c r="BY15" s="446"/>
      <c r="BZ15" s="445"/>
      <c r="DM15" s="424" t="s">
        <v>434</v>
      </c>
      <c r="DN15" s="424">
        <v>12</v>
      </c>
      <c r="EF15" s="424" t="s">
        <v>434</v>
      </c>
      <c r="EG15" s="424">
        <v>12</v>
      </c>
      <c r="ER15" s="275" t="s">
        <v>441</v>
      </c>
      <c r="ES15" s="275">
        <v>5</v>
      </c>
      <c r="FB15" s="287">
        <v>0.13</v>
      </c>
      <c r="FD15" s="285">
        <v>140</v>
      </c>
    </row>
    <row r="16" spans="2:160" x14ac:dyDescent="0.25">
      <c r="F16" s="434" t="str">
        <f>Inputs!DV12</f>
        <v>Fixed</v>
      </c>
      <c r="G16" s="434">
        <f>VLOOKUP($F16,$B$3:$C$9,2,0)</f>
        <v>1</v>
      </c>
      <c r="H16" s="285" t="str">
        <f>Inputs!DQ12</f>
        <v>Accounting system</v>
      </c>
      <c r="I16" s="285" t="s">
        <v>644</v>
      </c>
      <c r="J16" s="287">
        <f>IF($F16=1,0,Inputs!IU$11)</f>
        <v>0.05</v>
      </c>
      <c r="K16" s="287">
        <f>IF($F16=1,0,Inputs!IV$11)</f>
        <v>0.04</v>
      </c>
      <c r="L16" s="287">
        <f>IF($F16=1,0,Inputs!IW$11)</f>
        <v>0.03</v>
      </c>
      <c r="M16" s="287">
        <f>IF($F16=1,0,Inputs!IX$11)</f>
        <v>0.03</v>
      </c>
      <c r="N16" s="287">
        <f>IF($F16=1,0,Inputs!IY$11)</f>
        <v>0.03</v>
      </c>
      <c r="P16" s="285" t="str">
        <f>IFERROR(VLOOKUP($H16,Inputs!$DQ$9:$DX$33,8,0),0)</f>
        <v>Promptly</v>
      </c>
      <c r="Q16" s="285">
        <f>IFERROR(VLOOKUP($P16,$B$19:$D$25,3,0),0)</f>
        <v>0</v>
      </c>
      <c r="R16" s="285">
        <f>IFERROR(VLOOKUP($H16,Inputs!$DQ$9:$DZ$33,10,0),0)</f>
        <v>2023</v>
      </c>
      <c r="S16" s="285" t="str">
        <f>IFERROR(VLOOKUP($H16,Inputs!$DQ$9:$EB$33,12,0),0)</f>
        <v>September</v>
      </c>
      <c r="T16" s="285">
        <f>IFERROR(VLOOKUP(S16,$C$31:$D$42,2,0),0)</f>
        <v>9</v>
      </c>
      <c r="Z16" s="448" t="str">
        <f>Inputs!FM12</f>
        <v>Pure inflation</v>
      </c>
      <c r="AA16" s="448">
        <f>VLOOKUP($Z16,$V$3:$W$9,2,0)</f>
        <v>2</v>
      </c>
      <c r="AB16" s="285" t="str">
        <f>Inputs!FH12</f>
        <v>Review</v>
      </c>
      <c r="AC16" s="285" t="s">
        <v>644</v>
      </c>
      <c r="AD16" s="287">
        <f>IF($Z16=1,0,Inputs!IU$11)</f>
        <v>0.05</v>
      </c>
      <c r="AE16" s="287">
        <f>IF($Z16=1,0,Inputs!IV$11)</f>
        <v>0.04</v>
      </c>
      <c r="AF16" s="287">
        <f>IF($Z16=1,0,Inputs!IW$11)</f>
        <v>0.03</v>
      </c>
      <c r="AG16" s="287">
        <f>IF($Z16=1,0,Inputs!IX$11)</f>
        <v>0.03</v>
      </c>
      <c r="AH16" s="287">
        <f>IF($Z16=1,0,Inputs!IY$11)</f>
        <v>0.03</v>
      </c>
      <c r="AJ16" s="428" t="str">
        <f>Inputs!FO12</f>
        <v>Promptly</v>
      </c>
      <c r="AK16" s="285">
        <f>VLOOKUP($AJ16,$V$19:$X$25,3,0)</f>
        <v>0</v>
      </c>
      <c r="AL16" s="285">
        <f>IFERROR(VLOOKUP($AB16,Inputs!$FH$9:$FQ$33,10,0),0)</f>
        <v>2023</v>
      </c>
      <c r="AM16" s="285" t="str">
        <f>IFERROR(VLOOKUP($AB16,Inputs!$FH$9:$FS$33,12,0),0)</f>
        <v>September</v>
      </c>
      <c r="AN16" s="285">
        <f>IFERROR(VLOOKUP($AM16,$W$33:$X$44,2,0),0)</f>
        <v>9</v>
      </c>
      <c r="AQ16" s="442" t="s">
        <v>747</v>
      </c>
      <c r="AR16" s="285">
        <v>3</v>
      </c>
      <c r="AS16" s="285">
        <v>1</v>
      </c>
      <c r="AV16" s="448" t="str">
        <f>Inputs!HE12</f>
        <v>Pure inflation</v>
      </c>
      <c r="AW16" s="448">
        <f>VLOOKUP($AV16,$AQ$3:$AR$9,2,0)</f>
        <v>2</v>
      </c>
      <c r="AX16" s="285" t="str">
        <f>Inputs!GY12</f>
        <v>Beef meat</v>
      </c>
      <c r="AY16" s="285" t="s">
        <v>644</v>
      </c>
      <c r="AZ16" s="287">
        <f>IF($AW16=1,0,Inputs!IU$11)</f>
        <v>0.05</v>
      </c>
      <c r="BA16" s="287">
        <f>IF($AW16=1,0,Inputs!IV$11)</f>
        <v>0.04</v>
      </c>
      <c r="BB16" s="287">
        <f>IF($AW16=1,0,Inputs!IW$11)</f>
        <v>0.03</v>
      </c>
      <c r="BC16" s="287">
        <f>IF($AW16=1,0,Inputs!IX$11)</f>
        <v>0.03</v>
      </c>
      <c r="BD16" s="287">
        <f>IF($AW16=1,0,Inputs!IY$11)</f>
        <v>0.03</v>
      </c>
      <c r="BF16" s="426" t="str">
        <f>Inputs!HG12</f>
        <v>In this month</v>
      </c>
      <c r="BG16" s="285">
        <f>VLOOKUP(BF16,$AQ$14:$AS$17,3,0)</f>
        <v>0</v>
      </c>
      <c r="BH16" s="285" t="str">
        <f>Inputs!HI12</f>
        <v>Promptly</v>
      </c>
      <c r="BI16" s="285">
        <f>VLOOKUP(BH16,$AQ$21:$AR$27,2,0)</f>
        <v>0</v>
      </c>
      <c r="BV16" s="285" t="str">
        <f>Inputs!JF17</f>
        <v>Renovation, interior design</v>
      </c>
      <c r="BW16" s="447">
        <f>Inputs!JG17</f>
        <v>100000</v>
      </c>
      <c r="BX16" s="447">
        <f>Inputs!JL17</f>
        <v>12</v>
      </c>
      <c r="BY16" s="446">
        <f>BX16*12</f>
        <v>144</v>
      </c>
      <c r="BZ16" s="445">
        <f>BW16/BY16</f>
        <v>694.44444444444446</v>
      </c>
      <c r="ER16" s="275" t="s">
        <v>440</v>
      </c>
      <c r="ES16" s="275">
        <v>6</v>
      </c>
      <c r="FB16" s="287">
        <v>0.14000000000000001</v>
      </c>
      <c r="FD16" s="285">
        <v>150</v>
      </c>
    </row>
    <row r="17" spans="2:160" x14ac:dyDescent="0.25">
      <c r="J17" s="291">
        <f ca="1">IF($G16=1,0,OFFSET($D$2,$G16,0))</f>
        <v>0</v>
      </c>
      <c r="K17" s="291">
        <f ca="1">IF($G16=1,0,OFFSET($D$2,$G16,0))</f>
        <v>0</v>
      </c>
      <c r="L17" s="291">
        <f ca="1">IF($G16=1,0,OFFSET($D$2,$G16,0))</f>
        <v>0</v>
      </c>
      <c r="M17" s="291">
        <f ca="1">IF($G16=1,0,OFFSET($D$2,$G16,0))</f>
        <v>0</v>
      </c>
      <c r="N17" s="291">
        <f ca="1">IF($G16=1,0,OFFSET($D$2,$G16,0))</f>
        <v>0</v>
      </c>
      <c r="AD17" s="291">
        <f ca="1">IF($AA16=1,0,OFFSET($X$2,$AA16,0))</f>
        <v>0</v>
      </c>
      <c r="AE17" s="291">
        <f ca="1">IF($AA16=1,0,OFFSET($X$2,$AA16,0))</f>
        <v>0</v>
      </c>
      <c r="AF17" s="291">
        <f ca="1">IF($AA16=1,0,OFFSET($X$2,$AA16,0))</f>
        <v>0</v>
      </c>
      <c r="AG17" s="291">
        <f ca="1">IF($AA16=1,0,OFFSET($X$2,$AA16,0))</f>
        <v>0</v>
      </c>
      <c r="AH17" s="291">
        <f ca="1">IF($AA16=1,0,OFFSET($X$2,$AA16,0))</f>
        <v>0</v>
      </c>
      <c r="AQ17" s="442" t="s">
        <v>528</v>
      </c>
      <c r="AR17" s="285">
        <v>4</v>
      </c>
      <c r="AS17" s="285">
        <v>0</v>
      </c>
      <c r="AZ17" s="291">
        <f ca="1">IF($AW16=1,0,OFFSET($AS$2,$AW16,0))</f>
        <v>0</v>
      </c>
      <c r="BA17" s="291">
        <f ca="1">IF($AW16=1,0,OFFSET($AS$2,$AW16,0))</f>
        <v>0</v>
      </c>
      <c r="BB17" s="291">
        <f ca="1">IF($AW16=1,0,OFFSET($AS$2,$AW16,0))</f>
        <v>0</v>
      </c>
      <c r="BC17" s="291">
        <f ca="1">IF($AW16=1,0,OFFSET($AS$2,$AW16,0))</f>
        <v>0</v>
      </c>
      <c r="BD17" s="291">
        <f ca="1">IF($AW16=1,0,OFFSET($AS$2,$AW16,0))</f>
        <v>0</v>
      </c>
      <c r="BV17" s="285" t="str">
        <f>Inputs!JF18</f>
        <v>Kitchen equipment &amp; installation</v>
      </c>
      <c r="BW17" s="447">
        <f>Inputs!JG18</f>
        <v>80000</v>
      </c>
      <c r="BX17" s="447">
        <f>Inputs!JL18</f>
        <v>7</v>
      </c>
      <c r="BY17" s="446">
        <f>BX17*12</f>
        <v>84</v>
      </c>
      <c r="BZ17" s="445">
        <f>BW17/BY17</f>
        <v>952.38095238095241</v>
      </c>
      <c r="CZ17" s="442" t="s">
        <v>746</v>
      </c>
      <c r="DA17" s="424">
        <v>4</v>
      </c>
      <c r="EF17" s="424">
        <f>Inputs!J8</f>
        <v>2023</v>
      </c>
      <c r="ER17" s="275" t="s">
        <v>439</v>
      </c>
      <c r="ES17" s="275">
        <v>7</v>
      </c>
      <c r="FB17" s="287">
        <v>0.15</v>
      </c>
      <c r="FD17" s="285">
        <v>160</v>
      </c>
    </row>
    <row r="18" spans="2:160" x14ac:dyDescent="0.25">
      <c r="J18" s="288">
        <f ca="1">J17+J16</f>
        <v>0.05</v>
      </c>
      <c r="K18" s="288">
        <f ca="1">K17+K16</f>
        <v>0.04</v>
      </c>
      <c r="L18" s="288">
        <f ca="1">L17+L16</f>
        <v>0.03</v>
      </c>
      <c r="M18" s="288">
        <f ca="1">M17+M16</f>
        <v>0.03</v>
      </c>
      <c r="N18" s="288">
        <f ca="1">N17+N16</f>
        <v>0.03</v>
      </c>
      <c r="AD18" s="288">
        <f ca="1">AD17+AD16</f>
        <v>0.05</v>
      </c>
      <c r="AE18" s="288">
        <f ca="1">AE17+AE16</f>
        <v>0.04</v>
      </c>
      <c r="AF18" s="288">
        <f ca="1">AF17+AF16</f>
        <v>0.03</v>
      </c>
      <c r="AG18" s="288">
        <f ca="1">AG17+AG16</f>
        <v>0.03</v>
      </c>
      <c r="AH18" s="288">
        <f ca="1">AH17+AH16</f>
        <v>0.03</v>
      </c>
      <c r="AZ18" s="288">
        <f ca="1">AZ17+AZ16</f>
        <v>0.05</v>
      </c>
      <c r="BA18" s="288">
        <f ca="1">BA17+BA16</f>
        <v>0.04</v>
      </c>
      <c r="BB18" s="288">
        <f ca="1">BB17+BB16</f>
        <v>0.03</v>
      </c>
      <c r="BC18" s="288">
        <f ca="1">BC17+BC16</f>
        <v>0.03</v>
      </c>
      <c r="BD18" s="288">
        <f ca="1">BD17+BD16</f>
        <v>0.03</v>
      </c>
      <c r="BV18" s="285" t="str">
        <f>Inputs!JF19</f>
        <v>Storage equipment &amp; installation</v>
      </c>
      <c r="BW18" s="447">
        <f>Inputs!JG19</f>
        <v>60000</v>
      </c>
      <c r="BX18" s="447">
        <f>Inputs!JL19</f>
        <v>5</v>
      </c>
      <c r="BY18" s="446">
        <f>BX18*12</f>
        <v>60</v>
      </c>
      <c r="BZ18" s="445">
        <f>BW18/BY18</f>
        <v>1000</v>
      </c>
      <c r="CU18" s="442" t="s">
        <v>731</v>
      </c>
      <c r="CV18" s="424">
        <v>1</v>
      </c>
      <c r="CZ18" s="442" t="s">
        <v>717</v>
      </c>
      <c r="DA18" s="424">
        <v>3</v>
      </c>
      <c r="EF18" s="424">
        <f>EF17+1</f>
        <v>2024</v>
      </c>
      <c r="ER18" s="275" t="s">
        <v>438</v>
      </c>
      <c r="ES18" s="275">
        <v>8</v>
      </c>
      <c r="FB18" s="287">
        <v>0.16</v>
      </c>
      <c r="FD18" s="285">
        <v>170</v>
      </c>
    </row>
    <row r="19" spans="2:160" x14ac:dyDescent="0.25">
      <c r="B19" s="442" t="s">
        <v>745</v>
      </c>
      <c r="D19" s="285">
        <v>3</v>
      </c>
      <c r="V19" s="442" t="s">
        <v>744</v>
      </c>
      <c r="X19" s="285">
        <v>3</v>
      </c>
      <c r="BV19" s="285" t="str">
        <f>Inputs!JF20</f>
        <v>Other hall equipment &amp; installation</v>
      </c>
      <c r="BW19" s="447">
        <f>Inputs!JG20</f>
        <v>10000</v>
      </c>
      <c r="BX19" s="447">
        <f>Inputs!JL20</f>
        <v>3</v>
      </c>
      <c r="BY19" s="446">
        <f>BX19*12</f>
        <v>36</v>
      </c>
      <c r="BZ19" s="445">
        <f>BW19/BY19</f>
        <v>277.77777777777777</v>
      </c>
      <c r="CF19" s="285" t="s">
        <v>589</v>
      </c>
      <c r="CU19" s="442" t="s">
        <v>675</v>
      </c>
      <c r="CV19" s="424">
        <v>2</v>
      </c>
      <c r="CW19" s="441">
        <v>0</v>
      </c>
      <c r="CZ19" s="442" t="s">
        <v>716</v>
      </c>
      <c r="DA19" s="424">
        <v>2</v>
      </c>
      <c r="DM19" s="285" t="str">
        <f>Inputs!BS9</f>
        <v>Chief</v>
      </c>
      <c r="DN19" s="285">
        <f>Inputs!BU9</f>
        <v>2023</v>
      </c>
      <c r="DO19" s="285" t="str">
        <f>Inputs!BW9</f>
        <v>September</v>
      </c>
      <c r="DP19" s="285">
        <f t="shared" ref="DP19:DP43" si="0">VLOOKUP(DO19,$DM$4:$DN$15,2,0)</f>
        <v>9</v>
      </c>
      <c r="DT19" s="285" t="str">
        <f>Inputs!DA9</f>
        <v>Marketing director</v>
      </c>
      <c r="DU19" s="285">
        <f>Inputs!DC9</f>
        <v>2023</v>
      </c>
      <c r="DV19" s="285" t="str">
        <f>Inputs!DE9</f>
        <v>September</v>
      </c>
      <c r="DW19" s="285">
        <f t="shared" ref="DW19:DW43" si="1">VLOOKUP(DV19,$DM$4:$DN$15,2,0)</f>
        <v>9</v>
      </c>
      <c r="DZ19" s="285" t="str">
        <f>Inputs!CJ9</f>
        <v>Director</v>
      </c>
      <c r="EA19" s="285">
        <f>Inputs!CL9</f>
        <v>2023</v>
      </c>
      <c r="EB19" s="285" t="str">
        <f>Inputs!CN9</f>
        <v>September</v>
      </c>
      <c r="EC19" s="285">
        <f t="shared" ref="EC19:EC43" si="2">VLOOKUP(EB19,$DM$4:$DN$15,2,0)</f>
        <v>9</v>
      </c>
      <c r="EF19" s="424">
        <f>EF18+1</f>
        <v>2025</v>
      </c>
      <c r="ER19" s="275" t="s">
        <v>437</v>
      </c>
      <c r="ES19" s="275">
        <v>9</v>
      </c>
      <c r="FB19" s="287">
        <v>0.17</v>
      </c>
      <c r="FD19" s="285">
        <v>180</v>
      </c>
    </row>
    <row r="20" spans="2:160" x14ac:dyDescent="0.25">
      <c r="B20" s="442" t="s">
        <v>742</v>
      </c>
      <c r="D20" s="285">
        <v>2</v>
      </c>
      <c r="F20" s="429" t="str">
        <f>Inputs!DV13</f>
        <v>Inflation + 1%</v>
      </c>
      <c r="G20" s="429">
        <f>VLOOKUP($F20,$B$3:$C$9,2,0)</f>
        <v>3</v>
      </c>
      <c r="H20" s="285" t="str">
        <f>Inputs!DQ13</f>
        <v>Equipment maintenance</v>
      </c>
      <c r="I20" s="285" t="s">
        <v>644</v>
      </c>
      <c r="J20" s="287">
        <f>IF($F20=1,0,Inputs!IU$11)</f>
        <v>0.05</v>
      </c>
      <c r="K20" s="287">
        <f>IF($F20=1,0,Inputs!IV$11)</f>
        <v>0.04</v>
      </c>
      <c r="L20" s="287">
        <f>IF($F20=1,0,Inputs!IW$11)</f>
        <v>0.03</v>
      </c>
      <c r="M20" s="287">
        <f>IF($F20=1,0,Inputs!IX$11)</f>
        <v>0.03</v>
      </c>
      <c r="N20" s="287">
        <f>IF($F20=1,0,Inputs!IY$11)</f>
        <v>0.03</v>
      </c>
      <c r="P20" s="285" t="str">
        <f>IFERROR(VLOOKUP($H20,Inputs!$DQ$9:$DX$33,8,0),0)</f>
        <v>Promptly</v>
      </c>
      <c r="Q20" s="285">
        <f>IFERROR(VLOOKUP($P20,$B$19:$D$25,3,0),0)</f>
        <v>0</v>
      </c>
      <c r="R20" s="285">
        <f>IFERROR(VLOOKUP($H20,Inputs!$DQ$9:$DZ$33,10,0),0)</f>
        <v>2023</v>
      </c>
      <c r="S20" s="285" t="str">
        <f>IFERROR(VLOOKUP($H20,Inputs!$DQ$9:$EB$33,12,0),0)</f>
        <v>September</v>
      </c>
      <c r="T20" s="285">
        <f>IFERROR(VLOOKUP(S20,$C$31:$D$42,2,0),0)</f>
        <v>9</v>
      </c>
      <c r="V20" s="442" t="s">
        <v>742</v>
      </c>
      <c r="X20" s="285">
        <v>2</v>
      </c>
      <c r="Z20" s="429" t="str">
        <f>Inputs!FM13</f>
        <v>Inflation + 1%</v>
      </c>
      <c r="AA20" s="429">
        <f>VLOOKUP($Z20,$V$3:$W$9,2,0)</f>
        <v>3</v>
      </c>
      <c r="AB20" s="285" t="str">
        <f>Inputs!FH13</f>
        <v>SMM</v>
      </c>
      <c r="AC20" s="285" t="s">
        <v>644</v>
      </c>
      <c r="AD20" s="287">
        <f>IF($Z20=1,0,Inputs!IU$11)</f>
        <v>0.05</v>
      </c>
      <c r="AE20" s="287">
        <f>IF($Z20=1,0,Inputs!IV$11)</f>
        <v>0.04</v>
      </c>
      <c r="AF20" s="287">
        <f>IF($Z20=1,0,Inputs!IW$11)</f>
        <v>0.03</v>
      </c>
      <c r="AG20" s="287">
        <f>IF($Z20=1,0,Inputs!IX$11)</f>
        <v>0.03</v>
      </c>
      <c r="AH20" s="287">
        <f>IF($Z20=1,0,Inputs!IY$11)</f>
        <v>0.03</v>
      </c>
      <c r="AJ20" s="428" t="str">
        <f>Inputs!FO13</f>
        <v>Promptly</v>
      </c>
      <c r="AK20" s="285">
        <f>VLOOKUP($AJ20,$V$19:$X$25,3,0)</f>
        <v>0</v>
      </c>
      <c r="AL20" s="285">
        <f>IFERROR(VLOOKUP($AB20,Inputs!$FH$9:$FQ$33,10,0),0)</f>
        <v>2023</v>
      </c>
      <c r="AM20" s="285" t="str">
        <f>IFERROR(VLOOKUP($AB20,Inputs!$FH$9:$FS$33,12,0),0)</f>
        <v>September</v>
      </c>
      <c r="AN20" s="285">
        <f>IFERROR(VLOOKUP($AM20,$W$33:$X$44,2,0),0)</f>
        <v>9</v>
      </c>
      <c r="AV20" s="429" t="str">
        <f>Inputs!HE13</f>
        <v>Pure inflation</v>
      </c>
      <c r="AW20" s="429">
        <f>VLOOKUP($AV20,$AQ$3:$AR$9,2,0)</f>
        <v>2</v>
      </c>
      <c r="AX20" s="285" t="str">
        <f>Inputs!GY13</f>
        <v>Salmon</v>
      </c>
      <c r="AY20" s="285" t="s">
        <v>644</v>
      </c>
      <c r="AZ20" s="287">
        <f>IF($AW20=1,0,Inputs!IU$11)</f>
        <v>0.05</v>
      </c>
      <c r="BA20" s="287">
        <f>IF($AW20=1,0,Inputs!IV$11)</f>
        <v>0.04</v>
      </c>
      <c r="BB20" s="287">
        <f>IF($AW20=1,0,Inputs!IW$11)</f>
        <v>0.03</v>
      </c>
      <c r="BC20" s="287">
        <f>IF($AW20=1,0,Inputs!IX$11)</f>
        <v>0.03</v>
      </c>
      <c r="BD20" s="287">
        <f>IF($AW20=1,0,Inputs!IY$11)</f>
        <v>0.03</v>
      </c>
      <c r="BF20" s="426" t="str">
        <f>Inputs!HG13</f>
        <v>In this month</v>
      </c>
      <c r="BG20" s="285">
        <f>VLOOKUP(BF20,$AQ$14:$AS$17,3,0)</f>
        <v>0</v>
      </c>
      <c r="BH20" s="285" t="str">
        <f>Inputs!HI13</f>
        <v>Promptly</v>
      </c>
      <c r="BI20" s="285">
        <f>VLOOKUP(BH20,$AQ$21:$AR$27,2,0)</f>
        <v>0</v>
      </c>
      <c r="BV20" s="285" t="str">
        <f>Inputs!JF21</f>
        <v>Communications</v>
      </c>
      <c r="BW20" s="447">
        <f>Inputs!JG21</f>
        <v>15000</v>
      </c>
      <c r="BX20" s="447">
        <f>Inputs!JL21</f>
        <v>10</v>
      </c>
      <c r="BY20" s="446">
        <f>BX20*12</f>
        <v>120</v>
      </c>
      <c r="BZ20" s="445">
        <f>BW20/BY20</f>
        <v>125</v>
      </c>
      <c r="CF20" s="285" t="s">
        <v>743</v>
      </c>
      <c r="CU20" s="442" t="s">
        <v>730</v>
      </c>
      <c r="CV20" s="424">
        <v>3</v>
      </c>
      <c r="CW20" s="441">
        <v>0.01</v>
      </c>
      <c r="CZ20" s="442" t="s">
        <v>546</v>
      </c>
      <c r="DA20" s="424">
        <v>1</v>
      </c>
      <c r="DM20" s="285" t="str">
        <f>Inputs!BS10</f>
        <v>Cook</v>
      </c>
      <c r="DN20" s="285">
        <f>Inputs!BU10</f>
        <v>2023</v>
      </c>
      <c r="DO20" s="285" t="str">
        <f>Inputs!BW10</f>
        <v>September</v>
      </c>
      <c r="DP20" s="285">
        <f t="shared" si="0"/>
        <v>9</v>
      </c>
      <c r="DT20" s="285" t="str">
        <f>Inputs!DA10</f>
        <v>Marketing officer</v>
      </c>
      <c r="DU20" s="285">
        <f>Inputs!DC10</f>
        <v>2023</v>
      </c>
      <c r="DV20" s="285" t="str">
        <f>Inputs!DE10</f>
        <v>September</v>
      </c>
      <c r="DW20" s="285">
        <f t="shared" si="1"/>
        <v>9</v>
      </c>
      <c r="DZ20" s="285" t="str">
        <f>Inputs!CJ10</f>
        <v>Administrator</v>
      </c>
      <c r="EA20" s="285">
        <f>Inputs!CL10</f>
        <v>2023</v>
      </c>
      <c r="EB20" s="285" t="str">
        <f>Inputs!CN10</f>
        <v>October</v>
      </c>
      <c r="EC20" s="285">
        <f t="shared" si="2"/>
        <v>10</v>
      </c>
      <c r="EF20" s="424">
        <f>EF19+1</f>
        <v>2026</v>
      </c>
      <c r="ER20" s="275" t="s">
        <v>436</v>
      </c>
      <c r="ES20" s="275">
        <v>10</v>
      </c>
      <c r="FB20" s="287">
        <v>0.18</v>
      </c>
      <c r="FD20" s="285">
        <v>190</v>
      </c>
    </row>
    <row r="21" spans="2:160" x14ac:dyDescent="0.25">
      <c r="B21" s="442" t="s">
        <v>741</v>
      </c>
      <c r="D21" s="285">
        <v>1</v>
      </c>
      <c r="J21" s="291">
        <f ca="1">IF($G20=1,0,OFFSET($D$2,$G20,0))</f>
        <v>0.01</v>
      </c>
      <c r="K21" s="291">
        <f ca="1">IF($G20=1,0,OFFSET($D$2,$G20,0))</f>
        <v>0.01</v>
      </c>
      <c r="L21" s="291">
        <f ca="1">IF($G20=1,0,OFFSET($D$2,$G20,0))</f>
        <v>0.01</v>
      </c>
      <c r="M21" s="291">
        <f ca="1">IF($G20=1,0,OFFSET($D$2,$G20,0))</f>
        <v>0.01</v>
      </c>
      <c r="N21" s="291">
        <f ca="1">IF($G20=1,0,OFFSET($D$2,$G20,0))</f>
        <v>0.01</v>
      </c>
      <c r="V21" s="442" t="s">
        <v>741</v>
      </c>
      <c r="X21" s="285">
        <v>1</v>
      </c>
      <c r="AD21" s="291">
        <f ca="1">IF($AA20=1,0,OFFSET($X$2,$AA20,0))</f>
        <v>0.01</v>
      </c>
      <c r="AE21" s="291">
        <f ca="1">IF($AA20=1,0,OFFSET($X$2,$AA20,0))</f>
        <v>0.01</v>
      </c>
      <c r="AF21" s="291">
        <f ca="1">IF($AA20=1,0,OFFSET($X$2,$AA20,0))</f>
        <v>0.01</v>
      </c>
      <c r="AG21" s="291">
        <f ca="1">IF($AA20=1,0,OFFSET($X$2,$AA20,0))</f>
        <v>0.01</v>
      </c>
      <c r="AH21" s="291">
        <f ca="1">IF($AA20=1,0,OFFSET($X$2,$AA20,0))</f>
        <v>0.01</v>
      </c>
      <c r="AQ21" s="285" t="s">
        <v>742</v>
      </c>
      <c r="AR21" s="285">
        <v>2</v>
      </c>
      <c r="AZ21" s="291">
        <f ca="1">IF($AW20=1,0,OFFSET($AS$2,$AW20,0))</f>
        <v>0</v>
      </c>
      <c r="BA21" s="291">
        <f ca="1">IF($AW20=1,0,OFFSET($AS$2,$AW20,0))</f>
        <v>0</v>
      </c>
      <c r="BB21" s="291">
        <f ca="1">IF($AW20=1,0,OFFSET($AS$2,$AW20,0))</f>
        <v>0</v>
      </c>
      <c r="BC21" s="291">
        <f ca="1">IF($AW20=1,0,OFFSET($AS$2,$AW20,0))</f>
        <v>0</v>
      </c>
      <c r="BD21" s="291">
        <f ca="1">IF($AW20=1,0,OFFSET($AS$2,$AW20,0))</f>
        <v>0</v>
      </c>
      <c r="CU21" s="442" t="s">
        <v>729</v>
      </c>
      <c r="CV21" s="424">
        <v>4</v>
      </c>
      <c r="CW21" s="441">
        <v>0.02</v>
      </c>
      <c r="CZ21" s="442" t="s">
        <v>521</v>
      </c>
      <c r="DA21" s="424">
        <v>0</v>
      </c>
      <c r="DM21" s="285" t="str">
        <f>Inputs!BS11</f>
        <v>Waitress</v>
      </c>
      <c r="DN21" s="285">
        <f>Inputs!BU11</f>
        <v>2023</v>
      </c>
      <c r="DO21" s="285" t="str">
        <f>Inputs!BW11</f>
        <v>September</v>
      </c>
      <c r="DP21" s="285">
        <f t="shared" si="0"/>
        <v>9</v>
      </c>
      <c r="DT21" s="285">
        <f>Inputs!DA11</f>
        <v>0</v>
      </c>
      <c r="DU21" s="285">
        <f>Inputs!DC11</f>
        <v>2023</v>
      </c>
      <c r="DV21" s="285" t="str">
        <f>Inputs!DE11</f>
        <v>September</v>
      </c>
      <c r="DW21" s="285">
        <f t="shared" si="1"/>
        <v>9</v>
      </c>
      <c r="DZ21" s="285" t="str">
        <f>Inputs!CJ11</f>
        <v>Storekeeper</v>
      </c>
      <c r="EA21" s="285">
        <f>Inputs!CL11</f>
        <v>2023</v>
      </c>
      <c r="EB21" s="285" t="str">
        <f>Inputs!CN11</f>
        <v>September</v>
      </c>
      <c r="EC21" s="285">
        <f t="shared" si="2"/>
        <v>9</v>
      </c>
      <c r="EF21" s="424">
        <f>EF20+1</f>
        <v>2027</v>
      </c>
      <c r="ER21" s="275" t="s">
        <v>435</v>
      </c>
      <c r="ES21" s="275">
        <v>11</v>
      </c>
      <c r="FB21" s="287">
        <v>0.19</v>
      </c>
      <c r="FD21" s="285">
        <v>200</v>
      </c>
    </row>
    <row r="22" spans="2:160" x14ac:dyDescent="0.25">
      <c r="B22" s="442" t="s">
        <v>527</v>
      </c>
      <c r="D22" s="285">
        <v>0</v>
      </c>
      <c r="J22" s="288">
        <f ca="1">J21+J20</f>
        <v>6.0000000000000005E-2</v>
      </c>
      <c r="K22" s="288">
        <f ca="1">K21+K20</f>
        <v>0.05</v>
      </c>
      <c r="L22" s="288">
        <f ca="1">L21+L20</f>
        <v>0.04</v>
      </c>
      <c r="M22" s="288">
        <f ca="1">M21+M20</f>
        <v>0.04</v>
      </c>
      <c r="N22" s="288">
        <f ca="1">N21+N20</f>
        <v>0.04</v>
      </c>
      <c r="V22" s="442" t="s">
        <v>527</v>
      </c>
      <c r="X22" s="285">
        <v>0</v>
      </c>
      <c r="AD22" s="288">
        <f ca="1">AD21+AD20</f>
        <v>6.0000000000000005E-2</v>
      </c>
      <c r="AE22" s="288">
        <f ca="1">AE21+AE20</f>
        <v>0.05</v>
      </c>
      <c r="AF22" s="288">
        <f ca="1">AF21+AF20</f>
        <v>0.04</v>
      </c>
      <c r="AG22" s="288">
        <f ca="1">AG21+AG20</f>
        <v>0.04</v>
      </c>
      <c r="AH22" s="288">
        <f ca="1">AH21+AH20</f>
        <v>0.04</v>
      </c>
      <c r="AQ22" s="285" t="s">
        <v>741</v>
      </c>
      <c r="AR22" s="285">
        <v>1</v>
      </c>
      <c r="AZ22" s="288">
        <f ca="1">AZ21+AZ20</f>
        <v>0.05</v>
      </c>
      <c r="BA22" s="288">
        <f ca="1">BA21+BA20</f>
        <v>0.04</v>
      </c>
      <c r="BB22" s="288">
        <f ca="1">BB21+BB20</f>
        <v>0.03</v>
      </c>
      <c r="BC22" s="288">
        <f ca="1">BC21+BC20</f>
        <v>0.03</v>
      </c>
      <c r="BD22" s="288">
        <f ca="1">BD21+BD20</f>
        <v>0.03</v>
      </c>
      <c r="CU22" s="442" t="s">
        <v>727</v>
      </c>
      <c r="CV22" s="424">
        <v>5</v>
      </c>
      <c r="CW22" s="441">
        <v>0.03</v>
      </c>
      <c r="CZ22" s="442" t="s">
        <v>715</v>
      </c>
      <c r="DA22" s="424">
        <v>-1</v>
      </c>
      <c r="DM22" s="285" t="str">
        <f>Inputs!BS12</f>
        <v>Cleaner</v>
      </c>
      <c r="DN22" s="285">
        <f>Inputs!BU12</f>
        <v>2023</v>
      </c>
      <c r="DO22" s="285" t="str">
        <f>Inputs!BW12</f>
        <v>September</v>
      </c>
      <c r="DP22" s="285">
        <f t="shared" si="0"/>
        <v>9</v>
      </c>
      <c r="DT22" s="285">
        <f>Inputs!DA12</f>
        <v>0</v>
      </c>
      <c r="DU22" s="285">
        <f>Inputs!DC12</f>
        <v>2023</v>
      </c>
      <c r="DV22" s="285" t="str">
        <f>Inputs!DE12</f>
        <v>September</v>
      </c>
      <c r="DW22" s="285">
        <f t="shared" si="1"/>
        <v>9</v>
      </c>
      <c r="DZ22" s="285" t="str">
        <f>Inputs!CJ12</f>
        <v>Loader</v>
      </c>
      <c r="EA22" s="285">
        <f>Inputs!CL12</f>
        <v>2023</v>
      </c>
      <c r="EB22" s="285" t="str">
        <f>Inputs!CN12</f>
        <v>September</v>
      </c>
      <c r="EC22" s="285">
        <f t="shared" si="2"/>
        <v>9</v>
      </c>
      <c r="EF22" s="424"/>
      <c r="ER22" s="275" t="s">
        <v>434</v>
      </c>
      <c r="ES22" s="275">
        <v>12</v>
      </c>
      <c r="FB22" s="287">
        <v>0.2</v>
      </c>
      <c r="FD22" s="285">
        <v>210</v>
      </c>
    </row>
    <row r="23" spans="2:160" x14ac:dyDescent="0.25">
      <c r="B23" s="442" t="s">
        <v>740</v>
      </c>
      <c r="D23" s="285">
        <v>-1</v>
      </c>
      <c r="V23" s="442" t="s">
        <v>740</v>
      </c>
      <c r="X23" s="285">
        <v>-1</v>
      </c>
      <c r="AQ23" s="285" t="s">
        <v>527</v>
      </c>
      <c r="AR23" s="285">
        <v>0</v>
      </c>
      <c r="CU23" s="442" t="s">
        <v>726</v>
      </c>
      <c r="CV23" s="424">
        <v>6</v>
      </c>
      <c r="CW23" s="441">
        <v>0.04</v>
      </c>
      <c r="CZ23" s="442" t="s">
        <v>714</v>
      </c>
      <c r="DA23" s="424">
        <v>-2</v>
      </c>
      <c r="DM23" s="285" t="str">
        <f>Inputs!BS13</f>
        <v>Dishwasher</v>
      </c>
      <c r="DN23" s="285">
        <f>Inputs!BU13</f>
        <v>2023</v>
      </c>
      <c r="DO23" s="285" t="str">
        <f>Inputs!BW13</f>
        <v>September</v>
      </c>
      <c r="DP23" s="285">
        <f t="shared" si="0"/>
        <v>9</v>
      </c>
      <c r="DT23" s="285">
        <f>Inputs!DA13</f>
        <v>0</v>
      </c>
      <c r="DU23" s="285">
        <f>Inputs!DC13</f>
        <v>2023</v>
      </c>
      <c r="DV23" s="285" t="str">
        <f>Inputs!DE13</f>
        <v>September</v>
      </c>
      <c r="DW23" s="285">
        <f t="shared" si="1"/>
        <v>9</v>
      </c>
      <c r="DZ23" s="285" t="str">
        <f>Inputs!CJ13</f>
        <v>Accountant</v>
      </c>
      <c r="EA23" s="285">
        <f>Inputs!CL13</f>
        <v>2023</v>
      </c>
      <c r="EB23" s="285" t="str">
        <f>Inputs!CN13</f>
        <v>September</v>
      </c>
      <c r="EC23" s="285">
        <f t="shared" si="2"/>
        <v>9</v>
      </c>
      <c r="FB23" s="287">
        <v>0.21</v>
      </c>
      <c r="FD23" s="285">
        <v>220</v>
      </c>
    </row>
    <row r="24" spans="2:160" x14ac:dyDescent="0.25">
      <c r="B24" s="442" t="s">
        <v>738</v>
      </c>
      <c r="D24" s="285">
        <v>-2</v>
      </c>
      <c r="F24" s="439" t="str">
        <f>Inputs!DV14</f>
        <v>Inflation + 1%</v>
      </c>
      <c r="G24" s="439">
        <f>VLOOKUP($F24,$B$3:$C$9,2,0)</f>
        <v>3</v>
      </c>
      <c r="H24" s="285" t="str">
        <f>Inputs!DQ14</f>
        <v>Uniforms</v>
      </c>
      <c r="I24" s="285" t="s">
        <v>644</v>
      </c>
      <c r="J24" s="287">
        <f>IF($F24=1,0,Inputs!IU$11)</f>
        <v>0.05</v>
      </c>
      <c r="K24" s="287">
        <f>IF($F24=1,0,Inputs!IV$11)</f>
        <v>0.04</v>
      </c>
      <c r="L24" s="287">
        <f>IF($F24=1,0,Inputs!IW$11)</f>
        <v>0.03</v>
      </c>
      <c r="M24" s="287">
        <f>IF($F24=1,0,Inputs!IX$11)</f>
        <v>0.03</v>
      </c>
      <c r="N24" s="287">
        <f>IF($F24=1,0,Inputs!IY$11)</f>
        <v>0.03</v>
      </c>
      <c r="P24" s="285" t="str">
        <f>IFERROR(VLOOKUP($H24,Inputs!$DQ$9:$DX$33,8,0),0)</f>
        <v>Promptly</v>
      </c>
      <c r="Q24" s="285">
        <f>IFERROR(VLOOKUP($P24,$B$19:$D$25,3,0),0)</f>
        <v>0</v>
      </c>
      <c r="R24" s="285">
        <f>IFERROR(VLOOKUP($H24,Inputs!$DQ$9:$DZ$33,10,0),0)</f>
        <v>2023</v>
      </c>
      <c r="S24" s="285" t="str">
        <f>IFERROR(VLOOKUP($H24,Inputs!$DQ$9:$EB$33,12,0),0)</f>
        <v>September</v>
      </c>
      <c r="T24" s="285">
        <f>IFERROR(VLOOKUP(S24,$C$31:$D$42,2,0),0)</f>
        <v>9</v>
      </c>
      <c r="V24" s="442" t="s">
        <v>738</v>
      </c>
      <c r="X24" s="285">
        <v>-2</v>
      </c>
      <c r="Z24" s="439" t="str">
        <f>Inputs!FM14</f>
        <v>Inflation + 1%</v>
      </c>
      <c r="AA24" s="439">
        <f>VLOOKUP($Z24,$V$3:$W$9,2,0)</f>
        <v>3</v>
      </c>
      <c r="AB24" s="285">
        <f>Inputs!FH14</f>
        <v>0</v>
      </c>
      <c r="AC24" s="285" t="s">
        <v>644</v>
      </c>
      <c r="AD24" s="287">
        <f>IF($Z24=1,0,Inputs!IU$11)</f>
        <v>0.05</v>
      </c>
      <c r="AE24" s="287">
        <f>IF($Z24=1,0,Inputs!IV$11)</f>
        <v>0.04</v>
      </c>
      <c r="AF24" s="287">
        <f>IF($Z24=1,0,Inputs!IW$11)</f>
        <v>0.03</v>
      </c>
      <c r="AG24" s="287">
        <f>IF($Z24=1,0,Inputs!IX$11)</f>
        <v>0.03</v>
      </c>
      <c r="AH24" s="287">
        <f>IF($Z24=1,0,Inputs!IY$11)</f>
        <v>0.03</v>
      </c>
      <c r="AJ24" s="428" t="str">
        <f>Inputs!FO14</f>
        <v>Promptly</v>
      </c>
      <c r="AK24" s="285">
        <f>VLOOKUP($AJ24,$V$19:$X$25,3,0)</f>
        <v>0</v>
      </c>
      <c r="AL24" s="285">
        <f>IFERROR(VLOOKUP($AB24,Inputs!$FH$9:$FQ$33,10,0),0)</f>
        <v>0</v>
      </c>
      <c r="AM24" s="285">
        <f>IFERROR(VLOOKUP($AB24,Inputs!$FH$9:$FS$33,12,0),0)</f>
        <v>0</v>
      </c>
      <c r="AN24" s="285">
        <f>IFERROR(VLOOKUP($AM24,$W$33:$X$44,2,0),0)</f>
        <v>0</v>
      </c>
      <c r="AQ24" s="285" t="s">
        <v>740</v>
      </c>
      <c r="AR24" s="285">
        <v>-1</v>
      </c>
      <c r="AV24" s="439" t="str">
        <f>Inputs!HE14</f>
        <v>Pure inflation</v>
      </c>
      <c r="AW24" s="439">
        <f>VLOOKUP($AV24,$AQ$3:$AR$9,2,0)</f>
        <v>2</v>
      </c>
      <c r="AX24" s="285" t="str">
        <f>Inputs!GY14</f>
        <v>Chicken</v>
      </c>
      <c r="AY24" s="285" t="s">
        <v>644</v>
      </c>
      <c r="AZ24" s="287">
        <f>IF($AW24=1,0,Inputs!IU$11)</f>
        <v>0.05</v>
      </c>
      <c r="BA24" s="287">
        <f>IF($AW24=1,0,Inputs!IV$11)</f>
        <v>0.04</v>
      </c>
      <c r="BB24" s="287">
        <f>IF($AW24=1,0,Inputs!IW$11)</f>
        <v>0.03</v>
      </c>
      <c r="BC24" s="287">
        <f>IF($AW24=1,0,Inputs!IX$11)</f>
        <v>0.03</v>
      </c>
      <c r="BD24" s="287">
        <f>IF($AW24=1,0,Inputs!IY$11)</f>
        <v>0.03</v>
      </c>
      <c r="BF24" s="426" t="str">
        <f>Inputs!HG14</f>
        <v>In this month</v>
      </c>
      <c r="BG24" s="285">
        <f>VLOOKUP(BF24,$AQ$14:$AS$17,3,0)</f>
        <v>0</v>
      </c>
      <c r="BH24" s="285" t="str">
        <f>Inputs!HI14</f>
        <v>Promptly</v>
      </c>
      <c r="BI24" s="285">
        <f>VLOOKUP(BH24,$AQ$21:$AR$27,2,0)</f>
        <v>0</v>
      </c>
      <c r="CF24" s="285" t="s">
        <v>739</v>
      </c>
      <c r="CH24" s="444" t="str">
        <f>Inputs!AR8</f>
        <v>▻ Inflation + 2%</v>
      </c>
      <c r="CI24" s="291">
        <f>VLOOKUP(CH24,CF27:CH33,3,0)</f>
        <v>0.02</v>
      </c>
      <c r="CJ24" s="285">
        <f>VLOOKUP(CH24,CF27:CG33,2,0)</f>
        <v>4</v>
      </c>
      <c r="CU24" s="442" t="s">
        <v>725</v>
      </c>
      <c r="CV24" s="424">
        <v>7</v>
      </c>
      <c r="CW24" s="441">
        <v>0.05</v>
      </c>
      <c r="CZ24" s="442" t="s">
        <v>713</v>
      </c>
      <c r="DA24" s="424">
        <v>-3</v>
      </c>
      <c r="DM24" s="285">
        <f>Inputs!BS14</f>
        <v>0</v>
      </c>
      <c r="DN24" s="285">
        <f>Inputs!BU14</f>
        <v>2023</v>
      </c>
      <c r="DO24" s="285" t="str">
        <f>Inputs!BW14</f>
        <v>September</v>
      </c>
      <c r="DP24" s="285">
        <f t="shared" si="0"/>
        <v>9</v>
      </c>
      <c r="DT24" s="285">
        <f>Inputs!DA14</f>
        <v>0</v>
      </c>
      <c r="DU24" s="285">
        <f>Inputs!DC14</f>
        <v>2023</v>
      </c>
      <c r="DV24" s="285" t="str">
        <f>Inputs!DE14</f>
        <v>September</v>
      </c>
      <c r="DW24" s="285">
        <f t="shared" si="1"/>
        <v>9</v>
      </c>
      <c r="DZ24" s="285">
        <f>Inputs!CJ14</f>
        <v>0</v>
      </c>
      <c r="EA24" s="285">
        <f>Inputs!CL14</f>
        <v>2023</v>
      </c>
      <c r="EB24" s="285" t="str">
        <f>Inputs!CN14</f>
        <v>September</v>
      </c>
      <c r="EC24" s="285">
        <f t="shared" si="2"/>
        <v>9</v>
      </c>
      <c r="FB24" s="287">
        <v>0.22</v>
      </c>
      <c r="FD24" s="285">
        <v>230</v>
      </c>
    </row>
    <row r="25" spans="2:160" x14ac:dyDescent="0.25">
      <c r="B25" s="442" t="s">
        <v>736</v>
      </c>
      <c r="D25" s="285">
        <v>-3</v>
      </c>
      <c r="J25" s="291">
        <f ca="1">IF($G24=1,0,OFFSET($D$2,$G24,0))</f>
        <v>0.01</v>
      </c>
      <c r="K25" s="291">
        <f ca="1">IF($G24=1,0,OFFSET($D$2,$G24,0))</f>
        <v>0.01</v>
      </c>
      <c r="L25" s="291">
        <f ca="1">IF($G24=1,0,OFFSET($D$2,$G24,0))</f>
        <v>0.01</v>
      </c>
      <c r="M25" s="291">
        <f ca="1">IF($G24=1,0,OFFSET($D$2,$G24,0))</f>
        <v>0.01</v>
      </c>
      <c r="N25" s="291">
        <f ca="1">IF($G24=1,0,OFFSET($D$2,$G24,0))</f>
        <v>0.01</v>
      </c>
      <c r="V25" s="442" t="s">
        <v>736</v>
      </c>
      <c r="X25" s="285">
        <v>-3</v>
      </c>
      <c r="AD25" s="291">
        <f ca="1">IF($AA24=1,0,OFFSET($X$2,$AA24,0))</f>
        <v>0.01</v>
      </c>
      <c r="AE25" s="291">
        <f ca="1">IF($AA24=1,0,OFFSET($X$2,$AA24,0))</f>
        <v>0.01</v>
      </c>
      <c r="AF25" s="291">
        <f ca="1">IF($AA24=1,0,OFFSET($X$2,$AA24,0))</f>
        <v>0.01</v>
      </c>
      <c r="AG25" s="291">
        <f ca="1">IF($AA24=1,0,OFFSET($X$2,$AA24,0))</f>
        <v>0.01</v>
      </c>
      <c r="AH25" s="291">
        <f ca="1">IF($AA24=1,0,OFFSET($X$2,$AA24,0))</f>
        <v>0.01</v>
      </c>
      <c r="AQ25" s="285" t="s">
        <v>738</v>
      </c>
      <c r="AR25" s="285">
        <v>-2</v>
      </c>
      <c r="AZ25" s="291">
        <f ca="1">IF($AW24=1,0,OFFSET($AS$2,$AW24,0))</f>
        <v>0</v>
      </c>
      <c r="BA25" s="291">
        <f ca="1">IF($AW24=1,0,OFFSET($AS$2,$AW24,0))</f>
        <v>0</v>
      </c>
      <c r="BB25" s="291">
        <f ca="1">IF($AW24=1,0,OFFSET($AS$2,$AW24,0))</f>
        <v>0</v>
      </c>
      <c r="BC25" s="291">
        <f ca="1">IF($AW24=1,0,OFFSET($AS$2,$AW24,0))</f>
        <v>0</v>
      </c>
      <c r="BD25" s="291">
        <f ca="1">IF($AW24=1,0,OFFSET($AS$2,$AW24,0))</f>
        <v>0</v>
      </c>
      <c r="CZ25" s="442" t="s">
        <v>737</v>
      </c>
      <c r="DA25" s="424">
        <v>-4</v>
      </c>
      <c r="DM25" s="285">
        <f>Inputs!BS15</f>
        <v>0</v>
      </c>
      <c r="DN25" s="285">
        <f>Inputs!BU15</f>
        <v>2023</v>
      </c>
      <c r="DO25" s="285" t="str">
        <f>Inputs!BW15</f>
        <v>September</v>
      </c>
      <c r="DP25" s="285">
        <f t="shared" si="0"/>
        <v>9</v>
      </c>
      <c r="DT25" s="285">
        <f>Inputs!DA15</f>
        <v>0</v>
      </c>
      <c r="DU25" s="285">
        <f>Inputs!DC15</f>
        <v>2023</v>
      </c>
      <c r="DV25" s="285" t="str">
        <f>Inputs!DE15</f>
        <v>September</v>
      </c>
      <c r="DW25" s="285">
        <f t="shared" si="1"/>
        <v>9</v>
      </c>
      <c r="DZ25" s="285">
        <f>Inputs!CJ15</f>
        <v>0</v>
      </c>
      <c r="EA25" s="285">
        <f>Inputs!CL15</f>
        <v>2023</v>
      </c>
      <c r="EB25" s="285" t="str">
        <f>Inputs!CN15</f>
        <v>September</v>
      </c>
      <c r="EC25" s="285">
        <f t="shared" si="2"/>
        <v>9</v>
      </c>
      <c r="EQ25" s="285" t="s">
        <v>717</v>
      </c>
      <c r="ER25" s="285">
        <v>3</v>
      </c>
      <c r="FB25" s="287">
        <v>0.23</v>
      </c>
      <c r="FD25" s="285">
        <v>240</v>
      </c>
    </row>
    <row r="26" spans="2:160" x14ac:dyDescent="0.25">
      <c r="J26" s="288">
        <f ca="1">J25+J24</f>
        <v>6.0000000000000005E-2</v>
      </c>
      <c r="K26" s="288">
        <f ca="1">K25+K24</f>
        <v>0.05</v>
      </c>
      <c r="L26" s="288">
        <f ca="1">L25+L24</f>
        <v>0.04</v>
      </c>
      <c r="M26" s="288">
        <f ca="1">M25+M24</f>
        <v>0.04</v>
      </c>
      <c r="N26" s="288">
        <f ca="1">N25+N24</f>
        <v>0.04</v>
      </c>
      <c r="AD26" s="288">
        <f ca="1">AD25+AD24</f>
        <v>6.0000000000000005E-2</v>
      </c>
      <c r="AE26" s="288">
        <f ca="1">AE25+AE24</f>
        <v>0.05</v>
      </c>
      <c r="AF26" s="288">
        <f ca="1">AF25+AF24</f>
        <v>0.04</v>
      </c>
      <c r="AG26" s="288">
        <f ca="1">AG25+AG24</f>
        <v>0.04</v>
      </c>
      <c r="AH26" s="288">
        <f ca="1">AH25+AH24</f>
        <v>0.04</v>
      </c>
      <c r="AQ26" s="285" t="s">
        <v>736</v>
      </c>
      <c r="AR26" s="285">
        <v>-3</v>
      </c>
      <c r="AZ26" s="288">
        <f ca="1">AZ25+AZ24</f>
        <v>0.05</v>
      </c>
      <c r="BA26" s="288">
        <f ca="1">BA25+BA24</f>
        <v>0.04</v>
      </c>
      <c r="BB26" s="288">
        <f ca="1">BB25+BB24</f>
        <v>0.03</v>
      </c>
      <c r="BC26" s="288">
        <f ca="1">BC25+BC24</f>
        <v>0.03</v>
      </c>
      <c r="BD26" s="288">
        <f ca="1">BD25+BD24</f>
        <v>0.03</v>
      </c>
      <c r="DM26" s="285">
        <f>Inputs!BS16</f>
        <v>0</v>
      </c>
      <c r="DN26" s="285">
        <f>Inputs!BU16</f>
        <v>2023</v>
      </c>
      <c r="DO26" s="285" t="str">
        <f>Inputs!BW16</f>
        <v>September</v>
      </c>
      <c r="DP26" s="285">
        <f t="shared" si="0"/>
        <v>9</v>
      </c>
      <c r="DT26" s="285">
        <f>Inputs!DA16</f>
        <v>0</v>
      </c>
      <c r="DU26" s="285">
        <f>Inputs!DC16</f>
        <v>2023</v>
      </c>
      <c r="DV26" s="285" t="str">
        <f>Inputs!DE16</f>
        <v>September</v>
      </c>
      <c r="DW26" s="285">
        <f t="shared" si="1"/>
        <v>9</v>
      </c>
      <c r="DZ26" s="285">
        <f>Inputs!CJ16</f>
        <v>0</v>
      </c>
      <c r="EA26" s="285">
        <f>Inputs!CL16</f>
        <v>2023</v>
      </c>
      <c r="EB26" s="285" t="str">
        <f>Inputs!CN16</f>
        <v>September</v>
      </c>
      <c r="EC26" s="285">
        <f t="shared" si="2"/>
        <v>9</v>
      </c>
      <c r="EQ26" s="285" t="s">
        <v>716</v>
      </c>
      <c r="ER26" s="285">
        <v>2</v>
      </c>
      <c r="FB26" s="287">
        <v>0.24</v>
      </c>
      <c r="FD26" s="285">
        <v>250</v>
      </c>
    </row>
    <row r="27" spans="2:160" x14ac:dyDescent="0.25">
      <c r="AQ27" s="285" t="s">
        <v>735</v>
      </c>
      <c r="AR27" s="285">
        <v>-4</v>
      </c>
      <c r="BW27" s="285" t="s">
        <v>724</v>
      </c>
      <c r="BX27" s="285" t="s">
        <v>734</v>
      </c>
      <c r="BY27" s="423" t="s">
        <v>733</v>
      </c>
      <c r="BZ27" s="285" t="s">
        <v>732</v>
      </c>
      <c r="CF27" s="442" t="s">
        <v>731</v>
      </c>
      <c r="CG27" s="424">
        <v>1</v>
      </c>
      <c r="CH27" s="424"/>
      <c r="DM27" s="285">
        <f>Inputs!BS17</f>
        <v>0</v>
      </c>
      <c r="DN27" s="285">
        <f>Inputs!BU17</f>
        <v>2023</v>
      </c>
      <c r="DO27" s="285" t="str">
        <f>Inputs!BW17</f>
        <v>September</v>
      </c>
      <c r="DP27" s="285">
        <f t="shared" si="0"/>
        <v>9</v>
      </c>
      <c r="DT27" s="285">
        <f>Inputs!DA17</f>
        <v>0</v>
      </c>
      <c r="DU27" s="285">
        <f>Inputs!DC17</f>
        <v>2023</v>
      </c>
      <c r="DV27" s="285" t="str">
        <f>Inputs!DE17</f>
        <v>September</v>
      </c>
      <c r="DW27" s="285">
        <f t="shared" si="1"/>
        <v>9</v>
      </c>
      <c r="DZ27" s="285">
        <f>Inputs!CJ17</f>
        <v>0</v>
      </c>
      <c r="EA27" s="285">
        <f>Inputs!CL17</f>
        <v>2023</v>
      </c>
      <c r="EB27" s="285" t="str">
        <f>Inputs!CN17</f>
        <v>September</v>
      </c>
      <c r="EC27" s="285">
        <f t="shared" si="2"/>
        <v>9</v>
      </c>
      <c r="EQ27" s="285" t="s">
        <v>546</v>
      </c>
      <c r="ER27" s="285">
        <v>1</v>
      </c>
      <c r="FB27" s="287">
        <v>0.25</v>
      </c>
      <c r="FD27" s="285">
        <v>260</v>
      </c>
    </row>
    <row r="28" spans="2:160" x14ac:dyDescent="0.25">
      <c r="F28" s="443" t="str">
        <f>Inputs!DV15</f>
        <v>Pure inflation</v>
      </c>
      <c r="G28" s="443">
        <f>VLOOKUP($F28,$B$3:$C$9,2,0)</f>
        <v>2</v>
      </c>
      <c r="H28" s="285" t="str">
        <f>Inputs!DQ15</f>
        <v>Menu</v>
      </c>
      <c r="I28" s="285" t="s">
        <v>644</v>
      </c>
      <c r="J28" s="287">
        <f>IF($F28=1,0,Inputs!IU$11)</f>
        <v>0.05</v>
      </c>
      <c r="K28" s="287">
        <f>IF($F28=1,0,Inputs!IV$11)</f>
        <v>0.04</v>
      </c>
      <c r="L28" s="287">
        <f>IF($F28=1,0,Inputs!IW$11)</f>
        <v>0.03</v>
      </c>
      <c r="M28" s="287">
        <f>IF($F28=1,0,Inputs!IX$11)</f>
        <v>0.03</v>
      </c>
      <c r="N28" s="287">
        <f>IF($F28=1,0,Inputs!IY$11)</f>
        <v>0.03</v>
      </c>
      <c r="P28" s="285" t="str">
        <f>IFERROR(VLOOKUP($H28,Inputs!$DQ$9:$DX$33,8,0),0)</f>
        <v>Promptly</v>
      </c>
      <c r="Q28" s="285">
        <f>IFERROR(VLOOKUP($P28,$B$19:$D$25,3,0),0)</f>
        <v>0</v>
      </c>
      <c r="R28" s="285">
        <f>IFERROR(VLOOKUP($H28,Inputs!$DQ$9:$DZ$33,10,0),0)</f>
        <v>2023</v>
      </c>
      <c r="S28" s="285" t="str">
        <f>IFERROR(VLOOKUP($H28,Inputs!$DQ$9:$EB$33,12,0),0)</f>
        <v>September</v>
      </c>
      <c r="T28" s="285">
        <f>IFERROR(VLOOKUP(S28,$C$31:$D$42,2,0),0)</f>
        <v>9</v>
      </c>
      <c r="Z28" s="443" t="str">
        <f>Inputs!FM15</f>
        <v>Pure inflation</v>
      </c>
      <c r="AA28" s="443">
        <f>VLOOKUP($Z28,$V$3:$W$9,2,0)</f>
        <v>2</v>
      </c>
      <c r="AB28" s="285">
        <f>Inputs!FH15</f>
        <v>0</v>
      </c>
      <c r="AC28" s="285" t="s">
        <v>644</v>
      </c>
      <c r="AD28" s="287">
        <f>IF($Z28=1,0,Inputs!IU$11)</f>
        <v>0.05</v>
      </c>
      <c r="AE28" s="287">
        <f>IF($Z28=1,0,Inputs!IV$11)</f>
        <v>0.04</v>
      </c>
      <c r="AF28" s="287">
        <f>IF($Z28=1,0,Inputs!IW$11)</f>
        <v>0.03</v>
      </c>
      <c r="AG28" s="287">
        <f>IF($Z28=1,0,Inputs!IX$11)</f>
        <v>0.03</v>
      </c>
      <c r="AH28" s="287">
        <f>IF($Z28=1,0,Inputs!IY$11)</f>
        <v>0.03</v>
      </c>
      <c r="AJ28" s="428" t="str">
        <f>Inputs!FO18</f>
        <v>Promptly</v>
      </c>
      <c r="AK28" s="285">
        <f>VLOOKUP($AJ28,$V$19:$X$25,3,0)</f>
        <v>0</v>
      </c>
      <c r="AL28" s="285">
        <f>IFERROR(VLOOKUP($AB28,Inputs!$FH$9:$FQ$33,10,0),0)</f>
        <v>0</v>
      </c>
      <c r="AM28" s="285">
        <f>IFERROR(VLOOKUP($AB28,Inputs!$FH$9:$FS$33,12,0),0)</f>
        <v>0</v>
      </c>
      <c r="AN28" s="285">
        <f>IFERROR(VLOOKUP($AM28,$W$33:$X$44,2,0),0)</f>
        <v>0</v>
      </c>
      <c r="AV28" s="443" t="str">
        <f>Inputs!HE15</f>
        <v>Pure inflation</v>
      </c>
      <c r="AW28" s="443">
        <f>VLOOKUP($AV28,$AQ$3:$AR$9,2,0)</f>
        <v>2</v>
      </c>
      <c r="AX28" s="285" t="str">
        <f>Inputs!GY15</f>
        <v>Spaghetti/ Pasta</v>
      </c>
      <c r="AY28" s="285" t="s">
        <v>644</v>
      </c>
      <c r="AZ28" s="287">
        <f>IF($AW28=1,0,Inputs!IU$11)</f>
        <v>0.05</v>
      </c>
      <c r="BA28" s="287">
        <f>IF($AW28=1,0,Inputs!IV$11)</f>
        <v>0.04</v>
      </c>
      <c r="BB28" s="287">
        <f>IF($AW28=1,0,Inputs!IW$11)</f>
        <v>0.03</v>
      </c>
      <c r="BC28" s="287">
        <f>IF($AW28=1,0,Inputs!IX$11)</f>
        <v>0.03</v>
      </c>
      <c r="BD28" s="287">
        <f>IF($AW28=1,0,Inputs!IY$11)</f>
        <v>0.03</v>
      </c>
      <c r="BF28" s="426" t="str">
        <f>Inputs!HG15</f>
        <v>In this month</v>
      </c>
      <c r="BG28" s="285">
        <f>VLOOKUP(BF28,$AQ$14:$AS$17,3,0)</f>
        <v>0</v>
      </c>
      <c r="BH28" s="285" t="str">
        <f>Inputs!HI15</f>
        <v>Promptly</v>
      </c>
      <c r="BI28" s="285">
        <f>VLOOKUP(BH28,$AQ$21:$AR$27,2,0)</f>
        <v>0</v>
      </c>
      <c r="BU28" s="285" t="str">
        <f>Inputs!JP9</f>
        <v>April</v>
      </c>
      <c r="BV28" s="285" t="str">
        <f>Inputs!JF9</f>
        <v>Building</v>
      </c>
      <c r="BW28" s="285">
        <f>Settings!$CM$4</f>
        <v>2</v>
      </c>
      <c r="BX28" s="285" t="str">
        <f>Inputs!JP9</f>
        <v>April</v>
      </c>
      <c r="BY28" s="285">
        <f>VLOOKUP($BU28,$BW$69:$BX$80,2,0)</f>
        <v>4</v>
      </c>
      <c r="BZ28" s="285">
        <f>$CM$3</f>
        <v>2023</v>
      </c>
      <c r="CF28" s="442" t="s">
        <v>675</v>
      </c>
      <c r="CG28" s="424">
        <v>2</v>
      </c>
      <c r="CH28" s="441">
        <v>0</v>
      </c>
      <c r="CU28" s="424">
        <f>Inputs!J8</f>
        <v>2023</v>
      </c>
      <c r="DM28" s="285">
        <f>Inputs!BS18</f>
        <v>0</v>
      </c>
      <c r="DN28" s="285">
        <f>Inputs!BU18</f>
        <v>2023</v>
      </c>
      <c r="DO28" s="285" t="str">
        <f>Inputs!BW18</f>
        <v>September</v>
      </c>
      <c r="DP28" s="285">
        <f t="shared" si="0"/>
        <v>9</v>
      </c>
      <c r="DT28" s="285">
        <f>Inputs!DA18</f>
        <v>0</v>
      </c>
      <c r="DU28" s="285">
        <f>Inputs!DC18</f>
        <v>2023</v>
      </c>
      <c r="DV28" s="285" t="str">
        <f>Inputs!DE18</f>
        <v>September</v>
      </c>
      <c r="DW28" s="285">
        <f t="shared" si="1"/>
        <v>9</v>
      </c>
      <c r="DZ28" s="285">
        <f>Inputs!CJ18</f>
        <v>0</v>
      </c>
      <c r="EA28" s="285">
        <f>Inputs!CL18</f>
        <v>2023</v>
      </c>
      <c r="EB28" s="285" t="str">
        <f>Inputs!CN18</f>
        <v>September</v>
      </c>
      <c r="EC28" s="285">
        <f t="shared" si="2"/>
        <v>9</v>
      </c>
      <c r="EQ28" s="285" t="s">
        <v>521</v>
      </c>
      <c r="ER28" s="285">
        <v>0</v>
      </c>
      <c r="FB28" s="287">
        <v>0.26</v>
      </c>
      <c r="FD28" s="285">
        <v>270</v>
      </c>
    </row>
    <row r="29" spans="2:160" x14ac:dyDescent="0.25">
      <c r="J29" s="291">
        <f ca="1">IF($G28=1,0,OFFSET($D$2,$G28,0))</f>
        <v>0</v>
      </c>
      <c r="K29" s="291">
        <f ca="1">IF($G28=1,0,OFFSET($D$2,$G28,0))</f>
        <v>0</v>
      </c>
      <c r="L29" s="291">
        <f ca="1">IF($G28=1,0,OFFSET($D$2,$G28,0))</f>
        <v>0</v>
      </c>
      <c r="M29" s="291">
        <f ca="1">IF($G28=1,0,OFFSET($D$2,$G28,0))</f>
        <v>0</v>
      </c>
      <c r="N29" s="291">
        <f ca="1">IF($G28=1,0,OFFSET($D$2,$G28,0))</f>
        <v>0</v>
      </c>
      <c r="AD29" s="291">
        <f ca="1">IF($AA28=1,0,OFFSET($X$2,$AA28,0))</f>
        <v>0</v>
      </c>
      <c r="AE29" s="291">
        <f ca="1">IF($AA28=1,0,OFFSET($X$2,$AA28,0))</f>
        <v>0</v>
      </c>
      <c r="AF29" s="291">
        <f ca="1">IF($AA28=1,0,OFFSET($X$2,$AA28,0))</f>
        <v>0</v>
      </c>
      <c r="AG29" s="291">
        <f ca="1">IF($AA28=1,0,OFFSET($X$2,$AA28,0))</f>
        <v>0</v>
      </c>
      <c r="AH29" s="291">
        <f ca="1">IF($AA28=1,0,OFFSET($X$2,$AA28,0))</f>
        <v>0</v>
      </c>
      <c r="AZ29" s="291">
        <f ca="1">IF($AW28=1,0,OFFSET($AS$2,$AW28,0))</f>
        <v>0</v>
      </c>
      <c r="BA29" s="291">
        <f ca="1">IF($AW28=1,0,OFFSET($AS$2,$AW28,0))</f>
        <v>0</v>
      </c>
      <c r="BB29" s="291">
        <f ca="1">IF($AW28=1,0,OFFSET($AS$2,$AW28,0))</f>
        <v>0</v>
      </c>
      <c r="BC29" s="291">
        <f ca="1">IF($AW28=1,0,OFFSET($AS$2,$AW28,0))</f>
        <v>0</v>
      </c>
      <c r="BD29" s="291">
        <f ca="1">IF($AW28=1,0,OFFSET($AS$2,$AW28,0))</f>
        <v>0</v>
      </c>
      <c r="BU29" s="285" t="str">
        <f>Inputs!JP10</f>
        <v>April</v>
      </c>
      <c r="BV29" s="285" t="str">
        <f>Inputs!JF10</f>
        <v>Furniture for dining area</v>
      </c>
      <c r="BW29" s="285">
        <f>Settings!$CM$4</f>
        <v>2</v>
      </c>
      <c r="BX29" s="285" t="str">
        <f>Inputs!JP10</f>
        <v>April</v>
      </c>
      <c r="BY29" s="285">
        <f>VLOOKUP($BU29,$BW$69:$BX$80,2,0)</f>
        <v>4</v>
      </c>
      <c r="BZ29" s="285">
        <f>$CM$3</f>
        <v>2023</v>
      </c>
      <c r="CF29" s="442" t="s">
        <v>730</v>
      </c>
      <c r="CG29" s="424">
        <v>3</v>
      </c>
      <c r="CH29" s="441">
        <v>0.01</v>
      </c>
      <c r="CU29" s="424">
        <f>CU28+1</f>
        <v>2024</v>
      </c>
      <c r="DM29" s="285">
        <f>Inputs!BS19</f>
        <v>0</v>
      </c>
      <c r="DN29" s="285">
        <f>Inputs!BU19</f>
        <v>2023</v>
      </c>
      <c r="DO29" s="285" t="str">
        <f>Inputs!BW19</f>
        <v>September</v>
      </c>
      <c r="DP29" s="285">
        <f t="shared" si="0"/>
        <v>9</v>
      </c>
      <c r="DT29" s="285">
        <f>Inputs!DA19</f>
        <v>0</v>
      </c>
      <c r="DU29" s="285">
        <f>Inputs!DC19</f>
        <v>2023</v>
      </c>
      <c r="DV29" s="285" t="str">
        <f>Inputs!DE19</f>
        <v>September</v>
      </c>
      <c r="DW29" s="285">
        <f t="shared" si="1"/>
        <v>9</v>
      </c>
      <c r="DZ29" s="285">
        <f>Inputs!CJ19</f>
        <v>0</v>
      </c>
      <c r="EA29" s="285">
        <f>Inputs!CL19</f>
        <v>2023</v>
      </c>
      <c r="EB29" s="285" t="str">
        <f>Inputs!CN19</f>
        <v>September</v>
      </c>
      <c r="EC29" s="285">
        <f t="shared" si="2"/>
        <v>9</v>
      </c>
      <c r="EQ29" s="285" t="s">
        <v>715</v>
      </c>
      <c r="ER29" s="285">
        <v>-1</v>
      </c>
      <c r="FB29" s="287">
        <v>0.27</v>
      </c>
      <c r="FD29" s="285">
        <v>280</v>
      </c>
    </row>
    <row r="30" spans="2:160" x14ac:dyDescent="0.25">
      <c r="J30" s="288">
        <f ca="1">J29+J28</f>
        <v>0.05</v>
      </c>
      <c r="K30" s="288">
        <f ca="1">K29+K28</f>
        <v>0.04</v>
      </c>
      <c r="L30" s="288">
        <f ca="1">L29+L28</f>
        <v>0.03</v>
      </c>
      <c r="M30" s="288">
        <f ca="1">M29+M28</f>
        <v>0.03</v>
      </c>
      <c r="N30" s="288">
        <f ca="1">N29+N28</f>
        <v>0.03</v>
      </c>
      <c r="AD30" s="288">
        <f ca="1">AD29+AD28</f>
        <v>0.05</v>
      </c>
      <c r="AE30" s="288">
        <f ca="1">AE29+AE28</f>
        <v>0.04</v>
      </c>
      <c r="AF30" s="288">
        <f ca="1">AF29+AF28</f>
        <v>0.03</v>
      </c>
      <c r="AG30" s="288">
        <f ca="1">AG29+AG28</f>
        <v>0.03</v>
      </c>
      <c r="AH30" s="288">
        <f ca="1">AH29+AH28</f>
        <v>0.03</v>
      </c>
      <c r="AZ30" s="288">
        <f ca="1">AZ29+AZ28</f>
        <v>0.05</v>
      </c>
      <c r="BA30" s="288">
        <f ca="1">BA29+BA28</f>
        <v>0.04</v>
      </c>
      <c r="BB30" s="288">
        <f ca="1">BB29+BB28</f>
        <v>0.03</v>
      </c>
      <c r="BC30" s="288">
        <f ca="1">BC29+BC28</f>
        <v>0.03</v>
      </c>
      <c r="BD30" s="288">
        <f ca="1">BD29+BD28</f>
        <v>0.03</v>
      </c>
      <c r="BU30" s="285" t="str">
        <f>Inputs!JP11</f>
        <v>April</v>
      </c>
      <c r="BV30" s="285" t="str">
        <f>Inputs!JF11</f>
        <v>Other</v>
      </c>
      <c r="BW30" s="285">
        <f>Settings!$CM$4</f>
        <v>2</v>
      </c>
      <c r="BX30" s="285" t="str">
        <f>Inputs!JP11</f>
        <v>April</v>
      </c>
      <c r="BY30" s="285">
        <f>VLOOKUP($BU30,$BW$69:$BX$80,2,0)</f>
        <v>4</v>
      </c>
      <c r="BZ30" s="285">
        <f>$CM$3</f>
        <v>2023</v>
      </c>
      <c r="CF30" s="442" t="s">
        <v>729</v>
      </c>
      <c r="CG30" s="424">
        <v>4</v>
      </c>
      <c r="CH30" s="441">
        <v>0.02</v>
      </c>
      <c r="CU30" s="424">
        <f>CU29+1</f>
        <v>2025</v>
      </c>
      <c r="CZ30" s="424" t="s">
        <v>728</v>
      </c>
      <c r="DA30" s="424" t="str">
        <f>Inputs!JY34</f>
        <v>▻ Promptly</v>
      </c>
      <c r="DB30" s="424">
        <f>VLOOKUP(DA30,CZ17:DA25,2,0)</f>
        <v>0</v>
      </c>
      <c r="DM30" s="285">
        <f>Inputs!BS20</f>
        <v>0</v>
      </c>
      <c r="DN30" s="285">
        <f>Inputs!BU20</f>
        <v>2023</v>
      </c>
      <c r="DO30" s="285" t="str">
        <f>Inputs!BW20</f>
        <v>September</v>
      </c>
      <c r="DP30" s="285">
        <f t="shared" si="0"/>
        <v>9</v>
      </c>
      <c r="DT30" s="285">
        <f>Inputs!DA20</f>
        <v>0</v>
      </c>
      <c r="DU30" s="285">
        <f>Inputs!DC20</f>
        <v>2023</v>
      </c>
      <c r="DV30" s="285" t="str">
        <f>Inputs!DE20</f>
        <v>September</v>
      </c>
      <c r="DW30" s="285">
        <f t="shared" si="1"/>
        <v>9</v>
      </c>
      <c r="DZ30" s="285">
        <f>Inputs!CJ20</f>
        <v>0</v>
      </c>
      <c r="EA30" s="285">
        <f>Inputs!CL20</f>
        <v>2023</v>
      </c>
      <c r="EB30" s="285" t="str">
        <f>Inputs!CN20</f>
        <v>September</v>
      </c>
      <c r="EC30" s="285">
        <f t="shared" si="2"/>
        <v>9</v>
      </c>
      <c r="EQ30" s="285" t="s">
        <v>714</v>
      </c>
      <c r="ER30" s="285">
        <v>-2</v>
      </c>
      <c r="FB30" s="287">
        <v>0.28000000000000003</v>
      </c>
      <c r="FD30" s="285">
        <v>290</v>
      </c>
    </row>
    <row r="31" spans="2:160" x14ac:dyDescent="0.25">
      <c r="B31" s="285">
        <f>Inputs!J8</f>
        <v>2023</v>
      </c>
      <c r="C31" s="285" t="s">
        <v>445</v>
      </c>
      <c r="D31" s="285">
        <v>1</v>
      </c>
      <c r="BU31" s="285" t="str">
        <f>Inputs!JP12</f>
        <v>April</v>
      </c>
      <c r="BV31" s="285" t="str">
        <f>Inputs!JF12</f>
        <v>Vehicles</v>
      </c>
      <c r="BW31" s="285">
        <f>Settings!$CM$4</f>
        <v>2</v>
      </c>
      <c r="BX31" s="285" t="str">
        <f>Inputs!JP12</f>
        <v>April</v>
      </c>
      <c r="BY31" s="285">
        <f>VLOOKUP($BU31,$BW$69:$BX$80,2,0)</f>
        <v>4</v>
      </c>
      <c r="BZ31" s="285">
        <f>$CM$3</f>
        <v>2023</v>
      </c>
      <c r="CF31" s="442" t="s">
        <v>727</v>
      </c>
      <c r="CG31" s="424">
        <v>5</v>
      </c>
      <c r="CH31" s="441">
        <v>0.03</v>
      </c>
      <c r="CL31" s="287"/>
      <c r="CM31" s="287"/>
      <c r="CN31" s="287"/>
      <c r="CO31" s="287"/>
      <c r="CP31" s="287"/>
      <c r="CQ31" s="287"/>
      <c r="CR31" s="287"/>
      <c r="CS31" s="287"/>
      <c r="CT31" s="287"/>
      <c r="CU31" s="424">
        <f>CU30+1</f>
        <v>2026</v>
      </c>
      <c r="DM31" s="285">
        <f>Inputs!BS21</f>
        <v>0</v>
      </c>
      <c r="DN31" s="285">
        <f>Inputs!BU21</f>
        <v>2023</v>
      </c>
      <c r="DO31" s="285" t="str">
        <f>Inputs!BW21</f>
        <v>September</v>
      </c>
      <c r="DP31" s="285">
        <f t="shared" si="0"/>
        <v>9</v>
      </c>
      <c r="DT31" s="285">
        <f>Inputs!DA21</f>
        <v>0</v>
      </c>
      <c r="DU31" s="285">
        <f>Inputs!DC21</f>
        <v>2023</v>
      </c>
      <c r="DV31" s="285" t="str">
        <f>Inputs!DE21</f>
        <v>September</v>
      </c>
      <c r="DW31" s="285">
        <f t="shared" si="1"/>
        <v>9</v>
      </c>
      <c r="DZ31" s="285">
        <f>Inputs!CJ21</f>
        <v>0</v>
      </c>
      <c r="EA31" s="285">
        <f>Inputs!CL21</f>
        <v>2023</v>
      </c>
      <c r="EB31" s="285" t="str">
        <f>Inputs!CN21</f>
        <v>September</v>
      </c>
      <c r="EC31" s="285">
        <f t="shared" si="2"/>
        <v>9</v>
      </c>
      <c r="EQ31" s="285" t="s">
        <v>713</v>
      </c>
      <c r="ER31" s="285">
        <v>-3</v>
      </c>
      <c r="FB31" s="287">
        <v>0.28999999999999998</v>
      </c>
      <c r="FD31" s="285">
        <v>300</v>
      </c>
    </row>
    <row r="32" spans="2:160" x14ac:dyDescent="0.25">
      <c r="B32" s="285">
        <f>B31+1</f>
        <v>2024</v>
      </c>
      <c r="C32" s="285" t="s">
        <v>444</v>
      </c>
      <c r="D32" s="285">
        <v>2</v>
      </c>
      <c r="F32" s="431" t="str">
        <f>Inputs!DV16</f>
        <v>Inflation + 1%</v>
      </c>
      <c r="G32" s="431">
        <f>VLOOKUP($F32,$B$3:$C$9,2,0)</f>
        <v>3</v>
      </c>
      <c r="H32" s="285" t="str">
        <f>Inputs!DQ16</f>
        <v>Cleaning</v>
      </c>
      <c r="I32" s="285" t="s">
        <v>644</v>
      </c>
      <c r="J32" s="287">
        <f>IF($F32=1,0,Inputs!IU$11)</f>
        <v>0.05</v>
      </c>
      <c r="K32" s="287">
        <f>IF($F32=1,0,Inputs!IV$11)</f>
        <v>0.04</v>
      </c>
      <c r="L32" s="287">
        <f>IF($F32=1,0,Inputs!IW$11)</f>
        <v>0.03</v>
      </c>
      <c r="M32" s="287">
        <f>IF($F32=1,0,Inputs!IX$11)</f>
        <v>0.03</v>
      </c>
      <c r="N32" s="287">
        <f>IF($F32=1,0,Inputs!IY$11)</f>
        <v>0.03</v>
      </c>
      <c r="P32" s="285" t="str">
        <f>IFERROR(VLOOKUP($H32,Inputs!$DQ$9:$DX$33,8,0),0)</f>
        <v>Promptly</v>
      </c>
      <c r="Q32" s="285">
        <f>IFERROR(VLOOKUP($P32,$B$19:$D$25,3,0),0)</f>
        <v>0</v>
      </c>
      <c r="R32" s="285">
        <f>IFERROR(VLOOKUP($H32,Inputs!$DQ$9:$DZ$33,10,0),0)</f>
        <v>2023</v>
      </c>
      <c r="S32" s="285" t="str">
        <f>IFERROR(VLOOKUP($H32,Inputs!$DQ$9:$EB$33,12,0),0)</f>
        <v>September</v>
      </c>
      <c r="T32" s="285">
        <f>IFERROR(VLOOKUP(S32,$C$31:$D$42,2,0),0)</f>
        <v>9</v>
      </c>
      <c r="Z32" s="431" t="str">
        <f>Inputs!FM16</f>
        <v>Inflation + 1%</v>
      </c>
      <c r="AA32" s="431">
        <f>VLOOKUP($Z32,$V$3:$W$9,2,0)</f>
        <v>3</v>
      </c>
      <c r="AB32" s="285">
        <f>Inputs!FH16</f>
        <v>0</v>
      </c>
      <c r="AC32" s="285" t="s">
        <v>644</v>
      </c>
      <c r="AD32" s="287">
        <f>IF($Z32=1,0,Inputs!IU$11)</f>
        <v>0.05</v>
      </c>
      <c r="AE32" s="287">
        <f>IF($Z32=1,0,Inputs!IV$11)</f>
        <v>0.04</v>
      </c>
      <c r="AF32" s="287">
        <f>IF($Z32=1,0,Inputs!IW$11)</f>
        <v>0.03</v>
      </c>
      <c r="AG32" s="287">
        <f>IF($Z32=1,0,Inputs!IX$11)</f>
        <v>0.03</v>
      </c>
      <c r="AH32" s="287">
        <f>IF($Z32=1,0,Inputs!IY$11)</f>
        <v>0.03</v>
      </c>
      <c r="AJ32" s="428" t="str">
        <f>Inputs!FO22</f>
        <v>Promptly</v>
      </c>
      <c r="AK32" s="285">
        <f>VLOOKUP($AJ32,$V$19:$X$25,3,0)</f>
        <v>0</v>
      </c>
      <c r="AL32" s="285">
        <f>IFERROR(VLOOKUP($AB32,Inputs!$FH$9:$FQ$33,10,0),0)</f>
        <v>0</v>
      </c>
      <c r="AM32" s="285">
        <f>IFERROR(VLOOKUP($AB32,Inputs!$FH$9:$FS$33,12,0),0)</f>
        <v>0</v>
      </c>
      <c r="AN32" s="285">
        <f>IFERROR(VLOOKUP($AM32,$W$33:$X$44,2,0),0)</f>
        <v>0</v>
      </c>
      <c r="AV32" s="431" t="str">
        <f>Inputs!HE16</f>
        <v>Pure inflation</v>
      </c>
      <c r="AW32" s="431">
        <f>VLOOKUP($AV32,$AQ$3:$AR$9,2,0)</f>
        <v>2</v>
      </c>
      <c r="AX32" s="285" t="str">
        <f>Inputs!GY16</f>
        <v>Cheese</v>
      </c>
      <c r="AY32" s="285" t="s">
        <v>644</v>
      </c>
      <c r="AZ32" s="287">
        <f>IF($AW32=1,0,Inputs!IU$11)</f>
        <v>0.05</v>
      </c>
      <c r="BA32" s="287">
        <f>IF($AW32=1,0,Inputs!IV$11)</f>
        <v>0.04</v>
      </c>
      <c r="BB32" s="287">
        <f>IF($AW32=1,0,Inputs!IW$11)</f>
        <v>0.03</v>
      </c>
      <c r="BC32" s="287">
        <f>IF($AW32=1,0,Inputs!IX$11)</f>
        <v>0.03</v>
      </c>
      <c r="BD32" s="287">
        <f>IF($AW32=1,0,Inputs!IY$11)</f>
        <v>0.03</v>
      </c>
      <c r="BF32" s="426" t="str">
        <f>Inputs!HG16</f>
        <v>In this month</v>
      </c>
      <c r="BG32" s="285">
        <f>VLOOKUP(BF32,$AQ$14:$AS$17,3,0)</f>
        <v>0</v>
      </c>
      <c r="BH32" s="285" t="str">
        <f>Inputs!HI16</f>
        <v>Promptly</v>
      </c>
      <c r="BI32" s="285">
        <f>VLOOKUP(BH32,$AQ$21:$AR$27,2,0)</f>
        <v>0</v>
      </c>
      <c r="CF32" s="442" t="s">
        <v>726</v>
      </c>
      <c r="CG32" s="424">
        <v>6</v>
      </c>
      <c r="CH32" s="441">
        <v>0.04</v>
      </c>
      <c r="CL32" s="291"/>
      <c r="CM32" s="291"/>
      <c r="CN32" s="291"/>
      <c r="CO32" s="291"/>
      <c r="CP32" s="291"/>
      <c r="CQ32" s="291"/>
      <c r="CR32" s="291"/>
      <c r="CS32" s="291"/>
      <c r="CT32" s="291"/>
      <c r="CU32" s="424">
        <f>CU31+1</f>
        <v>2027</v>
      </c>
      <c r="DM32" s="285">
        <f>Inputs!BS22</f>
        <v>0</v>
      </c>
      <c r="DN32" s="285">
        <f>Inputs!BU22</f>
        <v>2023</v>
      </c>
      <c r="DO32" s="285" t="str">
        <f>Inputs!BW22</f>
        <v>September</v>
      </c>
      <c r="DP32" s="285">
        <f t="shared" si="0"/>
        <v>9</v>
      </c>
      <c r="DT32" s="285">
        <f>Inputs!DA22</f>
        <v>0</v>
      </c>
      <c r="DU32" s="285">
        <f>Inputs!DC22</f>
        <v>2023</v>
      </c>
      <c r="DV32" s="285" t="str">
        <f>Inputs!DE22</f>
        <v>September</v>
      </c>
      <c r="DW32" s="285">
        <f t="shared" si="1"/>
        <v>9</v>
      </c>
      <c r="DZ32" s="285">
        <f>Inputs!CJ22</f>
        <v>0</v>
      </c>
      <c r="EA32" s="285">
        <f>Inputs!CL22</f>
        <v>2023</v>
      </c>
      <c r="EB32" s="285" t="str">
        <f>Inputs!CN22</f>
        <v>September</v>
      </c>
      <c r="EC32" s="285">
        <f t="shared" si="2"/>
        <v>9</v>
      </c>
      <c r="FB32" s="287">
        <v>0.3</v>
      </c>
    </row>
    <row r="33" spans="2:158" x14ac:dyDescent="0.25">
      <c r="B33" s="285">
        <f>B32+1</f>
        <v>2025</v>
      </c>
      <c r="C33" s="285" t="s">
        <v>443</v>
      </c>
      <c r="D33" s="285">
        <v>3</v>
      </c>
      <c r="J33" s="291">
        <f ca="1">IF($G32=1,0,OFFSET($D$2,$G32,0))</f>
        <v>0.01</v>
      </c>
      <c r="K33" s="291">
        <f ca="1">IF($G32=1,0,OFFSET($D$2,$G32,0))</f>
        <v>0.01</v>
      </c>
      <c r="L33" s="291">
        <f ca="1">IF($G32=1,0,OFFSET($D$2,$G32,0))</f>
        <v>0.01</v>
      </c>
      <c r="M33" s="291">
        <f ca="1">IF($G32=1,0,OFFSET($D$2,$G32,0))</f>
        <v>0.01</v>
      </c>
      <c r="N33" s="291">
        <f ca="1">IF($G32=1,0,OFFSET($D$2,$G32,0))</f>
        <v>0.01</v>
      </c>
      <c r="V33" s="285">
        <f>Inputs!J8</f>
        <v>2023</v>
      </c>
      <c r="W33" s="285" t="s">
        <v>445</v>
      </c>
      <c r="X33" s="285">
        <v>1</v>
      </c>
      <c r="AD33" s="291">
        <f ca="1">IF($AA32=1,0,OFFSET($X$2,$AA32,0))</f>
        <v>0.01</v>
      </c>
      <c r="AE33" s="291">
        <f ca="1">IF($AA32=1,0,OFFSET($X$2,$AA32,0))</f>
        <v>0.01</v>
      </c>
      <c r="AF33" s="291">
        <f ca="1">IF($AA32=1,0,OFFSET($X$2,$AA32,0))</f>
        <v>0.01</v>
      </c>
      <c r="AG33" s="291">
        <f ca="1">IF($AA32=1,0,OFFSET($X$2,$AA32,0))</f>
        <v>0.01</v>
      </c>
      <c r="AH33" s="291">
        <f ca="1">IF($AA32=1,0,OFFSET($X$2,$AA32,0))</f>
        <v>0.01</v>
      </c>
      <c r="AZ33" s="291">
        <f ca="1">IF($AW32=1,0,OFFSET($AS$2,$AW32,0))</f>
        <v>0</v>
      </c>
      <c r="BA33" s="291">
        <f ca="1">IF($AW32=1,0,OFFSET($AS$2,$AW32,0))</f>
        <v>0</v>
      </c>
      <c r="BB33" s="291">
        <f ca="1">IF($AW32=1,0,OFFSET($AS$2,$AW32,0))</f>
        <v>0</v>
      </c>
      <c r="BC33" s="291">
        <f ca="1">IF($AW32=1,0,OFFSET($AS$2,$AW32,0))</f>
        <v>0</v>
      </c>
      <c r="BD33" s="291">
        <f ca="1">IF($AW32=1,0,OFFSET($AS$2,$AW32,0))</f>
        <v>0</v>
      </c>
      <c r="CF33" s="442" t="s">
        <v>725</v>
      </c>
      <c r="CG33" s="424">
        <v>7</v>
      </c>
      <c r="CH33" s="441">
        <v>0.05</v>
      </c>
      <c r="CL33" s="288"/>
      <c r="CM33" s="288"/>
      <c r="CN33" s="288"/>
      <c r="CO33" s="288"/>
      <c r="CP33" s="288"/>
      <c r="CQ33" s="288"/>
      <c r="CR33" s="288"/>
      <c r="CS33" s="288"/>
      <c r="CT33" s="288"/>
      <c r="DM33" s="285">
        <f>Inputs!BS23</f>
        <v>0</v>
      </c>
      <c r="DN33" s="285">
        <f>Inputs!BU23</f>
        <v>2023</v>
      </c>
      <c r="DO33" s="285" t="str">
        <f>Inputs!BW23</f>
        <v>September</v>
      </c>
      <c r="DP33" s="285">
        <f t="shared" si="0"/>
        <v>9</v>
      </c>
      <c r="DT33" s="285">
        <f>Inputs!DA23</f>
        <v>0</v>
      </c>
      <c r="DU33" s="285">
        <f>Inputs!DC23</f>
        <v>2023</v>
      </c>
      <c r="DV33" s="285" t="str">
        <f>Inputs!DE23</f>
        <v>September</v>
      </c>
      <c r="DW33" s="285">
        <f t="shared" si="1"/>
        <v>9</v>
      </c>
      <c r="DZ33" s="285">
        <f>Inputs!CJ23</f>
        <v>0</v>
      </c>
      <c r="EA33" s="285">
        <f>Inputs!CL23</f>
        <v>2023</v>
      </c>
      <c r="EB33" s="285" t="str">
        <f>Inputs!CN23</f>
        <v>September</v>
      </c>
      <c r="EC33" s="285">
        <f t="shared" si="2"/>
        <v>9</v>
      </c>
      <c r="FB33" s="287">
        <v>0.31</v>
      </c>
    </row>
    <row r="34" spans="2:158" x14ac:dyDescent="0.25">
      <c r="B34" s="285">
        <f>B33+1</f>
        <v>2026</v>
      </c>
      <c r="C34" s="285" t="s">
        <v>442</v>
      </c>
      <c r="D34" s="285">
        <v>4</v>
      </c>
      <c r="J34" s="288">
        <f ca="1">J33+J32</f>
        <v>6.0000000000000005E-2</v>
      </c>
      <c r="K34" s="288">
        <f ca="1">K33+K32</f>
        <v>0.05</v>
      </c>
      <c r="L34" s="288">
        <f ca="1">L33+L32</f>
        <v>0.04</v>
      </c>
      <c r="M34" s="288">
        <f ca="1">M33+M32</f>
        <v>0.04</v>
      </c>
      <c r="N34" s="288">
        <f ca="1">N33+N32</f>
        <v>0.04</v>
      </c>
      <c r="V34" s="285">
        <f>V33+1</f>
        <v>2024</v>
      </c>
      <c r="W34" s="285" t="s">
        <v>444</v>
      </c>
      <c r="X34" s="285">
        <v>2</v>
      </c>
      <c r="AD34" s="288">
        <f ca="1">AD33+AD32</f>
        <v>6.0000000000000005E-2</v>
      </c>
      <c r="AE34" s="288">
        <f ca="1">AE33+AE32</f>
        <v>0.05</v>
      </c>
      <c r="AF34" s="288">
        <f ca="1">AF33+AF32</f>
        <v>0.04</v>
      </c>
      <c r="AG34" s="288">
        <f ca="1">AG33+AG32</f>
        <v>0.04</v>
      </c>
      <c r="AH34" s="288">
        <f ca="1">AH33+AH32</f>
        <v>0.04</v>
      </c>
      <c r="AZ34" s="288">
        <f ca="1">AZ33+AZ32</f>
        <v>0.05</v>
      </c>
      <c r="BA34" s="288">
        <f ca="1">BA33+BA32</f>
        <v>0.04</v>
      </c>
      <c r="BB34" s="288">
        <f ca="1">BB33+BB32</f>
        <v>0.03</v>
      </c>
      <c r="BC34" s="288">
        <f ca="1">BC33+BC32</f>
        <v>0.03</v>
      </c>
      <c r="BD34" s="288">
        <f ca="1">BD33+BD32</f>
        <v>0.03</v>
      </c>
      <c r="DM34" s="285">
        <f>Inputs!BS24</f>
        <v>0</v>
      </c>
      <c r="DN34" s="285">
        <f>Inputs!BU24</f>
        <v>2023</v>
      </c>
      <c r="DO34" s="285" t="str">
        <f>Inputs!BW24</f>
        <v>September</v>
      </c>
      <c r="DP34" s="285">
        <f t="shared" si="0"/>
        <v>9</v>
      </c>
      <c r="DT34" s="285">
        <f>Inputs!DA24</f>
        <v>0</v>
      </c>
      <c r="DU34" s="285">
        <f>Inputs!DC24</f>
        <v>2023</v>
      </c>
      <c r="DV34" s="285" t="str">
        <f>Inputs!DE24</f>
        <v>September</v>
      </c>
      <c r="DW34" s="285">
        <f t="shared" si="1"/>
        <v>9</v>
      </c>
      <c r="DZ34" s="285">
        <f>Inputs!CJ24</f>
        <v>0</v>
      </c>
      <c r="EA34" s="285">
        <f>Inputs!CL24</f>
        <v>2023</v>
      </c>
      <c r="EB34" s="285" t="str">
        <f>Inputs!CN24</f>
        <v>September</v>
      </c>
      <c r="EC34" s="285">
        <f t="shared" si="2"/>
        <v>9</v>
      </c>
      <c r="FB34" s="287">
        <v>0.32</v>
      </c>
    </row>
    <row r="35" spans="2:158" x14ac:dyDescent="0.25">
      <c r="B35" s="285">
        <f>B34+1</f>
        <v>2027</v>
      </c>
      <c r="C35" s="285" t="s">
        <v>441</v>
      </c>
      <c r="D35" s="285">
        <v>5</v>
      </c>
      <c r="V35" s="285">
        <f>V34+1</f>
        <v>2025</v>
      </c>
      <c r="W35" s="285" t="s">
        <v>443</v>
      </c>
      <c r="X35" s="285">
        <v>3</v>
      </c>
      <c r="BW35" s="285" t="s">
        <v>724</v>
      </c>
      <c r="BY35" s="423" t="s">
        <v>723</v>
      </c>
      <c r="BZ35" s="285" t="s">
        <v>722</v>
      </c>
      <c r="CA35" s="423" t="s">
        <v>721</v>
      </c>
      <c r="CB35" s="440" t="s">
        <v>720</v>
      </c>
      <c r="CJ35" s="424"/>
      <c r="CK35" s="285" t="s">
        <v>324</v>
      </c>
      <c r="CM35" s="285">
        <f>Inputs!IU10</f>
        <v>2023</v>
      </c>
      <c r="CN35" s="285">
        <f>Inputs!IV10</f>
        <v>2024</v>
      </c>
      <c r="CO35" s="285">
        <f>Inputs!IW10</f>
        <v>2025</v>
      </c>
      <c r="CP35" s="285">
        <f>Inputs!IX10</f>
        <v>2026</v>
      </c>
      <c r="CQ35" s="285">
        <f>Inputs!IY10</f>
        <v>2027</v>
      </c>
      <c r="DM35" s="285">
        <f>Inputs!BS25</f>
        <v>0</v>
      </c>
      <c r="DN35" s="285">
        <f>Inputs!BU25</f>
        <v>2023</v>
      </c>
      <c r="DO35" s="285" t="str">
        <f>Inputs!BW25</f>
        <v>September</v>
      </c>
      <c r="DP35" s="285">
        <f t="shared" si="0"/>
        <v>9</v>
      </c>
      <c r="DT35" s="285">
        <f>Inputs!DA25</f>
        <v>0</v>
      </c>
      <c r="DU35" s="285">
        <f>Inputs!DC25</f>
        <v>2023</v>
      </c>
      <c r="DV35" s="285" t="str">
        <f>Inputs!DE25</f>
        <v>September</v>
      </c>
      <c r="DW35" s="285">
        <f t="shared" si="1"/>
        <v>9</v>
      </c>
      <c r="DZ35" s="285">
        <f>Inputs!CJ25</f>
        <v>0</v>
      </c>
      <c r="EA35" s="285">
        <f>Inputs!CL25</f>
        <v>2023</v>
      </c>
      <c r="EB35" s="285" t="str">
        <f>Inputs!CN25</f>
        <v>September</v>
      </c>
      <c r="EC35" s="285">
        <f t="shared" si="2"/>
        <v>9</v>
      </c>
      <c r="FB35" s="287">
        <v>0.33</v>
      </c>
    </row>
    <row r="36" spans="2:158" x14ac:dyDescent="0.25">
      <c r="C36" s="285" t="s">
        <v>440</v>
      </c>
      <c r="D36" s="285">
        <v>6</v>
      </c>
      <c r="F36" s="436" t="str">
        <f>Inputs!DV17</f>
        <v>Inflation + 1%</v>
      </c>
      <c r="G36" s="436">
        <f>VLOOKUP($F36,$B$3:$C$9,2,0)</f>
        <v>3</v>
      </c>
      <c r="H36" s="285" t="str">
        <f>Inputs!DQ17</f>
        <v>Cable TV</v>
      </c>
      <c r="I36" s="285" t="s">
        <v>644</v>
      </c>
      <c r="J36" s="287">
        <f>IF($F36=1,0,Inputs!IU$11)</f>
        <v>0.05</v>
      </c>
      <c r="K36" s="287">
        <f>IF($F36=1,0,Inputs!IV$11)</f>
        <v>0.04</v>
      </c>
      <c r="L36" s="287">
        <f>IF($F36=1,0,Inputs!IW$11)</f>
        <v>0.03</v>
      </c>
      <c r="M36" s="287">
        <f>IF($F36=1,0,Inputs!IX$11)</f>
        <v>0.03</v>
      </c>
      <c r="N36" s="287">
        <f>IF($F36=1,0,Inputs!IY$11)</f>
        <v>0.03</v>
      </c>
      <c r="P36" s="285" t="str">
        <f>IFERROR(VLOOKUP($H36,Inputs!$DQ$9:$DX$33,8,0),0)</f>
        <v>Promptly</v>
      </c>
      <c r="Q36" s="285">
        <f>IFERROR(VLOOKUP($P36,$B$19:$D$25,3,0),0)</f>
        <v>0</v>
      </c>
      <c r="R36" s="285">
        <f>IFERROR(VLOOKUP($H36,Inputs!$DQ$9:$DZ$33,10,0),0)</f>
        <v>2023</v>
      </c>
      <c r="S36" s="285" t="str">
        <f>IFERROR(VLOOKUP($H36,Inputs!$DQ$9:$EB$33,12,0),0)</f>
        <v>September</v>
      </c>
      <c r="T36" s="285">
        <f>IFERROR(VLOOKUP(S36,$C$31:$D$42,2,0),0)</f>
        <v>9</v>
      </c>
      <c r="V36" s="285">
        <f>V35+1</f>
        <v>2026</v>
      </c>
      <c r="W36" s="285" t="s">
        <v>442</v>
      </c>
      <c r="X36" s="285">
        <v>4</v>
      </c>
      <c r="Z36" s="436" t="str">
        <f>Inputs!FM17</f>
        <v>Inflation + 1%</v>
      </c>
      <c r="AA36" s="436">
        <f>VLOOKUP($Z36,$V$3:$W$9,2,0)</f>
        <v>3</v>
      </c>
      <c r="AB36" s="285">
        <f>Inputs!FH17</f>
        <v>0</v>
      </c>
      <c r="AC36" s="285" t="s">
        <v>644</v>
      </c>
      <c r="AD36" s="287">
        <f>IF($Z36=1,0,Inputs!IU$11)</f>
        <v>0.05</v>
      </c>
      <c r="AE36" s="287">
        <f>IF($Z36=1,0,Inputs!IV$11)</f>
        <v>0.04</v>
      </c>
      <c r="AF36" s="287">
        <f>IF($Z36=1,0,Inputs!IW$11)</f>
        <v>0.03</v>
      </c>
      <c r="AG36" s="287">
        <f>IF($Z36=1,0,Inputs!IX$11)</f>
        <v>0.03</v>
      </c>
      <c r="AH36" s="287">
        <f>IF($Z36=1,0,Inputs!IY$11)</f>
        <v>0.03</v>
      </c>
      <c r="AJ36" s="428" t="str">
        <f>Inputs!FO26</f>
        <v>Promptly</v>
      </c>
      <c r="AK36" s="285">
        <f>VLOOKUP($AJ36,$V$19:$X$25,3,0)</f>
        <v>0</v>
      </c>
      <c r="AL36" s="285">
        <f>IFERROR(VLOOKUP($AB36,Inputs!$FH$9:$FQ$33,10,0),0)</f>
        <v>0</v>
      </c>
      <c r="AM36" s="285">
        <f>IFERROR(VLOOKUP($AB36,Inputs!$FH$9:$FS$33,12,0),0)</f>
        <v>0</v>
      </c>
      <c r="AN36" s="285">
        <f>IFERROR(VLOOKUP($AM36,$W$33:$X$44,2,0),0)</f>
        <v>0</v>
      </c>
      <c r="AV36" s="436" t="str">
        <f>Inputs!HE17</f>
        <v>Pure inflation</v>
      </c>
      <c r="AW36" s="436">
        <f>VLOOKUP($AV36,$AQ$3:$AR$9,2,0)</f>
        <v>2</v>
      </c>
      <c r="AX36" s="285" t="str">
        <f>Inputs!GY17</f>
        <v>Sauces</v>
      </c>
      <c r="AY36" s="285" t="s">
        <v>644</v>
      </c>
      <c r="AZ36" s="287">
        <f>IF($AW36=1,0,Inputs!IU$11)</f>
        <v>0.05</v>
      </c>
      <c r="BA36" s="287">
        <f>IF($AW36=1,0,Inputs!IV$11)</f>
        <v>0.04</v>
      </c>
      <c r="BB36" s="287">
        <f>IF($AW36=1,0,Inputs!IW$11)</f>
        <v>0.03</v>
      </c>
      <c r="BC36" s="287">
        <f>IF($AW36=1,0,Inputs!IX$11)</f>
        <v>0.03</v>
      </c>
      <c r="BD36" s="287">
        <f>IF($AW36=1,0,Inputs!IY$11)</f>
        <v>0.03</v>
      </c>
      <c r="BF36" s="426" t="str">
        <f>Inputs!HG17</f>
        <v>In this month</v>
      </c>
      <c r="BG36" s="285">
        <f>VLOOKUP(BF36,$AQ$14:$AS$17,3,0)</f>
        <v>0</v>
      </c>
      <c r="BH36" s="285" t="str">
        <f>Inputs!HI17</f>
        <v>Promptly</v>
      </c>
      <c r="BI36" s="285">
        <f>VLOOKUP(BH36,$AQ$21:$AR$27,2,0)</f>
        <v>0</v>
      </c>
      <c r="BU36" s="285" t="str">
        <f>Inputs!JP17</f>
        <v>June</v>
      </c>
      <c r="BV36" s="285" t="str">
        <f>Inputs!JF17</f>
        <v>Renovation, interior design</v>
      </c>
      <c r="BW36" s="285">
        <f>Settings!$CM$4</f>
        <v>2</v>
      </c>
      <c r="BX36" s="285" t="str">
        <f>Inputs!JP17</f>
        <v>June</v>
      </c>
      <c r="BY36" s="285">
        <f>VLOOKUP($BU36,$BW$69:$BX$80,2,0)</f>
        <v>6</v>
      </c>
      <c r="BZ36" s="285">
        <f>Inputs!JQ17</f>
        <v>3</v>
      </c>
      <c r="CA36" s="285">
        <f>BZ36+BY36</f>
        <v>9</v>
      </c>
      <c r="CB36" s="285">
        <f>$CM$3</f>
        <v>2023</v>
      </c>
      <c r="CJ36" s="424"/>
      <c r="CL36" s="285" t="s">
        <v>644</v>
      </c>
      <c r="CM36" s="287">
        <f>IF(CJ24=1,0,Inputs!IU11)</f>
        <v>0.05</v>
      </c>
      <c r="CN36" s="287">
        <f>IF(CK24=1,0,Inputs!IV11)</f>
        <v>0.04</v>
      </c>
      <c r="CO36" s="287">
        <f>IF(CL24=1,0,Inputs!IW11)</f>
        <v>0.03</v>
      </c>
      <c r="CP36" s="287">
        <f>IF(CM24=1,0,Inputs!IX11)</f>
        <v>0.03</v>
      </c>
      <c r="CQ36" s="287">
        <f>IF(CN24=1,0,Inputs!IY11)</f>
        <v>0.03</v>
      </c>
      <c r="DM36" s="285">
        <f>Inputs!BS26</f>
        <v>0</v>
      </c>
      <c r="DN36" s="285">
        <f>Inputs!BU26</f>
        <v>2023</v>
      </c>
      <c r="DO36" s="285" t="str">
        <f>Inputs!BW26</f>
        <v>September</v>
      </c>
      <c r="DP36" s="285">
        <f t="shared" si="0"/>
        <v>9</v>
      </c>
      <c r="DT36" s="285">
        <f>Inputs!DA26</f>
        <v>0</v>
      </c>
      <c r="DU36" s="285">
        <f>Inputs!DC26</f>
        <v>2023</v>
      </c>
      <c r="DV36" s="285" t="str">
        <f>Inputs!DE26</f>
        <v>September</v>
      </c>
      <c r="DW36" s="285">
        <f t="shared" si="1"/>
        <v>9</v>
      </c>
      <c r="DZ36" s="285">
        <f>Inputs!CJ26</f>
        <v>0</v>
      </c>
      <c r="EA36" s="285">
        <f>Inputs!CL26</f>
        <v>2023</v>
      </c>
      <c r="EB36" s="285" t="str">
        <f>Inputs!CN26</f>
        <v>September</v>
      </c>
      <c r="EC36" s="285">
        <f t="shared" si="2"/>
        <v>9</v>
      </c>
      <c r="FB36" s="287">
        <v>0.34</v>
      </c>
    </row>
    <row r="37" spans="2:158" x14ac:dyDescent="0.25">
      <c r="C37" s="285" t="s">
        <v>439</v>
      </c>
      <c r="D37" s="285">
        <v>7</v>
      </c>
      <c r="J37" s="291">
        <f ca="1">IF($G36=1,0,OFFSET($D$2,$G36,0))</f>
        <v>0.01</v>
      </c>
      <c r="K37" s="291">
        <f ca="1">IF($G36=1,0,OFFSET($D$2,$G36,0))</f>
        <v>0.01</v>
      </c>
      <c r="L37" s="291">
        <f ca="1">IF($G36=1,0,OFFSET($D$2,$G36,0))</f>
        <v>0.01</v>
      </c>
      <c r="M37" s="291">
        <f ca="1">IF($G36=1,0,OFFSET($D$2,$G36,0))</f>
        <v>0.01</v>
      </c>
      <c r="N37" s="291">
        <f ca="1">IF($G36=1,0,OFFSET($D$2,$G36,0))</f>
        <v>0.01</v>
      </c>
      <c r="V37" s="285">
        <f>V36+1</f>
        <v>2027</v>
      </c>
      <c r="W37" s="285" t="s">
        <v>441</v>
      </c>
      <c r="X37" s="285">
        <v>5</v>
      </c>
      <c r="AD37" s="291">
        <f ca="1">IF($AA36=1,0,OFFSET($X$2,$AA36,0))</f>
        <v>0.01</v>
      </c>
      <c r="AE37" s="291">
        <f ca="1">IF($AA36=1,0,OFFSET($X$2,$AA36,0))</f>
        <v>0.01</v>
      </c>
      <c r="AF37" s="291">
        <f ca="1">IF($AA36=1,0,OFFSET($X$2,$AA36,0))</f>
        <v>0.01</v>
      </c>
      <c r="AG37" s="291">
        <f ca="1">IF($AA36=1,0,OFFSET($X$2,$AA36,0))</f>
        <v>0.01</v>
      </c>
      <c r="AH37" s="291">
        <f ca="1">IF($AA36=1,0,OFFSET($X$2,$AA36,0))</f>
        <v>0.01</v>
      </c>
      <c r="AZ37" s="291">
        <f ca="1">IF($AW36=1,0,OFFSET($AS$2,$AW36,0))</f>
        <v>0</v>
      </c>
      <c r="BA37" s="291">
        <f ca="1">IF($AW36=1,0,OFFSET($AS$2,$AW36,0))</f>
        <v>0</v>
      </c>
      <c r="BB37" s="291">
        <f ca="1">IF($AW36=1,0,OFFSET($AS$2,$AW36,0))</f>
        <v>0</v>
      </c>
      <c r="BC37" s="291">
        <f ca="1">IF($AW36=1,0,OFFSET($AS$2,$AW36,0))</f>
        <v>0</v>
      </c>
      <c r="BD37" s="291">
        <f ca="1">IF($AW36=1,0,OFFSET($AS$2,$AW36,0))</f>
        <v>0</v>
      </c>
      <c r="BU37" s="285" t="str">
        <f>Inputs!JP18</f>
        <v>June</v>
      </c>
      <c r="BV37" s="285" t="str">
        <f>Inputs!JF18</f>
        <v>Kitchen equipment &amp; installation</v>
      </c>
      <c r="BW37" s="285">
        <f>Settings!$CM$4</f>
        <v>2</v>
      </c>
      <c r="BX37" s="285" t="str">
        <f>Inputs!JP18</f>
        <v>June</v>
      </c>
      <c r="BY37" s="285">
        <f>VLOOKUP($BU37,$BW$69:$BX$80,2,0)</f>
        <v>6</v>
      </c>
      <c r="BZ37" s="285">
        <f>Inputs!JQ18</f>
        <v>2</v>
      </c>
      <c r="CA37" s="285">
        <f>BZ37+BY37</f>
        <v>8</v>
      </c>
      <c r="CB37" s="285">
        <f>$CM$3</f>
        <v>2023</v>
      </c>
      <c r="CJ37" s="424"/>
      <c r="CL37" s="285" t="s">
        <v>719</v>
      </c>
      <c r="CM37" s="291">
        <f>CI24</f>
        <v>0.02</v>
      </c>
      <c r="CN37" s="291">
        <f>CM37</f>
        <v>0.02</v>
      </c>
      <c r="CO37" s="291">
        <f>CN37</f>
        <v>0.02</v>
      </c>
      <c r="CP37" s="291">
        <f>CO37</f>
        <v>0.02</v>
      </c>
      <c r="CQ37" s="291">
        <f>CP37</f>
        <v>0.02</v>
      </c>
      <c r="DM37" s="285">
        <f>Inputs!BS27</f>
        <v>0</v>
      </c>
      <c r="DN37" s="285">
        <f>Inputs!BU27</f>
        <v>2023</v>
      </c>
      <c r="DO37" s="285" t="str">
        <f>Inputs!BW27</f>
        <v>September</v>
      </c>
      <c r="DP37" s="285">
        <f t="shared" si="0"/>
        <v>9</v>
      </c>
      <c r="DT37" s="285">
        <f>Inputs!DA27</f>
        <v>0</v>
      </c>
      <c r="DU37" s="285">
        <f>Inputs!DC27</f>
        <v>2023</v>
      </c>
      <c r="DV37" s="285" t="str">
        <f>Inputs!DE27</f>
        <v>September</v>
      </c>
      <c r="DW37" s="285">
        <f t="shared" si="1"/>
        <v>9</v>
      </c>
      <c r="DZ37" s="285">
        <f>Inputs!CJ27</f>
        <v>0</v>
      </c>
      <c r="EA37" s="285">
        <f>Inputs!CL27</f>
        <v>2023</v>
      </c>
      <c r="EB37" s="285" t="str">
        <f>Inputs!CN27</f>
        <v>September</v>
      </c>
      <c r="EC37" s="285">
        <f t="shared" si="2"/>
        <v>9</v>
      </c>
      <c r="FB37" s="287">
        <v>0.35</v>
      </c>
    </row>
    <row r="38" spans="2:158" x14ac:dyDescent="0.25">
      <c r="C38" s="285" t="s">
        <v>438</v>
      </c>
      <c r="D38" s="285">
        <v>8</v>
      </c>
      <c r="J38" s="288">
        <f ca="1">J37+J36</f>
        <v>6.0000000000000005E-2</v>
      </c>
      <c r="K38" s="288">
        <f ca="1">K37+K36</f>
        <v>0.05</v>
      </c>
      <c r="L38" s="288">
        <f ca="1">L37+L36</f>
        <v>0.04</v>
      </c>
      <c r="M38" s="288">
        <f ca="1">M37+M36</f>
        <v>0.04</v>
      </c>
      <c r="N38" s="288">
        <f ca="1">N37+N36</f>
        <v>0.04</v>
      </c>
      <c r="W38" s="285" t="s">
        <v>440</v>
      </c>
      <c r="X38" s="285">
        <v>6</v>
      </c>
      <c r="AD38" s="288">
        <f ca="1">AD37+AD36</f>
        <v>6.0000000000000005E-2</v>
      </c>
      <c r="AE38" s="288">
        <f ca="1">AE37+AE36</f>
        <v>0.05</v>
      </c>
      <c r="AF38" s="288">
        <f ca="1">AF37+AF36</f>
        <v>0.04</v>
      </c>
      <c r="AG38" s="288">
        <f ca="1">AG37+AG36</f>
        <v>0.04</v>
      </c>
      <c r="AH38" s="288">
        <f ca="1">AH37+AH36</f>
        <v>0.04</v>
      </c>
      <c r="AZ38" s="288">
        <f ca="1">AZ37+AZ36</f>
        <v>0.05</v>
      </c>
      <c r="BA38" s="288">
        <f ca="1">BA37+BA36</f>
        <v>0.04</v>
      </c>
      <c r="BB38" s="288">
        <f ca="1">BB37+BB36</f>
        <v>0.03</v>
      </c>
      <c r="BC38" s="288">
        <f ca="1">BC37+BC36</f>
        <v>0.03</v>
      </c>
      <c r="BD38" s="288">
        <f ca="1">BD37+BD36</f>
        <v>0.03</v>
      </c>
      <c r="BU38" s="285" t="str">
        <f>Inputs!JP19</f>
        <v>June</v>
      </c>
      <c r="BV38" s="285" t="str">
        <f>Inputs!JF19</f>
        <v>Storage equipment &amp; installation</v>
      </c>
      <c r="BW38" s="285">
        <f>Settings!$CM$4</f>
        <v>2</v>
      </c>
      <c r="BX38" s="285" t="str">
        <f>Inputs!JP19</f>
        <v>June</v>
      </c>
      <c r="BY38" s="285">
        <f>VLOOKUP($BU38,$BW$69:$BX$80,2,0)</f>
        <v>6</v>
      </c>
      <c r="BZ38" s="285">
        <f>Inputs!JQ19</f>
        <v>1</v>
      </c>
      <c r="CA38" s="285">
        <f>BZ38+BY38</f>
        <v>7</v>
      </c>
      <c r="CB38" s="285">
        <f>$CM$3</f>
        <v>2023</v>
      </c>
      <c r="CJ38" s="424"/>
      <c r="CL38" s="285" t="s">
        <v>718</v>
      </c>
      <c r="CM38" s="288">
        <f>CM37+CM36</f>
        <v>7.0000000000000007E-2</v>
      </c>
      <c r="CN38" s="288">
        <f>CN37+CN36</f>
        <v>0.06</v>
      </c>
      <c r="CO38" s="288">
        <f>CO37+CO36</f>
        <v>0.05</v>
      </c>
      <c r="CP38" s="288">
        <f>CP37+CP36</f>
        <v>0.05</v>
      </c>
      <c r="CQ38" s="288">
        <f>CQ37+CQ36</f>
        <v>0.05</v>
      </c>
      <c r="DM38" s="285">
        <f>Inputs!BS28</f>
        <v>0</v>
      </c>
      <c r="DN38" s="285">
        <f>Inputs!BU28</f>
        <v>2023</v>
      </c>
      <c r="DO38" s="285" t="str">
        <f>Inputs!BW28</f>
        <v>September</v>
      </c>
      <c r="DP38" s="285">
        <f t="shared" si="0"/>
        <v>9</v>
      </c>
      <c r="DT38" s="285">
        <f>Inputs!DA28</f>
        <v>0</v>
      </c>
      <c r="DU38" s="285">
        <f>Inputs!DC28</f>
        <v>2023</v>
      </c>
      <c r="DV38" s="285" t="str">
        <f>Inputs!DE28</f>
        <v>September</v>
      </c>
      <c r="DW38" s="285">
        <f t="shared" si="1"/>
        <v>9</v>
      </c>
      <c r="DZ38" s="285">
        <f>Inputs!CJ28</f>
        <v>0</v>
      </c>
      <c r="EA38" s="285">
        <f>Inputs!CL28</f>
        <v>2023</v>
      </c>
      <c r="EB38" s="285" t="str">
        <f>Inputs!CN28</f>
        <v>September</v>
      </c>
      <c r="EC38" s="285">
        <f t="shared" si="2"/>
        <v>9</v>
      </c>
      <c r="FB38" s="287">
        <v>0.36</v>
      </c>
    </row>
    <row r="39" spans="2:158" x14ac:dyDescent="0.25">
      <c r="C39" s="285" t="s">
        <v>437</v>
      </c>
      <c r="D39" s="285">
        <v>9</v>
      </c>
      <c r="W39" s="285" t="s">
        <v>439</v>
      </c>
      <c r="X39" s="285">
        <v>7</v>
      </c>
      <c r="BU39" s="285" t="str">
        <f>Inputs!JP20</f>
        <v>June</v>
      </c>
      <c r="BV39" s="285" t="str">
        <f>Inputs!JF20</f>
        <v>Other hall equipment &amp; installation</v>
      </c>
      <c r="BW39" s="285">
        <f>Settings!$CM$4</f>
        <v>2</v>
      </c>
      <c r="BX39" s="285" t="str">
        <f>Inputs!JP20</f>
        <v>June</v>
      </c>
      <c r="BY39" s="285">
        <f>VLOOKUP($BU39,$BW$69:$BX$80,2,0)</f>
        <v>6</v>
      </c>
      <c r="BZ39" s="285">
        <f>Inputs!JQ20</f>
        <v>2</v>
      </c>
      <c r="CA39" s="285">
        <f>BZ39+BY39</f>
        <v>8</v>
      </c>
      <c r="CB39" s="285">
        <f>$CM$3</f>
        <v>2023</v>
      </c>
      <c r="DM39" s="285">
        <f>Inputs!BS29</f>
        <v>0</v>
      </c>
      <c r="DN39" s="285">
        <f>Inputs!BU29</f>
        <v>2023</v>
      </c>
      <c r="DO39" s="285" t="str">
        <f>Inputs!BW29</f>
        <v>September</v>
      </c>
      <c r="DP39" s="285">
        <f t="shared" si="0"/>
        <v>9</v>
      </c>
      <c r="DT39" s="285">
        <f>Inputs!DA29</f>
        <v>0</v>
      </c>
      <c r="DU39" s="285">
        <f>Inputs!DC29</f>
        <v>2023</v>
      </c>
      <c r="DV39" s="285" t="str">
        <f>Inputs!DE29</f>
        <v>September</v>
      </c>
      <c r="DW39" s="285">
        <f t="shared" si="1"/>
        <v>9</v>
      </c>
      <c r="DZ39" s="285">
        <f>Inputs!CJ29</f>
        <v>0</v>
      </c>
      <c r="EA39" s="285">
        <f>Inputs!CL29</f>
        <v>2023</v>
      </c>
      <c r="EB39" s="285" t="str">
        <f>Inputs!CN29</f>
        <v>September</v>
      </c>
      <c r="EC39" s="285">
        <f t="shared" si="2"/>
        <v>9</v>
      </c>
      <c r="FB39" s="287">
        <v>0.37</v>
      </c>
    </row>
    <row r="40" spans="2:158" x14ac:dyDescent="0.25">
      <c r="C40" s="285" t="s">
        <v>436</v>
      </c>
      <c r="D40" s="285">
        <v>10</v>
      </c>
      <c r="F40" s="439" t="str">
        <f>Inputs!DV18</f>
        <v>Inflation + 2%</v>
      </c>
      <c r="G40" s="439">
        <f>VLOOKUP($F40,$B$3:$C$9,2,0)</f>
        <v>4</v>
      </c>
      <c r="H40" s="285" t="str">
        <f>Inputs!DQ18</f>
        <v>Trash Removal</v>
      </c>
      <c r="I40" s="285" t="s">
        <v>644</v>
      </c>
      <c r="J40" s="287">
        <f>IF($F40=1,0,Inputs!IU$11)</f>
        <v>0.05</v>
      </c>
      <c r="K40" s="287">
        <f>IF($F40=1,0,Inputs!IV$11)</f>
        <v>0.04</v>
      </c>
      <c r="L40" s="287">
        <f>IF($F40=1,0,Inputs!IW$11)</f>
        <v>0.03</v>
      </c>
      <c r="M40" s="287">
        <f>IF($F40=1,0,Inputs!IX$11)</f>
        <v>0.03</v>
      </c>
      <c r="N40" s="287">
        <f>IF($F40=1,0,Inputs!IY$11)</f>
        <v>0.03</v>
      </c>
      <c r="P40" s="285" t="str">
        <f>IFERROR(VLOOKUP($H40,Inputs!$DQ$9:$DX$33,8,0),0)</f>
        <v>Promptly</v>
      </c>
      <c r="Q40" s="285">
        <f>IFERROR(VLOOKUP($P40,$B$19:$D$25,3,0),0)</f>
        <v>0</v>
      </c>
      <c r="R40" s="285">
        <f>IFERROR(VLOOKUP($H40,Inputs!$DQ$9:$DZ$33,10,0),0)</f>
        <v>2023</v>
      </c>
      <c r="S40" s="285" t="str">
        <f>IFERROR(VLOOKUP($H40,Inputs!$DQ$9:$EB$33,12,0),0)</f>
        <v>September</v>
      </c>
      <c r="T40" s="285">
        <f>IFERROR(VLOOKUP(S40,$C$31:$D$42,2,0),0)</f>
        <v>9</v>
      </c>
      <c r="W40" s="285" t="s">
        <v>438</v>
      </c>
      <c r="X40" s="285">
        <v>8</v>
      </c>
      <c r="Z40" s="439" t="str">
        <f>Inputs!FM18</f>
        <v>Inflation + 1%</v>
      </c>
      <c r="AA40" s="439">
        <f>VLOOKUP($Z40,$V$3:$W$9,2,0)</f>
        <v>3</v>
      </c>
      <c r="AB40" s="285">
        <f>Inputs!FH18</f>
        <v>0</v>
      </c>
      <c r="AC40" s="285" t="s">
        <v>644</v>
      </c>
      <c r="AD40" s="287">
        <f>IF($Z40=1,0,Inputs!IU$11)</f>
        <v>0.05</v>
      </c>
      <c r="AE40" s="287">
        <f>IF($Z40=1,0,Inputs!IV$11)</f>
        <v>0.04</v>
      </c>
      <c r="AF40" s="287">
        <f>IF($Z40=1,0,Inputs!IW$11)</f>
        <v>0.03</v>
      </c>
      <c r="AG40" s="287">
        <f>IF($Z40=1,0,Inputs!IX$11)</f>
        <v>0.03</v>
      </c>
      <c r="AH40" s="287">
        <f>IF($Z40=1,0,Inputs!IY$11)</f>
        <v>0.03</v>
      </c>
      <c r="AJ40" s="428" t="str">
        <f>Inputs!FO18</f>
        <v>Promptly</v>
      </c>
      <c r="AK40" s="285">
        <f>VLOOKUP($AJ40,$V$19:$X$25,3,0)</f>
        <v>0</v>
      </c>
      <c r="AL40" s="285">
        <f>IFERROR(VLOOKUP($AB40,Inputs!$FH$9:$FQ$33,10,0),0)</f>
        <v>0</v>
      </c>
      <c r="AM40" s="285">
        <f>IFERROR(VLOOKUP($AB40,Inputs!$FH$9:$FS$33,12,0),0)</f>
        <v>0</v>
      </c>
      <c r="AN40" s="285">
        <f>IFERROR(VLOOKUP($AM40,$W$33:$X$44,2,0),0)</f>
        <v>0</v>
      </c>
      <c r="AV40" s="439" t="str">
        <f>Inputs!HE18</f>
        <v>Pure inflation</v>
      </c>
      <c r="AW40" s="439">
        <f>VLOOKUP($AV40,$AQ$3:$AR$9,2,0)</f>
        <v>2</v>
      </c>
      <c r="AX40" s="285" t="str">
        <f>Inputs!GY18</f>
        <v>Vegetables for Garnier</v>
      </c>
      <c r="AY40" s="285" t="s">
        <v>644</v>
      </c>
      <c r="AZ40" s="287">
        <f>IF($AW40=1,0,Inputs!IU$11)</f>
        <v>0.05</v>
      </c>
      <c r="BA40" s="287">
        <f>IF($AW40=1,0,Inputs!IV$11)</f>
        <v>0.04</v>
      </c>
      <c r="BB40" s="287">
        <f>IF($AW40=1,0,Inputs!IW$11)</f>
        <v>0.03</v>
      </c>
      <c r="BC40" s="287">
        <f>IF($AW40=1,0,Inputs!IX$11)</f>
        <v>0.03</v>
      </c>
      <c r="BD40" s="287">
        <f>IF($AW40=1,0,Inputs!IY$11)</f>
        <v>0.03</v>
      </c>
      <c r="BF40" s="426" t="str">
        <f>Inputs!HG18</f>
        <v>In this month</v>
      </c>
      <c r="BG40" s="285">
        <f>VLOOKUP(BF40,$AQ$14:$AS$17,3,0)</f>
        <v>0</v>
      </c>
      <c r="BH40" s="285" t="str">
        <f>Inputs!HI18</f>
        <v>Promptly</v>
      </c>
      <c r="BI40" s="285">
        <f>VLOOKUP(BH40,$AQ$21:$AR$27,2,0)</f>
        <v>0</v>
      </c>
      <c r="BU40" s="285" t="str">
        <f>Inputs!JP21</f>
        <v>June</v>
      </c>
      <c r="BV40" s="285" t="str">
        <f>Inputs!JF21</f>
        <v>Communications</v>
      </c>
      <c r="BW40" s="285">
        <f>Settings!$CM$4</f>
        <v>2</v>
      </c>
      <c r="BX40" s="285" t="str">
        <f>Inputs!JP21</f>
        <v>June</v>
      </c>
      <c r="BY40" s="285">
        <f>VLOOKUP($BU40,$BW$69:$BX$80,2,0)</f>
        <v>6</v>
      </c>
      <c r="BZ40" s="285">
        <f>Inputs!JQ21</f>
        <v>2</v>
      </c>
      <c r="CA40" s="285">
        <f>BZ40+BY40</f>
        <v>8</v>
      </c>
      <c r="CB40" s="285">
        <f>$CM$3</f>
        <v>2023</v>
      </c>
      <c r="DM40" s="285">
        <f>Inputs!BS30</f>
        <v>0</v>
      </c>
      <c r="DN40" s="285">
        <f>Inputs!BU30</f>
        <v>2023</v>
      </c>
      <c r="DO40" s="285" t="str">
        <f>Inputs!BW30</f>
        <v>September</v>
      </c>
      <c r="DP40" s="285">
        <f t="shared" si="0"/>
        <v>9</v>
      </c>
      <c r="DT40" s="285">
        <f>Inputs!DA30</f>
        <v>0</v>
      </c>
      <c r="DU40" s="285">
        <f>Inputs!DC30</f>
        <v>2023</v>
      </c>
      <c r="DV40" s="285" t="str">
        <f>Inputs!DE30</f>
        <v>September</v>
      </c>
      <c r="DW40" s="285">
        <f t="shared" si="1"/>
        <v>9</v>
      </c>
      <c r="DZ40" s="285">
        <f>Inputs!CJ30</f>
        <v>0</v>
      </c>
      <c r="EA40" s="285">
        <f>Inputs!CL30</f>
        <v>2023</v>
      </c>
      <c r="EB40" s="285" t="str">
        <f>Inputs!CN30</f>
        <v>September</v>
      </c>
      <c r="EC40" s="285">
        <f t="shared" si="2"/>
        <v>9</v>
      </c>
      <c r="FB40" s="287">
        <v>0.38</v>
      </c>
    </row>
    <row r="41" spans="2:158" x14ac:dyDescent="0.25">
      <c r="C41" s="285" t="s">
        <v>435</v>
      </c>
      <c r="D41" s="285">
        <v>11</v>
      </c>
      <c r="J41" s="291">
        <f ca="1">IF($G40=1,0,OFFSET($D$2,$G40,0))</f>
        <v>0.02</v>
      </c>
      <c r="K41" s="291">
        <f ca="1">IF($G40=1,0,OFFSET($D$2,$G40,0))</f>
        <v>0.02</v>
      </c>
      <c r="L41" s="291">
        <f ca="1">IF($G40=1,0,OFFSET($D$2,$G40,0))</f>
        <v>0.02</v>
      </c>
      <c r="M41" s="291">
        <f ca="1">IF($G40=1,0,OFFSET($D$2,$G40,0))</f>
        <v>0.02</v>
      </c>
      <c r="N41" s="291">
        <f ca="1">IF($G40=1,0,OFFSET($D$2,$G40,0))</f>
        <v>0.02</v>
      </c>
      <c r="W41" s="285" t="s">
        <v>437</v>
      </c>
      <c r="X41" s="285">
        <v>9</v>
      </c>
      <c r="AD41" s="291">
        <f ca="1">IF($AA40=1,0,OFFSET($X$2,$AA40,0))</f>
        <v>0.01</v>
      </c>
      <c r="AE41" s="291">
        <f ca="1">IF($AA40=1,0,OFFSET($X$2,$AA40,0))</f>
        <v>0.01</v>
      </c>
      <c r="AF41" s="291">
        <f ca="1">IF($AA40=1,0,OFFSET($X$2,$AA40,0))</f>
        <v>0.01</v>
      </c>
      <c r="AG41" s="291">
        <f ca="1">IF($AA40=1,0,OFFSET($X$2,$AA40,0))</f>
        <v>0.01</v>
      </c>
      <c r="AH41" s="291">
        <f ca="1">IF($AA40=1,0,OFFSET($X$2,$AA40,0))</f>
        <v>0.01</v>
      </c>
      <c r="AZ41" s="291">
        <f ca="1">IF($AW40=1,0,OFFSET($AS$2,$AW40,0))</f>
        <v>0</v>
      </c>
      <c r="BA41" s="291">
        <f ca="1">IF($AW40=1,0,OFFSET($AS$2,$AW40,0))</f>
        <v>0</v>
      </c>
      <c r="BB41" s="291">
        <f ca="1">IF($AW40=1,0,OFFSET($AS$2,$AW40,0))</f>
        <v>0</v>
      </c>
      <c r="BC41" s="291">
        <f ca="1">IF($AW40=1,0,OFFSET($AS$2,$AW40,0))</f>
        <v>0</v>
      </c>
      <c r="BD41" s="291">
        <f ca="1">IF($AW40=1,0,OFFSET($AS$2,$AW40,0))</f>
        <v>0</v>
      </c>
      <c r="DM41" s="285">
        <f>Inputs!BS31</f>
        <v>0</v>
      </c>
      <c r="DN41" s="285">
        <f>Inputs!BU31</f>
        <v>2023</v>
      </c>
      <c r="DO41" s="285" t="str">
        <f>Inputs!BW31</f>
        <v>September</v>
      </c>
      <c r="DP41" s="285">
        <f t="shared" si="0"/>
        <v>9</v>
      </c>
      <c r="DT41" s="285">
        <f>Inputs!DA31</f>
        <v>0</v>
      </c>
      <c r="DU41" s="285">
        <f>Inputs!DC31</f>
        <v>2023</v>
      </c>
      <c r="DV41" s="285" t="str">
        <f>Inputs!DE31</f>
        <v>September</v>
      </c>
      <c r="DW41" s="285">
        <f t="shared" si="1"/>
        <v>9</v>
      </c>
      <c r="DZ41" s="285">
        <f>Inputs!CJ31</f>
        <v>0</v>
      </c>
      <c r="EA41" s="285">
        <f>Inputs!CL31</f>
        <v>2023</v>
      </c>
      <c r="EB41" s="285" t="str">
        <f>Inputs!CN31</f>
        <v>September</v>
      </c>
      <c r="EC41" s="285">
        <f t="shared" si="2"/>
        <v>9</v>
      </c>
      <c r="FB41" s="287">
        <v>0.39</v>
      </c>
    </row>
    <row r="42" spans="2:158" x14ac:dyDescent="0.25">
      <c r="C42" s="285" t="s">
        <v>434</v>
      </c>
      <c r="D42" s="285">
        <v>12</v>
      </c>
      <c r="J42" s="288">
        <f ca="1">J41+J40</f>
        <v>7.0000000000000007E-2</v>
      </c>
      <c r="K42" s="288">
        <f ca="1">K41+K40</f>
        <v>0.06</v>
      </c>
      <c r="L42" s="288">
        <f ca="1">L41+L40</f>
        <v>0.05</v>
      </c>
      <c r="M42" s="288">
        <f ca="1">M41+M40</f>
        <v>0.05</v>
      </c>
      <c r="N42" s="288">
        <f ca="1">N41+N40</f>
        <v>0.05</v>
      </c>
      <c r="W42" s="285" t="s">
        <v>436</v>
      </c>
      <c r="X42" s="285">
        <v>10</v>
      </c>
      <c r="AD42" s="288">
        <f ca="1">AD41+AD40</f>
        <v>6.0000000000000005E-2</v>
      </c>
      <c r="AE42" s="288">
        <f ca="1">AE41+AE40</f>
        <v>0.05</v>
      </c>
      <c r="AF42" s="288">
        <f ca="1">AF41+AF40</f>
        <v>0.04</v>
      </c>
      <c r="AG42" s="288">
        <f ca="1">AG41+AG40</f>
        <v>0.04</v>
      </c>
      <c r="AH42" s="288">
        <f ca="1">AH41+AH40</f>
        <v>0.04</v>
      </c>
      <c r="AZ42" s="288">
        <f ca="1">AZ41+AZ40</f>
        <v>0.05</v>
      </c>
      <c r="BA42" s="288">
        <f ca="1">BA41+BA40</f>
        <v>0.04</v>
      </c>
      <c r="BB42" s="288">
        <f ca="1">BB41+BB40</f>
        <v>0.03</v>
      </c>
      <c r="BC42" s="288">
        <f ca="1">BC41+BC40</f>
        <v>0.03</v>
      </c>
      <c r="BD42" s="288">
        <f ca="1">BD41+BD40</f>
        <v>0.03</v>
      </c>
      <c r="DM42" s="285">
        <f>Inputs!BS32</f>
        <v>0</v>
      </c>
      <c r="DN42" s="285">
        <f>Inputs!BU32</f>
        <v>2023</v>
      </c>
      <c r="DO42" s="285" t="str">
        <f>Inputs!BW32</f>
        <v>September</v>
      </c>
      <c r="DP42" s="285">
        <f t="shared" si="0"/>
        <v>9</v>
      </c>
      <c r="DT42" s="285">
        <f>Inputs!DA32</f>
        <v>0</v>
      </c>
      <c r="DU42" s="285">
        <f>Inputs!DC32</f>
        <v>2023</v>
      </c>
      <c r="DV42" s="285" t="str">
        <f>Inputs!DE32</f>
        <v>September</v>
      </c>
      <c r="DW42" s="285">
        <f t="shared" si="1"/>
        <v>9</v>
      </c>
      <c r="DZ42" s="285">
        <f>Inputs!CJ32</f>
        <v>0</v>
      </c>
      <c r="EA42" s="285">
        <f>Inputs!CL32</f>
        <v>2023</v>
      </c>
      <c r="EB42" s="285" t="str">
        <f>Inputs!CN32</f>
        <v>September</v>
      </c>
      <c r="EC42" s="285">
        <f t="shared" si="2"/>
        <v>9</v>
      </c>
      <c r="FB42" s="287">
        <v>0.4</v>
      </c>
    </row>
    <row r="43" spans="2:158" x14ac:dyDescent="0.25">
      <c r="W43" s="285" t="s">
        <v>435</v>
      </c>
      <c r="X43" s="285">
        <v>11</v>
      </c>
      <c r="DM43" s="285">
        <f>Inputs!BS33</f>
        <v>0</v>
      </c>
      <c r="DN43" s="285">
        <f>Inputs!BU33</f>
        <v>2023</v>
      </c>
      <c r="DO43" s="285" t="str">
        <f>Inputs!BW33</f>
        <v>September</v>
      </c>
      <c r="DP43" s="285">
        <f t="shared" si="0"/>
        <v>9</v>
      </c>
      <c r="DT43" s="285">
        <f>Inputs!DA33</f>
        <v>0</v>
      </c>
      <c r="DU43" s="285">
        <f>Inputs!DC33</f>
        <v>2023</v>
      </c>
      <c r="DV43" s="285" t="str">
        <f>Inputs!DE33</f>
        <v>September</v>
      </c>
      <c r="DW43" s="285">
        <f t="shared" si="1"/>
        <v>9</v>
      </c>
      <c r="DZ43" s="285">
        <f>Inputs!CJ33</f>
        <v>0</v>
      </c>
      <c r="EA43" s="285">
        <f>Inputs!CL33</f>
        <v>2023</v>
      </c>
      <c r="EB43" s="285" t="str">
        <f>Inputs!CN33</f>
        <v>September</v>
      </c>
      <c r="EC43" s="285">
        <f t="shared" si="2"/>
        <v>9</v>
      </c>
      <c r="FB43" s="287">
        <v>0.41</v>
      </c>
    </row>
    <row r="44" spans="2:158" x14ac:dyDescent="0.25">
      <c r="F44" s="434" t="str">
        <f>Inputs!DV19</f>
        <v>Inflation + 1%</v>
      </c>
      <c r="G44" s="434">
        <f>VLOOKUP($F44,$B$3:$C$9,2,0)</f>
        <v>3</v>
      </c>
      <c r="H44" s="285" t="str">
        <f>Inputs!DQ19</f>
        <v>Pest Control</v>
      </c>
      <c r="I44" s="285" t="s">
        <v>644</v>
      </c>
      <c r="J44" s="287">
        <f>IF($F44=1,0,Inputs!IU$11)</f>
        <v>0.05</v>
      </c>
      <c r="K44" s="287">
        <f>IF($F44=1,0,Inputs!IV$11)</f>
        <v>0.04</v>
      </c>
      <c r="L44" s="287">
        <f>IF($F44=1,0,Inputs!IW$11)</f>
        <v>0.03</v>
      </c>
      <c r="M44" s="287">
        <f>IF($F44=1,0,Inputs!IX$11)</f>
        <v>0.03</v>
      </c>
      <c r="N44" s="287">
        <f>IF($F44=1,0,Inputs!IY$11)</f>
        <v>0.03</v>
      </c>
      <c r="P44" s="285" t="str">
        <f>IFERROR(VLOOKUP($H44,Inputs!$DQ$9:$DX$33,8,0),0)</f>
        <v>Promptly</v>
      </c>
      <c r="Q44" s="285">
        <f>IFERROR(VLOOKUP($P44,$B$19:$D$25,3,0),0)</f>
        <v>0</v>
      </c>
      <c r="R44" s="285">
        <f>IFERROR(VLOOKUP($H44,Inputs!$DQ$9:$DZ$33,10,0),0)</f>
        <v>2023</v>
      </c>
      <c r="S44" s="285" t="str">
        <f>IFERROR(VLOOKUP($H44,Inputs!$DQ$9:$EB$33,12,0),0)</f>
        <v>September</v>
      </c>
      <c r="T44" s="285">
        <f>IFERROR(VLOOKUP(S44,$C$31:$D$42,2,0),0)</f>
        <v>9</v>
      </c>
      <c r="W44" s="285" t="s">
        <v>434</v>
      </c>
      <c r="X44" s="285">
        <v>12</v>
      </c>
      <c r="Z44" s="434" t="str">
        <f>Inputs!FM19</f>
        <v>Inflation + 2%</v>
      </c>
      <c r="AA44" s="434">
        <f>VLOOKUP($Z44,$V$3:$W$9,2,0)</f>
        <v>4</v>
      </c>
      <c r="AB44" s="285">
        <f>Inputs!FH19</f>
        <v>0</v>
      </c>
      <c r="AC44" s="285" t="s">
        <v>644</v>
      </c>
      <c r="AD44" s="287">
        <f>IF($Z44=1,0,Inputs!IU$11)</f>
        <v>0.05</v>
      </c>
      <c r="AE44" s="287">
        <f>IF($Z44=1,0,Inputs!IV$11)</f>
        <v>0.04</v>
      </c>
      <c r="AF44" s="287">
        <f>IF($Z44=1,0,Inputs!IW$11)</f>
        <v>0.03</v>
      </c>
      <c r="AG44" s="287">
        <f>IF($Z44=1,0,Inputs!IX$11)</f>
        <v>0.03</v>
      </c>
      <c r="AH44" s="287">
        <f>IF($Z44=1,0,Inputs!IY$11)</f>
        <v>0.03</v>
      </c>
      <c r="AJ44" s="428" t="str">
        <f>Inputs!FO19</f>
        <v>Promptly</v>
      </c>
      <c r="AK44" s="285">
        <f>VLOOKUP($AJ44,$V$19:$X$25,3,0)</f>
        <v>0</v>
      </c>
      <c r="AL44" s="285">
        <f>IFERROR(VLOOKUP($AB44,Inputs!$FH$9:$FQ$33,10,0),0)</f>
        <v>0</v>
      </c>
      <c r="AM44" s="285">
        <f>IFERROR(VLOOKUP($AB44,Inputs!$FH$9:$FS$33,12,0),0)</f>
        <v>0</v>
      </c>
      <c r="AN44" s="285">
        <f>IFERROR(VLOOKUP($AM44,$W$33:$X$44,2,0),0)</f>
        <v>0</v>
      </c>
      <c r="AV44" s="434" t="str">
        <f>Inputs!HE19</f>
        <v>Pure inflation</v>
      </c>
      <c r="AW44" s="434">
        <f>VLOOKUP($AV44,$AQ$3:$AR$9,2,0)</f>
        <v>2</v>
      </c>
      <c r="AX44" s="285" t="str">
        <f>Inputs!GY19</f>
        <v>Rice</v>
      </c>
      <c r="AY44" s="285" t="s">
        <v>644</v>
      </c>
      <c r="AZ44" s="287">
        <f>IF($AW44=1,0,Inputs!IU$11)</f>
        <v>0.05</v>
      </c>
      <c r="BA44" s="287">
        <f>IF($AW44=1,0,Inputs!IV$11)</f>
        <v>0.04</v>
      </c>
      <c r="BB44" s="287">
        <f>IF($AW44=1,0,Inputs!IW$11)</f>
        <v>0.03</v>
      </c>
      <c r="BC44" s="287">
        <f>IF($AW44=1,0,Inputs!IX$11)</f>
        <v>0.03</v>
      </c>
      <c r="BD44" s="287">
        <f>IF($AW44=1,0,Inputs!IY$11)</f>
        <v>0.03</v>
      </c>
      <c r="BF44" s="426" t="str">
        <f>Inputs!HG19</f>
        <v>In this month</v>
      </c>
      <c r="BG44" s="285">
        <f>VLOOKUP(BF44,$AQ$14:$AS$17,3,0)</f>
        <v>0</v>
      </c>
      <c r="BH44" s="285" t="str">
        <f>Inputs!HI19</f>
        <v>1 month deferred</v>
      </c>
      <c r="BI44" s="285">
        <f>VLOOKUP(BH44,$AQ$21:$AR$27,2,0)</f>
        <v>-1</v>
      </c>
      <c r="FB44" s="287">
        <v>0.42</v>
      </c>
    </row>
    <row r="45" spans="2:158" x14ac:dyDescent="0.25">
      <c r="J45" s="291">
        <f ca="1">IF($G44=1,0,OFFSET($D$2,$G44,0))</f>
        <v>0.01</v>
      </c>
      <c r="K45" s="291">
        <f ca="1">IF($G44=1,0,OFFSET($D$2,$G44,0))</f>
        <v>0.01</v>
      </c>
      <c r="L45" s="291">
        <f ca="1">IF($G44=1,0,OFFSET($D$2,$G44,0))</f>
        <v>0.01</v>
      </c>
      <c r="M45" s="291">
        <f ca="1">IF($G44=1,0,OFFSET($D$2,$G44,0))</f>
        <v>0.01</v>
      </c>
      <c r="N45" s="291">
        <f ca="1">IF($G44=1,0,OFFSET($D$2,$G44,0))</f>
        <v>0.01</v>
      </c>
      <c r="AD45" s="291">
        <f ca="1">IF($AA44=1,0,OFFSET($X$2,$AA44,0))</f>
        <v>0.02</v>
      </c>
      <c r="AE45" s="291">
        <f ca="1">IF($AA44=1,0,OFFSET($X$2,$AA44,0))</f>
        <v>0.02</v>
      </c>
      <c r="AF45" s="291">
        <f ca="1">IF($AA44=1,0,OFFSET($X$2,$AA44,0))</f>
        <v>0.02</v>
      </c>
      <c r="AG45" s="291">
        <f ca="1">IF($AA44=1,0,OFFSET($X$2,$AA44,0))</f>
        <v>0.02</v>
      </c>
      <c r="AH45" s="291">
        <f ca="1">IF($AA44=1,0,OFFSET($X$2,$AA44,0))</f>
        <v>0.02</v>
      </c>
      <c r="AZ45" s="291">
        <f ca="1">IF($AW44=1,0,OFFSET($AS$2,$AW44,0))</f>
        <v>0</v>
      </c>
      <c r="BA45" s="291">
        <f ca="1">IF($AW44=1,0,OFFSET($AS$2,$AW44,0))</f>
        <v>0</v>
      </c>
      <c r="BB45" s="291">
        <f ca="1">IF($AW44=1,0,OFFSET($AS$2,$AW44,0))</f>
        <v>0</v>
      </c>
      <c r="BC45" s="291">
        <f ca="1">IF($AW44=1,0,OFFSET($AS$2,$AW44,0))</f>
        <v>0</v>
      </c>
      <c r="BD45" s="291">
        <f ca="1">IF($AW44=1,0,OFFSET($AS$2,$AW44,0))</f>
        <v>0</v>
      </c>
      <c r="FB45" s="287">
        <v>0.43</v>
      </c>
    </row>
    <row r="46" spans="2:158" x14ac:dyDescent="0.25">
      <c r="J46" s="288">
        <f ca="1">J45+J44</f>
        <v>6.0000000000000005E-2</v>
      </c>
      <c r="K46" s="288">
        <f ca="1">K45+K44</f>
        <v>0.05</v>
      </c>
      <c r="L46" s="288">
        <f ca="1">L45+L44</f>
        <v>0.04</v>
      </c>
      <c r="M46" s="288">
        <f ca="1">M45+M44</f>
        <v>0.04</v>
      </c>
      <c r="N46" s="288">
        <f ca="1">N45+N44</f>
        <v>0.04</v>
      </c>
      <c r="AD46" s="288">
        <f ca="1">AD45+AD44</f>
        <v>7.0000000000000007E-2</v>
      </c>
      <c r="AE46" s="288">
        <f ca="1">AE45+AE44</f>
        <v>0.06</v>
      </c>
      <c r="AF46" s="288">
        <f ca="1">AF45+AF44</f>
        <v>0.05</v>
      </c>
      <c r="AG46" s="288">
        <f ca="1">AG45+AG44</f>
        <v>0.05</v>
      </c>
      <c r="AH46" s="288">
        <f ca="1">AH45+AH44</f>
        <v>0.05</v>
      </c>
      <c r="AZ46" s="288">
        <f ca="1">AZ45+AZ44</f>
        <v>0.05</v>
      </c>
      <c r="BA46" s="288">
        <f ca="1">BA45+BA44</f>
        <v>0.04</v>
      </c>
      <c r="BB46" s="288">
        <f ca="1">BB45+BB44</f>
        <v>0.03</v>
      </c>
      <c r="BC46" s="288">
        <f ca="1">BC45+BC44</f>
        <v>0.03</v>
      </c>
      <c r="BD46" s="288">
        <f ca="1">BD45+BD44</f>
        <v>0.03</v>
      </c>
      <c r="FB46" s="287">
        <v>0.44</v>
      </c>
    </row>
    <row r="47" spans="2:158" x14ac:dyDescent="0.25">
      <c r="BV47" s="285" t="str">
        <f>Inputs!JF9</f>
        <v>Building</v>
      </c>
      <c r="BW47" s="285" t="str">
        <f>Inputs!JN9</f>
        <v>▻ 1 month in advance</v>
      </c>
      <c r="BX47" s="285">
        <f t="shared" ref="BX47:BX55" si="3">VLOOKUP($BW47,$BV$58:$BW$64,2,0)</f>
        <v>1</v>
      </c>
      <c r="FB47" s="287">
        <v>0.45</v>
      </c>
    </row>
    <row r="48" spans="2:158" x14ac:dyDescent="0.25">
      <c r="F48" s="438" t="str">
        <f>Inputs!DV20</f>
        <v>Inflation + 2%</v>
      </c>
      <c r="G48" s="438">
        <f>VLOOKUP($F48,$B$3:$C$9,2,0)</f>
        <v>4</v>
      </c>
      <c r="H48" s="285" t="str">
        <f>Inputs!DQ20</f>
        <v>Real-estate Taxes</v>
      </c>
      <c r="I48" s="285" t="s">
        <v>644</v>
      </c>
      <c r="J48" s="287">
        <f>IF($F48=1,0,Inputs!IU$11)</f>
        <v>0.05</v>
      </c>
      <c r="K48" s="287">
        <f>IF($F48=1,0,Inputs!IV$11)</f>
        <v>0.04</v>
      </c>
      <c r="L48" s="287">
        <f>IF($F48=1,0,Inputs!IW$11)</f>
        <v>0.03</v>
      </c>
      <c r="M48" s="287">
        <f>IF($F48=1,0,Inputs!IX$11)</f>
        <v>0.03</v>
      </c>
      <c r="N48" s="287">
        <f>IF($F48=1,0,Inputs!IY$11)</f>
        <v>0.03</v>
      </c>
      <c r="P48" s="285" t="str">
        <f>IFERROR(VLOOKUP($H48,Inputs!$DQ$9:$DX$33,8,0),0)</f>
        <v>Promptly</v>
      </c>
      <c r="Q48" s="285">
        <f>IFERROR(VLOOKUP($P48,$B$19:$D$25,3,0),0)</f>
        <v>0</v>
      </c>
      <c r="R48" s="285">
        <f>IFERROR(VLOOKUP($H48,Inputs!$DQ$9:$DZ$33,10,0),0)</f>
        <v>2023</v>
      </c>
      <c r="S48" s="285" t="str">
        <f>IFERROR(VLOOKUP($H48,Inputs!$DQ$9:$EB$33,12,0),0)</f>
        <v>September</v>
      </c>
      <c r="T48" s="285">
        <f>IFERROR(VLOOKUP(S48,$C$31:$D$42,2,0),0)</f>
        <v>9</v>
      </c>
      <c r="Z48" s="438" t="str">
        <f>Inputs!DV20</f>
        <v>Inflation + 2%</v>
      </c>
      <c r="AA48" s="438">
        <f>VLOOKUP($Z48,$V$3:$W$9,2,0)</f>
        <v>4</v>
      </c>
      <c r="AB48" s="285">
        <f>Inputs!FH20</f>
        <v>0</v>
      </c>
      <c r="AC48" s="285" t="s">
        <v>644</v>
      </c>
      <c r="AD48" s="287">
        <f>IF($Z48=1,0,Inputs!IU$11)</f>
        <v>0.05</v>
      </c>
      <c r="AE48" s="287">
        <f>IF($Z48=1,0,Inputs!IV$11)</f>
        <v>0.04</v>
      </c>
      <c r="AF48" s="287">
        <f>IF($Z48=1,0,Inputs!IW$11)</f>
        <v>0.03</v>
      </c>
      <c r="AG48" s="287">
        <f>IF($Z48=1,0,Inputs!IX$11)</f>
        <v>0.03</v>
      </c>
      <c r="AH48" s="287">
        <f>IF($Z48=1,0,Inputs!IY$11)</f>
        <v>0.03</v>
      </c>
      <c r="AJ48" s="428" t="str">
        <f>Inputs!FO20</f>
        <v>Promptly</v>
      </c>
      <c r="AK48" s="285">
        <f>VLOOKUP($AJ48,$V$19:$X$25,3,0)</f>
        <v>0</v>
      </c>
      <c r="AL48" s="285">
        <f>IFERROR(VLOOKUP($AB48,Inputs!$FH$9:$FQ$33,10,0),0)</f>
        <v>0</v>
      </c>
      <c r="AM48" s="285">
        <f>IFERROR(VLOOKUP($AB48,Inputs!$FH$9:$FS$33,12,0),0)</f>
        <v>0</v>
      </c>
      <c r="AN48" s="285">
        <f>IFERROR(VLOOKUP($AM48,$W$33:$X$44,2,0),0)</f>
        <v>0</v>
      </c>
      <c r="AV48" s="438" t="str">
        <f>Inputs!HE20</f>
        <v>Pure inflation</v>
      </c>
      <c r="AW48" s="438">
        <f>VLOOKUP($AV48,$AQ$3:$AR$9,2,0)</f>
        <v>2</v>
      </c>
      <c r="AX48" s="285" t="str">
        <f>Inputs!GY20</f>
        <v>Wine</v>
      </c>
      <c r="AY48" s="285" t="s">
        <v>644</v>
      </c>
      <c r="AZ48" s="287">
        <f>IF($AW48=1,0,Inputs!IU$11)</f>
        <v>0.05</v>
      </c>
      <c r="BA48" s="287">
        <f>IF($AW48=1,0,Inputs!IV$11)</f>
        <v>0.04</v>
      </c>
      <c r="BB48" s="287">
        <f>IF($AW48=1,0,Inputs!IW$11)</f>
        <v>0.03</v>
      </c>
      <c r="BC48" s="287">
        <f>IF($AW48=1,0,Inputs!IX$11)</f>
        <v>0.03</v>
      </c>
      <c r="BD48" s="287">
        <f>IF($AW48=1,0,Inputs!IY$11)</f>
        <v>0.03</v>
      </c>
      <c r="BF48" s="426" t="str">
        <f>Inputs!HG20</f>
        <v>In this month</v>
      </c>
      <c r="BG48" s="285">
        <f>VLOOKUP(BF48,$AQ$14:$AS$17,3,0)</f>
        <v>0</v>
      </c>
      <c r="BH48" s="285" t="str">
        <f>Inputs!HI20</f>
        <v>Promptly</v>
      </c>
      <c r="BI48" s="285">
        <f>VLOOKUP(BH48,$AQ$21:$AR$27,2,0)</f>
        <v>0</v>
      </c>
      <c r="BV48" s="285" t="str">
        <f>Inputs!JF10</f>
        <v>Furniture for dining area</v>
      </c>
      <c r="BW48" s="285" t="str">
        <f>Inputs!JN10</f>
        <v>▻ 1 month in advance</v>
      </c>
      <c r="BX48" s="285">
        <f t="shared" si="3"/>
        <v>1</v>
      </c>
      <c r="FB48" s="287">
        <v>0.46</v>
      </c>
    </row>
    <row r="49" spans="6:158" x14ac:dyDescent="0.25">
      <c r="J49" s="291">
        <f ca="1">IF($G48=1,0,OFFSET($D$2,$G48,0))</f>
        <v>0.02</v>
      </c>
      <c r="K49" s="291">
        <f ca="1">IF($G48=1,0,OFFSET($D$2,$G48,0))</f>
        <v>0.02</v>
      </c>
      <c r="L49" s="291">
        <f ca="1">IF($G48=1,0,OFFSET($D$2,$G48,0))</f>
        <v>0.02</v>
      </c>
      <c r="M49" s="291">
        <f ca="1">IF($G48=1,0,OFFSET($D$2,$G48,0))</f>
        <v>0.02</v>
      </c>
      <c r="N49" s="291">
        <f ca="1">IF($G48=1,0,OFFSET($D$2,$G48,0))</f>
        <v>0.02</v>
      </c>
      <c r="AD49" s="291">
        <f ca="1">IF($AA48=1,0,OFFSET($X$2,$AA48,0))</f>
        <v>0.02</v>
      </c>
      <c r="AE49" s="291">
        <f ca="1">IF($AA48=1,0,OFFSET($X$2,$AA48,0))</f>
        <v>0.02</v>
      </c>
      <c r="AF49" s="291">
        <f ca="1">IF($AA48=1,0,OFFSET($X$2,$AA48,0))</f>
        <v>0.02</v>
      </c>
      <c r="AG49" s="291">
        <f ca="1">IF($AA48=1,0,OFFSET($X$2,$AA48,0))</f>
        <v>0.02</v>
      </c>
      <c r="AH49" s="291">
        <f ca="1">IF($AA48=1,0,OFFSET($X$2,$AA48,0))</f>
        <v>0.02</v>
      </c>
      <c r="AZ49" s="291">
        <f ca="1">IF($AW48=1,0,OFFSET($AS$2,$AW48,0))</f>
        <v>0</v>
      </c>
      <c r="BA49" s="291">
        <f ca="1">IF($AW48=1,0,OFFSET($AS$2,$AW48,0))</f>
        <v>0</v>
      </c>
      <c r="BB49" s="291">
        <f ca="1">IF($AW48=1,0,OFFSET($AS$2,$AW48,0))</f>
        <v>0</v>
      </c>
      <c r="BC49" s="291">
        <f ca="1">IF($AW48=1,0,OFFSET($AS$2,$AW48,0))</f>
        <v>0</v>
      </c>
      <c r="BD49" s="291">
        <f ca="1">IF($AW48=1,0,OFFSET($AS$2,$AW48,0))</f>
        <v>0</v>
      </c>
      <c r="BV49" s="285" t="str">
        <f>Inputs!JF11</f>
        <v>Other</v>
      </c>
      <c r="BW49" s="285" t="str">
        <f>Inputs!JN11</f>
        <v>▻ 1 month in advance</v>
      </c>
      <c r="BX49" s="285">
        <f t="shared" si="3"/>
        <v>1</v>
      </c>
      <c r="FB49" s="287">
        <v>0.47</v>
      </c>
    </row>
    <row r="50" spans="6:158" x14ac:dyDescent="0.25">
      <c r="J50" s="288">
        <f ca="1">J49+J48</f>
        <v>7.0000000000000007E-2</v>
      </c>
      <c r="K50" s="288">
        <f ca="1">K49+K48</f>
        <v>0.06</v>
      </c>
      <c r="L50" s="288">
        <f ca="1">L49+L48</f>
        <v>0.05</v>
      </c>
      <c r="M50" s="288">
        <f ca="1">M49+M48</f>
        <v>0.05</v>
      </c>
      <c r="N50" s="288">
        <f ca="1">N49+N48</f>
        <v>0.05</v>
      </c>
      <c r="AD50" s="288">
        <f ca="1">AD49+AD48</f>
        <v>7.0000000000000007E-2</v>
      </c>
      <c r="AE50" s="288">
        <f ca="1">AE49+AE48</f>
        <v>0.06</v>
      </c>
      <c r="AF50" s="288">
        <f ca="1">AF49+AF48</f>
        <v>0.05</v>
      </c>
      <c r="AG50" s="288">
        <f ca="1">AG49+AG48</f>
        <v>0.05</v>
      </c>
      <c r="AH50" s="288">
        <f ca="1">AH49+AH48</f>
        <v>0.05</v>
      </c>
      <c r="AZ50" s="288">
        <f ca="1">AZ49+AZ48</f>
        <v>0.05</v>
      </c>
      <c r="BA50" s="288">
        <f ca="1">BA49+BA48</f>
        <v>0.04</v>
      </c>
      <c r="BB50" s="288">
        <f ca="1">BB49+BB48</f>
        <v>0.03</v>
      </c>
      <c r="BC50" s="288">
        <f ca="1">BC49+BC48</f>
        <v>0.03</v>
      </c>
      <c r="BD50" s="288">
        <f ca="1">BD49+BD48</f>
        <v>0.03</v>
      </c>
      <c r="BV50" s="285" t="str">
        <f>Inputs!JF12</f>
        <v>Vehicles</v>
      </c>
      <c r="BW50" s="285" t="str">
        <f>Inputs!JN12</f>
        <v>▻ 2 months in advance</v>
      </c>
      <c r="BX50" s="285">
        <f t="shared" si="3"/>
        <v>2</v>
      </c>
      <c r="FB50" s="287">
        <v>0.48</v>
      </c>
    </row>
    <row r="51" spans="6:158" x14ac:dyDescent="0.25">
      <c r="BV51" s="285" t="str">
        <f>Inputs!JF17</f>
        <v>Renovation, interior design</v>
      </c>
      <c r="BW51" s="285" t="str">
        <f>Inputs!JN17</f>
        <v>▻ 1 month in advance</v>
      </c>
      <c r="BX51" s="285">
        <f t="shared" si="3"/>
        <v>1</v>
      </c>
      <c r="FB51" s="287">
        <v>0.49</v>
      </c>
    </row>
    <row r="52" spans="6:158" x14ac:dyDescent="0.25">
      <c r="F52" s="435" t="str">
        <f>Inputs!DV21</f>
        <v>Inflation + 1%</v>
      </c>
      <c r="G52" s="435">
        <f>VLOOKUP($F52,$B$3:$C$9,2,0)</f>
        <v>3</v>
      </c>
      <c r="H52" s="285" t="str">
        <f>Inputs!DQ21</f>
        <v>Legal Fees</v>
      </c>
      <c r="I52" s="285" t="s">
        <v>644</v>
      </c>
      <c r="J52" s="287">
        <f>IF($F52=1,0,Inputs!IU$11)</f>
        <v>0.05</v>
      </c>
      <c r="K52" s="287">
        <f>IF($F52=1,0,Inputs!IV$11)</f>
        <v>0.04</v>
      </c>
      <c r="L52" s="287">
        <f>IF($F52=1,0,Inputs!IW$11)</f>
        <v>0.03</v>
      </c>
      <c r="M52" s="287">
        <f>IF($F52=1,0,Inputs!IX$11)</f>
        <v>0.03</v>
      </c>
      <c r="N52" s="287">
        <f>IF($F52=1,0,Inputs!IY$11)</f>
        <v>0.03</v>
      </c>
      <c r="P52" s="285" t="str">
        <f>IFERROR(VLOOKUP($H52,Inputs!$DQ$9:$DX$33,8,0),0)</f>
        <v>Promptly</v>
      </c>
      <c r="Q52" s="285">
        <f>IFERROR(VLOOKUP($P52,$B$19:$D$25,3,0),0)</f>
        <v>0</v>
      </c>
      <c r="R52" s="285">
        <f>IFERROR(VLOOKUP($H52,Inputs!$DQ$9:$DZ$33,10,0),0)</f>
        <v>2023</v>
      </c>
      <c r="S52" s="285" t="str">
        <f>IFERROR(VLOOKUP($H52,Inputs!$DQ$9:$EB$33,12,0),0)</f>
        <v>September</v>
      </c>
      <c r="T52" s="285">
        <f>IFERROR(VLOOKUP(S52,$C$31:$D$42,2,0),0)</f>
        <v>9</v>
      </c>
      <c r="Z52" s="435" t="str">
        <f>Inputs!FM21</f>
        <v>Pure inflation</v>
      </c>
      <c r="AA52" s="435">
        <f>VLOOKUP($Z52,$V$3:$W$9,2,0)</f>
        <v>2</v>
      </c>
      <c r="AB52" s="285">
        <f>Inputs!FH21</f>
        <v>0</v>
      </c>
      <c r="AC52" s="285" t="s">
        <v>644</v>
      </c>
      <c r="AD52" s="287">
        <f>IF($Z52=1,0,Inputs!IU$11)</f>
        <v>0.05</v>
      </c>
      <c r="AE52" s="287">
        <f>IF($Z52=1,0,Inputs!IV$11)</f>
        <v>0.04</v>
      </c>
      <c r="AF52" s="287">
        <f>IF($Z52=1,0,Inputs!IW$11)</f>
        <v>0.03</v>
      </c>
      <c r="AG52" s="287">
        <f>IF($Z52=1,0,Inputs!IX$11)</f>
        <v>0.03</v>
      </c>
      <c r="AH52" s="287">
        <f>IF($Z52=1,0,Inputs!IY$11)</f>
        <v>0.03</v>
      </c>
      <c r="AJ52" s="428" t="str">
        <f>Inputs!FO21</f>
        <v>Promptly</v>
      </c>
      <c r="AK52" s="285">
        <f>VLOOKUP($AJ52,$V$19:$X$25,3,0)</f>
        <v>0</v>
      </c>
      <c r="AL52" s="285">
        <f>IFERROR(VLOOKUP($AB52,Inputs!$FH$9:$FQ$33,10,0),0)</f>
        <v>0</v>
      </c>
      <c r="AM52" s="285">
        <f>IFERROR(VLOOKUP($AB52,Inputs!$FH$9:$FS$33,12,0),0)</f>
        <v>0</v>
      </c>
      <c r="AN52" s="285">
        <f>IFERROR(VLOOKUP($AM52,$W$33:$X$44,2,0),0)</f>
        <v>0</v>
      </c>
      <c r="AV52" s="435" t="str">
        <f>Inputs!HE21</f>
        <v>Pure inflation</v>
      </c>
      <c r="AW52" s="435">
        <f>VLOOKUP($AV52,$AQ$3:$AR$9,2,0)</f>
        <v>2</v>
      </c>
      <c r="AX52" s="285" t="str">
        <f>Inputs!GY21</f>
        <v>Soda</v>
      </c>
      <c r="AY52" s="285" t="s">
        <v>644</v>
      </c>
      <c r="AZ52" s="287">
        <f>IF($AW52=1,0,Inputs!IU$11)</f>
        <v>0.05</v>
      </c>
      <c r="BA52" s="287">
        <f>IF($AW52=1,0,Inputs!IV$11)</f>
        <v>0.04</v>
      </c>
      <c r="BB52" s="287">
        <f>IF($AW52=1,0,Inputs!IW$11)</f>
        <v>0.03</v>
      </c>
      <c r="BC52" s="287">
        <f>IF($AW52=1,0,Inputs!IX$11)</f>
        <v>0.03</v>
      </c>
      <c r="BD52" s="287">
        <f>IF($AW52=1,0,Inputs!IY$11)</f>
        <v>0.03</v>
      </c>
      <c r="BF52" s="426" t="str">
        <f>Inputs!HG21</f>
        <v>In this month</v>
      </c>
      <c r="BG52" s="285">
        <f>VLOOKUP(BF52,$AQ$14:$AS$17,3,0)</f>
        <v>0</v>
      </c>
      <c r="BH52" s="285" t="str">
        <f>Inputs!HI21</f>
        <v>Promptly</v>
      </c>
      <c r="BI52" s="285">
        <f>VLOOKUP(BH52,$AQ$21:$AR$27,2,0)</f>
        <v>0</v>
      </c>
      <c r="BV52" s="285" t="str">
        <f>Inputs!JF18</f>
        <v>Kitchen equipment &amp; installation</v>
      </c>
      <c r="BW52" s="285" t="str">
        <f>Inputs!JN18</f>
        <v>▻ 1 month in advance</v>
      </c>
      <c r="BX52" s="285">
        <f t="shared" si="3"/>
        <v>1</v>
      </c>
      <c r="FB52" s="287">
        <v>0.5</v>
      </c>
    </row>
    <row r="53" spans="6:158" x14ac:dyDescent="0.25">
      <c r="J53" s="291">
        <f ca="1">IF($G52=1,0,OFFSET($D$2,$G52,0))</f>
        <v>0.01</v>
      </c>
      <c r="K53" s="291">
        <f ca="1">IF($G52=1,0,OFFSET($D$2,$G52,0))</f>
        <v>0.01</v>
      </c>
      <c r="L53" s="291">
        <f ca="1">IF($G52=1,0,OFFSET($D$2,$G52,0))</f>
        <v>0.01</v>
      </c>
      <c r="M53" s="291">
        <f ca="1">IF($G52=1,0,OFFSET($D$2,$G52,0))</f>
        <v>0.01</v>
      </c>
      <c r="N53" s="291">
        <f ca="1">IF($G52=1,0,OFFSET($D$2,$G52,0))</f>
        <v>0.01</v>
      </c>
      <c r="AD53" s="291">
        <f ca="1">IF($AA52=1,0,OFFSET($X$2,$AA52,0))</f>
        <v>0</v>
      </c>
      <c r="AE53" s="291">
        <f ca="1">IF($AA52=1,0,OFFSET($X$2,$AA52,0))</f>
        <v>0</v>
      </c>
      <c r="AF53" s="291">
        <f ca="1">IF($AA52=1,0,OFFSET($X$2,$AA52,0))</f>
        <v>0</v>
      </c>
      <c r="AG53" s="291">
        <f ca="1">IF($AA52=1,0,OFFSET($X$2,$AA52,0))</f>
        <v>0</v>
      </c>
      <c r="AH53" s="291">
        <f ca="1">IF($AA52=1,0,OFFSET($X$2,$AA52,0))</f>
        <v>0</v>
      </c>
      <c r="AZ53" s="291">
        <f ca="1">IF($AW52=1,0,OFFSET($AS$2,$AW52,0))</f>
        <v>0</v>
      </c>
      <c r="BA53" s="291">
        <f ca="1">IF($AW52=1,0,OFFSET($AS$2,$AW52,0))</f>
        <v>0</v>
      </c>
      <c r="BB53" s="291">
        <f ca="1">IF($AW52=1,0,OFFSET($AS$2,$AW52,0))</f>
        <v>0</v>
      </c>
      <c r="BC53" s="291">
        <f ca="1">IF($AW52=1,0,OFFSET($AS$2,$AW52,0))</f>
        <v>0</v>
      </c>
      <c r="BD53" s="291">
        <f ca="1">IF($AW52=1,0,OFFSET($AS$2,$AW52,0))</f>
        <v>0</v>
      </c>
      <c r="BV53" s="285" t="str">
        <f>Inputs!JF19</f>
        <v>Storage equipment &amp; installation</v>
      </c>
      <c r="BW53" s="285" t="str">
        <f>Inputs!JN19</f>
        <v>▻ 1 month in advance</v>
      </c>
      <c r="BX53" s="285">
        <f t="shared" si="3"/>
        <v>1</v>
      </c>
      <c r="FB53" s="287">
        <v>0.51</v>
      </c>
    </row>
    <row r="54" spans="6:158" x14ac:dyDescent="0.25">
      <c r="J54" s="288">
        <f ca="1">J53+J52</f>
        <v>6.0000000000000005E-2</v>
      </c>
      <c r="K54" s="288">
        <f ca="1">K53+K52</f>
        <v>0.05</v>
      </c>
      <c r="L54" s="288">
        <f ca="1">L53+L52</f>
        <v>0.04</v>
      </c>
      <c r="M54" s="288">
        <f ca="1">M53+M52</f>
        <v>0.04</v>
      </c>
      <c r="N54" s="288">
        <f ca="1">N53+N52</f>
        <v>0.04</v>
      </c>
      <c r="AD54" s="288">
        <f ca="1">AD53+AD52</f>
        <v>0.05</v>
      </c>
      <c r="AE54" s="288">
        <f ca="1">AE53+AE52</f>
        <v>0.04</v>
      </c>
      <c r="AF54" s="288">
        <f ca="1">AF53+AF52</f>
        <v>0.03</v>
      </c>
      <c r="AG54" s="288">
        <f ca="1">AG53+AG52</f>
        <v>0.03</v>
      </c>
      <c r="AH54" s="288">
        <f ca="1">AH53+AH52</f>
        <v>0.03</v>
      </c>
      <c r="AZ54" s="288">
        <f ca="1">AZ53+AZ52</f>
        <v>0.05</v>
      </c>
      <c r="BA54" s="288">
        <f ca="1">BA53+BA52</f>
        <v>0.04</v>
      </c>
      <c r="BB54" s="288">
        <f ca="1">BB53+BB52</f>
        <v>0.03</v>
      </c>
      <c r="BC54" s="288">
        <f ca="1">BC53+BC52</f>
        <v>0.03</v>
      </c>
      <c r="BD54" s="288">
        <f ca="1">BD53+BD52</f>
        <v>0.03</v>
      </c>
      <c r="BV54" s="285" t="str">
        <f>Inputs!JF20</f>
        <v>Other hall equipment &amp; installation</v>
      </c>
      <c r="BW54" s="285" t="str">
        <f>Inputs!JN20</f>
        <v>▻ 1 month in advance</v>
      </c>
      <c r="BX54" s="285">
        <f t="shared" si="3"/>
        <v>1</v>
      </c>
      <c r="FB54" s="287">
        <v>0.52</v>
      </c>
    </row>
    <row r="55" spans="6:158" x14ac:dyDescent="0.25">
      <c r="BV55" s="285" t="str">
        <f>Inputs!JF21</f>
        <v>Communications</v>
      </c>
      <c r="BW55" s="285" t="str">
        <f>Inputs!JN21</f>
        <v>▻ 1 month in advance</v>
      </c>
      <c r="BX55" s="285">
        <f t="shared" si="3"/>
        <v>1</v>
      </c>
      <c r="FB55" s="287">
        <v>0.53</v>
      </c>
    </row>
    <row r="56" spans="6:158" x14ac:dyDescent="0.25">
      <c r="F56" s="426" t="str">
        <f>Inputs!DV22</f>
        <v>Inflation + 1%</v>
      </c>
      <c r="G56" s="426">
        <f>VLOOKUP($F56,$B$3:$C$9,2,0)</f>
        <v>3</v>
      </c>
      <c r="H56" s="285" t="str">
        <f>Inputs!DQ22</f>
        <v>Bookkeeping</v>
      </c>
      <c r="I56" s="285" t="s">
        <v>644</v>
      </c>
      <c r="J56" s="287">
        <f>IF($F56=1,0,Inputs!IU$11)</f>
        <v>0.05</v>
      </c>
      <c r="K56" s="287">
        <f>IF($F56=1,0,Inputs!IV$11)</f>
        <v>0.04</v>
      </c>
      <c r="L56" s="287">
        <f>IF($F56=1,0,Inputs!IW$11)</f>
        <v>0.03</v>
      </c>
      <c r="M56" s="287">
        <f>IF($F56=1,0,Inputs!IX$11)</f>
        <v>0.03</v>
      </c>
      <c r="N56" s="287">
        <f>IF($F56=1,0,Inputs!IY$11)</f>
        <v>0.03</v>
      </c>
      <c r="P56" s="285" t="str">
        <f>IFERROR(VLOOKUP($H56,Inputs!$DQ$9:$DX$33,8,0),0)</f>
        <v>Promptly</v>
      </c>
      <c r="Q56" s="285">
        <f>IFERROR(VLOOKUP($P56,$B$19:$D$25,3,0),0)</f>
        <v>0</v>
      </c>
      <c r="R56" s="285">
        <f>IFERROR(VLOOKUP($H56,Inputs!$DQ$9:$DZ$33,10,0),0)</f>
        <v>2023</v>
      </c>
      <c r="S56" s="285" t="str">
        <f>IFERROR(VLOOKUP($H56,Inputs!$DQ$9:$EB$33,12,0),0)</f>
        <v>September</v>
      </c>
      <c r="T56" s="285">
        <f>IFERROR(VLOOKUP(S56,$C$31:$D$42,2,0),0)</f>
        <v>9</v>
      </c>
      <c r="Z56" s="426" t="str">
        <f>Inputs!FM22</f>
        <v>Inflation + 2%</v>
      </c>
      <c r="AA56" s="426">
        <f>VLOOKUP($Z56,$V$3:$W$9,2,0)</f>
        <v>4</v>
      </c>
      <c r="AB56" s="285">
        <f>Inputs!FH22</f>
        <v>0</v>
      </c>
      <c r="AC56" s="285" t="s">
        <v>644</v>
      </c>
      <c r="AD56" s="287">
        <f>IF($Z56=1,0,Inputs!IU$11)</f>
        <v>0.05</v>
      </c>
      <c r="AE56" s="287">
        <f>IF($Z56=1,0,Inputs!IV$11)</f>
        <v>0.04</v>
      </c>
      <c r="AF56" s="287">
        <f>IF($Z56=1,0,Inputs!IW$11)</f>
        <v>0.03</v>
      </c>
      <c r="AG56" s="287">
        <f>IF($Z56=1,0,Inputs!IX$11)</f>
        <v>0.03</v>
      </c>
      <c r="AH56" s="287">
        <f>IF($Z56=1,0,Inputs!IY$11)</f>
        <v>0.03</v>
      </c>
      <c r="AJ56" s="428" t="str">
        <f>Inputs!FO22</f>
        <v>Promptly</v>
      </c>
      <c r="AK56" s="285">
        <f>VLOOKUP($AJ56,$V$19:$X$25,3,0)</f>
        <v>0</v>
      </c>
      <c r="AL56" s="285">
        <f>IFERROR(VLOOKUP($AB56,Inputs!$FH$9:$FQ$33,10,0),0)</f>
        <v>0</v>
      </c>
      <c r="AM56" s="285">
        <f>IFERROR(VLOOKUP($AB56,Inputs!$FH$9:$FS$33,12,0),0)</f>
        <v>0</v>
      </c>
      <c r="AN56" s="285">
        <f>IFERROR(VLOOKUP($AM56,$W$33:$X$44,2,0),0)</f>
        <v>0</v>
      </c>
      <c r="AV56" s="426" t="str">
        <f>Inputs!HE22</f>
        <v>Pure inflation</v>
      </c>
      <c r="AW56" s="426">
        <f>VLOOKUP($AV56,$AQ$3:$AR$9,2,0)</f>
        <v>2</v>
      </c>
      <c r="AX56" s="285" t="str">
        <f>Inputs!GY22</f>
        <v>Beer</v>
      </c>
      <c r="AY56" s="285" t="s">
        <v>644</v>
      </c>
      <c r="AZ56" s="287">
        <f>IF($AW56=1,0,Inputs!IU$11)</f>
        <v>0.05</v>
      </c>
      <c r="BA56" s="287">
        <f>IF($AW56=1,0,Inputs!IV$11)</f>
        <v>0.04</v>
      </c>
      <c r="BB56" s="287">
        <f>IF($AW56=1,0,Inputs!IW$11)</f>
        <v>0.03</v>
      </c>
      <c r="BC56" s="287">
        <f>IF($AW56=1,0,Inputs!IX$11)</f>
        <v>0.03</v>
      </c>
      <c r="BD56" s="287">
        <f>IF($AW56=1,0,Inputs!IY$11)</f>
        <v>0.03</v>
      </c>
      <c r="BF56" s="426" t="str">
        <f>Inputs!HG22</f>
        <v>In this month</v>
      </c>
      <c r="BG56" s="285">
        <f>VLOOKUP(BF56,$AQ$14:$AS$17,3,0)</f>
        <v>0</v>
      </c>
      <c r="BH56" s="285" t="str">
        <f>Inputs!HI22</f>
        <v>Promptly</v>
      </c>
      <c r="BI56" s="285">
        <f>VLOOKUP(BH56,$AQ$21:$AR$27,2,0)</f>
        <v>0</v>
      </c>
      <c r="FB56" s="287">
        <v>0.54</v>
      </c>
    </row>
    <row r="57" spans="6:158" x14ac:dyDescent="0.25">
      <c r="J57" s="291">
        <f ca="1">IF($G56=1,0,OFFSET($D$2,$G56,0))</f>
        <v>0.01</v>
      </c>
      <c r="K57" s="291">
        <f ca="1">IF($G56=1,0,OFFSET($D$2,$G56,0))</f>
        <v>0.01</v>
      </c>
      <c r="L57" s="291">
        <f ca="1">IF($G56=1,0,OFFSET($D$2,$G56,0))</f>
        <v>0.01</v>
      </c>
      <c r="M57" s="291">
        <f ca="1">IF($G56=1,0,OFFSET($D$2,$G56,0))</f>
        <v>0.01</v>
      </c>
      <c r="N57" s="291">
        <f ca="1">IF($G56=1,0,OFFSET($D$2,$G56,0))</f>
        <v>0.01</v>
      </c>
      <c r="AD57" s="291">
        <f ca="1">IF($AA56=1,0,OFFSET($X$2,$AA56,0))</f>
        <v>0.02</v>
      </c>
      <c r="AE57" s="291">
        <f ca="1">IF($AA56=1,0,OFFSET($X$2,$AA56,0))</f>
        <v>0.02</v>
      </c>
      <c r="AF57" s="291">
        <f ca="1">IF($AA56=1,0,OFFSET($X$2,$AA56,0))</f>
        <v>0.02</v>
      </c>
      <c r="AG57" s="291">
        <f ca="1">IF($AA56=1,0,OFFSET($X$2,$AA56,0))</f>
        <v>0.02</v>
      </c>
      <c r="AH57" s="291">
        <f ca="1">IF($AA56=1,0,OFFSET($X$2,$AA56,0))</f>
        <v>0.02</v>
      </c>
      <c r="AZ57" s="291">
        <f ca="1">IF($AW56=1,0,OFFSET($AS$2,$AW56,0))</f>
        <v>0</v>
      </c>
      <c r="BA57" s="291">
        <f ca="1">IF($AW56=1,0,OFFSET($AS$2,$AW56,0))</f>
        <v>0</v>
      </c>
      <c r="BB57" s="291">
        <f ca="1">IF($AW56=1,0,OFFSET($AS$2,$AW56,0))</f>
        <v>0</v>
      </c>
      <c r="BC57" s="291">
        <f ca="1">IF($AW56=1,0,OFFSET($AS$2,$AW56,0))</f>
        <v>0</v>
      </c>
      <c r="BD57" s="291">
        <f ca="1">IF($AW56=1,0,OFFSET($AS$2,$AW56,0))</f>
        <v>0</v>
      </c>
      <c r="FB57" s="287">
        <v>0.55000000000000004</v>
      </c>
    </row>
    <row r="58" spans="6:158" x14ac:dyDescent="0.25">
      <c r="J58" s="288">
        <f ca="1">J57+J56</f>
        <v>6.0000000000000005E-2</v>
      </c>
      <c r="K58" s="288">
        <f ca="1">K57+K56</f>
        <v>0.05</v>
      </c>
      <c r="L58" s="288">
        <f ca="1">L57+L56</f>
        <v>0.04</v>
      </c>
      <c r="M58" s="288">
        <f ca="1">M57+M56</f>
        <v>0.04</v>
      </c>
      <c r="N58" s="288">
        <f ca="1">N57+N56</f>
        <v>0.04</v>
      </c>
      <c r="AD58" s="288">
        <f ca="1">AD57+AD56</f>
        <v>7.0000000000000007E-2</v>
      </c>
      <c r="AE58" s="288">
        <f ca="1">AE57+AE56</f>
        <v>0.06</v>
      </c>
      <c r="AF58" s="288">
        <f ca="1">AF57+AF56</f>
        <v>0.05</v>
      </c>
      <c r="AG58" s="288">
        <f ca="1">AG57+AG56</f>
        <v>0.05</v>
      </c>
      <c r="AH58" s="288">
        <f ca="1">AH57+AH56</f>
        <v>0.05</v>
      </c>
      <c r="AZ58" s="288">
        <f ca="1">AZ57+AZ56</f>
        <v>0.05</v>
      </c>
      <c r="BA58" s="288">
        <f ca="1">BA57+BA56</f>
        <v>0.04</v>
      </c>
      <c r="BB58" s="288">
        <f ca="1">BB57+BB56</f>
        <v>0.03</v>
      </c>
      <c r="BC58" s="288">
        <f ca="1">BC57+BC56</f>
        <v>0.03</v>
      </c>
      <c r="BD58" s="288">
        <f ca="1">BD57+BD56</f>
        <v>0.03</v>
      </c>
      <c r="BV58" s="285" t="s">
        <v>717</v>
      </c>
      <c r="BW58" s="285">
        <v>3</v>
      </c>
      <c r="FB58" s="287">
        <v>0.56000000000000005</v>
      </c>
    </row>
    <row r="59" spans="6:158" x14ac:dyDescent="0.25">
      <c r="BV59" s="285" t="s">
        <v>716</v>
      </c>
      <c r="BW59" s="285">
        <v>2</v>
      </c>
      <c r="FB59" s="287">
        <v>0.56999999999999995</v>
      </c>
    </row>
    <row r="60" spans="6:158" x14ac:dyDescent="0.25">
      <c r="F60" s="435" t="str">
        <f>Inputs!DV23</f>
        <v>Inflation + 1%</v>
      </c>
      <c r="G60" s="435">
        <f>VLOOKUP($F60,$B$3:$C$9,2,0)</f>
        <v>3</v>
      </c>
      <c r="H60" s="285" t="str">
        <f>Inputs!DQ23</f>
        <v>Insurance</v>
      </c>
      <c r="I60" s="285" t="s">
        <v>644</v>
      </c>
      <c r="J60" s="287">
        <f>IF($F60=1,0,Inputs!IU$11)</f>
        <v>0.05</v>
      </c>
      <c r="K60" s="287">
        <f>IF($F60=1,0,Inputs!IV$11)</f>
        <v>0.04</v>
      </c>
      <c r="L60" s="287">
        <f>IF($F60=1,0,Inputs!IW$11)</f>
        <v>0.03</v>
      </c>
      <c r="M60" s="287">
        <f>IF($F60=1,0,Inputs!IX$11)</f>
        <v>0.03</v>
      </c>
      <c r="N60" s="287">
        <f>IF($F60=1,0,Inputs!IY$11)</f>
        <v>0.03</v>
      </c>
      <c r="P60" s="285" t="str">
        <f>IFERROR(VLOOKUP($H60,Inputs!$DQ$9:$DX$33,8,0),0)</f>
        <v>Promptly</v>
      </c>
      <c r="Q60" s="285">
        <f>IFERROR(VLOOKUP($P60,$B$19:$D$25,3,0),0)</f>
        <v>0</v>
      </c>
      <c r="R60" s="285">
        <f>IFERROR(VLOOKUP($H60,Inputs!$DQ$9:$DZ$33,10,0),0)</f>
        <v>2023</v>
      </c>
      <c r="S60" s="285" t="str">
        <f>IFERROR(VLOOKUP($H60,Inputs!$DQ$9:$EB$33,12,0),0)</f>
        <v>September</v>
      </c>
      <c r="T60" s="285">
        <f>IFERROR(VLOOKUP(S60,$C$31:$D$42,2,0),0)</f>
        <v>9</v>
      </c>
      <c r="Z60" s="435" t="str">
        <f>Inputs!FM23</f>
        <v>Inflation + 2%</v>
      </c>
      <c r="AA60" s="435">
        <f>VLOOKUP($Z60,$V$3:$W$9,2,0)</f>
        <v>4</v>
      </c>
      <c r="AB60" s="285">
        <f>Inputs!FH23</f>
        <v>0</v>
      </c>
      <c r="AC60" s="285" t="s">
        <v>644</v>
      </c>
      <c r="AD60" s="287">
        <f>IF($Z60=1,0,Inputs!IU$11)</f>
        <v>0.05</v>
      </c>
      <c r="AE60" s="287">
        <f>IF($Z60=1,0,Inputs!IV$11)</f>
        <v>0.04</v>
      </c>
      <c r="AF60" s="287">
        <f>IF($Z60=1,0,Inputs!IW$11)</f>
        <v>0.03</v>
      </c>
      <c r="AG60" s="287">
        <f>IF($Z60=1,0,Inputs!IX$11)</f>
        <v>0.03</v>
      </c>
      <c r="AH60" s="287">
        <f>IF($Z60=1,0,Inputs!IY$11)</f>
        <v>0.03</v>
      </c>
      <c r="AJ60" s="428" t="str">
        <f>Inputs!FO23</f>
        <v>Promptly</v>
      </c>
      <c r="AK60" s="285">
        <f>VLOOKUP($AJ60,$V$19:$X$25,3,0)</f>
        <v>0</v>
      </c>
      <c r="AL60" s="285">
        <f>IFERROR(VLOOKUP($AB60,Inputs!$FH$9:$FQ$33,10,0),0)</f>
        <v>0</v>
      </c>
      <c r="AM60" s="285">
        <f>IFERROR(VLOOKUP($AB60,Inputs!$FH$9:$FS$33,12,0),0)</f>
        <v>0</v>
      </c>
      <c r="AN60" s="285">
        <f>IFERROR(VLOOKUP($AM60,$W$33:$X$44,2,0),0)</f>
        <v>0</v>
      </c>
      <c r="AV60" s="435" t="str">
        <f>Inputs!HE23</f>
        <v>Pure inflation</v>
      </c>
      <c r="AW60" s="435">
        <f>VLOOKUP($AV60,$AQ$3:$AR$9,2,0)</f>
        <v>2</v>
      </c>
      <c r="AX60" s="285" t="str">
        <f>Inputs!GY23</f>
        <v>Milk</v>
      </c>
      <c r="AY60" s="285" t="s">
        <v>644</v>
      </c>
      <c r="AZ60" s="287">
        <f>IF($AW60=1,0,Inputs!IU$11)</f>
        <v>0.05</v>
      </c>
      <c r="BA60" s="287">
        <f>IF($AW60=1,0,Inputs!IV$11)</f>
        <v>0.04</v>
      </c>
      <c r="BB60" s="287">
        <f>IF($AW60=1,0,Inputs!IW$11)</f>
        <v>0.03</v>
      </c>
      <c r="BC60" s="287">
        <f>IF($AW60=1,0,Inputs!IX$11)</f>
        <v>0.03</v>
      </c>
      <c r="BD60" s="287">
        <f>IF($AW60=1,0,Inputs!IY$11)</f>
        <v>0.03</v>
      </c>
      <c r="BF60" s="426" t="str">
        <f>Inputs!HG23</f>
        <v>In this month</v>
      </c>
      <c r="BG60" s="285">
        <f>VLOOKUP(BF60,$AQ$14:$AS$17,3,0)</f>
        <v>0</v>
      </c>
      <c r="BH60" s="285" t="str">
        <f>Inputs!HI23</f>
        <v>Promptly</v>
      </c>
      <c r="BI60" s="285">
        <f>VLOOKUP(BH60,$AQ$21:$AR$27,2,0)</f>
        <v>0</v>
      </c>
      <c r="BV60" s="285" t="s">
        <v>546</v>
      </c>
      <c r="BW60" s="285">
        <v>1</v>
      </c>
      <c r="FB60" s="287">
        <v>0.57999999999999996</v>
      </c>
    </row>
    <row r="61" spans="6:158" x14ac:dyDescent="0.25">
      <c r="J61" s="291">
        <f ca="1">IF($G60=1,0,OFFSET($D$2,$G60,0))</f>
        <v>0.01</v>
      </c>
      <c r="K61" s="291">
        <f ca="1">IF($G60=1,0,OFFSET($D$2,$G60,0))</f>
        <v>0.01</v>
      </c>
      <c r="L61" s="291">
        <f ca="1">IF($G60=1,0,OFFSET($D$2,$G60,0))</f>
        <v>0.01</v>
      </c>
      <c r="M61" s="291">
        <f ca="1">IF($G60=1,0,OFFSET($D$2,$G60,0))</f>
        <v>0.01</v>
      </c>
      <c r="N61" s="291">
        <f ca="1">IF($G60=1,0,OFFSET($D$2,$G60,0))</f>
        <v>0.01</v>
      </c>
      <c r="AD61" s="291">
        <f ca="1">IF($AA60=1,0,OFFSET($X$2,$AA60,0))</f>
        <v>0.02</v>
      </c>
      <c r="AE61" s="291">
        <f ca="1">IF($AA60=1,0,OFFSET($X$2,$AA60,0))</f>
        <v>0.02</v>
      </c>
      <c r="AF61" s="291">
        <f ca="1">IF($AA60=1,0,OFFSET($X$2,$AA60,0))</f>
        <v>0.02</v>
      </c>
      <c r="AG61" s="291">
        <f ca="1">IF($AA60=1,0,OFFSET($X$2,$AA60,0))</f>
        <v>0.02</v>
      </c>
      <c r="AH61" s="291">
        <f ca="1">IF($AA60=1,0,OFFSET($X$2,$AA60,0))</f>
        <v>0.02</v>
      </c>
      <c r="AZ61" s="291">
        <f ca="1">IF($AW60=1,0,OFFSET($AS$2,$AW60,0))</f>
        <v>0</v>
      </c>
      <c r="BA61" s="291">
        <f ca="1">IF($AW60=1,0,OFFSET($AS$2,$AW60,0))</f>
        <v>0</v>
      </c>
      <c r="BB61" s="291">
        <f ca="1">IF($AW60=1,0,OFFSET($AS$2,$AW60,0))</f>
        <v>0</v>
      </c>
      <c r="BC61" s="291">
        <f ca="1">IF($AW60=1,0,OFFSET($AS$2,$AW60,0))</f>
        <v>0</v>
      </c>
      <c r="BD61" s="291">
        <f ca="1">IF($AW60=1,0,OFFSET($AS$2,$AW60,0))</f>
        <v>0</v>
      </c>
      <c r="BV61" s="285" t="s">
        <v>521</v>
      </c>
      <c r="BW61" s="285">
        <v>0</v>
      </c>
      <c r="FB61" s="287">
        <v>0.59</v>
      </c>
    </row>
    <row r="62" spans="6:158" x14ac:dyDescent="0.25">
      <c r="J62" s="288">
        <f ca="1">J61+J60</f>
        <v>6.0000000000000005E-2</v>
      </c>
      <c r="K62" s="288">
        <f ca="1">K61+K60</f>
        <v>0.05</v>
      </c>
      <c r="L62" s="288">
        <f ca="1">L61+L60</f>
        <v>0.04</v>
      </c>
      <c r="M62" s="288">
        <f ca="1">M61+M60</f>
        <v>0.04</v>
      </c>
      <c r="N62" s="288">
        <f ca="1">N61+N60</f>
        <v>0.04</v>
      </c>
      <c r="AD62" s="288">
        <f ca="1">AD61+AD60</f>
        <v>7.0000000000000007E-2</v>
      </c>
      <c r="AE62" s="288">
        <f ca="1">AE61+AE60</f>
        <v>0.06</v>
      </c>
      <c r="AF62" s="288">
        <f ca="1">AF61+AF60</f>
        <v>0.05</v>
      </c>
      <c r="AG62" s="288">
        <f ca="1">AG61+AG60</f>
        <v>0.05</v>
      </c>
      <c r="AH62" s="288">
        <f ca="1">AH61+AH60</f>
        <v>0.05</v>
      </c>
      <c r="AZ62" s="288">
        <f ca="1">AZ61+AZ60</f>
        <v>0.05</v>
      </c>
      <c r="BA62" s="288">
        <f ca="1">BA61+BA60</f>
        <v>0.04</v>
      </c>
      <c r="BB62" s="288">
        <f ca="1">BB61+BB60</f>
        <v>0.03</v>
      </c>
      <c r="BC62" s="288">
        <f ca="1">BC61+BC60</f>
        <v>0.03</v>
      </c>
      <c r="BD62" s="288">
        <f ca="1">BD61+BD60</f>
        <v>0.03</v>
      </c>
      <c r="BV62" s="285" t="s">
        <v>715</v>
      </c>
      <c r="BW62" s="285">
        <v>-1</v>
      </c>
      <c r="FB62" s="287">
        <v>0.6</v>
      </c>
    </row>
    <row r="63" spans="6:158" x14ac:dyDescent="0.25">
      <c r="BV63" s="285" t="s">
        <v>714</v>
      </c>
      <c r="BW63" s="285">
        <v>-2</v>
      </c>
      <c r="FB63" s="287">
        <v>0.61</v>
      </c>
    </row>
    <row r="64" spans="6:158" x14ac:dyDescent="0.25">
      <c r="F64" s="437" t="str">
        <f>Inputs!DV24</f>
        <v>Inflation + 1%</v>
      </c>
      <c r="G64" s="437">
        <f>VLOOKUP($F64,$B$3:$C$9,2,0)</f>
        <v>3</v>
      </c>
      <c r="H64" s="285" t="str">
        <f>Inputs!DQ24</f>
        <v>Liquor License</v>
      </c>
      <c r="I64" s="285" t="s">
        <v>644</v>
      </c>
      <c r="J64" s="287">
        <f>IF($F64=1,0,Inputs!IU$11)</f>
        <v>0.05</v>
      </c>
      <c r="K64" s="287">
        <f>IF($F64=1,0,Inputs!IV$11)</f>
        <v>0.04</v>
      </c>
      <c r="L64" s="287">
        <f>IF($F64=1,0,Inputs!IW$11)</f>
        <v>0.03</v>
      </c>
      <c r="M64" s="287">
        <f>IF($F64=1,0,Inputs!IX$11)</f>
        <v>0.03</v>
      </c>
      <c r="N64" s="287">
        <f>IF($F64=1,0,Inputs!IY$11)</f>
        <v>0.03</v>
      </c>
      <c r="P64" s="285" t="str">
        <f>IFERROR(VLOOKUP($H64,Inputs!$DQ$9:$DX$33,8,0),0)</f>
        <v>Promptly</v>
      </c>
      <c r="Q64" s="285">
        <f>IFERROR(VLOOKUP($P64,$B$19:$D$25,3,0),0)</f>
        <v>0</v>
      </c>
      <c r="R64" s="285">
        <f>IFERROR(VLOOKUP($H64,Inputs!$DQ$9:$DZ$33,10,0),0)</f>
        <v>2023</v>
      </c>
      <c r="S64" s="285" t="str">
        <f>IFERROR(VLOOKUP($H64,Inputs!$DQ$9:$EB$33,12,0),0)</f>
        <v>September</v>
      </c>
      <c r="T64" s="285">
        <f>IFERROR(VLOOKUP(S64,$C$31:$D$42,2,0),0)</f>
        <v>9</v>
      </c>
      <c r="Z64" s="437" t="str">
        <f>Inputs!FM24</f>
        <v>Inflation + 1%</v>
      </c>
      <c r="AA64" s="437">
        <f>VLOOKUP($Z64,$V$3:$W$9,2,0)</f>
        <v>3</v>
      </c>
      <c r="AB64" s="285">
        <f>Inputs!FH24</f>
        <v>0</v>
      </c>
      <c r="AC64" s="285" t="s">
        <v>644</v>
      </c>
      <c r="AD64" s="287">
        <f>IF($Z64=1,0,Inputs!IU$11)</f>
        <v>0.05</v>
      </c>
      <c r="AE64" s="287">
        <f>IF($Z64=1,0,Inputs!IV$11)</f>
        <v>0.04</v>
      </c>
      <c r="AF64" s="287">
        <f>IF($Z64=1,0,Inputs!IW$11)</f>
        <v>0.03</v>
      </c>
      <c r="AG64" s="287">
        <f>IF($Z64=1,0,Inputs!IX$11)</f>
        <v>0.03</v>
      </c>
      <c r="AH64" s="287">
        <f>IF($Z64=1,0,Inputs!IY$11)</f>
        <v>0.03</v>
      </c>
      <c r="AJ64" s="428" t="str">
        <f>Inputs!FO24</f>
        <v>Promptly</v>
      </c>
      <c r="AK64" s="285">
        <f>VLOOKUP($AJ64,$V$19:$X$25,3,0)</f>
        <v>0</v>
      </c>
      <c r="AL64" s="285">
        <f>IFERROR(VLOOKUP($AB64,Inputs!$FH$9:$FQ$33,10,0),0)</f>
        <v>0</v>
      </c>
      <c r="AM64" s="285">
        <f>IFERROR(VLOOKUP($AB64,Inputs!$FH$9:$FS$33,12,0),0)</f>
        <v>0</v>
      </c>
      <c r="AN64" s="285">
        <f>IFERROR(VLOOKUP($AM64,$W$33:$X$44,2,0),0)</f>
        <v>0</v>
      </c>
      <c r="AV64" s="437" t="str">
        <f>Inputs!HE24</f>
        <v>Pure inflation</v>
      </c>
      <c r="AW64" s="437">
        <f>VLOOKUP($AV64,$AQ$3:$AR$9,2,0)</f>
        <v>2</v>
      </c>
      <c r="AX64" s="285" t="str">
        <f>Inputs!GY24</f>
        <v>Mushrooms</v>
      </c>
      <c r="AY64" s="285" t="s">
        <v>644</v>
      </c>
      <c r="AZ64" s="287">
        <f>IF($AW64=1,0,Inputs!IU$11)</f>
        <v>0.05</v>
      </c>
      <c r="BA64" s="287">
        <f>IF($AW64=1,0,Inputs!IV$11)</f>
        <v>0.04</v>
      </c>
      <c r="BB64" s="287">
        <f>IF($AW64=1,0,Inputs!IW$11)</f>
        <v>0.03</v>
      </c>
      <c r="BC64" s="287">
        <f>IF($AW64=1,0,Inputs!IX$11)</f>
        <v>0.03</v>
      </c>
      <c r="BD64" s="287">
        <f>IF($AW64=1,0,Inputs!IY$11)</f>
        <v>0.03</v>
      </c>
      <c r="BF64" s="426" t="str">
        <f>Inputs!HG24</f>
        <v>In this month</v>
      </c>
      <c r="BG64" s="285">
        <f>VLOOKUP(BF64,$AQ$14:$AS$17,3,0)</f>
        <v>0</v>
      </c>
      <c r="BH64" s="285" t="str">
        <f>Inputs!HI24</f>
        <v>Promptly</v>
      </c>
      <c r="BI64" s="285">
        <f>VLOOKUP(BH64,$AQ$21:$AR$27,2,0)</f>
        <v>0</v>
      </c>
      <c r="BV64" s="285" t="s">
        <v>713</v>
      </c>
      <c r="BW64" s="285">
        <v>-3</v>
      </c>
      <c r="FB64" s="287">
        <v>0.62</v>
      </c>
    </row>
    <row r="65" spans="6:158" x14ac:dyDescent="0.25">
      <c r="J65" s="291">
        <f ca="1">IF($G64=1,0,OFFSET($D$2,$G64,0))</f>
        <v>0.01</v>
      </c>
      <c r="K65" s="291">
        <f ca="1">IF($G64=1,0,OFFSET($D$2,$G64,0))</f>
        <v>0.01</v>
      </c>
      <c r="L65" s="291">
        <f ca="1">IF($G64=1,0,OFFSET($D$2,$G64,0))</f>
        <v>0.01</v>
      </c>
      <c r="M65" s="291">
        <f ca="1">IF($G64=1,0,OFFSET($D$2,$G64,0))</f>
        <v>0.01</v>
      </c>
      <c r="N65" s="291">
        <f ca="1">IF($G64=1,0,OFFSET($D$2,$G64,0))</f>
        <v>0.01</v>
      </c>
      <c r="AD65" s="291">
        <f ca="1">IF($AA64=1,0,OFFSET($X$2,$AA64,0))</f>
        <v>0.01</v>
      </c>
      <c r="AE65" s="291">
        <f ca="1">IF($AA64=1,0,OFFSET($X$2,$AA64,0))</f>
        <v>0.01</v>
      </c>
      <c r="AF65" s="291">
        <f ca="1">IF($AA64=1,0,OFFSET($X$2,$AA64,0))</f>
        <v>0.01</v>
      </c>
      <c r="AG65" s="291">
        <f ca="1">IF($AA64=1,0,OFFSET($X$2,$AA64,0))</f>
        <v>0.01</v>
      </c>
      <c r="AH65" s="291">
        <f ca="1">IF($AA64=1,0,OFFSET($X$2,$AA64,0))</f>
        <v>0.01</v>
      </c>
      <c r="AZ65" s="291">
        <f ca="1">IF($AW64=1,0,OFFSET($AS$2,$AW64,0))</f>
        <v>0</v>
      </c>
      <c r="BA65" s="291">
        <f ca="1">IF($AW64=1,0,OFFSET($AS$2,$AW64,0))</f>
        <v>0</v>
      </c>
      <c r="BB65" s="291">
        <f ca="1">IF($AW64=1,0,OFFSET($AS$2,$AW64,0))</f>
        <v>0</v>
      </c>
      <c r="BC65" s="291">
        <f ca="1">IF($AW64=1,0,OFFSET($AS$2,$AW64,0))</f>
        <v>0</v>
      </c>
      <c r="BD65" s="291">
        <f ca="1">IF($AW64=1,0,OFFSET($AS$2,$AW64,0))</f>
        <v>0</v>
      </c>
      <c r="FB65" s="287">
        <v>0.63</v>
      </c>
    </row>
    <row r="66" spans="6:158" x14ac:dyDescent="0.25">
      <c r="J66" s="288">
        <f ca="1">J65+J64</f>
        <v>6.0000000000000005E-2</v>
      </c>
      <c r="K66" s="288">
        <f ca="1">K65+K64</f>
        <v>0.05</v>
      </c>
      <c r="L66" s="288">
        <f ca="1">L65+L64</f>
        <v>0.04</v>
      </c>
      <c r="M66" s="288">
        <f ca="1">M65+M64</f>
        <v>0.04</v>
      </c>
      <c r="N66" s="288">
        <f ca="1">N65+N64</f>
        <v>0.04</v>
      </c>
      <c r="AD66" s="288">
        <f ca="1">AD65+AD64</f>
        <v>6.0000000000000005E-2</v>
      </c>
      <c r="AE66" s="288">
        <f ca="1">AE65+AE64</f>
        <v>0.05</v>
      </c>
      <c r="AF66" s="288">
        <f ca="1">AF65+AF64</f>
        <v>0.04</v>
      </c>
      <c r="AG66" s="288">
        <f ca="1">AG65+AG64</f>
        <v>0.04</v>
      </c>
      <c r="AH66" s="288">
        <f ca="1">AH65+AH64</f>
        <v>0.04</v>
      </c>
      <c r="AZ66" s="288">
        <f ca="1">AZ65+AZ64</f>
        <v>0.05</v>
      </c>
      <c r="BA66" s="288">
        <f ca="1">BA65+BA64</f>
        <v>0.04</v>
      </c>
      <c r="BB66" s="288">
        <f ca="1">BB65+BB64</f>
        <v>0.03</v>
      </c>
      <c r="BC66" s="288">
        <f ca="1">BC65+BC64</f>
        <v>0.03</v>
      </c>
      <c r="BD66" s="288">
        <f ca="1">BD65+BD64</f>
        <v>0.03</v>
      </c>
      <c r="FB66" s="287">
        <v>0.64</v>
      </c>
    </row>
    <row r="67" spans="6:158" x14ac:dyDescent="0.25">
      <c r="FB67" s="287">
        <v>0.65</v>
      </c>
    </row>
    <row r="68" spans="6:158" x14ac:dyDescent="0.25">
      <c r="F68" s="436" t="str">
        <f>Inputs!DV25</f>
        <v>Inflation + 1%</v>
      </c>
      <c r="G68" s="436">
        <f>VLOOKUP($F68,$B$3:$C$9,2,0)</f>
        <v>3</v>
      </c>
      <c r="H68" s="285" t="str">
        <f>Inputs!DQ25</f>
        <v>Bank Fee</v>
      </c>
      <c r="I68" s="285" t="s">
        <v>644</v>
      </c>
      <c r="J68" s="287">
        <f>IF($F68=1,0,Inputs!IU$11)</f>
        <v>0.05</v>
      </c>
      <c r="K68" s="287">
        <f>IF($F68=1,0,Inputs!IV$11)</f>
        <v>0.04</v>
      </c>
      <c r="L68" s="287">
        <f>IF($F68=1,0,Inputs!IW$11)</f>
        <v>0.03</v>
      </c>
      <c r="M68" s="287">
        <f>IF($F68=1,0,Inputs!IX$11)</f>
        <v>0.03</v>
      </c>
      <c r="N68" s="287">
        <f>IF($F68=1,0,Inputs!IY$11)</f>
        <v>0.03</v>
      </c>
      <c r="P68" s="285" t="str">
        <f>IFERROR(VLOOKUP($H68,Inputs!$DQ$9:$DX$33,8,0),0)</f>
        <v>Promptly</v>
      </c>
      <c r="Q68" s="285">
        <f>IFERROR(VLOOKUP($P68,$B$19:$D$25,3,0),0)</f>
        <v>0</v>
      </c>
      <c r="R68" s="285">
        <f>IFERROR(VLOOKUP($H68,Inputs!$DQ$9:$DZ$33,10,0),0)</f>
        <v>2023</v>
      </c>
      <c r="S68" s="285" t="str">
        <f>IFERROR(VLOOKUP($H68,Inputs!$DQ$9:$EB$33,12,0),0)</f>
        <v>September</v>
      </c>
      <c r="T68" s="285">
        <f>IFERROR(VLOOKUP(S68,$C$31:$D$42,2,0),0)</f>
        <v>9</v>
      </c>
      <c r="Z68" s="436" t="str">
        <f>Inputs!FM25</f>
        <v>Inflation + 2%</v>
      </c>
      <c r="AA68" s="436">
        <f>VLOOKUP($Z68,$V$3:$W$9,2,0)</f>
        <v>4</v>
      </c>
      <c r="AB68" s="285">
        <f>Inputs!FH25</f>
        <v>0</v>
      </c>
      <c r="AC68" s="285" t="s">
        <v>644</v>
      </c>
      <c r="AD68" s="287">
        <f>IF($Z68=1,0,Inputs!IU$11)</f>
        <v>0.05</v>
      </c>
      <c r="AE68" s="287">
        <f>IF($Z68=1,0,Inputs!IV$11)</f>
        <v>0.04</v>
      </c>
      <c r="AF68" s="287">
        <f>IF($Z68=1,0,Inputs!IW$11)</f>
        <v>0.03</v>
      </c>
      <c r="AG68" s="287">
        <f>IF($Z68=1,0,Inputs!IX$11)</f>
        <v>0.03</v>
      </c>
      <c r="AH68" s="287">
        <f>IF($Z68=1,0,Inputs!IY$11)</f>
        <v>0.03</v>
      </c>
      <c r="AJ68" s="428" t="str">
        <f>Inputs!FO25</f>
        <v>Promptly</v>
      </c>
      <c r="AK68" s="285">
        <f>VLOOKUP($AJ68,$V$19:$X$25,3,0)</f>
        <v>0</v>
      </c>
      <c r="AL68" s="285">
        <f>IFERROR(VLOOKUP($AB68,Inputs!$FH$9:$FQ$33,10,0),0)</f>
        <v>0</v>
      </c>
      <c r="AM68" s="285">
        <f>IFERROR(VLOOKUP($AB68,Inputs!$FH$9:$FS$33,12,0),0)</f>
        <v>0</v>
      </c>
      <c r="AN68" s="285">
        <f>IFERROR(VLOOKUP($AM68,$W$33:$X$44,2,0),0)</f>
        <v>0</v>
      </c>
      <c r="AV68" s="436" t="str">
        <f>Inputs!HE25</f>
        <v>Inflation + 2%</v>
      </c>
      <c r="AW68" s="436">
        <f>VLOOKUP($AV68,$AQ$3:$AR$9,2,0)</f>
        <v>4</v>
      </c>
      <c r="AX68" s="285" t="str">
        <f>Inputs!GY25</f>
        <v>Semi-finished meat products</v>
      </c>
      <c r="AY68" s="285" t="s">
        <v>644</v>
      </c>
      <c r="AZ68" s="287">
        <f>IF($AW68=1,0,Inputs!IU$11)</f>
        <v>0.05</v>
      </c>
      <c r="BA68" s="287">
        <f>IF($AW68=1,0,Inputs!IV$11)</f>
        <v>0.04</v>
      </c>
      <c r="BB68" s="287">
        <f>IF($AW68=1,0,Inputs!IW$11)</f>
        <v>0.03</v>
      </c>
      <c r="BC68" s="287">
        <f>IF($AW68=1,0,Inputs!IX$11)</f>
        <v>0.03</v>
      </c>
      <c r="BD68" s="287">
        <f>IF($AW68=1,0,Inputs!IY$11)</f>
        <v>0.03</v>
      </c>
      <c r="BF68" s="426" t="str">
        <f>Inputs!HG25</f>
        <v>In this month</v>
      </c>
      <c r="BG68" s="285">
        <f>VLOOKUP(BF68,$AQ$14:$AS$17,3,0)</f>
        <v>0</v>
      </c>
      <c r="BH68" s="285" t="str">
        <f>Inputs!HI25</f>
        <v>Promptly</v>
      </c>
      <c r="BI68" s="285">
        <f>VLOOKUP(BH68,$AQ$21:$AR$27,2,0)</f>
        <v>0</v>
      </c>
      <c r="FB68" s="287">
        <v>0.66</v>
      </c>
    </row>
    <row r="69" spans="6:158" x14ac:dyDescent="0.25">
      <c r="J69" s="291">
        <f ca="1">IF($G68=1,0,OFFSET($D$2,$G68,0))</f>
        <v>0.01</v>
      </c>
      <c r="K69" s="291">
        <f ca="1">IF($G68=1,0,OFFSET($D$2,$G68,0))</f>
        <v>0.01</v>
      </c>
      <c r="L69" s="291">
        <f ca="1">IF($G68=1,0,OFFSET($D$2,$G68,0))</f>
        <v>0.01</v>
      </c>
      <c r="M69" s="291">
        <f ca="1">IF($G68=1,0,OFFSET($D$2,$G68,0))</f>
        <v>0.01</v>
      </c>
      <c r="N69" s="291">
        <f ca="1">IF($G68=1,0,OFFSET($D$2,$G68,0))</f>
        <v>0.01</v>
      </c>
      <c r="AD69" s="291">
        <f ca="1">IF($AA68=1,0,OFFSET($X$2,$AA68,0))</f>
        <v>0.02</v>
      </c>
      <c r="AE69" s="291">
        <f ca="1">IF($AA68=1,0,OFFSET($X$2,$AA68,0))</f>
        <v>0.02</v>
      </c>
      <c r="AF69" s="291">
        <f ca="1">IF($AA68=1,0,OFFSET($X$2,$AA68,0))</f>
        <v>0.02</v>
      </c>
      <c r="AG69" s="291">
        <f ca="1">IF($AA68=1,0,OFFSET($X$2,$AA68,0))</f>
        <v>0.02</v>
      </c>
      <c r="AH69" s="291">
        <f ca="1">IF($AA68=1,0,OFFSET($X$2,$AA68,0))</f>
        <v>0.02</v>
      </c>
      <c r="AZ69" s="291">
        <f ca="1">IF($AW68=1,0,OFFSET($AS$2,$AW68,0))</f>
        <v>0.02</v>
      </c>
      <c r="BA69" s="291">
        <f ca="1">IF($AW68=1,0,OFFSET($AS$2,$AW68,0))</f>
        <v>0.02</v>
      </c>
      <c r="BB69" s="291">
        <f ca="1">IF($AW68=1,0,OFFSET($AS$2,$AW68,0))</f>
        <v>0.02</v>
      </c>
      <c r="BC69" s="291">
        <f ca="1">IF($AW68=1,0,OFFSET($AS$2,$AW68,0))</f>
        <v>0.02</v>
      </c>
      <c r="BD69" s="291">
        <f ca="1">IF($AW68=1,0,OFFSET($AS$2,$AW68,0))</f>
        <v>0.02</v>
      </c>
      <c r="BV69" s="285">
        <f>Inputs!J8</f>
        <v>2023</v>
      </c>
      <c r="BW69" s="285" t="s">
        <v>445</v>
      </c>
      <c r="BX69" s="285">
        <v>1</v>
      </c>
      <c r="FB69" s="287">
        <v>0.67</v>
      </c>
    </row>
    <row r="70" spans="6:158" x14ac:dyDescent="0.25">
      <c r="J70" s="288">
        <f ca="1">J69+J68</f>
        <v>6.0000000000000005E-2</v>
      </c>
      <c r="K70" s="288">
        <f ca="1">K69+K68</f>
        <v>0.05</v>
      </c>
      <c r="L70" s="288">
        <f ca="1">L69+L68</f>
        <v>0.04</v>
      </c>
      <c r="M70" s="288">
        <f ca="1">M69+M68</f>
        <v>0.04</v>
      </c>
      <c r="N70" s="288">
        <f ca="1">N69+N68</f>
        <v>0.04</v>
      </c>
      <c r="AD70" s="288">
        <f ca="1">AD69+AD68</f>
        <v>7.0000000000000007E-2</v>
      </c>
      <c r="AE70" s="288">
        <f ca="1">AE69+AE68</f>
        <v>0.06</v>
      </c>
      <c r="AF70" s="288">
        <f ca="1">AF69+AF68</f>
        <v>0.05</v>
      </c>
      <c r="AG70" s="288">
        <f ca="1">AG69+AG68</f>
        <v>0.05</v>
      </c>
      <c r="AH70" s="288">
        <f ca="1">AH69+AH68</f>
        <v>0.05</v>
      </c>
      <c r="AZ70" s="288">
        <f ca="1">AZ69+AZ68</f>
        <v>7.0000000000000007E-2</v>
      </c>
      <c r="BA70" s="288">
        <f ca="1">BA69+BA68</f>
        <v>0.06</v>
      </c>
      <c r="BB70" s="288">
        <f ca="1">BB69+BB68</f>
        <v>0.05</v>
      </c>
      <c r="BC70" s="288">
        <f ca="1">BC69+BC68</f>
        <v>0.05</v>
      </c>
      <c r="BD70" s="288">
        <f ca="1">BD69+BD68</f>
        <v>0.05</v>
      </c>
      <c r="BV70" s="285">
        <f>BV69+1</f>
        <v>2024</v>
      </c>
      <c r="BW70" s="285" t="s">
        <v>444</v>
      </c>
      <c r="BX70" s="285">
        <v>2</v>
      </c>
      <c r="FB70" s="287">
        <v>0.68</v>
      </c>
    </row>
    <row r="71" spans="6:158" x14ac:dyDescent="0.25">
      <c r="BV71" s="285">
        <f>BV70+1</f>
        <v>2025</v>
      </c>
      <c r="BW71" s="285" t="s">
        <v>443</v>
      </c>
      <c r="BX71" s="285">
        <v>3</v>
      </c>
      <c r="FB71" s="287">
        <v>0.69</v>
      </c>
    </row>
    <row r="72" spans="6:158" x14ac:dyDescent="0.25">
      <c r="F72" s="435" t="str">
        <f>Inputs!DV26</f>
        <v>Inflation + 1%</v>
      </c>
      <c r="G72" s="435">
        <f>VLOOKUP($F72,$B$3:$C$9,2,0)</f>
        <v>3</v>
      </c>
      <c r="H72" s="285" t="str">
        <f>Inputs!DQ26</f>
        <v>Office Supplies</v>
      </c>
      <c r="I72" s="285" t="s">
        <v>644</v>
      </c>
      <c r="J72" s="287">
        <f>IF($F72=1,0,Inputs!IU$11)</f>
        <v>0.05</v>
      </c>
      <c r="K72" s="287">
        <f>IF($F72=1,0,Inputs!IV$11)</f>
        <v>0.04</v>
      </c>
      <c r="L72" s="287">
        <f>IF($F72=1,0,Inputs!IW$11)</f>
        <v>0.03</v>
      </c>
      <c r="M72" s="287">
        <f>IF($F72=1,0,Inputs!IX$11)</f>
        <v>0.03</v>
      </c>
      <c r="N72" s="287">
        <f>IF($F72=1,0,Inputs!IY$11)</f>
        <v>0.03</v>
      </c>
      <c r="P72" s="285" t="str">
        <f>IFERROR(VLOOKUP($H72,Inputs!$DQ$9:$DX$33,8,0),0)</f>
        <v>Promptly</v>
      </c>
      <c r="Q72" s="285">
        <f>IFERROR(VLOOKUP($P72,$B$19:$D$25,3,0),0)</f>
        <v>0</v>
      </c>
      <c r="R72" s="285">
        <f>IFERROR(VLOOKUP($H72,Inputs!$DQ$9:$DZ$33,10,0),0)</f>
        <v>2023</v>
      </c>
      <c r="S72" s="285" t="str">
        <f>IFERROR(VLOOKUP($H72,Inputs!$DQ$9:$EB$33,12,0),0)</f>
        <v>September</v>
      </c>
      <c r="T72" s="285">
        <f>IFERROR(VLOOKUP(S72,$C$31:$D$42,2,0),0)</f>
        <v>9</v>
      </c>
      <c r="Z72" s="435" t="str">
        <f>Inputs!FM26</f>
        <v>Pure inflation</v>
      </c>
      <c r="AA72" s="435">
        <f>VLOOKUP($Z72,$V$3:$W$9,2,0)</f>
        <v>2</v>
      </c>
      <c r="AB72" s="285">
        <f>Inputs!FH26</f>
        <v>0</v>
      </c>
      <c r="AC72" s="285" t="s">
        <v>644</v>
      </c>
      <c r="AD72" s="287">
        <f>IF($Z72=1,0,Inputs!IU$11)</f>
        <v>0.05</v>
      </c>
      <c r="AE72" s="287">
        <f>IF($Z72=1,0,Inputs!IV$11)</f>
        <v>0.04</v>
      </c>
      <c r="AF72" s="287">
        <f>IF($Z72=1,0,Inputs!IW$11)</f>
        <v>0.03</v>
      </c>
      <c r="AG72" s="287">
        <f>IF($Z72=1,0,Inputs!IX$11)</f>
        <v>0.03</v>
      </c>
      <c r="AH72" s="287">
        <f>IF($Z72=1,0,Inputs!IY$11)</f>
        <v>0.03</v>
      </c>
      <c r="AJ72" s="428" t="str">
        <f>Inputs!FO26</f>
        <v>Promptly</v>
      </c>
      <c r="AK72" s="285">
        <f>VLOOKUP($AJ72,$V$19:$X$25,3,0)</f>
        <v>0</v>
      </c>
      <c r="AL72" s="285">
        <f>IFERROR(VLOOKUP($AB72,Inputs!$FH$9:$FQ$33,10,0),0)</f>
        <v>0</v>
      </c>
      <c r="AM72" s="285">
        <f>IFERROR(VLOOKUP($AB72,Inputs!$FH$9:$FS$33,12,0),0)</f>
        <v>0</v>
      </c>
      <c r="AN72" s="285">
        <f>IFERROR(VLOOKUP($AM72,$W$33:$X$44,2,0),0)</f>
        <v>0</v>
      </c>
      <c r="AV72" s="435" t="str">
        <f>Inputs!HE26</f>
        <v>Pure inflation</v>
      </c>
      <c r="AW72" s="435">
        <f>VLOOKUP($AV72,$AQ$3:$AR$9,2,0)</f>
        <v>2</v>
      </c>
      <c r="AX72" s="285" t="str">
        <f>Inputs!GY26</f>
        <v>Sugar</v>
      </c>
      <c r="AY72" s="285" t="s">
        <v>644</v>
      </c>
      <c r="AZ72" s="287">
        <f>IF($AW72=1,0,Inputs!IU$11)</f>
        <v>0.05</v>
      </c>
      <c r="BA72" s="287">
        <f>IF($AW72=1,0,Inputs!IV$11)</f>
        <v>0.04</v>
      </c>
      <c r="BB72" s="287">
        <f>IF($AW72=1,0,Inputs!IW$11)</f>
        <v>0.03</v>
      </c>
      <c r="BC72" s="287">
        <f>IF($AW72=1,0,Inputs!IX$11)</f>
        <v>0.03</v>
      </c>
      <c r="BD72" s="287">
        <f>IF($AW72=1,0,Inputs!IY$11)</f>
        <v>0.03</v>
      </c>
      <c r="BF72" s="426" t="str">
        <f>Inputs!HG26</f>
        <v>In this month</v>
      </c>
      <c r="BG72" s="285">
        <f>VLOOKUP(BF72,$AQ$14:$AS$17,3,0)</f>
        <v>0</v>
      </c>
      <c r="BH72" s="285" t="str">
        <f>Inputs!HI26</f>
        <v>Promptly</v>
      </c>
      <c r="BI72" s="285">
        <f>VLOOKUP(BH72,$AQ$21:$AR$27,2,0)</f>
        <v>0</v>
      </c>
      <c r="BV72" s="285">
        <f>BV71+1</f>
        <v>2026</v>
      </c>
      <c r="BW72" s="285" t="s">
        <v>442</v>
      </c>
      <c r="BX72" s="285">
        <v>4</v>
      </c>
      <c r="FB72" s="287">
        <v>0.7</v>
      </c>
    </row>
    <row r="73" spans="6:158" x14ac:dyDescent="0.25">
      <c r="J73" s="291">
        <f ca="1">IF($G72=1,0,OFFSET($D$2,$G72,0))</f>
        <v>0.01</v>
      </c>
      <c r="K73" s="291">
        <f ca="1">IF($G72=1,0,OFFSET($D$2,$G72,0))</f>
        <v>0.01</v>
      </c>
      <c r="L73" s="291">
        <f ca="1">IF($G72=1,0,OFFSET($D$2,$G72,0))</f>
        <v>0.01</v>
      </c>
      <c r="M73" s="291">
        <f ca="1">IF($G72=1,0,OFFSET($D$2,$G72,0))</f>
        <v>0.01</v>
      </c>
      <c r="N73" s="291">
        <f ca="1">IF($G72=1,0,OFFSET($D$2,$G72,0))</f>
        <v>0.01</v>
      </c>
      <c r="AD73" s="291">
        <f ca="1">IF($AA72=1,0,OFFSET($X$2,$AA72,0))</f>
        <v>0</v>
      </c>
      <c r="AE73" s="291">
        <f ca="1">IF($AA72=1,0,OFFSET($X$2,$AA72,0))</f>
        <v>0</v>
      </c>
      <c r="AF73" s="291">
        <f ca="1">IF($AA72=1,0,OFFSET($X$2,$AA72,0))</f>
        <v>0</v>
      </c>
      <c r="AG73" s="291">
        <f ca="1">IF($AA72=1,0,OFFSET($X$2,$AA72,0))</f>
        <v>0</v>
      </c>
      <c r="AH73" s="291">
        <f ca="1">IF($AA72=1,0,OFFSET($X$2,$AA72,0))</f>
        <v>0</v>
      </c>
      <c r="AZ73" s="291">
        <f ca="1">IF($AW72=1,0,OFFSET($AS$2,$AW72,0))</f>
        <v>0</v>
      </c>
      <c r="BA73" s="291">
        <f ca="1">IF($AW72=1,0,OFFSET($AS$2,$AW72,0))</f>
        <v>0</v>
      </c>
      <c r="BB73" s="291">
        <f ca="1">IF($AW72=1,0,OFFSET($AS$2,$AW72,0))</f>
        <v>0</v>
      </c>
      <c r="BC73" s="291">
        <f ca="1">IF($AW72=1,0,OFFSET($AS$2,$AW72,0))</f>
        <v>0</v>
      </c>
      <c r="BD73" s="291">
        <f ca="1">IF($AW72=1,0,OFFSET($AS$2,$AW72,0))</f>
        <v>0</v>
      </c>
      <c r="BV73" s="285">
        <f>BV72+1</f>
        <v>2027</v>
      </c>
      <c r="BW73" s="285" t="s">
        <v>441</v>
      </c>
      <c r="BX73" s="285">
        <v>5</v>
      </c>
      <c r="FB73" s="287">
        <v>0.71</v>
      </c>
    </row>
    <row r="74" spans="6:158" x14ac:dyDescent="0.25">
      <c r="J74" s="288">
        <f ca="1">J73+J72</f>
        <v>6.0000000000000005E-2</v>
      </c>
      <c r="K74" s="288">
        <f ca="1">K73+K72</f>
        <v>0.05</v>
      </c>
      <c r="L74" s="288">
        <f ca="1">L73+L72</f>
        <v>0.04</v>
      </c>
      <c r="M74" s="288">
        <f ca="1">M73+M72</f>
        <v>0.04</v>
      </c>
      <c r="N74" s="288">
        <f ca="1">N73+N72</f>
        <v>0.04</v>
      </c>
      <c r="AD74" s="288">
        <f ca="1">AD73+AD72</f>
        <v>0.05</v>
      </c>
      <c r="AE74" s="288">
        <f ca="1">AE73+AE72</f>
        <v>0.04</v>
      </c>
      <c r="AF74" s="288">
        <f ca="1">AF73+AF72</f>
        <v>0.03</v>
      </c>
      <c r="AG74" s="288">
        <f ca="1">AG73+AG72</f>
        <v>0.03</v>
      </c>
      <c r="AH74" s="288">
        <f ca="1">AH73+AH72</f>
        <v>0.03</v>
      </c>
      <c r="AZ74" s="288">
        <f ca="1">AZ73+AZ72</f>
        <v>0.05</v>
      </c>
      <c r="BA74" s="288">
        <f ca="1">BA73+BA72</f>
        <v>0.04</v>
      </c>
      <c r="BB74" s="288">
        <f ca="1">BB73+BB72</f>
        <v>0.03</v>
      </c>
      <c r="BC74" s="288">
        <f ca="1">BC73+BC72</f>
        <v>0.03</v>
      </c>
      <c r="BD74" s="288">
        <f ca="1">BD73+BD72</f>
        <v>0.03</v>
      </c>
      <c r="BW74" s="285" t="s">
        <v>440</v>
      </c>
      <c r="BX74" s="285">
        <v>6</v>
      </c>
      <c r="FB74" s="287">
        <v>0.72</v>
      </c>
    </row>
    <row r="75" spans="6:158" x14ac:dyDescent="0.25">
      <c r="BW75" s="285" t="s">
        <v>439</v>
      </c>
      <c r="BX75" s="285">
        <v>7</v>
      </c>
      <c r="FB75" s="287">
        <v>0.73</v>
      </c>
    </row>
    <row r="76" spans="6:158" x14ac:dyDescent="0.25">
      <c r="F76" s="434" t="str">
        <f>Inputs!DV27</f>
        <v>Inflation + 1%</v>
      </c>
      <c r="G76" s="434">
        <f>VLOOKUP($F76,$B$3:$C$9,2,0)</f>
        <v>3</v>
      </c>
      <c r="H76" s="285" t="str">
        <f>Inputs!DQ27</f>
        <v>Music</v>
      </c>
      <c r="I76" s="285" t="s">
        <v>644</v>
      </c>
      <c r="J76" s="287">
        <f>IF($F76=1,0,Inputs!IU$11)</f>
        <v>0.05</v>
      </c>
      <c r="K76" s="287">
        <f>IF($F76=1,0,Inputs!IV$11)</f>
        <v>0.04</v>
      </c>
      <c r="L76" s="287">
        <f>IF($F76=1,0,Inputs!IW$11)</f>
        <v>0.03</v>
      </c>
      <c r="M76" s="287">
        <f>IF($F76=1,0,Inputs!IX$11)</f>
        <v>0.03</v>
      </c>
      <c r="N76" s="287">
        <f>IF($F76=1,0,Inputs!IY$11)</f>
        <v>0.03</v>
      </c>
      <c r="P76" s="285" t="str">
        <f>IFERROR(VLOOKUP($H76,Inputs!$DQ$9:$DX$33,8,0),0)</f>
        <v>Promptly</v>
      </c>
      <c r="Q76" s="285">
        <f>IFERROR(VLOOKUP($P76,$B$19:$D$25,3,0),0)</f>
        <v>0</v>
      </c>
      <c r="R76" s="285">
        <f>IFERROR(VLOOKUP($H76,Inputs!$DQ$9:$DZ$33,10,0),0)</f>
        <v>2023</v>
      </c>
      <c r="S76" s="285" t="str">
        <f>IFERROR(VLOOKUP($H76,Inputs!$DQ$9:$EB$33,12,0),0)</f>
        <v>September</v>
      </c>
      <c r="T76" s="285">
        <f>IFERROR(VLOOKUP(S76,$C$31:$D$42,2,0),0)</f>
        <v>9</v>
      </c>
      <c r="Z76" s="434" t="str">
        <f>Inputs!FM27</f>
        <v>Pure inflation</v>
      </c>
      <c r="AA76" s="434">
        <f>VLOOKUP($Z76,$V$3:$W$9,2,0)</f>
        <v>2</v>
      </c>
      <c r="AB76" s="285">
        <f>Inputs!FH27</f>
        <v>0</v>
      </c>
      <c r="AC76" s="285" t="s">
        <v>644</v>
      </c>
      <c r="AD76" s="287">
        <f>IF($Z76=1,0,Inputs!IU$11)</f>
        <v>0.05</v>
      </c>
      <c r="AE76" s="287">
        <f>IF($Z76=1,0,Inputs!IV$11)</f>
        <v>0.04</v>
      </c>
      <c r="AF76" s="287">
        <f>IF($Z76=1,0,Inputs!IW$11)</f>
        <v>0.03</v>
      </c>
      <c r="AG76" s="287">
        <f>IF($Z76=1,0,Inputs!IX$11)</f>
        <v>0.03</v>
      </c>
      <c r="AH76" s="287">
        <f>IF($Z76=1,0,Inputs!IY$11)</f>
        <v>0.03</v>
      </c>
      <c r="AJ76" s="428" t="str">
        <f>Inputs!FO27</f>
        <v>Promptly</v>
      </c>
      <c r="AK76" s="285">
        <f>VLOOKUP($AJ76,$V$19:$X$25,3,0)</f>
        <v>0</v>
      </c>
      <c r="AL76" s="285">
        <f>IFERROR(VLOOKUP($AB76,Inputs!$FH$9:$FQ$33,10,0),0)</f>
        <v>0</v>
      </c>
      <c r="AM76" s="285">
        <f>IFERROR(VLOOKUP($AB76,Inputs!$FH$9:$FS$33,12,0),0)</f>
        <v>0</v>
      </c>
      <c r="AN76" s="285">
        <f>IFERROR(VLOOKUP($AM76,$W$33:$X$44,2,0),0)</f>
        <v>0</v>
      </c>
      <c r="AV76" s="434" t="str">
        <f>Inputs!HE27</f>
        <v>Pure inflation</v>
      </c>
      <c r="AW76" s="434">
        <f>VLOOKUP($AV76,$AQ$3:$AR$9,2,0)</f>
        <v>2</v>
      </c>
      <c r="AX76" s="285" t="str">
        <f>Inputs!GY27</f>
        <v>Butter</v>
      </c>
      <c r="AY76" s="285" t="s">
        <v>644</v>
      </c>
      <c r="AZ76" s="287">
        <f>IF($AW76=1,0,Inputs!IU$11)</f>
        <v>0.05</v>
      </c>
      <c r="BA76" s="287">
        <f>IF($AW76=1,0,Inputs!IV$11)</f>
        <v>0.04</v>
      </c>
      <c r="BB76" s="287">
        <f>IF($AW76=1,0,Inputs!IW$11)</f>
        <v>0.03</v>
      </c>
      <c r="BC76" s="287">
        <f>IF($AW76=1,0,Inputs!IX$11)</f>
        <v>0.03</v>
      </c>
      <c r="BD76" s="287">
        <f>IF($AW76=1,0,Inputs!IY$11)</f>
        <v>0.03</v>
      </c>
      <c r="BF76" s="426" t="str">
        <f>Inputs!HG27</f>
        <v>In this month</v>
      </c>
      <c r="BG76" s="285">
        <f>VLOOKUP(BF76,$AQ$14:$AS$17,3,0)</f>
        <v>0</v>
      </c>
      <c r="BH76" s="285" t="str">
        <f>Inputs!HI27</f>
        <v>Promptly</v>
      </c>
      <c r="BI76" s="285">
        <f>VLOOKUP(BH76,$AQ$21:$AR$27,2,0)</f>
        <v>0</v>
      </c>
      <c r="BW76" s="285" t="s">
        <v>438</v>
      </c>
      <c r="BX76" s="285">
        <v>8</v>
      </c>
      <c r="FB76" s="287">
        <v>0.74</v>
      </c>
    </row>
    <row r="77" spans="6:158" x14ac:dyDescent="0.25">
      <c r="J77" s="291">
        <f ca="1">IF($G76=1,0,OFFSET($D$2,$G76,0))</f>
        <v>0.01</v>
      </c>
      <c r="K77" s="291">
        <f ca="1">IF($G76=1,0,OFFSET($D$2,$G76,0))</f>
        <v>0.01</v>
      </c>
      <c r="L77" s="291">
        <f ca="1">IF($G76=1,0,OFFSET($D$2,$G76,0))</f>
        <v>0.01</v>
      </c>
      <c r="M77" s="291">
        <f ca="1">IF($G76=1,0,OFFSET($D$2,$G76,0))</f>
        <v>0.01</v>
      </c>
      <c r="N77" s="291">
        <f ca="1">IF($G76=1,0,OFFSET($D$2,$G76,0))</f>
        <v>0.01</v>
      </c>
      <c r="AD77" s="291">
        <f ca="1">IF($AA76=1,0,OFFSET($X$2,$AA76,0))</f>
        <v>0</v>
      </c>
      <c r="AE77" s="291">
        <f ca="1">IF($AA76=1,0,OFFSET($X$2,$AA76,0))</f>
        <v>0</v>
      </c>
      <c r="AF77" s="291">
        <f ca="1">IF($AA76=1,0,OFFSET($X$2,$AA76,0))</f>
        <v>0</v>
      </c>
      <c r="AG77" s="291">
        <f ca="1">IF($AA76=1,0,OFFSET($X$2,$AA76,0))</f>
        <v>0</v>
      </c>
      <c r="AH77" s="291">
        <f ca="1">IF($AA76=1,0,OFFSET($X$2,$AA76,0))</f>
        <v>0</v>
      </c>
      <c r="AZ77" s="291">
        <f ca="1">IF($AW76=1,0,OFFSET($AS$2,$AW76,0))</f>
        <v>0</v>
      </c>
      <c r="BA77" s="291">
        <f ca="1">IF($AW76=1,0,OFFSET($AS$2,$AW76,0))</f>
        <v>0</v>
      </c>
      <c r="BB77" s="291">
        <f ca="1">IF($AW76=1,0,OFFSET($AS$2,$AW76,0))</f>
        <v>0</v>
      </c>
      <c r="BC77" s="291">
        <f ca="1">IF($AW76=1,0,OFFSET($AS$2,$AW76,0))</f>
        <v>0</v>
      </c>
      <c r="BD77" s="291">
        <f ca="1">IF($AW76=1,0,OFFSET($AS$2,$AW76,0))</f>
        <v>0</v>
      </c>
      <c r="BW77" s="285" t="s">
        <v>437</v>
      </c>
      <c r="BX77" s="285">
        <v>9</v>
      </c>
      <c r="FB77" s="287">
        <v>0.75</v>
      </c>
    </row>
    <row r="78" spans="6:158" x14ac:dyDescent="0.25">
      <c r="J78" s="288">
        <f ca="1">J77+J76</f>
        <v>6.0000000000000005E-2</v>
      </c>
      <c r="K78" s="288">
        <f ca="1">K77+K76</f>
        <v>0.05</v>
      </c>
      <c r="L78" s="288">
        <f ca="1">L77+L76</f>
        <v>0.04</v>
      </c>
      <c r="M78" s="288">
        <f ca="1">M77+M76</f>
        <v>0.04</v>
      </c>
      <c r="N78" s="288">
        <f ca="1">N77+N76</f>
        <v>0.04</v>
      </c>
      <c r="AD78" s="288">
        <f ca="1">AD77+AD76</f>
        <v>0.05</v>
      </c>
      <c r="AE78" s="288">
        <f ca="1">AE77+AE76</f>
        <v>0.04</v>
      </c>
      <c r="AF78" s="288">
        <f ca="1">AF77+AF76</f>
        <v>0.03</v>
      </c>
      <c r="AG78" s="288">
        <f ca="1">AG77+AG76</f>
        <v>0.03</v>
      </c>
      <c r="AH78" s="288">
        <f ca="1">AH77+AH76</f>
        <v>0.03</v>
      </c>
      <c r="AZ78" s="288">
        <f ca="1">AZ77+AZ76</f>
        <v>0.05</v>
      </c>
      <c r="BA78" s="288">
        <f ca="1">BA77+BA76</f>
        <v>0.04</v>
      </c>
      <c r="BB78" s="288">
        <f ca="1">BB77+BB76</f>
        <v>0.03</v>
      </c>
      <c r="BC78" s="288">
        <f ca="1">BC77+BC76</f>
        <v>0.03</v>
      </c>
      <c r="BD78" s="288">
        <f ca="1">BD77+BD76</f>
        <v>0.03</v>
      </c>
      <c r="BW78" s="285" t="s">
        <v>436</v>
      </c>
      <c r="BX78" s="285">
        <v>10</v>
      </c>
      <c r="FB78" s="287">
        <v>0.76</v>
      </c>
    </row>
    <row r="79" spans="6:158" x14ac:dyDescent="0.25">
      <c r="BW79" s="285" t="s">
        <v>435</v>
      </c>
      <c r="BX79" s="285">
        <v>11</v>
      </c>
      <c r="FB79" s="287">
        <v>0.77</v>
      </c>
    </row>
    <row r="80" spans="6:158" x14ac:dyDescent="0.25">
      <c r="F80" s="433" t="str">
        <f>Inputs!DV28</f>
        <v>Inflation + 1%</v>
      </c>
      <c r="G80" s="433">
        <f>VLOOKUP($F80,$B$3:$C$9,2,0)</f>
        <v>3</v>
      </c>
      <c r="H80" s="285">
        <f>Inputs!DQ28</f>
        <v>0</v>
      </c>
      <c r="I80" s="285" t="s">
        <v>644</v>
      </c>
      <c r="J80" s="287">
        <f>IF($F80=1,0,Inputs!IU$11)</f>
        <v>0.05</v>
      </c>
      <c r="K80" s="287">
        <f>IF($F80=1,0,Inputs!IV$11)</f>
        <v>0.04</v>
      </c>
      <c r="L80" s="287">
        <f>IF($F80=1,0,Inputs!IW$11)</f>
        <v>0.03</v>
      </c>
      <c r="M80" s="287">
        <f>IF($F80=1,0,Inputs!IX$11)</f>
        <v>0.03</v>
      </c>
      <c r="N80" s="287">
        <f>IF($F80=1,0,Inputs!IY$11)</f>
        <v>0.03</v>
      </c>
      <c r="P80" s="285">
        <f>IFERROR(VLOOKUP($H80,Inputs!$DQ$9:$DX$33,8,0),0)</f>
        <v>0</v>
      </c>
      <c r="Q80" s="285">
        <f>IFERROR(VLOOKUP($P80,$B$19:$D$25,3,0),0)</f>
        <v>0</v>
      </c>
      <c r="R80" s="285">
        <f>IFERROR(VLOOKUP($H80,Inputs!$DQ$9:$DZ$33,10,0),0)</f>
        <v>0</v>
      </c>
      <c r="S80" s="285">
        <f>IFERROR(VLOOKUP($H80,Inputs!$DQ$9:$EB$33,12,0),0)</f>
        <v>0</v>
      </c>
      <c r="T80" s="285">
        <f>IFERROR(VLOOKUP(S80,$C$31:$D$42,2,0),0)</f>
        <v>0</v>
      </c>
      <c r="Z80" s="433" t="str">
        <f>Inputs!FM28</f>
        <v>Pure inflation</v>
      </c>
      <c r="AA80" s="433">
        <f>VLOOKUP($Z80,$V$3:$W$9,2,0)</f>
        <v>2</v>
      </c>
      <c r="AB80" s="285">
        <f>Inputs!FH28</f>
        <v>0</v>
      </c>
      <c r="AC80" s="285" t="s">
        <v>644</v>
      </c>
      <c r="AD80" s="287">
        <f>IF($Z80=1,0,Inputs!IU$11)</f>
        <v>0.05</v>
      </c>
      <c r="AE80" s="287">
        <f>IF($Z80=1,0,Inputs!IV$11)</f>
        <v>0.04</v>
      </c>
      <c r="AF80" s="287">
        <f>IF($Z80=1,0,Inputs!IW$11)</f>
        <v>0.03</v>
      </c>
      <c r="AG80" s="287">
        <f>IF($Z80=1,0,Inputs!IX$11)</f>
        <v>0.03</v>
      </c>
      <c r="AH80" s="287">
        <f>IF($Z80=1,0,Inputs!IY$11)</f>
        <v>0.03</v>
      </c>
      <c r="AJ80" s="428" t="str">
        <f>Inputs!FO28</f>
        <v>Promptly</v>
      </c>
      <c r="AK80" s="285">
        <f>VLOOKUP($AJ80,$V$19:$X$25,3,0)</f>
        <v>0</v>
      </c>
      <c r="AL80" s="285">
        <f>IFERROR(VLOOKUP($AB80,Inputs!$FH$9:$FQ$33,10,0),0)</f>
        <v>0</v>
      </c>
      <c r="AM80" s="285">
        <f>IFERROR(VLOOKUP($AB80,Inputs!$FH$9:$FS$33,12,0),0)</f>
        <v>0</v>
      </c>
      <c r="AN80" s="285">
        <f>IFERROR(VLOOKUP($AM80,$W$33:$X$44,2,0),0)</f>
        <v>0</v>
      </c>
      <c r="AV80" s="433" t="str">
        <f>Inputs!HE28</f>
        <v>Pure inflation</v>
      </c>
      <c r="AW80" s="433">
        <f>VLOOKUP($AV80,$AQ$3:$AR$9,2,0)</f>
        <v>2</v>
      </c>
      <c r="AX80" s="285" t="str">
        <f>Inputs!GY28</f>
        <v>Oils</v>
      </c>
      <c r="AY80" s="285" t="s">
        <v>644</v>
      </c>
      <c r="AZ80" s="287">
        <f>IF($AW80=1,0,Inputs!IU$11)</f>
        <v>0.05</v>
      </c>
      <c r="BA80" s="287">
        <f>IF($AW80=1,0,Inputs!IV$11)</f>
        <v>0.04</v>
      </c>
      <c r="BB80" s="287">
        <f>IF($AW80=1,0,Inputs!IW$11)</f>
        <v>0.03</v>
      </c>
      <c r="BC80" s="287">
        <f>IF($AW80=1,0,Inputs!IX$11)</f>
        <v>0.03</v>
      </c>
      <c r="BD80" s="287">
        <f>IF($AW80=1,0,Inputs!IY$11)</f>
        <v>0.03</v>
      </c>
      <c r="BF80" s="426" t="str">
        <f>Inputs!HG28</f>
        <v>In this month</v>
      </c>
      <c r="BG80" s="285">
        <f>VLOOKUP(BF80,$AQ$14:$AS$17,3,0)</f>
        <v>0</v>
      </c>
      <c r="BH80" s="285" t="str">
        <f>Inputs!HI28</f>
        <v>Promptly</v>
      </c>
      <c r="BI80" s="285">
        <f>VLOOKUP(BH80,$AQ$21:$AR$27,2,0)</f>
        <v>0</v>
      </c>
      <c r="BW80" s="285" t="s">
        <v>434</v>
      </c>
      <c r="BX80" s="285">
        <v>12</v>
      </c>
      <c r="FB80" s="287">
        <v>0.78</v>
      </c>
    </row>
    <row r="81" spans="6:158" x14ac:dyDescent="0.25">
      <c r="J81" s="291">
        <f ca="1">IF($G80=1,0,OFFSET($D$2,$G80,0))</f>
        <v>0.01</v>
      </c>
      <c r="K81" s="291">
        <f ca="1">IF($G80=1,0,OFFSET($D$2,$G80,0))</f>
        <v>0.01</v>
      </c>
      <c r="L81" s="291">
        <f ca="1">IF($G80=1,0,OFFSET($D$2,$G80,0))</f>
        <v>0.01</v>
      </c>
      <c r="M81" s="291">
        <f ca="1">IF($G80=1,0,OFFSET($D$2,$G80,0))</f>
        <v>0.01</v>
      </c>
      <c r="N81" s="291">
        <f ca="1">IF($G80=1,0,OFFSET($D$2,$G80,0))</f>
        <v>0.01</v>
      </c>
      <c r="AD81" s="291">
        <f ca="1">IF($AA80=1,0,OFFSET($X$2,$AA80,0))</f>
        <v>0</v>
      </c>
      <c r="AE81" s="291">
        <f ca="1">IF($AA80=1,0,OFFSET($X$2,$AA80,0))</f>
        <v>0</v>
      </c>
      <c r="AF81" s="291">
        <f ca="1">IF($AA80=1,0,OFFSET($X$2,$AA80,0))</f>
        <v>0</v>
      </c>
      <c r="AG81" s="291">
        <f ca="1">IF($AA80=1,0,OFFSET($X$2,$AA80,0))</f>
        <v>0</v>
      </c>
      <c r="AH81" s="291">
        <f ca="1">IF($AA80=1,0,OFFSET($X$2,$AA80,0))</f>
        <v>0</v>
      </c>
      <c r="AZ81" s="291">
        <f ca="1">IF($AW80=1,0,OFFSET($AS$2,$AW80,0))</f>
        <v>0</v>
      </c>
      <c r="BA81" s="291">
        <f ca="1">IF($AW80=1,0,OFFSET($AS$2,$AW80,0))</f>
        <v>0</v>
      </c>
      <c r="BB81" s="291">
        <f ca="1">IF($AW80=1,0,OFFSET($AS$2,$AW80,0))</f>
        <v>0</v>
      </c>
      <c r="BC81" s="291">
        <f ca="1">IF($AW80=1,0,OFFSET($AS$2,$AW80,0))</f>
        <v>0</v>
      </c>
      <c r="BD81" s="291">
        <f ca="1">IF($AW80=1,0,OFFSET($AS$2,$AW80,0))</f>
        <v>0</v>
      </c>
      <c r="FB81" s="287">
        <v>0.79</v>
      </c>
    </row>
    <row r="82" spans="6:158" x14ac:dyDescent="0.25">
      <c r="J82" s="288">
        <f ca="1">J81+J80</f>
        <v>6.0000000000000005E-2</v>
      </c>
      <c r="K82" s="288">
        <f ca="1">K81+K80</f>
        <v>0.05</v>
      </c>
      <c r="L82" s="288">
        <f ca="1">L81+L80</f>
        <v>0.04</v>
      </c>
      <c r="M82" s="288">
        <f ca="1">M81+M80</f>
        <v>0.04</v>
      </c>
      <c r="N82" s="288">
        <f ca="1">N81+N80</f>
        <v>0.04</v>
      </c>
      <c r="AD82" s="288">
        <f ca="1">AD81+AD80</f>
        <v>0.05</v>
      </c>
      <c r="AE82" s="288">
        <f ca="1">AE81+AE80</f>
        <v>0.04</v>
      </c>
      <c r="AF82" s="288">
        <f ca="1">AF81+AF80</f>
        <v>0.03</v>
      </c>
      <c r="AG82" s="288">
        <f ca="1">AG81+AG80</f>
        <v>0.03</v>
      </c>
      <c r="AH82" s="288">
        <f ca="1">AH81+AH80</f>
        <v>0.03</v>
      </c>
      <c r="AZ82" s="288">
        <f ca="1">AZ81+AZ80</f>
        <v>0.05</v>
      </c>
      <c r="BA82" s="288">
        <f ca="1">BA81+BA80</f>
        <v>0.04</v>
      </c>
      <c r="BB82" s="288">
        <f ca="1">BB81+BB80</f>
        <v>0.03</v>
      </c>
      <c r="BC82" s="288">
        <f ca="1">BC81+BC80</f>
        <v>0.03</v>
      </c>
      <c r="BD82" s="288">
        <f ca="1">BD81+BD80</f>
        <v>0.03</v>
      </c>
      <c r="FB82" s="287">
        <v>0.8</v>
      </c>
    </row>
    <row r="83" spans="6:158" x14ac:dyDescent="0.25">
      <c r="J83" s="288"/>
      <c r="K83" s="288"/>
      <c r="L83" s="288"/>
      <c r="M83" s="288"/>
      <c r="N83" s="288"/>
      <c r="AD83" s="288"/>
      <c r="AE83" s="288"/>
      <c r="AF83" s="288"/>
      <c r="AG83" s="288"/>
      <c r="AH83" s="288"/>
      <c r="AZ83" s="288"/>
      <c r="BA83" s="288"/>
      <c r="BB83" s="288"/>
      <c r="BC83" s="288"/>
      <c r="BD83" s="288"/>
      <c r="FB83" s="287">
        <v>0.81</v>
      </c>
    </row>
    <row r="84" spans="6:158" x14ac:dyDescent="0.25">
      <c r="F84" s="432" t="str">
        <f>Inputs!DV29</f>
        <v>Inflation + 1%</v>
      </c>
      <c r="G84" s="432">
        <f>VLOOKUP($F84,$B$3:$C$9,2,0)</f>
        <v>3</v>
      </c>
      <c r="H84" s="285">
        <f>Inputs!DQ29</f>
        <v>0</v>
      </c>
      <c r="I84" s="285" t="s">
        <v>644</v>
      </c>
      <c r="J84" s="287">
        <f>IF($F84=1,0,Inputs!IU$11)</f>
        <v>0.05</v>
      </c>
      <c r="K84" s="287">
        <f>IF($F84=1,0,Inputs!IV$11)</f>
        <v>0.04</v>
      </c>
      <c r="L84" s="287">
        <f>IF($F84=1,0,Inputs!IW$11)</f>
        <v>0.03</v>
      </c>
      <c r="M84" s="287">
        <f>IF($F84=1,0,Inputs!IX$11)</f>
        <v>0.03</v>
      </c>
      <c r="N84" s="287">
        <f>IF($F84=1,0,Inputs!IY$11)</f>
        <v>0.03</v>
      </c>
      <c r="P84" s="285">
        <f>IFERROR(VLOOKUP($H84,Inputs!$DQ$9:$DX$33,8,0),0)</f>
        <v>0</v>
      </c>
      <c r="Q84" s="285">
        <f>IFERROR(VLOOKUP($P84,$B$19:$D$25,3,0),0)</f>
        <v>0</v>
      </c>
      <c r="R84" s="285">
        <f>IFERROR(VLOOKUP($H84,Inputs!$DQ$9:$DZ$33,10,0),0)</f>
        <v>0</v>
      </c>
      <c r="S84" s="285">
        <f>IFERROR(VLOOKUP($H84,Inputs!$DQ$9:$EB$33,12,0),0)</f>
        <v>0</v>
      </c>
      <c r="T84" s="285">
        <f>IFERROR(VLOOKUP(S84,$C$31:$D$42,2,0),0)</f>
        <v>0</v>
      </c>
      <c r="Z84" s="432" t="str">
        <f>Inputs!FM29</f>
        <v>Pure inflation</v>
      </c>
      <c r="AA84" s="432">
        <f>VLOOKUP($Z84,$V$3:$W$9,2,0)</f>
        <v>2</v>
      </c>
      <c r="AB84" s="285">
        <f>Inputs!FH29</f>
        <v>0</v>
      </c>
      <c r="AC84" s="285" t="s">
        <v>644</v>
      </c>
      <c r="AD84" s="287">
        <f>IF($Z84=1,0,Inputs!IU$11)</f>
        <v>0.05</v>
      </c>
      <c r="AE84" s="287">
        <f>IF($Z84=1,0,Inputs!IV$11)</f>
        <v>0.04</v>
      </c>
      <c r="AF84" s="287">
        <f>IF($Z84=1,0,Inputs!IW$11)</f>
        <v>0.03</v>
      </c>
      <c r="AG84" s="287">
        <f>IF($Z84=1,0,Inputs!IX$11)</f>
        <v>0.03</v>
      </c>
      <c r="AH84" s="287">
        <f>IF($Z84=1,0,Inputs!IY$11)</f>
        <v>0.03</v>
      </c>
      <c r="AJ84" s="428" t="str">
        <f>Inputs!FO29</f>
        <v>Promptly</v>
      </c>
      <c r="AK84" s="285">
        <f>VLOOKUP($AJ84,$V$19:$X$25,3,0)</f>
        <v>0</v>
      </c>
      <c r="AL84" s="285">
        <f>IFERROR(VLOOKUP($AB84,Inputs!$FH$9:$FQ$33,10,0),0)</f>
        <v>0</v>
      </c>
      <c r="AM84" s="285">
        <f>IFERROR(VLOOKUP($AB84,Inputs!$FH$9:$FS$33,12,0),0)</f>
        <v>0</v>
      </c>
      <c r="AN84" s="285">
        <f>IFERROR(VLOOKUP($AM84,$W$33:$X$44,2,0),0)</f>
        <v>0</v>
      </c>
      <c r="AV84" s="432" t="str">
        <f>Inputs!HE29</f>
        <v>Inflation + 2%</v>
      </c>
      <c r="AW84" s="432">
        <f>VLOOKUP($AV84,$AQ$3:$AR$9,2,0)</f>
        <v>4</v>
      </c>
      <c r="AX84" s="285" t="str">
        <f>Inputs!GY29</f>
        <v>Eggs</v>
      </c>
      <c r="AY84" s="285" t="s">
        <v>644</v>
      </c>
      <c r="AZ84" s="287">
        <f>IF($AW84=1,0,Inputs!IU$11)</f>
        <v>0.05</v>
      </c>
      <c r="BA84" s="287">
        <f>IF($AW84=1,0,Inputs!IV$11)</f>
        <v>0.04</v>
      </c>
      <c r="BB84" s="287">
        <f>IF($AW84=1,0,Inputs!IW$11)</f>
        <v>0.03</v>
      </c>
      <c r="BC84" s="287">
        <f>IF($AW84=1,0,Inputs!IX$11)</f>
        <v>0.03</v>
      </c>
      <c r="BD84" s="287">
        <f>IF($AW84=1,0,Inputs!IY$11)</f>
        <v>0.03</v>
      </c>
      <c r="BF84" s="426" t="str">
        <f>Inputs!HG29</f>
        <v>In this month</v>
      </c>
      <c r="BG84" s="285">
        <f>VLOOKUP(BF84,$AQ$14:$AS$17,3,0)</f>
        <v>0</v>
      </c>
      <c r="BH84" s="285" t="str">
        <f>Inputs!HI29</f>
        <v>1 month deferred</v>
      </c>
      <c r="BI84" s="285">
        <f>VLOOKUP(BH84,$AQ$21:$AR$27,2,0)</f>
        <v>-1</v>
      </c>
      <c r="FB84" s="287">
        <v>0.82</v>
      </c>
    </row>
    <row r="85" spans="6:158" x14ac:dyDescent="0.25">
      <c r="J85" s="291">
        <f ca="1">IF($G84=1,0,OFFSET($D$2,$G84,0))</f>
        <v>0.01</v>
      </c>
      <c r="K85" s="291">
        <f ca="1">IF($G84=1,0,OFFSET($D$2,$G84,0))</f>
        <v>0.01</v>
      </c>
      <c r="L85" s="291">
        <f ca="1">IF($G84=1,0,OFFSET($D$2,$G84,0))</f>
        <v>0.01</v>
      </c>
      <c r="M85" s="291">
        <f ca="1">IF($G84=1,0,OFFSET($D$2,$G84,0))</f>
        <v>0.01</v>
      </c>
      <c r="N85" s="291">
        <f ca="1">IF($G84=1,0,OFFSET($D$2,$G84,0))</f>
        <v>0.01</v>
      </c>
      <c r="AD85" s="291">
        <f ca="1">IF($AA84=1,0,OFFSET($X$2,$AA84,0))</f>
        <v>0</v>
      </c>
      <c r="AE85" s="291">
        <f ca="1">IF($AA84=1,0,OFFSET($X$2,$AA84,0))</f>
        <v>0</v>
      </c>
      <c r="AF85" s="291">
        <f ca="1">IF($AA84=1,0,OFFSET($X$2,$AA84,0))</f>
        <v>0</v>
      </c>
      <c r="AG85" s="291">
        <f ca="1">IF($AA84=1,0,OFFSET($X$2,$AA84,0))</f>
        <v>0</v>
      </c>
      <c r="AH85" s="291">
        <f ca="1">IF($AA84=1,0,OFFSET($X$2,$AA84,0))</f>
        <v>0</v>
      </c>
      <c r="AZ85" s="291">
        <f ca="1">IF($AW84=1,0,OFFSET($AS$2,$AW84,0))</f>
        <v>0.02</v>
      </c>
      <c r="BA85" s="291">
        <f ca="1">IF($AW84=1,0,OFFSET($AS$2,$AW84,0))</f>
        <v>0.02</v>
      </c>
      <c r="BB85" s="291">
        <f ca="1">IF($AW84=1,0,OFFSET($AS$2,$AW84,0))</f>
        <v>0.02</v>
      </c>
      <c r="BC85" s="291">
        <f ca="1">IF($AW84=1,0,OFFSET($AS$2,$AW84,0))</f>
        <v>0.02</v>
      </c>
      <c r="BD85" s="291">
        <f ca="1">IF($AW84=1,0,OFFSET($AS$2,$AW84,0))</f>
        <v>0.02</v>
      </c>
      <c r="FB85" s="287">
        <v>0.83</v>
      </c>
    </row>
    <row r="86" spans="6:158" x14ac:dyDescent="0.25">
      <c r="J86" s="288">
        <f ca="1">J85+J84</f>
        <v>6.0000000000000005E-2</v>
      </c>
      <c r="K86" s="288">
        <f ca="1">K85+K84</f>
        <v>0.05</v>
      </c>
      <c r="L86" s="288">
        <f ca="1">L85+L84</f>
        <v>0.04</v>
      </c>
      <c r="M86" s="288">
        <f ca="1">M85+M84</f>
        <v>0.04</v>
      </c>
      <c r="N86" s="288">
        <f ca="1">N85+N84</f>
        <v>0.04</v>
      </c>
      <c r="AD86" s="288">
        <f ca="1">AD85+AD84</f>
        <v>0.05</v>
      </c>
      <c r="AE86" s="288">
        <f ca="1">AE85+AE84</f>
        <v>0.04</v>
      </c>
      <c r="AF86" s="288">
        <f ca="1">AF85+AF84</f>
        <v>0.03</v>
      </c>
      <c r="AG86" s="288">
        <f ca="1">AG85+AG84</f>
        <v>0.03</v>
      </c>
      <c r="AH86" s="288">
        <f ca="1">AH85+AH84</f>
        <v>0.03</v>
      </c>
      <c r="AZ86" s="288">
        <f ca="1">AZ85+AZ84</f>
        <v>7.0000000000000007E-2</v>
      </c>
      <c r="BA86" s="288">
        <f ca="1">BA85+BA84</f>
        <v>0.06</v>
      </c>
      <c r="BB86" s="288">
        <f ca="1">BB85+BB84</f>
        <v>0.05</v>
      </c>
      <c r="BC86" s="288">
        <f ca="1">BC85+BC84</f>
        <v>0.05</v>
      </c>
      <c r="BD86" s="288">
        <f ca="1">BD85+BD84</f>
        <v>0.05</v>
      </c>
      <c r="FB86" s="287">
        <v>0.84</v>
      </c>
    </row>
    <row r="87" spans="6:158" x14ac:dyDescent="0.25">
      <c r="FB87" s="287">
        <v>0.85</v>
      </c>
    </row>
    <row r="88" spans="6:158" x14ac:dyDescent="0.25">
      <c r="F88" s="431" t="str">
        <f>Inputs!DV30</f>
        <v>Inflation + 1%</v>
      </c>
      <c r="G88" s="431">
        <f>VLOOKUP($F88,$B$3:$C$9,2,0)</f>
        <v>3</v>
      </c>
      <c r="H88" s="285">
        <f>Inputs!DQ30</f>
        <v>0</v>
      </c>
      <c r="I88" s="285" t="s">
        <v>644</v>
      </c>
      <c r="J88" s="287">
        <f>IF($F88=1,0,Inputs!IU$11)</f>
        <v>0.05</v>
      </c>
      <c r="K88" s="287">
        <f>IF($F88=1,0,Inputs!IV$11)</f>
        <v>0.04</v>
      </c>
      <c r="L88" s="287">
        <f>IF($F88=1,0,Inputs!IW$11)</f>
        <v>0.03</v>
      </c>
      <c r="M88" s="287">
        <f>IF($F88=1,0,Inputs!IX$11)</f>
        <v>0.03</v>
      </c>
      <c r="N88" s="287">
        <f>IF($F88=1,0,Inputs!IY$11)</f>
        <v>0.03</v>
      </c>
      <c r="P88" s="285">
        <f>IFERROR(VLOOKUP($H88,Inputs!$DQ$9:$DX$33,8,0),0)</f>
        <v>0</v>
      </c>
      <c r="Q88" s="285">
        <f>IFERROR(VLOOKUP($P88,$B$19:$D$25,3,0),0)</f>
        <v>0</v>
      </c>
      <c r="R88" s="285">
        <f>IFERROR(VLOOKUP($H88,Inputs!$DQ$9:$DZ$33,10,0),0)</f>
        <v>0</v>
      </c>
      <c r="S88" s="285">
        <f>IFERROR(VLOOKUP($H88,Inputs!$DQ$9:$EB$33,12,0),0)</f>
        <v>0</v>
      </c>
      <c r="T88" s="285">
        <f>IFERROR(VLOOKUP(S88,$C$31:$D$42,2,0),0)</f>
        <v>0</v>
      </c>
      <c r="Z88" s="431" t="str">
        <f>Inputs!FM30</f>
        <v>Pure inflation</v>
      </c>
      <c r="AA88" s="431">
        <f>VLOOKUP($Z88,$V$3:$W$9,2,0)</f>
        <v>2</v>
      </c>
      <c r="AB88" s="285">
        <f>Inputs!FH30</f>
        <v>0</v>
      </c>
      <c r="AC88" s="285" t="s">
        <v>644</v>
      </c>
      <c r="AD88" s="287">
        <f>IF($Z88=1,0,Inputs!IU$11)</f>
        <v>0.05</v>
      </c>
      <c r="AE88" s="287">
        <f>IF($Z88=1,0,Inputs!IV$11)</f>
        <v>0.04</v>
      </c>
      <c r="AF88" s="287">
        <f>IF($Z88=1,0,Inputs!IW$11)</f>
        <v>0.03</v>
      </c>
      <c r="AG88" s="287">
        <f>IF($Z88=1,0,Inputs!IX$11)</f>
        <v>0.03</v>
      </c>
      <c r="AH88" s="287">
        <f>IF($Z88=1,0,Inputs!IY$11)</f>
        <v>0.03</v>
      </c>
      <c r="AJ88" s="428" t="str">
        <f>Inputs!FO30</f>
        <v>Promptly</v>
      </c>
      <c r="AK88" s="285">
        <f>VLOOKUP($AJ88,$V$19:$X$25,3,0)</f>
        <v>0</v>
      </c>
      <c r="AL88" s="285">
        <f>IFERROR(VLOOKUP($AB88,Inputs!$FH$9:$FQ$33,10,0),0)</f>
        <v>0</v>
      </c>
      <c r="AM88" s="285">
        <f>IFERROR(VLOOKUP($AB88,Inputs!$FH$9:$FS$33,12,0),0)</f>
        <v>0</v>
      </c>
      <c r="AN88" s="285">
        <f>IFERROR(VLOOKUP($AM88,$W$33:$X$44,2,0),0)</f>
        <v>0</v>
      </c>
      <c r="AV88" s="431" t="str">
        <f>Inputs!HE30</f>
        <v>Pure inflation</v>
      </c>
      <c r="AW88" s="431">
        <f>VLOOKUP($AV88,$AQ$3:$AR$9,2,0)</f>
        <v>2</v>
      </c>
      <c r="AX88" s="285" t="str">
        <f>Inputs!GY30</f>
        <v>Spices and other additives</v>
      </c>
      <c r="AY88" s="285" t="s">
        <v>644</v>
      </c>
      <c r="AZ88" s="287">
        <f>IF($AW88=1,0,Inputs!IU$11)</f>
        <v>0.05</v>
      </c>
      <c r="BA88" s="287">
        <f>IF($AW88=1,0,Inputs!IV$11)</f>
        <v>0.04</v>
      </c>
      <c r="BB88" s="287">
        <f>IF($AW88=1,0,Inputs!IW$11)</f>
        <v>0.03</v>
      </c>
      <c r="BC88" s="287">
        <f>IF($AW88=1,0,Inputs!IX$11)</f>
        <v>0.03</v>
      </c>
      <c r="BD88" s="287">
        <f>IF($AW88=1,0,Inputs!IY$11)</f>
        <v>0.03</v>
      </c>
      <c r="BF88" s="426" t="str">
        <f>Inputs!HG30</f>
        <v>In this month</v>
      </c>
      <c r="BG88" s="285">
        <f>VLOOKUP(BF88,$AQ$14:$AS$17,3,0)</f>
        <v>0</v>
      </c>
      <c r="BH88" s="285" t="str">
        <f>Inputs!HI30</f>
        <v>Promptly</v>
      </c>
      <c r="BI88" s="285">
        <f>VLOOKUP(BH88,$AQ$21:$AR$27,2,0)</f>
        <v>0</v>
      </c>
      <c r="FB88" s="287">
        <v>0.86</v>
      </c>
    </row>
    <row r="89" spans="6:158" x14ac:dyDescent="0.25">
      <c r="J89" s="291">
        <f ca="1">IF($G88=1,0,OFFSET($D$2,$G88,0))</f>
        <v>0.01</v>
      </c>
      <c r="K89" s="291">
        <f ca="1">IF($G88=1,0,OFFSET($D$2,$G88,0))</f>
        <v>0.01</v>
      </c>
      <c r="L89" s="291">
        <f ca="1">IF($G88=1,0,OFFSET($D$2,$G88,0))</f>
        <v>0.01</v>
      </c>
      <c r="M89" s="291">
        <f ca="1">IF($G88=1,0,OFFSET($D$2,$G88,0))</f>
        <v>0.01</v>
      </c>
      <c r="N89" s="291">
        <f ca="1">IF($G88=1,0,OFFSET($D$2,$G88,0))</f>
        <v>0.01</v>
      </c>
      <c r="AD89" s="291">
        <f ca="1">IF($AA88=1,0,OFFSET($X$2,$AA88,0))</f>
        <v>0</v>
      </c>
      <c r="AE89" s="291">
        <f ca="1">IF($AA88=1,0,OFFSET($X$2,$AA88,0))</f>
        <v>0</v>
      </c>
      <c r="AF89" s="291">
        <f ca="1">IF($AA88=1,0,OFFSET($X$2,$AA88,0))</f>
        <v>0</v>
      </c>
      <c r="AG89" s="291">
        <f ca="1">IF($AA88=1,0,OFFSET($X$2,$AA88,0))</f>
        <v>0</v>
      </c>
      <c r="AH89" s="291">
        <f ca="1">IF($AA88=1,0,OFFSET($X$2,$AA88,0))</f>
        <v>0</v>
      </c>
      <c r="AZ89" s="291">
        <f ca="1">IF($AW88=1,0,OFFSET($AS$2,$AW88,0))</f>
        <v>0</v>
      </c>
      <c r="BA89" s="291">
        <f ca="1">IF($AW88=1,0,OFFSET($AS$2,$AW88,0))</f>
        <v>0</v>
      </c>
      <c r="BB89" s="291">
        <f ca="1">IF($AW88=1,0,OFFSET($AS$2,$AW88,0))</f>
        <v>0</v>
      </c>
      <c r="BC89" s="291">
        <f ca="1">IF($AW88=1,0,OFFSET($AS$2,$AW88,0))</f>
        <v>0</v>
      </c>
      <c r="BD89" s="291">
        <f ca="1">IF($AW88=1,0,OFFSET($AS$2,$AW88,0))</f>
        <v>0</v>
      </c>
      <c r="FB89" s="287">
        <v>0.87</v>
      </c>
    </row>
    <row r="90" spans="6:158" x14ac:dyDescent="0.25">
      <c r="J90" s="288">
        <f ca="1">J89+J88</f>
        <v>6.0000000000000005E-2</v>
      </c>
      <c r="K90" s="288">
        <f ca="1">K89+K88</f>
        <v>0.05</v>
      </c>
      <c r="L90" s="288">
        <f ca="1">L89+L88</f>
        <v>0.04</v>
      </c>
      <c r="M90" s="288">
        <f ca="1">M89+M88</f>
        <v>0.04</v>
      </c>
      <c r="N90" s="288">
        <f ca="1">N89+N88</f>
        <v>0.04</v>
      </c>
      <c r="AD90" s="288">
        <f ca="1">AD89+AD88</f>
        <v>0.05</v>
      </c>
      <c r="AE90" s="288">
        <f ca="1">AE89+AE88</f>
        <v>0.04</v>
      </c>
      <c r="AF90" s="288">
        <f ca="1">AF89+AF88</f>
        <v>0.03</v>
      </c>
      <c r="AG90" s="288">
        <f ca="1">AG89+AG88</f>
        <v>0.03</v>
      </c>
      <c r="AH90" s="288">
        <f ca="1">AH89+AH88</f>
        <v>0.03</v>
      </c>
      <c r="AZ90" s="288">
        <f ca="1">AZ89+AZ88</f>
        <v>0.05</v>
      </c>
      <c r="BA90" s="288">
        <f ca="1">BA89+BA88</f>
        <v>0.04</v>
      </c>
      <c r="BB90" s="288">
        <f ca="1">BB89+BB88</f>
        <v>0.03</v>
      </c>
      <c r="BC90" s="288">
        <f ca="1">BC89+BC88</f>
        <v>0.03</v>
      </c>
      <c r="BD90" s="288">
        <f ca="1">BD89+BD88</f>
        <v>0.03</v>
      </c>
      <c r="FB90" s="287">
        <v>0.88</v>
      </c>
    </row>
    <row r="91" spans="6:158" x14ac:dyDescent="0.25">
      <c r="FB91" s="287">
        <v>0.89</v>
      </c>
    </row>
    <row r="92" spans="6:158" x14ac:dyDescent="0.25">
      <c r="F92" s="430" t="str">
        <f>Inputs!DV31</f>
        <v>Inflation + 1%</v>
      </c>
      <c r="G92" s="430">
        <f>VLOOKUP($F92,$B$3:$C$9,2,0)</f>
        <v>3</v>
      </c>
      <c r="H92" s="285">
        <f>Inputs!DQ31</f>
        <v>0</v>
      </c>
      <c r="I92" s="285" t="s">
        <v>644</v>
      </c>
      <c r="J92" s="287">
        <f>IF($F92=1,0,Inputs!IU$11)</f>
        <v>0.05</v>
      </c>
      <c r="K92" s="287">
        <f>IF($F92=1,0,Inputs!IV$11)</f>
        <v>0.04</v>
      </c>
      <c r="L92" s="287">
        <f>IF($F92=1,0,Inputs!IW$11)</f>
        <v>0.03</v>
      </c>
      <c r="M92" s="287">
        <f>IF($F92=1,0,Inputs!IX$11)</f>
        <v>0.03</v>
      </c>
      <c r="N92" s="287">
        <f>IF($F92=1,0,Inputs!IY$11)</f>
        <v>0.03</v>
      </c>
      <c r="P92" s="285">
        <f>IFERROR(VLOOKUP($H92,Inputs!$DQ$9:$DX$33,8,0),0)</f>
        <v>0</v>
      </c>
      <c r="Q92" s="285">
        <f>IFERROR(VLOOKUP($P92,$B$19:$D$25,3,0),0)</f>
        <v>0</v>
      </c>
      <c r="R92" s="285">
        <f>IFERROR(VLOOKUP($H92,Inputs!$DQ$9:$DZ$33,10,0),0)</f>
        <v>0</v>
      </c>
      <c r="S92" s="285">
        <f>IFERROR(VLOOKUP($H92,Inputs!$DQ$9:$EB$33,12,0),0)</f>
        <v>0</v>
      </c>
      <c r="T92" s="285">
        <f>IFERROR(VLOOKUP(S92,$C$31:$D$42,2,0),0)</f>
        <v>0</v>
      </c>
      <c r="Z92" s="430" t="str">
        <f>Inputs!FM31</f>
        <v>Pure inflation</v>
      </c>
      <c r="AA92" s="430">
        <f>VLOOKUP($Z92,$V$3:$W$9,2,0)</f>
        <v>2</v>
      </c>
      <c r="AB92" s="285">
        <f>Inputs!FH31</f>
        <v>0</v>
      </c>
      <c r="AC92" s="285" t="s">
        <v>644</v>
      </c>
      <c r="AD92" s="287">
        <f>IF($Z92=1,0,Inputs!IU$11)</f>
        <v>0.05</v>
      </c>
      <c r="AE92" s="287">
        <f>IF($Z92=1,0,Inputs!IV$11)</f>
        <v>0.04</v>
      </c>
      <c r="AF92" s="287">
        <f>IF($Z92=1,0,Inputs!IW$11)</f>
        <v>0.03</v>
      </c>
      <c r="AG92" s="287">
        <f>IF($Z92=1,0,Inputs!IX$11)</f>
        <v>0.03</v>
      </c>
      <c r="AH92" s="287">
        <f>IF($Z92=1,0,Inputs!IY$11)</f>
        <v>0.03</v>
      </c>
      <c r="AJ92" s="428" t="str">
        <f>Inputs!FO31</f>
        <v>Promptly</v>
      </c>
      <c r="AK92" s="285">
        <f>VLOOKUP($AJ92,$V$19:$X$25,3,0)</f>
        <v>0</v>
      </c>
      <c r="AL92" s="285">
        <f>IFERROR(VLOOKUP($AB92,Inputs!$FH$9:$FQ$33,10,0),0)</f>
        <v>0</v>
      </c>
      <c r="AM92" s="285">
        <f>IFERROR(VLOOKUP($AB92,Inputs!$FH$9:$FS$33,12,0),0)</f>
        <v>0</v>
      </c>
      <c r="AN92" s="285">
        <f>IFERROR(VLOOKUP($AM92,$W$33:$X$44,2,0),0)</f>
        <v>0</v>
      </c>
      <c r="AV92" s="430" t="str">
        <f>Inputs!HE31</f>
        <v>Pure inflation</v>
      </c>
      <c r="AW92" s="430">
        <f>VLOOKUP($AV92,$AQ$3:$AR$9,2,0)</f>
        <v>2</v>
      </c>
      <c r="AX92" s="285" t="str">
        <f>Inputs!GY31</f>
        <v>Fruits</v>
      </c>
      <c r="AY92" s="285" t="s">
        <v>644</v>
      </c>
      <c r="AZ92" s="287">
        <f>IF($AW92=1,0,Inputs!IU$11)</f>
        <v>0.05</v>
      </c>
      <c r="BA92" s="287">
        <f>IF($AW92=1,0,Inputs!IV$11)</f>
        <v>0.04</v>
      </c>
      <c r="BB92" s="287">
        <f>IF($AW92=1,0,Inputs!IW$11)</f>
        <v>0.03</v>
      </c>
      <c r="BC92" s="287">
        <f>IF($AW92=1,0,Inputs!IX$11)</f>
        <v>0.03</v>
      </c>
      <c r="BD92" s="287">
        <f>IF($AW92=1,0,Inputs!IY$11)</f>
        <v>0.03</v>
      </c>
      <c r="BF92" s="426" t="str">
        <f>Inputs!HG31</f>
        <v>In this month</v>
      </c>
      <c r="BG92" s="285">
        <f>VLOOKUP(BF92,$AQ$14:$AS$17,3,0)</f>
        <v>0</v>
      </c>
      <c r="BH92" s="285" t="str">
        <f>Inputs!HI31</f>
        <v>Promptly</v>
      </c>
      <c r="BI92" s="285">
        <f>VLOOKUP(BH92,$AQ$21:$AR$27,2,0)</f>
        <v>0</v>
      </c>
      <c r="FB92" s="287">
        <v>0.9</v>
      </c>
    </row>
    <row r="93" spans="6:158" x14ac:dyDescent="0.25">
      <c r="J93" s="291">
        <f ca="1">IF($G92=1,0,OFFSET($D$2,$G92,0))</f>
        <v>0.01</v>
      </c>
      <c r="K93" s="291">
        <f ca="1">IF($G92=1,0,OFFSET($D$2,$G92,0))</f>
        <v>0.01</v>
      </c>
      <c r="L93" s="291">
        <f ca="1">IF($G92=1,0,OFFSET($D$2,$G92,0))</f>
        <v>0.01</v>
      </c>
      <c r="M93" s="291">
        <f ca="1">IF($G92=1,0,OFFSET($D$2,$G92,0))</f>
        <v>0.01</v>
      </c>
      <c r="N93" s="291">
        <f ca="1">IF($G92=1,0,OFFSET($D$2,$G92,0))</f>
        <v>0.01</v>
      </c>
      <c r="AD93" s="291">
        <f ca="1">IF($AA92=1,0,OFFSET($X$2,$AA92,0))</f>
        <v>0</v>
      </c>
      <c r="AE93" s="291">
        <f ca="1">IF($AA92=1,0,OFFSET($X$2,$AA92,0))</f>
        <v>0</v>
      </c>
      <c r="AF93" s="291">
        <f ca="1">IF($AA92=1,0,OFFSET($X$2,$AA92,0))</f>
        <v>0</v>
      </c>
      <c r="AG93" s="291">
        <f ca="1">IF($AA92=1,0,OFFSET($X$2,$AA92,0))</f>
        <v>0</v>
      </c>
      <c r="AH93" s="291">
        <f ca="1">IF($AA92=1,0,OFFSET($X$2,$AA92,0))</f>
        <v>0</v>
      </c>
      <c r="AZ93" s="291">
        <f ca="1">IF($AW92=1,0,OFFSET($AS$2,$AW92,0))</f>
        <v>0</v>
      </c>
      <c r="BA93" s="291">
        <f ca="1">IF($AW92=1,0,OFFSET($AS$2,$AW92,0))</f>
        <v>0</v>
      </c>
      <c r="BB93" s="291">
        <f ca="1">IF($AW92=1,0,OFFSET($AS$2,$AW92,0))</f>
        <v>0</v>
      </c>
      <c r="BC93" s="291">
        <f ca="1">IF($AW92=1,0,OFFSET($AS$2,$AW92,0))</f>
        <v>0</v>
      </c>
      <c r="BD93" s="291">
        <f ca="1">IF($AW92=1,0,OFFSET($AS$2,$AW92,0))</f>
        <v>0</v>
      </c>
      <c r="FB93" s="287">
        <v>0.91</v>
      </c>
    </row>
    <row r="94" spans="6:158" x14ac:dyDescent="0.25">
      <c r="J94" s="288">
        <f ca="1">J93+J92</f>
        <v>6.0000000000000005E-2</v>
      </c>
      <c r="K94" s="288">
        <f ca="1">K93+K92</f>
        <v>0.05</v>
      </c>
      <c r="L94" s="288">
        <f ca="1">L93+L92</f>
        <v>0.04</v>
      </c>
      <c r="M94" s="288">
        <f ca="1">M93+M92</f>
        <v>0.04</v>
      </c>
      <c r="N94" s="288">
        <f ca="1">N93+N92</f>
        <v>0.04</v>
      </c>
      <c r="AD94" s="288">
        <f ca="1">AD93+AD92</f>
        <v>0.05</v>
      </c>
      <c r="AE94" s="288">
        <f ca="1">AE93+AE92</f>
        <v>0.04</v>
      </c>
      <c r="AF94" s="288">
        <f ca="1">AF93+AF92</f>
        <v>0.03</v>
      </c>
      <c r="AG94" s="288">
        <f ca="1">AG93+AG92</f>
        <v>0.03</v>
      </c>
      <c r="AH94" s="288">
        <f ca="1">AH93+AH92</f>
        <v>0.03</v>
      </c>
      <c r="AZ94" s="288">
        <f ca="1">AZ93+AZ92</f>
        <v>0.05</v>
      </c>
      <c r="BA94" s="288">
        <f ca="1">BA93+BA92</f>
        <v>0.04</v>
      </c>
      <c r="BB94" s="288">
        <f ca="1">BB93+BB92</f>
        <v>0.03</v>
      </c>
      <c r="BC94" s="288">
        <f ca="1">BC93+BC92</f>
        <v>0.03</v>
      </c>
      <c r="BD94" s="288">
        <f ca="1">BD93+BD92</f>
        <v>0.03</v>
      </c>
      <c r="FB94" s="287">
        <v>0.92</v>
      </c>
    </row>
    <row r="95" spans="6:158" x14ac:dyDescent="0.25">
      <c r="FB95" s="287">
        <v>0.93</v>
      </c>
    </row>
    <row r="96" spans="6:158" x14ac:dyDescent="0.25">
      <c r="F96" s="429" t="str">
        <f>Inputs!DV32</f>
        <v>Inflation + 1%</v>
      </c>
      <c r="G96" s="429">
        <f>VLOOKUP($F96,$B$3:$C$9,2,0)</f>
        <v>3</v>
      </c>
      <c r="H96" s="285">
        <f>Inputs!DQ32</f>
        <v>0</v>
      </c>
      <c r="I96" s="285" t="s">
        <v>644</v>
      </c>
      <c r="J96" s="287">
        <f>IF($F96=1,0,Inputs!IU$11)</f>
        <v>0.05</v>
      </c>
      <c r="K96" s="287">
        <f>IF($F96=1,0,Inputs!IV$11)</f>
        <v>0.04</v>
      </c>
      <c r="L96" s="287">
        <f>IF($F96=1,0,Inputs!IW$11)</f>
        <v>0.03</v>
      </c>
      <c r="M96" s="287">
        <f>IF($F96=1,0,Inputs!IX$11)</f>
        <v>0.03</v>
      </c>
      <c r="N96" s="287">
        <f>IF($F96=1,0,Inputs!IY$11)</f>
        <v>0.03</v>
      </c>
      <c r="P96" s="285">
        <f>IFERROR(VLOOKUP($H96,Inputs!$DQ$9:$DX$33,8,0),0)</f>
        <v>0</v>
      </c>
      <c r="Q96" s="285">
        <f>IFERROR(VLOOKUP($P96,$B$19:$D$25,3,0),0)</f>
        <v>0</v>
      </c>
      <c r="R96" s="285">
        <f>IFERROR(VLOOKUP($H96,Inputs!$DQ$9:$DZ$33,10,0),0)</f>
        <v>0</v>
      </c>
      <c r="S96" s="285">
        <f>IFERROR(VLOOKUP($H96,Inputs!$DQ$9:$EB$33,12,0),0)</f>
        <v>0</v>
      </c>
      <c r="T96" s="285">
        <f>IFERROR(VLOOKUP(S96,$C$31:$D$42,2,0),0)</f>
        <v>0</v>
      </c>
      <c r="Z96" s="429" t="str">
        <f>Inputs!FM32</f>
        <v>Pure inflation</v>
      </c>
      <c r="AA96" s="429">
        <f>VLOOKUP($Z96,$V$3:$W$9,2,0)</f>
        <v>2</v>
      </c>
      <c r="AB96" s="285">
        <f>Inputs!FH32</f>
        <v>0</v>
      </c>
      <c r="AC96" s="285" t="s">
        <v>644</v>
      </c>
      <c r="AD96" s="287">
        <f>IF($Z96=1,0,Inputs!IU$11)</f>
        <v>0.05</v>
      </c>
      <c r="AE96" s="287">
        <f>IF($Z96=1,0,Inputs!IV$11)</f>
        <v>0.04</v>
      </c>
      <c r="AF96" s="287">
        <f>IF($Z96=1,0,Inputs!IW$11)</f>
        <v>0.03</v>
      </c>
      <c r="AG96" s="287">
        <f>IF($Z96=1,0,Inputs!IX$11)</f>
        <v>0.03</v>
      </c>
      <c r="AH96" s="287">
        <f>IF($Z96=1,0,Inputs!IY$11)</f>
        <v>0.03</v>
      </c>
      <c r="AJ96" s="428" t="str">
        <f>Inputs!FO32</f>
        <v>Promptly</v>
      </c>
      <c r="AK96" s="285">
        <f>VLOOKUP($AJ96,$V$19:$X$25,3,0)</f>
        <v>0</v>
      </c>
      <c r="AL96" s="285">
        <f>IFERROR(VLOOKUP($AB96,Inputs!$FH$9:$FQ$33,10,0),0)</f>
        <v>0</v>
      </c>
      <c r="AM96" s="285">
        <f>IFERROR(VLOOKUP($AB96,Inputs!$FH$9:$FS$33,12,0),0)</f>
        <v>0</v>
      </c>
      <c r="AN96" s="285">
        <f>IFERROR(VLOOKUP($AM96,$W$33:$X$44,2,0),0)</f>
        <v>0</v>
      </c>
      <c r="AV96" s="429" t="str">
        <f>Inputs!HE32</f>
        <v>Pure inflation</v>
      </c>
      <c r="AW96" s="429">
        <f>VLOOKUP($AV96,$AQ$3:$AR$9,2,0)</f>
        <v>2</v>
      </c>
      <c r="AX96" s="285" t="str">
        <f>Inputs!GY32</f>
        <v>Tea</v>
      </c>
      <c r="AY96" s="285" t="s">
        <v>644</v>
      </c>
      <c r="AZ96" s="287">
        <f>IF($AW96=1,0,Inputs!IU$11)</f>
        <v>0.05</v>
      </c>
      <c r="BA96" s="287">
        <f>IF($AW96=1,0,Inputs!IV$11)</f>
        <v>0.04</v>
      </c>
      <c r="BB96" s="287">
        <f>IF($AW96=1,0,Inputs!IW$11)</f>
        <v>0.03</v>
      </c>
      <c r="BC96" s="287">
        <f>IF($AW96=1,0,Inputs!IX$11)</f>
        <v>0.03</v>
      </c>
      <c r="BD96" s="287">
        <f>IF($AW96=1,0,Inputs!IY$11)</f>
        <v>0.03</v>
      </c>
      <c r="BF96" s="426" t="str">
        <f>Inputs!HG32</f>
        <v>In this month</v>
      </c>
      <c r="BG96" s="285">
        <f>VLOOKUP(BF96,$AQ$14:$AS$17,3,0)</f>
        <v>0</v>
      </c>
      <c r="BH96" s="285" t="str">
        <f>Inputs!HI32</f>
        <v>Promptly</v>
      </c>
      <c r="BI96" s="285">
        <f>VLOOKUP(BH96,$AQ$21:$AR$27,2,0)</f>
        <v>0</v>
      </c>
      <c r="FB96" s="287">
        <v>0.94</v>
      </c>
    </row>
    <row r="97" spans="6:158" x14ac:dyDescent="0.25">
      <c r="J97" s="291">
        <f ca="1">IF($G96=1,0,OFFSET($D$2,$G96,0))</f>
        <v>0.01</v>
      </c>
      <c r="K97" s="291">
        <f ca="1">IF($G96=1,0,OFFSET($D$2,$G96,0))</f>
        <v>0.01</v>
      </c>
      <c r="L97" s="291">
        <f ca="1">IF($G96=1,0,OFFSET($D$2,$G96,0))</f>
        <v>0.01</v>
      </c>
      <c r="M97" s="291">
        <f ca="1">IF($G96=1,0,OFFSET($D$2,$G96,0))</f>
        <v>0.01</v>
      </c>
      <c r="N97" s="291">
        <f ca="1">IF($G96=1,0,OFFSET($D$2,$G96,0))</f>
        <v>0.01</v>
      </c>
      <c r="AD97" s="425">
        <v>0.03</v>
      </c>
      <c r="AE97" s="425">
        <v>0.03</v>
      </c>
      <c r="AF97" s="425">
        <v>0.03</v>
      </c>
      <c r="AG97" s="425">
        <v>0.03</v>
      </c>
      <c r="AH97" s="425">
        <v>0.03</v>
      </c>
      <c r="AZ97" s="291">
        <f ca="1">IF($AW96=1,0,OFFSET($AS$2,$AW96,0))</f>
        <v>0</v>
      </c>
      <c r="BA97" s="291">
        <f ca="1">IF($AW96=1,0,OFFSET($AS$2,$AW96,0))</f>
        <v>0</v>
      </c>
      <c r="BB97" s="291">
        <f ca="1">IF($AW96=1,0,OFFSET($AS$2,$AW96,0))</f>
        <v>0</v>
      </c>
      <c r="BC97" s="291">
        <f ca="1">IF($AW96=1,0,OFFSET($AS$2,$AW96,0))</f>
        <v>0</v>
      </c>
      <c r="BD97" s="291">
        <f ca="1">IF($AW96=1,0,OFFSET($AS$2,$AW96,0))</f>
        <v>0</v>
      </c>
      <c r="FB97" s="287">
        <v>0.95</v>
      </c>
    </row>
    <row r="98" spans="6:158" x14ac:dyDescent="0.25">
      <c r="J98" s="288">
        <f ca="1">J97+J96</f>
        <v>6.0000000000000005E-2</v>
      </c>
      <c r="K98" s="288">
        <f ca="1">K97+K96</f>
        <v>0.05</v>
      </c>
      <c r="L98" s="288">
        <f ca="1">L97+L96</f>
        <v>0.04</v>
      </c>
      <c r="M98" s="288">
        <f ca="1">M97+M96</f>
        <v>0.04</v>
      </c>
      <c r="N98" s="288">
        <f ca="1">N97+N96</f>
        <v>0.04</v>
      </c>
      <c r="AD98" s="288">
        <f>AD97+AD96</f>
        <v>0.08</v>
      </c>
      <c r="AE98" s="288">
        <f>AE97+AE96</f>
        <v>7.0000000000000007E-2</v>
      </c>
      <c r="AF98" s="288">
        <f>AF97+AF96</f>
        <v>0.06</v>
      </c>
      <c r="AG98" s="288">
        <f>AG97+AG96</f>
        <v>0.06</v>
      </c>
      <c r="AH98" s="288">
        <f>AH97+AH96</f>
        <v>0.06</v>
      </c>
      <c r="AZ98" s="288">
        <f ca="1">AZ97+AZ96</f>
        <v>0.05</v>
      </c>
      <c r="BA98" s="288">
        <f ca="1">BA97+BA96</f>
        <v>0.04</v>
      </c>
      <c r="BB98" s="288">
        <f ca="1">BB97+BB96</f>
        <v>0.03</v>
      </c>
      <c r="BC98" s="288">
        <f ca="1">BC97+BC96</f>
        <v>0.03</v>
      </c>
      <c r="BD98" s="288">
        <f ca="1">BD97+BD96</f>
        <v>0.03</v>
      </c>
      <c r="FB98" s="287">
        <v>0.96</v>
      </c>
    </row>
    <row r="99" spans="6:158" x14ac:dyDescent="0.25">
      <c r="FB99" s="287">
        <v>0.97</v>
      </c>
    </row>
    <row r="100" spans="6:158" x14ac:dyDescent="0.25">
      <c r="F100" s="427" t="str">
        <f>Inputs!DV33</f>
        <v>Inflation + 1%</v>
      </c>
      <c r="G100" s="427">
        <f>VLOOKUP($F100,$B$3:$C$9,2,0)</f>
        <v>3</v>
      </c>
      <c r="H100" s="285">
        <f>Inputs!DQ33</f>
        <v>0</v>
      </c>
      <c r="I100" s="285" t="s">
        <v>644</v>
      </c>
      <c r="J100" s="287">
        <f>IF($F100=1,0,Inputs!IU$11)</f>
        <v>0.05</v>
      </c>
      <c r="K100" s="287">
        <f>IF($F100=1,0,Inputs!IV$11)</f>
        <v>0.04</v>
      </c>
      <c r="L100" s="287">
        <f>IF($F100=1,0,Inputs!IW$11)</f>
        <v>0.03</v>
      </c>
      <c r="M100" s="287">
        <f>IF($F100=1,0,Inputs!IX$11)</f>
        <v>0.03</v>
      </c>
      <c r="N100" s="287">
        <f>IF($F100=1,0,Inputs!IY$11)</f>
        <v>0.03</v>
      </c>
      <c r="P100" s="285">
        <f>IFERROR(VLOOKUP($H100,Inputs!$DQ$9:$DX$33,8,0),0)</f>
        <v>0</v>
      </c>
      <c r="Q100" s="285">
        <f>IFERROR(VLOOKUP($P100,$B$19:$D$25,3,0),0)</f>
        <v>0</v>
      </c>
      <c r="R100" s="285">
        <f>IFERROR(VLOOKUP($H100,Inputs!$DQ$9:$DZ$33,10,0),0)</f>
        <v>0</v>
      </c>
      <c r="S100" s="285">
        <f>IFERROR(VLOOKUP($H100,Inputs!$DQ$9:$EB$33,12,0),0)</f>
        <v>0</v>
      </c>
      <c r="T100" s="285">
        <f>IFERROR(VLOOKUP(S100,$C$31:$D$42,2,0),0)</f>
        <v>0</v>
      </c>
      <c r="Z100" s="427" t="str">
        <f>Inputs!FM33</f>
        <v>Pure inflation</v>
      </c>
      <c r="AA100" s="427">
        <f>VLOOKUP($Z100,$V$3:$W$9,2,0)</f>
        <v>2</v>
      </c>
      <c r="AB100" s="285">
        <f>Inputs!FH33</f>
        <v>0</v>
      </c>
      <c r="AC100" s="285" t="s">
        <v>644</v>
      </c>
      <c r="AD100" s="287">
        <f>IF($Z100=1,0,Inputs!IU$11)</f>
        <v>0.05</v>
      </c>
      <c r="AE100" s="287">
        <f>IF($Z100=1,0,Inputs!IV$11)</f>
        <v>0.04</v>
      </c>
      <c r="AF100" s="287">
        <f>IF($Z100=1,0,Inputs!IW$11)</f>
        <v>0.03</v>
      </c>
      <c r="AG100" s="287">
        <f>IF($Z100=1,0,Inputs!IX$11)</f>
        <v>0.03</v>
      </c>
      <c r="AH100" s="287">
        <f>IF($Z100=1,0,Inputs!IY$11)</f>
        <v>0.03</v>
      </c>
      <c r="AJ100" s="428" t="str">
        <f>Inputs!FO33</f>
        <v>Promptly</v>
      </c>
      <c r="AK100" s="285">
        <f>VLOOKUP($AJ100,$V$19:$X$25,3,0)</f>
        <v>0</v>
      </c>
      <c r="AL100" s="285">
        <f>IFERROR(VLOOKUP($AB100,Inputs!$FH$9:$FQ$33,10,0),0)</f>
        <v>0</v>
      </c>
      <c r="AM100" s="285">
        <f>IFERROR(VLOOKUP($AB100,Inputs!$FH$9:$FS$33,12,0),0)</f>
        <v>0</v>
      </c>
      <c r="AN100" s="285">
        <f>IFERROR(VLOOKUP($AM100,$W$33:$X$44,2,0),0)</f>
        <v>0</v>
      </c>
      <c r="AV100" s="427" t="str">
        <f>Inputs!HE33</f>
        <v>Pure inflation</v>
      </c>
      <c r="AW100" s="427">
        <f>VLOOKUP($AV100,$AQ$3:$AR$9,2,0)</f>
        <v>2</v>
      </c>
      <c r="AX100" s="285" t="str">
        <f>Inputs!GY33</f>
        <v>Coffee</v>
      </c>
      <c r="AY100" s="285" t="s">
        <v>644</v>
      </c>
      <c r="AZ100" s="287">
        <f>IF($AW100=1,0,Inputs!IU$11)</f>
        <v>0.05</v>
      </c>
      <c r="BA100" s="287">
        <f>IF($AW100=1,0,Inputs!IV$11)</f>
        <v>0.04</v>
      </c>
      <c r="BB100" s="287">
        <f>IF($AW100=1,0,Inputs!IW$11)</f>
        <v>0.03</v>
      </c>
      <c r="BC100" s="287">
        <f>IF($AW100=1,0,Inputs!IX$11)</f>
        <v>0.03</v>
      </c>
      <c r="BD100" s="287">
        <f>IF($AW100=1,0,Inputs!IY$11)</f>
        <v>0.03</v>
      </c>
      <c r="BF100" s="426" t="str">
        <f>Inputs!HG33</f>
        <v>In this month</v>
      </c>
      <c r="BG100" s="285">
        <f>VLOOKUP(BF100,$AQ$14:$AS$17,3,0)</f>
        <v>0</v>
      </c>
      <c r="BH100" s="285" t="str">
        <f>Inputs!HI33</f>
        <v>Promptly</v>
      </c>
      <c r="BI100" s="285">
        <f>VLOOKUP(BH100,$AQ$21:$AR$27,2,0)</f>
        <v>0</v>
      </c>
      <c r="FB100" s="287">
        <v>0.98</v>
      </c>
    </row>
    <row r="101" spans="6:158" x14ac:dyDescent="0.25">
      <c r="J101" s="291">
        <f ca="1">IF($G100=1,0,OFFSET($D$2,$G100,0))</f>
        <v>0.01</v>
      </c>
      <c r="K101" s="291">
        <f ca="1">IF($G100=1,0,OFFSET($D$2,$G100,0))</f>
        <v>0.01</v>
      </c>
      <c r="L101" s="291">
        <f ca="1">IF($G100=1,0,OFFSET($D$2,$G100,0))</f>
        <v>0.01</v>
      </c>
      <c r="M101" s="291">
        <f ca="1">IF($G100=1,0,OFFSET($D$2,$G100,0))</f>
        <v>0.01</v>
      </c>
      <c r="N101" s="291">
        <f ca="1">IF($G100=1,0,OFFSET($D$2,$G100,0))</f>
        <v>0.01</v>
      </c>
      <c r="AD101" s="425">
        <v>0.03</v>
      </c>
      <c r="AE101" s="425">
        <v>0.03</v>
      </c>
      <c r="AF101" s="425">
        <v>0.03</v>
      </c>
      <c r="AG101" s="425">
        <v>0.03</v>
      </c>
      <c r="AH101" s="425">
        <v>0.03</v>
      </c>
      <c r="AZ101" s="291">
        <f ca="1">IF($AW100=1,0,OFFSET($AS$2,$AW100,0))</f>
        <v>0</v>
      </c>
      <c r="BA101" s="291">
        <f ca="1">IF($AW100=1,0,OFFSET($AS$2,$AW100,0))</f>
        <v>0</v>
      </c>
      <c r="BB101" s="291">
        <f ca="1">IF($AW100=1,0,OFFSET($AS$2,$AW100,0))</f>
        <v>0</v>
      </c>
      <c r="BC101" s="291">
        <f ca="1">IF($AW100=1,0,OFFSET($AS$2,$AW100,0))</f>
        <v>0</v>
      </c>
      <c r="BD101" s="291">
        <f ca="1">IF($AW100=1,0,OFFSET($AS$2,$AW100,0))</f>
        <v>0</v>
      </c>
      <c r="FB101" s="287">
        <v>0.99</v>
      </c>
    </row>
    <row r="102" spans="6:158" x14ac:dyDescent="0.25">
      <c r="J102" s="288">
        <f ca="1">J101+J100</f>
        <v>6.0000000000000005E-2</v>
      </c>
      <c r="K102" s="288">
        <f ca="1">K101+K100</f>
        <v>0.05</v>
      </c>
      <c r="L102" s="288">
        <f ca="1">L101+L100</f>
        <v>0.04</v>
      </c>
      <c r="M102" s="288">
        <f ca="1">M101+M100</f>
        <v>0.04</v>
      </c>
      <c r="N102" s="288">
        <f ca="1">N101+N100</f>
        <v>0.04</v>
      </c>
      <c r="AD102" s="288">
        <f>AD101+AD100</f>
        <v>0.08</v>
      </c>
      <c r="AE102" s="288">
        <f>AE101+AE100</f>
        <v>7.0000000000000007E-2</v>
      </c>
      <c r="AF102" s="288">
        <f>AF101+AF100</f>
        <v>0.06</v>
      </c>
      <c r="AG102" s="288">
        <f>AG101+AG100</f>
        <v>0.06</v>
      </c>
      <c r="AH102" s="288">
        <f>AH101+AH100</f>
        <v>0.06</v>
      </c>
      <c r="AZ102" s="288">
        <f ca="1">AZ101+AZ100</f>
        <v>0.05</v>
      </c>
      <c r="BA102" s="288">
        <f ca="1">BA101+BA100</f>
        <v>0.04</v>
      </c>
      <c r="BB102" s="288">
        <f ca="1">BB101+BB100</f>
        <v>0.03</v>
      </c>
      <c r="BC102" s="288">
        <f ca="1">BC101+BC100</f>
        <v>0.03</v>
      </c>
      <c r="BD102" s="288">
        <f ca="1">BD101+BD100</f>
        <v>0.03</v>
      </c>
      <c r="FB102" s="287">
        <v>1</v>
      </c>
    </row>
    <row r="103" spans="6:158" x14ac:dyDescent="0.25">
      <c r="FB103" s="287"/>
    </row>
    <row r="104" spans="6:158" x14ac:dyDescent="0.25">
      <c r="FB104" s="287"/>
    </row>
  </sheetData>
  <mergeCells count="12">
    <mergeCell ref="ES4:EU4"/>
    <mergeCell ref="EF1:EN1"/>
    <mergeCell ref="CU1:DJ1"/>
    <mergeCell ref="DL1:EC1"/>
    <mergeCell ref="FA1:FD1"/>
    <mergeCell ref="EQ1:EW1"/>
    <mergeCell ref="CF1:CR1"/>
    <mergeCell ref="B1:T1"/>
    <mergeCell ref="V1:AN1"/>
    <mergeCell ref="AP1:BI1"/>
    <mergeCell ref="BM1:BS1"/>
    <mergeCell ref="BV1:CD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0E789-50C6-E340-8960-81B20D88C3CA}">
  <sheetPr codeName="Worksheet____4">
    <tabColor rgb="FF7030A0"/>
  </sheetPr>
  <dimension ref="A1:NO57"/>
  <sheetViews>
    <sheetView zoomScale="80" zoomScaleNormal="80" workbookViewId="0">
      <pane xSplit="3" topLeftCell="Q1" activePane="topRight" state="frozen"/>
      <selection activeCell="E52" sqref="E52"/>
      <selection pane="topRight" activeCell="AM15" sqref="AM15"/>
    </sheetView>
  </sheetViews>
  <sheetFormatPr baseColWidth="10" defaultRowHeight="16" x14ac:dyDescent="0.2"/>
  <cols>
    <col min="1" max="1" width="36.33203125" style="298" customWidth="1"/>
    <col min="2" max="2" width="4.5" style="298" customWidth="1"/>
    <col min="3" max="3" width="7" style="298" customWidth="1"/>
    <col min="4" max="4" width="5.5" style="298" customWidth="1"/>
    <col min="5" max="5" width="3.5" style="298" customWidth="1"/>
    <col min="6" max="6" width="6.83203125" style="298" customWidth="1"/>
    <col min="7" max="7" width="7.6640625" style="298" customWidth="1"/>
    <col min="8" max="8" width="2" style="298" customWidth="1"/>
    <col min="9" max="9" width="19.6640625" style="298" customWidth="1"/>
    <col min="10" max="10" width="13.6640625" style="298" customWidth="1"/>
    <col min="11" max="14" width="10.83203125" style="298" customWidth="1"/>
    <col min="15" max="15" width="4" style="298" customWidth="1"/>
    <col min="16" max="16" width="255.6640625" style="298" customWidth="1"/>
    <col min="17" max="17" width="10" style="298" customWidth="1"/>
    <col min="18" max="18" width="2.5" style="298" customWidth="1"/>
    <col min="19" max="19" width="30.6640625" style="298" customWidth="1"/>
    <col min="20" max="20" width="0.83203125" style="298" customWidth="1"/>
    <col min="21" max="21" width="8.5" style="298" customWidth="1"/>
    <col min="22" max="22" width="8" style="300" customWidth="1"/>
    <col min="23" max="23" width="0.6640625" style="300" customWidth="1"/>
    <col min="24" max="24" width="7" style="298" customWidth="1"/>
    <col min="25" max="25" width="8.5" style="298" customWidth="1"/>
    <col min="26" max="26" width="3" style="298" customWidth="1"/>
    <col min="27" max="27" width="7" style="298" customWidth="1"/>
    <col min="28" max="28" width="8.6640625" style="298" customWidth="1"/>
    <col min="29" max="29" width="1" style="298" customWidth="1"/>
    <col min="30" max="30" width="3" style="298" customWidth="1"/>
    <col min="31" max="31" width="10.83203125" style="298" customWidth="1"/>
    <col min="32" max="32" width="1" style="298" customWidth="1"/>
    <col min="33" max="33" width="1.83203125" style="298" customWidth="1"/>
    <col min="34" max="34" width="10.83203125" style="298" customWidth="1"/>
    <col min="35" max="35" width="1" style="298" customWidth="1"/>
    <col min="36" max="36" width="9.33203125" style="298" customWidth="1"/>
    <col min="37" max="37" width="4.1640625" style="298" customWidth="1"/>
    <col min="38" max="38" width="8.83203125" style="298" customWidth="1"/>
    <col min="39" max="39" width="155.83203125" style="298" customWidth="1"/>
    <col min="40" max="40" width="2.5" style="298" customWidth="1"/>
    <col min="41" max="41" width="1.83203125" style="299" customWidth="1"/>
    <col min="42" max="43" width="10.83203125" style="298" customWidth="1"/>
    <col min="44" max="44" width="8.6640625" style="298" customWidth="1"/>
    <col min="45" max="45" width="13.5" style="298" customWidth="1"/>
    <col min="46" max="46" width="5" style="298" customWidth="1"/>
    <col min="47" max="47" width="1.6640625" style="298" customWidth="1"/>
    <col min="48" max="48" width="13.5" style="298" customWidth="1"/>
    <col min="49" max="49" width="5.6640625" style="298" customWidth="1"/>
    <col min="50" max="50" width="2.6640625" style="298" customWidth="1"/>
    <col min="51" max="51" width="1" style="298" customWidth="1"/>
    <col min="52" max="52" width="10.83203125" style="298" customWidth="1"/>
    <col min="53" max="53" width="1" style="298" customWidth="1"/>
    <col min="54" max="54" width="10.83203125" style="298" customWidth="1"/>
    <col min="55" max="55" width="1" style="298" customWidth="1"/>
    <col min="56" max="56" width="10.83203125" style="298" customWidth="1"/>
    <col min="57" max="57" width="1" style="298" customWidth="1"/>
    <col min="58" max="58" width="10.83203125" style="298" customWidth="1"/>
    <col min="59" max="59" width="1" style="298" customWidth="1"/>
    <col min="60" max="60" width="10.83203125" style="298" customWidth="1"/>
    <col min="61" max="61" width="1" style="298" customWidth="1"/>
    <col min="62" max="62" width="10.83203125" style="298" customWidth="1"/>
    <col min="63" max="63" width="1" style="298" customWidth="1"/>
    <col min="64" max="64" width="10.83203125" style="298" customWidth="1"/>
    <col min="65" max="66" width="3.33203125" style="298" customWidth="1"/>
    <col min="67" max="67" width="76.33203125" style="298" customWidth="1"/>
    <col min="68" max="68" width="50.6640625" style="298" customWidth="1"/>
    <col min="69" max="69" width="7.5" style="298" customWidth="1"/>
    <col min="70" max="70" width="2.33203125" style="298" customWidth="1"/>
    <col min="71" max="71" width="18.33203125" style="298" customWidth="1"/>
    <col min="72" max="72" width="1" style="298" customWidth="1"/>
    <col min="73" max="73" width="12.1640625" style="298" customWidth="1"/>
    <col min="74" max="74" width="1" style="298" customWidth="1"/>
    <col min="75" max="75" width="14.6640625" style="298" customWidth="1"/>
    <col min="76" max="76" width="1" style="298" customWidth="1"/>
    <col min="77" max="77" width="9.6640625" style="298" customWidth="1"/>
    <col min="78" max="78" width="1" style="298" customWidth="1"/>
    <col min="79" max="79" width="11.6640625" style="298" customWidth="1"/>
    <col min="80" max="80" width="5.1640625" style="298" customWidth="1"/>
    <col min="81" max="81" width="60.6640625" style="298" customWidth="1"/>
    <col min="82" max="82" width="2.33203125" style="298" customWidth="1"/>
    <col min="83" max="83" width="7.83203125" style="298" customWidth="1"/>
    <col min="84" max="84" width="145.6640625" style="298" customWidth="1"/>
    <col min="85" max="85" width="66.83203125" style="298" customWidth="1"/>
    <col min="86" max="86" width="10" style="298" customWidth="1"/>
    <col min="87" max="87" width="2" style="298" customWidth="1"/>
    <col min="88" max="88" width="16.5" style="298" customWidth="1"/>
    <col min="89" max="89" width="1" style="298" customWidth="1"/>
    <col min="90" max="90" width="11.33203125" style="298" customWidth="1"/>
    <col min="91" max="91" width="1" style="298" customWidth="1"/>
    <col min="92" max="92" width="14.1640625" style="298" customWidth="1"/>
    <col min="93" max="93" width="1" style="298" customWidth="1"/>
    <col min="94" max="94" width="10.1640625" style="298" customWidth="1"/>
    <col min="95" max="95" width="1" style="298" customWidth="1"/>
    <col min="96" max="96" width="12.33203125" style="298" customWidth="1"/>
    <col min="97" max="97" width="6.1640625" style="298" customWidth="1"/>
    <col min="98" max="98" width="58.83203125" style="298" customWidth="1"/>
    <col min="99" max="99" width="2.83203125" style="298" customWidth="1"/>
    <col min="100" max="100" width="92.6640625" style="298" customWidth="1"/>
    <col min="101" max="101" width="33.83203125" style="298" customWidth="1"/>
    <col min="102" max="102" width="26" style="298" customWidth="1"/>
    <col min="103" max="103" width="10.83203125" style="298" customWidth="1"/>
    <col min="104" max="104" width="2.1640625" style="298" customWidth="1"/>
    <col min="105" max="105" width="19.6640625" style="298" customWidth="1"/>
    <col min="106" max="106" width="1" style="298" customWidth="1"/>
    <col min="107" max="107" width="10.6640625" style="298" customWidth="1"/>
    <col min="108" max="108" width="1" style="298" customWidth="1"/>
    <col min="109" max="109" width="14.6640625" style="298" customWidth="1"/>
    <col min="110" max="110" width="1" style="298" customWidth="1"/>
    <col min="111" max="111" width="10.83203125" style="298" customWidth="1"/>
    <col min="112" max="112" width="1" style="298" customWidth="1"/>
    <col min="113" max="113" width="10.83203125" style="298" customWidth="1"/>
    <col min="114" max="114" width="9.1640625" style="298" customWidth="1"/>
    <col min="115" max="115" width="58.1640625" style="298" customWidth="1"/>
    <col min="116" max="116" width="2.6640625" style="298" customWidth="1"/>
    <col min="117" max="117" width="35.1640625" style="298" customWidth="1"/>
    <col min="118" max="118" width="140.5" style="298" customWidth="1"/>
    <col min="119" max="119" width="12.83203125" style="298" customWidth="1"/>
    <col min="120" max="120" width="3.33203125" style="298" customWidth="1"/>
    <col min="121" max="121" width="30.5" style="298" customWidth="1"/>
    <col min="122" max="122" width="1" style="298" customWidth="1"/>
    <col min="123" max="123" width="16" style="298" customWidth="1"/>
    <col min="124" max="124" width="9.6640625" style="298" customWidth="1"/>
    <col min="125" max="125" width="1.83203125" style="298" customWidth="1"/>
    <col min="126" max="126" width="18.5" style="298" customWidth="1"/>
    <col min="127" max="127" width="1" style="298" customWidth="1"/>
    <col min="128" max="128" width="18.83203125" style="298" customWidth="1"/>
    <col min="129" max="129" width="1" style="298" customWidth="1"/>
    <col min="130" max="130" width="10.33203125" style="298" customWidth="1"/>
    <col min="131" max="131" width="1" style="298" customWidth="1"/>
    <col min="132" max="132" width="12.33203125" style="298" customWidth="1"/>
    <col min="133" max="133" width="1" style="298" customWidth="1"/>
    <col min="134" max="145" width="10.83203125" style="298" customWidth="1"/>
    <col min="146" max="146" width="3.5" style="298" customWidth="1"/>
    <col min="147" max="147" width="4.5" style="298" customWidth="1"/>
    <col min="148" max="159" width="4.83203125" style="298" hidden="1" customWidth="1"/>
    <col min="160" max="160" width="135.1640625" style="298" customWidth="1"/>
    <col min="161" max="161" width="157.83203125" style="298" customWidth="1"/>
    <col min="162" max="162" width="7.5" style="298" customWidth="1"/>
    <col min="163" max="163" width="1.83203125" style="298" customWidth="1"/>
    <col min="164" max="164" width="18.33203125" style="298" customWidth="1"/>
    <col min="165" max="165" width="1" style="298" customWidth="1"/>
    <col min="166" max="166" width="15.83203125" style="298" customWidth="1"/>
    <col min="167" max="167" width="9.1640625" style="298" customWidth="1"/>
    <col min="168" max="168" width="1.83203125" style="298" customWidth="1"/>
    <col min="169" max="169" width="21.33203125" style="298" customWidth="1"/>
    <col min="170" max="170" width="1" style="298" customWidth="1"/>
    <col min="171" max="171" width="16.6640625" style="298" customWidth="1"/>
    <col min="172" max="172" width="1" style="298" customWidth="1"/>
    <col min="173" max="173" width="10.33203125" style="298" customWidth="1"/>
    <col min="174" max="174" width="1" style="298" customWidth="1"/>
    <col min="175" max="175" width="12.33203125" style="298" customWidth="1"/>
    <col min="176" max="176" width="1" style="298" customWidth="1"/>
    <col min="177" max="188" width="10.83203125" style="298" customWidth="1"/>
    <col min="189" max="190" width="4.1640625" style="298" customWidth="1"/>
    <col min="191" max="202" width="4.83203125" style="298" hidden="1" customWidth="1"/>
    <col min="203" max="203" width="160.83203125" style="298" customWidth="1"/>
    <col min="204" max="204" width="144.83203125" style="298" customWidth="1"/>
    <col min="205" max="205" width="7.83203125" style="298" customWidth="1"/>
    <col min="206" max="206" width="3.83203125" style="298" customWidth="1"/>
    <col min="207" max="207" width="30.1640625" style="298" customWidth="1"/>
    <col min="208" max="208" width="6.5" style="298" customWidth="1"/>
    <col min="209" max="209" width="1.83203125" style="298" customWidth="1"/>
    <col min="210" max="210" width="15.1640625" style="298" customWidth="1"/>
    <col min="211" max="211" width="6.6640625" style="298" customWidth="1"/>
    <col min="212" max="212" width="1" style="298" customWidth="1"/>
    <col min="213" max="213" width="16.1640625" style="298" customWidth="1"/>
    <col min="214" max="214" width="1" style="298" customWidth="1"/>
    <col min="215" max="215" width="16.1640625" style="298" customWidth="1"/>
    <col min="216" max="216" width="1" style="298" customWidth="1"/>
    <col min="217" max="217" width="18" style="298" customWidth="1"/>
    <col min="218" max="218" width="2.33203125" style="298" customWidth="1"/>
    <col min="219" max="219" width="15.83203125" style="298" customWidth="1"/>
    <col min="220" max="220" width="1" style="298" customWidth="1"/>
    <col min="221" max="221" width="10" style="298" customWidth="1"/>
    <col min="222" max="222" width="3.5" style="298" customWidth="1"/>
    <col min="223" max="247" width="10.83203125" style="298" customWidth="1"/>
    <col min="248" max="249" width="3.5" style="298" customWidth="1"/>
    <col min="250" max="250" width="118.33203125" style="298" customWidth="1"/>
    <col min="251" max="251" width="67.6640625" style="298" customWidth="1"/>
    <col min="252" max="252" width="11.33203125" style="298" customWidth="1"/>
    <col min="253" max="253" width="3.83203125" style="298" customWidth="1"/>
    <col min="254" max="254" width="22.83203125" style="298" customWidth="1"/>
    <col min="255" max="259" width="10.83203125" style="298" customWidth="1"/>
    <col min="260" max="261" width="2.33203125" style="298" customWidth="1"/>
    <col min="262" max="262" width="139" style="298" customWidth="1"/>
    <col min="263" max="263" width="144.83203125" style="298" customWidth="1"/>
    <col min="264" max="264" width="9.5" style="298" customWidth="1"/>
    <col min="265" max="265" width="2.33203125" style="298" customWidth="1"/>
    <col min="266" max="266" width="36" style="298" customWidth="1"/>
    <col min="267" max="267" width="12.83203125" style="298" customWidth="1"/>
    <col min="268" max="268" width="6.83203125" style="298" customWidth="1"/>
    <col min="269" max="269" width="2.33203125" style="298" customWidth="1"/>
    <col min="270" max="270" width="28.6640625" style="298" customWidth="1"/>
    <col min="271" max="271" width="1" style="298" customWidth="1"/>
    <col min="272" max="272" width="16.33203125" style="298" customWidth="1"/>
    <col min="273" max="273" width="1" style="298" customWidth="1"/>
    <col min="274" max="274" width="22.33203125" style="298" customWidth="1"/>
    <col min="275" max="275" width="1" style="298" customWidth="1"/>
    <col min="276" max="276" width="12" style="298" customWidth="1"/>
    <col min="277" max="277" width="12.1640625" style="298" customWidth="1"/>
    <col min="278" max="278" width="2.1640625" style="298" customWidth="1"/>
    <col min="279" max="279" width="4.33203125" style="298" customWidth="1"/>
    <col min="280" max="280" width="171.5" style="298" customWidth="1"/>
    <col min="281" max="281" width="53" style="298" customWidth="1"/>
    <col min="282" max="282" width="10.83203125" style="298" customWidth="1"/>
    <col min="283" max="283" width="2" style="298" customWidth="1"/>
    <col min="284" max="284" width="38.1640625" style="298" customWidth="1"/>
    <col min="285" max="285" width="23.33203125" style="298" customWidth="1"/>
    <col min="286" max="286" width="10.83203125" style="298" customWidth="1"/>
    <col min="287" max="287" width="3.5" style="298" customWidth="1"/>
    <col min="288" max="288" width="10.83203125" style="298" customWidth="1"/>
    <col min="289" max="289" width="14.1640625" style="298" customWidth="1"/>
    <col min="290" max="290" width="10.83203125" style="298" customWidth="1"/>
    <col min="291" max="291" width="25.33203125" style="298" customWidth="1"/>
    <col min="292" max="292" width="3.33203125" style="298" customWidth="1"/>
    <col min="293" max="293" width="10.83203125" style="298" customWidth="1"/>
    <col min="294" max="294" width="76.83203125" style="298" customWidth="1"/>
    <col min="295" max="295" width="35.33203125" style="298" customWidth="1"/>
    <col min="296" max="296" width="3.5" style="298" customWidth="1"/>
    <col min="297" max="297" width="10.83203125" style="298" customWidth="1"/>
    <col min="298" max="298" width="3.1640625" style="298" customWidth="1"/>
    <col min="299" max="299" width="26.83203125" style="298" customWidth="1"/>
    <col min="300" max="300" width="12.6640625" style="298" customWidth="1"/>
    <col min="301" max="301" width="10.83203125" style="298" customWidth="1"/>
    <col min="302" max="302" width="14" style="298" customWidth="1"/>
    <col min="303" max="307" width="10.83203125" style="298" customWidth="1"/>
    <col min="308" max="308" width="2.5" style="298" customWidth="1"/>
    <col min="309" max="309" width="2.1640625" style="298" customWidth="1"/>
    <col min="310" max="310" width="10.83203125" style="298" customWidth="1"/>
    <col min="311" max="311" width="100.33203125" style="298" customWidth="1"/>
    <col min="312" max="312" width="228" style="298" customWidth="1"/>
    <col min="313" max="326" width="10.83203125" style="298" customWidth="1"/>
    <col min="327" max="16384" width="10.83203125" style="298"/>
  </cols>
  <sheetData>
    <row r="1" spans="1:379" s="414" customFormat="1" ht="75" customHeight="1" x14ac:dyDescent="0.2">
      <c r="A1" s="415"/>
      <c r="B1" s="415"/>
      <c r="C1" s="415"/>
      <c r="D1" s="415"/>
      <c r="E1" s="415"/>
      <c r="F1" s="415"/>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s="415"/>
      <c r="AG1" s="415"/>
      <c r="AH1" s="415"/>
      <c r="AI1" s="415"/>
      <c r="AJ1" s="415"/>
      <c r="AK1" s="415"/>
      <c r="AL1" s="415"/>
      <c r="AM1" s="417"/>
      <c r="AN1" s="417"/>
      <c r="AO1" s="417"/>
      <c r="AP1" s="417"/>
      <c r="AQ1" s="417"/>
      <c r="AR1" s="417"/>
      <c r="AS1" s="417"/>
      <c r="AT1" s="417"/>
      <c r="AU1" s="417"/>
      <c r="AV1" s="417"/>
      <c r="AW1" s="417"/>
      <c r="AX1" s="417"/>
      <c r="AY1" s="417"/>
      <c r="AZ1" s="417"/>
      <c r="BA1" s="417"/>
      <c r="BB1" s="417"/>
      <c r="BC1" s="417"/>
      <c r="BD1" s="417"/>
      <c r="BE1" s="417"/>
      <c r="BF1" s="417"/>
      <c r="BG1" s="417"/>
      <c r="BH1" s="417"/>
      <c r="BI1" s="417"/>
      <c r="BJ1" s="417"/>
      <c r="BK1" s="417"/>
      <c r="BL1" s="417"/>
      <c r="BM1" s="417"/>
      <c r="BN1" s="417"/>
      <c r="BO1" s="417"/>
      <c r="BP1" s="417"/>
      <c r="BQ1" s="415"/>
      <c r="BR1" s="415"/>
      <c r="BS1" s="415"/>
      <c r="BT1" s="415"/>
      <c r="BU1" s="415"/>
      <c r="BV1" s="415"/>
      <c r="BW1" s="415"/>
      <c r="BX1" s="415"/>
      <c r="BY1" s="415"/>
      <c r="BZ1" s="415"/>
      <c r="CA1" s="415"/>
      <c r="CB1" s="415"/>
      <c r="CC1" s="415"/>
      <c r="CD1" s="415"/>
      <c r="CE1" s="415"/>
      <c r="CF1" s="415"/>
      <c r="CG1" s="415"/>
      <c r="CH1" s="416"/>
      <c r="CI1" s="416"/>
      <c r="CJ1" s="416"/>
      <c r="CK1" s="416"/>
      <c r="CL1" s="416"/>
      <c r="CM1" s="416"/>
      <c r="CN1" s="416"/>
      <c r="CO1" s="416"/>
      <c r="CP1" s="416"/>
      <c r="CQ1" s="416"/>
      <c r="CR1" s="416"/>
      <c r="CS1" s="416"/>
      <c r="CT1" s="416"/>
      <c r="CU1" s="416"/>
      <c r="CV1" s="416"/>
      <c r="CW1" s="416"/>
      <c r="CX1" s="416"/>
      <c r="CY1" s="416"/>
      <c r="CZ1" s="416"/>
      <c r="DA1" s="416"/>
      <c r="DB1" s="416"/>
      <c r="DC1" s="416"/>
      <c r="DD1" s="416"/>
      <c r="DE1" s="416"/>
      <c r="DF1" s="416"/>
      <c r="DG1" s="416"/>
      <c r="DH1" s="416"/>
      <c r="DI1" s="416"/>
      <c r="DJ1" s="416"/>
      <c r="DK1" s="416"/>
      <c r="DL1" s="416"/>
      <c r="DM1" s="416"/>
      <c r="DN1" s="415"/>
      <c r="DO1" s="415"/>
      <c r="DP1" s="415"/>
      <c r="DQ1" s="415"/>
      <c r="DR1" s="415"/>
      <c r="DS1" s="415"/>
      <c r="DT1" s="415"/>
      <c r="DU1" s="415"/>
      <c r="DV1" s="415"/>
      <c r="DW1" s="415"/>
      <c r="DX1" s="415"/>
      <c r="DY1" s="415"/>
      <c r="DZ1" s="415"/>
      <c r="EA1" s="415"/>
      <c r="EB1" s="415"/>
      <c r="EC1" s="415"/>
      <c r="ED1" s="415"/>
      <c r="EE1" s="415"/>
      <c r="EF1" s="415"/>
      <c r="EG1" s="415"/>
      <c r="EH1" s="415"/>
      <c r="EI1" s="415"/>
      <c r="EJ1" s="415"/>
      <c r="EK1" s="415"/>
      <c r="EL1" s="415"/>
      <c r="EM1" s="415"/>
      <c r="EN1" s="415"/>
      <c r="EO1" s="415"/>
      <c r="EP1" s="415"/>
      <c r="EQ1" s="415"/>
      <c r="ER1" s="415"/>
      <c r="ES1" s="415"/>
      <c r="ET1" s="415"/>
      <c r="EU1" s="415"/>
      <c r="EV1" s="415"/>
      <c r="EW1" s="415"/>
      <c r="EX1" s="415"/>
      <c r="EY1" s="415"/>
      <c r="EZ1" s="415"/>
      <c r="FA1" s="415"/>
      <c r="FB1" s="415"/>
      <c r="FC1" s="415"/>
      <c r="FD1" s="415"/>
      <c r="FE1" s="415"/>
      <c r="FF1" s="415"/>
      <c r="FG1" s="415"/>
      <c r="FH1" s="415"/>
      <c r="FI1" s="415"/>
      <c r="FJ1" s="415"/>
      <c r="FK1" s="415"/>
      <c r="FL1" s="415"/>
      <c r="FM1" s="415"/>
      <c r="FN1" s="415"/>
      <c r="FO1" s="415"/>
      <c r="FP1" s="415"/>
      <c r="FQ1" s="415"/>
      <c r="FR1" s="415"/>
      <c r="FS1" s="415"/>
      <c r="FT1" s="415"/>
      <c r="FU1" s="415"/>
      <c r="FV1" s="415"/>
      <c r="FW1" s="415"/>
      <c r="FX1" s="415"/>
      <c r="FY1" s="415"/>
      <c r="FZ1" s="415"/>
      <c r="GA1" s="415"/>
      <c r="GB1" s="415"/>
      <c r="GC1" s="415"/>
      <c r="GD1" s="415"/>
      <c r="GE1" s="415"/>
      <c r="GF1" s="415"/>
      <c r="GG1" s="415"/>
      <c r="GH1" s="415"/>
      <c r="GI1" s="415"/>
      <c r="GJ1" s="415"/>
      <c r="GK1" s="415"/>
      <c r="GL1" s="415"/>
      <c r="GM1" s="415"/>
      <c r="GN1" s="415"/>
      <c r="GO1" s="415"/>
      <c r="GP1" s="415"/>
      <c r="GQ1" s="415"/>
      <c r="GR1" s="415"/>
      <c r="GS1" s="415"/>
      <c r="GT1" s="415"/>
      <c r="GU1" s="415"/>
      <c r="GV1" s="415"/>
      <c r="GW1" s="415"/>
      <c r="GX1" s="415"/>
      <c r="GY1" s="415"/>
      <c r="GZ1" s="415"/>
      <c r="HA1" s="415"/>
      <c r="HB1" s="415"/>
      <c r="HC1" s="415"/>
      <c r="HD1" s="415"/>
      <c r="HE1" s="415"/>
      <c r="HF1" s="415"/>
      <c r="HG1" s="415"/>
      <c r="HH1" s="415"/>
      <c r="HI1" s="415"/>
      <c r="HJ1" s="415"/>
      <c r="HK1" s="415"/>
      <c r="HL1" s="415"/>
      <c r="HM1" s="415"/>
      <c r="HN1" s="415"/>
      <c r="HO1" s="415"/>
      <c r="HP1" s="415"/>
      <c r="HQ1" s="415"/>
      <c r="HR1" s="415"/>
      <c r="HS1" s="415"/>
      <c r="HT1" s="415"/>
      <c r="HU1" s="415"/>
      <c r="HV1" s="415"/>
      <c r="HW1" s="415"/>
      <c r="HX1" s="415"/>
      <c r="HY1" s="415"/>
      <c r="HZ1" s="415"/>
      <c r="IA1" s="415"/>
      <c r="IB1" s="415"/>
      <c r="IC1" s="415"/>
      <c r="ID1" s="415"/>
      <c r="IE1" s="415"/>
      <c r="IF1" s="415"/>
      <c r="IG1" s="415"/>
      <c r="IH1" s="415"/>
      <c r="II1" s="415"/>
      <c r="IJ1" s="415"/>
      <c r="IK1" s="415"/>
      <c r="IL1" s="415"/>
      <c r="IM1" s="415"/>
      <c r="IN1" s="415"/>
      <c r="IO1" s="415"/>
      <c r="IP1" s="415"/>
      <c r="IQ1" s="415"/>
      <c r="IR1" s="415"/>
      <c r="IS1" s="415"/>
      <c r="IT1" s="415"/>
      <c r="IU1" s="415"/>
      <c r="IV1" s="415"/>
      <c r="IW1" s="415"/>
      <c r="IX1" s="415"/>
      <c r="IY1" s="415"/>
      <c r="IZ1" s="415"/>
      <c r="JA1" s="415"/>
      <c r="JB1" s="415"/>
      <c r="JC1" s="415"/>
      <c r="JD1" s="415"/>
      <c r="JE1" s="415"/>
      <c r="JF1" s="415"/>
      <c r="JG1" s="415"/>
      <c r="JH1" s="415"/>
      <c r="JI1" s="415"/>
      <c r="JJ1" s="415"/>
      <c r="JK1" s="415"/>
      <c r="JL1" s="415"/>
      <c r="JM1" s="415"/>
      <c r="JN1" s="415"/>
      <c r="JO1" s="415"/>
      <c r="JP1" s="415"/>
      <c r="JQ1" s="415"/>
      <c r="JR1" s="415"/>
      <c r="JS1" s="415"/>
      <c r="JT1" s="415"/>
      <c r="JU1" s="415"/>
      <c r="JV1" s="415"/>
      <c r="JW1" s="415"/>
      <c r="JX1" s="415"/>
      <c r="JY1" s="415"/>
      <c r="JZ1" s="415"/>
      <c r="KA1" s="415"/>
      <c r="KB1" s="415"/>
      <c r="KC1" s="415"/>
      <c r="KD1" s="415"/>
      <c r="KE1" s="415"/>
      <c r="KF1" s="415"/>
      <c r="KG1" s="415"/>
      <c r="KH1" s="415"/>
      <c r="KI1" s="415"/>
      <c r="KJ1" s="415"/>
      <c r="KK1" s="415"/>
      <c r="KL1" s="415"/>
      <c r="KM1" s="415"/>
      <c r="KN1" s="415"/>
      <c r="KO1" s="415"/>
      <c r="KP1" s="415"/>
      <c r="KQ1" s="415"/>
      <c r="KR1" s="415"/>
      <c r="KS1" s="415"/>
      <c r="KT1" s="415"/>
      <c r="KU1" s="415"/>
      <c r="KV1" s="415"/>
      <c r="KW1" s="415"/>
      <c r="KX1" s="415"/>
      <c r="KY1" s="415"/>
      <c r="KZ1" s="415"/>
      <c r="LA1" s="415"/>
      <c r="LB1" s="415"/>
      <c r="LC1" s="415"/>
      <c r="LD1" s="415"/>
      <c r="LE1" s="415"/>
      <c r="LF1" s="415"/>
      <c r="LG1" s="415"/>
      <c r="LH1" s="415"/>
      <c r="LI1" s="415"/>
      <c r="LJ1" s="415"/>
      <c r="LK1" s="415"/>
      <c r="LL1" s="415"/>
      <c r="LM1" s="415"/>
      <c r="LN1" s="415"/>
      <c r="LO1" s="415"/>
      <c r="LP1" s="415"/>
      <c r="LQ1" s="415"/>
      <c r="LR1" s="415"/>
      <c r="LS1" s="415"/>
      <c r="LT1" s="415"/>
      <c r="LU1" s="415"/>
      <c r="LV1" s="415"/>
      <c r="LW1" s="415"/>
      <c r="LX1" s="415"/>
      <c r="LY1" s="415"/>
      <c r="LZ1" s="415"/>
      <c r="MA1" s="415"/>
      <c r="MB1" s="415"/>
      <c r="MC1" s="415"/>
      <c r="MD1" s="415"/>
      <c r="ME1" s="415"/>
      <c r="MF1" s="415"/>
      <c r="MG1" s="415"/>
      <c r="MH1" s="415"/>
      <c r="MI1" s="415"/>
      <c r="MJ1" s="415"/>
      <c r="MK1" s="415"/>
      <c r="ML1" s="415"/>
      <c r="MM1" s="415"/>
      <c r="MN1" s="415"/>
      <c r="MO1" s="415"/>
      <c r="MP1" s="415"/>
      <c r="MQ1" s="415"/>
      <c r="MR1" s="415"/>
      <c r="MS1" s="415"/>
      <c r="MT1" s="415"/>
      <c r="MU1" s="415"/>
      <c r="MV1" s="415"/>
      <c r="MW1" s="415"/>
      <c r="MX1" s="415"/>
      <c r="MY1" s="415"/>
      <c r="MZ1" s="415"/>
      <c r="NA1" s="415"/>
      <c r="NB1" s="415"/>
      <c r="NC1" s="415"/>
      <c r="ND1" s="415"/>
      <c r="NE1" s="415"/>
      <c r="NF1" s="415"/>
      <c r="NG1" s="415"/>
      <c r="NH1" s="415"/>
      <c r="NI1" s="415"/>
      <c r="NJ1" s="415"/>
      <c r="NK1" s="415"/>
      <c r="NL1" s="415"/>
      <c r="NM1" s="415"/>
      <c r="NN1" s="415"/>
      <c r="NO1" s="415"/>
    </row>
    <row r="2" spans="1:379" ht="23" customHeight="1" x14ac:dyDescent="0.2">
      <c r="DP2" s="413"/>
      <c r="DQ2" s="413"/>
      <c r="DR2" s="413"/>
      <c r="DS2" s="413"/>
      <c r="DT2" s="413"/>
      <c r="DU2" s="413"/>
      <c r="DV2" s="413"/>
      <c r="DW2" s="413"/>
    </row>
    <row r="4" spans="1:379" x14ac:dyDescent="0.2">
      <c r="H4" s="7"/>
      <c r="I4" s="7"/>
      <c r="J4" s="7"/>
      <c r="K4" s="7"/>
      <c r="L4" s="7"/>
      <c r="M4" s="7"/>
      <c r="N4" s="7"/>
      <c r="O4" s="7"/>
      <c r="R4" s="7"/>
      <c r="S4" s="7"/>
      <c r="T4" s="7"/>
      <c r="U4" s="7"/>
      <c r="V4" s="302"/>
      <c r="W4" s="302"/>
      <c r="X4" s="7"/>
      <c r="Y4" s="7"/>
      <c r="Z4" s="7"/>
      <c r="AA4" s="7"/>
      <c r="AB4" s="7"/>
      <c r="AC4" s="7"/>
      <c r="AD4" s="7"/>
      <c r="AE4" s="7"/>
      <c r="AF4" s="7"/>
      <c r="AG4" s="7"/>
      <c r="AH4" s="7"/>
      <c r="AI4" s="7"/>
      <c r="AJ4" s="7"/>
      <c r="AK4" s="7"/>
      <c r="AO4" s="324"/>
      <c r="AP4" s="412"/>
      <c r="AQ4" s="7"/>
      <c r="AR4" s="7"/>
      <c r="AS4" s="7"/>
      <c r="AT4" s="7"/>
      <c r="AU4" s="7"/>
      <c r="AV4" s="7"/>
      <c r="AW4" s="7"/>
      <c r="AX4" s="7"/>
      <c r="AY4" s="7"/>
      <c r="AZ4" s="7"/>
      <c r="BA4" s="7"/>
      <c r="BB4" s="7"/>
      <c r="BC4" s="7"/>
      <c r="BD4" s="7"/>
      <c r="BE4" s="7"/>
      <c r="BF4" s="7"/>
      <c r="BG4" s="7"/>
      <c r="BH4" s="7"/>
      <c r="BI4" s="7"/>
      <c r="BJ4" s="7"/>
      <c r="BK4" s="7"/>
      <c r="BL4" s="7"/>
      <c r="BM4" s="7"/>
      <c r="BR4" s="7"/>
      <c r="BS4" s="7"/>
      <c r="BT4" s="7"/>
      <c r="BU4" s="7"/>
      <c r="BV4" s="7"/>
      <c r="BW4" s="7"/>
      <c r="BX4" s="7"/>
      <c r="BY4" s="7"/>
      <c r="BZ4" s="7"/>
      <c r="CA4" s="7"/>
      <c r="CB4" s="7"/>
      <c r="CC4" s="7"/>
      <c r="CD4" s="7"/>
      <c r="CI4" s="7"/>
      <c r="CJ4" s="7"/>
      <c r="CK4" s="7"/>
      <c r="CL4" s="7"/>
      <c r="CM4" s="7"/>
      <c r="CN4" s="7"/>
      <c r="CO4" s="7"/>
      <c r="CP4" s="7"/>
      <c r="CQ4" s="7"/>
      <c r="CR4" s="7"/>
      <c r="CS4" s="7"/>
      <c r="CT4" s="7"/>
      <c r="CU4" s="7"/>
      <c r="CZ4" s="7"/>
      <c r="DA4" s="7"/>
      <c r="DB4" s="7"/>
      <c r="DC4" s="7"/>
      <c r="DD4" s="7"/>
      <c r="DE4" s="7"/>
      <c r="DF4" s="7"/>
      <c r="DG4" s="7"/>
      <c r="DH4" s="7"/>
      <c r="DI4" s="7"/>
      <c r="DJ4" s="7"/>
      <c r="DK4" s="7"/>
      <c r="DP4" s="7"/>
      <c r="DQ4" s="7"/>
      <c r="DR4" s="7"/>
      <c r="DS4" s="7"/>
      <c r="DT4" s="7"/>
      <c r="DU4" s="7"/>
      <c r="DV4" s="7"/>
      <c r="DW4" s="7"/>
      <c r="DX4" s="7"/>
      <c r="DY4" s="7"/>
      <c r="DZ4" s="7"/>
      <c r="EA4" s="7"/>
      <c r="EB4" s="7"/>
      <c r="EC4" s="7"/>
      <c r="ED4" s="7"/>
      <c r="EE4" s="7"/>
      <c r="EF4" s="7"/>
      <c r="EG4" s="7"/>
      <c r="EH4" s="7"/>
      <c r="EI4" s="7"/>
      <c r="EJ4" s="7"/>
      <c r="EK4" s="7"/>
      <c r="EL4" s="7"/>
      <c r="EM4" s="7"/>
      <c r="EN4" s="7"/>
      <c r="EO4" s="7"/>
      <c r="EP4" s="7"/>
      <c r="FG4" s="7"/>
      <c r="FH4" s="7"/>
      <c r="FI4" s="7"/>
      <c r="FJ4" s="7"/>
      <c r="FK4" s="7"/>
      <c r="FL4" s="7"/>
      <c r="FM4" s="7"/>
      <c r="FN4" s="7"/>
      <c r="FO4" s="7"/>
      <c r="FP4" s="7"/>
      <c r="FQ4" s="7"/>
      <c r="FR4" s="7"/>
      <c r="FS4" s="7"/>
      <c r="FT4" s="7"/>
      <c r="FU4" s="7"/>
      <c r="FV4" s="7"/>
      <c r="FW4" s="7"/>
      <c r="FX4" s="7"/>
      <c r="FY4" s="7"/>
      <c r="FZ4" s="7"/>
      <c r="GA4" s="7"/>
      <c r="GB4" s="7"/>
      <c r="GC4" s="7"/>
      <c r="GD4" s="7"/>
      <c r="GE4" s="7"/>
      <c r="GF4" s="7"/>
      <c r="GG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S4" s="7"/>
      <c r="IT4" s="7"/>
      <c r="IU4" s="7"/>
      <c r="IV4" s="7"/>
      <c r="IW4" s="7"/>
      <c r="IX4" s="7"/>
      <c r="IY4" s="7"/>
      <c r="IZ4" s="7"/>
      <c r="JE4" s="7"/>
      <c r="JF4" s="7"/>
      <c r="JG4" s="7"/>
      <c r="JH4" s="7"/>
      <c r="JI4" s="7"/>
      <c r="JJ4" s="7"/>
      <c r="JK4" s="7"/>
      <c r="JL4" s="7"/>
      <c r="JM4" s="7"/>
      <c r="JN4" s="7"/>
      <c r="JO4" s="7"/>
      <c r="JP4" s="7"/>
      <c r="JQ4" s="7"/>
      <c r="JR4" s="7"/>
      <c r="JW4" s="7"/>
      <c r="JX4" s="7"/>
      <c r="JY4" s="7"/>
      <c r="JZ4" s="7"/>
      <c r="KA4" s="7"/>
      <c r="KB4" s="7"/>
      <c r="KC4" s="7"/>
      <c r="KL4" s="7"/>
      <c r="KM4" s="7"/>
      <c r="KN4" s="7"/>
      <c r="KO4" s="7"/>
      <c r="KP4" s="7"/>
      <c r="KQ4" s="7"/>
      <c r="KR4" s="7"/>
      <c r="KS4" s="7"/>
      <c r="KT4" s="7"/>
      <c r="KU4" s="7"/>
      <c r="KV4" s="7"/>
      <c r="KW4" s="7"/>
    </row>
    <row r="5" spans="1:379" ht="29" customHeight="1" x14ac:dyDescent="0.2">
      <c r="H5" s="7"/>
      <c r="I5" s="410" t="s">
        <v>709</v>
      </c>
      <c r="J5" s="8"/>
      <c r="K5" s="8"/>
      <c r="L5" s="8"/>
      <c r="M5" s="8"/>
      <c r="N5" s="8"/>
      <c r="O5" s="7"/>
      <c r="R5" s="7"/>
      <c r="S5" s="410" t="s">
        <v>708</v>
      </c>
      <c r="T5" s="410"/>
      <c r="U5" s="8"/>
      <c r="V5" s="411"/>
      <c r="W5" s="411"/>
      <c r="X5" s="8"/>
      <c r="Y5" s="8"/>
      <c r="Z5" s="8"/>
      <c r="AA5" s="8"/>
      <c r="AB5" s="8"/>
      <c r="AC5" s="8"/>
      <c r="AD5" s="8"/>
      <c r="AE5" s="8"/>
      <c r="AF5" s="8"/>
      <c r="AG5" s="8"/>
      <c r="AH5" s="8"/>
      <c r="AI5" s="8"/>
      <c r="AJ5" s="8"/>
      <c r="AK5" s="7"/>
      <c r="AO5" s="324"/>
      <c r="AP5" s="477" t="s">
        <v>707</v>
      </c>
      <c r="AQ5" s="477"/>
      <c r="AR5" s="477"/>
      <c r="AS5" s="371"/>
      <c r="AT5" s="371"/>
      <c r="AU5" s="371"/>
      <c r="AV5" s="8"/>
      <c r="AW5" s="8"/>
      <c r="AX5" s="8"/>
      <c r="AY5" s="8"/>
      <c r="AZ5" s="8"/>
      <c r="BA5" s="8"/>
      <c r="BB5" s="8"/>
      <c r="BC5" s="8"/>
      <c r="BD5" s="8"/>
      <c r="BE5" s="8"/>
      <c r="BF5" s="8"/>
      <c r="BG5" s="8"/>
      <c r="BH5" s="8"/>
      <c r="BI5" s="8"/>
      <c r="BJ5" s="8"/>
      <c r="BK5" s="8"/>
      <c r="BL5" s="8"/>
      <c r="BM5" s="7"/>
      <c r="BR5" s="7"/>
      <c r="BS5" s="410" t="s">
        <v>706</v>
      </c>
      <c r="BT5" s="410"/>
      <c r="BU5" s="410"/>
      <c r="BV5" s="410"/>
      <c r="BW5" s="410"/>
      <c r="BX5" s="410"/>
      <c r="BY5" s="8"/>
      <c r="BZ5" s="8"/>
      <c r="CA5" s="8"/>
      <c r="CB5" s="8"/>
      <c r="CC5" s="8"/>
      <c r="CD5" s="7"/>
      <c r="CI5" s="7"/>
      <c r="CJ5" s="410" t="s">
        <v>705</v>
      </c>
      <c r="CK5" s="410"/>
      <c r="CL5" s="8"/>
      <c r="CM5" s="8"/>
      <c r="CN5" s="8"/>
      <c r="CO5" s="8"/>
      <c r="CP5" s="8"/>
      <c r="CQ5" s="8"/>
      <c r="CR5" s="8"/>
      <c r="CS5" s="8"/>
      <c r="CT5" s="8"/>
      <c r="CU5" s="317"/>
      <c r="CZ5" s="355"/>
      <c r="DA5" s="410" t="s">
        <v>704</v>
      </c>
      <c r="DB5" s="410"/>
      <c r="DC5" s="8"/>
      <c r="DD5" s="8"/>
      <c r="DE5" s="8"/>
      <c r="DF5" s="8"/>
      <c r="DG5" s="8"/>
      <c r="DH5" s="8"/>
      <c r="DI5" s="8"/>
      <c r="DJ5" s="8"/>
      <c r="DK5" s="8"/>
      <c r="DP5" s="7"/>
      <c r="DQ5" s="410" t="s">
        <v>703</v>
      </c>
      <c r="DR5" s="410"/>
      <c r="DS5" s="8"/>
      <c r="DT5" s="8"/>
      <c r="DU5" s="8"/>
      <c r="DV5" s="8"/>
      <c r="DW5" s="8"/>
      <c r="DX5" s="8"/>
      <c r="DY5" s="8"/>
      <c r="DZ5" s="8"/>
      <c r="EA5" s="8"/>
      <c r="EB5" s="8"/>
      <c r="EC5" s="8"/>
      <c r="ED5" s="8"/>
      <c r="EE5" s="8"/>
      <c r="EF5" s="8"/>
      <c r="EG5" s="8"/>
      <c r="EH5" s="8"/>
      <c r="EI5" s="8"/>
      <c r="EJ5" s="8"/>
      <c r="EK5" s="8"/>
      <c r="EL5" s="8"/>
      <c r="EM5" s="8"/>
      <c r="EN5" s="8"/>
      <c r="EO5" s="8"/>
      <c r="EP5" s="7"/>
      <c r="FG5" s="7"/>
      <c r="FH5" s="410" t="s">
        <v>702</v>
      </c>
      <c r="FI5" s="410"/>
      <c r="FJ5" s="8"/>
      <c r="FK5" s="8"/>
      <c r="FL5" s="8"/>
      <c r="FM5" s="8"/>
      <c r="FN5" s="8"/>
      <c r="FO5" s="8"/>
      <c r="FP5" s="8"/>
      <c r="FQ5" s="8"/>
      <c r="FR5" s="8"/>
      <c r="FS5" s="8"/>
      <c r="FT5" s="8"/>
      <c r="FU5" s="8"/>
      <c r="FV5" s="8"/>
      <c r="FW5" s="8"/>
      <c r="FX5" s="8"/>
      <c r="FY5" s="8"/>
      <c r="FZ5" s="8"/>
      <c r="GA5" s="8"/>
      <c r="GB5" s="8"/>
      <c r="GC5" s="8"/>
      <c r="GD5" s="8"/>
      <c r="GE5" s="8"/>
      <c r="GF5" s="8"/>
      <c r="GG5" s="7"/>
      <c r="GX5" s="7"/>
      <c r="GY5" s="371" t="s">
        <v>701</v>
      </c>
      <c r="GZ5" s="371"/>
      <c r="HA5" s="371"/>
      <c r="HB5" s="371"/>
      <c r="HC5" s="371"/>
      <c r="HD5" s="371"/>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7"/>
      <c r="IS5" s="7"/>
      <c r="IT5" s="410" t="s">
        <v>700</v>
      </c>
      <c r="IU5" s="8"/>
      <c r="IV5" s="8"/>
      <c r="IW5" s="8"/>
      <c r="IX5" s="8"/>
      <c r="IY5" s="8"/>
      <c r="IZ5" s="7"/>
      <c r="JE5" s="7"/>
      <c r="JF5" s="410" t="s">
        <v>699</v>
      </c>
      <c r="JG5" s="410"/>
      <c r="JH5" s="410"/>
      <c r="JI5" s="410"/>
      <c r="JJ5" s="410"/>
      <c r="JK5" s="410"/>
      <c r="JL5" s="410"/>
      <c r="JM5" s="410"/>
      <c r="JN5" s="410"/>
      <c r="JO5" s="410"/>
      <c r="JP5" s="410"/>
      <c r="JQ5" s="8"/>
      <c r="JR5" s="7"/>
      <c r="JW5" s="7"/>
      <c r="JX5" s="410" t="s">
        <v>698</v>
      </c>
      <c r="JY5" s="8"/>
      <c r="JZ5" s="8"/>
      <c r="KA5" s="8"/>
      <c r="KB5" s="8"/>
      <c r="KC5" s="8"/>
      <c r="KL5" s="7"/>
      <c r="KM5" s="410" t="s">
        <v>697</v>
      </c>
      <c r="KN5" s="8"/>
      <c r="KO5" s="8"/>
      <c r="KP5" s="8"/>
      <c r="KQ5" s="8"/>
      <c r="KR5" s="8"/>
      <c r="KS5" s="8"/>
      <c r="KT5" s="8"/>
      <c r="KU5" s="8"/>
      <c r="KV5" s="8"/>
      <c r="KW5" s="7"/>
    </row>
    <row r="6" spans="1:379" x14ac:dyDescent="0.2">
      <c r="H6" s="7"/>
      <c r="I6" s="7"/>
      <c r="J6" s="7"/>
      <c r="K6" s="7"/>
      <c r="L6" s="7"/>
      <c r="M6" s="7"/>
      <c r="N6" s="7"/>
      <c r="O6" s="7"/>
      <c r="R6" s="7"/>
      <c r="S6" s="7"/>
      <c r="T6" s="7"/>
      <c r="U6" s="7"/>
      <c r="V6" s="302"/>
      <c r="W6" s="302"/>
      <c r="X6" s="7"/>
      <c r="Y6" s="7"/>
      <c r="Z6" s="7"/>
      <c r="AA6" s="7"/>
      <c r="AB6" s="7"/>
      <c r="AC6" s="7"/>
      <c r="AD6" s="7"/>
      <c r="AE6" s="7"/>
      <c r="AF6" s="7"/>
      <c r="AG6" s="7"/>
      <c r="AH6" s="7"/>
      <c r="AI6" s="7"/>
      <c r="AJ6" s="7"/>
      <c r="AK6" s="7"/>
      <c r="AO6" s="324"/>
      <c r="AP6" s="7"/>
      <c r="AQ6" s="7"/>
      <c r="AR6" s="7"/>
      <c r="AS6" s="7"/>
      <c r="AT6" s="7"/>
      <c r="AU6" s="7"/>
      <c r="AV6" s="7"/>
      <c r="AW6" s="7"/>
      <c r="AX6" s="7"/>
      <c r="AY6" s="7"/>
      <c r="AZ6" s="7"/>
      <c r="BA6" s="7"/>
      <c r="BB6" s="7"/>
      <c r="BC6" s="7"/>
      <c r="BD6" s="7"/>
      <c r="BE6" s="7"/>
      <c r="BF6" s="7"/>
      <c r="BG6" s="7"/>
      <c r="BH6" s="7"/>
      <c r="BI6" s="7"/>
      <c r="BJ6" s="7"/>
      <c r="BK6" s="7"/>
      <c r="BL6" s="7"/>
      <c r="BM6" s="7"/>
      <c r="BR6" s="7"/>
      <c r="BS6" s="7"/>
      <c r="BT6" s="7"/>
      <c r="BU6" s="7"/>
      <c r="BV6" s="7"/>
      <c r="BW6" s="7"/>
      <c r="BX6" s="7"/>
      <c r="BY6" s="7"/>
      <c r="BZ6" s="7"/>
      <c r="CA6" s="7"/>
      <c r="CB6" s="7"/>
      <c r="CC6" s="7"/>
      <c r="CD6" s="7"/>
      <c r="CI6" s="7"/>
      <c r="CJ6" s="7"/>
      <c r="CK6" s="7"/>
      <c r="CL6" s="7"/>
      <c r="CM6" s="7"/>
      <c r="CN6" s="7"/>
      <c r="CO6" s="7"/>
      <c r="CP6" s="7"/>
      <c r="CQ6" s="7"/>
      <c r="CR6" s="7"/>
      <c r="CS6" s="7"/>
      <c r="CT6" s="7"/>
      <c r="CU6" s="317"/>
      <c r="CZ6" s="355"/>
      <c r="DA6" s="7"/>
      <c r="DB6" s="7"/>
      <c r="DC6" s="7"/>
      <c r="DD6" s="7"/>
      <c r="DE6" s="7"/>
      <c r="DF6" s="7"/>
      <c r="DG6" s="7"/>
      <c r="DH6" s="7"/>
      <c r="DI6" s="7"/>
      <c r="DJ6" s="7"/>
      <c r="DK6" s="7"/>
      <c r="DP6" s="7"/>
      <c r="DQ6" s="7"/>
      <c r="DR6" s="7"/>
      <c r="DS6" s="7"/>
      <c r="DT6" s="7"/>
      <c r="DU6" s="7"/>
      <c r="DV6" s="7"/>
      <c r="DW6" s="7"/>
      <c r="DX6" s="7"/>
      <c r="DY6" s="7"/>
      <c r="DZ6" s="7"/>
      <c r="EA6" s="7"/>
      <c r="EB6" s="7"/>
      <c r="EC6" s="7"/>
      <c r="ED6" s="7"/>
      <c r="EE6" s="7"/>
      <c r="EF6" s="7"/>
      <c r="EG6" s="7"/>
      <c r="EH6" s="7"/>
      <c r="EI6" s="7"/>
      <c r="EJ6" s="7"/>
      <c r="EK6" s="7"/>
      <c r="EL6" s="7"/>
      <c r="EM6" s="7"/>
      <c r="EN6" s="7"/>
      <c r="EO6" s="7"/>
      <c r="EP6" s="7"/>
      <c r="FG6" s="7"/>
      <c r="FH6" s="7"/>
      <c r="FI6" s="7"/>
      <c r="FJ6" s="7"/>
      <c r="FK6" s="7"/>
      <c r="FL6" s="7"/>
      <c r="FM6" s="7"/>
      <c r="FN6" s="7"/>
      <c r="FO6" s="7"/>
      <c r="FP6" s="7"/>
      <c r="FQ6" s="7"/>
      <c r="FR6" s="7"/>
      <c r="FS6" s="7"/>
      <c r="FT6" s="7"/>
      <c r="FU6" s="7"/>
      <c r="FV6" s="7"/>
      <c r="FW6" s="7"/>
      <c r="FX6" s="7"/>
      <c r="FY6" s="7"/>
      <c r="FZ6" s="7"/>
      <c r="GA6" s="7"/>
      <c r="GB6" s="7"/>
      <c r="GC6" s="7"/>
      <c r="GD6" s="7"/>
      <c r="GE6" s="7"/>
      <c r="GF6" s="7"/>
      <c r="GG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S6" s="7"/>
      <c r="IT6" s="7"/>
      <c r="IU6" s="7"/>
      <c r="IV6" s="7"/>
      <c r="IW6" s="7"/>
      <c r="IX6" s="7"/>
      <c r="IY6" s="7"/>
      <c r="IZ6" s="7"/>
      <c r="JE6" s="7"/>
      <c r="JF6" s="7"/>
      <c r="JG6" s="7"/>
      <c r="JH6" s="7"/>
      <c r="JI6" s="7"/>
      <c r="JJ6" s="7"/>
      <c r="JK6" s="7"/>
      <c r="JL6" s="7"/>
      <c r="JM6" s="7"/>
      <c r="JN6" s="7"/>
      <c r="JO6" s="7"/>
      <c r="JP6" s="7"/>
      <c r="JQ6" s="7"/>
      <c r="JR6" s="7"/>
      <c r="JW6" s="7"/>
      <c r="JX6" s="7"/>
      <c r="JY6" s="7"/>
      <c r="JZ6" s="7"/>
      <c r="KA6" s="7"/>
      <c r="KB6" s="7"/>
      <c r="KC6" s="7"/>
      <c r="KL6" s="7"/>
      <c r="KM6" s="7"/>
      <c r="KN6" s="7"/>
      <c r="KO6" s="7"/>
      <c r="KP6" s="7"/>
      <c r="KQ6" s="7"/>
      <c r="KR6" s="7"/>
      <c r="KS6" s="7"/>
      <c r="KT6" s="7"/>
      <c r="KU6" s="7"/>
      <c r="KV6" s="7"/>
      <c r="KW6" s="7"/>
    </row>
    <row r="7" spans="1:379" ht="17" customHeight="1" x14ac:dyDescent="0.2">
      <c r="H7" s="7"/>
      <c r="I7" s="115" t="s">
        <v>696</v>
      </c>
      <c r="J7" s="7"/>
      <c r="K7" s="7"/>
      <c r="L7" s="7"/>
      <c r="M7" s="7"/>
      <c r="N7" s="7"/>
      <c r="O7" s="7"/>
      <c r="R7" s="7"/>
      <c r="S7" s="7" t="s">
        <v>695</v>
      </c>
      <c r="T7" s="7"/>
      <c r="U7" s="305">
        <v>15</v>
      </c>
      <c r="V7" s="302"/>
      <c r="W7" s="302"/>
      <c r="X7" s="219" t="s">
        <v>273</v>
      </c>
      <c r="Y7" s="321"/>
      <c r="Z7" s="321"/>
      <c r="AA7" s="7"/>
      <c r="AB7" s="7"/>
      <c r="AC7" s="7"/>
      <c r="AD7" s="7"/>
      <c r="AE7" s="7"/>
      <c r="AF7" s="7"/>
      <c r="AG7" s="7"/>
      <c r="AH7" s="7"/>
      <c r="AI7" s="7"/>
      <c r="AJ7" s="7"/>
      <c r="AK7" s="7"/>
      <c r="AO7" s="324"/>
      <c r="AP7" s="7"/>
      <c r="AQ7" s="7"/>
      <c r="AR7" s="7"/>
      <c r="AS7" s="7"/>
      <c r="AT7" s="7"/>
      <c r="AU7" s="7"/>
      <c r="AV7" s="7"/>
      <c r="AW7" s="324"/>
      <c r="AX7" s="324"/>
      <c r="AY7" s="7"/>
      <c r="AZ7" s="7"/>
      <c r="BA7" s="7"/>
      <c r="BB7" s="7"/>
      <c r="BC7" s="7"/>
      <c r="BD7" s="7"/>
      <c r="BE7" s="7"/>
      <c r="BF7" s="7"/>
      <c r="BG7" s="7"/>
      <c r="BH7" s="7"/>
      <c r="BI7" s="7"/>
      <c r="BJ7" s="7"/>
      <c r="BK7" s="7"/>
      <c r="BL7" s="7"/>
      <c r="BM7" s="7"/>
      <c r="BR7" s="7"/>
      <c r="BS7" s="486" t="s">
        <v>694</v>
      </c>
      <c r="BT7" s="7"/>
      <c r="BU7" s="486" t="s">
        <v>693</v>
      </c>
      <c r="BV7" s="7"/>
      <c r="BW7" s="486" t="s">
        <v>692</v>
      </c>
      <c r="BX7" s="7"/>
      <c r="BY7" s="486" t="s">
        <v>691</v>
      </c>
      <c r="BZ7" s="7"/>
      <c r="CA7" s="486" t="s">
        <v>690</v>
      </c>
      <c r="CB7" s="7"/>
      <c r="CC7" s="7"/>
      <c r="CD7" s="7"/>
      <c r="CI7" s="7"/>
      <c r="CJ7" s="486" t="s">
        <v>694</v>
      </c>
      <c r="CK7" s="7"/>
      <c r="CL7" s="486" t="s">
        <v>693</v>
      </c>
      <c r="CM7" s="7"/>
      <c r="CN7" s="486" t="s">
        <v>692</v>
      </c>
      <c r="CO7" s="7"/>
      <c r="CP7" s="486" t="s">
        <v>691</v>
      </c>
      <c r="CQ7" s="7"/>
      <c r="CR7" s="486" t="s">
        <v>690</v>
      </c>
      <c r="CS7" s="7"/>
      <c r="CT7" s="7"/>
      <c r="CU7" s="317"/>
      <c r="CZ7" s="355"/>
      <c r="DA7" s="486" t="s">
        <v>694</v>
      </c>
      <c r="DB7" s="7"/>
      <c r="DC7" s="486" t="s">
        <v>693</v>
      </c>
      <c r="DD7" s="7"/>
      <c r="DE7" s="486" t="s">
        <v>692</v>
      </c>
      <c r="DF7" s="7"/>
      <c r="DG7" s="486" t="s">
        <v>691</v>
      </c>
      <c r="DH7" s="7"/>
      <c r="DI7" s="486" t="s">
        <v>690</v>
      </c>
      <c r="DJ7" s="7"/>
      <c r="DK7" s="7"/>
      <c r="DP7" s="7"/>
      <c r="DQ7" s="482" t="s">
        <v>689</v>
      </c>
      <c r="DR7" s="330"/>
      <c r="DS7" s="480" t="s">
        <v>688</v>
      </c>
      <c r="DT7" s="484" t="s">
        <v>611</v>
      </c>
      <c r="DU7" s="317"/>
      <c r="DV7" s="484" t="s">
        <v>242</v>
      </c>
      <c r="DW7" s="7"/>
      <c r="DX7" s="484" t="s">
        <v>522</v>
      </c>
      <c r="DY7" s="7"/>
      <c r="DZ7" s="484" t="s">
        <v>687</v>
      </c>
      <c r="EA7" s="7"/>
      <c r="EB7" s="484" t="s">
        <v>686</v>
      </c>
      <c r="EC7" s="7"/>
      <c r="ED7" s="490" t="s">
        <v>445</v>
      </c>
      <c r="EE7" s="490" t="s">
        <v>444</v>
      </c>
      <c r="EF7" s="490" t="s">
        <v>443</v>
      </c>
      <c r="EG7" s="490" t="s">
        <v>442</v>
      </c>
      <c r="EH7" s="490" t="s">
        <v>441</v>
      </c>
      <c r="EI7" s="490" t="s">
        <v>440</v>
      </c>
      <c r="EJ7" s="490" t="s">
        <v>439</v>
      </c>
      <c r="EK7" s="490" t="s">
        <v>438</v>
      </c>
      <c r="EL7" s="490" t="s">
        <v>437</v>
      </c>
      <c r="EM7" s="490" t="s">
        <v>436</v>
      </c>
      <c r="EN7" s="490" t="s">
        <v>435</v>
      </c>
      <c r="EO7" s="490" t="s">
        <v>434</v>
      </c>
      <c r="EP7" s="7"/>
      <c r="FG7" s="7"/>
      <c r="FH7" s="484" t="s">
        <v>689</v>
      </c>
      <c r="FI7" s="409"/>
      <c r="FJ7" s="480" t="s">
        <v>688</v>
      </c>
      <c r="FK7" s="493" t="s">
        <v>611</v>
      </c>
      <c r="FL7" s="174"/>
      <c r="FM7" s="484" t="s">
        <v>242</v>
      </c>
      <c r="FN7" s="7"/>
      <c r="FO7" s="484" t="s">
        <v>522</v>
      </c>
      <c r="FP7" s="7"/>
      <c r="FQ7" s="484" t="s">
        <v>687</v>
      </c>
      <c r="FR7" s="7"/>
      <c r="FS7" s="484" t="s">
        <v>686</v>
      </c>
      <c r="FT7" s="7"/>
      <c r="FU7" s="490" t="s">
        <v>445</v>
      </c>
      <c r="FV7" s="490" t="s">
        <v>444</v>
      </c>
      <c r="FW7" s="490" t="s">
        <v>443</v>
      </c>
      <c r="FX7" s="490" t="s">
        <v>442</v>
      </c>
      <c r="FY7" s="490" t="s">
        <v>441</v>
      </c>
      <c r="FZ7" s="490" t="s">
        <v>440</v>
      </c>
      <c r="GA7" s="490" t="s">
        <v>439</v>
      </c>
      <c r="GB7" s="490" t="s">
        <v>438</v>
      </c>
      <c r="GC7" s="490" t="s">
        <v>437</v>
      </c>
      <c r="GD7" s="490" t="s">
        <v>436</v>
      </c>
      <c r="GE7" s="490" t="s">
        <v>435</v>
      </c>
      <c r="GF7" s="490" t="s">
        <v>434</v>
      </c>
      <c r="GG7" s="7"/>
      <c r="GX7" s="7"/>
      <c r="GY7" s="499" t="s">
        <v>685</v>
      </c>
      <c r="GZ7" s="499" t="s">
        <v>87</v>
      </c>
      <c r="HA7" s="7"/>
      <c r="HB7" s="497" t="s">
        <v>684</v>
      </c>
      <c r="HC7" s="408"/>
      <c r="HD7" s="7"/>
      <c r="HE7" s="497" t="s">
        <v>683</v>
      </c>
      <c r="HF7" s="7"/>
      <c r="HG7" s="497" t="s">
        <v>682</v>
      </c>
      <c r="HH7" s="7"/>
      <c r="HI7" s="497" t="s">
        <v>522</v>
      </c>
      <c r="HJ7" s="7"/>
      <c r="HK7" s="497" t="s">
        <v>681</v>
      </c>
      <c r="HL7" s="7"/>
      <c r="HM7" s="497" t="s">
        <v>680</v>
      </c>
      <c r="HN7" s="333"/>
      <c r="HO7" s="407"/>
      <c r="HP7" s="159"/>
      <c r="HQ7" s="159"/>
      <c r="HR7" s="159"/>
      <c r="HS7" s="159"/>
      <c r="HT7" s="159"/>
      <c r="HU7" s="159"/>
      <c r="HV7" s="159"/>
      <c r="HW7" s="159"/>
      <c r="HX7" s="159"/>
      <c r="HY7" s="159"/>
      <c r="HZ7" s="159"/>
      <c r="IA7" s="159"/>
      <c r="IB7" s="159"/>
      <c r="IC7" s="159"/>
      <c r="ID7" s="159"/>
      <c r="IE7" s="159"/>
      <c r="IF7" s="159"/>
      <c r="IG7" s="159"/>
      <c r="IH7" s="159"/>
      <c r="II7" s="159"/>
      <c r="IJ7" s="159"/>
      <c r="IK7" s="159"/>
      <c r="IL7" s="159"/>
      <c r="IM7" s="159"/>
      <c r="IN7" s="7"/>
      <c r="IS7" s="7"/>
      <c r="IT7" s="330"/>
      <c r="IU7" s="174"/>
      <c r="IV7" s="174"/>
      <c r="IW7" s="7"/>
      <c r="IX7" s="7"/>
      <c r="IY7" s="7"/>
      <c r="IZ7" s="7"/>
      <c r="JE7" s="7"/>
      <c r="JF7" s="495" t="s">
        <v>603</v>
      </c>
      <c r="JG7" s="503" t="s">
        <v>564</v>
      </c>
      <c r="JH7" s="7"/>
      <c r="JI7" s="7"/>
      <c r="JJ7" s="495" t="s">
        <v>563</v>
      </c>
      <c r="JK7" s="7"/>
      <c r="JL7" s="495" t="s">
        <v>555</v>
      </c>
      <c r="JM7" s="7"/>
      <c r="JN7" s="495" t="s">
        <v>522</v>
      </c>
      <c r="JO7" s="7"/>
      <c r="JP7" s="501" t="s">
        <v>562</v>
      </c>
      <c r="JQ7" s="501" t="s">
        <v>561</v>
      </c>
      <c r="JR7" s="7"/>
      <c r="JW7" s="7"/>
      <c r="JX7" s="7"/>
      <c r="JY7" s="345" t="s">
        <v>679</v>
      </c>
      <c r="JZ7" s="345"/>
      <c r="KA7" s="7"/>
      <c r="KB7" s="7"/>
      <c r="KC7" s="7"/>
      <c r="KL7" s="7"/>
      <c r="KM7" s="406"/>
      <c r="KN7" s="7"/>
      <c r="KO7" s="7"/>
      <c r="KP7" s="7"/>
      <c r="KQ7" s="7"/>
      <c r="KR7" s="7"/>
      <c r="KS7" s="7"/>
      <c r="KT7" s="7"/>
      <c r="KU7" s="7"/>
      <c r="KV7" s="7"/>
      <c r="KW7" s="7"/>
    </row>
    <row r="8" spans="1:379" x14ac:dyDescent="0.2">
      <c r="H8" s="7"/>
      <c r="I8" s="90" t="s">
        <v>678</v>
      </c>
      <c r="J8" s="362">
        <v>2023</v>
      </c>
      <c r="K8" s="7"/>
      <c r="L8" s="7"/>
      <c r="M8" s="7"/>
      <c r="N8" s="7"/>
      <c r="O8" s="7"/>
      <c r="R8" s="7"/>
      <c r="S8" s="7" t="s">
        <v>677</v>
      </c>
      <c r="T8" s="7"/>
      <c r="U8" s="305">
        <v>4</v>
      </c>
      <c r="V8" s="302"/>
      <c r="W8" s="302"/>
      <c r="X8" s="219" t="s">
        <v>279</v>
      </c>
      <c r="Y8" s="321"/>
      <c r="Z8" s="321"/>
      <c r="AA8" s="7"/>
      <c r="AB8" s="7"/>
      <c r="AC8" s="7"/>
      <c r="AD8" s="7"/>
      <c r="AE8" s="7"/>
      <c r="AF8" s="7"/>
      <c r="AG8" s="7"/>
      <c r="AH8" s="7"/>
      <c r="AI8" s="7"/>
      <c r="AJ8" s="7"/>
      <c r="AK8" s="7"/>
      <c r="AO8" s="324"/>
      <c r="AP8" s="7" t="s">
        <v>676</v>
      </c>
      <c r="AQ8" s="7"/>
      <c r="AR8" s="478" t="s">
        <v>729</v>
      </c>
      <c r="AS8" s="479"/>
      <c r="AT8" s="7"/>
      <c r="AU8" s="7"/>
      <c r="AV8" s="7"/>
      <c r="AW8" s="324"/>
      <c r="AX8" s="324"/>
      <c r="AY8" s="7"/>
      <c r="AZ8" s="7"/>
      <c r="BA8" s="7"/>
      <c r="BB8" s="7"/>
      <c r="BC8" s="7"/>
      <c r="BD8" s="7"/>
      <c r="BE8" s="7"/>
      <c r="BF8" s="7"/>
      <c r="BG8" s="7"/>
      <c r="BH8" s="7"/>
      <c r="BI8" s="7"/>
      <c r="BJ8" s="7"/>
      <c r="BK8" s="7"/>
      <c r="BL8" s="7"/>
      <c r="BM8" s="7"/>
      <c r="BR8" s="7"/>
      <c r="BS8" s="487"/>
      <c r="BT8" s="8"/>
      <c r="BU8" s="487"/>
      <c r="BV8" s="405"/>
      <c r="BW8" s="487"/>
      <c r="BX8" s="404"/>
      <c r="BY8" s="487"/>
      <c r="BZ8" s="403"/>
      <c r="CA8" s="487"/>
      <c r="CB8" s="7"/>
      <c r="CC8" s="7"/>
      <c r="CD8" s="7"/>
      <c r="CI8" s="7"/>
      <c r="CJ8" s="487"/>
      <c r="CK8" s="8"/>
      <c r="CL8" s="487"/>
      <c r="CM8" s="405"/>
      <c r="CN8" s="487"/>
      <c r="CO8" s="404"/>
      <c r="CP8" s="487"/>
      <c r="CQ8" s="403"/>
      <c r="CR8" s="487"/>
      <c r="CS8" s="355"/>
      <c r="CT8" s="355"/>
      <c r="CU8" s="317"/>
      <c r="CZ8" s="355"/>
      <c r="DA8" s="487"/>
      <c r="DB8" s="8"/>
      <c r="DC8" s="487"/>
      <c r="DD8" s="405"/>
      <c r="DE8" s="487"/>
      <c r="DF8" s="404"/>
      <c r="DG8" s="487"/>
      <c r="DH8" s="403"/>
      <c r="DI8" s="487"/>
      <c r="DJ8" s="7"/>
      <c r="DK8" s="7"/>
      <c r="DP8" s="7"/>
      <c r="DQ8" s="483"/>
      <c r="DR8" s="8"/>
      <c r="DS8" s="481"/>
      <c r="DT8" s="485"/>
      <c r="DU8" s="399"/>
      <c r="DV8" s="485"/>
      <c r="DW8" s="243"/>
      <c r="DX8" s="485"/>
      <c r="DY8" s="402"/>
      <c r="DZ8" s="485"/>
      <c r="EA8" s="350"/>
      <c r="EB8" s="485"/>
      <c r="EC8" s="402"/>
      <c r="ED8" s="491"/>
      <c r="EE8" s="491"/>
      <c r="EF8" s="491"/>
      <c r="EG8" s="491"/>
      <c r="EH8" s="491"/>
      <c r="EI8" s="491"/>
      <c r="EJ8" s="491"/>
      <c r="EK8" s="491"/>
      <c r="EL8" s="491"/>
      <c r="EM8" s="491"/>
      <c r="EN8" s="491"/>
      <c r="EO8" s="491"/>
      <c r="EP8" s="7"/>
      <c r="ER8" s="401">
        <v>1</v>
      </c>
      <c r="ES8" s="401">
        <v>2</v>
      </c>
      <c r="ET8" s="401">
        <v>3</v>
      </c>
      <c r="EU8" s="401">
        <v>4</v>
      </c>
      <c r="EV8" s="401">
        <v>5</v>
      </c>
      <c r="EW8" s="401">
        <v>6</v>
      </c>
      <c r="EX8" s="401">
        <v>7</v>
      </c>
      <c r="EY8" s="401">
        <v>8</v>
      </c>
      <c r="EZ8" s="401">
        <v>9</v>
      </c>
      <c r="FA8" s="401">
        <v>10</v>
      </c>
      <c r="FB8" s="401">
        <v>11</v>
      </c>
      <c r="FC8" s="401">
        <v>12</v>
      </c>
      <c r="FG8" s="7"/>
      <c r="FH8" s="485"/>
      <c r="FI8" s="8"/>
      <c r="FJ8" s="481"/>
      <c r="FK8" s="494"/>
      <c r="FL8" s="8"/>
      <c r="FM8" s="485"/>
      <c r="FN8" s="243"/>
      <c r="FO8" s="485"/>
      <c r="FP8" s="402"/>
      <c r="FQ8" s="485"/>
      <c r="FR8" s="350"/>
      <c r="FS8" s="485"/>
      <c r="FT8" s="352"/>
      <c r="FU8" s="491"/>
      <c r="FV8" s="491"/>
      <c r="FW8" s="491"/>
      <c r="FX8" s="491"/>
      <c r="FY8" s="491"/>
      <c r="FZ8" s="491"/>
      <c r="GA8" s="491"/>
      <c r="GB8" s="491"/>
      <c r="GC8" s="491"/>
      <c r="GD8" s="491"/>
      <c r="GE8" s="491"/>
      <c r="GF8" s="491"/>
      <c r="GG8" s="7"/>
      <c r="GI8" s="401">
        <v>1</v>
      </c>
      <c r="GJ8" s="401">
        <v>2</v>
      </c>
      <c r="GK8" s="401">
        <v>3</v>
      </c>
      <c r="GL8" s="401">
        <v>4</v>
      </c>
      <c r="GM8" s="401">
        <v>5</v>
      </c>
      <c r="GN8" s="401">
        <v>6</v>
      </c>
      <c r="GO8" s="401">
        <v>7</v>
      </c>
      <c r="GP8" s="401">
        <v>8</v>
      </c>
      <c r="GQ8" s="401">
        <v>9</v>
      </c>
      <c r="GR8" s="401">
        <v>10</v>
      </c>
      <c r="GS8" s="401">
        <v>11</v>
      </c>
      <c r="GT8" s="401">
        <v>12</v>
      </c>
      <c r="GX8" s="7"/>
      <c r="GY8" s="500"/>
      <c r="GZ8" s="500"/>
      <c r="HA8" s="381"/>
      <c r="HB8" s="498"/>
      <c r="HC8" s="400"/>
      <c r="HD8" s="381"/>
      <c r="HE8" s="498"/>
      <c r="HF8" s="399"/>
      <c r="HG8" s="498"/>
      <c r="HH8" s="381"/>
      <c r="HI8" s="498"/>
      <c r="HJ8" s="399"/>
      <c r="HK8" s="498"/>
      <c r="HL8" s="399"/>
      <c r="HM8" s="498"/>
      <c r="HN8" s="398"/>
      <c r="HO8" s="397" t="str">
        <f>AP12</f>
        <v>Soups</v>
      </c>
      <c r="HP8" s="396" t="str">
        <f>AP13</f>
        <v>Salads</v>
      </c>
      <c r="HQ8" s="396" t="str">
        <f>AP14</f>
        <v>Sandwich</v>
      </c>
      <c r="HR8" s="396" t="str">
        <f>AP15</f>
        <v>Burgers</v>
      </c>
      <c r="HS8" s="396" t="str">
        <f>AP16</f>
        <v>Pasta</v>
      </c>
      <c r="HT8" s="396" t="str">
        <f>AP17</f>
        <v>Pizza</v>
      </c>
      <c r="HU8" s="396" t="str">
        <f>AP18</f>
        <v>Lasagna</v>
      </c>
      <c r="HV8" s="396" t="str">
        <f>AP19</f>
        <v>Chicken Grill</v>
      </c>
      <c r="HW8" s="396" t="str">
        <f>AP20</f>
        <v>Meat balls</v>
      </c>
      <c r="HX8" s="396" t="str">
        <f>AP21</f>
        <v>Grill Salmon</v>
      </c>
      <c r="HY8" s="396" t="str">
        <f>AP22</f>
        <v>Beef stakes</v>
      </c>
      <c r="HZ8" s="396" t="str">
        <f>AP23</f>
        <v>Kebab</v>
      </c>
      <c r="IA8" s="396" t="str">
        <f>AP24</f>
        <v>Onion rings</v>
      </c>
      <c r="IB8" s="396" t="str">
        <f>AP25</f>
        <v>French fries</v>
      </c>
      <c r="IC8" s="396" t="str">
        <f>AP26</f>
        <v>Vegetables Grill</v>
      </c>
      <c r="ID8" s="396" t="str">
        <f>AP27</f>
        <v>Rice</v>
      </c>
      <c r="IE8" s="396" t="str">
        <f>AP28</f>
        <v>Garlic bread</v>
      </c>
      <c r="IF8" s="396" t="str">
        <f>AP29</f>
        <v>Wines</v>
      </c>
      <c r="IG8" s="396" t="str">
        <f>AP30</f>
        <v>Beer</v>
      </c>
      <c r="IH8" s="396" t="str">
        <f>AP31</f>
        <v>Cheese Cake</v>
      </c>
      <c r="II8" s="396" t="str">
        <f>AP32</f>
        <v>Fruit Cake</v>
      </c>
      <c r="IJ8" s="396" t="str">
        <f>AP33</f>
        <v>Banana Split</v>
      </c>
      <c r="IK8" s="396" t="str">
        <f>AP34</f>
        <v>Soda</v>
      </c>
      <c r="IL8" s="396" t="str">
        <f>AP35</f>
        <v>Cofee</v>
      </c>
      <c r="IM8" s="396" t="str">
        <f>AP36</f>
        <v>Tea</v>
      </c>
      <c r="IN8" s="7"/>
      <c r="IS8" s="7"/>
      <c r="IT8" s="346" t="s">
        <v>674</v>
      </c>
      <c r="IU8" s="174"/>
      <c r="IV8" s="174"/>
      <c r="IW8" s="7"/>
      <c r="IX8" s="7"/>
      <c r="IY8" s="345"/>
      <c r="IZ8" s="7"/>
      <c r="JE8" s="355"/>
      <c r="JF8" s="496"/>
      <c r="JG8" s="504"/>
      <c r="JH8" s="352"/>
      <c r="JI8" s="352"/>
      <c r="JJ8" s="496"/>
      <c r="JK8" s="8"/>
      <c r="JL8" s="496"/>
      <c r="JM8" s="8"/>
      <c r="JN8" s="496"/>
      <c r="JO8" s="8"/>
      <c r="JP8" s="502"/>
      <c r="JQ8" s="502"/>
      <c r="JR8" s="7"/>
      <c r="JW8" s="7"/>
      <c r="JX8" s="7"/>
      <c r="JY8" s="7"/>
      <c r="JZ8" s="7"/>
      <c r="KA8" s="7"/>
      <c r="KB8" s="7"/>
      <c r="KC8" s="7"/>
      <c r="KL8" s="7"/>
      <c r="KM8" s="7"/>
      <c r="KN8" s="7"/>
      <c r="KO8" s="7"/>
      <c r="KP8" s="7"/>
      <c r="KQ8" s="7"/>
      <c r="KR8" s="7"/>
      <c r="KS8" s="7"/>
      <c r="KT8" s="7"/>
      <c r="KU8" s="7"/>
      <c r="KV8" s="7"/>
      <c r="KW8" s="7"/>
    </row>
    <row r="9" spans="1:379" x14ac:dyDescent="0.2">
      <c r="H9" s="7"/>
      <c r="I9" s="90" t="s">
        <v>673</v>
      </c>
      <c r="J9" s="339" t="s">
        <v>672</v>
      </c>
      <c r="K9" s="7"/>
      <c r="L9" s="7"/>
      <c r="M9" s="7"/>
      <c r="N9" s="7"/>
      <c r="O9" s="7"/>
      <c r="R9" s="7"/>
      <c r="S9" s="7" t="s">
        <v>671</v>
      </c>
      <c r="T9" s="7"/>
      <c r="U9" s="324">
        <f>U8*U7</f>
        <v>60</v>
      </c>
      <c r="V9" s="302"/>
      <c r="W9" s="302"/>
      <c r="X9" s="219" t="s">
        <v>279</v>
      </c>
      <c r="Y9" s="321"/>
      <c r="Z9" s="321"/>
      <c r="AA9" s="7"/>
      <c r="AB9" s="7"/>
      <c r="AC9" s="7"/>
      <c r="AD9" s="7"/>
      <c r="AE9" s="7"/>
      <c r="AF9" s="7"/>
      <c r="AG9" s="7"/>
      <c r="AH9" s="7"/>
      <c r="AI9" s="7"/>
      <c r="AJ9" s="7"/>
      <c r="AK9" s="7"/>
      <c r="AO9" s="324"/>
      <c r="AP9" s="7"/>
      <c r="AQ9" s="7"/>
      <c r="AR9" s="7"/>
      <c r="AS9" s="7"/>
      <c r="AT9" s="7"/>
      <c r="AU9" s="7"/>
      <c r="AV9" s="7"/>
      <c r="AW9" s="7"/>
      <c r="AX9" s="7"/>
      <c r="AY9" s="7"/>
      <c r="AZ9" s="7"/>
      <c r="BA9" s="7"/>
      <c r="BB9" s="7"/>
      <c r="BC9" s="7"/>
      <c r="BD9" s="7"/>
      <c r="BE9" s="7"/>
      <c r="BF9" s="7"/>
      <c r="BG9" s="7"/>
      <c r="BH9" s="7"/>
      <c r="BI9" s="7"/>
      <c r="BJ9" s="7"/>
      <c r="BK9" s="7"/>
      <c r="BL9" s="7"/>
      <c r="BM9" s="7"/>
      <c r="BR9" s="7"/>
      <c r="BS9" s="391" t="s">
        <v>670</v>
      </c>
      <c r="BT9" s="308"/>
      <c r="BU9" s="393">
        <v>2023</v>
      </c>
      <c r="BV9" s="308"/>
      <c r="BW9" s="395" t="s">
        <v>437</v>
      </c>
      <c r="BX9" s="308"/>
      <c r="BY9" s="391">
        <v>1</v>
      </c>
      <c r="BZ9" s="308"/>
      <c r="CA9" s="361">
        <v>3500</v>
      </c>
      <c r="CB9" s="317" t="str">
        <f t="shared" ref="CB9:CB33" si="0">$J$16</f>
        <v>EUR</v>
      </c>
      <c r="CC9" s="317"/>
      <c r="CD9" s="317"/>
      <c r="CI9" s="7"/>
      <c r="CJ9" s="331" t="s">
        <v>669</v>
      </c>
      <c r="CK9" s="308"/>
      <c r="CL9" s="339">
        <v>2023</v>
      </c>
      <c r="CM9" s="308"/>
      <c r="CN9" s="344" t="s">
        <v>437</v>
      </c>
      <c r="CO9" s="308"/>
      <c r="CP9" s="331">
        <v>1</v>
      </c>
      <c r="CQ9" s="308"/>
      <c r="CR9" s="341">
        <v>4500</v>
      </c>
      <c r="CS9" s="317" t="str">
        <f t="shared" ref="CS9:CS33" si="1">$J$16</f>
        <v>EUR</v>
      </c>
      <c r="CT9" s="317"/>
      <c r="CU9" s="317"/>
      <c r="CZ9" s="317"/>
      <c r="DA9" s="391" t="s">
        <v>668</v>
      </c>
      <c r="DB9" s="308"/>
      <c r="DC9" s="393">
        <v>2023</v>
      </c>
      <c r="DD9" s="308"/>
      <c r="DE9" s="395" t="s">
        <v>437</v>
      </c>
      <c r="DF9" s="308"/>
      <c r="DG9" s="391">
        <v>1</v>
      </c>
      <c r="DH9" s="308"/>
      <c r="DI9" s="391">
        <v>4000</v>
      </c>
      <c r="DJ9" s="317" t="str">
        <f t="shared" ref="DJ9:DJ33" si="2">$J$16</f>
        <v>EUR</v>
      </c>
      <c r="DK9" s="317"/>
      <c r="DP9" s="7"/>
      <c r="DQ9" s="392" t="s">
        <v>667</v>
      </c>
      <c r="DR9" s="308"/>
      <c r="DS9" s="361">
        <v>3000</v>
      </c>
      <c r="DT9" s="343" t="str">
        <f t="shared" ref="DT9:DT33" si="3">$J$16</f>
        <v>EUR</v>
      </c>
      <c r="DU9" s="308"/>
      <c r="DV9" s="394" t="s">
        <v>637</v>
      </c>
      <c r="DW9" s="308"/>
      <c r="DX9" s="340" t="s">
        <v>527</v>
      </c>
      <c r="DY9" s="308"/>
      <c r="DZ9" s="393">
        <v>2023</v>
      </c>
      <c r="EA9" s="308"/>
      <c r="EB9" s="393" t="s">
        <v>437</v>
      </c>
      <c r="EC9" s="308"/>
      <c r="ED9" s="393" t="s">
        <v>531</v>
      </c>
      <c r="EE9" s="393" t="s">
        <v>531</v>
      </c>
      <c r="EF9" s="393" t="s">
        <v>531</v>
      </c>
      <c r="EG9" s="393" t="s">
        <v>525</v>
      </c>
      <c r="EH9" s="393" t="s">
        <v>531</v>
      </c>
      <c r="EI9" s="393" t="s">
        <v>525</v>
      </c>
      <c r="EJ9" s="393" t="s">
        <v>531</v>
      </c>
      <c r="EK9" s="393" t="s">
        <v>531</v>
      </c>
      <c r="EL9" s="393" t="s">
        <v>531</v>
      </c>
      <c r="EM9" s="393" t="s">
        <v>531</v>
      </c>
      <c r="EN9" s="393" t="s">
        <v>531</v>
      </c>
      <c r="EO9" s="393" t="s">
        <v>531</v>
      </c>
      <c r="EP9" s="7"/>
      <c r="ER9" s="338">
        <f t="shared" ref="ER9:ER33" si="4">IF(ED9="Yes",1,0)</f>
        <v>1</v>
      </c>
      <c r="ES9" s="338">
        <f t="shared" ref="ES9:ES33" si="5">IF(EE9="Yes",1,0)</f>
        <v>1</v>
      </c>
      <c r="ET9" s="338">
        <f t="shared" ref="ET9:ET33" si="6">IF(EF9="Yes",1,0)</f>
        <v>1</v>
      </c>
      <c r="EU9" s="338">
        <f t="shared" ref="EU9:EU33" si="7">IF(EG9="Yes",1,0)</f>
        <v>0</v>
      </c>
      <c r="EV9" s="338">
        <f t="shared" ref="EV9:EV33" si="8">IF(EH9="Yes",1,0)</f>
        <v>1</v>
      </c>
      <c r="EW9" s="338">
        <f t="shared" ref="EW9:EW33" si="9">IF(EI9="Yes",1,0)</f>
        <v>0</v>
      </c>
      <c r="EX9" s="338">
        <f t="shared" ref="EX9:EX33" si="10">IF(EJ9="Yes",1,0)</f>
        <v>1</v>
      </c>
      <c r="EY9" s="338">
        <f t="shared" ref="EY9:EY33" si="11">IF(EK9="Yes",1,0)</f>
        <v>1</v>
      </c>
      <c r="EZ9" s="338">
        <f t="shared" ref="EZ9:EZ33" si="12">IF(EL9="Yes",1,0)</f>
        <v>1</v>
      </c>
      <c r="FA9" s="338">
        <f t="shared" ref="FA9:FA33" si="13">IF(EM9="Yes",1,0)</f>
        <v>1</v>
      </c>
      <c r="FB9" s="338">
        <f t="shared" ref="FB9:FB33" si="14">IF(EN9="Yes",1,0)</f>
        <v>1</v>
      </c>
      <c r="FC9" s="338">
        <f t="shared" ref="FC9:FC33" si="15">IF(EO9="Yes",1,0)</f>
        <v>1</v>
      </c>
      <c r="FG9" s="7"/>
      <c r="FH9" s="392" t="s">
        <v>666</v>
      </c>
      <c r="FI9" s="308"/>
      <c r="FJ9" s="361">
        <v>2500</v>
      </c>
      <c r="FK9" s="317" t="str">
        <f t="shared" ref="FK9:FK33" si="16">$J$16</f>
        <v>EUR</v>
      </c>
      <c r="FL9" s="308"/>
      <c r="FM9" s="340" t="s">
        <v>529</v>
      </c>
      <c r="FN9" s="308"/>
      <c r="FO9" s="340" t="s">
        <v>527</v>
      </c>
      <c r="FP9" s="308"/>
      <c r="FQ9" s="339">
        <v>2023</v>
      </c>
      <c r="FR9" s="308"/>
      <c r="FS9" s="339" t="s">
        <v>437</v>
      </c>
      <c r="FT9" s="308"/>
      <c r="FU9" s="339" t="s">
        <v>531</v>
      </c>
      <c r="FV9" s="339" t="s">
        <v>531</v>
      </c>
      <c r="FW9" s="339" t="s">
        <v>531</v>
      </c>
      <c r="FX9" s="339" t="s">
        <v>531</v>
      </c>
      <c r="FY9" s="339" t="s">
        <v>531</v>
      </c>
      <c r="FZ9" s="339" t="s">
        <v>531</v>
      </c>
      <c r="GA9" s="339" t="s">
        <v>531</v>
      </c>
      <c r="GB9" s="339" t="s">
        <v>531</v>
      </c>
      <c r="GC9" s="339" t="s">
        <v>531</v>
      </c>
      <c r="GD9" s="339" t="s">
        <v>531</v>
      </c>
      <c r="GE9" s="339" t="s">
        <v>531</v>
      </c>
      <c r="GF9" s="339" t="s">
        <v>531</v>
      </c>
      <c r="GG9" s="7"/>
      <c r="GI9" s="338">
        <f t="shared" ref="GI9:GI33" si="17">IF(FU9="Yes",1,0)</f>
        <v>1</v>
      </c>
      <c r="GJ9" s="338">
        <f t="shared" ref="GJ9:GJ33" si="18">IF(FV9="Yes",1,0)</f>
        <v>1</v>
      </c>
      <c r="GK9" s="338">
        <f t="shared" ref="GK9:GK33" si="19">IF(FW9="Yes",1,0)</f>
        <v>1</v>
      </c>
      <c r="GL9" s="338">
        <f t="shared" ref="GL9:GL33" si="20">IF(FX9="Yes",1,0)</f>
        <v>1</v>
      </c>
      <c r="GM9" s="338">
        <f t="shared" ref="GM9:GM33" si="21">IF(FY9="Yes",1,0)</f>
        <v>1</v>
      </c>
      <c r="GN9" s="338">
        <f t="shared" ref="GN9:GN33" si="22">IF(FZ9="Yes",1,0)</f>
        <v>1</v>
      </c>
      <c r="GO9" s="338">
        <f t="shared" ref="GO9:GO33" si="23">IF(GA9="Yes",1,0)</f>
        <v>1</v>
      </c>
      <c r="GP9" s="338">
        <f t="shared" ref="GP9:GP33" si="24">IF(GB9="Yes",1,0)</f>
        <v>1</v>
      </c>
      <c r="GQ9" s="338">
        <f t="shared" ref="GQ9:GQ33" si="25">IF(GC9="Yes",1,0)</f>
        <v>1</v>
      </c>
      <c r="GR9" s="338">
        <f t="shared" ref="GR9:GR33" si="26">IF(GD9="Yes",1,0)</f>
        <v>1</v>
      </c>
      <c r="GS9" s="338">
        <f t="shared" ref="GS9:GS33" si="27">IF(GE9="Yes",1,0)</f>
        <v>1</v>
      </c>
      <c r="GT9" s="338">
        <f t="shared" ref="GT9:GT33" si="28">IF(GF9="Yes",1,0)</f>
        <v>1</v>
      </c>
      <c r="GX9" s="7"/>
      <c r="GY9" s="391" t="s">
        <v>665</v>
      </c>
      <c r="GZ9" s="321" t="str">
        <f t="shared" ref="GZ9:GZ33" si="29">$J$19</f>
        <v>kg</v>
      </c>
      <c r="HA9" s="337"/>
      <c r="HB9" s="391">
        <v>8</v>
      </c>
      <c r="HC9" s="321" t="str">
        <f t="shared" ref="HC9:HC33" si="30">$J$16</f>
        <v>EUR</v>
      </c>
      <c r="HD9" s="337"/>
      <c r="HE9" s="336" t="s">
        <v>529</v>
      </c>
      <c r="HF9" s="308"/>
      <c r="HG9" s="336" t="s">
        <v>528</v>
      </c>
      <c r="HH9" s="308"/>
      <c r="HI9" s="336" t="s">
        <v>527</v>
      </c>
      <c r="HJ9" s="308"/>
      <c r="HK9" s="335">
        <v>0</v>
      </c>
      <c r="HL9" s="308"/>
      <c r="HM9" s="335">
        <v>0.05</v>
      </c>
      <c r="HN9" s="333"/>
      <c r="HO9" s="332">
        <v>0.5</v>
      </c>
      <c r="HP9" s="332">
        <v>0.9</v>
      </c>
      <c r="HQ9" s="332"/>
      <c r="HR9" s="331"/>
      <c r="HS9" s="331"/>
      <c r="HT9" s="331"/>
      <c r="HU9" s="331"/>
      <c r="HV9" s="331"/>
      <c r="HW9" s="332"/>
      <c r="HX9" s="332"/>
      <c r="HY9" s="332"/>
      <c r="HZ9" s="332"/>
      <c r="IA9" s="332"/>
      <c r="IB9" s="332"/>
      <c r="IC9" s="332"/>
      <c r="ID9" s="332"/>
      <c r="IE9" s="332"/>
      <c r="IF9" s="332"/>
      <c r="IG9" s="332"/>
      <c r="IH9" s="332"/>
      <c r="II9" s="332"/>
      <c r="IJ9" s="332"/>
      <c r="IK9" s="332"/>
      <c r="IL9" s="332"/>
      <c r="IM9" s="332"/>
      <c r="IN9" s="7"/>
      <c r="IS9" s="7"/>
      <c r="IT9" s="330"/>
      <c r="IU9" s="174"/>
      <c r="IV9" s="174"/>
      <c r="IW9" s="7"/>
      <c r="IX9" s="7"/>
      <c r="IY9" s="7"/>
      <c r="IZ9" s="7"/>
      <c r="JE9" s="355"/>
      <c r="JF9" s="90" t="s">
        <v>343</v>
      </c>
      <c r="JG9" s="341">
        <v>150000</v>
      </c>
      <c r="JH9" s="347" t="str">
        <f>$J$16</f>
        <v>EUR</v>
      </c>
      <c r="JI9" s="7"/>
      <c r="JJ9" s="336" t="s">
        <v>352</v>
      </c>
      <c r="JK9" s="308"/>
      <c r="JL9" s="361">
        <v>15</v>
      </c>
      <c r="JM9" s="308"/>
      <c r="JN9" s="336" t="s">
        <v>546</v>
      </c>
      <c r="JO9" s="308"/>
      <c r="JP9" s="328" t="s">
        <v>442</v>
      </c>
      <c r="JQ9" s="7">
        <f>$J$8</f>
        <v>2023</v>
      </c>
      <c r="JR9" s="7"/>
      <c r="JW9" s="7"/>
      <c r="JX9" s="7" t="s">
        <v>580</v>
      </c>
      <c r="JY9" s="341">
        <v>60000</v>
      </c>
      <c r="JZ9" s="347" t="str">
        <f>$J$16</f>
        <v>EUR</v>
      </c>
      <c r="KA9" s="7"/>
      <c r="KB9" s="7"/>
      <c r="KC9" s="7"/>
      <c r="KL9" s="7"/>
      <c r="KM9" s="390" t="s">
        <v>293</v>
      </c>
      <c r="KN9" s="350" t="s">
        <v>664</v>
      </c>
      <c r="KO9" s="350" t="s">
        <v>88</v>
      </c>
      <c r="KP9" s="350" t="s">
        <v>420</v>
      </c>
      <c r="KQ9" s="7"/>
      <c r="KR9" s="7"/>
      <c r="KS9" s="7"/>
      <c r="KT9" s="7"/>
      <c r="KU9" s="7"/>
      <c r="KV9" s="7"/>
      <c r="KW9" s="7"/>
    </row>
    <row r="10" spans="1:379" x14ac:dyDescent="0.2">
      <c r="H10" s="7"/>
      <c r="I10" s="7"/>
      <c r="J10" s="7"/>
      <c r="K10" s="7"/>
      <c r="L10" s="7"/>
      <c r="M10" s="7"/>
      <c r="N10" s="7"/>
      <c r="O10" s="7"/>
      <c r="R10" s="7"/>
      <c r="S10" s="7" t="s">
        <v>663</v>
      </c>
      <c r="T10" s="7"/>
      <c r="U10" s="305">
        <v>12</v>
      </c>
      <c r="V10" s="302"/>
      <c r="W10" s="302"/>
      <c r="X10" s="219" t="s">
        <v>662</v>
      </c>
      <c r="Y10" s="321"/>
      <c r="Z10" s="321"/>
      <c r="AA10" s="7"/>
      <c r="AB10" s="7"/>
      <c r="AC10" s="7"/>
      <c r="AD10" s="7"/>
      <c r="AE10" s="7"/>
      <c r="AF10" s="7"/>
      <c r="AG10" s="7"/>
      <c r="AH10" s="7"/>
      <c r="AI10" s="7"/>
      <c r="AJ10" s="7"/>
      <c r="AK10" s="7"/>
      <c r="AO10" s="324"/>
      <c r="AP10" s="7"/>
      <c r="AQ10" s="7"/>
      <c r="AR10" s="7"/>
      <c r="AS10" s="7"/>
      <c r="AT10" s="7"/>
      <c r="AU10" s="7"/>
      <c r="AV10" s="7"/>
      <c r="AW10" s="7"/>
      <c r="AX10" s="7"/>
      <c r="AY10" s="7"/>
      <c r="AZ10" s="7"/>
      <c r="BA10" s="7"/>
      <c r="BB10" s="7"/>
      <c r="BC10" s="7"/>
      <c r="BD10" s="7"/>
      <c r="BE10" s="7"/>
      <c r="BF10" s="7"/>
      <c r="BG10" s="7"/>
      <c r="BH10" s="7"/>
      <c r="BI10" s="7"/>
      <c r="BJ10" s="7"/>
      <c r="BK10" s="7"/>
      <c r="BL10" s="7"/>
      <c r="BM10" s="7"/>
      <c r="BR10" s="7"/>
      <c r="BS10" s="331" t="s">
        <v>661</v>
      </c>
      <c r="BT10" s="308"/>
      <c r="BU10" s="339">
        <v>2023</v>
      </c>
      <c r="BV10" s="308"/>
      <c r="BW10" s="344" t="s">
        <v>437</v>
      </c>
      <c r="BX10" s="308"/>
      <c r="BY10" s="331">
        <v>5</v>
      </c>
      <c r="BZ10" s="308"/>
      <c r="CA10" s="341">
        <v>3000</v>
      </c>
      <c r="CB10" s="317" t="str">
        <f t="shared" si="0"/>
        <v>EUR</v>
      </c>
      <c r="CC10" s="317"/>
      <c r="CD10" s="317"/>
      <c r="CI10" s="7"/>
      <c r="CJ10" s="331" t="s">
        <v>660</v>
      </c>
      <c r="CK10" s="308"/>
      <c r="CL10" s="339">
        <v>2023</v>
      </c>
      <c r="CM10" s="308"/>
      <c r="CN10" s="344" t="s">
        <v>436</v>
      </c>
      <c r="CO10" s="308"/>
      <c r="CP10" s="331">
        <v>2</v>
      </c>
      <c r="CQ10" s="308"/>
      <c r="CR10" s="341">
        <v>2500</v>
      </c>
      <c r="CS10" s="317" t="str">
        <f t="shared" si="1"/>
        <v>EUR</v>
      </c>
      <c r="CT10" s="317"/>
      <c r="CU10" s="317"/>
      <c r="CZ10" s="317"/>
      <c r="DA10" s="331" t="s">
        <v>659</v>
      </c>
      <c r="DB10" s="308"/>
      <c r="DC10" s="339">
        <v>2023</v>
      </c>
      <c r="DD10" s="308"/>
      <c r="DE10" s="344" t="s">
        <v>437</v>
      </c>
      <c r="DF10" s="308"/>
      <c r="DG10" s="331">
        <v>2</v>
      </c>
      <c r="DH10" s="308"/>
      <c r="DI10" s="331">
        <v>2900</v>
      </c>
      <c r="DJ10" s="317" t="str">
        <f t="shared" si="2"/>
        <v>EUR</v>
      </c>
      <c r="DK10" s="317"/>
      <c r="DP10" s="7"/>
      <c r="DQ10" s="342" t="s">
        <v>658</v>
      </c>
      <c r="DR10" s="308"/>
      <c r="DS10" s="341">
        <v>100</v>
      </c>
      <c r="DT10" s="343" t="str">
        <f t="shared" si="3"/>
        <v>EUR</v>
      </c>
      <c r="DU10" s="308"/>
      <c r="DV10" s="340" t="s">
        <v>532</v>
      </c>
      <c r="DW10" s="308"/>
      <c r="DX10" s="340" t="s">
        <v>527</v>
      </c>
      <c r="DY10" s="308"/>
      <c r="DZ10" s="339">
        <v>2023</v>
      </c>
      <c r="EA10" s="308"/>
      <c r="EB10" s="339" t="s">
        <v>437</v>
      </c>
      <c r="EC10" s="308"/>
      <c r="ED10" s="339" t="s">
        <v>531</v>
      </c>
      <c r="EE10" s="339" t="s">
        <v>531</v>
      </c>
      <c r="EF10" s="339" t="s">
        <v>531</v>
      </c>
      <c r="EG10" s="339" t="s">
        <v>531</v>
      </c>
      <c r="EH10" s="339" t="s">
        <v>531</v>
      </c>
      <c r="EI10" s="339" t="s">
        <v>531</v>
      </c>
      <c r="EJ10" s="339" t="s">
        <v>531</v>
      </c>
      <c r="EK10" s="339" t="s">
        <v>531</v>
      </c>
      <c r="EL10" s="339" t="s">
        <v>531</v>
      </c>
      <c r="EM10" s="339" t="s">
        <v>531</v>
      </c>
      <c r="EN10" s="339" t="s">
        <v>531</v>
      </c>
      <c r="EO10" s="339" t="s">
        <v>531</v>
      </c>
      <c r="EP10" s="7"/>
      <c r="ER10" s="338">
        <f t="shared" si="4"/>
        <v>1</v>
      </c>
      <c r="ES10" s="338">
        <f t="shared" si="5"/>
        <v>1</v>
      </c>
      <c r="ET10" s="338">
        <f t="shared" si="6"/>
        <v>1</v>
      </c>
      <c r="EU10" s="338">
        <f t="shared" si="7"/>
        <v>1</v>
      </c>
      <c r="EV10" s="338">
        <f t="shared" si="8"/>
        <v>1</v>
      </c>
      <c r="EW10" s="338">
        <f t="shared" si="9"/>
        <v>1</v>
      </c>
      <c r="EX10" s="338">
        <f t="shared" si="10"/>
        <v>1</v>
      </c>
      <c r="EY10" s="338">
        <f t="shared" si="11"/>
        <v>1</v>
      </c>
      <c r="EZ10" s="338">
        <f t="shared" si="12"/>
        <v>1</v>
      </c>
      <c r="FA10" s="338">
        <f t="shared" si="13"/>
        <v>1</v>
      </c>
      <c r="FB10" s="338">
        <f t="shared" si="14"/>
        <v>1</v>
      </c>
      <c r="FC10" s="338">
        <f t="shared" si="15"/>
        <v>1</v>
      </c>
      <c r="FG10" s="7"/>
      <c r="FH10" s="342" t="s">
        <v>657</v>
      </c>
      <c r="FI10" s="308"/>
      <c r="FJ10" s="341">
        <v>1000</v>
      </c>
      <c r="FK10" s="317" t="str">
        <f t="shared" si="16"/>
        <v>EUR</v>
      </c>
      <c r="FL10" s="308"/>
      <c r="FM10" s="340" t="s">
        <v>529</v>
      </c>
      <c r="FN10" s="308"/>
      <c r="FO10" s="340" t="s">
        <v>527</v>
      </c>
      <c r="FP10" s="308"/>
      <c r="FQ10" s="339">
        <v>2023</v>
      </c>
      <c r="FR10" s="308"/>
      <c r="FS10" s="339" t="s">
        <v>437</v>
      </c>
      <c r="FT10" s="308"/>
      <c r="FU10" s="339" t="s">
        <v>531</v>
      </c>
      <c r="FV10" s="339" t="s">
        <v>531</v>
      </c>
      <c r="FW10" s="339" t="s">
        <v>531</v>
      </c>
      <c r="FX10" s="339" t="s">
        <v>525</v>
      </c>
      <c r="FY10" s="339" t="s">
        <v>525</v>
      </c>
      <c r="FZ10" s="339" t="s">
        <v>525</v>
      </c>
      <c r="GA10" s="339" t="s">
        <v>525</v>
      </c>
      <c r="GB10" s="339" t="s">
        <v>531</v>
      </c>
      <c r="GC10" s="339" t="s">
        <v>531</v>
      </c>
      <c r="GD10" s="339" t="s">
        <v>531</v>
      </c>
      <c r="GE10" s="339" t="s">
        <v>531</v>
      </c>
      <c r="GF10" s="339" t="s">
        <v>531</v>
      </c>
      <c r="GG10" s="7"/>
      <c r="GI10" s="338">
        <f t="shared" si="17"/>
        <v>1</v>
      </c>
      <c r="GJ10" s="338">
        <f t="shared" si="18"/>
        <v>1</v>
      </c>
      <c r="GK10" s="338">
        <f t="shared" si="19"/>
        <v>1</v>
      </c>
      <c r="GL10" s="338">
        <f t="shared" si="20"/>
        <v>0</v>
      </c>
      <c r="GM10" s="338">
        <f t="shared" si="21"/>
        <v>0</v>
      </c>
      <c r="GN10" s="338">
        <f t="shared" si="22"/>
        <v>0</v>
      </c>
      <c r="GO10" s="338">
        <f t="shared" si="23"/>
        <v>0</v>
      </c>
      <c r="GP10" s="338">
        <f t="shared" si="24"/>
        <v>1</v>
      </c>
      <c r="GQ10" s="338">
        <f t="shared" si="25"/>
        <v>1</v>
      </c>
      <c r="GR10" s="338">
        <f t="shared" si="26"/>
        <v>1</v>
      </c>
      <c r="GS10" s="338">
        <f t="shared" si="27"/>
        <v>1</v>
      </c>
      <c r="GT10" s="338">
        <f t="shared" si="28"/>
        <v>1</v>
      </c>
      <c r="GX10" s="7"/>
      <c r="GY10" s="331" t="s">
        <v>656</v>
      </c>
      <c r="GZ10" s="321" t="str">
        <f t="shared" si="29"/>
        <v>kg</v>
      </c>
      <c r="HA10" s="337"/>
      <c r="HB10" s="331">
        <v>5</v>
      </c>
      <c r="HC10" s="321" t="str">
        <f t="shared" si="30"/>
        <v>EUR</v>
      </c>
      <c r="HD10" s="337"/>
      <c r="HE10" s="328" t="s">
        <v>557</v>
      </c>
      <c r="HF10" s="308"/>
      <c r="HG10" s="336" t="s">
        <v>528</v>
      </c>
      <c r="HH10" s="308"/>
      <c r="HI10" s="336" t="s">
        <v>527</v>
      </c>
      <c r="HJ10" s="308"/>
      <c r="HK10" s="335">
        <v>0</v>
      </c>
      <c r="HL10" s="308"/>
      <c r="HM10" s="334">
        <v>0.05</v>
      </c>
      <c r="HN10" s="333"/>
      <c r="HO10" s="332"/>
      <c r="HP10" s="332"/>
      <c r="HQ10" s="332">
        <v>0.3</v>
      </c>
      <c r="HR10" s="332">
        <v>0.3</v>
      </c>
      <c r="HS10" s="331"/>
      <c r="HT10" s="331"/>
      <c r="HU10" s="332"/>
      <c r="HV10" s="331"/>
      <c r="HW10" s="331"/>
      <c r="HX10" s="332"/>
      <c r="HY10" s="332"/>
      <c r="HZ10" s="332"/>
      <c r="IA10" s="332"/>
      <c r="IB10" s="332"/>
      <c r="IC10" s="332"/>
      <c r="ID10" s="332"/>
      <c r="IE10" s="332">
        <v>1</v>
      </c>
      <c r="IF10" s="332"/>
      <c r="IG10" s="332"/>
      <c r="IH10" s="332"/>
      <c r="II10" s="332"/>
      <c r="IJ10" s="332"/>
      <c r="IK10" s="332"/>
      <c r="IL10" s="332"/>
      <c r="IM10" s="332"/>
      <c r="IN10" s="7"/>
      <c r="IS10" s="7"/>
      <c r="IT10" s="7"/>
      <c r="IU10" s="389">
        <f>J8</f>
        <v>2023</v>
      </c>
      <c r="IV10" s="389">
        <f>IU10+1</f>
        <v>2024</v>
      </c>
      <c r="IW10" s="389">
        <f>IV10+1</f>
        <v>2025</v>
      </c>
      <c r="IX10" s="389">
        <f>IW10+1</f>
        <v>2026</v>
      </c>
      <c r="IY10" s="389">
        <f>IX10+1</f>
        <v>2027</v>
      </c>
      <c r="IZ10" s="7"/>
      <c r="JE10" s="355"/>
      <c r="JF10" s="90" t="s">
        <v>342</v>
      </c>
      <c r="JG10" s="341">
        <v>55000</v>
      </c>
      <c r="JH10" s="347" t="str">
        <f>$J$16</f>
        <v>EUR</v>
      </c>
      <c r="JI10" s="7"/>
      <c r="JJ10" s="328" t="s">
        <v>354</v>
      </c>
      <c r="JK10" s="308"/>
      <c r="JL10" s="341">
        <v>12</v>
      </c>
      <c r="JM10" s="308"/>
      <c r="JN10" s="328" t="s">
        <v>546</v>
      </c>
      <c r="JO10" s="308"/>
      <c r="JP10" s="328" t="s">
        <v>442</v>
      </c>
      <c r="JQ10" s="7">
        <f>$J$8</f>
        <v>2023</v>
      </c>
      <c r="JR10" s="7"/>
      <c r="JW10" s="7"/>
      <c r="JX10" s="7" t="s">
        <v>655</v>
      </c>
      <c r="JY10" s="334">
        <v>0.01</v>
      </c>
      <c r="JZ10" s="7"/>
      <c r="KA10" s="7"/>
      <c r="KB10" s="7"/>
      <c r="KC10" s="7"/>
      <c r="KL10" s="7"/>
      <c r="KM10" s="90" t="s">
        <v>77</v>
      </c>
      <c r="KN10" s="361">
        <v>550000</v>
      </c>
      <c r="KO10" s="375">
        <f>$J$8</f>
        <v>2023</v>
      </c>
      <c r="KP10" s="388" t="s">
        <v>443</v>
      </c>
      <c r="KQ10" s="7"/>
      <c r="KR10" s="7"/>
      <c r="KS10" s="7"/>
      <c r="KT10" s="7"/>
      <c r="KU10" s="7"/>
      <c r="KV10" s="7"/>
      <c r="KW10" s="7"/>
    </row>
    <row r="11" spans="1:379" x14ac:dyDescent="0.2">
      <c r="H11" s="7"/>
      <c r="I11" s="369" t="s">
        <v>654</v>
      </c>
      <c r="J11" s="369"/>
      <c r="K11" s="7"/>
      <c r="L11" s="7"/>
      <c r="M11" s="7"/>
      <c r="N11" s="7"/>
      <c r="O11" s="7"/>
      <c r="R11" s="7"/>
      <c r="S11" s="386"/>
      <c r="T11" s="386"/>
      <c r="U11" s="386"/>
      <c r="V11" s="387"/>
      <c r="W11" s="387"/>
      <c r="X11" s="386"/>
      <c r="Y11" s="7"/>
      <c r="Z11" s="7"/>
      <c r="AA11" s="7"/>
      <c r="AB11" s="7"/>
      <c r="AC11" s="7"/>
      <c r="AD11" s="7"/>
      <c r="AE11" s="7"/>
      <c r="AF11" s="7"/>
      <c r="AG11" s="7"/>
      <c r="AH11" s="7"/>
      <c r="AI11" s="7"/>
      <c r="AJ11" s="7"/>
      <c r="AK11" s="7"/>
      <c r="AO11" s="324"/>
      <c r="AP11" s="384" t="s">
        <v>459</v>
      </c>
      <c r="AQ11" s="384" t="s">
        <v>653</v>
      </c>
      <c r="AR11" s="385"/>
      <c r="AS11" s="384" t="s">
        <v>652</v>
      </c>
      <c r="AT11" s="383"/>
      <c r="AU11" s="383"/>
      <c r="AV11" s="384" t="s">
        <v>651</v>
      </c>
      <c r="AW11" s="383"/>
      <c r="AX11" s="383"/>
      <c r="AY11" s="382"/>
      <c r="AZ11" s="381" t="s">
        <v>270</v>
      </c>
      <c r="BA11" s="381"/>
      <c r="BB11" s="381" t="s">
        <v>269</v>
      </c>
      <c r="BC11" s="381"/>
      <c r="BD11" s="381" t="s">
        <v>268</v>
      </c>
      <c r="BE11" s="381"/>
      <c r="BF11" s="381" t="s">
        <v>267</v>
      </c>
      <c r="BG11" s="381"/>
      <c r="BH11" s="381" t="s">
        <v>266</v>
      </c>
      <c r="BI11" s="381"/>
      <c r="BJ11" s="381" t="s">
        <v>265</v>
      </c>
      <c r="BK11" s="381"/>
      <c r="BL11" s="381" t="s">
        <v>264</v>
      </c>
      <c r="BM11" s="7"/>
      <c r="BR11" s="7"/>
      <c r="BS11" s="331" t="s">
        <v>650</v>
      </c>
      <c r="BT11" s="308"/>
      <c r="BU11" s="339">
        <v>2023</v>
      </c>
      <c r="BV11" s="308"/>
      <c r="BW11" s="344" t="s">
        <v>437</v>
      </c>
      <c r="BX11" s="308"/>
      <c r="BY11" s="331">
        <v>6</v>
      </c>
      <c r="BZ11" s="308"/>
      <c r="CA11" s="341">
        <v>2500</v>
      </c>
      <c r="CB11" s="317" t="str">
        <f t="shared" si="0"/>
        <v>EUR</v>
      </c>
      <c r="CC11" s="317"/>
      <c r="CD11" s="317"/>
      <c r="CI11" s="7"/>
      <c r="CJ11" s="331" t="s">
        <v>649</v>
      </c>
      <c r="CK11" s="308"/>
      <c r="CL11" s="339">
        <v>2023</v>
      </c>
      <c r="CM11" s="308"/>
      <c r="CN11" s="344" t="s">
        <v>437</v>
      </c>
      <c r="CO11" s="308"/>
      <c r="CP11" s="331">
        <v>1</v>
      </c>
      <c r="CQ11" s="308"/>
      <c r="CR11" s="341">
        <v>2500</v>
      </c>
      <c r="CS11" s="317" t="str">
        <f t="shared" si="1"/>
        <v>EUR</v>
      </c>
      <c r="CT11" s="317"/>
      <c r="CU11" s="317"/>
      <c r="CZ11" s="317"/>
      <c r="DA11" s="331"/>
      <c r="DB11" s="308"/>
      <c r="DC11" s="339">
        <v>2023</v>
      </c>
      <c r="DD11" s="308"/>
      <c r="DE11" s="344" t="s">
        <v>437</v>
      </c>
      <c r="DF11" s="308"/>
      <c r="DG11" s="331"/>
      <c r="DH11" s="308"/>
      <c r="DI11" s="331"/>
      <c r="DJ11" s="317" t="str">
        <f t="shared" si="2"/>
        <v>EUR</v>
      </c>
      <c r="DK11" s="317"/>
      <c r="DP11" s="7"/>
      <c r="DQ11" s="342" t="s">
        <v>648</v>
      </c>
      <c r="DR11" s="308"/>
      <c r="DS11" s="341">
        <v>700</v>
      </c>
      <c r="DT11" s="343" t="str">
        <f t="shared" si="3"/>
        <v>EUR</v>
      </c>
      <c r="DU11" s="308"/>
      <c r="DV11" s="340" t="s">
        <v>532</v>
      </c>
      <c r="DW11" s="308"/>
      <c r="DX11" s="340" t="s">
        <v>527</v>
      </c>
      <c r="DY11" s="308"/>
      <c r="DZ11" s="339">
        <v>2023</v>
      </c>
      <c r="EA11" s="308"/>
      <c r="EB11" s="339" t="s">
        <v>437</v>
      </c>
      <c r="EC11" s="308"/>
      <c r="ED11" s="339" t="s">
        <v>531</v>
      </c>
      <c r="EE11" s="339" t="s">
        <v>531</v>
      </c>
      <c r="EF11" s="339" t="s">
        <v>531</v>
      </c>
      <c r="EG11" s="339" t="s">
        <v>531</v>
      </c>
      <c r="EH11" s="339" t="s">
        <v>531</v>
      </c>
      <c r="EI11" s="339" t="s">
        <v>531</v>
      </c>
      <c r="EJ11" s="339" t="s">
        <v>531</v>
      </c>
      <c r="EK11" s="339" t="s">
        <v>531</v>
      </c>
      <c r="EL11" s="339" t="s">
        <v>531</v>
      </c>
      <c r="EM11" s="339" t="s">
        <v>531</v>
      </c>
      <c r="EN11" s="339" t="s">
        <v>531</v>
      </c>
      <c r="EO11" s="339" t="s">
        <v>531</v>
      </c>
      <c r="EP11" s="7"/>
      <c r="ER11" s="338">
        <f t="shared" si="4"/>
        <v>1</v>
      </c>
      <c r="ES11" s="338">
        <f t="shared" si="5"/>
        <v>1</v>
      </c>
      <c r="ET11" s="338">
        <f t="shared" si="6"/>
        <v>1</v>
      </c>
      <c r="EU11" s="338">
        <f t="shared" si="7"/>
        <v>1</v>
      </c>
      <c r="EV11" s="338">
        <f t="shared" si="8"/>
        <v>1</v>
      </c>
      <c r="EW11" s="338">
        <f t="shared" si="9"/>
        <v>1</v>
      </c>
      <c r="EX11" s="338">
        <f t="shared" si="10"/>
        <v>1</v>
      </c>
      <c r="EY11" s="338">
        <f t="shared" si="11"/>
        <v>1</v>
      </c>
      <c r="EZ11" s="338">
        <f t="shared" si="12"/>
        <v>1</v>
      </c>
      <c r="FA11" s="338">
        <f t="shared" si="13"/>
        <v>1</v>
      </c>
      <c r="FB11" s="338">
        <f t="shared" si="14"/>
        <v>1</v>
      </c>
      <c r="FC11" s="338">
        <f t="shared" si="15"/>
        <v>1</v>
      </c>
      <c r="FG11" s="7"/>
      <c r="FH11" s="342" t="s">
        <v>647</v>
      </c>
      <c r="FI11" s="308"/>
      <c r="FJ11" s="341">
        <v>300</v>
      </c>
      <c r="FK11" s="317" t="str">
        <f t="shared" si="16"/>
        <v>EUR</v>
      </c>
      <c r="FL11" s="308"/>
      <c r="FM11" s="340" t="s">
        <v>646</v>
      </c>
      <c r="FN11" s="308"/>
      <c r="FO11" s="340" t="s">
        <v>527</v>
      </c>
      <c r="FP11" s="308"/>
      <c r="FQ11" s="339">
        <v>2023</v>
      </c>
      <c r="FR11" s="308"/>
      <c r="FS11" s="339" t="s">
        <v>437</v>
      </c>
      <c r="FT11" s="308"/>
      <c r="FU11" s="339" t="s">
        <v>531</v>
      </c>
      <c r="FV11" s="339" t="s">
        <v>531</v>
      </c>
      <c r="FW11" s="339" t="s">
        <v>531</v>
      </c>
      <c r="FX11" s="339" t="s">
        <v>525</v>
      </c>
      <c r="FY11" s="339" t="s">
        <v>525</v>
      </c>
      <c r="FZ11" s="339" t="s">
        <v>525</v>
      </c>
      <c r="GA11" s="339" t="s">
        <v>525</v>
      </c>
      <c r="GB11" s="339" t="s">
        <v>531</v>
      </c>
      <c r="GC11" s="339" t="s">
        <v>531</v>
      </c>
      <c r="GD11" s="339" t="s">
        <v>531</v>
      </c>
      <c r="GE11" s="339" t="s">
        <v>531</v>
      </c>
      <c r="GF11" s="339" t="s">
        <v>531</v>
      </c>
      <c r="GG11" s="7"/>
      <c r="GI11" s="338">
        <f t="shared" si="17"/>
        <v>1</v>
      </c>
      <c r="GJ11" s="338">
        <f t="shared" si="18"/>
        <v>1</v>
      </c>
      <c r="GK11" s="338">
        <f t="shared" si="19"/>
        <v>1</v>
      </c>
      <c r="GL11" s="338">
        <f t="shared" si="20"/>
        <v>0</v>
      </c>
      <c r="GM11" s="338">
        <f t="shared" si="21"/>
        <v>0</v>
      </c>
      <c r="GN11" s="338">
        <f t="shared" si="22"/>
        <v>0</v>
      </c>
      <c r="GO11" s="338">
        <f t="shared" si="23"/>
        <v>0</v>
      </c>
      <c r="GP11" s="338">
        <f t="shared" si="24"/>
        <v>1</v>
      </c>
      <c r="GQ11" s="338">
        <f t="shared" si="25"/>
        <v>1</v>
      </c>
      <c r="GR11" s="338">
        <f t="shared" si="26"/>
        <v>1</v>
      </c>
      <c r="GS11" s="338">
        <f t="shared" si="27"/>
        <v>1</v>
      </c>
      <c r="GT11" s="338">
        <f t="shared" si="28"/>
        <v>1</v>
      </c>
      <c r="GX11" s="7"/>
      <c r="GY11" s="331" t="s">
        <v>645</v>
      </c>
      <c r="GZ11" s="321" t="str">
        <f t="shared" si="29"/>
        <v>kg</v>
      </c>
      <c r="HA11" s="337"/>
      <c r="HB11" s="331">
        <v>4</v>
      </c>
      <c r="HC11" s="321" t="str">
        <f t="shared" si="30"/>
        <v>EUR</v>
      </c>
      <c r="HD11" s="337"/>
      <c r="HE11" s="328" t="s">
        <v>646</v>
      </c>
      <c r="HF11" s="308"/>
      <c r="HG11" s="336" t="s">
        <v>528</v>
      </c>
      <c r="HH11" s="308"/>
      <c r="HI11" s="336" t="s">
        <v>527</v>
      </c>
      <c r="HJ11" s="308"/>
      <c r="HK11" s="335">
        <v>0</v>
      </c>
      <c r="HL11" s="308"/>
      <c r="HM11" s="334">
        <v>0.05</v>
      </c>
      <c r="HN11" s="333"/>
      <c r="HO11" s="332"/>
      <c r="HP11" s="331"/>
      <c r="HQ11" s="332"/>
      <c r="HR11" s="332"/>
      <c r="HS11" s="331"/>
      <c r="HT11" s="332">
        <v>0.4</v>
      </c>
      <c r="HU11" s="332">
        <v>0.4</v>
      </c>
      <c r="HV11" s="332"/>
      <c r="HW11" s="331"/>
      <c r="HX11" s="331"/>
      <c r="HY11" s="331"/>
      <c r="HZ11" s="331"/>
      <c r="IA11" s="331"/>
      <c r="IB11" s="331"/>
      <c r="IC11" s="331"/>
      <c r="ID11" s="331"/>
      <c r="IE11" s="331"/>
      <c r="IF11" s="331"/>
      <c r="IG11" s="331"/>
      <c r="IH11" s="332">
        <v>0.5</v>
      </c>
      <c r="II11" s="332">
        <v>0.5</v>
      </c>
      <c r="IJ11" s="332">
        <v>0.5</v>
      </c>
      <c r="IK11" s="331"/>
      <c r="IL11" s="331"/>
      <c r="IM11" s="331"/>
      <c r="IN11" s="7"/>
      <c r="IS11" s="7"/>
      <c r="IT11" s="7" t="s">
        <v>644</v>
      </c>
      <c r="IU11" s="348">
        <v>0.05</v>
      </c>
      <c r="IV11" s="348">
        <v>0.04</v>
      </c>
      <c r="IW11" s="348">
        <v>0.03</v>
      </c>
      <c r="IX11" s="348">
        <v>0.03</v>
      </c>
      <c r="IY11" s="348">
        <v>0.03</v>
      </c>
      <c r="IZ11" s="7"/>
      <c r="JE11" s="355"/>
      <c r="JF11" s="90" t="s">
        <v>340</v>
      </c>
      <c r="JG11" s="341">
        <v>5000</v>
      </c>
      <c r="JH11" s="347" t="str">
        <f>$J$16</f>
        <v>EUR</v>
      </c>
      <c r="JI11" s="7"/>
      <c r="JJ11" s="328" t="s">
        <v>352</v>
      </c>
      <c r="JK11" s="308"/>
      <c r="JL11" s="341">
        <v>4</v>
      </c>
      <c r="JM11" s="308"/>
      <c r="JN11" s="328" t="s">
        <v>546</v>
      </c>
      <c r="JO11" s="308"/>
      <c r="JP11" s="328" t="s">
        <v>442</v>
      </c>
      <c r="JQ11" s="7">
        <f>$J$8</f>
        <v>2023</v>
      </c>
      <c r="JR11" s="7"/>
      <c r="JW11" s="7"/>
      <c r="JX11" s="7" t="s">
        <v>572</v>
      </c>
      <c r="JY11" s="334">
        <v>5.0000000000000001E-3</v>
      </c>
      <c r="JZ11" s="347" t="str">
        <f>$J$16</f>
        <v>EUR</v>
      </c>
      <c r="KA11" s="7"/>
      <c r="KB11" s="7"/>
      <c r="KC11" s="7"/>
      <c r="KL11" s="7"/>
      <c r="KM11" s="90" t="s">
        <v>643</v>
      </c>
      <c r="KN11" s="341">
        <v>280000</v>
      </c>
      <c r="KO11" s="375">
        <f>$J$8</f>
        <v>2023</v>
      </c>
      <c r="KP11" s="375" t="s">
        <v>442</v>
      </c>
      <c r="KQ11" s="7"/>
      <c r="KR11" s="7"/>
      <c r="KS11" s="7"/>
      <c r="KT11" s="7"/>
      <c r="KU11" s="7"/>
      <c r="KV11" s="7"/>
      <c r="KW11" s="7"/>
    </row>
    <row r="12" spans="1:379" x14ac:dyDescent="0.2">
      <c r="H12" s="7"/>
      <c r="I12" s="374" t="s">
        <v>642</v>
      </c>
      <c r="J12" s="380">
        <v>2023</v>
      </c>
      <c r="K12" s="7"/>
      <c r="L12" s="7"/>
      <c r="M12" s="7"/>
      <c r="N12" s="7"/>
      <c r="O12" s="7"/>
      <c r="R12" s="7"/>
      <c r="S12" s="372"/>
      <c r="T12" s="372"/>
      <c r="U12" s="372"/>
      <c r="V12" s="379"/>
      <c r="W12" s="379"/>
      <c r="X12" s="372"/>
      <c r="Y12" s="7"/>
      <c r="Z12" s="7"/>
      <c r="AA12" s="7"/>
      <c r="AB12" s="7"/>
      <c r="AC12" s="7"/>
      <c r="AD12" s="7"/>
      <c r="AE12" s="7"/>
      <c r="AF12" s="7"/>
      <c r="AG12" s="7"/>
      <c r="AH12" s="7"/>
      <c r="AI12" s="7"/>
      <c r="AJ12" s="7"/>
      <c r="AK12" s="7"/>
      <c r="AO12" s="324"/>
      <c r="AP12" s="378" t="s">
        <v>641</v>
      </c>
      <c r="AQ12" s="376">
        <v>13</v>
      </c>
      <c r="AR12" s="321" t="str">
        <f t="shared" ref="AR12:AR36" si="31">$J$16</f>
        <v>EUR</v>
      </c>
      <c r="AS12" s="323">
        <v>0.3</v>
      </c>
      <c r="AT12" s="321" t="str">
        <f t="shared" ref="AT12:AT36" si="32">$J$19</f>
        <v>kg</v>
      </c>
      <c r="AU12" s="377"/>
      <c r="AV12" s="376">
        <v>5</v>
      </c>
      <c r="AW12" s="321" t="str">
        <f t="shared" ref="AW12:AW36" si="33">AR12</f>
        <v>EUR</v>
      </c>
      <c r="AX12" s="7"/>
      <c r="AY12" s="353"/>
      <c r="AZ12" s="320">
        <v>0.05</v>
      </c>
      <c r="BA12" s="353"/>
      <c r="BB12" s="320">
        <v>0.05</v>
      </c>
      <c r="BC12" s="353"/>
      <c r="BD12" s="320">
        <v>0.05</v>
      </c>
      <c r="BE12" s="353"/>
      <c r="BF12" s="320">
        <v>0.05</v>
      </c>
      <c r="BG12" s="353"/>
      <c r="BH12" s="320">
        <v>0.05</v>
      </c>
      <c r="BI12" s="353"/>
      <c r="BJ12" s="320">
        <v>0.05</v>
      </c>
      <c r="BK12" s="353"/>
      <c r="BL12" s="320">
        <v>0.05</v>
      </c>
      <c r="BM12" s="317"/>
      <c r="BR12" s="7"/>
      <c r="BS12" s="331" t="s">
        <v>640</v>
      </c>
      <c r="BT12" s="308"/>
      <c r="BU12" s="339">
        <v>2023</v>
      </c>
      <c r="BV12" s="308"/>
      <c r="BW12" s="344" t="s">
        <v>437</v>
      </c>
      <c r="BX12" s="308"/>
      <c r="BY12" s="331">
        <v>1</v>
      </c>
      <c r="BZ12" s="308"/>
      <c r="CA12" s="341">
        <v>2000</v>
      </c>
      <c r="CB12" s="317" t="str">
        <f t="shared" si="0"/>
        <v>EUR</v>
      </c>
      <c r="CC12" s="317"/>
      <c r="CD12" s="317"/>
      <c r="CI12" s="7"/>
      <c r="CJ12" s="331" t="s">
        <v>639</v>
      </c>
      <c r="CK12" s="308"/>
      <c r="CL12" s="339">
        <v>2023</v>
      </c>
      <c r="CM12" s="308"/>
      <c r="CN12" s="344" t="s">
        <v>437</v>
      </c>
      <c r="CO12" s="308"/>
      <c r="CP12" s="331">
        <v>1</v>
      </c>
      <c r="CQ12" s="308"/>
      <c r="CR12" s="341">
        <v>2300</v>
      </c>
      <c r="CS12" s="317" t="str">
        <f t="shared" si="1"/>
        <v>EUR</v>
      </c>
      <c r="CT12" s="317"/>
      <c r="CU12" s="317"/>
      <c r="CZ12" s="317"/>
      <c r="DA12" s="331"/>
      <c r="DB12" s="308"/>
      <c r="DC12" s="339">
        <v>2023</v>
      </c>
      <c r="DD12" s="308"/>
      <c r="DE12" s="344" t="s">
        <v>437</v>
      </c>
      <c r="DF12" s="308"/>
      <c r="DG12" s="331"/>
      <c r="DH12" s="308"/>
      <c r="DI12" s="331"/>
      <c r="DJ12" s="317" t="str">
        <f t="shared" si="2"/>
        <v>EUR</v>
      </c>
      <c r="DK12" s="317"/>
      <c r="DP12" s="7"/>
      <c r="DQ12" s="342" t="s">
        <v>638</v>
      </c>
      <c r="DR12" s="308"/>
      <c r="DS12" s="341">
        <v>700</v>
      </c>
      <c r="DT12" s="343" t="str">
        <f t="shared" si="3"/>
        <v>EUR</v>
      </c>
      <c r="DU12" s="308"/>
      <c r="DV12" s="340" t="s">
        <v>637</v>
      </c>
      <c r="DW12" s="308"/>
      <c r="DX12" s="340" t="s">
        <v>527</v>
      </c>
      <c r="DY12" s="308"/>
      <c r="DZ12" s="339">
        <v>2023</v>
      </c>
      <c r="EA12" s="308"/>
      <c r="EB12" s="339" t="s">
        <v>437</v>
      </c>
      <c r="EC12" s="308"/>
      <c r="ED12" s="339" t="s">
        <v>531</v>
      </c>
      <c r="EE12" s="339" t="s">
        <v>531</v>
      </c>
      <c r="EF12" s="339" t="s">
        <v>531</v>
      </c>
      <c r="EG12" s="339" t="s">
        <v>525</v>
      </c>
      <c r="EH12" s="339" t="s">
        <v>531</v>
      </c>
      <c r="EI12" s="339" t="s">
        <v>531</v>
      </c>
      <c r="EJ12" s="339" t="s">
        <v>531</v>
      </c>
      <c r="EK12" s="339" t="s">
        <v>531</v>
      </c>
      <c r="EL12" s="339" t="s">
        <v>531</v>
      </c>
      <c r="EM12" s="339" t="s">
        <v>531</v>
      </c>
      <c r="EN12" s="339" t="s">
        <v>531</v>
      </c>
      <c r="EO12" s="339" t="s">
        <v>531</v>
      </c>
      <c r="EP12" s="7"/>
      <c r="ER12" s="338">
        <f t="shared" si="4"/>
        <v>1</v>
      </c>
      <c r="ES12" s="338">
        <f t="shared" si="5"/>
        <v>1</v>
      </c>
      <c r="ET12" s="338">
        <f t="shared" si="6"/>
        <v>1</v>
      </c>
      <c r="EU12" s="338">
        <f t="shared" si="7"/>
        <v>0</v>
      </c>
      <c r="EV12" s="338">
        <f t="shared" si="8"/>
        <v>1</v>
      </c>
      <c r="EW12" s="338">
        <f t="shared" si="9"/>
        <v>1</v>
      </c>
      <c r="EX12" s="338">
        <f t="shared" si="10"/>
        <v>1</v>
      </c>
      <c r="EY12" s="338">
        <f t="shared" si="11"/>
        <v>1</v>
      </c>
      <c r="EZ12" s="338">
        <f t="shared" si="12"/>
        <v>1</v>
      </c>
      <c r="FA12" s="338">
        <f t="shared" si="13"/>
        <v>1</v>
      </c>
      <c r="FB12" s="338">
        <f t="shared" si="14"/>
        <v>1</v>
      </c>
      <c r="FC12" s="338">
        <f t="shared" si="15"/>
        <v>1</v>
      </c>
      <c r="FG12" s="7"/>
      <c r="FH12" s="342" t="s">
        <v>636</v>
      </c>
      <c r="FI12" s="308"/>
      <c r="FJ12" s="341">
        <v>300</v>
      </c>
      <c r="FK12" s="317" t="str">
        <f t="shared" si="16"/>
        <v>EUR</v>
      </c>
      <c r="FL12" s="308"/>
      <c r="FM12" s="340" t="s">
        <v>529</v>
      </c>
      <c r="FN12" s="308"/>
      <c r="FO12" s="340" t="s">
        <v>527</v>
      </c>
      <c r="FP12" s="308"/>
      <c r="FQ12" s="339">
        <v>2023</v>
      </c>
      <c r="FR12" s="308"/>
      <c r="FS12" s="339" t="s">
        <v>437</v>
      </c>
      <c r="FT12" s="308"/>
      <c r="FU12" s="339" t="s">
        <v>531</v>
      </c>
      <c r="FV12" s="339" t="s">
        <v>531</v>
      </c>
      <c r="FW12" s="339" t="s">
        <v>531</v>
      </c>
      <c r="FX12" s="339" t="s">
        <v>525</v>
      </c>
      <c r="FY12" s="339" t="s">
        <v>525</v>
      </c>
      <c r="FZ12" s="339" t="s">
        <v>525</v>
      </c>
      <c r="GA12" s="339" t="s">
        <v>525</v>
      </c>
      <c r="GB12" s="339" t="s">
        <v>531</v>
      </c>
      <c r="GC12" s="339" t="s">
        <v>531</v>
      </c>
      <c r="GD12" s="339" t="s">
        <v>531</v>
      </c>
      <c r="GE12" s="339" t="s">
        <v>531</v>
      </c>
      <c r="GF12" s="339" t="s">
        <v>531</v>
      </c>
      <c r="GG12" s="7"/>
      <c r="GI12" s="338">
        <f t="shared" si="17"/>
        <v>1</v>
      </c>
      <c r="GJ12" s="338">
        <f t="shared" si="18"/>
        <v>1</v>
      </c>
      <c r="GK12" s="338">
        <f t="shared" si="19"/>
        <v>1</v>
      </c>
      <c r="GL12" s="338">
        <f t="shared" si="20"/>
        <v>0</v>
      </c>
      <c r="GM12" s="338">
        <f t="shared" si="21"/>
        <v>0</v>
      </c>
      <c r="GN12" s="338">
        <f t="shared" si="22"/>
        <v>0</v>
      </c>
      <c r="GO12" s="338">
        <f t="shared" si="23"/>
        <v>0</v>
      </c>
      <c r="GP12" s="338">
        <f t="shared" si="24"/>
        <v>1</v>
      </c>
      <c r="GQ12" s="338">
        <f t="shared" si="25"/>
        <v>1</v>
      </c>
      <c r="GR12" s="338">
        <f t="shared" si="26"/>
        <v>1</v>
      </c>
      <c r="GS12" s="338">
        <f t="shared" si="27"/>
        <v>1</v>
      </c>
      <c r="GT12" s="338">
        <f t="shared" si="28"/>
        <v>1</v>
      </c>
      <c r="GX12" s="7"/>
      <c r="GY12" s="331" t="s">
        <v>635</v>
      </c>
      <c r="GZ12" s="321" t="str">
        <f t="shared" si="29"/>
        <v>kg</v>
      </c>
      <c r="HA12" s="337"/>
      <c r="HB12" s="331">
        <v>20</v>
      </c>
      <c r="HC12" s="321" t="str">
        <f t="shared" si="30"/>
        <v>EUR</v>
      </c>
      <c r="HD12" s="337"/>
      <c r="HE12" s="328" t="s">
        <v>529</v>
      </c>
      <c r="HF12" s="308"/>
      <c r="HG12" s="336" t="s">
        <v>528</v>
      </c>
      <c r="HH12" s="308"/>
      <c r="HI12" s="336" t="s">
        <v>527</v>
      </c>
      <c r="HJ12" s="308"/>
      <c r="HK12" s="335">
        <v>0.3</v>
      </c>
      <c r="HL12" s="308"/>
      <c r="HM12" s="334">
        <v>0.05</v>
      </c>
      <c r="HN12" s="333"/>
      <c r="HO12" s="332">
        <v>0.3</v>
      </c>
      <c r="HP12" s="331"/>
      <c r="HQ12" s="332"/>
      <c r="HR12" s="332"/>
      <c r="HS12" s="331"/>
      <c r="HT12" s="331"/>
      <c r="HU12" s="331"/>
      <c r="HV12" s="331"/>
      <c r="HW12" s="331"/>
      <c r="HX12" s="331"/>
      <c r="HY12" s="332">
        <v>0.9</v>
      </c>
      <c r="HZ12" s="331"/>
      <c r="IA12" s="331"/>
      <c r="IB12" s="331"/>
      <c r="IC12" s="331"/>
      <c r="ID12" s="331"/>
      <c r="IE12" s="331"/>
      <c r="IF12" s="331"/>
      <c r="IG12" s="331"/>
      <c r="IH12" s="331"/>
      <c r="II12" s="331"/>
      <c r="IJ12" s="331"/>
      <c r="IK12" s="331"/>
      <c r="IL12" s="331"/>
      <c r="IM12" s="331"/>
      <c r="IN12" s="7"/>
      <c r="IS12" s="7"/>
      <c r="IT12" s="7" t="s">
        <v>634</v>
      </c>
      <c r="IU12" s="348">
        <v>0.05</v>
      </c>
      <c r="IV12" s="348">
        <v>0.04</v>
      </c>
      <c r="IW12" s="348">
        <v>0.03</v>
      </c>
      <c r="IX12" s="348">
        <v>0.03</v>
      </c>
      <c r="IY12" s="348">
        <v>0.03</v>
      </c>
      <c r="IZ12" s="7"/>
      <c r="JE12" s="355"/>
      <c r="JF12" s="90" t="s">
        <v>341</v>
      </c>
      <c r="JG12" s="341">
        <v>23000</v>
      </c>
      <c r="JH12" s="347" t="str">
        <f>$J$16</f>
        <v>EUR</v>
      </c>
      <c r="JI12" s="7"/>
      <c r="JJ12" s="328" t="s">
        <v>353</v>
      </c>
      <c r="JK12" s="308"/>
      <c r="JL12" s="341">
        <v>4</v>
      </c>
      <c r="JM12" s="308"/>
      <c r="JN12" s="328" t="s">
        <v>716</v>
      </c>
      <c r="JO12" s="308"/>
      <c r="JP12" s="328" t="s">
        <v>442</v>
      </c>
      <c r="JQ12" s="7">
        <f>$J$8</f>
        <v>2023</v>
      </c>
      <c r="JR12" s="355"/>
      <c r="JW12" s="7"/>
      <c r="JX12" s="7" t="s">
        <v>522</v>
      </c>
      <c r="JY12" s="328" t="s">
        <v>521</v>
      </c>
      <c r="JZ12" s="7"/>
      <c r="KA12" s="7"/>
      <c r="KB12" s="7"/>
      <c r="KC12" s="7"/>
      <c r="KL12" s="7"/>
      <c r="KM12" s="370" t="s">
        <v>633</v>
      </c>
      <c r="KN12" s="7"/>
      <c r="KO12" s="375">
        <f>$J$8</f>
        <v>2023</v>
      </c>
      <c r="KP12" s="375" t="s">
        <v>436</v>
      </c>
      <c r="KQ12" s="7"/>
      <c r="KR12" s="7"/>
      <c r="KS12" s="7"/>
      <c r="KT12" s="7"/>
      <c r="KU12" s="7"/>
      <c r="KV12" s="7"/>
      <c r="KW12" s="7"/>
    </row>
    <row r="13" spans="1:379" x14ac:dyDescent="0.2">
      <c r="H13" s="7"/>
      <c r="I13" s="374" t="s">
        <v>632</v>
      </c>
      <c r="J13" s="359" t="s">
        <v>631</v>
      </c>
      <c r="K13" s="7"/>
      <c r="L13" s="7"/>
      <c r="M13" s="7"/>
      <c r="N13" s="7"/>
      <c r="O13" s="7"/>
      <c r="R13" s="7"/>
      <c r="S13" s="488" t="s">
        <v>630</v>
      </c>
      <c r="T13" s="488"/>
      <c r="U13" s="488"/>
      <c r="V13" s="488"/>
      <c r="W13" s="373"/>
      <c r="X13" s="372"/>
      <c r="Y13" s="7"/>
      <c r="Z13" s="7"/>
      <c r="AA13" s="7"/>
      <c r="AB13" s="7"/>
      <c r="AC13" s="7"/>
      <c r="AD13" s="7"/>
      <c r="AE13" s="7"/>
      <c r="AF13" s="7"/>
      <c r="AG13" s="7"/>
      <c r="AH13" s="7"/>
      <c r="AI13" s="7"/>
      <c r="AJ13" s="7"/>
      <c r="AK13" s="7"/>
      <c r="AO13" s="324"/>
      <c r="AP13" s="305" t="s">
        <v>629</v>
      </c>
      <c r="AQ13" s="322">
        <v>17</v>
      </c>
      <c r="AR13" s="321" t="str">
        <f t="shared" si="31"/>
        <v>EUR</v>
      </c>
      <c r="AS13" s="323">
        <v>0.3</v>
      </c>
      <c r="AT13" s="321" t="str">
        <f t="shared" si="32"/>
        <v>kg</v>
      </c>
      <c r="AU13" s="7"/>
      <c r="AV13" s="322">
        <v>5</v>
      </c>
      <c r="AW13" s="321" t="str">
        <f t="shared" si="33"/>
        <v>EUR</v>
      </c>
      <c r="AX13" s="7"/>
      <c r="AY13" s="353"/>
      <c r="AZ13" s="320">
        <v>0.05</v>
      </c>
      <c r="BA13" s="353"/>
      <c r="BB13" s="320">
        <v>0.05</v>
      </c>
      <c r="BC13" s="353"/>
      <c r="BD13" s="320">
        <v>0.05</v>
      </c>
      <c r="BE13" s="353"/>
      <c r="BF13" s="320">
        <v>0.05</v>
      </c>
      <c r="BG13" s="353"/>
      <c r="BH13" s="320">
        <v>0.05</v>
      </c>
      <c r="BI13" s="353"/>
      <c r="BJ13" s="320">
        <v>0.05</v>
      </c>
      <c r="BK13" s="353"/>
      <c r="BL13" s="320">
        <v>0.05</v>
      </c>
      <c r="BM13" s="317"/>
      <c r="BR13" s="7"/>
      <c r="BS13" s="331" t="s">
        <v>628</v>
      </c>
      <c r="BT13" s="308"/>
      <c r="BU13" s="339">
        <v>2023</v>
      </c>
      <c r="BV13" s="308"/>
      <c r="BW13" s="344" t="s">
        <v>437</v>
      </c>
      <c r="BX13" s="308"/>
      <c r="BY13" s="331">
        <v>2</v>
      </c>
      <c r="BZ13" s="308"/>
      <c r="CA13" s="341">
        <v>3000</v>
      </c>
      <c r="CB13" s="317" t="str">
        <f t="shared" si="0"/>
        <v>EUR</v>
      </c>
      <c r="CC13" s="317"/>
      <c r="CD13" s="317"/>
      <c r="CI13" s="7"/>
      <c r="CJ13" s="331" t="s">
        <v>627</v>
      </c>
      <c r="CK13" s="308"/>
      <c r="CL13" s="339">
        <v>2023</v>
      </c>
      <c r="CM13" s="308"/>
      <c r="CN13" s="344" t="s">
        <v>437</v>
      </c>
      <c r="CO13" s="308"/>
      <c r="CP13" s="331">
        <v>1</v>
      </c>
      <c r="CQ13" s="308"/>
      <c r="CR13" s="341">
        <v>3000</v>
      </c>
      <c r="CS13" s="317" t="str">
        <f t="shared" si="1"/>
        <v>EUR</v>
      </c>
      <c r="CT13" s="317"/>
      <c r="CU13" s="317"/>
      <c r="CZ13" s="317"/>
      <c r="DA13" s="331"/>
      <c r="DB13" s="308"/>
      <c r="DC13" s="339">
        <v>2023</v>
      </c>
      <c r="DD13" s="308"/>
      <c r="DE13" s="344" t="s">
        <v>437</v>
      </c>
      <c r="DF13" s="308"/>
      <c r="DG13" s="331"/>
      <c r="DH13" s="308"/>
      <c r="DI13" s="331"/>
      <c r="DJ13" s="317" t="str">
        <f t="shared" si="2"/>
        <v>EUR</v>
      </c>
      <c r="DK13" s="317"/>
      <c r="DP13" s="7"/>
      <c r="DQ13" s="342" t="s">
        <v>626</v>
      </c>
      <c r="DR13" s="308"/>
      <c r="DS13" s="341">
        <v>500</v>
      </c>
      <c r="DT13" s="343" t="str">
        <f t="shared" si="3"/>
        <v>EUR</v>
      </c>
      <c r="DU13" s="308"/>
      <c r="DV13" s="340" t="s">
        <v>532</v>
      </c>
      <c r="DW13" s="308"/>
      <c r="DX13" s="340" t="s">
        <v>527</v>
      </c>
      <c r="DY13" s="308"/>
      <c r="DZ13" s="339">
        <v>2023</v>
      </c>
      <c r="EA13" s="308"/>
      <c r="EB13" s="339" t="s">
        <v>437</v>
      </c>
      <c r="EC13" s="308"/>
      <c r="ED13" s="339" t="s">
        <v>531</v>
      </c>
      <c r="EE13" s="339" t="s">
        <v>531</v>
      </c>
      <c r="EF13" s="339" t="s">
        <v>531</v>
      </c>
      <c r="EG13" s="339" t="s">
        <v>531</v>
      </c>
      <c r="EH13" s="339" t="s">
        <v>531</v>
      </c>
      <c r="EI13" s="339" t="s">
        <v>531</v>
      </c>
      <c r="EJ13" s="339" t="s">
        <v>531</v>
      </c>
      <c r="EK13" s="339" t="s">
        <v>531</v>
      </c>
      <c r="EL13" s="339" t="s">
        <v>531</v>
      </c>
      <c r="EM13" s="339" t="s">
        <v>531</v>
      </c>
      <c r="EN13" s="339" t="s">
        <v>531</v>
      </c>
      <c r="EO13" s="339" t="s">
        <v>531</v>
      </c>
      <c r="EP13" s="7"/>
      <c r="ER13" s="338">
        <f t="shared" si="4"/>
        <v>1</v>
      </c>
      <c r="ES13" s="338">
        <f t="shared" si="5"/>
        <v>1</v>
      </c>
      <c r="ET13" s="338">
        <f t="shared" si="6"/>
        <v>1</v>
      </c>
      <c r="EU13" s="338">
        <f t="shared" si="7"/>
        <v>1</v>
      </c>
      <c r="EV13" s="338">
        <f t="shared" si="8"/>
        <v>1</v>
      </c>
      <c r="EW13" s="338">
        <f t="shared" si="9"/>
        <v>1</v>
      </c>
      <c r="EX13" s="338">
        <f t="shared" si="10"/>
        <v>1</v>
      </c>
      <c r="EY13" s="338">
        <f t="shared" si="11"/>
        <v>1</v>
      </c>
      <c r="EZ13" s="338">
        <f t="shared" si="12"/>
        <v>1</v>
      </c>
      <c r="FA13" s="338">
        <f t="shared" si="13"/>
        <v>1</v>
      </c>
      <c r="FB13" s="338">
        <f t="shared" si="14"/>
        <v>1</v>
      </c>
      <c r="FC13" s="338">
        <f t="shared" si="15"/>
        <v>1</v>
      </c>
      <c r="FG13" s="7"/>
      <c r="FH13" s="342" t="s">
        <v>625</v>
      </c>
      <c r="FI13" s="308"/>
      <c r="FJ13" s="341">
        <v>800</v>
      </c>
      <c r="FK13" s="317" t="str">
        <f t="shared" si="16"/>
        <v>EUR</v>
      </c>
      <c r="FL13" s="308"/>
      <c r="FM13" s="340" t="s">
        <v>532</v>
      </c>
      <c r="FN13" s="308"/>
      <c r="FO13" s="340" t="s">
        <v>527</v>
      </c>
      <c r="FP13" s="308"/>
      <c r="FQ13" s="339">
        <v>2023</v>
      </c>
      <c r="FR13" s="308"/>
      <c r="FS13" s="339" t="s">
        <v>437</v>
      </c>
      <c r="FT13" s="308"/>
      <c r="FU13" s="339" t="s">
        <v>531</v>
      </c>
      <c r="FV13" s="339" t="s">
        <v>531</v>
      </c>
      <c r="FW13" s="339" t="s">
        <v>531</v>
      </c>
      <c r="FX13" s="339" t="s">
        <v>525</v>
      </c>
      <c r="FY13" s="339" t="s">
        <v>525</v>
      </c>
      <c r="FZ13" s="339" t="s">
        <v>525</v>
      </c>
      <c r="GA13" s="339" t="s">
        <v>525</v>
      </c>
      <c r="GB13" s="339" t="s">
        <v>531</v>
      </c>
      <c r="GC13" s="339" t="s">
        <v>531</v>
      </c>
      <c r="GD13" s="339" t="s">
        <v>531</v>
      </c>
      <c r="GE13" s="339" t="s">
        <v>531</v>
      </c>
      <c r="GF13" s="339" t="s">
        <v>531</v>
      </c>
      <c r="GG13" s="7"/>
      <c r="GI13" s="338">
        <f t="shared" si="17"/>
        <v>1</v>
      </c>
      <c r="GJ13" s="338">
        <f t="shared" si="18"/>
        <v>1</v>
      </c>
      <c r="GK13" s="338">
        <f t="shared" si="19"/>
        <v>1</v>
      </c>
      <c r="GL13" s="338">
        <f t="shared" si="20"/>
        <v>0</v>
      </c>
      <c r="GM13" s="338">
        <f t="shared" si="21"/>
        <v>0</v>
      </c>
      <c r="GN13" s="338">
        <f t="shared" si="22"/>
        <v>0</v>
      </c>
      <c r="GO13" s="338">
        <f t="shared" si="23"/>
        <v>0</v>
      </c>
      <c r="GP13" s="338">
        <f t="shared" si="24"/>
        <v>1</v>
      </c>
      <c r="GQ13" s="338">
        <f t="shared" si="25"/>
        <v>1</v>
      </c>
      <c r="GR13" s="338">
        <f t="shared" si="26"/>
        <v>1</v>
      </c>
      <c r="GS13" s="338">
        <f t="shared" si="27"/>
        <v>1</v>
      </c>
      <c r="GT13" s="338">
        <f t="shared" si="28"/>
        <v>1</v>
      </c>
      <c r="GX13" s="7"/>
      <c r="GY13" s="331" t="s">
        <v>624</v>
      </c>
      <c r="GZ13" s="321" t="str">
        <f t="shared" si="29"/>
        <v>kg</v>
      </c>
      <c r="HA13" s="337"/>
      <c r="HB13" s="331">
        <v>30</v>
      </c>
      <c r="HC13" s="321" t="str">
        <f t="shared" si="30"/>
        <v>EUR</v>
      </c>
      <c r="HD13" s="337"/>
      <c r="HE13" s="328" t="s">
        <v>529</v>
      </c>
      <c r="HF13" s="308"/>
      <c r="HG13" s="336" t="s">
        <v>528</v>
      </c>
      <c r="HH13" s="308"/>
      <c r="HI13" s="336" t="s">
        <v>527</v>
      </c>
      <c r="HJ13" s="308"/>
      <c r="HK13" s="335">
        <v>0.2</v>
      </c>
      <c r="HL13" s="308"/>
      <c r="HM13" s="334">
        <v>0.05</v>
      </c>
      <c r="HN13" s="333"/>
      <c r="HO13" s="332"/>
      <c r="HP13" s="331"/>
      <c r="HQ13" s="332"/>
      <c r="HR13" s="332"/>
      <c r="HS13" s="331"/>
      <c r="HT13" s="331"/>
      <c r="HU13" s="331"/>
      <c r="HV13" s="331"/>
      <c r="HW13" s="331"/>
      <c r="HX13" s="332">
        <v>0.9</v>
      </c>
      <c r="HY13" s="331"/>
      <c r="HZ13" s="331"/>
      <c r="IA13" s="331"/>
      <c r="IB13" s="331"/>
      <c r="IC13" s="331"/>
      <c r="ID13" s="331"/>
      <c r="IE13" s="331"/>
      <c r="IF13" s="331"/>
      <c r="IG13" s="331"/>
      <c r="IH13" s="331"/>
      <c r="II13" s="331"/>
      <c r="IJ13" s="331"/>
      <c r="IK13" s="331"/>
      <c r="IL13" s="331"/>
      <c r="IM13" s="331"/>
      <c r="IN13" s="7"/>
      <c r="IS13" s="7"/>
      <c r="IT13" s="7"/>
      <c r="IU13" s="7"/>
      <c r="IV13" s="7"/>
      <c r="IW13" s="7"/>
      <c r="IX13" s="7"/>
      <c r="IY13" s="7"/>
      <c r="IZ13" s="7"/>
      <c r="JE13" s="355"/>
      <c r="JF13" s="355"/>
      <c r="JG13" s="355"/>
      <c r="JH13" s="355"/>
      <c r="JI13" s="355"/>
      <c r="JJ13" s="355"/>
      <c r="JK13" s="355"/>
      <c r="JL13" s="355"/>
      <c r="JM13" s="355"/>
      <c r="JN13" s="355"/>
      <c r="JO13" s="355"/>
      <c r="JP13" s="355"/>
      <c r="JQ13" s="355"/>
      <c r="JR13" s="355"/>
      <c r="JW13" s="7"/>
      <c r="JX13" s="7" t="s">
        <v>560</v>
      </c>
      <c r="JY13" s="7"/>
      <c r="JZ13" s="7"/>
      <c r="KA13" s="7"/>
      <c r="KB13" s="7"/>
      <c r="KC13" s="7"/>
      <c r="KL13" s="7"/>
      <c r="KM13" s="370" t="s">
        <v>623</v>
      </c>
      <c r="KN13" s="341">
        <v>5</v>
      </c>
      <c r="KO13" s="7"/>
      <c r="KP13" s="7"/>
      <c r="KQ13" s="7"/>
      <c r="KR13" s="7"/>
      <c r="KS13" s="7"/>
      <c r="KT13" s="7"/>
      <c r="KU13" s="7"/>
      <c r="KV13" s="7"/>
      <c r="KW13" s="7"/>
    </row>
    <row r="14" spans="1:379" x14ac:dyDescent="0.2">
      <c r="H14" s="7"/>
      <c r="I14" s="7"/>
      <c r="J14" s="7"/>
      <c r="K14" s="7"/>
      <c r="L14" s="7"/>
      <c r="M14" s="7"/>
      <c r="N14" s="7"/>
      <c r="O14" s="7"/>
      <c r="R14" s="7"/>
      <c r="S14" s="477"/>
      <c r="T14" s="477"/>
      <c r="U14" s="477"/>
      <c r="V14" s="477"/>
      <c r="W14" s="371"/>
      <c r="X14" s="8"/>
      <c r="Y14" s="8"/>
      <c r="Z14" s="8"/>
      <c r="AA14" s="8"/>
      <c r="AB14" s="8"/>
      <c r="AC14" s="8"/>
      <c r="AD14" s="8"/>
      <c r="AE14" s="8"/>
      <c r="AF14" s="8"/>
      <c r="AG14" s="8"/>
      <c r="AH14" s="8"/>
      <c r="AI14" s="8"/>
      <c r="AJ14" s="8"/>
      <c r="AK14" s="7"/>
      <c r="AO14" s="324"/>
      <c r="AP14" s="305" t="s">
        <v>622</v>
      </c>
      <c r="AQ14" s="322">
        <v>13</v>
      </c>
      <c r="AR14" s="321" t="str">
        <f t="shared" si="31"/>
        <v>EUR</v>
      </c>
      <c r="AS14" s="323">
        <v>0.35</v>
      </c>
      <c r="AT14" s="321" t="str">
        <f t="shared" si="32"/>
        <v>kg</v>
      </c>
      <c r="AU14" s="7"/>
      <c r="AV14" s="322">
        <v>6</v>
      </c>
      <c r="AW14" s="321" t="str">
        <f t="shared" si="33"/>
        <v>EUR</v>
      </c>
      <c r="AX14" s="7"/>
      <c r="AY14" s="353"/>
      <c r="AZ14" s="320">
        <v>0.05</v>
      </c>
      <c r="BA14" s="353"/>
      <c r="BB14" s="320">
        <v>0.05</v>
      </c>
      <c r="BC14" s="353"/>
      <c r="BD14" s="320">
        <v>0.05</v>
      </c>
      <c r="BE14" s="353"/>
      <c r="BF14" s="320">
        <v>0.05</v>
      </c>
      <c r="BG14" s="353"/>
      <c r="BH14" s="320">
        <v>0.05</v>
      </c>
      <c r="BI14" s="353"/>
      <c r="BJ14" s="320">
        <v>0.05</v>
      </c>
      <c r="BK14" s="353"/>
      <c r="BL14" s="320">
        <v>0.05</v>
      </c>
      <c r="BM14" s="317"/>
      <c r="BR14" s="7"/>
      <c r="BS14" s="331"/>
      <c r="BT14" s="308"/>
      <c r="BU14" s="339">
        <v>2023</v>
      </c>
      <c r="BV14" s="308"/>
      <c r="BW14" s="344" t="s">
        <v>437</v>
      </c>
      <c r="BX14" s="308"/>
      <c r="BY14" s="331"/>
      <c r="BZ14" s="308"/>
      <c r="CA14" s="341"/>
      <c r="CB14" s="317" t="str">
        <f t="shared" si="0"/>
        <v>EUR</v>
      </c>
      <c r="CC14" s="317"/>
      <c r="CD14" s="317"/>
      <c r="CI14" s="7"/>
      <c r="CJ14" s="331"/>
      <c r="CK14" s="308"/>
      <c r="CL14" s="339">
        <v>2023</v>
      </c>
      <c r="CM14" s="308"/>
      <c r="CN14" s="344" t="s">
        <v>437</v>
      </c>
      <c r="CO14" s="308"/>
      <c r="CP14" s="331"/>
      <c r="CQ14" s="308"/>
      <c r="CR14" s="331"/>
      <c r="CS14" s="317" t="str">
        <f t="shared" si="1"/>
        <v>EUR</v>
      </c>
      <c r="CT14" s="317"/>
      <c r="CU14" s="317"/>
      <c r="CZ14" s="317"/>
      <c r="DA14" s="331"/>
      <c r="DB14" s="308"/>
      <c r="DC14" s="339">
        <v>2023</v>
      </c>
      <c r="DD14" s="308"/>
      <c r="DE14" s="344" t="s">
        <v>437</v>
      </c>
      <c r="DF14" s="308"/>
      <c r="DG14" s="331"/>
      <c r="DH14" s="308"/>
      <c r="DI14" s="331"/>
      <c r="DJ14" s="317" t="str">
        <f t="shared" si="2"/>
        <v>EUR</v>
      </c>
      <c r="DK14" s="317"/>
      <c r="DP14" s="7"/>
      <c r="DQ14" s="342" t="s">
        <v>621</v>
      </c>
      <c r="DR14" s="308"/>
      <c r="DS14" s="341">
        <v>200</v>
      </c>
      <c r="DT14" s="343" t="str">
        <f t="shared" si="3"/>
        <v>EUR</v>
      </c>
      <c r="DU14" s="308"/>
      <c r="DV14" s="340" t="s">
        <v>532</v>
      </c>
      <c r="DW14" s="308"/>
      <c r="DX14" s="340" t="s">
        <v>527</v>
      </c>
      <c r="DY14" s="308"/>
      <c r="DZ14" s="339">
        <v>2023</v>
      </c>
      <c r="EA14" s="308"/>
      <c r="EB14" s="339" t="s">
        <v>437</v>
      </c>
      <c r="EC14" s="308"/>
      <c r="ED14" s="339" t="s">
        <v>531</v>
      </c>
      <c r="EE14" s="339" t="s">
        <v>531</v>
      </c>
      <c r="EF14" s="339" t="s">
        <v>531</v>
      </c>
      <c r="EG14" s="339" t="s">
        <v>531</v>
      </c>
      <c r="EH14" s="339" t="s">
        <v>531</v>
      </c>
      <c r="EI14" s="339" t="s">
        <v>531</v>
      </c>
      <c r="EJ14" s="339" t="s">
        <v>531</v>
      </c>
      <c r="EK14" s="339" t="s">
        <v>531</v>
      </c>
      <c r="EL14" s="339" t="s">
        <v>531</v>
      </c>
      <c r="EM14" s="339" t="s">
        <v>525</v>
      </c>
      <c r="EN14" s="339" t="s">
        <v>531</v>
      </c>
      <c r="EO14" s="339" t="s">
        <v>531</v>
      </c>
      <c r="EP14" s="7"/>
      <c r="ER14" s="338">
        <f t="shared" si="4"/>
        <v>1</v>
      </c>
      <c r="ES14" s="338">
        <f t="shared" si="5"/>
        <v>1</v>
      </c>
      <c r="ET14" s="338">
        <f t="shared" si="6"/>
        <v>1</v>
      </c>
      <c r="EU14" s="338">
        <f t="shared" si="7"/>
        <v>1</v>
      </c>
      <c r="EV14" s="338">
        <f t="shared" si="8"/>
        <v>1</v>
      </c>
      <c r="EW14" s="338">
        <f t="shared" si="9"/>
        <v>1</v>
      </c>
      <c r="EX14" s="338">
        <f t="shared" si="10"/>
        <v>1</v>
      </c>
      <c r="EY14" s="338">
        <f t="shared" si="11"/>
        <v>1</v>
      </c>
      <c r="EZ14" s="338">
        <f t="shared" si="12"/>
        <v>1</v>
      </c>
      <c r="FA14" s="338">
        <f t="shared" si="13"/>
        <v>0</v>
      </c>
      <c r="FB14" s="338">
        <f t="shared" si="14"/>
        <v>1</v>
      </c>
      <c r="FC14" s="338">
        <f t="shared" si="15"/>
        <v>1</v>
      </c>
      <c r="FG14" s="7"/>
      <c r="FH14" s="342"/>
      <c r="FI14" s="308"/>
      <c r="FJ14" s="341"/>
      <c r="FK14" s="317" t="str">
        <f t="shared" si="16"/>
        <v>EUR</v>
      </c>
      <c r="FL14" s="308"/>
      <c r="FM14" s="340" t="s">
        <v>532</v>
      </c>
      <c r="FN14" s="308"/>
      <c r="FO14" s="340" t="s">
        <v>527</v>
      </c>
      <c r="FP14" s="308"/>
      <c r="FQ14" s="339">
        <v>2023</v>
      </c>
      <c r="FR14" s="308"/>
      <c r="FS14" s="339" t="s">
        <v>437</v>
      </c>
      <c r="FT14" s="308"/>
      <c r="FU14" s="339" t="s">
        <v>531</v>
      </c>
      <c r="FV14" s="339" t="s">
        <v>531</v>
      </c>
      <c r="FW14" s="339" t="s">
        <v>531</v>
      </c>
      <c r="FX14" s="339" t="s">
        <v>525</v>
      </c>
      <c r="FY14" s="339" t="s">
        <v>525</v>
      </c>
      <c r="FZ14" s="339" t="s">
        <v>525</v>
      </c>
      <c r="GA14" s="339" t="s">
        <v>525</v>
      </c>
      <c r="GB14" s="339" t="s">
        <v>531</v>
      </c>
      <c r="GC14" s="339" t="s">
        <v>531</v>
      </c>
      <c r="GD14" s="339" t="s">
        <v>531</v>
      </c>
      <c r="GE14" s="339" t="s">
        <v>531</v>
      </c>
      <c r="GF14" s="339" t="s">
        <v>531</v>
      </c>
      <c r="GG14" s="7"/>
      <c r="GI14" s="338">
        <f t="shared" si="17"/>
        <v>1</v>
      </c>
      <c r="GJ14" s="338">
        <f t="shared" si="18"/>
        <v>1</v>
      </c>
      <c r="GK14" s="338">
        <f t="shared" si="19"/>
        <v>1</v>
      </c>
      <c r="GL14" s="338">
        <f t="shared" si="20"/>
        <v>0</v>
      </c>
      <c r="GM14" s="338">
        <f t="shared" si="21"/>
        <v>0</v>
      </c>
      <c r="GN14" s="338">
        <f t="shared" si="22"/>
        <v>0</v>
      </c>
      <c r="GO14" s="338">
        <f t="shared" si="23"/>
        <v>0</v>
      </c>
      <c r="GP14" s="338">
        <f t="shared" si="24"/>
        <v>1</v>
      </c>
      <c r="GQ14" s="338">
        <f t="shared" si="25"/>
        <v>1</v>
      </c>
      <c r="GR14" s="338">
        <f t="shared" si="26"/>
        <v>1</v>
      </c>
      <c r="GS14" s="338">
        <f t="shared" si="27"/>
        <v>1</v>
      </c>
      <c r="GT14" s="338">
        <f t="shared" si="28"/>
        <v>1</v>
      </c>
      <c r="GX14" s="7"/>
      <c r="GY14" s="331" t="s">
        <v>620</v>
      </c>
      <c r="GZ14" s="321" t="str">
        <f t="shared" si="29"/>
        <v>kg</v>
      </c>
      <c r="HA14" s="337"/>
      <c r="HB14" s="331">
        <v>6</v>
      </c>
      <c r="HC14" s="321" t="str">
        <f t="shared" si="30"/>
        <v>EUR</v>
      </c>
      <c r="HD14" s="337"/>
      <c r="HE14" s="328" t="s">
        <v>529</v>
      </c>
      <c r="HF14" s="308"/>
      <c r="HG14" s="336" t="s">
        <v>528</v>
      </c>
      <c r="HH14" s="308"/>
      <c r="HI14" s="336" t="s">
        <v>527</v>
      </c>
      <c r="HJ14" s="308"/>
      <c r="HK14" s="335">
        <v>0.2</v>
      </c>
      <c r="HL14" s="308"/>
      <c r="HM14" s="334">
        <v>0.05</v>
      </c>
      <c r="HN14" s="333"/>
      <c r="HO14" s="332"/>
      <c r="HP14" s="331"/>
      <c r="HQ14" s="331"/>
      <c r="HR14" s="331"/>
      <c r="HS14" s="332"/>
      <c r="HT14" s="331"/>
      <c r="HU14" s="331"/>
      <c r="HV14" s="332">
        <v>0.9</v>
      </c>
      <c r="HW14" s="331"/>
      <c r="HX14" s="331"/>
      <c r="HY14" s="331"/>
      <c r="HZ14" s="331"/>
      <c r="IA14" s="331"/>
      <c r="IB14" s="331"/>
      <c r="IC14" s="331"/>
      <c r="ID14" s="331"/>
      <c r="IE14" s="331"/>
      <c r="IF14" s="331"/>
      <c r="IG14" s="331"/>
      <c r="IH14" s="331"/>
      <c r="II14" s="331"/>
      <c r="IJ14" s="331"/>
      <c r="IK14" s="331"/>
      <c r="IL14" s="331"/>
      <c r="IM14" s="331"/>
      <c r="IN14" s="7"/>
      <c r="IS14" s="7"/>
      <c r="IT14" s="7"/>
      <c r="IU14" s="7"/>
      <c r="IV14" s="7"/>
      <c r="IW14" s="7"/>
      <c r="IX14" s="7"/>
      <c r="IY14" s="7"/>
      <c r="IZ14" s="7"/>
      <c r="JE14" s="355"/>
      <c r="JF14" s="7"/>
      <c r="JG14" s="7"/>
      <c r="JH14" s="7"/>
      <c r="JI14" s="7"/>
      <c r="JJ14" s="7"/>
      <c r="JK14" s="7"/>
      <c r="JL14" s="7"/>
      <c r="JM14" s="7"/>
      <c r="JN14" s="7"/>
      <c r="JO14" s="7"/>
      <c r="JP14" s="7"/>
      <c r="JQ14" s="7"/>
      <c r="JR14" s="7"/>
      <c r="JW14" s="7"/>
      <c r="JX14" s="90" t="s">
        <v>88</v>
      </c>
      <c r="JY14" s="349">
        <v>2023</v>
      </c>
      <c r="JZ14" s="7"/>
      <c r="KA14" s="7"/>
      <c r="KB14" s="7"/>
      <c r="KC14" s="7"/>
      <c r="KL14" s="7"/>
      <c r="KM14" s="370" t="s">
        <v>619</v>
      </c>
      <c r="KN14" s="334">
        <v>0.08</v>
      </c>
      <c r="KO14" s="7"/>
      <c r="KP14" s="7"/>
      <c r="KQ14" s="7"/>
      <c r="KR14" s="7"/>
      <c r="KS14" s="7"/>
      <c r="KT14" s="7"/>
      <c r="KU14" s="7"/>
      <c r="KV14" s="7"/>
      <c r="KW14" s="7"/>
    </row>
    <row r="15" spans="1:379" x14ac:dyDescent="0.2">
      <c r="H15" s="7"/>
      <c r="I15" s="369" t="s">
        <v>618</v>
      </c>
      <c r="J15" s="7"/>
      <c r="K15" s="7"/>
      <c r="L15" s="7"/>
      <c r="M15" s="7"/>
      <c r="N15" s="7"/>
      <c r="O15" s="7"/>
      <c r="R15" s="7"/>
      <c r="S15" s="368"/>
      <c r="T15" s="368"/>
      <c r="U15" s="368"/>
      <c r="V15" s="368"/>
      <c r="W15" s="368"/>
      <c r="X15" s="7"/>
      <c r="Y15" s="7"/>
      <c r="Z15" s="7"/>
      <c r="AA15" s="7"/>
      <c r="AB15" s="7"/>
      <c r="AC15" s="7"/>
      <c r="AD15" s="7"/>
      <c r="AE15" s="7"/>
      <c r="AF15" s="7"/>
      <c r="AG15" s="7"/>
      <c r="AH15" s="7"/>
      <c r="AI15" s="7"/>
      <c r="AJ15" s="7"/>
      <c r="AK15" s="7"/>
      <c r="AO15" s="324"/>
      <c r="AP15" s="305" t="s">
        <v>617</v>
      </c>
      <c r="AQ15" s="322">
        <v>15</v>
      </c>
      <c r="AR15" s="321" t="str">
        <f t="shared" si="31"/>
        <v>EUR</v>
      </c>
      <c r="AS15" s="323">
        <v>0.4</v>
      </c>
      <c r="AT15" s="321" t="str">
        <f t="shared" si="32"/>
        <v>kg</v>
      </c>
      <c r="AU15" s="7"/>
      <c r="AV15" s="322">
        <v>7</v>
      </c>
      <c r="AW15" s="321" t="str">
        <f t="shared" si="33"/>
        <v>EUR</v>
      </c>
      <c r="AX15" s="7"/>
      <c r="AY15" s="353"/>
      <c r="AZ15" s="320">
        <v>0.05</v>
      </c>
      <c r="BA15" s="353"/>
      <c r="BB15" s="320">
        <v>0.05</v>
      </c>
      <c r="BC15" s="353"/>
      <c r="BD15" s="320">
        <v>0.05</v>
      </c>
      <c r="BE15" s="353"/>
      <c r="BF15" s="320">
        <v>0.05</v>
      </c>
      <c r="BG15" s="353"/>
      <c r="BH15" s="320">
        <v>0.05</v>
      </c>
      <c r="BI15" s="353"/>
      <c r="BJ15" s="320">
        <v>0.05</v>
      </c>
      <c r="BK15" s="353"/>
      <c r="BL15" s="320">
        <v>0.05</v>
      </c>
      <c r="BM15" s="317"/>
      <c r="BR15" s="7"/>
      <c r="BS15" s="331"/>
      <c r="BT15" s="308"/>
      <c r="BU15" s="339">
        <v>2023</v>
      </c>
      <c r="BV15" s="308"/>
      <c r="BW15" s="344" t="s">
        <v>437</v>
      </c>
      <c r="BX15" s="308"/>
      <c r="BY15" s="331"/>
      <c r="BZ15" s="308"/>
      <c r="CA15" s="341"/>
      <c r="CB15" s="317" t="str">
        <f t="shared" si="0"/>
        <v>EUR</v>
      </c>
      <c r="CC15" s="317"/>
      <c r="CD15" s="317"/>
      <c r="CI15" s="7"/>
      <c r="CJ15" s="331"/>
      <c r="CK15" s="308"/>
      <c r="CL15" s="339">
        <v>2023</v>
      </c>
      <c r="CM15" s="308"/>
      <c r="CN15" s="344" t="s">
        <v>437</v>
      </c>
      <c r="CO15" s="308"/>
      <c r="CP15" s="331"/>
      <c r="CQ15" s="308"/>
      <c r="CR15" s="331"/>
      <c r="CS15" s="317" t="str">
        <f t="shared" si="1"/>
        <v>EUR</v>
      </c>
      <c r="CT15" s="317"/>
      <c r="CU15" s="317"/>
      <c r="CZ15" s="317"/>
      <c r="DA15" s="331"/>
      <c r="DB15" s="308"/>
      <c r="DC15" s="339">
        <v>2023</v>
      </c>
      <c r="DD15" s="308"/>
      <c r="DE15" s="344" t="s">
        <v>437</v>
      </c>
      <c r="DF15" s="308"/>
      <c r="DG15" s="331"/>
      <c r="DH15" s="308"/>
      <c r="DI15" s="331"/>
      <c r="DJ15" s="317" t="str">
        <f t="shared" si="2"/>
        <v>EUR</v>
      </c>
      <c r="DK15" s="317"/>
      <c r="DP15" s="7"/>
      <c r="DQ15" s="342" t="s">
        <v>616</v>
      </c>
      <c r="DR15" s="308"/>
      <c r="DS15" s="341">
        <v>200</v>
      </c>
      <c r="DT15" s="343" t="str">
        <f t="shared" si="3"/>
        <v>EUR</v>
      </c>
      <c r="DU15" s="308"/>
      <c r="DV15" s="340" t="s">
        <v>529</v>
      </c>
      <c r="DW15" s="308"/>
      <c r="DX15" s="340" t="s">
        <v>527</v>
      </c>
      <c r="DY15" s="308"/>
      <c r="DZ15" s="339">
        <v>2023</v>
      </c>
      <c r="EA15" s="308"/>
      <c r="EB15" s="339" t="s">
        <v>437</v>
      </c>
      <c r="EC15" s="308"/>
      <c r="ED15" s="339" t="s">
        <v>531</v>
      </c>
      <c r="EE15" s="339" t="s">
        <v>531</v>
      </c>
      <c r="EF15" s="339" t="s">
        <v>531</v>
      </c>
      <c r="EG15" s="339" t="s">
        <v>531</v>
      </c>
      <c r="EH15" s="339" t="s">
        <v>531</v>
      </c>
      <c r="EI15" s="339" t="s">
        <v>531</v>
      </c>
      <c r="EJ15" s="339" t="s">
        <v>531</v>
      </c>
      <c r="EK15" s="339" t="s">
        <v>531</v>
      </c>
      <c r="EL15" s="339" t="s">
        <v>531</v>
      </c>
      <c r="EM15" s="339" t="s">
        <v>531</v>
      </c>
      <c r="EN15" s="339" t="s">
        <v>531</v>
      </c>
      <c r="EO15" s="339" t="s">
        <v>531</v>
      </c>
      <c r="EP15" s="7"/>
      <c r="ER15" s="338">
        <f t="shared" si="4"/>
        <v>1</v>
      </c>
      <c r="ES15" s="338">
        <f t="shared" si="5"/>
        <v>1</v>
      </c>
      <c r="ET15" s="338">
        <f t="shared" si="6"/>
        <v>1</v>
      </c>
      <c r="EU15" s="338">
        <f t="shared" si="7"/>
        <v>1</v>
      </c>
      <c r="EV15" s="338">
        <f t="shared" si="8"/>
        <v>1</v>
      </c>
      <c r="EW15" s="338">
        <f t="shared" si="9"/>
        <v>1</v>
      </c>
      <c r="EX15" s="338">
        <f t="shared" si="10"/>
        <v>1</v>
      </c>
      <c r="EY15" s="338">
        <f t="shared" si="11"/>
        <v>1</v>
      </c>
      <c r="EZ15" s="338">
        <f t="shared" si="12"/>
        <v>1</v>
      </c>
      <c r="FA15" s="338">
        <f t="shared" si="13"/>
        <v>1</v>
      </c>
      <c r="FB15" s="338">
        <f t="shared" si="14"/>
        <v>1</v>
      </c>
      <c r="FC15" s="338">
        <f t="shared" si="15"/>
        <v>1</v>
      </c>
      <c r="FG15" s="7"/>
      <c r="FH15" s="342"/>
      <c r="FI15" s="308"/>
      <c r="FJ15" s="341"/>
      <c r="FK15" s="317" t="str">
        <f t="shared" si="16"/>
        <v>EUR</v>
      </c>
      <c r="FL15" s="308"/>
      <c r="FM15" s="340" t="s">
        <v>529</v>
      </c>
      <c r="FN15" s="308"/>
      <c r="FO15" s="340" t="s">
        <v>527</v>
      </c>
      <c r="FP15" s="308"/>
      <c r="FQ15" s="339">
        <v>2023</v>
      </c>
      <c r="FR15" s="308"/>
      <c r="FS15" s="339" t="s">
        <v>437</v>
      </c>
      <c r="FT15" s="308"/>
      <c r="FU15" s="339" t="s">
        <v>531</v>
      </c>
      <c r="FV15" s="339" t="s">
        <v>531</v>
      </c>
      <c r="FW15" s="339" t="s">
        <v>531</v>
      </c>
      <c r="FX15" s="339" t="s">
        <v>525</v>
      </c>
      <c r="FY15" s="339" t="s">
        <v>525</v>
      </c>
      <c r="FZ15" s="339" t="s">
        <v>525</v>
      </c>
      <c r="GA15" s="339" t="s">
        <v>525</v>
      </c>
      <c r="GB15" s="339" t="s">
        <v>531</v>
      </c>
      <c r="GC15" s="339" t="s">
        <v>531</v>
      </c>
      <c r="GD15" s="339" t="s">
        <v>531</v>
      </c>
      <c r="GE15" s="339" t="s">
        <v>531</v>
      </c>
      <c r="GF15" s="339" t="s">
        <v>531</v>
      </c>
      <c r="GG15" s="7"/>
      <c r="GI15" s="338">
        <f t="shared" si="17"/>
        <v>1</v>
      </c>
      <c r="GJ15" s="338">
        <f t="shared" si="18"/>
        <v>1</v>
      </c>
      <c r="GK15" s="338">
        <f t="shared" si="19"/>
        <v>1</v>
      </c>
      <c r="GL15" s="338">
        <f t="shared" si="20"/>
        <v>0</v>
      </c>
      <c r="GM15" s="338">
        <f t="shared" si="21"/>
        <v>0</v>
      </c>
      <c r="GN15" s="338">
        <f t="shared" si="22"/>
        <v>0</v>
      </c>
      <c r="GO15" s="338">
        <f t="shared" si="23"/>
        <v>0</v>
      </c>
      <c r="GP15" s="338">
        <f t="shared" si="24"/>
        <v>1</v>
      </c>
      <c r="GQ15" s="338">
        <f t="shared" si="25"/>
        <v>1</v>
      </c>
      <c r="GR15" s="338">
        <f t="shared" si="26"/>
        <v>1</v>
      </c>
      <c r="GS15" s="338">
        <f t="shared" si="27"/>
        <v>1</v>
      </c>
      <c r="GT15" s="338">
        <f t="shared" si="28"/>
        <v>1</v>
      </c>
      <c r="GX15" s="7"/>
      <c r="GY15" s="331" t="s">
        <v>615</v>
      </c>
      <c r="GZ15" s="321" t="str">
        <f t="shared" si="29"/>
        <v>kg</v>
      </c>
      <c r="HA15" s="337"/>
      <c r="HB15" s="331">
        <v>2</v>
      </c>
      <c r="HC15" s="321" t="str">
        <f t="shared" si="30"/>
        <v>EUR</v>
      </c>
      <c r="HD15" s="337"/>
      <c r="HE15" s="328" t="s">
        <v>529</v>
      </c>
      <c r="HF15" s="308"/>
      <c r="HG15" s="336" t="s">
        <v>528</v>
      </c>
      <c r="HH15" s="308"/>
      <c r="HI15" s="336" t="s">
        <v>527</v>
      </c>
      <c r="HJ15" s="308"/>
      <c r="HK15" s="335">
        <v>0</v>
      </c>
      <c r="HL15" s="308"/>
      <c r="HM15" s="334">
        <v>0.05</v>
      </c>
      <c r="HN15" s="333"/>
      <c r="HO15" s="332"/>
      <c r="HP15" s="331"/>
      <c r="HQ15" s="331"/>
      <c r="HR15" s="331"/>
      <c r="HS15" s="332">
        <v>0.8</v>
      </c>
      <c r="HT15" s="332"/>
      <c r="HU15" s="332"/>
      <c r="HV15" s="331"/>
      <c r="HW15" s="331"/>
      <c r="HX15" s="331"/>
      <c r="HY15" s="331"/>
      <c r="HZ15" s="331"/>
      <c r="IA15" s="331"/>
      <c r="IB15" s="331"/>
      <c r="IC15" s="331"/>
      <c r="ID15" s="331"/>
      <c r="IE15" s="331"/>
      <c r="IF15" s="331"/>
      <c r="IG15" s="331"/>
      <c r="IH15" s="331"/>
      <c r="II15" s="331"/>
      <c r="IJ15" s="331"/>
      <c r="IK15" s="331"/>
      <c r="IL15" s="331"/>
      <c r="IM15" s="331"/>
      <c r="IN15" s="7"/>
      <c r="IS15" s="7"/>
      <c r="IT15" s="346" t="s">
        <v>231</v>
      </c>
      <c r="IU15" s="7"/>
      <c r="IV15" s="7"/>
      <c r="IW15" s="7"/>
      <c r="IX15" s="7"/>
      <c r="IY15" s="7"/>
      <c r="IZ15" s="7"/>
      <c r="JE15" s="355"/>
      <c r="JF15" s="7"/>
      <c r="JG15" s="503" t="s">
        <v>564</v>
      </c>
      <c r="JH15" s="7"/>
      <c r="JI15" s="7"/>
      <c r="JJ15" s="495" t="s">
        <v>563</v>
      </c>
      <c r="JK15" s="7"/>
      <c r="JL15" s="7"/>
      <c r="JM15" s="7"/>
      <c r="JN15" s="7"/>
      <c r="JO15" s="7"/>
      <c r="JP15" s="503" t="s">
        <v>614</v>
      </c>
      <c r="JQ15" s="503" t="s">
        <v>613</v>
      </c>
      <c r="JR15" s="7"/>
      <c r="JW15" s="7"/>
      <c r="JX15" s="90" t="s">
        <v>420</v>
      </c>
      <c r="JY15" s="328" t="s">
        <v>612</v>
      </c>
      <c r="JZ15" s="7"/>
      <c r="KA15" s="7"/>
      <c r="KB15" s="7"/>
      <c r="KC15" s="7"/>
      <c r="KL15" s="7"/>
      <c r="KM15" s="7"/>
      <c r="KN15" s="7"/>
      <c r="KO15" s="7"/>
      <c r="KP15" s="7"/>
      <c r="KQ15" s="7"/>
      <c r="KR15" s="7"/>
      <c r="KS15" s="7"/>
      <c r="KT15" s="7"/>
      <c r="KU15" s="7"/>
      <c r="KV15" s="7"/>
      <c r="KW15" s="7"/>
    </row>
    <row r="16" spans="1:379" x14ac:dyDescent="0.2">
      <c r="H16" s="7"/>
      <c r="I16" s="90" t="s">
        <v>611</v>
      </c>
      <c r="J16" s="362" t="s">
        <v>96</v>
      </c>
      <c r="K16" s="7"/>
      <c r="L16" s="7"/>
      <c r="M16" s="7"/>
      <c r="N16" s="7"/>
      <c r="O16" s="7"/>
      <c r="R16" s="7"/>
      <c r="S16" s="354" t="s">
        <v>610</v>
      </c>
      <c r="T16" s="354"/>
      <c r="U16" s="7"/>
      <c r="V16" s="367" t="s">
        <v>609</v>
      </c>
      <c r="W16" s="366"/>
      <c r="X16" s="365" t="s">
        <v>608</v>
      </c>
      <c r="Y16" s="365" t="s">
        <v>607</v>
      </c>
      <c r="Z16" s="365"/>
      <c r="AA16" s="7"/>
      <c r="AB16" s="7"/>
      <c r="AC16" s="7"/>
      <c r="AD16" s="7"/>
      <c r="AE16" s="7"/>
      <c r="AF16" s="7"/>
      <c r="AG16" s="7"/>
      <c r="AH16" s="7"/>
      <c r="AI16" s="7"/>
      <c r="AJ16" s="7"/>
      <c r="AK16" s="7"/>
      <c r="AO16" s="324"/>
      <c r="AP16" s="305" t="s">
        <v>606</v>
      </c>
      <c r="AQ16" s="322">
        <v>16</v>
      </c>
      <c r="AR16" s="321" t="str">
        <f t="shared" si="31"/>
        <v>EUR</v>
      </c>
      <c r="AS16" s="323">
        <v>0.35</v>
      </c>
      <c r="AT16" s="321" t="str">
        <f t="shared" si="32"/>
        <v>kg</v>
      </c>
      <c r="AU16" s="7"/>
      <c r="AV16" s="322">
        <v>8</v>
      </c>
      <c r="AW16" s="321" t="str">
        <f t="shared" si="33"/>
        <v>EUR</v>
      </c>
      <c r="AX16" s="7"/>
      <c r="AY16" s="353"/>
      <c r="AZ16" s="320">
        <v>0.05</v>
      </c>
      <c r="BA16" s="353"/>
      <c r="BB16" s="320">
        <v>0.05</v>
      </c>
      <c r="BC16" s="353"/>
      <c r="BD16" s="320">
        <v>0.05</v>
      </c>
      <c r="BE16" s="353"/>
      <c r="BF16" s="320">
        <v>0.05</v>
      </c>
      <c r="BG16" s="353"/>
      <c r="BH16" s="320">
        <v>0.05</v>
      </c>
      <c r="BI16" s="353"/>
      <c r="BJ16" s="320">
        <v>0.05</v>
      </c>
      <c r="BK16" s="353"/>
      <c r="BL16" s="320">
        <v>0.05</v>
      </c>
      <c r="BM16" s="317"/>
      <c r="BR16" s="7"/>
      <c r="BS16" s="331"/>
      <c r="BT16" s="308"/>
      <c r="BU16" s="339">
        <v>2023</v>
      </c>
      <c r="BV16" s="308"/>
      <c r="BW16" s="344" t="s">
        <v>437</v>
      </c>
      <c r="BX16" s="308"/>
      <c r="BY16" s="331"/>
      <c r="BZ16" s="308"/>
      <c r="CA16" s="341"/>
      <c r="CB16" s="317" t="str">
        <f t="shared" si="0"/>
        <v>EUR</v>
      </c>
      <c r="CC16" s="364"/>
      <c r="CD16" s="317"/>
      <c r="CI16" s="7"/>
      <c r="CJ16" s="331"/>
      <c r="CK16" s="308"/>
      <c r="CL16" s="339">
        <v>2023</v>
      </c>
      <c r="CM16" s="308"/>
      <c r="CN16" s="344" t="s">
        <v>437</v>
      </c>
      <c r="CO16" s="308"/>
      <c r="CP16" s="331"/>
      <c r="CQ16" s="308"/>
      <c r="CR16" s="331"/>
      <c r="CS16" s="317" t="str">
        <f t="shared" si="1"/>
        <v>EUR</v>
      </c>
      <c r="CT16" s="317"/>
      <c r="CU16" s="317"/>
      <c r="CZ16" s="317"/>
      <c r="DA16" s="331"/>
      <c r="DB16" s="308"/>
      <c r="DC16" s="339">
        <v>2023</v>
      </c>
      <c r="DD16" s="308"/>
      <c r="DE16" s="344" t="s">
        <v>437</v>
      </c>
      <c r="DF16" s="308"/>
      <c r="DG16" s="331"/>
      <c r="DH16" s="308"/>
      <c r="DI16" s="331"/>
      <c r="DJ16" s="317" t="str">
        <f t="shared" si="2"/>
        <v>EUR</v>
      </c>
      <c r="DK16" s="317"/>
      <c r="DP16" s="7"/>
      <c r="DQ16" s="342" t="s">
        <v>605</v>
      </c>
      <c r="DR16" s="308"/>
      <c r="DS16" s="341">
        <v>500</v>
      </c>
      <c r="DT16" s="343" t="str">
        <f t="shared" si="3"/>
        <v>EUR</v>
      </c>
      <c r="DU16" s="308"/>
      <c r="DV16" s="340" t="s">
        <v>532</v>
      </c>
      <c r="DW16" s="308"/>
      <c r="DX16" s="340" t="s">
        <v>527</v>
      </c>
      <c r="DY16" s="308"/>
      <c r="DZ16" s="339">
        <v>2023</v>
      </c>
      <c r="EA16" s="308"/>
      <c r="EB16" s="339" t="s">
        <v>437</v>
      </c>
      <c r="EC16" s="308"/>
      <c r="ED16" s="339" t="s">
        <v>531</v>
      </c>
      <c r="EE16" s="339" t="s">
        <v>531</v>
      </c>
      <c r="EF16" s="339" t="s">
        <v>525</v>
      </c>
      <c r="EG16" s="339" t="s">
        <v>531</v>
      </c>
      <c r="EH16" s="339" t="s">
        <v>531</v>
      </c>
      <c r="EI16" s="339" t="s">
        <v>531</v>
      </c>
      <c r="EJ16" s="339" t="s">
        <v>531</v>
      </c>
      <c r="EK16" s="339" t="s">
        <v>531</v>
      </c>
      <c r="EL16" s="339" t="s">
        <v>531</v>
      </c>
      <c r="EM16" s="339" t="s">
        <v>531</v>
      </c>
      <c r="EN16" s="339" t="s">
        <v>531</v>
      </c>
      <c r="EO16" s="339" t="s">
        <v>531</v>
      </c>
      <c r="EP16" s="7"/>
      <c r="ER16" s="338">
        <f t="shared" si="4"/>
        <v>1</v>
      </c>
      <c r="ES16" s="338">
        <f t="shared" si="5"/>
        <v>1</v>
      </c>
      <c r="ET16" s="338">
        <f t="shared" si="6"/>
        <v>0</v>
      </c>
      <c r="EU16" s="338">
        <f t="shared" si="7"/>
        <v>1</v>
      </c>
      <c r="EV16" s="338">
        <f t="shared" si="8"/>
        <v>1</v>
      </c>
      <c r="EW16" s="338">
        <f t="shared" si="9"/>
        <v>1</v>
      </c>
      <c r="EX16" s="338">
        <f t="shared" si="10"/>
        <v>1</v>
      </c>
      <c r="EY16" s="338">
        <f t="shared" si="11"/>
        <v>1</v>
      </c>
      <c r="EZ16" s="338">
        <f t="shared" si="12"/>
        <v>1</v>
      </c>
      <c r="FA16" s="338">
        <f t="shared" si="13"/>
        <v>1</v>
      </c>
      <c r="FB16" s="338">
        <f t="shared" si="14"/>
        <v>1</v>
      </c>
      <c r="FC16" s="338">
        <f t="shared" si="15"/>
        <v>1</v>
      </c>
      <c r="FG16" s="7"/>
      <c r="FH16" s="342"/>
      <c r="FI16" s="308"/>
      <c r="FJ16" s="341"/>
      <c r="FK16" s="317" t="str">
        <f t="shared" si="16"/>
        <v>EUR</v>
      </c>
      <c r="FL16" s="308"/>
      <c r="FM16" s="340" t="s">
        <v>532</v>
      </c>
      <c r="FN16" s="308"/>
      <c r="FO16" s="340" t="s">
        <v>527</v>
      </c>
      <c r="FP16" s="308"/>
      <c r="FQ16" s="339">
        <v>2023</v>
      </c>
      <c r="FR16" s="308"/>
      <c r="FS16" s="339" t="s">
        <v>437</v>
      </c>
      <c r="FT16" s="308"/>
      <c r="FU16" s="339" t="s">
        <v>531</v>
      </c>
      <c r="FV16" s="339" t="s">
        <v>531</v>
      </c>
      <c r="FW16" s="339" t="s">
        <v>531</v>
      </c>
      <c r="FX16" s="339" t="s">
        <v>525</v>
      </c>
      <c r="FY16" s="339" t="s">
        <v>525</v>
      </c>
      <c r="FZ16" s="339" t="s">
        <v>525</v>
      </c>
      <c r="GA16" s="339" t="s">
        <v>525</v>
      </c>
      <c r="GB16" s="339" t="s">
        <v>531</v>
      </c>
      <c r="GC16" s="339" t="s">
        <v>531</v>
      </c>
      <c r="GD16" s="339" t="s">
        <v>531</v>
      </c>
      <c r="GE16" s="339" t="s">
        <v>531</v>
      </c>
      <c r="GF16" s="339" t="s">
        <v>531</v>
      </c>
      <c r="GG16" s="7"/>
      <c r="GI16" s="338">
        <f t="shared" si="17"/>
        <v>1</v>
      </c>
      <c r="GJ16" s="338">
        <f t="shared" si="18"/>
        <v>1</v>
      </c>
      <c r="GK16" s="338">
        <f t="shared" si="19"/>
        <v>1</v>
      </c>
      <c r="GL16" s="338">
        <f t="shared" si="20"/>
        <v>0</v>
      </c>
      <c r="GM16" s="338">
        <f t="shared" si="21"/>
        <v>0</v>
      </c>
      <c r="GN16" s="338">
        <f t="shared" si="22"/>
        <v>0</v>
      </c>
      <c r="GO16" s="338">
        <f t="shared" si="23"/>
        <v>0</v>
      </c>
      <c r="GP16" s="338">
        <f t="shared" si="24"/>
        <v>1</v>
      </c>
      <c r="GQ16" s="338">
        <f t="shared" si="25"/>
        <v>1</v>
      </c>
      <c r="GR16" s="338">
        <f t="shared" si="26"/>
        <v>1</v>
      </c>
      <c r="GS16" s="338">
        <f t="shared" si="27"/>
        <v>1</v>
      </c>
      <c r="GT16" s="338">
        <f t="shared" si="28"/>
        <v>1</v>
      </c>
      <c r="GX16" s="7"/>
      <c r="GY16" s="331" t="s">
        <v>604</v>
      </c>
      <c r="GZ16" s="321" t="str">
        <f t="shared" si="29"/>
        <v>kg</v>
      </c>
      <c r="HA16" s="337"/>
      <c r="HB16" s="331">
        <v>18</v>
      </c>
      <c r="HC16" s="321" t="str">
        <f t="shared" si="30"/>
        <v>EUR</v>
      </c>
      <c r="HD16" s="337"/>
      <c r="HE16" s="328" t="s">
        <v>529</v>
      </c>
      <c r="HF16" s="308"/>
      <c r="HG16" s="336" t="s">
        <v>528</v>
      </c>
      <c r="HH16" s="308"/>
      <c r="HI16" s="336" t="s">
        <v>527</v>
      </c>
      <c r="HJ16" s="308"/>
      <c r="HK16" s="335">
        <v>0</v>
      </c>
      <c r="HL16" s="308"/>
      <c r="HM16" s="334">
        <v>0.05</v>
      </c>
      <c r="HN16" s="333"/>
      <c r="HO16" s="332"/>
      <c r="HP16" s="331"/>
      <c r="HQ16" s="332">
        <v>0.1</v>
      </c>
      <c r="HR16" s="332">
        <v>0.1</v>
      </c>
      <c r="HS16" s="332">
        <v>0.1</v>
      </c>
      <c r="HT16" s="332">
        <v>0.2</v>
      </c>
      <c r="HU16" s="332">
        <v>0.2</v>
      </c>
      <c r="HV16" s="331"/>
      <c r="HW16" s="332"/>
      <c r="HX16" s="331"/>
      <c r="HY16" s="331"/>
      <c r="HZ16" s="331"/>
      <c r="IA16" s="331"/>
      <c r="IB16" s="331"/>
      <c r="IC16" s="331"/>
      <c r="ID16" s="331"/>
      <c r="IE16" s="331"/>
      <c r="IF16" s="331"/>
      <c r="IG16" s="331"/>
      <c r="IH16" s="332">
        <v>0.3</v>
      </c>
      <c r="II16" s="331"/>
      <c r="IJ16" s="331"/>
      <c r="IK16" s="331"/>
      <c r="IL16" s="331"/>
      <c r="IM16" s="331"/>
      <c r="IN16" s="7"/>
      <c r="IS16" s="7"/>
      <c r="IT16" s="7"/>
      <c r="IU16" s="7"/>
      <c r="IV16" s="7"/>
      <c r="IW16" s="7"/>
      <c r="IX16" s="7"/>
      <c r="IY16" s="7"/>
      <c r="IZ16" s="7"/>
      <c r="JE16" s="355"/>
      <c r="JF16" s="350" t="s">
        <v>603</v>
      </c>
      <c r="JG16" s="504"/>
      <c r="JH16" s="352"/>
      <c r="JI16" s="352"/>
      <c r="JJ16" s="496"/>
      <c r="JK16" s="363"/>
      <c r="JL16" s="351" t="s">
        <v>555</v>
      </c>
      <c r="JM16" s="363"/>
      <c r="JN16" s="351" t="s">
        <v>522</v>
      </c>
      <c r="JO16" s="8"/>
      <c r="JP16" s="504"/>
      <c r="JQ16" s="504"/>
      <c r="JR16" s="7"/>
      <c r="JW16" s="7"/>
      <c r="JX16" s="7"/>
      <c r="JY16" s="7"/>
      <c r="JZ16" s="7"/>
      <c r="KA16" s="7"/>
      <c r="KB16" s="7"/>
      <c r="KC16" s="7"/>
      <c r="KL16" s="7"/>
      <c r="KM16" s="354" t="s">
        <v>602</v>
      </c>
      <c r="KN16" s="7"/>
      <c r="KO16" s="7"/>
      <c r="KP16" s="7"/>
      <c r="KQ16" s="7"/>
      <c r="KR16" s="7"/>
      <c r="KS16" s="7"/>
      <c r="KT16" s="7"/>
      <c r="KU16" s="7"/>
      <c r="KV16" s="7"/>
      <c r="KW16" s="7"/>
    </row>
    <row r="17" spans="8:309" x14ac:dyDescent="0.2">
      <c r="H17" s="7"/>
      <c r="I17" s="90" t="s">
        <v>601</v>
      </c>
      <c r="J17" s="362" t="s">
        <v>600</v>
      </c>
      <c r="K17" s="7"/>
      <c r="L17" s="7"/>
      <c r="M17" s="7"/>
      <c r="N17" s="7"/>
      <c r="O17" s="7"/>
      <c r="R17" s="7"/>
      <c r="S17" s="90">
        <f>J8</f>
        <v>2023</v>
      </c>
      <c r="T17" s="90"/>
      <c r="U17" s="7"/>
      <c r="V17" s="327">
        <v>0.6</v>
      </c>
      <c r="W17" s="7"/>
      <c r="X17" s="326">
        <f>MIN(V17*(1-10%),1)</f>
        <v>0.54</v>
      </c>
      <c r="Y17" s="326">
        <f>MIN(V17*(1+10%),1)</f>
        <v>0.66</v>
      </c>
      <c r="Z17" s="326"/>
      <c r="AA17" s="7"/>
      <c r="AB17" s="7"/>
      <c r="AC17" s="7"/>
      <c r="AD17" s="7"/>
      <c r="AE17" s="7"/>
      <c r="AF17" s="7"/>
      <c r="AG17" s="7"/>
      <c r="AH17" s="7"/>
      <c r="AI17" s="7"/>
      <c r="AJ17" s="7"/>
      <c r="AK17" s="7"/>
      <c r="AO17" s="324"/>
      <c r="AP17" s="305" t="s">
        <v>599</v>
      </c>
      <c r="AQ17" s="322">
        <v>19</v>
      </c>
      <c r="AR17" s="321" t="str">
        <f t="shared" si="31"/>
        <v>EUR</v>
      </c>
      <c r="AS17" s="323">
        <v>0.4</v>
      </c>
      <c r="AT17" s="321" t="str">
        <f t="shared" si="32"/>
        <v>kg</v>
      </c>
      <c r="AU17" s="7"/>
      <c r="AV17" s="322">
        <v>9</v>
      </c>
      <c r="AW17" s="321" t="str">
        <f t="shared" si="33"/>
        <v>EUR</v>
      </c>
      <c r="AX17" s="7"/>
      <c r="AY17" s="353"/>
      <c r="AZ17" s="320">
        <v>0.05</v>
      </c>
      <c r="BA17" s="353"/>
      <c r="BB17" s="320">
        <v>0.05</v>
      </c>
      <c r="BC17" s="353"/>
      <c r="BD17" s="320">
        <v>0.05</v>
      </c>
      <c r="BE17" s="353"/>
      <c r="BF17" s="320">
        <v>0.05</v>
      </c>
      <c r="BG17" s="353"/>
      <c r="BH17" s="320">
        <v>0.05</v>
      </c>
      <c r="BI17" s="353"/>
      <c r="BJ17" s="320">
        <v>0.05</v>
      </c>
      <c r="BK17" s="353"/>
      <c r="BL17" s="320">
        <v>0.05</v>
      </c>
      <c r="BM17" s="317"/>
      <c r="BR17" s="7"/>
      <c r="BS17" s="331"/>
      <c r="BT17" s="308"/>
      <c r="BU17" s="339">
        <v>2023</v>
      </c>
      <c r="BV17" s="308"/>
      <c r="BW17" s="344" t="s">
        <v>437</v>
      </c>
      <c r="BX17" s="308"/>
      <c r="BY17" s="331"/>
      <c r="BZ17" s="308"/>
      <c r="CA17" s="341"/>
      <c r="CB17" s="317" t="str">
        <f t="shared" si="0"/>
        <v>EUR</v>
      </c>
      <c r="CC17" s="317"/>
      <c r="CD17" s="317"/>
      <c r="CI17" s="7"/>
      <c r="CJ17" s="331"/>
      <c r="CK17" s="308"/>
      <c r="CL17" s="339">
        <v>2023</v>
      </c>
      <c r="CM17" s="308"/>
      <c r="CN17" s="344" t="s">
        <v>437</v>
      </c>
      <c r="CO17" s="308"/>
      <c r="CP17" s="331"/>
      <c r="CQ17" s="308"/>
      <c r="CR17" s="331"/>
      <c r="CS17" s="317" t="str">
        <f t="shared" si="1"/>
        <v>EUR</v>
      </c>
      <c r="CT17" s="317"/>
      <c r="CU17" s="317"/>
      <c r="CZ17" s="317"/>
      <c r="DA17" s="331"/>
      <c r="DB17" s="308"/>
      <c r="DC17" s="339">
        <v>2023</v>
      </c>
      <c r="DD17" s="308"/>
      <c r="DE17" s="344" t="s">
        <v>437</v>
      </c>
      <c r="DF17" s="308"/>
      <c r="DG17" s="331"/>
      <c r="DH17" s="308"/>
      <c r="DI17" s="331"/>
      <c r="DJ17" s="317" t="str">
        <f t="shared" si="2"/>
        <v>EUR</v>
      </c>
      <c r="DK17" s="317"/>
      <c r="DP17" s="7"/>
      <c r="DQ17" s="342" t="s">
        <v>598</v>
      </c>
      <c r="DR17" s="308"/>
      <c r="DS17" s="341">
        <v>100</v>
      </c>
      <c r="DT17" s="343" t="str">
        <f t="shared" si="3"/>
        <v>EUR</v>
      </c>
      <c r="DU17" s="308"/>
      <c r="DV17" s="340" t="s">
        <v>532</v>
      </c>
      <c r="DW17" s="308"/>
      <c r="DX17" s="340" t="s">
        <v>527</v>
      </c>
      <c r="DY17" s="308"/>
      <c r="DZ17" s="339">
        <v>2023</v>
      </c>
      <c r="EA17" s="308"/>
      <c r="EB17" s="339" t="s">
        <v>437</v>
      </c>
      <c r="EC17" s="308"/>
      <c r="ED17" s="339" t="s">
        <v>531</v>
      </c>
      <c r="EE17" s="339" t="s">
        <v>531</v>
      </c>
      <c r="EF17" s="339" t="s">
        <v>531</v>
      </c>
      <c r="EG17" s="339" t="s">
        <v>531</v>
      </c>
      <c r="EH17" s="339" t="s">
        <v>531</v>
      </c>
      <c r="EI17" s="339" t="s">
        <v>531</v>
      </c>
      <c r="EJ17" s="339" t="s">
        <v>531</v>
      </c>
      <c r="EK17" s="339" t="s">
        <v>531</v>
      </c>
      <c r="EL17" s="339" t="s">
        <v>531</v>
      </c>
      <c r="EM17" s="339" t="s">
        <v>531</v>
      </c>
      <c r="EN17" s="339" t="s">
        <v>531</v>
      </c>
      <c r="EO17" s="339" t="s">
        <v>531</v>
      </c>
      <c r="EP17" s="7"/>
      <c r="ER17" s="338">
        <f t="shared" si="4"/>
        <v>1</v>
      </c>
      <c r="ES17" s="338">
        <f t="shared" si="5"/>
        <v>1</v>
      </c>
      <c r="ET17" s="338">
        <f t="shared" si="6"/>
        <v>1</v>
      </c>
      <c r="EU17" s="338">
        <f t="shared" si="7"/>
        <v>1</v>
      </c>
      <c r="EV17" s="338">
        <f t="shared" si="8"/>
        <v>1</v>
      </c>
      <c r="EW17" s="338">
        <f t="shared" si="9"/>
        <v>1</v>
      </c>
      <c r="EX17" s="338">
        <f t="shared" si="10"/>
        <v>1</v>
      </c>
      <c r="EY17" s="338">
        <f t="shared" si="11"/>
        <v>1</v>
      </c>
      <c r="EZ17" s="338">
        <f t="shared" si="12"/>
        <v>1</v>
      </c>
      <c r="FA17" s="338">
        <f t="shared" si="13"/>
        <v>1</v>
      </c>
      <c r="FB17" s="338">
        <f t="shared" si="14"/>
        <v>1</v>
      </c>
      <c r="FC17" s="338">
        <f t="shared" si="15"/>
        <v>1</v>
      </c>
      <c r="FG17" s="7"/>
      <c r="FH17" s="342"/>
      <c r="FI17" s="308"/>
      <c r="FJ17" s="341"/>
      <c r="FK17" s="317" t="str">
        <f t="shared" si="16"/>
        <v>EUR</v>
      </c>
      <c r="FL17" s="308"/>
      <c r="FM17" s="340" t="s">
        <v>532</v>
      </c>
      <c r="FN17" s="308"/>
      <c r="FO17" s="340" t="s">
        <v>527</v>
      </c>
      <c r="FP17" s="308"/>
      <c r="FQ17" s="339">
        <v>2023</v>
      </c>
      <c r="FR17" s="308"/>
      <c r="FS17" s="339" t="s">
        <v>437</v>
      </c>
      <c r="FT17" s="308"/>
      <c r="FU17" s="339" t="s">
        <v>531</v>
      </c>
      <c r="FV17" s="339" t="s">
        <v>531</v>
      </c>
      <c r="FW17" s="339" t="s">
        <v>531</v>
      </c>
      <c r="FX17" s="339" t="s">
        <v>525</v>
      </c>
      <c r="FY17" s="339" t="s">
        <v>525</v>
      </c>
      <c r="FZ17" s="339" t="s">
        <v>525</v>
      </c>
      <c r="GA17" s="339" t="s">
        <v>525</v>
      </c>
      <c r="GB17" s="339" t="s">
        <v>531</v>
      </c>
      <c r="GC17" s="339" t="s">
        <v>531</v>
      </c>
      <c r="GD17" s="339" t="s">
        <v>531</v>
      </c>
      <c r="GE17" s="339" t="s">
        <v>531</v>
      </c>
      <c r="GF17" s="339" t="s">
        <v>531</v>
      </c>
      <c r="GG17" s="7"/>
      <c r="GI17" s="338">
        <f t="shared" si="17"/>
        <v>1</v>
      </c>
      <c r="GJ17" s="338">
        <f t="shared" si="18"/>
        <v>1</v>
      </c>
      <c r="GK17" s="338">
        <f t="shared" si="19"/>
        <v>1</v>
      </c>
      <c r="GL17" s="338">
        <f t="shared" si="20"/>
        <v>0</v>
      </c>
      <c r="GM17" s="338">
        <f t="shared" si="21"/>
        <v>0</v>
      </c>
      <c r="GN17" s="338">
        <f t="shared" si="22"/>
        <v>0</v>
      </c>
      <c r="GO17" s="338">
        <f t="shared" si="23"/>
        <v>0</v>
      </c>
      <c r="GP17" s="338">
        <f t="shared" si="24"/>
        <v>1</v>
      </c>
      <c r="GQ17" s="338">
        <f t="shared" si="25"/>
        <v>1</v>
      </c>
      <c r="GR17" s="338">
        <f t="shared" si="26"/>
        <v>1</v>
      </c>
      <c r="GS17" s="338">
        <f t="shared" si="27"/>
        <v>1</v>
      </c>
      <c r="GT17" s="338">
        <f t="shared" si="28"/>
        <v>1</v>
      </c>
      <c r="GX17" s="7"/>
      <c r="GY17" s="331" t="s">
        <v>597</v>
      </c>
      <c r="GZ17" s="321" t="str">
        <f t="shared" si="29"/>
        <v>kg</v>
      </c>
      <c r="HA17" s="337"/>
      <c r="HB17" s="331">
        <v>30</v>
      </c>
      <c r="HC17" s="321" t="str">
        <f t="shared" si="30"/>
        <v>EUR</v>
      </c>
      <c r="HD17" s="337"/>
      <c r="HE17" s="328" t="s">
        <v>529</v>
      </c>
      <c r="HF17" s="308"/>
      <c r="HG17" s="336" t="s">
        <v>528</v>
      </c>
      <c r="HH17" s="308"/>
      <c r="HI17" s="336" t="s">
        <v>527</v>
      </c>
      <c r="HJ17" s="308"/>
      <c r="HK17" s="335">
        <v>0</v>
      </c>
      <c r="HL17" s="308"/>
      <c r="HM17" s="334">
        <v>0.05</v>
      </c>
      <c r="HN17" s="333"/>
      <c r="HO17" s="332">
        <v>0.17</v>
      </c>
      <c r="HP17" s="332">
        <v>0.1</v>
      </c>
      <c r="HQ17" s="331"/>
      <c r="HR17" s="331"/>
      <c r="HS17" s="331"/>
      <c r="HT17" s="332">
        <v>0.1</v>
      </c>
      <c r="HU17" s="332">
        <v>0.1</v>
      </c>
      <c r="HV17" s="331"/>
      <c r="HW17" s="332">
        <v>0.1</v>
      </c>
      <c r="HX17" s="332">
        <v>0.05</v>
      </c>
      <c r="HY17" s="332">
        <v>0.05</v>
      </c>
      <c r="HZ17" s="332">
        <v>0.05</v>
      </c>
      <c r="IA17" s="332"/>
      <c r="IB17" s="332"/>
      <c r="IC17" s="332"/>
      <c r="ID17" s="332"/>
      <c r="IE17" s="332"/>
      <c r="IF17" s="332"/>
      <c r="IG17" s="332"/>
      <c r="IH17" s="332"/>
      <c r="II17" s="332"/>
      <c r="IJ17" s="332"/>
      <c r="IK17" s="332"/>
      <c r="IL17" s="332"/>
      <c r="IM17" s="332"/>
      <c r="IN17" s="7"/>
      <c r="IS17" s="7"/>
      <c r="IT17" s="7" t="s">
        <v>254</v>
      </c>
      <c r="IU17" s="348">
        <v>0.2</v>
      </c>
      <c r="IV17" s="7"/>
      <c r="IW17" s="7"/>
      <c r="IX17" s="7"/>
      <c r="IY17" s="7"/>
      <c r="IZ17" s="7"/>
      <c r="JE17" s="355"/>
      <c r="JF17" s="90" t="s">
        <v>338</v>
      </c>
      <c r="JG17" s="341">
        <v>100000</v>
      </c>
      <c r="JH17" s="347" t="str">
        <f>$J$16</f>
        <v>EUR</v>
      </c>
      <c r="JI17" s="7"/>
      <c r="JJ17" s="336" t="s">
        <v>352</v>
      </c>
      <c r="JK17" s="308"/>
      <c r="JL17" s="361">
        <v>12</v>
      </c>
      <c r="JM17" s="308"/>
      <c r="JN17" s="336" t="s">
        <v>546</v>
      </c>
      <c r="JO17" s="308"/>
      <c r="JP17" s="328" t="s">
        <v>440</v>
      </c>
      <c r="JQ17" s="360">
        <v>3</v>
      </c>
      <c r="JR17" s="7"/>
      <c r="JW17" s="7"/>
      <c r="JX17" s="7"/>
      <c r="JY17" s="7"/>
      <c r="JZ17" s="7"/>
      <c r="KA17" s="7"/>
      <c r="KB17" s="7"/>
      <c r="KC17" s="7"/>
      <c r="KL17" s="7"/>
      <c r="KM17" s="90" t="s">
        <v>596</v>
      </c>
      <c r="KN17" s="334">
        <v>0.06</v>
      </c>
      <c r="KO17" s="7"/>
      <c r="KP17" s="7"/>
      <c r="KQ17" s="7"/>
      <c r="KR17" s="7"/>
      <c r="KS17" s="7"/>
      <c r="KT17" s="7"/>
      <c r="KU17" s="7"/>
      <c r="KV17" s="7"/>
      <c r="KW17" s="7"/>
    </row>
    <row r="18" spans="8:309" x14ac:dyDescent="0.2">
      <c r="H18" s="7"/>
      <c r="I18" s="90"/>
      <c r="J18" s="90"/>
      <c r="K18" s="7"/>
      <c r="L18" s="7"/>
      <c r="M18" s="7"/>
      <c r="N18" s="7"/>
      <c r="O18" s="7"/>
      <c r="R18" s="7"/>
      <c r="S18" s="90">
        <f>S17+1</f>
        <v>2024</v>
      </c>
      <c r="T18" s="90"/>
      <c r="U18" s="7"/>
      <c r="V18" s="327">
        <v>0.7</v>
      </c>
      <c r="W18" s="7"/>
      <c r="X18" s="326">
        <f>MIN(V18*(1-10%),1)</f>
        <v>0.63</v>
      </c>
      <c r="Y18" s="326">
        <f>MIN(V18*(1+10%),1)</f>
        <v>0.77</v>
      </c>
      <c r="Z18" s="326"/>
      <c r="AA18" s="7"/>
      <c r="AB18" s="7"/>
      <c r="AC18" s="7"/>
      <c r="AD18" s="7"/>
      <c r="AE18" s="7"/>
      <c r="AF18" s="7"/>
      <c r="AG18" s="7"/>
      <c r="AH18" s="7"/>
      <c r="AI18" s="7"/>
      <c r="AJ18" s="7"/>
      <c r="AK18" s="7"/>
      <c r="AO18" s="324"/>
      <c r="AP18" s="305" t="s">
        <v>595</v>
      </c>
      <c r="AQ18" s="322">
        <v>20</v>
      </c>
      <c r="AR18" s="321" t="str">
        <f t="shared" si="31"/>
        <v>EUR</v>
      </c>
      <c r="AS18" s="323">
        <v>0.4</v>
      </c>
      <c r="AT18" s="321" t="str">
        <f t="shared" si="32"/>
        <v>kg</v>
      </c>
      <c r="AU18" s="7"/>
      <c r="AV18" s="322">
        <v>10</v>
      </c>
      <c r="AW18" s="321" t="str">
        <f t="shared" si="33"/>
        <v>EUR</v>
      </c>
      <c r="AX18" s="7"/>
      <c r="AY18" s="353"/>
      <c r="AZ18" s="320">
        <v>0.05</v>
      </c>
      <c r="BA18" s="353"/>
      <c r="BB18" s="320">
        <v>0.05</v>
      </c>
      <c r="BC18" s="353"/>
      <c r="BD18" s="320">
        <v>0.05</v>
      </c>
      <c r="BE18" s="353"/>
      <c r="BF18" s="320">
        <v>0.05</v>
      </c>
      <c r="BG18" s="353"/>
      <c r="BH18" s="320">
        <v>0.05</v>
      </c>
      <c r="BI18" s="353"/>
      <c r="BJ18" s="320">
        <v>0.05</v>
      </c>
      <c r="BK18" s="353"/>
      <c r="BL18" s="320">
        <v>0.05</v>
      </c>
      <c r="BM18" s="317"/>
      <c r="BR18" s="7"/>
      <c r="BS18" s="331"/>
      <c r="BT18" s="308"/>
      <c r="BU18" s="339">
        <v>2023</v>
      </c>
      <c r="BV18" s="308"/>
      <c r="BW18" s="344" t="s">
        <v>437</v>
      </c>
      <c r="BX18" s="308"/>
      <c r="BY18" s="331"/>
      <c r="BZ18" s="308"/>
      <c r="CA18" s="341"/>
      <c r="CB18" s="317" t="str">
        <f t="shared" si="0"/>
        <v>EUR</v>
      </c>
      <c r="CC18" s="317"/>
      <c r="CD18" s="317"/>
      <c r="CI18" s="7"/>
      <c r="CJ18" s="331"/>
      <c r="CK18" s="308"/>
      <c r="CL18" s="339">
        <v>2023</v>
      </c>
      <c r="CM18" s="308"/>
      <c r="CN18" s="344" t="s">
        <v>437</v>
      </c>
      <c r="CO18" s="308"/>
      <c r="CP18" s="331"/>
      <c r="CQ18" s="308"/>
      <c r="CR18" s="331"/>
      <c r="CS18" s="317" t="str">
        <f t="shared" si="1"/>
        <v>EUR</v>
      </c>
      <c r="CT18" s="317"/>
      <c r="CU18" s="317"/>
      <c r="CZ18" s="317"/>
      <c r="DA18" s="331"/>
      <c r="DB18" s="308"/>
      <c r="DC18" s="339">
        <v>2023</v>
      </c>
      <c r="DD18" s="308"/>
      <c r="DE18" s="344" t="s">
        <v>437</v>
      </c>
      <c r="DF18" s="308"/>
      <c r="DG18" s="331"/>
      <c r="DH18" s="308"/>
      <c r="DI18" s="331"/>
      <c r="DJ18" s="317" t="str">
        <f t="shared" si="2"/>
        <v>EUR</v>
      </c>
      <c r="DK18" s="317"/>
      <c r="DP18" s="7"/>
      <c r="DQ18" s="342" t="s">
        <v>594</v>
      </c>
      <c r="DR18" s="308"/>
      <c r="DS18" s="341">
        <v>300</v>
      </c>
      <c r="DT18" s="343" t="str">
        <f t="shared" si="3"/>
        <v>EUR</v>
      </c>
      <c r="DU18" s="308"/>
      <c r="DV18" s="340" t="s">
        <v>557</v>
      </c>
      <c r="DW18" s="308"/>
      <c r="DX18" s="340" t="s">
        <v>527</v>
      </c>
      <c r="DY18" s="308"/>
      <c r="DZ18" s="339">
        <v>2023</v>
      </c>
      <c r="EA18" s="308"/>
      <c r="EB18" s="339" t="s">
        <v>437</v>
      </c>
      <c r="EC18" s="308"/>
      <c r="ED18" s="339" t="s">
        <v>531</v>
      </c>
      <c r="EE18" s="339" t="s">
        <v>531</v>
      </c>
      <c r="EF18" s="339" t="s">
        <v>531</v>
      </c>
      <c r="EG18" s="339" t="s">
        <v>531</v>
      </c>
      <c r="EH18" s="339" t="s">
        <v>531</v>
      </c>
      <c r="EI18" s="339" t="s">
        <v>531</v>
      </c>
      <c r="EJ18" s="339" t="s">
        <v>531</v>
      </c>
      <c r="EK18" s="339" t="s">
        <v>531</v>
      </c>
      <c r="EL18" s="339" t="s">
        <v>531</v>
      </c>
      <c r="EM18" s="339" t="s">
        <v>525</v>
      </c>
      <c r="EN18" s="339" t="s">
        <v>531</v>
      </c>
      <c r="EO18" s="339" t="s">
        <v>531</v>
      </c>
      <c r="EP18" s="7"/>
      <c r="ER18" s="338">
        <f t="shared" si="4"/>
        <v>1</v>
      </c>
      <c r="ES18" s="338">
        <f t="shared" si="5"/>
        <v>1</v>
      </c>
      <c r="ET18" s="338">
        <f t="shared" si="6"/>
        <v>1</v>
      </c>
      <c r="EU18" s="338">
        <f t="shared" si="7"/>
        <v>1</v>
      </c>
      <c r="EV18" s="338">
        <f t="shared" si="8"/>
        <v>1</v>
      </c>
      <c r="EW18" s="338">
        <f t="shared" si="9"/>
        <v>1</v>
      </c>
      <c r="EX18" s="338">
        <f t="shared" si="10"/>
        <v>1</v>
      </c>
      <c r="EY18" s="338">
        <f t="shared" si="11"/>
        <v>1</v>
      </c>
      <c r="EZ18" s="338">
        <f t="shared" si="12"/>
        <v>1</v>
      </c>
      <c r="FA18" s="338">
        <f t="shared" si="13"/>
        <v>0</v>
      </c>
      <c r="FB18" s="338">
        <f t="shared" si="14"/>
        <v>1</v>
      </c>
      <c r="FC18" s="338">
        <f t="shared" si="15"/>
        <v>1</v>
      </c>
      <c r="FG18" s="7"/>
      <c r="FH18" s="342"/>
      <c r="FI18" s="308"/>
      <c r="FJ18" s="341"/>
      <c r="FK18" s="317" t="str">
        <f t="shared" si="16"/>
        <v>EUR</v>
      </c>
      <c r="FL18" s="308"/>
      <c r="FM18" s="340" t="s">
        <v>532</v>
      </c>
      <c r="FN18" s="308"/>
      <c r="FO18" s="340" t="s">
        <v>527</v>
      </c>
      <c r="FP18" s="308"/>
      <c r="FQ18" s="339">
        <v>2023</v>
      </c>
      <c r="FR18" s="308"/>
      <c r="FS18" s="339" t="s">
        <v>437</v>
      </c>
      <c r="FT18" s="308"/>
      <c r="FU18" s="339" t="s">
        <v>531</v>
      </c>
      <c r="FV18" s="339" t="s">
        <v>531</v>
      </c>
      <c r="FW18" s="339" t="s">
        <v>531</v>
      </c>
      <c r="FX18" s="339" t="s">
        <v>525</v>
      </c>
      <c r="FY18" s="339" t="s">
        <v>525</v>
      </c>
      <c r="FZ18" s="339" t="s">
        <v>525</v>
      </c>
      <c r="GA18" s="339" t="s">
        <v>525</v>
      </c>
      <c r="GB18" s="339" t="s">
        <v>531</v>
      </c>
      <c r="GC18" s="339" t="s">
        <v>531</v>
      </c>
      <c r="GD18" s="339" t="s">
        <v>531</v>
      </c>
      <c r="GE18" s="339" t="s">
        <v>531</v>
      </c>
      <c r="GF18" s="339" t="s">
        <v>531</v>
      </c>
      <c r="GG18" s="7"/>
      <c r="GI18" s="338">
        <f t="shared" si="17"/>
        <v>1</v>
      </c>
      <c r="GJ18" s="338">
        <f t="shared" si="18"/>
        <v>1</v>
      </c>
      <c r="GK18" s="338">
        <f t="shared" si="19"/>
        <v>1</v>
      </c>
      <c r="GL18" s="338">
        <f t="shared" si="20"/>
        <v>0</v>
      </c>
      <c r="GM18" s="338">
        <f t="shared" si="21"/>
        <v>0</v>
      </c>
      <c r="GN18" s="338">
        <f t="shared" si="22"/>
        <v>0</v>
      </c>
      <c r="GO18" s="338">
        <f t="shared" si="23"/>
        <v>0</v>
      </c>
      <c r="GP18" s="338">
        <f t="shared" si="24"/>
        <v>1</v>
      </c>
      <c r="GQ18" s="338">
        <f t="shared" si="25"/>
        <v>1</v>
      </c>
      <c r="GR18" s="338">
        <f t="shared" si="26"/>
        <v>1</v>
      </c>
      <c r="GS18" s="338">
        <f t="shared" si="27"/>
        <v>1</v>
      </c>
      <c r="GT18" s="338">
        <f t="shared" si="28"/>
        <v>1</v>
      </c>
      <c r="GX18" s="7"/>
      <c r="GY18" s="331" t="s">
        <v>593</v>
      </c>
      <c r="GZ18" s="321" t="str">
        <f t="shared" si="29"/>
        <v>kg</v>
      </c>
      <c r="HA18" s="337"/>
      <c r="HB18" s="331">
        <v>5</v>
      </c>
      <c r="HC18" s="321" t="str">
        <f t="shared" si="30"/>
        <v>EUR</v>
      </c>
      <c r="HD18" s="337"/>
      <c r="HE18" s="328" t="s">
        <v>529</v>
      </c>
      <c r="HF18" s="308"/>
      <c r="HG18" s="336" t="s">
        <v>528</v>
      </c>
      <c r="HH18" s="308"/>
      <c r="HI18" s="336" t="s">
        <v>527</v>
      </c>
      <c r="HJ18" s="308"/>
      <c r="HK18" s="335">
        <v>0.2</v>
      </c>
      <c r="HL18" s="308"/>
      <c r="HM18" s="334">
        <v>0.05</v>
      </c>
      <c r="HN18" s="333"/>
      <c r="HO18" s="332"/>
      <c r="HP18" s="331"/>
      <c r="HQ18" s="332">
        <v>0.2</v>
      </c>
      <c r="HR18" s="332">
        <v>0.2</v>
      </c>
      <c r="HS18" s="331"/>
      <c r="HT18" s="331"/>
      <c r="HU18" s="331"/>
      <c r="HV18" s="332">
        <v>0.1</v>
      </c>
      <c r="HW18" s="331"/>
      <c r="HX18" s="331"/>
      <c r="HY18" s="331"/>
      <c r="HZ18" s="331"/>
      <c r="IA18" s="332">
        <v>0.95</v>
      </c>
      <c r="IB18" s="332">
        <v>0.95</v>
      </c>
      <c r="IC18" s="332">
        <v>0.95</v>
      </c>
      <c r="ID18" s="331"/>
      <c r="IE18" s="331"/>
      <c r="IF18" s="331"/>
      <c r="IG18" s="331"/>
      <c r="IH18" s="331"/>
      <c r="II18" s="331"/>
      <c r="IJ18" s="331"/>
      <c r="IK18" s="331"/>
      <c r="IL18" s="331"/>
      <c r="IM18" s="331"/>
      <c r="IN18" s="7"/>
      <c r="IS18" s="7"/>
      <c r="IT18" s="7" t="s">
        <v>526</v>
      </c>
      <c r="IU18" s="328" t="s">
        <v>408</v>
      </c>
      <c r="IV18" s="7"/>
      <c r="IW18" s="7"/>
      <c r="IX18" s="7"/>
      <c r="IY18" s="7"/>
      <c r="IZ18" s="7"/>
      <c r="JE18" s="355"/>
      <c r="JF18" s="90" t="s">
        <v>592</v>
      </c>
      <c r="JG18" s="341">
        <v>80000</v>
      </c>
      <c r="JH18" s="347" t="str">
        <f>$J$16</f>
        <v>EUR</v>
      </c>
      <c r="JI18" s="7"/>
      <c r="JJ18" s="328" t="s">
        <v>354</v>
      </c>
      <c r="JK18" s="308"/>
      <c r="JL18" s="341">
        <v>7</v>
      </c>
      <c r="JM18" s="308"/>
      <c r="JN18" s="328" t="s">
        <v>546</v>
      </c>
      <c r="JO18" s="308"/>
      <c r="JP18" s="328" t="s">
        <v>440</v>
      </c>
      <c r="JQ18" s="356">
        <v>2</v>
      </c>
      <c r="JR18" s="7"/>
      <c r="JW18" s="7"/>
      <c r="JX18" s="7"/>
      <c r="JY18" s="345" t="s">
        <v>591</v>
      </c>
      <c r="JZ18" s="345"/>
      <c r="KA18" s="7"/>
      <c r="KB18" s="7"/>
      <c r="KC18" s="7"/>
      <c r="KL18" s="7"/>
      <c r="KM18" s="7"/>
      <c r="KN18" s="7"/>
      <c r="KO18" s="7"/>
      <c r="KP18" s="7"/>
      <c r="KQ18" s="7"/>
      <c r="KR18" s="7"/>
      <c r="KS18" s="7"/>
      <c r="KT18" s="7"/>
      <c r="KU18" s="7"/>
      <c r="KV18" s="7"/>
      <c r="KW18" s="7"/>
    </row>
    <row r="19" spans="8:309" x14ac:dyDescent="0.2">
      <c r="H19" s="7"/>
      <c r="I19" s="7" t="s">
        <v>590</v>
      </c>
      <c r="J19" s="359" t="s">
        <v>589</v>
      </c>
      <c r="K19" s="7"/>
      <c r="L19" s="7"/>
      <c r="M19" s="7"/>
      <c r="N19" s="7"/>
      <c r="O19" s="7"/>
      <c r="R19" s="7"/>
      <c r="S19" s="90">
        <f>S18+1</f>
        <v>2025</v>
      </c>
      <c r="T19" s="90"/>
      <c r="U19" s="7"/>
      <c r="V19" s="327">
        <v>0.76</v>
      </c>
      <c r="W19" s="7"/>
      <c r="X19" s="326">
        <f>MIN(V19*(1-10%),1)</f>
        <v>0.68400000000000005</v>
      </c>
      <c r="Y19" s="326">
        <f>MIN(V19*(1+10%),1)</f>
        <v>0.83600000000000008</v>
      </c>
      <c r="Z19" s="326"/>
      <c r="AA19" s="7"/>
      <c r="AB19" s="7"/>
      <c r="AC19" s="7"/>
      <c r="AD19" s="7"/>
      <c r="AE19" s="7"/>
      <c r="AF19" s="7"/>
      <c r="AG19" s="7"/>
      <c r="AH19" s="7"/>
      <c r="AI19" s="7"/>
      <c r="AJ19" s="7"/>
      <c r="AK19" s="7"/>
      <c r="AO19" s="324"/>
      <c r="AP19" s="305" t="s">
        <v>588</v>
      </c>
      <c r="AQ19" s="322">
        <v>17</v>
      </c>
      <c r="AR19" s="321" t="str">
        <f t="shared" si="31"/>
        <v>EUR</v>
      </c>
      <c r="AS19" s="323">
        <v>0.35</v>
      </c>
      <c r="AT19" s="321" t="str">
        <f t="shared" si="32"/>
        <v>kg</v>
      </c>
      <c r="AU19" s="7"/>
      <c r="AV19" s="322">
        <v>9</v>
      </c>
      <c r="AW19" s="321" t="str">
        <f t="shared" si="33"/>
        <v>EUR</v>
      </c>
      <c r="AX19" s="7"/>
      <c r="AY19" s="353"/>
      <c r="AZ19" s="320">
        <v>0.05</v>
      </c>
      <c r="BA19" s="353"/>
      <c r="BB19" s="320">
        <v>0.05</v>
      </c>
      <c r="BC19" s="353"/>
      <c r="BD19" s="320">
        <v>0.05</v>
      </c>
      <c r="BE19" s="353"/>
      <c r="BF19" s="320">
        <v>0.05</v>
      </c>
      <c r="BG19" s="353"/>
      <c r="BH19" s="320">
        <v>0.05</v>
      </c>
      <c r="BI19" s="353"/>
      <c r="BJ19" s="320">
        <v>0.05</v>
      </c>
      <c r="BK19" s="353"/>
      <c r="BL19" s="320">
        <v>0.05</v>
      </c>
      <c r="BM19" s="317"/>
      <c r="BR19" s="7"/>
      <c r="BS19" s="331"/>
      <c r="BT19" s="308"/>
      <c r="BU19" s="339">
        <v>2023</v>
      </c>
      <c r="BV19" s="308"/>
      <c r="BW19" s="344" t="s">
        <v>437</v>
      </c>
      <c r="BX19" s="308"/>
      <c r="BY19" s="331"/>
      <c r="BZ19" s="308"/>
      <c r="CA19" s="341"/>
      <c r="CB19" s="317" t="str">
        <f t="shared" si="0"/>
        <v>EUR</v>
      </c>
      <c r="CC19" s="317"/>
      <c r="CD19" s="317"/>
      <c r="CI19" s="7"/>
      <c r="CJ19" s="331"/>
      <c r="CK19" s="308"/>
      <c r="CL19" s="339">
        <v>2023</v>
      </c>
      <c r="CM19" s="308"/>
      <c r="CN19" s="344" t="s">
        <v>437</v>
      </c>
      <c r="CO19" s="308"/>
      <c r="CP19" s="331"/>
      <c r="CQ19" s="308"/>
      <c r="CR19" s="331"/>
      <c r="CS19" s="317" t="str">
        <f t="shared" si="1"/>
        <v>EUR</v>
      </c>
      <c r="CT19" s="317"/>
      <c r="CU19" s="317"/>
      <c r="CZ19" s="317"/>
      <c r="DA19" s="331"/>
      <c r="DB19" s="308"/>
      <c r="DC19" s="339">
        <v>2023</v>
      </c>
      <c r="DD19" s="308"/>
      <c r="DE19" s="344" t="s">
        <v>437</v>
      </c>
      <c r="DF19" s="308"/>
      <c r="DG19" s="331"/>
      <c r="DH19" s="308"/>
      <c r="DI19" s="331"/>
      <c r="DJ19" s="317" t="str">
        <f t="shared" si="2"/>
        <v>EUR</v>
      </c>
      <c r="DK19" s="317"/>
      <c r="DP19" s="7"/>
      <c r="DQ19" s="342" t="s">
        <v>587</v>
      </c>
      <c r="DR19" s="308"/>
      <c r="DS19" s="341">
        <v>300</v>
      </c>
      <c r="DT19" s="343" t="str">
        <f t="shared" si="3"/>
        <v>EUR</v>
      </c>
      <c r="DU19" s="308"/>
      <c r="DV19" s="340" t="s">
        <v>532</v>
      </c>
      <c r="DW19" s="308"/>
      <c r="DX19" s="340" t="s">
        <v>527</v>
      </c>
      <c r="DY19" s="308"/>
      <c r="DZ19" s="339">
        <v>2023</v>
      </c>
      <c r="EA19" s="308"/>
      <c r="EB19" s="339" t="s">
        <v>437</v>
      </c>
      <c r="EC19" s="308"/>
      <c r="ED19" s="339" t="s">
        <v>531</v>
      </c>
      <c r="EE19" s="339" t="s">
        <v>525</v>
      </c>
      <c r="EF19" s="339" t="s">
        <v>531</v>
      </c>
      <c r="EG19" s="339" t="s">
        <v>531</v>
      </c>
      <c r="EH19" s="339" t="s">
        <v>531</v>
      </c>
      <c r="EI19" s="339" t="s">
        <v>531</v>
      </c>
      <c r="EJ19" s="339" t="s">
        <v>531</v>
      </c>
      <c r="EK19" s="339" t="s">
        <v>531</v>
      </c>
      <c r="EL19" s="339" t="s">
        <v>531</v>
      </c>
      <c r="EM19" s="339" t="s">
        <v>531</v>
      </c>
      <c r="EN19" s="339" t="s">
        <v>531</v>
      </c>
      <c r="EO19" s="339" t="s">
        <v>531</v>
      </c>
      <c r="EP19" s="7"/>
      <c r="ER19" s="338">
        <f t="shared" si="4"/>
        <v>1</v>
      </c>
      <c r="ES19" s="338">
        <f t="shared" si="5"/>
        <v>0</v>
      </c>
      <c r="ET19" s="338">
        <f t="shared" si="6"/>
        <v>1</v>
      </c>
      <c r="EU19" s="338">
        <f t="shared" si="7"/>
        <v>1</v>
      </c>
      <c r="EV19" s="338">
        <f t="shared" si="8"/>
        <v>1</v>
      </c>
      <c r="EW19" s="338">
        <f t="shared" si="9"/>
        <v>1</v>
      </c>
      <c r="EX19" s="338">
        <f t="shared" si="10"/>
        <v>1</v>
      </c>
      <c r="EY19" s="338">
        <f t="shared" si="11"/>
        <v>1</v>
      </c>
      <c r="EZ19" s="338">
        <f t="shared" si="12"/>
        <v>1</v>
      </c>
      <c r="FA19" s="338">
        <f t="shared" si="13"/>
        <v>1</v>
      </c>
      <c r="FB19" s="338">
        <f t="shared" si="14"/>
        <v>1</v>
      </c>
      <c r="FC19" s="338">
        <f t="shared" si="15"/>
        <v>1</v>
      </c>
      <c r="FG19" s="7"/>
      <c r="FH19" s="342"/>
      <c r="FI19" s="308"/>
      <c r="FJ19" s="341"/>
      <c r="FK19" s="317" t="str">
        <f t="shared" si="16"/>
        <v>EUR</v>
      </c>
      <c r="FL19" s="308"/>
      <c r="FM19" s="340" t="s">
        <v>557</v>
      </c>
      <c r="FN19" s="308"/>
      <c r="FO19" s="340" t="s">
        <v>527</v>
      </c>
      <c r="FP19" s="308"/>
      <c r="FQ19" s="339">
        <v>2023</v>
      </c>
      <c r="FR19" s="308"/>
      <c r="FS19" s="339" t="s">
        <v>437</v>
      </c>
      <c r="FT19" s="308"/>
      <c r="FU19" s="339" t="s">
        <v>531</v>
      </c>
      <c r="FV19" s="339" t="s">
        <v>531</v>
      </c>
      <c r="FW19" s="339" t="s">
        <v>531</v>
      </c>
      <c r="FX19" s="339" t="s">
        <v>525</v>
      </c>
      <c r="FY19" s="339" t="s">
        <v>525</v>
      </c>
      <c r="FZ19" s="339" t="s">
        <v>525</v>
      </c>
      <c r="GA19" s="339" t="s">
        <v>525</v>
      </c>
      <c r="GB19" s="339" t="s">
        <v>531</v>
      </c>
      <c r="GC19" s="339" t="s">
        <v>531</v>
      </c>
      <c r="GD19" s="339" t="s">
        <v>531</v>
      </c>
      <c r="GE19" s="339" t="s">
        <v>531</v>
      </c>
      <c r="GF19" s="339" t="s">
        <v>531</v>
      </c>
      <c r="GG19" s="7"/>
      <c r="GI19" s="338">
        <f t="shared" si="17"/>
        <v>1</v>
      </c>
      <c r="GJ19" s="338">
        <f t="shared" si="18"/>
        <v>1</v>
      </c>
      <c r="GK19" s="338">
        <f t="shared" si="19"/>
        <v>1</v>
      </c>
      <c r="GL19" s="338">
        <f t="shared" si="20"/>
        <v>0</v>
      </c>
      <c r="GM19" s="338">
        <f t="shared" si="21"/>
        <v>0</v>
      </c>
      <c r="GN19" s="338">
        <f t="shared" si="22"/>
        <v>0</v>
      </c>
      <c r="GO19" s="338">
        <f t="shared" si="23"/>
        <v>0</v>
      </c>
      <c r="GP19" s="338">
        <f t="shared" si="24"/>
        <v>1</v>
      </c>
      <c r="GQ19" s="338">
        <f t="shared" si="25"/>
        <v>1</v>
      </c>
      <c r="GR19" s="338">
        <f t="shared" si="26"/>
        <v>1</v>
      </c>
      <c r="GS19" s="338">
        <f t="shared" si="27"/>
        <v>1</v>
      </c>
      <c r="GT19" s="338">
        <f t="shared" si="28"/>
        <v>1</v>
      </c>
      <c r="GX19" s="7"/>
      <c r="GY19" s="331" t="s">
        <v>550</v>
      </c>
      <c r="GZ19" s="321" t="str">
        <f t="shared" si="29"/>
        <v>kg</v>
      </c>
      <c r="HA19" s="337"/>
      <c r="HB19" s="331">
        <v>3</v>
      </c>
      <c r="HC19" s="321" t="str">
        <f t="shared" si="30"/>
        <v>EUR</v>
      </c>
      <c r="HD19" s="337"/>
      <c r="HE19" s="328" t="s">
        <v>529</v>
      </c>
      <c r="HF19" s="308"/>
      <c r="HG19" s="336" t="s">
        <v>528</v>
      </c>
      <c r="HH19" s="308"/>
      <c r="HI19" s="336" t="s">
        <v>740</v>
      </c>
      <c r="HJ19" s="308"/>
      <c r="HK19" s="335">
        <v>0</v>
      </c>
      <c r="HL19" s="308"/>
      <c r="HM19" s="334">
        <v>0.05</v>
      </c>
      <c r="HN19" s="333"/>
      <c r="HO19" s="332"/>
      <c r="HP19" s="331"/>
      <c r="HQ19" s="331"/>
      <c r="HR19" s="331"/>
      <c r="HS19" s="331"/>
      <c r="HT19" s="331"/>
      <c r="HU19" s="331"/>
      <c r="HV19" s="331"/>
      <c r="HW19" s="331"/>
      <c r="HX19" s="331"/>
      <c r="HY19" s="331"/>
      <c r="HZ19" s="331"/>
      <c r="IA19" s="331"/>
      <c r="IB19" s="331"/>
      <c r="IC19" s="331"/>
      <c r="ID19" s="332">
        <v>1</v>
      </c>
      <c r="IE19" s="331"/>
      <c r="IF19" s="331"/>
      <c r="IG19" s="331"/>
      <c r="IH19" s="331"/>
      <c r="II19" s="331"/>
      <c r="IJ19" s="331"/>
      <c r="IK19" s="331"/>
      <c r="IL19" s="331"/>
      <c r="IM19" s="331"/>
      <c r="IN19" s="7"/>
      <c r="IS19" s="7"/>
      <c r="IT19" s="7"/>
      <c r="IU19" s="7"/>
      <c r="IV19" s="7"/>
      <c r="IW19" s="7"/>
      <c r="IX19" s="7"/>
      <c r="IY19" s="7"/>
      <c r="IZ19" s="7"/>
      <c r="JE19" s="355"/>
      <c r="JF19" s="90" t="s">
        <v>586</v>
      </c>
      <c r="JG19" s="341">
        <v>60000</v>
      </c>
      <c r="JH19" s="347" t="str">
        <f>$J$16</f>
        <v>EUR</v>
      </c>
      <c r="JI19" s="7"/>
      <c r="JJ19" s="328" t="s">
        <v>354</v>
      </c>
      <c r="JK19" s="308"/>
      <c r="JL19" s="341">
        <v>5</v>
      </c>
      <c r="JM19" s="308"/>
      <c r="JN19" s="328" t="s">
        <v>546</v>
      </c>
      <c r="JO19" s="308"/>
      <c r="JP19" s="328" t="s">
        <v>440</v>
      </c>
      <c r="JQ19" s="356">
        <v>1</v>
      </c>
      <c r="JR19" s="7"/>
      <c r="JW19" s="7"/>
      <c r="JX19" s="7"/>
      <c r="JY19" s="7"/>
      <c r="JZ19" s="7"/>
      <c r="KA19" s="7"/>
      <c r="KB19" s="7"/>
      <c r="KC19" s="7"/>
      <c r="KL19" s="7"/>
      <c r="KM19" s="354" t="s">
        <v>585</v>
      </c>
      <c r="KN19" s="7"/>
      <c r="KO19" s="7"/>
      <c r="KP19" s="7"/>
      <c r="KQ19" s="7"/>
      <c r="KR19" s="7"/>
      <c r="KS19" s="7"/>
      <c r="KT19" s="7"/>
      <c r="KU19" s="7"/>
      <c r="KV19" s="7"/>
      <c r="KW19" s="7"/>
    </row>
    <row r="20" spans="8:309" x14ac:dyDescent="0.2">
      <c r="H20" s="7"/>
      <c r="I20" s="7"/>
      <c r="J20" s="7"/>
      <c r="K20" s="7"/>
      <c r="L20" s="7"/>
      <c r="M20" s="7"/>
      <c r="N20" s="7"/>
      <c r="O20" s="7"/>
      <c r="R20" s="7"/>
      <c r="S20" s="90">
        <f>S19+1</f>
        <v>2026</v>
      </c>
      <c r="T20" s="90"/>
      <c r="U20" s="7"/>
      <c r="V20" s="327">
        <v>0.8</v>
      </c>
      <c r="W20" s="7"/>
      <c r="X20" s="326">
        <f>MIN(V20*(1-10%),1)</f>
        <v>0.72000000000000008</v>
      </c>
      <c r="Y20" s="326">
        <f>MIN(V20*(1+10%),1)</f>
        <v>0.88000000000000012</v>
      </c>
      <c r="Z20" s="326"/>
      <c r="AA20" s="7"/>
      <c r="AB20" s="358"/>
      <c r="AC20" s="358"/>
      <c r="AD20" s="358"/>
      <c r="AE20" s="358"/>
      <c r="AF20" s="358"/>
      <c r="AG20" s="358"/>
      <c r="AH20" s="358"/>
      <c r="AI20" s="358"/>
      <c r="AJ20" s="358"/>
      <c r="AK20" s="358"/>
      <c r="AL20" s="357"/>
      <c r="AO20" s="324"/>
      <c r="AP20" s="305" t="s">
        <v>584</v>
      </c>
      <c r="AQ20" s="322">
        <v>18</v>
      </c>
      <c r="AR20" s="321" t="str">
        <f t="shared" si="31"/>
        <v>EUR</v>
      </c>
      <c r="AS20" s="323">
        <v>0.4</v>
      </c>
      <c r="AT20" s="321" t="str">
        <f t="shared" si="32"/>
        <v>kg</v>
      </c>
      <c r="AU20" s="7"/>
      <c r="AV20" s="322">
        <v>9</v>
      </c>
      <c r="AW20" s="321" t="str">
        <f t="shared" si="33"/>
        <v>EUR</v>
      </c>
      <c r="AX20" s="7"/>
      <c r="AY20" s="353"/>
      <c r="AZ20" s="320">
        <v>0.01</v>
      </c>
      <c r="BA20" s="353"/>
      <c r="BB20" s="320">
        <v>0.01</v>
      </c>
      <c r="BC20" s="353"/>
      <c r="BD20" s="320">
        <v>0.01</v>
      </c>
      <c r="BE20" s="353"/>
      <c r="BF20" s="320">
        <v>0.01</v>
      </c>
      <c r="BG20" s="353"/>
      <c r="BH20" s="320">
        <v>0.01</v>
      </c>
      <c r="BI20" s="353"/>
      <c r="BJ20" s="320">
        <v>0.01</v>
      </c>
      <c r="BK20" s="353"/>
      <c r="BL20" s="320">
        <v>0.01</v>
      </c>
      <c r="BM20" s="317"/>
      <c r="BR20" s="7"/>
      <c r="BS20" s="331"/>
      <c r="BT20" s="308"/>
      <c r="BU20" s="339">
        <v>2023</v>
      </c>
      <c r="BV20" s="308"/>
      <c r="BW20" s="344" t="s">
        <v>437</v>
      </c>
      <c r="BX20" s="308"/>
      <c r="BY20" s="331"/>
      <c r="BZ20" s="308"/>
      <c r="CA20" s="341"/>
      <c r="CB20" s="317" t="str">
        <f t="shared" si="0"/>
        <v>EUR</v>
      </c>
      <c r="CC20" s="317"/>
      <c r="CD20" s="317"/>
      <c r="CI20" s="7"/>
      <c r="CJ20" s="331"/>
      <c r="CK20" s="308"/>
      <c r="CL20" s="339">
        <v>2023</v>
      </c>
      <c r="CM20" s="308"/>
      <c r="CN20" s="344" t="s">
        <v>437</v>
      </c>
      <c r="CO20" s="308"/>
      <c r="CP20" s="331"/>
      <c r="CQ20" s="308"/>
      <c r="CR20" s="331"/>
      <c r="CS20" s="317" t="str">
        <f t="shared" si="1"/>
        <v>EUR</v>
      </c>
      <c r="CT20" s="317"/>
      <c r="CU20" s="317"/>
      <c r="CZ20" s="317"/>
      <c r="DA20" s="331"/>
      <c r="DB20" s="308"/>
      <c r="DC20" s="339">
        <v>2023</v>
      </c>
      <c r="DD20" s="308"/>
      <c r="DE20" s="344" t="s">
        <v>437</v>
      </c>
      <c r="DF20" s="308"/>
      <c r="DG20" s="331"/>
      <c r="DH20" s="308"/>
      <c r="DI20" s="331"/>
      <c r="DJ20" s="317" t="str">
        <f t="shared" si="2"/>
        <v>EUR</v>
      </c>
      <c r="DK20" s="317"/>
      <c r="DP20" s="7"/>
      <c r="DQ20" s="342" t="s">
        <v>583</v>
      </c>
      <c r="DR20" s="308"/>
      <c r="DS20" s="341">
        <v>200</v>
      </c>
      <c r="DT20" s="343" t="str">
        <f t="shared" si="3"/>
        <v>EUR</v>
      </c>
      <c r="DU20" s="308"/>
      <c r="DV20" s="340" t="s">
        <v>557</v>
      </c>
      <c r="DW20" s="308"/>
      <c r="DX20" s="340" t="s">
        <v>527</v>
      </c>
      <c r="DY20" s="308"/>
      <c r="DZ20" s="339">
        <v>2023</v>
      </c>
      <c r="EA20" s="308"/>
      <c r="EB20" s="339" t="s">
        <v>437</v>
      </c>
      <c r="EC20" s="308"/>
      <c r="ED20" s="339" t="s">
        <v>531</v>
      </c>
      <c r="EE20" s="339" t="s">
        <v>531</v>
      </c>
      <c r="EF20" s="339" t="s">
        <v>531</v>
      </c>
      <c r="EG20" s="339" t="s">
        <v>531</v>
      </c>
      <c r="EH20" s="339" t="s">
        <v>531</v>
      </c>
      <c r="EI20" s="339" t="s">
        <v>531</v>
      </c>
      <c r="EJ20" s="339" t="s">
        <v>531</v>
      </c>
      <c r="EK20" s="339" t="s">
        <v>531</v>
      </c>
      <c r="EL20" s="339" t="s">
        <v>531</v>
      </c>
      <c r="EM20" s="339" t="s">
        <v>531</v>
      </c>
      <c r="EN20" s="339" t="s">
        <v>531</v>
      </c>
      <c r="EO20" s="339" t="s">
        <v>531</v>
      </c>
      <c r="EP20" s="7"/>
      <c r="ER20" s="338">
        <f t="shared" si="4"/>
        <v>1</v>
      </c>
      <c r="ES20" s="338">
        <f t="shared" si="5"/>
        <v>1</v>
      </c>
      <c r="ET20" s="338">
        <f t="shared" si="6"/>
        <v>1</v>
      </c>
      <c r="EU20" s="338">
        <f t="shared" si="7"/>
        <v>1</v>
      </c>
      <c r="EV20" s="338">
        <f t="shared" si="8"/>
        <v>1</v>
      </c>
      <c r="EW20" s="338">
        <f t="shared" si="9"/>
        <v>1</v>
      </c>
      <c r="EX20" s="338">
        <f t="shared" si="10"/>
        <v>1</v>
      </c>
      <c r="EY20" s="338">
        <f t="shared" si="11"/>
        <v>1</v>
      </c>
      <c r="EZ20" s="338">
        <f t="shared" si="12"/>
        <v>1</v>
      </c>
      <c r="FA20" s="338">
        <f t="shared" si="13"/>
        <v>1</v>
      </c>
      <c r="FB20" s="338">
        <f t="shared" si="14"/>
        <v>1</v>
      </c>
      <c r="FC20" s="338">
        <f t="shared" si="15"/>
        <v>1</v>
      </c>
      <c r="FG20" s="7"/>
      <c r="FH20" s="342"/>
      <c r="FI20" s="308"/>
      <c r="FJ20" s="341"/>
      <c r="FK20" s="317" t="str">
        <f t="shared" si="16"/>
        <v>EUR</v>
      </c>
      <c r="FL20" s="308"/>
      <c r="FM20" s="340" t="s">
        <v>529</v>
      </c>
      <c r="FN20" s="308"/>
      <c r="FO20" s="340" t="s">
        <v>527</v>
      </c>
      <c r="FP20" s="308"/>
      <c r="FQ20" s="339">
        <v>2023</v>
      </c>
      <c r="FR20" s="308"/>
      <c r="FS20" s="339" t="s">
        <v>437</v>
      </c>
      <c r="FT20" s="308"/>
      <c r="FU20" s="339" t="s">
        <v>531</v>
      </c>
      <c r="FV20" s="339" t="s">
        <v>531</v>
      </c>
      <c r="FW20" s="339" t="s">
        <v>531</v>
      </c>
      <c r="FX20" s="339" t="s">
        <v>525</v>
      </c>
      <c r="FY20" s="339" t="s">
        <v>525</v>
      </c>
      <c r="FZ20" s="339" t="s">
        <v>525</v>
      </c>
      <c r="GA20" s="339" t="s">
        <v>525</v>
      </c>
      <c r="GB20" s="339" t="s">
        <v>531</v>
      </c>
      <c r="GC20" s="339" t="s">
        <v>531</v>
      </c>
      <c r="GD20" s="339" t="s">
        <v>531</v>
      </c>
      <c r="GE20" s="339" t="s">
        <v>531</v>
      </c>
      <c r="GF20" s="339" t="s">
        <v>531</v>
      </c>
      <c r="GG20" s="7"/>
      <c r="GI20" s="338">
        <f t="shared" si="17"/>
        <v>1</v>
      </c>
      <c r="GJ20" s="338">
        <f t="shared" si="18"/>
        <v>1</v>
      </c>
      <c r="GK20" s="338">
        <f t="shared" si="19"/>
        <v>1</v>
      </c>
      <c r="GL20" s="338">
        <f t="shared" si="20"/>
        <v>0</v>
      </c>
      <c r="GM20" s="338">
        <f t="shared" si="21"/>
        <v>0</v>
      </c>
      <c r="GN20" s="338">
        <f t="shared" si="22"/>
        <v>0</v>
      </c>
      <c r="GO20" s="338">
        <f t="shared" si="23"/>
        <v>0</v>
      </c>
      <c r="GP20" s="338">
        <f t="shared" si="24"/>
        <v>1</v>
      </c>
      <c r="GQ20" s="338">
        <f t="shared" si="25"/>
        <v>1</v>
      </c>
      <c r="GR20" s="338">
        <f t="shared" si="26"/>
        <v>1</v>
      </c>
      <c r="GS20" s="338">
        <f t="shared" si="27"/>
        <v>1</v>
      </c>
      <c r="GT20" s="338">
        <f t="shared" si="28"/>
        <v>1</v>
      </c>
      <c r="GX20" s="7"/>
      <c r="GY20" s="331" t="s">
        <v>582</v>
      </c>
      <c r="GZ20" s="321" t="str">
        <f t="shared" si="29"/>
        <v>kg</v>
      </c>
      <c r="HA20" s="337"/>
      <c r="HB20" s="331">
        <v>10</v>
      </c>
      <c r="HC20" s="321" t="str">
        <f t="shared" si="30"/>
        <v>EUR</v>
      </c>
      <c r="HD20" s="337"/>
      <c r="HE20" s="328" t="s">
        <v>529</v>
      </c>
      <c r="HF20" s="308"/>
      <c r="HG20" s="336" t="s">
        <v>528</v>
      </c>
      <c r="HH20" s="308"/>
      <c r="HI20" s="336" t="s">
        <v>527</v>
      </c>
      <c r="HJ20" s="308"/>
      <c r="HK20" s="335">
        <v>0</v>
      </c>
      <c r="HL20" s="308"/>
      <c r="HM20" s="334">
        <v>0.05</v>
      </c>
      <c r="HN20" s="333"/>
      <c r="HO20" s="332"/>
      <c r="HP20" s="331"/>
      <c r="HQ20" s="331"/>
      <c r="HR20" s="331"/>
      <c r="HS20" s="331"/>
      <c r="HT20" s="331"/>
      <c r="HU20" s="331"/>
      <c r="HV20" s="331"/>
      <c r="HW20" s="331"/>
      <c r="HX20" s="331"/>
      <c r="HY20" s="331"/>
      <c r="HZ20" s="331"/>
      <c r="IA20" s="331"/>
      <c r="IB20" s="331"/>
      <c r="IC20" s="331"/>
      <c r="ID20" s="331"/>
      <c r="IE20" s="331"/>
      <c r="IF20" s="332">
        <v>1</v>
      </c>
      <c r="IG20" s="331"/>
      <c r="IH20" s="331"/>
      <c r="II20" s="331"/>
      <c r="IJ20" s="331"/>
      <c r="IK20" s="331"/>
      <c r="IL20" s="331"/>
      <c r="IM20" s="331"/>
      <c r="IN20" s="7"/>
      <c r="IS20" s="7"/>
      <c r="IT20" s="346" t="s">
        <v>192</v>
      </c>
      <c r="IU20" s="7"/>
      <c r="IV20" s="7"/>
      <c r="IW20" s="7"/>
      <c r="IX20" s="7"/>
      <c r="IY20" s="7"/>
      <c r="IZ20" s="7"/>
      <c r="JE20" s="355"/>
      <c r="JF20" s="90" t="s">
        <v>581</v>
      </c>
      <c r="JG20" s="341">
        <v>10000</v>
      </c>
      <c r="JH20" s="347" t="str">
        <f>$J$16</f>
        <v>EUR</v>
      </c>
      <c r="JI20" s="7"/>
      <c r="JJ20" s="328" t="s">
        <v>352</v>
      </c>
      <c r="JK20" s="308"/>
      <c r="JL20" s="341">
        <v>3</v>
      </c>
      <c r="JM20" s="308"/>
      <c r="JN20" s="328" t="s">
        <v>546</v>
      </c>
      <c r="JO20" s="308"/>
      <c r="JP20" s="328" t="s">
        <v>440</v>
      </c>
      <c r="JQ20" s="356">
        <v>2</v>
      </c>
      <c r="JR20" s="355"/>
      <c r="JW20" s="7"/>
      <c r="JX20" s="7" t="s">
        <v>580</v>
      </c>
      <c r="JY20" s="341">
        <v>30000</v>
      </c>
      <c r="JZ20" s="347" t="str">
        <f>$J$16</f>
        <v>EUR</v>
      </c>
      <c r="KA20" s="7"/>
      <c r="KB20" s="7"/>
      <c r="KC20" s="7"/>
      <c r="KL20" s="7"/>
      <c r="KM20" s="90" t="s">
        <v>579</v>
      </c>
      <c r="KN20" s="334">
        <v>0.9</v>
      </c>
      <c r="KO20" s="7"/>
      <c r="KP20" s="7"/>
      <c r="KQ20" s="7"/>
      <c r="KR20" s="7"/>
      <c r="KS20" s="7"/>
      <c r="KT20" s="7"/>
      <c r="KU20" s="7"/>
      <c r="KV20" s="7"/>
      <c r="KW20" s="7"/>
    </row>
    <row r="21" spans="8:309" x14ac:dyDescent="0.2">
      <c r="H21" s="7"/>
      <c r="I21" s="7"/>
      <c r="J21" s="7"/>
      <c r="K21" s="7"/>
      <c r="L21" s="7"/>
      <c r="M21" s="7"/>
      <c r="N21" s="7"/>
      <c r="O21" s="7"/>
      <c r="R21" s="7"/>
      <c r="S21" s="90">
        <f>S20+1</f>
        <v>2027</v>
      </c>
      <c r="T21" s="90"/>
      <c r="U21" s="7"/>
      <c r="V21" s="327">
        <v>0.92</v>
      </c>
      <c r="W21" s="7"/>
      <c r="X21" s="326">
        <f>MIN(V21*(1-10%),1)</f>
        <v>0.82800000000000007</v>
      </c>
      <c r="Y21" s="326">
        <f>MIN(V21*(1+10%),1)</f>
        <v>1</v>
      </c>
      <c r="Z21" s="326"/>
      <c r="AA21" s="7"/>
      <c r="AB21" s="7"/>
      <c r="AC21" s="7"/>
      <c r="AD21" s="7"/>
      <c r="AE21" s="7"/>
      <c r="AF21" s="7"/>
      <c r="AG21" s="7"/>
      <c r="AH21" s="7"/>
      <c r="AI21" s="7"/>
      <c r="AJ21" s="7"/>
      <c r="AK21" s="7"/>
      <c r="AO21" s="324"/>
      <c r="AP21" s="305" t="s">
        <v>578</v>
      </c>
      <c r="AQ21" s="322">
        <v>40</v>
      </c>
      <c r="AR21" s="321" t="str">
        <f t="shared" si="31"/>
        <v>EUR</v>
      </c>
      <c r="AS21" s="323">
        <v>0.35</v>
      </c>
      <c r="AT21" s="321" t="str">
        <f t="shared" si="32"/>
        <v>kg</v>
      </c>
      <c r="AU21" s="7"/>
      <c r="AV21" s="322">
        <v>17</v>
      </c>
      <c r="AW21" s="321" t="str">
        <f t="shared" si="33"/>
        <v>EUR</v>
      </c>
      <c r="AX21" s="7"/>
      <c r="AY21" s="353"/>
      <c r="AZ21" s="320">
        <v>0.01</v>
      </c>
      <c r="BA21" s="353"/>
      <c r="BB21" s="320">
        <v>0.01</v>
      </c>
      <c r="BC21" s="353"/>
      <c r="BD21" s="320">
        <v>0.01</v>
      </c>
      <c r="BE21" s="353"/>
      <c r="BF21" s="320">
        <v>0.01</v>
      </c>
      <c r="BG21" s="353"/>
      <c r="BH21" s="320">
        <v>0.01</v>
      </c>
      <c r="BI21" s="353"/>
      <c r="BJ21" s="320">
        <v>0.01</v>
      </c>
      <c r="BK21" s="353"/>
      <c r="BL21" s="320">
        <v>0.01</v>
      </c>
      <c r="BM21" s="317"/>
      <c r="BR21" s="7"/>
      <c r="BS21" s="331"/>
      <c r="BT21" s="308"/>
      <c r="BU21" s="339">
        <v>2023</v>
      </c>
      <c r="BV21" s="308"/>
      <c r="BW21" s="344" t="s">
        <v>437</v>
      </c>
      <c r="BX21" s="308"/>
      <c r="BY21" s="331"/>
      <c r="BZ21" s="308"/>
      <c r="CA21" s="341"/>
      <c r="CB21" s="317" t="str">
        <f t="shared" si="0"/>
        <v>EUR</v>
      </c>
      <c r="CC21" s="317"/>
      <c r="CD21" s="317"/>
      <c r="CI21" s="7"/>
      <c r="CJ21" s="331"/>
      <c r="CK21" s="308"/>
      <c r="CL21" s="339">
        <v>2023</v>
      </c>
      <c r="CM21" s="308"/>
      <c r="CN21" s="344" t="s">
        <v>437</v>
      </c>
      <c r="CO21" s="308"/>
      <c r="CP21" s="331"/>
      <c r="CQ21" s="308"/>
      <c r="CR21" s="331"/>
      <c r="CS21" s="317" t="str">
        <f t="shared" si="1"/>
        <v>EUR</v>
      </c>
      <c r="CT21" s="317"/>
      <c r="CU21" s="317"/>
      <c r="CZ21" s="317"/>
      <c r="DA21" s="331"/>
      <c r="DB21" s="308"/>
      <c r="DC21" s="339">
        <v>2023</v>
      </c>
      <c r="DD21" s="308"/>
      <c r="DE21" s="344" t="s">
        <v>437</v>
      </c>
      <c r="DF21" s="308"/>
      <c r="DG21" s="331"/>
      <c r="DH21" s="308"/>
      <c r="DI21" s="331"/>
      <c r="DJ21" s="317" t="str">
        <f t="shared" si="2"/>
        <v>EUR</v>
      </c>
      <c r="DK21" s="317"/>
      <c r="DP21" s="7"/>
      <c r="DQ21" s="342" t="s">
        <v>577</v>
      </c>
      <c r="DR21" s="308"/>
      <c r="DS21" s="341">
        <v>500</v>
      </c>
      <c r="DT21" s="343" t="str">
        <f t="shared" si="3"/>
        <v>EUR</v>
      </c>
      <c r="DU21" s="308"/>
      <c r="DV21" s="340" t="s">
        <v>532</v>
      </c>
      <c r="DW21" s="308"/>
      <c r="DX21" s="340" t="s">
        <v>527</v>
      </c>
      <c r="DY21" s="308"/>
      <c r="DZ21" s="339">
        <v>2023</v>
      </c>
      <c r="EA21" s="308"/>
      <c r="EB21" s="339" t="s">
        <v>437</v>
      </c>
      <c r="EC21" s="308"/>
      <c r="ED21" s="339" t="s">
        <v>525</v>
      </c>
      <c r="EE21" s="339" t="s">
        <v>531</v>
      </c>
      <c r="EF21" s="339" t="s">
        <v>531</v>
      </c>
      <c r="EG21" s="339" t="s">
        <v>531</v>
      </c>
      <c r="EH21" s="339" t="s">
        <v>531</v>
      </c>
      <c r="EI21" s="339" t="s">
        <v>531</v>
      </c>
      <c r="EJ21" s="339" t="s">
        <v>531</v>
      </c>
      <c r="EK21" s="339" t="s">
        <v>531</v>
      </c>
      <c r="EL21" s="339" t="s">
        <v>531</v>
      </c>
      <c r="EM21" s="339" t="s">
        <v>531</v>
      </c>
      <c r="EN21" s="339" t="s">
        <v>531</v>
      </c>
      <c r="EO21" s="339" t="s">
        <v>531</v>
      </c>
      <c r="EP21" s="7"/>
      <c r="ER21" s="338">
        <f t="shared" si="4"/>
        <v>0</v>
      </c>
      <c r="ES21" s="338">
        <f t="shared" si="5"/>
        <v>1</v>
      </c>
      <c r="ET21" s="338">
        <f t="shared" si="6"/>
        <v>1</v>
      </c>
      <c r="EU21" s="338">
        <f t="shared" si="7"/>
        <v>1</v>
      </c>
      <c r="EV21" s="338">
        <f t="shared" si="8"/>
        <v>1</v>
      </c>
      <c r="EW21" s="338">
        <f t="shared" si="9"/>
        <v>1</v>
      </c>
      <c r="EX21" s="338">
        <f t="shared" si="10"/>
        <v>1</v>
      </c>
      <c r="EY21" s="338">
        <f t="shared" si="11"/>
        <v>1</v>
      </c>
      <c r="EZ21" s="338">
        <f t="shared" si="12"/>
        <v>1</v>
      </c>
      <c r="FA21" s="338">
        <f t="shared" si="13"/>
        <v>1</v>
      </c>
      <c r="FB21" s="338">
        <f t="shared" si="14"/>
        <v>1</v>
      </c>
      <c r="FC21" s="338">
        <f t="shared" si="15"/>
        <v>1</v>
      </c>
      <c r="FG21" s="7"/>
      <c r="FH21" s="342"/>
      <c r="FI21" s="308"/>
      <c r="FJ21" s="341"/>
      <c r="FK21" s="317" t="str">
        <f t="shared" si="16"/>
        <v>EUR</v>
      </c>
      <c r="FL21" s="308"/>
      <c r="FM21" s="340" t="s">
        <v>529</v>
      </c>
      <c r="FN21" s="308"/>
      <c r="FO21" s="340" t="s">
        <v>527</v>
      </c>
      <c r="FP21" s="308"/>
      <c r="FQ21" s="339">
        <v>2023</v>
      </c>
      <c r="FR21" s="308"/>
      <c r="FS21" s="339" t="s">
        <v>437</v>
      </c>
      <c r="FT21" s="308"/>
      <c r="FU21" s="339" t="s">
        <v>531</v>
      </c>
      <c r="FV21" s="339" t="s">
        <v>531</v>
      </c>
      <c r="FW21" s="339" t="s">
        <v>531</v>
      </c>
      <c r="FX21" s="339" t="s">
        <v>525</v>
      </c>
      <c r="FY21" s="339" t="s">
        <v>525</v>
      </c>
      <c r="FZ21" s="339" t="s">
        <v>525</v>
      </c>
      <c r="GA21" s="339" t="s">
        <v>525</v>
      </c>
      <c r="GB21" s="339" t="s">
        <v>531</v>
      </c>
      <c r="GC21" s="339" t="s">
        <v>531</v>
      </c>
      <c r="GD21" s="339" t="s">
        <v>531</v>
      </c>
      <c r="GE21" s="339" t="s">
        <v>531</v>
      </c>
      <c r="GF21" s="339" t="s">
        <v>531</v>
      </c>
      <c r="GG21" s="7"/>
      <c r="GI21" s="338">
        <f t="shared" si="17"/>
        <v>1</v>
      </c>
      <c r="GJ21" s="338">
        <f t="shared" si="18"/>
        <v>1</v>
      </c>
      <c r="GK21" s="338">
        <f t="shared" si="19"/>
        <v>1</v>
      </c>
      <c r="GL21" s="338">
        <f t="shared" si="20"/>
        <v>0</v>
      </c>
      <c r="GM21" s="338">
        <f t="shared" si="21"/>
        <v>0</v>
      </c>
      <c r="GN21" s="338">
        <f t="shared" si="22"/>
        <v>0</v>
      </c>
      <c r="GO21" s="338">
        <f t="shared" si="23"/>
        <v>0</v>
      </c>
      <c r="GP21" s="338">
        <f t="shared" si="24"/>
        <v>1</v>
      </c>
      <c r="GQ21" s="338">
        <f t="shared" si="25"/>
        <v>1</v>
      </c>
      <c r="GR21" s="338">
        <f t="shared" si="26"/>
        <v>1</v>
      </c>
      <c r="GS21" s="338">
        <f t="shared" si="27"/>
        <v>1</v>
      </c>
      <c r="GT21" s="338">
        <f t="shared" si="28"/>
        <v>1</v>
      </c>
      <c r="GX21" s="7"/>
      <c r="GY21" s="331" t="s">
        <v>523</v>
      </c>
      <c r="GZ21" s="321" t="str">
        <f t="shared" si="29"/>
        <v>kg</v>
      </c>
      <c r="HA21" s="337"/>
      <c r="HB21" s="331">
        <v>3</v>
      </c>
      <c r="HC21" s="321" t="str">
        <f t="shared" si="30"/>
        <v>EUR</v>
      </c>
      <c r="HD21" s="337"/>
      <c r="HE21" s="328" t="s">
        <v>529</v>
      </c>
      <c r="HF21" s="308"/>
      <c r="HG21" s="336" t="s">
        <v>528</v>
      </c>
      <c r="HH21" s="308"/>
      <c r="HI21" s="336" t="s">
        <v>527</v>
      </c>
      <c r="HJ21" s="308"/>
      <c r="HK21" s="335">
        <v>0</v>
      </c>
      <c r="HL21" s="308"/>
      <c r="HM21" s="334">
        <v>0.05</v>
      </c>
      <c r="HN21" s="333"/>
      <c r="HO21" s="332"/>
      <c r="HP21" s="331"/>
      <c r="HQ21" s="331"/>
      <c r="HR21" s="331"/>
      <c r="HS21" s="331"/>
      <c r="HT21" s="331"/>
      <c r="HU21" s="331"/>
      <c r="HV21" s="331"/>
      <c r="HW21" s="331"/>
      <c r="HX21" s="331"/>
      <c r="HY21" s="331"/>
      <c r="HZ21" s="331"/>
      <c r="IA21" s="331"/>
      <c r="IB21" s="331"/>
      <c r="IC21" s="331"/>
      <c r="ID21" s="331"/>
      <c r="IE21" s="331"/>
      <c r="IF21" s="331"/>
      <c r="IG21" s="331"/>
      <c r="IH21" s="331"/>
      <c r="II21" s="331"/>
      <c r="IJ21" s="331"/>
      <c r="IK21" s="331"/>
      <c r="IL21" s="331"/>
      <c r="IM21" s="331"/>
      <c r="IN21" s="7"/>
      <c r="IS21" s="7"/>
      <c r="IT21" s="7"/>
      <c r="IU21" s="7"/>
      <c r="IV21" s="7"/>
      <c r="IW21" s="7"/>
      <c r="IX21" s="7"/>
      <c r="IY21" s="7"/>
      <c r="IZ21" s="7"/>
      <c r="JE21" s="355"/>
      <c r="JF21" s="90" t="s">
        <v>334</v>
      </c>
      <c r="JG21" s="341">
        <v>15000</v>
      </c>
      <c r="JH21" s="347" t="str">
        <f>$J$16</f>
        <v>EUR</v>
      </c>
      <c r="JI21" s="7"/>
      <c r="JJ21" s="328" t="s">
        <v>352</v>
      </c>
      <c r="JK21" s="308"/>
      <c r="JL21" s="341">
        <v>10</v>
      </c>
      <c r="JM21" s="308"/>
      <c r="JN21" s="328" t="s">
        <v>546</v>
      </c>
      <c r="JO21" s="308"/>
      <c r="JP21" s="328" t="s">
        <v>440</v>
      </c>
      <c r="JQ21" s="356">
        <v>2</v>
      </c>
      <c r="JR21" s="7"/>
      <c r="JW21" s="7"/>
      <c r="JX21" s="7" t="s">
        <v>576</v>
      </c>
      <c r="JY21" s="334">
        <v>0.01</v>
      </c>
      <c r="JZ21" s="7"/>
      <c r="KA21" s="7"/>
      <c r="KB21" s="7"/>
      <c r="KC21" s="7"/>
      <c r="KL21" s="7"/>
      <c r="KM21" s="7"/>
      <c r="KN21" s="7"/>
      <c r="KO21" s="7"/>
      <c r="KP21" s="7"/>
      <c r="KQ21" s="7"/>
      <c r="KR21" s="7"/>
      <c r="KS21" s="7"/>
      <c r="KT21" s="7"/>
      <c r="KU21" s="7"/>
      <c r="KV21" s="7"/>
      <c r="KW21" s="7"/>
    </row>
    <row r="22" spans="8:309" x14ac:dyDescent="0.2">
      <c r="R22" s="7"/>
      <c r="S22" s="7"/>
      <c r="T22" s="7"/>
      <c r="U22" s="7"/>
      <c r="V22" s="7"/>
      <c r="W22" s="7"/>
      <c r="X22" s="7"/>
      <c r="Y22" s="7"/>
      <c r="Z22" s="7"/>
      <c r="AA22" s="7"/>
      <c r="AB22" s="7"/>
      <c r="AC22" s="7"/>
      <c r="AD22" s="7"/>
      <c r="AE22" s="7"/>
      <c r="AF22" s="7"/>
      <c r="AG22" s="7"/>
      <c r="AH22" s="7"/>
      <c r="AI22" s="7"/>
      <c r="AJ22" s="7"/>
      <c r="AK22" s="7"/>
      <c r="AO22" s="324"/>
      <c r="AP22" s="305" t="s">
        <v>575</v>
      </c>
      <c r="AQ22" s="322">
        <v>35</v>
      </c>
      <c r="AR22" s="321" t="str">
        <f t="shared" si="31"/>
        <v>EUR</v>
      </c>
      <c r="AS22" s="323">
        <v>0.4</v>
      </c>
      <c r="AT22" s="321" t="str">
        <f t="shared" si="32"/>
        <v>kg</v>
      </c>
      <c r="AU22" s="7"/>
      <c r="AV22" s="322">
        <v>18</v>
      </c>
      <c r="AW22" s="321" t="str">
        <f t="shared" si="33"/>
        <v>EUR</v>
      </c>
      <c r="AX22" s="7"/>
      <c r="AY22" s="353"/>
      <c r="AZ22" s="320">
        <v>0.01</v>
      </c>
      <c r="BA22" s="353"/>
      <c r="BB22" s="320">
        <v>0.01</v>
      </c>
      <c r="BC22" s="353"/>
      <c r="BD22" s="320">
        <v>0.01</v>
      </c>
      <c r="BE22" s="353"/>
      <c r="BF22" s="320">
        <v>0.01</v>
      </c>
      <c r="BG22" s="353"/>
      <c r="BH22" s="320">
        <v>0.01</v>
      </c>
      <c r="BI22" s="353"/>
      <c r="BJ22" s="320">
        <v>0.01</v>
      </c>
      <c r="BK22" s="353"/>
      <c r="BL22" s="320">
        <v>0.01</v>
      </c>
      <c r="BM22" s="317"/>
      <c r="BR22" s="7"/>
      <c r="BS22" s="331"/>
      <c r="BT22" s="308"/>
      <c r="BU22" s="339">
        <v>2023</v>
      </c>
      <c r="BV22" s="308"/>
      <c r="BW22" s="344" t="s">
        <v>437</v>
      </c>
      <c r="BX22" s="308"/>
      <c r="BY22" s="331"/>
      <c r="BZ22" s="308"/>
      <c r="CA22" s="341"/>
      <c r="CB22" s="317" t="str">
        <f t="shared" si="0"/>
        <v>EUR</v>
      </c>
      <c r="CC22" s="317"/>
      <c r="CD22" s="317"/>
      <c r="CI22" s="7"/>
      <c r="CJ22" s="331"/>
      <c r="CK22" s="308"/>
      <c r="CL22" s="339">
        <v>2023</v>
      </c>
      <c r="CM22" s="308"/>
      <c r="CN22" s="344" t="s">
        <v>437</v>
      </c>
      <c r="CO22" s="308"/>
      <c r="CP22" s="331"/>
      <c r="CQ22" s="308"/>
      <c r="CR22" s="331"/>
      <c r="CS22" s="317" t="str">
        <f t="shared" si="1"/>
        <v>EUR</v>
      </c>
      <c r="CT22" s="317"/>
      <c r="CU22" s="317"/>
      <c r="CZ22" s="317"/>
      <c r="DA22" s="331"/>
      <c r="DB22" s="308"/>
      <c r="DC22" s="339">
        <v>2023</v>
      </c>
      <c r="DD22" s="308"/>
      <c r="DE22" s="344" t="s">
        <v>437</v>
      </c>
      <c r="DF22" s="308"/>
      <c r="DG22" s="331"/>
      <c r="DH22" s="308"/>
      <c r="DI22" s="331"/>
      <c r="DJ22" s="317" t="str">
        <f t="shared" si="2"/>
        <v>EUR</v>
      </c>
      <c r="DK22" s="317"/>
      <c r="DP22" s="7"/>
      <c r="DQ22" s="342" t="s">
        <v>574</v>
      </c>
      <c r="DR22" s="308"/>
      <c r="DS22" s="341">
        <v>500</v>
      </c>
      <c r="DT22" s="343" t="str">
        <f t="shared" si="3"/>
        <v>EUR</v>
      </c>
      <c r="DU22" s="308"/>
      <c r="DV22" s="340" t="s">
        <v>532</v>
      </c>
      <c r="DW22" s="308"/>
      <c r="DX22" s="340" t="s">
        <v>527</v>
      </c>
      <c r="DY22" s="308"/>
      <c r="DZ22" s="339">
        <v>2023</v>
      </c>
      <c r="EA22" s="308"/>
      <c r="EB22" s="339" t="s">
        <v>437</v>
      </c>
      <c r="EC22" s="308"/>
      <c r="ED22" s="339" t="s">
        <v>531</v>
      </c>
      <c r="EE22" s="339" t="s">
        <v>531</v>
      </c>
      <c r="EF22" s="339" t="s">
        <v>531</v>
      </c>
      <c r="EG22" s="339" t="s">
        <v>531</v>
      </c>
      <c r="EH22" s="339" t="s">
        <v>531</v>
      </c>
      <c r="EI22" s="339" t="s">
        <v>531</v>
      </c>
      <c r="EJ22" s="339" t="s">
        <v>531</v>
      </c>
      <c r="EK22" s="339" t="s">
        <v>531</v>
      </c>
      <c r="EL22" s="339" t="s">
        <v>525</v>
      </c>
      <c r="EM22" s="339" t="s">
        <v>531</v>
      </c>
      <c r="EN22" s="339" t="s">
        <v>531</v>
      </c>
      <c r="EO22" s="339" t="s">
        <v>531</v>
      </c>
      <c r="EP22" s="7"/>
      <c r="ER22" s="338">
        <f t="shared" si="4"/>
        <v>1</v>
      </c>
      <c r="ES22" s="338">
        <f t="shared" si="5"/>
        <v>1</v>
      </c>
      <c r="ET22" s="338">
        <f t="shared" si="6"/>
        <v>1</v>
      </c>
      <c r="EU22" s="338">
        <f t="shared" si="7"/>
        <v>1</v>
      </c>
      <c r="EV22" s="338">
        <f t="shared" si="8"/>
        <v>1</v>
      </c>
      <c r="EW22" s="338">
        <f t="shared" si="9"/>
        <v>1</v>
      </c>
      <c r="EX22" s="338">
        <f t="shared" si="10"/>
        <v>1</v>
      </c>
      <c r="EY22" s="338">
        <f t="shared" si="11"/>
        <v>1</v>
      </c>
      <c r="EZ22" s="338">
        <f t="shared" si="12"/>
        <v>0</v>
      </c>
      <c r="FA22" s="338">
        <f t="shared" si="13"/>
        <v>1</v>
      </c>
      <c r="FB22" s="338">
        <f t="shared" si="14"/>
        <v>1</v>
      </c>
      <c r="FC22" s="338">
        <f t="shared" si="15"/>
        <v>1</v>
      </c>
      <c r="FG22" s="7"/>
      <c r="FH22" s="342"/>
      <c r="FI22" s="308"/>
      <c r="FJ22" s="341"/>
      <c r="FK22" s="317" t="str">
        <f t="shared" si="16"/>
        <v>EUR</v>
      </c>
      <c r="FL22" s="308"/>
      <c r="FM22" s="340" t="s">
        <v>557</v>
      </c>
      <c r="FN22" s="308"/>
      <c r="FO22" s="340" t="s">
        <v>527</v>
      </c>
      <c r="FP22" s="308"/>
      <c r="FQ22" s="339">
        <v>2023</v>
      </c>
      <c r="FR22" s="308"/>
      <c r="FS22" s="339" t="s">
        <v>437</v>
      </c>
      <c r="FT22" s="308"/>
      <c r="FU22" s="339" t="s">
        <v>531</v>
      </c>
      <c r="FV22" s="339" t="s">
        <v>531</v>
      </c>
      <c r="FW22" s="339" t="s">
        <v>531</v>
      </c>
      <c r="FX22" s="339" t="s">
        <v>525</v>
      </c>
      <c r="FY22" s="339" t="s">
        <v>525</v>
      </c>
      <c r="FZ22" s="339" t="s">
        <v>525</v>
      </c>
      <c r="GA22" s="339" t="s">
        <v>525</v>
      </c>
      <c r="GB22" s="339" t="s">
        <v>531</v>
      </c>
      <c r="GC22" s="339" t="s">
        <v>531</v>
      </c>
      <c r="GD22" s="339" t="s">
        <v>531</v>
      </c>
      <c r="GE22" s="339" t="s">
        <v>531</v>
      </c>
      <c r="GF22" s="339" t="s">
        <v>531</v>
      </c>
      <c r="GG22" s="7"/>
      <c r="GI22" s="338">
        <f t="shared" si="17"/>
        <v>1</v>
      </c>
      <c r="GJ22" s="338">
        <f t="shared" si="18"/>
        <v>1</v>
      </c>
      <c r="GK22" s="338">
        <f t="shared" si="19"/>
        <v>1</v>
      </c>
      <c r="GL22" s="338">
        <f t="shared" si="20"/>
        <v>0</v>
      </c>
      <c r="GM22" s="338">
        <f t="shared" si="21"/>
        <v>0</v>
      </c>
      <c r="GN22" s="338">
        <f t="shared" si="22"/>
        <v>0</v>
      </c>
      <c r="GO22" s="338">
        <f t="shared" si="23"/>
        <v>0</v>
      </c>
      <c r="GP22" s="338">
        <f t="shared" si="24"/>
        <v>1</v>
      </c>
      <c r="GQ22" s="338">
        <f t="shared" si="25"/>
        <v>1</v>
      </c>
      <c r="GR22" s="338">
        <f t="shared" si="26"/>
        <v>1</v>
      </c>
      <c r="GS22" s="338">
        <f t="shared" si="27"/>
        <v>1</v>
      </c>
      <c r="GT22" s="338">
        <f t="shared" si="28"/>
        <v>1</v>
      </c>
      <c r="GX22" s="7"/>
      <c r="GY22" s="331" t="s">
        <v>541</v>
      </c>
      <c r="GZ22" s="321" t="str">
        <f t="shared" si="29"/>
        <v>kg</v>
      </c>
      <c r="HA22" s="337"/>
      <c r="HB22" s="331">
        <v>5</v>
      </c>
      <c r="HC22" s="321" t="str">
        <f t="shared" si="30"/>
        <v>EUR</v>
      </c>
      <c r="HD22" s="337"/>
      <c r="HE22" s="328" t="s">
        <v>529</v>
      </c>
      <c r="HF22" s="308"/>
      <c r="HG22" s="336" t="s">
        <v>528</v>
      </c>
      <c r="HH22" s="308"/>
      <c r="HI22" s="336" t="s">
        <v>527</v>
      </c>
      <c r="HJ22" s="308"/>
      <c r="HK22" s="335">
        <v>0</v>
      </c>
      <c r="HL22" s="308"/>
      <c r="HM22" s="334">
        <v>0.05</v>
      </c>
      <c r="HN22" s="333"/>
      <c r="HO22" s="332"/>
      <c r="HP22" s="331"/>
      <c r="HQ22" s="331"/>
      <c r="HR22" s="331"/>
      <c r="HS22" s="331"/>
      <c r="HT22" s="331"/>
      <c r="HU22" s="331"/>
      <c r="HV22" s="331"/>
      <c r="HW22" s="331"/>
      <c r="HX22" s="331"/>
      <c r="HY22" s="331"/>
      <c r="HZ22" s="331"/>
      <c r="IA22" s="331"/>
      <c r="IB22" s="331"/>
      <c r="IC22" s="331"/>
      <c r="ID22" s="331"/>
      <c r="IE22" s="331"/>
      <c r="IF22" s="331"/>
      <c r="IG22" s="332">
        <v>1</v>
      </c>
      <c r="IH22" s="331"/>
      <c r="II22" s="331"/>
      <c r="IJ22" s="331"/>
      <c r="IK22" s="331"/>
      <c r="IL22" s="331"/>
      <c r="IM22" s="331"/>
      <c r="IN22" s="7"/>
      <c r="IS22" s="7"/>
      <c r="IT22" s="7" t="s">
        <v>573</v>
      </c>
      <c r="IU22" s="348">
        <v>0.3</v>
      </c>
      <c r="IV22" s="7"/>
      <c r="IW22" s="7"/>
      <c r="IX22" s="7"/>
      <c r="IY22" s="7"/>
      <c r="IZ22" s="7"/>
      <c r="JE22" s="355"/>
      <c r="JF22" s="355"/>
      <c r="JG22" s="355"/>
      <c r="JH22" s="355"/>
      <c r="JI22" s="355"/>
      <c r="JJ22" s="355"/>
      <c r="JK22" s="355"/>
      <c r="JL22" s="355"/>
      <c r="JM22" s="355"/>
      <c r="JN22" s="355"/>
      <c r="JO22" s="355"/>
      <c r="JP22" s="355"/>
      <c r="JQ22" s="355"/>
      <c r="JR22" s="7"/>
      <c r="JW22" s="7"/>
      <c r="JX22" s="7" t="s">
        <v>572</v>
      </c>
      <c r="JY22" s="334">
        <v>5.0000000000000001E-3</v>
      </c>
      <c r="JZ22" s="347" t="str">
        <f>$J$16</f>
        <v>EUR</v>
      </c>
      <c r="KA22" s="7"/>
      <c r="KB22" s="7"/>
      <c r="KC22" s="7"/>
      <c r="KL22" s="7"/>
      <c r="KM22" s="7"/>
      <c r="KN22" s="7"/>
      <c r="KO22" s="7"/>
      <c r="KP22" s="7"/>
      <c r="KQ22" s="7"/>
      <c r="KR22" s="7"/>
      <c r="KS22" s="7"/>
      <c r="KT22" s="7"/>
      <c r="KU22" s="7"/>
      <c r="KV22" s="7"/>
      <c r="KW22" s="7"/>
    </row>
    <row r="23" spans="8:309" x14ac:dyDescent="0.2">
      <c r="R23" s="7"/>
      <c r="S23" s="354" t="s">
        <v>571</v>
      </c>
      <c r="T23" s="354"/>
      <c r="U23" s="7"/>
      <c r="V23" s="7"/>
      <c r="W23" s="7"/>
      <c r="X23" s="7"/>
      <c r="Y23" s="7"/>
      <c r="Z23" s="7"/>
      <c r="AA23" s="7"/>
      <c r="AB23" s="7"/>
      <c r="AC23" s="7"/>
      <c r="AD23" s="7"/>
      <c r="AE23" s="7"/>
      <c r="AF23" s="7"/>
      <c r="AG23" s="7"/>
      <c r="AH23" s="7"/>
      <c r="AI23" s="7"/>
      <c r="AJ23" s="7"/>
      <c r="AK23" s="7"/>
      <c r="AO23" s="324"/>
      <c r="AP23" s="305" t="s">
        <v>570</v>
      </c>
      <c r="AQ23" s="322">
        <v>20</v>
      </c>
      <c r="AR23" s="321" t="str">
        <f t="shared" si="31"/>
        <v>EUR</v>
      </c>
      <c r="AS23" s="323">
        <v>0.3</v>
      </c>
      <c r="AT23" s="321" t="str">
        <f t="shared" si="32"/>
        <v>kg</v>
      </c>
      <c r="AU23" s="7"/>
      <c r="AV23" s="322">
        <v>10</v>
      </c>
      <c r="AW23" s="321" t="str">
        <f t="shared" si="33"/>
        <v>EUR</v>
      </c>
      <c r="AX23" s="7"/>
      <c r="AY23" s="353"/>
      <c r="AZ23" s="320">
        <v>0.01</v>
      </c>
      <c r="BA23" s="353"/>
      <c r="BB23" s="320">
        <v>0.01</v>
      </c>
      <c r="BC23" s="353"/>
      <c r="BD23" s="320">
        <v>0.01</v>
      </c>
      <c r="BE23" s="353"/>
      <c r="BF23" s="320">
        <v>0.01</v>
      </c>
      <c r="BG23" s="353"/>
      <c r="BH23" s="320">
        <v>0.01</v>
      </c>
      <c r="BI23" s="353"/>
      <c r="BJ23" s="320">
        <v>0.01</v>
      </c>
      <c r="BK23" s="353"/>
      <c r="BL23" s="320">
        <v>0.01</v>
      </c>
      <c r="BM23" s="317"/>
      <c r="BR23" s="7"/>
      <c r="BS23" s="331"/>
      <c r="BT23" s="308"/>
      <c r="BU23" s="339">
        <v>2023</v>
      </c>
      <c r="BV23" s="308"/>
      <c r="BW23" s="344" t="s">
        <v>437</v>
      </c>
      <c r="BX23" s="308"/>
      <c r="BY23" s="331"/>
      <c r="BZ23" s="308"/>
      <c r="CA23" s="341"/>
      <c r="CB23" s="317" t="str">
        <f t="shared" si="0"/>
        <v>EUR</v>
      </c>
      <c r="CC23" s="317"/>
      <c r="CD23" s="317"/>
      <c r="CI23" s="7"/>
      <c r="CJ23" s="331"/>
      <c r="CK23" s="308"/>
      <c r="CL23" s="339">
        <v>2023</v>
      </c>
      <c r="CM23" s="308"/>
      <c r="CN23" s="344" t="s">
        <v>437</v>
      </c>
      <c r="CO23" s="308"/>
      <c r="CP23" s="331"/>
      <c r="CQ23" s="308"/>
      <c r="CR23" s="331"/>
      <c r="CS23" s="317" t="str">
        <f t="shared" si="1"/>
        <v>EUR</v>
      </c>
      <c r="CT23" s="317"/>
      <c r="CU23" s="317"/>
      <c r="CZ23" s="317"/>
      <c r="DA23" s="331"/>
      <c r="DB23" s="308"/>
      <c r="DC23" s="339">
        <v>2023</v>
      </c>
      <c r="DD23" s="308"/>
      <c r="DE23" s="344" t="s">
        <v>437</v>
      </c>
      <c r="DF23" s="308"/>
      <c r="DG23" s="331"/>
      <c r="DH23" s="308"/>
      <c r="DI23" s="331"/>
      <c r="DJ23" s="317" t="str">
        <f t="shared" si="2"/>
        <v>EUR</v>
      </c>
      <c r="DK23" s="317"/>
      <c r="DP23" s="7"/>
      <c r="DQ23" s="342" t="s">
        <v>569</v>
      </c>
      <c r="DR23" s="308"/>
      <c r="DS23" s="341">
        <v>100</v>
      </c>
      <c r="DT23" s="343" t="str">
        <f t="shared" si="3"/>
        <v>EUR</v>
      </c>
      <c r="DU23" s="308"/>
      <c r="DV23" s="340" t="s">
        <v>532</v>
      </c>
      <c r="DW23" s="308"/>
      <c r="DX23" s="340" t="s">
        <v>527</v>
      </c>
      <c r="DY23" s="308"/>
      <c r="DZ23" s="339">
        <v>2023</v>
      </c>
      <c r="EA23" s="308"/>
      <c r="EB23" s="339" t="s">
        <v>437</v>
      </c>
      <c r="EC23" s="308"/>
      <c r="ED23" s="339" t="s">
        <v>531</v>
      </c>
      <c r="EE23" s="339" t="s">
        <v>531</v>
      </c>
      <c r="EF23" s="339" t="s">
        <v>531</v>
      </c>
      <c r="EG23" s="339" t="s">
        <v>531</v>
      </c>
      <c r="EH23" s="339" t="s">
        <v>531</v>
      </c>
      <c r="EI23" s="339" t="s">
        <v>531</v>
      </c>
      <c r="EJ23" s="339" t="s">
        <v>531</v>
      </c>
      <c r="EK23" s="339" t="s">
        <v>531</v>
      </c>
      <c r="EL23" s="339" t="s">
        <v>531</v>
      </c>
      <c r="EM23" s="339" t="s">
        <v>531</v>
      </c>
      <c r="EN23" s="339" t="s">
        <v>531</v>
      </c>
      <c r="EO23" s="339" t="s">
        <v>531</v>
      </c>
      <c r="EP23" s="7"/>
      <c r="ER23" s="338">
        <f t="shared" si="4"/>
        <v>1</v>
      </c>
      <c r="ES23" s="338">
        <f t="shared" si="5"/>
        <v>1</v>
      </c>
      <c r="ET23" s="338">
        <f t="shared" si="6"/>
        <v>1</v>
      </c>
      <c r="EU23" s="338">
        <f t="shared" si="7"/>
        <v>1</v>
      </c>
      <c r="EV23" s="338">
        <f t="shared" si="8"/>
        <v>1</v>
      </c>
      <c r="EW23" s="338">
        <f t="shared" si="9"/>
        <v>1</v>
      </c>
      <c r="EX23" s="338">
        <f t="shared" si="10"/>
        <v>1</v>
      </c>
      <c r="EY23" s="338">
        <f t="shared" si="11"/>
        <v>1</v>
      </c>
      <c r="EZ23" s="338">
        <f t="shared" si="12"/>
        <v>1</v>
      </c>
      <c r="FA23" s="338">
        <f t="shared" si="13"/>
        <v>1</v>
      </c>
      <c r="FB23" s="338">
        <f t="shared" si="14"/>
        <v>1</v>
      </c>
      <c r="FC23" s="338">
        <f t="shared" si="15"/>
        <v>1</v>
      </c>
      <c r="FG23" s="7"/>
      <c r="FH23" s="342"/>
      <c r="FI23" s="308"/>
      <c r="FJ23" s="341"/>
      <c r="FK23" s="317" t="str">
        <f t="shared" si="16"/>
        <v>EUR</v>
      </c>
      <c r="FL23" s="308"/>
      <c r="FM23" s="340" t="s">
        <v>557</v>
      </c>
      <c r="FN23" s="308"/>
      <c r="FO23" s="340" t="s">
        <v>527</v>
      </c>
      <c r="FP23" s="308"/>
      <c r="FQ23" s="339">
        <v>2023</v>
      </c>
      <c r="FR23" s="308"/>
      <c r="FS23" s="339" t="s">
        <v>437</v>
      </c>
      <c r="FT23" s="308"/>
      <c r="FU23" s="339" t="s">
        <v>531</v>
      </c>
      <c r="FV23" s="339" t="s">
        <v>531</v>
      </c>
      <c r="FW23" s="339" t="s">
        <v>531</v>
      </c>
      <c r="FX23" s="339" t="s">
        <v>525</v>
      </c>
      <c r="FY23" s="339" t="s">
        <v>525</v>
      </c>
      <c r="FZ23" s="339" t="s">
        <v>525</v>
      </c>
      <c r="GA23" s="339" t="s">
        <v>525</v>
      </c>
      <c r="GB23" s="339" t="s">
        <v>531</v>
      </c>
      <c r="GC23" s="339" t="s">
        <v>531</v>
      </c>
      <c r="GD23" s="339" t="s">
        <v>531</v>
      </c>
      <c r="GE23" s="339" t="s">
        <v>531</v>
      </c>
      <c r="GF23" s="339" t="s">
        <v>531</v>
      </c>
      <c r="GG23" s="7"/>
      <c r="GI23" s="338">
        <f t="shared" si="17"/>
        <v>1</v>
      </c>
      <c r="GJ23" s="338">
        <f t="shared" si="18"/>
        <v>1</v>
      </c>
      <c r="GK23" s="338">
        <f t="shared" si="19"/>
        <v>1</v>
      </c>
      <c r="GL23" s="338">
        <f t="shared" si="20"/>
        <v>0</v>
      </c>
      <c r="GM23" s="338">
        <f t="shared" si="21"/>
        <v>0</v>
      </c>
      <c r="GN23" s="338">
        <f t="shared" si="22"/>
        <v>0</v>
      </c>
      <c r="GO23" s="338">
        <f t="shared" si="23"/>
        <v>0</v>
      </c>
      <c r="GP23" s="338">
        <f t="shared" si="24"/>
        <v>1</v>
      </c>
      <c r="GQ23" s="338">
        <f t="shared" si="25"/>
        <v>1</v>
      </c>
      <c r="GR23" s="338">
        <f t="shared" si="26"/>
        <v>1</v>
      </c>
      <c r="GS23" s="338">
        <f t="shared" si="27"/>
        <v>1</v>
      </c>
      <c r="GT23" s="338">
        <f t="shared" si="28"/>
        <v>1</v>
      </c>
      <c r="GX23" s="7"/>
      <c r="GY23" s="331" t="s">
        <v>568</v>
      </c>
      <c r="GZ23" s="321" t="str">
        <f t="shared" si="29"/>
        <v>kg</v>
      </c>
      <c r="HA23" s="337"/>
      <c r="HB23" s="331">
        <v>2</v>
      </c>
      <c r="HC23" s="321" t="str">
        <f t="shared" si="30"/>
        <v>EUR</v>
      </c>
      <c r="HD23" s="337"/>
      <c r="HE23" s="328" t="s">
        <v>529</v>
      </c>
      <c r="HF23" s="308"/>
      <c r="HG23" s="336" t="s">
        <v>528</v>
      </c>
      <c r="HH23" s="308"/>
      <c r="HI23" s="336" t="s">
        <v>527</v>
      </c>
      <c r="HJ23" s="308"/>
      <c r="HK23" s="335">
        <v>0</v>
      </c>
      <c r="HL23" s="308"/>
      <c r="HM23" s="334">
        <v>0.05</v>
      </c>
      <c r="HN23" s="333"/>
      <c r="HO23" s="332"/>
      <c r="HP23" s="331"/>
      <c r="HQ23" s="331"/>
      <c r="HR23" s="331"/>
      <c r="HS23" s="331"/>
      <c r="HT23" s="331"/>
      <c r="HU23" s="332">
        <v>0.1</v>
      </c>
      <c r="HV23" s="331"/>
      <c r="HW23" s="331"/>
      <c r="HX23" s="331"/>
      <c r="HY23" s="331"/>
      <c r="HZ23" s="331"/>
      <c r="IA23" s="331"/>
      <c r="IB23" s="331"/>
      <c r="IC23" s="331"/>
      <c r="ID23" s="331"/>
      <c r="IE23" s="331"/>
      <c r="IF23" s="331"/>
      <c r="IG23" s="331"/>
      <c r="IH23" s="331"/>
      <c r="II23" s="331"/>
      <c r="IJ23" s="331"/>
      <c r="IK23" s="331"/>
      <c r="IL23" s="331"/>
      <c r="IM23" s="331"/>
      <c r="IN23" s="7"/>
      <c r="IS23" s="7"/>
      <c r="IT23" s="7" t="s">
        <v>526</v>
      </c>
      <c r="IU23" s="328" t="s">
        <v>408</v>
      </c>
      <c r="IV23" s="7"/>
      <c r="IW23" s="7"/>
      <c r="IX23" s="7"/>
      <c r="IY23" s="7"/>
      <c r="IZ23" s="7"/>
      <c r="JE23" s="7"/>
      <c r="JF23" s="7"/>
      <c r="JG23" s="7"/>
      <c r="JH23" s="7"/>
      <c r="JI23" s="7"/>
      <c r="JJ23" s="7"/>
      <c r="JK23" s="7"/>
      <c r="JL23" s="7"/>
      <c r="JM23" s="7"/>
      <c r="JN23" s="7"/>
      <c r="JO23" s="7"/>
      <c r="JP23" s="7"/>
      <c r="JQ23" s="7"/>
      <c r="JR23" s="7"/>
      <c r="JW23" s="7"/>
      <c r="JX23" s="7" t="s">
        <v>522</v>
      </c>
      <c r="JY23" s="328" t="s">
        <v>521</v>
      </c>
      <c r="JZ23" s="7"/>
      <c r="KA23" s="7"/>
      <c r="KB23" s="7"/>
      <c r="KC23" s="7"/>
    </row>
    <row r="24" spans="8:309" x14ac:dyDescent="0.2">
      <c r="R24" s="7"/>
      <c r="S24" s="90" t="s">
        <v>445</v>
      </c>
      <c r="T24" s="90"/>
      <c r="U24" s="218">
        <v>1</v>
      </c>
      <c r="V24" s="327">
        <v>0.86</v>
      </c>
      <c r="W24" s="7"/>
      <c r="X24" s="326">
        <f t="shared" ref="X24:X35" si="34">MIN(V24*(1-10%),1)</f>
        <v>0.77400000000000002</v>
      </c>
      <c r="Y24" s="326">
        <f t="shared" ref="Y24:Y35" si="35">MIN(V24*(1+10%),1)</f>
        <v>0.94600000000000006</v>
      </c>
      <c r="Z24" s="326"/>
      <c r="AA24" s="7"/>
      <c r="AB24" s="7"/>
      <c r="AC24" s="7"/>
      <c r="AD24" s="7"/>
      <c r="AE24" s="7"/>
      <c r="AF24" s="7"/>
      <c r="AG24" s="7"/>
      <c r="AH24" s="7"/>
      <c r="AI24" s="7"/>
      <c r="AJ24" s="7"/>
      <c r="AK24" s="7"/>
      <c r="AO24" s="324"/>
      <c r="AP24" s="305" t="s">
        <v>567</v>
      </c>
      <c r="AQ24" s="322">
        <v>12</v>
      </c>
      <c r="AR24" s="321" t="str">
        <f t="shared" si="31"/>
        <v>EUR</v>
      </c>
      <c r="AS24" s="323">
        <v>0.25</v>
      </c>
      <c r="AT24" s="321" t="str">
        <f t="shared" si="32"/>
        <v>kg</v>
      </c>
      <c r="AU24" s="7"/>
      <c r="AV24" s="322">
        <v>5</v>
      </c>
      <c r="AW24" s="321" t="str">
        <f t="shared" si="33"/>
        <v>EUR</v>
      </c>
      <c r="AX24" s="7"/>
      <c r="AY24" s="308"/>
      <c r="AZ24" s="320">
        <v>0.01</v>
      </c>
      <c r="BA24" s="308"/>
      <c r="BB24" s="320">
        <v>0.01</v>
      </c>
      <c r="BC24" s="308"/>
      <c r="BD24" s="320">
        <v>0.01</v>
      </c>
      <c r="BE24" s="308"/>
      <c r="BF24" s="320">
        <v>0.01</v>
      </c>
      <c r="BG24" s="308"/>
      <c r="BH24" s="320">
        <v>0.01</v>
      </c>
      <c r="BI24" s="308"/>
      <c r="BJ24" s="320">
        <v>0.01</v>
      </c>
      <c r="BK24" s="308"/>
      <c r="BL24" s="320">
        <v>0.01</v>
      </c>
      <c r="BM24" s="7"/>
      <c r="BR24" s="7"/>
      <c r="BS24" s="331"/>
      <c r="BT24" s="308"/>
      <c r="BU24" s="339">
        <v>2023</v>
      </c>
      <c r="BV24" s="308"/>
      <c r="BW24" s="344" t="s">
        <v>437</v>
      </c>
      <c r="BX24" s="308"/>
      <c r="BY24" s="331"/>
      <c r="BZ24" s="308"/>
      <c r="CA24" s="341"/>
      <c r="CB24" s="317" t="str">
        <f t="shared" si="0"/>
        <v>EUR</v>
      </c>
      <c r="CC24" s="317"/>
      <c r="CD24" s="317"/>
      <c r="CI24" s="7"/>
      <c r="CJ24" s="331"/>
      <c r="CK24" s="308"/>
      <c r="CL24" s="339">
        <v>2023</v>
      </c>
      <c r="CM24" s="308"/>
      <c r="CN24" s="344" t="s">
        <v>437</v>
      </c>
      <c r="CO24" s="308"/>
      <c r="CP24" s="331"/>
      <c r="CQ24" s="308"/>
      <c r="CR24" s="331"/>
      <c r="CS24" s="317" t="str">
        <f t="shared" si="1"/>
        <v>EUR</v>
      </c>
      <c r="CT24" s="317"/>
      <c r="CU24" s="317"/>
      <c r="CZ24" s="317"/>
      <c r="DA24" s="331"/>
      <c r="DB24" s="308"/>
      <c r="DC24" s="339">
        <v>2023</v>
      </c>
      <c r="DD24" s="308"/>
      <c r="DE24" s="344" t="s">
        <v>437</v>
      </c>
      <c r="DF24" s="308"/>
      <c r="DG24" s="331"/>
      <c r="DH24" s="308"/>
      <c r="DI24" s="331"/>
      <c r="DJ24" s="317" t="str">
        <f t="shared" si="2"/>
        <v>EUR</v>
      </c>
      <c r="DK24" s="317"/>
      <c r="DP24" s="7"/>
      <c r="DQ24" s="342" t="s">
        <v>566</v>
      </c>
      <c r="DR24" s="308"/>
      <c r="DS24" s="341">
        <v>100</v>
      </c>
      <c r="DT24" s="343" t="str">
        <f t="shared" si="3"/>
        <v>EUR</v>
      </c>
      <c r="DU24" s="308"/>
      <c r="DV24" s="340" t="s">
        <v>532</v>
      </c>
      <c r="DW24" s="308"/>
      <c r="DX24" s="340" t="s">
        <v>527</v>
      </c>
      <c r="DY24" s="308"/>
      <c r="DZ24" s="339">
        <v>2023</v>
      </c>
      <c r="EA24" s="308"/>
      <c r="EB24" s="339" t="s">
        <v>437</v>
      </c>
      <c r="EC24" s="308"/>
      <c r="ED24" s="339" t="s">
        <v>531</v>
      </c>
      <c r="EE24" s="339" t="s">
        <v>531</v>
      </c>
      <c r="EF24" s="339" t="s">
        <v>531</v>
      </c>
      <c r="EG24" s="339" t="s">
        <v>531</v>
      </c>
      <c r="EH24" s="339" t="s">
        <v>531</v>
      </c>
      <c r="EI24" s="339" t="s">
        <v>531</v>
      </c>
      <c r="EJ24" s="339" t="s">
        <v>531</v>
      </c>
      <c r="EK24" s="339" t="s">
        <v>531</v>
      </c>
      <c r="EL24" s="339" t="s">
        <v>531</v>
      </c>
      <c r="EM24" s="339" t="s">
        <v>531</v>
      </c>
      <c r="EN24" s="339" t="s">
        <v>531</v>
      </c>
      <c r="EO24" s="339" t="s">
        <v>531</v>
      </c>
      <c r="EP24" s="7"/>
      <c r="ER24" s="338">
        <f t="shared" si="4"/>
        <v>1</v>
      </c>
      <c r="ES24" s="338">
        <f t="shared" si="5"/>
        <v>1</v>
      </c>
      <c r="ET24" s="338">
        <f t="shared" si="6"/>
        <v>1</v>
      </c>
      <c r="EU24" s="338">
        <f t="shared" si="7"/>
        <v>1</v>
      </c>
      <c r="EV24" s="338">
        <f t="shared" si="8"/>
        <v>1</v>
      </c>
      <c r="EW24" s="338">
        <f t="shared" si="9"/>
        <v>1</v>
      </c>
      <c r="EX24" s="338">
        <f t="shared" si="10"/>
        <v>1</v>
      </c>
      <c r="EY24" s="338">
        <f t="shared" si="11"/>
        <v>1</v>
      </c>
      <c r="EZ24" s="338">
        <f t="shared" si="12"/>
        <v>1</v>
      </c>
      <c r="FA24" s="338">
        <f t="shared" si="13"/>
        <v>1</v>
      </c>
      <c r="FB24" s="338">
        <f t="shared" si="14"/>
        <v>1</v>
      </c>
      <c r="FC24" s="338">
        <f t="shared" si="15"/>
        <v>1</v>
      </c>
      <c r="FG24" s="7"/>
      <c r="FH24" s="342"/>
      <c r="FI24" s="308"/>
      <c r="FJ24" s="341"/>
      <c r="FK24" s="317" t="str">
        <f t="shared" si="16"/>
        <v>EUR</v>
      </c>
      <c r="FL24" s="308"/>
      <c r="FM24" s="340" t="s">
        <v>532</v>
      </c>
      <c r="FN24" s="308"/>
      <c r="FO24" s="340" t="s">
        <v>527</v>
      </c>
      <c r="FP24" s="308"/>
      <c r="FQ24" s="339">
        <v>2023</v>
      </c>
      <c r="FR24" s="308"/>
      <c r="FS24" s="339" t="s">
        <v>437</v>
      </c>
      <c r="FT24" s="308"/>
      <c r="FU24" s="339" t="s">
        <v>531</v>
      </c>
      <c r="FV24" s="339" t="s">
        <v>531</v>
      </c>
      <c r="FW24" s="339" t="s">
        <v>531</v>
      </c>
      <c r="FX24" s="339" t="s">
        <v>525</v>
      </c>
      <c r="FY24" s="339" t="s">
        <v>525</v>
      </c>
      <c r="FZ24" s="339" t="s">
        <v>525</v>
      </c>
      <c r="GA24" s="339" t="s">
        <v>525</v>
      </c>
      <c r="GB24" s="339" t="s">
        <v>531</v>
      </c>
      <c r="GC24" s="339" t="s">
        <v>531</v>
      </c>
      <c r="GD24" s="339" t="s">
        <v>531</v>
      </c>
      <c r="GE24" s="339" t="s">
        <v>531</v>
      </c>
      <c r="GF24" s="339" t="s">
        <v>531</v>
      </c>
      <c r="GG24" s="7"/>
      <c r="GI24" s="338">
        <f t="shared" si="17"/>
        <v>1</v>
      </c>
      <c r="GJ24" s="338">
        <f t="shared" si="18"/>
        <v>1</v>
      </c>
      <c r="GK24" s="338">
        <f t="shared" si="19"/>
        <v>1</v>
      </c>
      <c r="GL24" s="338">
        <f t="shared" si="20"/>
        <v>0</v>
      </c>
      <c r="GM24" s="338">
        <f t="shared" si="21"/>
        <v>0</v>
      </c>
      <c r="GN24" s="338">
        <f t="shared" si="22"/>
        <v>0</v>
      </c>
      <c r="GO24" s="338">
        <f t="shared" si="23"/>
        <v>0</v>
      </c>
      <c r="GP24" s="338">
        <f t="shared" si="24"/>
        <v>1</v>
      </c>
      <c r="GQ24" s="338">
        <f t="shared" si="25"/>
        <v>1</v>
      </c>
      <c r="GR24" s="338">
        <f t="shared" si="26"/>
        <v>1</v>
      </c>
      <c r="GS24" s="338">
        <f t="shared" si="27"/>
        <v>1</v>
      </c>
      <c r="GT24" s="338">
        <f t="shared" si="28"/>
        <v>1</v>
      </c>
      <c r="GX24" s="7"/>
      <c r="GY24" s="331" t="s">
        <v>565</v>
      </c>
      <c r="GZ24" s="321" t="str">
        <f t="shared" si="29"/>
        <v>kg</v>
      </c>
      <c r="HA24" s="337"/>
      <c r="HB24" s="331">
        <v>9</v>
      </c>
      <c r="HC24" s="321" t="str">
        <f t="shared" si="30"/>
        <v>EUR</v>
      </c>
      <c r="HD24" s="337"/>
      <c r="HE24" s="328" t="s">
        <v>529</v>
      </c>
      <c r="HF24" s="308"/>
      <c r="HG24" s="336" t="s">
        <v>528</v>
      </c>
      <c r="HH24" s="308"/>
      <c r="HI24" s="336" t="s">
        <v>527</v>
      </c>
      <c r="HJ24" s="308"/>
      <c r="HK24" s="335">
        <v>0.2</v>
      </c>
      <c r="HL24" s="308"/>
      <c r="HM24" s="334">
        <v>0.05</v>
      </c>
      <c r="HN24" s="333"/>
      <c r="HO24" s="332"/>
      <c r="HP24" s="331"/>
      <c r="HQ24" s="331"/>
      <c r="HR24" s="331"/>
      <c r="HS24" s="331"/>
      <c r="HT24" s="332">
        <v>0.1</v>
      </c>
      <c r="HU24" s="332">
        <v>0.1</v>
      </c>
      <c r="HV24" s="331"/>
      <c r="HW24" s="331"/>
      <c r="HX24" s="331"/>
      <c r="HY24" s="331"/>
      <c r="HZ24" s="331"/>
      <c r="IA24" s="331"/>
      <c r="IB24" s="331"/>
      <c r="IC24" s="331"/>
      <c r="ID24" s="331"/>
      <c r="IE24" s="331"/>
      <c r="IF24" s="331"/>
      <c r="IG24" s="331"/>
      <c r="IH24" s="331"/>
      <c r="II24" s="331"/>
      <c r="IJ24" s="331"/>
      <c r="IK24" s="331"/>
      <c r="IL24" s="331"/>
      <c r="IM24" s="331"/>
      <c r="IN24" s="7"/>
      <c r="IS24" s="7"/>
      <c r="IT24" s="7"/>
      <c r="IU24" s="7"/>
      <c r="IV24" s="7"/>
      <c r="IW24" s="7"/>
      <c r="IX24" s="7"/>
      <c r="IY24" s="7"/>
      <c r="IZ24" s="7"/>
      <c r="JE24" s="7"/>
      <c r="JF24" s="7"/>
      <c r="JG24" s="503" t="s">
        <v>564</v>
      </c>
      <c r="JH24" s="7"/>
      <c r="JI24" s="7"/>
      <c r="JJ24" s="495" t="s">
        <v>563</v>
      </c>
      <c r="JK24" s="7"/>
      <c r="JL24" s="7"/>
      <c r="JM24" s="7"/>
      <c r="JN24" s="7"/>
      <c r="JO24" s="7"/>
      <c r="JP24" s="501" t="s">
        <v>562</v>
      </c>
      <c r="JQ24" s="501" t="s">
        <v>561</v>
      </c>
      <c r="JR24" s="7"/>
      <c r="JW24" s="7"/>
      <c r="JX24" s="7" t="s">
        <v>560</v>
      </c>
      <c r="JY24" s="7"/>
      <c r="JZ24" s="7"/>
      <c r="KA24" s="7"/>
      <c r="KB24" s="7"/>
      <c r="KC24" s="7"/>
    </row>
    <row r="25" spans="8:309" ht="17" customHeight="1" x14ac:dyDescent="0.2">
      <c r="R25" s="7"/>
      <c r="S25" s="90" t="s">
        <v>444</v>
      </c>
      <c r="T25" s="90"/>
      <c r="U25" s="218">
        <v>2</v>
      </c>
      <c r="V25" s="327">
        <v>0.65</v>
      </c>
      <c r="W25" s="7"/>
      <c r="X25" s="326">
        <f t="shared" si="34"/>
        <v>0.58500000000000008</v>
      </c>
      <c r="Y25" s="326">
        <f t="shared" si="35"/>
        <v>0.71500000000000008</v>
      </c>
      <c r="Z25" s="326"/>
      <c r="AA25" s="7"/>
      <c r="AB25" s="7"/>
      <c r="AC25" s="7"/>
      <c r="AD25" s="7"/>
      <c r="AE25" s="7"/>
      <c r="AF25" s="7"/>
      <c r="AG25" s="7"/>
      <c r="AH25" s="7"/>
      <c r="AI25" s="7"/>
      <c r="AJ25" s="7"/>
      <c r="AK25" s="7"/>
      <c r="AO25" s="324"/>
      <c r="AP25" s="305" t="s">
        <v>559</v>
      </c>
      <c r="AQ25" s="322">
        <v>12</v>
      </c>
      <c r="AR25" s="321" t="str">
        <f t="shared" si="31"/>
        <v>EUR</v>
      </c>
      <c r="AS25" s="323">
        <v>0.25</v>
      </c>
      <c r="AT25" s="321" t="str">
        <f t="shared" si="32"/>
        <v>kg</v>
      </c>
      <c r="AU25" s="7"/>
      <c r="AV25" s="322">
        <v>5</v>
      </c>
      <c r="AW25" s="321" t="str">
        <f t="shared" si="33"/>
        <v>EUR</v>
      </c>
      <c r="AX25" s="7"/>
      <c r="AY25" s="308"/>
      <c r="AZ25" s="320">
        <v>0.01</v>
      </c>
      <c r="BA25" s="308"/>
      <c r="BB25" s="320">
        <v>0.01</v>
      </c>
      <c r="BC25" s="308"/>
      <c r="BD25" s="320">
        <v>0.01</v>
      </c>
      <c r="BE25" s="308"/>
      <c r="BF25" s="320">
        <v>0.01</v>
      </c>
      <c r="BG25" s="308"/>
      <c r="BH25" s="320">
        <v>0.01</v>
      </c>
      <c r="BI25" s="308"/>
      <c r="BJ25" s="320">
        <v>0.01</v>
      </c>
      <c r="BK25" s="308"/>
      <c r="BL25" s="320">
        <v>0.01</v>
      </c>
      <c r="BM25" s="7"/>
      <c r="BR25" s="7"/>
      <c r="BS25" s="331"/>
      <c r="BT25" s="308"/>
      <c r="BU25" s="339">
        <v>2023</v>
      </c>
      <c r="BV25" s="308"/>
      <c r="BW25" s="344" t="s">
        <v>437</v>
      </c>
      <c r="BX25" s="308"/>
      <c r="BY25" s="331"/>
      <c r="BZ25" s="308"/>
      <c r="CA25" s="341"/>
      <c r="CB25" s="317" t="str">
        <f t="shared" si="0"/>
        <v>EUR</v>
      </c>
      <c r="CC25" s="317"/>
      <c r="CD25" s="317"/>
      <c r="CI25" s="7"/>
      <c r="CJ25" s="331"/>
      <c r="CK25" s="308"/>
      <c r="CL25" s="339">
        <v>2023</v>
      </c>
      <c r="CM25" s="308"/>
      <c r="CN25" s="344" t="s">
        <v>437</v>
      </c>
      <c r="CO25" s="308"/>
      <c r="CP25" s="331"/>
      <c r="CQ25" s="308"/>
      <c r="CR25" s="331"/>
      <c r="CS25" s="317" t="str">
        <f t="shared" si="1"/>
        <v>EUR</v>
      </c>
      <c r="CT25" s="317"/>
      <c r="CU25" s="317"/>
      <c r="CZ25" s="317"/>
      <c r="DA25" s="331"/>
      <c r="DB25" s="308"/>
      <c r="DC25" s="339">
        <v>2023</v>
      </c>
      <c r="DD25" s="308"/>
      <c r="DE25" s="344" t="s">
        <v>437</v>
      </c>
      <c r="DF25" s="308"/>
      <c r="DG25" s="331"/>
      <c r="DH25" s="308"/>
      <c r="DI25" s="331"/>
      <c r="DJ25" s="317" t="str">
        <f t="shared" si="2"/>
        <v>EUR</v>
      </c>
      <c r="DK25" s="317"/>
      <c r="DP25" s="7"/>
      <c r="DQ25" s="342" t="s">
        <v>558</v>
      </c>
      <c r="DR25" s="308"/>
      <c r="DS25" s="341">
        <v>100</v>
      </c>
      <c r="DT25" s="343" t="str">
        <f t="shared" si="3"/>
        <v>EUR</v>
      </c>
      <c r="DU25" s="308"/>
      <c r="DV25" s="340" t="s">
        <v>532</v>
      </c>
      <c r="DW25" s="308"/>
      <c r="DX25" s="340" t="s">
        <v>527</v>
      </c>
      <c r="DY25" s="308"/>
      <c r="DZ25" s="339">
        <v>2023</v>
      </c>
      <c r="EA25" s="308"/>
      <c r="EB25" s="339" t="s">
        <v>437</v>
      </c>
      <c r="EC25" s="308"/>
      <c r="ED25" s="339" t="s">
        <v>531</v>
      </c>
      <c r="EE25" s="339" t="s">
        <v>531</v>
      </c>
      <c r="EF25" s="339" t="s">
        <v>531</v>
      </c>
      <c r="EG25" s="339" t="s">
        <v>531</v>
      </c>
      <c r="EH25" s="339" t="s">
        <v>531</v>
      </c>
      <c r="EI25" s="339" t="s">
        <v>531</v>
      </c>
      <c r="EJ25" s="339" t="s">
        <v>525</v>
      </c>
      <c r="EK25" s="339" t="s">
        <v>531</v>
      </c>
      <c r="EL25" s="339" t="s">
        <v>531</v>
      </c>
      <c r="EM25" s="339" t="s">
        <v>531</v>
      </c>
      <c r="EN25" s="339" t="s">
        <v>531</v>
      </c>
      <c r="EO25" s="339" t="s">
        <v>531</v>
      </c>
      <c r="EP25" s="7"/>
      <c r="ER25" s="338">
        <f t="shared" si="4"/>
        <v>1</v>
      </c>
      <c r="ES25" s="338">
        <f t="shared" si="5"/>
        <v>1</v>
      </c>
      <c r="ET25" s="338">
        <f t="shared" si="6"/>
        <v>1</v>
      </c>
      <c r="EU25" s="338">
        <f t="shared" si="7"/>
        <v>1</v>
      </c>
      <c r="EV25" s="338">
        <f t="shared" si="8"/>
        <v>1</v>
      </c>
      <c r="EW25" s="338">
        <f t="shared" si="9"/>
        <v>1</v>
      </c>
      <c r="EX25" s="338">
        <f t="shared" si="10"/>
        <v>0</v>
      </c>
      <c r="EY25" s="338">
        <f t="shared" si="11"/>
        <v>1</v>
      </c>
      <c r="EZ25" s="338">
        <f t="shared" si="12"/>
        <v>1</v>
      </c>
      <c r="FA25" s="338">
        <f t="shared" si="13"/>
        <v>1</v>
      </c>
      <c r="FB25" s="338">
        <f t="shared" si="14"/>
        <v>1</v>
      </c>
      <c r="FC25" s="338">
        <f t="shared" si="15"/>
        <v>1</v>
      </c>
      <c r="FG25" s="7"/>
      <c r="FH25" s="342"/>
      <c r="FI25" s="308"/>
      <c r="FJ25" s="341"/>
      <c r="FK25" s="317" t="str">
        <f t="shared" si="16"/>
        <v>EUR</v>
      </c>
      <c r="FL25" s="308"/>
      <c r="FM25" s="340" t="s">
        <v>557</v>
      </c>
      <c r="FN25" s="308"/>
      <c r="FO25" s="340" t="s">
        <v>527</v>
      </c>
      <c r="FP25" s="308"/>
      <c r="FQ25" s="339">
        <v>2023</v>
      </c>
      <c r="FR25" s="308"/>
      <c r="FS25" s="339" t="s">
        <v>437</v>
      </c>
      <c r="FT25" s="308"/>
      <c r="FU25" s="339" t="s">
        <v>531</v>
      </c>
      <c r="FV25" s="339" t="s">
        <v>531</v>
      </c>
      <c r="FW25" s="339" t="s">
        <v>531</v>
      </c>
      <c r="FX25" s="339" t="s">
        <v>525</v>
      </c>
      <c r="FY25" s="339" t="s">
        <v>525</v>
      </c>
      <c r="FZ25" s="339" t="s">
        <v>525</v>
      </c>
      <c r="GA25" s="339" t="s">
        <v>525</v>
      </c>
      <c r="GB25" s="339" t="s">
        <v>531</v>
      </c>
      <c r="GC25" s="339" t="s">
        <v>531</v>
      </c>
      <c r="GD25" s="339" t="s">
        <v>531</v>
      </c>
      <c r="GE25" s="339" t="s">
        <v>531</v>
      </c>
      <c r="GF25" s="339" t="s">
        <v>531</v>
      </c>
      <c r="GG25" s="7"/>
      <c r="GI25" s="338">
        <f t="shared" si="17"/>
        <v>1</v>
      </c>
      <c r="GJ25" s="338">
        <f t="shared" si="18"/>
        <v>1</v>
      </c>
      <c r="GK25" s="338">
        <f t="shared" si="19"/>
        <v>1</v>
      </c>
      <c r="GL25" s="338">
        <f t="shared" si="20"/>
        <v>0</v>
      </c>
      <c r="GM25" s="338">
        <f t="shared" si="21"/>
        <v>0</v>
      </c>
      <c r="GN25" s="338">
        <f t="shared" si="22"/>
        <v>0</v>
      </c>
      <c r="GO25" s="338">
        <f t="shared" si="23"/>
        <v>0</v>
      </c>
      <c r="GP25" s="338">
        <f t="shared" si="24"/>
        <v>1</v>
      </c>
      <c r="GQ25" s="338">
        <f t="shared" si="25"/>
        <v>1</v>
      </c>
      <c r="GR25" s="338">
        <f t="shared" si="26"/>
        <v>1</v>
      </c>
      <c r="GS25" s="338">
        <f t="shared" si="27"/>
        <v>1</v>
      </c>
      <c r="GT25" s="338">
        <f t="shared" si="28"/>
        <v>1</v>
      </c>
      <c r="GX25" s="7"/>
      <c r="GY25" s="331" t="s">
        <v>556</v>
      </c>
      <c r="GZ25" s="321" t="str">
        <f t="shared" si="29"/>
        <v>kg</v>
      </c>
      <c r="HA25" s="337"/>
      <c r="HB25" s="331">
        <v>16</v>
      </c>
      <c r="HC25" s="321" t="str">
        <f t="shared" si="30"/>
        <v>EUR</v>
      </c>
      <c r="HD25" s="337"/>
      <c r="HE25" s="328" t="s">
        <v>557</v>
      </c>
      <c r="HF25" s="308"/>
      <c r="HG25" s="336" t="s">
        <v>528</v>
      </c>
      <c r="HH25" s="308"/>
      <c r="HI25" s="336" t="s">
        <v>527</v>
      </c>
      <c r="HJ25" s="308"/>
      <c r="HK25" s="335">
        <v>0.2</v>
      </c>
      <c r="HL25" s="308"/>
      <c r="HM25" s="334">
        <v>0.05</v>
      </c>
      <c r="HN25" s="333"/>
      <c r="HO25" s="332"/>
      <c r="HP25" s="331"/>
      <c r="HQ25" s="332">
        <v>0.4</v>
      </c>
      <c r="HR25" s="332">
        <v>0.4</v>
      </c>
      <c r="HS25" s="331"/>
      <c r="HT25" s="332">
        <v>0.2</v>
      </c>
      <c r="HU25" s="332">
        <v>0.1</v>
      </c>
      <c r="HV25" s="331"/>
      <c r="HW25" s="332">
        <v>0.8</v>
      </c>
      <c r="HX25" s="331"/>
      <c r="HY25" s="331"/>
      <c r="HZ25" s="332">
        <v>0.9</v>
      </c>
      <c r="IA25" s="331"/>
      <c r="IB25" s="331"/>
      <c r="IC25" s="331"/>
      <c r="ID25" s="331"/>
      <c r="IE25" s="331"/>
      <c r="IF25" s="331"/>
      <c r="IG25" s="331"/>
      <c r="IH25" s="331"/>
      <c r="II25" s="331"/>
      <c r="IJ25" s="331"/>
      <c r="IK25" s="331"/>
      <c r="IL25" s="331"/>
      <c r="IM25" s="331"/>
      <c r="IN25" s="7"/>
      <c r="IS25" s="7"/>
      <c r="IT25" s="346" t="s">
        <v>190</v>
      </c>
      <c r="IU25" s="7"/>
      <c r="IV25" s="7"/>
      <c r="IW25" s="7"/>
      <c r="IX25" s="7"/>
      <c r="IY25" s="7"/>
      <c r="IZ25" s="7"/>
      <c r="JE25" s="7"/>
      <c r="JF25" s="350" t="s">
        <v>172</v>
      </c>
      <c r="JG25" s="504"/>
      <c r="JH25" s="352"/>
      <c r="JI25" s="352"/>
      <c r="JJ25" s="496"/>
      <c r="JK25" s="7"/>
      <c r="JL25" s="351" t="s">
        <v>555</v>
      </c>
      <c r="JM25" s="7"/>
      <c r="JN25" s="350" t="s">
        <v>522</v>
      </c>
      <c r="JO25" s="7"/>
      <c r="JP25" s="502"/>
      <c r="JQ25" s="502"/>
      <c r="JR25" s="7"/>
      <c r="JW25" s="7"/>
      <c r="JX25" s="90" t="s">
        <v>88</v>
      </c>
      <c r="JY25" s="349">
        <v>2023</v>
      </c>
      <c r="JZ25" s="7"/>
      <c r="KA25" s="7"/>
      <c r="KB25" s="7"/>
      <c r="KC25" s="7"/>
    </row>
    <row r="26" spans="8:309" x14ac:dyDescent="0.2">
      <c r="R26" s="7"/>
      <c r="S26" s="90" t="s">
        <v>443</v>
      </c>
      <c r="T26" s="90"/>
      <c r="U26" s="218">
        <v>3</v>
      </c>
      <c r="V26" s="327">
        <v>0.8</v>
      </c>
      <c r="W26" s="7"/>
      <c r="X26" s="326">
        <f t="shared" si="34"/>
        <v>0.72000000000000008</v>
      </c>
      <c r="Y26" s="326">
        <f t="shared" si="35"/>
        <v>0.88000000000000012</v>
      </c>
      <c r="Z26" s="326"/>
      <c r="AA26" s="7"/>
      <c r="AB26" s="7"/>
      <c r="AC26" s="7"/>
      <c r="AD26" s="7"/>
      <c r="AE26" s="7"/>
      <c r="AF26" s="7"/>
      <c r="AG26" s="7"/>
      <c r="AH26" s="7"/>
      <c r="AI26" s="7"/>
      <c r="AJ26" s="7"/>
      <c r="AK26" s="7"/>
      <c r="AO26" s="324"/>
      <c r="AP26" s="305" t="s">
        <v>554</v>
      </c>
      <c r="AQ26" s="322">
        <v>12</v>
      </c>
      <c r="AR26" s="321" t="str">
        <f t="shared" si="31"/>
        <v>EUR</v>
      </c>
      <c r="AS26" s="323">
        <v>0.3</v>
      </c>
      <c r="AT26" s="321" t="str">
        <f t="shared" si="32"/>
        <v>kg</v>
      </c>
      <c r="AU26" s="7"/>
      <c r="AV26" s="322">
        <v>5</v>
      </c>
      <c r="AW26" s="321" t="str">
        <f t="shared" si="33"/>
        <v>EUR</v>
      </c>
      <c r="AX26" s="7"/>
      <c r="AY26" s="308"/>
      <c r="AZ26" s="320">
        <v>0.06</v>
      </c>
      <c r="BA26" s="308"/>
      <c r="BB26" s="320">
        <v>0.06</v>
      </c>
      <c r="BC26" s="308"/>
      <c r="BD26" s="320">
        <v>0.06</v>
      </c>
      <c r="BE26" s="308"/>
      <c r="BF26" s="320">
        <v>0.06</v>
      </c>
      <c r="BG26" s="308"/>
      <c r="BH26" s="320">
        <v>0.06</v>
      </c>
      <c r="BI26" s="308"/>
      <c r="BJ26" s="320">
        <v>0.06</v>
      </c>
      <c r="BK26" s="308"/>
      <c r="BL26" s="320">
        <v>0.06</v>
      </c>
      <c r="BM26" s="7"/>
      <c r="BR26" s="7"/>
      <c r="BS26" s="331"/>
      <c r="BT26" s="308"/>
      <c r="BU26" s="339">
        <v>2023</v>
      </c>
      <c r="BV26" s="308"/>
      <c r="BW26" s="344" t="s">
        <v>437</v>
      </c>
      <c r="BX26" s="308"/>
      <c r="BY26" s="331"/>
      <c r="BZ26" s="308"/>
      <c r="CA26" s="341"/>
      <c r="CB26" s="317" t="str">
        <f t="shared" si="0"/>
        <v>EUR</v>
      </c>
      <c r="CC26" s="317"/>
      <c r="CD26" s="317"/>
      <c r="CI26" s="7"/>
      <c r="CJ26" s="331"/>
      <c r="CK26" s="308"/>
      <c r="CL26" s="339">
        <v>2023</v>
      </c>
      <c r="CM26" s="308"/>
      <c r="CN26" s="344" t="s">
        <v>437</v>
      </c>
      <c r="CO26" s="308"/>
      <c r="CP26" s="331"/>
      <c r="CQ26" s="308"/>
      <c r="CR26" s="331"/>
      <c r="CS26" s="317" t="str">
        <f t="shared" si="1"/>
        <v>EUR</v>
      </c>
      <c r="CT26" s="317"/>
      <c r="CU26" s="317"/>
      <c r="CZ26" s="317"/>
      <c r="DA26" s="331"/>
      <c r="DB26" s="308"/>
      <c r="DC26" s="339">
        <v>2023</v>
      </c>
      <c r="DD26" s="308"/>
      <c r="DE26" s="344" t="s">
        <v>437</v>
      </c>
      <c r="DF26" s="308"/>
      <c r="DG26" s="331"/>
      <c r="DH26" s="308"/>
      <c r="DI26" s="331"/>
      <c r="DJ26" s="317" t="str">
        <f t="shared" si="2"/>
        <v>EUR</v>
      </c>
      <c r="DK26" s="317"/>
      <c r="DP26" s="7"/>
      <c r="DQ26" s="342" t="s">
        <v>553</v>
      </c>
      <c r="DR26" s="308"/>
      <c r="DS26" s="341">
        <v>100</v>
      </c>
      <c r="DT26" s="343" t="str">
        <f t="shared" si="3"/>
        <v>EUR</v>
      </c>
      <c r="DU26" s="308"/>
      <c r="DV26" s="340" t="s">
        <v>532</v>
      </c>
      <c r="DW26" s="308"/>
      <c r="DX26" s="340" t="s">
        <v>527</v>
      </c>
      <c r="DY26" s="308"/>
      <c r="DZ26" s="339">
        <v>2023</v>
      </c>
      <c r="EA26" s="308"/>
      <c r="EB26" s="339" t="s">
        <v>437</v>
      </c>
      <c r="EC26" s="308"/>
      <c r="ED26" s="339" t="s">
        <v>525</v>
      </c>
      <c r="EE26" s="339" t="s">
        <v>531</v>
      </c>
      <c r="EF26" s="339" t="s">
        <v>531</v>
      </c>
      <c r="EG26" s="339" t="s">
        <v>531</v>
      </c>
      <c r="EH26" s="339" t="s">
        <v>531</v>
      </c>
      <c r="EI26" s="339" t="s">
        <v>531</v>
      </c>
      <c r="EJ26" s="339" t="s">
        <v>531</v>
      </c>
      <c r="EK26" s="339" t="s">
        <v>531</v>
      </c>
      <c r="EL26" s="339" t="s">
        <v>531</v>
      </c>
      <c r="EM26" s="339" t="s">
        <v>531</v>
      </c>
      <c r="EN26" s="339" t="s">
        <v>531</v>
      </c>
      <c r="EO26" s="339" t="s">
        <v>531</v>
      </c>
      <c r="EP26" s="7"/>
      <c r="ER26" s="338">
        <f t="shared" si="4"/>
        <v>0</v>
      </c>
      <c r="ES26" s="338">
        <f t="shared" si="5"/>
        <v>1</v>
      </c>
      <c r="ET26" s="338">
        <f t="shared" si="6"/>
        <v>1</v>
      </c>
      <c r="EU26" s="338">
        <f t="shared" si="7"/>
        <v>1</v>
      </c>
      <c r="EV26" s="338">
        <f t="shared" si="8"/>
        <v>1</v>
      </c>
      <c r="EW26" s="338">
        <f t="shared" si="9"/>
        <v>1</v>
      </c>
      <c r="EX26" s="338">
        <f t="shared" si="10"/>
        <v>1</v>
      </c>
      <c r="EY26" s="338">
        <f t="shared" si="11"/>
        <v>1</v>
      </c>
      <c r="EZ26" s="338">
        <f t="shared" si="12"/>
        <v>1</v>
      </c>
      <c r="FA26" s="338">
        <f t="shared" si="13"/>
        <v>1</v>
      </c>
      <c r="FB26" s="338">
        <f t="shared" si="14"/>
        <v>1</v>
      </c>
      <c r="FC26" s="338">
        <f t="shared" si="15"/>
        <v>1</v>
      </c>
      <c r="FG26" s="7"/>
      <c r="FH26" s="342"/>
      <c r="FI26" s="308"/>
      <c r="FJ26" s="341"/>
      <c r="FK26" s="317" t="str">
        <f t="shared" si="16"/>
        <v>EUR</v>
      </c>
      <c r="FL26" s="308"/>
      <c r="FM26" s="340" t="s">
        <v>529</v>
      </c>
      <c r="FN26" s="308"/>
      <c r="FO26" s="340" t="s">
        <v>527</v>
      </c>
      <c r="FP26" s="308"/>
      <c r="FQ26" s="339">
        <v>2023</v>
      </c>
      <c r="FR26" s="308"/>
      <c r="FS26" s="339" t="s">
        <v>437</v>
      </c>
      <c r="FT26" s="308"/>
      <c r="FU26" s="339" t="s">
        <v>531</v>
      </c>
      <c r="FV26" s="339" t="s">
        <v>531</v>
      </c>
      <c r="FW26" s="339" t="s">
        <v>531</v>
      </c>
      <c r="FX26" s="339" t="s">
        <v>531</v>
      </c>
      <c r="FY26" s="339" t="s">
        <v>531</v>
      </c>
      <c r="FZ26" s="339" t="s">
        <v>531</v>
      </c>
      <c r="GA26" s="339" t="s">
        <v>531</v>
      </c>
      <c r="GB26" s="339" t="s">
        <v>531</v>
      </c>
      <c r="GC26" s="339" t="s">
        <v>531</v>
      </c>
      <c r="GD26" s="339" t="s">
        <v>531</v>
      </c>
      <c r="GE26" s="339" t="s">
        <v>531</v>
      </c>
      <c r="GF26" s="339" t="s">
        <v>531</v>
      </c>
      <c r="GG26" s="7"/>
      <c r="GI26" s="338">
        <f t="shared" si="17"/>
        <v>1</v>
      </c>
      <c r="GJ26" s="338">
        <f t="shared" si="18"/>
        <v>1</v>
      </c>
      <c r="GK26" s="338">
        <f t="shared" si="19"/>
        <v>1</v>
      </c>
      <c r="GL26" s="338">
        <f t="shared" si="20"/>
        <v>1</v>
      </c>
      <c r="GM26" s="338">
        <f t="shared" si="21"/>
        <v>1</v>
      </c>
      <c r="GN26" s="338">
        <f t="shared" si="22"/>
        <v>1</v>
      </c>
      <c r="GO26" s="338">
        <f t="shared" si="23"/>
        <v>1</v>
      </c>
      <c r="GP26" s="338">
        <f t="shared" si="24"/>
        <v>1</v>
      </c>
      <c r="GQ26" s="338">
        <f t="shared" si="25"/>
        <v>1</v>
      </c>
      <c r="GR26" s="338">
        <f t="shared" si="26"/>
        <v>1</v>
      </c>
      <c r="GS26" s="338">
        <f t="shared" si="27"/>
        <v>1</v>
      </c>
      <c r="GT26" s="338">
        <f t="shared" si="28"/>
        <v>1</v>
      </c>
      <c r="GX26" s="7"/>
      <c r="GY26" s="331" t="s">
        <v>552</v>
      </c>
      <c r="GZ26" s="321" t="str">
        <f t="shared" si="29"/>
        <v>kg</v>
      </c>
      <c r="HA26" s="337"/>
      <c r="HB26" s="331">
        <v>4</v>
      </c>
      <c r="HC26" s="321" t="str">
        <f t="shared" si="30"/>
        <v>EUR</v>
      </c>
      <c r="HD26" s="337"/>
      <c r="HE26" s="328" t="s">
        <v>529</v>
      </c>
      <c r="HF26" s="308"/>
      <c r="HG26" s="336" t="s">
        <v>528</v>
      </c>
      <c r="HH26" s="308"/>
      <c r="HI26" s="336" t="s">
        <v>527</v>
      </c>
      <c r="HJ26" s="308"/>
      <c r="HK26" s="335">
        <v>0</v>
      </c>
      <c r="HL26" s="308"/>
      <c r="HM26" s="334">
        <v>0.05</v>
      </c>
      <c r="HN26" s="333"/>
      <c r="HO26" s="332"/>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7"/>
      <c r="IS26" s="7"/>
      <c r="IT26" s="7" t="s">
        <v>417</v>
      </c>
      <c r="IU26" s="348">
        <v>0</v>
      </c>
      <c r="IV26" s="7"/>
      <c r="IW26" s="7"/>
      <c r="IX26" s="7"/>
      <c r="IY26" s="7"/>
      <c r="IZ26" s="7"/>
      <c r="JE26" s="7"/>
      <c r="JF26" s="90" t="s">
        <v>358</v>
      </c>
      <c r="JG26" s="341">
        <v>7000</v>
      </c>
      <c r="JH26" s="347" t="str">
        <f>$J$16</f>
        <v>EUR</v>
      </c>
      <c r="JI26" s="7"/>
      <c r="JJ26" s="328" t="s">
        <v>353</v>
      </c>
      <c r="JK26" s="308"/>
      <c r="JL26" s="341">
        <v>5</v>
      </c>
      <c r="JM26" s="308"/>
      <c r="JN26" s="328" t="s">
        <v>546</v>
      </c>
      <c r="JO26" s="308"/>
      <c r="JP26" s="328" t="s">
        <v>438</v>
      </c>
      <c r="JQ26" s="7">
        <f>$J$8</f>
        <v>2023</v>
      </c>
      <c r="JR26" s="7"/>
      <c r="JW26" s="7"/>
      <c r="JX26" s="90" t="s">
        <v>420</v>
      </c>
      <c r="JY26" s="328" t="s">
        <v>551</v>
      </c>
      <c r="JZ26" s="7"/>
      <c r="KA26" s="7"/>
      <c r="KB26" s="7"/>
      <c r="KC26" s="7"/>
    </row>
    <row r="27" spans="8:309" x14ac:dyDescent="0.2">
      <c r="R27" s="7"/>
      <c r="S27" s="90" t="s">
        <v>442</v>
      </c>
      <c r="T27" s="90"/>
      <c r="U27" s="218">
        <v>4</v>
      </c>
      <c r="V27" s="327">
        <v>0.8</v>
      </c>
      <c r="W27" s="7"/>
      <c r="X27" s="326">
        <f t="shared" si="34"/>
        <v>0.72000000000000008</v>
      </c>
      <c r="Y27" s="326">
        <f t="shared" si="35"/>
        <v>0.88000000000000012</v>
      </c>
      <c r="Z27" s="326"/>
      <c r="AA27" s="7"/>
      <c r="AB27" s="7"/>
      <c r="AC27" s="7"/>
      <c r="AD27" s="7"/>
      <c r="AE27" s="7"/>
      <c r="AF27" s="7"/>
      <c r="AG27" s="7"/>
      <c r="AH27" s="7"/>
      <c r="AI27" s="7"/>
      <c r="AJ27" s="7"/>
      <c r="AK27" s="7"/>
      <c r="AO27" s="324"/>
      <c r="AP27" s="305" t="s">
        <v>550</v>
      </c>
      <c r="AQ27" s="322">
        <v>9</v>
      </c>
      <c r="AR27" s="321" t="str">
        <f t="shared" si="31"/>
        <v>EUR</v>
      </c>
      <c r="AS27" s="323">
        <v>0.3</v>
      </c>
      <c r="AT27" s="321" t="str">
        <f t="shared" si="32"/>
        <v>kg</v>
      </c>
      <c r="AU27" s="7"/>
      <c r="AV27" s="322">
        <v>2</v>
      </c>
      <c r="AW27" s="321" t="str">
        <f t="shared" si="33"/>
        <v>EUR</v>
      </c>
      <c r="AX27" s="7"/>
      <c r="AY27" s="308"/>
      <c r="AZ27" s="320">
        <v>0.05</v>
      </c>
      <c r="BA27" s="308"/>
      <c r="BB27" s="320">
        <v>0.05</v>
      </c>
      <c r="BC27" s="308"/>
      <c r="BD27" s="320">
        <v>0.05</v>
      </c>
      <c r="BE27" s="308"/>
      <c r="BF27" s="320">
        <v>0.05</v>
      </c>
      <c r="BG27" s="308"/>
      <c r="BH27" s="320">
        <v>0.05</v>
      </c>
      <c r="BI27" s="308"/>
      <c r="BJ27" s="320">
        <v>0.05</v>
      </c>
      <c r="BK27" s="308"/>
      <c r="BL27" s="320">
        <v>0.05</v>
      </c>
      <c r="BM27" s="7"/>
      <c r="BR27" s="7"/>
      <c r="BS27" s="331"/>
      <c r="BT27" s="308"/>
      <c r="BU27" s="339">
        <v>2023</v>
      </c>
      <c r="BV27" s="308"/>
      <c r="BW27" s="344" t="s">
        <v>437</v>
      </c>
      <c r="BX27" s="308"/>
      <c r="BY27" s="331"/>
      <c r="BZ27" s="308"/>
      <c r="CA27" s="341"/>
      <c r="CB27" s="317" t="str">
        <f t="shared" si="0"/>
        <v>EUR</v>
      </c>
      <c r="CC27" s="317"/>
      <c r="CD27" s="317"/>
      <c r="CI27" s="7"/>
      <c r="CJ27" s="331"/>
      <c r="CK27" s="308"/>
      <c r="CL27" s="339">
        <v>2023</v>
      </c>
      <c r="CM27" s="308"/>
      <c r="CN27" s="344" t="s">
        <v>437</v>
      </c>
      <c r="CO27" s="308"/>
      <c r="CP27" s="331"/>
      <c r="CQ27" s="308"/>
      <c r="CR27" s="331"/>
      <c r="CS27" s="317" t="str">
        <f t="shared" si="1"/>
        <v>EUR</v>
      </c>
      <c r="CT27" s="317"/>
      <c r="CU27" s="317"/>
      <c r="CZ27" s="317"/>
      <c r="DA27" s="331"/>
      <c r="DB27" s="308"/>
      <c r="DC27" s="339">
        <v>2023</v>
      </c>
      <c r="DD27" s="308"/>
      <c r="DE27" s="344" t="s">
        <v>437</v>
      </c>
      <c r="DF27" s="308"/>
      <c r="DG27" s="331"/>
      <c r="DH27" s="308"/>
      <c r="DI27" s="331"/>
      <c r="DJ27" s="317" t="str">
        <f t="shared" si="2"/>
        <v>EUR</v>
      </c>
      <c r="DK27" s="317"/>
      <c r="DP27" s="7"/>
      <c r="DQ27" s="342" t="s">
        <v>549</v>
      </c>
      <c r="DR27" s="308"/>
      <c r="DS27" s="341">
        <v>100</v>
      </c>
      <c r="DT27" s="343" t="str">
        <f t="shared" si="3"/>
        <v>EUR</v>
      </c>
      <c r="DU27" s="308"/>
      <c r="DV27" s="340" t="s">
        <v>532</v>
      </c>
      <c r="DW27" s="308"/>
      <c r="DX27" s="340" t="s">
        <v>527</v>
      </c>
      <c r="DY27" s="308"/>
      <c r="DZ27" s="339">
        <v>2023</v>
      </c>
      <c r="EA27" s="308"/>
      <c r="EB27" s="339" t="s">
        <v>437</v>
      </c>
      <c r="EC27" s="308"/>
      <c r="ED27" s="339" t="s">
        <v>531</v>
      </c>
      <c r="EE27" s="339" t="s">
        <v>531</v>
      </c>
      <c r="EF27" s="339" t="s">
        <v>531</v>
      </c>
      <c r="EG27" s="339" t="s">
        <v>531</v>
      </c>
      <c r="EH27" s="339" t="s">
        <v>531</v>
      </c>
      <c r="EI27" s="339" t="s">
        <v>531</v>
      </c>
      <c r="EJ27" s="339" t="s">
        <v>531</v>
      </c>
      <c r="EK27" s="339" t="s">
        <v>531</v>
      </c>
      <c r="EL27" s="339" t="s">
        <v>531</v>
      </c>
      <c r="EM27" s="339" t="s">
        <v>531</v>
      </c>
      <c r="EN27" s="339" t="s">
        <v>531</v>
      </c>
      <c r="EO27" s="339" t="s">
        <v>531</v>
      </c>
      <c r="EP27" s="7"/>
      <c r="ER27" s="338">
        <f t="shared" si="4"/>
        <v>1</v>
      </c>
      <c r="ES27" s="338">
        <f t="shared" si="5"/>
        <v>1</v>
      </c>
      <c r="ET27" s="338">
        <f t="shared" si="6"/>
        <v>1</v>
      </c>
      <c r="EU27" s="338">
        <f t="shared" si="7"/>
        <v>1</v>
      </c>
      <c r="EV27" s="338">
        <f t="shared" si="8"/>
        <v>1</v>
      </c>
      <c r="EW27" s="338">
        <f t="shared" si="9"/>
        <v>1</v>
      </c>
      <c r="EX27" s="338">
        <f t="shared" si="10"/>
        <v>1</v>
      </c>
      <c r="EY27" s="338">
        <f t="shared" si="11"/>
        <v>1</v>
      </c>
      <c r="EZ27" s="338">
        <f t="shared" si="12"/>
        <v>1</v>
      </c>
      <c r="FA27" s="338">
        <f t="shared" si="13"/>
        <v>1</v>
      </c>
      <c r="FB27" s="338">
        <f t="shared" si="14"/>
        <v>1</v>
      </c>
      <c r="FC27" s="338">
        <f t="shared" si="15"/>
        <v>1</v>
      </c>
      <c r="FG27" s="7"/>
      <c r="FH27" s="342"/>
      <c r="FI27" s="308"/>
      <c r="FJ27" s="341"/>
      <c r="FK27" s="317" t="str">
        <f t="shared" si="16"/>
        <v>EUR</v>
      </c>
      <c r="FL27" s="308"/>
      <c r="FM27" s="340" t="s">
        <v>529</v>
      </c>
      <c r="FN27" s="308"/>
      <c r="FO27" s="340" t="s">
        <v>527</v>
      </c>
      <c r="FP27" s="308"/>
      <c r="FQ27" s="339">
        <v>2023</v>
      </c>
      <c r="FR27" s="308"/>
      <c r="FS27" s="339" t="s">
        <v>437</v>
      </c>
      <c r="FT27" s="308"/>
      <c r="FU27" s="339" t="s">
        <v>531</v>
      </c>
      <c r="FV27" s="339" t="s">
        <v>531</v>
      </c>
      <c r="FW27" s="339" t="s">
        <v>531</v>
      </c>
      <c r="FX27" s="339" t="s">
        <v>531</v>
      </c>
      <c r="FY27" s="339" t="s">
        <v>531</v>
      </c>
      <c r="FZ27" s="339" t="s">
        <v>531</v>
      </c>
      <c r="GA27" s="339" t="s">
        <v>531</v>
      </c>
      <c r="GB27" s="339" t="s">
        <v>531</v>
      </c>
      <c r="GC27" s="339" t="s">
        <v>531</v>
      </c>
      <c r="GD27" s="339" t="s">
        <v>531</v>
      </c>
      <c r="GE27" s="339" t="s">
        <v>531</v>
      </c>
      <c r="GF27" s="339" t="s">
        <v>531</v>
      </c>
      <c r="GG27" s="7"/>
      <c r="GI27" s="338">
        <f t="shared" si="17"/>
        <v>1</v>
      </c>
      <c r="GJ27" s="338">
        <f t="shared" si="18"/>
        <v>1</v>
      </c>
      <c r="GK27" s="338">
        <f t="shared" si="19"/>
        <v>1</v>
      </c>
      <c r="GL27" s="338">
        <f t="shared" si="20"/>
        <v>1</v>
      </c>
      <c r="GM27" s="338">
        <f t="shared" si="21"/>
        <v>1</v>
      </c>
      <c r="GN27" s="338">
        <f t="shared" si="22"/>
        <v>1</v>
      </c>
      <c r="GO27" s="338">
        <f t="shared" si="23"/>
        <v>1</v>
      </c>
      <c r="GP27" s="338">
        <f t="shared" si="24"/>
        <v>1</v>
      </c>
      <c r="GQ27" s="338">
        <f t="shared" si="25"/>
        <v>1</v>
      </c>
      <c r="GR27" s="338">
        <f t="shared" si="26"/>
        <v>1</v>
      </c>
      <c r="GS27" s="338">
        <f t="shared" si="27"/>
        <v>1</v>
      </c>
      <c r="GT27" s="338">
        <f t="shared" si="28"/>
        <v>1</v>
      </c>
      <c r="GX27" s="7"/>
      <c r="GY27" s="331" t="s">
        <v>548</v>
      </c>
      <c r="GZ27" s="321" t="str">
        <f t="shared" si="29"/>
        <v>kg</v>
      </c>
      <c r="HA27" s="337"/>
      <c r="HB27" s="331">
        <v>10</v>
      </c>
      <c r="HC27" s="321" t="str">
        <f t="shared" si="30"/>
        <v>EUR</v>
      </c>
      <c r="HD27" s="337"/>
      <c r="HE27" s="328" t="s">
        <v>529</v>
      </c>
      <c r="HF27" s="308"/>
      <c r="HG27" s="336" t="s">
        <v>528</v>
      </c>
      <c r="HH27" s="308"/>
      <c r="HI27" s="336" t="s">
        <v>527</v>
      </c>
      <c r="HJ27" s="308"/>
      <c r="HK27" s="335">
        <v>0</v>
      </c>
      <c r="HL27" s="308"/>
      <c r="HM27" s="334">
        <v>0.05</v>
      </c>
      <c r="HN27" s="333"/>
      <c r="HO27" s="332"/>
      <c r="HP27" s="331"/>
      <c r="HQ27" s="331"/>
      <c r="HR27" s="331"/>
      <c r="HS27" s="332">
        <v>0.1</v>
      </c>
      <c r="HT27" s="331"/>
      <c r="HU27" s="331"/>
      <c r="HV27" s="331"/>
      <c r="HW27" s="331"/>
      <c r="HX27" s="331"/>
      <c r="HY27" s="331"/>
      <c r="HZ27" s="331"/>
      <c r="IA27" s="331"/>
      <c r="IB27" s="331"/>
      <c r="IC27" s="331"/>
      <c r="ID27" s="331"/>
      <c r="IE27" s="331"/>
      <c r="IF27" s="331"/>
      <c r="IG27" s="331"/>
      <c r="IH27" s="331"/>
      <c r="II27" s="331"/>
      <c r="IJ27" s="331"/>
      <c r="IK27" s="331"/>
      <c r="IL27" s="331"/>
      <c r="IM27" s="331"/>
      <c r="IN27" s="7"/>
      <c r="IS27" s="7"/>
      <c r="IT27" s="7" t="s">
        <v>526</v>
      </c>
      <c r="IU27" s="328" t="s">
        <v>407</v>
      </c>
      <c r="IV27" s="7"/>
      <c r="IW27" s="7"/>
      <c r="IX27" s="7"/>
      <c r="IY27" s="7"/>
      <c r="IZ27" s="7"/>
      <c r="JE27" s="7"/>
      <c r="JF27" s="90" t="s">
        <v>547</v>
      </c>
      <c r="JG27" s="341">
        <v>3000</v>
      </c>
      <c r="JH27" s="347" t="str">
        <f>$J$16</f>
        <v>EUR</v>
      </c>
      <c r="JI27" s="7"/>
      <c r="JJ27" s="328" t="s">
        <v>352</v>
      </c>
      <c r="JK27" s="7"/>
      <c r="JL27" s="341">
        <v>5</v>
      </c>
      <c r="JM27" s="7"/>
      <c r="JN27" s="328" t="s">
        <v>546</v>
      </c>
      <c r="JO27" s="7"/>
      <c r="JP27" s="328" t="s">
        <v>438</v>
      </c>
      <c r="JQ27" s="7">
        <f>$J$8</f>
        <v>2023</v>
      </c>
      <c r="JR27" s="7"/>
      <c r="JW27" s="7"/>
      <c r="JX27" s="7"/>
      <c r="JY27" s="7"/>
      <c r="JZ27" s="7"/>
      <c r="KA27" s="7"/>
      <c r="KB27" s="7"/>
      <c r="KC27" s="7"/>
    </row>
    <row r="28" spans="8:309" x14ac:dyDescent="0.2">
      <c r="R28" s="7"/>
      <c r="S28" s="90" t="s">
        <v>441</v>
      </c>
      <c r="T28" s="90"/>
      <c r="U28" s="218">
        <v>5</v>
      </c>
      <c r="V28" s="327">
        <v>0.8</v>
      </c>
      <c r="W28" s="7"/>
      <c r="X28" s="326">
        <f t="shared" si="34"/>
        <v>0.72000000000000008</v>
      </c>
      <c r="Y28" s="326">
        <f t="shared" si="35"/>
        <v>0.88000000000000012</v>
      </c>
      <c r="Z28" s="326"/>
      <c r="AA28" s="7"/>
      <c r="AB28" s="7"/>
      <c r="AC28" s="7"/>
      <c r="AD28" s="7"/>
      <c r="AE28" s="7"/>
      <c r="AF28" s="7"/>
      <c r="AG28" s="7"/>
      <c r="AH28" s="7"/>
      <c r="AI28" s="7"/>
      <c r="AJ28" s="7"/>
      <c r="AK28" s="7"/>
      <c r="AO28" s="324"/>
      <c r="AP28" s="305" t="s">
        <v>545</v>
      </c>
      <c r="AQ28" s="322">
        <v>5</v>
      </c>
      <c r="AR28" s="321" t="str">
        <f t="shared" si="31"/>
        <v>EUR</v>
      </c>
      <c r="AS28" s="323">
        <v>0.25</v>
      </c>
      <c r="AT28" s="321" t="str">
        <f t="shared" si="32"/>
        <v>kg</v>
      </c>
      <c r="AU28" s="7"/>
      <c r="AV28" s="322">
        <v>1</v>
      </c>
      <c r="AW28" s="321" t="str">
        <f t="shared" si="33"/>
        <v>EUR</v>
      </c>
      <c r="AX28" s="7"/>
      <c r="AY28" s="308"/>
      <c r="AZ28" s="320">
        <v>0.08</v>
      </c>
      <c r="BA28" s="308"/>
      <c r="BB28" s="320">
        <v>0.08</v>
      </c>
      <c r="BC28" s="308"/>
      <c r="BD28" s="320">
        <v>0.08</v>
      </c>
      <c r="BE28" s="308"/>
      <c r="BF28" s="320">
        <v>0.08</v>
      </c>
      <c r="BG28" s="308"/>
      <c r="BH28" s="320">
        <v>0.08</v>
      </c>
      <c r="BI28" s="308"/>
      <c r="BJ28" s="320">
        <v>0.08</v>
      </c>
      <c r="BK28" s="308"/>
      <c r="BL28" s="320">
        <v>0.08</v>
      </c>
      <c r="BM28" s="7"/>
      <c r="BR28" s="7"/>
      <c r="BS28" s="331"/>
      <c r="BT28" s="308"/>
      <c r="BU28" s="339">
        <v>2023</v>
      </c>
      <c r="BV28" s="308"/>
      <c r="BW28" s="344" t="s">
        <v>437</v>
      </c>
      <c r="BX28" s="308"/>
      <c r="BY28" s="331"/>
      <c r="BZ28" s="308"/>
      <c r="CA28" s="341"/>
      <c r="CB28" s="317" t="str">
        <f t="shared" si="0"/>
        <v>EUR</v>
      </c>
      <c r="CC28" s="317"/>
      <c r="CD28" s="317"/>
      <c r="CI28" s="7"/>
      <c r="CJ28" s="331"/>
      <c r="CK28" s="308"/>
      <c r="CL28" s="339">
        <v>2023</v>
      </c>
      <c r="CM28" s="308"/>
      <c r="CN28" s="344" t="s">
        <v>437</v>
      </c>
      <c r="CO28" s="308"/>
      <c r="CP28" s="331"/>
      <c r="CQ28" s="308"/>
      <c r="CR28" s="331"/>
      <c r="CS28" s="317" t="str">
        <f t="shared" si="1"/>
        <v>EUR</v>
      </c>
      <c r="CT28" s="317"/>
      <c r="CU28" s="317"/>
      <c r="CZ28" s="317"/>
      <c r="DA28" s="331"/>
      <c r="DB28" s="308"/>
      <c r="DC28" s="339">
        <v>2023</v>
      </c>
      <c r="DD28" s="308"/>
      <c r="DE28" s="344" t="s">
        <v>437</v>
      </c>
      <c r="DF28" s="308"/>
      <c r="DG28" s="331"/>
      <c r="DH28" s="308"/>
      <c r="DI28" s="331"/>
      <c r="DJ28" s="317" t="str">
        <f t="shared" si="2"/>
        <v>EUR</v>
      </c>
      <c r="DK28" s="317"/>
      <c r="DP28" s="7"/>
      <c r="DQ28" s="342"/>
      <c r="DR28" s="308"/>
      <c r="DS28" s="341"/>
      <c r="DT28" s="343" t="str">
        <f t="shared" si="3"/>
        <v>EUR</v>
      </c>
      <c r="DU28" s="308"/>
      <c r="DV28" s="340" t="s">
        <v>532</v>
      </c>
      <c r="DW28" s="308"/>
      <c r="DX28" s="340" t="s">
        <v>527</v>
      </c>
      <c r="DY28" s="308"/>
      <c r="DZ28" s="339">
        <v>2023</v>
      </c>
      <c r="EA28" s="308"/>
      <c r="EB28" s="339" t="s">
        <v>437</v>
      </c>
      <c r="EC28" s="308"/>
      <c r="ED28" s="339" t="s">
        <v>531</v>
      </c>
      <c r="EE28" s="339" t="s">
        <v>531</v>
      </c>
      <c r="EF28" s="339" t="s">
        <v>531</v>
      </c>
      <c r="EG28" s="339" t="s">
        <v>531</v>
      </c>
      <c r="EH28" s="339" t="s">
        <v>531</v>
      </c>
      <c r="EI28" s="339" t="s">
        <v>531</v>
      </c>
      <c r="EJ28" s="339" t="s">
        <v>531</v>
      </c>
      <c r="EK28" s="339" t="s">
        <v>531</v>
      </c>
      <c r="EL28" s="339" t="s">
        <v>531</v>
      </c>
      <c r="EM28" s="339" t="s">
        <v>531</v>
      </c>
      <c r="EN28" s="339" t="s">
        <v>531</v>
      </c>
      <c r="EO28" s="339" t="s">
        <v>531</v>
      </c>
      <c r="EP28" s="7"/>
      <c r="ER28" s="338">
        <f t="shared" si="4"/>
        <v>1</v>
      </c>
      <c r="ES28" s="338">
        <f t="shared" si="5"/>
        <v>1</v>
      </c>
      <c r="ET28" s="338">
        <f t="shared" si="6"/>
        <v>1</v>
      </c>
      <c r="EU28" s="338">
        <f t="shared" si="7"/>
        <v>1</v>
      </c>
      <c r="EV28" s="338">
        <f t="shared" si="8"/>
        <v>1</v>
      </c>
      <c r="EW28" s="338">
        <f t="shared" si="9"/>
        <v>1</v>
      </c>
      <c r="EX28" s="338">
        <f t="shared" si="10"/>
        <v>1</v>
      </c>
      <c r="EY28" s="338">
        <f t="shared" si="11"/>
        <v>1</v>
      </c>
      <c r="EZ28" s="338">
        <f t="shared" si="12"/>
        <v>1</v>
      </c>
      <c r="FA28" s="338">
        <f t="shared" si="13"/>
        <v>1</v>
      </c>
      <c r="FB28" s="338">
        <f t="shared" si="14"/>
        <v>1</v>
      </c>
      <c r="FC28" s="338">
        <f t="shared" si="15"/>
        <v>1</v>
      </c>
      <c r="FG28" s="7"/>
      <c r="FH28" s="342"/>
      <c r="FI28" s="308"/>
      <c r="FJ28" s="341"/>
      <c r="FK28" s="317" t="str">
        <f t="shared" si="16"/>
        <v>EUR</v>
      </c>
      <c r="FL28" s="308"/>
      <c r="FM28" s="340" t="s">
        <v>529</v>
      </c>
      <c r="FN28" s="308"/>
      <c r="FO28" s="340" t="s">
        <v>527</v>
      </c>
      <c r="FP28" s="308"/>
      <c r="FQ28" s="339">
        <v>2023</v>
      </c>
      <c r="FR28" s="308"/>
      <c r="FS28" s="339" t="s">
        <v>437</v>
      </c>
      <c r="FT28" s="308"/>
      <c r="FU28" s="339" t="s">
        <v>531</v>
      </c>
      <c r="FV28" s="339" t="s">
        <v>531</v>
      </c>
      <c r="FW28" s="339" t="s">
        <v>531</v>
      </c>
      <c r="FX28" s="339" t="s">
        <v>531</v>
      </c>
      <c r="FY28" s="339" t="s">
        <v>531</v>
      </c>
      <c r="FZ28" s="339" t="s">
        <v>531</v>
      </c>
      <c r="GA28" s="339" t="s">
        <v>531</v>
      </c>
      <c r="GB28" s="339" t="s">
        <v>531</v>
      </c>
      <c r="GC28" s="339" t="s">
        <v>531</v>
      </c>
      <c r="GD28" s="339" t="s">
        <v>531</v>
      </c>
      <c r="GE28" s="339" t="s">
        <v>531</v>
      </c>
      <c r="GF28" s="339" t="s">
        <v>531</v>
      </c>
      <c r="GG28" s="7"/>
      <c r="GI28" s="338">
        <f t="shared" si="17"/>
        <v>1</v>
      </c>
      <c r="GJ28" s="338">
        <f t="shared" si="18"/>
        <v>1</v>
      </c>
      <c r="GK28" s="338">
        <f t="shared" si="19"/>
        <v>1</v>
      </c>
      <c r="GL28" s="338">
        <f t="shared" si="20"/>
        <v>1</v>
      </c>
      <c r="GM28" s="338">
        <f t="shared" si="21"/>
        <v>1</v>
      </c>
      <c r="GN28" s="338">
        <f t="shared" si="22"/>
        <v>1</v>
      </c>
      <c r="GO28" s="338">
        <f t="shared" si="23"/>
        <v>1</v>
      </c>
      <c r="GP28" s="338">
        <f t="shared" si="24"/>
        <v>1</v>
      </c>
      <c r="GQ28" s="338">
        <f t="shared" si="25"/>
        <v>1</v>
      </c>
      <c r="GR28" s="338">
        <f t="shared" si="26"/>
        <v>1</v>
      </c>
      <c r="GS28" s="338">
        <f t="shared" si="27"/>
        <v>1</v>
      </c>
      <c r="GT28" s="338">
        <f t="shared" si="28"/>
        <v>1</v>
      </c>
      <c r="GX28" s="7"/>
      <c r="GY28" s="331" t="s">
        <v>544</v>
      </c>
      <c r="GZ28" s="321" t="str">
        <f t="shared" si="29"/>
        <v>kg</v>
      </c>
      <c r="HA28" s="337"/>
      <c r="HB28" s="331">
        <v>20</v>
      </c>
      <c r="HC28" s="321" t="str">
        <f t="shared" si="30"/>
        <v>EUR</v>
      </c>
      <c r="HD28" s="337"/>
      <c r="HE28" s="328" t="s">
        <v>529</v>
      </c>
      <c r="HF28" s="308"/>
      <c r="HG28" s="336" t="s">
        <v>528</v>
      </c>
      <c r="HH28" s="308"/>
      <c r="HI28" s="336" t="s">
        <v>527</v>
      </c>
      <c r="HJ28" s="308"/>
      <c r="HK28" s="335">
        <v>0</v>
      </c>
      <c r="HL28" s="308"/>
      <c r="HM28" s="334">
        <v>0.05</v>
      </c>
      <c r="HN28" s="333"/>
      <c r="HO28" s="332"/>
      <c r="HP28" s="331"/>
      <c r="HQ28" s="331"/>
      <c r="HR28" s="331"/>
      <c r="HS28" s="331"/>
      <c r="HT28" s="331"/>
      <c r="HU28" s="331"/>
      <c r="HV28" s="331"/>
      <c r="HW28" s="331"/>
      <c r="HX28" s="331"/>
      <c r="HY28" s="331"/>
      <c r="HZ28" s="331"/>
      <c r="IA28" s="332">
        <v>0.05</v>
      </c>
      <c r="IB28" s="332">
        <v>0.05</v>
      </c>
      <c r="IC28" s="332">
        <v>0.05</v>
      </c>
      <c r="ID28" s="331"/>
      <c r="IE28" s="331"/>
      <c r="IF28" s="331"/>
      <c r="IG28" s="331"/>
      <c r="IH28" s="331"/>
      <c r="II28" s="331"/>
      <c r="IJ28" s="331"/>
      <c r="IK28" s="331"/>
      <c r="IL28" s="332">
        <v>0.7</v>
      </c>
      <c r="IM28" s="332">
        <v>0.7</v>
      </c>
      <c r="IN28" s="7"/>
      <c r="IS28" s="7"/>
      <c r="IT28" s="7"/>
      <c r="IU28" s="7"/>
      <c r="IV28" s="7"/>
      <c r="IW28" s="7"/>
      <c r="IX28" s="7"/>
      <c r="IY28" s="7"/>
      <c r="IZ28" s="7"/>
      <c r="JE28" s="7"/>
      <c r="JF28" s="7"/>
      <c r="JG28" s="7"/>
      <c r="JH28" s="7"/>
      <c r="JI28" s="7"/>
      <c r="JJ28" s="7"/>
      <c r="JK28" s="7"/>
      <c r="JL28" s="7"/>
      <c r="JM28" s="7"/>
      <c r="JN28" s="7"/>
      <c r="JO28" s="7"/>
      <c r="JP28" s="7"/>
      <c r="JQ28" s="7"/>
      <c r="JR28" s="7"/>
      <c r="JW28" s="7"/>
      <c r="JX28" s="7"/>
      <c r="JY28" s="7"/>
      <c r="JZ28" s="7"/>
      <c r="KA28" s="7"/>
      <c r="KB28" s="7"/>
      <c r="KC28" s="7"/>
    </row>
    <row r="29" spans="8:309" x14ac:dyDescent="0.2">
      <c r="R29" s="7"/>
      <c r="S29" s="90" t="s">
        <v>440</v>
      </c>
      <c r="T29" s="90"/>
      <c r="U29" s="218">
        <v>6</v>
      </c>
      <c r="V29" s="327">
        <v>0.8</v>
      </c>
      <c r="W29" s="7"/>
      <c r="X29" s="326">
        <f t="shared" si="34"/>
        <v>0.72000000000000008</v>
      </c>
      <c r="Y29" s="326">
        <f t="shared" si="35"/>
        <v>0.88000000000000012</v>
      </c>
      <c r="Z29" s="326"/>
      <c r="AA29" s="7"/>
      <c r="AB29" s="7"/>
      <c r="AC29" s="7"/>
      <c r="AD29" s="7"/>
      <c r="AE29" s="7"/>
      <c r="AF29" s="7"/>
      <c r="AG29" s="7"/>
      <c r="AH29" s="7"/>
      <c r="AI29" s="7"/>
      <c r="AJ29" s="7"/>
      <c r="AK29" s="7"/>
      <c r="AO29" s="324"/>
      <c r="AP29" s="305" t="s">
        <v>543</v>
      </c>
      <c r="AQ29" s="322">
        <v>25</v>
      </c>
      <c r="AR29" s="321" t="str">
        <f t="shared" si="31"/>
        <v>EUR</v>
      </c>
      <c r="AS29" s="323">
        <v>0.2</v>
      </c>
      <c r="AT29" s="321" t="str">
        <f t="shared" si="32"/>
        <v>kg</v>
      </c>
      <c r="AU29" s="7"/>
      <c r="AV29" s="322">
        <v>6</v>
      </c>
      <c r="AW29" s="321" t="str">
        <f t="shared" si="33"/>
        <v>EUR</v>
      </c>
      <c r="AX29" s="7"/>
      <c r="AY29" s="308"/>
      <c r="AZ29" s="320">
        <v>0.02</v>
      </c>
      <c r="BA29" s="308"/>
      <c r="BB29" s="320">
        <v>0.02</v>
      </c>
      <c r="BC29" s="308"/>
      <c r="BD29" s="320">
        <v>0.02</v>
      </c>
      <c r="BE29" s="308"/>
      <c r="BF29" s="320">
        <v>0.02</v>
      </c>
      <c r="BG29" s="308"/>
      <c r="BH29" s="320">
        <v>0.02</v>
      </c>
      <c r="BI29" s="308"/>
      <c r="BJ29" s="320">
        <v>0.02</v>
      </c>
      <c r="BK29" s="308"/>
      <c r="BL29" s="320">
        <v>0.02</v>
      </c>
      <c r="BM29" s="7"/>
      <c r="BR29" s="7"/>
      <c r="BS29" s="331"/>
      <c r="BT29" s="308"/>
      <c r="BU29" s="339">
        <v>2023</v>
      </c>
      <c r="BV29" s="308"/>
      <c r="BW29" s="344" t="s">
        <v>437</v>
      </c>
      <c r="BX29" s="308"/>
      <c r="BY29" s="331"/>
      <c r="BZ29" s="308"/>
      <c r="CA29" s="341"/>
      <c r="CB29" s="317" t="str">
        <f t="shared" si="0"/>
        <v>EUR</v>
      </c>
      <c r="CC29" s="317"/>
      <c r="CD29" s="317"/>
      <c r="CI29" s="7"/>
      <c r="CJ29" s="331"/>
      <c r="CK29" s="308"/>
      <c r="CL29" s="339">
        <v>2023</v>
      </c>
      <c r="CM29" s="308"/>
      <c r="CN29" s="344" t="s">
        <v>437</v>
      </c>
      <c r="CO29" s="308"/>
      <c r="CP29" s="331"/>
      <c r="CQ29" s="308"/>
      <c r="CR29" s="331"/>
      <c r="CS29" s="317" t="str">
        <f t="shared" si="1"/>
        <v>EUR</v>
      </c>
      <c r="CT29" s="317"/>
      <c r="CU29" s="317"/>
      <c r="CZ29" s="317"/>
      <c r="DA29" s="331"/>
      <c r="DB29" s="308"/>
      <c r="DC29" s="339">
        <v>2023</v>
      </c>
      <c r="DD29" s="308"/>
      <c r="DE29" s="344" t="s">
        <v>437</v>
      </c>
      <c r="DF29" s="308"/>
      <c r="DG29" s="331"/>
      <c r="DH29" s="308"/>
      <c r="DI29" s="331"/>
      <c r="DJ29" s="317" t="str">
        <f t="shared" si="2"/>
        <v>EUR</v>
      </c>
      <c r="DK29" s="317"/>
      <c r="DP29" s="7"/>
      <c r="DQ29" s="342"/>
      <c r="DR29" s="308"/>
      <c r="DS29" s="341"/>
      <c r="DT29" s="343" t="str">
        <f t="shared" si="3"/>
        <v>EUR</v>
      </c>
      <c r="DU29" s="308"/>
      <c r="DV29" s="340" t="s">
        <v>532</v>
      </c>
      <c r="DW29" s="308"/>
      <c r="DX29" s="340" t="s">
        <v>527</v>
      </c>
      <c r="DY29" s="308"/>
      <c r="DZ29" s="339">
        <v>2023</v>
      </c>
      <c r="EA29" s="308"/>
      <c r="EB29" s="339" t="s">
        <v>437</v>
      </c>
      <c r="EC29" s="308"/>
      <c r="ED29" s="339" t="s">
        <v>531</v>
      </c>
      <c r="EE29" s="339" t="s">
        <v>531</v>
      </c>
      <c r="EF29" s="339" t="s">
        <v>531</v>
      </c>
      <c r="EG29" s="339" t="s">
        <v>531</v>
      </c>
      <c r="EH29" s="339" t="s">
        <v>531</v>
      </c>
      <c r="EI29" s="339" t="s">
        <v>531</v>
      </c>
      <c r="EJ29" s="339" t="s">
        <v>531</v>
      </c>
      <c r="EK29" s="339" t="s">
        <v>531</v>
      </c>
      <c r="EL29" s="339" t="s">
        <v>531</v>
      </c>
      <c r="EM29" s="339" t="s">
        <v>531</v>
      </c>
      <c r="EN29" s="339" t="s">
        <v>531</v>
      </c>
      <c r="EO29" s="339" t="s">
        <v>531</v>
      </c>
      <c r="EP29" s="7"/>
      <c r="ER29" s="338">
        <f t="shared" si="4"/>
        <v>1</v>
      </c>
      <c r="ES29" s="338">
        <f t="shared" si="5"/>
        <v>1</v>
      </c>
      <c r="ET29" s="338">
        <f t="shared" si="6"/>
        <v>1</v>
      </c>
      <c r="EU29" s="338">
        <f t="shared" si="7"/>
        <v>1</v>
      </c>
      <c r="EV29" s="338">
        <f t="shared" si="8"/>
        <v>1</v>
      </c>
      <c r="EW29" s="338">
        <f t="shared" si="9"/>
        <v>1</v>
      </c>
      <c r="EX29" s="338">
        <f t="shared" si="10"/>
        <v>1</v>
      </c>
      <c r="EY29" s="338">
        <f t="shared" si="11"/>
        <v>1</v>
      </c>
      <c r="EZ29" s="338">
        <f t="shared" si="12"/>
        <v>1</v>
      </c>
      <c r="FA29" s="338">
        <f t="shared" si="13"/>
        <v>1</v>
      </c>
      <c r="FB29" s="338">
        <f t="shared" si="14"/>
        <v>1</v>
      </c>
      <c r="FC29" s="338">
        <f t="shared" si="15"/>
        <v>1</v>
      </c>
      <c r="FG29" s="7"/>
      <c r="FH29" s="342"/>
      <c r="FI29" s="308"/>
      <c r="FJ29" s="341"/>
      <c r="FK29" s="317" t="str">
        <f t="shared" si="16"/>
        <v>EUR</v>
      </c>
      <c r="FL29" s="308"/>
      <c r="FM29" s="340" t="s">
        <v>529</v>
      </c>
      <c r="FN29" s="308"/>
      <c r="FO29" s="340" t="s">
        <v>527</v>
      </c>
      <c r="FP29" s="308"/>
      <c r="FQ29" s="339">
        <v>2023</v>
      </c>
      <c r="FR29" s="308"/>
      <c r="FS29" s="339" t="s">
        <v>437</v>
      </c>
      <c r="FT29" s="308"/>
      <c r="FU29" s="339" t="s">
        <v>531</v>
      </c>
      <c r="FV29" s="339" t="s">
        <v>531</v>
      </c>
      <c r="FW29" s="339" t="s">
        <v>531</v>
      </c>
      <c r="FX29" s="339" t="s">
        <v>531</v>
      </c>
      <c r="FY29" s="339" t="s">
        <v>531</v>
      </c>
      <c r="FZ29" s="339" t="s">
        <v>531</v>
      </c>
      <c r="GA29" s="339" t="s">
        <v>531</v>
      </c>
      <c r="GB29" s="339" t="s">
        <v>531</v>
      </c>
      <c r="GC29" s="339" t="s">
        <v>531</v>
      </c>
      <c r="GD29" s="339" t="s">
        <v>531</v>
      </c>
      <c r="GE29" s="339" t="s">
        <v>531</v>
      </c>
      <c r="GF29" s="339" t="s">
        <v>531</v>
      </c>
      <c r="GG29" s="7"/>
      <c r="GI29" s="338">
        <f t="shared" si="17"/>
        <v>1</v>
      </c>
      <c r="GJ29" s="338">
        <f t="shared" si="18"/>
        <v>1</v>
      </c>
      <c r="GK29" s="338">
        <f t="shared" si="19"/>
        <v>1</v>
      </c>
      <c r="GL29" s="338">
        <f t="shared" si="20"/>
        <v>1</v>
      </c>
      <c r="GM29" s="338">
        <f t="shared" si="21"/>
        <v>1</v>
      </c>
      <c r="GN29" s="338">
        <f t="shared" si="22"/>
        <v>1</v>
      </c>
      <c r="GO29" s="338">
        <f t="shared" si="23"/>
        <v>1</v>
      </c>
      <c r="GP29" s="338">
        <f t="shared" si="24"/>
        <v>1</v>
      </c>
      <c r="GQ29" s="338">
        <f t="shared" si="25"/>
        <v>1</v>
      </c>
      <c r="GR29" s="338">
        <f t="shared" si="26"/>
        <v>1</v>
      </c>
      <c r="GS29" s="338">
        <f t="shared" si="27"/>
        <v>1</v>
      </c>
      <c r="GT29" s="338">
        <f t="shared" si="28"/>
        <v>1</v>
      </c>
      <c r="GX29" s="7"/>
      <c r="GY29" s="331" t="s">
        <v>542</v>
      </c>
      <c r="GZ29" s="321" t="str">
        <f t="shared" si="29"/>
        <v>kg</v>
      </c>
      <c r="HA29" s="337"/>
      <c r="HB29" s="331">
        <v>5</v>
      </c>
      <c r="HC29" s="321" t="str">
        <f t="shared" si="30"/>
        <v>EUR</v>
      </c>
      <c r="HD29" s="337"/>
      <c r="HE29" s="328" t="s">
        <v>557</v>
      </c>
      <c r="HF29" s="308"/>
      <c r="HG29" s="336" t="s">
        <v>528</v>
      </c>
      <c r="HH29" s="308"/>
      <c r="HI29" s="336" t="s">
        <v>740</v>
      </c>
      <c r="HJ29" s="308"/>
      <c r="HK29" s="335">
        <v>0</v>
      </c>
      <c r="HL29" s="308"/>
      <c r="HM29" s="334">
        <v>0.05</v>
      </c>
      <c r="HN29" s="333"/>
      <c r="HO29" s="332"/>
      <c r="HP29" s="331"/>
      <c r="HQ29" s="331"/>
      <c r="HR29" s="331"/>
      <c r="HS29" s="331"/>
      <c r="HT29" s="331"/>
      <c r="HU29" s="331"/>
      <c r="HV29" s="331"/>
      <c r="HW29" s="332">
        <v>0.1</v>
      </c>
      <c r="HX29" s="331"/>
      <c r="HY29" s="331"/>
      <c r="HZ29" s="331"/>
      <c r="IA29" s="331"/>
      <c r="IB29" s="331"/>
      <c r="IC29" s="331"/>
      <c r="ID29" s="331"/>
      <c r="IE29" s="331"/>
      <c r="IF29" s="331"/>
      <c r="IG29" s="331"/>
      <c r="IH29" s="332">
        <v>0.2</v>
      </c>
      <c r="II29" s="332">
        <v>0.05</v>
      </c>
      <c r="IJ29" s="332">
        <v>0.05</v>
      </c>
      <c r="IK29" s="332"/>
      <c r="IL29" s="331"/>
      <c r="IM29" s="331"/>
      <c r="IN29" s="7"/>
      <c r="IS29" s="7"/>
      <c r="IT29" s="7"/>
      <c r="IU29" s="7"/>
      <c r="IV29" s="7"/>
      <c r="IW29" s="7"/>
      <c r="IX29" s="7"/>
      <c r="IY29" s="7"/>
      <c r="IZ29" s="7"/>
      <c r="JE29" s="7"/>
      <c r="JF29" s="7"/>
      <c r="JG29" s="7"/>
      <c r="JH29" s="7"/>
      <c r="JI29" s="7"/>
      <c r="JJ29" s="7"/>
      <c r="JK29" s="7"/>
      <c r="JL29" s="7"/>
      <c r="JM29" s="7"/>
      <c r="JN29" s="7"/>
      <c r="JO29" s="7"/>
      <c r="JP29" s="7"/>
      <c r="JQ29" s="7"/>
      <c r="JR29" s="7"/>
      <c r="JW29" s="7"/>
      <c r="JX29" s="7"/>
      <c r="JY29" s="7"/>
      <c r="JZ29" s="7"/>
      <c r="KA29" s="7"/>
      <c r="KB29" s="7"/>
      <c r="KC29" s="7"/>
    </row>
    <row r="30" spans="8:309" x14ac:dyDescent="0.2">
      <c r="R30" s="7"/>
      <c r="S30" s="90" t="s">
        <v>439</v>
      </c>
      <c r="T30" s="90"/>
      <c r="U30" s="218">
        <v>7</v>
      </c>
      <c r="V30" s="327">
        <v>0.8</v>
      </c>
      <c r="W30" s="7"/>
      <c r="X30" s="326">
        <f t="shared" si="34"/>
        <v>0.72000000000000008</v>
      </c>
      <c r="Y30" s="326">
        <f t="shared" si="35"/>
        <v>0.88000000000000012</v>
      </c>
      <c r="Z30" s="326"/>
      <c r="AA30" s="7"/>
      <c r="AB30" s="7"/>
      <c r="AC30" s="7"/>
      <c r="AD30" s="7"/>
      <c r="AE30" s="7"/>
      <c r="AF30" s="7"/>
      <c r="AG30" s="7"/>
      <c r="AH30" s="7"/>
      <c r="AI30" s="7"/>
      <c r="AJ30" s="7"/>
      <c r="AK30" s="7"/>
      <c r="AO30" s="324"/>
      <c r="AP30" s="305" t="s">
        <v>541</v>
      </c>
      <c r="AQ30" s="322">
        <v>12</v>
      </c>
      <c r="AR30" s="321" t="str">
        <f t="shared" si="31"/>
        <v>EUR</v>
      </c>
      <c r="AS30" s="323">
        <v>0.45</v>
      </c>
      <c r="AT30" s="321" t="str">
        <f t="shared" si="32"/>
        <v>kg</v>
      </c>
      <c r="AU30" s="7"/>
      <c r="AV30" s="322">
        <v>4</v>
      </c>
      <c r="AW30" s="321" t="str">
        <f t="shared" si="33"/>
        <v>EUR</v>
      </c>
      <c r="AX30" s="7"/>
      <c r="AY30" s="308"/>
      <c r="AZ30" s="320">
        <v>0.05</v>
      </c>
      <c r="BA30" s="308"/>
      <c r="BB30" s="320">
        <v>0.05</v>
      </c>
      <c r="BC30" s="308"/>
      <c r="BD30" s="320">
        <v>0.05</v>
      </c>
      <c r="BE30" s="308"/>
      <c r="BF30" s="320">
        <v>0.05</v>
      </c>
      <c r="BG30" s="308"/>
      <c r="BH30" s="320">
        <v>0.05</v>
      </c>
      <c r="BI30" s="308"/>
      <c r="BJ30" s="320">
        <v>0.05</v>
      </c>
      <c r="BK30" s="308"/>
      <c r="BL30" s="320">
        <v>0.05</v>
      </c>
      <c r="BM30" s="7"/>
      <c r="BR30" s="7"/>
      <c r="BS30" s="331"/>
      <c r="BT30" s="308"/>
      <c r="BU30" s="339">
        <v>2023</v>
      </c>
      <c r="BV30" s="308"/>
      <c r="BW30" s="344" t="s">
        <v>437</v>
      </c>
      <c r="BX30" s="308"/>
      <c r="BY30" s="331"/>
      <c r="BZ30" s="308"/>
      <c r="CA30" s="341"/>
      <c r="CB30" s="317" t="str">
        <f t="shared" si="0"/>
        <v>EUR</v>
      </c>
      <c r="CC30" s="317"/>
      <c r="CD30" s="317"/>
      <c r="CI30" s="7"/>
      <c r="CJ30" s="331"/>
      <c r="CK30" s="308"/>
      <c r="CL30" s="339">
        <v>2023</v>
      </c>
      <c r="CM30" s="308"/>
      <c r="CN30" s="344" t="s">
        <v>437</v>
      </c>
      <c r="CO30" s="308"/>
      <c r="CP30" s="331"/>
      <c r="CQ30" s="308"/>
      <c r="CR30" s="331"/>
      <c r="CS30" s="317" t="str">
        <f t="shared" si="1"/>
        <v>EUR</v>
      </c>
      <c r="CT30" s="317"/>
      <c r="CU30" s="317"/>
      <c r="CZ30" s="317"/>
      <c r="DA30" s="331"/>
      <c r="DB30" s="308"/>
      <c r="DC30" s="339">
        <v>2023</v>
      </c>
      <c r="DD30" s="308"/>
      <c r="DE30" s="344" t="s">
        <v>437</v>
      </c>
      <c r="DF30" s="308"/>
      <c r="DG30" s="331"/>
      <c r="DH30" s="308"/>
      <c r="DI30" s="331"/>
      <c r="DJ30" s="317" t="str">
        <f t="shared" si="2"/>
        <v>EUR</v>
      </c>
      <c r="DK30" s="317"/>
      <c r="DP30" s="7"/>
      <c r="DQ30" s="342"/>
      <c r="DR30" s="308"/>
      <c r="DS30" s="341"/>
      <c r="DT30" s="343" t="str">
        <f t="shared" si="3"/>
        <v>EUR</v>
      </c>
      <c r="DU30" s="308"/>
      <c r="DV30" s="340" t="s">
        <v>532</v>
      </c>
      <c r="DW30" s="308"/>
      <c r="DX30" s="340" t="s">
        <v>527</v>
      </c>
      <c r="DY30" s="308"/>
      <c r="DZ30" s="339">
        <v>2023</v>
      </c>
      <c r="EA30" s="308"/>
      <c r="EB30" s="339" t="s">
        <v>437</v>
      </c>
      <c r="EC30" s="308"/>
      <c r="ED30" s="339" t="s">
        <v>531</v>
      </c>
      <c r="EE30" s="339" t="s">
        <v>531</v>
      </c>
      <c r="EF30" s="339" t="s">
        <v>531</v>
      </c>
      <c r="EG30" s="339" t="s">
        <v>531</v>
      </c>
      <c r="EH30" s="339" t="s">
        <v>531</v>
      </c>
      <c r="EI30" s="339" t="s">
        <v>531</v>
      </c>
      <c r="EJ30" s="339" t="s">
        <v>531</v>
      </c>
      <c r="EK30" s="339" t="s">
        <v>531</v>
      </c>
      <c r="EL30" s="339" t="s">
        <v>531</v>
      </c>
      <c r="EM30" s="339" t="s">
        <v>531</v>
      </c>
      <c r="EN30" s="339" t="s">
        <v>531</v>
      </c>
      <c r="EO30" s="339" t="s">
        <v>531</v>
      </c>
      <c r="EP30" s="7"/>
      <c r="ER30" s="338">
        <f t="shared" si="4"/>
        <v>1</v>
      </c>
      <c r="ES30" s="338">
        <f t="shared" si="5"/>
        <v>1</v>
      </c>
      <c r="ET30" s="338">
        <f t="shared" si="6"/>
        <v>1</v>
      </c>
      <c r="EU30" s="338">
        <f t="shared" si="7"/>
        <v>1</v>
      </c>
      <c r="EV30" s="338">
        <f t="shared" si="8"/>
        <v>1</v>
      </c>
      <c r="EW30" s="338">
        <f t="shared" si="9"/>
        <v>1</v>
      </c>
      <c r="EX30" s="338">
        <f t="shared" si="10"/>
        <v>1</v>
      </c>
      <c r="EY30" s="338">
        <f t="shared" si="11"/>
        <v>1</v>
      </c>
      <c r="EZ30" s="338">
        <f t="shared" si="12"/>
        <v>1</v>
      </c>
      <c r="FA30" s="338">
        <f t="shared" si="13"/>
        <v>1</v>
      </c>
      <c r="FB30" s="338">
        <f t="shared" si="14"/>
        <v>1</v>
      </c>
      <c r="FC30" s="338">
        <f t="shared" si="15"/>
        <v>1</v>
      </c>
      <c r="FG30" s="7"/>
      <c r="FH30" s="342"/>
      <c r="FI30" s="308"/>
      <c r="FJ30" s="341"/>
      <c r="FK30" s="317" t="str">
        <f t="shared" si="16"/>
        <v>EUR</v>
      </c>
      <c r="FL30" s="308"/>
      <c r="FM30" s="340" t="s">
        <v>529</v>
      </c>
      <c r="FN30" s="308"/>
      <c r="FO30" s="340" t="s">
        <v>527</v>
      </c>
      <c r="FP30" s="308"/>
      <c r="FQ30" s="339">
        <v>2023</v>
      </c>
      <c r="FR30" s="308"/>
      <c r="FS30" s="339" t="s">
        <v>437</v>
      </c>
      <c r="FT30" s="308"/>
      <c r="FU30" s="339" t="s">
        <v>531</v>
      </c>
      <c r="FV30" s="339" t="s">
        <v>531</v>
      </c>
      <c r="FW30" s="339" t="s">
        <v>531</v>
      </c>
      <c r="FX30" s="339" t="s">
        <v>531</v>
      </c>
      <c r="FY30" s="339" t="s">
        <v>531</v>
      </c>
      <c r="FZ30" s="339" t="s">
        <v>531</v>
      </c>
      <c r="GA30" s="339" t="s">
        <v>531</v>
      </c>
      <c r="GB30" s="339" t="s">
        <v>531</v>
      </c>
      <c r="GC30" s="339" t="s">
        <v>531</v>
      </c>
      <c r="GD30" s="339" t="s">
        <v>531</v>
      </c>
      <c r="GE30" s="339" t="s">
        <v>531</v>
      </c>
      <c r="GF30" s="339" t="s">
        <v>531</v>
      </c>
      <c r="GG30" s="7"/>
      <c r="GI30" s="338">
        <f t="shared" si="17"/>
        <v>1</v>
      </c>
      <c r="GJ30" s="338">
        <f t="shared" si="18"/>
        <v>1</v>
      </c>
      <c r="GK30" s="338">
        <f t="shared" si="19"/>
        <v>1</v>
      </c>
      <c r="GL30" s="338">
        <f t="shared" si="20"/>
        <v>1</v>
      </c>
      <c r="GM30" s="338">
        <f t="shared" si="21"/>
        <v>1</v>
      </c>
      <c r="GN30" s="338">
        <f t="shared" si="22"/>
        <v>1</v>
      </c>
      <c r="GO30" s="338">
        <f t="shared" si="23"/>
        <v>1</v>
      </c>
      <c r="GP30" s="338">
        <f t="shared" si="24"/>
        <v>1</v>
      </c>
      <c r="GQ30" s="338">
        <f t="shared" si="25"/>
        <v>1</v>
      </c>
      <c r="GR30" s="338">
        <f t="shared" si="26"/>
        <v>1</v>
      </c>
      <c r="GS30" s="338">
        <f t="shared" si="27"/>
        <v>1</v>
      </c>
      <c r="GT30" s="338">
        <f t="shared" si="28"/>
        <v>1</v>
      </c>
      <c r="GX30" s="7"/>
      <c r="GY30" s="331" t="s">
        <v>540</v>
      </c>
      <c r="GZ30" s="321" t="str">
        <f t="shared" si="29"/>
        <v>kg</v>
      </c>
      <c r="HA30" s="337"/>
      <c r="HB30" s="331">
        <v>20</v>
      </c>
      <c r="HC30" s="321" t="str">
        <f t="shared" si="30"/>
        <v>EUR</v>
      </c>
      <c r="HD30" s="337"/>
      <c r="HE30" s="328" t="s">
        <v>529</v>
      </c>
      <c r="HF30" s="308"/>
      <c r="HG30" s="336" t="s">
        <v>528</v>
      </c>
      <c r="HH30" s="308"/>
      <c r="HI30" s="336" t="s">
        <v>527</v>
      </c>
      <c r="HJ30" s="308"/>
      <c r="HK30" s="335">
        <v>0</v>
      </c>
      <c r="HL30" s="308"/>
      <c r="HM30" s="334">
        <v>0.05</v>
      </c>
      <c r="HN30" s="333"/>
      <c r="HO30" s="332">
        <v>0.03</v>
      </c>
      <c r="HP30" s="331"/>
      <c r="HQ30" s="331"/>
      <c r="HR30" s="331"/>
      <c r="HS30" s="331"/>
      <c r="HT30" s="331"/>
      <c r="HU30" s="331"/>
      <c r="HV30" s="331"/>
      <c r="HW30" s="331"/>
      <c r="HX30" s="332">
        <v>0.05</v>
      </c>
      <c r="HY30" s="332">
        <v>0.05</v>
      </c>
      <c r="HZ30" s="332">
        <v>0.05</v>
      </c>
      <c r="IA30" s="331"/>
      <c r="IB30" s="331"/>
      <c r="IC30" s="331"/>
      <c r="ID30" s="331"/>
      <c r="IE30" s="331"/>
      <c r="IF30" s="331"/>
      <c r="IG30" s="331"/>
      <c r="IH30" s="331"/>
      <c r="II30" s="331"/>
      <c r="IJ30" s="331"/>
      <c r="IK30" s="331"/>
      <c r="IL30" s="331"/>
      <c r="IM30" s="331"/>
      <c r="IN30" s="7"/>
      <c r="IS30" s="7"/>
      <c r="IT30" s="346" t="s">
        <v>189</v>
      </c>
      <c r="IU30" s="7"/>
      <c r="IV30" s="7"/>
      <c r="IW30" s="7"/>
      <c r="IX30" s="7"/>
      <c r="IY30" s="7"/>
      <c r="IZ30" s="7"/>
      <c r="JE30" s="7"/>
      <c r="JF30" s="7"/>
      <c r="JG30" s="7"/>
      <c r="JH30" s="7"/>
      <c r="JI30" s="7"/>
      <c r="JJ30" s="7"/>
      <c r="JK30" s="7"/>
      <c r="JL30" s="7"/>
      <c r="JM30" s="7"/>
      <c r="JN30" s="7"/>
      <c r="JO30" s="7"/>
      <c r="JP30" s="7"/>
      <c r="JQ30" s="7"/>
      <c r="JR30" s="7"/>
      <c r="JW30" s="7"/>
      <c r="JX30" s="7"/>
      <c r="JY30" s="345" t="s">
        <v>539</v>
      </c>
      <c r="JZ30" s="7"/>
      <c r="KA30" s="7"/>
      <c r="KB30" s="7"/>
      <c r="KC30" s="7"/>
    </row>
    <row r="31" spans="8:309" x14ac:dyDescent="0.2">
      <c r="R31" s="7"/>
      <c r="S31" s="90" t="s">
        <v>438</v>
      </c>
      <c r="T31" s="90"/>
      <c r="U31" s="218">
        <v>8</v>
      </c>
      <c r="V31" s="327">
        <v>0.9</v>
      </c>
      <c r="W31" s="7"/>
      <c r="X31" s="326">
        <f t="shared" si="34"/>
        <v>0.81</v>
      </c>
      <c r="Y31" s="326">
        <f t="shared" si="35"/>
        <v>0.9900000000000001</v>
      </c>
      <c r="Z31" s="326"/>
      <c r="AA31" s="7"/>
      <c r="AB31" s="7"/>
      <c r="AC31" s="7"/>
      <c r="AD31" s="7"/>
      <c r="AE31" s="7"/>
      <c r="AF31" s="7"/>
      <c r="AG31" s="7"/>
      <c r="AH31" s="7"/>
      <c r="AI31" s="7"/>
      <c r="AJ31" s="7"/>
      <c r="AK31" s="7"/>
      <c r="AO31" s="324"/>
      <c r="AP31" s="305" t="s">
        <v>538</v>
      </c>
      <c r="AQ31" s="322">
        <v>15</v>
      </c>
      <c r="AR31" s="321" t="str">
        <f t="shared" si="31"/>
        <v>EUR</v>
      </c>
      <c r="AS31" s="323">
        <v>0.3</v>
      </c>
      <c r="AT31" s="321" t="str">
        <f t="shared" si="32"/>
        <v>kg</v>
      </c>
      <c r="AU31" s="7"/>
      <c r="AV31" s="322">
        <v>5</v>
      </c>
      <c r="AW31" s="321" t="str">
        <f t="shared" si="33"/>
        <v>EUR</v>
      </c>
      <c r="AX31" s="7"/>
      <c r="AY31" s="308"/>
      <c r="AZ31" s="320">
        <v>0.01</v>
      </c>
      <c r="BA31" s="308"/>
      <c r="BB31" s="320">
        <v>0.01</v>
      </c>
      <c r="BC31" s="308"/>
      <c r="BD31" s="320">
        <v>0.01</v>
      </c>
      <c r="BE31" s="308"/>
      <c r="BF31" s="320">
        <v>0.01</v>
      </c>
      <c r="BG31" s="308"/>
      <c r="BH31" s="320">
        <v>0.01</v>
      </c>
      <c r="BI31" s="308"/>
      <c r="BJ31" s="320">
        <v>0.01</v>
      </c>
      <c r="BK31" s="308"/>
      <c r="BL31" s="320">
        <v>0.01</v>
      </c>
      <c r="BM31" s="7"/>
      <c r="BR31" s="7"/>
      <c r="BS31" s="331"/>
      <c r="BT31" s="308"/>
      <c r="BU31" s="339">
        <v>2023</v>
      </c>
      <c r="BV31" s="308"/>
      <c r="BW31" s="344" t="s">
        <v>437</v>
      </c>
      <c r="BX31" s="308"/>
      <c r="BY31" s="331"/>
      <c r="BZ31" s="308"/>
      <c r="CA31" s="341"/>
      <c r="CB31" s="317" t="str">
        <f t="shared" si="0"/>
        <v>EUR</v>
      </c>
      <c r="CC31" s="317"/>
      <c r="CD31" s="317"/>
      <c r="CI31" s="7"/>
      <c r="CJ31" s="331"/>
      <c r="CK31" s="308"/>
      <c r="CL31" s="339">
        <v>2023</v>
      </c>
      <c r="CM31" s="308"/>
      <c r="CN31" s="344" t="s">
        <v>437</v>
      </c>
      <c r="CO31" s="308"/>
      <c r="CP31" s="331"/>
      <c r="CQ31" s="308"/>
      <c r="CR31" s="331"/>
      <c r="CS31" s="317" t="str">
        <f t="shared" si="1"/>
        <v>EUR</v>
      </c>
      <c r="CT31" s="317"/>
      <c r="CU31" s="317"/>
      <c r="CZ31" s="317"/>
      <c r="DA31" s="331"/>
      <c r="DB31" s="308"/>
      <c r="DC31" s="339">
        <v>2023</v>
      </c>
      <c r="DD31" s="308"/>
      <c r="DE31" s="344" t="s">
        <v>437</v>
      </c>
      <c r="DF31" s="308"/>
      <c r="DG31" s="331"/>
      <c r="DH31" s="308"/>
      <c r="DI31" s="331"/>
      <c r="DJ31" s="317" t="str">
        <f t="shared" si="2"/>
        <v>EUR</v>
      </c>
      <c r="DK31" s="317"/>
      <c r="DP31" s="7"/>
      <c r="DQ31" s="342"/>
      <c r="DR31" s="308"/>
      <c r="DS31" s="341"/>
      <c r="DT31" s="343" t="str">
        <f t="shared" si="3"/>
        <v>EUR</v>
      </c>
      <c r="DU31" s="308"/>
      <c r="DV31" s="340" t="s">
        <v>532</v>
      </c>
      <c r="DW31" s="308"/>
      <c r="DX31" s="340" t="s">
        <v>527</v>
      </c>
      <c r="DY31" s="308"/>
      <c r="DZ31" s="339">
        <v>2023</v>
      </c>
      <c r="EA31" s="308"/>
      <c r="EB31" s="339" t="s">
        <v>437</v>
      </c>
      <c r="EC31" s="308"/>
      <c r="ED31" s="339" t="s">
        <v>531</v>
      </c>
      <c r="EE31" s="339" t="s">
        <v>531</v>
      </c>
      <c r="EF31" s="339" t="s">
        <v>531</v>
      </c>
      <c r="EG31" s="339" t="s">
        <v>531</v>
      </c>
      <c r="EH31" s="339" t="s">
        <v>531</v>
      </c>
      <c r="EI31" s="339" t="s">
        <v>531</v>
      </c>
      <c r="EJ31" s="339" t="s">
        <v>531</v>
      </c>
      <c r="EK31" s="339" t="s">
        <v>531</v>
      </c>
      <c r="EL31" s="339" t="s">
        <v>531</v>
      </c>
      <c r="EM31" s="339" t="s">
        <v>531</v>
      </c>
      <c r="EN31" s="339" t="s">
        <v>531</v>
      </c>
      <c r="EO31" s="339" t="s">
        <v>531</v>
      </c>
      <c r="EP31" s="7"/>
      <c r="ER31" s="338">
        <f t="shared" si="4"/>
        <v>1</v>
      </c>
      <c r="ES31" s="338">
        <f t="shared" si="5"/>
        <v>1</v>
      </c>
      <c r="ET31" s="338">
        <f t="shared" si="6"/>
        <v>1</v>
      </c>
      <c r="EU31" s="338">
        <f t="shared" si="7"/>
        <v>1</v>
      </c>
      <c r="EV31" s="338">
        <f t="shared" si="8"/>
        <v>1</v>
      </c>
      <c r="EW31" s="338">
        <f t="shared" si="9"/>
        <v>1</v>
      </c>
      <c r="EX31" s="338">
        <f t="shared" si="10"/>
        <v>1</v>
      </c>
      <c r="EY31" s="338">
        <f t="shared" si="11"/>
        <v>1</v>
      </c>
      <c r="EZ31" s="338">
        <f t="shared" si="12"/>
        <v>1</v>
      </c>
      <c r="FA31" s="338">
        <f t="shared" si="13"/>
        <v>1</v>
      </c>
      <c r="FB31" s="338">
        <f t="shared" si="14"/>
        <v>1</v>
      </c>
      <c r="FC31" s="338">
        <f t="shared" si="15"/>
        <v>1</v>
      </c>
      <c r="FG31" s="7"/>
      <c r="FH31" s="342"/>
      <c r="FI31" s="308"/>
      <c r="FJ31" s="341"/>
      <c r="FK31" s="317" t="str">
        <f t="shared" si="16"/>
        <v>EUR</v>
      </c>
      <c r="FL31" s="308"/>
      <c r="FM31" s="340" t="s">
        <v>529</v>
      </c>
      <c r="FN31" s="308"/>
      <c r="FO31" s="340" t="s">
        <v>527</v>
      </c>
      <c r="FP31" s="308"/>
      <c r="FQ31" s="339">
        <v>2023</v>
      </c>
      <c r="FR31" s="308"/>
      <c r="FS31" s="339" t="s">
        <v>437</v>
      </c>
      <c r="FT31" s="308"/>
      <c r="FU31" s="339" t="s">
        <v>531</v>
      </c>
      <c r="FV31" s="339" t="s">
        <v>531</v>
      </c>
      <c r="FW31" s="339" t="s">
        <v>531</v>
      </c>
      <c r="FX31" s="339" t="s">
        <v>531</v>
      </c>
      <c r="FY31" s="339" t="s">
        <v>531</v>
      </c>
      <c r="FZ31" s="339" t="s">
        <v>531</v>
      </c>
      <c r="GA31" s="339" t="s">
        <v>531</v>
      </c>
      <c r="GB31" s="339" t="s">
        <v>531</v>
      </c>
      <c r="GC31" s="339" t="s">
        <v>531</v>
      </c>
      <c r="GD31" s="339" t="s">
        <v>531</v>
      </c>
      <c r="GE31" s="339" t="s">
        <v>531</v>
      </c>
      <c r="GF31" s="339" t="s">
        <v>531</v>
      </c>
      <c r="GG31" s="7"/>
      <c r="GI31" s="338">
        <f t="shared" si="17"/>
        <v>1</v>
      </c>
      <c r="GJ31" s="338">
        <f t="shared" si="18"/>
        <v>1</v>
      </c>
      <c r="GK31" s="338">
        <f t="shared" si="19"/>
        <v>1</v>
      </c>
      <c r="GL31" s="338">
        <f t="shared" si="20"/>
        <v>1</v>
      </c>
      <c r="GM31" s="338">
        <f t="shared" si="21"/>
        <v>1</v>
      </c>
      <c r="GN31" s="338">
        <f t="shared" si="22"/>
        <v>1</v>
      </c>
      <c r="GO31" s="338">
        <f t="shared" si="23"/>
        <v>1</v>
      </c>
      <c r="GP31" s="338">
        <f t="shared" si="24"/>
        <v>1</v>
      </c>
      <c r="GQ31" s="338">
        <f t="shared" si="25"/>
        <v>1</v>
      </c>
      <c r="GR31" s="338">
        <f t="shared" si="26"/>
        <v>1</v>
      </c>
      <c r="GS31" s="338">
        <f t="shared" si="27"/>
        <v>1</v>
      </c>
      <c r="GT31" s="338">
        <f t="shared" si="28"/>
        <v>1</v>
      </c>
      <c r="GX31" s="7"/>
      <c r="GY31" s="331" t="s">
        <v>537</v>
      </c>
      <c r="GZ31" s="321" t="str">
        <f t="shared" si="29"/>
        <v>kg</v>
      </c>
      <c r="HA31" s="337"/>
      <c r="HB31" s="331">
        <v>3</v>
      </c>
      <c r="HC31" s="321" t="str">
        <f t="shared" si="30"/>
        <v>EUR</v>
      </c>
      <c r="HD31" s="337"/>
      <c r="HE31" s="328" t="s">
        <v>529</v>
      </c>
      <c r="HF31" s="308"/>
      <c r="HG31" s="336" t="s">
        <v>528</v>
      </c>
      <c r="HH31" s="308"/>
      <c r="HI31" s="336" t="s">
        <v>527</v>
      </c>
      <c r="HJ31" s="308"/>
      <c r="HK31" s="335">
        <v>0.3</v>
      </c>
      <c r="HL31" s="308"/>
      <c r="HM31" s="334">
        <v>0.05</v>
      </c>
      <c r="HN31" s="333"/>
      <c r="HO31" s="332"/>
      <c r="HP31" s="331"/>
      <c r="HQ31" s="331"/>
      <c r="HR31" s="331"/>
      <c r="HS31" s="331"/>
      <c r="HT31" s="331"/>
      <c r="HU31" s="331"/>
      <c r="HV31" s="331"/>
      <c r="HW31" s="331"/>
      <c r="HX31" s="331"/>
      <c r="HY31" s="331"/>
      <c r="HZ31" s="331"/>
      <c r="IA31" s="331"/>
      <c r="IB31" s="331"/>
      <c r="IC31" s="331"/>
      <c r="ID31" s="331"/>
      <c r="IE31" s="331"/>
      <c r="IF31" s="331"/>
      <c r="IG31" s="331"/>
      <c r="IH31" s="331"/>
      <c r="II31" s="332">
        <v>0.45</v>
      </c>
      <c r="IJ31" s="332">
        <v>0.45</v>
      </c>
      <c r="IK31" s="332">
        <v>1</v>
      </c>
      <c r="IL31" s="331"/>
      <c r="IM31" s="331"/>
      <c r="IN31" s="7"/>
      <c r="IS31" s="7"/>
      <c r="IT31" s="7"/>
      <c r="IU31" s="7"/>
      <c r="IV31" s="7"/>
      <c r="IW31" s="7"/>
      <c r="IX31" s="7"/>
      <c r="IY31" s="7"/>
      <c r="IZ31" s="7"/>
      <c r="JE31" s="7"/>
      <c r="JF31" s="7"/>
      <c r="JG31" s="7"/>
      <c r="JH31" s="7"/>
      <c r="JI31" s="7"/>
      <c r="JJ31" s="7"/>
      <c r="JK31" s="7"/>
      <c r="JL31" s="7"/>
      <c r="JM31" s="7"/>
      <c r="JN31" s="7"/>
      <c r="JO31" s="7"/>
      <c r="JP31" s="7"/>
      <c r="JQ31" s="7"/>
      <c r="JR31" s="7"/>
      <c r="JW31" s="7"/>
      <c r="JX31" s="7"/>
      <c r="JY31" s="7"/>
      <c r="JZ31" s="7"/>
      <c r="KA31" s="7"/>
      <c r="KB31" s="7"/>
      <c r="KC31" s="7"/>
    </row>
    <row r="32" spans="8:309" x14ac:dyDescent="0.2">
      <c r="R32" s="7"/>
      <c r="S32" s="90" t="s">
        <v>437</v>
      </c>
      <c r="T32" s="90"/>
      <c r="U32" s="218">
        <v>9</v>
      </c>
      <c r="V32" s="327">
        <v>0.8</v>
      </c>
      <c r="W32" s="7"/>
      <c r="X32" s="326">
        <f t="shared" si="34"/>
        <v>0.72000000000000008</v>
      </c>
      <c r="Y32" s="326">
        <f t="shared" si="35"/>
        <v>0.88000000000000012</v>
      </c>
      <c r="Z32" s="326"/>
      <c r="AA32" s="7"/>
      <c r="AB32" s="7"/>
      <c r="AC32" s="7"/>
      <c r="AD32" s="7"/>
      <c r="AE32" s="7"/>
      <c r="AF32" s="7"/>
      <c r="AG32" s="7"/>
      <c r="AH32" s="7"/>
      <c r="AI32" s="7"/>
      <c r="AJ32" s="7"/>
      <c r="AK32" s="7"/>
      <c r="AO32" s="324"/>
      <c r="AP32" s="305" t="s">
        <v>536</v>
      </c>
      <c r="AQ32" s="322">
        <v>15</v>
      </c>
      <c r="AR32" s="321" t="str">
        <f t="shared" si="31"/>
        <v>EUR</v>
      </c>
      <c r="AS32" s="323">
        <v>0.3</v>
      </c>
      <c r="AT32" s="321" t="str">
        <f t="shared" si="32"/>
        <v>kg</v>
      </c>
      <c r="AU32" s="7"/>
      <c r="AV32" s="322">
        <v>5</v>
      </c>
      <c r="AW32" s="321" t="str">
        <f t="shared" si="33"/>
        <v>EUR</v>
      </c>
      <c r="AX32" s="7"/>
      <c r="AY32" s="308"/>
      <c r="AZ32" s="320">
        <v>0.01</v>
      </c>
      <c r="BA32" s="308"/>
      <c r="BB32" s="320">
        <v>0.01</v>
      </c>
      <c r="BC32" s="308"/>
      <c r="BD32" s="320">
        <v>0.01</v>
      </c>
      <c r="BE32" s="308"/>
      <c r="BF32" s="320">
        <v>0.01</v>
      </c>
      <c r="BG32" s="308"/>
      <c r="BH32" s="320">
        <v>0.01</v>
      </c>
      <c r="BI32" s="308"/>
      <c r="BJ32" s="320">
        <v>0.01</v>
      </c>
      <c r="BK32" s="308"/>
      <c r="BL32" s="320">
        <v>0.01</v>
      </c>
      <c r="BM32" s="7"/>
      <c r="BR32" s="7"/>
      <c r="BS32" s="331"/>
      <c r="BT32" s="308"/>
      <c r="BU32" s="339">
        <v>2023</v>
      </c>
      <c r="BV32" s="308"/>
      <c r="BW32" s="344" t="s">
        <v>437</v>
      </c>
      <c r="BX32" s="308"/>
      <c r="BY32" s="331"/>
      <c r="BZ32" s="308"/>
      <c r="CA32" s="341"/>
      <c r="CB32" s="317" t="str">
        <f t="shared" si="0"/>
        <v>EUR</v>
      </c>
      <c r="CC32" s="317"/>
      <c r="CD32" s="317"/>
      <c r="CI32" s="7"/>
      <c r="CJ32" s="331"/>
      <c r="CK32" s="308"/>
      <c r="CL32" s="339">
        <v>2023</v>
      </c>
      <c r="CM32" s="308"/>
      <c r="CN32" s="344" t="s">
        <v>437</v>
      </c>
      <c r="CO32" s="308"/>
      <c r="CP32" s="331"/>
      <c r="CQ32" s="308"/>
      <c r="CR32" s="331"/>
      <c r="CS32" s="317" t="str">
        <f t="shared" si="1"/>
        <v>EUR</v>
      </c>
      <c r="CT32" s="317"/>
      <c r="CU32" s="317"/>
      <c r="CZ32" s="317"/>
      <c r="DA32" s="331"/>
      <c r="DB32" s="308"/>
      <c r="DC32" s="339">
        <v>2023</v>
      </c>
      <c r="DD32" s="308"/>
      <c r="DE32" s="344" t="s">
        <v>437</v>
      </c>
      <c r="DF32" s="308"/>
      <c r="DG32" s="331"/>
      <c r="DH32" s="308"/>
      <c r="DI32" s="331"/>
      <c r="DJ32" s="317" t="str">
        <f t="shared" si="2"/>
        <v>EUR</v>
      </c>
      <c r="DK32" s="317"/>
      <c r="DP32" s="7"/>
      <c r="DQ32" s="342"/>
      <c r="DR32" s="308"/>
      <c r="DS32" s="341"/>
      <c r="DT32" s="343" t="str">
        <f t="shared" si="3"/>
        <v>EUR</v>
      </c>
      <c r="DU32" s="308"/>
      <c r="DV32" s="340" t="s">
        <v>532</v>
      </c>
      <c r="DW32" s="308"/>
      <c r="DX32" s="340" t="s">
        <v>527</v>
      </c>
      <c r="DY32" s="308"/>
      <c r="DZ32" s="339">
        <v>2023</v>
      </c>
      <c r="EA32" s="308"/>
      <c r="EB32" s="339" t="s">
        <v>437</v>
      </c>
      <c r="EC32" s="308"/>
      <c r="ED32" s="339" t="s">
        <v>531</v>
      </c>
      <c r="EE32" s="339" t="s">
        <v>531</v>
      </c>
      <c r="EF32" s="339" t="s">
        <v>531</v>
      </c>
      <c r="EG32" s="339" t="s">
        <v>531</v>
      </c>
      <c r="EH32" s="339" t="s">
        <v>531</v>
      </c>
      <c r="EI32" s="339" t="s">
        <v>531</v>
      </c>
      <c r="EJ32" s="339" t="s">
        <v>531</v>
      </c>
      <c r="EK32" s="339" t="s">
        <v>531</v>
      </c>
      <c r="EL32" s="339" t="s">
        <v>531</v>
      </c>
      <c r="EM32" s="339" t="s">
        <v>531</v>
      </c>
      <c r="EN32" s="339" t="s">
        <v>531</v>
      </c>
      <c r="EO32" s="339" t="s">
        <v>531</v>
      </c>
      <c r="EP32" s="7"/>
      <c r="ER32" s="338">
        <f t="shared" si="4"/>
        <v>1</v>
      </c>
      <c r="ES32" s="338">
        <f t="shared" si="5"/>
        <v>1</v>
      </c>
      <c r="ET32" s="338">
        <f t="shared" si="6"/>
        <v>1</v>
      </c>
      <c r="EU32" s="338">
        <f t="shared" si="7"/>
        <v>1</v>
      </c>
      <c r="EV32" s="338">
        <f t="shared" si="8"/>
        <v>1</v>
      </c>
      <c r="EW32" s="338">
        <f t="shared" si="9"/>
        <v>1</v>
      </c>
      <c r="EX32" s="338">
        <f t="shared" si="10"/>
        <v>1</v>
      </c>
      <c r="EY32" s="338">
        <f t="shared" si="11"/>
        <v>1</v>
      </c>
      <c r="EZ32" s="338">
        <f t="shared" si="12"/>
        <v>1</v>
      </c>
      <c r="FA32" s="338">
        <f t="shared" si="13"/>
        <v>1</v>
      </c>
      <c r="FB32" s="338">
        <f t="shared" si="14"/>
        <v>1</v>
      </c>
      <c r="FC32" s="338">
        <f t="shared" si="15"/>
        <v>1</v>
      </c>
      <c r="FG32" s="7"/>
      <c r="FH32" s="342"/>
      <c r="FI32" s="308"/>
      <c r="FJ32" s="341"/>
      <c r="FK32" s="317" t="str">
        <f t="shared" si="16"/>
        <v>EUR</v>
      </c>
      <c r="FL32" s="308"/>
      <c r="FM32" s="340" t="s">
        <v>529</v>
      </c>
      <c r="FN32" s="308"/>
      <c r="FO32" s="340" t="s">
        <v>527</v>
      </c>
      <c r="FP32" s="308"/>
      <c r="FQ32" s="339">
        <v>2023</v>
      </c>
      <c r="FR32" s="308"/>
      <c r="FS32" s="339" t="s">
        <v>437</v>
      </c>
      <c r="FT32" s="308"/>
      <c r="FU32" s="339" t="s">
        <v>531</v>
      </c>
      <c r="FV32" s="339" t="s">
        <v>531</v>
      </c>
      <c r="FW32" s="339" t="s">
        <v>531</v>
      </c>
      <c r="FX32" s="339" t="s">
        <v>531</v>
      </c>
      <c r="FY32" s="339" t="s">
        <v>531</v>
      </c>
      <c r="FZ32" s="339" t="s">
        <v>531</v>
      </c>
      <c r="GA32" s="339" t="s">
        <v>531</v>
      </c>
      <c r="GB32" s="339" t="s">
        <v>531</v>
      </c>
      <c r="GC32" s="339" t="s">
        <v>531</v>
      </c>
      <c r="GD32" s="339" t="s">
        <v>531</v>
      </c>
      <c r="GE32" s="339" t="s">
        <v>531</v>
      </c>
      <c r="GF32" s="339" t="s">
        <v>531</v>
      </c>
      <c r="GG32" s="7"/>
      <c r="GI32" s="338">
        <f t="shared" si="17"/>
        <v>1</v>
      </c>
      <c r="GJ32" s="338">
        <f t="shared" si="18"/>
        <v>1</v>
      </c>
      <c r="GK32" s="338">
        <f t="shared" si="19"/>
        <v>1</v>
      </c>
      <c r="GL32" s="338">
        <f t="shared" si="20"/>
        <v>1</v>
      </c>
      <c r="GM32" s="338">
        <f t="shared" si="21"/>
        <v>1</v>
      </c>
      <c r="GN32" s="338">
        <f t="shared" si="22"/>
        <v>1</v>
      </c>
      <c r="GO32" s="338">
        <f t="shared" si="23"/>
        <v>1</v>
      </c>
      <c r="GP32" s="338">
        <f t="shared" si="24"/>
        <v>1</v>
      </c>
      <c r="GQ32" s="338">
        <f t="shared" si="25"/>
        <v>1</v>
      </c>
      <c r="GR32" s="338">
        <f t="shared" si="26"/>
        <v>1</v>
      </c>
      <c r="GS32" s="338">
        <f t="shared" si="27"/>
        <v>1</v>
      </c>
      <c r="GT32" s="338">
        <f t="shared" si="28"/>
        <v>1</v>
      </c>
      <c r="GX32" s="7"/>
      <c r="GY32" s="331" t="s">
        <v>519</v>
      </c>
      <c r="GZ32" s="321" t="str">
        <f t="shared" si="29"/>
        <v>kg</v>
      </c>
      <c r="HA32" s="337"/>
      <c r="HB32" s="331">
        <v>10</v>
      </c>
      <c r="HC32" s="321" t="str">
        <f t="shared" si="30"/>
        <v>EUR</v>
      </c>
      <c r="HD32" s="337"/>
      <c r="HE32" s="328" t="s">
        <v>529</v>
      </c>
      <c r="HF32" s="308"/>
      <c r="HG32" s="336" t="s">
        <v>528</v>
      </c>
      <c r="HH32" s="308"/>
      <c r="HI32" s="336" t="s">
        <v>527</v>
      </c>
      <c r="HJ32" s="308"/>
      <c r="HK32" s="335">
        <v>0</v>
      </c>
      <c r="HL32" s="308"/>
      <c r="HM32" s="334">
        <v>0.05</v>
      </c>
      <c r="HN32" s="333"/>
      <c r="HO32" s="332"/>
      <c r="HP32" s="331"/>
      <c r="HQ32" s="331"/>
      <c r="HR32" s="331"/>
      <c r="HS32" s="331"/>
      <c r="HT32" s="331"/>
      <c r="HU32" s="331"/>
      <c r="HV32" s="331"/>
      <c r="HW32" s="331"/>
      <c r="HX32" s="331"/>
      <c r="HY32" s="331"/>
      <c r="HZ32" s="331"/>
      <c r="IA32" s="331"/>
      <c r="IB32" s="331"/>
      <c r="IC32" s="331"/>
      <c r="ID32" s="331"/>
      <c r="IE32" s="331"/>
      <c r="IF32" s="331"/>
      <c r="IG32" s="331"/>
      <c r="IH32" s="331"/>
      <c r="II32" s="331"/>
      <c r="IJ32" s="331"/>
      <c r="IK32" s="331"/>
      <c r="IL32" s="332">
        <v>0.3</v>
      </c>
      <c r="IM32" s="332">
        <v>0.3</v>
      </c>
      <c r="IN32" s="7"/>
      <c r="IS32" s="7"/>
      <c r="IT32" s="7" t="s">
        <v>535</v>
      </c>
      <c r="IU32" s="332">
        <v>0</v>
      </c>
      <c r="IV32" s="7"/>
      <c r="IW32" s="7"/>
      <c r="IX32" s="7"/>
      <c r="IY32" s="7"/>
      <c r="IZ32" s="7"/>
      <c r="JE32" s="7"/>
      <c r="JF32" s="7"/>
      <c r="JG32" s="7"/>
      <c r="JH32" s="7"/>
      <c r="JI32" s="7"/>
      <c r="JJ32" s="7"/>
      <c r="JK32" s="7"/>
      <c r="JL32" s="7"/>
      <c r="JM32" s="7"/>
      <c r="JN32" s="7"/>
      <c r="JO32" s="7"/>
      <c r="JP32" s="7"/>
      <c r="JQ32" s="7"/>
      <c r="JR32" s="7"/>
      <c r="JW32" s="7"/>
      <c r="JX32" s="7" t="s">
        <v>534</v>
      </c>
      <c r="JY32" s="334">
        <v>0.05</v>
      </c>
      <c r="JZ32" s="7"/>
      <c r="KA32" s="7"/>
      <c r="KB32" s="7"/>
      <c r="KC32" s="7"/>
    </row>
    <row r="33" spans="18:289" x14ac:dyDescent="0.2">
      <c r="R33" s="7"/>
      <c r="S33" s="90" t="s">
        <v>436</v>
      </c>
      <c r="T33" s="90"/>
      <c r="U33" s="218">
        <v>10</v>
      </c>
      <c r="V33" s="327">
        <v>0.89</v>
      </c>
      <c r="W33" s="7"/>
      <c r="X33" s="326">
        <f t="shared" si="34"/>
        <v>0.80100000000000005</v>
      </c>
      <c r="Y33" s="326">
        <f t="shared" si="35"/>
        <v>0.97900000000000009</v>
      </c>
      <c r="Z33" s="326"/>
      <c r="AA33" s="7"/>
      <c r="AB33" s="7"/>
      <c r="AC33" s="7"/>
      <c r="AD33" s="7"/>
      <c r="AE33" s="7"/>
      <c r="AF33" s="7"/>
      <c r="AG33" s="7"/>
      <c r="AH33" s="7"/>
      <c r="AI33" s="7"/>
      <c r="AJ33" s="7"/>
      <c r="AK33" s="7"/>
      <c r="AO33" s="324"/>
      <c r="AP33" s="305" t="s">
        <v>533</v>
      </c>
      <c r="AQ33" s="322">
        <v>15</v>
      </c>
      <c r="AR33" s="321" t="str">
        <f t="shared" si="31"/>
        <v>EUR</v>
      </c>
      <c r="AS33" s="323">
        <v>0.3</v>
      </c>
      <c r="AT33" s="321" t="str">
        <f t="shared" si="32"/>
        <v>kg</v>
      </c>
      <c r="AU33" s="7"/>
      <c r="AV33" s="322">
        <v>5</v>
      </c>
      <c r="AW33" s="321" t="str">
        <f t="shared" si="33"/>
        <v>EUR</v>
      </c>
      <c r="AX33" s="7"/>
      <c r="AY33" s="308"/>
      <c r="AZ33" s="320">
        <v>0.01</v>
      </c>
      <c r="BA33" s="308"/>
      <c r="BB33" s="320">
        <v>0.01</v>
      </c>
      <c r="BC33" s="308"/>
      <c r="BD33" s="320">
        <v>0.01</v>
      </c>
      <c r="BE33" s="308"/>
      <c r="BF33" s="320">
        <v>0.01</v>
      </c>
      <c r="BG33" s="308"/>
      <c r="BH33" s="320">
        <v>0.01</v>
      </c>
      <c r="BI33" s="308"/>
      <c r="BJ33" s="320">
        <v>0.01</v>
      </c>
      <c r="BK33" s="308"/>
      <c r="BL33" s="320">
        <v>0.01</v>
      </c>
      <c r="BM33" s="7"/>
      <c r="BR33" s="7"/>
      <c r="BS33" s="331"/>
      <c r="BT33" s="308"/>
      <c r="BU33" s="339">
        <v>2023</v>
      </c>
      <c r="BV33" s="308"/>
      <c r="BW33" s="344" t="s">
        <v>437</v>
      </c>
      <c r="BX33" s="308"/>
      <c r="BY33" s="331"/>
      <c r="BZ33" s="308"/>
      <c r="CA33" s="341"/>
      <c r="CB33" s="317" t="str">
        <f t="shared" si="0"/>
        <v>EUR</v>
      </c>
      <c r="CC33" s="317"/>
      <c r="CD33" s="317"/>
      <c r="CI33" s="7"/>
      <c r="CJ33" s="331"/>
      <c r="CK33" s="308"/>
      <c r="CL33" s="339">
        <v>2023</v>
      </c>
      <c r="CM33" s="308"/>
      <c r="CN33" s="344" t="s">
        <v>437</v>
      </c>
      <c r="CO33" s="308"/>
      <c r="CP33" s="331"/>
      <c r="CQ33" s="308"/>
      <c r="CR33" s="331"/>
      <c r="CS33" s="317" t="str">
        <f t="shared" si="1"/>
        <v>EUR</v>
      </c>
      <c r="CT33" s="317"/>
      <c r="CU33" s="317"/>
      <c r="CZ33" s="317"/>
      <c r="DA33" s="331"/>
      <c r="DB33" s="308"/>
      <c r="DC33" s="339">
        <v>2023</v>
      </c>
      <c r="DD33" s="308"/>
      <c r="DE33" s="344" t="s">
        <v>437</v>
      </c>
      <c r="DF33" s="308"/>
      <c r="DG33" s="331"/>
      <c r="DH33" s="308"/>
      <c r="DI33" s="331"/>
      <c r="DJ33" s="317" t="str">
        <f t="shared" si="2"/>
        <v>EUR</v>
      </c>
      <c r="DK33" s="317"/>
      <c r="DP33" s="7"/>
      <c r="DQ33" s="342"/>
      <c r="DR33" s="308"/>
      <c r="DS33" s="341"/>
      <c r="DT33" s="343" t="str">
        <f t="shared" si="3"/>
        <v>EUR</v>
      </c>
      <c r="DU33" s="308"/>
      <c r="DV33" s="340" t="s">
        <v>532</v>
      </c>
      <c r="DW33" s="308"/>
      <c r="DX33" s="340" t="s">
        <v>527</v>
      </c>
      <c r="DY33" s="308"/>
      <c r="DZ33" s="339">
        <v>2023</v>
      </c>
      <c r="EA33" s="308"/>
      <c r="EB33" s="339" t="s">
        <v>437</v>
      </c>
      <c r="EC33" s="308"/>
      <c r="ED33" s="339" t="s">
        <v>531</v>
      </c>
      <c r="EE33" s="339" t="s">
        <v>531</v>
      </c>
      <c r="EF33" s="339" t="s">
        <v>531</v>
      </c>
      <c r="EG33" s="339" t="s">
        <v>531</v>
      </c>
      <c r="EH33" s="339" t="s">
        <v>531</v>
      </c>
      <c r="EI33" s="339" t="s">
        <v>531</v>
      </c>
      <c r="EJ33" s="339" t="s">
        <v>531</v>
      </c>
      <c r="EK33" s="339" t="s">
        <v>531</v>
      </c>
      <c r="EL33" s="339" t="s">
        <v>531</v>
      </c>
      <c r="EM33" s="339" t="s">
        <v>531</v>
      </c>
      <c r="EN33" s="339" t="s">
        <v>531</v>
      </c>
      <c r="EO33" s="339" t="s">
        <v>531</v>
      </c>
      <c r="EP33" s="7"/>
      <c r="ER33" s="338">
        <f t="shared" si="4"/>
        <v>1</v>
      </c>
      <c r="ES33" s="338">
        <f t="shared" si="5"/>
        <v>1</v>
      </c>
      <c r="ET33" s="338">
        <f t="shared" si="6"/>
        <v>1</v>
      </c>
      <c r="EU33" s="338">
        <f t="shared" si="7"/>
        <v>1</v>
      </c>
      <c r="EV33" s="338">
        <f t="shared" si="8"/>
        <v>1</v>
      </c>
      <c r="EW33" s="338">
        <f t="shared" si="9"/>
        <v>1</v>
      </c>
      <c r="EX33" s="338">
        <f t="shared" si="10"/>
        <v>1</v>
      </c>
      <c r="EY33" s="338">
        <f t="shared" si="11"/>
        <v>1</v>
      </c>
      <c r="EZ33" s="338">
        <f t="shared" si="12"/>
        <v>1</v>
      </c>
      <c r="FA33" s="338">
        <f t="shared" si="13"/>
        <v>1</v>
      </c>
      <c r="FB33" s="338">
        <f t="shared" si="14"/>
        <v>1</v>
      </c>
      <c r="FC33" s="338">
        <f t="shared" si="15"/>
        <v>1</v>
      </c>
      <c r="FG33" s="7"/>
      <c r="FH33" s="342"/>
      <c r="FI33" s="308"/>
      <c r="FJ33" s="341"/>
      <c r="FK33" s="317" t="str">
        <f t="shared" si="16"/>
        <v>EUR</v>
      </c>
      <c r="FL33" s="308"/>
      <c r="FM33" s="340" t="s">
        <v>529</v>
      </c>
      <c r="FN33" s="308"/>
      <c r="FO33" s="340" t="s">
        <v>527</v>
      </c>
      <c r="FP33" s="308"/>
      <c r="FQ33" s="339">
        <v>2023</v>
      </c>
      <c r="FR33" s="308"/>
      <c r="FS33" s="339" t="s">
        <v>437</v>
      </c>
      <c r="FT33" s="308"/>
      <c r="FU33" s="339" t="s">
        <v>531</v>
      </c>
      <c r="FV33" s="339" t="s">
        <v>531</v>
      </c>
      <c r="FW33" s="339" t="s">
        <v>531</v>
      </c>
      <c r="FX33" s="339" t="s">
        <v>531</v>
      </c>
      <c r="FY33" s="339" t="s">
        <v>531</v>
      </c>
      <c r="FZ33" s="339" t="s">
        <v>531</v>
      </c>
      <c r="GA33" s="339" t="s">
        <v>531</v>
      </c>
      <c r="GB33" s="339" t="s">
        <v>531</v>
      </c>
      <c r="GC33" s="339" t="s">
        <v>531</v>
      </c>
      <c r="GD33" s="339" t="s">
        <v>531</v>
      </c>
      <c r="GE33" s="339" t="s">
        <v>531</v>
      </c>
      <c r="GF33" s="339" t="s">
        <v>531</v>
      </c>
      <c r="GG33" s="7"/>
      <c r="GI33" s="338">
        <f t="shared" si="17"/>
        <v>1</v>
      </c>
      <c r="GJ33" s="338">
        <f t="shared" si="18"/>
        <v>1</v>
      </c>
      <c r="GK33" s="338">
        <f t="shared" si="19"/>
        <v>1</v>
      </c>
      <c r="GL33" s="338">
        <f t="shared" si="20"/>
        <v>1</v>
      </c>
      <c r="GM33" s="338">
        <f t="shared" si="21"/>
        <v>1</v>
      </c>
      <c r="GN33" s="338">
        <f t="shared" si="22"/>
        <v>1</v>
      </c>
      <c r="GO33" s="338">
        <f t="shared" si="23"/>
        <v>1</v>
      </c>
      <c r="GP33" s="338">
        <f t="shared" si="24"/>
        <v>1</v>
      </c>
      <c r="GQ33" s="338">
        <f t="shared" si="25"/>
        <v>1</v>
      </c>
      <c r="GR33" s="338">
        <f t="shared" si="26"/>
        <v>1</v>
      </c>
      <c r="GS33" s="338">
        <f t="shared" si="27"/>
        <v>1</v>
      </c>
      <c r="GT33" s="338">
        <f t="shared" si="28"/>
        <v>1</v>
      </c>
      <c r="GX33" s="7"/>
      <c r="GY33" s="331" t="s">
        <v>530</v>
      </c>
      <c r="GZ33" s="321" t="str">
        <f t="shared" si="29"/>
        <v>kg</v>
      </c>
      <c r="HA33" s="337"/>
      <c r="HB33" s="331">
        <v>40</v>
      </c>
      <c r="HC33" s="321" t="str">
        <f t="shared" si="30"/>
        <v>EUR</v>
      </c>
      <c r="HD33" s="337"/>
      <c r="HE33" s="328" t="s">
        <v>529</v>
      </c>
      <c r="HF33" s="308"/>
      <c r="HG33" s="336" t="s">
        <v>528</v>
      </c>
      <c r="HH33" s="308"/>
      <c r="HI33" s="336" t="s">
        <v>527</v>
      </c>
      <c r="HJ33" s="308"/>
      <c r="HK33" s="335">
        <v>0</v>
      </c>
      <c r="HL33" s="308"/>
      <c r="HM33" s="334">
        <v>0.05</v>
      </c>
      <c r="HN33" s="333"/>
      <c r="HO33" s="332"/>
      <c r="HP33" s="331"/>
      <c r="HQ33" s="331"/>
      <c r="HR33" s="331"/>
      <c r="HS33" s="331"/>
      <c r="HT33" s="331"/>
      <c r="HU33" s="331"/>
      <c r="HV33" s="331"/>
      <c r="HW33" s="331"/>
      <c r="HX33" s="331"/>
      <c r="HY33" s="331"/>
      <c r="HZ33" s="331"/>
      <c r="IA33" s="331"/>
      <c r="IB33" s="331"/>
      <c r="IC33" s="331"/>
      <c r="ID33" s="331"/>
      <c r="IE33" s="331"/>
      <c r="IF33" s="331"/>
      <c r="IG33" s="331"/>
      <c r="IH33" s="331"/>
      <c r="II33" s="331"/>
      <c r="IJ33" s="331"/>
      <c r="IK33" s="331"/>
      <c r="IL33" s="331"/>
      <c r="IM33" s="331"/>
      <c r="IN33" s="7"/>
      <c r="IS33" s="7"/>
      <c r="IT33" s="7" t="s">
        <v>526</v>
      </c>
      <c r="IU33" s="328" t="s">
        <v>525</v>
      </c>
      <c r="IV33" s="7"/>
      <c r="IW33" s="7"/>
      <c r="IX33" s="7"/>
      <c r="IY33" s="7"/>
      <c r="IZ33" s="7"/>
      <c r="JE33" s="7"/>
      <c r="JF33" s="7"/>
      <c r="JG33" s="7"/>
      <c r="JH33" s="7"/>
      <c r="JI33" s="7"/>
      <c r="JJ33" s="7"/>
      <c r="JK33" s="7"/>
      <c r="JL33" s="7"/>
      <c r="JM33" s="7"/>
      <c r="JN33" s="7"/>
      <c r="JO33" s="7"/>
      <c r="JP33" s="7"/>
      <c r="JQ33" s="7"/>
      <c r="JR33" s="7"/>
      <c r="JW33" s="7"/>
      <c r="JX33" s="7" t="s">
        <v>524</v>
      </c>
      <c r="JY33" s="334">
        <v>0.01</v>
      </c>
      <c r="JZ33" s="7"/>
      <c r="KA33" s="7"/>
      <c r="KB33" s="7"/>
      <c r="KC33" s="7"/>
    </row>
    <row r="34" spans="18:289" x14ac:dyDescent="0.2">
      <c r="R34" s="7"/>
      <c r="S34" s="90" t="s">
        <v>435</v>
      </c>
      <c r="T34" s="90"/>
      <c r="U34" s="218">
        <v>11</v>
      </c>
      <c r="V34" s="327">
        <v>0.92</v>
      </c>
      <c r="W34" s="7"/>
      <c r="X34" s="326">
        <f t="shared" si="34"/>
        <v>0.82800000000000007</v>
      </c>
      <c r="Y34" s="326">
        <f t="shared" si="35"/>
        <v>1</v>
      </c>
      <c r="Z34" s="326"/>
      <c r="AA34" s="7"/>
      <c r="AB34" s="7"/>
      <c r="AC34" s="7"/>
      <c r="AD34" s="7"/>
      <c r="AE34" s="7"/>
      <c r="AF34" s="7"/>
      <c r="AG34" s="7"/>
      <c r="AH34" s="7"/>
      <c r="AI34" s="7"/>
      <c r="AJ34" s="7"/>
      <c r="AK34" s="7"/>
      <c r="AO34" s="324"/>
      <c r="AP34" s="305" t="s">
        <v>523</v>
      </c>
      <c r="AQ34" s="322">
        <v>6</v>
      </c>
      <c r="AR34" s="321" t="str">
        <f t="shared" si="31"/>
        <v>EUR</v>
      </c>
      <c r="AS34" s="323">
        <v>0.5</v>
      </c>
      <c r="AT34" s="321" t="str">
        <f t="shared" si="32"/>
        <v>kg</v>
      </c>
      <c r="AU34" s="7"/>
      <c r="AV34" s="322">
        <v>2</v>
      </c>
      <c r="AW34" s="321" t="str">
        <f t="shared" si="33"/>
        <v>EUR</v>
      </c>
      <c r="AX34" s="7"/>
      <c r="AY34" s="308"/>
      <c r="AZ34" s="320">
        <v>0.03</v>
      </c>
      <c r="BA34" s="308"/>
      <c r="BB34" s="320">
        <v>0.03</v>
      </c>
      <c r="BC34" s="308"/>
      <c r="BD34" s="320">
        <v>0.03</v>
      </c>
      <c r="BE34" s="308"/>
      <c r="BF34" s="320">
        <v>0.03</v>
      </c>
      <c r="BG34" s="308"/>
      <c r="BH34" s="320">
        <v>0.03</v>
      </c>
      <c r="BI34" s="308"/>
      <c r="BJ34" s="320">
        <v>0.03</v>
      </c>
      <c r="BK34" s="308"/>
      <c r="BL34" s="320">
        <v>0.03</v>
      </c>
      <c r="BM34" s="7"/>
      <c r="BR34" s="7"/>
      <c r="BS34" s="7"/>
      <c r="BT34" s="7"/>
      <c r="BU34" s="7"/>
      <c r="BV34" s="330"/>
      <c r="BW34" s="329"/>
      <c r="BX34" s="329"/>
      <c r="BY34" s="7"/>
      <c r="BZ34" s="7"/>
      <c r="CA34" s="7"/>
      <c r="CB34" s="7"/>
      <c r="CC34" s="7"/>
      <c r="CD34" s="7"/>
      <c r="CI34" s="7"/>
      <c r="CJ34" s="7"/>
      <c r="CK34" s="7"/>
      <c r="CL34" s="7"/>
      <c r="CM34" s="7"/>
      <c r="CN34" s="7"/>
      <c r="CO34" s="7"/>
      <c r="CP34" s="7"/>
      <c r="CQ34" s="7"/>
      <c r="CR34" s="7"/>
      <c r="CS34" s="7"/>
      <c r="CT34" s="7"/>
      <c r="CU34" s="7"/>
      <c r="CZ34" s="7"/>
      <c r="DA34" s="7"/>
      <c r="DB34" s="7"/>
      <c r="DC34" s="7"/>
      <c r="DD34" s="7"/>
      <c r="DE34" s="7"/>
      <c r="DF34" s="7"/>
      <c r="DG34" s="7"/>
      <c r="DH34" s="7"/>
      <c r="DI34" s="7"/>
      <c r="DJ34" s="7"/>
      <c r="DK34" s="7"/>
      <c r="DP34" s="7"/>
      <c r="DQ34" s="317"/>
      <c r="DR34" s="317"/>
      <c r="DS34" s="317"/>
      <c r="DT34" s="317"/>
      <c r="DU34" s="317"/>
      <c r="DV34" s="7"/>
      <c r="DW34" s="7"/>
      <c r="DX34" s="7"/>
      <c r="DY34" s="7"/>
      <c r="DZ34" s="7"/>
      <c r="EA34" s="7"/>
      <c r="EB34" s="7"/>
      <c r="EC34" s="7"/>
      <c r="ED34" s="7"/>
      <c r="EE34" s="7"/>
      <c r="EF34" s="7"/>
      <c r="EG34" s="7"/>
      <c r="EH34" s="7"/>
      <c r="EI34" s="7"/>
      <c r="EJ34" s="7"/>
      <c r="EK34" s="7"/>
      <c r="EL34" s="7"/>
      <c r="EM34" s="7"/>
      <c r="EN34" s="7"/>
      <c r="EO34" s="7"/>
      <c r="EP34" s="7"/>
      <c r="FG34" s="7"/>
      <c r="FH34" s="317"/>
      <c r="FI34" s="317"/>
      <c r="FJ34" s="317"/>
      <c r="FK34" s="317"/>
      <c r="FL34" s="317"/>
      <c r="FM34" s="7"/>
      <c r="FN34" s="7"/>
      <c r="FO34" s="7"/>
      <c r="FP34" s="7"/>
      <c r="FQ34" s="7"/>
      <c r="FR34" s="7"/>
      <c r="FS34" s="7"/>
      <c r="FT34" s="7"/>
      <c r="FU34" s="7"/>
      <c r="FV34" s="7"/>
      <c r="FW34" s="7"/>
      <c r="FX34" s="7"/>
      <c r="FY34" s="7"/>
      <c r="FZ34" s="7"/>
      <c r="GA34" s="7"/>
      <c r="GB34" s="7"/>
      <c r="GC34" s="7"/>
      <c r="GD34" s="7"/>
      <c r="GE34" s="7"/>
      <c r="GF34" s="7"/>
      <c r="GG34" s="7"/>
      <c r="GX34" s="7"/>
      <c r="GY34" s="7"/>
      <c r="GZ34" s="7"/>
      <c r="HA34" s="7"/>
      <c r="HB34" s="7"/>
      <c r="HC34" s="7"/>
      <c r="HD34" s="7"/>
      <c r="HE34" s="7"/>
      <c r="HF34" s="7"/>
      <c r="HG34" s="7"/>
      <c r="HH34" s="7"/>
      <c r="HI34" s="7"/>
      <c r="HJ34" s="7"/>
      <c r="HK34" s="7"/>
      <c r="HL34" s="7"/>
      <c r="HM34" s="7"/>
      <c r="HN34" s="7"/>
      <c r="HO34" s="318">
        <f t="shared" ref="HO34:IM34" si="36">SUM(HO9:HO33)</f>
        <v>1</v>
      </c>
      <c r="HP34" s="318">
        <f t="shared" si="36"/>
        <v>1</v>
      </c>
      <c r="HQ34" s="318">
        <f t="shared" si="36"/>
        <v>1</v>
      </c>
      <c r="HR34" s="318">
        <f t="shared" si="36"/>
        <v>1</v>
      </c>
      <c r="HS34" s="318">
        <f t="shared" si="36"/>
        <v>1</v>
      </c>
      <c r="HT34" s="318">
        <f t="shared" si="36"/>
        <v>1</v>
      </c>
      <c r="HU34" s="318">
        <f t="shared" si="36"/>
        <v>1</v>
      </c>
      <c r="HV34" s="318">
        <f t="shared" si="36"/>
        <v>1</v>
      </c>
      <c r="HW34" s="318">
        <f t="shared" si="36"/>
        <v>1</v>
      </c>
      <c r="HX34" s="318">
        <f t="shared" si="36"/>
        <v>1</v>
      </c>
      <c r="HY34" s="318">
        <f t="shared" si="36"/>
        <v>1</v>
      </c>
      <c r="HZ34" s="318">
        <f t="shared" si="36"/>
        <v>1</v>
      </c>
      <c r="IA34" s="318">
        <f t="shared" si="36"/>
        <v>1</v>
      </c>
      <c r="IB34" s="318">
        <f t="shared" si="36"/>
        <v>1</v>
      </c>
      <c r="IC34" s="318">
        <f t="shared" si="36"/>
        <v>1</v>
      </c>
      <c r="ID34" s="318">
        <f t="shared" si="36"/>
        <v>1</v>
      </c>
      <c r="IE34" s="318">
        <f t="shared" si="36"/>
        <v>1</v>
      </c>
      <c r="IF34" s="318">
        <f t="shared" si="36"/>
        <v>1</v>
      </c>
      <c r="IG34" s="318">
        <f t="shared" si="36"/>
        <v>1</v>
      </c>
      <c r="IH34" s="318">
        <f t="shared" si="36"/>
        <v>1</v>
      </c>
      <c r="II34" s="318">
        <f t="shared" si="36"/>
        <v>1</v>
      </c>
      <c r="IJ34" s="318">
        <f t="shared" si="36"/>
        <v>1</v>
      </c>
      <c r="IK34" s="318">
        <f t="shared" si="36"/>
        <v>1</v>
      </c>
      <c r="IL34" s="318">
        <f t="shared" si="36"/>
        <v>1</v>
      </c>
      <c r="IM34" s="318">
        <f t="shared" si="36"/>
        <v>1</v>
      </c>
      <c r="IN34" s="7"/>
      <c r="IS34" s="7"/>
      <c r="IT34" s="7"/>
      <c r="IU34" s="7"/>
      <c r="IV34" s="7"/>
      <c r="IW34" s="7"/>
      <c r="IX34" s="7"/>
      <c r="IY34" s="7"/>
      <c r="IZ34" s="7"/>
      <c r="JW34" s="7"/>
      <c r="JX34" s="7" t="s">
        <v>522</v>
      </c>
      <c r="JY34" s="328" t="s">
        <v>521</v>
      </c>
      <c r="JZ34" s="7"/>
      <c r="KA34" s="7"/>
      <c r="KB34" s="7"/>
      <c r="KC34" s="7"/>
    </row>
    <row r="35" spans="18:289" x14ac:dyDescent="0.2">
      <c r="R35" s="7"/>
      <c r="S35" s="90" t="s">
        <v>434</v>
      </c>
      <c r="T35" s="90"/>
      <c r="U35" s="218">
        <v>12</v>
      </c>
      <c r="V35" s="327">
        <v>0.93</v>
      </c>
      <c r="W35" s="7"/>
      <c r="X35" s="326">
        <f t="shared" si="34"/>
        <v>0.83700000000000008</v>
      </c>
      <c r="Y35" s="326">
        <f t="shared" si="35"/>
        <v>1</v>
      </c>
      <c r="Z35" s="326"/>
      <c r="AA35" s="7"/>
      <c r="AB35" s="7"/>
      <c r="AC35" s="7"/>
      <c r="AD35" s="7"/>
      <c r="AE35" s="7"/>
      <c r="AF35" s="7"/>
      <c r="AG35" s="7"/>
      <c r="AH35" s="7"/>
      <c r="AI35" s="7"/>
      <c r="AJ35" s="7"/>
      <c r="AK35" s="7"/>
      <c r="AO35" s="324"/>
      <c r="AP35" s="305" t="s">
        <v>520</v>
      </c>
      <c r="AQ35" s="322">
        <v>5</v>
      </c>
      <c r="AR35" s="321" t="str">
        <f t="shared" si="31"/>
        <v>EUR</v>
      </c>
      <c r="AS35" s="323">
        <v>0.25</v>
      </c>
      <c r="AT35" s="321" t="str">
        <f t="shared" si="32"/>
        <v>kg</v>
      </c>
      <c r="AU35" s="7"/>
      <c r="AV35" s="322">
        <v>2</v>
      </c>
      <c r="AW35" s="321" t="str">
        <f t="shared" si="33"/>
        <v>EUR</v>
      </c>
      <c r="AX35" s="7"/>
      <c r="AY35" s="308"/>
      <c r="AZ35" s="320">
        <v>0.12</v>
      </c>
      <c r="BA35" s="308"/>
      <c r="BB35" s="320">
        <v>0.12</v>
      </c>
      <c r="BC35" s="308"/>
      <c r="BD35" s="320">
        <v>0.12</v>
      </c>
      <c r="BE35" s="308"/>
      <c r="BF35" s="320">
        <v>0.12</v>
      </c>
      <c r="BG35" s="308"/>
      <c r="BH35" s="320">
        <v>0.12</v>
      </c>
      <c r="BI35" s="308"/>
      <c r="BJ35" s="320">
        <v>0.12</v>
      </c>
      <c r="BK35" s="308"/>
      <c r="BL35" s="320">
        <v>0.12</v>
      </c>
      <c r="BM35" s="7"/>
      <c r="DP35" s="7"/>
      <c r="DQ35" s="317"/>
      <c r="DR35" s="317"/>
      <c r="DS35" s="317"/>
      <c r="DT35" s="317"/>
      <c r="DU35" s="317"/>
      <c r="DV35" s="7"/>
      <c r="DW35" s="7"/>
      <c r="DX35" s="7"/>
      <c r="DY35" s="7"/>
      <c r="DZ35" s="7"/>
      <c r="EA35" s="7"/>
      <c r="EB35" s="7"/>
      <c r="EC35" s="7"/>
      <c r="ED35" s="7"/>
      <c r="EE35" s="7"/>
      <c r="EF35" s="7"/>
      <c r="EG35" s="7"/>
      <c r="EH35" s="7"/>
      <c r="EI35" s="7"/>
      <c r="EJ35" s="7"/>
      <c r="EK35" s="7"/>
      <c r="EL35" s="7"/>
      <c r="EM35" s="7"/>
      <c r="EN35" s="7"/>
      <c r="EO35" s="7"/>
      <c r="EP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X35" s="7"/>
      <c r="GY35" s="7"/>
      <c r="GZ35" s="7"/>
      <c r="HA35" s="7"/>
      <c r="HB35" s="7"/>
      <c r="HC35" s="7"/>
      <c r="HD35" s="7"/>
      <c r="HE35" s="7"/>
      <c r="HF35" s="7"/>
      <c r="HG35" s="7"/>
      <c r="HH35" s="7"/>
      <c r="HI35" s="7"/>
      <c r="HJ35" s="7"/>
      <c r="HK35" s="7"/>
      <c r="HL35" s="7"/>
      <c r="HM35" s="7"/>
      <c r="HN35" s="7"/>
      <c r="HO35" s="325" t="str">
        <f t="shared" ref="HO35:IM35" si="37">IF(OR(HO34&lt;100%,HO34&gt;100%),"Attention!"," ")</f>
        <v xml:space="preserve"> </v>
      </c>
      <c r="HP35" s="325" t="str">
        <f t="shared" si="37"/>
        <v xml:space="preserve"> </v>
      </c>
      <c r="HQ35" s="325" t="str">
        <f t="shared" si="37"/>
        <v xml:space="preserve"> </v>
      </c>
      <c r="HR35" s="325" t="str">
        <f t="shared" si="37"/>
        <v xml:space="preserve"> </v>
      </c>
      <c r="HS35" s="325" t="str">
        <f t="shared" si="37"/>
        <v xml:space="preserve"> </v>
      </c>
      <c r="HT35" s="325" t="str">
        <f t="shared" si="37"/>
        <v xml:space="preserve"> </v>
      </c>
      <c r="HU35" s="325" t="str">
        <f t="shared" si="37"/>
        <v xml:space="preserve"> </v>
      </c>
      <c r="HV35" s="325" t="str">
        <f t="shared" si="37"/>
        <v xml:space="preserve"> </v>
      </c>
      <c r="HW35" s="325" t="str">
        <f t="shared" si="37"/>
        <v xml:space="preserve"> </v>
      </c>
      <c r="HX35" s="325" t="str">
        <f t="shared" si="37"/>
        <v xml:space="preserve"> </v>
      </c>
      <c r="HY35" s="325" t="str">
        <f t="shared" si="37"/>
        <v xml:space="preserve"> </v>
      </c>
      <c r="HZ35" s="325" t="str">
        <f t="shared" si="37"/>
        <v xml:space="preserve"> </v>
      </c>
      <c r="IA35" s="325" t="str">
        <f t="shared" si="37"/>
        <v xml:space="preserve"> </v>
      </c>
      <c r="IB35" s="325" t="str">
        <f t="shared" si="37"/>
        <v xml:space="preserve"> </v>
      </c>
      <c r="IC35" s="325" t="str">
        <f t="shared" si="37"/>
        <v xml:space="preserve"> </v>
      </c>
      <c r="ID35" s="325" t="str">
        <f t="shared" si="37"/>
        <v xml:space="preserve"> </v>
      </c>
      <c r="IE35" s="325" t="str">
        <f t="shared" si="37"/>
        <v xml:space="preserve"> </v>
      </c>
      <c r="IF35" s="325" t="str">
        <f t="shared" si="37"/>
        <v xml:space="preserve"> </v>
      </c>
      <c r="IG35" s="325" t="str">
        <f t="shared" si="37"/>
        <v xml:space="preserve"> </v>
      </c>
      <c r="IH35" s="325" t="str">
        <f t="shared" si="37"/>
        <v xml:space="preserve"> </v>
      </c>
      <c r="II35" s="325" t="str">
        <f t="shared" si="37"/>
        <v xml:space="preserve"> </v>
      </c>
      <c r="IJ35" s="325" t="str">
        <f t="shared" si="37"/>
        <v xml:space="preserve"> </v>
      </c>
      <c r="IK35" s="325" t="str">
        <f t="shared" si="37"/>
        <v xml:space="preserve"> </v>
      </c>
      <c r="IL35" s="325" t="str">
        <f t="shared" si="37"/>
        <v xml:space="preserve"> </v>
      </c>
      <c r="IM35" s="325" t="str">
        <f t="shared" si="37"/>
        <v xml:space="preserve"> </v>
      </c>
      <c r="IN35" s="7"/>
      <c r="IS35" s="7"/>
      <c r="IT35" s="7"/>
      <c r="IU35" s="7"/>
      <c r="IV35" s="7"/>
      <c r="IW35" s="7"/>
      <c r="IX35" s="7"/>
      <c r="IY35" s="7"/>
      <c r="IZ35" s="7"/>
      <c r="JW35" s="7"/>
      <c r="JX35" s="7"/>
      <c r="JY35" s="7"/>
      <c r="JZ35" s="7"/>
      <c r="KA35" s="7"/>
      <c r="KB35" s="7"/>
      <c r="KC35" s="7"/>
    </row>
    <row r="36" spans="18:289" x14ac:dyDescent="0.2">
      <c r="R36" s="7"/>
      <c r="S36" s="7"/>
      <c r="T36" s="7"/>
      <c r="U36" s="218"/>
      <c r="V36" s="7"/>
      <c r="W36" s="7"/>
      <c r="X36" s="7"/>
      <c r="Y36" s="7"/>
      <c r="Z36" s="7"/>
      <c r="AA36" s="7"/>
      <c r="AB36" s="7"/>
      <c r="AC36" s="7"/>
      <c r="AD36" s="7"/>
      <c r="AE36" s="7"/>
      <c r="AF36" s="7"/>
      <c r="AG36" s="7"/>
      <c r="AH36" s="7"/>
      <c r="AI36" s="7"/>
      <c r="AJ36" s="7"/>
      <c r="AK36" s="7"/>
      <c r="AO36" s="324"/>
      <c r="AP36" s="305" t="s">
        <v>519</v>
      </c>
      <c r="AQ36" s="322">
        <v>5</v>
      </c>
      <c r="AR36" s="321" t="str">
        <f t="shared" si="31"/>
        <v>EUR</v>
      </c>
      <c r="AS36" s="323">
        <v>0.25</v>
      </c>
      <c r="AT36" s="321" t="str">
        <f t="shared" si="32"/>
        <v>kg</v>
      </c>
      <c r="AU36" s="7"/>
      <c r="AV36" s="322">
        <v>2</v>
      </c>
      <c r="AW36" s="321" t="str">
        <f t="shared" si="33"/>
        <v>EUR</v>
      </c>
      <c r="AX36" s="7"/>
      <c r="AY36" s="308"/>
      <c r="AZ36" s="320">
        <v>0.1</v>
      </c>
      <c r="BA36" s="308"/>
      <c r="BB36" s="320">
        <v>0.1</v>
      </c>
      <c r="BC36" s="308"/>
      <c r="BD36" s="320">
        <v>0.1</v>
      </c>
      <c r="BE36" s="308"/>
      <c r="BF36" s="320">
        <v>0.1</v>
      </c>
      <c r="BG36" s="308"/>
      <c r="BH36" s="320">
        <v>0.1</v>
      </c>
      <c r="BI36" s="308"/>
      <c r="BJ36" s="320">
        <v>0.1</v>
      </c>
      <c r="BK36" s="308"/>
      <c r="BL36" s="320">
        <v>0.1</v>
      </c>
      <c r="BM36" s="7"/>
      <c r="DP36" s="7"/>
      <c r="DQ36" s="317"/>
      <c r="DR36" s="317"/>
      <c r="DS36" s="317"/>
      <c r="DT36" s="317"/>
      <c r="DU36" s="317"/>
      <c r="DV36" s="7"/>
      <c r="DW36" s="7"/>
      <c r="DX36" s="7"/>
      <c r="DY36" s="7"/>
      <c r="DZ36" s="7"/>
      <c r="EA36" s="7"/>
      <c r="EB36" s="7"/>
      <c r="EC36" s="7"/>
      <c r="ED36" s="7"/>
      <c r="EE36" s="7"/>
      <c r="EF36" s="7"/>
      <c r="EG36" s="7"/>
      <c r="EH36" s="7"/>
      <c r="EI36" s="7"/>
      <c r="EJ36" s="7"/>
      <c r="EK36" s="7"/>
      <c r="EL36" s="7"/>
      <c r="EM36" s="7"/>
      <c r="EN36" s="7"/>
      <c r="EO36" s="7"/>
      <c r="EP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JW36" s="7"/>
      <c r="JX36" s="7"/>
      <c r="JY36" s="7"/>
      <c r="JZ36" s="7"/>
      <c r="KA36" s="7"/>
      <c r="KB36" s="7"/>
      <c r="KC36" s="7"/>
    </row>
    <row r="37" spans="18:289" x14ac:dyDescent="0.2">
      <c r="R37" s="7"/>
      <c r="S37" s="7"/>
      <c r="T37" s="7"/>
      <c r="U37" s="7"/>
      <c r="V37" s="7"/>
      <c r="W37" s="7"/>
      <c r="X37" s="7"/>
      <c r="Y37" s="7"/>
      <c r="Z37" s="7"/>
      <c r="AA37" s="7"/>
      <c r="AB37" s="7"/>
      <c r="AC37" s="7"/>
      <c r="AD37" s="7"/>
      <c r="AE37" s="7"/>
      <c r="AF37" s="7"/>
      <c r="AG37" s="7"/>
      <c r="AH37" s="7"/>
      <c r="AI37" s="7"/>
      <c r="AJ37" s="7"/>
      <c r="AK37" s="7"/>
      <c r="AO37" s="7"/>
      <c r="AP37" s="7"/>
      <c r="AQ37" s="7"/>
      <c r="AR37" s="7"/>
      <c r="AS37" s="7"/>
      <c r="AT37" s="7"/>
      <c r="AU37" s="7"/>
      <c r="AV37" s="7"/>
      <c r="AW37" s="7"/>
      <c r="AX37" s="7"/>
      <c r="AY37" s="319"/>
      <c r="AZ37" s="318">
        <f>SUM(AZ12:AZ36)</f>
        <v>1.0000000000000002</v>
      </c>
      <c r="BA37" s="308"/>
      <c r="BB37" s="318">
        <f>SUM(BB12:BB36)</f>
        <v>1.0000000000000002</v>
      </c>
      <c r="BC37" s="308"/>
      <c r="BD37" s="318">
        <f>SUM(BD12:BD36)</f>
        <v>1.0000000000000002</v>
      </c>
      <c r="BE37" s="308"/>
      <c r="BF37" s="318">
        <f>SUM(BF12:BF36)</f>
        <v>1.0000000000000002</v>
      </c>
      <c r="BG37" s="308"/>
      <c r="BH37" s="318">
        <f>SUM(BH12:BH36)</f>
        <v>1.0000000000000002</v>
      </c>
      <c r="BI37" s="308"/>
      <c r="BJ37" s="318">
        <f>SUM(BJ12:BJ36)</f>
        <v>1.0000000000000002</v>
      </c>
      <c r="BK37" s="308"/>
      <c r="BL37" s="318">
        <f>SUM(BL12:BL36)</f>
        <v>1.0000000000000002</v>
      </c>
      <c r="BM37" s="7"/>
      <c r="DP37" s="7"/>
      <c r="DQ37" s="317"/>
      <c r="DR37" s="317"/>
      <c r="DS37" s="317"/>
      <c r="DT37" s="317"/>
      <c r="DU37" s="317"/>
      <c r="DV37" s="7"/>
      <c r="DW37" s="7"/>
      <c r="DX37" s="7"/>
      <c r="DY37" s="7"/>
      <c r="DZ37" s="7"/>
      <c r="EA37" s="7"/>
      <c r="EB37" s="7"/>
      <c r="EC37" s="7"/>
      <c r="ED37" s="7"/>
      <c r="EE37" s="7"/>
      <c r="EF37" s="7"/>
      <c r="EG37" s="7"/>
      <c r="EH37" s="7"/>
      <c r="EI37" s="7"/>
      <c r="EJ37" s="7"/>
      <c r="EK37" s="7"/>
      <c r="EL37" s="7"/>
      <c r="EM37" s="7"/>
      <c r="EN37" s="7"/>
      <c r="EO37" s="7"/>
      <c r="EP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row>
    <row r="38" spans="18:289" ht="19" x14ac:dyDescent="0.25">
      <c r="R38" s="7"/>
      <c r="S38" s="488" t="s">
        <v>518</v>
      </c>
      <c r="T38" s="488"/>
      <c r="U38" s="488"/>
      <c r="V38" s="488"/>
      <c r="W38" s="488"/>
      <c r="X38" s="488"/>
      <c r="Y38" s="7"/>
      <c r="Z38" s="7"/>
      <c r="AA38" s="7"/>
      <c r="AB38" s="7"/>
      <c r="AC38" s="7"/>
      <c r="AD38" s="7"/>
      <c r="AE38" s="7"/>
      <c r="AF38" s="7"/>
      <c r="AG38" s="7"/>
      <c r="AH38" s="7"/>
      <c r="AI38" s="7"/>
      <c r="AJ38" s="7"/>
      <c r="AK38" s="7"/>
      <c r="AO38" s="7"/>
      <c r="AP38" s="7"/>
      <c r="AQ38" s="7"/>
      <c r="AR38" s="7"/>
      <c r="AS38" s="7"/>
      <c r="AT38" s="7"/>
      <c r="AU38" s="7"/>
      <c r="AV38" s="7"/>
      <c r="AW38" s="7"/>
      <c r="AX38" s="7"/>
      <c r="AY38" s="7"/>
      <c r="AZ38" s="11" t="str">
        <f>IF(OR(AZ37&lt;100%,AZ37&gt;100%),"Error!"," ")</f>
        <v xml:space="preserve"> </v>
      </c>
      <c r="BA38" s="7"/>
      <c r="BB38" s="11" t="str">
        <f>IF(OR(BB37&lt;100%,BB37&gt;100%),"Error!"," ")</f>
        <v xml:space="preserve"> </v>
      </c>
      <c r="BC38" s="7"/>
      <c r="BD38" s="11" t="str">
        <f>IF(OR(BD37&lt;100%,BD37&gt;100%),"Error!"," ")</f>
        <v xml:space="preserve"> </v>
      </c>
      <c r="BE38" s="7"/>
      <c r="BF38" s="11" t="str">
        <f>IF(OR(BF37&lt;100%,BF37&gt;100%),"Error!"," ")</f>
        <v xml:space="preserve"> </v>
      </c>
      <c r="BG38" s="7"/>
      <c r="BH38" s="11" t="str">
        <f>IF(OR(BH37&lt;100%,BH37&gt;100%),"Error!"," ")</f>
        <v xml:space="preserve"> </v>
      </c>
      <c r="BI38" s="7"/>
      <c r="BJ38" s="11" t="str">
        <f>IF(OR(BJ37&lt;100%,BJ37&gt;100%),"Error!"," ")</f>
        <v xml:space="preserve"> </v>
      </c>
      <c r="BK38" s="7"/>
      <c r="BL38" s="11" t="str">
        <f>IF(OR(BL37&lt;100%,BL37&gt;100%),"Error!"," ")</f>
        <v xml:space="preserve"> </v>
      </c>
      <c r="BM38" s="7"/>
      <c r="DP38" s="7"/>
      <c r="DQ38" s="317"/>
      <c r="DR38" s="317"/>
      <c r="DS38" s="317"/>
      <c r="DT38" s="317"/>
      <c r="DU38" s="317"/>
      <c r="DV38" s="7"/>
      <c r="DW38" s="7"/>
      <c r="DX38" s="7"/>
      <c r="DY38" s="7"/>
      <c r="DZ38" s="7"/>
      <c r="EA38" s="7"/>
      <c r="EB38" s="7"/>
      <c r="EC38" s="7"/>
      <c r="ED38" s="7"/>
      <c r="EE38" s="7"/>
      <c r="EF38" s="7"/>
      <c r="EG38" s="7"/>
      <c r="EH38" s="7"/>
      <c r="EI38" s="7"/>
      <c r="EJ38" s="7"/>
      <c r="EK38" s="7"/>
      <c r="EL38" s="7"/>
      <c r="EM38" s="7"/>
      <c r="EN38" s="7"/>
      <c r="EO38" s="7"/>
      <c r="EP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row>
    <row r="39" spans="18:289" x14ac:dyDescent="0.2">
      <c r="R39" s="7"/>
      <c r="S39" s="477"/>
      <c r="T39" s="477"/>
      <c r="U39" s="477"/>
      <c r="V39" s="477"/>
      <c r="W39" s="477"/>
      <c r="X39" s="477"/>
      <c r="Y39" s="8"/>
      <c r="Z39" s="8"/>
      <c r="AA39" s="8"/>
      <c r="AB39" s="8"/>
      <c r="AC39" s="8"/>
      <c r="AD39" s="8"/>
      <c r="AE39" s="8"/>
      <c r="AF39" s="8"/>
      <c r="AG39" s="8"/>
      <c r="AH39" s="8"/>
      <c r="AI39" s="8"/>
      <c r="AJ39" s="8"/>
      <c r="AK39" s="7"/>
      <c r="AO39" s="298"/>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row>
    <row r="40" spans="18:289" x14ac:dyDescent="0.2">
      <c r="R40" s="7"/>
      <c r="S40" s="7"/>
      <c r="T40" s="7"/>
      <c r="U40" s="7"/>
      <c r="V40" s="7"/>
      <c r="W40" s="7"/>
      <c r="X40" s="7"/>
      <c r="Y40" s="7"/>
      <c r="Z40" s="7"/>
      <c r="AA40" s="7"/>
      <c r="AB40" s="7"/>
      <c r="AC40" s="7"/>
      <c r="AD40" s="7"/>
      <c r="AE40" s="7"/>
      <c r="AF40" s="7"/>
      <c r="AG40" s="7"/>
      <c r="AH40" s="7"/>
      <c r="AI40" s="7"/>
      <c r="AJ40" s="7"/>
      <c r="AK40" s="7"/>
      <c r="AO40" s="298"/>
    </row>
    <row r="41" spans="18:289" ht="33" customHeight="1" x14ac:dyDescent="0.2">
      <c r="R41" s="7"/>
      <c r="S41" s="316" t="s">
        <v>517</v>
      </c>
      <c r="T41" s="315"/>
      <c r="U41" s="489" t="s">
        <v>516</v>
      </c>
      <c r="V41" s="489"/>
      <c r="W41" s="7"/>
      <c r="X41" s="489" t="s">
        <v>515</v>
      </c>
      <c r="Y41" s="489"/>
      <c r="Z41" s="314"/>
      <c r="AA41" s="492" t="s">
        <v>514</v>
      </c>
      <c r="AB41" s="492"/>
      <c r="AC41" s="306"/>
      <c r="AD41" s="306"/>
      <c r="AE41" s="313" t="s">
        <v>513</v>
      </c>
      <c r="AF41" s="208"/>
      <c r="AG41" s="308"/>
      <c r="AH41" s="312" t="s">
        <v>481</v>
      </c>
      <c r="AI41" s="303"/>
      <c r="AJ41" s="7"/>
      <c r="AK41" s="208"/>
      <c r="AO41" s="298"/>
    </row>
    <row r="42" spans="18:289" x14ac:dyDescent="0.2">
      <c r="R42" s="7"/>
      <c r="S42" s="90" t="s">
        <v>270</v>
      </c>
      <c r="T42" s="90"/>
      <c r="U42" s="7"/>
      <c r="V42" s="310">
        <v>0.4</v>
      </c>
      <c r="W42" s="7"/>
      <c r="X42" s="311">
        <v>60</v>
      </c>
      <c r="Y42" s="307" t="s">
        <v>512</v>
      </c>
      <c r="Z42" s="307"/>
      <c r="AA42" s="308"/>
      <c r="AB42" s="303">
        <f t="shared" ref="AB42:AB48" si="38">$U$9*$U$10/(X42/60)*V42</f>
        <v>288</v>
      </c>
      <c r="AC42" s="307"/>
      <c r="AD42" s="306"/>
      <c r="AE42" s="305">
        <v>3</v>
      </c>
      <c r="AF42" s="208"/>
      <c r="AG42" s="304"/>
      <c r="AH42" s="303">
        <f t="shared" ref="AH42:AH48" si="39">AB42/$U$7</f>
        <v>19.2</v>
      </c>
      <c r="AI42" s="208"/>
      <c r="AJ42" s="7"/>
      <c r="AK42" s="208"/>
      <c r="AO42" s="298"/>
    </row>
    <row r="43" spans="18:289" x14ac:dyDescent="0.2">
      <c r="R43" s="7"/>
      <c r="S43" s="90" t="s">
        <v>269</v>
      </c>
      <c r="T43" s="90"/>
      <c r="U43" s="7"/>
      <c r="V43" s="310">
        <v>0.42</v>
      </c>
      <c r="W43" s="7"/>
      <c r="X43" s="309">
        <v>70</v>
      </c>
      <c r="Y43" s="307" t="s">
        <v>512</v>
      </c>
      <c r="Z43" s="307"/>
      <c r="AA43" s="308"/>
      <c r="AB43" s="303">
        <f t="shared" si="38"/>
        <v>259.2</v>
      </c>
      <c r="AC43" s="307"/>
      <c r="AD43" s="306"/>
      <c r="AE43" s="305">
        <v>3</v>
      </c>
      <c r="AF43" s="208"/>
      <c r="AG43" s="304"/>
      <c r="AH43" s="303">
        <f t="shared" si="39"/>
        <v>17.279999999999998</v>
      </c>
      <c r="AI43" s="208"/>
      <c r="AJ43" s="7"/>
      <c r="AK43" s="208"/>
      <c r="AO43" s="298"/>
    </row>
    <row r="44" spans="18:289" x14ac:dyDescent="0.2">
      <c r="R44" s="7"/>
      <c r="S44" s="90" t="s">
        <v>268</v>
      </c>
      <c r="T44" s="90"/>
      <c r="U44" s="7"/>
      <c r="V44" s="310">
        <v>0.73</v>
      </c>
      <c r="W44" s="7"/>
      <c r="X44" s="309">
        <v>70</v>
      </c>
      <c r="Y44" s="307" t="s">
        <v>512</v>
      </c>
      <c r="Z44" s="307"/>
      <c r="AA44" s="308"/>
      <c r="AB44" s="303">
        <f t="shared" si="38"/>
        <v>450.51428571428568</v>
      </c>
      <c r="AC44" s="307"/>
      <c r="AD44" s="306"/>
      <c r="AE44" s="305">
        <v>3</v>
      </c>
      <c r="AF44" s="208"/>
      <c r="AG44" s="304"/>
      <c r="AH44" s="303">
        <f t="shared" si="39"/>
        <v>30.034285714285712</v>
      </c>
      <c r="AI44" s="208"/>
      <c r="AJ44" s="7"/>
      <c r="AK44" s="208"/>
      <c r="AO44" s="298"/>
    </row>
    <row r="45" spans="18:289" x14ac:dyDescent="0.2">
      <c r="R45" s="7"/>
      <c r="S45" s="90" t="s">
        <v>267</v>
      </c>
      <c r="T45" s="90"/>
      <c r="U45" s="7"/>
      <c r="V45" s="310">
        <v>0.36</v>
      </c>
      <c r="W45" s="7"/>
      <c r="X45" s="309">
        <v>80</v>
      </c>
      <c r="Y45" s="307" t="s">
        <v>512</v>
      </c>
      <c r="Z45" s="307"/>
      <c r="AA45" s="308"/>
      <c r="AB45" s="303">
        <f t="shared" si="38"/>
        <v>194.4</v>
      </c>
      <c r="AC45" s="307"/>
      <c r="AD45" s="306"/>
      <c r="AE45" s="305">
        <v>3</v>
      </c>
      <c r="AF45" s="208"/>
      <c r="AG45" s="304"/>
      <c r="AH45" s="303">
        <f t="shared" si="39"/>
        <v>12.96</v>
      </c>
      <c r="AI45" s="208"/>
      <c r="AJ45" s="7"/>
      <c r="AK45" s="208"/>
      <c r="AO45" s="298"/>
    </row>
    <row r="46" spans="18:289" x14ac:dyDescent="0.2">
      <c r="R46" s="7"/>
      <c r="S46" s="90" t="s">
        <v>266</v>
      </c>
      <c r="T46" s="90"/>
      <c r="U46" s="7"/>
      <c r="V46" s="310">
        <v>0.73</v>
      </c>
      <c r="W46" s="7"/>
      <c r="X46" s="309">
        <v>120</v>
      </c>
      <c r="Y46" s="307" t="s">
        <v>512</v>
      </c>
      <c r="Z46" s="307"/>
      <c r="AA46" s="308"/>
      <c r="AB46" s="303">
        <f t="shared" si="38"/>
        <v>262.8</v>
      </c>
      <c r="AC46" s="307"/>
      <c r="AD46" s="306"/>
      <c r="AE46" s="305">
        <v>4</v>
      </c>
      <c r="AF46" s="208"/>
      <c r="AG46" s="304"/>
      <c r="AH46" s="303">
        <f t="shared" si="39"/>
        <v>17.52</v>
      </c>
      <c r="AI46" s="208"/>
      <c r="AJ46" s="7"/>
      <c r="AK46" s="208"/>
      <c r="AO46" s="298"/>
    </row>
    <row r="47" spans="18:289" x14ac:dyDescent="0.2">
      <c r="R47" s="7"/>
      <c r="S47" s="90" t="s">
        <v>265</v>
      </c>
      <c r="T47" s="90"/>
      <c r="U47" s="7"/>
      <c r="V47" s="310">
        <v>0.73</v>
      </c>
      <c r="W47" s="7"/>
      <c r="X47" s="309">
        <v>120</v>
      </c>
      <c r="Y47" s="307" t="s">
        <v>512</v>
      </c>
      <c r="Z47" s="307"/>
      <c r="AA47" s="308"/>
      <c r="AB47" s="303">
        <f t="shared" si="38"/>
        <v>262.8</v>
      </c>
      <c r="AC47" s="307"/>
      <c r="AD47" s="306"/>
      <c r="AE47" s="305">
        <v>6</v>
      </c>
      <c r="AF47" s="208"/>
      <c r="AG47" s="304"/>
      <c r="AH47" s="303">
        <f t="shared" si="39"/>
        <v>17.52</v>
      </c>
      <c r="AI47" s="208"/>
      <c r="AJ47" s="7"/>
      <c r="AK47" s="208"/>
      <c r="AO47" s="298"/>
    </row>
    <row r="48" spans="18:289" x14ac:dyDescent="0.2">
      <c r="R48" s="7"/>
      <c r="S48" s="90" t="s">
        <v>264</v>
      </c>
      <c r="T48" s="90"/>
      <c r="U48" s="7"/>
      <c r="V48" s="310">
        <v>0.73</v>
      </c>
      <c r="W48" s="7"/>
      <c r="X48" s="309">
        <v>100</v>
      </c>
      <c r="Y48" s="307" t="s">
        <v>512</v>
      </c>
      <c r="Z48" s="307"/>
      <c r="AA48" s="308"/>
      <c r="AB48" s="303">
        <f t="shared" si="38"/>
        <v>315.36</v>
      </c>
      <c r="AC48" s="307"/>
      <c r="AD48" s="306"/>
      <c r="AE48" s="305">
        <v>5</v>
      </c>
      <c r="AF48" s="208"/>
      <c r="AG48" s="304"/>
      <c r="AH48" s="303">
        <f t="shared" si="39"/>
        <v>21.024000000000001</v>
      </c>
      <c r="AI48" s="208"/>
      <c r="AJ48" s="7"/>
      <c r="AK48" s="208"/>
      <c r="AO48" s="298"/>
    </row>
    <row r="49" spans="18:41" x14ac:dyDescent="0.2">
      <c r="R49" s="7"/>
      <c r="S49" s="7"/>
      <c r="T49" s="7"/>
      <c r="U49" s="7"/>
      <c r="V49" s="302"/>
      <c r="W49" s="302"/>
      <c r="X49" s="7"/>
      <c r="Y49" s="7"/>
      <c r="Z49" s="7"/>
      <c r="AA49" s="7"/>
      <c r="AB49" s="7"/>
      <c r="AC49" s="7"/>
      <c r="AD49" s="7"/>
      <c r="AE49" s="7"/>
      <c r="AF49" s="7"/>
      <c r="AG49" s="7"/>
      <c r="AH49" s="7"/>
      <c r="AI49" s="7"/>
      <c r="AJ49" s="7"/>
      <c r="AK49" s="7"/>
      <c r="AO49" s="298"/>
    </row>
    <row r="50" spans="18:41" x14ac:dyDescent="0.2">
      <c r="V50" s="298"/>
      <c r="W50" s="298"/>
      <c r="AO50" s="298"/>
    </row>
    <row r="51" spans="18:41" x14ac:dyDescent="0.2">
      <c r="U51" s="301">
        <v>29</v>
      </c>
      <c r="V51" s="298"/>
      <c r="W51" s="298"/>
      <c r="AO51" s="298"/>
    </row>
    <row r="52" spans="18:41" x14ac:dyDescent="0.2">
      <c r="U52" s="301">
        <v>34</v>
      </c>
      <c r="V52" s="298"/>
      <c r="W52" s="298"/>
      <c r="AO52" s="298"/>
    </row>
    <row r="53" spans="18:41" x14ac:dyDescent="0.2">
      <c r="U53" s="301">
        <v>50</v>
      </c>
      <c r="AO53" s="298"/>
    </row>
    <row r="54" spans="18:41" x14ac:dyDescent="0.2">
      <c r="U54" s="301">
        <v>69</v>
      </c>
    </row>
    <row r="55" spans="18:41" x14ac:dyDescent="0.2">
      <c r="U55" s="301">
        <v>66</v>
      </c>
    </row>
    <row r="56" spans="18:41" x14ac:dyDescent="0.2">
      <c r="U56" s="301">
        <v>74</v>
      </c>
    </row>
    <row r="57" spans="18:41" x14ac:dyDescent="0.2">
      <c r="U57" s="301">
        <v>66</v>
      </c>
    </row>
  </sheetData>
  <mergeCells count="83">
    <mergeCell ref="JG24:JG25"/>
    <mergeCell ref="JJ15:JJ16"/>
    <mergeCell ref="JJ24:JJ25"/>
    <mergeCell ref="JJ7:JJ8"/>
    <mergeCell ref="JG7:JG8"/>
    <mergeCell ref="JG15:JG16"/>
    <mergeCell ref="JP24:JP25"/>
    <mergeCell ref="JQ7:JQ8"/>
    <mergeCell ref="JQ24:JQ25"/>
    <mergeCell ref="JP15:JP16"/>
    <mergeCell ref="JQ15:JQ16"/>
    <mergeCell ref="JP7:JP8"/>
    <mergeCell ref="FZ7:FZ8"/>
    <mergeCell ref="JN7:JN8"/>
    <mergeCell ref="HK7:HK8"/>
    <mergeCell ref="HM7:HM8"/>
    <mergeCell ref="HB7:HB8"/>
    <mergeCell ref="GY7:GY8"/>
    <mergeCell ref="GZ7:GZ8"/>
    <mergeCell ref="HE7:HE8"/>
    <mergeCell ref="HG7:HG8"/>
    <mergeCell ref="JF7:JF8"/>
    <mergeCell ref="JL7:JL8"/>
    <mergeCell ref="HI7:HI8"/>
    <mergeCell ref="FS7:FS8"/>
    <mergeCell ref="FV7:FV8"/>
    <mergeCell ref="FW7:FW8"/>
    <mergeCell ref="FX7:FX8"/>
    <mergeCell ref="FY7:FY8"/>
    <mergeCell ref="GD7:GD8"/>
    <mergeCell ref="GE7:GE8"/>
    <mergeCell ref="GF7:GF8"/>
    <mergeCell ref="EL7:EL8"/>
    <mergeCell ref="FJ7:FJ8"/>
    <mergeCell ref="FK7:FK8"/>
    <mergeCell ref="FM7:FM8"/>
    <mergeCell ref="FO7:FO8"/>
    <mergeCell ref="FU7:FU8"/>
    <mergeCell ref="EN7:EN8"/>
    <mergeCell ref="EO7:EO8"/>
    <mergeCell ref="FH7:FH8"/>
    <mergeCell ref="GA7:GA8"/>
    <mergeCell ref="GB7:GB8"/>
    <mergeCell ref="GC7:GC8"/>
    <mergeCell ref="FQ7:FQ8"/>
    <mergeCell ref="DV7:DV8"/>
    <mergeCell ref="DX7:DX8"/>
    <mergeCell ref="EK7:EK8"/>
    <mergeCell ref="EG7:EG8"/>
    <mergeCell ref="DZ7:DZ8"/>
    <mergeCell ref="EB7:EB8"/>
    <mergeCell ref="EJ7:EJ8"/>
    <mergeCell ref="ED7:ED8"/>
    <mergeCell ref="EE7:EE8"/>
    <mergeCell ref="EF7:EF8"/>
    <mergeCell ref="EH7:EH8"/>
    <mergeCell ref="EI7:EI8"/>
    <mergeCell ref="S13:V14"/>
    <mergeCell ref="S38:X39"/>
    <mergeCell ref="X41:Y41"/>
    <mergeCell ref="U41:V41"/>
    <mergeCell ref="EM7:EM8"/>
    <mergeCell ref="BU7:BU8"/>
    <mergeCell ref="BW7:BW8"/>
    <mergeCell ref="BY7:BY8"/>
    <mergeCell ref="CA7:CA8"/>
    <mergeCell ref="AA41:AB41"/>
    <mergeCell ref="CJ7:CJ8"/>
    <mergeCell ref="CL7:CL8"/>
    <mergeCell ref="CN7:CN8"/>
    <mergeCell ref="CP7:CP8"/>
    <mergeCell ref="CR7:CR8"/>
    <mergeCell ref="BS7:BS8"/>
    <mergeCell ref="AP5:AR5"/>
    <mergeCell ref="AR8:AS8"/>
    <mergeCell ref="DS7:DS8"/>
    <mergeCell ref="DQ7:DQ8"/>
    <mergeCell ref="DT7:DT8"/>
    <mergeCell ref="DI7:DI8"/>
    <mergeCell ref="DA7:DA8"/>
    <mergeCell ref="DC7:DC8"/>
    <mergeCell ref="DE7:DE8"/>
    <mergeCell ref="DG7:DG8"/>
  </mergeCells>
  <conditionalFormatting sqref="X17:Z21">
    <cfRule type="colorScale" priority="9">
      <colorScale>
        <cfvo type="min"/>
        <cfvo type="percentile" val="50"/>
        <cfvo type="max"/>
        <color rgb="FFF8696B"/>
        <color rgb="FFFFEB84"/>
        <color rgb="FF63BE7B"/>
      </colorScale>
    </cfRule>
  </conditionalFormatting>
  <conditionalFormatting sqref="X24:Z35">
    <cfRule type="colorScale" priority="10">
      <colorScale>
        <cfvo type="min"/>
        <cfvo type="percentile" val="50"/>
        <cfvo type="max"/>
        <color rgb="FFF8696B"/>
        <color rgb="FFFFEB84"/>
        <color rgb="FF63BE7B"/>
      </colorScale>
    </cfRule>
  </conditionalFormatting>
  <conditionalFormatting sqref="AZ38">
    <cfRule type="containsText" dxfId="112" priority="7" operator="containsText" text="Error">
      <formula>NOT(ISERROR(SEARCH("Error",AZ38)))</formula>
    </cfRule>
  </conditionalFormatting>
  <conditionalFormatting sqref="BB38">
    <cfRule type="containsText" dxfId="111" priority="8" operator="containsText" text="Error">
      <formula>NOT(ISERROR(SEARCH("Error",BB38)))</formula>
    </cfRule>
  </conditionalFormatting>
  <conditionalFormatting sqref="BD38">
    <cfRule type="containsText" dxfId="110" priority="6" operator="containsText" text="Error">
      <formula>NOT(ISERROR(SEARCH("Error",BD38)))</formula>
    </cfRule>
  </conditionalFormatting>
  <conditionalFormatting sqref="BF38">
    <cfRule type="containsText" dxfId="109" priority="5" operator="containsText" text="Error">
      <formula>NOT(ISERROR(SEARCH("Error",BF38)))</formula>
    </cfRule>
  </conditionalFormatting>
  <conditionalFormatting sqref="BH38">
    <cfRule type="containsText" dxfId="108" priority="4" operator="containsText" text="Error">
      <formula>NOT(ISERROR(SEARCH("Error",BH38)))</formula>
    </cfRule>
  </conditionalFormatting>
  <conditionalFormatting sqref="BJ38">
    <cfRule type="containsText" dxfId="107" priority="3" operator="containsText" text="Error">
      <formula>NOT(ISERROR(SEARCH("Error",BJ38)))</formula>
    </cfRule>
  </conditionalFormatting>
  <conditionalFormatting sqref="BL38">
    <cfRule type="containsText" dxfId="106" priority="2" operator="containsText" text="Error">
      <formula>NOT(ISERROR(SEARCH("Error",BL38)))</formula>
    </cfRule>
  </conditionalFormatting>
  <conditionalFormatting sqref="HO35:IM35">
    <cfRule type="containsText" dxfId="105" priority="1" operator="containsText" text="Error">
      <formula>NOT(ISERROR(SEARCH("Error",HO35)))</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8">
        <x14:dataValidation type="list" allowBlank="1" showInputMessage="1" showErrorMessage="1" xr:uid="{DBBA9C0B-9EEB-554E-A8A0-2F308F5F507E}">
          <x14:formula1>
            <xm:f>Settings!$B$3:$B$9</xm:f>
          </x14:formula1>
          <xm:sqref>DV9:DV33</xm:sqref>
        </x14:dataValidation>
        <x14:dataValidation type="list" allowBlank="1" showInputMessage="1" showErrorMessage="1" xr:uid="{2D06966D-482E-D14A-AF0D-C13E6D7DE08F}">
          <x14:formula1>
            <xm:f>Settings!$B$19:$B$25</xm:f>
          </x14:formula1>
          <xm:sqref>DX9:DX33</xm:sqref>
        </x14:dataValidation>
        <x14:dataValidation type="list" allowBlank="1" showInputMessage="1" showErrorMessage="1" xr:uid="{22C09FB6-A70F-7F47-9C61-72E70053BE3D}">
          <x14:formula1>
            <xm:f>Settings!$B$31:$B$35</xm:f>
          </x14:formula1>
          <xm:sqref>DZ9:DZ33</xm:sqref>
        </x14:dataValidation>
        <x14:dataValidation type="list" allowBlank="1" showInputMessage="1" showErrorMessage="1" xr:uid="{B6284C7A-62D7-034F-AF1A-E88522C7991D}">
          <x14:formula1>
            <xm:f>Settings!$C$31:$C$42</xm:f>
          </x14:formula1>
          <xm:sqref>EB9:EB33</xm:sqref>
        </x14:dataValidation>
        <x14:dataValidation type="list" allowBlank="1" showInputMessage="1" showErrorMessage="1" xr:uid="{91FF2C3F-F177-B24D-8752-F37C50CE7D16}">
          <x14:formula1>
            <xm:f>Settings!$BK$4:$BK$5</xm:f>
          </x14:formula1>
          <xm:sqref>ED9:EO33 FU9:GF33</xm:sqref>
        </x14:dataValidation>
        <x14:dataValidation type="list" allowBlank="1" showInputMessage="1" showErrorMessage="1" xr:uid="{45BD1936-C606-8649-879B-8DFD952F14DA}">
          <x14:formula1>
            <xm:f>Settings!$DL$4:$DL$8</xm:f>
          </x14:formula1>
          <xm:sqref>BU9:BU33 DC9:DC33 CL9:CL33</xm:sqref>
        </x14:dataValidation>
        <x14:dataValidation type="list" allowBlank="1" showInputMessage="1" showErrorMessage="1" xr:uid="{A2074375-74BA-A840-A2BC-EBAF0FA106FE}">
          <x14:formula1>
            <xm:f>Settings!$DM$4:$DM$15</xm:f>
          </x14:formula1>
          <xm:sqref>BW9:BW33 DE9:DE33 CN9:CN33</xm:sqref>
        </x14:dataValidation>
        <x14:dataValidation type="list" allowBlank="1" showInputMessage="1" showErrorMessage="1" xr:uid="{CFE55935-4CF3-6848-9F80-527424A5333D}">
          <x14:formula1>
            <xm:f>Settings!$V$3:$V$9</xm:f>
          </x14:formula1>
          <xm:sqref>FM9:FM33</xm:sqref>
        </x14:dataValidation>
        <x14:dataValidation type="list" allowBlank="1" showInputMessage="1" showErrorMessage="1" xr:uid="{0392766F-0768-F14F-BA2C-8B53CE72CFED}">
          <x14:formula1>
            <xm:f>Settings!$V$19:$V$25</xm:f>
          </x14:formula1>
          <xm:sqref>FO9:FO33</xm:sqref>
        </x14:dataValidation>
        <x14:dataValidation type="list" allowBlank="1" showInputMessage="1" showErrorMessage="1" xr:uid="{AAFD1E69-190C-8E45-8489-253FCBB43222}">
          <x14:formula1>
            <xm:f>Settings!$V$33:$V$37</xm:f>
          </x14:formula1>
          <xm:sqref>FQ9:FQ33</xm:sqref>
        </x14:dataValidation>
        <x14:dataValidation type="list" allowBlank="1" showInputMessage="1" showErrorMessage="1" xr:uid="{F326896E-116B-574E-A67A-5623650F9075}">
          <x14:formula1>
            <xm:f>Settings!$W$33:$W$44</xm:f>
          </x14:formula1>
          <xm:sqref>FS9:FS33</xm:sqref>
        </x14:dataValidation>
        <x14:dataValidation type="list" allowBlank="1" showInputMessage="1" showErrorMessage="1" xr:uid="{1E3F103F-75AE-5D4C-A513-34FE63EDFC80}">
          <x14:formula1>
            <xm:f>Settings!$CF$27:$CF$33</xm:f>
          </x14:formula1>
          <xm:sqref>AR8:AS8</xm:sqref>
        </x14:dataValidation>
        <x14:dataValidation type="list" allowBlank="1" showInputMessage="1" showErrorMessage="1" xr:uid="{4CACC821-B6AC-CA47-A84D-BE2ED6EC3A15}">
          <x14:formula1>
            <xm:f>Settings!$FB$3:$FB$102</xm:f>
          </x14:formula1>
          <xm:sqref>V17:V21 V24:V35 V42:V48</xm:sqref>
        </x14:dataValidation>
        <x14:dataValidation type="list" allowBlank="1" showInputMessage="1" showErrorMessage="1" xr:uid="{9E79DA56-C576-E144-8CB8-1AF19AE77B37}">
          <x14:formula1>
            <xm:f>Settings!$FD$3:$FD$31</xm:f>
          </x14:formula1>
          <xm:sqref>X42:X48</xm:sqref>
        </x14:dataValidation>
        <x14:dataValidation type="list" allowBlank="1" showInputMessage="1" showErrorMessage="1" xr:uid="{E9148777-18A2-9C47-B087-99D456EF56B2}">
          <x14:formula1>
            <xm:f>Settings!$CF$3:$CF$14</xm:f>
          </x14:formula1>
          <xm:sqref>J9 J13</xm:sqref>
        </x14:dataValidation>
        <x14:dataValidation type="list" allowBlank="1" showInputMessage="1" showErrorMessage="1" xr:uid="{05A92574-0368-594F-AC1B-7BEF7E0E5DF1}">
          <x14:formula1>
            <xm:f>Settings!$CF$19:$CF$20</xm:f>
          </x14:formula1>
          <xm:sqref>J19</xm:sqref>
        </x14:dataValidation>
        <x14:dataValidation type="list" allowBlank="1" showInputMessage="1" showErrorMessage="1" xr:uid="{E16EC1A0-4A5E-4A44-A5C1-48BEA0822739}">
          <x14:formula1>
            <xm:f>Settings!$BV$3:$BV$5</xm:f>
          </x14:formula1>
          <xm:sqref>JJ9:JJ12 JJ17:JJ21 JJ26:JJ27</xm:sqref>
        </x14:dataValidation>
        <x14:dataValidation type="list" allowBlank="1" showInputMessage="1" showErrorMessage="1" xr:uid="{09DE8BC6-9B14-224C-88B7-5D208B51CF1D}">
          <x14:formula1>
            <xm:f>Settings!$BV$58:$BV$64</xm:f>
          </x14:formula1>
          <xm:sqref>JN9:JN12 JN17:JN21 JN26:JN27</xm:sqref>
        </x14:dataValidation>
        <x14:dataValidation type="list" allowBlank="1" showInputMessage="1" showErrorMessage="1" xr:uid="{30C7CD39-BFEB-AC45-934C-4D0987FBED2E}">
          <x14:formula1>
            <xm:f>Settings!$BW$69:$BW$80</xm:f>
          </x14:formula1>
          <xm:sqref>JP9:JP12 JP17:JP21 JP26:JP27</xm:sqref>
        </x14:dataValidation>
        <x14:dataValidation type="list" allowBlank="1" showInputMessage="1" showErrorMessage="1" xr:uid="{B7D6C959-09FA-674C-A87E-AD8EBB50B6E7}">
          <x14:formula1>
            <xm:f>Settings!$CZ$17:$CZ$25</xm:f>
          </x14:formula1>
          <xm:sqref>JY12 JY23 JY34</xm:sqref>
        </x14:dataValidation>
        <x14:dataValidation type="list" allowBlank="1" showInputMessage="1" showErrorMessage="1" xr:uid="{561B4349-78C8-E44E-A56B-BF1EDF8A9E52}">
          <x14:formula1>
            <xm:f>Settings!$CU$28:$CU$32</xm:f>
          </x14:formula1>
          <xm:sqref>JY14 JY25</xm:sqref>
        </x14:dataValidation>
        <x14:dataValidation type="list" allowBlank="1" showInputMessage="1" showErrorMessage="1" xr:uid="{8141B2F8-278B-F24F-9FAB-28DBCC41ECEC}">
          <x14:formula1>
            <xm:f>Settings!$CU$3:$CU$14</xm:f>
          </x14:formula1>
          <xm:sqref>JY15 JY26</xm:sqref>
        </x14:dataValidation>
        <x14:dataValidation type="list" allowBlank="1" showInputMessage="1" showErrorMessage="1" xr:uid="{E1EB3AA9-0B78-9841-B897-12477BAC3A3F}">
          <x14:formula1>
            <xm:f>Settings!$EF$17:$EF$21</xm:f>
          </x14:formula1>
          <xm:sqref>KO10:KO12</xm:sqref>
        </x14:dataValidation>
        <x14:dataValidation type="list" allowBlank="1" showInputMessage="1" showErrorMessage="1" xr:uid="{5209436D-EBFB-3044-95DD-D299EEC2F709}">
          <x14:formula1>
            <xm:f>Settings!$EF$4:$EF$15</xm:f>
          </x14:formula1>
          <xm:sqref>KP10:KP12</xm:sqref>
        </x14:dataValidation>
        <x14:dataValidation type="list" allowBlank="1" showInputMessage="1" showErrorMessage="1" xr:uid="{5776D23F-7BFA-6F4C-9459-2AA0C9746664}">
          <x14:formula1>
            <xm:f>Settings!$BM$3:$BM$6</xm:f>
          </x14:formula1>
          <xm:sqref>IU18 IU23 IU27 IU33</xm:sqref>
        </x14:dataValidation>
        <x14:dataValidation type="list" allowBlank="1" showInputMessage="1" showErrorMessage="1" xr:uid="{1F8F7B1D-A15B-9B42-952B-A0B2949DE91A}">
          <x14:formula1>
            <xm:f>Settings!$AQ$3:$AQ$9</xm:f>
          </x14:formula1>
          <xm:sqref>HE9:HE33</xm:sqref>
        </x14:dataValidation>
        <x14:dataValidation type="list" allowBlank="1" showInputMessage="1" showErrorMessage="1" xr:uid="{6B14BD4B-1ACB-BB4D-8F16-0113A59EB497}">
          <x14:formula1>
            <xm:f>Settings!$AQ$14:$AQ$17</xm:f>
          </x14:formula1>
          <xm:sqref>HG9:HG33</xm:sqref>
        </x14:dataValidation>
        <x14:dataValidation type="list" allowBlank="1" showInputMessage="1" showErrorMessage="1" xr:uid="{60C056C4-FD3B-6B4A-B2B7-85C5F86E1B54}">
          <x14:formula1>
            <xm:f>Settings!$AQ$21:$AQ$27</xm:f>
          </x14:formula1>
          <xm:sqref>HI9:HI33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552E7-8106-5142-850D-FC576628E8AB}">
  <sheetPr codeName="Worksheet____6">
    <tabColor rgb="FF0070C0"/>
  </sheetPr>
  <dimension ref="B2:CM57"/>
  <sheetViews>
    <sheetView showGridLines="0" showRowColHeaders="0" zoomScale="90" zoomScaleNormal="90" workbookViewId="0">
      <pane xSplit="4" ySplit="9" topLeftCell="E10" activePane="bottomRight" state="frozen"/>
      <selection activeCell="E10" sqref="E10"/>
      <selection pane="topRight" activeCell="E10" sqref="E10"/>
      <selection pane="bottomLeft" activeCell="E10" sqref="E10"/>
      <selection pane="bottomRight" activeCell="F22" sqref="F22"/>
    </sheetView>
  </sheetViews>
  <sheetFormatPr baseColWidth="10" defaultRowHeight="16" outlineLevelRow="1" x14ac:dyDescent="0.2"/>
  <cols>
    <col min="1" max="1" width="3.83203125" style="7" customWidth="1"/>
    <col min="2" max="2" width="35.33203125" style="7" customWidth="1"/>
    <col min="3" max="3" width="10.83203125" style="7"/>
    <col min="4" max="4" width="13.5" style="7" customWidth="1"/>
    <col min="5" max="5" width="13.6640625" style="7" bestFit="1" customWidth="1"/>
    <col min="6" max="9" width="12.6640625" style="7" bestFit="1" customWidth="1"/>
    <col min="10" max="10" width="1.6640625" style="7" customWidth="1"/>
    <col min="11" max="13" width="12" style="7" bestFit="1" customWidth="1"/>
    <col min="14" max="14" width="12.6640625" style="7" bestFit="1" customWidth="1"/>
    <col min="15" max="15" width="13" style="7" bestFit="1" customWidth="1"/>
    <col min="16" max="30" width="12.6640625" style="7" bestFit="1" customWidth="1"/>
    <col min="31" max="31" width="7" style="7" customWidth="1"/>
    <col min="32" max="32" width="12.1640625" style="7" bestFit="1" customWidth="1"/>
    <col min="33" max="16384" width="10.83203125" style="7"/>
  </cols>
  <sheetData>
    <row r="2" spans="2:91" ht="21" x14ac:dyDescent="0.25">
      <c r="B2" s="43" t="s">
        <v>138</v>
      </c>
    </row>
    <row r="4" spans="2:91" s="20" customFormat="1" ht="15" x14ac:dyDescent="0.2">
      <c r="B4" s="42" t="s">
        <v>88</v>
      </c>
      <c r="C4" s="41" t="s">
        <v>137</v>
      </c>
      <c r="D4" s="41" t="s">
        <v>86</v>
      </c>
      <c r="E4" s="41">
        <f>Inputs!J8</f>
        <v>2023</v>
      </c>
      <c r="F4" s="41">
        <f>E4+1</f>
        <v>2024</v>
      </c>
      <c r="G4" s="41">
        <f>F4+1</f>
        <v>2025</v>
      </c>
      <c r="H4" s="41">
        <f>G4+1</f>
        <v>2026</v>
      </c>
      <c r="I4" s="41">
        <f>H4+1</f>
        <v>2027</v>
      </c>
      <c r="K4" s="66">
        <f>E4</f>
        <v>2023</v>
      </c>
      <c r="L4" s="66">
        <f>K4</f>
        <v>2023</v>
      </c>
      <c r="M4" s="66">
        <f>L4</f>
        <v>2023</v>
      </c>
      <c r="N4" s="66">
        <f>M4</f>
        <v>2023</v>
      </c>
      <c r="O4" s="66">
        <f>F4</f>
        <v>2024</v>
      </c>
      <c r="P4" s="66">
        <f>O4</f>
        <v>2024</v>
      </c>
      <c r="Q4" s="66">
        <f>P4</f>
        <v>2024</v>
      </c>
      <c r="R4" s="66">
        <f>Q4</f>
        <v>2024</v>
      </c>
      <c r="S4" s="66">
        <f>G4</f>
        <v>2025</v>
      </c>
      <c r="T4" s="66">
        <f>S4</f>
        <v>2025</v>
      </c>
      <c r="U4" s="66">
        <f>T4</f>
        <v>2025</v>
      </c>
      <c r="V4" s="66">
        <f>U4</f>
        <v>2025</v>
      </c>
      <c r="W4" s="66">
        <f>H4</f>
        <v>2026</v>
      </c>
      <c r="X4" s="66">
        <f>W4</f>
        <v>2026</v>
      </c>
      <c r="Y4" s="66">
        <f>X4</f>
        <v>2026</v>
      </c>
      <c r="Z4" s="66">
        <f>Y4</f>
        <v>2026</v>
      </c>
      <c r="AA4" s="66">
        <f>I4</f>
        <v>2027</v>
      </c>
      <c r="AB4" s="66">
        <f>AA4</f>
        <v>2027</v>
      </c>
      <c r="AC4" s="66">
        <f>AB4</f>
        <v>2027</v>
      </c>
      <c r="AD4" s="66">
        <f>AC4</f>
        <v>2027</v>
      </c>
      <c r="AF4" s="65">
        <f>E4</f>
        <v>2023</v>
      </c>
      <c r="AG4" s="65">
        <f t="shared" ref="AG4:AQ4" si="0">AF4</f>
        <v>2023</v>
      </c>
      <c r="AH4" s="65">
        <f t="shared" si="0"/>
        <v>2023</v>
      </c>
      <c r="AI4" s="65">
        <f t="shared" si="0"/>
        <v>2023</v>
      </c>
      <c r="AJ4" s="65">
        <f t="shared" si="0"/>
        <v>2023</v>
      </c>
      <c r="AK4" s="65">
        <f t="shared" si="0"/>
        <v>2023</v>
      </c>
      <c r="AL4" s="65">
        <f t="shared" si="0"/>
        <v>2023</v>
      </c>
      <c r="AM4" s="65">
        <f t="shared" si="0"/>
        <v>2023</v>
      </c>
      <c r="AN4" s="65">
        <f t="shared" si="0"/>
        <v>2023</v>
      </c>
      <c r="AO4" s="65">
        <f t="shared" si="0"/>
        <v>2023</v>
      </c>
      <c r="AP4" s="65">
        <f t="shared" si="0"/>
        <v>2023</v>
      </c>
      <c r="AQ4" s="65">
        <f t="shared" si="0"/>
        <v>2023</v>
      </c>
      <c r="AR4" s="65">
        <f>F4</f>
        <v>2024</v>
      </c>
      <c r="AS4" s="65">
        <f t="shared" ref="AS4:BC4" si="1">AR4</f>
        <v>2024</v>
      </c>
      <c r="AT4" s="65">
        <f t="shared" si="1"/>
        <v>2024</v>
      </c>
      <c r="AU4" s="65">
        <f t="shared" si="1"/>
        <v>2024</v>
      </c>
      <c r="AV4" s="65">
        <f t="shared" si="1"/>
        <v>2024</v>
      </c>
      <c r="AW4" s="65">
        <f t="shared" si="1"/>
        <v>2024</v>
      </c>
      <c r="AX4" s="65">
        <f t="shared" si="1"/>
        <v>2024</v>
      </c>
      <c r="AY4" s="65">
        <f t="shared" si="1"/>
        <v>2024</v>
      </c>
      <c r="AZ4" s="65">
        <f t="shared" si="1"/>
        <v>2024</v>
      </c>
      <c r="BA4" s="65">
        <f t="shared" si="1"/>
        <v>2024</v>
      </c>
      <c r="BB4" s="65">
        <f t="shared" si="1"/>
        <v>2024</v>
      </c>
      <c r="BC4" s="65">
        <f t="shared" si="1"/>
        <v>2024</v>
      </c>
      <c r="BD4" s="65">
        <f>G4</f>
        <v>2025</v>
      </c>
      <c r="BE4" s="65">
        <f t="shared" ref="BE4:BO4" si="2">BD4</f>
        <v>2025</v>
      </c>
      <c r="BF4" s="65">
        <f t="shared" si="2"/>
        <v>2025</v>
      </c>
      <c r="BG4" s="65">
        <f t="shared" si="2"/>
        <v>2025</v>
      </c>
      <c r="BH4" s="65">
        <f t="shared" si="2"/>
        <v>2025</v>
      </c>
      <c r="BI4" s="65">
        <f t="shared" si="2"/>
        <v>2025</v>
      </c>
      <c r="BJ4" s="65">
        <f t="shared" si="2"/>
        <v>2025</v>
      </c>
      <c r="BK4" s="65">
        <f t="shared" si="2"/>
        <v>2025</v>
      </c>
      <c r="BL4" s="65">
        <f t="shared" si="2"/>
        <v>2025</v>
      </c>
      <c r="BM4" s="65">
        <f t="shared" si="2"/>
        <v>2025</v>
      </c>
      <c r="BN4" s="65">
        <f t="shared" si="2"/>
        <v>2025</v>
      </c>
      <c r="BO4" s="65">
        <f t="shared" si="2"/>
        <v>2025</v>
      </c>
      <c r="BP4" s="65">
        <f>H4</f>
        <v>2026</v>
      </c>
      <c r="BQ4" s="65">
        <f t="shared" ref="BQ4:CA4" si="3">BP4</f>
        <v>2026</v>
      </c>
      <c r="BR4" s="65">
        <f t="shared" si="3"/>
        <v>2026</v>
      </c>
      <c r="BS4" s="65">
        <f t="shared" si="3"/>
        <v>2026</v>
      </c>
      <c r="BT4" s="65">
        <f t="shared" si="3"/>
        <v>2026</v>
      </c>
      <c r="BU4" s="65">
        <f t="shared" si="3"/>
        <v>2026</v>
      </c>
      <c r="BV4" s="65">
        <f t="shared" si="3"/>
        <v>2026</v>
      </c>
      <c r="BW4" s="65">
        <f t="shared" si="3"/>
        <v>2026</v>
      </c>
      <c r="BX4" s="65">
        <f t="shared" si="3"/>
        <v>2026</v>
      </c>
      <c r="BY4" s="65">
        <f t="shared" si="3"/>
        <v>2026</v>
      </c>
      <c r="BZ4" s="65">
        <f t="shared" si="3"/>
        <v>2026</v>
      </c>
      <c r="CA4" s="65">
        <f t="shared" si="3"/>
        <v>2026</v>
      </c>
      <c r="CB4" s="65">
        <f>I4</f>
        <v>2027</v>
      </c>
      <c r="CC4" s="65">
        <f t="shared" ref="CC4:CM4" si="4">CB4</f>
        <v>2027</v>
      </c>
      <c r="CD4" s="65">
        <f t="shared" si="4"/>
        <v>2027</v>
      </c>
      <c r="CE4" s="65">
        <f t="shared" si="4"/>
        <v>2027</v>
      </c>
      <c r="CF4" s="65">
        <f t="shared" si="4"/>
        <v>2027</v>
      </c>
      <c r="CG4" s="65">
        <f t="shared" si="4"/>
        <v>2027</v>
      </c>
      <c r="CH4" s="65">
        <f t="shared" si="4"/>
        <v>2027</v>
      </c>
      <c r="CI4" s="65">
        <f t="shared" si="4"/>
        <v>2027</v>
      </c>
      <c r="CJ4" s="65">
        <f t="shared" si="4"/>
        <v>2027</v>
      </c>
      <c r="CK4" s="65">
        <f t="shared" si="4"/>
        <v>2027</v>
      </c>
      <c r="CL4" s="65">
        <f t="shared" si="4"/>
        <v>2027</v>
      </c>
      <c r="CM4" s="65">
        <f t="shared" si="4"/>
        <v>2027</v>
      </c>
    </row>
    <row r="5" spans="2:91" s="20" customFormat="1" ht="15" outlineLevel="1" x14ac:dyDescent="0.2">
      <c r="B5" s="68" t="s">
        <v>136</v>
      </c>
      <c r="C5" s="75"/>
      <c r="D5" s="75"/>
      <c r="E5" s="74">
        <f>DATE(E4,12,31)</f>
        <v>45291</v>
      </c>
      <c r="F5" s="74">
        <f>DATE(F4,12,31)</f>
        <v>45657</v>
      </c>
      <c r="G5" s="74">
        <f>DATE(G4,12,31)</f>
        <v>46022</v>
      </c>
      <c r="H5" s="74">
        <f>DATE(H4,12,31)</f>
        <v>46387</v>
      </c>
      <c r="I5" s="74">
        <f>DATE(I4,12,31)</f>
        <v>46752</v>
      </c>
      <c r="K5" s="73">
        <f>DATE(K4,3,31)</f>
        <v>45016</v>
      </c>
      <c r="L5" s="73">
        <f>DATE(L4,6,30)</f>
        <v>45107</v>
      </c>
      <c r="M5" s="73">
        <f>DATE(M4,9,30)</f>
        <v>45199</v>
      </c>
      <c r="N5" s="73">
        <f>DATE(N4,12,31)</f>
        <v>45291</v>
      </c>
      <c r="O5" s="73">
        <f>DATE(O4,3,31)</f>
        <v>45382</v>
      </c>
      <c r="P5" s="73">
        <f>DATE(P4,6,30)</f>
        <v>45473</v>
      </c>
      <c r="Q5" s="73">
        <f>DATE(Q4,9,30)</f>
        <v>45565</v>
      </c>
      <c r="R5" s="73">
        <f>DATE(R4,12,31)</f>
        <v>45657</v>
      </c>
      <c r="S5" s="73">
        <f>DATE(S4,3,31)</f>
        <v>45747</v>
      </c>
      <c r="T5" s="73">
        <f>DATE(T4,6,30)</f>
        <v>45838</v>
      </c>
      <c r="U5" s="73">
        <f>DATE(U4,9,30)</f>
        <v>45930</v>
      </c>
      <c r="V5" s="73">
        <f>DATE(V4,12,31)</f>
        <v>46022</v>
      </c>
      <c r="W5" s="73">
        <f>DATE(W4,3,31)</f>
        <v>46112</v>
      </c>
      <c r="X5" s="73">
        <f>DATE(X4,6,30)</f>
        <v>46203</v>
      </c>
      <c r="Y5" s="73">
        <f>DATE(Y4,9,30)</f>
        <v>46295</v>
      </c>
      <c r="Z5" s="73">
        <f>DATE(Z4,12,31)</f>
        <v>46387</v>
      </c>
      <c r="AA5" s="73">
        <f>DATE(AA4,3,31)</f>
        <v>46477</v>
      </c>
      <c r="AB5" s="73">
        <f>DATE(AB4,6,30)</f>
        <v>46568</v>
      </c>
      <c r="AC5" s="73">
        <f>DATE(AC4,9,30)</f>
        <v>46660</v>
      </c>
      <c r="AD5" s="73">
        <f>DATE(AD4,12,31)</f>
        <v>46752</v>
      </c>
      <c r="AF5" s="72">
        <f t="shared" ref="AF5:BK5" si="5">EOMONTH(AF6,0)</f>
        <v>44957</v>
      </c>
      <c r="AG5" s="72">
        <f t="shared" si="5"/>
        <v>44985</v>
      </c>
      <c r="AH5" s="72">
        <f t="shared" si="5"/>
        <v>45016</v>
      </c>
      <c r="AI5" s="72">
        <f t="shared" si="5"/>
        <v>45046</v>
      </c>
      <c r="AJ5" s="72">
        <f t="shared" si="5"/>
        <v>45077</v>
      </c>
      <c r="AK5" s="72">
        <f t="shared" si="5"/>
        <v>45107</v>
      </c>
      <c r="AL5" s="72">
        <f t="shared" si="5"/>
        <v>45138</v>
      </c>
      <c r="AM5" s="72">
        <f t="shared" si="5"/>
        <v>45169</v>
      </c>
      <c r="AN5" s="72">
        <f t="shared" si="5"/>
        <v>45199</v>
      </c>
      <c r="AO5" s="72">
        <f t="shared" si="5"/>
        <v>45230</v>
      </c>
      <c r="AP5" s="72">
        <f t="shared" si="5"/>
        <v>45260</v>
      </c>
      <c r="AQ5" s="72">
        <f t="shared" si="5"/>
        <v>45291</v>
      </c>
      <c r="AR5" s="72">
        <f t="shared" si="5"/>
        <v>45322</v>
      </c>
      <c r="AS5" s="72">
        <f t="shared" si="5"/>
        <v>45351</v>
      </c>
      <c r="AT5" s="72">
        <f t="shared" si="5"/>
        <v>45382</v>
      </c>
      <c r="AU5" s="72">
        <f t="shared" si="5"/>
        <v>45412</v>
      </c>
      <c r="AV5" s="72">
        <f t="shared" si="5"/>
        <v>45443</v>
      </c>
      <c r="AW5" s="72">
        <f t="shared" si="5"/>
        <v>45473</v>
      </c>
      <c r="AX5" s="72">
        <f t="shared" si="5"/>
        <v>45504</v>
      </c>
      <c r="AY5" s="72">
        <f t="shared" si="5"/>
        <v>45535</v>
      </c>
      <c r="AZ5" s="72">
        <f t="shared" si="5"/>
        <v>45565</v>
      </c>
      <c r="BA5" s="72">
        <f t="shared" si="5"/>
        <v>45596</v>
      </c>
      <c r="BB5" s="72">
        <f t="shared" si="5"/>
        <v>45626</v>
      </c>
      <c r="BC5" s="72">
        <f t="shared" si="5"/>
        <v>45657</v>
      </c>
      <c r="BD5" s="72">
        <f t="shared" si="5"/>
        <v>45688</v>
      </c>
      <c r="BE5" s="72">
        <f t="shared" si="5"/>
        <v>45716</v>
      </c>
      <c r="BF5" s="72">
        <f t="shared" si="5"/>
        <v>45747</v>
      </c>
      <c r="BG5" s="72">
        <f t="shared" si="5"/>
        <v>45777</v>
      </c>
      <c r="BH5" s="72">
        <f t="shared" si="5"/>
        <v>45808</v>
      </c>
      <c r="BI5" s="72">
        <f t="shared" si="5"/>
        <v>45838</v>
      </c>
      <c r="BJ5" s="72">
        <f t="shared" si="5"/>
        <v>45869</v>
      </c>
      <c r="BK5" s="72">
        <f t="shared" si="5"/>
        <v>45900</v>
      </c>
      <c r="BL5" s="72">
        <f t="shared" ref="BL5:CM5" si="6">EOMONTH(BL6,0)</f>
        <v>45930</v>
      </c>
      <c r="BM5" s="72">
        <f t="shared" si="6"/>
        <v>45961</v>
      </c>
      <c r="BN5" s="72">
        <f t="shared" si="6"/>
        <v>45991</v>
      </c>
      <c r="BO5" s="72">
        <f t="shared" si="6"/>
        <v>46022</v>
      </c>
      <c r="BP5" s="72">
        <f t="shared" si="6"/>
        <v>46053</v>
      </c>
      <c r="BQ5" s="72">
        <f t="shared" si="6"/>
        <v>46081</v>
      </c>
      <c r="BR5" s="72">
        <f t="shared" si="6"/>
        <v>46112</v>
      </c>
      <c r="BS5" s="72">
        <f t="shared" si="6"/>
        <v>46142</v>
      </c>
      <c r="BT5" s="72">
        <f t="shared" si="6"/>
        <v>46173</v>
      </c>
      <c r="BU5" s="72">
        <f t="shared" si="6"/>
        <v>46203</v>
      </c>
      <c r="BV5" s="72">
        <f t="shared" si="6"/>
        <v>46234</v>
      </c>
      <c r="BW5" s="72">
        <f t="shared" si="6"/>
        <v>46265</v>
      </c>
      <c r="BX5" s="72">
        <f t="shared" si="6"/>
        <v>46295</v>
      </c>
      <c r="BY5" s="72">
        <f t="shared" si="6"/>
        <v>46326</v>
      </c>
      <c r="BZ5" s="72">
        <f t="shared" si="6"/>
        <v>46356</v>
      </c>
      <c r="CA5" s="72">
        <f t="shared" si="6"/>
        <v>46387</v>
      </c>
      <c r="CB5" s="72">
        <f t="shared" si="6"/>
        <v>46418</v>
      </c>
      <c r="CC5" s="72">
        <f t="shared" si="6"/>
        <v>46446</v>
      </c>
      <c r="CD5" s="72">
        <f t="shared" si="6"/>
        <v>46477</v>
      </c>
      <c r="CE5" s="72">
        <f t="shared" si="6"/>
        <v>46507</v>
      </c>
      <c r="CF5" s="72">
        <f t="shared" si="6"/>
        <v>46538</v>
      </c>
      <c r="CG5" s="72">
        <f t="shared" si="6"/>
        <v>46568</v>
      </c>
      <c r="CH5" s="72">
        <f t="shared" si="6"/>
        <v>46599</v>
      </c>
      <c r="CI5" s="72">
        <f t="shared" si="6"/>
        <v>46630</v>
      </c>
      <c r="CJ5" s="72">
        <f t="shared" si="6"/>
        <v>46660</v>
      </c>
      <c r="CK5" s="72">
        <f t="shared" si="6"/>
        <v>46691</v>
      </c>
      <c r="CL5" s="72">
        <f t="shared" si="6"/>
        <v>46721</v>
      </c>
      <c r="CM5" s="72">
        <f t="shared" si="6"/>
        <v>46752</v>
      </c>
    </row>
    <row r="6" spans="2:91" s="20" customFormat="1" ht="15" outlineLevel="1" x14ac:dyDescent="0.2">
      <c r="B6" s="68" t="s">
        <v>135</v>
      </c>
      <c r="C6" s="66"/>
      <c r="D6" s="66"/>
      <c r="E6" s="74">
        <f>DATE(E4,1,1)</f>
        <v>44927</v>
      </c>
      <c r="F6" s="74">
        <f>DATE(F4,1,1)</f>
        <v>45292</v>
      </c>
      <c r="G6" s="74">
        <f>DATE(G4,1,1)</f>
        <v>45658</v>
      </c>
      <c r="H6" s="74">
        <f>DATE(H4,1,1)</f>
        <v>46023</v>
      </c>
      <c r="I6" s="74">
        <f>DATE(I4,1,1)</f>
        <v>46388</v>
      </c>
      <c r="K6" s="73">
        <f>DATE(K4,1,1)</f>
        <v>44927</v>
      </c>
      <c r="L6" s="73">
        <f t="shared" ref="L6:AD6" si="7">K5+1</f>
        <v>45017</v>
      </c>
      <c r="M6" s="73">
        <f t="shared" si="7"/>
        <v>45108</v>
      </c>
      <c r="N6" s="73">
        <f t="shared" si="7"/>
        <v>45200</v>
      </c>
      <c r="O6" s="73">
        <f t="shared" si="7"/>
        <v>45292</v>
      </c>
      <c r="P6" s="73">
        <f t="shared" si="7"/>
        <v>45383</v>
      </c>
      <c r="Q6" s="73">
        <f t="shared" si="7"/>
        <v>45474</v>
      </c>
      <c r="R6" s="73">
        <f t="shared" si="7"/>
        <v>45566</v>
      </c>
      <c r="S6" s="73">
        <f t="shared" si="7"/>
        <v>45658</v>
      </c>
      <c r="T6" s="73">
        <f t="shared" si="7"/>
        <v>45748</v>
      </c>
      <c r="U6" s="73">
        <f t="shared" si="7"/>
        <v>45839</v>
      </c>
      <c r="V6" s="73">
        <f t="shared" si="7"/>
        <v>45931</v>
      </c>
      <c r="W6" s="73">
        <f t="shared" si="7"/>
        <v>46023</v>
      </c>
      <c r="X6" s="73">
        <f t="shared" si="7"/>
        <v>46113</v>
      </c>
      <c r="Y6" s="73">
        <f t="shared" si="7"/>
        <v>46204</v>
      </c>
      <c r="Z6" s="73">
        <f t="shared" si="7"/>
        <v>46296</v>
      </c>
      <c r="AA6" s="73">
        <f t="shared" si="7"/>
        <v>46388</v>
      </c>
      <c r="AB6" s="73">
        <f t="shared" si="7"/>
        <v>46478</v>
      </c>
      <c r="AC6" s="73">
        <f t="shared" si="7"/>
        <v>46569</v>
      </c>
      <c r="AD6" s="73">
        <f t="shared" si="7"/>
        <v>46661</v>
      </c>
      <c r="AF6" s="72">
        <f>DATE(AF4,1,1)</f>
        <v>44927</v>
      </c>
      <c r="AG6" s="72">
        <f t="shared" ref="AG6:BL6" si="8">AF5+1</f>
        <v>44958</v>
      </c>
      <c r="AH6" s="72">
        <f t="shared" si="8"/>
        <v>44986</v>
      </c>
      <c r="AI6" s="72">
        <f t="shared" si="8"/>
        <v>45017</v>
      </c>
      <c r="AJ6" s="72">
        <f t="shared" si="8"/>
        <v>45047</v>
      </c>
      <c r="AK6" s="72">
        <f t="shared" si="8"/>
        <v>45078</v>
      </c>
      <c r="AL6" s="72">
        <f t="shared" si="8"/>
        <v>45108</v>
      </c>
      <c r="AM6" s="72">
        <f t="shared" si="8"/>
        <v>45139</v>
      </c>
      <c r="AN6" s="72">
        <f t="shared" si="8"/>
        <v>45170</v>
      </c>
      <c r="AO6" s="72">
        <f t="shared" si="8"/>
        <v>45200</v>
      </c>
      <c r="AP6" s="72">
        <f t="shared" si="8"/>
        <v>45231</v>
      </c>
      <c r="AQ6" s="72">
        <f t="shared" si="8"/>
        <v>45261</v>
      </c>
      <c r="AR6" s="72">
        <f t="shared" si="8"/>
        <v>45292</v>
      </c>
      <c r="AS6" s="72">
        <f t="shared" si="8"/>
        <v>45323</v>
      </c>
      <c r="AT6" s="72">
        <f t="shared" si="8"/>
        <v>45352</v>
      </c>
      <c r="AU6" s="72">
        <f t="shared" si="8"/>
        <v>45383</v>
      </c>
      <c r="AV6" s="72">
        <f t="shared" si="8"/>
        <v>45413</v>
      </c>
      <c r="AW6" s="72">
        <f t="shared" si="8"/>
        <v>45444</v>
      </c>
      <c r="AX6" s="72">
        <f t="shared" si="8"/>
        <v>45474</v>
      </c>
      <c r="AY6" s="72">
        <f t="shared" si="8"/>
        <v>45505</v>
      </c>
      <c r="AZ6" s="72">
        <f t="shared" si="8"/>
        <v>45536</v>
      </c>
      <c r="BA6" s="72">
        <f t="shared" si="8"/>
        <v>45566</v>
      </c>
      <c r="BB6" s="72">
        <f t="shared" si="8"/>
        <v>45597</v>
      </c>
      <c r="BC6" s="72">
        <f t="shared" si="8"/>
        <v>45627</v>
      </c>
      <c r="BD6" s="72">
        <f t="shared" si="8"/>
        <v>45658</v>
      </c>
      <c r="BE6" s="72">
        <f t="shared" si="8"/>
        <v>45689</v>
      </c>
      <c r="BF6" s="72">
        <f t="shared" si="8"/>
        <v>45717</v>
      </c>
      <c r="BG6" s="72">
        <f t="shared" si="8"/>
        <v>45748</v>
      </c>
      <c r="BH6" s="72">
        <f t="shared" si="8"/>
        <v>45778</v>
      </c>
      <c r="BI6" s="72">
        <f t="shared" si="8"/>
        <v>45809</v>
      </c>
      <c r="BJ6" s="72">
        <f t="shared" si="8"/>
        <v>45839</v>
      </c>
      <c r="BK6" s="72">
        <f t="shared" si="8"/>
        <v>45870</v>
      </c>
      <c r="BL6" s="72">
        <f t="shared" si="8"/>
        <v>45901</v>
      </c>
      <c r="BM6" s="72">
        <f t="shared" ref="BM6:CM6" si="9">BL5+1</f>
        <v>45931</v>
      </c>
      <c r="BN6" s="72">
        <f t="shared" si="9"/>
        <v>45962</v>
      </c>
      <c r="BO6" s="72">
        <f t="shared" si="9"/>
        <v>45992</v>
      </c>
      <c r="BP6" s="72">
        <f t="shared" si="9"/>
        <v>46023</v>
      </c>
      <c r="BQ6" s="72">
        <f t="shared" si="9"/>
        <v>46054</v>
      </c>
      <c r="BR6" s="72">
        <f t="shared" si="9"/>
        <v>46082</v>
      </c>
      <c r="BS6" s="72">
        <f t="shared" si="9"/>
        <v>46113</v>
      </c>
      <c r="BT6" s="72">
        <f t="shared" si="9"/>
        <v>46143</v>
      </c>
      <c r="BU6" s="72">
        <f t="shared" si="9"/>
        <v>46174</v>
      </c>
      <c r="BV6" s="72">
        <f t="shared" si="9"/>
        <v>46204</v>
      </c>
      <c r="BW6" s="72">
        <f t="shared" si="9"/>
        <v>46235</v>
      </c>
      <c r="BX6" s="72">
        <f t="shared" si="9"/>
        <v>46266</v>
      </c>
      <c r="BY6" s="72">
        <f t="shared" si="9"/>
        <v>46296</v>
      </c>
      <c r="BZ6" s="72">
        <f t="shared" si="9"/>
        <v>46327</v>
      </c>
      <c r="CA6" s="72">
        <f t="shared" si="9"/>
        <v>46357</v>
      </c>
      <c r="CB6" s="72">
        <f t="shared" si="9"/>
        <v>46388</v>
      </c>
      <c r="CC6" s="72">
        <f t="shared" si="9"/>
        <v>46419</v>
      </c>
      <c r="CD6" s="72">
        <f t="shared" si="9"/>
        <v>46447</v>
      </c>
      <c r="CE6" s="72">
        <f t="shared" si="9"/>
        <v>46478</v>
      </c>
      <c r="CF6" s="72">
        <f t="shared" si="9"/>
        <v>46508</v>
      </c>
      <c r="CG6" s="72">
        <f t="shared" si="9"/>
        <v>46539</v>
      </c>
      <c r="CH6" s="72">
        <f t="shared" si="9"/>
        <v>46569</v>
      </c>
      <c r="CI6" s="72">
        <f t="shared" si="9"/>
        <v>46600</v>
      </c>
      <c r="CJ6" s="72">
        <f t="shared" si="9"/>
        <v>46631</v>
      </c>
      <c r="CK6" s="72">
        <f t="shared" si="9"/>
        <v>46661</v>
      </c>
      <c r="CL6" s="72">
        <f t="shared" si="9"/>
        <v>46692</v>
      </c>
      <c r="CM6" s="72">
        <f t="shared" si="9"/>
        <v>46722</v>
      </c>
    </row>
    <row r="7" spans="2:91" s="20" customFormat="1" ht="15" outlineLevel="1" x14ac:dyDescent="0.2">
      <c r="B7" s="68" t="s">
        <v>134</v>
      </c>
      <c r="C7" s="66"/>
      <c r="D7" s="66"/>
      <c r="E7" s="71">
        <v>12</v>
      </c>
      <c r="F7" s="71">
        <v>12</v>
      </c>
      <c r="G7" s="71">
        <v>12</v>
      </c>
      <c r="H7" s="71">
        <v>12</v>
      </c>
      <c r="I7" s="71">
        <v>12</v>
      </c>
      <c r="K7" s="70">
        <v>3</v>
      </c>
      <c r="L7" s="70">
        <v>6</v>
      </c>
      <c r="M7" s="70">
        <v>9</v>
      </c>
      <c r="N7" s="70">
        <v>12</v>
      </c>
      <c r="O7" s="70">
        <v>3</v>
      </c>
      <c r="P7" s="70">
        <v>6</v>
      </c>
      <c r="Q7" s="70">
        <v>9</v>
      </c>
      <c r="R7" s="70">
        <v>12</v>
      </c>
      <c r="S7" s="70">
        <v>3</v>
      </c>
      <c r="T7" s="70">
        <v>6</v>
      </c>
      <c r="U7" s="70">
        <v>9</v>
      </c>
      <c r="V7" s="70">
        <v>12</v>
      </c>
      <c r="W7" s="70">
        <v>3</v>
      </c>
      <c r="X7" s="70">
        <v>6</v>
      </c>
      <c r="Y7" s="70">
        <v>9</v>
      </c>
      <c r="Z7" s="70">
        <v>12</v>
      </c>
      <c r="AA7" s="70">
        <v>3</v>
      </c>
      <c r="AB7" s="70">
        <v>6</v>
      </c>
      <c r="AC7" s="70">
        <v>9</v>
      </c>
      <c r="AD7" s="70">
        <v>12</v>
      </c>
      <c r="AF7" s="69">
        <v>1</v>
      </c>
      <c r="AG7" s="69">
        <v>2</v>
      </c>
      <c r="AH7" s="69">
        <v>3</v>
      </c>
      <c r="AI7" s="69">
        <v>4</v>
      </c>
      <c r="AJ7" s="69">
        <v>5</v>
      </c>
      <c r="AK7" s="69">
        <v>6</v>
      </c>
      <c r="AL7" s="69">
        <v>7</v>
      </c>
      <c r="AM7" s="69">
        <v>8</v>
      </c>
      <c r="AN7" s="69">
        <v>9</v>
      </c>
      <c r="AO7" s="69">
        <v>10</v>
      </c>
      <c r="AP7" s="69">
        <v>11</v>
      </c>
      <c r="AQ7" s="69">
        <v>12</v>
      </c>
      <c r="AR7" s="69">
        <v>1</v>
      </c>
      <c r="AS7" s="69">
        <v>2</v>
      </c>
      <c r="AT7" s="69">
        <v>3</v>
      </c>
      <c r="AU7" s="69">
        <v>4</v>
      </c>
      <c r="AV7" s="69">
        <v>5</v>
      </c>
      <c r="AW7" s="69">
        <v>6</v>
      </c>
      <c r="AX7" s="69">
        <v>7</v>
      </c>
      <c r="AY7" s="69">
        <v>8</v>
      </c>
      <c r="AZ7" s="69">
        <v>9</v>
      </c>
      <c r="BA7" s="69">
        <v>10</v>
      </c>
      <c r="BB7" s="69">
        <v>11</v>
      </c>
      <c r="BC7" s="69">
        <v>12</v>
      </c>
      <c r="BD7" s="69">
        <v>1</v>
      </c>
      <c r="BE7" s="69">
        <v>2</v>
      </c>
      <c r="BF7" s="69">
        <v>3</v>
      </c>
      <c r="BG7" s="69">
        <v>4</v>
      </c>
      <c r="BH7" s="69">
        <v>5</v>
      </c>
      <c r="BI7" s="69">
        <v>6</v>
      </c>
      <c r="BJ7" s="69">
        <v>7</v>
      </c>
      <c r="BK7" s="69">
        <v>8</v>
      </c>
      <c r="BL7" s="69">
        <v>9</v>
      </c>
      <c r="BM7" s="69">
        <v>10</v>
      </c>
      <c r="BN7" s="69">
        <v>11</v>
      </c>
      <c r="BO7" s="69">
        <v>12</v>
      </c>
      <c r="BP7" s="69">
        <v>1</v>
      </c>
      <c r="BQ7" s="69">
        <v>2</v>
      </c>
      <c r="BR7" s="69">
        <v>3</v>
      </c>
      <c r="BS7" s="69">
        <v>4</v>
      </c>
      <c r="BT7" s="69">
        <v>5</v>
      </c>
      <c r="BU7" s="69">
        <v>6</v>
      </c>
      <c r="BV7" s="69">
        <v>7</v>
      </c>
      <c r="BW7" s="69">
        <v>8</v>
      </c>
      <c r="BX7" s="69">
        <v>9</v>
      </c>
      <c r="BY7" s="69">
        <v>10</v>
      </c>
      <c r="BZ7" s="69">
        <v>11</v>
      </c>
      <c r="CA7" s="69">
        <v>12</v>
      </c>
      <c r="CB7" s="69">
        <v>1</v>
      </c>
      <c r="CC7" s="69">
        <v>2</v>
      </c>
      <c r="CD7" s="69">
        <v>3</v>
      </c>
      <c r="CE7" s="69">
        <v>4</v>
      </c>
      <c r="CF7" s="69">
        <v>5</v>
      </c>
      <c r="CG7" s="69">
        <v>6</v>
      </c>
      <c r="CH7" s="69">
        <v>7</v>
      </c>
      <c r="CI7" s="69">
        <v>8</v>
      </c>
      <c r="CJ7" s="69">
        <v>9</v>
      </c>
      <c r="CK7" s="69">
        <v>10</v>
      </c>
      <c r="CL7" s="69">
        <v>11</v>
      </c>
      <c r="CM7" s="69">
        <v>12</v>
      </c>
    </row>
    <row r="8" spans="2:91" s="20" customFormat="1" ht="15" outlineLevel="1" x14ac:dyDescent="0.2">
      <c r="B8" s="68" t="s">
        <v>133</v>
      </c>
      <c r="C8" s="68"/>
      <c r="D8" s="68"/>
      <c r="E8" s="66" t="s">
        <v>129</v>
      </c>
      <c r="F8" s="66" t="s">
        <v>129</v>
      </c>
      <c r="G8" s="66" t="s">
        <v>129</v>
      </c>
      <c r="H8" s="66" t="s">
        <v>129</v>
      </c>
      <c r="I8" s="66" t="s">
        <v>129</v>
      </c>
      <c r="K8" s="65" t="s">
        <v>132</v>
      </c>
      <c r="L8" s="65" t="s">
        <v>131</v>
      </c>
      <c r="M8" s="65" t="s">
        <v>130</v>
      </c>
      <c r="N8" s="65" t="s">
        <v>129</v>
      </c>
      <c r="O8" s="65" t="s">
        <v>132</v>
      </c>
      <c r="P8" s="65" t="s">
        <v>131</v>
      </c>
      <c r="Q8" s="65" t="s">
        <v>130</v>
      </c>
      <c r="R8" s="65" t="s">
        <v>129</v>
      </c>
      <c r="S8" s="65" t="s">
        <v>132</v>
      </c>
      <c r="T8" s="65" t="s">
        <v>131</v>
      </c>
      <c r="U8" s="65" t="s">
        <v>130</v>
      </c>
      <c r="V8" s="65" t="s">
        <v>129</v>
      </c>
      <c r="W8" s="65" t="s">
        <v>132</v>
      </c>
      <c r="X8" s="65" t="s">
        <v>131</v>
      </c>
      <c r="Y8" s="65" t="s">
        <v>130</v>
      </c>
      <c r="Z8" s="65" t="s">
        <v>129</v>
      </c>
      <c r="AA8" s="65" t="s">
        <v>132</v>
      </c>
      <c r="AB8" s="65" t="s">
        <v>131</v>
      </c>
      <c r="AC8" s="65" t="s">
        <v>130</v>
      </c>
      <c r="AD8" s="65" t="s">
        <v>129</v>
      </c>
      <c r="AF8" s="67" t="s">
        <v>132</v>
      </c>
      <c r="AG8" s="67" t="s">
        <v>132</v>
      </c>
      <c r="AH8" s="67" t="s">
        <v>132</v>
      </c>
      <c r="AI8" s="67" t="s">
        <v>131</v>
      </c>
      <c r="AJ8" s="67" t="s">
        <v>131</v>
      </c>
      <c r="AK8" s="67" t="s">
        <v>131</v>
      </c>
      <c r="AL8" s="67" t="s">
        <v>130</v>
      </c>
      <c r="AM8" s="67" t="s">
        <v>130</v>
      </c>
      <c r="AN8" s="67" t="s">
        <v>130</v>
      </c>
      <c r="AO8" s="67" t="s">
        <v>129</v>
      </c>
      <c r="AP8" s="67" t="s">
        <v>129</v>
      </c>
      <c r="AQ8" s="67" t="s">
        <v>129</v>
      </c>
      <c r="AR8" s="67" t="s">
        <v>132</v>
      </c>
      <c r="AS8" s="67" t="s">
        <v>132</v>
      </c>
      <c r="AT8" s="67" t="s">
        <v>132</v>
      </c>
      <c r="AU8" s="67" t="s">
        <v>131</v>
      </c>
      <c r="AV8" s="67" t="s">
        <v>131</v>
      </c>
      <c r="AW8" s="67" t="s">
        <v>131</v>
      </c>
      <c r="AX8" s="67" t="s">
        <v>130</v>
      </c>
      <c r="AY8" s="67" t="s">
        <v>130</v>
      </c>
      <c r="AZ8" s="67" t="s">
        <v>130</v>
      </c>
      <c r="BA8" s="67" t="s">
        <v>129</v>
      </c>
      <c r="BB8" s="67" t="s">
        <v>129</v>
      </c>
      <c r="BC8" s="67" t="s">
        <v>129</v>
      </c>
      <c r="BD8" s="67" t="s">
        <v>132</v>
      </c>
      <c r="BE8" s="67" t="s">
        <v>132</v>
      </c>
      <c r="BF8" s="67" t="s">
        <v>132</v>
      </c>
      <c r="BG8" s="67" t="s">
        <v>131</v>
      </c>
      <c r="BH8" s="67" t="s">
        <v>131</v>
      </c>
      <c r="BI8" s="67" t="s">
        <v>131</v>
      </c>
      <c r="BJ8" s="67" t="s">
        <v>130</v>
      </c>
      <c r="BK8" s="67" t="s">
        <v>130</v>
      </c>
      <c r="BL8" s="67" t="s">
        <v>130</v>
      </c>
      <c r="BM8" s="67" t="s">
        <v>129</v>
      </c>
      <c r="BN8" s="67" t="s">
        <v>129</v>
      </c>
      <c r="BO8" s="67" t="s">
        <v>129</v>
      </c>
      <c r="BP8" s="67" t="s">
        <v>132</v>
      </c>
      <c r="BQ8" s="67" t="s">
        <v>132</v>
      </c>
      <c r="BR8" s="67" t="s">
        <v>132</v>
      </c>
      <c r="BS8" s="67" t="s">
        <v>131</v>
      </c>
      <c r="BT8" s="67" t="s">
        <v>131</v>
      </c>
      <c r="BU8" s="67" t="s">
        <v>131</v>
      </c>
      <c r="BV8" s="67" t="s">
        <v>130</v>
      </c>
      <c r="BW8" s="67" t="s">
        <v>130</v>
      </c>
      <c r="BX8" s="67" t="s">
        <v>130</v>
      </c>
      <c r="BY8" s="67" t="s">
        <v>129</v>
      </c>
      <c r="BZ8" s="67" t="s">
        <v>129</v>
      </c>
      <c r="CA8" s="67" t="s">
        <v>129</v>
      </c>
      <c r="CB8" s="67" t="s">
        <v>132</v>
      </c>
      <c r="CC8" s="67" t="s">
        <v>132</v>
      </c>
      <c r="CD8" s="67" t="s">
        <v>132</v>
      </c>
      <c r="CE8" s="67" t="s">
        <v>131</v>
      </c>
      <c r="CF8" s="67" t="s">
        <v>131</v>
      </c>
      <c r="CG8" s="67" t="s">
        <v>131</v>
      </c>
      <c r="CH8" s="67" t="s">
        <v>130</v>
      </c>
      <c r="CI8" s="67" t="s">
        <v>130</v>
      </c>
      <c r="CJ8" s="67" t="s">
        <v>130</v>
      </c>
      <c r="CK8" s="67" t="s">
        <v>129</v>
      </c>
      <c r="CL8" s="67" t="s">
        <v>129</v>
      </c>
      <c r="CM8" s="67" t="s">
        <v>129</v>
      </c>
    </row>
    <row r="9" spans="2:91" s="20" customFormat="1" ht="15" x14ac:dyDescent="0.2">
      <c r="B9" s="42" t="s">
        <v>128</v>
      </c>
      <c r="C9" s="42"/>
      <c r="D9" s="42"/>
      <c r="E9" s="41">
        <f>E5-E6+1</f>
        <v>365</v>
      </c>
      <c r="F9" s="41">
        <f>F5-F6+1</f>
        <v>366</v>
      </c>
      <c r="G9" s="41">
        <f>G5-G6+1</f>
        <v>365</v>
      </c>
      <c r="H9" s="41">
        <f>H5-H6+1</f>
        <v>365</v>
      </c>
      <c r="I9" s="41">
        <f>I5-I6+1</f>
        <v>365</v>
      </c>
      <c r="K9" s="66">
        <f t="shared" ref="K9:AD9" si="10">K5-K6+1</f>
        <v>90</v>
      </c>
      <c r="L9" s="66">
        <f t="shared" si="10"/>
        <v>91</v>
      </c>
      <c r="M9" s="66">
        <f t="shared" si="10"/>
        <v>92</v>
      </c>
      <c r="N9" s="66">
        <f t="shared" si="10"/>
        <v>92</v>
      </c>
      <c r="O9" s="66">
        <f t="shared" si="10"/>
        <v>91</v>
      </c>
      <c r="P9" s="66">
        <f t="shared" si="10"/>
        <v>91</v>
      </c>
      <c r="Q9" s="66">
        <f t="shared" si="10"/>
        <v>92</v>
      </c>
      <c r="R9" s="66">
        <f t="shared" si="10"/>
        <v>92</v>
      </c>
      <c r="S9" s="66">
        <f t="shared" si="10"/>
        <v>90</v>
      </c>
      <c r="T9" s="66">
        <f t="shared" si="10"/>
        <v>91</v>
      </c>
      <c r="U9" s="66">
        <f t="shared" si="10"/>
        <v>92</v>
      </c>
      <c r="V9" s="66">
        <f t="shared" si="10"/>
        <v>92</v>
      </c>
      <c r="W9" s="66">
        <f t="shared" si="10"/>
        <v>90</v>
      </c>
      <c r="X9" s="66">
        <f t="shared" si="10"/>
        <v>91</v>
      </c>
      <c r="Y9" s="66">
        <f t="shared" si="10"/>
        <v>92</v>
      </c>
      <c r="Z9" s="66">
        <f t="shared" si="10"/>
        <v>92</v>
      </c>
      <c r="AA9" s="66">
        <f t="shared" si="10"/>
        <v>90</v>
      </c>
      <c r="AB9" s="66">
        <f t="shared" si="10"/>
        <v>91</v>
      </c>
      <c r="AC9" s="66">
        <f t="shared" si="10"/>
        <v>92</v>
      </c>
      <c r="AD9" s="66">
        <f t="shared" si="10"/>
        <v>92</v>
      </c>
      <c r="AF9" s="65">
        <f t="shared" ref="AF9:BK9" si="11">AF5-AF6+1</f>
        <v>31</v>
      </c>
      <c r="AG9" s="65">
        <f t="shared" si="11"/>
        <v>28</v>
      </c>
      <c r="AH9" s="65">
        <f t="shared" si="11"/>
        <v>31</v>
      </c>
      <c r="AI9" s="65">
        <f t="shared" si="11"/>
        <v>30</v>
      </c>
      <c r="AJ9" s="65">
        <f t="shared" si="11"/>
        <v>31</v>
      </c>
      <c r="AK9" s="65">
        <f t="shared" si="11"/>
        <v>30</v>
      </c>
      <c r="AL9" s="65">
        <f t="shared" si="11"/>
        <v>31</v>
      </c>
      <c r="AM9" s="65">
        <f t="shared" si="11"/>
        <v>31</v>
      </c>
      <c r="AN9" s="65">
        <f t="shared" si="11"/>
        <v>30</v>
      </c>
      <c r="AO9" s="65">
        <f t="shared" si="11"/>
        <v>31</v>
      </c>
      <c r="AP9" s="65">
        <f t="shared" si="11"/>
        <v>30</v>
      </c>
      <c r="AQ9" s="65">
        <f t="shared" si="11"/>
        <v>31</v>
      </c>
      <c r="AR9" s="65">
        <f t="shared" si="11"/>
        <v>31</v>
      </c>
      <c r="AS9" s="65">
        <f t="shared" si="11"/>
        <v>29</v>
      </c>
      <c r="AT9" s="65">
        <f t="shared" si="11"/>
        <v>31</v>
      </c>
      <c r="AU9" s="65">
        <f t="shared" si="11"/>
        <v>30</v>
      </c>
      <c r="AV9" s="65">
        <f t="shared" si="11"/>
        <v>31</v>
      </c>
      <c r="AW9" s="65">
        <f t="shared" si="11"/>
        <v>30</v>
      </c>
      <c r="AX9" s="65">
        <f t="shared" si="11"/>
        <v>31</v>
      </c>
      <c r="AY9" s="65">
        <f t="shared" si="11"/>
        <v>31</v>
      </c>
      <c r="AZ9" s="65">
        <f t="shared" si="11"/>
        <v>30</v>
      </c>
      <c r="BA9" s="65">
        <f t="shared" si="11"/>
        <v>31</v>
      </c>
      <c r="BB9" s="65">
        <f t="shared" si="11"/>
        <v>30</v>
      </c>
      <c r="BC9" s="65">
        <f t="shared" si="11"/>
        <v>31</v>
      </c>
      <c r="BD9" s="65">
        <f t="shared" si="11"/>
        <v>31</v>
      </c>
      <c r="BE9" s="65">
        <f t="shared" si="11"/>
        <v>28</v>
      </c>
      <c r="BF9" s="65">
        <f t="shared" si="11"/>
        <v>31</v>
      </c>
      <c r="BG9" s="65">
        <f t="shared" si="11"/>
        <v>30</v>
      </c>
      <c r="BH9" s="65">
        <f t="shared" si="11"/>
        <v>31</v>
      </c>
      <c r="BI9" s="65">
        <f t="shared" si="11"/>
        <v>30</v>
      </c>
      <c r="BJ9" s="65">
        <f t="shared" si="11"/>
        <v>31</v>
      </c>
      <c r="BK9" s="65">
        <f t="shared" si="11"/>
        <v>31</v>
      </c>
      <c r="BL9" s="65">
        <f t="shared" ref="BL9:CM9" si="12">BL5-BL6+1</f>
        <v>30</v>
      </c>
      <c r="BM9" s="65">
        <f t="shared" si="12"/>
        <v>31</v>
      </c>
      <c r="BN9" s="65">
        <f t="shared" si="12"/>
        <v>30</v>
      </c>
      <c r="BO9" s="65">
        <f t="shared" si="12"/>
        <v>31</v>
      </c>
      <c r="BP9" s="65">
        <f t="shared" si="12"/>
        <v>31</v>
      </c>
      <c r="BQ9" s="65">
        <f t="shared" si="12"/>
        <v>28</v>
      </c>
      <c r="BR9" s="65">
        <f t="shared" si="12"/>
        <v>31</v>
      </c>
      <c r="BS9" s="65">
        <f t="shared" si="12"/>
        <v>30</v>
      </c>
      <c r="BT9" s="65">
        <f t="shared" si="12"/>
        <v>31</v>
      </c>
      <c r="BU9" s="65">
        <f t="shared" si="12"/>
        <v>30</v>
      </c>
      <c r="BV9" s="65">
        <f t="shared" si="12"/>
        <v>31</v>
      </c>
      <c r="BW9" s="65">
        <f t="shared" si="12"/>
        <v>31</v>
      </c>
      <c r="BX9" s="65">
        <f t="shared" si="12"/>
        <v>30</v>
      </c>
      <c r="BY9" s="65">
        <f t="shared" si="12"/>
        <v>31</v>
      </c>
      <c r="BZ9" s="65">
        <f t="shared" si="12"/>
        <v>30</v>
      </c>
      <c r="CA9" s="65">
        <f t="shared" si="12"/>
        <v>31</v>
      </c>
      <c r="CB9" s="65">
        <f t="shared" si="12"/>
        <v>31</v>
      </c>
      <c r="CC9" s="65">
        <f t="shared" si="12"/>
        <v>28</v>
      </c>
      <c r="CD9" s="65">
        <f t="shared" si="12"/>
        <v>31</v>
      </c>
      <c r="CE9" s="65">
        <f t="shared" si="12"/>
        <v>30</v>
      </c>
      <c r="CF9" s="65">
        <f t="shared" si="12"/>
        <v>31</v>
      </c>
      <c r="CG9" s="65">
        <f t="shared" si="12"/>
        <v>30</v>
      </c>
      <c r="CH9" s="65">
        <f t="shared" si="12"/>
        <v>31</v>
      </c>
      <c r="CI9" s="65">
        <f t="shared" si="12"/>
        <v>31</v>
      </c>
      <c r="CJ9" s="65">
        <f t="shared" si="12"/>
        <v>30</v>
      </c>
      <c r="CK9" s="65">
        <f t="shared" si="12"/>
        <v>31</v>
      </c>
      <c r="CL9" s="65">
        <f t="shared" si="12"/>
        <v>30</v>
      </c>
      <c r="CM9" s="65">
        <f t="shared" si="12"/>
        <v>31</v>
      </c>
    </row>
    <row r="10" spans="2:91" s="20" customFormat="1" ht="15" x14ac:dyDescent="0.2"/>
    <row r="11" spans="2:91" s="20" customFormat="1" ht="15" x14ac:dyDescent="0.2">
      <c r="B11" s="51" t="s">
        <v>40</v>
      </c>
      <c r="C11" s="50" t="str">
        <f>Inputs!$J$16</f>
        <v>EUR</v>
      </c>
      <c r="D11" s="50" t="s">
        <v>40</v>
      </c>
      <c r="E11" s="49">
        <f>SUMIF($K$4:$AD$4,E$4,$K11:$AD11)</f>
        <v>876212.53559287661</v>
      </c>
      <c r="F11" s="49">
        <f>SUMIF($K$4:$AD$4,F$4,$K11:$AD11)</f>
        <v>3855047.3940100214</v>
      </c>
      <c r="G11" s="49">
        <f>SUMIF($K$4:$AD$4,G$4,$K11:$AD11)</f>
        <v>4418779.0132555049</v>
      </c>
      <c r="H11" s="49">
        <f>SUMIF($K$4:$AD$4,H$4,$K11:$AD11)</f>
        <v>4878274.3241176317</v>
      </c>
      <c r="I11" s="49">
        <f>SUMIF($K$4:$AD$4,I$4,$K11:$AD11)</f>
        <v>5833564.9092615219</v>
      </c>
      <c r="J11" s="34"/>
      <c r="K11" s="49">
        <f t="shared" ref="K11:AD11" si="13">SUMIFS($AF$11:$CM$11,$AF$4:$CM$4,K$4,$AF$8:$CM$8,K$8)</f>
        <v>0</v>
      </c>
      <c r="L11" s="49">
        <f t="shared" si="13"/>
        <v>0</v>
      </c>
      <c r="M11" s="49">
        <f t="shared" si="13"/>
        <v>0</v>
      </c>
      <c r="N11" s="49">
        <f t="shared" si="13"/>
        <v>876212.53559287661</v>
      </c>
      <c r="O11" s="49">
        <f t="shared" si="13"/>
        <v>875717.41443651845</v>
      </c>
      <c r="P11" s="49">
        <f t="shared" si="13"/>
        <v>920243.88328454504</v>
      </c>
      <c r="Q11" s="49">
        <f t="shared" si="13"/>
        <v>981249.3089481768</v>
      </c>
      <c r="R11" s="49">
        <f t="shared" si="13"/>
        <v>1077836.7873407814</v>
      </c>
      <c r="S11" s="49">
        <f t="shared" si="13"/>
        <v>1000972.642684005</v>
      </c>
      <c r="T11" s="49">
        <f t="shared" si="13"/>
        <v>1055843.2496537212</v>
      </c>
      <c r="U11" s="49">
        <f t="shared" si="13"/>
        <v>1124061.7058784564</v>
      </c>
      <c r="V11" s="49">
        <f t="shared" si="13"/>
        <v>1237901.4150393228</v>
      </c>
      <c r="W11" s="49">
        <f t="shared" si="13"/>
        <v>1100897.0166479754</v>
      </c>
      <c r="X11" s="49">
        <f t="shared" si="13"/>
        <v>1168281.1855566073</v>
      </c>
      <c r="Y11" s="49">
        <f t="shared" si="13"/>
        <v>1250078.5178045221</v>
      </c>
      <c r="Z11" s="49">
        <f t="shared" si="13"/>
        <v>1359017.6041085271</v>
      </c>
      <c r="AA11" s="49">
        <f t="shared" si="13"/>
        <v>1326791.3942007234</v>
      </c>
      <c r="AB11" s="49">
        <f t="shared" si="13"/>
        <v>1395633.8031744196</v>
      </c>
      <c r="AC11" s="49">
        <f t="shared" si="13"/>
        <v>1480557.566514676</v>
      </c>
      <c r="AD11" s="49">
        <f t="shared" si="13"/>
        <v>1630582.1453717025</v>
      </c>
      <c r="AF11" s="48">
        <f>Revenue!AF50</f>
        <v>0</v>
      </c>
      <c r="AG11" s="48">
        <f>Revenue!AG50</f>
        <v>0</v>
      </c>
      <c r="AH11" s="48">
        <f>Revenue!AH50</f>
        <v>0</v>
      </c>
      <c r="AI11" s="48">
        <f>Revenue!AI50</f>
        <v>0</v>
      </c>
      <c r="AJ11" s="48">
        <f>Revenue!AJ50</f>
        <v>0</v>
      </c>
      <c r="AK11" s="48">
        <f>Revenue!AK50</f>
        <v>0</v>
      </c>
      <c r="AL11" s="48">
        <f>Revenue!AL50</f>
        <v>0</v>
      </c>
      <c r="AM11" s="48">
        <f>Revenue!AM50</f>
        <v>0</v>
      </c>
      <c r="AN11" s="48">
        <f>Revenue!AN50</f>
        <v>0</v>
      </c>
      <c r="AO11" s="48">
        <f>Revenue!AO50</f>
        <v>287027.68070592434</v>
      </c>
      <c r="AP11" s="48">
        <f>Revenue!AP50</f>
        <v>283953.70770192595</v>
      </c>
      <c r="AQ11" s="48">
        <f>Revenue!AQ50</f>
        <v>305231.14718502632</v>
      </c>
      <c r="AR11" s="48">
        <f>Revenue!AR50</f>
        <v>326917.86848555371</v>
      </c>
      <c r="AS11" s="48">
        <f>Revenue!AS50</f>
        <v>230784.92170131765</v>
      </c>
      <c r="AT11" s="48">
        <f>Revenue!AT50</f>
        <v>318014.62424964708</v>
      </c>
      <c r="AU11" s="48">
        <f>Revenue!AU50</f>
        <v>296668.20033116004</v>
      </c>
      <c r="AV11" s="48">
        <f>Revenue!AV50</f>
        <v>310237.8354621054</v>
      </c>
      <c r="AW11" s="48">
        <f>Revenue!AW50</f>
        <v>313337.84749127959</v>
      </c>
      <c r="AX11" s="48">
        <f>Revenue!AX50</f>
        <v>313366.73688206269</v>
      </c>
      <c r="AY11" s="48">
        <f>Revenue!AY50</f>
        <v>356445.42315688782</v>
      </c>
      <c r="AZ11" s="48">
        <f>Revenue!AZ50</f>
        <v>311437.14890922629</v>
      </c>
      <c r="BA11" s="48">
        <f>Revenue!BA50</f>
        <v>351054.06564342091</v>
      </c>
      <c r="BB11" s="48">
        <f>Revenue!BB50</f>
        <v>359266.92842194199</v>
      </c>
      <c r="BC11" s="48">
        <f>Revenue!BC50</f>
        <v>367515.79327541852</v>
      </c>
      <c r="BD11" s="48">
        <f>Revenue!BD50</f>
        <v>376310.73758156865</v>
      </c>
      <c r="BE11" s="48">
        <f>Revenue!BE50</f>
        <v>260910.48381399055</v>
      </c>
      <c r="BF11" s="48">
        <f>Revenue!BF50</f>
        <v>363751.42128844577</v>
      </c>
      <c r="BG11" s="48">
        <f>Revenue!BG50</f>
        <v>345689.53641120897</v>
      </c>
      <c r="BH11" s="48">
        <f>Revenue!BH50</f>
        <v>358467.51352602296</v>
      </c>
      <c r="BI11" s="48">
        <f>Revenue!BI50</f>
        <v>351686.19971648935</v>
      </c>
      <c r="BJ11" s="48">
        <f>Revenue!BJ50</f>
        <v>356011.08567454136</v>
      </c>
      <c r="BK11" s="48">
        <f>Revenue!BK50</f>
        <v>420140.80008048733</v>
      </c>
      <c r="BL11" s="48">
        <f>Revenue!BL50</f>
        <v>347909.82012342761</v>
      </c>
      <c r="BM11" s="48">
        <f>Revenue!BM50</f>
        <v>404410.18080444582</v>
      </c>
      <c r="BN11" s="48">
        <f>Revenue!BN50</f>
        <v>416759.55325586698</v>
      </c>
      <c r="BO11" s="48">
        <f>Revenue!BO50</f>
        <v>416731.68097901001</v>
      </c>
      <c r="BP11" s="48">
        <f>Revenue!BP50</f>
        <v>419224.30033975362</v>
      </c>
      <c r="BQ11" s="48">
        <f>Revenue!BQ50</f>
        <v>288491.99241234746</v>
      </c>
      <c r="BR11" s="48">
        <f>Revenue!BR50</f>
        <v>393180.72389587446</v>
      </c>
      <c r="BS11" s="48">
        <f>Revenue!BS50</f>
        <v>380449.14454776439</v>
      </c>
      <c r="BT11" s="48">
        <f>Revenue!BT50</f>
        <v>407917.68879277719</v>
      </c>
      <c r="BU11" s="48">
        <f>Revenue!BU50</f>
        <v>379914.35221606574</v>
      </c>
      <c r="BV11" s="48">
        <f>Revenue!BV50</f>
        <v>397266.2768935893</v>
      </c>
      <c r="BW11" s="48">
        <f>Revenue!BW50</f>
        <v>462306.90060489275</v>
      </c>
      <c r="BX11" s="48">
        <f>Revenue!BX50</f>
        <v>390505.34030604002</v>
      </c>
      <c r="BY11" s="48">
        <f>Revenue!BY50</f>
        <v>450406.48203093227</v>
      </c>
      <c r="BZ11" s="48">
        <f>Revenue!BZ50</f>
        <v>451569.55564966862</v>
      </c>
      <c r="CA11" s="48">
        <f>Revenue!CA50</f>
        <v>457041.56642792618</v>
      </c>
      <c r="CB11" s="48">
        <f>Revenue!CB50</f>
        <v>515380.76359771501</v>
      </c>
      <c r="CC11" s="48">
        <f>Revenue!CC50</f>
        <v>344553.46416951821</v>
      </c>
      <c r="CD11" s="48">
        <f>Revenue!CD50</f>
        <v>466857.16643349017</v>
      </c>
      <c r="CE11" s="48">
        <f>Revenue!CE50</f>
        <v>450092.47381538694</v>
      </c>
      <c r="CF11" s="48">
        <f>Revenue!CF50</f>
        <v>484869.00987520342</v>
      </c>
      <c r="CG11" s="48">
        <f>Revenue!CG50</f>
        <v>460672.3194838292</v>
      </c>
      <c r="CH11" s="48">
        <f>Revenue!CH50</f>
        <v>477623.75129549921</v>
      </c>
      <c r="CI11" s="48">
        <f>Revenue!CI50</f>
        <v>539371.64667658438</v>
      </c>
      <c r="CJ11" s="48">
        <f>Revenue!CJ50</f>
        <v>463562.16854259244</v>
      </c>
      <c r="CK11" s="48">
        <f>Revenue!CK50</f>
        <v>553454.02683950961</v>
      </c>
      <c r="CL11" s="48">
        <f>Revenue!CL50</f>
        <v>526570.46337230492</v>
      </c>
      <c r="CM11" s="48">
        <f>Revenue!CM50</f>
        <v>550557.65515988797</v>
      </c>
    </row>
    <row r="12" spans="2:91" s="20" customFormat="1" ht="15" customHeight="1" x14ac:dyDescent="0.2">
      <c r="B12" s="47"/>
      <c r="C12" s="46"/>
      <c r="D12" s="53"/>
      <c r="E12" s="34"/>
      <c r="F12" s="34"/>
      <c r="G12" s="34"/>
      <c r="H12" s="34"/>
      <c r="I12" s="34"/>
    </row>
    <row r="13" spans="2:91" s="20" customFormat="1" ht="15" x14ac:dyDescent="0.2">
      <c r="B13" s="28" t="s">
        <v>127</v>
      </c>
      <c r="C13" s="53" t="str">
        <f>Inputs!$J$16</f>
        <v>EUR</v>
      </c>
      <c r="D13" s="55" t="s">
        <v>107</v>
      </c>
      <c r="E13" s="64">
        <f ca="1">SUM(E14:E15)</f>
        <v>-216120.85263115435</v>
      </c>
      <c r="F13" s="64">
        <f ca="1">SUM(F14:F15)</f>
        <v>-925595.2904987582</v>
      </c>
      <c r="G13" s="64">
        <f ca="1">SUM(G14:G15)</f>
        <v>-1021942.2802031519</v>
      </c>
      <c r="H13" s="64">
        <f ca="1">SUM(H14:H15)</f>
        <v>-1089927.7823879712</v>
      </c>
      <c r="I13" s="64">
        <f ca="1">SUM(I14:I15)</f>
        <v>-1259602.164075739</v>
      </c>
      <c r="K13" s="64">
        <f t="shared" ref="K13:AD13" ca="1" si="14">SUM(K14:K15)</f>
        <v>0</v>
      </c>
      <c r="L13" s="64">
        <f t="shared" ca="1" si="14"/>
        <v>0</v>
      </c>
      <c r="M13" s="64">
        <f t="shared" ca="1" si="14"/>
        <v>0</v>
      </c>
      <c r="N13" s="64">
        <f t="shared" ca="1" si="14"/>
        <v>-216120.85263115435</v>
      </c>
      <c r="O13" s="64">
        <f t="shared" ca="1" si="14"/>
        <v>-213702.33802887527</v>
      </c>
      <c r="P13" s="64">
        <f t="shared" ca="1" si="14"/>
        <v>-222250.19448408255</v>
      </c>
      <c r="Q13" s="64">
        <f t="shared" ca="1" si="14"/>
        <v>-234591.80748070823</v>
      </c>
      <c r="R13" s="64">
        <f t="shared" ca="1" si="14"/>
        <v>-255050.95050509219</v>
      </c>
      <c r="S13" s="64">
        <f t="shared" ca="1" si="14"/>
        <v>-234709.23789158225</v>
      </c>
      <c r="T13" s="64">
        <f t="shared" ca="1" si="14"/>
        <v>-245419.69961602904</v>
      </c>
      <c r="U13" s="64">
        <f t="shared" ca="1" si="14"/>
        <v>-259029.32799528068</v>
      </c>
      <c r="V13" s="64">
        <f t="shared" ca="1" si="14"/>
        <v>-282784.01470025996</v>
      </c>
      <c r="W13" s="64">
        <f t="shared" ca="1" si="14"/>
        <v>-249352.18014814315</v>
      </c>
      <c r="X13" s="64">
        <f t="shared" ca="1" si="14"/>
        <v>-262321.7056647322</v>
      </c>
      <c r="Y13" s="64">
        <f t="shared" ca="1" si="14"/>
        <v>-278293.61900112161</v>
      </c>
      <c r="Z13" s="64">
        <f t="shared" ca="1" si="14"/>
        <v>-299960.27757397416</v>
      </c>
      <c r="AA13" s="64">
        <f t="shared" ca="1" si="14"/>
        <v>-290381.91587505798</v>
      </c>
      <c r="AB13" s="64">
        <f t="shared" ca="1" si="14"/>
        <v>-302818.29467495997</v>
      </c>
      <c r="AC13" s="64">
        <f t="shared" ca="1" si="14"/>
        <v>-318550.03613958578</v>
      </c>
      <c r="AD13" s="64">
        <f t="shared" ca="1" si="14"/>
        <v>-347851.9173861352</v>
      </c>
      <c r="AF13" s="63">
        <f t="shared" ref="AF13:BK13" ca="1" si="15">SUM(AF14:AF15)</f>
        <v>0</v>
      </c>
      <c r="AG13" s="63">
        <f t="shared" ca="1" si="15"/>
        <v>0</v>
      </c>
      <c r="AH13" s="63">
        <f t="shared" ca="1" si="15"/>
        <v>0</v>
      </c>
      <c r="AI13" s="63">
        <f t="shared" ca="1" si="15"/>
        <v>0</v>
      </c>
      <c r="AJ13" s="63">
        <f t="shared" ca="1" si="15"/>
        <v>0</v>
      </c>
      <c r="AK13" s="63">
        <f t="shared" ca="1" si="15"/>
        <v>0</v>
      </c>
      <c r="AL13" s="63">
        <f t="shared" ca="1" si="15"/>
        <v>0</v>
      </c>
      <c r="AM13" s="63">
        <f t="shared" ca="1" si="15"/>
        <v>0</v>
      </c>
      <c r="AN13" s="63">
        <f t="shared" ca="1" si="15"/>
        <v>0</v>
      </c>
      <c r="AO13" s="63">
        <f t="shared" ca="1" si="15"/>
        <v>-71083.236032927234</v>
      </c>
      <c r="AP13" s="63">
        <f t="shared" ca="1" si="15"/>
        <v>-70042.055082348685</v>
      </c>
      <c r="AQ13" s="63">
        <f t="shared" ca="1" si="15"/>
        <v>-74995.561515878435</v>
      </c>
      <c r="AR13" s="63">
        <f t="shared" ca="1" si="15"/>
        <v>-80048.530522336063</v>
      </c>
      <c r="AS13" s="63">
        <f t="shared" ca="1" si="15"/>
        <v>-56314.889143870445</v>
      </c>
      <c r="AT13" s="63">
        <f t="shared" ca="1" si="15"/>
        <v>-77338.918362668759</v>
      </c>
      <c r="AU13" s="63">
        <f t="shared" ca="1" si="15"/>
        <v>-71896.903514337304</v>
      </c>
      <c r="AV13" s="63">
        <f t="shared" ca="1" si="15"/>
        <v>-74931.998775005384</v>
      </c>
      <c r="AW13" s="63">
        <f t="shared" ca="1" si="15"/>
        <v>-75421.292194739872</v>
      </c>
      <c r="AX13" s="63">
        <f t="shared" ca="1" si="15"/>
        <v>-75171.361142782771</v>
      </c>
      <c r="AY13" s="63">
        <f t="shared" ca="1" si="15"/>
        <v>-85216.864061914661</v>
      </c>
      <c r="AZ13" s="63">
        <f t="shared" ca="1" si="15"/>
        <v>-74203.582276010828</v>
      </c>
      <c r="BA13" s="63">
        <f t="shared" ca="1" si="15"/>
        <v>-83355.051081165497</v>
      </c>
      <c r="BB13" s="63">
        <f t="shared" ca="1" si="15"/>
        <v>-85018.413316115257</v>
      </c>
      <c r="BC13" s="63">
        <f t="shared" ca="1" si="15"/>
        <v>-86677.486107811477</v>
      </c>
      <c r="BD13" s="63">
        <f t="shared" ca="1" si="15"/>
        <v>-88493.482236522454</v>
      </c>
      <c r="BE13" s="63">
        <f t="shared" ca="1" si="15"/>
        <v>-61173.718041371962</v>
      </c>
      <c r="BF13" s="63">
        <f t="shared" ca="1" si="15"/>
        <v>-85042.037613687862</v>
      </c>
      <c r="BG13" s="63">
        <f t="shared" ca="1" si="15"/>
        <v>-80584.957282542397</v>
      </c>
      <c r="BH13" s="63">
        <f t="shared" ca="1" si="15"/>
        <v>-83321.701602749396</v>
      </c>
      <c r="BI13" s="63">
        <f t="shared" ca="1" si="15"/>
        <v>-81513.040730737281</v>
      </c>
      <c r="BJ13" s="63">
        <f t="shared" ca="1" si="15"/>
        <v>-82276.958655887254</v>
      </c>
      <c r="BK13" s="63">
        <f t="shared" ca="1" si="15"/>
        <v>-96816.505169636512</v>
      </c>
      <c r="BL13" s="63">
        <f t="shared" ref="BL13:CM13" ca="1" si="16">SUM(BL14:BL15)</f>
        <v>-79935.864169756896</v>
      </c>
      <c r="BM13" s="63">
        <f t="shared" ca="1" si="16"/>
        <v>-92651.894218522648</v>
      </c>
      <c r="BN13" s="63">
        <f t="shared" ca="1" si="16"/>
        <v>-95205.990046801642</v>
      </c>
      <c r="BO13" s="63">
        <f t="shared" ca="1" si="16"/>
        <v>-94926.130434935651</v>
      </c>
      <c r="BP13" s="63">
        <f t="shared" ca="1" si="16"/>
        <v>-95219.942021643583</v>
      </c>
      <c r="BQ13" s="63">
        <f t="shared" ca="1" si="16"/>
        <v>-65337.049804590795</v>
      </c>
      <c r="BR13" s="63">
        <f t="shared" ca="1" si="16"/>
        <v>-88795.188321908761</v>
      </c>
      <c r="BS13" s="63">
        <f t="shared" ca="1" si="16"/>
        <v>-85668.157202561531</v>
      </c>
      <c r="BT13" s="63">
        <f t="shared" ca="1" si="16"/>
        <v>-91591.483937254394</v>
      </c>
      <c r="BU13" s="63">
        <f t="shared" ca="1" si="16"/>
        <v>-85062.064524916292</v>
      </c>
      <c r="BV13" s="63">
        <f t="shared" ca="1" si="16"/>
        <v>-88692.046385344176</v>
      </c>
      <c r="BW13" s="63">
        <f t="shared" ca="1" si="16"/>
        <v>-102918.16113800013</v>
      </c>
      <c r="BX13" s="63">
        <f t="shared" ca="1" si="16"/>
        <v>-86683.411477777307</v>
      </c>
      <c r="BY13" s="63">
        <f t="shared" ca="1" si="16"/>
        <v>-99698.213952131409</v>
      </c>
      <c r="BZ13" s="63">
        <f t="shared" ca="1" si="16"/>
        <v>-99671.069269570973</v>
      </c>
      <c r="CA13" s="63">
        <f t="shared" ca="1" si="16"/>
        <v>-100590.99435227181</v>
      </c>
      <c r="CB13" s="63">
        <f t="shared" ca="1" si="16"/>
        <v>-113106.5484770183</v>
      </c>
      <c r="CC13" s="63">
        <f t="shared" ca="1" si="16"/>
        <v>-75399.704363665616</v>
      </c>
      <c r="CD13" s="63">
        <f t="shared" ca="1" si="16"/>
        <v>-101875.66303437407</v>
      </c>
      <c r="CE13" s="63">
        <f t="shared" ca="1" si="16"/>
        <v>-97938.416599181408</v>
      </c>
      <c r="CF13" s="63">
        <f t="shared" ca="1" si="16"/>
        <v>-105206.81822707778</v>
      </c>
      <c r="CG13" s="63">
        <f t="shared" ca="1" si="16"/>
        <v>-99673.059848700839</v>
      </c>
      <c r="CH13" s="63">
        <f t="shared" ca="1" si="16"/>
        <v>-103049.97848165667</v>
      </c>
      <c r="CI13" s="63">
        <f t="shared" ca="1" si="16"/>
        <v>-116046.12598978555</v>
      </c>
      <c r="CJ13" s="63">
        <f t="shared" ca="1" si="16"/>
        <v>-99453.93166814353</v>
      </c>
      <c r="CK13" s="63">
        <f t="shared" ca="1" si="16"/>
        <v>-118401.44935070004</v>
      </c>
      <c r="CL13" s="63">
        <f t="shared" ca="1" si="16"/>
        <v>-112331.43337743863</v>
      </c>
      <c r="CM13" s="63">
        <f t="shared" ca="1" si="16"/>
        <v>-117119.03465799653</v>
      </c>
    </row>
    <row r="14" spans="2:91" s="20" customFormat="1" ht="15" x14ac:dyDescent="0.2">
      <c r="B14" s="62" t="s">
        <v>126</v>
      </c>
      <c r="C14" s="53" t="str">
        <f>Inputs!$J$16</f>
        <v>EUR</v>
      </c>
      <c r="D14" s="53" t="s">
        <v>124</v>
      </c>
      <c r="E14" s="35">
        <f t="shared" ref="E14:I15" ca="1" si="17">SUMIF($K$4:$AD$4,E$4,$K14:$AD14)</f>
        <v>-205829.38345824223</v>
      </c>
      <c r="F14" s="35">
        <f t="shared" ca="1" si="17"/>
        <v>-881519.32428453164</v>
      </c>
      <c r="G14" s="35">
        <f t="shared" ca="1" si="17"/>
        <v>-973278.36209823983</v>
      </c>
      <c r="H14" s="35">
        <f t="shared" ca="1" si="17"/>
        <v>-1038026.4594171154</v>
      </c>
      <c r="I14" s="35">
        <f t="shared" ca="1" si="17"/>
        <v>-1199621.1086435609</v>
      </c>
      <c r="K14" s="35">
        <f t="shared" ref="K14:T15" ca="1" si="18">SUMIFS($AF14:$CM14,$AF$4:$CM$4,K$4,$AF$8:$CM$8,K$8)</f>
        <v>0</v>
      </c>
      <c r="L14" s="35">
        <f t="shared" ca="1" si="18"/>
        <v>0</v>
      </c>
      <c r="M14" s="35">
        <f t="shared" ca="1" si="18"/>
        <v>0</v>
      </c>
      <c r="N14" s="35">
        <f t="shared" ca="1" si="18"/>
        <v>-205829.38345824223</v>
      </c>
      <c r="O14" s="35">
        <f t="shared" ca="1" si="18"/>
        <v>-203526.03621797645</v>
      </c>
      <c r="P14" s="35">
        <f t="shared" ca="1" si="18"/>
        <v>-211666.85188960243</v>
      </c>
      <c r="Q14" s="35">
        <f t="shared" ca="1" si="18"/>
        <v>-223420.76902924594</v>
      </c>
      <c r="R14" s="35">
        <f t="shared" ca="1" si="18"/>
        <v>-242905.66714770684</v>
      </c>
      <c r="S14" s="35">
        <f t="shared" ca="1" si="18"/>
        <v>-223532.60751579262</v>
      </c>
      <c r="T14" s="35">
        <f t="shared" ca="1" si="18"/>
        <v>-233733.047253361</v>
      </c>
      <c r="U14" s="35">
        <f t="shared" ref="U14:AD15" ca="1" si="19">SUMIFS($AF14:$CM14,$AF$4:$CM$4,U$4,$AF$8:$CM$8,U$8)</f>
        <v>-246694.5980907435</v>
      </c>
      <c r="V14" s="35">
        <f t="shared" ca="1" si="19"/>
        <v>-269318.10923834279</v>
      </c>
      <c r="W14" s="35">
        <f t="shared" ca="1" si="19"/>
        <v>-237478.26680775537</v>
      </c>
      <c r="X14" s="35">
        <f t="shared" ca="1" si="19"/>
        <v>-249830.19587117352</v>
      </c>
      <c r="Y14" s="35">
        <f t="shared" ca="1" si="19"/>
        <v>-265041.54190583009</v>
      </c>
      <c r="Z14" s="35">
        <f t="shared" ca="1" si="19"/>
        <v>-285676.45483235636</v>
      </c>
      <c r="AA14" s="35">
        <f t="shared" ca="1" si="19"/>
        <v>-276554.20559529332</v>
      </c>
      <c r="AB14" s="35">
        <f t="shared" ca="1" si="19"/>
        <v>-288398.37588091427</v>
      </c>
      <c r="AC14" s="35">
        <f t="shared" ca="1" si="19"/>
        <v>-303380.98679960548</v>
      </c>
      <c r="AD14" s="35">
        <f t="shared" ca="1" si="19"/>
        <v>-331287.54036774783</v>
      </c>
      <c r="AF14" s="18">
        <f ca="1">Stock!AF14</f>
        <v>0</v>
      </c>
      <c r="AG14" s="18">
        <f ca="1">Stock!AG14</f>
        <v>0</v>
      </c>
      <c r="AH14" s="18">
        <f ca="1">Stock!AH14</f>
        <v>0</v>
      </c>
      <c r="AI14" s="18">
        <f ca="1">Stock!AI14</f>
        <v>0</v>
      </c>
      <c r="AJ14" s="18">
        <f ca="1">Stock!AJ14</f>
        <v>0</v>
      </c>
      <c r="AK14" s="18">
        <f ca="1">Stock!AK14</f>
        <v>0</v>
      </c>
      <c r="AL14" s="18">
        <f ca="1">Stock!AL14</f>
        <v>0</v>
      </c>
      <c r="AM14" s="18">
        <f ca="1">Stock!AM14</f>
        <v>0</v>
      </c>
      <c r="AN14" s="18">
        <f ca="1">Stock!AN14</f>
        <v>0</v>
      </c>
      <c r="AO14" s="18">
        <f ca="1">Stock!AO14</f>
        <v>-67698.320031359268</v>
      </c>
      <c r="AP14" s="18">
        <f ca="1">Stock!AP14</f>
        <v>-66706.719126046373</v>
      </c>
      <c r="AQ14" s="18">
        <f ca="1">Stock!AQ14</f>
        <v>-71424.344300836601</v>
      </c>
      <c r="AR14" s="18">
        <f ca="1">Stock!AR14</f>
        <v>-76236.695735558154</v>
      </c>
      <c r="AS14" s="18">
        <f ca="1">Stock!AS14</f>
        <v>-53633.227756067092</v>
      </c>
      <c r="AT14" s="18">
        <f ca="1">Stock!AT14</f>
        <v>-73656.112726351203</v>
      </c>
      <c r="AU14" s="18">
        <f ca="1">Stock!AU14</f>
        <v>-68473.241442226004</v>
      </c>
      <c r="AV14" s="18">
        <f ca="1">Stock!AV14</f>
        <v>-71363.80835714798</v>
      </c>
      <c r="AW14" s="18">
        <f ca="1">Stock!AW14</f>
        <v>-71829.802090228448</v>
      </c>
      <c r="AX14" s="18">
        <f ca="1">Stock!AX14</f>
        <v>-71591.772516935976</v>
      </c>
      <c r="AY14" s="18">
        <f ca="1">Stock!AY14</f>
        <v>-81158.918154204439</v>
      </c>
      <c r="AZ14" s="18">
        <f ca="1">Stock!AZ14</f>
        <v>-70670.078358105544</v>
      </c>
      <c r="BA14" s="18">
        <f ca="1">Stock!BA14</f>
        <v>-79385.762934443323</v>
      </c>
      <c r="BB14" s="18">
        <f ca="1">Stock!BB14</f>
        <v>-80969.917443919287</v>
      </c>
      <c r="BC14" s="18">
        <f ca="1">Stock!BC14</f>
        <v>-82549.986769344265</v>
      </c>
      <c r="BD14" s="18">
        <f ca="1">Stock!BD14</f>
        <v>-84279.506891926139</v>
      </c>
      <c r="BE14" s="18">
        <f ca="1">Stock!BE14</f>
        <v>-58260.683848925677</v>
      </c>
      <c r="BF14" s="18">
        <f ca="1">Stock!BF14</f>
        <v>-80992.416774940823</v>
      </c>
      <c r="BG14" s="18">
        <f ca="1">Stock!BG14</f>
        <v>-76747.578364326095</v>
      </c>
      <c r="BH14" s="18">
        <f ca="1">Stock!BH14</f>
        <v>-79354.001526427994</v>
      </c>
      <c r="BI14" s="18">
        <f ca="1">Stock!BI14</f>
        <v>-77631.467362606927</v>
      </c>
      <c r="BJ14" s="18">
        <f ca="1">Stock!BJ14</f>
        <v>-78359.008243702148</v>
      </c>
      <c r="BK14" s="18">
        <f ca="1">Stock!BK14</f>
        <v>-92206.195399653821</v>
      </c>
      <c r="BL14" s="18">
        <f ca="1">Stock!BL14</f>
        <v>-76129.394447387516</v>
      </c>
      <c r="BM14" s="18">
        <f ca="1">Stock!BM14</f>
        <v>-88239.899255735858</v>
      </c>
      <c r="BN14" s="18">
        <f ca="1">Stock!BN14</f>
        <v>-90672.37147314442</v>
      </c>
      <c r="BO14" s="18">
        <f ca="1">Stock!BO14</f>
        <v>-90405.838509462526</v>
      </c>
      <c r="BP14" s="18">
        <f ca="1">Stock!BP14</f>
        <v>-90685.65906823198</v>
      </c>
      <c r="BQ14" s="18">
        <f ca="1">Stock!BQ14</f>
        <v>-62225.761718657901</v>
      </c>
      <c r="BR14" s="18">
        <f ca="1">Stock!BR14</f>
        <v>-84566.846020865487</v>
      </c>
      <c r="BS14" s="18">
        <f ca="1">Stock!BS14</f>
        <v>-81588.721145296702</v>
      </c>
      <c r="BT14" s="18">
        <f ca="1">Stock!BT14</f>
        <v>-87229.984702147034</v>
      </c>
      <c r="BU14" s="18">
        <f ca="1">Stock!BU14</f>
        <v>-81011.490023729799</v>
      </c>
      <c r="BV14" s="18">
        <f ca="1">Stock!BV14</f>
        <v>-84468.615605089697</v>
      </c>
      <c r="BW14" s="18">
        <f ca="1">Stock!BW14</f>
        <v>-98017.296321904883</v>
      </c>
      <c r="BX14" s="18">
        <f ca="1">Stock!BX14</f>
        <v>-82555.629978835525</v>
      </c>
      <c r="BY14" s="18">
        <f ca="1">Stock!BY14</f>
        <v>-94950.679954410865</v>
      </c>
      <c r="BZ14" s="18">
        <f ca="1">Stock!BZ14</f>
        <v>-94924.827875781877</v>
      </c>
      <c r="CA14" s="18">
        <f ca="1">Stock!CA14</f>
        <v>-95800.947002163623</v>
      </c>
      <c r="CB14" s="18">
        <f ca="1">Stock!CB14</f>
        <v>-107720.52235906504</v>
      </c>
      <c r="CC14" s="18">
        <f ca="1">Stock!CC14</f>
        <v>-71809.242251110118</v>
      </c>
      <c r="CD14" s="18">
        <f ca="1">Stock!CD14</f>
        <v>-97024.440985118155</v>
      </c>
      <c r="CE14" s="18">
        <f ca="1">Stock!CE14</f>
        <v>-93274.682475410867</v>
      </c>
      <c r="CF14" s="18">
        <f ca="1">Stock!CF14</f>
        <v>-100196.96974007407</v>
      </c>
      <c r="CG14" s="18">
        <f ca="1">Stock!CG14</f>
        <v>-94926.723665429367</v>
      </c>
      <c r="CH14" s="18">
        <f ca="1">Stock!CH14</f>
        <v>-98142.836649196819</v>
      </c>
      <c r="CI14" s="18">
        <f ca="1">Stock!CI14</f>
        <v>-110520.11999027195</v>
      </c>
      <c r="CJ14" s="18">
        <f ca="1">Stock!CJ14</f>
        <v>-94718.030160136695</v>
      </c>
      <c r="CK14" s="18">
        <f ca="1">Stock!CK14</f>
        <v>-112763.28509590481</v>
      </c>
      <c r="CL14" s="18">
        <f ca="1">Stock!CL14</f>
        <v>-106982.3175023225</v>
      </c>
      <c r="CM14" s="18">
        <f ca="1">Stock!CM14</f>
        <v>-111541.9377695205</v>
      </c>
    </row>
    <row r="15" spans="2:91" s="20" customFormat="1" ht="15" x14ac:dyDescent="0.2">
      <c r="B15" s="62" t="s">
        <v>125</v>
      </c>
      <c r="C15" s="53" t="str">
        <f>Inputs!$J$16</f>
        <v>EUR</v>
      </c>
      <c r="D15" s="53" t="s">
        <v>124</v>
      </c>
      <c r="E15" s="35">
        <f t="shared" ca="1" si="17"/>
        <v>-10291.469172912113</v>
      </c>
      <c r="F15" s="35">
        <f t="shared" ca="1" si="17"/>
        <v>-44075.966214226588</v>
      </c>
      <c r="G15" s="35">
        <f t="shared" ca="1" si="17"/>
        <v>-48663.918104912002</v>
      </c>
      <c r="H15" s="35">
        <f t="shared" ca="1" si="17"/>
        <v>-51901.32297085577</v>
      </c>
      <c r="I15" s="35">
        <f t="shared" ca="1" si="17"/>
        <v>-59981.055432178036</v>
      </c>
      <c r="K15" s="35">
        <f t="shared" ca="1" si="18"/>
        <v>0</v>
      </c>
      <c r="L15" s="35">
        <f t="shared" ca="1" si="18"/>
        <v>0</v>
      </c>
      <c r="M15" s="35">
        <f t="shared" ca="1" si="18"/>
        <v>0</v>
      </c>
      <c r="N15" s="35">
        <f t="shared" ca="1" si="18"/>
        <v>-10291.469172912113</v>
      </c>
      <c r="O15" s="35">
        <f t="shared" ca="1" si="18"/>
        <v>-10176.301810898822</v>
      </c>
      <c r="P15" s="35">
        <f t="shared" ca="1" si="18"/>
        <v>-10583.342594480124</v>
      </c>
      <c r="Q15" s="35">
        <f t="shared" ca="1" si="18"/>
        <v>-11171.038451462298</v>
      </c>
      <c r="R15" s="35">
        <f t="shared" ca="1" si="18"/>
        <v>-12145.283357385346</v>
      </c>
      <c r="S15" s="35">
        <f t="shared" ca="1" si="18"/>
        <v>-11176.630375789633</v>
      </c>
      <c r="T15" s="35">
        <f t="shared" ca="1" si="18"/>
        <v>-11686.65236266805</v>
      </c>
      <c r="U15" s="35">
        <f t="shared" ca="1" si="19"/>
        <v>-12334.729904537176</v>
      </c>
      <c r="V15" s="35">
        <f t="shared" ca="1" si="19"/>
        <v>-13465.905461917142</v>
      </c>
      <c r="W15" s="35">
        <f t="shared" ca="1" si="19"/>
        <v>-11873.913340387768</v>
      </c>
      <c r="X15" s="35">
        <f t="shared" ca="1" si="19"/>
        <v>-12491.509793558678</v>
      </c>
      <c r="Y15" s="35">
        <f t="shared" ca="1" si="19"/>
        <v>-13252.077095291505</v>
      </c>
      <c r="Z15" s="35">
        <f t="shared" ca="1" si="19"/>
        <v>-14283.822741617818</v>
      </c>
      <c r="AA15" s="35">
        <f t="shared" ca="1" si="19"/>
        <v>-13827.710279764662</v>
      </c>
      <c r="AB15" s="35">
        <f t="shared" ca="1" si="19"/>
        <v>-14419.918794045716</v>
      </c>
      <c r="AC15" s="35">
        <f t="shared" ca="1" si="19"/>
        <v>-15169.049339980273</v>
      </c>
      <c r="AD15" s="35">
        <f t="shared" ca="1" si="19"/>
        <v>-16564.377018387389</v>
      </c>
      <c r="AF15" s="18">
        <f ca="1">Stock!AF15</f>
        <v>0</v>
      </c>
      <c r="AG15" s="18">
        <f ca="1">Stock!AG15</f>
        <v>0</v>
      </c>
      <c r="AH15" s="18">
        <f ca="1">Stock!AH15</f>
        <v>0</v>
      </c>
      <c r="AI15" s="18">
        <f ca="1">Stock!AI15</f>
        <v>0</v>
      </c>
      <c r="AJ15" s="18">
        <f ca="1">Stock!AJ15</f>
        <v>0</v>
      </c>
      <c r="AK15" s="18">
        <f ca="1">Stock!AK15</f>
        <v>0</v>
      </c>
      <c r="AL15" s="18">
        <f ca="1">Stock!AL15</f>
        <v>0</v>
      </c>
      <c r="AM15" s="18">
        <f ca="1">Stock!AM15</f>
        <v>0</v>
      </c>
      <c r="AN15" s="18">
        <f ca="1">Stock!AN15</f>
        <v>0</v>
      </c>
      <c r="AO15" s="18">
        <f ca="1">Stock!AO15</f>
        <v>-3384.9160015679645</v>
      </c>
      <c r="AP15" s="18">
        <f ca="1">Stock!AP15</f>
        <v>-3335.3359563023178</v>
      </c>
      <c r="AQ15" s="18">
        <f ca="1">Stock!AQ15</f>
        <v>-3571.2172150418314</v>
      </c>
      <c r="AR15" s="18">
        <f ca="1">Stock!AR15</f>
        <v>-3811.834786777908</v>
      </c>
      <c r="AS15" s="18">
        <f ca="1">Stock!AS15</f>
        <v>-2681.6613878033545</v>
      </c>
      <c r="AT15" s="18">
        <f ca="1">Stock!AT15</f>
        <v>-3682.8056363175601</v>
      </c>
      <c r="AU15" s="18">
        <f ca="1">Stock!AU15</f>
        <v>-3423.6620721113004</v>
      </c>
      <c r="AV15" s="18">
        <f ca="1">Stock!AV15</f>
        <v>-3568.1904178573986</v>
      </c>
      <c r="AW15" s="18">
        <f ca="1">Stock!AW15</f>
        <v>-3591.4901045114239</v>
      </c>
      <c r="AX15" s="18">
        <f ca="1">Stock!AX15</f>
        <v>-3579.5886258467981</v>
      </c>
      <c r="AY15" s="18">
        <f ca="1">Stock!AY15</f>
        <v>-4057.9459077102215</v>
      </c>
      <c r="AZ15" s="18">
        <f ca="1">Stock!AZ15</f>
        <v>-3533.5039179052778</v>
      </c>
      <c r="BA15" s="18">
        <f ca="1">Stock!BA15</f>
        <v>-3969.2881467221669</v>
      </c>
      <c r="BB15" s="18">
        <f ca="1">Stock!BB15</f>
        <v>-4048.4958721959642</v>
      </c>
      <c r="BC15" s="18">
        <f ca="1">Stock!BC15</f>
        <v>-4127.4993384672134</v>
      </c>
      <c r="BD15" s="18">
        <f ca="1">Stock!BD15</f>
        <v>-4213.9753445963079</v>
      </c>
      <c r="BE15" s="18">
        <f ca="1">Stock!BE15</f>
        <v>-2913.0341924462841</v>
      </c>
      <c r="BF15" s="18">
        <f ca="1">Stock!BF15</f>
        <v>-4049.620838747041</v>
      </c>
      <c r="BG15" s="18">
        <f ca="1">Stock!BG15</f>
        <v>-3837.3789182163041</v>
      </c>
      <c r="BH15" s="18">
        <f ca="1">Stock!BH15</f>
        <v>-3967.7000763213991</v>
      </c>
      <c r="BI15" s="18">
        <f ca="1">Stock!BI15</f>
        <v>-3881.5733681303468</v>
      </c>
      <c r="BJ15" s="18">
        <f ca="1">Stock!BJ15</f>
        <v>-3917.9504121851087</v>
      </c>
      <c r="BK15" s="18">
        <f ca="1">Stock!BK15</f>
        <v>-4610.3097699826903</v>
      </c>
      <c r="BL15" s="18">
        <f ca="1">Stock!BL15</f>
        <v>-3806.4697223693765</v>
      </c>
      <c r="BM15" s="18">
        <f ca="1">Stock!BM15</f>
        <v>-4411.9949627867936</v>
      </c>
      <c r="BN15" s="18">
        <f ca="1">Stock!BN15</f>
        <v>-4533.6185736572224</v>
      </c>
      <c r="BO15" s="18">
        <f ca="1">Stock!BO15</f>
        <v>-4520.291925473126</v>
      </c>
      <c r="BP15" s="18">
        <f ca="1">Stock!BP15</f>
        <v>-4534.282953411599</v>
      </c>
      <c r="BQ15" s="18">
        <f ca="1">Stock!BQ15</f>
        <v>-3111.2880859328952</v>
      </c>
      <c r="BR15" s="18">
        <f ca="1">Stock!BR15</f>
        <v>-4228.3423010432743</v>
      </c>
      <c r="BS15" s="18">
        <f ca="1">Stock!BS15</f>
        <v>-4079.4360572648347</v>
      </c>
      <c r="BT15" s="18">
        <f ca="1">Stock!BT15</f>
        <v>-4361.4992351073543</v>
      </c>
      <c r="BU15" s="18">
        <f ca="1">Stock!BU15</f>
        <v>-4050.5745011864897</v>
      </c>
      <c r="BV15" s="18">
        <f ca="1">Stock!BV15</f>
        <v>-4223.4307802544845</v>
      </c>
      <c r="BW15" s="18">
        <f ca="1">Stock!BW15</f>
        <v>-4900.8648160952434</v>
      </c>
      <c r="BX15" s="18">
        <f ca="1">Stock!BX15</f>
        <v>-4127.7814989417766</v>
      </c>
      <c r="BY15" s="18">
        <f ca="1">Stock!BY15</f>
        <v>-4747.5339977205422</v>
      </c>
      <c r="BZ15" s="18">
        <f ca="1">Stock!BZ15</f>
        <v>-4746.2413937890933</v>
      </c>
      <c r="CA15" s="18">
        <f ca="1">Stock!CA15</f>
        <v>-4790.0473501081815</v>
      </c>
      <c r="CB15" s="18">
        <f ca="1">Stock!CB15</f>
        <v>-5386.0261179532517</v>
      </c>
      <c r="CC15" s="18">
        <f ca="1">Stock!CC15</f>
        <v>-3590.462112555505</v>
      </c>
      <c r="CD15" s="18">
        <f ca="1">Stock!CD15</f>
        <v>-4851.2220492559072</v>
      </c>
      <c r="CE15" s="18">
        <f ca="1">Stock!CE15</f>
        <v>-4663.7341237705432</v>
      </c>
      <c r="CF15" s="18">
        <f ca="1">Stock!CF15</f>
        <v>-5009.8484870037037</v>
      </c>
      <c r="CG15" s="18">
        <f ca="1">Stock!CG15</f>
        <v>-4746.3361832714691</v>
      </c>
      <c r="CH15" s="18">
        <f ca="1">Stock!CH15</f>
        <v>-4907.1418324598417</v>
      </c>
      <c r="CI15" s="18">
        <f ca="1">Stock!CI15</f>
        <v>-5526.0059995135971</v>
      </c>
      <c r="CJ15" s="18">
        <f ca="1">Stock!CJ15</f>
        <v>-4735.9015080068348</v>
      </c>
      <c r="CK15" s="18">
        <f ca="1">Stock!CK15</f>
        <v>-5638.1642547952406</v>
      </c>
      <c r="CL15" s="18">
        <f ca="1">Stock!CL15</f>
        <v>-5349.1158751161247</v>
      </c>
      <c r="CM15" s="18">
        <f ca="1">Stock!CM15</f>
        <v>-5577.096888476025</v>
      </c>
    </row>
    <row r="16" spans="2:91" s="20" customFormat="1" ht="15" x14ac:dyDescent="0.2">
      <c r="B16" s="54"/>
      <c r="C16" s="45"/>
      <c r="D16" s="53"/>
      <c r="E16" s="18"/>
      <c r="F16" s="18"/>
      <c r="G16" s="18"/>
      <c r="H16" s="18"/>
      <c r="I16" s="18"/>
      <c r="K16" s="18"/>
      <c r="L16" s="18"/>
      <c r="M16" s="18"/>
      <c r="N16" s="18"/>
      <c r="O16" s="18"/>
      <c r="P16" s="18"/>
      <c r="Q16" s="18"/>
      <c r="R16" s="18"/>
      <c r="S16" s="18"/>
      <c r="T16" s="18"/>
      <c r="U16" s="18"/>
      <c r="V16" s="18"/>
      <c r="W16" s="18"/>
      <c r="X16" s="18"/>
      <c r="Y16" s="18"/>
      <c r="Z16" s="18"/>
      <c r="AA16" s="18"/>
      <c r="AB16" s="18"/>
      <c r="AC16" s="18"/>
      <c r="AD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row>
    <row r="17" spans="2:91" s="20" customFormat="1" ht="15" x14ac:dyDescent="0.2">
      <c r="B17" s="51" t="s">
        <v>123</v>
      </c>
      <c r="C17" s="50" t="str">
        <f>Inputs!$J$16</f>
        <v>EUR</v>
      </c>
      <c r="D17" s="50" t="s">
        <v>19</v>
      </c>
      <c r="E17" s="48">
        <f ca="1">E13+E11</f>
        <v>660091.68296172225</v>
      </c>
      <c r="F17" s="48">
        <f ca="1">F13+F11</f>
        <v>2929452.1035112632</v>
      </c>
      <c r="G17" s="48">
        <f ca="1">G13+G11</f>
        <v>3396836.7330523529</v>
      </c>
      <c r="H17" s="48">
        <f ca="1">H13+H11</f>
        <v>3788346.5417296607</v>
      </c>
      <c r="I17" s="48">
        <f ca="1">I13+I11</f>
        <v>4573962.7451857831</v>
      </c>
      <c r="K17" s="48">
        <f t="shared" ref="K17:AD17" ca="1" si="20">K13+K11</f>
        <v>0</v>
      </c>
      <c r="L17" s="48">
        <f t="shared" ca="1" si="20"/>
        <v>0</v>
      </c>
      <c r="M17" s="48">
        <f t="shared" ca="1" si="20"/>
        <v>0</v>
      </c>
      <c r="N17" s="48">
        <f t="shared" ca="1" si="20"/>
        <v>660091.68296172225</v>
      </c>
      <c r="O17" s="48">
        <f t="shared" ca="1" si="20"/>
        <v>662015.07640764315</v>
      </c>
      <c r="P17" s="48">
        <f t="shared" ca="1" si="20"/>
        <v>697993.68880046252</v>
      </c>
      <c r="Q17" s="48">
        <f t="shared" ca="1" si="20"/>
        <v>746657.50146746857</v>
      </c>
      <c r="R17" s="48">
        <f t="shared" ca="1" si="20"/>
        <v>822785.83683568926</v>
      </c>
      <c r="S17" s="48">
        <f t="shared" ca="1" si="20"/>
        <v>766263.40479242266</v>
      </c>
      <c r="T17" s="48">
        <f t="shared" ca="1" si="20"/>
        <v>810423.55003769218</v>
      </c>
      <c r="U17" s="48">
        <f t="shared" ca="1" si="20"/>
        <v>865032.37788317562</v>
      </c>
      <c r="V17" s="48">
        <f t="shared" ca="1" si="20"/>
        <v>955117.40033906279</v>
      </c>
      <c r="W17" s="48">
        <f t="shared" ca="1" si="20"/>
        <v>851544.83649983234</v>
      </c>
      <c r="X17" s="48">
        <f t="shared" ca="1" si="20"/>
        <v>905959.47989187506</v>
      </c>
      <c r="Y17" s="48">
        <f t="shared" ca="1" si="20"/>
        <v>971784.89880340046</v>
      </c>
      <c r="Z17" s="48">
        <f t="shared" ca="1" si="20"/>
        <v>1059057.326534553</v>
      </c>
      <c r="AA17" s="48">
        <f t="shared" ca="1" si="20"/>
        <v>1036409.4783256655</v>
      </c>
      <c r="AB17" s="48">
        <f t="shared" ca="1" si="20"/>
        <v>1092815.5084994596</v>
      </c>
      <c r="AC17" s="48">
        <f t="shared" ca="1" si="20"/>
        <v>1162007.5303750902</v>
      </c>
      <c r="AD17" s="48">
        <f t="shared" ca="1" si="20"/>
        <v>1282730.2279855674</v>
      </c>
      <c r="AF17" s="48">
        <f t="shared" ref="AF17:BK17" ca="1" si="21">AF13+AF11</f>
        <v>0</v>
      </c>
      <c r="AG17" s="48">
        <f t="shared" ca="1" si="21"/>
        <v>0</v>
      </c>
      <c r="AH17" s="48">
        <f t="shared" ca="1" si="21"/>
        <v>0</v>
      </c>
      <c r="AI17" s="48">
        <f t="shared" ca="1" si="21"/>
        <v>0</v>
      </c>
      <c r="AJ17" s="48">
        <f t="shared" ca="1" si="21"/>
        <v>0</v>
      </c>
      <c r="AK17" s="48">
        <f t="shared" ca="1" si="21"/>
        <v>0</v>
      </c>
      <c r="AL17" s="48">
        <f t="shared" ca="1" si="21"/>
        <v>0</v>
      </c>
      <c r="AM17" s="48">
        <f t="shared" ca="1" si="21"/>
        <v>0</v>
      </c>
      <c r="AN17" s="48">
        <f t="shared" ca="1" si="21"/>
        <v>0</v>
      </c>
      <c r="AO17" s="48">
        <f t="shared" ca="1" si="21"/>
        <v>215944.44467299711</v>
      </c>
      <c r="AP17" s="48">
        <f t="shared" ca="1" si="21"/>
        <v>213911.65261957725</v>
      </c>
      <c r="AQ17" s="48">
        <f t="shared" ca="1" si="21"/>
        <v>230235.5856691479</v>
      </c>
      <c r="AR17" s="48">
        <f t="shared" ca="1" si="21"/>
        <v>246869.33796321764</v>
      </c>
      <c r="AS17" s="48">
        <f t="shared" ca="1" si="21"/>
        <v>174470.03255744721</v>
      </c>
      <c r="AT17" s="48">
        <f t="shared" ca="1" si="21"/>
        <v>240675.70588697831</v>
      </c>
      <c r="AU17" s="48">
        <f t="shared" ca="1" si="21"/>
        <v>224771.29681682272</v>
      </c>
      <c r="AV17" s="48">
        <f t="shared" ca="1" si="21"/>
        <v>235305.8366871</v>
      </c>
      <c r="AW17" s="48">
        <f t="shared" ca="1" si="21"/>
        <v>237916.55529653974</v>
      </c>
      <c r="AX17" s="48">
        <f t="shared" ca="1" si="21"/>
        <v>238195.3757392799</v>
      </c>
      <c r="AY17" s="48">
        <f t="shared" ca="1" si="21"/>
        <v>271228.55909497314</v>
      </c>
      <c r="AZ17" s="48">
        <f t="shared" ca="1" si="21"/>
        <v>237233.56663321547</v>
      </c>
      <c r="BA17" s="48">
        <f t="shared" ca="1" si="21"/>
        <v>267699.01456225541</v>
      </c>
      <c r="BB17" s="48">
        <f t="shared" ca="1" si="21"/>
        <v>274248.51510582672</v>
      </c>
      <c r="BC17" s="48">
        <f t="shared" ca="1" si="21"/>
        <v>280838.30716760701</v>
      </c>
      <c r="BD17" s="48">
        <f t="shared" ca="1" si="21"/>
        <v>287817.25534504617</v>
      </c>
      <c r="BE17" s="48">
        <f t="shared" ca="1" si="21"/>
        <v>199736.76577261859</v>
      </c>
      <c r="BF17" s="48">
        <f t="shared" ca="1" si="21"/>
        <v>278709.3836747579</v>
      </c>
      <c r="BG17" s="48">
        <f t="shared" ca="1" si="21"/>
        <v>265104.57912866655</v>
      </c>
      <c r="BH17" s="48">
        <f t="shared" ca="1" si="21"/>
        <v>275145.81192327355</v>
      </c>
      <c r="BI17" s="48">
        <f t="shared" ca="1" si="21"/>
        <v>270173.15898575209</v>
      </c>
      <c r="BJ17" s="48">
        <f t="shared" ca="1" si="21"/>
        <v>273734.12701865414</v>
      </c>
      <c r="BK17" s="48">
        <f t="shared" ca="1" si="21"/>
        <v>323324.29491085082</v>
      </c>
      <c r="BL17" s="48">
        <f t="shared" ref="BL17:CM17" ca="1" si="22">BL13+BL11</f>
        <v>267973.95595367072</v>
      </c>
      <c r="BM17" s="48">
        <f t="shared" ca="1" si="22"/>
        <v>311758.28658592317</v>
      </c>
      <c r="BN17" s="48">
        <f t="shared" ca="1" si="22"/>
        <v>321553.56320906535</v>
      </c>
      <c r="BO17" s="48">
        <f t="shared" ca="1" si="22"/>
        <v>321805.55054407439</v>
      </c>
      <c r="BP17" s="48">
        <f t="shared" ca="1" si="22"/>
        <v>324004.35831811005</v>
      </c>
      <c r="BQ17" s="48">
        <f t="shared" ca="1" si="22"/>
        <v>223154.94260775667</v>
      </c>
      <c r="BR17" s="48">
        <f t="shared" ca="1" si="22"/>
        <v>304385.5355739657</v>
      </c>
      <c r="BS17" s="48">
        <f t="shared" ca="1" si="22"/>
        <v>294780.98734520283</v>
      </c>
      <c r="BT17" s="48">
        <f t="shared" ca="1" si="22"/>
        <v>316326.20485552278</v>
      </c>
      <c r="BU17" s="48">
        <f t="shared" ca="1" si="22"/>
        <v>294852.28769114945</v>
      </c>
      <c r="BV17" s="48">
        <f t="shared" ca="1" si="22"/>
        <v>308574.23050824512</v>
      </c>
      <c r="BW17" s="48">
        <f t="shared" ca="1" si="22"/>
        <v>359388.73946689261</v>
      </c>
      <c r="BX17" s="48">
        <f t="shared" ca="1" si="22"/>
        <v>303821.92882826272</v>
      </c>
      <c r="BY17" s="48">
        <f t="shared" ca="1" si="22"/>
        <v>350708.26807880087</v>
      </c>
      <c r="BZ17" s="48">
        <f t="shared" ca="1" si="22"/>
        <v>351898.48638009763</v>
      </c>
      <c r="CA17" s="48">
        <f t="shared" ca="1" si="22"/>
        <v>356450.5720756544</v>
      </c>
      <c r="CB17" s="48">
        <f t="shared" ca="1" si="22"/>
        <v>402274.2151206967</v>
      </c>
      <c r="CC17" s="48">
        <f t="shared" ca="1" si="22"/>
        <v>269153.75980585261</v>
      </c>
      <c r="CD17" s="48">
        <f t="shared" ca="1" si="22"/>
        <v>364981.5033991161</v>
      </c>
      <c r="CE17" s="48">
        <f t="shared" ca="1" si="22"/>
        <v>352154.05721620552</v>
      </c>
      <c r="CF17" s="48">
        <f t="shared" ca="1" si="22"/>
        <v>379662.19164812565</v>
      </c>
      <c r="CG17" s="48">
        <f t="shared" ca="1" si="22"/>
        <v>360999.25963512837</v>
      </c>
      <c r="CH17" s="48">
        <f t="shared" ca="1" si="22"/>
        <v>374573.77281384252</v>
      </c>
      <c r="CI17" s="48">
        <f t="shared" ca="1" si="22"/>
        <v>423325.52068679885</v>
      </c>
      <c r="CJ17" s="48">
        <f t="shared" ca="1" si="22"/>
        <v>364108.23687444889</v>
      </c>
      <c r="CK17" s="48">
        <f t="shared" ca="1" si="22"/>
        <v>435052.57748880959</v>
      </c>
      <c r="CL17" s="48">
        <f t="shared" ca="1" si="22"/>
        <v>414239.02999486629</v>
      </c>
      <c r="CM17" s="48">
        <f t="shared" ca="1" si="22"/>
        <v>433438.62050189148</v>
      </c>
    </row>
    <row r="18" spans="2:91" s="20" customFormat="1" ht="15" x14ac:dyDescent="0.2">
      <c r="B18" s="47" t="s">
        <v>123</v>
      </c>
      <c r="C18" s="46" t="s">
        <v>43</v>
      </c>
      <c r="D18" s="52"/>
      <c r="E18" s="44">
        <f ca="1">IFERROR(E17/E11,"-")</f>
        <v>0.75334654110498511</v>
      </c>
      <c r="F18" s="44">
        <f ca="1">IFERROR(F17/F11,"-")</f>
        <v>0.75990041213580162</v>
      </c>
      <c r="G18" s="44">
        <f ca="1">IFERROR(G17/G11,"-")</f>
        <v>0.76872745228093153</v>
      </c>
      <c r="H18" s="44">
        <f ca="1">IFERROR(H17/H11,"-")</f>
        <v>0.77657513498175113</v>
      </c>
      <c r="I18" s="44">
        <f ca="1">IFERROR(I17/I11,"-")</f>
        <v>0.78407677232219342</v>
      </c>
      <c r="K18" s="44" t="str">
        <f t="shared" ref="K18:AD18" ca="1" si="23">IFERROR(K17/K11,"-")</f>
        <v>-</v>
      </c>
      <c r="L18" s="44" t="str">
        <f t="shared" ca="1" si="23"/>
        <v>-</v>
      </c>
      <c r="M18" s="44" t="str">
        <f t="shared" ca="1" si="23"/>
        <v>-</v>
      </c>
      <c r="N18" s="44">
        <f t="shared" ca="1" si="23"/>
        <v>0.75334654110498511</v>
      </c>
      <c r="O18" s="44">
        <f t="shared" ca="1" si="23"/>
        <v>0.75596883822804606</v>
      </c>
      <c r="P18" s="44">
        <f t="shared" ca="1" si="23"/>
        <v>0.75848772426411071</v>
      </c>
      <c r="Q18" s="44">
        <f t="shared" ca="1" si="23"/>
        <v>0.76092537814658701</v>
      </c>
      <c r="R18" s="44">
        <f t="shared" ca="1" si="23"/>
        <v>0.76336774407714447</v>
      </c>
      <c r="S18" s="44">
        <f t="shared" ca="1" si="23"/>
        <v>0.76551882850440978</v>
      </c>
      <c r="T18" s="44">
        <f t="shared" ca="1" si="23"/>
        <v>0.76756047860653753</v>
      </c>
      <c r="U18" s="44">
        <f t="shared" ca="1" si="23"/>
        <v>0.76955951204400397</v>
      </c>
      <c r="V18" s="44">
        <f t="shared" ca="1" si="23"/>
        <v>0.77156176472156535</v>
      </c>
      <c r="W18" s="44">
        <f t="shared" ca="1" si="23"/>
        <v>0.77350090301146091</v>
      </c>
      <c r="X18" s="44">
        <f t="shared" ca="1" si="23"/>
        <v>0.77546355371651932</v>
      </c>
      <c r="Y18" s="44">
        <f t="shared" ca="1" si="23"/>
        <v>0.77737908856326809</v>
      </c>
      <c r="Z18" s="44">
        <f t="shared" ca="1" si="23"/>
        <v>0.77928153640751496</v>
      </c>
      <c r="AA18" s="44">
        <f t="shared" ca="1" si="23"/>
        <v>0.78113973519553326</v>
      </c>
      <c r="AB18" s="44">
        <f t="shared" ca="1" si="23"/>
        <v>0.78302453409612982</v>
      </c>
      <c r="AC18" s="44">
        <f t="shared" ca="1" si="23"/>
        <v>0.78484454549817184</v>
      </c>
      <c r="AD18" s="44">
        <f t="shared" ca="1" si="23"/>
        <v>0.78667010529123649</v>
      </c>
      <c r="AF18" s="44" t="str">
        <f t="shared" ref="AF18:BK18" ca="1" si="24">IFERROR(AF17/AF11,"-")</f>
        <v>-</v>
      </c>
      <c r="AG18" s="44" t="str">
        <f t="shared" ca="1" si="24"/>
        <v>-</v>
      </c>
      <c r="AH18" s="44" t="str">
        <f t="shared" ca="1" si="24"/>
        <v>-</v>
      </c>
      <c r="AI18" s="44" t="str">
        <f t="shared" ca="1" si="24"/>
        <v>-</v>
      </c>
      <c r="AJ18" s="44" t="str">
        <f t="shared" ca="1" si="24"/>
        <v>-</v>
      </c>
      <c r="AK18" s="44" t="str">
        <f t="shared" ca="1" si="24"/>
        <v>-</v>
      </c>
      <c r="AL18" s="44" t="str">
        <f t="shared" ca="1" si="24"/>
        <v>-</v>
      </c>
      <c r="AM18" s="44" t="str">
        <f t="shared" ca="1" si="24"/>
        <v>-</v>
      </c>
      <c r="AN18" s="44" t="str">
        <f t="shared" ca="1" si="24"/>
        <v>-</v>
      </c>
      <c r="AO18" s="44">
        <f t="shared" ca="1" si="24"/>
        <v>0.75234710513598191</v>
      </c>
      <c r="AP18" s="44">
        <f t="shared" ca="1" si="24"/>
        <v>0.75333283847846855</v>
      </c>
      <c r="AQ18" s="44">
        <f t="shared" ca="1" si="24"/>
        <v>0.75429911983911235</v>
      </c>
      <c r="AR18" s="44">
        <f t="shared" ca="1" si="24"/>
        <v>0.75514177033772822</v>
      </c>
      <c r="AS18" s="44">
        <f t="shared" ca="1" si="24"/>
        <v>0.75598540524777746</v>
      </c>
      <c r="AT18" s="44">
        <f t="shared" ca="1" si="24"/>
        <v>0.75680703821357487</v>
      </c>
      <c r="AU18" s="44">
        <f t="shared" ca="1" si="24"/>
        <v>0.75765213988529478</v>
      </c>
      <c r="AV18" s="44">
        <f t="shared" ca="1" si="24"/>
        <v>0.75846918006182995</v>
      </c>
      <c r="AW18" s="44">
        <f t="shared" ca="1" si="24"/>
        <v>0.75929721609248346</v>
      </c>
      <c r="AX18" s="44">
        <f t="shared" ca="1" si="24"/>
        <v>0.76011697383480126</v>
      </c>
      <c r="AY18" s="44">
        <f t="shared" ca="1" si="24"/>
        <v>0.76092591312525604</v>
      </c>
      <c r="AZ18" s="44">
        <f t="shared" ca="1" si="24"/>
        <v>0.76173817883993433</v>
      </c>
      <c r="BA18" s="44">
        <f t="shared" ca="1" si="24"/>
        <v>0.76255779596686846</v>
      </c>
      <c r="BB18" s="44">
        <f t="shared" ca="1" si="24"/>
        <v>0.76335585997421629</v>
      </c>
      <c r="BC18" s="44">
        <f t="shared" ca="1" si="24"/>
        <v>0.76415303044444982</v>
      </c>
      <c r="BD18" s="44">
        <f t="shared" ca="1" si="24"/>
        <v>0.76483933781628877</v>
      </c>
      <c r="BE18" s="44">
        <f t="shared" ca="1" si="24"/>
        <v>0.76553752403071618</v>
      </c>
      <c r="BF18" s="44">
        <f t="shared" ca="1" si="24"/>
        <v>0.76620837023135191</v>
      </c>
      <c r="BG18" s="44">
        <f t="shared" ca="1" si="24"/>
        <v>0.76688632777509358</v>
      </c>
      <c r="BH18" s="44">
        <f t="shared" ca="1" si="24"/>
        <v>0.7675613592340198</v>
      </c>
      <c r="BI18" s="44">
        <f t="shared" ca="1" si="24"/>
        <v>0.76822223676547807</v>
      </c>
      <c r="BJ18" s="44">
        <f t="shared" ca="1" si="24"/>
        <v>0.76889214418704011</v>
      </c>
      <c r="BK18" s="44">
        <f t="shared" ca="1" si="24"/>
        <v>0.76956176322059378</v>
      </c>
      <c r="BL18" s="44">
        <f t="shared" ref="BL18:CM18" ca="1" si="25">IFERROR(BL17/BL11,"-")</f>
        <v>0.77023970136457165</v>
      </c>
      <c r="BM18" s="44">
        <f t="shared" ca="1" si="25"/>
        <v>0.77089623699823506</v>
      </c>
      <c r="BN18" s="44">
        <f t="shared" ca="1" si="25"/>
        <v>0.77155655028656178</v>
      </c>
      <c r="BO18" s="44">
        <f t="shared" ca="1" si="25"/>
        <v>0.77221282957914383</v>
      </c>
      <c r="BP18" s="44">
        <f t="shared" ca="1" si="25"/>
        <v>0.77286635830872852</v>
      </c>
      <c r="BQ18" s="44">
        <f t="shared" ca="1" si="25"/>
        <v>0.77352213744912812</v>
      </c>
      <c r="BR18" s="44">
        <f t="shared" ca="1" si="25"/>
        <v>0.77416189826888804</v>
      </c>
      <c r="BS18" s="44">
        <f t="shared" ca="1" si="25"/>
        <v>0.77482363035828528</v>
      </c>
      <c r="BT18" s="44">
        <f t="shared" ca="1" si="25"/>
        <v>0.77546577053739141</v>
      </c>
      <c r="BU18" s="44">
        <f t="shared" ca="1" si="25"/>
        <v>0.77610199765093479</v>
      </c>
      <c r="BV18" s="44">
        <f t="shared" ca="1" si="25"/>
        <v>0.77674408439883513</v>
      </c>
      <c r="BW18" s="44">
        <f t="shared" ca="1" si="25"/>
        <v>0.77738130016372309</v>
      </c>
      <c r="BX18" s="44">
        <f t="shared" ca="1" si="25"/>
        <v>0.77802246850236856</v>
      </c>
      <c r="BY18" s="44">
        <f t="shared" ca="1" si="25"/>
        <v>0.77864835891663631</v>
      </c>
      <c r="BZ18" s="44">
        <f t="shared" ca="1" si="25"/>
        <v>0.77927858948290873</v>
      </c>
      <c r="CA18" s="44">
        <f t="shared" ca="1" si="25"/>
        <v>0.77990843340912053</v>
      </c>
      <c r="CB18" s="44">
        <f t="shared" ca="1" si="25"/>
        <v>0.78053789263018625</v>
      </c>
      <c r="CC18" s="44">
        <f t="shared" ca="1" si="25"/>
        <v>0.78116689511335347</v>
      </c>
      <c r="CD18" s="44">
        <f t="shared" ca="1" si="25"/>
        <v>0.78178408652769915</v>
      </c>
      <c r="CE18" s="44">
        <f t="shared" ca="1" si="25"/>
        <v>0.78240378967244739</v>
      </c>
      <c r="CF18" s="44">
        <f t="shared" ca="1" si="25"/>
        <v>0.78302012278706756</v>
      </c>
      <c r="CG18" s="44">
        <f t="shared" ca="1" si="25"/>
        <v>0.78363566545439112</v>
      </c>
      <c r="CH18" s="44">
        <f t="shared" ca="1" si="25"/>
        <v>0.78424444303252183</v>
      </c>
      <c r="CI18" s="44">
        <f t="shared" ca="1" si="25"/>
        <v>0.78484941374871975</v>
      </c>
      <c r="CJ18" s="44">
        <f t="shared" ca="1" si="25"/>
        <v>0.78545718693822697</v>
      </c>
      <c r="CK18" s="44">
        <f t="shared" ca="1" si="25"/>
        <v>0.78606814006426229</v>
      </c>
      <c r="CL18" s="44">
        <f t="shared" ca="1" si="25"/>
        <v>0.78667350109606105</v>
      </c>
      <c r="CM18" s="44">
        <f t="shared" ca="1" si="25"/>
        <v>0.78727198948131261</v>
      </c>
    </row>
    <row r="19" spans="2:91" s="20" customFormat="1" ht="15" x14ac:dyDescent="0.2">
      <c r="B19" s="47"/>
      <c r="C19" s="46"/>
      <c r="D19" s="52"/>
    </row>
    <row r="20" spans="2:91" s="20" customFormat="1" ht="15" x14ac:dyDescent="0.2">
      <c r="B20" s="28" t="s">
        <v>122</v>
      </c>
      <c r="C20" s="53" t="str">
        <f>Inputs!$J$16</f>
        <v>EUR</v>
      </c>
      <c r="D20" s="55" t="s">
        <v>107</v>
      </c>
      <c r="E20" s="64">
        <f>SUM(E21:E26)</f>
        <v>-370950.84554279584</v>
      </c>
      <c r="F20" s="64">
        <f>SUM(F21:F26)</f>
        <v>-914493.84617250715</v>
      </c>
      <c r="G20" s="64">
        <f>SUM(G21:G26)</f>
        <v>-966993.46411169216</v>
      </c>
      <c r="H20" s="64">
        <f>SUM(H21:H26)</f>
        <v>-1011772.6974196187</v>
      </c>
      <c r="I20" s="64">
        <f>SUM(I21:I26)</f>
        <v>-1082004.8981936902</v>
      </c>
      <c r="K20" s="64">
        <f t="shared" ref="K20:AD20" si="26">SUM(K21:K26)</f>
        <v>0</v>
      </c>
      <c r="L20" s="64">
        <f t="shared" si="26"/>
        <v>-958.33333333333337</v>
      </c>
      <c r="M20" s="64">
        <f t="shared" si="26"/>
        <v>-60164.659669682558</v>
      </c>
      <c r="N20" s="64">
        <f t="shared" si="26"/>
        <v>-309827.85253977997</v>
      </c>
      <c r="O20" s="64">
        <f t="shared" si="26"/>
        <v>-221637.14038028632</v>
      </c>
      <c r="P20" s="64">
        <f t="shared" si="26"/>
        <v>-225574.72162850635</v>
      </c>
      <c r="Q20" s="64">
        <f t="shared" si="26"/>
        <v>-230353.42040087163</v>
      </c>
      <c r="R20" s="64">
        <f t="shared" si="26"/>
        <v>-236928.56376284279</v>
      </c>
      <c r="S20" s="64">
        <f t="shared" si="26"/>
        <v>-234553.61907420278</v>
      </c>
      <c r="T20" s="64">
        <f t="shared" si="26"/>
        <v>-238629.55246617325</v>
      </c>
      <c r="U20" s="64">
        <f t="shared" si="26"/>
        <v>-243382.8963470966</v>
      </c>
      <c r="V20" s="64">
        <f t="shared" si="26"/>
        <v>-250427.39622421953</v>
      </c>
      <c r="W20" s="64">
        <f t="shared" si="26"/>
        <v>-244939.85996265328</v>
      </c>
      <c r="X20" s="64">
        <f t="shared" si="26"/>
        <v>-249681.99776513153</v>
      </c>
      <c r="Y20" s="64">
        <f t="shared" si="26"/>
        <v>-255155.11646862922</v>
      </c>
      <c r="Z20" s="64">
        <f t="shared" si="26"/>
        <v>-261995.72322320475</v>
      </c>
      <c r="AA20" s="64">
        <f t="shared" si="26"/>
        <v>-261788.5437132442</v>
      </c>
      <c r="AB20" s="64">
        <f t="shared" si="26"/>
        <v>-266645.35247914481</v>
      </c>
      <c r="AC20" s="64">
        <f t="shared" si="26"/>
        <v>-272316.86567326309</v>
      </c>
      <c r="AD20" s="64">
        <f t="shared" si="26"/>
        <v>-281254.13632803812</v>
      </c>
      <c r="AF20" s="63">
        <f t="shared" ref="AF20:BK20" si="27">SUM(AF21:AF26)</f>
        <v>0</v>
      </c>
      <c r="AG20" s="63">
        <f t="shared" si="27"/>
        <v>0</v>
      </c>
      <c r="AH20" s="63">
        <f t="shared" si="27"/>
        <v>0</v>
      </c>
      <c r="AI20" s="63">
        <f t="shared" si="27"/>
        <v>0</v>
      </c>
      <c r="AJ20" s="63">
        <f t="shared" si="27"/>
        <v>-479.16666666666669</v>
      </c>
      <c r="AK20" s="63">
        <f t="shared" si="27"/>
        <v>-479.16666666666669</v>
      </c>
      <c r="AL20" s="63">
        <f t="shared" si="27"/>
        <v>-479.16666666666669</v>
      </c>
      <c r="AM20" s="63">
        <f t="shared" si="27"/>
        <v>-1479.1666666666667</v>
      </c>
      <c r="AN20" s="63">
        <f t="shared" si="27"/>
        <v>-58206.326336349222</v>
      </c>
      <c r="AO20" s="63">
        <f t="shared" si="27"/>
        <v>-162790.10528296753</v>
      </c>
      <c r="AP20" s="63">
        <f t="shared" si="27"/>
        <v>-72869.769856220213</v>
      </c>
      <c r="AQ20" s="63">
        <f t="shared" si="27"/>
        <v>-74167.977400592208</v>
      </c>
      <c r="AR20" s="63">
        <f t="shared" si="27"/>
        <v>-75440.563040359571</v>
      </c>
      <c r="AS20" s="63">
        <f t="shared" si="27"/>
        <v>-70822.792774471207</v>
      </c>
      <c r="AT20" s="63">
        <f t="shared" si="27"/>
        <v>-75373.784565455542</v>
      </c>
      <c r="AU20" s="63">
        <f t="shared" si="27"/>
        <v>-74496.601721977611</v>
      </c>
      <c r="AV20" s="63">
        <f t="shared" si="27"/>
        <v>-75365.855625479453</v>
      </c>
      <c r="AW20" s="63">
        <f t="shared" si="27"/>
        <v>-75712.264281049254</v>
      </c>
      <c r="AX20" s="63">
        <f t="shared" si="27"/>
        <v>-75905.754831546554</v>
      </c>
      <c r="AY20" s="63">
        <f t="shared" si="27"/>
        <v>-78252.375379849123</v>
      </c>
      <c r="AZ20" s="63">
        <f t="shared" si="27"/>
        <v>-76195.290189475912</v>
      </c>
      <c r="BA20" s="63">
        <f t="shared" si="27"/>
        <v>-78370.108976602205</v>
      </c>
      <c r="BB20" s="63">
        <f t="shared" si="27"/>
        <v>-78975.371642446204</v>
      </c>
      <c r="BC20" s="63">
        <f t="shared" si="27"/>
        <v>-79583.083143794371</v>
      </c>
      <c r="BD20" s="63">
        <f t="shared" si="27"/>
        <v>-80169.769723754318</v>
      </c>
      <c r="BE20" s="63">
        <f t="shared" si="27"/>
        <v>-74547.063748439483</v>
      </c>
      <c r="BF20" s="63">
        <f t="shared" si="27"/>
        <v>-79836.785602008968</v>
      </c>
      <c r="BG20" s="63">
        <f t="shared" si="27"/>
        <v>-79081.735525443481</v>
      </c>
      <c r="BH20" s="63">
        <f t="shared" si="27"/>
        <v>-79869.04865889877</v>
      </c>
      <c r="BI20" s="63">
        <f t="shared" si="27"/>
        <v>-79678.768281830955</v>
      </c>
      <c r="BJ20" s="63">
        <f t="shared" si="27"/>
        <v>-80044.169856425942</v>
      </c>
      <c r="BK20" s="63">
        <f t="shared" si="27"/>
        <v>-83400.185746607371</v>
      </c>
      <c r="BL20" s="63">
        <f t="shared" ref="BL20:CM20" si="28">SUM(BL21:BL26)</f>
        <v>-79938.540744063241</v>
      </c>
      <c r="BM20" s="63">
        <f t="shared" si="28"/>
        <v>-82913.837533411235</v>
      </c>
      <c r="BN20" s="63">
        <f t="shared" si="28"/>
        <v>-83681.960608167647</v>
      </c>
      <c r="BO20" s="63">
        <f t="shared" si="28"/>
        <v>-83831.598082640616</v>
      </c>
      <c r="BP20" s="63">
        <f t="shared" si="28"/>
        <v>-84107.637716714409</v>
      </c>
      <c r="BQ20" s="63">
        <f t="shared" si="28"/>
        <v>-77722.809508045786</v>
      </c>
      <c r="BR20" s="63">
        <f t="shared" si="28"/>
        <v>-83109.412737893072</v>
      </c>
      <c r="BS20" s="63">
        <f t="shared" si="28"/>
        <v>-82625.380842797706</v>
      </c>
      <c r="BT20" s="63">
        <f t="shared" si="28"/>
        <v>-84151.736495039251</v>
      </c>
      <c r="BU20" s="63">
        <f t="shared" si="28"/>
        <v>-82904.880427294556</v>
      </c>
      <c r="BV20" s="63">
        <f t="shared" si="28"/>
        <v>-83926.17069916433</v>
      </c>
      <c r="BW20" s="63">
        <f t="shared" si="28"/>
        <v>-87332.28015781811</v>
      </c>
      <c r="BX20" s="63">
        <f t="shared" si="28"/>
        <v>-83896.665611646764</v>
      </c>
      <c r="BY20" s="63">
        <f t="shared" si="28"/>
        <v>-87046.572325334637</v>
      </c>
      <c r="BZ20" s="63">
        <f t="shared" si="28"/>
        <v>-87259.962757783287</v>
      </c>
      <c r="CA20" s="63">
        <f t="shared" si="28"/>
        <v>-87689.188140086801</v>
      </c>
      <c r="CB20" s="63">
        <f t="shared" si="28"/>
        <v>-90762.161904075358</v>
      </c>
      <c r="CC20" s="63">
        <f t="shared" si="28"/>
        <v>-82377.200872928355</v>
      </c>
      <c r="CD20" s="63">
        <f t="shared" si="28"/>
        <v>-88649.18093624046</v>
      </c>
      <c r="CE20" s="63">
        <f t="shared" si="28"/>
        <v>-87968.133242824086</v>
      </c>
      <c r="CF20" s="63">
        <f t="shared" si="28"/>
        <v>-89864.53995064742</v>
      </c>
      <c r="CG20" s="63">
        <f t="shared" si="28"/>
        <v>-88812.679285673308</v>
      </c>
      <c r="CH20" s="63">
        <f t="shared" si="28"/>
        <v>-89818.619665487873</v>
      </c>
      <c r="CI20" s="63">
        <f t="shared" si="28"/>
        <v>-93064.779145746317</v>
      </c>
      <c r="CJ20" s="63">
        <f t="shared" si="28"/>
        <v>-89433.466862028887</v>
      </c>
      <c r="CK20" s="63">
        <f t="shared" si="28"/>
        <v>-94087.619303914369</v>
      </c>
      <c r="CL20" s="63">
        <f t="shared" si="28"/>
        <v>-92903.399556411343</v>
      </c>
      <c r="CM20" s="63">
        <f t="shared" si="28"/>
        <v>-94263.117467712393</v>
      </c>
    </row>
    <row r="21" spans="2:91" s="20" customFormat="1" ht="15" x14ac:dyDescent="0.2">
      <c r="B21" s="62" t="s">
        <v>121</v>
      </c>
      <c r="C21" s="53" t="str">
        <f>Inputs!$J$16</f>
        <v>EUR</v>
      </c>
      <c r="D21" s="53" t="s">
        <v>105</v>
      </c>
      <c r="E21" s="35">
        <f t="shared" ref="E21:I26" si="29">SUMIF($K$4:$AD$4,E$4,$K21:$AD21)</f>
        <v>-224497.36162029486</v>
      </c>
      <c r="F21" s="35">
        <f t="shared" si="29"/>
        <v>-692562.90504343458</v>
      </c>
      <c r="G21" s="35">
        <f t="shared" si="29"/>
        <v>-716875.94202034536</v>
      </c>
      <c r="H21" s="35">
        <f t="shared" si="29"/>
        <v>-738680.40978516568</v>
      </c>
      <c r="I21" s="35">
        <f t="shared" si="29"/>
        <v>-761148.08130204258</v>
      </c>
      <c r="K21" s="35">
        <f t="shared" ref="K21:T26" si="30">SUMIFS($AF21:$CM21,$AF$4:$CM$4,K$4,$AF$8:$CM$8,K$8)</f>
        <v>0</v>
      </c>
      <c r="L21" s="35">
        <f t="shared" si="30"/>
        <v>0</v>
      </c>
      <c r="M21" s="35">
        <f t="shared" si="30"/>
        <v>-55774.778717301604</v>
      </c>
      <c r="N21" s="35">
        <f t="shared" si="30"/>
        <v>-168722.58290299325</v>
      </c>
      <c r="O21" s="35">
        <f t="shared" si="30"/>
        <v>-170556.62680131753</v>
      </c>
      <c r="P21" s="35">
        <f t="shared" si="30"/>
        <v>-172267.88460713622</v>
      </c>
      <c r="Q21" s="35">
        <f t="shared" si="30"/>
        <v>-173996.31209631992</v>
      </c>
      <c r="R21" s="35">
        <f t="shared" si="30"/>
        <v>-175742.08153866086</v>
      </c>
      <c r="S21" s="35">
        <f t="shared" si="30"/>
        <v>-177210.34408285966</v>
      </c>
      <c r="T21" s="35">
        <f t="shared" si="30"/>
        <v>-178542.7471263443</v>
      </c>
      <c r="U21" s="35">
        <f t="shared" ref="U21:AD26" si="31">SUMIFS($AF21:$CM21,$AF$4:$CM$4,U$4,$AF$8:$CM$8,U$8)</f>
        <v>-179885.16819603089</v>
      </c>
      <c r="V21" s="35">
        <f t="shared" si="31"/>
        <v>-181237.68261511051</v>
      </c>
      <c r="W21" s="35">
        <f t="shared" si="31"/>
        <v>-182600.36627311163</v>
      </c>
      <c r="X21" s="35">
        <f t="shared" si="31"/>
        <v>-183973.29563015827</v>
      </c>
      <c r="Y21" s="35">
        <f t="shared" si="31"/>
        <v>-185356.54772126023</v>
      </c>
      <c r="Z21" s="35">
        <f t="shared" si="31"/>
        <v>-186750.20016063552</v>
      </c>
      <c r="AA21" s="35">
        <f t="shared" si="31"/>
        <v>-188154.33114606515</v>
      </c>
      <c r="AB21" s="35">
        <f t="shared" si="31"/>
        <v>-189569.01946328097</v>
      </c>
      <c r="AC21" s="35">
        <f t="shared" si="31"/>
        <v>-190994.3444903864</v>
      </c>
      <c r="AD21" s="35">
        <f t="shared" si="31"/>
        <v>-192430.38620231012</v>
      </c>
      <c r="AF21" s="18">
        <f>-('Labor costs'!AF13+'Labor costs'!AF15)</f>
        <v>0</v>
      </c>
      <c r="AG21" s="18">
        <f>-('Labor costs'!AG13+'Labor costs'!AG15)</f>
        <v>0</v>
      </c>
      <c r="AH21" s="18">
        <f>-('Labor costs'!AH13+'Labor costs'!AH15)</f>
        <v>0</v>
      </c>
      <c r="AI21" s="18">
        <f>-('Labor costs'!AI13+'Labor costs'!AI15)</f>
        <v>0</v>
      </c>
      <c r="AJ21" s="18">
        <f>-('Labor costs'!AJ13+'Labor costs'!AJ15)</f>
        <v>0</v>
      </c>
      <c r="AK21" s="18">
        <f>-('Labor costs'!AK13+'Labor costs'!AK15)</f>
        <v>0</v>
      </c>
      <c r="AL21" s="18">
        <f>-('Labor costs'!AL13+'Labor costs'!AL15)</f>
        <v>0</v>
      </c>
      <c r="AM21" s="18">
        <f>-('Labor costs'!AM13+'Labor costs'!AM15)</f>
        <v>0</v>
      </c>
      <c r="AN21" s="18">
        <f>-('Labor costs'!AN13+'Labor costs'!AN15)</f>
        <v>-55774.778717301604</v>
      </c>
      <c r="AO21" s="18">
        <f>-('Labor costs'!AO13+'Labor costs'!AO15)</f>
        <v>-56007.173628623699</v>
      </c>
      <c r="AP21" s="18">
        <f>-('Labor costs'!AP13+'Labor costs'!AP15)</f>
        <v>-56240.536852076293</v>
      </c>
      <c r="AQ21" s="18">
        <f>-('Labor costs'!AQ13+'Labor costs'!AQ15)</f>
        <v>-56474.872422293265</v>
      </c>
      <c r="AR21" s="18">
        <f>-('Labor costs'!AR13+'Labor costs'!AR15)</f>
        <v>-56663.121997034264</v>
      </c>
      <c r="AS21" s="18">
        <f>-('Labor costs'!AS13+'Labor costs'!AS15)</f>
        <v>-56851.999070357706</v>
      </c>
      <c r="AT21" s="18">
        <f>-('Labor costs'!AT13+'Labor costs'!AT15)</f>
        <v>-57041.505733925565</v>
      </c>
      <c r="AU21" s="18">
        <f>-('Labor costs'!AU13+'Labor costs'!AU15)</f>
        <v>-57231.644086371991</v>
      </c>
      <c r="AV21" s="18">
        <f>-('Labor costs'!AV13+'Labor costs'!AV15)</f>
        <v>-57422.416233326563</v>
      </c>
      <c r="AW21" s="18">
        <f>-('Labor costs'!AW13+'Labor costs'!AW15)</f>
        <v>-57613.824287437659</v>
      </c>
      <c r="AX21" s="18">
        <f>-('Labor costs'!AX13+'Labor costs'!AX15)</f>
        <v>-57805.870368395801</v>
      </c>
      <c r="AY21" s="18">
        <f>-('Labor costs'!AY13+'Labor costs'!AY15)</f>
        <v>-57998.556602957113</v>
      </c>
      <c r="AZ21" s="18">
        <f>-('Labor costs'!AZ13+'Labor costs'!AZ15)</f>
        <v>-58191.885124966982</v>
      </c>
      <c r="BA21" s="18">
        <f>-('Labor costs'!BA13+'Labor costs'!BA15)</f>
        <v>-58385.858075383541</v>
      </c>
      <c r="BB21" s="18">
        <f>-('Labor costs'!BB13+'Labor costs'!BB15)</f>
        <v>-58580.477602301486</v>
      </c>
      <c r="BC21" s="18">
        <f>-('Labor costs'!BC13+'Labor costs'!BC15)</f>
        <v>-58775.745860975825</v>
      </c>
      <c r="BD21" s="18">
        <f>-('Labor costs'!BD13+'Labor costs'!BD15)</f>
        <v>-58922.685225628273</v>
      </c>
      <c r="BE21" s="18">
        <f>-('Labor costs'!BE13+'Labor costs'!BE15)</f>
        <v>-59069.991938692336</v>
      </c>
      <c r="BF21" s="18">
        <f>-('Labor costs'!BF13+'Labor costs'!BF15)</f>
        <v>-59217.666918539064</v>
      </c>
      <c r="BG21" s="18">
        <f>-('Labor costs'!BG13+'Labor costs'!BG15)</f>
        <v>-59365.711085835414</v>
      </c>
      <c r="BH21" s="18">
        <f>-('Labor costs'!BH13+'Labor costs'!BH15)</f>
        <v>-59514.125363549996</v>
      </c>
      <c r="BI21" s="18">
        <f>-('Labor costs'!BI13+'Labor costs'!BI15)</f>
        <v>-59662.910676958869</v>
      </c>
      <c r="BJ21" s="18">
        <f>-('Labor costs'!BJ13+'Labor costs'!BJ15)</f>
        <v>-59812.067953651254</v>
      </c>
      <c r="BK21" s="18">
        <f>-('Labor costs'!BK13+'Labor costs'!BK15)</f>
        <v>-59961.59812353539</v>
      </c>
      <c r="BL21" s="18">
        <f>-('Labor costs'!BL13+'Labor costs'!BL15)</f>
        <v>-60111.502118844233</v>
      </c>
      <c r="BM21" s="18">
        <f>-('Labor costs'!BM13+'Labor costs'!BM15)</f>
        <v>-60261.780874141325</v>
      </c>
      <c r="BN21" s="18">
        <f>-('Labor costs'!BN13+'Labor costs'!BN15)</f>
        <v>-60412.435326326682</v>
      </c>
      <c r="BO21" s="18">
        <f>-('Labor costs'!BO13+'Labor costs'!BO15)</f>
        <v>-60563.466414642491</v>
      </c>
      <c r="BP21" s="18">
        <f>-('Labor costs'!BP13+'Labor costs'!BP15)</f>
        <v>-60714.875080679099</v>
      </c>
      <c r="BQ21" s="18">
        <f>-('Labor costs'!BQ13+'Labor costs'!BQ15)</f>
        <v>-60866.662268380802</v>
      </c>
      <c r="BR21" s="18">
        <f>-('Labor costs'!BR13+'Labor costs'!BR15)</f>
        <v>-61018.828924051733</v>
      </c>
      <c r="BS21" s="18">
        <f>-('Labor costs'!BS13+'Labor costs'!BS15)</f>
        <v>-61171.375996361872</v>
      </c>
      <c r="BT21" s="18">
        <f>-('Labor costs'!BT13+'Labor costs'!BT15)</f>
        <v>-61324.304436352773</v>
      </c>
      <c r="BU21" s="18">
        <f>-('Labor costs'!BU13+'Labor costs'!BU15)</f>
        <v>-61477.615197443651</v>
      </c>
      <c r="BV21" s="18">
        <f>-('Labor costs'!BV13+'Labor costs'!BV15)</f>
        <v>-61631.309235437249</v>
      </c>
      <c r="BW21" s="18">
        <f>-('Labor costs'!BW13+'Labor costs'!BW15)</f>
        <v>-61785.387508525848</v>
      </c>
      <c r="BX21" s="18">
        <f>-('Labor costs'!BX13+'Labor costs'!BX15)</f>
        <v>-61939.850977297145</v>
      </c>
      <c r="BY21" s="18">
        <f>-('Labor costs'!BY13+'Labor costs'!BY15)</f>
        <v>-62094.700604740399</v>
      </c>
      <c r="BZ21" s="18">
        <f>-('Labor costs'!BZ13+'Labor costs'!BZ15)</f>
        <v>-62249.937356252238</v>
      </c>
      <c r="CA21" s="18">
        <f>-('Labor costs'!CA13+'Labor costs'!CA15)</f>
        <v>-62405.562199642867</v>
      </c>
      <c r="CB21" s="18">
        <f>-('Labor costs'!CB13+'Labor costs'!CB15)</f>
        <v>-62561.576105141983</v>
      </c>
      <c r="CC21" s="18">
        <f>-('Labor costs'!CC13+'Labor costs'!CC15)</f>
        <v>-62717.980045404824</v>
      </c>
      <c r="CD21" s="18">
        <f>-('Labor costs'!CD13+'Labor costs'!CD15)</f>
        <v>-62874.774995518332</v>
      </c>
      <c r="CE21" s="18">
        <f>-('Labor costs'!CE13+'Labor costs'!CE15)</f>
        <v>-63031.961933007122</v>
      </c>
      <c r="CF21" s="18">
        <f>-('Labor costs'!CF13+'Labor costs'!CF15)</f>
        <v>-63189.541837839628</v>
      </c>
      <c r="CG21" s="18">
        <f>-('Labor costs'!CG13+'Labor costs'!CG15)</f>
        <v>-63347.51569243423</v>
      </c>
      <c r="CH21" s="18">
        <f>-('Labor costs'!CH13+'Labor costs'!CH15)</f>
        <v>-63505.8844816653</v>
      </c>
      <c r="CI21" s="18">
        <f>-('Labor costs'!CI13+'Labor costs'!CI15)</f>
        <v>-63664.649192869467</v>
      </c>
      <c r="CJ21" s="18">
        <f>-('Labor costs'!CJ13+'Labor costs'!CJ15)</f>
        <v>-63823.810815851633</v>
      </c>
      <c r="CK21" s="18">
        <f>-('Labor costs'!CK13+'Labor costs'!CK15)</f>
        <v>-63983.37034289127</v>
      </c>
      <c r="CL21" s="18">
        <f>-('Labor costs'!CL13+'Labor costs'!CL15)</f>
        <v>-64143.328768748484</v>
      </c>
      <c r="CM21" s="18">
        <f>-('Labor costs'!CM13+'Labor costs'!CM15)</f>
        <v>-64303.687090670363</v>
      </c>
    </row>
    <row r="22" spans="2:91" s="20" customFormat="1" ht="15" x14ac:dyDescent="0.2">
      <c r="B22" s="62" t="s">
        <v>120</v>
      </c>
      <c r="C22" s="53" t="str">
        <f>Inputs!$J$16</f>
        <v>EUR</v>
      </c>
      <c r="D22" s="53" t="s">
        <v>101</v>
      </c>
      <c r="E22" s="35">
        <f t="shared" si="29"/>
        <v>-12642.857142857143</v>
      </c>
      <c r="F22" s="35">
        <f t="shared" si="29"/>
        <v>-29178.571428571431</v>
      </c>
      <c r="G22" s="35">
        <f t="shared" si="29"/>
        <v>-29178.571428571431</v>
      </c>
      <c r="H22" s="35">
        <f t="shared" si="29"/>
        <v>-29178.571428571431</v>
      </c>
      <c r="I22" s="35">
        <f t="shared" si="29"/>
        <v>-29178.571428571431</v>
      </c>
      <c r="K22" s="35">
        <f t="shared" si="30"/>
        <v>0</v>
      </c>
      <c r="L22" s="35">
        <f t="shared" si="30"/>
        <v>-958.33333333333337</v>
      </c>
      <c r="M22" s="35">
        <f t="shared" si="30"/>
        <v>-4389.8809523809523</v>
      </c>
      <c r="N22" s="35">
        <f t="shared" si="30"/>
        <v>-7294.6428571428578</v>
      </c>
      <c r="O22" s="35">
        <f t="shared" si="30"/>
        <v>-7294.6428571428578</v>
      </c>
      <c r="P22" s="35">
        <f t="shared" si="30"/>
        <v>-7294.6428571428578</v>
      </c>
      <c r="Q22" s="35">
        <f t="shared" si="30"/>
        <v>-7294.6428571428578</v>
      </c>
      <c r="R22" s="35">
        <f t="shared" si="30"/>
        <v>-7294.6428571428578</v>
      </c>
      <c r="S22" s="35">
        <f t="shared" si="30"/>
        <v>-7294.6428571428578</v>
      </c>
      <c r="T22" s="35">
        <f t="shared" si="30"/>
        <v>-7294.6428571428578</v>
      </c>
      <c r="U22" s="35">
        <f t="shared" si="31"/>
        <v>-7294.6428571428578</v>
      </c>
      <c r="V22" s="35">
        <f t="shared" si="31"/>
        <v>-7294.6428571428578</v>
      </c>
      <c r="W22" s="35">
        <f t="shared" si="31"/>
        <v>-7294.6428571428578</v>
      </c>
      <c r="X22" s="35">
        <f t="shared" si="31"/>
        <v>-7294.6428571428578</v>
      </c>
      <c r="Y22" s="35">
        <f t="shared" si="31"/>
        <v>-7294.6428571428578</v>
      </c>
      <c r="Z22" s="35">
        <f t="shared" si="31"/>
        <v>-7294.6428571428578</v>
      </c>
      <c r="AA22" s="35">
        <f t="shared" si="31"/>
        <v>-7294.6428571428578</v>
      </c>
      <c r="AB22" s="35">
        <f t="shared" si="31"/>
        <v>-7294.6428571428578</v>
      </c>
      <c r="AC22" s="35">
        <f t="shared" si="31"/>
        <v>-7294.6428571428578</v>
      </c>
      <c r="AD22" s="35">
        <f t="shared" si="31"/>
        <v>-7294.6428571428578</v>
      </c>
      <c r="AF22" s="18">
        <f>PPE!AF16</f>
        <v>0</v>
      </c>
      <c r="AG22" s="18">
        <f>PPE!AG16</f>
        <v>0</v>
      </c>
      <c r="AH22" s="18">
        <f>PPE!AH16</f>
        <v>0</v>
      </c>
      <c r="AI22" s="18">
        <f>PPE!AI16</f>
        <v>0</v>
      </c>
      <c r="AJ22" s="18">
        <f>PPE!AJ16</f>
        <v>-479.16666666666669</v>
      </c>
      <c r="AK22" s="18">
        <f>PPE!AK16</f>
        <v>-479.16666666666669</v>
      </c>
      <c r="AL22" s="18">
        <f>PPE!AL16</f>
        <v>-479.16666666666669</v>
      </c>
      <c r="AM22" s="18">
        <f>PPE!AM16</f>
        <v>-1479.1666666666667</v>
      </c>
      <c r="AN22" s="18">
        <f>PPE!AN16</f>
        <v>-2431.5476190476193</v>
      </c>
      <c r="AO22" s="18">
        <f>PPE!AO16</f>
        <v>-2431.5476190476193</v>
      </c>
      <c r="AP22" s="18">
        <f>PPE!AP16</f>
        <v>-2431.5476190476193</v>
      </c>
      <c r="AQ22" s="18">
        <f>PPE!AQ16</f>
        <v>-2431.5476190476193</v>
      </c>
      <c r="AR22" s="18">
        <f>PPE!AR16</f>
        <v>-2431.5476190476193</v>
      </c>
      <c r="AS22" s="18">
        <f>PPE!AS16</f>
        <v>-2431.5476190476193</v>
      </c>
      <c r="AT22" s="18">
        <f>PPE!AT16</f>
        <v>-2431.5476190476193</v>
      </c>
      <c r="AU22" s="18">
        <f>PPE!AU16</f>
        <v>-2431.5476190476193</v>
      </c>
      <c r="AV22" s="18">
        <f>PPE!AV16</f>
        <v>-2431.5476190476193</v>
      </c>
      <c r="AW22" s="18">
        <f>PPE!AW16</f>
        <v>-2431.5476190476193</v>
      </c>
      <c r="AX22" s="18">
        <f>PPE!AX16</f>
        <v>-2431.5476190476193</v>
      </c>
      <c r="AY22" s="18">
        <f>PPE!AY16</f>
        <v>-2431.5476190476193</v>
      </c>
      <c r="AZ22" s="18">
        <f>PPE!AZ16</f>
        <v>-2431.5476190476193</v>
      </c>
      <c r="BA22" s="18">
        <f>PPE!BA16</f>
        <v>-2431.5476190476193</v>
      </c>
      <c r="BB22" s="18">
        <f>PPE!BB16</f>
        <v>-2431.5476190476193</v>
      </c>
      <c r="BC22" s="18">
        <f>PPE!BC16</f>
        <v>-2431.5476190476193</v>
      </c>
      <c r="BD22" s="18">
        <f>PPE!BD16</f>
        <v>-2431.5476190476193</v>
      </c>
      <c r="BE22" s="18">
        <f>PPE!BE16</f>
        <v>-2431.5476190476193</v>
      </c>
      <c r="BF22" s="18">
        <f>PPE!BF16</f>
        <v>-2431.5476190476193</v>
      </c>
      <c r="BG22" s="18">
        <f>PPE!BG16</f>
        <v>-2431.5476190476193</v>
      </c>
      <c r="BH22" s="18">
        <f>PPE!BH16</f>
        <v>-2431.5476190476193</v>
      </c>
      <c r="BI22" s="18">
        <f>PPE!BI16</f>
        <v>-2431.5476190476193</v>
      </c>
      <c r="BJ22" s="18">
        <f>PPE!BJ16</f>
        <v>-2431.5476190476193</v>
      </c>
      <c r="BK22" s="18">
        <f>PPE!BK16</f>
        <v>-2431.5476190476193</v>
      </c>
      <c r="BL22" s="18">
        <f>PPE!BL16</f>
        <v>-2431.5476190476193</v>
      </c>
      <c r="BM22" s="18">
        <f>PPE!BM16</f>
        <v>-2431.5476190476193</v>
      </c>
      <c r="BN22" s="18">
        <f>PPE!BN16</f>
        <v>-2431.5476190476193</v>
      </c>
      <c r="BO22" s="18">
        <f>PPE!BO16</f>
        <v>-2431.5476190476193</v>
      </c>
      <c r="BP22" s="18">
        <f>PPE!BP16</f>
        <v>-2431.5476190476193</v>
      </c>
      <c r="BQ22" s="18">
        <f>PPE!BQ16</f>
        <v>-2431.5476190476193</v>
      </c>
      <c r="BR22" s="18">
        <f>PPE!BR16</f>
        <v>-2431.5476190476193</v>
      </c>
      <c r="BS22" s="18">
        <f>PPE!BS16</f>
        <v>-2431.5476190476193</v>
      </c>
      <c r="BT22" s="18">
        <f>PPE!BT16</f>
        <v>-2431.5476190476193</v>
      </c>
      <c r="BU22" s="18">
        <f>PPE!BU16</f>
        <v>-2431.5476190476193</v>
      </c>
      <c r="BV22" s="18">
        <f>PPE!BV16</f>
        <v>-2431.5476190476193</v>
      </c>
      <c r="BW22" s="18">
        <f>PPE!BW16</f>
        <v>-2431.5476190476193</v>
      </c>
      <c r="BX22" s="18">
        <f>PPE!BX16</f>
        <v>-2431.5476190476193</v>
      </c>
      <c r="BY22" s="18">
        <f>PPE!BY16</f>
        <v>-2431.5476190476193</v>
      </c>
      <c r="BZ22" s="18">
        <f>PPE!BZ16</f>
        <v>-2431.5476190476193</v>
      </c>
      <c r="CA22" s="18">
        <f>PPE!CA16</f>
        <v>-2431.5476190476193</v>
      </c>
      <c r="CB22" s="18">
        <f>PPE!CB16</f>
        <v>-2431.5476190476193</v>
      </c>
      <c r="CC22" s="18">
        <f>PPE!CC16</f>
        <v>-2431.5476190476193</v>
      </c>
      <c r="CD22" s="18">
        <f>PPE!CD16</f>
        <v>-2431.5476190476193</v>
      </c>
      <c r="CE22" s="18">
        <f>PPE!CE16</f>
        <v>-2431.5476190476193</v>
      </c>
      <c r="CF22" s="18">
        <f>PPE!CF16</f>
        <v>-2431.5476190476193</v>
      </c>
      <c r="CG22" s="18">
        <f>PPE!CG16</f>
        <v>-2431.5476190476193</v>
      </c>
      <c r="CH22" s="18">
        <f>PPE!CH16</f>
        <v>-2431.5476190476193</v>
      </c>
      <c r="CI22" s="18">
        <f>PPE!CI16</f>
        <v>-2431.5476190476193</v>
      </c>
      <c r="CJ22" s="18">
        <f>PPE!CJ16</f>
        <v>-2431.5476190476193</v>
      </c>
      <c r="CK22" s="18">
        <f>PPE!CK16</f>
        <v>-2431.5476190476193</v>
      </c>
      <c r="CL22" s="18">
        <f>PPE!CL16</f>
        <v>-2431.5476190476193</v>
      </c>
      <c r="CM22" s="18">
        <f>PPE!CM16</f>
        <v>-2431.5476190476193</v>
      </c>
    </row>
    <row r="23" spans="2:91" s="20" customFormat="1" ht="15" x14ac:dyDescent="0.2">
      <c r="B23" s="62" t="s">
        <v>119</v>
      </c>
      <c r="C23" s="53" t="str">
        <f>Inputs!$J$16</f>
        <v>EUR</v>
      </c>
      <c r="D23" s="53" t="s">
        <v>99</v>
      </c>
      <c r="E23" s="35">
        <f t="shared" si="29"/>
        <v>0</v>
      </c>
      <c r="F23" s="35">
        <f t="shared" si="29"/>
        <v>0</v>
      </c>
      <c r="G23" s="35">
        <f t="shared" si="29"/>
        <v>0</v>
      </c>
      <c r="H23" s="35">
        <f t="shared" si="29"/>
        <v>0</v>
      </c>
      <c r="I23" s="35">
        <f t="shared" si="29"/>
        <v>0</v>
      </c>
      <c r="K23" s="35">
        <f t="shared" si="30"/>
        <v>0</v>
      </c>
      <c r="L23" s="35">
        <f t="shared" si="30"/>
        <v>0</v>
      </c>
      <c r="M23" s="35">
        <f t="shared" si="30"/>
        <v>0</v>
      </c>
      <c r="N23" s="35">
        <f t="shared" si="30"/>
        <v>0</v>
      </c>
      <c r="O23" s="35">
        <f t="shared" si="30"/>
        <v>0</v>
      </c>
      <c r="P23" s="35">
        <f t="shared" si="30"/>
        <v>0</v>
      </c>
      <c r="Q23" s="35">
        <f t="shared" si="30"/>
        <v>0</v>
      </c>
      <c r="R23" s="35">
        <f t="shared" si="30"/>
        <v>0</v>
      </c>
      <c r="S23" s="35">
        <f t="shared" si="30"/>
        <v>0</v>
      </c>
      <c r="T23" s="35">
        <f t="shared" si="30"/>
        <v>0</v>
      </c>
      <c r="U23" s="35">
        <f t="shared" si="31"/>
        <v>0</v>
      </c>
      <c r="V23" s="35">
        <f t="shared" si="31"/>
        <v>0</v>
      </c>
      <c r="W23" s="35">
        <f t="shared" si="31"/>
        <v>0</v>
      </c>
      <c r="X23" s="35">
        <f t="shared" si="31"/>
        <v>0</v>
      </c>
      <c r="Y23" s="35">
        <f t="shared" si="31"/>
        <v>0</v>
      </c>
      <c r="Z23" s="35">
        <f t="shared" si="31"/>
        <v>0</v>
      </c>
      <c r="AA23" s="35">
        <f t="shared" si="31"/>
        <v>0</v>
      </c>
      <c r="AB23" s="35">
        <f t="shared" si="31"/>
        <v>0</v>
      </c>
      <c r="AC23" s="35">
        <f t="shared" si="31"/>
        <v>0</v>
      </c>
      <c r="AD23" s="35">
        <f t="shared" si="31"/>
        <v>0</v>
      </c>
      <c r="AF23" s="18">
        <f>IA!AF15</f>
        <v>0</v>
      </c>
      <c r="AG23" s="18">
        <f>IA!AG15</f>
        <v>0</v>
      </c>
      <c r="AH23" s="18">
        <f>IA!AH15</f>
        <v>0</v>
      </c>
      <c r="AI23" s="18">
        <f>IA!AI15</f>
        <v>0</v>
      </c>
      <c r="AJ23" s="18">
        <f>IA!AJ15</f>
        <v>0</v>
      </c>
      <c r="AK23" s="18">
        <f>IA!AK15</f>
        <v>0</v>
      </c>
      <c r="AL23" s="18">
        <f>IA!AL15</f>
        <v>0</v>
      </c>
      <c r="AM23" s="18">
        <f>IA!AM15</f>
        <v>0</v>
      </c>
      <c r="AN23" s="18">
        <f>IA!AN15</f>
        <v>0</v>
      </c>
      <c r="AO23" s="18">
        <f>IA!AO15</f>
        <v>0</v>
      </c>
      <c r="AP23" s="18">
        <f>IA!AP15</f>
        <v>0</v>
      </c>
      <c r="AQ23" s="18">
        <f>IA!AQ15</f>
        <v>0</v>
      </c>
      <c r="AR23" s="18">
        <f>IA!AR15</f>
        <v>0</v>
      </c>
      <c r="AS23" s="18">
        <f>IA!AS15</f>
        <v>0</v>
      </c>
      <c r="AT23" s="18">
        <f>IA!AT15</f>
        <v>0</v>
      </c>
      <c r="AU23" s="18">
        <f>IA!AU15</f>
        <v>0</v>
      </c>
      <c r="AV23" s="18">
        <f>IA!AV15</f>
        <v>0</v>
      </c>
      <c r="AW23" s="18">
        <f>IA!AW15</f>
        <v>0</v>
      </c>
      <c r="AX23" s="18">
        <f>IA!AX15</f>
        <v>0</v>
      </c>
      <c r="AY23" s="18">
        <f>IA!AY15</f>
        <v>0</v>
      </c>
      <c r="AZ23" s="18">
        <f>IA!AZ15</f>
        <v>0</v>
      </c>
      <c r="BA23" s="18">
        <f>IA!BA15</f>
        <v>0</v>
      </c>
      <c r="BB23" s="18">
        <f>IA!BB15</f>
        <v>0</v>
      </c>
      <c r="BC23" s="18">
        <f>IA!BC15</f>
        <v>0</v>
      </c>
      <c r="BD23" s="18">
        <f>IA!BD15</f>
        <v>0</v>
      </c>
      <c r="BE23" s="18">
        <f>IA!BE15</f>
        <v>0</v>
      </c>
      <c r="BF23" s="18">
        <f>IA!BF15</f>
        <v>0</v>
      </c>
      <c r="BG23" s="18">
        <f>IA!BG15</f>
        <v>0</v>
      </c>
      <c r="BH23" s="18">
        <f>IA!BH15</f>
        <v>0</v>
      </c>
      <c r="BI23" s="18">
        <f>IA!BI15</f>
        <v>0</v>
      </c>
      <c r="BJ23" s="18">
        <f>IA!BJ15</f>
        <v>0</v>
      </c>
      <c r="BK23" s="18">
        <f>IA!BK15</f>
        <v>0</v>
      </c>
      <c r="BL23" s="18">
        <f>IA!BL15</f>
        <v>0</v>
      </c>
      <c r="BM23" s="18">
        <f>IA!BM15</f>
        <v>0</v>
      </c>
      <c r="BN23" s="18">
        <f>IA!BN15</f>
        <v>0</v>
      </c>
      <c r="BO23" s="18">
        <f>IA!BO15</f>
        <v>0</v>
      </c>
      <c r="BP23" s="18">
        <f>IA!BP15</f>
        <v>0</v>
      </c>
      <c r="BQ23" s="18">
        <f>IA!BQ15</f>
        <v>0</v>
      </c>
      <c r="BR23" s="18">
        <f>IA!BR15</f>
        <v>0</v>
      </c>
      <c r="BS23" s="18">
        <f>IA!BS15</f>
        <v>0</v>
      </c>
      <c r="BT23" s="18">
        <f>IA!BT15</f>
        <v>0</v>
      </c>
      <c r="BU23" s="18">
        <f>IA!BU15</f>
        <v>0</v>
      </c>
      <c r="BV23" s="18">
        <f>IA!BV15</f>
        <v>0</v>
      </c>
      <c r="BW23" s="18">
        <f>IA!BW15</f>
        <v>0</v>
      </c>
      <c r="BX23" s="18">
        <f>IA!BX15</f>
        <v>0</v>
      </c>
      <c r="BY23" s="18">
        <f>IA!BY15</f>
        <v>0</v>
      </c>
      <c r="BZ23" s="18">
        <f>IA!BZ15</f>
        <v>0</v>
      </c>
      <c r="CA23" s="18">
        <f>IA!CA15</f>
        <v>0</v>
      </c>
      <c r="CB23" s="18">
        <f>IA!CB15</f>
        <v>0</v>
      </c>
      <c r="CC23" s="18">
        <f>IA!CC15</f>
        <v>0</v>
      </c>
      <c r="CD23" s="18">
        <f>IA!CD15</f>
        <v>0</v>
      </c>
      <c r="CE23" s="18">
        <f>IA!CE15</f>
        <v>0</v>
      </c>
      <c r="CF23" s="18">
        <f>IA!CF15</f>
        <v>0</v>
      </c>
      <c r="CG23" s="18">
        <f>IA!CG15</f>
        <v>0</v>
      </c>
      <c r="CH23" s="18">
        <f>IA!CH15</f>
        <v>0</v>
      </c>
      <c r="CI23" s="18">
        <f>IA!CI15</f>
        <v>0</v>
      </c>
      <c r="CJ23" s="18">
        <f>IA!CJ15</f>
        <v>0</v>
      </c>
      <c r="CK23" s="18">
        <f>IA!CK15</f>
        <v>0</v>
      </c>
      <c r="CL23" s="18">
        <f>IA!CL15</f>
        <v>0</v>
      </c>
      <c r="CM23" s="18">
        <f>IA!CM15</f>
        <v>0</v>
      </c>
    </row>
    <row r="24" spans="2:91" s="20" customFormat="1" ht="15" x14ac:dyDescent="0.2">
      <c r="B24" s="62" t="s">
        <v>118</v>
      </c>
      <c r="C24" s="53" t="str">
        <f>Inputs!$J$16</f>
        <v>EUR</v>
      </c>
      <c r="D24" s="53" t="s">
        <v>115</v>
      </c>
      <c r="E24" s="35">
        <f t="shared" si="29"/>
        <v>-60000</v>
      </c>
      <c r="F24" s="35">
        <f t="shared" si="29"/>
        <v>0</v>
      </c>
      <c r="G24" s="35">
        <f t="shared" si="29"/>
        <v>0</v>
      </c>
      <c r="H24" s="35">
        <f t="shared" si="29"/>
        <v>0</v>
      </c>
      <c r="I24" s="35">
        <f t="shared" si="29"/>
        <v>0</v>
      </c>
      <c r="K24" s="35">
        <f t="shared" si="30"/>
        <v>0</v>
      </c>
      <c r="L24" s="35">
        <f t="shared" si="30"/>
        <v>0</v>
      </c>
      <c r="M24" s="35">
        <f t="shared" si="30"/>
        <v>0</v>
      </c>
      <c r="N24" s="35">
        <f t="shared" si="30"/>
        <v>-60000</v>
      </c>
      <c r="O24" s="35">
        <f t="shared" si="30"/>
        <v>0</v>
      </c>
      <c r="P24" s="35">
        <f t="shared" si="30"/>
        <v>0</v>
      </c>
      <c r="Q24" s="35">
        <f t="shared" si="30"/>
        <v>0</v>
      </c>
      <c r="R24" s="35">
        <f t="shared" si="30"/>
        <v>0</v>
      </c>
      <c r="S24" s="35">
        <f t="shared" si="30"/>
        <v>0</v>
      </c>
      <c r="T24" s="35">
        <f t="shared" si="30"/>
        <v>0</v>
      </c>
      <c r="U24" s="35">
        <f t="shared" si="31"/>
        <v>0</v>
      </c>
      <c r="V24" s="35">
        <f t="shared" si="31"/>
        <v>0</v>
      </c>
      <c r="W24" s="35">
        <f t="shared" si="31"/>
        <v>0</v>
      </c>
      <c r="X24" s="35">
        <f t="shared" si="31"/>
        <v>0</v>
      </c>
      <c r="Y24" s="35">
        <f t="shared" si="31"/>
        <v>0</v>
      </c>
      <c r="Z24" s="35">
        <f t="shared" si="31"/>
        <v>0</v>
      </c>
      <c r="AA24" s="35">
        <f t="shared" si="31"/>
        <v>0</v>
      </c>
      <c r="AB24" s="35">
        <f t="shared" si="31"/>
        <v>0</v>
      </c>
      <c r="AC24" s="35">
        <f t="shared" si="31"/>
        <v>0</v>
      </c>
      <c r="AD24" s="35">
        <f t="shared" si="31"/>
        <v>0</v>
      </c>
      <c r="AF24" s="18">
        <f>Inventory!AF16</f>
        <v>0</v>
      </c>
      <c r="AG24" s="18">
        <f>Inventory!AG16</f>
        <v>0</v>
      </c>
      <c r="AH24" s="18">
        <f>Inventory!AH16</f>
        <v>0</v>
      </c>
      <c r="AI24" s="18">
        <f>Inventory!AI16</f>
        <v>0</v>
      </c>
      <c r="AJ24" s="18">
        <f>Inventory!AJ16</f>
        <v>0</v>
      </c>
      <c r="AK24" s="18">
        <f>Inventory!AK16</f>
        <v>0</v>
      </c>
      <c r="AL24" s="18">
        <f>Inventory!AL16</f>
        <v>0</v>
      </c>
      <c r="AM24" s="18">
        <f>Inventory!AM16</f>
        <v>0</v>
      </c>
      <c r="AN24" s="18">
        <f>Inventory!AN16</f>
        <v>0</v>
      </c>
      <c r="AO24" s="18">
        <f>Inventory!AO16</f>
        <v>-60000</v>
      </c>
      <c r="AP24" s="18">
        <f>Inventory!AP16</f>
        <v>0</v>
      </c>
      <c r="AQ24" s="18">
        <f>Inventory!AQ16</f>
        <v>0</v>
      </c>
      <c r="AR24" s="18">
        <f>Inventory!AR16</f>
        <v>0</v>
      </c>
      <c r="AS24" s="18">
        <f>Inventory!AS16</f>
        <v>0</v>
      </c>
      <c r="AT24" s="18">
        <f>Inventory!AT16</f>
        <v>0</v>
      </c>
      <c r="AU24" s="18">
        <f>Inventory!AU16</f>
        <v>0</v>
      </c>
      <c r="AV24" s="18">
        <f>Inventory!AV16</f>
        <v>0</v>
      </c>
      <c r="AW24" s="18">
        <f>Inventory!AW16</f>
        <v>0</v>
      </c>
      <c r="AX24" s="18">
        <f>Inventory!AX16</f>
        <v>0</v>
      </c>
      <c r="AY24" s="18">
        <f>Inventory!AY16</f>
        <v>0</v>
      </c>
      <c r="AZ24" s="18">
        <f>Inventory!AZ16</f>
        <v>0</v>
      </c>
      <c r="BA24" s="18">
        <f>Inventory!BA16</f>
        <v>0</v>
      </c>
      <c r="BB24" s="18">
        <f>Inventory!BB16</f>
        <v>0</v>
      </c>
      <c r="BC24" s="18">
        <f>Inventory!BC16</f>
        <v>0</v>
      </c>
      <c r="BD24" s="18">
        <f>Inventory!BD16</f>
        <v>0</v>
      </c>
      <c r="BE24" s="18">
        <f>Inventory!BE16</f>
        <v>0</v>
      </c>
      <c r="BF24" s="18">
        <f>Inventory!BF16</f>
        <v>0</v>
      </c>
      <c r="BG24" s="18">
        <f>Inventory!BG16</f>
        <v>0</v>
      </c>
      <c r="BH24" s="18">
        <f>Inventory!BH16</f>
        <v>0</v>
      </c>
      <c r="BI24" s="18">
        <f>Inventory!BI16</f>
        <v>0</v>
      </c>
      <c r="BJ24" s="18">
        <f>Inventory!BJ16</f>
        <v>0</v>
      </c>
      <c r="BK24" s="18">
        <f>Inventory!BK16</f>
        <v>0</v>
      </c>
      <c r="BL24" s="18">
        <f>Inventory!BL16</f>
        <v>0</v>
      </c>
      <c r="BM24" s="18">
        <f>Inventory!BM16</f>
        <v>0</v>
      </c>
      <c r="BN24" s="18">
        <f>Inventory!BN16</f>
        <v>0</v>
      </c>
      <c r="BO24" s="18">
        <f>Inventory!BO16</f>
        <v>0</v>
      </c>
      <c r="BP24" s="18">
        <f>Inventory!BP16</f>
        <v>0</v>
      </c>
      <c r="BQ24" s="18">
        <f>Inventory!BQ16</f>
        <v>0</v>
      </c>
      <c r="BR24" s="18">
        <f>Inventory!BR16</f>
        <v>0</v>
      </c>
      <c r="BS24" s="18">
        <f>Inventory!BS16</f>
        <v>0</v>
      </c>
      <c r="BT24" s="18">
        <f>Inventory!BT16</f>
        <v>0</v>
      </c>
      <c r="BU24" s="18">
        <f>Inventory!BU16</f>
        <v>0</v>
      </c>
      <c r="BV24" s="18">
        <f>Inventory!BV16</f>
        <v>0</v>
      </c>
      <c r="BW24" s="18">
        <f>Inventory!BW16</f>
        <v>0</v>
      </c>
      <c r="BX24" s="18">
        <f>Inventory!BX16</f>
        <v>0</v>
      </c>
      <c r="BY24" s="18">
        <f>Inventory!BY16</f>
        <v>0</v>
      </c>
      <c r="BZ24" s="18">
        <f>Inventory!BZ16</f>
        <v>0</v>
      </c>
      <c r="CA24" s="18">
        <f>Inventory!CA16</f>
        <v>0</v>
      </c>
      <c r="CB24" s="18">
        <f>Inventory!CB16</f>
        <v>0</v>
      </c>
      <c r="CC24" s="18">
        <f>Inventory!CC16</f>
        <v>0</v>
      </c>
      <c r="CD24" s="18">
        <f>Inventory!CD16</f>
        <v>0</v>
      </c>
      <c r="CE24" s="18">
        <f>Inventory!CE16</f>
        <v>0</v>
      </c>
      <c r="CF24" s="18">
        <f>Inventory!CF16</f>
        <v>0</v>
      </c>
      <c r="CG24" s="18">
        <f>Inventory!CG16</f>
        <v>0</v>
      </c>
      <c r="CH24" s="18">
        <f>Inventory!CH16</f>
        <v>0</v>
      </c>
      <c r="CI24" s="18">
        <f>Inventory!CI16</f>
        <v>0</v>
      </c>
      <c r="CJ24" s="18">
        <f>Inventory!CJ16</f>
        <v>0</v>
      </c>
      <c r="CK24" s="18">
        <f>Inventory!CK16</f>
        <v>0</v>
      </c>
      <c r="CL24" s="18">
        <f>Inventory!CL16</f>
        <v>0</v>
      </c>
      <c r="CM24" s="18">
        <f>Inventory!CM16</f>
        <v>0</v>
      </c>
    </row>
    <row r="25" spans="2:91" s="20" customFormat="1" ht="15" customHeight="1" x14ac:dyDescent="0.2">
      <c r="B25" s="62" t="s">
        <v>117</v>
      </c>
      <c r="C25" s="53" t="str">
        <f>Inputs!$J$16</f>
        <v>EUR</v>
      </c>
      <c r="D25" s="53" t="s">
        <v>115</v>
      </c>
      <c r="E25" s="35">
        <f t="shared" si="29"/>
        <v>-30000</v>
      </c>
      <c r="F25" s="35">
        <f t="shared" si="29"/>
        <v>0</v>
      </c>
      <c r="G25" s="35">
        <f t="shared" si="29"/>
        <v>0</v>
      </c>
      <c r="H25" s="35">
        <f t="shared" si="29"/>
        <v>0</v>
      </c>
      <c r="I25" s="35">
        <f t="shared" si="29"/>
        <v>0</v>
      </c>
      <c r="K25" s="35">
        <f t="shared" si="30"/>
        <v>0</v>
      </c>
      <c r="L25" s="35">
        <f t="shared" si="30"/>
        <v>0</v>
      </c>
      <c r="M25" s="35">
        <f t="shared" si="30"/>
        <v>0</v>
      </c>
      <c r="N25" s="35">
        <f t="shared" si="30"/>
        <v>-30000</v>
      </c>
      <c r="O25" s="35">
        <f t="shared" si="30"/>
        <v>0</v>
      </c>
      <c r="P25" s="35">
        <f t="shared" si="30"/>
        <v>0</v>
      </c>
      <c r="Q25" s="35">
        <f t="shared" si="30"/>
        <v>0</v>
      </c>
      <c r="R25" s="35">
        <f t="shared" si="30"/>
        <v>0</v>
      </c>
      <c r="S25" s="35">
        <f t="shared" si="30"/>
        <v>0</v>
      </c>
      <c r="T25" s="35">
        <f t="shared" si="30"/>
        <v>0</v>
      </c>
      <c r="U25" s="35">
        <f t="shared" si="31"/>
        <v>0</v>
      </c>
      <c r="V25" s="35">
        <f t="shared" si="31"/>
        <v>0</v>
      </c>
      <c r="W25" s="35">
        <f t="shared" si="31"/>
        <v>0</v>
      </c>
      <c r="X25" s="35">
        <f t="shared" si="31"/>
        <v>0</v>
      </c>
      <c r="Y25" s="35">
        <f t="shared" si="31"/>
        <v>0</v>
      </c>
      <c r="Z25" s="35">
        <f t="shared" si="31"/>
        <v>0</v>
      </c>
      <c r="AA25" s="35">
        <f t="shared" si="31"/>
        <v>0</v>
      </c>
      <c r="AB25" s="35">
        <f t="shared" si="31"/>
        <v>0</v>
      </c>
      <c r="AC25" s="35">
        <f t="shared" si="31"/>
        <v>0</v>
      </c>
      <c r="AD25" s="35">
        <f t="shared" si="31"/>
        <v>0</v>
      </c>
      <c r="AF25" s="18">
        <f>Inventory!AF24</f>
        <v>0</v>
      </c>
      <c r="AG25" s="18">
        <f>Inventory!AG24</f>
        <v>0</v>
      </c>
      <c r="AH25" s="18">
        <f>Inventory!AH24</f>
        <v>0</v>
      </c>
      <c r="AI25" s="18">
        <f>Inventory!AI24</f>
        <v>0</v>
      </c>
      <c r="AJ25" s="18">
        <f>Inventory!AJ24</f>
        <v>0</v>
      </c>
      <c r="AK25" s="18">
        <f>Inventory!AK24</f>
        <v>0</v>
      </c>
      <c r="AL25" s="18">
        <f>Inventory!AL24</f>
        <v>0</v>
      </c>
      <c r="AM25" s="18">
        <f>Inventory!AM24</f>
        <v>0</v>
      </c>
      <c r="AN25" s="18">
        <f>Inventory!AN24</f>
        <v>0</v>
      </c>
      <c r="AO25" s="18">
        <f>Inventory!AO24</f>
        <v>-30000</v>
      </c>
      <c r="AP25" s="18">
        <f>Inventory!AP24</f>
        <v>0</v>
      </c>
      <c r="AQ25" s="18">
        <f>Inventory!AQ24</f>
        <v>0</v>
      </c>
      <c r="AR25" s="18">
        <f>Inventory!AR24</f>
        <v>0</v>
      </c>
      <c r="AS25" s="18">
        <f>Inventory!AS24</f>
        <v>0</v>
      </c>
      <c r="AT25" s="18">
        <f>Inventory!AT24</f>
        <v>0</v>
      </c>
      <c r="AU25" s="18">
        <f>Inventory!AU24</f>
        <v>0</v>
      </c>
      <c r="AV25" s="18">
        <f>Inventory!AV24</f>
        <v>0</v>
      </c>
      <c r="AW25" s="18">
        <f>Inventory!AW24</f>
        <v>0</v>
      </c>
      <c r="AX25" s="18">
        <f>Inventory!AX24</f>
        <v>0</v>
      </c>
      <c r="AY25" s="18">
        <f>Inventory!AY24</f>
        <v>0</v>
      </c>
      <c r="AZ25" s="18">
        <f>Inventory!AZ24</f>
        <v>0</v>
      </c>
      <c r="BA25" s="18">
        <f>Inventory!BA24</f>
        <v>0</v>
      </c>
      <c r="BB25" s="18">
        <f>Inventory!BB24</f>
        <v>0</v>
      </c>
      <c r="BC25" s="18">
        <f>Inventory!BC24</f>
        <v>0</v>
      </c>
      <c r="BD25" s="18">
        <f>Inventory!BD24</f>
        <v>0</v>
      </c>
      <c r="BE25" s="18">
        <f>Inventory!BE24</f>
        <v>0</v>
      </c>
      <c r="BF25" s="18">
        <f>Inventory!BF24</f>
        <v>0</v>
      </c>
      <c r="BG25" s="18">
        <f>Inventory!BG24</f>
        <v>0</v>
      </c>
      <c r="BH25" s="18">
        <f>Inventory!BH24</f>
        <v>0</v>
      </c>
      <c r="BI25" s="18">
        <f>Inventory!BI24</f>
        <v>0</v>
      </c>
      <c r="BJ25" s="18">
        <f>Inventory!BJ24</f>
        <v>0</v>
      </c>
      <c r="BK25" s="18">
        <f>Inventory!BK24</f>
        <v>0</v>
      </c>
      <c r="BL25" s="18">
        <f>Inventory!BL24</f>
        <v>0</v>
      </c>
      <c r="BM25" s="18">
        <f>Inventory!BM24</f>
        <v>0</v>
      </c>
      <c r="BN25" s="18">
        <f>Inventory!BN24</f>
        <v>0</v>
      </c>
      <c r="BO25" s="18">
        <f>Inventory!BO24</f>
        <v>0</v>
      </c>
      <c r="BP25" s="18">
        <f>Inventory!BP24</f>
        <v>0</v>
      </c>
      <c r="BQ25" s="18">
        <f>Inventory!BQ24</f>
        <v>0</v>
      </c>
      <c r="BR25" s="18">
        <f>Inventory!BR24</f>
        <v>0</v>
      </c>
      <c r="BS25" s="18">
        <f>Inventory!BS24</f>
        <v>0</v>
      </c>
      <c r="BT25" s="18">
        <f>Inventory!BT24</f>
        <v>0</v>
      </c>
      <c r="BU25" s="18">
        <f>Inventory!BU24</f>
        <v>0</v>
      </c>
      <c r="BV25" s="18">
        <f>Inventory!BV24</f>
        <v>0</v>
      </c>
      <c r="BW25" s="18">
        <f>Inventory!BW24</f>
        <v>0</v>
      </c>
      <c r="BX25" s="18">
        <f>Inventory!BX24</f>
        <v>0</v>
      </c>
      <c r="BY25" s="18">
        <f>Inventory!BY24</f>
        <v>0</v>
      </c>
      <c r="BZ25" s="18">
        <f>Inventory!BZ24</f>
        <v>0</v>
      </c>
      <c r="CA25" s="18">
        <f>Inventory!CA24</f>
        <v>0</v>
      </c>
      <c r="CB25" s="18">
        <f>Inventory!CB24</f>
        <v>0</v>
      </c>
      <c r="CC25" s="18">
        <f>Inventory!CC24</f>
        <v>0</v>
      </c>
      <c r="CD25" s="18">
        <f>Inventory!CD24</f>
        <v>0</v>
      </c>
      <c r="CE25" s="18">
        <f>Inventory!CE24</f>
        <v>0</v>
      </c>
      <c r="CF25" s="18">
        <f>Inventory!CF24</f>
        <v>0</v>
      </c>
      <c r="CG25" s="18">
        <f>Inventory!CG24</f>
        <v>0</v>
      </c>
      <c r="CH25" s="18">
        <f>Inventory!CH24</f>
        <v>0</v>
      </c>
      <c r="CI25" s="18">
        <f>Inventory!CI24</f>
        <v>0</v>
      </c>
      <c r="CJ25" s="18">
        <f>Inventory!CJ24</f>
        <v>0</v>
      </c>
      <c r="CK25" s="18">
        <f>Inventory!CK24</f>
        <v>0</v>
      </c>
      <c r="CL25" s="18">
        <f>Inventory!CL24</f>
        <v>0</v>
      </c>
      <c r="CM25" s="18">
        <f>Inventory!CM24</f>
        <v>0</v>
      </c>
    </row>
    <row r="26" spans="2:91" s="20" customFormat="1" ht="15" x14ac:dyDescent="0.2">
      <c r="B26" s="62" t="s">
        <v>116</v>
      </c>
      <c r="C26" s="53" t="str">
        <f>Inputs!$J$16</f>
        <v>EUR</v>
      </c>
      <c r="D26" s="53" t="s">
        <v>115</v>
      </c>
      <c r="E26" s="35">
        <f t="shared" si="29"/>
        <v>-43810.626779643833</v>
      </c>
      <c r="F26" s="35">
        <f t="shared" si="29"/>
        <v>-192752.36970050109</v>
      </c>
      <c r="G26" s="35">
        <f t="shared" si="29"/>
        <v>-220938.95066277529</v>
      </c>
      <c r="H26" s="35">
        <f t="shared" si="29"/>
        <v>-243913.71620588162</v>
      </c>
      <c r="I26" s="35">
        <f t="shared" si="29"/>
        <v>-291678.24546307611</v>
      </c>
      <c r="K26" s="35">
        <f t="shared" si="30"/>
        <v>0</v>
      </c>
      <c r="L26" s="35">
        <f t="shared" si="30"/>
        <v>0</v>
      </c>
      <c r="M26" s="35">
        <f t="shared" si="30"/>
        <v>0</v>
      </c>
      <c r="N26" s="35">
        <f t="shared" si="30"/>
        <v>-43810.626779643833</v>
      </c>
      <c r="O26" s="35">
        <f t="shared" si="30"/>
        <v>-43785.870721825922</v>
      </c>
      <c r="P26" s="35">
        <f t="shared" si="30"/>
        <v>-46012.194164227258</v>
      </c>
      <c r="Q26" s="35">
        <f t="shared" si="30"/>
        <v>-49062.465447408846</v>
      </c>
      <c r="R26" s="35">
        <f t="shared" si="30"/>
        <v>-53891.839367039072</v>
      </c>
      <c r="S26" s="35">
        <f t="shared" si="30"/>
        <v>-50048.632134200248</v>
      </c>
      <c r="T26" s="35">
        <f t="shared" si="30"/>
        <v>-52792.162482686064</v>
      </c>
      <c r="U26" s="35">
        <f t="shared" si="31"/>
        <v>-56203.085293922821</v>
      </c>
      <c r="V26" s="35">
        <f t="shared" si="31"/>
        <v>-61895.070751966152</v>
      </c>
      <c r="W26" s="35">
        <f t="shared" si="31"/>
        <v>-55044.850832398777</v>
      </c>
      <c r="X26" s="35">
        <f t="shared" si="31"/>
        <v>-58414.059277830369</v>
      </c>
      <c r="Y26" s="35">
        <f t="shared" si="31"/>
        <v>-62503.925890226106</v>
      </c>
      <c r="Z26" s="35">
        <f t="shared" si="31"/>
        <v>-67950.880205426365</v>
      </c>
      <c r="AA26" s="35">
        <f t="shared" si="31"/>
        <v>-66339.569710036172</v>
      </c>
      <c r="AB26" s="35">
        <f t="shared" si="31"/>
        <v>-69781.690158720987</v>
      </c>
      <c r="AC26" s="35">
        <f t="shared" si="31"/>
        <v>-74027.878325733807</v>
      </c>
      <c r="AD26" s="35">
        <f t="shared" si="31"/>
        <v>-81529.107268585125</v>
      </c>
      <c r="AF26" s="18">
        <f>Inventory!AF31</f>
        <v>0</v>
      </c>
      <c r="AG26" s="18">
        <f>Inventory!AG31</f>
        <v>0</v>
      </c>
      <c r="AH26" s="18">
        <f>Inventory!AH31</f>
        <v>0</v>
      </c>
      <c r="AI26" s="18">
        <f>Inventory!AI31</f>
        <v>0</v>
      </c>
      <c r="AJ26" s="18">
        <f>Inventory!AJ31</f>
        <v>0</v>
      </c>
      <c r="AK26" s="18">
        <f>Inventory!AK31</f>
        <v>0</v>
      </c>
      <c r="AL26" s="18">
        <f>Inventory!AL31</f>
        <v>0</v>
      </c>
      <c r="AM26" s="18">
        <f>Inventory!AM31</f>
        <v>0</v>
      </c>
      <c r="AN26" s="18">
        <f>Inventory!AN31</f>
        <v>0</v>
      </c>
      <c r="AO26" s="18">
        <f>Inventory!AO31</f>
        <v>-14351.384035296218</v>
      </c>
      <c r="AP26" s="18">
        <f>Inventory!AP31</f>
        <v>-14197.685385096298</v>
      </c>
      <c r="AQ26" s="18">
        <f>Inventory!AQ31</f>
        <v>-15261.557359251317</v>
      </c>
      <c r="AR26" s="18">
        <f>Inventory!AR31</f>
        <v>-16345.893424277687</v>
      </c>
      <c r="AS26" s="18">
        <f>Inventory!AS31</f>
        <v>-11539.246085065883</v>
      </c>
      <c r="AT26" s="18">
        <f>Inventory!AT31</f>
        <v>-15900.731212482355</v>
      </c>
      <c r="AU26" s="18">
        <f>Inventory!AU31</f>
        <v>-14833.410016558002</v>
      </c>
      <c r="AV26" s="18">
        <f>Inventory!AV31</f>
        <v>-15511.891773105272</v>
      </c>
      <c r="AW26" s="18">
        <f>Inventory!AW31</f>
        <v>-15666.89237456398</v>
      </c>
      <c r="AX26" s="18">
        <f>Inventory!AX31</f>
        <v>-15668.336844103134</v>
      </c>
      <c r="AY26" s="18">
        <f>Inventory!AY31</f>
        <v>-17822.271157844392</v>
      </c>
      <c r="AZ26" s="18">
        <f>Inventory!AZ31</f>
        <v>-15571.857445461315</v>
      </c>
      <c r="BA26" s="18">
        <f>Inventory!BA31</f>
        <v>-17552.703282171045</v>
      </c>
      <c r="BB26" s="18">
        <f>Inventory!BB31</f>
        <v>-17963.3464210971</v>
      </c>
      <c r="BC26" s="18">
        <f>Inventory!BC31</f>
        <v>-18375.789663770927</v>
      </c>
      <c r="BD26" s="18">
        <f>Inventory!BD31</f>
        <v>-18815.536879078434</v>
      </c>
      <c r="BE26" s="18">
        <f>Inventory!BE31</f>
        <v>-13045.524190699529</v>
      </c>
      <c r="BF26" s="18">
        <f>Inventory!BF31</f>
        <v>-18187.571064422289</v>
      </c>
      <c r="BG26" s="18">
        <f>Inventory!BG31</f>
        <v>-17284.476820560449</v>
      </c>
      <c r="BH26" s="18">
        <f>Inventory!BH31</f>
        <v>-17923.375676301148</v>
      </c>
      <c r="BI26" s="18">
        <f>Inventory!BI31</f>
        <v>-17584.309985824468</v>
      </c>
      <c r="BJ26" s="18">
        <f>Inventory!BJ31</f>
        <v>-17800.55428372707</v>
      </c>
      <c r="BK26" s="18">
        <f>Inventory!BK31</f>
        <v>-21007.040004024369</v>
      </c>
      <c r="BL26" s="18">
        <f>Inventory!BL31</f>
        <v>-17395.491006171382</v>
      </c>
      <c r="BM26" s="18">
        <f>Inventory!BM31</f>
        <v>-20220.509040222292</v>
      </c>
      <c r="BN26" s="18">
        <f>Inventory!BN31</f>
        <v>-20837.97766279335</v>
      </c>
      <c r="BO26" s="18">
        <f>Inventory!BO31</f>
        <v>-20836.584048950503</v>
      </c>
      <c r="BP26" s="18">
        <f>Inventory!BP31</f>
        <v>-20961.215016987684</v>
      </c>
      <c r="BQ26" s="18">
        <f>Inventory!BQ31</f>
        <v>-14424.599620617373</v>
      </c>
      <c r="BR26" s="18">
        <f>Inventory!BR31</f>
        <v>-19659.036194793724</v>
      </c>
      <c r="BS26" s="18">
        <f>Inventory!BS31</f>
        <v>-19022.457227388219</v>
      </c>
      <c r="BT26" s="18">
        <f>Inventory!BT31</f>
        <v>-20395.884439638859</v>
      </c>
      <c r="BU26" s="18">
        <f>Inventory!BU31</f>
        <v>-18995.717610803287</v>
      </c>
      <c r="BV26" s="18">
        <f>Inventory!BV31</f>
        <v>-19863.313844679466</v>
      </c>
      <c r="BW26" s="18">
        <f>Inventory!BW31</f>
        <v>-23115.34503024464</v>
      </c>
      <c r="BX26" s="18">
        <f>Inventory!BX31</f>
        <v>-19525.267015302001</v>
      </c>
      <c r="BY26" s="18">
        <f>Inventory!BY31</f>
        <v>-22520.324101546616</v>
      </c>
      <c r="BZ26" s="18">
        <f>Inventory!BZ31</f>
        <v>-22578.477782483431</v>
      </c>
      <c r="CA26" s="18">
        <f>Inventory!CA31</f>
        <v>-22852.078321396311</v>
      </c>
      <c r="CB26" s="18">
        <f>Inventory!CB31</f>
        <v>-25769.038179885752</v>
      </c>
      <c r="CC26" s="18">
        <f>Inventory!CC31</f>
        <v>-17227.67320847591</v>
      </c>
      <c r="CD26" s="18">
        <f>Inventory!CD31</f>
        <v>-23342.85832167451</v>
      </c>
      <c r="CE26" s="18">
        <f>Inventory!CE31</f>
        <v>-22504.623690769349</v>
      </c>
      <c r="CF26" s="18">
        <f>Inventory!CF31</f>
        <v>-24243.450493760174</v>
      </c>
      <c r="CG26" s="18">
        <f>Inventory!CG31</f>
        <v>-23033.61597419146</v>
      </c>
      <c r="CH26" s="18">
        <f>Inventory!CH31</f>
        <v>-23881.187564774962</v>
      </c>
      <c r="CI26" s="18">
        <f>Inventory!CI31</f>
        <v>-26968.582333829221</v>
      </c>
      <c r="CJ26" s="18">
        <f>Inventory!CJ31</f>
        <v>-23178.108427129624</v>
      </c>
      <c r="CK26" s="18">
        <f>Inventory!CK31</f>
        <v>-27672.70134197548</v>
      </c>
      <c r="CL26" s="18">
        <f>Inventory!CL31</f>
        <v>-26328.523168615247</v>
      </c>
      <c r="CM26" s="18">
        <f>Inventory!CM31</f>
        <v>-27527.882757994401</v>
      </c>
    </row>
    <row r="27" spans="2:91" s="20" customFormat="1" ht="15" x14ac:dyDescent="0.2">
      <c r="B27" s="54"/>
      <c r="C27" s="45"/>
      <c r="D27" s="53"/>
      <c r="E27" s="18"/>
      <c r="F27" s="18"/>
      <c r="G27" s="18"/>
      <c r="H27" s="18"/>
      <c r="I27" s="18"/>
      <c r="K27" s="18"/>
      <c r="L27" s="18"/>
      <c r="M27" s="18"/>
      <c r="N27" s="18"/>
      <c r="O27" s="18"/>
      <c r="P27" s="18"/>
      <c r="Q27" s="18"/>
      <c r="R27" s="18"/>
      <c r="S27" s="18"/>
      <c r="T27" s="18"/>
      <c r="U27" s="18"/>
      <c r="V27" s="18"/>
      <c r="W27" s="18"/>
      <c r="X27" s="18"/>
      <c r="Y27" s="18"/>
      <c r="Z27" s="18"/>
      <c r="AA27" s="18"/>
      <c r="AB27" s="18"/>
      <c r="AC27" s="18"/>
      <c r="AD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row>
    <row r="28" spans="2:91" s="20" customFormat="1" ht="15" x14ac:dyDescent="0.2">
      <c r="B28" s="51" t="s">
        <v>53</v>
      </c>
      <c r="C28" s="50" t="str">
        <f>Inputs!$J$16</f>
        <v>EUR</v>
      </c>
      <c r="D28" s="50" t="s">
        <v>19</v>
      </c>
      <c r="E28" s="49">
        <f ca="1">E20+E17</f>
        <v>289140.83741892641</v>
      </c>
      <c r="F28" s="49">
        <f ca="1">F20+F17</f>
        <v>2014958.257338756</v>
      </c>
      <c r="G28" s="49">
        <f ca="1">G20+G17</f>
        <v>2429843.2689406606</v>
      </c>
      <c r="H28" s="49">
        <f ca="1">H20+H17</f>
        <v>2776573.844310042</v>
      </c>
      <c r="I28" s="49">
        <f ca="1">I20+I17</f>
        <v>3491957.8469920931</v>
      </c>
      <c r="K28" s="49">
        <f t="shared" ref="K28:AD28" ca="1" si="32">K20+K17</f>
        <v>0</v>
      </c>
      <c r="L28" s="49">
        <f t="shared" ca="1" si="32"/>
        <v>-958.33333333333337</v>
      </c>
      <c r="M28" s="49">
        <f t="shared" ca="1" si="32"/>
        <v>-60164.659669682558</v>
      </c>
      <c r="N28" s="49">
        <f t="shared" ca="1" si="32"/>
        <v>350263.83042194229</v>
      </c>
      <c r="O28" s="49">
        <f t="shared" ca="1" si="32"/>
        <v>440377.93602735683</v>
      </c>
      <c r="P28" s="49">
        <f t="shared" ca="1" si="32"/>
        <v>472418.9671719562</v>
      </c>
      <c r="Q28" s="49">
        <f t="shared" ca="1" si="32"/>
        <v>516304.0810665969</v>
      </c>
      <c r="R28" s="49">
        <f t="shared" ca="1" si="32"/>
        <v>585857.27307284647</v>
      </c>
      <c r="S28" s="49">
        <f t="shared" ca="1" si="32"/>
        <v>531709.78571821982</v>
      </c>
      <c r="T28" s="49">
        <f t="shared" ca="1" si="32"/>
        <v>571793.99757151888</v>
      </c>
      <c r="U28" s="49">
        <f t="shared" ca="1" si="32"/>
        <v>621649.48153607897</v>
      </c>
      <c r="V28" s="49">
        <f t="shared" ca="1" si="32"/>
        <v>704690.00411484321</v>
      </c>
      <c r="W28" s="49">
        <f t="shared" ca="1" si="32"/>
        <v>606604.97653717909</v>
      </c>
      <c r="X28" s="49">
        <f t="shared" ca="1" si="32"/>
        <v>656277.48212674353</v>
      </c>
      <c r="Y28" s="49">
        <f t="shared" ca="1" si="32"/>
        <v>716629.78233477124</v>
      </c>
      <c r="Z28" s="49">
        <f t="shared" ca="1" si="32"/>
        <v>797061.60331134824</v>
      </c>
      <c r="AA28" s="49">
        <f t="shared" ca="1" si="32"/>
        <v>774620.93461242132</v>
      </c>
      <c r="AB28" s="49">
        <f t="shared" ca="1" si="32"/>
        <v>826170.15602031478</v>
      </c>
      <c r="AC28" s="49">
        <f t="shared" ca="1" si="32"/>
        <v>889690.6647018271</v>
      </c>
      <c r="AD28" s="49">
        <f t="shared" ca="1" si="32"/>
        <v>1001476.0916575294</v>
      </c>
      <c r="AF28" s="48">
        <f t="shared" ref="AF28:BK28" ca="1" si="33">AF20+AF17</f>
        <v>0</v>
      </c>
      <c r="AG28" s="48">
        <f t="shared" ca="1" si="33"/>
        <v>0</v>
      </c>
      <c r="AH28" s="48">
        <f t="shared" ca="1" si="33"/>
        <v>0</v>
      </c>
      <c r="AI28" s="48">
        <f t="shared" ca="1" si="33"/>
        <v>0</v>
      </c>
      <c r="AJ28" s="48">
        <f t="shared" ca="1" si="33"/>
        <v>-479.16666666666669</v>
      </c>
      <c r="AK28" s="48">
        <f t="shared" ca="1" si="33"/>
        <v>-479.16666666666669</v>
      </c>
      <c r="AL28" s="48">
        <f t="shared" ca="1" si="33"/>
        <v>-479.16666666666669</v>
      </c>
      <c r="AM28" s="48">
        <f t="shared" ca="1" si="33"/>
        <v>-1479.1666666666667</v>
      </c>
      <c r="AN28" s="48">
        <f t="shared" ca="1" si="33"/>
        <v>-58206.326336349222</v>
      </c>
      <c r="AO28" s="48">
        <f t="shared" ca="1" si="33"/>
        <v>53154.339390029578</v>
      </c>
      <c r="AP28" s="48">
        <f t="shared" ca="1" si="33"/>
        <v>141041.88276335702</v>
      </c>
      <c r="AQ28" s="48">
        <f t="shared" ca="1" si="33"/>
        <v>156067.60826855569</v>
      </c>
      <c r="AR28" s="48">
        <f t="shared" ca="1" si="33"/>
        <v>171428.77492285805</v>
      </c>
      <c r="AS28" s="48">
        <f t="shared" ca="1" si="33"/>
        <v>103647.239782976</v>
      </c>
      <c r="AT28" s="48">
        <f t="shared" ca="1" si="33"/>
        <v>165301.92132152276</v>
      </c>
      <c r="AU28" s="48">
        <f t="shared" ca="1" si="33"/>
        <v>150274.69509484511</v>
      </c>
      <c r="AV28" s="48">
        <f t="shared" ca="1" si="33"/>
        <v>159939.98106162055</v>
      </c>
      <c r="AW28" s="48">
        <f t="shared" ca="1" si="33"/>
        <v>162204.29101549048</v>
      </c>
      <c r="AX28" s="48">
        <f t="shared" ca="1" si="33"/>
        <v>162289.62090773333</v>
      </c>
      <c r="AY28" s="48">
        <f t="shared" ca="1" si="33"/>
        <v>192976.18371512403</v>
      </c>
      <c r="AZ28" s="48">
        <f t="shared" ca="1" si="33"/>
        <v>161038.27644373954</v>
      </c>
      <c r="BA28" s="48">
        <f t="shared" ca="1" si="33"/>
        <v>189328.90558565321</v>
      </c>
      <c r="BB28" s="48">
        <f t="shared" ca="1" si="33"/>
        <v>195273.14346338052</v>
      </c>
      <c r="BC28" s="48">
        <f t="shared" ca="1" si="33"/>
        <v>201255.22402381263</v>
      </c>
      <c r="BD28" s="48">
        <f t="shared" ca="1" si="33"/>
        <v>207647.48562129185</v>
      </c>
      <c r="BE28" s="48">
        <f t="shared" ca="1" si="33"/>
        <v>125189.7020241791</v>
      </c>
      <c r="BF28" s="48">
        <f t="shared" ca="1" si="33"/>
        <v>198872.59807274892</v>
      </c>
      <c r="BG28" s="48">
        <f t="shared" ca="1" si="33"/>
        <v>186022.84360322307</v>
      </c>
      <c r="BH28" s="48">
        <f t="shared" ca="1" si="33"/>
        <v>195276.76326437478</v>
      </c>
      <c r="BI28" s="48">
        <f t="shared" ca="1" si="33"/>
        <v>190494.39070392115</v>
      </c>
      <c r="BJ28" s="48">
        <f t="shared" ca="1" si="33"/>
        <v>193689.95716222818</v>
      </c>
      <c r="BK28" s="48">
        <f t="shared" ca="1" si="33"/>
        <v>239924.10916424345</v>
      </c>
      <c r="BL28" s="48">
        <f t="shared" ref="BL28:CM28" ca="1" si="34">BL20+BL17</f>
        <v>188035.41520960748</v>
      </c>
      <c r="BM28" s="48">
        <f t="shared" ca="1" si="34"/>
        <v>228844.44905251195</v>
      </c>
      <c r="BN28" s="48">
        <f t="shared" ca="1" si="34"/>
        <v>237871.60260089772</v>
      </c>
      <c r="BO28" s="48">
        <f t="shared" ca="1" si="34"/>
        <v>237973.95246143377</v>
      </c>
      <c r="BP28" s="48">
        <f t="shared" ca="1" si="34"/>
        <v>239896.72060139565</v>
      </c>
      <c r="BQ28" s="48">
        <f t="shared" ca="1" si="34"/>
        <v>145432.13309971089</v>
      </c>
      <c r="BR28" s="48">
        <f t="shared" ca="1" si="34"/>
        <v>221276.12283607264</v>
      </c>
      <c r="BS28" s="48">
        <f t="shared" ca="1" si="34"/>
        <v>212155.60650240513</v>
      </c>
      <c r="BT28" s="48">
        <f t="shared" ca="1" si="34"/>
        <v>232174.46836048353</v>
      </c>
      <c r="BU28" s="48">
        <f t="shared" ca="1" si="34"/>
        <v>211947.4072638549</v>
      </c>
      <c r="BV28" s="48">
        <f t="shared" ca="1" si="34"/>
        <v>224648.05980908079</v>
      </c>
      <c r="BW28" s="48">
        <f t="shared" ca="1" si="34"/>
        <v>272056.4593090745</v>
      </c>
      <c r="BX28" s="48">
        <f t="shared" ca="1" si="34"/>
        <v>219925.26321661595</v>
      </c>
      <c r="BY28" s="48">
        <f t="shared" ca="1" si="34"/>
        <v>263661.69575346622</v>
      </c>
      <c r="BZ28" s="48">
        <f t="shared" ca="1" si="34"/>
        <v>264638.52362231433</v>
      </c>
      <c r="CA28" s="48">
        <f t="shared" ca="1" si="34"/>
        <v>268761.38393556757</v>
      </c>
      <c r="CB28" s="48">
        <f t="shared" ca="1" si="34"/>
        <v>311512.05321662134</v>
      </c>
      <c r="CC28" s="48">
        <f t="shared" ca="1" si="34"/>
        <v>186776.55893292424</v>
      </c>
      <c r="CD28" s="48">
        <f t="shared" ca="1" si="34"/>
        <v>276332.32246287563</v>
      </c>
      <c r="CE28" s="48">
        <f t="shared" ca="1" si="34"/>
        <v>264185.9239733814</v>
      </c>
      <c r="CF28" s="48">
        <f t="shared" ca="1" si="34"/>
        <v>289797.65169747826</v>
      </c>
      <c r="CG28" s="48">
        <f t="shared" ca="1" si="34"/>
        <v>272186.58034945506</v>
      </c>
      <c r="CH28" s="48">
        <f t="shared" ca="1" si="34"/>
        <v>284755.15314835461</v>
      </c>
      <c r="CI28" s="48">
        <f t="shared" ca="1" si="34"/>
        <v>330260.74154105253</v>
      </c>
      <c r="CJ28" s="48">
        <f t="shared" ca="1" si="34"/>
        <v>274674.77001242002</v>
      </c>
      <c r="CK28" s="48">
        <f t="shared" ca="1" si="34"/>
        <v>340964.95818489522</v>
      </c>
      <c r="CL28" s="48">
        <f t="shared" ca="1" si="34"/>
        <v>321335.63043845491</v>
      </c>
      <c r="CM28" s="48">
        <f t="shared" ca="1" si="34"/>
        <v>339175.5030341791</v>
      </c>
    </row>
    <row r="29" spans="2:91" s="20" customFormat="1" ht="15" x14ac:dyDescent="0.2">
      <c r="B29" s="47" t="s">
        <v>53</v>
      </c>
      <c r="C29" s="46" t="s">
        <v>43</v>
      </c>
      <c r="D29" s="52"/>
      <c r="E29" s="44">
        <f ca="1">IFERROR(E28/E11,"-")</f>
        <v>0.32998938690517982</v>
      </c>
      <c r="F29" s="44">
        <f ca="1">IFERROR(F28/F11,"-")</f>
        <v>0.52268054096289485</v>
      </c>
      <c r="G29" s="44">
        <f ca="1">IFERROR(G28/G11,"-")</f>
        <v>0.54989019854841992</v>
      </c>
      <c r="H29" s="44">
        <f ca="1">IFERROR(H28/H11,"-")</f>
        <v>0.56917132162555473</v>
      </c>
      <c r="I29" s="44">
        <f ca="1">IFERROR(I28/I11,"-")</f>
        <v>0.59859758163454535</v>
      </c>
      <c r="K29" s="44" t="str">
        <f t="shared" ref="K29:AD29" ca="1" si="35">IFERROR(K28/K11,"-")</f>
        <v>-</v>
      </c>
      <c r="L29" s="44" t="str">
        <f t="shared" ca="1" si="35"/>
        <v>-</v>
      </c>
      <c r="M29" s="44" t="str">
        <f t="shared" ca="1" si="35"/>
        <v>-</v>
      </c>
      <c r="N29" s="44">
        <f t="shared" ca="1" si="35"/>
        <v>0.39974756830537844</v>
      </c>
      <c r="O29" s="44">
        <f t="shared" ca="1" si="35"/>
        <v>0.50287675997709669</v>
      </c>
      <c r="P29" s="44">
        <f t="shared" ca="1" si="35"/>
        <v>0.51336278974850991</v>
      </c>
      <c r="Q29" s="44">
        <f t="shared" ca="1" si="35"/>
        <v>0.52617013470311114</v>
      </c>
      <c r="R29" s="44">
        <f t="shared" ca="1" si="35"/>
        <v>0.54354915322408182</v>
      </c>
      <c r="S29" s="44">
        <f t="shared" ca="1" si="35"/>
        <v>0.53119312461177248</v>
      </c>
      <c r="T29" s="44">
        <f t="shared" ca="1" si="35"/>
        <v>0.54155197540832589</v>
      </c>
      <c r="U29" s="44">
        <f t="shared" ca="1" si="35"/>
        <v>0.55303857278036062</v>
      </c>
      <c r="V29" s="44">
        <f t="shared" ca="1" si="35"/>
        <v>0.56926181322157887</v>
      </c>
      <c r="W29" s="44">
        <f t="shared" ca="1" si="35"/>
        <v>0.551009737844669</v>
      </c>
      <c r="X29" s="44">
        <f t="shared" ca="1" si="35"/>
        <v>0.56174617056258724</v>
      </c>
      <c r="Y29" s="44">
        <f t="shared" ca="1" si="35"/>
        <v>0.5732678164835342</v>
      </c>
      <c r="Z29" s="44">
        <f t="shared" ca="1" si="35"/>
        <v>0.58649836536458677</v>
      </c>
      <c r="AA29" s="44">
        <f t="shared" ca="1" si="35"/>
        <v>0.58383023736678907</v>
      </c>
      <c r="AB29" s="44">
        <f t="shared" ca="1" si="35"/>
        <v>0.59196771684747163</v>
      </c>
      <c r="AC29" s="44">
        <f t="shared" ca="1" si="35"/>
        <v>0.60091595546413901</v>
      </c>
      <c r="AD29" s="44">
        <f t="shared" ca="1" si="35"/>
        <v>0.61418315814394986</v>
      </c>
      <c r="AF29" s="44" t="str">
        <f t="shared" ref="AF29:BK29" ca="1" si="36">IFERROR(AF28/AF11,"-")</f>
        <v>-</v>
      </c>
      <c r="AG29" s="44" t="str">
        <f t="shared" ca="1" si="36"/>
        <v>-</v>
      </c>
      <c r="AH29" s="44" t="str">
        <f t="shared" ca="1" si="36"/>
        <v>-</v>
      </c>
      <c r="AI29" s="44" t="str">
        <f t="shared" ca="1" si="36"/>
        <v>-</v>
      </c>
      <c r="AJ29" s="44" t="str">
        <f t="shared" ca="1" si="36"/>
        <v>-</v>
      </c>
      <c r="AK29" s="44" t="str">
        <f t="shared" ca="1" si="36"/>
        <v>-</v>
      </c>
      <c r="AL29" s="44" t="str">
        <f t="shared" ca="1" si="36"/>
        <v>-</v>
      </c>
      <c r="AM29" s="44" t="str">
        <f t="shared" ca="1" si="36"/>
        <v>-</v>
      </c>
      <c r="AN29" s="44" t="str">
        <f t="shared" ca="1" si="36"/>
        <v>-</v>
      </c>
      <c r="AO29" s="44">
        <f t="shared" ca="1" si="36"/>
        <v>0.18518889627404655</v>
      </c>
      <c r="AP29" s="44">
        <f t="shared" ca="1" si="36"/>
        <v>0.49670731157140791</v>
      </c>
      <c r="AQ29" s="44">
        <f t="shared" ca="1" si="36"/>
        <v>0.51130957540827238</v>
      </c>
      <c r="AR29" s="44">
        <f t="shared" ca="1" si="36"/>
        <v>0.52437872459220858</v>
      </c>
      <c r="AS29" s="44">
        <f t="shared" ca="1" si="36"/>
        <v>0.4491075024265081</v>
      </c>
      <c r="AT29" s="44">
        <f t="shared" ca="1" si="36"/>
        <v>0.51979345827743395</v>
      </c>
      <c r="AU29" s="44">
        <f t="shared" ca="1" si="36"/>
        <v>0.50654129740598719</v>
      </c>
      <c r="AV29" s="44">
        <f t="shared" ca="1" si="36"/>
        <v>0.51553989481452767</v>
      </c>
      <c r="AW29" s="44">
        <f t="shared" ca="1" si="36"/>
        <v>0.51766581124549516</v>
      </c>
      <c r="AX29" s="44">
        <f t="shared" ca="1" si="36"/>
        <v>0.51789038786465691</v>
      </c>
      <c r="AY29" s="44">
        <f t="shared" ca="1" si="36"/>
        <v>0.5413905500764038</v>
      </c>
      <c r="AZ29" s="44">
        <f t="shared" ca="1" si="36"/>
        <v>0.51708114143658856</v>
      </c>
      <c r="BA29" s="44">
        <f t="shared" ca="1" si="36"/>
        <v>0.53931551893195229</v>
      </c>
      <c r="BB29" s="44">
        <f t="shared" ca="1" si="36"/>
        <v>0.5435321985274455</v>
      </c>
      <c r="BC29" s="44">
        <f t="shared" ca="1" si="36"/>
        <v>0.54760972917697381</v>
      </c>
      <c r="BD29" s="44">
        <f t="shared" ca="1" si="36"/>
        <v>0.55179792890252688</v>
      </c>
      <c r="BE29" s="44">
        <f t="shared" ca="1" si="36"/>
        <v>0.47981859599566684</v>
      </c>
      <c r="BF29" s="44">
        <f t="shared" ca="1" si="36"/>
        <v>0.54672665571538193</v>
      </c>
      <c r="BG29" s="44">
        <f t="shared" ca="1" si="36"/>
        <v>0.53812112895989661</v>
      </c>
      <c r="BH29" s="44">
        <f t="shared" ca="1" si="36"/>
        <v>0.54475442235631943</v>
      </c>
      <c r="BI29" s="44">
        <f t="shared" ca="1" si="36"/>
        <v>0.54166012444471112</v>
      </c>
      <c r="BJ29" s="44">
        <f t="shared" ca="1" si="36"/>
        <v>0.54405597172694753</v>
      </c>
      <c r="BK29" s="44">
        <f t="shared" ca="1" si="36"/>
        <v>0.571056438980172</v>
      </c>
      <c r="BL29" s="44">
        <f t="shared" ref="BL29:CM29" ca="1" si="37">IFERROR(BL28/BL11,"-")</f>
        <v>0.54047170943004241</v>
      </c>
      <c r="BM29" s="44">
        <f t="shared" ca="1" si="37"/>
        <v>0.56587212665442421</v>
      </c>
      <c r="BN29" s="44">
        <f t="shared" ca="1" si="37"/>
        <v>0.57076460693597564</v>
      </c>
      <c r="BO29" s="44">
        <f t="shared" ca="1" si="37"/>
        <v>0.5710483827444357</v>
      </c>
      <c r="BP29" s="44">
        <f t="shared" ca="1" si="37"/>
        <v>0.5722395395662303</v>
      </c>
      <c r="BQ29" s="44">
        <f t="shared" ca="1" si="37"/>
        <v>0.50411150716392084</v>
      </c>
      <c r="BR29" s="44">
        <f t="shared" ca="1" si="37"/>
        <v>0.56278476890609952</v>
      </c>
      <c r="BS29" s="44">
        <f t="shared" ca="1" si="37"/>
        <v>0.55764511378936632</v>
      </c>
      <c r="BT29" s="44">
        <f t="shared" ca="1" si="37"/>
        <v>0.56916989564144282</v>
      </c>
      <c r="BU29" s="44">
        <f t="shared" ca="1" si="37"/>
        <v>0.55788207533501044</v>
      </c>
      <c r="BV29" s="44">
        <f t="shared" ca="1" si="37"/>
        <v>0.56548484700415291</v>
      </c>
      <c r="BW29" s="44">
        <f t="shared" ca="1" si="37"/>
        <v>0.58847587815174229</v>
      </c>
      <c r="BX29" s="44">
        <f t="shared" ca="1" si="37"/>
        <v>0.56318119246272014</v>
      </c>
      <c r="BY29" s="44">
        <f t="shared" ca="1" si="37"/>
        <v>0.58538610404669733</v>
      </c>
      <c r="BZ29" s="44">
        <f t="shared" ca="1" si="37"/>
        <v>0.58604155287125481</v>
      </c>
      <c r="CA29" s="44">
        <f t="shared" ca="1" si="37"/>
        <v>0.58804582269422601</v>
      </c>
      <c r="CB29" s="44">
        <f t="shared" ca="1" si="37"/>
        <v>0.6044308891974377</v>
      </c>
      <c r="CC29" s="44">
        <f t="shared" ca="1" si="37"/>
        <v>0.54208295186674227</v>
      </c>
      <c r="CD29" s="44">
        <f t="shared" ca="1" si="37"/>
        <v>0.59189906963170225</v>
      </c>
      <c r="CE29" s="44">
        <f t="shared" ca="1" si="37"/>
        <v>0.58695921247894878</v>
      </c>
      <c r="CF29" s="44">
        <f t="shared" ca="1" si="37"/>
        <v>0.5976823550180429</v>
      </c>
      <c r="CG29" s="44">
        <f t="shared" ca="1" si="37"/>
        <v>0.59084639740115652</v>
      </c>
      <c r="CH29" s="44">
        <f t="shared" ca="1" si="37"/>
        <v>0.5961913585243388</v>
      </c>
      <c r="CI29" s="44">
        <f t="shared" ca="1" si="37"/>
        <v>0.61230645618100499</v>
      </c>
      <c r="CJ29" s="44">
        <f t="shared" ca="1" si="37"/>
        <v>0.59253060032051064</v>
      </c>
      <c r="CK29" s="44">
        <f t="shared" ca="1" si="37"/>
        <v>0.61606735455873396</v>
      </c>
      <c r="CL29" s="44">
        <f t="shared" ca="1" si="37"/>
        <v>0.61024241348542685</v>
      </c>
      <c r="CM29" s="44">
        <f t="shared" ca="1" si="37"/>
        <v>0.6160581001015758</v>
      </c>
    </row>
    <row r="30" spans="2:91" s="20" customFormat="1" ht="15" x14ac:dyDescent="0.2">
      <c r="B30" s="47"/>
      <c r="C30" s="46"/>
      <c r="D30" s="52"/>
    </row>
    <row r="31" spans="2:91" s="20" customFormat="1" ht="15" x14ac:dyDescent="0.2">
      <c r="B31" s="28" t="s">
        <v>114</v>
      </c>
      <c r="C31" s="53" t="str">
        <f>Inputs!$J$16</f>
        <v>EUR</v>
      </c>
      <c r="D31" s="55" t="s">
        <v>107</v>
      </c>
      <c r="E31" s="64">
        <f ca="1">SUM(E32:E35)</f>
        <v>-76544.45145380334</v>
      </c>
      <c r="F31" s="64">
        <f ca="1">SUM(F32:F35)</f>
        <v>-217271.80968198756</v>
      </c>
      <c r="G31" s="64">
        <f ca="1">SUM(G32:G35)</f>
        <v>-221619.1510853295</v>
      </c>
      <c r="H31" s="64">
        <f ca="1">SUM(H32:H35)</f>
        <v>-225555.16459068074</v>
      </c>
      <c r="I31" s="64">
        <f ca="1">SUM(I32:I35)</f>
        <v>-225786.15201151182</v>
      </c>
      <c r="K31" s="64">
        <f t="shared" ref="K31:AD31" si="38">SUM(K32:K35)</f>
        <v>0</v>
      </c>
      <c r="L31" s="64">
        <f t="shared" si="38"/>
        <v>-958.33333333333337</v>
      </c>
      <c r="M31" s="64">
        <f t="shared" ca="1" si="38"/>
        <v>-19547.522303476344</v>
      </c>
      <c r="N31" s="64">
        <f t="shared" ca="1" si="38"/>
        <v>-56038.595816993664</v>
      </c>
      <c r="O31" s="64">
        <f t="shared" ca="1" si="38"/>
        <v>-56396.070765069802</v>
      </c>
      <c r="P31" s="64">
        <f t="shared" ca="1" si="38"/>
        <v>-48994.389925392934</v>
      </c>
      <c r="Q31" s="64">
        <f t="shared" ca="1" si="38"/>
        <v>-54470.106542856556</v>
      </c>
      <c r="R31" s="64">
        <f t="shared" ca="1" si="38"/>
        <v>-57411.242448668258</v>
      </c>
      <c r="S31" s="64">
        <f t="shared" ca="1" si="38"/>
        <v>-57701.456001764425</v>
      </c>
      <c r="T31" s="64">
        <f t="shared" ca="1" si="38"/>
        <v>-49889.968079200204</v>
      </c>
      <c r="U31" s="64">
        <f t="shared" ca="1" si="38"/>
        <v>-55524.713791359653</v>
      </c>
      <c r="V31" s="64">
        <f t="shared" ca="1" si="38"/>
        <v>-58503.013213005193</v>
      </c>
      <c r="W31" s="64">
        <f t="shared" ca="1" si="38"/>
        <v>-58774.608672428847</v>
      </c>
      <c r="X31" s="64">
        <f t="shared" ca="1" si="38"/>
        <v>-50665.041730346966</v>
      </c>
      <c r="Y31" s="64">
        <f t="shared" ca="1" si="38"/>
        <v>-56512.620857465663</v>
      </c>
      <c r="Z31" s="64">
        <f t="shared" ca="1" si="38"/>
        <v>-59602.893330439256</v>
      </c>
      <c r="AA31" s="64">
        <f t="shared" ca="1" si="38"/>
        <v>-59883.552918740927</v>
      </c>
      <c r="AB31" s="64">
        <f t="shared" ca="1" si="38"/>
        <v>-50505.356654938456</v>
      </c>
      <c r="AC31" s="64">
        <f t="shared" ca="1" si="38"/>
        <v>-56095.237329284995</v>
      </c>
      <c r="AD31" s="64">
        <f t="shared" ca="1" si="38"/>
        <v>-59302.005108547441</v>
      </c>
      <c r="AF31" s="63">
        <f t="shared" ref="AF31:BK31" si="39">SUM(AF32:AF35)</f>
        <v>0</v>
      </c>
      <c r="AG31" s="63">
        <f t="shared" si="39"/>
        <v>0</v>
      </c>
      <c r="AH31" s="63">
        <f t="shared" si="39"/>
        <v>0</v>
      </c>
      <c r="AI31" s="63">
        <f t="shared" si="39"/>
        <v>0</v>
      </c>
      <c r="AJ31" s="63">
        <f t="shared" si="39"/>
        <v>-479.16666666666669</v>
      </c>
      <c r="AK31" s="63">
        <f t="shared" si="39"/>
        <v>-479.16666666666669</v>
      </c>
      <c r="AL31" s="63">
        <f t="shared" si="39"/>
        <v>-479.16666666666669</v>
      </c>
      <c r="AM31" s="63">
        <f t="shared" si="39"/>
        <v>-479.16666666666669</v>
      </c>
      <c r="AN31" s="63">
        <f t="shared" ca="1" si="39"/>
        <v>-18589.188970143012</v>
      </c>
      <c r="AO31" s="63">
        <f t="shared" ca="1" si="39"/>
        <v>-18634.229369207707</v>
      </c>
      <c r="AP31" s="63">
        <f t="shared" ca="1" si="39"/>
        <v>-18679.466178597864</v>
      </c>
      <c r="AQ31" s="63">
        <f t="shared" ca="1" si="39"/>
        <v>-18724.900269188107</v>
      </c>
      <c r="AR31" s="63">
        <f t="shared" ca="1" si="39"/>
        <v>-18761.708293356241</v>
      </c>
      <c r="AS31" s="63">
        <f t="shared" ca="1" si="39"/>
        <v>-18798.646652115684</v>
      </c>
      <c r="AT31" s="63">
        <f t="shared" ca="1" si="39"/>
        <v>-18835.715819597881</v>
      </c>
      <c r="AU31" s="63">
        <f t="shared" ca="1" si="39"/>
        <v>-16304.205149182533</v>
      </c>
      <c r="AV31" s="63">
        <f t="shared" ca="1" si="39"/>
        <v>-16331.433055235366</v>
      </c>
      <c r="AW31" s="63">
        <f t="shared" ca="1" si="39"/>
        <v>-16358.751720975037</v>
      </c>
      <c r="AX31" s="63">
        <f t="shared" ca="1" si="39"/>
        <v>-16386.161448933846</v>
      </c>
      <c r="AY31" s="63">
        <f t="shared" ca="1" si="39"/>
        <v>-19023.040508258549</v>
      </c>
      <c r="AZ31" s="63">
        <f t="shared" ca="1" si="39"/>
        <v>-19060.904585664168</v>
      </c>
      <c r="BA31" s="63">
        <f t="shared" ca="1" si="39"/>
        <v>-19098.902841276657</v>
      </c>
      <c r="BB31" s="63">
        <f t="shared" ca="1" si="39"/>
        <v>-19137.035763760818</v>
      </c>
      <c r="BC31" s="63">
        <f t="shared" ca="1" si="39"/>
        <v>-19175.303843630791</v>
      </c>
      <c r="BD31" s="63">
        <f t="shared" ca="1" si="39"/>
        <v>-19204.508014498839</v>
      </c>
      <c r="BE31" s="63">
        <f t="shared" ca="1" si="39"/>
        <v>-19233.791989441412</v>
      </c>
      <c r="BF31" s="63">
        <f t="shared" ca="1" si="39"/>
        <v>-19263.155997824178</v>
      </c>
      <c r="BG31" s="63">
        <f t="shared" ca="1" si="39"/>
        <v>-16608.789317780651</v>
      </c>
      <c r="BH31" s="63">
        <f t="shared" ca="1" si="39"/>
        <v>-16629.971707741766</v>
      </c>
      <c r="BI31" s="63">
        <f t="shared" ca="1" si="39"/>
        <v>-16651.207053677786</v>
      </c>
      <c r="BJ31" s="63">
        <f t="shared" ca="1" si="39"/>
        <v>-16672.495487978649</v>
      </c>
      <c r="BK31" s="63">
        <f t="shared" ca="1" si="39"/>
        <v>-19411.184618903077</v>
      </c>
      <c r="BL31" s="63">
        <f t="shared" ref="BL31:CM31" ca="1" si="40">SUM(BL32:BL35)</f>
        <v>-19441.033684477941</v>
      </c>
      <c r="BM31" s="63">
        <f t="shared" ca="1" si="40"/>
        <v>-19470.96440903949</v>
      </c>
      <c r="BN31" s="63">
        <f t="shared" ca="1" si="40"/>
        <v>-19500.977027693101</v>
      </c>
      <c r="BO31" s="63">
        <f t="shared" ca="1" si="40"/>
        <v>-19531.071776272605</v>
      </c>
      <c r="BP31" s="63">
        <f t="shared" ca="1" si="40"/>
        <v>-19561.248891342802</v>
      </c>
      <c r="BQ31" s="63">
        <f t="shared" ca="1" si="40"/>
        <v>-19591.50861020192</v>
      </c>
      <c r="BR31" s="63">
        <f t="shared" ca="1" si="40"/>
        <v>-19621.851170884125</v>
      </c>
      <c r="BS31" s="63">
        <f t="shared" ca="1" si="40"/>
        <v>-16866.502381933638</v>
      </c>
      <c r="BT31" s="63">
        <f t="shared" ca="1" si="40"/>
        <v>-16888.329054555139</v>
      </c>
      <c r="BU31" s="63">
        <f t="shared" ca="1" si="40"/>
        <v>-16910.210293858188</v>
      </c>
      <c r="BV31" s="63">
        <f t="shared" ca="1" si="40"/>
        <v>-16932.146236259501</v>
      </c>
      <c r="BW31" s="63">
        <f t="shared" ca="1" si="40"/>
        <v>-19774.814984669312</v>
      </c>
      <c r="BX31" s="63">
        <f t="shared" ca="1" si="40"/>
        <v>-19805.659636536857</v>
      </c>
      <c r="BY31" s="63">
        <f t="shared" ca="1" si="40"/>
        <v>-19836.58881728453</v>
      </c>
      <c r="BZ31" s="63">
        <f t="shared" ca="1" si="40"/>
        <v>-19867.602770924997</v>
      </c>
      <c r="CA31" s="63">
        <f t="shared" ca="1" si="40"/>
        <v>-19898.701742229739</v>
      </c>
      <c r="CB31" s="63">
        <f t="shared" ca="1" si="40"/>
        <v>-19929.885976731672</v>
      </c>
      <c r="CC31" s="63">
        <f t="shared" ca="1" si="40"/>
        <v>-19961.155720727744</v>
      </c>
      <c r="CD31" s="63">
        <f t="shared" ca="1" si="40"/>
        <v>-19992.511221281522</v>
      </c>
      <c r="CE31" s="63">
        <f t="shared" ca="1" si="40"/>
        <v>-17132.054035541951</v>
      </c>
      <c r="CF31" s="63">
        <f t="shared" ca="1" si="40"/>
        <v>-16675.377920630803</v>
      </c>
      <c r="CG31" s="63">
        <f t="shared" ca="1" si="40"/>
        <v>-16697.924698765713</v>
      </c>
      <c r="CH31" s="63">
        <f t="shared" ca="1" si="40"/>
        <v>-16720.527843845961</v>
      </c>
      <c r="CI31" s="63">
        <f t="shared" ca="1" si="40"/>
        <v>-19671.417106970315</v>
      </c>
      <c r="CJ31" s="63">
        <f t="shared" ca="1" si="40"/>
        <v>-19703.29237846873</v>
      </c>
      <c r="CK31" s="63">
        <f t="shared" ca="1" si="40"/>
        <v>-19735.255157657211</v>
      </c>
      <c r="CL31" s="63">
        <f t="shared" ca="1" si="40"/>
        <v>-19767.305697827662</v>
      </c>
      <c r="CM31" s="63">
        <f t="shared" ca="1" si="40"/>
        <v>-19799.444253062571</v>
      </c>
    </row>
    <row r="32" spans="2:91" s="20" customFormat="1" ht="15" x14ac:dyDescent="0.2">
      <c r="B32" s="62" t="s">
        <v>113</v>
      </c>
      <c r="C32" s="53" t="str">
        <f>Inputs!$J$16</f>
        <v>EUR</v>
      </c>
      <c r="D32" s="53" t="s">
        <v>105</v>
      </c>
      <c r="E32" s="35">
        <f t="shared" ref="E32:I35" si="41">SUMIF($K$4:$AD$4,E$4,$K32:$AD32)</f>
        <v>-51798.299915209136</v>
      </c>
      <c r="F32" s="35">
        <f t="shared" si="41"/>
        <v>-157233.05108852382</v>
      </c>
      <c r="G32" s="35">
        <f t="shared" si="41"/>
        <v>-159576.47633931041</v>
      </c>
      <c r="H32" s="35">
        <f t="shared" si="41"/>
        <v>-161678.11178652197</v>
      </c>
      <c r="I32" s="35">
        <f t="shared" si="41"/>
        <v>-163843.67048694385</v>
      </c>
      <c r="K32" s="35">
        <f t="shared" ref="K32:T35" si="42">SUMIFS($AF32:$CM32,$AF$4:$CM$4,K$4,$AF$8:$CM$8,K$8)</f>
        <v>0</v>
      </c>
      <c r="L32" s="35">
        <f t="shared" si="42"/>
        <v>0</v>
      </c>
      <c r="M32" s="35">
        <f t="shared" si="42"/>
        <v>-12915.882286004973</v>
      </c>
      <c r="N32" s="35">
        <f t="shared" si="42"/>
        <v>-38882.417629204167</v>
      </c>
      <c r="O32" s="35">
        <f t="shared" si="42"/>
        <v>-39059.192944705312</v>
      </c>
      <c r="P32" s="35">
        <f t="shared" si="42"/>
        <v>-39224.133456109514</v>
      </c>
      <c r="Q32" s="35">
        <f t="shared" si="42"/>
        <v>-39390.728876753725</v>
      </c>
      <c r="R32" s="35">
        <f t="shared" si="42"/>
        <v>-39558.995810955268</v>
      </c>
      <c r="S32" s="35">
        <f t="shared" si="42"/>
        <v>-39700.515092323825</v>
      </c>
      <c r="T32" s="35">
        <f t="shared" si="42"/>
        <v>-39828.939482057278</v>
      </c>
      <c r="U32" s="35">
        <f t="shared" ref="U32:AD35" si="43">SUMIFS($AF32:$CM32,$AF$4:$CM$4,U$4,$AF$8:$CM$8,U$8)</f>
        <v>-39958.32946467767</v>
      </c>
      <c r="V32" s="35">
        <f t="shared" si="43"/>
        <v>-40088.692300251612</v>
      </c>
      <c r="W32" s="35">
        <f t="shared" si="43"/>
        <v>-40220.035303432443</v>
      </c>
      <c r="X32" s="35">
        <f t="shared" si="43"/>
        <v>-40352.365843870677</v>
      </c>
      <c r="Y32" s="35">
        <f t="shared" si="43"/>
        <v>-40485.691346627485</v>
      </c>
      <c r="Z32" s="35">
        <f t="shared" si="43"/>
        <v>-40620.019292591373</v>
      </c>
      <c r="AA32" s="35">
        <f t="shared" si="43"/>
        <v>-40755.357218897836</v>
      </c>
      <c r="AB32" s="35">
        <f t="shared" si="43"/>
        <v>-40891.712719352377</v>
      </c>
      <c r="AC32" s="35">
        <f t="shared" si="43"/>
        <v>-41029.093444856517</v>
      </c>
      <c r="AD32" s="35">
        <f t="shared" si="43"/>
        <v>-41167.50710383711</v>
      </c>
      <c r="AF32" s="18">
        <f>-('Labor costs'!AF27+'Labor costs'!AF29)</f>
        <v>0</v>
      </c>
      <c r="AG32" s="18">
        <f>-('Labor costs'!AG27+'Labor costs'!AG29)</f>
        <v>0</v>
      </c>
      <c r="AH32" s="18">
        <f>-('Labor costs'!AH27+'Labor costs'!AH29)</f>
        <v>0</v>
      </c>
      <c r="AI32" s="18">
        <f>-('Labor costs'!AI27+'Labor costs'!AI29)</f>
        <v>0</v>
      </c>
      <c r="AJ32" s="18">
        <f>-('Labor costs'!AJ27+'Labor costs'!AJ29)</f>
        <v>0</v>
      </c>
      <c r="AK32" s="18">
        <f>-('Labor costs'!AK27+'Labor costs'!AK29)</f>
        <v>0</v>
      </c>
      <c r="AL32" s="18">
        <f>-('Labor costs'!AL27+'Labor costs'!AL29)</f>
        <v>0</v>
      </c>
      <c r="AM32" s="18">
        <f>-('Labor costs'!AM27+'Labor costs'!AM29)</f>
        <v>0</v>
      </c>
      <c r="AN32" s="18">
        <f>-('Labor costs'!AN27+'Labor costs'!AN29)</f>
        <v>-12915.882286004973</v>
      </c>
      <c r="AO32" s="18">
        <f>-('Labor costs'!AO27+'Labor costs'!AO29)</f>
        <v>-12938.281795529996</v>
      </c>
      <c r="AP32" s="18">
        <f>-('Labor costs'!AP27+'Labor costs'!AP29)</f>
        <v>-12960.774636344704</v>
      </c>
      <c r="AQ32" s="18">
        <f>-('Labor costs'!AQ27+'Labor costs'!AQ29)</f>
        <v>-12983.361197329472</v>
      </c>
      <c r="AR32" s="18">
        <f>-('Labor costs'!AR27+'Labor costs'!AR29)</f>
        <v>-13001.505734653905</v>
      </c>
      <c r="AS32" s="18">
        <f>-('Labor costs'!AS27+'Labor costs'!AS29)</f>
        <v>-13019.710753769419</v>
      </c>
      <c r="AT32" s="18">
        <f>-('Labor costs'!AT27+'Labor costs'!AT29)</f>
        <v>-13037.976456281984</v>
      </c>
      <c r="AU32" s="18">
        <f>-('Labor costs'!AU27+'Labor costs'!AU29)</f>
        <v>-13056.303044469591</v>
      </c>
      <c r="AV32" s="18">
        <f>-('Labor costs'!AV27+'Labor costs'!AV29)</f>
        <v>-13074.690721284491</v>
      </c>
      <c r="AW32" s="18">
        <f>-('Labor costs'!AW27+'Labor costs'!AW29)</f>
        <v>-13093.139690355438</v>
      </c>
      <c r="AX32" s="18">
        <f>-('Labor costs'!AX27+'Labor costs'!AX29)</f>
        <v>-13111.650155989957</v>
      </c>
      <c r="AY32" s="18">
        <f>-('Labor costs'!AY27+'Labor costs'!AY29)</f>
        <v>-13130.222323176589</v>
      </c>
      <c r="AZ32" s="18">
        <f>-('Labor costs'!AZ27+'Labor costs'!AZ29)</f>
        <v>-13148.856397587178</v>
      </c>
      <c r="BA32" s="18">
        <f>-('Labor costs'!BA27+'Labor costs'!BA29)</f>
        <v>-13167.552585579137</v>
      </c>
      <c r="BB32" s="18">
        <f>-('Labor costs'!BB27+'Labor costs'!BB29)</f>
        <v>-13186.311094197734</v>
      </c>
      <c r="BC32" s="18">
        <f>-('Labor costs'!BC27+'Labor costs'!BC29)</f>
        <v>-13205.132131178394</v>
      </c>
      <c r="BD32" s="18">
        <f>-('Labor costs'!BD27+'Labor costs'!BD29)</f>
        <v>-13219.294961506337</v>
      </c>
      <c r="BE32" s="18">
        <f>-('Labor costs'!BE27+'Labor costs'!BE29)</f>
        <v>-13233.493198910104</v>
      </c>
      <c r="BF32" s="18">
        <f>-('Labor costs'!BF27+'Labor costs'!BF29)</f>
        <v>-13247.72693190738</v>
      </c>
      <c r="BG32" s="18">
        <f>-('Labor costs'!BG27+'Labor costs'!BG29)</f>
        <v>-13261.996249237149</v>
      </c>
      <c r="BH32" s="18">
        <f>-('Labor costs'!BH27+'Labor costs'!BH29)</f>
        <v>-13276.30123986024</v>
      </c>
      <c r="BI32" s="18">
        <f>-('Labor costs'!BI27+'Labor costs'!BI29)</f>
        <v>-13290.641992959889</v>
      </c>
      <c r="BJ32" s="18">
        <f>-('Labor costs'!BJ27+'Labor costs'!BJ29)</f>
        <v>-13305.018597942289</v>
      </c>
      <c r="BK32" s="18">
        <f>-('Labor costs'!BK27+'Labor costs'!BK29)</f>
        <v>-13319.431144437145</v>
      </c>
      <c r="BL32" s="18">
        <f>-('Labor costs'!BL27+'Labor costs'!BL29)</f>
        <v>-13333.879722298238</v>
      </c>
      <c r="BM32" s="18">
        <f>-('Labor costs'!BM27+'Labor costs'!BM29)</f>
        <v>-13348.364421603983</v>
      </c>
      <c r="BN32" s="18">
        <f>-('Labor costs'!BN27+'Labor costs'!BN29)</f>
        <v>-13362.885332657992</v>
      </c>
      <c r="BO32" s="18">
        <f>-('Labor costs'!BO27+'Labor costs'!BO29)</f>
        <v>-13377.442545989637</v>
      </c>
      <c r="BP32" s="18">
        <f>-('Labor costs'!BP27+'Labor costs'!BP29)</f>
        <v>-13392.036152354609</v>
      </c>
      <c r="BQ32" s="18">
        <f>-('Labor costs'!BQ27+'Labor costs'!BQ29)</f>
        <v>-13406.666242735497</v>
      </c>
      <c r="BR32" s="18">
        <f>-('Labor costs'!BR27+'Labor costs'!BR29)</f>
        <v>-13421.332908342336</v>
      </c>
      <c r="BS32" s="18">
        <f>-('Labor costs'!BS27+'Labor costs'!BS29)</f>
        <v>-13436.036240613192</v>
      </c>
      <c r="BT32" s="18">
        <f>-('Labor costs'!BT27+'Labor costs'!BT29)</f>
        <v>-13450.776331214724</v>
      </c>
      <c r="BU32" s="18">
        <f>-('Labor costs'!BU27+'Labor costs'!BU29)</f>
        <v>-13465.553272042758</v>
      </c>
      <c r="BV32" s="18">
        <f>-('Labor costs'!BV27+'Labor costs'!BV29)</f>
        <v>-13480.367155222866</v>
      </c>
      <c r="BW32" s="18">
        <f>-('Labor costs'!BW27+'Labor costs'!BW29)</f>
        <v>-13495.218073110924</v>
      </c>
      <c r="BX32" s="18">
        <f>-('Labor costs'!BX27+'Labor costs'!BX29)</f>
        <v>-13510.106118293701</v>
      </c>
      <c r="BY32" s="18">
        <f>-('Labor costs'!BY27+'Labor costs'!BY29)</f>
        <v>-13525.031383589434</v>
      </c>
      <c r="BZ32" s="18">
        <f>-('Labor costs'!BZ27+'Labor costs'!BZ29)</f>
        <v>-13539.993962048407</v>
      </c>
      <c r="CA32" s="18">
        <f>-('Labor costs'!CA27+'Labor costs'!CA29)</f>
        <v>-13554.993946953529</v>
      </c>
      <c r="CB32" s="18">
        <f>-('Labor costs'!CB27+'Labor costs'!CB29)</f>
        <v>-13570.031431820909</v>
      </c>
      <c r="CC32" s="18">
        <f>-('Labor costs'!CC27+'Labor costs'!CC29)</f>
        <v>-13585.106510400463</v>
      </c>
      <c r="CD32" s="18">
        <f>-('Labor costs'!CD27+'Labor costs'!CD29)</f>
        <v>-13600.219276676466</v>
      </c>
      <c r="CE32" s="18">
        <f>-('Labor costs'!CE27+'Labor costs'!CE29)</f>
        <v>-13615.369824868154</v>
      </c>
      <c r="CF32" s="18">
        <f>-('Labor costs'!CF27+'Labor costs'!CF29)</f>
        <v>-13630.558249430325</v>
      </c>
      <c r="CG32" s="18">
        <f>-('Labor costs'!CG27+'Labor costs'!CG29)</f>
        <v>-13645.7846450539</v>
      </c>
      <c r="CH32" s="18">
        <f>-('Labor costs'!CH27+'Labor costs'!CH29)</f>
        <v>-13661.049106666534</v>
      </c>
      <c r="CI32" s="18">
        <f>-('Labor costs'!CI27+'Labor costs'!CI29)</f>
        <v>-13676.3517294332</v>
      </c>
      <c r="CJ32" s="18">
        <f>-('Labor costs'!CJ27+'Labor costs'!CJ29)</f>
        <v>-13691.692608756783</v>
      </c>
      <c r="CK32" s="18">
        <f>-('Labor costs'!CK27+'Labor costs'!CK29)</f>
        <v>-13707.071840278673</v>
      </c>
      <c r="CL32" s="18">
        <f>-('Labor costs'!CL27+'Labor costs'!CL29)</f>
        <v>-13722.489519879371</v>
      </c>
      <c r="CM32" s="18">
        <f>-('Labor costs'!CM27+'Labor costs'!CM29)</f>
        <v>-13737.945743679069</v>
      </c>
    </row>
    <row r="33" spans="2:91" s="20" customFormat="1" ht="15" x14ac:dyDescent="0.2">
      <c r="B33" s="62" t="s">
        <v>112</v>
      </c>
      <c r="C33" s="53" t="str">
        <f>Inputs!$J$16</f>
        <v>EUR</v>
      </c>
      <c r="D33" s="53" t="s">
        <v>111</v>
      </c>
      <c r="E33" s="35">
        <f t="shared" ca="1" si="41"/>
        <v>-20446.151538594204</v>
      </c>
      <c r="F33" s="35">
        <f t="shared" ca="1" si="41"/>
        <v>-52888.758593463732</v>
      </c>
      <c r="G33" s="35">
        <f t="shared" ca="1" si="41"/>
        <v>-54892.674746019089</v>
      </c>
      <c r="H33" s="35">
        <f t="shared" ca="1" si="41"/>
        <v>-56727.052804158753</v>
      </c>
      <c r="I33" s="35">
        <f t="shared" ca="1" si="41"/>
        <v>-58625.814857901321</v>
      </c>
      <c r="K33" s="35">
        <f t="shared" si="42"/>
        <v>0</v>
      </c>
      <c r="L33" s="35">
        <f t="shared" si="42"/>
        <v>0</v>
      </c>
      <c r="M33" s="35">
        <f t="shared" ca="1" si="42"/>
        <v>-5077.4733508047038</v>
      </c>
      <c r="N33" s="35">
        <f t="shared" ca="1" si="42"/>
        <v>-15368.678187789501</v>
      </c>
      <c r="O33" s="35">
        <f t="shared" ca="1" si="42"/>
        <v>-15549.377820364487</v>
      </c>
      <c r="P33" s="35">
        <f t="shared" ca="1" si="42"/>
        <v>-7982.7564692834203</v>
      </c>
      <c r="Q33" s="35">
        <f t="shared" ca="1" si="42"/>
        <v>-13291.877666102831</v>
      </c>
      <c r="R33" s="35">
        <f t="shared" ca="1" si="42"/>
        <v>-16064.746637712989</v>
      </c>
      <c r="S33" s="35">
        <f t="shared" ca="1" si="42"/>
        <v>-16213.4409094406</v>
      </c>
      <c r="T33" s="35">
        <f t="shared" ca="1" si="42"/>
        <v>-8273.5285971429221</v>
      </c>
      <c r="U33" s="35">
        <f t="shared" ca="1" si="43"/>
        <v>-13778.884326681986</v>
      </c>
      <c r="V33" s="35">
        <f t="shared" ca="1" si="43"/>
        <v>-16626.820912753581</v>
      </c>
      <c r="W33" s="35">
        <f t="shared" ca="1" si="43"/>
        <v>-16767.0733689964</v>
      </c>
      <c r="X33" s="35">
        <f t="shared" ca="1" si="43"/>
        <v>-8525.1758864762869</v>
      </c>
      <c r="Y33" s="35">
        <f t="shared" ca="1" si="43"/>
        <v>-14239.429510838176</v>
      </c>
      <c r="Z33" s="35">
        <f t="shared" ca="1" si="43"/>
        <v>-17195.374037847887</v>
      </c>
      <c r="AA33" s="35">
        <f t="shared" ca="1" si="43"/>
        <v>-17340.695699843091</v>
      </c>
      <c r="AB33" s="35">
        <f t="shared" ca="1" si="43"/>
        <v>-8784.477268919416</v>
      </c>
      <c r="AC33" s="35">
        <f t="shared" ca="1" si="43"/>
        <v>-14716.143884428482</v>
      </c>
      <c r="AD33" s="35">
        <f t="shared" ca="1" si="43"/>
        <v>-17784.498004710331</v>
      </c>
      <c r="AF33" s="18">
        <f>-Commercial!AF11</f>
        <v>0</v>
      </c>
      <c r="AG33" s="18">
        <f>-Commercial!AG11</f>
        <v>0</v>
      </c>
      <c r="AH33" s="18">
        <f>-Commercial!AH11</f>
        <v>0</v>
      </c>
      <c r="AI33" s="18">
        <f>-Commercial!AI11</f>
        <v>0</v>
      </c>
      <c r="AJ33" s="18">
        <f>-Commercial!AJ11</f>
        <v>0</v>
      </c>
      <c r="AK33" s="18">
        <f>-Commercial!AK11</f>
        <v>0</v>
      </c>
      <c r="AL33" s="18">
        <f>-Commercial!AL11</f>
        <v>0</v>
      </c>
      <c r="AM33" s="18">
        <f>-Commercial!AM11</f>
        <v>0</v>
      </c>
      <c r="AN33" s="18">
        <f ca="1">-Commercial!AN11</f>
        <v>-5077.4733508047038</v>
      </c>
      <c r="AO33" s="18">
        <f ca="1">-Commercial!AO11</f>
        <v>-5100.1142403443764</v>
      </c>
      <c r="AP33" s="18">
        <f ca="1">-Commercial!AP11</f>
        <v>-5122.8582089198244</v>
      </c>
      <c r="AQ33" s="18">
        <f ca="1">-Commercial!AQ11</f>
        <v>-5145.7057385252992</v>
      </c>
      <c r="AR33" s="18">
        <f ca="1">-Commercial!AR11</f>
        <v>-5164.3692253689987</v>
      </c>
      <c r="AS33" s="18">
        <f ca="1">-Commercial!AS11</f>
        <v>-5183.1025650129268</v>
      </c>
      <c r="AT33" s="18">
        <f ca="1">-Commercial!AT11</f>
        <v>-5201.9060299825605</v>
      </c>
      <c r="AU33" s="18">
        <f ca="1">-Commercial!AU11</f>
        <v>-2652.0687713796101</v>
      </c>
      <c r="AV33" s="18">
        <f ca="1">-Commercial!AV11</f>
        <v>-2660.9090006175425</v>
      </c>
      <c r="AW33" s="18">
        <f ca="1">-Commercial!AW11</f>
        <v>-2669.7786972862677</v>
      </c>
      <c r="AX33" s="18">
        <f ca="1">-Commercial!AX11</f>
        <v>-2678.6779596105557</v>
      </c>
      <c r="AY33" s="18">
        <f ca="1">-Commercial!AY11</f>
        <v>-5296.9848517486225</v>
      </c>
      <c r="AZ33" s="18">
        <f ca="1">-Commercial!AZ11</f>
        <v>-5316.2148547436545</v>
      </c>
      <c r="BA33" s="18">
        <f ca="1">-Commercial!BA11</f>
        <v>-5335.5169223641842</v>
      </c>
      <c r="BB33" s="18">
        <f ca="1">-Commercial!BB11</f>
        <v>-5354.8913362297462</v>
      </c>
      <c r="BC33" s="18">
        <f ca="1">-Commercial!BC11</f>
        <v>-5374.338379119059</v>
      </c>
      <c r="BD33" s="18">
        <f ca="1">-Commercial!BD11</f>
        <v>-5389.379719659164</v>
      </c>
      <c r="BE33" s="18">
        <f ca="1">-Commercial!BE11</f>
        <v>-5404.4654571979718</v>
      </c>
      <c r="BF33" s="18">
        <f ca="1">-Commercial!BF11</f>
        <v>-5419.5957325834643</v>
      </c>
      <c r="BG33" s="18">
        <f ca="1">-Commercial!BG11</f>
        <v>-2750.9597352101669</v>
      </c>
      <c r="BH33" s="18">
        <f ca="1">-Commercial!BH11</f>
        <v>-2757.8371345481924</v>
      </c>
      <c r="BI33" s="18">
        <f ca="1">-Commercial!BI11</f>
        <v>-2764.7317273845629</v>
      </c>
      <c r="BJ33" s="18">
        <f ca="1">-Commercial!BJ11</f>
        <v>-2771.6435567030239</v>
      </c>
      <c r="BK33" s="18">
        <f ca="1">-Commercial!BK11</f>
        <v>-5495.9201411325967</v>
      </c>
      <c r="BL33" s="18">
        <f ca="1">-Commercial!BL11</f>
        <v>-5511.3206288463671</v>
      </c>
      <c r="BM33" s="18">
        <f ca="1">-Commercial!BM11</f>
        <v>-5526.7666541021727</v>
      </c>
      <c r="BN33" s="18">
        <f ca="1">-Commercial!BN11</f>
        <v>-5542.2583617017735</v>
      </c>
      <c r="BO33" s="18">
        <f ca="1">-Commercial!BO11</f>
        <v>-5557.795896949634</v>
      </c>
      <c r="BP33" s="18">
        <f ca="1">-Commercial!BP11</f>
        <v>-5573.3794056548568</v>
      </c>
      <c r="BQ33" s="18">
        <f ca="1">-Commercial!BQ11</f>
        <v>-5589.0090341330888</v>
      </c>
      <c r="BR33" s="18">
        <f ca="1">-Commercial!BR11</f>
        <v>-5604.6849292084553</v>
      </c>
      <c r="BS33" s="18">
        <f ca="1">-Commercial!BS11</f>
        <v>-2834.6328079871114</v>
      </c>
      <c r="BT33" s="18">
        <f ca="1">-Commercial!BT11</f>
        <v>-2841.7193900070788</v>
      </c>
      <c r="BU33" s="18">
        <f ca="1">-Commercial!BU11</f>
        <v>-2848.8236884820963</v>
      </c>
      <c r="BV33" s="18">
        <f ca="1">-Commercial!BV11</f>
        <v>-2855.9457477033015</v>
      </c>
      <c r="BW33" s="18">
        <f ca="1">-Commercial!BW11</f>
        <v>-5683.7635782250536</v>
      </c>
      <c r="BX33" s="18">
        <f ca="1">-Commercial!BX11</f>
        <v>-5699.7201849098201</v>
      </c>
      <c r="BY33" s="18">
        <f ca="1">-Commercial!BY11</f>
        <v>-5715.7241003617601</v>
      </c>
      <c r="BZ33" s="18">
        <f ca="1">-Commercial!BZ11</f>
        <v>-5731.7754755432525</v>
      </c>
      <c r="CA33" s="18">
        <f ca="1">-Commercial!CA11</f>
        <v>-5747.8744619428744</v>
      </c>
      <c r="CB33" s="18">
        <f ca="1">-Commercial!CB11</f>
        <v>-5764.0212115774275</v>
      </c>
      <c r="CC33" s="18">
        <f ca="1">-Commercial!CC11</f>
        <v>-5780.2158769939442</v>
      </c>
      <c r="CD33" s="18">
        <f ca="1">-Commercial!CD11</f>
        <v>-5796.4586112717197</v>
      </c>
      <c r="CE33" s="18">
        <f ca="1">-Commercial!CE11</f>
        <v>-2920.8508773404601</v>
      </c>
      <c r="CF33" s="18">
        <f ca="1">-Commercial!CF11</f>
        <v>-2928.1530045338109</v>
      </c>
      <c r="CG33" s="18">
        <f ca="1">-Commercial!CG11</f>
        <v>-2935.473387045145</v>
      </c>
      <c r="CH33" s="18">
        <f ca="1">-Commercial!CH11</f>
        <v>-2942.8120705127576</v>
      </c>
      <c r="CI33" s="18">
        <f ca="1">-Commercial!CI11</f>
        <v>-5878.3987108704478</v>
      </c>
      <c r="CJ33" s="18">
        <f ca="1">-Commercial!CJ11</f>
        <v>-5894.9331030452786</v>
      </c>
      <c r="CK33" s="18">
        <f ca="1">-Commercial!CK11</f>
        <v>-5911.5166507118711</v>
      </c>
      <c r="CL33" s="18">
        <f ca="1">-Commercial!CL11</f>
        <v>-5928.1495112816247</v>
      </c>
      <c r="CM33" s="18">
        <f ca="1">-Commercial!CM11</f>
        <v>-5944.8318427168333</v>
      </c>
    </row>
    <row r="34" spans="2:91" s="20" customFormat="1" ht="15" x14ac:dyDescent="0.2">
      <c r="B34" s="62" t="s">
        <v>110</v>
      </c>
      <c r="C34" s="53" t="str">
        <f>Inputs!$J$16</f>
        <v>EUR</v>
      </c>
      <c r="D34" s="53" t="s">
        <v>101</v>
      </c>
      <c r="E34" s="35">
        <f t="shared" si="41"/>
        <v>-3833.3333333333335</v>
      </c>
      <c r="F34" s="35">
        <f t="shared" si="41"/>
        <v>-5750</v>
      </c>
      <c r="G34" s="35">
        <f t="shared" si="41"/>
        <v>-5750</v>
      </c>
      <c r="H34" s="35">
        <f t="shared" si="41"/>
        <v>-5750</v>
      </c>
      <c r="I34" s="35">
        <f t="shared" si="41"/>
        <v>-1916.6666666666667</v>
      </c>
      <c r="K34" s="35">
        <f t="shared" si="42"/>
        <v>0</v>
      </c>
      <c r="L34" s="35">
        <f t="shared" si="42"/>
        <v>-958.33333333333337</v>
      </c>
      <c r="M34" s="35">
        <f t="shared" si="42"/>
        <v>-1437.5</v>
      </c>
      <c r="N34" s="35">
        <f t="shared" si="42"/>
        <v>-1437.5</v>
      </c>
      <c r="O34" s="35">
        <f t="shared" si="42"/>
        <v>-1437.5</v>
      </c>
      <c r="P34" s="35">
        <f t="shared" si="42"/>
        <v>-1437.5</v>
      </c>
      <c r="Q34" s="35">
        <f t="shared" si="42"/>
        <v>-1437.5</v>
      </c>
      <c r="R34" s="35">
        <f t="shared" si="42"/>
        <v>-1437.5</v>
      </c>
      <c r="S34" s="35">
        <f t="shared" si="42"/>
        <v>-1437.5</v>
      </c>
      <c r="T34" s="35">
        <f t="shared" si="42"/>
        <v>-1437.5</v>
      </c>
      <c r="U34" s="35">
        <f t="shared" si="43"/>
        <v>-1437.5</v>
      </c>
      <c r="V34" s="35">
        <f t="shared" si="43"/>
        <v>-1437.5</v>
      </c>
      <c r="W34" s="35">
        <f t="shared" si="43"/>
        <v>-1437.5</v>
      </c>
      <c r="X34" s="35">
        <f t="shared" si="43"/>
        <v>-1437.5</v>
      </c>
      <c r="Y34" s="35">
        <f t="shared" si="43"/>
        <v>-1437.5</v>
      </c>
      <c r="Z34" s="35">
        <f t="shared" si="43"/>
        <v>-1437.5</v>
      </c>
      <c r="AA34" s="35">
        <f t="shared" si="43"/>
        <v>-1437.5</v>
      </c>
      <c r="AB34" s="35">
        <f t="shared" si="43"/>
        <v>-479.16666666666669</v>
      </c>
      <c r="AC34" s="35">
        <f t="shared" si="43"/>
        <v>0</v>
      </c>
      <c r="AD34" s="35">
        <f t="shared" si="43"/>
        <v>0</v>
      </c>
      <c r="AF34" s="18">
        <f>PPE!AF17</f>
        <v>0</v>
      </c>
      <c r="AG34" s="18">
        <f>PPE!AG17</f>
        <v>0</v>
      </c>
      <c r="AH34" s="18">
        <f>PPE!AH17</f>
        <v>0</v>
      </c>
      <c r="AI34" s="18">
        <f>PPE!AI17</f>
        <v>0</v>
      </c>
      <c r="AJ34" s="18">
        <f>PPE!AJ17</f>
        <v>-479.16666666666669</v>
      </c>
      <c r="AK34" s="18">
        <f>PPE!AK17</f>
        <v>-479.16666666666669</v>
      </c>
      <c r="AL34" s="18">
        <f>PPE!AL17</f>
        <v>-479.16666666666669</v>
      </c>
      <c r="AM34" s="18">
        <f>PPE!AM17</f>
        <v>-479.16666666666669</v>
      </c>
      <c r="AN34" s="18">
        <f>PPE!AN17</f>
        <v>-479.16666666666669</v>
      </c>
      <c r="AO34" s="18">
        <f>PPE!AO17</f>
        <v>-479.16666666666669</v>
      </c>
      <c r="AP34" s="18">
        <f>PPE!AP17</f>
        <v>-479.16666666666669</v>
      </c>
      <c r="AQ34" s="18">
        <f>PPE!AQ17</f>
        <v>-479.16666666666669</v>
      </c>
      <c r="AR34" s="18">
        <f>PPE!AR17</f>
        <v>-479.16666666666669</v>
      </c>
      <c r="AS34" s="18">
        <f>PPE!AS17</f>
        <v>-479.16666666666669</v>
      </c>
      <c r="AT34" s="18">
        <f>PPE!AT17</f>
        <v>-479.16666666666669</v>
      </c>
      <c r="AU34" s="18">
        <f>PPE!AU17</f>
        <v>-479.16666666666669</v>
      </c>
      <c r="AV34" s="18">
        <f>PPE!AV17</f>
        <v>-479.16666666666669</v>
      </c>
      <c r="AW34" s="18">
        <f>PPE!AW17</f>
        <v>-479.16666666666669</v>
      </c>
      <c r="AX34" s="18">
        <f>PPE!AX17</f>
        <v>-479.16666666666669</v>
      </c>
      <c r="AY34" s="18">
        <f>PPE!AY17</f>
        <v>-479.16666666666669</v>
      </c>
      <c r="AZ34" s="18">
        <f>PPE!AZ17</f>
        <v>-479.16666666666669</v>
      </c>
      <c r="BA34" s="18">
        <f>PPE!BA17</f>
        <v>-479.16666666666669</v>
      </c>
      <c r="BB34" s="18">
        <f>PPE!BB17</f>
        <v>-479.16666666666669</v>
      </c>
      <c r="BC34" s="18">
        <f>PPE!BC17</f>
        <v>-479.16666666666669</v>
      </c>
      <c r="BD34" s="18">
        <f>PPE!BD17</f>
        <v>-479.16666666666669</v>
      </c>
      <c r="BE34" s="18">
        <f>PPE!BE17</f>
        <v>-479.16666666666669</v>
      </c>
      <c r="BF34" s="18">
        <f>PPE!BF17</f>
        <v>-479.16666666666669</v>
      </c>
      <c r="BG34" s="18">
        <f>PPE!BG17</f>
        <v>-479.16666666666669</v>
      </c>
      <c r="BH34" s="18">
        <f>PPE!BH17</f>
        <v>-479.16666666666669</v>
      </c>
      <c r="BI34" s="18">
        <f>PPE!BI17</f>
        <v>-479.16666666666669</v>
      </c>
      <c r="BJ34" s="18">
        <f>PPE!BJ17</f>
        <v>-479.16666666666669</v>
      </c>
      <c r="BK34" s="18">
        <f>PPE!BK17</f>
        <v>-479.16666666666669</v>
      </c>
      <c r="BL34" s="18">
        <f>PPE!BL17</f>
        <v>-479.16666666666669</v>
      </c>
      <c r="BM34" s="18">
        <f>PPE!BM17</f>
        <v>-479.16666666666669</v>
      </c>
      <c r="BN34" s="18">
        <f>PPE!BN17</f>
        <v>-479.16666666666669</v>
      </c>
      <c r="BO34" s="18">
        <f>PPE!BO17</f>
        <v>-479.16666666666669</v>
      </c>
      <c r="BP34" s="18">
        <f>PPE!BP17</f>
        <v>-479.16666666666669</v>
      </c>
      <c r="BQ34" s="18">
        <f>PPE!BQ17</f>
        <v>-479.16666666666669</v>
      </c>
      <c r="BR34" s="18">
        <f>PPE!BR17</f>
        <v>-479.16666666666669</v>
      </c>
      <c r="BS34" s="18">
        <f>PPE!BS17</f>
        <v>-479.16666666666669</v>
      </c>
      <c r="BT34" s="18">
        <f>PPE!BT17</f>
        <v>-479.16666666666669</v>
      </c>
      <c r="BU34" s="18">
        <f>PPE!BU17</f>
        <v>-479.16666666666669</v>
      </c>
      <c r="BV34" s="18">
        <f>PPE!BV17</f>
        <v>-479.16666666666669</v>
      </c>
      <c r="BW34" s="18">
        <f>PPE!BW17</f>
        <v>-479.16666666666669</v>
      </c>
      <c r="BX34" s="18">
        <f>PPE!BX17</f>
        <v>-479.16666666666669</v>
      </c>
      <c r="BY34" s="18">
        <f>PPE!BY17</f>
        <v>-479.16666666666669</v>
      </c>
      <c r="BZ34" s="18">
        <f>PPE!BZ17</f>
        <v>-479.16666666666669</v>
      </c>
      <c r="CA34" s="18">
        <f>PPE!CA17</f>
        <v>-479.16666666666669</v>
      </c>
      <c r="CB34" s="18">
        <f>PPE!CB17</f>
        <v>-479.16666666666669</v>
      </c>
      <c r="CC34" s="18">
        <f>PPE!CC17</f>
        <v>-479.16666666666669</v>
      </c>
      <c r="CD34" s="18">
        <f>PPE!CD17</f>
        <v>-479.16666666666669</v>
      </c>
      <c r="CE34" s="18">
        <f>PPE!CE17</f>
        <v>-479.16666666666669</v>
      </c>
      <c r="CF34" s="18">
        <f>PPE!CF17</f>
        <v>0</v>
      </c>
      <c r="CG34" s="18">
        <f>PPE!CG17</f>
        <v>0</v>
      </c>
      <c r="CH34" s="18">
        <f>PPE!CH17</f>
        <v>0</v>
      </c>
      <c r="CI34" s="18">
        <f>PPE!CI17</f>
        <v>0</v>
      </c>
      <c r="CJ34" s="18">
        <f>PPE!CJ17</f>
        <v>0</v>
      </c>
      <c r="CK34" s="18">
        <f>PPE!CK17</f>
        <v>0</v>
      </c>
      <c r="CL34" s="18">
        <f>PPE!CL17</f>
        <v>0</v>
      </c>
      <c r="CM34" s="18">
        <f>PPE!CM17</f>
        <v>0</v>
      </c>
    </row>
    <row r="35" spans="2:91" s="20" customFormat="1" ht="15" x14ac:dyDescent="0.2">
      <c r="B35" s="62" t="s">
        <v>109</v>
      </c>
      <c r="C35" s="53" t="str">
        <f>Inputs!$J$16</f>
        <v>EUR</v>
      </c>
      <c r="D35" s="53" t="s">
        <v>99</v>
      </c>
      <c r="E35" s="35">
        <f t="shared" si="41"/>
        <v>-466.66666666666669</v>
      </c>
      <c r="F35" s="35">
        <f t="shared" si="41"/>
        <v>-1400</v>
      </c>
      <c r="G35" s="35">
        <f t="shared" si="41"/>
        <v>-1400</v>
      </c>
      <c r="H35" s="35">
        <f t="shared" si="41"/>
        <v>-1400</v>
      </c>
      <c r="I35" s="35">
        <f t="shared" si="41"/>
        <v>-1400</v>
      </c>
      <c r="K35" s="35">
        <f t="shared" si="42"/>
        <v>0</v>
      </c>
      <c r="L35" s="35">
        <f t="shared" si="42"/>
        <v>0</v>
      </c>
      <c r="M35" s="35">
        <f t="shared" si="42"/>
        <v>-116.66666666666667</v>
      </c>
      <c r="N35" s="35">
        <f t="shared" si="42"/>
        <v>-350</v>
      </c>
      <c r="O35" s="35">
        <f t="shared" si="42"/>
        <v>-350</v>
      </c>
      <c r="P35" s="35">
        <f t="shared" si="42"/>
        <v>-350</v>
      </c>
      <c r="Q35" s="35">
        <f t="shared" si="42"/>
        <v>-350</v>
      </c>
      <c r="R35" s="35">
        <f t="shared" si="42"/>
        <v>-350</v>
      </c>
      <c r="S35" s="35">
        <f t="shared" si="42"/>
        <v>-350</v>
      </c>
      <c r="T35" s="35">
        <f t="shared" si="42"/>
        <v>-350</v>
      </c>
      <c r="U35" s="35">
        <f t="shared" si="43"/>
        <v>-350</v>
      </c>
      <c r="V35" s="35">
        <f t="shared" si="43"/>
        <v>-350</v>
      </c>
      <c r="W35" s="35">
        <f t="shared" si="43"/>
        <v>-350</v>
      </c>
      <c r="X35" s="35">
        <f t="shared" si="43"/>
        <v>-350</v>
      </c>
      <c r="Y35" s="35">
        <f t="shared" si="43"/>
        <v>-350</v>
      </c>
      <c r="Z35" s="35">
        <f t="shared" si="43"/>
        <v>-350</v>
      </c>
      <c r="AA35" s="35">
        <f t="shared" si="43"/>
        <v>-350</v>
      </c>
      <c r="AB35" s="35">
        <f t="shared" si="43"/>
        <v>-350</v>
      </c>
      <c r="AC35" s="35">
        <f t="shared" si="43"/>
        <v>-350</v>
      </c>
      <c r="AD35" s="35">
        <f t="shared" si="43"/>
        <v>-350</v>
      </c>
      <c r="AF35" s="18">
        <f>IA!AF16</f>
        <v>0</v>
      </c>
      <c r="AG35" s="18">
        <f>IA!AG16</f>
        <v>0</v>
      </c>
      <c r="AH35" s="18">
        <f>IA!AH16</f>
        <v>0</v>
      </c>
      <c r="AI35" s="18">
        <f>IA!AI16</f>
        <v>0</v>
      </c>
      <c r="AJ35" s="18">
        <f>IA!AJ16</f>
        <v>0</v>
      </c>
      <c r="AK35" s="18">
        <f>IA!AK16</f>
        <v>0</v>
      </c>
      <c r="AL35" s="18">
        <f>IA!AL16</f>
        <v>0</v>
      </c>
      <c r="AM35" s="18">
        <f>IA!AM16</f>
        <v>0</v>
      </c>
      <c r="AN35" s="18">
        <f>IA!AN16</f>
        <v>-116.66666666666667</v>
      </c>
      <c r="AO35" s="18">
        <f>IA!AO16</f>
        <v>-116.66666666666667</v>
      </c>
      <c r="AP35" s="18">
        <f>IA!AP16</f>
        <v>-116.66666666666667</v>
      </c>
      <c r="AQ35" s="18">
        <f>IA!AQ16</f>
        <v>-116.66666666666667</v>
      </c>
      <c r="AR35" s="18">
        <f>IA!AR16</f>
        <v>-116.66666666666667</v>
      </c>
      <c r="AS35" s="18">
        <f>IA!AS16</f>
        <v>-116.66666666666667</v>
      </c>
      <c r="AT35" s="18">
        <f>IA!AT16</f>
        <v>-116.66666666666667</v>
      </c>
      <c r="AU35" s="18">
        <f>IA!AU16</f>
        <v>-116.66666666666667</v>
      </c>
      <c r="AV35" s="18">
        <f>IA!AV16</f>
        <v>-116.66666666666667</v>
      </c>
      <c r="AW35" s="18">
        <f>IA!AW16</f>
        <v>-116.66666666666667</v>
      </c>
      <c r="AX35" s="18">
        <f>IA!AX16</f>
        <v>-116.66666666666667</v>
      </c>
      <c r="AY35" s="18">
        <f>IA!AY16</f>
        <v>-116.66666666666667</v>
      </c>
      <c r="AZ35" s="18">
        <f>IA!AZ16</f>
        <v>-116.66666666666667</v>
      </c>
      <c r="BA35" s="18">
        <f>IA!BA16</f>
        <v>-116.66666666666667</v>
      </c>
      <c r="BB35" s="18">
        <f>IA!BB16</f>
        <v>-116.66666666666667</v>
      </c>
      <c r="BC35" s="18">
        <f>IA!BC16</f>
        <v>-116.66666666666667</v>
      </c>
      <c r="BD35" s="18">
        <f>IA!BD16</f>
        <v>-116.66666666666667</v>
      </c>
      <c r="BE35" s="18">
        <f>IA!BE16</f>
        <v>-116.66666666666667</v>
      </c>
      <c r="BF35" s="18">
        <f>IA!BF16</f>
        <v>-116.66666666666667</v>
      </c>
      <c r="BG35" s="18">
        <f>IA!BG16</f>
        <v>-116.66666666666667</v>
      </c>
      <c r="BH35" s="18">
        <f>IA!BH16</f>
        <v>-116.66666666666667</v>
      </c>
      <c r="BI35" s="18">
        <f>IA!BI16</f>
        <v>-116.66666666666667</v>
      </c>
      <c r="BJ35" s="18">
        <f>IA!BJ16</f>
        <v>-116.66666666666667</v>
      </c>
      <c r="BK35" s="18">
        <f>IA!BK16</f>
        <v>-116.66666666666667</v>
      </c>
      <c r="BL35" s="18">
        <f>IA!BL16</f>
        <v>-116.66666666666667</v>
      </c>
      <c r="BM35" s="18">
        <f>IA!BM16</f>
        <v>-116.66666666666667</v>
      </c>
      <c r="BN35" s="18">
        <f>IA!BN16</f>
        <v>-116.66666666666667</v>
      </c>
      <c r="BO35" s="18">
        <f>IA!BO16</f>
        <v>-116.66666666666667</v>
      </c>
      <c r="BP35" s="18">
        <f>IA!BP16</f>
        <v>-116.66666666666667</v>
      </c>
      <c r="BQ35" s="18">
        <f>IA!BQ16</f>
        <v>-116.66666666666667</v>
      </c>
      <c r="BR35" s="18">
        <f>IA!BR16</f>
        <v>-116.66666666666667</v>
      </c>
      <c r="BS35" s="18">
        <f>IA!BS16</f>
        <v>-116.66666666666667</v>
      </c>
      <c r="BT35" s="18">
        <f>IA!BT16</f>
        <v>-116.66666666666667</v>
      </c>
      <c r="BU35" s="18">
        <f>IA!BU16</f>
        <v>-116.66666666666667</v>
      </c>
      <c r="BV35" s="18">
        <f>IA!BV16</f>
        <v>-116.66666666666667</v>
      </c>
      <c r="BW35" s="18">
        <f>IA!BW16</f>
        <v>-116.66666666666667</v>
      </c>
      <c r="BX35" s="18">
        <f>IA!BX16</f>
        <v>-116.66666666666667</v>
      </c>
      <c r="BY35" s="18">
        <f>IA!BY16</f>
        <v>-116.66666666666667</v>
      </c>
      <c r="BZ35" s="18">
        <f>IA!BZ16</f>
        <v>-116.66666666666667</v>
      </c>
      <c r="CA35" s="18">
        <f>IA!CA16</f>
        <v>-116.66666666666667</v>
      </c>
      <c r="CB35" s="18">
        <f>IA!CB16</f>
        <v>-116.66666666666667</v>
      </c>
      <c r="CC35" s="18">
        <f>IA!CC16</f>
        <v>-116.66666666666667</v>
      </c>
      <c r="CD35" s="18">
        <f>IA!CD16</f>
        <v>-116.66666666666667</v>
      </c>
      <c r="CE35" s="18">
        <f>IA!CE16</f>
        <v>-116.66666666666667</v>
      </c>
      <c r="CF35" s="18">
        <f>IA!CF16</f>
        <v>-116.66666666666667</v>
      </c>
      <c r="CG35" s="18">
        <f>IA!CG16</f>
        <v>-116.66666666666667</v>
      </c>
      <c r="CH35" s="18">
        <f>IA!CH16</f>
        <v>-116.66666666666667</v>
      </c>
      <c r="CI35" s="18">
        <f>IA!CI16</f>
        <v>-116.66666666666667</v>
      </c>
      <c r="CJ35" s="18">
        <f>IA!CJ16</f>
        <v>-116.66666666666667</v>
      </c>
      <c r="CK35" s="18">
        <f>IA!CK16</f>
        <v>-116.66666666666667</v>
      </c>
      <c r="CL35" s="18">
        <f>IA!CL16</f>
        <v>-116.66666666666667</v>
      </c>
      <c r="CM35" s="18">
        <f>IA!CM16</f>
        <v>-116.66666666666667</v>
      </c>
    </row>
    <row r="36" spans="2:91" s="20" customFormat="1" ht="15" x14ac:dyDescent="0.2">
      <c r="B36" s="62"/>
      <c r="C36" s="45"/>
      <c r="D36" s="53"/>
      <c r="E36" s="35"/>
      <c r="F36" s="35"/>
      <c r="G36" s="35"/>
      <c r="H36" s="35"/>
      <c r="I36" s="35"/>
      <c r="K36" s="35"/>
      <c r="L36" s="35"/>
      <c r="M36" s="35"/>
      <c r="N36" s="35"/>
      <c r="O36" s="35"/>
      <c r="P36" s="35"/>
      <c r="Q36" s="35"/>
      <c r="R36" s="35"/>
      <c r="S36" s="35"/>
      <c r="T36" s="35"/>
      <c r="U36" s="35"/>
      <c r="V36" s="35"/>
      <c r="W36" s="35"/>
      <c r="X36" s="35"/>
      <c r="Y36" s="35"/>
      <c r="Z36" s="35"/>
      <c r="AA36" s="35"/>
      <c r="AB36" s="35"/>
      <c r="AC36" s="35"/>
      <c r="AD36" s="35"/>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row>
    <row r="37" spans="2:91" s="20" customFormat="1" ht="15" x14ac:dyDescent="0.2">
      <c r="B37" s="28" t="s">
        <v>108</v>
      </c>
      <c r="C37" s="53" t="str">
        <f>Inputs!$J$16</f>
        <v>EUR</v>
      </c>
      <c r="D37" s="55" t="s">
        <v>107</v>
      </c>
      <c r="E37" s="64">
        <f ca="1">SUM(E38:E41)</f>
        <v>-133303.05957460398</v>
      </c>
      <c r="F37" s="64">
        <f ca="1">SUM(F38:F41)</f>
        <v>-413167.91313947178</v>
      </c>
      <c r="G37" s="64">
        <f ca="1">SUM(G38:G41)</f>
        <v>-424294.52670780598</v>
      </c>
      <c r="H37" s="64">
        <f ca="1">SUM(H38:H41)</f>
        <v>-436026.03945767315</v>
      </c>
      <c r="I37" s="64">
        <f ca="1">SUM(I38:I41)</f>
        <v>-447065.39069684449</v>
      </c>
      <c r="K37" s="64">
        <f t="shared" ref="K37:AD37" si="44">SUM(K38:K41)</f>
        <v>0</v>
      </c>
      <c r="L37" s="64">
        <f t="shared" si="44"/>
        <v>-2222.2222222222222</v>
      </c>
      <c r="M37" s="64">
        <f t="shared" ca="1" si="44"/>
        <v>-28411.080125235028</v>
      </c>
      <c r="N37" s="64">
        <f t="shared" ca="1" si="44"/>
        <v>-102669.75722714672</v>
      </c>
      <c r="O37" s="64">
        <f t="shared" ca="1" si="44"/>
        <v>-102791.30020372636</v>
      </c>
      <c r="P37" s="64">
        <f t="shared" ca="1" si="44"/>
        <v>-98171.236335219524</v>
      </c>
      <c r="Q37" s="64">
        <f t="shared" ca="1" si="44"/>
        <v>-105671.52439072213</v>
      </c>
      <c r="R37" s="64">
        <f t="shared" ca="1" si="44"/>
        <v>-106533.85220980369</v>
      </c>
      <c r="S37" s="64">
        <f t="shared" ca="1" si="44"/>
        <v>-105851.558698533</v>
      </c>
      <c r="T37" s="64">
        <f t="shared" ca="1" si="44"/>
        <v>-100831.56517052626</v>
      </c>
      <c r="U37" s="64">
        <f t="shared" ca="1" si="44"/>
        <v>-108345.85548331313</v>
      </c>
      <c r="V37" s="64">
        <f t="shared" ca="1" si="44"/>
        <v>-109265.54735543361</v>
      </c>
      <c r="W37" s="64">
        <f t="shared" ca="1" si="44"/>
        <v>-109044.82159138136</v>
      </c>
      <c r="X37" s="64">
        <f t="shared" ca="1" si="44"/>
        <v>-103890.09672981883</v>
      </c>
      <c r="Y37" s="64">
        <f t="shared" ca="1" si="44"/>
        <v>-111349.9026618858</v>
      </c>
      <c r="Z37" s="64">
        <f t="shared" ca="1" si="44"/>
        <v>-111741.21847458716</v>
      </c>
      <c r="AA37" s="64">
        <f t="shared" ca="1" si="44"/>
        <v>-111508.53819817617</v>
      </c>
      <c r="AB37" s="64">
        <f t="shared" ca="1" si="44"/>
        <v>-106215.72024447216</v>
      </c>
      <c r="AC37" s="64">
        <f t="shared" ca="1" si="44"/>
        <v>-114183.17939883568</v>
      </c>
      <c r="AD37" s="64">
        <f t="shared" ca="1" si="44"/>
        <v>-115157.95285536045</v>
      </c>
      <c r="AF37" s="63">
        <f t="shared" ref="AF37:BK37" si="45">SUM(AF38:AF41)</f>
        <v>0</v>
      </c>
      <c r="AG37" s="63">
        <f t="shared" si="45"/>
        <v>0</v>
      </c>
      <c r="AH37" s="63">
        <f t="shared" si="45"/>
        <v>0</v>
      </c>
      <c r="AI37" s="63">
        <f t="shared" si="45"/>
        <v>0</v>
      </c>
      <c r="AJ37" s="63">
        <f t="shared" si="45"/>
        <v>-1111.1111111111111</v>
      </c>
      <c r="AK37" s="63">
        <f t="shared" si="45"/>
        <v>-1111.1111111111111</v>
      </c>
      <c r="AL37" s="63">
        <f t="shared" si="45"/>
        <v>-1111.1111111111111</v>
      </c>
      <c r="AM37" s="63">
        <f t="shared" si="45"/>
        <v>-1111.1111111111111</v>
      </c>
      <c r="AN37" s="63">
        <f t="shared" ca="1" si="45"/>
        <v>-26188.857903012809</v>
      </c>
      <c r="AO37" s="63">
        <f t="shared" ca="1" si="45"/>
        <v>-33735.230952556703</v>
      </c>
      <c r="AP37" s="63">
        <f t="shared" ca="1" si="45"/>
        <v>-34398.155451564278</v>
      </c>
      <c r="AQ37" s="63">
        <f t="shared" ca="1" si="45"/>
        <v>-34536.370823025747</v>
      </c>
      <c r="AR37" s="63">
        <f t="shared" ca="1" si="45"/>
        <v>-34011.807471354841</v>
      </c>
      <c r="AS37" s="63">
        <f t="shared" ca="1" si="45"/>
        <v>-34441.027654417499</v>
      </c>
      <c r="AT37" s="63">
        <f t="shared" ca="1" si="45"/>
        <v>-34338.465077954046</v>
      </c>
      <c r="AU37" s="63">
        <f t="shared" ca="1" si="45"/>
        <v>-31061.325934422817</v>
      </c>
      <c r="AV37" s="63">
        <f t="shared" ca="1" si="45"/>
        <v>-35099.878391534818</v>
      </c>
      <c r="AW37" s="63">
        <f t="shared" ca="1" si="45"/>
        <v>-32010.032009261889</v>
      </c>
      <c r="AX37" s="63">
        <f t="shared" ca="1" si="45"/>
        <v>-35219.293766543713</v>
      </c>
      <c r="AY37" s="63">
        <f t="shared" ca="1" si="45"/>
        <v>-35442.740328443993</v>
      </c>
      <c r="AZ37" s="63">
        <f t="shared" ca="1" si="45"/>
        <v>-35009.490295734438</v>
      </c>
      <c r="BA37" s="63">
        <f t="shared" ca="1" si="45"/>
        <v>-35116.894204591546</v>
      </c>
      <c r="BB37" s="63">
        <f t="shared" ca="1" si="45"/>
        <v>-35789.21685588429</v>
      </c>
      <c r="BC37" s="63">
        <f t="shared" ca="1" si="45"/>
        <v>-35627.741149327871</v>
      </c>
      <c r="BD37" s="63">
        <f t="shared" ca="1" si="45"/>
        <v>-35047.924524971721</v>
      </c>
      <c r="BE37" s="63">
        <f t="shared" ca="1" si="45"/>
        <v>-35469.961463782347</v>
      </c>
      <c r="BF37" s="63">
        <f t="shared" ca="1" si="45"/>
        <v>-35333.672709778933</v>
      </c>
      <c r="BG37" s="63">
        <f t="shared" ca="1" si="45"/>
        <v>-31912.429518285648</v>
      </c>
      <c r="BH37" s="63">
        <f t="shared" ca="1" si="45"/>
        <v>-36073.47446776319</v>
      </c>
      <c r="BI37" s="63">
        <f t="shared" ca="1" si="45"/>
        <v>-32845.661184477423</v>
      </c>
      <c r="BJ37" s="63">
        <f t="shared" ca="1" si="45"/>
        <v>-36139.783559644238</v>
      </c>
      <c r="BK37" s="63">
        <f t="shared" ca="1" si="45"/>
        <v>-36343.792214593916</v>
      </c>
      <c r="BL37" s="63">
        <f t="shared" ref="BL37:CM37" ca="1" si="46">SUM(BL38:BL41)</f>
        <v>-35862.279709074966</v>
      </c>
      <c r="BM37" s="63">
        <f t="shared" ca="1" si="46"/>
        <v>-35941.647155770661</v>
      </c>
      <c r="BN37" s="63">
        <f t="shared" ca="1" si="46"/>
        <v>-36616.290019934844</v>
      </c>
      <c r="BO37" s="63">
        <f t="shared" ca="1" si="46"/>
        <v>-36707.610179728108</v>
      </c>
      <c r="BP37" s="63">
        <f t="shared" ca="1" si="46"/>
        <v>-36103.453336763421</v>
      </c>
      <c r="BQ37" s="63">
        <f t="shared" ca="1" si="46"/>
        <v>-36541.965363873242</v>
      </c>
      <c r="BR37" s="63">
        <f t="shared" ca="1" si="46"/>
        <v>-36399.402890744685</v>
      </c>
      <c r="BS37" s="63">
        <f t="shared" ca="1" si="46"/>
        <v>-32880.089908044283</v>
      </c>
      <c r="BT37" s="63">
        <f t="shared" ca="1" si="46"/>
        <v>-37167.897815156182</v>
      </c>
      <c r="BU37" s="63">
        <f t="shared" ca="1" si="46"/>
        <v>-33842.109006618368</v>
      </c>
      <c r="BV37" s="63">
        <f t="shared" ca="1" si="46"/>
        <v>-37235.453863323535</v>
      </c>
      <c r="BW37" s="63">
        <f t="shared" ca="1" si="46"/>
        <v>-37447.044190879969</v>
      </c>
      <c r="BX37" s="63">
        <f t="shared" ca="1" si="46"/>
        <v>-36667.4046076823</v>
      </c>
      <c r="BY37" s="63">
        <f t="shared" ca="1" si="46"/>
        <v>-36745.583658600997</v>
      </c>
      <c r="BZ37" s="63">
        <f t="shared" ca="1" si="46"/>
        <v>-37450.665621689528</v>
      </c>
      <c r="CA37" s="63">
        <f t="shared" ca="1" si="46"/>
        <v>-37544.96919429666</v>
      </c>
      <c r="CB37" s="63">
        <f t="shared" ca="1" si="46"/>
        <v>-36915.459158077705</v>
      </c>
      <c r="CC37" s="63">
        <f t="shared" ca="1" si="46"/>
        <v>-37371.096126222845</v>
      </c>
      <c r="CD37" s="63">
        <f t="shared" ca="1" si="46"/>
        <v>-37221.982913875647</v>
      </c>
      <c r="CE37" s="63">
        <f t="shared" ca="1" si="46"/>
        <v>-33601.861835622811</v>
      </c>
      <c r="CF37" s="63">
        <f t="shared" ca="1" si="46"/>
        <v>-38020.29701596783</v>
      </c>
      <c r="CG37" s="63">
        <f t="shared" ca="1" si="46"/>
        <v>-34593.561392881536</v>
      </c>
      <c r="CH37" s="63">
        <f t="shared" ca="1" si="46"/>
        <v>-38089.107624026539</v>
      </c>
      <c r="CI37" s="63">
        <f t="shared" ca="1" si="46"/>
        <v>-38308.566835757185</v>
      </c>
      <c r="CJ37" s="63">
        <f t="shared" ca="1" si="46"/>
        <v>-37785.504939051971</v>
      </c>
      <c r="CK37" s="63">
        <f t="shared" ca="1" si="46"/>
        <v>-37862.236688702076</v>
      </c>
      <c r="CL37" s="63">
        <f t="shared" ca="1" si="46"/>
        <v>-38599.164759371466</v>
      </c>
      <c r="CM37" s="63">
        <f t="shared" ca="1" si="46"/>
        <v>-38696.551407286912</v>
      </c>
    </row>
    <row r="38" spans="2:91" s="20" customFormat="1" ht="15" x14ac:dyDescent="0.2">
      <c r="B38" s="62" t="s">
        <v>106</v>
      </c>
      <c r="C38" s="53" t="str">
        <f>Inputs!$J$16</f>
        <v>EUR</v>
      </c>
      <c r="D38" s="53" t="s">
        <v>105</v>
      </c>
      <c r="E38" s="35">
        <f t="shared" ref="E38:I41" si="47">SUMIF($K$4:$AD$4,E$4,$K38:$AD38)</f>
        <v>-86865.794275773311</v>
      </c>
      <c r="F38" s="35">
        <f t="shared" si="47"/>
        <v>-288706.94595786545</v>
      </c>
      <c r="G38" s="35">
        <f t="shared" si="47"/>
        <v>-298842.26016751741</v>
      </c>
      <c r="H38" s="35">
        <f t="shared" si="47"/>
        <v>-307931.83347670757</v>
      </c>
      <c r="I38" s="35">
        <f t="shared" si="47"/>
        <v>-317297.87485603226</v>
      </c>
      <c r="K38" s="35">
        <f t="shared" ref="K38:T41" si="48">SUMIFS($AF38:$CM38,$AF$4:$CM$4,K$4,$AF$8:$CM$8,K$8)</f>
        <v>0</v>
      </c>
      <c r="L38" s="35">
        <f t="shared" si="48"/>
        <v>0</v>
      </c>
      <c r="M38" s="35">
        <f t="shared" si="48"/>
        <v>-16530.838029465296</v>
      </c>
      <c r="N38" s="35">
        <f t="shared" si="48"/>
        <v>-70334.956246308022</v>
      </c>
      <c r="O38" s="35">
        <f t="shared" si="48"/>
        <v>-71099.509485850431</v>
      </c>
      <c r="P38" s="35">
        <f t="shared" si="48"/>
        <v>-71812.877197673646</v>
      </c>
      <c r="Q38" s="35">
        <f t="shared" si="48"/>
        <v>-72533.40239195984</v>
      </c>
      <c r="R38" s="35">
        <f t="shared" si="48"/>
        <v>-73261.156882381503</v>
      </c>
      <c r="S38" s="35">
        <f t="shared" si="48"/>
        <v>-73873.227774300525</v>
      </c>
      <c r="T38" s="35">
        <f t="shared" si="48"/>
        <v>-74428.663259897716</v>
      </c>
      <c r="U38" s="35">
        <f t="shared" ref="U38:AD41" si="49">SUMIFS($AF38:$CM38,$AF$4:$CM$4,U$4,$AF$8:$CM$8,U$8)</f>
        <v>-74988.274934730944</v>
      </c>
      <c r="V38" s="35">
        <f t="shared" si="49"/>
        <v>-75552.094198588224</v>
      </c>
      <c r="W38" s="35">
        <f t="shared" si="49"/>
        <v>-76120.152687345326</v>
      </c>
      <c r="X38" s="35">
        <f t="shared" si="49"/>
        <v>-76692.482274740672</v>
      </c>
      <c r="Y38" s="35">
        <f t="shared" si="49"/>
        <v>-77269.115074163914</v>
      </c>
      <c r="Z38" s="35">
        <f t="shared" si="49"/>
        <v>-77850.083440457689</v>
      </c>
      <c r="AA38" s="35">
        <f t="shared" si="49"/>
        <v>-78435.419971733165</v>
      </c>
      <c r="AB38" s="35">
        <f t="shared" si="49"/>
        <v>-79025.157511199068</v>
      </c>
      <c r="AC38" s="35">
        <f t="shared" si="49"/>
        <v>-79619.329149004465</v>
      </c>
      <c r="AD38" s="35">
        <f t="shared" si="49"/>
        <v>-80217.968224095544</v>
      </c>
      <c r="AF38" s="18">
        <f>-('Labor costs'!AF20+'Labor costs'!AF22)</f>
        <v>0</v>
      </c>
      <c r="AG38" s="18">
        <f>-('Labor costs'!AG20+'Labor costs'!AG22)</f>
        <v>0</v>
      </c>
      <c r="AH38" s="18">
        <f>-('Labor costs'!AH20+'Labor costs'!AH22)</f>
        <v>0</v>
      </c>
      <c r="AI38" s="18">
        <f>-('Labor costs'!AI20+'Labor costs'!AI22)</f>
        <v>0</v>
      </c>
      <c r="AJ38" s="18">
        <f>-('Labor costs'!AJ20+'Labor costs'!AJ22)</f>
        <v>0</v>
      </c>
      <c r="AK38" s="18">
        <f>-('Labor costs'!AK20+'Labor costs'!AK22)</f>
        <v>0</v>
      </c>
      <c r="AL38" s="18">
        <f>-('Labor costs'!AL20+'Labor costs'!AL22)</f>
        <v>0</v>
      </c>
      <c r="AM38" s="18">
        <f>-('Labor costs'!AM20+'Labor costs'!AM22)</f>
        <v>0</v>
      </c>
      <c r="AN38" s="18">
        <f>-('Labor costs'!AN20+'Labor costs'!AN22)</f>
        <v>-16530.838029465296</v>
      </c>
      <c r="AO38" s="18">
        <f>-('Labor costs'!AO20+'Labor costs'!AO22)</f>
        <v>-23347.568765667223</v>
      </c>
      <c r="AP38" s="18">
        <f>-('Labor costs'!AP20+'Labor costs'!AP22)</f>
        <v>-23444.85030219084</v>
      </c>
      <c r="AQ38" s="18">
        <f>-('Labor costs'!AQ20+'Labor costs'!AQ22)</f>
        <v>-23542.537178449966</v>
      </c>
      <c r="AR38" s="18">
        <f>-('Labor costs'!AR20+'Labor costs'!AR22)</f>
        <v>-23621.012302378134</v>
      </c>
      <c r="AS38" s="18">
        <f>-('Labor costs'!AS20+'Labor costs'!AS22)</f>
        <v>-23699.749010052728</v>
      </c>
      <c r="AT38" s="18">
        <f>-('Labor costs'!AT20+'Labor costs'!AT22)</f>
        <v>-23778.748173419575</v>
      </c>
      <c r="AU38" s="18">
        <f>-('Labor costs'!AU20+'Labor costs'!AU22)</f>
        <v>-23858.010667330975</v>
      </c>
      <c r="AV38" s="18">
        <f>-('Labor costs'!AV20+'Labor costs'!AV22)</f>
        <v>-23937.537369555412</v>
      </c>
      <c r="AW38" s="18">
        <f>-('Labor costs'!AW20+'Labor costs'!AW22)</f>
        <v>-24017.329160787263</v>
      </c>
      <c r="AX38" s="18">
        <f>-('Labor costs'!AX20+'Labor costs'!AX22)</f>
        <v>-24097.386924656555</v>
      </c>
      <c r="AY38" s="18">
        <f>-('Labor costs'!AY20+'Labor costs'!AY22)</f>
        <v>-24177.711547738749</v>
      </c>
      <c r="AZ38" s="18">
        <f>-('Labor costs'!AZ20+'Labor costs'!AZ22)</f>
        <v>-24258.303919564543</v>
      </c>
      <c r="BA38" s="18">
        <f>-('Labor costs'!BA20+'Labor costs'!BA22)</f>
        <v>-24339.164932629763</v>
      </c>
      <c r="BB38" s="18">
        <f>-('Labor costs'!BB20+'Labor costs'!BB22)</f>
        <v>-24420.295482405199</v>
      </c>
      <c r="BC38" s="18">
        <f>-('Labor costs'!BC20+'Labor costs'!BC22)</f>
        <v>-24501.696467346548</v>
      </c>
      <c r="BD38" s="18">
        <f>-('Labor costs'!BD20+'Labor costs'!BD22)</f>
        <v>-24562.950708514913</v>
      </c>
      <c r="BE38" s="18">
        <f>-('Labor costs'!BE20+'Labor costs'!BE22)</f>
        <v>-24624.3580852862</v>
      </c>
      <c r="BF38" s="18">
        <f>-('Labor costs'!BF20+'Labor costs'!BF22)</f>
        <v>-24685.918980499413</v>
      </c>
      <c r="BG38" s="18">
        <f>-('Labor costs'!BG20+'Labor costs'!BG22)</f>
        <v>-24747.633777950658</v>
      </c>
      <c r="BH38" s="18">
        <f>-('Labor costs'!BH20+'Labor costs'!BH22)</f>
        <v>-24809.502862395537</v>
      </c>
      <c r="BI38" s="18">
        <f>-('Labor costs'!BI20+'Labor costs'!BI22)</f>
        <v>-24871.526619551525</v>
      </c>
      <c r="BJ38" s="18">
        <f>-('Labor costs'!BJ20+'Labor costs'!BJ22)</f>
        <v>-24933.705436100405</v>
      </c>
      <c r="BK38" s="18">
        <f>-('Labor costs'!BK20+'Labor costs'!BK22)</f>
        <v>-24996.039699690653</v>
      </c>
      <c r="BL38" s="18">
        <f>-('Labor costs'!BL20+'Labor costs'!BL22)</f>
        <v>-25058.529798939882</v>
      </c>
      <c r="BM38" s="18">
        <f>-('Labor costs'!BM20+'Labor costs'!BM22)</f>
        <v>-25121.176123437228</v>
      </c>
      <c r="BN38" s="18">
        <f>-('Labor costs'!BN20+'Labor costs'!BN22)</f>
        <v>-25183.979063745821</v>
      </c>
      <c r="BO38" s="18">
        <f>-('Labor costs'!BO20+'Labor costs'!BO22)</f>
        <v>-25246.939011405186</v>
      </c>
      <c r="BP38" s="18">
        <f>-('Labor costs'!BP20+'Labor costs'!BP22)</f>
        <v>-25310.056358933693</v>
      </c>
      <c r="BQ38" s="18">
        <f>-('Labor costs'!BQ20+'Labor costs'!BQ22)</f>
        <v>-25373.331499831027</v>
      </c>
      <c r="BR38" s="18">
        <f>-('Labor costs'!BR20+'Labor costs'!BR22)</f>
        <v>-25436.764828580603</v>
      </c>
      <c r="BS38" s="18">
        <f>-('Labor costs'!BS20+'Labor costs'!BS22)</f>
        <v>-25500.356740652052</v>
      </c>
      <c r="BT38" s="18">
        <f>-('Labor costs'!BT20+'Labor costs'!BT22)</f>
        <v>-25564.107632503681</v>
      </c>
      <c r="BU38" s="18">
        <f>-('Labor costs'!BU20+'Labor costs'!BU22)</f>
        <v>-25628.017901584943</v>
      </c>
      <c r="BV38" s="18">
        <f>-('Labor costs'!BV20+'Labor costs'!BV22)</f>
        <v>-25692.087946338899</v>
      </c>
      <c r="BW38" s="18">
        <f>-('Labor costs'!BW20+'Labor costs'!BW22)</f>
        <v>-25756.31816620475</v>
      </c>
      <c r="BX38" s="18">
        <f>-('Labor costs'!BX20+'Labor costs'!BX22)</f>
        <v>-25820.708961620261</v>
      </c>
      <c r="BY38" s="18">
        <f>-('Labor costs'!BY20+'Labor costs'!BY22)</f>
        <v>-25885.260734024308</v>
      </c>
      <c r="BZ38" s="18">
        <f>-('Labor costs'!BZ20+'Labor costs'!BZ22)</f>
        <v>-25949.973885859366</v>
      </c>
      <c r="CA38" s="18">
        <f>-('Labor costs'!CA20+'Labor costs'!CA22)</f>
        <v>-26014.848820574018</v>
      </c>
      <c r="CB38" s="18">
        <f>-('Labor costs'!CB20+'Labor costs'!CB22)</f>
        <v>-26079.885942625446</v>
      </c>
      <c r="CC38" s="18">
        <f>-('Labor costs'!CC20+'Labor costs'!CC22)</f>
        <v>-26145.08565748201</v>
      </c>
      <c r="CD38" s="18">
        <f>-('Labor costs'!CD20+'Labor costs'!CD22)</f>
        <v>-26210.448371625713</v>
      </c>
      <c r="CE38" s="18">
        <f>-('Labor costs'!CE20+'Labor costs'!CE22)</f>
        <v>-26275.974492554778</v>
      </c>
      <c r="CF38" s="18">
        <f>-('Labor costs'!CF20+'Labor costs'!CF22)</f>
        <v>-26341.664428786167</v>
      </c>
      <c r="CG38" s="18">
        <f>-('Labor costs'!CG20+'Labor costs'!CG22)</f>
        <v>-26407.518589858126</v>
      </c>
      <c r="CH38" s="18">
        <f>-('Labor costs'!CH20+'Labor costs'!CH22)</f>
        <v>-26473.53738633277</v>
      </c>
      <c r="CI38" s="18">
        <f>-('Labor costs'!CI20+'Labor costs'!CI22)</f>
        <v>-26539.721229798597</v>
      </c>
      <c r="CJ38" s="18">
        <f>-('Labor costs'!CJ20+'Labor costs'!CJ22)</f>
        <v>-26606.070532873095</v>
      </c>
      <c r="CK38" s="18">
        <f>-('Labor costs'!CK20+'Labor costs'!CK22)</f>
        <v>-26672.585709205272</v>
      </c>
      <c r="CL38" s="18">
        <f>-('Labor costs'!CL20+'Labor costs'!CL22)</f>
        <v>-26739.267173478289</v>
      </c>
      <c r="CM38" s="18">
        <f>-('Labor costs'!CM20+'Labor costs'!CM22)</f>
        <v>-26806.11534141198</v>
      </c>
    </row>
    <row r="39" spans="2:91" s="20" customFormat="1" ht="15" x14ac:dyDescent="0.2">
      <c r="B39" s="62" t="s">
        <v>104</v>
      </c>
      <c r="C39" s="53" t="str">
        <f>Inputs!$J$16</f>
        <v>EUR</v>
      </c>
      <c r="D39" s="53" t="s">
        <v>103</v>
      </c>
      <c r="E39" s="35">
        <f t="shared" ca="1" si="47"/>
        <v>-33653.931965497322</v>
      </c>
      <c r="F39" s="35">
        <f t="shared" ca="1" si="47"/>
        <v>-97638.744959384072</v>
      </c>
      <c r="G39" s="35">
        <f t="shared" ca="1" si="47"/>
        <v>-101685.5998736219</v>
      </c>
      <c r="H39" s="35">
        <f t="shared" ca="1" si="47"/>
        <v>-105438.65042541</v>
      </c>
      <c r="I39" s="35">
        <f t="shared" ca="1" si="47"/>
        <v>-109334.18250747891</v>
      </c>
      <c r="K39" s="35">
        <f t="shared" si="48"/>
        <v>0</v>
      </c>
      <c r="L39" s="35">
        <f t="shared" si="48"/>
        <v>0</v>
      </c>
      <c r="M39" s="35">
        <f t="shared" ca="1" si="48"/>
        <v>-8094.1309846586228</v>
      </c>
      <c r="N39" s="35">
        <f t="shared" ca="1" si="48"/>
        <v>-25559.800980838703</v>
      </c>
      <c r="O39" s="35">
        <f t="shared" ca="1" si="48"/>
        <v>-24916.790717875941</v>
      </c>
      <c r="P39" s="35">
        <f t="shared" ca="1" si="48"/>
        <v>-19583.359137545875</v>
      </c>
      <c r="Q39" s="35">
        <f t="shared" ca="1" si="48"/>
        <v>-26363.121998762294</v>
      </c>
      <c r="R39" s="35">
        <f t="shared" ca="1" si="48"/>
        <v>-26775.47310519997</v>
      </c>
      <c r="S39" s="35">
        <f t="shared" ca="1" si="48"/>
        <v>-26036.664257565812</v>
      </c>
      <c r="T39" s="35">
        <f t="shared" ca="1" si="48"/>
        <v>-20461.235243961877</v>
      </c>
      <c r="U39" s="35">
        <f t="shared" ca="1" si="49"/>
        <v>-27415.913881915512</v>
      </c>
      <c r="V39" s="35">
        <f t="shared" ca="1" si="49"/>
        <v>-27771.786490178711</v>
      </c>
      <c r="W39" s="35">
        <f t="shared" ca="1" si="49"/>
        <v>-26983.002237369361</v>
      </c>
      <c r="X39" s="35">
        <f t="shared" ca="1" si="49"/>
        <v>-21255.947788411489</v>
      </c>
      <c r="Y39" s="35">
        <f t="shared" ca="1" si="49"/>
        <v>-28416.898698832996</v>
      </c>
      <c r="Z39" s="35">
        <f t="shared" ca="1" si="49"/>
        <v>-28782.80170079615</v>
      </c>
      <c r="AA39" s="35">
        <f t="shared" ca="1" si="49"/>
        <v>-27964.784893109689</v>
      </c>
      <c r="AB39" s="35">
        <f t="shared" ca="1" si="49"/>
        <v>-22082.229399939763</v>
      </c>
      <c r="AC39" s="35">
        <f t="shared" ca="1" si="49"/>
        <v>-29455.516916497891</v>
      </c>
      <c r="AD39" s="35">
        <f t="shared" ca="1" si="49"/>
        <v>-29831.65129793157</v>
      </c>
      <c r="AF39" s="18">
        <f>-Administrative!AF11</f>
        <v>0</v>
      </c>
      <c r="AG39" s="18">
        <f>-Administrative!AG11</f>
        <v>0</v>
      </c>
      <c r="AH39" s="18">
        <f>-Administrative!AH11</f>
        <v>0</v>
      </c>
      <c r="AI39" s="18">
        <f>-Administrative!AI11</f>
        <v>0</v>
      </c>
      <c r="AJ39" s="18">
        <f>-Administrative!AJ11</f>
        <v>0</v>
      </c>
      <c r="AK39" s="18">
        <f>-Administrative!AK11</f>
        <v>0</v>
      </c>
      <c r="AL39" s="18">
        <f>-Administrative!AL11</f>
        <v>0</v>
      </c>
      <c r="AM39" s="18">
        <f>-Administrative!AM11</f>
        <v>0</v>
      </c>
      <c r="AN39" s="18">
        <f ca="1">-Administrative!AN11</f>
        <v>-8094.1309846586228</v>
      </c>
      <c r="AO39" s="18">
        <f ca="1">-Administrative!AO11</f>
        <v>-8129.3288535561487</v>
      </c>
      <c r="AP39" s="18">
        <f ca="1">-Administrative!AP11</f>
        <v>-8694.9718160401062</v>
      </c>
      <c r="AQ39" s="18">
        <f ca="1">-Administrative!AQ11</f>
        <v>-8735.5003112424492</v>
      </c>
      <c r="AR39" s="18">
        <f ca="1">-Administrative!AR11</f>
        <v>-8132.461835643373</v>
      </c>
      <c r="AS39" s="18">
        <f ca="1">-Administrative!AS11</f>
        <v>-8482.9453110314371</v>
      </c>
      <c r="AT39" s="18">
        <f ca="1">-Administrative!AT11</f>
        <v>-8301.3835712011332</v>
      </c>
      <c r="AU39" s="18">
        <f ca="1">-Administrative!AU11</f>
        <v>-4944.9819337585104</v>
      </c>
      <c r="AV39" s="18">
        <f ca="1">-Administrative!AV11</f>
        <v>-8904.0076886460683</v>
      </c>
      <c r="AW39" s="18">
        <f ca="1">-Administrative!AW11</f>
        <v>-5734.3695151412949</v>
      </c>
      <c r="AX39" s="18">
        <f ca="1">-Administrative!AX11</f>
        <v>-8863.5735085538236</v>
      </c>
      <c r="AY39" s="18">
        <f ca="1">-Administrative!AY11</f>
        <v>-9006.6954473719106</v>
      </c>
      <c r="AZ39" s="18">
        <f ca="1">-Administrative!AZ11</f>
        <v>-8492.8530428365593</v>
      </c>
      <c r="BA39" s="18">
        <f ca="1">-Administrative!BA11</f>
        <v>-8519.3959386284478</v>
      </c>
      <c r="BB39" s="18">
        <f ca="1">-Administrative!BB11</f>
        <v>-9110.5880401457525</v>
      </c>
      <c r="BC39" s="18">
        <f ca="1">-Administrative!BC11</f>
        <v>-9145.4891264257658</v>
      </c>
      <c r="BD39" s="18">
        <f ca="1">-Administrative!BD11</f>
        <v>-8504.4182609012532</v>
      </c>
      <c r="BE39" s="18">
        <f ca="1">-Administrative!BE11</f>
        <v>-8865.0478229405926</v>
      </c>
      <c r="BF39" s="18">
        <f ca="1">-Administrative!BF11</f>
        <v>-8667.1981737239639</v>
      </c>
      <c r="BG39" s="18">
        <f ca="1">-Administrative!BG11</f>
        <v>-5184.2401847794363</v>
      </c>
      <c r="BH39" s="18">
        <f ca="1">-Administrative!BH11</f>
        <v>-9283.4160498120982</v>
      </c>
      <c r="BI39" s="18">
        <f ca="1">-Administrative!BI11</f>
        <v>-5993.5790093703436</v>
      </c>
      <c r="BJ39" s="18">
        <f ca="1">-Administrative!BJ11</f>
        <v>-9225.5225679882806</v>
      </c>
      <c r="BK39" s="18">
        <f ca="1">-Administrative!BK11</f>
        <v>-9367.1969593477043</v>
      </c>
      <c r="BL39" s="18">
        <f ca="1">-Administrative!BL11</f>
        <v>-8823.1943545795275</v>
      </c>
      <c r="BM39" s="18">
        <f ca="1">-Administrative!BM11</f>
        <v>-8839.9154767778746</v>
      </c>
      <c r="BN39" s="18">
        <f ca="1">-Administrative!BN11</f>
        <v>-9451.7554006334685</v>
      </c>
      <c r="BO39" s="18">
        <f ca="1">-Administrative!BO11</f>
        <v>-9480.1156127673676</v>
      </c>
      <c r="BP39" s="18">
        <f ca="1">-Administrative!BP11</f>
        <v>-8812.8414222741703</v>
      </c>
      <c r="BQ39" s="18">
        <f ca="1">-Administrative!BQ11</f>
        <v>-9188.0783084866598</v>
      </c>
      <c r="BR39" s="18">
        <f ca="1">-Administrative!BR11</f>
        <v>-8982.0825066085308</v>
      </c>
      <c r="BS39" s="18">
        <f ca="1">-Administrative!BS11</f>
        <v>-5399.1776118366752</v>
      </c>
      <c r="BT39" s="18">
        <f ca="1">-Administrative!BT11</f>
        <v>-9623.2346270969447</v>
      </c>
      <c r="BU39" s="18">
        <f ca="1">-Administrative!BU11</f>
        <v>-6233.5355494778714</v>
      </c>
      <c r="BV39" s="18">
        <f ca="1">-Administrative!BV11</f>
        <v>-9562.8103614290812</v>
      </c>
      <c r="BW39" s="18">
        <f ca="1">-Administrative!BW11</f>
        <v>-9710.1704691196628</v>
      </c>
      <c r="BX39" s="18">
        <f ca="1">-Administrative!BX11</f>
        <v>-9143.9178682842503</v>
      </c>
      <c r="BY39" s="18">
        <f ca="1">-Administrative!BY11</f>
        <v>-9157.5451467989114</v>
      </c>
      <c r="BZ39" s="18">
        <f ca="1">-Administrative!BZ11</f>
        <v>-9797.9139580523806</v>
      </c>
      <c r="CA39" s="18">
        <f ca="1">-Administrative!CA11</f>
        <v>-9827.3425959448577</v>
      </c>
      <c r="CB39" s="18">
        <f ca="1">-Administrative!CB11</f>
        <v>-9132.7954376744783</v>
      </c>
      <c r="CC39" s="18">
        <f ca="1">-Administrative!CC11</f>
        <v>-9523.2326909630556</v>
      </c>
      <c r="CD39" s="18">
        <f ca="1">-Administrative!CD11</f>
        <v>-9308.7567644721548</v>
      </c>
      <c r="CE39" s="18">
        <f ca="1">-Administrative!CE11</f>
        <v>-5623.1095652902495</v>
      </c>
      <c r="CF39" s="18">
        <f ca="1">-Administrative!CF11</f>
        <v>-9975.8548094038833</v>
      </c>
      <c r="CG39" s="18">
        <f ca="1">-Administrative!CG11</f>
        <v>-6483.2650252456287</v>
      </c>
      <c r="CH39" s="18">
        <f ca="1">-Administrative!CH11</f>
        <v>-9912.7924599159924</v>
      </c>
      <c r="CI39" s="18">
        <f ca="1">-Administrative!CI11</f>
        <v>-10066.067828180807</v>
      </c>
      <c r="CJ39" s="18">
        <f ca="1">-Administrative!CJ11</f>
        <v>-9476.6566284010914</v>
      </c>
      <c r="CK39" s="18">
        <f ca="1">-Administrative!CK11</f>
        <v>-9486.873201719025</v>
      </c>
      <c r="CL39" s="18">
        <f ca="1">-Administrative!CL11</f>
        <v>-10157.119808115396</v>
      </c>
      <c r="CM39" s="18">
        <f ca="1">-Administrative!CM11</f>
        <v>-10187.658288097151</v>
      </c>
    </row>
    <row r="40" spans="2:91" s="20" customFormat="1" ht="15" x14ac:dyDescent="0.2">
      <c r="B40" s="62" t="s">
        <v>102</v>
      </c>
      <c r="C40" s="53" t="str">
        <f>Inputs!$J$16</f>
        <v>EUR</v>
      </c>
      <c r="D40" s="53" t="s">
        <v>101</v>
      </c>
      <c r="E40" s="35">
        <f t="shared" si="47"/>
        <v>-12583.333333333334</v>
      </c>
      <c r="F40" s="35">
        <f t="shared" si="47"/>
        <v>-26222.222222222223</v>
      </c>
      <c r="G40" s="35">
        <f t="shared" si="47"/>
        <v>-23166.666666666668</v>
      </c>
      <c r="H40" s="35">
        <f t="shared" si="47"/>
        <v>-22055.555555555562</v>
      </c>
      <c r="I40" s="35">
        <f t="shared" si="47"/>
        <v>-19833.333333333336</v>
      </c>
      <c r="K40" s="35">
        <f t="shared" si="48"/>
        <v>0</v>
      </c>
      <c r="L40" s="35">
        <f t="shared" si="48"/>
        <v>-2222.2222222222222</v>
      </c>
      <c r="M40" s="35">
        <f t="shared" si="48"/>
        <v>-3736.1111111111113</v>
      </c>
      <c r="N40" s="35">
        <f t="shared" si="48"/>
        <v>-6625</v>
      </c>
      <c r="O40" s="35">
        <f t="shared" si="48"/>
        <v>-6625</v>
      </c>
      <c r="P40" s="35">
        <f t="shared" si="48"/>
        <v>-6625</v>
      </c>
      <c r="Q40" s="35">
        <f t="shared" si="48"/>
        <v>-6625</v>
      </c>
      <c r="R40" s="35">
        <f t="shared" si="48"/>
        <v>-6347.2222222222226</v>
      </c>
      <c r="S40" s="35">
        <f t="shared" si="48"/>
        <v>-5791.666666666667</v>
      </c>
      <c r="T40" s="35">
        <f t="shared" si="48"/>
        <v>-5791.666666666667</v>
      </c>
      <c r="U40" s="35">
        <f t="shared" si="49"/>
        <v>-5791.666666666667</v>
      </c>
      <c r="V40" s="35">
        <f t="shared" si="49"/>
        <v>-5791.666666666667</v>
      </c>
      <c r="W40" s="35">
        <f t="shared" si="49"/>
        <v>-5791.666666666667</v>
      </c>
      <c r="X40" s="35">
        <f t="shared" si="49"/>
        <v>-5791.666666666667</v>
      </c>
      <c r="Y40" s="35">
        <f t="shared" si="49"/>
        <v>-5513.8888888888969</v>
      </c>
      <c r="Z40" s="35">
        <f t="shared" si="49"/>
        <v>-4958.3333333333339</v>
      </c>
      <c r="AA40" s="35">
        <f t="shared" si="49"/>
        <v>-4958.3333333333339</v>
      </c>
      <c r="AB40" s="35">
        <f t="shared" si="49"/>
        <v>-4958.3333333333339</v>
      </c>
      <c r="AC40" s="35">
        <f t="shared" si="49"/>
        <v>-4958.3333333333339</v>
      </c>
      <c r="AD40" s="35">
        <f t="shared" si="49"/>
        <v>-4958.3333333333339</v>
      </c>
      <c r="AF40" s="18">
        <f>PPE!AF18</f>
        <v>0</v>
      </c>
      <c r="AG40" s="18">
        <f>PPE!AG18</f>
        <v>0</v>
      </c>
      <c r="AH40" s="18">
        <f>PPE!AH18</f>
        <v>0</v>
      </c>
      <c r="AI40" s="18">
        <f>PPE!AI18</f>
        <v>0</v>
      </c>
      <c r="AJ40" s="18">
        <f>PPE!AJ18</f>
        <v>-1111.1111111111111</v>
      </c>
      <c r="AK40" s="18">
        <f>PPE!AK18</f>
        <v>-1111.1111111111111</v>
      </c>
      <c r="AL40" s="18">
        <f>PPE!AL18</f>
        <v>-1111.1111111111111</v>
      </c>
      <c r="AM40" s="18">
        <f>PPE!AM18</f>
        <v>-1111.1111111111111</v>
      </c>
      <c r="AN40" s="18">
        <f>PPE!AN18</f>
        <v>-1513.8888888888889</v>
      </c>
      <c r="AO40" s="18">
        <f>PPE!AO18</f>
        <v>-2208.3333333333335</v>
      </c>
      <c r="AP40" s="18">
        <f>PPE!AP18</f>
        <v>-2208.3333333333335</v>
      </c>
      <c r="AQ40" s="18">
        <f>PPE!AQ18</f>
        <v>-2208.3333333333335</v>
      </c>
      <c r="AR40" s="18">
        <f>PPE!AR18</f>
        <v>-2208.3333333333335</v>
      </c>
      <c r="AS40" s="18">
        <f>PPE!AS18</f>
        <v>-2208.3333333333335</v>
      </c>
      <c r="AT40" s="18">
        <f>PPE!AT18</f>
        <v>-2208.3333333333335</v>
      </c>
      <c r="AU40" s="18">
        <f>PPE!AU18</f>
        <v>-2208.3333333333335</v>
      </c>
      <c r="AV40" s="18">
        <f>PPE!AV18</f>
        <v>-2208.3333333333335</v>
      </c>
      <c r="AW40" s="18">
        <f>PPE!AW18</f>
        <v>-2208.3333333333335</v>
      </c>
      <c r="AX40" s="18">
        <f>PPE!AX18</f>
        <v>-2208.3333333333335</v>
      </c>
      <c r="AY40" s="18">
        <f>PPE!AY18</f>
        <v>-2208.3333333333335</v>
      </c>
      <c r="AZ40" s="18">
        <f>PPE!AZ18</f>
        <v>-2208.3333333333335</v>
      </c>
      <c r="BA40" s="18">
        <f>PPE!BA18</f>
        <v>-2208.3333333333335</v>
      </c>
      <c r="BB40" s="18">
        <f>PPE!BB18</f>
        <v>-2208.3333333333335</v>
      </c>
      <c r="BC40" s="18">
        <f>PPE!BC18</f>
        <v>-1930.5555555555557</v>
      </c>
      <c r="BD40" s="18">
        <f>PPE!BD18</f>
        <v>-1930.5555555555557</v>
      </c>
      <c r="BE40" s="18">
        <f>PPE!BE18</f>
        <v>-1930.5555555555557</v>
      </c>
      <c r="BF40" s="18">
        <f>PPE!BF18</f>
        <v>-1930.5555555555557</v>
      </c>
      <c r="BG40" s="18">
        <f>PPE!BG18</f>
        <v>-1930.5555555555557</v>
      </c>
      <c r="BH40" s="18">
        <f>PPE!BH18</f>
        <v>-1930.5555555555557</v>
      </c>
      <c r="BI40" s="18">
        <f>PPE!BI18</f>
        <v>-1930.5555555555557</v>
      </c>
      <c r="BJ40" s="18">
        <f>PPE!BJ18</f>
        <v>-1930.5555555555557</v>
      </c>
      <c r="BK40" s="18">
        <f>PPE!BK18</f>
        <v>-1930.5555555555557</v>
      </c>
      <c r="BL40" s="18">
        <f>PPE!BL18</f>
        <v>-1930.5555555555557</v>
      </c>
      <c r="BM40" s="18">
        <f>PPE!BM18</f>
        <v>-1930.5555555555557</v>
      </c>
      <c r="BN40" s="18">
        <f>PPE!BN18</f>
        <v>-1930.5555555555557</v>
      </c>
      <c r="BO40" s="18">
        <f>PPE!BO18</f>
        <v>-1930.5555555555557</v>
      </c>
      <c r="BP40" s="18">
        <f>PPE!BP18</f>
        <v>-1930.5555555555557</v>
      </c>
      <c r="BQ40" s="18">
        <f>PPE!BQ18</f>
        <v>-1930.5555555555557</v>
      </c>
      <c r="BR40" s="18">
        <f>PPE!BR18</f>
        <v>-1930.5555555555557</v>
      </c>
      <c r="BS40" s="18">
        <f>PPE!BS18</f>
        <v>-1930.5555555555557</v>
      </c>
      <c r="BT40" s="18">
        <f>PPE!BT18</f>
        <v>-1930.5555555555557</v>
      </c>
      <c r="BU40" s="18">
        <f>PPE!BU18</f>
        <v>-1930.5555555555557</v>
      </c>
      <c r="BV40" s="18">
        <f>PPE!BV18</f>
        <v>-1930.5555555555557</v>
      </c>
      <c r="BW40" s="18">
        <f>PPE!BW18</f>
        <v>-1930.5555555555557</v>
      </c>
      <c r="BX40" s="18">
        <f>PPE!BX18</f>
        <v>-1652.7777777777856</v>
      </c>
      <c r="BY40" s="18">
        <f>PPE!BY18</f>
        <v>-1652.7777777777778</v>
      </c>
      <c r="BZ40" s="18">
        <f>PPE!BZ18</f>
        <v>-1652.7777777777778</v>
      </c>
      <c r="CA40" s="18">
        <f>PPE!CA18</f>
        <v>-1652.7777777777778</v>
      </c>
      <c r="CB40" s="18">
        <f>PPE!CB18</f>
        <v>-1652.7777777777778</v>
      </c>
      <c r="CC40" s="18">
        <f>PPE!CC18</f>
        <v>-1652.7777777777778</v>
      </c>
      <c r="CD40" s="18">
        <f>PPE!CD18</f>
        <v>-1652.7777777777778</v>
      </c>
      <c r="CE40" s="18">
        <f>PPE!CE18</f>
        <v>-1652.7777777777778</v>
      </c>
      <c r="CF40" s="18">
        <f>PPE!CF18</f>
        <v>-1652.7777777777778</v>
      </c>
      <c r="CG40" s="18">
        <f>PPE!CG18</f>
        <v>-1652.7777777777778</v>
      </c>
      <c r="CH40" s="18">
        <f>PPE!CH18</f>
        <v>-1652.7777777777778</v>
      </c>
      <c r="CI40" s="18">
        <f>PPE!CI18</f>
        <v>-1652.7777777777778</v>
      </c>
      <c r="CJ40" s="18">
        <f>PPE!CJ18</f>
        <v>-1652.7777777777778</v>
      </c>
      <c r="CK40" s="18">
        <f>PPE!CK18</f>
        <v>-1652.7777777777778</v>
      </c>
      <c r="CL40" s="18">
        <f>PPE!CL18</f>
        <v>-1652.7777777777778</v>
      </c>
      <c r="CM40" s="18">
        <f>PPE!CM18</f>
        <v>-1652.7777777777778</v>
      </c>
    </row>
    <row r="41" spans="2:91" s="20" customFormat="1" ht="15" x14ac:dyDescent="0.2">
      <c r="B41" s="62" t="s">
        <v>100</v>
      </c>
      <c r="C41" s="53" t="str">
        <f>Inputs!$J$16</f>
        <v>EUR</v>
      </c>
      <c r="D41" s="53" t="s">
        <v>99</v>
      </c>
      <c r="E41" s="35">
        <f t="shared" si="47"/>
        <v>-200</v>
      </c>
      <c r="F41" s="35">
        <f t="shared" si="47"/>
        <v>-600</v>
      </c>
      <c r="G41" s="35">
        <f t="shared" si="47"/>
        <v>-600</v>
      </c>
      <c r="H41" s="35">
        <f t="shared" si="47"/>
        <v>-600</v>
      </c>
      <c r="I41" s="35">
        <f t="shared" si="47"/>
        <v>-600</v>
      </c>
      <c r="K41" s="35">
        <f t="shared" si="48"/>
        <v>0</v>
      </c>
      <c r="L41" s="35">
        <f t="shared" si="48"/>
        <v>0</v>
      </c>
      <c r="M41" s="35">
        <f t="shared" si="48"/>
        <v>-50</v>
      </c>
      <c r="N41" s="35">
        <f t="shared" si="48"/>
        <v>-150</v>
      </c>
      <c r="O41" s="35">
        <f t="shared" si="48"/>
        <v>-150</v>
      </c>
      <c r="P41" s="35">
        <f t="shared" si="48"/>
        <v>-150</v>
      </c>
      <c r="Q41" s="35">
        <f t="shared" si="48"/>
        <v>-150</v>
      </c>
      <c r="R41" s="35">
        <f t="shared" si="48"/>
        <v>-150</v>
      </c>
      <c r="S41" s="35">
        <f t="shared" si="48"/>
        <v>-150</v>
      </c>
      <c r="T41" s="35">
        <f t="shared" si="48"/>
        <v>-150</v>
      </c>
      <c r="U41" s="35">
        <f t="shared" si="49"/>
        <v>-150</v>
      </c>
      <c r="V41" s="35">
        <f t="shared" si="49"/>
        <v>-150</v>
      </c>
      <c r="W41" s="35">
        <f t="shared" si="49"/>
        <v>-150</v>
      </c>
      <c r="X41" s="35">
        <f t="shared" si="49"/>
        <v>-150</v>
      </c>
      <c r="Y41" s="35">
        <f t="shared" si="49"/>
        <v>-150</v>
      </c>
      <c r="Z41" s="35">
        <f t="shared" si="49"/>
        <v>-150</v>
      </c>
      <c r="AA41" s="35">
        <f t="shared" si="49"/>
        <v>-150</v>
      </c>
      <c r="AB41" s="35">
        <f t="shared" si="49"/>
        <v>-150</v>
      </c>
      <c r="AC41" s="35">
        <f t="shared" si="49"/>
        <v>-150</v>
      </c>
      <c r="AD41" s="35">
        <f t="shared" si="49"/>
        <v>-150</v>
      </c>
      <c r="AF41" s="18">
        <f>IA!AF17</f>
        <v>0</v>
      </c>
      <c r="AG41" s="18">
        <f>IA!AG17</f>
        <v>0</v>
      </c>
      <c r="AH41" s="18">
        <f>IA!AH17</f>
        <v>0</v>
      </c>
      <c r="AI41" s="18">
        <f>IA!AI17</f>
        <v>0</v>
      </c>
      <c r="AJ41" s="18">
        <f>IA!AJ17</f>
        <v>0</v>
      </c>
      <c r="AK41" s="18">
        <f>IA!AK17</f>
        <v>0</v>
      </c>
      <c r="AL41" s="18">
        <f>IA!AL17</f>
        <v>0</v>
      </c>
      <c r="AM41" s="18">
        <f>IA!AM17</f>
        <v>0</v>
      </c>
      <c r="AN41" s="18">
        <f>IA!AN17</f>
        <v>-50</v>
      </c>
      <c r="AO41" s="18">
        <f>IA!AO17</f>
        <v>-50</v>
      </c>
      <c r="AP41" s="18">
        <f>IA!AP17</f>
        <v>-50</v>
      </c>
      <c r="AQ41" s="18">
        <f>IA!AQ17</f>
        <v>-50</v>
      </c>
      <c r="AR41" s="18">
        <f>IA!AR17</f>
        <v>-50</v>
      </c>
      <c r="AS41" s="18">
        <f>IA!AS17</f>
        <v>-50</v>
      </c>
      <c r="AT41" s="18">
        <f>IA!AT17</f>
        <v>-50</v>
      </c>
      <c r="AU41" s="18">
        <f>IA!AU17</f>
        <v>-50</v>
      </c>
      <c r="AV41" s="18">
        <f>IA!AV17</f>
        <v>-50</v>
      </c>
      <c r="AW41" s="18">
        <f>IA!AW17</f>
        <v>-50</v>
      </c>
      <c r="AX41" s="18">
        <f>IA!AX17</f>
        <v>-50</v>
      </c>
      <c r="AY41" s="18">
        <f>IA!AY17</f>
        <v>-50</v>
      </c>
      <c r="AZ41" s="18">
        <f>IA!AZ17</f>
        <v>-50</v>
      </c>
      <c r="BA41" s="18">
        <f>IA!BA17</f>
        <v>-50</v>
      </c>
      <c r="BB41" s="18">
        <f>IA!BB17</f>
        <v>-50</v>
      </c>
      <c r="BC41" s="18">
        <f>IA!BC17</f>
        <v>-50</v>
      </c>
      <c r="BD41" s="18">
        <f>IA!BD17</f>
        <v>-50</v>
      </c>
      <c r="BE41" s="18">
        <f>IA!BE17</f>
        <v>-50</v>
      </c>
      <c r="BF41" s="18">
        <f>IA!BF17</f>
        <v>-50</v>
      </c>
      <c r="BG41" s="18">
        <f>IA!BG17</f>
        <v>-50</v>
      </c>
      <c r="BH41" s="18">
        <f>IA!BH17</f>
        <v>-50</v>
      </c>
      <c r="BI41" s="18">
        <f>IA!BI17</f>
        <v>-50</v>
      </c>
      <c r="BJ41" s="18">
        <f>IA!BJ17</f>
        <v>-50</v>
      </c>
      <c r="BK41" s="18">
        <f>IA!BK17</f>
        <v>-50</v>
      </c>
      <c r="BL41" s="18">
        <f>IA!BL17</f>
        <v>-50</v>
      </c>
      <c r="BM41" s="18">
        <f>IA!BM17</f>
        <v>-50</v>
      </c>
      <c r="BN41" s="18">
        <f>IA!BN17</f>
        <v>-50</v>
      </c>
      <c r="BO41" s="18">
        <f>IA!BO17</f>
        <v>-50</v>
      </c>
      <c r="BP41" s="18">
        <f>IA!BP17</f>
        <v>-50</v>
      </c>
      <c r="BQ41" s="18">
        <f>IA!BQ17</f>
        <v>-50</v>
      </c>
      <c r="BR41" s="18">
        <f>IA!BR17</f>
        <v>-50</v>
      </c>
      <c r="BS41" s="18">
        <f>IA!BS17</f>
        <v>-50</v>
      </c>
      <c r="BT41" s="18">
        <f>IA!BT17</f>
        <v>-50</v>
      </c>
      <c r="BU41" s="18">
        <f>IA!BU17</f>
        <v>-50</v>
      </c>
      <c r="BV41" s="18">
        <f>IA!BV17</f>
        <v>-50</v>
      </c>
      <c r="BW41" s="18">
        <f>IA!BW17</f>
        <v>-50</v>
      </c>
      <c r="BX41" s="18">
        <f>IA!BX17</f>
        <v>-50</v>
      </c>
      <c r="BY41" s="18">
        <f>IA!BY17</f>
        <v>-50</v>
      </c>
      <c r="BZ41" s="18">
        <f>IA!BZ17</f>
        <v>-50</v>
      </c>
      <c r="CA41" s="18">
        <f>IA!CA17</f>
        <v>-50</v>
      </c>
      <c r="CB41" s="18">
        <f>IA!CB17</f>
        <v>-50</v>
      </c>
      <c r="CC41" s="18">
        <f>IA!CC17</f>
        <v>-50</v>
      </c>
      <c r="CD41" s="18">
        <f>IA!CD17</f>
        <v>-50</v>
      </c>
      <c r="CE41" s="18">
        <f>IA!CE17</f>
        <v>-50</v>
      </c>
      <c r="CF41" s="18">
        <f>IA!CF17</f>
        <v>-50</v>
      </c>
      <c r="CG41" s="18">
        <f>IA!CG17</f>
        <v>-50</v>
      </c>
      <c r="CH41" s="18">
        <f>IA!CH17</f>
        <v>-50</v>
      </c>
      <c r="CI41" s="18">
        <f>IA!CI17</f>
        <v>-50</v>
      </c>
      <c r="CJ41" s="18">
        <f>IA!CJ17</f>
        <v>-50</v>
      </c>
      <c r="CK41" s="18">
        <f>IA!CK17</f>
        <v>-50</v>
      </c>
      <c r="CL41" s="18">
        <f>IA!CL17</f>
        <v>-50</v>
      </c>
      <c r="CM41" s="18">
        <f>IA!CM17</f>
        <v>-50</v>
      </c>
    </row>
    <row r="42" spans="2:91" s="20" customFormat="1" ht="15" x14ac:dyDescent="0.2">
      <c r="B42" s="61"/>
      <c r="C42" s="45"/>
      <c r="D42" s="53"/>
      <c r="E42" s="18"/>
      <c r="F42" s="18"/>
      <c r="G42" s="18"/>
      <c r="H42" s="18"/>
      <c r="I42" s="18"/>
      <c r="K42" s="18"/>
      <c r="L42" s="18"/>
      <c r="M42" s="18"/>
      <c r="N42" s="18"/>
      <c r="O42" s="18"/>
      <c r="P42" s="18"/>
      <c r="Q42" s="18"/>
      <c r="R42" s="18"/>
      <c r="S42" s="18"/>
      <c r="T42" s="18"/>
      <c r="U42" s="18"/>
      <c r="V42" s="18"/>
      <c r="W42" s="18"/>
      <c r="X42" s="18"/>
      <c r="Y42" s="18"/>
      <c r="Z42" s="18"/>
      <c r="AA42" s="18"/>
      <c r="AB42" s="18"/>
      <c r="AC42" s="18"/>
      <c r="AD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row>
    <row r="43" spans="2:91" s="20" customFormat="1" ht="15" x14ac:dyDescent="0.2">
      <c r="B43" s="51" t="s">
        <v>98</v>
      </c>
      <c r="C43" s="50" t="str">
        <f>Inputs!$J$16</f>
        <v>EUR</v>
      </c>
      <c r="D43" s="50" t="s">
        <v>19</v>
      </c>
      <c r="E43" s="49">
        <f ca="1">E28+E31+E37</f>
        <v>79293.326390519098</v>
      </c>
      <c r="F43" s="49">
        <f ca="1">F28+F31+F37</f>
        <v>1384518.5345172966</v>
      </c>
      <c r="G43" s="49">
        <f ca="1">G28+G31+G37</f>
        <v>1783929.591147525</v>
      </c>
      <c r="H43" s="49">
        <f ca="1">H28+H31+H37</f>
        <v>2114992.6402616883</v>
      </c>
      <c r="I43" s="49">
        <f ca="1">I28+I31+I37</f>
        <v>2819106.3042837367</v>
      </c>
      <c r="K43" s="49">
        <f t="shared" ref="K43:AD43" ca="1" si="50">K28+K31+K37</f>
        <v>0</v>
      </c>
      <c r="L43" s="49">
        <f t="shared" ca="1" si="50"/>
        <v>-4138.8888888888887</v>
      </c>
      <c r="M43" s="49">
        <f t="shared" ca="1" si="50"/>
        <v>-108123.26209839393</v>
      </c>
      <c r="N43" s="49">
        <f t="shared" ca="1" si="50"/>
        <v>191555.4773778019</v>
      </c>
      <c r="O43" s="49">
        <f t="shared" ca="1" si="50"/>
        <v>281190.56505856069</v>
      </c>
      <c r="P43" s="49">
        <f t="shared" ca="1" si="50"/>
        <v>325253.34091134375</v>
      </c>
      <c r="Q43" s="49">
        <f t="shared" ca="1" si="50"/>
        <v>356162.4501330182</v>
      </c>
      <c r="R43" s="49">
        <f t="shared" ca="1" si="50"/>
        <v>421912.17841437453</v>
      </c>
      <c r="S43" s="49">
        <f t="shared" ca="1" si="50"/>
        <v>368156.77101792244</v>
      </c>
      <c r="T43" s="49">
        <f t="shared" ca="1" si="50"/>
        <v>421072.46432179242</v>
      </c>
      <c r="U43" s="49">
        <f t="shared" ca="1" si="50"/>
        <v>457778.91226140613</v>
      </c>
      <c r="V43" s="49">
        <f t="shared" ca="1" si="50"/>
        <v>536921.44354640448</v>
      </c>
      <c r="W43" s="49">
        <f t="shared" ca="1" si="50"/>
        <v>438785.54627336888</v>
      </c>
      <c r="X43" s="49">
        <f t="shared" ca="1" si="50"/>
        <v>501722.34366657771</v>
      </c>
      <c r="Y43" s="49">
        <f t="shared" ca="1" si="50"/>
        <v>548767.25881541974</v>
      </c>
      <c r="Z43" s="49">
        <f t="shared" ca="1" si="50"/>
        <v>625717.49150632182</v>
      </c>
      <c r="AA43" s="49">
        <f t="shared" ca="1" si="50"/>
        <v>603228.84349550423</v>
      </c>
      <c r="AB43" s="49">
        <f t="shared" ca="1" si="50"/>
        <v>669449.07912090421</v>
      </c>
      <c r="AC43" s="49">
        <f t="shared" ca="1" si="50"/>
        <v>719412.24797370646</v>
      </c>
      <c r="AD43" s="49">
        <f t="shared" ca="1" si="50"/>
        <v>827016.13369362149</v>
      </c>
      <c r="AF43" s="48">
        <f t="shared" ref="AF43:BK43" ca="1" si="51">AF28+AF31+AF37</f>
        <v>0</v>
      </c>
      <c r="AG43" s="48">
        <f t="shared" ca="1" si="51"/>
        <v>0</v>
      </c>
      <c r="AH43" s="48">
        <f t="shared" ca="1" si="51"/>
        <v>0</v>
      </c>
      <c r="AI43" s="48">
        <f t="shared" ca="1" si="51"/>
        <v>0</v>
      </c>
      <c r="AJ43" s="48">
        <f t="shared" ca="1" si="51"/>
        <v>-2069.4444444444443</v>
      </c>
      <c r="AK43" s="48">
        <f t="shared" ca="1" si="51"/>
        <v>-2069.4444444444443</v>
      </c>
      <c r="AL43" s="48">
        <f t="shared" ca="1" si="51"/>
        <v>-2069.4444444444443</v>
      </c>
      <c r="AM43" s="48">
        <f t="shared" ca="1" si="51"/>
        <v>-3069.4444444444443</v>
      </c>
      <c r="AN43" s="48">
        <f t="shared" ca="1" si="51"/>
        <v>-102984.37320950505</v>
      </c>
      <c r="AO43" s="48">
        <f t="shared" ca="1" si="51"/>
        <v>784.87906826516701</v>
      </c>
      <c r="AP43" s="48">
        <f t="shared" ca="1" si="51"/>
        <v>87964.261133194872</v>
      </c>
      <c r="AQ43" s="48">
        <f t="shared" ca="1" si="51"/>
        <v>102806.33717634184</v>
      </c>
      <c r="AR43" s="48">
        <f t="shared" ca="1" si="51"/>
        <v>118655.25915814698</v>
      </c>
      <c r="AS43" s="48">
        <f t="shared" ca="1" si="51"/>
        <v>50407.565476442818</v>
      </c>
      <c r="AT43" s="48">
        <f t="shared" ca="1" si="51"/>
        <v>112127.74042397083</v>
      </c>
      <c r="AU43" s="48">
        <f t="shared" ca="1" si="51"/>
        <v>102909.16401123977</v>
      </c>
      <c r="AV43" s="48">
        <f t="shared" ca="1" si="51"/>
        <v>108508.66961485037</v>
      </c>
      <c r="AW43" s="48">
        <f t="shared" ca="1" si="51"/>
        <v>113835.50728525355</v>
      </c>
      <c r="AX43" s="48">
        <f t="shared" ca="1" si="51"/>
        <v>110684.16569225577</v>
      </c>
      <c r="AY43" s="48">
        <f t="shared" ca="1" si="51"/>
        <v>138510.40287842148</v>
      </c>
      <c r="AZ43" s="48">
        <f t="shared" ca="1" si="51"/>
        <v>106967.88156234095</v>
      </c>
      <c r="BA43" s="48">
        <f t="shared" ca="1" si="51"/>
        <v>135113.108539785</v>
      </c>
      <c r="BB43" s="48">
        <f t="shared" ca="1" si="51"/>
        <v>140346.8908437354</v>
      </c>
      <c r="BC43" s="48">
        <f t="shared" ca="1" si="51"/>
        <v>146452.17903085396</v>
      </c>
      <c r="BD43" s="48">
        <f t="shared" ca="1" si="51"/>
        <v>153395.0530818213</v>
      </c>
      <c r="BE43" s="48">
        <f t="shared" ca="1" si="51"/>
        <v>70485.948570955341</v>
      </c>
      <c r="BF43" s="48">
        <f t="shared" ca="1" si="51"/>
        <v>144275.7693651458</v>
      </c>
      <c r="BG43" s="48">
        <f t="shared" ca="1" si="51"/>
        <v>137501.62476715678</v>
      </c>
      <c r="BH43" s="48">
        <f t="shared" ca="1" si="51"/>
        <v>142573.31708886984</v>
      </c>
      <c r="BI43" s="48">
        <f t="shared" ca="1" si="51"/>
        <v>140997.52246576594</v>
      </c>
      <c r="BJ43" s="48">
        <f t="shared" ca="1" si="51"/>
        <v>140877.67811460528</v>
      </c>
      <c r="BK43" s="48">
        <f t="shared" ca="1" si="51"/>
        <v>184169.13233074645</v>
      </c>
      <c r="BL43" s="48">
        <f t="shared" ref="BL43:CM43" ca="1" si="52">BL28+BL31+BL37</f>
        <v>132732.10181605458</v>
      </c>
      <c r="BM43" s="48">
        <f t="shared" ca="1" si="52"/>
        <v>173431.83748770179</v>
      </c>
      <c r="BN43" s="48">
        <f t="shared" ca="1" si="52"/>
        <v>181754.33555326978</v>
      </c>
      <c r="BO43" s="48">
        <f t="shared" ca="1" si="52"/>
        <v>181735.27050543306</v>
      </c>
      <c r="BP43" s="48">
        <f t="shared" ca="1" si="52"/>
        <v>184232.01837328941</v>
      </c>
      <c r="BQ43" s="48">
        <f t="shared" ca="1" si="52"/>
        <v>89298.659125635735</v>
      </c>
      <c r="BR43" s="48">
        <f t="shared" ca="1" si="52"/>
        <v>165254.86877444384</v>
      </c>
      <c r="BS43" s="48">
        <f t="shared" ca="1" si="52"/>
        <v>162409.0142124272</v>
      </c>
      <c r="BT43" s="48">
        <f t="shared" ca="1" si="52"/>
        <v>178118.24149077223</v>
      </c>
      <c r="BU43" s="48">
        <f t="shared" ca="1" si="52"/>
        <v>161195.08796337835</v>
      </c>
      <c r="BV43" s="48">
        <f t="shared" ca="1" si="52"/>
        <v>170480.45970949775</v>
      </c>
      <c r="BW43" s="48">
        <f t="shared" ca="1" si="52"/>
        <v>214834.60013352521</v>
      </c>
      <c r="BX43" s="48">
        <f t="shared" ca="1" si="52"/>
        <v>163452.19897239679</v>
      </c>
      <c r="BY43" s="48">
        <f t="shared" ca="1" si="52"/>
        <v>207079.52327758068</v>
      </c>
      <c r="BZ43" s="48">
        <f t="shared" ca="1" si="52"/>
        <v>207320.2552296998</v>
      </c>
      <c r="CA43" s="48">
        <f t="shared" ca="1" si="52"/>
        <v>211317.71299904116</v>
      </c>
      <c r="CB43" s="48">
        <f t="shared" ca="1" si="52"/>
        <v>254666.70808181196</v>
      </c>
      <c r="CC43" s="48">
        <f t="shared" ca="1" si="52"/>
        <v>129444.30708597365</v>
      </c>
      <c r="CD43" s="48">
        <f t="shared" ca="1" si="52"/>
        <v>219117.82832771848</v>
      </c>
      <c r="CE43" s="48">
        <f t="shared" ca="1" si="52"/>
        <v>213452.00810221664</v>
      </c>
      <c r="CF43" s="48">
        <f t="shared" ca="1" si="52"/>
        <v>235101.97676087962</v>
      </c>
      <c r="CG43" s="48">
        <f t="shared" ca="1" si="52"/>
        <v>220895.09425780782</v>
      </c>
      <c r="CH43" s="48">
        <f t="shared" ca="1" si="52"/>
        <v>229945.51768048212</v>
      </c>
      <c r="CI43" s="48">
        <f t="shared" ca="1" si="52"/>
        <v>272280.75759832503</v>
      </c>
      <c r="CJ43" s="48">
        <f t="shared" ca="1" si="52"/>
        <v>217185.9726948993</v>
      </c>
      <c r="CK43" s="48">
        <f t="shared" ca="1" si="52"/>
        <v>283367.46633853595</v>
      </c>
      <c r="CL43" s="48">
        <f t="shared" ca="1" si="52"/>
        <v>262969.15998125577</v>
      </c>
      <c r="CM43" s="48">
        <f t="shared" ca="1" si="52"/>
        <v>280679.50737382961</v>
      </c>
    </row>
    <row r="44" spans="2:91" s="20" customFormat="1" ht="15" x14ac:dyDescent="0.2">
      <c r="B44" s="47" t="s">
        <v>97</v>
      </c>
      <c r="C44" s="46" t="s">
        <v>43</v>
      </c>
      <c r="D44" s="52"/>
      <c r="E44" s="44">
        <f ca="1">IFERROR(E43/E11,"-")</f>
        <v>9.0495539802870326E-2</v>
      </c>
      <c r="F44" s="44">
        <f ca="1">IFERROR(F43/F11,"-")</f>
        <v>0.35914436140747935</v>
      </c>
      <c r="G44" s="44">
        <f ca="1">IFERROR(G43/G11,"-")</f>
        <v>0.40371550281108698</v>
      </c>
      <c r="H44" s="44">
        <f ca="1">IFERROR(H43/H11,"-")</f>
        <v>0.43355344528400258</v>
      </c>
      <c r="I44" s="44">
        <f ca="1">IFERROR(I43/I11,"-")</f>
        <v>0.48325618179169466</v>
      </c>
      <c r="K44" s="44" t="str">
        <f ca="1">IFERROR(K43/K11,"-")</f>
        <v>-</v>
      </c>
      <c r="L44" s="44" t="str">
        <f ca="1">IFERROR(L43/#REF!,"-")</f>
        <v>-</v>
      </c>
      <c r="M44" s="44" t="str">
        <f ca="1">IFERROR(M43/#REF!,"-")</f>
        <v>-</v>
      </c>
      <c r="N44" s="44" t="str">
        <f ca="1">IFERROR(N43/#REF!,"-")</f>
        <v>-</v>
      </c>
      <c r="O44" s="44" t="str">
        <f ca="1">IFERROR(O43/#REF!,"-")</f>
        <v>-</v>
      </c>
      <c r="P44" s="44" t="str">
        <f ca="1">IFERROR(P43/#REF!,"-")</f>
        <v>-</v>
      </c>
      <c r="Q44" s="44" t="str">
        <f ca="1">IFERROR(Q43/#REF!,"-")</f>
        <v>-</v>
      </c>
      <c r="R44" s="44" t="str">
        <f ca="1">IFERROR(R43/#REF!,"-")</f>
        <v>-</v>
      </c>
      <c r="S44" s="44" t="str">
        <f ca="1">IFERROR(S43/#REF!,"-")</f>
        <v>-</v>
      </c>
      <c r="T44" s="44" t="str">
        <f ca="1">IFERROR(T43/#REF!,"-")</f>
        <v>-</v>
      </c>
      <c r="U44" s="44" t="str">
        <f ca="1">IFERROR(U43/#REF!,"-")</f>
        <v>-</v>
      </c>
      <c r="V44" s="44" t="str">
        <f ca="1">IFERROR(V43/#REF!,"-")</f>
        <v>-</v>
      </c>
      <c r="W44" s="44" t="str">
        <f ca="1">IFERROR(W43/#REF!,"-")</f>
        <v>-</v>
      </c>
      <c r="X44" s="44" t="str">
        <f ca="1">IFERROR(X43/#REF!,"-")</f>
        <v>-</v>
      </c>
      <c r="Y44" s="44" t="str">
        <f ca="1">IFERROR(Y43/#REF!,"-")</f>
        <v>-</v>
      </c>
      <c r="Z44" s="44" t="str">
        <f ca="1">IFERROR(Z43/#REF!,"-")</f>
        <v>-</v>
      </c>
      <c r="AA44" s="44" t="str">
        <f ca="1">IFERROR(AA43/#REF!,"-")</f>
        <v>-</v>
      </c>
      <c r="AB44" s="44" t="str">
        <f ca="1">IFERROR(AB43/#REF!,"-")</f>
        <v>-</v>
      </c>
      <c r="AC44" s="44" t="str">
        <f ca="1">IFERROR(AC43/#REF!,"-")</f>
        <v>-</v>
      </c>
      <c r="AD44" s="44" t="str">
        <f ca="1">IFERROR(AD43/#REF!,"-")</f>
        <v>-</v>
      </c>
      <c r="AF44" s="44" t="str">
        <f ca="1">IFERROR(AF43/#REF!,"-")</f>
        <v>-</v>
      </c>
      <c r="AG44" s="44" t="str">
        <f ca="1">IFERROR(AG43/#REF!,"-")</f>
        <v>-</v>
      </c>
      <c r="AH44" s="44" t="str">
        <f ca="1">IFERROR(AH43/#REF!,"-")</f>
        <v>-</v>
      </c>
      <c r="AI44" s="44" t="str">
        <f ca="1">IFERROR(AI43/#REF!,"-")</f>
        <v>-</v>
      </c>
      <c r="AJ44" s="44" t="str">
        <f ca="1">IFERROR(AJ43/#REF!,"-")</f>
        <v>-</v>
      </c>
      <c r="AK44" s="44" t="str">
        <f ca="1">IFERROR(AK43/#REF!,"-")</f>
        <v>-</v>
      </c>
      <c r="AL44" s="44" t="str">
        <f ca="1">IFERROR(AL43/#REF!,"-")</f>
        <v>-</v>
      </c>
      <c r="AM44" s="44" t="str">
        <f ca="1">IFERROR(AM43/#REF!,"-")</f>
        <v>-</v>
      </c>
      <c r="AN44" s="44" t="str">
        <f ca="1">IFERROR(AN43/#REF!,"-")</f>
        <v>-</v>
      </c>
      <c r="AO44" s="44" t="str">
        <f ca="1">IFERROR(AO43/#REF!,"-")</f>
        <v>-</v>
      </c>
      <c r="AP44" s="44" t="str">
        <f ca="1">IFERROR(AP43/#REF!,"-")</f>
        <v>-</v>
      </c>
      <c r="AQ44" s="44" t="str">
        <f ca="1">IFERROR(AQ43/#REF!,"-")</f>
        <v>-</v>
      </c>
      <c r="AR44" s="44" t="str">
        <f ca="1">IFERROR(AR43/#REF!,"-")</f>
        <v>-</v>
      </c>
      <c r="AS44" s="44" t="str">
        <f ca="1">IFERROR(AS43/#REF!,"-")</f>
        <v>-</v>
      </c>
      <c r="AT44" s="44" t="str">
        <f ca="1">IFERROR(AT43/#REF!,"-")</f>
        <v>-</v>
      </c>
      <c r="AU44" s="44" t="str">
        <f ca="1">IFERROR(AU43/#REF!,"-")</f>
        <v>-</v>
      </c>
      <c r="AV44" s="44" t="str">
        <f ca="1">IFERROR(AV43/#REF!,"-")</f>
        <v>-</v>
      </c>
      <c r="AW44" s="44" t="str">
        <f ca="1">IFERROR(AW43/#REF!,"-")</f>
        <v>-</v>
      </c>
      <c r="AX44" s="44" t="str">
        <f ca="1">IFERROR(AX43/#REF!,"-")</f>
        <v>-</v>
      </c>
      <c r="AY44" s="44" t="str">
        <f ca="1">IFERROR(AY43/#REF!,"-")</f>
        <v>-</v>
      </c>
      <c r="AZ44" s="44" t="str">
        <f ca="1">IFERROR(AZ43/#REF!,"-")</f>
        <v>-</v>
      </c>
      <c r="BA44" s="44" t="str">
        <f ca="1">IFERROR(BA43/#REF!,"-")</f>
        <v>-</v>
      </c>
      <c r="BB44" s="44" t="str">
        <f ca="1">IFERROR(BB43/#REF!,"-")</f>
        <v>-</v>
      </c>
      <c r="BC44" s="44" t="str">
        <f ca="1">IFERROR(BC43/#REF!,"-")</f>
        <v>-</v>
      </c>
      <c r="BD44" s="44" t="str">
        <f ca="1">IFERROR(BD43/#REF!,"-")</f>
        <v>-</v>
      </c>
      <c r="BE44" s="44" t="str">
        <f ca="1">IFERROR(BE43/#REF!,"-")</f>
        <v>-</v>
      </c>
      <c r="BF44" s="44" t="str">
        <f ca="1">IFERROR(BF43/#REF!,"-")</f>
        <v>-</v>
      </c>
      <c r="BG44" s="44" t="str">
        <f ca="1">IFERROR(BG43/#REF!,"-")</f>
        <v>-</v>
      </c>
      <c r="BH44" s="44" t="str">
        <f ca="1">IFERROR(BH43/#REF!,"-")</f>
        <v>-</v>
      </c>
      <c r="BI44" s="44" t="str">
        <f ca="1">IFERROR(BI43/#REF!,"-")</f>
        <v>-</v>
      </c>
      <c r="BJ44" s="44" t="str">
        <f ca="1">IFERROR(BJ43/#REF!,"-")</f>
        <v>-</v>
      </c>
      <c r="BK44" s="44" t="str">
        <f ca="1">IFERROR(BK43/#REF!,"-")</f>
        <v>-</v>
      </c>
      <c r="BL44" s="44" t="str">
        <f ca="1">IFERROR(BL43/#REF!,"-")</f>
        <v>-</v>
      </c>
      <c r="BM44" s="44" t="str">
        <f ca="1">IFERROR(BM43/#REF!,"-")</f>
        <v>-</v>
      </c>
      <c r="BN44" s="44" t="str">
        <f ca="1">IFERROR(BN43/#REF!,"-")</f>
        <v>-</v>
      </c>
      <c r="BO44" s="44" t="str">
        <f ca="1">IFERROR(BO43/#REF!,"-")</f>
        <v>-</v>
      </c>
      <c r="BP44" s="44" t="str">
        <f ca="1">IFERROR(BP43/#REF!,"-")</f>
        <v>-</v>
      </c>
      <c r="BQ44" s="44" t="str">
        <f ca="1">IFERROR(BQ43/#REF!,"-")</f>
        <v>-</v>
      </c>
      <c r="BR44" s="44" t="str">
        <f ca="1">IFERROR(BR43/#REF!,"-")</f>
        <v>-</v>
      </c>
      <c r="BS44" s="44" t="str">
        <f ca="1">IFERROR(BS43/#REF!,"-")</f>
        <v>-</v>
      </c>
      <c r="BT44" s="44" t="str">
        <f ca="1">IFERROR(BT43/#REF!,"-")</f>
        <v>-</v>
      </c>
      <c r="BU44" s="44" t="str">
        <f ca="1">IFERROR(BU43/#REF!,"-")</f>
        <v>-</v>
      </c>
      <c r="BV44" s="44" t="str">
        <f ca="1">IFERROR(BV43/#REF!,"-")</f>
        <v>-</v>
      </c>
      <c r="BW44" s="44" t="str">
        <f ca="1">IFERROR(BW43/#REF!,"-")</f>
        <v>-</v>
      </c>
      <c r="BX44" s="44" t="str">
        <f ca="1">IFERROR(BX43/#REF!,"-")</f>
        <v>-</v>
      </c>
      <c r="BY44" s="44" t="str">
        <f ca="1">IFERROR(BY43/#REF!,"-")</f>
        <v>-</v>
      </c>
      <c r="BZ44" s="44" t="str">
        <f ca="1">IFERROR(BZ43/#REF!,"-")</f>
        <v>-</v>
      </c>
      <c r="CA44" s="44" t="str">
        <f ca="1">IFERROR(CA43/#REF!,"-")</f>
        <v>-</v>
      </c>
      <c r="CB44" s="44" t="str">
        <f ca="1">IFERROR(CB43/#REF!,"-")</f>
        <v>-</v>
      </c>
      <c r="CC44" s="44" t="str">
        <f ca="1">IFERROR(CC43/#REF!,"-")</f>
        <v>-</v>
      </c>
      <c r="CD44" s="44" t="str">
        <f ca="1">IFERROR(CD43/#REF!,"-")</f>
        <v>-</v>
      </c>
      <c r="CE44" s="44" t="str">
        <f ca="1">IFERROR(CE43/#REF!,"-")</f>
        <v>-</v>
      </c>
      <c r="CF44" s="44" t="str">
        <f ca="1">IFERROR(CF43/#REF!,"-")</f>
        <v>-</v>
      </c>
      <c r="CG44" s="44" t="str">
        <f ca="1">IFERROR(CG43/#REF!,"-")</f>
        <v>-</v>
      </c>
      <c r="CH44" s="44" t="str">
        <f ca="1">IFERROR(CH43/#REF!,"-")</f>
        <v>-</v>
      </c>
      <c r="CI44" s="44" t="str">
        <f ca="1">IFERROR(CI43/#REF!,"-")</f>
        <v>-</v>
      </c>
      <c r="CJ44" s="44" t="str">
        <f ca="1">IFERROR(CJ43/#REF!,"-")</f>
        <v>-</v>
      </c>
      <c r="CK44" s="44" t="str">
        <f ca="1">IFERROR(CK43/#REF!,"-")</f>
        <v>-</v>
      </c>
      <c r="CL44" s="44" t="str">
        <f ca="1">IFERROR(CL43/#REF!,"-")</f>
        <v>-</v>
      </c>
      <c r="CM44" s="44" t="str">
        <f ca="1">IFERROR(CM43/#REF!,"-")</f>
        <v>-</v>
      </c>
    </row>
    <row r="45" spans="2:91" s="20" customFormat="1" ht="15" x14ac:dyDescent="0.2">
      <c r="C45" s="45"/>
      <c r="D45" s="52"/>
    </row>
    <row r="46" spans="2:91" s="56" customFormat="1" ht="15" x14ac:dyDescent="0.2">
      <c r="B46" s="60" t="s">
        <v>82</v>
      </c>
      <c r="C46" s="59" t="s">
        <v>96</v>
      </c>
      <c r="D46" s="59" t="s">
        <v>19</v>
      </c>
      <c r="E46" s="58">
        <f ca="1">E43-E40-E22-E34-E35-E41</f>
        <v>109019.51686670957</v>
      </c>
      <c r="F46" s="58">
        <f ca="1">F43-F40-F22-F34-F35-F41</f>
        <v>1447669.3281680902</v>
      </c>
      <c r="G46" s="58">
        <f ca="1">G43-G40-G22-G34-G35-G41</f>
        <v>1844024.8292427631</v>
      </c>
      <c r="H46" s="58">
        <f ca="1">H43-H40-H22-H34-H35-H41</f>
        <v>2173976.7672458151</v>
      </c>
      <c r="I46" s="58">
        <f ca="1">I43-I40-I22-I34-I35-I41</f>
        <v>2872034.8757123081</v>
      </c>
      <c r="K46" s="58">
        <f t="shared" ref="K46:AD46" ca="1" si="53">K43-K40-K22-K34-K35-K41</f>
        <v>0</v>
      </c>
      <c r="L46" s="58">
        <f t="shared" ca="1" si="53"/>
        <v>2.2737367544323206E-13</v>
      </c>
      <c r="M46" s="58">
        <f t="shared" ca="1" si="53"/>
        <v>-98393.103368235199</v>
      </c>
      <c r="N46" s="58">
        <f t="shared" ca="1" si="53"/>
        <v>207412.62023494477</v>
      </c>
      <c r="O46" s="58">
        <f t="shared" ca="1" si="53"/>
        <v>297047.70791570353</v>
      </c>
      <c r="P46" s="58">
        <f t="shared" ca="1" si="53"/>
        <v>341110.48376848659</v>
      </c>
      <c r="Q46" s="58">
        <f t="shared" ca="1" si="53"/>
        <v>372019.59299016104</v>
      </c>
      <c r="R46" s="58">
        <f t="shared" ca="1" si="53"/>
        <v>437491.54349373962</v>
      </c>
      <c r="S46" s="58">
        <f t="shared" ca="1" si="53"/>
        <v>383180.58054173196</v>
      </c>
      <c r="T46" s="58">
        <f t="shared" ca="1" si="53"/>
        <v>436096.27384560194</v>
      </c>
      <c r="U46" s="58">
        <f t="shared" ca="1" si="53"/>
        <v>472802.72178521566</v>
      </c>
      <c r="V46" s="58">
        <f t="shared" ca="1" si="53"/>
        <v>551945.25307021395</v>
      </c>
      <c r="W46" s="58">
        <f t="shared" ca="1" si="53"/>
        <v>453809.3557971784</v>
      </c>
      <c r="X46" s="58">
        <f t="shared" ca="1" si="53"/>
        <v>516746.15319038724</v>
      </c>
      <c r="Y46" s="58">
        <f t="shared" ca="1" si="53"/>
        <v>563513.29056145146</v>
      </c>
      <c r="Z46" s="58">
        <f t="shared" ca="1" si="53"/>
        <v>639907.96769679803</v>
      </c>
      <c r="AA46" s="58">
        <f t="shared" ca="1" si="53"/>
        <v>617419.31968598044</v>
      </c>
      <c r="AB46" s="58">
        <f t="shared" ca="1" si="53"/>
        <v>682681.22197804705</v>
      </c>
      <c r="AC46" s="58">
        <f t="shared" ca="1" si="53"/>
        <v>732165.22416418267</v>
      </c>
      <c r="AD46" s="58">
        <f t="shared" ca="1" si="53"/>
        <v>839769.10988409771</v>
      </c>
      <c r="AF46" s="57">
        <f t="shared" ref="AF46:BK46" ca="1" si="54">AF43-AF40-AF22-AF34-AF35-AF41</f>
        <v>0</v>
      </c>
      <c r="AG46" s="57">
        <f t="shared" ca="1" si="54"/>
        <v>0</v>
      </c>
      <c r="AH46" s="57">
        <f t="shared" ca="1" si="54"/>
        <v>0</v>
      </c>
      <c r="AI46" s="57">
        <f t="shared" ca="1" si="54"/>
        <v>0</v>
      </c>
      <c r="AJ46" s="57">
        <f t="shared" ca="1" si="54"/>
        <v>1.1368683772161603E-13</v>
      </c>
      <c r="AK46" s="57">
        <f t="shared" ca="1" si="54"/>
        <v>1.1368683772161603E-13</v>
      </c>
      <c r="AL46" s="57">
        <f t="shared" ca="1" si="54"/>
        <v>1.1368683772161603E-13</v>
      </c>
      <c r="AM46" s="57">
        <f t="shared" ca="1" si="54"/>
        <v>1.7053025658242404E-13</v>
      </c>
      <c r="AN46" s="57">
        <f t="shared" ca="1" si="54"/>
        <v>-98393.103368235199</v>
      </c>
      <c r="AO46" s="57">
        <f t="shared" ca="1" si="54"/>
        <v>6070.5933539794532</v>
      </c>
      <c r="AP46" s="57">
        <f t="shared" ca="1" si="54"/>
        <v>93249.975418909162</v>
      </c>
      <c r="AQ46" s="57">
        <f t="shared" ca="1" si="54"/>
        <v>108092.05146205613</v>
      </c>
      <c r="AR46" s="57">
        <f t="shared" ca="1" si="54"/>
        <v>123940.97344386126</v>
      </c>
      <c r="AS46" s="57">
        <f t="shared" ca="1" si="54"/>
        <v>55693.279762157101</v>
      </c>
      <c r="AT46" s="57">
        <f t="shared" ca="1" si="54"/>
        <v>117413.45470968512</v>
      </c>
      <c r="AU46" s="57">
        <f t="shared" ca="1" si="54"/>
        <v>108194.87829695406</v>
      </c>
      <c r="AV46" s="57">
        <f t="shared" ca="1" si="54"/>
        <v>113794.38390056466</v>
      </c>
      <c r="AW46" s="57">
        <f t="shared" ca="1" si="54"/>
        <v>119121.22157096784</v>
      </c>
      <c r="AX46" s="57">
        <f t="shared" ca="1" si="54"/>
        <v>115969.87997797006</v>
      </c>
      <c r="AY46" s="57">
        <f t="shared" ca="1" si="54"/>
        <v>143796.11716413577</v>
      </c>
      <c r="AZ46" s="57">
        <f t="shared" ca="1" si="54"/>
        <v>112253.59584805524</v>
      </c>
      <c r="BA46" s="57">
        <f t="shared" ca="1" si="54"/>
        <v>140398.82282549929</v>
      </c>
      <c r="BB46" s="57">
        <f t="shared" ca="1" si="54"/>
        <v>145632.60512944969</v>
      </c>
      <c r="BC46" s="57">
        <f t="shared" ca="1" si="54"/>
        <v>151460.11553879047</v>
      </c>
      <c r="BD46" s="57">
        <f t="shared" ca="1" si="54"/>
        <v>158402.98958975781</v>
      </c>
      <c r="BE46" s="57">
        <f t="shared" ca="1" si="54"/>
        <v>75493.885078891864</v>
      </c>
      <c r="BF46" s="57">
        <f t="shared" ca="1" si="54"/>
        <v>149283.7058730823</v>
      </c>
      <c r="BG46" s="57">
        <f t="shared" ca="1" si="54"/>
        <v>142509.56127509329</v>
      </c>
      <c r="BH46" s="57">
        <f t="shared" ca="1" si="54"/>
        <v>147581.25359680635</v>
      </c>
      <c r="BI46" s="57">
        <f t="shared" ca="1" si="54"/>
        <v>146005.45897370245</v>
      </c>
      <c r="BJ46" s="57">
        <f t="shared" ca="1" si="54"/>
        <v>145885.61462254179</v>
      </c>
      <c r="BK46" s="57">
        <f t="shared" ca="1" si="54"/>
        <v>189177.06883868296</v>
      </c>
      <c r="BL46" s="57">
        <f t="shared" ref="BL46:CM46" ca="1" si="55">BL43-BL40-BL22-BL34-BL35-BL41</f>
        <v>137740.03832399109</v>
      </c>
      <c r="BM46" s="57">
        <f t="shared" ca="1" si="55"/>
        <v>178439.7739956383</v>
      </c>
      <c r="BN46" s="57">
        <f t="shared" ca="1" si="55"/>
        <v>186762.27206120628</v>
      </c>
      <c r="BO46" s="57">
        <f t="shared" ca="1" si="55"/>
        <v>186743.20701336957</v>
      </c>
      <c r="BP46" s="57">
        <f t="shared" ca="1" si="55"/>
        <v>189239.95488122592</v>
      </c>
      <c r="BQ46" s="57">
        <f t="shared" ca="1" si="55"/>
        <v>94306.595633572259</v>
      </c>
      <c r="BR46" s="57">
        <f t="shared" ca="1" si="55"/>
        <v>170262.80528238034</v>
      </c>
      <c r="BS46" s="57">
        <f t="shared" ca="1" si="55"/>
        <v>167416.9507203637</v>
      </c>
      <c r="BT46" s="57">
        <f t="shared" ca="1" si="55"/>
        <v>183126.17799870874</v>
      </c>
      <c r="BU46" s="57">
        <f t="shared" ca="1" si="55"/>
        <v>166203.02447131486</v>
      </c>
      <c r="BV46" s="57">
        <f t="shared" ca="1" si="55"/>
        <v>175488.39621743426</v>
      </c>
      <c r="BW46" s="57">
        <f t="shared" ca="1" si="55"/>
        <v>219842.53664146172</v>
      </c>
      <c r="BX46" s="57">
        <f t="shared" ca="1" si="55"/>
        <v>168182.35770255551</v>
      </c>
      <c r="BY46" s="57">
        <f t="shared" ca="1" si="55"/>
        <v>211809.68200773941</v>
      </c>
      <c r="BZ46" s="57">
        <f t="shared" ca="1" si="55"/>
        <v>212050.41395985853</v>
      </c>
      <c r="CA46" s="57">
        <f t="shared" ca="1" si="55"/>
        <v>216047.87172919989</v>
      </c>
      <c r="CB46" s="57">
        <f t="shared" ca="1" si="55"/>
        <v>259396.86681197069</v>
      </c>
      <c r="CC46" s="57">
        <f t="shared" ca="1" si="55"/>
        <v>134174.46581613238</v>
      </c>
      <c r="CD46" s="57">
        <f t="shared" ca="1" si="55"/>
        <v>223847.98705787721</v>
      </c>
      <c r="CE46" s="57">
        <f t="shared" ca="1" si="55"/>
        <v>218182.16683237537</v>
      </c>
      <c r="CF46" s="57">
        <f t="shared" ca="1" si="55"/>
        <v>239352.9688243717</v>
      </c>
      <c r="CG46" s="57">
        <f t="shared" ca="1" si="55"/>
        <v>225146.0863212999</v>
      </c>
      <c r="CH46" s="57">
        <f t="shared" ca="1" si="55"/>
        <v>234196.50974397419</v>
      </c>
      <c r="CI46" s="57">
        <f t="shared" ca="1" si="55"/>
        <v>276531.7496618171</v>
      </c>
      <c r="CJ46" s="57">
        <f t="shared" ca="1" si="55"/>
        <v>221436.96475839138</v>
      </c>
      <c r="CK46" s="57">
        <f t="shared" ca="1" si="55"/>
        <v>287618.45840202802</v>
      </c>
      <c r="CL46" s="57">
        <f t="shared" ca="1" si="55"/>
        <v>267220.15204474784</v>
      </c>
      <c r="CM46" s="57">
        <f t="shared" ca="1" si="55"/>
        <v>284930.49943732168</v>
      </c>
    </row>
    <row r="47" spans="2:91" x14ac:dyDescent="0.2">
      <c r="B47" s="47" t="s">
        <v>55</v>
      </c>
      <c r="C47" s="46" t="s">
        <v>43</v>
      </c>
      <c r="D47" s="52"/>
      <c r="E47" s="44">
        <f ca="1">IFERROR(E46/E11,"-")</f>
        <v>0.12442131610562165</v>
      </c>
      <c r="F47" s="44">
        <f ca="1">IFERROR(F46/F11,"-")</f>
        <v>0.37552568884561083</v>
      </c>
      <c r="G47" s="44">
        <f ca="1">IFERROR(G46/G11,"-")</f>
        <v>0.41731546739744979</v>
      </c>
      <c r="H47" s="44">
        <f ca="1">IFERROR(H46/H11,"-")</f>
        <v>0.44564463226225759</v>
      </c>
      <c r="I47" s="44">
        <f ca="1">IFERROR(I46/I11,"-")</f>
        <v>0.49232929098853251</v>
      </c>
      <c r="K47" s="44" t="str">
        <f ca="1">IFERROR(K46/#REF!,"-")</f>
        <v>-</v>
      </c>
      <c r="L47" s="44" t="str">
        <f ca="1">IFERROR(L46/#REF!,"-")</f>
        <v>-</v>
      </c>
      <c r="M47" s="44" t="str">
        <f ca="1">IFERROR(M46/#REF!,"-")</f>
        <v>-</v>
      </c>
      <c r="N47" s="44" t="str">
        <f ca="1">IFERROR(N46/#REF!,"-")</f>
        <v>-</v>
      </c>
      <c r="O47" s="44" t="str">
        <f ca="1">IFERROR(O46/#REF!,"-")</f>
        <v>-</v>
      </c>
      <c r="P47" s="44" t="str">
        <f ca="1">IFERROR(P46/#REF!,"-")</f>
        <v>-</v>
      </c>
      <c r="Q47" s="44" t="str">
        <f ca="1">IFERROR(Q46/#REF!,"-")</f>
        <v>-</v>
      </c>
      <c r="R47" s="44" t="str">
        <f ca="1">IFERROR(R46/#REF!,"-")</f>
        <v>-</v>
      </c>
      <c r="S47" s="44" t="str">
        <f ca="1">IFERROR(S46/#REF!,"-")</f>
        <v>-</v>
      </c>
      <c r="T47" s="44" t="str">
        <f ca="1">IFERROR(T46/#REF!,"-")</f>
        <v>-</v>
      </c>
      <c r="U47" s="44" t="str">
        <f ca="1">IFERROR(U46/#REF!,"-")</f>
        <v>-</v>
      </c>
      <c r="V47" s="44" t="str">
        <f ca="1">IFERROR(V46/#REF!,"-")</f>
        <v>-</v>
      </c>
      <c r="W47" s="44" t="str">
        <f ca="1">IFERROR(W46/#REF!,"-")</f>
        <v>-</v>
      </c>
      <c r="X47" s="44" t="str">
        <f ca="1">IFERROR(X46/#REF!,"-")</f>
        <v>-</v>
      </c>
      <c r="Y47" s="44" t="str">
        <f ca="1">IFERROR(Y46/#REF!,"-")</f>
        <v>-</v>
      </c>
      <c r="Z47" s="44" t="str">
        <f ca="1">IFERROR(Z46/#REF!,"-")</f>
        <v>-</v>
      </c>
      <c r="AA47" s="44" t="str">
        <f ca="1">IFERROR(AA46/#REF!,"-")</f>
        <v>-</v>
      </c>
      <c r="AB47" s="44" t="str">
        <f ca="1">IFERROR(AB46/#REF!,"-")</f>
        <v>-</v>
      </c>
      <c r="AC47" s="44" t="str">
        <f ca="1">IFERROR(AC46/#REF!,"-")</f>
        <v>-</v>
      </c>
      <c r="AD47" s="44" t="str">
        <f ca="1">IFERROR(AD46/#REF!,"-")</f>
        <v>-</v>
      </c>
      <c r="AF47" s="44" t="str">
        <f ca="1">IFERROR(AF46/#REF!,"-")</f>
        <v>-</v>
      </c>
      <c r="AG47" s="44" t="str">
        <f ca="1">IFERROR(AG46/#REF!,"-")</f>
        <v>-</v>
      </c>
      <c r="AH47" s="44" t="str">
        <f ca="1">IFERROR(AH46/#REF!,"-")</f>
        <v>-</v>
      </c>
      <c r="AI47" s="44" t="str">
        <f ca="1">IFERROR(AI46/#REF!,"-")</f>
        <v>-</v>
      </c>
      <c r="AJ47" s="44" t="str">
        <f ca="1">IFERROR(AJ46/#REF!,"-")</f>
        <v>-</v>
      </c>
      <c r="AK47" s="44" t="str">
        <f ca="1">IFERROR(AK46/#REF!,"-")</f>
        <v>-</v>
      </c>
      <c r="AL47" s="44" t="str">
        <f ca="1">IFERROR(AL46/#REF!,"-")</f>
        <v>-</v>
      </c>
      <c r="AM47" s="44" t="str">
        <f ca="1">IFERROR(AM46/#REF!,"-")</f>
        <v>-</v>
      </c>
      <c r="AN47" s="44" t="str">
        <f ca="1">IFERROR(AN46/#REF!,"-")</f>
        <v>-</v>
      </c>
      <c r="AO47" s="44" t="str">
        <f ca="1">IFERROR(AO46/#REF!,"-")</f>
        <v>-</v>
      </c>
      <c r="AP47" s="44" t="str">
        <f ca="1">IFERROR(AP46/#REF!,"-")</f>
        <v>-</v>
      </c>
      <c r="AQ47" s="44" t="str">
        <f ca="1">IFERROR(AQ46/#REF!,"-")</f>
        <v>-</v>
      </c>
      <c r="AR47" s="44" t="str">
        <f ca="1">IFERROR(AR46/#REF!,"-")</f>
        <v>-</v>
      </c>
      <c r="AS47" s="44" t="str">
        <f ca="1">IFERROR(AS46/#REF!,"-")</f>
        <v>-</v>
      </c>
      <c r="AT47" s="44" t="str">
        <f ca="1">IFERROR(AT46/#REF!,"-")</f>
        <v>-</v>
      </c>
      <c r="AU47" s="44" t="str">
        <f ca="1">IFERROR(AU46/#REF!,"-")</f>
        <v>-</v>
      </c>
      <c r="AV47" s="44" t="str">
        <f ca="1">IFERROR(AV46/#REF!,"-")</f>
        <v>-</v>
      </c>
      <c r="AW47" s="44" t="str">
        <f ca="1">IFERROR(AW46/#REF!,"-")</f>
        <v>-</v>
      </c>
      <c r="AX47" s="44" t="str">
        <f ca="1">IFERROR(AX46/#REF!,"-")</f>
        <v>-</v>
      </c>
      <c r="AY47" s="44" t="str">
        <f ca="1">IFERROR(AY46/#REF!,"-")</f>
        <v>-</v>
      </c>
      <c r="AZ47" s="44" t="str">
        <f ca="1">IFERROR(AZ46/#REF!,"-")</f>
        <v>-</v>
      </c>
      <c r="BA47" s="44" t="str">
        <f ca="1">IFERROR(BA46/#REF!,"-")</f>
        <v>-</v>
      </c>
      <c r="BB47" s="44" t="str">
        <f ca="1">IFERROR(BB46/#REF!,"-")</f>
        <v>-</v>
      </c>
      <c r="BC47" s="44" t="str">
        <f ca="1">IFERROR(BC46/#REF!,"-")</f>
        <v>-</v>
      </c>
      <c r="BD47" s="44" t="str">
        <f ca="1">IFERROR(BD46/#REF!,"-")</f>
        <v>-</v>
      </c>
      <c r="BE47" s="44" t="str">
        <f ca="1">IFERROR(BE46/#REF!,"-")</f>
        <v>-</v>
      </c>
      <c r="BF47" s="44" t="str">
        <f ca="1">IFERROR(BF46/#REF!,"-")</f>
        <v>-</v>
      </c>
      <c r="BG47" s="44" t="str">
        <f ca="1">IFERROR(BG46/#REF!,"-")</f>
        <v>-</v>
      </c>
      <c r="BH47" s="44" t="str">
        <f ca="1">IFERROR(BH46/#REF!,"-")</f>
        <v>-</v>
      </c>
      <c r="BI47" s="44" t="str">
        <f ca="1">IFERROR(BI46/#REF!,"-")</f>
        <v>-</v>
      </c>
      <c r="BJ47" s="44" t="str">
        <f ca="1">IFERROR(BJ46/#REF!,"-")</f>
        <v>-</v>
      </c>
      <c r="BK47" s="44" t="str">
        <f ca="1">IFERROR(BK46/#REF!,"-")</f>
        <v>-</v>
      </c>
      <c r="BL47" s="44" t="str">
        <f ca="1">IFERROR(BL46/#REF!,"-")</f>
        <v>-</v>
      </c>
      <c r="BM47" s="44" t="str">
        <f ca="1">IFERROR(BM46/#REF!,"-")</f>
        <v>-</v>
      </c>
      <c r="BN47" s="44" t="str">
        <f ca="1">IFERROR(BN46/#REF!,"-")</f>
        <v>-</v>
      </c>
      <c r="BO47" s="44" t="str">
        <f ca="1">IFERROR(BO46/#REF!,"-")</f>
        <v>-</v>
      </c>
      <c r="BP47" s="44" t="str">
        <f ca="1">IFERROR(BP46/#REF!,"-")</f>
        <v>-</v>
      </c>
      <c r="BQ47" s="44" t="str">
        <f ca="1">IFERROR(BQ46/#REF!,"-")</f>
        <v>-</v>
      </c>
      <c r="BR47" s="44" t="str">
        <f ca="1">IFERROR(BR46/#REF!,"-")</f>
        <v>-</v>
      </c>
      <c r="BS47" s="44" t="str">
        <f ca="1">IFERROR(BS46/#REF!,"-")</f>
        <v>-</v>
      </c>
      <c r="BT47" s="44" t="str">
        <f ca="1">IFERROR(BT46/#REF!,"-")</f>
        <v>-</v>
      </c>
      <c r="BU47" s="44" t="str">
        <f ca="1">IFERROR(BU46/#REF!,"-")</f>
        <v>-</v>
      </c>
      <c r="BV47" s="44" t="str">
        <f ca="1">IFERROR(BV46/#REF!,"-")</f>
        <v>-</v>
      </c>
      <c r="BW47" s="44" t="str">
        <f ca="1">IFERROR(BW46/#REF!,"-")</f>
        <v>-</v>
      </c>
      <c r="BX47" s="44" t="str">
        <f ca="1">IFERROR(BX46/#REF!,"-")</f>
        <v>-</v>
      </c>
      <c r="BY47" s="44" t="str">
        <f ca="1">IFERROR(BY46/#REF!,"-")</f>
        <v>-</v>
      </c>
      <c r="BZ47" s="44" t="str">
        <f ca="1">IFERROR(BZ46/#REF!,"-")</f>
        <v>-</v>
      </c>
      <c r="CA47" s="44" t="str">
        <f ca="1">IFERROR(CA46/#REF!,"-")</f>
        <v>-</v>
      </c>
      <c r="CB47" s="44" t="str">
        <f ca="1">IFERROR(CB46/#REF!,"-")</f>
        <v>-</v>
      </c>
      <c r="CC47" s="44" t="str">
        <f ca="1">IFERROR(CC46/#REF!,"-")</f>
        <v>-</v>
      </c>
      <c r="CD47" s="44" t="str">
        <f ca="1">IFERROR(CD46/#REF!,"-")</f>
        <v>-</v>
      </c>
      <c r="CE47" s="44" t="str">
        <f ca="1">IFERROR(CE46/#REF!,"-")</f>
        <v>-</v>
      </c>
      <c r="CF47" s="44" t="str">
        <f ca="1">IFERROR(CF46/#REF!,"-")</f>
        <v>-</v>
      </c>
      <c r="CG47" s="44" t="str">
        <f ca="1">IFERROR(CG46/#REF!,"-")</f>
        <v>-</v>
      </c>
      <c r="CH47" s="44" t="str">
        <f ca="1">IFERROR(CH46/#REF!,"-")</f>
        <v>-</v>
      </c>
      <c r="CI47" s="44" t="str">
        <f ca="1">IFERROR(CI46/#REF!,"-")</f>
        <v>-</v>
      </c>
      <c r="CJ47" s="44" t="str">
        <f ca="1">IFERROR(CJ46/#REF!,"-")</f>
        <v>-</v>
      </c>
      <c r="CK47" s="44" t="str">
        <f ca="1">IFERROR(CK46/#REF!,"-")</f>
        <v>-</v>
      </c>
      <c r="CL47" s="44" t="str">
        <f ca="1">IFERROR(CL46/#REF!,"-")</f>
        <v>-</v>
      </c>
      <c r="CM47" s="44" t="str">
        <f ca="1">IFERROR(CM46/#REF!,"-")</f>
        <v>-</v>
      </c>
    </row>
    <row r="48" spans="2:91" s="20" customFormat="1" ht="15" x14ac:dyDescent="0.2">
      <c r="C48" s="45"/>
      <c r="D48" s="52"/>
    </row>
    <row r="49" spans="2:91" s="20" customFormat="1" ht="15" x14ac:dyDescent="0.2">
      <c r="B49" s="54" t="s">
        <v>95</v>
      </c>
      <c r="C49" s="53" t="str">
        <f>Inputs!$J$16</f>
        <v>EUR</v>
      </c>
      <c r="D49" s="55" t="s">
        <v>1</v>
      </c>
      <c r="E49" s="35">
        <f ca="1">SUMIF($K$4:$AD$4,E$4,$K49:$AD49)</f>
        <v>-5638.6161598189246</v>
      </c>
      <c r="F49" s="35">
        <f ca="1">SUMIF($K$4:$AD$4,F$4,$K49:$AD49)</f>
        <v>-19730.251840118199</v>
      </c>
      <c r="G49" s="35">
        <f ca="1">SUMIF($K$4:$AD$4,G$4,$K49:$AD49)</f>
        <v>-15713.205773438833</v>
      </c>
      <c r="H49" s="35">
        <f ca="1">SUMIF($K$4:$AD$4,H$4,$K49:$AD49)</f>
        <v>-11362.746864402028</v>
      </c>
      <c r="I49" s="35">
        <f ca="1">SUMIF($K$4:$AD$4,I$4,$K49:$AD49)</f>
        <v>-6651.2020115288306</v>
      </c>
      <c r="K49" s="35">
        <f t="shared" ref="K49:AD49" ca="1" si="56">SUMIFS($AF49:$CM49,$AF$4:$CM$4,K$4,$AF$8:$CM$8,K$8)</f>
        <v>-115</v>
      </c>
      <c r="L49" s="35">
        <f t="shared" ca="1" si="56"/>
        <v>0</v>
      </c>
      <c r="M49" s="35">
        <f t="shared" ca="1" si="56"/>
        <v>0</v>
      </c>
      <c r="N49" s="35">
        <f t="shared" ca="1" si="56"/>
        <v>-5523.6161598189246</v>
      </c>
      <c r="O49" s="35">
        <f t="shared" ca="1" si="56"/>
        <v>-5291.9071750220583</v>
      </c>
      <c r="P49" s="35">
        <f t="shared" ca="1" si="56"/>
        <v>-5055.5330473434351</v>
      </c>
      <c r="Q49" s="35">
        <f t="shared" ca="1" si="56"/>
        <v>-4814.3998505241034</v>
      </c>
      <c r="R49" s="35">
        <f t="shared" ca="1" si="56"/>
        <v>-4568.411767228602</v>
      </c>
      <c r="S49" s="35">
        <f t="shared" ca="1" si="56"/>
        <v>-4317.4710509707274</v>
      </c>
      <c r="T49" s="35">
        <f t="shared" ca="1" si="56"/>
        <v>-4061.4779872727227</v>
      </c>
      <c r="U49" s="35">
        <f t="shared" ca="1" si="56"/>
        <v>-3800.3308540424682</v>
      </c>
      <c r="V49" s="35">
        <f t="shared" ca="1" si="56"/>
        <v>-3533.9258811529153</v>
      </c>
      <c r="W49" s="35">
        <f t="shared" ca="1" si="56"/>
        <v>-3262.1572092077135</v>
      </c>
      <c r="X49" s="35">
        <f t="shared" ca="1" si="56"/>
        <v>-2984.9168474766302</v>
      </c>
      <c r="Y49" s="35">
        <f t="shared" ca="1" si="56"/>
        <v>-2702.0946309840692</v>
      </c>
      <c r="Z49" s="35">
        <f t="shared" ca="1" si="56"/>
        <v>-2413.5781767336157</v>
      </c>
      <c r="AA49" s="35">
        <f t="shared" ca="1" si="56"/>
        <v>-2119.2528390512302</v>
      </c>
      <c r="AB49" s="35">
        <f t="shared" ca="1" si="56"/>
        <v>-1819.0016640293316</v>
      </c>
      <c r="AC49" s="35">
        <f t="shared" ca="1" si="56"/>
        <v>-1512.7053430536807</v>
      </c>
      <c r="AD49" s="35">
        <f t="shared" ca="1" si="56"/>
        <v>-1200.242165394588</v>
      </c>
      <c r="AF49" s="18">
        <f>-Capital!AF45-Capital!AF33</f>
        <v>0</v>
      </c>
      <c r="AG49" s="18">
        <f ca="1">-Capital!AG45-Capital!AG33</f>
        <v>0</v>
      </c>
      <c r="AH49" s="18">
        <f ca="1">-Capital!AH45-Capital!AH33</f>
        <v>-115</v>
      </c>
      <c r="AI49" s="18">
        <f ca="1">-Capital!AI45-Capital!AI33</f>
        <v>0</v>
      </c>
      <c r="AJ49" s="18">
        <f ca="1">-Capital!AJ45-Capital!AJ33</f>
        <v>0</v>
      </c>
      <c r="AK49" s="18">
        <f ca="1">-Capital!AK45-Capital!AK33</f>
        <v>0</v>
      </c>
      <c r="AL49" s="18">
        <f ca="1">-Capital!AL45-Capital!AL33</f>
        <v>0</v>
      </c>
      <c r="AM49" s="18">
        <f ca="1">-Capital!AM45-Capital!AM33</f>
        <v>0</v>
      </c>
      <c r="AN49" s="18">
        <f ca="1">-Capital!AN45-Capital!AN33</f>
        <v>0</v>
      </c>
      <c r="AO49" s="18">
        <f ca="1">-Capital!AO45-Capital!AO33</f>
        <v>-1866.6666666666667</v>
      </c>
      <c r="AP49" s="18">
        <f ca="1">-Capital!AP45-Capital!AP33</f>
        <v>-1841.261841772739</v>
      </c>
      <c r="AQ49" s="18">
        <f ca="1">-Capital!AQ45-Capital!AQ33</f>
        <v>-1815.6876513795182</v>
      </c>
      <c r="AR49" s="18">
        <f ca="1">-Capital!AR45-Capital!AR33</f>
        <v>-1789.9429663836763</v>
      </c>
      <c r="AS49" s="18">
        <f ca="1">-Capital!AS45-Capital!AS33</f>
        <v>-1764.0266501545286</v>
      </c>
      <c r="AT49" s="18">
        <f ca="1">-Capital!AT45-Capital!AT33</f>
        <v>-1737.9375584838533</v>
      </c>
      <c r="AU49" s="18">
        <f ca="1">-Capital!AU45-Capital!AU33</f>
        <v>-1711.6745395353735</v>
      </c>
      <c r="AV49" s="18">
        <f ca="1">-Capital!AV45-Capital!AV33</f>
        <v>-1685.2364337939036</v>
      </c>
      <c r="AW49" s="18">
        <f ca="1">-Capital!AW45-Capital!AW33</f>
        <v>-1658.6220740141575</v>
      </c>
      <c r="AX49" s="18">
        <f ca="1">-Capital!AX45-Capital!AX33</f>
        <v>-1631.8302851692131</v>
      </c>
      <c r="AY49" s="18">
        <f ca="1">-Capital!AY45-Capital!AY33</f>
        <v>-1604.8598843986356</v>
      </c>
      <c r="AZ49" s="18">
        <f ca="1">-Capital!AZ45-Capital!AZ33</f>
        <v>-1577.7096809562543</v>
      </c>
      <c r="BA49" s="18">
        <f ca="1">-Capital!BA45-Capital!BA33</f>
        <v>-1550.3784761575905</v>
      </c>
      <c r="BB49" s="18">
        <f ca="1">-Capital!BB45-Capital!BB33</f>
        <v>-1522.8650633269356</v>
      </c>
      <c r="BC49" s="18">
        <f ca="1">-Capital!BC45-Capital!BC33</f>
        <v>-1495.1682277440761</v>
      </c>
      <c r="BD49" s="18">
        <f ca="1">-Capital!BD45-Capital!BD33</f>
        <v>-1467.2867465906645</v>
      </c>
      <c r="BE49" s="18">
        <f ca="1">-Capital!BE45-Capital!BE33</f>
        <v>-1439.2193888962302</v>
      </c>
      <c r="BF49" s="18">
        <f ca="1">-Capital!BF45-Capital!BF33</f>
        <v>-1410.9649154838328</v>
      </c>
      <c r="BG49" s="18">
        <f ca="1">-Capital!BG45-Capital!BG33</f>
        <v>-1382.5220789153527</v>
      </c>
      <c r="BH49" s="18">
        <f ca="1">-Capital!BH45-Capital!BH33</f>
        <v>-1353.8896234364163</v>
      </c>
      <c r="BI49" s="18">
        <f ca="1">-Capital!BI45-Capital!BI33</f>
        <v>-1325.0662849209534</v>
      </c>
      <c r="BJ49" s="18">
        <f ca="1">-Capital!BJ45-Capital!BJ33</f>
        <v>-1296.0507908153877</v>
      </c>
      <c r="BK49" s="18">
        <f ca="1">-Capital!BK45-Capital!BK33</f>
        <v>-1266.8418600824514</v>
      </c>
      <c r="BL49" s="18">
        <f ca="1">-Capital!BL45-Capital!BL33</f>
        <v>-1237.4382031446289</v>
      </c>
      <c r="BM49" s="18">
        <f ca="1">-Capital!BM45-Capital!BM33</f>
        <v>-1207.8385218272208</v>
      </c>
      <c r="BN49" s="18">
        <f ca="1">-Capital!BN45-Capital!BN33</f>
        <v>-1178.0415093010299</v>
      </c>
      <c r="BO49" s="18">
        <f ca="1">-Capital!BO45-Capital!BO33</f>
        <v>-1148.0458500246646</v>
      </c>
      <c r="BP49" s="18">
        <f ca="1">-Capital!BP45-Capital!BP33</f>
        <v>-1117.850219686457</v>
      </c>
      <c r="BQ49" s="18">
        <f ca="1">-Capital!BQ45-Capital!BQ33</f>
        <v>-1087.4532851459944</v>
      </c>
      <c r="BR49" s="18">
        <f ca="1">-Capital!BR45-Capital!BR33</f>
        <v>-1056.8537043752622</v>
      </c>
      <c r="BS49" s="18">
        <f ca="1">-Capital!BS45-Capital!BS33</f>
        <v>-1026.0501263993917</v>
      </c>
      <c r="BT49" s="18">
        <f ca="1">-Capital!BT45-Capital!BT33</f>
        <v>-995.04119123701537</v>
      </c>
      <c r="BU49" s="18">
        <f ca="1">-Capital!BU45-Capital!BU33</f>
        <v>-963.82552984022323</v>
      </c>
      <c r="BV49" s="18">
        <f ca="1">-Capital!BV45-Capital!BV33</f>
        <v>-932.4017640341192</v>
      </c>
      <c r="BW49" s="18">
        <f ca="1">-Capital!BW45-Capital!BW33</f>
        <v>-900.76850645597449</v>
      </c>
      <c r="BX49" s="18">
        <f ca="1">-Capital!BX45-Capital!BX33</f>
        <v>-868.92436049397543</v>
      </c>
      <c r="BY49" s="18">
        <f ca="1">-Capital!BY45-Capital!BY33</f>
        <v>-836.86792022556301</v>
      </c>
      <c r="BZ49" s="18">
        <f ca="1">-Capital!BZ45-Capital!BZ33</f>
        <v>-804.59777035536126</v>
      </c>
      <c r="CA49" s="18">
        <f ca="1">-Capital!CA45-Capital!CA33</f>
        <v>-772.11248615269142</v>
      </c>
      <c r="CB49" s="18">
        <f ca="1">-Capital!CB45-Capital!CB33</f>
        <v>-739.41063338867059</v>
      </c>
      <c r="CC49" s="18">
        <f ca="1">-Capital!CC45-Capital!CC33</f>
        <v>-706.49076827288945</v>
      </c>
      <c r="CD49" s="18">
        <f ca="1">-Capital!CD45-Capital!CD33</f>
        <v>-673.35143738966997</v>
      </c>
      <c r="CE49" s="18">
        <f ca="1">-Capital!CE45-Capital!CE33</f>
        <v>-639.99117763389552</v>
      </c>
      <c r="CF49" s="18">
        <f ca="1">-Capital!CF45-Capital!CF33</f>
        <v>-606.40851614641599</v>
      </c>
      <c r="CG49" s="18">
        <f ca="1">-Capital!CG45-Capital!CG33</f>
        <v>-572.60197024901993</v>
      </c>
      <c r="CH49" s="18">
        <f ca="1">-Capital!CH45-Capital!CH33</f>
        <v>-538.57004737897455</v>
      </c>
      <c r="CI49" s="18">
        <f ca="1">-Capital!CI45-Capital!CI33</f>
        <v>-504.31124502312878</v>
      </c>
      <c r="CJ49" s="18">
        <f ca="1">-Capital!CJ45-Capital!CJ33</f>
        <v>-469.82405065157747</v>
      </c>
      <c r="CK49" s="18">
        <f ca="1">-Capital!CK45-Capital!CK33</f>
        <v>-435.10694165088245</v>
      </c>
      <c r="CL49" s="18">
        <f ca="1">-Capital!CL45-Capital!CL33</f>
        <v>-400.15838525684944</v>
      </c>
      <c r="CM49" s="18">
        <f ca="1">-Capital!CM45-Capital!CM33</f>
        <v>-364.97683848685625</v>
      </c>
    </row>
    <row r="50" spans="2:91" s="20" customFormat="1" ht="15" x14ac:dyDescent="0.2">
      <c r="B50" s="51" t="s">
        <v>94</v>
      </c>
      <c r="C50" s="50" t="str">
        <f>Inputs!$J$16</f>
        <v>EUR</v>
      </c>
      <c r="D50" s="50" t="s">
        <v>19</v>
      </c>
      <c r="E50" s="49">
        <f ca="1">E49+E43</f>
        <v>73654.710230700177</v>
      </c>
      <c r="F50" s="49">
        <f ca="1">F49+F43</f>
        <v>1364788.2826771785</v>
      </c>
      <c r="G50" s="49">
        <f ca="1">G49+G43</f>
        <v>1768216.3853740862</v>
      </c>
      <c r="H50" s="49">
        <f ca="1">H49+H43</f>
        <v>2103629.8933972861</v>
      </c>
      <c r="I50" s="49">
        <f ca="1">I49+I43</f>
        <v>2812455.1022722078</v>
      </c>
      <c r="K50" s="49">
        <f t="shared" ref="K50:AD50" ca="1" si="57">K49+K43</f>
        <v>-115</v>
      </c>
      <c r="L50" s="49">
        <f t="shared" ca="1" si="57"/>
        <v>-4138.8888888888887</v>
      </c>
      <c r="M50" s="49">
        <f t="shared" ca="1" si="57"/>
        <v>-108123.26209839393</v>
      </c>
      <c r="N50" s="49">
        <f t="shared" ca="1" si="57"/>
        <v>186031.86121798298</v>
      </c>
      <c r="O50" s="49">
        <f t="shared" ca="1" si="57"/>
        <v>275898.65788353863</v>
      </c>
      <c r="P50" s="49">
        <f t="shared" ca="1" si="57"/>
        <v>320197.80786400032</v>
      </c>
      <c r="Q50" s="49">
        <f t="shared" ca="1" si="57"/>
        <v>351348.05028249411</v>
      </c>
      <c r="R50" s="49">
        <f t="shared" ca="1" si="57"/>
        <v>417343.76664714591</v>
      </c>
      <c r="S50" s="49">
        <f t="shared" ca="1" si="57"/>
        <v>363839.29996695172</v>
      </c>
      <c r="T50" s="49">
        <f t="shared" ca="1" si="57"/>
        <v>417010.98633451969</v>
      </c>
      <c r="U50" s="49">
        <f t="shared" ca="1" si="57"/>
        <v>453978.58140736364</v>
      </c>
      <c r="V50" s="49">
        <f t="shared" ca="1" si="57"/>
        <v>533387.51766525151</v>
      </c>
      <c r="W50" s="49">
        <f t="shared" ca="1" si="57"/>
        <v>435523.38906416117</v>
      </c>
      <c r="X50" s="49">
        <f t="shared" ca="1" si="57"/>
        <v>498737.42681910109</v>
      </c>
      <c r="Y50" s="49">
        <f t="shared" ca="1" si="57"/>
        <v>546065.16418443562</v>
      </c>
      <c r="Z50" s="49">
        <f t="shared" ca="1" si="57"/>
        <v>623303.91332958825</v>
      </c>
      <c r="AA50" s="49">
        <f t="shared" ca="1" si="57"/>
        <v>601109.59065645305</v>
      </c>
      <c r="AB50" s="49">
        <f t="shared" ca="1" si="57"/>
        <v>667630.07745687489</v>
      </c>
      <c r="AC50" s="49">
        <f t="shared" ca="1" si="57"/>
        <v>717899.54263065278</v>
      </c>
      <c r="AD50" s="49">
        <f t="shared" ca="1" si="57"/>
        <v>825815.8915282269</v>
      </c>
      <c r="AF50" s="48">
        <f t="shared" ref="AF50:BK50" ca="1" si="58">AF49+AF43</f>
        <v>0</v>
      </c>
      <c r="AG50" s="48">
        <f t="shared" ca="1" si="58"/>
        <v>0</v>
      </c>
      <c r="AH50" s="48">
        <f t="shared" ca="1" si="58"/>
        <v>-115</v>
      </c>
      <c r="AI50" s="48">
        <f t="shared" ca="1" si="58"/>
        <v>0</v>
      </c>
      <c r="AJ50" s="48">
        <f t="shared" ca="1" si="58"/>
        <v>-2069.4444444444443</v>
      </c>
      <c r="AK50" s="48">
        <f t="shared" ca="1" si="58"/>
        <v>-2069.4444444444443</v>
      </c>
      <c r="AL50" s="48">
        <f t="shared" ca="1" si="58"/>
        <v>-2069.4444444444443</v>
      </c>
      <c r="AM50" s="48">
        <f t="shared" ca="1" si="58"/>
        <v>-3069.4444444444443</v>
      </c>
      <c r="AN50" s="48">
        <f t="shared" ca="1" si="58"/>
        <v>-102984.37320950505</v>
      </c>
      <c r="AO50" s="48">
        <f t="shared" ca="1" si="58"/>
        <v>-1081.7875984014997</v>
      </c>
      <c r="AP50" s="48">
        <f t="shared" ca="1" si="58"/>
        <v>86122.999291422137</v>
      </c>
      <c r="AQ50" s="48">
        <f t="shared" ca="1" si="58"/>
        <v>100990.64952496233</v>
      </c>
      <c r="AR50" s="48">
        <f t="shared" ca="1" si="58"/>
        <v>116865.3161917633</v>
      </c>
      <c r="AS50" s="48">
        <f t="shared" ca="1" si="58"/>
        <v>48643.538826288292</v>
      </c>
      <c r="AT50" s="48">
        <f t="shared" ca="1" si="58"/>
        <v>110389.80286548697</v>
      </c>
      <c r="AU50" s="48">
        <f t="shared" ca="1" si="58"/>
        <v>101197.48947170439</v>
      </c>
      <c r="AV50" s="48">
        <f t="shared" ca="1" si="58"/>
        <v>106823.43318105646</v>
      </c>
      <c r="AW50" s="48">
        <f t="shared" ca="1" si="58"/>
        <v>112176.88521123939</v>
      </c>
      <c r="AX50" s="48">
        <f t="shared" ca="1" si="58"/>
        <v>109052.33540708656</v>
      </c>
      <c r="AY50" s="48">
        <f t="shared" ca="1" si="58"/>
        <v>136905.54299402284</v>
      </c>
      <c r="AZ50" s="48">
        <f t="shared" ca="1" si="58"/>
        <v>105390.1718813847</v>
      </c>
      <c r="BA50" s="48">
        <f t="shared" ca="1" si="58"/>
        <v>133562.73006362742</v>
      </c>
      <c r="BB50" s="48">
        <f t="shared" ca="1" si="58"/>
        <v>138824.02578040847</v>
      </c>
      <c r="BC50" s="48">
        <f t="shared" ca="1" si="58"/>
        <v>144957.01080310988</v>
      </c>
      <c r="BD50" s="48">
        <f t="shared" ca="1" si="58"/>
        <v>151927.76633523064</v>
      </c>
      <c r="BE50" s="48">
        <f t="shared" ca="1" si="58"/>
        <v>69046.729182059105</v>
      </c>
      <c r="BF50" s="48">
        <f t="shared" ca="1" si="58"/>
        <v>142864.80444966196</v>
      </c>
      <c r="BG50" s="48">
        <f t="shared" ca="1" si="58"/>
        <v>136119.10268824143</v>
      </c>
      <c r="BH50" s="48">
        <f t="shared" ca="1" si="58"/>
        <v>141219.42746543343</v>
      </c>
      <c r="BI50" s="48">
        <f t="shared" ca="1" si="58"/>
        <v>139672.45618084498</v>
      </c>
      <c r="BJ50" s="48">
        <f t="shared" ca="1" si="58"/>
        <v>139581.6273237899</v>
      </c>
      <c r="BK50" s="48">
        <f t="shared" ca="1" si="58"/>
        <v>182902.29047066401</v>
      </c>
      <c r="BL50" s="48">
        <f t="shared" ref="BL50:CM50" ca="1" si="59">BL49+BL43</f>
        <v>131494.66361290996</v>
      </c>
      <c r="BM50" s="48">
        <f t="shared" ca="1" si="59"/>
        <v>172223.99896587458</v>
      </c>
      <c r="BN50" s="48">
        <f t="shared" ca="1" si="59"/>
        <v>180576.29404396875</v>
      </c>
      <c r="BO50" s="48">
        <f t="shared" ca="1" si="59"/>
        <v>180587.22465540838</v>
      </c>
      <c r="BP50" s="48">
        <f t="shared" ca="1" si="59"/>
        <v>183114.16815360295</v>
      </c>
      <c r="BQ50" s="48">
        <f t="shared" ca="1" si="59"/>
        <v>88211.20584048974</v>
      </c>
      <c r="BR50" s="48">
        <f t="shared" ca="1" si="59"/>
        <v>164198.01507006856</v>
      </c>
      <c r="BS50" s="48">
        <f t="shared" ca="1" si="59"/>
        <v>161382.96408602782</v>
      </c>
      <c r="BT50" s="48">
        <f t="shared" ca="1" si="59"/>
        <v>177123.20029953521</v>
      </c>
      <c r="BU50" s="48">
        <f t="shared" ca="1" si="59"/>
        <v>160231.26243353813</v>
      </c>
      <c r="BV50" s="48">
        <f t="shared" ca="1" si="59"/>
        <v>169548.05794546363</v>
      </c>
      <c r="BW50" s="48">
        <f t="shared" ca="1" si="59"/>
        <v>213933.83162706924</v>
      </c>
      <c r="BX50" s="48">
        <f t="shared" ca="1" si="59"/>
        <v>162583.2746119028</v>
      </c>
      <c r="BY50" s="48">
        <f t="shared" ca="1" si="59"/>
        <v>206242.65535735511</v>
      </c>
      <c r="BZ50" s="48">
        <f t="shared" ca="1" si="59"/>
        <v>206515.65745934445</v>
      </c>
      <c r="CA50" s="48">
        <f t="shared" ca="1" si="59"/>
        <v>210545.60051288846</v>
      </c>
      <c r="CB50" s="48">
        <f t="shared" ca="1" si="59"/>
        <v>253927.29744842328</v>
      </c>
      <c r="CC50" s="48">
        <f t="shared" ca="1" si="59"/>
        <v>128737.81631770075</v>
      </c>
      <c r="CD50" s="48">
        <f t="shared" ca="1" si="59"/>
        <v>218444.47689032881</v>
      </c>
      <c r="CE50" s="48">
        <f t="shared" ca="1" si="59"/>
        <v>212812.01692458274</v>
      </c>
      <c r="CF50" s="48">
        <f t="shared" ca="1" si="59"/>
        <v>234495.56824473321</v>
      </c>
      <c r="CG50" s="48">
        <f t="shared" ca="1" si="59"/>
        <v>220322.49228755879</v>
      </c>
      <c r="CH50" s="48">
        <f t="shared" ca="1" si="59"/>
        <v>229406.94763310315</v>
      </c>
      <c r="CI50" s="48">
        <f t="shared" ca="1" si="59"/>
        <v>271776.44635330187</v>
      </c>
      <c r="CJ50" s="48">
        <f t="shared" ca="1" si="59"/>
        <v>216716.14864424773</v>
      </c>
      <c r="CK50" s="48">
        <f t="shared" ca="1" si="59"/>
        <v>282932.35939688509</v>
      </c>
      <c r="CL50" s="48">
        <f t="shared" ca="1" si="59"/>
        <v>262569.00159599894</v>
      </c>
      <c r="CM50" s="48">
        <f t="shared" ca="1" si="59"/>
        <v>280314.53053534275</v>
      </c>
    </row>
    <row r="51" spans="2:91" s="20" customFormat="1" ht="15" x14ac:dyDescent="0.2">
      <c r="B51" s="47" t="s">
        <v>93</v>
      </c>
      <c r="C51" s="46" t="s">
        <v>43</v>
      </c>
      <c r="D51" s="52"/>
      <c r="E51" s="44">
        <f ca="1">IFERROR(E50/E11,"-")</f>
        <v>8.4060324680087783E-2</v>
      </c>
      <c r="F51" s="44">
        <f ca="1">IFERROR(F50/F11,"-")</f>
        <v>0.35402633046685461</v>
      </c>
      <c r="G51" s="44">
        <f ca="1">IFERROR(G50/G11,"-")</f>
        <v>0.40015949656449668</v>
      </c>
      <c r="H51" s="44">
        <f ca="1">IFERROR(H50/H11,"-")</f>
        <v>0.43122418987328776</v>
      </c>
      <c r="I51" s="44">
        <f ca="1">IFERROR(I50/I11,"-")</f>
        <v>0.48211602099551165</v>
      </c>
      <c r="K51" s="44" t="str">
        <f t="shared" ref="K51:AD51" ca="1" si="60">IFERROR(K50/K11,"-")</f>
        <v>-</v>
      </c>
      <c r="L51" s="44" t="str">
        <f t="shared" ca="1" si="60"/>
        <v>-</v>
      </c>
      <c r="M51" s="44" t="str">
        <f t="shared" ca="1" si="60"/>
        <v>-</v>
      </c>
      <c r="N51" s="44">
        <f t="shared" ca="1" si="60"/>
        <v>0.21231362672996593</v>
      </c>
      <c r="O51" s="44">
        <f t="shared" ca="1" si="60"/>
        <v>0.31505443803588856</v>
      </c>
      <c r="P51" s="44">
        <f t="shared" ca="1" si="60"/>
        <v>0.34794885755844052</v>
      </c>
      <c r="Q51" s="44">
        <f t="shared" ca="1" si="60"/>
        <v>0.35806195946177222</v>
      </c>
      <c r="R51" s="44">
        <f t="shared" ca="1" si="60"/>
        <v>0.38720497532544662</v>
      </c>
      <c r="S51" s="44">
        <f t="shared" ca="1" si="60"/>
        <v>0.3634857582034951</v>
      </c>
      <c r="T51" s="44">
        <f t="shared" ca="1" si="60"/>
        <v>0.39495539368299637</v>
      </c>
      <c r="U51" s="44">
        <f t="shared" ca="1" si="60"/>
        <v>0.40387336303088317</v>
      </c>
      <c r="V51" s="44">
        <f t="shared" ca="1" si="60"/>
        <v>0.43088044910935663</v>
      </c>
      <c r="W51" s="44">
        <f t="shared" ca="1" si="60"/>
        <v>0.39560774757138323</v>
      </c>
      <c r="X51" s="44">
        <f t="shared" ca="1" si="60"/>
        <v>0.42689844960696366</v>
      </c>
      <c r="Y51" s="44">
        <f t="shared" ca="1" si="60"/>
        <v>0.43682469253489342</v>
      </c>
      <c r="Z51" s="44">
        <f t="shared" ca="1" si="60"/>
        <v>0.45864300171332661</v>
      </c>
      <c r="AA51" s="44">
        <f t="shared" ca="1" si="60"/>
        <v>0.45305508709496067</v>
      </c>
      <c r="AB51" s="44">
        <f t="shared" ca="1" si="60"/>
        <v>0.47837052666560964</v>
      </c>
      <c r="AC51" s="44">
        <f t="shared" ca="1" si="60"/>
        <v>0.48488458596083683</v>
      </c>
      <c r="AD51" s="44">
        <f t="shared" ca="1" si="60"/>
        <v>0.50645463883696362</v>
      </c>
      <c r="AF51" s="44" t="str">
        <f t="shared" ref="AF51:BK51" ca="1" si="61">IFERROR(AF50/AF11,"-")</f>
        <v>-</v>
      </c>
      <c r="AG51" s="44" t="str">
        <f t="shared" ca="1" si="61"/>
        <v>-</v>
      </c>
      <c r="AH51" s="44" t="str">
        <f t="shared" ca="1" si="61"/>
        <v>-</v>
      </c>
      <c r="AI51" s="44" t="str">
        <f t="shared" ca="1" si="61"/>
        <v>-</v>
      </c>
      <c r="AJ51" s="44" t="str">
        <f t="shared" ca="1" si="61"/>
        <v>-</v>
      </c>
      <c r="AK51" s="44" t="str">
        <f t="shared" ca="1" si="61"/>
        <v>-</v>
      </c>
      <c r="AL51" s="44" t="str">
        <f t="shared" ca="1" si="61"/>
        <v>-</v>
      </c>
      <c r="AM51" s="44" t="str">
        <f t="shared" ca="1" si="61"/>
        <v>-</v>
      </c>
      <c r="AN51" s="44" t="str">
        <f t="shared" ca="1" si="61"/>
        <v>-</v>
      </c>
      <c r="AO51" s="44">
        <f t="shared" ca="1" si="61"/>
        <v>-3.7689312603610891E-3</v>
      </c>
      <c r="AP51" s="44">
        <f t="shared" ca="1" si="61"/>
        <v>0.30329943563134532</v>
      </c>
      <c r="AQ51" s="44">
        <f t="shared" ca="1" si="61"/>
        <v>0.33086613360511136</v>
      </c>
      <c r="AR51" s="44">
        <f t="shared" ca="1" si="61"/>
        <v>0.35747607413795279</v>
      </c>
      <c r="AS51" s="44">
        <f t="shared" ca="1" si="61"/>
        <v>0.21077433684876026</v>
      </c>
      <c r="AT51" s="44">
        <f t="shared" ca="1" si="61"/>
        <v>0.34712178135188221</v>
      </c>
      <c r="AU51" s="44">
        <f t="shared" ca="1" si="61"/>
        <v>0.34111336961204902</v>
      </c>
      <c r="AV51" s="44">
        <f t="shared" ca="1" si="61"/>
        <v>0.344327547998589</v>
      </c>
      <c r="AW51" s="44">
        <f t="shared" ca="1" si="61"/>
        <v>0.35800617802597673</v>
      </c>
      <c r="AX51" s="44">
        <f t="shared" ca="1" si="61"/>
        <v>0.3480022688181133</v>
      </c>
      <c r="AY51" s="44">
        <f t="shared" ca="1" si="61"/>
        <v>0.38408556850445091</v>
      </c>
      <c r="AZ51" s="44">
        <f t="shared" ca="1" si="61"/>
        <v>0.33839948846983081</v>
      </c>
      <c r="BA51" s="44">
        <f t="shared" ca="1" si="61"/>
        <v>0.38046199470395026</v>
      </c>
      <c r="BB51" s="44">
        <f t="shared" ca="1" si="61"/>
        <v>0.38640914261210879</v>
      </c>
      <c r="BC51" s="44">
        <f t="shared" ca="1" si="61"/>
        <v>0.39442389539564149</v>
      </c>
      <c r="BD51" s="44">
        <f t="shared" ca="1" si="61"/>
        <v>0.40372955422856877</v>
      </c>
      <c r="BE51" s="44">
        <f t="shared" ca="1" si="61"/>
        <v>0.26463761889799797</v>
      </c>
      <c r="BF51" s="44">
        <f t="shared" ca="1" si="61"/>
        <v>0.39275394153408338</v>
      </c>
      <c r="BG51" s="44">
        <f t="shared" ca="1" si="61"/>
        <v>0.39376113058372503</v>
      </c>
      <c r="BH51" s="44">
        <f t="shared" ca="1" si="61"/>
        <v>0.39395320952893437</v>
      </c>
      <c r="BI51" s="44">
        <f t="shared" ca="1" si="61"/>
        <v>0.3971508017472436</v>
      </c>
      <c r="BJ51" s="44">
        <f t="shared" ca="1" si="61"/>
        <v>0.39207101391048482</v>
      </c>
      <c r="BK51" s="44">
        <f t="shared" ca="1" si="61"/>
        <v>0.43533570278255529</v>
      </c>
      <c r="BL51" s="44">
        <f t="shared" ref="BL51:CM51" ca="1" si="62">IFERROR(BL50/BL11,"-")</f>
        <v>0.37795617141896065</v>
      </c>
      <c r="BM51" s="44">
        <f t="shared" ca="1" si="62"/>
        <v>0.4258646471839298</v>
      </c>
      <c r="BN51" s="44">
        <f t="shared" ca="1" si="62"/>
        <v>0.43328651409006824</v>
      </c>
      <c r="BO51" s="44">
        <f t="shared" ca="1" si="62"/>
        <v>0.43334172297907014</v>
      </c>
      <c r="BP51" s="44">
        <f t="shared" ca="1" si="62"/>
        <v>0.43679282905404337</v>
      </c>
      <c r="BQ51" s="44">
        <f t="shared" ca="1" si="62"/>
        <v>0.30576656600716901</v>
      </c>
      <c r="BR51" s="44">
        <f t="shared" ca="1" si="62"/>
        <v>0.41761461101931568</v>
      </c>
      <c r="BS51" s="44">
        <f t="shared" ca="1" si="62"/>
        <v>0.42419063467171658</v>
      </c>
      <c r="BT51" s="44">
        <f t="shared" ca="1" si="62"/>
        <v>0.43421309044902456</v>
      </c>
      <c r="BU51" s="44">
        <f t="shared" ca="1" si="62"/>
        <v>0.42175627611565208</v>
      </c>
      <c r="BV51" s="44">
        <f t="shared" ca="1" si="62"/>
        <v>0.42678693814949292</v>
      </c>
      <c r="BW51" s="44">
        <f t="shared" ca="1" si="62"/>
        <v>0.4627528409096931</v>
      </c>
      <c r="BX51" s="44">
        <f t="shared" ca="1" si="62"/>
        <v>0.41634072016655621</v>
      </c>
      <c r="BY51" s="44">
        <f t="shared" ca="1" si="62"/>
        <v>0.45790339079354347</v>
      </c>
      <c r="BZ51" s="44">
        <f t="shared" ca="1" si="62"/>
        <v>0.45732856627642321</v>
      </c>
      <c r="CA51" s="44">
        <f t="shared" ca="1" si="62"/>
        <v>0.46067057348511592</v>
      </c>
      <c r="CB51" s="44">
        <f t="shared" ca="1" si="62"/>
        <v>0.49269843848232658</v>
      </c>
      <c r="CC51" s="44">
        <f t="shared" ca="1" si="62"/>
        <v>0.37363669126937737</v>
      </c>
      <c r="CD51" s="44">
        <f t="shared" ca="1" si="62"/>
        <v>0.46790430263524518</v>
      </c>
      <c r="CE51" s="44">
        <f t="shared" ca="1" si="62"/>
        <v>0.47281843022301057</v>
      </c>
      <c r="CF51" s="44">
        <f t="shared" ca="1" si="62"/>
        <v>0.48362663620240065</v>
      </c>
      <c r="CG51" s="44">
        <f t="shared" ca="1" si="62"/>
        <v>0.47826292783213925</v>
      </c>
      <c r="CH51" s="44">
        <f t="shared" ca="1" si="62"/>
        <v>0.48030891891549221</v>
      </c>
      <c r="CI51" s="44">
        <f t="shared" ca="1" si="62"/>
        <v>0.50387603432232919</v>
      </c>
      <c r="CJ51" s="44">
        <f t="shared" ca="1" si="62"/>
        <v>0.46750180094632915</v>
      </c>
      <c r="CK51" s="44">
        <f t="shared" ca="1" si="62"/>
        <v>0.51121203510355828</v>
      </c>
      <c r="CL51" s="44">
        <f t="shared" ca="1" si="62"/>
        <v>0.4986398209926805</v>
      </c>
      <c r="CM51" s="44">
        <f t="shared" ca="1" si="62"/>
        <v>0.50914654969957018</v>
      </c>
    </row>
    <row r="52" spans="2:91" s="20" customFormat="1" ht="15" x14ac:dyDescent="0.2">
      <c r="C52" s="45"/>
      <c r="D52" s="52"/>
    </row>
    <row r="53" spans="2:91" s="20" customFormat="1" ht="15" x14ac:dyDescent="0.2">
      <c r="B53" s="54" t="s">
        <v>92</v>
      </c>
      <c r="C53" s="53" t="str">
        <f>Inputs!$J$16</f>
        <v>EUR</v>
      </c>
      <c r="D53" s="53" t="s">
        <v>91</v>
      </c>
      <c r="E53" s="18">
        <f ca="1">SUMIF($K$4:$AD$4,E$4,$K53:$AD53)</f>
        <v>-14730.942046140028</v>
      </c>
      <c r="F53" s="18">
        <f ca="1">SUMIF($K$4:$AD$4,F$4,$K53:$AD53)</f>
        <v>-272957.65653543576</v>
      </c>
      <c r="G53" s="18">
        <f ca="1">SUMIF($K$4:$AD$4,G$4,$K53:$AD53)</f>
        <v>-353643.27707481745</v>
      </c>
      <c r="H53" s="18">
        <f ca="1">SUMIF($K$4:$AD$4,H$4,$K53:$AD53)</f>
        <v>-420725.97867945733</v>
      </c>
      <c r="I53" s="18">
        <f ca="1">SUMIF($K$4:$AD$4,I$4,$K53:$AD53)</f>
        <v>-562491.02045444143</v>
      </c>
      <c r="K53" s="18">
        <f t="shared" ref="K53:AD53" ca="1" si="63">SUMIFS($AF53:$CM53,$AF$4:$CM$4,K$4,$AF$8:$CM$8,K$8)</f>
        <v>0</v>
      </c>
      <c r="L53" s="18">
        <f t="shared" ca="1" si="63"/>
        <v>0</v>
      </c>
      <c r="M53" s="18">
        <f t="shared" ca="1" si="63"/>
        <v>0</v>
      </c>
      <c r="N53" s="18">
        <f t="shared" ca="1" si="63"/>
        <v>-14730.942046140028</v>
      </c>
      <c r="O53" s="18">
        <f t="shared" ca="1" si="63"/>
        <v>-55179.731576707723</v>
      </c>
      <c r="P53" s="18">
        <f t="shared" ca="1" si="63"/>
        <v>-64039.561572800056</v>
      </c>
      <c r="Q53" s="18">
        <f t="shared" ca="1" si="63"/>
        <v>-70269.610056498816</v>
      </c>
      <c r="R53" s="18">
        <f t="shared" ca="1" si="63"/>
        <v>-83468.753329429164</v>
      </c>
      <c r="S53" s="18">
        <f t="shared" ca="1" si="63"/>
        <v>-72767.859993390346</v>
      </c>
      <c r="T53" s="18">
        <f t="shared" ca="1" si="63"/>
        <v>-83402.197266903968</v>
      </c>
      <c r="U53" s="18">
        <f t="shared" ca="1" si="63"/>
        <v>-90795.716281472778</v>
      </c>
      <c r="V53" s="18">
        <f t="shared" ca="1" si="63"/>
        <v>-106677.50353305036</v>
      </c>
      <c r="W53" s="18">
        <f t="shared" ca="1" si="63"/>
        <v>-87104.677812832262</v>
      </c>
      <c r="X53" s="18">
        <f t="shared" ca="1" si="63"/>
        <v>-99747.485363820233</v>
      </c>
      <c r="Y53" s="18">
        <f t="shared" ca="1" si="63"/>
        <v>-109213.03283688714</v>
      </c>
      <c r="Z53" s="18">
        <f t="shared" ca="1" si="63"/>
        <v>-124660.78266591762</v>
      </c>
      <c r="AA53" s="18">
        <f t="shared" ca="1" si="63"/>
        <v>-120221.91813129057</v>
      </c>
      <c r="AB53" s="18">
        <f t="shared" ca="1" si="63"/>
        <v>-133526.01549137497</v>
      </c>
      <c r="AC53" s="18">
        <f t="shared" ca="1" si="63"/>
        <v>-143579.90852613054</v>
      </c>
      <c r="AD53" s="18">
        <f t="shared" ca="1" si="63"/>
        <v>-165163.17830564536</v>
      </c>
      <c r="AF53" s="18">
        <f ca="1">-Taxes!AF24</f>
        <v>0</v>
      </c>
      <c r="AG53" s="18">
        <f ca="1">-Taxes!AG24</f>
        <v>0</v>
      </c>
      <c r="AH53" s="18">
        <f ca="1">-Taxes!AH24</f>
        <v>0</v>
      </c>
      <c r="AI53" s="18">
        <f ca="1">-Taxes!AI24</f>
        <v>0</v>
      </c>
      <c r="AJ53" s="18">
        <f ca="1">-Taxes!AJ24</f>
        <v>0</v>
      </c>
      <c r="AK53" s="18">
        <f ca="1">-Taxes!AK24</f>
        <v>0</v>
      </c>
      <c r="AL53" s="18">
        <f ca="1">-Taxes!AL24</f>
        <v>0</v>
      </c>
      <c r="AM53" s="18">
        <f ca="1">-Taxes!AM24</f>
        <v>0</v>
      </c>
      <c r="AN53" s="18">
        <f ca="1">-Taxes!AN24</f>
        <v>0</v>
      </c>
      <c r="AO53" s="18">
        <f ca="1">-Taxes!AO24</f>
        <v>0</v>
      </c>
      <c r="AP53" s="18">
        <f ca="1">-Taxes!AP24</f>
        <v>0</v>
      </c>
      <c r="AQ53" s="18">
        <f ca="1">-Taxes!AQ24</f>
        <v>-14730.942046140028</v>
      </c>
      <c r="AR53" s="18">
        <f ca="1">-Taxes!AR24</f>
        <v>-23373.063238352661</v>
      </c>
      <c r="AS53" s="18">
        <f ca="1">-Taxes!AS24</f>
        <v>-9728.707765257659</v>
      </c>
      <c r="AT53" s="18">
        <f ca="1">-Taxes!AT24</f>
        <v>-22077.960573097396</v>
      </c>
      <c r="AU53" s="18">
        <f ca="1">-Taxes!AU24</f>
        <v>-20239.497894340879</v>
      </c>
      <c r="AV53" s="18">
        <f ca="1">-Taxes!AV24</f>
        <v>-21364.686636211292</v>
      </c>
      <c r="AW53" s="18">
        <f ca="1">-Taxes!AW24</f>
        <v>-22435.377042247881</v>
      </c>
      <c r="AX53" s="18">
        <f ca="1">-Taxes!AX24</f>
        <v>-21810.467081417315</v>
      </c>
      <c r="AY53" s="18">
        <f ca="1">-Taxes!AY24</f>
        <v>-27381.108598804567</v>
      </c>
      <c r="AZ53" s="18">
        <f ca="1">-Taxes!AZ24</f>
        <v>-21078.034376276941</v>
      </c>
      <c r="BA53" s="18">
        <f ca="1">-Taxes!BA24</f>
        <v>-26712.546012725485</v>
      </c>
      <c r="BB53" s="18">
        <f ca="1">-Taxes!BB24</f>
        <v>-27764.805156081697</v>
      </c>
      <c r="BC53" s="18">
        <f ca="1">-Taxes!BC24</f>
        <v>-28991.402160621976</v>
      </c>
      <c r="BD53" s="18">
        <f ca="1">-Taxes!BD24</f>
        <v>-30385.553267046129</v>
      </c>
      <c r="BE53" s="18">
        <f ca="1">-Taxes!BE24</f>
        <v>-13809.345836411821</v>
      </c>
      <c r="BF53" s="18">
        <f ca="1">-Taxes!BF24</f>
        <v>-28572.960889932394</v>
      </c>
      <c r="BG53" s="18">
        <f ca="1">-Taxes!BG24</f>
        <v>-27223.820537648287</v>
      </c>
      <c r="BH53" s="18">
        <f ca="1">-Taxes!BH24</f>
        <v>-28243.885493086687</v>
      </c>
      <c r="BI53" s="18">
        <f ca="1">-Taxes!BI24</f>
        <v>-27934.491236168997</v>
      </c>
      <c r="BJ53" s="18">
        <f ca="1">-Taxes!BJ24</f>
        <v>-27916.325464757982</v>
      </c>
      <c r="BK53" s="18">
        <f ca="1">-Taxes!BK24</f>
        <v>-36580.458094132802</v>
      </c>
      <c r="BL53" s="18">
        <f ca="1">-Taxes!BL24</f>
        <v>-26298.932722581994</v>
      </c>
      <c r="BM53" s="18">
        <f ca="1">-Taxes!BM24</f>
        <v>-34444.79979317492</v>
      </c>
      <c r="BN53" s="18">
        <f ca="1">-Taxes!BN24</f>
        <v>-36115.258808793755</v>
      </c>
      <c r="BO53" s="18">
        <f ca="1">-Taxes!BO24</f>
        <v>-36117.444931081678</v>
      </c>
      <c r="BP53" s="18">
        <f ca="1">-Taxes!BP24</f>
        <v>-36622.83363072059</v>
      </c>
      <c r="BQ53" s="18">
        <f ca="1">-Taxes!BQ24</f>
        <v>-17642.241168097949</v>
      </c>
      <c r="BR53" s="18">
        <f ca="1">-Taxes!BR24</f>
        <v>-32839.603014013715</v>
      </c>
      <c r="BS53" s="18">
        <f ca="1">-Taxes!BS24</f>
        <v>-32276.592817205565</v>
      </c>
      <c r="BT53" s="18">
        <f ca="1">-Taxes!BT24</f>
        <v>-35424.64005990704</v>
      </c>
      <c r="BU53" s="18">
        <f ca="1">-Taxes!BU24</f>
        <v>-32046.252486707628</v>
      </c>
      <c r="BV53" s="18">
        <f ca="1">-Taxes!BV24</f>
        <v>-33909.611589092725</v>
      </c>
      <c r="BW53" s="18">
        <f ca="1">-Taxes!BW24</f>
        <v>-42786.766325413853</v>
      </c>
      <c r="BX53" s="18">
        <f ca="1">-Taxes!BX24</f>
        <v>-32516.654922380563</v>
      </c>
      <c r="BY53" s="18">
        <f ca="1">-Taxes!BY24</f>
        <v>-41248.531071471021</v>
      </c>
      <c r="BZ53" s="18">
        <f ca="1">-Taxes!BZ24</f>
        <v>-41303.131491868895</v>
      </c>
      <c r="CA53" s="18">
        <f ca="1">-Taxes!CA24</f>
        <v>-42109.120102577697</v>
      </c>
      <c r="CB53" s="18">
        <f ca="1">-Taxes!CB24</f>
        <v>-50785.459489684661</v>
      </c>
      <c r="CC53" s="18">
        <f ca="1">-Taxes!CC24</f>
        <v>-25747.563263540153</v>
      </c>
      <c r="CD53" s="18">
        <f ca="1">-Taxes!CD24</f>
        <v>-43688.895378065761</v>
      </c>
      <c r="CE53" s="18">
        <f ca="1">-Taxes!CE24</f>
        <v>-42562.40338491655</v>
      </c>
      <c r="CF53" s="18">
        <f ca="1">-Taxes!CF24</f>
        <v>-46899.113648946644</v>
      </c>
      <c r="CG53" s="18">
        <f ca="1">-Taxes!CG24</f>
        <v>-44064.498457511763</v>
      </c>
      <c r="CH53" s="18">
        <f ca="1">-Taxes!CH24</f>
        <v>-45881.389526620631</v>
      </c>
      <c r="CI53" s="18">
        <f ca="1">-Taxes!CI24</f>
        <v>-54355.289270660374</v>
      </c>
      <c r="CJ53" s="18">
        <f ca="1">-Taxes!CJ24</f>
        <v>-43343.229728849547</v>
      </c>
      <c r="CK53" s="18">
        <f ca="1">-Taxes!CK24</f>
        <v>-56586.471879377023</v>
      </c>
      <c r="CL53" s="18">
        <f ca="1">-Taxes!CL24</f>
        <v>-52513.800319199792</v>
      </c>
      <c r="CM53" s="18">
        <f ca="1">-Taxes!CM24</f>
        <v>-56062.906107068557</v>
      </c>
    </row>
    <row r="54" spans="2:91" s="20" customFormat="1" ht="15" x14ac:dyDescent="0.2">
      <c r="B54" s="47" t="s">
        <v>90</v>
      </c>
      <c r="C54" s="46" t="s">
        <v>43</v>
      </c>
      <c r="D54" s="52"/>
      <c r="E54" s="44">
        <f ca="1">-IFERROR(E53/E50,0)</f>
        <v>0.1999999999999999</v>
      </c>
      <c r="F54" s="44">
        <f ca="1">-IFERROR(F53/F50,0)</f>
        <v>0.20000000000000004</v>
      </c>
      <c r="G54" s="44">
        <f ca="1">-IFERROR(G53/G50,0)</f>
        <v>0.20000000000000012</v>
      </c>
      <c r="H54" s="44">
        <f ca="1">-IFERROR(H53/H50,0)</f>
        <v>0.20000000000000007</v>
      </c>
      <c r="I54" s="44">
        <f ca="1">-IFERROR(I53/I50,0)</f>
        <v>0.19999999999999996</v>
      </c>
      <c r="K54" s="44">
        <f t="shared" ref="K54:AD54" ca="1" si="64">-IFERROR(K53/K50,0)</f>
        <v>0</v>
      </c>
      <c r="L54" s="44">
        <f t="shared" ca="1" si="64"/>
        <v>0</v>
      </c>
      <c r="M54" s="44">
        <f t="shared" ca="1" si="64"/>
        <v>0</v>
      </c>
      <c r="N54" s="44">
        <f t="shared" ca="1" si="64"/>
        <v>7.9185049000176561E-2</v>
      </c>
      <c r="O54" s="44">
        <f t="shared" ca="1" si="64"/>
        <v>0.19999999999999998</v>
      </c>
      <c r="P54" s="44">
        <f t="shared" ca="1" si="64"/>
        <v>0.19999999999999998</v>
      </c>
      <c r="Q54" s="44">
        <f t="shared" ca="1" si="64"/>
        <v>0.19999999999999998</v>
      </c>
      <c r="R54" s="44">
        <f t="shared" ca="1" si="64"/>
        <v>0.19999999999999996</v>
      </c>
      <c r="S54" s="44">
        <f t="shared" ca="1" si="64"/>
        <v>0.2</v>
      </c>
      <c r="T54" s="44">
        <f t="shared" ca="1" si="64"/>
        <v>0.20000000000000007</v>
      </c>
      <c r="U54" s="44">
        <f t="shared" ca="1" si="64"/>
        <v>0.20000000000000012</v>
      </c>
      <c r="V54" s="44">
        <f t="shared" ca="1" si="64"/>
        <v>0.20000000000000012</v>
      </c>
      <c r="W54" s="44">
        <f t="shared" ca="1" si="64"/>
        <v>0.20000000000000007</v>
      </c>
      <c r="X54" s="44">
        <f t="shared" ca="1" si="64"/>
        <v>0.20000000000000004</v>
      </c>
      <c r="Y54" s="44">
        <f t="shared" ca="1" si="64"/>
        <v>0.20000000000000004</v>
      </c>
      <c r="Z54" s="44">
        <f t="shared" ca="1" si="64"/>
        <v>0.19999999999999996</v>
      </c>
      <c r="AA54" s="44">
        <f t="shared" ca="1" si="64"/>
        <v>0.19999999999999993</v>
      </c>
      <c r="AB54" s="44">
        <f t="shared" ca="1" si="64"/>
        <v>0.19999999999999998</v>
      </c>
      <c r="AC54" s="44">
        <f t="shared" ca="1" si="64"/>
        <v>0.19999999999999998</v>
      </c>
      <c r="AD54" s="44">
        <f t="shared" ca="1" si="64"/>
        <v>0.19999999999999998</v>
      </c>
      <c r="AF54" s="44">
        <f t="shared" ref="AF54:BK54" ca="1" si="65">-IFERROR(AF53/AF50,0)</f>
        <v>0</v>
      </c>
      <c r="AG54" s="44">
        <f t="shared" ca="1" si="65"/>
        <v>0</v>
      </c>
      <c r="AH54" s="44">
        <f t="shared" ca="1" si="65"/>
        <v>0</v>
      </c>
      <c r="AI54" s="44">
        <f t="shared" ca="1" si="65"/>
        <v>0</v>
      </c>
      <c r="AJ54" s="44">
        <f t="shared" ca="1" si="65"/>
        <v>0</v>
      </c>
      <c r="AK54" s="44">
        <f t="shared" ca="1" si="65"/>
        <v>0</v>
      </c>
      <c r="AL54" s="44">
        <f t="shared" ca="1" si="65"/>
        <v>0</v>
      </c>
      <c r="AM54" s="44">
        <f t="shared" ca="1" si="65"/>
        <v>0</v>
      </c>
      <c r="AN54" s="44">
        <f t="shared" ca="1" si="65"/>
        <v>0</v>
      </c>
      <c r="AO54" s="44">
        <f t="shared" ca="1" si="65"/>
        <v>0</v>
      </c>
      <c r="AP54" s="44">
        <f t="shared" ca="1" si="65"/>
        <v>0</v>
      </c>
      <c r="AQ54" s="44">
        <f t="shared" ca="1" si="65"/>
        <v>0.14586441532390493</v>
      </c>
      <c r="AR54" s="44">
        <f t="shared" ca="1" si="65"/>
        <v>0.2</v>
      </c>
      <c r="AS54" s="44">
        <f t="shared" ca="1" si="65"/>
        <v>0.2</v>
      </c>
      <c r="AT54" s="44">
        <f t="shared" ca="1" si="65"/>
        <v>0.2</v>
      </c>
      <c r="AU54" s="44">
        <f t="shared" ca="1" si="65"/>
        <v>0.2</v>
      </c>
      <c r="AV54" s="44">
        <f t="shared" ca="1" si="65"/>
        <v>0.2</v>
      </c>
      <c r="AW54" s="44">
        <f t="shared" ca="1" si="65"/>
        <v>0.2</v>
      </c>
      <c r="AX54" s="44">
        <f t="shared" ca="1" si="65"/>
        <v>0.20000000000000004</v>
      </c>
      <c r="AY54" s="44">
        <f t="shared" ca="1" si="65"/>
        <v>0.2</v>
      </c>
      <c r="AZ54" s="44">
        <f t="shared" ca="1" si="65"/>
        <v>0.2</v>
      </c>
      <c r="BA54" s="44">
        <f t="shared" ca="1" si="65"/>
        <v>0.2</v>
      </c>
      <c r="BB54" s="44">
        <f t="shared" ca="1" si="65"/>
        <v>0.2</v>
      </c>
      <c r="BC54" s="44">
        <f t="shared" ca="1" si="65"/>
        <v>0.2</v>
      </c>
      <c r="BD54" s="44">
        <f t="shared" ca="1" si="65"/>
        <v>0.2</v>
      </c>
      <c r="BE54" s="44">
        <f t="shared" ca="1" si="65"/>
        <v>0.2</v>
      </c>
      <c r="BF54" s="44">
        <f t="shared" ca="1" si="65"/>
        <v>0.2</v>
      </c>
      <c r="BG54" s="44">
        <f t="shared" ca="1" si="65"/>
        <v>0.2</v>
      </c>
      <c r="BH54" s="44">
        <f t="shared" ca="1" si="65"/>
        <v>0.2</v>
      </c>
      <c r="BI54" s="44">
        <f t="shared" ca="1" si="65"/>
        <v>0.2</v>
      </c>
      <c r="BJ54" s="44">
        <f t="shared" ca="1" si="65"/>
        <v>0.2</v>
      </c>
      <c r="BK54" s="44">
        <f t="shared" ca="1" si="65"/>
        <v>0.2</v>
      </c>
      <c r="BL54" s="44">
        <f t="shared" ref="BL54:CM54" ca="1" si="66">-IFERROR(BL53/BL50,0)</f>
        <v>0.2</v>
      </c>
      <c r="BM54" s="44">
        <f t="shared" ca="1" si="66"/>
        <v>0.20000000000000004</v>
      </c>
      <c r="BN54" s="44">
        <f t="shared" ca="1" si="66"/>
        <v>0.2</v>
      </c>
      <c r="BO54" s="44">
        <f t="shared" ca="1" si="66"/>
        <v>0.2</v>
      </c>
      <c r="BP54" s="44">
        <f t="shared" ca="1" si="66"/>
        <v>0.2</v>
      </c>
      <c r="BQ54" s="44">
        <f t="shared" ca="1" si="66"/>
        <v>0.2</v>
      </c>
      <c r="BR54" s="44">
        <f t="shared" ca="1" si="66"/>
        <v>0.2</v>
      </c>
      <c r="BS54" s="44">
        <f t="shared" ca="1" si="66"/>
        <v>0.2</v>
      </c>
      <c r="BT54" s="44">
        <f t="shared" ca="1" si="66"/>
        <v>0.19999999999999998</v>
      </c>
      <c r="BU54" s="44">
        <f t="shared" ca="1" si="66"/>
        <v>0.2</v>
      </c>
      <c r="BV54" s="44">
        <f t="shared" ca="1" si="66"/>
        <v>0.19999999999999998</v>
      </c>
      <c r="BW54" s="44">
        <f t="shared" ca="1" si="66"/>
        <v>0.2</v>
      </c>
      <c r="BX54" s="44">
        <f t="shared" ca="1" si="66"/>
        <v>0.2</v>
      </c>
      <c r="BY54" s="44">
        <f t="shared" ca="1" si="66"/>
        <v>0.2</v>
      </c>
      <c r="BZ54" s="44">
        <f t="shared" ca="1" si="66"/>
        <v>0.2</v>
      </c>
      <c r="CA54" s="44">
        <f t="shared" ca="1" si="66"/>
        <v>0.20000000000000004</v>
      </c>
      <c r="CB54" s="44">
        <f t="shared" ca="1" si="66"/>
        <v>0.2</v>
      </c>
      <c r="CC54" s="44">
        <f t="shared" ca="1" si="66"/>
        <v>0.2</v>
      </c>
      <c r="CD54" s="44">
        <f t="shared" ca="1" si="66"/>
        <v>0.2</v>
      </c>
      <c r="CE54" s="44">
        <f t="shared" ca="1" si="66"/>
        <v>0.2</v>
      </c>
      <c r="CF54" s="44">
        <f t="shared" ca="1" si="66"/>
        <v>0.2</v>
      </c>
      <c r="CG54" s="44">
        <f t="shared" ca="1" si="66"/>
        <v>0.2</v>
      </c>
      <c r="CH54" s="44">
        <f t="shared" ca="1" si="66"/>
        <v>0.2</v>
      </c>
      <c r="CI54" s="44">
        <f t="shared" ca="1" si="66"/>
        <v>0.2</v>
      </c>
      <c r="CJ54" s="44">
        <f t="shared" ca="1" si="66"/>
        <v>0.2</v>
      </c>
      <c r="CK54" s="44">
        <f t="shared" ca="1" si="66"/>
        <v>0.2</v>
      </c>
      <c r="CL54" s="44">
        <f t="shared" ca="1" si="66"/>
        <v>0.2</v>
      </c>
      <c r="CM54" s="44">
        <f t="shared" ca="1" si="66"/>
        <v>0.2</v>
      </c>
    </row>
    <row r="55" spans="2:91" s="20" customFormat="1" ht="15" x14ac:dyDescent="0.2">
      <c r="C55" s="45"/>
      <c r="D55" s="52"/>
    </row>
    <row r="56" spans="2:91" s="20" customFormat="1" ht="15" x14ac:dyDescent="0.2">
      <c r="B56" s="51" t="s">
        <v>81</v>
      </c>
      <c r="C56" s="50" t="str">
        <f>Inputs!$J$16</f>
        <v>EUR</v>
      </c>
      <c r="D56" s="50" t="s">
        <v>19</v>
      </c>
      <c r="E56" s="49">
        <f ca="1">E53+E50</f>
        <v>58923.768184560147</v>
      </c>
      <c r="F56" s="49">
        <f ca="1">F53+F50</f>
        <v>1091830.6261417428</v>
      </c>
      <c r="G56" s="49">
        <f ca="1">G53+G50</f>
        <v>1414573.1082992689</v>
      </c>
      <c r="H56" s="49">
        <f ca="1">H53+H50</f>
        <v>1682903.9147178289</v>
      </c>
      <c r="I56" s="49">
        <f ca="1">I53+I50</f>
        <v>2249964.0818177667</v>
      </c>
      <c r="K56" s="49">
        <f t="shared" ref="K56:AD56" ca="1" si="67">K53+K50</f>
        <v>-115</v>
      </c>
      <c r="L56" s="49">
        <f t="shared" ca="1" si="67"/>
        <v>-4138.8888888888887</v>
      </c>
      <c r="M56" s="49">
        <f t="shared" ca="1" si="67"/>
        <v>-108123.26209839393</v>
      </c>
      <c r="N56" s="49">
        <f t="shared" ca="1" si="67"/>
        <v>171300.91917184295</v>
      </c>
      <c r="O56" s="49">
        <f t="shared" ca="1" si="67"/>
        <v>220718.92630683089</v>
      </c>
      <c r="P56" s="49">
        <f t="shared" ca="1" si="67"/>
        <v>256158.24629120028</v>
      </c>
      <c r="Q56" s="49">
        <f t="shared" ca="1" si="67"/>
        <v>281078.44022599526</v>
      </c>
      <c r="R56" s="49">
        <f t="shared" ca="1" si="67"/>
        <v>333875.01331771677</v>
      </c>
      <c r="S56" s="49">
        <f t="shared" ca="1" si="67"/>
        <v>291071.43997356138</v>
      </c>
      <c r="T56" s="49">
        <f t="shared" ca="1" si="67"/>
        <v>333608.78906761575</v>
      </c>
      <c r="U56" s="49">
        <f t="shared" ca="1" si="67"/>
        <v>363182.86512589088</v>
      </c>
      <c r="V56" s="49">
        <f t="shared" ca="1" si="67"/>
        <v>426710.01413220115</v>
      </c>
      <c r="W56" s="49">
        <f t="shared" ca="1" si="67"/>
        <v>348418.71125132893</v>
      </c>
      <c r="X56" s="49">
        <f t="shared" ca="1" si="67"/>
        <v>398989.94145528087</v>
      </c>
      <c r="Y56" s="49">
        <f t="shared" ca="1" si="67"/>
        <v>436852.13134754845</v>
      </c>
      <c r="Z56" s="49">
        <f t="shared" ca="1" si="67"/>
        <v>498643.1306636706</v>
      </c>
      <c r="AA56" s="49">
        <f t="shared" ca="1" si="67"/>
        <v>480887.67252516246</v>
      </c>
      <c r="AB56" s="49">
        <f t="shared" ca="1" si="67"/>
        <v>534104.06196549989</v>
      </c>
      <c r="AC56" s="49">
        <f t="shared" ca="1" si="67"/>
        <v>574319.63410452218</v>
      </c>
      <c r="AD56" s="49">
        <f t="shared" ca="1" si="67"/>
        <v>660652.71322258154</v>
      </c>
      <c r="AF56" s="48">
        <f t="shared" ref="AF56:BK56" ca="1" si="68">AF53+AF50</f>
        <v>0</v>
      </c>
      <c r="AG56" s="48">
        <f t="shared" ca="1" si="68"/>
        <v>0</v>
      </c>
      <c r="AH56" s="48">
        <f t="shared" ca="1" si="68"/>
        <v>-115</v>
      </c>
      <c r="AI56" s="48">
        <f t="shared" ca="1" si="68"/>
        <v>0</v>
      </c>
      <c r="AJ56" s="48">
        <f t="shared" ca="1" si="68"/>
        <v>-2069.4444444444443</v>
      </c>
      <c r="AK56" s="48">
        <f t="shared" ca="1" si="68"/>
        <v>-2069.4444444444443</v>
      </c>
      <c r="AL56" s="48">
        <f t="shared" ca="1" si="68"/>
        <v>-2069.4444444444443</v>
      </c>
      <c r="AM56" s="48">
        <f t="shared" ca="1" si="68"/>
        <v>-3069.4444444444443</v>
      </c>
      <c r="AN56" s="48">
        <f t="shared" ca="1" si="68"/>
        <v>-102984.37320950505</v>
      </c>
      <c r="AO56" s="48">
        <f t="shared" ca="1" si="68"/>
        <v>-1081.7875984014997</v>
      </c>
      <c r="AP56" s="48">
        <f t="shared" ca="1" si="68"/>
        <v>86122.999291422137</v>
      </c>
      <c r="AQ56" s="48">
        <f t="shared" ca="1" si="68"/>
        <v>86259.707478822296</v>
      </c>
      <c r="AR56" s="48">
        <f t="shared" ca="1" si="68"/>
        <v>93492.252953410643</v>
      </c>
      <c r="AS56" s="48">
        <f t="shared" ca="1" si="68"/>
        <v>38914.831061030636</v>
      </c>
      <c r="AT56" s="48">
        <f t="shared" ca="1" si="68"/>
        <v>88311.842292389571</v>
      </c>
      <c r="AU56" s="48">
        <f t="shared" ca="1" si="68"/>
        <v>80957.991577363515</v>
      </c>
      <c r="AV56" s="48">
        <f t="shared" ca="1" si="68"/>
        <v>85458.746544845169</v>
      </c>
      <c r="AW56" s="48">
        <f t="shared" ca="1" si="68"/>
        <v>89741.50816899151</v>
      </c>
      <c r="AX56" s="48">
        <f t="shared" ca="1" si="68"/>
        <v>87241.868325669246</v>
      </c>
      <c r="AY56" s="48">
        <f t="shared" ca="1" si="68"/>
        <v>109524.43439521827</v>
      </c>
      <c r="AZ56" s="48">
        <f t="shared" ca="1" si="68"/>
        <v>84312.137505107763</v>
      </c>
      <c r="BA56" s="48">
        <f t="shared" ca="1" si="68"/>
        <v>106850.18405090194</v>
      </c>
      <c r="BB56" s="48">
        <f t="shared" ca="1" si="68"/>
        <v>111059.22062432677</v>
      </c>
      <c r="BC56" s="48">
        <f t="shared" ca="1" si="68"/>
        <v>115965.6086424879</v>
      </c>
      <c r="BD56" s="48">
        <f t="shared" ca="1" si="68"/>
        <v>121542.21306818452</v>
      </c>
      <c r="BE56" s="48">
        <f t="shared" ca="1" si="68"/>
        <v>55237.383345647286</v>
      </c>
      <c r="BF56" s="48">
        <f t="shared" ca="1" si="68"/>
        <v>114291.84355972956</v>
      </c>
      <c r="BG56" s="48">
        <f t="shared" ca="1" si="68"/>
        <v>108895.28215059315</v>
      </c>
      <c r="BH56" s="48">
        <f t="shared" ca="1" si="68"/>
        <v>112975.54197234675</v>
      </c>
      <c r="BI56" s="48">
        <f t="shared" ca="1" si="68"/>
        <v>111737.96494467599</v>
      </c>
      <c r="BJ56" s="48">
        <f t="shared" ca="1" si="68"/>
        <v>111665.30185903193</v>
      </c>
      <c r="BK56" s="48">
        <f t="shared" ca="1" si="68"/>
        <v>146321.83237653121</v>
      </c>
      <c r="BL56" s="48">
        <f t="shared" ref="BL56:CM56" ca="1" si="69">BL53+BL50</f>
        <v>105195.73089032798</v>
      </c>
      <c r="BM56" s="48">
        <f t="shared" ca="1" si="69"/>
        <v>137779.19917269965</v>
      </c>
      <c r="BN56" s="48">
        <f t="shared" ca="1" si="69"/>
        <v>144461.03523517499</v>
      </c>
      <c r="BO56" s="48">
        <f t="shared" ca="1" si="69"/>
        <v>144469.77972432671</v>
      </c>
      <c r="BP56" s="48">
        <f t="shared" ca="1" si="69"/>
        <v>146491.33452288236</v>
      </c>
      <c r="BQ56" s="48">
        <f t="shared" ca="1" si="69"/>
        <v>70568.964672391798</v>
      </c>
      <c r="BR56" s="48">
        <f t="shared" ca="1" si="69"/>
        <v>131358.41205605486</v>
      </c>
      <c r="BS56" s="48">
        <f t="shared" ca="1" si="69"/>
        <v>129106.37126882226</v>
      </c>
      <c r="BT56" s="48">
        <f t="shared" ca="1" si="69"/>
        <v>141698.56023962816</v>
      </c>
      <c r="BU56" s="48">
        <f t="shared" ca="1" si="69"/>
        <v>128185.0099468305</v>
      </c>
      <c r="BV56" s="48">
        <f t="shared" ca="1" si="69"/>
        <v>135638.4463563709</v>
      </c>
      <c r="BW56" s="48">
        <f t="shared" ca="1" si="69"/>
        <v>171147.06530165538</v>
      </c>
      <c r="BX56" s="48">
        <f t="shared" ca="1" si="69"/>
        <v>130066.61968952224</v>
      </c>
      <c r="BY56" s="48">
        <f t="shared" ca="1" si="69"/>
        <v>164994.12428588409</v>
      </c>
      <c r="BZ56" s="48">
        <f t="shared" ca="1" si="69"/>
        <v>165212.52596747555</v>
      </c>
      <c r="CA56" s="48">
        <f t="shared" ca="1" si="69"/>
        <v>168436.48041031076</v>
      </c>
      <c r="CB56" s="48">
        <f t="shared" ca="1" si="69"/>
        <v>203141.83795873862</v>
      </c>
      <c r="CC56" s="48">
        <f t="shared" ca="1" si="69"/>
        <v>102990.2530541606</v>
      </c>
      <c r="CD56" s="48">
        <f t="shared" ca="1" si="69"/>
        <v>174755.58151226304</v>
      </c>
      <c r="CE56" s="48">
        <f t="shared" ca="1" si="69"/>
        <v>170249.6135396662</v>
      </c>
      <c r="CF56" s="48">
        <f t="shared" ca="1" si="69"/>
        <v>187596.45459578658</v>
      </c>
      <c r="CG56" s="48">
        <f t="shared" ca="1" si="69"/>
        <v>176257.99383004702</v>
      </c>
      <c r="CH56" s="48">
        <f t="shared" ca="1" si="69"/>
        <v>183525.55810648252</v>
      </c>
      <c r="CI56" s="48">
        <f t="shared" ca="1" si="69"/>
        <v>217421.1570826415</v>
      </c>
      <c r="CJ56" s="48">
        <f t="shared" ca="1" si="69"/>
        <v>173372.91891539819</v>
      </c>
      <c r="CK56" s="48">
        <f t="shared" ca="1" si="69"/>
        <v>226345.88751750806</v>
      </c>
      <c r="CL56" s="48">
        <f t="shared" ca="1" si="69"/>
        <v>210055.20127679914</v>
      </c>
      <c r="CM56" s="48">
        <f t="shared" ca="1" si="69"/>
        <v>224251.6244282742</v>
      </c>
    </row>
    <row r="57" spans="2:91" s="20" customFormat="1" ht="15" x14ac:dyDescent="0.2">
      <c r="B57" s="47" t="s">
        <v>89</v>
      </c>
      <c r="C57" s="46" t="s">
        <v>43</v>
      </c>
      <c r="D57" s="45"/>
      <c r="E57" s="44">
        <f ca="1">IFERROR(E56/E11,"-")</f>
        <v>6.7248259744070227E-2</v>
      </c>
      <c r="F57" s="44">
        <f ca="1">IFERROR(F56/F11,"-")</f>
        <v>0.28322106437348371</v>
      </c>
      <c r="G57" s="44">
        <f ca="1">IFERROR(G56/G11,"-")</f>
        <v>0.32012759725159734</v>
      </c>
      <c r="H57" s="44">
        <f ca="1">IFERROR(H56/H11,"-")</f>
        <v>0.34497935189863022</v>
      </c>
      <c r="I57" s="44">
        <f ca="1">IFERROR(I56/I11,"-")</f>
        <v>0.38569281679640938</v>
      </c>
      <c r="K57" s="44" t="str">
        <f t="shared" ref="K57:AD57" ca="1" si="70">IFERROR(K56/K11,"-")</f>
        <v>-</v>
      </c>
      <c r="L57" s="44" t="str">
        <f t="shared" ca="1" si="70"/>
        <v>-</v>
      </c>
      <c r="M57" s="44" t="str">
        <f t="shared" ca="1" si="70"/>
        <v>-</v>
      </c>
      <c r="N57" s="44">
        <f t="shared" ca="1" si="70"/>
        <v>0.19550156179394837</v>
      </c>
      <c r="O57" s="44">
        <f t="shared" ca="1" si="70"/>
        <v>0.25204355042871085</v>
      </c>
      <c r="P57" s="44">
        <f t="shared" ca="1" si="70"/>
        <v>0.27835908604675241</v>
      </c>
      <c r="Q57" s="44">
        <f t="shared" ca="1" si="70"/>
        <v>0.28644956756941775</v>
      </c>
      <c r="R57" s="44">
        <f t="shared" ca="1" si="70"/>
        <v>0.30976398026035734</v>
      </c>
      <c r="S57" s="44">
        <f t="shared" ca="1" si="70"/>
        <v>0.29078860656279609</v>
      </c>
      <c r="T57" s="44">
        <f t="shared" ca="1" si="70"/>
        <v>0.3159643149463971</v>
      </c>
      <c r="U57" s="44">
        <f t="shared" ca="1" si="70"/>
        <v>0.32309869042470651</v>
      </c>
      <c r="V57" s="44">
        <f t="shared" ca="1" si="70"/>
        <v>0.34470435928748527</v>
      </c>
      <c r="W57" s="44">
        <f t="shared" ca="1" si="70"/>
        <v>0.31648619805710659</v>
      </c>
      <c r="X57" s="44">
        <f t="shared" ca="1" si="70"/>
        <v>0.34151875968557094</v>
      </c>
      <c r="Y57" s="44">
        <f t="shared" ca="1" si="70"/>
        <v>0.34945975402791468</v>
      </c>
      <c r="Z57" s="44">
        <f t="shared" ca="1" si="70"/>
        <v>0.36691440137066134</v>
      </c>
      <c r="AA57" s="44">
        <f t="shared" ca="1" si="70"/>
        <v>0.36244406967596854</v>
      </c>
      <c r="AB57" s="44">
        <f t="shared" ca="1" si="70"/>
        <v>0.38269642133248771</v>
      </c>
      <c r="AC57" s="44">
        <f t="shared" ca="1" si="70"/>
        <v>0.38790766876866944</v>
      </c>
      <c r="AD57" s="44">
        <f t="shared" ca="1" si="70"/>
        <v>0.40516371106957089</v>
      </c>
      <c r="AF57" s="44" t="str">
        <f t="shared" ref="AF57:BK57" ca="1" si="71">IFERROR(AF56/AF11,"-")</f>
        <v>-</v>
      </c>
      <c r="AG57" s="44" t="str">
        <f t="shared" ca="1" si="71"/>
        <v>-</v>
      </c>
      <c r="AH57" s="44" t="str">
        <f t="shared" ca="1" si="71"/>
        <v>-</v>
      </c>
      <c r="AI57" s="44" t="str">
        <f t="shared" ca="1" si="71"/>
        <v>-</v>
      </c>
      <c r="AJ57" s="44" t="str">
        <f t="shared" ca="1" si="71"/>
        <v>-</v>
      </c>
      <c r="AK57" s="44" t="str">
        <f t="shared" ca="1" si="71"/>
        <v>-</v>
      </c>
      <c r="AL57" s="44" t="str">
        <f t="shared" ca="1" si="71"/>
        <v>-</v>
      </c>
      <c r="AM57" s="44" t="str">
        <f t="shared" ca="1" si="71"/>
        <v>-</v>
      </c>
      <c r="AN57" s="44" t="str">
        <f t="shared" ca="1" si="71"/>
        <v>-</v>
      </c>
      <c r="AO57" s="44">
        <f t="shared" ca="1" si="71"/>
        <v>-3.7689312603610891E-3</v>
      </c>
      <c r="AP57" s="44">
        <f t="shared" ca="1" si="71"/>
        <v>0.30329943563134532</v>
      </c>
      <c r="AQ57" s="44">
        <f t="shared" ca="1" si="71"/>
        <v>0.28260453847632078</v>
      </c>
      <c r="AR57" s="44">
        <f t="shared" ca="1" si="71"/>
        <v>0.28598085931036227</v>
      </c>
      <c r="AS57" s="44">
        <f t="shared" ca="1" si="71"/>
        <v>0.16861946947900824</v>
      </c>
      <c r="AT57" s="44">
        <f t="shared" ca="1" si="71"/>
        <v>0.27769742508150574</v>
      </c>
      <c r="AU57" s="44">
        <f t="shared" ca="1" si="71"/>
        <v>0.2728906956896392</v>
      </c>
      <c r="AV57" s="44">
        <f t="shared" ca="1" si="71"/>
        <v>0.27546203839887123</v>
      </c>
      <c r="AW57" s="44">
        <f t="shared" ca="1" si="71"/>
        <v>0.28640494242078141</v>
      </c>
      <c r="AX57" s="44">
        <f t="shared" ca="1" si="71"/>
        <v>0.27840181505449063</v>
      </c>
      <c r="AY57" s="44">
        <f t="shared" ca="1" si="71"/>
        <v>0.30726845480356074</v>
      </c>
      <c r="AZ57" s="44">
        <f t="shared" ca="1" si="71"/>
        <v>0.27071959077586466</v>
      </c>
      <c r="BA57" s="44">
        <f t="shared" ca="1" si="71"/>
        <v>0.30436959576316025</v>
      </c>
      <c r="BB57" s="44">
        <f t="shared" ca="1" si="71"/>
        <v>0.30912731408968702</v>
      </c>
      <c r="BC57" s="44">
        <f t="shared" ca="1" si="71"/>
        <v>0.31553911631651321</v>
      </c>
      <c r="BD57" s="44">
        <f t="shared" ca="1" si="71"/>
        <v>0.32298364338285501</v>
      </c>
      <c r="BE57" s="44">
        <f t="shared" ca="1" si="71"/>
        <v>0.21171009511839839</v>
      </c>
      <c r="BF57" s="44">
        <f t="shared" ca="1" si="71"/>
        <v>0.31420315322726666</v>
      </c>
      <c r="BG57" s="44">
        <f t="shared" ca="1" si="71"/>
        <v>0.31500890446698004</v>
      </c>
      <c r="BH57" s="44">
        <f t="shared" ca="1" si="71"/>
        <v>0.31516256762314748</v>
      </c>
      <c r="BI57" s="44">
        <f t="shared" ca="1" si="71"/>
        <v>0.31772064139779488</v>
      </c>
      <c r="BJ57" s="44">
        <f t="shared" ca="1" si="71"/>
        <v>0.31365681112838784</v>
      </c>
      <c r="BK57" s="44">
        <f t="shared" ca="1" si="71"/>
        <v>0.34826856222604424</v>
      </c>
      <c r="BL57" s="44">
        <f t="shared" ref="BL57:CM57" ca="1" si="72">IFERROR(BL56/BL11,"-")</f>
        <v>0.30236493713516854</v>
      </c>
      <c r="BM57" s="44">
        <f t="shared" ca="1" si="72"/>
        <v>0.3406917177471438</v>
      </c>
      <c r="BN57" s="44">
        <f t="shared" ca="1" si="72"/>
        <v>0.34662921127205454</v>
      </c>
      <c r="BO57" s="44">
        <f t="shared" ca="1" si="72"/>
        <v>0.34667337838325613</v>
      </c>
      <c r="BP57" s="44">
        <f t="shared" ca="1" si="72"/>
        <v>0.34943426324323473</v>
      </c>
      <c r="BQ57" s="44">
        <f t="shared" ca="1" si="72"/>
        <v>0.24461325280573523</v>
      </c>
      <c r="BR57" s="44">
        <f t="shared" ca="1" si="72"/>
        <v>0.33409168881545254</v>
      </c>
      <c r="BS57" s="44">
        <f t="shared" ca="1" si="72"/>
        <v>0.3393525077373733</v>
      </c>
      <c r="BT57" s="44">
        <f t="shared" ca="1" si="72"/>
        <v>0.34737047235921964</v>
      </c>
      <c r="BU57" s="44">
        <f t="shared" ca="1" si="72"/>
        <v>0.33740502089252167</v>
      </c>
      <c r="BV57" s="44">
        <f t="shared" ca="1" si="72"/>
        <v>0.34142955051959434</v>
      </c>
      <c r="BW57" s="44">
        <f t="shared" ca="1" si="72"/>
        <v>0.37020227272775447</v>
      </c>
      <c r="BX57" s="44">
        <f t="shared" ca="1" si="72"/>
        <v>0.33307257613324492</v>
      </c>
      <c r="BY57" s="44">
        <f t="shared" ca="1" si="72"/>
        <v>0.36632271263483479</v>
      </c>
      <c r="BZ57" s="44">
        <f t="shared" ca="1" si="72"/>
        <v>0.36586285302113852</v>
      </c>
      <c r="CA57" s="44">
        <f t="shared" ca="1" si="72"/>
        <v>0.36853645878809271</v>
      </c>
      <c r="CB57" s="44">
        <f t="shared" ca="1" si="72"/>
        <v>0.39415875078586127</v>
      </c>
      <c r="CC57" s="44">
        <f t="shared" ca="1" si="72"/>
        <v>0.29890935301550187</v>
      </c>
      <c r="CD57" s="44">
        <f t="shared" ca="1" si="72"/>
        <v>0.37432344210819612</v>
      </c>
      <c r="CE57" s="44">
        <f t="shared" ca="1" si="72"/>
        <v>0.37825474417840849</v>
      </c>
      <c r="CF57" s="44">
        <f t="shared" ca="1" si="72"/>
        <v>0.38690130896192054</v>
      </c>
      <c r="CG57" s="44">
        <f t="shared" ca="1" si="72"/>
        <v>0.38261034226571139</v>
      </c>
      <c r="CH57" s="44">
        <f t="shared" ca="1" si="72"/>
        <v>0.38424713513239378</v>
      </c>
      <c r="CI57" s="44">
        <f t="shared" ca="1" si="72"/>
        <v>0.40310082745786341</v>
      </c>
      <c r="CJ57" s="44">
        <f t="shared" ca="1" si="72"/>
        <v>0.37400144075706332</v>
      </c>
      <c r="CK57" s="44">
        <f t="shared" ca="1" si="72"/>
        <v>0.40896962808284665</v>
      </c>
      <c r="CL57" s="44">
        <f t="shared" ca="1" si="72"/>
        <v>0.39891185679414437</v>
      </c>
      <c r="CM57" s="44">
        <f t="shared" ca="1" si="72"/>
        <v>0.40731723975965617</v>
      </c>
    </row>
  </sheetData>
  <sheetProtection algorithmName="SHA-512" hashValue="nQtrAscenPjnqOjbpGiHzVqMCsFIX20yeS5S/1xPGLyHsvt4Ff4CaHg7OLXb32wAyjRnZ1hT4DqAbJEbbP35UQ==" saltValue="5tkpjwXcGNT58udabicTkw==" spinCount="100000" sheet="1" formatCells="0" formatColumns="0" formatRows="0" insertColumns="0" insertRows="0" insertHyperlinks="0" deleteColumns="0" deleteRows="0" sort="0" autoFilter="0" pivotTables="0"/>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7949D-D358-8C40-AA4D-103F6CFAFED9}">
  <sheetPr codeName="Worksheet____7">
    <tabColor rgb="FF0070C0"/>
  </sheetPr>
  <dimension ref="B2:CM56"/>
  <sheetViews>
    <sheetView zoomScale="90" zoomScaleNormal="90" workbookViewId="0">
      <pane xSplit="4" ySplit="10" topLeftCell="E19" activePane="bottomRight" state="frozen"/>
      <selection activeCell="E10" sqref="E10"/>
      <selection pane="topRight" activeCell="E10" sqref="E10"/>
      <selection pane="bottomLeft" activeCell="E10" sqref="E10"/>
      <selection pane="bottomRight" activeCell="G3" sqref="G3"/>
    </sheetView>
  </sheetViews>
  <sheetFormatPr baseColWidth="10" defaultRowHeight="16" outlineLevelRow="1" x14ac:dyDescent="0.2"/>
  <cols>
    <col min="1" max="1" width="3.83203125" style="7" customWidth="1"/>
    <col min="2" max="2" width="33.83203125" style="7" customWidth="1"/>
    <col min="3" max="4" width="10.83203125" style="7"/>
    <col min="5" max="5" width="12.33203125" style="7" bestFit="1" customWidth="1"/>
    <col min="6" max="8" width="14" style="7" bestFit="1" customWidth="1"/>
    <col min="9" max="9" width="14.1640625" style="7" bestFit="1" customWidth="1"/>
    <col min="10" max="10" width="1.6640625" style="7" customWidth="1"/>
    <col min="11" max="11" width="13.6640625" style="7" bestFit="1" customWidth="1"/>
    <col min="12" max="14" width="10.1640625" style="7" bestFit="1" customWidth="1"/>
    <col min="15" max="30" width="11.6640625" style="7" bestFit="1" customWidth="1"/>
    <col min="31" max="31" width="7" style="7" customWidth="1"/>
    <col min="32" max="33" width="7.5" style="7" bestFit="1" customWidth="1"/>
    <col min="34" max="43" width="10.1640625" style="7" bestFit="1" customWidth="1"/>
    <col min="44" max="91" width="11.6640625" style="7" bestFit="1" customWidth="1"/>
    <col min="92" max="16384" width="10.83203125" style="7"/>
  </cols>
  <sheetData>
    <row r="2" spans="2:91" ht="21" x14ac:dyDescent="0.25">
      <c r="B2" s="43" t="s">
        <v>174</v>
      </c>
    </row>
    <row r="4" spans="2:91" s="20" customFormat="1" ht="15" x14ac:dyDescent="0.2">
      <c r="B4" s="42" t="s">
        <v>88</v>
      </c>
      <c r="C4" s="41" t="s">
        <v>137</v>
      </c>
      <c r="D4" s="41" t="s">
        <v>86</v>
      </c>
      <c r="E4" s="41">
        <f>Inputs!J8</f>
        <v>2023</v>
      </c>
      <c r="F4" s="41">
        <f>E4+1</f>
        <v>2024</v>
      </c>
      <c r="G4" s="41">
        <f>F4+1</f>
        <v>2025</v>
      </c>
      <c r="H4" s="41">
        <f>G4+1</f>
        <v>2026</v>
      </c>
      <c r="I4" s="41">
        <f>H4+1</f>
        <v>2027</v>
      </c>
      <c r="K4" s="66">
        <f>E4</f>
        <v>2023</v>
      </c>
      <c r="L4" s="66">
        <f>K4</f>
        <v>2023</v>
      </c>
      <c r="M4" s="66">
        <f>L4</f>
        <v>2023</v>
      </c>
      <c r="N4" s="66">
        <f>M4</f>
        <v>2023</v>
      </c>
      <c r="O4" s="66">
        <f>F4</f>
        <v>2024</v>
      </c>
      <c r="P4" s="66">
        <f>O4</f>
        <v>2024</v>
      </c>
      <c r="Q4" s="66">
        <f>P4</f>
        <v>2024</v>
      </c>
      <c r="R4" s="66">
        <f>Q4</f>
        <v>2024</v>
      </c>
      <c r="S4" s="66">
        <f>G4</f>
        <v>2025</v>
      </c>
      <c r="T4" s="66">
        <f>S4</f>
        <v>2025</v>
      </c>
      <c r="U4" s="66">
        <f>T4</f>
        <v>2025</v>
      </c>
      <c r="V4" s="66">
        <f>U4</f>
        <v>2025</v>
      </c>
      <c r="W4" s="66">
        <f>H4</f>
        <v>2026</v>
      </c>
      <c r="X4" s="66">
        <f>W4</f>
        <v>2026</v>
      </c>
      <c r="Y4" s="66">
        <f>X4</f>
        <v>2026</v>
      </c>
      <c r="Z4" s="66">
        <f>Y4</f>
        <v>2026</v>
      </c>
      <c r="AA4" s="66">
        <f>I4</f>
        <v>2027</v>
      </c>
      <c r="AB4" s="66">
        <f>AA4</f>
        <v>2027</v>
      </c>
      <c r="AC4" s="66">
        <f>AB4</f>
        <v>2027</v>
      </c>
      <c r="AD4" s="66">
        <f>AC4</f>
        <v>2027</v>
      </c>
      <c r="AF4" s="65">
        <f>E4</f>
        <v>2023</v>
      </c>
      <c r="AG4" s="65">
        <f t="shared" ref="AG4:AQ4" si="0">AF4</f>
        <v>2023</v>
      </c>
      <c r="AH4" s="65">
        <f t="shared" si="0"/>
        <v>2023</v>
      </c>
      <c r="AI4" s="65">
        <f t="shared" si="0"/>
        <v>2023</v>
      </c>
      <c r="AJ4" s="65">
        <f t="shared" si="0"/>
        <v>2023</v>
      </c>
      <c r="AK4" s="65">
        <f t="shared" si="0"/>
        <v>2023</v>
      </c>
      <c r="AL4" s="65">
        <f t="shared" si="0"/>
        <v>2023</v>
      </c>
      <c r="AM4" s="65">
        <f t="shared" si="0"/>
        <v>2023</v>
      </c>
      <c r="AN4" s="65">
        <f t="shared" si="0"/>
        <v>2023</v>
      </c>
      <c r="AO4" s="65">
        <f t="shared" si="0"/>
        <v>2023</v>
      </c>
      <c r="AP4" s="65">
        <f t="shared" si="0"/>
        <v>2023</v>
      </c>
      <c r="AQ4" s="65">
        <f t="shared" si="0"/>
        <v>2023</v>
      </c>
      <c r="AR4" s="65">
        <f>F4</f>
        <v>2024</v>
      </c>
      <c r="AS4" s="65">
        <f t="shared" ref="AS4:BC4" si="1">AR4</f>
        <v>2024</v>
      </c>
      <c r="AT4" s="65">
        <f t="shared" si="1"/>
        <v>2024</v>
      </c>
      <c r="AU4" s="65">
        <f t="shared" si="1"/>
        <v>2024</v>
      </c>
      <c r="AV4" s="65">
        <f t="shared" si="1"/>
        <v>2024</v>
      </c>
      <c r="AW4" s="65">
        <f t="shared" si="1"/>
        <v>2024</v>
      </c>
      <c r="AX4" s="65">
        <f t="shared" si="1"/>
        <v>2024</v>
      </c>
      <c r="AY4" s="65">
        <f t="shared" si="1"/>
        <v>2024</v>
      </c>
      <c r="AZ4" s="65">
        <f t="shared" si="1"/>
        <v>2024</v>
      </c>
      <c r="BA4" s="65">
        <f t="shared" si="1"/>
        <v>2024</v>
      </c>
      <c r="BB4" s="65">
        <f t="shared" si="1"/>
        <v>2024</v>
      </c>
      <c r="BC4" s="65">
        <f t="shared" si="1"/>
        <v>2024</v>
      </c>
      <c r="BD4" s="65">
        <f>G4</f>
        <v>2025</v>
      </c>
      <c r="BE4" s="65">
        <f t="shared" ref="BE4:BO4" si="2">BD4</f>
        <v>2025</v>
      </c>
      <c r="BF4" s="65">
        <f t="shared" si="2"/>
        <v>2025</v>
      </c>
      <c r="BG4" s="65">
        <f t="shared" si="2"/>
        <v>2025</v>
      </c>
      <c r="BH4" s="65">
        <f t="shared" si="2"/>
        <v>2025</v>
      </c>
      <c r="BI4" s="65">
        <f t="shared" si="2"/>
        <v>2025</v>
      </c>
      <c r="BJ4" s="65">
        <f t="shared" si="2"/>
        <v>2025</v>
      </c>
      <c r="BK4" s="65">
        <f t="shared" si="2"/>
        <v>2025</v>
      </c>
      <c r="BL4" s="65">
        <f t="shared" si="2"/>
        <v>2025</v>
      </c>
      <c r="BM4" s="65">
        <f t="shared" si="2"/>
        <v>2025</v>
      </c>
      <c r="BN4" s="65">
        <f t="shared" si="2"/>
        <v>2025</v>
      </c>
      <c r="BO4" s="65">
        <f t="shared" si="2"/>
        <v>2025</v>
      </c>
      <c r="BP4" s="65">
        <f>H4</f>
        <v>2026</v>
      </c>
      <c r="BQ4" s="65">
        <f t="shared" ref="BQ4:CA4" si="3">BP4</f>
        <v>2026</v>
      </c>
      <c r="BR4" s="65">
        <f t="shared" si="3"/>
        <v>2026</v>
      </c>
      <c r="BS4" s="65">
        <f t="shared" si="3"/>
        <v>2026</v>
      </c>
      <c r="BT4" s="65">
        <f t="shared" si="3"/>
        <v>2026</v>
      </c>
      <c r="BU4" s="65">
        <f t="shared" si="3"/>
        <v>2026</v>
      </c>
      <c r="BV4" s="65">
        <f t="shared" si="3"/>
        <v>2026</v>
      </c>
      <c r="BW4" s="65">
        <f t="shared" si="3"/>
        <v>2026</v>
      </c>
      <c r="BX4" s="65">
        <f t="shared" si="3"/>
        <v>2026</v>
      </c>
      <c r="BY4" s="65">
        <f t="shared" si="3"/>
        <v>2026</v>
      </c>
      <c r="BZ4" s="65">
        <f t="shared" si="3"/>
        <v>2026</v>
      </c>
      <c r="CA4" s="65">
        <f t="shared" si="3"/>
        <v>2026</v>
      </c>
      <c r="CB4" s="65">
        <f>I4</f>
        <v>2027</v>
      </c>
      <c r="CC4" s="65">
        <f t="shared" ref="CC4:CM4" si="4">CB4</f>
        <v>2027</v>
      </c>
      <c r="CD4" s="65">
        <f t="shared" si="4"/>
        <v>2027</v>
      </c>
      <c r="CE4" s="65">
        <f t="shared" si="4"/>
        <v>2027</v>
      </c>
      <c r="CF4" s="65">
        <f t="shared" si="4"/>
        <v>2027</v>
      </c>
      <c r="CG4" s="65">
        <f t="shared" si="4"/>
        <v>2027</v>
      </c>
      <c r="CH4" s="65">
        <f t="shared" si="4"/>
        <v>2027</v>
      </c>
      <c r="CI4" s="65">
        <f t="shared" si="4"/>
        <v>2027</v>
      </c>
      <c r="CJ4" s="65">
        <f t="shared" si="4"/>
        <v>2027</v>
      </c>
      <c r="CK4" s="65">
        <f t="shared" si="4"/>
        <v>2027</v>
      </c>
      <c r="CL4" s="65">
        <f t="shared" si="4"/>
        <v>2027</v>
      </c>
      <c r="CM4" s="65">
        <f t="shared" si="4"/>
        <v>2027</v>
      </c>
    </row>
    <row r="5" spans="2:91" s="20" customFormat="1" ht="15" outlineLevel="1" x14ac:dyDescent="0.2">
      <c r="B5" s="68" t="s">
        <v>136</v>
      </c>
      <c r="C5" s="75"/>
      <c r="D5" s="75"/>
      <c r="E5" s="74">
        <f>DATE(E4,12,31)</f>
        <v>45291</v>
      </c>
      <c r="F5" s="74">
        <f>DATE(F4,12,31)</f>
        <v>45657</v>
      </c>
      <c r="G5" s="74">
        <f>DATE(G4,12,31)</f>
        <v>46022</v>
      </c>
      <c r="H5" s="74">
        <f>DATE(H4,12,31)</f>
        <v>46387</v>
      </c>
      <c r="I5" s="74">
        <f>DATE(I4,12,31)</f>
        <v>46752</v>
      </c>
      <c r="K5" s="73">
        <f>DATE(K4,3,31)</f>
        <v>45016</v>
      </c>
      <c r="L5" s="73">
        <f>DATE(L4,6,30)</f>
        <v>45107</v>
      </c>
      <c r="M5" s="73">
        <f>DATE(M4,9,30)</f>
        <v>45199</v>
      </c>
      <c r="N5" s="73">
        <f>DATE(N4,12,31)</f>
        <v>45291</v>
      </c>
      <c r="O5" s="73">
        <f>DATE(O4,3,31)</f>
        <v>45382</v>
      </c>
      <c r="P5" s="73">
        <f>DATE(P4,6,30)</f>
        <v>45473</v>
      </c>
      <c r="Q5" s="73">
        <f>DATE(Q4,9,30)</f>
        <v>45565</v>
      </c>
      <c r="R5" s="73">
        <f>DATE(R4,12,31)</f>
        <v>45657</v>
      </c>
      <c r="S5" s="73">
        <f>DATE(S4,3,31)</f>
        <v>45747</v>
      </c>
      <c r="T5" s="73">
        <f>DATE(T4,6,30)</f>
        <v>45838</v>
      </c>
      <c r="U5" s="73">
        <f>DATE(U4,9,30)</f>
        <v>45930</v>
      </c>
      <c r="V5" s="73">
        <f>DATE(V4,12,31)</f>
        <v>46022</v>
      </c>
      <c r="W5" s="73">
        <f>DATE(W4,3,31)</f>
        <v>46112</v>
      </c>
      <c r="X5" s="73">
        <f>DATE(X4,6,30)</f>
        <v>46203</v>
      </c>
      <c r="Y5" s="73">
        <f>DATE(Y4,9,30)</f>
        <v>46295</v>
      </c>
      <c r="Z5" s="73">
        <f>DATE(Z4,12,31)</f>
        <v>46387</v>
      </c>
      <c r="AA5" s="73">
        <f>DATE(AA4,3,31)</f>
        <v>46477</v>
      </c>
      <c r="AB5" s="73">
        <f>DATE(AB4,6,30)</f>
        <v>46568</v>
      </c>
      <c r="AC5" s="73">
        <f>DATE(AC4,9,30)</f>
        <v>46660</v>
      </c>
      <c r="AD5" s="73">
        <f>DATE(AD4,12,31)</f>
        <v>46752</v>
      </c>
      <c r="AF5" s="72">
        <f t="shared" ref="AF5:BK5" si="5">EOMONTH(AF6,0)</f>
        <v>44957</v>
      </c>
      <c r="AG5" s="72">
        <f t="shared" si="5"/>
        <v>44985</v>
      </c>
      <c r="AH5" s="72">
        <f t="shared" si="5"/>
        <v>45016</v>
      </c>
      <c r="AI5" s="72">
        <f t="shared" si="5"/>
        <v>45046</v>
      </c>
      <c r="AJ5" s="72">
        <f t="shared" si="5"/>
        <v>45077</v>
      </c>
      <c r="AK5" s="72">
        <f t="shared" si="5"/>
        <v>45107</v>
      </c>
      <c r="AL5" s="72">
        <f t="shared" si="5"/>
        <v>45138</v>
      </c>
      <c r="AM5" s="72">
        <f t="shared" si="5"/>
        <v>45169</v>
      </c>
      <c r="AN5" s="72">
        <f t="shared" si="5"/>
        <v>45199</v>
      </c>
      <c r="AO5" s="72">
        <f t="shared" si="5"/>
        <v>45230</v>
      </c>
      <c r="AP5" s="72">
        <f t="shared" si="5"/>
        <v>45260</v>
      </c>
      <c r="AQ5" s="72">
        <f t="shared" si="5"/>
        <v>45291</v>
      </c>
      <c r="AR5" s="72">
        <f t="shared" si="5"/>
        <v>45322</v>
      </c>
      <c r="AS5" s="72">
        <f t="shared" si="5"/>
        <v>45351</v>
      </c>
      <c r="AT5" s="72">
        <f t="shared" si="5"/>
        <v>45382</v>
      </c>
      <c r="AU5" s="72">
        <f t="shared" si="5"/>
        <v>45412</v>
      </c>
      <c r="AV5" s="72">
        <f t="shared" si="5"/>
        <v>45443</v>
      </c>
      <c r="AW5" s="72">
        <f t="shared" si="5"/>
        <v>45473</v>
      </c>
      <c r="AX5" s="72">
        <f t="shared" si="5"/>
        <v>45504</v>
      </c>
      <c r="AY5" s="72">
        <f t="shared" si="5"/>
        <v>45535</v>
      </c>
      <c r="AZ5" s="72">
        <f t="shared" si="5"/>
        <v>45565</v>
      </c>
      <c r="BA5" s="72">
        <f t="shared" si="5"/>
        <v>45596</v>
      </c>
      <c r="BB5" s="72">
        <f t="shared" si="5"/>
        <v>45626</v>
      </c>
      <c r="BC5" s="72">
        <f t="shared" si="5"/>
        <v>45657</v>
      </c>
      <c r="BD5" s="72">
        <f t="shared" si="5"/>
        <v>45688</v>
      </c>
      <c r="BE5" s="72">
        <f t="shared" si="5"/>
        <v>45716</v>
      </c>
      <c r="BF5" s="72">
        <f t="shared" si="5"/>
        <v>45747</v>
      </c>
      <c r="BG5" s="72">
        <f t="shared" si="5"/>
        <v>45777</v>
      </c>
      <c r="BH5" s="72">
        <f t="shared" si="5"/>
        <v>45808</v>
      </c>
      <c r="BI5" s="72">
        <f t="shared" si="5"/>
        <v>45838</v>
      </c>
      <c r="BJ5" s="72">
        <f t="shared" si="5"/>
        <v>45869</v>
      </c>
      <c r="BK5" s="72">
        <f t="shared" si="5"/>
        <v>45900</v>
      </c>
      <c r="BL5" s="72">
        <f t="shared" ref="BL5:CM5" si="6">EOMONTH(BL6,0)</f>
        <v>45930</v>
      </c>
      <c r="BM5" s="72">
        <f t="shared" si="6"/>
        <v>45961</v>
      </c>
      <c r="BN5" s="72">
        <f t="shared" si="6"/>
        <v>45991</v>
      </c>
      <c r="BO5" s="72">
        <f t="shared" si="6"/>
        <v>46022</v>
      </c>
      <c r="BP5" s="72">
        <f t="shared" si="6"/>
        <v>46053</v>
      </c>
      <c r="BQ5" s="72">
        <f t="shared" si="6"/>
        <v>46081</v>
      </c>
      <c r="BR5" s="72">
        <f t="shared" si="6"/>
        <v>46112</v>
      </c>
      <c r="BS5" s="72">
        <f t="shared" si="6"/>
        <v>46142</v>
      </c>
      <c r="BT5" s="72">
        <f t="shared" si="6"/>
        <v>46173</v>
      </c>
      <c r="BU5" s="72">
        <f t="shared" si="6"/>
        <v>46203</v>
      </c>
      <c r="BV5" s="72">
        <f t="shared" si="6"/>
        <v>46234</v>
      </c>
      <c r="BW5" s="72">
        <f t="shared" si="6"/>
        <v>46265</v>
      </c>
      <c r="BX5" s="72">
        <f t="shared" si="6"/>
        <v>46295</v>
      </c>
      <c r="BY5" s="72">
        <f t="shared" si="6"/>
        <v>46326</v>
      </c>
      <c r="BZ5" s="72">
        <f t="shared" si="6"/>
        <v>46356</v>
      </c>
      <c r="CA5" s="72">
        <f t="shared" si="6"/>
        <v>46387</v>
      </c>
      <c r="CB5" s="72">
        <f t="shared" si="6"/>
        <v>46418</v>
      </c>
      <c r="CC5" s="72">
        <f t="shared" si="6"/>
        <v>46446</v>
      </c>
      <c r="CD5" s="72">
        <f t="shared" si="6"/>
        <v>46477</v>
      </c>
      <c r="CE5" s="72">
        <f t="shared" si="6"/>
        <v>46507</v>
      </c>
      <c r="CF5" s="72">
        <f t="shared" si="6"/>
        <v>46538</v>
      </c>
      <c r="CG5" s="72">
        <f t="shared" si="6"/>
        <v>46568</v>
      </c>
      <c r="CH5" s="72">
        <f t="shared" si="6"/>
        <v>46599</v>
      </c>
      <c r="CI5" s="72">
        <f t="shared" si="6"/>
        <v>46630</v>
      </c>
      <c r="CJ5" s="72">
        <f t="shared" si="6"/>
        <v>46660</v>
      </c>
      <c r="CK5" s="72">
        <f t="shared" si="6"/>
        <v>46691</v>
      </c>
      <c r="CL5" s="72">
        <f t="shared" si="6"/>
        <v>46721</v>
      </c>
      <c r="CM5" s="72">
        <f t="shared" si="6"/>
        <v>46752</v>
      </c>
    </row>
    <row r="6" spans="2:91" s="20" customFormat="1" ht="15" outlineLevel="1" x14ac:dyDescent="0.2">
      <c r="B6" s="68" t="s">
        <v>135</v>
      </c>
      <c r="C6" s="66"/>
      <c r="D6" s="66"/>
      <c r="E6" s="74">
        <f>DATE(E4,1,1)</f>
        <v>44927</v>
      </c>
      <c r="F6" s="74">
        <f>DATE(F4,1,1)</f>
        <v>45292</v>
      </c>
      <c r="G6" s="74">
        <f>DATE(G4,1,1)</f>
        <v>45658</v>
      </c>
      <c r="H6" s="74">
        <f>DATE(H4,1,1)</f>
        <v>46023</v>
      </c>
      <c r="I6" s="74">
        <f>DATE(I4,1,1)</f>
        <v>46388</v>
      </c>
      <c r="K6" s="73">
        <f>DATE(K4,1,1)</f>
        <v>44927</v>
      </c>
      <c r="L6" s="73">
        <f t="shared" ref="L6:AD6" si="7">K5+1</f>
        <v>45017</v>
      </c>
      <c r="M6" s="73">
        <f t="shared" si="7"/>
        <v>45108</v>
      </c>
      <c r="N6" s="73">
        <f t="shared" si="7"/>
        <v>45200</v>
      </c>
      <c r="O6" s="73">
        <f t="shared" si="7"/>
        <v>45292</v>
      </c>
      <c r="P6" s="73">
        <f t="shared" si="7"/>
        <v>45383</v>
      </c>
      <c r="Q6" s="73">
        <f t="shared" si="7"/>
        <v>45474</v>
      </c>
      <c r="R6" s="73">
        <f t="shared" si="7"/>
        <v>45566</v>
      </c>
      <c r="S6" s="73">
        <f t="shared" si="7"/>
        <v>45658</v>
      </c>
      <c r="T6" s="73">
        <f t="shared" si="7"/>
        <v>45748</v>
      </c>
      <c r="U6" s="73">
        <f t="shared" si="7"/>
        <v>45839</v>
      </c>
      <c r="V6" s="73">
        <f t="shared" si="7"/>
        <v>45931</v>
      </c>
      <c r="W6" s="73">
        <f t="shared" si="7"/>
        <v>46023</v>
      </c>
      <c r="X6" s="73">
        <f t="shared" si="7"/>
        <v>46113</v>
      </c>
      <c r="Y6" s="73">
        <f t="shared" si="7"/>
        <v>46204</v>
      </c>
      <c r="Z6" s="73">
        <f t="shared" si="7"/>
        <v>46296</v>
      </c>
      <c r="AA6" s="73">
        <f t="shared" si="7"/>
        <v>46388</v>
      </c>
      <c r="AB6" s="73">
        <f t="shared" si="7"/>
        <v>46478</v>
      </c>
      <c r="AC6" s="73">
        <f t="shared" si="7"/>
        <v>46569</v>
      </c>
      <c r="AD6" s="73">
        <f t="shared" si="7"/>
        <v>46661</v>
      </c>
      <c r="AF6" s="72">
        <f>DATE(AF4,1,1)</f>
        <v>44927</v>
      </c>
      <c r="AG6" s="72">
        <f t="shared" ref="AG6:BL6" si="8">AF5+1</f>
        <v>44958</v>
      </c>
      <c r="AH6" s="72">
        <f t="shared" si="8"/>
        <v>44986</v>
      </c>
      <c r="AI6" s="72">
        <f t="shared" si="8"/>
        <v>45017</v>
      </c>
      <c r="AJ6" s="72">
        <f t="shared" si="8"/>
        <v>45047</v>
      </c>
      <c r="AK6" s="72">
        <f t="shared" si="8"/>
        <v>45078</v>
      </c>
      <c r="AL6" s="72">
        <f t="shared" si="8"/>
        <v>45108</v>
      </c>
      <c r="AM6" s="72">
        <f t="shared" si="8"/>
        <v>45139</v>
      </c>
      <c r="AN6" s="72">
        <f t="shared" si="8"/>
        <v>45170</v>
      </c>
      <c r="AO6" s="72">
        <f t="shared" si="8"/>
        <v>45200</v>
      </c>
      <c r="AP6" s="72">
        <f t="shared" si="8"/>
        <v>45231</v>
      </c>
      <c r="AQ6" s="72">
        <f t="shared" si="8"/>
        <v>45261</v>
      </c>
      <c r="AR6" s="72">
        <f t="shared" si="8"/>
        <v>45292</v>
      </c>
      <c r="AS6" s="72">
        <f t="shared" si="8"/>
        <v>45323</v>
      </c>
      <c r="AT6" s="72">
        <f t="shared" si="8"/>
        <v>45352</v>
      </c>
      <c r="AU6" s="72">
        <f t="shared" si="8"/>
        <v>45383</v>
      </c>
      <c r="AV6" s="72">
        <f t="shared" si="8"/>
        <v>45413</v>
      </c>
      <c r="AW6" s="72">
        <f t="shared" si="8"/>
        <v>45444</v>
      </c>
      <c r="AX6" s="72">
        <f t="shared" si="8"/>
        <v>45474</v>
      </c>
      <c r="AY6" s="72">
        <f t="shared" si="8"/>
        <v>45505</v>
      </c>
      <c r="AZ6" s="72">
        <f t="shared" si="8"/>
        <v>45536</v>
      </c>
      <c r="BA6" s="72">
        <f t="shared" si="8"/>
        <v>45566</v>
      </c>
      <c r="BB6" s="72">
        <f t="shared" si="8"/>
        <v>45597</v>
      </c>
      <c r="BC6" s="72">
        <f t="shared" si="8"/>
        <v>45627</v>
      </c>
      <c r="BD6" s="72">
        <f t="shared" si="8"/>
        <v>45658</v>
      </c>
      <c r="BE6" s="72">
        <f t="shared" si="8"/>
        <v>45689</v>
      </c>
      <c r="BF6" s="72">
        <f t="shared" si="8"/>
        <v>45717</v>
      </c>
      <c r="BG6" s="72">
        <f t="shared" si="8"/>
        <v>45748</v>
      </c>
      <c r="BH6" s="72">
        <f t="shared" si="8"/>
        <v>45778</v>
      </c>
      <c r="BI6" s="72">
        <f t="shared" si="8"/>
        <v>45809</v>
      </c>
      <c r="BJ6" s="72">
        <f t="shared" si="8"/>
        <v>45839</v>
      </c>
      <c r="BK6" s="72">
        <f t="shared" si="8"/>
        <v>45870</v>
      </c>
      <c r="BL6" s="72">
        <f t="shared" si="8"/>
        <v>45901</v>
      </c>
      <c r="BM6" s="72">
        <f t="shared" ref="BM6:CM6" si="9">BL5+1</f>
        <v>45931</v>
      </c>
      <c r="BN6" s="72">
        <f t="shared" si="9"/>
        <v>45962</v>
      </c>
      <c r="BO6" s="72">
        <f t="shared" si="9"/>
        <v>45992</v>
      </c>
      <c r="BP6" s="72">
        <f t="shared" si="9"/>
        <v>46023</v>
      </c>
      <c r="BQ6" s="72">
        <f t="shared" si="9"/>
        <v>46054</v>
      </c>
      <c r="BR6" s="72">
        <f t="shared" si="9"/>
        <v>46082</v>
      </c>
      <c r="BS6" s="72">
        <f t="shared" si="9"/>
        <v>46113</v>
      </c>
      <c r="BT6" s="72">
        <f t="shared" si="9"/>
        <v>46143</v>
      </c>
      <c r="BU6" s="72">
        <f t="shared" si="9"/>
        <v>46174</v>
      </c>
      <c r="BV6" s="72">
        <f t="shared" si="9"/>
        <v>46204</v>
      </c>
      <c r="BW6" s="72">
        <f t="shared" si="9"/>
        <v>46235</v>
      </c>
      <c r="BX6" s="72">
        <f t="shared" si="9"/>
        <v>46266</v>
      </c>
      <c r="BY6" s="72">
        <f t="shared" si="9"/>
        <v>46296</v>
      </c>
      <c r="BZ6" s="72">
        <f t="shared" si="9"/>
        <v>46327</v>
      </c>
      <c r="CA6" s="72">
        <f t="shared" si="9"/>
        <v>46357</v>
      </c>
      <c r="CB6" s="72">
        <f t="shared" si="9"/>
        <v>46388</v>
      </c>
      <c r="CC6" s="72">
        <f t="shared" si="9"/>
        <v>46419</v>
      </c>
      <c r="CD6" s="72">
        <f t="shared" si="9"/>
        <v>46447</v>
      </c>
      <c r="CE6" s="72">
        <f t="shared" si="9"/>
        <v>46478</v>
      </c>
      <c r="CF6" s="72">
        <f t="shared" si="9"/>
        <v>46508</v>
      </c>
      <c r="CG6" s="72">
        <f t="shared" si="9"/>
        <v>46539</v>
      </c>
      <c r="CH6" s="72">
        <f t="shared" si="9"/>
        <v>46569</v>
      </c>
      <c r="CI6" s="72">
        <f t="shared" si="9"/>
        <v>46600</v>
      </c>
      <c r="CJ6" s="72">
        <f t="shared" si="9"/>
        <v>46631</v>
      </c>
      <c r="CK6" s="72">
        <f t="shared" si="9"/>
        <v>46661</v>
      </c>
      <c r="CL6" s="72">
        <f t="shared" si="9"/>
        <v>46692</v>
      </c>
      <c r="CM6" s="72">
        <f t="shared" si="9"/>
        <v>46722</v>
      </c>
    </row>
    <row r="7" spans="2:91" s="20" customFormat="1" ht="15" outlineLevel="1" x14ac:dyDescent="0.2">
      <c r="B7" s="68" t="s">
        <v>134</v>
      </c>
      <c r="C7" s="66"/>
      <c r="D7" s="66"/>
      <c r="E7" s="71">
        <v>12</v>
      </c>
      <c r="F7" s="71">
        <v>12</v>
      </c>
      <c r="G7" s="71">
        <v>12</v>
      </c>
      <c r="H7" s="71">
        <v>12</v>
      </c>
      <c r="I7" s="71">
        <v>12</v>
      </c>
      <c r="K7" s="70">
        <v>3</v>
      </c>
      <c r="L7" s="70">
        <v>6</v>
      </c>
      <c r="M7" s="70">
        <v>9</v>
      </c>
      <c r="N7" s="70">
        <v>12</v>
      </c>
      <c r="O7" s="70">
        <v>3</v>
      </c>
      <c r="P7" s="70">
        <v>6</v>
      </c>
      <c r="Q7" s="70">
        <v>9</v>
      </c>
      <c r="R7" s="70">
        <v>12</v>
      </c>
      <c r="S7" s="70">
        <v>3</v>
      </c>
      <c r="T7" s="70">
        <v>6</v>
      </c>
      <c r="U7" s="70">
        <v>9</v>
      </c>
      <c r="V7" s="70">
        <v>12</v>
      </c>
      <c r="W7" s="70">
        <v>3</v>
      </c>
      <c r="X7" s="70">
        <v>6</v>
      </c>
      <c r="Y7" s="70">
        <v>9</v>
      </c>
      <c r="Z7" s="70">
        <v>12</v>
      </c>
      <c r="AA7" s="70">
        <v>3</v>
      </c>
      <c r="AB7" s="70">
        <v>6</v>
      </c>
      <c r="AC7" s="70">
        <v>9</v>
      </c>
      <c r="AD7" s="70">
        <v>12</v>
      </c>
      <c r="AF7" s="69">
        <v>1</v>
      </c>
      <c r="AG7" s="69">
        <v>2</v>
      </c>
      <c r="AH7" s="69">
        <v>3</v>
      </c>
      <c r="AI7" s="69">
        <v>4</v>
      </c>
      <c r="AJ7" s="69">
        <v>5</v>
      </c>
      <c r="AK7" s="69">
        <v>6</v>
      </c>
      <c r="AL7" s="69">
        <v>7</v>
      </c>
      <c r="AM7" s="69">
        <v>8</v>
      </c>
      <c r="AN7" s="69">
        <v>9</v>
      </c>
      <c r="AO7" s="69">
        <v>10</v>
      </c>
      <c r="AP7" s="69">
        <v>11</v>
      </c>
      <c r="AQ7" s="69">
        <v>12</v>
      </c>
      <c r="AR7" s="69">
        <v>1</v>
      </c>
      <c r="AS7" s="69">
        <v>2</v>
      </c>
      <c r="AT7" s="69">
        <v>3</v>
      </c>
      <c r="AU7" s="69">
        <v>4</v>
      </c>
      <c r="AV7" s="69">
        <v>5</v>
      </c>
      <c r="AW7" s="69">
        <v>6</v>
      </c>
      <c r="AX7" s="69">
        <v>7</v>
      </c>
      <c r="AY7" s="69">
        <v>8</v>
      </c>
      <c r="AZ7" s="69">
        <v>9</v>
      </c>
      <c r="BA7" s="69">
        <v>10</v>
      </c>
      <c r="BB7" s="69">
        <v>11</v>
      </c>
      <c r="BC7" s="69">
        <v>12</v>
      </c>
      <c r="BD7" s="69">
        <v>1</v>
      </c>
      <c r="BE7" s="69">
        <v>2</v>
      </c>
      <c r="BF7" s="69">
        <v>3</v>
      </c>
      <c r="BG7" s="69">
        <v>4</v>
      </c>
      <c r="BH7" s="69">
        <v>5</v>
      </c>
      <c r="BI7" s="69">
        <v>6</v>
      </c>
      <c r="BJ7" s="69">
        <v>7</v>
      </c>
      <c r="BK7" s="69">
        <v>8</v>
      </c>
      <c r="BL7" s="69">
        <v>9</v>
      </c>
      <c r="BM7" s="69">
        <v>10</v>
      </c>
      <c r="BN7" s="69">
        <v>11</v>
      </c>
      <c r="BO7" s="69">
        <v>12</v>
      </c>
      <c r="BP7" s="69">
        <v>1</v>
      </c>
      <c r="BQ7" s="69">
        <v>2</v>
      </c>
      <c r="BR7" s="69">
        <v>3</v>
      </c>
      <c r="BS7" s="69">
        <v>4</v>
      </c>
      <c r="BT7" s="69">
        <v>5</v>
      </c>
      <c r="BU7" s="69">
        <v>6</v>
      </c>
      <c r="BV7" s="69">
        <v>7</v>
      </c>
      <c r="BW7" s="69">
        <v>8</v>
      </c>
      <c r="BX7" s="69">
        <v>9</v>
      </c>
      <c r="BY7" s="69">
        <v>10</v>
      </c>
      <c r="BZ7" s="69">
        <v>11</v>
      </c>
      <c r="CA7" s="69">
        <v>12</v>
      </c>
      <c r="CB7" s="69">
        <v>1</v>
      </c>
      <c r="CC7" s="69">
        <v>2</v>
      </c>
      <c r="CD7" s="69">
        <v>3</v>
      </c>
      <c r="CE7" s="69">
        <v>4</v>
      </c>
      <c r="CF7" s="69">
        <v>5</v>
      </c>
      <c r="CG7" s="69">
        <v>6</v>
      </c>
      <c r="CH7" s="69">
        <v>7</v>
      </c>
      <c r="CI7" s="69">
        <v>8</v>
      </c>
      <c r="CJ7" s="69">
        <v>9</v>
      </c>
      <c r="CK7" s="69">
        <v>10</v>
      </c>
      <c r="CL7" s="69">
        <v>11</v>
      </c>
      <c r="CM7" s="69">
        <v>12</v>
      </c>
    </row>
    <row r="8" spans="2:91" s="20" customFormat="1" ht="15" outlineLevel="1" x14ac:dyDescent="0.2">
      <c r="B8" s="68" t="s">
        <v>133</v>
      </c>
      <c r="C8" s="68"/>
      <c r="D8" s="68"/>
      <c r="E8" s="66" t="s">
        <v>129</v>
      </c>
      <c r="F8" s="66" t="s">
        <v>129</v>
      </c>
      <c r="G8" s="66" t="s">
        <v>129</v>
      </c>
      <c r="H8" s="66" t="s">
        <v>129</v>
      </c>
      <c r="I8" s="66" t="s">
        <v>129</v>
      </c>
      <c r="K8" s="65" t="s">
        <v>132</v>
      </c>
      <c r="L8" s="65" t="s">
        <v>131</v>
      </c>
      <c r="M8" s="65" t="s">
        <v>130</v>
      </c>
      <c r="N8" s="65" t="s">
        <v>129</v>
      </c>
      <c r="O8" s="65" t="s">
        <v>132</v>
      </c>
      <c r="P8" s="65" t="s">
        <v>131</v>
      </c>
      <c r="Q8" s="65" t="s">
        <v>130</v>
      </c>
      <c r="R8" s="65" t="s">
        <v>129</v>
      </c>
      <c r="S8" s="65" t="s">
        <v>132</v>
      </c>
      <c r="T8" s="65" t="s">
        <v>131</v>
      </c>
      <c r="U8" s="65" t="s">
        <v>130</v>
      </c>
      <c r="V8" s="65" t="s">
        <v>129</v>
      </c>
      <c r="W8" s="65" t="s">
        <v>132</v>
      </c>
      <c r="X8" s="65" t="s">
        <v>131</v>
      </c>
      <c r="Y8" s="65" t="s">
        <v>130</v>
      </c>
      <c r="Z8" s="65" t="s">
        <v>129</v>
      </c>
      <c r="AA8" s="65" t="s">
        <v>132</v>
      </c>
      <c r="AB8" s="65" t="s">
        <v>131</v>
      </c>
      <c r="AC8" s="65" t="s">
        <v>130</v>
      </c>
      <c r="AD8" s="65" t="s">
        <v>129</v>
      </c>
      <c r="AF8" s="67" t="s">
        <v>132</v>
      </c>
      <c r="AG8" s="67" t="s">
        <v>132</v>
      </c>
      <c r="AH8" s="67" t="s">
        <v>132</v>
      </c>
      <c r="AI8" s="67" t="s">
        <v>131</v>
      </c>
      <c r="AJ8" s="67" t="s">
        <v>131</v>
      </c>
      <c r="AK8" s="67" t="s">
        <v>131</v>
      </c>
      <c r="AL8" s="67" t="s">
        <v>130</v>
      </c>
      <c r="AM8" s="67" t="s">
        <v>130</v>
      </c>
      <c r="AN8" s="67" t="s">
        <v>130</v>
      </c>
      <c r="AO8" s="67" t="s">
        <v>129</v>
      </c>
      <c r="AP8" s="67" t="s">
        <v>129</v>
      </c>
      <c r="AQ8" s="67" t="s">
        <v>129</v>
      </c>
      <c r="AR8" s="67" t="s">
        <v>132</v>
      </c>
      <c r="AS8" s="67" t="s">
        <v>132</v>
      </c>
      <c r="AT8" s="67" t="s">
        <v>132</v>
      </c>
      <c r="AU8" s="67" t="s">
        <v>131</v>
      </c>
      <c r="AV8" s="67" t="s">
        <v>131</v>
      </c>
      <c r="AW8" s="67" t="s">
        <v>131</v>
      </c>
      <c r="AX8" s="67" t="s">
        <v>130</v>
      </c>
      <c r="AY8" s="67" t="s">
        <v>130</v>
      </c>
      <c r="AZ8" s="67" t="s">
        <v>130</v>
      </c>
      <c r="BA8" s="67" t="s">
        <v>129</v>
      </c>
      <c r="BB8" s="67" t="s">
        <v>129</v>
      </c>
      <c r="BC8" s="67" t="s">
        <v>129</v>
      </c>
      <c r="BD8" s="67" t="s">
        <v>132</v>
      </c>
      <c r="BE8" s="67" t="s">
        <v>132</v>
      </c>
      <c r="BF8" s="67" t="s">
        <v>132</v>
      </c>
      <c r="BG8" s="67" t="s">
        <v>131</v>
      </c>
      <c r="BH8" s="67" t="s">
        <v>131</v>
      </c>
      <c r="BI8" s="67" t="s">
        <v>131</v>
      </c>
      <c r="BJ8" s="67" t="s">
        <v>130</v>
      </c>
      <c r="BK8" s="67" t="s">
        <v>130</v>
      </c>
      <c r="BL8" s="67" t="s">
        <v>130</v>
      </c>
      <c r="BM8" s="67" t="s">
        <v>129</v>
      </c>
      <c r="BN8" s="67" t="s">
        <v>129</v>
      </c>
      <c r="BO8" s="67" t="s">
        <v>129</v>
      </c>
      <c r="BP8" s="67" t="s">
        <v>132</v>
      </c>
      <c r="BQ8" s="67" t="s">
        <v>132</v>
      </c>
      <c r="BR8" s="67" t="s">
        <v>132</v>
      </c>
      <c r="BS8" s="67" t="s">
        <v>131</v>
      </c>
      <c r="BT8" s="67" t="s">
        <v>131</v>
      </c>
      <c r="BU8" s="67" t="s">
        <v>131</v>
      </c>
      <c r="BV8" s="67" t="s">
        <v>130</v>
      </c>
      <c r="BW8" s="67" t="s">
        <v>130</v>
      </c>
      <c r="BX8" s="67" t="s">
        <v>130</v>
      </c>
      <c r="BY8" s="67" t="s">
        <v>129</v>
      </c>
      <c r="BZ8" s="67" t="s">
        <v>129</v>
      </c>
      <c r="CA8" s="67" t="s">
        <v>129</v>
      </c>
      <c r="CB8" s="67" t="s">
        <v>132</v>
      </c>
      <c r="CC8" s="67" t="s">
        <v>132</v>
      </c>
      <c r="CD8" s="67" t="s">
        <v>132</v>
      </c>
      <c r="CE8" s="67" t="s">
        <v>131</v>
      </c>
      <c r="CF8" s="67" t="s">
        <v>131</v>
      </c>
      <c r="CG8" s="67" t="s">
        <v>131</v>
      </c>
      <c r="CH8" s="67" t="s">
        <v>130</v>
      </c>
      <c r="CI8" s="67" t="s">
        <v>130</v>
      </c>
      <c r="CJ8" s="67" t="s">
        <v>130</v>
      </c>
      <c r="CK8" s="67" t="s">
        <v>129</v>
      </c>
      <c r="CL8" s="67" t="s">
        <v>129</v>
      </c>
      <c r="CM8" s="67" t="s">
        <v>129</v>
      </c>
    </row>
    <row r="9" spans="2:91" s="20" customFormat="1" ht="15" x14ac:dyDescent="0.2">
      <c r="B9" s="42" t="s">
        <v>128</v>
      </c>
      <c r="C9" s="42"/>
      <c r="D9" s="42"/>
      <c r="E9" s="41">
        <f>E5-E6+1</f>
        <v>365</v>
      </c>
      <c r="F9" s="41">
        <f>F5-F6+1</f>
        <v>366</v>
      </c>
      <c r="G9" s="41">
        <f>G5-G6+1</f>
        <v>365</v>
      </c>
      <c r="H9" s="41">
        <f>H5-H6+1</f>
        <v>365</v>
      </c>
      <c r="I9" s="41">
        <f>I5-I6+1</f>
        <v>365</v>
      </c>
      <c r="K9" s="66">
        <f t="shared" ref="K9:AD9" si="10">K5-K6+1</f>
        <v>90</v>
      </c>
      <c r="L9" s="66">
        <f t="shared" si="10"/>
        <v>91</v>
      </c>
      <c r="M9" s="66">
        <f t="shared" si="10"/>
        <v>92</v>
      </c>
      <c r="N9" s="66">
        <f t="shared" si="10"/>
        <v>92</v>
      </c>
      <c r="O9" s="66">
        <f t="shared" si="10"/>
        <v>91</v>
      </c>
      <c r="P9" s="66">
        <f t="shared" si="10"/>
        <v>91</v>
      </c>
      <c r="Q9" s="66">
        <f t="shared" si="10"/>
        <v>92</v>
      </c>
      <c r="R9" s="66">
        <f t="shared" si="10"/>
        <v>92</v>
      </c>
      <c r="S9" s="66">
        <f t="shared" si="10"/>
        <v>90</v>
      </c>
      <c r="T9" s="66">
        <f t="shared" si="10"/>
        <v>91</v>
      </c>
      <c r="U9" s="66">
        <f t="shared" si="10"/>
        <v>92</v>
      </c>
      <c r="V9" s="66">
        <f t="shared" si="10"/>
        <v>92</v>
      </c>
      <c r="W9" s="66">
        <f t="shared" si="10"/>
        <v>90</v>
      </c>
      <c r="X9" s="66">
        <f t="shared" si="10"/>
        <v>91</v>
      </c>
      <c r="Y9" s="66">
        <f t="shared" si="10"/>
        <v>92</v>
      </c>
      <c r="Z9" s="66">
        <f t="shared" si="10"/>
        <v>92</v>
      </c>
      <c r="AA9" s="66">
        <f t="shared" si="10"/>
        <v>90</v>
      </c>
      <c r="AB9" s="66">
        <f t="shared" si="10"/>
        <v>91</v>
      </c>
      <c r="AC9" s="66">
        <f t="shared" si="10"/>
        <v>92</v>
      </c>
      <c r="AD9" s="66">
        <f t="shared" si="10"/>
        <v>92</v>
      </c>
      <c r="AF9" s="65">
        <f t="shared" ref="AF9:BK9" si="11">AF5-AF6+1</f>
        <v>31</v>
      </c>
      <c r="AG9" s="65">
        <f t="shared" si="11"/>
        <v>28</v>
      </c>
      <c r="AH9" s="65">
        <f t="shared" si="11"/>
        <v>31</v>
      </c>
      <c r="AI9" s="65">
        <f t="shared" si="11"/>
        <v>30</v>
      </c>
      <c r="AJ9" s="65">
        <f t="shared" si="11"/>
        <v>31</v>
      </c>
      <c r="AK9" s="65">
        <f t="shared" si="11"/>
        <v>30</v>
      </c>
      <c r="AL9" s="65">
        <f t="shared" si="11"/>
        <v>31</v>
      </c>
      <c r="AM9" s="65">
        <f t="shared" si="11"/>
        <v>31</v>
      </c>
      <c r="AN9" s="65">
        <f t="shared" si="11"/>
        <v>30</v>
      </c>
      <c r="AO9" s="65">
        <f t="shared" si="11"/>
        <v>31</v>
      </c>
      <c r="AP9" s="65">
        <f t="shared" si="11"/>
        <v>30</v>
      </c>
      <c r="AQ9" s="65">
        <f t="shared" si="11"/>
        <v>31</v>
      </c>
      <c r="AR9" s="65">
        <f t="shared" si="11"/>
        <v>31</v>
      </c>
      <c r="AS9" s="65">
        <f t="shared" si="11"/>
        <v>29</v>
      </c>
      <c r="AT9" s="65">
        <f t="shared" si="11"/>
        <v>31</v>
      </c>
      <c r="AU9" s="65">
        <f t="shared" si="11"/>
        <v>30</v>
      </c>
      <c r="AV9" s="65">
        <f t="shared" si="11"/>
        <v>31</v>
      </c>
      <c r="AW9" s="65">
        <f t="shared" si="11"/>
        <v>30</v>
      </c>
      <c r="AX9" s="65">
        <f t="shared" si="11"/>
        <v>31</v>
      </c>
      <c r="AY9" s="65">
        <f t="shared" si="11"/>
        <v>31</v>
      </c>
      <c r="AZ9" s="65">
        <f t="shared" si="11"/>
        <v>30</v>
      </c>
      <c r="BA9" s="65">
        <f t="shared" si="11"/>
        <v>31</v>
      </c>
      <c r="BB9" s="65">
        <f t="shared" si="11"/>
        <v>30</v>
      </c>
      <c r="BC9" s="65">
        <f t="shared" si="11"/>
        <v>31</v>
      </c>
      <c r="BD9" s="65">
        <f t="shared" si="11"/>
        <v>31</v>
      </c>
      <c r="BE9" s="65">
        <f t="shared" si="11"/>
        <v>28</v>
      </c>
      <c r="BF9" s="65">
        <f t="shared" si="11"/>
        <v>31</v>
      </c>
      <c r="BG9" s="65">
        <f t="shared" si="11"/>
        <v>30</v>
      </c>
      <c r="BH9" s="65">
        <f t="shared" si="11"/>
        <v>31</v>
      </c>
      <c r="BI9" s="65">
        <f t="shared" si="11"/>
        <v>30</v>
      </c>
      <c r="BJ9" s="65">
        <f t="shared" si="11"/>
        <v>31</v>
      </c>
      <c r="BK9" s="65">
        <f t="shared" si="11"/>
        <v>31</v>
      </c>
      <c r="BL9" s="65">
        <f t="shared" ref="BL9:CM9" si="12">BL5-BL6+1</f>
        <v>30</v>
      </c>
      <c r="BM9" s="65">
        <f t="shared" si="12"/>
        <v>31</v>
      </c>
      <c r="BN9" s="65">
        <f t="shared" si="12"/>
        <v>30</v>
      </c>
      <c r="BO9" s="65">
        <f t="shared" si="12"/>
        <v>31</v>
      </c>
      <c r="BP9" s="65">
        <f t="shared" si="12"/>
        <v>31</v>
      </c>
      <c r="BQ9" s="65">
        <f t="shared" si="12"/>
        <v>28</v>
      </c>
      <c r="BR9" s="65">
        <f t="shared" si="12"/>
        <v>31</v>
      </c>
      <c r="BS9" s="65">
        <f t="shared" si="12"/>
        <v>30</v>
      </c>
      <c r="BT9" s="65">
        <f t="shared" si="12"/>
        <v>31</v>
      </c>
      <c r="BU9" s="65">
        <f t="shared" si="12"/>
        <v>30</v>
      </c>
      <c r="BV9" s="65">
        <f t="shared" si="12"/>
        <v>31</v>
      </c>
      <c r="BW9" s="65">
        <f t="shared" si="12"/>
        <v>31</v>
      </c>
      <c r="BX9" s="65">
        <f t="shared" si="12"/>
        <v>30</v>
      </c>
      <c r="BY9" s="65">
        <f t="shared" si="12"/>
        <v>31</v>
      </c>
      <c r="BZ9" s="65">
        <f t="shared" si="12"/>
        <v>30</v>
      </c>
      <c r="CA9" s="65">
        <f t="shared" si="12"/>
        <v>31</v>
      </c>
      <c r="CB9" s="65">
        <f t="shared" si="12"/>
        <v>31</v>
      </c>
      <c r="CC9" s="65">
        <f t="shared" si="12"/>
        <v>28</v>
      </c>
      <c r="CD9" s="65">
        <f t="shared" si="12"/>
        <v>31</v>
      </c>
      <c r="CE9" s="65">
        <f t="shared" si="12"/>
        <v>30</v>
      </c>
      <c r="CF9" s="65">
        <f t="shared" si="12"/>
        <v>31</v>
      </c>
      <c r="CG9" s="65">
        <f t="shared" si="12"/>
        <v>30</v>
      </c>
      <c r="CH9" s="65">
        <f t="shared" si="12"/>
        <v>31</v>
      </c>
      <c r="CI9" s="65">
        <f t="shared" si="12"/>
        <v>31</v>
      </c>
      <c r="CJ9" s="65">
        <f t="shared" si="12"/>
        <v>30</v>
      </c>
      <c r="CK9" s="65">
        <f t="shared" si="12"/>
        <v>31</v>
      </c>
      <c r="CL9" s="65">
        <f t="shared" si="12"/>
        <v>30</v>
      </c>
      <c r="CM9" s="65">
        <f t="shared" si="12"/>
        <v>31</v>
      </c>
    </row>
    <row r="10" spans="2:91" s="20" customFormat="1" ht="15" x14ac:dyDescent="0.2"/>
    <row r="11" spans="2:91" x14ac:dyDescent="0.2">
      <c r="B11" s="23" t="s">
        <v>173</v>
      </c>
    </row>
    <row r="12" spans="2:91" s="20" customFormat="1" ht="15" x14ac:dyDescent="0.2">
      <c r="B12" s="88" t="s">
        <v>172</v>
      </c>
      <c r="C12" s="86" t="str">
        <f>Inputs!$J$16</f>
        <v>EUR</v>
      </c>
      <c r="D12" s="86" t="s">
        <v>99</v>
      </c>
      <c r="E12" s="34">
        <f t="shared" ref="E12:I14" si="13">SUMIF($K$5:$AD$5,E$5,$K12:$AD12)</f>
        <v>9333.3333333333321</v>
      </c>
      <c r="F12" s="34">
        <f t="shared" si="13"/>
        <v>7333.3333333333285</v>
      </c>
      <c r="G12" s="34">
        <f t="shared" si="13"/>
        <v>5333.3333333333267</v>
      </c>
      <c r="H12" s="34">
        <f t="shared" si="13"/>
        <v>3333.3333333333285</v>
      </c>
      <c r="I12" s="34">
        <f t="shared" si="13"/>
        <v>1333.333333333328</v>
      </c>
      <c r="K12" s="27">
        <f t="shared" ref="K12:T14" si="14">SUMIF($AF$5:$CM$5,K$5,$AF12:$CM12)</f>
        <v>0</v>
      </c>
      <c r="L12" s="27">
        <f t="shared" si="14"/>
        <v>0</v>
      </c>
      <c r="M12" s="27">
        <f t="shared" si="14"/>
        <v>9833.3333333333321</v>
      </c>
      <c r="N12" s="27">
        <f t="shared" si="14"/>
        <v>9333.3333333333321</v>
      </c>
      <c r="O12" s="27">
        <f t="shared" si="14"/>
        <v>8833.3333333333321</v>
      </c>
      <c r="P12" s="27">
        <f t="shared" si="14"/>
        <v>8333.3333333333303</v>
      </c>
      <c r="Q12" s="27">
        <f t="shared" si="14"/>
        <v>7833.3333333333294</v>
      </c>
      <c r="R12" s="27">
        <f t="shared" si="14"/>
        <v>7333.3333333333285</v>
      </c>
      <c r="S12" s="27">
        <f t="shared" si="14"/>
        <v>6833.3333333333276</v>
      </c>
      <c r="T12" s="27">
        <f t="shared" si="14"/>
        <v>6333.3333333333267</v>
      </c>
      <c r="U12" s="27">
        <f t="shared" ref="U12:AD14" si="15">SUMIF($AF$5:$CM$5,U$5,$AF12:$CM12)</f>
        <v>5833.3333333333267</v>
      </c>
      <c r="V12" s="27">
        <f t="shared" si="15"/>
        <v>5333.3333333333267</v>
      </c>
      <c r="W12" s="27">
        <f t="shared" si="15"/>
        <v>4833.3333333333267</v>
      </c>
      <c r="X12" s="27">
        <f t="shared" si="15"/>
        <v>4333.3333333333276</v>
      </c>
      <c r="Y12" s="27">
        <f t="shared" si="15"/>
        <v>3833.333333333328</v>
      </c>
      <c r="Z12" s="27">
        <f t="shared" si="15"/>
        <v>3333.3333333333285</v>
      </c>
      <c r="AA12" s="27">
        <f t="shared" si="15"/>
        <v>2833.3333333333285</v>
      </c>
      <c r="AB12" s="27">
        <f t="shared" si="15"/>
        <v>2333.3333333333285</v>
      </c>
      <c r="AC12" s="27">
        <f t="shared" si="15"/>
        <v>1833.3333333333283</v>
      </c>
      <c r="AD12" s="27">
        <f t="shared" si="15"/>
        <v>1333.333333333328</v>
      </c>
      <c r="AF12" s="35">
        <f>IA!AF13</f>
        <v>0</v>
      </c>
      <c r="AG12" s="35">
        <f>IA!AG13</f>
        <v>0</v>
      </c>
      <c r="AH12" s="35">
        <f>IA!AH13</f>
        <v>0</v>
      </c>
      <c r="AI12" s="35">
        <f>IA!AI13</f>
        <v>0</v>
      </c>
      <c r="AJ12" s="35">
        <f>IA!AJ13</f>
        <v>0</v>
      </c>
      <c r="AK12" s="35">
        <f>IA!AK13</f>
        <v>0</v>
      </c>
      <c r="AL12" s="35">
        <f>IA!AL13</f>
        <v>0</v>
      </c>
      <c r="AM12" s="35">
        <f>IA!AM13</f>
        <v>10000</v>
      </c>
      <c r="AN12" s="35">
        <f>IA!AN13</f>
        <v>9833.3333333333321</v>
      </c>
      <c r="AO12" s="35">
        <f>IA!AO13</f>
        <v>9666.6666666666661</v>
      </c>
      <c r="AP12" s="35">
        <f>IA!AP13</f>
        <v>9500</v>
      </c>
      <c r="AQ12" s="35">
        <f>IA!AQ13</f>
        <v>9333.3333333333321</v>
      </c>
      <c r="AR12" s="35">
        <f>IA!AR13</f>
        <v>9166.6666666666642</v>
      </c>
      <c r="AS12" s="35">
        <f>IA!AS13</f>
        <v>8999.9999999999982</v>
      </c>
      <c r="AT12" s="35">
        <f>IA!AT13</f>
        <v>8833.3333333333321</v>
      </c>
      <c r="AU12" s="35">
        <f>IA!AU13</f>
        <v>8666.6666666666642</v>
      </c>
      <c r="AV12" s="35">
        <f>IA!AV13</f>
        <v>8499.9999999999964</v>
      </c>
      <c r="AW12" s="35">
        <f>IA!AW13</f>
        <v>8333.3333333333303</v>
      </c>
      <c r="AX12" s="35">
        <f>IA!AX13</f>
        <v>8166.6666666666633</v>
      </c>
      <c r="AY12" s="35">
        <f>IA!AY13</f>
        <v>7999.9999999999964</v>
      </c>
      <c r="AZ12" s="35">
        <f>IA!AZ13</f>
        <v>7833.3333333333294</v>
      </c>
      <c r="BA12" s="35">
        <f>IA!BA13</f>
        <v>7666.6666666666624</v>
      </c>
      <c r="BB12" s="35">
        <f>IA!BB13</f>
        <v>7499.9999999999955</v>
      </c>
      <c r="BC12" s="35">
        <f>IA!BC13</f>
        <v>7333.3333333333285</v>
      </c>
      <c r="BD12" s="35">
        <f>IA!BD13</f>
        <v>7166.6666666666615</v>
      </c>
      <c r="BE12" s="35">
        <f>IA!BE13</f>
        <v>6999.9999999999945</v>
      </c>
      <c r="BF12" s="35">
        <f>IA!BF13</f>
        <v>6833.3333333333276</v>
      </c>
      <c r="BG12" s="35">
        <f>IA!BG13</f>
        <v>6666.6666666666606</v>
      </c>
      <c r="BH12" s="35">
        <f>IA!BH13</f>
        <v>6499.9999999999936</v>
      </c>
      <c r="BI12" s="35">
        <f>IA!BI13</f>
        <v>6333.3333333333267</v>
      </c>
      <c r="BJ12" s="35">
        <f>IA!BJ13</f>
        <v>6166.6666666666597</v>
      </c>
      <c r="BK12" s="35">
        <f>IA!BK13</f>
        <v>5999.9999999999927</v>
      </c>
      <c r="BL12" s="35">
        <f>IA!BL13</f>
        <v>5833.3333333333267</v>
      </c>
      <c r="BM12" s="35">
        <f>IA!BM13</f>
        <v>5666.6666666666597</v>
      </c>
      <c r="BN12" s="35">
        <f>IA!BN13</f>
        <v>5499.9999999999927</v>
      </c>
      <c r="BO12" s="35">
        <f>IA!BO13</f>
        <v>5333.3333333333267</v>
      </c>
      <c r="BP12" s="35">
        <f>IA!BP13</f>
        <v>5166.6666666666606</v>
      </c>
      <c r="BQ12" s="35">
        <f>IA!BQ13</f>
        <v>4999.9999999999936</v>
      </c>
      <c r="BR12" s="35">
        <f>IA!BR13</f>
        <v>4833.3333333333267</v>
      </c>
      <c r="BS12" s="35">
        <f>IA!BS13</f>
        <v>4666.6666666666606</v>
      </c>
      <c r="BT12" s="35">
        <f>IA!BT13</f>
        <v>4499.9999999999945</v>
      </c>
      <c r="BU12" s="35">
        <f>IA!BU13</f>
        <v>4333.3333333333276</v>
      </c>
      <c r="BV12" s="35">
        <f>IA!BV13</f>
        <v>4166.6666666666606</v>
      </c>
      <c r="BW12" s="35">
        <f>IA!BW13</f>
        <v>3999.9999999999945</v>
      </c>
      <c r="BX12" s="35">
        <f>IA!BX13</f>
        <v>3833.333333333328</v>
      </c>
      <c r="BY12" s="35">
        <f>IA!BY13</f>
        <v>3666.6666666666615</v>
      </c>
      <c r="BZ12" s="35">
        <f>IA!BZ13</f>
        <v>3499.999999999995</v>
      </c>
      <c r="CA12" s="35">
        <f>IA!CA13</f>
        <v>3333.3333333333285</v>
      </c>
      <c r="CB12" s="35">
        <f>IA!CB13</f>
        <v>3166.666666666662</v>
      </c>
      <c r="CC12" s="35">
        <f>IA!CC13</f>
        <v>2999.9999999999955</v>
      </c>
      <c r="CD12" s="35">
        <f>IA!CD13</f>
        <v>2833.3333333333285</v>
      </c>
      <c r="CE12" s="35">
        <f>IA!CE13</f>
        <v>2666.666666666662</v>
      </c>
      <c r="CF12" s="35">
        <f>IA!CF13</f>
        <v>2499.9999999999955</v>
      </c>
      <c r="CG12" s="35">
        <f>IA!CG13</f>
        <v>2333.3333333333285</v>
      </c>
      <c r="CH12" s="35">
        <f>IA!CH13</f>
        <v>2166.6666666666615</v>
      </c>
      <c r="CI12" s="35">
        <f>IA!CI13</f>
        <v>1999.999999999995</v>
      </c>
      <c r="CJ12" s="35">
        <f>IA!CJ13</f>
        <v>1833.3333333333283</v>
      </c>
      <c r="CK12" s="35">
        <f>IA!CK13</f>
        <v>1666.6666666666615</v>
      </c>
      <c r="CL12" s="35">
        <f>IA!CL13</f>
        <v>1499.9999999999948</v>
      </c>
      <c r="CM12" s="35">
        <f>IA!CM13</f>
        <v>1333.333333333328</v>
      </c>
    </row>
    <row r="13" spans="2:91" s="20" customFormat="1" ht="15" x14ac:dyDescent="0.2">
      <c r="B13" s="88" t="s">
        <v>171</v>
      </c>
      <c r="C13" s="86" t="str">
        <f>Inputs!$J$16</f>
        <v>EUR</v>
      </c>
      <c r="D13" s="86" t="s">
        <v>101</v>
      </c>
      <c r="E13" s="34">
        <f t="shared" si="13"/>
        <v>468940.4761904761</v>
      </c>
      <c r="F13" s="34">
        <f t="shared" si="13"/>
        <v>407789.68253968254</v>
      </c>
      <c r="G13" s="34">
        <f t="shared" si="13"/>
        <v>349694.44444444467</v>
      </c>
      <c r="H13" s="34">
        <f t="shared" si="13"/>
        <v>292710.3174603178</v>
      </c>
      <c r="I13" s="34">
        <f t="shared" si="13"/>
        <v>241781.74603174641</v>
      </c>
      <c r="K13" s="27">
        <f t="shared" si="14"/>
        <v>0</v>
      </c>
      <c r="L13" s="27">
        <f t="shared" si="14"/>
        <v>228861.11111111109</v>
      </c>
      <c r="M13" s="27">
        <f t="shared" si="14"/>
        <v>484297.61904761905</v>
      </c>
      <c r="N13" s="27">
        <f t="shared" si="14"/>
        <v>468940.4761904761</v>
      </c>
      <c r="O13" s="27">
        <f t="shared" si="14"/>
        <v>453583.33333333331</v>
      </c>
      <c r="P13" s="27">
        <f t="shared" si="14"/>
        <v>438226.19047619047</v>
      </c>
      <c r="Q13" s="27">
        <f t="shared" si="14"/>
        <v>422869.04761904752</v>
      </c>
      <c r="R13" s="27">
        <f t="shared" si="14"/>
        <v>407789.68253968254</v>
      </c>
      <c r="S13" s="27">
        <f t="shared" si="14"/>
        <v>393265.87301587313</v>
      </c>
      <c r="T13" s="27">
        <f t="shared" si="14"/>
        <v>378742.06349206361</v>
      </c>
      <c r="U13" s="27">
        <f t="shared" si="15"/>
        <v>364218.25396825414</v>
      </c>
      <c r="V13" s="27">
        <f t="shared" si="15"/>
        <v>349694.44444444467</v>
      </c>
      <c r="W13" s="27">
        <f t="shared" si="15"/>
        <v>335170.63492063514</v>
      </c>
      <c r="X13" s="27">
        <f t="shared" si="15"/>
        <v>320646.82539682568</v>
      </c>
      <c r="Y13" s="27">
        <f t="shared" si="15"/>
        <v>306400.7936507939</v>
      </c>
      <c r="Z13" s="27">
        <f t="shared" si="15"/>
        <v>292710.3174603178</v>
      </c>
      <c r="AA13" s="27">
        <f t="shared" si="15"/>
        <v>279019.84126984165</v>
      </c>
      <c r="AB13" s="27">
        <f t="shared" si="15"/>
        <v>266287.69841269881</v>
      </c>
      <c r="AC13" s="27">
        <f t="shared" si="15"/>
        <v>254034.7222222226</v>
      </c>
      <c r="AD13" s="27">
        <f t="shared" si="15"/>
        <v>241781.74603174641</v>
      </c>
      <c r="AF13" s="35">
        <f>PPE!AF14</f>
        <v>0</v>
      </c>
      <c r="AG13" s="35">
        <f>PPE!AG14</f>
        <v>0</v>
      </c>
      <c r="AH13" s="35">
        <f>PPE!AH14</f>
        <v>0</v>
      </c>
      <c r="AI13" s="35">
        <f>PPE!AI14</f>
        <v>233000</v>
      </c>
      <c r="AJ13" s="35">
        <f>PPE!AJ14</f>
        <v>230930.55555555556</v>
      </c>
      <c r="AK13" s="35">
        <f>PPE!AK14</f>
        <v>228861.11111111109</v>
      </c>
      <c r="AL13" s="35">
        <f>PPE!AL14</f>
        <v>286791.66666666663</v>
      </c>
      <c r="AM13" s="35">
        <f>PPE!AM14</f>
        <v>388722.22222222219</v>
      </c>
      <c r="AN13" s="35">
        <f>PPE!AN14</f>
        <v>484297.61904761905</v>
      </c>
      <c r="AO13" s="35">
        <f>PPE!AO14</f>
        <v>479178.57142857136</v>
      </c>
      <c r="AP13" s="35">
        <f>PPE!AP14</f>
        <v>474059.52380952385</v>
      </c>
      <c r="AQ13" s="35">
        <f>PPE!AQ14</f>
        <v>468940.4761904761</v>
      </c>
      <c r="AR13" s="35">
        <f>PPE!AR14</f>
        <v>463821.42857142852</v>
      </c>
      <c r="AS13" s="35">
        <f>PPE!AS14</f>
        <v>458702.38095238095</v>
      </c>
      <c r="AT13" s="35">
        <f>PPE!AT14</f>
        <v>453583.33333333331</v>
      </c>
      <c r="AU13" s="35">
        <f>PPE!AU14</f>
        <v>448464.28571428574</v>
      </c>
      <c r="AV13" s="35">
        <f>PPE!AV14</f>
        <v>443345.23809523805</v>
      </c>
      <c r="AW13" s="35">
        <f>PPE!AW14</f>
        <v>438226.19047619047</v>
      </c>
      <c r="AX13" s="35">
        <f>PPE!AX14</f>
        <v>433107.1428571429</v>
      </c>
      <c r="AY13" s="35">
        <f>PPE!AY14</f>
        <v>427988.09523809527</v>
      </c>
      <c r="AZ13" s="35">
        <f>PPE!AZ14</f>
        <v>422869.04761904752</v>
      </c>
      <c r="BA13" s="35">
        <f>PPE!BA14</f>
        <v>417750.00000000006</v>
      </c>
      <c r="BB13" s="35">
        <f>PPE!BB14</f>
        <v>412630.95238095243</v>
      </c>
      <c r="BC13" s="35">
        <f>PPE!BC14</f>
        <v>407789.68253968254</v>
      </c>
      <c r="BD13" s="35">
        <f>PPE!BD14</f>
        <v>402948.41269841278</v>
      </c>
      <c r="BE13" s="35">
        <f>PPE!BE14</f>
        <v>398107.1428571429</v>
      </c>
      <c r="BF13" s="35">
        <f>PPE!BF14</f>
        <v>393265.87301587313</v>
      </c>
      <c r="BG13" s="35">
        <f>PPE!BG14</f>
        <v>388424.60317460325</v>
      </c>
      <c r="BH13" s="35">
        <f>PPE!BH14</f>
        <v>383583.33333333337</v>
      </c>
      <c r="BI13" s="35">
        <f>PPE!BI14</f>
        <v>378742.06349206361</v>
      </c>
      <c r="BJ13" s="35">
        <f>PPE!BJ14</f>
        <v>373900.79365079378</v>
      </c>
      <c r="BK13" s="35">
        <f>PPE!BK14</f>
        <v>369059.5238095239</v>
      </c>
      <c r="BL13" s="35">
        <f>PPE!BL14</f>
        <v>364218.25396825414</v>
      </c>
      <c r="BM13" s="35">
        <f>PPE!BM14</f>
        <v>359376.98412698432</v>
      </c>
      <c r="BN13" s="35">
        <f>PPE!BN14</f>
        <v>354535.71428571444</v>
      </c>
      <c r="BO13" s="35">
        <f>PPE!BO14</f>
        <v>349694.44444444467</v>
      </c>
      <c r="BP13" s="35">
        <f>PPE!BP14</f>
        <v>344853.17460317473</v>
      </c>
      <c r="BQ13" s="35">
        <f>PPE!BQ14</f>
        <v>340011.90476190497</v>
      </c>
      <c r="BR13" s="35">
        <f>PPE!BR14</f>
        <v>335170.63492063514</v>
      </c>
      <c r="BS13" s="35">
        <f>PPE!BS14</f>
        <v>330329.36507936532</v>
      </c>
      <c r="BT13" s="35">
        <f>PPE!BT14</f>
        <v>325488.09523809544</v>
      </c>
      <c r="BU13" s="35">
        <f>PPE!BU14</f>
        <v>320646.82539682568</v>
      </c>
      <c r="BV13" s="35">
        <f>PPE!BV14</f>
        <v>315805.55555555585</v>
      </c>
      <c r="BW13" s="35">
        <f>PPE!BW14</f>
        <v>310964.28571428597</v>
      </c>
      <c r="BX13" s="35">
        <f>PPE!BX14</f>
        <v>306400.7936507939</v>
      </c>
      <c r="BY13" s="35">
        <f>PPE!BY14</f>
        <v>301837.30158730189</v>
      </c>
      <c r="BZ13" s="35">
        <f>PPE!BZ14</f>
        <v>297273.80952380982</v>
      </c>
      <c r="CA13" s="35">
        <f>PPE!CA14</f>
        <v>292710.3174603178</v>
      </c>
      <c r="CB13" s="35">
        <f>PPE!CB14</f>
        <v>288146.82539682573</v>
      </c>
      <c r="CC13" s="35">
        <f>PPE!CC14</f>
        <v>283583.33333333366</v>
      </c>
      <c r="CD13" s="35">
        <f>PPE!CD14</f>
        <v>279019.84126984165</v>
      </c>
      <c r="CE13" s="35">
        <f>PPE!CE14</f>
        <v>274456.34920634958</v>
      </c>
      <c r="CF13" s="35">
        <f>PPE!CF14</f>
        <v>270372.02380952414</v>
      </c>
      <c r="CG13" s="35">
        <f>PPE!CG14</f>
        <v>266287.69841269881</v>
      </c>
      <c r="CH13" s="35">
        <f>PPE!CH14</f>
        <v>262203.37301587343</v>
      </c>
      <c r="CI13" s="35">
        <f>PPE!CI14</f>
        <v>258119.04761904798</v>
      </c>
      <c r="CJ13" s="35">
        <f>PPE!CJ14</f>
        <v>254034.7222222226</v>
      </c>
      <c r="CK13" s="35">
        <f>PPE!CK14</f>
        <v>249950.39682539718</v>
      </c>
      <c r="CL13" s="35">
        <f>PPE!CL14</f>
        <v>245866.0714285718</v>
      </c>
      <c r="CM13" s="35">
        <f>PPE!CM14</f>
        <v>241781.74603174641</v>
      </c>
    </row>
    <row r="14" spans="2:91" s="20" customFormat="1" ht="15" x14ac:dyDescent="0.2">
      <c r="B14" s="88" t="s">
        <v>170</v>
      </c>
      <c r="C14" s="86" t="str">
        <f>Inputs!$J$16</f>
        <v>EUR</v>
      </c>
      <c r="D14" s="86" t="s">
        <v>101</v>
      </c>
      <c r="E14" s="34">
        <f t="shared" si="13"/>
        <v>0</v>
      </c>
      <c r="F14" s="34">
        <f t="shared" si="13"/>
        <v>0</v>
      </c>
      <c r="G14" s="34">
        <f t="shared" si="13"/>
        <v>0</v>
      </c>
      <c r="H14" s="34">
        <f t="shared" si="13"/>
        <v>0</v>
      </c>
      <c r="I14" s="34">
        <f t="shared" si="13"/>
        <v>0</v>
      </c>
      <c r="K14" s="27">
        <f t="shared" si="14"/>
        <v>0</v>
      </c>
      <c r="L14" s="27">
        <f t="shared" si="14"/>
        <v>265000</v>
      </c>
      <c r="M14" s="27">
        <f t="shared" si="14"/>
        <v>0</v>
      </c>
      <c r="N14" s="27">
        <f t="shared" si="14"/>
        <v>0</v>
      </c>
      <c r="O14" s="27">
        <f t="shared" si="14"/>
        <v>0</v>
      </c>
      <c r="P14" s="27">
        <f t="shared" si="14"/>
        <v>0</v>
      </c>
      <c r="Q14" s="27">
        <f t="shared" si="14"/>
        <v>0</v>
      </c>
      <c r="R14" s="27">
        <f t="shared" si="14"/>
        <v>0</v>
      </c>
      <c r="S14" s="27">
        <f t="shared" si="14"/>
        <v>0</v>
      </c>
      <c r="T14" s="27">
        <f t="shared" si="14"/>
        <v>0</v>
      </c>
      <c r="U14" s="27">
        <f t="shared" si="15"/>
        <v>0</v>
      </c>
      <c r="V14" s="27">
        <f t="shared" si="15"/>
        <v>0</v>
      </c>
      <c r="W14" s="27">
        <f t="shared" si="15"/>
        <v>0</v>
      </c>
      <c r="X14" s="27">
        <f t="shared" si="15"/>
        <v>0</v>
      </c>
      <c r="Y14" s="27">
        <f t="shared" si="15"/>
        <v>0</v>
      </c>
      <c r="Z14" s="27">
        <f t="shared" si="15"/>
        <v>0</v>
      </c>
      <c r="AA14" s="27">
        <f t="shared" si="15"/>
        <v>0</v>
      </c>
      <c r="AB14" s="27">
        <f t="shared" si="15"/>
        <v>0</v>
      </c>
      <c r="AC14" s="27">
        <f t="shared" si="15"/>
        <v>0</v>
      </c>
      <c r="AD14" s="27">
        <f t="shared" si="15"/>
        <v>0</v>
      </c>
      <c r="AF14" s="35">
        <f>PPE!AF20</f>
        <v>0</v>
      </c>
      <c r="AG14" s="35">
        <f>PPE!AG20</f>
        <v>0</v>
      </c>
      <c r="AH14" s="35">
        <f>PPE!AH20</f>
        <v>0</v>
      </c>
      <c r="AI14" s="35">
        <f>PPE!AI20</f>
        <v>0</v>
      </c>
      <c r="AJ14" s="35">
        <f>PPE!AJ20</f>
        <v>0</v>
      </c>
      <c r="AK14" s="35">
        <f>PPE!AK20</f>
        <v>265000</v>
      </c>
      <c r="AL14" s="35">
        <f>PPE!AL20</f>
        <v>205000</v>
      </c>
      <c r="AM14" s="35">
        <f>PPE!AM20</f>
        <v>100000</v>
      </c>
      <c r="AN14" s="35">
        <f>PPE!AN20</f>
        <v>0</v>
      </c>
      <c r="AO14" s="35">
        <f>PPE!AO20</f>
        <v>0</v>
      </c>
      <c r="AP14" s="35">
        <f>PPE!AP20</f>
        <v>0</v>
      </c>
      <c r="AQ14" s="35">
        <f>PPE!AQ20</f>
        <v>0</v>
      </c>
      <c r="AR14" s="35">
        <f>PPE!AR20</f>
        <v>0</v>
      </c>
      <c r="AS14" s="35">
        <f>PPE!AS20</f>
        <v>0</v>
      </c>
      <c r="AT14" s="35">
        <f>PPE!AT20</f>
        <v>0</v>
      </c>
      <c r="AU14" s="35">
        <f>PPE!AU20</f>
        <v>0</v>
      </c>
      <c r="AV14" s="35">
        <f>PPE!AV20</f>
        <v>0</v>
      </c>
      <c r="AW14" s="35">
        <f>PPE!AW20</f>
        <v>0</v>
      </c>
      <c r="AX14" s="35">
        <f>PPE!AX20</f>
        <v>0</v>
      </c>
      <c r="AY14" s="35">
        <f>PPE!AY20</f>
        <v>0</v>
      </c>
      <c r="AZ14" s="35">
        <f>PPE!AZ20</f>
        <v>0</v>
      </c>
      <c r="BA14" s="35">
        <f>PPE!BA20</f>
        <v>0</v>
      </c>
      <c r="BB14" s="35">
        <f>PPE!BB20</f>
        <v>0</v>
      </c>
      <c r="BC14" s="35">
        <f>PPE!BC20</f>
        <v>0</v>
      </c>
      <c r="BD14" s="35">
        <f>PPE!BD20</f>
        <v>0</v>
      </c>
      <c r="BE14" s="35">
        <f>PPE!BE20</f>
        <v>0</v>
      </c>
      <c r="BF14" s="35">
        <f>PPE!BF20</f>
        <v>0</v>
      </c>
      <c r="BG14" s="35">
        <f>PPE!BG20</f>
        <v>0</v>
      </c>
      <c r="BH14" s="35">
        <f>PPE!BH20</f>
        <v>0</v>
      </c>
      <c r="BI14" s="35">
        <f>PPE!BI20</f>
        <v>0</v>
      </c>
      <c r="BJ14" s="35">
        <f>PPE!BJ20</f>
        <v>0</v>
      </c>
      <c r="BK14" s="35">
        <f>PPE!BK20</f>
        <v>0</v>
      </c>
      <c r="BL14" s="35">
        <f>PPE!BL20</f>
        <v>0</v>
      </c>
      <c r="BM14" s="35">
        <f>PPE!BM20</f>
        <v>0</v>
      </c>
      <c r="BN14" s="35">
        <f>PPE!BN20</f>
        <v>0</v>
      </c>
      <c r="BO14" s="35">
        <f>PPE!BO20</f>
        <v>0</v>
      </c>
      <c r="BP14" s="35">
        <f>PPE!BP20</f>
        <v>0</v>
      </c>
      <c r="BQ14" s="35">
        <f>PPE!BQ20</f>
        <v>0</v>
      </c>
      <c r="BR14" s="35">
        <f>PPE!BR20</f>
        <v>0</v>
      </c>
      <c r="BS14" s="35">
        <f>PPE!BS20</f>
        <v>0</v>
      </c>
      <c r="BT14" s="35">
        <f>PPE!BT20</f>
        <v>0</v>
      </c>
      <c r="BU14" s="35">
        <f>PPE!BU20</f>
        <v>0</v>
      </c>
      <c r="BV14" s="35">
        <f>PPE!BV20</f>
        <v>0</v>
      </c>
      <c r="BW14" s="35">
        <f>PPE!BW20</f>
        <v>0</v>
      </c>
      <c r="BX14" s="35">
        <f>PPE!BX20</f>
        <v>0</v>
      </c>
      <c r="BY14" s="35">
        <f>PPE!BY20</f>
        <v>0</v>
      </c>
      <c r="BZ14" s="35">
        <f>PPE!BZ20</f>
        <v>0</v>
      </c>
      <c r="CA14" s="35">
        <f>PPE!CA20</f>
        <v>0</v>
      </c>
      <c r="CB14" s="35">
        <f>PPE!CB20</f>
        <v>0</v>
      </c>
      <c r="CC14" s="35">
        <f>PPE!CC20</f>
        <v>0</v>
      </c>
      <c r="CD14" s="35">
        <f>PPE!CD20</f>
        <v>0</v>
      </c>
      <c r="CE14" s="35">
        <f>PPE!CE20</f>
        <v>0</v>
      </c>
      <c r="CF14" s="35">
        <f>PPE!CF20</f>
        <v>0</v>
      </c>
      <c r="CG14" s="35">
        <f>PPE!CG20</f>
        <v>0</v>
      </c>
      <c r="CH14" s="35">
        <f>PPE!CH20</f>
        <v>0</v>
      </c>
      <c r="CI14" s="35">
        <f>PPE!CI20</f>
        <v>0</v>
      </c>
      <c r="CJ14" s="35">
        <f>PPE!CJ20</f>
        <v>0</v>
      </c>
      <c r="CK14" s="35">
        <f>PPE!CK20</f>
        <v>0</v>
      </c>
      <c r="CL14" s="35">
        <f>PPE!CL20</f>
        <v>0</v>
      </c>
      <c r="CM14" s="35">
        <f>PPE!CM20</f>
        <v>0</v>
      </c>
    </row>
    <row r="15" spans="2:91" x14ac:dyDescent="0.2">
      <c r="C15" s="86"/>
      <c r="D15" s="86"/>
      <c r="E15" s="89"/>
      <c r="F15" s="89"/>
      <c r="G15" s="89"/>
      <c r="H15" s="89"/>
      <c r="I15" s="89"/>
      <c r="K15" s="27"/>
      <c r="L15" s="27"/>
      <c r="M15" s="27"/>
      <c r="N15" s="27"/>
      <c r="O15" s="27"/>
      <c r="P15" s="27"/>
      <c r="Q15" s="27"/>
      <c r="R15" s="27"/>
      <c r="S15" s="27"/>
      <c r="T15" s="27"/>
      <c r="U15" s="27"/>
      <c r="V15" s="27"/>
      <c r="W15" s="27"/>
      <c r="X15" s="27"/>
      <c r="Y15" s="27"/>
      <c r="Z15" s="27"/>
      <c r="AA15" s="27"/>
      <c r="AB15" s="27"/>
      <c r="AC15" s="27"/>
      <c r="AD15" s="27"/>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c r="BJ15" s="89"/>
      <c r="BK15" s="89"/>
      <c r="BL15" s="89"/>
      <c r="BM15" s="89"/>
      <c r="BN15" s="89"/>
      <c r="BO15" s="89"/>
      <c r="BP15" s="89"/>
      <c r="BQ15" s="89"/>
      <c r="BR15" s="89"/>
      <c r="BS15" s="89"/>
      <c r="BT15" s="89"/>
      <c r="BU15" s="89"/>
      <c r="BV15" s="89"/>
      <c r="BW15" s="89"/>
      <c r="BX15" s="89"/>
      <c r="BY15" s="89"/>
      <c r="BZ15" s="89"/>
      <c r="CA15" s="89"/>
      <c r="CB15" s="89"/>
      <c r="CC15" s="89"/>
      <c r="CD15" s="89"/>
      <c r="CE15" s="89"/>
      <c r="CF15" s="89"/>
      <c r="CG15" s="89"/>
      <c r="CH15" s="89"/>
      <c r="CI15" s="89"/>
      <c r="CJ15" s="89"/>
      <c r="CK15" s="89"/>
      <c r="CL15" s="89"/>
      <c r="CM15" s="89"/>
    </row>
    <row r="16" spans="2:91" x14ac:dyDescent="0.2">
      <c r="B16" s="23" t="s">
        <v>169</v>
      </c>
      <c r="C16" s="86"/>
      <c r="D16" s="86"/>
      <c r="E16" s="89"/>
      <c r="F16" s="89"/>
      <c r="G16" s="89"/>
      <c r="H16" s="89"/>
      <c r="I16" s="89"/>
      <c r="AF16" s="89"/>
      <c r="AG16" s="89"/>
      <c r="AH16" s="89"/>
      <c r="AI16" s="89"/>
      <c r="AJ16" s="89"/>
      <c r="AK16" s="89"/>
      <c r="AL16" s="89"/>
      <c r="AM16" s="89"/>
      <c r="AN16" s="89"/>
      <c r="AO16" s="89"/>
      <c r="AP16" s="89"/>
      <c r="AQ16" s="89"/>
      <c r="AR16" s="89"/>
      <c r="AS16" s="89"/>
      <c r="AT16" s="89"/>
      <c r="AU16" s="89"/>
      <c r="AV16" s="89"/>
      <c r="AW16" s="89"/>
      <c r="AX16" s="89"/>
      <c r="AY16" s="89"/>
      <c r="AZ16" s="89"/>
      <c r="BA16" s="89"/>
      <c r="BB16" s="89"/>
      <c r="BC16" s="89"/>
      <c r="BD16" s="89"/>
      <c r="BE16" s="89"/>
      <c r="BF16" s="89"/>
      <c r="BG16" s="89"/>
      <c r="BH16" s="89"/>
      <c r="BI16" s="89"/>
      <c r="BJ16" s="89"/>
      <c r="BK16" s="89"/>
      <c r="BL16" s="89"/>
      <c r="BM16" s="89"/>
      <c r="BN16" s="89"/>
      <c r="BO16" s="89"/>
      <c r="BP16" s="89"/>
      <c r="BQ16" s="89"/>
      <c r="BR16" s="89"/>
      <c r="BS16" s="89"/>
      <c r="BT16" s="89"/>
      <c r="BU16" s="89"/>
      <c r="BV16" s="89"/>
      <c r="BW16" s="89"/>
      <c r="BX16" s="89"/>
      <c r="BY16" s="89"/>
      <c r="BZ16" s="89"/>
      <c r="CA16" s="89"/>
      <c r="CB16" s="89"/>
      <c r="CC16" s="89"/>
      <c r="CD16" s="89"/>
      <c r="CE16" s="89"/>
      <c r="CF16" s="89"/>
      <c r="CG16" s="89"/>
      <c r="CH16" s="89"/>
      <c r="CI16" s="89"/>
      <c r="CJ16" s="89"/>
      <c r="CK16" s="89"/>
      <c r="CL16" s="89"/>
      <c r="CM16" s="89"/>
    </row>
    <row r="17" spans="2:91" s="20" customFormat="1" ht="15" x14ac:dyDescent="0.2">
      <c r="B17" s="88" t="s">
        <v>168</v>
      </c>
      <c r="C17" s="86" t="str">
        <f>Inputs!$J$16</f>
        <v>EUR</v>
      </c>
      <c r="D17" s="86" t="s">
        <v>69</v>
      </c>
      <c r="E17" s="34">
        <f ca="1">SUMIF($K$5:$AD$5,E$5,$K17:$AD17)</f>
        <v>467551.34886247199</v>
      </c>
      <c r="F17" s="34">
        <f ca="1">SUMIF($K$5:$AD$5,F$5,$K17:$AD17)</f>
        <v>770001.10256901942</v>
      </c>
      <c r="G17" s="34">
        <f ca="1">SUMIF($K$5:$AD$5,G$5,$K17:$AD17)</f>
        <v>983258.35551222425</v>
      </c>
      <c r="H17" s="34">
        <f ca="1">SUMIF($K$5:$AD$5,H$5,$K17:$AD17)</f>
        <v>1189300.9840035441</v>
      </c>
      <c r="I17" s="34">
        <f ca="1">SUMIF($K$5:$AD$5,I$5,$K17:$AD17)</f>
        <v>1535024.4387337542</v>
      </c>
      <c r="K17" s="27">
        <f t="shared" ref="K17:AD17" ca="1" si="16">SUMIF($AF$5:$CM$5,K$5,$AF17:$CM17)</f>
        <v>316885</v>
      </c>
      <c r="L17" s="27">
        <f t="shared" ca="1" si="16"/>
        <v>301885</v>
      </c>
      <c r="M17" s="27">
        <f t="shared" ca="1" si="16"/>
        <v>153158.3964085583</v>
      </c>
      <c r="N17" s="27">
        <f t="shared" ca="1" si="16"/>
        <v>467551.34886247199</v>
      </c>
      <c r="O17" s="27">
        <f t="shared" ca="1" si="16"/>
        <v>570456.46167625976</v>
      </c>
      <c r="P17" s="27">
        <f t="shared" ca="1" si="16"/>
        <v>632109.1900849106</v>
      </c>
      <c r="Q17" s="27">
        <f t="shared" ca="1" si="16"/>
        <v>683296.80055828916</v>
      </c>
      <c r="R17" s="27">
        <f t="shared" ca="1" si="16"/>
        <v>770001.10256901942</v>
      </c>
      <c r="S17" s="27">
        <f t="shared" ca="1" si="16"/>
        <v>742699.09162863647</v>
      </c>
      <c r="T17" s="27">
        <f t="shared" ca="1" si="16"/>
        <v>816990.95571436139</v>
      </c>
      <c r="U17" s="27">
        <f t="shared" ca="1" si="16"/>
        <v>878344.2867168067</v>
      </c>
      <c r="V17" s="27">
        <f t="shared" ca="1" si="16"/>
        <v>983258.35551222425</v>
      </c>
      <c r="W17" s="27">
        <f t="shared" ca="1" si="16"/>
        <v>918908.50156328734</v>
      </c>
      <c r="X17" s="27">
        <f t="shared" ca="1" si="16"/>
        <v>1006799.7012008907</v>
      </c>
      <c r="Y17" s="27">
        <f t="shared" ca="1" si="16"/>
        <v>1082340.8701298526</v>
      </c>
      <c r="Z17" s="27">
        <f t="shared" ca="1" si="16"/>
        <v>1189300.9840035441</v>
      </c>
      <c r="AA17" s="27">
        <f t="shared" ca="1" si="16"/>
        <v>1203388.053249591</v>
      </c>
      <c r="AB17" s="27">
        <f t="shared" ca="1" si="16"/>
        <v>1302571.4287762179</v>
      </c>
      <c r="AC17" s="27">
        <f t="shared" ca="1" si="16"/>
        <v>1389137.5510083234</v>
      </c>
      <c r="AD17" s="27">
        <f t="shared" ca="1" si="16"/>
        <v>1535024.4387337542</v>
      </c>
      <c r="AF17" s="34">
        <f ca="1">'Cash Flow'!AF41</f>
        <v>0</v>
      </c>
      <c r="AG17" s="34">
        <f ca="1">'Cash Flow'!AG41</f>
        <v>0</v>
      </c>
      <c r="AH17" s="34">
        <f ca="1">'Cash Flow'!AH41</f>
        <v>316885</v>
      </c>
      <c r="AI17" s="34">
        <f ca="1">'Cash Flow'!AI41</f>
        <v>596885</v>
      </c>
      <c r="AJ17" s="34">
        <f ca="1">'Cash Flow'!AJ41</f>
        <v>331885</v>
      </c>
      <c r="AK17" s="34">
        <f ca="1">'Cash Flow'!AK41</f>
        <v>301885</v>
      </c>
      <c r="AL17" s="34">
        <f ca="1">'Cash Flow'!AL41</f>
        <v>231885</v>
      </c>
      <c r="AM17" s="34">
        <f ca="1">'Cash Flow'!AM41</f>
        <v>231885</v>
      </c>
      <c r="AN17" s="34">
        <f ca="1">'Cash Flow'!AN41</f>
        <v>153158.3964085583</v>
      </c>
      <c r="AO17" s="34">
        <f ca="1">'Cash Flow'!AO41</f>
        <v>240730.81366852092</v>
      </c>
      <c r="AP17" s="34">
        <f ca="1">'Cash Flow'!AP41</f>
        <v>346853.0385798362</v>
      </c>
      <c r="AQ17" s="34">
        <f ca="1">'Cash Flow'!AQ41</f>
        <v>467551.34886247199</v>
      </c>
      <c r="AR17" s="34">
        <f ca="1">'Cash Flow'!AR41</f>
        <v>370903.62207358587</v>
      </c>
      <c r="AS17" s="34">
        <f ca="1">'Cash Flow'!AS41</f>
        <v>440737.11276293476</v>
      </c>
      <c r="AT17" s="34">
        <f ca="1">'Cash Flow'!AT41</f>
        <v>570456.46167625976</v>
      </c>
      <c r="AU17" s="34">
        <f ca="1">'Cash Flow'!AU41</f>
        <v>373239.79872462171</v>
      </c>
      <c r="AV17" s="34">
        <f ca="1">'Cash Flow'!AV41</f>
        <v>499963.53899715381</v>
      </c>
      <c r="AW17" s="34">
        <f ca="1">'Cash Flow'!AW41</f>
        <v>632109.1900849106</v>
      </c>
      <c r="AX17" s="34">
        <f ca="1">'Cash Flow'!AX41</f>
        <v>401227.45826562145</v>
      </c>
      <c r="AY17" s="34">
        <f ca="1">'Cash Flow'!AY41</f>
        <v>557521.88442865491</v>
      </c>
      <c r="AZ17" s="34">
        <f ca="1">'Cash Flow'!AZ41</f>
        <v>683296.80055828916</v>
      </c>
      <c r="BA17" s="34">
        <f ca="1">'Cash Flow'!BA41</f>
        <v>447179.14577902935</v>
      </c>
      <c r="BB17" s="34">
        <f ca="1">'Cash Flow'!BB41</f>
        <v>605683.8295216196</v>
      </c>
      <c r="BC17" s="34">
        <f ca="1">'Cash Flow'!BC41</f>
        <v>770001.10256901942</v>
      </c>
      <c r="BD17" s="34">
        <f ca="1">'Cash Flow'!BD41</f>
        <v>490674.69981538219</v>
      </c>
      <c r="BE17" s="34">
        <f ca="1">'Cash Flow'!BE41</f>
        <v>580919.45476372074</v>
      </c>
      <c r="BF17" s="34">
        <f ca="1">'Cash Flow'!BF41</f>
        <v>742699.09162863647</v>
      </c>
      <c r="BG17" s="34">
        <f ca="1">'Cash Flow'!BG41</f>
        <v>496809.77001731697</v>
      </c>
      <c r="BH17" s="34">
        <f ca="1">'Cash Flow'!BH41</f>
        <v>657570.64895291429</v>
      </c>
      <c r="BI17" s="34">
        <f ca="1">'Cash Flow'!BI41</f>
        <v>816990.95571436139</v>
      </c>
      <c r="BJ17" s="34">
        <f ca="1">'Cash Flow'!BJ41</f>
        <v>525015.10962730797</v>
      </c>
      <c r="BK17" s="34">
        <f ca="1">'Cash Flow'!BK41</f>
        <v>726604.64027829305</v>
      </c>
      <c r="BL17" s="34">
        <f ca="1">'Cash Flow'!BL41</f>
        <v>878344.2867168067</v>
      </c>
      <c r="BM17" s="34">
        <f ca="1">'Cash Flow'!BM41</f>
        <v>583803.76723061583</v>
      </c>
      <c r="BN17" s="34">
        <f ca="1">'Cash Flow'!BN41</f>
        <v>783476.95110846963</v>
      </c>
      <c r="BO17" s="34">
        <f ca="1">'Cash Flow'!BO41</f>
        <v>983258.35551222425</v>
      </c>
      <c r="BP17" s="34">
        <f ca="1">'Cash Flow'!BP41</f>
        <v>626322.29323089251</v>
      </c>
      <c r="BQ17" s="34">
        <f ca="1">'Cash Flow'!BQ41</f>
        <v>735847.17219830886</v>
      </c>
      <c r="BR17" s="34">
        <f ca="1">'Cash Flow'!BR41</f>
        <v>918908.50156328734</v>
      </c>
      <c r="BS17" s="34">
        <f ca="1">'Cash Flow'!BS41</f>
        <v>630348.6256296559</v>
      </c>
      <c r="BT17" s="34">
        <f ca="1">'Cash Flow'!BT41</f>
        <v>826699.39072032413</v>
      </c>
      <c r="BU17" s="34">
        <f ca="1">'Cash Flow'!BU41</f>
        <v>1006799.7012008907</v>
      </c>
      <c r="BV17" s="34">
        <f ca="1">'Cash Flow'!BV41</f>
        <v>667483.49025249167</v>
      </c>
      <c r="BW17" s="34">
        <f ca="1">'Cash Flow'!BW41</f>
        <v>899935.02692261455</v>
      </c>
      <c r="BX17" s="34">
        <f ca="1">'Cash Flow'!BX41</f>
        <v>1082340.8701298526</v>
      </c>
      <c r="BY17" s="34">
        <f ca="1">'Cash Flow'!BY41</f>
        <v>734688.05825659004</v>
      </c>
      <c r="BZ17" s="34">
        <f ca="1">'Cash Flow'!BZ41</f>
        <v>960009.22893550713</v>
      </c>
      <c r="CA17" s="34">
        <f ca="1">'Cash Flow'!CA41</f>
        <v>1189300.9840035441</v>
      </c>
      <c r="CB17" s="34">
        <f ca="1">'Cash Flow'!CB41</f>
        <v>817207.96750599449</v>
      </c>
      <c r="CC17" s="34">
        <f ca="1">'Cash Flow'!CC41</f>
        <v>966961.00341933186</v>
      </c>
      <c r="CD17" s="34">
        <f ca="1">'Cash Flow'!CD41</f>
        <v>1203388.053249591</v>
      </c>
      <c r="CE17" s="34">
        <f ca="1">'Cash Flow'!CE41</f>
        <v>811294.85144539364</v>
      </c>
      <c r="CF17" s="34">
        <f ca="1">'Cash Flow'!CF41</f>
        <v>1063702.3617018261</v>
      </c>
      <c r="CG17" s="34">
        <f ca="1">'Cash Flow'!CG41</f>
        <v>1302571.4287762179</v>
      </c>
      <c r="CH17" s="34">
        <f ca="1">'Cash Flow'!CH41</f>
        <v>864477.38234284718</v>
      </c>
      <c r="CI17" s="34">
        <f ca="1">'Cash Flow'!CI41</f>
        <v>1153511.7092761244</v>
      </c>
      <c r="CJ17" s="34">
        <f ca="1">'Cash Flow'!CJ41</f>
        <v>1389137.5510083234</v>
      </c>
      <c r="CK17" s="34">
        <f ca="1">'Cash Flow'!CK41</f>
        <v>956662.8637206757</v>
      </c>
      <c r="CL17" s="34">
        <f ca="1">'Cash Flow'!CL41</f>
        <v>1237242.8927222565</v>
      </c>
      <c r="CM17" s="34">
        <f ca="1">'Cash Flow'!CM41</f>
        <v>1535024.4387337542</v>
      </c>
    </row>
    <row r="18" spans="2:91" s="20" customFormat="1" ht="15" x14ac:dyDescent="0.2">
      <c r="B18" s="88" t="s">
        <v>167</v>
      </c>
      <c r="C18" s="86" t="str">
        <f>Inputs!$J$16</f>
        <v>EUR</v>
      </c>
      <c r="D18" s="55" t="s">
        <v>107</v>
      </c>
      <c r="E18" s="34">
        <f ca="1">SUM(E19:E22)</f>
        <v>0</v>
      </c>
      <c r="F18" s="34">
        <f ca="1">SUM(F19:F22)</f>
        <v>0</v>
      </c>
      <c r="G18" s="34">
        <f ca="1">SUM(G19:G22)</f>
        <v>0</v>
      </c>
      <c r="H18" s="34">
        <f ca="1">SUM(H19:H22)</f>
        <v>0</v>
      </c>
      <c r="I18" s="34">
        <f ca="1">SUM(I19:I22)</f>
        <v>0</v>
      </c>
      <c r="K18" s="34">
        <f t="shared" ref="K18:AD18" ca="1" si="17">SUM(K19:K22)</f>
        <v>233000</v>
      </c>
      <c r="L18" s="34">
        <f t="shared" ca="1" si="17"/>
        <v>0</v>
      </c>
      <c r="M18" s="34">
        <f t="shared" ca="1" si="17"/>
        <v>0</v>
      </c>
      <c r="N18" s="34">
        <f t="shared" ca="1" si="17"/>
        <v>0</v>
      </c>
      <c r="O18" s="34">
        <f t="shared" ca="1" si="17"/>
        <v>0</v>
      </c>
      <c r="P18" s="34">
        <f t="shared" ca="1" si="17"/>
        <v>0</v>
      </c>
      <c r="Q18" s="34">
        <f t="shared" ca="1" si="17"/>
        <v>0</v>
      </c>
      <c r="R18" s="34">
        <f t="shared" ca="1" si="17"/>
        <v>0</v>
      </c>
      <c r="S18" s="34">
        <f t="shared" ca="1" si="17"/>
        <v>0</v>
      </c>
      <c r="T18" s="34">
        <f t="shared" ca="1" si="17"/>
        <v>0</v>
      </c>
      <c r="U18" s="34">
        <f t="shared" ca="1" si="17"/>
        <v>0</v>
      </c>
      <c r="V18" s="34">
        <f t="shared" ca="1" si="17"/>
        <v>0</v>
      </c>
      <c r="W18" s="34">
        <f t="shared" ca="1" si="17"/>
        <v>0</v>
      </c>
      <c r="X18" s="34">
        <f t="shared" ca="1" si="17"/>
        <v>0</v>
      </c>
      <c r="Y18" s="34">
        <f t="shared" ca="1" si="17"/>
        <v>0</v>
      </c>
      <c r="Z18" s="34">
        <f t="shared" ca="1" si="17"/>
        <v>0</v>
      </c>
      <c r="AA18" s="34">
        <f t="shared" ca="1" si="17"/>
        <v>0</v>
      </c>
      <c r="AB18" s="34">
        <f t="shared" ca="1" si="17"/>
        <v>0</v>
      </c>
      <c r="AC18" s="34">
        <f t="shared" ca="1" si="17"/>
        <v>0</v>
      </c>
      <c r="AD18" s="34">
        <f t="shared" ca="1" si="17"/>
        <v>0</v>
      </c>
      <c r="AF18" s="34">
        <f t="shared" ref="AF18:BK18" ca="1" si="18">SUM(AF19:AF22)</f>
        <v>0</v>
      </c>
      <c r="AG18" s="34">
        <f t="shared" ca="1" si="18"/>
        <v>23000</v>
      </c>
      <c r="AH18" s="34">
        <f t="shared" ca="1" si="18"/>
        <v>233000</v>
      </c>
      <c r="AI18" s="34">
        <f t="shared" ca="1" si="18"/>
        <v>0</v>
      </c>
      <c r="AJ18" s="34">
        <f t="shared" ca="1" si="18"/>
        <v>265000</v>
      </c>
      <c r="AK18" s="34">
        <f t="shared" ca="1" si="18"/>
        <v>0</v>
      </c>
      <c r="AL18" s="34">
        <f t="shared" ca="1" si="18"/>
        <v>10000</v>
      </c>
      <c r="AM18" s="34">
        <f t="shared" ca="1" si="18"/>
        <v>0</v>
      </c>
      <c r="AN18" s="34">
        <f t="shared" ca="1" si="18"/>
        <v>0</v>
      </c>
      <c r="AO18" s="34">
        <f t="shared" ca="1" si="18"/>
        <v>0</v>
      </c>
      <c r="AP18" s="34">
        <f t="shared" ca="1" si="18"/>
        <v>0</v>
      </c>
      <c r="AQ18" s="34">
        <f t="shared" ca="1" si="18"/>
        <v>0</v>
      </c>
      <c r="AR18" s="34">
        <f t="shared" ca="1" si="18"/>
        <v>0</v>
      </c>
      <c r="AS18" s="34">
        <f t="shared" ca="1" si="18"/>
        <v>0</v>
      </c>
      <c r="AT18" s="34">
        <f t="shared" ca="1" si="18"/>
        <v>0</v>
      </c>
      <c r="AU18" s="34">
        <f t="shared" ca="1" si="18"/>
        <v>0</v>
      </c>
      <c r="AV18" s="34">
        <f t="shared" ca="1" si="18"/>
        <v>0</v>
      </c>
      <c r="AW18" s="34">
        <f t="shared" ca="1" si="18"/>
        <v>0</v>
      </c>
      <c r="AX18" s="34">
        <f t="shared" ca="1" si="18"/>
        <v>0</v>
      </c>
      <c r="AY18" s="34">
        <f t="shared" ca="1" si="18"/>
        <v>0</v>
      </c>
      <c r="AZ18" s="34">
        <f t="shared" ca="1" si="18"/>
        <v>0</v>
      </c>
      <c r="BA18" s="34">
        <f t="shared" ca="1" si="18"/>
        <v>0</v>
      </c>
      <c r="BB18" s="34">
        <f t="shared" ca="1" si="18"/>
        <v>0</v>
      </c>
      <c r="BC18" s="34">
        <f t="shared" ca="1" si="18"/>
        <v>0</v>
      </c>
      <c r="BD18" s="34">
        <f t="shared" ca="1" si="18"/>
        <v>0</v>
      </c>
      <c r="BE18" s="34">
        <f t="shared" ca="1" si="18"/>
        <v>0</v>
      </c>
      <c r="BF18" s="34">
        <f t="shared" ca="1" si="18"/>
        <v>0</v>
      </c>
      <c r="BG18" s="34">
        <f t="shared" ca="1" si="18"/>
        <v>0</v>
      </c>
      <c r="BH18" s="34">
        <f t="shared" ca="1" si="18"/>
        <v>0</v>
      </c>
      <c r="BI18" s="34">
        <f t="shared" ca="1" si="18"/>
        <v>0</v>
      </c>
      <c r="BJ18" s="34">
        <f t="shared" ca="1" si="18"/>
        <v>0</v>
      </c>
      <c r="BK18" s="34">
        <f t="shared" ca="1" si="18"/>
        <v>0</v>
      </c>
      <c r="BL18" s="34">
        <f t="shared" ref="BL18:CM18" ca="1" si="19">SUM(BL19:BL22)</f>
        <v>0</v>
      </c>
      <c r="BM18" s="34">
        <f t="shared" ca="1" si="19"/>
        <v>0</v>
      </c>
      <c r="BN18" s="34">
        <f t="shared" ca="1" si="19"/>
        <v>0</v>
      </c>
      <c r="BO18" s="34">
        <f t="shared" ca="1" si="19"/>
        <v>0</v>
      </c>
      <c r="BP18" s="34">
        <f t="shared" ca="1" si="19"/>
        <v>0</v>
      </c>
      <c r="BQ18" s="34">
        <f t="shared" ca="1" si="19"/>
        <v>0</v>
      </c>
      <c r="BR18" s="34">
        <f t="shared" ca="1" si="19"/>
        <v>0</v>
      </c>
      <c r="BS18" s="34">
        <f t="shared" ca="1" si="19"/>
        <v>0</v>
      </c>
      <c r="BT18" s="34">
        <f t="shared" ca="1" si="19"/>
        <v>0</v>
      </c>
      <c r="BU18" s="34">
        <f t="shared" ca="1" si="19"/>
        <v>0</v>
      </c>
      <c r="BV18" s="34">
        <f t="shared" ca="1" si="19"/>
        <v>0</v>
      </c>
      <c r="BW18" s="34">
        <f t="shared" ca="1" si="19"/>
        <v>0</v>
      </c>
      <c r="BX18" s="34">
        <f t="shared" ca="1" si="19"/>
        <v>0</v>
      </c>
      <c r="BY18" s="34">
        <f t="shared" ca="1" si="19"/>
        <v>0</v>
      </c>
      <c r="BZ18" s="34">
        <f t="shared" ca="1" si="19"/>
        <v>0</v>
      </c>
      <c r="CA18" s="34">
        <f t="shared" ca="1" si="19"/>
        <v>0</v>
      </c>
      <c r="CB18" s="34">
        <f t="shared" ca="1" si="19"/>
        <v>0</v>
      </c>
      <c r="CC18" s="34">
        <f t="shared" ca="1" si="19"/>
        <v>0</v>
      </c>
      <c r="CD18" s="34">
        <f t="shared" ca="1" si="19"/>
        <v>0</v>
      </c>
      <c r="CE18" s="34">
        <f t="shared" ca="1" si="19"/>
        <v>0</v>
      </c>
      <c r="CF18" s="34">
        <f t="shared" ca="1" si="19"/>
        <v>0</v>
      </c>
      <c r="CG18" s="34">
        <f t="shared" ca="1" si="19"/>
        <v>0</v>
      </c>
      <c r="CH18" s="34">
        <f t="shared" ca="1" si="19"/>
        <v>0</v>
      </c>
      <c r="CI18" s="34">
        <f t="shared" ca="1" si="19"/>
        <v>0</v>
      </c>
      <c r="CJ18" s="34">
        <f t="shared" ca="1" si="19"/>
        <v>0</v>
      </c>
      <c r="CK18" s="34">
        <f t="shared" ca="1" si="19"/>
        <v>0</v>
      </c>
      <c r="CL18" s="34">
        <f t="shared" ca="1" si="19"/>
        <v>0</v>
      </c>
      <c r="CM18" s="34">
        <f t="shared" ca="1" si="19"/>
        <v>0</v>
      </c>
    </row>
    <row r="19" spans="2:91" s="20" customFormat="1" ht="15" outlineLevel="1" x14ac:dyDescent="0.2">
      <c r="B19" s="87" t="s">
        <v>166</v>
      </c>
      <c r="C19" s="86" t="str">
        <f>Inputs!$J$16</f>
        <v>EUR</v>
      </c>
      <c r="D19" s="86" t="s">
        <v>40</v>
      </c>
      <c r="E19" s="83">
        <f t="shared" ref="E19:I22" si="20">SUMIF($K$5:$AD$5,E$5,$K19:$AD19)</f>
        <v>0</v>
      </c>
      <c r="F19" s="83">
        <f t="shared" si="20"/>
        <v>0</v>
      </c>
      <c r="G19" s="83">
        <f t="shared" si="20"/>
        <v>0</v>
      </c>
      <c r="H19" s="83">
        <f t="shared" si="20"/>
        <v>0</v>
      </c>
      <c r="I19" s="83">
        <f t="shared" si="20"/>
        <v>0</v>
      </c>
      <c r="K19" s="85">
        <f t="shared" ref="K19:T22" si="21">SUMIF($AF$5:$CM$5,K$5,$AF19:$CM19)</f>
        <v>0</v>
      </c>
      <c r="L19" s="85">
        <f t="shared" si="21"/>
        <v>0</v>
      </c>
      <c r="M19" s="85">
        <f t="shared" si="21"/>
        <v>0</v>
      </c>
      <c r="N19" s="85">
        <f t="shared" si="21"/>
        <v>0</v>
      </c>
      <c r="O19" s="85">
        <f t="shared" si="21"/>
        <v>0</v>
      </c>
      <c r="P19" s="85">
        <f t="shared" si="21"/>
        <v>0</v>
      </c>
      <c r="Q19" s="85">
        <f t="shared" si="21"/>
        <v>0</v>
      </c>
      <c r="R19" s="85">
        <f t="shared" si="21"/>
        <v>0</v>
      </c>
      <c r="S19" s="85">
        <f t="shared" si="21"/>
        <v>0</v>
      </c>
      <c r="T19" s="85">
        <f t="shared" si="21"/>
        <v>0</v>
      </c>
      <c r="U19" s="85">
        <f t="shared" ref="U19:AD22" si="22">SUMIF($AF$5:$CM$5,U$5,$AF19:$CM19)</f>
        <v>0</v>
      </c>
      <c r="V19" s="85">
        <f t="shared" si="22"/>
        <v>0</v>
      </c>
      <c r="W19" s="85">
        <f t="shared" si="22"/>
        <v>0</v>
      </c>
      <c r="X19" s="85">
        <f t="shared" si="22"/>
        <v>0</v>
      </c>
      <c r="Y19" s="85">
        <f t="shared" si="22"/>
        <v>0</v>
      </c>
      <c r="Z19" s="85">
        <f t="shared" si="22"/>
        <v>0</v>
      </c>
      <c r="AA19" s="85">
        <f t="shared" si="22"/>
        <v>0</v>
      </c>
      <c r="AB19" s="85">
        <f t="shared" si="22"/>
        <v>0</v>
      </c>
      <c r="AC19" s="85">
        <f t="shared" si="22"/>
        <v>0</v>
      </c>
      <c r="AD19" s="85">
        <f t="shared" si="22"/>
        <v>0</v>
      </c>
      <c r="AF19" s="34">
        <f>Revenue!AF173</f>
        <v>0</v>
      </c>
      <c r="AG19" s="34">
        <f>Revenue!AG173</f>
        <v>0</v>
      </c>
      <c r="AH19" s="34">
        <f>Revenue!AH173</f>
        <v>0</v>
      </c>
      <c r="AI19" s="34">
        <f>Revenue!AI173</f>
        <v>0</v>
      </c>
      <c r="AJ19" s="34">
        <f>Revenue!AJ173</f>
        <v>0</v>
      </c>
      <c r="AK19" s="34">
        <f>Revenue!AK173</f>
        <v>0</v>
      </c>
      <c r="AL19" s="34">
        <f>Revenue!AL173</f>
        <v>0</v>
      </c>
      <c r="AM19" s="34">
        <f>Revenue!AM173</f>
        <v>0</v>
      </c>
      <c r="AN19" s="34">
        <f>Revenue!AN173</f>
        <v>0</v>
      </c>
      <c r="AO19" s="34">
        <f>Revenue!AO173</f>
        <v>0</v>
      </c>
      <c r="AP19" s="34">
        <f>Revenue!AP173</f>
        <v>0</v>
      </c>
      <c r="AQ19" s="34">
        <f>Revenue!AQ173</f>
        <v>0</v>
      </c>
      <c r="AR19" s="34">
        <f>Revenue!AR173</f>
        <v>0</v>
      </c>
      <c r="AS19" s="34">
        <f>Revenue!AS173</f>
        <v>0</v>
      </c>
      <c r="AT19" s="34">
        <f>Revenue!AT173</f>
        <v>0</v>
      </c>
      <c r="AU19" s="34">
        <f>Revenue!AU173</f>
        <v>0</v>
      </c>
      <c r="AV19" s="34">
        <f>Revenue!AV173</f>
        <v>0</v>
      </c>
      <c r="AW19" s="34">
        <f>Revenue!AW173</f>
        <v>0</v>
      </c>
      <c r="AX19" s="34">
        <f>Revenue!AX173</f>
        <v>0</v>
      </c>
      <c r="AY19" s="34">
        <f>Revenue!AY173</f>
        <v>0</v>
      </c>
      <c r="AZ19" s="34">
        <f>Revenue!AZ173</f>
        <v>0</v>
      </c>
      <c r="BA19" s="34">
        <f>Revenue!BA173</f>
        <v>0</v>
      </c>
      <c r="BB19" s="34">
        <f>Revenue!BB173</f>
        <v>0</v>
      </c>
      <c r="BC19" s="34">
        <f>Revenue!BC173</f>
        <v>0</v>
      </c>
      <c r="BD19" s="34">
        <f>Revenue!BD173</f>
        <v>0</v>
      </c>
      <c r="BE19" s="34">
        <f>Revenue!BE173</f>
        <v>0</v>
      </c>
      <c r="BF19" s="34">
        <f>Revenue!BF173</f>
        <v>0</v>
      </c>
      <c r="BG19" s="34">
        <f>Revenue!BG173</f>
        <v>0</v>
      </c>
      <c r="BH19" s="34">
        <f>Revenue!BH173</f>
        <v>0</v>
      </c>
      <c r="BI19" s="34">
        <f>Revenue!BI173</f>
        <v>0</v>
      </c>
      <c r="BJ19" s="34">
        <f>Revenue!BJ173</f>
        <v>0</v>
      </c>
      <c r="BK19" s="34">
        <f>Revenue!BK173</f>
        <v>0</v>
      </c>
      <c r="BL19" s="34">
        <f>Revenue!BL173</f>
        <v>0</v>
      </c>
      <c r="BM19" s="34">
        <f>Revenue!BM173</f>
        <v>0</v>
      </c>
      <c r="BN19" s="34">
        <f>Revenue!BN173</f>
        <v>0</v>
      </c>
      <c r="BO19" s="34">
        <f>Revenue!BO173</f>
        <v>0</v>
      </c>
      <c r="BP19" s="34">
        <f>Revenue!BP173</f>
        <v>0</v>
      </c>
      <c r="BQ19" s="34">
        <f>Revenue!BQ173</f>
        <v>0</v>
      </c>
      <c r="BR19" s="34">
        <f>Revenue!BR173</f>
        <v>0</v>
      </c>
      <c r="BS19" s="34">
        <f>Revenue!BS173</f>
        <v>0</v>
      </c>
      <c r="BT19" s="34">
        <f>Revenue!BT173</f>
        <v>0</v>
      </c>
      <c r="BU19" s="34">
        <f>Revenue!BU173</f>
        <v>0</v>
      </c>
      <c r="BV19" s="34">
        <f>Revenue!BV173</f>
        <v>0</v>
      </c>
      <c r="BW19" s="34">
        <f>Revenue!BW173</f>
        <v>0</v>
      </c>
      <c r="BX19" s="34">
        <f>Revenue!BX173</f>
        <v>0</v>
      </c>
      <c r="BY19" s="34">
        <f>Revenue!BY173</f>
        <v>0</v>
      </c>
      <c r="BZ19" s="34">
        <f>Revenue!BZ173</f>
        <v>0</v>
      </c>
      <c r="CA19" s="34">
        <f>Revenue!CA173</f>
        <v>0</v>
      </c>
      <c r="CB19" s="34">
        <f>Revenue!CB173</f>
        <v>0</v>
      </c>
      <c r="CC19" s="34">
        <f>Revenue!CC173</f>
        <v>0</v>
      </c>
      <c r="CD19" s="34">
        <f>Revenue!CD173</f>
        <v>0</v>
      </c>
      <c r="CE19" s="34">
        <f>Revenue!CE173</f>
        <v>0</v>
      </c>
      <c r="CF19" s="34">
        <f>Revenue!CF173</f>
        <v>0</v>
      </c>
      <c r="CG19" s="34">
        <f>Revenue!CG173</f>
        <v>0</v>
      </c>
      <c r="CH19" s="34">
        <f>Revenue!CH173</f>
        <v>0</v>
      </c>
      <c r="CI19" s="34">
        <f>Revenue!CI173</f>
        <v>0</v>
      </c>
      <c r="CJ19" s="34">
        <f>Revenue!CJ173</f>
        <v>0</v>
      </c>
      <c r="CK19" s="34">
        <f>Revenue!CK173</f>
        <v>0</v>
      </c>
      <c r="CL19" s="34">
        <f>Revenue!CL173</f>
        <v>0</v>
      </c>
      <c r="CM19" s="34">
        <f>Revenue!CM173</f>
        <v>0</v>
      </c>
    </row>
    <row r="20" spans="2:91" s="56" customFormat="1" ht="15" customHeight="1" outlineLevel="1" x14ac:dyDescent="0.2">
      <c r="B20" s="87" t="s">
        <v>165</v>
      </c>
      <c r="C20" s="86" t="str">
        <f>Inputs!$J$16</f>
        <v>EUR</v>
      </c>
      <c r="D20" s="86" t="s">
        <v>2</v>
      </c>
      <c r="E20" s="83">
        <f t="shared" ca="1" si="20"/>
        <v>0</v>
      </c>
      <c r="F20" s="83">
        <f t="shared" ca="1" si="20"/>
        <v>0</v>
      </c>
      <c r="G20" s="83">
        <f t="shared" ca="1" si="20"/>
        <v>0</v>
      </c>
      <c r="H20" s="83">
        <f t="shared" ca="1" si="20"/>
        <v>0</v>
      </c>
      <c r="I20" s="83">
        <f t="shared" ca="1" si="20"/>
        <v>0</v>
      </c>
      <c r="K20" s="85">
        <f t="shared" ca="1" si="21"/>
        <v>0</v>
      </c>
      <c r="L20" s="85">
        <f t="shared" ca="1" si="21"/>
        <v>0</v>
      </c>
      <c r="M20" s="85">
        <f t="shared" ca="1" si="21"/>
        <v>0</v>
      </c>
      <c r="N20" s="85">
        <f t="shared" ca="1" si="21"/>
        <v>0</v>
      </c>
      <c r="O20" s="85">
        <f t="shared" ca="1" si="21"/>
        <v>0</v>
      </c>
      <c r="P20" s="85">
        <f t="shared" ca="1" si="21"/>
        <v>0</v>
      </c>
      <c r="Q20" s="85">
        <f t="shared" ca="1" si="21"/>
        <v>0</v>
      </c>
      <c r="R20" s="85">
        <f t="shared" ca="1" si="21"/>
        <v>0</v>
      </c>
      <c r="S20" s="85">
        <f t="shared" ca="1" si="21"/>
        <v>0</v>
      </c>
      <c r="T20" s="85">
        <f t="shared" ca="1" si="21"/>
        <v>0</v>
      </c>
      <c r="U20" s="85">
        <f t="shared" ca="1" si="22"/>
        <v>0</v>
      </c>
      <c r="V20" s="85">
        <f t="shared" ca="1" si="22"/>
        <v>0</v>
      </c>
      <c r="W20" s="85">
        <f t="shared" ca="1" si="22"/>
        <v>0</v>
      </c>
      <c r="X20" s="85">
        <f t="shared" ca="1" si="22"/>
        <v>0</v>
      </c>
      <c r="Y20" s="85">
        <f t="shared" ca="1" si="22"/>
        <v>0</v>
      </c>
      <c r="Z20" s="85">
        <f t="shared" ca="1" si="22"/>
        <v>0</v>
      </c>
      <c r="AA20" s="85">
        <f t="shared" ca="1" si="22"/>
        <v>0</v>
      </c>
      <c r="AB20" s="85">
        <f t="shared" ca="1" si="22"/>
        <v>0</v>
      </c>
      <c r="AC20" s="85">
        <f t="shared" ca="1" si="22"/>
        <v>0</v>
      </c>
      <c r="AD20" s="85">
        <f t="shared" ca="1" si="22"/>
        <v>0</v>
      </c>
      <c r="AF20" s="83">
        <f ca="1">SUM(Suppliers!AF19:AF22,Suppliers!AF25:AF26)</f>
        <v>0</v>
      </c>
      <c r="AG20" s="83">
        <f ca="1">SUM(Suppliers!AG19:AG22,Suppliers!AG25:AG26)</f>
        <v>0</v>
      </c>
      <c r="AH20" s="83">
        <f ca="1">SUM(Suppliers!AH19:AH22,Suppliers!AH25:AH26)</f>
        <v>0</v>
      </c>
      <c r="AI20" s="83">
        <f ca="1">SUM(Suppliers!AI19:AI22,Suppliers!AI25:AI26)</f>
        <v>0</v>
      </c>
      <c r="AJ20" s="83">
        <f ca="1">SUM(Suppliers!AJ19:AJ22,Suppliers!AJ25:AJ26)</f>
        <v>0</v>
      </c>
      <c r="AK20" s="83">
        <f ca="1">SUM(Suppliers!AK19:AK22,Suppliers!AK25:AK26)</f>
        <v>0</v>
      </c>
      <c r="AL20" s="83">
        <f ca="1">SUM(Suppliers!AL19:AL22,Suppliers!AL25:AL26)</f>
        <v>0</v>
      </c>
      <c r="AM20" s="83">
        <f ca="1">SUM(Suppliers!AM19:AM22,Suppliers!AM25:AM26)</f>
        <v>0</v>
      </c>
      <c r="AN20" s="83">
        <f ca="1">SUM(Suppliers!AN19:AN22,Suppliers!AN25:AN26)</f>
        <v>0</v>
      </c>
      <c r="AO20" s="83">
        <f ca="1">SUM(Suppliers!AO19:AO22,Suppliers!AO25:AO26)</f>
        <v>0</v>
      </c>
      <c r="AP20" s="83">
        <f ca="1">SUM(Suppliers!AP19:AP22,Suppliers!AP25:AP26)</f>
        <v>0</v>
      </c>
      <c r="AQ20" s="83">
        <f ca="1">SUM(Suppliers!AQ19:AQ22,Suppliers!AQ25:AQ26)</f>
        <v>0</v>
      </c>
      <c r="AR20" s="83">
        <f ca="1">SUM(Suppliers!AR19:AR22,Suppliers!AR25:AR26)</f>
        <v>0</v>
      </c>
      <c r="AS20" s="83">
        <f ca="1">SUM(Suppliers!AS19:AS22,Suppliers!AS25:AS26)</f>
        <v>0</v>
      </c>
      <c r="AT20" s="83">
        <f ca="1">SUM(Suppliers!AT19:AT22,Suppliers!AT25:AT26)</f>
        <v>0</v>
      </c>
      <c r="AU20" s="83">
        <f ca="1">SUM(Suppliers!AU19:AU22,Suppliers!AU25:AU26)</f>
        <v>0</v>
      </c>
      <c r="AV20" s="83">
        <f ca="1">SUM(Suppliers!AV19:AV22,Suppliers!AV25:AV26)</f>
        <v>0</v>
      </c>
      <c r="AW20" s="83">
        <f ca="1">SUM(Suppliers!AW19:AW22,Suppliers!AW25:AW26)</f>
        <v>0</v>
      </c>
      <c r="AX20" s="83">
        <f ca="1">SUM(Suppliers!AX19:AX22,Suppliers!AX25:AX26)</f>
        <v>0</v>
      </c>
      <c r="AY20" s="83">
        <f ca="1">SUM(Suppliers!AY19:AY22,Suppliers!AY25:AY26)</f>
        <v>0</v>
      </c>
      <c r="AZ20" s="83">
        <f ca="1">SUM(Suppliers!AZ19:AZ22,Suppliers!AZ25:AZ26)</f>
        <v>0</v>
      </c>
      <c r="BA20" s="83">
        <f ca="1">SUM(Suppliers!BA19:BA22,Suppliers!BA25:BA26)</f>
        <v>0</v>
      </c>
      <c r="BB20" s="83">
        <f ca="1">SUM(Suppliers!BB19:BB22,Suppliers!BB25:BB26)</f>
        <v>0</v>
      </c>
      <c r="BC20" s="83">
        <f ca="1">SUM(Suppliers!BC19:BC22,Suppliers!BC25:BC26)</f>
        <v>0</v>
      </c>
      <c r="BD20" s="83">
        <f ca="1">SUM(Suppliers!BD19:BD22,Suppliers!BD25:BD26)</f>
        <v>0</v>
      </c>
      <c r="BE20" s="83">
        <f ca="1">SUM(Suppliers!BE19:BE22,Suppliers!BE25:BE26)</f>
        <v>0</v>
      </c>
      <c r="BF20" s="83">
        <f ca="1">SUM(Suppliers!BF19:BF22,Suppliers!BF25:BF26)</f>
        <v>0</v>
      </c>
      <c r="BG20" s="83">
        <f ca="1">SUM(Suppliers!BG19:BG22,Suppliers!BG25:BG26)</f>
        <v>0</v>
      </c>
      <c r="BH20" s="83">
        <f ca="1">SUM(Suppliers!BH19:BH22,Suppliers!BH25:BH26)</f>
        <v>0</v>
      </c>
      <c r="BI20" s="83">
        <f ca="1">SUM(Suppliers!BI19:BI22,Suppliers!BI25:BI26)</f>
        <v>0</v>
      </c>
      <c r="BJ20" s="83">
        <f ca="1">SUM(Suppliers!BJ19:BJ22,Suppliers!BJ25:BJ26)</f>
        <v>0</v>
      </c>
      <c r="BK20" s="83">
        <f ca="1">SUM(Suppliers!BK19:BK22,Suppliers!BK25:BK26)</f>
        <v>0</v>
      </c>
      <c r="BL20" s="83">
        <f ca="1">SUM(Suppliers!BL19:BL22,Suppliers!BL25:BL26)</f>
        <v>0</v>
      </c>
      <c r="BM20" s="83">
        <f ca="1">SUM(Suppliers!BM19:BM22,Suppliers!BM25:BM26)</f>
        <v>0</v>
      </c>
      <c r="BN20" s="83">
        <f ca="1">SUM(Suppliers!BN19:BN22,Suppliers!BN25:BN26)</f>
        <v>0</v>
      </c>
      <c r="BO20" s="83">
        <f ca="1">SUM(Suppliers!BO19:BO22,Suppliers!BO25:BO26)</f>
        <v>0</v>
      </c>
      <c r="BP20" s="83">
        <f ca="1">SUM(Suppliers!BP19:BP22,Suppliers!BP25:BP26)</f>
        <v>0</v>
      </c>
      <c r="BQ20" s="83">
        <f ca="1">SUM(Suppliers!BQ19:BQ22,Suppliers!BQ25:BQ26)</f>
        <v>0</v>
      </c>
      <c r="BR20" s="83">
        <f ca="1">SUM(Suppliers!BR19:BR22,Suppliers!BR25:BR26)</f>
        <v>0</v>
      </c>
      <c r="BS20" s="83">
        <f ca="1">SUM(Suppliers!BS19:BS22,Suppliers!BS25:BS26)</f>
        <v>0</v>
      </c>
      <c r="BT20" s="83">
        <f ca="1">SUM(Suppliers!BT19:BT22,Suppliers!BT25:BT26)</f>
        <v>0</v>
      </c>
      <c r="BU20" s="83">
        <f ca="1">SUM(Suppliers!BU19:BU22,Suppliers!BU25:BU26)</f>
        <v>0</v>
      </c>
      <c r="BV20" s="83">
        <f ca="1">SUM(Suppliers!BV19:BV22,Suppliers!BV25:BV26)</f>
        <v>0</v>
      </c>
      <c r="BW20" s="83">
        <f ca="1">SUM(Suppliers!BW19:BW22,Suppliers!BW25:BW26)</f>
        <v>0</v>
      </c>
      <c r="BX20" s="83">
        <f ca="1">SUM(Suppliers!BX19:BX22,Suppliers!BX25:BX26)</f>
        <v>0</v>
      </c>
      <c r="BY20" s="83">
        <f ca="1">SUM(Suppliers!BY19:BY22,Suppliers!BY25:BY26)</f>
        <v>0</v>
      </c>
      <c r="BZ20" s="83">
        <f ca="1">SUM(Suppliers!BZ19:BZ22,Suppliers!BZ25:BZ26)</f>
        <v>0</v>
      </c>
      <c r="CA20" s="83">
        <f ca="1">SUM(Suppliers!CA19:CA22,Suppliers!CA25:CA26)</f>
        <v>0</v>
      </c>
      <c r="CB20" s="83">
        <f ca="1">SUM(Suppliers!CB19:CB22,Suppliers!CB25:CB26)</f>
        <v>0</v>
      </c>
      <c r="CC20" s="83">
        <f ca="1">SUM(Suppliers!CC19:CC22,Suppliers!CC25:CC26)</f>
        <v>0</v>
      </c>
      <c r="CD20" s="83">
        <f ca="1">SUM(Suppliers!CD19:CD22,Suppliers!CD25:CD26)</f>
        <v>0</v>
      </c>
      <c r="CE20" s="83">
        <f ca="1">SUM(Suppliers!CE19:CE22,Suppliers!CE25:CE26)</f>
        <v>0</v>
      </c>
      <c r="CF20" s="83">
        <f ca="1">SUM(Suppliers!CF19:CF22,Suppliers!CF25:CF26)</f>
        <v>0</v>
      </c>
      <c r="CG20" s="83">
        <f ca="1">SUM(Suppliers!CG19:CG22,Suppliers!CG25:CG26)</f>
        <v>0</v>
      </c>
      <c r="CH20" s="83">
        <f ca="1">SUM(Suppliers!CH19:CH22,Suppliers!CH25:CH26)</f>
        <v>0</v>
      </c>
      <c r="CI20" s="83">
        <f ca="1">SUM(Suppliers!CI19:CI22,Suppliers!CI25:CI26)</f>
        <v>0</v>
      </c>
      <c r="CJ20" s="83">
        <f ca="1">SUM(Suppliers!CJ19:CJ22,Suppliers!CJ25:CJ26)</f>
        <v>0</v>
      </c>
      <c r="CK20" s="83">
        <f ca="1">SUM(Suppliers!CK19:CK22,Suppliers!CK25:CK26)</f>
        <v>0</v>
      </c>
      <c r="CL20" s="83">
        <f ca="1">SUM(Suppliers!CL19:CL22,Suppliers!CL25:CL26)</f>
        <v>0</v>
      </c>
      <c r="CM20" s="83">
        <f ca="1">SUM(Suppliers!CM19:CM22,Suppliers!CM25:CM26)</f>
        <v>0</v>
      </c>
    </row>
    <row r="21" spans="2:91" s="56" customFormat="1" ht="15" outlineLevel="1" x14ac:dyDescent="0.2">
      <c r="B21" s="87" t="s">
        <v>164</v>
      </c>
      <c r="C21" s="86" t="str">
        <f>Inputs!$J$16</f>
        <v>EUR</v>
      </c>
      <c r="D21" s="86" t="s">
        <v>2</v>
      </c>
      <c r="E21" s="83">
        <f t="shared" ca="1" si="20"/>
        <v>0</v>
      </c>
      <c r="F21" s="83">
        <f t="shared" ca="1" si="20"/>
        <v>0</v>
      </c>
      <c r="G21" s="83">
        <f t="shared" ca="1" si="20"/>
        <v>0</v>
      </c>
      <c r="H21" s="83">
        <f t="shared" ca="1" si="20"/>
        <v>0</v>
      </c>
      <c r="I21" s="83">
        <f t="shared" ca="1" si="20"/>
        <v>0</v>
      </c>
      <c r="K21" s="85">
        <f t="shared" ca="1" si="21"/>
        <v>233000</v>
      </c>
      <c r="L21" s="85">
        <f t="shared" ca="1" si="21"/>
        <v>0</v>
      </c>
      <c r="M21" s="85">
        <f t="shared" ca="1" si="21"/>
        <v>0</v>
      </c>
      <c r="N21" s="85">
        <f t="shared" ca="1" si="21"/>
        <v>0</v>
      </c>
      <c r="O21" s="85">
        <f t="shared" ca="1" si="21"/>
        <v>0</v>
      </c>
      <c r="P21" s="85">
        <f t="shared" ca="1" si="21"/>
        <v>0</v>
      </c>
      <c r="Q21" s="85">
        <f t="shared" ca="1" si="21"/>
        <v>0</v>
      </c>
      <c r="R21" s="85">
        <f t="shared" ca="1" si="21"/>
        <v>0</v>
      </c>
      <c r="S21" s="85">
        <f t="shared" ca="1" si="21"/>
        <v>0</v>
      </c>
      <c r="T21" s="85">
        <f t="shared" ca="1" si="21"/>
        <v>0</v>
      </c>
      <c r="U21" s="85">
        <f t="shared" ca="1" si="22"/>
        <v>0</v>
      </c>
      <c r="V21" s="85">
        <f t="shared" ca="1" si="22"/>
        <v>0</v>
      </c>
      <c r="W21" s="85">
        <f t="shared" ca="1" si="22"/>
        <v>0</v>
      </c>
      <c r="X21" s="85">
        <f t="shared" ca="1" si="22"/>
        <v>0</v>
      </c>
      <c r="Y21" s="85">
        <f t="shared" ca="1" si="22"/>
        <v>0</v>
      </c>
      <c r="Z21" s="85">
        <f t="shared" ca="1" si="22"/>
        <v>0</v>
      </c>
      <c r="AA21" s="85">
        <f t="shared" ca="1" si="22"/>
        <v>0</v>
      </c>
      <c r="AB21" s="85">
        <f t="shared" ca="1" si="22"/>
        <v>0</v>
      </c>
      <c r="AC21" s="85">
        <f t="shared" ca="1" si="22"/>
        <v>0</v>
      </c>
      <c r="AD21" s="85">
        <f t="shared" ca="1" si="22"/>
        <v>0</v>
      </c>
      <c r="AF21" s="83">
        <f ca="1">Suppliers!AF23</f>
        <v>0</v>
      </c>
      <c r="AG21" s="83">
        <f ca="1">Suppliers!AG23</f>
        <v>23000</v>
      </c>
      <c r="AH21" s="83">
        <f ca="1">Suppliers!AH23</f>
        <v>233000</v>
      </c>
      <c r="AI21" s="83">
        <f ca="1">Suppliers!AI23</f>
        <v>0</v>
      </c>
      <c r="AJ21" s="83">
        <f ca="1">Suppliers!AJ23</f>
        <v>265000</v>
      </c>
      <c r="AK21" s="83">
        <f ca="1">Suppliers!AK23</f>
        <v>0</v>
      </c>
      <c r="AL21" s="83">
        <f ca="1">Suppliers!AL23</f>
        <v>0</v>
      </c>
      <c r="AM21" s="83">
        <f ca="1">Suppliers!AM23</f>
        <v>0</v>
      </c>
      <c r="AN21" s="83">
        <f ca="1">Suppliers!AN23</f>
        <v>0</v>
      </c>
      <c r="AO21" s="83">
        <f ca="1">Suppliers!AO23</f>
        <v>0</v>
      </c>
      <c r="AP21" s="83">
        <f ca="1">Suppliers!AP23</f>
        <v>0</v>
      </c>
      <c r="AQ21" s="83">
        <f ca="1">Suppliers!AQ23</f>
        <v>0</v>
      </c>
      <c r="AR21" s="83">
        <f ca="1">Suppliers!AR23</f>
        <v>0</v>
      </c>
      <c r="AS21" s="83">
        <f ca="1">Suppliers!AS23</f>
        <v>0</v>
      </c>
      <c r="AT21" s="83">
        <f ca="1">Suppliers!AT23</f>
        <v>0</v>
      </c>
      <c r="AU21" s="83">
        <f ca="1">Suppliers!AU23</f>
        <v>0</v>
      </c>
      <c r="AV21" s="83">
        <f ca="1">Suppliers!AV23</f>
        <v>0</v>
      </c>
      <c r="AW21" s="83">
        <f ca="1">Suppliers!AW23</f>
        <v>0</v>
      </c>
      <c r="AX21" s="83">
        <f ca="1">Suppliers!AX23</f>
        <v>0</v>
      </c>
      <c r="AY21" s="83">
        <f ca="1">Suppliers!AY23</f>
        <v>0</v>
      </c>
      <c r="AZ21" s="83">
        <f ca="1">Suppliers!AZ23</f>
        <v>0</v>
      </c>
      <c r="BA21" s="83">
        <f ca="1">Suppliers!BA23</f>
        <v>0</v>
      </c>
      <c r="BB21" s="83">
        <f ca="1">Suppliers!BB23</f>
        <v>0</v>
      </c>
      <c r="BC21" s="83">
        <f ca="1">Suppliers!BC23</f>
        <v>0</v>
      </c>
      <c r="BD21" s="83">
        <f ca="1">Suppliers!BD23</f>
        <v>0</v>
      </c>
      <c r="BE21" s="83">
        <f ca="1">Suppliers!BE23</f>
        <v>0</v>
      </c>
      <c r="BF21" s="83">
        <f ca="1">Suppliers!BF23</f>
        <v>0</v>
      </c>
      <c r="BG21" s="83">
        <f ca="1">Suppliers!BG23</f>
        <v>0</v>
      </c>
      <c r="BH21" s="83">
        <f ca="1">Suppliers!BH23</f>
        <v>0</v>
      </c>
      <c r="BI21" s="83">
        <f ca="1">Suppliers!BI23</f>
        <v>0</v>
      </c>
      <c r="BJ21" s="83">
        <f ca="1">Suppliers!BJ23</f>
        <v>0</v>
      </c>
      <c r="BK21" s="83">
        <f ca="1">Suppliers!BK23</f>
        <v>0</v>
      </c>
      <c r="BL21" s="83">
        <f ca="1">Suppliers!BL23</f>
        <v>0</v>
      </c>
      <c r="BM21" s="83">
        <f ca="1">Suppliers!BM23</f>
        <v>0</v>
      </c>
      <c r="BN21" s="83">
        <f ca="1">Suppliers!BN23</f>
        <v>0</v>
      </c>
      <c r="BO21" s="83">
        <f ca="1">Suppliers!BO23</f>
        <v>0</v>
      </c>
      <c r="BP21" s="83">
        <f ca="1">Suppliers!BP23</f>
        <v>0</v>
      </c>
      <c r="BQ21" s="83">
        <f ca="1">Suppliers!BQ23</f>
        <v>0</v>
      </c>
      <c r="BR21" s="83">
        <f ca="1">Suppliers!BR23</f>
        <v>0</v>
      </c>
      <c r="BS21" s="83">
        <f ca="1">Suppliers!BS23</f>
        <v>0</v>
      </c>
      <c r="BT21" s="83">
        <f ca="1">Suppliers!BT23</f>
        <v>0</v>
      </c>
      <c r="BU21" s="83">
        <f ca="1">Suppliers!BU23</f>
        <v>0</v>
      </c>
      <c r="BV21" s="83">
        <f ca="1">Suppliers!BV23</f>
        <v>0</v>
      </c>
      <c r="BW21" s="83">
        <f ca="1">Suppliers!BW23</f>
        <v>0</v>
      </c>
      <c r="BX21" s="83">
        <f ca="1">Suppliers!BX23</f>
        <v>0</v>
      </c>
      <c r="BY21" s="83">
        <f ca="1">Suppliers!BY23</f>
        <v>0</v>
      </c>
      <c r="BZ21" s="83">
        <f ca="1">Suppliers!BZ23</f>
        <v>0</v>
      </c>
      <c r="CA21" s="83">
        <f ca="1">Suppliers!CA23</f>
        <v>0</v>
      </c>
      <c r="CB21" s="83">
        <f ca="1">Suppliers!CB23</f>
        <v>0</v>
      </c>
      <c r="CC21" s="83">
        <f ca="1">Suppliers!CC23</f>
        <v>0</v>
      </c>
      <c r="CD21" s="83">
        <f ca="1">Suppliers!CD23</f>
        <v>0</v>
      </c>
      <c r="CE21" s="83">
        <f ca="1">Suppliers!CE23</f>
        <v>0</v>
      </c>
      <c r="CF21" s="83">
        <f ca="1">Suppliers!CF23</f>
        <v>0</v>
      </c>
      <c r="CG21" s="83">
        <f ca="1">Suppliers!CG23</f>
        <v>0</v>
      </c>
      <c r="CH21" s="83">
        <f ca="1">Suppliers!CH23</f>
        <v>0</v>
      </c>
      <c r="CI21" s="83">
        <f ca="1">Suppliers!CI23</f>
        <v>0</v>
      </c>
      <c r="CJ21" s="83">
        <f ca="1">Suppliers!CJ23</f>
        <v>0</v>
      </c>
      <c r="CK21" s="83">
        <f ca="1">Suppliers!CK23</f>
        <v>0</v>
      </c>
      <c r="CL21" s="83">
        <f ca="1">Suppliers!CL23</f>
        <v>0</v>
      </c>
      <c r="CM21" s="83">
        <f ca="1">Suppliers!CM23</f>
        <v>0</v>
      </c>
    </row>
    <row r="22" spans="2:91" s="56" customFormat="1" ht="15" outlineLevel="1" x14ac:dyDescent="0.2">
      <c r="B22" s="87" t="s">
        <v>163</v>
      </c>
      <c r="C22" s="86" t="str">
        <f>Inputs!$J$16</f>
        <v>EUR</v>
      </c>
      <c r="D22" s="86" t="s">
        <v>2</v>
      </c>
      <c r="E22" s="83">
        <f t="shared" ca="1" si="20"/>
        <v>0</v>
      </c>
      <c r="F22" s="83">
        <f t="shared" ca="1" si="20"/>
        <v>0</v>
      </c>
      <c r="G22" s="83">
        <f t="shared" ca="1" si="20"/>
        <v>0</v>
      </c>
      <c r="H22" s="83">
        <f t="shared" ca="1" si="20"/>
        <v>0</v>
      </c>
      <c r="I22" s="83">
        <f t="shared" ca="1" si="20"/>
        <v>0</v>
      </c>
      <c r="K22" s="85">
        <f t="shared" ca="1" si="21"/>
        <v>0</v>
      </c>
      <c r="L22" s="85">
        <f t="shared" ca="1" si="21"/>
        <v>0</v>
      </c>
      <c r="M22" s="85">
        <f t="shared" ca="1" si="21"/>
        <v>0</v>
      </c>
      <c r="N22" s="85">
        <f t="shared" ca="1" si="21"/>
        <v>0</v>
      </c>
      <c r="O22" s="85">
        <f t="shared" ca="1" si="21"/>
        <v>0</v>
      </c>
      <c r="P22" s="85">
        <f t="shared" ca="1" si="21"/>
        <v>0</v>
      </c>
      <c r="Q22" s="85">
        <f t="shared" ca="1" si="21"/>
        <v>0</v>
      </c>
      <c r="R22" s="85">
        <f t="shared" ca="1" si="21"/>
        <v>0</v>
      </c>
      <c r="S22" s="85">
        <f t="shared" ca="1" si="21"/>
        <v>0</v>
      </c>
      <c r="T22" s="85">
        <f t="shared" ca="1" si="21"/>
        <v>0</v>
      </c>
      <c r="U22" s="85">
        <f t="shared" ca="1" si="22"/>
        <v>0</v>
      </c>
      <c r="V22" s="85">
        <f t="shared" ca="1" si="22"/>
        <v>0</v>
      </c>
      <c r="W22" s="85">
        <f t="shared" ca="1" si="22"/>
        <v>0</v>
      </c>
      <c r="X22" s="85">
        <f t="shared" ca="1" si="22"/>
        <v>0</v>
      </c>
      <c r="Y22" s="85">
        <f t="shared" ca="1" si="22"/>
        <v>0</v>
      </c>
      <c r="Z22" s="85">
        <f t="shared" ca="1" si="22"/>
        <v>0</v>
      </c>
      <c r="AA22" s="85">
        <f t="shared" ca="1" si="22"/>
        <v>0</v>
      </c>
      <c r="AB22" s="85">
        <f t="shared" ca="1" si="22"/>
        <v>0</v>
      </c>
      <c r="AC22" s="85">
        <f t="shared" ca="1" si="22"/>
        <v>0</v>
      </c>
      <c r="AD22" s="85">
        <f t="shared" ca="1" si="22"/>
        <v>0</v>
      </c>
      <c r="AF22" s="83">
        <f ca="1">Suppliers!AF24</f>
        <v>0</v>
      </c>
      <c r="AG22" s="83">
        <f ca="1">Suppliers!AG24</f>
        <v>0</v>
      </c>
      <c r="AH22" s="83">
        <f ca="1">Suppliers!AH24</f>
        <v>0</v>
      </c>
      <c r="AI22" s="83">
        <f ca="1">Suppliers!AI24</f>
        <v>0</v>
      </c>
      <c r="AJ22" s="83">
        <f ca="1">Suppliers!AJ24</f>
        <v>0</v>
      </c>
      <c r="AK22" s="83">
        <f ca="1">Suppliers!AK24</f>
        <v>0</v>
      </c>
      <c r="AL22" s="83">
        <f ca="1">Suppliers!AL24</f>
        <v>10000</v>
      </c>
      <c r="AM22" s="83">
        <f ca="1">Suppliers!AM24</f>
        <v>0</v>
      </c>
      <c r="AN22" s="83">
        <f ca="1">Suppliers!AN24</f>
        <v>0</v>
      </c>
      <c r="AO22" s="83">
        <f ca="1">Suppliers!AO24</f>
        <v>0</v>
      </c>
      <c r="AP22" s="83">
        <f ca="1">Suppliers!AP24</f>
        <v>0</v>
      </c>
      <c r="AQ22" s="83">
        <f ca="1">Suppliers!AQ24</f>
        <v>0</v>
      </c>
      <c r="AR22" s="83">
        <f ca="1">Suppliers!AR24</f>
        <v>0</v>
      </c>
      <c r="AS22" s="83">
        <f ca="1">Suppliers!AS24</f>
        <v>0</v>
      </c>
      <c r="AT22" s="83">
        <f ca="1">Suppliers!AT24</f>
        <v>0</v>
      </c>
      <c r="AU22" s="83">
        <f ca="1">Suppliers!AU24</f>
        <v>0</v>
      </c>
      <c r="AV22" s="83">
        <f ca="1">Suppliers!AV24</f>
        <v>0</v>
      </c>
      <c r="AW22" s="83">
        <f ca="1">Suppliers!AW24</f>
        <v>0</v>
      </c>
      <c r="AX22" s="83">
        <f ca="1">Suppliers!AX24</f>
        <v>0</v>
      </c>
      <c r="AY22" s="83">
        <f ca="1">Suppliers!AY24</f>
        <v>0</v>
      </c>
      <c r="AZ22" s="83">
        <f ca="1">Suppliers!AZ24</f>
        <v>0</v>
      </c>
      <c r="BA22" s="83">
        <f ca="1">Suppliers!BA24</f>
        <v>0</v>
      </c>
      <c r="BB22" s="83">
        <f ca="1">Suppliers!BB24</f>
        <v>0</v>
      </c>
      <c r="BC22" s="83">
        <f ca="1">Suppliers!BC24</f>
        <v>0</v>
      </c>
      <c r="BD22" s="83">
        <f ca="1">Suppliers!BD24</f>
        <v>0</v>
      </c>
      <c r="BE22" s="83">
        <f ca="1">Suppliers!BE24</f>
        <v>0</v>
      </c>
      <c r="BF22" s="83">
        <f ca="1">Suppliers!BF24</f>
        <v>0</v>
      </c>
      <c r="BG22" s="83">
        <f ca="1">Suppliers!BG24</f>
        <v>0</v>
      </c>
      <c r="BH22" s="83">
        <f ca="1">Suppliers!BH24</f>
        <v>0</v>
      </c>
      <c r="BI22" s="83">
        <f ca="1">Suppliers!BI24</f>
        <v>0</v>
      </c>
      <c r="BJ22" s="83">
        <f ca="1">Suppliers!BJ24</f>
        <v>0</v>
      </c>
      <c r="BK22" s="83">
        <f ca="1">Suppliers!BK24</f>
        <v>0</v>
      </c>
      <c r="BL22" s="83">
        <f ca="1">Suppliers!BL24</f>
        <v>0</v>
      </c>
      <c r="BM22" s="83">
        <f ca="1">Suppliers!BM24</f>
        <v>0</v>
      </c>
      <c r="BN22" s="83">
        <f ca="1">Suppliers!BN24</f>
        <v>0</v>
      </c>
      <c r="BO22" s="83">
        <f ca="1">Suppliers!BO24</f>
        <v>0</v>
      </c>
      <c r="BP22" s="83">
        <f ca="1">Suppliers!BP24</f>
        <v>0</v>
      </c>
      <c r="BQ22" s="83">
        <f ca="1">Suppliers!BQ24</f>
        <v>0</v>
      </c>
      <c r="BR22" s="83">
        <f ca="1">Suppliers!BR24</f>
        <v>0</v>
      </c>
      <c r="BS22" s="83">
        <f ca="1">Suppliers!BS24</f>
        <v>0</v>
      </c>
      <c r="BT22" s="83">
        <f ca="1">Suppliers!BT24</f>
        <v>0</v>
      </c>
      <c r="BU22" s="83">
        <f ca="1">Suppliers!BU24</f>
        <v>0</v>
      </c>
      <c r="BV22" s="83">
        <f ca="1">Suppliers!BV24</f>
        <v>0</v>
      </c>
      <c r="BW22" s="83">
        <f ca="1">Suppliers!BW24</f>
        <v>0</v>
      </c>
      <c r="BX22" s="83">
        <f ca="1">Suppliers!BX24</f>
        <v>0</v>
      </c>
      <c r="BY22" s="83">
        <f ca="1">Suppliers!BY24</f>
        <v>0</v>
      </c>
      <c r="BZ22" s="83">
        <f ca="1">Suppliers!BZ24</f>
        <v>0</v>
      </c>
      <c r="CA22" s="83">
        <f ca="1">Suppliers!CA24</f>
        <v>0</v>
      </c>
      <c r="CB22" s="83">
        <f ca="1">Suppliers!CB24</f>
        <v>0</v>
      </c>
      <c r="CC22" s="83">
        <f ca="1">Suppliers!CC24</f>
        <v>0</v>
      </c>
      <c r="CD22" s="83">
        <f ca="1">Suppliers!CD24</f>
        <v>0</v>
      </c>
      <c r="CE22" s="83">
        <f ca="1">Suppliers!CE24</f>
        <v>0</v>
      </c>
      <c r="CF22" s="83">
        <f ca="1">Suppliers!CF24</f>
        <v>0</v>
      </c>
      <c r="CG22" s="83">
        <f ca="1">Suppliers!CG24</f>
        <v>0</v>
      </c>
      <c r="CH22" s="83">
        <f ca="1">Suppliers!CH24</f>
        <v>0</v>
      </c>
      <c r="CI22" s="83">
        <f ca="1">Suppliers!CI24</f>
        <v>0</v>
      </c>
      <c r="CJ22" s="83">
        <f ca="1">Suppliers!CJ24</f>
        <v>0</v>
      </c>
      <c r="CK22" s="83">
        <f ca="1">Suppliers!CK24</f>
        <v>0</v>
      </c>
      <c r="CL22" s="83">
        <f ca="1">Suppliers!CL24</f>
        <v>0</v>
      </c>
      <c r="CM22" s="83">
        <f ca="1">Suppliers!CM24</f>
        <v>0</v>
      </c>
    </row>
    <row r="23" spans="2:91" s="20" customFormat="1" ht="15" x14ac:dyDescent="0.2">
      <c r="B23" s="88" t="s">
        <v>115</v>
      </c>
      <c r="C23" s="86" t="str">
        <f>Inputs!$J$16</f>
        <v>EUR</v>
      </c>
      <c r="D23" s="55" t="s">
        <v>107</v>
      </c>
      <c r="E23" s="34">
        <f ca="1">SUM(E24:E27)</f>
        <v>11814.436827779027</v>
      </c>
      <c r="F23" s="34">
        <f ca="1">SUM(F24:F27)</f>
        <v>50987.757228783164</v>
      </c>
      <c r="G23" s="34">
        <f ca="1">SUM(G24:G27)</f>
        <v>95667.706238374143</v>
      </c>
      <c r="H23" s="34">
        <f ca="1">SUM(H24:H27)</f>
        <v>144853.54833403957</v>
      </c>
      <c r="I23" s="34">
        <f ca="1">SUM(I24:I27)</f>
        <v>204124.35831397443</v>
      </c>
      <c r="K23" s="27">
        <f t="shared" ref="K23:AD23" ca="1" si="23">SUM(K24:K27)</f>
        <v>0</v>
      </c>
      <c r="L23" s="27">
        <f t="shared" ca="1" si="23"/>
        <v>30000</v>
      </c>
      <c r="M23" s="27">
        <f t="shared" ca="1" si="23"/>
        <v>90000</v>
      </c>
      <c r="N23" s="27">
        <f t="shared" ca="1" si="23"/>
        <v>11814.436827779027</v>
      </c>
      <c r="O23" s="27">
        <f t="shared" ca="1" si="23"/>
        <v>20699.44574279042</v>
      </c>
      <c r="P23" s="27">
        <f t="shared" ca="1" si="23"/>
        <v>29855.116808052193</v>
      </c>
      <c r="Q23" s="27">
        <f t="shared" ca="1" si="23"/>
        <v>39648.602911713439</v>
      </c>
      <c r="R23" s="27">
        <f t="shared" ca="1" si="23"/>
        <v>50987.757228783164</v>
      </c>
      <c r="S23" s="27">
        <f t="shared" ca="1" si="23"/>
        <v>60959.839935753495</v>
      </c>
      <c r="T23" s="27">
        <f t="shared" ca="1" si="23"/>
        <v>71397.620216571129</v>
      </c>
      <c r="U23" s="27">
        <f t="shared" ca="1" si="23"/>
        <v>82600.473479425069</v>
      </c>
      <c r="V23" s="27">
        <f t="shared" ca="1" si="23"/>
        <v>95667.706238374143</v>
      </c>
      <c r="W23" s="27">
        <f t="shared" ca="1" si="23"/>
        <v>106441.16683402254</v>
      </c>
      <c r="X23" s="27">
        <f t="shared" ca="1" si="23"/>
        <v>117991.31497279051</v>
      </c>
      <c r="Y23" s="27">
        <f t="shared" ca="1" si="23"/>
        <v>130598.01003173548</v>
      </c>
      <c r="Z23" s="27">
        <f t="shared" ca="1" si="23"/>
        <v>144853.54833403957</v>
      </c>
      <c r="AA23" s="27">
        <f t="shared" ca="1" si="23"/>
        <v>158219.61827610247</v>
      </c>
      <c r="AB23" s="27">
        <f t="shared" ca="1" si="23"/>
        <v>172114.10783835006</v>
      </c>
      <c r="AC23" s="27">
        <f t="shared" ca="1" si="23"/>
        <v>186948.58199408447</v>
      </c>
      <c r="AD23" s="27">
        <f t="shared" ca="1" si="23"/>
        <v>204124.35831397443</v>
      </c>
      <c r="AF23" s="34">
        <f t="shared" ref="AF23:BK23" ca="1" si="24">SUM(AF24:AF27)</f>
        <v>0</v>
      </c>
      <c r="AG23" s="34">
        <f t="shared" ca="1" si="24"/>
        <v>0</v>
      </c>
      <c r="AH23" s="34">
        <f t="shared" ca="1" si="24"/>
        <v>0</v>
      </c>
      <c r="AI23" s="34">
        <f t="shared" ca="1" si="24"/>
        <v>0</v>
      </c>
      <c r="AJ23" s="34">
        <f t="shared" ca="1" si="24"/>
        <v>0</v>
      </c>
      <c r="AK23" s="34">
        <f t="shared" ca="1" si="24"/>
        <v>30000</v>
      </c>
      <c r="AL23" s="34">
        <f t="shared" ca="1" si="24"/>
        <v>90000</v>
      </c>
      <c r="AM23" s="34">
        <f t="shared" ca="1" si="24"/>
        <v>90000</v>
      </c>
      <c r="AN23" s="34">
        <f t="shared" ca="1" si="24"/>
        <v>90000</v>
      </c>
      <c r="AO23" s="34">
        <f t="shared" ca="1" si="24"/>
        <v>5740.5536141184866</v>
      </c>
      <c r="AP23" s="34">
        <f t="shared" ca="1" si="24"/>
        <v>8549.3509610977599</v>
      </c>
      <c r="AQ23" s="34">
        <f t="shared" ca="1" si="24"/>
        <v>11814.436827779027</v>
      </c>
      <c r="AR23" s="34">
        <f t="shared" ca="1" si="24"/>
        <v>15300.482725639837</v>
      </c>
      <c r="AS23" s="34">
        <f t="shared" ca="1" si="24"/>
        <v>16647.002474810655</v>
      </c>
      <c r="AT23" s="34">
        <f t="shared" ca="1" si="24"/>
        <v>20699.44574279042</v>
      </c>
      <c r="AU23" s="34">
        <f t="shared" ca="1" si="24"/>
        <v>23452.663506917153</v>
      </c>
      <c r="AV23" s="34">
        <f t="shared" ca="1" si="24"/>
        <v>26690.738212847657</v>
      </c>
      <c r="AW23" s="34">
        <f t="shared" ca="1" si="24"/>
        <v>29855.116808052193</v>
      </c>
      <c r="AX23" s="34">
        <f t="shared" ca="1" si="24"/>
        <v>32989.073070780651</v>
      </c>
      <c r="AY23" s="34">
        <f t="shared" ca="1" si="24"/>
        <v>36984.314165097785</v>
      </c>
      <c r="AZ23" s="34">
        <f t="shared" ca="1" si="24"/>
        <v>39648.602911713439</v>
      </c>
      <c r="BA23" s="34">
        <f t="shared" ca="1" si="24"/>
        <v>43555.312735489599</v>
      </c>
      <c r="BB23" s="34">
        <f t="shared" ca="1" si="24"/>
        <v>47230.110647494213</v>
      </c>
      <c r="BC23" s="34">
        <f t="shared" ca="1" si="24"/>
        <v>50987.757228783164</v>
      </c>
      <c r="BD23" s="34">
        <f t="shared" ca="1" si="24"/>
        <v>54838.814047660351</v>
      </c>
      <c r="BE23" s="34">
        <f t="shared" ca="1" si="24"/>
        <v>56293.916348124483</v>
      </c>
      <c r="BF23" s="34">
        <f t="shared" ca="1" si="24"/>
        <v>60959.839935753495</v>
      </c>
      <c r="BG23" s="34">
        <f t="shared" ca="1" si="24"/>
        <v>64236.116451093214</v>
      </c>
      <c r="BH23" s="34">
        <f t="shared" ca="1" si="24"/>
        <v>67948.571357501583</v>
      </c>
      <c r="BI23" s="34">
        <f t="shared" ca="1" si="24"/>
        <v>71397.620216571129</v>
      </c>
      <c r="BJ23" s="34">
        <f t="shared" ca="1" si="24"/>
        <v>75000.979932897055</v>
      </c>
      <c r="BK23" s="34">
        <f t="shared" ca="1" si="24"/>
        <v>79843.685077761402</v>
      </c>
      <c r="BL23" s="34">
        <f t="shared" ref="BL23:CM23" ca="1" si="25">SUM(BL24:BL27)</f>
        <v>82600.473479425069</v>
      </c>
      <c r="BM23" s="34">
        <f t="shared" ca="1" si="25"/>
        <v>87209.578894279723</v>
      </c>
      <c r="BN23" s="34">
        <f t="shared" ca="1" si="25"/>
        <v>91500.668151352598</v>
      </c>
      <c r="BO23" s="34">
        <f t="shared" ca="1" si="25"/>
        <v>95667.706238374143</v>
      </c>
      <c r="BP23" s="34">
        <f t="shared" ca="1" si="25"/>
        <v>99884.875435379116</v>
      </c>
      <c r="BQ23" s="34">
        <f t="shared" ca="1" si="25"/>
        <v>101462.47228022853</v>
      </c>
      <c r="BR23" s="34">
        <f t="shared" ca="1" si="25"/>
        <v>106441.16683402254</v>
      </c>
      <c r="BS23" s="34">
        <f t="shared" ca="1" si="25"/>
        <v>110118.34248601909</v>
      </c>
      <c r="BT23" s="34">
        <f t="shared" ca="1" si="25"/>
        <v>114472.20481639697</v>
      </c>
      <c r="BU23" s="34">
        <f t="shared" ca="1" si="25"/>
        <v>117991.31497279051</v>
      </c>
      <c r="BV23" s="34">
        <f t="shared" ca="1" si="25"/>
        <v>122137.49698850163</v>
      </c>
      <c r="BW23" s="34">
        <f t="shared" ca="1" si="25"/>
        <v>127410.9722316636</v>
      </c>
      <c r="BX23" s="34">
        <f t="shared" ca="1" si="25"/>
        <v>130598.01003173548</v>
      </c>
      <c r="BY23" s="34">
        <f t="shared" ca="1" si="25"/>
        <v>135701.08626929371</v>
      </c>
      <c r="BZ23" s="34">
        <f t="shared" ca="1" si="25"/>
        <v>140228.41256197775</v>
      </c>
      <c r="CA23" s="34">
        <f t="shared" ca="1" si="25"/>
        <v>144853.54833403957</v>
      </c>
      <c r="CB23" s="34">
        <f t="shared" ca="1" si="25"/>
        <v>150590.7479417146</v>
      </c>
      <c r="CC23" s="34">
        <f t="shared" ca="1" si="25"/>
        <v>152328.00958912782</v>
      </c>
      <c r="CD23" s="34">
        <f t="shared" ca="1" si="25"/>
        <v>158219.61827610247</v>
      </c>
      <c r="CE23" s="34">
        <f t="shared" ca="1" si="25"/>
        <v>162552.8960880753</v>
      </c>
      <c r="CF23" s="34">
        <f t="shared" ca="1" si="25"/>
        <v>167749.3515474255</v>
      </c>
      <c r="CG23" s="34">
        <f t="shared" ca="1" si="25"/>
        <v>172114.10783835006</v>
      </c>
      <c r="CH23" s="34">
        <f t="shared" ca="1" si="25"/>
        <v>177059.85966942177</v>
      </c>
      <c r="CI23" s="34">
        <f t="shared" ca="1" si="25"/>
        <v>183071.05508999847</v>
      </c>
      <c r="CJ23" s="34">
        <f t="shared" ca="1" si="25"/>
        <v>186948.58199408447</v>
      </c>
      <c r="CK23" s="34">
        <f t="shared" ca="1" si="25"/>
        <v>193382.04084544873</v>
      </c>
      <c r="CL23" s="34">
        <f t="shared" ca="1" si="25"/>
        <v>198378.90984449972</v>
      </c>
      <c r="CM23" s="34">
        <f t="shared" ca="1" si="25"/>
        <v>204124.35831397443</v>
      </c>
    </row>
    <row r="24" spans="2:91" s="56" customFormat="1" ht="15" hidden="1" outlineLevel="1" x14ac:dyDescent="0.2">
      <c r="B24" s="87" t="s">
        <v>162</v>
      </c>
      <c r="C24" s="86" t="str">
        <f>Inputs!$J$16</f>
        <v>EUR</v>
      </c>
      <c r="D24" s="86" t="s">
        <v>161</v>
      </c>
      <c r="E24" s="83">
        <f t="shared" ref="E24:I27" ca="1" si="26">SUMIF($K$5:$AD$5,E$5,$K24:$AD24)</f>
        <v>-2.2524204723595176E-12</v>
      </c>
      <c r="F24" s="83">
        <f t="shared" ca="1" si="26"/>
        <v>-4.3112180492244079E-12</v>
      </c>
      <c r="G24" s="83">
        <f t="shared" ca="1" si="26"/>
        <v>-1.6742406072633997E-11</v>
      </c>
      <c r="H24" s="83">
        <f t="shared" ca="1" si="26"/>
        <v>-2.009600819086188E-11</v>
      </c>
      <c r="I24" s="83">
        <f t="shared" ca="1" si="26"/>
        <v>-1.850963826655061E-11</v>
      </c>
      <c r="K24" s="85">
        <f t="shared" ref="K24:T27" ca="1" si="27">SUMIF($AF$5:$CM$5,K$5,$AF24:$CM24)</f>
        <v>0</v>
      </c>
      <c r="L24" s="85">
        <f t="shared" ca="1" si="27"/>
        <v>0</v>
      </c>
      <c r="M24" s="85">
        <f t="shared" ca="1" si="27"/>
        <v>0</v>
      </c>
      <c r="N24" s="85">
        <f t="shared" ca="1" si="27"/>
        <v>-2.2524204723595176E-12</v>
      </c>
      <c r="O24" s="85">
        <f t="shared" ca="1" si="27"/>
        <v>-1.2558842854559771E-12</v>
      </c>
      <c r="P24" s="85">
        <f t="shared" ca="1" si="27"/>
        <v>-3.364600265065576E-12</v>
      </c>
      <c r="Q24" s="85">
        <f t="shared" ca="1" si="27"/>
        <v>-3.0997981959046683E-12</v>
      </c>
      <c r="R24" s="85">
        <f t="shared" ca="1" si="27"/>
        <v>-4.3112180492244079E-12</v>
      </c>
      <c r="S24" s="85">
        <f t="shared" ca="1" si="27"/>
        <v>-7.2191141953226179E-12</v>
      </c>
      <c r="T24" s="85">
        <f t="shared" ca="1" si="27"/>
        <v>-9.4753441204353805E-12</v>
      </c>
      <c r="U24" s="85">
        <f t="shared" ref="U24:AD27" ca="1" si="28">SUMIF($AF$5:$CM$5,U$5,$AF24:$CM24)</f>
        <v>-1.5049544943579463E-11</v>
      </c>
      <c r="V24" s="85">
        <f t="shared" ca="1" si="28"/>
        <v>-1.6742406072633997E-11</v>
      </c>
      <c r="W24" s="85">
        <f t="shared" ca="1" si="28"/>
        <v>-1.6353508824895613E-11</v>
      </c>
      <c r="X24" s="85">
        <f t="shared" ca="1" si="28"/>
        <v>-1.6978654593380327E-11</v>
      </c>
      <c r="Y24" s="85">
        <f t="shared" ca="1" si="28"/>
        <v>-1.7792274598082969E-11</v>
      </c>
      <c r="Z24" s="85">
        <f t="shared" ca="1" si="28"/>
        <v>-2.009600819086188E-11</v>
      </c>
      <c r="AA24" s="85">
        <f t="shared" ca="1" si="28"/>
        <v>-1.8961721082177974E-11</v>
      </c>
      <c r="AB24" s="85">
        <f t="shared" ca="1" si="28"/>
        <v>-2.2074619909773219E-11</v>
      </c>
      <c r="AC24" s="85">
        <f t="shared" ca="1" si="28"/>
        <v>-1.9917401061775308E-11</v>
      </c>
      <c r="AD24" s="85">
        <f t="shared" ca="1" si="28"/>
        <v>-1.850963826655061E-11</v>
      </c>
      <c r="AF24" s="83">
        <f ca="1">Stock!AF16</f>
        <v>0</v>
      </c>
      <c r="AG24" s="83">
        <f ca="1">Stock!AG16</f>
        <v>0</v>
      </c>
      <c r="AH24" s="83">
        <f ca="1">Stock!AH16</f>
        <v>0</v>
      </c>
      <c r="AI24" s="83">
        <f ca="1">Stock!AI16</f>
        <v>0</v>
      </c>
      <c r="AJ24" s="83">
        <f ca="1">Stock!AJ16</f>
        <v>0</v>
      </c>
      <c r="AK24" s="83">
        <f ca="1">Stock!AK16</f>
        <v>0</v>
      </c>
      <c r="AL24" s="83">
        <f ca="1">Stock!AL16</f>
        <v>0</v>
      </c>
      <c r="AM24" s="83">
        <f ca="1">Stock!AM16</f>
        <v>0</v>
      </c>
      <c r="AN24" s="83">
        <f ca="1">Stock!AN16</f>
        <v>0</v>
      </c>
      <c r="AO24" s="83">
        <f ca="1">Stock!AO16</f>
        <v>3.0020430585864233E-13</v>
      </c>
      <c r="AP24" s="83">
        <f ca="1">Stock!AP16</f>
        <v>-7.2475359047530219E-13</v>
      </c>
      <c r="AQ24" s="83">
        <f ca="1">Stock!AQ16</f>
        <v>-2.2524204723595176E-12</v>
      </c>
      <c r="AR24" s="83">
        <f ca="1">Stock!AR16</f>
        <v>-1.4424642036381385E-12</v>
      </c>
      <c r="AS24" s="83">
        <f ca="1">Stock!AS16</f>
        <v>-7.2719608112947753E-15</v>
      </c>
      <c r="AT24" s="83">
        <f ca="1">Stock!AT16</f>
        <v>-1.2558842854559771E-12</v>
      </c>
      <c r="AU24" s="83">
        <f ca="1">Stock!AU16</f>
        <v>-1.1084466677857563E-12</v>
      </c>
      <c r="AV24" s="83">
        <f ca="1">Stock!AV16</f>
        <v>-3.1264921207529994E-12</v>
      </c>
      <c r="AW24" s="83">
        <f ca="1">Stock!AW16</f>
        <v>-3.364600265065576E-12</v>
      </c>
      <c r="AX24" s="83">
        <f ca="1">Stock!AX16</f>
        <v>-4.5193015996147778E-12</v>
      </c>
      <c r="AY24" s="83">
        <f ca="1">Stock!AY16</f>
        <v>-4.5848949636884129E-12</v>
      </c>
      <c r="AZ24" s="83">
        <f ca="1">Stock!AZ16</f>
        <v>-3.0997981959046683E-12</v>
      </c>
      <c r="BA24" s="83">
        <f ca="1">Stock!BA16</f>
        <v>-3.1656274823710362E-12</v>
      </c>
      <c r="BB24" s="83">
        <f ca="1">Stock!BB16</f>
        <v>-6.6506800067145377E-12</v>
      </c>
      <c r="BC24" s="83">
        <f ca="1">Stock!BC16</f>
        <v>-4.3112180492244079E-12</v>
      </c>
      <c r="BD24" s="83">
        <f ca="1">Stock!BD16</f>
        <v>-5.3236789976374155E-12</v>
      </c>
      <c r="BE24" s="83">
        <f ca="1">Stock!BE16</f>
        <v>-6.7642454137928354E-12</v>
      </c>
      <c r="BF24" s="83">
        <f ca="1">Stock!BF16</f>
        <v>-7.2191141953226179E-12</v>
      </c>
      <c r="BG24" s="83">
        <f ca="1">Stock!BG16</f>
        <v>-9.0879109793107204E-12</v>
      </c>
      <c r="BH24" s="83">
        <f ca="1">Stock!BH16</f>
        <v>-8.6847820601754222E-12</v>
      </c>
      <c r="BI24" s="83">
        <f ca="1">Stock!BI16</f>
        <v>-9.4753441204353805E-12</v>
      </c>
      <c r="BJ24" s="83">
        <f ca="1">Stock!BJ16</f>
        <v>-1.2765101475853413E-11</v>
      </c>
      <c r="BK24" s="83">
        <f ca="1">Stock!BK16</f>
        <v>-1.5161372157734831E-11</v>
      </c>
      <c r="BL24" s="83">
        <f ca="1">Stock!BL16</f>
        <v>-1.5049544943579463E-11</v>
      </c>
      <c r="BM24" s="83">
        <f ca="1">Stock!BM16</f>
        <v>-1.125878557051152E-11</v>
      </c>
      <c r="BN24" s="83">
        <f ca="1">Stock!BN16</f>
        <v>-1.2537748617091893E-11</v>
      </c>
      <c r="BO24" s="83">
        <f ca="1">Stock!BO16</f>
        <v>-1.6742406072633997E-11</v>
      </c>
      <c r="BP24" s="83">
        <f ca="1">Stock!BP16</f>
        <v>-1.3871855053526616E-11</v>
      </c>
      <c r="BQ24" s="83">
        <f ca="1">Stock!BQ16</f>
        <v>-1.2470340732262386E-11</v>
      </c>
      <c r="BR24" s="83">
        <f ca="1">Stock!BR16</f>
        <v>-1.6353508824895613E-11</v>
      </c>
      <c r="BS24" s="83">
        <f ca="1">Stock!BS16</f>
        <v>-1.8435322712839763E-11</v>
      </c>
      <c r="BT24" s="83">
        <f ca="1">Stock!BT16</f>
        <v>-1.9018037145102085E-11</v>
      </c>
      <c r="BU24" s="83">
        <f ca="1">Stock!BU16</f>
        <v>-1.6978654593380327E-11</v>
      </c>
      <c r="BV24" s="83">
        <f ca="1">Stock!BV16</f>
        <v>-1.7541738894788494E-11</v>
      </c>
      <c r="BW24" s="83">
        <f ca="1">Stock!BW16</f>
        <v>-1.8326971884530252E-11</v>
      </c>
      <c r="BX24" s="83">
        <f ca="1">Stock!BX16</f>
        <v>-1.7792274598082969E-11</v>
      </c>
      <c r="BY24" s="83">
        <f ca="1">Stock!BY16</f>
        <v>-1.7067340596366165E-11</v>
      </c>
      <c r="BZ24" s="83">
        <f ca="1">Stock!BZ16</f>
        <v>-1.9252259508828473E-11</v>
      </c>
      <c r="CA24" s="83">
        <f ca="1">Stock!CA16</f>
        <v>-2.009600819086188E-11</v>
      </c>
      <c r="CB24" s="83">
        <f ca="1">Stock!CB16</f>
        <v>-1.6625811838366644E-11</v>
      </c>
      <c r="CC24" s="83">
        <f ca="1">Stock!CC16</f>
        <v>-1.6274093184165395E-11</v>
      </c>
      <c r="CD24" s="83">
        <f ca="1">Stock!CD16</f>
        <v>-1.8961721082177974E-11</v>
      </c>
      <c r="CE24" s="83">
        <f ca="1">Stock!CE16</f>
        <v>-1.5965090360836598E-11</v>
      </c>
      <c r="CF24" s="83">
        <f ca="1">Stock!CF16</f>
        <v>-2.226929751714124E-11</v>
      </c>
      <c r="CG24" s="83">
        <f ca="1">Stock!CG16</f>
        <v>-2.2074619909773219E-11</v>
      </c>
      <c r="CH24" s="83">
        <f ca="1">Stock!CH16</f>
        <v>-2.1549741158199964E-11</v>
      </c>
      <c r="CI24" s="83">
        <f ca="1">Stock!CI16</f>
        <v>-1.9540757900671224E-11</v>
      </c>
      <c r="CJ24" s="83">
        <f ca="1">Stock!CJ16</f>
        <v>-1.9917401061775308E-11</v>
      </c>
      <c r="CK24" s="83">
        <f ca="1">Stock!CK16</f>
        <v>-1.8907639343090921E-11</v>
      </c>
      <c r="CL24" s="83">
        <f ca="1">Stock!CL16</f>
        <v>-1.6449952511266019E-11</v>
      </c>
      <c r="CM24" s="83">
        <f ca="1">Stock!CM16</f>
        <v>-1.850963826655061E-11</v>
      </c>
    </row>
    <row r="25" spans="2:91" s="84" customFormat="1" hidden="1" outlineLevel="1" x14ac:dyDescent="0.2">
      <c r="B25" s="87" t="s">
        <v>160</v>
      </c>
      <c r="C25" s="86" t="str">
        <f>Inputs!$J$16</f>
        <v>EUR</v>
      </c>
      <c r="D25" s="86" t="s">
        <v>115</v>
      </c>
      <c r="E25" s="83">
        <f t="shared" si="26"/>
        <v>8762.1253559287652</v>
      </c>
      <c r="F25" s="83">
        <f t="shared" si="26"/>
        <v>47312.599296028988</v>
      </c>
      <c r="G25" s="83">
        <f t="shared" si="26"/>
        <v>91500.389428584051</v>
      </c>
      <c r="H25" s="83">
        <f t="shared" si="26"/>
        <v>140283.13266976035</v>
      </c>
      <c r="I25" s="83">
        <f t="shared" si="26"/>
        <v>198618.78176237558</v>
      </c>
      <c r="K25" s="85">
        <f t="shared" si="27"/>
        <v>0</v>
      </c>
      <c r="L25" s="85">
        <f t="shared" si="27"/>
        <v>0</v>
      </c>
      <c r="M25" s="85">
        <f t="shared" si="27"/>
        <v>60000</v>
      </c>
      <c r="N25" s="85">
        <f t="shared" si="27"/>
        <v>8762.1253559287652</v>
      </c>
      <c r="O25" s="85">
        <f t="shared" si="27"/>
        <v>17519.29950029395</v>
      </c>
      <c r="P25" s="85">
        <f t="shared" si="27"/>
        <v>26721.738333139401</v>
      </c>
      <c r="Q25" s="85">
        <f t="shared" si="27"/>
        <v>36534.231422621175</v>
      </c>
      <c r="R25" s="85">
        <f t="shared" si="27"/>
        <v>47312.599296028988</v>
      </c>
      <c r="S25" s="85">
        <f t="shared" si="27"/>
        <v>57322.325722869042</v>
      </c>
      <c r="T25" s="85">
        <f t="shared" si="27"/>
        <v>67880.758219406256</v>
      </c>
      <c r="U25" s="85">
        <f t="shared" si="28"/>
        <v>79121.375278190812</v>
      </c>
      <c r="V25" s="85">
        <f t="shared" si="28"/>
        <v>91500.389428584051</v>
      </c>
      <c r="W25" s="85">
        <f t="shared" si="28"/>
        <v>102509.35959506381</v>
      </c>
      <c r="X25" s="85">
        <f t="shared" si="28"/>
        <v>114192.17145062987</v>
      </c>
      <c r="Y25" s="85">
        <f t="shared" si="28"/>
        <v>126692.95662867509</v>
      </c>
      <c r="Z25" s="85">
        <f t="shared" si="28"/>
        <v>140283.13266976035</v>
      </c>
      <c r="AA25" s="85">
        <f t="shared" si="28"/>
        <v>153551.04661176758</v>
      </c>
      <c r="AB25" s="85">
        <f t="shared" si="28"/>
        <v>167507.38464351179</v>
      </c>
      <c r="AC25" s="85">
        <f t="shared" si="28"/>
        <v>182312.96030865857</v>
      </c>
      <c r="AD25" s="85">
        <f t="shared" si="28"/>
        <v>198618.78176237558</v>
      </c>
      <c r="AF25" s="83">
        <f>Inventory!AF17</f>
        <v>0</v>
      </c>
      <c r="AG25" s="83">
        <f>Inventory!AG17</f>
        <v>0</v>
      </c>
      <c r="AH25" s="83">
        <f>Inventory!AH17</f>
        <v>0</v>
      </c>
      <c r="AI25" s="83">
        <f>Inventory!AI17</f>
        <v>0</v>
      </c>
      <c r="AJ25" s="83">
        <f>Inventory!AJ17</f>
        <v>0</v>
      </c>
      <c r="AK25" s="83">
        <f>Inventory!AK17</f>
        <v>0</v>
      </c>
      <c r="AL25" s="83">
        <f>Inventory!AL17</f>
        <v>60000</v>
      </c>
      <c r="AM25" s="83">
        <f>Inventory!AM17</f>
        <v>60000</v>
      </c>
      <c r="AN25" s="83">
        <f>Inventory!AN17</f>
        <v>60000</v>
      </c>
      <c r="AO25" s="83">
        <f>Inventory!AO17</f>
        <v>2870.2768070592429</v>
      </c>
      <c r="AP25" s="83">
        <f>Inventory!AP17</f>
        <v>5709.8138840785023</v>
      </c>
      <c r="AQ25" s="83">
        <f>Inventory!AQ17</f>
        <v>8762.1253559287652</v>
      </c>
      <c r="AR25" s="83">
        <f>Inventory!AR17</f>
        <v>12031.304040784302</v>
      </c>
      <c r="AS25" s="83">
        <f>Inventory!AS17</f>
        <v>14339.153257797479</v>
      </c>
      <c r="AT25" s="83">
        <f>Inventory!AT17</f>
        <v>17519.29950029395</v>
      </c>
      <c r="AU25" s="83">
        <f>Inventory!AU17</f>
        <v>20485.981503605552</v>
      </c>
      <c r="AV25" s="83">
        <f>Inventory!AV17</f>
        <v>23588.359858226606</v>
      </c>
      <c r="AW25" s="83">
        <f>Inventory!AW17</f>
        <v>26721.738333139401</v>
      </c>
      <c r="AX25" s="83">
        <f>Inventory!AX17</f>
        <v>29855.40570196003</v>
      </c>
      <c r="AY25" s="83">
        <f>Inventory!AY17</f>
        <v>33419.859933528911</v>
      </c>
      <c r="AZ25" s="83">
        <f>Inventory!AZ17</f>
        <v>36534.231422621175</v>
      </c>
      <c r="BA25" s="83">
        <f>Inventory!BA17</f>
        <v>40044.772079055387</v>
      </c>
      <c r="BB25" s="83">
        <f>Inventory!BB17</f>
        <v>43637.441363274804</v>
      </c>
      <c r="BC25" s="83">
        <f>Inventory!BC17</f>
        <v>47312.599296028988</v>
      </c>
      <c r="BD25" s="83">
        <f>Inventory!BD17</f>
        <v>51075.706671844673</v>
      </c>
      <c r="BE25" s="83">
        <f>Inventory!BE17</f>
        <v>53684.811509984582</v>
      </c>
      <c r="BF25" s="83">
        <f>Inventory!BF17</f>
        <v>57322.325722869042</v>
      </c>
      <c r="BG25" s="83">
        <f>Inventory!BG17</f>
        <v>60779.221086981132</v>
      </c>
      <c r="BH25" s="83">
        <f>Inventory!BH17</f>
        <v>64363.896222241361</v>
      </c>
      <c r="BI25" s="83">
        <f>Inventory!BI17</f>
        <v>67880.758219406256</v>
      </c>
      <c r="BJ25" s="83">
        <f>Inventory!BJ17</f>
        <v>71440.869076151663</v>
      </c>
      <c r="BK25" s="83">
        <f>Inventory!BK17</f>
        <v>75642.27707695654</v>
      </c>
      <c r="BL25" s="83">
        <f>Inventory!BL17</f>
        <v>79121.375278190812</v>
      </c>
      <c r="BM25" s="83">
        <f>Inventory!BM17</f>
        <v>83165.477086235274</v>
      </c>
      <c r="BN25" s="83">
        <f>Inventory!BN17</f>
        <v>87333.072618793944</v>
      </c>
      <c r="BO25" s="83">
        <f>Inventory!BO17</f>
        <v>91500.389428584051</v>
      </c>
      <c r="BP25" s="83">
        <f>Inventory!BP17</f>
        <v>95692.63243198159</v>
      </c>
      <c r="BQ25" s="83">
        <f>Inventory!BQ17</f>
        <v>98577.552356105065</v>
      </c>
      <c r="BR25" s="83">
        <f>Inventory!BR17</f>
        <v>102509.35959506381</v>
      </c>
      <c r="BS25" s="83">
        <f>Inventory!BS17</f>
        <v>106313.85104054146</v>
      </c>
      <c r="BT25" s="83">
        <f>Inventory!BT17</f>
        <v>110393.02792846922</v>
      </c>
      <c r="BU25" s="83">
        <f>Inventory!BU17</f>
        <v>114192.17145062987</v>
      </c>
      <c r="BV25" s="83">
        <f>Inventory!BV17</f>
        <v>118164.83421956576</v>
      </c>
      <c r="BW25" s="83">
        <f>Inventory!BW17</f>
        <v>122787.90322561469</v>
      </c>
      <c r="BX25" s="83">
        <f>Inventory!BX17</f>
        <v>126692.95662867509</v>
      </c>
      <c r="BY25" s="83">
        <f>Inventory!BY17</f>
        <v>131197.02144898442</v>
      </c>
      <c r="BZ25" s="83">
        <f>Inventory!BZ17</f>
        <v>135712.7170054811</v>
      </c>
      <c r="CA25" s="83">
        <f>Inventory!CA17</f>
        <v>140283.13266976035</v>
      </c>
      <c r="CB25" s="83">
        <f>Inventory!CB17</f>
        <v>145436.94030573749</v>
      </c>
      <c r="CC25" s="83">
        <f>Inventory!CC17</f>
        <v>148882.47494743267</v>
      </c>
      <c r="CD25" s="83">
        <f>Inventory!CD17</f>
        <v>153551.04661176758</v>
      </c>
      <c r="CE25" s="83">
        <f>Inventory!CE17</f>
        <v>158051.97134992146</v>
      </c>
      <c r="CF25" s="83">
        <f>Inventory!CF17</f>
        <v>162900.66144867349</v>
      </c>
      <c r="CG25" s="83">
        <f>Inventory!CG17</f>
        <v>167507.38464351179</v>
      </c>
      <c r="CH25" s="83">
        <f>Inventory!CH17</f>
        <v>172283.62215646679</v>
      </c>
      <c r="CI25" s="83">
        <f>Inventory!CI17</f>
        <v>177677.33862323264</v>
      </c>
      <c r="CJ25" s="83">
        <f>Inventory!CJ17</f>
        <v>182312.96030865857</v>
      </c>
      <c r="CK25" s="83">
        <f>Inventory!CK17</f>
        <v>187847.50057705367</v>
      </c>
      <c r="CL25" s="83">
        <f>Inventory!CL17</f>
        <v>193113.20521077671</v>
      </c>
      <c r="CM25" s="83">
        <f>Inventory!CM17</f>
        <v>198618.78176237558</v>
      </c>
    </row>
    <row r="26" spans="2:91" s="84" customFormat="1" hidden="1" outlineLevel="1" x14ac:dyDescent="0.2">
      <c r="B26" s="87" t="s">
        <v>159</v>
      </c>
      <c r="C26" s="86" t="str">
        <f>Inputs!$J$16</f>
        <v>EUR</v>
      </c>
      <c r="D26" s="86" t="s">
        <v>115</v>
      </c>
      <c r="E26" s="83">
        <f t="shared" si="26"/>
        <v>0</v>
      </c>
      <c r="F26" s="83">
        <f t="shared" si="26"/>
        <v>0</v>
      </c>
      <c r="G26" s="83">
        <f t="shared" si="26"/>
        <v>0</v>
      </c>
      <c r="H26" s="83">
        <f t="shared" si="26"/>
        <v>0</v>
      </c>
      <c r="I26" s="83">
        <f t="shared" si="26"/>
        <v>0</v>
      </c>
      <c r="K26" s="85">
        <f t="shared" si="27"/>
        <v>0</v>
      </c>
      <c r="L26" s="85">
        <f t="shared" si="27"/>
        <v>30000</v>
      </c>
      <c r="M26" s="85">
        <f t="shared" si="27"/>
        <v>30000</v>
      </c>
      <c r="N26" s="85">
        <f t="shared" si="27"/>
        <v>0</v>
      </c>
      <c r="O26" s="85">
        <f t="shared" si="27"/>
        <v>0</v>
      </c>
      <c r="P26" s="85">
        <f t="shared" si="27"/>
        <v>0</v>
      </c>
      <c r="Q26" s="85">
        <f t="shared" si="27"/>
        <v>0</v>
      </c>
      <c r="R26" s="85">
        <f t="shared" si="27"/>
        <v>0</v>
      </c>
      <c r="S26" s="85">
        <f t="shared" si="27"/>
        <v>0</v>
      </c>
      <c r="T26" s="85">
        <f t="shared" si="27"/>
        <v>0</v>
      </c>
      <c r="U26" s="85">
        <f t="shared" si="28"/>
        <v>0</v>
      </c>
      <c r="V26" s="85">
        <f t="shared" si="28"/>
        <v>0</v>
      </c>
      <c r="W26" s="85">
        <f t="shared" si="28"/>
        <v>0</v>
      </c>
      <c r="X26" s="85">
        <f t="shared" si="28"/>
        <v>0</v>
      </c>
      <c r="Y26" s="85">
        <f t="shared" si="28"/>
        <v>0</v>
      </c>
      <c r="Z26" s="85">
        <f t="shared" si="28"/>
        <v>0</v>
      </c>
      <c r="AA26" s="85">
        <f t="shared" si="28"/>
        <v>0</v>
      </c>
      <c r="AB26" s="85">
        <f t="shared" si="28"/>
        <v>0</v>
      </c>
      <c r="AC26" s="85">
        <f t="shared" si="28"/>
        <v>0</v>
      </c>
      <c r="AD26" s="85">
        <f t="shared" si="28"/>
        <v>0</v>
      </c>
      <c r="AF26" s="83">
        <f>Inventory!AF25</f>
        <v>0</v>
      </c>
      <c r="AG26" s="83">
        <f>Inventory!AG25</f>
        <v>0</v>
      </c>
      <c r="AH26" s="83">
        <f>Inventory!AH25</f>
        <v>0</v>
      </c>
      <c r="AI26" s="83">
        <f>Inventory!AI25</f>
        <v>0</v>
      </c>
      <c r="AJ26" s="83">
        <f>Inventory!AJ25</f>
        <v>0</v>
      </c>
      <c r="AK26" s="83">
        <f>Inventory!AK25</f>
        <v>30000</v>
      </c>
      <c r="AL26" s="83">
        <f>Inventory!AL25</f>
        <v>30000</v>
      </c>
      <c r="AM26" s="83">
        <f>Inventory!AM25</f>
        <v>30000</v>
      </c>
      <c r="AN26" s="83">
        <f>Inventory!AN25</f>
        <v>30000</v>
      </c>
      <c r="AO26" s="83">
        <f>Inventory!AO25</f>
        <v>0</v>
      </c>
      <c r="AP26" s="83">
        <f>Inventory!AP25</f>
        <v>0</v>
      </c>
      <c r="AQ26" s="83">
        <f>Inventory!AQ25</f>
        <v>0</v>
      </c>
      <c r="AR26" s="83">
        <f>Inventory!AR25</f>
        <v>0</v>
      </c>
      <c r="AS26" s="83">
        <f>Inventory!AS25</f>
        <v>0</v>
      </c>
      <c r="AT26" s="83">
        <f>Inventory!AT25</f>
        <v>0</v>
      </c>
      <c r="AU26" s="83">
        <f>Inventory!AU25</f>
        <v>0</v>
      </c>
      <c r="AV26" s="83">
        <f>Inventory!AV25</f>
        <v>0</v>
      </c>
      <c r="AW26" s="83">
        <f>Inventory!AW25</f>
        <v>0</v>
      </c>
      <c r="AX26" s="83">
        <f>Inventory!AX25</f>
        <v>0</v>
      </c>
      <c r="AY26" s="83">
        <f>Inventory!AY25</f>
        <v>0</v>
      </c>
      <c r="AZ26" s="83">
        <f>Inventory!AZ25</f>
        <v>0</v>
      </c>
      <c r="BA26" s="83">
        <f>Inventory!BA25</f>
        <v>0</v>
      </c>
      <c r="BB26" s="83">
        <f>Inventory!BB25</f>
        <v>0</v>
      </c>
      <c r="BC26" s="83">
        <f>Inventory!BC25</f>
        <v>0</v>
      </c>
      <c r="BD26" s="83">
        <f>Inventory!BD25</f>
        <v>0</v>
      </c>
      <c r="BE26" s="83">
        <f>Inventory!BE25</f>
        <v>0</v>
      </c>
      <c r="BF26" s="83">
        <f>Inventory!BF25</f>
        <v>0</v>
      </c>
      <c r="BG26" s="83">
        <f>Inventory!BG25</f>
        <v>0</v>
      </c>
      <c r="BH26" s="83">
        <f>Inventory!BH25</f>
        <v>0</v>
      </c>
      <c r="BI26" s="83">
        <f>Inventory!BI25</f>
        <v>0</v>
      </c>
      <c r="BJ26" s="83">
        <f>Inventory!BJ25</f>
        <v>0</v>
      </c>
      <c r="BK26" s="83">
        <f>Inventory!BK25</f>
        <v>0</v>
      </c>
      <c r="BL26" s="83">
        <f>Inventory!BL25</f>
        <v>0</v>
      </c>
      <c r="BM26" s="83">
        <f>Inventory!BM25</f>
        <v>0</v>
      </c>
      <c r="BN26" s="83">
        <f>Inventory!BN25</f>
        <v>0</v>
      </c>
      <c r="BO26" s="83">
        <f>Inventory!BO25</f>
        <v>0</v>
      </c>
      <c r="BP26" s="83">
        <f>Inventory!BP25</f>
        <v>0</v>
      </c>
      <c r="BQ26" s="83">
        <f>Inventory!BQ25</f>
        <v>0</v>
      </c>
      <c r="BR26" s="83">
        <f>Inventory!BR25</f>
        <v>0</v>
      </c>
      <c r="BS26" s="83">
        <f>Inventory!BS25</f>
        <v>0</v>
      </c>
      <c r="BT26" s="83">
        <f>Inventory!BT25</f>
        <v>0</v>
      </c>
      <c r="BU26" s="83">
        <f>Inventory!BU25</f>
        <v>0</v>
      </c>
      <c r="BV26" s="83">
        <f>Inventory!BV25</f>
        <v>0</v>
      </c>
      <c r="BW26" s="83">
        <f>Inventory!BW25</f>
        <v>0</v>
      </c>
      <c r="BX26" s="83">
        <f>Inventory!BX25</f>
        <v>0</v>
      </c>
      <c r="BY26" s="83">
        <f>Inventory!BY25</f>
        <v>0</v>
      </c>
      <c r="BZ26" s="83">
        <f>Inventory!BZ25</f>
        <v>0</v>
      </c>
      <c r="CA26" s="83">
        <f>Inventory!CA25</f>
        <v>0</v>
      </c>
      <c r="CB26" s="83">
        <f>Inventory!CB25</f>
        <v>0</v>
      </c>
      <c r="CC26" s="83">
        <f>Inventory!CC25</f>
        <v>0</v>
      </c>
      <c r="CD26" s="83">
        <f>Inventory!CD25</f>
        <v>0</v>
      </c>
      <c r="CE26" s="83">
        <f>Inventory!CE25</f>
        <v>0</v>
      </c>
      <c r="CF26" s="83">
        <f>Inventory!CF25</f>
        <v>0</v>
      </c>
      <c r="CG26" s="83">
        <f>Inventory!CG25</f>
        <v>0</v>
      </c>
      <c r="CH26" s="83">
        <f>Inventory!CH25</f>
        <v>0</v>
      </c>
      <c r="CI26" s="83">
        <f>Inventory!CI25</f>
        <v>0</v>
      </c>
      <c r="CJ26" s="83">
        <f>Inventory!CJ25</f>
        <v>0</v>
      </c>
      <c r="CK26" s="83">
        <f>Inventory!CK25</f>
        <v>0</v>
      </c>
      <c r="CL26" s="83">
        <f>Inventory!CL25</f>
        <v>0</v>
      </c>
      <c r="CM26" s="83">
        <f>Inventory!CM25</f>
        <v>0</v>
      </c>
    </row>
    <row r="27" spans="2:91" s="84" customFormat="1" hidden="1" outlineLevel="1" x14ac:dyDescent="0.2">
      <c r="B27" s="87" t="s">
        <v>158</v>
      </c>
      <c r="C27" s="86" t="str">
        <f>Inputs!$J$16</f>
        <v>EUR</v>
      </c>
      <c r="D27" s="86" t="s">
        <v>115</v>
      </c>
      <c r="E27" s="83">
        <f t="shared" si="26"/>
        <v>3052.3114718502634</v>
      </c>
      <c r="F27" s="83">
        <f t="shared" si="26"/>
        <v>3675.1579327541854</v>
      </c>
      <c r="G27" s="83">
        <f t="shared" si="26"/>
        <v>4167.3168097900998</v>
      </c>
      <c r="H27" s="83">
        <f t="shared" si="26"/>
        <v>4570.4156642792623</v>
      </c>
      <c r="I27" s="83">
        <f t="shared" si="26"/>
        <v>5505.5765515988796</v>
      </c>
      <c r="K27" s="85">
        <f t="shared" si="27"/>
        <v>0</v>
      </c>
      <c r="L27" s="85">
        <f t="shared" si="27"/>
        <v>0</v>
      </c>
      <c r="M27" s="85">
        <f t="shared" si="27"/>
        <v>0</v>
      </c>
      <c r="N27" s="85">
        <f t="shared" si="27"/>
        <v>3052.3114718502634</v>
      </c>
      <c r="O27" s="85">
        <f t="shared" si="27"/>
        <v>3180.1462424964707</v>
      </c>
      <c r="P27" s="85">
        <f t="shared" si="27"/>
        <v>3133.3784749127958</v>
      </c>
      <c r="Q27" s="85">
        <f t="shared" si="27"/>
        <v>3114.3714890922629</v>
      </c>
      <c r="R27" s="85">
        <f t="shared" si="27"/>
        <v>3675.1579327541854</v>
      </c>
      <c r="S27" s="85">
        <f t="shared" si="27"/>
        <v>3637.5142128844577</v>
      </c>
      <c r="T27" s="85">
        <f t="shared" si="27"/>
        <v>3516.8619971648936</v>
      </c>
      <c r="U27" s="85">
        <f t="shared" si="28"/>
        <v>3479.0982012342761</v>
      </c>
      <c r="V27" s="85">
        <f t="shared" si="28"/>
        <v>4167.3168097900998</v>
      </c>
      <c r="W27" s="85">
        <f t="shared" si="28"/>
        <v>3931.8072389587446</v>
      </c>
      <c r="X27" s="85">
        <f t="shared" si="28"/>
        <v>3799.1435221606575</v>
      </c>
      <c r="Y27" s="85">
        <f t="shared" si="28"/>
        <v>3905.0534030604003</v>
      </c>
      <c r="Z27" s="85">
        <f t="shared" si="28"/>
        <v>4570.4156642792623</v>
      </c>
      <c r="AA27" s="85">
        <f t="shared" si="28"/>
        <v>4668.5716643349015</v>
      </c>
      <c r="AB27" s="85">
        <f t="shared" si="28"/>
        <v>4606.7231948382923</v>
      </c>
      <c r="AC27" s="85">
        <f t="shared" si="28"/>
        <v>4635.6216854259246</v>
      </c>
      <c r="AD27" s="85">
        <f t="shared" si="28"/>
        <v>5505.5765515988796</v>
      </c>
      <c r="AF27" s="83">
        <f>Inventory!AF32</f>
        <v>0</v>
      </c>
      <c r="AG27" s="83">
        <f>Inventory!AG32</f>
        <v>0</v>
      </c>
      <c r="AH27" s="83">
        <f>Inventory!AH32</f>
        <v>0</v>
      </c>
      <c r="AI27" s="83">
        <f>Inventory!AI32</f>
        <v>0</v>
      </c>
      <c r="AJ27" s="83">
        <f>Inventory!AJ32</f>
        <v>0</v>
      </c>
      <c r="AK27" s="83">
        <f>Inventory!AK32</f>
        <v>0</v>
      </c>
      <c r="AL27" s="83">
        <f>Inventory!AL32</f>
        <v>0</v>
      </c>
      <c r="AM27" s="83">
        <f>Inventory!AM32</f>
        <v>0</v>
      </c>
      <c r="AN27" s="83">
        <f>Inventory!AN32</f>
        <v>0</v>
      </c>
      <c r="AO27" s="83">
        <f>Inventory!AO32</f>
        <v>2870.2768070592433</v>
      </c>
      <c r="AP27" s="83">
        <f>Inventory!AP32</f>
        <v>2839.5370770192594</v>
      </c>
      <c r="AQ27" s="83">
        <f>Inventory!AQ32</f>
        <v>3052.3114718502634</v>
      </c>
      <c r="AR27" s="83">
        <f>Inventory!AR32</f>
        <v>3269.1786848555371</v>
      </c>
      <c r="AS27" s="83">
        <f>Inventory!AS32</f>
        <v>2307.8492170131767</v>
      </c>
      <c r="AT27" s="83">
        <f>Inventory!AT32</f>
        <v>3180.1462424964707</v>
      </c>
      <c r="AU27" s="83">
        <f>Inventory!AU32</f>
        <v>2966.6820033116005</v>
      </c>
      <c r="AV27" s="83">
        <f>Inventory!AV32</f>
        <v>3102.3783546210543</v>
      </c>
      <c r="AW27" s="83">
        <f>Inventory!AW32</f>
        <v>3133.3784749127958</v>
      </c>
      <c r="AX27" s="83">
        <f>Inventory!AX32</f>
        <v>3133.667368820627</v>
      </c>
      <c r="AY27" s="83">
        <f>Inventory!AY32</f>
        <v>3564.4542315688782</v>
      </c>
      <c r="AZ27" s="83">
        <f>Inventory!AZ32</f>
        <v>3114.3714890922629</v>
      </c>
      <c r="BA27" s="83">
        <f>Inventory!BA32</f>
        <v>3510.5406564342093</v>
      </c>
      <c r="BB27" s="83">
        <f>Inventory!BB32</f>
        <v>3592.6692842194202</v>
      </c>
      <c r="BC27" s="83">
        <f>Inventory!BC32</f>
        <v>3675.1579327541854</v>
      </c>
      <c r="BD27" s="83">
        <f>Inventory!BD32</f>
        <v>3763.1073758156867</v>
      </c>
      <c r="BE27" s="83">
        <f>Inventory!BE32</f>
        <v>2609.1048381399055</v>
      </c>
      <c r="BF27" s="83">
        <f>Inventory!BF32</f>
        <v>3637.5142128844577</v>
      </c>
      <c r="BG27" s="83">
        <f>Inventory!BG32</f>
        <v>3456.8953641120897</v>
      </c>
      <c r="BH27" s="83">
        <f>Inventory!BH32</f>
        <v>3584.6751352602296</v>
      </c>
      <c r="BI27" s="83">
        <f>Inventory!BI32</f>
        <v>3516.8619971648936</v>
      </c>
      <c r="BJ27" s="83">
        <f>Inventory!BJ32</f>
        <v>3560.1108567454139</v>
      </c>
      <c r="BK27" s="83">
        <f>Inventory!BK32</f>
        <v>4201.4080008048732</v>
      </c>
      <c r="BL27" s="83">
        <f>Inventory!BL32</f>
        <v>3479.0982012342761</v>
      </c>
      <c r="BM27" s="83">
        <f>Inventory!BM32</f>
        <v>4044.1018080444583</v>
      </c>
      <c r="BN27" s="83">
        <f>Inventory!BN32</f>
        <v>4167.5955325586701</v>
      </c>
      <c r="BO27" s="83">
        <f>Inventory!BO32</f>
        <v>4167.3168097900998</v>
      </c>
      <c r="BP27" s="83">
        <f>Inventory!BP32</f>
        <v>4192.2430033975361</v>
      </c>
      <c r="BQ27" s="83">
        <f>Inventory!BQ32</f>
        <v>2884.9199241234746</v>
      </c>
      <c r="BR27" s="83">
        <f>Inventory!BR32</f>
        <v>3931.8072389587446</v>
      </c>
      <c r="BS27" s="83">
        <f>Inventory!BS32</f>
        <v>3804.491445477644</v>
      </c>
      <c r="BT27" s="83">
        <f>Inventory!BT32</f>
        <v>4079.176887927772</v>
      </c>
      <c r="BU27" s="83">
        <f>Inventory!BU32</f>
        <v>3799.1435221606575</v>
      </c>
      <c r="BV27" s="83">
        <f>Inventory!BV32</f>
        <v>3972.6627689358929</v>
      </c>
      <c r="BW27" s="83">
        <f>Inventory!BW32</f>
        <v>4623.0690060489278</v>
      </c>
      <c r="BX27" s="83">
        <f>Inventory!BX32</f>
        <v>3905.0534030604003</v>
      </c>
      <c r="BY27" s="83">
        <f>Inventory!BY32</f>
        <v>4504.0648203093224</v>
      </c>
      <c r="BZ27" s="83">
        <f>Inventory!BZ32</f>
        <v>4515.6955564966865</v>
      </c>
      <c r="CA27" s="83">
        <f>Inventory!CA32</f>
        <v>4570.4156642792623</v>
      </c>
      <c r="CB27" s="83">
        <f>Inventory!CB32</f>
        <v>5153.8076359771503</v>
      </c>
      <c r="CC27" s="83">
        <f>Inventory!CC32</f>
        <v>3445.534641695182</v>
      </c>
      <c r="CD27" s="83">
        <f>Inventory!CD32</f>
        <v>4668.5716643349015</v>
      </c>
      <c r="CE27" s="83">
        <f>Inventory!CE32</f>
        <v>4500.9247381538698</v>
      </c>
      <c r="CF27" s="83">
        <f>Inventory!CF32</f>
        <v>4848.6900987520339</v>
      </c>
      <c r="CG27" s="83">
        <f>Inventory!CG32</f>
        <v>4606.7231948382923</v>
      </c>
      <c r="CH27" s="83">
        <f>Inventory!CH32</f>
        <v>4776.2375129549919</v>
      </c>
      <c r="CI27" s="83">
        <f>Inventory!CI32</f>
        <v>5393.7164667658435</v>
      </c>
      <c r="CJ27" s="83">
        <f>Inventory!CJ32</f>
        <v>4635.6216854259246</v>
      </c>
      <c r="CK27" s="83">
        <f>Inventory!CK32</f>
        <v>5534.5402683950961</v>
      </c>
      <c r="CL27" s="83">
        <f>Inventory!CL32</f>
        <v>5265.7046337230495</v>
      </c>
      <c r="CM27" s="83">
        <f>Inventory!CM32</f>
        <v>5505.5765515988796</v>
      </c>
    </row>
    <row r="28" spans="2:91" s="84" customFormat="1" ht="16" customHeight="1" collapsed="1" x14ac:dyDescent="0.2">
      <c r="B28" s="88" t="s">
        <v>157</v>
      </c>
      <c r="C28" s="86" t="str">
        <f>Inputs!$J$16</f>
        <v>EUR</v>
      </c>
      <c r="D28" s="55" t="s">
        <v>107</v>
      </c>
      <c r="E28" s="83">
        <f ca="1">SUM(E29:E31)</f>
        <v>0</v>
      </c>
      <c r="F28" s="83">
        <f ca="1">SUM(F29:F31)</f>
        <v>0</v>
      </c>
      <c r="G28" s="83">
        <f ca="1">SUM(G29:G31)</f>
        <v>0</v>
      </c>
      <c r="H28" s="83">
        <f ca="1">SUM(H29:H31)</f>
        <v>0</v>
      </c>
      <c r="I28" s="83">
        <f ca="1">SUM(I29:I31)</f>
        <v>0</v>
      </c>
      <c r="K28" s="85">
        <f t="shared" ref="K28:AD28" ca="1" si="29">SUM(K29:K31)</f>
        <v>0</v>
      </c>
      <c r="L28" s="85">
        <f t="shared" ca="1" si="29"/>
        <v>0</v>
      </c>
      <c r="M28" s="85">
        <f t="shared" ca="1" si="29"/>
        <v>0</v>
      </c>
      <c r="N28" s="85">
        <f t="shared" ca="1" si="29"/>
        <v>0</v>
      </c>
      <c r="O28" s="85">
        <f t="shared" ca="1" si="29"/>
        <v>0</v>
      </c>
      <c r="P28" s="85">
        <f t="shared" ca="1" si="29"/>
        <v>0</v>
      </c>
      <c r="Q28" s="85">
        <f t="shared" ca="1" si="29"/>
        <v>0</v>
      </c>
      <c r="R28" s="85">
        <f t="shared" ca="1" si="29"/>
        <v>0</v>
      </c>
      <c r="S28" s="85">
        <f t="shared" ca="1" si="29"/>
        <v>0</v>
      </c>
      <c r="T28" s="85">
        <f t="shared" ca="1" si="29"/>
        <v>0</v>
      </c>
      <c r="U28" s="85">
        <f t="shared" ca="1" si="29"/>
        <v>0</v>
      </c>
      <c r="V28" s="85">
        <f t="shared" ca="1" si="29"/>
        <v>0</v>
      </c>
      <c r="W28" s="85">
        <f t="shared" ca="1" si="29"/>
        <v>0</v>
      </c>
      <c r="X28" s="85">
        <f t="shared" ca="1" si="29"/>
        <v>0</v>
      </c>
      <c r="Y28" s="85">
        <f t="shared" ca="1" si="29"/>
        <v>0</v>
      </c>
      <c r="Z28" s="85">
        <f t="shared" ca="1" si="29"/>
        <v>0</v>
      </c>
      <c r="AA28" s="85">
        <f t="shared" ca="1" si="29"/>
        <v>0</v>
      </c>
      <c r="AB28" s="85">
        <f t="shared" ca="1" si="29"/>
        <v>0</v>
      </c>
      <c r="AC28" s="85">
        <f t="shared" ca="1" si="29"/>
        <v>0</v>
      </c>
      <c r="AD28" s="85">
        <f t="shared" ca="1" si="29"/>
        <v>0</v>
      </c>
      <c r="AF28" s="83">
        <f t="shared" ref="AF28:BK28" ca="1" si="30">SUM(AF29:AF31)</f>
        <v>0</v>
      </c>
      <c r="AG28" s="83">
        <f t="shared" ca="1" si="30"/>
        <v>0</v>
      </c>
      <c r="AH28" s="83">
        <f t="shared" ca="1" si="30"/>
        <v>0</v>
      </c>
      <c r="AI28" s="83">
        <f t="shared" ca="1" si="30"/>
        <v>0</v>
      </c>
      <c r="AJ28" s="83">
        <f t="shared" ca="1" si="30"/>
        <v>0</v>
      </c>
      <c r="AK28" s="83">
        <f t="shared" ca="1" si="30"/>
        <v>0</v>
      </c>
      <c r="AL28" s="83">
        <f t="shared" ca="1" si="30"/>
        <v>0</v>
      </c>
      <c r="AM28" s="83">
        <f t="shared" ca="1" si="30"/>
        <v>0</v>
      </c>
      <c r="AN28" s="83">
        <f t="shared" ca="1" si="30"/>
        <v>0</v>
      </c>
      <c r="AO28" s="83">
        <f t="shared" ca="1" si="30"/>
        <v>0</v>
      </c>
      <c r="AP28" s="83">
        <f t="shared" ca="1" si="30"/>
        <v>0</v>
      </c>
      <c r="AQ28" s="83">
        <f t="shared" ca="1" si="30"/>
        <v>0</v>
      </c>
      <c r="AR28" s="83">
        <f t="shared" ca="1" si="30"/>
        <v>0</v>
      </c>
      <c r="AS28" s="83">
        <f t="shared" ca="1" si="30"/>
        <v>0</v>
      </c>
      <c r="AT28" s="83">
        <f t="shared" ca="1" si="30"/>
        <v>0</v>
      </c>
      <c r="AU28" s="83">
        <f t="shared" ca="1" si="30"/>
        <v>0</v>
      </c>
      <c r="AV28" s="83">
        <f t="shared" ca="1" si="30"/>
        <v>0</v>
      </c>
      <c r="AW28" s="83">
        <f t="shared" ca="1" si="30"/>
        <v>0</v>
      </c>
      <c r="AX28" s="83">
        <f t="shared" ca="1" si="30"/>
        <v>0</v>
      </c>
      <c r="AY28" s="83">
        <f t="shared" ca="1" si="30"/>
        <v>0</v>
      </c>
      <c r="AZ28" s="83">
        <f t="shared" ca="1" si="30"/>
        <v>0</v>
      </c>
      <c r="BA28" s="83">
        <f t="shared" ca="1" si="30"/>
        <v>0</v>
      </c>
      <c r="BB28" s="83">
        <f t="shared" ca="1" si="30"/>
        <v>0</v>
      </c>
      <c r="BC28" s="83">
        <f t="shared" ca="1" si="30"/>
        <v>0</v>
      </c>
      <c r="BD28" s="83">
        <f t="shared" ca="1" si="30"/>
        <v>0</v>
      </c>
      <c r="BE28" s="83">
        <f t="shared" ca="1" si="30"/>
        <v>0</v>
      </c>
      <c r="BF28" s="83">
        <f t="shared" ca="1" si="30"/>
        <v>0</v>
      </c>
      <c r="BG28" s="83">
        <f t="shared" ca="1" si="30"/>
        <v>0</v>
      </c>
      <c r="BH28" s="83">
        <f t="shared" ca="1" si="30"/>
        <v>0</v>
      </c>
      <c r="BI28" s="83">
        <f t="shared" ca="1" si="30"/>
        <v>0</v>
      </c>
      <c r="BJ28" s="83">
        <f t="shared" ca="1" si="30"/>
        <v>0</v>
      </c>
      <c r="BK28" s="83">
        <f t="shared" ca="1" si="30"/>
        <v>0</v>
      </c>
      <c r="BL28" s="83">
        <f t="shared" ref="BL28:CM28" ca="1" si="31">SUM(BL29:BL31)</f>
        <v>0</v>
      </c>
      <c r="BM28" s="83">
        <f t="shared" ca="1" si="31"/>
        <v>0</v>
      </c>
      <c r="BN28" s="83">
        <f t="shared" ca="1" si="31"/>
        <v>0</v>
      </c>
      <c r="BO28" s="83">
        <f t="shared" ca="1" si="31"/>
        <v>0</v>
      </c>
      <c r="BP28" s="83">
        <f t="shared" ca="1" si="31"/>
        <v>0</v>
      </c>
      <c r="BQ28" s="83">
        <f t="shared" ca="1" si="31"/>
        <v>0</v>
      </c>
      <c r="BR28" s="83">
        <f t="shared" ca="1" si="31"/>
        <v>0</v>
      </c>
      <c r="BS28" s="83">
        <f t="shared" ca="1" si="31"/>
        <v>0</v>
      </c>
      <c r="BT28" s="83">
        <f t="shared" ca="1" si="31"/>
        <v>0</v>
      </c>
      <c r="BU28" s="83">
        <f t="shared" ca="1" si="31"/>
        <v>0</v>
      </c>
      <c r="BV28" s="83">
        <f t="shared" ca="1" si="31"/>
        <v>0</v>
      </c>
      <c r="BW28" s="83">
        <f t="shared" ca="1" si="31"/>
        <v>0</v>
      </c>
      <c r="BX28" s="83">
        <f t="shared" ca="1" si="31"/>
        <v>0</v>
      </c>
      <c r="BY28" s="83">
        <f t="shared" ca="1" si="31"/>
        <v>0</v>
      </c>
      <c r="BZ28" s="83">
        <f t="shared" ca="1" si="31"/>
        <v>0</v>
      </c>
      <c r="CA28" s="83">
        <f t="shared" ca="1" si="31"/>
        <v>0</v>
      </c>
      <c r="CB28" s="83">
        <f t="shared" ca="1" si="31"/>
        <v>0</v>
      </c>
      <c r="CC28" s="83">
        <f t="shared" ca="1" si="31"/>
        <v>0</v>
      </c>
      <c r="CD28" s="83">
        <f t="shared" ca="1" si="31"/>
        <v>0</v>
      </c>
      <c r="CE28" s="83">
        <f t="shared" ca="1" si="31"/>
        <v>0</v>
      </c>
      <c r="CF28" s="83">
        <f t="shared" ca="1" si="31"/>
        <v>0</v>
      </c>
      <c r="CG28" s="83">
        <f t="shared" ca="1" si="31"/>
        <v>0</v>
      </c>
      <c r="CH28" s="83">
        <f t="shared" ca="1" si="31"/>
        <v>0</v>
      </c>
      <c r="CI28" s="83">
        <f t="shared" ca="1" si="31"/>
        <v>0</v>
      </c>
      <c r="CJ28" s="83">
        <f t="shared" ca="1" si="31"/>
        <v>0</v>
      </c>
      <c r="CK28" s="83">
        <f t="shared" ca="1" si="31"/>
        <v>0</v>
      </c>
      <c r="CL28" s="83">
        <f t="shared" ca="1" si="31"/>
        <v>0</v>
      </c>
      <c r="CM28" s="83">
        <f t="shared" ca="1" si="31"/>
        <v>0</v>
      </c>
    </row>
    <row r="29" spans="2:91" s="84" customFormat="1" outlineLevel="1" x14ac:dyDescent="0.2">
      <c r="B29" s="87" t="s">
        <v>144</v>
      </c>
      <c r="C29" s="86" t="str">
        <f>Inputs!$J$16</f>
        <v>EUR</v>
      </c>
      <c r="D29" s="86" t="s">
        <v>91</v>
      </c>
      <c r="E29" s="83">
        <f t="shared" ref="E29:I31" si="32">SUMIF($K$5:$AD$5,E$5,$K29:$AD29)</f>
        <v>0</v>
      </c>
      <c r="F29" s="83">
        <f t="shared" si="32"/>
        <v>0</v>
      </c>
      <c r="G29" s="83">
        <f t="shared" si="32"/>
        <v>0</v>
      </c>
      <c r="H29" s="83">
        <f t="shared" si="32"/>
        <v>0</v>
      </c>
      <c r="I29" s="83">
        <f t="shared" si="32"/>
        <v>0</v>
      </c>
      <c r="K29" s="85">
        <f t="shared" ref="K29:T31" si="33">SUMIF($AF$5:$CM$5,K$5,$AF29:$CM29)</f>
        <v>0</v>
      </c>
      <c r="L29" s="85">
        <f t="shared" si="33"/>
        <v>0</v>
      </c>
      <c r="M29" s="85">
        <f t="shared" si="33"/>
        <v>0</v>
      </c>
      <c r="N29" s="85">
        <f t="shared" si="33"/>
        <v>0</v>
      </c>
      <c r="O29" s="85">
        <f t="shared" si="33"/>
        <v>0</v>
      </c>
      <c r="P29" s="85">
        <f t="shared" si="33"/>
        <v>0</v>
      </c>
      <c r="Q29" s="85">
        <f t="shared" si="33"/>
        <v>0</v>
      </c>
      <c r="R29" s="85">
        <f t="shared" si="33"/>
        <v>0</v>
      </c>
      <c r="S29" s="85">
        <f t="shared" si="33"/>
        <v>0</v>
      </c>
      <c r="T29" s="85">
        <f t="shared" si="33"/>
        <v>0</v>
      </c>
      <c r="U29" s="85">
        <f t="shared" ref="U29:AD31" si="34">SUMIF($AF$5:$CM$5,U$5,$AF29:$CM29)</f>
        <v>0</v>
      </c>
      <c r="V29" s="85">
        <f t="shared" si="34"/>
        <v>0</v>
      </c>
      <c r="W29" s="85">
        <f t="shared" si="34"/>
        <v>0</v>
      </c>
      <c r="X29" s="85">
        <f t="shared" si="34"/>
        <v>0</v>
      </c>
      <c r="Y29" s="85">
        <f t="shared" si="34"/>
        <v>0</v>
      </c>
      <c r="Z29" s="85">
        <f t="shared" si="34"/>
        <v>0</v>
      </c>
      <c r="AA29" s="85">
        <f t="shared" si="34"/>
        <v>0</v>
      </c>
      <c r="AB29" s="85">
        <f t="shared" si="34"/>
        <v>0</v>
      </c>
      <c r="AC29" s="85">
        <f t="shared" si="34"/>
        <v>0</v>
      </c>
      <c r="AD29" s="85">
        <f t="shared" si="34"/>
        <v>0</v>
      </c>
      <c r="AF29" s="83">
        <f>IF(Taxes!AF19&lt;0,ABS(Taxes!AF19),0)</f>
        <v>0</v>
      </c>
      <c r="AG29" s="83">
        <f>IF(Taxes!AG19&lt;0,ABS(Taxes!AG19),0)</f>
        <v>0</v>
      </c>
      <c r="AH29" s="83">
        <f>IF(Taxes!AH19&lt;0,ABS(Taxes!AH19),0)</f>
        <v>0</v>
      </c>
      <c r="AI29" s="83">
        <f>IF(Taxes!AI19&lt;0,ABS(Taxes!AI19),0)</f>
        <v>0</v>
      </c>
      <c r="AJ29" s="83">
        <f>IF(Taxes!AJ19&lt;0,ABS(Taxes!AJ19),0)</f>
        <v>0</v>
      </c>
      <c r="AK29" s="83">
        <f>IF(Taxes!AK19&lt;0,ABS(Taxes!AK19),0)</f>
        <v>0</v>
      </c>
      <c r="AL29" s="83">
        <f>IF(Taxes!AL19&lt;0,ABS(Taxes!AL19),0)</f>
        <v>0</v>
      </c>
      <c r="AM29" s="83">
        <f>IF(Taxes!AM19&lt;0,ABS(Taxes!AM19),0)</f>
        <v>0</v>
      </c>
      <c r="AN29" s="83">
        <f>IF(Taxes!AN19&lt;0,ABS(Taxes!AN19),0)</f>
        <v>0</v>
      </c>
      <c r="AO29" s="83">
        <f>IF(Taxes!AO19&lt;0,ABS(Taxes!AO19),0)</f>
        <v>0</v>
      </c>
      <c r="AP29" s="83">
        <f>IF(Taxes!AP19&lt;0,ABS(Taxes!AP19),0)</f>
        <v>0</v>
      </c>
      <c r="AQ29" s="83">
        <f>IF(Taxes!AQ19&lt;0,ABS(Taxes!AQ19),0)</f>
        <v>0</v>
      </c>
      <c r="AR29" s="83">
        <f>IF(Taxes!AR19&lt;0,ABS(Taxes!AR19),0)</f>
        <v>0</v>
      </c>
      <c r="AS29" s="83">
        <f>IF(Taxes!AS19&lt;0,ABS(Taxes!AS19),0)</f>
        <v>0</v>
      </c>
      <c r="AT29" s="83">
        <f>IF(Taxes!AT19&lt;0,ABS(Taxes!AT19),0)</f>
        <v>0</v>
      </c>
      <c r="AU29" s="83">
        <f>IF(Taxes!AU19&lt;0,ABS(Taxes!AU19),0)</f>
        <v>0</v>
      </c>
      <c r="AV29" s="83">
        <f>IF(Taxes!AV19&lt;0,ABS(Taxes!AV19),0)</f>
        <v>0</v>
      </c>
      <c r="AW29" s="83">
        <f>IF(Taxes!AW19&lt;0,ABS(Taxes!AW19),0)</f>
        <v>0</v>
      </c>
      <c r="AX29" s="83">
        <f>IF(Taxes!AX19&lt;0,ABS(Taxes!AX19),0)</f>
        <v>0</v>
      </c>
      <c r="AY29" s="83">
        <f>IF(Taxes!AY19&lt;0,ABS(Taxes!AY19),0)</f>
        <v>0</v>
      </c>
      <c r="AZ29" s="83">
        <f>IF(Taxes!AZ19&lt;0,ABS(Taxes!AZ19),0)</f>
        <v>0</v>
      </c>
      <c r="BA29" s="83">
        <f>IF(Taxes!BA19&lt;0,ABS(Taxes!BA19),0)</f>
        <v>0</v>
      </c>
      <c r="BB29" s="83">
        <f>IF(Taxes!BB19&lt;0,ABS(Taxes!BB19),0)</f>
        <v>0</v>
      </c>
      <c r="BC29" s="83">
        <f>IF(Taxes!BC19&lt;0,ABS(Taxes!BC19),0)</f>
        <v>0</v>
      </c>
      <c r="BD29" s="83">
        <f>IF(Taxes!BD19&lt;0,ABS(Taxes!BD19),0)</f>
        <v>0</v>
      </c>
      <c r="BE29" s="83">
        <f>IF(Taxes!BE19&lt;0,ABS(Taxes!BE19),0)</f>
        <v>0</v>
      </c>
      <c r="BF29" s="83">
        <f>IF(Taxes!BF19&lt;0,ABS(Taxes!BF19),0)</f>
        <v>0</v>
      </c>
      <c r="BG29" s="83">
        <f>IF(Taxes!BG19&lt;0,ABS(Taxes!BG19),0)</f>
        <v>0</v>
      </c>
      <c r="BH29" s="83">
        <f>IF(Taxes!BH19&lt;0,ABS(Taxes!BH19),0)</f>
        <v>0</v>
      </c>
      <c r="BI29" s="83">
        <f>IF(Taxes!BI19&lt;0,ABS(Taxes!BI19),0)</f>
        <v>0</v>
      </c>
      <c r="BJ29" s="83">
        <f>IF(Taxes!BJ19&lt;0,ABS(Taxes!BJ19),0)</f>
        <v>0</v>
      </c>
      <c r="BK29" s="83">
        <f>IF(Taxes!BK19&lt;0,ABS(Taxes!BK19),0)</f>
        <v>0</v>
      </c>
      <c r="BL29" s="83">
        <f>IF(Taxes!BL19&lt;0,ABS(Taxes!BL19),0)</f>
        <v>0</v>
      </c>
      <c r="BM29" s="83">
        <f>IF(Taxes!BM19&lt;0,ABS(Taxes!BM19),0)</f>
        <v>0</v>
      </c>
      <c r="BN29" s="83">
        <f>IF(Taxes!BN19&lt;0,ABS(Taxes!BN19),0)</f>
        <v>0</v>
      </c>
      <c r="BO29" s="83">
        <f>IF(Taxes!BO19&lt;0,ABS(Taxes!BO19),0)</f>
        <v>0</v>
      </c>
      <c r="BP29" s="83">
        <f>IF(Taxes!BP19&lt;0,ABS(Taxes!BP19),0)</f>
        <v>0</v>
      </c>
      <c r="BQ29" s="83">
        <f>IF(Taxes!BQ19&lt;0,ABS(Taxes!BQ19),0)</f>
        <v>0</v>
      </c>
      <c r="BR29" s="83">
        <f>IF(Taxes!BR19&lt;0,ABS(Taxes!BR19),0)</f>
        <v>0</v>
      </c>
      <c r="BS29" s="83">
        <f>IF(Taxes!BS19&lt;0,ABS(Taxes!BS19),0)</f>
        <v>0</v>
      </c>
      <c r="BT29" s="83">
        <f>IF(Taxes!BT19&lt;0,ABS(Taxes!BT19),0)</f>
        <v>0</v>
      </c>
      <c r="BU29" s="83">
        <f>IF(Taxes!BU19&lt;0,ABS(Taxes!BU19),0)</f>
        <v>0</v>
      </c>
      <c r="BV29" s="83">
        <f>IF(Taxes!BV19&lt;0,ABS(Taxes!BV19),0)</f>
        <v>0</v>
      </c>
      <c r="BW29" s="83">
        <f>IF(Taxes!BW19&lt;0,ABS(Taxes!BW19),0)</f>
        <v>0</v>
      </c>
      <c r="BX29" s="83">
        <f>IF(Taxes!BX19&lt;0,ABS(Taxes!BX19),0)</f>
        <v>0</v>
      </c>
      <c r="BY29" s="83">
        <f>IF(Taxes!BY19&lt;0,ABS(Taxes!BY19),0)</f>
        <v>0</v>
      </c>
      <c r="BZ29" s="83">
        <f>IF(Taxes!BZ19&lt;0,ABS(Taxes!BZ19),0)</f>
        <v>0</v>
      </c>
      <c r="CA29" s="83">
        <f>IF(Taxes!CA19&lt;0,ABS(Taxes!CA19),0)</f>
        <v>0</v>
      </c>
      <c r="CB29" s="83">
        <f>IF(Taxes!CB19&lt;0,ABS(Taxes!CB19),0)</f>
        <v>0</v>
      </c>
      <c r="CC29" s="83">
        <f>IF(Taxes!CC19&lt;0,ABS(Taxes!CC19),0)</f>
        <v>0</v>
      </c>
      <c r="CD29" s="83">
        <f>IF(Taxes!CD19&lt;0,ABS(Taxes!CD19),0)</f>
        <v>0</v>
      </c>
      <c r="CE29" s="83">
        <f>IF(Taxes!CE19&lt;0,ABS(Taxes!CE19),0)</f>
        <v>0</v>
      </c>
      <c r="CF29" s="83">
        <f>IF(Taxes!CF19&lt;0,ABS(Taxes!CF19),0)</f>
        <v>0</v>
      </c>
      <c r="CG29" s="83">
        <f>IF(Taxes!CG19&lt;0,ABS(Taxes!CG19),0)</f>
        <v>0</v>
      </c>
      <c r="CH29" s="83">
        <f>IF(Taxes!CH19&lt;0,ABS(Taxes!CH19),0)</f>
        <v>0</v>
      </c>
      <c r="CI29" s="83">
        <f>IF(Taxes!CI19&lt;0,ABS(Taxes!CI19),0)</f>
        <v>0</v>
      </c>
      <c r="CJ29" s="83">
        <f>IF(Taxes!CJ19&lt;0,ABS(Taxes!CJ19),0)</f>
        <v>0</v>
      </c>
      <c r="CK29" s="83">
        <f>IF(Taxes!CK19&lt;0,ABS(Taxes!CK19),0)</f>
        <v>0</v>
      </c>
      <c r="CL29" s="83">
        <f>IF(Taxes!CL19&lt;0,ABS(Taxes!CL19),0)</f>
        <v>0</v>
      </c>
      <c r="CM29" s="83">
        <f>IF(Taxes!CM19&lt;0,ABS(Taxes!CM19),0)</f>
        <v>0</v>
      </c>
    </row>
    <row r="30" spans="2:91" s="84" customFormat="1" outlineLevel="1" x14ac:dyDescent="0.2">
      <c r="B30" s="87" t="s">
        <v>143</v>
      </c>
      <c r="C30" s="86" t="str">
        <f>Inputs!$J$16</f>
        <v>EUR</v>
      </c>
      <c r="D30" s="86" t="s">
        <v>91</v>
      </c>
      <c r="E30" s="83">
        <f t="shared" ca="1" si="32"/>
        <v>0</v>
      </c>
      <c r="F30" s="83">
        <f t="shared" ca="1" si="32"/>
        <v>0</v>
      </c>
      <c r="G30" s="83">
        <f t="shared" ca="1" si="32"/>
        <v>0</v>
      </c>
      <c r="H30" s="83">
        <f t="shared" ca="1" si="32"/>
        <v>0</v>
      </c>
      <c r="I30" s="83">
        <f t="shared" ca="1" si="32"/>
        <v>0</v>
      </c>
      <c r="K30" s="85">
        <f t="shared" ca="1" si="33"/>
        <v>0</v>
      </c>
      <c r="L30" s="85">
        <f t="shared" ca="1" si="33"/>
        <v>0</v>
      </c>
      <c r="M30" s="85">
        <f t="shared" ca="1" si="33"/>
        <v>0</v>
      </c>
      <c r="N30" s="85">
        <f t="shared" ca="1" si="33"/>
        <v>0</v>
      </c>
      <c r="O30" s="85">
        <f t="shared" ca="1" si="33"/>
        <v>0</v>
      </c>
      <c r="P30" s="85">
        <f t="shared" ca="1" si="33"/>
        <v>0</v>
      </c>
      <c r="Q30" s="85">
        <f t="shared" ca="1" si="33"/>
        <v>0</v>
      </c>
      <c r="R30" s="85">
        <f t="shared" ca="1" si="33"/>
        <v>0</v>
      </c>
      <c r="S30" s="85">
        <f t="shared" ca="1" si="33"/>
        <v>0</v>
      </c>
      <c r="T30" s="85">
        <f t="shared" ca="1" si="33"/>
        <v>0</v>
      </c>
      <c r="U30" s="85">
        <f t="shared" ca="1" si="34"/>
        <v>0</v>
      </c>
      <c r="V30" s="85">
        <f t="shared" ca="1" si="34"/>
        <v>0</v>
      </c>
      <c r="W30" s="85">
        <f t="shared" ca="1" si="34"/>
        <v>0</v>
      </c>
      <c r="X30" s="85">
        <f t="shared" ca="1" si="34"/>
        <v>0</v>
      </c>
      <c r="Y30" s="85">
        <f t="shared" ca="1" si="34"/>
        <v>0</v>
      </c>
      <c r="Z30" s="85">
        <f t="shared" ca="1" si="34"/>
        <v>0</v>
      </c>
      <c r="AA30" s="85">
        <f t="shared" ca="1" si="34"/>
        <v>0</v>
      </c>
      <c r="AB30" s="85">
        <f t="shared" ca="1" si="34"/>
        <v>0</v>
      </c>
      <c r="AC30" s="85">
        <f t="shared" ca="1" si="34"/>
        <v>0</v>
      </c>
      <c r="AD30" s="85">
        <f t="shared" ca="1" si="34"/>
        <v>0</v>
      </c>
      <c r="AF30" s="83">
        <f ca="1">IF(Taxes!AF29&lt;0,ABS(Taxes!AF29),0)</f>
        <v>0</v>
      </c>
      <c r="AG30" s="83">
        <f ca="1">IF(Taxes!AG29&lt;0,ABS(Taxes!AG29),0)</f>
        <v>0</v>
      </c>
      <c r="AH30" s="83">
        <f ca="1">IF(Taxes!AH29&lt;0,ABS(Taxes!AH29),0)</f>
        <v>0</v>
      </c>
      <c r="AI30" s="83">
        <f ca="1">IF(Taxes!AI29&lt;0,ABS(Taxes!AI29),0)</f>
        <v>0</v>
      </c>
      <c r="AJ30" s="83">
        <f ca="1">IF(Taxes!AJ29&lt;0,ABS(Taxes!AJ29),0)</f>
        <v>0</v>
      </c>
      <c r="AK30" s="83">
        <f ca="1">IF(Taxes!AK29&lt;0,ABS(Taxes!AK29),0)</f>
        <v>0</v>
      </c>
      <c r="AL30" s="83">
        <f ca="1">IF(Taxes!AL29&lt;0,ABS(Taxes!AL29),0)</f>
        <v>0</v>
      </c>
      <c r="AM30" s="83">
        <f ca="1">IF(Taxes!AM29&lt;0,ABS(Taxes!AM29),0)</f>
        <v>0</v>
      </c>
      <c r="AN30" s="83">
        <f ca="1">IF(Taxes!AN29&lt;0,ABS(Taxes!AN29),0)</f>
        <v>0</v>
      </c>
      <c r="AO30" s="83">
        <f ca="1">IF(Taxes!AO29&lt;0,ABS(Taxes!AO29),0)</f>
        <v>0</v>
      </c>
      <c r="AP30" s="83">
        <f ca="1">IF(Taxes!AP29&lt;0,ABS(Taxes!AP29),0)</f>
        <v>0</v>
      </c>
      <c r="AQ30" s="83">
        <f ca="1">IF(Taxes!AQ29&lt;0,ABS(Taxes!AQ29),0)</f>
        <v>0</v>
      </c>
      <c r="AR30" s="83">
        <f ca="1">IF(Taxes!AR29&lt;0,ABS(Taxes!AR29),0)</f>
        <v>0</v>
      </c>
      <c r="AS30" s="83">
        <f ca="1">IF(Taxes!AS29&lt;0,ABS(Taxes!AS29),0)</f>
        <v>0</v>
      </c>
      <c r="AT30" s="83">
        <f ca="1">IF(Taxes!AT29&lt;0,ABS(Taxes!AT29),0)</f>
        <v>0</v>
      </c>
      <c r="AU30" s="83">
        <f ca="1">IF(Taxes!AU29&lt;0,ABS(Taxes!AU29),0)</f>
        <v>0</v>
      </c>
      <c r="AV30" s="83">
        <f ca="1">IF(Taxes!AV29&lt;0,ABS(Taxes!AV29),0)</f>
        <v>0</v>
      </c>
      <c r="AW30" s="83">
        <f ca="1">IF(Taxes!AW29&lt;0,ABS(Taxes!AW29),0)</f>
        <v>0</v>
      </c>
      <c r="AX30" s="83">
        <f ca="1">IF(Taxes!AX29&lt;0,ABS(Taxes!AX29),0)</f>
        <v>0</v>
      </c>
      <c r="AY30" s="83">
        <f ca="1">IF(Taxes!AY29&lt;0,ABS(Taxes!AY29),0)</f>
        <v>0</v>
      </c>
      <c r="AZ30" s="83">
        <f ca="1">IF(Taxes!AZ29&lt;0,ABS(Taxes!AZ29),0)</f>
        <v>0</v>
      </c>
      <c r="BA30" s="83">
        <f ca="1">IF(Taxes!BA29&lt;0,ABS(Taxes!BA29),0)</f>
        <v>0</v>
      </c>
      <c r="BB30" s="83">
        <f ca="1">IF(Taxes!BB29&lt;0,ABS(Taxes!BB29),0)</f>
        <v>0</v>
      </c>
      <c r="BC30" s="83">
        <f ca="1">IF(Taxes!BC29&lt;0,ABS(Taxes!BC29),0)</f>
        <v>0</v>
      </c>
      <c r="BD30" s="83">
        <f ca="1">IF(Taxes!BD29&lt;0,ABS(Taxes!BD29),0)</f>
        <v>0</v>
      </c>
      <c r="BE30" s="83">
        <f ca="1">IF(Taxes!BE29&lt;0,ABS(Taxes!BE29),0)</f>
        <v>0</v>
      </c>
      <c r="BF30" s="83">
        <f ca="1">IF(Taxes!BF29&lt;0,ABS(Taxes!BF29),0)</f>
        <v>0</v>
      </c>
      <c r="BG30" s="83">
        <f ca="1">IF(Taxes!BG29&lt;0,ABS(Taxes!BG29),0)</f>
        <v>0</v>
      </c>
      <c r="BH30" s="83">
        <f ca="1">IF(Taxes!BH29&lt;0,ABS(Taxes!BH29),0)</f>
        <v>0</v>
      </c>
      <c r="BI30" s="83">
        <f ca="1">IF(Taxes!BI29&lt;0,ABS(Taxes!BI29),0)</f>
        <v>0</v>
      </c>
      <c r="BJ30" s="83">
        <f ca="1">IF(Taxes!BJ29&lt;0,ABS(Taxes!BJ29),0)</f>
        <v>0</v>
      </c>
      <c r="BK30" s="83">
        <f ca="1">IF(Taxes!BK29&lt;0,ABS(Taxes!BK29),0)</f>
        <v>0</v>
      </c>
      <c r="BL30" s="83">
        <f ca="1">IF(Taxes!BL29&lt;0,ABS(Taxes!BL29),0)</f>
        <v>0</v>
      </c>
      <c r="BM30" s="83">
        <f ca="1">IF(Taxes!BM29&lt;0,ABS(Taxes!BM29),0)</f>
        <v>0</v>
      </c>
      <c r="BN30" s="83">
        <f ca="1">IF(Taxes!BN29&lt;0,ABS(Taxes!BN29),0)</f>
        <v>0</v>
      </c>
      <c r="BO30" s="83">
        <f ca="1">IF(Taxes!BO29&lt;0,ABS(Taxes!BO29),0)</f>
        <v>0</v>
      </c>
      <c r="BP30" s="83">
        <f ca="1">IF(Taxes!BP29&lt;0,ABS(Taxes!BP29),0)</f>
        <v>0</v>
      </c>
      <c r="BQ30" s="83">
        <f ca="1">IF(Taxes!BQ29&lt;0,ABS(Taxes!BQ29),0)</f>
        <v>0</v>
      </c>
      <c r="BR30" s="83">
        <f ca="1">IF(Taxes!BR29&lt;0,ABS(Taxes!BR29),0)</f>
        <v>0</v>
      </c>
      <c r="BS30" s="83">
        <f ca="1">IF(Taxes!BS29&lt;0,ABS(Taxes!BS29),0)</f>
        <v>0</v>
      </c>
      <c r="BT30" s="83">
        <f ca="1">IF(Taxes!BT29&lt;0,ABS(Taxes!BT29),0)</f>
        <v>0</v>
      </c>
      <c r="BU30" s="83">
        <f ca="1">IF(Taxes!BU29&lt;0,ABS(Taxes!BU29),0)</f>
        <v>0</v>
      </c>
      <c r="BV30" s="83">
        <f ca="1">IF(Taxes!BV29&lt;0,ABS(Taxes!BV29),0)</f>
        <v>0</v>
      </c>
      <c r="BW30" s="83">
        <f ca="1">IF(Taxes!BW29&lt;0,ABS(Taxes!BW29),0)</f>
        <v>0</v>
      </c>
      <c r="BX30" s="83">
        <f ca="1">IF(Taxes!BX29&lt;0,ABS(Taxes!BX29),0)</f>
        <v>0</v>
      </c>
      <c r="BY30" s="83">
        <f ca="1">IF(Taxes!BY29&lt;0,ABS(Taxes!BY29),0)</f>
        <v>0</v>
      </c>
      <c r="BZ30" s="83">
        <f ca="1">IF(Taxes!BZ29&lt;0,ABS(Taxes!BZ29),0)</f>
        <v>0</v>
      </c>
      <c r="CA30" s="83">
        <f ca="1">IF(Taxes!CA29&lt;0,ABS(Taxes!CA29),0)</f>
        <v>0</v>
      </c>
      <c r="CB30" s="83">
        <f ca="1">IF(Taxes!CB29&lt;0,ABS(Taxes!CB29),0)</f>
        <v>0</v>
      </c>
      <c r="CC30" s="83">
        <f ca="1">IF(Taxes!CC29&lt;0,ABS(Taxes!CC29),0)</f>
        <v>0</v>
      </c>
      <c r="CD30" s="83">
        <f ca="1">IF(Taxes!CD29&lt;0,ABS(Taxes!CD29),0)</f>
        <v>0</v>
      </c>
      <c r="CE30" s="83">
        <f ca="1">IF(Taxes!CE29&lt;0,ABS(Taxes!CE29),0)</f>
        <v>0</v>
      </c>
      <c r="CF30" s="83">
        <f ca="1">IF(Taxes!CF29&lt;0,ABS(Taxes!CF29),0)</f>
        <v>0</v>
      </c>
      <c r="CG30" s="83">
        <f ca="1">IF(Taxes!CG29&lt;0,ABS(Taxes!CG29),0)</f>
        <v>0</v>
      </c>
      <c r="CH30" s="83">
        <f ca="1">IF(Taxes!CH29&lt;0,ABS(Taxes!CH29),0)</f>
        <v>0</v>
      </c>
      <c r="CI30" s="83">
        <f ca="1">IF(Taxes!CI29&lt;0,ABS(Taxes!CI29),0)</f>
        <v>0</v>
      </c>
      <c r="CJ30" s="83">
        <f ca="1">IF(Taxes!CJ29&lt;0,ABS(Taxes!CJ29),0)</f>
        <v>0</v>
      </c>
      <c r="CK30" s="83">
        <f ca="1">IF(Taxes!CK29&lt;0,ABS(Taxes!CK29),0)</f>
        <v>0</v>
      </c>
      <c r="CL30" s="83">
        <f ca="1">IF(Taxes!CL29&lt;0,ABS(Taxes!CL29),0)</f>
        <v>0</v>
      </c>
      <c r="CM30" s="83">
        <f ca="1">IF(Taxes!CM29&lt;0,ABS(Taxes!CM29),0)</f>
        <v>0</v>
      </c>
    </row>
    <row r="31" spans="2:91" s="84" customFormat="1" outlineLevel="1" x14ac:dyDescent="0.2">
      <c r="B31" s="87" t="s">
        <v>142</v>
      </c>
      <c r="C31" s="86" t="str">
        <f>Inputs!$J$16</f>
        <v>EUR</v>
      </c>
      <c r="D31" s="86" t="s">
        <v>91</v>
      </c>
      <c r="E31" s="83">
        <f t="shared" ca="1" si="32"/>
        <v>0</v>
      </c>
      <c r="F31" s="83">
        <f t="shared" ca="1" si="32"/>
        <v>0</v>
      </c>
      <c r="G31" s="83">
        <f t="shared" ca="1" si="32"/>
        <v>0</v>
      </c>
      <c r="H31" s="83">
        <f t="shared" ca="1" si="32"/>
        <v>0</v>
      </c>
      <c r="I31" s="83">
        <f t="shared" ca="1" si="32"/>
        <v>0</v>
      </c>
      <c r="K31" s="85">
        <f t="shared" ca="1" si="33"/>
        <v>0</v>
      </c>
      <c r="L31" s="85">
        <f t="shared" ca="1" si="33"/>
        <v>0</v>
      </c>
      <c r="M31" s="85">
        <f t="shared" ca="1" si="33"/>
        <v>0</v>
      </c>
      <c r="N31" s="85">
        <f t="shared" ca="1" si="33"/>
        <v>0</v>
      </c>
      <c r="O31" s="85">
        <f t="shared" ca="1" si="33"/>
        <v>0</v>
      </c>
      <c r="P31" s="85">
        <f t="shared" ca="1" si="33"/>
        <v>0</v>
      </c>
      <c r="Q31" s="85">
        <f t="shared" ca="1" si="33"/>
        <v>0</v>
      </c>
      <c r="R31" s="85">
        <f t="shared" ca="1" si="33"/>
        <v>0</v>
      </c>
      <c r="S31" s="85">
        <f t="shared" ca="1" si="33"/>
        <v>0</v>
      </c>
      <c r="T31" s="85">
        <f t="shared" ca="1" si="33"/>
        <v>0</v>
      </c>
      <c r="U31" s="85">
        <f t="shared" ca="1" si="34"/>
        <v>0</v>
      </c>
      <c r="V31" s="85">
        <f t="shared" ca="1" si="34"/>
        <v>0</v>
      </c>
      <c r="W31" s="85">
        <f t="shared" ca="1" si="34"/>
        <v>0</v>
      </c>
      <c r="X31" s="85">
        <f t="shared" ca="1" si="34"/>
        <v>0</v>
      </c>
      <c r="Y31" s="85">
        <f t="shared" ca="1" si="34"/>
        <v>0</v>
      </c>
      <c r="Z31" s="85">
        <f t="shared" ca="1" si="34"/>
        <v>0</v>
      </c>
      <c r="AA31" s="85">
        <f t="shared" ca="1" si="34"/>
        <v>0</v>
      </c>
      <c r="AB31" s="85">
        <f t="shared" ca="1" si="34"/>
        <v>0</v>
      </c>
      <c r="AC31" s="85">
        <f t="shared" ca="1" si="34"/>
        <v>0</v>
      </c>
      <c r="AD31" s="85">
        <f t="shared" ca="1" si="34"/>
        <v>0</v>
      </c>
      <c r="AF31" s="85">
        <f ca="1">Taxes!AF72</f>
        <v>0</v>
      </c>
      <c r="AG31" s="85">
        <f ca="1">Taxes!AG72</f>
        <v>0</v>
      </c>
      <c r="AH31" s="85">
        <f ca="1">Taxes!AH72</f>
        <v>0</v>
      </c>
      <c r="AI31" s="85">
        <f ca="1">Taxes!AI72</f>
        <v>0</v>
      </c>
      <c r="AJ31" s="85">
        <f ca="1">Taxes!AJ72</f>
        <v>0</v>
      </c>
      <c r="AK31" s="85">
        <f ca="1">Taxes!AK72</f>
        <v>0</v>
      </c>
      <c r="AL31" s="85">
        <f ca="1">Taxes!AL72</f>
        <v>0</v>
      </c>
      <c r="AM31" s="85">
        <f ca="1">Taxes!AM72</f>
        <v>0</v>
      </c>
      <c r="AN31" s="85">
        <f ca="1">Taxes!AN72</f>
        <v>0</v>
      </c>
      <c r="AO31" s="85">
        <f ca="1">Taxes!AO72</f>
        <v>0</v>
      </c>
      <c r="AP31" s="85">
        <f ca="1">Taxes!AP72</f>
        <v>0</v>
      </c>
      <c r="AQ31" s="85">
        <f ca="1">Taxes!AQ72</f>
        <v>0</v>
      </c>
      <c r="AR31" s="85">
        <f ca="1">Taxes!AR72</f>
        <v>0</v>
      </c>
      <c r="AS31" s="85">
        <f ca="1">Taxes!AS72</f>
        <v>0</v>
      </c>
      <c r="AT31" s="85">
        <f ca="1">Taxes!AT72</f>
        <v>0</v>
      </c>
      <c r="AU31" s="85">
        <f ca="1">Taxes!AU72</f>
        <v>0</v>
      </c>
      <c r="AV31" s="85">
        <f ca="1">Taxes!AV72</f>
        <v>0</v>
      </c>
      <c r="AW31" s="85">
        <f ca="1">Taxes!AW72</f>
        <v>0</v>
      </c>
      <c r="AX31" s="85">
        <f ca="1">Taxes!AX72</f>
        <v>0</v>
      </c>
      <c r="AY31" s="85">
        <f ca="1">Taxes!AY72</f>
        <v>0</v>
      </c>
      <c r="AZ31" s="85">
        <f ca="1">Taxes!AZ72</f>
        <v>0</v>
      </c>
      <c r="BA31" s="85">
        <f ca="1">Taxes!BA72</f>
        <v>0</v>
      </c>
      <c r="BB31" s="85">
        <f ca="1">Taxes!BB72</f>
        <v>0</v>
      </c>
      <c r="BC31" s="85">
        <f ca="1">Taxes!BC72</f>
        <v>0</v>
      </c>
      <c r="BD31" s="85">
        <f ca="1">Taxes!BD72</f>
        <v>0</v>
      </c>
      <c r="BE31" s="85">
        <f ca="1">Taxes!BE72</f>
        <v>0</v>
      </c>
      <c r="BF31" s="85">
        <f ca="1">Taxes!BF72</f>
        <v>0</v>
      </c>
      <c r="BG31" s="85">
        <f ca="1">Taxes!BG72</f>
        <v>0</v>
      </c>
      <c r="BH31" s="85">
        <f ca="1">Taxes!BH72</f>
        <v>0</v>
      </c>
      <c r="BI31" s="85">
        <f ca="1">Taxes!BI72</f>
        <v>0</v>
      </c>
      <c r="BJ31" s="85">
        <f ca="1">Taxes!BJ72</f>
        <v>0</v>
      </c>
      <c r="BK31" s="85">
        <f ca="1">Taxes!BK72</f>
        <v>0</v>
      </c>
      <c r="BL31" s="85">
        <f ca="1">Taxes!BL72</f>
        <v>0</v>
      </c>
      <c r="BM31" s="85">
        <f ca="1">Taxes!BM72</f>
        <v>0</v>
      </c>
      <c r="BN31" s="85">
        <f ca="1">Taxes!BN72</f>
        <v>0</v>
      </c>
      <c r="BO31" s="85">
        <f ca="1">Taxes!BO72</f>
        <v>0</v>
      </c>
      <c r="BP31" s="85">
        <f ca="1">Taxes!BP72</f>
        <v>0</v>
      </c>
      <c r="BQ31" s="85">
        <f ca="1">Taxes!BQ72</f>
        <v>0</v>
      </c>
      <c r="BR31" s="85">
        <f ca="1">Taxes!BR72</f>
        <v>0</v>
      </c>
      <c r="BS31" s="85">
        <f ca="1">Taxes!BS72</f>
        <v>0</v>
      </c>
      <c r="BT31" s="85">
        <f ca="1">Taxes!BT72</f>
        <v>0</v>
      </c>
      <c r="BU31" s="85">
        <f ca="1">Taxes!BU72</f>
        <v>0</v>
      </c>
      <c r="BV31" s="85">
        <f ca="1">Taxes!BV72</f>
        <v>0</v>
      </c>
      <c r="BW31" s="85">
        <f ca="1">Taxes!BW72</f>
        <v>0</v>
      </c>
      <c r="BX31" s="85">
        <f ca="1">Taxes!BX72</f>
        <v>0</v>
      </c>
      <c r="BY31" s="85">
        <f ca="1">Taxes!BY72</f>
        <v>0</v>
      </c>
      <c r="BZ31" s="85">
        <f ca="1">Taxes!BZ72</f>
        <v>0</v>
      </c>
      <c r="CA31" s="85">
        <f ca="1">Taxes!CA72</f>
        <v>0</v>
      </c>
      <c r="CB31" s="85">
        <f ca="1">Taxes!CB72</f>
        <v>0</v>
      </c>
      <c r="CC31" s="85">
        <f ca="1">Taxes!CC72</f>
        <v>0</v>
      </c>
      <c r="CD31" s="85">
        <f ca="1">Taxes!CD72</f>
        <v>0</v>
      </c>
      <c r="CE31" s="85">
        <f ca="1">Taxes!CE72</f>
        <v>0</v>
      </c>
      <c r="CF31" s="85">
        <f ca="1">Taxes!CF72</f>
        <v>0</v>
      </c>
      <c r="CG31" s="85">
        <f ca="1">Taxes!CG72</f>
        <v>0</v>
      </c>
      <c r="CH31" s="85">
        <f ca="1">Taxes!CH72</f>
        <v>0</v>
      </c>
      <c r="CI31" s="85">
        <f ca="1">Taxes!CI72</f>
        <v>0</v>
      </c>
      <c r="CJ31" s="85">
        <f ca="1">Taxes!CJ72</f>
        <v>0</v>
      </c>
      <c r="CK31" s="85">
        <f ca="1">Taxes!CK72</f>
        <v>0</v>
      </c>
      <c r="CL31" s="85">
        <f ca="1">Taxes!CL72</f>
        <v>0</v>
      </c>
      <c r="CM31" s="85">
        <f ca="1">Taxes!CM72</f>
        <v>0</v>
      </c>
    </row>
    <row r="32" spans="2:91" x14ac:dyDescent="0.2">
      <c r="B32" s="93"/>
      <c r="C32" s="91"/>
      <c r="D32" s="91"/>
      <c r="E32" s="89"/>
      <c r="F32" s="89"/>
      <c r="G32" s="89"/>
      <c r="H32" s="89"/>
      <c r="I32" s="89"/>
    </row>
    <row r="33" spans="2:91" x14ac:dyDescent="0.2">
      <c r="B33" s="82" t="s">
        <v>140</v>
      </c>
      <c r="C33" s="92"/>
      <c r="D33" s="92"/>
      <c r="E33" s="81">
        <f ca="1">E12+E13+E14+E17+E18+E23+E28</f>
        <v>957639.59521406051</v>
      </c>
      <c r="F33" s="81">
        <f ca="1">F12+F13+F14+F17+F18+F23+F28</f>
        <v>1236111.8756708184</v>
      </c>
      <c r="G33" s="81">
        <f ca="1">G12+G13+G14+G17+G18+G23+G28</f>
        <v>1433953.8395283762</v>
      </c>
      <c r="H33" s="81">
        <f ca="1">H12+H13+H14+H17+H18+H23+H28</f>
        <v>1630198.1831312347</v>
      </c>
      <c r="I33" s="81">
        <f ca="1">I12+I13+I14+I17+I18+I23+I28</f>
        <v>1982263.8764128084</v>
      </c>
      <c r="K33" s="81">
        <f t="shared" ref="K33:AD33" ca="1" si="35">K12+K13+K14+K17+K18+K23+K28</f>
        <v>549885</v>
      </c>
      <c r="L33" s="81">
        <f t="shared" ca="1" si="35"/>
        <v>825746.11111111112</v>
      </c>
      <c r="M33" s="81">
        <f t="shared" ca="1" si="35"/>
        <v>737289.34878951067</v>
      </c>
      <c r="N33" s="81">
        <f t="shared" ca="1" si="35"/>
        <v>957639.59521406051</v>
      </c>
      <c r="O33" s="81">
        <f t="shared" ca="1" si="35"/>
        <v>1053572.5740857169</v>
      </c>
      <c r="P33" s="81">
        <f t="shared" ca="1" si="35"/>
        <v>1108523.8307024864</v>
      </c>
      <c r="Q33" s="81">
        <f t="shared" ca="1" si="35"/>
        <v>1153647.7844223836</v>
      </c>
      <c r="R33" s="81">
        <f t="shared" ca="1" si="35"/>
        <v>1236111.8756708184</v>
      </c>
      <c r="S33" s="81">
        <f t="shared" ca="1" si="35"/>
        <v>1203758.1379135964</v>
      </c>
      <c r="T33" s="81">
        <f t="shared" ca="1" si="35"/>
        <v>1273463.9727563292</v>
      </c>
      <c r="U33" s="81">
        <f t="shared" ca="1" si="35"/>
        <v>1330996.3474978192</v>
      </c>
      <c r="V33" s="81">
        <f t="shared" ca="1" si="35"/>
        <v>1433953.8395283762</v>
      </c>
      <c r="W33" s="81">
        <f t="shared" ca="1" si="35"/>
        <v>1365353.6366512785</v>
      </c>
      <c r="X33" s="81">
        <f t="shared" ca="1" si="35"/>
        <v>1449771.1749038401</v>
      </c>
      <c r="Y33" s="81">
        <f t="shared" ca="1" si="35"/>
        <v>1523173.0071457154</v>
      </c>
      <c r="Z33" s="81">
        <f t="shared" ca="1" si="35"/>
        <v>1630198.1831312347</v>
      </c>
      <c r="AA33" s="81">
        <f t="shared" ca="1" si="35"/>
        <v>1643460.8461288684</v>
      </c>
      <c r="AB33" s="81">
        <f t="shared" ca="1" si="35"/>
        <v>1743306.5683606002</v>
      </c>
      <c r="AC33" s="81">
        <f t="shared" ca="1" si="35"/>
        <v>1831954.1885579638</v>
      </c>
      <c r="AD33" s="81">
        <f t="shared" ca="1" si="35"/>
        <v>1982263.8764128084</v>
      </c>
      <c r="AF33" s="80">
        <f t="shared" ref="AF33:BK33" ca="1" si="36">AF12+AF13+AF14+AF17+AF18+AF23+AF28</f>
        <v>0</v>
      </c>
      <c r="AG33" s="80">
        <f t="shared" ca="1" si="36"/>
        <v>23000</v>
      </c>
      <c r="AH33" s="80">
        <f t="shared" ca="1" si="36"/>
        <v>549885</v>
      </c>
      <c r="AI33" s="80">
        <f t="shared" ca="1" si="36"/>
        <v>829885</v>
      </c>
      <c r="AJ33" s="80">
        <f t="shared" ca="1" si="36"/>
        <v>827815.5555555555</v>
      </c>
      <c r="AK33" s="80">
        <f t="shared" ca="1" si="36"/>
        <v>825746.11111111112</v>
      </c>
      <c r="AL33" s="80">
        <f t="shared" ca="1" si="36"/>
        <v>823676.66666666663</v>
      </c>
      <c r="AM33" s="80">
        <f t="shared" ca="1" si="36"/>
        <v>820607.22222222225</v>
      </c>
      <c r="AN33" s="80">
        <f t="shared" ca="1" si="36"/>
        <v>737289.34878951067</v>
      </c>
      <c r="AO33" s="80">
        <f t="shared" ca="1" si="36"/>
        <v>735316.60537787748</v>
      </c>
      <c r="AP33" s="80">
        <f t="shared" ca="1" si="36"/>
        <v>838961.91335045779</v>
      </c>
      <c r="AQ33" s="80">
        <f t="shared" ca="1" si="36"/>
        <v>957639.59521406051</v>
      </c>
      <c r="AR33" s="80">
        <f t="shared" ca="1" si="36"/>
        <v>859192.20003732084</v>
      </c>
      <c r="AS33" s="80">
        <f t="shared" ca="1" si="36"/>
        <v>925086.4961901264</v>
      </c>
      <c r="AT33" s="80">
        <f t="shared" ca="1" si="36"/>
        <v>1053572.5740857169</v>
      </c>
      <c r="AU33" s="80">
        <f t="shared" ca="1" si="36"/>
        <v>853823.41461249138</v>
      </c>
      <c r="AV33" s="80">
        <f t="shared" ca="1" si="36"/>
        <v>978499.51530523947</v>
      </c>
      <c r="AW33" s="80">
        <f t="shared" ca="1" si="36"/>
        <v>1108523.8307024864</v>
      </c>
      <c r="AX33" s="80">
        <f t="shared" ca="1" si="36"/>
        <v>875490.34086021164</v>
      </c>
      <c r="AY33" s="80">
        <f t="shared" ca="1" si="36"/>
        <v>1030494.293831848</v>
      </c>
      <c r="AZ33" s="80">
        <f t="shared" ca="1" si="36"/>
        <v>1153647.7844223836</v>
      </c>
      <c r="BA33" s="80">
        <f t="shared" ca="1" si="36"/>
        <v>916151.12518118566</v>
      </c>
      <c r="BB33" s="80">
        <f t="shared" ca="1" si="36"/>
        <v>1073044.8925500663</v>
      </c>
      <c r="BC33" s="80">
        <f t="shared" ca="1" si="36"/>
        <v>1236111.8756708184</v>
      </c>
      <c r="BD33" s="80">
        <f t="shared" ca="1" si="36"/>
        <v>955628.59322812199</v>
      </c>
      <c r="BE33" s="80">
        <f t="shared" ca="1" si="36"/>
        <v>1042320.5139689882</v>
      </c>
      <c r="BF33" s="80">
        <f t="shared" ca="1" si="36"/>
        <v>1203758.1379135964</v>
      </c>
      <c r="BG33" s="80">
        <f t="shared" ca="1" si="36"/>
        <v>956137.15630968008</v>
      </c>
      <c r="BH33" s="80">
        <f t="shared" ca="1" si="36"/>
        <v>1115602.5536437493</v>
      </c>
      <c r="BI33" s="80">
        <f t="shared" ca="1" si="36"/>
        <v>1273463.9727563292</v>
      </c>
      <c r="BJ33" s="80">
        <f t="shared" ca="1" si="36"/>
        <v>980083.54987766547</v>
      </c>
      <c r="BK33" s="80">
        <f t="shared" ca="1" si="36"/>
        <v>1181507.8491655784</v>
      </c>
      <c r="BL33" s="80">
        <f t="shared" ref="BL33:CM33" ca="1" si="37">BL12+BL13+BL14+BL17+BL18+BL23+BL28</f>
        <v>1330996.3474978192</v>
      </c>
      <c r="BM33" s="80">
        <f t="shared" ca="1" si="37"/>
        <v>1036056.9969185465</v>
      </c>
      <c r="BN33" s="80">
        <f t="shared" ca="1" si="37"/>
        <v>1235013.3335455367</v>
      </c>
      <c r="BO33" s="80">
        <f t="shared" ca="1" si="37"/>
        <v>1433953.8395283762</v>
      </c>
      <c r="BP33" s="80">
        <f t="shared" ca="1" si="37"/>
        <v>1076227.0099361131</v>
      </c>
      <c r="BQ33" s="80">
        <f t="shared" ca="1" si="37"/>
        <v>1182321.5492404425</v>
      </c>
      <c r="BR33" s="80">
        <f t="shared" ca="1" si="37"/>
        <v>1365353.6366512785</v>
      </c>
      <c r="BS33" s="80">
        <f t="shared" ca="1" si="37"/>
        <v>1075462.999861707</v>
      </c>
      <c r="BT33" s="80">
        <f t="shared" ca="1" si="37"/>
        <v>1271159.6907748166</v>
      </c>
      <c r="BU33" s="80">
        <f t="shared" ca="1" si="37"/>
        <v>1449771.1749038401</v>
      </c>
      <c r="BV33" s="80">
        <f t="shared" ca="1" si="37"/>
        <v>1109593.2094632159</v>
      </c>
      <c r="BW33" s="80">
        <f t="shared" ca="1" si="37"/>
        <v>1342310.284868564</v>
      </c>
      <c r="BX33" s="80">
        <f t="shared" ca="1" si="37"/>
        <v>1523173.0071457154</v>
      </c>
      <c r="BY33" s="80">
        <f t="shared" ca="1" si="37"/>
        <v>1175893.1127798522</v>
      </c>
      <c r="BZ33" s="80">
        <f t="shared" ca="1" si="37"/>
        <v>1401011.4510212946</v>
      </c>
      <c r="CA33" s="80">
        <f t="shared" ca="1" si="37"/>
        <v>1630198.1831312347</v>
      </c>
      <c r="CB33" s="80">
        <f t="shared" ca="1" si="37"/>
        <v>1259112.2075112015</v>
      </c>
      <c r="CC33" s="80">
        <f t="shared" ca="1" si="37"/>
        <v>1405872.3463417932</v>
      </c>
      <c r="CD33" s="80">
        <f t="shared" ca="1" si="37"/>
        <v>1643460.8461288684</v>
      </c>
      <c r="CE33" s="80">
        <f t="shared" ca="1" si="37"/>
        <v>1250970.7634064853</v>
      </c>
      <c r="CF33" s="80">
        <f t="shared" ca="1" si="37"/>
        <v>1504323.737058776</v>
      </c>
      <c r="CG33" s="80">
        <f t="shared" ca="1" si="37"/>
        <v>1743306.5683606002</v>
      </c>
      <c r="CH33" s="80">
        <f t="shared" ca="1" si="37"/>
        <v>1305907.281694809</v>
      </c>
      <c r="CI33" s="80">
        <f t="shared" ca="1" si="37"/>
        <v>1596701.8119851709</v>
      </c>
      <c r="CJ33" s="80">
        <f t="shared" ca="1" si="37"/>
        <v>1831954.1885579638</v>
      </c>
      <c r="CK33" s="80">
        <f t="shared" ca="1" si="37"/>
        <v>1401661.9680581884</v>
      </c>
      <c r="CL33" s="80">
        <f t="shared" ca="1" si="37"/>
        <v>1682987.8739953281</v>
      </c>
      <c r="CM33" s="80">
        <f t="shared" ca="1" si="37"/>
        <v>1982263.8764128084</v>
      </c>
    </row>
    <row r="34" spans="2:91" x14ac:dyDescent="0.2">
      <c r="C34" s="91"/>
      <c r="D34" s="91"/>
    </row>
    <row r="35" spans="2:91" x14ac:dyDescent="0.2">
      <c r="B35" s="23" t="s">
        <v>156</v>
      </c>
      <c r="C35" s="91"/>
      <c r="D35" s="91"/>
    </row>
    <row r="36" spans="2:91" s="20" customFormat="1" x14ac:dyDescent="0.2">
      <c r="B36" s="88" t="s">
        <v>155</v>
      </c>
      <c r="C36" s="86" t="str">
        <f>Inputs!$J$16</f>
        <v>EUR</v>
      </c>
      <c r="D36" s="86" t="s">
        <v>1</v>
      </c>
      <c r="E36" s="34">
        <f t="shared" ref="E36:I37" si="38">SUMIF($K$5:$AD$5,E$5,$K36:$AD36)</f>
        <v>550000</v>
      </c>
      <c r="F36" s="34">
        <f t="shared" si="38"/>
        <v>550000</v>
      </c>
      <c r="G36" s="34">
        <f t="shared" si="38"/>
        <v>550000</v>
      </c>
      <c r="H36" s="34">
        <f t="shared" si="38"/>
        <v>550000</v>
      </c>
      <c r="I36" s="34">
        <f t="shared" si="38"/>
        <v>550000</v>
      </c>
      <c r="K36" s="27">
        <f t="shared" ref="K36:T37" si="39">SUMIF($AF$5:$CM$5,K$5,$AF36:$CM36)</f>
        <v>550000</v>
      </c>
      <c r="L36" s="27">
        <f t="shared" si="39"/>
        <v>550000</v>
      </c>
      <c r="M36" s="27">
        <f t="shared" si="39"/>
        <v>550000</v>
      </c>
      <c r="N36" s="27">
        <f t="shared" si="39"/>
        <v>550000</v>
      </c>
      <c r="O36" s="27">
        <f t="shared" si="39"/>
        <v>550000</v>
      </c>
      <c r="P36" s="27">
        <f t="shared" si="39"/>
        <v>550000</v>
      </c>
      <c r="Q36" s="27">
        <f t="shared" si="39"/>
        <v>550000</v>
      </c>
      <c r="R36" s="27">
        <f t="shared" si="39"/>
        <v>550000</v>
      </c>
      <c r="S36" s="27">
        <f t="shared" si="39"/>
        <v>550000</v>
      </c>
      <c r="T36" s="27">
        <f t="shared" si="39"/>
        <v>550000</v>
      </c>
      <c r="U36" s="27">
        <f t="shared" ref="U36:AD37" si="40">SUMIF($AF$5:$CM$5,U$5,$AF36:$CM36)</f>
        <v>550000</v>
      </c>
      <c r="V36" s="27">
        <f t="shared" si="40"/>
        <v>550000</v>
      </c>
      <c r="W36" s="27">
        <f t="shared" si="40"/>
        <v>550000</v>
      </c>
      <c r="X36" s="27">
        <f t="shared" si="40"/>
        <v>550000</v>
      </c>
      <c r="Y36" s="27">
        <f t="shared" si="40"/>
        <v>550000</v>
      </c>
      <c r="Z36" s="27">
        <f t="shared" si="40"/>
        <v>550000</v>
      </c>
      <c r="AA36" s="27">
        <f t="shared" si="40"/>
        <v>550000</v>
      </c>
      <c r="AB36" s="27">
        <f t="shared" si="40"/>
        <v>550000</v>
      </c>
      <c r="AC36" s="27">
        <f t="shared" si="40"/>
        <v>550000</v>
      </c>
      <c r="AD36" s="27">
        <f t="shared" si="40"/>
        <v>550000</v>
      </c>
      <c r="AE36" s="7"/>
      <c r="AF36" s="34">
        <f>Capital!AF16</f>
        <v>0</v>
      </c>
      <c r="AG36" s="34">
        <f>Capital!AG16</f>
        <v>0</v>
      </c>
      <c r="AH36" s="34">
        <f>Capital!AH16</f>
        <v>550000</v>
      </c>
      <c r="AI36" s="34">
        <f>Capital!AI16</f>
        <v>550000</v>
      </c>
      <c r="AJ36" s="34">
        <f>Capital!AJ16</f>
        <v>550000</v>
      </c>
      <c r="AK36" s="34">
        <f>Capital!AK16</f>
        <v>550000</v>
      </c>
      <c r="AL36" s="34">
        <f>Capital!AL16</f>
        <v>550000</v>
      </c>
      <c r="AM36" s="34">
        <f>Capital!AM16</f>
        <v>550000</v>
      </c>
      <c r="AN36" s="34">
        <f>Capital!AN16</f>
        <v>550000</v>
      </c>
      <c r="AO36" s="34">
        <f>Capital!AO16</f>
        <v>550000</v>
      </c>
      <c r="AP36" s="34">
        <f>Capital!AP16</f>
        <v>550000</v>
      </c>
      <c r="AQ36" s="34">
        <f>Capital!AQ16</f>
        <v>550000</v>
      </c>
      <c r="AR36" s="34">
        <f>Capital!AR16</f>
        <v>550000</v>
      </c>
      <c r="AS36" s="34">
        <f>Capital!AS16</f>
        <v>550000</v>
      </c>
      <c r="AT36" s="34">
        <f>Capital!AT16</f>
        <v>550000</v>
      </c>
      <c r="AU36" s="34">
        <f>Capital!AU16</f>
        <v>550000</v>
      </c>
      <c r="AV36" s="34">
        <f>Capital!AV16</f>
        <v>550000</v>
      </c>
      <c r="AW36" s="34">
        <f>Capital!AW16</f>
        <v>550000</v>
      </c>
      <c r="AX36" s="34">
        <f>Capital!AX16</f>
        <v>550000</v>
      </c>
      <c r="AY36" s="34">
        <f>Capital!AY16</f>
        <v>550000</v>
      </c>
      <c r="AZ36" s="34">
        <f>Capital!AZ16</f>
        <v>550000</v>
      </c>
      <c r="BA36" s="34">
        <f>Capital!BA16</f>
        <v>550000</v>
      </c>
      <c r="BB36" s="34">
        <f>Capital!BB16</f>
        <v>550000</v>
      </c>
      <c r="BC36" s="34">
        <f>Capital!BC16</f>
        <v>550000</v>
      </c>
      <c r="BD36" s="34">
        <f>Capital!BD16</f>
        <v>550000</v>
      </c>
      <c r="BE36" s="34">
        <f>Capital!BE16</f>
        <v>550000</v>
      </c>
      <c r="BF36" s="34">
        <f>Capital!BF16</f>
        <v>550000</v>
      </c>
      <c r="BG36" s="34">
        <f>Capital!BG16</f>
        <v>550000</v>
      </c>
      <c r="BH36" s="34">
        <f>Capital!BH16</f>
        <v>550000</v>
      </c>
      <c r="BI36" s="34">
        <f>Capital!BI16</f>
        <v>550000</v>
      </c>
      <c r="BJ36" s="34">
        <f>Capital!BJ16</f>
        <v>550000</v>
      </c>
      <c r="BK36" s="34">
        <f>Capital!BK16</f>
        <v>550000</v>
      </c>
      <c r="BL36" s="34">
        <f>Capital!BL16</f>
        <v>550000</v>
      </c>
      <c r="BM36" s="34">
        <f>Capital!BM16</f>
        <v>550000</v>
      </c>
      <c r="BN36" s="34">
        <f>Capital!BN16</f>
        <v>550000</v>
      </c>
      <c r="BO36" s="34">
        <f>Capital!BO16</f>
        <v>550000</v>
      </c>
      <c r="BP36" s="34">
        <f>Capital!BP16</f>
        <v>550000</v>
      </c>
      <c r="BQ36" s="34">
        <f>Capital!BQ16</f>
        <v>550000</v>
      </c>
      <c r="BR36" s="34">
        <f>Capital!BR16</f>
        <v>550000</v>
      </c>
      <c r="BS36" s="34">
        <f>Capital!BS16</f>
        <v>550000</v>
      </c>
      <c r="BT36" s="34">
        <f>Capital!BT16</f>
        <v>550000</v>
      </c>
      <c r="BU36" s="34">
        <f>Capital!BU16</f>
        <v>550000</v>
      </c>
      <c r="BV36" s="34">
        <f>Capital!BV16</f>
        <v>550000</v>
      </c>
      <c r="BW36" s="34">
        <f>Capital!BW16</f>
        <v>550000</v>
      </c>
      <c r="BX36" s="34">
        <f>Capital!BX16</f>
        <v>550000</v>
      </c>
      <c r="BY36" s="34">
        <f>Capital!BY16</f>
        <v>550000</v>
      </c>
      <c r="BZ36" s="34">
        <f>Capital!BZ16</f>
        <v>550000</v>
      </c>
      <c r="CA36" s="34">
        <f>Capital!CA16</f>
        <v>550000</v>
      </c>
      <c r="CB36" s="34">
        <f>Capital!CB16</f>
        <v>550000</v>
      </c>
      <c r="CC36" s="34">
        <f>Capital!CC16</f>
        <v>550000</v>
      </c>
      <c r="CD36" s="34">
        <f>Capital!CD16</f>
        <v>550000</v>
      </c>
      <c r="CE36" s="34">
        <f>Capital!CE16</f>
        <v>550000</v>
      </c>
      <c r="CF36" s="34">
        <f>Capital!CF16</f>
        <v>550000</v>
      </c>
      <c r="CG36" s="34">
        <f>Capital!CG16</f>
        <v>550000</v>
      </c>
      <c r="CH36" s="34">
        <f>Capital!CH16</f>
        <v>550000</v>
      </c>
      <c r="CI36" s="34">
        <f>Capital!CI16</f>
        <v>550000</v>
      </c>
      <c r="CJ36" s="34">
        <f>Capital!CJ16</f>
        <v>550000</v>
      </c>
      <c r="CK36" s="34">
        <f>Capital!CK16</f>
        <v>550000</v>
      </c>
      <c r="CL36" s="34">
        <f>Capital!CL16</f>
        <v>550000</v>
      </c>
      <c r="CM36" s="34">
        <f>Capital!CM16</f>
        <v>550000</v>
      </c>
    </row>
    <row r="37" spans="2:91" s="20" customFormat="1" x14ac:dyDescent="0.2">
      <c r="B37" s="88" t="s">
        <v>154</v>
      </c>
      <c r="C37" s="86" t="str">
        <f>Inputs!$J$16</f>
        <v>EUR</v>
      </c>
      <c r="D37" s="86" t="s">
        <v>1</v>
      </c>
      <c r="E37" s="34">
        <f t="shared" ca="1" si="38"/>
        <v>58923.768184560104</v>
      </c>
      <c r="F37" s="34">
        <f t="shared" ca="1" si="38"/>
        <v>314423.51553002076</v>
      </c>
      <c r="G37" s="34">
        <f t="shared" ca="1" si="38"/>
        <v>539432.32709298399</v>
      </c>
      <c r="H37" s="34">
        <f t="shared" ca="1" si="38"/>
        <v>772462.52344308898</v>
      </c>
      <c r="I37" s="34">
        <f t="shared" ca="1" si="38"/>
        <v>1143267.5559278857</v>
      </c>
      <c r="K37" s="27">
        <f t="shared" ca="1" si="39"/>
        <v>-115</v>
      </c>
      <c r="L37" s="27">
        <f t="shared" ca="1" si="39"/>
        <v>-4253.8888888888887</v>
      </c>
      <c r="M37" s="27">
        <f t="shared" ca="1" si="39"/>
        <v>-112377.15098728283</v>
      </c>
      <c r="N37" s="27">
        <f t="shared" ca="1" si="39"/>
        <v>58923.768184560104</v>
      </c>
      <c r="O37" s="27">
        <f t="shared" ca="1" si="39"/>
        <v>125471.86723673232</v>
      </c>
      <c r="P37" s="27">
        <f t="shared" ca="1" si="39"/>
        <v>182983.07985178474</v>
      </c>
      <c r="Q37" s="27">
        <f t="shared" ca="1" si="39"/>
        <v>233519.09841569985</v>
      </c>
      <c r="R37" s="27">
        <f t="shared" ca="1" si="39"/>
        <v>314423.51553002076</v>
      </c>
      <c r="S37" s="27">
        <f t="shared" ca="1" si="39"/>
        <v>305007.44351763715</v>
      </c>
      <c r="T37" s="27">
        <f t="shared" ca="1" si="39"/>
        <v>376651.93660904776</v>
      </c>
      <c r="U37" s="27">
        <f t="shared" ca="1" si="40"/>
        <v>439586.89157408464</v>
      </c>
      <c r="V37" s="27">
        <f t="shared" ca="1" si="40"/>
        <v>539432.32709298399</v>
      </c>
      <c r="W37" s="27">
        <f t="shared" ca="1" si="40"/>
        <v>503812.02562533185</v>
      </c>
      <c r="X37" s="27">
        <f t="shared" ca="1" si="40"/>
        <v>589225.12695441663</v>
      </c>
      <c r="Y37" s="27">
        <f t="shared" ca="1" si="40"/>
        <v>666986.31099221227</v>
      </c>
      <c r="Z37" s="27">
        <f t="shared" ca="1" si="40"/>
        <v>772462.52344308898</v>
      </c>
      <c r="AA37" s="27">
        <f t="shared" ca="1" si="40"/>
        <v>804571.3783709479</v>
      </c>
      <c r="AB37" s="27">
        <f t="shared" ca="1" si="40"/>
        <v>905876.5350638018</v>
      </c>
      <c r="AC37" s="27">
        <f t="shared" ca="1" si="40"/>
        <v>999502.51339937421</v>
      </c>
      <c r="AD37" s="27">
        <f t="shared" ca="1" si="40"/>
        <v>1143267.5559278857</v>
      </c>
      <c r="AE37" s="7"/>
      <c r="AF37" s="34">
        <f ca="1">Capital!AF23</f>
        <v>0</v>
      </c>
      <c r="AG37" s="34">
        <f ca="1">Capital!AG23</f>
        <v>0</v>
      </c>
      <c r="AH37" s="34">
        <f ca="1">Capital!AH23</f>
        <v>-115</v>
      </c>
      <c r="AI37" s="34">
        <f ca="1">Capital!AI23</f>
        <v>-115</v>
      </c>
      <c r="AJ37" s="34">
        <f ca="1">Capital!AJ23</f>
        <v>-2184.4444444444443</v>
      </c>
      <c r="AK37" s="34">
        <f ca="1">Capital!AK23</f>
        <v>-4253.8888888888887</v>
      </c>
      <c r="AL37" s="34">
        <f ca="1">Capital!AL23</f>
        <v>-6323.333333333333</v>
      </c>
      <c r="AM37" s="34">
        <f ca="1">Capital!AM23</f>
        <v>-9392.7777777777774</v>
      </c>
      <c r="AN37" s="34">
        <f ca="1">Capital!AN23</f>
        <v>-112377.15098728283</v>
      </c>
      <c r="AO37" s="34">
        <f ca="1">Capital!AO23</f>
        <v>-113458.93858568433</v>
      </c>
      <c r="AP37" s="34">
        <f ca="1">Capital!AP23</f>
        <v>-27335.939294262193</v>
      </c>
      <c r="AQ37" s="34">
        <f ca="1">Capital!AQ23</f>
        <v>58923.768184560104</v>
      </c>
      <c r="AR37" s="34">
        <f ca="1">Capital!AR23</f>
        <v>-1754.8061166878906</v>
      </c>
      <c r="AS37" s="34">
        <f ca="1">Capital!AS23</f>
        <v>37160.024944342746</v>
      </c>
      <c r="AT37" s="34">
        <f ca="1">Capital!AT23</f>
        <v>125471.86723673232</v>
      </c>
      <c r="AU37" s="34">
        <f ca="1">Capital!AU23</f>
        <v>7782.8251379480644</v>
      </c>
      <c r="AV37" s="34">
        <f ca="1">Capital!AV23</f>
        <v>93241.571682793234</v>
      </c>
      <c r="AW37" s="34">
        <f ca="1">Capital!AW23</f>
        <v>182983.07985178474</v>
      </c>
      <c r="AX37" s="34">
        <f ca="1">Capital!AX23</f>
        <v>39682.526515373815</v>
      </c>
      <c r="AY37" s="34">
        <f ca="1">Capital!AY23</f>
        <v>149206.96091059208</v>
      </c>
      <c r="AZ37" s="34">
        <f ca="1">Capital!AZ23</f>
        <v>233519.09841569985</v>
      </c>
      <c r="BA37" s="34">
        <f ca="1">Capital!BA23</f>
        <v>87398.686263206066</v>
      </c>
      <c r="BB37" s="34">
        <f ca="1">Capital!BB23</f>
        <v>198457.90688753285</v>
      </c>
      <c r="BC37" s="34">
        <f ca="1">Capital!BC23</f>
        <v>314423.51553002076</v>
      </c>
      <c r="BD37" s="34">
        <f ca="1">Capital!BD23</f>
        <v>135478.21661226032</v>
      </c>
      <c r="BE37" s="34">
        <f ca="1">Capital!BE23</f>
        <v>190715.5999579076</v>
      </c>
      <c r="BF37" s="34">
        <f ca="1">Capital!BF23</f>
        <v>305007.44351763715</v>
      </c>
      <c r="BG37" s="34">
        <f ca="1">Capital!BG23</f>
        <v>151938.42969202506</v>
      </c>
      <c r="BH37" s="34">
        <f ca="1">Capital!BH23</f>
        <v>264913.97166437178</v>
      </c>
      <c r="BI37" s="34">
        <f ca="1">Capital!BI23</f>
        <v>376651.93660904776</v>
      </c>
      <c r="BJ37" s="34">
        <f ca="1">Capital!BJ23</f>
        <v>188069.32830722543</v>
      </c>
      <c r="BK37" s="34">
        <f ca="1">Capital!BK23</f>
        <v>334391.16068375664</v>
      </c>
      <c r="BL37" s="34">
        <f ca="1">Capital!BL23</f>
        <v>439586.89157408464</v>
      </c>
      <c r="BM37" s="34">
        <f ca="1">Capital!BM23</f>
        <v>250501.51213348232</v>
      </c>
      <c r="BN37" s="34">
        <f ca="1">Capital!BN23</f>
        <v>394962.54736865731</v>
      </c>
      <c r="BO37" s="34">
        <f ca="1">Capital!BO23</f>
        <v>539432.32709298399</v>
      </c>
      <c r="BP37" s="34">
        <f ca="1">Capital!BP23</f>
        <v>301884.64889688516</v>
      </c>
      <c r="BQ37" s="34">
        <f ca="1">Capital!BQ23</f>
        <v>372453.61356927699</v>
      </c>
      <c r="BR37" s="34">
        <f ca="1">Capital!BR23</f>
        <v>503812.02562533185</v>
      </c>
      <c r="BS37" s="34">
        <f ca="1">Capital!BS23</f>
        <v>319341.55676795798</v>
      </c>
      <c r="BT37" s="34">
        <f ca="1">Capital!BT23</f>
        <v>461040.11700758617</v>
      </c>
      <c r="BU37" s="34">
        <f ca="1">Capital!BU23</f>
        <v>589225.12695441663</v>
      </c>
      <c r="BV37" s="34">
        <f ca="1">Capital!BV23</f>
        <v>365772.62600103469</v>
      </c>
      <c r="BW37" s="34">
        <f ca="1">Capital!BW23</f>
        <v>536919.69130269007</v>
      </c>
      <c r="BX37" s="34">
        <f ca="1">Capital!BX23</f>
        <v>666986.31099221227</v>
      </c>
      <c r="BY37" s="34">
        <f ca="1">Capital!BY23</f>
        <v>438813.5170653027</v>
      </c>
      <c r="BZ37" s="34">
        <f ca="1">Capital!BZ23</f>
        <v>604026.04303277819</v>
      </c>
      <c r="CA37" s="34">
        <f ca="1">Capital!CA23</f>
        <v>772462.52344308898</v>
      </c>
      <c r="CB37" s="34">
        <f ca="1">Capital!CB23</f>
        <v>526825.54380452423</v>
      </c>
      <c r="CC37" s="34">
        <f ca="1">Capital!CC23</f>
        <v>629815.79685868486</v>
      </c>
      <c r="CD37" s="34">
        <f ca="1">Capital!CD23</f>
        <v>804571.3783709479</v>
      </c>
      <c r="CE37" s="34">
        <f ca="1">Capital!CE23</f>
        <v>542022.08663796808</v>
      </c>
      <c r="CF37" s="34">
        <f ca="1">Capital!CF23</f>
        <v>729618.54123375472</v>
      </c>
      <c r="CG37" s="34">
        <f ca="1">Capital!CG23</f>
        <v>905876.5350638018</v>
      </c>
      <c r="CH37" s="34">
        <f ca="1">Capital!CH23</f>
        <v>608708.43740133452</v>
      </c>
      <c r="CI37" s="34">
        <f ca="1">Capital!CI23</f>
        <v>826129.59448397602</v>
      </c>
      <c r="CJ37" s="34">
        <f ca="1">Capital!CJ23</f>
        <v>999502.51339937421</v>
      </c>
      <c r="CK37" s="34">
        <f ca="1">Capital!CK23</f>
        <v>708960.73022281239</v>
      </c>
      <c r="CL37" s="34">
        <f ca="1">Capital!CL23</f>
        <v>919015.93149961159</v>
      </c>
      <c r="CM37" s="34">
        <f ca="1">Capital!CM23</f>
        <v>1143267.5559278857</v>
      </c>
    </row>
    <row r="38" spans="2:91" x14ac:dyDescent="0.2">
      <c r="C38" s="86"/>
      <c r="D38" s="86"/>
      <c r="E38" s="89"/>
      <c r="F38" s="89"/>
      <c r="G38" s="89"/>
      <c r="H38" s="89"/>
      <c r="I38" s="89"/>
      <c r="AF38" s="34"/>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89"/>
      <c r="BX38" s="89"/>
      <c r="BY38" s="89"/>
      <c r="BZ38" s="89"/>
      <c r="CA38" s="89"/>
      <c r="CB38" s="89"/>
      <c r="CC38" s="89"/>
      <c r="CD38" s="89"/>
      <c r="CE38" s="89"/>
      <c r="CF38" s="89"/>
      <c r="CG38" s="89"/>
      <c r="CH38" s="89"/>
      <c r="CI38" s="89"/>
      <c r="CJ38" s="89"/>
      <c r="CK38" s="89"/>
      <c r="CL38" s="89"/>
      <c r="CM38" s="89"/>
    </row>
    <row r="39" spans="2:91" x14ac:dyDescent="0.2">
      <c r="B39" s="23" t="s">
        <v>153</v>
      </c>
      <c r="C39" s="86"/>
      <c r="D39" s="86"/>
      <c r="E39" s="89"/>
      <c r="F39" s="89"/>
      <c r="G39" s="89"/>
      <c r="H39" s="89"/>
      <c r="I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row>
    <row r="40" spans="2:91" s="20" customFormat="1" x14ac:dyDescent="0.2">
      <c r="B40" s="88" t="s">
        <v>152</v>
      </c>
      <c r="C40" s="86" t="str">
        <f>Inputs!$J$16</f>
        <v>EUR</v>
      </c>
      <c r="D40" s="86" t="s">
        <v>1</v>
      </c>
      <c r="E40" s="34">
        <f t="shared" ref="E40:I41" si="41">SUMIF($K$5:$AD$5,E$5,$K40:$AD40)</f>
        <v>268491.44495755143</v>
      </c>
      <c r="F40" s="34">
        <f t="shared" si="41"/>
        <v>220093.01198859967</v>
      </c>
      <c r="G40" s="34">
        <f t="shared" si="41"/>
        <v>167677.53295296853</v>
      </c>
      <c r="H40" s="34">
        <f t="shared" si="41"/>
        <v>110911.59500830057</v>
      </c>
      <c r="I40" s="34">
        <f t="shared" si="41"/>
        <v>49434.112210759464</v>
      </c>
      <c r="K40" s="27">
        <f t="shared" ref="K40:T41" si="42">SUMIF($AF$5:$CM$5,K$5,$AF40:$CM40)</f>
        <v>0</v>
      </c>
      <c r="L40" s="27">
        <f t="shared" si="42"/>
        <v>280000</v>
      </c>
      <c r="M40" s="27">
        <f t="shared" si="42"/>
        <v>280000</v>
      </c>
      <c r="N40" s="27">
        <f t="shared" si="42"/>
        <v>268491.44495755143</v>
      </c>
      <c r="O40" s="27">
        <f t="shared" si="42"/>
        <v>256751.180930306</v>
      </c>
      <c r="P40" s="27">
        <f t="shared" si="42"/>
        <v>244774.54277538194</v>
      </c>
      <c r="Q40" s="27">
        <f t="shared" si="42"/>
        <v>232556.77142363857</v>
      </c>
      <c r="R40" s="27">
        <f t="shared" si="42"/>
        <v>220093.01198859967</v>
      </c>
      <c r="S40" s="27">
        <f t="shared" si="42"/>
        <v>207378.3118373029</v>
      </c>
      <c r="T40" s="27">
        <f t="shared" si="42"/>
        <v>194407.61862230813</v>
      </c>
      <c r="U40" s="27">
        <f t="shared" ref="U40:AD41" si="43">SUMIF($AF$5:$CM$5,U$5,$AF40:$CM40)</f>
        <v>181175.7782740831</v>
      </c>
      <c r="V40" s="27">
        <f t="shared" si="43"/>
        <v>167677.53295296853</v>
      </c>
      <c r="W40" s="27">
        <f t="shared" si="43"/>
        <v>153907.51895990875</v>
      </c>
      <c r="X40" s="27">
        <f t="shared" si="43"/>
        <v>139860.26460511787</v>
      </c>
      <c r="Y40" s="27">
        <f t="shared" si="43"/>
        <v>125530.18803383445</v>
      </c>
      <c r="Z40" s="27">
        <f t="shared" si="43"/>
        <v>110911.59500830057</v>
      </c>
      <c r="AA40" s="27">
        <f t="shared" si="43"/>
        <v>95998.676645084328</v>
      </c>
      <c r="AB40" s="27">
        <f t="shared" si="43"/>
        <v>80785.507106846169</v>
      </c>
      <c r="AC40" s="27">
        <f t="shared" si="43"/>
        <v>65266.041247632362</v>
      </c>
      <c r="AD40" s="27">
        <f t="shared" si="43"/>
        <v>49434.112210759464</v>
      </c>
      <c r="AE40" s="7"/>
      <c r="AF40" s="34">
        <f>Capital!AF42+Capital!AF47</f>
        <v>0</v>
      </c>
      <c r="AG40" s="34">
        <f>Capital!AG42+Capital!AG47</f>
        <v>0</v>
      </c>
      <c r="AH40" s="34">
        <f>Capital!AH42+Capital!AH47</f>
        <v>0</v>
      </c>
      <c r="AI40" s="34">
        <f>Capital!AI42+Capital!AI47</f>
        <v>280000</v>
      </c>
      <c r="AJ40" s="34">
        <f>Capital!AJ42+Capital!AJ47</f>
        <v>280000</v>
      </c>
      <c r="AK40" s="34">
        <f>Capital!AK42+Capital!AK47</f>
        <v>280000</v>
      </c>
      <c r="AL40" s="34">
        <f>Capital!AL42+Capital!AL47</f>
        <v>280000</v>
      </c>
      <c r="AM40" s="34">
        <f>Capital!AM42+Capital!AM47</f>
        <v>280000</v>
      </c>
      <c r="AN40" s="34">
        <f>Capital!AN42+Capital!AN47</f>
        <v>280000</v>
      </c>
      <c r="AO40" s="34">
        <f>Capital!AO42+Capital!AO47</f>
        <v>276189.27626591083</v>
      </c>
      <c r="AP40" s="34">
        <f>Capital!AP42+Capital!AP47</f>
        <v>272353.14770692773</v>
      </c>
      <c r="AQ40" s="34">
        <f>Capital!AQ42+Capital!AQ47</f>
        <v>268491.44495755143</v>
      </c>
      <c r="AR40" s="34">
        <f>Capital!AR42+Capital!AR47</f>
        <v>264603.99752317928</v>
      </c>
      <c r="AS40" s="34">
        <f>Capital!AS42+Capital!AS47</f>
        <v>260690.63377257797</v>
      </c>
      <c r="AT40" s="34">
        <f>Capital!AT42+Capital!AT47</f>
        <v>256751.180930306</v>
      </c>
      <c r="AU40" s="34">
        <f>Capital!AU42+Capital!AU47</f>
        <v>252785.46506908553</v>
      </c>
      <c r="AV40" s="34">
        <f>Capital!AV42+Capital!AV47</f>
        <v>248793.31110212361</v>
      </c>
      <c r="AW40" s="34">
        <f>Capital!AW42+Capital!AW47</f>
        <v>244774.54277538194</v>
      </c>
      <c r="AX40" s="34">
        <f>Capital!AX42+Capital!AX47</f>
        <v>240728.98265979532</v>
      </c>
      <c r="AY40" s="34">
        <f>Capital!AY42+Capital!AY47</f>
        <v>236656.45214343813</v>
      </c>
      <c r="AZ40" s="34">
        <f>Capital!AZ42+Capital!AZ47</f>
        <v>232556.77142363857</v>
      </c>
      <c r="BA40" s="34">
        <f>Capital!BA42+Capital!BA47</f>
        <v>228429.75949904032</v>
      </c>
      <c r="BB40" s="34">
        <f>Capital!BB42+Capital!BB47</f>
        <v>224275.23416161141</v>
      </c>
      <c r="BC40" s="34">
        <f>Capital!BC42+Capital!BC47</f>
        <v>220093.01198859967</v>
      </c>
      <c r="BD40" s="34">
        <f>Capital!BD42+Capital!BD47</f>
        <v>215882.9083344345</v>
      </c>
      <c r="BE40" s="34">
        <f>Capital!BE42+Capital!BE47</f>
        <v>211644.73732257489</v>
      </c>
      <c r="BF40" s="34">
        <f>Capital!BF42+Capital!BF47</f>
        <v>207378.3118373029</v>
      </c>
      <c r="BG40" s="34">
        <f>Capital!BG42+Capital!BG47</f>
        <v>203083.44351546242</v>
      </c>
      <c r="BH40" s="34">
        <f>Capital!BH42+Capital!BH47</f>
        <v>198759.942738143</v>
      </c>
      <c r="BI40" s="34">
        <f>Capital!BI42+Capital!BI47</f>
        <v>194407.61862230813</v>
      </c>
      <c r="BJ40" s="34">
        <f>Capital!BJ42+Capital!BJ47</f>
        <v>190026.27901236768</v>
      </c>
      <c r="BK40" s="34">
        <f>Capital!BK42+Capital!BK47</f>
        <v>185615.73047169432</v>
      </c>
      <c r="BL40" s="34">
        <f>Capital!BL42+Capital!BL47</f>
        <v>181175.7782740831</v>
      </c>
      <c r="BM40" s="34">
        <f>Capital!BM42+Capital!BM47</f>
        <v>176706.22639515449</v>
      </c>
      <c r="BN40" s="34">
        <f>Capital!BN42+Capital!BN47</f>
        <v>172206.87750369968</v>
      </c>
      <c r="BO40" s="34">
        <f>Capital!BO42+Capital!BO47</f>
        <v>167677.53295296853</v>
      </c>
      <c r="BP40" s="34">
        <f>Capital!BP42+Capital!BP47</f>
        <v>163117.99277189915</v>
      </c>
      <c r="BQ40" s="34">
        <f>Capital!BQ42+Capital!BQ47</f>
        <v>158528.0556562893</v>
      </c>
      <c r="BR40" s="34">
        <f>Capital!BR42+Capital!BR47</f>
        <v>153907.51895990875</v>
      </c>
      <c r="BS40" s="34">
        <f>Capital!BS42+Capital!BS47</f>
        <v>149256.1786855523</v>
      </c>
      <c r="BT40" s="34">
        <f>Capital!BT42+Capital!BT47</f>
        <v>144573.82947603348</v>
      </c>
      <c r="BU40" s="34">
        <f>Capital!BU42+Capital!BU47</f>
        <v>139860.26460511787</v>
      </c>
      <c r="BV40" s="34">
        <f>Capital!BV42+Capital!BV47</f>
        <v>135115.27596839616</v>
      </c>
      <c r="BW40" s="34">
        <f>Capital!BW42+Capital!BW47</f>
        <v>130338.65407409631</v>
      </c>
      <c r="BX40" s="34">
        <f>Capital!BX42+Capital!BX47</f>
        <v>125530.18803383445</v>
      </c>
      <c r="BY40" s="34">
        <f>Capital!BY42+Capital!BY47</f>
        <v>120689.66555330418</v>
      </c>
      <c r="BZ40" s="34">
        <f>Capital!BZ42+Capital!BZ47</f>
        <v>115816.87292290371</v>
      </c>
      <c r="CA40" s="34">
        <f>Capital!CA42+Capital!CA47</f>
        <v>110911.59500830057</v>
      </c>
      <c r="CB40" s="34">
        <f>Capital!CB42+Capital!CB47</f>
        <v>105973.61524093342</v>
      </c>
      <c r="CC40" s="34">
        <f>Capital!CC42+Capital!CC47</f>
        <v>101002.71560845048</v>
      </c>
      <c r="CD40" s="34">
        <f>Capital!CD42+Capital!CD47</f>
        <v>95998.676645084328</v>
      </c>
      <c r="CE40" s="34">
        <f>Capital!CE42+Capital!CE47</f>
        <v>90961.277421962397</v>
      </c>
      <c r="CF40" s="34">
        <f>Capital!CF42+Capital!CF47</f>
        <v>85890.295537352984</v>
      </c>
      <c r="CG40" s="34">
        <f>Capital!CG42+Capital!CG47</f>
        <v>80785.507106846169</v>
      </c>
      <c r="CH40" s="34">
        <f>Capital!CH42+Capital!CH47</f>
        <v>75646.686753469316</v>
      </c>
      <c r="CI40" s="34">
        <f>Capital!CI42+Capital!CI47</f>
        <v>70473.607597736613</v>
      </c>
      <c r="CJ40" s="34">
        <f>Capital!CJ42+Capital!CJ47</f>
        <v>65266.041247632362</v>
      </c>
      <c r="CK40" s="34">
        <f>Capital!CK42+Capital!CK47</f>
        <v>60023.757788527415</v>
      </c>
      <c r="CL40" s="34">
        <f>Capital!CL42+Capital!CL47</f>
        <v>54746.525773028436</v>
      </c>
      <c r="CM40" s="34">
        <f>Capital!CM42+Capital!CM47</f>
        <v>49434.112210759464</v>
      </c>
    </row>
    <row r="41" spans="2:91" s="20" customFormat="1" x14ac:dyDescent="0.2">
      <c r="B41" s="88" t="s">
        <v>151</v>
      </c>
      <c r="C41" s="86" t="str">
        <f>Inputs!$J$16</f>
        <v>EUR</v>
      </c>
      <c r="D41" s="86" t="s">
        <v>1</v>
      </c>
      <c r="E41" s="34">
        <f t="shared" ca="1" si="41"/>
        <v>0</v>
      </c>
      <c r="F41" s="34">
        <f t="shared" ca="1" si="41"/>
        <v>0</v>
      </c>
      <c r="G41" s="34">
        <f t="shared" ca="1" si="41"/>
        <v>0</v>
      </c>
      <c r="H41" s="34">
        <f t="shared" ca="1" si="41"/>
        <v>0</v>
      </c>
      <c r="I41" s="34">
        <f t="shared" ca="1" si="41"/>
        <v>0</v>
      </c>
      <c r="K41" s="27">
        <f t="shared" ca="1" si="42"/>
        <v>0</v>
      </c>
      <c r="L41" s="27">
        <f t="shared" ca="1" si="42"/>
        <v>0</v>
      </c>
      <c r="M41" s="27">
        <f t="shared" ca="1" si="42"/>
        <v>0</v>
      </c>
      <c r="N41" s="27">
        <f t="shared" ca="1" si="42"/>
        <v>0</v>
      </c>
      <c r="O41" s="27">
        <f t="shared" ca="1" si="42"/>
        <v>0</v>
      </c>
      <c r="P41" s="27">
        <f t="shared" ca="1" si="42"/>
        <v>0</v>
      </c>
      <c r="Q41" s="27">
        <f t="shared" ca="1" si="42"/>
        <v>0</v>
      </c>
      <c r="R41" s="27">
        <f t="shared" ca="1" si="42"/>
        <v>0</v>
      </c>
      <c r="S41" s="27">
        <f t="shared" ca="1" si="42"/>
        <v>0</v>
      </c>
      <c r="T41" s="27">
        <f t="shared" ca="1" si="42"/>
        <v>0</v>
      </c>
      <c r="U41" s="27">
        <f t="shared" ca="1" si="43"/>
        <v>0</v>
      </c>
      <c r="V41" s="27">
        <f t="shared" ca="1" si="43"/>
        <v>0</v>
      </c>
      <c r="W41" s="27">
        <f t="shared" ca="1" si="43"/>
        <v>0</v>
      </c>
      <c r="X41" s="27">
        <f t="shared" ca="1" si="43"/>
        <v>0</v>
      </c>
      <c r="Y41" s="27">
        <f t="shared" ca="1" si="43"/>
        <v>0</v>
      </c>
      <c r="Z41" s="27">
        <f t="shared" ca="1" si="43"/>
        <v>0</v>
      </c>
      <c r="AA41" s="27">
        <f t="shared" ca="1" si="43"/>
        <v>0</v>
      </c>
      <c r="AB41" s="27">
        <f t="shared" ca="1" si="43"/>
        <v>0</v>
      </c>
      <c r="AC41" s="27">
        <f t="shared" ca="1" si="43"/>
        <v>0</v>
      </c>
      <c r="AD41" s="27">
        <f t="shared" ca="1" si="43"/>
        <v>0</v>
      </c>
      <c r="AE41" s="7"/>
      <c r="AF41" s="34">
        <f ca="1">Capital!AF30+Capital!AF35</f>
        <v>0</v>
      </c>
      <c r="AG41" s="34">
        <f ca="1">Capital!AG30+Capital!AG35</f>
        <v>23000</v>
      </c>
      <c r="AH41" s="34">
        <f ca="1">Capital!AH30+Capital!AH35</f>
        <v>0</v>
      </c>
      <c r="AI41" s="34">
        <f ca="1">Capital!AI30+Capital!AI35</f>
        <v>0</v>
      </c>
      <c r="AJ41" s="34">
        <f ca="1">Capital!AJ30+Capital!AJ35</f>
        <v>0</v>
      </c>
      <c r="AK41" s="34">
        <f ca="1">Capital!AK30+Capital!AK35</f>
        <v>0</v>
      </c>
      <c r="AL41" s="34">
        <f ca="1">Capital!AL30+Capital!AL35</f>
        <v>0</v>
      </c>
      <c r="AM41" s="34">
        <f ca="1">Capital!AM30+Capital!AM35</f>
        <v>0</v>
      </c>
      <c r="AN41" s="34">
        <f ca="1">Capital!AN30+Capital!AN35</f>
        <v>0</v>
      </c>
      <c r="AO41" s="34">
        <f ca="1">Capital!AO30+Capital!AO35</f>
        <v>0</v>
      </c>
      <c r="AP41" s="34">
        <f ca="1">Capital!AP30+Capital!AP35</f>
        <v>0</v>
      </c>
      <c r="AQ41" s="34">
        <f ca="1">Capital!AQ30+Capital!AQ35</f>
        <v>0</v>
      </c>
      <c r="AR41" s="34">
        <f ca="1">Capital!AR30+Capital!AR35</f>
        <v>0</v>
      </c>
      <c r="AS41" s="34">
        <f ca="1">Capital!AS30+Capital!AS35</f>
        <v>0</v>
      </c>
      <c r="AT41" s="34">
        <f ca="1">Capital!AT30+Capital!AT35</f>
        <v>0</v>
      </c>
      <c r="AU41" s="34">
        <f ca="1">Capital!AU30+Capital!AU35</f>
        <v>0</v>
      </c>
      <c r="AV41" s="34">
        <f ca="1">Capital!AV30+Capital!AV35</f>
        <v>0</v>
      </c>
      <c r="AW41" s="34">
        <f ca="1">Capital!AW30+Capital!AW35</f>
        <v>0</v>
      </c>
      <c r="AX41" s="34">
        <f ca="1">Capital!AX30+Capital!AX35</f>
        <v>0</v>
      </c>
      <c r="AY41" s="34">
        <f ca="1">Capital!AY30+Capital!AY35</f>
        <v>0</v>
      </c>
      <c r="AZ41" s="34">
        <f ca="1">Capital!AZ30+Capital!AZ35</f>
        <v>0</v>
      </c>
      <c r="BA41" s="34">
        <f ca="1">Capital!BA30+Capital!BA35</f>
        <v>0</v>
      </c>
      <c r="BB41" s="34">
        <f ca="1">Capital!BB30+Capital!BB35</f>
        <v>0</v>
      </c>
      <c r="BC41" s="34">
        <f ca="1">Capital!BC30+Capital!BC35</f>
        <v>0</v>
      </c>
      <c r="BD41" s="34">
        <f ca="1">Capital!BD30+Capital!BD35</f>
        <v>0</v>
      </c>
      <c r="BE41" s="34">
        <f ca="1">Capital!BE30+Capital!BE35</f>
        <v>0</v>
      </c>
      <c r="BF41" s="34">
        <f ca="1">Capital!BF30+Capital!BF35</f>
        <v>0</v>
      </c>
      <c r="BG41" s="34">
        <f ca="1">Capital!BG30+Capital!BG35</f>
        <v>0</v>
      </c>
      <c r="BH41" s="34">
        <f ca="1">Capital!BH30+Capital!BH35</f>
        <v>0</v>
      </c>
      <c r="BI41" s="34">
        <f ca="1">Capital!BI30+Capital!BI35</f>
        <v>0</v>
      </c>
      <c r="BJ41" s="34">
        <f ca="1">Capital!BJ30+Capital!BJ35</f>
        <v>0</v>
      </c>
      <c r="BK41" s="34">
        <f ca="1">Capital!BK30+Capital!BK35</f>
        <v>0</v>
      </c>
      <c r="BL41" s="34">
        <f ca="1">Capital!BL30+Capital!BL35</f>
        <v>0</v>
      </c>
      <c r="BM41" s="34">
        <f ca="1">Capital!BM30+Capital!BM35</f>
        <v>0</v>
      </c>
      <c r="BN41" s="34">
        <f ca="1">Capital!BN30+Capital!BN35</f>
        <v>0</v>
      </c>
      <c r="BO41" s="34">
        <f ca="1">Capital!BO30+Capital!BO35</f>
        <v>0</v>
      </c>
      <c r="BP41" s="34">
        <f ca="1">Capital!BP30+Capital!BP35</f>
        <v>0</v>
      </c>
      <c r="BQ41" s="34">
        <f ca="1">Capital!BQ30+Capital!BQ35</f>
        <v>0</v>
      </c>
      <c r="BR41" s="34">
        <f ca="1">Capital!BR30+Capital!BR35</f>
        <v>0</v>
      </c>
      <c r="BS41" s="34">
        <f ca="1">Capital!BS30+Capital!BS35</f>
        <v>0</v>
      </c>
      <c r="BT41" s="34">
        <f ca="1">Capital!BT30+Capital!BT35</f>
        <v>0</v>
      </c>
      <c r="BU41" s="34">
        <f ca="1">Capital!BU30+Capital!BU35</f>
        <v>0</v>
      </c>
      <c r="BV41" s="34">
        <f ca="1">Capital!BV30+Capital!BV35</f>
        <v>0</v>
      </c>
      <c r="BW41" s="34">
        <f ca="1">Capital!BW30+Capital!BW35</f>
        <v>0</v>
      </c>
      <c r="BX41" s="34">
        <f ca="1">Capital!BX30+Capital!BX35</f>
        <v>0</v>
      </c>
      <c r="BY41" s="34">
        <f ca="1">Capital!BY30+Capital!BY35</f>
        <v>0</v>
      </c>
      <c r="BZ41" s="34">
        <f ca="1">Capital!BZ30+Capital!BZ35</f>
        <v>0</v>
      </c>
      <c r="CA41" s="34">
        <f ca="1">Capital!CA30+Capital!CA35</f>
        <v>0</v>
      </c>
      <c r="CB41" s="34">
        <f ca="1">Capital!CB30+Capital!CB35</f>
        <v>0</v>
      </c>
      <c r="CC41" s="34">
        <f ca="1">Capital!CC30+Capital!CC35</f>
        <v>0</v>
      </c>
      <c r="CD41" s="34">
        <f ca="1">Capital!CD30+Capital!CD35</f>
        <v>0</v>
      </c>
      <c r="CE41" s="34">
        <f ca="1">Capital!CE30+Capital!CE35</f>
        <v>0</v>
      </c>
      <c r="CF41" s="34">
        <f ca="1">Capital!CF30+Capital!CF35</f>
        <v>0</v>
      </c>
      <c r="CG41" s="34">
        <f ca="1">Capital!CG30+Capital!CG35</f>
        <v>0</v>
      </c>
      <c r="CH41" s="34">
        <f ca="1">Capital!CH30+Capital!CH35</f>
        <v>0</v>
      </c>
      <c r="CI41" s="34">
        <f ca="1">Capital!CI30+Capital!CI35</f>
        <v>0</v>
      </c>
      <c r="CJ41" s="34">
        <f ca="1">Capital!CJ30+Capital!CJ35</f>
        <v>0</v>
      </c>
      <c r="CK41" s="34">
        <f ca="1">Capital!CK30+Capital!CK35</f>
        <v>0</v>
      </c>
      <c r="CL41" s="34">
        <f ca="1">Capital!CL30+Capital!CL35</f>
        <v>0</v>
      </c>
      <c r="CM41" s="34">
        <f ca="1">Capital!CM30+Capital!CM35</f>
        <v>0</v>
      </c>
    </row>
    <row r="42" spans="2:91" x14ac:dyDescent="0.2">
      <c r="B42" s="90"/>
      <c r="C42" s="86"/>
      <c r="D42" s="86"/>
      <c r="E42" s="89"/>
      <c r="F42" s="89"/>
      <c r="G42" s="89"/>
      <c r="H42" s="89"/>
      <c r="I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89"/>
      <c r="BX42" s="89"/>
      <c r="BY42" s="89"/>
      <c r="BZ42" s="89"/>
      <c r="CA42" s="89"/>
      <c r="CB42" s="89"/>
      <c r="CC42" s="89"/>
      <c r="CD42" s="89"/>
      <c r="CE42" s="89"/>
      <c r="CF42" s="89"/>
      <c r="CG42" s="89"/>
      <c r="CH42" s="89"/>
      <c r="CI42" s="89"/>
      <c r="CJ42" s="89"/>
      <c r="CK42" s="89"/>
      <c r="CL42" s="89"/>
      <c r="CM42" s="89"/>
    </row>
    <row r="43" spans="2:91" x14ac:dyDescent="0.2">
      <c r="B43" s="23" t="s">
        <v>150</v>
      </c>
      <c r="C43" s="86"/>
      <c r="D43" s="86"/>
      <c r="E43" s="89"/>
      <c r="F43" s="89"/>
      <c r="G43" s="89"/>
      <c r="H43" s="89"/>
      <c r="I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c r="CH43" s="89"/>
      <c r="CI43" s="89"/>
      <c r="CJ43" s="89"/>
      <c r="CK43" s="89"/>
      <c r="CL43" s="89"/>
      <c r="CM43" s="89"/>
    </row>
    <row r="44" spans="2:91" s="20" customFormat="1" x14ac:dyDescent="0.2">
      <c r="B44" s="88" t="s">
        <v>149</v>
      </c>
      <c r="C44" s="86" t="str">
        <f>Inputs!$J$16</f>
        <v>EUR</v>
      </c>
      <c r="D44" s="55" t="s">
        <v>107</v>
      </c>
      <c r="E44" s="34">
        <f ca="1">SUM(E45:E47)</f>
        <v>1353.4500000000116</v>
      </c>
      <c r="F44" s="34">
        <f ca="1">SUM(F45:F47)</f>
        <v>1535.3099999999977</v>
      </c>
      <c r="G44" s="34">
        <f ca="1">SUM(G45:G47)</f>
        <v>1656.0599999999686</v>
      </c>
      <c r="H44" s="34">
        <f ca="1">SUM(H45:H47)</f>
        <v>1727.8274999999849</v>
      </c>
      <c r="I44" s="34">
        <f ca="1">SUM(I45:I47)</f>
        <v>1979.9850000000151</v>
      </c>
      <c r="K44" s="34">
        <f t="shared" ref="K44:AD44" ca="1" si="44">SUM(K45:K47)</f>
        <v>0</v>
      </c>
      <c r="L44" s="34">
        <f t="shared" ca="1" si="44"/>
        <v>0</v>
      </c>
      <c r="M44" s="34">
        <f t="shared" ca="1" si="44"/>
        <v>0</v>
      </c>
      <c r="N44" s="34">
        <f t="shared" ca="1" si="44"/>
        <v>1353.4500000000116</v>
      </c>
      <c r="O44" s="34">
        <f t="shared" ca="1" si="44"/>
        <v>1389.3337499999907</v>
      </c>
      <c r="P44" s="34">
        <f t="shared" ca="1" si="44"/>
        <v>1348.5937500000146</v>
      </c>
      <c r="Q44" s="34">
        <f t="shared" ca="1" si="44"/>
        <v>1320.6637500000215</v>
      </c>
      <c r="R44" s="34">
        <f t="shared" ca="1" si="44"/>
        <v>1535.3099999999977</v>
      </c>
      <c r="S44" s="34">
        <f t="shared" ca="1" si="44"/>
        <v>1500.5024999999732</v>
      </c>
      <c r="T44" s="34">
        <f t="shared" ca="1" si="44"/>
        <v>1432.9087499999732</v>
      </c>
      <c r="U44" s="34">
        <f t="shared" ca="1" si="44"/>
        <v>1399.8599999999569</v>
      </c>
      <c r="V44" s="34">
        <f t="shared" ca="1" si="44"/>
        <v>1656.0599999999686</v>
      </c>
      <c r="W44" s="34">
        <f t="shared" ca="1" si="44"/>
        <v>1543.1324999999779</v>
      </c>
      <c r="X44" s="34">
        <f t="shared" ca="1" si="44"/>
        <v>1472.5724999999802</v>
      </c>
      <c r="Y44" s="34">
        <f t="shared" ca="1" si="44"/>
        <v>1494.7012499999837</v>
      </c>
      <c r="Z44" s="34">
        <f t="shared" ca="1" si="44"/>
        <v>1727.8274999999849</v>
      </c>
      <c r="AA44" s="34">
        <f t="shared" ca="1" si="44"/>
        <v>1743.078749999986</v>
      </c>
      <c r="AB44" s="34">
        <f t="shared" ca="1" si="44"/>
        <v>1698.6900000000023</v>
      </c>
      <c r="AC44" s="34">
        <f t="shared" ca="1" si="44"/>
        <v>1688.163750000007</v>
      </c>
      <c r="AD44" s="34">
        <f t="shared" ca="1" si="44"/>
        <v>1979.9850000000151</v>
      </c>
      <c r="AE44" s="7"/>
      <c r="AF44" s="34">
        <f t="shared" ref="AF44:BK44" ca="1" si="45">SUM(AF45:AF47)</f>
        <v>0</v>
      </c>
      <c r="AG44" s="34">
        <f t="shared" ca="1" si="45"/>
        <v>0</v>
      </c>
      <c r="AH44" s="34">
        <f t="shared" ca="1" si="45"/>
        <v>0</v>
      </c>
      <c r="AI44" s="34">
        <f t="shared" ca="1" si="45"/>
        <v>0</v>
      </c>
      <c r="AJ44" s="34">
        <f t="shared" ca="1" si="45"/>
        <v>0</v>
      </c>
      <c r="AK44" s="34">
        <f t="shared" ca="1" si="45"/>
        <v>0</v>
      </c>
      <c r="AL44" s="34">
        <f t="shared" ca="1" si="45"/>
        <v>0</v>
      </c>
      <c r="AM44" s="34">
        <f t="shared" ca="1" si="45"/>
        <v>0</v>
      </c>
      <c r="AN44" s="34">
        <f t="shared" ca="1" si="45"/>
        <v>0</v>
      </c>
      <c r="AO44" s="34">
        <f t="shared" ca="1" si="45"/>
        <v>1287.8775000000023</v>
      </c>
      <c r="AP44" s="34">
        <f t="shared" ca="1" si="45"/>
        <v>1266.4312500000087</v>
      </c>
      <c r="AQ44" s="34">
        <f t="shared" ca="1" si="45"/>
        <v>1353.4500000000116</v>
      </c>
      <c r="AR44" s="34">
        <f t="shared" ca="1" si="45"/>
        <v>1442.4900000000052</v>
      </c>
      <c r="AS44" s="34">
        <f t="shared" ca="1" si="45"/>
        <v>1013.197500000002</v>
      </c>
      <c r="AT44" s="34">
        <f t="shared" ca="1" si="45"/>
        <v>1389.3337499999907</v>
      </c>
      <c r="AU44" s="34">
        <f t="shared" ca="1" si="45"/>
        <v>1289.6362499999959</v>
      </c>
      <c r="AV44" s="34">
        <f t="shared" ca="1" si="45"/>
        <v>1341.8475000000035</v>
      </c>
      <c r="AW44" s="34">
        <f t="shared" ca="1" si="45"/>
        <v>1348.5937500000146</v>
      </c>
      <c r="AX44" s="34">
        <f t="shared" ca="1" si="45"/>
        <v>1341.847500000018</v>
      </c>
      <c r="AY44" s="34">
        <f t="shared" ca="1" si="45"/>
        <v>1518.9825000000128</v>
      </c>
      <c r="AZ44" s="34">
        <f t="shared" ca="1" si="45"/>
        <v>1320.6637500000215</v>
      </c>
      <c r="BA44" s="34">
        <f t="shared" ca="1" si="45"/>
        <v>1481.077500000014</v>
      </c>
      <c r="BB44" s="34">
        <f t="shared" ca="1" si="45"/>
        <v>1508.3249999999971</v>
      </c>
      <c r="BC44" s="34">
        <f t="shared" ca="1" si="45"/>
        <v>1535.3099999999977</v>
      </c>
      <c r="BD44" s="34">
        <f t="shared" ca="1" si="45"/>
        <v>1565.3924999999872</v>
      </c>
      <c r="BE44" s="34">
        <f t="shared" ca="1" si="45"/>
        <v>1080.7912499999802</v>
      </c>
      <c r="BF44" s="34">
        <f t="shared" ca="1" si="45"/>
        <v>1500.5024999999732</v>
      </c>
      <c r="BG44" s="34">
        <f t="shared" ca="1" si="45"/>
        <v>1420.2299999999814</v>
      </c>
      <c r="BH44" s="34">
        <f t="shared" ca="1" si="45"/>
        <v>1466.6399999999703</v>
      </c>
      <c r="BI44" s="34">
        <f t="shared" ca="1" si="45"/>
        <v>1432.9087499999732</v>
      </c>
      <c r="BJ44" s="34">
        <f t="shared" ca="1" si="45"/>
        <v>1444.5112499999814</v>
      </c>
      <c r="BK44" s="34">
        <f t="shared" ca="1" si="45"/>
        <v>1697.7449999999808</v>
      </c>
      <c r="BL44" s="34">
        <f t="shared" ref="BL44:CM44" ca="1" si="46">SUM(BL45:BL47)</f>
        <v>1399.8599999999569</v>
      </c>
      <c r="BM44" s="34">
        <f t="shared" ca="1" si="46"/>
        <v>1620.3074999999662</v>
      </c>
      <c r="BN44" s="34">
        <f t="shared" ca="1" si="46"/>
        <v>1662.9374999999709</v>
      </c>
      <c r="BO44" s="34">
        <f t="shared" ca="1" si="46"/>
        <v>1656.0599999999686</v>
      </c>
      <c r="BP44" s="34">
        <f t="shared" ca="1" si="46"/>
        <v>1659.1574999999721</v>
      </c>
      <c r="BQ44" s="34">
        <f t="shared" ca="1" si="46"/>
        <v>1137.0449999999837</v>
      </c>
      <c r="BR44" s="34">
        <f t="shared" ca="1" si="46"/>
        <v>1543.1324999999779</v>
      </c>
      <c r="BS44" s="34">
        <f t="shared" ca="1" si="46"/>
        <v>1486.8787499999744</v>
      </c>
      <c r="BT44" s="34">
        <f t="shared" ca="1" si="46"/>
        <v>1587.5212499999761</v>
      </c>
      <c r="BU44" s="34">
        <f t="shared" ca="1" si="46"/>
        <v>1472.5724999999802</v>
      </c>
      <c r="BV44" s="34">
        <f t="shared" ca="1" si="46"/>
        <v>1533.2887499999924</v>
      </c>
      <c r="BW44" s="34">
        <f t="shared" ca="1" si="46"/>
        <v>1776.9412500000035</v>
      </c>
      <c r="BX44" s="34">
        <f t="shared" ca="1" si="46"/>
        <v>1494.7012499999837</v>
      </c>
      <c r="BY44" s="34">
        <f t="shared" ca="1" si="46"/>
        <v>1717.1699999999983</v>
      </c>
      <c r="BZ44" s="34">
        <f t="shared" ca="1" si="46"/>
        <v>1714.203749999986</v>
      </c>
      <c r="CA44" s="34">
        <f t="shared" ca="1" si="46"/>
        <v>1727.8274999999849</v>
      </c>
      <c r="CB44" s="34">
        <f t="shared" ca="1" si="46"/>
        <v>1940.321249999979</v>
      </c>
      <c r="CC44" s="34">
        <f t="shared" ca="1" si="46"/>
        <v>1291.6574999999721</v>
      </c>
      <c r="CD44" s="34">
        <f t="shared" ca="1" si="46"/>
        <v>1743.078749999986</v>
      </c>
      <c r="CE44" s="34">
        <f t="shared" ca="1" si="46"/>
        <v>1673.4637499999808</v>
      </c>
      <c r="CF44" s="34">
        <f t="shared" ca="1" si="46"/>
        <v>1795.2899999999936</v>
      </c>
      <c r="CG44" s="34">
        <f t="shared" ca="1" si="46"/>
        <v>1698.6900000000023</v>
      </c>
      <c r="CH44" s="34">
        <f t="shared" ca="1" si="46"/>
        <v>1753.7362499999872</v>
      </c>
      <c r="CI44" s="34">
        <f t="shared" ca="1" si="46"/>
        <v>1972.4250000000029</v>
      </c>
      <c r="CJ44" s="34">
        <f t="shared" ca="1" si="46"/>
        <v>1688.163750000007</v>
      </c>
      <c r="CK44" s="34">
        <f t="shared" ca="1" si="46"/>
        <v>2007.2325000000128</v>
      </c>
      <c r="CL44" s="34">
        <f t="shared" ca="1" si="46"/>
        <v>1901.733750000014</v>
      </c>
      <c r="CM44" s="34">
        <f t="shared" ca="1" si="46"/>
        <v>1979.9850000000151</v>
      </c>
    </row>
    <row r="45" spans="2:91" s="56" customFormat="1" outlineLevel="1" x14ac:dyDescent="0.2">
      <c r="B45" s="87" t="s">
        <v>148</v>
      </c>
      <c r="C45" s="86" t="str">
        <f>Inputs!$J$16</f>
        <v>EUR</v>
      </c>
      <c r="D45" s="86" t="s">
        <v>2</v>
      </c>
      <c r="E45" s="83">
        <f t="shared" ref="E45:I47" ca="1" si="47">SUMIF($K$5:$AD$5,E$5,$K45:$AD45)</f>
        <v>1353.4500000000116</v>
      </c>
      <c r="F45" s="83">
        <f t="shared" ca="1" si="47"/>
        <v>1535.3099999999977</v>
      </c>
      <c r="G45" s="83">
        <f t="shared" ca="1" si="47"/>
        <v>1656.0599999999686</v>
      </c>
      <c r="H45" s="83">
        <f t="shared" ca="1" si="47"/>
        <v>1727.8274999999849</v>
      </c>
      <c r="I45" s="83">
        <f t="shared" ca="1" si="47"/>
        <v>1979.9850000000151</v>
      </c>
      <c r="K45" s="85">
        <f t="shared" ref="K45:T47" ca="1" si="48">SUMIF($AF$5:$CM$5,K$5,$AF45:$CM45)</f>
        <v>0</v>
      </c>
      <c r="L45" s="85">
        <f t="shared" ca="1" si="48"/>
        <v>0</v>
      </c>
      <c r="M45" s="85">
        <f t="shared" ca="1" si="48"/>
        <v>0</v>
      </c>
      <c r="N45" s="85">
        <f t="shared" ca="1" si="48"/>
        <v>1353.4500000000116</v>
      </c>
      <c r="O45" s="85">
        <f t="shared" ca="1" si="48"/>
        <v>1389.3337499999907</v>
      </c>
      <c r="P45" s="85">
        <f t="shared" ca="1" si="48"/>
        <v>1348.5937500000146</v>
      </c>
      <c r="Q45" s="85">
        <f t="shared" ca="1" si="48"/>
        <v>1320.6637500000215</v>
      </c>
      <c r="R45" s="85">
        <f t="shared" ca="1" si="48"/>
        <v>1535.3099999999977</v>
      </c>
      <c r="S45" s="85">
        <f t="shared" ca="1" si="48"/>
        <v>1500.5024999999732</v>
      </c>
      <c r="T45" s="85">
        <f t="shared" ca="1" si="48"/>
        <v>1432.9087499999732</v>
      </c>
      <c r="U45" s="85">
        <f t="shared" ref="U45:AD47" ca="1" si="49">SUMIF($AF$5:$CM$5,U$5,$AF45:$CM45)</f>
        <v>1399.8599999999569</v>
      </c>
      <c r="V45" s="85">
        <f t="shared" ca="1" si="49"/>
        <v>1656.0599999999686</v>
      </c>
      <c r="W45" s="85">
        <f t="shared" ca="1" si="49"/>
        <v>1543.1324999999779</v>
      </c>
      <c r="X45" s="85">
        <f t="shared" ca="1" si="49"/>
        <v>1472.5724999999802</v>
      </c>
      <c r="Y45" s="85">
        <f t="shared" ca="1" si="49"/>
        <v>1494.7012499999837</v>
      </c>
      <c r="Z45" s="85">
        <f t="shared" ca="1" si="49"/>
        <v>1727.8274999999849</v>
      </c>
      <c r="AA45" s="85">
        <f t="shared" ca="1" si="49"/>
        <v>1743.078749999986</v>
      </c>
      <c r="AB45" s="85">
        <f t="shared" ca="1" si="49"/>
        <v>1698.6900000000023</v>
      </c>
      <c r="AC45" s="85">
        <f t="shared" ca="1" si="49"/>
        <v>1688.163750000007</v>
      </c>
      <c r="AD45" s="85">
        <f t="shared" ca="1" si="49"/>
        <v>1979.9850000000151</v>
      </c>
      <c r="AE45" s="84"/>
      <c r="AF45" s="83">
        <f ca="1">SUM(Suppliers!AF28:AF31,Suppliers!AF34:AF35)</f>
        <v>0</v>
      </c>
      <c r="AG45" s="83">
        <f ca="1">SUM(Suppliers!AG28:AG31,Suppliers!AG34:AG35)</f>
        <v>0</v>
      </c>
      <c r="AH45" s="83">
        <f ca="1">SUM(Suppliers!AH28:AH31,Suppliers!AH34:AH35)</f>
        <v>0</v>
      </c>
      <c r="AI45" s="83">
        <f ca="1">SUM(Suppliers!AI28:AI31,Suppliers!AI34:AI35)</f>
        <v>0</v>
      </c>
      <c r="AJ45" s="83">
        <f ca="1">SUM(Suppliers!AJ28:AJ31,Suppliers!AJ34:AJ35)</f>
        <v>0</v>
      </c>
      <c r="AK45" s="83">
        <f ca="1">SUM(Suppliers!AK28:AK31,Suppliers!AK34:AK35)</f>
        <v>0</v>
      </c>
      <c r="AL45" s="83">
        <f ca="1">SUM(Suppliers!AL28:AL31,Suppliers!AL34:AL35)</f>
        <v>0</v>
      </c>
      <c r="AM45" s="83">
        <f ca="1">SUM(Suppliers!AM28:AM31,Suppliers!AM34:AM35)</f>
        <v>0</v>
      </c>
      <c r="AN45" s="83">
        <f ca="1">SUM(Suppliers!AN28:AN31,Suppliers!AN34:AN35)</f>
        <v>0</v>
      </c>
      <c r="AO45" s="83">
        <f ca="1">SUM(Suppliers!AO28:AO31,Suppliers!AO34:AO35)</f>
        <v>1287.8775000000023</v>
      </c>
      <c r="AP45" s="83">
        <f ca="1">SUM(Suppliers!AP28:AP31,Suppliers!AP34:AP35)</f>
        <v>1266.4312500000087</v>
      </c>
      <c r="AQ45" s="83">
        <f ca="1">SUM(Suppliers!AQ28:AQ31,Suppliers!AQ34:AQ35)</f>
        <v>1353.4500000000116</v>
      </c>
      <c r="AR45" s="83">
        <f ca="1">SUM(Suppliers!AR28:AR31,Suppliers!AR34:AR35)</f>
        <v>1442.4900000000052</v>
      </c>
      <c r="AS45" s="83">
        <f ca="1">SUM(Suppliers!AS28:AS31,Suppliers!AS34:AS35)</f>
        <v>1013.197500000002</v>
      </c>
      <c r="AT45" s="83">
        <f ca="1">SUM(Suppliers!AT28:AT31,Suppliers!AT34:AT35)</f>
        <v>1389.3337499999907</v>
      </c>
      <c r="AU45" s="83">
        <f ca="1">SUM(Suppliers!AU28:AU31,Suppliers!AU34:AU35)</f>
        <v>1289.6362499999959</v>
      </c>
      <c r="AV45" s="83">
        <f ca="1">SUM(Suppliers!AV28:AV31,Suppliers!AV34:AV35)</f>
        <v>1341.8475000000035</v>
      </c>
      <c r="AW45" s="83">
        <f ca="1">SUM(Suppliers!AW28:AW31,Suppliers!AW34:AW35)</f>
        <v>1348.5937500000146</v>
      </c>
      <c r="AX45" s="83">
        <f ca="1">SUM(Suppliers!AX28:AX31,Suppliers!AX34:AX35)</f>
        <v>1341.847500000018</v>
      </c>
      <c r="AY45" s="83">
        <f ca="1">SUM(Suppliers!AY28:AY31,Suppliers!AY34:AY35)</f>
        <v>1518.9825000000128</v>
      </c>
      <c r="AZ45" s="83">
        <f ca="1">SUM(Suppliers!AZ28:AZ31,Suppliers!AZ34:AZ35)</f>
        <v>1320.6637500000215</v>
      </c>
      <c r="BA45" s="83">
        <f ca="1">SUM(Suppliers!BA28:BA31,Suppliers!BA34:BA35)</f>
        <v>1481.077500000014</v>
      </c>
      <c r="BB45" s="83">
        <f ca="1">SUM(Suppliers!BB28:BB31,Suppliers!BB34:BB35)</f>
        <v>1508.3249999999971</v>
      </c>
      <c r="BC45" s="83">
        <f ca="1">SUM(Suppliers!BC28:BC31,Suppliers!BC34:BC35)</f>
        <v>1535.3099999999977</v>
      </c>
      <c r="BD45" s="83">
        <f ca="1">SUM(Suppliers!BD28:BD31,Suppliers!BD34:BD35)</f>
        <v>1565.3924999999872</v>
      </c>
      <c r="BE45" s="83">
        <f ca="1">SUM(Suppliers!BE28:BE31,Suppliers!BE34:BE35)</f>
        <v>1080.7912499999802</v>
      </c>
      <c r="BF45" s="83">
        <f ca="1">SUM(Suppliers!BF28:BF31,Suppliers!BF34:BF35)</f>
        <v>1500.5024999999732</v>
      </c>
      <c r="BG45" s="83">
        <f ca="1">SUM(Suppliers!BG28:BG31,Suppliers!BG34:BG35)</f>
        <v>1420.2299999999814</v>
      </c>
      <c r="BH45" s="83">
        <f ca="1">SUM(Suppliers!BH28:BH31,Suppliers!BH34:BH35)</f>
        <v>1466.6399999999703</v>
      </c>
      <c r="BI45" s="83">
        <f ca="1">SUM(Suppliers!BI28:BI31,Suppliers!BI34:BI35)</f>
        <v>1432.9087499999732</v>
      </c>
      <c r="BJ45" s="83">
        <f ca="1">SUM(Suppliers!BJ28:BJ31,Suppliers!BJ34:BJ35)</f>
        <v>1444.5112499999814</v>
      </c>
      <c r="BK45" s="83">
        <f ca="1">SUM(Suppliers!BK28:BK31,Suppliers!BK34:BK35)</f>
        <v>1697.7449999999808</v>
      </c>
      <c r="BL45" s="83">
        <f ca="1">SUM(Suppliers!BL28:BL31,Suppliers!BL34:BL35)</f>
        <v>1399.8599999999569</v>
      </c>
      <c r="BM45" s="83">
        <f ca="1">SUM(Suppliers!BM28:BM31,Suppliers!BM34:BM35)</f>
        <v>1620.3074999999662</v>
      </c>
      <c r="BN45" s="83">
        <f ca="1">SUM(Suppliers!BN28:BN31,Suppliers!BN34:BN35)</f>
        <v>1662.9374999999709</v>
      </c>
      <c r="BO45" s="83">
        <f ca="1">SUM(Suppliers!BO28:BO31,Suppliers!BO34:BO35)</f>
        <v>1656.0599999999686</v>
      </c>
      <c r="BP45" s="83">
        <f ca="1">SUM(Suppliers!BP28:BP31,Suppliers!BP34:BP35)</f>
        <v>1659.1574999999721</v>
      </c>
      <c r="BQ45" s="83">
        <f ca="1">SUM(Suppliers!BQ28:BQ31,Suppliers!BQ34:BQ35)</f>
        <v>1137.0449999999837</v>
      </c>
      <c r="BR45" s="83">
        <f ca="1">SUM(Suppliers!BR28:BR31,Suppliers!BR34:BR35)</f>
        <v>1543.1324999999779</v>
      </c>
      <c r="BS45" s="83">
        <f ca="1">SUM(Suppliers!BS28:BS31,Suppliers!BS34:BS35)</f>
        <v>1486.8787499999744</v>
      </c>
      <c r="BT45" s="83">
        <f ca="1">SUM(Suppliers!BT28:BT31,Suppliers!BT34:BT35)</f>
        <v>1587.5212499999761</v>
      </c>
      <c r="BU45" s="83">
        <f ca="1">SUM(Suppliers!BU28:BU31,Suppliers!BU34:BU35)</f>
        <v>1472.5724999999802</v>
      </c>
      <c r="BV45" s="83">
        <f ca="1">SUM(Suppliers!BV28:BV31,Suppliers!BV34:BV35)</f>
        <v>1533.2887499999924</v>
      </c>
      <c r="BW45" s="83">
        <f ca="1">SUM(Suppliers!BW28:BW31,Suppliers!BW34:BW35)</f>
        <v>1776.9412500000035</v>
      </c>
      <c r="BX45" s="83">
        <f ca="1">SUM(Suppliers!BX28:BX31,Suppliers!BX34:BX35)</f>
        <v>1494.7012499999837</v>
      </c>
      <c r="BY45" s="83">
        <f ca="1">SUM(Suppliers!BY28:BY31,Suppliers!BY34:BY35)</f>
        <v>1717.1699999999983</v>
      </c>
      <c r="BZ45" s="83">
        <f ca="1">SUM(Suppliers!BZ28:BZ31,Suppliers!BZ34:BZ35)</f>
        <v>1714.203749999986</v>
      </c>
      <c r="CA45" s="83">
        <f ca="1">SUM(Suppliers!CA28:CA31,Suppliers!CA34:CA35)</f>
        <v>1727.8274999999849</v>
      </c>
      <c r="CB45" s="83">
        <f ca="1">SUM(Suppliers!CB28:CB31,Suppliers!CB34:CB35)</f>
        <v>1940.321249999979</v>
      </c>
      <c r="CC45" s="83">
        <f ca="1">SUM(Suppliers!CC28:CC31,Suppliers!CC34:CC35)</f>
        <v>1291.6574999999721</v>
      </c>
      <c r="CD45" s="83">
        <f ca="1">SUM(Suppliers!CD28:CD31,Suppliers!CD34:CD35)</f>
        <v>1743.078749999986</v>
      </c>
      <c r="CE45" s="83">
        <f ca="1">SUM(Suppliers!CE28:CE31,Suppliers!CE34:CE35)</f>
        <v>1673.4637499999808</v>
      </c>
      <c r="CF45" s="83">
        <f ca="1">SUM(Suppliers!CF28:CF31,Suppliers!CF34:CF35)</f>
        <v>1795.2899999999936</v>
      </c>
      <c r="CG45" s="83">
        <f ca="1">SUM(Suppliers!CG28:CG31,Suppliers!CG34:CG35)</f>
        <v>1698.6900000000023</v>
      </c>
      <c r="CH45" s="83">
        <f ca="1">SUM(Suppliers!CH28:CH31,Suppliers!CH34:CH35)</f>
        <v>1753.7362499999872</v>
      </c>
      <c r="CI45" s="83">
        <f ca="1">SUM(Suppliers!CI28:CI31,Suppliers!CI34:CI35)</f>
        <v>1972.4250000000029</v>
      </c>
      <c r="CJ45" s="83">
        <f ca="1">SUM(Suppliers!CJ28:CJ31,Suppliers!CJ34:CJ35)</f>
        <v>1688.163750000007</v>
      </c>
      <c r="CK45" s="83">
        <f ca="1">SUM(Suppliers!CK28:CK31,Suppliers!CK34:CK35)</f>
        <v>2007.2325000000128</v>
      </c>
      <c r="CL45" s="83">
        <f ca="1">SUM(Suppliers!CL28:CL31,Suppliers!CL34:CL35)</f>
        <v>1901.733750000014</v>
      </c>
      <c r="CM45" s="83">
        <f ca="1">SUM(Suppliers!CM28:CM31,Suppliers!CM34:CM35)</f>
        <v>1979.9850000000151</v>
      </c>
    </row>
    <row r="46" spans="2:91" s="56" customFormat="1" outlineLevel="1" x14ac:dyDescent="0.2">
      <c r="B46" s="87" t="s">
        <v>147</v>
      </c>
      <c r="C46" s="86" t="str">
        <f>Inputs!$J$16</f>
        <v>EUR</v>
      </c>
      <c r="D46" s="86" t="s">
        <v>2</v>
      </c>
      <c r="E46" s="83">
        <f t="shared" ca="1" si="47"/>
        <v>0</v>
      </c>
      <c r="F46" s="83">
        <f t="shared" ca="1" si="47"/>
        <v>0</v>
      </c>
      <c r="G46" s="83">
        <f t="shared" ca="1" si="47"/>
        <v>0</v>
      </c>
      <c r="H46" s="83">
        <f t="shared" ca="1" si="47"/>
        <v>0</v>
      </c>
      <c r="I46" s="83">
        <f t="shared" ca="1" si="47"/>
        <v>0</v>
      </c>
      <c r="K46" s="85">
        <f t="shared" ca="1" si="48"/>
        <v>0</v>
      </c>
      <c r="L46" s="85">
        <f t="shared" ca="1" si="48"/>
        <v>0</v>
      </c>
      <c r="M46" s="85">
        <f t="shared" ca="1" si="48"/>
        <v>0</v>
      </c>
      <c r="N46" s="85">
        <f t="shared" ca="1" si="48"/>
        <v>0</v>
      </c>
      <c r="O46" s="85">
        <f t="shared" ca="1" si="48"/>
        <v>0</v>
      </c>
      <c r="P46" s="85">
        <f t="shared" ca="1" si="48"/>
        <v>0</v>
      </c>
      <c r="Q46" s="85">
        <f t="shared" ca="1" si="48"/>
        <v>0</v>
      </c>
      <c r="R46" s="85">
        <f t="shared" ca="1" si="48"/>
        <v>0</v>
      </c>
      <c r="S46" s="85">
        <f t="shared" ca="1" si="48"/>
        <v>0</v>
      </c>
      <c r="T46" s="85">
        <f t="shared" ca="1" si="48"/>
        <v>0</v>
      </c>
      <c r="U46" s="85">
        <f t="shared" ca="1" si="49"/>
        <v>0</v>
      </c>
      <c r="V46" s="85">
        <f t="shared" ca="1" si="49"/>
        <v>0</v>
      </c>
      <c r="W46" s="85">
        <f t="shared" ca="1" si="49"/>
        <v>0</v>
      </c>
      <c r="X46" s="85">
        <f t="shared" ca="1" si="49"/>
        <v>0</v>
      </c>
      <c r="Y46" s="85">
        <f t="shared" ca="1" si="49"/>
        <v>0</v>
      </c>
      <c r="Z46" s="85">
        <f t="shared" ca="1" si="49"/>
        <v>0</v>
      </c>
      <c r="AA46" s="85">
        <f t="shared" ca="1" si="49"/>
        <v>0</v>
      </c>
      <c r="AB46" s="85">
        <f t="shared" ca="1" si="49"/>
        <v>0</v>
      </c>
      <c r="AC46" s="85">
        <f t="shared" ca="1" si="49"/>
        <v>0</v>
      </c>
      <c r="AD46" s="85">
        <f t="shared" ca="1" si="49"/>
        <v>0</v>
      </c>
      <c r="AE46" s="84"/>
      <c r="AF46" s="83">
        <f ca="1">Suppliers!AF32</f>
        <v>0</v>
      </c>
      <c r="AG46" s="83">
        <f ca="1">Suppliers!AG32</f>
        <v>0</v>
      </c>
      <c r="AH46" s="83">
        <f ca="1">Suppliers!AH32</f>
        <v>0</v>
      </c>
      <c r="AI46" s="83">
        <f ca="1">Suppliers!AI32</f>
        <v>0</v>
      </c>
      <c r="AJ46" s="83">
        <f ca="1">Suppliers!AJ32</f>
        <v>0</v>
      </c>
      <c r="AK46" s="83">
        <f ca="1">Suppliers!AK32</f>
        <v>0</v>
      </c>
      <c r="AL46" s="83">
        <f ca="1">Suppliers!AL32</f>
        <v>0</v>
      </c>
      <c r="AM46" s="83">
        <f ca="1">Suppliers!AM32</f>
        <v>0</v>
      </c>
      <c r="AN46" s="83">
        <f ca="1">Suppliers!AN32</f>
        <v>0</v>
      </c>
      <c r="AO46" s="83">
        <f ca="1">Suppliers!AO32</f>
        <v>0</v>
      </c>
      <c r="AP46" s="83">
        <f ca="1">Suppliers!AP32</f>
        <v>0</v>
      </c>
      <c r="AQ46" s="83">
        <f ca="1">Suppliers!AQ32</f>
        <v>0</v>
      </c>
      <c r="AR46" s="83">
        <f ca="1">Suppliers!AR32</f>
        <v>0</v>
      </c>
      <c r="AS46" s="83">
        <f ca="1">Suppliers!AS32</f>
        <v>0</v>
      </c>
      <c r="AT46" s="83">
        <f ca="1">Suppliers!AT32</f>
        <v>0</v>
      </c>
      <c r="AU46" s="83">
        <f ca="1">Suppliers!AU32</f>
        <v>0</v>
      </c>
      <c r="AV46" s="83">
        <f ca="1">Suppliers!AV32</f>
        <v>0</v>
      </c>
      <c r="AW46" s="83">
        <f ca="1">Suppliers!AW32</f>
        <v>0</v>
      </c>
      <c r="AX46" s="83">
        <f ca="1">Suppliers!AX32</f>
        <v>0</v>
      </c>
      <c r="AY46" s="83">
        <f ca="1">Suppliers!AY32</f>
        <v>0</v>
      </c>
      <c r="AZ46" s="83">
        <f ca="1">Suppliers!AZ32</f>
        <v>0</v>
      </c>
      <c r="BA46" s="83">
        <f ca="1">Suppliers!BA32</f>
        <v>0</v>
      </c>
      <c r="BB46" s="83">
        <f ca="1">Suppliers!BB32</f>
        <v>0</v>
      </c>
      <c r="BC46" s="83">
        <f ca="1">Suppliers!BC32</f>
        <v>0</v>
      </c>
      <c r="BD46" s="83">
        <f ca="1">Suppliers!BD32</f>
        <v>0</v>
      </c>
      <c r="BE46" s="83">
        <f ca="1">Suppliers!BE32</f>
        <v>0</v>
      </c>
      <c r="BF46" s="83">
        <f ca="1">Suppliers!BF32</f>
        <v>0</v>
      </c>
      <c r="BG46" s="83">
        <f ca="1">Suppliers!BG32</f>
        <v>0</v>
      </c>
      <c r="BH46" s="83">
        <f ca="1">Suppliers!BH32</f>
        <v>0</v>
      </c>
      <c r="BI46" s="83">
        <f ca="1">Suppliers!BI32</f>
        <v>0</v>
      </c>
      <c r="BJ46" s="83">
        <f ca="1">Suppliers!BJ32</f>
        <v>0</v>
      </c>
      <c r="BK46" s="83">
        <f ca="1">Suppliers!BK32</f>
        <v>0</v>
      </c>
      <c r="BL46" s="83">
        <f ca="1">Suppliers!BL32</f>
        <v>0</v>
      </c>
      <c r="BM46" s="83">
        <f ca="1">Suppliers!BM32</f>
        <v>0</v>
      </c>
      <c r="BN46" s="83">
        <f ca="1">Suppliers!BN32</f>
        <v>0</v>
      </c>
      <c r="BO46" s="83">
        <f ca="1">Suppliers!BO32</f>
        <v>0</v>
      </c>
      <c r="BP46" s="83">
        <f ca="1">Suppliers!BP32</f>
        <v>0</v>
      </c>
      <c r="BQ46" s="83">
        <f ca="1">Suppliers!BQ32</f>
        <v>0</v>
      </c>
      <c r="BR46" s="83">
        <f ca="1">Suppliers!BR32</f>
        <v>0</v>
      </c>
      <c r="BS46" s="83">
        <f ca="1">Suppliers!BS32</f>
        <v>0</v>
      </c>
      <c r="BT46" s="83">
        <f ca="1">Suppliers!BT32</f>
        <v>0</v>
      </c>
      <c r="BU46" s="83">
        <f ca="1">Suppliers!BU32</f>
        <v>0</v>
      </c>
      <c r="BV46" s="83">
        <f ca="1">Suppliers!BV32</f>
        <v>0</v>
      </c>
      <c r="BW46" s="83">
        <f ca="1">Suppliers!BW32</f>
        <v>0</v>
      </c>
      <c r="BX46" s="83">
        <f ca="1">Suppliers!BX32</f>
        <v>0</v>
      </c>
      <c r="BY46" s="83">
        <f ca="1">Suppliers!BY32</f>
        <v>0</v>
      </c>
      <c r="BZ46" s="83">
        <f ca="1">Suppliers!BZ32</f>
        <v>0</v>
      </c>
      <c r="CA46" s="83">
        <f ca="1">Suppliers!CA32</f>
        <v>0</v>
      </c>
      <c r="CB46" s="83">
        <f ca="1">Suppliers!CB32</f>
        <v>0</v>
      </c>
      <c r="CC46" s="83">
        <f ca="1">Suppliers!CC32</f>
        <v>0</v>
      </c>
      <c r="CD46" s="83">
        <f ca="1">Suppliers!CD32</f>
        <v>0</v>
      </c>
      <c r="CE46" s="83">
        <f ca="1">Suppliers!CE32</f>
        <v>0</v>
      </c>
      <c r="CF46" s="83">
        <f ca="1">Suppliers!CF32</f>
        <v>0</v>
      </c>
      <c r="CG46" s="83">
        <f ca="1">Suppliers!CG32</f>
        <v>0</v>
      </c>
      <c r="CH46" s="83">
        <f ca="1">Suppliers!CH32</f>
        <v>0</v>
      </c>
      <c r="CI46" s="83">
        <f ca="1">Suppliers!CI32</f>
        <v>0</v>
      </c>
      <c r="CJ46" s="83">
        <f ca="1">Suppliers!CJ32</f>
        <v>0</v>
      </c>
      <c r="CK46" s="83">
        <f ca="1">Suppliers!CK32</f>
        <v>0</v>
      </c>
      <c r="CL46" s="83">
        <f ca="1">Suppliers!CL32</f>
        <v>0</v>
      </c>
      <c r="CM46" s="83">
        <f ca="1">Suppliers!CM32</f>
        <v>0</v>
      </c>
    </row>
    <row r="47" spans="2:91" s="56" customFormat="1" outlineLevel="1" x14ac:dyDescent="0.2">
      <c r="B47" s="87" t="s">
        <v>146</v>
      </c>
      <c r="C47" s="86" t="str">
        <f>Inputs!$J$16</f>
        <v>EUR</v>
      </c>
      <c r="D47" s="86" t="s">
        <v>2</v>
      </c>
      <c r="E47" s="83">
        <f t="shared" ca="1" si="47"/>
        <v>0</v>
      </c>
      <c r="F47" s="83">
        <f t="shared" ca="1" si="47"/>
        <v>0</v>
      </c>
      <c r="G47" s="83">
        <f t="shared" ca="1" si="47"/>
        <v>0</v>
      </c>
      <c r="H47" s="83">
        <f t="shared" ca="1" si="47"/>
        <v>0</v>
      </c>
      <c r="I47" s="83">
        <f t="shared" ca="1" si="47"/>
        <v>0</v>
      </c>
      <c r="K47" s="85">
        <f t="shared" ca="1" si="48"/>
        <v>0</v>
      </c>
      <c r="L47" s="85">
        <f t="shared" ca="1" si="48"/>
        <v>0</v>
      </c>
      <c r="M47" s="85">
        <f t="shared" ca="1" si="48"/>
        <v>0</v>
      </c>
      <c r="N47" s="85">
        <f t="shared" ca="1" si="48"/>
        <v>0</v>
      </c>
      <c r="O47" s="85">
        <f t="shared" ca="1" si="48"/>
        <v>0</v>
      </c>
      <c r="P47" s="85">
        <f t="shared" ca="1" si="48"/>
        <v>0</v>
      </c>
      <c r="Q47" s="85">
        <f t="shared" ca="1" si="48"/>
        <v>0</v>
      </c>
      <c r="R47" s="85">
        <f t="shared" ca="1" si="48"/>
        <v>0</v>
      </c>
      <c r="S47" s="85">
        <f t="shared" ca="1" si="48"/>
        <v>0</v>
      </c>
      <c r="T47" s="85">
        <f t="shared" ca="1" si="48"/>
        <v>0</v>
      </c>
      <c r="U47" s="85">
        <f t="shared" ca="1" si="49"/>
        <v>0</v>
      </c>
      <c r="V47" s="85">
        <f t="shared" ca="1" si="49"/>
        <v>0</v>
      </c>
      <c r="W47" s="85">
        <f t="shared" ca="1" si="49"/>
        <v>0</v>
      </c>
      <c r="X47" s="85">
        <f t="shared" ca="1" si="49"/>
        <v>0</v>
      </c>
      <c r="Y47" s="85">
        <f t="shared" ca="1" si="49"/>
        <v>0</v>
      </c>
      <c r="Z47" s="85">
        <f t="shared" ca="1" si="49"/>
        <v>0</v>
      </c>
      <c r="AA47" s="85">
        <f t="shared" ca="1" si="49"/>
        <v>0</v>
      </c>
      <c r="AB47" s="85">
        <f t="shared" ca="1" si="49"/>
        <v>0</v>
      </c>
      <c r="AC47" s="85">
        <f t="shared" ca="1" si="49"/>
        <v>0</v>
      </c>
      <c r="AD47" s="85">
        <f t="shared" ca="1" si="49"/>
        <v>0</v>
      </c>
      <c r="AE47" s="84"/>
      <c r="AF47" s="83">
        <f ca="1">Suppliers!AF33</f>
        <v>0</v>
      </c>
      <c r="AG47" s="83">
        <f ca="1">Suppliers!AG33</f>
        <v>0</v>
      </c>
      <c r="AH47" s="83">
        <f ca="1">Suppliers!AH33</f>
        <v>0</v>
      </c>
      <c r="AI47" s="83">
        <f ca="1">Suppliers!AI33</f>
        <v>0</v>
      </c>
      <c r="AJ47" s="83">
        <f ca="1">Suppliers!AJ33</f>
        <v>0</v>
      </c>
      <c r="AK47" s="83">
        <f ca="1">Suppliers!AK33</f>
        <v>0</v>
      </c>
      <c r="AL47" s="83">
        <f ca="1">Suppliers!AL33</f>
        <v>0</v>
      </c>
      <c r="AM47" s="83">
        <f ca="1">Suppliers!AM33</f>
        <v>0</v>
      </c>
      <c r="AN47" s="83">
        <f ca="1">Suppliers!AN33</f>
        <v>0</v>
      </c>
      <c r="AO47" s="83">
        <f ca="1">Suppliers!AO33</f>
        <v>0</v>
      </c>
      <c r="AP47" s="83">
        <f ca="1">Suppliers!AP33</f>
        <v>0</v>
      </c>
      <c r="AQ47" s="83">
        <f ca="1">Suppliers!AQ33</f>
        <v>0</v>
      </c>
      <c r="AR47" s="83">
        <f ca="1">Suppliers!AR33</f>
        <v>0</v>
      </c>
      <c r="AS47" s="83">
        <f ca="1">Suppliers!AS33</f>
        <v>0</v>
      </c>
      <c r="AT47" s="83">
        <f ca="1">Suppliers!AT33</f>
        <v>0</v>
      </c>
      <c r="AU47" s="83">
        <f ca="1">Suppliers!AU33</f>
        <v>0</v>
      </c>
      <c r="AV47" s="83">
        <f ca="1">Suppliers!AV33</f>
        <v>0</v>
      </c>
      <c r="AW47" s="83">
        <f ca="1">Suppliers!AW33</f>
        <v>0</v>
      </c>
      <c r="AX47" s="83">
        <f ca="1">Suppliers!AX33</f>
        <v>0</v>
      </c>
      <c r="AY47" s="83">
        <f ca="1">Suppliers!AY33</f>
        <v>0</v>
      </c>
      <c r="AZ47" s="83">
        <f ca="1">Suppliers!AZ33</f>
        <v>0</v>
      </c>
      <c r="BA47" s="83">
        <f ca="1">Suppliers!BA33</f>
        <v>0</v>
      </c>
      <c r="BB47" s="83">
        <f ca="1">Suppliers!BB33</f>
        <v>0</v>
      </c>
      <c r="BC47" s="83">
        <f ca="1">Suppliers!BC33</f>
        <v>0</v>
      </c>
      <c r="BD47" s="83">
        <f ca="1">Suppliers!BD33</f>
        <v>0</v>
      </c>
      <c r="BE47" s="83">
        <f ca="1">Suppliers!BE33</f>
        <v>0</v>
      </c>
      <c r="BF47" s="83">
        <f ca="1">Suppliers!BF33</f>
        <v>0</v>
      </c>
      <c r="BG47" s="83">
        <f ca="1">Suppliers!BG33</f>
        <v>0</v>
      </c>
      <c r="BH47" s="83">
        <f ca="1">Suppliers!BH33</f>
        <v>0</v>
      </c>
      <c r="BI47" s="83">
        <f ca="1">Suppliers!BI33</f>
        <v>0</v>
      </c>
      <c r="BJ47" s="83">
        <f ca="1">Suppliers!BJ33</f>
        <v>0</v>
      </c>
      <c r="BK47" s="83">
        <f ca="1">Suppliers!BK33</f>
        <v>0</v>
      </c>
      <c r="BL47" s="83">
        <f ca="1">Suppliers!BL33</f>
        <v>0</v>
      </c>
      <c r="BM47" s="83">
        <f ca="1">Suppliers!BM33</f>
        <v>0</v>
      </c>
      <c r="BN47" s="83">
        <f ca="1">Suppliers!BN33</f>
        <v>0</v>
      </c>
      <c r="BO47" s="83">
        <f ca="1">Suppliers!BO33</f>
        <v>0</v>
      </c>
      <c r="BP47" s="83">
        <f ca="1">Suppliers!BP33</f>
        <v>0</v>
      </c>
      <c r="BQ47" s="83">
        <f ca="1">Suppliers!BQ33</f>
        <v>0</v>
      </c>
      <c r="BR47" s="83">
        <f ca="1">Suppliers!BR33</f>
        <v>0</v>
      </c>
      <c r="BS47" s="83">
        <f ca="1">Suppliers!BS33</f>
        <v>0</v>
      </c>
      <c r="BT47" s="83">
        <f ca="1">Suppliers!BT33</f>
        <v>0</v>
      </c>
      <c r="BU47" s="83">
        <f ca="1">Suppliers!BU33</f>
        <v>0</v>
      </c>
      <c r="BV47" s="83">
        <f ca="1">Suppliers!BV33</f>
        <v>0</v>
      </c>
      <c r="BW47" s="83">
        <f ca="1">Suppliers!BW33</f>
        <v>0</v>
      </c>
      <c r="BX47" s="83">
        <f ca="1">Suppliers!BX33</f>
        <v>0</v>
      </c>
      <c r="BY47" s="83">
        <f ca="1">Suppliers!BY33</f>
        <v>0</v>
      </c>
      <c r="BZ47" s="83">
        <f ca="1">Suppliers!BZ33</f>
        <v>0</v>
      </c>
      <c r="CA47" s="83">
        <f ca="1">Suppliers!CA33</f>
        <v>0</v>
      </c>
      <c r="CB47" s="83">
        <f ca="1">Suppliers!CB33</f>
        <v>0</v>
      </c>
      <c r="CC47" s="83">
        <f ca="1">Suppliers!CC33</f>
        <v>0</v>
      </c>
      <c r="CD47" s="83">
        <f ca="1">Suppliers!CD33</f>
        <v>0</v>
      </c>
      <c r="CE47" s="83">
        <f ca="1">Suppliers!CE33</f>
        <v>0</v>
      </c>
      <c r="CF47" s="83">
        <f ca="1">Suppliers!CF33</f>
        <v>0</v>
      </c>
      <c r="CG47" s="83">
        <f ca="1">Suppliers!CG33</f>
        <v>0</v>
      </c>
      <c r="CH47" s="83">
        <f ca="1">Suppliers!CH33</f>
        <v>0</v>
      </c>
      <c r="CI47" s="83">
        <f ca="1">Suppliers!CI33</f>
        <v>0</v>
      </c>
      <c r="CJ47" s="83">
        <f ca="1">Suppliers!CJ33</f>
        <v>0</v>
      </c>
      <c r="CK47" s="83">
        <f ca="1">Suppliers!CK33</f>
        <v>0</v>
      </c>
      <c r="CL47" s="83">
        <f ca="1">Suppliers!CL33</f>
        <v>0</v>
      </c>
      <c r="CM47" s="83">
        <f ca="1">Suppliers!CM33</f>
        <v>0</v>
      </c>
    </row>
    <row r="48" spans="2:91" s="20" customFormat="1" x14ac:dyDescent="0.2">
      <c r="B48" s="88" t="s">
        <v>145</v>
      </c>
      <c r="C48" s="86" t="str">
        <f>Inputs!$J$16</f>
        <v>EUR</v>
      </c>
      <c r="D48" s="55" t="s">
        <v>107</v>
      </c>
      <c r="E48" s="34">
        <f ca="1">SUM(E49:E52)</f>
        <v>78870.932071948977</v>
      </c>
      <c r="F48" s="34">
        <f ca="1">SUM(F49:F52)</f>
        <v>150060.03815219784</v>
      </c>
      <c r="G48" s="34">
        <f ca="1">SUM(G49:G52)</f>
        <v>175187.91948242349</v>
      </c>
      <c r="H48" s="34">
        <f ca="1">SUM(H49:H52)</f>
        <v>195096.23717984479</v>
      </c>
      <c r="I48" s="34">
        <f ca="1">SUM(I49:I52)</f>
        <v>237582.22327416291</v>
      </c>
      <c r="K48" s="34">
        <f t="shared" ref="K48:AD48" ca="1" si="50">SUM(K49:K52)</f>
        <v>0</v>
      </c>
      <c r="L48" s="34">
        <f t="shared" ca="1" si="50"/>
        <v>0</v>
      </c>
      <c r="M48" s="34">
        <f t="shared" ca="1" si="50"/>
        <v>19666.499776793509</v>
      </c>
      <c r="N48" s="34">
        <f t="shared" ca="1" si="50"/>
        <v>78870.932071948977</v>
      </c>
      <c r="O48" s="34">
        <f t="shared" ca="1" si="50"/>
        <v>119960.19216867848</v>
      </c>
      <c r="P48" s="34">
        <f t="shared" ca="1" si="50"/>
        <v>129417.61432531993</v>
      </c>
      <c r="Q48" s="34">
        <f t="shared" ca="1" si="50"/>
        <v>136251.25083304499</v>
      </c>
      <c r="R48" s="34">
        <f t="shared" ca="1" si="50"/>
        <v>150060.03815219784</v>
      </c>
      <c r="S48" s="34">
        <f t="shared" ca="1" si="50"/>
        <v>139871.88005865586</v>
      </c>
      <c r="T48" s="34">
        <f t="shared" ca="1" si="50"/>
        <v>150971.50877497302</v>
      </c>
      <c r="U48" s="34">
        <f t="shared" ca="1" si="50"/>
        <v>158833.81764965109</v>
      </c>
      <c r="V48" s="34">
        <f t="shared" ca="1" si="50"/>
        <v>175187.91948242349</v>
      </c>
      <c r="W48" s="34">
        <f t="shared" ca="1" si="50"/>
        <v>156090.95956603749</v>
      </c>
      <c r="X48" s="34">
        <f t="shared" ca="1" si="50"/>
        <v>169213.21084430552</v>
      </c>
      <c r="Y48" s="34">
        <f t="shared" ca="1" si="50"/>
        <v>179161.80686966825</v>
      </c>
      <c r="Z48" s="34">
        <f t="shared" ca="1" si="50"/>
        <v>195096.23717984479</v>
      </c>
      <c r="AA48" s="34">
        <f t="shared" ca="1" si="50"/>
        <v>191147.71236283579</v>
      </c>
      <c r="AB48" s="34">
        <f t="shared" ca="1" si="50"/>
        <v>204945.83618995163</v>
      </c>
      <c r="AC48" s="34">
        <f t="shared" ca="1" si="50"/>
        <v>215497.47016095681</v>
      </c>
      <c r="AD48" s="34">
        <f t="shared" ca="1" si="50"/>
        <v>237582.22327416291</v>
      </c>
      <c r="AE48" s="7"/>
      <c r="AF48" s="34">
        <f t="shared" ref="AF48:BK48" ca="1" si="51">SUM(AF49:AF52)</f>
        <v>0</v>
      </c>
      <c r="AG48" s="34">
        <f t="shared" ca="1" si="51"/>
        <v>0</v>
      </c>
      <c r="AH48" s="34">
        <f t="shared" ca="1" si="51"/>
        <v>0</v>
      </c>
      <c r="AI48" s="34">
        <f t="shared" ca="1" si="51"/>
        <v>0</v>
      </c>
      <c r="AJ48" s="34">
        <f t="shared" ca="1" si="51"/>
        <v>0</v>
      </c>
      <c r="AK48" s="34">
        <f t="shared" ca="1" si="51"/>
        <v>0</v>
      </c>
      <c r="AL48" s="34">
        <f t="shared" ca="1" si="51"/>
        <v>0</v>
      </c>
      <c r="AM48" s="34">
        <f t="shared" ca="1" si="51"/>
        <v>0</v>
      </c>
      <c r="AN48" s="34">
        <f t="shared" ca="1" si="51"/>
        <v>19666.499776793509</v>
      </c>
      <c r="AO48" s="34">
        <f t="shared" ca="1" si="51"/>
        <v>21298.390197650984</v>
      </c>
      <c r="AP48" s="34">
        <f t="shared" ca="1" si="51"/>
        <v>42678.273687792178</v>
      </c>
      <c r="AQ48" s="34">
        <f t="shared" ca="1" si="51"/>
        <v>78870.932071948977</v>
      </c>
      <c r="AR48" s="34">
        <f t="shared" ca="1" si="51"/>
        <v>44900.518630829501</v>
      </c>
      <c r="AS48" s="34">
        <f t="shared" ca="1" si="51"/>
        <v>76222.639973205587</v>
      </c>
      <c r="AT48" s="34">
        <f t="shared" ca="1" si="51"/>
        <v>119960.19216867848</v>
      </c>
      <c r="AU48" s="34">
        <f t="shared" ca="1" si="51"/>
        <v>41965.488155457628</v>
      </c>
      <c r="AV48" s="34">
        <f t="shared" ca="1" si="51"/>
        <v>85122.785020322714</v>
      </c>
      <c r="AW48" s="34">
        <f t="shared" ca="1" si="51"/>
        <v>129417.61432531993</v>
      </c>
      <c r="AX48" s="34">
        <f t="shared" ca="1" si="51"/>
        <v>43736.984185042471</v>
      </c>
      <c r="AY48" s="34">
        <f t="shared" ca="1" si="51"/>
        <v>93111.8982778176</v>
      </c>
      <c r="AZ48" s="34">
        <f t="shared" ca="1" si="51"/>
        <v>136251.25083304499</v>
      </c>
      <c r="BA48" s="34">
        <f t="shared" ca="1" si="51"/>
        <v>48841.601918939123</v>
      </c>
      <c r="BB48" s="34">
        <f t="shared" ca="1" si="51"/>
        <v>98803.426500921836</v>
      </c>
      <c r="BC48" s="34">
        <f t="shared" ca="1" si="51"/>
        <v>150060.03815219784</v>
      </c>
      <c r="BD48" s="34">
        <f t="shared" ca="1" si="51"/>
        <v>52702.075781426771</v>
      </c>
      <c r="BE48" s="34">
        <f t="shared" ca="1" si="51"/>
        <v>88879.385438505196</v>
      </c>
      <c r="BF48" s="34">
        <f t="shared" ca="1" si="51"/>
        <v>139871.88005865586</v>
      </c>
      <c r="BG48" s="34">
        <f t="shared" ca="1" si="51"/>
        <v>49695.053102192091</v>
      </c>
      <c r="BH48" s="34">
        <f t="shared" ca="1" si="51"/>
        <v>100461.99924123395</v>
      </c>
      <c r="BI48" s="34">
        <f t="shared" ca="1" si="51"/>
        <v>150971.50877497302</v>
      </c>
      <c r="BJ48" s="34">
        <f t="shared" ca="1" si="51"/>
        <v>50543.431308071958</v>
      </c>
      <c r="BK48" s="34">
        <f t="shared" ca="1" si="51"/>
        <v>109803.21301012703</v>
      </c>
      <c r="BL48" s="34">
        <f t="shared" ref="BL48:CM48" ca="1" si="52">SUM(BL49:BL52)</f>
        <v>158833.81764965109</v>
      </c>
      <c r="BM48" s="34">
        <f t="shared" ca="1" si="52"/>
        <v>57228.950889909349</v>
      </c>
      <c r="BN48" s="34">
        <f t="shared" ca="1" si="52"/>
        <v>116180.97117317936</v>
      </c>
      <c r="BO48" s="34">
        <f t="shared" ca="1" si="52"/>
        <v>175187.91948242349</v>
      </c>
      <c r="BP48" s="34">
        <f t="shared" ca="1" si="52"/>
        <v>59565.210767328434</v>
      </c>
      <c r="BQ48" s="34">
        <f t="shared" ca="1" si="52"/>
        <v>100202.83501487577</v>
      </c>
      <c r="BR48" s="34">
        <f t="shared" ca="1" si="52"/>
        <v>156090.95956603749</v>
      </c>
      <c r="BS48" s="34">
        <f t="shared" ca="1" si="52"/>
        <v>55378.385658196421</v>
      </c>
      <c r="BT48" s="34">
        <f t="shared" ca="1" si="52"/>
        <v>113958.22304119682</v>
      </c>
      <c r="BU48" s="34">
        <f t="shared" ca="1" si="52"/>
        <v>169213.21084430552</v>
      </c>
      <c r="BV48" s="34">
        <f t="shared" ca="1" si="52"/>
        <v>57172.018743784793</v>
      </c>
      <c r="BW48" s="34">
        <f t="shared" ca="1" si="52"/>
        <v>123274.99824177744</v>
      </c>
      <c r="BX48" s="34">
        <f t="shared" ca="1" si="52"/>
        <v>179161.80686966825</v>
      </c>
      <c r="BY48" s="34">
        <f t="shared" ca="1" si="52"/>
        <v>64672.760161245009</v>
      </c>
      <c r="BZ48" s="34">
        <f t="shared" ca="1" si="52"/>
        <v>129454.33131561238</v>
      </c>
      <c r="CA48" s="34">
        <f t="shared" ca="1" si="52"/>
        <v>195096.23717984479</v>
      </c>
      <c r="CB48" s="34">
        <f t="shared" ca="1" si="52"/>
        <v>74372.727215743464</v>
      </c>
      <c r="CC48" s="34">
        <f t="shared" ca="1" si="52"/>
        <v>123762.1763746576</v>
      </c>
      <c r="CD48" s="34">
        <f t="shared" ca="1" si="52"/>
        <v>191147.71236283579</v>
      </c>
      <c r="CE48" s="34">
        <f t="shared" ca="1" si="52"/>
        <v>66313.935596554205</v>
      </c>
      <c r="CF48" s="34">
        <f t="shared" ca="1" si="52"/>
        <v>137019.61028766766</v>
      </c>
      <c r="CG48" s="34">
        <f t="shared" ca="1" si="52"/>
        <v>204945.83618995163</v>
      </c>
      <c r="CH48" s="34">
        <f t="shared" ca="1" si="52"/>
        <v>69798.421290004713</v>
      </c>
      <c r="CI48" s="34">
        <f t="shared" ca="1" si="52"/>
        <v>148126.1849034577</v>
      </c>
      <c r="CJ48" s="34">
        <f t="shared" ca="1" si="52"/>
        <v>215497.47016095681</v>
      </c>
      <c r="CK48" s="34">
        <f t="shared" ca="1" si="52"/>
        <v>80670.247546848186</v>
      </c>
      <c r="CL48" s="34">
        <f t="shared" ca="1" si="52"/>
        <v>157323.68297268788</v>
      </c>
      <c r="CM48" s="34">
        <f t="shared" ca="1" si="52"/>
        <v>237582.22327416291</v>
      </c>
    </row>
    <row r="49" spans="2:91" s="56" customFormat="1" outlineLevel="1" x14ac:dyDescent="0.2">
      <c r="B49" s="87" t="s">
        <v>144</v>
      </c>
      <c r="C49" s="86" t="str">
        <f>Inputs!$J$16</f>
        <v>EUR</v>
      </c>
      <c r="D49" s="86" t="s">
        <v>91</v>
      </c>
      <c r="E49" s="83">
        <f t="shared" ref="E49:I52" si="53">SUMIF($K$5:$AD$5,E$5,$K49:$AD49)</f>
        <v>64139.990025808955</v>
      </c>
      <c r="F49" s="83">
        <f t="shared" si="53"/>
        <v>66591.284822768677</v>
      </c>
      <c r="G49" s="83">
        <f t="shared" si="53"/>
        <v>68510.415949373157</v>
      </c>
      <c r="H49" s="83">
        <f t="shared" si="53"/>
        <v>70435.454513927223</v>
      </c>
      <c r="I49" s="83">
        <f t="shared" si="53"/>
        <v>72419.04496851757</v>
      </c>
      <c r="K49" s="85">
        <f t="shared" ref="K49:T52" si="54">SUMIF($AF$5:$CM$5,K$5,$AF49:$CM49)</f>
        <v>0</v>
      </c>
      <c r="L49" s="85">
        <f t="shared" si="54"/>
        <v>0</v>
      </c>
      <c r="M49" s="85">
        <f t="shared" si="54"/>
        <v>19666.499776793509</v>
      </c>
      <c r="N49" s="85">
        <f t="shared" si="54"/>
        <v>64139.990025808955</v>
      </c>
      <c r="O49" s="85">
        <f t="shared" si="54"/>
        <v>64780.460591970754</v>
      </c>
      <c r="P49" s="85">
        <f t="shared" si="54"/>
        <v>65378.05275251987</v>
      </c>
      <c r="Q49" s="85">
        <f t="shared" si="54"/>
        <v>65981.640776546192</v>
      </c>
      <c r="R49" s="85">
        <f t="shared" si="54"/>
        <v>66591.284822768677</v>
      </c>
      <c r="S49" s="85">
        <f t="shared" si="54"/>
        <v>67104.020065265533</v>
      </c>
      <c r="T49" s="85">
        <f t="shared" si="54"/>
        <v>67569.311508069062</v>
      </c>
      <c r="U49" s="85">
        <f t="shared" ref="U49:AD52" si="55">SUMIF($AF$5:$CM$5,U$5,$AF49:$CM49)</f>
        <v>68038.101368178337</v>
      </c>
      <c r="V49" s="85">
        <f t="shared" si="55"/>
        <v>68510.415949373157</v>
      </c>
      <c r="W49" s="85">
        <f t="shared" si="55"/>
        <v>68986.281753205258</v>
      </c>
      <c r="X49" s="85">
        <f t="shared" si="55"/>
        <v>69465.725480485329</v>
      </c>
      <c r="Y49" s="85">
        <f t="shared" si="55"/>
        <v>69948.774032781163</v>
      </c>
      <c r="Z49" s="85">
        <f t="shared" si="55"/>
        <v>70435.454513927223</v>
      </c>
      <c r="AA49" s="85">
        <f t="shared" si="55"/>
        <v>70925.794231545267</v>
      </c>
      <c r="AB49" s="85">
        <f t="shared" si="55"/>
        <v>71419.820698576717</v>
      </c>
      <c r="AC49" s="85">
        <f t="shared" si="55"/>
        <v>71917.561634826328</v>
      </c>
      <c r="AD49" s="85">
        <f t="shared" si="55"/>
        <v>72419.04496851757</v>
      </c>
      <c r="AE49" s="84"/>
      <c r="AF49" s="83">
        <f>Taxes!AF19</f>
        <v>0</v>
      </c>
      <c r="AG49" s="83">
        <f>Taxes!AG19</f>
        <v>0</v>
      </c>
      <c r="AH49" s="83">
        <f>Taxes!AH19</f>
        <v>0</v>
      </c>
      <c r="AI49" s="83">
        <f>Taxes!AI19</f>
        <v>0</v>
      </c>
      <c r="AJ49" s="83">
        <f>Taxes!AJ19</f>
        <v>0</v>
      </c>
      <c r="AK49" s="83">
        <f>Taxes!AK19</f>
        <v>0</v>
      </c>
      <c r="AL49" s="83">
        <f>Taxes!AL19</f>
        <v>0</v>
      </c>
      <c r="AM49" s="83">
        <f>Taxes!AM19</f>
        <v>0</v>
      </c>
      <c r="AN49" s="83">
        <f>Taxes!AN19</f>
        <v>19666.499776793509</v>
      </c>
      <c r="AO49" s="83">
        <f>Taxes!AO19</f>
        <v>21298.390197650984</v>
      </c>
      <c r="AP49" s="83">
        <f>Taxes!AP19</f>
        <v>42678.273687792178</v>
      </c>
      <c r="AQ49" s="83">
        <f>Taxes!AQ19</f>
        <v>64139.990025808955</v>
      </c>
      <c r="AR49" s="83">
        <f>Taxes!AR19</f>
        <v>21527.455392476841</v>
      </c>
      <c r="AS49" s="83">
        <f>Taxes!AS19</f>
        <v>43120.868969595263</v>
      </c>
      <c r="AT49" s="83">
        <f>Taxes!AT19</f>
        <v>64780.460591970754</v>
      </c>
      <c r="AU49" s="83">
        <f>Taxes!AU19</f>
        <v>21725.990261116749</v>
      </c>
      <c r="AV49" s="83">
        <f>Taxes!AV19</f>
        <v>43518.60048977055</v>
      </c>
      <c r="AW49" s="83">
        <f>Taxes!AW19</f>
        <v>65378.05275251987</v>
      </c>
      <c r="AX49" s="83">
        <f>Taxes!AX19</f>
        <v>21926.517103625156</v>
      </c>
      <c r="AY49" s="83">
        <f>Taxes!AY19</f>
        <v>43920.322597595718</v>
      </c>
      <c r="AZ49" s="83">
        <f>Taxes!AZ19</f>
        <v>65981.640776546192</v>
      </c>
      <c r="BA49" s="83">
        <f>Taxes!BA19</f>
        <v>22129.055906213645</v>
      </c>
      <c r="BB49" s="83">
        <f>Taxes!BB19</f>
        <v>44326.075332114662</v>
      </c>
      <c r="BC49" s="83">
        <f>Taxes!BC19</f>
        <v>66591.284822768677</v>
      </c>
      <c r="BD49" s="83">
        <f>Taxes!BD19</f>
        <v>22316.52251438066</v>
      </c>
      <c r="BE49" s="83">
        <f>Taxes!BE19</f>
        <v>44684.486335047266</v>
      </c>
      <c r="BF49" s="83">
        <f>Taxes!BF19</f>
        <v>67104.020065265533</v>
      </c>
      <c r="BG49" s="83">
        <f>Taxes!BG19</f>
        <v>22471.232564543825</v>
      </c>
      <c r="BH49" s="83">
        <f>Taxes!BH19</f>
        <v>44994.293210499003</v>
      </c>
      <c r="BI49" s="83">
        <f>Taxes!BI19</f>
        <v>67569.311508069062</v>
      </c>
      <c r="BJ49" s="83">
        <f>Taxes!BJ19</f>
        <v>22627.105843313984</v>
      </c>
      <c r="BK49" s="83">
        <f>Taxes!BK19</f>
        <v>45306.429451236254</v>
      </c>
      <c r="BL49" s="83">
        <f>Taxes!BL19</f>
        <v>68038.101368178337</v>
      </c>
      <c r="BM49" s="83">
        <f>Taxes!BM19</f>
        <v>22784.151096734437</v>
      </c>
      <c r="BN49" s="83">
        <f>Taxes!BN19</f>
        <v>45620.912571210705</v>
      </c>
      <c r="BO49" s="83">
        <f>Taxes!BO19</f>
        <v>68510.415949373157</v>
      </c>
      <c r="BP49" s="83">
        <f>Taxes!BP19</f>
        <v>22942.377136607873</v>
      </c>
      <c r="BQ49" s="83">
        <f>Taxes!BQ19</f>
        <v>45937.760216057257</v>
      </c>
      <c r="BR49" s="83">
        <f>Taxes!BR19</f>
        <v>68986.281753205258</v>
      </c>
      <c r="BS49" s="83">
        <f>Taxes!BS19</f>
        <v>23101.792840990893</v>
      </c>
      <c r="BT49" s="83">
        <f>Taxes!BT19</f>
        <v>46256.990164084244</v>
      </c>
      <c r="BU49" s="83">
        <f>Taxes!BU19</f>
        <v>69465.725480485329</v>
      </c>
      <c r="BV49" s="83">
        <f>Taxes!BV19</f>
        <v>23262.407154692104</v>
      </c>
      <c r="BW49" s="83">
        <f>Taxes!BW19</f>
        <v>46578.62032727091</v>
      </c>
      <c r="BX49" s="83">
        <f>Taxes!BX19</f>
        <v>69948.774032781163</v>
      </c>
      <c r="BY49" s="83">
        <f>Taxes!BY19</f>
        <v>23424.229089774046</v>
      </c>
      <c r="BZ49" s="83">
        <f>Taxes!BZ19</f>
        <v>46902.668752272511</v>
      </c>
      <c r="CA49" s="83">
        <f>Taxes!CA19</f>
        <v>70435.454513927223</v>
      </c>
      <c r="CB49" s="83">
        <f>Taxes!CB19</f>
        <v>23587.267726058853</v>
      </c>
      <c r="CC49" s="83">
        <f>Taxes!CC19</f>
        <v>47229.153621432844</v>
      </c>
      <c r="CD49" s="83">
        <f>Taxes!CD19</f>
        <v>70925.794231545267</v>
      </c>
      <c r="CE49" s="83">
        <f>Taxes!CE19</f>
        <v>23751.532211637706</v>
      </c>
      <c r="CF49" s="83">
        <f>Taxes!CF19</f>
        <v>47558.093253804502</v>
      </c>
      <c r="CG49" s="83">
        <f>Taxes!CG19</f>
        <v>71419.820698576717</v>
      </c>
      <c r="CH49" s="83">
        <f>Taxes!CH19</f>
        <v>23917.031763384148</v>
      </c>
      <c r="CI49" s="83">
        <f>Taxes!CI19</f>
        <v>47889.506106176748</v>
      </c>
      <c r="CJ49" s="83">
        <f>Taxes!CJ19</f>
        <v>71917.561634826328</v>
      </c>
      <c r="CK49" s="83">
        <f>Taxes!CK19</f>
        <v>24083.775667471215</v>
      </c>
      <c r="CL49" s="83">
        <f>Taxes!CL19</f>
        <v>48223.410774111093</v>
      </c>
      <c r="CM49" s="83">
        <f>Taxes!CM19</f>
        <v>72419.04496851757</v>
      </c>
    </row>
    <row r="50" spans="2:91" s="56" customFormat="1" outlineLevel="1" x14ac:dyDescent="0.2">
      <c r="B50" s="87" t="s">
        <v>143</v>
      </c>
      <c r="C50" s="86" t="str">
        <f>Inputs!$J$16</f>
        <v>EUR</v>
      </c>
      <c r="D50" s="86" t="s">
        <v>91</v>
      </c>
      <c r="E50" s="83">
        <f t="shared" ca="1" si="53"/>
        <v>14730.942046140028</v>
      </c>
      <c r="F50" s="83">
        <f t="shared" ca="1" si="53"/>
        <v>83468.75332942915</v>
      </c>
      <c r="G50" s="83">
        <f t="shared" ca="1" si="53"/>
        <v>106677.50353305033</v>
      </c>
      <c r="H50" s="83">
        <f t="shared" ca="1" si="53"/>
        <v>124660.78266591756</v>
      </c>
      <c r="I50" s="83">
        <f t="shared" ca="1" si="53"/>
        <v>165163.17830564533</v>
      </c>
      <c r="K50" s="85">
        <f t="shared" ca="1" si="54"/>
        <v>0</v>
      </c>
      <c r="L50" s="85">
        <f t="shared" ca="1" si="54"/>
        <v>0</v>
      </c>
      <c r="M50" s="85">
        <f t="shared" ca="1" si="54"/>
        <v>0</v>
      </c>
      <c r="N50" s="85">
        <f t="shared" ca="1" si="54"/>
        <v>14730.942046140028</v>
      </c>
      <c r="O50" s="85">
        <f t="shared" ca="1" si="54"/>
        <v>55179.731576707723</v>
      </c>
      <c r="P50" s="85">
        <f t="shared" ca="1" si="54"/>
        <v>64039.561572800056</v>
      </c>
      <c r="Q50" s="85">
        <f t="shared" ca="1" si="54"/>
        <v>70269.610056498816</v>
      </c>
      <c r="R50" s="85">
        <f t="shared" ca="1" si="54"/>
        <v>83468.75332942915</v>
      </c>
      <c r="S50" s="85">
        <f t="shared" ca="1" si="54"/>
        <v>72767.859993390332</v>
      </c>
      <c r="T50" s="85">
        <f t="shared" ca="1" si="54"/>
        <v>83402.197266903953</v>
      </c>
      <c r="U50" s="85">
        <f t="shared" ca="1" si="55"/>
        <v>90795.716281472764</v>
      </c>
      <c r="V50" s="85">
        <f t="shared" ca="1" si="55"/>
        <v>106677.50353305033</v>
      </c>
      <c r="W50" s="85">
        <f t="shared" ca="1" si="55"/>
        <v>87104.677812832233</v>
      </c>
      <c r="X50" s="85">
        <f t="shared" ca="1" si="55"/>
        <v>99747.485363820204</v>
      </c>
      <c r="Y50" s="85">
        <f t="shared" ca="1" si="55"/>
        <v>109213.0328368871</v>
      </c>
      <c r="Z50" s="85">
        <f t="shared" ca="1" si="55"/>
        <v>124660.78266591756</v>
      </c>
      <c r="AA50" s="85">
        <f t="shared" ca="1" si="55"/>
        <v>120221.91813129053</v>
      </c>
      <c r="AB50" s="85">
        <f t="shared" ca="1" si="55"/>
        <v>133526.01549137491</v>
      </c>
      <c r="AC50" s="85">
        <f t="shared" ca="1" si="55"/>
        <v>143579.90852613049</v>
      </c>
      <c r="AD50" s="85">
        <f t="shared" ca="1" si="55"/>
        <v>165163.17830564533</v>
      </c>
      <c r="AE50" s="84"/>
      <c r="AF50" s="83">
        <f ca="1">IF(Taxes!AF29&gt;0,ABS(Taxes!AF29),0)</f>
        <v>0</v>
      </c>
      <c r="AG50" s="83">
        <f ca="1">IF(Taxes!AG29&gt;0,ABS(Taxes!AG29),0)</f>
        <v>0</v>
      </c>
      <c r="AH50" s="83">
        <f ca="1">IF(Taxes!AH29&gt;0,ABS(Taxes!AH29),0)</f>
        <v>0</v>
      </c>
      <c r="AI50" s="83">
        <f ca="1">IF(Taxes!AI29&gt;0,ABS(Taxes!AI29),0)</f>
        <v>0</v>
      </c>
      <c r="AJ50" s="83">
        <f ca="1">IF(Taxes!AJ29&gt;0,ABS(Taxes!AJ29),0)</f>
        <v>0</v>
      </c>
      <c r="AK50" s="83">
        <f ca="1">IF(Taxes!AK29&gt;0,ABS(Taxes!AK29),0)</f>
        <v>0</v>
      </c>
      <c r="AL50" s="83">
        <f ca="1">IF(Taxes!AL29&gt;0,ABS(Taxes!AL29),0)</f>
        <v>0</v>
      </c>
      <c r="AM50" s="83">
        <f ca="1">IF(Taxes!AM29&gt;0,ABS(Taxes!AM29),0)</f>
        <v>0</v>
      </c>
      <c r="AN50" s="83">
        <f ca="1">IF(Taxes!AN29&gt;0,ABS(Taxes!AN29),0)</f>
        <v>0</v>
      </c>
      <c r="AO50" s="83">
        <f ca="1">IF(Taxes!AO29&gt;0,ABS(Taxes!AO29),0)</f>
        <v>0</v>
      </c>
      <c r="AP50" s="83">
        <f ca="1">IF(Taxes!AP29&gt;0,ABS(Taxes!AP29),0)</f>
        <v>0</v>
      </c>
      <c r="AQ50" s="83">
        <f ca="1">IF(Taxes!AQ29&gt;0,ABS(Taxes!AQ29),0)</f>
        <v>14730.942046140028</v>
      </c>
      <c r="AR50" s="83">
        <f ca="1">IF(Taxes!AR29&gt;0,ABS(Taxes!AR29),0)</f>
        <v>23373.063238352661</v>
      </c>
      <c r="AS50" s="83">
        <f ca="1">IF(Taxes!AS29&gt;0,ABS(Taxes!AS29),0)</f>
        <v>33101.771003610324</v>
      </c>
      <c r="AT50" s="83">
        <f ca="1">IF(Taxes!AT29&gt;0,ABS(Taxes!AT29),0)</f>
        <v>55179.731576707723</v>
      </c>
      <c r="AU50" s="83">
        <f ca="1">IF(Taxes!AU29&gt;0,ABS(Taxes!AU29),0)</f>
        <v>20239.497894340879</v>
      </c>
      <c r="AV50" s="83">
        <f ca="1">IF(Taxes!AV29&gt;0,ABS(Taxes!AV29),0)</f>
        <v>41604.184530552171</v>
      </c>
      <c r="AW50" s="83">
        <f ca="1">IF(Taxes!AW29&gt;0,ABS(Taxes!AW29),0)</f>
        <v>64039.561572800056</v>
      </c>
      <c r="AX50" s="83">
        <f ca="1">IF(Taxes!AX29&gt;0,ABS(Taxes!AX29),0)</f>
        <v>21810.467081417315</v>
      </c>
      <c r="AY50" s="83">
        <f ca="1">IF(Taxes!AY29&gt;0,ABS(Taxes!AY29),0)</f>
        <v>49191.575680221882</v>
      </c>
      <c r="AZ50" s="83">
        <f ca="1">IF(Taxes!AZ29&gt;0,ABS(Taxes!AZ29),0)</f>
        <v>70269.610056498816</v>
      </c>
      <c r="BA50" s="83">
        <f ca="1">IF(Taxes!BA29&gt;0,ABS(Taxes!BA29),0)</f>
        <v>26712.546012725477</v>
      </c>
      <c r="BB50" s="83">
        <f ca="1">IF(Taxes!BB29&gt;0,ABS(Taxes!BB29),0)</f>
        <v>54477.351168807174</v>
      </c>
      <c r="BC50" s="83">
        <f ca="1">IF(Taxes!BC29&gt;0,ABS(Taxes!BC29),0)</f>
        <v>83468.75332942915</v>
      </c>
      <c r="BD50" s="83">
        <f ca="1">IF(Taxes!BD29&gt;0,ABS(Taxes!BD29),0)</f>
        <v>30385.553267046111</v>
      </c>
      <c r="BE50" s="83">
        <f ca="1">IF(Taxes!BE29&gt;0,ABS(Taxes!BE29),0)</f>
        <v>44194.89910345793</v>
      </c>
      <c r="BF50" s="83">
        <f ca="1">IF(Taxes!BF29&gt;0,ABS(Taxes!BF29),0)</f>
        <v>72767.859993390332</v>
      </c>
      <c r="BG50" s="83">
        <f ca="1">IF(Taxes!BG29&gt;0,ABS(Taxes!BG29),0)</f>
        <v>27223.820537648266</v>
      </c>
      <c r="BH50" s="83">
        <f ca="1">IF(Taxes!BH29&gt;0,ABS(Taxes!BH29),0)</f>
        <v>55467.706030734953</v>
      </c>
      <c r="BI50" s="83">
        <f ca="1">IF(Taxes!BI29&gt;0,ABS(Taxes!BI29),0)</f>
        <v>83402.197266903953</v>
      </c>
      <c r="BJ50" s="83">
        <f ca="1">IF(Taxes!BJ29&gt;0,ABS(Taxes!BJ29),0)</f>
        <v>27916.325464757974</v>
      </c>
      <c r="BK50" s="83">
        <f ca="1">IF(Taxes!BK29&gt;0,ABS(Taxes!BK29),0)</f>
        <v>64496.783558890776</v>
      </c>
      <c r="BL50" s="83">
        <f ca="1">IF(Taxes!BL29&gt;0,ABS(Taxes!BL29),0)</f>
        <v>90795.716281472764</v>
      </c>
      <c r="BM50" s="83">
        <f ca="1">IF(Taxes!BM29&gt;0,ABS(Taxes!BM29),0)</f>
        <v>34444.799793174912</v>
      </c>
      <c r="BN50" s="83">
        <f ca="1">IF(Taxes!BN29&gt;0,ABS(Taxes!BN29),0)</f>
        <v>70560.05860196866</v>
      </c>
      <c r="BO50" s="83">
        <f ca="1">IF(Taxes!BO29&gt;0,ABS(Taxes!BO29),0)</f>
        <v>106677.50353305033</v>
      </c>
      <c r="BP50" s="83">
        <f ca="1">IF(Taxes!BP29&gt;0,ABS(Taxes!BP29),0)</f>
        <v>36622.833630720561</v>
      </c>
      <c r="BQ50" s="83">
        <f ca="1">IF(Taxes!BQ29&gt;0,ABS(Taxes!BQ29),0)</f>
        <v>54265.07479881851</v>
      </c>
      <c r="BR50" s="83">
        <f ca="1">IF(Taxes!BR29&gt;0,ABS(Taxes!BR29),0)</f>
        <v>87104.677812832233</v>
      </c>
      <c r="BS50" s="83">
        <f ca="1">IF(Taxes!BS29&gt;0,ABS(Taxes!BS29),0)</f>
        <v>32276.592817205528</v>
      </c>
      <c r="BT50" s="83">
        <f ca="1">IF(Taxes!BT29&gt;0,ABS(Taxes!BT29),0)</f>
        <v>67701.232877112576</v>
      </c>
      <c r="BU50" s="83">
        <f ca="1">IF(Taxes!BU29&gt;0,ABS(Taxes!BU29),0)</f>
        <v>99747.485363820204</v>
      </c>
      <c r="BV50" s="83">
        <f ca="1">IF(Taxes!BV29&gt;0,ABS(Taxes!BV29),0)</f>
        <v>33909.611589092689</v>
      </c>
      <c r="BW50" s="83">
        <f ca="1">IF(Taxes!BW29&gt;0,ABS(Taxes!BW29),0)</f>
        <v>76696.377914506535</v>
      </c>
      <c r="BX50" s="83">
        <f ca="1">IF(Taxes!BX29&gt;0,ABS(Taxes!BX29),0)</f>
        <v>109213.0328368871</v>
      </c>
      <c r="BY50" s="83">
        <f ca="1">IF(Taxes!BY29&gt;0,ABS(Taxes!BY29),0)</f>
        <v>41248.531071470963</v>
      </c>
      <c r="BZ50" s="83">
        <f ca="1">IF(Taxes!BZ29&gt;0,ABS(Taxes!BZ29),0)</f>
        <v>82551.662563339865</v>
      </c>
      <c r="CA50" s="83">
        <f ca="1">IF(Taxes!CA29&gt;0,ABS(Taxes!CA29),0)</f>
        <v>124660.78266591756</v>
      </c>
      <c r="CB50" s="83">
        <f ca="1">IF(Taxes!CB29&gt;0,ABS(Taxes!CB29),0)</f>
        <v>50785.45948968461</v>
      </c>
      <c r="CC50" s="83">
        <f ca="1">IF(Taxes!CC29&gt;0,ABS(Taxes!CC29),0)</f>
        <v>76533.022753224766</v>
      </c>
      <c r="CD50" s="83">
        <f ca="1">IF(Taxes!CD29&gt;0,ABS(Taxes!CD29),0)</f>
        <v>120221.91813129053</v>
      </c>
      <c r="CE50" s="83">
        <f ca="1">IF(Taxes!CE29&gt;0,ABS(Taxes!CE29),0)</f>
        <v>42562.403384916499</v>
      </c>
      <c r="CF50" s="83">
        <f ca="1">IF(Taxes!CF29&gt;0,ABS(Taxes!CF29),0)</f>
        <v>89461.517033863143</v>
      </c>
      <c r="CG50" s="83">
        <f ca="1">IF(Taxes!CG29&gt;0,ABS(Taxes!CG29),0)</f>
        <v>133526.01549137491</v>
      </c>
      <c r="CH50" s="83">
        <f ca="1">IF(Taxes!CH29&gt;0,ABS(Taxes!CH29),0)</f>
        <v>45881.389526620565</v>
      </c>
      <c r="CI50" s="83">
        <f ca="1">IF(Taxes!CI29&gt;0,ABS(Taxes!CI29),0)</f>
        <v>100236.67879728094</v>
      </c>
      <c r="CJ50" s="83">
        <f ca="1">IF(Taxes!CJ29&gt;0,ABS(Taxes!CJ29),0)</f>
        <v>143579.90852613049</v>
      </c>
      <c r="CK50" s="83">
        <f ca="1">IF(Taxes!CK29&gt;0,ABS(Taxes!CK29),0)</f>
        <v>56586.471879376972</v>
      </c>
      <c r="CL50" s="83">
        <f ca="1">IF(Taxes!CL29&gt;0,ABS(Taxes!CL29),0)</f>
        <v>109100.27219857677</v>
      </c>
      <c r="CM50" s="83">
        <f ca="1">IF(Taxes!CM29&gt;0,ABS(Taxes!CM29),0)</f>
        <v>165163.17830564533</v>
      </c>
    </row>
    <row r="51" spans="2:91" s="56" customFormat="1" outlineLevel="1" x14ac:dyDescent="0.2">
      <c r="B51" s="87" t="s">
        <v>142</v>
      </c>
      <c r="C51" s="86" t="str">
        <f>Inputs!$J$16</f>
        <v>EUR</v>
      </c>
      <c r="D51" s="86" t="s">
        <v>91</v>
      </c>
      <c r="E51" s="83">
        <f t="shared" ca="1" si="53"/>
        <v>0</v>
      </c>
      <c r="F51" s="83">
        <f t="shared" ca="1" si="53"/>
        <v>0</v>
      </c>
      <c r="G51" s="83">
        <f t="shared" ca="1" si="53"/>
        <v>0</v>
      </c>
      <c r="H51" s="83">
        <f t="shared" ca="1" si="53"/>
        <v>0</v>
      </c>
      <c r="I51" s="83">
        <f t="shared" ca="1" si="53"/>
        <v>0</v>
      </c>
      <c r="K51" s="85">
        <f t="shared" ca="1" si="54"/>
        <v>0</v>
      </c>
      <c r="L51" s="85">
        <f t="shared" ca="1" si="54"/>
        <v>0</v>
      </c>
      <c r="M51" s="85">
        <f t="shared" ca="1" si="54"/>
        <v>0</v>
      </c>
      <c r="N51" s="85">
        <f t="shared" ca="1" si="54"/>
        <v>0</v>
      </c>
      <c r="O51" s="85">
        <f t="shared" ca="1" si="54"/>
        <v>0</v>
      </c>
      <c r="P51" s="85">
        <f t="shared" ca="1" si="54"/>
        <v>0</v>
      </c>
      <c r="Q51" s="85">
        <f t="shared" ca="1" si="54"/>
        <v>0</v>
      </c>
      <c r="R51" s="85">
        <f t="shared" ca="1" si="54"/>
        <v>0</v>
      </c>
      <c r="S51" s="85">
        <f t="shared" ca="1" si="54"/>
        <v>0</v>
      </c>
      <c r="T51" s="85">
        <f t="shared" ca="1" si="54"/>
        <v>0</v>
      </c>
      <c r="U51" s="85">
        <f t="shared" ca="1" si="55"/>
        <v>0</v>
      </c>
      <c r="V51" s="85">
        <f t="shared" ca="1" si="55"/>
        <v>0</v>
      </c>
      <c r="W51" s="85">
        <f t="shared" ca="1" si="55"/>
        <v>0</v>
      </c>
      <c r="X51" s="85">
        <f t="shared" ca="1" si="55"/>
        <v>0</v>
      </c>
      <c r="Y51" s="85">
        <f t="shared" ca="1" si="55"/>
        <v>0</v>
      </c>
      <c r="Z51" s="85">
        <f t="shared" ca="1" si="55"/>
        <v>0</v>
      </c>
      <c r="AA51" s="85">
        <f t="shared" ca="1" si="55"/>
        <v>0</v>
      </c>
      <c r="AB51" s="85">
        <f t="shared" ca="1" si="55"/>
        <v>0</v>
      </c>
      <c r="AC51" s="85">
        <f t="shared" ca="1" si="55"/>
        <v>0</v>
      </c>
      <c r="AD51" s="85">
        <f t="shared" ca="1" si="55"/>
        <v>0</v>
      </c>
      <c r="AE51" s="84"/>
      <c r="AF51" s="83">
        <f ca="1">Taxes!AF73</f>
        <v>0</v>
      </c>
      <c r="AG51" s="83">
        <f ca="1">Taxes!AG73</f>
        <v>0</v>
      </c>
      <c r="AH51" s="83">
        <f ca="1">Taxes!AH73</f>
        <v>0</v>
      </c>
      <c r="AI51" s="83">
        <f ca="1">Taxes!AI73</f>
        <v>0</v>
      </c>
      <c r="AJ51" s="83">
        <f ca="1">Taxes!AJ73</f>
        <v>0</v>
      </c>
      <c r="AK51" s="83">
        <f ca="1">Taxes!AK73</f>
        <v>0</v>
      </c>
      <c r="AL51" s="83">
        <f ca="1">Taxes!AL73</f>
        <v>0</v>
      </c>
      <c r="AM51" s="83">
        <f ca="1">Taxes!AM73</f>
        <v>0</v>
      </c>
      <c r="AN51" s="83">
        <f ca="1">Taxes!AN73</f>
        <v>0</v>
      </c>
      <c r="AO51" s="83">
        <f ca="1">Taxes!AO73</f>
        <v>0</v>
      </c>
      <c r="AP51" s="83">
        <f ca="1">Taxes!AP73</f>
        <v>0</v>
      </c>
      <c r="AQ51" s="83">
        <f ca="1">Taxes!AQ73</f>
        <v>0</v>
      </c>
      <c r="AR51" s="83">
        <f ca="1">Taxes!AR73</f>
        <v>0</v>
      </c>
      <c r="AS51" s="83">
        <f ca="1">Taxes!AS73</f>
        <v>0</v>
      </c>
      <c r="AT51" s="83">
        <f ca="1">Taxes!AT73</f>
        <v>0</v>
      </c>
      <c r="AU51" s="83">
        <f ca="1">Taxes!AU73</f>
        <v>0</v>
      </c>
      <c r="AV51" s="83">
        <f ca="1">Taxes!AV73</f>
        <v>0</v>
      </c>
      <c r="AW51" s="83">
        <f ca="1">Taxes!AW73</f>
        <v>0</v>
      </c>
      <c r="AX51" s="83">
        <f ca="1">Taxes!AX73</f>
        <v>0</v>
      </c>
      <c r="AY51" s="83">
        <f ca="1">Taxes!AY73</f>
        <v>0</v>
      </c>
      <c r="AZ51" s="83">
        <f ca="1">Taxes!AZ73</f>
        <v>0</v>
      </c>
      <c r="BA51" s="83">
        <f ca="1">Taxes!BA73</f>
        <v>0</v>
      </c>
      <c r="BB51" s="83">
        <f ca="1">Taxes!BB73</f>
        <v>0</v>
      </c>
      <c r="BC51" s="83">
        <f ca="1">Taxes!BC73</f>
        <v>0</v>
      </c>
      <c r="BD51" s="83">
        <f ca="1">Taxes!BD73</f>
        <v>0</v>
      </c>
      <c r="BE51" s="83">
        <f ca="1">Taxes!BE73</f>
        <v>0</v>
      </c>
      <c r="BF51" s="83">
        <f ca="1">Taxes!BF73</f>
        <v>0</v>
      </c>
      <c r="BG51" s="83">
        <f ca="1">Taxes!BG73</f>
        <v>0</v>
      </c>
      <c r="BH51" s="83">
        <f ca="1">Taxes!BH73</f>
        <v>0</v>
      </c>
      <c r="BI51" s="83">
        <f ca="1">Taxes!BI73</f>
        <v>0</v>
      </c>
      <c r="BJ51" s="83">
        <f ca="1">Taxes!BJ73</f>
        <v>0</v>
      </c>
      <c r="BK51" s="83">
        <f ca="1">Taxes!BK73</f>
        <v>0</v>
      </c>
      <c r="BL51" s="83">
        <f ca="1">Taxes!BL73</f>
        <v>0</v>
      </c>
      <c r="BM51" s="83">
        <f ca="1">Taxes!BM73</f>
        <v>0</v>
      </c>
      <c r="BN51" s="83">
        <f ca="1">Taxes!BN73</f>
        <v>0</v>
      </c>
      <c r="BO51" s="83">
        <f ca="1">Taxes!BO73</f>
        <v>0</v>
      </c>
      <c r="BP51" s="83">
        <f ca="1">Taxes!BP73</f>
        <v>0</v>
      </c>
      <c r="BQ51" s="83">
        <f ca="1">Taxes!BQ73</f>
        <v>0</v>
      </c>
      <c r="BR51" s="83">
        <f ca="1">Taxes!BR73</f>
        <v>0</v>
      </c>
      <c r="BS51" s="83">
        <f ca="1">Taxes!BS73</f>
        <v>0</v>
      </c>
      <c r="BT51" s="83">
        <f ca="1">Taxes!BT73</f>
        <v>0</v>
      </c>
      <c r="BU51" s="83">
        <f ca="1">Taxes!BU73</f>
        <v>0</v>
      </c>
      <c r="BV51" s="83">
        <f ca="1">Taxes!BV73</f>
        <v>0</v>
      </c>
      <c r="BW51" s="83">
        <f ca="1">Taxes!BW73</f>
        <v>0</v>
      </c>
      <c r="BX51" s="83">
        <f ca="1">Taxes!BX73</f>
        <v>0</v>
      </c>
      <c r="BY51" s="83">
        <f ca="1">Taxes!BY73</f>
        <v>0</v>
      </c>
      <c r="BZ51" s="83">
        <f ca="1">Taxes!BZ73</f>
        <v>0</v>
      </c>
      <c r="CA51" s="83">
        <f ca="1">Taxes!CA73</f>
        <v>0</v>
      </c>
      <c r="CB51" s="83">
        <f ca="1">Taxes!CB73</f>
        <v>0</v>
      </c>
      <c r="CC51" s="83">
        <f ca="1">Taxes!CC73</f>
        <v>0</v>
      </c>
      <c r="CD51" s="83">
        <f ca="1">Taxes!CD73</f>
        <v>0</v>
      </c>
      <c r="CE51" s="83">
        <f ca="1">Taxes!CE73</f>
        <v>0</v>
      </c>
      <c r="CF51" s="83">
        <f ca="1">Taxes!CF73</f>
        <v>0</v>
      </c>
      <c r="CG51" s="83">
        <f ca="1">Taxes!CG73</f>
        <v>0</v>
      </c>
      <c r="CH51" s="83">
        <f ca="1">Taxes!CH73</f>
        <v>0</v>
      </c>
      <c r="CI51" s="83">
        <f ca="1">Taxes!CI73</f>
        <v>0</v>
      </c>
      <c r="CJ51" s="83">
        <f ca="1">Taxes!CJ73</f>
        <v>0</v>
      </c>
      <c r="CK51" s="83">
        <f ca="1">Taxes!CK73</f>
        <v>0</v>
      </c>
      <c r="CL51" s="83">
        <f ca="1">Taxes!CL73</f>
        <v>0</v>
      </c>
      <c r="CM51" s="83">
        <f ca="1">Taxes!CM73</f>
        <v>0</v>
      </c>
    </row>
    <row r="52" spans="2:91" s="56" customFormat="1" outlineLevel="1" x14ac:dyDescent="0.2">
      <c r="B52" s="87" t="s">
        <v>141</v>
      </c>
      <c r="C52" s="86" t="str">
        <f>Inputs!$J$16</f>
        <v>EUR</v>
      </c>
      <c r="D52" s="86" t="s">
        <v>91</v>
      </c>
      <c r="E52" s="83">
        <f t="shared" si="53"/>
        <v>0</v>
      </c>
      <c r="F52" s="83">
        <f t="shared" si="53"/>
        <v>0</v>
      </c>
      <c r="G52" s="83">
        <f t="shared" si="53"/>
        <v>0</v>
      </c>
      <c r="H52" s="83">
        <f t="shared" si="53"/>
        <v>0</v>
      </c>
      <c r="I52" s="83">
        <f t="shared" si="53"/>
        <v>0</v>
      </c>
      <c r="K52" s="85">
        <f t="shared" si="54"/>
        <v>0</v>
      </c>
      <c r="L52" s="85">
        <f t="shared" si="54"/>
        <v>0</v>
      </c>
      <c r="M52" s="85">
        <f t="shared" si="54"/>
        <v>0</v>
      </c>
      <c r="N52" s="85">
        <f t="shared" si="54"/>
        <v>0</v>
      </c>
      <c r="O52" s="85">
        <f t="shared" si="54"/>
        <v>0</v>
      </c>
      <c r="P52" s="85">
        <f t="shared" si="54"/>
        <v>0</v>
      </c>
      <c r="Q52" s="85">
        <f t="shared" si="54"/>
        <v>0</v>
      </c>
      <c r="R52" s="85">
        <f t="shared" si="54"/>
        <v>0</v>
      </c>
      <c r="S52" s="85">
        <f t="shared" si="54"/>
        <v>0</v>
      </c>
      <c r="T52" s="85">
        <f t="shared" si="54"/>
        <v>0</v>
      </c>
      <c r="U52" s="85">
        <f t="shared" si="55"/>
        <v>0</v>
      </c>
      <c r="V52" s="85">
        <f t="shared" si="55"/>
        <v>0</v>
      </c>
      <c r="W52" s="85">
        <f t="shared" si="55"/>
        <v>0</v>
      </c>
      <c r="X52" s="85">
        <f t="shared" si="55"/>
        <v>0</v>
      </c>
      <c r="Y52" s="85">
        <f t="shared" si="55"/>
        <v>0</v>
      </c>
      <c r="Z52" s="85">
        <f t="shared" si="55"/>
        <v>0</v>
      </c>
      <c r="AA52" s="85">
        <f t="shared" si="55"/>
        <v>0</v>
      </c>
      <c r="AB52" s="85">
        <f t="shared" si="55"/>
        <v>0</v>
      </c>
      <c r="AC52" s="85">
        <f t="shared" si="55"/>
        <v>0</v>
      </c>
      <c r="AD52" s="85">
        <f t="shared" si="55"/>
        <v>0</v>
      </c>
      <c r="AE52" s="84"/>
      <c r="AF52" s="83">
        <f>Taxes!AF50</f>
        <v>0</v>
      </c>
      <c r="AG52" s="83">
        <f>Taxes!AG50</f>
        <v>0</v>
      </c>
      <c r="AH52" s="83">
        <f>Taxes!AH50</f>
        <v>0</v>
      </c>
      <c r="AI52" s="83">
        <f>Taxes!AI50</f>
        <v>0</v>
      </c>
      <c r="AJ52" s="83">
        <f>Taxes!AJ50</f>
        <v>0</v>
      </c>
      <c r="AK52" s="83">
        <f>Taxes!AK50</f>
        <v>0</v>
      </c>
      <c r="AL52" s="83">
        <f>Taxes!AL50</f>
        <v>0</v>
      </c>
      <c r="AM52" s="83">
        <f>Taxes!AM50</f>
        <v>0</v>
      </c>
      <c r="AN52" s="83">
        <f>Taxes!AN50</f>
        <v>0</v>
      </c>
      <c r="AO52" s="83">
        <f>Taxes!AO50</f>
        <v>0</v>
      </c>
      <c r="AP52" s="83">
        <f>Taxes!AP50</f>
        <v>0</v>
      </c>
      <c r="AQ52" s="83">
        <f>Taxes!AQ50</f>
        <v>0</v>
      </c>
      <c r="AR52" s="83">
        <f>Taxes!AR50</f>
        <v>0</v>
      </c>
      <c r="AS52" s="83">
        <f>Taxes!AS50</f>
        <v>0</v>
      </c>
      <c r="AT52" s="83">
        <f>Taxes!AT50</f>
        <v>0</v>
      </c>
      <c r="AU52" s="83">
        <f>Taxes!AU50</f>
        <v>0</v>
      </c>
      <c r="AV52" s="83">
        <f>Taxes!AV50</f>
        <v>0</v>
      </c>
      <c r="AW52" s="83">
        <f>Taxes!AW50</f>
        <v>0</v>
      </c>
      <c r="AX52" s="83">
        <f>Taxes!AX50</f>
        <v>0</v>
      </c>
      <c r="AY52" s="83">
        <f>Taxes!AY50</f>
        <v>0</v>
      </c>
      <c r="AZ52" s="83">
        <f>Taxes!AZ50</f>
        <v>0</v>
      </c>
      <c r="BA52" s="83">
        <f>Taxes!BA50</f>
        <v>0</v>
      </c>
      <c r="BB52" s="83">
        <f>Taxes!BB50</f>
        <v>0</v>
      </c>
      <c r="BC52" s="83">
        <f>Taxes!BC50</f>
        <v>0</v>
      </c>
      <c r="BD52" s="83">
        <f>Taxes!BD50</f>
        <v>0</v>
      </c>
      <c r="BE52" s="83">
        <f>Taxes!BE50</f>
        <v>0</v>
      </c>
      <c r="BF52" s="83">
        <f>Taxes!BF50</f>
        <v>0</v>
      </c>
      <c r="BG52" s="83">
        <f>Taxes!BG50</f>
        <v>0</v>
      </c>
      <c r="BH52" s="83">
        <f>Taxes!BH50</f>
        <v>0</v>
      </c>
      <c r="BI52" s="83">
        <f>Taxes!BI50</f>
        <v>0</v>
      </c>
      <c r="BJ52" s="83">
        <f>Taxes!BJ50</f>
        <v>0</v>
      </c>
      <c r="BK52" s="83">
        <f>Taxes!BK50</f>
        <v>0</v>
      </c>
      <c r="BL52" s="83">
        <f>Taxes!BL50</f>
        <v>0</v>
      </c>
      <c r="BM52" s="83">
        <f>Taxes!BM50</f>
        <v>0</v>
      </c>
      <c r="BN52" s="83">
        <f>Taxes!BN50</f>
        <v>0</v>
      </c>
      <c r="BO52" s="83">
        <f>Taxes!BO50</f>
        <v>0</v>
      </c>
      <c r="BP52" s="83">
        <f>Taxes!BP50</f>
        <v>0</v>
      </c>
      <c r="BQ52" s="83">
        <f>Taxes!BQ50</f>
        <v>0</v>
      </c>
      <c r="BR52" s="83">
        <f>Taxes!BR50</f>
        <v>0</v>
      </c>
      <c r="BS52" s="83">
        <f>Taxes!BS50</f>
        <v>0</v>
      </c>
      <c r="BT52" s="83">
        <f>Taxes!BT50</f>
        <v>0</v>
      </c>
      <c r="BU52" s="83">
        <f>Taxes!BU50</f>
        <v>0</v>
      </c>
      <c r="BV52" s="83">
        <f>Taxes!BV50</f>
        <v>0</v>
      </c>
      <c r="BW52" s="83">
        <f>Taxes!BW50</f>
        <v>0</v>
      </c>
      <c r="BX52" s="83">
        <f>Taxes!BX50</f>
        <v>0</v>
      </c>
      <c r="BY52" s="83">
        <f>Taxes!BY50</f>
        <v>0</v>
      </c>
      <c r="BZ52" s="83">
        <f>Taxes!BZ50</f>
        <v>0</v>
      </c>
      <c r="CA52" s="83">
        <f>Taxes!CA50</f>
        <v>0</v>
      </c>
      <c r="CB52" s="83">
        <f>Taxes!CB50</f>
        <v>0</v>
      </c>
      <c r="CC52" s="83">
        <f>Taxes!CC50</f>
        <v>0</v>
      </c>
      <c r="CD52" s="83">
        <f>Taxes!CD50</f>
        <v>0</v>
      </c>
      <c r="CE52" s="83">
        <f>Taxes!CE50</f>
        <v>0</v>
      </c>
      <c r="CF52" s="83">
        <f>Taxes!CF50</f>
        <v>0</v>
      </c>
      <c r="CG52" s="83">
        <f>Taxes!CG50</f>
        <v>0</v>
      </c>
      <c r="CH52" s="83">
        <f>Taxes!CH50</f>
        <v>0</v>
      </c>
      <c r="CI52" s="83">
        <f>Taxes!CI50</f>
        <v>0</v>
      </c>
      <c r="CJ52" s="83">
        <f>Taxes!CJ50</f>
        <v>0</v>
      </c>
      <c r="CK52" s="83">
        <f>Taxes!CK50</f>
        <v>0</v>
      </c>
      <c r="CL52" s="83">
        <f>Taxes!CL50</f>
        <v>0</v>
      </c>
      <c r="CM52" s="83">
        <f>Taxes!CM50</f>
        <v>0</v>
      </c>
    </row>
    <row r="54" spans="2:91" x14ac:dyDescent="0.2">
      <c r="B54" s="82" t="s">
        <v>140</v>
      </c>
      <c r="C54" s="82"/>
      <c r="D54" s="82"/>
      <c r="E54" s="81">
        <f ca="1">E37+E36+E40+E41+E44+E48</f>
        <v>957639.59521406062</v>
      </c>
      <c r="F54" s="81">
        <f ca="1">F37+F36+F40+F41+F44+F48</f>
        <v>1236111.8756708181</v>
      </c>
      <c r="G54" s="81">
        <f ca="1">G37+G36+G40+G41+G44+G48</f>
        <v>1433953.839528376</v>
      </c>
      <c r="H54" s="81">
        <f ca="1">H37+H36+H40+H41+H44+H48</f>
        <v>1630198.1831312343</v>
      </c>
      <c r="I54" s="81">
        <f ca="1">I37+I36+I40+I41+I44+I48</f>
        <v>1982263.8764128082</v>
      </c>
      <c r="K54" s="80">
        <f t="shared" ref="K54:AD54" ca="1" si="56">K37+K36+K40+K41+K44+K48</f>
        <v>549885</v>
      </c>
      <c r="L54" s="80">
        <f t="shared" ca="1" si="56"/>
        <v>825746.11111111112</v>
      </c>
      <c r="M54" s="80">
        <f t="shared" ca="1" si="56"/>
        <v>737289.34878951067</v>
      </c>
      <c r="N54" s="80">
        <f t="shared" ca="1" si="56"/>
        <v>957639.59521406062</v>
      </c>
      <c r="O54" s="80">
        <f t="shared" ca="1" si="56"/>
        <v>1053572.5740857166</v>
      </c>
      <c r="P54" s="80">
        <f t="shared" ca="1" si="56"/>
        <v>1108523.8307024867</v>
      </c>
      <c r="Q54" s="80">
        <f t="shared" ca="1" si="56"/>
        <v>1153647.7844223834</v>
      </c>
      <c r="R54" s="80">
        <f t="shared" ca="1" si="56"/>
        <v>1236111.8756708181</v>
      </c>
      <c r="S54" s="80">
        <f t="shared" ca="1" si="56"/>
        <v>1203758.1379135959</v>
      </c>
      <c r="T54" s="80">
        <f t="shared" ca="1" si="56"/>
        <v>1273463.9727563288</v>
      </c>
      <c r="U54" s="80">
        <f t="shared" ca="1" si="56"/>
        <v>1330996.3474978188</v>
      </c>
      <c r="V54" s="80">
        <f t="shared" ca="1" si="56"/>
        <v>1433953.839528376</v>
      </c>
      <c r="W54" s="80">
        <f t="shared" ca="1" si="56"/>
        <v>1365353.636651278</v>
      </c>
      <c r="X54" s="80">
        <f t="shared" ca="1" si="56"/>
        <v>1449771.1749038403</v>
      </c>
      <c r="Y54" s="80">
        <f t="shared" ca="1" si="56"/>
        <v>1523173.0071457147</v>
      </c>
      <c r="Z54" s="80">
        <f t="shared" ca="1" si="56"/>
        <v>1630198.1831312343</v>
      </c>
      <c r="AA54" s="80">
        <f t="shared" ca="1" si="56"/>
        <v>1643460.8461288682</v>
      </c>
      <c r="AB54" s="80">
        <f t="shared" ca="1" si="56"/>
        <v>1743306.5683605997</v>
      </c>
      <c r="AC54" s="80">
        <f t="shared" ca="1" si="56"/>
        <v>1831954.1885579634</v>
      </c>
      <c r="AD54" s="80">
        <f t="shared" ca="1" si="56"/>
        <v>1982263.8764128082</v>
      </c>
      <c r="AF54" s="80">
        <f t="shared" ref="AF54:BK54" ca="1" si="57">AF37+AF36+AF40+AF41+AF44+AF48</f>
        <v>0</v>
      </c>
      <c r="AG54" s="80">
        <f t="shared" ca="1" si="57"/>
        <v>23000</v>
      </c>
      <c r="AH54" s="80">
        <f t="shared" ca="1" si="57"/>
        <v>549885</v>
      </c>
      <c r="AI54" s="80">
        <f t="shared" ca="1" si="57"/>
        <v>829885</v>
      </c>
      <c r="AJ54" s="80">
        <f t="shared" ca="1" si="57"/>
        <v>827815.5555555555</v>
      </c>
      <c r="AK54" s="80">
        <f t="shared" ca="1" si="57"/>
        <v>825746.11111111112</v>
      </c>
      <c r="AL54" s="80">
        <f t="shared" ca="1" si="57"/>
        <v>823676.66666666663</v>
      </c>
      <c r="AM54" s="80">
        <f t="shared" ca="1" si="57"/>
        <v>820607.22222222225</v>
      </c>
      <c r="AN54" s="80">
        <f t="shared" ca="1" si="57"/>
        <v>737289.34878951067</v>
      </c>
      <c r="AO54" s="80">
        <f t="shared" ca="1" si="57"/>
        <v>735316.60537787736</v>
      </c>
      <c r="AP54" s="80">
        <f t="shared" ca="1" si="57"/>
        <v>838961.91335045767</v>
      </c>
      <c r="AQ54" s="80">
        <f t="shared" ca="1" si="57"/>
        <v>957639.59521406062</v>
      </c>
      <c r="AR54" s="80">
        <f t="shared" ca="1" si="57"/>
        <v>859192.20003732096</v>
      </c>
      <c r="AS54" s="80">
        <f t="shared" ca="1" si="57"/>
        <v>925086.4961901264</v>
      </c>
      <c r="AT54" s="80">
        <f t="shared" ca="1" si="57"/>
        <v>1053572.5740857166</v>
      </c>
      <c r="AU54" s="80">
        <f t="shared" ca="1" si="57"/>
        <v>853823.41461249115</v>
      </c>
      <c r="AV54" s="80">
        <f t="shared" ca="1" si="57"/>
        <v>978499.51530523947</v>
      </c>
      <c r="AW54" s="80">
        <f t="shared" ca="1" si="57"/>
        <v>1108523.8307024867</v>
      </c>
      <c r="AX54" s="80">
        <f t="shared" ca="1" si="57"/>
        <v>875490.34086021164</v>
      </c>
      <c r="AY54" s="80">
        <f t="shared" ca="1" si="57"/>
        <v>1030494.293831848</v>
      </c>
      <c r="AZ54" s="80">
        <f t="shared" ca="1" si="57"/>
        <v>1153647.7844223834</v>
      </c>
      <c r="BA54" s="80">
        <f t="shared" ca="1" si="57"/>
        <v>916151.12518118555</v>
      </c>
      <c r="BB54" s="80">
        <f t="shared" ca="1" si="57"/>
        <v>1073044.8925500661</v>
      </c>
      <c r="BC54" s="80">
        <f t="shared" ca="1" si="57"/>
        <v>1236111.8756708181</v>
      </c>
      <c r="BD54" s="80">
        <f t="shared" ca="1" si="57"/>
        <v>955628.59322812152</v>
      </c>
      <c r="BE54" s="80">
        <f t="shared" ca="1" si="57"/>
        <v>1042320.5139689877</v>
      </c>
      <c r="BF54" s="80">
        <f t="shared" ca="1" si="57"/>
        <v>1203758.1379135959</v>
      </c>
      <c r="BG54" s="80">
        <f t="shared" ca="1" si="57"/>
        <v>956137.15630967962</v>
      </c>
      <c r="BH54" s="80">
        <f t="shared" ca="1" si="57"/>
        <v>1115602.5536437489</v>
      </c>
      <c r="BI54" s="80">
        <f t="shared" ca="1" si="57"/>
        <v>1273463.9727563288</v>
      </c>
      <c r="BJ54" s="80">
        <f t="shared" ca="1" si="57"/>
        <v>980083.54987766501</v>
      </c>
      <c r="BK54" s="80">
        <f t="shared" ca="1" si="57"/>
        <v>1181507.8491655779</v>
      </c>
      <c r="BL54" s="80">
        <f t="shared" ref="BL54:CM54" ca="1" si="58">BL37+BL36+BL40+BL41+BL44+BL48</f>
        <v>1330996.3474978188</v>
      </c>
      <c r="BM54" s="80">
        <f t="shared" ca="1" si="58"/>
        <v>1036056.9969185463</v>
      </c>
      <c r="BN54" s="80">
        <f t="shared" ca="1" si="58"/>
        <v>1235013.3335455363</v>
      </c>
      <c r="BO54" s="80">
        <f t="shared" ca="1" si="58"/>
        <v>1433953.839528376</v>
      </c>
      <c r="BP54" s="80">
        <f t="shared" ca="1" si="58"/>
        <v>1076227.0099361127</v>
      </c>
      <c r="BQ54" s="80">
        <f t="shared" ca="1" si="58"/>
        <v>1182321.549240442</v>
      </c>
      <c r="BR54" s="80">
        <f t="shared" ca="1" si="58"/>
        <v>1365353.636651278</v>
      </c>
      <c r="BS54" s="80">
        <f t="shared" ca="1" si="58"/>
        <v>1075462.9998617067</v>
      </c>
      <c r="BT54" s="80">
        <f t="shared" ca="1" si="58"/>
        <v>1271159.6907748166</v>
      </c>
      <c r="BU54" s="80">
        <f t="shared" ca="1" si="58"/>
        <v>1449771.1749038403</v>
      </c>
      <c r="BV54" s="80">
        <f t="shared" ca="1" si="58"/>
        <v>1109593.2094632157</v>
      </c>
      <c r="BW54" s="80">
        <f t="shared" ca="1" si="58"/>
        <v>1342310.284868564</v>
      </c>
      <c r="BX54" s="80">
        <f t="shared" ca="1" si="58"/>
        <v>1523173.0071457147</v>
      </c>
      <c r="BY54" s="80">
        <f t="shared" ca="1" si="58"/>
        <v>1175893.1127798518</v>
      </c>
      <c r="BZ54" s="80">
        <f t="shared" ca="1" si="58"/>
        <v>1401011.4510212941</v>
      </c>
      <c r="CA54" s="80">
        <f t="shared" ca="1" si="58"/>
        <v>1630198.1831312343</v>
      </c>
      <c r="CB54" s="80">
        <f t="shared" ca="1" si="58"/>
        <v>1259112.207511201</v>
      </c>
      <c r="CC54" s="80">
        <f t="shared" ca="1" si="58"/>
        <v>1405872.346341793</v>
      </c>
      <c r="CD54" s="80">
        <f t="shared" ca="1" si="58"/>
        <v>1643460.8461288682</v>
      </c>
      <c r="CE54" s="80">
        <f t="shared" ca="1" si="58"/>
        <v>1250970.7634064849</v>
      </c>
      <c r="CF54" s="80">
        <f t="shared" ca="1" si="58"/>
        <v>1504323.7370587755</v>
      </c>
      <c r="CG54" s="80">
        <f t="shared" ca="1" si="58"/>
        <v>1743306.5683605997</v>
      </c>
      <c r="CH54" s="80">
        <f t="shared" ca="1" si="58"/>
        <v>1305907.2816948085</v>
      </c>
      <c r="CI54" s="80">
        <f t="shared" ca="1" si="58"/>
        <v>1596701.8119851705</v>
      </c>
      <c r="CJ54" s="80">
        <f t="shared" ca="1" si="58"/>
        <v>1831954.1885579634</v>
      </c>
      <c r="CK54" s="80">
        <f t="shared" ca="1" si="58"/>
        <v>1401661.968058188</v>
      </c>
      <c r="CL54" s="80">
        <f t="shared" ca="1" si="58"/>
        <v>1682987.8739953279</v>
      </c>
      <c r="CM54" s="80">
        <f t="shared" ca="1" si="58"/>
        <v>1982263.8764128082</v>
      </c>
    </row>
    <row r="55" spans="2:91" s="78" customFormat="1" x14ac:dyDescent="0.2">
      <c r="B55" s="78" t="s">
        <v>139</v>
      </c>
      <c r="E55" s="79" t="str">
        <f ca="1">IF(ABS(E54-E33)&lt;1,"Ok","Error")</f>
        <v>Ok</v>
      </c>
      <c r="F55" s="79" t="str">
        <f ca="1">IF(ABS(F54-F33)&lt;1,"Ok","Error")</f>
        <v>Ok</v>
      </c>
      <c r="G55" s="79" t="str">
        <f ca="1">IF(ABS(G54-G33)&lt;1,"Ok","Error")</f>
        <v>Ok</v>
      </c>
      <c r="H55" s="79" t="str">
        <f ca="1">IF(ABS(H54-H33)&lt;1,"Ok","Error")</f>
        <v>Ok</v>
      </c>
      <c r="I55" s="79" t="str">
        <f ca="1">IF(ABS(I54-I33)&lt;1,"Ok","Error")</f>
        <v>Ok</v>
      </c>
      <c r="K55" s="79" t="str">
        <f t="shared" ref="K55:AD55" ca="1" si="59">IF(ABS(K54-K33)&lt;1,"Ok","Error")</f>
        <v>Ok</v>
      </c>
      <c r="L55" s="79" t="str">
        <f t="shared" ca="1" si="59"/>
        <v>Ok</v>
      </c>
      <c r="M55" s="79" t="str">
        <f t="shared" ca="1" si="59"/>
        <v>Ok</v>
      </c>
      <c r="N55" s="79" t="str">
        <f t="shared" ca="1" si="59"/>
        <v>Ok</v>
      </c>
      <c r="O55" s="79" t="str">
        <f t="shared" ca="1" si="59"/>
        <v>Ok</v>
      </c>
      <c r="P55" s="79" t="str">
        <f t="shared" ca="1" si="59"/>
        <v>Ok</v>
      </c>
      <c r="Q55" s="79" t="str">
        <f t="shared" ca="1" si="59"/>
        <v>Ok</v>
      </c>
      <c r="R55" s="79" t="str">
        <f t="shared" ca="1" si="59"/>
        <v>Ok</v>
      </c>
      <c r="S55" s="79" t="str">
        <f t="shared" ca="1" si="59"/>
        <v>Ok</v>
      </c>
      <c r="T55" s="79" t="str">
        <f t="shared" ca="1" si="59"/>
        <v>Ok</v>
      </c>
      <c r="U55" s="79" t="str">
        <f t="shared" ca="1" si="59"/>
        <v>Ok</v>
      </c>
      <c r="V55" s="79" t="str">
        <f t="shared" ca="1" si="59"/>
        <v>Ok</v>
      </c>
      <c r="W55" s="79" t="str">
        <f t="shared" ca="1" si="59"/>
        <v>Ok</v>
      </c>
      <c r="X55" s="79" t="str">
        <f t="shared" ca="1" si="59"/>
        <v>Ok</v>
      </c>
      <c r="Y55" s="79" t="str">
        <f t="shared" ca="1" si="59"/>
        <v>Ok</v>
      </c>
      <c r="Z55" s="79" t="str">
        <f t="shared" ca="1" si="59"/>
        <v>Ok</v>
      </c>
      <c r="AA55" s="79" t="str">
        <f t="shared" ca="1" si="59"/>
        <v>Ok</v>
      </c>
      <c r="AB55" s="79" t="str">
        <f t="shared" ca="1" si="59"/>
        <v>Ok</v>
      </c>
      <c r="AC55" s="79" t="str">
        <f t="shared" ca="1" si="59"/>
        <v>Ok</v>
      </c>
      <c r="AD55" s="79" t="str">
        <f t="shared" ca="1" si="59"/>
        <v>Ok</v>
      </c>
      <c r="AF55" s="79" t="str">
        <f t="shared" ref="AF55:BK55" ca="1" si="60">IF(ABS(AF54-AF33)&lt;1,"Ok","Error")</f>
        <v>Ok</v>
      </c>
      <c r="AG55" s="79" t="str">
        <f t="shared" ca="1" si="60"/>
        <v>Ok</v>
      </c>
      <c r="AH55" s="79" t="str">
        <f t="shared" ca="1" si="60"/>
        <v>Ok</v>
      </c>
      <c r="AI55" s="79" t="str">
        <f t="shared" ca="1" si="60"/>
        <v>Ok</v>
      </c>
      <c r="AJ55" s="79" t="str">
        <f t="shared" ca="1" si="60"/>
        <v>Ok</v>
      </c>
      <c r="AK55" s="79" t="str">
        <f t="shared" ca="1" si="60"/>
        <v>Ok</v>
      </c>
      <c r="AL55" s="79" t="str">
        <f t="shared" ca="1" si="60"/>
        <v>Ok</v>
      </c>
      <c r="AM55" s="79" t="str">
        <f t="shared" ca="1" si="60"/>
        <v>Ok</v>
      </c>
      <c r="AN55" s="79" t="str">
        <f t="shared" ca="1" si="60"/>
        <v>Ok</v>
      </c>
      <c r="AO55" s="79" t="str">
        <f t="shared" ca="1" si="60"/>
        <v>Ok</v>
      </c>
      <c r="AP55" s="79" t="str">
        <f t="shared" ca="1" si="60"/>
        <v>Ok</v>
      </c>
      <c r="AQ55" s="79" t="str">
        <f t="shared" ca="1" si="60"/>
        <v>Ok</v>
      </c>
      <c r="AR55" s="79" t="str">
        <f t="shared" ca="1" si="60"/>
        <v>Ok</v>
      </c>
      <c r="AS55" s="79" t="str">
        <f t="shared" ca="1" si="60"/>
        <v>Ok</v>
      </c>
      <c r="AT55" s="79" t="str">
        <f t="shared" ca="1" si="60"/>
        <v>Ok</v>
      </c>
      <c r="AU55" s="79" t="str">
        <f t="shared" ca="1" si="60"/>
        <v>Ok</v>
      </c>
      <c r="AV55" s="79" t="str">
        <f t="shared" ca="1" si="60"/>
        <v>Ok</v>
      </c>
      <c r="AW55" s="79" t="str">
        <f t="shared" ca="1" si="60"/>
        <v>Ok</v>
      </c>
      <c r="AX55" s="79" t="str">
        <f t="shared" ca="1" si="60"/>
        <v>Ok</v>
      </c>
      <c r="AY55" s="79" t="str">
        <f t="shared" ca="1" si="60"/>
        <v>Ok</v>
      </c>
      <c r="AZ55" s="79" t="str">
        <f t="shared" ca="1" si="60"/>
        <v>Ok</v>
      </c>
      <c r="BA55" s="79" t="str">
        <f t="shared" ca="1" si="60"/>
        <v>Ok</v>
      </c>
      <c r="BB55" s="79" t="str">
        <f t="shared" ca="1" si="60"/>
        <v>Ok</v>
      </c>
      <c r="BC55" s="79" t="str">
        <f t="shared" ca="1" si="60"/>
        <v>Ok</v>
      </c>
      <c r="BD55" s="79" t="str">
        <f t="shared" ca="1" si="60"/>
        <v>Ok</v>
      </c>
      <c r="BE55" s="79" t="str">
        <f t="shared" ca="1" si="60"/>
        <v>Ok</v>
      </c>
      <c r="BF55" s="79" t="str">
        <f t="shared" ca="1" si="60"/>
        <v>Ok</v>
      </c>
      <c r="BG55" s="79" t="str">
        <f t="shared" ca="1" si="60"/>
        <v>Ok</v>
      </c>
      <c r="BH55" s="79" t="str">
        <f t="shared" ca="1" si="60"/>
        <v>Ok</v>
      </c>
      <c r="BI55" s="79" t="str">
        <f t="shared" ca="1" si="60"/>
        <v>Ok</v>
      </c>
      <c r="BJ55" s="79" t="str">
        <f t="shared" ca="1" si="60"/>
        <v>Ok</v>
      </c>
      <c r="BK55" s="79" t="str">
        <f t="shared" ca="1" si="60"/>
        <v>Ok</v>
      </c>
      <c r="BL55" s="79" t="str">
        <f t="shared" ref="BL55:CM55" ca="1" si="61">IF(ABS(BL54-BL33)&lt;1,"Ok","Error")</f>
        <v>Ok</v>
      </c>
      <c r="BM55" s="79" t="str">
        <f t="shared" ca="1" si="61"/>
        <v>Ok</v>
      </c>
      <c r="BN55" s="79" t="str">
        <f t="shared" ca="1" si="61"/>
        <v>Ok</v>
      </c>
      <c r="BO55" s="79" t="str">
        <f t="shared" ca="1" si="61"/>
        <v>Ok</v>
      </c>
      <c r="BP55" s="79" t="str">
        <f t="shared" ca="1" si="61"/>
        <v>Ok</v>
      </c>
      <c r="BQ55" s="79" t="str">
        <f t="shared" ca="1" si="61"/>
        <v>Ok</v>
      </c>
      <c r="BR55" s="79" t="str">
        <f t="shared" ca="1" si="61"/>
        <v>Ok</v>
      </c>
      <c r="BS55" s="79" t="str">
        <f t="shared" ca="1" si="61"/>
        <v>Ok</v>
      </c>
      <c r="BT55" s="79" t="str">
        <f t="shared" ca="1" si="61"/>
        <v>Ok</v>
      </c>
      <c r="BU55" s="79" t="str">
        <f t="shared" ca="1" si="61"/>
        <v>Ok</v>
      </c>
      <c r="BV55" s="79" t="str">
        <f t="shared" ca="1" si="61"/>
        <v>Ok</v>
      </c>
      <c r="BW55" s="79" t="str">
        <f t="shared" ca="1" si="61"/>
        <v>Ok</v>
      </c>
      <c r="BX55" s="79" t="str">
        <f t="shared" ca="1" si="61"/>
        <v>Ok</v>
      </c>
      <c r="BY55" s="79" t="str">
        <f t="shared" ca="1" si="61"/>
        <v>Ok</v>
      </c>
      <c r="BZ55" s="79" t="str">
        <f t="shared" ca="1" si="61"/>
        <v>Ok</v>
      </c>
      <c r="CA55" s="79" t="str">
        <f t="shared" ca="1" si="61"/>
        <v>Ok</v>
      </c>
      <c r="CB55" s="79" t="str">
        <f t="shared" ca="1" si="61"/>
        <v>Ok</v>
      </c>
      <c r="CC55" s="79" t="str">
        <f t="shared" ca="1" si="61"/>
        <v>Ok</v>
      </c>
      <c r="CD55" s="79" t="str">
        <f t="shared" ca="1" si="61"/>
        <v>Ok</v>
      </c>
      <c r="CE55" s="79" t="str">
        <f t="shared" ca="1" si="61"/>
        <v>Ok</v>
      </c>
      <c r="CF55" s="79" t="str">
        <f t="shared" ca="1" si="61"/>
        <v>Ok</v>
      </c>
      <c r="CG55" s="79" t="str">
        <f t="shared" ca="1" si="61"/>
        <v>Ok</v>
      </c>
      <c r="CH55" s="79" t="str">
        <f t="shared" ca="1" si="61"/>
        <v>Ok</v>
      </c>
      <c r="CI55" s="79" t="str">
        <f t="shared" ca="1" si="61"/>
        <v>Ok</v>
      </c>
      <c r="CJ55" s="79" t="str">
        <f t="shared" ca="1" si="61"/>
        <v>Ok</v>
      </c>
      <c r="CK55" s="79" t="str">
        <f t="shared" ca="1" si="61"/>
        <v>Ok</v>
      </c>
      <c r="CL55" s="79" t="str">
        <f t="shared" ca="1" si="61"/>
        <v>Ok</v>
      </c>
      <c r="CM55" s="79" t="str">
        <f t="shared" ca="1" si="61"/>
        <v>Ok</v>
      </c>
    </row>
    <row r="56" spans="2:91" x14ac:dyDescent="0.2">
      <c r="E56" s="76">
        <f ca="1">E33-E54</f>
        <v>0</v>
      </c>
      <c r="F56" s="76">
        <f ca="1">F33-F54</f>
        <v>0</v>
      </c>
      <c r="G56" s="76">
        <f ca="1">G33-G54</f>
        <v>0</v>
      </c>
      <c r="H56" s="76">
        <f ca="1">H33-H54</f>
        <v>0</v>
      </c>
      <c r="I56" s="76">
        <f ca="1">I33-I54</f>
        <v>0</v>
      </c>
      <c r="J56" s="77"/>
      <c r="K56" s="76">
        <f t="shared" ref="K56:AD56" ca="1" si="62">K33-K54</f>
        <v>0</v>
      </c>
      <c r="L56" s="76">
        <f t="shared" ca="1" si="62"/>
        <v>0</v>
      </c>
      <c r="M56" s="76">
        <f t="shared" ca="1" si="62"/>
        <v>0</v>
      </c>
      <c r="N56" s="76">
        <f t="shared" ca="1" si="62"/>
        <v>0</v>
      </c>
      <c r="O56" s="76">
        <f t="shared" ca="1" si="62"/>
        <v>0</v>
      </c>
      <c r="P56" s="76">
        <f t="shared" ca="1" si="62"/>
        <v>0</v>
      </c>
      <c r="Q56" s="76">
        <f t="shared" ca="1" si="62"/>
        <v>0</v>
      </c>
      <c r="R56" s="76">
        <f t="shared" ca="1" si="62"/>
        <v>0</v>
      </c>
      <c r="S56" s="76">
        <f t="shared" ca="1" si="62"/>
        <v>0</v>
      </c>
      <c r="T56" s="76">
        <f t="shared" ca="1" si="62"/>
        <v>0</v>
      </c>
      <c r="U56" s="76">
        <f t="shared" ca="1" si="62"/>
        <v>0</v>
      </c>
      <c r="V56" s="76">
        <f t="shared" ca="1" si="62"/>
        <v>0</v>
      </c>
      <c r="W56" s="76">
        <f t="shared" ca="1" si="62"/>
        <v>0</v>
      </c>
      <c r="X56" s="76">
        <f t="shared" ca="1" si="62"/>
        <v>0</v>
      </c>
      <c r="Y56" s="76">
        <f t="shared" ca="1" si="62"/>
        <v>0</v>
      </c>
      <c r="Z56" s="76">
        <f t="shared" ca="1" si="62"/>
        <v>0</v>
      </c>
      <c r="AA56" s="76">
        <f t="shared" ca="1" si="62"/>
        <v>0</v>
      </c>
      <c r="AB56" s="76">
        <f t="shared" ca="1" si="62"/>
        <v>0</v>
      </c>
      <c r="AC56" s="76">
        <f t="shared" ca="1" si="62"/>
        <v>0</v>
      </c>
      <c r="AD56" s="76">
        <f t="shared" ca="1" si="62"/>
        <v>0</v>
      </c>
      <c r="AE56" s="77"/>
      <c r="AF56" s="76">
        <f t="shared" ref="AF56:BK56" ca="1" si="63">AF33-AF54</f>
        <v>0</v>
      </c>
      <c r="AG56" s="76">
        <f t="shared" ca="1" si="63"/>
        <v>0</v>
      </c>
      <c r="AH56" s="76">
        <f t="shared" ca="1" si="63"/>
        <v>0</v>
      </c>
      <c r="AI56" s="76">
        <f t="shared" ca="1" si="63"/>
        <v>0</v>
      </c>
      <c r="AJ56" s="76">
        <f t="shared" ca="1" si="63"/>
        <v>0</v>
      </c>
      <c r="AK56" s="76">
        <f t="shared" ca="1" si="63"/>
        <v>0</v>
      </c>
      <c r="AL56" s="76">
        <f t="shared" ca="1" si="63"/>
        <v>0</v>
      </c>
      <c r="AM56" s="76">
        <f t="shared" ca="1" si="63"/>
        <v>0</v>
      </c>
      <c r="AN56" s="76">
        <f t="shared" ca="1" si="63"/>
        <v>0</v>
      </c>
      <c r="AO56" s="76">
        <f t="shared" ca="1" si="63"/>
        <v>0</v>
      </c>
      <c r="AP56" s="76">
        <f t="shared" ca="1" si="63"/>
        <v>0</v>
      </c>
      <c r="AQ56" s="76">
        <f t="shared" ca="1" si="63"/>
        <v>0</v>
      </c>
      <c r="AR56" s="76">
        <f t="shared" ca="1" si="63"/>
        <v>0</v>
      </c>
      <c r="AS56" s="76">
        <f t="shared" ca="1" si="63"/>
        <v>0</v>
      </c>
      <c r="AT56" s="76">
        <f t="shared" ca="1" si="63"/>
        <v>0</v>
      </c>
      <c r="AU56" s="76">
        <f t="shared" ca="1" si="63"/>
        <v>0</v>
      </c>
      <c r="AV56" s="76">
        <f t="shared" ca="1" si="63"/>
        <v>0</v>
      </c>
      <c r="AW56" s="76">
        <f t="shared" ca="1" si="63"/>
        <v>0</v>
      </c>
      <c r="AX56" s="76">
        <f t="shared" ca="1" si="63"/>
        <v>0</v>
      </c>
      <c r="AY56" s="76">
        <f t="shared" ca="1" si="63"/>
        <v>0</v>
      </c>
      <c r="AZ56" s="76">
        <f t="shared" ca="1" si="63"/>
        <v>0</v>
      </c>
      <c r="BA56" s="76">
        <f t="shared" ca="1" si="63"/>
        <v>0</v>
      </c>
      <c r="BB56" s="76">
        <f t="shared" ca="1" si="63"/>
        <v>0</v>
      </c>
      <c r="BC56" s="76">
        <f t="shared" ca="1" si="63"/>
        <v>0</v>
      </c>
      <c r="BD56" s="76">
        <f t="shared" ca="1" si="63"/>
        <v>0</v>
      </c>
      <c r="BE56" s="76">
        <f t="shared" ca="1" si="63"/>
        <v>0</v>
      </c>
      <c r="BF56" s="76">
        <f t="shared" ca="1" si="63"/>
        <v>0</v>
      </c>
      <c r="BG56" s="76">
        <f t="shared" ca="1" si="63"/>
        <v>0</v>
      </c>
      <c r="BH56" s="76">
        <f t="shared" ca="1" si="63"/>
        <v>0</v>
      </c>
      <c r="BI56" s="76">
        <f t="shared" ca="1" si="63"/>
        <v>0</v>
      </c>
      <c r="BJ56" s="76">
        <f t="shared" ca="1" si="63"/>
        <v>0</v>
      </c>
      <c r="BK56" s="76">
        <f t="shared" ca="1" si="63"/>
        <v>0</v>
      </c>
      <c r="BL56" s="76">
        <f t="shared" ref="BL56:CM56" ca="1" si="64">BL33-BL54</f>
        <v>0</v>
      </c>
      <c r="BM56" s="76">
        <f t="shared" ca="1" si="64"/>
        <v>0</v>
      </c>
      <c r="BN56" s="76">
        <f t="shared" ca="1" si="64"/>
        <v>0</v>
      </c>
      <c r="BO56" s="76">
        <f t="shared" ca="1" si="64"/>
        <v>0</v>
      </c>
      <c r="BP56" s="76">
        <f t="shared" ca="1" si="64"/>
        <v>0</v>
      </c>
      <c r="BQ56" s="76">
        <f t="shared" ca="1" si="64"/>
        <v>0</v>
      </c>
      <c r="BR56" s="76">
        <f t="shared" ca="1" si="64"/>
        <v>0</v>
      </c>
      <c r="BS56" s="76">
        <f t="shared" ca="1" si="64"/>
        <v>0</v>
      </c>
      <c r="BT56" s="76">
        <f t="shared" ca="1" si="64"/>
        <v>0</v>
      </c>
      <c r="BU56" s="76">
        <f t="shared" ca="1" si="64"/>
        <v>0</v>
      </c>
      <c r="BV56" s="76">
        <f t="shared" ca="1" si="64"/>
        <v>0</v>
      </c>
      <c r="BW56" s="76">
        <f t="shared" ca="1" si="64"/>
        <v>0</v>
      </c>
      <c r="BX56" s="76">
        <f t="shared" ca="1" si="64"/>
        <v>0</v>
      </c>
      <c r="BY56" s="76">
        <f t="shared" ca="1" si="64"/>
        <v>0</v>
      </c>
      <c r="BZ56" s="76">
        <f t="shared" ca="1" si="64"/>
        <v>0</v>
      </c>
      <c r="CA56" s="76">
        <f t="shared" ca="1" si="64"/>
        <v>0</v>
      </c>
      <c r="CB56" s="76">
        <f t="shared" ca="1" si="64"/>
        <v>0</v>
      </c>
      <c r="CC56" s="76">
        <f t="shared" ca="1" si="64"/>
        <v>0</v>
      </c>
      <c r="CD56" s="76">
        <f t="shared" ca="1" si="64"/>
        <v>0</v>
      </c>
      <c r="CE56" s="76">
        <f t="shared" ca="1" si="64"/>
        <v>0</v>
      </c>
      <c r="CF56" s="76">
        <f t="shared" ca="1" si="64"/>
        <v>0</v>
      </c>
      <c r="CG56" s="76">
        <f t="shared" ca="1" si="64"/>
        <v>0</v>
      </c>
      <c r="CH56" s="76">
        <f t="shared" ca="1" si="64"/>
        <v>0</v>
      </c>
      <c r="CI56" s="76">
        <f t="shared" ca="1" si="64"/>
        <v>0</v>
      </c>
      <c r="CJ56" s="76">
        <f t="shared" ca="1" si="64"/>
        <v>0</v>
      </c>
      <c r="CK56" s="76">
        <f t="shared" ca="1" si="64"/>
        <v>0</v>
      </c>
      <c r="CL56" s="76">
        <f t="shared" ca="1" si="64"/>
        <v>0</v>
      </c>
      <c r="CM56" s="76">
        <f t="shared" ca="1" si="64"/>
        <v>0</v>
      </c>
    </row>
  </sheetData>
  <sheetProtection algorithmName="SHA-512" hashValue="EUFZsg0BT5mdobvOlV15R290wkpOOl3AYSc4dU/okMOOCCmm1654/kGkmf75afanZJb1YuN9QQe2i12fW36IJA==" saltValue="iwjv5tayc+taqoH8iaEiFg==" spinCount="100000" sheet="1" formatCells="0" formatColumns="0" formatRows="0" insertColumns="0" insertRows="0" insertHyperlinks="0" deleteColumns="0" deleteRows="0" sort="0" autoFilter="0" pivotTables="0"/>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76F1D-D005-8A45-BB29-F73D0C438E4D}">
  <sheetPr codeName="Worksheet____8">
    <tabColor rgb="FF0070C0"/>
  </sheetPr>
  <dimension ref="B2:CM45"/>
  <sheetViews>
    <sheetView zoomScale="90" zoomScaleNormal="90" workbookViewId="0">
      <pane xSplit="4" ySplit="9" topLeftCell="E10" activePane="bottomRight" state="frozen"/>
      <selection activeCell="E10" sqref="E10"/>
      <selection pane="topRight" activeCell="E10" sqref="E10"/>
      <selection pane="bottomLeft" activeCell="E10" sqref="E10"/>
      <selection pane="bottomRight" activeCell="G2" sqref="G2"/>
    </sheetView>
  </sheetViews>
  <sheetFormatPr baseColWidth="10" defaultRowHeight="16" outlineLevelRow="1" x14ac:dyDescent="0.2"/>
  <cols>
    <col min="1" max="1" width="3.83203125" style="7" customWidth="1"/>
    <col min="2" max="2" width="35.33203125" style="7" customWidth="1"/>
    <col min="3" max="4" width="10.83203125" style="7"/>
    <col min="5" max="5" width="13.83203125" style="7" bestFit="1" customWidth="1"/>
    <col min="6" max="6" width="13.5" style="7" bestFit="1" customWidth="1"/>
    <col min="7" max="9" width="13.33203125" style="7" bestFit="1" customWidth="1"/>
    <col min="10" max="10" width="1.6640625" style="7" customWidth="1"/>
    <col min="11" max="13" width="12.1640625" style="7" bestFit="1" customWidth="1"/>
    <col min="14" max="14" width="12.83203125" style="7" bestFit="1" customWidth="1"/>
    <col min="15" max="30" width="13.33203125" style="7" bestFit="1" customWidth="1"/>
    <col min="31" max="31" width="5.1640625" style="7" customWidth="1"/>
    <col min="32" max="32" width="12.33203125" style="7" bestFit="1" customWidth="1"/>
    <col min="33" max="33" width="11.83203125" style="7" bestFit="1" customWidth="1"/>
    <col min="34" max="34" width="11.33203125" style="7" bestFit="1" customWidth="1"/>
    <col min="35" max="35" width="11.6640625" style="7" bestFit="1" customWidth="1"/>
    <col min="36" max="36" width="11.33203125" style="7" bestFit="1" customWidth="1"/>
    <col min="37" max="39" width="11" style="7" bestFit="1" customWidth="1"/>
    <col min="40" max="40" width="11.33203125" style="7" bestFit="1" customWidth="1"/>
    <col min="41" max="81" width="11.6640625" style="7" bestFit="1" customWidth="1"/>
    <col min="82" max="82" width="13.33203125" style="7" bestFit="1" customWidth="1"/>
    <col min="83" max="91" width="11.6640625" style="7" bestFit="1" customWidth="1"/>
    <col min="92" max="16384" width="10.83203125" style="7"/>
  </cols>
  <sheetData>
    <row r="2" spans="2:91" ht="21" x14ac:dyDescent="0.25">
      <c r="B2" s="43" t="s">
        <v>203</v>
      </c>
    </row>
    <row r="4" spans="2:91" s="20" customFormat="1" ht="15" x14ac:dyDescent="0.2">
      <c r="B4" s="42" t="s">
        <v>88</v>
      </c>
      <c r="C4" s="41" t="s">
        <v>137</v>
      </c>
      <c r="D4" s="41" t="s">
        <v>86</v>
      </c>
      <c r="E4" s="41">
        <f>Inputs!J8</f>
        <v>2023</v>
      </c>
      <c r="F4" s="41">
        <f>E4+1</f>
        <v>2024</v>
      </c>
      <c r="G4" s="41">
        <f>F4+1</f>
        <v>2025</v>
      </c>
      <c r="H4" s="41">
        <f>G4+1</f>
        <v>2026</v>
      </c>
      <c r="I4" s="41">
        <f>H4+1</f>
        <v>2027</v>
      </c>
      <c r="K4" s="66">
        <f>E4</f>
        <v>2023</v>
      </c>
      <c r="L4" s="66">
        <f>K4</f>
        <v>2023</v>
      </c>
      <c r="M4" s="66">
        <f>L4</f>
        <v>2023</v>
      </c>
      <c r="N4" s="66">
        <f>M4</f>
        <v>2023</v>
      </c>
      <c r="O4" s="66">
        <f>F4</f>
        <v>2024</v>
      </c>
      <c r="P4" s="66">
        <f>O4</f>
        <v>2024</v>
      </c>
      <c r="Q4" s="66">
        <f>P4</f>
        <v>2024</v>
      </c>
      <c r="R4" s="66">
        <f>Q4</f>
        <v>2024</v>
      </c>
      <c r="S4" s="66">
        <f>G4</f>
        <v>2025</v>
      </c>
      <c r="T4" s="66">
        <f>S4</f>
        <v>2025</v>
      </c>
      <c r="U4" s="66">
        <f>T4</f>
        <v>2025</v>
      </c>
      <c r="V4" s="66">
        <f>U4</f>
        <v>2025</v>
      </c>
      <c r="W4" s="66">
        <f>H4</f>
        <v>2026</v>
      </c>
      <c r="X4" s="66">
        <f>W4</f>
        <v>2026</v>
      </c>
      <c r="Y4" s="66">
        <f>X4</f>
        <v>2026</v>
      </c>
      <c r="Z4" s="66">
        <f>Y4</f>
        <v>2026</v>
      </c>
      <c r="AA4" s="66">
        <f>I4</f>
        <v>2027</v>
      </c>
      <c r="AB4" s="66">
        <f>AA4</f>
        <v>2027</v>
      </c>
      <c r="AC4" s="66">
        <f>AB4</f>
        <v>2027</v>
      </c>
      <c r="AD4" s="66">
        <f>AC4</f>
        <v>2027</v>
      </c>
      <c r="AF4" s="65">
        <f>E4</f>
        <v>2023</v>
      </c>
      <c r="AG4" s="65">
        <f t="shared" ref="AG4:AQ4" si="0">AF4</f>
        <v>2023</v>
      </c>
      <c r="AH4" s="65">
        <f t="shared" si="0"/>
        <v>2023</v>
      </c>
      <c r="AI4" s="65">
        <f t="shared" si="0"/>
        <v>2023</v>
      </c>
      <c r="AJ4" s="65">
        <f t="shared" si="0"/>
        <v>2023</v>
      </c>
      <c r="AK4" s="65">
        <f t="shared" si="0"/>
        <v>2023</v>
      </c>
      <c r="AL4" s="65">
        <f t="shared" si="0"/>
        <v>2023</v>
      </c>
      <c r="AM4" s="65">
        <f t="shared" si="0"/>
        <v>2023</v>
      </c>
      <c r="AN4" s="65">
        <f t="shared" si="0"/>
        <v>2023</v>
      </c>
      <c r="AO4" s="65">
        <f t="shared" si="0"/>
        <v>2023</v>
      </c>
      <c r="AP4" s="65">
        <f t="shared" si="0"/>
        <v>2023</v>
      </c>
      <c r="AQ4" s="65">
        <f t="shared" si="0"/>
        <v>2023</v>
      </c>
      <c r="AR4" s="65">
        <f>F4</f>
        <v>2024</v>
      </c>
      <c r="AS4" s="65">
        <f t="shared" ref="AS4:BC4" si="1">AR4</f>
        <v>2024</v>
      </c>
      <c r="AT4" s="65">
        <f t="shared" si="1"/>
        <v>2024</v>
      </c>
      <c r="AU4" s="65">
        <f t="shared" si="1"/>
        <v>2024</v>
      </c>
      <c r="AV4" s="65">
        <f t="shared" si="1"/>
        <v>2024</v>
      </c>
      <c r="AW4" s="65">
        <f t="shared" si="1"/>
        <v>2024</v>
      </c>
      <c r="AX4" s="65">
        <f t="shared" si="1"/>
        <v>2024</v>
      </c>
      <c r="AY4" s="65">
        <f t="shared" si="1"/>
        <v>2024</v>
      </c>
      <c r="AZ4" s="65">
        <f t="shared" si="1"/>
        <v>2024</v>
      </c>
      <c r="BA4" s="65">
        <f t="shared" si="1"/>
        <v>2024</v>
      </c>
      <c r="BB4" s="65">
        <f t="shared" si="1"/>
        <v>2024</v>
      </c>
      <c r="BC4" s="65">
        <f t="shared" si="1"/>
        <v>2024</v>
      </c>
      <c r="BD4" s="65">
        <f>G4</f>
        <v>2025</v>
      </c>
      <c r="BE4" s="65">
        <f t="shared" ref="BE4:BO4" si="2">BD4</f>
        <v>2025</v>
      </c>
      <c r="BF4" s="65">
        <f t="shared" si="2"/>
        <v>2025</v>
      </c>
      <c r="BG4" s="65">
        <f t="shared" si="2"/>
        <v>2025</v>
      </c>
      <c r="BH4" s="65">
        <f t="shared" si="2"/>
        <v>2025</v>
      </c>
      <c r="BI4" s="65">
        <f t="shared" si="2"/>
        <v>2025</v>
      </c>
      <c r="BJ4" s="65">
        <f t="shared" si="2"/>
        <v>2025</v>
      </c>
      <c r="BK4" s="65">
        <f t="shared" si="2"/>
        <v>2025</v>
      </c>
      <c r="BL4" s="65">
        <f t="shared" si="2"/>
        <v>2025</v>
      </c>
      <c r="BM4" s="65">
        <f t="shared" si="2"/>
        <v>2025</v>
      </c>
      <c r="BN4" s="65">
        <f t="shared" si="2"/>
        <v>2025</v>
      </c>
      <c r="BO4" s="65">
        <f t="shared" si="2"/>
        <v>2025</v>
      </c>
      <c r="BP4" s="65">
        <f>H4</f>
        <v>2026</v>
      </c>
      <c r="BQ4" s="65">
        <f t="shared" ref="BQ4:CA4" si="3">BP4</f>
        <v>2026</v>
      </c>
      <c r="BR4" s="65">
        <f t="shared" si="3"/>
        <v>2026</v>
      </c>
      <c r="BS4" s="65">
        <f t="shared" si="3"/>
        <v>2026</v>
      </c>
      <c r="BT4" s="65">
        <f t="shared" si="3"/>
        <v>2026</v>
      </c>
      <c r="BU4" s="65">
        <f t="shared" si="3"/>
        <v>2026</v>
      </c>
      <c r="BV4" s="65">
        <f t="shared" si="3"/>
        <v>2026</v>
      </c>
      <c r="BW4" s="65">
        <f t="shared" si="3"/>
        <v>2026</v>
      </c>
      <c r="BX4" s="65">
        <f t="shared" si="3"/>
        <v>2026</v>
      </c>
      <c r="BY4" s="65">
        <f t="shared" si="3"/>
        <v>2026</v>
      </c>
      <c r="BZ4" s="65">
        <f t="shared" si="3"/>
        <v>2026</v>
      </c>
      <c r="CA4" s="65">
        <f t="shared" si="3"/>
        <v>2026</v>
      </c>
      <c r="CB4" s="65">
        <f>I4</f>
        <v>2027</v>
      </c>
      <c r="CC4" s="65">
        <f t="shared" ref="CC4:CM4" si="4">CB4</f>
        <v>2027</v>
      </c>
      <c r="CD4" s="65">
        <f t="shared" si="4"/>
        <v>2027</v>
      </c>
      <c r="CE4" s="65">
        <f t="shared" si="4"/>
        <v>2027</v>
      </c>
      <c r="CF4" s="65">
        <f t="shared" si="4"/>
        <v>2027</v>
      </c>
      <c r="CG4" s="65">
        <f t="shared" si="4"/>
        <v>2027</v>
      </c>
      <c r="CH4" s="65">
        <f t="shared" si="4"/>
        <v>2027</v>
      </c>
      <c r="CI4" s="65">
        <f t="shared" si="4"/>
        <v>2027</v>
      </c>
      <c r="CJ4" s="65">
        <f t="shared" si="4"/>
        <v>2027</v>
      </c>
      <c r="CK4" s="65">
        <f t="shared" si="4"/>
        <v>2027</v>
      </c>
      <c r="CL4" s="65">
        <f t="shared" si="4"/>
        <v>2027</v>
      </c>
      <c r="CM4" s="65">
        <f t="shared" si="4"/>
        <v>2027</v>
      </c>
    </row>
    <row r="5" spans="2:91" s="20" customFormat="1" ht="15" outlineLevel="1" x14ac:dyDescent="0.2">
      <c r="B5" s="68" t="s">
        <v>136</v>
      </c>
      <c r="C5" s="75"/>
      <c r="D5" s="75"/>
      <c r="E5" s="74">
        <f>DATE(E4,12,31)</f>
        <v>45291</v>
      </c>
      <c r="F5" s="74">
        <f>DATE(F4,12,31)</f>
        <v>45657</v>
      </c>
      <c r="G5" s="74">
        <f>DATE(G4,12,31)</f>
        <v>46022</v>
      </c>
      <c r="H5" s="74">
        <f>DATE(H4,12,31)</f>
        <v>46387</v>
      </c>
      <c r="I5" s="74">
        <f>DATE(I4,12,31)</f>
        <v>46752</v>
      </c>
      <c r="K5" s="73">
        <f>DATE(K4,3,31)</f>
        <v>45016</v>
      </c>
      <c r="L5" s="73">
        <f>DATE(L4,6,30)</f>
        <v>45107</v>
      </c>
      <c r="M5" s="73">
        <f>DATE(M4,9,30)</f>
        <v>45199</v>
      </c>
      <c r="N5" s="73">
        <f>DATE(N4,12,31)</f>
        <v>45291</v>
      </c>
      <c r="O5" s="73">
        <f>DATE(O4,3,31)</f>
        <v>45382</v>
      </c>
      <c r="P5" s="73">
        <f>DATE(P4,6,30)</f>
        <v>45473</v>
      </c>
      <c r="Q5" s="73">
        <f>DATE(Q4,9,30)</f>
        <v>45565</v>
      </c>
      <c r="R5" s="73">
        <f>DATE(R4,12,31)</f>
        <v>45657</v>
      </c>
      <c r="S5" s="73">
        <f>DATE(S4,3,31)</f>
        <v>45747</v>
      </c>
      <c r="T5" s="73">
        <f>DATE(T4,6,30)</f>
        <v>45838</v>
      </c>
      <c r="U5" s="73">
        <f>DATE(U4,9,30)</f>
        <v>45930</v>
      </c>
      <c r="V5" s="73">
        <f>DATE(V4,12,31)</f>
        <v>46022</v>
      </c>
      <c r="W5" s="73">
        <f>DATE(W4,3,31)</f>
        <v>46112</v>
      </c>
      <c r="X5" s="73">
        <f>DATE(X4,6,30)</f>
        <v>46203</v>
      </c>
      <c r="Y5" s="73">
        <f>DATE(Y4,9,30)</f>
        <v>46295</v>
      </c>
      <c r="Z5" s="73">
        <f>DATE(Z4,12,31)</f>
        <v>46387</v>
      </c>
      <c r="AA5" s="73">
        <f>DATE(AA4,3,31)</f>
        <v>46477</v>
      </c>
      <c r="AB5" s="73">
        <f>DATE(AB4,6,30)</f>
        <v>46568</v>
      </c>
      <c r="AC5" s="73">
        <f>DATE(AC4,9,30)</f>
        <v>46660</v>
      </c>
      <c r="AD5" s="73">
        <f>DATE(AD4,12,31)</f>
        <v>46752</v>
      </c>
      <c r="AF5" s="72">
        <f t="shared" ref="AF5:BK5" si="5">EOMONTH(AF6,0)</f>
        <v>44957</v>
      </c>
      <c r="AG5" s="72">
        <f t="shared" si="5"/>
        <v>44985</v>
      </c>
      <c r="AH5" s="72">
        <f t="shared" si="5"/>
        <v>45016</v>
      </c>
      <c r="AI5" s="72">
        <f t="shared" si="5"/>
        <v>45046</v>
      </c>
      <c r="AJ5" s="72">
        <f t="shared" si="5"/>
        <v>45077</v>
      </c>
      <c r="AK5" s="72">
        <f t="shared" si="5"/>
        <v>45107</v>
      </c>
      <c r="AL5" s="72">
        <f t="shared" si="5"/>
        <v>45138</v>
      </c>
      <c r="AM5" s="72">
        <f t="shared" si="5"/>
        <v>45169</v>
      </c>
      <c r="AN5" s="72">
        <f t="shared" si="5"/>
        <v>45199</v>
      </c>
      <c r="AO5" s="72">
        <f t="shared" si="5"/>
        <v>45230</v>
      </c>
      <c r="AP5" s="72">
        <f t="shared" si="5"/>
        <v>45260</v>
      </c>
      <c r="AQ5" s="72">
        <f t="shared" si="5"/>
        <v>45291</v>
      </c>
      <c r="AR5" s="72">
        <f t="shared" si="5"/>
        <v>45322</v>
      </c>
      <c r="AS5" s="72">
        <f t="shared" si="5"/>
        <v>45351</v>
      </c>
      <c r="AT5" s="72">
        <f t="shared" si="5"/>
        <v>45382</v>
      </c>
      <c r="AU5" s="72">
        <f t="shared" si="5"/>
        <v>45412</v>
      </c>
      <c r="AV5" s="72">
        <f t="shared" si="5"/>
        <v>45443</v>
      </c>
      <c r="AW5" s="72">
        <f t="shared" si="5"/>
        <v>45473</v>
      </c>
      <c r="AX5" s="72">
        <f t="shared" si="5"/>
        <v>45504</v>
      </c>
      <c r="AY5" s="72">
        <f t="shared" si="5"/>
        <v>45535</v>
      </c>
      <c r="AZ5" s="72">
        <f t="shared" si="5"/>
        <v>45565</v>
      </c>
      <c r="BA5" s="72">
        <f t="shared" si="5"/>
        <v>45596</v>
      </c>
      <c r="BB5" s="72">
        <f t="shared" si="5"/>
        <v>45626</v>
      </c>
      <c r="BC5" s="72">
        <f t="shared" si="5"/>
        <v>45657</v>
      </c>
      <c r="BD5" s="72">
        <f t="shared" si="5"/>
        <v>45688</v>
      </c>
      <c r="BE5" s="72">
        <f t="shared" si="5"/>
        <v>45716</v>
      </c>
      <c r="BF5" s="72">
        <f t="shared" si="5"/>
        <v>45747</v>
      </c>
      <c r="BG5" s="72">
        <f t="shared" si="5"/>
        <v>45777</v>
      </c>
      <c r="BH5" s="72">
        <f t="shared" si="5"/>
        <v>45808</v>
      </c>
      <c r="BI5" s="72">
        <f t="shared" si="5"/>
        <v>45838</v>
      </c>
      <c r="BJ5" s="72">
        <f t="shared" si="5"/>
        <v>45869</v>
      </c>
      <c r="BK5" s="72">
        <f t="shared" si="5"/>
        <v>45900</v>
      </c>
      <c r="BL5" s="72">
        <f t="shared" ref="BL5:CM5" si="6">EOMONTH(BL6,0)</f>
        <v>45930</v>
      </c>
      <c r="BM5" s="72">
        <f t="shared" si="6"/>
        <v>45961</v>
      </c>
      <c r="BN5" s="72">
        <f t="shared" si="6"/>
        <v>45991</v>
      </c>
      <c r="BO5" s="72">
        <f t="shared" si="6"/>
        <v>46022</v>
      </c>
      <c r="BP5" s="72">
        <f t="shared" si="6"/>
        <v>46053</v>
      </c>
      <c r="BQ5" s="72">
        <f t="shared" si="6"/>
        <v>46081</v>
      </c>
      <c r="BR5" s="72">
        <f t="shared" si="6"/>
        <v>46112</v>
      </c>
      <c r="BS5" s="72">
        <f t="shared" si="6"/>
        <v>46142</v>
      </c>
      <c r="BT5" s="72">
        <f t="shared" si="6"/>
        <v>46173</v>
      </c>
      <c r="BU5" s="72">
        <f t="shared" si="6"/>
        <v>46203</v>
      </c>
      <c r="BV5" s="72">
        <f t="shared" si="6"/>
        <v>46234</v>
      </c>
      <c r="BW5" s="72">
        <f t="shared" si="6"/>
        <v>46265</v>
      </c>
      <c r="BX5" s="72">
        <f t="shared" si="6"/>
        <v>46295</v>
      </c>
      <c r="BY5" s="72">
        <f t="shared" si="6"/>
        <v>46326</v>
      </c>
      <c r="BZ5" s="72">
        <f t="shared" si="6"/>
        <v>46356</v>
      </c>
      <c r="CA5" s="72">
        <f t="shared" si="6"/>
        <v>46387</v>
      </c>
      <c r="CB5" s="72">
        <f t="shared" si="6"/>
        <v>46418</v>
      </c>
      <c r="CC5" s="72">
        <f t="shared" si="6"/>
        <v>46446</v>
      </c>
      <c r="CD5" s="72">
        <f t="shared" si="6"/>
        <v>46477</v>
      </c>
      <c r="CE5" s="72">
        <f t="shared" si="6"/>
        <v>46507</v>
      </c>
      <c r="CF5" s="72">
        <f t="shared" si="6"/>
        <v>46538</v>
      </c>
      <c r="CG5" s="72">
        <f t="shared" si="6"/>
        <v>46568</v>
      </c>
      <c r="CH5" s="72">
        <f t="shared" si="6"/>
        <v>46599</v>
      </c>
      <c r="CI5" s="72">
        <f t="shared" si="6"/>
        <v>46630</v>
      </c>
      <c r="CJ5" s="72">
        <f t="shared" si="6"/>
        <v>46660</v>
      </c>
      <c r="CK5" s="72">
        <f t="shared" si="6"/>
        <v>46691</v>
      </c>
      <c r="CL5" s="72">
        <f t="shared" si="6"/>
        <v>46721</v>
      </c>
      <c r="CM5" s="72">
        <f t="shared" si="6"/>
        <v>46752</v>
      </c>
    </row>
    <row r="6" spans="2:91" s="20" customFormat="1" ht="15" outlineLevel="1" x14ac:dyDescent="0.2">
      <c r="B6" s="68" t="s">
        <v>135</v>
      </c>
      <c r="C6" s="66"/>
      <c r="D6" s="66"/>
      <c r="E6" s="74">
        <f>DATE(E4,1,1)</f>
        <v>44927</v>
      </c>
      <c r="F6" s="74">
        <f>DATE(F4,1,1)</f>
        <v>45292</v>
      </c>
      <c r="G6" s="74">
        <f>DATE(G4,1,1)</f>
        <v>45658</v>
      </c>
      <c r="H6" s="74">
        <f>DATE(H4,1,1)</f>
        <v>46023</v>
      </c>
      <c r="I6" s="74">
        <f>DATE(I4,1,1)</f>
        <v>46388</v>
      </c>
      <c r="K6" s="73">
        <f>DATE(K4,1,1)</f>
        <v>44927</v>
      </c>
      <c r="L6" s="73">
        <f t="shared" ref="L6:AD6" si="7">K5+1</f>
        <v>45017</v>
      </c>
      <c r="M6" s="73">
        <f t="shared" si="7"/>
        <v>45108</v>
      </c>
      <c r="N6" s="73">
        <f t="shared" si="7"/>
        <v>45200</v>
      </c>
      <c r="O6" s="73">
        <f t="shared" si="7"/>
        <v>45292</v>
      </c>
      <c r="P6" s="73">
        <f t="shared" si="7"/>
        <v>45383</v>
      </c>
      <c r="Q6" s="73">
        <f t="shared" si="7"/>
        <v>45474</v>
      </c>
      <c r="R6" s="73">
        <f t="shared" si="7"/>
        <v>45566</v>
      </c>
      <c r="S6" s="73">
        <f t="shared" si="7"/>
        <v>45658</v>
      </c>
      <c r="T6" s="73">
        <f t="shared" si="7"/>
        <v>45748</v>
      </c>
      <c r="U6" s="73">
        <f t="shared" si="7"/>
        <v>45839</v>
      </c>
      <c r="V6" s="73">
        <f t="shared" si="7"/>
        <v>45931</v>
      </c>
      <c r="W6" s="73">
        <f t="shared" si="7"/>
        <v>46023</v>
      </c>
      <c r="X6" s="73">
        <f t="shared" si="7"/>
        <v>46113</v>
      </c>
      <c r="Y6" s="73">
        <f t="shared" si="7"/>
        <v>46204</v>
      </c>
      <c r="Z6" s="73">
        <f t="shared" si="7"/>
        <v>46296</v>
      </c>
      <c r="AA6" s="73">
        <f t="shared" si="7"/>
        <v>46388</v>
      </c>
      <c r="AB6" s="73">
        <f t="shared" si="7"/>
        <v>46478</v>
      </c>
      <c r="AC6" s="73">
        <f t="shared" si="7"/>
        <v>46569</v>
      </c>
      <c r="AD6" s="73">
        <f t="shared" si="7"/>
        <v>46661</v>
      </c>
      <c r="AF6" s="72">
        <f>DATE(AF4,1,1)</f>
        <v>44927</v>
      </c>
      <c r="AG6" s="72">
        <f t="shared" ref="AG6:BL6" si="8">AF5+1</f>
        <v>44958</v>
      </c>
      <c r="AH6" s="72">
        <f t="shared" si="8"/>
        <v>44986</v>
      </c>
      <c r="AI6" s="72">
        <f t="shared" si="8"/>
        <v>45017</v>
      </c>
      <c r="AJ6" s="72">
        <f t="shared" si="8"/>
        <v>45047</v>
      </c>
      <c r="AK6" s="72">
        <f t="shared" si="8"/>
        <v>45078</v>
      </c>
      <c r="AL6" s="72">
        <f t="shared" si="8"/>
        <v>45108</v>
      </c>
      <c r="AM6" s="72">
        <f t="shared" si="8"/>
        <v>45139</v>
      </c>
      <c r="AN6" s="72">
        <f t="shared" si="8"/>
        <v>45170</v>
      </c>
      <c r="AO6" s="72">
        <f t="shared" si="8"/>
        <v>45200</v>
      </c>
      <c r="AP6" s="72">
        <f t="shared" si="8"/>
        <v>45231</v>
      </c>
      <c r="AQ6" s="72">
        <f t="shared" si="8"/>
        <v>45261</v>
      </c>
      <c r="AR6" s="72">
        <f t="shared" si="8"/>
        <v>45292</v>
      </c>
      <c r="AS6" s="72">
        <f t="shared" si="8"/>
        <v>45323</v>
      </c>
      <c r="AT6" s="72">
        <f t="shared" si="8"/>
        <v>45352</v>
      </c>
      <c r="AU6" s="72">
        <f t="shared" si="8"/>
        <v>45383</v>
      </c>
      <c r="AV6" s="72">
        <f t="shared" si="8"/>
        <v>45413</v>
      </c>
      <c r="AW6" s="72">
        <f t="shared" si="8"/>
        <v>45444</v>
      </c>
      <c r="AX6" s="72">
        <f t="shared" si="8"/>
        <v>45474</v>
      </c>
      <c r="AY6" s="72">
        <f t="shared" si="8"/>
        <v>45505</v>
      </c>
      <c r="AZ6" s="72">
        <f t="shared" si="8"/>
        <v>45536</v>
      </c>
      <c r="BA6" s="72">
        <f t="shared" si="8"/>
        <v>45566</v>
      </c>
      <c r="BB6" s="72">
        <f t="shared" si="8"/>
        <v>45597</v>
      </c>
      <c r="BC6" s="72">
        <f t="shared" si="8"/>
        <v>45627</v>
      </c>
      <c r="BD6" s="72">
        <f t="shared" si="8"/>
        <v>45658</v>
      </c>
      <c r="BE6" s="72">
        <f t="shared" si="8"/>
        <v>45689</v>
      </c>
      <c r="BF6" s="72">
        <f t="shared" si="8"/>
        <v>45717</v>
      </c>
      <c r="BG6" s="72">
        <f t="shared" si="8"/>
        <v>45748</v>
      </c>
      <c r="BH6" s="72">
        <f t="shared" si="8"/>
        <v>45778</v>
      </c>
      <c r="BI6" s="72">
        <f t="shared" si="8"/>
        <v>45809</v>
      </c>
      <c r="BJ6" s="72">
        <f t="shared" si="8"/>
        <v>45839</v>
      </c>
      <c r="BK6" s="72">
        <f t="shared" si="8"/>
        <v>45870</v>
      </c>
      <c r="BL6" s="72">
        <f t="shared" si="8"/>
        <v>45901</v>
      </c>
      <c r="BM6" s="72">
        <f t="shared" ref="BM6:CM6" si="9">BL5+1</f>
        <v>45931</v>
      </c>
      <c r="BN6" s="72">
        <f t="shared" si="9"/>
        <v>45962</v>
      </c>
      <c r="BO6" s="72">
        <f t="shared" si="9"/>
        <v>45992</v>
      </c>
      <c r="BP6" s="72">
        <f t="shared" si="9"/>
        <v>46023</v>
      </c>
      <c r="BQ6" s="72">
        <f t="shared" si="9"/>
        <v>46054</v>
      </c>
      <c r="BR6" s="72">
        <f t="shared" si="9"/>
        <v>46082</v>
      </c>
      <c r="BS6" s="72">
        <f t="shared" si="9"/>
        <v>46113</v>
      </c>
      <c r="BT6" s="72">
        <f t="shared" si="9"/>
        <v>46143</v>
      </c>
      <c r="BU6" s="72">
        <f t="shared" si="9"/>
        <v>46174</v>
      </c>
      <c r="BV6" s="72">
        <f t="shared" si="9"/>
        <v>46204</v>
      </c>
      <c r="BW6" s="72">
        <f t="shared" si="9"/>
        <v>46235</v>
      </c>
      <c r="BX6" s="72">
        <f t="shared" si="9"/>
        <v>46266</v>
      </c>
      <c r="BY6" s="72">
        <f t="shared" si="9"/>
        <v>46296</v>
      </c>
      <c r="BZ6" s="72">
        <f t="shared" si="9"/>
        <v>46327</v>
      </c>
      <c r="CA6" s="72">
        <f t="shared" si="9"/>
        <v>46357</v>
      </c>
      <c r="CB6" s="72">
        <f t="shared" si="9"/>
        <v>46388</v>
      </c>
      <c r="CC6" s="72">
        <f t="shared" si="9"/>
        <v>46419</v>
      </c>
      <c r="CD6" s="72">
        <f t="shared" si="9"/>
        <v>46447</v>
      </c>
      <c r="CE6" s="72">
        <f t="shared" si="9"/>
        <v>46478</v>
      </c>
      <c r="CF6" s="72">
        <f t="shared" si="9"/>
        <v>46508</v>
      </c>
      <c r="CG6" s="72">
        <f t="shared" si="9"/>
        <v>46539</v>
      </c>
      <c r="CH6" s="72">
        <f t="shared" si="9"/>
        <v>46569</v>
      </c>
      <c r="CI6" s="72">
        <f t="shared" si="9"/>
        <v>46600</v>
      </c>
      <c r="CJ6" s="72">
        <f t="shared" si="9"/>
        <v>46631</v>
      </c>
      <c r="CK6" s="72">
        <f t="shared" si="9"/>
        <v>46661</v>
      </c>
      <c r="CL6" s="72">
        <f t="shared" si="9"/>
        <v>46692</v>
      </c>
      <c r="CM6" s="72">
        <f t="shared" si="9"/>
        <v>46722</v>
      </c>
    </row>
    <row r="7" spans="2:91" s="20" customFormat="1" ht="15" outlineLevel="1" x14ac:dyDescent="0.2">
      <c r="B7" s="68" t="s">
        <v>134</v>
      </c>
      <c r="C7" s="66"/>
      <c r="D7" s="66"/>
      <c r="E7" s="71">
        <v>12</v>
      </c>
      <c r="F7" s="71">
        <v>12</v>
      </c>
      <c r="G7" s="71">
        <v>12</v>
      </c>
      <c r="H7" s="71">
        <v>12</v>
      </c>
      <c r="I7" s="71">
        <v>12</v>
      </c>
      <c r="K7" s="70">
        <v>3</v>
      </c>
      <c r="L7" s="70">
        <v>6</v>
      </c>
      <c r="M7" s="70">
        <v>9</v>
      </c>
      <c r="N7" s="70">
        <v>12</v>
      </c>
      <c r="O7" s="70">
        <v>3</v>
      </c>
      <c r="P7" s="70">
        <v>6</v>
      </c>
      <c r="Q7" s="70">
        <v>9</v>
      </c>
      <c r="R7" s="70">
        <v>12</v>
      </c>
      <c r="S7" s="70">
        <v>3</v>
      </c>
      <c r="T7" s="70">
        <v>6</v>
      </c>
      <c r="U7" s="70">
        <v>9</v>
      </c>
      <c r="V7" s="70">
        <v>12</v>
      </c>
      <c r="W7" s="70">
        <v>3</v>
      </c>
      <c r="X7" s="70">
        <v>6</v>
      </c>
      <c r="Y7" s="70">
        <v>9</v>
      </c>
      <c r="Z7" s="70">
        <v>12</v>
      </c>
      <c r="AA7" s="70">
        <v>3</v>
      </c>
      <c r="AB7" s="70">
        <v>6</v>
      </c>
      <c r="AC7" s="70">
        <v>9</v>
      </c>
      <c r="AD7" s="70">
        <v>12</v>
      </c>
      <c r="AF7" s="69">
        <v>1</v>
      </c>
      <c r="AG7" s="69">
        <v>2</v>
      </c>
      <c r="AH7" s="69">
        <v>3</v>
      </c>
      <c r="AI7" s="69">
        <v>4</v>
      </c>
      <c r="AJ7" s="69">
        <v>5</v>
      </c>
      <c r="AK7" s="69">
        <v>6</v>
      </c>
      <c r="AL7" s="69">
        <v>7</v>
      </c>
      <c r="AM7" s="69">
        <v>8</v>
      </c>
      <c r="AN7" s="69">
        <v>9</v>
      </c>
      <c r="AO7" s="69">
        <v>10</v>
      </c>
      <c r="AP7" s="69">
        <v>11</v>
      </c>
      <c r="AQ7" s="69">
        <v>12</v>
      </c>
      <c r="AR7" s="69">
        <v>1</v>
      </c>
      <c r="AS7" s="69">
        <v>2</v>
      </c>
      <c r="AT7" s="69">
        <v>3</v>
      </c>
      <c r="AU7" s="69">
        <v>4</v>
      </c>
      <c r="AV7" s="69">
        <v>5</v>
      </c>
      <c r="AW7" s="69">
        <v>6</v>
      </c>
      <c r="AX7" s="69">
        <v>7</v>
      </c>
      <c r="AY7" s="69">
        <v>8</v>
      </c>
      <c r="AZ7" s="69">
        <v>9</v>
      </c>
      <c r="BA7" s="69">
        <v>10</v>
      </c>
      <c r="BB7" s="69">
        <v>11</v>
      </c>
      <c r="BC7" s="69">
        <v>12</v>
      </c>
      <c r="BD7" s="69">
        <v>1</v>
      </c>
      <c r="BE7" s="69">
        <v>2</v>
      </c>
      <c r="BF7" s="69">
        <v>3</v>
      </c>
      <c r="BG7" s="69">
        <v>4</v>
      </c>
      <c r="BH7" s="69">
        <v>5</v>
      </c>
      <c r="BI7" s="69">
        <v>6</v>
      </c>
      <c r="BJ7" s="69">
        <v>7</v>
      </c>
      <c r="BK7" s="69">
        <v>8</v>
      </c>
      <c r="BL7" s="69">
        <v>9</v>
      </c>
      <c r="BM7" s="69">
        <v>10</v>
      </c>
      <c r="BN7" s="69">
        <v>11</v>
      </c>
      <c r="BO7" s="69">
        <v>12</v>
      </c>
      <c r="BP7" s="69">
        <v>1</v>
      </c>
      <c r="BQ7" s="69">
        <v>2</v>
      </c>
      <c r="BR7" s="69">
        <v>3</v>
      </c>
      <c r="BS7" s="69">
        <v>4</v>
      </c>
      <c r="BT7" s="69">
        <v>5</v>
      </c>
      <c r="BU7" s="69">
        <v>6</v>
      </c>
      <c r="BV7" s="69">
        <v>7</v>
      </c>
      <c r="BW7" s="69">
        <v>8</v>
      </c>
      <c r="BX7" s="69">
        <v>9</v>
      </c>
      <c r="BY7" s="69">
        <v>10</v>
      </c>
      <c r="BZ7" s="69">
        <v>11</v>
      </c>
      <c r="CA7" s="69">
        <v>12</v>
      </c>
      <c r="CB7" s="69">
        <v>1</v>
      </c>
      <c r="CC7" s="69">
        <v>2</v>
      </c>
      <c r="CD7" s="69">
        <v>3</v>
      </c>
      <c r="CE7" s="69">
        <v>4</v>
      </c>
      <c r="CF7" s="69">
        <v>5</v>
      </c>
      <c r="CG7" s="69">
        <v>6</v>
      </c>
      <c r="CH7" s="69">
        <v>7</v>
      </c>
      <c r="CI7" s="69">
        <v>8</v>
      </c>
      <c r="CJ7" s="69">
        <v>9</v>
      </c>
      <c r="CK7" s="69">
        <v>10</v>
      </c>
      <c r="CL7" s="69">
        <v>11</v>
      </c>
      <c r="CM7" s="69">
        <v>12</v>
      </c>
    </row>
    <row r="8" spans="2:91" s="20" customFormat="1" ht="15" outlineLevel="1" x14ac:dyDescent="0.2">
      <c r="B8" s="68" t="s">
        <v>133</v>
      </c>
      <c r="C8" s="68"/>
      <c r="D8" s="68"/>
      <c r="E8" s="66" t="s">
        <v>129</v>
      </c>
      <c r="F8" s="66" t="s">
        <v>129</v>
      </c>
      <c r="G8" s="66" t="s">
        <v>129</v>
      </c>
      <c r="H8" s="66" t="s">
        <v>129</v>
      </c>
      <c r="I8" s="66" t="s">
        <v>129</v>
      </c>
      <c r="K8" s="65" t="s">
        <v>132</v>
      </c>
      <c r="L8" s="65" t="s">
        <v>131</v>
      </c>
      <c r="M8" s="65" t="s">
        <v>130</v>
      </c>
      <c r="N8" s="65" t="s">
        <v>129</v>
      </c>
      <c r="O8" s="65" t="s">
        <v>132</v>
      </c>
      <c r="P8" s="65" t="s">
        <v>131</v>
      </c>
      <c r="Q8" s="65" t="s">
        <v>130</v>
      </c>
      <c r="R8" s="65" t="s">
        <v>129</v>
      </c>
      <c r="S8" s="65" t="s">
        <v>132</v>
      </c>
      <c r="T8" s="65" t="s">
        <v>131</v>
      </c>
      <c r="U8" s="65" t="s">
        <v>130</v>
      </c>
      <c r="V8" s="65" t="s">
        <v>129</v>
      </c>
      <c r="W8" s="65" t="s">
        <v>132</v>
      </c>
      <c r="X8" s="65" t="s">
        <v>131</v>
      </c>
      <c r="Y8" s="65" t="s">
        <v>130</v>
      </c>
      <c r="Z8" s="65" t="s">
        <v>129</v>
      </c>
      <c r="AA8" s="65" t="s">
        <v>132</v>
      </c>
      <c r="AB8" s="65" t="s">
        <v>131</v>
      </c>
      <c r="AC8" s="65" t="s">
        <v>130</v>
      </c>
      <c r="AD8" s="65" t="s">
        <v>129</v>
      </c>
      <c r="AF8" s="67" t="s">
        <v>132</v>
      </c>
      <c r="AG8" s="67" t="s">
        <v>132</v>
      </c>
      <c r="AH8" s="67" t="s">
        <v>132</v>
      </c>
      <c r="AI8" s="67" t="s">
        <v>131</v>
      </c>
      <c r="AJ8" s="67" t="s">
        <v>131</v>
      </c>
      <c r="AK8" s="67" t="s">
        <v>131</v>
      </c>
      <c r="AL8" s="67" t="s">
        <v>130</v>
      </c>
      <c r="AM8" s="67" t="s">
        <v>130</v>
      </c>
      <c r="AN8" s="67" t="s">
        <v>130</v>
      </c>
      <c r="AO8" s="67" t="s">
        <v>129</v>
      </c>
      <c r="AP8" s="67" t="s">
        <v>129</v>
      </c>
      <c r="AQ8" s="67" t="s">
        <v>129</v>
      </c>
      <c r="AR8" s="67" t="s">
        <v>132</v>
      </c>
      <c r="AS8" s="67" t="s">
        <v>132</v>
      </c>
      <c r="AT8" s="67" t="s">
        <v>132</v>
      </c>
      <c r="AU8" s="67" t="s">
        <v>131</v>
      </c>
      <c r="AV8" s="67" t="s">
        <v>131</v>
      </c>
      <c r="AW8" s="67" t="s">
        <v>131</v>
      </c>
      <c r="AX8" s="67" t="s">
        <v>130</v>
      </c>
      <c r="AY8" s="67" t="s">
        <v>130</v>
      </c>
      <c r="AZ8" s="67" t="s">
        <v>130</v>
      </c>
      <c r="BA8" s="67" t="s">
        <v>129</v>
      </c>
      <c r="BB8" s="67" t="s">
        <v>129</v>
      </c>
      <c r="BC8" s="67" t="s">
        <v>129</v>
      </c>
      <c r="BD8" s="67" t="s">
        <v>132</v>
      </c>
      <c r="BE8" s="67" t="s">
        <v>132</v>
      </c>
      <c r="BF8" s="67" t="s">
        <v>132</v>
      </c>
      <c r="BG8" s="67" t="s">
        <v>131</v>
      </c>
      <c r="BH8" s="67" t="s">
        <v>131</v>
      </c>
      <c r="BI8" s="67" t="s">
        <v>131</v>
      </c>
      <c r="BJ8" s="67" t="s">
        <v>130</v>
      </c>
      <c r="BK8" s="67" t="s">
        <v>130</v>
      </c>
      <c r="BL8" s="67" t="s">
        <v>130</v>
      </c>
      <c r="BM8" s="67" t="s">
        <v>129</v>
      </c>
      <c r="BN8" s="67" t="s">
        <v>129</v>
      </c>
      <c r="BO8" s="67" t="s">
        <v>129</v>
      </c>
      <c r="BP8" s="67" t="s">
        <v>132</v>
      </c>
      <c r="BQ8" s="67" t="s">
        <v>132</v>
      </c>
      <c r="BR8" s="67" t="s">
        <v>132</v>
      </c>
      <c r="BS8" s="67" t="s">
        <v>131</v>
      </c>
      <c r="BT8" s="67" t="s">
        <v>131</v>
      </c>
      <c r="BU8" s="67" t="s">
        <v>131</v>
      </c>
      <c r="BV8" s="67" t="s">
        <v>130</v>
      </c>
      <c r="BW8" s="67" t="s">
        <v>130</v>
      </c>
      <c r="BX8" s="67" t="s">
        <v>130</v>
      </c>
      <c r="BY8" s="67" t="s">
        <v>129</v>
      </c>
      <c r="BZ8" s="67" t="s">
        <v>129</v>
      </c>
      <c r="CA8" s="67" t="s">
        <v>129</v>
      </c>
      <c r="CB8" s="67" t="s">
        <v>132</v>
      </c>
      <c r="CC8" s="67" t="s">
        <v>132</v>
      </c>
      <c r="CD8" s="67" t="s">
        <v>132</v>
      </c>
      <c r="CE8" s="67" t="s">
        <v>131</v>
      </c>
      <c r="CF8" s="67" t="s">
        <v>131</v>
      </c>
      <c r="CG8" s="67" t="s">
        <v>131</v>
      </c>
      <c r="CH8" s="67" t="s">
        <v>130</v>
      </c>
      <c r="CI8" s="67" t="s">
        <v>130</v>
      </c>
      <c r="CJ8" s="67" t="s">
        <v>130</v>
      </c>
      <c r="CK8" s="67" t="s">
        <v>129</v>
      </c>
      <c r="CL8" s="67" t="s">
        <v>129</v>
      </c>
      <c r="CM8" s="67" t="s">
        <v>129</v>
      </c>
    </row>
    <row r="9" spans="2:91" s="20" customFormat="1" ht="15" x14ac:dyDescent="0.2">
      <c r="B9" s="42" t="s">
        <v>128</v>
      </c>
      <c r="C9" s="42"/>
      <c r="D9" s="42"/>
      <c r="E9" s="41">
        <f>E5-E6+1</f>
        <v>365</v>
      </c>
      <c r="F9" s="41">
        <f>F5-F6+1</f>
        <v>366</v>
      </c>
      <c r="G9" s="41">
        <f>G5-G6+1</f>
        <v>365</v>
      </c>
      <c r="H9" s="41">
        <f>H5-H6+1</f>
        <v>365</v>
      </c>
      <c r="I9" s="41">
        <f>I5-I6+1</f>
        <v>365</v>
      </c>
      <c r="K9" s="66">
        <f t="shared" ref="K9:AD9" si="10">K5-K6+1</f>
        <v>90</v>
      </c>
      <c r="L9" s="66">
        <f t="shared" si="10"/>
        <v>91</v>
      </c>
      <c r="M9" s="66">
        <f t="shared" si="10"/>
        <v>92</v>
      </c>
      <c r="N9" s="66">
        <f t="shared" si="10"/>
        <v>92</v>
      </c>
      <c r="O9" s="66">
        <f t="shared" si="10"/>
        <v>91</v>
      </c>
      <c r="P9" s="66">
        <f t="shared" si="10"/>
        <v>91</v>
      </c>
      <c r="Q9" s="66">
        <f t="shared" si="10"/>
        <v>92</v>
      </c>
      <c r="R9" s="66">
        <f t="shared" si="10"/>
        <v>92</v>
      </c>
      <c r="S9" s="66">
        <f t="shared" si="10"/>
        <v>90</v>
      </c>
      <c r="T9" s="66">
        <f t="shared" si="10"/>
        <v>91</v>
      </c>
      <c r="U9" s="66">
        <f t="shared" si="10"/>
        <v>92</v>
      </c>
      <c r="V9" s="66">
        <f t="shared" si="10"/>
        <v>92</v>
      </c>
      <c r="W9" s="66">
        <f t="shared" si="10"/>
        <v>90</v>
      </c>
      <c r="X9" s="66">
        <f t="shared" si="10"/>
        <v>91</v>
      </c>
      <c r="Y9" s="66">
        <f t="shared" si="10"/>
        <v>92</v>
      </c>
      <c r="Z9" s="66">
        <f t="shared" si="10"/>
        <v>92</v>
      </c>
      <c r="AA9" s="66">
        <f t="shared" si="10"/>
        <v>90</v>
      </c>
      <c r="AB9" s="66">
        <f t="shared" si="10"/>
        <v>91</v>
      </c>
      <c r="AC9" s="66">
        <f t="shared" si="10"/>
        <v>92</v>
      </c>
      <c r="AD9" s="66">
        <f t="shared" si="10"/>
        <v>92</v>
      </c>
      <c r="AF9" s="65">
        <f t="shared" ref="AF9:BK9" si="11">AF5-AF6+1</f>
        <v>31</v>
      </c>
      <c r="AG9" s="65">
        <f t="shared" si="11"/>
        <v>28</v>
      </c>
      <c r="AH9" s="65">
        <f t="shared" si="11"/>
        <v>31</v>
      </c>
      <c r="AI9" s="65">
        <f t="shared" si="11"/>
        <v>30</v>
      </c>
      <c r="AJ9" s="65">
        <f t="shared" si="11"/>
        <v>31</v>
      </c>
      <c r="AK9" s="65">
        <f t="shared" si="11"/>
        <v>30</v>
      </c>
      <c r="AL9" s="65">
        <f t="shared" si="11"/>
        <v>31</v>
      </c>
      <c r="AM9" s="65">
        <f t="shared" si="11"/>
        <v>31</v>
      </c>
      <c r="AN9" s="65">
        <f t="shared" si="11"/>
        <v>30</v>
      </c>
      <c r="AO9" s="65">
        <f t="shared" si="11"/>
        <v>31</v>
      </c>
      <c r="AP9" s="65">
        <f t="shared" si="11"/>
        <v>30</v>
      </c>
      <c r="AQ9" s="65">
        <f t="shared" si="11"/>
        <v>31</v>
      </c>
      <c r="AR9" s="65">
        <f t="shared" si="11"/>
        <v>31</v>
      </c>
      <c r="AS9" s="65">
        <f t="shared" si="11"/>
        <v>29</v>
      </c>
      <c r="AT9" s="65">
        <f t="shared" si="11"/>
        <v>31</v>
      </c>
      <c r="AU9" s="65">
        <f t="shared" si="11"/>
        <v>30</v>
      </c>
      <c r="AV9" s="65">
        <f t="shared" si="11"/>
        <v>31</v>
      </c>
      <c r="AW9" s="65">
        <f t="shared" si="11"/>
        <v>30</v>
      </c>
      <c r="AX9" s="65">
        <f t="shared" si="11"/>
        <v>31</v>
      </c>
      <c r="AY9" s="65">
        <f t="shared" si="11"/>
        <v>31</v>
      </c>
      <c r="AZ9" s="65">
        <f t="shared" si="11"/>
        <v>30</v>
      </c>
      <c r="BA9" s="65">
        <f t="shared" si="11"/>
        <v>31</v>
      </c>
      <c r="BB9" s="65">
        <f t="shared" si="11"/>
        <v>30</v>
      </c>
      <c r="BC9" s="65">
        <f t="shared" si="11"/>
        <v>31</v>
      </c>
      <c r="BD9" s="65">
        <f t="shared" si="11"/>
        <v>31</v>
      </c>
      <c r="BE9" s="65">
        <f t="shared" si="11"/>
        <v>28</v>
      </c>
      <c r="BF9" s="65">
        <f t="shared" si="11"/>
        <v>31</v>
      </c>
      <c r="BG9" s="65">
        <f t="shared" si="11"/>
        <v>30</v>
      </c>
      <c r="BH9" s="65">
        <f t="shared" si="11"/>
        <v>31</v>
      </c>
      <c r="BI9" s="65">
        <f t="shared" si="11"/>
        <v>30</v>
      </c>
      <c r="BJ9" s="65">
        <f t="shared" si="11"/>
        <v>31</v>
      </c>
      <c r="BK9" s="65">
        <f t="shared" si="11"/>
        <v>31</v>
      </c>
      <c r="BL9" s="65">
        <f t="shared" ref="BL9:CM9" si="12">BL5-BL6+1</f>
        <v>30</v>
      </c>
      <c r="BM9" s="65">
        <f t="shared" si="12"/>
        <v>31</v>
      </c>
      <c r="BN9" s="65">
        <f t="shared" si="12"/>
        <v>30</v>
      </c>
      <c r="BO9" s="65">
        <f t="shared" si="12"/>
        <v>31</v>
      </c>
      <c r="BP9" s="65">
        <f t="shared" si="12"/>
        <v>31</v>
      </c>
      <c r="BQ9" s="65">
        <f t="shared" si="12"/>
        <v>28</v>
      </c>
      <c r="BR9" s="65">
        <f t="shared" si="12"/>
        <v>31</v>
      </c>
      <c r="BS9" s="65">
        <f t="shared" si="12"/>
        <v>30</v>
      </c>
      <c r="BT9" s="65">
        <f t="shared" si="12"/>
        <v>31</v>
      </c>
      <c r="BU9" s="65">
        <f t="shared" si="12"/>
        <v>30</v>
      </c>
      <c r="BV9" s="65">
        <f t="shared" si="12"/>
        <v>31</v>
      </c>
      <c r="BW9" s="65">
        <f t="shared" si="12"/>
        <v>31</v>
      </c>
      <c r="BX9" s="65">
        <f t="shared" si="12"/>
        <v>30</v>
      </c>
      <c r="BY9" s="65">
        <f t="shared" si="12"/>
        <v>31</v>
      </c>
      <c r="BZ9" s="65">
        <f t="shared" si="12"/>
        <v>30</v>
      </c>
      <c r="CA9" s="65">
        <f t="shared" si="12"/>
        <v>31</v>
      </c>
      <c r="CB9" s="65">
        <f t="shared" si="12"/>
        <v>31</v>
      </c>
      <c r="CC9" s="65">
        <f t="shared" si="12"/>
        <v>28</v>
      </c>
      <c r="CD9" s="65">
        <f t="shared" si="12"/>
        <v>31</v>
      </c>
      <c r="CE9" s="65">
        <f t="shared" si="12"/>
        <v>30</v>
      </c>
      <c r="CF9" s="65">
        <f t="shared" si="12"/>
        <v>31</v>
      </c>
      <c r="CG9" s="65">
        <f t="shared" si="12"/>
        <v>30</v>
      </c>
      <c r="CH9" s="65">
        <f t="shared" si="12"/>
        <v>31</v>
      </c>
      <c r="CI9" s="65">
        <f t="shared" si="12"/>
        <v>31</v>
      </c>
      <c r="CJ9" s="65">
        <f t="shared" si="12"/>
        <v>30</v>
      </c>
      <c r="CK9" s="65">
        <f t="shared" si="12"/>
        <v>31</v>
      </c>
      <c r="CL9" s="65">
        <f t="shared" si="12"/>
        <v>30</v>
      </c>
      <c r="CM9" s="65">
        <f t="shared" si="12"/>
        <v>31</v>
      </c>
    </row>
    <row r="10" spans="2:91" s="20" customFormat="1" ht="15" x14ac:dyDescent="0.2"/>
    <row r="11" spans="2:91" s="103" customFormat="1" ht="31" customHeight="1" x14ac:dyDescent="0.2">
      <c r="B11" s="103" t="s">
        <v>202</v>
      </c>
      <c r="C11" s="86" t="str">
        <f>Inputs!$J$16</f>
        <v>EUR</v>
      </c>
      <c r="D11" s="55" t="s">
        <v>107</v>
      </c>
      <c r="E11" s="105">
        <f ca="1">E12+E13+E20+E21</f>
        <v>162698.52006473954</v>
      </c>
      <c r="F11" s="105">
        <f ca="1">F12+F13+F20+F21</f>
        <v>1206909.317311899</v>
      </c>
      <c r="G11" s="105">
        <f ca="1">G12+G13+G20+G21</f>
        <v>1470950.2344885811</v>
      </c>
      <c r="H11" s="105">
        <f ca="1">H12+H13+H20+H21</f>
        <v>1724045.0316681135</v>
      </c>
      <c r="I11" s="105">
        <f ca="1">I12+I13+I20+I21</f>
        <v>2293011.1888722498</v>
      </c>
      <c r="J11" s="105"/>
      <c r="K11" s="105">
        <f t="shared" ref="K11:AD11" ca="1" si="13">K12+K13+K20+K21</f>
        <v>0</v>
      </c>
      <c r="L11" s="105">
        <f t="shared" ca="1" si="13"/>
        <v>-30000</v>
      </c>
      <c r="M11" s="105">
        <f t="shared" ca="1" si="13"/>
        <v>-138726.6035914417</v>
      </c>
      <c r="N11" s="105">
        <f t="shared" ca="1" si="13"/>
        <v>331425.12365618115</v>
      </c>
      <c r="O11" s="105">
        <f t="shared" ca="1" si="13"/>
        <v>274108.11127071385</v>
      </c>
      <c r="P11" s="105">
        <f t="shared" ca="1" si="13"/>
        <v>277331.93328706606</v>
      </c>
      <c r="Q11" s="105">
        <f t="shared" ca="1" si="13"/>
        <v>298762.20333772607</v>
      </c>
      <c r="R11" s="105">
        <f t="shared" ca="1" si="13"/>
        <v>356707.06941639347</v>
      </c>
      <c r="S11" s="105">
        <f t="shared" ca="1" si="13"/>
        <v>290217.67224782938</v>
      </c>
      <c r="T11" s="105">
        <f t="shared" ca="1" si="13"/>
        <v>353288.33126419754</v>
      </c>
      <c r="U11" s="105">
        <f t="shared" ca="1" si="13"/>
        <v>378633.41236556711</v>
      </c>
      <c r="V11" s="105">
        <f t="shared" ca="1" si="13"/>
        <v>448810.81861098716</v>
      </c>
      <c r="W11" s="105">
        <f t="shared" ca="1" si="13"/>
        <v>336721.32997231168</v>
      </c>
      <c r="X11" s="105">
        <f t="shared" ca="1" si="13"/>
        <v>418500.21096606704</v>
      </c>
      <c r="Y11" s="105">
        <f t="shared" ca="1" si="13"/>
        <v>451664.28744098224</v>
      </c>
      <c r="Z11" s="105">
        <f t="shared" ca="1" si="13"/>
        <v>517159.2032887527</v>
      </c>
      <c r="AA11" s="105">
        <f t="shared" ca="1" si="13"/>
        <v>479898.05804561795</v>
      </c>
      <c r="AB11" s="105">
        <f t="shared" ca="1" si="13"/>
        <v>549014.45200154022</v>
      </c>
      <c r="AC11" s="105">
        <f t="shared" ca="1" si="13"/>
        <v>584291.94920332287</v>
      </c>
      <c r="AD11" s="105">
        <f t="shared" ca="1" si="13"/>
        <v>679806.72962176811</v>
      </c>
      <c r="AE11" s="105"/>
      <c r="AF11" s="104">
        <f t="shared" ref="AF11:BK11" ca="1" si="14">AF12+AF13+AF20+AF21</f>
        <v>0</v>
      </c>
      <c r="AG11" s="104">
        <f t="shared" ca="1" si="14"/>
        <v>0</v>
      </c>
      <c r="AH11" s="104">
        <f t="shared" ca="1" si="14"/>
        <v>0</v>
      </c>
      <c r="AI11" s="104">
        <f t="shared" ca="1" si="14"/>
        <v>0</v>
      </c>
      <c r="AJ11" s="104">
        <f t="shared" ca="1" si="14"/>
        <v>0</v>
      </c>
      <c r="AK11" s="104">
        <f t="shared" ca="1" si="14"/>
        <v>-30000</v>
      </c>
      <c r="AL11" s="104">
        <f t="shared" ca="1" si="14"/>
        <v>-60000</v>
      </c>
      <c r="AM11" s="104">
        <f t="shared" ca="1" si="14"/>
        <v>0</v>
      </c>
      <c r="AN11" s="104">
        <f t="shared" ca="1" si="14"/>
        <v>-78726.603591441686</v>
      </c>
      <c r="AO11" s="104">
        <f t="shared" ca="1" si="14"/>
        <v>93249.807660718448</v>
      </c>
      <c r="AP11" s="104">
        <f t="shared" ca="1" si="14"/>
        <v>111799.61531207111</v>
      </c>
      <c r="AQ11" s="104">
        <f t="shared" ca="1" si="14"/>
        <v>126375.70068339162</v>
      </c>
      <c r="AR11" s="104">
        <f t="shared" ca="1" si="14"/>
        <v>63200.490866528329</v>
      </c>
      <c r="AS11" s="104">
        <f t="shared" ca="1" si="14"/>
        <v>75510.881090104711</v>
      </c>
      <c r="AT11" s="104">
        <f t="shared" ca="1" si="14"/>
        <v>135396.73931408089</v>
      </c>
      <c r="AU11" s="104">
        <f t="shared" ca="1" si="14"/>
        <v>7107.7611252655624</v>
      </c>
      <c r="AV11" s="104">
        <f t="shared" ca="1" si="14"/>
        <v>132401.13067328793</v>
      </c>
      <c r="AW11" s="104">
        <f t="shared" ca="1" si="14"/>
        <v>137823.04148851259</v>
      </c>
      <c r="AX11" s="104">
        <f t="shared" ca="1" si="14"/>
        <v>5338.0802435468649</v>
      </c>
      <c r="AY11" s="104">
        <f t="shared" ca="1" si="14"/>
        <v>161971.81656378927</v>
      </c>
      <c r="AZ11" s="104">
        <f t="shared" ca="1" si="14"/>
        <v>131452.30653039005</v>
      </c>
      <c r="BA11" s="104">
        <f t="shared" ca="1" si="14"/>
        <v>22530.331824891764</v>
      </c>
      <c r="BB11" s="104">
        <f t="shared" ca="1" si="14"/>
        <v>164182.07414334611</v>
      </c>
      <c r="BC11" s="104">
        <f t="shared" ca="1" si="14"/>
        <v>169994.66344815562</v>
      </c>
      <c r="BD11" s="104">
        <f t="shared" ca="1" si="14"/>
        <v>26838.499633063504</v>
      </c>
      <c r="BE11" s="104">
        <f t="shared" ca="1" si="14"/>
        <v>95922.145349094324</v>
      </c>
      <c r="BF11" s="104">
        <f t="shared" ca="1" si="14"/>
        <v>167457.02726567158</v>
      </c>
      <c r="BG11" s="104">
        <f t="shared" ca="1" si="14"/>
        <v>21752.364765641571</v>
      </c>
      <c r="BH11" s="104">
        <f t="shared" ca="1" si="14"/>
        <v>166438.26933635314</v>
      </c>
      <c r="BI11" s="104">
        <f t="shared" ca="1" si="14"/>
        <v>165097.69716220294</v>
      </c>
      <c r="BJ11" s="104">
        <f t="shared" ca="1" si="14"/>
        <v>13949.454474556755</v>
      </c>
      <c r="BK11" s="104">
        <f t="shared" ca="1" si="14"/>
        <v>207266.92105174088</v>
      </c>
      <c r="BL11" s="104">
        <f t="shared" ref="BL11:CM11" ca="1" si="15">BL12+BL13+BL20+BL21</f>
        <v>157417.03683926945</v>
      </c>
      <c r="BM11" s="104">
        <f t="shared" ca="1" si="15"/>
        <v>38001.449527867022</v>
      </c>
      <c r="BN11" s="104">
        <f t="shared" ca="1" si="15"/>
        <v>205350.57427860965</v>
      </c>
      <c r="BO11" s="104">
        <f t="shared" ca="1" si="15"/>
        <v>205458.79480451049</v>
      </c>
      <c r="BP11" s="104">
        <f t="shared" ca="1" si="15"/>
        <v>32780.340838405304</v>
      </c>
      <c r="BQ11" s="104">
        <f t="shared" ca="1" si="15"/>
        <v>115202.2693681722</v>
      </c>
      <c r="BR11" s="104">
        <f t="shared" ca="1" si="15"/>
        <v>188738.71976573431</v>
      </c>
      <c r="BS11" s="104">
        <f t="shared" ca="1" si="15"/>
        <v>30694.354593320517</v>
      </c>
      <c r="BT11" s="104">
        <f t="shared" ca="1" si="15"/>
        <v>202028.15549142411</v>
      </c>
      <c r="BU11" s="104">
        <f t="shared" ca="1" si="15"/>
        <v>185777.70088132238</v>
      </c>
      <c r="BV11" s="104">
        <f t="shared" ca="1" si="15"/>
        <v>25452.126762109692</v>
      </c>
      <c r="BW11" s="104">
        <f t="shared" ca="1" si="15"/>
        <v>238128.92707087865</v>
      </c>
      <c r="BX11" s="104">
        <f t="shared" ca="1" si="15"/>
        <v>188083.23360799387</v>
      </c>
      <c r="BY11" s="104">
        <f t="shared" ca="1" si="15"/>
        <v>51191.496740286937</v>
      </c>
      <c r="BZ11" s="104">
        <f t="shared" ca="1" si="15"/>
        <v>230998.56107967295</v>
      </c>
      <c r="CA11" s="104">
        <f t="shared" ca="1" si="15"/>
        <v>234969.14546879276</v>
      </c>
      <c r="CB11" s="104">
        <f t="shared" ca="1" si="15"/>
        <v>82363.191500509682</v>
      </c>
      <c r="CC11" s="104">
        <f t="shared" ca="1" si="15"/>
        <v>155430.42631409317</v>
      </c>
      <c r="CD11" s="104">
        <f t="shared" ca="1" si="15"/>
        <v>242104.44023101509</v>
      </c>
      <c r="CE11" s="104">
        <f t="shared" ca="1" si="15"/>
        <v>46383.093869204458</v>
      </c>
      <c r="CF11" s="104">
        <f t="shared" ca="1" si="15"/>
        <v>258084.90065718832</v>
      </c>
      <c r="CG11" s="104">
        <f t="shared" ca="1" si="15"/>
        <v>244546.45747514753</v>
      </c>
      <c r="CH11" s="104">
        <f t="shared" ca="1" si="15"/>
        <v>48276.999736334983</v>
      </c>
      <c r="CI11" s="104">
        <f t="shared" ca="1" si="15"/>
        <v>294711.71733403299</v>
      </c>
      <c r="CJ11" s="104">
        <f t="shared" ca="1" si="15"/>
        <v>241303.23213295499</v>
      </c>
      <c r="CK11" s="104">
        <f t="shared" ca="1" si="15"/>
        <v>90090.373807178054</v>
      </c>
      <c r="CL11" s="104">
        <f t="shared" ca="1" si="15"/>
        <v>286257.41940233676</v>
      </c>
      <c r="CM11" s="104">
        <f t="shared" ca="1" si="15"/>
        <v>303458.93641225342</v>
      </c>
    </row>
    <row r="12" spans="2:91" s="20" customFormat="1" ht="15" x14ac:dyDescent="0.2">
      <c r="B12" s="88" t="s">
        <v>201</v>
      </c>
      <c r="C12" s="86" t="str">
        <f>Inputs!$J$16</f>
        <v>EUR</v>
      </c>
      <c r="D12" s="55" t="s">
        <v>40</v>
      </c>
      <c r="E12" s="102">
        <f t="shared" ref="E12:I25" si="16">SUMIF($K$4:$AD$4,E$4,$K12:$AD12)</f>
        <v>876212.53559287661</v>
      </c>
      <c r="F12" s="102">
        <f t="shared" si="16"/>
        <v>3855047.3940100214</v>
      </c>
      <c r="G12" s="102">
        <f t="shared" si="16"/>
        <v>4418779.0132555049</v>
      </c>
      <c r="H12" s="102">
        <f t="shared" si="16"/>
        <v>4878274.3241176317</v>
      </c>
      <c r="I12" s="102">
        <f t="shared" si="16"/>
        <v>5833564.9092615219</v>
      </c>
      <c r="J12" s="97"/>
      <c r="K12" s="102">
        <f t="shared" ref="K12:T25" si="17">SUMIFS($AF12:$CM12,$AF$4:$CM$4,K$4,$AF$8:$CM$8,K$8)</f>
        <v>0</v>
      </c>
      <c r="L12" s="102">
        <f t="shared" si="17"/>
        <v>0</v>
      </c>
      <c r="M12" s="102">
        <f t="shared" si="17"/>
        <v>0</v>
      </c>
      <c r="N12" s="102">
        <f t="shared" si="17"/>
        <v>876212.53559287661</v>
      </c>
      <c r="O12" s="102">
        <f t="shared" si="17"/>
        <v>875717.41443651845</v>
      </c>
      <c r="P12" s="102">
        <f t="shared" si="17"/>
        <v>920243.88328454504</v>
      </c>
      <c r="Q12" s="102">
        <f t="shared" si="17"/>
        <v>981249.3089481768</v>
      </c>
      <c r="R12" s="102">
        <f t="shared" si="17"/>
        <v>1077836.7873407814</v>
      </c>
      <c r="S12" s="102">
        <f t="shared" si="17"/>
        <v>1000972.642684005</v>
      </c>
      <c r="T12" s="102">
        <f t="shared" si="17"/>
        <v>1055843.2496537212</v>
      </c>
      <c r="U12" s="102">
        <f t="shared" ref="U12:AD25" si="18">SUMIFS($AF12:$CM12,$AF$4:$CM$4,U$4,$AF$8:$CM$8,U$8)</f>
        <v>1124061.7058784564</v>
      </c>
      <c r="V12" s="102">
        <f t="shared" si="18"/>
        <v>1237901.4150393228</v>
      </c>
      <c r="W12" s="102">
        <f t="shared" si="18"/>
        <v>1100897.0166479754</v>
      </c>
      <c r="X12" s="102">
        <f t="shared" si="18"/>
        <v>1168281.1855566073</v>
      </c>
      <c r="Y12" s="102">
        <f t="shared" si="18"/>
        <v>1250078.5178045221</v>
      </c>
      <c r="Z12" s="102">
        <f t="shared" si="18"/>
        <v>1359017.6041085271</v>
      </c>
      <c r="AA12" s="102">
        <f t="shared" si="18"/>
        <v>1326791.3942007234</v>
      </c>
      <c r="AB12" s="102">
        <f t="shared" si="18"/>
        <v>1395633.8031744196</v>
      </c>
      <c r="AC12" s="102">
        <f t="shared" si="18"/>
        <v>1480557.566514676</v>
      </c>
      <c r="AD12" s="102">
        <f t="shared" si="18"/>
        <v>1630582.1453717025</v>
      </c>
      <c r="AE12" s="97"/>
      <c r="AF12" s="101">
        <f>-Revenue!AF172</f>
        <v>0</v>
      </c>
      <c r="AG12" s="101">
        <f>-Revenue!AG172</f>
        <v>0</v>
      </c>
      <c r="AH12" s="101">
        <f>-Revenue!AH172</f>
        <v>0</v>
      </c>
      <c r="AI12" s="101">
        <f>-Revenue!AI172</f>
        <v>0</v>
      </c>
      <c r="AJ12" s="101">
        <f>-Revenue!AJ172</f>
        <v>0</v>
      </c>
      <c r="AK12" s="101">
        <f>-Revenue!AK172</f>
        <v>0</v>
      </c>
      <c r="AL12" s="101">
        <f>-Revenue!AL172</f>
        <v>0</v>
      </c>
      <c r="AM12" s="101">
        <f>-Revenue!AM172</f>
        <v>0</v>
      </c>
      <c r="AN12" s="101">
        <f>-Revenue!AN172</f>
        <v>0</v>
      </c>
      <c r="AO12" s="101">
        <f>-Revenue!AO172</f>
        <v>287027.68070592434</v>
      </c>
      <c r="AP12" s="101">
        <f>-Revenue!AP172</f>
        <v>283953.70770192595</v>
      </c>
      <c r="AQ12" s="101">
        <f>-Revenue!AQ172</f>
        <v>305231.14718502632</v>
      </c>
      <c r="AR12" s="101">
        <f>-Revenue!AR172</f>
        <v>326917.86848555371</v>
      </c>
      <c r="AS12" s="101">
        <f>-Revenue!AS172</f>
        <v>230784.92170131765</v>
      </c>
      <c r="AT12" s="101">
        <f>-Revenue!AT172</f>
        <v>318014.62424964708</v>
      </c>
      <c r="AU12" s="101">
        <f>-Revenue!AU172</f>
        <v>296668.20033116004</v>
      </c>
      <c r="AV12" s="101">
        <f>-Revenue!AV172</f>
        <v>310237.8354621054</v>
      </c>
      <c r="AW12" s="101">
        <f>-Revenue!AW172</f>
        <v>313337.84749127959</v>
      </c>
      <c r="AX12" s="101">
        <f>-Revenue!AX172</f>
        <v>313366.73688206269</v>
      </c>
      <c r="AY12" s="101">
        <f>-Revenue!AY172</f>
        <v>356445.42315688782</v>
      </c>
      <c r="AZ12" s="101">
        <f>-Revenue!AZ172</f>
        <v>311437.14890922629</v>
      </c>
      <c r="BA12" s="101">
        <f>-Revenue!BA172</f>
        <v>351054.06564342091</v>
      </c>
      <c r="BB12" s="101">
        <f>-Revenue!BB172</f>
        <v>359266.92842194199</v>
      </c>
      <c r="BC12" s="101">
        <f>-Revenue!BC172</f>
        <v>367515.79327541852</v>
      </c>
      <c r="BD12" s="101">
        <f>-Revenue!BD172</f>
        <v>376310.73758156865</v>
      </c>
      <c r="BE12" s="101">
        <f>-Revenue!BE172</f>
        <v>260910.48381399055</v>
      </c>
      <c r="BF12" s="101">
        <f>-Revenue!BF172</f>
        <v>363751.42128844577</v>
      </c>
      <c r="BG12" s="101">
        <f>-Revenue!BG172</f>
        <v>345689.53641120897</v>
      </c>
      <c r="BH12" s="101">
        <f>-Revenue!BH172</f>
        <v>358467.51352602296</v>
      </c>
      <c r="BI12" s="101">
        <f>-Revenue!BI172</f>
        <v>351686.19971648935</v>
      </c>
      <c r="BJ12" s="101">
        <f>-Revenue!BJ172</f>
        <v>356011.08567454136</v>
      </c>
      <c r="BK12" s="101">
        <f>-Revenue!BK172</f>
        <v>420140.80008048733</v>
      </c>
      <c r="BL12" s="101">
        <f>-Revenue!BL172</f>
        <v>347909.82012342761</v>
      </c>
      <c r="BM12" s="101">
        <f>-Revenue!BM172</f>
        <v>404410.18080444582</v>
      </c>
      <c r="BN12" s="101">
        <f>-Revenue!BN172</f>
        <v>416759.55325586698</v>
      </c>
      <c r="BO12" s="101">
        <f>-Revenue!BO172</f>
        <v>416731.68097901001</v>
      </c>
      <c r="BP12" s="101">
        <f>-Revenue!BP172</f>
        <v>419224.30033975362</v>
      </c>
      <c r="BQ12" s="101">
        <f>-Revenue!BQ172</f>
        <v>288491.99241234746</v>
      </c>
      <c r="BR12" s="101">
        <f>-Revenue!BR172</f>
        <v>393180.72389587446</v>
      </c>
      <c r="BS12" s="101">
        <f>-Revenue!BS172</f>
        <v>380449.14454776439</v>
      </c>
      <c r="BT12" s="101">
        <f>-Revenue!BT172</f>
        <v>407917.68879277719</v>
      </c>
      <c r="BU12" s="101">
        <f>-Revenue!BU172</f>
        <v>379914.35221606574</v>
      </c>
      <c r="BV12" s="101">
        <f>-Revenue!BV172</f>
        <v>397266.2768935893</v>
      </c>
      <c r="BW12" s="101">
        <f>-Revenue!BW172</f>
        <v>462306.90060489275</v>
      </c>
      <c r="BX12" s="101">
        <f>-Revenue!BX172</f>
        <v>390505.34030604002</v>
      </c>
      <c r="BY12" s="101">
        <f>-Revenue!BY172</f>
        <v>450406.48203093227</v>
      </c>
      <c r="BZ12" s="101">
        <f>-Revenue!BZ172</f>
        <v>451569.55564966862</v>
      </c>
      <c r="CA12" s="101">
        <f>-Revenue!CA172</f>
        <v>457041.56642792618</v>
      </c>
      <c r="CB12" s="101">
        <f>-Revenue!CB172</f>
        <v>515380.76359771501</v>
      </c>
      <c r="CC12" s="101">
        <f>-Revenue!CC172</f>
        <v>344553.46416951821</v>
      </c>
      <c r="CD12" s="101">
        <f>-Revenue!CD172</f>
        <v>466857.16643349017</v>
      </c>
      <c r="CE12" s="101">
        <f>-Revenue!CE172</f>
        <v>450092.47381538694</v>
      </c>
      <c r="CF12" s="101">
        <f>-Revenue!CF172</f>
        <v>484869.00987520342</v>
      </c>
      <c r="CG12" s="101">
        <f>-Revenue!CG172</f>
        <v>460672.3194838292</v>
      </c>
      <c r="CH12" s="101">
        <f>-Revenue!CH172</f>
        <v>477623.75129549921</v>
      </c>
      <c r="CI12" s="101">
        <f>-Revenue!CI172</f>
        <v>539371.64667658438</v>
      </c>
      <c r="CJ12" s="101">
        <f>-Revenue!CJ172</f>
        <v>463562.16854259244</v>
      </c>
      <c r="CK12" s="101">
        <f>-Revenue!CK172</f>
        <v>553454.02683950961</v>
      </c>
      <c r="CL12" s="101">
        <f>-Revenue!CL172</f>
        <v>526570.46337230492</v>
      </c>
      <c r="CM12" s="101">
        <f>-Revenue!CM172</f>
        <v>550557.65515988797</v>
      </c>
    </row>
    <row r="13" spans="2:91" s="20" customFormat="1" ht="15" x14ac:dyDescent="0.2">
      <c r="B13" s="88" t="s">
        <v>200</v>
      </c>
      <c r="C13" s="86" t="str">
        <f>Inputs!$J$16</f>
        <v>EUR</v>
      </c>
      <c r="D13" s="55" t="s">
        <v>2</v>
      </c>
      <c r="E13" s="102">
        <f t="shared" ca="1" si="16"/>
        <v>-414492.54974266869</v>
      </c>
      <c r="F13" s="102">
        <f t="shared" ca="1" si="16"/>
        <v>-1307866.6241531116</v>
      </c>
      <c r="G13" s="102">
        <f t="shared" ca="1" si="16"/>
        <v>-1444018.7044951592</v>
      </c>
      <c r="H13" s="102">
        <f t="shared" ca="1" si="16"/>
        <v>-1545121.2764190868</v>
      </c>
      <c r="I13" s="102">
        <f t="shared" ca="1" si="16"/>
        <v>-1778259.0593841302</v>
      </c>
      <c r="J13" s="97"/>
      <c r="K13" s="102">
        <f t="shared" ca="1" si="17"/>
        <v>0</v>
      </c>
      <c r="L13" s="102">
        <f t="shared" ca="1" si="17"/>
        <v>-30000</v>
      </c>
      <c r="M13" s="102">
        <f t="shared" ca="1" si="17"/>
        <v>-73171.604335463329</v>
      </c>
      <c r="N13" s="102">
        <f t="shared" ca="1" si="17"/>
        <v>-311320.94540720538</v>
      </c>
      <c r="O13" s="102">
        <f t="shared" ca="1" si="17"/>
        <v>-306803.50245395303</v>
      </c>
      <c r="P13" s="102">
        <f t="shared" ca="1" si="17"/>
        <v>-305024.91532040096</v>
      </c>
      <c r="Q13" s="102">
        <f t="shared" ca="1" si="17"/>
        <v>-333130.6886966434</v>
      </c>
      <c r="R13" s="102">
        <f t="shared" ca="1" si="17"/>
        <v>-362907.51768211403</v>
      </c>
      <c r="S13" s="102">
        <f t="shared" ca="1" si="17"/>
        <v>-337014.86539975926</v>
      </c>
      <c r="T13" s="102">
        <f t="shared" ca="1" si="17"/>
        <v>-337451.99997063761</v>
      </c>
      <c r="U13" s="102">
        <f t="shared" ca="1" si="18"/>
        <v>-367663.11351065501</v>
      </c>
      <c r="V13" s="102">
        <f t="shared" ca="1" si="18"/>
        <v>-401888.72561410733</v>
      </c>
      <c r="W13" s="102">
        <f t="shared" ca="1" si="18"/>
        <v>-359033.49468255602</v>
      </c>
      <c r="X13" s="102">
        <f t="shared" ca="1" si="18"/>
        <v>-362137.59675621835</v>
      </c>
      <c r="Y13" s="102">
        <f t="shared" ca="1" si="18"/>
        <v>-396038.43940996379</v>
      </c>
      <c r="Z13" s="102">
        <f t="shared" ca="1" si="18"/>
        <v>-427911.74557034869</v>
      </c>
      <c r="AA13" s="102">
        <f t="shared" ca="1" si="18"/>
        <v>-415377.78487010975</v>
      </c>
      <c r="AB13" s="102">
        <f t="shared" ca="1" si="18"/>
        <v>-417405.56981478771</v>
      </c>
      <c r="AC13" s="102">
        <f t="shared" ca="1" si="18"/>
        <v>-451594.57567198027</v>
      </c>
      <c r="AD13" s="102">
        <f t="shared" ca="1" si="18"/>
        <v>-493881.12902725226</v>
      </c>
      <c r="AE13" s="97"/>
      <c r="AF13" s="101">
        <f ca="1">Suppliers!AF13</f>
        <v>0</v>
      </c>
      <c r="AG13" s="101">
        <f ca="1">Suppliers!AG13</f>
        <v>0</v>
      </c>
      <c r="AH13" s="101">
        <f ca="1">Suppliers!AH13</f>
        <v>0</v>
      </c>
      <c r="AI13" s="101">
        <f ca="1">Suppliers!AI13</f>
        <v>0</v>
      </c>
      <c r="AJ13" s="101">
        <f ca="1">Suppliers!AJ13</f>
        <v>0</v>
      </c>
      <c r="AK13" s="101">
        <f ca="1">Suppliers!AK13</f>
        <v>-30000</v>
      </c>
      <c r="AL13" s="101">
        <f ca="1">Suppliers!AL13</f>
        <v>-60000</v>
      </c>
      <c r="AM13" s="101">
        <f ca="1">Suppliers!AM13</f>
        <v>0</v>
      </c>
      <c r="AN13" s="101">
        <f ca="1">Suppliers!AN13</f>
        <v>-13171.604335463326</v>
      </c>
      <c r="AO13" s="101">
        <f ca="1">Suppliers!AO13</f>
        <v>-103116.73927624244</v>
      </c>
      <c r="AP13" s="101">
        <f ca="1">Suppliers!AP13</f>
        <v>-100887.81408938419</v>
      </c>
      <c r="AQ13" s="101">
        <f ca="1">Suppliers!AQ13</f>
        <v>-107316.39204157877</v>
      </c>
      <c r="AR13" s="101">
        <f ca="1">Suppliers!AR13</f>
        <v>-113088.26090548695</v>
      </c>
      <c r="AS13" s="101">
        <f ca="1">Suppliers!AS13</f>
        <v>-83295.995354151513</v>
      </c>
      <c r="AT13" s="101">
        <f ca="1">Suppliers!AT13</f>
        <v>-110419.24619431456</v>
      </c>
      <c r="AU13" s="101">
        <f ca="1">Suppliers!AU13</f>
        <v>-97180.279500160177</v>
      </c>
      <c r="AV13" s="101">
        <f ca="1">Suppliers!AV13</f>
        <v>-105194.67069330481</v>
      </c>
      <c r="AW13" s="101">
        <f ca="1">Suppliers!AW13</f>
        <v>-102649.96512693597</v>
      </c>
      <c r="AX13" s="101">
        <f ca="1">Suppliers!AX13</f>
        <v>-105522.65196777874</v>
      </c>
      <c r="AY13" s="101">
        <f ca="1">Suppliers!AY13</f>
        <v>-121160.92161319668</v>
      </c>
      <c r="AZ13" s="101">
        <f ca="1">Suppliers!AZ13</f>
        <v>-106447.11511566798</v>
      </c>
      <c r="BA13" s="101">
        <f ca="1">Suppliers!BA13</f>
        <v>-118508.96329810534</v>
      </c>
      <c r="BB13" s="101">
        <f ca="1">Suppliers!BB13</f>
        <v>-121094.7895255925</v>
      </c>
      <c r="BC13" s="101">
        <f ca="1">Suppliers!BC13</f>
        <v>-123303.76485841617</v>
      </c>
      <c r="BD13" s="101">
        <f ca="1">Suppliers!BD13</f>
        <v>-125023.79141503847</v>
      </c>
      <c r="BE13" s="101">
        <f ca="1">Suppliers!BE13</f>
        <v>-90428.459062674199</v>
      </c>
      <c r="BF13" s="101">
        <f ca="1">Suppliers!BF13</f>
        <v>-121562.6149220466</v>
      </c>
      <c r="BG13" s="101">
        <f ca="1">Suppliers!BG13</f>
        <v>-109161.18303843215</v>
      </c>
      <c r="BH13" s="101">
        <f ca="1">Suppliers!BH13</f>
        <v>-116952.37536981923</v>
      </c>
      <c r="BI13" s="101">
        <f ca="1">Suppliers!BI13</f>
        <v>-111338.4415623862</v>
      </c>
      <c r="BJ13" s="101">
        <f ca="1">Suppliers!BJ13</f>
        <v>-115666.43628063161</v>
      </c>
      <c r="BK13" s="101">
        <f ca="1">Suppliers!BK13</f>
        <v>-137276.1336690055</v>
      </c>
      <c r="BL13" s="101">
        <f ca="1">Suppliers!BL13</f>
        <v>-114720.54356101787</v>
      </c>
      <c r="BM13" s="101">
        <f ca="1">Suppliers!BM13</f>
        <v>-131627.74330447961</v>
      </c>
      <c r="BN13" s="101">
        <f ca="1">Suppliers!BN13</f>
        <v>-135286.44072900311</v>
      </c>
      <c r="BO13" s="101">
        <f ca="1">Suppliers!BO13</f>
        <v>-134974.54158062465</v>
      </c>
      <c r="BP13" s="101">
        <f ca="1">Suppliers!BP13</f>
        <v>-134781.44956356526</v>
      </c>
      <c r="BQ13" s="101">
        <f ca="1">Suppliers!BQ13</f>
        <v>-96638.446112677309</v>
      </c>
      <c r="BR13" s="101">
        <f ca="1">Suppliers!BR13</f>
        <v>-127613.59900631348</v>
      </c>
      <c r="BS13" s="101">
        <f ca="1">Suppliers!BS13</f>
        <v>-116657.8542517701</v>
      </c>
      <c r="BT13" s="101">
        <f ca="1">Suppliers!BT13</f>
        <v>-128705.54222437521</v>
      </c>
      <c r="BU13" s="101">
        <f ca="1">Suppliers!BU13</f>
        <v>-116774.20028007307</v>
      </c>
      <c r="BV13" s="101">
        <f ca="1">Suppliers!BV13</f>
        <v>-125059.58210486715</v>
      </c>
      <c r="BW13" s="101">
        <f ca="1">Suppliers!BW13</f>
        <v>-146457.26295875141</v>
      </c>
      <c r="BX13" s="101">
        <f ca="1">Suppliers!BX13</f>
        <v>-124521.59434634526</v>
      </c>
      <c r="BY13" s="101">
        <f ca="1">Suppliers!BY13</f>
        <v>-141972.41478839691</v>
      </c>
      <c r="BZ13" s="101">
        <f ca="1">Suppliers!BZ13</f>
        <v>-142309.5290283341</v>
      </c>
      <c r="CA13" s="101">
        <f ca="1">Suppliers!CA13</f>
        <v>-143629.80175361771</v>
      </c>
      <c r="CB13" s="101">
        <f ca="1">Suppliers!CB13</f>
        <v>-159297.10916383099</v>
      </c>
      <c r="CC13" s="101">
        <f ca="1">Suppliers!CC13</f>
        <v>-110316.75153751174</v>
      </c>
      <c r="CD13" s="101">
        <f ca="1">Suppliers!CD13</f>
        <v>-145763.92416876703</v>
      </c>
      <c r="CE13" s="101">
        <f ca="1">Suppliers!CE13</f>
        <v>-133389.8935445543</v>
      </c>
      <c r="CF13" s="101">
        <f ca="1">Suppliers!CF13</f>
        <v>-147428.9057441258</v>
      </c>
      <c r="CG13" s="101">
        <f ca="1">Suppliers!CG13</f>
        <v>-136586.77052610766</v>
      </c>
      <c r="CH13" s="101">
        <f ca="1">Suppliers!CH13</f>
        <v>-144677.47615793208</v>
      </c>
      <c r="CI13" s="101">
        <f ca="1">Suppliers!CI13</f>
        <v>-164751.68153324269</v>
      </c>
      <c r="CJ13" s="101">
        <f ca="1">Suppliers!CJ13</f>
        <v>-142165.41798080551</v>
      </c>
      <c r="CK13" s="101">
        <f ca="1">Suppliers!CK13</f>
        <v>-167586.93064647069</v>
      </c>
      <c r="CL13" s="101">
        <f ca="1">Suppliers!CL13</f>
        <v>-159847.59361450191</v>
      </c>
      <c r="CM13" s="101">
        <f ca="1">Suppliers!CM13</f>
        <v>-166446.60476627963</v>
      </c>
    </row>
    <row r="14" spans="2:91" s="45" customFormat="1" ht="15" x14ac:dyDescent="0.2">
      <c r="B14" s="112" t="s">
        <v>199</v>
      </c>
      <c r="C14" s="53" t="str">
        <f>Inputs!$J$16</f>
        <v>EUR</v>
      </c>
      <c r="D14" s="55" t="s">
        <v>2</v>
      </c>
      <c r="E14" s="111">
        <f t="shared" ca="1" si="16"/>
        <v>-214767.40263115434</v>
      </c>
      <c r="F14" s="111">
        <f t="shared" ca="1" si="16"/>
        <v>-925413.43049875833</v>
      </c>
      <c r="G14" s="111">
        <f t="shared" ca="1" si="16"/>
        <v>-1021821.530203152</v>
      </c>
      <c r="H14" s="111">
        <f t="shared" ca="1" si="16"/>
        <v>-1089856.0148879711</v>
      </c>
      <c r="I14" s="111">
        <f t="shared" ca="1" si="16"/>
        <v>-1259350.006575739</v>
      </c>
      <c r="J14" s="110"/>
      <c r="K14" s="111">
        <f t="shared" ca="1" si="17"/>
        <v>0</v>
      </c>
      <c r="L14" s="111">
        <f t="shared" ca="1" si="17"/>
        <v>0</v>
      </c>
      <c r="M14" s="111">
        <f t="shared" ca="1" si="17"/>
        <v>0</v>
      </c>
      <c r="N14" s="111">
        <f t="shared" ca="1" si="17"/>
        <v>-214767.40263115434</v>
      </c>
      <c r="O14" s="111">
        <f t="shared" ca="1" si="17"/>
        <v>-213666.45427887526</v>
      </c>
      <c r="P14" s="111">
        <f t="shared" ca="1" si="17"/>
        <v>-222290.93448408262</v>
      </c>
      <c r="Q14" s="111">
        <f t="shared" ca="1" si="17"/>
        <v>-234619.73748070822</v>
      </c>
      <c r="R14" s="111">
        <f t="shared" ca="1" si="17"/>
        <v>-254836.30425509223</v>
      </c>
      <c r="S14" s="111">
        <f t="shared" ca="1" si="17"/>
        <v>-234744.04539158227</v>
      </c>
      <c r="T14" s="111">
        <f t="shared" ca="1" si="17"/>
        <v>-245487.29336602907</v>
      </c>
      <c r="U14" s="111">
        <f t="shared" ca="1" si="18"/>
        <v>-259062.37674528069</v>
      </c>
      <c r="V14" s="111">
        <f t="shared" ca="1" si="18"/>
        <v>-282527.81470025989</v>
      </c>
      <c r="W14" s="111">
        <f t="shared" ca="1" si="18"/>
        <v>-249465.10764814308</v>
      </c>
      <c r="X14" s="111">
        <f t="shared" ca="1" si="18"/>
        <v>-262392.26566473226</v>
      </c>
      <c r="Y14" s="111">
        <f t="shared" ca="1" si="18"/>
        <v>-278271.49025112158</v>
      </c>
      <c r="Z14" s="111">
        <f t="shared" ca="1" si="18"/>
        <v>-299727.15132397419</v>
      </c>
      <c r="AA14" s="111">
        <f t="shared" ca="1" si="18"/>
        <v>-290366.66462505795</v>
      </c>
      <c r="AB14" s="111">
        <f t="shared" ca="1" si="18"/>
        <v>-302862.68342496001</v>
      </c>
      <c r="AC14" s="111">
        <f t="shared" ca="1" si="18"/>
        <v>-318560.56238958577</v>
      </c>
      <c r="AD14" s="111">
        <f t="shared" ca="1" si="18"/>
        <v>-347560.09613613522</v>
      </c>
      <c r="AE14" s="110"/>
      <c r="AF14" s="109">
        <f ca="1">Suppliers!AF67</f>
        <v>0</v>
      </c>
      <c r="AG14" s="109">
        <f ca="1">Suppliers!AG67</f>
        <v>0</v>
      </c>
      <c r="AH14" s="109">
        <f ca="1">Suppliers!AH67</f>
        <v>0</v>
      </c>
      <c r="AI14" s="109">
        <f ca="1">Suppliers!AI67</f>
        <v>0</v>
      </c>
      <c r="AJ14" s="109">
        <f ca="1">Suppliers!AJ67</f>
        <v>0</v>
      </c>
      <c r="AK14" s="109">
        <f ca="1">Suppliers!AK67</f>
        <v>0</v>
      </c>
      <c r="AL14" s="109">
        <f ca="1">Suppliers!AL67</f>
        <v>0</v>
      </c>
      <c r="AM14" s="109">
        <f ca="1">Suppliers!AM67</f>
        <v>0</v>
      </c>
      <c r="AN14" s="109">
        <f ca="1">Suppliers!AN67</f>
        <v>0</v>
      </c>
      <c r="AO14" s="109">
        <f ca="1">Suppliers!AO67</f>
        <v>-69795.358532927217</v>
      </c>
      <c r="AP14" s="109">
        <f ca="1">Suppliers!AP67</f>
        <v>-70063.501332348678</v>
      </c>
      <c r="AQ14" s="109">
        <f ca="1">Suppliers!AQ67</f>
        <v>-74908.542765878447</v>
      </c>
      <c r="AR14" s="109">
        <f ca="1">Suppliers!AR67</f>
        <v>-79959.490522336084</v>
      </c>
      <c r="AS14" s="109">
        <f ca="1">Suppliers!AS67</f>
        <v>-56744.181643870448</v>
      </c>
      <c r="AT14" s="109">
        <f ca="1">Suppliers!AT67</f>
        <v>-76962.782112668734</v>
      </c>
      <c r="AU14" s="109">
        <f ca="1">Suppliers!AU67</f>
        <v>-71996.601014337328</v>
      </c>
      <c r="AV14" s="109">
        <f ca="1">Suppliers!AV67</f>
        <v>-74879.787525005406</v>
      </c>
      <c r="AW14" s="109">
        <f ca="1">Suppliers!AW67</f>
        <v>-75414.54594473989</v>
      </c>
      <c r="AX14" s="109">
        <f ca="1">Suppliers!AX67</f>
        <v>-75178.107392782767</v>
      </c>
      <c r="AY14" s="109">
        <f ca="1">Suppliers!AY67</f>
        <v>-85039.729061914637</v>
      </c>
      <c r="AZ14" s="109">
        <f ca="1">Suppliers!AZ67</f>
        <v>-74401.901026010804</v>
      </c>
      <c r="BA14" s="109">
        <f ca="1">Suppliers!BA67</f>
        <v>-83194.637331165519</v>
      </c>
      <c r="BB14" s="109">
        <f ca="1">Suppliers!BB67</f>
        <v>-84991.165816115259</v>
      </c>
      <c r="BC14" s="109">
        <f ca="1">Suppliers!BC67</f>
        <v>-86650.501107811477</v>
      </c>
      <c r="BD14" s="109">
        <f ca="1">Suppliers!BD67</f>
        <v>-88463.39973652245</v>
      </c>
      <c r="BE14" s="109">
        <f ca="1">Suppliers!BE67</f>
        <v>-61658.319291371961</v>
      </c>
      <c r="BF14" s="109">
        <f ca="1">Suppliers!BF67</f>
        <v>-84622.326363687869</v>
      </c>
      <c r="BG14" s="109">
        <f ca="1">Suppliers!BG67</f>
        <v>-80665.229782542374</v>
      </c>
      <c r="BH14" s="109">
        <f ca="1">Suppliers!BH67</f>
        <v>-83275.291602749421</v>
      </c>
      <c r="BI14" s="109">
        <f ca="1">Suppliers!BI67</f>
        <v>-81546.771980737278</v>
      </c>
      <c r="BJ14" s="109">
        <f ca="1">Suppliers!BJ67</f>
        <v>-82265.356155887275</v>
      </c>
      <c r="BK14" s="109">
        <f ca="1">Suppliers!BK67</f>
        <v>-96563.271419636498</v>
      </c>
      <c r="BL14" s="109">
        <f ca="1">Suppliers!BL67</f>
        <v>-80233.74916975692</v>
      </c>
      <c r="BM14" s="109">
        <f ca="1">Suppliers!BM67</f>
        <v>-92431.446718522624</v>
      </c>
      <c r="BN14" s="109">
        <f ca="1">Suppliers!BN67</f>
        <v>-95163.360046801652</v>
      </c>
      <c r="BO14" s="109">
        <f ca="1">Suppliers!BO67</f>
        <v>-94933.007934935624</v>
      </c>
      <c r="BP14" s="109">
        <f ca="1">Suppliers!BP67</f>
        <v>-95216.844521643565</v>
      </c>
      <c r="BQ14" s="109">
        <f ca="1">Suppliers!BQ67</f>
        <v>-65859.162304590776</v>
      </c>
      <c r="BR14" s="109">
        <f ca="1">Suppliers!BR67</f>
        <v>-88389.100821908753</v>
      </c>
      <c r="BS14" s="109">
        <f ca="1">Suppliers!BS67</f>
        <v>-85724.410952561549</v>
      </c>
      <c r="BT14" s="109">
        <f ca="1">Suppliers!BT67</f>
        <v>-91490.841437254421</v>
      </c>
      <c r="BU14" s="109">
        <f ca="1">Suppliers!BU67</f>
        <v>-85177.013274916273</v>
      </c>
      <c r="BV14" s="109">
        <f ca="1">Suppliers!BV67</f>
        <v>-88631.330135344178</v>
      </c>
      <c r="BW14" s="109">
        <f ca="1">Suppliers!BW67</f>
        <v>-102674.50863800012</v>
      </c>
      <c r="BX14" s="109">
        <f ca="1">Suppliers!BX67</f>
        <v>-86965.651477777312</v>
      </c>
      <c r="BY14" s="109">
        <f ca="1">Suppliers!BY67</f>
        <v>-99475.74520213138</v>
      </c>
      <c r="BZ14" s="109">
        <f ca="1">Suppliers!BZ67</f>
        <v>-99674.035519570985</v>
      </c>
      <c r="CA14" s="109">
        <f ca="1">Suppliers!CA67</f>
        <v>-100577.37060227183</v>
      </c>
      <c r="CB14" s="109">
        <f ca="1">Suppliers!CB67</f>
        <v>-112894.05472701827</v>
      </c>
      <c r="CC14" s="109">
        <f ca="1">Suppliers!CC67</f>
        <v>-76048.368113665623</v>
      </c>
      <c r="CD14" s="109">
        <f ca="1">Suppliers!CD67</f>
        <v>-101424.24178437405</v>
      </c>
      <c r="CE14" s="109">
        <f ca="1">Suppliers!CE67</f>
        <v>-98008.031599181384</v>
      </c>
      <c r="CF14" s="109">
        <f ca="1">Suppliers!CF67</f>
        <v>-105084.99197707773</v>
      </c>
      <c r="CG14" s="109">
        <f ca="1">Suppliers!CG67</f>
        <v>-99769.65984870086</v>
      </c>
      <c r="CH14" s="109">
        <f ca="1">Suppliers!CH67</f>
        <v>-102994.93223165667</v>
      </c>
      <c r="CI14" s="109">
        <f ca="1">Suppliers!CI67</f>
        <v>-115827.43723978555</v>
      </c>
      <c r="CJ14" s="109">
        <f ca="1">Suppliers!CJ67</f>
        <v>-99738.192918143526</v>
      </c>
      <c r="CK14" s="109">
        <f ca="1">Suppliers!CK67</f>
        <v>-118082.38060070005</v>
      </c>
      <c r="CL14" s="109">
        <f ca="1">Suppliers!CL67</f>
        <v>-112436.93212743866</v>
      </c>
      <c r="CM14" s="109">
        <f ca="1">Suppliers!CM67</f>
        <v>-117040.78340799654</v>
      </c>
    </row>
    <row r="15" spans="2:91" s="45" customFormat="1" ht="15" x14ac:dyDescent="0.2">
      <c r="B15" s="112" t="s">
        <v>198</v>
      </c>
      <c r="C15" s="53" t="str">
        <f>Inputs!$J$16</f>
        <v>EUR</v>
      </c>
      <c r="D15" s="55" t="s">
        <v>2</v>
      </c>
      <c r="E15" s="111">
        <f t="shared" ca="1" si="16"/>
        <v>-68762.125355928772</v>
      </c>
      <c r="F15" s="111">
        <f t="shared" ca="1" si="16"/>
        <v>-38550.473940100215</v>
      </c>
      <c r="G15" s="111">
        <f t="shared" ca="1" si="16"/>
        <v>-44187.790132555048</v>
      </c>
      <c r="H15" s="111">
        <f t="shared" ca="1" si="16"/>
        <v>-48782.743241176329</v>
      </c>
      <c r="I15" s="111">
        <f t="shared" ca="1" si="16"/>
        <v>-58335.649092615218</v>
      </c>
      <c r="J15" s="110"/>
      <c r="K15" s="111">
        <f t="shared" ca="1" si="17"/>
        <v>0</v>
      </c>
      <c r="L15" s="111">
        <f t="shared" ca="1" si="17"/>
        <v>0</v>
      </c>
      <c r="M15" s="111">
        <f t="shared" ca="1" si="17"/>
        <v>-60000</v>
      </c>
      <c r="N15" s="111">
        <f t="shared" ca="1" si="17"/>
        <v>-8762.125355928767</v>
      </c>
      <c r="O15" s="111">
        <f t="shared" ca="1" si="17"/>
        <v>-8757.1741443651845</v>
      </c>
      <c r="P15" s="111">
        <f t="shared" ca="1" si="17"/>
        <v>-9202.4388328454497</v>
      </c>
      <c r="Q15" s="111">
        <f t="shared" ca="1" si="17"/>
        <v>-9812.493089481768</v>
      </c>
      <c r="R15" s="111">
        <f t="shared" ca="1" si="17"/>
        <v>-10778.367873407815</v>
      </c>
      <c r="S15" s="111">
        <f t="shared" ca="1" si="17"/>
        <v>-10009.72642684005</v>
      </c>
      <c r="T15" s="111">
        <f t="shared" ca="1" si="17"/>
        <v>-10558.432496537213</v>
      </c>
      <c r="U15" s="111">
        <f t="shared" ca="1" si="18"/>
        <v>-11240.617058784563</v>
      </c>
      <c r="V15" s="111">
        <f t="shared" ca="1" si="18"/>
        <v>-12379.014150393228</v>
      </c>
      <c r="W15" s="111">
        <f t="shared" ca="1" si="18"/>
        <v>-11008.970166479756</v>
      </c>
      <c r="X15" s="111">
        <f t="shared" ca="1" si="18"/>
        <v>-11682.811855566073</v>
      </c>
      <c r="Y15" s="111">
        <f t="shared" ca="1" si="18"/>
        <v>-12500.785178045222</v>
      </c>
      <c r="Z15" s="111">
        <f t="shared" ca="1" si="18"/>
        <v>-13590.176041085271</v>
      </c>
      <c r="AA15" s="111">
        <f t="shared" ca="1" si="18"/>
        <v>-13267.913942007235</v>
      </c>
      <c r="AB15" s="111">
        <f t="shared" ca="1" si="18"/>
        <v>-13956.338031744197</v>
      </c>
      <c r="AC15" s="111">
        <f t="shared" ca="1" si="18"/>
        <v>-14805.57566514676</v>
      </c>
      <c r="AD15" s="111">
        <f t="shared" ca="1" si="18"/>
        <v>-16305.821453717024</v>
      </c>
      <c r="AE15" s="110"/>
      <c r="AF15" s="109">
        <f ca="1">Suppliers!AF99</f>
        <v>0</v>
      </c>
      <c r="AG15" s="109">
        <f ca="1">Suppliers!AG99</f>
        <v>0</v>
      </c>
      <c r="AH15" s="109">
        <f ca="1">Suppliers!AH99</f>
        <v>0</v>
      </c>
      <c r="AI15" s="109">
        <f ca="1">Suppliers!AI99</f>
        <v>0</v>
      </c>
      <c r="AJ15" s="109">
        <f ca="1">Suppliers!AJ99</f>
        <v>0</v>
      </c>
      <c r="AK15" s="109">
        <f ca="1">Suppliers!AK99</f>
        <v>0</v>
      </c>
      <c r="AL15" s="109">
        <f ca="1">Suppliers!AL99</f>
        <v>-60000</v>
      </c>
      <c r="AM15" s="109">
        <f ca="1">Suppliers!AM99</f>
        <v>0</v>
      </c>
      <c r="AN15" s="109">
        <f ca="1">Suppliers!AN99</f>
        <v>0</v>
      </c>
      <c r="AO15" s="109">
        <f ca="1">Suppliers!AO99</f>
        <v>-2870.2768070592433</v>
      </c>
      <c r="AP15" s="109">
        <f ca="1">Suppliers!AP99</f>
        <v>-2839.5370770192594</v>
      </c>
      <c r="AQ15" s="109">
        <f ca="1">Suppliers!AQ99</f>
        <v>-3052.3114718502634</v>
      </c>
      <c r="AR15" s="109">
        <f ca="1">Suppliers!AR99</f>
        <v>-3269.1786848555371</v>
      </c>
      <c r="AS15" s="109">
        <f ca="1">Suppliers!AS99</f>
        <v>-2307.8492170131767</v>
      </c>
      <c r="AT15" s="109">
        <f ca="1">Suppliers!AT99</f>
        <v>-3180.1462424964707</v>
      </c>
      <c r="AU15" s="109">
        <f ca="1">Suppliers!AU99</f>
        <v>-2966.6820033116005</v>
      </c>
      <c r="AV15" s="109">
        <f ca="1">Suppliers!AV99</f>
        <v>-3102.3783546210543</v>
      </c>
      <c r="AW15" s="109">
        <f ca="1">Suppliers!AW99</f>
        <v>-3133.3784749127958</v>
      </c>
      <c r="AX15" s="109">
        <f ca="1">Suppliers!AX99</f>
        <v>-3133.667368820627</v>
      </c>
      <c r="AY15" s="109">
        <f ca="1">Suppliers!AY99</f>
        <v>-3564.4542315688782</v>
      </c>
      <c r="AZ15" s="109">
        <f ca="1">Suppliers!AZ99</f>
        <v>-3114.3714890922629</v>
      </c>
      <c r="BA15" s="109">
        <f ca="1">Suppliers!BA99</f>
        <v>-3510.5406564342093</v>
      </c>
      <c r="BB15" s="109">
        <f ca="1">Suppliers!BB99</f>
        <v>-3592.6692842194202</v>
      </c>
      <c r="BC15" s="109">
        <f ca="1">Suppliers!BC99</f>
        <v>-3675.1579327541854</v>
      </c>
      <c r="BD15" s="109">
        <f ca="1">Suppliers!BD99</f>
        <v>-3763.1073758156867</v>
      </c>
      <c r="BE15" s="109">
        <f ca="1">Suppliers!BE99</f>
        <v>-2609.1048381399055</v>
      </c>
      <c r="BF15" s="109">
        <f ca="1">Suppliers!BF99</f>
        <v>-3637.5142128844577</v>
      </c>
      <c r="BG15" s="109">
        <f ca="1">Suppliers!BG99</f>
        <v>-3456.8953641120897</v>
      </c>
      <c r="BH15" s="109">
        <f ca="1">Suppliers!BH99</f>
        <v>-3584.6751352602296</v>
      </c>
      <c r="BI15" s="109">
        <f ca="1">Suppliers!BI99</f>
        <v>-3516.8619971648936</v>
      </c>
      <c r="BJ15" s="109">
        <f ca="1">Suppliers!BJ99</f>
        <v>-3560.1108567454139</v>
      </c>
      <c r="BK15" s="109">
        <f ca="1">Suppliers!BK99</f>
        <v>-4201.4080008048732</v>
      </c>
      <c r="BL15" s="109">
        <f ca="1">Suppliers!BL99</f>
        <v>-3479.0982012342761</v>
      </c>
      <c r="BM15" s="109">
        <f ca="1">Suppliers!BM99</f>
        <v>-4044.1018080444583</v>
      </c>
      <c r="BN15" s="109">
        <f ca="1">Suppliers!BN99</f>
        <v>-4167.5955325586701</v>
      </c>
      <c r="BO15" s="109">
        <f ca="1">Suppliers!BO99</f>
        <v>-4167.3168097900998</v>
      </c>
      <c r="BP15" s="109">
        <f ca="1">Suppliers!BP99</f>
        <v>-4192.2430033975361</v>
      </c>
      <c r="BQ15" s="109">
        <f ca="1">Suppliers!BQ99</f>
        <v>-2884.9199241234746</v>
      </c>
      <c r="BR15" s="109">
        <f ca="1">Suppliers!BR99</f>
        <v>-3931.8072389587446</v>
      </c>
      <c r="BS15" s="109">
        <f ca="1">Suppliers!BS99</f>
        <v>-3804.491445477644</v>
      </c>
      <c r="BT15" s="109">
        <f ca="1">Suppliers!BT99</f>
        <v>-4079.176887927772</v>
      </c>
      <c r="BU15" s="109">
        <f ca="1">Suppliers!BU99</f>
        <v>-3799.1435221606575</v>
      </c>
      <c r="BV15" s="109">
        <f ca="1">Suppliers!BV99</f>
        <v>-3972.6627689358929</v>
      </c>
      <c r="BW15" s="109">
        <f ca="1">Suppliers!BW99</f>
        <v>-4623.0690060489278</v>
      </c>
      <c r="BX15" s="109">
        <f ca="1">Suppliers!BX99</f>
        <v>-3905.0534030604003</v>
      </c>
      <c r="BY15" s="109">
        <f ca="1">Suppliers!BY99</f>
        <v>-4504.0648203093224</v>
      </c>
      <c r="BZ15" s="109">
        <f ca="1">Suppliers!BZ99</f>
        <v>-4515.6955564966865</v>
      </c>
      <c r="CA15" s="109">
        <f ca="1">Suppliers!CA99</f>
        <v>-4570.4156642792623</v>
      </c>
      <c r="CB15" s="109">
        <f ca="1">Suppliers!CB99</f>
        <v>-5153.8076359771503</v>
      </c>
      <c r="CC15" s="109">
        <f ca="1">Suppliers!CC99</f>
        <v>-3445.534641695182</v>
      </c>
      <c r="CD15" s="109">
        <f ca="1">Suppliers!CD99</f>
        <v>-4668.5716643349015</v>
      </c>
      <c r="CE15" s="109">
        <f ca="1">Suppliers!CE99</f>
        <v>-4500.9247381538698</v>
      </c>
      <c r="CF15" s="109">
        <f ca="1">Suppliers!CF99</f>
        <v>-4848.6900987520339</v>
      </c>
      <c r="CG15" s="109">
        <f ca="1">Suppliers!CG99</f>
        <v>-4606.7231948382923</v>
      </c>
      <c r="CH15" s="109">
        <f ca="1">Suppliers!CH99</f>
        <v>-4776.2375129549919</v>
      </c>
      <c r="CI15" s="109">
        <f ca="1">Suppliers!CI99</f>
        <v>-5393.7164667658435</v>
      </c>
      <c r="CJ15" s="109">
        <f ca="1">Suppliers!CJ99</f>
        <v>-4635.6216854259246</v>
      </c>
      <c r="CK15" s="109">
        <f ca="1">Suppliers!CK99</f>
        <v>-5534.5402683950961</v>
      </c>
      <c r="CL15" s="109">
        <f ca="1">Suppliers!CL99</f>
        <v>-5265.7046337230495</v>
      </c>
      <c r="CM15" s="109">
        <f ca="1">Suppliers!CM99</f>
        <v>-5505.5765515988796</v>
      </c>
    </row>
    <row r="16" spans="2:91" s="45" customFormat="1" ht="15" x14ac:dyDescent="0.2">
      <c r="B16" s="112" t="s">
        <v>197</v>
      </c>
      <c r="C16" s="53" t="str">
        <f>Inputs!$J$16</f>
        <v>EUR</v>
      </c>
      <c r="D16" s="55" t="s">
        <v>2</v>
      </c>
      <c r="E16" s="111">
        <f t="shared" ca="1" si="16"/>
        <v>-30000</v>
      </c>
      <c r="F16" s="111">
        <f t="shared" ca="1" si="16"/>
        <v>0</v>
      </c>
      <c r="G16" s="111">
        <f t="shared" ca="1" si="16"/>
        <v>0</v>
      </c>
      <c r="H16" s="111">
        <f t="shared" ca="1" si="16"/>
        <v>0</v>
      </c>
      <c r="I16" s="111">
        <f t="shared" ca="1" si="16"/>
        <v>0</v>
      </c>
      <c r="J16" s="110"/>
      <c r="K16" s="111">
        <f t="shared" ca="1" si="17"/>
        <v>0</v>
      </c>
      <c r="L16" s="111">
        <f t="shared" ca="1" si="17"/>
        <v>-30000</v>
      </c>
      <c r="M16" s="111">
        <f t="shared" ca="1" si="17"/>
        <v>0</v>
      </c>
      <c r="N16" s="111">
        <f t="shared" ca="1" si="17"/>
        <v>0</v>
      </c>
      <c r="O16" s="111">
        <f t="shared" ca="1" si="17"/>
        <v>0</v>
      </c>
      <c r="P16" s="111">
        <f t="shared" ca="1" si="17"/>
        <v>0</v>
      </c>
      <c r="Q16" s="111">
        <f t="shared" ca="1" si="17"/>
        <v>0</v>
      </c>
      <c r="R16" s="111">
        <f t="shared" ca="1" si="17"/>
        <v>0</v>
      </c>
      <c r="S16" s="111">
        <f t="shared" ca="1" si="17"/>
        <v>0</v>
      </c>
      <c r="T16" s="111">
        <f t="shared" ca="1" si="17"/>
        <v>0</v>
      </c>
      <c r="U16" s="111">
        <f t="shared" ca="1" si="18"/>
        <v>0</v>
      </c>
      <c r="V16" s="111">
        <f t="shared" ca="1" si="18"/>
        <v>0</v>
      </c>
      <c r="W16" s="111">
        <f t="shared" ca="1" si="18"/>
        <v>0</v>
      </c>
      <c r="X16" s="111">
        <f t="shared" ca="1" si="18"/>
        <v>0</v>
      </c>
      <c r="Y16" s="111">
        <f t="shared" ca="1" si="18"/>
        <v>0</v>
      </c>
      <c r="Z16" s="111">
        <f t="shared" ca="1" si="18"/>
        <v>0</v>
      </c>
      <c r="AA16" s="111">
        <f t="shared" ca="1" si="18"/>
        <v>0</v>
      </c>
      <c r="AB16" s="111">
        <f t="shared" ca="1" si="18"/>
        <v>0</v>
      </c>
      <c r="AC16" s="111">
        <f t="shared" ca="1" si="18"/>
        <v>0</v>
      </c>
      <c r="AD16" s="111">
        <f t="shared" ca="1" si="18"/>
        <v>0</v>
      </c>
      <c r="AE16" s="110"/>
      <c r="AF16" s="109">
        <f ca="1">Suppliers!AF106</f>
        <v>0</v>
      </c>
      <c r="AG16" s="109">
        <f ca="1">Suppliers!AG106</f>
        <v>0</v>
      </c>
      <c r="AH16" s="109">
        <f ca="1">Suppliers!AH106</f>
        <v>0</v>
      </c>
      <c r="AI16" s="109">
        <f ca="1">Suppliers!AI106</f>
        <v>0</v>
      </c>
      <c r="AJ16" s="109">
        <f ca="1">Suppliers!AJ106</f>
        <v>0</v>
      </c>
      <c r="AK16" s="109">
        <f ca="1">Suppliers!AK106</f>
        <v>-30000</v>
      </c>
      <c r="AL16" s="109">
        <f ca="1">Suppliers!AL106</f>
        <v>0</v>
      </c>
      <c r="AM16" s="109">
        <f ca="1">Suppliers!AM106</f>
        <v>0</v>
      </c>
      <c r="AN16" s="109">
        <f ca="1">Suppliers!AN106</f>
        <v>0</v>
      </c>
      <c r="AO16" s="109">
        <f ca="1">Suppliers!AO106</f>
        <v>0</v>
      </c>
      <c r="AP16" s="109">
        <f ca="1">Suppliers!AP106</f>
        <v>0</v>
      </c>
      <c r="AQ16" s="109">
        <f ca="1">Suppliers!AQ106</f>
        <v>0</v>
      </c>
      <c r="AR16" s="109">
        <f ca="1">Suppliers!AR106</f>
        <v>0</v>
      </c>
      <c r="AS16" s="109">
        <f ca="1">Suppliers!AS106</f>
        <v>0</v>
      </c>
      <c r="AT16" s="109">
        <f ca="1">Suppliers!AT106</f>
        <v>0</v>
      </c>
      <c r="AU16" s="109">
        <f ca="1">Suppliers!AU106</f>
        <v>0</v>
      </c>
      <c r="AV16" s="109">
        <f ca="1">Suppliers!AV106</f>
        <v>0</v>
      </c>
      <c r="AW16" s="109">
        <f ca="1">Suppliers!AW106</f>
        <v>0</v>
      </c>
      <c r="AX16" s="109">
        <f ca="1">Suppliers!AX106</f>
        <v>0</v>
      </c>
      <c r="AY16" s="109">
        <f ca="1">Suppliers!AY106</f>
        <v>0</v>
      </c>
      <c r="AZ16" s="109">
        <f ca="1">Suppliers!AZ106</f>
        <v>0</v>
      </c>
      <c r="BA16" s="109">
        <f ca="1">Suppliers!BA106</f>
        <v>0</v>
      </c>
      <c r="BB16" s="109">
        <f ca="1">Suppliers!BB106</f>
        <v>0</v>
      </c>
      <c r="BC16" s="109">
        <f ca="1">Suppliers!BC106</f>
        <v>0</v>
      </c>
      <c r="BD16" s="109">
        <f ca="1">Suppliers!BD106</f>
        <v>0</v>
      </c>
      <c r="BE16" s="109">
        <f ca="1">Suppliers!BE106</f>
        <v>0</v>
      </c>
      <c r="BF16" s="109">
        <f ca="1">Suppliers!BF106</f>
        <v>0</v>
      </c>
      <c r="BG16" s="109">
        <f ca="1">Suppliers!BG106</f>
        <v>0</v>
      </c>
      <c r="BH16" s="109">
        <f ca="1">Suppliers!BH106</f>
        <v>0</v>
      </c>
      <c r="BI16" s="109">
        <f ca="1">Suppliers!BI106</f>
        <v>0</v>
      </c>
      <c r="BJ16" s="109">
        <f ca="1">Suppliers!BJ106</f>
        <v>0</v>
      </c>
      <c r="BK16" s="109">
        <f ca="1">Suppliers!BK106</f>
        <v>0</v>
      </c>
      <c r="BL16" s="109">
        <f ca="1">Suppliers!BL106</f>
        <v>0</v>
      </c>
      <c r="BM16" s="109">
        <f ca="1">Suppliers!BM106</f>
        <v>0</v>
      </c>
      <c r="BN16" s="109">
        <f ca="1">Suppliers!BN106</f>
        <v>0</v>
      </c>
      <c r="BO16" s="109">
        <f ca="1">Suppliers!BO106</f>
        <v>0</v>
      </c>
      <c r="BP16" s="109">
        <f ca="1">Suppliers!BP106</f>
        <v>0</v>
      </c>
      <c r="BQ16" s="109">
        <f ca="1">Suppliers!BQ106</f>
        <v>0</v>
      </c>
      <c r="BR16" s="109">
        <f ca="1">Suppliers!BR106</f>
        <v>0</v>
      </c>
      <c r="BS16" s="109">
        <f ca="1">Suppliers!BS106</f>
        <v>0</v>
      </c>
      <c r="BT16" s="109">
        <f ca="1">Suppliers!BT106</f>
        <v>0</v>
      </c>
      <c r="BU16" s="109">
        <f ca="1">Suppliers!BU106</f>
        <v>0</v>
      </c>
      <c r="BV16" s="109">
        <f ca="1">Suppliers!BV106</f>
        <v>0</v>
      </c>
      <c r="BW16" s="109">
        <f ca="1">Suppliers!BW106</f>
        <v>0</v>
      </c>
      <c r="BX16" s="109">
        <f ca="1">Suppliers!BX106</f>
        <v>0</v>
      </c>
      <c r="BY16" s="109">
        <f ca="1">Suppliers!BY106</f>
        <v>0</v>
      </c>
      <c r="BZ16" s="109">
        <f ca="1">Suppliers!BZ106</f>
        <v>0</v>
      </c>
      <c r="CA16" s="109">
        <f ca="1">Suppliers!CA106</f>
        <v>0</v>
      </c>
      <c r="CB16" s="109">
        <f ca="1">Suppliers!CB106</f>
        <v>0</v>
      </c>
      <c r="CC16" s="109">
        <f ca="1">Suppliers!CC106</f>
        <v>0</v>
      </c>
      <c r="CD16" s="109">
        <f ca="1">Suppliers!CD106</f>
        <v>0</v>
      </c>
      <c r="CE16" s="109">
        <f ca="1">Suppliers!CE106</f>
        <v>0</v>
      </c>
      <c r="CF16" s="109">
        <f ca="1">Suppliers!CF106</f>
        <v>0</v>
      </c>
      <c r="CG16" s="109">
        <f ca="1">Suppliers!CG106</f>
        <v>0</v>
      </c>
      <c r="CH16" s="109">
        <f ca="1">Suppliers!CH106</f>
        <v>0</v>
      </c>
      <c r="CI16" s="109">
        <f ca="1">Suppliers!CI106</f>
        <v>0</v>
      </c>
      <c r="CJ16" s="109">
        <f ca="1">Suppliers!CJ106</f>
        <v>0</v>
      </c>
      <c r="CK16" s="109">
        <f ca="1">Suppliers!CK106</f>
        <v>0</v>
      </c>
      <c r="CL16" s="109">
        <f ca="1">Suppliers!CL106</f>
        <v>0</v>
      </c>
      <c r="CM16" s="109">
        <f ca="1">Suppliers!CM106</f>
        <v>0</v>
      </c>
    </row>
    <row r="17" spans="2:91" s="45" customFormat="1" ht="15" x14ac:dyDescent="0.2">
      <c r="B17" s="112" t="s">
        <v>196</v>
      </c>
      <c r="C17" s="53" t="str">
        <f>Inputs!$J$16</f>
        <v>EUR</v>
      </c>
      <c r="D17" s="55" t="s">
        <v>2</v>
      </c>
      <c r="E17" s="111">
        <f t="shared" ca="1" si="16"/>
        <v>-46862.938251494095</v>
      </c>
      <c r="F17" s="111">
        <f t="shared" ca="1" si="16"/>
        <v>-193375.21616140503</v>
      </c>
      <c r="G17" s="111">
        <f t="shared" ca="1" si="16"/>
        <v>-221431.10953981121</v>
      </c>
      <c r="H17" s="111">
        <f t="shared" ca="1" si="16"/>
        <v>-244316.81506037078</v>
      </c>
      <c r="I17" s="111">
        <f t="shared" ca="1" si="16"/>
        <v>-292613.40635039564</v>
      </c>
      <c r="J17" s="110"/>
      <c r="K17" s="111">
        <f t="shared" ca="1" si="17"/>
        <v>0</v>
      </c>
      <c r="L17" s="111">
        <f t="shared" ca="1" si="17"/>
        <v>0</v>
      </c>
      <c r="M17" s="111">
        <f t="shared" ca="1" si="17"/>
        <v>0</v>
      </c>
      <c r="N17" s="111">
        <f t="shared" ca="1" si="17"/>
        <v>-46862.938251494095</v>
      </c>
      <c r="O17" s="111">
        <f t="shared" ca="1" si="17"/>
        <v>-43913.705492472131</v>
      </c>
      <c r="P17" s="111">
        <f t="shared" ca="1" si="17"/>
        <v>-45965.426396643583</v>
      </c>
      <c r="Q17" s="111">
        <f t="shared" ca="1" si="17"/>
        <v>-49043.458461588314</v>
      </c>
      <c r="R17" s="111">
        <f t="shared" ca="1" si="17"/>
        <v>-54452.625810700993</v>
      </c>
      <c r="S17" s="111">
        <f t="shared" ca="1" si="17"/>
        <v>-50010.988414330524</v>
      </c>
      <c r="T17" s="111">
        <f t="shared" ca="1" si="17"/>
        <v>-52671.510266966499</v>
      </c>
      <c r="U17" s="111">
        <f t="shared" ca="1" si="18"/>
        <v>-56165.321497992205</v>
      </c>
      <c r="V17" s="111">
        <f t="shared" ca="1" si="18"/>
        <v>-62583.289360521972</v>
      </c>
      <c r="W17" s="111">
        <f t="shared" ca="1" si="18"/>
        <v>-54809.341261567424</v>
      </c>
      <c r="X17" s="111">
        <f t="shared" ca="1" si="18"/>
        <v>-58281.395561032281</v>
      </c>
      <c r="Y17" s="111">
        <f t="shared" ca="1" si="18"/>
        <v>-62609.835771125843</v>
      </c>
      <c r="Z17" s="111">
        <f t="shared" ca="1" si="18"/>
        <v>-68616.242466645228</v>
      </c>
      <c r="AA17" s="111">
        <f t="shared" ca="1" si="18"/>
        <v>-66437.725710091807</v>
      </c>
      <c r="AB17" s="111">
        <f t="shared" ca="1" si="18"/>
        <v>-69719.841689224384</v>
      </c>
      <c r="AC17" s="111">
        <f t="shared" ca="1" si="18"/>
        <v>-74056.776816321435</v>
      </c>
      <c r="AD17" s="111">
        <f t="shared" ca="1" si="18"/>
        <v>-82399.062134758075</v>
      </c>
      <c r="AE17" s="110"/>
      <c r="AF17" s="109">
        <f ca="1">Suppliers!AF113</f>
        <v>0</v>
      </c>
      <c r="AG17" s="109">
        <f ca="1">Suppliers!AG113</f>
        <v>0</v>
      </c>
      <c r="AH17" s="109">
        <f ca="1">Suppliers!AH113</f>
        <v>0</v>
      </c>
      <c r="AI17" s="109">
        <f ca="1">Suppliers!AI113</f>
        <v>0</v>
      </c>
      <c r="AJ17" s="109">
        <f ca="1">Suppliers!AJ113</f>
        <v>0</v>
      </c>
      <c r="AK17" s="109">
        <f ca="1">Suppliers!AK113</f>
        <v>0</v>
      </c>
      <c r="AL17" s="109">
        <f ca="1">Suppliers!AL113</f>
        <v>0</v>
      </c>
      <c r="AM17" s="109">
        <f ca="1">Suppliers!AM113</f>
        <v>0</v>
      </c>
      <c r="AN17" s="109">
        <f ca="1">Suppliers!AN113</f>
        <v>0</v>
      </c>
      <c r="AO17" s="109">
        <f ca="1">Suppliers!AO113</f>
        <v>-17221.660842355461</v>
      </c>
      <c r="AP17" s="109">
        <f ca="1">Suppliers!AP113</f>
        <v>-14166.945655056315</v>
      </c>
      <c r="AQ17" s="109">
        <f ca="1">Suppliers!AQ113</f>
        <v>-15474.331754082319</v>
      </c>
      <c r="AR17" s="109">
        <f ca="1">Suppliers!AR113</f>
        <v>-16562.760637282961</v>
      </c>
      <c r="AS17" s="109">
        <f ca="1">Suppliers!AS113</f>
        <v>-10577.916617223522</v>
      </c>
      <c r="AT17" s="109">
        <f ca="1">Suppliers!AT113</f>
        <v>-16773.028237965649</v>
      </c>
      <c r="AU17" s="109">
        <f ca="1">Suppliers!AU113</f>
        <v>-14619.945777373134</v>
      </c>
      <c r="AV17" s="109">
        <f ca="1">Suppliers!AV113</f>
        <v>-15647.588124414726</v>
      </c>
      <c r="AW17" s="109">
        <f ca="1">Suppliers!AW113</f>
        <v>-15697.892494855721</v>
      </c>
      <c r="AX17" s="109">
        <f ca="1">Suppliers!AX113</f>
        <v>-15668.625738010967</v>
      </c>
      <c r="AY17" s="109">
        <f ca="1">Suppliers!AY113</f>
        <v>-18253.058020592642</v>
      </c>
      <c r="AZ17" s="109">
        <f ca="1">Suppliers!AZ113</f>
        <v>-15121.774702984701</v>
      </c>
      <c r="BA17" s="109">
        <f ca="1">Suppliers!BA113</f>
        <v>-17948.87244951299</v>
      </c>
      <c r="BB17" s="109">
        <f ca="1">Suppliers!BB113</f>
        <v>-18045.475048882312</v>
      </c>
      <c r="BC17" s="109">
        <f ca="1">Suppliers!BC113</f>
        <v>-18458.278312305691</v>
      </c>
      <c r="BD17" s="109">
        <f ca="1">Suppliers!BD113</f>
        <v>-18903.486322139936</v>
      </c>
      <c r="BE17" s="109">
        <f ca="1">Suppliers!BE113</f>
        <v>-11891.521653023747</v>
      </c>
      <c r="BF17" s="109">
        <f ca="1">Suppliers!BF113</f>
        <v>-19215.98043916684</v>
      </c>
      <c r="BG17" s="109">
        <f ca="1">Suppliers!BG113</f>
        <v>-17103.857971788082</v>
      </c>
      <c r="BH17" s="109">
        <f ca="1">Suppliers!BH113</f>
        <v>-18051.155447449288</v>
      </c>
      <c r="BI17" s="109">
        <f ca="1">Suppliers!BI113</f>
        <v>-17516.496847729133</v>
      </c>
      <c r="BJ17" s="109">
        <f ca="1">Suppliers!BJ113</f>
        <v>-17843.803143307588</v>
      </c>
      <c r="BK17" s="109">
        <f ca="1">Suppliers!BK113</f>
        <v>-21648.337148083829</v>
      </c>
      <c r="BL17" s="109">
        <f ca="1">Suppliers!BL113</f>
        <v>-16673.181206600784</v>
      </c>
      <c r="BM17" s="109">
        <f ca="1">Suppliers!BM113</f>
        <v>-20785.512647032476</v>
      </c>
      <c r="BN17" s="109">
        <f ca="1">Suppliers!BN113</f>
        <v>-20961.47138730756</v>
      </c>
      <c r="BO17" s="109">
        <f ca="1">Suppliers!BO113</f>
        <v>-20836.305326181933</v>
      </c>
      <c r="BP17" s="109">
        <f ca="1">Suppliers!BP113</f>
        <v>-20986.14121059512</v>
      </c>
      <c r="BQ17" s="109">
        <f ca="1">Suppliers!BQ113</f>
        <v>-13117.276541343312</v>
      </c>
      <c r="BR17" s="109">
        <f ca="1">Suppliers!BR113</f>
        <v>-20705.923509628992</v>
      </c>
      <c r="BS17" s="109">
        <f ca="1">Suppliers!BS113</f>
        <v>-18895.14143390712</v>
      </c>
      <c r="BT17" s="109">
        <f ca="1">Suppliers!BT113</f>
        <v>-20670.569882088988</v>
      </c>
      <c r="BU17" s="109">
        <f ca="1">Suppliers!BU113</f>
        <v>-18715.684245036173</v>
      </c>
      <c r="BV17" s="109">
        <f ca="1">Suppliers!BV113</f>
        <v>-20036.8330914547</v>
      </c>
      <c r="BW17" s="109">
        <f ca="1">Suppliers!BW113</f>
        <v>-23765.751267357675</v>
      </c>
      <c r="BX17" s="109">
        <f ca="1">Suppliers!BX113</f>
        <v>-18807.251412313472</v>
      </c>
      <c r="BY17" s="109">
        <f ca="1">Suppliers!BY113</f>
        <v>-23119.335518795539</v>
      </c>
      <c r="BZ17" s="109">
        <f ca="1">Suppliers!BZ113</f>
        <v>-22590.108518670793</v>
      </c>
      <c r="CA17" s="109">
        <f ca="1">Suppliers!CA113</f>
        <v>-22906.798429178889</v>
      </c>
      <c r="CB17" s="109">
        <f ca="1">Suppliers!CB113</f>
        <v>-26352.430151583641</v>
      </c>
      <c r="CC17" s="109">
        <f ca="1">Suppliers!CC113</f>
        <v>-15519.400214193942</v>
      </c>
      <c r="CD17" s="109">
        <f ca="1">Suppliers!CD113</f>
        <v>-24565.895344314227</v>
      </c>
      <c r="CE17" s="109">
        <f ca="1">Suppliers!CE113</f>
        <v>-22336.976764588318</v>
      </c>
      <c r="CF17" s="109">
        <f ca="1">Suppliers!CF113</f>
        <v>-24591.215854358339</v>
      </c>
      <c r="CG17" s="109">
        <f ca="1">Suppliers!CG113</f>
        <v>-22791.649070277716</v>
      </c>
      <c r="CH17" s="109">
        <f ca="1">Suppliers!CH113</f>
        <v>-24050.701882891663</v>
      </c>
      <c r="CI17" s="109">
        <f ca="1">Suppliers!CI113</f>
        <v>-27586.061287640074</v>
      </c>
      <c r="CJ17" s="109">
        <f ca="1">Suppliers!CJ113</f>
        <v>-22420.013645789706</v>
      </c>
      <c r="CK17" s="109">
        <f ca="1">Suppliers!CK113</f>
        <v>-28571.619924944651</v>
      </c>
      <c r="CL17" s="109">
        <f ca="1">Suppliers!CL113</f>
        <v>-26059.687533943201</v>
      </c>
      <c r="CM17" s="109">
        <f ca="1">Suppliers!CM113</f>
        <v>-27767.75467587023</v>
      </c>
    </row>
    <row r="18" spans="2:91" s="45" customFormat="1" ht="15" x14ac:dyDescent="0.2">
      <c r="B18" s="112" t="s">
        <v>195</v>
      </c>
      <c r="C18" s="53" t="str">
        <f>Inputs!$J$16</f>
        <v>EUR</v>
      </c>
      <c r="D18" s="55" t="s">
        <v>2</v>
      </c>
      <c r="E18" s="111">
        <f t="shared" ca="1" si="16"/>
        <v>-20446.151538594204</v>
      </c>
      <c r="F18" s="111">
        <f t="shared" ca="1" si="16"/>
        <v>-52888.758593463732</v>
      </c>
      <c r="G18" s="111">
        <f t="shared" ca="1" si="16"/>
        <v>-54892.674746019089</v>
      </c>
      <c r="H18" s="111">
        <f t="shared" ca="1" si="16"/>
        <v>-56727.052804158753</v>
      </c>
      <c r="I18" s="111">
        <f t="shared" ca="1" si="16"/>
        <v>-58625.814857901321</v>
      </c>
      <c r="J18" s="110"/>
      <c r="K18" s="111">
        <f t="shared" ca="1" si="17"/>
        <v>0</v>
      </c>
      <c r="L18" s="111">
        <f t="shared" ca="1" si="17"/>
        <v>0</v>
      </c>
      <c r="M18" s="111">
        <f t="shared" ca="1" si="17"/>
        <v>-5077.4733508047038</v>
      </c>
      <c r="N18" s="111">
        <f t="shared" ca="1" si="17"/>
        <v>-15368.678187789501</v>
      </c>
      <c r="O18" s="111">
        <f t="shared" ca="1" si="17"/>
        <v>-15549.377820364487</v>
      </c>
      <c r="P18" s="111">
        <f t="shared" ca="1" si="17"/>
        <v>-7982.7564692834203</v>
      </c>
      <c r="Q18" s="111">
        <f t="shared" ca="1" si="17"/>
        <v>-13291.877666102831</v>
      </c>
      <c r="R18" s="111">
        <f t="shared" ca="1" si="17"/>
        <v>-16064.746637712989</v>
      </c>
      <c r="S18" s="111">
        <f t="shared" ca="1" si="17"/>
        <v>-16213.4409094406</v>
      </c>
      <c r="T18" s="111">
        <f t="shared" ca="1" si="17"/>
        <v>-8273.5285971429221</v>
      </c>
      <c r="U18" s="111">
        <f t="shared" ca="1" si="18"/>
        <v>-13778.884326681986</v>
      </c>
      <c r="V18" s="111">
        <f t="shared" ca="1" si="18"/>
        <v>-16626.820912753581</v>
      </c>
      <c r="W18" s="111">
        <f t="shared" ca="1" si="18"/>
        <v>-16767.0733689964</v>
      </c>
      <c r="X18" s="111">
        <f t="shared" ca="1" si="18"/>
        <v>-8525.1758864762869</v>
      </c>
      <c r="Y18" s="111">
        <f t="shared" ca="1" si="18"/>
        <v>-14239.429510838176</v>
      </c>
      <c r="Z18" s="111">
        <f t="shared" ca="1" si="18"/>
        <v>-17195.374037847887</v>
      </c>
      <c r="AA18" s="111">
        <f t="shared" ca="1" si="18"/>
        <v>-17340.695699843091</v>
      </c>
      <c r="AB18" s="111">
        <f t="shared" ca="1" si="18"/>
        <v>-8784.477268919416</v>
      </c>
      <c r="AC18" s="111">
        <f t="shared" ca="1" si="18"/>
        <v>-14716.143884428482</v>
      </c>
      <c r="AD18" s="111">
        <f t="shared" ca="1" si="18"/>
        <v>-17784.498004710331</v>
      </c>
      <c r="AE18" s="110"/>
      <c r="AF18" s="109">
        <f ca="1">Suppliers!AF170</f>
        <v>0</v>
      </c>
      <c r="AG18" s="109">
        <f ca="1">Suppliers!AG170</f>
        <v>0</v>
      </c>
      <c r="AH18" s="109">
        <f ca="1">Suppliers!AH170</f>
        <v>0</v>
      </c>
      <c r="AI18" s="109">
        <f ca="1">Suppliers!AI170</f>
        <v>0</v>
      </c>
      <c r="AJ18" s="109">
        <f ca="1">Suppliers!AJ170</f>
        <v>0</v>
      </c>
      <c r="AK18" s="109">
        <f ca="1">Suppliers!AK170</f>
        <v>0</v>
      </c>
      <c r="AL18" s="109">
        <f ca="1">Suppliers!AL170</f>
        <v>0</v>
      </c>
      <c r="AM18" s="109">
        <f ca="1">Suppliers!AM170</f>
        <v>0</v>
      </c>
      <c r="AN18" s="109">
        <f ca="1">Suppliers!AN170</f>
        <v>-5077.4733508047038</v>
      </c>
      <c r="AO18" s="109">
        <f ca="1">Suppliers!AO170</f>
        <v>-5100.1142403443764</v>
      </c>
      <c r="AP18" s="109">
        <f ca="1">Suppliers!AP170</f>
        <v>-5122.8582089198244</v>
      </c>
      <c r="AQ18" s="109">
        <f ca="1">Suppliers!AQ170</f>
        <v>-5145.7057385252992</v>
      </c>
      <c r="AR18" s="109">
        <f ca="1">Suppliers!AR170</f>
        <v>-5164.3692253689987</v>
      </c>
      <c r="AS18" s="109">
        <f ca="1">Suppliers!AS170</f>
        <v>-5183.1025650129268</v>
      </c>
      <c r="AT18" s="109">
        <f ca="1">Suppliers!AT170</f>
        <v>-5201.9060299825605</v>
      </c>
      <c r="AU18" s="109">
        <f ca="1">Suppliers!AU170</f>
        <v>-2652.0687713796101</v>
      </c>
      <c r="AV18" s="109">
        <f ca="1">Suppliers!AV170</f>
        <v>-2660.9090006175425</v>
      </c>
      <c r="AW18" s="109">
        <f ca="1">Suppliers!AW170</f>
        <v>-2669.7786972862677</v>
      </c>
      <c r="AX18" s="109">
        <f ca="1">Suppliers!AX170</f>
        <v>-2678.6779596105557</v>
      </c>
      <c r="AY18" s="109">
        <f ca="1">Suppliers!AY170</f>
        <v>-5296.9848517486225</v>
      </c>
      <c r="AZ18" s="109">
        <f ca="1">Suppliers!AZ170</f>
        <v>-5316.2148547436545</v>
      </c>
      <c r="BA18" s="109">
        <f ca="1">Suppliers!BA170</f>
        <v>-5335.5169223641842</v>
      </c>
      <c r="BB18" s="109">
        <f ca="1">Suppliers!BB170</f>
        <v>-5354.8913362297462</v>
      </c>
      <c r="BC18" s="109">
        <f ca="1">Suppliers!BC170</f>
        <v>-5374.338379119059</v>
      </c>
      <c r="BD18" s="109">
        <f ca="1">Suppliers!BD170</f>
        <v>-5389.379719659164</v>
      </c>
      <c r="BE18" s="109">
        <f ca="1">Suppliers!BE170</f>
        <v>-5404.4654571979718</v>
      </c>
      <c r="BF18" s="109">
        <f ca="1">Suppliers!BF170</f>
        <v>-5419.5957325834643</v>
      </c>
      <c r="BG18" s="109">
        <f ca="1">Suppliers!BG170</f>
        <v>-2750.9597352101669</v>
      </c>
      <c r="BH18" s="109">
        <f ca="1">Suppliers!BH170</f>
        <v>-2757.8371345481924</v>
      </c>
      <c r="BI18" s="109">
        <f ca="1">Suppliers!BI170</f>
        <v>-2764.7317273845629</v>
      </c>
      <c r="BJ18" s="109">
        <f ca="1">Suppliers!BJ170</f>
        <v>-2771.6435567030239</v>
      </c>
      <c r="BK18" s="109">
        <f ca="1">Suppliers!BK170</f>
        <v>-5495.9201411325967</v>
      </c>
      <c r="BL18" s="109">
        <f ca="1">Suppliers!BL170</f>
        <v>-5511.3206288463671</v>
      </c>
      <c r="BM18" s="109">
        <f ca="1">Suppliers!BM170</f>
        <v>-5526.7666541021727</v>
      </c>
      <c r="BN18" s="109">
        <f ca="1">Suppliers!BN170</f>
        <v>-5542.2583617017735</v>
      </c>
      <c r="BO18" s="109">
        <f ca="1">Suppliers!BO170</f>
        <v>-5557.795896949634</v>
      </c>
      <c r="BP18" s="109">
        <f ca="1">Suppliers!BP170</f>
        <v>-5573.3794056548568</v>
      </c>
      <c r="BQ18" s="109">
        <f ca="1">Suppliers!BQ170</f>
        <v>-5589.0090341330888</v>
      </c>
      <c r="BR18" s="109">
        <f ca="1">Suppliers!BR170</f>
        <v>-5604.6849292084553</v>
      </c>
      <c r="BS18" s="109">
        <f ca="1">Suppliers!BS170</f>
        <v>-2834.6328079871114</v>
      </c>
      <c r="BT18" s="109">
        <f ca="1">Suppliers!BT170</f>
        <v>-2841.7193900070788</v>
      </c>
      <c r="BU18" s="109">
        <f ca="1">Suppliers!BU170</f>
        <v>-2848.8236884820963</v>
      </c>
      <c r="BV18" s="109">
        <f ca="1">Suppliers!BV170</f>
        <v>-2855.9457477033015</v>
      </c>
      <c r="BW18" s="109">
        <f ca="1">Suppliers!BW170</f>
        <v>-5683.7635782250536</v>
      </c>
      <c r="BX18" s="109">
        <f ca="1">Suppliers!BX170</f>
        <v>-5699.7201849098201</v>
      </c>
      <c r="BY18" s="109">
        <f ca="1">Suppliers!BY170</f>
        <v>-5715.7241003617601</v>
      </c>
      <c r="BZ18" s="109">
        <f ca="1">Suppliers!BZ170</f>
        <v>-5731.7754755432525</v>
      </c>
      <c r="CA18" s="109">
        <f ca="1">Suppliers!CA170</f>
        <v>-5747.8744619428744</v>
      </c>
      <c r="CB18" s="109">
        <f ca="1">Suppliers!CB170</f>
        <v>-5764.0212115774275</v>
      </c>
      <c r="CC18" s="109">
        <f ca="1">Suppliers!CC170</f>
        <v>-5780.2158769939442</v>
      </c>
      <c r="CD18" s="109">
        <f ca="1">Suppliers!CD170</f>
        <v>-5796.4586112717197</v>
      </c>
      <c r="CE18" s="109">
        <f ca="1">Suppliers!CE170</f>
        <v>-2920.8508773404601</v>
      </c>
      <c r="CF18" s="109">
        <f ca="1">Suppliers!CF170</f>
        <v>-2928.1530045338109</v>
      </c>
      <c r="CG18" s="109">
        <f ca="1">Suppliers!CG170</f>
        <v>-2935.473387045145</v>
      </c>
      <c r="CH18" s="109">
        <f ca="1">Suppliers!CH170</f>
        <v>-2942.8120705127576</v>
      </c>
      <c r="CI18" s="109">
        <f ca="1">Suppliers!CI170</f>
        <v>-5878.3987108704478</v>
      </c>
      <c r="CJ18" s="109">
        <f ca="1">Suppliers!CJ170</f>
        <v>-5894.9331030452786</v>
      </c>
      <c r="CK18" s="109">
        <f ca="1">Suppliers!CK170</f>
        <v>-5911.5166507118711</v>
      </c>
      <c r="CL18" s="109">
        <f ca="1">Suppliers!CL170</f>
        <v>-5928.1495112816247</v>
      </c>
      <c r="CM18" s="109">
        <f ca="1">Suppliers!CM170</f>
        <v>-5944.8318427168333</v>
      </c>
    </row>
    <row r="19" spans="2:91" s="45" customFormat="1" ht="15" x14ac:dyDescent="0.2">
      <c r="B19" s="112" t="s">
        <v>194</v>
      </c>
      <c r="C19" s="53" t="str">
        <f>Inputs!$J$16</f>
        <v>EUR</v>
      </c>
      <c r="D19" s="55" t="s">
        <v>2</v>
      </c>
      <c r="E19" s="111">
        <f t="shared" ca="1" si="16"/>
        <v>-33653.931965497322</v>
      </c>
      <c r="F19" s="111">
        <f t="shared" ca="1" si="16"/>
        <v>-97638.744959384072</v>
      </c>
      <c r="G19" s="111">
        <f t="shared" ca="1" si="16"/>
        <v>-101685.5998736219</v>
      </c>
      <c r="H19" s="111">
        <f t="shared" ca="1" si="16"/>
        <v>-105438.65042541</v>
      </c>
      <c r="I19" s="111">
        <f t="shared" ca="1" si="16"/>
        <v>-109334.18250747891</v>
      </c>
      <c r="J19" s="110"/>
      <c r="K19" s="111">
        <f t="shared" ca="1" si="17"/>
        <v>0</v>
      </c>
      <c r="L19" s="111">
        <f t="shared" ca="1" si="17"/>
        <v>0</v>
      </c>
      <c r="M19" s="111">
        <f t="shared" ca="1" si="17"/>
        <v>-8094.1309846586228</v>
      </c>
      <c r="N19" s="111">
        <f t="shared" ca="1" si="17"/>
        <v>-25559.800980838703</v>
      </c>
      <c r="O19" s="111">
        <f t="shared" ca="1" si="17"/>
        <v>-24916.790717875941</v>
      </c>
      <c r="P19" s="111">
        <f t="shared" ca="1" si="17"/>
        <v>-19583.359137545875</v>
      </c>
      <c r="Q19" s="111">
        <f t="shared" ca="1" si="17"/>
        <v>-26363.121998762294</v>
      </c>
      <c r="R19" s="111">
        <f t="shared" ca="1" si="17"/>
        <v>-26775.47310519997</v>
      </c>
      <c r="S19" s="111">
        <f t="shared" ca="1" si="17"/>
        <v>-26036.664257565812</v>
      </c>
      <c r="T19" s="111">
        <f t="shared" ca="1" si="17"/>
        <v>-20461.235243961877</v>
      </c>
      <c r="U19" s="111">
        <f t="shared" ca="1" si="18"/>
        <v>-27415.913881915512</v>
      </c>
      <c r="V19" s="111">
        <f t="shared" ca="1" si="18"/>
        <v>-27771.786490178711</v>
      </c>
      <c r="W19" s="111">
        <f t="shared" ca="1" si="18"/>
        <v>-26983.002237369361</v>
      </c>
      <c r="X19" s="111">
        <f t="shared" ca="1" si="18"/>
        <v>-21255.947788411489</v>
      </c>
      <c r="Y19" s="111">
        <f t="shared" ca="1" si="18"/>
        <v>-28416.898698832996</v>
      </c>
      <c r="Z19" s="111">
        <f t="shared" ca="1" si="18"/>
        <v>-28782.80170079615</v>
      </c>
      <c r="AA19" s="111">
        <f t="shared" ca="1" si="18"/>
        <v>-27964.784893109689</v>
      </c>
      <c r="AB19" s="111">
        <f t="shared" ca="1" si="18"/>
        <v>-22082.229399939763</v>
      </c>
      <c r="AC19" s="111">
        <f t="shared" ca="1" si="18"/>
        <v>-29455.516916497891</v>
      </c>
      <c r="AD19" s="111">
        <f t="shared" ca="1" si="18"/>
        <v>-29831.65129793157</v>
      </c>
      <c r="AE19" s="110"/>
      <c r="AF19" s="109">
        <f ca="1">Suppliers!AF227</f>
        <v>0</v>
      </c>
      <c r="AG19" s="109">
        <f ca="1">Suppliers!AG227</f>
        <v>0</v>
      </c>
      <c r="AH19" s="109">
        <f ca="1">Suppliers!AH227</f>
        <v>0</v>
      </c>
      <c r="AI19" s="109">
        <f ca="1">Suppliers!AI227</f>
        <v>0</v>
      </c>
      <c r="AJ19" s="109">
        <f ca="1">Suppliers!AJ227</f>
        <v>0</v>
      </c>
      <c r="AK19" s="109">
        <f ca="1">Suppliers!AK227</f>
        <v>0</v>
      </c>
      <c r="AL19" s="109">
        <f ca="1">Suppliers!AL227</f>
        <v>0</v>
      </c>
      <c r="AM19" s="109">
        <f ca="1">Suppliers!AM227</f>
        <v>0</v>
      </c>
      <c r="AN19" s="109">
        <f ca="1">Suppliers!AN227</f>
        <v>-8094.1309846586228</v>
      </c>
      <c r="AO19" s="109">
        <f ca="1">Suppliers!AO227</f>
        <v>-8129.3288535561487</v>
      </c>
      <c r="AP19" s="109">
        <f ca="1">Suppliers!AP227</f>
        <v>-8694.9718160401062</v>
      </c>
      <c r="AQ19" s="109">
        <f ca="1">Suppliers!AQ227</f>
        <v>-8735.5003112424492</v>
      </c>
      <c r="AR19" s="109">
        <f ca="1">Suppliers!AR227</f>
        <v>-8132.461835643373</v>
      </c>
      <c r="AS19" s="109">
        <f ca="1">Suppliers!AS227</f>
        <v>-8482.9453110314371</v>
      </c>
      <c r="AT19" s="109">
        <f ca="1">Suppliers!AT227</f>
        <v>-8301.3835712011332</v>
      </c>
      <c r="AU19" s="109">
        <f ca="1">Suppliers!AU227</f>
        <v>-4944.9819337585104</v>
      </c>
      <c r="AV19" s="109">
        <f ca="1">Suppliers!AV227</f>
        <v>-8904.0076886460683</v>
      </c>
      <c r="AW19" s="109">
        <f ca="1">Suppliers!AW227</f>
        <v>-5734.3695151412949</v>
      </c>
      <c r="AX19" s="109">
        <f ca="1">Suppliers!AX227</f>
        <v>-8863.5735085538236</v>
      </c>
      <c r="AY19" s="109">
        <f ca="1">Suppliers!AY227</f>
        <v>-9006.6954473719106</v>
      </c>
      <c r="AZ19" s="109">
        <f ca="1">Suppliers!AZ227</f>
        <v>-8492.8530428365593</v>
      </c>
      <c r="BA19" s="109">
        <f ca="1">Suppliers!BA227</f>
        <v>-8519.3959386284478</v>
      </c>
      <c r="BB19" s="109">
        <f ca="1">Suppliers!BB227</f>
        <v>-9110.5880401457525</v>
      </c>
      <c r="BC19" s="109">
        <f ca="1">Suppliers!BC227</f>
        <v>-9145.4891264257658</v>
      </c>
      <c r="BD19" s="109">
        <f ca="1">Suppliers!BD227</f>
        <v>-8504.4182609012532</v>
      </c>
      <c r="BE19" s="109">
        <f ca="1">Suppliers!BE227</f>
        <v>-8865.0478229405926</v>
      </c>
      <c r="BF19" s="109">
        <f ca="1">Suppliers!BF227</f>
        <v>-8667.1981737239639</v>
      </c>
      <c r="BG19" s="109">
        <f ca="1">Suppliers!BG227</f>
        <v>-5184.2401847794363</v>
      </c>
      <c r="BH19" s="109">
        <f ca="1">Suppliers!BH227</f>
        <v>-9283.4160498120982</v>
      </c>
      <c r="BI19" s="109">
        <f ca="1">Suppliers!BI227</f>
        <v>-5993.5790093703436</v>
      </c>
      <c r="BJ19" s="109">
        <f ca="1">Suppliers!BJ227</f>
        <v>-9225.5225679882806</v>
      </c>
      <c r="BK19" s="109">
        <f ca="1">Suppliers!BK227</f>
        <v>-9367.1969593477043</v>
      </c>
      <c r="BL19" s="109">
        <f ca="1">Suppliers!BL227</f>
        <v>-8823.1943545795275</v>
      </c>
      <c r="BM19" s="109">
        <f ca="1">Suppliers!BM227</f>
        <v>-8839.9154767778746</v>
      </c>
      <c r="BN19" s="109">
        <f ca="1">Suppliers!BN227</f>
        <v>-9451.7554006334685</v>
      </c>
      <c r="BO19" s="109">
        <f ca="1">Suppliers!BO227</f>
        <v>-9480.1156127673676</v>
      </c>
      <c r="BP19" s="109">
        <f ca="1">Suppliers!BP227</f>
        <v>-8812.8414222741703</v>
      </c>
      <c r="BQ19" s="109">
        <f ca="1">Suppliers!BQ227</f>
        <v>-9188.0783084866598</v>
      </c>
      <c r="BR19" s="109">
        <f ca="1">Suppliers!BR227</f>
        <v>-8982.0825066085308</v>
      </c>
      <c r="BS19" s="109">
        <f ca="1">Suppliers!BS227</f>
        <v>-5399.1776118366752</v>
      </c>
      <c r="BT19" s="109">
        <f ca="1">Suppliers!BT227</f>
        <v>-9623.2346270969447</v>
      </c>
      <c r="BU19" s="109">
        <f ca="1">Suppliers!BU227</f>
        <v>-6233.5355494778714</v>
      </c>
      <c r="BV19" s="109">
        <f ca="1">Suppliers!BV227</f>
        <v>-9562.8103614290812</v>
      </c>
      <c r="BW19" s="109">
        <f ca="1">Suppliers!BW227</f>
        <v>-9710.1704691196628</v>
      </c>
      <c r="BX19" s="109">
        <f ca="1">Suppliers!BX227</f>
        <v>-9143.9178682842503</v>
      </c>
      <c r="BY19" s="109">
        <f ca="1">Suppliers!BY227</f>
        <v>-9157.5451467989114</v>
      </c>
      <c r="BZ19" s="109">
        <f ca="1">Suppliers!BZ227</f>
        <v>-9797.9139580523806</v>
      </c>
      <c r="CA19" s="109">
        <f ca="1">Suppliers!CA227</f>
        <v>-9827.3425959448577</v>
      </c>
      <c r="CB19" s="109">
        <f ca="1">Suppliers!CB227</f>
        <v>-9132.7954376744783</v>
      </c>
      <c r="CC19" s="109">
        <f ca="1">Suppliers!CC227</f>
        <v>-9523.2326909630556</v>
      </c>
      <c r="CD19" s="109">
        <f ca="1">Suppliers!CD227</f>
        <v>-9308.7567644721548</v>
      </c>
      <c r="CE19" s="109">
        <f ca="1">Suppliers!CE227</f>
        <v>-5623.1095652902495</v>
      </c>
      <c r="CF19" s="109">
        <f ca="1">Suppliers!CF227</f>
        <v>-9975.8548094038833</v>
      </c>
      <c r="CG19" s="109">
        <f ca="1">Suppliers!CG227</f>
        <v>-6483.2650252456287</v>
      </c>
      <c r="CH19" s="109">
        <f ca="1">Suppliers!CH227</f>
        <v>-9912.7924599159924</v>
      </c>
      <c r="CI19" s="109">
        <f ca="1">Suppliers!CI227</f>
        <v>-10066.067828180807</v>
      </c>
      <c r="CJ19" s="109">
        <f ca="1">Suppliers!CJ227</f>
        <v>-9476.6566284010914</v>
      </c>
      <c r="CK19" s="109">
        <f ca="1">Suppliers!CK227</f>
        <v>-9486.873201719025</v>
      </c>
      <c r="CL19" s="109">
        <f ca="1">Suppliers!CL227</f>
        <v>-10157.119808115396</v>
      </c>
      <c r="CM19" s="109">
        <f ca="1">Suppliers!CM227</f>
        <v>-10187.658288097151</v>
      </c>
    </row>
    <row r="20" spans="2:91" s="20" customFormat="1" ht="15" x14ac:dyDescent="0.2">
      <c r="B20" s="88" t="s">
        <v>193</v>
      </c>
      <c r="C20" s="86" t="str">
        <f>Inputs!$J$16</f>
        <v>EUR</v>
      </c>
      <c r="D20" s="55" t="s">
        <v>105</v>
      </c>
      <c r="E20" s="102">
        <f t="shared" si="16"/>
        <v>-279354.96600867488</v>
      </c>
      <c r="F20" s="102">
        <f t="shared" si="16"/>
        <v>-875771.46314601833</v>
      </c>
      <c r="G20" s="102">
        <f t="shared" si="16"/>
        <v>-904072.82963628694</v>
      </c>
      <c r="H20" s="102">
        <f t="shared" si="16"/>
        <v>-929454.1192679964</v>
      </c>
      <c r="I20" s="102">
        <f t="shared" si="16"/>
        <v>-955607.40511155291</v>
      </c>
      <c r="J20" s="97"/>
      <c r="K20" s="102">
        <f t="shared" si="17"/>
        <v>0</v>
      </c>
      <c r="L20" s="102">
        <f t="shared" si="17"/>
        <v>0</v>
      </c>
      <c r="M20" s="102">
        <f t="shared" si="17"/>
        <v>-65554.999255978357</v>
      </c>
      <c r="N20" s="102">
        <f t="shared" si="17"/>
        <v>-213799.96675269652</v>
      </c>
      <c r="O20" s="102">
        <f t="shared" si="17"/>
        <v>-215934.86863990253</v>
      </c>
      <c r="P20" s="102">
        <f t="shared" si="17"/>
        <v>-217926.84250839951</v>
      </c>
      <c r="Q20" s="102">
        <f t="shared" si="17"/>
        <v>-219938.80258848734</v>
      </c>
      <c r="R20" s="102">
        <f t="shared" si="17"/>
        <v>-221970.94940922892</v>
      </c>
      <c r="S20" s="102">
        <f t="shared" si="17"/>
        <v>-223680.06688421848</v>
      </c>
      <c r="T20" s="102">
        <f t="shared" si="17"/>
        <v>-225231.03836023022</v>
      </c>
      <c r="U20" s="102">
        <f t="shared" si="18"/>
        <v>-226793.67122726113</v>
      </c>
      <c r="V20" s="102">
        <f t="shared" si="18"/>
        <v>-228368.05316457717</v>
      </c>
      <c r="W20" s="102">
        <f t="shared" si="18"/>
        <v>-229954.27251068418</v>
      </c>
      <c r="X20" s="102">
        <f t="shared" si="18"/>
        <v>-231552.41826828435</v>
      </c>
      <c r="Y20" s="102">
        <f t="shared" si="18"/>
        <v>-233162.58010927049</v>
      </c>
      <c r="Z20" s="102">
        <f t="shared" si="18"/>
        <v>-234784.84837975737</v>
      </c>
      <c r="AA20" s="102">
        <f t="shared" si="18"/>
        <v>-236419.31410515087</v>
      </c>
      <c r="AB20" s="102">
        <f t="shared" si="18"/>
        <v>-238066.06899525571</v>
      </c>
      <c r="AC20" s="102">
        <f t="shared" si="18"/>
        <v>-239725.20544942108</v>
      </c>
      <c r="AD20" s="102">
        <f t="shared" si="18"/>
        <v>-241396.81656172522</v>
      </c>
      <c r="AE20" s="97"/>
      <c r="AF20" s="101">
        <f>-('Labor costs'!AF13+'Labor costs'!AF20+'Labor costs'!AF27)</f>
        <v>0</v>
      </c>
      <c r="AG20" s="101">
        <f>-('Labor costs'!AG13+'Labor costs'!AG20+'Labor costs'!AG27)</f>
        <v>0</v>
      </c>
      <c r="AH20" s="101">
        <f>-('Labor costs'!AH13+'Labor costs'!AH20+'Labor costs'!AH27)</f>
        <v>0</v>
      </c>
      <c r="AI20" s="101">
        <f>-('Labor costs'!AI13+'Labor costs'!AI20+'Labor costs'!AI27)</f>
        <v>0</v>
      </c>
      <c r="AJ20" s="101">
        <f>-('Labor costs'!AJ13+'Labor costs'!AJ20+'Labor costs'!AJ27)</f>
        <v>0</v>
      </c>
      <c r="AK20" s="101">
        <f>-('Labor costs'!AK13+'Labor costs'!AK20+'Labor costs'!AK27)</f>
        <v>0</v>
      </c>
      <c r="AL20" s="101">
        <f>-('Labor costs'!AL13+'Labor costs'!AL20+'Labor costs'!AL27)</f>
        <v>0</v>
      </c>
      <c r="AM20" s="101">
        <f>-('Labor costs'!AM13+'Labor costs'!AM20+'Labor costs'!AM27)</f>
        <v>0</v>
      </c>
      <c r="AN20" s="101">
        <f>-('Labor costs'!AN13+'Labor costs'!AN20+'Labor costs'!AN27)</f>
        <v>-65554.999255978357</v>
      </c>
      <c r="AO20" s="101">
        <f>-('Labor costs'!AO13+'Labor costs'!AO20+'Labor costs'!AO27)</f>
        <v>-70994.63399216994</v>
      </c>
      <c r="AP20" s="101">
        <f>-('Labor costs'!AP13+'Labor costs'!AP20+'Labor costs'!AP27)</f>
        <v>-71266.278300470643</v>
      </c>
      <c r="AQ20" s="101">
        <f>-('Labor costs'!AQ13+'Labor costs'!AQ20+'Labor costs'!AQ27)</f>
        <v>-71539.054460055922</v>
      </c>
      <c r="AR20" s="101">
        <f>-('Labor costs'!AR13+'Labor costs'!AR20+'Labor costs'!AR27)</f>
        <v>-71758.184641589469</v>
      </c>
      <c r="AS20" s="101">
        <f>-('Labor costs'!AS13+'Labor costs'!AS20+'Labor costs'!AS27)</f>
        <v>-71978.045257061414</v>
      </c>
      <c r="AT20" s="101">
        <f>-('Labor costs'!AT13+'Labor costs'!AT20+'Labor costs'!AT27)</f>
        <v>-72198.638741251634</v>
      </c>
      <c r="AU20" s="101">
        <f>-('Labor costs'!AU13+'Labor costs'!AU20+'Labor costs'!AU27)</f>
        <v>-72419.967537055811</v>
      </c>
      <c r="AV20" s="101">
        <f>-('Labor costs'!AV13+'Labor costs'!AV20+'Labor costs'!AV27)</f>
        <v>-72642.034095512674</v>
      </c>
      <c r="AW20" s="101">
        <f>-('Labor costs'!AW13+'Labor costs'!AW20+'Labor costs'!AW27)</f>
        <v>-72864.84087583104</v>
      </c>
      <c r="AX20" s="101">
        <f>-('Labor costs'!AX13+'Labor costs'!AX20+'Labor costs'!AX27)</f>
        <v>-73088.390345417167</v>
      </c>
      <c r="AY20" s="101">
        <f>-('Labor costs'!AY13+'Labor costs'!AY20+'Labor costs'!AY27)</f>
        <v>-73312.684979901896</v>
      </c>
      <c r="AZ20" s="101">
        <f>-('Labor costs'!AZ13+'Labor costs'!AZ20+'Labor costs'!AZ27)</f>
        <v>-73537.727263168243</v>
      </c>
      <c r="BA20" s="101">
        <f>-('Labor costs'!BA13+'Labor costs'!BA20+'Labor costs'!BA27)</f>
        <v>-73763.519687378808</v>
      </c>
      <c r="BB20" s="101">
        <f>-('Labor costs'!BB13+'Labor costs'!BB20+'Labor costs'!BB27)</f>
        <v>-73990.064753003404</v>
      </c>
      <c r="BC20" s="101">
        <f>-('Labor costs'!BC13+'Labor costs'!BC20+'Labor costs'!BC27)</f>
        <v>-74217.364968846741</v>
      </c>
      <c r="BD20" s="101">
        <f>-('Labor costs'!BD13+'Labor costs'!BD20+'Labor costs'!BD27)</f>
        <v>-74388.408381268862</v>
      </c>
      <c r="BE20" s="101">
        <f>-('Labor costs'!BE13+'Labor costs'!BE20+'Labor costs'!BE27)</f>
        <v>-74559.879402222025</v>
      </c>
      <c r="BF20" s="101">
        <f>-('Labor costs'!BF13+'Labor costs'!BF20+'Labor costs'!BF27)</f>
        <v>-74731.779100727581</v>
      </c>
      <c r="BG20" s="101">
        <f>-('Labor costs'!BG13+'Labor costs'!BG20+'Labor costs'!BG27)</f>
        <v>-74904.108548479402</v>
      </c>
      <c r="BH20" s="101">
        <f>-('Labor costs'!BH13+'Labor costs'!BH20+'Labor costs'!BH27)</f>
        <v>-75076.868819850584</v>
      </c>
      <c r="BI20" s="101">
        <f>-('Labor costs'!BI13+'Labor costs'!BI20+'Labor costs'!BI27)</f>
        <v>-75250.060991900216</v>
      </c>
      <c r="BJ20" s="101">
        <f>-('Labor costs'!BJ13+'Labor costs'!BJ20+'Labor costs'!BJ27)</f>
        <v>-75423.686144379957</v>
      </c>
      <c r="BK20" s="101">
        <f>-('Labor costs'!BK13+'Labor costs'!BK20+'Labor costs'!BK27)</f>
        <v>-75597.745359740919</v>
      </c>
      <c r="BL20" s="101">
        <f>-('Labor costs'!BL13+'Labor costs'!BL20+'Labor costs'!BL27)</f>
        <v>-75772.239723140272</v>
      </c>
      <c r="BM20" s="101">
        <f>-('Labor costs'!BM13+'Labor costs'!BM20+'Labor costs'!BM27)</f>
        <v>-75947.170322448103</v>
      </c>
      <c r="BN20" s="101">
        <f>-('Labor costs'!BN13+'Labor costs'!BN20+'Labor costs'!BN27)</f>
        <v>-76122.538248254219</v>
      </c>
      <c r="BO20" s="101">
        <f>-('Labor costs'!BO13+'Labor costs'!BO20+'Labor costs'!BO27)</f>
        <v>-76298.344593874863</v>
      </c>
      <c r="BP20" s="101">
        <f>-('Labor costs'!BP13+'Labor costs'!BP20+'Labor costs'!BP27)</f>
        <v>-76474.590455359546</v>
      </c>
      <c r="BQ20" s="101">
        <f>-('Labor costs'!BQ13+'Labor costs'!BQ20+'Labor costs'!BQ27)</f>
        <v>-76651.276931497952</v>
      </c>
      <c r="BR20" s="101">
        <f>-('Labor costs'!BR13+'Labor costs'!BR20+'Labor costs'!BR27)</f>
        <v>-76828.405123826669</v>
      </c>
      <c r="BS20" s="101">
        <f>-('Labor costs'!BS13+'Labor costs'!BS20+'Labor costs'!BS27)</f>
        <v>-77005.976136636236</v>
      </c>
      <c r="BT20" s="101">
        <f>-('Labor costs'!BT13+'Labor costs'!BT20+'Labor costs'!BT27)</f>
        <v>-77183.991076977836</v>
      </c>
      <c r="BU20" s="101">
        <f>-('Labor costs'!BU13+'Labor costs'!BU20+'Labor costs'!BU27)</f>
        <v>-77362.45105467028</v>
      </c>
      <c r="BV20" s="101">
        <f>-('Labor costs'!BV13+'Labor costs'!BV20+'Labor costs'!BV27)</f>
        <v>-77541.357182306936</v>
      </c>
      <c r="BW20" s="101">
        <f>-('Labor costs'!BW13+'Labor costs'!BW20+'Labor costs'!BW27)</f>
        <v>-77720.710575262696</v>
      </c>
      <c r="BX20" s="101">
        <f>-('Labor costs'!BX13+'Labor costs'!BX20+'Labor costs'!BX27)</f>
        <v>-77900.512351700861</v>
      </c>
      <c r="BY20" s="101">
        <f>-('Labor costs'!BY13+'Labor costs'!BY20+'Labor costs'!BY27)</f>
        <v>-78080.763632580114</v>
      </c>
      <c r="BZ20" s="101">
        <f>-('Labor costs'!BZ13+'Labor costs'!BZ20+'Labor costs'!BZ27)</f>
        <v>-78261.465541661542</v>
      </c>
      <c r="CA20" s="101">
        <f>-('Labor costs'!CA13+'Labor costs'!CA20+'Labor costs'!CA27)</f>
        <v>-78442.619205515715</v>
      </c>
      <c r="CB20" s="101">
        <f>-('Labor costs'!CB13+'Labor costs'!CB20+'Labor costs'!CB27)</f>
        <v>-78624.225753529492</v>
      </c>
      <c r="CC20" s="101">
        <f>-('Labor costs'!CC13+'Labor costs'!CC20+'Labor costs'!CC27)</f>
        <v>-78806.286317913298</v>
      </c>
      <c r="CD20" s="101">
        <f>-('Labor costs'!CD13+'Labor costs'!CD20+'Labor costs'!CD27)</f>
        <v>-78988.802033708082</v>
      </c>
      <c r="CE20" s="101">
        <f>-('Labor costs'!CE13+'Labor costs'!CE20+'Labor costs'!CE27)</f>
        <v>-79171.774038792355</v>
      </c>
      <c r="CF20" s="101">
        <f>-('Labor costs'!CF13+'Labor costs'!CF20+'Labor costs'!CF27)</f>
        <v>-79355.203473889327</v>
      </c>
      <c r="CG20" s="101">
        <f>-('Labor costs'!CG13+'Labor costs'!CG20+'Labor costs'!CG27)</f>
        <v>-79539.091482574033</v>
      </c>
      <c r="CH20" s="101">
        <f>-('Labor costs'!CH13+'Labor costs'!CH20+'Labor costs'!CH27)</f>
        <v>-79723.439211280463</v>
      </c>
      <c r="CI20" s="101">
        <f>-('Labor costs'!CI13+'Labor costs'!CI20+'Labor costs'!CI27)</f>
        <v>-79908.247809308668</v>
      </c>
      <c r="CJ20" s="101">
        <f>-('Labor costs'!CJ13+'Labor costs'!CJ20+'Labor costs'!CJ27)</f>
        <v>-80093.518428831943</v>
      </c>
      <c r="CK20" s="101">
        <f>-('Labor costs'!CK13+'Labor costs'!CK20+'Labor costs'!CK27)</f>
        <v>-80279.252224904019</v>
      </c>
      <c r="CL20" s="101">
        <f>-('Labor costs'!CL13+'Labor costs'!CL20+'Labor costs'!CL27)</f>
        <v>-80465.450355466266</v>
      </c>
      <c r="CM20" s="101">
        <f>-('Labor costs'!CM13+'Labor costs'!CM20+'Labor costs'!CM27)</f>
        <v>-80652.113981354938</v>
      </c>
    </row>
    <row r="21" spans="2:91" s="20" customFormat="1" ht="15" x14ac:dyDescent="0.2">
      <c r="B21" s="88" t="s">
        <v>188</v>
      </c>
      <c r="C21" s="86" t="str">
        <f>Inputs!$J$16</f>
        <v>EUR</v>
      </c>
      <c r="D21" s="55" t="s">
        <v>107</v>
      </c>
      <c r="E21" s="102">
        <f t="shared" ca="1" si="16"/>
        <v>-19666.499776793509</v>
      </c>
      <c r="F21" s="102">
        <f t="shared" ca="1" si="16"/>
        <v>-464499.98939899239</v>
      </c>
      <c r="G21" s="102">
        <f t="shared" ca="1" si="16"/>
        <v>-599737.24463547789</v>
      </c>
      <c r="H21" s="102">
        <f t="shared" ca="1" si="16"/>
        <v>-679653.89676243486</v>
      </c>
      <c r="I21" s="102">
        <f t="shared" ca="1" si="16"/>
        <v>-806687.25589358911</v>
      </c>
      <c r="J21" s="97"/>
      <c r="K21" s="102">
        <f t="shared" ca="1" si="17"/>
        <v>0</v>
      </c>
      <c r="L21" s="102">
        <f t="shared" ca="1" si="17"/>
        <v>0</v>
      </c>
      <c r="M21" s="102">
        <f t="shared" ca="1" si="17"/>
        <v>0</v>
      </c>
      <c r="N21" s="102">
        <f t="shared" ca="1" si="17"/>
        <v>-19666.499776793509</v>
      </c>
      <c r="O21" s="102">
        <f t="shared" ca="1" si="17"/>
        <v>-78870.932071948977</v>
      </c>
      <c r="P21" s="102">
        <f t="shared" ca="1" si="17"/>
        <v>-119960.19216867848</v>
      </c>
      <c r="Q21" s="102">
        <f t="shared" ca="1" si="17"/>
        <v>-129417.61432531991</v>
      </c>
      <c r="R21" s="102">
        <f t="shared" ca="1" si="17"/>
        <v>-136251.25083304499</v>
      </c>
      <c r="S21" s="102">
        <f t="shared" ca="1" si="17"/>
        <v>-150060.03815219784</v>
      </c>
      <c r="T21" s="102">
        <f t="shared" ca="1" si="17"/>
        <v>-139871.88005865586</v>
      </c>
      <c r="U21" s="102">
        <f t="shared" ca="1" si="18"/>
        <v>-150971.50877497304</v>
      </c>
      <c r="V21" s="102">
        <f t="shared" ca="1" si="18"/>
        <v>-158833.81764965112</v>
      </c>
      <c r="W21" s="102">
        <f t="shared" ca="1" si="18"/>
        <v>-175187.91948242352</v>
      </c>
      <c r="X21" s="102">
        <f t="shared" ca="1" si="18"/>
        <v>-156090.95956603752</v>
      </c>
      <c r="Y21" s="102">
        <f t="shared" ca="1" si="18"/>
        <v>-169213.21084430552</v>
      </c>
      <c r="Z21" s="102">
        <f t="shared" ca="1" si="18"/>
        <v>-179161.8068696683</v>
      </c>
      <c r="AA21" s="102">
        <f t="shared" ca="1" si="18"/>
        <v>-195096.23717984481</v>
      </c>
      <c r="AB21" s="102">
        <f t="shared" ca="1" si="18"/>
        <v>-191147.71236283582</v>
      </c>
      <c r="AC21" s="102">
        <f t="shared" ca="1" si="18"/>
        <v>-204945.83618995169</v>
      </c>
      <c r="AD21" s="102">
        <f t="shared" ca="1" si="18"/>
        <v>-215497.47016095684</v>
      </c>
      <c r="AE21" s="97"/>
      <c r="AF21" s="34">
        <f t="shared" ref="AF21:BK21" si="19">SUM(AF22:AF25)</f>
        <v>0</v>
      </c>
      <c r="AG21" s="34">
        <f t="shared" ca="1" si="19"/>
        <v>0</v>
      </c>
      <c r="AH21" s="34">
        <f t="shared" ca="1" si="19"/>
        <v>0</v>
      </c>
      <c r="AI21" s="34">
        <f t="shared" ca="1" si="19"/>
        <v>0</v>
      </c>
      <c r="AJ21" s="34">
        <f t="shared" ca="1" si="19"/>
        <v>0</v>
      </c>
      <c r="AK21" s="34">
        <f t="shared" ca="1" si="19"/>
        <v>0</v>
      </c>
      <c r="AL21" s="34">
        <f t="shared" ca="1" si="19"/>
        <v>0</v>
      </c>
      <c r="AM21" s="34">
        <f t="shared" ca="1" si="19"/>
        <v>0</v>
      </c>
      <c r="AN21" s="34">
        <f t="shared" ca="1" si="19"/>
        <v>0</v>
      </c>
      <c r="AO21" s="34">
        <f t="shared" ca="1" si="19"/>
        <v>-19666.499776793509</v>
      </c>
      <c r="AP21" s="34">
        <f t="shared" ca="1" si="19"/>
        <v>0</v>
      </c>
      <c r="AQ21" s="34">
        <f t="shared" ca="1" si="19"/>
        <v>0</v>
      </c>
      <c r="AR21" s="34">
        <f t="shared" ca="1" si="19"/>
        <v>-78870.932071948977</v>
      </c>
      <c r="AS21" s="34">
        <f t="shared" ca="1" si="19"/>
        <v>0</v>
      </c>
      <c r="AT21" s="34">
        <f t="shared" ca="1" si="19"/>
        <v>0</v>
      </c>
      <c r="AU21" s="34">
        <f t="shared" ca="1" si="19"/>
        <v>-119960.19216867848</v>
      </c>
      <c r="AV21" s="34">
        <f t="shared" ca="1" si="19"/>
        <v>0</v>
      </c>
      <c r="AW21" s="34">
        <f t="shared" ca="1" si="19"/>
        <v>0</v>
      </c>
      <c r="AX21" s="34">
        <f t="shared" ca="1" si="19"/>
        <v>-129417.61432531991</v>
      </c>
      <c r="AY21" s="34">
        <f t="shared" ca="1" si="19"/>
        <v>0</v>
      </c>
      <c r="AZ21" s="34">
        <f t="shared" ca="1" si="19"/>
        <v>0</v>
      </c>
      <c r="BA21" s="34">
        <f t="shared" ca="1" si="19"/>
        <v>-136251.25083304499</v>
      </c>
      <c r="BB21" s="34">
        <f t="shared" ca="1" si="19"/>
        <v>0</v>
      </c>
      <c r="BC21" s="34">
        <f t="shared" ca="1" si="19"/>
        <v>0</v>
      </c>
      <c r="BD21" s="34">
        <f t="shared" ca="1" si="19"/>
        <v>-150060.03815219784</v>
      </c>
      <c r="BE21" s="34">
        <f t="shared" ca="1" si="19"/>
        <v>0</v>
      </c>
      <c r="BF21" s="34">
        <f t="shared" ca="1" si="19"/>
        <v>0</v>
      </c>
      <c r="BG21" s="34">
        <f t="shared" ca="1" si="19"/>
        <v>-139871.88005865586</v>
      </c>
      <c r="BH21" s="34">
        <f t="shared" ca="1" si="19"/>
        <v>0</v>
      </c>
      <c r="BI21" s="34">
        <f t="shared" ca="1" si="19"/>
        <v>0</v>
      </c>
      <c r="BJ21" s="34">
        <f t="shared" ca="1" si="19"/>
        <v>-150971.50877497304</v>
      </c>
      <c r="BK21" s="34">
        <f t="shared" ca="1" si="19"/>
        <v>0</v>
      </c>
      <c r="BL21" s="34">
        <f t="shared" ref="BL21:CM21" ca="1" si="20">SUM(BL22:BL25)</f>
        <v>0</v>
      </c>
      <c r="BM21" s="34">
        <f t="shared" ca="1" si="20"/>
        <v>-158833.81764965112</v>
      </c>
      <c r="BN21" s="34">
        <f t="shared" ca="1" si="20"/>
        <v>0</v>
      </c>
      <c r="BO21" s="34">
        <f t="shared" ca="1" si="20"/>
        <v>0</v>
      </c>
      <c r="BP21" s="34">
        <f t="shared" ca="1" si="20"/>
        <v>-175187.91948242352</v>
      </c>
      <c r="BQ21" s="34">
        <f t="shared" ca="1" si="20"/>
        <v>0</v>
      </c>
      <c r="BR21" s="34">
        <f t="shared" ca="1" si="20"/>
        <v>0</v>
      </c>
      <c r="BS21" s="34">
        <f t="shared" ca="1" si="20"/>
        <v>-156090.95956603752</v>
      </c>
      <c r="BT21" s="34">
        <f t="shared" ca="1" si="20"/>
        <v>0</v>
      </c>
      <c r="BU21" s="34">
        <f t="shared" ca="1" si="20"/>
        <v>0</v>
      </c>
      <c r="BV21" s="34">
        <f t="shared" ca="1" si="20"/>
        <v>-169213.21084430552</v>
      </c>
      <c r="BW21" s="34">
        <f t="shared" ca="1" si="20"/>
        <v>0</v>
      </c>
      <c r="BX21" s="34">
        <f t="shared" ca="1" si="20"/>
        <v>0</v>
      </c>
      <c r="BY21" s="34">
        <f t="shared" ca="1" si="20"/>
        <v>-179161.8068696683</v>
      </c>
      <c r="BZ21" s="34">
        <f t="shared" ca="1" si="20"/>
        <v>0</v>
      </c>
      <c r="CA21" s="34">
        <f t="shared" ca="1" si="20"/>
        <v>0</v>
      </c>
      <c r="CB21" s="34">
        <f t="shared" ca="1" si="20"/>
        <v>-195096.23717984481</v>
      </c>
      <c r="CC21" s="34">
        <f t="shared" ca="1" si="20"/>
        <v>0</v>
      </c>
      <c r="CD21" s="34">
        <f t="shared" ca="1" si="20"/>
        <v>0</v>
      </c>
      <c r="CE21" s="34">
        <f t="shared" ca="1" si="20"/>
        <v>-191147.71236283582</v>
      </c>
      <c r="CF21" s="34">
        <f t="shared" ca="1" si="20"/>
        <v>0</v>
      </c>
      <c r="CG21" s="34">
        <f t="shared" ca="1" si="20"/>
        <v>0</v>
      </c>
      <c r="CH21" s="34">
        <f t="shared" ca="1" si="20"/>
        <v>-204945.83618995169</v>
      </c>
      <c r="CI21" s="34">
        <f t="shared" ca="1" si="20"/>
        <v>0</v>
      </c>
      <c r="CJ21" s="34">
        <f t="shared" ca="1" si="20"/>
        <v>0</v>
      </c>
      <c r="CK21" s="34">
        <f t="shared" ca="1" si="20"/>
        <v>-215497.47016095684</v>
      </c>
      <c r="CL21" s="34">
        <f t="shared" ca="1" si="20"/>
        <v>0</v>
      </c>
      <c r="CM21" s="34">
        <f t="shared" ca="1" si="20"/>
        <v>0</v>
      </c>
    </row>
    <row r="22" spans="2:91" s="56" customFormat="1" ht="15" x14ac:dyDescent="0.2">
      <c r="B22" s="87" t="s">
        <v>192</v>
      </c>
      <c r="C22" s="86" t="str">
        <f>Inputs!$J$16</f>
        <v>EUR</v>
      </c>
      <c r="D22" s="55" t="s">
        <v>188</v>
      </c>
      <c r="E22" s="107">
        <f t="shared" si="16"/>
        <v>-19666.499776793509</v>
      </c>
      <c r="F22" s="107">
        <f t="shared" si="16"/>
        <v>-260280.14414684573</v>
      </c>
      <c r="G22" s="107">
        <f t="shared" si="16"/>
        <v>-269302.71776428161</v>
      </c>
      <c r="H22" s="107">
        <f t="shared" si="16"/>
        <v>-276911.19721584482</v>
      </c>
      <c r="I22" s="107">
        <f t="shared" si="16"/>
        <v>-284698.63107887551</v>
      </c>
      <c r="J22" s="106"/>
      <c r="K22" s="107">
        <f t="shared" si="17"/>
        <v>0</v>
      </c>
      <c r="L22" s="107">
        <f t="shared" si="17"/>
        <v>0</v>
      </c>
      <c r="M22" s="107">
        <f t="shared" si="17"/>
        <v>0</v>
      </c>
      <c r="N22" s="107">
        <f t="shared" si="17"/>
        <v>-19666.499776793509</v>
      </c>
      <c r="O22" s="107">
        <f t="shared" si="17"/>
        <v>-64139.990025808947</v>
      </c>
      <c r="P22" s="107">
        <f t="shared" si="17"/>
        <v>-64780.460591970754</v>
      </c>
      <c r="Q22" s="107">
        <f t="shared" si="17"/>
        <v>-65378.052752519856</v>
      </c>
      <c r="R22" s="107">
        <f t="shared" si="17"/>
        <v>-65981.640776546192</v>
      </c>
      <c r="S22" s="107">
        <f t="shared" si="17"/>
        <v>-66591.284822768677</v>
      </c>
      <c r="T22" s="107">
        <f t="shared" si="17"/>
        <v>-67104.020065265533</v>
      </c>
      <c r="U22" s="107">
        <f t="shared" si="18"/>
        <v>-67569.311508069062</v>
      </c>
      <c r="V22" s="107">
        <f t="shared" si="18"/>
        <v>-68038.101368178337</v>
      </c>
      <c r="W22" s="107">
        <f t="shared" si="18"/>
        <v>-68510.415949373142</v>
      </c>
      <c r="X22" s="107">
        <f t="shared" si="18"/>
        <v>-68986.281753205243</v>
      </c>
      <c r="Y22" s="107">
        <f t="shared" si="18"/>
        <v>-69465.7254804853</v>
      </c>
      <c r="Z22" s="107">
        <f t="shared" si="18"/>
        <v>-69948.774032781148</v>
      </c>
      <c r="AA22" s="107">
        <f t="shared" si="18"/>
        <v>-70435.454513927209</v>
      </c>
      <c r="AB22" s="107">
        <f t="shared" si="18"/>
        <v>-70925.794231545267</v>
      </c>
      <c r="AC22" s="107">
        <f t="shared" si="18"/>
        <v>-71419.820698576717</v>
      </c>
      <c r="AD22" s="107">
        <f t="shared" si="18"/>
        <v>-71917.561634826314</v>
      </c>
      <c r="AE22" s="106"/>
      <c r="AF22" s="108">
        <f>Taxes!AF15</f>
        <v>0</v>
      </c>
      <c r="AG22" s="108">
        <f>Taxes!AG15</f>
        <v>0</v>
      </c>
      <c r="AH22" s="108">
        <f>Taxes!AH15</f>
        <v>0</v>
      </c>
      <c r="AI22" s="108">
        <f>Taxes!AI15</f>
        <v>0</v>
      </c>
      <c r="AJ22" s="108">
        <f>Taxes!AJ15</f>
        <v>0</v>
      </c>
      <c r="AK22" s="108">
        <f>Taxes!AK15</f>
        <v>0</v>
      </c>
      <c r="AL22" s="108">
        <f>Taxes!AL15</f>
        <v>0</v>
      </c>
      <c r="AM22" s="108">
        <f>Taxes!AM15</f>
        <v>0</v>
      </c>
      <c r="AN22" s="108">
        <f>Taxes!AN15</f>
        <v>0</v>
      </c>
      <c r="AO22" s="108">
        <f>Taxes!AO15</f>
        <v>-19666.499776793509</v>
      </c>
      <c r="AP22" s="108">
        <f>Taxes!AP15</f>
        <v>0</v>
      </c>
      <c r="AQ22" s="108">
        <f>Taxes!AQ15</f>
        <v>0</v>
      </c>
      <c r="AR22" s="108">
        <f>Taxes!AR15</f>
        <v>-64139.990025808947</v>
      </c>
      <c r="AS22" s="108">
        <f>Taxes!AS15</f>
        <v>0</v>
      </c>
      <c r="AT22" s="108">
        <f>Taxes!AT15</f>
        <v>0</v>
      </c>
      <c r="AU22" s="108">
        <f>Taxes!AU15</f>
        <v>-64780.460591970754</v>
      </c>
      <c r="AV22" s="108">
        <f>Taxes!AV15</f>
        <v>0</v>
      </c>
      <c r="AW22" s="108">
        <f>Taxes!AW15</f>
        <v>0</v>
      </c>
      <c r="AX22" s="108">
        <f>Taxes!AX15</f>
        <v>-65378.052752519856</v>
      </c>
      <c r="AY22" s="108">
        <f>Taxes!AY15</f>
        <v>0</v>
      </c>
      <c r="AZ22" s="108">
        <f>Taxes!AZ15</f>
        <v>0</v>
      </c>
      <c r="BA22" s="108">
        <f>Taxes!BA15</f>
        <v>-65981.640776546192</v>
      </c>
      <c r="BB22" s="108">
        <f>Taxes!BB15</f>
        <v>0</v>
      </c>
      <c r="BC22" s="108">
        <f>Taxes!BC15</f>
        <v>0</v>
      </c>
      <c r="BD22" s="108">
        <f>Taxes!BD15</f>
        <v>-66591.284822768677</v>
      </c>
      <c r="BE22" s="108">
        <f>Taxes!BE15</f>
        <v>0</v>
      </c>
      <c r="BF22" s="108">
        <f>Taxes!BF15</f>
        <v>0</v>
      </c>
      <c r="BG22" s="108">
        <f>Taxes!BG15</f>
        <v>-67104.020065265533</v>
      </c>
      <c r="BH22" s="108">
        <f>Taxes!BH15</f>
        <v>0</v>
      </c>
      <c r="BI22" s="108">
        <f>Taxes!BI15</f>
        <v>0</v>
      </c>
      <c r="BJ22" s="108">
        <f>Taxes!BJ15</f>
        <v>-67569.311508069062</v>
      </c>
      <c r="BK22" s="108">
        <f>Taxes!BK15</f>
        <v>0</v>
      </c>
      <c r="BL22" s="108">
        <f>Taxes!BL15</f>
        <v>0</v>
      </c>
      <c r="BM22" s="108">
        <f>Taxes!BM15</f>
        <v>-68038.101368178337</v>
      </c>
      <c r="BN22" s="108">
        <f>Taxes!BN15</f>
        <v>0</v>
      </c>
      <c r="BO22" s="108">
        <f>Taxes!BO15</f>
        <v>0</v>
      </c>
      <c r="BP22" s="108">
        <f>Taxes!BP15</f>
        <v>-68510.415949373142</v>
      </c>
      <c r="BQ22" s="108">
        <f>Taxes!BQ15</f>
        <v>0</v>
      </c>
      <c r="BR22" s="108">
        <f>Taxes!BR15</f>
        <v>0</v>
      </c>
      <c r="BS22" s="108">
        <f>Taxes!BS15</f>
        <v>-68986.281753205243</v>
      </c>
      <c r="BT22" s="108">
        <f>Taxes!BT15</f>
        <v>0</v>
      </c>
      <c r="BU22" s="108">
        <f>Taxes!BU15</f>
        <v>0</v>
      </c>
      <c r="BV22" s="108">
        <f>Taxes!BV15</f>
        <v>-69465.7254804853</v>
      </c>
      <c r="BW22" s="108">
        <f>Taxes!BW15</f>
        <v>0</v>
      </c>
      <c r="BX22" s="108">
        <f>Taxes!BX15</f>
        <v>0</v>
      </c>
      <c r="BY22" s="108">
        <f>Taxes!BY15</f>
        <v>-69948.774032781148</v>
      </c>
      <c r="BZ22" s="108">
        <f>Taxes!BZ15</f>
        <v>0</v>
      </c>
      <c r="CA22" s="108">
        <f>Taxes!CA15</f>
        <v>0</v>
      </c>
      <c r="CB22" s="108">
        <f>Taxes!CB15</f>
        <v>-70435.454513927209</v>
      </c>
      <c r="CC22" s="108">
        <f>Taxes!CC15</f>
        <v>0</v>
      </c>
      <c r="CD22" s="108">
        <f>Taxes!CD15</f>
        <v>0</v>
      </c>
      <c r="CE22" s="108">
        <f>Taxes!CE15</f>
        <v>-70925.794231545267</v>
      </c>
      <c r="CF22" s="108">
        <f>Taxes!CF15</f>
        <v>0</v>
      </c>
      <c r="CG22" s="108">
        <f>Taxes!CG15</f>
        <v>0</v>
      </c>
      <c r="CH22" s="108">
        <f>Taxes!CH15</f>
        <v>-71419.820698576717</v>
      </c>
      <c r="CI22" s="108">
        <f>Taxes!CI15</f>
        <v>0</v>
      </c>
      <c r="CJ22" s="108">
        <f>Taxes!CJ15</f>
        <v>0</v>
      </c>
      <c r="CK22" s="108">
        <f>Taxes!CK15</f>
        <v>-71917.561634826314</v>
      </c>
      <c r="CL22" s="108">
        <f>Taxes!CL15</f>
        <v>0</v>
      </c>
      <c r="CM22" s="108">
        <f>Taxes!CM15</f>
        <v>0</v>
      </c>
    </row>
    <row r="23" spans="2:91" s="56" customFormat="1" ht="15" x14ac:dyDescent="0.2">
      <c r="B23" s="87" t="s">
        <v>191</v>
      </c>
      <c r="C23" s="86" t="str">
        <f>Inputs!$J$16</f>
        <v>EUR</v>
      </c>
      <c r="D23" s="55" t="s">
        <v>188</v>
      </c>
      <c r="E23" s="107">
        <f t="shared" ca="1" si="16"/>
        <v>0</v>
      </c>
      <c r="F23" s="107">
        <f t="shared" ca="1" si="16"/>
        <v>-204219.84525214662</v>
      </c>
      <c r="G23" s="107">
        <f t="shared" ca="1" si="16"/>
        <v>-330434.52687119629</v>
      </c>
      <c r="H23" s="107">
        <f t="shared" ca="1" si="16"/>
        <v>-402742.69954658998</v>
      </c>
      <c r="I23" s="107">
        <f t="shared" ca="1" si="16"/>
        <v>-521988.62481471366</v>
      </c>
      <c r="J23" s="106"/>
      <c r="K23" s="107">
        <f t="shared" si="17"/>
        <v>0</v>
      </c>
      <c r="L23" s="107">
        <f t="shared" ca="1" si="17"/>
        <v>0</v>
      </c>
      <c r="M23" s="107">
        <f t="shared" ca="1" si="17"/>
        <v>0</v>
      </c>
      <c r="N23" s="107">
        <f t="shared" ca="1" si="17"/>
        <v>0</v>
      </c>
      <c r="O23" s="107">
        <f t="shared" ca="1" si="17"/>
        <v>-14730.942046140028</v>
      </c>
      <c r="P23" s="107">
        <f t="shared" ca="1" si="17"/>
        <v>-55179.731576707723</v>
      </c>
      <c r="Q23" s="107">
        <f t="shared" ca="1" si="17"/>
        <v>-64039.561572800056</v>
      </c>
      <c r="R23" s="107">
        <f t="shared" ca="1" si="17"/>
        <v>-70269.610056498816</v>
      </c>
      <c r="S23" s="107">
        <f t="shared" ca="1" si="17"/>
        <v>-83468.753329429164</v>
      </c>
      <c r="T23" s="107">
        <f t="shared" ca="1" si="17"/>
        <v>-72767.859993390346</v>
      </c>
      <c r="U23" s="107">
        <f t="shared" ca="1" si="18"/>
        <v>-83402.197266903968</v>
      </c>
      <c r="V23" s="107">
        <f t="shared" ca="1" si="18"/>
        <v>-90795.716281472778</v>
      </c>
      <c r="W23" s="107">
        <f t="shared" ca="1" si="18"/>
        <v>-106677.50353305036</v>
      </c>
      <c r="X23" s="107">
        <f t="shared" ca="1" si="18"/>
        <v>-87104.677812832262</v>
      </c>
      <c r="Y23" s="107">
        <f t="shared" ca="1" si="18"/>
        <v>-99747.485363820233</v>
      </c>
      <c r="Z23" s="107">
        <f t="shared" ca="1" si="18"/>
        <v>-109213.03283688714</v>
      </c>
      <c r="AA23" s="107">
        <f t="shared" ca="1" si="18"/>
        <v>-124660.78266591762</v>
      </c>
      <c r="AB23" s="107">
        <f t="shared" ca="1" si="18"/>
        <v>-120221.91813129057</v>
      </c>
      <c r="AC23" s="107">
        <f t="shared" ca="1" si="18"/>
        <v>-133526.01549137497</v>
      </c>
      <c r="AD23" s="107">
        <f t="shared" ca="1" si="18"/>
        <v>-143579.90852613054</v>
      </c>
      <c r="AE23" s="106"/>
      <c r="AF23" s="108">
        <f>Taxes!AF25</f>
        <v>0</v>
      </c>
      <c r="AG23" s="108">
        <f>Taxes!AG25</f>
        <v>0</v>
      </c>
      <c r="AH23" s="108">
        <f>Taxes!AH25</f>
        <v>0</v>
      </c>
      <c r="AI23" s="108">
        <f ca="1">Taxes!AI25</f>
        <v>0</v>
      </c>
      <c r="AJ23" s="108">
        <f>Taxes!AJ25</f>
        <v>0</v>
      </c>
      <c r="AK23" s="108">
        <f>Taxes!AK25</f>
        <v>0</v>
      </c>
      <c r="AL23" s="108">
        <f ca="1">Taxes!AL25</f>
        <v>0</v>
      </c>
      <c r="AM23" s="108">
        <f>Taxes!AM25</f>
        <v>0</v>
      </c>
      <c r="AN23" s="108">
        <f>Taxes!AN25</f>
        <v>0</v>
      </c>
      <c r="AO23" s="108">
        <f ca="1">Taxes!AO25</f>
        <v>0</v>
      </c>
      <c r="AP23" s="108">
        <f>Taxes!AP25</f>
        <v>0</v>
      </c>
      <c r="AQ23" s="108">
        <f>Taxes!AQ25</f>
        <v>0</v>
      </c>
      <c r="AR23" s="108">
        <f ca="1">Taxes!AR25</f>
        <v>-14730.942046140028</v>
      </c>
      <c r="AS23" s="108">
        <f>Taxes!AS25</f>
        <v>0</v>
      </c>
      <c r="AT23" s="108">
        <f>Taxes!AT25</f>
        <v>0</v>
      </c>
      <c r="AU23" s="108">
        <f ca="1">Taxes!AU25</f>
        <v>-55179.731576707723</v>
      </c>
      <c r="AV23" s="108">
        <f>Taxes!AV25</f>
        <v>0</v>
      </c>
      <c r="AW23" s="108">
        <f>Taxes!AW25</f>
        <v>0</v>
      </c>
      <c r="AX23" s="108">
        <f ca="1">Taxes!AX25</f>
        <v>-64039.561572800056</v>
      </c>
      <c r="AY23" s="108">
        <f>Taxes!AY25</f>
        <v>0</v>
      </c>
      <c r="AZ23" s="108">
        <f>Taxes!AZ25</f>
        <v>0</v>
      </c>
      <c r="BA23" s="108">
        <f ca="1">Taxes!BA25</f>
        <v>-70269.610056498816</v>
      </c>
      <c r="BB23" s="108">
        <f>Taxes!BB25</f>
        <v>0</v>
      </c>
      <c r="BC23" s="108">
        <f>Taxes!BC25</f>
        <v>0</v>
      </c>
      <c r="BD23" s="108">
        <f ca="1">Taxes!BD25</f>
        <v>-83468.753329429164</v>
      </c>
      <c r="BE23" s="108">
        <f>Taxes!BE25</f>
        <v>0</v>
      </c>
      <c r="BF23" s="108">
        <f>Taxes!BF25</f>
        <v>0</v>
      </c>
      <c r="BG23" s="108">
        <f ca="1">Taxes!BG25</f>
        <v>-72767.859993390346</v>
      </c>
      <c r="BH23" s="108">
        <f>Taxes!BH25</f>
        <v>0</v>
      </c>
      <c r="BI23" s="108">
        <f>Taxes!BI25</f>
        <v>0</v>
      </c>
      <c r="BJ23" s="108">
        <f ca="1">Taxes!BJ25</f>
        <v>-83402.197266903968</v>
      </c>
      <c r="BK23" s="108">
        <f>Taxes!BK25</f>
        <v>0</v>
      </c>
      <c r="BL23" s="108">
        <f>Taxes!BL25</f>
        <v>0</v>
      </c>
      <c r="BM23" s="108">
        <f ca="1">Taxes!BM25</f>
        <v>-90795.716281472778</v>
      </c>
      <c r="BN23" s="108">
        <f>Taxes!BN25</f>
        <v>0</v>
      </c>
      <c r="BO23" s="108">
        <f>Taxes!BO25</f>
        <v>0</v>
      </c>
      <c r="BP23" s="108">
        <f ca="1">Taxes!BP25</f>
        <v>-106677.50353305036</v>
      </c>
      <c r="BQ23" s="108">
        <f>Taxes!BQ25</f>
        <v>0</v>
      </c>
      <c r="BR23" s="108">
        <f>Taxes!BR25</f>
        <v>0</v>
      </c>
      <c r="BS23" s="108">
        <f ca="1">Taxes!BS25</f>
        <v>-87104.677812832262</v>
      </c>
      <c r="BT23" s="108">
        <f>Taxes!BT25</f>
        <v>0</v>
      </c>
      <c r="BU23" s="108">
        <f>Taxes!BU25</f>
        <v>0</v>
      </c>
      <c r="BV23" s="108">
        <f ca="1">Taxes!BV25</f>
        <v>-99747.485363820233</v>
      </c>
      <c r="BW23" s="108">
        <f>Taxes!BW25</f>
        <v>0</v>
      </c>
      <c r="BX23" s="108">
        <f>Taxes!BX25</f>
        <v>0</v>
      </c>
      <c r="BY23" s="108">
        <f ca="1">Taxes!BY25</f>
        <v>-109213.03283688714</v>
      </c>
      <c r="BZ23" s="108">
        <f>Taxes!BZ25</f>
        <v>0</v>
      </c>
      <c r="CA23" s="108">
        <f>Taxes!CA25</f>
        <v>0</v>
      </c>
      <c r="CB23" s="108">
        <f ca="1">Taxes!CB25</f>
        <v>-124660.78266591762</v>
      </c>
      <c r="CC23" s="108">
        <f>Taxes!CC25</f>
        <v>0</v>
      </c>
      <c r="CD23" s="108">
        <f>Taxes!CD25</f>
        <v>0</v>
      </c>
      <c r="CE23" s="108">
        <f ca="1">Taxes!CE25</f>
        <v>-120221.91813129057</v>
      </c>
      <c r="CF23" s="108">
        <f>Taxes!CF25</f>
        <v>0</v>
      </c>
      <c r="CG23" s="108">
        <f>Taxes!CG25</f>
        <v>0</v>
      </c>
      <c r="CH23" s="108">
        <f ca="1">Taxes!CH25</f>
        <v>-133526.01549137497</v>
      </c>
      <c r="CI23" s="108">
        <f>Taxes!CI25</f>
        <v>0</v>
      </c>
      <c r="CJ23" s="108">
        <f>Taxes!CJ25</f>
        <v>0</v>
      </c>
      <c r="CK23" s="108">
        <f ca="1">Taxes!CK25</f>
        <v>-143579.90852613054</v>
      </c>
      <c r="CL23" s="108">
        <f>Taxes!CL25</f>
        <v>0</v>
      </c>
      <c r="CM23" s="108">
        <f>Taxes!CM25</f>
        <v>0</v>
      </c>
    </row>
    <row r="24" spans="2:91" s="56" customFormat="1" ht="15" x14ac:dyDescent="0.2">
      <c r="B24" s="87" t="s">
        <v>190</v>
      </c>
      <c r="C24" s="86" t="str">
        <f>Inputs!$J$16</f>
        <v>EUR</v>
      </c>
      <c r="D24" s="55" t="s">
        <v>188</v>
      </c>
      <c r="E24" s="107">
        <f t="shared" ca="1" si="16"/>
        <v>0</v>
      </c>
      <c r="F24" s="107">
        <f t="shared" ca="1" si="16"/>
        <v>0</v>
      </c>
      <c r="G24" s="107">
        <f t="shared" ca="1" si="16"/>
        <v>0</v>
      </c>
      <c r="H24" s="107">
        <f t="shared" ca="1" si="16"/>
        <v>0</v>
      </c>
      <c r="I24" s="107">
        <f t="shared" ca="1" si="16"/>
        <v>0</v>
      </c>
      <c r="J24" s="106"/>
      <c r="K24" s="107">
        <f t="shared" ca="1" si="17"/>
        <v>0</v>
      </c>
      <c r="L24" s="107">
        <f t="shared" ca="1" si="17"/>
        <v>0</v>
      </c>
      <c r="M24" s="107">
        <f t="shared" ca="1" si="17"/>
        <v>0</v>
      </c>
      <c r="N24" s="107">
        <f t="shared" ca="1" si="17"/>
        <v>0</v>
      </c>
      <c r="O24" s="107">
        <f t="shared" ca="1" si="17"/>
        <v>0</v>
      </c>
      <c r="P24" s="107">
        <f t="shared" ca="1" si="17"/>
        <v>0</v>
      </c>
      <c r="Q24" s="107">
        <f t="shared" ca="1" si="17"/>
        <v>0</v>
      </c>
      <c r="R24" s="107">
        <f t="shared" ca="1" si="17"/>
        <v>0</v>
      </c>
      <c r="S24" s="107">
        <f t="shared" ca="1" si="17"/>
        <v>0</v>
      </c>
      <c r="T24" s="107">
        <f t="shared" ca="1" si="17"/>
        <v>0</v>
      </c>
      <c r="U24" s="107">
        <f t="shared" ca="1" si="18"/>
        <v>0</v>
      </c>
      <c r="V24" s="107">
        <f t="shared" ca="1" si="18"/>
        <v>0</v>
      </c>
      <c r="W24" s="107">
        <f t="shared" ca="1" si="18"/>
        <v>0</v>
      </c>
      <c r="X24" s="107">
        <f t="shared" ca="1" si="18"/>
        <v>0</v>
      </c>
      <c r="Y24" s="107">
        <f t="shared" ca="1" si="18"/>
        <v>0</v>
      </c>
      <c r="Z24" s="107">
        <f t="shared" ca="1" si="18"/>
        <v>0</v>
      </c>
      <c r="AA24" s="107">
        <f t="shared" ca="1" si="18"/>
        <v>0</v>
      </c>
      <c r="AB24" s="107">
        <f t="shared" ca="1" si="18"/>
        <v>0</v>
      </c>
      <c r="AC24" s="107">
        <f t="shared" ca="1" si="18"/>
        <v>0</v>
      </c>
      <c r="AD24" s="107">
        <f t="shared" ca="1" si="18"/>
        <v>0</v>
      </c>
      <c r="AE24" s="106"/>
      <c r="AF24" s="83">
        <f>Taxes!AF67</f>
        <v>0</v>
      </c>
      <c r="AG24" s="83">
        <f ca="1">Taxes!AG67</f>
        <v>0</v>
      </c>
      <c r="AH24" s="83">
        <f ca="1">Taxes!AH67</f>
        <v>0</v>
      </c>
      <c r="AI24" s="83">
        <f ca="1">Taxes!AI67</f>
        <v>0</v>
      </c>
      <c r="AJ24" s="83">
        <f ca="1">Taxes!AJ67</f>
        <v>0</v>
      </c>
      <c r="AK24" s="83">
        <f ca="1">Taxes!AK67</f>
        <v>0</v>
      </c>
      <c r="AL24" s="83">
        <f ca="1">Taxes!AL67</f>
        <v>0</v>
      </c>
      <c r="AM24" s="83">
        <f ca="1">Taxes!AM67</f>
        <v>0</v>
      </c>
      <c r="AN24" s="83">
        <f ca="1">Taxes!AN67</f>
        <v>0</v>
      </c>
      <c r="AO24" s="83">
        <f ca="1">Taxes!AO67</f>
        <v>0</v>
      </c>
      <c r="AP24" s="83">
        <f ca="1">Taxes!AP67</f>
        <v>0</v>
      </c>
      <c r="AQ24" s="83">
        <f ca="1">Taxes!AQ67</f>
        <v>0</v>
      </c>
      <c r="AR24" s="83">
        <f ca="1">Taxes!AR67</f>
        <v>0</v>
      </c>
      <c r="AS24" s="83">
        <f ca="1">Taxes!AS67</f>
        <v>0</v>
      </c>
      <c r="AT24" s="83">
        <f ca="1">Taxes!AT67</f>
        <v>0</v>
      </c>
      <c r="AU24" s="83">
        <f ca="1">Taxes!AU67</f>
        <v>0</v>
      </c>
      <c r="AV24" s="83">
        <f ca="1">Taxes!AV67</f>
        <v>0</v>
      </c>
      <c r="AW24" s="83">
        <f ca="1">Taxes!AW67</f>
        <v>0</v>
      </c>
      <c r="AX24" s="83">
        <f ca="1">Taxes!AX67</f>
        <v>0</v>
      </c>
      <c r="AY24" s="83">
        <f ca="1">Taxes!AY67</f>
        <v>0</v>
      </c>
      <c r="AZ24" s="83">
        <f ca="1">Taxes!AZ67</f>
        <v>0</v>
      </c>
      <c r="BA24" s="83">
        <f ca="1">Taxes!BA67</f>
        <v>0</v>
      </c>
      <c r="BB24" s="83">
        <f ca="1">Taxes!BB67</f>
        <v>0</v>
      </c>
      <c r="BC24" s="83">
        <f ca="1">Taxes!BC67</f>
        <v>0</v>
      </c>
      <c r="BD24" s="83">
        <f ca="1">Taxes!BD67</f>
        <v>0</v>
      </c>
      <c r="BE24" s="83">
        <f ca="1">Taxes!BE67</f>
        <v>0</v>
      </c>
      <c r="BF24" s="83">
        <f ca="1">Taxes!BF67</f>
        <v>0</v>
      </c>
      <c r="BG24" s="83">
        <f ca="1">Taxes!BG67</f>
        <v>0</v>
      </c>
      <c r="BH24" s="83">
        <f ca="1">Taxes!BH67</f>
        <v>0</v>
      </c>
      <c r="BI24" s="83">
        <f ca="1">Taxes!BI67</f>
        <v>0</v>
      </c>
      <c r="BJ24" s="83">
        <f ca="1">Taxes!BJ67</f>
        <v>0</v>
      </c>
      <c r="BK24" s="83">
        <f ca="1">Taxes!BK67</f>
        <v>0</v>
      </c>
      <c r="BL24" s="83">
        <f ca="1">Taxes!BL67</f>
        <v>0</v>
      </c>
      <c r="BM24" s="83">
        <f ca="1">Taxes!BM67</f>
        <v>0</v>
      </c>
      <c r="BN24" s="83">
        <f ca="1">Taxes!BN67</f>
        <v>0</v>
      </c>
      <c r="BO24" s="83">
        <f ca="1">Taxes!BO67</f>
        <v>0</v>
      </c>
      <c r="BP24" s="83">
        <f ca="1">Taxes!BP67</f>
        <v>0</v>
      </c>
      <c r="BQ24" s="83">
        <f ca="1">Taxes!BQ67</f>
        <v>0</v>
      </c>
      <c r="BR24" s="83">
        <f ca="1">Taxes!BR67</f>
        <v>0</v>
      </c>
      <c r="BS24" s="83">
        <f ca="1">Taxes!BS67</f>
        <v>0</v>
      </c>
      <c r="BT24" s="83">
        <f ca="1">Taxes!BT67</f>
        <v>0</v>
      </c>
      <c r="BU24" s="83">
        <f ca="1">Taxes!BU67</f>
        <v>0</v>
      </c>
      <c r="BV24" s="83">
        <f ca="1">Taxes!BV67</f>
        <v>0</v>
      </c>
      <c r="BW24" s="83">
        <f ca="1">Taxes!BW67</f>
        <v>0</v>
      </c>
      <c r="BX24" s="83">
        <f ca="1">Taxes!BX67</f>
        <v>0</v>
      </c>
      <c r="BY24" s="83">
        <f ca="1">Taxes!BY67</f>
        <v>0</v>
      </c>
      <c r="BZ24" s="83">
        <f ca="1">Taxes!BZ67</f>
        <v>0</v>
      </c>
      <c r="CA24" s="83">
        <f ca="1">Taxes!CA67</f>
        <v>0</v>
      </c>
      <c r="CB24" s="83">
        <f ca="1">Taxes!CB67</f>
        <v>0</v>
      </c>
      <c r="CC24" s="83">
        <f ca="1">Taxes!CC67</f>
        <v>0</v>
      </c>
      <c r="CD24" s="83">
        <f ca="1">Taxes!CD67</f>
        <v>0</v>
      </c>
      <c r="CE24" s="83">
        <f ca="1">Taxes!CE67</f>
        <v>0</v>
      </c>
      <c r="CF24" s="83">
        <f ca="1">Taxes!CF67</f>
        <v>0</v>
      </c>
      <c r="CG24" s="83">
        <f ca="1">Taxes!CG67</f>
        <v>0</v>
      </c>
      <c r="CH24" s="83">
        <f ca="1">Taxes!CH67</f>
        <v>0</v>
      </c>
      <c r="CI24" s="83">
        <f ca="1">Taxes!CI67</f>
        <v>0</v>
      </c>
      <c r="CJ24" s="83">
        <f ca="1">Taxes!CJ67</f>
        <v>0</v>
      </c>
      <c r="CK24" s="83">
        <f ca="1">Taxes!CK67</f>
        <v>0</v>
      </c>
      <c r="CL24" s="83">
        <f ca="1">Taxes!CL67</f>
        <v>0</v>
      </c>
      <c r="CM24" s="83">
        <f ca="1">Taxes!CM67</f>
        <v>0</v>
      </c>
    </row>
    <row r="25" spans="2:91" s="56" customFormat="1" ht="15" x14ac:dyDescent="0.2">
      <c r="B25" s="87" t="s">
        <v>189</v>
      </c>
      <c r="C25" s="86" t="str">
        <f>Inputs!$J$16</f>
        <v>EUR</v>
      </c>
      <c r="D25" s="55" t="s">
        <v>188</v>
      </c>
      <c r="E25" s="107">
        <f t="shared" si="16"/>
        <v>0</v>
      </c>
      <c r="F25" s="107">
        <f t="shared" si="16"/>
        <v>0</v>
      </c>
      <c r="G25" s="107">
        <f t="shared" si="16"/>
        <v>0</v>
      </c>
      <c r="H25" s="107">
        <f t="shared" si="16"/>
        <v>0</v>
      </c>
      <c r="I25" s="107">
        <f t="shared" si="16"/>
        <v>0</v>
      </c>
      <c r="J25" s="106"/>
      <c r="K25" s="107">
        <f t="shared" si="17"/>
        <v>0</v>
      </c>
      <c r="L25" s="107">
        <f t="shared" si="17"/>
        <v>0</v>
      </c>
      <c r="M25" s="107">
        <f t="shared" si="17"/>
        <v>0</v>
      </c>
      <c r="N25" s="107">
        <f t="shared" si="17"/>
        <v>0</v>
      </c>
      <c r="O25" s="107">
        <f t="shared" si="17"/>
        <v>0</v>
      </c>
      <c r="P25" s="107">
        <f t="shared" si="17"/>
        <v>0</v>
      </c>
      <c r="Q25" s="107">
        <f t="shared" si="17"/>
        <v>0</v>
      </c>
      <c r="R25" s="107">
        <f t="shared" si="17"/>
        <v>0</v>
      </c>
      <c r="S25" s="107">
        <f t="shared" si="17"/>
        <v>0</v>
      </c>
      <c r="T25" s="107">
        <f t="shared" si="17"/>
        <v>0</v>
      </c>
      <c r="U25" s="107">
        <f t="shared" si="18"/>
        <v>0</v>
      </c>
      <c r="V25" s="107">
        <f t="shared" si="18"/>
        <v>0</v>
      </c>
      <c r="W25" s="107">
        <f t="shared" si="18"/>
        <v>0</v>
      </c>
      <c r="X25" s="107">
        <f t="shared" si="18"/>
        <v>0</v>
      </c>
      <c r="Y25" s="107">
        <f t="shared" si="18"/>
        <v>0</v>
      </c>
      <c r="Z25" s="107">
        <f t="shared" si="18"/>
        <v>0</v>
      </c>
      <c r="AA25" s="107">
        <f t="shared" si="18"/>
        <v>0</v>
      </c>
      <c r="AB25" s="107">
        <f t="shared" si="18"/>
        <v>0</v>
      </c>
      <c r="AC25" s="107">
        <f t="shared" si="18"/>
        <v>0</v>
      </c>
      <c r="AD25" s="107">
        <f t="shared" si="18"/>
        <v>0</v>
      </c>
      <c r="AE25" s="106"/>
      <c r="AF25" s="83">
        <f>Taxes!AF46</f>
        <v>0</v>
      </c>
      <c r="AG25" s="83">
        <f>Taxes!AG46</f>
        <v>0</v>
      </c>
      <c r="AH25" s="83">
        <f>Taxes!AH46</f>
        <v>0</v>
      </c>
      <c r="AI25" s="83">
        <f>Taxes!AI46</f>
        <v>0</v>
      </c>
      <c r="AJ25" s="83">
        <f>Taxes!AJ46</f>
        <v>0</v>
      </c>
      <c r="AK25" s="83">
        <f>Taxes!AK46</f>
        <v>0</v>
      </c>
      <c r="AL25" s="83">
        <f>Taxes!AL46</f>
        <v>0</v>
      </c>
      <c r="AM25" s="83">
        <f>Taxes!AM46</f>
        <v>0</v>
      </c>
      <c r="AN25" s="83">
        <f>Taxes!AN46</f>
        <v>0</v>
      </c>
      <c r="AO25" s="83">
        <f>Taxes!AO46</f>
        <v>0</v>
      </c>
      <c r="AP25" s="83">
        <f>Taxes!AP46</f>
        <v>0</v>
      </c>
      <c r="AQ25" s="83">
        <f>Taxes!AQ46</f>
        <v>0</v>
      </c>
      <c r="AR25" s="83">
        <f>Taxes!AR46</f>
        <v>0</v>
      </c>
      <c r="AS25" s="83">
        <f>Taxes!AS46</f>
        <v>0</v>
      </c>
      <c r="AT25" s="83">
        <f>Taxes!AT46</f>
        <v>0</v>
      </c>
      <c r="AU25" s="83">
        <f>Taxes!AU46</f>
        <v>0</v>
      </c>
      <c r="AV25" s="83">
        <f>Taxes!AV46</f>
        <v>0</v>
      </c>
      <c r="AW25" s="83">
        <f>Taxes!AW46</f>
        <v>0</v>
      </c>
      <c r="AX25" s="83">
        <f>Taxes!AX46</f>
        <v>0</v>
      </c>
      <c r="AY25" s="83">
        <f>Taxes!AY46</f>
        <v>0</v>
      </c>
      <c r="AZ25" s="83">
        <f>Taxes!AZ46</f>
        <v>0</v>
      </c>
      <c r="BA25" s="83">
        <f>Taxes!BA46</f>
        <v>0</v>
      </c>
      <c r="BB25" s="83">
        <f>Taxes!BB46</f>
        <v>0</v>
      </c>
      <c r="BC25" s="83">
        <f>Taxes!BC46</f>
        <v>0</v>
      </c>
      <c r="BD25" s="83">
        <f>Taxes!BD46</f>
        <v>0</v>
      </c>
      <c r="BE25" s="83">
        <f>Taxes!BE46</f>
        <v>0</v>
      </c>
      <c r="BF25" s="83">
        <f>Taxes!BF46</f>
        <v>0</v>
      </c>
      <c r="BG25" s="83">
        <f>Taxes!BG46</f>
        <v>0</v>
      </c>
      <c r="BH25" s="83">
        <f>Taxes!BH46</f>
        <v>0</v>
      </c>
      <c r="BI25" s="83">
        <f>Taxes!BI46</f>
        <v>0</v>
      </c>
      <c r="BJ25" s="83">
        <f>Taxes!BJ46</f>
        <v>0</v>
      </c>
      <c r="BK25" s="83">
        <f>Taxes!BK46</f>
        <v>0</v>
      </c>
      <c r="BL25" s="83">
        <f>Taxes!BL46</f>
        <v>0</v>
      </c>
      <c r="BM25" s="83">
        <f>Taxes!BM46</f>
        <v>0</v>
      </c>
      <c r="BN25" s="83">
        <f>Taxes!BN46</f>
        <v>0</v>
      </c>
      <c r="BO25" s="83">
        <f>Taxes!BO46</f>
        <v>0</v>
      </c>
      <c r="BP25" s="83">
        <f>Taxes!BP46</f>
        <v>0</v>
      </c>
      <c r="BQ25" s="83">
        <f>Taxes!BQ46</f>
        <v>0</v>
      </c>
      <c r="BR25" s="83">
        <f>Taxes!BR46</f>
        <v>0</v>
      </c>
      <c r="BS25" s="83">
        <f>Taxes!BS46</f>
        <v>0</v>
      </c>
      <c r="BT25" s="83">
        <f>Taxes!BT46</f>
        <v>0</v>
      </c>
      <c r="BU25" s="83">
        <f>Taxes!BU46</f>
        <v>0</v>
      </c>
      <c r="BV25" s="83">
        <f>Taxes!BV46</f>
        <v>0</v>
      </c>
      <c r="BW25" s="83">
        <f>Taxes!BW46</f>
        <v>0</v>
      </c>
      <c r="BX25" s="83">
        <f>Taxes!BX46</f>
        <v>0</v>
      </c>
      <c r="BY25" s="83">
        <f>Taxes!BY46</f>
        <v>0</v>
      </c>
      <c r="BZ25" s="83">
        <f>Taxes!BZ46</f>
        <v>0</v>
      </c>
      <c r="CA25" s="83">
        <f>Taxes!CA46</f>
        <v>0</v>
      </c>
      <c r="CB25" s="83">
        <f>Taxes!CB46</f>
        <v>0</v>
      </c>
      <c r="CC25" s="83">
        <f>Taxes!CC46</f>
        <v>0</v>
      </c>
      <c r="CD25" s="83">
        <f>Taxes!CD46</f>
        <v>0</v>
      </c>
      <c r="CE25" s="83">
        <f>Taxes!CE46</f>
        <v>0</v>
      </c>
      <c r="CF25" s="83">
        <f>Taxes!CF46</f>
        <v>0</v>
      </c>
      <c r="CG25" s="83">
        <f>Taxes!CG46</f>
        <v>0</v>
      </c>
      <c r="CH25" s="83">
        <f>Taxes!CH46</f>
        <v>0</v>
      </c>
      <c r="CI25" s="83">
        <f>Taxes!CI46</f>
        <v>0</v>
      </c>
      <c r="CJ25" s="83">
        <f>Taxes!CJ46</f>
        <v>0</v>
      </c>
      <c r="CK25" s="83">
        <f>Taxes!CK46</f>
        <v>0</v>
      </c>
      <c r="CL25" s="83">
        <f>Taxes!CL46</f>
        <v>0</v>
      </c>
      <c r="CM25" s="83">
        <f>Taxes!CM46</f>
        <v>0</v>
      </c>
    </row>
    <row r="26" spans="2:91" s="20" customFormat="1" ht="15" x14ac:dyDescent="0.2">
      <c r="B26" s="88"/>
      <c r="D26" s="55"/>
      <c r="E26" s="97"/>
      <c r="F26" s="97"/>
      <c r="G26" s="97"/>
      <c r="H26" s="97"/>
      <c r="I26" s="97"/>
      <c r="J26" s="97"/>
      <c r="K26" s="97"/>
      <c r="L26" s="97"/>
      <c r="M26" s="97"/>
      <c r="N26" s="97"/>
      <c r="O26" s="97"/>
      <c r="P26" s="97"/>
      <c r="Q26" s="97"/>
      <c r="R26" s="97"/>
      <c r="S26" s="97"/>
      <c r="T26" s="97"/>
      <c r="U26" s="97"/>
      <c r="V26" s="97"/>
      <c r="W26" s="97"/>
      <c r="X26" s="97"/>
      <c r="Y26" s="97"/>
      <c r="Z26" s="97"/>
      <c r="AA26" s="97"/>
      <c r="AB26" s="97"/>
      <c r="AC26" s="97"/>
      <c r="AD26" s="97"/>
      <c r="AE26" s="97"/>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row>
    <row r="27" spans="2:91" s="103" customFormat="1" ht="15" x14ac:dyDescent="0.2">
      <c r="B27" s="103" t="s">
        <v>187</v>
      </c>
      <c r="C27" s="86" t="str">
        <f>Inputs!$J$16</f>
        <v>EUR</v>
      </c>
      <c r="D27" s="55" t="s">
        <v>107</v>
      </c>
      <c r="E27" s="105">
        <f ca="1">SUM(E28:E29)</f>
        <v>-508000</v>
      </c>
      <c r="F27" s="105">
        <f ca="1">SUM(F28:F29)</f>
        <v>0</v>
      </c>
      <c r="G27" s="105">
        <f ca="1">SUM(G28:G29)</f>
        <v>0</v>
      </c>
      <c r="H27" s="105">
        <f ca="1">SUM(H28:H29)</f>
        <v>0</v>
      </c>
      <c r="I27" s="105">
        <f ca="1">SUM(I28:I29)</f>
        <v>0</v>
      </c>
      <c r="J27" s="105"/>
      <c r="K27" s="105">
        <f t="shared" ref="K27:AD27" ca="1" si="21">SUM(K28:K29)</f>
        <v>-233000</v>
      </c>
      <c r="L27" s="105">
        <f t="shared" ca="1" si="21"/>
        <v>-265000</v>
      </c>
      <c r="M27" s="105">
        <f t="shared" ca="1" si="21"/>
        <v>-10000</v>
      </c>
      <c r="N27" s="105">
        <f t="shared" ca="1" si="21"/>
        <v>0</v>
      </c>
      <c r="O27" s="105">
        <f t="shared" ca="1" si="21"/>
        <v>0</v>
      </c>
      <c r="P27" s="105">
        <f t="shared" ca="1" si="21"/>
        <v>0</v>
      </c>
      <c r="Q27" s="105">
        <f t="shared" ca="1" si="21"/>
        <v>0</v>
      </c>
      <c r="R27" s="105">
        <f t="shared" ca="1" si="21"/>
        <v>0</v>
      </c>
      <c r="S27" s="105">
        <f t="shared" ca="1" si="21"/>
        <v>0</v>
      </c>
      <c r="T27" s="105">
        <f t="shared" ca="1" si="21"/>
        <v>0</v>
      </c>
      <c r="U27" s="105">
        <f t="shared" ca="1" si="21"/>
        <v>0</v>
      </c>
      <c r="V27" s="105">
        <f t="shared" ca="1" si="21"/>
        <v>0</v>
      </c>
      <c r="W27" s="105">
        <f t="shared" ca="1" si="21"/>
        <v>0</v>
      </c>
      <c r="X27" s="105">
        <f t="shared" ca="1" si="21"/>
        <v>0</v>
      </c>
      <c r="Y27" s="105">
        <f t="shared" ca="1" si="21"/>
        <v>0</v>
      </c>
      <c r="Z27" s="105">
        <f t="shared" ca="1" si="21"/>
        <v>0</v>
      </c>
      <c r="AA27" s="105">
        <f t="shared" ca="1" si="21"/>
        <v>0</v>
      </c>
      <c r="AB27" s="105">
        <f t="shared" ca="1" si="21"/>
        <v>0</v>
      </c>
      <c r="AC27" s="105">
        <f t="shared" ca="1" si="21"/>
        <v>0</v>
      </c>
      <c r="AD27" s="105">
        <f t="shared" ca="1" si="21"/>
        <v>0</v>
      </c>
      <c r="AE27" s="105"/>
      <c r="AF27" s="104">
        <f t="shared" ref="AF27:BK27" ca="1" si="22">SUM(AF28:AF29)</f>
        <v>0</v>
      </c>
      <c r="AG27" s="104">
        <f t="shared" ca="1" si="22"/>
        <v>-23000</v>
      </c>
      <c r="AH27" s="104">
        <f t="shared" ca="1" si="22"/>
        <v>-210000</v>
      </c>
      <c r="AI27" s="104">
        <f t="shared" ca="1" si="22"/>
        <v>0</v>
      </c>
      <c r="AJ27" s="104">
        <f t="shared" ca="1" si="22"/>
        <v>-265000</v>
      </c>
      <c r="AK27" s="104">
        <f t="shared" ca="1" si="22"/>
        <v>0</v>
      </c>
      <c r="AL27" s="104">
        <f t="shared" ca="1" si="22"/>
        <v>-10000</v>
      </c>
      <c r="AM27" s="104">
        <f t="shared" ca="1" si="22"/>
        <v>0</v>
      </c>
      <c r="AN27" s="104">
        <f t="shared" ca="1" si="22"/>
        <v>0</v>
      </c>
      <c r="AO27" s="104">
        <f t="shared" ca="1" si="22"/>
        <v>0</v>
      </c>
      <c r="AP27" s="104">
        <f t="shared" ca="1" si="22"/>
        <v>0</v>
      </c>
      <c r="AQ27" s="104">
        <f t="shared" ca="1" si="22"/>
        <v>0</v>
      </c>
      <c r="AR27" s="104">
        <f t="shared" ca="1" si="22"/>
        <v>0</v>
      </c>
      <c r="AS27" s="104">
        <f t="shared" ca="1" si="22"/>
        <v>0</v>
      </c>
      <c r="AT27" s="104">
        <f t="shared" ca="1" si="22"/>
        <v>0</v>
      </c>
      <c r="AU27" s="104">
        <f t="shared" ca="1" si="22"/>
        <v>0</v>
      </c>
      <c r="AV27" s="104">
        <f t="shared" ca="1" si="22"/>
        <v>0</v>
      </c>
      <c r="AW27" s="104">
        <f t="shared" ca="1" si="22"/>
        <v>0</v>
      </c>
      <c r="AX27" s="104">
        <f t="shared" ca="1" si="22"/>
        <v>0</v>
      </c>
      <c r="AY27" s="104">
        <f t="shared" ca="1" si="22"/>
        <v>0</v>
      </c>
      <c r="AZ27" s="104">
        <f t="shared" ca="1" si="22"/>
        <v>0</v>
      </c>
      <c r="BA27" s="104">
        <f t="shared" ca="1" si="22"/>
        <v>0</v>
      </c>
      <c r="BB27" s="104">
        <f t="shared" ca="1" si="22"/>
        <v>0</v>
      </c>
      <c r="BC27" s="104">
        <f t="shared" ca="1" si="22"/>
        <v>0</v>
      </c>
      <c r="BD27" s="104">
        <f t="shared" ca="1" si="22"/>
        <v>0</v>
      </c>
      <c r="BE27" s="104">
        <f t="shared" ca="1" si="22"/>
        <v>0</v>
      </c>
      <c r="BF27" s="104">
        <f t="shared" ca="1" si="22"/>
        <v>0</v>
      </c>
      <c r="BG27" s="104">
        <f t="shared" ca="1" si="22"/>
        <v>0</v>
      </c>
      <c r="BH27" s="104">
        <f t="shared" ca="1" si="22"/>
        <v>0</v>
      </c>
      <c r="BI27" s="104">
        <f t="shared" ca="1" si="22"/>
        <v>0</v>
      </c>
      <c r="BJ27" s="104">
        <f t="shared" ca="1" si="22"/>
        <v>0</v>
      </c>
      <c r="BK27" s="104">
        <f t="shared" ca="1" si="22"/>
        <v>0</v>
      </c>
      <c r="BL27" s="104">
        <f t="shared" ref="BL27:CM27" ca="1" si="23">SUM(BL28:BL29)</f>
        <v>0</v>
      </c>
      <c r="BM27" s="104">
        <f t="shared" ca="1" si="23"/>
        <v>0</v>
      </c>
      <c r="BN27" s="104">
        <f t="shared" ca="1" si="23"/>
        <v>0</v>
      </c>
      <c r="BO27" s="104">
        <f t="shared" ca="1" si="23"/>
        <v>0</v>
      </c>
      <c r="BP27" s="104">
        <f t="shared" ca="1" si="23"/>
        <v>0</v>
      </c>
      <c r="BQ27" s="104">
        <f t="shared" ca="1" si="23"/>
        <v>0</v>
      </c>
      <c r="BR27" s="104">
        <f t="shared" ca="1" si="23"/>
        <v>0</v>
      </c>
      <c r="BS27" s="104">
        <f t="shared" ca="1" si="23"/>
        <v>0</v>
      </c>
      <c r="BT27" s="104">
        <f t="shared" ca="1" si="23"/>
        <v>0</v>
      </c>
      <c r="BU27" s="104">
        <f t="shared" ca="1" si="23"/>
        <v>0</v>
      </c>
      <c r="BV27" s="104">
        <f t="shared" ca="1" si="23"/>
        <v>0</v>
      </c>
      <c r="BW27" s="104">
        <f t="shared" ca="1" si="23"/>
        <v>0</v>
      </c>
      <c r="BX27" s="104">
        <f t="shared" ca="1" si="23"/>
        <v>0</v>
      </c>
      <c r="BY27" s="104">
        <f t="shared" ca="1" si="23"/>
        <v>0</v>
      </c>
      <c r="BZ27" s="104">
        <f t="shared" ca="1" si="23"/>
        <v>0</v>
      </c>
      <c r="CA27" s="104">
        <f t="shared" ca="1" si="23"/>
        <v>0</v>
      </c>
      <c r="CB27" s="104">
        <f t="shared" ca="1" si="23"/>
        <v>0</v>
      </c>
      <c r="CC27" s="104">
        <f t="shared" ca="1" si="23"/>
        <v>0</v>
      </c>
      <c r="CD27" s="104">
        <f t="shared" ca="1" si="23"/>
        <v>0</v>
      </c>
      <c r="CE27" s="104">
        <f t="shared" ca="1" si="23"/>
        <v>0</v>
      </c>
      <c r="CF27" s="104">
        <f t="shared" ca="1" si="23"/>
        <v>0</v>
      </c>
      <c r="CG27" s="104">
        <f t="shared" ca="1" si="23"/>
        <v>0</v>
      </c>
      <c r="CH27" s="104">
        <f t="shared" ca="1" si="23"/>
        <v>0</v>
      </c>
      <c r="CI27" s="104">
        <f t="shared" ca="1" si="23"/>
        <v>0</v>
      </c>
      <c r="CJ27" s="104">
        <f t="shared" ca="1" si="23"/>
        <v>0</v>
      </c>
      <c r="CK27" s="104">
        <f t="shared" ca="1" si="23"/>
        <v>0</v>
      </c>
      <c r="CL27" s="104">
        <f t="shared" ca="1" si="23"/>
        <v>0</v>
      </c>
      <c r="CM27" s="104">
        <f t="shared" ca="1" si="23"/>
        <v>0</v>
      </c>
    </row>
    <row r="28" spans="2:91" s="20" customFormat="1" ht="15" x14ac:dyDescent="0.2">
      <c r="B28" s="88" t="s">
        <v>186</v>
      </c>
      <c r="C28" s="86" t="str">
        <f>Inputs!$J$16</f>
        <v>EUR</v>
      </c>
      <c r="D28" s="55" t="s">
        <v>2</v>
      </c>
      <c r="E28" s="102">
        <f t="shared" ref="E28:I29" ca="1" si="24">SUMIF($K$4:$AD$4,E$4,$K28:$AD28)</f>
        <v>-498000</v>
      </c>
      <c r="F28" s="102">
        <f t="shared" ca="1" si="24"/>
        <v>0</v>
      </c>
      <c r="G28" s="102">
        <f t="shared" ca="1" si="24"/>
        <v>0</v>
      </c>
      <c r="H28" s="102">
        <f t="shared" ca="1" si="24"/>
        <v>0</v>
      </c>
      <c r="I28" s="102">
        <f t="shared" ca="1" si="24"/>
        <v>0</v>
      </c>
      <c r="J28" s="97"/>
      <c r="K28" s="102">
        <f t="shared" ref="K28:T29" ca="1" si="25">SUMIFS($AF28:$CM28,$AF$4:$CM$4,K$4,$AF$8:$CM$8,K$8)</f>
        <v>-233000</v>
      </c>
      <c r="L28" s="102">
        <f t="shared" ca="1" si="25"/>
        <v>-265000</v>
      </c>
      <c r="M28" s="102">
        <f t="shared" ca="1" si="25"/>
        <v>0</v>
      </c>
      <c r="N28" s="102">
        <f t="shared" ca="1" si="25"/>
        <v>0</v>
      </c>
      <c r="O28" s="102">
        <f t="shared" ca="1" si="25"/>
        <v>0</v>
      </c>
      <c r="P28" s="102">
        <f t="shared" ca="1" si="25"/>
        <v>0</v>
      </c>
      <c r="Q28" s="102">
        <f t="shared" ca="1" si="25"/>
        <v>0</v>
      </c>
      <c r="R28" s="102">
        <f t="shared" ca="1" si="25"/>
        <v>0</v>
      </c>
      <c r="S28" s="102">
        <f t="shared" ca="1" si="25"/>
        <v>0</v>
      </c>
      <c r="T28" s="102">
        <f t="shared" ca="1" si="25"/>
        <v>0</v>
      </c>
      <c r="U28" s="102">
        <f t="shared" ref="U28:AD29" ca="1" si="26">SUMIFS($AF28:$CM28,$AF$4:$CM$4,U$4,$AF$8:$CM$8,U$8)</f>
        <v>0</v>
      </c>
      <c r="V28" s="102">
        <f t="shared" ca="1" si="26"/>
        <v>0</v>
      </c>
      <c r="W28" s="102">
        <f t="shared" ca="1" si="26"/>
        <v>0</v>
      </c>
      <c r="X28" s="102">
        <f t="shared" ca="1" si="26"/>
        <v>0</v>
      </c>
      <c r="Y28" s="102">
        <f t="shared" ca="1" si="26"/>
        <v>0</v>
      </c>
      <c r="Z28" s="102">
        <f t="shared" ca="1" si="26"/>
        <v>0</v>
      </c>
      <c r="AA28" s="102">
        <f t="shared" ca="1" si="26"/>
        <v>0</v>
      </c>
      <c r="AB28" s="102">
        <f t="shared" ca="1" si="26"/>
        <v>0</v>
      </c>
      <c r="AC28" s="102">
        <f t="shared" ca="1" si="26"/>
        <v>0</v>
      </c>
      <c r="AD28" s="102">
        <f t="shared" ca="1" si="26"/>
        <v>0</v>
      </c>
      <c r="AE28" s="97"/>
      <c r="AF28" s="101">
        <f ca="1">Suppliers!AF14</f>
        <v>0</v>
      </c>
      <c r="AG28" s="101">
        <f ca="1">Suppliers!AG14</f>
        <v>-23000</v>
      </c>
      <c r="AH28" s="101">
        <f ca="1">Suppliers!AH14</f>
        <v>-210000</v>
      </c>
      <c r="AI28" s="101">
        <f ca="1">Suppliers!AI14</f>
        <v>0</v>
      </c>
      <c r="AJ28" s="101">
        <f ca="1">Suppliers!AJ14</f>
        <v>-265000</v>
      </c>
      <c r="AK28" s="101">
        <f ca="1">Suppliers!AK14</f>
        <v>0</v>
      </c>
      <c r="AL28" s="101">
        <f ca="1">Suppliers!AL14</f>
        <v>0</v>
      </c>
      <c r="AM28" s="101">
        <f ca="1">Suppliers!AM14</f>
        <v>0</v>
      </c>
      <c r="AN28" s="101">
        <f ca="1">Suppliers!AN14</f>
        <v>0</v>
      </c>
      <c r="AO28" s="101">
        <f ca="1">Suppliers!AO14</f>
        <v>0</v>
      </c>
      <c r="AP28" s="101">
        <f ca="1">Suppliers!AP14</f>
        <v>0</v>
      </c>
      <c r="AQ28" s="101">
        <f ca="1">Suppliers!AQ14</f>
        <v>0</v>
      </c>
      <c r="AR28" s="101">
        <f ca="1">Suppliers!AR14</f>
        <v>0</v>
      </c>
      <c r="AS28" s="101">
        <f ca="1">Suppliers!AS14</f>
        <v>0</v>
      </c>
      <c r="AT28" s="101">
        <f ca="1">Suppliers!AT14</f>
        <v>0</v>
      </c>
      <c r="AU28" s="101">
        <f ca="1">Suppliers!AU14</f>
        <v>0</v>
      </c>
      <c r="AV28" s="101">
        <f ca="1">Suppliers!AV14</f>
        <v>0</v>
      </c>
      <c r="AW28" s="101">
        <f ca="1">Suppliers!AW14</f>
        <v>0</v>
      </c>
      <c r="AX28" s="101">
        <f ca="1">Suppliers!AX14</f>
        <v>0</v>
      </c>
      <c r="AY28" s="101">
        <f ca="1">Suppliers!AY14</f>
        <v>0</v>
      </c>
      <c r="AZ28" s="101">
        <f ca="1">Suppliers!AZ14</f>
        <v>0</v>
      </c>
      <c r="BA28" s="101">
        <f ca="1">Suppliers!BA14</f>
        <v>0</v>
      </c>
      <c r="BB28" s="101">
        <f ca="1">Suppliers!BB14</f>
        <v>0</v>
      </c>
      <c r="BC28" s="101">
        <f ca="1">Suppliers!BC14</f>
        <v>0</v>
      </c>
      <c r="BD28" s="101">
        <f ca="1">Suppliers!BD14</f>
        <v>0</v>
      </c>
      <c r="BE28" s="101">
        <f ca="1">Suppliers!BE14</f>
        <v>0</v>
      </c>
      <c r="BF28" s="101">
        <f ca="1">Suppliers!BF14</f>
        <v>0</v>
      </c>
      <c r="BG28" s="101">
        <f ca="1">Suppliers!BG14</f>
        <v>0</v>
      </c>
      <c r="BH28" s="101">
        <f ca="1">Suppliers!BH14</f>
        <v>0</v>
      </c>
      <c r="BI28" s="101">
        <f ca="1">Suppliers!BI14</f>
        <v>0</v>
      </c>
      <c r="BJ28" s="101">
        <f ca="1">Suppliers!BJ14</f>
        <v>0</v>
      </c>
      <c r="BK28" s="101">
        <f ca="1">Suppliers!BK14</f>
        <v>0</v>
      </c>
      <c r="BL28" s="101">
        <f ca="1">Suppliers!BL14</f>
        <v>0</v>
      </c>
      <c r="BM28" s="101">
        <f ca="1">Suppliers!BM14</f>
        <v>0</v>
      </c>
      <c r="BN28" s="101">
        <f ca="1">Suppliers!BN14</f>
        <v>0</v>
      </c>
      <c r="BO28" s="101">
        <f ca="1">Suppliers!BO14</f>
        <v>0</v>
      </c>
      <c r="BP28" s="101">
        <f ca="1">Suppliers!BP14</f>
        <v>0</v>
      </c>
      <c r="BQ28" s="101">
        <f ca="1">Suppliers!BQ14</f>
        <v>0</v>
      </c>
      <c r="BR28" s="101">
        <f ca="1">Suppliers!BR14</f>
        <v>0</v>
      </c>
      <c r="BS28" s="101">
        <f ca="1">Suppliers!BS14</f>
        <v>0</v>
      </c>
      <c r="BT28" s="101">
        <f ca="1">Suppliers!BT14</f>
        <v>0</v>
      </c>
      <c r="BU28" s="101">
        <f ca="1">Suppliers!BU14</f>
        <v>0</v>
      </c>
      <c r="BV28" s="101">
        <f ca="1">Suppliers!BV14</f>
        <v>0</v>
      </c>
      <c r="BW28" s="101">
        <f ca="1">Suppliers!BW14</f>
        <v>0</v>
      </c>
      <c r="BX28" s="101">
        <f ca="1">Suppliers!BX14</f>
        <v>0</v>
      </c>
      <c r="BY28" s="101">
        <f ca="1">Suppliers!BY14</f>
        <v>0</v>
      </c>
      <c r="BZ28" s="101">
        <f ca="1">Suppliers!BZ14</f>
        <v>0</v>
      </c>
      <c r="CA28" s="101">
        <f ca="1">Suppliers!CA14</f>
        <v>0</v>
      </c>
      <c r="CB28" s="101">
        <f ca="1">Suppliers!CB14</f>
        <v>0</v>
      </c>
      <c r="CC28" s="101">
        <f ca="1">Suppliers!CC14</f>
        <v>0</v>
      </c>
      <c r="CD28" s="101">
        <f ca="1">Suppliers!CD14</f>
        <v>0</v>
      </c>
      <c r="CE28" s="101">
        <f ca="1">Suppliers!CE14</f>
        <v>0</v>
      </c>
      <c r="CF28" s="101">
        <f ca="1">Suppliers!CF14</f>
        <v>0</v>
      </c>
      <c r="CG28" s="101">
        <f ca="1">Suppliers!CG14</f>
        <v>0</v>
      </c>
      <c r="CH28" s="101">
        <f ca="1">Suppliers!CH14</f>
        <v>0</v>
      </c>
      <c r="CI28" s="101">
        <f ca="1">Suppliers!CI14</f>
        <v>0</v>
      </c>
      <c r="CJ28" s="101">
        <f ca="1">Suppliers!CJ14</f>
        <v>0</v>
      </c>
      <c r="CK28" s="101">
        <f ca="1">Suppliers!CK14</f>
        <v>0</v>
      </c>
      <c r="CL28" s="101">
        <f ca="1">Suppliers!CL14</f>
        <v>0</v>
      </c>
      <c r="CM28" s="101">
        <f ca="1">Suppliers!CM14</f>
        <v>0</v>
      </c>
    </row>
    <row r="29" spans="2:91" s="20" customFormat="1" ht="15" x14ac:dyDescent="0.2">
      <c r="B29" s="88" t="s">
        <v>185</v>
      </c>
      <c r="C29" s="86" t="str">
        <f>Inputs!$J$16</f>
        <v>EUR</v>
      </c>
      <c r="D29" s="55" t="s">
        <v>2</v>
      </c>
      <c r="E29" s="102">
        <f t="shared" ca="1" si="24"/>
        <v>-10000</v>
      </c>
      <c r="F29" s="102">
        <f t="shared" ca="1" si="24"/>
        <v>0</v>
      </c>
      <c r="G29" s="102">
        <f t="shared" ca="1" si="24"/>
        <v>0</v>
      </c>
      <c r="H29" s="102">
        <f t="shared" ca="1" si="24"/>
        <v>0</v>
      </c>
      <c r="I29" s="102">
        <f t="shared" ca="1" si="24"/>
        <v>0</v>
      </c>
      <c r="J29" s="97"/>
      <c r="K29" s="102">
        <f t="shared" ca="1" si="25"/>
        <v>0</v>
      </c>
      <c r="L29" s="102">
        <f t="shared" ca="1" si="25"/>
        <v>0</v>
      </c>
      <c r="M29" s="102">
        <f t="shared" ca="1" si="25"/>
        <v>-10000</v>
      </c>
      <c r="N29" s="102">
        <f t="shared" ca="1" si="25"/>
        <v>0</v>
      </c>
      <c r="O29" s="102">
        <f t="shared" ca="1" si="25"/>
        <v>0</v>
      </c>
      <c r="P29" s="102">
        <f t="shared" ca="1" si="25"/>
        <v>0</v>
      </c>
      <c r="Q29" s="102">
        <f t="shared" ca="1" si="25"/>
        <v>0</v>
      </c>
      <c r="R29" s="102">
        <f t="shared" ca="1" si="25"/>
        <v>0</v>
      </c>
      <c r="S29" s="102">
        <f t="shared" ca="1" si="25"/>
        <v>0</v>
      </c>
      <c r="T29" s="102">
        <f t="shared" ca="1" si="25"/>
        <v>0</v>
      </c>
      <c r="U29" s="102">
        <f t="shared" ca="1" si="26"/>
        <v>0</v>
      </c>
      <c r="V29" s="102">
        <f t="shared" ca="1" si="26"/>
        <v>0</v>
      </c>
      <c r="W29" s="102">
        <f t="shared" ca="1" si="26"/>
        <v>0</v>
      </c>
      <c r="X29" s="102">
        <f t="shared" ca="1" si="26"/>
        <v>0</v>
      </c>
      <c r="Y29" s="102">
        <f t="shared" ca="1" si="26"/>
        <v>0</v>
      </c>
      <c r="Z29" s="102">
        <f t="shared" ca="1" si="26"/>
        <v>0</v>
      </c>
      <c r="AA29" s="102">
        <f t="shared" ca="1" si="26"/>
        <v>0</v>
      </c>
      <c r="AB29" s="102">
        <f t="shared" ca="1" si="26"/>
        <v>0</v>
      </c>
      <c r="AC29" s="102">
        <f t="shared" ca="1" si="26"/>
        <v>0</v>
      </c>
      <c r="AD29" s="102">
        <f t="shared" ca="1" si="26"/>
        <v>0</v>
      </c>
      <c r="AE29" s="97"/>
      <c r="AF29" s="34">
        <f ca="1">Suppliers!AF15</f>
        <v>0</v>
      </c>
      <c r="AG29" s="34">
        <f ca="1">Suppliers!AG15</f>
        <v>0</v>
      </c>
      <c r="AH29" s="34">
        <f ca="1">Suppliers!AH15</f>
        <v>0</v>
      </c>
      <c r="AI29" s="34">
        <f ca="1">Suppliers!AI15</f>
        <v>0</v>
      </c>
      <c r="AJ29" s="34">
        <f ca="1">Suppliers!AJ15</f>
        <v>0</v>
      </c>
      <c r="AK29" s="34">
        <f ca="1">Suppliers!AK15</f>
        <v>0</v>
      </c>
      <c r="AL29" s="34">
        <f ca="1">Suppliers!AL15</f>
        <v>-10000</v>
      </c>
      <c r="AM29" s="34">
        <f ca="1">Suppliers!AM15</f>
        <v>0</v>
      </c>
      <c r="AN29" s="34">
        <f ca="1">Suppliers!AN15</f>
        <v>0</v>
      </c>
      <c r="AO29" s="34">
        <f ca="1">Suppliers!AO15</f>
        <v>0</v>
      </c>
      <c r="AP29" s="34">
        <f ca="1">Suppliers!AP15</f>
        <v>0</v>
      </c>
      <c r="AQ29" s="34">
        <f ca="1">Suppliers!AQ15</f>
        <v>0</v>
      </c>
      <c r="AR29" s="34">
        <f ca="1">Suppliers!AR15</f>
        <v>0</v>
      </c>
      <c r="AS29" s="34">
        <f ca="1">Suppliers!AS15</f>
        <v>0</v>
      </c>
      <c r="AT29" s="34">
        <f ca="1">Suppliers!AT15</f>
        <v>0</v>
      </c>
      <c r="AU29" s="34">
        <f ca="1">Suppliers!AU15</f>
        <v>0</v>
      </c>
      <c r="AV29" s="34">
        <f ca="1">Suppliers!AV15</f>
        <v>0</v>
      </c>
      <c r="AW29" s="34">
        <f ca="1">Suppliers!AW15</f>
        <v>0</v>
      </c>
      <c r="AX29" s="34">
        <f ca="1">Suppliers!AX15</f>
        <v>0</v>
      </c>
      <c r="AY29" s="34">
        <f ca="1">Suppliers!AY15</f>
        <v>0</v>
      </c>
      <c r="AZ29" s="34">
        <f ca="1">Suppliers!AZ15</f>
        <v>0</v>
      </c>
      <c r="BA29" s="34">
        <f ca="1">Suppliers!BA15</f>
        <v>0</v>
      </c>
      <c r="BB29" s="34">
        <f ca="1">Suppliers!BB15</f>
        <v>0</v>
      </c>
      <c r="BC29" s="34">
        <f ca="1">Suppliers!BC15</f>
        <v>0</v>
      </c>
      <c r="BD29" s="34">
        <f ca="1">Suppliers!BD15</f>
        <v>0</v>
      </c>
      <c r="BE29" s="34">
        <f ca="1">Suppliers!BE15</f>
        <v>0</v>
      </c>
      <c r="BF29" s="34">
        <f ca="1">Suppliers!BF15</f>
        <v>0</v>
      </c>
      <c r="BG29" s="34">
        <f ca="1">Suppliers!BG15</f>
        <v>0</v>
      </c>
      <c r="BH29" s="34">
        <f ca="1">Suppliers!BH15</f>
        <v>0</v>
      </c>
      <c r="BI29" s="34">
        <f ca="1">Suppliers!BI15</f>
        <v>0</v>
      </c>
      <c r="BJ29" s="34">
        <f ca="1">Suppliers!BJ15</f>
        <v>0</v>
      </c>
      <c r="BK29" s="34">
        <f ca="1">Suppliers!BK15</f>
        <v>0</v>
      </c>
      <c r="BL29" s="34">
        <f ca="1">Suppliers!BL15</f>
        <v>0</v>
      </c>
      <c r="BM29" s="34">
        <f ca="1">Suppliers!BM15</f>
        <v>0</v>
      </c>
      <c r="BN29" s="34">
        <f ca="1">Suppliers!BN15</f>
        <v>0</v>
      </c>
      <c r="BO29" s="34">
        <f ca="1">Suppliers!BO15</f>
        <v>0</v>
      </c>
      <c r="BP29" s="34">
        <f ca="1">Suppliers!BP15</f>
        <v>0</v>
      </c>
      <c r="BQ29" s="34">
        <f ca="1">Suppliers!BQ15</f>
        <v>0</v>
      </c>
      <c r="BR29" s="34">
        <f ca="1">Suppliers!BR15</f>
        <v>0</v>
      </c>
      <c r="BS29" s="34">
        <f ca="1">Suppliers!BS15</f>
        <v>0</v>
      </c>
      <c r="BT29" s="34">
        <f ca="1">Suppliers!BT15</f>
        <v>0</v>
      </c>
      <c r="BU29" s="34">
        <f ca="1">Suppliers!BU15</f>
        <v>0</v>
      </c>
      <c r="BV29" s="34">
        <f ca="1">Suppliers!BV15</f>
        <v>0</v>
      </c>
      <c r="BW29" s="34">
        <f ca="1">Suppliers!BW15</f>
        <v>0</v>
      </c>
      <c r="BX29" s="34">
        <f ca="1">Suppliers!BX15</f>
        <v>0</v>
      </c>
      <c r="BY29" s="34">
        <f ca="1">Suppliers!BY15</f>
        <v>0</v>
      </c>
      <c r="BZ29" s="34">
        <f ca="1">Suppliers!BZ15</f>
        <v>0</v>
      </c>
      <c r="CA29" s="34">
        <f ca="1">Suppliers!CA15</f>
        <v>0</v>
      </c>
      <c r="CB29" s="34">
        <f ca="1">Suppliers!CB15</f>
        <v>0</v>
      </c>
      <c r="CC29" s="34">
        <f ca="1">Suppliers!CC15</f>
        <v>0</v>
      </c>
      <c r="CD29" s="34">
        <f ca="1">Suppliers!CD15</f>
        <v>0</v>
      </c>
      <c r="CE29" s="34">
        <f ca="1">Suppliers!CE15</f>
        <v>0</v>
      </c>
      <c r="CF29" s="34">
        <f ca="1">Suppliers!CF15</f>
        <v>0</v>
      </c>
      <c r="CG29" s="34">
        <f ca="1">Suppliers!CG15</f>
        <v>0</v>
      </c>
      <c r="CH29" s="34">
        <f ca="1">Suppliers!CH15</f>
        <v>0</v>
      </c>
      <c r="CI29" s="34">
        <f ca="1">Suppliers!CI15</f>
        <v>0</v>
      </c>
      <c r="CJ29" s="34">
        <f ca="1">Suppliers!CJ15</f>
        <v>0</v>
      </c>
      <c r="CK29" s="34">
        <f ca="1">Suppliers!CK15</f>
        <v>0</v>
      </c>
      <c r="CL29" s="34">
        <f ca="1">Suppliers!CL15</f>
        <v>0</v>
      </c>
      <c r="CM29" s="34">
        <f ca="1">Suppliers!CM15</f>
        <v>0</v>
      </c>
    </row>
    <row r="30" spans="2:91" s="20" customFormat="1" ht="15" x14ac:dyDescent="0.2">
      <c r="B30" s="88"/>
      <c r="C30" s="86" t="str">
        <f>Inputs!$J$16</f>
        <v>EUR</v>
      </c>
      <c r="D30" s="55"/>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row>
    <row r="31" spans="2:91" s="103" customFormat="1" ht="15" x14ac:dyDescent="0.2">
      <c r="B31" s="103" t="s">
        <v>184</v>
      </c>
      <c r="C31" s="86" t="str">
        <f>Inputs!$J$16</f>
        <v>EUR</v>
      </c>
      <c r="D31" s="55" t="s">
        <v>107</v>
      </c>
      <c r="E31" s="105">
        <f ca="1">SUM(E32:E37)</f>
        <v>812852.82879773248</v>
      </c>
      <c r="F31" s="105">
        <f ca="1">SUM(F32:F37)</f>
        <v>-904459.5636053523</v>
      </c>
      <c r="G31" s="105">
        <f ca="1">SUM(G32:G37)</f>
        <v>-1257692.9815453766</v>
      </c>
      <c r="H31" s="105">
        <f ca="1">SUM(H32:H37)</f>
        <v>-1518002.4031767938</v>
      </c>
      <c r="I31" s="105">
        <f ca="1">SUM(I32:I37)</f>
        <v>-1947287.734142039</v>
      </c>
      <c r="J31" s="105"/>
      <c r="K31" s="105">
        <f t="shared" ref="K31:AD31" ca="1" si="27">SUM(K32:K37)</f>
        <v>549885</v>
      </c>
      <c r="L31" s="105">
        <f t="shared" ca="1" si="27"/>
        <v>280000</v>
      </c>
      <c r="M31" s="105">
        <f t="shared" ca="1" si="27"/>
        <v>0</v>
      </c>
      <c r="N31" s="105">
        <f t="shared" ca="1" si="27"/>
        <v>-17032.171202267491</v>
      </c>
      <c r="O31" s="105">
        <f t="shared" ca="1" si="27"/>
        <v>-171202.99845692611</v>
      </c>
      <c r="P31" s="105">
        <f t="shared" ca="1" si="27"/>
        <v>-215679.20487841527</v>
      </c>
      <c r="Q31" s="105">
        <f t="shared" ca="1" si="27"/>
        <v>-247574.59286434768</v>
      </c>
      <c r="R31" s="105">
        <f t="shared" ca="1" si="27"/>
        <v>-270002.76740566327</v>
      </c>
      <c r="S31" s="105">
        <f t="shared" ca="1" si="27"/>
        <v>-317519.68318821245</v>
      </c>
      <c r="T31" s="105">
        <f t="shared" ca="1" si="27"/>
        <v>-278996.46717847278</v>
      </c>
      <c r="U31" s="105">
        <f t="shared" ca="1" si="27"/>
        <v>-317280.08136312175</v>
      </c>
      <c r="V31" s="105">
        <f t="shared" ca="1" si="27"/>
        <v>-343896.74981556949</v>
      </c>
      <c r="W31" s="105">
        <f t="shared" ca="1" si="27"/>
        <v>-401071.18392124865</v>
      </c>
      <c r="X31" s="105">
        <f t="shared" ca="1" si="27"/>
        <v>-330609.01132846368</v>
      </c>
      <c r="Y31" s="105">
        <f t="shared" ca="1" si="27"/>
        <v>-376123.11851202033</v>
      </c>
      <c r="Z31" s="105">
        <f t="shared" ca="1" si="27"/>
        <v>-410199.08941506117</v>
      </c>
      <c r="AA31" s="105">
        <f t="shared" ca="1" si="27"/>
        <v>-465810.98879957083</v>
      </c>
      <c r="AB31" s="105">
        <f t="shared" ca="1" si="27"/>
        <v>-449831.07647491351</v>
      </c>
      <c r="AC31" s="105">
        <f t="shared" ca="1" si="27"/>
        <v>-497725.82697121729</v>
      </c>
      <c r="AD31" s="105">
        <f t="shared" ca="1" si="27"/>
        <v>-533919.84189633746</v>
      </c>
      <c r="AE31" s="105"/>
      <c r="AF31" s="104">
        <f t="shared" ref="AF31:BK31" ca="1" si="28">SUM(AF32:AF37)</f>
        <v>0</v>
      </c>
      <c r="AG31" s="104">
        <f t="shared" ca="1" si="28"/>
        <v>23000</v>
      </c>
      <c r="AH31" s="104">
        <f t="shared" ca="1" si="28"/>
        <v>526885</v>
      </c>
      <c r="AI31" s="104">
        <f t="shared" ca="1" si="28"/>
        <v>280000</v>
      </c>
      <c r="AJ31" s="104">
        <f t="shared" ca="1" si="28"/>
        <v>0</v>
      </c>
      <c r="AK31" s="104">
        <f t="shared" ca="1" si="28"/>
        <v>0</v>
      </c>
      <c r="AL31" s="104">
        <f t="shared" ca="1" si="28"/>
        <v>0</v>
      </c>
      <c r="AM31" s="104">
        <f t="shared" ca="1" si="28"/>
        <v>0</v>
      </c>
      <c r="AN31" s="104">
        <f t="shared" ca="1" si="28"/>
        <v>0</v>
      </c>
      <c r="AO31" s="104">
        <f t="shared" ca="1" si="28"/>
        <v>-5677.3904007558303</v>
      </c>
      <c r="AP31" s="104">
        <f t="shared" ca="1" si="28"/>
        <v>-5677.3904007558303</v>
      </c>
      <c r="AQ31" s="104">
        <f t="shared" ca="1" si="28"/>
        <v>-5677.3904007558303</v>
      </c>
      <c r="AR31" s="104">
        <f t="shared" ca="1" si="28"/>
        <v>-159848.21765541445</v>
      </c>
      <c r="AS31" s="104">
        <f t="shared" ca="1" si="28"/>
        <v>-5677.3904007558303</v>
      </c>
      <c r="AT31" s="104">
        <f t="shared" ca="1" si="28"/>
        <v>-5677.3904007558303</v>
      </c>
      <c r="AU31" s="104">
        <f t="shared" ca="1" si="28"/>
        <v>-204324.42407690361</v>
      </c>
      <c r="AV31" s="104">
        <f t="shared" ca="1" si="28"/>
        <v>-5677.3904007558303</v>
      </c>
      <c r="AW31" s="104">
        <f t="shared" ca="1" si="28"/>
        <v>-5677.3904007558303</v>
      </c>
      <c r="AX31" s="104">
        <f t="shared" ca="1" si="28"/>
        <v>-236219.81206283602</v>
      </c>
      <c r="AY31" s="104">
        <f t="shared" ca="1" si="28"/>
        <v>-5677.3904007558303</v>
      </c>
      <c r="AZ31" s="104">
        <f t="shared" ca="1" si="28"/>
        <v>-5677.3904007558303</v>
      </c>
      <c r="BA31" s="104">
        <f t="shared" ca="1" si="28"/>
        <v>-258647.98660415158</v>
      </c>
      <c r="BB31" s="104">
        <f t="shared" ca="1" si="28"/>
        <v>-5677.3904007558303</v>
      </c>
      <c r="BC31" s="104">
        <f t="shared" ca="1" si="28"/>
        <v>-5677.3904007558303</v>
      </c>
      <c r="BD31" s="104">
        <f t="shared" ca="1" si="28"/>
        <v>-306164.90238670073</v>
      </c>
      <c r="BE31" s="104">
        <f t="shared" ca="1" si="28"/>
        <v>-5677.3904007558303</v>
      </c>
      <c r="BF31" s="104">
        <f t="shared" ca="1" si="28"/>
        <v>-5677.3904007558303</v>
      </c>
      <c r="BG31" s="104">
        <f t="shared" ca="1" si="28"/>
        <v>-267641.68637696106</v>
      </c>
      <c r="BH31" s="104">
        <f t="shared" ca="1" si="28"/>
        <v>-5677.3904007558303</v>
      </c>
      <c r="BI31" s="104">
        <f t="shared" ca="1" si="28"/>
        <v>-5677.3904007558303</v>
      </c>
      <c r="BJ31" s="104">
        <f t="shared" ca="1" si="28"/>
        <v>-305925.30056161014</v>
      </c>
      <c r="BK31" s="104">
        <f t="shared" ca="1" si="28"/>
        <v>-5677.3904007558303</v>
      </c>
      <c r="BL31" s="104">
        <f t="shared" ref="BL31:CM31" ca="1" si="29">SUM(BL32:BL37)</f>
        <v>-5677.3904007558303</v>
      </c>
      <c r="BM31" s="104">
        <f t="shared" ca="1" si="29"/>
        <v>-332541.96901405789</v>
      </c>
      <c r="BN31" s="104">
        <f t="shared" ca="1" si="29"/>
        <v>-5677.3904007558303</v>
      </c>
      <c r="BO31" s="104">
        <f t="shared" ca="1" si="29"/>
        <v>-5677.3904007558303</v>
      </c>
      <c r="BP31" s="104">
        <f t="shared" ca="1" si="29"/>
        <v>-389716.40311973705</v>
      </c>
      <c r="BQ31" s="104">
        <f t="shared" ca="1" si="29"/>
        <v>-5677.3904007558303</v>
      </c>
      <c r="BR31" s="104">
        <f t="shared" ca="1" si="29"/>
        <v>-5677.3904007558303</v>
      </c>
      <c r="BS31" s="104">
        <f t="shared" ca="1" si="29"/>
        <v>-319254.23052695196</v>
      </c>
      <c r="BT31" s="104">
        <f t="shared" ca="1" si="29"/>
        <v>-5677.3904007558303</v>
      </c>
      <c r="BU31" s="104">
        <f t="shared" ca="1" si="29"/>
        <v>-5677.3904007558303</v>
      </c>
      <c r="BV31" s="104">
        <f t="shared" ca="1" si="29"/>
        <v>-364768.33771050873</v>
      </c>
      <c r="BW31" s="104">
        <f t="shared" ca="1" si="29"/>
        <v>-5677.3904007558303</v>
      </c>
      <c r="BX31" s="104">
        <f t="shared" ca="1" si="29"/>
        <v>-5677.3904007558303</v>
      </c>
      <c r="BY31" s="104">
        <f t="shared" ca="1" si="29"/>
        <v>-398844.30861354945</v>
      </c>
      <c r="BZ31" s="104">
        <f t="shared" ca="1" si="29"/>
        <v>-5677.3904007558303</v>
      </c>
      <c r="CA31" s="104">
        <f t="shared" ca="1" si="29"/>
        <v>-5677.3904007558303</v>
      </c>
      <c r="CB31" s="104">
        <f t="shared" ca="1" si="29"/>
        <v>-454456.20799805922</v>
      </c>
      <c r="CC31" s="104">
        <f t="shared" ca="1" si="29"/>
        <v>-5677.3904007558303</v>
      </c>
      <c r="CD31" s="104">
        <f t="shared" ca="1" si="29"/>
        <v>-5677.3904007558303</v>
      </c>
      <c r="CE31" s="104">
        <f t="shared" ca="1" si="29"/>
        <v>-438476.29567340179</v>
      </c>
      <c r="CF31" s="104">
        <f t="shared" ca="1" si="29"/>
        <v>-5677.3904007558303</v>
      </c>
      <c r="CG31" s="104">
        <f t="shared" ca="1" si="29"/>
        <v>-5677.3904007558303</v>
      </c>
      <c r="CH31" s="104">
        <f t="shared" ca="1" si="29"/>
        <v>-486371.04616970569</v>
      </c>
      <c r="CI31" s="104">
        <f t="shared" ca="1" si="29"/>
        <v>-5677.3904007558303</v>
      </c>
      <c r="CJ31" s="104">
        <f t="shared" ca="1" si="29"/>
        <v>-5677.3904007558303</v>
      </c>
      <c r="CK31" s="104">
        <f t="shared" ca="1" si="29"/>
        <v>-522565.06109482585</v>
      </c>
      <c r="CL31" s="104">
        <f t="shared" ca="1" si="29"/>
        <v>-5677.3904007558303</v>
      </c>
      <c r="CM31" s="104">
        <f t="shared" ca="1" si="29"/>
        <v>-5677.3904007558303</v>
      </c>
    </row>
    <row r="32" spans="2:91" s="20" customFormat="1" ht="15" x14ac:dyDescent="0.2">
      <c r="B32" s="62" t="s">
        <v>183</v>
      </c>
      <c r="C32" s="86" t="str">
        <f>Inputs!$J$16</f>
        <v>EUR</v>
      </c>
      <c r="D32" s="55" t="s">
        <v>1</v>
      </c>
      <c r="E32" s="102">
        <f t="shared" ref="E32:I37" si="30">SUMIF($K$4:$AD$4,E$4,$K32:$AD32)</f>
        <v>268491.44495755143</v>
      </c>
      <c r="F32" s="102">
        <f t="shared" si="30"/>
        <v>-48398.432968951769</v>
      </c>
      <c r="G32" s="102">
        <f t="shared" si="30"/>
        <v>-52415.479035631128</v>
      </c>
      <c r="H32" s="102">
        <f t="shared" si="30"/>
        <v>-56765.937944667938</v>
      </c>
      <c r="I32" s="102">
        <f t="shared" si="30"/>
        <v>-61477.482797541132</v>
      </c>
      <c r="J32" s="97"/>
      <c r="K32" s="102">
        <f t="shared" ref="K32:T37" si="31">SUMIFS($AF32:$CM32,$AF$4:$CM$4,K$4,$AF$8:$CM$8,K$8)</f>
        <v>0</v>
      </c>
      <c r="L32" s="102">
        <f t="shared" si="31"/>
        <v>280000</v>
      </c>
      <c r="M32" s="102">
        <f t="shared" si="31"/>
        <v>0</v>
      </c>
      <c r="N32" s="102">
        <f t="shared" si="31"/>
        <v>-11508.555042448566</v>
      </c>
      <c r="O32" s="102">
        <f t="shared" si="31"/>
        <v>-11740.264027245434</v>
      </c>
      <c r="P32" s="102">
        <f t="shared" si="31"/>
        <v>-11976.638154924056</v>
      </c>
      <c r="Q32" s="102">
        <f t="shared" si="31"/>
        <v>-12217.771351743388</v>
      </c>
      <c r="R32" s="102">
        <f t="shared" si="31"/>
        <v>-12463.759435038888</v>
      </c>
      <c r="S32" s="102">
        <f t="shared" si="31"/>
        <v>-12714.700151296762</v>
      </c>
      <c r="T32" s="102">
        <f t="shared" si="31"/>
        <v>-12970.69321499477</v>
      </c>
      <c r="U32" s="102">
        <f t="shared" ref="U32:AD37" si="32">SUMIFS($AF32:$CM32,$AF$4:$CM$4,U$4,$AF$8:$CM$8,U$8)</f>
        <v>-13231.840348225021</v>
      </c>
      <c r="V32" s="102">
        <f t="shared" si="32"/>
        <v>-13498.245321114577</v>
      </c>
      <c r="W32" s="102">
        <f t="shared" si="32"/>
        <v>-13770.013993059776</v>
      </c>
      <c r="X32" s="102">
        <f t="shared" si="32"/>
        <v>-14047.254354790859</v>
      </c>
      <c r="Y32" s="102">
        <f t="shared" si="32"/>
        <v>-14330.076571283422</v>
      </c>
      <c r="Z32" s="102">
        <f t="shared" si="32"/>
        <v>-14618.593025533875</v>
      </c>
      <c r="AA32" s="102">
        <f t="shared" si="32"/>
        <v>-14912.91836321626</v>
      </c>
      <c r="AB32" s="102">
        <f t="shared" si="32"/>
        <v>-15213.169538238159</v>
      </c>
      <c r="AC32" s="102">
        <f t="shared" si="32"/>
        <v>-15519.465859213809</v>
      </c>
      <c r="AD32" s="102">
        <f t="shared" si="32"/>
        <v>-15831.929036872903</v>
      </c>
      <c r="AE32" s="97"/>
      <c r="AF32" s="101">
        <f>Capital!AF40+Capital!AF41</f>
        <v>0</v>
      </c>
      <c r="AG32" s="101">
        <f>Capital!AG40+Capital!AG41</f>
        <v>0</v>
      </c>
      <c r="AH32" s="101">
        <f>Capital!AH40+Capital!AH41</f>
        <v>0</v>
      </c>
      <c r="AI32" s="101">
        <f>Capital!AI40+Capital!AI41</f>
        <v>280000</v>
      </c>
      <c r="AJ32" s="101">
        <f>Capital!AJ40+Capital!AJ41</f>
        <v>0</v>
      </c>
      <c r="AK32" s="101">
        <f>Capital!AK40+Capital!AK41</f>
        <v>0</v>
      </c>
      <c r="AL32" s="101">
        <f>Capital!AL40+Capital!AL41</f>
        <v>0</v>
      </c>
      <c r="AM32" s="101">
        <f>Capital!AM40+Capital!AM41</f>
        <v>0</v>
      </c>
      <c r="AN32" s="101">
        <f>Capital!AN40+Capital!AN41</f>
        <v>0</v>
      </c>
      <c r="AO32" s="101">
        <f>Capital!AO40+Capital!AO41</f>
        <v>-3810.7237340891634</v>
      </c>
      <c r="AP32" s="101">
        <f>Capital!AP40+Capital!AP41</f>
        <v>-3836.1285589830914</v>
      </c>
      <c r="AQ32" s="101">
        <f>Capital!AQ40+Capital!AQ41</f>
        <v>-3861.7027493763121</v>
      </c>
      <c r="AR32" s="101">
        <f>Capital!AR40+Capital!AR41</f>
        <v>-3887.447434372154</v>
      </c>
      <c r="AS32" s="101">
        <f>Capital!AS40+Capital!AS41</f>
        <v>-3913.3637506013019</v>
      </c>
      <c r="AT32" s="101">
        <f>Capital!AT40+Capital!AT41</f>
        <v>-3939.4528422719768</v>
      </c>
      <c r="AU32" s="101">
        <f>Capital!AU40+Capital!AU41</f>
        <v>-3965.7158612204566</v>
      </c>
      <c r="AV32" s="101">
        <f>Capital!AV40+Capital!AV41</f>
        <v>-3992.1539669619269</v>
      </c>
      <c r="AW32" s="101">
        <f>Capital!AW40+Capital!AW41</f>
        <v>-4018.7683267416728</v>
      </c>
      <c r="AX32" s="101">
        <f>Capital!AX40+Capital!AX41</f>
        <v>-4045.560115586617</v>
      </c>
      <c r="AY32" s="101">
        <f>Capital!AY40+Capital!AY41</f>
        <v>-4072.5305163571948</v>
      </c>
      <c r="AZ32" s="101">
        <f>Capital!AZ40+Capital!AZ41</f>
        <v>-4099.6807197995759</v>
      </c>
      <c r="BA32" s="101">
        <f>Capital!BA40+Capital!BA41</f>
        <v>-4127.0119245982396</v>
      </c>
      <c r="BB32" s="101">
        <f>Capital!BB40+Capital!BB41</f>
        <v>-4154.525337428895</v>
      </c>
      <c r="BC32" s="101">
        <f>Capital!BC40+Capital!BC41</f>
        <v>-4182.2221730117544</v>
      </c>
      <c r="BD32" s="101">
        <f>Capital!BD40+Capital!BD41</f>
        <v>-4210.1036541651656</v>
      </c>
      <c r="BE32" s="101">
        <f>Capital!BE40+Capital!BE41</f>
        <v>-4238.1710118596002</v>
      </c>
      <c r="BF32" s="101">
        <f>Capital!BF40+Capital!BF41</f>
        <v>-4266.4254852719978</v>
      </c>
      <c r="BG32" s="101">
        <f>Capital!BG40+Capital!BG41</f>
        <v>-4294.8683218404776</v>
      </c>
      <c r="BH32" s="101">
        <f>Capital!BH40+Capital!BH41</f>
        <v>-4323.5007773194138</v>
      </c>
      <c r="BI32" s="101">
        <f>Capital!BI40+Capital!BI41</f>
        <v>-4352.3241158348774</v>
      </c>
      <c r="BJ32" s="101">
        <f>Capital!BJ40+Capital!BJ41</f>
        <v>-4381.3396099404426</v>
      </c>
      <c r="BK32" s="101">
        <f>Capital!BK40+Capital!BK41</f>
        <v>-4410.5485406733787</v>
      </c>
      <c r="BL32" s="101">
        <f>Capital!BL40+Capital!BL41</f>
        <v>-4439.952197611201</v>
      </c>
      <c r="BM32" s="101">
        <f>Capital!BM40+Capital!BM41</f>
        <v>-4469.5518789286098</v>
      </c>
      <c r="BN32" s="101">
        <f>Capital!BN40+Capital!BN41</f>
        <v>-4499.3488914548007</v>
      </c>
      <c r="BO32" s="101">
        <f>Capital!BO40+Capital!BO41</f>
        <v>-4529.3445507311662</v>
      </c>
      <c r="BP32" s="101">
        <f>Capital!BP40+Capital!BP41</f>
        <v>-4559.5401810693729</v>
      </c>
      <c r="BQ32" s="101">
        <f>Capital!BQ40+Capital!BQ41</f>
        <v>-4589.9371156098359</v>
      </c>
      <c r="BR32" s="101">
        <f>Capital!BR40+Capital!BR41</f>
        <v>-4620.5366963805682</v>
      </c>
      <c r="BS32" s="101">
        <f>Capital!BS40+Capital!BS41</f>
        <v>-4651.3402743564384</v>
      </c>
      <c r="BT32" s="101">
        <f>Capital!BT40+Capital!BT41</f>
        <v>-4682.3492095188149</v>
      </c>
      <c r="BU32" s="101">
        <f>Capital!BU40+Capital!BU41</f>
        <v>-4713.5648709156067</v>
      </c>
      <c r="BV32" s="101">
        <f>Capital!BV40+Capital!BV41</f>
        <v>-4744.9886367217114</v>
      </c>
      <c r="BW32" s="101">
        <f>Capital!BW40+Capital!BW41</f>
        <v>-4776.6218942998557</v>
      </c>
      <c r="BX32" s="101">
        <f>Capital!BX40+Capital!BX41</f>
        <v>-4808.4660402618547</v>
      </c>
      <c r="BY32" s="101">
        <f>Capital!BY40+Capital!BY41</f>
        <v>-4840.5224805302678</v>
      </c>
      <c r="BZ32" s="101">
        <f>Capital!BZ40+Capital!BZ41</f>
        <v>-4872.7926304004686</v>
      </c>
      <c r="CA32" s="101">
        <f>Capital!CA40+Capital!CA41</f>
        <v>-4905.2779146031389</v>
      </c>
      <c r="CB32" s="101">
        <f>Capital!CB40+Capital!CB41</f>
        <v>-4937.9797673671601</v>
      </c>
      <c r="CC32" s="101">
        <f>Capital!CC40+Capital!CC41</f>
        <v>-4970.8996324829404</v>
      </c>
      <c r="CD32" s="101">
        <f>Capital!CD40+Capital!CD41</f>
        <v>-5004.0389633661607</v>
      </c>
      <c r="CE32" s="101">
        <f>Capital!CE40+Capital!CE41</f>
        <v>-5037.3992231219345</v>
      </c>
      <c r="CF32" s="101">
        <f>Capital!CF40+Capital!CF41</f>
        <v>-5070.981884609414</v>
      </c>
      <c r="CG32" s="101">
        <f>Capital!CG40+Capital!CG41</f>
        <v>-5104.7884305068101</v>
      </c>
      <c r="CH32" s="101">
        <f>Capital!CH40+Capital!CH41</f>
        <v>-5138.8203533768556</v>
      </c>
      <c r="CI32" s="101">
        <f>Capital!CI40+Capital!CI41</f>
        <v>-5173.0791557327011</v>
      </c>
      <c r="CJ32" s="101">
        <f>Capital!CJ40+Capital!CJ41</f>
        <v>-5207.5663501042527</v>
      </c>
      <c r="CK32" s="101">
        <f>Capital!CK40+Capital!CK41</f>
        <v>-5242.2834591049477</v>
      </c>
      <c r="CL32" s="101">
        <f>Capital!CL40+Capital!CL41</f>
        <v>-5277.2320154989811</v>
      </c>
      <c r="CM32" s="101">
        <f>Capital!CM40+Capital!CM41</f>
        <v>-5312.4135622689737</v>
      </c>
    </row>
    <row r="33" spans="2:91" s="20" customFormat="1" ht="15" x14ac:dyDescent="0.2">
      <c r="B33" s="62" t="s">
        <v>182</v>
      </c>
      <c r="C33" s="86" t="str">
        <f>Inputs!$J$16</f>
        <v>EUR</v>
      </c>
      <c r="D33" s="55" t="s">
        <v>1</v>
      </c>
      <c r="E33" s="102">
        <f t="shared" si="30"/>
        <v>-5523.6161598189246</v>
      </c>
      <c r="F33" s="102">
        <f t="shared" si="30"/>
        <v>-19730.251840118199</v>
      </c>
      <c r="G33" s="102">
        <f t="shared" si="30"/>
        <v>-15713.205773438833</v>
      </c>
      <c r="H33" s="102">
        <f t="shared" si="30"/>
        <v>-11362.746864402028</v>
      </c>
      <c r="I33" s="102">
        <f t="shared" si="30"/>
        <v>-6651.2020115288306</v>
      </c>
      <c r="J33" s="97"/>
      <c r="K33" s="102">
        <f t="shared" si="31"/>
        <v>0</v>
      </c>
      <c r="L33" s="102">
        <f t="shared" si="31"/>
        <v>0</v>
      </c>
      <c r="M33" s="102">
        <f t="shared" si="31"/>
        <v>0</v>
      </c>
      <c r="N33" s="102">
        <f t="shared" si="31"/>
        <v>-5523.6161598189246</v>
      </c>
      <c r="O33" s="102">
        <f t="shared" si="31"/>
        <v>-5291.9071750220583</v>
      </c>
      <c r="P33" s="102">
        <f t="shared" si="31"/>
        <v>-5055.5330473434351</v>
      </c>
      <c r="Q33" s="102">
        <f t="shared" si="31"/>
        <v>-4814.3998505241034</v>
      </c>
      <c r="R33" s="102">
        <f t="shared" si="31"/>
        <v>-4568.411767228602</v>
      </c>
      <c r="S33" s="102">
        <f t="shared" si="31"/>
        <v>-4317.4710509707274</v>
      </c>
      <c r="T33" s="102">
        <f t="shared" si="31"/>
        <v>-4061.4779872727227</v>
      </c>
      <c r="U33" s="102">
        <f t="shared" si="32"/>
        <v>-3800.3308540424682</v>
      </c>
      <c r="V33" s="102">
        <f t="shared" si="32"/>
        <v>-3533.9258811529153</v>
      </c>
      <c r="W33" s="102">
        <f t="shared" si="32"/>
        <v>-3262.1572092077135</v>
      </c>
      <c r="X33" s="102">
        <f t="shared" si="32"/>
        <v>-2984.9168474766302</v>
      </c>
      <c r="Y33" s="102">
        <f t="shared" si="32"/>
        <v>-2702.0946309840692</v>
      </c>
      <c r="Z33" s="102">
        <f t="shared" si="32"/>
        <v>-2413.5781767336157</v>
      </c>
      <c r="AA33" s="102">
        <f t="shared" si="32"/>
        <v>-2119.2528390512302</v>
      </c>
      <c r="AB33" s="102">
        <f t="shared" si="32"/>
        <v>-1819.0016640293316</v>
      </c>
      <c r="AC33" s="102">
        <f t="shared" si="32"/>
        <v>-1512.7053430536807</v>
      </c>
      <c r="AD33" s="102">
        <f t="shared" si="32"/>
        <v>-1200.242165394588</v>
      </c>
      <c r="AE33" s="97"/>
      <c r="AF33" s="101">
        <f>Capital!AF46</f>
        <v>0</v>
      </c>
      <c r="AG33" s="101">
        <f>Capital!AG46</f>
        <v>0</v>
      </c>
      <c r="AH33" s="101">
        <f>Capital!AH46</f>
        <v>0</v>
      </c>
      <c r="AI33" s="101">
        <f>Capital!AI46</f>
        <v>0</v>
      </c>
      <c r="AJ33" s="101">
        <f>Capital!AJ46</f>
        <v>0</v>
      </c>
      <c r="AK33" s="101">
        <f>Capital!AK46</f>
        <v>0</v>
      </c>
      <c r="AL33" s="101">
        <f>Capital!AL46</f>
        <v>0</v>
      </c>
      <c r="AM33" s="101">
        <f>Capital!AM46</f>
        <v>0</v>
      </c>
      <c r="AN33" s="101">
        <f>Capital!AN46</f>
        <v>0</v>
      </c>
      <c r="AO33" s="101">
        <f>Capital!AO46</f>
        <v>-1866.6666666666667</v>
      </c>
      <c r="AP33" s="101">
        <f>Capital!AP46</f>
        <v>-1841.261841772739</v>
      </c>
      <c r="AQ33" s="101">
        <f>Capital!AQ46</f>
        <v>-1815.6876513795182</v>
      </c>
      <c r="AR33" s="101">
        <f>Capital!AR46</f>
        <v>-1789.9429663836763</v>
      </c>
      <c r="AS33" s="101">
        <f>Capital!AS46</f>
        <v>-1764.0266501545286</v>
      </c>
      <c r="AT33" s="101">
        <f>Capital!AT46</f>
        <v>-1737.9375584838533</v>
      </c>
      <c r="AU33" s="101">
        <f>Capital!AU46</f>
        <v>-1711.6745395353735</v>
      </c>
      <c r="AV33" s="101">
        <f>Capital!AV46</f>
        <v>-1685.2364337939036</v>
      </c>
      <c r="AW33" s="101">
        <f>Capital!AW46</f>
        <v>-1658.6220740141575</v>
      </c>
      <c r="AX33" s="101">
        <f>Capital!AX46</f>
        <v>-1631.8302851692131</v>
      </c>
      <c r="AY33" s="101">
        <f>Capital!AY46</f>
        <v>-1604.8598843986356</v>
      </c>
      <c r="AZ33" s="101">
        <f>Capital!AZ46</f>
        <v>-1577.7096809562543</v>
      </c>
      <c r="BA33" s="101">
        <f>Capital!BA46</f>
        <v>-1550.3784761575905</v>
      </c>
      <c r="BB33" s="101">
        <f>Capital!BB46</f>
        <v>-1522.8650633269356</v>
      </c>
      <c r="BC33" s="101">
        <f>Capital!BC46</f>
        <v>-1495.1682277440761</v>
      </c>
      <c r="BD33" s="101">
        <f>Capital!BD46</f>
        <v>-1467.2867465906645</v>
      </c>
      <c r="BE33" s="101">
        <f>Capital!BE46</f>
        <v>-1439.2193888962302</v>
      </c>
      <c r="BF33" s="101">
        <f>Capital!BF46</f>
        <v>-1410.9649154838328</v>
      </c>
      <c r="BG33" s="101">
        <f>Capital!BG46</f>
        <v>-1382.5220789153527</v>
      </c>
      <c r="BH33" s="101">
        <f>Capital!BH46</f>
        <v>-1353.8896234364163</v>
      </c>
      <c r="BI33" s="101">
        <f>Capital!BI46</f>
        <v>-1325.0662849209534</v>
      </c>
      <c r="BJ33" s="101">
        <f>Capital!BJ46</f>
        <v>-1296.0507908153877</v>
      </c>
      <c r="BK33" s="101">
        <f>Capital!BK46</f>
        <v>-1266.8418600824514</v>
      </c>
      <c r="BL33" s="101">
        <f>Capital!BL46</f>
        <v>-1237.4382031446289</v>
      </c>
      <c r="BM33" s="101">
        <f>Capital!BM46</f>
        <v>-1207.8385218272208</v>
      </c>
      <c r="BN33" s="101">
        <f>Capital!BN46</f>
        <v>-1178.0415093010299</v>
      </c>
      <c r="BO33" s="101">
        <f>Capital!BO46</f>
        <v>-1148.0458500246646</v>
      </c>
      <c r="BP33" s="101">
        <f>Capital!BP46</f>
        <v>-1117.850219686457</v>
      </c>
      <c r="BQ33" s="101">
        <f>Capital!BQ46</f>
        <v>-1087.4532851459944</v>
      </c>
      <c r="BR33" s="101">
        <f>Capital!BR46</f>
        <v>-1056.8537043752622</v>
      </c>
      <c r="BS33" s="101">
        <f>Capital!BS46</f>
        <v>-1026.0501263993917</v>
      </c>
      <c r="BT33" s="101">
        <f>Capital!BT46</f>
        <v>-995.04119123701537</v>
      </c>
      <c r="BU33" s="101">
        <f>Capital!BU46</f>
        <v>-963.82552984022323</v>
      </c>
      <c r="BV33" s="101">
        <f>Capital!BV46</f>
        <v>-932.4017640341192</v>
      </c>
      <c r="BW33" s="101">
        <f>Capital!BW46</f>
        <v>-900.76850645597449</v>
      </c>
      <c r="BX33" s="101">
        <f>Capital!BX46</f>
        <v>-868.92436049397543</v>
      </c>
      <c r="BY33" s="101">
        <f>Capital!BY46</f>
        <v>-836.86792022556301</v>
      </c>
      <c r="BZ33" s="101">
        <f>Capital!BZ46</f>
        <v>-804.59777035536126</v>
      </c>
      <c r="CA33" s="101">
        <f>Capital!CA46</f>
        <v>-772.11248615269142</v>
      </c>
      <c r="CB33" s="101">
        <f>Capital!CB46</f>
        <v>-739.41063338867059</v>
      </c>
      <c r="CC33" s="101">
        <f>Capital!CC46</f>
        <v>-706.49076827288945</v>
      </c>
      <c r="CD33" s="101">
        <f>Capital!CD46</f>
        <v>-673.35143738966997</v>
      </c>
      <c r="CE33" s="101">
        <f>Capital!CE46</f>
        <v>-639.99117763389552</v>
      </c>
      <c r="CF33" s="101">
        <f>Capital!CF46</f>
        <v>-606.40851614641599</v>
      </c>
      <c r="CG33" s="101">
        <f>Capital!CG46</f>
        <v>-572.60197024901993</v>
      </c>
      <c r="CH33" s="101">
        <f>Capital!CH46</f>
        <v>-538.57004737897455</v>
      </c>
      <c r="CI33" s="101">
        <f>Capital!CI46</f>
        <v>-504.31124502312878</v>
      </c>
      <c r="CJ33" s="101">
        <f>Capital!CJ46</f>
        <v>-469.82405065157747</v>
      </c>
      <c r="CK33" s="101">
        <f>Capital!CK46</f>
        <v>-435.10694165088245</v>
      </c>
      <c r="CL33" s="101">
        <f>Capital!CL46</f>
        <v>-400.15838525684944</v>
      </c>
      <c r="CM33" s="101">
        <f>Capital!CM46</f>
        <v>-364.97683848685625</v>
      </c>
    </row>
    <row r="34" spans="2:91" s="20" customFormat="1" ht="15" x14ac:dyDescent="0.2">
      <c r="B34" s="62" t="s">
        <v>181</v>
      </c>
      <c r="C34" s="86" t="str">
        <f>Inputs!$J$16</f>
        <v>EUR</v>
      </c>
      <c r="D34" s="55" t="s">
        <v>1</v>
      </c>
      <c r="E34" s="102">
        <f t="shared" ca="1" si="30"/>
        <v>0</v>
      </c>
      <c r="F34" s="102">
        <f t="shared" ca="1" si="30"/>
        <v>0</v>
      </c>
      <c r="G34" s="102">
        <f t="shared" ca="1" si="30"/>
        <v>0</v>
      </c>
      <c r="H34" s="102">
        <f t="shared" ca="1" si="30"/>
        <v>0</v>
      </c>
      <c r="I34" s="102">
        <f t="shared" ca="1" si="30"/>
        <v>0</v>
      </c>
      <c r="J34" s="97"/>
      <c r="K34" s="102">
        <f t="shared" ca="1" si="31"/>
        <v>0</v>
      </c>
      <c r="L34" s="102">
        <f t="shared" ca="1" si="31"/>
        <v>0</v>
      </c>
      <c r="M34" s="102">
        <f t="shared" ca="1" si="31"/>
        <v>0</v>
      </c>
      <c r="N34" s="102">
        <f t="shared" ca="1" si="31"/>
        <v>0</v>
      </c>
      <c r="O34" s="102">
        <f t="shared" ca="1" si="31"/>
        <v>0</v>
      </c>
      <c r="P34" s="102">
        <f t="shared" ca="1" si="31"/>
        <v>0</v>
      </c>
      <c r="Q34" s="102">
        <f t="shared" ca="1" si="31"/>
        <v>0</v>
      </c>
      <c r="R34" s="102">
        <f t="shared" ca="1" si="31"/>
        <v>0</v>
      </c>
      <c r="S34" s="102">
        <f t="shared" ca="1" si="31"/>
        <v>0</v>
      </c>
      <c r="T34" s="102">
        <f t="shared" ca="1" si="31"/>
        <v>0</v>
      </c>
      <c r="U34" s="102">
        <f t="shared" ca="1" si="32"/>
        <v>0</v>
      </c>
      <c r="V34" s="102">
        <f t="shared" ca="1" si="32"/>
        <v>0</v>
      </c>
      <c r="W34" s="102">
        <f t="shared" ca="1" si="32"/>
        <v>0</v>
      </c>
      <c r="X34" s="102">
        <f t="shared" ca="1" si="32"/>
        <v>0</v>
      </c>
      <c r="Y34" s="102">
        <f t="shared" ca="1" si="32"/>
        <v>0</v>
      </c>
      <c r="Z34" s="102">
        <f t="shared" ca="1" si="32"/>
        <v>0</v>
      </c>
      <c r="AA34" s="102">
        <f t="shared" ca="1" si="32"/>
        <v>0</v>
      </c>
      <c r="AB34" s="102">
        <f t="shared" ca="1" si="32"/>
        <v>0</v>
      </c>
      <c r="AC34" s="102">
        <f t="shared" ca="1" si="32"/>
        <v>0</v>
      </c>
      <c r="AD34" s="102">
        <f t="shared" ca="1" si="32"/>
        <v>0</v>
      </c>
      <c r="AE34" s="97"/>
      <c r="AF34" s="34">
        <f ca="1">Capital!AF28+Capital!AF29</f>
        <v>0</v>
      </c>
      <c r="AG34" s="34">
        <f ca="1">Capital!AG28+Capital!AG29</f>
        <v>23000</v>
      </c>
      <c r="AH34" s="34">
        <f ca="1">Capital!AH28+Capital!AH29</f>
        <v>-23000</v>
      </c>
      <c r="AI34" s="34">
        <f ca="1">Capital!AI28+Capital!AI29</f>
        <v>0</v>
      </c>
      <c r="AJ34" s="34">
        <f ca="1">Capital!AJ28+Capital!AJ29</f>
        <v>0</v>
      </c>
      <c r="AK34" s="34">
        <f ca="1">Capital!AK28+Capital!AK29</f>
        <v>0</v>
      </c>
      <c r="AL34" s="34">
        <f ca="1">Capital!AL28+Capital!AL29</f>
        <v>0</v>
      </c>
      <c r="AM34" s="34">
        <f ca="1">Capital!AM28+Capital!AM29</f>
        <v>0</v>
      </c>
      <c r="AN34" s="34">
        <f ca="1">Capital!AN28+Capital!AN29</f>
        <v>0</v>
      </c>
      <c r="AO34" s="34">
        <f ca="1">Capital!AO28+Capital!AO29</f>
        <v>0</v>
      </c>
      <c r="AP34" s="34">
        <f ca="1">Capital!AP28+Capital!AP29</f>
        <v>0</v>
      </c>
      <c r="AQ34" s="34">
        <f ca="1">Capital!AQ28+Capital!AQ29</f>
        <v>0</v>
      </c>
      <c r="AR34" s="34">
        <f ca="1">Capital!AR28+Capital!AR29</f>
        <v>0</v>
      </c>
      <c r="AS34" s="34">
        <f ca="1">Capital!AS28+Capital!AS29</f>
        <v>0</v>
      </c>
      <c r="AT34" s="34">
        <f ca="1">Capital!AT28+Capital!AT29</f>
        <v>0</v>
      </c>
      <c r="AU34" s="34">
        <f ca="1">Capital!AU28+Capital!AU29</f>
        <v>0</v>
      </c>
      <c r="AV34" s="34">
        <f ca="1">Capital!AV28+Capital!AV29</f>
        <v>0</v>
      </c>
      <c r="AW34" s="34">
        <f ca="1">Capital!AW28+Capital!AW29</f>
        <v>0</v>
      </c>
      <c r="AX34" s="34">
        <f ca="1">Capital!AX28+Capital!AX29</f>
        <v>0</v>
      </c>
      <c r="AY34" s="34">
        <f ca="1">Capital!AY28+Capital!AY29</f>
        <v>0</v>
      </c>
      <c r="AZ34" s="34">
        <f ca="1">Capital!AZ28+Capital!AZ29</f>
        <v>0</v>
      </c>
      <c r="BA34" s="34">
        <f ca="1">Capital!BA28+Capital!BA29</f>
        <v>0</v>
      </c>
      <c r="BB34" s="34">
        <f ca="1">Capital!BB28+Capital!BB29</f>
        <v>0</v>
      </c>
      <c r="BC34" s="34">
        <f ca="1">Capital!BC28+Capital!BC29</f>
        <v>0</v>
      </c>
      <c r="BD34" s="34">
        <f ca="1">Capital!BD28+Capital!BD29</f>
        <v>0</v>
      </c>
      <c r="BE34" s="34">
        <f ca="1">Capital!BE28+Capital!BE29</f>
        <v>0</v>
      </c>
      <c r="BF34" s="34">
        <f ca="1">Capital!BF28+Capital!BF29</f>
        <v>0</v>
      </c>
      <c r="BG34" s="34">
        <f ca="1">Capital!BG28+Capital!BG29</f>
        <v>0</v>
      </c>
      <c r="BH34" s="34">
        <f ca="1">Capital!BH28+Capital!BH29</f>
        <v>0</v>
      </c>
      <c r="BI34" s="34">
        <f ca="1">Capital!BI28+Capital!BI29</f>
        <v>0</v>
      </c>
      <c r="BJ34" s="34">
        <f ca="1">Capital!BJ28+Capital!BJ29</f>
        <v>0</v>
      </c>
      <c r="BK34" s="34">
        <f ca="1">Capital!BK28+Capital!BK29</f>
        <v>0</v>
      </c>
      <c r="BL34" s="34">
        <f ca="1">Capital!BL28+Capital!BL29</f>
        <v>0</v>
      </c>
      <c r="BM34" s="34">
        <f ca="1">Capital!BM28+Capital!BM29</f>
        <v>0</v>
      </c>
      <c r="BN34" s="34">
        <f ca="1">Capital!BN28+Capital!BN29</f>
        <v>0</v>
      </c>
      <c r="BO34" s="34">
        <f ca="1">Capital!BO28+Capital!BO29</f>
        <v>0</v>
      </c>
      <c r="BP34" s="34">
        <f ca="1">Capital!BP28+Capital!BP29</f>
        <v>0</v>
      </c>
      <c r="BQ34" s="34">
        <f ca="1">Capital!BQ28+Capital!BQ29</f>
        <v>0</v>
      </c>
      <c r="BR34" s="34">
        <f ca="1">Capital!BR28+Capital!BR29</f>
        <v>0</v>
      </c>
      <c r="BS34" s="34">
        <f ca="1">Capital!BS28+Capital!BS29</f>
        <v>0</v>
      </c>
      <c r="BT34" s="34">
        <f ca="1">Capital!BT28+Capital!BT29</f>
        <v>0</v>
      </c>
      <c r="BU34" s="34">
        <f ca="1">Capital!BU28+Capital!BU29</f>
        <v>0</v>
      </c>
      <c r="BV34" s="34">
        <f ca="1">Capital!BV28+Capital!BV29</f>
        <v>0</v>
      </c>
      <c r="BW34" s="34">
        <f ca="1">Capital!BW28+Capital!BW29</f>
        <v>0</v>
      </c>
      <c r="BX34" s="34">
        <f ca="1">Capital!BX28+Capital!BX29</f>
        <v>0</v>
      </c>
      <c r="BY34" s="34">
        <f ca="1">Capital!BY28+Capital!BY29</f>
        <v>0</v>
      </c>
      <c r="BZ34" s="34">
        <f ca="1">Capital!BZ28+Capital!BZ29</f>
        <v>0</v>
      </c>
      <c r="CA34" s="34">
        <f ca="1">Capital!CA28+Capital!CA29</f>
        <v>0</v>
      </c>
      <c r="CB34" s="34">
        <f ca="1">Capital!CB28+Capital!CB29</f>
        <v>0</v>
      </c>
      <c r="CC34" s="34">
        <f ca="1">Capital!CC28+Capital!CC29</f>
        <v>0</v>
      </c>
      <c r="CD34" s="34">
        <f ca="1">Capital!CD28+Capital!CD29</f>
        <v>0</v>
      </c>
      <c r="CE34" s="34">
        <f ca="1">Capital!CE28+Capital!CE29</f>
        <v>0</v>
      </c>
      <c r="CF34" s="34">
        <f ca="1">Capital!CF28+Capital!CF29</f>
        <v>0</v>
      </c>
      <c r="CG34" s="34">
        <f ca="1">Capital!CG28+Capital!CG29</f>
        <v>0</v>
      </c>
      <c r="CH34" s="34">
        <f ca="1">Capital!CH28+Capital!CH29</f>
        <v>0</v>
      </c>
      <c r="CI34" s="34">
        <f ca="1">Capital!CI28+Capital!CI29</f>
        <v>0</v>
      </c>
      <c r="CJ34" s="34">
        <f ca="1">Capital!CJ28+Capital!CJ29</f>
        <v>0</v>
      </c>
      <c r="CK34" s="34">
        <f ca="1">Capital!CK28+Capital!CK29</f>
        <v>0</v>
      </c>
      <c r="CL34" s="34">
        <f ca="1">Capital!CL28+Capital!CL29</f>
        <v>0</v>
      </c>
      <c r="CM34" s="34">
        <f ca="1">Capital!CM28+Capital!CM29</f>
        <v>0</v>
      </c>
    </row>
    <row r="35" spans="2:91" x14ac:dyDescent="0.2">
      <c r="B35" s="62" t="s">
        <v>180</v>
      </c>
      <c r="C35" s="86" t="str">
        <f>Inputs!$J$16</f>
        <v>EUR</v>
      </c>
      <c r="D35" s="55" t="s">
        <v>1</v>
      </c>
      <c r="E35" s="102">
        <f t="shared" ca="1" si="30"/>
        <v>-115</v>
      </c>
      <c r="F35" s="102">
        <f t="shared" ca="1" si="30"/>
        <v>0</v>
      </c>
      <c r="G35" s="102">
        <f t="shared" ca="1" si="30"/>
        <v>0</v>
      </c>
      <c r="H35" s="102">
        <f t="shared" ca="1" si="30"/>
        <v>0</v>
      </c>
      <c r="I35" s="102">
        <f t="shared" ca="1" si="30"/>
        <v>0</v>
      </c>
      <c r="K35" s="102">
        <f t="shared" ca="1" si="31"/>
        <v>-115</v>
      </c>
      <c r="L35" s="102">
        <f t="shared" ca="1" si="31"/>
        <v>0</v>
      </c>
      <c r="M35" s="102">
        <f t="shared" ca="1" si="31"/>
        <v>0</v>
      </c>
      <c r="N35" s="102">
        <f t="shared" ca="1" si="31"/>
        <v>0</v>
      </c>
      <c r="O35" s="102">
        <f t="shared" ca="1" si="31"/>
        <v>0</v>
      </c>
      <c r="P35" s="102">
        <f t="shared" ca="1" si="31"/>
        <v>0</v>
      </c>
      <c r="Q35" s="102">
        <f t="shared" ca="1" si="31"/>
        <v>0</v>
      </c>
      <c r="R35" s="102">
        <f t="shared" ca="1" si="31"/>
        <v>0</v>
      </c>
      <c r="S35" s="102">
        <f t="shared" ca="1" si="31"/>
        <v>0</v>
      </c>
      <c r="T35" s="102">
        <f t="shared" ca="1" si="31"/>
        <v>0</v>
      </c>
      <c r="U35" s="102">
        <f t="shared" ca="1" si="32"/>
        <v>0</v>
      </c>
      <c r="V35" s="102">
        <f t="shared" ca="1" si="32"/>
        <v>0</v>
      </c>
      <c r="W35" s="102">
        <f t="shared" ca="1" si="32"/>
        <v>0</v>
      </c>
      <c r="X35" s="102">
        <f t="shared" ca="1" si="32"/>
        <v>0</v>
      </c>
      <c r="Y35" s="102">
        <f t="shared" ca="1" si="32"/>
        <v>0</v>
      </c>
      <c r="Z35" s="102">
        <f t="shared" ca="1" si="32"/>
        <v>0</v>
      </c>
      <c r="AA35" s="102">
        <f t="shared" ca="1" si="32"/>
        <v>0</v>
      </c>
      <c r="AB35" s="102">
        <f t="shared" ca="1" si="32"/>
        <v>0</v>
      </c>
      <c r="AC35" s="102">
        <f t="shared" ca="1" si="32"/>
        <v>0</v>
      </c>
      <c r="AD35" s="102">
        <f t="shared" ca="1" si="32"/>
        <v>0</v>
      </c>
      <c r="AF35" s="34">
        <f>Capital!AF34</f>
        <v>0</v>
      </c>
      <c r="AG35" s="34">
        <f ca="1">Capital!AG34</f>
        <v>0</v>
      </c>
      <c r="AH35" s="34">
        <f ca="1">Capital!AH34</f>
        <v>-115</v>
      </c>
      <c r="AI35" s="34">
        <f ca="1">Capital!AI34</f>
        <v>0</v>
      </c>
      <c r="AJ35" s="34">
        <f ca="1">Capital!AJ34</f>
        <v>0</v>
      </c>
      <c r="AK35" s="34">
        <f ca="1">Capital!AK34</f>
        <v>0</v>
      </c>
      <c r="AL35" s="34">
        <f ca="1">Capital!AL34</f>
        <v>0</v>
      </c>
      <c r="AM35" s="34">
        <f ca="1">Capital!AM34</f>
        <v>0</v>
      </c>
      <c r="AN35" s="34">
        <f ca="1">Capital!AN34</f>
        <v>0</v>
      </c>
      <c r="AO35" s="34">
        <f ca="1">Capital!AO34</f>
        <v>0</v>
      </c>
      <c r="AP35" s="34">
        <f ca="1">Capital!AP34</f>
        <v>0</v>
      </c>
      <c r="AQ35" s="34">
        <f ca="1">Capital!AQ34</f>
        <v>0</v>
      </c>
      <c r="AR35" s="34">
        <f ca="1">Capital!AR34</f>
        <v>0</v>
      </c>
      <c r="AS35" s="34">
        <f ca="1">Capital!AS34</f>
        <v>0</v>
      </c>
      <c r="AT35" s="34">
        <f ca="1">Capital!AT34</f>
        <v>0</v>
      </c>
      <c r="AU35" s="34">
        <f ca="1">Capital!AU34</f>
        <v>0</v>
      </c>
      <c r="AV35" s="34">
        <f ca="1">Capital!AV34</f>
        <v>0</v>
      </c>
      <c r="AW35" s="34">
        <f ca="1">Capital!AW34</f>
        <v>0</v>
      </c>
      <c r="AX35" s="34">
        <f ca="1">Capital!AX34</f>
        <v>0</v>
      </c>
      <c r="AY35" s="34">
        <f ca="1">Capital!AY34</f>
        <v>0</v>
      </c>
      <c r="AZ35" s="34">
        <f ca="1">Capital!AZ34</f>
        <v>0</v>
      </c>
      <c r="BA35" s="34">
        <f ca="1">Capital!BA34</f>
        <v>0</v>
      </c>
      <c r="BB35" s="34">
        <f ca="1">Capital!BB34</f>
        <v>0</v>
      </c>
      <c r="BC35" s="34">
        <f ca="1">Capital!BC34</f>
        <v>0</v>
      </c>
      <c r="BD35" s="34">
        <f ca="1">Capital!BD34</f>
        <v>0</v>
      </c>
      <c r="BE35" s="34">
        <f ca="1">Capital!BE34</f>
        <v>0</v>
      </c>
      <c r="BF35" s="34">
        <f ca="1">Capital!BF34</f>
        <v>0</v>
      </c>
      <c r="BG35" s="34">
        <f ca="1">Capital!BG34</f>
        <v>0</v>
      </c>
      <c r="BH35" s="34">
        <f ca="1">Capital!BH34</f>
        <v>0</v>
      </c>
      <c r="BI35" s="34">
        <f ca="1">Capital!BI34</f>
        <v>0</v>
      </c>
      <c r="BJ35" s="34">
        <f ca="1">Capital!BJ34</f>
        <v>0</v>
      </c>
      <c r="BK35" s="34">
        <f ca="1">Capital!BK34</f>
        <v>0</v>
      </c>
      <c r="BL35" s="34">
        <f ca="1">Capital!BL34</f>
        <v>0</v>
      </c>
      <c r="BM35" s="34">
        <f ca="1">Capital!BM34</f>
        <v>0</v>
      </c>
      <c r="BN35" s="34">
        <f ca="1">Capital!BN34</f>
        <v>0</v>
      </c>
      <c r="BO35" s="34">
        <f ca="1">Capital!BO34</f>
        <v>0</v>
      </c>
      <c r="BP35" s="34">
        <f ca="1">Capital!BP34</f>
        <v>0</v>
      </c>
      <c r="BQ35" s="34">
        <f ca="1">Capital!BQ34</f>
        <v>0</v>
      </c>
      <c r="BR35" s="34">
        <f ca="1">Capital!BR34</f>
        <v>0</v>
      </c>
      <c r="BS35" s="34">
        <f ca="1">Capital!BS34</f>
        <v>0</v>
      </c>
      <c r="BT35" s="34">
        <f ca="1">Capital!BT34</f>
        <v>0</v>
      </c>
      <c r="BU35" s="34">
        <f ca="1">Capital!BU34</f>
        <v>0</v>
      </c>
      <c r="BV35" s="34">
        <f ca="1">Capital!BV34</f>
        <v>0</v>
      </c>
      <c r="BW35" s="34">
        <f ca="1">Capital!BW34</f>
        <v>0</v>
      </c>
      <c r="BX35" s="34">
        <f ca="1">Capital!BX34</f>
        <v>0</v>
      </c>
      <c r="BY35" s="34">
        <f ca="1">Capital!BY34</f>
        <v>0</v>
      </c>
      <c r="BZ35" s="34">
        <f ca="1">Capital!BZ34</f>
        <v>0</v>
      </c>
      <c r="CA35" s="34">
        <f ca="1">Capital!CA34</f>
        <v>0</v>
      </c>
      <c r="CB35" s="34">
        <f ca="1">Capital!CB34</f>
        <v>0</v>
      </c>
      <c r="CC35" s="34">
        <f ca="1">Capital!CC34</f>
        <v>0</v>
      </c>
      <c r="CD35" s="34">
        <f ca="1">Capital!CD34</f>
        <v>0</v>
      </c>
      <c r="CE35" s="34">
        <f ca="1">Capital!CE34</f>
        <v>0</v>
      </c>
      <c r="CF35" s="34">
        <f ca="1">Capital!CF34</f>
        <v>0</v>
      </c>
      <c r="CG35" s="34">
        <f ca="1">Capital!CG34</f>
        <v>0</v>
      </c>
      <c r="CH35" s="34">
        <f ca="1">Capital!CH34</f>
        <v>0</v>
      </c>
      <c r="CI35" s="34">
        <f ca="1">Capital!CI34</f>
        <v>0</v>
      </c>
      <c r="CJ35" s="34">
        <f ca="1">Capital!CJ34</f>
        <v>0</v>
      </c>
      <c r="CK35" s="34">
        <f ca="1">Capital!CK34</f>
        <v>0</v>
      </c>
      <c r="CL35" s="34">
        <f ca="1">Capital!CL34</f>
        <v>0</v>
      </c>
      <c r="CM35" s="34">
        <f ca="1">Capital!CM34</f>
        <v>0</v>
      </c>
    </row>
    <row r="36" spans="2:91" s="20" customFormat="1" ht="15" x14ac:dyDescent="0.2">
      <c r="B36" s="62" t="s">
        <v>179</v>
      </c>
      <c r="C36" s="86" t="str">
        <f>Inputs!$J$16</f>
        <v>EUR</v>
      </c>
      <c r="D36" s="55" t="s">
        <v>1</v>
      </c>
      <c r="E36" s="102">
        <f t="shared" ca="1" si="30"/>
        <v>0</v>
      </c>
      <c r="F36" s="102">
        <f t="shared" ca="1" si="30"/>
        <v>-836330.87879628234</v>
      </c>
      <c r="G36" s="102">
        <f t="shared" ca="1" si="30"/>
        <v>-1189564.2967363065</v>
      </c>
      <c r="H36" s="102">
        <f t="shared" ca="1" si="30"/>
        <v>-1449873.7183677237</v>
      </c>
      <c r="I36" s="102">
        <f t="shared" ca="1" si="30"/>
        <v>-1879159.0493329691</v>
      </c>
      <c r="J36" s="97"/>
      <c r="K36" s="102">
        <f t="shared" si="31"/>
        <v>0</v>
      </c>
      <c r="L36" s="102">
        <f t="shared" ca="1" si="31"/>
        <v>0</v>
      </c>
      <c r="M36" s="102">
        <f t="shared" ca="1" si="31"/>
        <v>0</v>
      </c>
      <c r="N36" s="102">
        <f t="shared" ca="1" si="31"/>
        <v>0</v>
      </c>
      <c r="O36" s="102">
        <f t="shared" ca="1" si="31"/>
        <v>-154170.82725465862</v>
      </c>
      <c r="P36" s="102">
        <f t="shared" ca="1" si="31"/>
        <v>-198647.03367614778</v>
      </c>
      <c r="Q36" s="102">
        <f t="shared" ca="1" si="31"/>
        <v>-230542.42166208019</v>
      </c>
      <c r="R36" s="102">
        <f t="shared" ca="1" si="31"/>
        <v>-252970.59620339575</v>
      </c>
      <c r="S36" s="102">
        <f t="shared" ca="1" si="31"/>
        <v>-300487.51198594493</v>
      </c>
      <c r="T36" s="102">
        <f t="shared" ca="1" si="31"/>
        <v>-261964.29597620526</v>
      </c>
      <c r="U36" s="102">
        <f t="shared" ca="1" si="32"/>
        <v>-300247.91016085428</v>
      </c>
      <c r="V36" s="102">
        <f t="shared" ca="1" si="32"/>
        <v>-326864.57861330203</v>
      </c>
      <c r="W36" s="102">
        <f t="shared" ca="1" si="32"/>
        <v>-384039.01271898119</v>
      </c>
      <c r="X36" s="102">
        <f t="shared" ca="1" si="32"/>
        <v>-313576.84012619616</v>
      </c>
      <c r="Y36" s="102">
        <f t="shared" ca="1" si="32"/>
        <v>-359090.94730975287</v>
      </c>
      <c r="Z36" s="102">
        <f t="shared" ca="1" si="32"/>
        <v>-393166.91821279365</v>
      </c>
      <c r="AA36" s="102">
        <f t="shared" ca="1" si="32"/>
        <v>-448778.81759730336</v>
      </c>
      <c r="AB36" s="102">
        <f t="shared" ca="1" si="32"/>
        <v>-432798.90527264599</v>
      </c>
      <c r="AC36" s="102">
        <f t="shared" ca="1" si="32"/>
        <v>-480693.65576894983</v>
      </c>
      <c r="AD36" s="102">
        <f t="shared" ca="1" si="32"/>
        <v>-516887.67069407</v>
      </c>
      <c r="AE36" s="97"/>
      <c r="AF36" s="101">
        <f>Capital!AF22</f>
        <v>0</v>
      </c>
      <c r="AG36" s="101">
        <f>Capital!AG22</f>
        <v>0</v>
      </c>
      <c r="AH36" s="101">
        <f>Capital!AH22</f>
        <v>0</v>
      </c>
      <c r="AI36" s="101">
        <f ca="1">Capital!AI22</f>
        <v>0</v>
      </c>
      <c r="AJ36" s="101">
        <f>Capital!AJ22</f>
        <v>0</v>
      </c>
      <c r="AK36" s="101">
        <f>Capital!AK22</f>
        <v>0</v>
      </c>
      <c r="AL36" s="101">
        <f ca="1">Capital!AL22</f>
        <v>0</v>
      </c>
      <c r="AM36" s="101">
        <f>Capital!AM22</f>
        <v>0</v>
      </c>
      <c r="AN36" s="101">
        <f>Capital!AN22</f>
        <v>0</v>
      </c>
      <c r="AO36" s="101">
        <f ca="1">Capital!AO22</f>
        <v>0</v>
      </c>
      <c r="AP36" s="101">
        <f>Capital!AP22</f>
        <v>0</v>
      </c>
      <c r="AQ36" s="101">
        <f>Capital!AQ22</f>
        <v>0</v>
      </c>
      <c r="AR36" s="101">
        <f ca="1">Capital!AR22</f>
        <v>-154170.82725465862</v>
      </c>
      <c r="AS36" s="101">
        <f>Capital!AS22</f>
        <v>0</v>
      </c>
      <c r="AT36" s="101">
        <f>Capital!AT22</f>
        <v>0</v>
      </c>
      <c r="AU36" s="101">
        <f ca="1">Capital!AU22</f>
        <v>-198647.03367614778</v>
      </c>
      <c r="AV36" s="101">
        <f>Capital!AV22</f>
        <v>0</v>
      </c>
      <c r="AW36" s="101">
        <f>Capital!AW22</f>
        <v>0</v>
      </c>
      <c r="AX36" s="101">
        <f ca="1">Capital!AX22</f>
        <v>-230542.42166208019</v>
      </c>
      <c r="AY36" s="101">
        <f>Capital!AY22</f>
        <v>0</v>
      </c>
      <c r="AZ36" s="101">
        <f>Capital!AZ22</f>
        <v>0</v>
      </c>
      <c r="BA36" s="101">
        <f ca="1">Capital!BA22</f>
        <v>-252970.59620339575</v>
      </c>
      <c r="BB36" s="101">
        <f>Capital!BB22</f>
        <v>0</v>
      </c>
      <c r="BC36" s="101">
        <f>Capital!BC22</f>
        <v>0</v>
      </c>
      <c r="BD36" s="101">
        <f ca="1">Capital!BD22</f>
        <v>-300487.51198594493</v>
      </c>
      <c r="BE36" s="101">
        <f>Capital!BE22</f>
        <v>0</v>
      </c>
      <c r="BF36" s="101">
        <f>Capital!BF22</f>
        <v>0</v>
      </c>
      <c r="BG36" s="101">
        <f ca="1">Capital!BG22</f>
        <v>-261964.29597620526</v>
      </c>
      <c r="BH36" s="101">
        <f>Capital!BH22</f>
        <v>0</v>
      </c>
      <c r="BI36" s="101">
        <f>Capital!BI22</f>
        <v>0</v>
      </c>
      <c r="BJ36" s="101">
        <f ca="1">Capital!BJ22</f>
        <v>-300247.91016085428</v>
      </c>
      <c r="BK36" s="101">
        <f>Capital!BK22</f>
        <v>0</v>
      </c>
      <c r="BL36" s="101">
        <f>Capital!BL22</f>
        <v>0</v>
      </c>
      <c r="BM36" s="101">
        <f ca="1">Capital!BM22</f>
        <v>-326864.57861330203</v>
      </c>
      <c r="BN36" s="101">
        <f>Capital!BN22</f>
        <v>0</v>
      </c>
      <c r="BO36" s="101">
        <f>Capital!BO22</f>
        <v>0</v>
      </c>
      <c r="BP36" s="101">
        <f ca="1">Capital!BP22</f>
        <v>-384039.01271898119</v>
      </c>
      <c r="BQ36" s="101">
        <f>Capital!BQ22</f>
        <v>0</v>
      </c>
      <c r="BR36" s="101">
        <f>Capital!BR22</f>
        <v>0</v>
      </c>
      <c r="BS36" s="101">
        <f ca="1">Capital!BS22</f>
        <v>-313576.84012619616</v>
      </c>
      <c r="BT36" s="101">
        <f>Capital!BT22</f>
        <v>0</v>
      </c>
      <c r="BU36" s="101">
        <f>Capital!BU22</f>
        <v>0</v>
      </c>
      <c r="BV36" s="101">
        <f ca="1">Capital!BV22</f>
        <v>-359090.94730975287</v>
      </c>
      <c r="BW36" s="101">
        <f>Capital!BW22</f>
        <v>0</v>
      </c>
      <c r="BX36" s="101">
        <f>Capital!BX22</f>
        <v>0</v>
      </c>
      <c r="BY36" s="101">
        <f ca="1">Capital!BY22</f>
        <v>-393166.91821279365</v>
      </c>
      <c r="BZ36" s="101">
        <f>Capital!BZ22</f>
        <v>0</v>
      </c>
      <c r="CA36" s="101">
        <f>Capital!CA22</f>
        <v>0</v>
      </c>
      <c r="CB36" s="101">
        <f ca="1">Capital!CB22</f>
        <v>-448778.81759730336</v>
      </c>
      <c r="CC36" s="101">
        <f>Capital!CC22</f>
        <v>0</v>
      </c>
      <c r="CD36" s="101">
        <f>Capital!CD22</f>
        <v>0</v>
      </c>
      <c r="CE36" s="101">
        <f ca="1">Capital!CE22</f>
        <v>-432798.90527264599</v>
      </c>
      <c r="CF36" s="101">
        <f>Capital!CF22</f>
        <v>0</v>
      </c>
      <c r="CG36" s="101">
        <f>Capital!CG22</f>
        <v>0</v>
      </c>
      <c r="CH36" s="101">
        <f ca="1">Capital!CH22</f>
        <v>-480693.65576894983</v>
      </c>
      <c r="CI36" s="101">
        <f>Capital!CI22</f>
        <v>0</v>
      </c>
      <c r="CJ36" s="101">
        <f>Capital!CJ22</f>
        <v>0</v>
      </c>
      <c r="CK36" s="101">
        <f ca="1">Capital!CK22</f>
        <v>-516887.67069407</v>
      </c>
      <c r="CL36" s="101">
        <f>Capital!CL22</f>
        <v>0</v>
      </c>
      <c r="CM36" s="101">
        <f>Capital!CM22</f>
        <v>0</v>
      </c>
    </row>
    <row r="37" spans="2:91" s="20" customFormat="1" ht="15" x14ac:dyDescent="0.2">
      <c r="B37" s="62" t="s">
        <v>178</v>
      </c>
      <c r="C37" s="86" t="str">
        <f>Inputs!$J$16</f>
        <v>EUR</v>
      </c>
      <c r="D37" s="55" t="s">
        <v>1</v>
      </c>
      <c r="E37" s="102">
        <f t="shared" si="30"/>
        <v>550000</v>
      </c>
      <c r="F37" s="102">
        <f t="shared" si="30"/>
        <v>0</v>
      </c>
      <c r="G37" s="102">
        <f t="shared" si="30"/>
        <v>0</v>
      </c>
      <c r="H37" s="102">
        <f t="shared" si="30"/>
        <v>0</v>
      </c>
      <c r="I37" s="102">
        <f t="shared" si="30"/>
        <v>0</v>
      </c>
      <c r="J37" s="97"/>
      <c r="K37" s="102">
        <f t="shared" si="31"/>
        <v>550000</v>
      </c>
      <c r="L37" s="102">
        <f t="shared" si="31"/>
        <v>0</v>
      </c>
      <c r="M37" s="102">
        <f t="shared" si="31"/>
        <v>0</v>
      </c>
      <c r="N37" s="102">
        <f t="shared" si="31"/>
        <v>0</v>
      </c>
      <c r="O37" s="102">
        <f t="shared" si="31"/>
        <v>0</v>
      </c>
      <c r="P37" s="102">
        <f t="shared" si="31"/>
        <v>0</v>
      </c>
      <c r="Q37" s="102">
        <f t="shared" si="31"/>
        <v>0</v>
      </c>
      <c r="R37" s="102">
        <f t="shared" si="31"/>
        <v>0</v>
      </c>
      <c r="S37" s="102">
        <f t="shared" si="31"/>
        <v>0</v>
      </c>
      <c r="T37" s="102">
        <f t="shared" si="31"/>
        <v>0</v>
      </c>
      <c r="U37" s="102">
        <f t="shared" si="32"/>
        <v>0</v>
      </c>
      <c r="V37" s="102">
        <f t="shared" si="32"/>
        <v>0</v>
      </c>
      <c r="W37" s="102">
        <f t="shared" si="32"/>
        <v>0</v>
      </c>
      <c r="X37" s="102">
        <f t="shared" si="32"/>
        <v>0</v>
      </c>
      <c r="Y37" s="102">
        <f t="shared" si="32"/>
        <v>0</v>
      </c>
      <c r="Z37" s="102">
        <f t="shared" si="32"/>
        <v>0</v>
      </c>
      <c r="AA37" s="102">
        <f t="shared" si="32"/>
        <v>0</v>
      </c>
      <c r="AB37" s="102">
        <f t="shared" si="32"/>
        <v>0</v>
      </c>
      <c r="AC37" s="102">
        <f t="shared" si="32"/>
        <v>0</v>
      </c>
      <c r="AD37" s="102">
        <f t="shared" si="32"/>
        <v>0</v>
      </c>
      <c r="AE37" s="97"/>
      <c r="AF37" s="101">
        <f>Capital!AF14</f>
        <v>0</v>
      </c>
      <c r="AG37" s="101">
        <f>Capital!AG14</f>
        <v>0</v>
      </c>
      <c r="AH37" s="101">
        <f>Capital!AH14</f>
        <v>550000</v>
      </c>
      <c r="AI37" s="101">
        <f>Capital!AI14</f>
        <v>0</v>
      </c>
      <c r="AJ37" s="101">
        <f>Capital!AJ14</f>
        <v>0</v>
      </c>
      <c r="AK37" s="101">
        <f>Capital!AK14</f>
        <v>0</v>
      </c>
      <c r="AL37" s="101">
        <f>Capital!AL14</f>
        <v>0</v>
      </c>
      <c r="AM37" s="101">
        <f>Capital!AM14</f>
        <v>0</v>
      </c>
      <c r="AN37" s="101">
        <f>Capital!AN14</f>
        <v>0</v>
      </c>
      <c r="AO37" s="101">
        <f>Capital!AO14</f>
        <v>0</v>
      </c>
      <c r="AP37" s="101">
        <f>Capital!AP14</f>
        <v>0</v>
      </c>
      <c r="AQ37" s="101">
        <f>Capital!AQ14</f>
        <v>0</v>
      </c>
      <c r="AR37" s="101">
        <f>Capital!AR14</f>
        <v>0</v>
      </c>
      <c r="AS37" s="101">
        <f>Capital!AS14</f>
        <v>0</v>
      </c>
      <c r="AT37" s="101">
        <f>Capital!AT14</f>
        <v>0</v>
      </c>
      <c r="AU37" s="101">
        <f>Capital!AU14</f>
        <v>0</v>
      </c>
      <c r="AV37" s="101">
        <f>Capital!AV14</f>
        <v>0</v>
      </c>
      <c r="AW37" s="101">
        <f>Capital!AW14</f>
        <v>0</v>
      </c>
      <c r="AX37" s="101">
        <f>Capital!AX14</f>
        <v>0</v>
      </c>
      <c r="AY37" s="101">
        <f>Capital!AY14</f>
        <v>0</v>
      </c>
      <c r="AZ37" s="101">
        <f>Capital!AZ14</f>
        <v>0</v>
      </c>
      <c r="BA37" s="101">
        <f>Capital!BA14</f>
        <v>0</v>
      </c>
      <c r="BB37" s="101">
        <f>Capital!BB14</f>
        <v>0</v>
      </c>
      <c r="BC37" s="101">
        <f>Capital!BC14</f>
        <v>0</v>
      </c>
      <c r="BD37" s="101">
        <f>Capital!BD14</f>
        <v>0</v>
      </c>
      <c r="BE37" s="101">
        <f>Capital!BE14</f>
        <v>0</v>
      </c>
      <c r="BF37" s="101">
        <f>Capital!BF14</f>
        <v>0</v>
      </c>
      <c r="BG37" s="101">
        <f>Capital!BG14</f>
        <v>0</v>
      </c>
      <c r="BH37" s="101">
        <f>Capital!BH14</f>
        <v>0</v>
      </c>
      <c r="BI37" s="101">
        <f>Capital!BI14</f>
        <v>0</v>
      </c>
      <c r="BJ37" s="101">
        <f>Capital!BJ14</f>
        <v>0</v>
      </c>
      <c r="BK37" s="101">
        <f>Capital!BK14</f>
        <v>0</v>
      </c>
      <c r="BL37" s="101">
        <f>Capital!BL14</f>
        <v>0</v>
      </c>
      <c r="BM37" s="101">
        <f>Capital!BM14</f>
        <v>0</v>
      </c>
      <c r="BN37" s="101">
        <f>Capital!BN14</f>
        <v>0</v>
      </c>
      <c r="BO37" s="101">
        <f>Capital!BO14</f>
        <v>0</v>
      </c>
      <c r="BP37" s="101">
        <f>Capital!BP14</f>
        <v>0</v>
      </c>
      <c r="BQ37" s="101">
        <f>Capital!BQ14</f>
        <v>0</v>
      </c>
      <c r="BR37" s="101">
        <f>Capital!BR14</f>
        <v>0</v>
      </c>
      <c r="BS37" s="101">
        <f>Capital!BS14</f>
        <v>0</v>
      </c>
      <c r="BT37" s="101">
        <f>Capital!BT14</f>
        <v>0</v>
      </c>
      <c r="BU37" s="101">
        <f>Capital!BU14</f>
        <v>0</v>
      </c>
      <c r="BV37" s="101">
        <f>Capital!BV14</f>
        <v>0</v>
      </c>
      <c r="BW37" s="101">
        <f>Capital!BW14</f>
        <v>0</v>
      </c>
      <c r="BX37" s="101">
        <f>Capital!BX14</f>
        <v>0</v>
      </c>
      <c r="BY37" s="101">
        <f>Capital!BY14</f>
        <v>0</v>
      </c>
      <c r="BZ37" s="101">
        <f>Capital!BZ14</f>
        <v>0</v>
      </c>
      <c r="CA37" s="101">
        <f>Capital!CA14</f>
        <v>0</v>
      </c>
      <c r="CB37" s="101">
        <f>Capital!CB14</f>
        <v>0</v>
      </c>
      <c r="CC37" s="101">
        <f>Capital!CC14</f>
        <v>0</v>
      </c>
      <c r="CD37" s="101">
        <f>Capital!CD14</f>
        <v>0</v>
      </c>
      <c r="CE37" s="101">
        <f>Capital!CE14</f>
        <v>0</v>
      </c>
      <c r="CF37" s="101">
        <f>Capital!CF14</f>
        <v>0</v>
      </c>
      <c r="CG37" s="101">
        <f>Capital!CG14</f>
        <v>0</v>
      </c>
      <c r="CH37" s="101">
        <f>Capital!CH14</f>
        <v>0</v>
      </c>
      <c r="CI37" s="101">
        <f>Capital!CI14</f>
        <v>0</v>
      </c>
      <c r="CJ37" s="101">
        <f>Capital!CJ14</f>
        <v>0</v>
      </c>
      <c r="CK37" s="101">
        <f>Capital!CK14</f>
        <v>0</v>
      </c>
      <c r="CL37" s="101">
        <f>Capital!CL14</f>
        <v>0</v>
      </c>
      <c r="CM37" s="101">
        <f>Capital!CM14</f>
        <v>0</v>
      </c>
    </row>
    <row r="38" spans="2:91" s="20" customFormat="1" ht="15" x14ac:dyDescent="0.2">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row>
    <row r="39" spans="2:91" s="20" customFormat="1" ht="17" customHeight="1" x14ac:dyDescent="0.2">
      <c r="B39" s="99" t="s">
        <v>177</v>
      </c>
      <c r="C39" s="100" t="s">
        <v>96</v>
      </c>
      <c r="D39" s="99"/>
      <c r="E39" s="98">
        <v>0</v>
      </c>
      <c r="F39" s="98">
        <f ca="1">E41</f>
        <v>467551.34886247199</v>
      </c>
      <c r="G39" s="98">
        <f ca="1">F41</f>
        <v>770001.10256901872</v>
      </c>
      <c r="H39" s="98">
        <f ca="1">G41</f>
        <v>983258.35551222321</v>
      </c>
      <c r="I39" s="98">
        <f ca="1">H41</f>
        <v>1189300.9840035429</v>
      </c>
      <c r="J39" s="97"/>
      <c r="K39" s="98">
        <v>0</v>
      </c>
      <c r="L39" s="98">
        <f t="shared" ref="L39:AD39" ca="1" si="33">K41</f>
        <v>316885</v>
      </c>
      <c r="M39" s="98">
        <f t="shared" ca="1" si="33"/>
        <v>301885</v>
      </c>
      <c r="N39" s="98">
        <f t="shared" ca="1" si="33"/>
        <v>153158.3964085583</v>
      </c>
      <c r="O39" s="98">
        <f t="shared" ca="1" si="33"/>
        <v>467551.34886247193</v>
      </c>
      <c r="P39" s="98">
        <f t="shared" ca="1" si="33"/>
        <v>570456.46167625964</v>
      </c>
      <c r="Q39" s="98">
        <f t="shared" ca="1" si="33"/>
        <v>632109.19008491049</v>
      </c>
      <c r="R39" s="98">
        <f t="shared" ca="1" si="33"/>
        <v>683296.80055828881</v>
      </c>
      <c r="S39" s="98">
        <f t="shared" ca="1" si="33"/>
        <v>770001.10256901896</v>
      </c>
      <c r="T39" s="98">
        <f t="shared" ca="1" si="33"/>
        <v>742699.09162863588</v>
      </c>
      <c r="U39" s="98">
        <f t="shared" ca="1" si="33"/>
        <v>816990.95571436058</v>
      </c>
      <c r="V39" s="98">
        <f t="shared" ca="1" si="33"/>
        <v>878344.286716806</v>
      </c>
      <c r="W39" s="98">
        <f t="shared" ca="1" si="33"/>
        <v>983258.35551222367</v>
      </c>
      <c r="X39" s="98">
        <f t="shared" ca="1" si="33"/>
        <v>918908.50156328664</v>
      </c>
      <c r="Y39" s="98">
        <f t="shared" ca="1" si="33"/>
        <v>1006799.70120089</v>
      </c>
      <c r="Z39" s="98">
        <f t="shared" ca="1" si="33"/>
        <v>1082340.8701298519</v>
      </c>
      <c r="AA39" s="98">
        <f t="shared" ca="1" si="33"/>
        <v>1189300.9840035434</v>
      </c>
      <c r="AB39" s="98">
        <f t="shared" ca="1" si="33"/>
        <v>1203388.0532495906</v>
      </c>
      <c r="AC39" s="98">
        <f t="shared" ca="1" si="33"/>
        <v>1302571.4287762172</v>
      </c>
      <c r="AD39" s="98">
        <f t="shared" ca="1" si="33"/>
        <v>1389137.5510083227</v>
      </c>
      <c r="AE39" s="97"/>
      <c r="AF39" s="96">
        <v>0</v>
      </c>
      <c r="AG39" s="96">
        <f t="shared" ref="AG39:BL39" ca="1" si="34">AF41</f>
        <v>0</v>
      </c>
      <c r="AH39" s="96">
        <f t="shared" ca="1" si="34"/>
        <v>0</v>
      </c>
      <c r="AI39" s="96">
        <f t="shared" ca="1" si="34"/>
        <v>316885</v>
      </c>
      <c r="AJ39" s="96">
        <f t="shared" ca="1" si="34"/>
        <v>596885</v>
      </c>
      <c r="AK39" s="96">
        <f t="shared" ca="1" si="34"/>
        <v>331885</v>
      </c>
      <c r="AL39" s="96">
        <f t="shared" ca="1" si="34"/>
        <v>301885</v>
      </c>
      <c r="AM39" s="96">
        <f t="shared" ca="1" si="34"/>
        <v>231885</v>
      </c>
      <c r="AN39" s="96">
        <f t="shared" ca="1" si="34"/>
        <v>231885</v>
      </c>
      <c r="AO39" s="96">
        <f t="shared" ca="1" si="34"/>
        <v>153158.3964085583</v>
      </c>
      <c r="AP39" s="96">
        <f t="shared" ca="1" si="34"/>
        <v>240730.81366852092</v>
      </c>
      <c r="AQ39" s="96">
        <f t="shared" ca="1" si="34"/>
        <v>346853.0385798362</v>
      </c>
      <c r="AR39" s="96">
        <f t="shared" ca="1" si="34"/>
        <v>467551.34886247199</v>
      </c>
      <c r="AS39" s="96">
        <f t="shared" ca="1" si="34"/>
        <v>370903.62207358587</v>
      </c>
      <c r="AT39" s="96">
        <f t="shared" ca="1" si="34"/>
        <v>440737.11276293476</v>
      </c>
      <c r="AU39" s="96">
        <f t="shared" ca="1" si="34"/>
        <v>570456.46167625976</v>
      </c>
      <c r="AV39" s="96">
        <f t="shared" ca="1" si="34"/>
        <v>373239.79872462171</v>
      </c>
      <c r="AW39" s="96">
        <f t="shared" ca="1" si="34"/>
        <v>499963.53899715381</v>
      </c>
      <c r="AX39" s="96">
        <f t="shared" ca="1" si="34"/>
        <v>632109.1900849106</v>
      </c>
      <c r="AY39" s="96">
        <f t="shared" ca="1" si="34"/>
        <v>401227.45826562145</v>
      </c>
      <c r="AZ39" s="96">
        <f t="shared" ca="1" si="34"/>
        <v>557521.88442865491</v>
      </c>
      <c r="BA39" s="96">
        <f t="shared" ca="1" si="34"/>
        <v>683296.80055828916</v>
      </c>
      <c r="BB39" s="96">
        <f t="shared" ca="1" si="34"/>
        <v>447179.14577902935</v>
      </c>
      <c r="BC39" s="96">
        <f t="shared" ca="1" si="34"/>
        <v>605683.8295216196</v>
      </c>
      <c r="BD39" s="96">
        <f t="shared" ca="1" si="34"/>
        <v>770001.10256901942</v>
      </c>
      <c r="BE39" s="96">
        <f t="shared" ca="1" si="34"/>
        <v>490674.69981538219</v>
      </c>
      <c r="BF39" s="96">
        <f t="shared" ca="1" si="34"/>
        <v>580919.45476372074</v>
      </c>
      <c r="BG39" s="96">
        <f t="shared" ca="1" si="34"/>
        <v>742699.09162863647</v>
      </c>
      <c r="BH39" s="96">
        <f t="shared" ca="1" si="34"/>
        <v>496809.77001731697</v>
      </c>
      <c r="BI39" s="96">
        <f t="shared" ca="1" si="34"/>
        <v>657570.64895291429</v>
      </c>
      <c r="BJ39" s="96">
        <f t="shared" ca="1" si="34"/>
        <v>816990.95571436139</v>
      </c>
      <c r="BK39" s="96">
        <f t="shared" ca="1" si="34"/>
        <v>525015.10962730797</v>
      </c>
      <c r="BL39" s="96">
        <f t="shared" ca="1" si="34"/>
        <v>726604.64027829305</v>
      </c>
      <c r="BM39" s="96">
        <f t="shared" ref="BM39:CM39" ca="1" si="35">BL41</f>
        <v>878344.2867168067</v>
      </c>
      <c r="BN39" s="96">
        <f t="shared" ca="1" si="35"/>
        <v>583803.76723061583</v>
      </c>
      <c r="BO39" s="96">
        <f t="shared" ca="1" si="35"/>
        <v>783476.95110846963</v>
      </c>
      <c r="BP39" s="96">
        <f t="shared" ca="1" si="35"/>
        <v>983258.35551222425</v>
      </c>
      <c r="BQ39" s="96">
        <f t="shared" ca="1" si="35"/>
        <v>626322.29323089251</v>
      </c>
      <c r="BR39" s="96">
        <f t="shared" ca="1" si="35"/>
        <v>735847.17219830886</v>
      </c>
      <c r="BS39" s="96">
        <f t="shared" ca="1" si="35"/>
        <v>918908.50156328734</v>
      </c>
      <c r="BT39" s="96">
        <f t="shared" ca="1" si="35"/>
        <v>630348.6256296559</v>
      </c>
      <c r="BU39" s="96">
        <f t="shared" ca="1" si="35"/>
        <v>826699.39072032413</v>
      </c>
      <c r="BV39" s="96">
        <f t="shared" ca="1" si="35"/>
        <v>1006799.7012008907</v>
      </c>
      <c r="BW39" s="96">
        <f t="shared" ca="1" si="35"/>
        <v>667483.49025249167</v>
      </c>
      <c r="BX39" s="96">
        <f t="shared" ca="1" si="35"/>
        <v>899935.02692261455</v>
      </c>
      <c r="BY39" s="96">
        <f t="shared" ca="1" si="35"/>
        <v>1082340.8701298526</v>
      </c>
      <c r="BZ39" s="96">
        <f t="shared" ca="1" si="35"/>
        <v>734688.05825659004</v>
      </c>
      <c r="CA39" s="96">
        <f t="shared" ca="1" si="35"/>
        <v>960009.22893550713</v>
      </c>
      <c r="CB39" s="96">
        <f t="shared" ca="1" si="35"/>
        <v>1189300.9840035441</v>
      </c>
      <c r="CC39" s="96">
        <f t="shared" ca="1" si="35"/>
        <v>817207.96750599449</v>
      </c>
      <c r="CD39" s="96">
        <f t="shared" ca="1" si="35"/>
        <v>966961.00341933186</v>
      </c>
      <c r="CE39" s="96">
        <f t="shared" ca="1" si="35"/>
        <v>1203388.053249591</v>
      </c>
      <c r="CF39" s="96">
        <f t="shared" ca="1" si="35"/>
        <v>811294.85144539364</v>
      </c>
      <c r="CG39" s="96">
        <f t="shared" ca="1" si="35"/>
        <v>1063702.3617018261</v>
      </c>
      <c r="CH39" s="96">
        <f t="shared" ca="1" si="35"/>
        <v>1302571.4287762179</v>
      </c>
      <c r="CI39" s="96">
        <f t="shared" ca="1" si="35"/>
        <v>864477.38234284718</v>
      </c>
      <c r="CJ39" s="96">
        <f t="shared" ca="1" si="35"/>
        <v>1153511.7092761244</v>
      </c>
      <c r="CK39" s="96">
        <f t="shared" ca="1" si="35"/>
        <v>1389137.5510083234</v>
      </c>
      <c r="CL39" s="96">
        <f t="shared" ca="1" si="35"/>
        <v>956662.8637206757</v>
      </c>
      <c r="CM39" s="96">
        <f t="shared" ca="1" si="35"/>
        <v>1237242.8927222565</v>
      </c>
    </row>
    <row r="40" spans="2:91" s="20" customFormat="1" ht="17" customHeight="1" x14ac:dyDescent="0.2">
      <c r="B40" s="54" t="s">
        <v>176</v>
      </c>
      <c r="C40" s="86" t="str">
        <f>Inputs!$J$16</f>
        <v>EUR</v>
      </c>
      <c r="D40" s="55" t="s">
        <v>19</v>
      </c>
      <c r="E40" s="102">
        <f ca="1">E31+E27+E11</f>
        <v>467551.34886247199</v>
      </c>
      <c r="F40" s="102">
        <f ca="1">F31+F27+F11</f>
        <v>302449.75370654673</v>
      </c>
      <c r="G40" s="102">
        <f ca="1">G31+G27+G11</f>
        <v>213257.25294320448</v>
      </c>
      <c r="H40" s="102">
        <f ca="1">H31+H27+H11</f>
        <v>206042.62849131972</v>
      </c>
      <c r="I40" s="102">
        <f ca="1">I31+I27+I11</f>
        <v>345723.45473021083</v>
      </c>
      <c r="J40" s="97"/>
      <c r="K40" s="102">
        <f t="shared" ref="K40:AD40" ca="1" si="36">K31+K27+K11</f>
        <v>316885</v>
      </c>
      <c r="L40" s="102">
        <f t="shared" ca="1" si="36"/>
        <v>-15000</v>
      </c>
      <c r="M40" s="102">
        <f t="shared" ca="1" si="36"/>
        <v>-148726.6035914417</v>
      </c>
      <c r="N40" s="102">
        <f t="shared" ca="1" si="36"/>
        <v>314392.95245391363</v>
      </c>
      <c r="O40" s="102">
        <f t="shared" ca="1" si="36"/>
        <v>102905.11281378774</v>
      </c>
      <c r="P40" s="102">
        <f t="shared" ca="1" si="36"/>
        <v>61652.728408650786</v>
      </c>
      <c r="Q40" s="102">
        <f t="shared" ca="1" si="36"/>
        <v>51187.610473378387</v>
      </c>
      <c r="R40" s="102">
        <f t="shared" ca="1" si="36"/>
        <v>86704.3020107302</v>
      </c>
      <c r="S40" s="102">
        <f t="shared" ca="1" si="36"/>
        <v>-27302.010940383072</v>
      </c>
      <c r="T40" s="102">
        <f t="shared" ca="1" si="36"/>
        <v>74291.864085724752</v>
      </c>
      <c r="U40" s="102">
        <f t="shared" ca="1" si="36"/>
        <v>61353.331002445368</v>
      </c>
      <c r="V40" s="102">
        <f t="shared" ca="1" si="36"/>
        <v>104914.06879541767</v>
      </c>
      <c r="W40" s="102">
        <f t="shared" ca="1" si="36"/>
        <v>-64349.853948936972</v>
      </c>
      <c r="X40" s="102">
        <f t="shared" ca="1" si="36"/>
        <v>87891.199637603364</v>
      </c>
      <c r="Y40" s="102">
        <f t="shared" ca="1" si="36"/>
        <v>75541.16892896191</v>
      </c>
      <c r="Z40" s="102">
        <f t="shared" ca="1" si="36"/>
        <v>106960.11387369153</v>
      </c>
      <c r="AA40" s="102">
        <f t="shared" ca="1" si="36"/>
        <v>14087.069246047118</v>
      </c>
      <c r="AB40" s="102">
        <f t="shared" ca="1" si="36"/>
        <v>99183.375526626711</v>
      </c>
      <c r="AC40" s="102">
        <f t="shared" ca="1" si="36"/>
        <v>86566.122232105583</v>
      </c>
      <c r="AD40" s="102">
        <f t="shared" ca="1" si="36"/>
        <v>145886.88772543066</v>
      </c>
      <c r="AE40" s="97"/>
      <c r="AF40" s="101">
        <f t="shared" ref="AF40:BK40" ca="1" si="37">AF31+AF27+AF11</f>
        <v>0</v>
      </c>
      <c r="AG40" s="101">
        <f t="shared" ca="1" si="37"/>
        <v>0</v>
      </c>
      <c r="AH40" s="101">
        <f t="shared" ca="1" si="37"/>
        <v>316885</v>
      </c>
      <c r="AI40" s="101">
        <f t="shared" ca="1" si="37"/>
        <v>280000</v>
      </c>
      <c r="AJ40" s="101">
        <f t="shared" ca="1" si="37"/>
        <v>-265000</v>
      </c>
      <c r="AK40" s="101">
        <f t="shared" ca="1" si="37"/>
        <v>-30000</v>
      </c>
      <c r="AL40" s="101">
        <f t="shared" ca="1" si="37"/>
        <v>-70000</v>
      </c>
      <c r="AM40" s="101">
        <f t="shared" ca="1" si="37"/>
        <v>0</v>
      </c>
      <c r="AN40" s="101">
        <f t="shared" ca="1" si="37"/>
        <v>-78726.603591441686</v>
      </c>
      <c r="AO40" s="101">
        <f t="shared" ca="1" si="37"/>
        <v>87572.417259962618</v>
      </c>
      <c r="AP40" s="101">
        <f t="shared" ca="1" si="37"/>
        <v>106122.22491131528</v>
      </c>
      <c r="AQ40" s="101">
        <f t="shared" ca="1" si="37"/>
        <v>120698.31028263579</v>
      </c>
      <c r="AR40" s="101">
        <f t="shared" ca="1" si="37"/>
        <v>-96647.726788886124</v>
      </c>
      <c r="AS40" s="101">
        <f t="shared" ca="1" si="37"/>
        <v>69833.490689348881</v>
      </c>
      <c r="AT40" s="101">
        <f t="shared" ca="1" si="37"/>
        <v>129719.34891332506</v>
      </c>
      <c r="AU40" s="101">
        <f t="shared" ca="1" si="37"/>
        <v>-197216.66295163805</v>
      </c>
      <c r="AV40" s="101">
        <f t="shared" ca="1" si="37"/>
        <v>126723.7402725321</v>
      </c>
      <c r="AW40" s="101">
        <f t="shared" ca="1" si="37"/>
        <v>132145.65108775676</v>
      </c>
      <c r="AX40" s="101">
        <f t="shared" ca="1" si="37"/>
        <v>-230881.73181928915</v>
      </c>
      <c r="AY40" s="101">
        <f t="shared" ca="1" si="37"/>
        <v>156294.42616303344</v>
      </c>
      <c r="AZ40" s="101">
        <f t="shared" ca="1" si="37"/>
        <v>125774.91612963422</v>
      </c>
      <c r="BA40" s="101">
        <f t="shared" ca="1" si="37"/>
        <v>-236117.65477925981</v>
      </c>
      <c r="BB40" s="101">
        <f t="shared" ca="1" si="37"/>
        <v>158504.68374259028</v>
      </c>
      <c r="BC40" s="101">
        <f t="shared" ca="1" si="37"/>
        <v>164317.27304739979</v>
      </c>
      <c r="BD40" s="101">
        <f t="shared" ca="1" si="37"/>
        <v>-279326.40275363723</v>
      </c>
      <c r="BE40" s="101">
        <f t="shared" ca="1" si="37"/>
        <v>90244.754948338494</v>
      </c>
      <c r="BF40" s="101">
        <f t="shared" ca="1" si="37"/>
        <v>161779.63686491575</v>
      </c>
      <c r="BG40" s="101">
        <f t="shared" ca="1" si="37"/>
        <v>-245889.32161131949</v>
      </c>
      <c r="BH40" s="101">
        <f t="shared" ca="1" si="37"/>
        <v>160760.87893559731</v>
      </c>
      <c r="BI40" s="101">
        <f t="shared" ca="1" si="37"/>
        <v>159420.30676144711</v>
      </c>
      <c r="BJ40" s="101">
        <f t="shared" ca="1" si="37"/>
        <v>-291975.84608705342</v>
      </c>
      <c r="BK40" s="101">
        <f t="shared" ca="1" si="37"/>
        <v>201589.53065098505</v>
      </c>
      <c r="BL40" s="101">
        <f t="shared" ref="BL40:CM40" ca="1" si="38">BL31+BL27+BL11</f>
        <v>151739.64643851362</v>
      </c>
      <c r="BM40" s="101">
        <f t="shared" ca="1" si="38"/>
        <v>-294540.51948619087</v>
      </c>
      <c r="BN40" s="101">
        <f t="shared" ca="1" si="38"/>
        <v>199673.18387785382</v>
      </c>
      <c r="BO40" s="101">
        <f t="shared" ca="1" si="38"/>
        <v>199781.40440375466</v>
      </c>
      <c r="BP40" s="101">
        <f t="shared" ca="1" si="38"/>
        <v>-356936.06228133175</v>
      </c>
      <c r="BQ40" s="101">
        <f t="shared" ca="1" si="38"/>
        <v>109524.87896741637</v>
      </c>
      <c r="BR40" s="101">
        <f t="shared" ca="1" si="38"/>
        <v>183061.32936497848</v>
      </c>
      <c r="BS40" s="101">
        <f t="shared" ca="1" si="38"/>
        <v>-288559.87593363144</v>
      </c>
      <c r="BT40" s="101">
        <f t="shared" ca="1" si="38"/>
        <v>196350.76509066828</v>
      </c>
      <c r="BU40" s="101">
        <f t="shared" ca="1" si="38"/>
        <v>180100.31048056655</v>
      </c>
      <c r="BV40" s="101">
        <f t="shared" ca="1" si="38"/>
        <v>-339316.21094839904</v>
      </c>
      <c r="BW40" s="101">
        <f t="shared" ca="1" si="38"/>
        <v>232451.53667012282</v>
      </c>
      <c r="BX40" s="101">
        <f t="shared" ca="1" si="38"/>
        <v>182405.84320723804</v>
      </c>
      <c r="BY40" s="101">
        <f t="shared" ca="1" si="38"/>
        <v>-347652.81187326252</v>
      </c>
      <c r="BZ40" s="101">
        <f t="shared" ca="1" si="38"/>
        <v>225321.17067891711</v>
      </c>
      <c r="CA40" s="101">
        <f t="shared" ca="1" si="38"/>
        <v>229291.75506803693</v>
      </c>
      <c r="CB40" s="101">
        <f t="shared" ca="1" si="38"/>
        <v>-372093.01649754954</v>
      </c>
      <c r="CC40" s="101">
        <f t="shared" ca="1" si="38"/>
        <v>149753.03591333734</v>
      </c>
      <c r="CD40" s="101">
        <f t="shared" ca="1" si="38"/>
        <v>236427.04983025926</v>
      </c>
      <c r="CE40" s="101">
        <f t="shared" ca="1" si="38"/>
        <v>-392093.20180419734</v>
      </c>
      <c r="CF40" s="101">
        <f t="shared" ca="1" si="38"/>
        <v>252407.51025643249</v>
      </c>
      <c r="CG40" s="101">
        <f t="shared" ca="1" si="38"/>
        <v>238869.0670743917</v>
      </c>
      <c r="CH40" s="101">
        <f t="shared" ca="1" si="38"/>
        <v>-438094.04643337068</v>
      </c>
      <c r="CI40" s="101">
        <f t="shared" ca="1" si="38"/>
        <v>289034.32693327719</v>
      </c>
      <c r="CJ40" s="101">
        <f t="shared" ca="1" si="38"/>
        <v>235625.84173219916</v>
      </c>
      <c r="CK40" s="101">
        <f t="shared" ca="1" si="38"/>
        <v>-432474.6872876478</v>
      </c>
      <c r="CL40" s="101">
        <f t="shared" ca="1" si="38"/>
        <v>280580.0290015809</v>
      </c>
      <c r="CM40" s="101">
        <f t="shared" ca="1" si="38"/>
        <v>297781.54601149762</v>
      </c>
    </row>
    <row r="41" spans="2:91" s="20" customFormat="1" ht="15" x14ac:dyDescent="0.2">
      <c r="B41" s="99" t="s">
        <v>175</v>
      </c>
      <c r="C41" s="100" t="s">
        <v>96</v>
      </c>
      <c r="D41" s="99"/>
      <c r="E41" s="98">
        <f ca="1">SUM(E39:E40)</f>
        <v>467551.34886247199</v>
      </c>
      <c r="F41" s="98">
        <f ca="1">SUM(F39:F40)</f>
        <v>770001.10256901872</v>
      </c>
      <c r="G41" s="98">
        <f ca="1">SUM(G39:G40)</f>
        <v>983258.35551222321</v>
      </c>
      <c r="H41" s="98">
        <f ca="1">SUM(H39:H40)</f>
        <v>1189300.9840035429</v>
      </c>
      <c r="I41" s="98">
        <f ca="1">SUM(I39:I40)</f>
        <v>1535024.4387337537</v>
      </c>
      <c r="J41" s="97"/>
      <c r="K41" s="98">
        <f t="shared" ref="K41:AD41" ca="1" si="39">SUM(K39:K40)</f>
        <v>316885</v>
      </c>
      <c r="L41" s="98">
        <f t="shared" ca="1" si="39"/>
        <v>301885</v>
      </c>
      <c r="M41" s="98">
        <f t="shared" ca="1" si="39"/>
        <v>153158.3964085583</v>
      </c>
      <c r="N41" s="98">
        <f t="shared" ca="1" si="39"/>
        <v>467551.34886247193</v>
      </c>
      <c r="O41" s="98">
        <f t="shared" ca="1" si="39"/>
        <v>570456.46167625964</v>
      </c>
      <c r="P41" s="98">
        <f t="shared" ca="1" si="39"/>
        <v>632109.19008491049</v>
      </c>
      <c r="Q41" s="98">
        <f t="shared" ca="1" si="39"/>
        <v>683296.80055828881</v>
      </c>
      <c r="R41" s="98">
        <f t="shared" ca="1" si="39"/>
        <v>770001.10256901896</v>
      </c>
      <c r="S41" s="98">
        <f t="shared" ca="1" si="39"/>
        <v>742699.09162863588</v>
      </c>
      <c r="T41" s="98">
        <f t="shared" ca="1" si="39"/>
        <v>816990.95571436058</v>
      </c>
      <c r="U41" s="98">
        <f t="shared" ca="1" si="39"/>
        <v>878344.286716806</v>
      </c>
      <c r="V41" s="98">
        <f t="shared" ca="1" si="39"/>
        <v>983258.35551222367</v>
      </c>
      <c r="W41" s="98">
        <f t="shared" ca="1" si="39"/>
        <v>918908.50156328664</v>
      </c>
      <c r="X41" s="98">
        <f t="shared" ca="1" si="39"/>
        <v>1006799.70120089</v>
      </c>
      <c r="Y41" s="98">
        <f t="shared" ca="1" si="39"/>
        <v>1082340.8701298519</v>
      </c>
      <c r="Z41" s="98">
        <f t="shared" ca="1" si="39"/>
        <v>1189300.9840035434</v>
      </c>
      <c r="AA41" s="98">
        <f t="shared" ca="1" si="39"/>
        <v>1203388.0532495906</v>
      </c>
      <c r="AB41" s="98">
        <f t="shared" ca="1" si="39"/>
        <v>1302571.4287762172</v>
      </c>
      <c r="AC41" s="98">
        <f t="shared" ca="1" si="39"/>
        <v>1389137.5510083227</v>
      </c>
      <c r="AD41" s="98">
        <f t="shared" ca="1" si="39"/>
        <v>1535024.4387337533</v>
      </c>
      <c r="AE41" s="97"/>
      <c r="AF41" s="96">
        <f t="shared" ref="AF41:BK41" ca="1" si="40">SUM(AF39:AF40)</f>
        <v>0</v>
      </c>
      <c r="AG41" s="96">
        <f t="shared" ca="1" si="40"/>
        <v>0</v>
      </c>
      <c r="AH41" s="96">
        <f t="shared" ca="1" si="40"/>
        <v>316885</v>
      </c>
      <c r="AI41" s="96">
        <f t="shared" ca="1" si="40"/>
        <v>596885</v>
      </c>
      <c r="AJ41" s="96">
        <f t="shared" ca="1" si="40"/>
        <v>331885</v>
      </c>
      <c r="AK41" s="96">
        <f t="shared" ca="1" si="40"/>
        <v>301885</v>
      </c>
      <c r="AL41" s="96">
        <f t="shared" ca="1" si="40"/>
        <v>231885</v>
      </c>
      <c r="AM41" s="96">
        <f t="shared" ca="1" si="40"/>
        <v>231885</v>
      </c>
      <c r="AN41" s="96">
        <f t="shared" ca="1" si="40"/>
        <v>153158.3964085583</v>
      </c>
      <c r="AO41" s="96">
        <f t="shared" ca="1" si="40"/>
        <v>240730.81366852092</v>
      </c>
      <c r="AP41" s="96">
        <f t="shared" ca="1" si="40"/>
        <v>346853.0385798362</v>
      </c>
      <c r="AQ41" s="96">
        <f t="shared" ca="1" si="40"/>
        <v>467551.34886247199</v>
      </c>
      <c r="AR41" s="96">
        <f t="shared" ca="1" si="40"/>
        <v>370903.62207358587</v>
      </c>
      <c r="AS41" s="96">
        <f t="shared" ca="1" si="40"/>
        <v>440737.11276293476</v>
      </c>
      <c r="AT41" s="96">
        <f t="shared" ca="1" si="40"/>
        <v>570456.46167625976</v>
      </c>
      <c r="AU41" s="96">
        <f t="shared" ca="1" si="40"/>
        <v>373239.79872462171</v>
      </c>
      <c r="AV41" s="96">
        <f t="shared" ca="1" si="40"/>
        <v>499963.53899715381</v>
      </c>
      <c r="AW41" s="96">
        <f t="shared" ca="1" si="40"/>
        <v>632109.1900849106</v>
      </c>
      <c r="AX41" s="96">
        <f t="shared" ca="1" si="40"/>
        <v>401227.45826562145</v>
      </c>
      <c r="AY41" s="96">
        <f t="shared" ca="1" si="40"/>
        <v>557521.88442865491</v>
      </c>
      <c r="AZ41" s="96">
        <f t="shared" ca="1" si="40"/>
        <v>683296.80055828916</v>
      </c>
      <c r="BA41" s="96">
        <f t="shared" ca="1" si="40"/>
        <v>447179.14577902935</v>
      </c>
      <c r="BB41" s="96">
        <f t="shared" ca="1" si="40"/>
        <v>605683.8295216196</v>
      </c>
      <c r="BC41" s="96">
        <f t="shared" ca="1" si="40"/>
        <v>770001.10256901942</v>
      </c>
      <c r="BD41" s="96">
        <f t="shared" ca="1" si="40"/>
        <v>490674.69981538219</v>
      </c>
      <c r="BE41" s="96">
        <f t="shared" ca="1" si="40"/>
        <v>580919.45476372074</v>
      </c>
      <c r="BF41" s="96">
        <f t="shared" ca="1" si="40"/>
        <v>742699.09162863647</v>
      </c>
      <c r="BG41" s="96">
        <f t="shared" ca="1" si="40"/>
        <v>496809.77001731697</v>
      </c>
      <c r="BH41" s="96">
        <f t="shared" ca="1" si="40"/>
        <v>657570.64895291429</v>
      </c>
      <c r="BI41" s="96">
        <f t="shared" ca="1" si="40"/>
        <v>816990.95571436139</v>
      </c>
      <c r="BJ41" s="96">
        <f t="shared" ca="1" si="40"/>
        <v>525015.10962730797</v>
      </c>
      <c r="BK41" s="96">
        <f t="shared" ca="1" si="40"/>
        <v>726604.64027829305</v>
      </c>
      <c r="BL41" s="96">
        <f t="shared" ref="BL41:CM41" ca="1" si="41">SUM(BL39:BL40)</f>
        <v>878344.2867168067</v>
      </c>
      <c r="BM41" s="96">
        <f t="shared" ca="1" si="41"/>
        <v>583803.76723061583</v>
      </c>
      <c r="BN41" s="96">
        <f t="shared" ca="1" si="41"/>
        <v>783476.95110846963</v>
      </c>
      <c r="BO41" s="96">
        <f t="shared" ca="1" si="41"/>
        <v>983258.35551222425</v>
      </c>
      <c r="BP41" s="96">
        <f t="shared" ca="1" si="41"/>
        <v>626322.29323089251</v>
      </c>
      <c r="BQ41" s="96">
        <f t="shared" ca="1" si="41"/>
        <v>735847.17219830886</v>
      </c>
      <c r="BR41" s="96">
        <f t="shared" ca="1" si="41"/>
        <v>918908.50156328734</v>
      </c>
      <c r="BS41" s="96">
        <f t="shared" ca="1" si="41"/>
        <v>630348.6256296559</v>
      </c>
      <c r="BT41" s="96">
        <f t="shared" ca="1" si="41"/>
        <v>826699.39072032413</v>
      </c>
      <c r="BU41" s="96">
        <f t="shared" ca="1" si="41"/>
        <v>1006799.7012008907</v>
      </c>
      <c r="BV41" s="96">
        <f t="shared" ca="1" si="41"/>
        <v>667483.49025249167</v>
      </c>
      <c r="BW41" s="96">
        <f t="shared" ca="1" si="41"/>
        <v>899935.02692261455</v>
      </c>
      <c r="BX41" s="96">
        <f t="shared" ca="1" si="41"/>
        <v>1082340.8701298526</v>
      </c>
      <c r="BY41" s="96">
        <f t="shared" ca="1" si="41"/>
        <v>734688.05825659004</v>
      </c>
      <c r="BZ41" s="96">
        <f t="shared" ca="1" si="41"/>
        <v>960009.22893550713</v>
      </c>
      <c r="CA41" s="96">
        <f t="shared" ca="1" si="41"/>
        <v>1189300.9840035441</v>
      </c>
      <c r="CB41" s="96">
        <f t="shared" ca="1" si="41"/>
        <v>817207.96750599449</v>
      </c>
      <c r="CC41" s="96">
        <f t="shared" ca="1" si="41"/>
        <v>966961.00341933186</v>
      </c>
      <c r="CD41" s="96">
        <f t="shared" ca="1" si="41"/>
        <v>1203388.053249591</v>
      </c>
      <c r="CE41" s="96">
        <f t="shared" ca="1" si="41"/>
        <v>811294.85144539364</v>
      </c>
      <c r="CF41" s="96">
        <f t="shared" ca="1" si="41"/>
        <v>1063702.3617018261</v>
      </c>
      <c r="CG41" s="96">
        <f t="shared" ca="1" si="41"/>
        <v>1302571.4287762179</v>
      </c>
      <c r="CH41" s="96">
        <f t="shared" ca="1" si="41"/>
        <v>864477.38234284718</v>
      </c>
      <c r="CI41" s="96">
        <f t="shared" ca="1" si="41"/>
        <v>1153511.7092761244</v>
      </c>
      <c r="CJ41" s="96">
        <f t="shared" ca="1" si="41"/>
        <v>1389137.5510083234</v>
      </c>
      <c r="CK41" s="96">
        <f t="shared" ca="1" si="41"/>
        <v>956662.8637206757</v>
      </c>
      <c r="CL41" s="96">
        <f t="shared" ca="1" si="41"/>
        <v>1237242.8927222565</v>
      </c>
      <c r="CM41" s="96">
        <f t="shared" ca="1" si="41"/>
        <v>1535024.4387337542</v>
      </c>
    </row>
    <row r="43" spans="2:91" s="95" customFormat="1" x14ac:dyDescent="0.2"/>
    <row r="45" spans="2:91" x14ac:dyDescent="0.2">
      <c r="E45" s="94"/>
    </row>
  </sheetData>
  <sheetProtection algorithmName="SHA-512" hashValue="oAWH59LzjPZaiZlcjhFJ8bnrZpQnHC0lgrJsOc2dMVBr4RX+OuHs05BLpsE9MjnZeFqcbLQIxF6VGJvuX6povQ==" saltValue="exQr4RtJMRWAZDQ4XoxHhg==" spinCount="100000" sheet="1" formatCells="0" formatColumns="0" formatRows="0" insertColumns="0" insertRows="0" insertHyperlinks="0" deleteColumns="0" deleteRows="0" sort="0" autoFilter="0" pivotTables="0"/>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6FE19-E22D-9C46-8EE1-51EF0C1E53F8}">
  <sheetPr codeName="Worksheet____18">
    <tabColor rgb="FF0070C0"/>
  </sheetPr>
  <dimension ref="B1:CH61"/>
  <sheetViews>
    <sheetView zoomScale="89" zoomScaleNormal="90" workbookViewId="0">
      <selection activeCell="CK31" sqref="CK31:CK32"/>
    </sheetView>
  </sheetViews>
  <sheetFormatPr baseColWidth="10" defaultRowHeight="16" x14ac:dyDescent="0.2"/>
  <cols>
    <col min="1" max="1" width="5.5" style="17" customWidth="1"/>
    <col min="2" max="2" width="1.83203125" style="17" customWidth="1"/>
    <col min="3" max="3" width="36.5" style="17" customWidth="1"/>
    <col min="4" max="4" width="14.1640625" style="17" bestFit="1" customWidth="1"/>
    <col min="5" max="5" width="9" style="17" customWidth="1"/>
    <col min="6" max="10" width="14.83203125" style="17" customWidth="1"/>
    <col min="11" max="11" width="4.6640625" style="17" customWidth="1"/>
    <col min="12" max="12" width="1.1640625" style="17" customWidth="1"/>
    <col min="13" max="13" width="4.1640625" style="17" customWidth="1"/>
    <col min="14" max="14" width="11" style="17" hidden="1" customWidth="1"/>
    <col min="15" max="21" width="10.83203125" style="17" hidden="1" customWidth="1"/>
    <col min="22" max="22" width="26.6640625" style="7" hidden="1" customWidth="1"/>
    <col min="23" max="82" width="10.83203125" style="7" hidden="1" customWidth="1"/>
    <col min="83" max="16384" width="10.83203125" style="17"/>
  </cols>
  <sheetData>
    <row r="1" spans="2:86" ht="34" customHeight="1" x14ac:dyDescent="0.2"/>
    <row r="2" spans="2:86" ht="7" customHeight="1" x14ac:dyDescent="0.2">
      <c r="B2" s="7"/>
      <c r="C2" s="7"/>
      <c r="D2" s="7"/>
      <c r="E2" s="7"/>
      <c r="F2" s="7"/>
      <c r="G2" s="7"/>
      <c r="H2" s="7"/>
      <c r="I2" s="7"/>
      <c r="J2" s="7"/>
      <c r="K2" s="7"/>
    </row>
    <row r="3" spans="2:86" ht="21" x14ac:dyDescent="0.25">
      <c r="B3" s="7"/>
      <c r="C3" s="43"/>
      <c r="D3" s="7"/>
      <c r="E3" s="7"/>
      <c r="F3" s="7"/>
      <c r="G3" s="7"/>
      <c r="H3" s="7"/>
      <c r="I3" s="7"/>
      <c r="J3" s="7"/>
      <c r="K3" s="7"/>
    </row>
    <row r="4" spans="2:86" ht="21" x14ac:dyDescent="0.25">
      <c r="B4" s="7"/>
      <c r="C4" s="132" t="s">
        <v>257</v>
      </c>
      <c r="D4" s="131"/>
      <c r="E4" s="7"/>
      <c r="F4" s="7"/>
      <c r="G4" s="7"/>
      <c r="H4" s="7"/>
      <c r="I4" s="7"/>
      <c r="J4" s="7"/>
      <c r="K4" s="7"/>
      <c r="W4" s="7">
        <f t="shared" ref="W4:BB4" si="0">YEAR(W6)</f>
        <v>2023</v>
      </c>
      <c r="X4" s="7">
        <f t="shared" si="0"/>
        <v>2023</v>
      </c>
      <c r="Y4" s="7">
        <f t="shared" si="0"/>
        <v>2023</v>
      </c>
      <c r="Z4" s="7">
        <f t="shared" si="0"/>
        <v>2023</v>
      </c>
      <c r="AA4" s="7">
        <f t="shared" si="0"/>
        <v>2023</v>
      </c>
      <c r="AB4" s="7">
        <f t="shared" si="0"/>
        <v>2023</v>
      </c>
      <c r="AC4" s="7">
        <f t="shared" si="0"/>
        <v>2023</v>
      </c>
      <c r="AD4" s="7">
        <f t="shared" si="0"/>
        <v>2023</v>
      </c>
      <c r="AE4" s="7">
        <f t="shared" si="0"/>
        <v>2023</v>
      </c>
      <c r="AF4" s="7">
        <f t="shared" si="0"/>
        <v>2023</v>
      </c>
      <c r="AG4" s="7">
        <f t="shared" si="0"/>
        <v>2023</v>
      </c>
      <c r="AH4" s="7">
        <f t="shared" si="0"/>
        <v>2023</v>
      </c>
      <c r="AI4" s="7">
        <f t="shared" si="0"/>
        <v>2024</v>
      </c>
      <c r="AJ4" s="7">
        <f t="shared" si="0"/>
        <v>2024</v>
      </c>
      <c r="AK4" s="7">
        <f t="shared" si="0"/>
        <v>2024</v>
      </c>
      <c r="AL4" s="7">
        <f t="shared" si="0"/>
        <v>2024</v>
      </c>
      <c r="AM4" s="7">
        <f t="shared" si="0"/>
        <v>2024</v>
      </c>
      <c r="AN4" s="7">
        <f t="shared" si="0"/>
        <v>2024</v>
      </c>
      <c r="AO4" s="7">
        <f t="shared" si="0"/>
        <v>2024</v>
      </c>
      <c r="AP4" s="7">
        <f t="shared" si="0"/>
        <v>2024</v>
      </c>
      <c r="AQ4" s="7">
        <f t="shared" si="0"/>
        <v>2024</v>
      </c>
      <c r="AR4" s="7">
        <f t="shared" si="0"/>
        <v>2024</v>
      </c>
      <c r="AS4" s="7">
        <f t="shared" si="0"/>
        <v>2024</v>
      </c>
      <c r="AT4" s="7">
        <f t="shared" si="0"/>
        <v>2024</v>
      </c>
      <c r="AU4" s="7">
        <f t="shared" si="0"/>
        <v>2025</v>
      </c>
      <c r="AV4" s="7">
        <f t="shared" si="0"/>
        <v>2025</v>
      </c>
      <c r="AW4" s="7">
        <f t="shared" si="0"/>
        <v>2025</v>
      </c>
      <c r="AX4" s="7">
        <f t="shared" si="0"/>
        <v>2025</v>
      </c>
      <c r="AY4" s="7">
        <f t="shared" si="0"/>
        <v>2025</v>
      </c>
      <c r="AZ4" s="7">
        <f t="shared" si="0"/>
        <v>2025</v>
      </c>
      <c r="BA4" s="7">
        <f t="shared" si="0"/>
        <v>2025</v>
      </c>
      <c r="BB4" s="7">
        <f t="shared" si="0"/>
        <v>2025</v>
      </c>
      <c r="BC4" s="7">
        <f t="shared" ref="BC4:CD4" si="1">YEAR(BC6)</f>
        <v>2025</v>
      </c>
      <c r="BD4" s="7">
        <f t="shared" si="1"/>
        <v>2025</v>
      </c>
      <c r="BE4" s="7">
        <f t="shared" si="1"/>
        <v>2025</v>
      </c>
      <c r="BF4" s="7">
        <f t="shared" si="1"/>
        <v>2025</v>
      </c>
      <c r="BG4" s="7">
        <f t="shared" si="1"/>
        <v>2026</v>
      </c>
      <c r="BH4" s="7">
        <f t="shared" si="1"/>
        <v>2026</v>
      </c>
      <c r="BI4" s="7">
        <f t="shared" si="1"/>
        <v>2026</v>
      </c>
      <c r="BJ4" s="7">
        <f t="shared" si="1"/>
        <v>2026</v>
      </c>
      <c r="BK4" s="7">
        <f t="shared" si="1"/>
        <v>2026</v>
      </c>
      <c r="BL4" s="7">
        <f t="shared" si="1"/>
        <v>2026</v>
      </c>
      <c r="BM4" s="7">
        <f t="shared" si="1"/>
        <v>2026</v>
      </c>
      <c r="BN4" s="7">
        <f t="shared" si="1"/>
        <v>2026</v>
      </c>
      <c r="BO4" s="7">
        <f t="shared" si="1"/>
        <v>2026</v>
      </c>
      <c r="BP4" s="7">
        <f t="shared" si="1"/>
        <v>2026</v>
      </c>
      <c r="BQ4" s="7">
        <f t="shared" si="1"/>
        <v>2026</v>
      </c>
      <c r="BR4" s="7">
        <f t="shared" si="1"/>
        <v>2026</v>
      </c>
      <c r="BS4" s="7">
        <f t="shared" si="1"/>
        <v>2027</v>
      </c>
      <c r="BT4" s="7">
        <f t="shared" si="1"/>
        <v>2027</v>
      </c>
      <c r="BU4" s="7">
        <f t="shared" si="1"/>
        <v>2027</v>
      </c>
      <c r="BV4" s="7">
        <f t="shared" si="1"/>
        <v>2027</v>
      </c>
      <c r="BW4" s="7">
        <f t="shared" si="1"/>
        <v>2027</v>
      </c>
      <c r="BX4" s="7">
        <f t="shared" si="1"/>
        <v>2027</v>
      </c>
      <c r="BY4" s="7">
        <f t="shared" si="1"/>
        <v>2027</v>
      </c>
      <c r="BZ4" s="7">
        <f t="shared" si="1"/>
        <v>2027</v>
      </c>
      <c r="CA4" s="7">
        <f t="shared" si="1"/>
        <v>2027</v>
      </c>
      <c r="CB4" s="7">
        <f t="shared" si="1"/>
        <v>2027</v>
      </c>
      <c r="CC4" s="7">
        <f t="shared" si="1"/>
        <v>2027</v>
      </c>
      <c r="CD4" s="7">
        <f t="shared" si="1"/>
        <v>2027</v>
      </c>
    </row>
    <row r="5" spans="2:86" s="29" customFormat="1" x14ac:dyDescent="0.2">
      <c r="B5" s="20"/>
      <c r="C5" s="20"/>
      <c r="D5" s="20"/>
      <c r="E5" s="20"/>
      <c r="F5" s="20"/>
      <c r="G5" s="20"/>
      <c r="H5" s="20"/>
      <c r="I5" s="20"/>
      <c r="J5" s="20"/>
      <c r="K5" s="20"/>
      <c r="L5" s="17"/>
      <c r="N5" s="17"/>
      <c r="O5" s="17"/>
      <c r="P5" s="17"/>
      <c r="Q5" s="17"/>
      <c r="R5" s="17"/>
      <c r="S5" s="17"/>
      <c r="V5" s="20"/>
      <c r="W5" s="20">
        <v>1</v>
      </c>
      <c r="X5" s="20">
        <v>2</v>
      </c>
      <c r="Y5" s="20">
        <v>3</v>
      </c>
      <c r="Z5" s="20">
        <v>4</v>
      </c>
      <c r="AA5" s="20">
        <v>5</v>
      </c>
      <c r="AB5" s="20">
        <v>6</v>
      </c>
      <c r="AC5" s="20">
        <v>7</v>
      </c>
      <c r="AD5" s="20">
        <v>8</v>
      </c>
      <c r="AE5" s="20">
        <v>9</v>
      </c>
      <c r="AF5" s="20">
        <v>10</v>
      </c>
      <c r="AG5" s="20">
        <v>11</v>
      </c>
      <c r="AH5" s="20">
        <v>12</v>
      </c>
      <c r="AI5" s="20">
        <v>13</v>
      </c>
      <c r="AJ5" s="20">
        <v>14</v>
      </c>
      <c r="AK5" s="20">
        <v>15</v>
      </c>
      <c r="AL5" s="20">
        <v>16</v>
      </c>
      <c r="AM5" s="20">
        <v>17</v>
      </c>
      <c r="AN5" s="20">
        <v>18</v>
      </c>
      <c r="AO5" s="20">
        <v>19</v>
      </c>
      <c r="AP5" s="20">
        <v>20</v>
      </c>
      <c r="AQ5" s="20">
        <v>21</v>
      </c>
      <c r="AR5" s="20">
        <v>22</v>
      </c>
      <c r="AS5" s="20">
        <v>23</v>
      </c>
      <c r="AT5" s="20">
        <v>24</v>
      </c>
      <c r="AU5" s="20">
        <v>25</v>
      </c>
      <c r="AV5" s="20">
        <v>26</v>
      </c>
      <c r="AW5" s="20">
        <v>27</v>
      </c>
      <c r="AX5" s="20">
        <v>28</v>
      </c>
      <c r="AY5" s="20">
        <v>29</v>
      </c>
      <c r="AZ5" s="20">
        <v>30</v>
      </c>
      <c r="BA5" s="20">
        <v>31</v>
      </c>
      <c r="BB5" s="20">
        <v>32</v>
      </c>
      <c r="BC5" s="20">
        <v>33</v>
      </c>
      <c r="BD5" s="20">
        <v>34</v>
      </c>
      <c r="BE5" s="20">
        <v>35</v>
      </c>
      <c r="BF5" s="20">
        <v>36</v>
      </c>
      <c r="BG5" s="20">
        <v>37</v>
      </c>
      <c r="BH5" s="20">
        <v>38</v>
      </c>
      <c r="BI5" s="20">
        <v>39</v>
      </c>
      <c r="BJ5" s="20">
        <v>40</v>
      </c>
      <c r="BK5" s="20">
        <v>41</v>
      </c>
      <c r="BL5" s="20">
        <v>42</v>
      </c>
      <c r="BM5" s="20">
        <v>43</v>
      </c>
      <c r="BN5" s="20">
        <v>44</v>
      </c>
      <c r="BO5" s="20">
        <v>45</v>
      </c>
      <c r="BP5" s="20">
        <v>46</v>
      </c>
      <c r="BQ5" s="20">
        <v>47</v>
      </c>
      <c r="BR5" s="20">
        <v>48</v>
      </c>
      <c r="BS5" s="20">
        <v>49</v>
      </c>
      <c r="BT5" s="20">
        <v>50</v>
      </c>
      <c r="BU5" s="20">
        <v>51</v>
      </c>
      <c r="BV5" s="20">
        <v>52</v>
      </c>
      <c r="BW5" s="20">
        <v>53</v>
      </c>
      <c r="BX5" s="20">
        <v>54</v>
      </c>
      <c r="BY5" s="20">
        <v>55</v>
      </c>
      <c r="BZ5" s="20">
        <v>56</v>
      </c>
      <c r="CA5" s="20">
        <v>57</v>
      </c>
      <c r="CB5" s="20">
        <v>58</v>
      </c>
      <c r="CC5" s="20">
        <v>59</v>
      </c>
      <c r="CD5" s="20">
        <v>60</v>
      </c>
    </row>
    <row r="6" spans="2:86" s="29" customFormat="1" x14ac:dyDescent="0.2">
      <c r="B6" s="20"/>
      <c r="C6" s="122" t="s">
        <v>88</v>
      </c>
      <c r="D6" s="41" t="s">
        <v>87</v>
      </c>
      <c r="E6" s="41" t="s">
        <v>86</v>
      </c>
      <c r="F6" s="157">
        <f>Inputs!J8</f>
        <v>2023</v>
      </c>
      <c r="G6" s="157">
        <f>F6+1</f>
        <v>2024</v>
      </c>
      <c r="H6" s="157">
        <f>G6+1</f>
        <v>2025</v>
      </c>
      <c r="I6" s="157">
        <f>H6+1</f>
        <v>2026</v>
      </c>
      <c r="J6" s="157">
        <f>I6+1</f>
        <v>2027</v>
      </c>
      <c r="K6" s="20"/>
      <c r="L6" s="17"/>
      <c r="N6" s="154">
        <f>F6</f>
        <v>2023</v>
      </c>
      <c r="O6" s="154">
        <f>G6</f>
        <v>2024</v>
      </c>
      <c r="P6" s="154">
        <f>H6</f>
        <v>2025</v>
      </c>
      <c r="Q6" s="154">
        <f>I6</f>
        <v>2026</v>
      </c>
      <c r="R6" s="154">
        <f>J6</f>
        <v>2027</v>
      </c>
      <c r="S6" s="17"/>
      <c r="V6" s="20"/>
      <c r="W6" s="156">
        <f>'Cash Flow'!AF5</f>
        <v>44957</v>
      </c>
      <c r="X6" s="156">
        <f>'Cash Flow'!AG5</f>
        <v>44985</v>
      </c>
      <c r="Y6" s="156">
        <f>'Cash Flow'!AH5</f>
        <v>45016</v>
      </c>
      <c r="Z6" s="156">
        <f>'Cash Flow'!AI5</f>
        <v>45046</v>
      </c>
      <c r="AA6" s="156">
        <f>'Cash Flow'!AJ5</f>
        <v>45077</v>
      </c>
      <c r="AB6" s="156">
        <f>'Cash Flow'!AK5</f>
        <v>45107</v>
      </c>
      <c r="AC6" s="156">
        <f>'Cash Flow'!AL5</f>
        <v>45138</v>
      </c>
      <c r="AD6" s="156">
        <f>'Cash Flow'!AM5</f>
        <v>45169</v>
      </c>
      <c r="AE6" s="156">
        <f>'Cash Flow'!AN5</f>
        <v>45199</v>
      </c>
      <c r="AF6" s="156">
        <f>'Cash Flow'!AO5</f>
        <v>45230</v>
      </c>
      <c r="AG6" s="156">
        <f>'Cash Flow'!AP5</f>
        <v>45260</v>
      </c>
      <c r="AH6" s="156">
        <f>'Cash Flow'!AQ5</f>
        <v>45291</v>
      </c>
      <c r="AI6" s="156">
        <f>'Cash Flow'!AR5</f>
        <v>45322</v>
      </c>
      <c r="AJ6" s="156">
        <f>'Cash Flow'!AS5</f>
        <v>45351</v>
      </c>
      <c r="AK6" s="156">
        <f>'Cash Flow'!AT5</f>
        <v>45382</v>
      </c>
      <c r="AL6" s="156">
        <f>'Cash Flow'!AU5</f>
        <v>45412</v>
      </c>
      <c r="AM6" s="156">
        <f>'Cash Flow'!AV5</f>
        <v>45443</v>
      </c>
      <c r="AN6" s="156">
        <f>'Cash Flow'!AW5</f>
        <v>45473</v>
      </c>
      <c r="AO6" s="156">
        <f>'Cash Flow'!AX5</f>
        <v>45504</v>
      </c>
      <c r="AP6" s="156">
        <f>'Cash Flow'!AY5</f>
        <v>45535</v>
      </c>
      <c r="AQ6" s="156">
        <f>'Cash Flow'!AZ5</f>
        <v>45565</v>
      </c>
      <c r="AR6" s="156">
        <f>'Cash Flow'!BA5</f>
        <v>45596</v>
      </c>
      <c r="AS6" s="156">
        <f>'Cash Flow'!BB5</f>
        <v>45626</v>
      </c>
      <c r="AT6" s="156">
        <f>'Cash Flow'!BC5</f>
        <v>45657</v>
      </c>
      <c r="AU6" s="156">
        <f>'Cash Flow'!BD5</f>
        <v>45688</v>
      </c>
      <c r="AV6" s="156">
        <f>'Cash Flow'!BE5</f>
        <v>45716</v>
      </c>
      <c r="AW6" s="156">
        <f>'Cash Flow'!BF5</f>
        <v>45747</v>
      </c>
      <c r="AX6" s="156">
        <f>'Cash Flow'!BG5</f>
        <v>45777</v>
      </c>
      <c r="AY6" s="156">
        <f>'Cash Flow'!BH5</f>
        <v>45808</v>
      </c>
      <c r="AZ6" s="156">
        <f>'Cash Flow'!BI5</f>
        <v>45838</v>
      </c>
      <c r="BA6" s="156">
        <f>'Cash Flow'!BJ5</f>
        <v>45869</v>
      </c>
      <c r="BB6" s="156">
        <f>'Cash Flow'!BK5</f>
        <v>45900</v>
      </c>
      <c r="BC6" s="156">
        <f>'Cash Flow'!BL5</f>
        <v>45930</v>
      </c>
      <c r="BD6" s="156">
        <f>'Cash Flow'!BM5</f>
        <v>45961</v>
      </c>
      <c r="BE6" s="156">
        <f>'Cash Flow'!BN5</f>
        <v>45991</v>
      </c>
      <c r="BF6" s="156">
        <f>'Cash Flow'!BO5</f>
        <v>46022</v>
      </c>
      <c r="BG6" s="156">
        <f>'Cash Flow'!BP5</f>
        <v>46053</v>
      </c>
      <c r="BH6" s="156">
        <f>'Cash Flow'!BQ5</f>
        <v>46081</v>
      </c>
      <c r="BI6" s="156">
        <f>'Cash Flow'!BR5</f>
        <v>46112</v>
      </c>
      <c r="BJ6" s="156">
        <f>'Cash Flow'!BS5</f>
        <v>46142</v>
      </c>
      <c r="BK6" s="156">
        <f>'Cash Flow'!BT5</f>
        <v>46173</v>
      </c>
      <c r="BL6" s="156">
        <f>'Cash Flow'!BU5</f>
        <v>46203</v>
      </c>
      <c r="BM6" s="156">
        <f>'Cash Flow'!BV5</f>
        <v>46234</v>
      </c>
      <c r="BN6" s="156">
        <f>'Cash Flow'!BW5</f>
        <v>46265</v>
      </c>
      <c r="BO6" s="156">
        <f>'Cash Flow'!BX5</f>
        <v>46295</v>
      </c>
      <c r="BP6" s="156">
        <f>'Cash Flow'!BY5</f>
        <v>46326</v>
      </c>
      <c r="BQ6" s="156">
        <f>'Cash Flow'!BZ5</f>
        <v>46356</v>
      </c>
      <c r="BR6" s="156">
        <f>'Cash Flow'!CA5</f>
        <v>46387</v>
      </c>
      <c r="BS6" s="156">
        <f>'Cash Flow'!CB5</f>
        <v>46418</v>
      </c>
      <c r="BT6" s="156">
        <f>'Cash Flow'!CC5</f>
        <v>46446</v>
      </c>
      <c r="BU6" s="156">
        <f>'Cash Flow'!CD5</f>
        <v>46477</v>
      </c>
      <c r="BV6" s="156">
        <f>'Cash Flow'!CE5</f>
        <v>46507</v>
      </c>
      <c r="BW6" s="156">
        <f>'Cash Flow'!CF5</f>
        <v>46538</v>
      </c>
      <c r="BX6" s="156">
        <f>'Cash Flow'!CG5</f>
        <v>46568</v>
      </c>
      <c r="BY6" s="156">
        <f>'Cash Flow'!CH5</f>
        <v>46599</v>
      </c>
      <c r="BZ6" s="156">
        <f>'Cash Flow'!CI5</f>
        <v>46630</v>
      </c>
      <c r="CA6" s="156">
        <f>'Cash Flow'!CJ5</f>
        <v>46660</v>
      </c>
      <c r="CB6" s="156">
        <f>'Cash Flow'!CK5</f>
        <v>46691</v>
      </c>
      <c r="CC6" s="156">
        <f>'Cash Flow'!CL5</f>
        <v>46721</v>
      </c>
      <c r="CD6" s="156">
        <f>'Cash Flow'!CM5</f>
        <v>46752</v>
      </c>
      <c r="CE6" s="155"/>
      <c r="CF6" s="155"/>
      <c r="CG6" s="155"/>
      <c r="CH6" s="155"/>
    </row>
    <row r="7" spans="2:86" s="29" customFormat="1" x14ac:dyDescent="0.2">
      <c r="B7" s="20"/>
      <c r="C7" s="20"/>
      <c r="D7" s="20"/>
      <c r="E7" s="20"/>
      <c r="F7" s="20"/>
      <c r="G7" s="20"/>
      <c r="H7" s="20"/>
      <c r="I7" s="20"/>
      <c r="J7" s="20"/>
      <c r="K7" s="20"/>
      <c r="L7" s="17"/>
      <c r="N7" s="154"/>
      <c r="O7" s="154"/>
      <c r="P7" s="154"/>
      <c r="Q7" s="154"/>
      <c r="R7" s="154"/>
      <c r="S7" s="17"/>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row>
    <row r="8" spans="2:86" s="29" customFormat="1" x14ac:dyDescent="0.2">
      <c r="B8" s="20"/>
      <c r="C8" s="126" t="s">
        <v>98</v>
      </c>
      <c r="D8" s="146" t="str">
        <f>Inputs!$J$16</f>
        <v>EUR</v>
      </c>
      <c r="E8" s="146" t="s">
        <v>256</v>
      </c>
      <c r="F8" s="153">
        <f ca="1">'Profit &amp; Loss'!E43</f>
        <v>79293.326390519098</v>
      </c>
      <c r="G8" s="153">
        <f ca="1">'Profit &amp; Loss'!F43</f>
        <v>1384518.5345172966</v>
      </c>
      <c r="H8" s="153">
        <f ca="1">'Profit &amp; Loss'!G43</f>
        <v>1783929.591147525</v>
      </c>
      <c r="I8" s="153">
        <f ca="1">'Profit &amp; Loss'!H43</f>
        <v>2114992.6402616883</v>
      </c>
      <c r="J8" s="153">
        <f ca="1">'Profit &amp; Loss'!I43</f>
        <v>2819106.3042837367</v>
      </c>
      <c r="K8" s="20"/>
      <c r="L8" s="17"/>
      <c r="N8" s="145">
        <f ca="1">SUMIF($W$4:$CD$4,N$6,$W8:$CD8)</f>
        <v>79293.326390519054</v>
      </c>
      <c r="O8" s="145">
        <f ca="1">SUMIF($W$4:$CD$4,O$6,$W8:$CD8)</f>
        <v>1384518.5345172968</v>
      </c>
      <c r="P8" s="145">
        <f ca="1">SUMIF($W$4:$CD$4,P$6,$W8:$CD8)</f>
        <v>1783929.5911475259</v>
      </c>
      <c r="Q8" s="145">
        <f ca="1">SUMIF($W$4:$CD$4,Q$6,$W8:$CD8)</f>
        <v>2114992.6402616883</v>
      </c>
      <c r="R8" s="145">
        <f ca="1">SUMIF($W$4:$CD$4,R$6,$W8:$CD8)</f>
        <v>2819106.3042837363</v>
      </c>
      <c r="S8" s="17"/>
      <c r="U8" s="126" t="s">
        <v>98</v>
      </c>
      <c r="V8" s="20"/>
      <c r="W8" s="34">
        <f ca="1">'Profit &amp; Loss'!AF43</f>
        <v>0</v>
      </c>
      <c r="X8" s="34">
        <f ca="1">'Profit &amp; Loss'!AG43</f>
        <v>0</v>
      </c>
      <c r="Y8" s="34">
        <f ca="1">'Profit &amp; Loss'!AH43</f>
        <v>0</v>
      </c>
      <c r="Z8" s="34">
        <f ca="1">'Profit &amp; Loss'!AI43</f>
        <v>0</v>
      </c>
      <c r="AA8" s="34">
        <f ca="1">'Profit &amp; Loss'!AJ43</f>
        <v>-2069.4444444444443</v>
      </c>
      <c r="AB8" s="34">
        <f ca="1">'Profit &amp; Loss'!AK43</f>
        <v>-2069.4444444444443</v>
      </c>
      <c r="AC8" s="34">
        <f ca="1">'Profit &amp; Loss'!AL43</f>
        <v>-2069.4444444444443</v>
      </c>
      <c r="AD8" s="34">
        <f ca="1">'Profit &amp; Loss'!AM43</f>
        <v>-3069.4444444444443</v>
      </c>
      <c r="AE8" s="34">
        <f ca="1">'Profit &amp; Loss'!AN43</f>
        <v>-102984.37320950505</v>
      </c>
      <c r="AF8" s="34">
        <f ca="1">'Profit &amp; Loss'!AO43</f>
        <v>784.87906826516701</v>
      </c>
      <c r="AG8" s="34">
        <f ca="1">'Profit &amp; Loss'!AP43</f>
        <v>87964.261133194872</v>
      </c>
      <c r="AH8" s="34">
        <f ca="1">'Profit &amp; Loss'!AQ43</f>
        <v>102806.33717634184</v>
      </c>
      <c r="AI8" s="34">
        <f ca="1">'Profit &amp; Loss'!AR43</f>
        <v>118655.25915814698</v>
      </c>
      <c r="AJ8" s="34">
        <f ca="1">'Profit &amp; Loss'!AS43</f>
        <v>50407.565476442818</v>
      </c>
      <c r="AK8" s="34">
        <f ca="1">'Profit &amp; Loss'!AT43</f>
        <v>112127.74042397083</v>
      </c>
      <c r="AL8" s="34">
        <f ca="1">'Profit &amp; Loss'!AU43</f>
        <v>102909.16401123977</v>
      </c>
      <c r="AM8" s="34">
        <f ca="1">'Profit &amp; Loss'!AV43</f>
        <v>108508.66961485037</v>
      </c>
      <c r="AN8" s="34">
        <f ca="1">'Profit &amp; Loss'!AW43</f>
        <v>113835.50728525355</v>
      </c>
      <c r="AO8" s="34">
        <f ca="1">'Profit &amp; Loss'!AX43</f>
        <v>110684.16569225577</v>
      </c>
      <c r="AP8" s="34">
        <f ca="1">'Profit &amp; Loss'!AY43</f>
        <v>138510.40287842148</v>
      </c>
      <c r="AQ8" s="34">
        <f ca="1">'Profit &amp; Loss'!AZ43</f>
        <v>106967.88156234095</v>
      </c>
      <c r="AR8" s="34">
        <f ca="1">'Profit &amp; Loss'!BA43</f>
        <v>135113.108539785</v>
      </c>
      <c r="AS8" s="34">
        <f ca="1">'Profit &amp; Loss'!BB43</f>
        <v>140346.8908437354</v>
      </c>
      <c r="AT8" s="34">
        <f ca="1">'Profit &amp; Loss'!BC43</f>
        <v>146452.17903085396</v>
      </c>
      <c r="AU8" s="34">
        <f ca="1">'Profit &amp; Loss'!BD43</f>
        <v>153395.0530818213</v>
      </c>
      <c r="AV8" s="34">
        <f ca="1">'Profit &amp; Loss'!BE43</f>
        <v>70485.948570955341</v>
      </c>
      <c r="AW8" s="34">
        <f ca="1">'Profit &amp; Loss'!BF43</f>
        <v>144275.7693651458</v>
      </c>
      <c r="AX8" s="34">
        <f ca="1">'Profit &amp; Loss'!BG43</f>
        <v>137501.62476715678</v>
      </c>
      <c r="AY8" s="34">
        <f ca="1">'Profit &amp; Loss'!BH43</f>
        <v>142573.31708886984</v>
      </c>
      <c r="AZ8" s="34">
        <f ca="1">'Profit &amp; Loss'!BI43</f>
        <v>140997.52246576594</v>
      </c>
      <c r="BA8" s="34">
        <f ca="1">'Profit &amp; Loss'!BJ43</f>
        <v>140877.67811460528</v>
      </c>
      <c r="BB8" s="34">
        <f ca="1">'Profit &amp; Loss'!BK43</f>
        <v>184169.13233074645</v>
      </c>
      <c r="BC8" s="34">
        <f ca="1">'Profit &amp; Loss'!BL43</f>
        <v>132732.10181605458</v>
      </c>
      <c r="BD8" s="34">
        <f ca="1">'Profit &amp; Loss'!BM43</f>
        <v>173431.83748770179</v>
      </c>
      <c r="BE8" s="34">
        <f ca="1">'Profit &amp; Loss'!BN43</f>
        <v>181754.33555326978</v>
      </c>
      <c r="BF8" s="34">
        <f ca="1">'Profit &amp; Loss'!BO43</f>
        <v>181735.27050543306</v>
      </c>
      <c r="BG8" s="34">
        <f ca="1">'Profit &amp; Loss'!BP43</f>
        <v>184232.01837328941</v>
      </c>
      <c r="BH8" s="34">
        <f ca="1">'Profit &amp; Loss'!BQ43</f>
        <v>89298.659125635735</v>
      </c>
      <c r="BI8" s="34">
        <f ca="1">'Profit &amp; Loss'!BR43</f>
        <v>165254.86877444384</v>
      </c>
      <c r="BJ8" s="34">
        <f ca="1">'Profit &amp; Loss'!BS43</f>
        <v>162409.0142124272</v>
      </c>
      <c r="BK8" s="34">
        <f ca="1">'Profit &amp; Loss'!BT43</f>
        <v>178118.24149077223</v>
      </c>
      <c r="BL8" s="34">
        <f ca="1">'Profit &amp; Loss'!BU43</f>
        <v>161195.08796337835</v>
      </c>
      <c r="BM8" s="34">
        <f ca="1">'Profit &amp; Loss'!BV43</f>
        <v>170480.45970949775</v>
      </c>
      <c r="BN8" s="34">
        <f ca="1">'Profit &amp; Loss'!BW43</f>
        <v>214834.60013352521</v>
      </c>
      <c r="BO8" s="34">
        <f ca="1">'Profit &amp; Loss'!BX43</f>
        <v>163452.19897239679</v>
      </c>
      <c r="BP8" s="34">
        <f ca="1">'Profit &amp; Loss'!BY43</f>
        <v>207079.52327758068</v>
      </c>
      <c r="BQ8" s="34">
        <f ca="1">'Profit &amp; Loss'!BZ43</f>
        <v>207320.2552296998</v>
      </c>
      <c r="BR8" s="34">
        <f ca="1">'Profit &amp; Loss'!CA43</f>
        <v>211317.71299904116</v>
      </c>
      <c r="BS8" s="34">
        <f ca="1">'Profit &amp; Loss'!CB43</f>
        <v>254666.70808181196</v>
      </c>
      <c r="BT8" s="34">
        <f ca="1">'Profit &amp; Loss'!CC43</f>
        <v>129444.30708597365</v>
      </c>
      <c r="BU8" s="34">
        <f ca="1">'Profit &amp; Loss'!CD43</f>
        <v>219117.82832771848</v>
      </c>
      <c r="BV8" s="34">
        <f ca="1">'Profit &amp; Loss'!CE43</f>
        <v>213452.00810221664</v>
      </c>
      <c r="BW8" s="34">
        <f ca="1">'Profit &amp; Loss'!CF43</f>
        <v>235101.97676087962</v>
      </c>
      <c r="BX8" s="34">
        <f ca="1">'Profit &amp; Loss'!CG43</f>
        <v>220895.09425780782</v>
      </c>
      <c r="BY8" s="34">
        <f ca="1">'Profit &amp; Loss'!CH43</f>
        <v>229945.51768048212</v>
      </c>
      <c r="BZ8" s="34">
        <f ca="1">'Profit &amp; Loss'!CI43</f>
        <v>272280.75759832503</v>
      </c>
      <c r="CA8" s="34">
        <f ca="1">'Profit &amp; Loss'!CJ43</f>
        <v>217185.9726948993</v>
      </c>
      <c r="CB8" s="34">
        <f ca="1">'Profit &amp; Loss'!CK43</f>
        <v>283367.46633853595</v>
      </c>
      <c r="CC8" s="34">
        <f ca="1">'Profit &amp; Loss'!CL43</f>
        <v>262969.15998125577</v>
      </c>
      <c r="CD8" s="34">
        <f ca="1">'Profit &amp; Loss'!CM43</f>
        <v>280679.50737382961</v>
      </c>
    </row>
    <row r="9" spans="2:86" s="29" customFormat="1" x14ac:dyDescent="0.2">
      <c r="B9" s="20"/>
      <c r="C9" s="151" t="s">
        <v>254</v>
      </c>
      <c r="D9" s="152" t="s">
        <v>43</v>
      </c>
      <c r="E9" s="152" t="s">
        <v>255</v>
      </c>
      <c r="F9" s="36">
        <f ca="1">IF(F8&lt;0,0,Inputs!$IU$17)</f>
        <v>0.2</v>
      </c>
      <c r="G9" s="36">
        <f ca="1">IF(G8&lt;0,0,Inputs!$IU$17)</f>
        <v>0.2</v>
      </c>
      <c r="H9" s="36">
        <f ca="1">IF(H8&lt;0,0,Inputs!$IU$17)</f>
        <v>0.2</v>
      </c>
      <c r="I9" s="36">
        <f ca="1">IF(I8&lt;0,0,Inputs!$IU$17)</f>
        <v>0.2</v>
      </c>
      <c r="J9" s="36">
        <f ca="1">IF(J8&lt;0,0,Inputs!$IU$17)</f>
        <v>0.2</v>
      </c>
      <c r="K9" s="20"/>
      <c r="L9" s="17"/>
      <c r="N9" s="147"/>
      <c r="O9" s="147"/>
      <c r="P9" s="147"/>
      <c r="Q9" s="147"/>
      <c r="R9" s="147"/>
      <c r="S9" s="17"/>
      <c r="U9" s="151" t="s">
        <v>254</v>
      </c>
      <c r="V9" s="20"/>
      <c r="W9" s="150">
        <f ca="1">IF(W8&lt;0,0,Inputs!$IU$17)</f>
        <v>0.2</v>
      </c>
      <c r="X9" s="150">
        <f ca="1">IF(SUM($W$8:X8)&lt;0,0,Inputs!$IU$17)</f>
        <v>0.2</v>
      </c>
      <c r="Y9" s="150">
        <f ca="1">IF(SUM($W$8:Y8)&lt;0,0,Inputs!$IU$17)</f>
        <v>0.2</v>
      </c>
      <c r="Z9" s="150">
        <f ca="1">IF(SUM($W$8:Z8)&lt;0,0,Inputs!$IU$17)</f>
        <v>0.2</v>
      </c>
      <c r="AA9" s="150">
        <f ca="1">IF(SUM($W$8:AA8)&lt;0,0,Inputs!$IU$17)</f>
        <v>0</v>
      </c>
      <c r="AB9" s="150">
        <f ca="1">IF(SUM($W$8:AB8)&lt;0,0,Inputs!$IU$17)</f>
        <v>0</v>
      </c>
      <c r="AC9" s="150">
        <f ca="1">IF(SUM($W$8:AC8)&lt;0,0,Inputs!$IU$17)</f>
        <v>0</v>
      </c>
      <c r="AD9" s="150">
        <f ca="1">IF(SUM($W$8:AD8)&lt;0,0,Inputs!$IU$17)</f>
        <v>0</v>
      </c>
      <c r="AE9" s="150">
        <f ca="1">IF(SUM($W$8:AE8)&lt;0,0,Inputs!$IU$17)</f>
        <v>0</v>
      </c>
      <c r="AF9" s="150">
        <f ca="1">IF(SUM($W$8:AF8)&lt;0,0,Inputs!$IU$17)</f>
        <v>0</v>
      </c>
      <c r="AG9" s="150">
        <f ca="1">IF(SUM($W$8:AG8)&lt;0,0,Inputs!$IU$17)</f>
        <v>0</v>
      </c>
      <c r="AH9" s="150">
        <f ca="1">IF(SUM($W$8:AH8)&lt;0,0,Inputs!$IU$17)</f>
        <v>0.2</v>
      </c>
      <c r="AI9" s="150">
        <f ca="1">IF(SUM($AI$8:AI8)&lt;0,0,Inputs!$IU$17)</f>
        <v>0.2</v>
      </c>
      <c r="AJ9" s="150">
        <f ca="1">IF(SUM($AI$8:AJ8)&lt;0,0,Inputs!$IU$17)</f>
        <v>0.2</v>
      </c>
      <c r="AK9" s="150">
        <f ca="1">IF(SUM($AI$8:AK8)&lt;0,0,Inputs!$IU$17)</f>
        <v>0.2</v>
      </c>
      <c r="AL9" s="150">
        <f ca="1">IF(SUM($AI$8:AL8)&lt;0,0,Inputs!$IU$17)</f>
        <v>0.2</v>
      </c>
      <c r="AM9" s="150">
        <f ca="1">IF(SUM($AI$8:AM8)&lt;0,0,Inputs!$IU$17)</f>
        <v>0.2</v>
      </c>
      <c r="AN9" s="150">
        <f ca="1">IF(SUM($AI$8:AN8)&lt;0,0,Inputs!$IU$17)</f>
        <v>0.2</v>
      </c>
      <c r="AO9" s="150">
        <f ca="1">IF(SUM($AI$8:AO8)&lt;0,0,Inputs!$IU$17)</f>
        <v>0.2</v>
      </c>
      <c r="AP9" s="150">
        <f ca="1">IF(SUM($AI$8:AP8)&lt;0,0,Inputs!$IU$17)</f>
        <v>0.2</v>
      </c>
      <c r="AQ9" s="150">
        <f ca="1">IF(SUM($AI$8:AQ8)&lt;0,0,Inputs!$IU$17)</f>
        <v>0.2</v>
      </c>
      <c r="AR9" s="150">
        <f ca="1">IF(SUM($AI$8:AR8)&lt;0,0,Inputs!$IU$17)</f>
        <v>0.2</v>
      </c>
      <c r="AS9" s="150">
        <f ca="1">IF(SUM($AI$8:AS8)&lt;0,0,Inputs!$IU$17)</f>
        <v>0.2</v>
      </c>
      <c r="AT9" s="150">
        <f ca="1">IF(SUM($AI$8:AT8)&lt;0,0,Inputs!$IU$17)</f>
        <v>0.2</v>
      </c>
      <c r="AU9" s="150">
        <f ca="1">IF(SUM($AU$8:AU8)&lt;0,0,Inputs!$IU$17)</f>
        <v>0.2</v>
      </c>
      <c r="AV9" s="150">
        <f ca="1">IF(SUM($AU$8:AV8)&lt;0,0,Inputs!$IU$17)</f>
        <v>0.2</v>
      </c>
      <c r="AW9" s="150">
        <f ca="1">IF(SUM($AU$8:AW8)&lt;0,0,Inputs!$IU$17)</f>
        <v>0.2</v>
      </c>
      <c r="AX9" s="150">
        <f ca="1">IF(SUM($AU$8:AX8)&lt;0,0,Inputs!$IU$17)</f>
        <v>0.2</v>
      </c>
      <c r="AY9" s="150">
        <f ca="1">IF(SUM($AU$8:AY8)&lt;0,0,Inputs!$IU$17)</f>
        <v>0.2</v>
      </c>
      <c r="AZ9" s="150">
        <f ca="1">IF(SUM($AU$8:AZ8)&lt;0,0,Inputs!$IU$17)</f>
        <v>0.2</v>
      </c>
      <c r="BA9" s="150">
        <f ca="1">IF(SUM($AU$8:BA8)&lt;0,0,Inputs!$IU$17)</f>
        <v>0.2</v>
      </c>
      <c r="BB9" s="150">
        <f ca="1">IF(SUM($AU$8:BB8)&lt;0,0,Inputs!$IU$17)</f>
        <v>0.2</v>
      </c>
      <c r="BC9" s="150">
        <f ca="1">IF(SUM($AU$8:BC8)&lt;0,0,Inputs!$IU$17)</f>
        <v>0.2</v>
      </c>
      <c r="BD9" s="150">
        <f ca="1">IF(SUM($AU$8:BD8)&lt;0,0,Inputs!$IU$17)</f>
        <v>0.2</v>
      </c>
      <c r="BE9" s="150">
        <f ca="1">IF(SUM($AU$8:BE8)&lt;0,0,Inputs!$IU$17)</f>
        <v>0.2</v>
      </c>
      <c r="BF9" s="150">
        <f ca="1">IF(SUM($AU$8:BF8)&lt;0,0,Inputs!$IU$17)</f>
        <v>0.2</v>
      </c>
      <c r="BG9" s="150">
        <f ca="1">IF(SUM($BG$8:BG8)&lt;0,0,Inputs!$IU$17)</f>
        <v>0.2</v>
      </c>
      <c r="BH9" s="150">
        <f ca="1">IF(SUM($BG$8:BH8)&lt;0,0,Inputs!$IU$17)</f>
        <v>0.2</v>
      </c>
      <c r="BI9" s="150">
        <f ca="1">IF(SUM($BG$8:BI8)&lt;0,0,Inputs!$IU$17)</f>
        <v>0.2</v>
      </c>
      <c r="BJ9" s="150">
        <f ca="1">IF(SUM($BG$8:BJ8)&lt;0,0,Inputs!$IU$17)</f>
        <v>0.2</v>
      </c>
      <c r="BK9" s="150">
        <f ca="1">IF(SUM($BG$8:BK8)&lt;0,0,Inputs!$IU$17)</f>
        <v>0.2</v>
      </c>
      <c r="BL9" s="150">
        <f ca="1">IF(SUM($BG$8:BL8)&lt;0,0,Inputs!$IU$17)</f>
        <v>0.2</v>
      </c>
      <c r="BM9" s="150">
        <f ca="1">IF(SUM($BG$8:BM8)&lt;0,0,Inputs!$IU$17)</f>
        <v>0.2</v>
      </c>
      <c r="BN9" s="150">
        <f ca="1">IF(SUM($BG$8:BN8)&lt;0,0,Inputs!$IU$17)</f>
        <v>0.2</v>
      </c>
      <c r="BO9" s="150">
        <f ca="1">IF(SUM($BG$8:BO8)&lt;0,0,Inputs!$IU$17)</f>
        <v>0.2</v>
      </c>
      <c r="BP9" s="150">
        <f ca="1">IF(SUM($BG$8:BP8)&lt;0,0,Inputs!$IU$17)</f>
        <v>0.2</v>
      </c>
      <c r="BQ9" s="150">
        <f ca="1">IF(SUM($BG$8:BQ8)&lt;0,0,Inputs!$IU$17)</f>
        <v>0.2</v>
      </c>
      <c r="BR9" s="150">
        <f ca="1">IF(SUM($BG$8:BR8)&lt;0,0,Inputs!$IU$17)</f>
        <v>0.2</v>
      </c>
      <c r="BS9" s="150">
        <f ca="1">IF(SUM($BS$8:BS8)&lt;0,0,Inputs!$IU$17)</f>
        <v>0.2</v>
      </c>
      <c r="BT9" s="150">
        <f ca="1">IF(SUM($BS$8:BT8)&lt;0,0,Inputs!$IU$17)</f>
        <v>0.2</v>
      </c>
      <c r="BU9" s="150">
        <f ca="1">IF(SUM($BS$8:BU8)&lt;0,0,Inputs!$IU$17)</f>
        <v>0.2</v>
      </c>
      <c r="BV9" s="150">
        <f ca="1">IF(SUM($BS$8:BV8)&lt;0,0,Inputs!$IU$17)</f>
        <v>0.2</v>
      </c>
      <c r="BW9" s="150">
        <f ca="1">IF(SUM($BS$8:BW8)&lt;0,0,Inputs!$IU$17)</f>
        <v>0.2</v>
      </c>
      <c r="BX9" s="150">
        <f ca="1">IF(SUM($BS$8:BX8)&lt;0,0,Inputs!$IU$17)</f>
        <v>0.2</v>
      </c>
      <c r="BY9" s="150">
        <f ca="1">IF(SUM($BS$8:BY8)&lt;0,0,Inputs!$IU$17)</f>
        <v>0.2</v>
      </c>
      <c r="BZ9" s="150">
        <f ca="1">IF(SUM($BS$8:BZ8)&lt;0,0,Inputs!$IU$17)</f>
        <v>0.2</v>
      </c>
      <c r="CA9" s="150">
        <f ca="1">IF(SUM($BS$8:CA8)&lt;0,0,Inputs!$IU$17)</f>
        <v>0.2</v>
      </c>
      <c r="CB9" s="150">
        <f ca="1">IF(SUM($BS$8:CB8)&lt;0,0,Inputs!$IU$17)</f>
        <v>0.2</v>
      </c>
      <c r="CC9" s="150">
        <f ca="1">IF(SUM($BS$8:CC8)&lt;0,0,Inputs!$IU$17)</f>
        <v>0.2</v>
      </c>
      <c r="CD9" s="150">
        <f ca="1">IF(SUM($BS$8:CD8)&lt;0,0,Inputs!$IU$17)</f>
        <v>0.2</v>
      </c>
    </row>
    <row r="10" spans="2:86" s="29" customFormat="1" x14ac:dyDescent="0.2">
      <c r="B10" s="20"/>
      <c r="C10" s="126" t="s">
        <v>253</v>
      </c>
      <c r="D10" s="146" t="str">
        <f>Inputs!$J$16</f>
        <v>EUR</v>
      </c>
      <c r="E10" s="146" t="s">
        <v>19</v>
      </c>
      <c r="F10" s="125">
        <f ca="1">F8*(1-F9)</f>
        <v>63434.661112415284</v>
      </c>
      <c r="G10" s="125">
        <f ca="1">G8*(1-G9)</f>
        <v>1107614.8276138373</v>
      </c>
      <c r="H10" s="125">
        <f ca="1">H8*(1-H9)</f>
        <v>1427143.67291802</v>
      </c>
      <c r="I10" s="125">
        <f ca="1">I8*(1-I9)</f>
        <v>1691994.1122093508</v>
      </c>
      <c r="J10" s="125">
        <f ca="1">J8*(1-J9)</f>
        <v>2255285.0434269896</v>
      </c>
      <c r="K10" s="20"/>
      <c r="L10" s="17"/>
      <c r="N10" s="145">
        <f t="shared" ref="N10:R19" ca="1" si="2">SUMIF($W$4:$CD$4,N$6,$W10:$CD10)</f>
        <v>58732.058955250686</v>
      </c>
      <c r="O10" s="145">
        <f t="shared" ca="1" si="2"/>
        <v>1107614.8276138376</v>
      </c>
      <c r="P10" s="145">
        <f t="shared" ca="1" si="2"/>
        <v>1427143.6729180207</v>
      </c>
      <c r="Q10" s="145">
        <f t="shared" ca="1" si="2"/>
        <v>1691994.1122093506</v>
      </c>
      <c r="R10" s="145">
        <f t="shared" ca="1" si="2"/>
        <v>2255285.0434269891</v>
      </c>
      <c r="S10" s="17"/>
      <c r="U10" s="126" t="s">
        <v>253</v>
      </c>
      <c r="V10" s="20"/>
      <c r="W10" s="139">
        <f t="shared" ref="W10:BB10" ca="1" si="3">W8*(1-W9)</f>
        <v>0</v>
      </c>
      <c r="X10" s="139">
        <f t="shared" ca="1" si="3"/>
        <v>0</v>
      </c>
      <c r="Y10" s="139">
        <f t="shared" ca="1" si="3"/>
        <v>0</v>
      </c>
      <c r="Z10" s="139">
        <f t="shared" ca="1" si="3"/>
        <v>0</v>
      </c>
      <c r="AA10" s="139">
        <f t="shared" ca="1" si="3"/>
        <v>-2069.4444444444443</v>
      </c>
      <c r="AB10" s="139">
        <f t="shared" ca="1" si="3"/>
        <v>-2069.4444444444443</v>
      </c>
      <c r="AC10" s="139">
        <f t="shared" ca="1" si="3"/>
        <v>-2069.4444444444443</v>
      </c>
      <c r="AD10" s="139">
        <f t="shared" ca="1" si="3"/>
        <v>-3069.4444444444443</v>
      </c>
      <c r="AE10" s="139">
        <f t="shared" ca="1" si="3"/>
        <v>-102984.37320950505</v>
      </c>
      <c r="AF10" s="139">
        <f t="shared" ca="1" si="3"/>
        <v>784.87906826516701</v>
      </c>
      <c r="AG10" s="139">
        <f t="shared" ca="1" si="3"/>
        <v>87964.261133194872</v>
      </c>
      <c r="AH10" s="139">
        <f t="shared" ca="1" si="3"/>
        <v>82245.069741073472</v>
      </c>
      <c r="AI10" s="139">
        <f t="shared" ca="1" si="3"/>
        <v>94924.207326517586</v>
      </c>
      <c r="AJ10" s="139">
        <f t="shared" ca="1" si="3"/>
        <v>40326.052381154259</v>
      </c>
      <c r="AK10" s="139">
        <f t="shared" ca="1" si="3"/>
        <v>89702.192339176661</v>
      </c>
      <c r="AL10" s="139">
        <f t="shared" ca="1" si="3"/>
        <v>82327.331208991818</v>
      </c>
      <c r="AM10" s="139">
        <f t="shared" ca="1" si="3"/>
        <v>86806.935691880295</v>
      </c>
      <c r="AN10" s="139">
        <f t="shared" ca="1" si="3"/>
        <v>91068.405828202842</v>
      </c>
      <c r="AO10" s="139">
        <f t="shared" ca="1" si="3"/>
        <v>88547.332553804619</v>
      </c>
      <c r="AP10" s="139">
        <f t="shared" ca="1" si="3"/>
        <v>110808.32230273719</v>
      </c>
      <c r="AQ10" s="139">
        <f t="shared" ca="1" si="3"/>
        <v>85574.305249872763</v>
      </c>
      <c r="AR10" s="139">
        <f t="shared" ca="1" si="3"/>
        <v>108090.48683182801</v>
      </c>
      <c r="AS10" s="139">
        <f t="shared" ca="1" si="3"/>
        <v>112277.51267498832</v>
      </c>
      <c r="AT10" s="139">
        <f t="shared" ca="1" si="3"/>
        <v>117161.74322468317</v>
      </c>
      <c r="AU10" s="139">
        <f t="shared" ca="1" si="3"/>
        <v>122716.04246545705</v>
      </c>
      <c r="AV10" s="139">
        <f t="shared" ca="1" si="3"/>
        <v>56388.758856764274</v>
      </c>
      <c r="AW10" s="139">
        <f t="shared" ca="1" si="3"/>
        <v>115420.61549211665</v>
      </c>
      <c r="AX10" s="139">
        <f t="shared" ca="1" si="3"/>
        <v>110001.29981372543</v>
      </c>
      <c r="AY10" s="139">
        <f t="shared" ca="1" si="3"/>
        <v>114058.65367109588</v>
      </c>
      <c r="AZ10" s="139">
        <f t="shared" ca="1" si="3"/>
        <v>112798.01797261275</v>
      </c>
      <c r="BA10" s="139">
        <f t="shared" ca="1" si="3"/>
        <v>112702.14249168424</v>
      </c>
      <c r="BB10" s="139">
        <f t="shared" ca="1" si="3"/>
        <v>147335.30586459718</v>
      </c>
      <c r="BC10" s="139">
        <f t="shared" ref="BC10:CD10" ca="1" si="4">BC8*(1-BC9)</f>
        <v>106185.68145284367</v>
      </c>
      <c r="BD10" s="139">
        <f t="shared" ca="1" si="4"/>
        <v>138745.46999016145</v>
      </c>
      <c r="BE10" s="139">
        <f t="shared" ca="1" si="4"/>
        <v>145403.46844261582</v>
      </c>
      <c r="BF10" s="139">
        <f t="shared" ca="1" si="4"/>
        <v>145388.21640434646</v>
      </c>
      <c r="BG10" s="139">
        <f t="shared" ca="1" si="4"/>
        <v>147385.61469863154</v>
      </c>
      <c r="BH10" s="139">
        <f t="shared" ca="1" si="4"/>
        <v>71438.927300508585</v>
      </c>
      <c r="BI10" s="139">
        <f t="shared" ca="1" si="4"/>
        <v>132203.89501955509</v>
      </c>
      <c r="BJ10" s="139">
        <f t="shared" ca="1" si="4"/>
        <v>129927.21136994177</v>
      </c>
      <c r="BK10" s="139">
        <f t="shared" ca="1" si="4"/>
        <v>142494.59319261779</v>
      </c>
      <c r="BL10" s="139">
        <f t="shared" ca="1" si="4"/>
        <v>128956.07037070268</v>
      </c>
      <c r="BM10" s="139">
        <f t="shared" ca="1" si="4"/>
        <v>136384.36776759822</v>
      </c>
      <c r="BN10" s="139">
        <f t="shared" ca="1" si="4"/>
        <v>171867.68010682019</v>
      </c>
      <c r="BO10" s="139">
        <f t="shared" ca="1" si="4"/>
        <v>130761.75917791744</v>
      </c>
      <c r="BP10" s="139">
        <f t="shared" ca="1" si="4"/>
        <v>165663.61862206456</v>
      </c>
      <c r="BQ10" s="139">
        <f t="shared" ca="1" si="4"/>
        <v>165856.20418375987</v>
      </c>
      <c r="BR10" s="139">
        <f t="shared" ca="1" si="4"/>
        <v>169054.17039923294</v>
      </c>
      <c r="BS10" s="139">
        <f t="shared" ca="1" si="4"/>
        <v>203733.36646544957</v>
      </c>
      <c r="BT10" s="139">
        <f t="shared" ca="1" si="4"/>
        <v>103555.44566877892</v>
      </c>
      <c r="BU10" s="139">
        <f t="shared" ca="1" si="4"/>
        <v>175294.26266217479</v>
      </c>
      <c r="BV10" s="139">
        <f t="shared" ca="1" si="4"/>
        <v>170761.60648177331</v>
      </c>
      <c r="BW10" s="139">
        <f t="shared" ca="1" si="4"/>
        <v>188081.5814087037</v>
      </c>
      <c r="BX10" s="139">
        <f t="shared" ca="1" si="4"/>
        <v>176716.07540624627</v>
      </c>
      <c r="BY10" s="139">
        <f t="shared" ca="1" si="4"/>
        <v>183956.41414438572</v>
      </c>
      <c r="BZ10" s="139">
        <f t="shared" ca="1" si="4"/>
        <v>217824.60607866003</v>
      </c>
      <c r="CA10" s="139">
        <f t="shared" ca="1" si="4"/>
        <v>173748.77815591946</v>
      </c>
      <c r="CB10" s="139">
        <f t="shared" ca="1" si="4"/>
        <v>226693.97307082877</v>
      </c>
      <c r="CC10" s="139">
        <f t="shared" ca="1" si="4"/>
        <v>210375.32798500464</v>
      </c>
      <c r="CD10" s="139">
        <f t="shared" ca="1" si="4"/>
        <v>224543.6058990637</v>
      </c>
    </row>
    <row r="11" spans="2:86" s="29" customFormat="1" x14ac:dyDescent="0.2">
      <c r="B11" s="20"/>
      <c r="C11" s="127" t="s">
        <v>252</v>
      </c>
      <c r="D11" s="120" t="str">
        <f>Inputs!$J$16</f>
        <v>EUR</v>
      </c>
      <c r="E11" s="120" t="s">
        <v>75</v>
      </c>
      <c r="F11" s="119">
        <f ca="1">SUM(F12:F16)</f>
        <v>68409.945244169969</v>
      </c>
      <c r="G11" s="119">
        <f ca="1">SUM(G12:G16)</f>
        <v>32197.645679244713</v>
      </c>
      <c r="H11" s="119">
        <f ca="1">SUM(H12:H16)</f>
        <v>-19431.317679365362</v>
      </c>
      <c r="I11" s="119">
        <f ca="1">SUM(I12:I16)</f>
        <v>-29205.756898244115</v>
      </c>
      <c r="J11" s="119">
        <f ca="1">SUM(J12:J16)</f>
        <v>-16532.6663856167</v>
      </c>
      <c r="K11" s="20"/>
      <c r="L11" s="17"/>
      <c r="N11" s="147">
        <f t="shared" ca="1" si="2"/>
        <v>68409.945244169969</v>
      </c>
      <c r="O11" s="147">
        <f t="shared" ca="1" si="2"/>
        <v>32197.645679244706</v>
      </c>
      <c r="P11" s="147">
        <f t="shared" ca="1" si="2"/>
        <v>-19431.317679365355</v>
      </c>
      <c r="Q11" s="147">
        <f t="shared" ca="1" si="2"/>
        <v>-29205.75689824413</v>
      </c>
      <c r="R11" s="147">
        <f t="shared" ca="1" si="2"/>
        <v>-16532.666385616714</v>
      </c>
      <c r="S11" s="17"/>
      <c r="U11" s="127" t="s">
        <v>252</v>
      </c>
      <c r="V11" s="20"/>
      <c r="W11" s="149">
        <f t="shared" ref="W11:BB11" ca="1" si="5">SUM(W12:W16)</f>
        <v>0</v>
      </c>
      <c r="X11" s="149">
        <f t="shared" ca="1" si="5"/>
        <v>-23000</v>
      </c>
      <c r="Y11" s="149">
        <f t="shared" ca="1" si="5"/>
        <v>-210000</v>
      </c>
      <c r="Z11" s="149">
        <f t="shared" ca="1" si="5"/>
        <v>233000</v>
      </c>
      <c r="AA11" s="149">
        <f t="shared" ca="1" si="5"/>
        <v>-265000</v>
      </c>
      <c r="AB11" s="149">
        <f t="shared" ca="1" si="5"/>
        <v>235000</v>
      </c>
      <c r="AC11" s="149">
        <f t="shared" ca="1" si="5"/>
        <v>-70000</v>
      </c>
      <c r="AD11" s="149">
        <f t="shared" ca="1" si="5"/>
        <v>10000</v>
      </c>
      <c r="AE11" s="149">
        <f t="shared" ca="1" si="5"/>
        <v>19666.499776793509</v>
      </c>
      <c r="AF11" s="149">
        <f t="shared" ca="1" si="5"/>
        <v>87179.214306738984</v>
      </c>
      <c r="AG11" s="149">
        <f t="shared" ca="1" si="5"/>
        <v>18549.639893161926</v>
      </c>
      <c r="AH11" s="149">
        <f t="shared" ca="1" si="5"/>
        <v>33014.591267475538</v>
      </c>
      <c r="AI11" s="149">
        <f t="shared" ca="1" si="5"/>
        <v>-37367.419338980289</v>
      </c>
      <c r="AJ11" s="149">
        <f t="shared" ca="1" si="5"/>
        <v>29546.309093205266</v>
      </c>
      <c r="AK11" s="149">
        <f t="shared" ca="1" si="5"/>
        <v>40061.245177493111</v>
      </c>
      <c r="AL11" s="149">
        <f t="shared" ca="1" si="5"/>
        <v>-80847.619277347578</v>
      </c>
      <c r="AM11" s="149">
        <f t="shared" ca="1" si="5"/>
        <v>39971.433408934594</v>
      </c>
      <c r="AN11" s="149">
        <f t="shared" ca="1" si="5"/>
        <v>41137.196959792687</v>
      </c>
      <c r="AO11" s="149">
        <f t="shared" ca="1" si="5"/>
        <v>-88821.332653005913</v>
      </c>
      <c r="AP11" s="149">
        <f t="shared" ca="1" si="5"/>
        <v>45556.807998457989</v>
      </c>
      <c r="AQ11" s="149">
        <f t="shared" ca="1" si="5"/>
        <v>40276.745058611748</v>
      </c>
      <c r="AR11" s="149">
        <f t="shared" ca="1" si="5"/>
        <v>-91155.944987882045</v>
      </c>
      <c r="AS11" s="149">
        <f t="shared" ca="1" si="5"/>
        <v>46314.274169978082</v>
      </c>
      <c r="AT11" s="149">
        <f t="shared" ca="1" si="5"/>
        <v>47525.950069987055</v>
      </c>
      <c r="AU11" s="149">
        <f t="shared" ca="1" si="5"/>
        <v>-101178.93668964827</v>
      </c>
      <c r="AV11" s="149">
        <f t="shared" ca="1" si="5"/>
        <v>34237.606106614287</v>
      </c>
      <c r="AW11" s="149">
        <f t="shared" ca="1" si="5"/>
        <v>46746.28228252165</v>
      </c>
      <c r="AX11" s="149">
        <f t="shared" ca="1" si="5"/>
        <v>-93533.375971803485</v>
      </c>
      <c r="AY11" s="149">
        <f t="shared" ca="1" si="5"/>
        <v>47100.901232633478</v>
      </c>
      <c r="AZ11" s="149">
        <f t="shared" ca="1" si="5"/>
        <v>47026.729424669524</v>
      </c>
      <c r="BA11" s="149">
        <f t="shared" ca="1" si="5"/>
        <v>-104019.83468322697</v>
      </c>
      <c r="BB11" s="149">
        <f t="shared" ca="1" si="5"/>
        <v>54670.310307190724</v>
      </c>
      <c r="BC11" s="149">
        <f t="shared" ref="BC11:CD11" ca="1" si="6">SUM(BC12:BC16)</f>
        <v>45975.931237860364</v>
      </c>
      <c r="BD11" s="149">
        <f t="shared" ca="1" si="6"/>
        <v>-105993.52467459638</v>
      </c>
      <c r="BE11" s="149">
        <f t="shared" ca="1" si="6"/>
        <v>54703.561026197145</v>
      </c>
      <c r="BF11" s="149">
        <f t="shared" ca="1" si="6"/>
        <v>54833.032722222575</v>
      </c>
      <c r="BG11" s="149">
        <f t="shared" ca="1" si="6"/>
        <v>-119836.78041210002</v>
      </c>
      <c r="BH11" s="149">
        <f t="shared" ca="1" si="6"/>
        <v>38537.914902697943</v>
      </c>
      <c r="BI11" s="149">
        <f t="shared" ca="1" si="6"/>
        <v>51315.517497367691</v>
      </c>
      <c r="BJ11" s="149">
        <f t="shared" ca="1" si="6"/>
        <v>-104446.00330983762</v>
      </c>
      <c r="BK11" s="149">
        <f t="shared" ca="1" si="6"/>
        <v>54326.617552622512</v>
      </c>
      <c r="BL11" s="149">
        <f t="shared" ca="1" si="6"/>
        <v>51620.928896715166</v>
      </c>
      <c r="BM11" s="149">
        <f t="shared" ca="1" si="6"/>
        <v>-116126.65786623184</v>
      </c>
      <c r="BN11" s="149">
        <f t="shared" ca="1" si="6"/>
        <v>61073.156754830692</v>
      </c>
      <c r="BO11" s="149">
        <f t="shared" ca="1" si="6"/>
        <v>52417.530827818904</v>
      </c>
      <c r="BP11" s="149">
        <f t="shared" ca="1" si="6"/>
        <v>-119369.65419598145</v>
      </c>
      <c r="BQ11" s="149">
        <f t="shared" ca="1" si="6"/>
        <v>60251.278611683316</v>
      </c>
      <c r="BR11" s="149">
        <f t="shared" ca="1" si="6"/>
        <v>61030.393842170583</v>
      </c>
      <c r="BS11" s="149">
        <f t="shared" ca="1" si="6"/>
        <v>-126248.21582177635</v>
      </c>
      <c r="BT11" s="149">
        <f t="shared" ca="1" si="6"/>
        <v>47003.52376150091</v>
      </c>
      <c r="BU11" s="149">
        <f t="shared" ca="1" si="6"/>
        <v>61945.348551203555</v>
      </c>
      <c r="BV11" s="149">
        <f t="shared" ca="1" si="6"/>
        <v>-129236.66957825443</v>
      </c>
      <c r="BW11" s="149">
        <f t="shared" ca="1" si="6"/>
        <v>65631.045481763271</v>
      </c>
      <c r="BX11" s="149">
        <f t="shared" ca="1" si="6"/>
        <v>63464.86961135942</v>
      </c>
      <c r="BY11" s="149">
        <f t="shared" ca="1" si="6"/>
        <v>-140038.12048101865</v>
      </c>
      <c r="BZ11" s="149">
        <f t="shared" ca="1" si="6"/>
        <v>72535.256942876309</v>
      </c>
      <c r="CA11" s="149">
        <f t="shared" ca="1" si="6"/>
        <v>63209.497103413116</v>
      </c>
      <c r="CB11" s="149">
        <f t="shared" ca="1" si="6"/>
        <v>-140941.6127154729</v>
      </c>
      <c r="CC11" s="149">
        <f t="shared" ca="1" si="6"/>
        <v>71551.067676788705</v>
      </c>
      <c r="CD11" s="149">
        <f t="shared" ca="1" si="6"/>
        <v>74591.343082000327</v>
      </c>
    </row>
    <row r="12" spans="2:86" s="29" customFormat="1" x14ac:dyDescent="0.2">
      <c r="B12" s="20"/>
      <c r="C12" s="148" t="s">
        <v>251</v>
      </c>
      <c r="D12" s="120" t="str">
        <f>Inputs!$J$16</f>
        <v>EUR</v>
      </c>
      <c r="E12" s="120" t="s">
        <v>75</v>
      </c>
      <c r="F12" s="119">
        <f ca="1">-'Balance Sheet'!E23</f>
        <v>-11814.436827779027</v>
      </c>
      <c r="G12" s="119">
        <f ca="1">-('Balance Sheet'!F23-'Balance Sheet'!E23)</f>
        <v>-39173.320401004137</v>
      </c>
      <c r="H12" s="119">
        <f ca="1">-('Balance Sheet'!G23-'Balance Sheet'!F23)</f>
        <v>-44679.949009590979</v>
      </c>
      <c r="I12" s="119">
        <f ca="1">-('Balance Sheet'!H23-'Balance Sheet'!G23)</f>
        <v>-49185.84209566543</v>
      </c>
      <c r="J12" s="119">
        <f ca="1">-('Balance Sheet'!I23-'Balance Sheet'!H23)</f>
        <v>-59270.809979934857</v>
      </c>
      <c r="K12" s="20"/>
      <c r="L12" s="17"/>
      <c r="N12" s="147">
        <f t="shared" ca="1" si="2"/>
        <v>-11814.436827779027</v>
      </c>
      <c r="O12" s="147">
        <f t="shared" ca="1" si="2"/>
        <v>-39173.320401004137</v>
      </c>
      <c r="P12" s="147">
        <f t="shared" ca="1" si="2"/>
        <v>-44679.949009590979</v>
      </c>
      <c r="Q12" s="147">
        <f t="shared" ca="1" si="2"/>
        <v>-49185.84209566543</v>
      </c>
      <c r="R12" s="147">
        <f t="shared" ca="1" si="2"/>
        <v>-59270.809979934857</v>
      </c>
      <c r="S12" s="17"/>
      <c r="U12" s="148" t="s">
        <v>251</v>
      </c>
      <c r="V12" s="20"/>
      <c r="W12" s="121">
        <f ca="1">-('Balance Sheet'!AF23-'Balance Sheet'!AE23)</f>
        <v>0</v>
      </c>
      <c r="X12" s="121">
        <f ca="1">-('Balance Sheet'!AG23-'Balance Sheet'!AF23)</f>
        <v>0</v>
      </c>
      <c r="Y12" s="121">
        <f ca="1">-('Balance Sheet'!AH23-'Balance Sheet'!AG23)</f>
        <v>0</v>
      </c>
      <c r="Z12" s="121">
        <f ca="1">-('Balance Sheet'!AI23-'Balance Sheet'!AH23)</f>
        <v>0</v>
      </c>
      <c r="AA12" s="121">
        <f ca="1">-('Balance Sheet'!AJ23-'Balance Sheet'!AI23)</f>
        <v>0</v>
      </c>
      <c r="AB12" s="121">
        <f ca="1">-('Balance Sheet'!AK23-'Balance Sheet'!AJ23)</f>
        <v>-30000</v>
      </c>
      <c r="AC12" s="121">
        <f ca="1">-('Balance Sheet'!AL23-'Balance Sheet'!AK23)</f>
        <v>-60000</v>
      </c>
      <c r="AD12" s="121">
        <f ca="1">-('Balance Sheet'!AM23-'Balance Sheet'!AL23)</f>
        <v>0</v>
      </c>
      <c r="AE12" s="121">
        <f ca="1">-('Balance Sheet'!AN23-'Balance Sheet'!AM23)</f>
        <v>0</v>
      </c>
      <c r="AF12" s="121">
        <f ca="1">-('Balance Sheet'!AO23-'Balance Sheet'!AN23)</f>
        <v>84259.446385881514</v>
      </c>
      <c r="AG12" s="121">
        <f ca="1">-('Balance Sheet'!AP23-'Balance Sheet'!AO23)</f>
        <v>-2808.7973469792732</v>
      </c>
      <c r="AH12" s="121">
        <f ca="1">-('Balance Sheet'!AQ23-'Balance Sheet'!AP23)</f>
        <v>-3265.0858666812674</v>
      </c>
      <c r="AI12" s="121">
        <f ca="1">-('Balance Sheet'!AR23-'Balance Sheet'!AQ23)</f>
        <v>-3486.0458978608094</v>
      </c>
      <c r="AJ12" s="121">
        <f ca="1">-('Balance Sheet'!AS23-'Balance Sheet'!AR23)</f>
        <v>-1346.5197491708186</v>
      </c>
      <c r="AK12" s="121">
        <f ca="1">-('Balance Sheet'!AT23-'Balance Sheet'!AS23)</f>
        <v>-4052.4432679797646</v>
      </c>
      <c r="AL12" s="121">
        <f ca="1">-('Balance Sheet'!AU23-'Balance Sheet'!AT23)</f>
        <v>-2753.2177641267335</v>
      </c>
      <c r="AM12" s="121">
        <f ca="1">-('Balance Sheet'!AV23-'Balance Sheet'!AU23)</f>
        <v>-3238.0747059305031</v>
      </c>
      <c r="AN12" s="121">
        <f ca="1">-('Balance Sheet'!AW23-'Balance Sheet'!AV23)</f>
        <v>-3164.3785952045364</v>
      </c>
      <c r="AO12" s="121">
        <f ca="1">-('Balance Sheet'!AX23-'Balance Sheet'!AW23)</f>
        <v>-3133.9562627284577</v>
      </c>
      <c r="AP12" s="121">
        <f ca="1">-('Balance Sheet'!AY23-'Balance Sheet'!AX23)</f>
        <v>-3995.2410943171344</v>
      </c>
      <c r="AQ12" s="121">
        <f ca="1">-('Balance Sheet'!AZ23-'Balance Sheet'!AY23)</f>
        <v>-2664.2887466156535</v>
      </c>
      <c r="AR12" s="121">
        <f ca="1">-('Balance Sheet'!BA23-'Balance Sheet'!AZ23)</f>
        <v>-3906.7098237761602</v>
      </c>
      <c r="AS12" s="121">
        <f ca="1">-('Balance Sheet'!BB23-'Balance Sheet'!BA23)</f>
        <v>-3674.7979120046148</v>
      </c>
      <c r="AT12" s="121">
        <f ca="1">-('Balance Sheet'!BC23-'Balance Sheet'!BB23)</f>
        <v>-3757.646581288951</v>
      </c>
      <c r="AU12" s="121">
        <f ca="1">-('Balance Sheet'!BD23-'Balance Sheet'!BC23)</f>
        <v>-3851.0568188771867</v>
      </c>
      <c r="AV12" s="121">
        <f ca="1">-('Balance Sheet'!BE23-'Balance Sheet'!BD23)</f>
        <v>-1455.102300464132</v>
      </c>
      <c r="AW12" s="121">
        <f ca="1">-('Balance Sheet'!BF23-'Balance Sheet'!BE23)</f>
        <v>-4665.9235876290113</v>
      </c>
      <c r="AX12" s="121">
        <f ca="1">-('Balance Sheet'!BG23-'Balance Sheet'!BF23)</f>
        <v>-3276.2765153397195</v>
      </c>
      <c r="AY12" s="121">
        <f ca="1">-('Balance Sheet'!BH23-'Balance Sheet'!BG23)</f>
        <v>-3712.4549064083694</v>
      </c>
      <c r="AZ12" s="121">
        <f ca="1">-('Balance Sheet'!BI23-'Balance Sheet'!BH23)</f>
        <v>-3449.0488590695459</v>
      </c>
      <c r="BA12" s="121">
        <f ca="1">-('Balance Sheet'!BJ23-'Balance Sheet'!BI23)</f>
        <v>-3603.3597163259255</v>
      </c>
      <c r="BB12" s="121">
        <f ca="1">-('Balance Sheet'!BK23-'Balance Sheet'!BJ23)</f>
        <v>-4842.7051448643469</v>
      </c>
      <c r="BC12" s="121">
        <f ca="1">-('Balance Sheet'!BL23-'Balance Sheet'!BK23)</f>
        <v>-2756.7884016636672</v>
      </c>
      <c r="BD12" s="121">
        <f ca="1">-('Balance Sheet'!BM23-'Balance Sheet'!BL23)</f>
        <v>-4609.1054148546536</v>
      </c>
      <c r="BE12" s="121">
        <f ca="1">-('Balance Sheet'!BN23-'Balance Sheet'!BM23)</f>
        <v>-4291.0892570728756</v>
      </c>
      <c r="BF12" s="121">
        <f ca="1">-('Balance Sheet'!BO23-'Balance Sheet'!BN23)</f>
        <v>-4167.0380870215449</v>
      </c>
      <c r="BG12" s="121">
        <f ca="1">-('Balance Sheet'!BP23-'Balance Sheet'!BO23)</f>
        <v>-4217.1691970049724</v>
      </c>
      <c r="BH12" s="121">
        <f ca="1">-('Balance Sheet'!BQ23-'Balance Sheet'!BP23)</f>
        <v>-1577.5968448494095</v>
      </c>
      <c r="BI12" s="121">
        <f ca="1">-('Balance Sheet'!BR23-'Balance Sheet'!BQ23)</f>
        <v>-4978.6945537940192</v>
      </c>
      <c r="BJ12" s="121">
        <f ca="1">-('Balance Sheet'!BS23-'Balance Sheet'!BR23)</f>
        <v>-3677.175651996542</v>
      </c>
      <c r="BK12" s="121">
        <f ca="1">-('Balance Sheet'!BT23-'Balance Sheet'!BS23)</f>
        <v>-4353.8623303778877</v>
      </c>
      <c r="BL12" s="121">
        <f ca="1">-('Balance Sheet'!BU23-'Balance Sheet'!BT23)</f>
        <v>-3519.1101563935372</v>
      </c>
      <c r="BM12" s="121">
        <f ca="1">-('Balance Sheet'!BV23-'Balance Sheet'!BU23)</f>
        <v>-4146.1820157111215</v>
      </c>
      <c r="BN12" s="121">
        <f ca="1">-('Balance Sheet'!BW23-'Balance Sheet'!BV23)</f>
        <v>-5273.4752431619709</v>
      </c>
      <c r="BO12" s="121">
        <f ca="1">-('Balance Sheet'!BX23-'Balance Sheet'!BW23)</f>
        <v>-3187.0378000718774</v>
      </c>
      <c r="BP12" s="121">
        <f ca="1">-('Balance Sheet'!BY23-'Balance Sheet'!BX23)</f>
        <v>-5103.0762375582271</v>
      </c>
      <c r="BQ12" s="121">
        <f ca="1">-('Balance Sheet'!BZ23-'Balance Sheet'!BY23)</f>
        <v>-4527.3262926840398</v>
      </c>
      <c r="BR12" s="121">
        <f ca="1">-('Balance Sheet'!CA23-'Balance Sheet'!BZ23)</f>
        <v>-4625.1357720618253</v>
      </c>
      <c r="BS12" s="121">
        <f ca="1">-('Balance Sheet'!CB23-'Balance Sheet'!CA23)</f>
        <v>-5737.199607675022</v>
      </c>
      <c r="BT12" s="121">
        <f ca="1">-('Balance Sheet'!CC23-'Balance Sheet'!CB23)</f>
        <v>-1737.2616474132228</v>
      </c>
      <c r="BU12" s="121">
        <f ca="1">-('Balance Sheet'!CD23-'Balance Sheet'!CC23)</f>
        <v>-5891.6086869746505</v>
      </c>
      <c r="BV12" s="121">
        <f ca="1">-('Balance Sheet'!CE23-'Balance Sheet'!CD23)</f>
        <v>-4333.2778119728318</v>
      </c>
      <c r="BW12" s="121">
        <f ca="1">-('Balance Sheet'!CF23-'Balance Sheet'!CE23)</f>
        <v>-5196.4554593501962</v>
      </c>
      <c r="BX12" s="121">
        <f ca="1">-('Balance Sheet'!CG23-'Balance Sheet'!CF23)</f>
        <v>-4364.7562909245607</v>
      </c>
      <c r="BY12" s="121">
        <f ca="1">-('Balance Sheet'!CH23-'Balance Sheet'!CG23)</f>
        <v>-4945.7518310717132</v>
      </c>
      <c r="BZ12" s="121">
        <f ca="1">-('Balance Sheet'!CI23-'Balance Sheet'!CH23)</f>
        <v>-6011.1954205766961</v>
      </c>
      <c r="CA12" s="121">
        <f ca="1">-('Balance Sheet'!CJ23-'Balance Sheet'!CI23)</f>
        <v>-3877.5269040860003</v>
      </c>
      <c r="CB12" s="121">
        <f ca="1">-('Balance Sheet'!CK23-'Balance Sheet'!CJ23)</f>
        <v>-6433.4588513642666</v>
      </c>
      <c r="CC12" s="121">
        <f ca="1">-('Balance Sheet'!CL23-'Balance Sheet'!CK23)</f>
        <v>-4996.8689990509884</v>
      </c>
      <c r="CD12" s="121">
        <f ca="1">-('Balance Sheet'!CM23-'Balance Sheet'!CL23)</f>
        <v>-5745.448469474708</v>
      </c>
    </row>
    <row r="13" spans="2:86" s="29" customFormat="1" x14ac:dyDescent="0.2">
      <c r="B13" s="20"/>
      <c r="C13" s="148" t="s">
        <v>250</v>
      </c>
      <c r="D13" s="120" t="str">
        <f>Inputs!$J$16</f>
        <v>EUR</v>
      </c>
      <c r="E13" s="120" t="s">
        <v>75</v>
      </c>
      <c r="F13" s="119">
        <f ca="1">-'Balance Sheet'!E18</f>
        <v>0</v>
      </c>
      <c r="G13" s="119">
        <f ca="1">-('Balance Sheet'!F18-'Balance Sheet'!E18)</f>
        <v>0</v>
      </c>
      <c r="H13" s="119">
        <f ca="1">-('Balance Sheet'!G18-'Balance Sheet'!F18)</f>
        <v>0</v>
      </c>
      <c r="I13" s="119">
        <f ca="1">-('Balance Sheet'!H18-'Balance Sheet'!G18)</f>
        <v>0</v>
      </c>
      <c r="J13" s="119">
        <f ca="1">-('Balance Sheet'!I18-'Balance Sheet'!H18)</f>
        <v>0</v>
      </c>
      <c r="K13" s="20"/>
      <c r="L13" s="17"/>
      <c r="N13" s="147">
        <f t="shared" ca="1" si="2"/>
        <v>0</v>
      </c>
      <c r="O13" s="147">
        <f t="shared" ca="1" si="2"/>
        <v>0</v>
      </c>
      <c r="P13" s="147">
        <f t="shared" ca="1" si="2"/>
        <v>0</v>
      </c>
      <c r="Q13" s="147">
        <f t="shared" ca="1" si="2"/>
        <v>0</v>
      </c>
      <c r="R13" s="147">
        <f t="shared" ca="1" si="2"/>
        <v>0</v>
      </c>
      <c r="S13" s="17"/>
      <c r="U13" s="148" t="s">
        <v>250</v>
      </c>
      <c r="V13" s="20"/>
      <c r="W13" s="121">
        <f ca="1">-('Balance Sheet'!AF18-'Balance Sheet'!AE18)</f>
        <v>0</v>
      </c>
      <c r="X13" s="121">
        <f ca="1">-('Balance Sheet'!AG18-'Balance Sheet'!AF18)</f>
        <v>-23000</v>
      </c>
      <c r="Y13" s="121">
        <f ca="1">-('Balance Sheet'!AH18-'Balance Sheet'!AG18)</f>
        <v>-210000</v>
      </c>
      <c r="Z13" s="121">
        <f ca="1">-('Balance Sheet'!AI18-'Balance Sheet'!AH18)</f>
        <v>233000</v>
      </c>
      <c r="AA13" s="121">
        <f ca="1">-('Balance Sheet'!AJ18-'Balance Sheet'!AI18)</f>
        <v>-265000</v>
      </c>
      <c r="AB13" s="121">
        <f ca="1">-('Balance Sheet'!AK18-'Balance Sheet'!AJ18)</f>
        <v>265000</v>
      </c>
      <c r="AC13" s="121">
        <f ca="1">-('Balance Sheet'!AL18-'Balance Sheet'!AK18)</f>
        <v>-10000</v>
      </c>
      <c r="AD13" s="121">
        <f ca="1">-('Balance Sheet'!AM18-'Balance Sheet'!AL18)</f>
        <v>10000</v>
      </c>
      <c r="AE13" s="121">
        <f ca="1">-('Balance Sheet'!AN18-'Balance Sheet'!AM18)</f>
        <v>0</v>
      </c>
      <c r="AF13" s="121">
        <f ca="1">-('Balance Sheet'!AO18-'Balance Sheet'!AN18)</f>
        <v>0</v>
      </c>
      <c r="AG13" s="121">
        <f ca="1">-('Balance Sheet'!AP18-'Balance Sheet'!AO18)</f>
        <v>0</v>
      </c>
      <c r="AH13" s="121">
        <f ca="1">-('Balance Sheet'!AQ18-'Balance Sheet'!AP18)</f>
        <v>0</v>
      </c>
      <c r="AI13" s="121">
        <f ca="1">-('Balance Sheet'!AR18-'Balance Sheet'!AQ18)</f>
        <v>0</v>
      </c>
      <c r="AJ13" s="121">
        <f ca="1">-('Balance Sheet'!AS18-'Balance Sheet'!AR18)</f>
        <v>0</v>
      </c>
      <c r="AK13" s="121">
        <f ca="1">-('Balance Sheet'!AT18-'Balance Sheet'!AS18)</f>
        <v>0</v>
      </c>
      <c r="AL13" s="121">
        <f ca="1">-('Balance Sheet'!AU18-'Balance Sheet'!AT18)</f>
        <v>0</v>
      </c>
      <c r="AM13" s="121">
        <f ca="1">-('Balance Sheet'!AV18-'Balance Sheet'!AU18)</f>
        <v>0</v>
      </c>
      <c r="AN13" s="121">
        <f ca="1">-('Balance Sheet'!AW18-'Balance Sheet'!AV18)</f>
        <v>0</v>
      </c>
      <c r="AO13" s="121">
        <f ca="1">-('Balance Sheet'!AX18-'Balance Sheet'!AW18)</f>
        <v>0</v>
      </c>
      <c r="AP13" s="121">
        <f ca="1">-('Balance Sheet'!AY18-'Balance Sheet'!AX18)</f>
        <v>0</v>
      </c>
      <c r="AQ13" s="121">
        <f ca="1">-('Balance Sheet'!AZ18-'Balance Sheet'!AY18)</f>
        <v>0</v>
      </c>
      <c r="AR13" s="121">
        <f ca="1">-('Balance Sheet'!BA18-'Balance Sheet'!AZ18)</f>
        <v>0</v>
      </c>
      <c r="AS13" s="121">
        <f ca="1">-('Balance Sheet'!BB18-'Balance Sheet'!BA18)</f>
        <v>0</v>
      </c>
      <c r="AT13" s="121">
        <f ca="1">-('Balance Sheet'!BC18-'Balance Sheet'!BB18)</f>
        <v>0</v>
      </c>
      <c r="AU13" s="121">
        <f ca="1">-('Balance Sheet'!BD18-'Balance Sheet'!BC18)</f>
        <v>0</v>
      </c>
      <c r="AV13" s="121">
        <f ca="1">-('Balance Sheet'!BE18-'Balance Sheet'!BD18)</f>
        <v>0</v>
      </c>
      <c r="AW13" s="121">
        <f ca="1">-('Balance Sheet'!BF18-'Balance Sheet'!BE18)</f>
        <v>0</v>
      </c>
      <c r="AX13" s="121">
        <f ca="1">-('Balance Sheet'!BG18-'Balance Sheet'!BF18)</f>
        <v>0</v>
      </c>
      <c r="AY13" s="121">
        <f ca="1">-('Balance Sheet'!BH18-'Balance Sheet'!BG18)</f>
        <v>0</v>
      </c>
      <c r="AZ13" s="121">
        <f ca="1">-('Balance Sheet'!BI18-'Balance Sheet'!BH18)</f>
        <v>0</v>
      </c>
      <c r="BA13" s="121">
        <f ca="1">-('Balance Sheet'!BJ18-'Balance Sheet'!BI18)</f>
        <v>0</v>
      </c>
      <c r="BB13" s="121">
        <f ca="1">-('Balance Sheet'!BK18-'Balance Sheet'!BJ18)</f>
        <v>0</v>
      </c>
      <c r="BC13" s="121">
        <f ca="1">-('Balance Sheet'!BL18-'Balance Sheet'!BK18)</f>
        <v>0</v>
      </c>
      <c r="BD13" s="121">
        <f ca="1">-('Balance Sheet'!BM18-'Balance Sheet'!BL18)</f>
        <v>0</v>
      </c>
      <c r="BE13" s="121">
        <f ca="1">-('Balance Sheet'!BN18-'Balance Sheet'!BM18)</f>
        <v>0</v>
      </c>
      <c r="BF13" s="121">
        <f ca="1">-('Balance Sheet'!BO18-'Balance Sheet'!BN18)</f>
        <v>0</v>
      </c>
      <c r="BG13" s="121">
        <f ca="1">-('Balance Sheet'!BP18-'Balance Sheet'!BO18)</f>
        <v>0</v>
      </c>
      <c r="BH13" s="121">
        <f ca="1">-('Balance Sheet'!BQ18-'Balance Sheet'!BP18)</f>
        <v>0</v>
      </c>
      <c r="BI13" s="121">
        <f ca="1">-('Balance Sheet'!BR18-'Balance Sheet'!BQ18)</f>
        <v>0</v>
      </c>
      <c r="BJ13" s="121">
        <f ca="1">-('Balance Sheet'!BS18-'Balance Sheet'!BR18)</f>
        <v>0</v>
      </c>
      <c r="BK13" s="121">
        <f ca="1">-('Balance Sheet'!BT18-'Balance Sheet'!BS18)</f>
        <v>0</v>
      </c>
      <c r="BL13" s="121">
        <f ca="1">-('Balance Sheet'!BU18-'Balance Sheet'!BT18)</f>
        <v>0</v>
      </c>
      <c r="BM13" s="121">
        <f ca="1">-('Balance Sheet'!BV18-'Balance Sheet'!BU18)</f>
        <v>0</v>
      </c>
      <c r="BN13" s="121">
        <f ca="1">-('Balance Sheet'!BW18-'Balance Sheet'!BV18)</f>
        <v>0</v>
      </c>
      <c r="BO13" s="121">
        <f ca="1">-('Balance Sheet'!BX18-'Balance Sheet'!BW18)</f>
        <v>0</v>
      </c>
      <c r="BP13" s="121">
        <f ca="1">-('Balance Sheet'!BY18-'Balance Sheet'!BX18)</f>
        <v>0</v>
      </c>
      <c r="BQ13" s="121">
        <f ca="1">-('Balance Sheet'!BZ18-'Balance Sheet'!BY18)</f>
        <v>0</v>
      </c>
      <c r="BR13" s="121">
        <f ca="1">-('Balance Sheet'!CA18-'Balance Sheet'!BZ18)</f>
        <v>0</v>
      </c>
      <c r="BS13" s="121">
        <f ca="1">-('Balance Sheet'!CB18-'Balance Sheet'!CA18)</f>
        <v>0</v>
      </c>
      <c r="BT13" s="121">
        <f ca="1">-('Balance Sheet'!CC18-'Balance Sheet'!CB18)</f>
        <v>0</v>
      </c>
      <c r="BU13" s="121">
        <f ca="1">-('Balance Sheet'!CD18-'Balance Sheet'!CC18)</f>
        <v>0</v>
      </c>
      <c r="BV13" s="121">
        <f ca="1">-('Balance Sheet'!CE18-'Balance Sheet'!CD18)</f>
        <v>0</v>
      </c>
      <c r="BW13" s="121">
        <f ca="1">-('Balance Sheet'!CF18-'Balance Sheet'!CE18)</f>
        <v>0</v>
      </c>
      <c r="BX13" s="121">
        <f ca="1">-('Balance Sheet'!CG18-'Balance Sheet'!CF18)</f>
        <v>0</v>
      </c>
      <c r="BY13" s="121">
        <f ca="1">-('Balance Sheet'!CH18-'Balance Sheet'!CG18)</f>
        <v>0</v>
      </c>
      <c r="BZ13" s="121">
        <f ca="1">-('Balance Sheet'!CI18-'Balance Sheet'!CH18)</f>
        <v>0</v>
      </c>
      <c r="CA13" s="121">
        <f ca="1">-('Balance Sheet'!CJ18-'Balance Sheet'!CI18)</f>
        <v>0</v>
      </c>
      <c r="CB13" s="121">
        <f ca="1">-('Balance Sheet'!CK18-'Balance Sheet'!CJ18)</f>
        <v>0</v>
      </c>
      <c r="CC13" s="121">
        <f ca="1">-('Balance Sheet'!CL18-'Balance Sheet'!CK18)</f>
        <v>0</v>
      </c>
      <c r="CD13" s="121">
        <f ca="1">-('Balance Sheet'!CM18-'Balance Sheet'!CL18)</f>
        <v>0</v>
      </c>
    </row>
    <row r="14" spans="2:86" s="29" customFormat="1" x14ac:dyDescent="0.2">
      <c r="B14" s="20"/>
      <c r="C14" s="148" t="s">
        <v>249</v>
      </c>
      <c r="D14" s="120" t="str">
        <f>Inputs!$J$16</f>
        <v>EUR</v>
      </c>
      <c r="E14" s="120" t="s">
        <v>75</v>
      </c>
      <c r="F14" s="119">
        <f ca="1">-'Balance Sheet'!E28</f>
        <v>0</v>
      </c>
      <c r="G14" s="119">
        <f ca="1">-('Balance Sheet'!F28-'Balance Sheet'!E28)</f>
        <v>0</v>
      </c>
      <c r="H14" s="119">
        <f ca="1">-('Balance Sheet'!G28-'Balance Sheet'!F28)</f>
        <v>0</v>
      </c>
      <c r="I14" s="119">
        <f ca="1">-('Balance Sheet'!H28-'Balance Sheet'!G28)</f>
        <v>0</v>
      </c>
      <c r="J14" s="119">
        <f ca="1">-('Balance Sheet'!I28-'Balance Sheet'!H28)</f>
        <v>0</v>
      </c>
      <c r="K14" s="20"/>
      <c r="L14" s="17"/>
      <c r="N14" s="147">
        <f t="shared" ca="1" si="2"/>
        <v>0</v>
      </c>
      <c r="O14" s="147">
        <f t="shared" ca="1" si="2"/>
        <v>0</v>
      </c>
      <c r="P14" s="147">
        <f t="shared" ca="1" si="2"/>
        <v>0</v>
      </c>
      <c r="Q14" s="147">
        <f t="shared" ca="1" si="2"/>
        <v>0</v>
      </c>
      <c r="R14" s="147">
        <f t="shared" ca="1" si="2"/>
        <v>0</v>
      </c>
      <c r="S14" s="17"/>
      <c r="U14" s="148" t="s">
        <v>249</v>
      </c>
      <c r="V14" s="20"/>
      <c r="W14" s="121">
        <f ca="1">-('Balance Sheet'!AF28-'Balance Sheet'!AE28)</f>
        <v>0</v>
      </c>
      <c r="X14" s="121">
        <f ca="1">-('Balance Sheet'!AG28-'Balance Sheet'!AF28)</f>
        <v>0</v>
      </c>
      <c r="Y14" s="121">
        <f ca="1">-('Balance Sheet'!AH28-'Balance Sheet'!AG28)</f>
        <v>0</v>
      </c>
      <c r="Z14" s="121">
        <f ca="1">-('Balance Sheet'!AI28-'Balance Sheet'!AH28)</f>
        <v>0</v>
      </c>
      <c r="AA14" s="121">
        <f ca="1">-('Balance Sheet'!AJ28-'Balance Sheet'!AI28)</f>
        <v>0</v>
      </c>
      <c r="AB14" s="121">
        <f ca="1">-('Balance Sheet'!AK28-'Balance Sheet'!AJ28)</f>
        <v>0</v>
      </c>
      <c r="AC14" s="121">
        <f ca="1">-('Balance Sheet'!AL28-'Balance Sheet'!AK28)</f>
        <v>0</v>
      </c>
      <c r="AD14" s="121">
        <f ca="1">-('Balance Sheet'!AM28-'Balance Sheet'!AL28)</f>
        <v>0</v>
      </c>
      <c r="AE14" s="121">
        <f ca="1">-('Balance Sheet'!AN28-'Balance Sheet'!AM28)</f>
        <v>0</v>
      </c>
      <c r="AF14" s="121">
        <f ca="1">-('Balance Sheet'!AO28-'Balance Sheet'!AN28)</f>
        <v>0</v>
      </c>
      <c r="AG14" s="121">
        <f ca="1">-('Balance Sheet'!AP28-'Balance Sheet'!AO28)</f>
        <v>0</v>
      </c>
      <c r="AH14" s="121">
        <f ca="1">-('Balance Sheet'!AQ28-'Balance Sheet'!AP28)</f>
        <v>0</v>
      </c>
      <c r="AI14" s="121">
        <f ca="1">-('Balance Sheet'!AR28-'Balance Sheet'!AQ28)</f>
        <v>0</v>
      </c>
      <c r="AJ14" s="121">
        <f ca="1">-('Balance Sheet'!AS28-'Balance Sheet'!AR28)</f>
        <v>0</v>
      </c>
      <c r="AK14" s="121">
        <f ca="1">-('Balance Sheet'!AT28-'Balance Sheet'!AS28)</f>
        <v>0</v>
      </c>
      <c r="AL14" s="121">
        <f ca="1">-('Balance Sheet'!AU28-'Balance Sheet'!AT28)</f>
        <v>0</v>
      </c>
      <c r="AM14" s="121">
        <f ca="1">-('Balance Sheet'!AV28-'Balance Sheet'!AU28)</f>
        <v>0</v>
      </c>
      <c r="AN14" s="121">
        <f ca="1">-('Balance Sheet'!AW28-'Balance Sheet'!AV28)</f>
        <v>0</v>
      </c>
      <c r="AO14" s="121">
        <f ca="1">-('Balance Sheet'!AX28-'Balance Sheet'!AW28)</f>
        <v>0</v>
      </c>
      <c r="AP14" s="121">
        <f ca="1">-('Balance Sheet'!AY28-'Balance Sheet'!AX28)</f>
        <v>0</v>
      </c>
      <c r="AQ14" s="121">
        <f ca="1">-('Balance Sheet'!AZ28-'Balance Sheet'!AY28)</f>
        <v>0</v>
      </c>
      <c r="AR14" s="121">
        <f ca="1">-('Balance Sheet'!BA28-'Balance Sheet'!AZ28)</f>
        <v>0</v>
      </c>
      <c r="AS14" s="121">
        <f ca="1">-('Balance Sheet'!BB28-'Balance Sheet'!BA28)</f>
        <v>0</v>
      </c>
      <c r="AT14" s="121">
        <f ca="1">-('Balance Sheet'!BC28-'Balance Sheet'!BB28)</f>
        <v>0</v>
      </c>
      <c r="AU14" s="121">
        <f ca="1">-('Balance Sheet'!BD28-'Balance Sheet'!BC28)</f>
        <v>0</v>
      </c>
      <c r="AV14" s="121">
        <f ca="1">-('Balance Sheet'!BE28-'Balance Sheet'!BD28)</f>
        <v>0</v>
      </c>
      <c r="AW14" s="121">
        <f ca="1">-('Balance Sheet'!BF28-'Balance Sheet'!BE28)</f>
        <v>0</v>
      </c>
      <c r="AX14" s="121">
        <f ca="1">-('Balance Sheet'!BG28-'Balance Sheet'!BF28)</f>
        <v>0</v>
      </c>
      <c r="AY14" s="121">
        <f ca="1">-('Balance Sheet'!BH28-'Balance Sheet'!BG28)</f>
        <v>0</v>
      </c>
      <c r="AZ14" s="121">
        <f ca="1">-('Balance Sheet'!BI28-'Balance Sheet'!BH28)</f>
        <v>0</v>
      </c>
      <c r="BA14" s="121">
        <f ca="1">-('Balance Sheet'!BJ28-'Balance Sheet'!BI28)</f>
        <v>0</v>
      </c>
      <c r="BB14" s="121">
        <f ca="1">-('Balance Sheet'!BK28-'Balance Sheet'!BJ28)</f>
        <v>0</v>
      </c>
      <c r="BC14" s="121">
        <f ca="1">-('Balance Sheet'!BL28-'Balance Sheet'!BK28)</f>
        <v>0</v>
      </c>
      <c r="BD14" s="121">
        <f ca="1">-('Balance Sheet'!BM28-'Balance Sheet'!BL28)</f>
        <v>0</v>
      </c>
      <c r="BE14" s="121">
        <f ca="1">-('Balance Sheet'!BN28-'Balance Sheet'!BM28)</f>
        <v>0</v>
      </c>
      <c r="BF14" s="121">
        <f ca="1">-('Balance Sheet'!BO28-'Balance Sheet'!BN28)</f>
        <v>0</v>
      </c>
      <c r="BG14" s="121">
        <f ca="1">-('Balance Sheet'!BP28-'Balance Sheet'!BO28)</f>
        <v>0</v>
      </c>
      <c r="BH14" s="121">
        <f ca="1">-('Balance Sheet'!BQ28-'Balance Sheet'!BP28)</f>
        <v>0</v>
      </c>
      <c r="BI14" s="121">
        <f ca="1">-('Balance Sheet'!BR28-'Balance Sheet'!BQ28)</f>
        <v>0</v>
      </c>
      <c r="BJ14" s="121">
        <f ca="1">-('Balance Sheet'!BS28-'Balance Sheet'!BR28)</f>
        <v>0</v>
      </c>
      <c r="BK14" s="121">
        <f ca="1">-('Balance Sheet'!BT28-'Balance Sheet'!BS28)</f>
        <v>0</v>
      </c>
      <c r="BL14" s="121">
        <f ca="1">-('Balance Sheet'!BU28-'Balance Sheet'!BT28)</f>
        <v>0</v>
      </c>
      <c r="BM14" s="121">
        <f ca="1">-('Balance Sheet'!BV28-'Balance Sheet'!BU28)</f>
        <v>0</v>
      </c>
      <c r="BN14" s="121">
        <f ca="1">-('Balance Sheet'!BW28-'Balance Sheet'!BV28)</f>
        <v>0</v>
      </c>
      <c r="BO14" s="121">
        <f ca="1">-('Balance Sheet'!BX28-'Balance Sheet'!BW28)</f>
        <v>0</v>
      </c>
      <c r="BP14" s="121">
        <f ca="1">-('Balance Sheet'!BY28-'Balance Sheet'!BX28)</f>
        <v>0</v>
      </c>
      <c r="BQ14" s="121">
        <f ca="1">-('Balance Sheet'!BZ28-'Balance Sheet'!BY28)</f>
        <v>0</v>
      </c>
      <c r="BR14" s="121">
        <f ca="1">-('Balance Sheet'!CA28-'Balance Sheet'!BZ28)</f>
        <v>0</v>
      </c>
      <c r="BS14" s="121">
        <f ca="1">-('Balance Sheet'!CB28-'Balance Sheet'!CA28)</f>
        <v>0</v>
      </c>
      <c r="BT14" s="121">
        <f ca="1">-('Balance Sheet'!CC28-'Balance Sheet'!CB28)</f>
        <v>0</v>
      </c>
      <c r="BU14" s="121">
        <f ca="1">-('Balance Sheet'!CD28-'Balance Sheet'!CC28)</f>
        <v>0</v>
      </c>
      <c r="BV14" s="121">
        <f ca="1">-('Balance Sheet'!CE28-'Balance Sheet'!CD28)</f>
        <v>0</v>
      </c>
      <c r="BW14" s="121">
        <f ca="1">-('Balance Sheet'!CF28-'Balance Sheet'!CE28)</f>
        <v>0</v>
      </c>
      <c r="BX14" s="121">
        <f ca="1">-('Balance Sheet'!CG28-'Balance Sheet'!CF28)</f>
        <v>0</v>
      </c>
      <c r="BY14" s="121">
        <f ca="1">-('Balance Sheet'!CH28-'Balance Sheet'!CG28)</f>
        <v>0</v>
      </c>
      <c r="BZ14" s="121">
        <f ca="1">-('Balance Sheet'!CI28-'Balance Sheet'!CH28)</f>
        <v>0</v>
      </c>
      <c r="CA14" s="121">
        <f ca="1">-('Balance Sheet'!CJ28-'Balance Sheet'!CI28)</f>
        <v>0</v>
      </c>
      <c r="CB14" s="121">
        <f ca="1">-('Balance Sheet'!CK28-'Balance Sheet'!CJ28)</f>
        <v>0</v>
      </c>
      <c r="CC14" s="121">
        <f ca="1">-('Balance Sheet'!CL28-'Balance Sheet'!CK28)</f>
        <v>0</v>
      </c>
      <c r="CD14" s="121">
        <f ca="1">-('Balance Sheet'!CM28-'Balance Sheet'!CL28)</f>
        <v>0</v>
      </c>
    </row>
    <row r="15" spans="2:86" s="29" customFormat="1" x14ac:dyDescent="0.2">
      <c r="B15" s="20"/>
      <c r="C15" s="148" t="s">
        <v>248</v>
      </c>
      <c r="D15" s="120" t="str">
        <f>Inputs!$J$16</f>
        <v>EUR</v>
      </c>
      <c r="E15" s="120" t="s">
        <v>75</v>
      </c>
      <c r="F15" s="119">
        <f ca="1">'Balance Sheet'!E44</f>
        <v>1353.4500000000116</v>
      </c>
      <c r="G15" s="119">
        <f ca="1">'Balance Sheet'!F44-'Balance Sheet'!E44</f>
        <v>181.85999999998603</v>
      </c>
      <c r="H15" s="119">
        <f ca="1">'Balance Sheet'!G44-'Balance Sheet'!F44</f>
        <v>120.7499999999709</v>
      </c>
      <c r="I15" s="119">
        <f ca="1">'Balance Sheet'!H44-'Balance Sheet'!G44</f>
        <v>71.767500000016298</v>
      </c>
      <c r="J15" s="119">
        <f ca="1">'Balance Sheet'!I44-'Balance Sheet'!H44</f>
        <v>252.15750000003027</v>
      </c>
      <c r="K15" s="20"/>
      <c r="L15" s="17"/>
      <c r="N15" s="147">
        <f t="shared" ca="1" si="2"/>
        <v>1353.4500000000116</v>
      </c>
      <c r="O15" s="147">
        <f t="shared" ca="1" si="2"/>
        <v>181.85999999998603</v>
      </c>
      <c r="P15" s="147">
        <f t="shared" ca="1" si="2"/>
        <v>120.7499999999709</v>
      </c>
      <c r="Q15" s="147">
        <f t="shared" ca="1" si="2"/>
        <v>71.767500000016298</v>
      </c>
      <c r="R15" s="147">
        <f t="shared" ca="1" si="2"/>
        <v>252.15750000003027</v>
      </c>
      <c r="S15" s="17"/>
      <c r="U15" s="148" t="s">
        <v>248</v>
      </c>
      <c r="V15" s="20"/>
      <c r="W15" s="121">
        <f ca="1">'Balance Sheet'!AF44-'Balance Sheet'!AE44</f>
        <v>0</v>
      </c>
      <c r="X15" s="121">
        <f ca="1">'Balance Sheet'!AG44-'Balance Sheet'!AF44</f>
        <v>0</v>
      </c>
      <c r="Y15" s="121">
        <f ca="1">'Balance Sheet'!AH44-'Balance Sheet'!AG44</f>
        <v>0</v>
      </c>
      <c r="Z15" s="121">
        <f ca="1">'Balance Sheet'!AI44-'Balance Sheet'!AH44</f>
        <v>0</v>
      </c>
      <c r="AA15" s="121">
        <f ca="1">'Balance Sheet'!AJ44-'Balance Sheet'!AI44</f>
        <v>0</v>
      </c>
      <c r="AB15" s="121">
        <f ca="1">'Balance Sheet'!AK44-'Balance Sheet'!AJ44</f>
        <v>0</v>
      </c>
      <c r="AC15" s="121">
        <f ca="1">'Balance Sheet'!AL44-'Balance Sheet'!AK44</f>
        <v>0</v>
      </c>
      <c r="AD15" s="121">
        <f ca="1">'Balance Sheet'!AM44-'Balance Sheet'!AL44</f>
        <v>0</v>
      </c>
      <c r="AE15" s="121">
        <f ca="1">'Balance Sheet'!AN44-'Balance Sheet'!AM44</f>
        <v>0</v>
      </c>
      <c r="AF15" s="121">
        <f ca="1">'Balance Sheet'!AO44-'Balance Sheet'!AN44</f>
        <v>1287.8775000000023</v>
      </c>
      <c r="AG15" s="121">
        <f ca="1">'Balance Sheet'!AP44-'Balance Sheet'!AO44</f>
        <v>-21.446249999993597</v>
      </c>
      <c r="AH15" s="121">
        <f ca="1">'Balance Sheet'!AQ44-'Balance Sheet'!AP44</f>
        <v>87.01875000000291</v>
      </c>
      <c r="AI15" s="121">
        <f ca="1">'Balance Sheet'!AR44-'Balance Sheet'!AQ44</f>
        <v>89.039999999993597</v>
      </c>
      <c r="AJ15" s="121">
        <f ca="1">'Balance Sheet'!AS44-'Balance Sheet'!AR44</f>
        <v>-429.2925000000032</v>
      </c>
      <c r="AK15" s="121">
        <f ca="1">'Balance Sheet'!AT44-'Balance Sheet'!AS44</f>
        <v>376.13624999998865</v>
      </c>
      <c r="AL15" s="121">
        <f ca="1">'Balance Sheet'!AU44-'Balance Sheet'!AT44</f>
        <v>-99.697499999994761</v>
      </c>
      <c r="AM15" s="121">
        <f ca="1">'Balance Sheet'!AV44-'Balance Sheet'!AU44</f>
        <v>52.211250000007567</v>
      </c>
      <c r="AN15" s="121">
        <f ca="1">'Balance Sheet'!AW44-'Balance Sheet'!AV44</f>
        <v>6.7462500000110595</v>
      </c>
      <c r="AO15" s="121">
        <f ca="1">'Balance Sheet'!AX44-'Balance Sheet'!AW44</f>
        <v>-6.7462499999965075</v>
      </c>
      <c r="AP15" s="121">
        <f ca="1">'Balance Sheet'!AY44-'Balance Sheet'!AX44</f>
        <v>177.13499999999476</v>
      </c>
      <c r="AQ15" s="121">
        <f ca="1">'Balance Sheet'!AZ44-'Balance Sheet'!AY44</f>
        <v>-198.31874999999127</v>
      </c>
      <c r="AR15" s="121">
        <f ca="1">'Balance Sheet'!BA44-'Balance Sheet'!AZ44</f>
        <v>160.41374999999243</v>
      </c>
      <c r="AS15" s="121">
        <f ca="1">'Balance Sheet'!BB44-'Balance Sheet'!BA44</f>
        <v>27.24749999998312</v>
      </c>
      <c r="AT15" s="121">
        <f ca="1">'Balance Sheet'!BC44-'Balance Sheet'!BB44</f>
        <v>26.985000000000582</v>
      </c>
      <c r="AU15" s="121">
        <f ca="1">'Balance Sheet'!BD44-'Balance Sheet'!BC44</f>
        <v>30.082499999989523</v>
      </c>
      <c r="AV15" s="121">
        <f ca="1">'Balance Sheet'!BE44-'Balance Sheet'!BD44</f>
        <v>-484.60125000000698</v>
      </c>
      <c r="AW15" s="121">
        <f ca="1">'Balance Sheet'!BF44-'Balance Sheet'!BE44</f>
        <v>419.71124999999302</v>
      </c>
      <c r="AX15" s="121">
        <f ca="1">'Balance Sheet'!BG44-'Balance Sheet'!BF44</f>
        <v>-80.272499999991851</v>
      </c>
      <c r="AY15" s="121">
        <f ca="1">'Balance Sheet'!BH44-'Balance Sheet'!BG44</f>
        <v>46.409999999988941</v>
      </c>
      <c r="AZ15" s="121">
        <f ca="1">'Balance Sheet'!BI44-'Balance Sheet'!BH44</f>
        <v>-33.73124999999709</v>
      </c>
      <c r="BA15" s="121">
        <f ca="1">'Balance Sheet'!BJ44-'Balance Sheet'!BI44</f>
        <v>11.602500000008149</v>
      </c>
      <c r="BB15" s="121">
        <f ca="1">'Balance Sheet'!BK44-'Balance Sheet'!BJ44</f>
        <v>253.23374999999942</v>
      </c>
      <c r="BC15" s="121">
        <f ca="1">'Balance Sheet'!BL44-'Balance Sheet'!BK44</f>
        <v>-297.88500000002387</v>
      </c>
      <c r="BD15" s="121">
        <f ca="1">'Balance Sheet'!BM44-'Balance Sheet'!BL44</f>
        <v>220.44750000000931</v>
      </c>
      <c r="BE15" s="121">
        <f ca="1">'Balance Sheet'!BN44-'Balance Sheet'!BM44</f>
        <v>42.630000000004657</v>
      </c>
      <c r="BF15" s="121">
        <f ca="1">'Balance Sheet'!BO44-'Balance Sheet'!BN44</f>
        <v>-6.8775000000023283</v>
      </c>
      <c r="BG15" s="121">
        <f ca="1">'Balance Sheet'!BP44-'Balance Sheet'!BO44</f>
        <v>3.0975000000034925</v>
      </c>
      <c r="BH15" s="121">
        <f ca="1">'Balance Sheet'!BQ44-'Balance Sheet'!BP44</f>
        <v>-522.11249999998836</v>
      </c>
      <c r="BI15" s="121">
        <f ca="1">'Balance Sheet'!BR44-'Balance Sheet'!BQ44</f>
        <v>406.08749999999418</v>
      </c>
      <c r="BJ15" s="121">
        <f ca="1">'Balance Sheet'!BS44-'Balance Sheet'!BR44</f>
        <v>-56.253750000003492</v>
      </c>
      <c r="BK15" s="121">
        <f ca="1">'Balance Sheet'!BT44-'Balance Sheet'!BS44</f>
        <v>100.64250000000175</v>
      </c>
      <c r="BL15" s="121">
        <f ca="1">'Balance Sheet'!BU44-'Balance Sheet'!BT44</f>
        <v>-114.94874999999593</v>
      </c>
      <c r="BM15" s="121">
        <f ca="1">'Balance Sheet'!BV44-'Balance Sheet'!BU44</f>
        <v>60.716250000012224</v>
      </c>
      <c r="BN15" s="121">
        <f ca="1">'Balance Sheet'!BW44-'Balance Sheet'!BV44</f>
        <v>243.65250000001106</v>
      </c>
      <c r="BO15" s="121">
        <f ca="1">'Balance Sheet'!BX44-'Balance Sheet'!BW44</f>
        <v>-282.24000000001979</v>
      </c>
      <c r="BP15" s="121">
        <f ca="1">'Balance Sheet'!BY44-'Balance Sheet'!BX44</f>
        <v>222.46875000001455</v>
      </c>
      <c r="BQ15" s="121">
        <f ca="1">'Balance Sheet'!BZ44-'Balance Sheet'!BY44</f>
        <v>-2.9662500000122236</v>
      </c>
      <c r="BR15" s="121">
        <f ca="1">'Balance Sheet'!CA44-'Balance Sheet'!BZ44</f>
        <v>13.623749999998836</v>
      </c>
      <c r="BS15" s="121">
        <f ca="1">'Balance Sheet'!CB44-'Balance Sheet'!CA44</f>
        <v>212.49374999999418</v>
      </c>
      <c r="BT15" s="121">
        <f ca="1">'Balance Sheet'!CC44-'Balance Sheet'!CB44</f>
        <v>-648.66375000000698</v>
      </c>
      <c r="BU15" s="121">
        <f ca="1">'Balance Sheet'!CD44-'Balance Sheet'!CC44</f>
        <v>451.42125000001397</v>
      </c>
      <c r="BV15" s="121">
        <f ca="1">'Balance Sheet'!CE44-'Balance Sheet'!CD44</f>
        <v>-69.615000000005239</v>
      </c>
      <c r="BW15" s="121">
        <f ca="1">'Balance Sheet'!CF44-'Balance Sheet'!CE44</f>
        <v>121.82625000001281</v>
      </c>
      <c r="BX15" s="121">
        <f ca="1">'Balance Sheet'!CG44-'Balance Sheet'!CF44</f>
        <v>-96.599999999991269</v>
      </c>
      <c r="BY15" s="121">
        <f ca="1">'Balance Sheet'!CH44-'Balance Sheet'!CG44</f>
        <v>55.046249999984866</v>
      </c>
      <c r="BZ15" s="121">
        <f ca="1">'Balance Sheet'!CI44-'Balance Sheet'!CH44</f>
        <v>218.68875000001572</v>
      </c>
      <c r="CA15" s="121">
        <f ca="1">'Balance Sheet'!CJ44-'Balance Sheet'!CI44</f>
        <v>-284.26124999999593</v>
      </c>
      <c r="CB15" s="121">
        <f ca="1">'Balance Sheet'!CK44-'Balance Sheet'!CJ44</f>
        <v>319.06875000000582</v>
      </c>
      <c r="CC15" s="121">
        <f ca="1">'Balance Sheet'!CL44-'Balance Sheet'!CK44</f>
        <v>-105.49874999999884</v>
      </c>
      <c r="CD15" s="121">
        <f ca="1">'Balance Sheet'!CM44-'Balance Sheet'!CL44</f>
        <v>78.251250000001164</v>
      </c>
    </row>
    <row r="16" spans="2:86" s="29" customFormat="1" x14ac:dyDescent="0.2">
      <c r="B16" s="20"/>
      <c r="C16" s="148" t="s">
        <v>247</v>
      </c>
      <c r="D16" s="120" t="str">
        <f>Inputs!$J$16</f>
        <v>EUR</v>
      </c>
      <c r="E16" s="120" t="s">
        <v>75</v>
      </c>
      <c r="F16" s="119">
        <f ca="1">'Balance Sheet'!E48</f>
        <v>78870.932071948977</v>
      </c>
      <c r="G16" s="119">
        <f ca="1">'Balance Sheet'!F48-'Balance Sheet'!E48</f>
        <v>71189.106080248865</v>
      </c>
      <c r="H16" s="119">
        <f ca="1">'Balance Sheet'!G48-'Balance Sheet'!F48</f>
        <v>25127.881330225646</v>
      </c>
      <c r="I16" s="119">
        <f ca="1">'Balance Sheet'!H48-'Balance Sheet'!G48</f>
        <v>19908.317697421298</v>
      </c>
      <c r="J16" s="119">
        <f ca="1">'Balance Sheet'!I48-'Balance Sheet'!H48</f>
        <v>42485.986094318127</v>
      </c>
      <c r="K16" s="20"/>
      <c r="L16" s="17"/>
      <c r="N16" s="147">
        <f t="shared" ca="1" si="2"/>
        <v>78870.932071948977</v>
      </c>
      <c r="O16" s="147">
        <f t="shared" ca="1" si="2"/>
        <v>71189.106080248865</v>
      </c>
      <c r="P16" s="147">
        <f t="shared" ca="1" si="2"/>
        <v>25127.881330225646</v>
      </c>
      <c r="Q16" s="147">
        <f t="shared" ca="1" si="2"/>
        <v>19908.317697421298</v>
      </c>
      <c r="R16" s="147">
        <f t="shared" ca="1" si="2"/>
        <v>42485.986094318112</v>
      </c>
      <c r="S16" s="17"/>
      <c r="U16" s="148" t="s">
        <v>247</v>
      </c>
      <c r="V16" s="20"/>
      <c r="W16" s="121">
        <f ca="1">'Balance Sheet'!AF48-'Balance Sheet'!AE48</f>
        <v>0</v>
      </c>
      <c r="X16" s="121">
        <f ca="1">'Balance Sheet'!AG48-'Balance Sheet'!AF48</f>
        <v>0</v>
      </c>
      <c r="Y16" s="121">
        <f ca="1">'Balance Sheet'!AH48-'Balance Sheet'!AG48</f>
        <v>0</v>
      </c>
      <c r="Z16" s="121">
        <f ca="1">'Balance Sheet'!AI48-'Balance Sheet'!AH48</f>
        <v>0</v>
      </c>
      <c r="AA16" s="121">
        <f ca="1">'Balance Sheet'!AJ48-'Balance Sheet'!AI48</f>
        <v>0</v>
      </c>
      <c r="AB16" s="121">
        <f ca="1">'Balance Sheet'!AK48-'Balance Sheet'!AJ48</f>
        <v>0</v>
      </c>
      <c r="AC16" s="121">
        <f ca="1">'Balance Sheet'!AL48-'Balance Sheet'!AK48</f>
        <v>0</v>
      </c>
      <c r="AD16" s="121">
        <f ca="1">'Balance Sheet'!AM48-'Balance Sheet'!AL48</f>
        <v>0</v>
      </c>
      <c r="AE16" s="121">
        <f ca="1">'Balance Sheet'!AN48-'Balance Sheet'!AM48</f>
        <v>19666.499776793509</v>
      </c>
      <c r="AF16" s="121">
        <f ca="1">'Balance Sheet'!AO48-'Balance Sheet'!AN48</f>
        <v>1631.890420857475</v>
      </c>
      <c r="AG16" s="121">
        <f ca="1">'Balance Sheet'!AP48-'Balance Sheet'!AO48</f>
        <v>21379.883490141194</v>
      </c>
      <c r="AH16" s="121">
        <f ca="1">'Balance Sheet'!AQ48-'Balance Sheet'!AP48</f>
        <v>36192.658384156799</v>
      </c>
      <c r="AI16" s="121">
        <f ca="1">'Balance Sheet'!AR48-'Balance Sheet'!AQ48</f>
        <v>-33970.413441119475</v>
      </c>
      <c r="AJ16" s="121">
        <f ca="1">'Balance Sheet'!AS48-'Balance Sheet'!AR48</f>
        <v>31322.121342376086</v>
      </c>
      <c r="AK16" s="121">
        <f ca="1">'Balance Sheet'!AT48-'Balance Sheet'!AS48</f>
        <v>43737.55219547289</v>
      </c>
      <c r="AL16" s="121">
        <f ca="1">'Balance Sheet'!AU48-'Balance Sheet'!AT48</f>
        <v>-77994.704013220849</v>
      </c>
      <c r="AM16" s="121">
        <f ca="1">'Balance Sheet'!AV48-'Balance Sheet'!AU48</f>
        <v>43157.296864865086</v>
      </c>
      <c r="AN16" s="121">
        <f ca="1">'Balance Sheet'!AW48-'Balance Sheet'!AV48</f>
        <v>44294.829304997213</v>
      </c>
      <c r="AO16" s="121">
        <f ca="1">'Balance Sheet'!AX48-'Balance Sheet'!AW48</f>
        <v>-85680.630140277455</v>
      </c>
      <c r="AP16" s="121">
        <f ca="1">'Balance Sheet'!AY48-'Balance Sheet'!AX48</f>
        <v>49374.914092775129</v>
      </c>
      <c r="AQ16" s="121">
        <f ca="1">'Balance Sheet'!AZ48-'Balance Sheet'!AY48</f>
        <v>43139.352555227393</v>
      </c>
      <c r="AR16" s="121">
        <f ca="1">'Balance Sheet'!BA48-'Balance Sheet'!AZ48</f>
        <v>-87409.64891410587</v>
      </c>
      <c r="AS16" s="121">
        <f ca="1">'Balance Sheet'!BB48-'Balance Sheet'!BA48</f>
        <v>49961.824581982713</v>
      </c>
      <c r="AT16" s="121">
        <f ca="1">'Balance Sheet'!BC48-'Balance Sheet'!BB48</f>
        <v>51256.611651276005</v>
      </c>
      <c r="AU16" s="121">
        <f ca="1">'Balance Sheet'!BD48-'Balance Sheet'!BC48</f>
        <v>-97357.962370771071</v>
      </c>
      <c r="AV16" s="121">
        <f ca="1">'Balance Sheet'!BE48-'Balance Sheet'!BD48</f>
        <v>36177.309657078426</v>
      </c>
      <c r="AW16" s="121">
        <f ca="1">'Balance Sheet'!BF48-'Balance Sheet'!BE48</f>
        <v>50992.494620150668</v>
      </c>
      <c r="AX16" s="121">
        <f ca="1">'Balance Sheet'!BG48-'Balance Sheet'!BF48</f>
        <v>-90176.826956463774</v>
      </c>
      <c r="AY16" s="121">
        <f ca="1">'Balance Sheet'!BH48-'Balance Sheet'!BG48</f>
        <v>50766.946139041858</v>
      </c>
      <c r="AZ16" s="121">
        <f ca="1">'Balance Sheet'!BI48-'Balance Sheet'!BH48</f>
        <v>50509.509533739067</v>
      </c>
      <c r="BA16" s="121">
        <f ca="1">'Balance Sheet'!BJ48-'Balance Sheet'!BI48</f>
        <v>-100428.07746690106</v>
      </c>
      <c r="BB16" s="121">
        <f ca="1">'Balance Sheet'!BK48-'Balance Sheet'!BJ48</f>
        <v>59259.781702055072</v>
      </c>
      <c r="BC16" s="121">
        <f ca="1">'Balance Sheet'!BL48-'Balance Sheet'!BK48</f>
        <v>49030.604639524056</v>
      </c>
      <c r="BD16" s="121">
        <f ca="1">'Balance Sheet'!BM48-'Balance Sheet'!BL48</f>
        <v>-101604.86675974174</v>
      </c>
      <c r="BE16" s="121">
        <f ca="1">'Balance Sheet'!BN48-'Balance Sheet'!BM48</f>
        <v>58952.020283270016</v>
      </c>
      <c r="BF16" s="121">
        <f ca="1">'Balance Sheet'!BO48-'Balance Sheet'!BN48</f>
        <v>59006.948309244122</v>
      </c>
      <c r="BG16" s="121">
        <f ca="1">'Balance Sheet'!BP48-'Balance Sheet'!BO48</f>
        <v>-115622.70871509505</v>
      </c>
      <c r="BH16" s="121">
        <f ca="1">'Balance Sheet'!BQ48-'Balance Sheet'!BP48</f>
        <v>40637.624247547341</v>
      </c>
      <c r="BI16" s="121">
        <f ca="1">'Balance Sheet'!BR48-'Balance Sheet'!BQ48</f>
        <v>55888.124551161716</v>
      </c>
      <c r="BJ16" s="121">
        <f ca="1">'Balance Sheet'!BS48-'Balance Sheet'!BR48</f>
        <v>-100712.57390784107</v>
      </c>
      <c r="BK16" s="121">
        <f ca="1">'Balance Sheet'!BT48-'Balance Sheet'!BS48</f>
        <v>58579.837383000398</v>
      </c>
      <c r="BL16" s="121">
        <f ca="1">'Balance Sheet'!BU48-'Balance Sheet'!BT48</f>
        <v>55254.987803108699</v>
      </c>
      <c r="BM16" s="121">
        <f ca="1">'Balance Sheet'!BV48-'Balance Sheet'!BU48</f>
        <v>-112041.19210052073</v>
      </c>
      <c r="BN16" s="121">
        <f ca="1">'Balance Sheet'!BW48-'Balance Sheet'!BV48</f>
        <v>66102.979497992652</v>
      </c>
      <c r="BO16" s="121">
        <f ca="1">'Balance Sheet'!BX48-'Balance Sheet'!BW48</f>
        <v>55886.808627890801</v>
      </c>
      <c r="BP16" s="121">
        <f ca="1">'Balance Sheet'!BY48-'Balance Sheet'!BX48</f>
        <v>-114489.04670842324</v>
      </c>
      <c r="BQ16" s="121">
        <f ca="1">'Balance Sheet'!BZ48-'Balance Sheet'!BY48</f>
        <v>64781.571154367368</v>
      </c>
      <c r="BR16" s="121">
        <f ca="1">'Balance Sheet'!CA48-'Balance Sheet'!BZ48</f>
        <v>65641.905864232409</v>
      </c>
      <c r="BS16" s="121">
        <f ca="1">'Balance Sheet'!CB48-'Balance Sheet'!CA48</f>
        <v>-120723.50996410132</v>
      </c>
      <c r="BT16" s="121">
        <f ca="1">'Balance Sheet'!CC48-'Balance Sheet'!CB48</f>
        <v>49389.44915891414</v>
      </c>
      <c r="BU16" s="121">
        <f ca="1">'Balance Sheet'!CD48-'Balance Sheet'!CC48</f>
        <v>67385.535988178191</v>
      </c>
      <c r="BV16" s="121">
        <f ca="1">'Balance Sheet'!CE48-'Balance Sheet'!CD48</f>
        <v>-124833.77676628159</v>
      </c>
      <c r="BW16" s="121">
        <f ca="1">'Balance Sheet'!CF48-'Balance Sheet'!CE48</f>
        <v>70705.674691113454</v>
      </c>
      <c r="BX16" s="121">
        <f ca="1">'Balance Sheet'!CG48-'Balance Sheet'!CF48</f>
        <v>67926.225902283972</v>
      </c>
      <c r="BY16" s="121">
        <f ca="1">'Balance Sheet'!CH48-'Balance Sheet'!CG48</f>
        <v>-135147.41489994692</v>
      </c>
      <c r="BZ16" s="121">
        <f ca="1">'Balance Sheet'!CI48-'Balance Sheet'!CH48</f>
        <v>78327.763613452989</v>
      </c>
      <c r="CA16" s="121">
        <f ca="1">'Balance Sheet'!CJ48-'Balance Sheet'!CI48</f>
        <v>67371.285257499112</v>
      </c>
      <c r="CB16" s="121">
        <f ca="1">'Balance Sheet'!CK48-'Balance Sheet'!CJ48</f>
        <v>-134827.22261410864</v>
      </c>
      <c r="CC16" s="121">
        <f ca="1">'Balance Sheet'!CL48-'Balance Sheet'!CK48</f>
        <v>76653.435425839692</v>
      </c>
      <c r="CD16" s="121">
        <f ca="1">'Balance Sheet'!CM48-'Balance Sheet'!CL48</f>
        <v>80258.540301475034</v>
      </c>
    </row>
    <row r="17" spans="2:82" s="29" customFormat="1" x14ac:dyDescent="0.2">
      <c r="B17" s="20"/>
      <c r="C17" s="127" t="s">
        <v>246</v>
      </c>
      <c r="D17" s="120" t="str">
        <f>Inputs!$J$16</f>
        <v>EUR</v>
      </c>
      <c r="E17" s="120" t="s">
        <v>75</v>
      </c>
      <c r="F17" s="119">
        <f>-PPE!E15-IA!E14</f>
        <v>29726.190476190477</v>
      </c>
      <c r="G17" s="119">
        <f>-PPE!F15-IA!F14</f>
        <v>63150.793650793654</v>
      </c>
      <c r="H17" s="119">
        <f>-PPE!G15-IA!G14</f>
        <v>60095.238095238106</v>
      </c>
      <c r="I17" s="119">
        <f>-PPE!H15-IA!H14</f>
        <v>58984.126984126997</v>
      </c>
      <c r="J17" s="119">
        <f>-PPE!I15-IA!I14</f>
        <v>52928.571428571435</v>
      </c>
      <c r="K17" s="20"/>
      <c r="L17" s="17"/>
      <c r="N17" s="147">
        <f t="shared" si="2"/>
        <v>29726.190476190477</v>
      </c>
      <c r="O17" s="147">
        <f t="shared" si="2"/>
        <v>63150.793650793668</v>
      </c>
      <c r="P17" s="147">
        <f t="shared" si="2"/>
        <v>60095.238095238099</v>
      </c>
      <c r="Q17" s="147">
        <f t="shared" si="2"/>
        <v>58984.126984126982</v>
      </c>
      <c r="R17" s="147">
        <f t="shared" si="2"/>
        <v>52928.571428571435</v>
      </c>
      <c r="S17" s="17"/>
      <c r="U17" s="127" t="s">
        <v>246</v>
      </c>
      <c r="V17" s="20"/>
      <c r="W17" s="121">
        <f>-(PPE!AF15+IA!AF14)</f>
        <v>0</v>
      </c>
      <c r="X17" s="121">
        <f>-(PPE!AG15+IA!AG14)</f>
        <v>0</v>
      </c>
      <c r="Y17" s="121">
        <f>-(PPE!AH15+IA!AH14)</f>
        <v>0</v>
      </c>
      <c r="Z17" s="121">
        <f>-(PPE!AI15+IA!AI14)</f>
        <v>0</v>
      </c>
      <c r="AA17" s="121">
        <f>-(PPE!AJ15+IA!AJ14)</f>
        <v>2069.4444444444443</v>
      </c>
      <c r="AB17" s="121">
        <f>-(PPE!AK15+IA!AK14)</f>
        <v>2069.4444444444443</v>
      </c>
      <c r="AC17" s="121">
        <f>-(PPE!AL15+IA!AL14)</f>
        <v>2069.4444444444443</v>
      </c>
      <c r="AD17" s="121">
        <f>-(PPE!AM15+IA!AM14)</f>
        <v>3069.4444444444443</v>
      </c>
      <c r="AE17" s="121">
        <f>-(PPE!AN15+IA!AN14)</f>
        <v>4591.2698412698419</v>
      </c>
      <c r="AF17" s="121">
        <f>-(PPE!AO15+IA!AO14)</f>
        <v>5285.7142857142862</v>
      </c>
      <c r="AG17" s="121">
        <f>-(PPE!AP15+IA!AP14)</f>
        <v>5285.7142857142862</v>
      </c>
      <c r="AH17" s="121">
        <f>-(PPE!AQ15+IA!AQ14)</f>
        <v>5285.7142857142862</v>
      </c>
      <c r="AI17" s="121">
        <f>-(PPE!AR15+IA!AR14)</f>
        <v>5285.7142857142862</v>
      </c>
      <c r="AJ17" s="121">
        <f>-(PPE!AS15+IA!AS14)</f>
        <v>5285.7142857142862</v>
      </c>
      <c r="AK17" s="121">
        <f>-(PPE!AT15+IA!AT14)</f>
        <v>5285.7142857142862</v>
      </c>
      <c r="AL17" s="121">
        <f>-(PPE!AU15+IA!AU14)</f>
        <v>5285.7142857142862</v>
      </c>
      <c r="AM17" s="121">
        <f>-(PPE!AV15+IA!AV14)</f>
        <v>5285.7142857142862</v>
      </c>
      <c r="AN17" s="121">
        <f>-(PPE!AW15+IA!AW14)</f>
        <v>5285.7142857142862</v>
      </c>
      <c r="AO17" s="121">
        <f>-(PPE!AX15+IA!AX14)</f>
        <v>5285.7142857142862</v>
      </c>
      <c r="AP17" s="121">
        <f>-(PPE!AY15+IA!AY14)</f>
        <v>5285.7142857142862</v>
      </c>
      <c r="AQ17" s="121">
        <f>-(PPE!AZ15+IA!AZ14)</f>
        <v>5285.7142857142862</v>
      </c>
      <c r="AR17" s="121">
        <f>-(PPE!BA15+IA!BA14)</f>
        <v>5285.7142857142862</v>
      </c>
      <c r="AS17" s="121">
        <f>-(PPE!BB15+IA!BB14)</f>
        <v>5285.7142857142862</v>
      </c>
      <c r="AT17" s="121">
        <f>-(PPE!BC15+IA!BC14)</f>
        <v>5007.936507936508</v>
      </c>
      <c r="AU17" s="121">
        <f>-(PPE!BD15+IA!BD14)</f>
        <v>5007.936507936508</v>
      </c>
      <c r="AV17" s="121">
        <f>-(PPE!BE15+IA!BE14)</f>
        <v>5007.936507936508</v>
      </c>
      <c r="AW17" s="121">
        <f>-(PPE!BF15+IA!BF14)</f>
        <v>5007.936507936508</v>
      </c>
      <c r="AX17" s="121">
        <f>-(PPE!BG15+IA!BG14)</f>
        <v>5007.936507936508</v>
      </c>
      <c r="AY17" s="121">
        <f>-(PPE!BH15+IA!BH14)</f>
        <v>5007.936507936508</v>
      </c>
      <c r="AZ17" s="121">
        <f>-(PPE!BI15+IA!BI14)</f>
        <v>5007.936507936508</v>
      </c>
      <c r="BA17" s="121">
        <f>-(PPE!BJ15+IA!BJ14)</f>
        <v>5007.936507936508</v>
      </c>
      <c r="BB17" s="121">
        <f>-(PPE!BK15+IA!BK14)</f>
        <v>5007.936507936508</v>
      </c>
      <c r="BC17" s="121">
        <f>-(PPE!BL15+IA!BL14)</f>
        <v>5007.936507936508</v>
      </c>
      <c r="BD17" s="121">
        <f>-(PPE!BM15+IA!BM14)</f>
        <v>5007.936507936508</v>
      </c>
      <c r="BE17" s="121">
        <f>-(PPE!BN15+IA!BN14)</f>
        <v>5007.936507936508</v>
      </c>
      <c r="BF17" s="121">
        <f>-(PPE!BO15+IA!BO14)</f>
        <v>5007.936507936508</v>
      </c>
      <c r="BG17" s="121">
        <f>-(PPE!BP15+IA!BP14)</f>
        <v>5007.936507936508</v>
      </c>
      <c r="BH17" s="121">
        <f>-(PPE!BQ15+IA!BQ14)</f>
        <v>5007.936507936508</v>
      </c>
      <c r="BI17" s="121">
        <f>-(PPE!BR15+IA!BR14)</f>
        <v>5007.936507936508</v>
      </c>
      <c r="BJ17" s="121">
        <f>-(PPE!BS15+IA!BS14)</f>
        <v>5007.936507936508</v>
      </c>
      <c r="BK17" s="121">
        <f>-(PPE!BT15+IA!BT14)</f>
        <v>5007.936507936508</v>
      </c>
      <c r="BL17" s="121">
        <f>-(PPE!BU15+IA!BU14)</f>
        <v>5007.936507936508</v>
      </c>
      <c r="BM17" s="121">
        <f>-(PPE!BV15+IA!BV14)</f>
        <v>5007.936507936508</v>
      </c>
      <c r="BN17" s="121">
        <f>-(PPE!BW15+IA!BW14)</f>
        <v>5007.936507936508</v>
      </c>
      <c r="BO17" s="121">
        <f>-(PPE!BX15+IA!BX14)</f>
        <v>4730.1587301587379</v>
      </c>
      <c r="BP17" s="121">
        <f>-(PPE!BY15+IA!BY14)</f>
        <v>4730.1587301587306</v>
      </c>
      <c r="BQ17" s="121">
        <f>-(PPE!BZ15+IA!BZ14)</f>
        <v>4730.1587301587306</v>
      </c>
      <c r="BR17" s="121">
        <f>-(PPE!CA15+IA!CA14)</f>
        <v>4730.1587301587306</v>
      </c>
      <c r="BS17" s="121">
        <f>-(PPE!CB15+IA!CB14)</f>
        <v>4730.1587301587306</v>
      </c>
      <c r="BT17" s="121">
        <f>-(PPE!CC15+IA!CC14)</f>
        <v>4730.1587301587306</v>
      </c>
      <c r="BU17" s="121">
        <f>-(PPE!CD15+IA!CD14)</f>
        <v>4730.1587301587306</v>
      </c>
      <c r="BV17" s="121">
        <f>-(PPE!CE15+IA!CE14)</f>
        <v>4730.1587301587306</v>
      </c>
      <c r="BW17" s="121">
        <f>-(PPE!CF15+IA!CF14)</f>
        <v>4250.9920634920636</v>
      </c>
      <c r="BX17" s="121">
        <f>-(PPE!CG15+IA!CG14)</f>
        <v>4250.9920634920636</v>
      </c>
      <c r="BY17" s="121">
        <f>-(PPE!CH15+IA!CH14)</f>
        <v>4250.9920634920636</v>
      </c>
      <c r="BZ17" s="121">
        <f>-(PPE!CI15+IA!CI14)</f>
        <v>4250.9920634920636</v>
      </c>
      <c r="CA17" s="121">
        <f>-(PPE!CJ15+IA!CJ14)</f>
        <v>4250.9920634920636</v>
      </c>
      <c r="CB17" s="121">
        <f>-(PPE!CK15+IA!CK14)</f>
        <v>4250.9920634920636</v>
      </c>
      <c r="CC17" s="121">
        <f>-(PPE!CL15+IA!CL14)</f>
        <v>4250.9920634920636</v>
      </c>
      <c r="CD17" s="121">
        <f>-(PPE!CM15+IA!CM14)</f>
        <v>4250.9920634920636</v>
      </c>
    </row>
    <row r="18" spans="2:82" x14ac:dyDescent="0.2">
      <c r="B18" s="7"/>
      <c r="C18" s="127" t="s">
        <v>245</v>
      </c>
      <c r="D18" s="120" t="str">
        <f>Inputs!$J$16</f>
        <v>EUR</v>
      </c>
      <c r="E18" s="120" t="s">
        <v>75</v>
      </c>
      <c r="F18" s="119">
        <f>-('Balance Sheet'!E12+'Balance Sheet'!E13+'Investment analysis'!F17)</f>
        <v>-507999.99999999988</v>
      </c>
      <c r="G18" s="119">
        <f>('Balance Sheet'!F12+'Balance Sheet'!F13+'Balance Sheet'!F14-'Balance Sheet'!E12-'Balance Sheet'!E13-'Balance Sheet'!E14+'Investment analysis'!G17)</f>
        <v>1.0186340659856796E-10</v>
      </c>
      <c r="H18" s="119">
        <f>('Balance Sheet'!G12+'Balance Sheet'!G13+'Balance Sheet'!G14-'Balance Sheet'!F12-'Balance Sheet'!F13-'Balance Sheet'!F14+'Investment analysis'!H17)</f>
        <v>2.3283064365386963E-10</v>
      </c>
      <c r="I18" s="119">
        <f>('Balance Sheet'!H12+'Balance Sheet'!H13+'Balance Sheet'!H14-'Balance Sheet'!G12-'Balance Sheet'!G13-'Balance Sheet'!G14+'Investment analysis'!I17)</f>
        <v>1.3096723705530167E-10</v>
      </c>
      <c r="J18" s="119">
        <f>('Balance Sheet'!I12+'Balance Sheet'!I13+'Balance Sheet'!I14-'Balance Sheet'!H12-'Balance Sheet'!H13-'Balance Sheet'!H14+'Investment analysis'!J17)</f>
        <v>1.4551915228366852E-11</v>
      </c>
      <c r="K18" s="7"/>
      <c r="N18" s="147">
        <f t="shared" si="2"/>
        <v>-507999.99999999977</v>
      </c>
      <c r="O18" s="147">
        <f t="shared" si="2"/>
        <v>-1.0459189070388675E-10</v>
      </c>
      <c r="P18" s="147">
        <f t="shared" si="2"/>
        <v>-2.2191670723259449E-10</v>
      </c>
      <c r="Q18" s="147">
        <f t="shared" si="2"/>
        <v>-1.2732925824820995E-10</v>
      </c>
      <c r="R18" s="147">
        <f t="shared" si="2"/>
        <v>-6.9121597334742546E-11</v>
      </c>
      <c r="U18" s="127" t="s">
        <v>244</v>
      </c>
      <c r="W18" s="121">
        <f>-('Balance Sheet'!AF12+'Balance Sheet'!AF13+'Balance Sheet'!AF14-'Balance Sheet'!AE12-'Balance Sheet'!AE13-'Balance Sheet'!AE14+'Investment analysis'!W17)</f>
        <v>0</v>
      </c>
      <c r="X18" s="121">
        <f>-('Balance Sheet'!AG12+'Balance Sheet'!AG13+'Balance Sheet'!AG14-'Balance Sheet'!AF12-'Balance Sheet'!AF13-'Balance Sheet'!AF14+'Investment analysis'!X17)</f>
        <v>0</v>
      </c>
      <c r="Y18" s="121">
        <f>-('Balance Sheet'!AH12+'Balance Sheet'!AH13+'Balance Sheet'!AH14-'Balance Sheet'!AG12-'Balance Sheet'!AG13-'Balance Sheet'!AG14+'Investment analysis'!Y17)</f>
        <v>0</v>
      </c>
      <c r="Z18" s="121">
        <f>-('Balance Sheet'!AI12+'Balance Sheet'!AI13+'Balance Sheet'!AI14-'Balance Sheet'!AH12-'Balance Sheet'!AH13-'Balance Sheet'!AH14+'Investment analysis'!Z17)</f>
        <v>-233000</v>
      </c>
      <c r="AA18" s="121">
        <f>-('Balance Sheet'!AJ12+'Balance Sheet'!AJ13+'Balance Sheet'!AJ14-'Balance Sheet'!AI12-'Balance Sheet'!AI13-'Balance Sheet'!AI14+'Investment analysis'!AA17)</f>
        <v>-6.3664629124104977E-12</v>
      </c>
      <c r="AB18" s="121">
        <f>-('Balance Sheet'!AK12+'Balance Sheet'!AK13+'Balance Sheet'!AK14-'Balance Sheet'!AJ12-'Balance Sheet'!AJ13-'Balance Sheet'!AJ14+'Investment analysis'!AB17)</f>
        <v>-265000</v>
      </c>
      <c r="AC18" s="121">
        <f>-('Balance Sheet'!AL12+'Balance Sheet'!AL13+'Balance Sheet'!AL14-'Balance Sheet'!AK12-'Balance Sheet'!AK13-'Balance Sheet'!AK14+'Investment analysis'!AC17)</f>
        <v>5.184119800105691E-11</v>
      </c>
      <c r="AD18" s="121">
        <f>-('Balance Sheet'!AM12+'Balance Sheet'!AM13+'Balance Sheet'!AM14-'Balance Sheet'!AL12-'Balance Sheet'!AL13-'Balance Sheet'!AL14+'Investment analysis'!AD17)</f>
        <v>-10000.000000000007</v>
      </c>
      <c r="AE18" s="121">
        <f>-('Balance Sheet'!AN12+'Balance Sheet'!AN13+'Balance Sheet'!AN14-'Balance Sheet'!AM12-'Balance Sheet'!AM13-'Balance Sheet'!AM14+'Investment analysis'!AE17)</f>
        <v>-1.9099388737231493E-11</v>
      </c>
      <c r="AF18" s="121">
        <f>-('Balance Sheet'!AO12+'Balance Sheet'!AO13+'Balance Sheet'!AO14-'Balance Sheet'!AN12-'Balance Sheet'!AN13-'Balance Sheet'!AN14+'Investment analysis'!AF17)</f>
        <v>3.2741809263825417E-11</v>
      </c>
      <c r="AG18" s="121">
        <f>-('Balance Sheet'!AP12+'Balance Sheet'!AP13+'Balance Sheet'!AP14-'Balance Sheet'!AO12-'Balance Sheet'!AO13-'Balance Sheet'!AO14+'Investment analysis'!AG17)</f>
        <v>-8.3673512563109398E-11</v>
      </c>
      <c r="AH18" s="121">
        <f>-('Balance Sheet'!AQ12+'Balance Sheet'!AQ13+'Balance Sheet'!AQ14-'Balance Sheet'!AP12-'Balance Sheet'!AP13-'Balance Sheet'!AP14+'Investment analysis'!AH17)</f>
        <v>1.4915713109076023E-10</v>
      </c>
      <c r="AI18" s="121">
        <f>-('Balance Sheet'!AR12+'Balance Sheet'!AR13+'Balance Sheet'!AR14-'Balance Sheet'!AQ12-'Balance Sheet'!AQ13-'Balance Sheet'!AQ14+'Investment analysis'!AI17)</f>
        <v>-8.3673512563109398E-11</v>
      </c>
      <c r="AJ18" s="121">
        <f>-('Balance Sheet'!AS12+'Balance Sheet'!AS13+'Balance Sheet'!AS14-'Balance Sheet'!AR12-'Balance Sheet'!AR13-'Balance Sheet'!AR14+'Investment analysis'!AJ17)</f>
        <v>-2.5465851649641991E-11</v>
      </c>
      <c r="AK18" s="121">
        <f>-('Balance Sheet'!AT12+'Balance Sheet'!AT13+'Balance Sheet'!AT14-'Balance Sheet'!AS12-'Balance Sheet'!AS13-'Balance Sheet'!AS14+'Investment analysis'!AK17)</f>
        <v>3.2741809263825417E-11</v>
      </c>
      <c r="AL18" s="121">
        <f>-('Balance Sheet'!AU12+'Balance Sheet'!AU13+'Balance Sheet'!AU14-'Balance Sheet'!AT12-'Balance Sheet'!AT13-'Balance Sheet'!AT14+'Investment analysis'!AL17)</f>
        <v>-8.3673512563109398E-11</v>
      </c>
      <c r="AM18" s="121">
        <f>-('Balance Sheet'!AV12+'Balance Sheet'!AV13+'Balance Sheet'!AV14-'Balance Sheet'!AU12-'Balance Sheet'!AU13-'Balance Sheet'!AU14+'Investment analysis'!AM17)</f>
        <v>9.0949470177292824E-11</v>
      </c>
      <c r="AN18" s="121">
        <f>-('Balance Sheet'!AW12+'Balance Sheet'!AW13+'Balance Sheet'!AW14-'Balance Sheet'!AV12-'Balance Sheet'!AV13-'Balance Sheet'!AV14+'Investment analysis'!AN17)</f>
        <v>-2.5465851649641991E-11</v>
      </c>
      <c r="AO18" s="121">
        <f>-('Balance Sheet'!AX12+'Balance Sheet'!AX13+'Balance Sheet'!AX14-'Balance Sheet'!AW12-'Balance Sheet'!AW13-'Balance Sheet'!AW14+'Investment analysis'!AO17)</f>
        <v>-8.3673512563109398E-11</v>
      </c>
      <c r="AP18" s="121">
        <f>-('Balance Sheet'!AY12+'Balance Sheet'!AY13+'Balance Sheet'!AY14-'Balance Sheet'!AX12-'Balance Sheet'!AX13-'Balance Sheet'!AX14+'Investment analysis'!AP17)</f>
        <v>3.2741809263825417E-11</v>
      </c>
      <c r="AQ18" s="121">
        <f>-('Balance Sheet'!AZ12+'Balance Sheet'!AZ13+'Balance Sheet'!AZ14-'Balance Sheet'!AY12-'Balance Sheet'!AY13-'Balance Sheet'!AY14+'Investment analysis'!AQ17)</f>
        <v>1.4915713109076023E-10</v>
      </c>
      <c r="AR18" s="121">
        <f>-('Balance Sheet'!BA12+'Balance Sheet'!BA13+'Balance Sheet'!BA14-'Balance Sheet'!AZ12-'Balance Sheet'!AZ13-'Balance Sheet'!AZ14+'Investment analysis'!AR17)</f>
        <v>-2.0008883439004421E-10</v>
      </c>
      <c r="AS18" s="121">
        <f>-('Balance Sheet'!BB12+'Balance Sheet'!BB13+'Balance Sheet'!BB14-'Balance Sheet'!BA12-'Balance Sheet'!BA13-'Balance Sheet'!BA14+'Investment analysis'!AS17)</f>
        <v>3.2741809263825417E-11</v>
      </c>
      <c r="AT18" s="121">
        <f>-('Balance Sheet'!BC12+'Balance Sheet'!BC13+'Balance Sheet'!BC14-'Balance Sheet'!BB12-'Balance Sheet'!BB13-'Balance Sheet'!BB14+'Investment analysis'!AT17)</f>
        <v>5.9117155615240335E-11</v>
      </c>
      <c r="AU18" s="121">
        <f>-('Balance Sheet'!BD12+'Balance Sheet'!BD13+'Balance Sheet'!BD14-'Balance Sheet'!BC12-'Balance Sheet'!BC13-'Balance Sheet'!BC14+'Investment analysis'!AU17)</f>
        <v>-1.1550582712516189E-10</v>
      </c>
      <c r="AV18" s="121">
        <f>-('Balance Sheet'!BE12+'Balance Sheet'!BE13+'Balance Sheet'!BE14-'Balance Sheet'!BD12-'Balance Sheet'!BD13-'Balance Sheet'!BD14+'Investment analysis'!AV17)</f>
        <v>5.9117155615240335E-11</v>
      </c>
      <c r="AW18" s="121">
        <f>-('Balance Sheet'!BF12+'Balance Sheet'!BF13+'Balance Sheet'!BF14-'Balance Sheet'!BE12-'Balance Sheet'!BE13-'Balance Sheet'!BE14+'Investment analysis'!AW17)</f>
        <v>-5.7298166211694479E-11</v>
      </c>
      <c r="AX18" s="121">
        <f>-('Balance Sheet'!BG12+'Balance Sheet'!BG13+'Balance Sheet'!BG14-'Balance Sheet'!BF12-'Balance Sheet'!BF13-'Balance Sheet'!BF14+'Investment analysis'!AX17)</f>
        <v>9.0949470177292824E-13</v>
      </c>
      <c r="AY18" s="121">
        <f>-('Balance Sheet'!BH12+'Balance Sheet'!BH13+'Balance Sheet'!BH14-'Balance Sheet'!BG12-'Balance Sheet'!BG13-'Balance Sheet'!BG14+'Investment analysis'!AY17)</f>
        <v>5.9117155615240335E-11</v>
      </c>
      <c r="AZ18" s="121">
        <f>-('Balance Sheet'!BI12+'Balance Sheet'!BI13+'Balance Sheet'!BI14-'Balance Sheet'!BH12-'Balance Sheet'!BH13-'Balance Sheet'!BH14+'Investment analysis'!AZ17)</f>
        <v>-5.7298166211694479E-11</v>
      </c>
      <c r="BA18" s="121">
        <f>-('Balance Sheet'!BJ12+'Balance Sheet'!BJ13+'Balance Sheet'!BJ14-'Balance Sheet'!BI12-'Balance Sheet'!BI13-'Balance Sheet'!BI14+'Investment analysis'!BA17)</f>
        <v>-5.7298166211694479E-11</v>
      </c>
      <c r="BB18" s="121">
        <f>-('Balance Sheet'!BK12+'Balance Sheet'!BK13+'Balance Sheet'!BK14-'Balance Sheet'!BJ12-'Balance Sheet'!BJ13-'Balance Sheet'!BJ14+'Investment analysis'!BB17)</f>
        <v>5.9117155615240335E-11</v>
      </c>
      <c r="BC18" s="121">
        <f>-('Balance Sheet'!BL12+'Balance Sheet'!BL13+'Balance Sheet'!BL14-'Balance Sheet'!BK12-'Balance Sheet'!BK13-'Balance Sheet'!BK14+'Investment analysis'!BC17)</f>
        <v>-5.7298166211694479E-11</v>
      </c>
      <c r="BD18" s="121">
        <f>-('Balance Sheet'!BM12+'Balance Sheet'!BM13+'Balance Sheet'!BM14-'Balance Sheet'!BL12-'Balance Sheet'!BL13-'Balance Sheet'!BL14+'Investment analysis'!BD17)</f>
        <v>-5.7298166211694479E-11</v>
      </c>
      <c r="BE18" s="121">
        <f>-('Balance Sheet'!BN12+'Balance Sheet'!BN13+'Balance Sheet'!BN14-'Balance Sheet'!BM12-'Balance Sheet'!BM13-'Balance Sheet'!BM14+'Investment analysis'!BE17)</f>
        <v>5.9117155615240335E-11</v>
      </c>
      <c r="BF18" s="121">
        <f>-('Balance Sheet'!BO12+'Balance Sheet'!BO13+'Balance Sheet'!BO14-'Balance Sheet'!BN12-'Balance Sheet'!BN13-'Balance Sheet'!BN14+'Investment analysis'!BF17)</f>
        <v>-5.7298166211694479E-11</v>
      </c>
      <c r="BG18" s="121">
        <f>-('Balance Sheet'!BP12+'Balance Sheet'!BP13+'Balance Sheet'!BP14-'Balance Sheet'!BO12-'Balance Sheet'!BO13-'Balance Sheet'!BO14+'Investment analysis'!BG17)</f>
        <v>5.9117155615240335E-11</v>
      </c>
      <c r="BH18" s="121">
        <f>-('Balance Sheet'!BQ12+'Balance Sheet'!BQ13+'Balance Sheet'!BQ14-'Balance Sheet'!BP12-'Balance Sheet'!BP13-'Balance Sheet'!BP14+'Investment analysis'!BH17)</f>
        <v>-5.7298166211694479E-11</v>
      </c>
      <c r="BI18" s="121">
        <f>-('Balance Sheet'!BR12+'Balance Sheet'!BR13+'Balance Sheet'!BR14-'Balance Sheet'!BQ12-'Balance Sheet'!BQ13-'Balance Sheet'!BQ14+'Investment analysis'!BI17)</f>
        <v>9.0949470177292824E-13</v>
      </c>
      <c r="BJ18" s="121">
        <f>-('Balance Sheet'!BS12+'Balance Sheet'!BS13+'Balance Sheet'!BS14-'Balance Sheet'!BR12-'Balance Sheet'!BR13-'Balance Sheet'!BR14+'Investment analysis'!BJ17)</f>
        <v>-5.7298166211694479E-11</v>
      </c>
      <c r="BK18" s="121">
        <f>-('Balance Sheet'!BT12+'Balance Sheet'!BT13+'Balance Sheet'!BT14-'Balance Sheet'!BS12-'Balance Sheet'!BS13-'Balance Sheet'!BS14+'Investment analysis'!BK17)</f>
        <v>5.9117155615240335E-11</v>
      </c>
      <c r="BL18" s="121">
        <f>-('Balance Sheet'!BU12+'Balance Sheet'!BU13+'Balance Sheet'!BU14-'Balance Sheet'!BT12-'Balance Sheet'!BT13-'Balance Sheet'!BT14+'Investment analysis'!BL17)</f>
        <v>-5.7298166211694479E-11</v>
      </c>
      <c r="BM18" s="121">
        <f>-('Balance Sheet'!BV12+'Balance Sheet'!BV13+'Balance Sheet'!BV14-'Balance Sheet'!BU12-'Balance Sheet'!BU13-'Balance Sheet'!BU14+'Investment analysis'!BM17)</f>
        <v>-5.7298166211694479E-11</v>
      </c>
      <c r="BN18" s="121">
        <f>-('Balance Sheet'!BW12+'Balance Sheet'!BW13+'Balance Sheet'!BW14-'Balance Sheet'!BV12-'Balance Sheet'!BV13-'Balance Sheet'!BV14+'Investment analysis'!BN17)</f>
        <v>5.9117155615240335E-11</v>
      </c>
      <c r="BO18" s="121">
        <f>-('Balance Sheet'!BX12+'Balance Sheet'!BX13+'Balance Sheet'!BX14-'Balance Sheet'!BW12-'Balance Sheet'!BW13-'Balance Sheet'!BW14+'Investment analysis'!BO17)</f>
        <v>1.9099388737231493E-11</v>
      </c>
      <c r="BP18" s="121">
        <f>-('Balance Sheet'!BY12+'Balance Sheet'!BY13+'Balance Sheet'!BY14-'Balance Sheet'!BX12-'Balance Sheet'!BX13-'Balance Sheet'!BX14+'Investment analysis'!BP17)</f>
        <v>-9.0039975475519896E-11</v>
      </c>
      <c r="BQ18" s="121">
        <f>-('Balance Sheet'!BZ12+'Balance Sheet'!BZ13+'Balance Sheet'!BZ14-'Balance Sheet'!BY12-'Balance Sheet'!BY13-'Balance Sheet'!BY14+'Investment analysis'!BQ17)</f>
        <v>2.6375346351414919E-11</v>
      </c>
      <c r="BR18" s="121">
        <f>-('Balance Sheet'!CA12+'Balance Sheet'!CA13+'Balance Sheet'!CA14-'Balance Sheet'!BZ12-'Balance Sheet'!BZ13-'Balance Sheet'!BZ14+'Investment analysis'!BR17)</f>
        <v>-3.1832314562052488E-11</v>
      </c>
      <c r="BS18" s="121">
        <f>-('Balance Sheet'!CB12+'Balance Sheet'!CB13+'Balance Sheet'!CB14-'Balance Sheet'!CA12-'Balance Sheet'!CA13-'Balance Sheet'!CA14+'Investment analysis'!BS17)</f>
        <v>-3.1832314562052488E-11</v>
      </c>
      <c r="BT18" s="121">
        <f>-('Balance Sheet'!CC12+'Balance Sheet'!CC13+'Balance Sheet'!CC14-'Balance Sheet'!CB12-'Balance Sheet'!CB13-'Balance Sheet'!CB14+'Investment analysis'!BT17)</f>
        <v>2.6375346351414919E-11</v>
      </c>
      <c r="BU18" s="121">
        <f>-('Balance Sheet'!CD12+'Balance Sheet'!CD13+'Balance Sheet'!CD14-'Balance Sheet'!CC12-'Balance Sheet'!CC13-'Balance Sheet'!CC14+'Investment analysis'!BU17)</f>
        <v>-3.1832314562052488E-11</v>
      </c>
      <c r="BV18" s="121">
        <f>-('Balance Sheet'!CE12+'Balance Sheet'!CE13+'Balance Sheet'!CE14-'Balance Sheet'!CD12-'Balance Sheet'!CD13-'Balance Sheet'!CD14+'Investment analysis'!BV17)</f>
        <v>-3.1832314562052488E-11</v>
      </c>
      <c r="BW18" s="121">
        <f>-('Balance Sheet'!CF12+'Balance Sheet'!CF13+'Balance Sheet'!CF14-'Balance Sheet'!CE12-'Balance Sheet'!CE13-'Balance Sheet'!CE14+'Investment analysis'!BW17)</f>
        <v>6.5483618527650833E-11</v>
      </c>
      <c r="BX18" s="121">
        <f>-('Balance Sheet'!CG12+'Balance Sheet'!CG13+'Balance Sheet'!CG14-'Balance Sheet'!CF12-'Balance Sheet'!CF13-'Balance Sheet'!CF14+'Investment analysis'!BX17)</f>
        <v>-5.0931703299283981E-11</v>
      </c>
      <c r="BY18" s="121">
        <f>-('Balance Sheet'!CH12+'Balance Sheet'!CH13+'Balance Sheet'!CH14-'Balance Sheet'!CG12-'Balance Sheet'!CG13-'Balance Sheet'!CG14+'Investment analysis'!BY17)</f>
        <v>-5.0931703299283981E-11</v>
      </c>
      <c r="BZ18" s="121">
        <f>-('Balance Sheet'!CI12+'Balance Sheet'!CI13+'Balance Sheet'!CI14-'Balance Sheet'!CH12-'Balance Sheet'!CH13-'Balance Sheet'!CH14+'Investment analysis'!BZ17)</f>
        <v>3.637978807091713E-11</v>
      </c>
      <c r="CA18" s="121">
        <f>-('Balance Sheet'!CJ12+'Balance Sheet'!CJ13+'Balance Sheet'!CJ14-'Balance Sheet'!CI12-'Balance Sheet'!CI13-'Balance Sheet'!CI14+'Investment analysis'!CA17)</f>
        <v>7.2759576141834259E-12</v>
      </c>
      <c r="CB18" s="121">
        <f>-('Balance Sheet'!CK12+'Balance Sheet'!CK13+'Balance Sheet'!CK14-'Balance Sheet'!CJ12-'Balance Sheet'!CJ13-'Balance Sheet'!CJ14+'Investment analysis'!CB17)</f>
        <v>7.2759576141834259E-12</v>
      </c>
      <c r="CC18" s="121">
        <f>-('Balance Sheet'!CL12+'Balance Sheet'!CL13+'Balance Sheet'!CL14-'Balance Sheet'!CK12-'Balance Sheet'!CK13-'Balance Sheet'!CK14+'Investment analysis'!CC17)</f>
        <v>-2.1827872842550278E-11</v>
      </c>
      <c r="CD18" s="121">
        <f>-('Balance Sheet'!CM12+'Balance Sheet'!CM13+'Balance Sheet'!CM14-'Balance Sheet'!CL12-'Balance Sheet'!CL13-'Balance Sheet'!CL14+'Investment analysis'!CD17)</f>
        <v>7.2759576141834259E-12</v>
      </c>
    </row>
    <row r="19" spans="2:82" x14ac:dyDescent="0.2">
      <c r="B19" s="7"/>
      <c r="C19" s="126" t="s">
        <v>243</v>
      </c>
      <c r="D19" s="146" t="str">
        <f>Inputs!$J$16</f>
        <v>EUR</v>
      </c>
      <c r="E19" s="146" t="s">
        <v>19</v>
      </c>
      <c r="F19" s="125">
        <f ca="1">F10+F11+F17+F18</f>
        <v>-346429.20316722419</v>
      </c>
      <c r="G19" s="125">
        <f ca="1">G10+G11+G17+G18</f>
        <v>1202963.2669438757</v>
      </c>
      <c r="H19" s="125">
        <f ca="1">H10+H11+H17+H18</f>
        <v>1467807.593333893</v>
      </c>
      <c r="I19" s="125">
        <f ca="1">I10+I11+I17+I18</f>
        <v>1721772.482295234</v>
      </c>
      <c r="J19" s="125">
        <f ca="1">J10+J11+J17+J18</f>
        <v>2291680.9484699443</v>
      </c>
      <c r="K19" s="7"/>
      <c r="N19" s="145">
        <f t="shared" ca="1" si="2"/>
        <v>-351131.8053243889</v>
      </c>
      <c r="O19" s="145">
        <f t="shared" ca="1" si="2"/>
        <v>1202963.2669438757</v>
      </c>
      <c r="P19" s="145">
        <f t="shared" ca="1" si="2"/>
        <v>1467807.5933338935</v>
      </c>
      <c r="Q19" s="145">
        <f t="shared" ca="1" si="2"/>
        <v>1721772.4822952335</v>
      </c>
      <c r="R19" s="145">
        <f t="shared" ca="1" si="2"/>
        <v>2291680.9484699434</v>
      </c>
      <c r="U19" s="126" t="s">
        <v>243</v>
      </c>
      <c r="W19" s="139">
        <f t="shared" ref="W19:BB19" ca="1" si="7">W10+W11+W17+W18</f>
        <v>0</v>
      </c>
      <c r="X19" s="139">
        <f t="shared" ca="1" si="7"/>
        <v>-23000</v>
      </c>
      <c r="Y19" s="139">
        <f t="shared" ca="1" si="7"/>
        <v>-210000</v>
      </c>
      <c r="Z19" s="139">
        <f t="shared" ca="1" si="7"/>
        <v>0</v>
      </c>
      <c r="AA19" s="139">
        <f t="shared" ca="1" si="7"/>
        <v>-265000</v>
      </c>
      <c r="AB19" s="139">
        <f t="shared" ca="1" si="7"/>
        <v>-30000</v>
      </c>
      <c r="AC19" s="139">
        <f t="shared" ca="1" si="7"/>
        <v>-69999.999999999942</v>
      </c>
      <c r="AD19" s="139">
        <f t="shared" ca="1" si="7"/>
        <v>0</v>
      </c>
      <c r="AE19" s="139">
        <f t="shared" ca="1" si="7"/>
        <v>-78726.603591441715</v>
      </c>
      <c r="AF19" s="139">
        <f t="shared" ca="1" si="7"/>
        <v>93249.807660718478</v>
      </c>
      <c r="AG19" s="139">
        <f t="shared" ca="1" si="7"/>
        <v>111799.61531207099</v>
      </c>
      <c r="AH19" s="139">
        <f t="shared" ca="1" si="7"/>
        <v>120545.37529426345</v>
      </c>
      <c r="AI19" s="139">
        <f t="shared" ca="1" si="7"/>
        <v>62842.502273251492</v>
      </c>
      <c r="AJ19" s="139">
        <f t="shared" ca="1" si="7"/>
        <v>75158.075760073785</v>
      </c>
      <c r="AK19" s="139">
        <f t="shared" ca="1" si="7"/>
        <v>135049.15180238409</v>
      </c>
      <c r="AL19" s="139">
        <f t="shared" ca="1" si="7"/>
        <v>6765.426217358443</v>
      </c>
      <c r="AM19" s="139">
        <f t="shared" ca="1" si="7"/>
        <v>132064.08338652927</v>
      </c>
      <c r="AN19" s="139">
        <f t="shared" ca="1" si="7"/>
        <v>137491.3170737098</v>
      </c>
      <c r="AO19" s="139">
        <f t="shared" ca="1" si="7"/>
        <v>5011.7141865129088</v>
      </c>
      <c r="AP19" s="139">
        <f t="shared" ca="1" si="7"/>
        <v>161650.84458690949</v>
      </c>
      <c r="AQ19" s="139">
        <f t="shared" ca="1" si="7"/>
        <v>131136.76459419893</v>
      </c>
      <c r="AR19" s="139">
        <f t="shared" ca="1" si="7"/>
        <v>22220.256129660047</v>
      </c>
      <c r="AS19" s="139">
        <f t="shared" ca="1" si="7"/>
        <v>163877.50113068073</v>
      </c>
      <c r="AT19" s="139">
        <f t="shared" ca="1" si="7"/>
        <v>169695.6298026068</v>
      </c>
      <c r="AU19" s="139">
        <f t="shared" ca="1" si="7"/>
        <v>26545.042283745177</v>
      </c>
      <c r="AV19" s="139">
        <f t="shared" ca="1" si="7"/>
        <v>95634.301471315121</v>
      </c>
      <c r="AW19" s="139">
        <f t="shared" ca="1" si="7"/>
        <v>167174.83428257474</v>
      </c>
      <c r="AX19" s="139">
        <f t="shared" ca="1" si="7"/>
        <v>21475.860349858456</v>
      </c>
      <c r="AY19" s="139">
        <f t="shared" ca="1" si="7"/>
        <v>166167.49141166592</v>
      </c>
      <c r="AZ19" s="139">
        <f t="shared" ca="1" si="7"/>
        <v>164832.68390521873</v>
      </c>
      <c r="BA19" s="139">
        <f t="shared" ca="1" si="7"/>
        <v>13690.244316393713</v>
      </c>
      <c r="BB19" s="139">
        <f t="shared" ca="1" si="7"/>
        <v>207013.55267972447</v>
      </c>
      <c r="BC19" s="139">
        <f t="shared" ref="BC19:CD19" ca="1" si="8">BC10+BC11+BC17+BC18</f>
        <v>157169.54919864048</v>
      </c>
      <c r="BD19" s="139">
        <f t="shared" ca="1" si="8"/>
        <v>37759.881823501521</v>
      </c>
      <c r="BE19" s="139">
        <f t="shared" ca="1" si="8"/>
        <v>205114.96597674955</v>
      </c>
      <c r="BF19" s="139">
        <f t="shared" ca="1" si="8"/>
        <v>205229.18563450547</v>
      </c>
      <c r="BG19" s="139">
        <f t="shared" ca="1" si="8"/>
        <v>32556.770794468088</v>
      </c>
      <c r="BH19" s="139">
        <f t="shared" ca="1" si="8"/>
        <v>114984.77871114298</v>
      </c>
      <c r="BI19" s="139">
        <f t="shared" ca="1" si="8"/>
        <v>188527.34902485929</v>
      </c>
      <c r="BJ19" s="139">
        <f t="shared" ca="1" si="8"/>
        <v>30489.144568040603</v>
      </c>
      <c r="BK19" s="139">
        <f t="shared" ca="1" si="8"/>
        <v>201829.14725317687</v>
      </c>
      <c r="BL19" s="139">
        <f t="shared" ca="1" si="8"/>
        <v>185584.9357753543</v>
      </c>
      <c r="BM19" s="139">
        <f t="shared" ca="1" si="8"/>
        <v>25265.646409302833</v>
      </c>
      <c r="BN19" s="139">
        <f t="shared" ca="1" si="8"/>
        <v>237948.77336958743</v>
      </c>
      <c r="BO19" s="139">
        <f t="shared" ca="1" si="8"/>
        <v>187909.4487358951</v>
      </c>
      <c r="BP19" s="139">
        <f t="shared" ca="1" si="8"/>
        <v>51024.123156241752</v>
      </c>
      <c r="BQ19" s="139">
        <f t="shared" ca="1" si="8"/>
        <v>230837.64152560194</v>
      </c>
      <c r="BR19" s="139">
        <f t="shared" ca="1" si="8"/>
        <v>234814.72297156224</v>
      </c>
      <c r="BS19" s="139">
        <f t="shared" ca="1" si="8"/>
        <v>82215.309373831915</v>
      </c>
      <c r="BT19" s="139">
        <f t="shared" ca="1" si="8"/>
        <v>155289.12816043859</v>
      </c>
      <c r="BU19" s="139">
        <f t="shared" ca="1" si="8"/>
        <v>241969.76994353705</v>
      </c>
      <c r="BV19" s="139">
        <f t="shared" ca="1" si="8"/>
        <v>46255.095633677585</v>
      </c>
      <c r="BW19" s="139">
        <f t="shared" ca="1" si="8"/>
        <v>257963.61895395909</v>
      </c>
      <c r="BX19" s="139">
        <f t="shared" ca="1" si="8"/>
        <v>244431.93708109768</v>
      </c>
      <c r="BY19" s="139">
        <f t="shared" ca="1" si="8"/>
        <v>48169.285726859089</v>
      </c>
      <c r="BZ19" s="139">
        <f t="shared" ca="1" si="8"/>
        <v>294610.85508502845</v>
      </c>
      <c r="CA19" s="139">
        <f t="shared" ca="1" si="8"/>
        <v>241209.26732282463</v>
      </c>
      <c r="CB19" s="139">
        <f t="shared" ca="1" si="8"/>
        <v>90003.352418847935</v>
      </c>
      <c r="CC19" s="139">
        <f t="shared" ca="1" si="8"/>
        <v>286177.38772528543</v>
      </c>
      <c r="CD19" s="139">
        <f t="shared" ca="1" si="8"/>
        <v>303385.94104455609</v>
      </c>
    </row>
    <row r="20" spans="2:82" x14ac:dyDescent="0.2">
      <c r="B20" s="7"/>
      <c r="C20" s="144" t="s">
        <v>242</v>
      </c>
      <c r="D20" s="19"/>
      <c r="E20" s="19"/>
      <c r="F20" s="18"/>
      <c r="G20" s="36">
        <f ca="1">G19/F19-1</f>
        <v>-4.4724649537215706</v>
      </c>
      <c r="H20" s="36">
        <f ca="1">H19/G19-1</f>
        <v>0.22015994475280487</v>
      </c>
      <c r="I20" s="36">
        <f ca="1">I19/H19-1</f>
        <v>0.17302328323871108</v>
      </c>
      <c r="J20" s="36">
        <f ca="1">J19/I19-1</f>
        <v>0.33100103064429609</v>
      </c>
      <c r="K20" s="7"/>
      <c r="U20" s="144" t="s">
        <v>242</v>
      </c>
      <c r="W20" s="139">
        <f t="shared" ref="W20:BB20" ca="1" si="9">V20+W19</f>
        <v>0</v>
      </c>
      <c r="X20" s="139">
        <f t="shared" ca="1" si="9"/>
        <v>-23000</v>
      </c>
      <c r="Y20" s="139">
        <f t="shared" ca="1" si="9"/>
        <v>-233000</v>
      </c>
      <c r="Z20" s="139">
        <f t="shared" ca="1" si="9"/>
        <v>-233000</v>
      </c>
      <c r="AA20" s="139">
        <f t="shared" ca="1" si="9"/>
        <v>-498000</v>
      </c>
      <c r="AB20" s="139">
        <f t="shared" ca="1" si="9"/>
        <v>-528000</v>
      </c>
      <c r="AC20" s="139">
        <f t="shared" ca="1" si="9"/>
        <v>-598000</v>
      </c>
      <c r="AD20" s="139">
        <f t="shared" ca="1" si="9"/>
        <v>-598000</v>
      </c>
      <c r="AE20" s="139">
        <f t="shared" ca="1" si="9"/>
        <v>-676726.60359144176</v>
      </c>
      <c r="AF20" s="139">
        <f t="shared" ca="1" si="9"/>
        <v>-583476.79593072331</v>
      </c>
      <c r="AG20" s="139">
        <f t="shared" ca="1" si="9"/>
        <v>-471677.18061865232</v>
      </c>
      <c r="AH20" s="139">
        <f t="shared" ca="1" si="9"/>
        <v>-351131.8053243889</v>
      </c>
      <c r="AI20" s="139">
        <f t="shared" ca="1" si="9"/>
        <v>-288289.30305113742</v>
      </c>
      <c r="AJ20" s="139">
        <f t="shared" ca="1" si="9"/>
        <v>-213131.22729106364</v>
      </c>
      <c r="AK20" s="139">
        <f t="shared" ca="1" si="9"/>
        <v>-78082.075488679548</v>
      </c>
      <c r="AL20" s="139">
        <f t="shared" ca="1" si="9"/>
        <v>-71316.649271321105</v>
      </c>
      <c r="AM20" s="139">
        <f t="shared" ca="1" si="9"/>
        <v>60747.434115208162</v>
      </c>
      <c r="AN20" s="139">
        <f t="shared" ca="1" si="9"/>
        <v>198238.75118891796</v>
      </c>
      <c r="AO20" s="139">
        <f t="shared" ca="1" si="9"/>
        <v>203250.46537543088</v>
      </c>
      <c r="AP20" s="139">
        <f t="shared" ca="1" si="9"/>
        <v>364901.3099623404</v>
      </c>
      <c r="AQ20" s="139">
        <f t="shared" ca="1" si="9"/>
        <v>496038.0745565393</v>
      </c>
      <c r="AR20" s="139">
        <f t="shared" ca="1" si="9"/>
        <v>518258.33068619936</v>
      </c>
      <c r="AS20" s="139">
        <f t="shared" ca="1" si="9"/>
        <v>682135.83181688003</v>
      </c>
      <c r="AT20" s="139">
        <f t="shared" ca="1" si="9"/>
        <v>851831.4616194868</v>
      </c>
      <c r="AU20" s="139">
        <f t="shared" ca="1" si="9"/>
        <v>878376.50390323193</v>
      </c>
      <c r="AV20" s="139">
        <f t="shared" ca="1" si="9"/>
        <v>974010.80537454702</v>
      </c>
      <c r="AW20" s="139">
        <f t="shared" ca="1" si="9"/>
        <v>1141185.6396571219</v>
      </c>
      <c r="AX20" s="139">
        <f t="shared" ca="1" si="9"/>
        <v>1162661.5000069803</v>
      </c>
      <c r="AY20" s="139">
        <f t="shared" ca="1" si="9"/>
        <v>1328828.9914186462</v>
      </c>
      <c r="AZ20" s="139">
        <f t="shared" ca="1" si="9"/>
        <v>1493661.6753238649</v>
      </c>
      <c r="BA20" s="139">
        <f t="shared" ca="1" si="9"/>
        <v>1507351.9196402587</v>
      </c>
      <c r="BB20" s="139">
        <f t="shared" ca="1" si="9"/>
        <v>1714365.4723199832</v>
      </c>
      <c r="BC20" s="139">
        <f t="shared" ref="BC20:CD20" ca="1" si="10">BB20+BC19</f>
        <v>1871535.0215186237</v>
      </c>
      <c r="BD20" s="139">
        <f t="shared" ca="1" si="10"/>
        <v>1909294.9033421252</v>
      </c>
      <c r="BE20" s="139">
        <f t="shared" ca="1" si="10"/>
        <v>2114409.8693188746</v>
      </c>
      <c r="BF20" s="139">
        <f t="shared" ca="1" si="10"/>
        <v>2319639.05495338</v>
      </c>
      <c r="BG20" s="139">
        <f t="shared" ca="1" si="10"/>
        <v>2352195.825747848</v>
      </c>
      <c r="BH20" s="139">
        <f t="shared" ca="1" si="10"/>
        <v>2467180.604458991</v>
      </c>
      <c r="BI20" s="139">
        <f t="shared" ca="1" si="10"/>
        <v>2655707.9534838502</v>
      </c>
      <c r="BJ20" s="139">
        <f t="shared" ca="1" si="10"/>
        <v>2686197.0980518907</v>
      </c>
      <c r="BK20" s="139">
        <f t="shared" ca="1" si="10"/>
        <v>2888026.2453050674</v>
      </c>
      <c r="BL20" s="139">
        <f t="shared" ca="1" si="10"/>
        <v>3073611.1810804219</v>
      </c>
      <c r="BM20" s="139">
        <f t="shared" ca="1" si="10"/>
        <v>3098876.8274897248</v>
      </c>
      <c r="BN20" s="139">
        <f t="shared" ca="1" si="10"/>
        <v>3336825.6008593123</v>
      </c>
      <c r="BO20" s="139">
        <f t="shared" ca="1" si="10"/>
        <v>3524735.0495952074</v>
      </c>
      <c r="BP20" s="139">
        <f t="shared" ca="1" si="10"/>
        <v>3575759.172751449</v>
      </c>
      <c r="BQ20" s="139">
        <f t="shared" ca="1" si="10"/>
        <v>3806596.814277051</v>
      </c>
      <c r="BR20" s="139">
        <f t="shared" ca="1" si="10"/>
        <v>4041411.5372486133</v>
      </c>
      <c r="BS20" s="139">
        <f t="shared" ca="1" si="10"/>
        <v>4123626.8466224452</v>
      </c>
      <c r="BT20" s="139">
        <f t="shared" ca="1" si="10"/>
        <v>4278915.9747828841</v>
      </c>
      <c r="BU20" s="139">
        <f t="shared" ca="1" si="10"/>
        <v>4520885.7447264213</v>
      </c>
      <c r="BV20" s="139">
        <f t="shared" ca="1" si="10"/>
        <v>4567140.8403600985</v>
      </c>
      <c r="BW20" s="139">
        <f t="shared" ca="1" si="10"/>
        <v>4825104.4593140576</v>
      </c>
      <c r="BX20" s="139">
        <f t="shared" ca="1" si="10"/>
        <v>5069536.3963951552</v>
      </c>
      <c r="BY20" s="139">
        <f t="shared" ca="1" si="10"/>
        <v>5117705.6821220145</v>
      </c>
      <c r="BZ20" s="139">
        <f t="shared" ca="1" si="10"/>
        <v>5412316.5372070428</v>
      </c>
      <c r="CA20" s="139">
        <f t="shared" ca="1" si="10"/>
        <v>5653525.8045298671</v>
      </c>
      <c r="CB20" s="139">
        <f t="shared" ca="1" si="10"/>
        <v>5743529.1569487154</v>
      </c>
      <c r="CC20" s="139">
        <f t="shared" ca="1" si="10"/>
        <v>6029706.5446740007</v>
      </c>
      <c r="CD20" s="139">
        <f t="shared" ca="1" si="10"/>
        <v>6333092.4857185567</v>
      </c>
    </row>
    <row r="21" spans="2:82" x14ac:dyDescent="0.2">
      <c r="B21" s="7"/>
      <c r="C21" s="144"/>
      <c r="D21" s="19"/>
      <c r="E21" s="19"/>
      <c r="F21" s="18"/>
      <c r="G21" s="36"/>
      <c r="H21" s="36"/>
      <c r="I21" s="36"/>
      <c r="J21" s="36"/>
      <c r="K21" s="7"/>
      <c r="W21" s="7">
        <f t="shared" ref="W21:BB21" ca="1" si="11">IF(W20&gt;=0,0,1)</f>
        <v>0</v>
      </c>
      <c r="X21" s="7">
        <f t="shared" ca="1" si="11"/>
        <v>1</v>
      </c>
      <c r="Y21" s="7">
        <f t="shared" ca="1" si="11"/>
        <v>1</v>
      </c>
      <c r="Z21" s="7">
        <f t="shared" ca="1" si="11"/>
        <v>1</v>
      </c>
      <c r="AA21" s="7">
        <f t="shared" ca="1" si="11"/>
        <v>1</v>
      </c>
      <c r="AB21" s="7">
        <f t="shared" ca="1" si="11"/>
        <v>1</v>
      </c>
      <c r="AC21" s="7">
        <f t="shared" ca="1" si="11"/>
        <v>1</v>
      </c>
      <c r="AD21" s="7">
        <f t="shared" ca="1" si="11"/>
        <v>1</v>
      </c>
      <c r="AE21" s="7">
        <f t="shared" ca="1" si="11"/>
        <v>1</v>
      </c>
      <c r="AF21" s="7">
        <f t="shared" ca="1" si="11"/>
        <v>1</v>
      </c>
      <c r="AG21" s="7">
        <f t="shared" ca="1" si="11"/>
        <v>1</v>
      </c>
      <c r="AH21" s="7">
        <f t="shared" ca="1" si="11"/>
        <v>1</v>
      </c>
      <c r="AI21" s="7">
        <f t="shared" ca="1" si="11"/>
        <v>1</v>
      </c>
      <c r="AJ21" s="7">
        <f t="shared" ca="1" si="11"/>
        <v>1</v>
      </c>
      <c r="AK21" s="7">
        <f t="shared" ca="1" si="11"/>
        <v>1</v>
      </c>
      <c r="AL21" s="7">
        <f t="shared" ca="1" si="11"/>
        <v>1</v>
      </c>
      <c r="AM21" s="7">
        <f t="shared" ca="1" si="11"/>
        <v>0</v>
      </c>
      <c r="AN21" s="7">
        <f t="shared" ca="1" si="11"/>
        <v>0</v>
      </c>
      <c r="AO21" s="7">
        <f t="shared" ca="1" si="11"/>
        <v>0</v>
      </c>
      <c r="AP21" s="7">
        <f t="shared" ca="1" si="11"/>
        <v>0</v>
      </c>
      <c r="AQ21" s="7">
        <f t="shared" ca="1" si="11"/>
        <v>0</v>
      </c>
      <c r="AR21" s="7">
        <f t="shared" ca="1" si="11"/>
        <v>0</v>
      </c>
      <c r="AS21" s="7">
        <f t="shared" ca="1" si="11"/>
        <v>0</v>
      </c>
      <c r="AT21" s="7">
        <f t="shared" ca="1" si="11"/>
        <v>0</v>
      </c>
      <c r="AU21" s="7">
        <f t="shared" ca="1" si="11"/>
        <v>0</v>
      </c>
      <c r="AV21" s="7">
        <f t="shared" ca="1" si="11"/>
        <v>0</v>
      </c>
      <c r="AW21" s="7">
        <f t="shared" ca="1" si="11"/>
        <v>0</v>
      </c>
      <c r="AX21" s="7">
        <f t="shared" ca="1" si="11"/>
        <v>0</v>
      </c>
      <c r="AY21" s="7">
        <f t="shared" ca="1" si="11"/>
        <v>0</v>
      </c>
      <c r="AZ21" s="7">
        <f t="shared" ca="1" si="11"/>
        <v>0</v>
      </c>
      <c r="BA21" s="7">
        <f t="shared" ca="1" si="11"/>
        <v>0</v>
      </c>
      <c r="BB21" s="7">
        <f t="shared" ca="1" si="11"/>
        <v>0</v>
      </c>
      <c r="BC21" s="7">
        <f t="shared" ref="BC21:CD21" ca="1" si="12">IF(BC20&gt;=0,0,1)</f>
        <v>0</v>
      </c>
      <c r="BD21" s="7">
        <f t="shared" ca="1" si="12"/>
        <v>0</v>
      </c>
      <c r="BE21" s="7">
        <f t="shared" ca="1" si="12"/>
        <v>0</v>
      </c>
      <c r="BF21" s="7">
        <f t="shared" ca="1" si="12"/>
        <v>0</v>
      </c>
      <c r="BG21" s="7">
        <f t="shared" ca="1" si="12"/>
        <v>0</v>
      </c>
      <c r="BH21" s="7">
        <f t="shared" ca="1" si="12"/>
        <v>0</v>
      </c>
      <c r="BI21" s="7">
        <f t="shared" ca="1" si="12"/>
        <v>0</v>
      </c>
      <c r="BJ21" s="7">
        <f t="shared" ca="1" si="12"/>
        <v>0</v>
      </c>
      <c r="BK21" s="7">
        <f t="shared" ca="1" si="12"/>
        <v>0</v>
      </c>
      <c r="BL21" s="7">
        <f t="shared" ca="1" si="12"/>
        <v>0</v>
      </c>
      <c r="BM21" s="7">
        <f t="shared" ca="1" si="12"/>
        <v>0</v>
      </c>
      <c r="BN21" s="7">
        <f t="shared" ca="1" si="12"/>
        <v>0</v>
      </c>
      <c r="BO21" s="7">
        <f t="shared" ca="1" si="12"/>
        <v>0</v>
      </c>
      <c r="BP21" s="7">
        <f t="shared" ca="1" si="12"/>
        <v>0</v>
      </c>
      <c r="BQ21" s="7">
        <f t="shared" ca="1" si="12"/>
        <v>0</v>
      </c>
      <c r="BR21" s="7">
        <f t="shared" ca="1" si="12"/>
        <v>0</v>
      </c>
      <c r="BS21" s="7">
        <f t="shared" ca="1" si="12"/>
        <v>0</v>
      </c>
      <c r="BT21" s="7">
        <f t="shared" ca="1" si="12"/>
        <v>0</v>
      </c>
      <c r="BU21" s="7">
        <f t="shared" ca="1" si="12"/>
        <v>0</v>
      </c>
      <c r="BV21" s="7">
        <f t="shared" ca="1" si="12"/>
        <v>0</v>
      </c>
      <c r="BW21" s="7">
        <f t="shared" ca="1" si="12"/>
        <v>0</v>
      </c>
      <c r="BX21" s="7">
        <f t="shared" ca="1" si="12"/>
        <v>0</v>
      </c>
      <c r="BY21" s="7">
        <f t="shared" ca="1" si="12"/>
        <v>0</v>
      </c>
      <c r="BZ21" s="7">
        <f t="shared" ca="1" si="12"/>
        <v>0</v>
      </c>
      <c r="CA21" s="7">
        <f t="shared" ca="1" si="12"/>
        <v>0</v>
      </c>
      <c r="CB21" s="7">
        <f t="shared" ca="1" si="12"/>
        <v>0</v>
      </c>
      <c r="CC21" s="7">
        <f t="shared" ca="1" si="12"/>
        <v>0</v>
      </c>
      <c r="CD21" s="7">
        <f t="shared" ca="1" si="12"/>
        <v>0</v>
      </c>
    </row>
    <row r="24" spans="2:82" x14ac:dyDescent="0.2">
      <c r="B24" s="7"/>
      <c r="C24" s="7"/>
      <c r="D24" s="7"/>
      <c r="E24" s="7"/>
      <c r="F24" s="7"/>
      <c r="H24" s="7"/>
      <c r="I24" s="7"/>
      <c r="J24" s="7"/>
      <c r="K24" s="7"/>
    </row>
    <row r="25" spans="2:82" x14ac:dyDescent="0.2">
      <c r="B25" s="7"/>
      <c r="C25" s="7"/>
      <c r="D25" s="7"/>
      <c r="E25" s="7"/>
      <c r="F25" s="7"/>
      <c r="H25" s="7"/>
      <c r="I25" s="7"/>
      <c r="J25" s="7"/>
      <c r="K25" s="7"/>
      <c r="W25" s="143">
        <f>J28/12</f>
        <v>1.2683333333333331E-2</v>
      </c>
      <c r="X25" s="143">
        <f t="shared" ref="X25:BC25" si="13">W25</f>
        <v>1.2683333333333331E-2</v>
      </c>
      <c r="Y25" s="143">
        <f t="shared" si="13"/>
        <v>1.2683333333333331E-2</v>
      </c>
      <c r="Z25" s="143">
        <f t="shared" si="13"/>
        <v>1.2683333333333331E-2</v>
      </c>
      <c r="AA25" s="143">
        <f t="shared" si="13"/>
        <v>1.2683333333333331E-2</v>
      </c>
      <c r="AB25" s="143">
        <f t="shared" si="13"/>
        <v>1.2683333333333331E-2</v>
      </c>
      <c r="AC25" s="143">
        <f t="shared" si="13"/>
        <v>1.2683333333333331E-2</v>
      </c>
      <c r="AD25" s="143">
        <f t="shared" si="13"/>
        <v>1.2683333333333331E-2</v>
      </c>
      <c r="AE25" s="143">
        <f t="shared" si="13"/>
        <v>1.2683333333333331E-2</v>
      </c>
      <c r="AF25" s="143">
        <f t="shared" si="13"/>
        <v>1.2683333333333331E-2</v>
      </c>
      <c r="AG25" s="143">
        <f t="shared" si="13"/>
        <v>1.2683333333333331E-2</v>
      </c>
      <c r="AH25" s="143">
        <f t="shared" si="13"/>
        <v>1.2683333333333331E-2</v>
      </c>
      <c r="AI25" s="143">
        <f t="shared" si="13"/>
        <v>1.2683333333333331E-2</v>
      </c>
      <c r="AJ25" s="143">
        <f t="shared" si="13"/>
        <v>1.2683333333333331E-2</v>
      </c>
      <c r="AK25" s="143">
        <f t="shared" si="13"/>
        <v>1.2683333333333331E-2</v>
      </c>
      <c r="AL25" s="143">
        <f t="shared" si="13"/>
        <v>1.2683333333333331E-2</v>
      </c>
      <c r="AM25" s="143">
        <f t="shared" si="13"/>
        <v>1.2683333333333331E-2</v>
      </c>
      <c r="AN25" s="143">
        <f t="shared" si="13"/>
        <v>1.2683333333333331E-2</v>
      </c>
      <c r="AO25" s="143">
        <f t="shared" si="13"/>
        <v>1.2683333333333331E-2</v>
      </c>
      <c r="AP25" s="143">
        <f t="shared" si="13"/>
        <v>1.2683333333333331E-2</v>
      </c>
      <c r="AQ25" s="143">
        <f t="shared" si="13"/>
        <v>1.2683333333333331E-2</v>
      </c>
      <c r="AR25" s="143">
        <f t="shared" si="13"/>
        <v>1.2683333333333331E-2</v>
      </c>
      <c r="AS25" s="143">
        <f t="shared" si="13"/>
        <v>1.2683333333333331E-2</v>
      </c>
      <c r="AT25" s="143">
        <f t="shared" si="13"/>
        <v>1.2683333333333331E-2</v>
      </c>
      <c r="AU25" s="143">
        <f t="shared" si="13"/>
        <v>1.2683333333333331E-2</v>
      </c>
      <c r="AV25" s="143">
        <f t="shared" si="13"/>
        <v>1.2683333333333331E-2</v>
      </c>
      <c r="AW25" s="143">
        <f t="shared" si="13"/>
        <v>1.2683333333333331E-2</v>
      </c>
      <c r="AX25" s="143">
        <f t="shared" si="13"/>
        <v>1.2683333333333331E-2</v>
      </c>
      <c r="AY25" s="143">
        <f t="shared" si="13"/>
        <v>1.2683333333333331E-2</v>
      </c>
      <c r="AZ25" s="143">
        <f t="shared" si="13"/>
        <v>1.2683333333333331E-2</v>
      </c>
      <c r="BA25" s="143">
        <f t="shared" si="13"/>
        <v>1.2683333333333331E-2</v>
      </c>
      <c r="BB25" s="143">
        <f t="shared" si="13"/>
        <v>1.2683333333333331E-2</v>
      </c>
      <c r="BC25" s="143">
        <f t="shared" si="13"/>
        <v>1.2683333333333331E-2</v>
      </c>
      <c r="BD25" s="143">
        <f t="shared" ref="BD25:CD25" si="14">BC25</f>
        <v>1.2683333333333331E-2</v>
      </c>
      <c r="BE25" s="143">
        <f t="shared" si="14"/>
        <v>1.2683333333333331E-2</v>
      </c>
      <c r="BF25" s="143">
        <f t="shared" si="14"/>
        <v>1.2683333333333331E-2</v>
      </c>
      <c r="BG25" s="143">
        <f t="shared" si="14"/>
        <v>1.2683333333333331E-2</v>
      </c>
      <c r="BH25" s="143">
        <f t="shared" si="14"/>
        <v>1.2683333333333331E-2</v>
      </c>
      <c r="BI25" s="143">
        <f t="shared" si="14"/>
        <v>1.2683333333333331E-2</v>
      </c>
      <c r="BJ25" s="143">
        <f t="shared" si="14"/>
        <v>1.2683333333333331E-2</v>
      </c>
      <c r="BK25" s="143">
        <f t="shared" si="14"/>
        <v>1.2683333333333331E-2</v>
      </c>
      <c r="BL25" s="143">
        <f t="shared" si="14"/>
        <v>1.2683333333333331E-2</v>
      </c>
      <c r="BM25" s="143">
        <f t="shared" si="14"/>
        <v>1.2683333333333331E-2</v>
      </c>
      <c r="BN25" s="143">
        <f t="shared" si="14"/>
        <v>1.2683333333333331E-2</v>
      </c>
      <c r="BO25" s="143">
        <f t="shared" si="14"/>
        <v>1.2683333333333331E-2</v>
      </c>
      <c r="BP25" s="143">
        <f t="shared" si="14"/>
        <v>1.2683333333333331E-2</v>
      </c>
      <c r="BQ25" s="143">
        <f t="shared" si="14"/>
        <v>1.2683333333333331E-2</v>
      </c>
      <c r="BR25" s="143">
        <f t="shared" si="14"/>
        <v>1.2683333333333331E-2</v>
      </c>
      <c r="BS25" s="143">
        <f t="shared" si="14"/>
        <v>1.2683333333333331E-2</v>
      </c>
      <c r="BT25" s="143">
        <f t="shared" si="14"/>
        <v>1.2683333333333331E-2</v>
      </c>
      <c r="BU25" s="143">
        <f t="shared" si="14"/>
        <v>1.2683333333333331E-2</v>
      </c>
      <c r="BV25" s="143">
        <f t="shared" si="14"/>
        <v>1.2683333333333331E-2</v>
      </c>
      <c r="BW25" s="143">
        <f t="shared" si="14"/>
        <v>1.2683333333333331E-2</v>
      </c>
      <c r="BX25" s="143">
        <f t="shared" si="14"/>
        <v>1.2683333333333331E-2</v>
      </c>
      <c r="BY25" s="143">
        <f t="shared" si="14"/>
        <v>1.2683333333333331E-2</v>
      </c>
      <c r="BZ25" s="143">
        <f t="shared" si="14"/>
        <v>1.2683333333333331E-2</v>
      </c>
      <c r="CA25" s="143">
        <f t="shared" si="14"/>
        <v>1.2683333333333331E-2</v>
      </c>
      <c r="CB25" s="143">
        <f t="shared" si="14"/>
        <v>1.2683333333333331E-2</v>
      </c>
      <c r="CC25" s="143">
        <f t="shared" si="14"/>
        <v>1.2683333333333331E-2</v>
      </c>
      <c r="CD25" s="143">
        <f t="shared" si="14"/>
        <v>1.2683333333333331E-2</v>
      </c>
    </row>
    <row r="26" spans="2:82" ht="21" x14ac:dyDescent="0.25">
      <c r="B26" s="7"/>
      <c r="C26" s="132" t="s">
        <v>21</v>
      </c>
      <c r="D26" s="131"/>
      <c r="E26" s="7"/>
      <c r="F26" s="7"/>
      <c r="H26" s="132" t="s">
        <v>241</v>
      </c>
      <c r="I26" s="142"/>
      <c r="J26" s="20"/>
      <c r="K26" s="7"/>
      <c r="W26" s="139">
        <f t="shared" ref="W26:BB26" ca="1" si="15">W19/(1+W25)^W5</f>
        <v>0</v>
      </c>
      <c r="X26" s="139">
        <f t="shared" ca="1" si="15"/>
        <v>-22427.481706914168</v>
      </c>
      <c r="Y26" s="139">
        <f t="shared" ca="1" si="15"/>
        <v>-202207.98775181055</v>
      </c>
      <c r="Z26" s="139">
        <f t="shared" ca="1" si="15"/>
        <v>0</v>
      </c>
      <c r="AA26" s="139">
        <f t="shared" ca="1" si="15"/>
        <v>-248815.57469323991</v>
      </c>
      <c r="AB26" s="139">
        <f t="shared" ca="1" si="15"/>
        <v>-27815.013816759434</v>
      </c>
      <c r="AC26" s="139">
        <f t="shared" ca="1" si="15"/>
        <v>-64088.838800321209</v>
      </c>
      <c r="AD26" s="139">
        <f t="shared" ca="1" si="15"/>
        <v>0</v>
      </c>
      <c r="AE26" s="139">
        <f t="shared" ca="1" si="15"/>
        <v>-70284.337175680324</v>
      </c>
      <c r="AF26" s="139">
        <f t="shared" ca="1" si="15"/>
        <v>82207.477102264864</v>
      </c>
      <c r="AG26" s="139">
        <f t="shared" ca="1" si="15"/>
        <v>97326.257168002543</v>
      </c>
      <c r="AH26" s="139">
        <f t="shared" ca="1" si="15"/>
        <v>103625.49162499503</v>
      </c>
      <c r="AI26" s="139">
        <f t="shared" ca="1" si="15"/>
        <v>53345.26263637565</v>
      </c>
      <c r="AJ26" s="139">
        <f t="shared" ca="1" si="15"/>
        <v>63000.555409440683</v>
      </c>
      <c r="AK26" s="139">
        <f t="shared" ca="1" si="15"/>
        <v>111785.87332867082</v>
      </c>
      <c r="AL26" s="139">
        <f t="shared" ca="1" si="15"/>
        <v>5529.8908961084999</v>
      </c>
      <c r="AM26" s="139">
        <f t="shared" ca="1" si="15"/>
        <v>106593.92638459007</v>
      </c>
      <c r="AN26" s="139">
        <f t="shared" ca="1" si="15"/>
        <v>109584.554924957</v>
      </c>
      <c r="AO26" s="139">
        <f t="shared" ca="1" si="15"/>
        <v>3944.4523044247235</v>
      </c>
      <c r="AP26" s="139">
        <f t="shared" ca="1" si="15"/>
        <v>125633.28886115199</v>
      </c>
      <c r="AQ26" s="139">
        <f t="shared" ca="1" si="15"/>
        <v>100641.60474784367</v>
      </c>
      <c r="AR26" s="139">
        <f t="shared" ca="1" si="15"/>
        <v>16839.472644484424</v>
      </c>
      <c r="AS26" s="139">
        <f t="shared" ca="1" si="15"/>
        <v>122638.01052682796</v>
      </c>
      <c r="AT26" s="139">
        <f t="shared" ca="1" si="15"/>
        <v>125401.5080232521</v>
      </c>
      <c r="AU26" s="139">
        <f t="shared" ca="1" si="15"/>
        <v>19370.545900162168</v>
      </c>
      <c r="AV26" s="139">
        <f t="shared" ca="1" si="15"/>
        <v>68912.573120820598</v>
      </c>
      <c r="AW26" s="139">
        <f t="shared" ca="1" si="15"/>
        <v>118954.81205561408</v>
      </c>
      <c r="AX26" s="139">
        <f t="shared" ca="1" si="15"/>
        <v>15089.957707182755</v>
      </c>
      <c r="AY26" s="139">
        <f t="shared" ca="1" si="15"/>
        <v>115294.83506611451</v>
      </c>
      <c r="AZ26" s="139">
        <f t="shared" ca="1" si="15"/>
        <v>112936.27431179982</v>
      </c>
      <c r="BA26" s="139">
        <f t="shared" ca="1" si="15"/>
        <v>9262.4880912676217</v>
      </c>
      <c r="BB26" s="139">
        <f t="shared" ca="1" si="15"/>
        <v>138306.17802874817</v>
      </c>
      <c r="BC26" s="139">
        <f t="shared" ref="BC26:CD26" ca="1" si="16">BC19/(1+BC25)^BC5</f>
        <v>103690.16046954731</v>
      </c>
      <c r="BD26" s="139">
        <f t="shared" ca="1" si="16"/>
        <v>24599.489983534564</v>
      </c>
      <c r="BE26" s="139">
        <f t="shared" ca="1" si="16"/>
        <v>131952.96809281837</v>
      </c>
      <c r="BF26" s="139">
        <f t="shared" ca="1" si="16"/>
        <v>130372.88424808398</v>
      </c>
      <c r="BG26" s="139">
        <f t="shared" ca="1" si="16"/>
        <v>20422.824780740601</v>
      </c>
      <c r="BH26" s="139">
        <f t="shared" ca="1" si="16"/>
        <v>71226.430544930103</v>
      </c>
      <c r="BI26" s="139">
        <f t="shared" ca="1" si="16"/>
        <v>115319.1745627113</v>
      </c>
      <c r="BJ26" s="139">
        <f t="shared" ca="1" si="16"/>
        <v>18416.14566800703</v>
      </c>
      <c r="BK26" s="139">
        <f t="shared" ca="1" si="16"/>
        <v>120382.60161974028</v>
      </c>
      <c r="BL26" s="139">
        <f t="shared" ca="1" si="16"/>
        <v>109307.2323023022</v>
      </c>
      <c r="BM26" s="139">
        <f t="shared" ca="1" si="16"/>
        <v>14694.774585831045</v>
      </c>
      <c r="BN26" s="139">
        <f t="shared" ca="1" si="16"/>
        <v>136660.28511341414</v>
      </c>
      <c r="BO26" s="139">
        <f t="shared" ca="1" si="16"/>
        <v>106569.71592991988</v>
      </c>
      <c r="BP26" s="139">
        <f t="shared" ca="1" si="16"/>
        <v>28575.055156383401</v>
      </c>
      <c r="BQ26" s="139">
        <f t="shared" ca="1" si="16"/>
        <v>127656.95859135031</v>
      </c>
      <c r="BR26" s="139">
        <f t="shared" ca="1" si="16"/>
        <v>128229.96571730141</v>
      </c>
      <c r="BS26" s="139">
        <f t="shared" ca="1" si="16"/>
        <v>44334.644991909292</v>
      </c>
      <c r="BT26" s="139">
        <f t="shared" ca="1" si="16"/>
        <v>82690.940046190968</v>
      </c>
      <c r="BU26" s="139">
        <f t="shared" ca="1" si="16"/>
        <v>127234.33565666145</v>
      </c>
      <c r="BV26" s="139">
        <f t="shared" ca="1" si="16"/>
        <v>24017.573902146116</v>
      </c>
      <c r="BW26" s="139">
        <f t="shared" ca="1" si="16"/>
        <v>132267.86731219717</v>
      </c>
      <c r="BX26" s="139">
        <f t="shared" ca="1" si="16"/>
        <v>123759.96477470479</v>
      </c>
      <c r="BY26" s="139">
        <f t="shared" ca="1" si="16"/>
        <v>24083.453940361745</v>
      </c>
      <c r="BZ26" s="139">
        <f t="shared" ca="1" si="16"/>
        <v>145453.32292473153</v>
      </c>
      <c r="CA26" s="139">
        <f t="shared" ca="1" si="16"/>
        <v>117596.72572199792</v>
      </c>
      <c r="CB26" s="139">
        <f t="shared" ca="1" si="16"/>
        <v>43329.75805212366</v>
      </c>
      <c r="CC26" s="139">
        <f t="shared" ca="1" si="16"/>
        <v>136047.08172044024</v>
      </c>
      <c r="CD26" s="139">
        <f t="shared" ca="1" si="16"/>
        <v>142421.54886766878</v>
      </c>
    </row>
    <row r="27" spans="2:82" ht="9" customHeight="1" x14ac:dyDescent="0.2">
      <c r="B27" s="7"/>
      <c r="C27" s="7"/>
      <c r="D27" s="7"/>
      <c r="E27" s="7"/>
      <c r="F27" s="7"/>
      <c r="H27" s="20"/>
      <c r="I27" s="20"/>
      <c r="J27" s="20"/>
      <c r="K27" s="7"/>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c r="BZ27" s="139"/>
      <c r="CA27" s="139"/>
      <c r="CB27" s="139"/>
      <c r="CC27" s="139"/>
      <c r="CD27" s="139"/>
    </row>
    <row r="28" spans="2:82" x14ac:dyDescent="0.2">
      <c r="B28" s="7"/>
      <c r="C28" s="88" t="s">
        <v>240</v>
      </c>
      <c r="D28" s="141">
        <f ca="1">NPV($J$28,F19:J19)</f>
        <v>3670530.9987530899</v>
      </c>
      <c r="E28" s="135"/>
      <c r="F28" s="7"/>
      <c r="H28" s="23" t="s">
        <v>239</v>
      </c>
      <c r="I28" s="23"/>
      <c r="J28" s="140">
        <f>J29*J32*(1-J33)+J30*J36</f>
        <v>0.15219999999999997</v>
      </c>
      <c r="K28" s="7"/>
      <c r="L28" s="7"/>
      <c r="W28" s="139">
        <f t="shared" ref="W28:BB28" ca="1" si="17">V28+W26</f>
        <v>0</v>
      </c>
      <c r="X28" s="139">
        <f t="shared" ca="1" si="17"/>
        <v>-22427.481706914168</v>
      </c>
      <c r="Y28" s="139">
        <f t="shared" ca="1" si="17"/>
        <v>-224635.46945872472</v>
      </c>
      <c r="Z28" s="139">
        <f t="shared" ca="1" si="17"/>
        <v>-224635.46945872472</v>
      </c>
      <c r="AA28" s="139">
        <f t="shared" ca="1" si="17"/>
        <v>-473451.0441519646</v>
      </c>
      <c r="AB28" s="139">
        <f t="shared" ca="1" si="17"/>
        <v>-501266.05796872405</v>
      </c>
      <c r="AC28" s="139">
        <f t="shared" ca="1" si="17"/>
        <v>-565354.89676904527</v>
      </c>
      <c r="AD28" s="139">
        <f t="shared" ca="1" si="17"/>
        <v>-565354.89676904527</v>
      </c>
      <c r="AE28" s="139">
        <f t="shared" ca="1" si="17"/>
        <v>-635639.23394472559</v>
      </c>
      <c r="AF28" s="139">
        <f t="shared" ca="1" si="17"/>
        <v>-553431.75684246072</v>
      </c>
      <c r="AG28" s="139">
        <f t="shared" ca="1" si="17"/>
        <v>-456105.49967445817</v>
      </c>
      <c r="AH28" s="139">
        <f t="shared" ca="1" si="17"/>
        <v>-352480.00804946315</v>
      </c>
      <c r="AI28" s="139">
        <f t="shared" ca="1" si="17"/>
        <v>-299134.74541308748</v>
      </c>
      <c r="AJ28" s="139">
        <f t="shared" ca="1" si="17"/>
        <v>-236134.1900036468</v>
      </c>
      <c r="AK28" s="139">
        <f t="shared" ca="1" si="17"/>
        <v>-124348.31667497598</v>
      </c>
      <c r="AL28" s="139">
        <f t="shared" ca="1" si="17"/>
        <v>-118818.42577886749</v>
      </c>
      <c r="AM28" s="139">
        <f t="shared" ca="1" si="17"/>
        <v>-12224.499394277416</v>
      </c>
      <c r="AN28" s="139">
        <f t="shared" ca="1" si="17"/>
        <v>97360.055530679587</v>
      </c>
      <c r="AO28" s="139">
        <f t="shared" ca="1" si="17"/>
        <v>101304.5078351043</v>
      </c>
      <c r="AP28" s="139">
        <f t="shared" ca="1" si="17"/>
        <v>226937.79669625629</v>
      </c>
      <c r="AQ28" s="139">
        <f t="shared" ca="1" si="17"/>
        <v>327579.40144409996</v>
      </c>
      <c r="AR28" s="139">
        <f t="shared" ca="1" si="17"/>
        <v>344418.87408858439</v>
      </c>
      <c r="AS28" s="139">
        <f t="shared" ca="1" si="17"/>
        <v>467056.88461541233</v>
      </c>
      <c r="AT28" s="139">
        <f t="shared" ca="1" si="17"/>
        <v>592458.39263866446</v>
      </c>
      <c r="AU28" s="139">
        <f t="shared" ca="1" si="17"/>
        <v>611828.93853882665</v>
      </c>
      <c r="AV28" s="139">
        <f t="shared" ca="1" si="17"/>
        <v>680741.51165964722</v>
      </c>
      <c r="AW28" s="139">
        <f t="shared" ca="1" si="17"/>
        <v>799696.3237152613</v>
      </c>
      <c r="AX28" s="139">
        <f t="shared" ca="1" si="17"/>
        <v>814786.28142244404</v>
      </c>
      <c r="AY28" s="139">
        <f t="shared" ca="1" si="17"/>
        <v>930081.11648855859</v>
      </c>
      <c r="AZ28" s="139">
        <f t="shared" ca="1" si="17"/>
        <v>1043017.3908003584</v>
      </c>
      <c r="BA28" s="139">
        <f t="shared" ca="1" si="17"/>
        <v>1052279.8788916259</v>
      </c>
      <c r="BB28" s="139">
        <f t="shared" ca="1" si="17"/>
        <v>1190586.056920374</v>
      </c>
      <c r="BC28" s="139">
        <f t="shared" ref="BC28:CD28" ca="1" si="18">BB28+BC26</f>
        <v>1294276.2173899214</v>
      </c>
      <c r="BD28" s="139">
        <f t="shared" ca="1" si="18"/>
        <v>1318875.7073734561</v>
      </c>
      <c r="BE28" s="139">
        <f t="shared" ca="1" si="18"/>
        <v>1450828.6754662744</v>
      </c>
      <c r="BF28" s="139">
        <f t="shared" ca="1" si="18"/>
        <v>1581201.5597143583</v>
      </c>
      <c r="BG28" s="139">
        <f t="shared" ca="1" si="18"/>
        <v>1601624.3844950988</v>
      </c>
      <c r="BH28" s="139">
        <f t="shared" ca="1" si="18"/>
        <v>1672850.8150400289</v>
      </c>
      <c r="BI28" s="139">
        <f t="shared" ca="1" si="18"/>
        <v>1788169.9896027402</v>
      </c>
      <c r="BJ28" s="139">
        <f t="shared" ca="1" si="18"/>
        <v>1806586.1352707471</v>
      </c>
      <c r="BK28" s="139">
        <f t="shared" ca="1" si="18"/>
        <v>1926968.7368904874</v>
      </c>
      <c r="BL28" s="139">
        <f t="shared" ca="1" si="18"/>
        <v>2036275.9691927896</v>
      </c>
      <c r="BM28" s="139">
        <f t="shared" ca="1" si="18"/>
        <v>2050970.7437786206</v>
      </c>
      <c r="BN28" s="139">
        <f t="shared" ca="1" si="18"/>
        <v>2187631.0288920347</v>
      </c>
      <c r="BO28" s="139">
        <f t="shared" ca="1" si="18"/>
        <v>2294200.7448219545</v>
      </c>
      <c r="BP28" s="139">
        <f t="shared" ca="1" si="18"/>
        <v>2322775.7999783377</v>
      </c>
      <c r="BQ28" s="139">
        <f t="shared" ca="1" si="18"/>
        <v>2450432.7585696881</v>
      </c>
      <c r="BR28" s="139">
        <f t="shared" ca="1" si="18"/>
        <v>2578662.7242869893</v>
      </c>
      <c r="BS28" s="139">
        <f t="shared" ca="1" si="18"/>
        <v>2622997.3692788985</v>
      </c>
      <c r="BT28" s="139">
        <f t="shared" ca="1" si="18"/>
        <v>2705688.3093250892</v>
      </c>
      <c r="BU28" s="139">
        <f t="shared" ca="1" si="18"/>
        <v>2832922.6449817508</v>
      </c>
      <c r="BV28" s="139">
        <f t="shared" ca="1" si="18"/>
        <v>2856940.2188838967</v>
      </c>
      <c r="BW28" s="139">
        <f t="shared" ca="1" si="18"/>
        <v>2989208.0861960938</v>
      </c>
      <c r="BX28" s="139">
        <f t="shared" ca="1" si="18"/>
        <v>3112968.0509707988</v>
      </c>
      <c r="BY28" s="139">
        <f t="shared" ca="1" si="18"/>
        <v>3137051.5049111606</v>
      </c>
      <c r="BZ28" s="139">
        <f t="shared" ca="1" si="18"/>
        <v>3282504.8278358923</v>
      </c>
      <c r="CA28" s="139">
        <f t="shared" ca="1" si="18"/>
        <v>3400101.5535578905</v>
      </c>
      <c r="CB28" s="139">
        <f t="shared" ca="1" si="18"/>
        <v>3443431.3116100142</v>
      </c>
      <c r="CC28" s="139">
        <f t="shared" ca="1" si="18"/>
        <v>3579478.3933304544</v>
      </c>
      <c r="CD28" s="139">
        <f t="shared" ca="1" si="18"/>
        <v>3721899.9421981233</v>
      </c>
    </row>
    <row r="29" spans="2:82" x14ac:dyDescent="0.2">
      <c r="B29" s="7"/>
      <c r="C29" s="88" t="s">
        <v>238</v>
      </c>
      <c r="D29" s="138">
        <f ca="1">IRR(F19:J19)</f>
        <v>3.6719349574913664</v>
      </c>
      <c r="E29" s="137"/>
      <c r="F29" s="7"/>
      <c r="H29" s="20" t="s">
        <v>237</v>
      </c>
      <c r="I29" s="23"/>
      <c r="J29" s="124">
        <v>0.3</v>
      </c>
      <c r="K29" s="23"/>
      <c r="L29" s="7"/>
      <c r="W29" s="7">
        <f t="shared" ref="W29:BB29" ca="1" si="19">IF(W28&gt;=0,0,1)</f>
        <v>0</v>
      </c>
      <c r="X29" s="7">
        <f t="shared" ca="1" si="19"/>
        <v>1</v>
      </c>
      <c r="Y29" s="7">
        <f t="shared" ca="1" si="19"/>
        <v>1</v>
      </c>
      <c r="Z29" s="7">
        <f t="shared" ca="1" si="19"/>
        <v>1</v>
      </c>
      <c r="AA29" s="7">
        <f t="shared" ca="1" si="19"/>
        <v>1</v>
      </c>
      <c r="AB29" s="7">
        <f t="shared" ca="1" si="19"/>
        <v>1</v>
      </c>
      <c r="AC29" s="7">
        <f t="shared" ca="1" si="19"/>
        <v>1</v>
      </c>
      <c r="AD29" s="7">
        <f t="shared" ca="1" si="19"/>
        <v>1</v>
      </c>
      <c r="AE29" s="7">
        <f t="shared" ca="1" si="19"/>
        <v>1</v>
      </c>
      <c r="AF29" s="7">
        <f t="shared" ca="1" si="19"/>
        <v>1</v>
      </c>
      <c r="AG29" s="7">
        <f t="shared" ca="1" si="19"/>
        <v>1</v>
      </c>
      <c r="AH29" s="7">
        <f t="shared" ca="1" si="19"/>
        <v>1</v>
      </c>
      <c r="AI29" s="7">
        <f t="shared" ca="1" si="19"/>
        <v>1</v>
      </c>
      <c r="AJ29" s="7">
        <f t="shared" ca="1" si="19"/>
        <v>1</v>
      </c>
      <c r="AK29" s="7">
        <f t="shared" ca="1" si="19"/>
        <v>1</v>
      </c>
      <c r="AL29" s="7">
        <f t="shared" ca="1" si="19"/>
        <v>1</v>
      </c>
      <c r="AM29" s="7">
        <f t="shared" ca="1" si="19"/>
        <v>1</v>
      </c>
      <c r="AN29" s="7">
        <f t="shared" ca="1" si="19"/>
        <v>0</v>
      </c>
      <c r="AO29" s="7">
        <f t="shared" ca="1" si="19"/>
        <v>0</v>
      </c>
      <c r="AP29" s="7">
        <f t="shared" ca="1" si="19"/>
        <v>0</v>
      </c>
      <c r="AQ29" s="7">
        <f t="shared" ca="1" si="19"/>
        <v>0</v>
      </c>
      <c r="AR29" s="7">
        <f t="shared" ca="1" si="19"/>
        <v>0</v>
      </c>
      <c r="AS29" s="7">
        <f t="shared" ca="1" si="19"/>
        <v>0</v>
      </c>
      <c r="AT29" s="7">
        <f t="shared" ca="1" si="19"/>
        <v>0</v>
      </c>
      <c r="AU29" s="7">
        <f t="shared" ca="1" si="19"/>
        <v>0</v>
      </c>
      <c r="AV29" s="7">
        <f t="shared" ca="1" si="19"/>
        <v>0</v>
      </c>
      <c r="AW29" s="7">
        <f t="shared" ca="1" si="19"/>
        <v>0</v>
      </c>
      <c r="AX29" s="7">
        <f t="shared" ca="1" si="19"/>
        <v>0</v>
      </c>
      <c r="AY29" s="7">
        <f t="shared" ca="1" si="19"/>
        <v>0</v>
      </c>
      <c r="AZ29" s="7">
        <f t="shared" ca="1" si="19"/>
        <v>0</v>
      </c>
      <c r="BA29" s="7">
        <f t="shared" ca="1" si="19"/>
        <v>0</v>
      </c>
      <c r="BB29" s="7">
        <f t="shared" ca="1" si="19"/>
        <v>0</v>
      </c>
      <c r="BC29" s="7">
        <f t="shared" ref="BC29:CD29" ca="1" si="20">IF(BC28&gt;=0,0,1)</f>
        <v>0</v>
      </c>
      <c r="BD29" s="7">
        <f t="shared" ca="1" si="20"/>
        <v>0</v>
      </c>
      <c r="BE29" s="7">
        <f t="shared" ca="1" si="20"/>
        <v>0</v>
      </c>
      <c r="BF29" s="7">
        <f t="shared" ca="1" si="20"/>
        <v>0</v>
      </c>
      <c r="BG29" s="7">
        <f t="shared" ca="1" si="20"/>
        <v>0</v>
      </c>
      <c r="BH29" s="7">
        <f t="shared" ca="1" si="20"/>
        <v>0</v>
      </c>
      <c r="BI29" s="7">
        <f t="shared" ca="1" si="20"/>
        <v>0</v>
      </c>
      <c r="BJ29" s="7">
        <f t="shared" ca="1" si="20"/>
        <v>0</v>
      </c>
      <c r="BK29" s="7">
        <f t="shared" ca="1" si="20"/>
        <v>0</v>
      </c>
      <c r="BL29" s="7">
        <f t="shared" ca="1" si="20"/>
        <v>0</v>
      </c>
      <c r="BM29" s="7">
        <f t="shared" ca="1" si="20"/>
        <v>0</v>
      </c>
      <c r="BN29" s="7">
        <f t="shared" ca="1" si="20"/>
        <v>0</v>
      </c>
      <c r="BO29" s="7">
        <f t="shared" ca="1" si="20"/>
        <v>0</v>
      </c>
      <c r="BP29" s="7">
        <f t="shared" ca="1" si="20"/>
        <v>0</v>
      </c>
      <c r="BQ29" s="7">
        <f t="shared" ca="1" si="20"/>
        <v>0</v>
      </c>
      <c r="BR29" s="7">
        <f t="shared" ca="1" si="20"/>
        <v>0</v>
      </c>
      <c r="BS29" s="7">
        <f t="shared" ca="1" si="20"/>
        <v>0</v>
      </c>
      <c r="BT29" s="7">
        <f t="shared" ca="1" si="20"/>
        <v>0</v>
      </c>
      <c r="BU29" s="7">
        <f t="shared" ca="1" si="20"/>
        <v>0</v>
      </c>
      <c r="BV29" s="7">
        <f t="shared" ca="1" si="20"/>
        <v>0</v>
      </c>
      <c r="BW29" s="7">
        <f t="shared" ca="1" si="20"/>
        <v>0</v>
      </c>
      <c r="BX29" s="7">
        <f t="shared" ca="1" si="20"/>
        <v>0</v>
      </c>
      <c r="BY29" s="7">
        <f t="shared" ca="1" si="20"/>
        <v>0</v>
      </c>
      <c r="BZ29" s="7">
        <f t="shared" ca="1" si="20"/>
        <v>0</v>
      </c>
      <c r="CA29" s="7">
        <f t="shared" ca="1" si="20"/>
        <v>0</v>
      </c>
      <c r="CB29" s="7">
        <f t="shared" ca="1" si="20"/>
        <v>0</v>
      </c>
      <c r="CC29" s="7">
        <f t="shared" ca="1" si="20"/>
        <v>0</v>
      </c>
      <c r="CD29" s="7">
        <f t="shared" ca="1" si="20"/>
        <v>0</v>
      </c>
    </row>
    <row r="30" spans="2:82" x14ac:dyDescent="0.2">
      <c r="B30" s="7"/>
      <c r="C30" s="88" t="s">
        <v>236</v>
      </c>
      <c r="D30" s="136" t="str">
        <f ca="1">ROUNDDOWN(SUM(W21:CD21)/12,0)&amp;" years"</f>
        <v>1 years</v>
      </c>
      <c r="E30" s="135" t="str">
        <f ca="1">"&amp; "&amp;(SUM(W21:CD21)/12-ROUNDDOWN(SUM(W21:CD21)/12,0))*12&amp;" months"</f>
        <v>&amp; 3 months</v>
      </c>
      <c r="F30" s="7"/>
      <c r="H30" s="20" t="s">
        <v>235</v>
      </c>
      <c r="I30" s="23"/>
      <c r="J30" s="124">
        <v>0.7</v>
      </c>
      <c r="K30" s="23"/>
      <c r="L30" s="7"/>
    </row>
    <row r="31" spans="2:82" s="129" customFormat="1" x14ac:dyDescent="0.2">
      <c r="B31" s="7"/>
      <c r="C31" s="88" t="s">
        <v>234</v>
      </c>
      <c r="D31" s="136" t="str">
        <f ca="1">ROUNDDOWN(SUM(W29:CD29)/12,0)&amp;" years"</f>
        <v>1 years</v>
      </c>
      <c r="E31" s="135" t="str">
        <f ca="1">"&amp; "&amp;(SUM(W29:CD29)/12-ROUNDDOWN(SUM(W29:CD29)/12,0))*12&amp;" months"</f>
        <v>&amp; 4 months</v>
      </c>
      <c r="F31" s="7"/>
      <c r="G31" s="17"/>
      <c r="H31" s="20"/>
      <c r="I31" s="23"/>
      <c r="J31" s="23"/>
      <c r="K31" s="23"/>
      <c r="L31" s="23"/>
      <c r="V31" s="28"/>
      <c r="W31" s="134">
        <v>0</v>
      </c>
      <c r="X31" s="134">
        <v>1</v>
      </c>
      <c r="Y31" s="134">
        <v>2</v>
      </c>
      <c r="Z31" s="134">
        <v>3</v>
      </c>
      <c r="AA31" s="134">
        <v>4</v>
      </c>
      <c r="AB31" s="134">
        <v>5</v>
      </c>
      <c r="AC31" s="134">
        <v>6</v>
      </c>
      <c r="AD31" s="134">
        <v>7</v>
      </c>
      <c r="AE31" s="134">
        <v>8</v>
      </c>
      <c r="AF31" s="134">
        <v>9</v>
      </c>
      <c r="AG31" s="134">
        <v>10</v>
      </c>
      <c r="AH31" s="134">
        <v>11</v>
      </c>
      <c r="AI31" s="134">
        <v>12</v>
      </c>
      <c r="AJ31" s="134">
        <v>13</v>
      </c>
      <c r="AK31" s="134">
        <v>14</v>
      </c>
      <c r="AL31" s="134">
        <v>15</v>
      </c>
      <c r="AM31" s="134">
        <v>16</v>
      </c>
      <c r="AN31" s="134">
        <v>17</v>
      </c>
      <c r="AO31" s="134">
        <v>18</v>
      </c>
      <c r="AP31" s="134">
        <v>19</v>
      </c>
      <c r="AQ31" s="134">
        <v>20</v>
      </c>
      <c r="AR31" s="134">
        <v>21</v>
      </c>
      <c r="AS31" s="134">
        <v>22</v>
      </c>
      <c r="AT31" s="134">
        <v>23</v>
      </c>
      <c r="AU31" s="134">
        <v>24</v>
      </c>
      <c r="AV31" s="134">
        <v>25</v>
      </c>
      <c r="AW31" s="134">
        <v>26</v>
      </c>
      <c r="AX31" s="134">
        <v>27</v>
      </c>
      <c r="AY31" s="134">
        <v>28</v>
      </c>
      <c r="AZ31" s="134">
        <v>29</v>
      </c>
      <c r="BA31" s="134">
        <v>30</v>
      </c>
      <c r="BB31" s="134">
        <v>31</v>
      </c>
      <c r="BC31" s="134">
        <v>32</v>
      </c>
      <c r="BD31" s="134">
        <v>33</v>
      </c>
      <c r="BE31" s="134">
        <v>34</v>
      </c>
      <c r="BF31" s="134">
        <v>35</v>
      </c>
      <c r="BG31" s="134">
        <v>36</v>
      </c>
      <c r="BH31" s="134">
        <v>37</v>
      </c>
      <c r="BI31" s="134">
        <v>38</v>
      </c>
      <c r="BJ31" s="134">
        <v>39</v>
      </c>
      <c r="BK31" s="134">
        <v>40</v>
      </c>
      <c r="BL31" s="134">
        <v>41</v>
      </c>
      <c r="BM31" s="134">
        <v>42</v>
      </c>
      <c r="BN31" s="134">
        <v>43</v>
      </c>
      <c r="BO31" s="134">
        <v>44</v>
      </c>
      <c r="BP31" s="134">
        <v>45</v>
      </c>
      <c r="BQ31" s="134">
        <v>46</v>
      </c>
      <c r="BR31" s="134">
        <v>47</v>
      </c>
      <c r="BS31" s="134">
        <v>48</v>
      </c>
      <c r="BT31" s="134">
        <v>49</v>
      </c>
      <c r="BU31" s="134">
        <v>50</v>
      </c>
      <c r="BV31" s="134">
        <v>51</v>
      </c>
      <c r="BW31" s="134">
        <v>52</v>
      </c>
      <c r="BX31" s="134">
        <v>53</v>
      </c>
      <c r="BY31" s="134">
        <v>54</v>
      </c>
      <c r="BZ31" s="134">
        <v>55</v>
      </c>
      <c r="CA31" s="134">
        <v>56</v>
      </c>
      <c r="CB31" s="134">
        <v>57</v>
      </c>
      <c r="CC31" s="134">
        <v>58</v>
      </c>
      <c r="CD31" s="134">
        <v>59</v>
      </c>
    </row>
    <row r="32" spans="2:82" s="129" customFormat="1" x14ac:dyDescent="0.2">
      <c r="B32" s="7"/>
      <c r="C32" s="23"/>
      <c r="D32" s="23"/>
      <c r="E32" s="23"/>
      <c r="F32" s="7"/>
      <c r="G32" s="17"/>
      <c r="H32" s="20" t="s">
        <v>233</v>
      </c>
      <c r="I32" s="23"/>
      <c r="J32" s="124">
        <v>0.08</v>
      </c>
      <c r="K32" s="23"/>
      <c r="L32" s="23"/>
      <c r="V32" s="20" t="s">
        <v>232</v>
      </c>
      <c r="W32" s="121">
        <f ca="1">OFFSET(Revenue!$AF$50,0,W31)</f>
        <v>0</v>
      </c>
      <c r="X32" s="121">
        <f ca="1">OFFSET(Revenue!$AF$50,0,X31)</f>
        <v>0</v>
      </c>
      <c r="Y32" s="121">
        <f ca="1">OFFSET(Revenue!$AF$50,0,Y31)</f>
        <v>0</v>
      </c>
      <c r="Z32" s="121">
        <f ca="1">OFFSET(Revenue!$AF$50,0,Z31)</f>
        <v>0</v>
      </c>
      <c r="AA32" s="121">
        <f ca="1">OFFSET(Revenue!$AF$50,0,AA31)</f>
        <v>0</v>
      </c>
      <c r="AB32" s="121">
        <f ca="1">OFFSET(Revenue!$AF$50,0,AB31)</f>
        <v>0</v>
      </c>
      <c r="AC32" s="121">
        <f ca="1">OFFSET(Revenue!$AF$50,0,AC31)</f>
        <v>0</v>
      </c>
      <c r="AD32" s="121">
        <f ca="1">OFFSET(Revenue!$AF$50,0,AD31)</f>
        <v>0</v>
      </c>
      <c r="AE32" s="121">
        <f ca="1">OFFSET(Revenue!$AF$50,0,AE31)</f>
        <v>0</v>
      </c>
      <c r="AF32" s="121">
        <f ca="1">OFFSET(Revenue!$AF$50,0,AF31)</f>
        <v>287027.68070592434</v>
      </c>
      <c r="AG32" s="121">
        <f ca="1">OFFSET(Revenue!$AF$50,0,AG31)</f>
        <v>283953.70770192595</v>
      </c>
      <c r="AH32" s="121">
        <f ca="1">OFFSET(Revenue!$AF$50,0,AH31)</f>
        <v>305231.14718502632</v>
      </c>
      <c r="AI32" s="121">
        <f ca="1">OFFSET(Revenue!$AF$50,0,AI31)</f>
        <v>326917.86848555371</v>
      </c>
      <c r="AJ32" s="121">
        <f ca="1">OFFSET(Revenue!$AF$50,0,AJ31)</f>
        <v>230784.92170131765</v>
      </c>
      <c r="AK32" s="121">
        <f ca="1">OFFSET(Revenue!$AF$50,0,AK31)</f>
        <v>318014.62424964708</v>
      </c>
      <c r="AL32" s="121">
        <f ca="1">OFFSET(Revenue!$AF$50,0,AL31)</f>
        <v>296668.20033116004</v>
      </c>
      <c r="AM32" s="121">
        <f ca="1">OFFSET(Revenue!$AF$50,0,AM31)</f>
        <v>310237.8354621054</v>
      </c>
      <c r="AN32" s="121">
        <f ca="1">OFFSET(Revenue!$AF$50,0,AN31)</f>
        <v>313337.84749127959</v>
      </c>
      <c r="AO32" s="121">
        <f ca="1">OFFSET(Revenue!$AF$50,0,AO31)</f>
        <v>313366.73688206269</v>
      </c>
      <c r="AP32" s="121">
        <f ca="1">OFFSET(Revenue!$AF$50,0,AP31)</f>
        <v>356445.42315688782</v>
      </c>
      <c r="AQ32" s="121">
        <f ca="1">OFFSET(Revenue!$AF$50,0,AQ31)</f>
        <v>311437.14890922629</v>
      </c>
      <c r="AR32" s="121">
        <f ca="1">OFFSET(Revenue!$AF$50,0,AR31)</f>
        <v>351054.06564342091</v>
      </c>
      <c r="AS32" s="121">
        <f ca="1">OFFSET(Revenue!$AF$50,0,AS31)</f>
        <v>359266.92842194199</v>
      </c>
      <c r="AT32" s="121">
        <f ca="1">OFFSET(Revenue!$AF$50,0,AT31)</f>
        <v>367515.79327541852</v>
      </c>
      <c r="AU32" s="121">
        <f ca="1">OFFSET(Revenue!$AF$50,0,AU31)</f>
        <v>376310.73758156865</v>
      </c>
      <c r="AV32" s="121">
        <f ca="1">OFFSET(Revenue!$AF$50,0,AV31)</f>
        <v>260910.48381399055</v>
      </c>
      <c r="AW32" s="121">
        <f ca="1">OFFSET(Revenue!$AF$50,0,AW31)</f>
        <v>363751.42128844577</v>
      </c>
      <c r="AX32" s="121">
        <f ca="1">OFFSET(Revenue!$AF$50,0,AX31)</f>
        <v>345689.53641120897</v>
      </c>
      <c r="AY32" s="121">
        <f ca="1">OFFSET(Revenue!$AF$50,0,AY31)</f>
        <v>358467.51352602296</v>
      </c>
      <c r="AZ32" s="121">
        <f ca="1">OFFSET(Revenue!$AF$50,0,AZ31)</f>
        <v>351686.19971648935</v>
      </c>
      <c r="BA32" s="121">
        <f ca="1">OFFSET(Revenue!$AF$50,0,BA31)</f>
        <v>356011.08567454136</v>
      </c>
      <c r="BB32" s="121">
        <f ca="1">OFFSET(Revenue!$AF$50,0,BB31)</f>
        <v>420140.80008048733</v>
      </c>
      <c r="BC32" s="121">
        <f ca="1">OFFSET(Revenue!$AF$50,0,BC31)</f>
        <v>347909.82012342761</v>
      </c>
      <c r="BD32" s="121">
        <f ca="1">OFFSET(Revenue!$AF$50,0,BD31)</f>
        <v>404410.18080444582</v>
      </c>
      <c r="BE32" s="121">
        <f ca="1">OFFSET(Revenue!$AF$50,0,BE31)</f>
        <v>416759.55325586698</v>
      </c>
      <c r="BF32" s="121">
        <f ca="1">OFFSET(Revenue!$AF$50,0,BF31)</f>
        <v>416731.68097901001</v>
      </c>
      <c r="BG32" s="121">
        <f ca="1">OFFSET(Revenue!$AF$50,0,BG31)</f>
        <v>419224.30033975362</v>
      </c>
      <c r="BH32" s="121">
        <f ca="1">OFFSET(Revenue!$AF$50,0,BH31)</f>
        <v>288491.99241234746</v>
      </c>
      <c r="BI32" s="121">
        <f ca="1">OFFSET(Revenue!$AF$50,0,BI31)</f>
        <v>393180.72389587446</v>
      </c>
      <c r="BJ32" s="121">
        <f ca="1">OFFSET(Revenue!$AF$50,0,BJ31)</f>
        <v>380449.14454776439</v>
      </c>
      <c r="BK32" s="121">
        <f ca="1">OFFSET(Revenue!$AF$50,0,BK31)</f>
        <v>407917.68879277719</v>
      </c>
      <c r="BL32" s="121">
        <f ca="1">OFFSET(Revenue!$AF$50,0,BL31)</f>
        <v>379914.35221606574</v>
      </c>
      <c r="BM32" s="121">
        <f ca="1">OFFSET(Revenue!$AF$50,0,BM31)</f>
        <v>397266.2768935893</v>
      </c>
      <c r="BN32" s="121">
        <f ca="1">OFFSET(Revenue!$AF$50,0,BN31)</f>
        <v>462306.90060489275</v>
      </c>
      <c r="BO32" s="121">
        <f ca="1">OFFSET(Revenue!$AF$50,0,BO31)</f>
        <v>390505.34030604002</v>
      </c>
      <c r="BP32" s="121">
        <f ca="1">OFFSET(Revenue!$AF$50,0,BP31)</f>
        <v>450406.48203093227</v>
      </c>
      <c r="BQ32" s="121">
        <f ca="1">OFFSET(Revenue!$AF$50,0,BQ31)</f>
        <v>451569.55564966862</v>
      </c>
      <c r="BR32" s="121">
        <f ca="1">OFFSET(Revenue!$AF$50,0,BR31)</f>
        <v>457041.56642792618</v>
      </c>
      <c r="BS32" s="121">
        <f ca="1">OFFSET(Revenue!$AF$50,0,BS31)</f>
        <v>515380.76359771501</v>
      </c>
      <c r="BT32" s="121">
        <f ca="1">OFFSET(Revenue!$AF$50,0,BT31)</f>
        <v>344553.46416951821</v>
      </c>
      <c r="BU32" s="121">
        <f ca="1">OFFSET(Revenue!$AF$50,0,BU31)</f>
        <v>466857.16643349017</v>
      </c>
      <c r="BV32" s="121">
        <f ca="1">OFFSET(Revenue!$AF$50,0,BV31)</f>
        <v>450092.47381538694</v>
      </c>
      <c r="BW32" s="121">
        <f ca="1">OFFSET(Revenue!$AF$50,0,BW31)</f>
        <v>484869.00987520342</v>
      </c>
      <c r="BX32" s="121">
        <f ca="1">OFFSET(Revenue!$AF$50,0,BX31)</f>
        <v>460672.3194838292</v>
      </c>
      <c r="BY32" s="121">
        <f ca="1">OFFSET(Revenue!$AF$50,0,BY31)</f>
        <v>477623.75129549921</v>
      </c>
      <c r="BZ32" s="121">
        <f ca="1">OFFSET(Revenue!$AF$50,0,BZ31)</f>
        <v>539371.64667658438</v>
      </c>
      <c r="CA32" s="121">
        <f ca="1">OFFSET(Revenue!$AF$50,0,CA31)</f>
        <v>463562.16854259244</v>
      </c>
      <c r="CB32" s="121">
        <f ca="1">OFFSET(Revenue!$AF$50,0,CB31)</f>
        <v>553454.02683950961</v>
      </c>
      <c r="CC32" s="121">
        <f ca="1">OFFSET(Revenue!$AF$50,0,CC31)</f>
        <v>526570.46337230492</v>
      </c>
      <c r="CD32" s="121">
        <f ca="1">OFFSET(Revenue!$AF$50,0,CD31)</f>
        <v>550557.65515988797</v>
      </c>
    </row>
    <row r="33" spans="2:82" s="129" customFormat="1" x14ac:dyDescent="0.2">
      <c r="B33" s="7"/>
      <c r="C33" s="7"/>
      <c r="D33" s="23"/>
      <c r="E33" s="23"/>
      <c r="F33" s="7"/>
      <c r="G33" s="17"/>
      <c r="H33" s="20" t="s">
        <v>231</v>
      </c>
      <c r="I33" s="23"/>
      <c r="J33" s="133">
        <f>Inputs!IU17</f>
        <v>0.2</v>
      </c>
      <c r="K33" s="23"/>
      <c r="L33" s="23"/>
      <c r="V33" s="20" t="s">
        <v>230</v>
      </c>
      <c r="W33" s="121">
        <f t="shared" ref="W33:BB33" ca="1" si="21">SUM(W34:W39)</f>
        <v>0</v>
      </c>
      <c r="X33" s="121">
        <f t="shared" ca="1" si="21"/>
        <v>0</v>
      </c>
      <c r="Y33" s="121">
        <f t="shared" ca="1" si="21"/>
        <v>0</v>
      </c>
      <c r="Z33" s="121">
        <f t="shared" ca="1" si="21"/>
        <v>0</v>
      </c>
      <c r="AA33" s="121">
        <f t="shared" ca="1" si="21"/>
        <v>0</v>
      </c>
      <c r="AB33" s="121">
        <f t="shared" ca="1" si="21"/>
        <v>0</v>
      </c>
      <c r="AC33" s="121">
        <f t="shared" ca="1" si="21"/>
        <v>0</v>
      </c>
      <c r="AD33" s="121">
        <f t="shared" ca="1" si="21"/>
        <v>0</v>
      </c>
      <c r="AE33" s="121">
        <f t="shared" ca="1" si="21"/>
        <v>0</v>
      </c>
      <c r="AF33" s="121">
        <f t="shared" ca="1" si="21"/>
        <v>175434.62006822345</v>
      </c>
      <c r="AG33" s="121">
        <f t="shared" ca="1" si="21"/>
        <v>84239.740467444979</v>
      </c>
      <c r="AH33" s="121">
        <f t="shared" ca="1" si="21"/>
        <v>90257.11887512976</v>
      </c>
      <c r="AI33" s="121">
        <f t="shared" ca="1" si="21"/>
        <v>96394.423946613751</v>
      </c>
      <c r="AJ33" s="121">
        <f t="shared" ca="1" si="21"/>
        <v>67854.135228936328</v>
      </c>
      <c r="AK33" s="121">
        <f t="shared" ca="1" si="21"/>
        <v>93239.64957515111</v>
      </c>
      <c r="AL33" s="121">
        <f t="shared" ca="1" si="21"/>
        <v>86730.313530895306</v>
      </c>
      <c r="AM33" s="121">
        <f t="shared" ca="1" si="21"/>
        <v>90443.890548110649</v>
      </c>
      <c r="AN33" s="121">
        <f t="shared" ca="1" si="21"/>
        <v>91088.184569303849</v>
      </c>
      <c r="AO33" s="121">
        <f t="shared" ca="1" si="21"/>
        <v>90839.697986885905</v>
      </c>
      <c r="AP33" s="121">
        <f t="shared" ca="1" si="21"/>
        <v>103039.13521975906</v>
      </c>
      <c r="AQ33" s="121">
        <f t="shared" ca="1" si="21"/>
        <v>89775.439721472139</v>
      </c>
      <c r="AR33" s="121">
        <f t="shared" ca="1" si="21"/>
        <v>100907.75436333654</v>
      </c>
      <c r="AS33" s="121">
        <f t="shared" ca="1" si="21"/>
        <v>102981.75973721236</v>
      </c>
      <c r="AT33" s="121">
        <f t="shared" ca="1" si="21"/>
        <v>105053.2757715824</v>
      </c>
      <c r="AU33" s="121">
        <f t="shared" ca="1" si="21"/>
        <v>107309.01911560088</v>
      </c>
      <c r="AV33" s="121">
        <f t="shared" ca="1" si="21"/>
        <v>74219.242232071483</v>
      </c>
      <c r="AW33" s="121">
        <f t="shared" ca="1" si="21"/>
        <v>103229.60867811015</v>
      </c>
      <c r="AX33" s="121">
        <f t="shared" ca="1" si="21"/>
        <v>97869.434103102845</v>
      </c>
      <c r="AY33" s="121">
        <f t="shared" ca="1" si="21"/>
        <v>101245.07727905054</v>
      </c>
      <c r="AZ33" s="121">
        <f t="shared" ca="1" si="21"/>
        <v>99097.350716561748</v>
      </c>
      <c r="BA33" s="121">
        <f t="shared" ca="1" si="21"/>
        <v>100077.51293961433</v>
      </c>
      <c r="BB33" s="121">
        <f t="shared" ca="1" si="21"/>
        <v>117823.54517366088</v>
      </c>
      <c r="BC33" s="121">
        <f t="shared" ref="BC33:CD33" ca="1" si="22">SUM(BC34:BC39)</f>
        <v>97331.355175928285</v>
      </c>
      <c r="BD33" s="121">
        <f t="shared" ca="1" si="22"/>
        <v>112872.40325874495</v>
      </c>
      <c r="BE33" s="121">
        <f t="shared" ca="1" si="22"/>
        <v>116043.96770959499</v>
      </c>
      <c r="BF33" s="121">
        <f t="shared" ca="1" si="22"/>
        <v>115762.71448388616</v>
      </c>
      <c r="BG33" s="121">
        <f t="shared" ca="1" si="22"/>
        <v>116181.15703863127</v>
      </c>
      <c r="BH33" s="121">
        <f t="shared" ca="1" si="22"/>
        <v>79761.649425208176</v>
      </c>
      <c r="BI33" s="121">
        <f t="shared" ca="1" si="22"/>
        <v>108454.22451670248</v>
      </c>
      <c r="BJ33" s="121">
        <f t="shared" ca="1" si="22"/>
        <v>104690.61442994975</v>
      </c>
      <c r="BK33" s="121">
        <f t="shared" ca="1" si="22"/>
        <v>111987.36837689325</v>
      </c>
      <c r="BL33" s="121">
        <f t="shared" ca="1" si="22"/>
        <v>104057.78213571958</v>
      </c>
      <c r="BM33" s="121">
        <f t="shared" ca="1" si="22"/>
        <v>108555.36023002364</v>
      </c>
      <c r="BN33" s="121">
        <f t="shared" ca="1" si="22"/>
        <v>126033.50616824477</v>
      </c>
      <c r="BO33" s="121">
        <f t="shared" ca="1" si="22"/>
        <v>106208.67849307931</v>
      </c>
      <c r="BP33" s="121">
        <f t="shared" ca="1" si="22"/>
        <v>122218.53805367803</v>
      </c>
      <c r="BQ33" s="121">
        <f t="shared" ca="1" si="22"/>
        <v>122249.5470520544</v>
      </c>
      <c r="BR33" s="121">
        <f t="shared" ca="1" si="22"/>
        <v>123443.07267366812</v>
      </c>
      <c r="BS33" s="121">
        <f t="shared" ca="1" si="22"/>
        <v>138875.58665690402</v>
      </c>
      <c r="BT33" s="121">
        <f t="shared" ca="1" si="22"/>
        <v>92627.37757214153</v>
      </c>
      <c r="BU33" s="121">
        <f t="shared" ca="1" si="22"/>
        <v>125218.52135604859</v>
      </c>
      <c r="BV33" s="121">
        <f t="shared" ca="1" si="22"/>
        <v>120443.04028995076</v>
      </c>
      <c r="BW33" s="121">
        <f t="shared" ca="1" si="22"/>
        <v>129450.26872083795</v>
      </c>
      <c r="BX33" s="121">
        <f t="shared" ca="1" si="22"/>
        <v>122706.6758228923</v>
      </c>
      <c r="BY33" s="121">
        <f t="shared" ca="1" si="22"/>
        <v>126931.16604643161</v>
      </c>
      <c r="BZ33" s="121">
        <f t="shared" ca="1" si="22"/>
        <v>143014.70832361479</v>
      </c>
      <c r="CA33" s="121">
        <f t="shared" ca="1" si="22"/>
        <v>122632.04009527316</v>
      </c>
      <c r="CB33" s="121">
        <f t="shared" ca="1" si="22"/>
        <v>146074.15069267552</v>
      </c>
      <c r="CC33" s="121">
        <f t="shared" ca="1" si="22"/>
        <v>138659.95654605387</v>
      </c>
      <c r="CD33" s="121">
        <f t="shared" ca="1" si="22"/>
        <v>144646.91741599093</v>
      </c>
    </row>
    <row r="34" spans="2:82" s="129" customFormat="1" ht="21" x14ac:dyDescent="0.25">
      <c r="B34" s="7"/>
      <c r="C34" s="132" t="s">
        <v>229</v>
      </c>
      <c r="D34" s="131"/>
      <c r="E34" s="23"/>
      <c r="F34" s="7"/>
      <c r="G34" s="17"/>
      <c r="H34" s="20"/>
      <c r="I34" s="23"/>
      <c r="J34" s="23"/>
      <c r="K34" s="23"/>
      <c r="L34" s="23"/>
      <c r="V34" s="90" t="s">
        <v>228</v>
      </c>
      <c r="W34" s="121">
        <f ca="1">-OFFSET('Profit &amp; Loss'!$AF$14,0,'Investment analysis'!W$31)</f>
        <v>0</v>
      </c>
      <c r="X34" s="121">
        <f ca="1">-OFFSET('Profit &amp; Loss'!$AF$14,0,'Investment analysis'!X$31)</f>
        <v>0</v>
      </c>
      <c r="Y34" s="121">
        <f ca="1">-OFFSET('Profit &amp; Loss'!$AF$14,0,'Investment analysis'!Y$31)</f>
        <v>0</v>
      </c>
      <c r="Z34" s="121">
        <f ca="1">-OFFSET('Profit &amp; Loss'!$AF$14,0,'Investment analysis'!Z$31)</f>
        <v>0</v>
      </c>
      <c r="AA34" s="121">
        <f ca="1">-OFFSET('Profit &amp; Loss'!$AF$14,0,'Investment analysis'!AA$31)</f>
        <v>0</v>
      </c>
      <c r="AB34" s="121">
        <f ca="1">-OFFSET('Profit &amp; Loss'!$AF$14,0,'Investment analysis'!AB$31)</f>
        <v>0</v>
      </c>
      <c r="AC34" s="121">
        <f ca="1">-OFFSET('Profit &amp; Loss'!$AF$14,0,'Investment analysis'!AC$31)</f>
        <v>0</v>
      </c>
      <c r="AD34" s="121">
        <f ca="1">-OFFSET('Profit &amp; Loss'!$AF$14,0,'Investment analysis'!AD$31)</f>
        <v>0</v>
      </c>
      <c r="AE34" s="121">
        <f ca="1">-OFFSET('Profit &amp; Loss'!$AF$14,0,'Investment analysis'!AE$31)</f>
        <v>0</v>
      </c>
      <c r="AF34" s="121">
        <f ca="1">-OFFSET('Profit &amp; Loss'!$AF$14,0,'Investment analysis'!AF$31)</f>
        <v>67698.320031359268</v>
      </c>
      <c r="AG34" s="121">
        <f ca="1">-OFFSET('Profit &amp; Loss'!$AF$14,0,'Investment analysis'!AG$31)</f>
        <v>66706.719126046373</v>
      </c>
      <c r="AH34" s="121">
        <f ca="1">-OFFSET('Profit &amp; Loss'!$AF$14,0,'Investment analysis'!AH$31)</f>
        <v>71424.344300836601</v>
      </c>
      <c r="AI34" s="121">
        <f ca="1">-OFFSET('Profit &amp; Loss'!$AF$14,0,'Investment analysis'!AI$31)</f>
        <v>76236.695735558154</v>
      </c>
      <c r="AJ34" s="121">
        <f ca="1">-OFFSET('Profit &amp; Loss'!$AF$14,0,'Investment analysis'!AJ$31)</f>
        <v>53633.227756067092</v>
      </c>
      <c r="AK34" s="121">
        <f ca="1">-OFFSET('Profit &amp; Loss'!$AF$14,0,'Investment analysis'!AK$31)</f>
        <v>73656.112726351203</v>
      </c>
      <c r="AL34" s="121">
        <f ca="1">-OFFSET('Profit &amp; Loss'!$AF$14,0,'Investment analysis'!AL$31)</f>
        <v>68473.241442226004</v>
      </c>
      <c r="AM34" s="121">
        <f ca="1">-OFFSET('Profit &amp; Loss'!$AF$14,0,'Investment analysis'!AM$31)</f>
        <v>71363.80835714798</v>
      </c>
      <c r="AN34" s="121">
        <f ca="1">-OFFSET('Profit &amp; Loss'!$AF$14,0,'Investment analysis'!AN$31)</f>
        <v>71829.802090228448</v>
      </c>
      <c r="AO34" s="121">
        <f ca="1">-OFFSET('Profit &amp; Loss'!$AF$14,0,'Investment analysis'!AO$31)</f>
        <v>71591.772516935976</v>
      </c>
      <c r="AP34" s="121">
        <f ca="1">-OFFSET('Profit &amp; Loss'!$AF$14,0,'Investment analysis'!AP$31)</f>
        <v>81158.918154204439</v>
      </c>
      <c r="AQ34" s="121">
        <f ca="1">-OFFSET('Profit &amp; Loss'!$AF$14,0,'Investment analysis'!AQ$31)</f>
        <v>70670.078358105544</v>
      </c>
      <c r="AR34" s="121">
        <f ca="1">-OFFSET('Profit &amp; Loss'!$AF$14,0,'Investment analysis'!AR$31)</f>
        <v>79385.762934443323</v>
      </c>
      <c r="AS34" s="121">
        <f ca="1">-OFFSET('Profit &amp; Loss'!$AF$14,0,'Investment analysis'!AS$31)</f>
        <v>80969.917443919287</v>
      </c>
      <c r="AT34" s="121">
        <f ca="1">-OFFSET('Profit &amp; Loss'!$AF$14,0,'Investment analysis'!AT$31)</f>
        <v>82549.986769344265</v>
      </c>
      <c r="AU34" s="121">
        <f ca="1">-OFFSET('Profit &amp; Loss'!$AF$14,0,'Investment analysis'!AU$31)</f>
        <v>84279.506891926139</v>
      </c>
      <c r="AV34" s="121">
        <f ca="1">-OFFSET('Profit &amp; Loss'!$AF$14,0,'Investment analysis'!AV$31)</f>
        <v>58260.683848925677</v>
      </c>
      <c r="AW34" s="121">
        <f ca="1">-OFFSET('Profit &amp; Loss'!$AF$14,0,'Investment analysis'!AW$31)</f>
        <v>80992.416774940823</v>
      </c>
      <c r="AX34" s="121">
        <f ca="1">-OFFSET('Profit &amp; Loss'!$AF$14,0,'Investment analysis'!AX$31)</f>
        <v>76747.578364326095</v>
      </c>
      <c r="AY34" s="121">
        <f ca="1">-OFFSET('Profit &amp; Loss'!$AF$14,0,'Investment analysis'!AY$31)</f>
        <v>79354.001526427994</v>
      </c>
      <c r="AZ34" s="121">
        <f ca="1">-OFFSET('Profit &amp; Loss'!$AF$14,0,'Investment analysis'!AZ$31)</f>
        <v>77631.467362606927</v>
      </c>
      <c r="BA34" s="121">
        <f ca="1">-OFFSET('Profit &amp; Loss'!$AF$14,0,'Investment analysis'!BA$31)</f>
        <v>78359.008243702148</v>
      </c>
      <c r="BB34" s="121">
        <f ca="1">-OFFSET('Profit &amp; Loss'!$AF$14,0,'Investment analysis'!BB$31)</f>
        <v>92206.195399653821</v>
      </c>
      <c r="BC34" s="121">
        <f ca="1">-OFFSET('Profit &amp; Loss'!$AF$14,0,'Investment analysis'!BC$31)</f>
        <v>76129.394447387516</v>
      </c>
      <c r="BD34" s="121">
        <f ca="1">-OFFSET('Profit &amp; Loss'!$AF$14,0,'Investment analysis'!BD$31)</f>
        <v>88239.899255735858</v>
      </c>
      <c r="BE34" s="121">
        <f ca="1">-OFFSET('Profit &amp; Loss'!$AF$14,0,'Investment analysis'!BE$31)</f>
        <v>90672.37147314442</v>
      </c>
      <c r="BF34" s="121">
        <f ca="1">-OFFSET('Profit &amp; Loss'!$AF$14,0,'Investment analysis'!BF$31)</f>
        <v>90405.838509462526</v>
      </c>
      <c r="BG34" s="121">
        <f ca="1">-OFFSET('Profit &amp; Loss'!$AF$14,0,'Investment analysis'!BG$31)</f>
        <v>90685.65906823198</v>
      </c>
      <c r="BH34" s="121">
        <f ca="1">-OFFSET('Profit &amp; Loss'!$AF$14,0,'Investment analysis'!BH$31)</f>
        <v>62225.761718657901</v>
      </c>
      <c r="BI34" s="121">
        <f ca="1">-OFFSET('Profit &amp; Loss'!$AF$14,0,'Investment analysis'!BI$31)</f>
        <v>84566.846020865487</v>
      </c>
      <c r="BJ34" s="121">
        <f ca="1">-OFFSET('Profit &amp; Loss'!$AF$14,0,'Investment analysis'!BJ$31)</f>
        <v>81588.721145296702</v>
      </c>
      <c r="BK34" s="121">
        <f ca="1">-OFFSET('Profit &amp; Loss'!$AF$14,0,'Investment analysis'!BK$31)</f>
        <v>87229.984702147034</v>
      </c>
      <c r="BL34" s="121">
        <f ca="1">-OFFSET('Profit &amp; Loss'!$AF$14,0,'Investment analysis'!BL$31)</f>
        <v>81011.490023729799</v>
      </c>
      <c r="BM34" s="121">
        <f ca="1">-OFFSET('Profit &amp; Loss'!$AF$14,0,'Investment analysis'!BM$31)</f>
        <v>84468.615605089697</v>
      </c>
      <c r="BN34" s="121">
        <f ca="1">-OFFSET('Profit &amp; Loss'!$AF$14,0,'Investment analysis'!BN$31)</f>
        <v>98017.296321904883</v>
      </c>
      <c r="BO34" s="121">
        <f ca="1">-OFFSET('Profit &amp; Loss'!$AF$14,0,'Investment analysis'!BO$31)</f>
        <v>82555.629978835525</v>
      </c>
      <c r="BP34" s="121">
        <f ca="1">-OFFSET('Profit &amp; Loss'!$AF$14,0,'Investment analysis'!BP$31)</f>
        <v>94950.679954410865</v>
      </c>
      <c r="BQ34" s="121">
        <f ca="1">-OFFSET('Profit &amp; Loss'!$AF$14,0,'Investment analysis'!BQ$31)</f>
        <v>94924.827875781877</v>
      </c>
      <c r="BR34" s="121">
        <f ca="1">-OFFSET('Profit &amp; Loss'!$AF$14,0,'Investment analysis'!BR$31)</f>
        <v>95800.947002163623</v>
      </c>
      <c r="BS34" s="121">
        <f ca="1">-OFFSET('Profit &amp; Loss'!$AF$14,0,'Investment analysis'!BS$31)</f>
        <v>107720.52235906504</v>
      </c>
      <c r="BT34" s="121">
        <f ca="1">-OFFSET('Profit &amp; Loss'!$AF$14,0,'Investment analysis'!BT$31)</f>
        <v>71809.242251110118</v>
      </c>
      <c r="BU34" s="121">
        <f ca="1">-OFFSET('Profit &amp; Loss'!$AF$14,0,'Investment analysis'!BU$31)</f>
        <v>97024.440985118155</v>
      </c>
      <c r="BV34" s="121">
        <f ca="1">-OFFSET('Profit &amp; Loss'!$AF$14,0,'Investment analysis'!BV$31)</f>
        <v>93274.682475410867</v>
      </c>
      <c r="BW34" s="121">
        <f ca="1">-OFFSET('Profit &amp; Loss'!$AF$14,0,'Investment analysis'!BW$31)</f>
        <v>100196.96974007407</v>
      </c>
      <c r="BX34" s="121">
        <f ca="1">-OFFSET('Profit &amp; Loss'!$AF$14,0,'Investment analysis'!BX$31)</f>
        <v>94926.723665429367</v>
      </c>
      <c r="BY34" s="121">
        <f ca="1">-OFFSET('Profit &amp; Loss'!$AF$14,0,'Investment analysis'!BY$31)</f>
        <v>98142.836649196819</v>
      </c>
      <c r="BZ34" s="121">
        <f ca="1">-OFFSET('Profit &amp; Loss'!$AF$14,0,'Investment analysis'!BZ$31)</f>
        <v>110520.11999027195</v>
      </c>
      <c r="CA34" s="121">
        <f ca="1">-OFFSET('Profit &amp; Loss'!$AF$14,0,'Investment analysis'!CA$31)</f>
        <v>94718.030160136695</v>
      </c>
      <c r="CB34" s="121">
        <f ca="1">-OFFSET('Profit &amp; Loss'!$AF$14,0,'Investment analysis'!CB$31)</f>
        <v>112763.28509590481</v>
      </c>
      <c r="CC34" s="121">
        <f ca="1">-OFFSET('Profit &amp; Loss'!$AF$14,0,'Investment analysis'!CC$31)</f>
        <v>106982.3175023225</v>
      </c>
      <c r="CD34" s="121">
        <f ca="1">-OFFSET('Profit &amp; Loss'!$AF$14,0,'Investment analysis'!CD$31)</f>
        <v>111541.9377695205</v>
      </c>
    </row>
    <row r="35" spans="2:82" s="129" customFormat="1" ht="10" customHeight="1" x14ac:dyDescent="0.2">
      <c r="B35" s="7"/>
      <c r="C35" s="23"/>
      <c r="D35" s="23"/>
      <c r="E35" s="23"/>
      <c r="F35" s="7"/>
      <c r="G35" s="17"/>
      <c r="H35" s="20"/>
      <c r="I35" s="23"/>
      <c r="J35" s="23"/>
      <c r="K35" s="23"/>
      <c r="L35" s="23"/>
      <c r="V35" s="90"/>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row>
    <row r="36" spans="2:82" s="129" customFormat="1" x14ac:dyDescent="0.2">
      <c r="B36" s="7"/>
      <c r="C36" s="88" t="str">
        <f>"EBITDA "&amp;J6</f>
        <v>EBITDA 2027</v>
      </c>
      <c r="D36" s="119">
        <f ca="1">'Profit &amp; Loss'!I46</f>
        <v>2872034.8757123081</v>
      </c>
      <c r="E36" s="7"/>
      <c r="F36" s="7"/>
      <c r="G36" s="17"/>
      <c r="H36" s="20" t="s">
        <v>227</v>
      </c>
      <c r="I36" s="20"/>
      <c r="J36" s="22">
        <f>J37+J38*J39+J40+J41</f>
        <v>0.18999999999999997</v>
      </c>
      <c r="K36" s="7"/>
      <c r="L36" s="23"/>
      <c r="V36" s="90" t="s">
        <v>226</v>
      </c>
      <c r="W36" s="121">
        <f ca="1">-OFFSET('Profit &amp; Loss'!$AF$24,0,'Investment analysis'!W$31)</f>
        <v>0</v>
      </c>
      <c r="X36" s="121">
        <f ca="1">-OFFSET('Profit &amp; Loss'!$AF$24,0,'Investment analysis'!X$31)</f>
        <v>0</v>
      </c>
      <c r="Y36" s="121">
        <f ca="1">-OFFSET('Profit &amp; Loss'!$AF$24,0,'Investment analysis'!Y$31)</f>
        <v>0</v>
      </c>
      <c r="Z36" s="121">
        <f ca="1">-OFFSET('Profit &amp; Loss'!$AF$24,0,'Investment analysis'!Z$31)</f>
        <v>0</v>
      </c>
      <c r="AA36" s="121">
        <f ca="1">-OFFSET('Profit &amp; Loss'!$AF$24,0,'Investment analysis'!AA$31)</f>
        <v>0</v>
      </c>
      <c r="AB36" s="121">
        <f ca="1">-OFFSET('Profit &amp; Loss'!$AF$24,0,'Investment analysis'!AB$31)</f>
        <v>0</v>
      </c>
      <c r="AC36" s="121">
        <f ca="1">-OFFSET('Profit &amp; Loss'!$AF$24,0,'Investment analysis'!AC$31)</f>
        <v>0</v>
      </c>
      <c r="AD36" s="121">
        <f ca="1">-OFFSET('Profit &amp; Loss'!$AF$24,0,'Investment analysis'!AD$31)</f>
        <v>0</v>
      </c>
      <c r="AE36" s="121">
        <f ca="1">-OFFSET('Profit &amp; Loss'!$AF$24,0,'Investment analysis'!AE$31)</f>
        <v>0</v>
      </c>
      <c r="AF36" s="121">
        <f ca="1">-OFFSET('Profit &amp; Loss'!$AF$24,0,'Investment analysis'!AF$31)</f>
        <v>60000</v>
      </c>
      <c r="AG36" s="121">
        <f ca="1">-OFFSET('Profit &amp; Loss'!$AF$24,0,'Investment analysis'!AG$31)</f>
        <v>0</v>
      </c>
      <c r="AH36" s="121">
        <f ca="1">-OFFSET('Profit &amp; Loss'!$AF$24,0,'Investment analysis'!AH$31)</f>
        <v>0</v>
      </c>
      <c r="AI36" s="121">
        <f ca="1">-OFFSET('Profit &amp; Loss'!$AF$24,0,'Investment analysis'!AI$31)</f>
        <v>0</v>
      </c>
      <c r="AJ36" s="121">
        <f ca="1">-OFFSET('Profit &amp; Loss'!$AF$24,0,'Investment analysis'!AJ$31)</f>
        <v>0</v>
      </c>
      <c r="AK36" s="121">
        <f ca="1">-OFFSET('Profit &amp; Loss'!$AF$24,0,'Investment analysis'!AK$31)</f>
        <v>0</v>
      </c>
      <c r="AL36" s="121">
        <f ca="1">-OFFSET('Profit &amp; Loss'!$AF$24,0,'Investment analysis'!AL$31)</f>
        <v>0</v>
      </c>
      <c r="AM36" s="121">
        <f ca="1">-OFFSET('Profit &amp; Loss'!$AF$24,0,'Investment analysis'!AM$31)</f>
        <v>0</v>
      </c>
      <c r="AN36" s="121">
        <f ca="1">-OFFSET('Profit &amp; Loss'!$AF$24,0,'Investment analysis'!AN$31)</f>
        <v>0</v>
      </c>
      <c r="AO36" s="121">
        <f ca="1">-OFFSET('Profit &amp; Loss'!$AF$24,0,'Investment analysis'!AO$31)</f>
        <v>0</v>
      </c>
      <c r="AP36" s="121">
        <f ca="1">-OFFSET('Profit &amp; Loss'!$AF$24,0,'Investment analysis'!AP$31)</f>
        <v>0</v>
      </c>
      <c r="AQ36" s="121">
        <f ca="1">-OFFSET('Profit &amp; Loss'!$AF$24,0,'Investment analysis'!AQ$31)</f>
        <v>0</v>
      </c>
      <c r="AR36" s="121">
        <f ca="1">-OFFSET('Profit &amp; Loss'!$AF$24,0,'Investment analysis'!AR$31)</f>
        <v>0</v>
      </c>
      <c r="AS36" s="121">
        <f ca="1">-OFFSET('Profit &amp; Loss'!$AF$24,0,'Investment analysis'!AS$31)</f>
        <v>0</v>
      </c>
      <c r="AT36" s="121">
        <f ca="1">-OFFSET('Profit &amp; Loss'!$AF$24,0,'Investment analysis'!AT$31)</f>
        <v>0</v>
      </c>
      <c r="AU36" s="121">
        <f ca="1">-OFFSET('Profit &amp; Loss'!$AF$24,0,'Investment analysis'!AU$31)</f>
        <v>0</v>
      </c>
      <c r="AV36" s="121">
        <f ca="1">-OFFSET('Profit &amp; Loss'!$AF$24,0,'Investment analysis'!AV$31)</f>
        <v>0</v>
      </c>
      <c r="AW36" s="121">
        <f ca="1">-OFFSET('Profit &amp; Loss'!$AF$24,0,'Investment analysis'!AW$31)</f>
        <v>0</v>
      </c>
      <c r="AX36" s="121">
        <f ca="1">-OFFSET('Profit &amp; Loss'!$AF$24,0,'Investment analysis'!AX$31)</f>
        <v>0</v>
      </c>
      <c r="AY36" s="121">
        <f ca="1">-OFFSET('Profit &amp; Loss'!$AF$24,0,'Investment analysis'!AY$31)</f>
        <v>0</v>
      </c>
      <c r="AZ36" s="121">
        <f ca="1">-OFFSET('Profit &amp; Loss'!$AF$24,0,'Investment analysis'!AZ$31)</f>
        <v>0</v>
      </c>
      <c r="BA36" s="121">
        <f ca="1">-OFFSET('Profit &amp; Loss'!$AF$24,0,'Investment analysis'!BA$31)</f>
        <v>0</v>
      </c>
      <c r="BB36" s="121">
        <f ca="1">-OFFSET('Profit &amp; Loss'!$AF$24,0,'Investment analysis'!BB$31)</f>
        <v>0</v>
      </c>
      <c r="BC36" s="121">
        <f ca="1">-OFFSET('Profit &amp; Loss'!$AF$24,0,'Investment analysis'!BC$31)</f>
        <v>0</v>
      </c>
      <c r="BD36" s="121">
        <f ca="1">-OFFSET('Profit &amp; Loss'!$AF$24,0,'Investment analysis'!BD$31)</f>
        <v>0</v>
      </c>
      <c r="BE36" s="121">
        <f ca="1">-OFFSET('Profit &amp; Loss'!$AF$24,0,'Investment analysis'!BE$31)</f>
        <v>0</v>
      </c>
      <c r="BF36" s="121">
        <f ca="1">-OFFSET('Profit &amp; Loss'!$AF$24,0,'Investment analysis'!BF$31)</f>
        <v>0</v>
      </c>
      <c r="BG36" s="121">
        <f ca="1">-OFFSET('Profit &amp; Loss'!$AF$24,0,'Investment analysis'!BG$31)</f>
        <v>0</v>
      </c>
      <c r="BH36" s="121">
        <f ca="1">-OFFSET('Profit &amp; Loss'!$AF$24,0,'Investment analysis'!BH$31)</f>
        <v>0</v>
      </c>
      <c r="BI36" s="121">
        <f ca="1">-OFFSET('Profit &amp; Loss'!$AF$24,0,'Investment analysis'!BI$31)</f>
        <v>0</v>
      </c>
      <c r="BJ36" s="121">
        <f ca="1">-OFFSET('Profit &amp; Loss'!$AF$24,0,'Investment analysis'!BJ$31)</f>
        <v>0</v>
      </c>
      <c r="BK36" s="121">
        <f ca="1">-OFFSET('Profit &amp; Loss'!$AF$24,0,'Investment analysis'!BK$31)</f>
        <v>0</v>
      </c>
      <c r="BL36" s="121">
        <f ca="1">-OFFSET('Profit &amp; Loss'!$AF$24,0,'Investment analysis'!BL$31)</f>
        <v>0</v>
      </c>
      <c r="BM36" s="121">
        <f ca="1">-OFFSET('Profit &amp; Loss'!$AF$24,0,'Investment analysis'!BM$31)</f>
        <v>0</v>
      </c>
      <c r="BN36" s="121">
        <f ca="1">-OFFSET('Profit &amp; Loss'!$AF$24,0,'Investment analysis'!BN$31)</f>
        <v>0</v>
      </c>
      <c r="BO36" s="121">
        <f ca="1">-OFFSET('Profit &amp; Loss'!$AF$24,0,'Investment analysis'!BO$31)</f>
        <v>0</v>
      </c>
      <c r="BP36" s="121">
        <f ca="1">-OFFSET('Profit &amp; Loss'!$AF$24,0,'Investment analysis'!BP$31)</f>
        <v>0</v>
      </c>
      <c r="BQ36" s="121">
        <f ca="1">-OFFSET('Profit &amp; Loss'!$AF$24,0,'Investment analysis'!BQ$31)</f>
        <v>0</v>
      </c>
      <c r="BR36" s="121">
        <f ca="1">-OFFSET('Profit &amp; Loss'!$AF$24,0,'Investment analysis'!BR$31)</f>
        <v>0</v>
      </c>
      <c r="BS36" s="121">
        <f ca="1">-OFFSET('Profit &amp; Loss'!$AF$24,0,'Investment analysis'!BS$31)</f>
        <v>0</v>
      </c>
      <c r="BT36" s="121">
        <f ca="1">-OFFSET('Profit &amp; Loss'!$AF$24,0,'Investment analysis'!BT$31)</f>
        <v>0</v>
      </c>
      <c r="BU36" s="121">
        <f ca="1">-OFFSET('Profit &amp; Loss'!$AF$24,0,'Investment analysis'!BU$31)</f>
        <v>0</v>
      </c>
      <c r="BV36" s="121">
        <f ca="1">-OFFSET('Profit &amp; Loss'!$AF$24,0,'Investment analysis'!BV$31)</f>
        <v>0</v>
      </c>
      <c r="BW36" s="121">
        <f ca="1">-OFFSET('Profit &amp; Loss'!$AF$24,0,'Investment analysis'!BW$31)</f>
        <v>0</v>
      </c>
      <c r="BX36" s="121">
        <f ca="1">-OFFSET('Profit &amp; Loss'!$AF$24,0,'Investment analysis'!BX$31)</f>
        <v>0</v>
      </c>
      <c r="BY36" s="121">
        <f ca="1">-OFFSET('Profit &amp; Loss'!$AF$24,0,'Investment analysis'!BY$31)</f>
        <v>0</v>
      </c>
      <c r="BZ36" s="121">
        <f ca="1">-OFFSET('Profit &amp; Loss'!$AF$24,0,'Investment analysis'!BZ$31)</f>
        <v>0</v>
      </c>
      <c r="CA36" s="121">
        <f ca="1">-OFFSET('Profit &amp; Loss'!$AF$24,0,'Investment analysis'!CA$31)</f>
        <v>0</v>
      </c>
      <c r="CB36" s="121">
        <f ca="1">-OFFSET('Profit &amp; Loss'!$AF$24,0,'Investment analysis'!CB$31)</f>
        <v>0</v>
      </c>
      <c r="CC36" s="121">
        <f ca="1">-OFFSET('Profit &amp; Loss'!$AF$24,0,'Investment analysis'!CC$31)</f>
        <v>0</v>
      </c>
      <c r="CD36" s="121">
        <f ca="1">-OFFSET('Profit &amp; Loss'!$AF$24,0,'Investment analysis'!CD$31)</f>
        <v>0</v>
      </c>
    </row>
    <row r="37" spans="2:82" s="129" customFormat="1" x14ac:dyDescent="0.2">
      <c r="B37" s="7"/>
      <c r="C37" s="88" t="str">
        <f>"EV/EBITDA multiplier "&amp;J6</f>
        <v>EV/EBITDA multiplier 2027</v>
      </c>
      <c r="D37" s="130">
        <v>3</v>
      </c>
      <c r="E37" s="7"/>
      <c r="F37" s="7"/>
      <c r="G37" s="17"/>
      <c r="H37" s="88" t="s">
        <v>225</v>
      </c>
      <c r="I37" s="20"/>
      <c r="J37" s="124">
        <v>0.02</v>
      </c>
      <c r="K37" s="7"/>
      <c r="L37" s="23"/>
      <c r="V37" s="90" t="s">
        <v>224</v>
      </c>
      <c r="W37" s="121">
        <f ca="1">-OFFSET('Profit &amp; Loss'!$AF$25,0,'Investment analysis'!W$31)</f>
        <v>0</v>
      </c>
      <c r="X37" s="121">
        <f ca="1">-OFFSET('Profit &amp; Loss'!$AF$25,0,'Investment analysis'!X$31)</f>
        <v>0</v>
      </c>
      <c r="Y37" s="121">
        <f ca="1">-OFFSET('Profit &amp; Loss'!$AF$25,0,'Investment analysis'!Y$31)</f>
        <v>0</v>
      </c>
      <c r="Z37" s="121">
        <f ca="1">-OFFSET('Profit &amp; Loss'!$AF$25,0,'Investment analysis'!Z$31)</f>
        <v>0</v>
      </c>
      <c r="AA37" s="121">
        <f ca="1">-OFFSET('Profit &amp; Loss'!$AF$25,0,'Investment analysis'!AA$31)</f>
        <v>0</v>
      </c>
      <c r="AB37" s="121">
        <f ca="1">-OFFSET('Profit &amp; Loss'!$AF$25,0,'Investment analysis'!AB$31)</f>
        <v>0</v>
      </c>
      <c r="AC37" s="121">
        <f ca="1">-OFFSET('Profit &amp; Loss'!$AF$25,0,'Investment analysis'!AC$31)</f>
        <v>0</v>
      </c>
      <c r="AD37" s="121">
        <f ca="1">-OFFSET('Profit &amp; Loss'!$AF$25,0,'Investment analysis'!AD$31)</f>
        <v>0</v>
      </c>
      <c r="AE37" s="121">
        <f ca="1">-OFFSET('Profit &amp; Loss'!$AF$25,0,'Investment analysis'!AE$31)</f>
        <v>0</v>
      </c>
      <c r="AF37" s="121">
        <f ca="1">-OFFSET('Profit &amp; Loss'!$AF$25,0,'Investment analysis'!AF$31)</f>
        <v>30000</v>
      </c>
      <c r="AG37" s="121">
        <f ca="1">-OFFSET('Profit &amp; Loss'!$AF$25,0,'Investment analysis'!AG$31)</f>
        <v>0</v>
      </c>
      <c r="AH37" s="121">
        <f ca="1">-OFFSET('Profit &amp; Loss'!$AF$25,0,'Investment analysis'!AH$31)</f>
        <v>0</v>
      </c>
      <c r="AI37" s="121">
        <f ca="1">-OFFSET('Profit &amp; Loss'!$AF$25,0,'Investment analysis'!AI$31)</f>
        <v>0</v>
      </c>
      <c r="AJ37" s="121">
        <f ca="1">-OFFSET('Profit &amp; Loss'!$AF$25,0,'Investment analysis'!AJ$31)</f>
        <v>0</v>
      </c>
      <c r="AK37" s="121">
        <f ca="1">-OFFSET('Profit &amp; Loss'!$AF$25,0,'Investment analysis'!AK$31)</f>
        <v>0</v>
      </c>
      <c r="AL37" s="121">
        <f ca="1">-OFFSET('Profit &amp; Loss'!$AF$25,0,'Investment analysis'!AL$31)</f>
        <v>0</v>
      </c>
      <c r="AM37" s="121">
        <f ca="1">-OFFSET('Profit &amp; Loss'!$AF$25,0,'Investment analysis'!AM$31)</f>
        <v>0</v>
      </c>
      <c r="AN37" s="121">
        <f ca="1">-OFFSET('Profit &amp; Loss'!$AF$25,0,'Investment analysis'!AN$31)</f>
        <v>0</v>
      </c>
      <c r="AO37" s="121">
        <f ca="1">-OFFSET('Profit &amp; Loss'!$AF$25,0,'Investment analysis'!AO$31)</f>
        <v>0</v>
      </c>
      <c r="AP37" s="121">
        <f ca="1">-OFFSET('Profit &amp; Loss'!$AF$25,0,'Investment analysis'!AP$31)</f>
        <v>0</v>
      </c>
      <c r="AQ37" s="121">
        <f ca="1">-OFFSET('Profit &amp; Loss'!$AF$25,0,'Investment analysis'!AQ$31)</f>
        <v>0</v>
      </c>
      <c r="AR37" s="121">
        <f ca="1">-OFFSET('Profit &amp; Loss'!$AF$25,0,'Investment analysis'!AR$31)</f>
        <v>0</v>
      </c>
      <c r="AS37" s="121">
        <f ca="1">-OFFSET('Profit &amp; Loss'!$AF$25,0,'Investment analysis'!AS$31)</f>
        <v>0</v>
      </c>
      <c r="AT37" s="121">
        <f ca="1">-OFFSET('Profit &amp; Loss'!$AF$25,0,'Investment analysis'!AT$31)</f>
        <v>0</v>
      </c>
      <c r="AU37" s="121">
        <f ca="1">-OFFSET('Profit &amp; Loss'!$AF$25,0,'Investment analysis'!AU$31)</f>
        <v>0</v>
      </c>
      <c r="AV37" s="121">
        <f ca="1">-OFFSET('Profit &amp; Loss'!$AF$25,0,'Investment analysis'!AV$31)</f>
        <v>0</v>
      </c>
      <c r="AW37" s="121">
        <f ca="1">-OFFSET('Profit &amp; Loss'!$AF$25,0,'Investment analysis'!AW$31)</f>
        <v>0</v>
      </c>
      <c r="AX37" s="121">
        <f ca="1">-OFFSET('Profit &amp; Loss'!$AF$25,0,'Investment analysis'!AX$31)</f>
        <v>0</v>
      </c>
      <c r="AY37" s="121">
        <f ca="1">-OFFSET('Profit &amp; Loss'!$AF$25,0,'Investment analysis'!AY$31)</f>
        <v>0</v>
      </c>
      <c r="AZ37" s="121">
        <f ca="1">-OFFSET('Profit &amp; Loss'!$AF$25,0,'Investment analysis'!AZ$31)</f>
        <v>0</v>
      </c>
      <c r="BA37" s="121">
        <f ca="1">-OFFSET('Profit &amp; Loss'!$AF$25,0,'Investment analysis'!BA$31)</f>
        <v>0</v>
      </c>
      <c r="BB37" s="121">
        <f ca="1">-OFFSET('Profit &amp; Loss'!$AF$25,0,'Investment analysis'!BB$31)</f>
        <v>0</v>
      </c>
      <c r="BC37" s="121">
        <f ca="1">-OFFSET('Profit &amp; Loss'!$AF$25,0,'Investment analysis'!BC$31)</f>
        <v>0</v>
      </c>
      <c r="BD37" s="121">
        <f ca="1">-OFFSET('Profit &amp; Loss'!$AF$25,0,'Investment analysis'!BD$31)</f>
        <v>0</v>
      </c>
      <c r="BE37" s="121">
        <f ca="1">-OFFSET('Profit &amp; Loss'!$AF$25,0,'Investment analysis'!BE$31)</f>
        <v>0</v>
      </c>
      <c r="BF37" s="121">
        <f ca="1">-OFFSET('Profit &amp; Loss'!$AF$25,0,'Investment analysis'!BF$31)</f>
        <v>0</v>
      </c>
      <c r="BG37" s="121">
        <f ca="1">-OFFSET('Profit &amp; Loss'!$AF$25,0,'Investment analysis'!BG$31)</f>
        <v>0</v>
      </c>
      <c r="BH37" s="121">
        <f ca="1">-OFFSET('Profit &amp; Loss'!$AF$25,0,'Investment analysis'!BH$31)</f>
        <v>0</v>
      </c>
      <c r="BI37" s="121">
        <f ca="1">-OFFSET('Profit &amp; Loss'!$AF$25,0,'Investment analysis'!BI$31)</f>
        <v>0</v>
      </c>
      <c r="BJ37" s="121">
        <f ca="1">-OFFSET('Profit &amp; Loss'!$AF$25,0,'Investment analysis'!BJ$31)</f>
        <v>0</v>
      </c>
      <c r="BK37" s="121">
        <f ca="1">-OFFSET('Profit &amp; Loss'!$AF$25,0,'Investment analysis'!BK$31)</f>
        <v>0</v>
      </c>
      <c r="BL37" s="121">
        <f ca="1">-OFFSET('Profit &amp; Loss'!$AF$25,0,'Investment analysis'!BL$31)</f>
        <v>0</v>
      </c>
      <c r="BM37" s="121">
        <f ca="1">-OFFSET('Profit &amp; Loss'!$AF$25,0,'Investment analysis'!BM$31)</f>
        <v>0</v>
      </c>
      <c r="BN37" s="121">
        <f ca="1">-OFFSET('Profit &amp; Loss'!$AF$25,0,'Investment analysis'!BN$31)</f>
        <v>0</v>
      </c>
      <c r="BO37" s="121">
        <f ca="1">-OFFSET('Profit &amp; Loss'!$AF$25,0,'Investment analysis'!BO$31)</f>
        <v>0</v>
      </c>
      <c r="BP37" s="121">
        <f ca="1">-OFFSET('Profit &amp; Loss'!$AF$25,0,'Investment analysis'!BP$31)</f>
        <v>0</v>
      </c>
      <c r="BQ37" s="121">
        <f ca="1">-OFFSET('Profit &amp; Loss'!$AF$25,0,'Investment analysis'!BQ$31)</f>
        <v>0</v>
      </c>
      <c r="BR37" s="121">
        <f ca="1">-OFFSET('Profit &amp; Loss'!$AF$25,0,'Investment analysis'!BR$31)</f>
        <v>0</v>
      </c>
      <c r="BS37" s="121">
        <f ca="1">-OFFSET('Profit &amp; Loss'!$AF$25,0,'Investment analysis'!BS$31)</f>
        <v>0</v>
      </c>
      <c r="BT37" s="121">
        <f ca="1">-OFFSET('Profit &amp; Loss'!$AF$25,0,'Investment analysis'!BT$31)</f>
        <v>0</v>
      </c>
      <c r="BU37" s="121">
        <f ca="1">-OFFSET('Profit &amp; Loss'!$AF$25,0,'Investment analysis'!BU$31)</f>
        <v>0</v>
      </c>
      <c r="BV37" s="121">
        <f ca="1">-OFFSET('Profit &amp; Loss'!$AF$25,0,'Investment analysis'!BV$31)</f>
        <v>0</v>
      </c>
      <c r="BW37" s="121">
        <f ca="1">-OFFSET('Profit &amp; Loss'!$AF$25,0,'Investment analysis'!BW$31)</f>
        <v>0</v>
      </c>
      <c r="BX37" s="121">
        <f ca="1">-OFFSET('Profit &amp; Loss'!$AF$25,0,'Investment analysis'!BX$31)</f>
        <v>0</v>
      </c>
      <c r="BY37" s="121">
        <f ca="1">-OFFSET('Profit &amp; Loss'!$AF$25,0,'Investment analysis'!BY$31)</f>
        <v>0</v>
      </c>
      <c r="BZ37" s="121">
        <f ca="1">-OFFSET('Profit &amp; Loss'!$AF$25,0,'Investment analysis'!BZ$31)</f>
        <v>0</v>
      </c>
      <c r="CA37" s="121">
        <f ca="1">-OFFSET('Profit &amp; Loss'!$AF$25,0,'Investment analysis'!CA$31)</f>
        <v>0</v>
      </c>
      <c r="CB37" s="121">
        <f ca="1">-OFFSET('Profit &amp; Loss'!$AF$25,0,'Investment analysis'!CB$31)</f>
        <v>0</v>
      </c>
      <c r="CC37" s="121">
        <f ca="1">-OFFSET('Profit &amp; Loss'!$AF$25,0,'Investment analysis'!CC$31)</f>
        <v>0</v>
      </c>
      <c r="CD37" s="121">
        <f ca="1">-OFFSET('Profit &amp; Loss'!$AF$25,0,'Investment analysis'!CD$31)</f>
        <v>0</v>
      </c>
    </row>
    <row r="38" spans="2:82" x14ac:dyDescent="0.2">
      <c r="B38" s="7"/>
      <c r="C38" s="126" t="str">
        <f>"Enterprise Value ("&amp;J6&amp;")"</f>
        <v>Enterprise Value (2027)</v>
      </c>
      <c r="D38" s="125">
        <f ca="1">D36*D37</f>
        <v>8616104.6271369234</v>
      </c>
      <c r="E38" s="7"/>
      <c r="F38" s="7"/>
      <c r="H38" s="88" t="s">
        <v>223</v>
      </c>
      <c r="I38" s="20"/>
      <c r="J38" s="128">
        <v>1</v>
      </c>
      <c r="K38" s="7"/>
      <c r="L38" s="7"/>
      <c r="V38" s="90" t="s">
        <v>222</v>
      </c>
      <c r="W38" s="121">
        <f ca="1">-OFFSET('Profit &amp; Loss'!$AF$26,0,'Investment analysis'!W$31)</f>
        <v>0</v>
      </c>
      <c r="X38" s="121">
        <f ca="1">-OFFSET('Profit &amp; Loss'!$AF$26,0,'Investment analysis'!X$31)</f>
        <v>0</v>
      </c>
      <c r="Y38" s="121">
        <f ca="1">-OFFSET('Profit &amp; Loss'!$AF$26,0,'Investment analysis'!Y$31)</f>
        <v>0</v>
      </c>
      <c r="Z38" s="121">
        <f ca="1">-OFFSET('Profit &amp; Loss'!$AF$26,0,'Investment analysis'!Z$31)</f>
        <v>0</v>
      </c>
      <c r="AA38" s="121">
        <f ca="1">-OFFSET('Profit &amp; Loss'!$AF$26,0,'Investment analysis'!AA$31)</f>
        <v>0</v>
      </c>
      <c r="AB38" s="121">
        <f ca="1">-OFFSET('Profit &amp; Loss'!$AF$26,0,'Investment analysis'!AB$31)</f>
        <v>0</v>
      </c>
      <c r="AC38" s="121">
        <f ca="1">-OFFSET('Profit &amp; Loss'!$AF$26,0,'Investment analysis'!AC$31)</f>
        <v>0</v>
      </c>
      <c r="AD38" s="121">
        <f ca="1">-OFFSET('Profit &amp; Loss'!$AF$26,0,'Investment analysis'!AD$31)</f>
        <v>0</v>
      </c>
      <c r="AE38" s="121">
        <f ca="1">-OFFSET('Profit &amp; Loss'!$AF$26,0,'Investment analysis'!AE$31)</f>
        <v>0</v>
      </c>
      <c r="AF38" s="121">
        <f ca="1">-OFFSET('Profit &amp; Loss'!$AF$26,0,'Investment analysis'!AF$31)</f>
        <v>14351.384035296218</v>
      </c>
      <c r="AG38" s="121">
        <f ca="1">-OFFSET('Profit &amp; Loss'!$AF$26,0,'Investment analysis'!AG$31)</f>
        <v>14197.685385096298</v>
      </c>
      <c r="AH38" s="121">
        <f ca="1">-OFFSET('Profit &amp; Loss'!$AF$26,0,'Investment analysis'!AH$31)</f>
        <v>15261.557359251317</v>
      </c>
      <c r="AI38" s="121">
        <f ca="1">-OFFSET('Profit &amp; Loss'!$AF$26,0,'Investment analysis'!AI$31)</f>
        <v>16345.893424277687</v>
      </c>
      <c r="AJ38" s="121">
        <f ca="1">-OFFSET('Profit &amp; Loss'!$AF$26,0,'Investment analysis'!AJ$31)</f>
        <v>11539.246085065883</v>
      </c>
      <c r="AK38" s="121">
        <f ca="1">-OFFSET('Profit &amp; Loss'!$AF$26,0,'Investment analysis'!AK$31)</f>
        <v>15900.731212482355</v>
      </c>
      <c r="AL38" s="121">
        <f ca="1">-OFFSET('Profit &amp; Loss'!$AF$26,0,'Investment analysis'!AL$31)</f>
        <v>14833.410016558002</v>
      </c>
      <c r="AM38" s="121">
        <f ca="1">-OFFSET('Profit &amp; Loss'!$AF$26,0,'Investment analysis'!AM$31)</f>
        <v>15511.891773105272</v>
      </c>
      <c r="AN38" s="121">
        <f ca="1">-OFFSET('Profit &amp; Loss'!$AF$26,0,'Investment analysis'!AN$31)</f>
        <v>15666.89237456398</v>
      </c>
      <c r="AO38" s="121">
        <f ca="1">-OFFSET('Profit &amp; Loss'!$AF$26,0,'Investment analysis'!AO$31)</f>
        <v>15668.336844103134</v>
      </c>
      <c r="AP38" s="121">
        <f ca="1">-OFFSET('Profit &amp; Loss'!$AF$26,0,'Investment analysis'!AP$31)</f>
        <v>17822.271157844392</v>
      </c>
      <c r="AQ38" s="121">
        <f ca="1">-OFFSET('Profit &amp; Loss'!$AF$26,0,'Investment analysis'!AQ$31)</f>
        <v>15571.857445461315</v>
      </c>
      <c r="AR38" s="121">
        <f ca="1">-OFFSET('Profit &amp; Loss'!$AF$26,0,'Investment analysis'!AR$31)</f>
        <v>17552.703282171045</v>
      </c>
      <c r="AS38" s="121">
        <f ca="1">-OFFSET('Profit &amp; Loss'!$AF$26,0,'Investment analysis'!AS$31)</f>
        <v>17963.3464210971</v>
      </c>
      <c r="AT38" s="121">
        <f ca="1">-OFFSET('Profit &amp; Loss'!$AF$26,0,'Investment analysis'!AT$31)</f>
        <v>18375.789663770927</v>
      </c>
      <c r="AU38" s="121">
        <f ca="1">-OFFSET('Profit &amp; Loss'!$AF$26,0,'Investment analysis'!AU$31)</f>
        <v>18815.536879078434</v>
      </c>
      <c r="AV38" s="121">
        <f ca="1">-OFFSET('Profit &amp; Loss'!$AF$26,0,'Investment analysis'!AV$31)</f>
        <v>13045.524190699529</v>
      </c>
      <c r="AW38" s="121">
        <f ca="1">-OFFSET('Profit &amp; Loss'!$AF$26,0,'Investment analysis'!AW$31)</f>
        <v>18187.571064422289</v>
      </c>
      <c r="AX38" s="121">
        <f ca="1">-OFFSET('Profit &amp; Loss'!$AF$26,0,'Investment analysis'!AX$31)</f>
        <v>17284.476820560449</v>
      </c>
      <c r="AY38" s="121">
        <f ca="1">-OFFSET('Profit &amp; Loss'!$AF$26,0,'Investment analysis'!AY$31)</f>
        <v>17923.375676301148</v>
      </c>
      <c r="AZ38" s="121">
        <f ca="1">-OFFSET('Profit &amp; Loss'!$AF$26,0,'Investment analysis'!AZ$31)</f>
        <v>17584.309985824468</v>
      </c>
      <c r="BA38" s="121">
        <f ca="1">-OFFSET('Profit &amp; Loss'!$AF$26,0,'Investment analysis'!BA$31)</f>
        <v>17800.55428372707</v>
      </c>
      <c r="BB38" s="121">
        <f ca="1">-OFFSET('Profit &amp; Loss'!$AF$26,0,'Investment analysis'!BB$31)</f>
        <v>21007.040004024369</v>
      </c>
      <c r="BC38" s="121">
        <f ca="1">-OFFSET('Profit &amp; Loss'!$AF$26,0,'Investment analysis'!BC$31)</f>
        <v>17395.491006171382</v>
      </c>
      <c r="BD38" s="121">
        <f ca="1">-OFFSET('Profit &amp; Loss'!$AF$26,0,'Investment analysis'!BD$31)</f>
        <v>20220.509040222292</v>
      </c>
      <c r="BE38" s="121">
        <f ca="1">-OFFSET('Profit &amp; Loss'!$AF$26,0,'Investment analysis'!BE$31)</f>
        <v>20837.97766279335</v>
      </c>
      <c r="BF38" s="121">
        <f ca="1">-OFFSET('Profit &amp; Loss'!$AF$26,0,'Investment analysis'!BF$31)</f>
        <v>20836.584048950503</v>
      </c>
      <c r="BG38" s="121">
        <f ca="1">-OFFSET('Profit &amp; Loss'!$AF$26,0,'Investment analysis'!BG$31)</f>
        <v>20961.215016987684</v>
      </c>
      <c r="BH38" s="121">
        <f ca="1">-OFFSET('Profit &amp; Loss'!$AF$26,0,'Investment analysis'!BH$31)</f>
        <v>14424.599620617373</v>
      </c>
      <c r="BI38" s="121">
        <f ca="1">-OFFSET('Profit &amp; Loss'!$AF$26,0,'Investment analysis'!BI$31)</f>
        <v>19659.036194793724</v>
      </c>
      <c r="BJ38" s="121">
        <f ca="1">-OFFSET('Profit &amp; Loss'!$AF$26,0,'Investment analysis'!BJ$31)</f>
        <v>19022.457227388219</v>
      </c>
      <c r="BK38" s="121">
        <f ca="1">-OFFSET('Profit &amp; Loss'!$AF$26,0,'Investment analysis'!BK$31)</f>
        <v>20395.884439638859</v>
      </c>
      <c r="BL38" s="121">
        <f ca="1">-OFFSET('Profit &amp; Loss'!$AF$26,0,'Investment analysis'!BL$31)</f>
        <v>18995.717610803287</v>
      </c>
      <c r="BM38" s="121">
        <f ca="1">-OFFSET('Profit &amp; Loss'!$AF$26,0,'Investment analysis'!BM$31)</f>
        <v>19863.313844679466</v>
      </c>
      <c r="BN38" s="121">
        <f ca="1">-OFFSET('Profit &amp; Loss'!$AF$26,0,'Investment analysis'!BN$31)</f>
        <v>23115.34503024464</v>
      </c>
      <c r="BO38" s="121">
        <f ca="1">-OFFSET('Profit &amp; Loss'!$AF$26,0,'Investment analysis'!BO$31)</f>
        <v>19525.267015302001</v>
      </c>
      <c r="BP38" s="121">
        <f ca="1">-OFFSET('Profit &amp; Loss'!$AF$26,0,'Investment analysis'!BP$31)</f>
        <v>22520.324101546616</v>
      </c>
      <c r="BQ38" s="121">
        <f ca="1">-OFFSET('Profit &amp; Loss'!$AF$26,0,'Investment analysis'!BQ$31)</f>
        <v>22578.477782483431</v>
      </c>
      <c r="BR38" s="121">
        <f ca="1">-OFFSET('Profit &amp; Loss'!$AF$26,0,'Investment analysis'!BR$31)</f>
        <v>22852.078321396311</v>
      </c>
      <c r="BS38" s="121">
        <f ca="1">-OFFSET('Profit &amp; Loss'!$AF$26,0,'Investment analysis'!BS$31)</f>
        <v>25769.038179885752</v>
      </c>
      <c r="BT38" s="121">
        <f ca="1">-OFFSET('Profit &amp; Loss'!$AF$26,0,'Investment analysis'!BT$31)</f>
        <v>17227.67320847591</v>
      </c>
      <c r="BU38" s="121">
        <f ca="1">-OFFSET('Profit &amp; Loss'!$AF$26,0,'Investment analysis'!BU$31)</f>
        <v>23342.85832167451</v>
      </c>
      <c r="BV38" s="121">
        <f ca="1">-OFFSET('Profit &amp; Loss'!$AF$26,0,'Investment analysis'!BV$31)</f>
        <v>22504.623690769349</v>
      </c>
      <c r="BW38" s="121">
        <f ca="1">-OFFSET('Profit &amp; Loss'!$AF$26,0,'Investment analysis'!BW$31)</f>
        <v>24243.450493760174</v>
      </c>
      <c r="BX38" s="121">
        <f ca="1">-OFFSET('Profit &amp; Loss'!$AF$26,0,'Investment analysis'!BX$31)</f>
        <v>23033.61597419146</v>
      </c>
      <c r="BY38" s="121">
        <f ca="1">-OFFSET('Profit &amp; Loss'!$AF$26,0,'Investment analysis'!BY$31)</f>
        <v>23881.187564774962</v>
      </c>
      <c r="BZ38" s="121">
        <f ca="1">-OFFSET('Profit &amp; Loss'!$AF$26,0,'Investment analysis'!BZ$31)</f>
        <v>26968.582333829221</v>
      </c>
      <c r="CA38" s="121">
        <f ca="1">-OFFSET('Profit &amp; Loss'!$AF$26,0,'Investment analysis'!CA$31)</f>
        <v>23178.108427129624</v>
      </c>
      <c r="CB38" s="121">
        <f ca="1">-OFFSET('Profit &amp; Loss'!$AF$26,0,'Investment analysis'!CB$31)</f>
        <v>27672.70134197548</v>
      </c>
      <c r="CC38" s="121">
        <f ca="1">-OFFSET('Profit &amp; Loss'!$AF$26,0,'Investment analysis'!CC$31)</f>
        <v>26328.523168615247</v>
      </c>
      <c r="CD38" s="121">
        <f ca="1">-OFFSET('Profit &amp; Loss'!$AF$26,0,'Investment analysis'!CD$31)</f>
        <v>27527.882757994401</v>
      </c>
    </row>
    <row r="39" spans="2:82" x14ac:dyDescent="0.2">
      <c r="B39" s="7"/>
      <c r="C39" s="127" t="str">
        <f>"- Debt at the end "&amp;J6</f>
        <v>- Debt at the end 2027</v>
      </c>
      <c r="D39" s="119">
        <f ca="1">-'Balance Sheet'!I40-'Balance Sheet'!I41</f>
        <v>-49434.112210759464</v>
      </c>
      <c r="E39" s="7"/>
      <c r="F39" s="7"/>
      <c r="H39" s="88" t="s">
        <v>221</v>
      </c>
      <c r="I39" s="20"/>
      <c r="J39" s="124">
        <v>0.09</v>
      </c>
      <c r="K39" s="7"/>
      <c r="L39" s="7"/>
      <c r="V39" s="90" t="s">
        <v>220</v>
      </c>
      <c r="W39" s="121">
        <f ca="1">-OFFSET('Profit &amp; Loss'!$AF$15,0,'Investment analysis'!W$31)</f>
        <v>0</v>
      </c>
      <c r="X39" s="121">
        <f ca="1">-OFFSET('Profit &amp; Loss'!$AF$15,0,'Investment analysis'!X$31)</f>
        <v>0</v>
      </c>
      <c r="Y39" s="121">
        <f ca="1">-OFFSET('Profit &amp; Loss'!$AF$15,0,'Investment analysis'!Y$31)</f>
        <v>0</v>
      </c>
      <c r="Z39" s="121">
        <f ca="1">-OFFSET('Profit &amp; Loss'!$AF$15,0,'Investment analysis'!Z$31)</f>
        <v>0</v>
      </c>
      <c r="AA39" s="121">
        <f ca="1">-OFFSET('Profit &amp; Loss'!$AF$15,0,'Investment analysis'!AA$31)</f>
        <v>0</v>
      </c>
      <c r="AB39" s="121">
        <f ca="1">-OFFSET('Profit &amp; Loss'!$AF$15,0,'Investment analysis'!AB$31)</f>
        <v>0</v>
      </c>
      <c r="AC39" s="121">
        <f ca="1">-OFFSET('Profit &amp; Loss'!$AF$15,0,'Investment analysis'!AC$31)</f>
        <v>0</v>
      </c>
      <c r="AD39" s="121">
        <f ca="1">-OFFSET('Profit &amp; Loss'!$AF$15,0,'Investment analysis'!AD$31)</f>
        <v>0</v>
      </c>
      <c r="AE39" s="121">
        <f ca="1">-OFFSET('Profit &amp; Loss'!$AF$15,0,'Investment analysis'!AE$31)</f>
        <v>0</v>
      </c>
      <c r="AF39" s="121">
        <f ca="1">-OFFSET('Profit &amp; Loss'!$AF$15,0,'Investment analysis'!AF$31)</f>
        <v>3384.9160015679645</v>
      </c>
      <c r="AG39" s="121">
        <f ca="1">-OFFSET('Profit &amp; Loss'!$AF$15,0,'Investment analysis'!AG$31)</f>
        <v>3335.3359563023178</v>
      </c>
      <c r="AH39" s="121">
        <f ca="1">-OFFSET('Profit &amp; Loss'!$AF$15,0,'Investment analysis'!AH$31)</f>
        <v>3571.2172150418314</v>
      </c>
      <c r="AI39" s="121">
        <f ca="1">-OFFSET('Profit &amp; Loss'!$AF$15,0,'Investment analysis'!AI$31)</f>
        <v>3811.834786777908</v>
      </c>
      <c r="AJ39" s="121">
        <f ca="1">-OFFSET('Profit &amp; Loss'!$AF$15,0,'Investment analysis'!AJ$31)</f>
        <v>2681.6613878033545</v>
      </c>
      <c r="AK39" s="121">
        <f ca="1">-OFFSET('Profit &amp; Loss'!$AF$15,0,'Investment analysis'!AK$31)</f>
        <v>3682.8056363175601</v>
      </c>
      <c r="AL39" s="121">
        <f ca="1">-OFFSET('Profit &amp; Loss'!$AF$15,0,'Investment analysis'!AL$31)</f>
        <v>3423.6620721113004</v>
      </c>
      <c r="AM39" s="121">
        <f ca="1">-OFFSET('Profit &amp; Loss'!$AF$15,0,'Investment analysis'!AM$31)</f>
        <v>3568.1904178573986</v>
      </c>
      <c r="AN39" s="121">
        <f ca="1">-OFFSET('Profit &amp; Loss'!$AF$15,0,'Investment analysis'!AN$31)</f>
        <v>3591.4901045114239</v>
      </c>
      <c r="AO39" s="121">
        <f ca="1">-OFFSET('Profit &amp; Loss'!$AF$15,0,'Investment analysis'!AO$31)</f>
        <v>3579.5886258467981</v>
      </c>
      <c r="AP39" s="121">
        <f ca="1">-OFFSET('Profit &amp; Loss'!$AF$15,0,'Investment analysis'!AP$31)</f>
        <v>4057.9459077102215</v>
      </c>
      <c r="AQ39" s="121">
        <f ca="1">-OFFSET('Profit &amp; Loss'!$AF$15,0,'Investment analysis'!AQ$31)</f>
        <v>3533.5039179052778</v>
      </c>
      <c r="AR39" s="121">
        <f ca="1">-OFFSET('Profit &amp; Loss'!$AF$15,0,'Investment analysis'!AR$31)</f>
        <v>3969.2881467221669</v>
      </c>
      <c r="AS39" s="121">
        <f ca="1">-OFFSET('Profit &amp; Loss'!$AF$15,0,'Investment analysis'!AS$31)</f>
        <v>4048.4958721959642</v>
      </c>
      <c r="AT39" s="121">
        <f ca="1">-OFFSET('Profit &amp; Loss'!$AF$15,0,'Investment analysis'!AT$31)</f>
        <v>4127.4993384672134</v>
      </c>
      <c r="AU39" s="121">
        <f ca="1">-OFFSET('Profit &amp; Loss'!$AF$15,0,'Investment analysis'!AU$31)</f>
        <v>4213.9753445963079</v>
      </c>
      <c r="AV39" s="121">
        <f ca="1">-OFFSET('Profit &amp; Loss'!$AF$15,0,'Investment analysis'!AV$31)</f>
        <v>2913.0341924462841</v>
      </c>
      <c r="AW39" s="121">
        <f ca="1">-OFFSET('Profit &amp; Loss'!$AF$15,0,'Investment analysis'!AW$31)</f>
        <v>4049.620838747041</v>
      </c>
      <c r="AX39" s="121">
        <f ca="1">-OFFSET('Profit &amp; Loss'!$AF$15,0,'Investment analysis'!AX$31)</f>
        <v>3837.3789182163041</v>
      </c>
      <c r="AY39" s="121">
        <f ca="1">-OFFSET('Profit &amp; Loss'!$AF$15,0,'Investment analysis'!AY$31)</f>
        <v>3967.7000763213991</v>
      </c>
      <c r="AZ39" s="121">
        <f ca="1">-OFFSET('Profit &amp; Loss'!$AF$15,0,'Investment analysis'!AZ$31)</f>
        <v>3881.5733681303468</v>
      </c>
      <c r="BA39" s="121">
        <f ca="1">-OFFSET('Profit &amp; Loss'!$AF$15,0,'Investment analysis'!BA$31)</f>
        <v>3917.9504121851087</v>
      </c>
      <c r="BB39" s="121">
        <f ca="1">-OFFSET('Profit &amp; Loss'!$AF$15,0,'Investment analysis'!BB$31)</f>
        <v>4610.3097699826903</v>
      </c>
      <c r="BC39" s="121">
        <f ca="1">-OFFSET('Profit &amp; Loss'!$AF$15,0,'Investment analysis'!BC$31)</f>
        <v>3806.4697223693765</v>
      </c>
      <c r="BD39" s="121">
        <f ca="1">-OFFSET('Profit &amp; Loss'!$AF$15,0,'Investment analysis'!BD$31)</f>
        <v>4411.9949627867936</v>
      </c>
      <c r="BE39" s="121">
        <f ca="1">-OFFSET('Profit &amp; Loss'!$AF$15,0,'Investment analysis'!BE$31)</f>
        <v>4533.6185736572224</v>
      </c>
      <c r="BF39" s="121">
        <f ca="1">-OFFSET('Profit &amp; Loss'!$AF$15,0,'Investment analysis'!BF$31)</f>
        <v>4520.291925473126</v>
      </c>
      <c r="BG39" s="121">
        <f ca="1">-OFFSET('Profit &amp; Loss'!$AF$15,0,'Investment analysis'!BG$31)</f>
        <v>4534.282953411599</v>
      </c>
      <c r="BH39" s="121">
        <f ca="1">-OFFSET('Profit &amp; Loss'!$AF$15,0,'Investment analysis'!BH$31)</f>
        <v>3111.2880859328952</v>
      </c>
      <c r="BI39" s="121">
        <f ca="1">-OFFSET('Profit &amp; Loss'!$AF$15,0,'Investment analysis'!BI$31)</f>
        <v>4228.3423010432743</v>
      </c>
      <c r="BJ39" s="121">
        <f ca="1">-OFFSET('Profit &amp; Loss'!$AF$15,0,'Investment analysis'!BJ$31)</f>
        <v>4079.4360572648347</v>
      </c>
      <c r="BK39" s="121">
        <f ca="1">-OFFSET('Profit &amp; Loss'!$AF$15,0,'Investment analysis'!BK$31)</f>
        <v>4361.4992351073543</v>
      </c>
      <c r="BL39" s="121">
        <f ca="1">-OFFSET('Profit &amp; Loss'!$AF$15,0,'Investment analysis'!BL$31)</f>
        <v>4050.5745011864897</v>
      </c>
      <c r="BM39" s="121">
        <f ca="1">-OFFSET('Profit &amp; Loss'!$AF$15,0,'Investment analysis'!BM$31)</f>
        <v>4223.4307802544845</v>
      </c>
      <c r="BN39" s="121">
        <f ca="1">-OFFSET('Profit &amp; Loss'!$AF$15,0,'Investment analysis'!BN$31)</f>
        <v>4900.8648160952434</v>
      </c>
      <c r="BO39" s="121">
        <f ca="1">-OFFSET('Profit &amp; Loss'!$AF$15,0,'Investment analysis'!BO$31)</f>
        <v>4127.7814989417766</v>
      </c>
      <c r="BP39" s="121">
        <f ca="1">-OFFSET('Profit &amp; Loss'!$AF$15,0,'Investment analysis'!BP$31)</f>
        <v>4747.5339977205422</v>
      </c>
      <c r="BQ39" s="121">
        <f ca="1">-OFFSET('Profit &amp; Loss'!$AF$15,0,'Investment analysis'!BQ$31)</f>
        <v>4746.2413937890933</v>
      </c>
      <c r="BR39" s="121">
        <f ca="1">-OFFSET('Profit &amp; Loss'!$AF$15,0,'Investment analysis'!BR$31)</f>
        <v>4790.0473501081815</v>
      </c>
      <c r="BS39" s="121">
        <f ca="1">-OFFSET('Profit &amp; Loss'!$AF$15,0,'Investment analysis'!BS$31)</f>
        <v>5386.0261179532517</v>
      </c>
      <c r="BT39" s="121">
        <f ca="1">-OFFSET('Profit &amp; Loss'!$AF$15,0,'Investment analysis'!BT$31)</f>
        <v>3590.462112555505</v>
      </c>
      <c r="BU39" s="121">
        <f ca="1">-OFFSET('Profit &amp; Loss'!$AF$15,0,'Investment analysis'!BU$31)</f>
        <v>4851.2220492559072</v>
      </c>
      <c r="BV39" s="121">
        <f ca="1">-OFFSET('Profit &amp; Loss'!$AF$15,0,'Investment analysis'!BV$31)</f>
        <v>4663.7341237705432</v>
      </c>
      <c r="BW39" s="121">
        <f ca="1">-OFFSET('Profit &amp; Loss'!$AF$15,0,'Investment analysis'!BW$31)</f>
        <v>5009.8484870037037</v>
      </c>
      <c r="BX39" s="121">
        <f ca="1">-OFFSET('Profit &amp; Loss'!$AF$15,0,'Investment analysis'!BX$31)</f>
        <v>4746.3361832714691</v>
      </c>
      <c r="BY39" s="121">
        <f ca="1">-OFFSET('Profit &amp; Loss'!$AF$15,0,'Investment analysis'!BY$31)</f>
        <v>4907.1418324598417</v>
      </c>
      <c r="BZ39" s="121">
        <f ca="1">-OFFSET('Profit &amp; Loss'!$AF$15,0,'Investment analysis'!BZ$31)</f>
        <v>5526.0059995135971</v>
      </c>
      <c r="CA39" s="121">
        <f ca="1">-OFFSET('Profit &amp; Loss'!$AF$15,0,'Investment analysis'!CA$31)</f>
        <v>4735.9015080068348</v>
      </c>
      <c r="CB39" s="121">
        <f ca="1">-OFFSET('Profit &amp; Loss'!$AF$15,0,'Investment analysis'!CB$31)</f>
        <v>5638.1642547952406</v>
      </c>
      <c r="CC39" s="121">
        <f ca="1">-OFFSET('Profit &amp; Loss'!$AF$15,0,'Investment analysis'!CC$31)</f>
        <v>5349.1158751161247</v>
      </c>
      <c r="CD39" s="121">
        <f ca="1">-OFFSET('Profit &amp; Loss'!$AF$15,0,'Investment analysis'!CD$31)</f>
        <v>5577.096888476025</v>
      </c>
    </row>
    <row r="40" spans="2:82" x14ac:dyDescent="0.2">
      <c r="B40" s="7"/>
      <c r="C40" s="127" t="str">
        <f>"+ Cash at the end "&amp;J6</f>
        <v>+ Cash at the end 2027</v>
      </c>
      <c r="D40" s="119">
        <f ca="1">'Balance Sheet'!I17</f>
        <v>1535024.4387337542</v>
      </c>
      <c r="E40" s="7"/>
      <c r="F40" s="7"/>
      <c r="H40" s="88" t="s">
        <v>219</v>
      </c>
      <c r="I40" s="20"/>
      <c r="J40" s="124">
        <v>0.06</v>
      </c>
      <c r="K40" s="7"/>
      <c r="L40" s="7"/>
    </row>
    <row r="41" spans="2:82" x14ac:dyDescent="0.2">
      <c r="B41" s="7"/>
      <c r="C41" s="126" t="str">
        <f>"Equity value ("&amp;J6&amp;")"</f>
        <v>Equity value (2027)</v>
      </c>
      <c r="D41" s="125">
        <f ca="1">SUM(D38:D40)</f>
        <v>10101694.953659918</v>
      </c>
      <c r="E41" s="7"/>
      <c r="F41" s="7"/>
      <c r="H41" s="88" t="s">
        <v>218</v>
      </c>
      <c r="I41" s="20"/>
      <c r="J41" s="124">
        <v>0.02</v>
      </c>
      <c r="K41" s="7"/>
      <c r="L41" s="7"/>
      <c r="V41" s="7" t="s">
        <v>217</v>
      </c>
      <c r="W41" s="121">
        <f t="shared" ref="W41:BB41" ca="1" si="23">SUM(W42:W50)</f>
        <v>0</v>
      </c>
      <c r="X41" s="121">
        <f t="shared" ca="1" si="23"/>
        <v>0</v>
      </c>
      <c r="Y41" s="121">
        <f t="shared" ca="1" si="23"/>
        <v>0</v>
      </c>
      <c r="Z41" s="121">
        <f t="shared" ca="1" si="23"/>
        <v>0</v>
      </c>
      <c r="AA41" s="121">
        <f t="shared" ca="1" si="23"/>
        <v>2069.4444444444443</v>
      </c>
      <c r="AB41" s="121">
        <f t="shared" ca="1" si="23"/>
        <v>2069.4444444444443</v>
      </c>
      <c r="AC41" s="121">
        <f t="shared" ca="1" si="23"/>
        <v>2069.4444444444443</v>
      </c>
      <c r="AD41" s="121">
        <f t="shared" ca="1" si="23"/>
        <v>3069.4444444444443</v>
      </c>
      <c r="AE41" s="121">
        <f t="shared" ca="1" si="23"/>
        <v>102817.70654283839</v>
      </c>
      <c r="AF41" s="121">
        <f t="shared" ca="1" si="23"/>
        <v>110641.51490276906</v>
      </c>
      <c r="AG41" s="121">
        <f t="shared" ca="1" si="23"/>
        <v>111583.03943461938</v>
      </c>
      <c r="AH41" s="121">
        <f t="shared" ca="1" si="23"/>
        <v>112001.02446688808</v>
      </c>
      <c r="AI41" s="121">
        <f t="shared" ca="1" si="23"/>
        <v>111701.5187141263</v>
      </c>
      <c r="AJ41" s="121">
        <f t="shared" ca="1" si="23"/>
        <v>112356.55432927184</v>
      </c>
      <c r="AK41" s="121">
        <f t="shared" ca="1" si="23"/>
        <v>112480.56758385844</v>
      </c>
      <c r="AL41" s="121">
        <f t="shared" ca="1" si="23"/>
        <v>106862.05612235829</v>
      </c>
      <c r="AM41" s="121">
        <f t="shared" ca="1" si="23"/>
        <v>111118.6086324777</v>
      </c>
      <c r="AN41" s="121">
        <f t="shared" ca="1" si="23"/>
        <v>108247.48897005555</v>
      </c>
      <c r="AO41" s="121">
        <f t="shared" ca="1" si="23"/>
        <v>111676.20653625432</v>
      </c>
      <c r="AP41" s="121">
        <f t="shared" ca="1" si="23"/>
        <v>114729.21839204061</v>
      </c>
      <c r="AQ41" s="121">
        <f t="shared" ca="1" si="23"/>
        <v>114527.16095874654</v>
      </c>
      <c r="AR41" s="121">
        <f t="shared" ca="1" si="23"/>
        <v>114866.5360736327</v>
      </c>
      <c r="AS41" s="121">
        <f t="shared" ca="1" si="23"/>
        <v>115771.61117432754</v>
      </c>
      <c r="AT41" s="121">
        <f t="shared" ca="1" si="23"/>
        <v>115843.67180631543</v>
      </c>
      <c r="AU41" s="121">
        <f t="shared" ca="1" si="23"/>
        <v>115439.99871747979</v>
      </c>
      <c r="AV41" s="121">
        <f t="shared" ca="1" si="23"/>
        <v>116038.62634429708</v>
      </c>
      <c r="AW41" s="121">
        <f t="shared" ca="1" si="23"/>
        <v>116079.37657852314</v>
      </c>
      <c r="AX41" s="121">
        <f t="shared" ca="1" si="23"/>
        <v>110151.81087428269</v>
      </c>
      <c r="AY41" s="121">
        <f t="shared" ca="1" si="23"/>
        <v>114482.45249143591</v>
      </c>
      <c r="AZ41" s="121">
        <f t="shared" ca="1" si="23"/>
        <v>111424.65986749505</v>
      </c>
      <c r="BA41" s="121">
        <f t="shared" ca="1" si="23"/>
        <v>114889.22795365512</v>
      </c>
      <c r="BB41" s="121">
        <f t="shared" ca="1" si="23"/>
        <v>117981.45590941333</v>
      </c>
      <c r="BC41" s="121">
        <f t="shared" ref="BC41:CD41" ca="1" si="24">SUM(BC42:BC50)</f>
        <v>117679.6964647781</v>
      </c>
      <c r="BD41" s="121">
        <f t="shared" ca="1" si="24"/>
        <v>117939.27339133243</v>
      </c>
      <c r="BE41" s="121">
        <f t="shared" ca="1" si="24"/>
        <v>118794.58332633559</v>
      </c>
      <c r="BF41" s="121">
        <f t="shared" ca="1" si="24"/>
        <v>119067.0293230242</v>
      </c>
      <c r="BG41" s="121">
        <f t="shared" ca="1" si="24"/>
        <v>118644.45826116628</v>
      </c>
      <c r="BH41" s="121">
        <f t="shared" ca="1" si="24"/>
        <v>119265.01719483692</v>
      </c>
      <c r="BI41" s="121">
        <f t="shared" ca="1" si="24"/>
        <v>119304.9639380615</v>
      </c>
      <c r="BJ41" s="121">
        <f t="shared" ca="1" si="24"/>
        <v>113182.84923872077</v>
      </c>
      <c r="BK41" s="121">
        <f t="shared" ca="1" si="24"/>
        <v>117645.41225844507</v>
      </c>
      <c r="BL41" s="121">
        <f t="shared" ca="1" si="24"/>
        <v>114494.81545030118</v>
      </c>
      <c r="BM41" s="121">
        <f t="shared" ca="1" si="24"/>
        <v>118063.79028740125</v>
      </c>
      <c r="BN41" s="121">
        <f t="shared" ca="1" si="24"/>
        <v>121272.12763645611</v>
      </c>
      <c r="BO41" s="121">
        <f t="shared" ca="1" si="24"/>
        <v>120677.79617389724</v>
      </c>
      <c r="BP41" s="121">
        <f t="shared" ca="1" si="24"/>
        <v>120941.75403300687</v>
      </c>
      <c r="BQ41" s="121">
        <f t="shared" ca="1" si="24"/>
        <v>121833.08670124771</v>
      </c>
      <c r="BR41" s="121">
        <f t="shared" ca="1" si="24"/>
        <v>122114.11408855021</v>
      </c>
      <c r="BS41" s="121">
        <f t="shared" ca="1" si="24"/>
        <v>121671.80219233232</v>
      </c>
      <c r="BT41" s="121">
        <f t="shared" ca="1" si="24"/>
        <v>122315.11284473636</v>
      </c>
      <c r="BU41" s="121">
        <f t="shared" ca="1" si="24"/>
        <v>122354.15008305646</v>
      </c>
      <c r="BV41" s="121">
        <f t="shared" ca="1" si="24"/>
        <v>116030.75875655284</v>
      </c>
      <c r="BW41" s="121">
        <f t="shared" ca="1" si="24"/>
        <v>120150.09772681922</v>
      </c>
      <c r="BX41" s="121">
        <f t="shared" ca="1" si="24"/>
        <v>116903.88273646242</v>
      </c>
      <c r="BY41" s="121">
        <f t="shared" ca="1" si="24"/>
        <v>120580.40090191874</v>
      </c>
      <c r="BZ41" s="121">
        <f t="shared" ca="1" si="24"/>
        <v>123909.51408797792</v>
      </c>
      <c r="CA41" s="121">
        <f t="shared" ca="1" si="24"/>
        <v>123577.48908575327</v>
      </c>
      <c r="CB41" s="121">
        <f t="shared" ca="1" si="24"/>
        <v>123845.74314163151</v>
      </c>
      <c r="CC41" s="121">
        <f t="shared" ca="1" si="24"/>
        <v>124774.68017832856</v>
      </c>
      <c r="CD41" s="121">
        <f t="shared" ca="1" si="24"/>
        <v>125064.5637034008</v>
      </c>
    </row>
    <row r="42" spans="2:82" x14ac:dyDescent="0.2">
      <c r="B42" s="7"/>
      <c r="C42" s="7"/>
      <c r="D42" s="7"/>
      <c r="E42" s="7"/>
      <c r="F42" s="7"/>
      <c r="H42" s="7"/>
      <c r="I42" s="7"/>
      <c r="J42" s="7"/>
      <c r="K42" s="7"/>
      <c r="L42" s="7"/>
      <c r="V42" s="90" t="s">
        <v>216</v>
      </c>
      <c r="W42" s="121">
        <f ca="1">-OFFSET('Profit &amp; Loss'!$AF$21,0,W$31)</f>
        <v>0</v>
      </c>
      <c r="X42" s="121">
        <f ca="1">-OFFSET('Profit &amp; Loss'!$AF$21,0,X$31)</f>
        <v>0</v>
      </c>
      <c r="Y42" s="121">
        <f ca="1">-OFFSET('Profit &amp; Loss'!$AF$21,0,Y$31)</f>
        <v>0</v>
      </c>
      <c r="Z42" s="121">
        <f ca="1">-OFFSET('Profit &amp; Loss'!$AF$21,0,Z$31)</f>
        <v>0</v>
      </c>
      <c r="AA42" s="121">
        <f ca="1">-OFFSET('Profit &amp; Loss'!$AF$21,0,AA$31)</f>
        <v>0</v>
      </c>
      <c r="AB42" s="121">
        <f ca="1">-OFFSET('Profit &amp; Loss'!$AF$21,0,AB$31)</f>
        <v>0</v>
      </c>
      <c r="AC42" s="121">
        <f ca="1">-OFFSET('Profit &amp; Loss'!$AF$21,0,AC$31)</f>
        <v>0</v>
      </c>
      <c r="AD42" s="121">
        <f ca="1">-OFFSET('Profit &amp; Loss'!$AF$21,0,AD$31)</f>
        <v>0</v>
      </c>
      <c r="AE42" s="121">
        <f ca="1">-OFFSET('Profit &amp; Loss'!$AF$21,0,AE$31)</f>
        <v>55774.778717301604</v>
      </c>
      <c r="AF42" s="121">
        <f ca="1">-OFFSET('Profit &amp; Loss'!$AF$21,0,AF$31)</f>
        <v>56007.173628623699</v>
      </c>
      <c r="AG42" s="121">
        <f ca="1">-OFFSET('Profit &amp; Loss'!$AF$21,0,AG$31)</f>
        <v>56240.536852076293</v>
      </c>
      <c r="AH42" s="121">
        <f ca="1">-OFFSET('Profit &amp; Loss'!$AF$21,0,AH$31)</f>
        <v>56474.872422293265</v>
      </c>
      <c r="AI42" s="121">
        <f ca="1">-OFFSET('Profit &amp; Loss'!$AF$21,0,AI$31)</f>
        <v>56663.121997034264</v>
      </c>
      <c r="AJ42" s="121">
        <f ca="1">-OFFSET('Profit &amp; Loss'!$AF$21,0,AJ$31)</f>
        <v>56851.999070357706</v>
      </c>
      <c r="AK42" s="121">
        <f ca="1">-OFFSET('Profit &amp; Loss'!$AF$21,0,AK$31)</f>
        <v>57041.505733925565</v>
      </c>
      <c r="AL42" s="121">
        <f ca="1">-OFFSET('Profit &amp; Loss'!$AF$21,0,AL$31)</f>
        <v>57231.644086371991</v>
      </c>
      <c r="AM42" s="121">
        <f ca="1">-OFFSET('Profit &amp; Loss'!$AF$21,0,AM$31)</f>
        <v>57422.416233326563</v>
      </c>
      <c r="AN42" s="121">
        <f ca="1">-OFFSET('Profit &amp; Loss'!$AF$21,0,AN$31)</f>
        <v>57613.824287437659</v>
      </c>
      <c r="AO42" s="121">
        <f ca="1">-OFFSET('Profit &amp; Loss'!$AF$21,0,AO$31)</f>
        <v>57805.870368395801</v>
      </c>
      <c r="AP42" s="121">
        <f ca="1">-OFFSET('Profit &amp; Loss'!$AF$21,0,AP$31)</f>
        <v>57998.556602957113</v>
      </c>
      <c r="AQ42" s="121">
        <f ca="1">-OFFSET('Profit &amp; Loss'!$AF$21,0,AQ$31)</f>
        <v>58191.885124966982</v>
      </c>
      <c r="AR42" s="121">
        <f ca="1">-OFFSET('Profit &amp; Loss'!$AF$21,0,AR$31)</f>
        <v>58385.858075383541</v>
      </c>
      <c r="AS42" s="121">
        <f ca="1">-OFFSET('Profit &amp; Loss'!$AF$21,0,AS$31)</f>
        <v>58580.477602301486</v>
      </c>
      <c r="AT42" s="121">
        <f ca="1">-OFFSET('Profit &amp; Loss'!$AF$21,0,AT$31)</f>
        <v>58775.745860975825</v>
      </c>
      <c r="AU42" s="121">
        <f ca="1">-OFFSET('Profit &amp; Loss'!$AF$21,0,AU$31)</f>
        <v>58922.685225628273</v>
      </c>
      <c r="AV42" s="121">
        <f ca="1">-OFFSET('Profit &amp; Loss'!$AF$21,0,AV$31)</f>
        <v>59069.991938692336</v>
      </c>
      <c r="AW42" s="121">
        <f ca="1">-OFFSET('Profit &amp; Loss'!$AF$21,0,AW$31)</f>
        <v>59217.666918539064</v>
      </c>
      <c r="AX42" s="121">
        <f ca="1">-OFFSET('Profit &amp; Loss'!$AF$21,0,AX$31)</f>
        <v>59365.711085835414</v>
      </c>
      <c r="AY42" s="121">
        <f ca="1">-OFFSET('Profit &amp; Loss'!$AF$21,0,AY$31)</f>
        <v>59514.125363549996</v>
      </c>
      <c r="AZ42" s="121">
        <f ca="1">-OFFSET('Profit &amp; Loss'!$AF$21,0,AZ$31)</f>
        <v>59662.910676958869</v>
      </c>
      <c r="BA42" s="121">
        <f ca="1">-OFFSET('Profit &amp; Loss'!$AF$21,0,BA$31)</f>
        <v>59812.067953651254</v>
      </c>
      <c r="BB42" s="121">
        <f ca="1">-OFFSET('Profit &amp; Loss'!$AF$21,0,BB$31)</f>
        <v>59961.59812353539</v>
      </c>
      <c r="BC42" s="121">
        <f ca="1">-OFFSET('Profit &amp; Loss'!$AF$21,0,BC$31)</f>
        <v>60111.502118844233</v>
      </c>
      <c r="BD42" s="121">
        <f ca="1">-OFFSET('Profit &amp; Loss'!$AF$21,0,BD$31)</f>
        <v>60261.780874141325</v>
      </c>
      <c r="BE42" s="121">
        <f ca="1">-OFFSET('Profit &amp; Loss'!$AF$21,0,BE$31)</f>
        <v>60412.435326326682</v>
      </c>
      <c r="BF42" s="121">
        <f ca="1">-OFFSET('Profit &amp; Loss'!$AF$21,0,BF$31)</f>
        <v>60563.466414642491</v>
      </c>
      <c r="BG42" s="121">
        <f ca="1">-OFFSET('Profit &amp; Loss'!$AF$21,0,BG$31)</f>
        <v>60714.875080679099</v>
      </c>
      <c r="BH42" s="121">
        <f ca="1">-OFFSET('Profit &amp; Loss'!$AF$21,0,BH$31)</f>
        <v>60866.662268380802</v>
      </c>
      <c r="BI42" s="121">
        <f ca="1">-OFFSET('Profit &amp; Loss'!$AF$21,0,BI$31)</f>
        <v>61018.828924051733</v>
      </c>
      <c r="BJ42" s="121">
        <f ca="1">-OFFSET('Profit &amp; Loss'!$AF$21,0,BJ$31)</f>
        <v>61171.375996361872</v>
      </c>
      <c r="BK42" s="121">
        <f ca="1">-OFFSET('Profit &amp; Loss'!$AF$21,0,BK$31)</f>
        <v>61324.304436352773</v>
      </c>
      <c r="BL42" s="121">
        <f ca="1">-OFFSET('Profit &amp; Loss'!$AF$21,0,BL$31)</f>
        <v>61477.615197443651</v>
      </c>
      <c r="BM42" s="121">
        <f ca="1">-OFFSET('Profit &amp; Loss'!$AF$21,0,BM$31)</f>
        <v>61631.309235437249</v>
      </c>
      <c r="BN42" s="121">
        <f ca="1">-OFFSET('Profit &amp; Loss'!$AF$21,0,BN$31)</f>
        <v>61785.387508525848</v>
      </c>
      <c r="BO42" s="121">
        <f ca="1">-OFFSET('Profit &amp; Loss'!$AF$21,0,BO$31)</f>
        <v>61939.850977297145</v>
      </c>
      <c r="BP42" s="121">
        <f ca="1">-OFFSET('Profit &amp; Loss'!$AF$21,0,BP$31)</f>
        <v>62094.700604740399</v>
      </c>
      <c r="BQ42" s="121">
        <f ca="1">-OFFSET('Profit &amp; Loss'!$AF$21,0,BQ$31)</f>
        <v>62249.937356252238</v>
      </c>
      <c r="BR42" s="121">
        <f ca="1">-OFFSET('Profit &amp; Loss'!$AF$21,0,BR$31)</f>
        <v>62405.562199642867</v>
      </c>
      <c r="BS42" s="121">
        <f ca="1">-OFFSET('Profit &amp; Loss'!$AF$21,0,BS$31)</f>
        <v>62561.576105141983</v>
      </c>
      <c r="BT42" s="121">
        <f ca="1">-OFFSET('Profit &amp; Loss'!$AF$21,0,BT$31)</f>
        <v>62717.980045404824</v>
      </c>
      <c r="BU42" s="121">
        <f ca="1">-OFFSET('Profit &amp; Loss'!$AF$21,0,BU$31)</f>
        <v>62874.774995518332</v>
      </c>
      <c r="BV42" s="121">
        <f ca="1">-OFFSET('Profit &amp; Loss'!$AF$21,0,BV$31)</f>
        <v>63031.961933007122</v>
      </c>
      <c r="BW42" s="121">
        <f ca="1">-OFFSET('Profit &amp; Loss'!$AF$21,0,BW$31)</f>
        <v>63189.541837839628</v>
      </c>
      <c r="BX42" s="121">
        <f ca="1">-OFFSET('Profit &amp; Loss'!$AF$21,0,BX$31)</f>
        <v>63347.51569243423</v>
      </c>
      <c r="BY42" s="121">
        <f ca="1">-OFFSET('Profit &amp; Loss'!$AF$21,0,BY$31)</f>
        <v>63505.8844816653</v>
      </c>
      <c r="BZ42" s="121">
        <f ca="1">-OFFSET('Profit &amp; Loss'!$AF$21,0,BZ$31)</f>
        <v>63664.649192869467</v>
      </c>
      <c r="CA42" s="121">
        <f ca="1">-OFFSET('Profit &amp; Loss'!$AF$21,0,CA$31)</f>
        <v>63823.810815851633</v>
      </c>
      <c r="CB42" s="121">
        <f ca="1">-OFFSET('Profit &amp; Loss'!$AF$21,0,CB$31)</f>
        <v>63983.37034289127</v>
      </c>
      <c r="CC42" s="121">
        <f ca="1">-OFFSET('Profit &amp; Loss'!$AF$21,0,CC$31)</f>
        <v>64143.328768748484</v>
      </c>
      <c r="CD42" s="121">
        <f ca="1">-OFFSET('Profit &amp; Loss'!$AF$21,0,CD$31)</f>
        <v>64303.687090670363</v>
      </c>
    </row>
    <row r="43" spans="2:82" x14ac:dyDescent="0.2">
      <c r="V43" s="90" t="s">
        <v>215</v>
      </c>
      <c r="W43" s="121">
        <f ca="1">-OFFSET('Profit &amp; Loss'!$AF$32,0,W$31)</f>
        <v>0</v>
      </c>
      <c r="X43" s="121">
        <f ca="1">-OFFSET('Profit &amp; Loss'!$AF$32,0,X$31)</f>
        <v>0</v>
      </c>
      <c r="Y43" s="121">
        <f ca="1">-OFFSET('Profit &amp; Loss'!$AF$32,0,Y$31)</f>
        <v>0</v>
      </c>
      <c r="Z43" s="121">
        <f ca="1">-OFFSET('Profit &amp; Loss'!$AF$32,0,Z$31)</f>
        <v>0</v>
      </c>
      <c r="AA43" s="121">
        <f ca="1">-OFFSET('Profit &amp; Loss'!$AF$32,0,AA$31)</f>
        <v>0</v>
      </c>
      <c r="AB43" s="121">
        <f ca="1">-OFFSET('Profit &amp; Loss'!$AF$32,0,AB$31)</f>
        <v>0</v>
      </c>
      <c r="AC43" s="121">
        <f ca="1">-OFFSET('Profit &amp; Loss'!$AF$32,0,AC$31)</f>
        <v>0</v>
      </c>
      <c r="AD43" s="121">
        <f ca="1">-OFFSET('Profit &amp; Loss'!$AF$32,0,AD$31)</f>
        <v>0</v>
      </c>
      <c r="AE43" s="121">
        <f ca="1">-OFFSET('Profit &amp; Loss'!$AF$32,0,AE$31)</f>
        <v>12915.882286004973</v>
      </c>
      <c r="AF43" s="121">
        <f ca="1">-OFFSET('Profit &amp; Loss'!$AF$32,0,AF$31)</f>
        <v>12938.281795529996</v>
      </c>
      <c r="AG43" s="121">
        <f ca="1">-OFFSET('Profit &amp; Loss'!$AF$32,0,AG$31)</f>
        <v>12960.774636344704</v>
      </c>
      <c r="AH43" s="121">
        <f ca="1">-OFFSET('Profit &amp; Loss'!$AF$32,0,AH$31)</f>
        <v>12983.361197329472</v>
      </c>
      <c r="AI43" s="121">
        <f ca="1">-OFFSET('Profit &amp; Loss'!$AF$32,0,AI$31)</f>
        <v>13001.505734653905</v>
      </c>
      <c r="AJ43" s="121">
        <f ca="1">-OFFSET('Profit &amp; Loss'!$AF$32,0,AJ$31)</f>
        <v>13019.710753769419</v>
      </c>
      <c r="AK43" s="121">
        <f ca="1">-OFFSET('Profit &amp; Loss'!$AF$32,0,AK$31)</f>
        <v>13037.976456281984</v>
      </c>
      <c r="AL43" s="121">
        <f ca="1">-OFFSET('Profit &amp; Loss'!$AF$32,0,AL$31)</f>
        <v>13056.303044469591</v>
      </c>
      <c r="AM43" s="121">
        <f ca="1">-OFFSET('Profit &amp; Loss'!$AF$32,0,AM$31)</f>
        <v>13074.690721284491</v>
      </c>
      <c r="AN43" s="121">
        <f ca="1">-OFFSET('Profit &amp; Loss'!$AF$32,0,AN$31)</f>
        <v>13093.139690355438</v>
      </c>
      <c r="AO43" s="121">
        <f ca="1">-OFFSET('Profit &amp; Loss'!$AF$32,0,AO$31)</f>
        <v>13111.650155989957</v>
      </c>
      <c r="AP43" s="121">
        <f ca="1">-OFFSET('Profit &amp; Loss'!$AF$32,0,AP$31)</f>
        <v>13130.222323176589</v>
      </c>
      <c r="AQ43" s="121">
        <f ca="1">-OFFSET('Profit &amp; Loss'!$AF$32,0,AQ$31)</f>
        <v>13148.856397587178</v>
      </c>
      <c r="AR43" s="121">
        <f ca="1">-OFFSET('Profit &amp; Loss'!$AF$32,0,AR$31)</f>
        <v>13167.552585579137</v>
      </c>
      <c r="AS43" s="121">
        <f ca="1">-OFFSET('Profit &amp; Loss'!$AF$32,0,AS$31)</f>
        <v>13186.311094197734</v>
      </c>
      <c r="AT43" s="121">
        <f ca="1">-OFFSET('Profit &amp; Loss'!$AF$32,0,AT$31)</f>
        <v>13205.132131178394</v>
      </c>
      <c r="AU43" s="121">
        <f ca="1">-OFFSET('Profit &amp; Loss'!$AF$32,0,AU$31)</f>
        <v>13219.294961506337</v>
      </c>
      <c r="AV43" s="121">
        <f ca="1">-OFFSET('Profit &amp; Loss'!$AF$32,0,AV$31)</f>
        <v>13233.493198910104</v>
      </c>
      <c r="AW43" s="121">
        <f ca="1">-OFFSET('Profit &amp; Loss'!$AF$32,0,AW$31)</f>
        <v>13247.72693190738</v>
      </c>
      <c r="AX43" s="121">
        <f ca="1">-OFFSET('Profit &amp; Loss'!$AF$32,0,AX$31)</f>
        <v>13261.996249237149</v>
      </c>
      <c r="AY43" s="121">
        <f ca="1">-OFFSET('Profit &amp; Loss'!$AF$32,0,AY$31)</f>
        <v>13276.30123986024</v>
      </c>
      <c r="AZ43" s="121">
        <f ca="1">-OFFSET('Profit &amp; Loss'!$AF$32,0,AZ$31)</f>
        <v>13290.641992959889</v>
      </c>
      <c r="BA43" s="121">
        <f ca="1">-OFFSET('Profit &amp; Loss'!$AF$32,0,BA$31)</f>
        <v>13305.018597942289</v>
      </c>
      <c r="BB43" s="121">
        <f ca="1">-OFFSET('Profit &amp; Loss'!$AF$32,0,BB$31)</f>
        <v>13319.431144437145</v>
      </c>
      <c r="BC43" s="121">
        <f ca="1">-OFFSET('Profit &amp; Loss'!$AF$32,0,BC$31)</f>
        <v>13333.879722298238</v>
      </c>
      <c r="BD43" s="121">
        <f ca="1">-OFFSET('Profit &amp; Loss'!$AF$32,0,BD$31)</f>
        <v>13348.364421603983</v>
      </c>
      <c r="BE43" s="121">
        <f ca="1">-OFFSET('Profit &amp; Loss'!$AF$32,0,BE$31)</f>
        <v>13362.885332657992</v>
      </c>
      <c r="BF43" s="121">
        <f ca="1">-OFFSET('Profit &amp; Loss'!$AF$32,0,BF$31)</f>
        <v>13377.442545989637</v>
      </c>
      <c r="BG43" s="121">
        <f ca="1">-OFFSET('Profit &amp; Loss'!$AF$32,0,BG$31)</f>
        <v>13392.036152354609</v>
      </c>
      <c r="BH43" s="121">
        <f ca="1">-OFFSET('Profit &amp; Loss'!$AF$32,0,BH$31)</f>
        <v>13406.666242735497</v>
      </c>
      <c r="BI43" s="121">
        <f ca="1">-OFFSET('Profit &amp; Loss'!$AF$32,0,BI$31)</f>
        <v>13421.332908342336</v>
      </c>
      <c r="BJ43" s="121">
        <f ca="1">-OFFSET('Profit &amp; Loss'!$AF$32,0,BJ$31)</f>
        <v>13436.036240613192</v>
      </c>
      <c r="BK43" s="121">
        <f ca="1">-OFFSET('Profit &amp; Loss'!$AF$32,0,BK$31)</f>
        <v>13450.776331214724</v>
      </c>
      <c r="BL43" s="121">
        <f ca="1">-OFFSET('Profit &amp; Loss'!$AF$32,0,BL$31)</f>
        <v>13465.553272042758</v>
      </c>
      <c r="BM43" s="121">
        <f ca="1">-OFFSET('Profit &amp; Loss'!$AF$32,0,BM$31)</f>
        <v>13480.367155222866</v>
      </c>
      <c r="BN43" s="121">
        <f ca="1">-OFFSET('Profit &amp; Loss'!$AF$32,0,BN$31)</f>
        <v>13495.218073110924</v>
      </c>
      <c r="BO43" s="121">
        <f ca="1">-OFFSET('Profit &amp; Loss'!$AF$32,0,BO$31)</f>
        <v>13510.106118293701</v>
      </c>
      <c r="BP43" s="121">
        <f ca="1">-OFFSET('Profit &amp; Loss'!$AF$32,0,BP$31)</f>
        <v>13525.031383589434</v>
      </c>
      <c r="BQ43" s="121">
        <f ca="1">-OFFSET('Profit &amp; Loss'!$AF$32,0,BQ$31)</f>
        <v>13539.993962048407</v>
      </c>
      <c r="BR43" s="121">
        <f ca="1">-OFFSET('Profit &amp; Loss'!$AF$32,0,BR$31)</f>
        <v>13554.993946953529</v>
      </c>
      <c r="BS43" s="121">
        <f ca="1">-OFFSET('Profit &amp; Loss'!$AF$32,0,BS$31)</f>
        <v>13570.031431820909</v>
      </c>
      <c r="BT43" s="121">
        <f ca="1">-OFFSET('Profit &amp; Loss'!$AF$32,0,BT$31)</f>
        <v>13585.106510400463</v>
      </c>
      <c r="BU43" s="121">
        <f ca="1">-OFFSET('Profit &amp; Loss'!$AF$32,0,BU$31)</f>
        <v>13600.219276676466</v>
      </c>
      <c r="BV43" s="121">
        <f ca="1">-OFFSET('Profit &amp; Loss'!$AF$32,0,BV$31)</f>
        <v>13615.369824868154</v>
      </c>
      <c r="BW43" s="121">
        <f ca="1">-OFFSET('Profit &amp; Loss'!$AF$32,0,BW$31)</f>
        <v>13630.558249430325</v>
      </c>
      <c r="BX43" s="121">
        <f ca="1">-OFFSET('Profit &amp; Loss'!$AF$32,0,BX$31)</f>
        <v>13645.7846450539</v>
      </c>
      <c r="BY43" s="121">
        <f ca="1">-OFFSET('Profit &amp; Loss'!$AF$32,0,BY$31)</f>
        <v>13661.049106666534</v>
      </c>
      <c r="BZ43" s="121">
        <f ca="1">-OFFSET('Profit &amp; Loss'!$AF$32,0,BZ$31)</f>
        <v>13676.3517294332</v>
      </c>
      <c r="CA43" s="121">
        <f ca="1">-OFFSET('Profit &amp; Loss'!$AF$32,0,CA$31)</f>
        <v>13691.692608756783</v>
      </c>
      <c r="CB43" s="121">
        <f ca="1">-OFFSET('Profit &amp; Loss'!$AF$32,0,CB$31)</f>
        <v>13707.071840278673</v>
      </c>
      <c r="CC43" s="121">
        <f ca="1">-OFFSET('Profit &amp; Loss'!$AF$32,0,CC$31)</f>
        <v>13722.489519879371</v>
      </c>
      <c r="CD43" s="121">
        <f ca="1">-OFFSET('Profit &amp; Loss'!$AF$32,0,CD$31)</f>
        <v>13737.945743679069</v>
      </c>
    </row>
    <row r="44" spans="2:82" x14ac:dyDescent="0.2">
      <c r="V44" s="90" t="s">
        <v>214</v>
      </c>
      <c r="W44" s="121">
        <f ca="1">-OFFSET('Profit &amp; Loss'!$AF$38,0,W$31)</f>
        <v>0</v>
      </c>
      <c r="X44" s="121">
        <f ca="1">-OFFSET('Profit &amp; Loss'!$AF$38,0,X$31)</f>
        <v>0</v>
      </c>
      <c r="Y44" s="121">
        <f ca="1">-OFFSET('Profit &amp; Loss'!$AF$38,0,Y$31)</f>
        <v>0</v>
      </c>
      <c r="Z44" s="121">
        <f ca="1">-OFFSET('Profit &amp; Loss'!$AF$38,0,Z$31)</f>
        <v>0</v>
      </c>
      <c r="AA44" s="121">
        <f ca="1">-OFFSET('Profit &amp; Loss'!$AF$38,0,AA$31)</f>
        <v>0</v>
      </c>
      <c r="AB44" s="121">
        <f ca="1">-OFFSET('Profit &amp; Loss'!$AF$38,0,AB$31)</f>
        <v>0</v>
      </c>
      <c r="AC44" s="121">
        <f ca="1">-OFFSET('Profit &amp; Loss'!$AF$38,0,AC$31)</f>
        <v>0</v>
      </c>
      <c r="AD44" s="121">
        <f ca="1">-OFFSET('Profit &amp; Loss'!$AF$38,0,AD$31)</f>
        <v>0</v>
      </c>
      <c r="AE44" s="121">
        <f ca="1">-OFFSET('Profit &amp; Loss'!$AF$38,0,AE$31)</f>
        <v>16530.838029465296</v>
      </c>
      <c r="AF44" s="121">
        <f ca="1">-OFFSET('Profit &amp; Loss'!$AF$38,0,AF$31)</f>
        <v>23347.568765667223</v>
      </c>
      <c r="AG44" s="121">
        <f ca="1">-OFFSET('Profit &amp; Loss'!$AF$38,0,AG$31)</f>
        <v>23444.85030219084</v>
      </c>
      <c r="AH44" s="121">
        <f ca="1">-OFFSET('Profit &amp; Loss'!$AF$38,0,AH$31)</f>
        <v>23542.537178449966</v>
      </c>
      <c r="AI44" s="121">
        <f ca="1">-OFFSET('Profit &amp; Loss'!$AF$38,0,AI$31)</f>
        <v>23621.012302378134</v>
      </c>
      <c r="AJ44" s="121">
        <f ca="1">-OFFSET('Profit &amp; Loss'!$AF$38,0,AJ$31)</f>
        <v>23699.749010052728</v>
      </c>
      <c r="AK44" s="121">
        <f ca="1">-OFFSET('Profit &amp; Loss'!$AF$38,0,AK$31)</f>
        <v>23778.748173419575</v>
      </c>
      <c r="AL44" s="121">
        <f ca="1">-OFFSET('Profit &amp; Loss'!$AF$38,0,AL$31)</f>
        <v>23858.010667330975</v>
      </c>
      <c r="AM44" s="121">
        <f ca="1">-OFFSET('Profit &amp; Loss'!$AF$38,0,AM$31)</f>
        <v>23937.537369555412</v>
      </c>
      <c r="AN44" s="121">
        <f ca="1">-OFFSET('Profit &amp; Loss'!$AF$38,0,AN$31)</f>
        <v>24017.329160787263</v>
      </c>
      <c r="AO44" s="121">
        <f ca="1">-OFFSET('Profit &amp; Loss'!$AF$38,0,AO$31)</f>
        <v>24097.386924656555</v>
      </c>
      <c r="AP44" s="121">
        <f ca="1">-OFFSET('Profit &amp; Loss'!$AF$38,0,AP$31)</f>
        <v>24177.711547738749</v>
      </c>
      <c r="AQ44" s="121">
        <f ca="1">-OFFSET('Profit &amp; Loss'!$AF$38,0,AQ$31)</f>
        <v>24258.303919564543</v>
      </c>
      <c r="AR44" s="121">
        <f ca="1">-OFFSET('Profit &amp; Loss'!$AF$38,0,AR$31)</f>
        <v>24339.164932629763</v>
      </c>
      <c r="AS44" s="121">
        <f ca="1">-OFFSET('Profit &amp; Loss'!$AF$38,0,AS$31)</f>
        <v>24420.295482405199</v>
      </c>
      <c r="AT44" s="121">
        <f ca="1">-OFFSET('Profit &amp; Loss'!$AF$38,0,AT$31)</f>
        <v>24501.696467346548</v>
      </c>
      <c r="AU44" s="121">
        <f ca="1">-OFFSET('Profit &amp; Loss'!$AF$38,0,AU$31)</f>
        <v>24562.950708514913</v>
      </c>
      <c r="AV44" s="121">
        <f ca="1">-OFFSET('Profit &amp; Loss'!$AF$38,0,AV$31)</f>
        <v>24624.3580852862</v>
      </c>
      <c r="AW44" s="121">
        <f ca="1">-OFFSET('Profit &amp; Loss'!$AF$38,0,AW$31)</f>
        <v>24685.918980499413</v>
      </c>
      <c r="AX44" s="121">
        <f ca="1">-OFFSET('Profit &amp; Loss'!$AF$38,0,AX$31)</f>
        <v>24747.633777950658</v>
      </c>
      <c r="AY44" s="121">
        <f ca="1">-OFFSET('Profit &amp; Loss'!$AF$38,0,AY$31)</f>
        <v>24809.502862395537</v>
      </c>
      <c r="AZ44" s="121">
        <f ca="1">-OFFSET('Profit &amp; Loss'!$AF$38,0,AZ$31)</f>
        <v>24871.526619551525</v>
      </c>
      <c r="BA44" s="121">
        <f ca="1">-OFFSET('Profit &amp; Loss'!$AF$38,0,BA$31)</f>
        <v>24933.705436100405</v>
      </c>
      <c r="BB44" s="121">
        <f ca="1">-OFFSET('Profit &amp; Loss'!$AF$38,0,BB$31)</f>
        <v>24996.039699690653</v>
      </c>
      <c r="BC44" s="121">
        <f ca="1">-OFFSET('Profit &amp; Loss'!$AF$38,0,BC$31)</f>
        <v>25058.529798939882</v>
      </c>
      <c r="BD44" s="121">
        <f ca="1">-OFFSET('Profit &amp; Loss'!$AF$38,0,BD$31)</f>
        <v>25121.176123437228</v>
      </c>
      <c r="BE44" s="121">
        <f ca="1">-OFFSET('Profit &amp; Loss'!$AF$38,0,BE$31)</f>
        <v>25183.979063745821</v>
      </c>
      <c r="BF44" s="121">
        <f ca="1">-OFFSET('Profit &amp; Loss'!$AF$38,0,BF$31)</f>
        <v>25246.939011405186</v>
      </c>
      <c r="BG44" s="121">
        <f ca="1">-OFFSET('Profit &amp; Loss'!$AF$38,0,BG$31)</f>
        <v>25310.056358933693</v>
      </c>
      <c r="BH44" s="121">
        <f ca="1">-OFFSET('Profit &amp; Loss'!$AF$38,0,BH$31)</f>
        <v>25373.331499831027</v>
      </c>
      <c r="BI44" s="121">
        <f ca="1">-OFFSET('Profit &amp; Loss'!$AF$38,0,BI$31)</f>
        <v>25436.764828580603</v>
      </c>
      <c r="BJ44" s="121">
        <f ca="1">-OFFSET('Profit &amp; Loss'!$AF$38,0,BJ$31)</f>
        <v>25500.356740652052</v>
      </c>
      <c r="BK44" s="121">
        <f ca="1">-OFFSET('Profit &amp; Loss'!$AF$38,0,BK$31)</f>
        <v>25564.107632503681</v>
      </c>
      <c r="BL44" s="121">
        <f ca="1">-OFFSET('Profit &amp; Loss'!$AF$38,0,BL$31)</f>
        <v>25628.017901584943</v>
      </c>
      <c r="BM44" s="121">
        <f ca="1">-OFFSET('Profit &amp; Loss'!$AF$38,0,BM$31)</f>
        <v>25692.087946338899</v>
      </c>
      <c r="BN44" s="121">
        <f ca="1">-OFFSET('Profit &amp; Loss'!$AF$38,0,BN$31)</f>
        <v>25756.31816620475</v>
      </c>
      <c r="BO44" s="121">
        <f ca="1">-OFFSET('Profit &amp; Loss'!$AF$38,0,BO$31)</f>
        <v>25820.708961620261</v>
      </c>
      <c r="BP44" s="121">
        <f ca="1">-OFFSET('Profit &amp; Loss'!$AF$38,0,BP$31)</f>
        <v>25885.260734024308</v>
      </c>
      <c r="BQ44" s="121">
        <f ca="1">-OFFSET('Profit &amp; Loss'!$AF$38,0,BQ$31)</f>
        <v>25949.973885859366</v>
      </c>
      <c r="BR44" s="121">
        <f ca="1">-OFFSET('Profit &amp; Loss'!$AF$38,0,BR$31)</f>
        <v>26014.848820574018</v>
      </c>
      <c r="BS44" s="121">
        <f ca="1">-OFFSET('Profit &amp; Loss'!$AF$38,0,BS$31)</f>
        <v>26079.885942625446</v>
      </c>
      <c r="BT44" s="121">
        <f ca="1">-OFFSET('Profit &amp; Loss'!$AF$38,0,BT$31)</f>
        <v>26145.08565748201</v>
      </c>
      <c r="BU44" s="121">
        <f ca="1">-OFFSET('Profit &amp; Loss'!$AF$38,0,BU$31)</f>
        <v>26210.448371625713</v>
      </c>
      <c r="BV44" s="121">
        <f ca="1">-OFFSET('Profit &amp; Loss'!$AF$38,0,BV$31)</f>
        <v>26275.974492554778</v>
      </c>
      <c r="BW44" s="121">
        <f ca="1">-OFFSET('Profit &amp; Loss'!$AF$38,0,BW$31)</f>
        <v>26341.664428786167</v>
      </c>
      <c r="BX44" s="121">
        <f ca="1">-OFFSET('Profit &amp; Loss'!$AF$38,0,BX$31)</f>
        <v>26407.518589858126</v>
      </c>
      <c r="BY44" s="121">
        <f ca="1">-OFFSET('Profit &amp; Loss'!$AF$38,0,BY$31)</f>
        <v>26473.53738633277</v>
      </c>
      <c r="BZ44" s="121">
        <f ca="1">-OFFSET('Profit &amp; Loss'!$AF$38,0,BZ$31)</f>
        <v>26539.721229798597</v>
      </c>
      <c r="CA44" s="121">
        <f ca="1">-OFFSET('Profit &amp; Loss'!$AF$38,0,CA$31)</f>
        <v>26606.070532873095</v>
      </c>
      <c r="CB44" s="121">
        <f ca="1">-OFFSET('Profit &amp; Loss'!$AF$38,0,CB$31)</f>
        <v>26672.585709205272</v>
      </c>
      <c r="CC44" s="121">
        <f ca="1">-OFFSET('Profit &amp; Loss'!$AF$38,0,CC$31)</f>
        <v>26739.267173478289</v>
      </c>
      <c r="CD44" s="121">
        <f ca="1">-OFFSET('Profit &amp; Loss'!$AF$38,0,CD$31)</f>
        <v>26806.11534141198</v>
      </c>
    </row>
    <row r="45" spans="2:82" x14ac:dyDescent="0.2">
      <c r="V45" s="90" t="s">
        <v>213</v>
      </c>
      <c r="W45" s="121">
        <f ca="1">-OFFSET('Profit &amp; Loss'!$AF$39,0,W$31)</f>
        <v>0</v>
      </c>
      <c r="X45" s="121">
        <f ca="1">-OFFSET('Profit &amp; Loss'!$AF$39,0,X$31)</f>
        <v>0</v>
      </c>
      <c r="Y45" s="121">
        <f ca="1">-OFFSET('Profit &amp; Loss'!$AF$39,0,Y$31)</f>
        <v>0</v>
      </c>
      <c r="Z45" s="121">
        <f ca="1">-OFFSET('Profit &amp; Loss'!$AF$39,0,Z$31)</f>
        <v>0</v>
      </c>
      <c r="AA45" s="121">
        <f ca="1">-OFFSET('Profit &amp; Loss'!$AF$39,0,AA$31)</f>
        <v>0</v>
      </c>
      <c r="AB45" s="121">
        <f ca="1">-OFFSET('Profit &amp; Loss'!$AF$39,0,AB$31)</f>
        <v>0</v>
      </c>
      <c r="AC45" s="121">
        <f ca="1">-OFFSET('Profit &amp; Loss'!$AF$39,0,AC$31)</f>
        <v>0</v>
      </c>
      <c r="AD45" s="121">
        <f ca="1">-OFFSET('Profit &amp; Loss'!$AF$39,0,AD$31)</f>
        <v>0</v>
      </c>
      <c r="AE45" s="121">
        <f ca="1">-OFFSET('Profit &amp; Loss'!$AF$39,0,AE$31)</f>
        <v>8094.1309846586228</v>
      </c>
      <c r="AF45" s="121">
        <f ca="1">-OFFSET('Profit &amp; Loss'!$AF$39,0,AF$31)</f>
        <v>8129.3288535561487</v>
      </c>
      <c r="AG45" s="121">
        <f ca="1">-OFFSET('Profit &amp; Loss'!$AF$39,0,AG$31)</f>
        <v>8694.9718160401062</v>
      </c>
      <c r="AH45" s="121">
        <f ca="1">-OFFSET('Profit &amp; Loss'!$AF$39,0,AH$31)</f>
        <v>8735.5003112424492</v>
      </c>
      <c r="AI45" s="121">
        <f ca="1">-OFFSET('Profit &amp; Loss'!$AF$39,0,AI$31)</f>
        <v>8132.461835643373</v>
      </c>
      <c r="AJ45" s="121">
        <f ca="1">-OFFSET('Profit &amp; Loss'!$AF$39,0,AJ$31)</f>
        <v>8482.9453110314371</v>
      </c>
      <c r="AK45" s="121">
        <f ca="1">-OFFSET('Profit &amp; Loss'!$AF$39,0,AK$31)</f>
        <v>8301.3835712011332</v>
      </c>
      <c r="AL45" s="121">
        <f ca="1">-OFFSET('Profit &amp; Loss'!$AF$39,0,AL$31)</f>
        <v>4944.9819337585104</v>
      </c>
      <c r="AM45" s="121">
        <f ca="1">-OFFSET('Profit &amp; Loss'!$AF$39,0,AM$31)</f>
        <v>8904.0076886460683</v>
      </c>
      <c r="AN45" s="121">
        <f ca="1">-OFFSET('Profit &amp; Loss'!$AF$39,0,AN$31)</f>
        <v>5734.3695151412949</v>
      </c>
      <c r="AO45" s="121">
        <f ca="1">-OFFSET('Profit &amp; Loss'!$AF$39,0,AO$31)</f>
        <v>8863.5735085538236</v>
      </c>
      <c r="AP45" s="121">
        <f ca="1">-OFFSET('Profit &amp; Loss'!$AF$39,0,AP$31)</f>
        <v>9006.6954473719106</v>
      </c>
      <c r="AQ45" s="121">
        <f ca="1">-OFFSET('Profit &amp; Loss'!$AF$39,0,AQ$31)</f>
        <v>8492.8530428365593</v>
      </c>
      <c r="AR45" s="121">
        <f ca="1">-OFFSET('Profit &amp; Loss'!$AF$39,0,AR$31)</f>
        <v>8519.3959386284478</v>
      </c>
      <c r="AS45" s="121">
        <f ca="1">-OFFSET('Profit &amp; Loss'!$AF$39,0,AS$31)</f>
        <v>9110.5880401457525</v>
      </c>
      <c r="AT45" s="121">
        <f ca="1">-OFFSET('Profit &amp; Loss'!$AF$39,0,AT$31)</f>
        <v>9145.4891264257658</v>
      </c>
      <c r="AU45" s="121">
        <f ca="1">-OFFSET('Profit &amp; Loss'!$AF$39,0,AU$31)</f>
        <v>8504.4182609012532</v>
      </c>
      <c r="AV45" s="121">
        <f ca="1">-OFFSET('Profit &amp; Loss'!$AF$39,0,AV$31)</f>
        <v>8865.0478229405926</v>
      </c>
      <c r="AW45" s="121">
        <f ca="1">-OFFSET('Profit &amp; Loss'!$AF$39,0,AW$31)</f>
        <v>8667.1981737239639</v>
      </c>
      <c r="AX45" s="121">
        <f ca="1">-OFFSET('Profit &amp; Loss'!$AF$39,0,AX$31)</f>
        <v>5184.2401847794363</v>
      </c>
      <c r="AY45" s="121">
        <f ca="1">-OFFSET('Profit &amp; Loss'!$AF$39,0,AY$31)</f>
        <v>9283.4160498120982</v>
      </c>
      <c r="AZ45" s="121">
        <f ca="1">-OFFSET('Profit &amp; Loss'!$AF$39,0,AZ$31)</f>
        <v>5993.5790093703436</v>
      </c>
      <c r="BA45" s="121">
        <f ca="1">-OFFSET('Profit &amp; Loss'!$AF$39,0,BA$31)</f>
        <v>9225.5225679882806</v>
      </c>
      <c r="BB45" s="121">
        <f ca="1">-OFFSET('Profit &amp; Loss'!$AF$39,0,BB$31)</f>
        <v>9367.1969593477043</v>
      </c>
      <c r="BC45" s="121">
        <f ca="1">-OFFSET('Profit &amp; Loss'!$AF$39,0,BC$31)</f>
        <v>8823.1943545795275</v>
      </c>
      <c r="BD45" s="121">
        <f ca="1">-OFFSET('Profit &amp; Loss'!$AF$39,0,BD$31)</f>
        <v>8839.9154767778746</v>
      </c>
      <c r="BE45" s="121">
        <f ca="1">-OFFSET('Profit &amp; Loss'!$AF$39,0,BE$31)</f>
        <v>9451.7554006334685</v>
      </c>
      <c r="BF45" s="121">
        <f ca="1">-OFFSET('Profit &amp; Loss'!$AF$39,0,BF$31)</f>
        <v>9480.1156127673676</v>
      </c>
      <c r="BG45" s="121">
        <f ca="1">-OFFSET('Profit &amp; Loss'!$AF$39,0,BG$31)</f>
        <v>8812.8414222741703</v>
      </c>
      <c r="BH45" s="121">
        <f ca="1">-OFFSET('Profit &amp; Loss'!$AF$39,0,BH$31)</f>
        <v>9188.0783084866598</v>
      </c>
      <c r="BI45" s="121">
        <f ca="1">-OFFSET('Profit &amp; Loss'!$AF$39,0,BI$31)</f>
        <v>8982.0825066085308</v>
      </c>
      <c r="BJ45" s="121">
        <f ca="1">-OFFSET('Profit &amp; Loss'!$AF$39,0,BJ$31)</f>
        <v>5399.1776118366752</v>
      </c>
      <c r="BK45" s="121">
        <f ca="1">-OFFSET('Profit &amp; Loss'!$AF$39,0,BK$31)</f>
        <v>9623.2346270969447</v>
      </c>
      <c r="BL45" s="121">
        <f ca="1">-OFFSET('Profit &amp; Loss'!$AF$39,0,BL$31)</f>
        <v>6233.5355494778714</v>
      </c>
      <c r="BM45" s="121">
        <f ca="1">-OFFSET('Profit &amp; Loss'!$AF$39,0,BM$31)</f>
        <v>9562.8103614290812</v>
      </c>
      <c r="BN45" s="121">
        <f ca="1">-OFFSET('Profit &amp; Loss'!$AF$39,0,BN$31)</f>
        <v>9710.1704691196628</v>
      </c>
      <c r="BO45" s="121">
        <f ca="1">-OFFSET('Profit &amp; Loss'!$AF$39,0,BO$31)</f>
        <v>9143.9178682842503</v>
      </c>
      <c r="BP45" s="121">
        <f ca="1">-OFFSET('Profit &amp; Loss'!$AF$39,0,BP$31)</f>
        <v>9157.5451467989114</v>
      </c>
      <c r="BQ45" s="121">
        <f ca="1">-OFFSET('Profit &amp; Loss'!$AF$39,0,BQ$31)</f>
        <v>9797.9139580523806</v>
      </c>
      <c r="BR45" s="121">
        <f ca="1">-OFFSET('Profit &amp; Loss'!$AF$39,0,BR$31)</f>
        <v>9827.3425959448577</v>
      </c>
      <c r="BS45" s="121">
        <f ca="1">-OFFSET('Profit &amp; Loss'!$AF$39,0,BS$31)</f>
        <v>9132.7954376744783</v>
      </c>
      <c r="BT45" s="121">
        <f ca="1">-OFFSET('Profit &amp; Loss'!$AF$39,0,BT$31)</f>
        <v>9523.2326909630556</v>
      </c>
      <c r="BU45" s="121">
        <f ca="1">-OFFSET('Profit &amp; Loss'!$AF$39,0,BU$31)</f>
        <v>9308.7567644721548</v>
      </c>
      <c r="BV45" s="121">
        <f ca="1">-OFFSET('Profit &amp; Loss'!$AF$39,0,BV$31)</f>
        <v>5623.1095652902495</v>
      </c>
      <c r="BW45" s="121">
        <f ca="1">-OFFSET('Profit &amp; Loss'!$AF$39,0,BW$31)</f>
        <v>9975.8548094038833</v>
      </c>
      <c r="BX45" s="121">
        <f ca="1">-OFFSET('Profit &amp; Loss'!$AF$39,0,BX$31)</f>
        <v>6483.2650252456287</v>
      </c>
      <c r="BY45" s="121">
        <f ca="1">-OFFSET('Profit &amp; Loss'!$AF$39,0,BY$31)</f>
        <v>9912.7924599159924</v>
      </c>
      <c r="BZ45" s="121">
        <f ca="1">-OFFSET('Profit &amp; Loss'!$AF$39,0,BZ$31)</f>
        <v>10066.067828180807</v>
      </c>
      <c r="CA45" s="121">
        <f ca="1">-OFFSET('Profit &amp; Loss'!$AF$39,0,CA$31)</f>
        <v>9476.6566284010914</v>
      </c>
      <c r="CB45" s="121">
        <f ca="1">-OFFSET('Profit &amp; Loss'!$AF$39,0,CB$31)</f>
        <v>9486.873201719025</v>
      </c>
      <c r="CC45" s="121">
        <f ca="1">-OFFSET('Profit &amp; Loss'!$AF$39,0,CC$31)</f>
        <v>10157.119808115396</v>
      </c>
      <c r="CD45" s="121">
        <f ca="1">-OFFSET('Profit &amp; Loss'!$AF$39,0,CD$31)</f>
        <v>10187.658288097151</v>
      </c>
    </row>
    <row r="46" spans="2:82" x14ac:dyDescent="0.2">
      <c r="B46" s="7"/>
      <c r="C46" s="7"/>
      <c r="D46" s="7"/>
      <c r="E46" s="7"/>
      <c r="F46" s="7"/>
      <c r="G46" s="7"/>
      <c r="H46" s="7"/>
      <c r="I46" s="7"/>
      <c r="J46" s="7"/>
      <c r="K46" s="7"/>
      <c r="V46" s="90" t="s">
        <v>212</v>
      </c>
      <c r="W46" s="121">
        <f ca="1">-OFFSET('Profit &amp; Loss'!$AF$33,0,W$31)</f>
        <v>0</v>
      </c>
      <c r="X46" s="121">
        <f ca="1">-OFFSET('Profit &amp; Loss'!$AF$33,0,X$31)</f>
        <v>0</v>
      </c>
      <c r="Y46" s="121">
        <f ca="1">-OFFSET('Profit &amp; Loss'!$AF$33,0,Y$31)</f>
        <v>0</v>
      </c>
      <c r="Z46" s="121">
        <f ca="1">-OFFSET('Profit &amp; Loss'!$AF$33,0,Z$31)</f>
        <v>0</v>
      </c>
      <c r="AA46" s="121">
        <f ca="1">-OFFSET('Profit &amp; Loss'!$AF$33,0,AA$31)</f>
        <v>0</v>
      </c>
      <c r="AB46" s="121">
        <f ca="1">-OFFSET('Profit &amp; Loss'!$AF$33,0,AB$31)</f>
        <v>0</v>
      </c>
      <c r="AC46" s="121">
        <f ca="1">-OFFSET('Profit &amp; Loss'!$AF$33,0,AC$31)</f>
        <v>0</v>
      </c>
      <c r="AD46" s="121">
        <f ca="1">-OFFSET('Profit &amp; Loss'!$AF$33,0,AD$31)</f>
        <v>0</v>
      </c>
      <c r="AE46" s="121">
        <f ca="1">-OFFSET('Profit &amp; Loss'!$AF$33,0,AE$31)</f>
        <v>5077.4733508047038</v>
      </c>
      <c r="AF46" s="121">
        <f ca="1">-OFFSET('Profit &amp; Loss'!$AF$33,0,AF$31)</f>
        <v>5100.1142403443764</v>
      </c>
      <c r="AG46" s="121">
        <f ca="1">-OFFSET('Profit &amp; Loss'!$AF$33,0,AG$31)</f>
        <v>5122.8582089198244</v>
      </c>
      <c r="AH46" s="121">
        <f ca="1">-OFFSET('Profit &amp; Loss'!$AF$33,0,AH$31)</f>
        <v>5145.7057385252992</v>
      </c>
      <c r="AI46" s="121">
        <f ca="1">-OFFSET('Profit &amp; Loss'!$AF$33,0,AI$31)</f>
        <v>5164.3692253689987</v>
      </c>
      <c r="AJ46" s="121">
        <f ca="1">-OFFSET('Profit &amp; Loss'!$AF$33,0,AJ$31)</f>
        <v>5183.1025650129268</v>
      </c>
      <c r="AK46" s="121">
        <f ca="1">-OFFSET('Profit &amp; Loss'!$AF$33,0,AK$31)</f>
        <v>5201.9060299825605</v>
      </c>
      <c r="AL46" s="121">
        <f ca="1">-OFFSET('Profit &amp; Loss'!$AF$33,0,AL$31)</f>
        <v>2652.0687713796101</v>
      </c>
      <c r="AM46" s="121">
        <f ca="1">-OFFSET('Profit &amp; Loss'!$AF$33,0,AM$31)</f>
        <v>2660.9090006175425</v>
      </c>
      <c r="AN46" s="121">
        <f ca="1">-OFFSET('Profit &amp; Loss'!$AF$33,0,AN$31)</f>
        <v>2669.7786972862677</v>
      </c>
      <c r="AO46" s="121">
        <f ca="1">-OFFSET('Profit &amp; Loss'!$AF$33,0,AO$31)</f>
        <v>2678.6779596105557</v>
      </c>
      <c r="AP46" s="121">
        <f ca="1">-OFFSET('Profit &amp; Loss'!$AF$33,0,AP$31)</f>
        <v>5296.9848517486225</v>
      </c>
      <c r="AQ46" s="121">
        <f ca="1">-OFFSET('Profit &amp; Loss'!$AF$33,0,AQ$31)</f>
        <v>5316.2148547436545</v>
      </c>
      <c r="AR46" s="121">
        <f ca="1">-OFFSET('Profit &amp; Loss'!$AF$33,0,AR$31)</f>
        <v>5335.5169223641842</v>
      </c>
      <c r="AS46" s="121">
        <f ca="1">-OFFSET('Profit &amp; Loss'!$AF$33,0,AS$31)</f>
        <v>5354.8913362297462</v>
      </c>
      <c r="AT46" s="121">
        <f ca="1">-OFFSET('Profit &amp; Loss'!$AF$33,0,AT$31)</f>
        <v>5374.338379119059</v>
      </c>
      <c r="AU46" s="121">
        <f ca="1">-OFFSET('Profit &amp; Loss'!$AF$33,0,AU$31)</f>
        <v>5389.379719659164</v>
      </c>
      <c r="AV46" s="121">
        <f ca="1">-OFFSET('Profit &amp; Loss'!$AF$33,0,AV$31)</f>
        <v>5404.4654571979718</v>
      </c>
      <c r="AW46" s="121">
        <f ca="1">-OFFSET('Profit &amp; Loss'!$AF$33,0,AW$31)</f>
        <v>5419.5957325834643</v>
      </c>
      <c r="AX46" s="121">
        <f ca="1">-OFFSET('Profit &amp; Loss'!$AF$33,0,AX$31)</f>
        <v>2750.9597352101669</v>
      </c>
      <c r="AY46" s="121">
        <f ca="1">-OFFSET('Profit &amp; Loss'!$AF$33,0,AY$31)</f>
        <v>2757.8371345481924</v>
      </c>
      <c r="AZ46" s="121">
        <f ca="1">-OFFSET('Profit &amp; Loss'!$AF$33,0,AZ$31)</f>
        <v>2764.7317273845629</v>
      </c>
      <c r="BA46" s="121">
        <f ca="1">-OFFSET('Profit &amp; Loss'!$AF$33,0,BA$31)</f>
        <v>2771.6435567030239</v>
      </c>
      <c r="BB46" s="121">
        <f ca="1">-OFFSET('Profit &amp; Loss'!$AF$33,0,BB$31)</f>
        <v>5495.9201411325967</v>
      </c>
      <c r="BC46" s="121">
        <f ca="1">-OFFSET('Profit &amp; Loss'!$AF$33,0,BC$31)</f>
        <v>5511.3206288463671</v>
      </c>
      <c r="BD46" s="121">
        <f ca="1">-OFFSET('Profit &amp; Loss'!$AF$33,0,BD$31)</f>
        <v>5526.7666541021727</v>
      </c>
      <c r="BE46" s="121">
        <f ca="1">-OFFSET('Profit &amp; Loss'!$AF$33,0,BE$31)</f>
        <v>5542.2583617017735</v>
      </c>
      <c r="BF46" s="121">
        <f ca="1">-OFFSET('Profit &amp; Loss'!$AF$33,0,BF$31)</f>
        <v>5557.795896949634</v>
      </c>
      <c r="BG46" s="121">
        <f ca="1">-OFFSET('Profit &amp; Loss'!$AF$33,0,BG$31)</f>
        <v>5573.3794056548568</v>
      </c>
      <c r="BH46" s="121">
        <f ca="1">-OFFSET('Profit &amp; Loss'!$AF$33,0,BH$31)</f>
        <v>5589.0090341330888</v>
      </c>
      <c r="BI46" s="121">
        <f ca="1">-OFFSET('Profit &amp; Loss'!$AF$33,0,BI$31)</f>
        <v>5604.6849292084553</v>
      </c>
      <c r="BJ46" s="121">
        <f ca="1">-OFFSET('Profit &amp; Loss'!$AF$33,0,BJ$31)</f>
        <v>2834.6328079871114</v>
      </c>
      <c r="BK46" s="121">
        <f ca="1">-OFFSET('Profit &amp; Loss'!$AF$33,0,BK$31)</f>
        <v>2841.7193900070788</v>
      </c>
      <c r="BL46" s="121">
        <f ca="1">-OFFSET('Profit &amp; Loss'!$AF$33,0,BL$31)</f>
        <v>2848.8236884820963</v>
      </c>
      <c r="BM46" s="121">
        <f ca="1">-OFFSET('Profit &amp; Loss'!$AF$33,0,BM$31)</f>
        <v>2855.9457477033015</v>
      </c>
      <c r="BN46" s="121">
        <f ca="1">-OFFSET('Profit &amp; Loss'!$AF$33,0,BN$31)</f>
        <v>5683.7635782250536</v>
      </c>
      <c r="BO46" s="121">
        <f ca="1">-OFFSET('Profit &amp; Loss'!$AF$33,0,BO$31)</f>
        <v>5699.7201849098201</v>
      </c>
      <c r="BP46" s="121">
        <f ca="1">-OFFSET('Profit &amp; Loss'!$AF$33,0,BP$31)</f>
        <v>5715.7241003617601</v>
      </c>
      <c r="BQ46" s="121">
        <f ca="1">-OFFSET('Profit &amp; Loss'!$AF$33,0,BQ$31)</f>
        <v>5731.7754755432525</v>
      </c>
      <c r="BR46" s="121">
        <f ca="1">-OFFSET('Profit &amp; Loss'!$AF$33,0,BR$31)</f>
        <v>5747.8744619428744</v>
      </c>
      <c r="BS46" s="121">
        <f ca="1">-OFFSET('Profit &amp; Loss'!$AF$33,0,BS$31)</f>
        <v>5764.0212115774275</v>
      </c>
      <c r="BT46" s="121">
        <f ca="1">-OFFSET('Profit &amp; Loss'!$AF$33,0,BT$31)</f>
        <v>5780.2158769939442</v>
      </c>
      <c r="BU46" s="121">
        <f ca="1">-OFFSET('Profit &amp; Loss'!$AF$33,0,BU$31)</f>
        <v>5796.4586112717197</v>
      </c>
      <c r="BV46" s="121">
        <f ca="1">-OFFSET('Profit &amp; Loss'!$AF$33,0,BV$31)</f>
        <v>2920.8508773404601</v>
      </c>
      <c r="BW46" s="121">
        <f ca="1">-OFFSET('Profit &amp; Loss'!$AF$33,0,BW$31)</f>
        <v>2928.1530045338109</v>
      </c>
      <c r="BX46" s="121">
        <f ca="1">-OFFSET('Profit &amp; Loss'!$AF$33,0,BX$31)</f>
        <v>2935.473387045145</v>
      </c>
      <c r="BY46" s="121">
        <f ca="1">-OFFSET('Profit &amp; Loss'!$AF$33,0,BY$31)</f>
        <v>2942.8120705127576</v>
      </c>
      <c r="BZ46" s="121">
        <f ca="1">-OFFSET('Profit &amp; Loss'!$AF$33,0,BZ$31)</f>
        <v>5878.3987108704478</v>
      </c>
      <c r="CA46" s="121">
        <f ca="1">-OFFSET('Profit &amp; Loss'!$AF$33,0,CA$31)</f>
        <v>5894.9331030452786</v>
      </c>
      <c r="CB46" s="121">
        <f ca="1">-OFFSET('Profit &amp; Loss'!$AF$33,0,CB$31)</f>
        <v>5911.5166507118711</v>
      </c>
      <c r="CC46" s="121">
        <f ca="1">-OFFSET('Profit &amp; Loss'!$AF$33,0,CC$31)</f>
        <v>5928.1495112816247</v>
      </c>
      <c r="CD46" s="121">
        <f ca="1">-OFFSET('Profit &amp; Loss'!$AF$33,0,CD$31)</f>
        <v>5944.8318427168333</v>
      </c>
    </row>
    <row r="47" spans="2:82" ht="21" x14ac:dyDescent="0.25">
      <c r="B47" s="7"/>
      <c r="C47" s="123" t="s">
        <v>211</v>
      </c>
      <c r="D47" s="7"/>
      <c r="E47" s="7"/>
      <c r="F47" s="7"/>
      <c r="G47" s="7"/>
      <c r="H47" s="7"/>
      <c r="I47" s="7"/>
      <c r="J47" s="7"/>
      <c r="K47" s="7"/>
      <c r="V47" s="90" t="s">
        <v>210</v>
      </c>
      <c r="W47" s="121">
        <f ca="1">-OFFSET('Profit &amp; Loss'!$AF$22,0,W$31)</f>
        <v>0</v>
      </c>
      <c r="X47" s="121">
        <f ca="1">-OFFSET('Profit &amp; Loss'!$AF$22,0,X$31)</f>
        <v>0</v>
      </c>
      <c r="Y47" s="121">
        <f ca="1">-OFFSET('Profit &amp; Loss'!$AF$22,0,Y$31)</f>
        <v>0</v>
      </c>
      <c r="Z47" s="121">
        <f ca="1">-OFFSET('Profit &amp; Loss'!$AF$22,0,Z$31)</f>
        <v>0</v>
      </c>
      <c r="AA47" s="121">
        <f ca="1">-OFFSET('Profit &amp; Loss'!$AF$22,0,AA$31)</f>
        <v>479.16666666666669</v>
      </c>
      <c r="AB47" s="121">
        <f ca="1">-OFFSET('Profit &amp; Loss'!$AF$22,0,AB$31)</f>
        <v>479.16666666666669</v>
      </c>
      <c r="AC47" s="121">
        <f ca="1">-OFFSET('Profit &amp; Loss'!$AF$22,0,AC$31)</f>
        <v>479.16666666666669</v>
      </c>
      <c r="AD47" s="121">
        <f ca="1">-OFFSET('Profit &amp; Loss'!$AF$22,0,AD$31)</f>
        <v>1479.1666666666667</v>
      </c>
      <c r="AE47" s="121">
        <f ca="1">-OFFSET('Profit &amp; Loss'!$AF$22,0,AE$31)</f>
        <v>2431.5476190476193</v>
      </c>
      <c r="AF47" s="121">
        <f ca="1">-OFFSET('Profit &amp; Loss'!$AF$22,0,AF$31)</f>
        <v>2431.5476190476193</v>
      </c>
      <c r="AG47" s="121">
        <f ca="1">-OFFSET('Profit &amp; Loss'!$AF$22,0,AG$31)</f>
        <v>2431.5476190476193</v>
      </c>
      <c r="AH47" s="121">
        <f ca="1">-OFFSET('Profit &amp; Loss'!$AF$22,0,AH$31)</f>
        <v>2431.5476190476193</v>
      </c>
      <c r="AI47" s="121">
        <f ca="1">-OFFSET('Profit &amp; Loss'!$AF$22,0,AI$31)</f>
        <v>2431.5476190476193</v>
      </c>
      <c r="AJ47" s="121">
        <f ca="1">-OFFSET('Profit &amp; Loss'!$AF$22,0,AJ$31)</f>
        <v>2431.5476190476193</v>
      </c>
      <c r="AK47" s="121">
        <f ca="1">-OFFSET('Profit &amp; Loss'!$AF$22,0,AK$31)</f>
        <v>2431.5476190476193</v>
      </c>
      <c r="AL47" s="121">
        <f ca="1">-OFFSET('Profit &amp; Loss'!$AF$22,0,AL$31)</f>
        <v>2431.5476190476193</v>
      </c>
      <c r="AM47" s="121">
        <f ca="1">-OFFSET('Profit &amp; Loss'!$AF$22,0,AM$31)</f>
        <v>2431.5476190476193</v>
      </c>
      <c r="AN47" s="121">
        <f ca="1">-OFFSET('Profit &amp; Loss'!$AF$22,0,AN$31)</f>
        <v>2431.5476190476193</v>
      </c>
      <c r="AO47" s="121">
        <f ca="1">-OFFSET('Profit &amp; Loss'!$AF$22,0,AO$31)</f>
        <v>2431.5476190476193</v>
      </c>
      <c r="AP47" s="121">
        <f ca="1">-OFFSET('Profit &amp; Loss'!$AF$22,0,AP$31)</f>
        <v>2431.5476190476193</v>
      </c>
      <c r="AQ47" s="121">
        <f ca="1">-OFFSET('Profit &amp; Loss'!$AF$22,0,AQ$31)</f>
        <v>2431.5476190476193</v>
      </c>
      <c r="AR47" s="121">
        <f ca="1">-OFFSET('Profit &amp; Loss'!$AF$22,0,AR$31)</f>
        <v>2431.5476190476193</v>
      </c>
      <c r="AS47" s="121">
        <f ca="1">-OFFSET('Profit &amp; Loss'!$AF$22,0,AS$31)</f>
        <v>2431.5476190476193</v>
      </c>
      <c r="AT47" s="121">
        <f ca="1">-OFFSET('Profit &amp; Loss'!$AF$22,0,AT$31)</f>
        <v>2431.5476190476193</v>
      </c>
      <c r="AU47" s="121">
        <f ca="1">-OFFSET('Profit &amp; Loss'!$AF$22,0,AU$31)</f>
        <v>2431.5476190476193</v>
      </c>
      <c r="AV47" s="121">
        <f ca="1">-OFFSET('Profit &amp; Loss'!$AF$22,0,AV$31)</f>
        <v>2431.5476190476193</v>
      </c>
      <c r="AW47" s="121">
        <f ca="1">-OFFSET('Profit &amp; Loss'!$AF$22,0,AW$31)</f>
        <v>2431.5476190476193</v>
      </c>
      <c r="AX47" s="121">
        <f ca="1">-OFFSET('Profit &amp; Loss'!$AF$22,0,AX$31)</f>
        <v>2431.5476190476193</v>
      </c>
      <c r="AY47" s="121">
        <f ca="1">-OFFSET('Profit &amp; Loss'!$AF$22,0,AY$31)</f>
        <v>2431.5476190476193</v>
      </c>
      <c r="AZ47" s="121">
        <f ca="1">-OFFSET('Profit &amp; Loss'!$AF$22,0,AZ$31)</f>
        <v>2431.5476190476193</v>
      </c>
      <c r="BA47" s="121">
        <f ca="1">-OFFSET('Profit &amp; Loss'!$AF$22,0,BA$31)</f>
        <v>2431.5476190476193</v>
      </c>
      <c r="BB47" s="121">
        <f ca="1">-OFFSET('Profit &amp; Loss'!$AF$22,0,BB$31)</f>
        <v>2431.5476190476193</v>
      </c>
      <c r="BC47" s="121">
        <f ca="1">-OFFSET('Profit &amp; Loss'!$AF$22,0,BC$31)</f>
        <v>2431.5476190476193</v>
      </c>
      <c r="BD47" s="121">
        <f ca="1">-OFFSET('Profit &amp; Loss'!$AF$22,0,BD$31)</f>
        <v>2431.5476190476193</v>
      </c>
      <c r="BE47" s="121">
        <f ca="1">-OFFSET('Profit &amp; Loss'!$AF$22,0,BE$31)</f>
        <v>2431.5476190476193</v>
      </c>
      <c r="BF47" s="121">
        <f ca="1">-OFFSET('Profit &amp; Loss'!$AF$22,0,BF$31)</f>
        <v>2431.5476190476193</v>
      </c>
      <c r="BG47" s="121">
        <f ca="1">-OFFSET('Profit &amp; Loss'!$AF$22,0,BG$31)</f>
        <v>2431.5476190476193</v>
      </c>
      <c r="BH47" s="121">
        <f ca="1">-OFFSET('Profit &amp; Loss'!$AF$22,0,BH$31)</f>
        <v>2431.5476190476193</v>
      </c>
      <c r="BI47" s="121">
        <f ca="1">-OFFSET('Profit &amp; Loss'!$AF$22,0,BI$31)</f>
        <v>2431.5476190476193</v>
      </c>
      <c r="BJ47" s="121">
        <f ca="1">-OFFSET('Profit &amp; Loss'!$AF$22,0,BJ$31)</f>
        <v>2431.5476190476193</v>
      </c>
      <c r="BK47" s="121">
        <f ca="1">-OFFSET('Profit &amp; Loss'!$AF$22,0,BK$31)</f>
        <v>2431.5476190476193</v>
      </c>
      <c r="BL47" s="121">
        <f ca="1">-OFFSET('Profit &amp; Loss'!$AF$22,0,BL$31)</f>
        <v>2431.5476190476193</v>
      </c>
      <c r="BM47" s="121">
        <f ca="1">-OFFSET('Profit &amp; Loss'!$AF$22,0,BM$31)</f>
        <v>2431.5476190476193</v>
      </c>
      <c r="BN47" s="121">
        <f ca="1">-OFFSET('Profit &amp; Loss'!$AF$22,0,BN$31)</f>
        <v>2431.5476190476193</v>
      </c>
      <c r="BO47" s="121">
        <f ca="1">-OFFSET('Profit &amp; Loss'!$AF$22,0,BO$31)</f>
        <v>2431.5476190476193</v>
      </c>
      <c r="BP47" s="121">
        <f ca="1">-OFFSET('Profit &amp; Loss'!$AF$22,0,BP$31)</f>
        <v>2431.5476190476193</v>
      </c>
      <c r="BQ47" s="121">
        <f ca="1">-OFFSET('Profit &amp; Loss'!$AF$22,0,BQ$31)</f>
        <v>2431.5476190476193</v>
      </c>
      <c r="BR47" s="121">
        <f ca="1">-OFFSET('Profit &amp; Loss'!$AF$22,0,BR$31)</f>
        <v>2431.5476190476193</v>
      </c>
      <c r="BS47" s="121">
        <f ca="1">-OFFSET('Profit &amp; Loss'!$AF$22,0,BS$31)</f>
        <v>2431.5476190476193</v>
      </c>
      <c r="BT47" s="121">
        <f ca="1">-OFFSET('Profit &amp; Loss'!$AF$22,0,BT$31)</f>
        <v>2431.5476190476193</v>
      </c>
      <c r="BU47" s="121">
        <f ca="1">-OFFSET('Profit &amp; Loss'!$AF$22,0,BU$31)</f>
        <v>2431.5476190476193</v>
      </c>
      <c r="BV47" s="121">
        <f ca="1">-OFFSET('Profit &amp; Loss'!$AF$22,0,BV$31)</f>
        <v>2431.5476190476193</v>
      </c>
      <c r="BW47" s="121">
        <f ca="1">-OFFSET('Profit &amp; Loss'!$AF$22,0,BW$31)</f>
        <v>2431.5476190476193</v>
      </c>
      <c r="BX47" s="121">
        <f ca="1">-OFFSET('Profit &amp; Loss'!$AF$22,0,BX$31)</f>
        <v>2431.5476190476193</v>
      </c>
      <c r="BY47" s="121">
        <f ca="1">-OFFSET('Profit &amp; Loss'!$AF$22,0,BY$31)</f>
        <v>2431.5476190476193</v>
      </c>
      <c r="BZ47" s="121">
        <f ca="1">-OFFSET('Profit &amp; Loss'!$AF$22,0,BZ$31)</f>
        <v>2431.5476190476193</v>
      </c>
      <c r="CA47" s="121">
        <f ca="1">-OFFSET('Profit &amp; Loss'!$AF$22,0,CA$31)</f>
        <v>2431.5476190476193</v>
      </c>
      <c r="CB47" s="121">
        <f ca="1">-OFFSET('Profit &amp; Loss'!$AF$22,0,CB$31)</f>
        <v>2431.5476190476193</v>
      </c>
      <c r="CC47" s="121">
        <f ca="1">-OFFSET('Profit &amp; Loss'!$AF$22,0,CC$31)</f>
        <v>2431.5476190476193</v>
      </c>
      <c r="CD47" s="121">
        <f ca="1">-OFFSET('Profit &amp; Loss'!$AF$22,0,CD$31)</f>
        <v>2431.5476190476193</v>
      </c>
    </row>
    <row r="48" spans="2:82" ht="9" customHeight="1" x14ac:dyDescent="0.2">
      <c r="B48" s="7"/>
      <c r="C48" s="7"/>
      <c r="D48" s="7"/>
      <c r="E48" s="7"/>
      <c r="F48" s="7"/>
      <c r="G48" s="7"/>
      <c r="H48" s="7"/>
      <c r="I48" s="7"/>
      <c r="J48" s="7"/>
      <c r="K48" s="7"/>
      <c r="V48" s="90"/>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row>
    <row r="49" spans="2:82" x14ac:dyDescent="0.2">
      <c r="B49" s="7"/>
      <c r="C49" s="122" t="s">
        <v>88</v>
      </c>
      <c r="D49" s="41" t="s">
        <v>87</v>
      </c>
      <c r="E49" s="41" t="s">
        <v>86</v>
      </c>
      <c r="F49" s="41">
        <f>F6</f>
        <v>2023</v>
      </c>
      <c r="G49" s="41">
        <f>F49+1</f>
        <v>2024</v>
      </c>
      <c r="H49" s="41">
        <f>G49+1</f>
        <v>2025</v>
      </c>
      <c r="I49" s="41">
        <f>H49+1</f>
        <v>2026</v>
      </c>
      <c r="J49" s="41">
        <f>I49+1</f>
        <v>2027</v>
      </c>
      <c r="K49" s="7"/>
      <c r="V49" s="90" t="s">
        <v>209</v>
      </c>
      <c r="W49" s="121">
        <f ca="1">-OFFSET('Profit &amp; Loss'!$AF$34,0,W$31)</f>
        <v>0</v>
      </c>
      <c r="X49" s="121">
        <f ca="1">-OFFSET('Profit &amp; Loss'!$AF$34,0,X$31)</f>
        <v>0</v>
      </c>
      <c r="Y49" s="121">
        <f ca="1">-OFFSET('Profit &amp; Loss'!$AF$34,0,Y$31)</f>
        <v>0</v>
      </c>
      <c r="Z49" s="121">
        <f ca="1">-OFFSET('Profit &amp; Loss'!$AF$34,0,Z$31)</f>
        <v>0</v>
      </c>
      <c r="AA49" s="121">
        <f ca="1">-OFFSET('Profit &amp; Loss'!$AF$34,0,AA$31)</f>
        <v>479.16666666666669</v>
      </c>
      <c r="AB49" s="121">
        <f ca="1">-OFFSET('Profit &amp; Loss'!$AF$34,0,AB$31)</f>
        <v>479.16666666666669</v>
      </c>
      <c r="AC49" s="121">
        <f ca="1">-OFFSET('Profit &amp; Loss'!$AF$34,0,AC$31)</f>
        <v>479.16666666666669</v>
      </c>
      <c r="AD49" s="121">
        <f ca="1">-OFFSET('Profit &amp; Loss'!$AF$34,0,AD$31)</f>
        <v>479.16666666666669</v>
      </c>
      <c r="AE49" s="121">
        <f ca="1">-OFFSET('Profit &amp; Loss'!$AF$34,0,AE$31)</f>
        <v>479.16666666666669</v>
      </c>
      <c r="AF49" s="121">
        <f ca="1">-OFFSET('Profit &amp; Loss'!$AF$34,0,AF$31)</f>
        <v>479.16666666666669</v>
      </c>
      <c r="AG49" s="121">
        <f ca="1">-OFFSET('Profit &amp; Loss'!$AF$34,0,AG$31)</f>
        <v>479.16666666666669</v>
      </c>
      <c r="AH49" s="121">
        <f ca="1">-OFFSET('Profit &amp; Loss'!$AF$34,0,AH$31)</f>
        <v>479.16666666666669</v>
      </c>
      <c r="AI49" s="121">
        <f ca="1">-OFFSET('Profit &amp; Loss'!$AF$34,0,AI$31)</f>
        <v>479.16666666666669</v>
      </c>
      <c r="AJ49" s="121">
        <f ca="1">-OFFSET('Profit &amp; Loss'!$AF$34,0,AJ$31)</f>
        <v>479.16666666666669</v>
      </c>
      <c r="AK49" s="121">
        <f ca="1">-OFFSET('Profit &amp; Loss'!$AF$34,0,AK$31)</f>
        <v>479.16666666666669</v>
      </c>
      <c r="AL49" s="121">
        <f ca="1">-OFFSET('Profit &amp; Loss'!$AF$34,0,AL$31)</f>
        <v>479.16666666666669</v>
      </c>
      <c r="AM49" s="121">
        <f ca="1">-OFFSET('Profit &amp; Loss'!$AF$34,0,AM$31)</f>
        <v>479.16666666666669</v>
      </c>
      <c r="AN49" s="121">
        <f ca="1">-OFFSET('Profit &amp; Loss'!$AF$34,0,AN$31)</f>
        <v>479.16666666666669</v>
      </c>
      <c r="AO49" s="121">
        <f ca="1">-OFFSET('Profit &amp; Loss'!$AF$34,0,AO$31)</f>
        <v>479.16666666666669</v>
      </c>
      <c r="AP49" s="121">
        <f ca="1">-OFFSET('Profit &amp; Loss'!$AF$34,0,AP$31)</f>
        <v>479.16666666666669</v>
      </c>
      <c r="AQ49" s="121">
        <f ca="1">-OFFSET('Profit &amp; Loss'!$AF$34,0,AQ$31)</f>
        <v>479.16666666666669</v>
      </c>
      <c r="AR49" s="121">
        <f ca="1">-OFFSET('Profit &amp; Loss'!$AF$34,0,AR$31)</f>
        <v>479.16666666666669</v>
      </c>
      <c r="AS49" s="121">
        <f ca="1">-OFFSET('Profit &amp; Loss'!$AF$34,0,AS$31)</f>
        <v>479.16666666666669</v>
      </c>
      <c r="AT49" s="121">
        <f ca="1">-OFFSET('Profit &amp; Loss'!$AF$34,0,AT$31)</f>
        <v>479.16666666666669</v>
      </c>
      <c r="AU49" s="121">
        <f ca="1">-OFFSET('Profit &amp; Loss'!$AF$34,0,AU$31)</f>
        <v>479.16666666666669</v>
      </c>
      <c r="AV49" s="121">
        <f ca="1">-OFFSET('Profit &amp; Loss'!$AF$34,0,AV$31)</f>
        <v>479.16666666666669</v>
      </c>
      <c r="AW49" s="121">
        <f ca="1">-OFFSET('Profit &amp; Loss'!$AF$34,0,AW$31)</f>
        <v>479.16666666666669</v>
      </c>
      <c r="AX49" s="121">
        <f ca="1">-OFFSET('Profit &amp; Loss'!$AF$34,0,AX$31)</f>
        <v>479.16666666666669</v>
      </c>
      <c r="AY49" s="121">
        <f ca="1">-OFFSET('Profit &amp; Loss'!$AF$34,0,AY$31)</f>
        <v>479.16666666666669</v>
      </c>
      <c r="AZ49" s="121">
        <f ca="1">-OFFSET('Profit &amp; Loss'!$AF$34,0,AZ$31)</f>
        <v>479.16666666666669</v>
      </c>
      <c r="BA49" s="121">
        <f ca="1">-OFFSET('Profit &amp; Loss'!$AF$34,0,BA$31)</f>
        <v>479.16666666666669</v>
      </c>
      <c r="BB49" s="121">
        <f ca="1">-OFFSET('Profit &amp; Loss'!$AF$34,0,BB$31)</f>
        <v>479.16666666666669</v>
      </c>
      <c r="BC49" s="121">
        <f ca="1">-OFFSET('Profit &amp; Loss'!$AF$34,0,BC$31)</f>
        <v>479.16666666666669</v>
      </c>
      <c r="BD49" s="121">
        <f ca="1">-OFFSET('Profit &amp; Loss'!$AF$34,0,BD$31)</f>
        <v>479.16666666666669</v>
      </c>
      <c r="BE49" s="121">
        <f ca="1">-OFFSET('Profit &amp; Loss'!$AF$34,0,BE$31)</f>
        <v>479.16666666666669</v>
      </c>
      <c r="BF49" s="121">
        <f ca="1">-OFFSET('Profit &amp; Loss'!$AF$34,0,BF$31)</f>
        <v>479.16666666666669</v>
      </c>
      <c r="BG49" s="121">
        <f ca="1">-OFFSET('Profit &amp; Loss'!$AF$34,0,BG$31)</f>
        <v>479.16666666666669</v>
      </c>
      <c r="BH49" s="121">
        <f ca="1">-OFFSET('Profit &amp; Loss'!$AF$34,0,BH$31)</f>
        <v>479.16666666666669</v>
      </c>
      <c r="BI49" s="121">
        <f ca="1">-OFFSET('Profit &amp; Loss'!$AF$34,0,BI$31)</f>
        <v>479.16666666666669</v>
      </c>
      <c r="BJ49" s="121">
        <f ca="1">-OFFSET('Profit &amp; Loss'!$AF$34,0,BJ$31)</f>
        <v>479.16666666666669</v>
      </c>
      <c r="BK49" s="121">
        <f ca="1">-OFFSET('Profit &amp; Loss'!$AF$34,0,BK$31)</f>
        <v>479.16666666666669</v>
      </c>
      <c r="BL49" s="121">
        <f ca="1">-OFFSET('Profit &amp; Loss'!$AF$34,0,BL$31)</f>
        <v>479.16666666666669</v>
      </c>
      <c r="BM49" s="121">
        <f ca="1">-OFFSET('Profit &amp; Loss'!$AF$34,0,BM$31)</f>
        <v>479.16666666666669</v>
      </c>
      <c r="BN49" s="121">
        <f ca="1">-OFFSET('Profit &amp; Loss'!$AF$34,0,BN$31)</f>
        <v>479.16666666666669</v>
      </c>
      <c r="BO49" s="121">
        <f ca="1">-OFFSET('Profit &amp; Loss'!$AF$34,0,BO$31)</f>
        <v>479.16666666666669</v>
      </c>
      <c r="BP49" s="121">
        <f ca="1">-OFFSET('Profit &amp; Loss'!$AF$34,0,BP$31)</f>
        <v>479.16666666666669</v>
      </c>
      <c r="BQ49" s="121">
        <f ca="1">-OFFSET('Profit &amp; Loss'!$AF$34,0,BQ$31)</f>
        <v>479.16666666666669</v>
      </c>
      <c r="BR49" s="121">
        <f ca="1">-OFFSET('Profit &amp; Loss'!$AF$34,0,BR$31)</f>
        <v>479.16666666666669</v>
      </c>
      <c r="BS49" s="121">
        <f ca="1">-OFFSET('Profit &amp; Loss'!$AF$34,0,BS$31)</f>
        <v>479.16666666666669</v>
      </c>
      <c r="BT49" s="121">
        <f ca="1">-OFFSET('Profit &amp; Loss'!$AF$34,0,BT$31)</f>
        <v>479.16666666666669</v>
      </c>
      <c r="BU49" s="121">
        <f ca="1">-OFFSET('Profit &amp; Loss'!$AF$34,0,BU$31)</f>
        <v>479.16666666666669</v>
      </c>
      <c r="BV49" s="121">
        <f ca="1">-OFFSET('Profit &amp; Loss'!$AF$34,0,BV$31)</f>
        <v>479.16666666666669</v>
      </c>
      <c r="BW49" s="121">
        <f ca="1">-OFFSET('Profit &amp; Loss'!$AF$34,0,BW$31)</f>
        <v>0</v>
      </c>
      <c r="BX49" s="121">
        <f ca="1">-OFFSET('Profit &amp; Loss'!$AF$34,0,BX$31)</f>
        <v>0</v>
      </c>
      <c r="BY49" s="121">
        <f ca="1">-OFFSET('Profit &amp; Loss'!$AF$34,0,BY$31)</f>
        <v>0</v>
      </c>
      <c r="BZ49" s="121">
        <f ca="1">-OFFSET('Profit &amp; Loss'!$AF$34,0,BZ$31)</f>
        <v>0</v>
      </c>
      <c r="CA49" s="121">
        <f ca="1">-OFFSET('Profit &amp; Loss'!$AF$34,0,CA$31)</f>
        <v>0</v>
      </c>
      <c r="CB49" s="121">
        <f ca="1">-OFFSET('Profit &amp; Loss'!$AF$34,0,CB$31)</f>
        <v>0</v>
      </c>
      <c r="CC49" s="121">
        <f ca="1">-OFFSET('Profit &amp; Loss'!$AF$34,0,CC$31)</f>
        <v>0</v>
      </c>
      <c r="CD49" s="121">
        <f ca="1">-OFFSET('Profit &amp; Loss'!$AF$34,0,CD$31)</f>
        <v>0</v>
      </c>
    </row>
    <row r="50" spans="2:82" x14ac:dyDescent="0.2">
      <c r="B50" s="7"/>
      <c r="C50" s="7" t="s">
        <v>208</v>
      </c>
      <c r="D50" s="120" t="str">
        <f>Inputs!$J$16</f>
        <v>EUR</v>
      </c>
      <c r="E50" s="120" t="s">
        <v>69</v>
      </c>
      <c r="F50" s="119">
        <f>-Inputs!KN10</f>
        <v>-550000</v>
      </c>
      <c r="G50" s="119"/>
      <c r="H50" s="119"/>
      <c r="I50" s="119"/>
      <c r="J50" s="119"/>
      <c r="K50" s="7"/>
      <c r="V50" s="90" t="s">
        <v>207</v>
      </c>
      <c r="W50" s="121">
        <f ca="1">-OFFSET('Profit &amp; Loss'!$AF$40,0,W$31)</f>
        <v>0</v>
      </c>
      <c r="X50" s="121">
        <f ca="1">-OFFSET('Profit &amp; Loss'!$AF$40,0,X$31)</f>
        <v>0</v>
      </c>
      <c r="Y50" s="121">
        <f ca="1">-OFFSET('Profit &amp; Loss'!$AF$40,0,Y$31)</f>
        <v>0</v>
      </c>
      <c r="Z50" s="121">
        <f ca="1">-OFFSET('Profit &amp; Loss'!$AF$40,0,Z$31)</f>
        <v>0</v>
      </c>
      <c r="AA50" s="121">
        <f ca="1">-OFFSET('Profit &amp; Loss'!$AF$40,0,AA$31)</f>
        <v>1111.1111111111111</v>
      </c>
      <c r="AB50" s="121">
        <f ca="1">-OFFSET('Profit &amp; Loss'!$AF$40,0,AB$31)</f>
        <v>1111.1111111111111</v>
      </c>
      <c r="AC50" s="121">
        <f ca="1">-OFFSET('Profit &amp; Loss'!$AF$40,0,AC$31)</f>
        <v>1111.1111111111111</v>
      </c>
      <c r="AD50" s="121">
        <f ca="1">-OFFSET('Profit &amp; Loss'!$AF$40,0,AD$31)</f>
        <v>1111.1111111111111</v>
      </c>
      <c r="AE50" s="121">
        <f ca="1">-OFFSET('Profit &amp; Loss'!$AF$40,0,AE$31)</f>
        <v>1513.8888888888889</v>
      </c>
      <c r="AF50" s="121">
        <f ca="1">-OFFSET('Profit &amp; Loss'!$AF$40,0,AF$31)</f>
        <v>2208.3333333333335</v>
      </c>
      <c r="AG50" s="121">
        <f ca="1">-OFFSET('Profit &amp; Loss'!$AF$40,0,AG$31)</f>
        <v>2208.3333333333335</v>
      </c>
      <c r="AH50" s="121">
        <f ca="1">-OFFSET('Profit &amp; Loss'!$AF$40,0,AH$31)</f>
        <v>2208.3333333333335</v>
      </c>
      <c r="AI50" s="121">
        <f ca="1">-OFFSET('Profit &amp; Loss'!$AF$40,0,AI$31)</f>
        <v>2208.3333333333335</v>
      </c>
      <c r="AJ50" s="121">
        <f ca="1">-OFFSET('Profit &amp; Loss'!$AF$40,0,AJ$31)</f>
        <v>2208.3333333333335</v>
      </c>
      <c r="AK50" s="121">
        <f ca="1">-OFFSET('Profit &amp; Loss'!$AF$40,0,AK$31)</f>
        <v>2208.3333333333335</v>
      </c>
      <c r="AL50" s="121">
        <f ca="1">-OFFSET('Profit &amp; Loss'!$AF$40,0,AL$31)</f>
        <v>2208.3333333333335</v>
      </c>
      <c r="AM50" s="121">
        <f ca="1">-OFFSET('Profit &amp; Loss'!$AF$40,0,AM$31)</f>
        <v>2208.3333333333335</v>
      </c>
      <c r="AN50" s="121">
        <f ca="1">-OFFSET('Profit &amp; Loss'!$AF$40,0,AN$31)</f>
        <v>2208.3333333333335</v>
      </c>
      <c r="AO50" s="121">
        <f ca="1">-OFFSET('Profit &amp; Loss'!$AF$40,0,AO$31)</f>
        <v>2208.3333333333335</v>
      </c>
      <c r="AP50" s="121">
        <f ca="1">-OFFSET('Profit &amp; Loss'!$AF$40,0,AP$31)</f>
        <v>2208.3333333333335</v>
      </c>
      <c r="AQ50" s="121">
        <f ca="1">-OFFSET('Profit &amp; Loss'!$AF$40,0,AQ$31)</f>
        <v>2208.3333333333335</v>
      </c>
      <c r="AR50" s="121">
        <f ca="1">-OFFSET('Profit &amp; Loss'!$AF$40,0,AR$31)</f>
        <v>2208.3333333333335</v>
      </c>
      <c r="AS50" s="121">
        <f ca="1">-OFFSET('Profit &amp; Loss'!$AF$40,0,AS$31)</f>
        <v>2208.3333333333335</v>
      </c>
      <c r="AT50" s="121">
        <f ca="1">-OFFSET('Profit &amp; Loss'!$AF$40,0,AT$31)</f>
        <v>1930.5555555555557</v>
      </c>
      <c r="AU50" s="121">
        <f ca="1">-OFFSET('Profit &amp; Loss'!$AF$40,0,AU$31)</f>
        <v>1930.5555555555557</v>
      </c>
      <c r="AV50" s="121">
        <f ca="1">-OFFSET('Profit &amp; Loss'!$AF$40,0,AV$31)</f>
        <v>1930.5555555555557</v>
      </c>
      <c r="AW50" s="121">
        <f ca="1">-OFFSET('Profit &amp; Loss'!$AF$40,0,AW$31)</f>
        <v>1930.5555555555557</v>
      </c>
      <c r="AX50" s="121">
        <f ca="1">-OFFSET('Profit &amp; Loss'!$AF$40,0,AX$31)</f>
        <v>1930.5555555555557</v>
      </c>
      <c r="AY50" s="121">
        <f ca="1">-OFFSET('Profit &amp; Loss'!$AF$40,0,AY$31)</f>
        <v>1930.5555555555557</v>
      </c>
      <c r="AZ50" s="121">
        <f ca="1">-OFFSET('Profit &amp; Loss'!$AF$40,0,AZ$31)</f>
        <v>1930.5555555555557</v>
      </c>
      <c r="BA50" s="121">
        <f ca="1">-OFFSET('Profit &amp; Loss'!$AF$40,0,BA$31)</f>
        <v>1930.5555555555557</v>
      </c>
      <c r="BB50" s="121">
        <f ca="1">-OFFSET('Profit &amp; Loss'!$AF$40,0,BB$31)</f>
        <v>1930.5555555555557</v>
      </c>
      <c r="BC50" s="121">
        <f ca="1">-OFFSET('Profit &amp; Loss'!$AF$40,0,BC$31)</f>
        <v>1930.5555555555557</v>
      </c>
      <c r="BD50" s="121">
        <f ca="1">-OFFSET('Profit &amp; Loss'!$AF$40,0,BD$31)</f>
        <v>1930.5555555555557</v>
      </c>
      <c r="BE50" s="121">
        <f ca="1">-OFFSET('Profit &amp; Loss'!$AF$40,0,BE$31)</f>
        <v>1930.5555555555557</v>
      </c>
      <c r="BF50" s="121">
        <f ca="1">-OFFSET('Profit &amp; Loss'!$AF$40,0,BF$31)</f>
        <v>1930.5555555555557</v>
      </c>
      <c r="BG50" s="121">
        <f ca="1">-OFFSET('Profit &amp; Loss'!$AF$40,0,BG$31)</f>
        <v>1930.5555555555557</v>
      </c>
      <c r="BH50" s="121">
        <f ca="1">-OFFSET('Profit &amp; Loss'!$AF$40,0,BH$31)</f>
        <v>1930.5555555555557</v>
      </c>
      <c r="BI50" s="121">
        <f ca="1">-OFFSET('Profit &amp; Loss'!$AF$40,0,BI$31)</f>
        <v>1930.5555555555557</v>
      </c>
      <c r="BJ50" s="121">
        <f ca="1">-OFFSET('Profit &amp; Loss'!$AF$40,0,BJ$31)</f>
        <v>1930.5555555555557</v>
      </c>
      <c r="BK50" s="121">
        <f ca="1">-OFFSET('Profit &amp; Loss'!$AF$40,0,BK$31)</f>
        <v>1930.5555555555557</v>
      </c>
      <c r="BL50" s="121">
        <f ca="1">-OFFSET('Profit &amp; Loss'!$AF$40,0,BL$31)</f>
        <v>1930.5555555555557</v>
      </c>
      <c r="BM50" s="121">
        <f ca="1">-OFFSET('Profit &amp; Loss'!$AF$40,0,BM$31)</f>
        <v>1930.5555555555557</v>
      </c>
      <c r="BN50" s="121">
        <f ca="1">-OFFSET('Profit &amp; Loss'!$AF$40,0,BN$31)</f>
        <v>1930.5555555555557</v>
      </c>
      <c r="BO50" s="121">
        <f ca="1">-OFFSET('Profit &amp; Loss'!$AF$40,0,BO$31)</f>
        <v>1652.7777777777856</v>
      </c>
      <c r="BP50" s="121">
        <f ca="1">-OFFSET('Profit &amp; Loss'!$AF$40,0,BP$31)</f>
        <v>1652.7777777777778</v>
      </c>
      <c r="BQ50" s="121">
        <f ca="1">-OFFSET('Profit &amp; Loss'!$AF$40,0,BQ$31)</f>
        <v>1652.7777777777778</v>
      </c>
      <c r="BR50" s="121">
        <f ca="1">-OFFSET('Profit &amp; Loss'!$AF$40,0,BR$31)</f>
        <v>1652.7777777777778</v>
      </c>
      <c r="BS50" s="121">
        <f ca="1">-OFFSET('Profit &amp; Loss'!$AF$40,0,BS$31)</f>
        <v>1652.7777777777778</v>
      </c>
      <c r="BT50" s="121">
        <f ca="1">-OFFSET('Profit &amp; Loss'!$AF$40,0,BT$31)</f>
        <v>1652.7777777777778</v>
      </c>
      <c r="BU50" s="121">
        <f ca="1">-OFFSET('Profit &amp; Loss'!$AF$40,0,BU$31)</f>
        <v>1652.7777777777778</v>
      </c>
      <c r="BV50" s="121">
        <f ca="1">-OFFSET('Profit &amp; Loss'!$AF$40,0,BV$31)</f>
        <v>1652.7777777777778</v>
      </c>
      <c r="BW50" s="121">
        <f ca="1">-OFFSET('Profit &amp; Loss'!$AF$40,0,BW$31)</f>
        <v>1652.7777777777778</v>
      </c>
      <c r="BX50" s="121">
        <f ca="1">-OFFSET('Profit &amp; Loss'!$AF$40,0,BX$31)</f>
        <v>1652.7777777777778</v>
      </c>
      <c r="BY50" s="121">
        <f ca="1">-OFFSET('Profit &amp; Loss'!$AF$40,0,BY$31)</f>
        <v>1652.7777777777778</v>
      </c>
      <c r="BZ50" s="121">
        <f ca="1">-OFFSET('Profit &amp; Loss'!$AF$40,0,BZ$31)</f>
        <v>1652.7777777777778</v>
      </c>
      <c r="CA50" s="121">
        <f ca="1">-OFFSET('Profit &amp; Loss'!$AF$40,0,CA$31)</f>
        <v>1652.7777777777778</v>
      </c>
      <c r="CB50" s="121">
        <f ca="1">-OFFSET('Profit &amp; Loss'!$AF$40,0,CB$31)</f>
        <v>1652.7777777777778</v>
      </c>
      <c r="CC50" s="121">
        <f ca="1">-OFFSET('Profit &amp; Loss'!$AF$40,0,CC$31)</f>
        <v>1652.7777777777778</v>
      </c>
      <c r="CD50" s="121">
        <f ca="1">-OFFSET('Profit &amp; Loss'!$AF$40,0,CD$31)</f>
        <v>1652.7777777777778</v>
      </c>
    </row>
    <row r="51" spans="2:82" x14ac:dyDescent="0.2">
      <c r="B51" s="7"/>
      <c r="C51" s="7" t="s">
        <v>70</v>
      </c>
      <c r="D51" s="120" t="str">
        <f>Inputs!$J$16</f>
        <v>EUR</v>
      </c>
      <c r="E51" s="120" t="s">
        <v>69</v>
      </c>
      <c r="F51" s="119">
        <f ca="1">-'Cash Flow'!E36</f>
        <v>0</v>
      </c>
      <c r="G51" s="119">
        <f ca="1">-'Cash Flow'!F36</f>
        <v>836330.87879628234</v>
      </c>
      <c r="H51" s="119">
        <f ca="1">-'Cash Flow'!G36</f>
        <v>1189564.2967363065</v>
      </c>
      <c r="I51" s="119">
        <f ca="1">-'Cash Flow'!H36</f>
        <v>1449873.7183677237</v>
      </c>
      <c r="J51" s="119">
        <f ca="1">-'Cash Flow'!I36</f>
        <v>1879159.0493329691</v>
      </c>
      <c r="K51" s="7"/>
    </row>
    <row r="52" spans="2:82" x14ac:dyDescent="0.2">
      <c r="B52" s="7"/>
      <c r="C52" s="7" t="s">
        <v>206</v>
      </c>
      <c r="D52" s="120" t="str">
        <f>Inputs!$J$16</f>
        <v>EUR</v>
      </c>
      <c r="E52" s="120" t="s">
        <v>69</v>
      </c>
      <c r="F52" s="119"/>
      <c r="G52" s="119"/>
      <c r="H52" s="119"/>
      <c r="I52" s="119"/>
      <c r="J52" s="119">
        <f ca="1">D41</f>
        <v>10101694.953659918</v>
      </c>
      <c r="K52" s="7"/>
    </row>
    <row r="53" spans="2:82" x14ac:dyDescent="0.2">
      <c r="B53" s="7"/>
      <c r="C53" s="118" t="s">
        <v>205</v>
      </c>
      <c r="D53" s="117"/>
      <c r="E53" s="117"/>
      <c r="F53" s="116">
        <f ca="1">SUM(F50:F52)</f>
        <v>-550000</v>
      </c>
      <c r="G53" s="116">
        <f ca="1">SUM(G50:G52)</f>
        <v>836330.87879628234</v>
      </c>
      <c r="H53" s="116">
        <f ca="1">SUM(H50:H52)</f>
        <v>1189564.2967363065</v>
      </c>
      <c r="I53" s="116">
        <f ca="1">SUM(I50:I52)</f>
        <v>1449873.7183677237</v>
      </c>
      <c r="J53" s="116">
        <f ca="1">SUM(J50:J52)</f>
        <v>11980854.002992887</v>
      </c>
      <c r="K53" s="7"/>
    </row>
    <row r="54" spans="2:82" x14ac:dyDescent="0.2">
      <c r="B54" s="7"/>
      <c r="C54" s="7"/>
      <c r="D54" s="7"/>
      <c r="E54" s="7"/>
      <c r="F54" s="7"/>
      <c r="G54" s="7"/>
      <c r="H54" s="7"/>
      <c r="I54" s="7"/>
      <c r="J54" s="7"/>
      <c r="K54" s="7"/>
    </row>
    <row r="55" spans="2:82" x14ac:dyDescent="0.2">
      <c r="B55" s="7"/>
      <c r="C55" s="115" t="s">
        <v>204</v>
      </c>
      <c r="D55" s="114">
        <f ca="1">IRR(F53:J53)</f>
        <v>2.1596963492748862</v>
      </c>
      <c r="E55" s="7"/>
      <c r="F55" s="7"/>
      <c r="G55" s="7"/>
      <c r="H55" s="7"/>
      <c r="I55" s="7"/>
      <c r="J55" s="7"/>
      <c r="K55" s="7"/>
    </row>
    <row r="56" spans="2:82" x14ac:dyDescent="0.2">
      <c r="B56" s="7"/>
      <c r="C56" s="7"/>
      <c r="D56" s="7"/>
      <c r="E56" s="7"/>
      <c r="F56" s="7"/>
      <c r="G56" s="7"/>
      <c r="H56" s="7"/>
      <c r="I56" s="7"/>
      <c r="J56" s="7"/>
      <c r="K56" s="7"/>
    </row>
    <row r="61" spans="2:82" x14ac:dyDescent="0.2">
      <c r="F61" s="113"/>
    </row>
  </sheetData>
  <sheetProtection algorithmName="SHA-512" hashValue="Fl/I5fgqzwtBjHm2vzjSEJorM09VIIhOoSrmtdQtIHWiHQbSdh8SKZuKy/Bf9citJbI8AcCvTtVwGngrn7rp4g==" saltValue="l2YaE6kYVtXoVe83cwqzeg==" spinCount="100000" sheet="1" formatCells="0" formatColumns="0" formatRows="0" insertColumns="0" insertRows="0" insertHyperlinks="0" deleteColumns="0" deleteRows="0" sort="0" autoFilter="0" pivotTables="0"/>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8AF12-E2B7-ED45-B3FF-7034FBEB30C0}">
  <sheetPr codeName="Worksheet____9">
    <tabColor theme="3" tint="0.749992370372631"/>
  </sheetPr>
  <dimension ref="B2:CM186"/>
  <sheetViews>
    <sheetView showGridLines="0" showRowColHeaders="0" zoomScale="90" zoomScaleNormal="90" workbookViewId="0">
      <selection activeCell="P37" sqref="P37"/>
    </sheetView>
  </sheetViews>
  <sheetFormatPr baseColWidth="10" defaultRowHeight="16" outlineLevelRow="1" x14ac:dyDescent="0.2"/>
  <cols>
    <col min="1" max="1" width="3.83203125" style="7" customWidth="1"/>
    <col min="2" max="2" width="35.33203125" style="7" customWidth="1"/>
    <col min="3" max="3" width="11" style="7" bestFit="1" customWidth="1"/>
    <col min="4" max="4" width="10.83203125" style="7"/>
    <col min="5" max="9" width="12.83203125" style="7" bestFit="1" customWidth="1"/>
    <col min="10" max="10" width="1.6640625" style="7" customWidth="1"/>
    <col min="11" max="13" width="11.1640625" style="7" bestFit="1" customWidth="1"/>
    <col min="14" max="14" width="12.83203125" style="7" bestFit="1" customWidth="1"/>
    <col min="15" max="15" width="11.1640625" style="7" bestFit="1" customWidth="1"/>
    <col min="16" max="30" width="12.83203125" style="7" bestFit="1" customWidth="1"/>
    <col min="31" max="31" width="7" style="7" customWidth="1"/>
    <col min="32" max="40" width="11" style="7" bestFit="1" customWidth="1"/>
    <col min="41" max="41" width="12.83203125" style="7" bestFit="1" customWidth="1"/>
    <col min="42" max="64" width="11.5" style="7" bestFit="1" customWidth="1"/>
    <col min="65" max="91" width="12.83203125" style="7" bestFit="1" customWidth="1"/>
    <col min="92" max="16384" width="10.83203125" style="7"/>
  </cols>
  <sheetData>
    <row r="2" spans="2:91" ht="21" x14ac:dyDescent="0.25">
      <c r="B2" s="43" t="s">
        <v>294</v>
      </c>
    </row>
    <row r="4" spans="2:91" s="20" customFormat="1" ht="15" x14ac:dyDescent="0.2">
      <c r="B4" s="42" t="s">
        <v>293</v>
      </c>
      <c r="C4" s="41" t="s">
        <v>137</v>
      </c>
      <c r="D4" s="41" t="s">
        <v>86</v>
      </c>
      <c r="E4" s="41">
        <f>Inputs!J8</f>
        <v>2023</v>
      </c>
      <c r="F4" s="41">
        <f>E4+1</f>
        <v>2024</v>
      </c>
      <c r="G4" s="41">
        <f>F4+1</f>
        <v>2025</v>
      </c>
      <c r="H4" s="41">
        <f>G4+1</f>
        <v>2026</v>
      </c>
      <c r="I4" s="41">
        <f>H4+1</f>
        <v>2027</v>
      </c>
      <c r="K4" s="66">
        <f>E4</f>
        <v>2023</v>
      </c>
      <c r="L4" s="66">
        <f>K4</f>
        <v>2023</v>
      </c>
      <c r="M4" s="66">
        <f>L4</f>
        <v>2023</v>
      </c>
      <c r="N4" s="66">
        <f>M4</f>
        <v>2023</v>
      </c>
      <c r="O4" s="66">
        <f>F4</f>
        <v>2024</v>
      </c>
      <c r="P4" s="66">
        <f>O4</f>
        <v>2024</v>
      </c>
      <c r="Q4" s="66">
        <f>P4</f>
        <v>2024</v>
      </c>
      <c r="R4" s="66">
        <f>Q4</f>
        <v>2024</v>
      </c>
      <c r="S4" s="66">
        <f>G4</f>
        <v>2025</v>
      </c>
      <c r="T4" s="66">
        <f>S4</f>
        <v>2025</v>
      </c>
      <c r="U4" s="66">
        <f>T4</f>
        <v>2025</v>
      </c>
      <c r="V4" s="66">
        <f>U4</f>
        <v>2025</v>
      </c>
      <c r="W4" s="66">
        <f>H4</f>
        <v>2026</v>
      </c>
      <c r="X4" s="66">
        <f>W4</f>
        <v>2026</v>
      </c>
      <c r="Y4" s="66">
        <f>X4</f>
        <v>2026</v>
      </c>
      <c r="Z4" s="66">
        <f>Y4</f>
        <v>2026</v>
      </c>
      <c r="AA4" s="66">
        <f>I4</f>
        <v>2027</v>
      </c>
      <c r="AB4" s="66">
        <f>AA4</f>
        <v>2027</v>
      </c>
      <c r="AC4" s="66">
        <f>AB4</f>
        <v>2027</v>
      </c>
      <c r="AD4" s="66">
        <f>AC4</f>
        <v>2027</v>
      </c>
      <c r="AF4" s="65">
        <f>E4</f>
        <v>2023</v>
      </c>
      <c r="AG4" s="65">
        <f t="shared" ref="AG4:AQ4" si="0">AF4</f>
        <v>2023</v>
      </c>
      <c r="AH4" s="65">
        <f t="shared" si="0"/>
        <v>2023</v>
      </c>
      <c r="AI4" s="65">
        <f t="shared" si="0"/>
        <v>2023</v>
      </c>
      <c r="AJ4" s="65">
        <f t="shared" si="0"/>
        <v>2023</v>
      </c>
      <c r="AK4" s="65">
        <f t="shared" si="0"/>
        <v>2023</v>
      </c>
      <c r="AL4" s="65">
        <f t="shared" si="0"/>
        <v>2023</v>
      </c>
      <c r="AM4" s="65">
        <f t="shared" si="0"/>
        <v>2023</v>
      </c>
      <c r="AN4" s="65">
        <f t="shared" si="0"/>
        <v>2023</v>
      </c>
      <c r="AO4" s="65">
        <f t="shared" si="0"/>
        <v>2023</v>
      </c>
      <c r="AP4" s="65">
        <f t="shared" si="0"/>
        <v>2023</v>
      </c>
      <c r="AQ4" s="65">
        <f t="shared" si="0"/>
        <v>2023</v>
      </c>
      <c r="AR4" s="65">
        <f>F4</f>
        <v>2024</v>
      </c>
      <c r="AS4" s="65">
        <f t="shared" ref="AS4:BC4" si="1">AR4</f>
        <v>2024</v>
      </c>
      <c r="AT4" s="65">
        <f t="shared" si="1"/>
        <v>2024</v>
      </c>
      <c r="AU4" s="65">
        <f t="shared" si="1"/>
        <v>2024</v>
      </c>
      <c r="AV4" s="65">
        <f t="shared" si="1"/>
        <v>2024</v>
      </c>
      <c r="AW4" s="65">
        <f t="shared" si="1"/>
        <v>2024</v>
      </c>
      <c r="AX4" s="65">
        <f t="shared" si="1"/>
        <v>2024</v>
      </c>
      <c r="AY4" s="65">
        <f t="shared" si="1"/>
        <v>2024</v>
      </c>
      <c r="AZ4" s="65">
        <f t="shared" si="1"/>
        <v>2024</v>
      </c>
      <c r="BA4" s="65">
        <f t="shared" si="1"/>
        <v>2024</v>
      </c>
      <c r="BB4" s="65">
        <f t="shared" si="1"/>
        <v>2024</v>
      </c>
      <c r="BC4" s="65">
        <f t="shared" si="1"/>
        <v>2024</v>
      </c>
      <c r="BD4" s="65">
        <f>G4</f>
        <v>2025</v>
      </c>
      <c r="BE4" s="65">
        <f t="shared" ref="BE4:BO4" si="2">BD4</f>
        <v>2025</v>
      </c>
      <c r="BF4" s="65">
        <f t="shared" si="2"/>
        <v>2025</v>
      </c>
      <c r="BG4" s="65">
        <f t="shared" si="2"/>
        <v>2025</v>
      </c>
      <c r="BH4" s="65">
        <f t="shared" si="2"/>
        <v>2025</v>
      </c>
      <c r="BI4" s="65">
        <f t="shared" si="2"/>
        <v>2025</v>
      </c>
      <c r="BJ4" s="65">
        <f t="shared" si="2"/>
        <v>2025</v>
      </c>
      <c r="BK4" s="65">
        <f t="shared" si="2"/>
        <v>2025</v>
      </c>
      <c r="BL4" s="65">
        <f t="shared" si="2"/>
        <v>2025</v>
      </c>
      <c r="BM4" s="65">
        <f t="shared" si="2"/>
        <v>2025</v>
      </c>
      <c r="BN4" s="65">
        <f t="shared" si="2"/>
        <v>2025</v>
      </c>
      <c r="BO4" s="65">
        <f t="shared" si="2"/>
        <v>2025</v>
      </c>
      <c r="BP4" s="65">
        <f>H4</f>
        <v>2026</v>
      </c>
      <c r="BQ4" s="65">
        <f t="shared" ref="BQ4:CA4" si="3">BP4</f>
        <v>2026</v>
      </c>
      <c r="BR4" s="65">
        <f t="shared" si="3"/>
        <v>2026</v>
      </c>
      <c r="BS4" s="65">
        <f t="shared" si="3"/>
        <v>2026</v>
      </c>
      <c r="BT4" s="65">
        <f t="shared" si="3"/>
        <v>2026</v>
      </c>
      <c r="BU4" s="65">
        <f t="shared" si="3"/>
        <v>2026</v>
      </c>
      <c r="BV4" s="65">
        <f t="shared" si="3"/>
        <v>2026</v>
      </c>
      <c r="BW4" s="65">
        <f t="shared" si="3"/>
        <v>2026</v>
      </c>
      <c r="BX4" s="65">
        <f t="shared" si="3"/>
        <v>2026</v>
      </c>
      <c r="BY4" s="65">
        <f t="shared" si="3"/>
        <v>2026</v>
      </c>
      <c r="BZ4" s="65">
        <f t="shared" si="3"/>
        <v>2026</v>
      </c>
      <c r="CA4" s="65">
        <f t="shared" si="3"/>
        <v>2026</v>
      </c>
      <c r="CB4" s="65">
        <f>I4</f>
        <v>2027</v>
      </c>
      <c r="CC4" s="65">
        <f t="shared" ref="CC4:CM4" si="4">CB4</f>
        <v>2027</v>
      </c>
      <c r="CD4" s="65">
        <f t="shared" si="4"/>
        <v>2027</v>
      </c>
      <c r="CE4" s="65">
        <f t="shared" si="4"/>
        <v>2027</v>
      </c>
      <c r="CF4" s="65">
        <f t="shared" si="4"/>
        <v>2027</v>
      </c>
      <c r="CG4" s="65">
        <f t="shared" si="4"/>
        <v>2027</v>
      </c>
      <c r="CH4" s="65">
        <f t="shared" si="4"/>
        <v>2027</v>
      </c>
      <c r="CI4" s="65">
        <f t="shared" si="4"/>
        <v>2027</v>
      </c>
      <c r="CJ4" s="65">
        <f t="shared" si="4"/>
        <v>2027</v>
      </c>
      <c r="CK4" s="65">
        <f t="shared" si="4"/>
        <v>2027</v>
      </c>
      <c r="CL4" s="65">
        <f t="shared" si="4"/>
        <v>2027</v>
      </c>
      <c r="CM4" s="65">
        <f t="shared" si="4"/>
        <v>2027</v>
      </c>
    </row>
    <row r="5" spans="2:91" s="20" customFormat="1" ht="15" outlineLevel="1" x14ac:dyDescent="0.2">
      <c r="B5" s="68" t="s">
        <v>136</v>
      </c>
      <c r="C5" s="75"/>
      <c r="D5" s="75"/>
      <c r="E5" s="74">
        <f>DATE(E4,12,31)</f>
        <v>45291</v>
      </c>
      <c r="F5" s="74">
        <f>DATE(F4,12,31)</f>
        <v>45657</v>
      </c>
      <c r="G5" s="74">
        <f>DATE(G4,12,31)</f>
        <v>46022</v>
      </c>
      <c r="H5" s="74">
        <f>DATE(H4,12,31)</f>
        <v>46387</v>
      </c>
      <c r="I5" s="74">
        <f>DATE(I4,12,31)</f>
        <v>46752</v>
      </c>
      <c r="K5" s="73">
        <f>DATE(K4,3,31)</f>
        <v>45016</v>
      </c>
      <c r="L5" s="73">
        <f>DATE(L4,6,30)</f>
        <v>45107</v>
      </c>
      <c r="M5" s="73">
        <f>DATE(M4,9,30)</f>
        <v>45199</v>
      </c>
      <c r="N5" s="73">
        <f>DATE(N4,12,31)</f>
        <v>45291</v>
      </c>
      <c r="O5" s="73">
        <f>DATE(O4,3,31)</f>
        <v>45382</v>
      </c>
      <c r="P5" s="73">
        <f>DATE(P4,6,30)</f>
        <v>45473</v>
      </c>
      <c r="Q5" s="73">
        <f>DATE(Q4,9,30)</f>
        <v>45565</v>
      </c>
      <c r="R5" s="73">
        <f>DATE(R4,12,31)</f>
        <v>45657</v>
      </c>
      <c r="S5" s="73">
        <f>DATE(S4,3,31)</f>
        <v>45747</v>
      </c>
      <c r="T5" s="73">
        <f>DATE(T4,6,30)</f>
        <v>45838</v>
      </c>
      <c r="U5" s="73">
        <f>DATE(U4,9,30)</f>
        <v>45930</v>
      </c>
      <c r="V5" s="73">
        <f>DATE(V4,12,31)</f>
        <v>46022</v>
      </c>
      <c r="W5" s="73">
        <f>DATE(W4,3,31)</f>
        <v>46112</v>
      </c>
      <c r="X5" s="73">
        <f>DATE(X4,6,30)</f>
        <v>46203</v>
      </c>
      <c r="Y5" s="73">
        <f>DATE(Y4,9,30)</f>
        <v>46295</v>
      </c>
      <c r="Z5" s="73">
        <f>DATE(Z4,12,31)</f>
        <v>46387</v>
      </c>
      <c r="AA5" s="73">
        <f>DATE(AA4,3,31)</f>
        <v>46477</v>
      </c>
      <c r="AB5" s="73">
        <f>DATE(AB4,6,30)</f>
        <v>46568</v>
      </c>
      <c r="AC5" s="73">
        <f>DATE(AC4,9,30)</f>
        <v>46660</v>
      </c>
      <c r="AD5" s="73">
        <f>DATE(AD4,12,31)</f>
        <v>46752</v>
      </c>
      <c r="AF5" s="72">
        <f t="shared" ref="AF5:BK5" si="5">EOMONTH(AF6,0)</f>
        <v>44957</v>
      </c>
      <c r="AG5" s="72">
        <f t="shared" si="5"/>
        <v>44985</v>
      </c>
      <c r="AH5" s="72">
        <f t="shared" si="5"/>
        <v>45016</v>
      </c>
      <c r="AI5" s="72">
        <f t="shared" si="5"/>
        <v>45046</v>
      </c>
      <c r="AJ5" s="72">
        <f t="shared" si="5"/>
        <v>45077</v>
      </c>
      <c r="AK5" s="72">
        <f t="shared" si="5"/>
        <v>45107</v>
      </c>
      <c r="AL5" s="72">
        <f t="shared" si="5"/>
        <v>45138</v>
      </c>
      <c r="AM5" s="72">
        <f t="shared" si="5"/>
        <v>45169</v>
      </c>
      <c r="AN5" s="72">
        <f t="shared" si="5"/>
        <v>45199</v>
      </c>
      <c r="AO5" s="72">
        <f t="shared" si="5"/>
        <v>45230</v>
      </c>
      <c r="AP5" s="72">
        <f t="shared" si="5"/>
        <v>45260</v>
      </c>
      <c r="AQ5" s="72">
        <f t="shared" si="5"/>
        <v>45291</v>
      </c>
      <c r="AR5" s="72">
        <f t="shared" si="5"/>
        <v>45322</v>
      </c>
      <c r="AS5" s="72">
        <f t="shared" si="5"/>
        <v>45351</v>
      </c>
      <c r="AT5" s="72">
        <f t="shared" si="5"/>
        <v>45382</v>
      </c>
      <c r="AU5" s="72">
        <f t="shared" si="5"/>
        <v>45412</v>
      </c>
      <c r="AV5" s="72">
        <f t="shared" si="5"/>
        <v>45443</v>
      </c>
      <c r="AW5" s="72">
        <f t="shared" si="5"/>
        <v>45473</v>
      </c>
      <c r="AX5" s="72">
        <f t="shared" si="5"/>
        <v>45504</v>
      </c>
      <c r="AY5" s="72">
        <f t="shared" si="5"/>
        <v>45535</v>
      </c>
      <c r="AZ5" s="72">
        <f t="shared" si="5"/>
        <v>45565</v>
      </c>
      <c r="BA5" s="72">
        <f t="shared" si="5"/>
        <v>45596</v>
      </c>
      <c r="BB5" s="72">
        <f t="shared" si="5"/>
        <v>45626</v>
      </c>
      <c r="BC5" s="72">
        <f t="shared" si="5"/>
        <v>45657</v>
      </c>
      <c r="BD5" s="72">
        <f t="shared" si="5"/>
        <v>45688</v>
      </c>
      <c r="BE5" s="72">
        <f t="shared" si="5"/>
        <v>45716</v>
      </c>
      <c r="BF5" s="72">
        <f t="shared" si="5"/>
        <v>45747</v>
      </c>
      <c r="BG5" s="72">
        <f t="shared" si="5"/>
        <v>45777</v>
      </c>
      <c r="BH5" s="72">
        <f t="shared" si="5"/>
        <v>45808</v>
      </c>
      <c r="BI5" s="72">
        <f t="shared" si="5"/>
        <v>45838</v>
      </c>
      <c r="BJ5" s="72">
        <f t="shared" si="5"/>
        <v>45869</v>
      </c>
      <c r="BK5" s="72">
        <f t="shared" si="5"/>
        <v>45900</v>
      </c>
      <c r="BL5" s="72">
        <f t="shared" ref="BL5:CM5" si="6">EOMONTH(BL6,0)</f>
        <v>45930</v>
      </c>
      <c r="BM5" s="72">
        <f t="shared" si="6"/>
        <v>45961</v>
      </c>
      <c r="BN5" s="72">
        <f t="shared" si="6"/>
        <v>45991</v>
      </c>
      <c r="BO5" s="72">
        <f t="shared" si="6"/>
        <v>46022</v>
      </c>
      <c r="BP5" s="72">
        <f t="shared" si="6"/>
        <v>46053</v>
      </c>
      <c r="BQ5" s="72">
        <f t="shared" si="6"/>
        <v>46081</v>
      </c>
      <c r="BR5" s="72">
        <f t="shared" si="6"/>
        <v>46112</v>
      </c>
      <c r="BS5" s="72">
        <f t="shared" si="6"/>
        <v>46142</v>
      </c>
      <c r="BT5" s="72">
        <f t="shared" si="6"/>
        <v>46173</v>
      </c>
      <c r="BU5" s="72">
        <f t="shared" si="6"/>
        <v>46203</v>
      </c>
      <c r="BV5" s="72">
        <f t="shared" si="6"/>
        <v>46234</v>
      </c>
      <c r="BW5" s="72">
        <f t="shared" si="6"/>
        <v>46265</v>
      </c>
      <c r="BX5" s="72">
        <f t="shared" si="6"/>
        <v>46295</v>
      </c>
      <c r="BY5" s="72">
        <f t="shared" si="6"/>
        <v>46326</v>
      </c>
      <c r="BZ5" s="72">
        <f t="shared" si="6"/>
        <v>46356</v>
      </c>
      <c r="CA5" s="72">
        <f t="shared" si="6"/>
        <v>46387</v>
      </c>
      <c r="CB5" s="72">
        <f t="shared" si="6"/>
        <v>46418</v>
      </c>
      <c r="CC5" s="72">
        <f t="shared" si="6"/>
        <v>46446</v>
      </c>
      <c r="CD5" s="72">
        <f t="shared" si="6"/>
        <v>46477</v>
      </c>
      <c r="CE5" s="72">
        <f t="shared" si="6"/>
        <v>46507</v>
      </c>
      <c r="CF5" s="72">
        <f t="shared" si="6"/>
        <v>46538</v>
      </c>
      <c r="CG5" s="72">
        <f t="shared" si="6"/>
        <v>46568</v>
      </c>
      <c r="CH5" s="72">
        <f t="shared" si="6"/>
        <v>46599</v>
      </c>
      <c r="CI5" s="72">
        <f t="shared" si="6"/>
        <v>46630</v>
      </c>
      <c r="CJ5" s="72">
        <f t="shared" si="6"/>
        <v>46660</v>
      </c>
      <c r="CK5" s="72">
        <f t="shared" si="6"/>
        <v>46691</v>
      </c>
      <c r="CL5" s="72">
        <f t="shared" si="6"/>
        <v>46721</v>
      </c>
      <c r="CM5" s="72">
        <f t="shared" si="6"/>
        <v>46752</v>
      </c>
    </row>
    <row r="6" spans="2:91" s="20" customFormat="1" ht="15" outlineLevel="1" x14ac:dyDescent="0.2">
      <c r="B6" s="68" t="s">
        <v>135</v>
      </c>
      <c r="C6" s="66"/>
      <c r="D6" s="66"/>
      <c r="E6" s="74">
        <f>DATE(E4,1,1)</f>
        <v>44927</v>
      </c>
      <c r="F6" s="74">
        <f>DATE(F4,1,1)</f>
        <v>45292</v>
      </c>
      <c r="G6" s="74">
        <f>DATE(G4,1,1)</f>
        <v>45658</v>
      </c>
      <c r="H6" s="74">
        <f>DATE(H4,1,1)</f>
        <v>46023</v>
      </c>
      <c r="I6" s="74">
        <f>DATE(I4,1,1)</f>
        <v>46388</v>
      </c>
      <c r="K6" s="73">
        <f>DATE(K4,1,1)</f>
        <v>44927</v>
      </c>
      <c r="L6" s="73">
        <f t="shared" ref="L6:AD6" si="7">K5+1</f>
        <v>45017</v>
      </c>
      <c r="M6" s="73">
        <f t="shared" si="7"/>
        <v>45108</v>
      </c>
      <c r="N6" s="73">
        <f t="shared" si="7"/>
        <v>45200</v>
      </c>
      <c r="O6" s="73">
        <f t="shared" si="7"/>
        <v>45292</v>
      </c>
      <c r="P6" s="73">
        <f t="shared" si="7"/>
        <v>45383</v>
      </c>
      <c r="Q6" s="73">
        <f t="shared" si="7"/>
        <v>45474</v>
      </c>
      <c r="R6" s="73">
        <f t="shared" si="7"/>
        <v>45566</v>
      </c>
      <c r="S6" s="73">
        <f t="shared" si="7"/>
        <v>45658</v>
      </c>
      <c r="T6" s="73">
        <f t="shared" si="7"/>
        <v>45748</v>
      </c>
      <c r="U6" s="73">
        <f t="shared" si="7"/>
        <v>45839</v>
      </c>
      <c r="V6" s="73">
        <f t="shared" si="7"/>
        <v>45931</v>
      </c>
      <c r="W6" s="73">
        <f t="shared" si="7"/>
        <v>46023</v>
      </c>
      <c r="X6" s="73">
        <f t="shared" si="7"/>
        <v>46113</v>
      </c>
      <c r="Y6" s="73">
        <f t="shared" si="7"/>
        <v>46204</v>
      </c>
      <c r="Z6" s="73">
        <f t="shared" si="7"/>
        <v>46296</v>
      </c>
      <c r="AA6" s="73">
        <f t="shared" si="7"/>
        <v>46388</v>
      </c>
      <c r="AB6" s="73">
        <f t="shared" si="7"/>
        <v>46478</v>
      </c>
      <c r="AC6" s="73">
        <f t="shared" si="7"/>
        <v>46569</v>
      </c>
      <c r="AD6" s="73">
        <f t="shared" si="7"/>
        <v>46661</v>
      </c>
      <c r="AF6" s="72">
        <f>DATE(AF4,1,1)</f>
        <v>44927</v>
      </c>
      <c r="AG6" s="72">
        <f t="shared" ref="AG6:BL6" si="8">AF5+1</f>
        <v>44958</v>
      </c>
      <c r="AH6" s="72">
        <f t="shared" si="8"/>
        <v>44986</v>
      </c>
      <c r="AI6" s="72">
        <f t="shared" si="8"/>
        <v>45017</v>
      </c>
      <c r="AJ6" s="72">
        <f t="shared" si="8"/>
        <v>45047</v>
      </c>
      <c r="AK6" s="72">
        <f t="shared" si="8"/>
        <v>45078</v>
      </c>
      <c r="AL6" s="72">
        <f t="shared" si="8"/>
        <v>45108</v>
      </c>
      <c r="AM6" s="72">
        <f t="shared" si="8"/>
        <v>45139</v>
      </c>
      <c r="AN6" s="72">
        <f t="shared" si="8"/>
        <v>45170</v>
      </c>
      <c r="AO6" s="72">
        <f t="shared" si="8"/>
        <v>45200</v>
      </c>
      <c r="AP6" s="72">
        <f t="shared" si="8"/>
        <v>45231</v>
      </c>
      <c r="AQ6" s="72">
        <f t="shared" si="8"/>
        <v>45261</v>
      </c>
      <c r="AR6" s="72">
        <f t="shared" si="8"/>
        <v>45292</v>
      </c>
      <c r="AS6" s="72">
        <f t="shared" si="8"/>
        <v>45323</v>
      </c>
      <c r="AT6" s="72">
        <f t="shared" si="8"/>
        <v>45352</v>
      </c>
      <c r="AU6" s="72">
        <f t="shared" si="8"/>
        <v>45383</v>
      </c>
      <c r="AV6" s="72">
        <f t="shared" si="8"/>
        <v>45413</v>
      </c>
      <c r="AW6" s="72">
        <f t="shared" si="8"/>
        <v>45444</v>
      </c>
      <c r="AX6" s="72">
        <f t="shared" si="8"/>
        <v>45474</v>
      </c>
      <c r="AY6" s="72">
        <f t="shared" si="8"/>
        <v>45505</v>
      </c>
      <c r="AZ6" s="72">
        <f t="shared" si="8"/>
        <v>45536</v>
      </c>
      <c r="BA6" s="72">
        <f t="shared" si="8"/>
        <v>45566</v>
      </c>
      <c r="BB6" s="72">
        <f t="shared" si="8"/>
        <v>45597</v>
      </c>
      <c r="BC6" s="72">
        <f t="shared" si="8"/>
        <v>45627</v>
      </c>
      <c r="BD6" s="72">
        <f t="shared" si="8"/>
        <v>45658</v>
      </c>
      <c r="BE6" s="72">
        <f t="shared" si="8"/>
        <v>45689</v>
      </c>
      <c r="BF6" s="72">
        <f t="shared" si="8"/>
        <v>45717</v>
      </c>
      <c r="BG6" s="72">
        <f t="shared" si="8"/>
        <v>45748</v>
      </c>
      <c r="BH6" s="72">
        <f t="shared" si="8"/>
        <v>45778</v>
      </c>
      <c r="BI6" s="72">
        <f t="shared" si="8"/>
        <v>45809</v>
      </c>
      <c r="BJ6" s="72">
        <f t="shared" si="8"/>
        <v>45839</v>
      </c>
      <c r="BK6" s="72">
        <f t="shared" si="8"/>
        <v>45870</v>
      </c>
      <c r="BL6" s="72">
        <f t="shared" si="8"/>
        <v>45901</v>
      </c>
      <c r="BM6" s="72">
        <f t="shared" ref="BM6:CM6" si="9">BL5+1</f>
        <v>45931</v>
      </c>
      <c r="BN6" s="72">
        <f t="shared" si="9"/>
        <v>45962</v>
      </c>
      <c r="BO6" s="72">
        <f t="shared" si="9"/>
        <v>45992</v>
      </c>
      <c r="BP6" s="72">
        <f t="shared" si="9"/>
        <v>46023</v>
      </c>
      <c r="BQ6" s="72">
        <f t="shared" si="9"/>
        <v>46054</v>
      </c>
      <c r="BR6" s="72">
        <f t="shared" si="9"/>
        <v>46082</v>
      </c>
      <c r="BS6" s="72">
        <f t="shared" si="9"/>
        <v>46113</v>
      </c>
      <c r="BT6" s="72">
        <f t="shared" si="9"/>
        <v>46143</v>
      </c>
      <c r="BU6" s="72">
        <f t="shared" si="9"/>
        <v>46174</v>
      </c>
      <c r="BV6" s="72">
        <f t="shared" si="9"/>
        <v>46204</v>
      </c>
      <c r="BW6" s="72">
        <f t="shared" si="9"/>
        <v>46235</v>
      </c>
      <c r="BX6" s="72">
        <f t="shared" si="9"/>
        <v>46266</v>
      </c>
      <c r="BY6" s="72">
        <f t="shared" si="9"/>
        <v>46296</v>
      </c>
      <c r="BZ6" s="72">
        <f t="shared" si="9"/>
        <v>46327</v>
      </c>
      <c r="CA6" s="72">
        <f t="shared" si="9"/>
        <v>46357</v>
      </c>
      <c r="CB6" s="72">
        <f t="shared" si="9"/>
        <v>46388</v>
      </c>
      <c r="CC6" s="72">
        <f t="shared" si="9"/>
        <v>46419</v>
      </c>
      <c r="CD6" s="72">
        <f t="shared" si="9"/>
        <v>46447</v>
      </c>
      <c r="CE6" s="72">
        <f t="shared" si="9"/>
        <v>46478</v>
      </c>
      <c r="CF6" s="72">
        <f t="shared" si="9"/>
        <v>46508</v>
      </c>
      <c r="CG6" s="72">
        <f t="shared" si="9"/>
        <v>46539</v>
      </c>
      <c r="CH6" s="72">
        <f t="shared" si="9"/>
        <v>46569</v>
      </c>
      <c r="CI6" s="72">
        <f t="shared" si="9"/>
        <v>46600</v>
      </c>
      <c r="CJ6" s="72">
        <f t="shared" si="9"/>
        <v>46631</v>
      </c>
      <c r="CK6" s="72">
        <f t="shared" si="9"/>
        <v>46661</v>
      </c>
      <c r="CL6" s="72">
        <f t="shared" si="9"/>
        <v>46692</v>
      </c>
      <c r="CM6" s="72">
        <f t="shared" si="9"/>
        <v>46722</v>
      </c>
    </row>
    <row r="7" spans="2:91" s="20" customFormat="1" ht="15" outlineLevel="1" x14ac:dyDescent="0.2">
      <c r="B7" s="68" t="s">
        <v>134</v>
      </c>
      <c r="C7" s="66"/>
      <c r="D7" s="66"/>
      <c r="E7" s="71">
        <v>12</v>
      </c>
      <c r="F7" s="71">
        <v>12</v>
      </c>
      <c r="G7" s="71">
        <v>12</v>
      </c>
      <c r="H7" s="71">
        <v>12</v>
      </c>
      <c r="I7" s="71">
        <v>12</v>
      </c>
      <c r="K7" s="70">
        <v>3</v>
      </c>
      <c r="L7" s="70">
        <v>6</v>
      </c>
      <c r="M7" s="70">
        <v>9</v>
      </c>
      <c r="N7" s="70">
        <v>12</v>
      </c>
      <c r="O7" s="70">
        <v>3</v>
      </c>
      <c r="P7" s="70">
        <v>6</v>
      </c>
      <c r="Q7" s="70">
        <v>9</v>
      </c>
      <c r="R7" s="70">
        <v>12</v>
      </c>
      <c r="S7" s="70">
        <v>3</v>
      </c>
      <c r="T7" s="70">
        <v>6</v>
      </c>
      <c r="U7" s="70">
        <v>9</v>
      </c>
      <c r="V7" s="70">
        <v>12</v>
      </c>
      <c r="W7" s="70">
        <v>3</v>
      </c>
      <c r="X7" s="70">
        <v>6</v>
      </c>
      <c r="Y7" s="70">
        <v>9</v>
      </c>
      <c r="Z7" s="70">
        <v>12</v>
      </c>
      <c r="AA7" s="70">
        <v>3</v>
      </c>
      <c r="AB7" s="70">
        <v>6</v>
      </c>
      <c r="AC7" s="70">
        <v>9</v>
      </c>
      <c r="AD7" s="70">
        <v>12</v>
      </c>
      <c r="AF7" s="69">
        <v>1</v>
      </c>
      <c r="AG7" s="69">
        <v>2</v>
      </c>
      <c r="AH7" s="69">
        <v>3</v>
      </c>
      <c r="AI7" s="69">
        <v>4</v>
      </c>
      <c r="AJ7" s="69">
        <v>5</v>
      </c>
      <c r="AK7" s="69">
        <v>6</v>
      </c>
      <c r="AL7" s="69">
        <v>7</v>
      </c>
      <c r="AM7" s="69">
        <v>8</v>
      </c>
      <c r="AN7" s="69">
        <v>9</v>
      </c>
      <c r="AO7" s="69">
        <v>10</v>
      </c>
      <c r="AP7" s="69">
        <v>11</v>
      </c>
      <c r="AQ7" s="69">
        <v>12</v>
      </c>
      <c r="AR7" s="69">
        <v>1</v>
      </c>
      <c r="AS7" s="69">
        <v>2</v>
      </c>
      <c r="AT7" s="69">
        <v>3</v>
      </c>
      <c r="AU7" s="69">
        <v>4</v>
      </c>
      <c r="AV7" s="69">
        <v>5</v>
      </c>
      <c r="AW7" s="69">
        <v>6</v>
      </c>
      <c r="AX7" s="69">
        <v>7</v>
      </c>
      <c r="AY7" s="69">
        <v>8</v>
      </c>
      <c r="AZ7" s="69">
        <v>9</v>
      </c>
      <c r="BA7" s="69">
        <v>10</v>
      </c>
      <c r="BB7" s="69">
        <v>11</v>
      </c>
      <c r="BC7" s="69">
        <v>12</v>
      </c>
      <c r="BD7" s="69">
        <v>1</v>
      </c>
      <c r="BE7" s="69">
        <v>2</v>
      </c>
      <c r="BF7" s="69">
        <v>3</v>
      </c>
      <c r="BG7" s="69">
        <v>4</v>
      </c>
      <c r="BH7" s="69">
        <v>5</v>
      </c>
      <c r="BI7" s="69">
        <v>6</v>
      </c>
      <c r="BJ7" s="69">
        <v>7</v>
      </c>
      <c r="BK7" s="69">
        <v>8</v>
      </c>
      <c r="BL7" s="69">
        <v>9</v>
      </c>
      <c r="BM7" s="69">
        <v>10</v>
      </c>
      <c r="BN7" s="69">
        <v>11</v>
      </c>
      <c r="BO7" s="69">
        <v>12</v>
      </c>
      <c r="BP7" s="69">
        <v>1</v>
      </c>
      <c r="BQ7" s="69">
        <v>2</v>
      </c>
      <c r="BR7" s="69">
        <v>3</v>
      </c>
      <c r="BS7" s="69">
        <v>4</v>
      </c>
      <c r="BT7" s="69">
        <v>5</v>
      </c>
      <c r="BU7" s="69">
        <v>6</v>
      </c>
      <c r="BV7" s="69">
        <v>7</v>
      </c>
      <c r="BW7" s="69">
        <v>8</v>
      </c>
      <c r="BX7" s="69">
        <v>9</v>
      </c>
      <c r="BY7" s="69">
        <v>10</v>
      </c>
      <c r="BZ7" s="69">
        <v>11</v>
      </c>
      <c r="CA7" s="69">
        <v>12</v>
      </c>
      <c r="CB7" s="69">
        <v>1</v>
      </c>
      <c r="CC7" s="69">
        <v>2</v>
      </c>
      <c r="CD7" s="69">
        <v>3</v>
      </c>
      <c r="CE7" s="69">
        <v>4</v>
      </c>
      <c r="CF7" s="69">
        <v>5</v>
      </c>
      <c r="CG7" s="69">
        <v>6</v>
      </c>
      <c r="CH7" s="69">
        <v>7</v>
      </c>
      <c r="CI7" s="69">
        <v>8</v>
      </c>
      <c r="CJ7" s="69">
        <v>9</v>
      </c>
      <c r="CK7" s="69">
        <v>10</v>
      </c>
      <c r="CL7" s="69">
        <v>11</v>
      </c>
      <c r="CM7" s="69">
        <v>12</v>
      </c>
    </row>
    <row r="8" spans="2:91" s="20" customFormat="1" ht="15" outlineLevel="1" x14ac:dyDescent="0.2">
      <c r="B8" s="68" t="s">
        <v>133</v>
      </c>
      <c r="C8" s="68"/>
      <c r="D8" s="68"/>
      <c r="E8" s="66" t="s">
        <v>129</v>
      </c>
      <c r="F8" s="66" t="s">
        <v>129</v>
      </c>
      <c r="G8" s="66" t="s">
        <v>129</v>
      </c>
      <c r="H8" s="66" t="s">
        <v>129</v>
      </c>
      <c r="I8" s="66" t="s">
        <v>129</v>
      </c>
      <c r="K8" s="65" t="s">
        <v>132</v>
      </c>
      <c r="L8" s="65" t="s">
        <v>131</v>
      </c>
      <c r="M8" s="65" t="s">
        <v>130</v>
      </c>
      <c r="N8" s="65" t="s">
        <v>129</v>
      </c>
      <c r="O8" s="65" t="s">
        <v>132</v>
      </c>
      <c r="P8" s="65" t="s">
        <v>131</v>
      </c>
      <c r="Q8" s="65" t="s">
        <v>130</v>
      </c>
      <c r="R8" s="65" t="s">
        <v>129</v>
      </c>
      <c r="S8" s="65" t="s">
        <v>132</v>
      </c>
      <c r="T8" s="65" t="s">
        <v>131</v>
      </c>
      <c r="U8" s="65" t="s">
        <v>130</v>
      </c>
      <c r="V8" s="65" t="s">
        <v>129</v>
      </c>
      <c r="W8" s="65" t="s">
        <v>132</v>
      </c>
      <c r="X8" s="65" t="s">
        <v>131</v>
      </c>
      <c r="Y8" s="65" t="s">
        <v>130</v>
      </c>
      <c r="Z8" s="65" t="s">
        <v>129</v>
      </c>
      <c r="AA8" s="65" t="s">
        <v>132</v>
      </c>
      <c r="AB8" s="65" t="s">
        <v>131</v>
      </c>
      <c r="AC8" s="65" t="s">
        <v>130</v>
      </c>
      <c r="AD8" s="65" t="s">
        <v>129</v>
      </c>
      <c r="AF8" s="67" t="s">
        <v>132</v>
      </c>
      <c r="AG8" s="67" t="s">
        <v>132</v>
      </c>
      <c r="AH8" s="67" t="s">
        <v>132</v>
      </c>
      <c r="AI8" s="67" t="s">
        <v>131</v>
      </c>
      <c r="AJ8" s="67" t="s">
        <v>131</v>
      </c>
      <c r="AK8" s="67" t="s">
        <v>131</v>
      </c>
      <c r="AL8" s="67" t="s">
        <v>130</v>
      </c>
      <c r="AM8" s="67" t="s">
        <v>130</v>
      </c>
      <c r="AN8" s="67" t="s">
        <v>130</v>
      </c>
      <c r="AO8" s="67" t="s">
        <v>129</v>
      </c>
      <c r="AP8" s="67" t="s">
        <v>129</v>
      </c>
      <c r="AQ8" s="67" t="s">
        <v>129</v>
      </c>
      <c r="AR8" s="67" t="s">
        <v>132</v>
      </c>
      <c r="AS8" s="67" t="s">
        <v>132</v>
      </c>
      <c r="AT8" s="67" t="s">
        <v>132</v>
      </c>
      <c r="AU8" s="67" t="s">
        <v>131</v>
      </c>
      <c r="AV8" s="67" t="s">
        <v>131</v>
      </c>
      <c r="AW8" s="67" t="s">
        <v>131</v>
      </c>
      <c r="AX8" s="67" t="s">
        <v>130</v>
      </c>
      <c r="AY8" s="67" t="s">
        <v>130</v>
      </c>
      <c r="AZ8" s="67" t="s">
        <v>130</v>
      </c>
      <c r="BA8" s="67" t="s">
        <v>129</v>
      </c>
      <c r="BB8" s="67" t="s">
        <v>129</v>
      </c>
      <c r="BC8" s="67" t="s">
        <v>129</v>
      </c>
      <c r="BD8" s="67" t="s">
        <v>132</v>
      </c>
      <c r="BE8" s="67" t="s">
        <v>132</v>
      </c>
      <c r="BF8" s="67" t="s">
        <v>132</v>
      </c>
      <c r="BG8" s="67" t="s">
        <v>131</v>
      </c>
      <c r="BH8" s="67" t="s">
        <v>131</v>
      </c>
      <c r="BI8" s="67" t="s">
        <v>131</v>
      </c>
      <c r="BJ8" s="67" t="s">
        <v>130</v>
      </c>
      <c r="BK8" s="67" t="s">
        <v>130</v>
      </c>
      <c r="BL8" s="67" t="s">
        <v>130</v>
      </c>
      <c r="BM8" s="67" t="s">
        <v>129</v>
      </c>
      <c r="BN8" s="67" t="s">
        <v>129</v>
      </c>
      <c r="BO8" s="67" t="s">
        <v>129</v>
      </c>
      <c r="BP8" s="67" t="s">
        <v>132</v>
      </c>
      <c r="BQ8" s="67" t="s">
        <v>132</v>
      </c>
      <c r="BR8" s="67" t="s">
        <v>132</v>
      </c>
      <c r="BS8" s="67" t="s">
        <v>131</v>
      </c>
      <c r="BT8" s="67" t="s">
        <v>131</v>
      </c>
      <c r="BU8" s="67" t="s">
        <v>131</v>
      </c>
      <c r="BV8" s="67" t="s">
        <v>130</v>
      </c>
      <c r="BW8" s="67" t="s">
        <v>130</v>
      </c>
      <c r="BX8" s="67" t="s">
        <v>130</v>
      </c>
      <c r="BY8" s="67" t="s">
        <v>129</v>
      </c>
      <c r="BZ8" s="67" t="s">
        <v>129</v>
      </c>
      <c r="CA8" s="67" t="s">
        <v>129</v>
      </c>
      <c r="CB8" s="67" t="s">
        <v>132</v>
      </c>
      <c r="CC8" s="67" t="s">
        <v>132</v>
      </c>
      <c r="CD8" s="67" t="s">
        <v>132</v>
      </c>
      <c r="CE8" s="67" t="s">
        <v>131</v>
      </c>
      <c r="CF8" s="67" t="s">
        <v>131</v>
      </c>
      <c r="CG8" s="67" t="s">
        <v>131</v>
      </c>
      <c r="CH8" s="67" t="s">
        <v>130</v>
      </c>
      <c r="CI8" s="67" t="s">
        <v>130</v>
      </c>
      <c r="CJ8" s="67" t="s">
        <v>130</v>
      </c>
      <c r="CK8" s="67" t="s">
        <v>129</v>
      </c>
      <c r="CL8" s="67" t="s">
        <v>129</v>
      </c>
      <c r="CM8" s="67" t="s">
        <v>129</v>
      </c>
    </row>
    <row r="9" spans="2:91" s="20" customFormat="1" ht="15" x14ac:dyDescent="0.2">
      <c r="B9" s="42" t="s">
        <v>128</v>
      </c>
      <c r="C9" s="42"/>
      <c r="D9" s="42"/>
      <c r="E9" s="41">
        <f>E5-E6+1</f>
        <v>365</v>
      </c>
      <c r="F9" s="41">
        <f>F5-F6+1</f>
        <v>366</v>
      </c>
      <c r="G9" s="41">
        <f>G5-G6+1</f>
        <v>365</v>
      </c>
      <c r="H9" s="41">
        <f>H5-H6+1</f>
        <v>365</v>
      </c>
      <c r="I9" s="41">
        <f>I5-I6+1</f>
        <v>365</v>
      </c>
      <c r="K9" s="66">
        <f t="shared" ref="K9:AD9" si="10">K5-K6+1</f>
        <v>90</v>
      </c>
      <c r="L9" s="66">
        <f t="shared" si="10"/>
        <v>91</v>
      </c>
      <c r="M9" s="66">
        <f t="shared" si="10"/>
        <v>92</v>
      </c>
      <c r="N9" s="66">
        <f t="shared" si="10"/>
        <v>92</v>
      </c>
      <c r="O9" s="66">
        <f t="shared" si="10"/>
        <v>91</v>
      </c>
      <c r="P9" s="66">
        <f t="shared" si="10"/>
        <v>91</v>
      </c>
      <c r="Q9" s="66">
        <f t="shared" si="10"/>
        <v>92</v>
      </c>
      <c r="R9" s="66">
        <f t="shared" si="10"/>
        <v>92</v>
      </c>
      <c r="S9" s="66">
        <f t="shared" si="10"/>
        <v>90</v>
      </c>
      <c r="T9" s="66">
        <f t="shared" si="10"/>
        <v>91</v>
      </c>
      <c r="U9" s="66">
        <f t="shared" si="10"/>
        <v>92</v>
      </c>
      <c r="V9" s="66">
        <f t="shared" si="10"/>
        <v>92</v>
      </c>
      <c r="W9" s="66">
        <f t="shared" si="10"/>
        <v>90</v>
      </c>
      <c r="X9" s="66">
        <f t="shared" si="10"/>
        <v>91</v>
      </c>
      <c r="Y9" s="66">
        <f t="shared" si="10"/>
        <v>92</v>
      </c>
      <c r="Z9" s="66">
        <f t="shared" si="10"/>
        <v>92</v>
      </c>
      <c r="AA9" s="66">
        <f t="shared" si="10"/>
        <v>90</v>
      </c>
      <c r="AB9" s="66">
        <f t="shared" si="10"/>
        <v>91</v>
      </c>
      <c r="AC9" s="66">
        <f t="shared" si="10"/>
        <v>92</v>
      </c>
      <c r="AD9" s="66">
        <f t="shared" si="10"/>
        <v>92</v>
      </c>
      <c r="AF9" s="65">
        <f t="shared" ref="AF9:BK9" si="11">AF5-AF6+1</f>
        <v>31</v>
      </c>
      <c r="AG9" s="65">
        <f t="shared" si="11"/>
        <v>28</v>
      </c>
      <c r="AH9" s="65">
        <f t="shared" si="11"/>
        <v>31</v>
      </c>
      <c r="AI9" s="65">
        <f t="shared" si="11"/>
        <v>30</v>
      </c>
      <c r="AJ9" s="65">
        <f t="shared" si="11"/>
        <v>31</v>
      </c>
      <c r="AK9" s="65">
        <f t="shared" si="11"/>
        <v>30</v>
      </c>
      <c r="AL9" s="65">
        <f t="shared" si="11"/>
        <v>31</v>
      </c>
      <c r="AM9" s="65">
        <f t="shared" si="11"/>
        <v>31</v>
      </c>
      <c r="AN9" s="65">
        <f t="shared" si="11"/>
        <v>30</v>
      </c>
      <c r="AO9" s="65">
        <f t="shared" si="11"/>
        <v>31</v>
      </c>
      <c r="AP9" s="65">
        <f t="shared" si="11"/>
        <v>30</v>
      </c>
      <c r="AQ9" s="65">
        <f t="shared" si="11"/>
        <v>31</v>
      </c>
      <c r="AR9" s="65">
        <f t="shared" si="11"/>
        <v>31</v>
      </c>
      <c r="AS9" s="65">
        <f t="shared" si="11"/>
        <v>29</v>
      </c>
      <c r="AT9" s="65">
        <f t="shared" si="11"/>
        <v>31</v>
      </c>
      <c r="AU9" s="65">
        <f t="shared" si="11"/>
        <v>30</v>
      </c>
      <c r="AV9" s="65">
        <f t="shared" si="11"/>
        <v>31</v>
      </c>
      <c r="AW9" s="65">
        <f t="shared" si="11"/>
        <v>30</v>
      </c>
      <c r="AX9" s="65">
        <f t="shared" si="11"/>
        <v>31</v>
      </c>
      <c r="AY9" s="65">
        <f t="shared" si="11"/>
        <v>31</v>
      </c>
      <c r="AZ9" s="65">
        <f t="shared" si="11"/>
        <v>30</v>
      </c>
      <c r="BA9" s="65">
        <f t="shared" si="11"/>
        <v>31</v>
      </c>
      <c r="BB9" s="65">
        <f t="shared" si="11"/>
        <v>30</v>
      </c>
      <c r="BC9" s="65">
        <f t="shared" si="11"/>
        <v>31</v>
      </c>
      <c r="BD9" s="65">
        <f t="shared" si="11"/>
        <v>31</v>
      </c>
      <c r="BE9" s="65">
        <f t="shared" si="11"/>
        <v>28</v>
      </c>
      <c r="BF9" s="65">
        <f t="shared" si="11"/>
        <v>31</v>
      </c>
      <c r="BG9" s="65">
        <f t="shared" si="11"/>
        <v>30</v>
      </c>
      <c r="BH9" s="65">
        <f t="shared" si="11"/>
        <v>31</v>
      </c>
      <c r="BI9" s="65">
        <f t="shared" si="11"/>
        <v>30</v>
      </c>
      <c r="BJ9" s="65">
        <f t="shared" si="11"/>
        <v>31</v>
      </c>
      <c r="BK9" s="65">
        <f t="shared" si="11"/>
        <v>31</v>
      </c>
      <c r="BL9" s="65">
        <f t="shared" ref="BL9:CM9" si="12">BL5-BL6+1</f>
        <v>30</v>
      </c>
      <c r="BM9" s="65">
        <f t="shared" si="12"/>
        <v>31</v>
      </c>
      <c r="BN9" s="65">
        <f t="shared" si="12"/>
        <v>30</v>
      </c>
      <c r="BO9" s="65">
        <f t="shared" si="12"/>
        <v>31</v>
      </c>
      <c r="BP9" s="65">
        <f t="shared" si="12"/>
        <v>31</v>
      </c>
      <c r="BQ9" s="65">
        <f t="shared" si="12"/>
        <v>28</v>
      </c>
      <c r="BR9" s="65">
        <f t="shared" si="12"/>
        <v>31</v>
      </c>
      <c r="BS9" s="65">
        <f t="shared" si="12"/>
        <v>30</v>
      </c>
      <c r="BT9" s="65">
        <f t="shared" si="12"/>
        <v>31</v>
      </c>
      <c r="BU9" s="65">
        <f t="shared" si="12"/>
        <v>30</v>
      </c>
      <c r="BV9" s="65">
        <f t="shared" si="12"/>
        <v>31</v>
      </c>
      <c r="BW9" s="65">
        <f t="shared" si="12"/>
        <v>31</v>
      </c>
      <c r="BX9" s="65">
        <f t="shared" si="12"/>
        <v>30</v>
      </c>
      <c r="BY9" s="65">
        <f t="shared" si="12"/>
        <v>31</v>
      </c>
      <c r="BZ9" s="65">
        <f t="shared" si="12"/>
        <v>30</v>
      </c>
      <c r="CA9" s="65">
        <f t="shared" si="12"/>
        <v>31</v>
      </c>
      <c r="CB9" s="65">
        <f t="shared" si="12"/>
        <v>31</v>
      </c>
      <c r="CC9" s="65">
        <f t="shared" si="12"/>
        <v>28</v>
      </c>
      <c r="CD9" s="65">
        <f t="shared" si="12"/>
        <v>31</v>
      </c>
      <c r="CE9" s="65">
        <f t="shared" si="12"/>
        <v>30</v>
      </c>
      <c r="CF9" s="65">
        <f t="shared" si="12"/>
        <v>31</v>
      </c>
      <c r="CG9" s="65">
        <f t="shared" si="12"/>
        <v>30</v>
      </c>
      <c r="CH9" s="65">
        <f t="shared" si="12"/>
        <v>31</v>
      </c>
      <c r="CI9" s="65">
        <f t="shared" si="12"/>
        <v>31</v>
      </c>
      <c r="CJ9" s="65">
        <f t="shared" si="12"/>
        <v>30</v>
      </c>
      <c r="CK9" s="65">
        <f t="shared" si="12"/>
        <v>31</v>
      </c>
      <c r="CL9" s="65">
        <f t="shared" si="12"/>
        <v>30</v>
      </c>
      <c r="CM9" s="65">
        <f t="shared" si="12"/>
        <v>31</v>
      </c>
    </row>
    <row r="10" spans="2:91" s="20" customFormat="1" ht="15" x14ac:dyDescent="0.2"/>
    <row r="11" spans="2:91" s="20" customFormat="1" ht="15" x14ac:dyDescent="0.2">
      <c r="B11" s="23" t="s">
        <v>292</v>
      </c>
    </row>
    <row r="12" spans="2:91" s="20" customFormat="1" ht="15" x14ac:dyDescent="0.2"/>
    <row r="13" spans="2:91" s="20" customFormat="1" ht="15" x14ac:dyDescent="0.2">
      <c r="B13" s="20" t="s">
        <v>291</v>
      </c>
      <c r="C13" s="19" t="s">
        <v>286</v>
      </c>
      <c r="D13" s="19" t="s">
        <v>19</v>
      </c>
      <c r="E13" s="176">
        <f>SUMIF($K$4:$AD$4,E$4,$K13:$AD13)</f>
        <v>26745.325714285715</v>
      </c>
      <c r="F13" s="176">
        <f>SUMIF($K$4:$AD$4,F$4,$K13:$AD13)</f>
        <v>106267.06285714285</v>
      </c>
      <c r="G13" s="176">
        <f>SUMIF($K$4:$AD$4,G$4,$K13:$AD13)</f>
        <v>106170.37714285715</v>
      </c>
      <c r="H13" s="176">
        <f>SUMIF($K$4:$AD$4,H$4,$K13:$AD13)</f>
        <v>105914.26285714286</v>
      </c>
      <c r="I13" s="176">
        <f>SUMIF($K$4:$AD$4,I$4,$K13:$AD13)</f>
        <v>105982.66285714286</v>
      </c>
      <c r="K13" s="176">
        <f t="shared" ref="K13:AD13" si="13">SUMIFS($AF13:$CM13,$AF$4:$CM$4,K$4,$AF$8:$CM$8,K$8)</f>
        <v>0</v>
      </c>
      <c r="L13" s="176">
        <f t="shared" si="13"/>
        <v>0</v>
      </c>
      <c r="M13" s="176">
        <f t="shared" si="13"/>
        <v>0</v>
      </c>
      <c r="N13" s="176">
        <f t="shared" si="13"/>
        <v>26745.325714285715</v>
      </c>
      <c r="O13" s="176">
        <f t="shared" si="13"/>
        <v>26429.965714285714</v>
      </c>
      <c r="P13" s="176">
        <f t="shared" si="13"/>
        <v>26429.965714285714</v>
      </c>
      <c r="Q13" s="176">
        <f t="shared" si="13"/>
        <v>26717.965714285714</v>
      </c>
      <c r="R13" s="176">
        <f t="shared" si="13"/>
        <v>26689.165714285715</v>
      </c>
      <c r="S13" s="176">
        <f t="shared" si="13"/>
        <v>26170.765714285713</v>
      </c>
      <c r="T13" s="176">
        <f t="shared" si="13"/>
        <v>26429.965714285714</v>
      </c>
      <c r="U13" s="176">
        <f t="shared" si="13"/>
        <v>26689.165714285715</v>
      </c>
      <c r="V13" s="176">
        <f t="shared" si="13"/>
        <v>26880.480000000003</v>
      </c>
      <c r="W13" s="176">
        <f t="shared" si="13"/>
        <v>25979.451428571432</v>
      </c>
      <c r="X13" s="176">
        <f t="shared" si="13"/>
        <v>26429.965714285718</v>
      </c>
      <c r="Y13" s="176">
        <f t="shared" si="13"/>
        <v>26880.480000000003</v>
      </c>
      <c r="Z13" s="176">
        <f t="shared" si="13"/>
        <v>26624.365714285716</v>
      </c>
      <c r="AA13" s="176">
        <f t="shared" si="13"/>
        <v>26235.565714285716</v>
      </c>
      <c r="AB13" s="176">
        <f t="shared" si="13"/>
        <v>26429.965714285718</v>
      </c>
      <c r="AC13" s="176">
        <f t="shared" si="13"/>
        <v>26624.365714285712</v>
      </c>
      <c r="AD13" s="176">
        <f t="shared" si="13"/>
        <v>26692.765714285713</v>
      </c>
      <c r="AF13" s="176">
        <f t="shared" ref="AF13:BK13" si="14">SUMPRODUCT(AF17:AF23,AF26:AF32)</f>
        <v>0</v>
      </c>
      <c r="AG13" s="176">
        <f t="shared" si="14"/>
        <v>0</v>
      </c>
      <c r="AH13" s="176">
        <f t="shared" si="14"/>
        <v>0</v>
      </c>
      <c r="AI13" s="176">
        <f t="shared" si="14"/>
        <v>0</v>
      </c>
      <c r="AJ13" s="176">
        <f t="shared" si="14"/>
        <v>0</v>
      </c>
      <c r="AK13" s="176">
        <f t="shared" si="14"/>
        <v>0</v>
      </c>
      <c r="AL13" s="176">
        <f t="shared" si="14"/>
        <v>0</v>
      </c>
      <c r="AM13" s="176">
        <f t="shared" si="14"/>
        <v>0</v>
      </c>
      <c r="AN13" s="176">
        <f t="shared" si="14"/>
        <v>0</v>
      </c>
      <c r="AO13" s="176">
        <f t="shared" si="14"/>
        <v>8994.8571428571431</v>
      </c>
      <c r="AP13" s="176">
        <f t="shared" si="14"/>
        <v>8777.2114285714288</v>
      </c>
      <c r="AQ13" s="176">
        <f t="shared" si="14"/>
        <v>8973.2571428571428</v>
      </c>
      <c r="AR13" s="176">
        <f t="shared" si="14"/>
        <v>9130.011428571428</v>
      </c>
      <c r="AS13" s="176">
        <f t="shared" si="14"/>
        <v>8326.6971428571433</v>
      </c>
      <c r="AT13" s="176">
        <f t="shared" si="14"/>
        <v>8973.2571428571428</v>
      </c>
      <c r="AU13" s="176">
        <f t="shared" si="14"/>
        <v>8679.4971428571425</v>
      </c>
      <c r="AV13" s="176">
        <f t="shared" si="14"/>
        <v>9040.011428571428</v>
      </c>
      <c r="AW13" s="176">
        <f t="shared" si="14"/>
        <v>8710.4571428571435</v>
      </c>
      <c r="AX13" s="176">
        <f t="shared" si="14"/>
        <v>9130.011428571428</v>
      </c>
      <c r="AY13" s="176">
        <f t="shared" si="14"/>
        <v>8852.2971428571436</v>
      </c>
      <c r="AZ13" s="176">
        <f t="shared" si="14"/>
        <v>8735.6571428571442</v>
      </c>
      <c r="BA13" s="176">
        <f t="shared" si="14"/>
        <v>9036.4114285714277</v>
      </c>
      <c r="BB13" s="176">
        <f t="shared" si="14"/>
        <v>8657.897142857144</v>
      </c>
      <c r="BC13" s="176">
        <f t="shared" si="14"/>
        <v>8994.8571428571431</v>
      </c>
      <c r="BD13" s="176">
        <f t="shared" si="14"/>
        <v>9040.011428571428</v>
      </c>
      <c r="BE13" s="176">
        <f t="shared" si="14"/>
        <v>8132.2971428571436</v>
      </c>
      <c r="BF13" s="176">
        <f t="shared" si="14"/>
        <v>8998.4571428571435</v>
      </c>
      <c r="BG13" s="176">
        <f t="shared" si="14"/>
        <v>8842.011428571428</v>
      </c>
      <c r="BH13" s="176">
        <f t="shared" si="14"/>
        <v>8852.2971428571436</v>
      </c>
      <c r="BI13" s="176">
        <f t="shared" si="14"/>
        <v>8735.6571428571442</v>
      </c>
      <c r="BJ13" s="176">
        <f t="shared" si="14"/>
        <v>9036.4114285714277</v>
      </c>
      <c r="BK13" s="176">
        <f t="shared" si="14"/>
        <v>8973.2571428571428</v>
      </c>
      <c r="BL13" s="176">
        <f t="shared" ref="BL13:CM13" si="15">SUMPRODUCT(BL17:BL23,BL26:BL32)</f>
        <v>8679.4971428571425</v>
      </c>
      <c r="BM13" s="176">
        <f t="shared" si="15"/>
        <v>9040.011428571428</v>
      </c>
      <c r="BN13" s="176">
        <f t="shared" si="15"/>
        <v>8710.4571428571435</v>
      </c>
      <c r="BO13" s="176">
        <f t="shared" si="15"/>
        <v>9130.011428571428</v>
      </c>
      <c r="BP13" s="176">
        <f t="shared" si="15"/>
        <v>8852.2971428571436</v>
      </c>
      <c r="BQ13" s="176">
        <f t="shared" si="15"/>
        <v>8132.2971428571436</v>
      </c>
      <c r="BR13" s="176">
        <f t="shared" si="15"/>
        <v>8994.8571428571431</v>
      </c>
      <c r="BS13" s="176">
        <f t="shared" si="15"/>
        <v>8777.2114285714288</v>
      </c>
      <c r="BT13" s="176">
        <f t="shared" si="15"/>
        <v>8973.2571428571428</v>
      </c>
      <c r="BU13" s="176">
        <f t="shared" si="15"/>
        <v>8679.4971428571425</v>
      </c>
      <c r="BV13" s="176">
        <f t="shared" si="15"/>
        <v>9040.011428571428</v>
      </c>
      <c r="BW13" s="176">
        <f t="shared" si="15"/>
        <v>8998.4571428571435</v>
      </c>
      <c r="BX13" s="176">
        <f t="shared" si="15"/>
        <v>8842.011428571428</v>
      </c>
      <c r="BY13" s="176">
        <f t="shared" si="15"/>
        <v>8852.2971428571436</v>
      </c>
      <c r="BZ13" s="176">
        <f t="shared" si="15"/>
        <v>8735.6571428571442</v>
      </c>
      <c r="CA13" s="176">
        <f t="shared" si="15"/>
        <v>9036.4114285714277</v>
      </c>
      <c r="CB13" s="176">
        <f t="shared" si="15"/>
        <v>8973.2571428571428</v>
      </c>
      <c r="CC13" s="176">
        <f t="shared" si="15"/>
        <v>8132.2971428571436</v>
      </c>
      <c r="CD13" s="176">
        <f t="shared" si="15"/>
        <v>9130.011428571428</v>
      </c>
      <c r="CE13" s="176">
        <f t="shared" si="15"/>
        <v>8589.4971428571425</v>
      </c>
      <c r="CF13" s="176">
        <f t="shared" si="15"/>
        <v>8998.4571428571435</v>
      </c>
      <c r="CG13" s="176">
        <f t="shared" si="15"/>
        <v>8842.011428571428</v>
      </c>
      <c r="CH13" s="176">
        <f t="shared" si="15"/>
        <v>8852.2971428571436</v>
      </c>
      <c r="CI13" s="176">
        <f t="shared" si="15"/>
        <v>8994.8571428571431</v>
      </c>
      <c r="CJ13" s="176">
        <f t="shared" si="15"/>
        <v>8777.2114285714288</v>
      </c>
      <c r="CK13" s="176">
        <f t="shared" si="15"/>
        <v>8973.2571428571428</v>
      </c>
      <c r="CL13" s="176">
        <f t="shared" si="15"/>
        <v>8679.4971428571425</v>
      </c>
      <c r="CM13" s="176">
        <f t="shared" si="15"/>
        <v>9040.011428571428</v>
      </c>
    </row>
    <row r="14" spans="2:91" s="20" customFormat="1" ht="15" x14ac:dyDescent="0.2">
      <c r="B14" s="20" t="s">
        <v>290</v>
      </c>
      <c r="C14" s="19" t="s">
        <v>43</v>
      </c>
      <c r="D14" s="19" t="s">
        <v>19</v>
      </c>
      <c r="E14" s="178">
        <f>IFERROR(E34/E13,0)</f>
        <v>0.65533867258406919</v>
      </c>
      <c r="F14" s="178">
        <f>IFERROR(F34/F13,0)</f>
        <v>0.70089818806913218</v>
      </c>
      <c r="G14" s="178">
        <f>IFERROR(G34/G13,0)</f>
        <v>0.76148895647405768</v>
      </c>
      <c r="H14" s="178">
        <f>IFERROR(H34/H13,0)</f>
        <v>0.80133050978807885</v>
      </c>
      <c r="I14" s="178">
        <f>IFERROR(I34/I13,0)</f>
        <v>0.91070817081349054</v>
      </c>
      <c r="K14" s="178">
        <f t="shared" ref="K14:AD14" si="16">IFERROR(K34/K13,0)</f>
        <v>0</v>
      </c>
      <c r="L14" s="178">
        <f t="shared" si="16"/>
        <v>0</v>
      </c>
      <c r="M14" s="178">
        <f t="shared" si="16"/>
        <v>0</v>
      </c>
      <c r="N14" s="178">
        <f t="shared" si="16"/>
        <v>0.65533867258406919</v>
      </c>
      <c r="O14" s="178">
        <f t="shared" si="16"/>
        <v>0.65512854855657343</v>
      </c>
      <c r="P14" s="178">
        <f t="shared" si="16"/>
        <v>0.67760000000000009</v>
      </c>
      <c r="Q14" s="178">
        <f t="shared" si="16"/>
        <v>0.70566312336867409</v>
      </c>
      <c r="R14" s="178">
        <f t="shared" si="16"/>
        <v>0.76452516521631897</v>
      </c>
      <c r="S14" s="178">
        <f t="shared" si="16"/>
        <v>0.71187567558304987</v>
      </c>
      <c r="T14" s="178">
        <f t="shared" si="16"/>
        <v>0.73568000000000011</v>
      </c>
      <c r="U14" s="178">
        <f t="shared" si="16"/>
        <v>0.76659819113759176</v>
      </c>
      <c r="V14" s="178">
        <f t="shared" si="16"/>
        <v>0.83009584796700064</v>
      </c>
      <c r="W14" s="178">
        <f t="shared" si="16"/>
        <v>0.748738637252651</v>
      </c>
      <c r="X14" s="178">
        <f t="shared" si="16"/>
        <v>0.77439999999999998</v>
      </c>
      <c r="Y14" s="178">
        <f t="shared" si="16"/>
        <v>0.8068045795100599</v>
      </c>
      <c r="Z14" s="178">
        <f t="shared" si="16"/>
        <v>0.87385561132402045</v>
      </c>
      <c r="AA14" s="178">
        <f t="shared" si="16"/>
        <v>0.85142832499568755</v>
      </c>
      <c r="AB14" s="178">
        <f t="shared" si="16"/>
        <v>0.88000000000000012</v>
      </c>
      <c r="AC14" s="178">
        <f t="shared" si="16"/>
        <v>0.91716273643219215</v>
      </c>
      <c r="AD14" s="178">
        <f t="shared" si="16"/>
        <v>0.99294046926358226</v>
      </c>
      <c r="AF14" s="178">
        <f t="shared" ref="AF14:BK14" si="17">IFERROR(AF34/AF13,0)</f>
        <v>0</v>
      </c>
      <c r="AG14" s="178">
        <f t="shared" si="17"/>
        <v>0</v>
      </c>
      <c r="AH14" s="178">
        <f t="shared" si="17"/>
        <v>0</v>
      </c>
      <c r="AI14" s="178">
        <f t="shared" si="17"/>
        <v>0</v>
      </c>
      <c r="AJ14" s="178">
        <f t="shared" si="17"/>
        <v>0</v>
      </c>
      <c r="AK14" s="178">
        <f t="shared" si="17"/>
        <v>0</v>
      </c>
      <c r="AL14" s="178">
        <f t="shared" si="17"/>
        <v>0</v>
      </c>
      <c r="AM14" s="178">
        <f t="shared" si="17"/>
        <v>0</v>
      </c>
      <c r="AN14" s="178">
        <f t="shared" si="17"/>
        <v>0</v>
      </c>
      <c r="AO14" s="178">
        <f t="shared" si="17"/>
        <v>0.64613999999999994</v>
      </c>
      <c r="AP14" s="178">
        <f t="shared" si="17"/>
        <v>0.66000000000000014</v>
      </c>
      <c r="AQ14" s="178">
        <f t="shared" si="17"/>
        <v>0.66</v>
      </c>
      <c r="AR14" s="178">
        <f t="shared" si="17"/>
        <v>0.72841999999999996</v>
      </c>
      <c r="AS14" s="178">
        <f t="shared" si="17"/>
        <v>0.55054999999999998</v>
      </c>
      <c r="AT14" s="178">
        <f t="shared" si="17"/>
        <v>0.6776000000000002</v>
      </c>
      <c r="AU14" s="178">
        <f t="shared" si="17"/>
        <v>0.67760000000000009</v>
      </c>
      <c r="AV14" s="178">
        <f t="shared" si="17"/>
        <v>0.67760000000000009</v>
      </c>
      <c r="AW14" s="178">
        <f t="shared" si="17"/>
        <v>0.67760000000000009</v>
      </c>
      <c r="AX14" s="178">
        <f t="shared" si="17"/>
        <v>0.67760000000000009</v>
      </c>
      <c r="AY14" s="178">
        <f t="shared" si="17"/>
        <v>0.76229999999999998</v>
      </c>
      <c r="AZ14" s="178">
        <f t="shared" si="17"/>
        <v>0.67759999999999998</v>
      </c>
      <c r="BA14" s="178">
        <f t="shared" si="17"/>
        <v>0.75383000000000022</v>
      </c>
      <c r="BB14" s="178">
        <f t="shared" si="17"/>
        <v>0.76999999999999991</v>
      </c>
      <c r="BC14" s="178">
        <f t="shared" si="17"/>
        <v>0.77000000000000013</v>
      </c>
      <c r="BD14" s="178">
        <f t="shared" si="17"/>
        <v>0.79085600000000023</v>
      </c>
      <c r="BE14" s="178">
        <f t="shared" si="17"/>
        <v>0.59774000000000005</v>
      </c>
      <c r="BF14" s="178">
        <f t="shared" si="17"/>
        <v>0.73568000000000011</v>
      </c>
      <c r="BG14" s="178">
        <f t="shared" si="17"/>
        <v>0.73568000000000011</v>
      </c>
      <c r="BH14" s="178">
        <f t="shared" si="17"/>
        <v>0.73568000000000011</v>
      </c>
      <c r="BI14" s="178">
        <f t="shared" si="17"/>
        <v>0.73568</v>
      </c>
      <c r="BJ14" s="178">
        <f t="shared" si="17"/>
        <v>0.73568000000000011</v>
      </c>
      <c r="BK14" s="178">
        <f t="shared" si="17"/>
        <v>0.82764000000000026</v>
      </c>
      <c r="BL14" s="178">
        <f t="shared" ref="BL14:CM14" si="18">IFERROR(BL34/BL13,0)</f>
        <v>0.73568000000000011</v>
      </c>
      <c r="BM14" s="178">
        <f t="shared" si="18"/>
        <v>0.81844400000000028</v>
      </c>
      <c r="BN14" s="178">
        <f t="shared" si="18"/>
        <v>0.83599999999999997</v>
      </c>
      <c r="BO14" s="178">
        <f t="shared" si="18"/>
        <v>0.83600000000000008</v>
      </c>
      <c r="BP14" s="178">
        <f t="shared" si="18"/>
        <v>0.83248000000000022</v>
      </c>
      <c r="BQ14" s="178">
        <f t="shared" si="18"/>
        <v>0.6292000000000002</v>
      </c>
      <c r="BR14" s="178">
        <f t="shared" si="18"/>
        <v>0.77440000000000031</v>
      </c>
      <c r="BS14" s="178">
        <f t="shared" si="18"/>
        <v>0.77440000000000009</v>
      </c>
      <c r="BT14" s="178">
        <f t="shared" si="18"/>
        <v>0.77440000000000009</v>
      </c>
      <c r="BU14" s="178">
        <f t="shared" si="18"/>
        <v>0.77440000000000031</v>
      </c>
      <c r="BV14" s="178">
        <f t="shared" si="18"/>
        <v>0.7744000000000002</v>
      </c>
      <c r="BW14" s="178">
        <f t="shared" si="18"/>
        <v>0.8712000000000002</v>
      </c>
      <c r="BX14" s="178">
        <f t="shared" si="18"/>
        <v>0.77440000000000031</v>
      </c>
      <c r="BY14" s="178">
        <f t="shared" si="18"/>
        <v>0.86152000000000006</v>
      </c>
      <c r="BZ14" s="178">
        <f t="shared" si="18"/>
        <v>0.88</v>
      </c>
      <c r="CA14" s="178">
        <f t="shared" si="18"/>
        <v>0.88000000000000034</v>
      </c>
      <c r="CB14" s="178">
        <f t="shared" si="18"/>
        <v>0.94599999999999995</v>
      </c>
      <c r="CC14" s="178">
        <f t="shared" si="18"/>
        <v>0.71499999999999997</v>
      </c>
      <c r="CD14" s="178">
        <f t="shared" si="18"/>
        <v>0.88000000000000034</v>
      </c>
      <c r="CE14" s="178">
        <f t="shared" si="18"/>
        <v>0.88000000000000023</v>
      </c>
      <c r="CF14" s="178">
        <f t="shared" si="18"/>
        <v>0.88000000000000023</v>
      </c>
      <c r="CG14" s="178">
        <f t="shared" si="18"/>
        <v>0.88000000000000034</v>
      </c>
      <c r="CH14" s="178">
        <f t="shared" si="18"/>
        <v>0.88</v>
      </c>
      <c r="CI14" s="178">
        <f t="shared" si="18"/>
        <v>0.99</v>
      </c>
      <c r="CJ14" s="178">
        <f t="shared" si="18"/>
        <v>0.88000000000000023</v>
      </c>
      <c r="CK14" s="178">
        <f t="shared" si="18"/>
        <v>0.97900000000000009</v>
      </c>
      <c r="CL14" s="178">
        <f t="shared" si="18"/>
        <v>1</v>
      </c>
      <c r="CM14" s="178">
        <f t="shared" si="18"/>
        <v>1</v>
      </c>
    </row>
    <row r="15" spans="2:91" s="20" customFormat="1" ht="15" x14ac:dyDescent="0.2">
      <c r="C15" s="180"/>
      <c r="D15" s="180"/>
      <c r="E15" s="24"/>
      <c r="F15" s="24"/>
      <c r="G15" s="24"/>
      <c r="H15" s="24"/>
      <c r="I15" s="24"/>
      <c r="K15" s="24"/>
      <c r="L15" s="24"/>
      <c r="M15" s="24"/>
      <c r="N15" s="24"/>
      <c r="O15" s="24"/>
      <c r="P15" s="24"/>
      <c r="Q15" s="24"/>
      <c r="R15" s="24"/>
      <c r="S15" s="24"/>
      <c r="T15" s="24"/>
      <c r="U15" s="24"/>
      <c r="V15" s="24"/>
      <c r="W15" s="24"/>
      <c r="X15" s="24"/>
      <c r="Y15" s="24"/>
      <c r="Z15" s="24"/>
      <c r="AA15" s="24"/>
      <c r="AB15" s="24"/>
      <c r="AC15" s="24"/>
      <c r="AD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row>
    <row r="16" spans="2:91" s="20" customFormat="1" ht="15" x14ac:dyDescent="0.2">
      <c r="B16" s="28" t="s">
        <v>289</v>
      </c>
      <c r="C16" s="180"/>
      <c r="D16" s="180"/>
    </row>
    <row r="17" spans="2:91" s="20" customFormat="1" ht="15" x14ac:dyDescent="0.2">
      <c r="B17" s="88" t="s">
        <v>270</v>
      </c>
      <c r="C17" s="19">
        <v>1</v>
      </c>
      <c r="D17" s="19" t="s">
        <v>19</v>
      </c>
      <c r="E17" s="176">
        <f t="shared" ref="E17:I23" si="19">SUMIF($K$4:$AD$4,E$4,$K17:$AD17)</f>
        <v>52</v>
      </c>
      <c r="F17" s="176">
        <f t="shared" si="19"/>
        <v>53</v>
      </c>
      <c r="G17" s="176">
        <f t="shared" si="19"/>
        <v>52</v>
      </c>
      <c r="H17" s="176">
        <f t="shared" si="19"/>
        <v>52</v>
      </c>
      <c r="I17" s="176">
        <f t="shared" si="19"/>
        <v>52</v>
      </c>
      <c r="K17" s="176">
        <f t="shared" ref="K17:T23" si="20">SUMIFS($AF17:$CM17,$AF$4:$CM$4,K$4,$AF$8:$CM$8,K$8)</f>
        <v>13</v>
      </c>
      <c r="L17" s="176">
        <f t="shared" si="20"/>
        <v>13</v>
      </c>
      <c r="M17" s="176">
        <f t="shared" si="20"/>
        <v>13</v>
      </c>
      <c r="N17" s="176">
        <f t="shared" si="20"/>
        <v>13</v>
      </c>
      <c r="O17" s="176">
        <f t="shared" si="20"/>
        <v>13</v>
      </c>
      <c r="P17" s="176">
        <f t="shared" si="20"/>
        <v>13</v>
      </c>
      <c r="Q17" s="176">
        <f t="shared" si="20"/>
        <v>14</v>
      </c>
      <c r="R17" s="176">
        <f t="shared" si="20"/>
        <v>13</v>
      </c>
      <c r="S17" s="176">
        <f t="shared" si="20"/>
        <v>13</v>
      </c>
      <c r="T17" s="176">
        <f t="shared" si="20"/>
        <v>13</v>
      </c>
      <c r="U17" s="176">
        <f t="shared" ref="U17:AD23" si="21">SUMIFS($AF17:$CM17,$AF$4:$CM$4,U$4,$AF$8:$CM$8,U$8)</f>
        <v>13</v>
      </c>
      <c r="V17" s="176">
        <f t="shared" si="21"/>
        <v>13</v>
      </c>
      <c r="W17" s="176">
        <f t="shared" si="21"/>
        <v>13</v>
      </c>
      <c r="X17" s="176">
        <f t="shared" si="21"/>
        <v>13</v>
      </c>
      <c r="Y17" s="176">
        <f t="shared" si="21"/>
        <v>13</v>
      </c>
      <c r="Z17" s="176">
        <f t="shared" si="21"/>
        <v>13</v>
      </c>
      <c r="AA17" s="176">
        <f t="shared" si="21"/>
        <v>13</v>
      </c>
      <c r="AB17" s="176">
        <f t="shared" si="21"/>
        <v>13</v>
      </c>
      <c r="AC17" s="176">
        <f t="shared" si="21"/>
        <v>13</v>
      </c>
      <c r="AD17" s="176">
        <f t="shared" si="21"/>
        <v>13</v>
      </c>
      <c r="AF17" s="20" cm="1">
        <f t="array" ref="AF17">SUMPRODUCT(--(WEEKDAY(DATE(AF4,AF7,ROW($A$1:INDEX($A$1:$A$31,AF9))),2)=$C$17))</f>
        <v>5</v>
      </c>
      <c r="AG17" s="20" cm="1">
        <f t="array" ref="AG17">SUMPRODUCT(--(WEEKDAY(DATE(AG4,AG7,ROW($A$1:INDEX($A$1:$A$31,AG9))),2)=$C$17))</f>
        <v>4</v>
      </c>
      <c r="AH17" s="20" cm="1">
        <f t="array" ref="AH17">SUMPRODUCT(--(WEEKDAY(DATE(AH4,AH7,ROW($A$1:INDEX($A$1:$A$31,AH9))),2)=$C$17))</f>
        <v>4</v>
      </c>
      <c r="AI17" s="20" cm="1">
        <f t="array" ref="AI17">SUMPRODUCT(--(WEEKDAY(DATE(AI4,AI7,ROW($A$1:INDEX($A$1:$A$31,AI9))),2)=$C$17))</f>
        <v>4</v>
      </c>
      <c r="AJ17" s="20" cm="1">
        <f t="array" ref="AJ17">SUMPRODUCT(--(WEEKDAY(DATE(AJ4,AJ7,ROW($A$1:INDEX($A$1:$A$31,AJ9))),2)=$C$17))</f>
        <v>5</v>
      </c>
      <c r="AK17" s="20" cm="1">
        <f t="array" ref="AK17">SUMPRODUCT(--(WEEKDAY(DATE(AK4,AK7,ROW($A$1:INDEX($A$1:$A$31,AK9))),2)=$C$17))</f>
        <v>4</v>
      </c>
      <c r="AL17" s="20" cm="1">
        <f t="array" ref="AL17">SUMPRODUCT(--(WEEKDAY(DATE(AL4,AL7,ROW($A$1:INDEX($A$1:$A$31,AL9))),2)=$C$17))</f>
        <v>5</v>
      </c>
      <c r="AM17" s="20" cm="1">
        <f t="array" ref="AM17">SUMPRODUCT(--(WEEKDAY(DATE(AM4,AM7,ROW($A$1:INDEX($A$1:$A$31,AM9))),2)=$C$17))</f>
        <v>4</v>
      </c>
      <c r="AN17" s="20" cm="1">
        <f t="array" ref="AN17">SUMPRODUCT(--(WEEKDAY(DATE(AN4,AN7,ROW($A$1:INDEX($A$1:$A$31,AN9))),2)=$C$17))</f>
        <v>4</v>
      </c>
      <c r="AO17" s="20" cm="1">
        <f t="array" ref="AO17">SUMPRODUCT(--(WEEKDAY(DATE(AO4,AO7,ROW($A$1:INDEX($A$1:$A$31,AO9))),2)=$C$17))</f>
        <v>5</v>
      </c>
      <c r="AP17" s="20" cm="1">
        <f t="array" ref="AP17">SUMPRODUCT(--(WEEKDAY(DATE(AP4,AP7,ROW($A$1:INDEX($A$1:$A$31,AP9))),2)=$C$17))</f>
        <v>4</v>
      </c>
      <c r="AQ17" s="20" cm="1">
        <f t="array" ref="AQ17">SUMPRODUCT(--(WEEKDAY(DATE(AQ4,AQ7,ROW($A$1:INDEX($A$1:$A$31,AQ9))),2)=$C$17))</f>
        <v>4</v>
      </c>
      <c r="AR17" s="20" cm="1">
        <f t="array" ref="AR17">SUMPRODUCT(--(WEEKDAY(DATE(AR4,AR7,ROW($A$1:INDEX($A$1:$A$31,AR9))),2)=$C$17))</f>
        <v>5</v>
      </c>
      <c r="AS17" s="20" cm="1">
        <f t="array" ref="AS17">SUMPRODUCT(--(WEEKDAY(DATE(AS4,AS7,ROW($A$1:INDEX($A$1:$A$31,AS9))),2)=$C$17))</f>
        <v>4</v>
      </c>
      <c r="AT17" s="20" cm="1">
        <f t="array" ref="AT17">SUMPRODUCT(--(WEEKDAY(DATE(AT4,AT7,ROW($A$1:INDEX($A$1:$A$31,AT9))),2)=$C$17))</f>
        <v>4</v>
      </c>
      <c r="AU17" s="20" cm="1">
        <f t="array" ref="AU17">SUMPRODUCT(--(WEEKDAY(DATE(AU4,AU7,ROW($A$1:INDEX($A$1:$A$31,AU9))),2)=$C$17))</f>
        <v>5</v>
      </c>
      <c r="AV17" s="20" cm="1">
        <f t="array" ref="AV17">SUMPRODUCT(--(WEEKDAY(DATE(AV4,AV7,ROW($A$1:INDEX($A$1:$A$31,AV9))),2)=$C$17))</f>
        <v>4</v>
      </c>
      <c r="AW17" s="20" cm="1">
        <f t="array" ref="AW17">SUMPRODUCT(--(WEEKDAY(DATE(AW4,AW7,ROW($A$1:INDEX($A$1:$A$31,AW9))),2)=$C$17))</f>
        <v>4</v>
      </c>
      <c r="AX17" s="20" cm="1">
        <f t="array" ref="AX17">SUMPRODUCT(--(WEEKDAY(DATE(AX4,AX7,ROW($A$1:INDEX($A$1:$A$31,AX9))),2)=$C$17))</f>
        <v>5</v>
      </c>
      <c r="AY17" s="20" cm="1">
        <f t="array" ref="AY17">SUMPRODUCT(--(WEEKDAY(DATE(AY4,AY7,ROW($A$1:INDEX($A$1:$A$31,AY9))),2)=$C$17))</f>
        <v>4</v>
      </c>
      <c r="AZ17" s="20" cm="1">
        <f t="array" ref="AZ17">SUMPRODUCT(--(WEEKDAY(DATE(AZ4,AZ7,ROW($A$1:INDEX($A$1:$A$31,AZ9))),2)=$C$17))</f>
        <v>5</v>
      </c>
      <c r="BA17" s="20" cm="1">
        <f t="array" ref="BA17">SUMPRODUCT(--(WEEKDAY(DATE(BA4,BA7,ROW($A$1:INDEX($A$1:$A$31,BA9))),2)=$C$17))</f>
        <v>4</v>
      </c>
      <c r="BB17" s="20" cm="1">
        <f t="array" ref="BB17">SUMPRODUCT(--(WEEKDAY(DATE(BB4,BB7,ROW($A$1:INDEX($A$1:$A$31,BB9))),2)=$C$17))</f>
        <v>4</v>
      </c>
      <c r="BC17" s="20" cm="1">
        <f t="array" ref="BC17">SUMPRODUCT(--(WEEKDAY(DATE(BC4,BC7,ROW($A$1:INDEX($A$1:$A$31,BC9))),2)=$C$17))</f>
        <v>5</v>
      </c>
      <c r="BD17" s="20" cm="1">
        <f t="array" ref="BD17">SUMPRODUCT(--(WEEKDAY(DATE(BD4,BD7,ROW($A$1:INDEX($A$1:$A$31,BD9))),2)=$C$17))</f>
        <v>4</v>
      </c>
      <c r="BE17" s="20" cm="1">
        <f t="array" ref="BE17">SUMPRODUCT(--(WEEKDAY(DATE(BE4,BE7,ROW($A$1:INDEX($A$1:$A$31,BE9))),2)=$C$17))</f>
        <v>4</v>
      </c>
      <c r="BF17" s="20" cm="1">
        <f t="array" ref="BF17">SUMPRODUCT(--(WEEKDAY(DATE(BF4,BF7,ROW($A$1:INDEX($A$1:$A$31,BF9))),2)=$C$17))</f>
        <v>5</v>
      </c>
      <c r="BG17" s="20" cm="1">
        <f t="array" ref="BG17">SUMPRODUCT(--(WEEKDAY(DATE(BG4,BG7,ROW($A$1:INDEX($A$1:$A$31,BG9))),2)=$C$17))</f>
        <v>4</v>
      </c>
      <c r="BH17" s="20" cm="1">
        <f t="array" ref="BH17">SUMPRODUCT(--(WEEKDAY(DATE(BH4,BH7,ROW($A$1:INDEX($A$1:$A$31,BH9))),2)=$C$17))</f>
        <v>4</v>
      </c>
      <c r="BI17" s="20" cm="1">
        <f t="array" ref="BI17">SUMPRODUCT(--(WEEKDAY(DATE(BI4,BI7,ROW($A$1:INDEX($A$1:$A$31,BI9))),2)=$C$17))</f>
        <v>5</v>
      </c>
      <c r="BJ17" s="20" cm="1">
        <f t="array" ref="BJ17">SUMPRODUCT(--(WEEKDAY(DATE(BJ4,BJ7,ROW($A$1:INDEX($A$1:$A$31,BJ9))),2)=$C$17))</f>
        <v>4</v>
      </c>
      <c r="BK17" s="20" cm="1">
        <f t="array" ref="BK17">SUMPRODUCT(--(WEEKDAY(DATE(BK4,BK7,ROW($A$1:INDEX($A$1:$A$31,BK9))),2)=$C$17))</f>
        <v>4</v>
      </c>
      <c r="BL17" s="20" cm="1">
        <f t="array" ref="BL17">SUMPRODUCT(--(WEEKDAY(DATE(BL4,BL7,ROW($A$1:INDEX($A$1:$A$31,BL9))),2)=$C$17))</f>
        <v>5</v>
      </c>
      <c r="BM17" s="20" cm="1">
        <f t="array" ref="BM17">SUMPRODUCT(--(WEEKDAY(DATE(BM4,BM7,ROW($A$1:INDEX($A$1:$A$31,BM9))),2)=$C$17))</f>
        <v>4</v>
      </c>
      <c r="BN17" s="20" cm="1">
        <f t="array" ref="BN17">SUMPRODUCT(--(WEEKDAY(DATE(BN4,BN7,ROW($A$1:INDEX($A$1:$A$31,BN9))),2)=$C$17))</f>
        <v>4</v>
      </c>
      <c r="BO17" s="20" cm="1">
        <f t="array" ref="BO17">SUMPRODUCT(--(WEEKDAY(DATE(BO4,BO7,ROW($A$1:INDEX($A$1:$A$31,BO9))),2)=$C$17))</f>
        <v>5</v>
      </c>
      <c r="BP17" s="20" cm="1">
        <f t="array" ref="BP17">SUMPRODUCT(--(WEEKDAY(DATE(BP4,BP7,ROW($A$1:INDEX($A$1:$A$31,BP9))),2)=$C$17))</f>
        <v>4</v>
      </c>
      <c r="BQ17" s="20" cm="1">
        <f t="array" ref="BQ17">SUMPRODUCT(--(WEEKDAY(DATE(BQ4,BQ7,ROW($A$1:INDEX($A$1:$A$31,BQ9))),2)=$C$17))</f>
        <v>4</v>
      </c>
      <c r="BR17" s="20" cm="1">
        <f t="array" ref="BR17">SUMPRODUCT(--(WEEKDAY(DATE(BR4,BR7,ROW($A$1:INDEX($A$1:$A$31,BR9))),2)=$C$17))</f>
        <v>5</v>
      </c>
      <c r="BS17" s="20" cm="1">
        <f t="array" ref="BS17">SUMPRODUCT(--(WEEKDAY(DATE(BS4,BS7,ROW($A$1:INDEX($A$1:$A$31,BS9))),2)=$C$17))</f>
        <v>4</v>
      </c>
      <c r="BT17" s="20" cm="1">
        <f t="array" ref="BT17">SUMPRODUCT(--(WEEKDAY(DATE(BT4,BT7,ROW($A$1:INDEX($A$1:$A$31,BT9))),2)=$C$17))</f>
        <v>4</v>
      </c>
      <c r="BU17" s="20" cm="1">
        <f t="array" ref="BU17">SUMPRODUCT(--(WEEKDAY(DATE(BU4,BU7,ROW($A$1:INDEX($A$1:$A$31,BU9))),2)=$C$17))</f>
        <v>5</v>
      </c>
      <c r="BV17" s="20" cm="1">
        <f t="array" ref="BV17">SUMPRODUCT(--(WEEKDAY(DATE(BV4,BV7,ROW($A$1:INDEX($A$1:$A$31,BV9))),2)=$C$17))</f>
        <v>4</v>
      </c>
      <c r="BW17" s="20" cm="1">
        <f t="array" ref="BW17">SUMPRODUCT(--(WEEKDAY(DATE(BW4,BW7,ROW($A$1:INDEX($A$1:$A$31,BW9))),2)=$C$17))</f>
        <v>5</v>
      </c>
      <c r="BX17" s="20" cm="1">
        <f t="array" ref="BX17">SUMPRODUCT(--(WEEKDAY(DATE(BX4,BX7,ROW($A$1:INDEX($A$1:$A$31,BX9))),2)=$C$17))</f>
        <v>4</v>
      </c>
      <c r="BY17" s="20" cm="1">
        <f t="array" ref="BY17">SUMPRODUCT(--(WEEKDAY(DATE(BY4,BY7,ROW($A$1:INDEX($A$1:$A$31,BY9))),2)=$C$17))</f>
        <v>4</v>
      </c>
      <c r="BZ17" s="20" cm="1">
        <f t="array" ref="BZ17">SUMPRODUCT(--(WEEKDAY(DATE(BZ4,BZ7,ROW($A$1:INDEX($A$1:$A$31,BZ9))),2)=$C$17))</f>
        <v>5</v>
      </c>
      <c r="CA17" s="20" cm="1">
        <f t="array" ref="CA17">SUMPRODUCT(--(WEEKDAY(DATE(CA4,CA7,ROW($A$1:INDEX($A$1:$A$31,CA9))),2)=$C$17))</f>
        <v>4</v>
      </c>
      <c r="CB17" s="20" cm="1">
        <f t="array" ref="CB17">SUMPRODUCT(--(WEEKDAY(DATE(CB4,CB7,ROW($A$1:INDEX($A$1:$A$31,CB9))),2)=$C$17))</f>
        <v>4</v>
      </c>
      <c r="CC17" s="20" cm="1">
        <f t="array" ref="CC17">SUMPRODUCT(--(WEEKDAY(DATE(CC4,CC7,ROW($A$1:INDEX($A$1:$A$31,CC9))),2)=$C$17))</f>
        <v>4</v>
      </c>
      <c r="CD17" s="20" cm="1">
        <f t="array" ref="CD17">SUMPRODUCT(--(WEEKDAY(DATE(CD4,CD7,ROW($A$1:INDEX($A$1:$A$31,CD9))),2)=$C$17))</f>
        <v>5</v>
      </c>
      <c r="CE17" s="20" cm="1">
        <f t="array" ref="CE17">SUMPRODUCT(--(WEEKDAY(DATE(CE4,CE7,ROW($A$1:INDEX($A$1:$A$31,CE9))),2)=$C$17))</f>
        <v>4</v>
      </c>
      <c r="CF17" s="20" cm="1">
        <f t="array" ref="CF17">SUMPRODUCT(--(WEEKDAY(DATE(CF4,CF7,ROW($A$1:INDEX($A$1:$A$31,CF9))),2)=$C$17))</f>
        <v>5</v>
      </c>
      <c r="CG17" s="20" cm="1">
        <f t="array" ref="CG17">SUMPRODUCT(--(WEEKDAY(DATE(CG4,CG7,ROW($A$1:INDEX($A$1:$A$31,CG9))),2)=$C$17))</f>
        <v>4</v>
      </c>
      <c r="CH17" s="20" cm="1">
        <f t="array" ref="CH17">SUMPRODUCT(--(WEEKDAY(DATE(CH4,CH7,ROW($A$1:INDEX($A$1:$A$31,CH9))),2)=$C$17))</f>
        <v>4</v>
      </c>
      <c r="CI17" s="20" cm="1">
        <f t="array" ref="CI17">SUMPRODUCT(--(WEEKDAY(DATE(CI4,CI7,ROW($A$1:INDEX($A$1:$A$31,CI9))),2)=$C$17))</f>
        <v>5</v>
      </c>
      <c r="CJ17" s="20" cm="1">
        <f t="array" ref="CJ17">SUMPRODUCT(--(WEEKDAY(DATE(CJ4,CJ7,ROW($A$1:INDEX($A$1:$A$31,CJ9))),2)=$C$17))</f>
        <v>4</v>
      </c>
      <c r="CK17" s="20" cm="1">
        <f t="array" ref="CK17">SUMPRODUCT(--(WEEKDAY(DATE(CK4,CK7,ROW($A$1:INDEX($A$1:$A$31,CK9))),2)=$C$17))</f>
        <v>4</v>
      </c>
      <c r="CL17" s="20" cm="1">
        <f t="array" ref="CL17">SUMPRODUCT(--(WEEKDAY(DATE(CL4,CL7,ROW($A$1:INDEX($A$1:$A$31,CL9))),2)=$C$17))</f>
        <v>5</v>
      </c>
      <c r="CM17" s="20" cm="1">
        <f t="array" ref="CM17">SUMPRODUCT(--(WEEKDAY(DATE(CM4,CM7,ROW($A$1:INDEX($A$1:$A$31,CM9))),2)=$C$17))</f>
        <v>4</v>
      </c>
    </row>
    <row r="18" spans="2:91" s="20" customFormat="1" ht="15" x14ac:dyDescent="0.2">
      <c r="B18" s="88" t="s">
        <v>269</v>
      </c>
      <c r="C18" s="19">
        <v>2</v>
      </c>
      <c r="D18" s="19" t="s">
        <v>19</v>
      </c>
      <c r="E18" s="176">
        <f t="shared" si="19"/>
        <v>52</v>
      </c>
      <c r="F18" s="176">
        <f t="shared" si="19"/>
        <v>53</v>
      </c>
      <c r="G18" s="176">
        <f t="shared" si="19"/>
        <v>52</v>
      </c>
      <c r="H18" s="176">
        <f t="shared" si="19"/>
        <v>52</v>
      </c>
      <c r="I18" s="176">
        <f t="shared" si="19"/>
        <v>52</v>
      </c>
      <c r="K18" s="176">
        <f t="shared" si="20"/>
        <v>13</v>
      </c>
      <c r="L18" s="176">
        <f t="shared" si="20"/>
        <v>13</v>
      </c>
      <c r="M18" s="176">
        <f t="shared" si="20"/>
        <v>13</v>
      </c>
      <c r="N18" s="176">
        <f t="shared" si="20"/>
        <v>13</v>
      </c>
      <c r="O18" s="176">
        <f t="shared" si="20"/>
        <v>13</v>
      </c>
      <c r="P18" s="176">
        <f t="shared" si="20"/>
        <v>13</v>
      </c>
      <c r="Q18" s="176">
        <f t="shared" si="20"/>
        <v>13</v>
      </c>
      <c r="R18" s="176">
        <f t="shared" si="20"/>
        <v>14</v>
      </c>
      <c r="S18" s="176">
        <f t="shared" si="20"/>
        <v>12</v>
      </c>
      <c r="T18" s="176">
        <f t="shared" si="20"/>
        <v>13</v>
      </c>
      <c r="U18" s="176">
        <f t="shared" si="21"/>
        <v>14</v>
      </c>
      <c r="V18" s="176">
        <f t="shared" si="21"/>
        <v>13</v>
      </c>
      <c r="W18" s="176">
        <f t="shared" si="21"/>
        <v>13</v>
      </c>
      <c r="X18" s="176">
        <f t="shared" si="21"/>
        <v>13</v>
      </c>
      <c r="Y18" s="176">
        <f t="shared" si="21"/>
        <v>13</v>
      </c>
      <c r="Z18" s="176">
        <f t="shared" si="21"/>
        <v>13</v>
      </c>
      <c r="AA18" s="176">
        <f t="shared" si="21"/>
        <v>13</v>
      </c>
      <c r="AB18" s="176">
        <f t="shared" si="21"/>
        <v>13</v>
      </c>
      <c r="AC18" s="176">
        <f t="shared" si="21"/>
        <v>13</v>
      </c>
      <c r="AD18" s="176">
        <f t="shared" si="21"/>
        <v>13</v>
      </c>
      <c r="AF18" s="20" cm="1">
        <f t="array" ref="AF18">SUMPRODUCT(--(WEEKDAY(DATE(AF4,AF7,ROW($A$1:INDEX($A$1:$A$31,AF9))),2)=$C$18))</f>
        <v>5</v>
      </c>
      <c r="AG18" s="20" cm="1">
        <f t="array" ref="AG18">SUMPRODUCT(--(WEEKDAY(DATE(AG4,AG7,ROW($A$1:INDEX($A$1:$A$31,AG9))),2)=$C$18))</f>
        <v>4</v>
      </c>
      <c r="AH18" s="20" cm="1">
        <f t="array" ref="AH18">SUMPRODUCT(--(WEEKDAY(DATE(AH4,AH7,ROW($A$1:INDEX($A$1:$A$31,AH9))),2)=$C$18))</f>
        <v>4</v>
      </c>
      <c r="AI18" s="20" cm="1">
        <f t="array" ref="AI18">SUMPRODUCT(--(WEEKDAY(DATE(AI4,AI7,ROW($A$1:INDEX($A$1:$A$31,AI9))),2)=$C$18))</f>
        <v>4</v>
      </c>
      <c r="AJ18" s="20" cm="1">
        <f t="array" ref="AJ18">SUMPRODUCT(--(WEEKDAY(DATE(AJ4,AJ7,ROW($A$1:INDEX($A$1:$A$31,AJ9))),2)=$C$18))</f>
        <v>5</v>
      </c>
      <c r="AK18" s="20" cm="1">
        <f t="array" ref="AK18">SUMPRODUCT(--(WEEKDAY(DATE(AK4,AK7,ROW($A$1:INDEX($A$1:$A$31,AK9))),2)=$C$18))</f>
        <v>4</v>
      </c>
      <c r="AL18" s="20" cm="1">
        <f t="array" ref="AL18">SUMPRODUCT(--(WEEKDAY(DATE(AL4,AL7,ROW($A$1:INDEX($A$1:$A$31,AL9))),2)=$C$18))</f>
        <v>4</v>
      </c>
      <c r="AM18" s="20" cm="1">
        <f t="array" ref="AM18">SUMPRODUCT(--(WEEKDAY(DATE(AM4,AM7,ROW($A$1:INDEX($A$1:$A$31,AM9))),2)=$C$18))</f>
        <v>5</v>
      </c>
      <c r="AN18" s="20" cm="1">
        <f t="array" ref="AN18">SUMPRODUCT(--(WEEKDAY(DATE(AN4,AN7,ROW($A$1:INDEX($A$1:$A$31,AN9))),2)=$C$18))</f>
        <v>4</v>
      </c>
      <c r="AO18" s="20" cm="1">
        <f t="array" ref="AO18">SUMPRODUCT(--(WEEKDAY(DATE(AO4,AO7,ROW($A$1:INDEX($A$1:$A$31,AO9))),2)=$C$18))</f>
        <v>5</v>
      </c>
      <c r="AP18" s="20" cm="1">
        <f t="array" ref="AP18">SUMPRODUCT(--(WEEKDAY(DATE(AP4,AP7,ROW($A$1:INDEX($A$1:$A$31,AP9))),2)=$C$18))</f>
        <v>4</v>
      </c>
      <c r="AQ18" s="20" cm="1">
        <f t="array" ref="AQ18">SUMPRODUCT(--(WEEKDAY(DATE(AQ4,AQ7,ROW($A$1:INDEX($A$1:$A$31,AQ9))),2)=$C$18))</f>
        <v>4</v>
      </c>
      <c r="AR18" s="20" cm="1">
        <f t="array" ref="AR18">SUMPRODUCT(--(WEEKDAY(DATE(AR4,AR7,ROW($A$1:INDEX($A$1:$A$31,AR9))),2)=$C$18))</f>
        <v>5</v>
      </c>
      <c r="AS18" s="20" cm="1">
        <f t="array" ref="AS18">SUMPRODUCT(--(WEEKDAY(DATE(AS4,AS7,ROW($A$1:INDEX($A$1:$A$31,AS9))),2)=$C$18))</f>
        <v>4</v>
      </c>
      <c r="AT18" s="20" cm="1">
        <f t="array" ref="AT18">SUMPRODUCT(--(WEEKDAY(DATE(AT4,AT7,ROW($A$1:INDEX($A$1:$A$31,AT9))),2)=$C$18))</f>
        <v>4</v>
      </c>
      <c r="AU18" s="20" cm="1">
        <f t="array" ref="AU18">SUMPRODUCT(--(WEEKDAY(DATE(AU4,AU7,ROW($A$1:INDEX($A$1:$A$31,AU9))),2)=$C$18))</f>
        <v>5</v>
      </c>
      <c r="AV18" s="20" cm="1">
        <f t="array" ref="AV18">SUMPRODUCT(--(WEEKDAY(DATE(AV4,AV7,ROW($A$1:INDEX($A$1:$A$31,AV9))),2)=$C$18))</f>
        <v>4</v>
      </c>
      <c r="AW18" s="20" cm="1">
        <f t="array" ref="AW18">SUMPRODUCT(--(WEEKDAY(DATE(AW4,AW7,ROW($A$1:INDEX($A$1:$A$31,AW9))),2)=$C$18))</f>
        <v>4</v>
      </c>
      <c r="AX18" s="20" cm="1">
        <f t="array" ref="AX18">SUMPRODUCT(--(WEEKDAY(DATE(AX4,AX7,ROW($A$1:INDEX($A$1:$A$31,AX9))),2)=$C$18))</f>
        <v>5</v>
      </c>
      <c r="AY18" s="20" cm="1">
        <f t="array" ref="AY18">SUMPRODUCT(--(WEEKDAY(DATE(AY4,AY7,ROW($A$1:INDEX($A$1:$A$31,AY9))),2)=$C$18))</f>
        <v>4</v>
      </c>
      <c r="AZ18" s="20" cm="1">
        <f t="array" ref="AZ18">SUMPRODUCT(--(WEEKDAY(DATE(AZ4,AZ7,ROW($A$1:INDEX($A$1:$A$31,AZ9))),2)=$C$18))</f>
        <v>4</v>
      </c>
      <c r="BA18" s="20" cm="1">
        <f t="array" ref="BA18">SUMPRODUCT(--(WEEKDAY(DATE(BA4,BA7,ROW($A$1:INDEX($A$1:$A$31,BA9))),2)=$C$18))</f>
        <v>5</v>
      </c>
      <c r="BB18" s="20" cm="1">
        <f t="array" ref="BB18">SUMPRODUCT(--(WEEKDAY(DATE(BB4,BB7,ROW($A$1:INDEX($A$1:$A$31,BB9))),2)=$C$18))</f>
        <v>4</v>
      </c>
      <c r="BC18" s="20" cm="1">
        <f t="array" ref="BC18">SUMPRODUCT(--(WEEKDAY(DATE(BC4,BC7,ROW($A$1:INDEX($A$1:$A$31,BC9))),2)=$C$18))</f>
        <v>5</v>
      </c>
      <c r="BD18" s="20" cm="1">
        <f t="array" ref="BD18">SUMPRODUCT(--(WEEKDAY(DATE(BD4,BD7,ROW($A$1:INDEX($A$1:$A$31,BD9))),2)=$C$18))</f>
        <v>4</v>
      </c>
      <c r="BE18" s="20" cm="1">
        <f t="array" ref="BE18">SUMPRODUCT(--(WEEKDAY(DATE(BE4,BE7,ROW($A$1:INDEX($A$1:$A$31,BE9))),2)=$C$18))</f>
        <v>4</v>
      </c>
      <c r="BF18" s="20" cm="1">
        <f t="array" ref="BF18">SUMPRODUCT(--(WEEKDAY(DATE(BF4,BF7,ROW($A$1:INDEX($A$1:$A$31,BF9))),2)=$C$18))</f>
        <v>4</v>
      </c>
      <c r="BG18" s="20" cm="1">
        <f t="array" ref="BG18">SUMPRODUCT(--(WEEKDAY(DATE(BG4,BG7,ROW($A$1:INDEX($A$1:$A$31,BG9))),2)=$C$18))</f>
        <v>5</v>
      </c>
      <c r="BH18" s="20" cm="1">
        <f t="array" ref="BH18">SUMPRODUCT(--(WEEKDAY(DATE(BH4,BH7,ROW($A$1:INDEX($A$1:$A$31,BH9))),2)=$C$18))</f>
        <v>4</v>
      </c>
      <c r="BI18" s="20" cm="1">
        <f t="array" ref="BI18">SUMPRODUCT(--(WEEKDAY(DATE(BI4,BI7,ROW($A$1:INDEX($A$1:$A$31,BI9))),2)=$C$18))</f>
        <v>4</v>
      </c>
      <c r="BJ18" s="20" cm="1">
        <f t="array" ref="BJ18">SUMPRODUCT(--(WEEKDAY(DATE(BJ4,BJ7,ROW($A$1:INDEX($A$1:$A$31,BJ9))),2)=$C$18))</f>
        <v>5</v>
      </c>
      <c r="BK18" s="20" cm="1">
        <f t="array" ref="BK18">SUMPRODUCT(--(WEEKDAY(DATE(BK4,BK7,ROW($A$1:INDEX($A$1:$A$31,BK9))),2)=$C$18))</f>
        <v>4</v>
      </c>
      <c r="BL18" s="20" cm="1">
        <f t="array" ref="BL18">SUMPRODUCT(--(WEEKDAY(DATE(BL4,BL7,ROW($A$1:INDEX($A$1:$A$31,BL9))),2)=$C$18))</f>
        <v>5</v>
      </c>
      <c r="BM18" s="20" cm="1">
        <f t="array" ref="BM18">SUMPRODUCT(--(WEEKDAY(DATE(BM4,BM7,ROW($A$1:INDEX($A$1:$A$31,BM9))),2)=$C$18))</f>
        <v>4</v>
      </c>
      <c r="BN18" s="20" cm="1">
        <f t="array" ref="BN18">SUMPRODUCT(--(WEEKDAY(DATE(BN4,BN7,ROW($A$1:INDEX($A$1:$A$31,BN9))),2)=$C$18))</f>
        <v>4</v>
      </c>
      <c r="BO18" s="20" cm="1">
        <f t="array" ref="BO18">SUMPRODUCT(--(WEEKDAY(DATE(BO4,BO7,ROW($A$1:INDEX($A$1:$A$31,BO9))),2)=$C$18))</f>
        <v>5</v>
      </c>
      <c r="BP18" s="20" cm="1">
        <f t="array" ref="BP18">SUMPRODUCT(--(WEEKDAY(DATE(BP4,BP7,ROW($A$1:INDEX($A$1:$A$31,BP9))),2)=$C$18))</f>
        <v>4</v>
      </c>
      <c r="BQ18" s="20" cm="1">
        <f t="array" ref="BQ18">SUMPRODUCT(--(WEEKDAY(DATE(BQ4,BQ7,ROW($A$1:INDEX($A$1:$A$31,BQ9))),2)=$C$18))</f>
        <v>4</v>
      </c>
      <c r="BR18" s="20" cm="1">
        <f t="array" ref="BR18">SUMPRODUCT(--(WEEKDAY(DATE(BR4,BR7,ROW($A$1:INDEX($A$1:$A$31,BR9))),2)=$C$18))</f>
        <v>5</v>
      </c>
      <c r="BS18" s="20" cm="1">
        <f t="array" ref="BS18">SUMPRODUCT(--(WEEKDAY(DATE(BS4,BS7,ROW($A$1:INDEX($A$1:$A$31,BS9))),2)=$C$18))</f>
        <v>4</v>
      </c>
      <c r="BT18" s="20" cm="1">
        <f t="array" ref="BT18">SUMPRODUCT(--(WEEKDAY(DATE(BT4,BT7,ROW($A$1:INDEX($A$1:$A$31,BT9))),2)=$C$18))</f>
        <v>4</v>
      </c>
      <c r="BU18" s="20" cm="1">
        <f t="array" ref="BU18">SUMPRODUCT(--(WEEKDAY(DATE(BU4,BU7,ROW($A$1:INDEX($A$1:$A$31,BU9))),2)=$C$18))</f>
        <v>5</v>
      </c>
      <c r="BV18" s="20" cm="1">
        <f t="array" ref="BV18">SUMPRODUCT(--(WEEKDAY(DATE(BV4,BV7,ROW($A$1:INDEX($A$1:$A$31,BV9))),2)=$C$18))</f>
        <v>4</v>
      </c>
      <c r="BW18" s="20" cm="1">
        <f t="array" ref="BW18">SUMPRODUCT(--(WEEKDAY(DATE(BW4,BW7,ROW($A$1:INDEX($A$1:$A$31,BW9))),2)=$C$18))</f>
        <v>4</v>
      </c>
      <c r="BX18" s="20" cm="1">
        <f t="array" ref="BX18">SUMPRODUCT(--(WEEKDAY(DATE(BX4,BX7,ROW($A$1:INDEX($A$1:$A$31,BX9))),2)=$C$18))</f>
        <v>5</v>
      </c>
      <c r="BY18" s="20" cm="1">
        <f t="array" ref="BY18">SUMPRODUCT(--(WEEKDAY(DATE(BY4,BY7,ROW($A$1:INDEX($A$1:$A$31,BY9))),2)=$C$18))</f>
        <v>4</v>
      </c>
      <c r="BZ18" s="20" cm="1">
        <f t="array" ref="BZ18">SUMPRODUCT(--(WEEKDAY(DATE(BZ4,BZ7,ROW($A$1:INDEX($A$1:$A$31,BZ9))),2)=$C$18))</f>
        <v>4</v>
      </c>
      <c r="CA18" s="20" cm="1">
        <f t="array" ref="CA18">SUMPRODUCT(--(WEEKDAY(DATE(CA4,CA7,ROW($A$1:INDEX($A$1:$A$31,CA9))),2)=$C$18))</f>
        <v>5</v>
      </c>
      <c r="CB18" s="20" cm="1">
        <f t="array" ref="CB18">SUMPRODUCT(--(WEEKDAY(DATE(CB4,CB7,ROW($A$1:INDEX($A$1:$A$31,CB9))),2)=$C$18))</f>
        <v>4</v>
      </c>
      <c r="CC18" s="20" cm="1">
        <f t="array" ref="CC18">SUMPRODUCT(--(WEEKDAY(DATE(CC4,CC7,ROW($A$1:INDEX($A$1:$A$31,CC9))),2)=$C$18))</f>
        <v>4</v>
      </c>
      <c r="CD18" s="20" cm="1">
        <f t="array" ref="CD18">SUMPRODUCT(--(WEEKDAY(DATE(CD4,CD7,ROW($A$1:INDEX($A$1:$A$31,CD9))),2)=$C$18))</f>
        <v>5</v>
      </c>
      <c r="CE18" s="20" cm="1">
        <f t="array" ref="CE18">SUMPRODUCT(--(WEEKDAY(DATE(CE4,CE7,ROW($A$1:INDEX($A$1:$A$31,CE9))),2)=$C$18))</f>
        <v>4</v>
      </c>
      <c r="CF18" s="20" cm="1">
        <f t="array" ref="CF18">SUMPRODUCT(--(WEEKDAY(DATE(CF4,CF7,ROW($A$1:INDEX($A$1:$A$31,CF9))),2)=$C$18))</f>
        <v>4</v>
      </c>
      <c r="CG18" s="20" cm="1">
        <f t="array" ref="CG18">SUMPRODUCT(--(WEEKDAY(DATE(CG4,CG7,ROW($A$1:INDEX($A$1:$A$31,CG9))),2)=$C$18))</f>
        <v>5</v>
      </c>
      <c r="CH18" s="20" cm="1">
        <f t="array" ref="CH18">SUMPRODUCT(--(WEEKDAY(DATE(CH4,CH7,ROW($A$1:INDEX($A$1:$A$31,CH9))),2)=$C$18))</f>
        <v>4</v>
      </c>
      <c r="CI18" s="20" cm="1">
        <f t="array" ref="CI18">SUMPRODUCT(--(WEEKDAY(DATE(CI4,CI7,ROW($A$1:INDEX($A$1:$A$31,CI9))),2)=$C$18))</f>
        <v>5</v>
      </c>
      <c r="CJ18" s="20" cm="1">
        <f t="array" ref="CJ18">SUMPRODUCT(--(WEEKDAY(DATE(CJ4,CJ7,ROW($A$1:INDEX($A$1:$A$31,CJ9))),2)=$C$18))</f>
        <v>4</v>
      </c>
      <c r="CK18" s="20" cm="1">
        <f t="array" ref="CK18">SUMPRODUCT(--(WEEKDAY(DATE(CK4,CK7,ROW($A$1:INDEX($A$1:$A$31,CK9))),2)=$C$18))</f>
        <v>4</v>
      </c>
      <c r="CL18" s="20" cm="1">
        <f t="array" ref="CL18">SUMPRODUCT(--(WEEKDAY(DATE(CL4,CL7,ROW($A$1:INDEX($A$1:$A$31,CL9))),2)=$C$18))</f>
        <v>5</v>
      </c>
      <c r="CM18" s="20" cm="1">
        <f t="array" ref="CM18">SUMPRODUCT(--(WEEKDAY(DATE(CM4,CM7,ROW($A$1:INDEX($A$1:$A$31,CM9))),2)=$C$18))</f>
        <v>4</v>
      </c>
    </row>
    <row r="19" spans="2:91" s="20" customFormat="1" ht="15" x14ac:dyDescent="0.2">
      <c r="B19" s="88" t="s">
        <v>268</v>
      </c>
      <c r="C19" s="19">
        <v>3</v>
      </c>
      <c r="D19" s="19" t="s">
        <v>19</v>
      </c>
      <c r="E19" s="176">
        <f t="shared" si="19"/>
        <v>52</v>
      </c>
      <c r="F19" s="176">
        <f t="shared" si="19"/>
        <v>52</v>
      </c>
      <c r="G19" s="176">
        <f t="shared" si="19"/>
        <v>53</v>
      </c>
      <c r="H19" s="176">
        <f t="shared" si="19"/>
        <v>52</v>
      </c>
      <c r="I19" s="176">
        <f t="shared" si="19"/>
        <v>52</v>
      </c>
      <c r="K19" s="176">
        <f t="shared" si="20"/>
        <v>13</v>
      </c>
      <c r="L19" s="176">
        <f t="shared" si="20"/>
        <v>13</v>
      </c>
      <c r="M19" s="176">
        <f t="shared" si="20"/>
        <v>13</v>
      </c>
      <c r="N19" s="176">
        <f t="shared" si="20"/>
        <v>13</v>
      </c>
      <c r="O19" s="176">
        <f t="shared" si="20"/>
        <v>13</v>
      </c>
      <c r="P19" s="176">
        <f t="shared" si="20"/>
        <v>13</v>
      </c>
      <c r="Q19" s="176">
        <f t="shared" si="20"/>
        <v>13</v>
      </c>
      <c r="R19" s="176">
        <f t="shared" si="20"/>
        <v>13</v>
      </c>
      <c r="S19" s="176">
        <f t="shared" si="20"/>
        <v>13</v>
      </c>
      <c r="T19" s="176">
        <f t="shared" si="20"/>
        <v>13</v>
      </c>
      <c r="U19" s="176">
        <f t="shared" si="21"/>
        <v>13</v>
      </c>
      <c r="V19" s="176">
        <f t="shared" si="21"/>
        <v>14</v>
      </c>
      <c r="W19" s="176">
        <f t="shared" si="21"/>
        <v>12</v>
      </c>
      <c r="X19" s="176">
        <f t="shared" si="21"/>
        <v>13</v>
      </c>
      <c r="Y19" s="176">
        <f t="shared" si="21"/>
        <v>14</v>
      </c>
      <c r="Z19" s="176">
        <f t="shared" si="21"/>
        <v>13</v>
      </c>
      <c r="AA19" s="176">
        <f t="shared" si="21"/>
        <v>13</v>
      </c>
      <c r="AB19" s="176">
        <f t="shared" si="21"/>
        <v>13</v>
      </c>
      <c r="AC19" s="176">
        <f t="shared" si="21"/>
        <v>13</v>
      </c>
      <c r="AD19" s="176">
        <f t="shared" si="21"/>
        <v>13</v>
      </c>
      <c r="AF19" s="20" cm="1">
        <f t="array" ref="AF19">SUMPRODUCT(--(WEEKDAY(DATE(AF4,AF7,ROW($A$1:INDEX($A$1:$A$31,AF9))),2)=$C$19))</f>
        <v>4</v>
      </c>
      <c r="AG19" s="20" cm="1">
        <f t="array" ref="AG19">SUMPRODUCT(--(WEEKDAY(DATE(AG4,AG7,ROW($A$1:INDEX($A$1:$A$31,AG9))),2)=$C$19))</f>
        <v>4</v>
      </c>
      <c r="AH19" s="20" cm="1">
        <f t="array" ref="AH19">SUMPRODUCT(--(WEEKDAY(DATE(AH4,AH7,ROW($A$1:INDEX($A$1:$A$31,AH9))),2)=$C$19))</f>
        <v>5</v>
      </c>
      <c r="AI19" s="20" cm="1">
        <f t="array" ref="AI19">SUMPRODUCT(--(WEEKDAY(DATE(AI4,AI7,ROW($A$1:INDEX($A$1:$A$31,AI9))),2)=$C$19))</f>
        <v>4</v>
      </c>
      <c r="AJ19" s="20" cm="1">
        <f t="array" ref="AJ19">SUMPRODUCT(--(WEEKDAY(DATE(AJ4,AJ7,ROW($A$1:INDEX($A$1:$A$31,AJ9))),2)=$C$19))</f>
        <v>5</v>
      </c>
      <c r="AK19" s="20" cm="1">
        <f t="array" ref="AK19">SUMPRODUCT(--(WEEKDAY(DATE(AK4,AK7,ROW($A$1:INDEX($A$1:$A$31,AK9))),2)=$C$19))</f>
        <v>4</v>
      </c>
      <c r="AL19" s="20" cm="1">
        <f t="array" ref="AL19">SUMPRODUCT(--(WEEKDAY(DATE(AL4,AL7,ROW($A$1:INDEX($A$1:$A$31,AL9))),2)=$C$19))</f>
        <v>4</v>
      </c>
      <c r="AM19" s="20" cm="1">
        <f t="array" ref="AM19">SUMPRODUCT(--(WEEKDAY(DATE(AM4,AM7,ROW($A$1:INDEX($A$1:$A$31,AM9))),2)=$C$19))</f>
        <v>5</v>
      </c>
      <c r="AN19" s="20" cm="1">
        <f t="array" ref="AN19">SUMPRODUCT(--(WEEKDAY(DATE(AN4,AN7,ROW($A$1:INDEX($A$1:$A$31,AN9))),2)=$C$19))</f>
        <v>4</v>
      </c>
      <c r="AO19" s="20" cm="1">
        <f t="array" ref="AO19">SUMPRODUCT(--(WEEKDAY(DATE(AO4,AO7,ROW($A$1:INDEX($A$1:$A$31,AO9))),2)=$C$19))</f>
        <v>4</v>
      </c>
      <c r="AP19" s="20" cm="1">
        <f t="array" ref="AP19">SUMPRODUCT(--(WEEKDAY(DATE(AP4,AP7,ROW($A$1:INDEX($A$1:$A$31,AP9))),2)=$C$19))</f>
        <v>5</v>
      </c>
      <c r="AQ19" s="20" cm="1">
        <f t="array" ref="AQ19">SUMPRODUCT(--(WEEKDAY(DATE(AQ4,AQ7,ROW($A$1:INDEX($A$1:$A$31,AQ9))),2)=$C$19))</f>
        <v>4</v>
      </c>
      <c r="AR19" s="20" cm="1">
        <f t="array" ref="AR19">SUMPRODUCT(--(WEEKDAY(DATE(AR4,AR7,ROW($A$1:INDEX($A$1:$A$31,AR9))),2)=$C$19))</f>
        <v>5</v>
      </c>
      <c r="AS19" s="20" cm="1">
        <f t="array" ref="AS19">SUMPRODUCT(--(WEEKDAY(DATE(AS4,AS7,ROW($A$1:INDEX($A$1:$A$31,AS9))),2)=$C$19))</f>
        <v>4</v>
      </c>
      <c r="AT19" s="20" cm="1">
        <f t="array" ref="AT19">SUMPRODUCT(--(WEEKDAY(DATE(AT4,AT7,ROW($A$1:INDEX($A$1:$A$31,AT9))),2)=$C$19))</f>
        <v>4</v>
      </c>
      <c r="AU19" s="20" cm="1">
        <f t="array" ref="AU19">SUMPRODUCT(--(WEEKDAY(DATE(AU4,AU7,ROW($A$1:INDEX($A$1:$A$31,AU9))),2)=$C$19))</f>
        <v>4</v>
      </c>
      <c r="AV19" s="20" cm="1">
        <f t="array" ref="AV19">SUMPRODUCT(--(WEEKDAY(DATE(AV4,AV7,ROW($A$1:INDEX($A$1:$A$31,AV9))),2)=$C$19))</f>
        <v>5</v>
      </c>
      <c r="AW19" s="20" cm="1">
        <f t="array" ref="AW19">SUMPRODUCT(--(WEEKDAY(DATE(AW4,AW7,ROW($A$1:INDEX($A$1:$A$31,AW9))),2)=$C$19))</f>
        <v>4</v>
      </c>
      <c r="AX19" s="20" cm="1">
        <f t="array" ref="AX19">SUMPRODUCT(--(WEEKDAY(DATE(AX4,AX7,ROW($A$1:INDEX($A$1:$A$31,AX9))),2)=$C$19))</f>
        <v>5</v>
      </c>
      <c r="AY19" s="20" cm="1">
        <f t="array" ref="AY19">SUMPRODUCT(--(WEEKDAY(DATE(AY4,AY7,ROW($A$1:INDEX($A$1:$A$31,AY9))),2)=$C$19))</f>
        <v>4</v>
      </c>
      <c r="AZ19" s="20" cm="1">
        <f t="array" ref="AZ19">SUMPRODUCT(--(WEEKDAY(DATE(AZ4,AZ7,ROW($A$1:INDEX($A$1:$A$31,AZ9))),2)=$C$19))</f>
        <v>4</v>
      </c>
      <c r="BA19" s="20" cm="1">
        <f t="array" ref="BA19">SUMPRODUCT(--(WEEKDAY(DATE(BA4,BA7,ROW($A$1:INDEX($A$1:$A$31,BA9))),2)=$C$19))</f>
        <v>5</v>
      </c>
      <c r="BB19" s="20" cm="1">
        <f t="array" ref="BB19">SUMPRODUCT(--(WEEKDAY(DATE(BB4,BB7,ROW($A$1:INDEX($A$1:$A$31,BB9))),2)=$C$19))</f>
        <v>4</v>
      </c>
      <c r="BC19" s="20" cm="1">
        <f t="array" ref="BC19">SUMPRODUCT(--(WEEKDAY(DATE(BC4,BC7,ROW($A$1:INDEX($A$1:$A$31,BC9))),2)=$C$19))</f>
        <v>4</v>
      </c>
      <c r="BD19" s="20" cm="1">
        <f t="array" ref="BD19">SUMPRODUCT(--(WEEKDAY(DATE(BD4,BD7,ROW($A$1:INDEX($A$1:$A$31,BD9))),2)=$C$19))</f>
        <v>5</v>
      </c>
      <c r="BE19" s="20" cm="1">
        <f t="array" ref="BE19">SUMPRODUCT(--(WEEKDAY(DATE(BE4,BE7,ROW($A$1:INDEX($A$1:$A$31,BE9))),2)=$C$19))</f>
        <v>4</v>
      </c>
      <c r="BF19" s="20" cm="1">
        <f t="array" ref="BF19">SUMPRODUCT(--(WEEKDAY(DATE(BF4,BF7,ROW($A$1:INDEX($A$1:$A$31,BF9))),2)=$C$19))</f>
        <v>4</v>
      </c>
      <c r="BG19" s="20" cm="1">
        <f t="array" ref="BG19">SUMPRODUCT(--(WEEKDAY(DATE(BG4,BG7,ROW($A$1:INDEX($A$1:$A$31,BG9))),2)=$C$19))</f>
        <v>5</v>
      </c>
      <c r="BH19" s="20" cm="1">
        <f t="array" ref="BH19">SUMPRODUCT(--(WEEKDAY(DATE(BH4,BH7,ROW($A$1:INDEX($A$1:$A$31,BH9))),2)=$C$19))</f>
        <v>4</v>
      </c>
      <c r="BI19" s="20" cm="1">
        <f t="array" ref="BI19">SUMPRODUCT(--(WEEKDAY(DATE(BI4,BI7,ROW($A$1:INDEX($A$1:$A$31,BI9))),2)=$C$19))</f>
        <v>4</v>
      </c>
      <c r="BJ19" s="20" cm="1">
        <f t="array" ref="BJ19">SUMPRODUCT(--(WEEKDAY(DATE(BJ4,BJ7,ROW($A$1:INDEX($A$1:$A$31,BJ9))),2)=$C$19))</f>
        <v>5</v>
      </c>
      <c r="BK19" s="20" cm="1">
        <f t="array" ref="BK19">SUMPRODUCT(--(WEEKDAY(DATE(BK4,BK7,ROW($A$1:INDEX($A$1:$A$31,BK9))),2)=$C$19))</f>
        <v>4</v>
      </c>
      <c r="BL19" s="20" cm="1">
        <f t="array" ref="BL19">SUMPRODUCT(--(WEEKDAY(DATE(BL4,BL7,ROW($A$1:INDEX($A$1:$A$31,BL9))),2)=$C$19))</f>
        <v>4</v>
      </c>
      <c r="BM19" s="20" cm="1">
        <f t="array" ref="BM19">SUMPRODUCT(--(WEEKDAY(DATE(BM4,BM7,ROW($A$1:INDEX($A$1:$A$31,BM9))),2)=$C$19))</f>
        <v>5</v>
      </c>
      <c r="BN19" s="20" cm="1">
        <f t="array" ref="BN19">SUMPRODUCT(--(WEEKDAY(DATE(BN4,BN7,ROW($A$1:INDEX($A$1:$A$31,BN9))),2)=$C$19))</f>
        <v>4</v>
      </c>
      <c r="BO19" s="20" cm="1">
        <f t="array" ref="BO19">SUMPRODUCT(--(WEEKDAY(DATE(BO4,BO7,ROW($A$1:INDEX($A$1:$A$31,BO9))),2)=$C$19))</f>
        <v>5</v>
      </c>
      <c r="BP19" s="20" cm="1">
        <f t="array" ref="BP19">SUMPRODUCT(--(WEEKDAY(DATE(BP4,BP7,ROW($A$1:INDEX($A$1:$A$31,BP9))),2)=$C$19))</f>
        <v>4</v>
      </c>
      <c r="BQ19" s="20" cm="1">
        <f t="array" ref="BQ19">SUMPRODUCT(--(WEEKDAY(DATE(BQ4,BQ7,ROW($A$1:INDEX($A$1:$A$31,BQ9))),2)=$C$19))</f>
        <v>4</v>
      </c>
      <c r="BR19" s="20" cm="1">
        <f t="array" ref="BR19">SUMPRODUCT(--(WEEKDAY(DATE(BR4,BR7,ROW($A$1:INDEX($A$1:$A$31,BR9))),2)=$C$19))</f>
        <v>4</v>
      </c>
      <c r="BS19" s="20" cm="1">
        <f t="array" ref="BS19">SUMPRODUCT(--(WEEKDAY(DATE(BS4,BS7,ROW($A$1:INDEX($A$1:$A$31,BS9))),2)=$C$19))</f>
        <v>5</v>
      </c>
      <c r="BT19" s="20" cm="1">
        <f t="array" ref="BT19">SUMPRODUCT(--(WEEKDAY(DATE(BT4,BT7,ROW($A$1:INDEX($A$1:$A$31,BT9))),2)=$C$19))</f>
        <v>4</v>
      </c>
      <c r="BU19" s="20" cm="1">
        <f t="array" ref="BU19">SUMPRODUCT(--(WEEKDAY(DATE(BU4,BU7,ROW($A$1:INDEX($A$1:$A$31,BU9))),2)=$C$19))</f>
        <v>4</v>
      </c>
      <c r="BV19" s="20" cm="1">
        <f t="array" ref="BV19">SUMPRODUCT(--(WEEKDAY(DATE(BV4,BV7,ROW($A$1:INDEX($A$1:$A$31,BV9))),2)=$C$19))</f>
        <v>5</v>
      </c>
      <c r="BW19" s="20" cm="1">
        <f t="array" ref="BW19">SUMPRODUCT(--(WEEKDAY(DATE(BW4,BW7,ROW($A$1:INDEX($A$1:$A$31,BW9))),2)=$C$19))</f>
        <v>4</v>
      </c>
      <c r="BX19" s="20" cm="1">
        <f t="array" ref="BX19">SUMPRODUCT(--(WEEKDAY(DATE(BX4,BX7,ROW($A$1:INDEX($A$1:$A$31,BX9))),2)=$C$19))</f>
        <v>5</v>
      </c>
      <c r="BY19" s="20" cm="1">
        <f t="array" ref="BY19">SUMPRODUCT(--(WEEKDAY(DATE(BY4,BY7,ROW($A$1:INDEX($A$1:$A$31,BY9))),2)=$C$19))</f>
        <v>4</v>
      </c>
      <c r="BZ19" s="20" cm="1">
        <f t="array" ref="BZ19">SUMPRODUCT(--(WEEKDAY(DATE(BZ4,BZ7,ROW($A$1:INDEX($A$1:$A$31,BZ9))),2)=$C$19))</f>
        <v>4</v>
      </c>
      <c r="CA19" s="20" cm="1">
        <f t="array" ref="CA19">SUMPRODUCT(--(WEEKDAY(DATE(CA4,CA7,ROW($A$1:INDEX($A$1:$A$31,CA9))),2)=$C$19))</f>
        <v>5</v>
      </c>
      <c r="CB19" s="20" cm="1">
        <f t="array" ref="CB19">SUMPRODUCT(--(WEEKDAY(DATE(CB4,CB7,ROW($A$1:INDEX($A$1:$A$31,CB9))),2)=$C$19))</f>
        <v>4</v>
      </c>
      <c r="CC19" s="20" cm="1">
        <f t="array" ref="CC19">SUMPRODUCT(--(WEEKDAY(DATE(CC4,CC7,ROW($A$1:INDEX($A$1:$A$31,CC9))),2)=$C$19))</f>
        <v>4</v>
      </c>
      <c r="CD19" s="20" cm="1">
        <f t="array" ref="CD19">SUMPRODUCT(--(WEEKDAY(DATE(CD4,CD7,ROW($A$1:INDEX($A$1:$A$31,CD9))),2)=$C$19))</f>
        <v>5</v>
      </c>
      <c r="CE19" s="20" cm="1">
        <f t="array" ref="CE19">SUMPRODUCT(--(WEEKDAY(DATE(CE4,CE7,ROW($A$1:INDEX($A$1:$A$31,CE9))),2)=$C$19))</f>
        <v>4</v>
      </c>
      <c r="CF19" s="20" cm="1">
        <f t="array" ref="CF19">SUMPRODUCT(--(WEEKDAY(DATE(CF4,CF7,ROW($A$1:INDEX($A$1:$A$31,CF9))),2)=$C$19))</f>
        <v>4</v>
      </c>
      <c r="CG19" s="20" cm="1">
        <f t="array" ref="CG19">SUMPRODUCT(--(WEEKDAY(DATE(CG4,CG7,ROW($A$1:INDEX($A$1:$A$31,CG9))),2)=$C$19))</f>
        <v>5</v>
      </c>
      <c r="CH19" s="20" cm="1">
        <f t="array" ref="CH19">SUMPRODUCT(--(WEEKDAY(DATE(CH4,CH7,ROW($A$1:INDEX($A$1:$A$31,CH9))),2)=$C$19))</f>
        <v>4</v>
      </c>
      <c r="CI19" s="20" cm="1">
        <f t="array" ref="CI19">SUMPRODUCT(--(WEEKDAY(DATE(CI4,CI7,ROW($A$1:INDEX($A$1:$A$31,CI9))),2)=$C$19))</f>
        <v>4</v>
      </c>
      <c r="CJ19" s="20" cm="1">
        <f t="array" ref="CJ19">SUMPRODUCT(--(WEEKDAY(DATE(CJ4,CJ7,ROW($A$1:INDEX($A$1:$A$31,CJ9))),2)=$C$19))</f>
        <v>5</v>
      </c>
      <c r="CK19" s="20" cm="1">
        <f t="array" ref="CK19">SUMPRODUCT(--(WEEKDAY(DATE(CK4,CK7,ROW($A$1:INDEX($A$1:$A$31,CK9))),2)=$C$19))</f>
        <v>4</v>
      </c>
      <c r="CL19" s="20" cm="1">
        <f t="array" ref="CL19">SUMPRODUCT(--(WEEKDAY(DATE(CL4,CL7,ROW($A$1:INDEX($A$1:$A$31,CL9))),2)=$C$19))</f>
        <v>4</v>
      </c>
      <c r="CM19" s="20" cm="1">
        <f t="array" ref="CM19">SUMPRODUCT(--(WEEKDAY(DATE(CM4,CM7,ROW($A$1:INDEX($A$1:$A$31,CM9))),2)=$C$19))</f>
        <v>5</v>
      </c>
    </row>
    <row r="20" spans="2:91" s="20" customFormat="1" ht="15" x14ac:dyDescent="0.2">
      <c r="B20" s="88" t="s">
        <v>267</v>
      </c>
      <c r="C20" s="19">
        <v>4</v>
      </c>
      <c r="D20" s="19" t="s">
        <v>19</v>
      </c>
      <c r="E20" s="176">
        <f t="shared" si="19"/>
        <v>52</v>
      </c>
      <c r="F20" s="176">
        <f t="shared" si="19"/>
        <v>52</v>
      </c>
      <c r="G20" s="176">
        <f t="shared" si="19"/>
        <v>52</v>
      </c>
      <c r="H20" s="176">
        <f t="shared" si="19"/>
        <v>53</v>
      </c>
      <c r="I20" s="176">
        <f t="shared" si="19"/>
        <v>52</v>
      </c>
      <c r="K20" s="176">
        <f t="shared" si="20"/>
        <v>13</v>
      </c>
      <c r="L20" s="176">
        <f t="shared" si="20"/>
        <v>13</v>
      </c>
      <c r="M20" s="176">
        <f t="shared" si="20"/>
        <v>13</v>
      </c>
      <c r="N20" s="176">
        <f t="shared" si="20"/>
        <v>13</v>
      </c>
      <c r="O20" s="176">
        <f t="shared" si="20"/>
        <v>13</v>
      </c>
      <c r="P20" s="176">
        <f t="shared" si="20"/>
        <v>13</v>
      </c>
      <c r="Q20" s="176">
        <f t="shared" si="20"/>
        <v>13</v>
      </c>
      <c r="R20" s="176">
        <f t="shared" si="20"/>
        <v>13</v>
      </c>
      <c r="S20" s="176">
        <f t="shared" si="20"/>
        <v>13</v>
      </c>
      <c r="T20" s="176">
        <f t="shared" si="20"/>
        <v>13</v>
      </c>
      <c r="U20" s="176">
        <f t="shared" si="21"/>
        <v>13</v>
      </c>
      <c r="V20" s="176">
        <f t="shared" si="21"/>
        <v>13</v>
      </c>
      <c r="W20" s="176">
        <f t="shared" si="21"/>
        <v>13</v>
      </c>
      <c r="X20" s="176">
        <f t="shared" si="21"/>
        <v>13</v>
      </c>
      <c r="Y20" s="176">
        <f t="shared" si="21"/>
        <v>13</v>
      </c>
      <c r="Z20" s="176">
        <f t="shared" si="21"/>
        <v>14</v>
      </c>
      <c r="AA20" s="176">
        <f t="shared" si="21"/>
        <v>12</v>
      </c>
      <c r="AB20" s="176">
        <f t="shared" si="21"/>
        <v>13</v>
      </c>
      <c r="AC20" s="176">
        <f t="shared" si="21"/>
        <v>14</v>
      </c>
      <c r="AD20" s="176">
        <f t="shared" si="21"/>
        <v>13</v>
      </c>
      <c r="AF20" s="20" cm="1">
        <f t="array" ref="AF20">SUMPRODUCT(--(WEEKDAY(DATE(AF4,AF7,ROW($A$1:INDEX($A$1:$A$31,AF9))),2)=$C$20))</f>
        <v>4</v>
      </c>
      <c r="AG20" s="20" cm="1">
        <f t="array" ref="AG20">SUMPRODUCT(--(WEEKDAY(DATE(AG4,AG7,ROW($A$1:INDEX($A$1:$A$31,AG9))),2)=$C$20))</f>
        <v>4</v>
      </c>
      <c r="AH20" s="20" cm="1">
        <f t="array" ref="AH20">SUMPRODUCT(--(WEEKDAY(DATE(AH4,AH7,ROW($A$1:INDEX($A$1:$A$31,AH9))),2)=$C$20))</f>
        <v>5</v>
      </c>
      <c r="AI20" s="20" cm="1">
        <f t="array" ref="AI20">SUMPRODUCT(--(WEEKDAY(DATE(AI4,AI7,ROW($A$1:INDEX($A$1:$A$31,AI9))),2)=$C$20))</f>
        <v>4</v>
      </c>
      <c r="AJ20" s="20" cm="1">
        <f t="array" ref="AJ20">SUMPRODUCT(--(WEEKDAY(DATE(AJ4,AJ7,ROW($A$1:INDEX($A$1:$A$31,AJ9))),2)=$C$20))</f>
        <v>4</v>
      </c>
      <c r="AK20" s="20" cm="1">
        <f t="array" ref="AK20">SUMPRODUCT(--(WEEKDAY(DATE(AK4,AK7,ROW($A$1:INDEX($A$1:$A$31,AK9))),2)=$C$20))</f>
        <v>5</v>
      </c>
      <c r="AL20" s="20" cm="1">
        <f t="array" ref="AL20">SUMPRODUCT(--(WEEKDAY(DATE(AL4,AL7,ROW($A$1:INDEX($A$1:$A$31,AL9))),2)=$C$20))</f>
        <v>4</v>
      </c>
      <c r="AM20" s="20" cm="1">
        <f t="array" ref="AM20">SUMPRODUCT(--(WEEKDAY(DATE(AM4,AM7,ROW($A$1:INDEX($A$1:$A$31,AM9))),2)=$C$20))</f>
        <v>5</v>
      </c>
      <c r="AN20" s="20" cm="1">
        <f t="array" ref="AN20">SUMPRODUCT(--(WEEKDAY(DATE(AN4,AN7,ROW($A$1:INDEX($A$1:$A$31,AN9))),2)=$C$20))</f>
        <v>4</v>
      </c>
      <c r="AO20" s="20" cm="1">
        <f t="array" ref="AO20">SUMPRODUCT(--(WEEKDAY(DATE(AO4,AO7,ROW($A$1:INDEX($A$1:$A$31,AO9))),2)=$C$20))</f>
        <v>4</v>
      </c>
      <c r="AP20" s="20" cm="1">
        <f t="array" ref="AP20">SUMPRODUCT(--(WEEKDAY(DATE(AP4,AP7,ROW($A$1:INDEX($A$1:$A$31,AP9))),2)=$C$20))</f>
        <v>5</v>
      </c>
      <c r="AQ20" s="20" cm="1">
        <f t="array" ref="AQ20">SUMPRODUCT(--(WEEKDAY(DATE(AQ4,AQ7,ROW($A$1:INDEX($A$1:$A$31,AQ9))),2)=$C$20))</f>
        <v>4</v>
      </c>
      <c r="AR20" s="20" cm="1">
        <f t="array" ref="AR20">SUMPRODUCT(--(WEEKDAY(DATE(AR4,AR7,ROW($A$1:INDEX($A$1:$A$31,AR9))),2)=$C$20))</f>
        <v>4</v>
      </c>
      <c r="AS20" s="20" cm="1">
        <f t="array" ref="AS20">SUMPRODUCT(--(WEEKDAY(DATE(AS4,AS7,ROW($A$1:INDEX($A$1:$A$31,AS9))),2)=$C$20))</f>
        <v>5</v>
      </c>
      <c r="AT20" s="20" cm="1">
        <f t="array" ref="AT20">SUMPRODUCT(--(WEEKDAY(DATE(AT4,AT7,ROW($A$1:INDEX($A$1:$A$31,AT9))),2)=$C$20))</f>
        <v>4</v>
      </c>
      <c r="AU20" s="20" cm="1">
        <f t="array" ref="AU20">SUMPRODUCT(--(WEEKDAY(DATE(AU4,AU7,ROW($A$1:INDEX($A$1:$A$31,AU9))),2)=$C$20))</f>
        <v>4</v>
      </c>
      <c r="AV20" s="20" cm="1">
        <f t="array" ref="AV20">SUMPRODUCT(--(WEEKDAY(DATE(AV4,AV7,ROW($A$1:INDEX($A$1:$A$31,AV9))),2)=$C$20))</f>
        <v>5</v>
      </c>
      <c r="AW20" s="20" cm="1">
        <f t="array" ref="AW20">SUMPRODUCT(--(WEEKDAY(DATE(AW4,AW7,ROW($A$1:INDEX($A$1:$A$31,AW9))),2)=$C$20))</f>
        <v>4</v>
      </c>
      <c r="AX20" s="20" cm="1">
        <f t="array" ref="AX20">SUMPRODUCT(--(WEEKDAY(DATE(AX4,AX7,ROW($A$1:INDEX($A$1:$A$31,AX9))),2)=$C$20))</f>
        <v>4</v>
      </c>
      <c r="AY20" s="20" cm="1">
        <f t="array" ref="AY20">SUMPRODUCT(--(WEEKDAY(DATE(AY4,AY7,ROW($A$1:INDEX($A$1:$A$31,AY9))),2)=$C$20))</f>
        <v>5</v>
      </c>
      <c r="AZ20" s="20" cm="1">
        <f t="array" ref="AZ20">SUMPRODUCT(--(WEEKDAY(DATE(AZ4,AZ7,ROW($A$1:INDEX($A$1:$A$31,AZ9))),2)=$C$20))</f>
        <v>4</v>
      </c>
      <c r="BA20" s="20" cm="1">
        <f t="array" ref="BA20">SUMPRODUCT(--(WEEKDAY(DATE(BA4,BA7,ROW($A$1:INDEX($A$1:$A$31,BA9))),2)=$C$20))</f>
        <v>5</v>
      </c>
      <c r="BB20" s="20" cm="1">
        <f t="array" ref="BB20">SUMPRODUCT(--(WEEKDAY(DATE(BB4,BB7,ROW($A$1:INDEX($A$1:$A$31,BB9))),2)=$C$20))</f>
        <v>4</v>
      </c>
      <c r="BC20" s="20" cm="1">
        <f t="array" ref="BC20">SUMPRODUCT(--(WEEKDAY(DATE(BC4,BC7,ROW($A$1:INDEX($A$1:$A$31,BC9))),2)=$C$20))</f>
        <v>4</v>
      </c>
      <c r="BD20" s="20" cm="1">
        <f t="array" ref="BD20">SUMPRODUCT(--(WEEKDAY(DATE(BD4,BD7,ROW($A$1:INDEX($A$1:$A$31,BD9))),2)=$C$20))</f>
        <v>5</v>
      </c>
      <c r="BE20" s="20" cm="1">
        <f t="array" ref="BE20">SUMPRODUCT(--(WEEKDAY(DATE(BE4,BE7,ROW($A$1:INDEX($A$1:$A$31,BE9))),2)=$C$20))</f>
        <v>4</v>
      </c>
      <c r="BF20" s="20" cm="1">
        <f t="array" ref="BF20">SUMPRODUCT(--(WEEKDAY(DATE(BF4,BF7,ROW($A$1:INDEX($A$1:$A$31,BF9))),2)=$C$20))</f>
        <v>4</v>
      </c>
      <c r="BG20" s="20" cm="1">
        <f t="array" ref="BG20">SUMPRODUCT(--(WEEKDAY(DATE(BG4,BG7,ROW($A$1:INDEX($A$1:$A$31,BG9))),2)=$C$20))</f>
        <v>4</v>
      </c>
      <c r="BH20" s="20" cm="1">
        <f t="array" ref="BH20">SUMPRODUCT(--(WEEKDAY(DATE(BH4,BH7,ROW($A$1:INDEX($A$1:$A$31,BH9))),2)=$C$20))</f>
        <v>5</v>
      </c>
      <c r="BI20" s="20" cm="1">
        <f t="array" ref="BI20">SUMPRODUCT(--(WEEKDAY(DATE(BI4,BI7,ROW($A$1:INDEX($A$1:$A$31,BI9))),2)=$C$20))</f>
        <v>4</v>
      </c>
      <c r="BJ20" s="20" cm="1">
        <f t="array" ref="BJ20">SUMPRODUCT(--(WEEKDAY(DATE(BJ4,BJ7,ROW($A$1:INDEX($A$1:$A$31,BJ9))),2)=$C$20))</f>
        <v>5</v>
      </c>
      <c r="BK20" s="20" cm="1">
        <f t="array" ref="BK20">SUMPRODUCT(--(WEEKDAY(DATE(BK4,BK7,ROW($A$1:INDEX($A$1:$A$31,BK9))),2)=$C$20))</f>
        <v>4</v>
      </c>
      <c r="BL20" s="20" cm="1">
        <f t="array" ref="BL20">SUMPRODUCT(--(WEEKDAY(DATE(BL4,BL7,ROW($A$1:INDEX($A$1:$A$31,BL9))),2)=$C$20))</f>
        <v>4</v>
      </c>
      <c r="BM20" s="20" cm="1">
        <f t="array" ref="BM20">SUMPRODUCT(--(WEEKDAY(DATE(BM4,BM7,ROW($A$1:INDEX($A$1:$A$31,BM9))),2)=$C$20))</f>
        <v>5</v>
      </c>
      <c r="BN20" s="20" cm="1">
        <f t="array" ref="BN20">SUMPRODUCT(--(WEEKDAY(DATE(BN4,BN7,ROW($A$1:INDEX($A$1:$A$31,BN9))),2)=$C$20))</f>
        <v>4</v>
      </c>
      <c r="BO20" s="20" cm="1">
        <f t="array" ref="BO20">SUMPRODUCT(--(WEEKDAY(DATE(BO4,BO7,ROW($A$1:INDEX($A$1:$A$31,BO9))),2)=$C$20))</f>
        <v>4</v>
      </c>
      <c r="BP20" s="20" cm="1">
        <f t="array" ref="BP20">SUMPRODUCT(--(WEEKDAY(DATE(BP4,BP7,ROW($A$1:INDEX($A$1:$A$31,BP9))),2)=$C$20))</f>
        <v>5</v>
      </c>
      <c r="BQ20" s="20" cm="1">
        <f t="array" ref="BQ20">SUMPRODUCT(--(WEEKDAY(DATE(BQ4,BQ7,ROW($A$1:INDEX($A$1:$A$31,BQ9))),2)=$C$20))</f>
        <v>4</v>
      </c>
      <c r="BR20" s="20" cm="1">
        <f t="array" ref="BR20">SUMPRODUCT(--(WEEKDAY(DATE(BR4,BR7,ROW($A$1:INDEX($A$1:$A$31,BR9))),2)=$C$20))</f>
        <v>4</v>
      </c>
      <c r="BS20" s="20" cm="1">
        <f t="array" ref="BS20">SUMPRODUCT(--(WEEKDAY(DATE(BS4,BS7,ROW($A$1:INDEX($A$1:$A$31,BS9))),2)=$C$20))</f>
        <v>5</v>
      </c>
      <c r="BT20" s="20" cm="1">
        <f t="array" ref="BT20">SUMPRODUCT(--(WEEKDAY(DATE(BT4,BT7,ROW($A$1:INDEX($A$1:$A$31,BT9))),2)=$C$20))</f>
        <v>4</v>
      </c>
      <c r="BU20" s="20" cm="1">
        <f t="array" ref="BU20">SUMPRODUCT(--(WEEKDAY(DATE(BU4,BU7,ROW($A$1:INDEX($A$1:$A$31,BU9))),2)=$C$20))</f>
        <v>4</v>
      </c>
      <c r="BV20" s="20" cm="1">
        <f t="array" ref="BV20">SUMPRODUCT(--(WEEKDAY(DATE(BV4,BV7,ROW($A$1:INDEX($A$1:$A$31,BV9))),2)=$C$20))</f>
        <v>5</v>
      </c>
      <c r="BW20" s="20" cm="1">
        <f t="array" ref="BW20">SUMPRODUCT(--(WEEKDAY(DATE(BW4,BW7,ROW($A$1:INDEX($A$1:$A$31,BW9))),2)=$C$20))</f>
        <v>4</v>
      </c>
      <c r="BX20" s="20" cm="1">
        <f t="array" ref="BX20">SUMPRODUCT(--(WEEKDAY(DATE(BX4,BX7,ROW($A$1:INDEX($A$1:$A$31,BX9))),2)=$C$20))</f>
        <v>4</v>
      </c>
      <c r="BY20" s="20" cm="1">
        <f t="array" ref="BY20">SUMPRODUCT(--(WEEKDAY(DATE(BY4,BY7,ROW($A$1:INDEX($A$1:$A$31,BY9))),2)=$C$20))</f>
        <v>5</v>
      </c>
      <c r="BZ20" s="20" cm="1">
        <f t="array" ref="BZ20">SUMPRODUCT(--(WEEKDAY(DATE(BZ4,BZ7,ROW($A$1:INDEX($A$1:$A$31,BZ9))),2)=$C$20))</f>
        <v>4</v>
      </c>
      <c r="CA20" s="20" cm="1">
        <f t="array" ref="CA20">SUMPRODUCT(--(WEEKDAY(DATE(CA4,CA7,ROW($A$1:INDEX($A$1:$A$31,CA9))),2)=$C$20))</f>
        <v>5</v>
      </c>
      <c r="CB20" s="20" cm="1">
        <f t="array" ref="CB20">SUMPRODUCT(--(WEEKDAY(DATE(CB4,CB7,ROW($A$1:INDEX($A$1:$A$31,CB9))),2)=$C$20))</f>
        <v>4</v>
      </c>
      <c r="CC20" s="20" cm="1">
        <f t="array" ref="CC20">SUMPRODUCT(--(WEEKDAY(DATE(CC4,CC7,ROW($A$1:INDEX($A$1:$A$31,CC9))),2)=$C$20))</f>
        <v>4</v>
      </c>
      <c r="CD20" s="20" cm="1">
        <f t="array" ref="CD20">SUMPRODUCT(--(WEEKDAY(DATE(CD4,CD7,ROW($A$1:INDEX($A$1:$A$31,CD9))),2)=$C$20))</f>
        <v>4</v>
      </c>
      <c r="CE20" s="20" cm="1">
        <f t="array" ref="CE20">SUMPRODUCT(--(WEEKDAY(DATE(CE4,CE7,ROW($A$1:INDEX($A$1:$A$31,CE9))),2)=$C$20))</f>
        <v>5</v>
      </c>
      <c r="CF20" s="20" cm="1">
        <f t="array" ref="CF20">SUMPRODUCT(--(WEEKDAY(DATE(CF4,CF7,ROW($A$1:INDEX($A$1:$A$31,CF9))),2)=$C$20))</f>
        <v>4</v>
      </c>
      <c r="CG20" s="20" cm="1">
        <f t="array" ref="CG20">SUMPRODUCT(--(WEEKDAY(DATE(CG4,CG7,ROW($A$1:INDEX($A$1:$A$31,CG9))),2)=$C$20))</f>
        <v>4</v>
      </c>
      <c r="CH20" s="20" cm="1">
        <f t="array" ref="CH20">SUMPRODUCT(--(WEEKDAY(DATE(CH4,CH7,ROW($A$1:INDEX($A$1:$A$31,CH9))),2)=$C$20))</f>
        <v>5</v>
      </c>
      <c r="CI20" s="20" cm="1">
        <f t="array" ref="CI20">SUMPRODUCT(--(WEEKDAY(DATE(CI4,CI7,ROW($A$1:INDEX($A$1:$A$31,CI9))),2)=$C$20))</f>
        <v>4</v>
      </c>
      <c r="CJ20" s="20" cm="1">
        <f t="array" ref="CJ20">SUMPRODUCT(--(WEEKDAY(DATE(CJ4,CJ7,ROW($A$1:INDEX($A$1:$A$31,CJ9))),2)=$C$20))</f>
        <v>5</v>
      </c>
      <c r="CK20" s="20" cm="1">
        <f t="array" ref="CK20">SUMPRODUCT(--(WEEKDAY(DATE(CK4,CK7,ROW($A$1:INDEX($A$1:$A$31,CK9))),2)=$C$20))</f>
        <v>4</v>
      </c>
      <c r="CL20" s="20" cm="1">
        <f t="array" ref="CL20">SUMPRODUCT(--(WEEKDAY(DATE(CL4,CL7,ROW($A$1:INDEX($A$1:$A$31,CL9))),2)=$C$20))</f>
        <v>4</v>
      </c>
      <c r="CM20" s="20" cm="1">
        <f t="array" ref="CM20">SUMPRODUCT(--(WEEKDAY(DATE(CM4,CM7,ROW($A$1:INDEX($A$1:$A$31,CM9))),2)=$C$20))</f>
        <v>5</v>
      </c>
    </row>
    <row r="21" spans="2:91" s="20" customFormat="1" ht="15" x14ac:dyDescent="0.2">
      <c r="B21" s="88" t="s">
        <v>266</v>
      </c>
      <c r="C21" s="19">
        <v>5</v>
      </c>
      <c r="D21" s="19" t="s">
        <v>19</v>
      </c>
      <c r="E21" s="176">
        <f t="shared" si="19"/>
        <v>52</v>
      </c>
      <c r="F21" s="176">
        <f t="shared" si="19"/>
        <v>52</v>
      </c>
      <c r="G21" s="176">
        <f t="shared" si="19"/>
        <v>52</v>
      </c>
      <c r="H21" s="176">
        <f t="shared" si="19"/>
        <v>52</v>
      </c>
      <c r="I21" s="176">
        <f t="shared" si="19"/>
        <v>53</v>
      </c>
      <c r="K21" s="176">
        <f t="shared" si="20"/>
        <v>13</v>
      </c>
      <c r="L21" s="176">
        <f t="shared" si="20"/>
        <v>13</v>
      </c>
      <c r="M21" s="176">
        <f t="shared" si="20"/>
        <v>13</v>
      </c>
      <c r="N21" s="176">
        <f t="shared" si="20"/>
        <v>13</v>
      </c>
      <c r="O21" s="176">
        <f t="shared" si="20"/>
        <v>13</v>
      </c>
      <c r="P21" s="176">
        <f t="shared" si="20"/>
        <v>13</v>
      </c>
      <c r="Q21" s="176">
        <f t="shared" si="20"/>
        <v>13</v>
      </c>
      <c r="R21" s="176">
        <f t="shared" si="20"/>
        <v>13</v>
      </c>
      <c r="S21" s="176">
        <f t="shared" si="20"/>
        <v>13</v>
      </c>
      <c r="T21" s="176">
        <f t="shared" si="20"/>
        <v>13</v>
      </c>
      <c r="U21" s="176">
        <f t="shared" si="21"/>
        <v>13</v>
      </c>
      <c r="V21" s="176">
        <f t="shared" si="21"/>
        <v>13</v>
      </c>
      <c r="W21" s="176">
        <f t="shared" si="21"/>
        <v>13</v>
      </c>
      <c r="X21" s="176">
        <f t="shared" si="21"/>
        <v>13</v>
      </c>
      <c r="Y21" s="176">
        <f t="shared" si="21"/>
        <v>13</v>
      </c>
      <c r="Z21" s="176">
        <f t="shared" si="21"/>
        <v>13</v>
      </c>
      <c r="AA21" s="176">
        <f t="shared" si="21"/>
        <v>13</v>
      </c>
      <c r="AB21" s="176">
        <f t="shared" si="21"/>
        <v>13</v>
      </c>
      <c r="AC21" s="176">
        <f t="shared" si="21"/>
        <v>13</v>
      </c>
      <c r="AD21" s="176">
        <f t="shared" si="21"/>
        <v>14</v>
      </c>
      <c r="AF21" s="20" cm="1">
        <f t="array" ref="AF21">SUMPRODUCT(--(WEEKDAY(DATE(AF4,AF7,ROW($A$1:INDEX($A$1:$A$31,AF9))),2)=$C$21))</f>
        <v>4</v>
      </c>
      <c r="AG21" s="20" cm="1">
        <f t="array" ref="AG21">SUMPRODUCT(--(WEEKDAY(DATE(AG4,AG7,ROW($A$1:INDEX($A$1:$A$31,AG9))),2)=$C$21))</f>
        <v>4</v>
      </c>
      <c r="AH21" s="20" cm="1">
        <f t="array" ref="AH21">SUMPRODUCT(--(WEEKDAY(DATE(AH4,AH7,ROW($A$1:INDEX($A$1:$A$31,AH9))),2)=$C$21))</f>
        <v>5</v>
      </c>
      <c r="AI21" s="20" cm="1">
        <f t="array" ref="AI21">SUMPRODUCT(--(WEEKDAY(DATE(AI4,AI7,ROW($A$1:INDEX($A$1:$A$31,AI9))),2)=$C$21))</f>
        <v>4</v>
      </c>
      <c r="AJ21" s="20" cm="1">
        <f t="array" ref="AJ21">SUMPRODUCT(--(WEEKDAY(DATE(AJ4,AJ7,ROW($A$1:INDEX($A$1:$A$31,AJ9))),2)=$C$21))</f>
        <v>4</v>
      </c>
      <c r="AK21" s="20" cm="1">
        <f t="array" ref="AK21">SUMPRODUCT(--(WEEKDAY(DATE(AK4,AK7,ROW($A$1:INDEX($A$1:$A$31,AK9))),2)=$C$21))</f>
        <v>5</v>
      </c>
      <c r="AL21" s="20" cm="1">
        <f t="array" ref="AL21">SUMPRODUCT(--(WEEKDAY(DATE(AL4,AL7,ROW($A$1:INDEX($A$1:$A$31,AL9))),2)=$C$21))</f>
        <v>4</v>
      </c>
      <c r="AM21" s="20" cm="1">
        <f t="array" ref="AM21">SUMPRODUCT(--(WEEKDAY(DATE(AM4,AM7,ROW($A$1:INDEX($A$1:$A$31,AM9))),2)=$C$21))</f>
        <v>4</v>
      </c>
      <c r="AN21" s="20" cm="1">
        <f t="array" ref="AN21">SUMPRODUCT(--(WEEKDAY(DATE(AN4,AN7,ROW($A$1:INDEX($A$1:$A$31,AN9))),2)=$C$21))</f>
        <v>5</v>
      </c>
      <c r="AO21" s="20" cm="1">
        <f t="array" ref="AO21">SUMPRODUCT(--(WEEKDAY(DATE(AO4,AO7,ROW($A$1:INDEX($A$1:$A$31,AO9))),2)=$C$21))</f>
        <v>4</v>
      </c>
      <c r="AP21" s="20" cm="1">
        <f t="array" ref="AP21">SUMPRODUCT(--(WEEKDAY(DATE(AP4,AP7,ROW($A$1:INDEX($A$1:$A$31,AP9))),2)=$C$21))</f>
        <v>4</v>
      </c>
      <c r="AQ21" s="20" cm="1">
        <f t="array" ref="AQ21">SUMPRODUCT(--(WEEKDAY(DATE(AQ4,AQ7,ROW($A$1:INDEX($A$1:$A$31,AQ9))),2)=$C$21))</f>
        <v>5</v>
      </c>
      <c r="AR21" s="20" cm="1">
        <f t="array" ref="AR21">SUMPRODUCT(--(WEEKDAY(DATE(AR4,AR7,ROW($A$1:INDEX($A$1:$A$31,AR9))),2)=$C$21))</f>
        <v>4</v>
      </c>
      <c r="AS21" s="20" cm="1">
        <f t="array" ref="AS21">SUMPRODUCT(--(WEEKDAY(DATE(AS4,AS7,ROW($A$1:INDEX($A$1:$A$31,AS9))),2)=$C$21))</f>
        <v>4</v>
      </c>
      <c r="AT21" s="20" cm="1">
        <f t="array" ref="AT21">SUMPRODUCT(--(WEEKDAY(DATE(AT4,AT7,ROW($A$1:INDEX($A$1:$A$31,AT9))),2)=$C$21))</f>
        <v>5</v>
      </c>
      <c r="AU21" s="20" cm="1">
        <f t="array" ref="AU21">SUMPRODUCT(--(WEEKDAY(DATE(AU4,AU7,ROW($A$1:INDEX($A$1:$A$31,AU9))),2)=$C$21))</f>
        <v>4</v>
      </c>
      <c r="AV21" s="20" cm="1">
        <f t="array" ref="AV21">SUMPRODUCT(--(WEEKDAY(DATE(AV4,AV7,ROW($A$1:INDEX($A$1:$A$31,AV9))),2)=$C$21))</f>
        <v>5</v>
      </c>
      <c r="AW21" s="20" cm="1">
        <f t="array" ref="AW21">SUMPRODUCT(--(WEEKDAY(DATE(AW4,AW7,ROW($A$1:INDEX($A$1:$A$31,AW9))),2)=$C$21))</f>
        <v>4</v>
      </c>
      <c r="AX21" s="20" cm="1">
        <f t="array" ref="AX21">SUMPRODUCT(--(WEEKDAY(DATE(AX4,AX7,ROW($A$1:INDEX($A$1:$A$31,AX9))),2)=$C$21))</f>
        <v>4</v>
      </c>
      <c r="AY21" s="20" cm="1">
        <f t="array" ref="AY21">SUMPRODUCT(--(WEEKDAY(DATE(AY4,AY7,ROW($A$1:INDEX($A$1:$A$31,AY9))),2)=$C$21))</f>
        <v>5</v>
      </c>
      <c r="AZ21" s="20" cm="1">
        <f t="array" ref="AZ21">SUMPRODUCT(--(WEEKDAY(DATE(AZ4,AZ7,ROW($A$1:INDEX($A$1:$A$31,AZ9))),2)=$C$21))</f>
        <v>4</v>
      </c>
      <c r="BA21" s="20" cm="1">
        <f t="array" ref="BA21">SUMPRODUCT(--(WEEKDAY(DATE(BA4,BA7,ROW($A$1:INDEX($A$1:$A$31,BA9))),2)=$C$21))</f>
        <v>4</v>
      </c>
      <c r="BB21" s="20" cm="1">
        <f t="array" ref="BB21">SUMPRODUCT(--(WEEKDAY(DATE(BB4,BB7,ROW($A$1:INDEX($A$1:$A$31,BB9))),2)=$C$21))</f>
        <v>5</v>
      </c>
      <c r="BC21" s="20" cm="1">
        <f t="array" ref="BC21">SUMPRODUCT(--(WEEKDAY(DATE(BC4,BC7,ROW($A$1:INDEX($A$1:$A$31,BC9))),2)=$C$21))</f>
        <v>4</v>
      </c>
      <c r="BD21" s="20" cm="1">
        <f t="array" ref="BD21">SUMPRODUCT(--(WEEKDAY(DATE(BD4,BD7,ROW($A$1:INDEX($A$1:$A$31,BD9))),2)=$C$21))</f>
        <v>5</v>
      </c>
      <c r="BE21" s="20" cm="1">
        <f t="array" ref="BE21">SUMPRODUCT(--(WEEKDAY(DATE(BE4,BE7,ROW($A$1:INDEX($A$1:$A$31,BE9))),2)=$C$21))</f>
        <v>4</v>
      </c>
      <c r="BF21" s="20" cm="1">
        <f t="array" ref="BF21">SUMPRODUCT(--(WEEKDAY(DATE(BF4,BF7,ROW($A$1:INDEX($A$1:$A$31,BF9))),2)=$C$21))</f>
        <v>4</v>
      </c>
      <c r="BG21" s="20" cm="1">
        <f t="array" ref="BG21">SUMPRODUCT(--(WEEKDAY(DATE(BG4,BG7,ROW($A$1:INDEX($A$1:$A$31,BG9))),2)=$C$21))</f>
        <v>4</v>
      </c>
      <c r="BH21" s="20" cm="1">
        <f t="array" ref="BH21">SUMPRODUCT(--(WEEKDAY(DATE(BH4,BH7,ROW($A$1:INDEX($A$1:$A$31,BH9))),2)=$C$21))</f>
        <v>5</v>
      </c>
      <c r="BI21" s="20" cm="1">
        <f t="array" ref="BI21">SUMPRODUCT(--(WEEKDAY(DATE(BI4,BI7,ROW($A$1:INDEX($A$1:$A$31,BI9))),2)=$C$21))</f>
        <v>4</v>
      </c>
      <c r="BJ21" s="20" cm="1">
        <f t="array" ref="BJ21">SUMPRODUCT(--(WEEKDAY(DATE(BJ4,BJ7,ROW($A$1:INDEX($A$1:$A$31,BJ9))),2)=$C$21))</f>
        <v>4</v>
      </c>
      <c r="BK21" s="20" cm="1">
        <f t="array" ref="BK21">SUMPRODUCT(--(WEEKDAY(DATE(BK4,BK7,ROW($A$1:INDEX($A$1:$A$31,BK9))),2)=$C$21))</f>
        <v>5</v>
      </c>
      <c r="BL21" s="20" cm="1">
        <f t="array" ref="BL21">SUMPRODUCT(--(WEEKDAY(DATE(BL4,BL7,ROW($A$1:INDEX($A$1:$A$31,BL9))),2)=$C$21))</f>
        <v>4</v>
      </c>
      <c r="BM21" s="20" cm="1">
        <f t="array" ref="BM21">SUMPRODUCT(--(WEEKDAY(DATE(BM4,BM7,ROW($A$1:INDEX($A$1:$A$31,BM9))),2)=$C$21))</f>
        <v>5</v>
      </c>
      <c r="BN21" s="20" cm="1">
        <f t="array" ref="BN21">SUMPRODUCT(--(WEEKDAY(DATE(BN4,BN7,ROW($A$1:INDEX($A$1:$A$31,BN9))),2)=$C$21))</f>
        <v>4</v>
      </c>
      <c r="BO21" s="20" cm="1">
        <f t="array" ref="BO21">SUMPRODUCT(--(WEEKDAY(DATE(BO4,BO7,ROW($A$1:INDEX($A$1:$A$31,BO9))),2)=$C$21))</f>
        <v>4</v>
      </c>
      <c r="BP21" s="20" cm="1">
        <f t="array" ref="BP21">SUMPRODUCT(--(WEEKDAY(DATE(BP4,BP7,ROW($A$1:INDEX($A$1:$A$31,BP9))),2)=$C$21))</f>
        <v>5</v>
      </c>
      <c r="BQ21" s="20" cm="1">
        <f t="array" ref="BQ21">SUMPRODUCT(--(WEEKDAY(DATE(BQ4,BQ7,ROW($A$1:INDEX($A$1:$A$31,BQ9))),2)=$C$21))</f>
        <v>4</v>
      </c>
      <c r="BR21" s="20" cm="1">
        <f t="array" ref="BR21">SUMPRODUCT(--(WEEKDAY(DATE(BR4,BR7,ROW($A$1:INDEX($A$1:$A$31,BR9))),2)=$C$21))</f>
        <v>4</v>
      </c>
      <c r="BS21" s="20" cm="1">
        <f t="array" ref="BS21">SUMPRODUCT(--(WEEKDAY(DATE(BS4,BS7,ROW($A$1:INDEX($A$1:$A$31,BS9))),2)=$C$21))</f>
        <v>4</v>
      </c>
      <c r="BT21" s="20" cm="1">
        <f t="array" ref="BT21">SUMPRODUCT(--(WEEKDAY(DATE(BT4,BT7,ROW($A$1:INDEX($A$1:$A$31,BT9))),2)=$C$21))</f>
        <v>5</v>
      </c>
      <c r="BU21" s="20" cm="1">
        <f t="array" ref="BU21">SUMPRODUCT(--(WEEKDAY(DATE(BU4,BU7,ROW($A$1:INDEX($A$1:$A$31,BU9))),2)=$C$21))</f>
        <v>4</v>
      </c>
      <c r="BV21" s="20" cm="1">
        <f t="array" ref="BV21">SUMPRODUCT(--(WEEKDAY(DATE(BV4,BV7,ROW($A$1:INDEX($A$1:$A$31,BV9))),2)=$C$21))</f>
        <v>5</v>
      </c>
      <c r="BW21" s="20" cm="1">
        <f t="array" ref="BW21">SUMPRODUCT(--(WEEKDAY(DATE(BW4,BW7,ROW($A$1:INDEX($A$1:$A$31,BW9))),2)=$C$21))</f>
        <v>4</v>
      </c>
      <c r="BX21" s="20" cm="1">
        <f t="array" ref="BX21">SUMPRODUCT(--(WEEKDAY(DATE(BX4,BX7,ROW($A$1:INDEX($A$1:$A$31,BX9))),2)=$C$21))</f>
        <v>4</v>
      </c>
      <c r="BY21" s="20" cm="1">
        <f t="array" ref="BY21">SUMPRODUCT(--(WEEKDAY(DATE(BY4,BY7,ROW($A$1:INDEX($A$1:$A$31,BY9))),2)=$C$21))</f>
        <v>5</v>
      </c>
      <c r="BZ21" s="20" cm="1">
        <f t="array" ref="BZ21">SUMPRODUCT(--(WEEKDAY(DATE(BZ4,BZ7,ROW($A$1:INDEX($A$1:$A$31,BZ9))),2)=$C$21))</f>
        <v>4</v>
      </c>
      <c r="CA21" s="20" cm="1">
        <f t="array" ref="CA21">SUMPRODUCT(--(WEEKDAY(DATE(CA4,CA7,ROW($A$1:INDEX($A$1:$A$31,CA9))),2)=$C$21))</f>
        <v>4</v>
      </c>
      <c r="CB21" s="20" cm="1">
        <f t="array" ref="CB21">SUMPRODUCT(--(WEEKDAY(DATE(CB4,CB7,ROW($A$1:INDEX($A$1:$A$31,CB9))),2)=$C$21))</f>
        <v>5</v>
      </c>
      <c r="CC21" s="20" cm="1">
        <f t="array" ref="CC21">SUMPRODUCT(--(WEEKDAY(DATE(CC4,CC7,ROW($A$1:INDEX($A$1:$A$31,CC9))),2)=$C$21))</f>
        <v>4</v>
      </c>
      <c r="CD21" s="20" cm="1">
        <f t="array" ref="CD21">SUMPRODUCT(--(WEEKDAY(DATE(CD4,CD7,ROW($A$1:INDEX($A$1:$A$31,CD9))),2)=$C$21))</f>
        <v>4</v>
      </c>
      <c r="CE21" s="20" cm="1">
        <f t="array" ref="CE21">SUMPRODUCT(--(WEEKDAY(DATE(CE4,CE7,ROW($A$1:INDEX($A$1:$A$31,CE9))),2)=$C$21))</f>
        <v>5</v>
      </c>
      <c r="CF21" s="20" cm="1">
        <f t="array" ref="CF21">SUMPRODUCT(--(WEEKDAY(DATE(CF4,CF7,ROW($A$1:INDEX($A$1:$A$31,CF9))),2)=$C$21))</f>
        <v>4</v>
      </c>
      <c r="CG21" s="20" cm="1">
        <f t="array" ref="CG21">SUMPRODUCT(--(WEEKDAY(DATE(CG4,CG7,ROW($A$1:INDEX($A$1:$A$31,CG9))),2)=$C$21))</f>
        <v>4</v>
      </c>
      <c r="CH21" s="20" cm="1">
        <f t="array" ref="CH21">SUMPRODUCT(--(WEEKDAY(DATE(CH4,CH7,ROW($A$1:INDEX($A$1:$A$31,CH9))),2)=$C$21))</f>
        <v>5</v>
      </c>
      <c r="CI21" s="20" cm="1">
        <f t="array" ref="CI21">SUMPRODUCT(--(WEEKDAY(DATE(CI4,CI7,ROW($A$1:INDEX($A$1:$A$31,CI9))),2)=$C$21))</f>
        <v>4</v>
      </c>
      <c r="CJ21" s="20" cm="1">
        <f t="array" ref="CJ21">SUMPRODUCT(--(WEEKDAY(DATE(CJ4,CJ7,ROW($A$1:INDEX($A$1:$A$31,CJ9))),2)=$C$21))</f>
        <v>4</v>
      </c>
      <c r="CK21" s="20" cm="1">
        <f t="array" ref="CK21">SUMPRODUCT(--(WEEKDAY(DATE(CK4,CK7,ROW($A$1:INDEX($A$1:$A$31,CK9))),2)=$C$21))</f>
        <v>5</v>
      </c>
      <c r="CL21" s="20" cm="1">
        <f t="array" ref="CL21">SUMPRODUCT(--(WEEKDAY(DATE(CL4,CL7,ROW($A$1:INDEX($A$1:$A$31,CL9))),2)=$C$21))</f>
        <v>4</v>
      </c>
      <c r="CM21" s="20" cm="1">
        <f t="array" ref="CM21">SUMPRODUCT(--(WEEKDAY(DATE(CM4,CM7,ROW($A$1:INDEX($A$1:$A$31,CM9))),2)=$C$21))</f>
        <v>5</v>
      </c>
    </row>
    <row r="22" spans="2:91" s="20" customFormat="1" ht="15" x14ac:dyDescent="0.2">
      <c r="B22" s="88" t="s">
        <v>265</v>
      </c>
      <c r="C22" s="19">
        <v>6</v>
      </c>
      <c r="D22" s="19" t="s">
        <v>19</v>
      </c>
      <c r="E22" s="176">
        <f t="shared" si="19"/>
        <v>52</v>
      </c>
      <c r="F22" s="176">
        <f t="shared" si="19"/>
        <v>52</v>
      </c>
      <c r="G22" s="176">
        <f t="shared" si="19"/>
        <v>52</v>
      </c>
      <c r="H22" s="176">
        <f t="shared" si="19"/>
        <v>52</v>
      </c>
      <c r="I22" s="176">
        <f t="shared" si="19"/>
        <v>52</v>
      </c>
      <c r="K22" s="176">
        <f t="shared" si="20"/>
        <v>12</v>
      </c>
      <c r="L22" s="176">
        <f t="shared" si="20"/>
        <v>13</v>
      </c>
      <c r="M22" s="176">
        <f t="shared" si="20"/>
        <v>14</v>
      </c>
      <c r="N22" s="176">
        <f t="shared" si="20"/>
        <v>13</v>
      </c>
      <c r="O22" s="176">
        <f t="shared" si="20"/>
        <v>13</v>
      </c>
      <c r="P22" s="176">
        <f t="shared" si="20"/>
        <v>13</v>
      </c>
      <c r="Q22" s="176">
        <f t="shared" si="20"/>
        <v>13</v>
      </c>
      <c r="R22" s="176">
        <f t="shared" si="20"/>
        <v>13</v>
      </c>
      <c r="S22" s="176">
        <f t="shared" si="20"/>
        <v>13</v>
      </c>
      <c r="T22" s="176">
        <f t="shared" si="20"/>
        <v>13</v>
      </c>
      <c r="U22" s="176">
        <f t="shared" si="21"/>
        <v>13</v>
      </c>
      <c r="V22" s="176">
        <f t="shared" si="21"/>
        <v>13</v>
      </c>
      <c r="W22" s="176">
        <f t="shared" si="21"/>
        <v>13</v>
      </c>
      <c r="X22" s="176">
        <f t="shared" si="21"/>
        <v>13</v>
      </c>
      <c r="Y22" s="176">
        <f t="shared" si="21"/>
        <v>13</v>
      </c>
      <c r="Z22" s="176">
        <f t="shared" si="21"/>
        <v>13</v>
      </c>
      <c r="AA22" s="176">
        <f t="shared" si="21"/>
        <v>13</v>
      </c>
      <c r="AB22" s="176">
        <f t="shared" si="21"/>
        <v>13</v>
      </c>
      <c r="AC22" s="176">
        <f t="shared" si="21"/>
        <v>13</v>
      </c>
      <c r="AD22" s="176">
        <f t="shared" si="21"/>
        <v>13</v>
      </c>
      <c r="AF22" s="20" cm="1">
        <f t="array" ref="AF22">SUMPRODUCT(--(WEEKDAY(DATE(AF4,AF7,ROW($A$1:INDEX($A$1:$A$31,AF9))),2)=$C$22))</f>
        <v>4</v>
      </c>
      <c r="AG22" s="20" cm="1">
        <f t="array" ref="AG22">SUMPRODUCT(--(WEEKDAY(DATE(AG4,AG7,ROW($A$1:INDEX($A$1:$A$31,AG9))),2)=$C$22))</f>
        <v>4</v>
      </c>
      <c r="AH22" s="20" cm="1">
        <f t="array" ref="AH22">SUMPRODUCT(--(WEEKDAY(DATE(AH4,AH7,ROW($A$1:INDEX($A$1:$A$31,AH9))),2)=$C$22))</f>
        <v>4</v>
      </c>
      <c r="AI22" s="20" cm="1">
        <f t="array" ref="AI22">SUMPRODUCT(--(WEEKDAY(DATE(AI4,AI7,ROW($A$1:INDEX($A$1:$A$31,AI9))),2)=$C$22))</f>
        <v>5</v>
      </c>
      <c r="AJ22" s="20" cm="1">
        <f t="array" ref="AJ22">SUMPRODUCT(--(WEEKDAY(DATE(AJ4,AJ7,ROW($A$1:INDEX($A$1:$A$31,AJ9))),2)=$C$22))</f>
        <v>4</v>
      </c>
      <c r="AK22" s="20" cm="1">
        <f t="array" ref="AK22">SUMPRODUCT(--(WEEKDAY(DATE(AK4,AK7,ROW($A$1:INDEX($A$1:$A$31,AK9))),2)=$C$22))</f>
        <v>4</v>
      </c>
      <c r="AL22" s="20" cm="1">
        <f t="array" ref="AL22">SUMPRODUCT(--(WEEKDAY(DATE(AL4,AL7,ROW($A$1:INDEX($A$1:$A$31,AL9))),2)=$C$22))</f>
        <v>5</v>
      </c>
      <c r="AM22" s="20" cm="1">
        <f t="array" ref="AM22">SUMPRODUCT(--(WEEKDAY(DATE(AM4,AM7,ROW($A$1:INDEX($A$1:$A$31,AM9))),2)=$C$22))</f>
        <v>4</v>
      </c>
      <c r="AN22" s="20" cm="1">
        <f t="array" ref="AN22">SUMPRODUCT(--(WEEKDAY(DATE(AN4,AN7,ROW($A$1:INDEX($A$1:$A$31,AN9))),2)=$C$22))</f>
        <v>5</v>
      </c>
      <c r="AO22" s="20" cm="1">
        <f t="array" ref="AO22">SUMPRODUCT(--(WEEKDAY(DATE(AO4,AO7,ROW($A$1:INDEX($A$1:$A$31,AO9))),2)=$C$22))</f>
        <v>4</v>
      </c>
      <c r="AP22" s="20" cm="1">
        <f t="array" ref="AP22">SUMPRODUCT(--(WEEKDAY(DATE(AP4,AP7,ROW($A$1:INDEX($A$1:$A$31,AP9))),2)=$C$22))</f>
        <v>4</v>
      </c>
      <c r="AQ22" s="20" cm="1">
        <f t="array" ref="AQ22">SUMPRODUCT(--(WEEKDAY(DATE(AQ4,AQ7,ROW($A$1:INDEX($A$1:$A$31,AQ9))),2)=$C$22))</f>
        <v>5</v>
      </c>
      <c r="AR22" s="20" cm="1">
        <f t="array" ref="AR22">SUMPRODUCT(--(WEEKDAY(DATE(AR4,AR7,ROW($A$1:INDEX($A$1:$A$31,AR9))),2)=$C$22))</f>
        <v>4</v>
      </c>
      <c r="AS22" s="20" cm="1">
        <f t="array" ref="AS22">SUMPRODUCT(--(WEEKDAY(DATE(AS4,AS7,ROW($A$1:INDEX($A$1:$A$31,AS9))),2)=$C$22))</f>
        <v>4</v>
      </c>
      <c r="AT22" s="20" cm="1">
        <f t="array" ref="AT22">SUMPRODUCT(--(WEEKDAY(DATE(AT4,AT7,ROW($A$1:INDEX($A$1:$A$31,AT9))),2)=$C$22))</f>
        <v>5</v>
      </c>
      <c r="AU22" s="20" cm="1">
        <f t="array" ref="AU22">SUMPRODUCT(--(WEEKDAY(DATE(AU4,AU7,ROW($A$1:INDEX($A$1:$A$31,AU9))),2)=$C$22))</f>
        <v>4</v>
      </c>
      <c r="AV22" s="20" cm="1">
        <f t="array" ref="AV22">SUMPRODUCT(--(WEEKDAY(DATE(AV4,AV7,ROW($A$1:INDEX($A$1:$A$31,AV9))),2)=$C$22))</f>
        <v>4</v>
      </c>
      <c r="AW22" s="20" cm="1">
        <f t="array" ref="AW22">SUMPRODUCT(--(WEEKDAY(DATE(AW4,AW7,ROW($A$1:INDEX($A$1:$A$31,AW9))),2)=$C$22))</f>
        <v>5</v>
      </c>
      <c r="AX22" s="20" cm="1">
        <f t="array" ref="AX22">SUMPRODUCT(--(WEEKDAY(DATE(AX4,AX7,ROW($A$1:INDEX($A$1:$A$31,AX9))),2)=$C$22))</f>
        <v>4</v>
      </c>
      <c r="AY22" s="20" cm="1">
        <f t="array" ref="AY22">SUMPRODUCT(--(WEEKDAY(DATE(AY4,AY7,ROW($A$1:INDEX($A$1:$A$31,AY9))),2)=$C$22))</f>
        <v>5</v>
      </c>
      <c r="AZ22" s="20" cm="1">
        <f t="array" ref="AZ22">SUMPRODUCT(--(WEEKDAY(DATE(AZ4,AZ7,ROW($A$1:INDEX($A$1:$A$31,AZ9))),2)=$C$22))</f>
        <v>4</v>
      </c>
      <c r="BA22" s="20" cm="1">
        <f t="array" ref="BA22">SUMPRODUCT(--(WEEKDAY(DATE(BA4,BA7,ROW($A$1:INDEX($A$1:$A$31,BA9))),2)=$C$22))</f>
        <v>4</v>
      </c>
      <c r="BB22" s="20" cm="1">
        <f t="array" ref="BB22">SUMPRODUCT(--(WEEKDAY(DATE(BB4,BB7,ROW($A$1:INDEX($A$1:$A$31,BB9))),2)=$C$22))</f>
        <v>5</v>
      </c>
      <c r="BC22" s="20" cm="1">
        <f t="array" ref="BC22">SUMPRODUCT(--(WEEKDAY(DATE(BC4,BC7,ROW($A$1:INDEX($A$1:$A$31,BC9))),2)=$C$22))</f>
        <v>4</v>
      </c>
      <c r="BD22" s="20" cm="1">
        <f t="array" ref="BD22">SUMPRODUCT(--(WEEKDAY(DATE(BD4,BD7,ROW($A$1:INDEX($A$1:$A$31,BD9))),2)=$C$22))</f>
        <v>4</v>
      </c>
      <c r="BE22" s="20" cm="1">
        <f t="array" ref="BE22">SUMPRODUCT(--(WEEKDAY(DATE(BE4,BE7,ROW($A$1:INDEX($A$1:$A$31,BE9))),2)=$C$22))</f>
        <v>4</v>
      </c>
      <c r="BF22" s="20" cm="1">
        <f t="array" ref="BF22">SUMPRODUCT(--(WEEKDAY(DATE(BF4,BF7,ROW($A$1:INDEX($A$1:$A$31,BF9))),2)=$C$22))</f>
        <v>5</v>
      </c>
      <c r="BG22" s="20" cm="1">
        <f t="array" ref="BG22">SUMPRODUCT(--(WEEKDAY(DATE(BG4,BG7,ROW($A$1:INDEX($A$1:$A$31,BG9))),2)=$C$22))</f>
        <v>4</v>
      </c>
      <c r="BH22" s="20" cm="1">
        <f t="array" ref="BH22">SUMPRODUCT(--(WEEKDAY(DATE(BH4,BH7,ROW($A$1:INDEX($A$1:$A$31,BH9))),2)=$C$22))</f>
        <v>5</v>
      </c>
      <c r="BI22" s="20" cm="1">
        <f t="array" ref="BI22">SUMPRODUCT(--(WEEKDAY(DATE(BI4,BI7,ROW($A$1:INDEX($A$1:$A$31,BI9))),2)=$C$22))</f>
        <v>4</v>
      </c>
      <c r="BJ22" s="20" cm="1">
        <f t="array" ref="BJ22">SUMPRODUCT(--(WEEKDAY(DATE(BJ4,BJ7,ROW($A$1:INDEX($A$1:$A$31,BJ9))),2)=$C$22))</f>
        <v>4</v>
      </c>
      <c r="BK22" s="20" cm="1">
        <f t="array" ref="BK22">SUMPRODUCT(--(WEEKDAY(DATE(BK4,BK7,ROW($A$1:INDEX($A$1:$A$31,BK9))),2)=$C$22))</f>
        <v>5</v>
      </c>
      <c r="BL22" s="20" cm="1">
        <f t="array" ref="BL22">SUMPRODUCT(--(WEEKDAY(DATE(BL4,BL7,ROW($A$1:INDEX($A$1:$A$31,BL9))),2)=$C$22))</f>
        <v>4</v>
      </c>
      <c r="BM22" s="20" cm="1">
        <f t="array" ref="BM22">SUMPRODUCT(--(WEEKDAY(DATE(BM4,BM7,ROW($A$1:INDEX($A$1:$A$31,BM9))),2)=$C$22))</f>
        <v>4</v>
      </c>
      <c r="BN22" s="20" cm="1">
        <f t="array" ref="BN22">SUMPRODUCT(--(WEEKDAY(DATE(BN4,BN7,ROW($A$1:INDEX($A$1:$A$31,BN9))),2)=$C$22))</f>
        <v>5</v>
      </c>
      <c r="BO22" s="20" cm="1">
        <f t="array" ref="BO22">SUMPRODUCT(--(WEEKDAY(DATE(BO4,BO7,ROW($A$1:INDEX($A$1:$A$31,BO9))),2)=$C$22))</f>
        <v>4</v>
      </c>
      <c r="BP22" s="20" cm="1">
        <f t="array" ref="BP22">SUMPRODUCT(--(WEEKDAY(DATE(BP4,BP7,ROW($A$1:INDEX($A$1:$A$31,BP9))),2)=$C$22))</f>
        <v>5</v>
      </c>
      <c r="BQ22" s="20" cm="1">
        <f t="array" ref="BQ22">SUMPRODUCT(--(WEEKDAY(DATE(BQ4,BQ7,ROW($A$1:INDEX($A$1:$A$31,BQ9))),2)=$C$22))</f>
        <v>4</v>
      </c>
      <c r="BR22" s="20" cm="1">
        <f t="array" ref="BR22">SUMPRODUCT(--(WEEKDAY(DATE(BR4,BR7,ROW($A$1:INDEX($A$1:$A$31,BR9))),2)=$C$22))</f>
        <v>4</v>
      </c>
      <c r="BS22" s="20" cm="1">
        <f t="array" ref="BS22">SUMPRODUCT(--(WEEKDAY(DATE(BS4,BS7,ROW($A$1:INDEX($A$1:$A$31,BS9))),2)=$C$22))</f>
        <v>4</v>
      </c>
      <c r="BT22" s="20" cm="1">
        <f t="array" ref="BT22">SUMPRODUCT(--(WEEKDAY(DATE(BT4,BT7,ROW($A$1:INDEX($A$1:$A$31,BT9))),2)=$C$22))</f>
        <v>5</v>
      </c>
      <c r="BU22" s="20" cm="1">
        <f t="array" ref="BU22">SUMPRODUCT(--(WEEKDAY(DATE(BU4,BU7,ROW($A$1:INDEX($A$1:$A$31,BU9))),2)=$C$22))</f>
        <v>4</v>
      </c>
      <c r="BV22" s="20" cm="1">
        <f t="array" ref="BV22">SUMPRODUCT(--(WEEKDAY(DATE(BV4,BV7,ROW($A$1:INDEX($A$1:$A$31,BV9))),2)=$C$22))</f>
        <v>4</v>
      </c>
      <c r="BW22" s="20" cm="1">
        <f t="array" ref="BW22">SUMPRODUCT(--(WEEKDAY(DATE(BW4,BW7,ROW($A$1:INDEX($A$1:$A$31,BW9))),2)=$C$22))</f>
        <v>5</v>
      </c>
      <c r="BX22" s="20" cm="1">
        <f t="array" ref="BX22">SUMPRODUCT(--(WEEKDAY(DATE(BX4,BX7,ROW($A$1:INDEX($A$1:$A$31,BX9))),2)=$C$22))</f>
        <v>4</v>
      </c>
      <c r="BY22" s="20" cm="1">
        <f t="array" ref="BY22">SUMPRODUCT(--(WEEKDAY(DATE(BY4,BY7,ROW($A$1:INDEX($A$1:$A$31,BY9))),2)=$C$22))</f>
        <v>5</v>
      </c>
      <c r="BZ22" s="20" cm="1">
        <f t="array" ref="BZ22">SUMPRODUCT(--(WEEKDAY(DATE(BZ4,BZ7,ROW($A$1:INDEX($A$1:$A$31,BZ9))),2)=$C$22))</f>
        <v>4</v>
      </c>
      <c r="CA22" s="20" cm="1">
        <f t="array" ref="CA22">SUMPRODUCT(--(WEEKDAY(DATE(CA4,CA7,ROW($A$1:INDEX($A$1:$A$31,CA9))),2)=$C$22))</f>
        <v>4</v>
      </c>
      <c r="CB22" s="20" cm="1">
        <f t="array" ref="CB22">SUMPRODUCT(--(WEEKDAY(DATE(CB4,CB7,ROW($A$1:INDEX($A$1:$A$31,CB9))),2)=$C$22))</f>
        <v>5</v>
      </c>
      <c r="CC22" s="20" cm="1">
        <f t="array" ref="CC22">SUMPRODUCT(--(WEEKDAY(DATE(CC4,CC7,ROW($A$1:INDEX($A$1:$A$31,CC9))),2)=$C$22))</f>
        <v>4</v>
      </c>
      <c r="CD22" s="20" cm="1">
        <f t="array" ref="CD22">SUMPRODUCT(--(WEEKDAY(DATE(CD4,CD7,ROW($A$1:INDEX($A$1:$A$31,CD9))),2)=$C$22))</f>
        <v>4</v>
      </c>
      <c r="CE22" s="20" cm="1">
        <f t="array" ref="CE22">SUMPRODUCT(--(WEEKDAY(DATE(CE4,CE7,ROW($A$1:INDEX($A$1:$A$31,CE9))),2)=$C$22))</f>
        <v>4</v>
      </c>
      <c r="CF22" s="20" cm="1">
        <f t="array" ref="CF22">SUMPRODUCT(--(WEEKDAY(DATE(CF4,CF7,ROW($A$1:INDEX($A$1:$A$31,CF9))),2)=$C$22))</f>
        <v>5</v>
      </c>
      <c r="CG22" s="20" cm="1">
        <f t="array" ref="CG22">SUMPRODUCT(--(WEEKDAY(DATE(CG4,CG7,ROW($A$1:INDEX($A$1:$A$31,CG9))),2)=$C$22))</f>
        <v>4</v>
      </c>
      <c r="CH22" s="20" cm="1">
        <f t="array" ref="CH22">SUMPRODUCT(--(WEEKDAY(DATE(CH4,CH7,ROW($A$1:INDEX($A$1:$A$31,CH9))),2)=$C$22))</f>
        <v>5</v>
      </c>
      <c r="CI22" s="20" cm="1">
        <f t="array" ref="CI22">SUMPRODUCT(--(WEEKDAY(DATE(CI4,CI7,ROW($A$1:INDEX($A$1:$A$31,CI9))),2)=$C$22))</f>
        <v>4</v>
      </c>
      <c r="CJ22" s="20" cm="1">
        <f t="array" ref="CJ22">SUMPRODUCT(--(WEEKDAY(DATE(CJ4,CJ7,ROW($A$1:INDEX($A$1:$A$31,CJ9))),2)=$C$22))</f>
        <v>4</v>
      </c>
      <c r="CK22" s="20" cm="1">
        <f t="array" ref="CK22">SUMPRODUCT(--(WEEKDAY(DATE(CK4,CK7,ROW($A$1:INDEX($A$1:$A$31,CK9))),2)=$C$22))</f>
        <v>5</v>
      </c>
      <c r="CL22" s="20" cm="1">
        <f t="array" ref="CL22">SUMPRODUCT(--(WEEKDAY(DATE(CL4,CL7,ROW($A$1:INDEX($A$1:$A$31,CL9))),2)=$C$22))</f>
        <v>4</v>
      </c>
      <c r="CM22" s="20" cm="1">
        <f t="array" ref="CM22">SUMPRODUCT(--(WEEKDAY(DATE(CM4,CM7,ROW($A$1:INDEX($A$1:$A$31,CM9))),2)=$C$22))</f>
        <v>4</v>
      </c>
    </row>
    <row r="23" spans="2:91" s="20" customFormat="1" ht="15" x14ac:dyDescent="0.2">
      <c r="B23" s="88" t="s">
        <v>264</v>
      </c>
      <c r="C23" s="19">
        <v>7</v>
      </c>
      <c r="D23" s="19" t="s">
        <v>19</v>
      </c>
      <c r="E23" s="176">
        <f t="shared" si="19"/>
        <v>53</v>
      </c>
      <c r="F23" s="176">
        <f t="shared" si="19"/>
        <v>52</v>
      </c>
      <c r="G23" s="176">
        <f t="shared" si="19"/>
        <v>52</v>
      </c>
      <c r="H23" s="176">
        <f t="shared" si="19"/>
        <v>52</v>
      </c>
      <c r="I23" s="176">
        <f t="shared" si="19"/>
        <v>52</v>
      </c>
      <c r="K23" s="176">
        <f t="shared" si="20"/>
        <v>13</v>
      </c>
      <c r="L23" s="176">
        <f t="shared" si="20"/>
        <v>13</v>
      </c>
      <c r="M23" s="176">
        <f t="shared" si="20"/>
        <v>13</v>
      </c>
      <c r="N23" s="176">
        <f t="shared" si="20"/>
        <v>14</v>
      </c>
      <c r="O23" s="176">
        <f t="shared" si="20"/>
        <v>13</v>
      </c>
      <c r="P23" s="176">
        <f t="shared" si="20"/>
        <v>13</v>
      </c>
      <c r="Q23" s="176">
        <f t="shared" si="20"/>
        <v>13</v>
      </c>
      <c r="R23" s="176">
        <f t="shared" si="20"/>
        <v>13</v>
      </c>
      <c r="S23" s="176">
        <f t="shared" si="20"/>
        <v>13</v>
      </c>
      <c r="T23" s="176">
        <f t="shared" si="20"/>
        <v>13</v>
      </c>
      <c r="U23" s="176">
        <f t="shared" si="21"/>
        <v>13</v>
      </c>
      <c r="V23" s="176">
        <f t="shared" si="21"/>
        <v>13</v>
      </c>
      <c r="W23" s="176">
        <f t="shared" si="21"/>
        <v>13</v>
      </c>
      <c r="X23" s="176">
        <f t="shared" si="21"/>
        <v>13</v>
      </c>
      <c r="Y23" s="176">
        <f t="shared" si="21"/>
        <v>13</v>
      </c>
      <c r="Z23" s="176">
        <f t="shared" si="21"/>
        <v>13</v>
      </c>
      <c r="AA23" s="176">
        <f t="shared" si="21"/>
        <v>13</v>
      </c>
      <c r="AB23" s="176">
        <f t="shared" si="21"/>
        <v>13</v>
      </c>
      <c r="AC23" s="176">
        <f t="shared" si="21"/>
        <v>13</v>
      </c>
      <c r="AD23" s="176">
        <f t="shared" si="21"/>
        <v>13</v>
      </c>
      <c r="AF23" s="20" cm="1">
        <f t="array" ref="AF23">SUMPRODUCT(--(WEEKDAY(DATE(AF4,AF7,ROW($A$1:INDEX($A$1:$A$31,AF9))),2)=$C$23))</f>
        <v>5</v>
      </c>
      <c r="AG23" s="20" cm="1">
        <f t="array" ref="AG23">SUMPRODUCT(--(WEEKDAY(DATE(AG4,AG7,ROW($A$1:INDEX($A$1:$A$31,AG9))),2)=$C$23))</f>
        <v>4</v>
      </c>
      <c r="AH23" s="20" cm="1">
        <f t="array" ref="AH23">SUMPRODUCT(--(WEEKDAY(DATE(AH4,AH7,ROW($A$1:INDEX($A$1:$A$31,AH9))),2)=$C$23))</f>
        <v>4</v>
      </c>
      <c r="AI23" s="20" cm="1">
        <f t="array" ref="AI23">SUMPRODUCT(--(WEEKDAY(DATE(AI4,AI7,ROW($A$1:INDEX($A$1:$A$31,AI9))),2)=$C$23))</f>
        <v>5</v>
      </c>
      <c r="AJ23" s="20" cm="1">
        <f t="array" ref="AJ23">SUMPRODUCT(--(WEEKDAY(DATE(AJ4,AJ7,ROW($A$1:INDEX($A$1:$A$31,AJ9))),2)=$C$23))</f>
        <v>4</v>
      </c>
      <c r="AK23" s="20" cm="1">
        <f t="array" ref="AK23">SUMPRODUCT(--(WEEKDAY(DATE(AK4,AK7,ROW($A$1:INDEX($A$1:$A$31,AK9))),2)=$C$23))</f>
        <v>4</v>
      </c>
      <c r="AL23" s="20" cm="1">
        <f t="array" ref="AL23">SUMPRODUCT(--(WEEKDAY(DATE(AL4,AL7,ROW($A$1:INDEX($A$1:$A$31,AL9))),2)=$C$23))</f>
        <v>5</v>
      </c>
      <c r="AM23" s="20" cm="1">
        <f t="array" ref="AM23">SUMPRODUCT(--(WEEKDAY(DATE(AM4,AM7,ROW($A$1:INDEX($A$1:$A$31,AM9))),2)=$C$23))</f>
        <v>4</v>
      </c>
      <c r="AN23" s="20" cm="1">
        <f t="array" ref="AN23">SUMPRODUCT(--(WEEKDAY(DATE(AN4,AN7,ROW($A$1:INDEX($A$1:$A$31,AN9))),2)=$C$23))</f>
        <v>4</v>
      </c>
      <c r="AO23" s="20" cm="1">
        <f t="array" ref="AO23">SUMPRODUCT(--(WEEKDAY(DATE(AO4,AO7,ROW($A$1:INDEX($A$1:$A$31,AO9))),2)=$C$23))</f>
        <v>5</v>
      </c>
      <c r="AP23" s="20" cm="1">
        <f t="array" ref="AP23">SUMPRODUCT(--(WEEKDAY(DATE(AP4,AP7,ROW($A$1:INDEX($A$1:$A$31,AP9))),2)=$C$23))</f>
        <v>4</v>
      </c>
      <c r="AQ23" s="20" cm="1">
        <f t="array" ref="AQ23">SUMPRODUCT(--(WEEKDAY(DATE(AQ4,AQ7,ROW($A$1:INDEX($A$1:$A$31,AQ9))),2)=$C$23))</f>
        <v>5</v>
      </c>
      <c r="AR23" s="20" cm="1">
        <f t="array" ref="AR23">SUMPRODUCT(--(WEEKDAY(DATE(AR4,AR7,ROW($A$1:INDEX($A$1:$A$31,AR9))),2)=$C$23))</f>
        <v>4</v>
      </c>
      <c r="AS23" s="20" cm="1">
        <f t="array" ref="AS23">SUMPRODUCT(--(WEEKDAY(DATE(AS4,AS7,ROW($A$1:INDEX($A$1:$A$31,AS9))),2)=$C$23))</f>
        <v>4</v>
      </c>
      <c r="AT23" s="20" cm="1">
        <f t="array" ref="AT23">SUMPRODUCT(--(WEEKDAY(DATE(AT4,AT7,ROW($A$1:INDEX($A$1:$A$31,AT9))),2)=$C$23))</f>
        <v>5</v>
      </c>
      <c r="AU23" s="20" cm="1">
        <f t="array" ref="AU23">SUMPRODUCT(--(WEEKDAY(DATE(AU4,AU7,ROW($A$1:INDEX($A$1:$A$31,AU9))),2)=$C$23))</f>
        <v>4</v>
      </c>
      <c r="AV23" s="20" cm="1">
        <f t="array" ref="AV23">SUMPRODUCT(--(WEEKDAY(DATE(AV4,AV7,ROW($A$1:INDEX($A$1:$A$31,AV9))),2)=$C$23))</f>
        <v>4</v>
      </c>
      <c r="AW23" s="20" cm="1">
        <f t="array" ref="AW23">SUMPRODUCT(--(WEEKDAY(DATE(AW4,AW7,ROW($A$1:INDEX($A$1:$A$31,AW9))),2)=$C$23))</f>
        <v>5</v>
      </c>
      <c r="AX23" s="20" cm="1">
        <f t="array" ref="AX23">SUMPRODUCT(--(WEEKDAY(DATE(AX4,AX7,ROW($A$1:INDEX($A$1:$A$31,AX9))),2)=$C$23))</f>
        <v>4</v>
      </c>
      <c r="AY23" s="20" cm="1">
        <f t="array" ref="AY23">SUMPRODUCT(--(WEEKDAY(DATE(AY4,AY7,ROW($A$1:INDEX($A$1:$A$31,AY9))),2)=$C$23))</f>
        <v>4</v>
      </c>
      <c r="AZ23" s="20" cm="1">
        <f t="array" ref="AZ23">SUMPRODUCT(--(WEEKDAY(DATE(AZ4,AZ7,ROW($A$1:INDEX($A$1:$A$31,AZ9))),2)=$C$23))</f>
        <v>5</v>
      </c>
      <c r="BA23" s="20" cm="1">
        <f t="array" ref="BA23">SUMPRODUCT(--(WEEKDAY(DATE(BA4,BA7,ROW($A$1:INDEX($A$1:$A$31,BA9))),2)=$C$23))</f>
        <v>4</v>
      </c>
      <c r="BB23" s="20" cm="1">
        <f t="array" ref="BB23">SUMPRODUCT(--(WEEKDAY(DATE(BB4,BB7,ROW($A$1:INDEX($A$1:$A$31,BB9))),2)=$C$23))</f>
        <v>4</v>
      </c>
      <c r="BC23" s="20" cm="1">
        <f t="array" ref="BC23">SUMPRODUCT(--(WEEKDAY(DATE(BC4,BC7,ROW($A$1:INDEX($A$1:$A$31,BC9))),2)=$C$23))</f>
        <v>5</v>
      </c>
      <c r="BD23" s="20" cm="1">
        <f t="array" ref="BD23">SUMPRODUCT(--(WEEKDAY(DATE(BD4,BD7,ROW($A$1:INDEX($A$1:$A$31,BD9))),2)=$C$23))</f>
        <v>4</v>
      </c>
      <c r="BE23" s="20" cm="1">
        <f t="array" ref="BE23">SUMPRODUCT(--(WEEKDAY(DATE(BE4,BE7,ROW($A$1:INDEX($A$1:$A$31,BE9))),2)=$C$23))</f>
        <v>4</v>
      </c>
      <c r="BF23" s="20" cm="1">
        <f t="array" ref="BF23">SUMPRODUCT(--(WEEKDAY(DATE(BF4,BF7,ROW($A$1:INDEX($A$1:$A$31,BF9))),2)=$C$23))</f>
        <v>5</v>
      </c>
      <c r="BG23" s="20" cm="1">
        <f t="array" ref="BG23">SUMPRODUCT(--(WEEKDAY(DATE(BG4,BG7,ROW($A$1:INDEX($A$1:$A$31,BG9))),2)=$C$23))</f>
        <v>4</v>
      </c>
      <c r="BH23" s="20" cm="1">
        <f t="array" ref="BH23">SUMPRODUCT(--(WEEKDAY(DATE(BH4,BH7,ROW($A$1:INDEX($A$1:$A$31,BH9))),2)=$C$23))</f>
        <v>4</v>
      </c>
      <c r="BI23" s="20" cm="1">
        <f t="array" ref="BI23">SUMPRODUCT(--(WEEKDAY(DATE(BI4,BI7,ROW($A$1:INDEX($A$1:$A$31,BI9))),2)=$C$23))</f>
        <v>5</v>
      </c>
      <c r="BJ23" s="20" cm="1">
        <f t="array" ref="BJ23">SUMPRODUCT(--(WEEKDAY(DATE(BJ4,BJ7,ROW($A$1:INDEX($A$1:$A$31,BJ9))),2)=$C$23))</f>
        <v>4</v>
      </c>
      <c r="BK23" s="20" cm="1">
        <f t="array" ref="BK23">SUMPRODUCT(--(WEEKDAY(DATE(BK4,BK7,ROW($A$1:INDEX($A$1:$A$31,BK9))),2)=$C$23))</f>
        <v>5</v>
      </c>
      <c r="BL23" s="20" cm="1">
        <f t="array" ref="BL23">SUMPRODUCT(--(WEEKDAY(DATE(BL4,BL7,ROW($A$1:INDEX($A$1:$A$31,BL9))),2)=$C$23))</f>
        <v>4</v>
      </c>
      <c r="BM23" s="20" cm="1">
        <f t="array" ref="BM23">SUMPRODUCT(--(WEEKDAY(DATE(BM4,BM7,ROW($A$1:INDEX($A$1:$A$31,BM9))),2)=$C$23))</f>
        <v>4</v>
      </c>
      <c r="BN23" s="20" cm="1">
        <f t="array" ref="BN23">SUMPRODUCT(--(WEEKDAY(DATE(BN4,BN7,ROW($A$1:INDEX($A$1:$A$31,BN9))),2)=$C$23))</f>
        <v>5</v>
      </c>
      <c r="BO23" s="20" cm="1">
        <f t="array" ref="BO23">SUMPRODUCT(--(WEEKDAY(DATE(BO4,BO7,ROW($A$1:INDEX($A$1:$A$31,BO9))),2)=$C$23))</f>
        <v>4</v>
      </c>
      <c r="BP23" s="20" cm="1">
        <f t="array" ref="BP23">SUMPRODUCT(--(WEEKDAY(DATE(BP4,BP7,ROW($A$1:INDEX($A$1:$A$31,BP9))),2)=$C$23))</f>
        <v>4</v>
      </c>
      <c r="BQ23" s="20" cm="1">
        <f t="array" ref="BQ23">SUMPRODUCT(--(WEEKDAY(DATE(BQ4,BQ7,ROW($A$1:INDEX($A$1:$A$31,BQ9))),2)=$C$23))</f>
        <v>4</v>
      </c>
      <c r="BR23" s="20" cm="1">
        <f t="array" ref="BR23">SUMPRODUCT(--(WEEKDAY(DATE(BR4,BR7,ROW($A$1:INDEX($A$1:$A$31,BR9))),2)=$C$23))</f>
        <v>5</v>
      </c>
      <c r="BS23" s="20" cm="1">
        <f t="array" ref="BS23">SUMPRODUCT(--(WEEKDAY(DATE(BS4,BS7,ROW($A$1:INDEX($A$1:$A$31,BS9))),2)=$C$23))</f>
        <v>4</v>
      </c>
      <c r="BT23" s="20" cm="1">
        <f t="array" ref="BT23">SUMPRODUCT(--(WEEKDAY(DATE(BT4,BT7,ROW($A$1:INDEX($A$1:$A$31,BT9))),2)=$C$23))</f>
        <v>5</v>
      </c>
      <c r="BU23" s="20" cm="1">
        <f t="array" ref="BU23">SUMPRODUCT(--(WEEKDAY(DATE(BU4,BU7,ROW($A$1:INDEX($A$1:$A$31,BU9))),2)=$C$23))</f>
        <v>4</v>
      </c>
      <c r="BV23" s="20" cm="1">
        <f t="array" ref="BV23">SUMPRODUCT(--(WEEKDAY(DATE(BV4,BV7,ROW($A$1:INDEX($A$1:$A$31,BV9))),2)=$C$23))</f>
        <v>4</v>
      </c>
      <c r="BW23" s="20" cm="1">
        <f t="array" ref="BW23">SUMPRODUCT(--(WEEKDAY(DATE(BW4,BW7,ROW($A$1:INDEX($A$1:$A$31,BW9))),2)=$C$23))</f>
        <v>5</v>
      </c>
      <c r="BX23" s="20" cm="1">
        <f t="array" ref="BX23">SUMPRODUCT(--(WEEKDAY(DATE(BX4,BX7,ROW($A$1:INDEX($A$1:$A$31,BX9))),2)=$C$23))</f>
        <v>4</v>
      </c>
      <c r="BY23" s="20" cm="1">
        <f t="array" ref="BY23">SUMPRODUCT(--(WEEKDAY(DATE(BY4,BY7,ROW($A$1:INDEX($A$1:$A$31,BY9))),2)=$C$23))</f>
        <v>4</v>
      </c>
      <c r="BZ23" s="20" cm="1">
        <f t="array" ref="BZ23">SUMPRODUCT(--(WEEKDAY(DATE(BZ4,BZ7,ROW($A$1:INDEX($A$1:$A$31,BZ9))),2)=$C$23))</f>
        <v>5</v>
      </c>
      <c r="CA23" s="20" cm="1">
        <f t="array" ref="CA23">SUMPRODUCT(--(WEEKDAY(DATE(CA4,CA7,ROW($A$1:INDEX($A$1:$A$31,CA9))),2)=$C$23))</f>
        <v>4</v>
      </c>
      <c r="CB23" s="20" cm="1">
        <f t="array" ref="CB23">SUMPRODUCT(--(WEEKDAY(DATE(CB4,CB7,ROW($A$1:INDEX($A$1:$A$31,CB9))),2)=$C$23))</f>
        <v>5</v>
      </c>
      <c r="CC23" s="20" cm="1">
        <f t="array" ref="CC23">SUMPRODUCT(--(WEEKDAY(DATE(CC4,CC7,ROW($A$1:INDEX($A$1:$A$31,CC9))),2)=$C$23))</f>
        <v>4</v>
      </c>
      <c r="CD23" s="20" cm="1">
        <f t="array" ref="CD23">SUMPRODUCT(--(WEEKDAY(DATE(CD4,CD7,ROW($A$1:INDEX($A$1:$A$31,CD9))),2)=$C$23))</f>
        <v>4</v>
      </c>
      <c r="CE23" s="20" cm="1">
        <f t="array" ref="CE23">SUMPRODUCT(--(WEEKDAY(DATE(CE4,CE7,ROW($A$1:INDEX($A$1:$A$31,CE9))),2)=$C$23))</f>
        <v>4</v>
      </c>
      <c r="CF23" s="20" cm="1">
        <f t="array" ref="CF23">SUMPRODUCT(--(WEEKDAY(DATE(CF4,CF7,ROW($A$1:INDEX($A$1:$A$31,CF9))),2)=$C$23))</f>
        <v>5</v>
      </c>
      <c r="CG23" s="20" cm="1">
        <f t="array" ref="CG23">SUMPRODUCT(--(WEEKDAY(DATE(CG4,CG7,ROW($A$1:INDEX($A$1:$A$31,CG9))),2)=$C$23))</f>
        <v>4</v>
      </c>
      <c r="CH23" s="20" cm="1">
        <f t="array" ref="CH23">SUMPRODUCT(--(WEEKDAY(DATE(CH4,CH7,ROW($A$1:INDEX($A$1:$A$31,CH9))),2)=$C$23))</f>
        <v>4</v>
      </c>
      <c r="CI23" s="20" cm="1">
        <f t="array" ref="CI23">SUMPRODUCT(--(WEEKDAY(DATE(CI4,CI7,ROW($A$1:INDEX($A$1:$A$31,CI9))),2)=$C$23))</f>
        <v>5</v>
      </c>
      <c r="CJ23" s="20" cm="1">
        <f t="array" ref="CJ23">SUMPRODUCT(--(WEEKDAY(DATE(CJ4,CJ7,ROW($A$1:INDEX($A$1:$A$31,CJ9))),2)=$C$23))</f>
        <v>4</v>
      </c>
      <c r="CK23" s="20" cm="1">
        <f t="array" ref="CK23">SUMPRODUCT(--(WEEKDAY(DATE(CK4,CK7,ROW($A$1:INDEX($A$1:$A$31,CK9))),2)=$C$23))</f>
        <v>5</v>
      </c>
      <c r="CL23" s="20" cm="1">
        <f t="array" ref="CL23">SUMPRODUCT(--(WEEKDAY(DATE(CL4,CL7,ROW($A$1:INDEX($A$1:$A$31,CL9))),2)=$C$23))</f>
        <v>4</v>
      </c>
      <c r="CM23" s="20" cm="1">
        <f t="array" ref="CM23">SUMPRODUCT(--(WEEKDAY(DATE(CM4,CM7,ROW($A$1:INDEX($A$1:$A$31,CM9))),2)=$C$23))</f>
        <v>4</v>
      </c>
    </row>
    <row r="24" spans="2:91" s="20" customFormat="1" ht="15" x14ac:dyDescent="0.2">
      <c r="C24" s="180"/>
      <c r="D24" s="180"/>
      <c r="AD24" s="179"/>
      <c r="AE24" s="186"/>
      <c r="AF24" s="188"/>
      <c r="AH24" s="187"/>
    </row>
    <row r="25" spans="2:91" s="20" customFormat="1" ht="15" x14ac:dyDescent="0.2">
      <c r="B25" s="28" t="s">
        <v>288</v>
      </c>
      <c r="C25" s="180"/>
      <c r="D25" s="180"/>
      <c r="AD25" s="179"/>
      <c r="AE25" s="186"/>
      <c r="AF25" s="183">
        <f t="shared" ref="AF25:BK25" si="22">SUM(AF26:AF32)</f>
        <v>0</v>
      </c>
      <c r="AG25" s="183">
        <f t="shared" si="22"/>
        <v>0</v>
      </c>
      <c r="AH25" s="183">
        <f t="shared" si="22"/>
        <v>0</v>
      </c>
      <c r="AI25" s="183">
        <f t="shared" si="22"/>
        <v>0</v>
      </c>
      <c r="AJ25" s="183">
        <f t="shared" si="22"/>
        <v>0</v>
      </c>
      <c r="AK25" s="183">
        <f t="shared" si="22"/>
        <v>0</v>
      </c>
      <c r="AL25" s="183">
        <f t="shared" si="22"/>
        <v>0</v>
      </c>
      <c r="AM25" s="183">
        <f t="shared" si="22"/>
        <v>0</v>
      </c>
      <c r="AN25" s="183">
        <f t="shared" si="22"/>
        <v>0</v>
      </c>
      <c r="AO25" s="183">
        <f t="shared" si="22"/>
        <v>2033.0742857142859</v>
      </c>
      <c r="AP25" s="183">
        <f t="shared" si="22"/>
        <v>2033.0742857142859</v>
      </c>
      <c r="AQ25" s="183">
        <f t="shared" si="22"/>
        <v>2033.0742857142859</v>
      </c>
      <c r="AR25" s="183">
        <f t="shared" si="22"/>
        <v>2033.0742857142859</v>
      </c>
      <c r="AS25" s="183">
        <f t="shared" si="22"/>
        <v>2033.0742857142859</v>
      </c>
      <c r="AT25" s="183">
        <f t="shared" si="22"/>
        <v>2033.0742857142859</v>
      </c>
      <c r="AU25" s="183">
        <f t="shared" si="22"/>
        <v>2033.0742857142859</v>
      </c>
      <c r="AV25" s="183">
        <f t="shared" si="22"/>
        <v>2033.0742857142859</v>
      </c>
      <c r="AW25" s="183">
        <f t="shared" si="22"/>
        <v>2033.0742857142859</v>
      </c>
      <c r="AX25" s="183">
        <f t="shared" si="22"/>
        <v>2033.0742857142859</v>
      </c>
      <c r="AY25" s="183">
        <f t="shared" si="22"/>
        <v>2033.0742857142859</v>
      </c>
      <c r="AZ25" s="183">
        <f t="shared" si="22"/>
        <v>2033.0742857142859</v>
      </c>
      <c r="BA25" s="183">
        <f t="shared" si="22"/>
        <v>2033.0742857142859</v>
      </c>
      <c r="BB25" s="183">
        <f t="shared" si="22"/>
        <v>2033.0742857142859</v>
      </c>
      <c r="BC25" s="183">
        <f t="shared" si="22"/>
        <v>2033.0742857142859</v>
      </c>
      <c r="BD25" s="183">
        <f t="shared" si="22"/>
        <v>2033.0742857142859</v>
      </c>
      <c r="BE25" s="183">
        <f t="shared" si="22"/>
        <v>2033.0742857142859</v>
      </c>
      <c r="BF25" s="183">
        <f t="shared" si="22"/>
        <v>2033.0742857142859</v>
      </c>
      <c r="BG25" s="183">
        <f t="shared" si="22"/>
        <v>2033.0742857142859</v>
      </c>
      <c r="BH25" s="183">
        <f t="shared" si="22"/>
        <v>2033.0742857142859</v>
      </c>
      <c r="BI25" s="183">
        <f t="shared" si="22"/>
        <v>2033.0742857142859</v>
      </c>
      <c r="BJ25" s="183">
        <f t="shared" si="22"/>
        <v>2033.0742857142859</v>
      </c>
      <c r="BK25" s="183">
        <f t="shared" si="22"/>
        <v>2033.0742857142859</v>
      </c>
      <c r="BL25" s="183">
        <f t="shared" ref="BL25:CM25" si="23">SUM(BL26:BL32)</f>
        <v>2033.0742857142859</v>
      </c>
      <c r="BM25" s="183">
        <f t="shared" si="23"/>
        <v>2033.0742857142859</v>
      </c>
      <c r="BN25" s="183">
        <f t="shared" si="23"/>
        <v>2033.0742857142859</v>
      </c>
      <c r="BO25" s="183">
        <f t="shared" si="23"/>
        <v>2033.0742857142859</v>
      </c>
      <c r="BP25" s="183">
        <f t="shared" si="23"/>
        <v>2033.0742857142859</v>
      </c>
      <c r="BQ25" s="183">
        <f t="shared" si="23"/>
        <v>2033.0742857142859</v>
      </c>
      <c r="BR25" s="183">
        <f t="shared" si="23"/>
        <v>2033.0742857142859</v>
      </c>
      <c r="BS25" s="183">
        <f t="shared" si="23"/>
        <v>2033.0742857142859</v>
      </c>
      <c r="BT25" s="183">
        <f t="shared" si="23"/>
        <v>2033.0742857142859</v>
      </c>
      <c r="BU25" s="183">
        <f t="shared" si="23"/>
        <v>2033.0742857142859</v>
      </c>
      <c r="BV25" s="183">
        <f t="shared" si="23"/>
        <v>2033.0742857142859</v>
      </c>
      <c r="BW25" s="183">
        <f t="shared" si="23"/>
        <v>2033.0742857142859</v>
      </c>
      <c r="BX25" s="183">
        <f t="shared" si="23"/>
        <v>2033.0742857142859</v>
      </c>
      <c r="BY25" s="183">
        <f t="shared" si="23"/>
        <v>2033.0742857142859</v>
      </c>
      <c r="BZ25" s="183">
        <f t="shared" si="23"/>
        <v>2033.0742857142859</v>
      </c>
      <c r="CA25" s="183">
        <f t="shared" si="23"/>
        <v>2033.0742857142859</v>
      </c>
      <c r="CB25" s="183">
        <f t="shared" si="23"/>
        <v>2033.0742857142859</v>
      </c>
      <c r="CC25" s="183">
        <f t="shared" si="23"/>
        <v>2033.0742857142859</v>
      </c>
      <c r="CD25" s="183">
        <f t="shared" si="23"/>
        <v>2033.0742857142859</v>
      </c>
      <c r="CE25" s="183">
        <f t="shared" si="23"/>
        <v>2033.0742857142859</v>
      </c>
      <c r="CF25" s="183">
        <f t="shared" si="23"/>
        <v>2033.0742857142859</v>
      </c>
      <c r="CG25" s="183">
        <f t="shared" si="23"/>
        <v>2033.0742857142859</v>
      </c>
      <c r="CH25" s="183">
        <f t="shared" si="23"/>
        <v>2033.0742857142859</v>
      </c>
      <c r="CI25" s="183">
        <f t="shared" si="23"/>
        <v>2033.0742857142859</v>
      </c>
      <c r="CJ25" s="183">
        <f t="shared" si="23"/>
        <v>2033.0742857142859</v>
      </c>
      <c r="CK25" s="183">
        <f t="shared" si="23"/>
        <v>2033.0742857142859</v>
      </c>
      <c r="CL25" s="183">
        <f t="shared" si="23"/>
        <v>2033.0742857142859</v>
      </c>
      <c r="CM25" s="183">
        <f t="shared" si="23"/>
        <v>2033.0742857142859</v>
      </c>
    </row>
    <row r="26" spans="2:91" s="20" customFormat="1" ht="15" x14ac:dyDescent="0.2">
      <c r="B26" s="88" t="s">
        <v>270</v>
      </c>
      <c r="C26" s="19" t="s">
        <v>782</v>
      </c>
      <c r="D26" s="19" t="s">
        <v>255</v>
      </c>
      <c r="E26" s="185" t="s">
        <v>283</v>
      </c>
      <c r="F26" s="185" t="s">
        <v>283</v>
      </c>
      <c r="G26" s="185" t="s">
        <v>283</v>
      </c>
      <c r="H26" s="185" t="s">
        <v>283</v>
      </c>
      <c r="I26" s="185" t="s">
        <v>283</v>
      </c>
      <c r="K26" s="185" t="s">
        <v>283</v>
      </c>
      <c r="L26" s="185" t="s">
        <v>283</v>
      </c>
      <c r="M26" s="185" t="s">
        <v>283</v>
      </c>
      <c r="N26" s="185" t="s">
        <v>283</v>
      </c>
      <c r="O26" s="185" t="s">
        <v>283</v>
      </c>
      <c r="P26" s="185" t="s">
        <v>283</v>
      </c>
      <c r="Q26" s="185" t="s">
        <v>283</v>
      </c>
      <c r="R26" s="185" t="s">
        <v>283</v>
      </c>
      <c r="S26" s="185" t="s">
        <v>283</v>
      </c>
      <c r="T26" s="185" t="s">
        <v>283</v>
      </c>
      <c r="U26" s="185" t="s">
        <v>283</v>
      </c>
      <c r="V26" s="185" t="s">
        <v>283</v>
      </c>
      <c r="W26" s="185" t="s">
        <v>283</v>
      </c>
      <c r="X26" s="185" t="s">
        <v>283</v>
      </c>
      <c r="Y26" s="185" t="s">
        <v>283</v>
      </c>
      <c r="Z26" s="185" t="s">
        <v>283</v>
      </c>
      <c r="AA26" s="185" t="s">
        <v>283</v>
      </c>
      <c r="AB26" s="185" t="s">
        <v>283</v>
      </c>
      <c r="AC26" s="185" t="s">
        <v>283</v>
      </c>
      <c r="AD26" s="185" t="s">
        <v>283</v>
      </c>
      <c r="AE26" s="181"/>
      <c r="AF26" s="181">
        <f>IF(AE26&gt;0,AE26,IF(AND(AF$4=Settings!$CM$7,Revenue!AF$7=Settings!$CM$8),Inputs!$AB42,0))</f>
        <v>0</v>
      </c>
      <c r="AG26" s="181">
        <f>IF(AF26&gt;0,AF26,IF(AND(AG$4=Settings!$CM$7,Revenue!AG$7=Settings!$CM$8),Inputs!$AB42,0))</f>
        <v>0</v>
      </c>
      <c r="AH26" s="181">
        <f>IF(AG26&gt;0,AG26,IF(AND(AH$4=Settings!$CM$7,Revenue!AH$7=Settings!$CM$8),Inputs!$AB42,0))</f>
        <v>0</v>
      </c>
      <c r="AI26" s="181">
        <f>IF(AH26&gt;0,AH26,IF(AND(AI$4=Settings!$CM$7,Revenue!AI$7=Settings!$CM$8),Inputs!$AB42,0))</f>
        <v>0</v>
      </c>
      <c r="AJ26" s="181">
        <f>IF(AI26&gt;0,AI26,IF(AND(AJ$4=Settings!$CM$7,Revenue!AJ$7=Settings!$CM$8),Inputs!$AB42,0))</f>
        <v>0</v>
      </c>
      <c r="AK26" s="181">
        <f>IF(AJ26&gt;0,AJ26,IF(AND(AK$4=Settings!$CM$7,Revenue!AK$7=Settings!$CM$8),Inputs!$AB42,0))</f>
        <v>0</v>
      </c>
      <c r="AL26" s="181">
        <f>IF(AK26&gt;0,AK26,IF(AND(AL$4=Settings!$CM$7,Revenue!AL$7=Settings!$CM$8),Inputs!$AB42,0))</f>
        <v>0</v>
      </c>
      <c r="AM26" s="181">
        <f>IF(AL26&gt;0,AL26,IF(AND(AM$4=Settings!$CM$7,Revenue!AM$7=Settings!$CM$8),Inputs!$AB42,0))</f>
        <v>0</v>
      </c>
      <c r="AN26" s="181">
        <f>IF(AM26&gt;0,AM26,IF(AND(AN$4=Settings!$CM$7,Revenue!AN$7=Settings!$CM$8),Inputs!$AB42,0))</f>
        <v>0</v>
      </c>
      <c r="AO26" s="181">
        <f>IF(AN26&gt;0,AN26,IF(AND(AO$4=Settings!$CM$7,Revenue!AO$7=Settings!$CM$8),Inputs!$AB42,0))</f>
        <v>288</v>
      </c>
      <c r="AP26" s="181">
        <f>IF(AO26&gt;0,AO26,IF(AND(AP$4=Settings!$CM$7,Revenue!AP$7=Settings!$CM$8),Inputs!$AB42,0))</f>
        <v>288</v>
      </c>
      <c r="AQ26" s="181">
        <f>IF(AP26&gt;0,AP26,IF(AND(AQ$4=Settings!$CM$7,Revenue!AQ$7=Settings!$CM$8),Inputs!$AB42,0))</f>
        <v>288</v>
      </c>
      <c r="AR26" s="181">
        <f>IF(AQ26&gt;0,AQ26,IF(AND(AR$4=Settings!$CM$7,Revenue!AR$7=Settings!$CM$8),Inputs!$AB42,0))</f>
        <v>288</v>
      </c>
      <c r="AS26" s="181">
        <f>IF(AR26&gt;0,AR26,IF(AND(AS$4=Settings!$CM$7,Revenue!AS$7=Settings!$CM$8),Inputs!$AB42,0))</f>
        <v>288</v>
      </c>
      <c r="AT26" s="181">
        <f>IF(AS26&gt;0,AS26,IF(AND(AT$4=Settings!$CM$7,Revenue!AT$7=Settings!$CM$8),Inputs!$AB42,0))</f>
        <v>288</v>
      </c>
      <c r="AU26" s="181">
        <f>IF(AT26&gt;0,AT26,IF(AND(AU$4=Settings!$CM$7,Revenue!AU$7=Settings!$CM$8),Inputs!$AB42,0))</f>
        <v>288</v>
      </c>
      <c r="AV26" s="181">
        <f>IF(AU26&gt;0,AU26,IF(AND(AV$4=Settings!$CM$7,Revenue!AV$7=Settings!$CM$8),Inputs!$AB42,0))</f>
        <v>288</v>
      </c>
      <c r="AW26" s="181">
        <f>IF(AV26&gt;0,AV26,IF(AND(AW$4=Settings!$CM$7,Revenue!AW$7=Settings!$CM$8),Inputs!$AB42,0))</f>
        <v>288</v>
      </c>
      <c r="AX26" s="181">
        <f>IF(AW26&gt;0,AW26,IF(AND(AX$4=Settings!$CM$7,Revenue!AX$7=Settings!$CM$8),Inputs!$AB42,0))</f>
        <v>288</v>
      </c>
      <c r="AY26" s="181">
        <f>IF(AX26&gt;0,AX26,IF(AND(AY$4=Settings!$CM$7,Revenue!AY$7=Settings!$CM$8),Inputs!$AB42,0))</f>
        <v>288</v>
      </c>
      <c r="AZ26" s="181">
        <f>IF(AY26&gt;0,AY26,IF(AND(AZ$4=Settings!$CM$7,Revenue!AZ$7=Settings!$CM$8),Inputs!$AB42,0))</f>
        <v>288</v>
      </c>
      <c r="BA26" s="181">
        <f>IF(AZ26&gt;0,AZ26,IF(AND(BA$4=Settings!$CM$7,Revenue!BA$7=Settings!$CM$8),Inputs!$AB42,0))</f>
        <v>288</v>
      </c>
      <c r="BB26" s="181">
        <f>IF(BA26&gt;0,BA26,IF(AND(BB$4=Settings!$CM$7,Revenue!BB$7=Settings!$CM$8),Inputs!$AB42,0))</f>
        <v>288</v>
      </c>
      <c r="BC26" s="181">
        <f>IF(BB26&gt;0,BB26,IF(AND(BC$4=Settings!$CM$7,Revenue!BC$7=Settings!$CM$8),Inputs!$AB42,0))</f>
        <v>288</v>
      </c>
      <c r="BD26" s="181">
        <f>IF(BC26&gt;0,BC26,IF(AND(BD$4=Settings!$CM$7,Revenue!BD$7=Settings!$CM$8),Inputs!$AB42,0))</f>
        <v>288</v>
      </c>
      <c r="BE26" s="181">
        <f>IF(BD26&gt;0,BD26,IF(AND(BE$4=Settings!$CM$7,Revenue!BE$7=Settings!$CM$8),Inputs!$AB42,0))</f>
        <v>288</v>
      </c>
      <c r="BF26" s="181">
        <f>IF(BE26&gt;0,BE26,IF(AND(BF$4=Settings!$CM$7,Revenue!BF$7=Settings!$CM$8),Inputs!$AB42,0))</f>
        <v>288</v>
      </c>
      <c r="BG26" s="181">
        <f>IF(BF26&gt;0,BF26,IF(AND(BG$4=Settings!$CM$7,Revenue!BG$7=Settings!$CM$8),Inputs!$AB42,0))</f>
        <v>288</v>
      </c>
      <c r="BH26" s="181">
        <f>IF(BG26&gt;0,BG26,IF(AND(BH$4=Settings!$CM$7,Revenue!BH$7=Settings!$CM$8),Inputs!$AB42,0))</f>
        <v>288</v>
      </c>
      <c r="BI26" s="181">
        <f>IF(BH26&gt;0,BH26,IF(AND(BI$4=Settings!$CM$7,Revenue!BI$7=Settings!$CM$8),Inputs!$AB42,0))</f>
        <v>288</v>
      </c>
      <c r="BJ26" s="181">
        <f>IF(BI26&gt;0,BI26,IF(AND(BJ$4=Settings!$CM$7,Revenue!BJ$7=Settings!$CM$8),Inputs!$AB42,0))</f>
        <v>288</v>
      </c>
      <c r="BK26" s="181">
        <f>IF(BJ26&gt;0,BJ26,IF(AND(BK$4=Settings!$CM$7,Revenue!BK$7=Settings!$CM$8),Inputs!$AB42,0))</f>
        <v>288</v>
      </c>
      <c r="BL26" s="181">
        <f>IF(BK26&gt;0,BK26,IF(AND(BL$4=Settings!$CM$7,Revenue!BL$7=Settings!$CM$8),Inputs!$AB42,0))</f>
        <v>288</v>
      </c>
      <c r="BM26" s="181">
        <f>IF(BL26&gt;0,BL26,IF(AND(BM$4=Settings!$CM$7,Revenue!BM$7=Settings!$CM$8),Inputs!$AB42,0))</f>
        <v>288</v>
      </c>
      <c r="BN26" s="181">
        <f>IF(BM26&gt;0,BM26,IF(AND(BN$4=Settings!$CM$7,Revenue!BN$7=Settings!$CM$8),Inputs!$AB42,0))</f>
        <v>288</v>
      </c>
      <c r="BO26" s="181">
        <f>IF(BN26&gt;0,BN26,IF(AND(BO$4=Settings!$CM$7,Revenue!BO$7=Settings!$CM$8),Inputs!$AB42,0))</f>
        <v>288</v>
      </c>
      <c r="BP26" s="181">
        <f>IF(BO26&gt;0,BO26,IF(AND(BP$4=Settings!$CM$7,Revenue!BP$7=Settings!$CM$8),Inputs!$AB42,0))</f>
        <v>288</v>
      </c>
      <c r="BQ26" s="181">
        <f>IF(BP26&gt;0,BP26,IF(AND(BQ$4=Settings!$CM$7,Revenue!BQ$7=Settings!$CM$8),Inputs!$AB42,0))</f>
        <v>288</v>
      </c>
      <c r="BR26" s="181">
        <f>IF(BQ26&gt;0,BQ26,IF(AND(BR$4=Settings!$CM$7,Revenue!BR$7=Settings!$CM$8),Inputs!$AB42,0))</f>
        <v>288</v>
      </c>
      <c r="BS26" s="181">
        <f>IF(BR26&gt;0,BR26,IF(AND(BS$4=Settings!$CM$7,Revenue!BS$7=Settings!$CM$8),Inputs!$AB42,0))</f>
        <v>288</v>
      </c>
      <c r="BT26" s="181">
        <f>IF(BS26&gt;0,BS26,IF(AND(BT$4=Settings!$CM$7,Revenue!BT$7=Settings!$CM$8),Inputs!$AB42,0))</f>
        <v>288</v>
      </c>
      <c r="BU26" s="181">
        <f>IF(BT26&gt;0,BT26,IF(AND(BU$4=Settings!$CM$7,Revenue!BU$7=Settings!$CM$8),Inputs!$AB42,0))</f>
        <v>288</v>
      </c>
      <c r="BV26" s="181">
        <f>IF(BU26&gt;0,BU26,IF(AND(BV$4=Settings!$CM$7,Revenue!BV$7=Settings!$CM$8),Inputs!$AB42,0))</f>
        <v>288</v>
      </c>
      <c r="BW26" s="181">
        <f>IF(BV26&gt;0,BV26,IF(AND(BW$4=Settings!$CM$7,Revenue!BW$7=Settings!$CM$8),Inputs!$AB42,0))</f>
        <v>288</v>
      </c>
      <c r="BX26" s="181">
        <f>IF(BW26&gt;0,BW26,IF(AND(BX$4=Settings!$CM$7,Revenue!BX$7=Settings!$CM$8),Inputs!$AB42,0))</f>
        <v>288</v>
      </c>
      <c r="BY26" s="181">
        <f>IF(BX26&gt;0,BX26,IF(AND(BY$4=Settings!$CM$7,Revenue!BY$7=Settings!$CM$8),Inputs!$AB42,0))</f>
        <v>288</v>
      </c>
      <c r="BZ26" s="181">
        <f>IF(BY26&gt;0,BY26,IF(AND(BZ$4=Settings!$CM$7,Revenue!BZ$7=Settings!$CM$8),Inputs!$AB42,0))</f>
        <v>288</v>
      </c>
      <c r="CA26" s="181">
        <f>IF(BZ26&gt;0,BZ26,IF(AND(CA$4=Settings!$CM$7,Revenue!CA$7=Settings!$CM$8),Inputs!$AB42,0))</f>
        <v>288</v>
      </c>
      <c r="CB26" s="181">
        <f>IF(CA26&gt;0,CA26,IF(AND(CB$4=Settings!$CM$7,Revenue!CB$7=Settings!$CM$8),Inputs!$AB42,0))</f>
        <v>288</v>
      </c>
      <c r="CC26" s="181">
        <f>IF(CB26&gt;0,CB26,IF(AND(CC$4=Settings!$CM$7,Revenue!CC$7=Settings!$CM$8),Inputs!$AB42,0))</f>
        <v>288</v>
      </c>
      <c r="CD26" s="181">
        <f>IF(CC26&gt;0,CC26,IF(AND(CD$4=Settings!$CM$7,Revenue!CD$7=Settings!$CM$8),Inputs!$AB42,0))</f>
        <v>288</v>
      </c>
      <c r="CE26" s="181">
        <f>IF(CD26&gt;0,CD26,IF(AND(CE$4=Settings!$CM$7,Revenue!CE$7=Settings!$CM$8),Inputs!$AB42,0))</f>
        <v>288</v>
      </c>
      <c r="CF26" s="181">
        <f>IF(CE26&gt;0,CE26,IF(AND(CF$4=Settings!$CM$7,Revenue!CF$7=Settings!$CM$8),Inputs!$AB42,0))</f>
        <v>288</v>
      </c>
      <c r="CG26" s="181">
        <f>IF(CF26&gt;0,CF26,IF(AND(CG$4=Settings!$CM$7,Revenue!CG$7=Settings!$CM$8),Inputs!$AB42,0))</f>
        <v>288</v>
      </c>
      <c r="CH26" s="181">
        <f>IF(CG26&gt;0,CG26,IF(AND(CH$4=Settings!$CM$7,Revenue!CH$7=Settings!$CM$8),Inputs!$AB42,0))</f>
        <v>288</v>
      </c>
      <c r="CI26" s="181">
        <f>IF(CH26&gt;0,CH26,IF(AND(CI$4=Settings!$CM$7,Revenue!CI$7=Settings!$CM$8),Inputs!$AB42,0))</f>
        <v>288</v>
      </c>
      <c r="CJ26" s="181">
        <f>IF(CI26&gt;0,CI26,IF(AND(CJ$4=Settings!$CM$7,Revenue!CJ$7=Settings!$CM$8),Inputs!$AB42,0))</f>
        <v>288</v>
      </c>
      <c r="CK26" s="181">
        <f>IF(CJ26&gt;0,CJ26,IF(AND(CK$4=Settings!$CM$7,Revenue!CK$7=Settings!$CM$8),Inputs!$AB42,0))</f>
        <v>288</v>
      </c>
      <c r="CL26" s="181">
        <f>IF(CK26&gt;0,CK26,IF(AND(CL$4=Settings!$CM$7,Revenue!CL$7=Settings!$CM$8),Inputs!$AB42,0))</f>
        <v>288</v>
      </c>
      <c r="CM26" s="181">
        <f>IF(CL26&gt;0,CL26,IF(AND(CM$4=Settings!$CM$7,Revenue!CM$7=Settings!$CM$8),Inputs!$AB42,0))</f>
        <v>288</v>
      </c>
    </row>
    <row r="27" spans="2:91" s="20" customFormat="1" ht="15" x14ac:dyDescent="0.2">
      <c r="B27" s="88" t="s">
        <v>269</v>
      </c>
      <c r="C27" s="19" t="s">
        <v>782</v>
      </c>
      <c r="D27" s="19" t="s">
        <v>255</v>
      </c>
      <c r="E27" s="185" t="s">
        <v>283</v>
      </c>
      <c r="F27" s="185" t="s">
        <v>283</v>
      </c>
      <c r="G27" s="185" t="s">
        <v>283</v>
      </c>
      <c r="H27" s="185" t="s">
        <v>283</v>
      </c>
      <c r="I27" s="185" t="s">
        <v>283</v>
      </c>
      <c r="K27" s="185" t="s">
        <v>283</v>
      </c>
      <c r="L27" s="185" t="s">
        <v>283</v>
      </c>
      <c r="M27" s="185" t="s">
        <v>283</v>
      </c>
      <c r="N27" s="185" t="s">
        <v>283</v>
      </c>
      <c r="O27" s="185" t="s">
        <v>283</v>
      </c>
      <c r="P27" s="185" t="s">
        <v>283</v>
      </c>
      <c r="Q27" s="185" t="s">
        <v>283</v>
      </c>
      <c r="R27" s="185" t="s">
        <v>283</v>
      </c>
      <c r="S27" s="185" t="s">
        <v>283</v>
      </c>
      <c r="T27" s="185" t="s">
        <v>283</v>
      </c>
      <c r="U27" s="185" t="s">
        <v>283</v>
      </c>
      <c r="V27" s="185" t="s">
        <v>283</v>
      </c>
      <c r="W27" s="185" t="s">
        <v>283</v>
      </c>
      <c r="X27" s="185" t="s">
        <v>283</v>
      </c>
      <c r="Y27" s="185" t="s">
        <v>283</v>
      </c>
      <c r="Z27" s="185" t="s">
        <v>283</v>
      </c>
      <c r="AA27" s="185" t="s">
        <v>283</v>
      </c>
      <c r="AB27" s="185" t="s">
        <v>283</v>
      </c>
      <c r="AC27" s="185" t="s">
        <v>283</v>
      </c>
      <c r="AD27" s="185" t="s">
        <v>283</v>
      </c>
      <c r="AE27" s="181"/>
      <c r="AF27" s="181">
        <f>IF(AE27&gt;0,AE27,IF(AND(AF$4=Settings!$CM$7,Revenue!AF$7=Settings!$CM$8),Inputs!$AB43,0))</f>
        <v>0</v>
      </c>
      <c r="AG27" s="181">
        <f>IF(AF27&gt;0,AF27,IF(AND(AG$4=Settings!$CM$7,Revenue!AG$7=Settings!$CM$8),Inputs!$AB43,0))</f>
        <v>0</v>
      </c>
      <c r="AH27" s="181">
        <f>IF(AG27&gt;0,AG27,IF(AND(AH$4=Settings!$CM$7,Revenue!AH$7=Settings!$CM$8),Inputs!$AB43,0))</f>
        <v>0</v>
      </c>
      <c r="AI27" s="181">
        <f>IF(AH27&gt;0,AH27,IF(AND(AI$4=Settings!$CM$7,Revenue!AI$7=Settings!$CM$8),Inputs!$AB43,0))</f>
        <v>0</v>
      </c>
      <c r="AJ27" s="181">
        <f>IF(AI27&gt;0,AI27,IF(AND(AJ$4=Settings!$CM$7,Revenue!AJ$7=Settings!$CM$8),Inputs!$AB43,0))</f>
        <v>0</v>
      </c>
      <c r="AK27" s="181">
        <f>IF(AJ27&gt;0,AJ27,IF(AND(AK$4=Settings!$CM$7,Revenue!AK$7=Settings!$CM$8),Inputs!$AB43,0))</f>
        <v>0</v>
      </c>
      <c r="AL27" s="181">
        <f>IF(AK27&gt;0,AK27,IF(AND(AL$4=Settings!$CM$7,Revenue!AL$7=Settings!$CM$8),Inputs!$AB43,0))</f>
        <v>0</v>
      </c>
      <c r="AM27" s="181">
        <f>IF(AL27&gt;0,AL27,IF(AND(AM$4=Settings!$CM$7,Revenue!AM$7=Settings!$CM$8),Inputs!$AB43,0))</f>
        <v>0</v>
      </c>
      <c r="AN27" s="181">
        <f>IF(AM27&gt;0,AM27,IF(AND(AN$4=Settings!$CM$7,Revenue!AN$7=Settings!$CM$8),Inputs!$AB43,0))</f>
        <v>0</v>
      </c>
      <c r="AO27" s="181">
        <f>IF(AN27&gt;0,AN27,IF(AND(AO$4=Settings!$CM$7,Revenue!AO$7=Settings!$CM$8),Inputs!$AB43,0))</f>
        <v>259.2</v>
      </c>
      <c r="AP27" s="181">
        <f>IF(AO27&gt;0,AO27,IF(AND(AP$4=Settings!$CM$7,Revenue!AP$7=Settings!$CM$8),Inputs!$AB43,0))</f>
        <v>259.2</v>
      </c>
      <c r="AQ27" s="181">
        <f>IF(AP27&gt;0,AP27,IF(AND(AQ$4=Settings!$CM$7,Revenue!AQ$7=Settings!$CM$8),Inputs!$AB43,0))</f>
        <v>259.2</v>
      </c>
      <c r="AR27" s="181">
        <f>IF(AQ27&gt;0,AQ27,IF(AND(AR$4=Settings!$CM$7,Revenue!AR$7=Settings!$CM$8),Inputs!$AB43,0))</f>
        <v>259.2</v>
      </c>
      <c r="AS27" s="181">
        <f>IF(AR27&gt;0,AR27,IF(AND(AS$4=Settings!$CM$7,Revenue!AS$7=Settings!$CM$8),Inputs!$AB43,0))</f>
        <v>259.2</v>
      </c>
      <c r="AT27" s="181">
        <f>IF(AS27&gt;0,AS27,IF(AND(AT$4=Settings!$CM$7,Revenue!AT$7=Settings!$CM$8),Inputs!$AB43,0))</f>
        <v>259.2</v>
      </c>
      <c r="AU27" s="181">
        <f>IF(AT27&gt;0,AT27,IF(AND(AU$4=Settings!$CM$7,Revenue!AU$7=Settings!$CM$8),Inputs!$AB43,0))</f>
        <v>259.2</v>
      </c>
      <c r="AV27" s="181">
        <f>IF(AU27&gt;0,AU27,IF(AND(AV$4=Settings!$CM$7,Revenue!AV$7=Settings!$CM$8),Inputs!$AB43,0))</f>
        <v>259.2</v>
      </c>
      <c r="AW27" s="181">
        <f>IF(AV27&gt;0,AV27,IF(AND(AW$4=Settings!$CM$7,Revenue!AW$7=Settings!$CM$8),Inputs!$AB43,0))</f>
        <v>259.2</v>
      </c>
      <c r="AX27" s="181">
        <f>IF(AW27&gt;0,AW27,IF(AND(AX$4=Settings!$CM$7,Revenue!AX$7=Settings!$CM$8),Inputs!$AB43,0))</f>
        <v>259.2</v>
      </c>
      <c r="AY27" s="181">
        <f>IF(AX27&gt;0,AX27,IF(AND(AY$4=Settings!$CM$7,Revenue!AY$7=Settings!$CM$8),Inputs!$AB43,0))</f>
        <v>259.2</v>
      </c>
      <c r="AZ27" s="181">
        <f>IF(AY27&gt;0,AY27,IF(AND(AZ$4=Settings!$CM$7,Revenue!AZ$7=Settings!$CM$8),Inputs!$AB43,0))</f>
        <v>259.2</v>
      </c>
      <c r="BA27" s="181">
        <f>IF(AZ27&gt;0,AZ27,IF(AND(BA$4=Settings!$CM$7,Revenue!BA$7=Settings!$CM$8),Inputs!$AB43,0))</f>
        <v>259.2</v>
      </c>
      <c r="BB27" s="181">
        <f>IF(BA27&gt;0,BA27,IF(AND(BB$4=Settings!$CM$7,Revenue!BB$7=Settings!$CM$8),Inputs!$AB43,0))</f>
        <v>259.2</v>
      </c>
      <c r="BC27" s="181">
        <f>IF(BB27&gt;0,BB27,IF(AND(BC$4=Settings!$CM$7,Revenue!BC$7=Settings!$CM$8),Inputs!$AB43,0))</f>
        <v>259.2</v>
      </c>
      <c r="BD27" s="181">
        <f>IF(BC27&gt;0,BC27,IF(AND(BD$4=Settings!$CM$7,Revenue!BD$7=Settings!$CM$8),Inputs!$AB43,0))</f>
        <v>259.2</v>
      </c>
      <c r="BE27" s="181">
        <f>IF(BD27&gt;0,BD27,IF(AND(BE$4=Settings!$CM$7,Revenue!BE$7=Settings!$CM$8),Inputs!$AB43,0))</f>
        <v>259.2</v>
      </c>
      <c r="BF27" s="181">
        <f>IF(BE27&gt;0,BE27,IF(AND(BF$4=Settings!$CM$7,Revenue!BF$7=Settings!$CM$8),Inputs!$AB43,0))</f>
        <v>259.2</v>
      </c>
      <c r="BG27" s="181">
        <f>IF(BF27&gt;0,BF27,IF(AND(BG$4=Settings!$CM$7,Revenue!BG$7=Settings!$CM$8),Inputs!$AB43,0))</f>
        <v>259.2</v>
      </c>
      <c r="BH27" s="181">
        <f>IF(BG27&gt;0,BG27,IF(AND(BH$4=Settings!$CM$7,Revenue!BH$7=Settings!$CM$8),Inputs!$AB43,0))</f>
        <v>259.2</v>
      </c>
      <c r="BI27" s="181">
        <f>IF(BH27&gt;0,BH27,IF(AND(BI$4=Settings!$CM$7,Revenue!BI$7=Settings!$CM$8),Inputs!$AB43,0))</f>
        <v>259.2</v>
      </c>
      <c r="BJ27" s="181">
        <f>IF(BI27&gt;0,BI27,IF(AND(BJ$4=Settings!$CM$7,Revenue!BJ$7=Settings!$CM$8),Inputs!$AB43,0))</f>
        <v>259.2</v>
      </c>
      <c r="BK27" s="181">
        <f>IF(BJ27&gt;0,BJ27,IF(AND(BK$4=Settings!$CM$7,Revenue!BK$7=Settings!$CM$8),Inputs!$AB43,0))</f>
        <v>259.2</v>
      </c>
      <c r="BL27" s="181">
        <f>IF(BK27&gt;0,BK27,IF(AND(BL$4=Settings!$CM$7,Revenue!BL$7=Settings!$CM$8),Inputs!$AB43,0))</f>
        <v>259.2</v>
      </c>
      <c r="BM27" s="181">
        <f>IF(BL27&gt;0,BL27,IF(AND(BM$4=Settings!$CM$7,Revenue!BM$7=Settings!$CM$8),Inputs!$AB43,0))</f>
        <v>259.2</v>
      </c>
      <c r="BN27" s="181">
        <f>IF(BM27&gt;0,BM27,IF(AND(BN$4=Settings!$CM$7,Revenue!BN$7=Settings!$CM$8),Inputs!$AB43,0))</f>
        <v>259.2</v>
      </c>
      <c r="BO27" s="181">
        <f>IF(BN27&gt;0,BN27,IF(AND(BO$4=Settings!$CM$7,Revenue!BO$7=Settings!$CM$8),Inputs!$AB43,0))</f>
        <v>259.2</v>
      </c>
      <c r="BP27" s="181">
        <f>IF(BO27&gt;0,BO27,IF(AND(BP$4=Settings!$CM$7,Revenue!BP$7=Settings!$CM$8),Inputs!$AB43,0))</f>
        <v>259.2</v>
      </c>
      <c r="BQ27" s="181">
        <f>IF(BP27&gt;0,BP27,IF(AND(BQ$4=Settings!$CM$7,Revenue!BQ$7=Settings!$CM$8),Inputs!$AB43,0))</f>
        <v>259.2</v>
      </c>
      <c r="BR27" s="181">
        <f>IF(BQ27&gt;0,BQ27,IF(AND(BR$4=Settings!$CM$7,Revenue!BR$7=Settings!$CM$8),Inputs!$AB43,0))</f>
        <v>259.2</v>
      </c>
      <c r="BS27" s="181">
        <f>IF(BR27&gt;0,BR27,IF(AND(BS$4=Settings!$CM$7,Revenue!BS$7=Settings!$CM$8),Inputs!$AB43,0))</f>
        <v>259.2</v>
      </c>
      <c r="BT27" s="181">
        <f>IF(BS27&gt;0,BS27,IF(AND(BT$4=Settings!$CM$7,Revenue!BT$7=Settings!$CM$8),Inputs!$AB43,0))</f>
        <v>259.2</v>
      </c>
      <c r="BU27" s="181">
        <f>IF(BT27&gt;0,BT27,IF(AND(BU$4=Settings!$CM$7,Revenue!BU$7=Settings!$CM$8),Inputs!$AB43,0))</f>
        <v>259.2</v>
      </c>
      <c r="BV27" s="181">
        <f>IF(BU27&gt;0,BU27,IF(AND(BV$4=Settings!$CM$7,Revenue!BV$7=Settings!$CM$8),Inputs!$AB43,0))</f>
        <v>259.2</v>
      </c>
      <c r="BW27" s="181">
        <f>IF(BV27&gt;0,BV27,IF(AND(BW$4=Settings!$CM$7,Revenue!BW$7=Settings!$CM$8),Inputs!$AB43,0))</f>
        <v>259.2</v>
      </c>
      <c r="BX27" s="181">
        <f>IF(BW27&gt;0,BW27,IF(AND(BX$4=Settings!$CM$7,Revenue!BX$7=Settings!$CM$8),Inputs!$AB43,0))</f>
        <v>259.2</v>
      </c>
      <c r="BY27" s="181">
        <f>IF(BX27&gt;0,BX27,IF(AND(BY$4=Settings!$CM$7,Revenue!BY$7=Settings!$CM$8),Inputs!$AB43,0))</f>
        <v>259.2</v>
      </c>
      <c r="BZ27" s="181">
        <f>IF(BY27&gt;0,BY27,IF(AND(BZ$4=Settings!$CM$7,Revenue!BZ$7=Settings!$CM$8),Inputs!$AB43,0))</f>
        <v>259.2</v>
      </c>
      <c r="CA27" s="181">
        <f>IF(BZ27&gt;0,BZ27,IF(AND(CA$4=Settings!$CM$7,Revenue!CA$7=Settings!$CM$8),Inputs!$AB43,0))</f>
        <v>259.2</v>
      </c>
      <c r="CB27" s="181">
        <f>IF(CA27&gt;0,CA27,IF(AND(CB$4=Settings!$CM$7,Revenue!CB$7=Settings!$CM$8),Inputs!$AB43,0))</f>
        <v>259.2</v>
      </c>
      <c r="CC27" s="181">
        <f>IF(CB27&gt;0,CB27,IF(AND(CC$4=Settings!$CM$7,Revenue!CC$7=Settings!$CM$8),Inputs!$AB43,0))</f>
        <v>259.2</v>
      </c>
      <c r="CD27" s="181">
        <f>IF(CC27&gt;0,CC27,IF(AND(CD$4=Settings!$CM$7,Revenue!CD$7=Settings!$CM$8),Inputs!$AB43,0))</f>
        <v>259.2</v>
      </c>
      <c r="CE27" s="181">
        <f>IF(CD27&gt;0,CD27,IF(AND(CE$4=Settings!$CM$7,Revenue!CE$7=Settings!$CM$8),Inputs!$AB43,0))</f>
        <v>259.2</v>
      </c>
      <c r="CF27" s="181">
        <f>IF(CE27&gt;0,CE27,IF(AND(CF$4=Settings!$CM$7,Revenue!CF$7=Settings!$CM$8),Inputs!$AB43,0))</f>
        <v>259.2</v>
      </c>
      <c r="CG27" s="181">
        <f>IF(CF27&gt;0,CF27,IF(AND(CG$4=Settings!$CM$7,Revenue!CG$7=Settings!$CM$8),Inputs!$AB43,0))</f>
        <v>259.2</v>
      </c>
      <c r="CH27" s="181">
        <f>IF(CG27&gt;0,CG27,IF(AND(CH$4=Settings!$CM$7,Revenue!CH$7=Settings!$CM$8),Inputs!$AB43,0))</f>
        <v>259.2</v>
      </c>
      <c r="CI27" s="181">
        <f>IF(CH27&gt;0,CH27,IF(AND(CI$4=Settings!$CM$7,Revenue!CI$7=Settings!$CM$8),Inputs!$AB43,0))</f>
        <v>259.2</v>
      </c>
      <c r="CJ27" s="181">
        <f>IF(CI27&gt;0,CI27,IF(AND(CJ$4=Settings!$CM$7,Revenue!CJ$7=Settings!$CM$8),Inputs!$AB43,0))</f>
        <v>259.2</v>
      </c>
      <c r="CK27" s="181">
        <f>IF(CJ27&gt;0,CJ27,IF(AND(CK$4=Settings!$CM$7,Revenue!CK$7=Settings!$CM$8),Inputs!$AB43,0))</f>
        <v>259.2</v>
      </c>
      <c r="CL27" s="181">
        <f>IF(CK27&gt;0,CK27,IF(AND(CL$4=Settings!$CM$7,Revenue!CL$7=Settings!$CM$8),Inputs!$AB43,0))</f>
        <v>259.2</v>
      </c>
      <c r="CM27" s="181">
        <f>IF(CL27&gt;0,CL27,IF(AND(CM$4=Settings!$CM$7,Revenue!CM$7=Settings!$CM$8),Inputs!$AB43,0))</f>
        <v>259.2</v>
      </c>
    </row>
    <row r="28" spans="2:91" s="20" customFormat="1" ht="15" x14ac:dyDescent="0.2">
      <c r="B28" s="88" t="s">
        <v>268</v>
      </c>
      <c r="C28" s="19" t="s">
        <v>782</v>
      </c>
      <c r="D28" s="19" t="s">
        <v>255</v>
      </c>
      <c r="E28" s="185" t="s">
        <v>283</v>
      </c>
      <c r="F28" s="185" t="s">
        <v>283</v>
      </c>
      <c r="G28" s="185" t="s">
        <v>283</v>
      </c>
      <c r="H28" s="185" t="s">
        <v>283</v>
      </c>
      <c r="I28" s="185" t="s">
        <v>283</v>
      </c>
      <c r="K28" s="185" t="s">
        <v>283</v>
      </c>
      <c r="L28" s="185" t="s">
        <v>283</v>
      </c>
      <c r="M28" s="185" t="s">
        <v>283</v>
      </c>
      <c r="N28" s="185" t="s">
        <v>283</v>
      </c>
      <c r="O28" s="185" t="s">
        <v>283</v>
      </c>
      <c r="P28" s="185" t="s">
        <v>283</v>
      </c>
      <c r="Q28" s="185" t="s">
        <v>283</v>
      </c>
      <c r="R28" s="185" t="s">
        <v>283</v>
      </c>
      <c r="S28" s="185" t="s">
        <v>283</v>
      </c>
      <c r="T28" s="185" t="s">
        <v>283</v>
      </c>
      <c r="U28" s="185" t="s">
        <v>283</v>
      </c>
      <c r="V28" s="185" t="s">
        <v>283</v>
      </c>
      <c r="W28" s="185" t="s">
        <v>283</v>
      </c>
      <c r="X28" s="185" t="s">
        <v>283</v>
      </c>
      <c r="Y28" s="185" t="s">
        <v>283</v>
      </c>
      <c r="Z28" s="185" t="s">
        <v>283</v>
      </c>
      <c r="AA28" s="185" t="s">
        <v>283</v>
      </c>
      <c r="AB28" s="185" t="s">
        <v>283</v>
      </c>
      <c r="AC28" s="185" t="s">
        <v>283</v>
      </c>
      <c r="AD28" s="185" t="s">
        <v>283</v>
      </c>
      <c r="AE28" s="181"/>
      <c r="AF28" s="181">
        <f>IF(AE28&gt;0,AE28,IF(AND(AF$4=Settings!$CM$7,Revenue!AF$7=Settings!$CM$8),Inputs!$AB44,0))</f>
        <v>0</v>
      </c>
      <c r="AG28" s="181">
        <f>IF(AF28&gt;0,AF28,IF(AND(AG$4=Settings!$CM$7,Revenue!AG$7=Settings!$CM$8),Inputs!$AB44,0))</f>
        <v>0</v>
      </c>
      <c r="AH28" s="181">
        <f>IF(AG28&gt;0,AG28,IF(AND(AH$4=Settings!$CM$7,Revenue!AH$7=Settings!$CM$8),Inputs!$AB44,0))</f>
        <v>0</v>
      </c>
      <c r="AI28" s="181">
        <f>IF(AH28&gt;0,AH28,IF(AND(AI$4=Settings!$CM$7,Revenue!AI$7=Settings!$CM$8),Inputs!$AB44,0))</f>
        <v>0</v>
      </c>
      <c r="AJ28" s="181">
        <f>IF(AI28&gt;0,AI28,IF(AND(AJ$4=Settings!$CM$7,Revenue!AJ$7=Settings!$CM$8),Inputs!$AB44,0))</f>
        <v>0</v>
      </c>
      <c r="AK28" s="181">
        <f>IF(AJ28&gt;0,AJ28,IF(AND(AK$4=Settings!$CM$7,Revenue!AK$7=Settings!$CM$8),Inputs!$AB44,0))</f>
        <v>0</v>
      </c>
      <c r="AL28" s="181">
        <f>IF(AK28&gt;0,AK28,IF(AND(AL$4=Settings!$CM$7,Revenue!AL$7=Settings!$CM$8),Inputs!$AB44,0))</f>
        <v>0</v>
      </c>
      <c r="AM28" s="181">
        <f>IF(AL28&gt;0,AL28,IF(AND(AM$4=Settings!$CM$7,Revenue!AM$7=Settings!$CM$8),Inputs!$AB44,0))</f>
        <v>0</v>
      </c>
      <c r="AN28" s="181">
        <f>IF(AM28&gt;0,AM28,IF(AND(AN$4=Settings!$CM$7,Revenue!AN$7=Settings!$CM$8),Inputs!$AB44,0))</f>
        <v>0</v>
      </c>
      <c r="AO28" s="181">
        <f>IF(AN28&gt;0,AN28,IF(AND(AO$4=Settings!$CM$7,Revenue!AO$7=Settings!$CM$8),Inputs!$AB44,0))</f>
        <v>450.51428571428568</v>
      </c>
      <c r="AP28" s="181">
        <f>IF(AO28&gt;0,AO28,IF(AND(AP$4=Settings!$CM$7,Revenue!AP$7=Settings!$CM$8),Inputs!$AB44,0))</f>
        <v>450.51428571428568</v>
      </c>
      <c r="AQ28" s="181">
        <f>IF(AP28&gt;0,AP28,IF(AND(AQ$4=Settings!$CM$7,Revenue!AQ$7=Settings!$CM$8),Inputs!$AB44,0))</f>
        <v>450.51428571428568</v>
      </c>
      <c r="AR28" s="181">
        <f>IF(AQ28&gt;0,AQ28,IF(AND(AR$4=Settings!$CM$7,Revenue!AR$7=Settings!$CM$8),Inputs!$AB44,0))</f>
        <v>450.51428571428568</v>
      </c>
      <c r="AS28" s="181">
        <f>IF(AR28&gt;0,AR28,IF(AND(AS$4=Settings!$CM$7,Revenue!AS$7=Settings!$CM$8),Inputs!$AB44,0))</f>
        <v>450.51428571428568</v>
      </c>
      <c r="AT28" s="181">
        <f>IF(AS28&gt;0,AS28,IF(AND(AT$4=Settings!$CM$7,Revenue!AT$7=Settings!$CM$8),Inputs!$AB44,0))</f>
        <v>450.51428571428568</v>
      </c>
      <c r="AU28" s="181">
        <f>IF(AT28&gt;0,AT28,IF(AND(AU$4=Settings!$CM$7,Revenue!AU$7=Settings!$CM$8),Inputs!$AB44,0))</f>
        <v>450.51428571428568</v>
      </c>
      <c r="AV28" s="181">
        <f>IF(AU28&gt;0,AU28,IF(AND(AV$4=Settings!$CM$7,Revenue!AV$7=Settings!$CM$8),Inputs!$AB44,0))</f>
        <v>450.51428571428568</v>
      </c>
      <c r="AW28" s="181">
        <f>IF(AV28&gt;0,AV28,IF(AND(AW$4=Settings!$CM$7,Revenue!AW$7=Settings!$CM$8),Inputs!$AB44,0))</f>
        <v>450.51428571428568</v>
      </c>
      <c r="AX28" s="181">
        <f>IF(AW28&gt;0,AW28,IF(AND(AX$4=Settings!$CM$7,Revenue!AX$7=Settings!$CM$8),Inputs!$AB44,0))</f>
        <v>450.51428571428568</v>
      </c>
      <c r="AY28" s="181">
        <f>IF(AX28&gt;0,AX28,IF(AND(AY$4=Settings!$CM$7,Revenue!AY$7=Settings!$CM$8),Inputs!$AB44,0))</f>
        <v>450.51428571428568</v>
      </c>
      <c r="AZ28" s="181">
        <f>IF(AY28&gt;0,AY28,IF(AND(AZ$4=Settings!$CM$7,Revenue!AZ$7=Settings!$CM$8),Inputs!$AB44,0))</f>
        <v>450.51428571428568</v>
      </c>
      <c r="BA28" s="181">
        <f>IF(AZ28&gt;0,AZ28,IF(AND(BA$4=Settings!$CM$7,Revenue!BA$7=Settings!$CM$8),Inputs!$AB44,0))</f>
        <v>450.51428571428568</v>
      </c>
      <c r="BB28" s="181">
        <f>IF(BA28&gt;0,BA28,IF(AND(BB$4=Settings!$CM$7,Revenue!BB$7=Settings!$CM$8),Inputs!$AB44,0))</f>
        <v>450.51428571428568</v>
      </c>
      <c r="BC28" s="181">
        <f>IF(BB28&gt;0,BB28,IF(AND(BC$4=Settings!$CM$7,Revenue!BC$7=Settings!$CM$8),Inputs!$AB44,0))</f>
        <v>450.51428571428568</v>
      </c>
      <c r="BD28" s="181">
        <f>IF(BC28&gt;0,BC28,IF(AND(BD$4=Settings!$CM$7,Revenue!BD$7=Settings!$CM$8),Inputs!$AB44,0))</f>
        <v>450.51428571428568</v>
      </c>
      <c r="BE28" s="181">
        <f>IF(BD28&gt;0,BD28,IF(AND(BE$4=Settings!$CM$7,Revenue!BE$7=Settings!$CM$8),Inputs!$AB44,0))</f>
        <v>450.51428571428568</v>
      </c>
      <c r="BF28" s="181">
        <f>IF(BE28&gt;0,BE28,IF(AND(BF$4=Settings!$CM$7,Revenue!BF$7=Settings!$CM$8),Inputs!$AB44,0))</f>
        <v>450.51428571428568</v>
      </c>
      <c r="BG28" s="181">
        <f>IF(BF28&gt;0,BF28,IF(AND(BG$4=Settings!$CM$7,Revenue!BG$7=Settings!$CM$8),Inputs!$AB44,0))</f>
        <v>450.51428571428568</v>
      </c>
      <c r="BH28" s="181">
        <f>IF(BG28&gt;0,BG28,IF(AND(BH$4=Settings!$CM$7,Revenue!BH$7=Settings!$CM$8),Inputs!$AB44,0))</f>
        <v>450.51428571428568</v>
      </c>
      <c r="BI28" s="181">
        <f>IF(BH28&gt;0,BH28,IF(AND(BI$4=Settings!$CM$7,Revenue!BI$7=Settings!$CM$8),Inputs!$AB44,0))</f>
        <v>450.51428571428568</v>
      </c>
      <c r="BJ28" s="181">
        <f>IF(BI28&gt;0,BI28,IF(AND(BJ$4=Settings!$CM$7,Revenue!BJ$7=Settings!$CM$8),Inputs!$AB44,0))</f>
        <v>450.51428571428568</v>
      </c>
      <c r="BK28" s="181">
        <f>IF(BJ28&gt;0,BJ28,IF(AND(BK$4=Settings!$CM$7,Revenue!BK$7=Settings!$CM$8),Inputs!$AB44,0))</f>
        <v>450.51428571428568</v>
      </c>
      <c r="BL28" s="181">
        <f>IF(BK28&gt;0,BK28,IF(AND(BL$4=Settings!$CM$7,Revenue!BL$7=Settings!$CM$8),Inputs!$AB44,0))</f>
        <v>450.51428571428568</v>
      </c>
      <c r="BM28" s="181">
        <f>IF(BL28&gt;0,BL28,IF(AND(BM$4=Settings!$CM$7,Revenue!BM$7=Settings!$CM$8),Inputs!$AB44,0))</f>
        <v>450.51428571428568</v>
      </c>
      <c r="BN28" s="181">
        <f>IF(BM28&gt;0,BM28,IF(AND(BN$4=Settings!$CM$7,Revenue!BN$7=Settings!$CM$8),Inputs!$AB44,0))</f>
        <v>450.51428571428568</v>
      </c>
      <c r="BO28" s="181">
        <f>IF(BN28&gt;0,BN28,IF(AND(BO$4=Settings!$CM$7,Revenue!BO$7=Settings!$CM$8),Inputs!$AB44,0))</f>
        <v>450.51428571428568</v>
      </c>
      <c r="BP28" s="181">
        <f>IF(BO28&gt;0,BO28,IF(AND(BP$4=Settings!$CM$7,Revenue!BP$7=Settings!$CM$8),Inputs!$AB44,0))</f>
        <v>450.51428571428568</v>
      </c>
      <c r="BQ28" s="181">
        <f>IF(BP28&gt;0,BP28,IF(AND(BQ$4=Settings!$CM$7,Revenue!BQ$7=Settings!$CM$8),Inputs!$AB44,0))</f>
        <v>450.51428571428568</v>
      </c>
      <c r="BR28" s="181">
        <f>IF(BQ28&gt;0,BQ28,IF(AND(BR$4=Settings!$CM$7,Revenue!BR$7=Settings!$CM$8),Inputs!$AB44,0))</f>
        <v>450.51428571428568</v>
      </c>
      <c r="BS28" s="181">
        <f>IF(BR28&gt;0,BR28,IF(AND(BS$4=Settings!$CM$7,Revenue!BS$7=Settings!$CM$8),Inputs!$AB44,0))</f>
        <v>450.51428571428568</v>
      </c>
      <c r="BT28" s="181">
        <f>IF(BS28&gt;0,BS28,IF(AND(BT$4=Settings!$CM$7,Revenue!BT$7=Settings!$CM$8),Inputs!$AB44,0))</f>
        <v>450.51428571428568</v>
      </c>
      <c r="BU28" s="181">
        <f>IF(BT28&gt;0,BT28,IF(AND(BU$4=Settings!$CM$7,Revenue!BU$7=Settings!$CM$8),Inputs!$AB44,0))</f>
        <v>450.51428571428568</v>
      </c>
      <c r="BV28" s="181">
        <f>IF(BU28&gt;0,BU28,IF(AND(BV$4=Settings!$CM$7,Revenue!BV$7=Settings!$CM$8),Inputs!$AB44,0))</f>
        <v>450.51428571428568</v>
      </c>
      <c r="BW28" s="181">
        <f>IF(BV28&gt;0,BV28,IF(AND(BW$4=Settings!$CM$7,Revenue!BW$7=Settings!$CM$8),Inputs!$AB44,0))</f>
        <v>450.51428571428568</v>
      </c>
      <c r="BX28" s="181">
        <f>IF(BW28&gt;0,BW28,IF(AND(BX$4=Settings!$CM$7,Revenue!BX$7=Settings!$CM$8),Inputs!$AB44,0))</f>
        <v>450.51428571428568</v>
      </c>
      <c r="BY28" s="181">
        <f>IF(BX28&gt;0,BX28,IF(AND(BY$4=Settings!$CM$7,Revenue!BY$7=Settings!$CM$8),Inputs!$AB44,0))</f>
        <v>450.51428571428568</v>
      </c>
      <c r="BZ28" s="181">
        <f>IF(BY28&gt;0,BY28,IF(AND(BZ$4=Settings!$CM$7,Revenue!BZ$7=Settings!$CM$8),Inputs!$AB44,0))</f>
        <v>450.51428571428568</v>
      </c>
      <c r="CA28" s="181">
        <f>IF(BZ28&gt;0,BZ28,IF(AND(CA$4=Settings!$CM$7,Revenue!CA$7=Settings!$CM$8),Inputs!$AB44,0))</f>
        <v>450.51428571428568</v>
      </c>
      <c r="CB28" s="181">
        <f>IF(CA28&gt;0,CA28,IF(AND(CB$4=Settings!$CM$7,Revenue!CB$7=Settings!$CM$8),Inputs!$AB44,0))</f>
        <v>450.51428571428568</v>
      </c>
      <c r="CC28" s="181">
        <f>IF(CB28&gt;0,CB28,IF(AND(CC$4=Settings!$CM$7,Revenue!CC$7=Settings!$CM$8),Inputs!$AB44,0))</f>
        <v>450.51428571428568</v>
      </c>
      <c r="CD28" s="181">
        <f>IF(CC28&gt;0,CC28,IF(AND(CD$4=Settings!$CM$7,Revenue!CD$7=Settings!$CM$8),Inputs!$AB44,0))</f>
        <v>450.51428571428568</v>
      </c>
      <c r="CE28" s="181">
        <f>IF(CD28&gt;0,CD28,IF(AND(CE$4=Settings!$CM$7,Revenue!CE$7=Settings!$CM$8),Inputs!$AB44,0))</f>
        <v>450.51428571428568</v>
      </c>
      <c r="CF28" s="181">
        <f>IF(CE28&gt;0,CE28,IF(AND(CF$4=Settings!$CM$7,Revenue!CF$7=Settings!$CM$8),Inputs!$AB44,0))</f>
        <v>450.51428571428568</v>
      </c>
      <c r="CG28" s="181">
        <f>IF(CF28&gt;0,CF28,IF(AND(CG$4=Settings!$CM$7,Revenue!CG$7=Settings!$CM$8),Inputs!$AB44,0))</f>
        <v>450.51428571428568</v>
      </c>
      <c r="CH28" s="181">
        <f>IF(CG28&gt;0,CG28,IF(AND(CH$4=Settings!$CM$7,Revenue!CH$7=Settings!$CM$8),Inputs!$AB44,0))</f>
        <v>450.51428571428568</v>
      </c>
      <c r="CI28" s="181">
        <f>IF(CH28&gt;0,CH28,IF(AND(CI$4=Settings!$CM$7,Revenue!CI$7=Settings!$CM$8),Inputs!$AB44,0))</f>
        <v>450.51428571428568</v>
      </c>
      <c r="CJ28" s="181">
        <f>IF(CI28&gt;0,CI28,IF(AND(CJ$4=Settings!$CM$7,Revenue!CJ$7=Settings!$CM$8),Inputs!$AB44,0))</f>
        <v>450.51428571428568</v>
      </c>
      <c r="CK28" s="181">
        <f>IF(CJ28&gt;0,CJ28,IF(AND(CK$4=Settings!$CM$7,Revenue!CK$7=Settings!$CM$8),Inputs!$AB44,0))</f>
        <v>450.51428571428568</v>
      </c>
      <c r="CL28" s="181">
        <f>IF(CK28&gt;0,CK28,IF(AND(CL$4=Settings!$CM$7,Revenue!CL$7=Settings!$CM$8),Inputs!$AB44,0))</f>
        <v>450.51428571428568</v>
      </c>
      <c r="CM28" s="181">
        <f>IF(CL28&gt;0,CL28,IF(AND(CM$4=Settings!$CM$7,Revenue!CM$7=Settings!$CM$8),Inputs!$AB44,0))</f>
        <v>450.51428571428568</v>
      </c>
    </row>
    <row r="29" spans="2:91" s="20" customFormat="1" ht="15" x14ac:dyDescent="0.2">
      <c r="B29" s="88" t="s">
        <v>267</v>
      </c>
      <c r="C29" s="19" t="s">
        <v>782</v>
      </c>
      <c r="D29" s="19" t="s">
        <v>255</v>
      </c>
      <c r="E29" s="185" t="s">
        <v>283</v>
      </c>
      <c r="F29" s="185" t="s">
        <v>283</v>
      </c>
      <c r="G29" s="185" t="s">
        <v>283</v>
      </c>
      <c r="H29" s="185" t="s">
        <v>283</v>
      </c>
      <c r="I29" s="185" t="s">
        <v>283</v>
      </c>
      <c r="K29" s="185" t="s">
        <v>283</v>
      </c>
      <c r="L29" s="185" t="s">
        <v>283</v>
      </c>
      <c r="M29" s="185" t="s">
        <v>283</v>
      </c>
      <c r="N29" s="185" t="s">
        <v>283</v>
      </c>
      <c r="O29" s="185" t="s">
        <v>283</v>
      </c>
      <c r="P29" s="185" t="s">
        <v>283</v>
      </c>
      <c r="Q29" s="185" t="s">
        <v>283</v>
      </c>
      <c r="R29" s="185" t="s">
        <v>283</v>
      </c>
      <c r="S29" s="185" t="s">
        <v>283</v>
      </c>
      <c r="T29" s="185" t="s">
        <v>283</v>
      </c>
      <c r="U29" s="185" t="s">
        <v>283</v>
      </c>
      <c r="V29" s="185" t="s">
        <v>283</v>
      </c>
      <c r="W29" s="185" t="s">
        <v>283</v>
      </c>
      <c r="X29" s="185" t="s">
        <v>283</v>
      </c>
      <c r="Y29" s="185" t="s">
        <v>283</v>
      </c>
      <c r="Z29" s="185" t="s">
        <v>283</v>
      </c>
      <c r="AA29" s="185" t="s">
        <v>283</v>
      </c>
      <c r="AB29" s="185" t="s">
        <v>283</v>
      </c>
      <c r="AC29" s="185" t="s">
        <v>283</v>
      </c>
      <c r="AD29" s="185" t="s">
        <v>283</v>
      </c>
      <c r="AE29" s="181"/>
      <c r="AF29" s="181">
        <f>IF(AE29&gt;0,AE29,IF(AND(AF$4=Settings!$CM$7,Revenue!AF$7=Settings!$CM$8),Inputs!$AB45,0))</f>
        <v>0</v>
      </c>
      <c r="AG29" s="181">
        <f>IF(AF29&gt;0,AF29,IF(AND(AG$4=Settings!$CM$7,Revenue!AG$7=Settings!$CM$8),Inputs!$AB45,0))</f>
        <v>0</v>
      </c>
      <c r="AH29" s="181">
        <f>IF(AG29&gt;0,AG29,IF(AND(AH$4=Settings!$CM$7,Revenue!AH$7=Settings!$CM$8),Inputs!$AB45,0))</f>
        <v>0</v>
      </c>
      <c r="AI29" s="181">
        <f>IF(AH29&gt;0,AH29,IF(AND(AI$4=Settings!$CM$7,Revenue!AI$7=Settings!$CM$8),Inputs!$AB45,0))</f>
        <v>0</v>
      </c>
      <c r="AJ29" s="181">
        <f>IF(AI29&gt;0,AI29,IF(AND(AJ$4=Settings!$CM$7,Revenue!AJ$7=Settings!$CM$8),Inputs!$AB45,0))</f>
        <v>0</v>
      </c>
      <c r="AK29" s="181">
        <f>IF(AJ29&gt;0,AJ29,IF(AND(AK$4=Settings!$CM$7,Revenue!AK$7=Settings!$CM$8),Inputs!$AB45,0))</f>
        <v>0</v>
      </c>
      <c r="AL29" s="181">
        <f>IF(AK29&gt;0,AK29,IF(AND(AL$4=Settings!$CM$7,Revenue!AL$7=Settings!$CM$8),Inputs!$AB45,0))</f>
        <v>0</v>
      </c>
      <c r="AM29" s="181">
        <f>IF(AL29&gt;0,AL29,IF(AND(AM$4=Settings!$CM$7,Revenue!AM$7=Settings!$CM$8),Inputs!$AB45,0))</f>
        <v>0</v>
      </c>
      <c r="AN29" s="181">
        <f>IF(AM29&gt;0,AM29,IF(AND(AN$4=Settings!$CM$7,Revenue!AN$7=Settings!$CM$8),Inputs!$AB45,0))</f>
        <v>0</v>
      </c>
      <c r="AO29" s="181">
        <f>IF(AN29&gt;0,AN29,IF(AND(AO$4=Settings!$CM$7,Revenue!AO$7=Settings!$CM$8),Inputs!$AB45,0))</f>
        <v>194.4</v>
      </c>
      <c r="AP29" s="181">
        <f>IF(AO29&gt;0,AO29,IF(AND(AP$4=Settings!$CM$7,Revenue!AP$7=Settings!$CM$8),Inputs!$AB45,0))</f>
        <v>194.4</v>
      </c>
      <c r="AQ29" s="181">
        <f>IF(AP29&gt;0,AP29,IF(AND(AQ$4=Settings!$CM$7,Revenue!AQ$7=Settings!$CM$8),Inputs!$AB45,0))</f>
        <v>194.4</v>
      </c>
      <c r="AR29" s="181">
        <f>IF(AQ29&gt;0,AQ29,IF(AND(AR$4=Settings!$CM$7,Revenue!AR$7=Settings!$CM$8),Inputs!$AB45,0))</f>
        <v>194.4</v>
      </c>
      <c r="AS29" s="181">
        <f>IF(AR29&gt;0,AR29,IF(AND(AS$4=Settings!$CM$7,Revenue!AS$7=Settings!$CM$8),Inputs!$AB45,0))</f>
        <v>194.4</v>
      </c>
      <c r="AT29" s="181">
        <f>IF(AS29&gt;0,AS29,IF(AND(AT$4=Settings!$CM$7,Revenue!AT$7=Settings!$CM$8),Inputs!$AB45,0))</f>
        <v>194.4</v>
      </c>
      <c r="AU29" s="181">
        <f>IF(AT29&gt;0,AT29,IF(AND(AU$4=Settings!$CM$7,Revenue!AU$7=Settings!$CM$8),Inputs!$AB45,0))</f>
        <v>194.4</v>
      </c>
      <c r="AV29" s="181">
        <f>IF(AU29&gt;0,AU29,IF(AND(AV$4=Settings!$CM$7,Revenue!AV$7=Settings!$CM$8),Inputs!$AB45,0))</f>
        <v>194.4</v>
      </c>
      <c r="AW29" s="181">
        <f>IF(AV29&gt;0,AV29,IF(AND(AW$4=Settings!$CM$7,Revenue!AW$7=Settings!$CM$8),Inputs!$AB45,0))</f>
        <v>194.4</v>
      </c>
      <c r="AX29" s="181">
        <f>IF(AW29&gt;0,AW29,IF(AND(AX$4=Settings!$CM$7,Revenue!AX$7=Settings!$CM$8),Inputs!$AB45,0))</f>
        <v>194.4</v>
      </c>
      <c r="AY29" s="181">
        <f>IF(AX29&gt;0,AX29,IF(AND(AY$4=Settings!$CM$7,Revenue!AY$7=Settings!$CM$8),Inputs!$AB45,0))</f>
        <v>194.4</v>
      </c>
      <c r="AZ29" s="181">
        <f>IF(AY29&gt;0,AY29,IF(AND(AZ$4=Settings!$CM$7,Revenue!AZ$7=Settings!$CM$8),Inputs!$AB45,0))</f>
        <v>194.4</v>
      </c>
      <c r="BA29" s="181">
        <f>IF(AZ29&gt;0,AZ29,IF(AND(BA$4=Settings!$CM$7,Revenue!BA$7=Settings!$CM$8),Inputs!$AB45,0))</f>
        <v>194.4</v>
      </c>
      <c r="BB29" s="181">
        <f>IF(BA29&gt;0,BA29,IF(AND(BB$4=Settings!$CM$7,Revenue!BB$7=Settings!$CM$8),Inputs!$AB45,0))</f>
        <v>194.4</v>
      </c>
      <c r="BC29" s="181">
        <f>IF(BB29&gt;0,BB29,IF(AND(BC$4=Settings!$CM$7,Revenue!BC$7=Settings!$CM$8),Inputs!$AB45,0))</f>
        <v>194.4</v>
      </c>
      <c r="BD29" s="181">
        <f>IF(BC29&gt;0,BC29,IF(AND(BD$4=Settings!$CM$7,Revenue!BD$7=Settings!$CM$8),Inputs!$AB45,0))</f>
        <v>194.4</v>
      </c>
      <c r="BE29" s="181">
        <f>IF(BD29&gt;0,BD29,IF(AND(BE$4=Settings!$CM$7,Revenue!BE$7=Settings!$CM$8),Inputs!$AB45,0))</f>
        <v>194.4</v>
      </c>
      <c r="BF29" s="181">
        <f>IF(BE29&gt;0,BE29,IF(AND(BF$4=Settings!$CM$7,Revenue!BF$7=Settings!$CM$8),Inputs!$AB45,0))</f>
        <v>194.4</v>
      </c>
      <c r="BG29" s="181">
        <f>IF(BF29&gt;0,BF29,IF(AND(BG$4=Settings!$CM$7,Revenue!BG$7=Settings!$CM$8),Inputs!$AB45,0))</f>
        <v>194.4</v>
      </c>
      <c r="BH29" s="181">
        <f>IF(BG29&gt;0,BG29,IF(AND(BH$4=Settings!$CM$7,Revenue!BH$7=Settings!$CM$8),Inputs!$AB45,0))</f>
        <v>194.4</v>
      </c>
      <c r="BI29" s="181">
        <f>IF(BH29&gt;0,BH29,IF(AND(BI$4=Settings!$CM$7,Revenue!BI$7=Settings!$CM$8),Inputs!$AB45,0))</f>
        <v>194.4</v>
      </c>
      <c r="BJ29" s="181">
        <f>IF(BI29&gt;0,BI29,IF(AND(BJ$4=Settings!$CM$7,Revenue!BJ$7=Settings!$CM$8),Inputs!$AB45,0))</f>
        <v>194.4</v>
      </c>
      <c r="BK29" s="181">
        <f>IF(BJ29&gt;0,BJ29,IF(AND(BK$4=Settings!$CM$7,Revenue!BK$7=Settings!$CM$8),Inputs!$AB45,0))</f>
        <v>194.4</v>
      </c>
      <c r="BL29" s="181">
        <f>IF(BK29&gt;0,BK29,IF(AND(BL$4=Settings!$CM$7,Revenue!BL$7=Settings!$CM$8),Inputs!$AB45,0))</f>
        <v>194.4</v>
      </c>
      <c r="BM29" s="181">
        <f>IF(BL29&gt;0,BL29,IF(AND(BM$4=Settings!$CM$7,Revenue!BM$7=Settings!$CM$8),Inputs!$AB45,0))</f>
        <v>194.4</v>
      </c>
      <c r="BN29" s="181">
        <f>IF(BM29&gt;0,BM29,IF(AND(BN$4=Settings!$CM$7,Revenue!BN$7=Settings!$CM$8),Inputs!$AB45,0))</f>
        <v>194.4</v>
      </c>
      <c r="BO29" s="181">
        <f>IF(BN29&gt;0,BN29,IF(AND(BO$4=Settings!$CM$7,Revenue!BO$7=Settings!$CM$8),Inputs!$AB45,0))</f>
        <v>194.4</v>
      </c>
      <c r="BP29" s="181">
        <f>IF(BO29&gt;0,BO29,IF(AND(BP$4=Settings!$CM$7,Revenue!BP$7=Settings!$CM$8),Inputs!$AB45,0))</f>
        <v>194.4</v>
      </c>
      <c r="BQ29" s="181">
        <f>IF(BP29&gt;0,BP29,IF(AND(BQ$4=Settings!$CM$7,Revenue!BQ$7=Settings!$CM$8),Inputs!$AB45,0))</f>
        <v>194.4</v>
      </c>
      <c r="BR29" s="181">
        <f>IF(BQ29&gt;0,BQ29,IF(AND(BR$4=Settings!$CM$7,Revenue!BR$7=Settings!$CM$8),Inputs!$AB45,0))</f>
        <v>194.4</v>
      </c>
      <c r="BS29" s="181">
        <f>IF(BR29&gt;0,BR29,IF(AND(BS$4=Settings!$CM$7,Revenue!BS$7=Settings!$CM$8),Inputs!$AB45,0))</f>
        <v>194.4</v>
      </c>
      <c r="BT29" s="181">
        <f>IF(BS29&gt;0,BS29,IF(AND(BT$4=Settings!$CM$7,Revenue!BT$7=Settings!$CM$8),Inputs!$AB45,0))</f>
        <v>194.4</v>
      </c>
      <c r="BU29" s="181">
        <f>IF(BT29&gt;0,BT29,IF(AND(BU$4=Settings!$CM$7,Revenue!BU$7=Settings!$CM$8),Inputs!$AB45,0))</f>
        <v>194.4</v>
      </c>
      <c r="BV29" s="181">
        <f>IF(BU29&gt;0,BU29,IF(AND(BV$4=Settings!$CM$7,Revenue!BV$7=Settings!$CM$8),Inputs!$AB45,0))</f>
        <v>194.4</v>
      </c>
      <c r="BW29" s="181">
        <f>IF(BV29&gt;0,BV29,IF(AND(BW$4=Settings!$CM$7,Revenue!BW$7=Settings!$CM$8),Inputs!$AB45,0))</f>
        <v>194.4</v>
      </c>
      <c r="BX29" s="181">
        <f>IF(BW29&gt;0,BW29,IF(AND(BX$4=Settings!$CM$7,Revenue!BX$7=Settings!$CM$8),Inputs!$AB45,0))</f>
        <v>194.4</v>
      </c>
      <c r="BY29" s="181">
        <f>IF(BX29&gt;0,BX29,IF(AND(BY$4=Settings!$CM$7,Revenue!BY$7=Settings!$CM$8),Inputs!$AB45,0))</f>
        <v>194.4</v>
      </c>
      <c r="BZ29" s="181">
        <f>IF(BY29&gt;0,BY29,IF(AND(BZ$4=Settings!$CM$7,Revenue!BZ$7=Settings!$CM$8),Inputs!$AB45,0))</f>
        <v>194.4</v>
      </c>
      <c r="CA29" s="181">
        <f>IF(BZ29&gt;0,BZ29,IF(AND(CA$4=Settings!$CM$7,Revenue!CA$7=Settings!$CM$8),Inputs!$AB45,0))</f>
        <v>194.4</v>
      </c>
      <c r="CB29" s="181">
        <f>IF(CA29&gt;0,CA29,IF(AND(CB$4=Settings!$CM$7,Revenue!CB$7=Settings!$CM$8),Inputs!$AB45,0))</f>
        <v>194.4</v>
      </c>
      <c r="CC29" s="181">
        <f>IF(CB29&gt;0,CB29,IF(AND(CC$4=Settings!$CM$7,Revenue!CC$7=Settings!$CM$8),Inputs!$AB45,0))</f>
        <v>194.4</v>
      </c>
      <c r="CD29" s="181">
        <f>IF(CC29&gt;0,CC29,IF(AND(CD$4=Settings!$CM$7,Revenue!CD$7=Settings!$CM$8),Inputs!$AB45,0))</f>
        <v>194.4</v>
      </c>
      <c r="CE29" s="181">
        <f>IF(CD29&gt;0,CD29,IF(AND(CE$4=Settings!$CM$7,Revenue!CE$7=Settings!$CM$8),Inputs!$AB45,0))</f>
        <v>194.4</v>
      </c>
      <c r="CF29" s="181">
        <f>IF(CE29&gt;0,CE29,IF(AND(CF$4=Settings!$CM$7,Revenue!CF$7=Settings!$CM$8),Inputs!$AB45,0))</f>
        <v>194.4</v>
      </c>
      <c r="CG29" s="181">
        <f>IF(CF29&gt;0,CF29,IF(AND(CG$4=Settings!$CM$7,Revenue!CG$7=Settings!$CM$8),Inputs!$AB45,0))</f>
        <v>194.4</v>
      </c>
      <c r="CH29" s="181">
        <f>IF(CG29&gt;0,CG29,IF(AND(CH$4=Settings!$CM$7,Revenue!CH$7=Settings!$CM$8),Inputs!$AB45,0))</f>
        <v>194.4</v>
      </c>
      <c r="CI29" s="181">
        <f>IF(CH29&gt;0,CH29,IF(AND(CI$4=Settings!$CM$7,Revenue!CI$7=Settings!$CM$8),Inputs!$AB45,0))</f>
        <v>194.4</v>
      </c>
      <c r="CJ29" s="181">
        <f>IF(CI29&gt;0,CI29,IF(AND(CJ$4=Settings!$CM$7,Revenue!CJ$7=Settings!$CM$8),Inputs!$AB45,0))</f>
        <v>194.4</v>
      </c>
      <c r="CK29" s="181">
        <f>IF(CJ29&gt;0,CJ29,IF(AND(CK$4=Settings!$CM$7,Revenue!CK$7=Settings!$CM$8),Inputs!$AB45,0))</f>
        <v>194.4</v>
      </c>
      <c r="CL29" s="181">
        <f>IF(CK29&gt;0,CK29,IF(AND(CL$4=Settings!$CM$7,Revenue!CL$7=Settings!$CM$8),Inputs!$AB45,0))</f>
        <v>194.4</v>
      </c>
      <c r="CM29" s="181">
        <f>IF(CL29&gt;0,CL29,IF(AND(CM$4=Settings!$CM$7,Revenue!CM$7=Settings!$CM$8),Inputs!$AB45,0))</f>
        <v>194.4</v>
      </c>
    </row>
    <row r="30" spans="2:91" s="20" customFormat="1" ht="15" x14ac:dyDescent="0.2">
      <c r="B30" s="88" t="s">
        <v>266</v>
      </c>
      <c r="C30" s="19" t="s">
        <v>782</v>
      </c>
      <c r="D30" s="19" t="s">
        <v>255</v>
      </c>
      <c r="E30" s="185" t="s">
        <v>283</v>
      </c>
      <c r="F30" s="185" t="s">
        <v>283</v>
      </c>
      <c r="G30" s="185" t="s">
        <v>283</v>
      </c>
      <c r="H30" s="185" t="s">
        <v>283</v>
      </c>
      <c r="I30" s="185" t="s">
        <v>283</v>
      </c>
      <c r="K30" s="185" t="s">
        <v>283</v>
      </c>
      <c r="L30" s="185" t="s">
        <v>283</v>
      </c>
      <c r="M30" s="185" t="s">
        <v>283</v>
      </c>
      <c r="N30" s="185" t="s">
        <v>283</v>
      </c>
      <c r="O30" s="185" t="s">
        <v>283</v>
      </c>
      <c r="P30" s="185" t="s">
        <v>283</v>
      </c>
      <c r="Q30" s="185" t="s">
        <v>283</v>
      </c>
      <c r="R30" s="185" t="s">
        <v>283</v>
      </c>
      <c r="S30" s="185" t="s">
        <v>283</v>
      </c>
      <c r="T30" s="185" t="s">
        <v>283</v>
      </c>
      <c r="U30" s="185" t="s">
        <v>283</v>
      </c>
      <c r="V30" s="185" t="s">
        <v>283</v>
      </c>
      <c r="W30" s="185" t="s">
        <v>283</v>
      </c>
      <c r="X30" s="185" t="s">
        <v>283</v>
      </c>
      <c r="Y30" s="185" t="s">
        <v>283</v>
      </c>
      <c r="Z30" s="185" t="s">
        <v>283</v>
      </c>
      <c r="AA30" s="185" t="s">
        <v>283</v>
      </c>
      <c r="AB30" s="185" t="s">
        <v>283</v>
      </c>
      <c r="AC30" s="185" t="s">
        <v>283</v>
      </c>
      <c r="AD30" s="185" t="s">
        <v>283</v>
      </c>
      <c r="AE30" s="181"/>
      <c r="AF30" s="181">
        <f>IF(AE30&gt;0,AE30,IF(AND(AF$4=Settings!$CM$7,Revenue!AF$7=Settings!$CM$8),Inputs!$AB46,0))</f>
        <v>0</v>
      </c>
      <c r="AG30" s="181">
        <f>IF(AF30&gt;0,AF30,IF(AND(AG$4=Settings!$CM$7,Revenue!AG$7=Settings!$CM$8),Inputs!$AB46,0))</f>
        <v>0</v>
      </c>
      <c r="AH30" s="181">
        <f>IF(AG30&gt;0,AG30,IF(AND(AH$4=Settings!$CM$7,Revenue!AH$7=Settings!$CM$8),Inputs!$AB46,0))</f>
        <v>0</v>
      </c>
      <c r="AI30" s="181">
        <f>IF(AH30&gt;0,AH30,IF(AND(AI$4=Settings!$CM$7,Revenue!AI$7=Settings!$CM$8),Inputs!$AB46,0))</f>
        <v>0</v>
      </c>
      <c r="AJ30" s="181">
        <f>IF(AI30&gt;0,AI30,IF(AND(AJ$4=Settings!$CM$7,Revenue!AJ$7=Settings!$CM$8),Inputs!$AB46,0))</f>
        <v>0</v>
      </c>
      <c r="AK30" s="181">
        <f>IF(AJ30&gt;0,AJ30,IF(AND(AK$4=Settings!$CM$7,Revenue!AK$7=Settings!$CM$8),Inputs!$AB46,0))</f>
        <v>0</v>
      </c>
      <c r="AL30" s="181">
        <f>IF(AK30&gt;0,AK30,IF(AND(AL$4=Settings!$CM$7,Revenue!AL$7=Settings!$CM$8),Inputs!$AB46,0))</f>
        <v>0</v>
      </c>
      <c r="AM30" s="181">
        <f>IF(AL30&gt;0,AL30,IF(AND(AM$4=Settings!$CM$7,Revenue!AM$7=Settings!$CM$8),Inputs!$AB46,0))</f>
        <v>0</v>
      </c>
      <c r="AN30" s="181">
        <f>IF(AM30&gt;0,AM30,IF(AND(AN$4=Settings!$CM$7,Revenue!AN$7=Settings!$CM$8),Inputs!$AB46,0))</f>
        <v>0</v>
      </c>
      <c r="AO30" s="181">
        <f>IF(AN30&gt;0,AN30,IF(AND(AO$4=Settings!$CM$7,Revenue!AO$7=Settings!$CM$8),Inputs!$AB46,0))</f>
        <v>262.8</v>
      </c>
      <c r="AP30" s="181">
        <f>IF(AO30&gt;0,AO30,IF(AND(AP$4=Settings!$CM$7,Revenue!AP$7=Settings!$CM$8),Inputs!$AB46,0))</f>
        <v>262.8</v>
      </c>
      <c r="AQ30" s="181">
        <f>IF(AP30&gt;0,AP30,IF(AND(AQ$4=Settings!$CM$7,Revenue!AQ$7=Settings!$CM$8),Inputs!$AB46,0))</f>
        <v>262.8</v>
      </c>
      <c r="AR30" s="181">
        <f>IF(AQ30&gt;0,AQ30,IF(AND(AR$4=Settings!$CM$7,Revenue!AR$7=Settings!$CM$8),Inputs!$AB46,0))</f>
        <v>262.8</v>
      </c>
      <c r="AS30" s="181">
        <f>IF(AR30&gt;0,AR30,IF(AND(AS$4=Settings!$CM$7,Revenue!AS$7=Settings!$CM$8),Inputs!$AB46,0))</f>
        <v>262.8</v>
      </c>
      <c r="AT30" s="181">
        <f>IF(AS30&gt;0,AS30,IF(AND(AT$4=Settings!$CM$7,Revenue!AT$7=Settings!$CM$8),Inputs!$AB46,0))</f>
        <v>262.8</v>
      </c>
      <c r="AU30" s="181">
        <f>IF(AT30&gt;0,AT30,IF(AND(AU$4=Settings!$CM$7,Revenue!AU$7=Settings!$CM$8),Inputs!$AB46,0))</f>
        <v>262.8</v>
      </c>
      <c r="AV30" s="181">
        <f>IF(AU30&gt;0,AU30,IF(AND(AV$4=Settings!$CM$7,Revenue!AV$7=Settings!$CM$8),Inputs!$AB46,0))</f>
        <v>262.8</v>
      </c>
      <c r="AW30" s="181">
        <f>IF(AV30&gt;0,AV30,IF(AND(AW$4=Settings!$CM$7,Revenue!AW$7=Settings!$CM$8),Inputs!$AB46,0))</f>
        <v>262.8</v>
      </c>
      <c r="AX30" s="181">
        <f>IF(AW30&gt;0,AW30,IF(AND(AX$4=Settings!$CM$7,Revenue!AX$7=Settings!$CM$8),Inputs!$AB46,0))</f>
        <v>262.8</v>
      </c>
      <c r="AY30" s="181">
        <f>IF(AX30&gt;0,AX30,IF(AND(AY$4=Settings!$CM$7,Revenue!AY$7=Settings!$CM$8),Inputs!$AB46,0))</f>
        <v>262.8</v>
      </c>
      <c r="AZ30" s="181">
        <f>IF(AY30&gt;0,AY30,IF(AND(AZ$4=Settings!$CM$7,Revenue!AZ$7=Settings!$CM$8),Inputs!$AB46,0))</f>
        <v>262.8</v>
      </c>
      <c r="BA30" s="181">
        <f>IF(AZ30&gt;0,AZ30,IF(AND(BA$4=Settings!$CM$7,Revenue!BA$7=Settings!$CM$8),Inputs!$AB46,0))</f>
        <v>262.8</v>
      </c>
      <c r="BB30" s="181">
        <f>IF(BA30&gt;0,BA30,IF(AND(BB$4=Settings!$CM$7,Revenue!BB$7=Settings!$CM$8),Inputs!$AB46,0))</f>
        <v>262.8</v>
      </c>
      <c r="BC30" s="181">
        <f>IF(BB30&gt;0,BB30,IF(AND(BC$4=Settings!$CM$7,Revenue!BC$7=Settings!$CM$8),Inputs!$AB46,0))</f>
        <v>262.8</v>
      </c>
      <c r="BD30" s="181">
        <f>IF(BC30&gt;0,BC30,IF(AND(BD$4=Settings!$CM$7,Revenue!BD$7=Settings!$CM$8),Inputs!$AB46,0))</f>
        <v>262.8</v>
      </c>
      <c r="BE30" s="181">
        <f>IF(BD30&gt;0,BD30,IF(AND(BE$4=Settings!$CM$7,Revenue!BE$7=Settings!$CM$8),Inputs!$AB46,0))</f>
        <v>262.8</v>
      </c>
      <c r="BF30" s="181">
        <f>IF(BE30&gt;0,BE30,IF(AND(BF$4=Settings!$CM$7,Revenue!BF$7=Settings!$CM$8),Inputs!$AB46,0))</f>
        <v>262.8</v>
      </c>
      <c r="BG30" s="181">
        <f>IF(BF30&gt;0,BF30,IF(AND(BG$4=Settings!$CM$7,Revenue!BG$7=Settings!$CM$8),Inputs!$AB46,0))</f>
        <v>262.8</v>
      </c>
      <c r="BH30" s="181">
        <f>IF(BG30&gt;0,BG30,IF(AND(BH$4=Settings!$CM$7,Revenue!BH$7=Settings!$CM$8),Inputs!$AB46,0))</f>
        <v>262.8</v>
      </c>
      <c r="BI30" s="181">
        <f>IF(BH30&gt;0,BH30,IF(AND(BI$4=Settings!$CM$7,Revenue!BI$7=Settings!$CM$8),Inputs!$AB46,0))</f>
        <v>262.8</v>
      </c>
      <c r="BJ30" s="181">
        <f>IF(BI30&gt;0,BI30,IF(AND(BJ$4=Settings!$CM$7,Revenue!BJ$7=Settings!$CM$8),Inputs!$AB46,0))</f>
        <v>262.8</v>
      </c>
      <c r="BK30" s="181">
        <f>IF(BJ30&gt;0,BJ30,IF(AND(BK$4=Settings!$CM$7,Revenue!BK$7=Settings!$CM$8),Inputs!$AB46,0))</f>
        <v>262.8</v>
      </c>
      <c r="BL30" s="181">
        <f>IF(BK30&gt;0,BK30,IF(AND(BL$4=Settings!$CM$7,Revenue!BL$7=Settings!$CM$8),Inputs!$AB46,0))</f>
        <v>262.8</v>
      </c>
      <c r="BM30" s="181">
        <f>IF(BL30&gt;0,BL30,IF(AND(BM$4=Settings!$CM$7,Revenue!BM$7=Settings!$CM$8),Inputs!$AB46,0))</f>
        <v>262.8</v>
      </c>
      <c r="BN30" s="181">
        <f>IF(BM30&gt;0,BM30,IF(AND(BN$4=Settings!$CM$7,Revenue!BN$7=Settings!$CM$8),Inputs!$AB46,0))</f>
        <v>262.8</v>
      </c>
      <c r="BO30" s="181">
        <f>IF(BN30&gt;0,BN30,IF(AND(BO$4=Settings!$CM$7,Revenue!BO$7=Settings!$CM$8),Inputs!$AB46,0))</f>
        <v>262.8</v>
      </c>
      <c r="BP30" s="181">
        <f>IF(BO30&gt;0,BO30,IF(AND(BP$4=Settings!$CM$7,Revenue!BP$7=Settings!$CM$8),Inputs!$AB46,0))</f>
        <v>262.8</v>
      </c>
      <c r="BQ30" s="181">
        <f>IF(BP30&gt;0,BP30,IF(AND(BQ$4=Settings!$CM$7,Revenue!BQ$7=Settings!$CM$8),Inputs!$AB46,0))</f>
        <v>262.8</v>
      </c>
      <c r="BR30" s="181">
        <f>IF(BQ30&gt;0,BQ30,IF(AND(BR$4=Settings!$CM$7,Revenue!BR$7=Settings!$CM$8),Inputs!$AB46,0))</f>
        <v>262.8</v>
      </c>
      <c r="BS30" s="181">
        <f>IF(BR30&gt;0,BR30,IF(AND(BS$4=Settings!$CM$7,Revenue!BS$7=Settings!$CM$8),Inputs!$AB46,0))</f>
        <v>262.8</v>
      </c>
      <c r="BT30" s="181">
        <f>IF(BS30&gt;0,BS30,IF(AND(BT$4=Settings!$CM$7,Revenue!BT$7=Settings!$CM$8),Inputs!$AB46,0))</f>
        <v>262.8</v>
      </c>
      <c r="BU30" s="181">
        <f>IF(BT30&gt;0,BT30,IF(AND(BU$4=Settings!$CM$7,Revenue!BU$7=Settings!$CM$8),Inputs!$AB46,0))</f>
        <v>262.8</v>
      </c>
      <c r="BV30" s="181">
        <f>IF(BU30&gt;0,BU30,IF(AND(BV$4=Settings!$CM$7,Revenue!BV$7=Settings!$CM$8),Inputs!$AB46,0))</f>
        <v>262.8</v>
      </c>
      <c r="BW30" s="181">
        <f>IF(BV30&gt;0,BV30,IF(AND(BW$4=Settings!$CM$7,Revenue!BW$7=Settings!$CM$8),Inputs!$AB46,0))</f>
        <v>262.8</v>
      </c>
      <c r="BX30" s="181">
        <f>IF(BW30&gt;0,BW30,IF(AND(BX$4=Settings!$CM$7,Revenue!BX$7=Settings!$CM$8),Inputs!$AB46,0))</f>
        <v>262.8</v>
      </c>
      <c r="BY30" s="181">
        <f>IF(BX30&gt;0,BX30,IF(AND(BY$4=Settings!$CM$7,Revenue!BY$7=Settings!$CM$8),Inputs!$AB46,0))</f>
        <v>262.8</v>
      </c>
      <c r="BZ30" s="181">
        <f>IF(BY30&gt;0,BY30,IF(AND(BZ$4=Settings!$CM$7,Revenue!BZ$7=Settings!$CM$8),Inputs!$AB46,0))</f>
        <v>262.8</v>
      </c>
      <c r="CA30" s="181">
        <f>IF(BZ30&gt;0,BZ30,IF(AND(CA$4=Settings!$CM$7,Revenue!CA$7=Settings!$CM$8),Inputs!$AB46,0))</f>
        <v>262.8</v>
      </c>
      <c r="CB30" s="181">
        <f>IF(CA30&gt;0,CA30,IF(AND(CB$4=Settings!$CM$7,Revenue!CB$7=Settings!$CM$8),Inputs!$AB46,0))</f>
        <v>262.8</v>
      </c>
      <c r="CC30" s="181">
        <f>IF(CB30&gt;0,CB30,IF(AND(CC$4=Settings!$CM$7,Revenue!CC$7=Settings!$CM$8),Inputs!$AB46,0))</f>
        <v>262.8</v>
      </c>
      <c r="CD30" s="181">
        <f>IF(CC30&gt;0,CC30,IF(AND(CD$4=Settings!$CM$7,Revenue!CD$7=Settings!$CM$8),Inputs!$AB46,0))</f>
        <v>262.8</v>
      </c>
      <c r="CE30" s="181">
        <f>IF(CD30&gt;0,CD30,IF(AND(CE$4=Settings!$CM$7,Revenue!CE$7=Settings!$CM$8),Inputs!$AB46,0))</f>
        <v>262.8</v>
      </c>
      <c r="CF30" s="181">
        <f>IF(CE30&gt;0,CE30,IF(AND(CF$4=Settings!$CM$7,Revenue!CF$7=Settings!$CM$8),Inputs!$AB46,0))</f>
        <v>262.8</v>
      </c>
      <c r="CG30" s="181">
        <f>IF(CF30&gt;0,CF30,IF(AND(CG$4=Settings!$CM$7,Revenue!CG$7=Settings!$CM$8),Inputs!$AB46,0))</f>
        <v>262.8</v>
      </c>
      <c r="CH30" s="181">
        <f>IF(CG30&gt;0,CG30,IF(AND(CH$4=Settings!$CM$7,Revenue!CH$7=Settings!$CM$8),Inputs!$AB46,0))</f>
        <v>262.8</v>
      </c>
      <c r="CI30" s="181">
        <f>IF(CH30&gt;0,CH30,IF(AND(CI$4=Settings!$CM$7,Revenue!CI$7=Settings!$CM$8),Inputs!$AB46,0))</f>
        <v>262.8</v>
      </c>
      <c r="CJ30" s="181">
        <f>IF(CI30&gt;0,CI30,IF(AND(CJ$4=Settings!$CM$7,Revenue!CJ$7=Settings!$CM$8),Inputs!$AB46,0))</f>
        <v>262.8</v>
      </c>
      <c r="CK30" s="181">
        <f>IF(CJ30&gt;0,CJ30,IF(AND(CK$4=Settings!$CM$7,Revenue!CK$7=Settings!$CM$8),Inputs!$AB46,0))</f>
        <v>262.8</v>
      </c>
      <c r="CL30" s="181">
        <f>IF(CK30&gt;0,CK30,IF(AND(CL$4=Settings!$CM$7,Revenue!CL$7=Settings!$CM$8),Inputs!$AB46,0))</f>
        <v>262.8</v>
      </c>
      <c r="CM30" s="181">
        <f>IF(CL30&gt;0,CL30,IF(AND(CM$4=Settings!$CM$7,Revenue!CM$7=Settings!$CM$8),Inputs!$AB46,0))</f>
        <v>262.8</v>
      </c>
    </row>
    <row r="31" spans="2:91" s="20" customFormat="1" ht="15" x14ac:dyDescent="0.2">
      <c r="B31" s="88" t="s">
        <v>265</v>
      </c>
      <c r="C31" s="19" t="s">
        <v>782</v>
      </c>
      <c r="D31" s="19" t="s">
        <v>255</v>
      </c>
      <c r="E31" s="185" t="s">
        <v>283</v>
      </c>
      <c r="F31" s="185" t="s">
        <v>283</v>
      </c>
      <c r="G31" s="185" t="s">
        <v>283</v>
      </c>
      <c r="H31" s="185" t="s">
        <v>283</v>
      </c>
      <c r="I31" s="185" t="s">
        <v>283</v>
      </c>
      <c r="K31" s="185" t="s">
        <v>283</v>
      </c>
      <c r="L31" s="185" t="s">
        <v>283</v>
      </c>
      <c r="M31" s="185" t="s">
        <v>283</v>
      </c>
      <c r="N31" s="185" t="s">
        <v>283</v>
      </c>
      <c r="O31" s="185" t="s">
        <v>283</v>
      </c>
      <c r="P31" s="185" t="s">
        <v>283</v>
      </c>
      <c r="Q31" s="185" t="s">
        <v>283</v>
      </c>
      <c r="R31" s="185" t="s">
        <v>283</v>
      </c>
      <c r="S31" s="185" t="s">
        <v>283</v>
      </c>
      <c r="T31" s="185" t="s">
        <v>283</v>
      </c>
      <c r="U31" s="185" t="s">
        <v>283</v>
      </c>
      <c r="V31" s="185" t="s">
        <v>283</v>
      </c>
      <c r="W31" s="185" t="s">
        <v>283</v>
      </c>
      <c r="X31" s="185" t="s">
        <v>283</v>
      </c>
      <c r="Y31" s="185" t="s">
        <v>283</v>
      </c>
      <c r="Z31" s="185" t="s">
        <v>283</v>
      </c>
      <c r="AA31" s="185" t="s">
        <v>283</v>
      </c>
      <c r="AB31" s="185" t="s">
        <v>283</v>
      </c>
      <c r="AC31" s="185" t="s">
        <v>283</v>
      </c>
      <c r="AD31" s="185" t="s">
        <v>283</v>
      </c>
      <c r="AE31" s="181"/>
      <c r="AF31" s="181">
        <f>IF(AE31&gt;0,AE31,IF(AND(AF$4=Settings!$CM$7,Revenue!AF$7=Settings!$CM$8),Inputs!$AB47,0))</f>
        <v>0</v>
      </c>
      <c r="AG31" s="181">
        <f>IF(AF31&gt;0,AF31,IF(AND(AG$4=Settings!$CM$7,Revenue!AG$7=Settings!$CM$8),Inputs!$AB47,0))</f>
        <v>0</v>
      </c>
      <c r="AH31" s="181">
        <f>IF(AG31&gt;0,AG31,IF(AND(AH$4=Settings!$CM$7,Revenue!AH$7=Settings!$CM$8),Inputs!$AB47,0))</f>
        <v>0</v>
      </c>
      <c r="AI31" s="181">
        <f>IF(AH31&gt;0,AH31,IF(AND(AI$4=Settings!$CM$7,Revenue!AI$7=Settings!$CM$8),Inputs!$AB47,0))</f>
        <v>0</v>
      </c>
      <c r="AJ31" s="181">
        <f>IF(AI31&gt;0,AI31,IF(AND(AJ$4=Settings!$CM$7,Revenue!AJ$7=Settings!$CM$8),Inputs!$AB47,0))</f>
        <v>0</v>
      </c>
      <c r="AK31" s="181">
        <f>IF(AJ31&gt;0,AJ31,IF(AND(AK$4=Settings!$CM$7,Revenue!AK$7=Settings!$CM$8),Inputs!$AB47,0))</f>
        <v>0</v>
      </c>
      <c r="AL31" s="181">
        <f>IF(AK31&gt;0,AK31,IF(AND(AL$4=Settings!$CM$7,Revenue!AL$7=Settings!$CM$8),Inputs!$AB47,0))</f>
        <v>0</v>
      </c>
      <c r="AM31" s="181">
        <f>IF(AL31&gt;0,AL31,IF(AND(AM$4=Settings!$CM$7,Revenue!AM$7=Settings!$CM$8),Inputs!$AB47,0))</f>
        <v>0</v>
      </c>
      <c r="AN31" s="181">
        <f>IF(AM31&gt;0,AM31,IF(AND(AN$4=Settings!$CM$7,Revenue!AN$7=Settings!$CM$8),Inputs!$AB47,0))</f>
        <v>0</v>
      </c>
      <c r="AO31" s="181">
        <f>IF(AN31&gt;0,AN31,IF(AND(AO$4=Settings!$CM$7,Revenue!AO$7=Settings!$CM$8),Inputs!$AB47,0))</f>
        <v>262.8</v>
      </c>
      <c r="AP31" s="181">
        <f>IF(AO31&gt;0,AO31,IF(AND(AP$4=Settings!$CM$7,Revenue!AP$7=Settings!$CM$8),Inputs!$AB47,0))</f>
        <v>262.8</v>
      </c>
      <c r="AQ31" s="181">
        <f>IF(AP31&gt;0,AP31,IF(AND(AQ$4=Settings!$CM$7,Revenue!AQ$7=Settings!$CM$8),Inputs!$AB47,0))</f>
        <v>262.8</v>
      </c>
      <c r="AR31" s="181">
        <f>IF(AQ31&gt;0,AQ31,IF(AND(AR$4=Settings!$CM$7,Revenue!AR$7=Settings!$CM$8),Inputs!$AB47,0))</f>
        <v>262.8</v>
      </c>
      <c r="AS31" s="181">
        <f>IF(AR31&gt;0,AR31,IF(AND(AS$4=Settings!$CM$7,Revenue!AS$7=Settings!$CM$8),Inputs!$AB47,0))</f>
        <v>262.8</v>
      </c>
      <c r="AT31" s="181">
        <f>IF(AS31&gt;0,AS31,IF(AND(AT$4=Settings!$CM$7,Revenue!AT$7=Settings!$CM$8),Inputs!$AB47,0))</f>
        <v>262.8</v>
      </c>
      <c r="AU31" s="181">
        <f>IF(AT31&gt;0,AT31,IF(AND(AU$4=Settings!$CM$7,Revenue!AU$7=Settings!$CM$8),Inputs!$AB47,0))</f>
        <v>262.8</v>
      </c>
      <c r="AV31" s="181">
        <f>IF(AU31&gt;0,AU31,IF(AND(AV$4=Settings!$CM$7,Revenue!AV$7=Settings!$CM$8),Inputs!$AB47,0))</f>
        <v>262.8</v>
      </c>
      <c r="AW31" s="181">
        <f>IF(AV31&gt;0,AV31,IF(AND(AW$4=Settings!$CM$7,Revenue!AW$7=Settings!$CM$8),Inputs!$AB47,0))</f>
        <v>262.8</v>
      </c>
      <c r="AX31" s="181">
        <f>IF(AW31&gt;0,AW31,IF(AND(AX$4=Settings!$CM$7,Revenue!AX$7=Settings!$CM$8),Inputs!$AB47,0))</f>
        <v>262.8</v>
      </c>
      <c r="AY31" s="181">
        <f>IF(AX31&gt;0,AX31,IF(AND(AY$4=Settings!$CM$7,Revenue!AY$7=Settings!$CM$8),Inputs!$AB47,0))</f>
        <v>262.8</v>
      </c>
      <c r="AZ31" s="181">
        <f>IF(AY31&gt;0,AY31,IF(AND(AZ$4=Settings!$CM$7,Revenue!AZ$7=Settings!$CM$8),Inputs!$AB47,0))</f>
        <v>262.8</v>
      </c>
      <c r="BA31" s="181">
        <f>IF(AZ31&gt;0,AZ31,IF(AND(BA$4=Settings!$CM$7,Revenue!BA$7=Settings!$CM$8),Inputs!$AB47,0))</f>
        <v>262.8</v>
      </c>
      <c r="BB31" s="181">
        <f>IF(BA31&gt;0,BA31,IF(AND(BB$4=Settings!$CM$7,Revenue!BB$7=Settings!$CM$8),Inputs!$AB47,0))</f>
        <v>262.8</v>
      </c>
      <c r="BC31" s="181">
        <f>IF(BB31&gt;0,BB31,IF(AND(BC$4=Settings!$CM$7,Revenue!BC$7=Settings!$CM$8),Inputs!$AB47,0))</f>
        <v>262.8</v>
      </c>
      <c r="BD31" s="181">
        <f>IF(BC31&gt;0,BC31,IF(AND(BD$4=Settings!$CM$7,Revenue!BD$7=Settings!$CM$8),Inputs!$AB47,0))</f>
        <v>262.8</v>
      </c>
      <c r="BE31" s="181">
        <f>IF(BD31&gt;0,BD31,IF(AND(BE$4=Settings!$CM$7,Revenue!BE$7=Settings!$CM$8),Inputs!$AB47,0))</f>
        <v>262.8</v>
      </c>
      <c r="BF31" s="181">
        <f>IF(BE31&gt;0,BE31,IF(AND(BF$4=Settings!$CM$7,Revenue!BF$7=Settings!$CM$8),Inputs!$AB47,0))</f>
        <v>262.8</v>
      </c>
      <c r="BG31" s="181">
        <f>IF(BF31&gt;0,BF31,IF(AND(BG$4=Settings!$CM$7,Revenue!BG$7=Settings!$CM$8),Inputs!$AB47,0))</f>
        <v>262.8</v>
      </c>
      <c r="BH31" s="181">
        <f>IF(BG31&gt;0,BG31,IF(AND(BH$4=Settings!$CM$7,Revenue!BH$7=Settings!$CM$8),Inputs!$AB47,0))</f>
        <v>262.8</v>
      </c>
      <c r="BI31" s="181">
        <f>IF(BH31&gt;0,BH31,IF(AND(BI$4=Settings!$CM$7,Revenue!BI$7=Settings!$CM$8),Inputs!$AB47,0))</f>
        <v>262.8</v>
      </c>
      <c r="BJ31" s="181">
        <f>IF(BI31&gt;0,BI31,IF(AND(BJ$4=Settings!$CM$7,Revenue!BJ$7=Settings!$CM$8),Inputs!$AB47,0))</f>
        <v>262.8</v>
      </c>
      <c r="BK31" s="181">
        <f>IF(BJ31&gt;0,BJ31,IF(AND(BK$4=Settings!$CM$7,Revenue!BK$7=Settings!$CM$8),Inputs!$AB47,0))</f>
        <v>262.8</v>
      </c>
      <c r="BL31" s="181">
        <f>IF(BK31&gt;0,BK31,IF(AND(BL$4=Settings!$CM$7,Revenue!BL$7=Settings!$CM$8),Inputs!$AB47,0))</f>
        <v>262.8</v>
      </c>
      <c r="BM31" s="181">
        <f>IF(BL31&gt;0,BL31,IF(AND(BM$4=Settings!$CM$7,Revenue!BM$7=Settings!$CM$8),Inputs!$AB47,0))</f>
        <v>262.8</v>
      </c>
      <c r="BN31" s="181">
        <f>IF(BM31&gt;0,BM31,IF(AND(BN$4=Settings!$CM$7,Revenue!BN$7=Settings!$CM$8),Inputs!$AB47,0))</f>
        <v>262.8</v>
      </c>
      <c r="BO31" s="181">
        <f>IF(BN31&gt;0,BN31,IF(AND(BO$4=Settings!$CM$7,Revenue!BO$7=Settings!$CM$8),Inputs!$AB47,0))</f>
        <v>262.8</v>
      </c>
      <c r="BP31" s="181">
        <f>IF(BO31&gt;0,BO31,IF(AND(BP$4=Settings!$CM$7,Revenue!BP$7=Settings!$CM$8),Inputs!$AB47,0))</f>
        <v>262.8</v>
      </c>
      <c r="BQ31" s="181">
        <f>IF(BP31&gt;0,BP31,IF(AND(BQ$4=Settings!$CM$7,Revenue!BQ$7=Settings!$CM$8),Inputs!$AB47,0))</f>
        <v>262.8</v>
      </c>
      <c r="BR31" s="181">
        <f>IF(BQ31&gt;0,BQ31,IF(AND(BR$4=Settings!$CM$7,Revenue!BR$7=Settings!$CM$8),Inputs!$AB47,0))</f>
        <v>262.8</v>
      </c>
      <c r="BS31" s="181">
        <f>IF(BR31&gt;0,BR31,IF(AND(BS$4=Settings!$CM$7,Revenue!BS$7=Settings!$CM$8),Inputs!$AB47,0))</f>
        <v>262.8</v>
      </c>
      <c r="BT31" s="181">
        <f>IF(BS31&gt;0,BS31,IF(AND(BT$4=Settings!$CM$7,Revenue!BT$7=Settings!$CM$8),Inputs!$AB47,0))</f>
        <v>262.8</v>
      </c>
      <c r="BU31" s="181">
        <f>IF(BT31&gt;0,BT31,IF(AND(BU$4=Settings!$CM$7,Revenue!BU$7=Settings!$CM$8),Inputs!$AB47,0))</f>
        <v>262.8</v>
      </c>
      <c r="BV31" s="181">
        <f>IF(BU31&gt;0,BU31,IF(AND(BV$4=Settings!$CM$7,Revenue!BV$7=Settings!$CM$8),Inputs!$AB47,0))</f>
        <v>262.8</v>
      </c>
      <c r="BW31" s="181">
        <f>IF(BV31&gt;0,BV31,IF(AND(BW$4=Settings!$CM$7,Revenue!BW$7=Settings!$CM$8),Inputs!$AB47,0))</f>
        <v>262.8</v>
      </c>
      <c r="BX31" s="181">
        <f>IF(BW31&gt;0,BW31,IF(AND(BX$4=Settings!$CM$7,Revenue!BX$7=Settings!$CM$8),Inputs!$AB47,0))</f>
        <v>262.8</v>
      </c>
      <c r="BY31" s="181">
        <f>IF(BX31&gt;0,BX31,IF(AND(BY$4=Settings!$CM$7,Revenue!BY$7=Settings!$CM$8),Inputs!$AB47,0))</f>
        <v>262.8</v>
      </c>
      <c r="BZ31" s="181">
        <f>IF(BY31&gt;0,BY31,IF(AND(BZ$4=Settings!$CM$7,Revenue!BZ$7=Settings!$CM$8),Inputs!$AB47,0))</f>
        <v>262.8</v>
      </c>
      <c r="CA31" s="181">
        <f>IF(BZ31&gt;0,BZ31,IF(AND(CA$4=Settings!$CM$7,Revenue!CA$7=Settings!$CM$8),Inputs!$AB47,0))</f>
        <v>262.8</v>
      </c>
      <c r="CB31" s="181">
        <f>IF(CA31&gt;0,CA31,IF(AND(CB$4=Settings!$CM$7,Revenue!CB$7=Settings!$CM$8),Inputs!$AB47,0))</f>
        <v>262.8</v>
      </c>
      <c r="CC31" s="181">
        <f>IF(CB31&gt;0,CB31,IF(AND(CC$4=Settings!$CM$7,Revenue!CC$7=Settings!$CM$8),Inputs!$AB47,0))</f>
        <v>262.8</v>
      </c>
      <c r="CD31" s="181">
        <f>IF(CC31&gt;0,CC31,IF(AND(CD$4=Settings!$CM$7,Revenue!CD$7=Settings!$CM$8),Inputs!$AB47,0))</f>
        <v>262.8</v>
      </c>
      <c r="CE31" s="181">
        <f>IF(CD31&gt;0,CD31,IF(AND(CE$4=Settings!$CM$7,Revenue!CE$7=Settings!$CM$8),Inputs!$AB47,0))</f>
        <v>262.8</v>
      </c>
      <c r="CF31" s="181">
        <f>IF(CE31&gt;0,CE31,IF(AND(CF$4=Settings!$CM$7,Revenue!CF$7=Settings!$CM$8),Inputs!$AB47,0))</f>
        <v>262.8</v>
      </c>
      <c r="CG31" s="181">
        <f>IF(CF31&gt;0,CF31,IF(AND(CG$4=Settings!$CM$7,Revenue!CG$7=Settings!$CM$8),Inputs!$AB47,0))</f>
        <v>262.8</v>
      </c>
      <c r="CH31" s="181">
        <f>IF(CG31&gt;0,CG31,IF(AND(CH$4=Settings!$CM$7,Revenue!CH$7=Settings!$CM$8),Inputs!$AB47,0))</f>
        <v>262.8</v>
      </c>
      <c r="CI31" s="181">
        <f>IF(CH31&gt;0,CH31,IF(AND(CI$4=Settings!$CM$7,Revenue!CI$7=Settings!$CM$8),Inputs!$AB47,0))</f>
        <v>262.8</v>
      </c>
      <c r="CJ31" s="181">
        <f>IF(CI31&gt;0,CI31,IF(AND(CJ$4=Settings!$CM$7,Revenue!CJ$7=Settings!$CM$8),Inputs!$AB47,0))</f>
        <v>262.8</v>
      </c>
      <c r="CK31" s="181">
        <f>IF(CJ31&gt;0,CJ31,IF(AND(CK$4=Settings!$CM$7,Revenue!CK$7=Settings!$CM$8),Inputs!$AB47,0))</f>
        <v>262.8</v>
      </c>
      <c r="CL31" s="181">
        <f>IF(CK31&gt;0,CK31,IF(AND(CL$4=Settings!$CM$7,Revenue!CL$7=Settings!$CM$8),Inputs!$AB47,0))</f>
        <v>262.8</v>
      </c>
      <c r="CM31" s="181">
        <f>IF(CL31&gt;0,CL31,IF(AND(CM$4=Settings!$CM$7,Revenue!CM$7=Settings!$CM$8),Inputs!$AB47,0))</f>
        <v>262.8</v>
      </c>
    </row>
    <row r="32" spans="2:91" s="20" customFormat="1" ht="15" x14ac:dyDescent="0.2">
      <c r="B32" s="88" t="s">
        <v>264</v>
      </c>
      <c r="C32" s="19" t="s">
        <v>782</v>
      </c>
      <c r="D32" s="19" t="s">
        <v>255</v>
      </c>
      <c r="E32" s="185" t="s">
        <v>283</v>
      </c>
      <c r="F32" s="185" t="s">
        <v>283</v>
      </c>
      <c r="G32" s="185" t="s">
        <v>283</v>
      </c>
      <c r="H32" s="185" t="s">
        <v>283</v>
      </c>
      <c r="I32" s="185" t="s">
        <v>283</v>
      </c>
      <c r="K32" s="185" t="s">
        <v>283</v>
      </c>
      <c r="L32" s="185" t="s">
        <v>283</v>
      </c>
      <c r="M32" s="185" t="s">
        <v>283</v>
      </c>
      <c r="N32" s="185" t="s">
        <v>283</v>
      </c>
      <c r="O32" s="185" t="s">
        <v>283</v>
      </c>
      <c r="P32" s="185" t="s">
        <v>283</v>
      </c>
      <c r="Q32" s="185" t="s">
        <v>283</v>
      </c>
      <c r="R32" s="185" t="s">
        <v>283</v>
      </c>
      <c r="S32" s="185" t="s">
        <v>283</v>
      </c>
      <c r="T32" s="185" t="s">
        <v>283</v>
      </c>
      <c r="U32" s="185" t="s">
        <v>283</v>
      </c>
      <c r="V32" s="185" t="s">
        <v>283</v>
      </c>
      <c r="W32" s="185" t="s">
        <v>283</v>
      </c>
      <c r="X32" s="185" t="s">
        <v>283</v>
      </c>
      <c r="Y32" s="185" t="s">
        <v>283</v>
      </c>
      <c r="Z32" s="185" t="s">
        <v>283</v>
      </c>
      <c r="AA32" s="185" t="s">
        <v>283</v>
      </c>
      <c r="AB32" s="185" t="s">
        <v>283</v>
      </c>
      <c r="AC32" s="185" t="s">
        <v>283</v>
      </c>
      <c r="AD32" s="185" t="s">
        <v>283</v>
      </c>
      <c r="AE32" s="181"/>
      <c r="AF32" s="181">
        <f>IF(AE32&gt;0,AE32,IF(AND(AF$4=Settings!$CM$7,Revenue!AF$7=Settings!$CM$8),Inputs!$AB48,0))</f>
        <v>0</v>
      </c>
      <c r="AG32" s="181">
        <f>IF(AF32&gt;0,AF32,IF(AND(AG$4=Settings!$CM$7,Revenue!AG$7=Settings!$CM$8),Inputs!$AB48,0))</f>
        <v>0</v>
      </c>
      <c r="AH32" s="181">
        <f>IF(AG32&gt;0,AG32,IF(AND(AH$4=Settings!$CM$7,Revenue!AH$7=Settings!$CM$8),Inputs!$AB48,0))</f>
        <v>0</v>
      </c>
      <c r="AI32" s="181">
        <f>IF(AH32&gt;0,AH32,IF(AND(AI$4=Settings!$CM$7,Revenue!AI$7=Settings!$CM$8),Inputs!$AB48,0))</f>
        <v>0</v>
      </c>
      <c r="AJ32" s="181">
        <f>IF(AI32&gt;0,AI32,IF(AND(AJ$4=Settings!$CM$7,Revenue!AJ$7=Settings!$CM$8),Inputs!$AB48,0))</f>
        <v>0</v>
      </c>
      <c r="AK32" s="181">
        <f>IF(AJ32&gt;0,AJ32,IF(AND(AK$4=Settings!$CM$7,Revenue!AK$7=Settings!$CM$8),Inputs!$AB48,0))</f>
        <v>0</v>
      </c>
      <c r="AL32" s="181">
        <f>IF(AK32&gt;0,AK32,IF(AND(AL$4=Settings!$CM$7,Revenue!AL$7=Settings!$CM$8),Inputs!$AB48,0))</f>
        <v>0</v>
      </c>
      <c r="AM32" s="181">
        <f>IF(AL32&gt;0,AL32,IF(AND(AM$4=Settings!$CM$7,Revenue!AM$7=Settings!$CM$8),Inputs!$AB48,0))</f>
        <v>0</v>
      </c>
      <c r="AN32" s="181">
        <f>IF(AM32&gt;0,AM32,IF(AND(AN$4=Settings!$CM$7,Revenue!AN$7=Settings!$CM$8),Inputs!$AB48,0))</f>
        <v>0</v>
      </c>
      <c r="AO32" s="181">
        <f>IF(AN32&gt;0,AN32,IF(AND(AO$4=Settings!$CM$7,Revenue!AO$7=Settings!$CM$8),Inputs!$AB48,0))</f>
        <v>315.36</v>
      </c>
      <c r="AP32" s="181">
        <f>IF(AO32&gt;0,AO32,IF(AND(AP$4=Settings!$CM$7,Revenue!AP$7=Settings!$CM$8),Inputs!$AB48,0))</f>
        <v>315.36</v>
      </c>
      <c r="AQ32" s="181">
        <f>IF(AP32&gt;0,AP32,IF(AND(AQ$4=Settings!$CM$7,Revenue!AQ$7=Settings!$CM$8),Inputs!$AB48,0))</f>
        <v>315.36</v>
      </c>
      <c r="AR32" s="181">
        <f>IF(AQ32&gt;0,AQ32,IF(AND(AR$4=Settings!$CM$7,Revenue!AR$7=Settings!$CM$8),Inputs!$AB48,0))</f>
        <v>315.36</v>
      </c>
      <c r="AS32" s="181">
        <f>IF(AR32&gt;0,AR32,IF(AND(AS$4=Settings!$CM$7,Revenue!AS$7=Settings!$CM$8),Inputs!$AB48,0))</f>
        <v>315.36</v>
      </c>
      <c r="AT32" s="181">
        <f>IF(AS32&gt;0,AS32,IF(AND(AT$4=Settings!$CM$7,Revenue!AT$7=Settings!$CM$8),Inputs!$AB48,0))</f>
        <v>315.36</v>
      </c>
      <c r="AU32" s="181">
        <f>IF(AT32&gt;0,AT32,IF(AND(AU$4=Settings!$CM$7,Revenue!AU$7=Settings!$CM$8),Inputs!$AB48,0))</f>
        <v>315.36</v>
      </c>
      <c r="AV32" s="181">
        <f>IF(AU32&gt;0,AU32,IF(AND(AV$4=Settings!$CM$7,Revenue!AV$7=Settings!$CM$8),Inputs!$AB48,0))</f>
        <v>315.36</v>
      </c>
      <c r="AW32" s="181">
        <f>IF(AV32&gt;0,AV32,IF(AND(AW$4=Settings!$CM$7,Revenue!AW$7=Settings!$CM$8),Inputs!$AB48,0))</f>
        <v>315.36</v>
      </c>
      <c r="AX32" s="181">
        <f>IF(AW32&gt;0,AW32,IF(AND(AX$4=Settings!$CM$7,Revenue!AX$7=Settings!$CM$8),Inputs!$AB48,0))</f>
        <v>315.36</v>
      </c>
      <c r="AY32" s="181">
        <f>IF(AX32&gt;0,AX32,IF(AND(AY$4=Settings!$CM$7,Revenue!AY$7=Settings!$CM$8),Inputs!$AB48,0))</f>
        <v>315.36</v>
      </c>
      <c r="AZ32" s="181">
        <f>IF(AY32&gt;0,AY32,IF(AND(AZ$4=Settings!$CM$7,Revenue!AZ$7=Settings!$CM$8),Inputs!$AB48,0))</f>
        <v>315.36</v>
      </c>
      <c r="BA32" s="181">
        <f>IF(AZ32&gt;0,AZ32,IF(AND(BA$4=Settings!$CM$7,Revenue!BA$7=Settings!$CM$8),Inputs!$AB48,0))</f>
        <v>315.36</v>
      </c>
      <c r="BB32" s="181">
        <f>IF(BA32&gt;0,BA32,IF(AND(BB$4=Settings!$CM$7,Revenue!BB$7=Settings!$CM$8),Inputs!$AB48,0))</f>
        <v>315.36</v>
      </c>
      <c r="BC32" s="181">
        <f>IF(BB32&gt;0,BB32,IF(AND(BC$4=Settings!$CM$7,Revenue!BC$7=Settings!$CM$8),Inputs!$AB48,0))</f>
        <v>315.36</v>
      </c>
      <c r="BD32" s="181">
        <f>IF(BC32&gt;0,BC32,IF(AND(BD$4=Settings!$CM$7,Revenue!BD$7=Settings!$CM$8),Inputs!$AB48,0))</f>
        <v>315.36</v>
      </c>
      <c r="BE32" s="181">
        <f>IF(BD32&gt;0,BD32,IF(AND(BE$4=Settings!$CM$7,Revenue!BE$7=Settings!$CM$8),Inputs!$AB48,0))</f>
        <v>315.36</v>
      </c>
      <c r="BF32" s="181">
        <f>IF(BE32&gt;0,BE32,IF(AND(BF$4=Settings!$CM$7,Revenue!BF$7=Settings!$CM$8),Inputs!$AB48,0))</f>
        <v>315.36</v>
      </c>
      <c r="BG32" s="181">
        <f>IF(BF32&gt;0,BF32,IF(AND(BG$4=Settings!$CM$7,Revenue!BG$7=Settings!$CM$8),Inputs!$AB48,0))</f>
        <v>315.36</v>
      </c>
      <c r="BH32" s="181">
        <f>IF(BG32&gt;0,BG32,IF(AND(BH$4=Settings!$CM$7,Revenue!BH$7=Settings!$CM$8),Inputs!$AB48,0))</f>
        <v>315.36</v>
      </c>
      <c r="BI32" s="181">
        <f>IF(BH32&gt;0,BH32,IF(AND(BI$4=Settings!$CM$7,Revenue!BI$7=Settings!$CM$8),Inputs!$AB48,0))</f>
        <v>315.36</v>
      </c>
      <c r="BJ32" s="181">
        <f>IF(BI32&gt;0,BI32,IF(AND(BJ$4=Settings!$CM$7,Revenue!BJ$7=Settings!$CM$8),Inputs!$AB48,0))</f>
        <v>315.36</v>
      </c>
      <c r="BK32" s="181">
        <f>IF(BJ32&gt;0,BJ32,IF(AND(BK$4=Settings!$CM$7,Revenue!BK$7=Settings!$CM$8),Inputs!$AB48,0))</f>
        <v>315.36</v>
      </c>
      <c r="BL32" s="181">
        <f>IF(BK32&gt;0,BK32,IF(AND(BL$4=Settings!$CM$7,Revenue!BL$7=Settings!$CM$8),Inputs!$AB48,0))</f>
        <v>315.36</v>
      </c>
      <c r="BM32" s="181">
        <f>IF(BL32&gt;0,BL32,IF(AND(BM$4=Settings!$CM$7,Revenue!BM$7=Settings!$CM$8),Inputs!$AB48,0))</f>
        <v>315.36</v>
      </c>
      <c r="BN32" s="181">
        <f>IF(BM32&gt;0,BM32,IF(AND(BN$4=Settings!$CM$7,Revenue!BN$7=Settings!$CM$8),Inputs!$AB48,0))</f>
        <v>315.36</v>
      </c>
      <c r="BO32" s="181">
        <f>IF(BN32&gt;0,BN32,IF(AND(BO$4=Settings!$CM$7,Revenue!BO$7=Settings!$CM$8),Inputs!$AB48,0))</f>
        <v>315.36</v>
      </c>
      <c r="BP32" s="181">
        <f>IF(BO32&gt;0,BO32,IF(AND(BP$4=Settings!$CM$7,Revenue!BP$7=Settings!$CM$8),Inputs!$AB48,0))</f>
        <v>315.36</v>
      </c>
      <c r="BQ32" s="181">
        <f>IF(BP32&gt;0,BP32,IF(AND(BQ$4=Settings!$CM$7,Revenue!BQ$7=Settings!$CM$8),Inputs!$AB48,0))</f>
        <v>315.36</v>
      </c>
      <c r="BR32" s="181">
        <f>IF(BQ32&gt;0,BQ32,IF(AND(BR$4=Settings!$CM$7,Revenue!BR$7=Settings!$CM$8),Inputs!$AB48,0))</f>
        <v>315.36</v>
      </c>
      <c r="BS32" s="181">
        <f>IF(BR32&gt;0,BR32,IF(AND(BS$4=Settings!$CM$7,Revenue!BS$7=Settings!$CM$8),Inputs!$AB48,0))</f>
        <v>315.36</v>
      </c>
      <c r="BT32" s="181">
        <f>IF(BS32&gt;0,BS32,IF(AND(BT$4=Settings!$CM$7,Revenue!BT$7=Settings!$CM$8),Inputs!$AB48,0))</f>
        <v>315.36</v>
      </c>
      <c r="BU32" s="181">
        <f>IF(BT32&gt;0,BT32,IF(AND(BU$4=Settings!$CM$7,Revenue!BU$7=Settings!$CM$8),Inputs!$AB48,0))</f>
        <v>315.36</v>
      </c>
      <c r="BV32" s="181">
        <f>IF(BU32&gt;0,BU32,IF(AND(BV$4=Settings!$CM$7,Revenue!BV$7=Settings!$CM$8),Inputs!$AB48,0))</f>
        <v>315.36</v>
      </c>
      <c r="BW32" s="181">
        <f>IF(BV32&gt;0,BV32,IF(AND(BW$4=Settings!$CM$7,Revenue!BW$7=Settings!$CM$8),Inputs!$AB48,0))</f>
        <v>315.36</v>
      </c>
      <c r="BX32" s="181">
        <f>IF(BW32&gt;0,BW32,IF(AND(BX$4=Settings!$CM$7,Revenue!BX$7=Settings!$CM$8),Inputs!$AB48,0))</f>
        <v>315.36</v>
      </c>
      <c r="BY32" s="181">
        <f>IF(BX32&gt;0,BX32,IF(AND(BY$4=Settings!$CM$7,Revenue!BY$7=Settings!$CM$8),Inputs!$AB48,0))</f>
        <v>315.36</v>
      </c>
      <c r="BZ32" s="181">
        <f>IF(BY32&gt;0,BY32,IF(AND(BZ$4=Settings!$CM$7,Revenue!BZ$7=Settings!$CM$8),Inputs!$AB48,0))</f>
        <v>315.36</v>
      </c>
      <c r="CA32" s="181">
        <f>IF(BZ32&gt;0,BZ32,IF(AND(CA$4=Settings!$CM$7,Revenue!CA$7=Settings!$CM$8),Inputs!$AB48,0))</f>
        <v>315.36</v>
      </c>
      <c r="CB32" s="181">
        <f>IF(CA32&gt;0,CA32,IF(AND(CB$4=Settings!$CM$7,Revenue!CB$7=Settings!$CM$8),Inputs!$AB48,0))</f>
        <v>315.36</v>
      </c>
      <c r="CC32" s="181">
        <f>IF(CB32&gt;0,CB32,IF(AND(CC$4=Settings!$CM$7,Revenue!CC$7=Settings!$CM$8),Inputs!$AB48,0))</f>
        <v>315.36</v>
      </c>
      <c r="CD32" s="181">
        <f>IF(CC32&gt;0,CC32,IF(AND(CD$4=Settings!$CM$7,Revenue!CD$7=Settings!$CM$8),Inputs!$AB48,0))</f>
        <v>315.36</v>
      </c>
      <c r="CE32" s="181">
        <f>IF(CD32&gt;0,CD32,IF(AND(CE$4=Settings!$CM$7,Revenue!CE$7=Settings!$CM$8),Inputs!$AB48,0))</f>
        <v>315.36</v>
      </c>
      <c r="CF32" s="181">
        <f>IF(CE32&gt;0,CE32,IF(AND(CF$4=Settings!$CM$7,Revenue!CF$7=Settings!$CM$8),Inputs!$AB48,0))</f>
        <v>315.36</v>
      </c>
      <c r="CG32" s="181">
        <f>IF(CF32&gt;0,CF32,IF(AND(CG$4=Settings!$CM$7,Revenue!CG$7=Settings!$CM$8),Inputs!$AB48,0))</f>
        <v>315.36</v>
      </c>
      <c r="CH32" s="181">
        <f>IF(CG32&gt;0,CG32,IF(AND(CH$4=Settings!$CM$7,Revenue!CH$7=Settings!$CM$8),Inputs!$AB48,0))</f>
        <v>315.36</v>
      </c>
      <c r="CI32" s="181">
        <f>IF(CH32&gt;0,CH32,IF(AND(CI$4=Settings!$CM$7,Revenue!CI$7=Settings!$CM$8),Inputs!$AB48,0))</f>
        <v>315.36</v>
      </c>
      <c r="CJ32" s="181">
        <f>IF(CI32&gt;0,CI32,IF(AND(CJ$4=Settings!$CM$7,Revenue!CJ$7=Settings!$CM$8),Inputs!$AB48,0))</f>
        <v>315.36</v>
      </c>
      <c r="CK32" s="181">
        <f>IF(CJ32&gt;0,CJ32,IF(AND(CK$4=Settings!$CM$7,Revenue!CK$7=Settings!$CM$8),Inputs!$AB48,0))</f>
        <v>315.36</v>
      </c>
      <c r="CL32" s="181">
        <f>IF(CK32&gt;0,CK32,IF(AND(CL$4=Settings!$CM$7,Revenue!CL$7=Settings!$CM$8),Inputs!$AB48,0))</f>
        <v>315.36</v>
      </c>
      <c r="CM32" s="181">
        <f>IF(CL32&gt;0,CL32,IF(AND(CM$4=Settings!$CM$7,Revenue!CM$7=Settings!$CM$8),Inputs!$AB48,0))</f>
        <v>315.36</v>
      </c>
    </row>
    <row r="33" spans="2:91" s="20" customFormat="1" ht="15" x14ac:dyDescent="0.2">
      <c r="C33" s="180"/>
      <c r="D33" s="180"/>
    </row>
    <row r="34" spans="2:91" s="28" customFormat="1" ht="15" x14ac:dyDescent="0.2">
      <c r="B34" s="28" t="s">
        <v>287</v>
      </c>
      <c r="C34" s="184"/>
      <c r="D34" s="184"/>
      <c r="E34" s="183">
        <f t="shared" ref="E34:I41" si="24">SUMIF($K$4:$AD$4,E$4,$K34:$AD34)</f>
        <v>17527.246251428573</v>
      </c>
      <c r="F34" s="183">
        <f t="shared" si="24"/>
        <v>74482.391808</v>
      </c>
      <c r="G34" s="183">
        <f t="shared" si="24"/>
        <v>80847.569698971434</v>
      </c>
      <c r="H34" s="183">
        <f t="shared" si="24"/>
        <v>84872.330249142877</v>
      </c>
      <c r="I34" s="183">
        <f t="shared" si="24"/>
        <v>96519.277028571436</v>
      </c>
      <c r="K34" s="183">
        <f t="shared" ref="K34:T41" si="25">SUMIFS($AF34:$CM34,$AF$4:$CM$4,K$4,$AF$8:$CM$8,K$8)</f>
        <v>0</v>
      </c>
      <c r="L34" s="183">
        <f t="shared" si="25"/>
        <v>0</v>
      </c>
      <c r="M34" s="183">
        <f t="shared" si="25"/>
        <v>0</v>
      </c>
      <c r="N34" s="183">
        <f t="shared" si="25"/>
        <v>17527.246251428573</v>
      </c>
      <c r="O34" s="183">
        <f t="shared" si="25"/>
        <v>17315.025076800001</v>
      </c>
      <c r="P34" s="183">
        <f t="shared" si="25"/>
        <v>17908.944768000001</v>
      </c>
      <c r="Q34" s="183">
        <f t="shared" si="25"/>
        <v>18853.883136000004</v>
      </c>
      <c r="R34" s="183">
        <f t="shared" si="25"/>
        <v>20404.538827200002</v>
      </c>
      <c r="S34" s="183">
        <f t="shared" si="25"/>
        <v>18630.331523382862</v>
      </c>
      <c r="T34" s="183">
        <f t="shared" si="25"/>
        <v>19443.997176685716</v>
      </c>
      <c r="U34" s="183">
        <f t="shared" ref="U34:AD41" si="26">SUMIFS($AF34:$CM34,$AF$4:$CM$4,U$4,$AF$8:$CM$8,U$8)</f>
        <v>20459.86615954286</v>
      </c>
      <c r="V34" s="183">
        <f t="shared" si="26"/>
        <v>22313.374839360004</v>
      </c>
      <c r="W34" s="183">
        <f t="shared" si="26"/>
        <v>19451.81905920001</v>
      </c>
      <c r="X34" s="183">
        <f t="shared" si="26"/>
        <v>20467.365449142861</v>
      </c>
      <c r="Y34" s="183">
        <f t="shared" si="26"/>
        <v>21687.294363428577</v>
      </c>
      <c r="Z34" s="183">
        <f t="shared" si="26"/>
        <v>23265.851377371433</v>
      </c>
      <c r="AA34" s="183">
        <f t="shared" si="26"/>
        <v>22337.703771428576</v>
      </c>
      <c r="AB34" s="183">
        <f t="shared" si="26"/>
        <v>23258.369828571434</v>
      </c>
      <c r="AC34" s="183">
        <f t="shared" si="26"/>
        <v>24418.876114285718</v>
      </c>
      <c r="AD34" s="183">
        <f t="shared" si="26"/>
        <v>26504.327314285714</v>
      </c>
      <c r="AF34" s="182">
        <f t="shared" ref="AF34:BK34" si="27">SUM(AF35:AF41)</f>
        <v>0</v>
      </c>
      <c r="AG34" s="182">
        <f t="shared" si="27"/>
        <v>0</v>
      </c>
      <c r="AH34" s="182">
        <f t="shared" si="27"/>
        <v>0</v>
      </c>
      <c r="AI34" s="182">
        <f t="shared" si="27"/>
        <v>0</v>
      </c>
      <c r="AJ34" s="182">
        <f t="shared" si="27"/>
        <v>0</v>
      </c>
      <c r="AK34" s="182">
        <f t="shared" si="27"/>
        <v>0</v>
      </c>
      <c r="AL34" s="182">
        <f t="shared" si="27"/>
        <v>0</v>
      </c>
      <c r="AM34" s="182">
        <f t="shared" si="27"/>
        <v>0</v>
      </c>
      <c r="AN34" s="182">
        <f t="shared" si="27"/>
        <v>0</v>
      </c>
      <c r="AO34" s="182">
        <f t="shared" si="27"/>
        <v>5811.9369942857138</v>
      </c>
      <c r="AP34" s="182">
        <f t="shared" si="27"/>
        <v>5792.9595428571438</v>
      </c>
      <c r="AQ34" s="182">
        <f t="shared" si="27"/>
        <v>5922.3497142857141</v>
      </c>
      <c r="AR34" s="182">
        <f t="shared" si="27"/>
        <v>6650.4829247999996</v>
      </c>
      <c r="AS34" s="182">
        <f t="shared" si="27"/>
        <v>4584.2631120000005</v>
      </c>
      <c r="AT34" s="182">
        <f t="shared" si="27"/>
        <v>6080.2790400000013</v>
      </c>
      <c r="AU34" s="182">
        <f t="shared" si="27"/>
        <v>5881.227264000001</v>
      </c>
      <c r="AV34" s="182">
        <f t="shared" si="27"/>
        <v>6125.5117440000004</v>
      </c>
      <c r="AW34" s="182">
        <f t="shared" si="27"/>
        <v>5902.2057600000016</v>
      </c>
      <c r="AX34" s="182">
        <f t="shared" si="27"/>
        <v>6186.4957440000007</v>
      </c>
      <c r="AY34" s="182">
        <f t="shared" si="27"/>
        <v>6748.1061120000004</v>
      </c>
      <c r="AZ34" s="182">
        <f t="shared" si="27"/>
        <v>5919.2812800000011</v>
      </c>
      <c r="BA34" s="182">
        <f t="shared" si="27"/>
        <v>6811.9180272000012</v>
      </c>
      <c r="BB34" s="182">
        <f t="shared" si="27"/>
        <v>6666.5807999999997</v>
      </c>
      <c r="BC34" s="182">
        <f t="shared" si="27"/>
        <v>6926.0400000000009</v>
      </c>
      <c r="BD34" s="182">
        <f t="shared" si="27"/>
        <v>7149.3472783542875</v>
      </c>
      <c r="BE34" s="182">
        <f t="shared" si="27"/>
        <v>4860.999294171429</v>
      </c>
      <c r="BF34" s="182">
        <f t="shared" si="27"/>
        <v>6619.9849508571442</v>
      </c>
      <c r="BG34" s="182">
        <f t="shared" si="27"/>
        <v>6504.8909677714291</v>
      </c>
      <c r="BH34" s="182">
        <f t="shared" si="27"/>
        <v>6512.457962057144</v>
      </c>
      <c r="BI34" s="182">
        <f t="shared" si="27"/>
        <v>6426.6482468571439</v>
      </c>
      <c r="BJ34" s="182">
        <f t="shared" si="27"/>
        <v>6647.9071597714292</v>
      </c>
      <c r="BK34" s="182">
        <f t="shared" si="27"/>
        <v>7426.6265417142877</v>
      </c>
      <c r="BL34" s="182">
        <f t="shared" ref="BL34:CM34" si="28">SUM(BL35:BL41)</f>
        <v>6385.3324580571434</v>
      </c>
      <c r="BM34" s="182">
        <f t="shared" si="28"/>
        <v>7398.7431136457162</v>
      </c>
      <c r="BN34" s="182">
        <f t="shared" si="28"/>
        <v>7281.9421714285718</v>
      </c>
      <c r="BO34" s="182">
        <f t="shared" si="28"/>
        <v>7632.6895542857146</v>
      </c>
      <c r="BP34" s="182">
        <f t="shared" si="28"/>
        <v>7369.3603254857171</v>
      </c>
      <c r="BQ34" s="182">
        <f t="shared" si="28"/>
        <v>5116.8413622857161</v>
      </c>
      <c r="BR34" s="182">
        <f t="shared" si="28"/>
        <v>6965.6173714285742</v>
      </c>
      <c r="BS34" s="182">
        <f t="shared" si="28"/>
        <v>6797.0725302857154</v>
      </c>
      <c r="BT34" s="182">
        <f t="shared" si="28"/>
        <v>6948.8903314285726</v>
      </c>
      <c r="BU34" s="182">
        <f t="shared" si="28"/>
        <v>6721.4025874285735</v>
      </c>
      <c r="BV34" s="182">
        <f t="shared" si="28"/>
        <v>7000.5848502857152</v>
      </c>
      <c r="BW34" s="182">
        <f t="shared" si="28"/>
        <v>7839.4558628571449</v>
      </c>
      <c r="BX34" s="182">
        <f t="shared" si="28"/>
        <v>6847.2536502857165</v>
      </c>
      <c r="BY34" s="182">
        <f t="shared" si="28"/>
        <v>7626.4310345142867</v>
      </c>
      <c r="BZ34" s="182">
        <f t="shared" si="28"/>
        <v>7687.3782857142869</v>
      </c>
      <c r="CA34" s="182">
        <f t="shared" si="28"/>
        <v>7952.0420571428594</v>
      </c>
      <c r="CB34" s="182">
        <f t="shared" si="28"/>
        <v>8488.7012571428568</v>
      </c>
      <c r="CC34" s="182">
        <f t="shared" si="28"/>
        <v>5814.5924571428577</v>
      </c>
      <c r="CD34" s="182">
        <f t="shared" si="28"/>
        <v>8034.4100571428598</v>
      </c>
      <c r="CE34" s="182">
        <f t="shared" si="28"/>
        <v>7558.7574857142872</v>
      </c>
      <c r="CF34" s="182">
        <f t="shared" si="28"/>
        <v>7918.6422857142879</v>
      </c>
      <c r="CG34" s="182">
        <f t="shared" si="28"/>
        <v>7780.9700571428593</v>
      </c>
      <c r="CH34" s="182">
        <f t="shared" si="28"/>
        <v>7790.0214857142864</v>
      </c>
      <c r="CI34" s="182">
        <f t="shared" si="28"/>
        <v>8904.908571428572</v>
      </c>
      <c r="CJ34" s="182">
        <f t="shared" si="28"/>
        <v>7723.946057142859</v>
      </c>
      <c r="CK34" s="182">
        <f t="shared" si="28"/>
        <v>8784.8187428571437</v>
      </c>
      <c r="CL34" s="182">
        <f t="shared" si="28"/>
        <v>8679.4971428571425</v>
      </c>
      <c r="CM34" s="182">
        <f t="shared" si="28"/>
        <v>9040.011428571428</v>
      </c>
    </row>
    <row r="35" spans="2:91" s="20" customFormat="1" ht="15" x14ac:dyDescent="0.2">
      <c r="B35" s="88" t="s">
        <v>270</v>
      </c>
      <c r="C35" s="19" t="s">
        <v>782</v>
      </c>
      <c r="D35" s="19" t="s">
        <v>19</v>
      </c>
      <c r="E35" s="176">
        <f t="shared" si="24"/>
        <v>2451.0816000000004</v>
      </c>
      <c r="F35" s="176">
        <f t="shared" si="24"/>
        <v>10694.597760000001</v>
      </c>
      <c r="G35" s="176">
        <f t="shared" si="24"/>
        <v>11383.511040000001</v>
      </c>
      <c r="H35" s="176">
        <f t="shared" si="24"/>
        <v>12010.5216</v>
      </c>
      <c r="I35" s="176">
        <f t="shared" si="24"/>
        <v>13648.32</v>
      </c>
      <c r="K35" s="176">
        <f t="shared" si="25"/>
        <v>0</v>
      </c>
      <c r="L35" s="176">
        <f t="shared" si="25"/>
        <v>0</v>
      </c>
      <c r="M35" s="176">
        <f t="shared" si="25"/>
        <v>0</v>
      </c>
      <c r="N35" s="176">
        <f t="shared" si="25"/>
        <v>2451.0816000000004</v>
      </c>
      <c r="O35" s="176">
        <f t="shared" si="25"/>
        <v>2463.7536000000005</v>
      </c>
      <c r="P35" s="176">
        <f t="shared" si="25"/>
        <v>2536.9344000000006</v>
      </c>
      <c r="Q35" s="176">
        <f t="shared" si="25"/>
        <v>2829.6576000000005</v>
      </c>
      <c r="R35" s="176">
        <f t="shared" si="25"/>
        <v>2864.25216</v>
      </c>
      <c r="S35" s="176">
        <f t="shared" si="25"/>
        <v>2659.0417920000004</v>
      </c>
      <c r="T35" s="176">
        <f t="shared" si="25"/>
        <v>2754.3859200000006</v>
      </c>
      <c r="U35" s="176">
        <f t="shared" si="26"/>
        <v>2860.3238400000009</v>
      </c>
      <c r="V35" s="176">
        <f t="shared" si="26"/>
        <v>3109.7594880000006</v>
      </c>
      <c r="W35" s="176">
        <f t="shared" si="26"/>
        <v>2798.9913600000009</v>
      </c>
      <c r="X35" s="176">
        <f t="shared" si="26"/>
        <v>2899.3536000000004</v>
      </c>
      <c r="Y35" s="176">
        <f t="shared" si="26"/>
        <v>3038.7456000000002</v>
      </c>
      <c r="Z35" s="176">
        <f t="shared" si="26"/>
        <v>3273.4310400000004</v>
      </c>
      <c r="AA35" s="176">
        <f t="shared" si="26"/>
        <v>3180.6720000000005</v>
      </c>
      <c r="AB35" s="176">
        <f t="shared" si="26"/>
        <v>3294.7200000000003</v>
      </c>
      <c r="AC35" s="176">
        <f t="shared" si="26"/>
        <v>3453.1200000000003</v>
      </c>
      <c r="AD35" s="176">
        <f t="shared" si="26"/>
        <v>3719.808</v>
      </c>
      <c r="AF35" s="181">
        <f t="shared" ref="AF35:BK35" si="29">AF$44*AF$45*AF26*AF17</f>
        <v>0</v>
      </c>
      <c r="AG35" s="181">
        <f t="shared" si="29"/>
        <v>0</v>
      </c>
      <c r="AH35" s="181">
        <f t="shared" si="29"/>
        <v>0</v>
      </c>
      <c r="AI35" s="181">
        <f t="shared" si="29"/>
        <v>0</v>
      </c>
      <c r="AJ35" s="181">
        <f t="shared" si="29"/>
        <v>0</v>
      </c>
      <c r="AK35" s="181">
        <f t="shared" si="29"/>
        <v>0</v>
      </c>
      <c r="AL35" s="181">
        <f t="shared" si="29"/>
        <v>0</v>
      </c>
      <c r="AM35" s="181">
        <f t="shared" si="29"/>
        <v>0</v>
      </c>
      <c r="AN35" s="181">
        <f t="shared" si="29"/>
        <v>0</v>
      </c>
      <c r="AO35" s="181">
        <f t="shared" si="29"/>
        <v>930.44160000000011</v>
      </c>
      <c r="AP35" s="181">
        <f t="shared" si="29"/>
        <v>760.32</v>
      </c>
      <c r="AQ35" s="181">
        <f t="shared" si="29"/>
        <v>760.32</v>
      </c>
      <c r="AR35" s="181">
        <f t="shared" si="29"/>
        <v>1048.9248</v>
      </c>
      <c r="AS35" s="181">
        <f t="shared" si="29"/>
        <v>634.23360000000014</v>
      </c>
      <c r="AT35" s="181">
        <f t="shared" si="29"/>
        <v>780.59520000000009</v>
      </c>
      <c r="AU35" s="181">
        <f t="shared" si="29"/>
        <v>975.74400000000014</v>
      </c>
      <c r="AV35" s="181">
        <f t="shared" si="29"/>
        <v>780.59520000000009</v>
      </c>
      <c r="AW35" s="181">
        <f t="shared" si="29"/>
        <v>780.59520000000009</v>
      </c>
      <c r="AX35" s="181">
        <f t="shared" si="29"/>
        <v>975.74400000000014</v>
      </c>
      <c r="AY35" s="181">
        <f t="shared" si="29"/>
        <v>878.16960000000006</v>
      </c>
      <c r="AZ35" s="181">
        <f t="shared" si="29"/>
        <v>975.74400000000014</v>
      </c>
      <c r="BA35" s="181">
        <f t="shared" si="29"/>
        <v>868.41216000000009</v>
      </c>
      <c r="BB35" s="181">
        <f t="shared" si="29"/>
        <v>887.04</v>
      </c>
      <c r="BC35" s="181">
        <f t="shared" si="29"/>
        <v>1108.8</v>
      </c>
      <c r="BD35" s="181">
        <f t="shared" si="29"/>
        <v>911.06611200000009</v>
      </c>
      <c r="BE35" s="181">
        <f t="shared" si="29"/>
        <v>688.59648000000016</v>
      </c>
      <c r="BF35" s="181">
        <f t="shared" si="29"/>
        <v>1059.3792000000003</v>
      </c>
      <c r="BG35" s="181">
        <f t="shared" si="29"/>
        <v>847.50336000000016</v>
      </c>
      <c r="BH35" s="181">
        <f t="shared" si="29"/>
        <v>847.50336000000016</v>
      </c>
      <c r="BI35" s="181">
        <f t="shared" si="29"/>
        <v>1059.3792000000003</v>
      </c>
      <c r="BJ35" s="181">
        <f t="shared" si="29"/>
        <v>847.50336000000016</v>
      </c>
      <c r="BK35" s="181">
        <f t="shared" si="29"/>
        <v>953.44128000000023</v>
      </c>
      <c r="BL35" s="181">
        <f t="shared" ref="BL35:CM35" si="30">BL$44*BL$45*BL26*BL17</f>
        <v>1059.3792000000003</v>
      </c>
      <c r="BM35" s="181">
        <f t="shared" si="30"/>
        <v>942.84748800000023</v>
      </c>
      <c r="BN35" s="181">
        <f t="shared" si="30"/>
        <v>963.07200000000012</v>
      </c>
      <c r="BO35" s="181">
        <f t="shared" si="30"/>
        <v>1203.8400000000001</v>
      </c>
      <c r="BP35" s="181">
        <f t="shared" si="30"/>
        <v>959.01696000000027</v>
      </c>
      <c r="BQ35" s="181">
        <f t="shared" si="30"/>
        <v>724.83840000000021</v>
      </c>
      <c r="BR35" s="181">
        <f t="shared" si="30"/>
        <v>1115.1360000000002</v>
      </c>
      <c r="BS35" s="181">
        <f t="shared" si="30"/>
        <v>892.1088000000002</v>
      </c>
      <c r="BT35" s="181">
        <f t="shared" si="30"/>
        <v>892.1088000000002</v>
      </c>
      <c r="BU35" s="181">
        <f t="shared" si="30"/>
        <v>1115.1360000000002</v>
      </c>
      <c r="BV35" s="181">
        <f t="shared" si="30"/>
        <v>892.1088000000002</v>
      </c>
      <c r="BW35" s="181">
        <f t="shared" si="30"/>
        <v>1254.5280000000002</v>
      </c>
      <c r="BX35" s="181">
        <f t="shared" si="30"/>
        <v>892.1088000000002</v>
      </c>
      <c r="BY35" s="181">
        <f t="shared" si="30"/>
        <v>992.47104000000024</v>
      </c>
      <c r="BZ35" s="181">
        <f t="shared" si="30"/>
        <v>1267.2</v>
      </c>
      <c r="CA35" s="181">
        <f t="shared" si="30"/>
        <v>1013.7600000000001</v>
      </c>
      <c r="CB35" s="181">
        <f t="shared" si="30"/>
        <v>1089.7920000000001</v>
      </c>
      <c r="CC35" s="181">
        <f t="shared" si="30"/>
        <v>823.68000000000006</v>
      </c>
      <c r="CD35" s="181">
        <f t="shared" si="30"/>
        <v>1267.2</v>
      </c>
      <c r="CE35" s="181">
        <f t="shared" si="30"/>
        <v>1013.7600000000001</v>
      </c>
      <c r="CF35" s="181">
        <f t="shared" si="30"/>
        <v>1267.2</v>
      </c>
      <c r="CG35" s="181">
        <f t="shared" si="30"/>
        <v>1013.7600000000001</v>
      </c>
      <c r="CH35" s="181">
        <f t="shared" si="30"/>
        <v>1013.7600000000001</v>
      </c>
      <c r="CI35" s="181">
        <f t="shared" si="30"/>
        <v>1425.6</v>
      </c>
      <c r="CJ35" s="181">
        <f t="shared" si="30"/>
        <v>1013.7600000000001</v>
      </c>
      <c r="CK35" s="181">
        <f t="shared" si="30"/>
        <v>1127.808</v>
      </c>
      <c r="CL35" s="181">
        <f t="shared" si="30"/>
        <v>1440</v>
      </c>
      <c r="CM35" s="181">
        <f t="shared" si="30"/>
        <v>1152</v>
      </c>
    </row>
    <row r="36" spans="2:91" s="20" customFormat="1" ht="15" x14ac:dyDescent="0.2">
      <c r="B36" s="88" t="s">
        <v>269</v>
      </c>
      <c r="C36" s="19" t="s">
        <v>782</v>
      </c>
      <c r="D36" s="19" t="s">
        <v>19</v>
      </c>
      <c r="E36" s="176">
        <f t="shared" si="24"/>
        <v>2205.9734399999998</v>
      </c>
      <c r="F36" s="176">
        <f t="shared" si="24"/>
        <v>9644.8968000000004</v>
      </c>
      <c r="G36" s="176">
        <f t="shared" si="24"/>
        <v>10245.159936</v>
      </c>
      <c r="H36" s="176">
        <f t="shared" si="24"/>
        <v>10784.378880000004</v>
      </c>
      <c r="I36" s="176">
        <f t="shared" si="24"/>
        <v>12283.488000000001</v>
      </c>
      <c r="K36" s="176">
        <f t="shared" si="25"/>
        <v>0</v>
      </c>
      <c r="L36" s="176">
        <f t="shared" si="25"/>
        <v>0</v>
      </c>
      <c r="M36" s="176">
        <f t="shared" si="25"/>
        <v>0</v>
      </c>
      <c r="N36" s="176">
        <f t="shared" si="25"/>
        <v>2205.9734399999998</v>
      </c>
      <c r="O36" s="176">
        <f t="shared" si="25"/>
        <v>2217.37824</v>
      </c>
      <c r="P36" s="176">
        <f t="shared" si="25"/>
        <v>2283.2409600000001</v>
      </c>
      <c r="Q36" s="176">
        <f t="shared" si="25"/>
        <v>2371.0579200000002</v>
      </c>
      <c r="R36" s="176">
        <f t="shared" si="25"/>
        <v>2773.2196800000002</v>
      </c>
      <c r="S36" s="176">
        <f t="shared" si="25"/>
        <v>2202.4493568000003</v>
      </c>
      <c r="T36" s="176">
        <f t="shared" si="25"/>
        <v>2478.9473280000002</v>
      </c>
      <c r="U36" s="176">
        <f t="shared" si="26"/>
        <v>2764.9797120000003</v>
      </c>
      <c r="V36" s="176">
        <f t="shared" si="26"/>
        <v>2798.7835392000002</v>
      </c>
      <c r="W36" s="176">
        <f t="shared" si="26"/>
        <v>2519.0922240000004</v>
      </c>
      <c r="X36" s="176">
        <f t="shared" si="26"/>
        <v>2609.4182400000009</v>
      </c>
      <c r="Y36" s="176">
        <f t="shared" si="26"/>
        <v>2709.7804800000008</v>
      </c>
      <c r="Z36" s="176">
        <f t="shared" si="26"/>
        <v>2946.0879360000008</v>
      </c>
      <c r="AA36" s="176">
        <f t="shared" si="26"/>
        <v>2862.6048000000001</v>
      </c>
      <c r="AB36" s="176">
        <f t="shared" si="26"/>
        <v>2965.2480000000005</v>
      </c>
      <c r="AC36" s="176">
        <f t="shared" si="26"/>
        <v>3107.808</v>
      </c>
      <c r="AD36" s="176">
        <f t="shared" si="26"/>
        <v>3347.8271999999997</v>
      </c>
      <c r="AF36" s="181">
        <f t="shared" ref="AF36:BK36" si="31">AF$44*AF$45*AF27*AF18</f>
        <v>0</v>
      </c>
      <c r="AG36" s="181">
        <f t="shared" si="31"/>
        <v>0</v>
      </c>
      <c r="AH36" s="181">
        <f t="shared" si="31"/>
        <v>0</v>
      </c>
      <c r="AI36" s="181">
        <f t="shared" si="31"/>
        <v>0</v>
      </c>
      <c r="AJ36" s="181">
        <f t="shared" si="31"/>
        <v>0</v>
      </c>
      <c r="AK36" s="181">
        <f t="shared" si="31"/>
        <v>0</v>
      </c>
      <c r="AL36" s="181">
        <f t="shared" si="31"/>
        <v>0</v>
      </c>
      <c r="AM36" s="181">
        <f t="shared" si="31"/>
        <v>0</v>
      </c>
      <c r="AN36" s="181">
        <f t="shared" si="31"/>
        <v>0</v>
      </c>
      <c r="AO36" s="181">
        <f t="shared" si="31"/>
        <v>837.39743999999996</v>
      </c>
      <c r="AP36" s="181">
        <f t="shared" si="31"/>
        <v>684.28800000000001</v>
      </c>
      <c r="AQ36" s="181">
        <f t="shared" si="31"/>
        <v>684.28800000000001</v>
      </c>
      <c r="AR36" s="181">
        <f t="shared" si="31"/>
        <v>944.03232000000003</v>
      </c>
      <c r="AS36" s="181">
        <f t="shared" si="31"/>
        <v>570.81024000000002</v>
      </c>
      <c r="AT36" s="181">
        <f t="shared" si="31"/>
        <v>702.53568000000007</v>
      </c>
      <c r="AU36" s="181">
        <f t="shared" si="31"/>
        <v>878.16960000000006</v>
      </c>
      <c r="AV36" s="181">
        <f t="shared" si="31"/>
        <v>702.53568000000007</v>
      </c>
      <c r="AW36" s="181">
        <f t="shared" si="31"/>
        <v>702.53568000000007</v>
      </c>
      <c r="AX36" s="181">
        <f t="shared" si="31"/>
        <v>878.16960000000006</v>
      </c>
      <c r="AY36" s="181">
        <f t="shared" si="31"/>
        <v>790.35264000000006</v>
      </c>
      <c r="AZ36" s="181">
        <f t="shared" si="31"/>
        <v>702.53568000000007</v>
      </c>
      <c r="BA36" s="181">
        <f t="shared" si="31"/>
        <v>976.96368000000007</v>
      </c>
      <c r="BB36" s="181">
        <f t="shared" si="31"/>
        <v>798.33600000000001</v>
      </c>
      <c r="BC36" s="181">
        <f t="shared" si="31"/>
        <v>997.92000000000007</v>
      </c>
      <c r="BD36" s="181">
        <f t="shared" si="31"/>
        <v>819.95950080000011</v>
      </c>
      <c r="BE36" s="181">
        <f t="shared" si="31"/>
        <v>619.73683200000016</v>
      </c>
      <c r="BF36" s="181">
        <f t="shared" si="31"/>
        <v>762.7530240000001</v>
      </c>
      <c r="BG36" s="181">
        <f t="shared" si="31"/>
        <v>953.44128000000012</v>
      </c>
      <c r="BH36" s="181">
        <f t="shared" si="31"/>
        <v>762.7530240000001</v>
      </c>
      <c r="BI36" s="181">
        <f t="shared" si="31"/>
        <v>762.7530240000001</v>
      </c>
      <c r="BJ36" s="181">
        <f t="shared" si="31"/>
        <v>953.44128000000012</v>
      </c>
      <c r="BK36" s="181">
        <f t="shared" si="31"/>
        <v>858.09715200000016</v>
      </c>
      <c r="BL36" s="181">
        <f t="shared" ref="BL36:CM36" si="32">BL$44*BL$45*BL27*BL18</f>
        <v>953.44128000000012</v>
      </c>
      <c r="BM36" s="181">
        <f t="shared" si="32"/>
        <v>848.56273920000012</v>
      </c>
      <c r="BN36" s="181">
        <f t="shared" si="32"/>
        <v>866.76480000000004</v>
      </c>
      <c r="BO36" s="181">
        <f t="shared" si="32"/>
        <v>1083.4560000000001</v>
      </c>
      <c r="BP36" s="181">
        <f t="shared" si="32"/>
        <v>863.11526400000014</v>
      </c>
      <c r="BQ36" s="181">
        <f t="shared" si="32"/>
        <v>652.35456000000022</v>
      </c>
      <c r="BR36" s="181">
        <f t="shared" si="32"/>
        <v>1003.6224000000003</v>
      </c>
      <c r="BS36" s="181">
        <f t="shared" si="32"/>
        <v>802.89792000000023</v>
      </c>
      <c r="BT36" s="181">
        <f t="shared" si="32"/>
        <v>802.89792000000023</v>
      </c>
      <c r="BU36" s="181">
        <f t="shared" si="32"/>
        <v>1003.6224000000003</v>
      </c>
      <c r="BV36" s="181">
        <f t="shared" si="32"/>
        <v>802.89792000000023</v>
      </c>
      <c r="BW36" s="181">
        <f t="shared" si="32"/>
        <v>903.26016000000016</v>
      </c>
      <c r="BX36" s="181">
        <f t="shared" si="32"/>
        <v>1003.6224000000003</v>
      </c>
      <c r="BY36" s="181">
        <f t="shared" si="32"/>
        <v>893.22393600000009</v>
      </c>
      <c r="BZ36" s="181">
        <f t="shared" si="32"/>
        <v>912.38400000000013</v>
      </c>
      <c r="CA36" s="181">
        <f t="shared" si="32"/>
        <v>1140.4800000000002</v>
      </c>
      <c r="CB36" s="181">
        <f t="shared" si="32"/>
        <v>980.81280000000004</v>
      </c>
      <c r="CC36" s="181">
        <f t="shared" si="32"/>
        <v>741.31200000000001</v>
      </c>
      <c r="CD36" s="181">
        <f t="shared" si="32"/>
        <v>1140.4800000000002</v>
      </c>
      <c r="CE36" s="181">
        <f t="shared" si="32"/>
        <v>912.38400000000013</v>
      </c>
      <c r="CF36" s="181">
        <f t="shared" si="32"/>
        <v>912.38400000000013</v>
      </c>
      <c r="CG36" s="181">
        <f t="shared" si="32"/>
        <v>1140.4800000000002</v>
      </c>
      <c r="CH36" s="181">
        <f t="shared" si="32"/>
        <v>912.38400000000013</v>
      </c>
      <c r="CI36" s="181">
        <f t="shared" si="32"/>
        <v>1283.04</v>
      </c>
      <c r="CJ36" s="181">
        <f t="shared" si="32"/>
        <v>912.38400000000013</v>
      </c>
      <c r="CK36" s="181">
        <f t="shared" si="32"/>
        <v>1015.0272000000001</v>
      </c>
      <c r="CL36" s="181">
        <f t="shared" si="32"/>
        <v>1296</v>
      </c>
      <c r="CM36" s="181">
        <f t="shared" si="32"/>
        <v>1036.8</v>
      </c>
    </row>
    <row r="37" spans="2:91" s="20" customFormat="1" ht="15" x14ac:dyDescent="0.2">
      <c r="B37" s="88" t="s">
        <v>268</v>
      </c>
      <c r="C37" s="19" t="s">
        <v>782</v>
      </c>
      <c r="D37" s="19" t="s">
        <v>19</v>
      </c>
      <c r="E37" s="176">
        <f t="shared" si="24"/>
        <v>3840.4360594285713</v>
      </c>
      <c r="F37" s="176">
        <f t="shared" si="24"/>
        <v>16416.853200000001</v>
      </c>
      <c r="G37" s="176">
        <f t="shared" si="24"/>
        <v>18200.641988571428</v>
      </c>
      <c r="H37" s="176">
        <f t="shared" si="24"/>
        <v>18744.277577142861</v>
      </c>
      <c r="I37" s="176">
        <f t="shared" si="24"/>
        <v>21300.315428571426</v>
      </c>
      <c r="K37" s="176">
        <f t="shared" si="25"/>
        <v>0</v>
      </c>
      <c r="L37" s="176">
        <f t="shared" si="25"/>
        <v>0</v>
      </c>
      <c r="M37" s="176">
        <f t="shared" si="25"/>
        <v>0</v>
      </c>
      <c r="N37" s="176">
        <f t="shared" si="25"/>
        <v>3840.4360594285713</v>
      </c>
      <c r="O37" s="176">
        <f t="shared" si="25"/>
        <v>3854.0145600000005</v>
      </c>
      <c r="P37" s="176">
        <f t="shared" si="25"/>
        <v>3968.4902400000001</v>
      </c>
      <c r="Q37" s="176">
        <f t="shared" si="25"/>
        <v>4121.1244800000004</v>
      </c>
      <c r="R37" s="176">
        <f t="shared" si="25"/>
        <v>4473.2239200000004</v>
      </c>
      <c r="S37" s="176">
        <f t="shared" si="25"/>
        <v>4184.3586651428577</v>
      </c>
      <c r="T37" s="176">
        <f t="shared" si="25"/>
        <v>4308.646546285715</v>
      </c>
      <c r="U37" s="176">
        <f t="shared" si="26"/>
        <v>4474.3637211428577</v>
      </c>
      <c r="V37" s="176">
        <f t="shared" si="26"/>
        <v>5233.273056</v>
      </c>
      <c r="W37" s="176">
        <f t="shared" si="26"/>
        <v>4029.5439360000009</v>
      </c>
      <c r="X37" s="176">
        <f t="shared" si="26"/>
        <v>4535.4174171428585</v>
      </c>
      <c r="Y37" s="176">
        <f t="shared" si="26"/>
        <v>5058.7348114285724</v>
      </c>
      <c r="Z37" s="176">
        <f t="shared" si="26"/>
        <v>5120.5814125714296</v>
      </c>
      <c r="AA37" s="176">
        <f t="shared" si="26"/>
        <v>4975.4797714285714</v>
      </c>
      <c r="AB37" s="176">
        <f t="shared" si="26"/>
        <v>5153.8834285714292</v>
      </c>
      <c r="AC37" s="176">
        <f t="shared" si="26"/>
        <v>5352.1097142857143</v>
      </c>
      <c r="AD37" s="176">
        <f t="shared" si="26"/>
        <v>5818.8425142857141</v>
      </c>
      <c r="AF37" s="181">
        <f t="shared" ref="AF37:BK37" si="33">AF$44*AF$45*AF28*AF19</f>
        <v>0</v>
      </c>
      <c r="AG37" s="181">
        <f t="shared" si="33"/>
        <v>0</v>
      </c>
      <c r="AH37" s="181">
        <f t="shared" si="33"/>
        <v>0</v>
      </c>
      <c r="AI37" s="181">
        <f t="shared" si="33"/>
        <v>0</v>
      </c>
      <c r="AJ37" s="181">
        <f t="shared" si="33"/>
        <v>0</v>
      </c>
      <c r="AK37" s="181">
        <f t="shared" si="33"/>
        <v>0</v>
      </c>
      <c r="AL37" s="181">
        <f t="shared" si="33"/>
        <v>0</v>
      </c>
      <c r="AM37" s="181">
        <f t="shared" si="33"/>
        <v>0</v>
      </c>
      <c r="AN37" s="181">
        <f t="shared" si="33"/>
        <v>0</v>
      </c>
      <c r="AO37" s="181">
        <f t="shared" si="33"/>
        <v>1164.3812022857144</v>
      </c>
      <c r="AP37" s="181">
        <f t="shared" si="33"/>
        <v>1486.6971428571428</v>
      </c>
      <c r="AQ37" s="181">
        <f t="shared" si="33"/>
        <v>1189.3577142857143</v>
      </c>
      <c r="AR37" s="181">
        <f t="shared" si="33"/>
        <v>1640.81808</v>
      </c>
      <c r="AS37" s="181">
        <f t="shared" si="33"/>
        <v>992.12256000000014</v>
      </c>
      <c r="AT37" s="181">
        <f t="shared" si="33"/>
        <v>1221.07392</v>
      </c>
      <c r="AU37" s="181">
        <f t="shared" si="33"/>
        <v>1221.07392</v>
      </c>
      <c r="AV37" s="181">
        <f t="shared" si="33"/>
        <v>1526.3424</v>
      </c>
      <c r="AW37" s="181">
        <f t="shared" si="33"/>
        <v>1221.07392</v>
      </c>
      <c r="AX37" s="181">
        <f t="shared" si="33"/>
        <v>1526.3424</v>
      </c>
      <c r="AY37" s="181">
        <f t="shared" si="33"/>
        <v>1373.7081600000001</v>
      </c>
      <c r="AZ37" s="181">
        <f t="shared" si="33"/>
        <v>1221.07392</v>
      </c>
      <c r="BA37" s="181">
        <f t="shared" si="33"/>
        <v>1698.0559200000002</v>
      </c>
      <c r="BB37" s="181">
        <f t="shared" si="33"/>
        <v>1387.5839999999998</v>
      </c>
      <c r="BC37" s="181">
        <f t="shared" si="33"/>
        <v>1387.5839999999998</v>
      </c>
      <c r="BD37" s="181">
        <f t="shared" si="33"/>
        <v>1781.4596297142859</v>
      </c>
      <c r="BE37" s="181">
        <f t="shared" si="33"/>
        <v>1077.1616365714287</v>
      </c>
      <c r="BF37" s="181">
        <f t="shared" si="33"/>
        <v>1325.737398857143</v>
      </c>
      <c r="BG37" s="181">
        <f t="shared" si="33"/>
        <v>1657.1717485714289</v>
      </c>
      <c r="BH37" s="181">
        <f t="shared" si="33"/>
        <v>1325.737398857143</v>
      </c>
      <c r="BI37" s="181">
        <f t="shared" si="33"/>
        <v>1325.737398857143</v>
      </c>
      <c r="BJ37" s="181">
        <f t="shared" si="33"/>
        <v>1657.1717485714289</v>
      </c>
      <c r="BK37" s="181">
        <f t="shared" si="33"/>
        <v>1491.454573714286</v>
      </c>
      <c r="BL37" s="181">
        <f t="shared" ref="BL37:CM37" si="34">BL$44*BL$45*BL28*BL19</f>
        <v>1325.737398857143</v>
      </c>
      <c r="BM37" s="181">
        <f t="shared" si="34"/>
        <v>1843.6035702857146</v>
      </c>
      <c r="BN37" s="181">
        <f t="shared" si="34"/>
        <v>1506.5197714285714</v>
      </c>
      <c r="BO37" s="181">
        <f t="shared" si="34"/>
        <v>1883.1497142857143</v>
      </c>
      <c r="BP37" s="181">
        <f t="shared" si="34"/>
        <v>1500.1765302857145</v>
      </c>
      <c r="BQ37" s="181">
        <f t="shared" si="34"/>
        <v>1133.8543542857146</v>
      </c>
      <c r="BR37" s="181">
        <f t="shared" si="34"/>
        <v>1395.5130514285718</v>
      </c>
      <c r="BS37" s="181">
        <f t="shared" si="34"/>
        <v>1744.3913142857148</v>
      </c>
      <c r="BT37" s="181">
        <f t="shared" si="34"/>
        <v>1395.5130514285718</v>
      </c>
      <c r="BU37" s="181">
        <f t="shared" si="34"/>
        <v>1395.5130514285718</v>
      </c>
      <c r="BV37" s="181">
        <f t="shared" si="34"/>
        <v>1744.3913142857148</v>
      </c>
      <c r="BW37" s="181">
        <f t="shared" si="34"/>
        <v>1569.952182857143</v>
      </c>
      <c r="BX37" s="181">
        <f t="shared" si="34"/>
        <v>1744.3913142857148</v>
      </c>
      <c r="BY37" s="181">
        <f t="shared" si="34"/>
        <v>1552.5082697142859</v>
      </c>
      <c r="BZ37" s="181">
        <f t="shared" si="34"/>
        <v>1585.8102857142858</v>
      </c>
      <c r="CA37" s="181">
        <f t="shared" si="34"/>
        <v>1982.2628571428572</v>
      </c>
      <c r="CB37" s="181">
        <f t="shared" si="34"/>
        <v>1704.7460571428571</v>
      </c>
      <c r="CC37" s="181">
        <f t="shared" si="34"/>
        <v>1288.4708571428571</v>
      </c>
      <c r="CD37" s="181">
        <f t="shared" si="34"/>
        <v>1982.2628571428572</v>
      </c>
      <c r="CE37" s="181">
        <f t="shared" si="34"/>
        <v>1585.8102857142858</v>
      </c>
      <c r="CF37" s="181">
        <f t="shared" si="34"/>
        <v>1585.8102857142858</v>
      </c>
      <c r="CG37" s="181">
        <f t="shared" si="34"/>
        <v>1982.2628571428572</v>
      </c>
      <c r="CH37" s="181">
        <f t="shared" si="34"/>
        <v>1585.8102857142858</v>
      </c>
      <c r="CI37" s="181">
        <f t="shared" si="34"/>
        <v>1784.0365714285715</v>
      </c>
      <c r="CJ37" s="181">
        <f t="shared" si="34"/>
        <v>1982.2628571428572</v>
      </c>
      <c r="CK37" s="181">
        <f t="shared" si="34"/>
        <v>1764.2139428571429</v>
      </c>
      <c r="CL37" s="181">
        <f t="shared" si="34"/>
        <v>1802.0571428571427</v>
      </c>
      <c r="CM37" s="181">
        <f t="shared" si="34"/>
        <v>2252.5714285714284</v>
      </c>
    </row>
    <row r="38" spans="2:91" s="20" customFormat="1" ht="15" x14ac:dyDescent="0.2">
      <c r="B38" s="88" t="s">
        <v>267</v>
      </c>
      <c r="C38" s="19" t="s">
        <v>782</v>
      </c>
      <c r="D38" s="19" t="s">
        <v>19</v>
      </c>
      <c r="E38" s="176">
        <f t="shared" si="24"/>
        <v>1657.1744640000002</v>
      </c>
      <c r="F38" s="176">
        <f t="shared" si="24"/>
        <v>7065.8723520000012</v>
      </c>
      <c r="G38" s="176">
        <f t="shared" si="24"/>
        <v>7691.1832800000011</v>
      </c>
      <c r="H38" s="176">
        <f t="shared" si="24"/>
        <v>8267.0544000000009</v>
      </c>
      <c r="I38" s="176">
        <f t="shared" si="24"/>
        <v>9191.232</v>
      </c>
      <c r="K38" s="176">
        <f t="shared" si="25"/>
        <v>0</v>
      </c>
      <c r="L38" s="176">
        <f t="shared" si="25"/>
        <v>0</v>
      </c>
      <c r="M38" s="176">
        <f t="shared" si="25"/>
        <v>0</v>
      </c>
      <c r="N38" s="176">
        <f t="shared" si="25"/>
        <v>1657.1744640000002</v>
      </c>
      <c r="O38" s="176">
        <f t="shared" si="25"/>
        <v>1628.4557520000003</v>
      </c>
      <c r="P38" s="176">
        <f t="shared" si="25"/>
        <v>1712.4307200000003</v>
      </c>
      <c r="Q38" s="176">
        <f t="shared" si="25"/>
        <v>1794.7591200000002</v>
      </c>
      <c r="R38" s="176">
        <f t="shared" si="25"/>
        <v>1930.2267600000005</v>
      </c>
      <c r="S38" s="176">
        <f t="shared" si="25"/>
        <v>1805.5794240000005</v>
      </c>
      <c r="T38" s="176">
        <f t="shared" si="25"/>
        <v>1859.2104960000001</v>
      </c>
      <c r="U38" s="176">
        <f t="shared" si="26"/>
        <v>1930.7185920000002</v>
      </c>
      <c r="V38" s="176">
        <f t="shared" si="26"/>
        <v>2095.6747680000003</v>
      </c>
      <c r="W38" s="176">
        <f t="shared" si="26"/>
        <v>1900.6099200000003</v>
      </c>
      <c r="X38" s="176">
        <f t="shared" si="26"/>
        <v>1957.0636800000002</v>
      </c>
      <c r="Y38" s="176">
        <f t="shared" si="26"/>
        <v>2032.3353600000005</v>
      </c>
      <c r="Z38" s="176">
        <f t="shared" si="26"/>
        <v>2377.0454400000003</v>
      </c>
      <c r="AA38" s="176">
        <f t="shared" si="26"/>
        <v>1975.8816000000002</v>
      </c>
      <c r="AB38" s="176">
        <f t="shared" si="26"/>
        <v>2223.9360000000001</v>
      </c>
      <c r="AC38" s="176">
        <f t="shared" si="26"/>
        <v>2480.5440000000003</v>
      </c>
      <c r="AD38" s="176">
        <f t="shared" si="26"/>
        <v>2510.8704000000002</v>
      </c>
      <c r="AF38" s="181">
        <f t="shared" ref="AF38:BK38" si="35">AF$44*AF$45*AF29*AF20</f>
        <v>0</v>
      </c>
      <c r="AG38" s="181">
        <f t="shared" si="35"/>
        <v>0</v>
      </c>
      <c r="AH38" s="181">
        <f t="shared" si="35"/>
        <v>0</v>
      </c>
      <c r="AI38" s="181">
        <f t="shared" si="35"/>
        <v>0</v>
      </c>
      <c r="AJ38" s="181">
        <f t="shared" si="35"/>
        <v>0</v>
      </c>
      <c r="AK38" s="181">
        <f t="shared" si="35"/>
        <v>0</v>
      </c>
      <c r="AL38" s="181">
        <f t="shared" si="35"/>
        <v>0</v>
      </c>
      <c r="AM38" s="181">
        <f t="shared" si="35"/>
        <v>0</v>
      </c>
      <c r="AN38" s="181">
        <f t="shared" si="35"/>
        <v>0</v>
      </c>
      <c r="AO38" s="181">
        <f t="shared" si="35"/>
        <v>502.43846400000007</v>
      </c>
      <c r="AP38" s="181">
        <f t="shared" si="35"/>
        <v>641.52</v>
      </c>
      <c r="AQ38" s="181">
        <f t="shared" si="35"/>
        <v>513.21600000000001</v>
      </c>
      <c r="AR38" s="181">
        <f t="shared" si="35"/>
        <v>566.41939200000002</v>
      </c>
      <c r="AS38" s="181">
        <f t="shared" si="35"/>
        <v>535.13460000000009</v>
      </c>
      <c r="AT38" s="181">
        <f t="shared" si="35"/>
        <v>526.90176000000008</v>
      </c>
      <c r="AU38" s="181">
        <f t="shared" si="35"/>
        <v>526.90176000000008</v>
      </c>
      <c r="AV38" s="181">
        <f t="shared" si="35"/>
        <v>658.62720000000013</v>
      </c>
      <c r="AW38" s="181">
        <f t="shared" si="35"/>
        <v>526.90176000000008</v>
      </c>
      <c r="AX38" s="181">
        <f t="shared" si="35"/>
        <v>526.90176000000008</v>
      </c>
      <c r="AY38" s="181">
        <f t="shared" si="35"/>
        <v>740.9556</v>
      </c>
      <c r="AZ38" s="181">
        <f t="shared" si="35"/>
        <v>526.90176000000008</v>
      </c>
      <c r="BA38" s="181">
        <f t="shared" si="35"/>
        <v>732.72276000000022</v>
      </c>
      <c r="BB38" s="181">
        <f t="shared" si="35"/>
        <v>598.75200000000007</v>
      </c>
      <c r="BC38" s="181">
        <f t="shared" si="35"/>
        <v>598.75200000000007</v>
      </c>
      <c r="BD38" s="181">
        <f t="shared" si="35"/>
        <v>768.71203200000014</v>
      </c>
      <c r="BE38" s="181">
        <f t="shared" si="35"/>
        <v>464.80262400000015</v>
      </c>
      <c r="BF38" s="181">
        <f t="shared" si="35"/>
        <v>572.06476800000007</v>
      </c>
      <c r="BG38" s="181">
        <f t="shared" si="35"/>
        <v>572.06476800000007</v>
      </c>
      <c r="BH38" s="181">
        <f t="shared" si="35"/>
        <v>715.08096000000012</v>
      </c>
      <c r="BI38" s="181">
        <f t="shared" si="35"/>
        <v>572.06476800000007</v>
      </c>
      <c r="BJ38" s="181">
        <f t="shared" si="35"/>
        <v>715.08096000000012</v>
      </c>
      <c r="BK38" s="181">
        <f t="shared" si="35"/>
        <v>643.5728640000001</v>
      </c>
      <c r="BL38" s="181">
        <f t="shared" ref="BL38:CM38" si="36">BL$44*BL$45*BL29*BL20</f>
        <v>572.06476800000007</v>
      </c>
      <c r="BM38" s="181">
        <f t="shared" si="36"/>
        <v>795.5275680000002</v>
      </c>
      <c r="BN38" s="181">
        <f t="shared" si="36"/>
        <v>650.07360000000006</v>
      </c>
      <c r="BO38" s="181">
        <f t="shared" si="36"/>
        <v>650.07360000000006</v>
      </c>
      <c r="BP38" s="181">
        <f t="shared" si="36"/>
        <v>809.17056000000025</v>
      </c>
      <c r="BQ38" s="181">
        <f t="shared" si="36"/>
        <v>489.26592000000016</v>
      </c>
      <c r="BR38" s="181">
        <f t="shared" si="36"/>
        <v>602.17344000000014</v>
      </c>
      <c r="BS38" s="181">
        <f t="shared" si="36"/>
        <v>752.71680000000015</v>
      </c>
      <c r="BT38" s="181">
        <f t="shared" si="36"/>
        <v>602.17344000000014</v>
      </c>
      <c r="BU38" s="181">
        <f t="shared" si="36"/>
        <v>602.17344000000014</v>
      </c>
      <c r="BV38" s="181">
        <f t="shared" si="36"/>
        <v>752.71680000000015</v>
      </c>
      <c r="BW38" s="181">
        <f t="shared" si="36"/>
        <v>677.4451200000002</v>
      </c>
      <c r="BX38" s="181">
        <f t="shared" si="36"/>
        <v>602.17344000000014</v>
      </c>
      <c r="BY38" s="181">
        <f t="shared" si="36"/>
        <v>837.39744000000019</v>
      </c>
      <c r="BZ38" s="181">
        <f t="shared" si="36"/>
        <v>684.28800000000012</v>
      </c>
      <c r="CA38" s="181">
        <f t="shared" si="36"/>
        <v>855.36000000000013</v>
      </c>
      <c r="CB38" s="181">
        <f t="shared" si="36"/>
        <v>735.60960000000011</v>
      </c>
      <c r="CC38" s="181">
        <f t="shared" si="36"/>
        <v>555.98400000000004</v>
      </c>
      <c r="CD38" s="181">
        <f t="shared" si="36"/>
        <v>684.28800000000012</v>
      </c>
      <c r="CE38" s="181">
        <f t="shared" si="36"/>
        <v>855.36000000000013</v>
      </c>
      <c r="CF38" s="181">
        <f t="shared" si="36"/>
        <v>684.28800000000012</v>
      </c>
      <c r="CG38" s="181">
        <f t="shared" si="36"/>
        <v>684.28800000000012</v>
      </c>
      <c r="CH38" s="181">
        <f t="shared" si="36"/>
        <v>855.36000000000013</v>
      </c>
      <c r="CI38" s="181">
        <f t="shared" si="36"/>
        <v>769.82400000000007</v>
      </c>
      <c r="CJ38" s="181">
        <f t="shared" si="36"/>
        <v>855.36000000000013</v>
      </c>
      <c r="CK38" s="181">
        <f t="shared" si="36"/>
        <v>761.27040000000011</v>
      </c>
      <c r="CL38" s="181">
        <f t="shared" si="36"/>
        <v>777.6</v>
      </c>
      <c r="CM38" s="181">
        <f t="shared" si="36"/>
        <v>972</v>
      </c>
    </row>
    <row r="39" spans="2:91" s="20" customFormat="1" ht="15" x14ac:dyDescent="0.2">
      <c r="B39" s="88" t="s">
        <v>266</v>
      </c>
      <c r="C39" s="19" t="s">
        <v>782</v>
      </c>
      <c r="D39" s="19" t="s">
        <v>19</v>
      </c>
      <c r="E39" s="176">
        <f t="shared" si="24"/>
        <v>2240.2543679999999</v>
      </c>
      <c r="F39" s="176">
        <f t="shared" si="24"/>
        <v>9589.6508400000021</v>
      </c>
      <c r="G39" s="176">
        <f t="shared" si="24"/>
        <v>10421.507448000004</v>
      </c>
      <c r="H39" s="176">
        <f t="shared" si="24"/>
        <v>10944.568800000001</v>
      </c>
      <c r="I39" s="176">
        <f t="shared" si="24"/>
        <v>12699.810000000001</v>
      </c>
      <c r="K39" s="176">
        <f t="shared" si="25"/>
        <v>0</v>
      </c>
      <c r="L39" s="176">
        <f t="shared" si="25"/>
        <v>0</v>
      </c>
      <c r="M39" s="176">
        <f t="shared" si="25"/>
        <v>0</v>
      </c>
      <c r="N39" s="176">
        <f t="shared" si="25"/>
        <v>2240.2543679999999</v>
      </c>
      <c r="O39" s="176">
        <f t="shared" si="25"/>
        <v>2234.8196640000006</v>
      </c>
      <c r="P39" s="176">
        <f t="shared" si="25"/>
        <v>2314.9526400000004</v>
      </c>
      <c r="Q39" s="176">
        <f t="shared" si="25"/>
        <v>2426.2484400000003</v>
      </c>
      <c r="R39" s="176">
        <f t="shared" si="25"/>
        <v>2613.6300960000003</v>
      </c>
      <c r="S39" s="176">
        <f t="shared" si="25"/>
        <v>2440.8758880000005</v>
      </c>
      <c r="T39" s="176">
        <f t="shared" si="25"/>
        <v>2513.3771520000005</v>
      </c>
      <c r="U39" s="176">
        <f t="shared" si="26"/>
        <v>2634.2125920000008</v>
      </c>
      <c r="V39" s="176">
        <f t="shared" si="26"/>
        <v>2833.0418160000008</v>
      </c>
      <c r="W39" s="176">
        <f t="shared" si="26"/>
        <v>2569.3430400000007</v>
      </c>
      <c r="X39" s="176">
        <f t="shared" si="26"/>
        <v>2645.6601600000008</v>
      </c>
      <c r="Y39" s="176">
        <f t="shared" si="26"/>
        <v>2747.4163200000007</v>
      </c>
      <c r="Z39" s="176">
        <f t="shared" si="26"/>
        <v>2982.1492800000005</v>
      </c>
      <c r="AA39" s="176">
        <f t="shared" si="26"/>
        <v>2919.7080000000001</v>
      </c>
      <c r="AB39" s="176">
        <f t="shared" si="26"/>
        <v>3006.4320000000002</v>
      </c>
      <c r="AC39" s="176">
        <f t="shared" si="26"/>
        <v>3122.0640000000003</v>
      </c>
      <c r="AD39" s="176">
        <f t="shared" si="26"/>
        <v>3651.6059999999998</v>
      </c>
      <c r="AF39" s="181">
        <f t="shared" ref="AF39:BK39" si="37">AF$44*AF$45*AF30*AF21</f>
        <v>0</v>
      </c>
      <c r="AG39" s="181">
        <f t="shared" si="37"/>
        <v>0</v>
      </c>
      <c r="AH39" s="181">
        <f t="shared" si="37"/>
        <v>0</v>
      </c>
      <c r="AI39" s="181">
        <f t="shared" si="37"/>
        <v>0</v>
      </c>
      <c r="AJ39" s="181">
        <f t="shared" si="37"/>
        <v>0</v>
      </c>
      <c r="AK39" s="181">
        <f t="shared" si="37"/>
        <v>0</v>
      </c>
      <c r="AL39" s="181">
        <f t="shared" si="37"/>
        <v>0</v>
      </c>
      <c r="AM39" s="181">
        <f t="shared" si="37"/>
        <v>0</v>
      </c>
      <c r="AN39" s="181">
        <f t="shared" si="37"/>
        <v>0</v>
      </c>
      <c r="AO39" s="181">
        <f t="shared" si="37"/>
        <v>679.22236800000007</v>
      </c>
      <c r="AP39" s="181">
        <f t="shared" si="37"/>
        <v>693.79200000000003</v>
      </c>
      <c r="AQ39" s="181">
        <f t="shared" si="37"/>
        <v>867.24</v>
      </c>
      <c r="AR39" s="181">
        <f t="shared" si="37"/>
        <v>765.71510400000011</v>
      </c>
      <c r="AS39" s="181">
        <f t="shared" si="37"/>
        <v>578.73816000000011</v>
      </c>
      <c r="AT39" s="181">
        <f t="shared" si="37"/>
        <v>890.36640000000023</v>
      </c>
      <c r="AU39" s="181">
        <f t="shared" si="37"/>
        <v>712.29312000000016</v>
      </c>
      <c r="AV39" s="181">
        <f t="shared" si="37"/>
        <v>890.36640000000023</v>
      </c>
      <c r="AW39" s="181">
        <f t="shared" si="37"/>
        <v>712.29312000000016</v>
      </c>
      <c r="AX39" s="181">
        <f t="shared" si="37"/>
        <v>712.29312000000016</v>
      </c>
      <c r="AY39" s="181">
        <f t="shared" si="37"/>
        <v>1001.6622000000001</v>
      </c>
      <c r="AZ39" s="181">
        <f t="shared" si="37"/>
        <v>712.29312000000016</v>
      </c>
      <c r="BA39" s="181">
        <f t="shared" si="37"/>
        <v>792.42609600000014</v>
      </c>
      <c r="BB39" s="181">
        <f t="shared" si="37"/>
        <v>1011.7800000000001</v>
      </c>
      <c r="BC39" s="181">
        <f t="shared" si="37"/>
        <v>809.42400000000009</v>
      </c>
      <c r="BD39" s="181">
        <f t="shared" si="37"/>
        <v>1039.1847840000003</v>
      </c>
      <c r="BE39" s="181">
        <f t="shared" si="37"/>
        <v>628.34428800000023</v>
      </c>
      <c r="BF39" s="181">
        <f t="shared" si="37"/>
        <v>773.3468160000001</v>
      </c>
      <c r="BG39" s="181">
        <f t="shared" si="37"/>
        <v>773.3468160000001</v>
      </c>
      <c r="BH39" s="181">
        <f t="shared" si="37"/>
        <v>966.68352000000016</v>
      </c>
      <c r="BI39" s="181">
        <f t="shared" si="37"/>
        <v>773.3468160000001</v>
      </c>
      <c r="BJ39" s="181">
        <f t="shared" si="37"/>
        <v>773.3468160000001</v>
      </c>
      <c r="BK39" s="181">
        <f t="shared" si="37"/>
        <v>1087.5189600000003</v>
      </c>
      <c r="BL39" s="181">
        <f t="shared" ref="BL39:CM39" si="38">BL$44*BL$45*BL30*BL21</f>
        <v>773.3468160000001</v>
      </c>
      <c r="BM39" s="181">
        <f t="shared" si="38"/>
        <v>1075.4354160000003</v>
      </c>
      <c r="BN39" s="181">
        <f t="shared" si="38"/>
        <v>878.80320000000017</v>
      </c>
      <c r="BO39" s="181">
        <f t="shared" si="38"/>
        <v>878.80320000000017</v>
      </c>
      <c r="BP39" s="181">
        <f t="shared" si="38"/>
        <v>1093.8787200000004</v>
      </c>
      <c r="BQ39" s="181">
        <f t="shared" si="38"/>
        <v>661.4150400000002</v>
      </c>
      <c r="BR39" s="181">
        <f t="shared" si="38"/>
        <v>814.04928000000029</v>
      </c>
      <c r="BS39" s="181">
        <f t="shared" si="38"/>
        <v>814.04928000000029</v>
      </c>
      <c r="BT39" s="181">
        <f t="shared" si="38"/>
        <v>1017.5616000000003</v>
      </c>
      <c r="BU39" s="181">
        <f t="shared" si="38"/>
        <v>814.04928000000029</v>
      </c>
      <c r="BV39" s="181">
        <f t="shared" si="38"/>
        <v>1017.5616000000003</v>
      </c>
      <c r="BW39" s="181">
        <f t="shared" si="38"/>
        <v>915.8054400000002</v>
      </c>
      <c r="BX39" s="181">
        <f t="shared" si="38"/>
        <v>814.04928000000029</v>
      </c>
      <c r="BY39" s="181">
        <f t="shared" si="38"/>
        <v>1132.0372800000002</v>
      </c>
      <c r="BZ39" s="181">
        <f t="shared" si="38"/>
        <v>925.05600000000015</v>
      </c>
      <c r="CA39" s="181">
        <f t="shared" si="38"/>
        <v>925.05600000000015</v>
      </c>
      <c r="CB39" s="181">
        <f t="shared" si="38"/>
        <v>1243.0440000000001</v>
      </c>
      <c r="CC39" s="181">
        <f t="shared" si="38"/>
        <v>751.60800000000006</v>
      </c>
      <c r="CD39" s="181">
        <f t="shared" si="38"/>
        <v>925.05600000000015</v>
      </c>
      <c r="CE39" s="181">
        <f t="shared" si="38"/>
        <v>1156.3200000000002</v>
      </c>
      <c r="CF39" s="181">
        <f t="shared" si="38"/>
        <v>925.05600000000015</v>
      </c>
      <c r="CG39" s="181">
        <f t="shared" si="38"/>
        <v>925.05600000000015</v>
      </c>
      <c r="CH39" s="181">
        <f t="shared" si="38"/>
        <v>1156.3200000000002</v>
      </c>
      <c r="CI39" s="181">
        <f t="shared" si="38"/>
        <v>1040.6880000000001</v>
      </c>
      <c r="CJ39" s="181">
        <f t="shared" si="38"/>
        <v>925.05600000000015</v>
      </c>
      <c r="CK39" s="181">
        <f t="shared" si="38"/>
        <v>1286.4059999999999</v>
      </c>
      <c r="CL39" s="181">
        <f t="shared" si="38"/>
        <v>1051.2</v>
      </c>
      <c r="CM39" s="181">
        <f t="shared" si="38"/>
        <v>1314</v>
      </c>
    </row>
    <row r="40" spans="2:91" s="20" customFormat="1" ht="15" x14ac:dyDescent="0.2">
      <c r="B40" s="88" t="s">
        <v>265</v>
      </c>
      <c r="C40" s="19" t="s">
        <v>782</v>
      </c>
      <c r="D40" s="19" t="s">
        <v>19</v>
      </c>
      <c r="E40" s="176">
        <f t="shared" si="24"/>
        <v>2240.2543679999999</v>
      </c>
      <c r="F40" s="176">
        <f t="shared" si="24"/>
        <v>9589.6508400000021</v>
      </c>
      <c r="G40" s="176">
        <f t="shared" si="24"/>
        <v>10411.620912000002</v>
      </c>
      <c r="H40" s="176">
        <f t="shared" si="24"/>
        <v>10970.007840000002</v>
      </c>
      <c r="I40" s="176">
        <f t="shared" si="24"/>
        <v>12437.010000000002</v>
      </c>
      <c r="K40" s="176">
        <f t="shared" si="25"/>
        <v>0</v>
      </c>
      <c r="L40" s="176">
        <f t="shared" si="25"/>
        <v>0</v>
      </c>
      <c r="M40" s="176">
        <f t="shared" si="25"/>
        <v>0</v>
      </c>
      <c r="N40" s="176">
        <f t="shared" si="25"/>
        <v>2240.2543679999999</v>
      </c>
      <c r="O40" s="176">
        <f t="shared" si="25"/>
        <v>2234.8196640000006</v>
      </c>
      <c r="P40" s="176">
        <f t="shared" si="25"/>
        <v>2314.9526400000004</v>
      </c>
      <c r="Q40" s="176">
        <f t="shared" si="25"/>
        <v>2426.2484400000003</v>
      </c>
      <c r="R40" s="176">
        <f t="shared" si="25"/>
        <v>2613.6300960000003</v>
      </c>
      <c r="S40" s="176">
        <f t="shared" si="25"/>
        <v>2426.3756352000005</v>
      </c>
      <c r="T40" s="176">
        <f t="shared" si="25"/>
        <v>2513.3771520000005</v>
      </c>
      <c r="U40" s="176">
        <f t="shared" si="26"/>
        <v>2634.2125920000008</v>
      </c>
      <c r="V40" s="176">
        <f t="shared" si="26"/>
        <v>2837.6555328000004</v>
      </c>
      <c r="W40" s="176">
        <f t="shared" si="26"/>
        <v>2569.3430400000007</v>
      </c>
      <c r="X40" s="176">
        <f t="shared" si="26"/>
        <v>2645.6601600000008</v>
      </c>
      <c r="Y40" s="176">
        <f t="shared" si="26"/>
        <v>2772.8553600000009</v>
      </c>
      <c r="Z40" s="176">
        <f t="shared" si="26"/>
        <v>2982.1492800000005</v>
      </c>
      <c r="AA40" s="176">
        <f t="shared" si="26"/>
        <v>2919.7080000000001</v>
      </c>
      <c r="AB40" s="176">
        <f t="shared" si="26"/>
        <v>3006.4320000000002</v>
      </c>
      <c r="AC40" s="176">
        <f t="shared" si="26"/>
        <v>3122.0640000000003</v>
      </c>
      <c r="AD40" s="176">
        <f t="shared" si="26"/>
        <v>3388.8059999999996</v>
      </c>
      <c r="AF40" s="181">
        <f t="shared" ref="AF40:BK40" si="39">AF$44*AF$45*AF31*AF22</f>
        <v>0</v>
      </c>
      <c r="AG40" s="181">
        <f t="shared" si="39"/>
        <v>0</v>
      </c>
      <c r="AH40" s="181">
        <f t="shared" si="39"/>
        <v>0</v>
      </c>
      <c r="AI40" s="181">
        <f t="shared" si="39"/>
        <v>0</v>
      </c>
      <c r="AJ40" s="181">
        <f t="shared" si="39"/>
        <v>0</v>
      </c>
      <c r="AK40" s="181">
        <f t="shared" si="39"/>
        <v>0</v>
      </c>
      <c r="AL40" s="181">
        <f t="shared" si="39"/>
        <v>0</v>
      </c>
      <c r="AM40" s="181">
        <f t="shared" si="39"/>
        <v>0</v>
      </c>
      <c r="AN40" s="181">
        <f t="shared" si="39"/>
        <v>0</v>
      </c>
      <c r="AO40" s="181">
        <f t="shared" si="39"/>
        <v>679.22236800000007</v>
      </c>
      <c r="AP40" s="181">
        <f t="shared" si="39"/>
        <v>693.79200000000003</v>
      </c>
      <c r="AQ40" s="181">
        <f t="shared" si="39"/>
        <v>867.24</v>
      </c>
      <c r="AR40" s="181">
        <f t="shared" si="39"/>
        <v>765.71510400000011</v>
      </c>
      <c r="AS40" s="181">
        <f t="shared" si="39"/>
        <v>578.73816000000011</v>
      </c>
      <c r="AT40" s="181">
        <f t="shared" si="39"/>
        <v>890.36640000000023</v>
      </c>
      <c r="AU40" s="181">
        <f t="shared" si="39"/>
        <v>712.29312000000016</v>
      </c>
      <c r="AV40" s="181">
        <f t="shared" si="39"/>
        <v>712.29312000000016</v>
      </c>
      <c r="AW40" s="181">
        <f t="shared" si="39"/>
        <v>890.36640000000023</v>
      </c>
      <c r="AX40" s="181">
        <f t="shared" si="39"/>
        <v>712.29312000000016</v>
      </c>
      <c r="AY40" s="181">
        <f t="shared" si="39"/>
        <v>1001.6622000000001</v>
      </c>
      <c r="AZ40" s="181">
        <f t="shared" si="39"/>
        <v>712.29312000000016</v>
      </c>
      <c r="BA40" s="181">
        <f t="shared" si="39"/>
        <v>792.42609600000014</v>
      </c>
      <c r="BB40" s="181">
        <f t="shared" si="39"/>
        <v>1011.7800000000001</v>
      </c>
      <c r="BC40" s="181">
        <f t="shared" si="39"/>
        <v>809.42400000000009</v>
      </c>
      <c r="BD40" s="181">
        <f t="shared" si="39"/>
        <v>831.34782720000021</v>
      </c>
      <c r="BE40" s="181">
        <f t="shared" si="39"/>
        <v>628.34428800000023</v>
      </c>
      <c r="BF40" s="181">
        <f t="shared" si="39"/>
        <v>966.68352000000016</v>
      </c>
      <c r="BG40" s="181">
        <f t="shared" si="39"/>
        <v>773.3468160000001</v>
      </c>
      <c r="BH40" s="181">
        <f t="shared" si="39"/>
        <v>966.68352000000016</v>
      </c>
      <c r="BI40" s="181">
        <f t="shared" si="39"/>
        <v>773.3468160000001</v>
      </c>
      <c r="BJ40" s="181">
        <f t="shared" si="39"/>
        <v>773.3468160000001</v>
      </c>
      <c r="BK40" s="181">
        <f t="shared" si="39"/>
        <v>1087.5189600000003</v>
      </c>
      <c r="BL40" s="181">
        <f t="shared" ref="BL40:CM40" si="40">BL$44*BL$45*BL31*BL22</f>
        <v>773.3468160000001</v>
      </c>
      <c r="BM40" s="181">
        <f t="shared" si="40"/>
        <v>860.34833280000021</v>
      </c>
      <c r="BN40" s="181">
        <f t="shared" si="40"/>
        <v>1098.5040000000001</v>
      </c>
      <c r="BO40" s="181">
        <f t="shared" si="40"/>
        <v>878.80320000000017</v>
      </c>
      <c r="BP40" s="181">
        <f t="shared" si="40"/>
        <v>1093.8787200000004</v>
      </c>
      <c r="BQ40" s="181">
        <f t="shared" si="40"/>
        <v>661.4150400000002</v>
      </c>
      <c r="BR40" s="181">
        <f t="shared" si="40"/>
        <v>814.04928000000029</v>
      </c>
      <c r="BS40" s="181">
        <f t="shared" si="40"/>
        <v>814.04928000000029</v>
      </c>
      <c r="BT40" s="181">
        <f t="shared" si="40"/>
        <v>1017.5616000000003</v>
      </c>
      <c r="BU40" s="181">
        <f t="shared" si="40"/>
        <v>814.04928000000029</v>
      </c>
      <c r="BV40" s="181">
        <f t="shared" si="40"/>
        <v>814.04928000000029</v>
      </c>
      <c r="BW40" s="181">
        <f t="shared" si="40"/>
        <v>1144.7568000000003</v>
      </c>
      <c r="BX40" s="181">
        <f t="shared" si="40"/>
        <v>814.04928000000029</v>
      </c>
      <c r="BY40" s="181">
        <f t="shared" si="40"/>
        <v>1132.0372800000002</v>
      </c>
      <c r="BZ40" s="181">
        <f t="shared" si="40"/>
        <v>925.05600000000015</v>
      </c>
      <c r="CA40" s="181">
        <f t="shared" si="40"/>
        <v>925.05600000000015</v>
      </c>
      <c r="CB40" s="181">
        <f t="shared" si="40"/>
        <v>1243.0440000000001</v>
      </c>
      <c r="CC40" s="181">
        <f t="shared" si="40"/>
        <v>751.60800000000006</v>
      </c>
      <c r="CD40" s="181">
        <f t="shared" si="40"/>
        <v>925.05600000000015</v>
      </c>
      <c r="CE40" s="181">
        <f t="shared" si="40"/>
        <v>925.05600000000015</v>
      </c>
      <c r="CF40" s="181">
        <f t="shared" si="40"/>
        <v>1156.3200000000002</v>
      </c>
      <c r="CG40" s="181">
        <f t="shared" si="40"/>
        <v>925.05600000000015</v>
      </c>
      <c r="CH40" s="181">
        <f t="shared" si="40"/>
        <v>1156.3200000000002</v>
      </c>
      <c r="CI40" s="181">
        <f t="shared" si="40"/>
        <v>1040.6880000000001</v>
      </c>
      <c r="CJ40" s="181">
        <f t="shared" si="40"/>
        <v>925.05600000000015</v>
      </c>
      <c r="CK40" s="181">
        <f t="shared" si="40"/>
        <v>1286.4059999999999</v>
      </c>
      <c r="CL40" s="181">
        <f t="shared" si="40"/>
        <v>1051.2</v>
      </c>
      <c r="CM40" s="181">
        <f t="shared" si="40"/>
        <v>1051.2</v>
      </c>
    </row>
    <row r="41" spans="2:91" s="20" customFormat="1" ht="15" x14ac:dyDescent="0.2">
      <c r="B41" s="88" t="s">
        <v>264</v>
      </c>
      <c r="C41" s="19" t="s">
        <v>782</v>
      </c>
      <c r="D41" s="19" t="s">
        <v>19</v>
      </c>
      <c r="E41" s="176">
        <f t="shared" si="24"/>
        <v>2892.0719520000002</v>
      </c>
      <c r="F41" s="176">
        <f t="shared" si="24"/>
        <v>11480.870016000003</v>
      </c>
      <c r="G41" s="176">
        <f t="shared" si="24"/>
        <v>12493.945094400004</v>
      </c>
      <c r="H41" s="176">
        <f t="shared" si="24"/>
        <v>13151.521152000005</v>
      </c>
      <c r="I41" s="176">
        <f t="shared" si="24"/>
        <v>14959.101600000002</v>
      </c>
      <c r="K41" s="176">
        <f t="shared" si="25"/>
        <v>0</v>
      </c>
      <c r="L41" s="176">
        <f t="shared" si="25"/>
        <v>0</v>
      </c>
      <c r="M41" s="176">
        <f t="shared" si="25"/>
        <v>0</v>
      </c>
      <c r="N41" s="176">
        <f t="shared" si="25"/>
        <v>2892.0719520000002</v>
      </c>
      <c r="O41" s="176">
        <f t="shared" si="25"/>
        <v>2681.7835968000009</v>
      </c>
      <c r="P41" s="176">
        <f t="shared" si="25"/>
        <v>2777.9431680000007</v>
      </c>
      <c r="Q41" s="176">
        <f t="shared" si="25"/>
        <v>2884.7871360000008</v>
      </c>
      <c r="R41" s="176">
        <f t="shared" si="25"/>
        <v>3136.3561152000002</v>
      </c>
      <c r="S41" s="176">
        <f t="shared" si="25"/>
        <v>2911.6507622400004</v>
      </c>
      <c r="T41" s="176">
        <f t="shared" si="25"/>
        <v>3016.0525824000006</v>
      </c>
      <c r="U41" s="176">
        <f t="shared" si="26"/>
        <v>3161.0551104000006</v>
      </c>
      <c r="V41" s="176">
        <f t="shared" si="26"/>
        <v>3405.1866393600008</v>
      </c>
      <c r="W41" s="176">
        <f t="shared" si="26"/>
        <v>3064.8955392000007</v>
      </c>
      <c r="X41" s="176">
        <f t="shared" si="26"/>
        <v>3174.7921920000008</v>
      </c>
      <c r="Y41" s="176">
        <f t="shared" si="26"/>
        <v>3327.4264320000011</v>
      </c>
      <c r="Z41" s="176">
        <f t="shared" si="26"/>
        <v>3584.4069888000013</v>
      </c>
      <c r="AA41" s="176">
        <f t="shared" si="26"/>
        <v>3503.6496000000006</v>
      </c>
      <c r="AB41" s="176">
        <f t="shared" si="26"/>
        <v>3607.7184000000007</v>
      </c>
      <c r="AC41" s="176">
        <f t="shared" si="26"/>
        <v>3781.166400000001</v>
      </c>
      <c r="AD41" s="176">
        <f t="shared" si="26"/>
        <v>4066.5672000000004</v>
      </c>
      <c r="AF41" s="181">
        <f t="shared" ref="AF41:BK41" si="41">AF$44*AF$45*AF32*AF23</f>
        <v>0</v>
      </c>
      <c r="AG41" s="181">
        <f t="shared" si="41"/>
        <v>0</v>
      </c>
      <c r="AH41" s="181">
        <f t="shared" si="41"/>
        <v>0</v>
      </c>
      <c r="AI41" s="181">
        <f t="shared" si="41"/>
        <v>0</v>
      </c>
      <c r="AJ41" s="181">
        <f t="shared" si="41"/>
        <v>0</v>
      </c>
      <c r="AK41" s="181">
        <f t="shared" si="41"/>
        <v>0</v>
      </c>
      <c r="AL41" s="181">
        <f t="shared" si="41"/>
        <v>0</v>
      </c>
      <c r="AM41" s="181">
        <f t="shared" si="41"/>
        <v>0</v>
      </c>
      <c r="AN41" s="181">
        <f t="shared" si="41"/>
        <v>0</v>
      </c>
      <c r="AO41" s="181">
        <f t="shared" si="41"/>
        <v>1018.8335520000001</v>
      </c>
      <c r="AP41" s="181">
        <f t="shared" si="41"/>
        <v>832.55040000000008</v>
      </c>
      <c r="AQ41" s="181">
        <f t="shared" si="41"/>
        <v>1040.6880000000001</v>
      </c>
      <c r="AR41" s="181">
        <f t="shared" si="41"/>
        <v>918.85812480000016</v>
      </c>
      <c r="AS41" s="181">
        <f t="shared" si="41"/>
        <v>694.48579200000017</v>
      </c>
      <c r="AT41" s="181">
        <f t="shared" si="41"/>
        <v>1068.4396800000002</v>
      </c>
      <c r="AU41" s="181">
        <f t="shared" si="41"/>
        <v>854.75174400000014</v>
      </c>
      <c r="AV41" s="181">
        <f t="shared" si="41"/>
        <v>854.75174400000014</v>
      </c>
      <c r="AW41" s="181">
        <f t="shared" si="41"/>
        <v>1068.4396800000002</v>
      </c>
      <c r="AX41" s="181">
        <f t="shared" si="41"/>
        <v>854.75174400000014</v>
      </c>
      <c r="AY41" s="181">
        <f t="shared" si="41"/>
        <v>961.59571200000016</v>
      </c>
      <c r="AZ41" s="181">
        <f t="shared" si="41"/>
        <v>1068.4396800000002</v>
      </c>
      <c r="BA41" s="181">
        <f t="shared" si="41"/>
        <v>950.91131520000022</v>
      </c>
      <c r="BB41" s="181">
        <f t="shared" si="41"/>
        <v>971.30880000000002</v>
      </c>
      <c r="BC41" s="181">
        <f t="shared" si="41"/>
        <v>1214.136</v>
      </c>
      <c r="BD41" s="181">
        <f t="shared" si="41"/>
        <v>997.61739264000016</v>
      </c>
      <c r="BE41" s="181">
        <f t="shared" si="41"/>
        <v>754.01314560000026</v>
      </c>
      <c r="BF41" s="181">
        <f t="shared" si="41"/>
        <v>1160.0202240000001</v>
      </c>
      <c r="BG41" s="181">
        <f t="shared" si="41"/>
        <v>928.01617920000012</v>
      </c>
      <c r="BH41" s="181">
        <f t="shared" si="41"/>
        <v>928.01617920000012</v>
      </c>
      <c r="BI41" s="181">
        <f t="shared" si="41"/>
        <v>1160.0202240000001</v>
      </c>
      <c r="BJ41" s="181">
        <f t="shared" si="41"/>
        <v>928.01617920000012</v>
      </c>
      <c r="BK41" s="181">
        <f t="shared" si="41"/>
        <v>1305.0227520000003</v>
      </c>
      <c r="BL41" s="181">
        <f t="shared" ref="BL41:CM41" si="42">BL$44*BL$45*BL32*BL23</f>
        <v>928.01617920000012</v>
      </c>
      <c r="BM41" s="181">
        <f t="shared" si="42"/>
        <v>1032.4179993600003</v>
      </c>
      <c r="BN41" s="181">
        <f t="shared" si="42"/>
        <v>1318.2048000000004</v>
      </c>
      <c r="BO41" s="181">
        <f t="shared" si="42"/>
        <v>1054.5638400000003</v>
      </c>
      <c r="BP41" s="181">
        <f t="shared" si="42"/>
        <v>1050.1235712000002</v>
      </c>
      <c r="BQ41" s="181">
        <f t="shared" si="42"/>
        <v>793.69804800000031</v>
      </c>
      <c r="BR41" s="181">
        <f t="shared" si="42"/>
        <v>1221.0739200000003</v>
      </c>
      <c r="BS41" s="181">
        <f t="shared" si="42"/>
        <v>976.85913600000026</v>
      </c>
      <c r="BT41" s="181">
        <f t="shared" si="42"/>
        <v>1221.0739200000003</v>
      </c>
      <c r="BU41" s="181">
        <f t="shared" si="42"/>
        <v>976.85913600000026</v>
      </c>
      <c r="BV41" s="181">
        <f t="shared" si="42"/>
        <v>976.85913600000026</v>
      </c>
      <c r="BW41" s="181">
        <f t="shared" si="42"/>
        <v>1373.7081600000006</v>
      </c>
      <c r="BX41" s="181">
        <f t="shared" si="42"/>
        <v>976.85913600000026</v>
      </c>
      <c r="BY41" s="181">
        <f t="shared" si="42"/>
        <v>1086.7557888000003</v>
      </c>
      <c r="BZ41" s="181">
        <f t="shared" si="42"/>
        <v>1387.5840000000003</v>
      </c>
      <c r="CA41" s="181">
        <f t="shared" si="42"/>
        <v>1110.0672000000002</v>
      </c>
      <c r="CB41" s="181">
        <f t="shared" si="42"/>
        <v>1491.6528000000003</v>
      </c>
      <c r="CC41" s="181">
        <f t="shared" si="42"/>
        <v>901.92960000000016</v>
      </c>
      <c r="CD41" s="181">
        <f t="shared" si="42"/>
        <v>1110.0672000000002</v>
      </c>
      <c r="CE41" s="181">
        <f t="shared" si="42"/>
        <v>1110.0672000000002</v>
      </c>
      <c r="CF41" s="181">
        <f t="shared" si="42"/>
        <v>1387.5840000000003</v>
      </c>
      <c r="CG41" s="181">
        <f t="shared" si="42"/>
        <v>1110.0672000000002</v>
      </c>
      <c r="CH41" s="181">
        <f t="shared" si="42"/>
        <v>1110.0672000000002</v>
      </c>
      <c r="CI41" s="181">
        <f t="shared" si="42"/>
        <v>1561.0320000000002</v>
      </c>
      <c r="CJ41" s="181">
        <f t="shared" si="42"/>
        <v>1110.0672000000002</v>
      </c>
      <c r="CK41" s="181">
        <f t="shared" si="42"/>
        <v>1543.6872000000003</v>
      </c>
      <c r="CL41" s="181">
        <f t="shared" si="42"/>
        <v>1261.44</v>
      </c>
      <c r="CM41" s="181">
        <f t="shared" si="42"/>
        <v>1261.44</v>
      </c>
    </row>
    <row r="42" spans="2:91" s="20" customFormat="1" ht="15" x14ac:dyDescent="0.2">
      <c r="C42" s="180"/>
      <c r="D42" s="180"/>
    </row>
    <row r="43" spans="2:91" s="20" customFormat="1" ht="15" x14ac:dyDescent="0.2">
      <c r="B43" s="28" t="s">
        <v>44</v>
      </c>
      <c r="C43" s="180"/>
      <c r="D43" s="180"/>
    </row>
    <row r="44" spans="2:91" s="20" customFormat="1" ht="15" x14ac:dyDescent="0.2">
      <c r="B44" s="88" t="s">
        <v>285</v>
      </c>
      <c r="C44" s="19" t="s">
        <v>43</v>
      </c>
      <c r="D44" s="19" t="s">
        <v>255</v>
      </c>
      <c r="E44" s="178">
        <f>VLOOKUP(Revenue!E$4,Inputs!$S$17:$Y$21,'Scenario sett'!$F$3,0)</f>
        <v>0.66</v>
      </c>
      <c r="F44" s="178">
        <f>VLOOKUP(Revenue!F$4,Inputs!$S$17:$Y$21,'Scenario sett'!$F$3,0)</f>
        <v>0.77</v>
      </c>
      <c r="G44" s="178">
        <f>VLOOKUP(Revenue!G$4,Inputs!$S$17:$Y$21,'Scenario sett'!$F$3,0)</f>
        <v>0.83600000000000008</v>
      </c>
      <c r="H44" s="178">
        <f>VLOOKUP(Revenue!H$4,Inputs!$S$17:$Y$21,'Scenario sett'!$F$3,0)</f>
        <v>0.88000000000000012</v>
      </c>
      <c r="I44" s="178">
        <f>VLOOKUP(Revenue!I$4,Inputs!$S$17:$Y$21,'Scenario sett'!$F$3,0)</f>
        <v>1</v>
      </c>
      <c r="K44" s="178">
        <f t="shared" ref="K44:AD44" si="43">SUMIF($E$4:$I$4,K$4,$E44:$I44)</f>
        <v>0.66</v>
      </c>
      <c r="L44" s="178">
        <f t="shared" si="43"/>
        <v>0.66</v>
      </c>
      <c r="M44" s="178">
        <f t="shared" si="43"/>
        <v>0.66</v>
      </c>
      <c r="N44" s="178">
        <f t="shared" si="43"/>
        <v>0.66</v>
      </c>
      <c r="O44" s="178">
        <f t="shared" si="43"/>
        <v>0.77</v>
      </c>
      <c r="P44" s="178">
        <f t="shared" si="43"/>
        <v>0.77</v>
      </c>
      <c r="Q44" s="178">
        <f t="shared" si="43"/>
        <v>0.77</v>
      </c>
      <c r="R44" s="178">
        <f t="shared" si="43"/>
        <v>0.77</v>
      </c>
      <c r="S44" s="178">
        <f t="shared" si="43"/>
        <v>0.83600000000000008</v>
      </c>
      <c r="T44" s="178">
        <f t="shared" si="43"/>
        <v>0.83600000000000008</v>
      </c>
      <c r="U44" s="178">
        <f t="shared" si="43"/>
        <v>0.83600000000000008</v>
      </c>
      <c r="V44" s="178">
        <f t="shared" si="43"/>
        <v>0.83600000000000008</v>
      </c>
      <c r="W44" s="178">
        <f t="shared" si="43"/>
        <v>0.88000000000000012</v>
      </c>
      <c r="X44" s="178">
        <f t="shared" si="43"/>
        <v>0.88000000000000012</v>
      </c>
      <c r="Y44" s="178">
        <f t="shared" si="43"/>
        <v>0.88000000000000012</v>
      </c>
      <c r="Z44" s="178">
        <f t="shared" si="43"/>
        <v>0.88000000000000012</v>
      </c>
      <c r="AA44" s="178">
        <f t="shared" si="43"/>
        <v>1</v>
      </c>
      <c r="AB44" s="178">
        <f t="shared" si="43"/>
        <v>1</v>
      </c>
      <c r="AC44" s="178">
        <f t="shared" si="43"/>
        <v>1</v>
      </c>
      <c r="AD44" s="178">
        <f t="shared" si="43"/>
        <v>1</v>
      </c>
      <c r="AF44" s="178">
        <f t="shared" ref="AF44:BK44" si="44">SUMIF($E$4:$I$4,AF$4,$E44:$I44)</f>
        <v>0.66</v>
      </c>
      <c r="AG44" s="178">
        <f t="shared" si="44"/>
        <v>0.66</v>
      </c>
      <c r="AH44" s="178">
        <f t="shared" si="44"/>
        <v>0.66</v>
      </c>
      <c r="AI44" s="178">
        <f t="shared" si="44"/>
        <v>0.66</v>
      </c>
      <c r="AJ44" s="178">
        <f t="shared" si="44"/>
        <v>0.66</v>
      </c>
      <c r="AK44" s="178">
        <f t="shared" si="44"/>
        <v>0.66</v>
      </c>
      <c r="AL44" s="178">
        <f t="shared" si="44"/>
        <v>0.66</v>
      </c>
      <c r="AM44" s="178">
        <f t="shared" si="44"/>
        <v>0.66</v>
      </c>
      <c r="AN44" s="178">
        <f t="shared" si="44"/>
        <v>0.66</v>
      </c>
      <c r="AO44" s="178">
        <f t="shared" si="44"/>
        <v>0.66</v>
      </c>
      <c r="AP44" s="178">
        <f t="shared" si="44"/>
        <v>0.66</v>
      </c>
      <c r="AQ44" s="178">
        <f t="shared" si="44"/>
        <v>0.66</v>
      </c>
      <c r="AR44" s="178">
        <f t="shared" si="44"/>
        <v>0.77</v>
      </c>
      <c r="AS44" s="178">
        <f t="shared" si="44"/>
        <v>0.77</v>
      </c>
      <c r="AT44" s="178">
        <f t="shared" si="44"/>
        <v>0.77</v>
      </c>
      <c r="AU44" s="178">
        <f t="shared" si="44"/>
        <v>0.77</v>
      </c>
      <c r="AV44" s="178">
        <f t="shared" si="44"/>
        <v>0.77</v>
      </c>
      <c r="AW44" s="178">
        <f t="shared" si="44"/>
        <v>0.77</v>
      </c>
      <c r="AX44" s="178">
        <f t="shared" si="44"/>
        <v>0.77</v>
      </c>
      <c r="AY44" s="178">
        <f t="shared" si="44"/>
        <v>0.77</v>
      </c>
      <c r="AZ44" s="178">
        <f t="shared" si="44"/>
        <v>0.77</v>
      </c>
      <c r="BA44" s="178">
        <f t="shared" si="44"/>
        <v>0.77</v>
      </c>
      <c r="BB44" s="178">
        <f t="shared" si="44"/>
        <v>0.77</v>
      </c>
      <c r="BC44" s="178">
        <f t="shared" si="44"/>
        <v>0.77</v>
      </c>
      <c r="BD44" s="178">
        <f t="shared" si="44"/>
        <v>0.83600000000000008</v>
      </c>
      <c r="BE44" s="178">
        <f t="shared" si="44"/>
        <v>0.83600000000000008</v>
      </c>
      <c r="BF44" s="178">
        <f t="shared" si="44"/>
        <v>0.83600000000000008</v>
      </c>
      <c r="BG44" s="178">
        <f t="shared" si="44"/>
        <v>0.83600000000000008</v>
      </c>
      <c r="BH44" s="178">
        <f t="shared" si="44"/>
        <v>0.83600000000000008</v>
      </c>
      <c r="BI44" s="178">
        <f t="shared" si="44"/>
        <v>0.83600000000000008</v>
      </c>
      <c r="BJ44" s="178">
        <f t="shared" si="44"/>
        <v>0.83600000000000008</v>
      </c>
      <c r="BK44" s="178">
        <f t="shared" si="44"/>
        <v>0.83600000000000008</v>
      </c>
      <c r="BL44" s="178">
        <f t="shared" ref="BL44:CM44" si="45">SUMIF($E$4:$I$4,BL$4,$E44:$I44)</f>
        <v>0.83600000000000008</v>
      </c>
      <c r="BM44" s="178">
        <f t="shared" si="45"/>
        <v>0.83600000000000008</v>
      </c>
      <c r="BN44" s="178">
        <f t="shared" si="45"/>
        <v>0.83600000000000008</v>
      </c>
      <c r="BO44" s="178">
        <f t="shared" si="45"/>
        <v>0.83600000000000008</v>
      </c>
      <c r="BP44" s="178">
        <f t="shared" si="45"/>
        <v>0.88000000000000012</v>
      </c>
      <c r="BQ44" s="178">
        <f t="shared" si="45"/>
        <v>0.88000000000000012</v>
      </c>
      <c r="BR44" s="178">
        <f t="shared" si="45"/>
        <v>0.88000000000000012</v>
      </c>
      <c r="BS44" s="178">
        <f t="shared" si="45"/>
        <v>0.88000000000000012</v>
      </c>
      <c r="BT44" s="178">
        <f t="shared" si="45"/>
        <v>0.88000000000000012</v>
      </c>
      <c r="BU44" s="178">
        <f t="shared" si="45"/>
        <v>0.88000000000000012</v>
      </c>
      <c r="BV44" s="178">
        <f t="shared" si="45"/>
        <v>0.88000000000000012</v>
      </c>
      <c r="BW44" s="178">
        <f t="shared" si="45"/>
        <v>0.88000000000000012</v>
      </c>
      <c r="BX44" s="178">
        <f t="shared" si="45"/>
        <v>0.88000000000000012</v>
      </c>
      <c r="BY44" s="178">
        <f t="shared" si="45"/>
        <v>0.88000000000000012</v>
      </c>
      <c r="BZ44" s="178">
        <f t="shared" si="45"/>
        <v>0.88000000000000012</v>
      </c>
      <c r="CA44" s="178">
        <f t="shared" si="45"/>
        <v>0.88000000000000012</v>
      </c>
      <c r="CB44" s="178">
        <f t="shared" si="45"/>
        <v>1</v>
      </c>
      <c r="CC44" s="178">
        <f t="shared" si="45"/>
        <v>1</v>
      </c>
      <c r="CD44" s="178">
        <f t="shared" si="45"/>
        <v>1</v>
      </c>
      <c r="CE44" s="178">
        <f t="shared" si="45"/>
        <v>1</v>
      </c>
      <c r="CF44" s="178">
        <f t="shared" si="45"/>
        <v>1</v>
      </c>
      <c r="CG44" s="178">
        <f t="shared" si="45"/>
        <v>1</v>
      </c>
      <c r="CH44" s="178">
        <f t="shared" si="45"/>
        <v>1</v>
      </c>
      <c r="CI44" s="178">
        <f t="shared" si="45"/>
        <v>1</v>
      </c>
      <c r="CJ44" s="178">
        <f t="shared" si="45"/>
        <v>1</v>
      </c>
      <c r="CK44" s="178">
        <f t="shared" si="45"/>
        <v>1</v>
      </c>
      <c r="CL44" s="178">
        <f t="shared" si="45"/>
        <v>1</v>
      </c>
      <c r="CM44" s="178">
        <f t="shared" si="45"/>
        <v>1</v>
      </c>
    </row>
    <row r="45" spans="2:91" s="20" customFormat="1" ht="15" x14ac:dyDescent="0.2">
      <c r="B45" s="88" t="s">
        <v>284</v>
      </c>
      <c r="C45" s="19" t="s">
        <v>43</v>
      </c>
      <c r="D45" s="19" t="s">
        <v>255</v>
      </c>
      <c r="E45" s="179" t="s">
        <v>283</v>
      </c>
      <c r="F45" s="179" t="s">
        <v>283</v>
      </c>
      <c r="G45" s="179" t="s">
        <v>283</v>
      </c>
      <c r="H45" s="179" t="s">
        <v>283</v>
      </c>
      <c r="I45" s="179" t="s">
        <v>283</v>
      </c>
      <c r="K45" s="179" t="s">
        <v>283</v>
      </c>
      <c r="L45" s="179" t="s">
        <v>283</v>
      </c>
      <c r="M45" s="179" t="s">
        <v>283</v>
      </c>
      <c r="N45" s="179" t="s">
        <v>283</v>
      </c>
      <c r="O45" s="179" t="s">
        <v>283</v>
      </c>
      <c r="P45" s="179" t="s">
        <v>283</v>
      </c>
      <c r="Q45" s="179" t="s">
        <v>283</v>
      </c>
      <c r="R45" s="179" t="s">
        <v>283</v>
      </c>
      <c r="S45" s="179" t="s">
        <v>283</v>
      </c>
      <c r="T45" s="179" t="s">
        <v>283</v>
      </c>
      <c r="U45" s="179" t="s">
        <v>283</v>
      </c>
      <c r="V45" s="179" t="s">
        <v>283</v>
      </c>
      <c r="W45" s="179" t="s">
        <v>283</v>
      </c>
      <c r="X45" s="179" t="s">
        <v>283</v>
      </c>
      <c r="Y45" s="179" t="s">
        <v>283</v>
      </c>
      <c r="Z45" s="179" t="s">
        <v>283</v>
      </c>
      <c r="AA45" s="179" t="s">
        <v>283</v>
      </c>
      <c r="AB45" s="179" t="s">
        <v>283</v>
      </c>
      <c r="AC45" s="179" t="s">
        <v>283</v>
      </c>
      <c r="AD45" s="179" t="s">
        <v>283</v>
      </c>
      <c r="AF45" s="178">
        <f>VLOOKUP(AF$7,Inputs!$U$24:$Y$35,'Scenario sett'!$G$3,0)</f>
        <v>0.94600000000000006</v>
      </c>
      <c r="AG45" s="178">
        <f>VLOOKUP(AG$7,Inputs!$U$24:$Y$35,'Scenario sett'!$G$3,0)</f>
        <v>0.71500000000000008</v>
      </c>
      <c r="AH45" s="178">
        <f>VLOOKUP(AH$7,Inputs!$U$24:$Y$35,'Scenario sett'!$G$3,0)</f>
        <v>0.88000000000000012</v>
      </c>
      <c r="AI45" s="178">
        <f>VLOOKUP(AI$7,Inputs!$U$24:$Y$35,'Scenario sett'!$G$3,0)</f>
        <v>0.88000000000000012</v>
      </c>
      <c r="AJ45" s="178">
        <f>VLOOKUP(AJ$7,Inputs!$U$24:$Y$35,'Scenario sett'!$G$3,0)</f>
        <v>0.88000000000000012</v>
      </c>
      <c r="AK45" s="178">
        <f>VLOOKUP(AK$7,Inputs!$U$24:$Y$35,'Scenario sett'!$G$3,0)</f>
        <v>0.88000000000000012</v>
      </c>
      <c r="AL45" s="178">
        <f>VLOOKUP(AL$7,Inputs!$U$24:$Y$35,'Scenario sett'!$G$3,0)</f>
        <v>0.88000000000000012</v>
      </c>
      <c r="AM45" s="178">
        <f>VLOOKUP(AM$7,Inputs!$U$24:$Y$35,'Scenario sett'!$G$3,0)</f>
        <v>0.9900000000000001</v>
      </c>
      <c r="AN45" s="178">
        <f>VLOOKUP(AN$7,Inputs!$U$24:$Y$35,'Scenario sett'!$G$3,0)</f>
        <v>0.88000000000000012</v>
      </c>
      <c r="AO45" s="178">
        <f>VLOOKUP(AO$7,Inputs!$U$24:$Y$35,'Scenario sett'!$G$3,0)</f>
        <v>0.97900000000000009</v>
      </c>
      <c r="AP45" s="178">
        <f>VLOOKUP(AP$7,Inputs!$U$24:$Y$35,'Scenario sett'!$G$3,0)</f>
        <v>1</v>
      </c>
      <c r="AQ45" s="178">
        <f>VLOOKUP(AQ$7,Inputs!$U$24:$Y$35,'Scenario sett'!$G$3,0)</f>
        <v>1</v>
      </c>
      <c r="AR45" s="178">
        <f>VLOOKUP(AR$7,Inputs!$U$24:$Y$35,'Scenario sett'!$G$3,0)</f>
        <v>0.94600000000000006</v>
      </c>
      <c r="AS45" s="178">
        <f>VLOOKUP(AS$7,Inputs!$U$24:$Y$35,'Scenario sett'!$G$3,0)</f>
        <v>0.71500000000000008</v>
      </c>
      <c r="AT45" s="178">
        <f>VLOOKUP(AT$7,Inputs!$U$24:$Y$35,'Scenario sett'!$G$3,0)</f>
        <v>0.88000000000000012</v>
      </c>
      <c r="AU45" s="178">
        <f>VLOOKUP(AU$7,Inputs!$U$24:$Y$35,'Scenario sett'!$G$3,0)</f>
        <v>0.88000000000000012</v>
      </c>
      <c r="AV45" s="178">
        <f>VLOOKUP(AV$7,Inputs!$U$24:$Y$35,'Scenario sett'!$G$3,0)</f>
        <v>0.88000000000000012</v>
      </c>
      <c r="AW45" s="178">
        <f>VLOOKUP(AW$7,Inputs!$U$24:$Y$35,'Scenario sett'!$G$3,0)</f>
        <v>0.88000000000000012</v>
      </c>
      <c r="AX45" s="178">
        <f>VLOOKUP(AX$7,Inputs!$U$24:$Y$35,'Scenario sett'!$G$3,0)</f>
        <v>0.88000000000000012</v>
      </c>
      <c r="AY45" s="178">
        <f>VLOOKUP(AY$7,Inputs!$U$24:$Y$35,'Scenario sett'!$G$3,0)</f>
        <v>0.9900000000000001</v>
      </c>
      <c r="AZ45" s="178">
        <f>VLOOKUP(AZ$7,Inputs!$U$24:$Y$35,'Scenario sett'!$G$3,0)</f>
        <v>0.88000000000000012</v>
      </c>
      <c r="BA45" s="178">
        <f>VLOOKUP(BA$7,Inputs!$U$24:$Y$35,'Scenario sett'!$G$3,0)</f>
        <v>0.97900000000000009</v>
      </c>
      <c r="BB45" s="178">
        <f>VLOOKUP(BB$7,Inputs!$U$24:$Y$35,'Scenario sett'!$G$3,0)</f>
        <v>1</v>
      </c>
      <c r="BC45" s="178">
        <f>VLOOKUP(BC$7,Inputs!$U$24:$Y$35,'Scenario sett'!$G$3,0)</f>
        <v>1</v>
      </c>
      <c r="BD45" s="178">
        <f>VLOOKUP(BD$7,Inputs!$U$24:$Y$35,'Scenario sett'!$G$3,0)</f>
        <v>0.94600000000000006</v>
      </c>
      <c r="BE45" s="178">
        <f>VLOOKUP(BE$7,Inputs!$U$24:$Y$35,'Scenario sett'!$G$3,0)</f>
        <v>0.71500000000000008</v>
      </c>
      <c r="BF45" s="178">
        <f>VLOOKUP(BF$7,Inputs!$U$24:$Y$35,'Scenario sett'!$G$3,0)</f>
        <v>0.88000000000000012</v>
      </c>
      <c r="BG45" s="178">
        <f>VLOOKUP(BG$7,Inputs!$U$24:$Y$35,'Scenario sett'!$G$3,0)</f>
        <v>0.88000000000000012</v>
      </c>
      <c r="BH45" s="178">
        <f>VLOOKUP(BH$7,Inputs!$U$24:$Y$35,'Scenario sett'!$G$3,0)</f>
        <v>0.88000000000000012</v>
      </c>
      <c r="BI45" s="178">
        <f>VLOOKUP(BI$7,Inputs!$U$24:$Y$35,'Scenario sett'!$G$3,0)</f>
        <v>0.88000000000000012</v>
      </c>
      <c r="BJ45" s="178">
        <f>VLOOKUP(BJ$7,Inputs!$U$24:$Y$35,'Scenario sett'!$G$3,0)</f>
        <v>0.88000000000000012</v>
      </c>
      <c r="BK45" s="178">
        <f>VLOOKUP(BK$7,Inputs!$U$24:$Y$35,'Scenario sett'!$G$3,0)</f>
        <v>0.9900000000000001</v>
      </c>
      <c r="BL45" s="178">
        <f>VLOOKUP(BL$7,Inputs!$U$24:$Y$35,'Scenario sett'!$G$3,0)</f>
        <v>0.88000000000000012</v>
      </c>
      <c r="BM45" s="178">
        <f>VLOOKUP(BM$7,Inputs!$U$24:$Y$35,'Scenario sett'!$G$3,0)</f>
        <v>0.97900000000000009</v>
      </c>
      <c r="BN45" s="178">
        <f>VLOOKUP(BN$7,Inputs!$U$24:$Y$35,'Scenario sett'!$G$3,0)</f>
        <v>1</v>
      </c>
      <c r="BO45" s="178">
        <f>VLOOKUP(BO$7,Inputs!$U$24:$Y$35,'Scenario sett'!$G$3,0)</f>
        <v>1</v>
      </c>
      <c r="BP45" s="178">
        <f>VLOOKUP(BP$7,Inputs!$U$24:$Y$35,'Scenario sett'!$G$3,0)</f>
        <v>0.94600000000000006</v>
      </c>
      <c r="BQ45" s="178">
        <f>VLOOKUP(BQ$7,Inputs!$U$24:$Y$35,'Scenario sett'!$G$3,0)</f>
        <v>0.71500000000000008</v>
      </c>
      <c r="BR45" s="178">
        <f>VLOOKUP(BR$7,Inputs!$U$24:$Y$35,'Scenario sett'!$G$3,0)</f>
        <v>0.88000000000000012</v>
      </c>
      <c r="BS45" s="178">
        <f>VLOOKUP(BS$7,Inputs!$U$24:$Y$35,'Scenario sett'!$G$3,0)</f>
        <v>0.88000000000000012</v>
      </c>
      <c r="BT45" s="178">
        <f>VLOOKUP(BT$7,Inputs!$U$24:$Y$35,'Scenario sett'!$G$3,0)</f>
        <v>0.88000000000000012</v>
      </c>
      <c r="BU45" s="178">
        <f>VLOOKUP(BU$7,Inputs!$U$24:$Y$35,'Scenario sett'!$G$3,0)</f>
        <v>0.88000000000000012</v>
      </c>
      <c r="BV45" s="178">
        <f>VLOOKUP(BV$7,Inputs!$U$24:$Y$35,'Scenario sett'!$G$3,0)</f>
        <v>0.88000000000000012</v>
      </c>
      <c r="BW45" s="178">
        <f>VLOOKUP(BW$7,Inputs!$U$24:$Y$35,'Scenario sett'!$G$3,0)</f>
        <v>0.9900000000000001</v>
      </c>
      <c r="BX45" s="178">
        <f>VLOOKUP(BX$7,Inputs!$U$24:$Y$35,'Scenario sett'!$G$3,0)</f>
        <v>0.88000000000000012</v>
      </c>
      <c r="BY45" s="178">
        <f>VLOOKUP(BY$7,Inputs!$U$24:$Y$35,'Scenario sett'!$G$3,0)</f>
        <v>0.97900000000000009</v>
      </c>
      <c r="BZ45" s="178">
        <f>VLOOKUP(BZ$7,Inputs!$U$24:$Y$35,'Scenario sett'!$G$3,0)</f>
        <v>1</v>
      </c>
      <c r="CA45" s="178">
        <f>VLOOKUP(CA$7,Inputs!$U$24:$Y$35,'Scenario sett'!$G$3,0)</f>
        <v>1</v>
      </c>
      <c r="CB45" s="178">
        <f>VLOOKUP(CB$7,Inputs!$U$24:$Y$35,'Scenario sett'!$G$3,0)</f>
        <v>0.94600000000000006</v>
      </c>
      <c r="CC45" s="178">
        <f>VLOOKUP(CC$7,Inputs!$U$24:$Y$35,'Scenario sett'!$G$3,0)</f>
        <v>0.71500000000000008</v>
      </c>
      <c r="CD45" s="178">
        <f>VLOOKUP(CD$7,Inputs!$U$24:$Y$35,'Scenario sett'!$G$3,0)</f>
        <v>0.88000000000000012</v>
      </c>
      <c r="CE45" s="178">
        <f>VLOOKUP(CE$7,Inputs!$U$24:$Y$35,'Scenario sett'!$G$3,0)</f>
        <v>0.88000000000000012</v>
      </c>
      <c r="CF45" s="178">
        <f>VLOOKUP(CF$7,Inputs!$U$24:$Y$35,'Scenario sett'!$G$3,0)</f>
        <v>0.88000000000000012</v>
      </c>
      <c r="CG45" s="178">
        <f>VLOOKUP(CG$7,Inputs!$U$24:$Y$35,'Scenario sett'!$G$3,0)</f>
        <v>0.88000000000000012</v>
      </c>
      <c r="CH45" s="178">
        <f>VLOOKUP(CH$7,Inputs!$U$24:$Y$35,'Scenario sett'!$G$3,0)</f>
        <v>0.88000000000000012</v>
      </c>
      <c r="CI45" s="178">
        <f>VLOOKUP(CI$7,Inputs!$U$24:$Y$35,'Scenario sett'!$G$3,0)</f>
        <v>0.9900000000000001</v>
      </c>
      <c r="CJ45" s="178">
        <f>VLOOKUP(CJ$7,Inputs!$U$24:$Y$35,'Scenario sett'!$G$3,0)</f>
        <v>0.88000000000000012</v>
      </c>
      <c r="CK45" s="178">
        <f>VLOOKUP(CK$7,Inputs!$U$24:$Y$35,'Scenario sett'!$G$3,0)</f>
        <v>0.97900000000000009</v>
      </c>
      <c r="CL45" s="178">
        <f>VLOOKUP(CL$7,Inputs!$U$24:$Y$35,'Scenario sett'!$G$3,0)</f>
        <v>1</v>
      </c>
      <c r="CM45" s="178">
        <f>VLOOKUP(CM$7,Inputs!$U$24:$Y$35,'Scenario sett'!$G$3,0)</f>
        <v>1</v>
      </c>
    </row>
    <row r="46" spans="2:91" ht="8" customHeight="1" x14ac:dyDescent="0.2">
      <c r="B46" s="8"/>
      <c r="C46" s="8"/>
      <c r="D46" s="8"/>
      <c r="E46" s="8"/>
      <c r="F46" s="8"/>
      <c r="G46" s="8"/>
      <c r="H46" s="8"/>
      <c r="I46" s="8"/>
      <c r="J46" s="20"/>
      <c r="K46" s="8"/>
      <c r="L46" s="8"/>
      <c r="M46" s="8"/>
      <c r="N46" s="8"/>
      <c r="O46" s="8"/>
      <c r="P46" s="8"/>
      <c r="Q46" s="8"/>
      <c r="R46" s="8"/>
      <c r="S46" s="8"/>
      <c r="T46" s="8"/>
      <c r="U46" s="8"/>
      <c r="V46" s="8"/>
      <c r="W46" s="8"/>
      <c r="X46" s="8"/>
      <c r="Y46" s="8"/>
      <c r="Z46" s="8"/>
      <c r="AA46" s="8"/>
      <c r="AB46" s="8"/>
      <c r="AC46" s="8"/>
      <c r="AD46" s="8"/>
      <c r="AE46" s="20"/>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row>
    <row r="47" spans="2:91" x14ac:dyDescent="0.2">
      <c r="J47" s="20"/>
      <c r="AE47" s="20"/>
      <c r="AF47" s="174"/>
    </row>
    <row r="48" spans="2:91" x14ac:dyDescent="0.2">
      <c r="B48" s="23" t="s">
        <v>281</v>
      </c>
      <c r="J48" s="20"/>
      <c r="AE48" s="20"/>
      <c r="AF48" s="174"/>
    </row>
    <row r="49" spans="2:91" ht="7" customHeight="1" x14ac:dyDescent="0.2">
      <c r="J49" s="20"/>
      <c r="AE49" s="20"/>
      <c r="AF49" s="174"/>
    </row>
    <row r="50" spans="2:91" x14ac:dyDescent="0.2">
      <c r="B50" s="115" t="s">
        <v>282</v>
      </c>
      <c r="E50" s="177">
        <f>SUM(E51:E75)</f>
        <v>876212.53559287684</v>
      </c>
      <c r="F50" s="177">
        <f>SUM(F51:F75)</f>
        <v>3855047.3940100214</v>
      </c>
      <c r="G50" s="177">
        <f>SUM(G51:G75)</f>
        <v>4418779.0132555049</v>
      </c>
      <c r="H50" s="177">
        <f>SUM(H51:H75)</f>
        <v>4878274.3241176326</v>
      </c>
      <c r="I50" s="177">
        <f>SUM(I51:I75)</f>
        <v>5833564.9092615219</v>
      </c>
      <c r="J50" s="20"/>
      <c r="K50" s="177">
        <f t="shared" ref="K50:AD50" si="46">SUM(K51:K75)</f>
        <v>0</v>
      </c>
      <c r="L50" s="177">
        <f t="shared" si="46"/>
        <v>0</v>
      </c>
      <c r="M50" s="177">
        <f t="shared" si="46"/>
        <v>0</v>
      </c>
      <c r="N50" s="177">
        <f t="shared" si="46"/>
        <v>876212.53559287684</v>
      </c>
      <c r="O50" s="177">
        <f t="shared" si="46"/>
        <v>875717.41443651833</v>
      </c>
      <c r="P50" s="177">
        <f t="shared" si="46"/>
        <v>920243.88328454504</v>
      </c>
      <c r="Q50" s="177">
        <f t="shared" si="46"/>
        <v>981249.3089481768</v>
      </c>
      <c r="R50" s="177">
        <f t="shared" si="46"/>
        <v>1077836.7873407814</v>
      </c>
      <c r="S50" s="177">
        <f t="shared" si="46"/>
        <v>1000972.6426840049</v>
      </c>
      <c r="T50" s="177">
        <f t="shared" si="46"/>
        <v>1055843.249653721</v>
      </c>
      <c r="U50" s="177">
        <f t="shared" si="46"/>
        <v>1124061.7058784566</v>
      </c>
      <c r="V50" s="177">
        <f t="shared" si="46"/>
        <v>1237901.4150393223</v>
      </c>
      <c r="W50" s="177">
        <f t="shared" si="46"/>
        <v>1100897.0166479759</v>
      </c>
      <c r="X50" s="177">
        <f t="shared" si="46"/>
        <v>1168281.1855566073</v>
      </c>
      <c r="Y50" s="177">
        <f t="shared" si="46"/>
        <v>1250078.5178045223</v>
      </c>
      <c r="Z50" s="177">
        <f t="shared" si="46"/>
        <v>1359017.6041085271</v>
      </c>
      <c r="AA50" s="177">
        <f t="shared" si="46"/>
        <v>1326791.3942007236</v>
      </c>
      <c r="AB50" s="177">
        <f t="shared" si="46"/>
        <v>1395633.8031744193</v>
      </c>
      <c r="AC50" s="177">
        <f t="shared" si="46"/>
        <v>1480557.5665146757</v>
      </c>
      <c r="AD50" s="177">
        <f t="shared" si="46"/>
        <v>1630582.1453717027</v>
      </c>
      <c r="AE50" s="20"/>
      <c r="AF50" s="177">
        <f t="shared" ref="AF50:BK50" si="47">SUM(AF51:AF75)</f>
        <v>0</v>
      </c>
      <c r="AG50" s="177">
        <f t="shared" si="47"/>
        <v>0</v>
      </c>
      <c r="AH50" s="177">
        <f t="shared" si="47"/>
        <v>0</v>
      </c>
      <c r="AI50" s="177">
        <f t="shared" si="47"/>
        <v>0</v>
      </c>
      <c r="AJ50" s="177">
        <f t="shared" si="47"/>
        <v>0</v>
      </c>
      <c r="AK50" s="177">
        <f t="shared" si="47"/>
        <v>0</v>
      </c>
      <c r="AL50" s="177">
        <f t="shared" si="47"/>
        <v>0</v>
      </c>
      <c r="AM50" s="177">
        <f t="shared" si="47"/>
        <v>0</v>
      </c>
      <c r="AN50" s="177">
        <f t="shared" si="47"/>
        <v>0</v>
      </c>
      <c r="AO50" s="177">
        <f t="shared" si="47"/>
        <v>287027.68070592434</v>
      </c>
      <c r="AP50" s="177">
        <f t="shared" si="47"/>
        <v>283953.70770192595</v>
      </c>
      <c r="AQ50" s="177">
        <f t="shared" si="47"/>
        <v>305231.14718502632</v>
      </c>
      <c r="AR50" s="177">
        <f t="shared" si="47"/>
        <v>326917.86848555371</v>
      </c>
      <c r="AS50" s="177">
        <f t="shared" si="47"/>
        <v>230784.92170131765</v>
      </c>
      <c r="AT50" s="177">
        <f t="shared" si="47"/>
        <v>318014.62424964708</v>
      </c>
      <c r="AU50" s="177">
        <f t="shared" si="47"/>
        <v>296668.20033116004</v>
      </c>
      <c r="AV50" s="177">
        <f t="shared" si="47"/>
        <v>310237.8354621054</v>
      </c>
      <c r="AW50" s="177">
        <f t="shared" si="47"/>
        <v>313337.84749127959</v>
      </c>
      <c r="AX50" s="177">
        <f t="shared" si="47"/>
        <v>313366.73688206269</v>
      </c>
      <c r="AY50" s="177">
        <f t="shared" si="47"/>
        <v>356445.42315688782</v>
      </c>
      <c r="AZ50" s="177">
        <f t="shared" si="47"/>
        <v>311437.14890922629</v>
      </c>
      <c r="BA50" s="177">
        <f t="shared" si="47"/>
        <v>351054.06564342091</v>
      </c>
      <c r="BB50" s="177">
        <f t="shared" si="47"/>
        <v>359266.92842194199</v>
      </c>
      <c r="BC50" s="177">
        <f t="shared" si="47"/>
        <v>367515.79327541852</v>
      </c>
      <c r="BD50" s="177">
        <f t="shared" si="47"/>
        <v>376310.73758156865</v>
      </c>
      <c r="BE50" s="177">
        <f t="shared" si="47"/>
        <v>260910.48381399055</v>
      </c>
      <c r="BF50" s="177">
        <f t="shared" si="47"/>
        <v>363751.42128844577</v>
      </c>
      <c r="BG50" s="177">
        <f t="shared" si="47"/>
        <v>345689.53641120897</v>
      </c>
      <c r="BH50" s="177">
        <f t="shared" si="47"/>
        <v>358467.51352602296</v>
      </c>
      <c r="BI50" s="177">
        <f t="shared" si="47"/>
        <v>351686.19971648935</v>
      </c>
      <c r="BJ50" s="177">
        <f t="shared" si="47"/>
        <v>356011.08567454136</v>
      </c>
      <c r="BK50" s="177">
        <f t="shared" si="47"/>
        <v>420140.80008048733</v>
      </c>
      <c r="BL50" s="177">
        <f t="shared" ref="BL50:CM50" si="48">SUM(BL51:BL75)</f>
        <v>347909.82012342761</v>
      </c>
      <c r="BM50" s="177">
        <f t="shared" si="48"/>
        <v>404410.18080444582</v>
      </c>
      <c r="BN50" s="177">
        <f t="shared" si="48"/>
        <v>416759.55325586698</v>
      </c>
      <c r="BO50" s="177">
        <f t="shared" si="48"/>
        <v>416731.68097901001</v>
      </c>
      <c r="BP50" s="177">
        <f t="shared" si="48"/>
        <v>419224.30033975362</v>
      </c>
      <c r="BQ50" s="177">
        <f t="shared" si="48"/>
        <v>288491.99241234746</v>
      </c>
      <c r="BR50" s="177">
        <f t="shared" si="48"/>
        <v>393180.72389587446</v>
      </c>
      <c r="BS50" s="177">
        <f t="shared" si="48"/>
        <v>380449.14454776439</v>
      </c>
      <c r="BT50" s="177">
        <f t="shared" si="48"/>
        <v>407917.68879277719</v>
      </c>
      <c r="BU50" s="177">
        <f t="shared" si="48"/>
        <v>379914.35221606574</v>
      </c>
      <c r="BV50" s="177">
        <f t="shared" si="48"/>
        <v>397266.2768935893</v>
      </c>
      <c r="BW50" s="177">
        <f t="shared" si="48"/>
        <v>462306.90060489275</v>
      </c>
      <c r="BX50" s="177">
        <f t="shared" si="48"/>
        <v>390505.34030604002</v>
      </c>
      <c r="BY50" s="177">
        <f t="shared" si="48"/>
        <v>450406.48203093227</v>
      </c>
      <c r="BZ50" s="177">
        <f t="shared" si="48"/>
        <v>451569.55564966862</v>
      </c>
      <c r="CA50" s="177">
        <f t="shared" si="48"/>
        <v>457041.56642792618</v>
      </c>
      <c r="CB50" s="177">
        <f t="shared" si="48"/>
        <v>515380.76359771501</v>
      </c>
      <c r="CC50" s="177">
        <f t="shared" si="48"/>
        <v>344553.46416951821</v>
      </c>
      <c r="CD50" s="177">
        <f t="shared" si="48"/>
        <v>466857.16643349017</v>
      </c>
      <c r="CE50" s="177">
        <f t="shared" si="48"/>
        <v>450092.47381538694</v>
      </c>
      <c r="CF50" s="177">
        <f t="shared" si="48"/>
        <v>484869.00987520342</v>
      </c>
      <c r="CG50" s="177">
        <f t="shared" si="48"/>
        <v>460672.3194838292</v>
      </c>
      <c r="CH50" s="177">
        <f t="shared" si="48"/>
        <v>477623.75129549921</v>
      </c>
      <c r="CI50" s="177">
        <f t="shared" si="48"/>
        <v>539371.64667658438</v>
      </c>
      <c r="CJ50" s="177">
        <f t="shared" si="48"/>
        <v>463562.16854259244</v>
      </c>
      <c r="CK50" s="177">
        <f t="shared" si="48"/>
        <v>553454.02683950961</v>
      </c>
      <c r="CL50" s="177">
        <f t="shared" si="48"/>
        <v>526570.46337230492</v>
      </c>
      <c r="CM50" s="177">
        <f t="shared" si="48"/>
        <v>550557.65515988797</v>
      </c>
    </row>
    <row r="51" spans="2:91" x14ac:dyDescent="0.2">
      <c r="B51" s="88" t="str">
        <f>Inputs!AP12</f>
        <v>Soups</v>
      </c>
      <c r="C51" s="19" t="str">
        <f>Inputs!$J$16</f>
        <v>EUR</v>
      </c>
      <c r="D51" s="19" t="s">
        <v>19</v>
      </c>
      <c r="E51" s="176">
        <f t="shared" ref="E51:I60" si="49">SUMIF($K$4:$AD$4,E$4,$K51:$AD51)</f>
        <v>46397.404399046653</v>
      </c>
      <c r="F51" s="176">
        <f t="shared" si="49"/>
        <v>204151.15929655067</v>
      </c>
      <c r="G51" s="176">
        <f t="shared" si="49"/>
        <v>234028.81221260288</v>
      </c>
      <c r="H51" s="176">
        <f t="shared" si="49"/>
        <v>258370.41419604281</v>
      </c>
      <c r="I51" s="176">
        <f t="shared" si="49"/>
        <v>308976.49707391678</v>
      </c>
      <c r="J51" s="19"/>
      <c r="K51" s="176">
        <f t="shared" ref="K51:T60" si="50">SUMIFS($AF51:$CM51,$AF$4:$CM$4,K$4,$AF$8:$CM$8,K$8)</f>
        <v>0</v>
      </c>
      <c r="L51" s="176">
        <f t="shared" si="50"/>
        <v>0</v>
      </c>
      <c r="M51" s="176">
        <f t="shared" si="50"/>
        <v>0</v>
      </c>
      <c r="N51" s="176">
        <f t="shared" si="50"/>
        <v>46397.404399046653</v>
      </c>
      <c r="O51" s="176">
        <f t="shared" si="50"/>
        <v>46372.133611433615</v>
      </c>
      <c r="P51" s="176">
        <f t="shared" si="50"/>
        <v>48726.274354612171</v>
      </c>
      <c r="Q51" s="176">
        <f t="shared" si="50"/>
        <v>51965.485701995734</v>
      </c>
      <c r="R51" s="176">
        <f t="shared" si="50"/>
        <v>57087.265628509165</v>
      </c>
      <c r="S51" s="176">
        <f t="shared" si="50"/>
        <v>53008.003665015611</v>
      </c>
      <c r="T51" s="176">
        <f t="shared" si="50"/>
        <v>55930.952255935248</v>
      </c>
      <c r="U51" s="176">
        <f t="shared" ref="U51:AD60" si="51">SUMIFS($AF51:$CM51,$AF$4:$CM$4,U$4,$AF$8:$CM$8,U$8)</f>
        <v>59535.217337362374</v>
      </c>
      <c r="V51" s="176">
        <f t="shared" si="51"/>
        <v>65554.638954289636</v>
      </c>
      <c r="W51" s="176">
        <f t="shared" si="51"/>
        <v>58321.630461844841</v>
      </c>
      <c r="X51" s="176">
        <f t="shared" si="51"/>
        <v>61870.313539668423</v>
      </c>
      <c r="Y51" s="176">
        <f t="shared" si="51"/>
        <v>66195.228852467146</v>
      </c>
      <c r="Z51" s="176">
        <f t="shared" si="51"/>
        <v>71983.241342062393</v>
      </c>
      <c r="AA51" s="176">
        <f t="shared" si="51"/>
        <v>70268.03827578231</v>
      </c>
      <c r="AB51" s="176">
        <f t="shared" si="51"/>
        <v>73918.756021135894</v>
      </c>
      <c r="AC51" s="176">
        <f t="shared" si="51"/>
        <v>78421.190914528182</v>
      </c>
      <c r="AD51" s="176">
        <f t="shared" si="51"/>
        <v>86368.51186247039</v>
      </c>
      <c r="AE51" s="19"/>
      <c r="AF51" s="34">
        <f t="shared" ref="AF51:BK51" si="52">AF80*AF108</f>
        <v>0</v>
      </c>
      <c r="AG51" s="34">
        <f t="shared" si="52"/>
        <v>0</v>
      </c>
      <c r="AH51" s="34">
        <f t="shared" si="52"/>
        <v>0</v>
      </c>
      <c r="AI51" s="34">
        <f t="shared" si="52"/>
        <v>0</v>
      </c>
      <c r="AJ51" s="34">
        <f t="shared" si="52"/>
        <v>0</v>
      </c>
      <c r="AK51" s="34">
        <f t="shared" si="52"/>
        <v>0</v>
      </c>
      <c r="AL51" s="34">
        <f t="shared" si="52"/>
        <v>0</v>
      </c>
      <c r="AM51" s="34">
        <f t="shared" si="52"/>
        <v>0</v>
      </c>
      <c r="AN51" s="34">
        <f t="shared" si="52"/>
        <v>0</v>
      </c>
      <c r="AO51" s="34">
        <f t="shared" si="52"/>
        <v>15205.494467788672</v>
      </c>
      <c r="AP51" s="34">
        <f t="shared" si="52"/>
        <v>15032.400689549124</v>
      </c>
      <c r="AQ51" s="34">
        <f t="shared" si="52"/>
        <v>16159.509241708854</v>
      </c>
      <c r="AR51" s="34">
        <f t="shared" si="52"/>
        <v>17312.779877685527</v>
      </c>
      <c r="AS51" s="34">
        <f t="shared" si="52"/>
        <v>12220.134446810587</v>
      </c>
      <c r="AT51" s="34">
        <f t="shared" si="52"/>
        <v>16839.219286937496</v>
      </c>
      <c r="AU51" s="34">
        <f t="shared" si="52"/>
        <v>15707.530903029652</v>
      </c>
      <c r="AV51" s="34">
        <f t="shared" si="52"/>
        <v>16425.46827409702</v>
      </c>
      <c r="AW51" s="34">
        <f t="shared" si="52"/>
        <v>16593.275177485499</v>
      </c>
      <c r="AX51" s="34">
        <f t="shared" si="52"/>
        <v>16590.133593544837</v>
      </c>
      <c r="AY51" s="34">
        <f t="shared" si="52"/>
        <v>18879.816002006872</v>
      </c>
      <c r="AZ51" s="34">
        <f t="shared" si="52"/>
        <v>16495.536106444029</v>
      </c>
      <c r="BA51" s="34">
        <f t="shared" si="52"/>
        <v>18588.352892954037</v>
      </c>
      <c r="BB51" s="34">
        <f t="shared" si="52"/>
        <v>19032.666970724487</v>
      </c>
      <c r="BC51" s="34">
        <f t="shared" si="52"/>
        <v>19466.245764830644</v>
      </c>
      <c r="BD51" s="34">
        <f t="shared" si="52"/>
        <v>19931.505714154468</v>
      </c>
      <c r="BE51" s="34">
        <f t="shared" si="52"/>
        <v>13812.860972913739</v>
      </c>
      <c r="BF51" s="34">
        <f t="shared" si="52"/>
        <v>19263.636977947408</v>
      </c>
      <c r="BG51" s="34">
        <f t="shared" si="52"/>
        <v>18311.628932401516</v>
      </c>
      <c r="BH51" s="34">
        <f t="shared" si="52"/>
        <v>18988.840045969089</v>
      </c>
      <c r="BI51" s="34">
        <f t="shared" si="52"/>
        <v>18630.483277564643</v>
      </c>
      <c r="BJ51" s="34">
        <f t="shared" si="52"/>
        <v>18859.592965644006</v>
      </c>
      <c r="BK51" s="34">
        <f t="shared" si="52"/>
        <v>22254.256581678917</v>
      </c>
      <c r="BL51" s="34">
        <f t="shared" ref="BL51:CM51" si="53">BL80*BL108</f>
        <v>18421.367790039447</v>
      </c>
      <c r="BM51" s="34">
        <f t="shared" si="53"/>
        <v>21412.421551304971</v>
      </c>
      <c r="BN51" s="34">
        <f t="shared" si="53"/>
        <v>22071.525847683341</v>
      </c>
      <c r="BO51" s="34">
        <f t="shared" si="53"/>
        <v>22070.691555301331</v>
      </c>
      <c r="BP51" s="34">
        <f t="shared" si="53"/>
        <v>22209.245593037544</v>
      </c>
      <c r="BQ51" s="34">
        <f t="shared" si="53"/>
        <v>15283.740163646875</v>
      </c>
      <c r="BR51" s="34">
        <f t="shared" si="53"/>
        <v>20828.644705160426</v>
      </c>
      <c r="BS51" s="34">
        <f t="shared" si="53"/>
        <v>20144.862224379172</v>
      </c>
      <c r="BT51" s="34">
        <f t="shared" si="53"/>
        <v>21602.652020007547</v>
      </c>
      <c r="BU51" s="34">
        <f t="shared" si="53"/>
        <v>20122.7992952817</v>
      </c>
      <c r="BV51" s="34">
        <f t="shared" si="53"/>
        <v>21034.654933166461</v>
      </c>
      <c r="BW51" s="34">
        <f t="shared" si="53"/>
        <v>24480.121326474142</v>
      </c>
      <c r="BX51" s="34">
        <f t="shared" si="53"/>
        <v>20680.452592826543</v>
      </c>
      <c r="BY51" s="34">
        <f t="shared" si="53"/>
        <v>23862.266533415408</v>
      </c>
      <c r="BZ51" s="34">
        <f t="shared" si="53"/>
        <v>23913.121645368661</v>
      </c>
      <c r="CA51" s="34">
        <f t="shared" si="53"/>
        <v>24207.85316327832</v>
      </c>
      <c r="CB51" s="34">
        <f t="shared" si="53"/>
        <v>27296.291828546357</v>
      </c>
      <c r="CC51" s="34">
        <f t="shared" si="53"/>
        <v>18246.028324477855</v>
      </c>
      <c r="CD51" s="34">
        <f t="shared" si="53"/>
        <v>24725.718122758099</v>
      </c>
      <c r="CE51" s="34">
        <f t="shared" si="53"/>
        <v>23836.914706660951</v>
      </c>
      <c r="CF51" s="34">
        <f t="shared" si="53"/>
        <v>25679.164931057217</v>
      </c>
      <c r="CG51" s="34">
        <f t="shared" si="53"/>
        <v>24402.676383417718</v>
      </c>
      <c r="CH51" s="34">
        <f t="shared" si="53"/>
        <v>25291.037704058363</v>
      </c>
      <c r="CI51" s="34">
        <f t="shared" si="53"/>
        <v>28573.070117341467</v>
      </c>
      <c r="CJ51" s="34">
        <f t="shared" si="53"/>
        <v>24557.083093128364</v>
      </c>
      <c r="CK51" s="34">
        <f t="shared" si="53"/>
        <v>29320.116420441027</v>
      </c>
      <c r="CL51" s="34">
        <f t="shared" si="53"/>
        <v>27893.585418973475</v>
      </c>
      <c r="CM51" s="34">
        <f t="shared" si="53"/>
        <v>29154.810023055896</v>
      </c>
    </row>
    <row r="52" spans="2:91" x14ac:dyDescent="0.2">
      <c r="B52" s="88" t="str">
        <f>Inputs!AP13</f>
        <v>Salads</v>
      </c>
      <c r="C52" s="19" t="str">
        <f>Inputs!$J$16</f>
        <v>EUR</v>
      </c>
      <c r="D52" s="19" t="s">
        <v>19</v>
      </c>
      <c r="E52" s="176">
        <f t="shared" si="49"/>
        <v>60673.528829522547</v>
      </c>
      <c r="F52" s="176">
        <f t="shared" si="49"/>
        <v>266966.90061856626</v>
      </c>
      <c r="G52" s="176">
        <f t="shared" si="49"/>
        <v>306037.67750878818</v>
      </c>
      <c r="H52" s="176">
        <f t="shared" si="49"/>
        <v>337869.00317944039</v>
      </c>
      <c r="I52" s="176">
        <f t="shared" si="49"/>
        <v>404046.18848127569</v>
      </c>
      <c r="J52" s="20"/>
      <c r="K52" s="176">
        <f t="shared" si="50"/>
        <v>0</v>
      </c>
      <c r="L52" s="176">
        <f t="shared" si="50"/>
        <v>0</v>
      </c>
      <c r="M52" s="176">
        <f t="shared" si="50"/>
        <v>0</v>
      </c>
      <c r="N52" s="176">
        <f t="shared" si="50"/>
        <v>60673.528829522547</v>
      </c>
      <c r="O52" s="176">
        <f t="shared" si="50"/>
        <v>60640.48241495165</v>
      </c>
      <c r="P52" s="176">
        <f t="shared" si="50"/>
        <v>63718.974156031298</v>
      </c>
      <c r="Q52" s="176">
        <f t="shared" si="50"/>
        <v>67954.865917994422</v>
      </c>
      <c r="R52" s="176">
        <f t="shared" si="50"/>
        <v>74652.578129588903</v>
      </c>
      <c r="S52" s="176">
        <f t="shared" si="50"/>
        <v>69318.158638866546</v>
      </c>
      <c r="T52" s="176">
        <f t="shared" si="50"/>
        <v>73140.476026992197</v>
      </c>
      <c r="U52" s="176">
        <f t="shared" si="51"/>
        <v>77853.745748858433</v>
      </c>
      <c r="V52" s="176">
        <f t="shared" si="51"/>
        <v>85725.297094071022</v>
      </c>
      <c r="W52" s="176">
        <f t="shared" si="51"/>
        <v>76266.747527027823</v>
      </c>
      <c r="X52" s="176">
        <f t="shared" si="51"/>
        <v>80907.333090335582</v>
      </c>
      <c r="Y52" s="176">
        <f t="shared" si="51"/>
        <v>86562.991576303146</v>
      </c>
      <c r="Z52" s="176">
        <f t="shared" si="51"/>
        <v>94131.930985773855</v>
      </c>
      <c r="AA52" s="176">
        <f t="shared" si="51"/>
        <v>91888.973129869119</v>
      </c>
      <c r="AB52" s="176">
        <f t="shared" si="51"/>
        <v>96662.988643023826</v>
      </c>
      <c r="AC52" s="176">
        <f t="shared" si="51"/>
        <v>102550.78811899839</v>
      </c>
      <c r="AD52" s="176">
        <f t="shared" si="51"/>
        <v>112943.43858938436</v>
      </c>
      <c r="AE52" s="20"/>
      <c r="AF52" s="34">
        <f t="shared" ref="AF52:BK52" si="54">AF81*AF109</f>
        <v>0</v>
      </c>
      <c r="AG52" s="34">
        <f t="shared" si="54"/>
        <v>0</v>
      </c>
      <c r="AH52" s="34">
        <f t="shared" si="54"/>
        <v>0</v>
      </c>
      <c r="AI52" s="34">
        <f t="shared" si="54"/>
        <v>0</v>
      </c>
      <c r="AJ52" s="34">
        <f t="shared" si="54"/>
        <v>0</v>
      </c>
      <c r="AK52" s="34">
        <f t="shared" si="54"/>
        <v>0</v>
      </c>
      <c r="AL52" s="34">
        <f t="shared" si="54"/>
        <v>0</v>
      </c>
      <c r="AM52" s="34">
        <f t="shared" si="54"/>
        <v>0</v>
      </c>
      <c r="AN52" s="34">
        <f t="shared" si="54"/>
        <v>0</v>
      </c>
      <c r="AO52" s="34">
        <f t="shared" si="54"/>
        <v>19884.108150185188</v>
      </c>
      <c r="AP52" s="34">
        <f t="shared" si="54"/>
        <v>19657.754747871932</v>
      </c>
      <c r="AQ52" s="34">
        <f t="shared" si="54"/>
        <v>21131.665931465428</v>
      </c>
      <c r="AR52" s="34">
        <f t="shared" si="54"/>
        <v>22639.789070819541</v>
      </c>
      <c r="AS52" s="34">
        <f t="shared" si="54"/>
        <v>15980.175815060004</v>
      </c>
      <c r="AT52" s="34">
        <f t="shared" si="54"/>
        <v>22020.517529072113</v>
      </c>
      <c r="AU52" s="34">
        <f t="shared" si="54"/>
        <v>20540.617334731087</v>
      </c>
      <c r="AV52" s="34">
        <f t="shared" si="54"/>
        <v>21479.458512280718</v>
      </c>
      <c r="AW52" s="34">
        <f t="shared" si="54"/>
        <v>21698.8983090195</v>
      </c>
      <c r="AX52" s="34">
        <f t="shared" si="54"/>
        <v>21694.790083866326</v>
      </c>
      <c r="AY52" s="34">
        <f t="shared" si="54"/>
        <v>24688.990156470521</v>
      </c>
      <c r="AZ52" s="34">
        <f t="shared" si="54"/>
        <v>21571.085677657575</v>
      </c>
      <c r="BA52" s="34">
        <f t="shared" si="54"/>
        <v>24307.846090786043</v>
      </c>
      <c r="BB52" s="34">
        <f t="shared" si="54"/>
        <v>24888.872192485866</v>
      </c>
      <c r="BC52" s="34">
        <f t="shared" si="54"/>
        <v>25455.859846316991</v>
      </c>
      <c r="BD52" s="34">
        <f t="shared" si="54"/>
        <v>26064.276703125066</v>
      </c>
      <c r="BE52" s="34">
        <f t="shared" si="54"/>
        <v>18062.972041502573</v>
      </c>
      <c r="BF52" s="34">
        <f t="shared" si="54"/>
        <v>25190.909894238906</v>
      </c>
      <c r="BG52" s="34">
        <f t="shared" si="54"/>
        <v>23945.976296217352</v>
      </c>
      <c r="BH52" s="34">
        <f t="shared" si="54"/>
        <v>24831.560060113407</v>
      </c>
      <c r="BI52" s="34">
        <f t="shared" si="54"/>
        <v>24362.939670661439</v>
      </c>
      <c r="BJ52" s="34">
        <f t="shared" si="54"/>
        <v>24662.544647380608</v>
      </c>
      <c r="BK52" s="34">
        <f t="shared" si="54"/>
        <v>29101.720145272411</v>
      </c>
      <c r="BL52" s="34">
        <f t="shared" ref="BL52:CM52" si="55">BL81*BL109</f>
        <v>24089.480956205414</v>
      </c>
      <c r="BM52" s="34">
        <f t="shared" si="55"/>
        <v>28000.858951706487</v>
      </c>
      <c r="BN52" s="34">
        <f t="shared" si="55"/>
        <v>28862.764570047424</v>
      </c>
      <c r="BO52" s="34">
        <f t="shared" si="55"/>
        <v>28861.673572317111</v>
      </c>
      <c r="BP52" s="34">
        <f t="shared" si="55"/>
        <v>29042.859621664462</v>
      </c>
      <c r="BQ52" s="34">
        <f t="shared" si="55"/>
        <v>19986.429444768975</v>
      </c>
      <c r="BR52" s="34">
        <f t="shared" si="55"/>
        <v>27237.458460594386</v>
      </c>
      <c r="BS52" s="34">
        <f t="shared" si="55"/>
        <v>26343.281370341978</v>
      </c>
      <c r="BT52" s="34">
        <f t="shared" si="55"/>
        <v>28249.621872317544</v>
      </c>
      <c r="BU52" s="34">
        <f t="shared" si="55"/>
        <v>26314.429847676056</v>
      </c>
      <c r="BV52" s="34">
        <f t="shared" si="55"/>
        <v>27506.856451063817</v>
      </c>
      <c r="BW52" s="34">
        <f t="shared" si="55"/>
        <v>32012.46635000463</v>
      </c>
      <c r="BX52" s="34">
        <f t="shared" si="55"/>
        <v>27043.668775234699</v>
      </c>
      <c r="BY52" s="34">
        <f t="shared" si="55"/>
        <v>31204.502389850906</v>
      </c>
      <c r="BZ52" s="34">
        <f t="shared" si="55"/>
        <v>31271.005228559006</v>
      </c>
      <c r="CA52" s="34">
        <f t="shared" si="55"/>
        <v>31656.423367363939</v>
      </c>
      <c r="CB52" s="34">
        <f t="shared" si="55"/>
        <v>35695.150852714447</v>
      </c>
      <c r="CC52" s="34">
        <f t="shared" si="55"/>
        <v>23860.190885855645</v>
      </c>
      <c r="CD52" s="34">
        <f t="shared" si="55"/>
        <v>32333.631391299034</v>
      </c>
      <c r="CE52" s="34">
        <f t="shared" si="55"/>
        <v>31171.350001018152</v>
      </c>
      <c r="CF52" s="34">
        <f t="shared" si="55"/>
        <v>33580.446448305578</v>
      </c>
      <c r="CG52" s="34">
        <f t="shared" si="55"/>
        <v>31911.192193700088</v>
      </c>
      <c r="CH52" s="34">
        <f t="shared" si="55"/>
        <v>33072.895459153231</v>
      </c>
      <c r="CI52" s="34">
        <f t="shared" si="55"/>
        <v>37364.783999600375</v>
      </c>
      <c r="CJ52" s="34">
        <f t="shared" si="55"/>
        <v>32113.108660244776</v>
      </c>
      <c r="CK52" s="34">
        <f t="shared" si="55"/>
        <v>38341.69070365365</v>
      </c>
      <c r="CL52" s="34">
        <f t="shared" si="55"/>
        <v>36476.227086349922</v>
      </c>
      <c r="CM52" s="34">
        <f t="shared" si="55"/>
        <v>38125.520799380785</v>
      </c>
    </row>
    <row r="53" spans="2:91" x14ac:dyDescent="0.2">
      <c r="B53" s="88" t="str">
        <f>Inputs!AP14</f>
        <v>Sandwich</v>
      </c>
      <c r="C53" s="19" t="str">
        <f>Inputs!$J$16</f>
        <v>EUR</v>
      </c>
      <c r="D53" s="19" t="s">
        <v>19</v>
      </c>
      <c r="E53" s="176">
        <f t="shared" si="49"/>
        <v>46397.404399046653</v>
      </c>
      <c r="F53" s="176">
        <f t="shared" si="49"/>
        <v>204151.15929655067</v>
      </c>
      <c r="G53" s="176">
        <f t="shared" si="49"/>
        <v>234028.81221260288</v>
      </c>
      <c r="H53" s="176">
        <f t="shared" si="49"/>
        <v>258370.41419604281</v>
      </c>
      <c r="I53" s="176">
        <f t="shared" si="49"/>
        <v>308976.49707391678</v>
      </c>
      <c r="J53" s="20"/>
      <c r="K53" s="176">
        <f t="shared" si="50"/>
        <v>0</v>
      </c>
      <c r="L53" s="176">
        <f t="shared" si="50"/>
        <v>0</v>
      </c>
      <c r="M53" s="176">
        <f t="shared" si="50"/>
        <v>0</v>
      </c>
      <c r="N53" s="176">
        <f t="shared" si="50"/>
        <v>46397.404399046653</v>
      </c>
      <c r="O53" s="176">
        <f t="shared" si="50"/>
        <v>46372.133611433615</v>
      </c>
      <c r="P53" s="176">
        <f t="shared" si="50"/>
        <v>48726.274354612171</v>
      </c>
      <c r="Q53" s="176">
        <f t="shared" si="50"/>
        <v>51965.485701995734</v>
      </c>
      <c r="R53" s="176">
        <f t="shared" si="50"/>
        <v>57087.265628509165</v>
      </c>
      <c r="S53" s="176">
        <f t="shared" si="50"/>
        <v>53008.003665015611</v>
      </c>
      <c r="T53" s="176">
        <f t="shared" si="50"/>
        <v>55930.952255935248</v>
      </c>
      <c r="U53" s="176">
        <f t="shared" si="51"/>
        <v>59535.217337362374</v>
      </c>
      <c r="V53" s="176">
        <f t="shared" si="51"/>
        <v>65554.638954289636</v>
      </c>
      <c r="W53" s="176">
        <f t="shared" si="51"/>
        <v>58321.630461844841</v>
      </c>
      <c r="X53" s="176">
        <f t="shared" si="51"/>
        <v>61870.313539668423</v>
      </c>
      <c r="Y53" s="176">
        <f t="shared" si="51"/>
        <v>66195.228852467146</v>
      </c>
      <c r="Z53" s="176">
        <f t="shared" si="51"/>
        <v>71983.241342062393</v>
      </c>
      <c r="AA53" s="176">
        <f t="shared" si="51"/>
        <v>70268.03827578231</v>
      </c>
      <c r="AB53" s="176">
        <f t="shared" si="51"/>
        <v>73918.756021135894</v>
      </c>
      <c r="AC53" s="176">
        <f t="shared" si="51"/>
        <v>78421.190914528182</v>
      </c>
      <c r="AD53" s="176">
        <f t="shared" si="51"/>
        <v>86368.51186247039</v>
      </c>
      <c r="AE53" s="20"/>
      <c r="AF53" s="34">
        <f t="shared" ref="AF53:BK53" si="56">AF82*AF110</f>
        <v>0</v>
      </c>
      <c r="AG53" s="34">
        <f t="shared" si="56"/>
        <v>0</v>
      </c>
      <c r="AH53" s="34">
        <f t="shared" si="56"/>
        <v>0</v>
      </c>
      <c r="AI53" s="34">
        <f t="shared" si="56"/>
        <v>0</v>
      </c>
      <c r="AJ53" s="34">
        <f t="shared" si="56"/>
        <v>0</v>
      </c>
      <c r="AK53" s="34">
        <f t="shared" si="56"/>
        <v>0</v>
      </c>
      <c r="AL53" s="34">
        <f t="shared" si="56"/>
        <v>0</v>
      </c>
      <c r="AM53" s="34">
        <f t="shared" si="56"/>
        <v>0</v>
      </c>
      <c r="AN53" s="34">
        <f t="shared" si="56"/>
        <v>0</v>
      </c>
      <c r="AO53" s="34">
        <f t="shared" si="56"/>
        <v>15205.494467788672</v>
      </c>
      <c r="AP53" s="34">
        <f t="shared" si="56"/>
        <v>15032.400689549124</v>
      </c>
      <c r="AQ53" s="34">
        <f t="shared" si="56"/>
        <v>16159.509241708854</v>
      </c>
      <c r="AR53" s="34">
        <f t="shared" si="56"/>
        <v>17312.779877685527</v>
      </c>
      <c r="AS53" s="34">
        <f t="shared" si="56"/>
        <v>12220.134446810587</v>
      </c>
      <c r="AT53" s="34">
        <f t="shared" si="56"/>
        <v>16839.219286937496</v>
      </c>
      <c r="AU53" s="34">
        <f t="shared" si="56"/>
        <v>15707.530903029652</v>
      </c>
      <c r="AV53" s="34">
        <f t="shared" si="56"/>
        <v>16425.46827409702</v>
      </c>
      <c r="AW53" s="34">
        <f t="shared" si="56"/>
        <v>16593.275177485499</v>
      </c>
      <c r="AX53" s="34">
        <f t="shared" si="56"/>
        <v>16590.133593544837</v>
      </c>
      <c r="AY53" s="34">
        <f t="shared" si="56"/>
        <v>18879.816002006872</v>
      </c>
      <c r="AZ53" s="34">
        <f t="shared" si="56"/>
        <v>16495.536106444029</v>
      </c>
      <c r="BA53" s="34">
        <f t="shared" si="56"/>
        <v>18588.352892954037</v>
      </c>
      <c r="BB53" s="34">
        <f t="shared" si="56"/>
        <v>19032.666970724487</v>
      </c>
      <c r="BC53" s="34">
        <f t="shared" si="56"/>
        <v>19466.245764830644</v>
      </c>
      <c r="BD53" s="34">
        <f t="shared" si="56"/>
        <v>19931.505714154468</v>
      </c>
      <c r="BE53" s="34">
        <f t="shared" si="56"/>
        <v>13812.860972913739</v>
      </c>
      <c r="BF53" s="34">
        <f t="shared" si="56"/>
        <v>19263.636977947408</v>
      </c>
      <c r="BG53" s="34">
        <f t="shared" si="56"/>
        <v>18311.628932401516</v>
      </c>
      <c r="BH53" s="34">
        <f t="shared" si="56"/>
        <v>18988.840045969089</v>
      </c>
      <c r="BI53" s="34">
        <f t="shared" si="56"/>
        <v>18630.483277564643</v>
      </c>
      <c r="BJ53" s="34">
        <f t="shared" si="56"/>
        <v>18859.592965644006</v>
      </c>
      <c r="BK53" s="34">
        <f t="shared" si="56"/>
        <v>22254.256581678917</v>
      </c>
      <c r="BL53" s="34">
        <f t="shared" ref="BL53:CM53" si="57">BL82*BL110</f>
        <v>18421.367790039447</v>
      </c>
      <c r="BM53" s="34">
        <f t="shared" si="57"/>
        <v>21412.421551304971</v>
      </c>
      <c r="BN53" s="34">
        <f t="shared" si="57"/>
        <v>22071.525847683341</v>
      </c>
      <c r="BO53" s="34">
        <f t="shared" si="57"/>
        <v>22070.691555301331</v>
      </c>
      <c r="BP53" s="34">
        <f t="shared" si="57"/>
        <v>22209.245593037544</v>
      </c>
      <c r="BQ53" s="34">
        <f t="shared" si="57"/>
        <v>15283.740163646875</v>
      </c>
      <c r="BR53" s="34">
        <f t="shared" si="57"/>
        <v>20828.644705160426</v>
      </c>
      <c r="BS53" s="34">
        <f t="shared" si="57"/>
        <v>20144.862224379172</v>
      </c>
      <c r="BT53" s="34">
        <f t="shared" si="57"/>
        <v>21602.652020007547</v>
      </c>
      <c r="BU53" s="34">
        <f t="shared" si="57"/>
        <v>20122.7992952817</v>
      </c>
      <c r="BV53" s="34">
        <f t="shared" si="57"/>
        <v>21034.654933166461</v>
      </c>
      <c r="BW53" s="34">
        <f t="shared" si="57"/>
        <v>24480.121326474142</v>
      </c>
      <c r="BX53" s="34">
        <f t="shared" si="57"/>
        <v>20680.452592826543</v>
      </c>
      <c r="BY53" s="34">
        <f t="shared" si="57"/>
        <v>23862.266533415408</v>
      </c>
      <c r="BZ53" s="34">
        <f t="shared" si="57"/>
        <v>23913.121645368661</v>
      </c>
      <c r="CA53" s="34">
        <f t="shared" si="57"/>
        <v>24207.85316327832</v>
      </c>
      <c r="CB53" s="34">
        <f t="shared" si="57"/>
        <v>27296.291828546357</v>
      </c>
      <c r="CC53" s="34">
        <f t="shared" si="57"/>
        <v>18246.028324477855</v>
      </c>
      <c r="CD53" s="34">
        <f t="shared" si="57"/>
        <v>24725.718122758099</v>
      </c>
      <c r="CE53" s="34">
        <f t="shared" si="57"/>
        <v>23836.914706660951</v>
      </c>
      <c r="CF53" s="34">
        <f t="shared" si="57"/>
        <v>25679.164931057217</v>
      </c>
      <c r="CG53" s="34">
        <f t="shared" si="57"/>
        <v>24402.676383417718</v>
      </c>
      <c r="CH53" s="34">
        <f t="shared" si="57"/>
        <v>25291.037704058363</v>
      </c>
      <c r="CI53" s="34">
        <f t="shared" si="57"/>
        <v>28573.070117341467</v>
      </c>
      <c r="CJ53" s="34">
        <f t="shared" si="57"/>
        <v>24557.083093128364</v>
      </c>
      <c r="CK53" s="34">
        <f t="shared" si="57"/>
        <v>29320.116420441027</v>
      </c>
      <c r="CL53" s="34">
        <f t="shared" si="57"/>
        <v>27893.585418973475</v>
      </c>
      <c r="CM53" s="34">
        <f t="shared" si="57"/>
        <v>29154.810023055896</v>
      </c>
    </row>
    <row r="54" spans="2:91" x14ac:dyDescent="0.2">
      <c r="B54" s="88" t="str">
        <f>Inputs!AP15</f>
        <v>Burgers</v>
      </c>
      <c r="C54" s="19" t="str">
        <f>Inputs!$J$16</f>
        <v>EUR</v>
      </c>
      <c r="D54" s="19" t="s">
        <v>19</v>
      </c>
      <c r="E54" s="176">
        <f t="shared" si="49"/>
        <v>53535.466614284596</v>
      </c>
      <c r="F54" s="176">
        <f t="shared" si="49"/>
        <v>235559.02995755844</v>
      </c>
      <c r="G54" s="176">
        <f t="shared" si="49"/>
        <v>270033.2448606955</v>
      </c>
      <c r="H54" s="176">
        <f t="shared" si="49"/>
        <v>298119.70868774154</v>
      </c>
      <c r="I54" s="176">
        <f t="shared" si="49"/>
        <v>356511.3427775962</v>
      </c>
      <c r="J54" s="20"/>
      <c r="K54" s="176">
        <f t="shared" si="50"/>
        <v>0</v>
      </c>
      <c r="L54" s="176">
        <f t="shared" si="50"/>
        <v>0</v>
      </c>
      <c r="M54" s="176">
        <f t="shared" si="50"/>
        <v>0</v>
      </c>
      <c r="N54" s="176">
        <f t="shared" si="50"/>
        <v>53535.466614284596</v>
      </c>
      <c r="O54" s="176">
        <f t="shared" si="50"/>
        <v>53506.308013192625</v>
      </c>
      <c r="P54" s="176">
        <f t="shared" si="50"/>
        <v>56222.624255321731</v>
      </c>
      <c r="Q54" s="176">
        <f t="shared" si="50"/>
        <v>59960.175809995068</v>
      </c>
      <c r="R54" s="176">
        <f t="shared" si="50"/>
        <v>65869.921879049012</v>
      </c>
      <c r="S54" s="176">
        <f t="shared" si="50"/>
        <v>61163.081151941064</v>
      </c>
      <c r="T54" s="176">
        <f t="shared" si="50"/>
        <v>64535.714141463715</v>
      </c>
      <c r="U54" s="176">
        <f t="shared" si="51"/>
        <v>68694.481543110393</v>
      </c>
      <c r="V54" s="176">
        <f t="shared" si="51"/>
        <v>75639.968024180314</v>
      </c>
      <c r="W54" s="176">
        <f t="shared" si="51"/>
        <v>67294.188994436307</v>
      </c>
      <c r="X54" s="176">
        <f t="shared" si="51"/>
        <v>71388.823315001981</v>
      </c>
      <c r="Y54" s="176">
        <f t="shared" si="51"/>
        <v>76379.110214385131</v>
      </c>
      <c r="Z54" s="176">
        <f t="shared" si="51"/>
        <v>83057.586163918109</v>
      </c>
      <c r="AA54" s="176">
        <f t="shared" si="51"/>
        <v>81078.505702825714</v>
      </c>
      <c r="AB54" s="176">
        <f t="shared" si="51"/>
        <v>85290.872332079845</v>
      </c>
      <c r="AC54" s="176">
        <f t="shared" si="51"/>
        <v>90485.989516763293</v>
      </c>
      <c r="AD54" s="176">
        <f t="shared" si="51"/>
        <v>99655.975225927366</v>
      </c>
      <c r="AE54" s="20"/>
      <c r="AF54" s="34">
        <f t="shared" ref="AF54:BK54" si="58">AF83*AF111</f>
        <v>0</v>
      </c>
      <c r="AG54" s="34">
        <f t="shared" si="58"/>
        <v>0</v>
      </c>
      <c r="AH54" s="34">
        <f t="shared" si="58"/>
        <v>0</v>
      </c>
      <c r="AI54" s="34">
        <f t="shared" si="58"/>
        <v>0</v>
      </c>
      <c r="AJ54" s="34">
        <f t="shared" si="58"/>
        <v>0</v>
      </c>
      <c r="AK54" s="34">
        <f t="shared" si="58"/>
        <v>0</v>
      </c>
      <c r="AL54" s="34">
        <f t="shared" si="58"/>
        <v>0</v>
      </c>
      <c r="AM54" s="34">
        <f t="shared" si="58"/>
        <v>0</v>
      </c>
      <c r="AN54" s="34">
        <f t="shared" si="58"/>
        <v>0</v>
      </c>
      <c r="AO54" s="34">
        <f t="shared" si="58"/>
        <v>17544.801308986931</v>
      </c>
      <c r="AP54" s="34">
        <f t="shared" si="58"/>
        <v>17345.077718710527</v>
      </c>
      <c r="AQ54" s="34">
        <f t="shared" si="58"/>
        <v>18645.587586587139</v>
      </c>
      <c r="AR54" s="34">
        <f t="shared" si="58"/>
        <v>19976.284474252534</v>
      </c>
      <c r="AS54" s="34">
        <f t="shared" si="58"/>
        <v>14100.155130935294</v>
      </c>
      <c r="AT54" s="34">
        <f t="shared" si="58"/>
        <v>19429.868408004801</v>
      </c>
      <c r="AU54" s="34">
        <f t="shared" si="58"/>
        <v>18124.074118880366</v>
      </c>
      <c r="AV54" s="34">
        <f t="shared" si="58"/>
        <v>18952.463393188864</v>
      </c>
      <c r="AW54" s="34">
        <f t="shared" si="58"/>
        <v>19146.086743252497</v>
      </c>
      <c r="AX54" s="34">
        <f t="shared" si="58"/>
        <v>19142.461838705578</v>
      </c>
      <c r="AY54" s="34">
        <f t="shared" si="58"/>
        <v>21784.403079238691</v>
      </c>
      <c r="AZ54" s="34">
        <f t="shared" si="58"/>
        <v>19033.310892050798</v>
      </c>
      <c r="BA54" s="34">
        <f t="shared" si="58"/>
        <v>21448.099491870034</v>
      </c>
      <c r="BB54" s="34">
        <f t="shared" si="58"/>
        <v>21960.769581605171</v>
      </c>
      <c r="BC54" s="34">
        <f t="shared" si="58"/>
        <v>22461.052805573814</v>
      </c>
      <c r="BD54" s="34">
        <f t="shared" si="58"/>
        <v>22997.891208639761</v>
      </c>
      <c r="BE54" s="34">
        <f t="shared" si="58"/>
        <v>15937.916507208154</v>
      </c>
      <c r="BF54" s="34">
        <f t="shared" si="58"/>
        <v>22227.273436093154</v>
      </c>
      <c r="BG54" s="34">
        <f t="shared" si="58"/>
        <v>21128.802614309432</v>
      </c>
      <c r="BH54" s="34">
        <f t="shared" si="58"/>
        <v>21910.200053041248</v>
      </c>
      <c r="BI54" s="34">
        <f t="shared" si="58"/>
        <v>21496.711474113039</v>
      </c>
      <c r="BJ54" s="34">
        <f t="shared" si="58"/>
        <v>21761.068806512303</v>
      </c>
      <c r="BK54" s="34">
        <f t="shared" si="58"/>
        <v>25677.988363475659</v>
      </c>
      <c r="BL54" s="34">
        <f t="shared" ref="BL54:CM54" si="59">BL83*BL111</f>
        <v>21255.424373122423</v>
      </c>
      <c r="BM54" s="34">
        <f t="shared" si="59"/>
        <v>24706.640251505723</v>
      </c>
      <c r="BN54" s="34">
        <f t="shared" si="59"/>
        <v>25467.145208865375</v>
      </c>
      <c r="BO54" s="34">
        <f t="shared" si="59"/>
        <v>25466.182563809216</v>
      </c>
      <c r="BP54" s="34">
        <f t="shared" si="59"/>
        <v>25626.052607350997</v>
      </c>
      <c r="BQ54" s="34">
        <f t="shared" si="59"/>
        <v>17635.08480420792</v>
      </c>
      <c r="BR54" s="34">
        <f t="shared" si="59"/>
        <v>24033.051582877397</v>
      </c>
      <c r="BS54" s="34">
        <f t="shared" si="59"/>
        <v>23244.071797360568</v>
      </c>
      <c r="BT54" s="34">
        <f t="shared" si="59"/>
        <v>24926.13694616254</v>
      </c>
      <c r="BU54" s="34">
        <f t="shared" si="59"/>
        <v>23218.614571478873</v>
      </c>
      <c r="BV54" s="34">
        <f t="shared" si="59"/>
        <v>24270.755692115134</v>
      </c>
      <c r="BW54" s="34">
        <f t="shared" si="59"/>
        <v>28246.29383823938</v>
      </c>
      <c r="BX54" s="34">
        <f t="shared" si="59"/>
        <v>23862.060684030617</v>
      </c>
      <c r="BY54" s="34">
        <f t="shared" si="59"/>
        <v>27533.384461633152</v>
      </c>
      <c r="BZ54" s="34">
        <f t="shared" si="59"/>
        <v>27592.063436963828</v>
      </c>
      <c r="CA54" s="34">
        <f t="shared" si="59"/>
        <v>27932.138265321129</v>
      </c>
      <c r="CB54" s="34">
        <f t="shared" si="59"/>
        <v>31495.721340630396</v>
      </c>
      <c r="CC54" s="34">
        <f t="shared" si="59"/>
        <v>21053.109605166748</v>
      </c>
      <c r="CD54" s="34">
        <f t="shared" si="59"/>
        <v>28529.674757028562</v>
      </c>
      <c r="CE54" s="34">
        <f t="shared" si="59"/>
        <v>27504.132353839548</v>
      </c>
      <c r="CF54" s="34">
        <f t="shared" si="59"/>
        <v>29629.805689681398</v>
      </c>
      <c r="CG54" s="34">
        <f t="shared" si="59"/>
        <v>28156.934288558899</v>
      </c>
      <c r="CH54" s="34">
        <f t="shared" si="59"/>
        <v>29181.966581605797</v>
      </c>
      <c r="CI54" s="34">
        <f t="shared" si="59"/>
        <v>32968.927058470923</v>
      </c>
      <c r="CJ54" s="34">
        <f t="shared" si="59"/>
        <v>28335.095876686573</v>
      </c>
      <c r="CK54" s="34">
        <f t="shared" si="59"/>
        <v>33830.903562047344</v>
      </c>
      <c r="CL54" s="34">
        <f t="shared" si="59"/>
        <v>32184.906252661698</v>
      </c>
      <c r="CM54" s="34">
        <f t="shared" si="59"/>
        <v>33640.165411218339</v>
      </c>
    </row>
    <row r="55" spans="2:91" x14ac:dyDescent="0.2">
      <c r="B55" s="88" t="str">
        <f>Inputs!AP16</f>
        <v>Pasta</v>
      </c>
      <c r="C55" s="19" t="str">
        <f>Inputs!$J$16</f>
        <v>EUR</v>
      </c>
      <c r="D55" s="19" t="s">
        <v>19</v>
      </c>
      <c r="E55" s="176">
        <f t="shared" si="49"/>
        <v>57104.497721903579</v>
      </c>
      <c r="F55" s="176">
        <f t="shared" si="49"/>
        <v>251262.96528806246</v>
      </c>
      <c r="G55" s="176">
        <f t="shared" si="49"/>
        <v>288035.46118474199</v>
      </c>
      <c r="H55" s="176">
        <f t="shared" si="49"/>
        <v>317994.3559335912</v>
      </c>
      <c r="I55" s="176">
        <f t="shared" si="49"/>
        <v>380278.76562943624</v>
      </c>
      <c r="J55" s="20"/>
      <c r="K55" s="176">
        <f t="shared" si="50"/>
        <v>0</v>
      </c>
      <c r="L55" s="176">
        <f t="shared" si="50"/>
        <v>0</v>
      </c>
      <c r="M55" s="176">
        <f t="shared" si="50"/>
        <v>0</v>
      </c>
      <c r="N55" s="176">
        <f t="shared" si="50"/>
        <v>57104.497721903579</v>
      </c>
      <c r="O55" s="176">
        <f t="shared" si="50"/>
        <v>57073.395214072145</v>
      </c>
      <c r="P55" s="176">
        <f t="shared" si="50"/>
        <v>59970.799205676536</v>
      </c>
      <c r="Q55" s="176">
        <f t="shared" si="50"/>
        <v>63957.520863994767</v>
      </c>
      <c r="R55" s="176">
        <f t="shared" si="50"/>
        <v>70261.250004318994</v>
      </c>
      <c r="S55" s="176">
        <f t="shared" si="50"/>
        <v>65240.619895403826</v>
      </c>
      <c r="T55" s="176">
        <f t="shared" si="50"/>
        <v>68838.095084227985</v>
      </c>
      <c r="U55" s="176">
        <f t="shared" si="51"/>
        <v>73274.113645984442</v>
      </c>
      <c r="V55" s="176">
        <f t="shared" si="51"/>
        <v>80682.632559125719</v>
      </c>
      <c r="W55" s="176">
        <f t="shared" si="51"/>
        <v>71780.468260732116</v>
      </c>
      <c r="X55" s="176">
        <f t="shared" si="51"/>
        <v>76148.078202668839</v>
      </c>
      <c r="Y55" s="176">
        <f t="shared" si="51"/>
        <v>81471.050895344204</v>
      </c>
      <c r="Z55" s="176">
        <f t="shared" si="51"/>
        <v>88594.758574846055</v>
      </c>
      <c r="AA55" s="176">
        <f t="shared" si="51"/>
        <v>86483.739416347496</v>
      </c>
      <c r="AB55" s="176">
        <f t="shared" si="51"/>
        <v>90976.930487551901</v>
      </c>
      <c r="AC55" s="176">
        <f t="shared" si="51"/>
        <v>96518.388817880899</v>
      </c>
      <c r="AD55" s="176">
        <f t="shared" si="51"/>
        <v>106299.70690765596</v>
      </c>
      <c r="AE55" s="20"/>
      <c r="AF55" s="34">
        <f t="shared" ref="AF55:BK55" si="60">AF84*AF112</f>
        <v>0</v>
      </c>
      <c r="AG55" s="34">
        <f t="shared" si="60"/>
        <v>0</v>
      </c>
      <c r="AH55" s="34">
        <f t="shared" si="60"/>
        <v>0</v>
      </c>
      <c r="AI55" s="34">
        <f t="shared" si="60"/>
        <v>0</v>
      </c>
      <c r="AJ55" s="34">
        <f t="shared" si="60"/>
        <v>0</v>
      </c>
      <c r="AK55" s="34">
        <f t="shared" si="60"/>
        <v>0</v>
      </c>
      <c r="AL55" s="34">
        <f t="shared" si="60"/>
        <v>0</v>
      </c>
      <c r="AM55" s="34">
        <f t="shared" si="60"/>
        <v>0</v>
      </c>
      <c r="AN55" s="34">
        <f t="shared" si="60"/>
        <v>0</v>
      </c>
      <c r="AO55" s="34">
        <f t="shared" si="60"/>
        <v>18714.454729586061</v>
      </c>
      <c r="AP55" s="34">
        <f t="shared" si="60"/>
        <v>18501.416233291227</v>
      </c>
      <c r="AQ55" s="34">
        <f t="shared" si="60"/>
        <v>19888.626759026287</v>
      </c>
      <c r="AR55" s="34">
        <f t="shared" si="60"/>
        <v>21308.036772536037</v>
      </c>
      <c r="AS55" s="34">
        <f t="shared" si="60"/>
        <v>15040.165472997651</v>
      </c>
      <c r="AT55" s="34">
        <f t="shared" si="60"/>
        <v>20725.19296853846</v>
      </c>
      <c r="AU55" s="34">
        <f t="shared" si="60"/>
        <v>19332.345726805732</v>
      </c>
      <c r="AV55" s="34">
        <f t="shared" si="60"/>
        <v>20215.960952734797</v>
      </c>
      <c r="AW55" s="34">
        <f t="shared" si="60"/>
        <v>20422.492526136004</v>
      </c>
      <c r="AX55" s="34">
        <f t="shared" si="60"/>
        <v>20418.625961285958</v>
      </c>
      <c r="AY55" s="34">
        <f t="shared" si="60"/>
        <v>23236.696617854614</v>
      </c>
      <c r="AZ55" s="34">
        <f t="shared" si="60"/>
        <v>20302.198284854192</v>
      </c>
      <c r="BA55" s="34">
        <f t="shared" si="60"/>
        <v>22877.972791328048</v>
      </c>
      <c r="BB55" s="34">
        <f t="shared" si="60"/>
        <v>23424.820887045527</v>
      </c>
      <c r="BC55" s="34">
        <f t="shared" si="60"/>
        <v>23958.456325945412</v>
      </c>
      <c r="BD55" s="34">
        <f t="shared" si="60"/>
        <v>24531.083955882423</v>
      </c>
      <c r="BE55" s="34">
        <f t="shared" si="60"/>
        <v>17000.44427435537</v>
      </c>
      <c r="BF55" s="34">
        <f t="shared" si="60"/>
        <v>23709.091665166041</v>
      </c>
      <c r="BG55" s="34">
        <f t="shared" si="60"/>
        <v>22537.389455263401</v>
      </c>
      <c r="BH55" s="34">
        <f t="shared" si="60"/>
        <v>23370.880056577334</v>
      </c>
      <c r="BI55" s="34">
        <f t="shared" si="60"/>
        <v>22929.825572387246</v>
      </c>
      <c r="BJ55" s="34">
        <f t="shared" si="60"/>
        <v>23211.806726946463</v>
      </c>
      <c r="BK55" s="34">
        <f t="shared" si="60"/>
        <v>27389.854254374048</v>
      </c>
      <c r="BL55" s="34">
        <f t="shared" ref="BL55:CM55" si="61">BL84*BL112</f>
        <v>22672.452664663932</v>
      </c>
      <c r="BM55" s="34">
        <f t="shared" si="61"/>
        <v>26353.74960160612</v>
      </c>
      <c r="BN55" s="34">
        <f t="shared" si="61"/>
        <v>27164.954889456418</v>
      </c>
      <c r="BO55" s="34">
        <f t="shared" si="61"/>
        <v>27163.928068063182</v>
      </c>
      <c r="BP55" s="34">
        <f t="shared" si="61"/>
        <v>27334.45611450775</v>
      </c>
      <c r="BQ55" s="34">
        <f t="shared" si="61"/>
        <v>18810.75712448846</v>
      </c>
      <c r="BR55" s="34">
        <f t="shared" si="61"/>
        <v>25635.255021735913</v>
      </c>
      <c r="BS55" s="34">
        <f t="shared" si="61"/>
        <v>24793.676583851291</v>
      </c>
      <c r="BT55" s="34">
        <f t="shared" si="61"/>
        <v>26587.87940924006</v>
      </c>
      <c r="BU55" s="34">
        <f t="shared" si="61"/>
        <v>24766.522209577481</v>
      </c>
      <c r="BV55" s="34">
        <f t="shared" si="61"/>
        <v>25888.806071589497</v>
      </c>
      <c r="BW55" s="34">
        <f t="shared" si="61"/>
        <v>30129.380094122025</v>
      </c>
      <c r="BX55" s="34">
        <f t="shared" si="61"/>
        <v>25452.864729632674</v>
      </c>
      <c r="BY55" s="34">
        <f t="shared" si="61"/>
        <v>29368.943425742051</v>
      </c>
      <c r="BZ55" s="34">
        <f t="shared" si="61"/>
        <v>29431.534332761439</v>
      </c>
      <c r="CA55" s="34">
        <f t="shared" si="61"/>
        <v>29794.280816342558</v>
      </c>
      <c r="CB55" s="34">
        <f t="shared" si="61"/>
        <v>33595.436096672449</v>
      </c>
      <c r="CC55" s="34">
        <f t="shared" si="61"/>
        <v>22456.650245511217</v>
      </c>
      <c r="CD55" s="34">
        <f t="shared" si="61"/>
        <v>30431.653074163827</v>
      </c>
      <c r="CE55" s="34">
        <f t="shared" si="61"/>
        <v>29337.741177428878</v>
      </c>
      <c r="CF55" s="34">
        <f t="shared" si="61"/>
        <v>31605.126068993515</v>
      </c>
      <c r="CG55" s="34">
        <f t="shared" si="61"/>
        <v>30034.063241129516</v>
      </c>
      <c r="CH55" s="34">
        <f t="shared" si="61"/>
        <v>31127.431020379536</v>
      </c>
      <c r="CI55" s="34">
        <f t="shared" si="61"/>
        <v>35166.855529035674</v>
      </c>
      <c r="CJ55" s="34">
        <f t="shared" si="61"/>
        <v>30224.102268465696</v>
      </c>
      <c r="CK55" s="34">
        <f t="shared" si="61"/>
        <v>36086.297132850523</v>
      </c>
      <c r="CL55" s="34">
        <f t="shared" si="61"/>
        <v>34330.566669505839</v>
      </c>
      <c r="CM55" s="34">
        <f t="shared" si="61"/>
        <v>35882.843105299595</v>
      </c>
    </row>
    <row r="56" spans="2:91" x14ac:dyDescent="0.2">
      <c r="B56" s="88" t="str">
        <f>Inputs!AP17</f>
        <v>Pizza</v>
      </c>
      <c r="C56" s="19" t="str">
        <f>Inputs!$J$16</f>
        <v>EUR</v>
      </c>
      <c r="D56" s="19" t="s">
        <v>19</v>
      </c>
      <c r="E56" s="176">
        <f t="shared" si="49"/>
        <v>67811.591044760484</v>
      </c>
      <c r="F56" s="176">
        <f t="shared" si="49"/>
        <v>298374.77127957402</v>
      </c>
      <c r="G56" s="176">
        <f t="shared" si="49"/>
        <v>342042.11015688098</v>
      </c>
      <c r="H56" s="176">
        <f t="shared" si="49"/>
        <v>377618.29767113924</v>
      </c>
      <c r="I56" s="176">
        <f t="shared" si="49"/>
        <v>451581.03418495512</v>
      </c>
      <c r="J56" s="20"/>
      <c r="K56" s="176">
        <f t="shared" si="50"/>
        <v>0</v>
      </c>
      <c r="L56" s="176">
        <f t="shared" si="50"/>
        <v>0</v>
      </c>
      <c r="M56" s="176">
        <f t="shared" si="50"/>
        <v>0</v>
      </c>
      <c r="N56" s="176">
        <f t="shared" si="50"/>
        <v>67811.591044760484</v>
      </c>
      <c r="O56" s="176">
        <f t="shared" si="50"/>
        <v>67774.65681671066</v>
      </c>
      <c r="P56" s="176">
        <f t="shared" si="50"/>
        <v>71215.324056740865</v>
      </c>
      <c r="Q56" s="176">
        <f t="shared" si="50"/>
        <v>75949.556025993748</v>
      </c>
      <c r="R56" s="176">
        <f t="shared" si="50"/>
        <v>83435.234380128764</v>
      </c>
      <c r="S56" s="176">
        <f t="shared" si="50"/>
        <v>77473.236125792027</v>
      </c>
      <c r="T56" s="176">
        <f t="shared" si="50"/>
        <v>81745.237912520708</v>
      </c>
      <c r="U56" s="176">
        <f t="shared" si="51"/>
        <v>87013.009954606503</v>
      </c>
      <c r="V56" s="176">
        <f t="shared" si="51"/>
        <v>95810.626163961744</v>
      </c>
      <c r="W56" s="176">
        <f t="shared" si="51"/>
        <v>85239.306059619339</v>
      </c>
      <c r="X56" s="176">
        <f t="shared" si="51"/>
        <v>90425.842865669198</v>
      </c>
      <c r="Y56" s="176">
        <f t="shared" si="51"/>
        <v>96746.872938221175</v>
      </c>
      <c r="Z56" s="176">
        <f t="shared" si="51"/>
        <v>105206.27580762957</v>
      </c>
      <c r="AA56" s="176">
        <f t="shared" si="51"/>
        <v>102699.44055691254</v>
      </c>
      <c r="AB56" s="176">
        <f t="shared" si="51"/>
        <v>108035.10495396779</v>
      </c>
      <c r="AC56" s="176">
        <f t="shared" si="51"/>
        <v>114615.58672123349</v>
      </c>
      <c r="AD56" s="176">
        <f t="shared" si="51"/>
        <v>126230.90195284133</v>
      </c>
      <c r="AE56" s="20"/>
      <c r="AF56" s="34">
        <f t="shared" ref="AF56:BK56" si="62">AF85*AF113</f>
        <v>0</v>
      </c>
      <c r="AG56" s="34">
        <f t="shared" si="62"/>
        <v>0</v>
      </c>
      <c r="AH56" s="34">
        <f t="shared" si="62"/>
        <v>0</v>
      </c>
      <c r="AI56" s="34">
        <f t="shared" si="62"/>
        <v>0</v>
      </c>
      <c r="AJ56" s="34">
        <f t="shared" si="62"/>
        <v>0</v>
      </c>
      <c r="AK56" s="34">
        <f t="shared" si="62"/>
        <v>0</v>
      </c>
      <c r="AL56" s="34">
        <f t="shared" si="62"/>
        <v>0</v>
      </c>
      <c r="AM56" s="34">
        <f t="shared" si="62"/>
        <v>0</v>
      </c>
      <c r="AN56" s="34">
        <f t="shared" si="62"/>
        <v>0</v>
      </c>
      <c r="AO56" s="34">
        <f t="shared" si="62"/>
        <v>22223.414991383441</v>
      </c>
      <c r="AP56" s="34">
        <f t="shared" si="62"/>
        <v>21970.431777033333</v>
      </c>
      <c r="AQ56" s="34">
        <f t="shared" si="62"/>
        <v>23617.74427634371</v>
      </c>
      <c r="AR56" s="34">
        <f t="shared" si="62"/>
        <v>25303.293667386541</v>
      </c>
      <c r="AS56" s="34">
        <f t="shared" si="62"/>
        <v>17860.196499184705</v>
      </c>
      <c r="AT56" s="34">
        <f t="shared" si="62"/>
        <v>24611.166650139417</v>
      </c>
      <c r="AU56" s="34">
        <f t="shared" si="62"/>
        <v>22957.160550581797</v>
      </c>
      <c r="AV56" s="34">
        <f t="shared" si="62"/>
        <v>24006.453631372566</v>
      </c>
      <c r="AW56" s="34">
        <f t="shared" si="62"/>
        <v>24251.709874786498</v>
      </c>
      <c r="AX56" s="34">
        <f t="shared" si="62"/>
        <v>24247.118329027067</v>
      </c>
      <c r="AY56" s="34">
        <f t="shared" si="62"/>
        <v>27593.577233702345</v>
      </c>
      <c r="AZ56" s="34">
        <f t="shared" si="62"/>
        <v>24108.860463264347</v>
      </c>
      <c r="BA56" s="34">
        <f t="shared" si="62"/>
        <v>27167.592689702047</v>
      </c>
      <c r="BB56" s="34">
        <f t="shared" si="62"/>
        <v>27816.974803366553</v>
      </c>
      <c r="BC56" s="34">
        <f t="shared" si="62"/>
        <v>28450.666887060168</v>
      </c>
      <c r="BD56" s="34">
        <f t="shared" si="62"/>
        <v>29130.662197610371</v>
      </c>
      <c r="BE56" s="34">
        <f t="shared" si="62"/>
        <v>20188.027575796998</v>
      </c>
      <c r="BF56" s="34">
        <f t="shared" si="62"/>
        <v>28154.546352384663</v>
      </c>
      <c r="BG56" s="34">
        <f t="shared" si="62"/>
        <v>26763.149978125282</v>
      </c>
      <c r="BH56" s="34">
        <f t="shared" si="62"/>
        <v>27752.92006718558</v>
      </c>
      <c r="BI56" s="34">
        <f t="shared" si="62"/>
        <v>27229.16786720985</v>
      </c>
      <c r="BJ56" s="34">
        <f t="shared" si="62"/>
        <v>27564.02048824892</v>
      </c>
      <c r="BK56" s="34">
        <f t="shared" si="62"/>
        <v>32525.451927069174</v>
      </c>
      <c r="BL56" s="34">
        <f t="shared" ref="BL56:CM56" si="63">BL85*BL113</f>
        <v>26923.537539288409</v>
      </c>
      <c r="BM56" s="34">
        <f t="shared" si="63"/>
        <v>31295.077651907253</v>
      </c>
      <c r="BN56" s="34">
        <f t="shared" si="63"/>
        <v>32258.38393122948</v>
      </c>
      <c r="BO56" s="34">
        <f t="shared" si="63"/>
        <v>32257.164580825003</v>
      </c>
      <c r="BP56" s="34">
        <f t="shared" si="63"/>
        <v>32459.66663597793</v>
      </c>
      <c r="BQ56" s="34">
        <f t="shared" si="63"/>
        <v>22337.774085330035</v>
      </c>
      <c r="BR56" s="34">
        <f t="shared" si="63"/>
        <v>30441.865338311374</v>
      </c>
      <c r="BS56" s="34">
        <f t="shared" si="63"/>
        <v>29442.490943323392</v>
      </c>
      <c r="BT56" s="34">
        <f t="shared" si="63"/>
        <v>31573.106798472556</v>
      </c>
      <c r="BU56" s="34">
        <f t="shared" si="63"/>
        <v>29410.245123873243</v>
      </c>
      <c r="BV56" s="34">
        <f t="shared" si="63"/>
        <v>30742.957210012504</v>
      </c>
      <c r="BW56" s="34">
        <f t="shared" si="63"/>
        <v>35778.638861769883</v>
      </c>
      <c r="BX56" s="34">
        <f t="shared" si="63"/>
        <v>30225.276866438777</v>
      </c>
      <c r="BY56" s="34">
        <f t="shared" si="63"/>
        <v>34875.62031806865</v>
      </c>
      <c r="BZ56" s="34">
        <f t="shared" si="63"/>
        <v>34949.947020154177</v>
      </c>
      <c r="CA56" s="34">
        <f t="shared" si="63"/>
        <v>35380.708469406753</v>
      </c>
      <c r="CB56" s="34">
        <f t="shared" si="63"/>
        <v>39894.580364798494</v>
      </c>
      <c r="CC56" s="34">
        <f t="shared" si="63"/>
        <v>26667.272166544542</v>
      </c>
      <c r="CD56" s="34">
        <f t="shared" si="63"/>
        <v>36137.588025569508</v>
      </c>
      <c r="CE56" s="34">
        <f t="shared" si="63"/>
        <v>34838.567648196753</v>
      </c>
      <c r="CF56" s="34">
        <f t="shared" si="63"/>
        <v>37531.087206929762</v>
      </c>
      <c r="CG56" s="34">
        <f t="shared" si="63"/>
        <v>35665.450098841269</v>
      </c>
      <c r="CH56" s="34">
        <f t="shared" si="63"/>
        <v>36963.824336700673</v>
      </c>
      <c r="CI56" s="34">
        <f t="shared" si="63"/>
        <v>41760.640940729827</v>
      </c>
      <c r="CJ56" s="34">
        <f t="shared" si="63"/>
        <v>35891.121443802986</v>
      </c>
      <c r="CK56" s="34">
        <f t="shared" si="63"/>
        <v>42852.477845259957</v>
      </c>
      <c r="CL56" s="34">
        <f t="shared" si="63"/>
        <v>40767.547920038145</v>
      </c>
      <c r="CM56" s="34">
        <f t="shared" si="63"/>
        <v>42610.876187543225</v>
      </c>
    </row>
    <row r="57" spans="2:91" x14ac:dyDescent="0.2">
      <c r="B57" s="88" t="str">
        <f>Inputs!AP18</f>
        <v>Lasagna</v>
      </c>
      <c r="C57" s="19" t="str">
        <f>Inputs!$J$16</f>
        <v>EUR</v>
      </c>
      <c r="D57" s="19" t="s">
        <v>19</v>
      </c>
      <c r="E57" s="176">
        <f t="shared" si="49"/>
        <v>71380.622152379452</v>
      </c>
      <c r="F57" s="176">
        <f t="shared" si="49"/>
        <v>314078.70661007788</v>
      </c>
      <c r="G57" s="176">
        <f t="shared" si="49"/>
        <v>360044.3264809273</v>
      </c>
      <c r="H57" s="176">
        <f t="shared" si="49"/>
        <v>397492.94491698872</v>
      </c>
      <c r="I57" s="176">
        <f t="shared" si="49"/>
        <v>475348.45703679498</v>
      </c>
      <c r="J57" s="20"/>
      <c r="K57" s="176">
        <f t="shared" si="50"/>
        <v>0</v>
      </c>
      <c r="L57" s="176">
        <f t="shared" si="50"/>
        <v>0</v>
      </c>
      <c r="M57" s="176">
        <f t="shared" si="50"/>
        <v>0</v>
      </c>
      <c r="N57" s="176">
        <f t="shared" si="50"/>
        <v>71380.622152379452</v>
      </c>
      <c r="O57" s="176">
        <f t="shared" si="50"/>
        <v>71341.744017590157</v>
      </c>
      <c r="P57" s="176">
        <f t="shared" si="50"/>
        <v>74963.499007095626</v>
      </c>
      <c r="Q57" s="176">
        <f t="shared" si="50"/>
        <v>79946.901079993419</v>
      </c>
      <c r="R57" s="176">
        <f t="shared" si="50"/>
        <v>87826.562505398688</v>
      </c>
      <c r="S57" s="176">
        <f t="shared" si="50"/>
        <v>81550.774869254747</v>
      </c>
      <c r="T57" s="176">
        <f t="shared" si="50"/>
        <v>86047.618855284934</v>
      </c>
      <c r="U57" s="176">
        <f t="shared" si="51"/>
        <v>91592.642057480509</v>
      </c>
      <c r="V57" s="176">
        <f t="shared" si="51"/>
        <v>100853.29069890708</v>
      </c>
      <c r="W57" s="176">
        <f t="shared" si="51"/>
        <v>89725.58532591509</v>
      </c>
      <c r="X57" s="176">
        <f t="shared" si="51"/>
        <v>95185.097753335969</v>
      </c>
      <c r="Y57" s="176">
        <f t="shared" si="51"/>
        <v>101838.81361918018</v>
      </c>
      <c r="Z57" s="176">
        <f t="shared" si="51"/>
        <v>110743.44821855749</v>
      </c>
      <c r="AA57" s="176">
        <f t="shared" si="51"/>
        <v>108104.67427043428</v>
      </c>
      <c r="AB57" s="176">
        <f t="shared" si="51"/>
        <v>113721.1631094398</v>
      </c>
      <c r="AC57" s="176">
        <f t="shared" si="51"/>
        <v>120647.98602235105</v>
      </c>
      <c r="AD57" s="176">
        <f t="shared" si="51"/>
        <v>132874.63363456982</v>
      </c>
      <c r="AE57" s="20"/>
      <c r="AF57" s="34">
        <f t="shared" ref="AF57:BK57" si="64">AF86*AF114</f>
        <v>0</v>
      </c>
      <c r="AG57" s="34">
        <f t="shared" si="64"/>
        <v>0</v>
      </c>
      <c r="AH57" s="34">
        <f t="shared" si="64"/>
        <v>0</v>
      </c>
      <c r="AI57" s="34">
        <f t="shared" si="64"/>
        <v>0</v>
      </c>
      <c r="AJ57" s="34">
        <f t="shared" si="64"/>
        <v>0</v>
      </c>
      <c r="AK57" s="34">
        <f t="shared" si="64"/>
        <v>0</v>
      </c>
      <c r="AL57" s="34">
        <f t="shared" si="64"/>
        <v>0</v>
      </c>
      <c r="AM57" s="34">
        <f t="shared" si="64"/>
        <v>0</v>
      </c>
      <c r="AN57" s="34">
        <f t="shared" si="64"/>
        <v>0</v>
      </c>
      <c r="AO57" s="34">
        <f t="shared" si="64"/>
        <v>23393.068411982567</v>
      </c>
      <c r="AP57" s="34">
        <f t="shared" si="64"/>
        <v>23126.77029161403</v>
      </c>
      <c r="AQ57" s="34">
        <f t="shared" si="64"/>
        <v>24860.783448782851</v>
      </c>
      <c r="AR57" s="34">
        <f t="shared" si="64"/>
        <v>26635.04596567004</v>
      </c>
      <c r="AS57" s="34">
        <f t="shared" si="64"/>
        <v>18800.206841247054</v>
      </c>
      <c r="AT57" s="34">
        <f t="shared" si="64"/>
        <v>25906.491210673066</v>
      </c>
      <c r="AU57" s="34">
        <f t="shared" si="64"/>
        <v>24165.432158507148</v>
      </c>
      <c r="AV57" s="34">
        <f t="shared" si="64"/>
        <v>25269.951190918484</v>
      </c>
      <c r="AW57" s="34">
        <f t="shared" si="64"/>
        <v>25528.11565766999</v>
      </c>
      <c r="AX57" s="34">
        <f t="shared" si="64"/>
        <v>25523.282451607436</v>
      </c>
      <c r="AY57" s="34">
        <f t="shared" si="64"/>
        <v>29045.870772318252</v>
      </c>
      <c r="AZ57" s="34">
        <f t="shared" si="64"/>
        <v>25377.74785606773</v>
      </c>
      <c r="BA57" s="34">
        <f t="shared" si="64"/>
        <v>28597.465989160046</v>
      </c>
      <c r="BB57" s="34">
        <f t="shared" si="64"/>
        <v>29281.026108806895</v>
      </c>
      <c r="BC57" s="34">
        <f t="shared" si="64"/>
        <v>29948.070407431747</v>
      </c>
      <c r="BD57" s="34">
        <f t="shared" si="64"/>
        <v>30663.85494485301</v>
      </c>
      <c r="BE57" s="34">
        <f t="shared" si="64"/>
        <v>21250.555342944201</v>
      </c>
      <c r="BF57" s="34">
        <f t="shared" si="64"/>
        <v>29636.364581457536</v>
      </c>
      <c r="BG57" s="34">
        <f t="shared" si="64"/>
        <v>28171.736819079237</v>
      </c>
      <c r="BH57" s="34">
        <f t="shared" si="64"/>
        <v>29213.600070721659</v>
      </c>
      <c r="BI57" s="34">
        <f t="shared" si="64"/>
        <v>28662.281965484046</v>
      </c>
      <c r="BJ57" s="34">
        <f t="shared" si="64"/>
        <v>29014.758408683068</v>
      </c>
      <c r="BK57" s="34">
        <f t="shared" si="64"/>
        <v>34237.317817967538</v>
      </c>
      <c r="BL57" s="34">
        <f t="shared" ref="BL57:CM57" si="65">BL86*BL114</f>
        <v>28340.565830829899</v>
      </c>
      <c r="BM57" s="34">
        <f t="shared" si="65"/>
        <v>32942.187002007631</v>
      </c>
      <c r="BN57" s="34">
        <f t="shared" si="65"/>
        <v>33956.193611820498</v>
      </c>
      <c r="BO57" s="34">
        <f t="shared" si="65"/>
        <v>33954.910085078947</v>
      </c>
      <c r="BP57" s="34">
        <f t="shared" si="65"/>
        <v>34168.070143134661</v>
      </c>
      <c r="BQ57" s="34">
        <f t="shared" si="65"/>
        <v>23513.446405610561</v>
      </c>
      <c r="BR57" s="34">
        <f t="shared" si="65"/>
        <v>32044.068777169869</v>
      </c>
      <c r="BS57" s="34">
        <f t="shared" si="65"/>
        <v>30992.095729814093</v>
      </c>
      <c r="BT57" s="34">
        <f t="shared" si="65"/>
        <v>33234.849261550051</v>
      </c>
      <c r="BU57" s="34">
        <f t="shared" si="65"/>
        <v>30958.152761971829</v>
      </c>
      <c r="BV57" s="34">
        <f t="shared" si="65"/>
        <v>32361.007589486846</v>
      </c>
      <c r="BW57" s="34">
        <f t="shared" si="65"/>
        <v>37661.725117652502</v>
      </c>
      <c r="BX57" s="34">
        <f t="shared" si="65"/>
        <v>31816.080912040819</v>
      </c>
      <c r="BY57" s="34">
        <f t="shared" si="65"/>
        <v>36711.179282177531</v>
      </c>
      <c r="BZ57" s="34">
        <f t="shared" si="65"/>
        <v>36789.417915951773</v>
      </c>
      <c r="CA57" s="34">
        <f t="shared" si="65"/>
        <v>37242.85102042817</v>
      </c>
      <c r="CB57" s="34">
        <f t="shared" si="65"/>
        <v>41994.295120840528</v>
      </c>
      <c r="CC57" s="34">
        <f t="shared" si="65"/>
        <v>28070.812806889</v>
      </c>
      <c r="CD57" s="34">
        <f t="shared" si="65"/>
        <v>38039.566342704755</v>
      </c>
      <c r="CE57" s="34">
        <f t="shared" si="65"/>
        <v>36672.176471786071</v>
      </c>
      <c r="CF57" s="34">
        <f t="shared" si="65"/>
        <v>39506.407586241861</v>
      </c>
      <c r="CG57" s="34">
        <f t="shared" si="65"/>
        <v>37542.579051411871</v>
      </c>
      <c r="CH57" s="34">
        <f t="shared" si="65"/>
        <v>38909.288775474393</v>
      </c>
      <c r="CI57" s="34">
        <f t="shared" si="65"/>
        <v>43958.569411294557</v>
      </c>
      <c r="CJ57" s="34">
        <f t="shared" si="65"/>
        <v>37780.12783558209</v>
      </c>
      <c r="CK57" s="34">
        <f t="shared" si="65"/>
        <v>45107.871416063121</v>
      </c>
      <c r="CL57" s="34">
        <f t="shared" si="65"/>
        <v>42913.208336882264</v>
      </c>
      <c r="CM57" s="34">
        <f t="shared" si="65"/>
        <v>44853.553881624452</v>
      </c>
    </row>
    <row r="58" spans="2:91" x14ac:dyDescent="0.2">
      <c r="B58" s="88" t="str">
        <f>Inputs!AP19</f>
        <v>Chicken Grill</v>
      </c>
      <c r="C58" s="19" t="str">
        <f>Inputs!$J$16</f>
        <v>EUR</v>
      </c>
      <c r="D58" s="19" t="s">
        <v>19</v>
      </c>
      <c r="E58" s="176">
        <f t="shared" si="49"/>
        <v>60673.528829522547</v>
      </c>
      <c r="F58" s="176">
        <f t="shared" si="49"/>
        <v>266966.90061856626</v>
      </c>
      <c r="G58" s="176">
        <f t="shared" si="49"/>
        <v>306037.67750878818</v>
      </c>
      <c r="H58" s="176">
        <f t="shared" si="49"/>
        <v>337869.00317944039</v>
      </c>
      <c r="I58" s="176">
        <f t="shared" si="49"/>
        <v>404046.18848127569</v>
      </c>
      <c r="J58" s="20"/>
      <c r="K58" s="176">
        <f t="shared" si="50"/>
        <v>0</v>
      </c>
      <c r="L58" s="176">
        <f t="shared" si="50"/>
        <v>0</v>
      </c>
      <c r="M58" s="176">
        <f t="shared" si="50"/>
        <v>0</v>
      </c>
      <c r="N58" s="176">
        <f t="shared" si="50"/>
        <v>60673.528829522547</v>
      </c>
      <c r="O58" s="176">
        <f t="shared" si="50"/>
        <v>60640.48241495165</v>
      </c>
      <c r="P58" s="176">
        <f t="shared" si="50"/>
        <v>63718.974156031298</v>
      </c>
      <c r="Q58" s="176">
        <f t="shared" si="50"/>
        <v>67954.865917994422</v>
      </c>
      <c r="R58" s="176">
        <f t="shared" si="50"/>
        <v>74652.578129588903</v>
      </c>
      <c r="S58" s="176">
        <f t="shared" si="50"/>
        <v>69318.158638866546</v>
      </c>
      <c r="T58" s="176">
        <f t="shared" si="50"/>
        <v>73140.476026992197</v>
      </c>
      <c r="U58" s="176">
        <f t="shared" si="51"/>
        <v>77853.745748858433</v>
      </c>
      <c r="V58" s="176">
        <f t="shared" si="51"/>
        <v>85725.297094071022</v>
      </c>
      <c r="W58" s="176">
        <f t="shared" si="51"/>
        <v>76266.747527027823</v>
      </c>
      <c r="X58" s="176">
        <f t="shared" si="51"/>
        <v>80907.333090335582</v>
      </c>
      <c r="Y58" s="176">
        <f t="shared" si="51"/>
        <v>86562.991576303146</v>
      </c>
      <c r="Z58" s="176">
        <f t="shared" si="51"/>
        <v>94131.930985773855</v>
      </c>
      <c r="AA58" s="176">
        <f t="shared" si="51"/>
        <v>91888.973129869119</v>
      </c>
      <c r="AB58" s="176">
        <f t="shared" si="51"/>
        <v>96662.988643023826</v>
      </c>
      <c r="AC58" s="176">
        <f t="shared" si="51"/>
        <v>102550.78811899839</v>
      </c>
      <c r="AD58" s="176">
        <f t="shared" si="51"/>
        <v>112943.43858938436</v>
      </c>
      <c r="AE58" s="20"/>
      <c r="AF58" s="34">
        <f t="shared" ref="AF58:BK58" si="66">AF87*AF115</f>
        <v>0</v>
      </c>
      <c r="AG58" s="34">
        <f t="shared" si="66"/>
        <v>0</v>
      </c>
      <c r="AH58" s="34">
        <f t="shared" si="66"/>
        <v>0</v>
      </c>
      <c r="AI58" s="34">
        <f t="shared" si="66"/>
        <v>0</v>
      </c>
      <c r="AJ58" s="34">
        <f t="shared" si="66"/>
        <v>0</v>
      </c>
      <c r="AK58" s="34">
        <f t="shared" si="66"/>
        <v>0</v>
      </c>
      <c r="AL58" s="34">
        <f t="shared" si="66"/>
        <v>0</v>
      </c>
      <c r="AM58" s="34">
        <f t="shared" si="66"/>
        <v>0</v>
      </c>
      <c r="AN58" s="34">
        <f t="shared" si="66"/>
        <v>0</v>
      </c>
      <c r="AO58" s="34">
        <f t="shared" si="66"/>
        <v>19884.108150185188</v>
      </c>
      <c r="AP58" s="34">
        <f t="shared" si="66"/>
        <v>19657.754747871932</v>
      </c>
      <c r="AQ58" s="34">
        <f t="shared" si="66"/>
        <v>21131.665931465428</v>
      </c>
      <c r="AR58" s="34">
        <f t="shared" si="66"/>
        <v>22639.789070819541</v>
      </c>
      <c r="AS58" s="34">
        <f t="shared" si="66"/>
        <v>15980.175815060004</v>
      </c>
      <c r="AT58" s="34">
        <f t="shared" si="66"/>
        <v>22020.517529072113</v>
      </c>
      <c r="AU58" s="34">
        <f t="shared" si="66"/>
        <v>20540.617334731087</v>
      </c>
      <c r="AV58" s="34">
        <f t="shared" si="66"/>
        <v>21479.458512280718</v>
      </c>
      <c r="AW58" s="34">
        <f t="shared" si="66"/>
        <v>21698.8983090195</v>
      </c>
      <c r="AX58" s="34">
        <f t="shared" si="66"/>
        <v>21694.790083866326</v>
      </c>
      <c r="AY58" s="34">
        <f t="shared" si="66"/>
        <v>24688.990156470521</v>
      </c>
      <c r="AZ58" s="34">
        <f t="shared" si="66"/>
        <v>21571.085677657575</v>
      </c>
      <c r="BA58" s="34">
        <f t="shared" si="66"/>
        <v>24307.846090786043</v>
      </c>
      <c r="BB58" s="34">
        <f t="shared" si="66"/>
        <v>24888.872192485866</v>
      </c>
      <c r="BC58" s="34">
        <f t="shared" si="66"/>
        <v>25455.859846316991</v>
      </c>
      <c r="BD58" s="34">
        <f t="shared" si="66"/>
        <v>26064.276703125066</v>
      </c>
      <c r="BE58" s="34">
        <f t="shared" si="66"/>
        <v>18062.972041502573</v>
      </c>
      <c r="BF58" s="34">
        <f t="shared" si="66"/>
        <v>25190.909894238906</v>
      </c>
      <c r="BG58" s="34">
        <f t="shared" si="66"/>
        <v>23945.976296217352</v>
      </c>
      <c r="BH58" s="34">
        <f t="shared" si="66"/>
        <v>24831.560060113407</v>
      </c>
      <c r="BI58" s="34">
        <f t="shared" si="66"/>
        <v>24362.939670661439</v>
      </c>
      <c r="BJ58" s="34">
        <f t="shared" si="66"/>
        <v>24662.544647380608</v>
      </c>
      <c r="BK58" s="34">
        <f t="shared" si="66"/>
        <v>29101.720145272411</v>
      </c>
      <c r="BL58" s="34">
        <f t="shared" ref="BL58:CM58" si="67">BL87*BL115</f>
        <v>24089.480956205414</v>
      </c>
      <c r="BM58" s="34">
        <f t="shared" si="67"/>
        <v>28000.858951706487</v>
      </c>
      <c r="BN58" s="34">
        <f t="shared" si="67"/>
        <v>28862.764570047424</v>
      </c>
      <c r="BO58" s="34">
        <f t="shared" si="67"/>
        <v>28861.673572317111</v>
      </c>
      <c r="BP58" s="34">
        <f t="shared" si="67"/>
        <v>29042.859621664462</v>
      </c>
      <c r="BQ58" s="34">
        <f t="shared" si="67"/>
        <v>19986.429444768975</v>
      </c>
      <c r="BR58" s="34">
        <f t="shared" si="67"/>
        <v>27237.458460594386</v>
      </c>
      <c r="BS58" s="34">
        <f t="shared" si="67"/>
        <v>26343.281370341978</v>
      </c>
      <c r="BT58" s="34">
        <f t="shared" si="67"/>
        <v>28249.621872317544</v>
      </c>
      <c r="BU58" s="34">
        <f t="shared" si="67"/>
        <v>26314.429847676056</v>
      </c>
      <c r="BV58" s="34">
        <f t="shared" si="67"/>
        <v>27506.856451063817</v>
      </c>
      <c r="BW58" s="34">
        <f t="shared" si="67"/>
        <v>32012.46635000463</v>
      </c>
      <c r="BX58" s="34">
        <f t="shared" si="67"/>
        <v>27043.668775234699</v>
      </c>
      <c r="BY58" s="34">
        <f t="shared" si="67"/>
        <v>31204.502389850906</v>
      </c>
      <c r="BZ58" s="34">
        <f t="shared" si="67"/>
        <v>31271.005228559006</v>
      </c>
      <c r="CA58" s="34">
        <f t="shared" si="67"/>
        <v>31656.423367363939</v>
      </c>
      <c r="CB58" s="34">
        <f t="shared" si="67"/>
        <v>35695.150852714447</v>
      </c>
      <c r="CC58" s="34">
        <f t="shared" si="67"/>
        <v>23860.190885855645</v>
      </c>
      <c r="CD58" s="34">
        <f t="shared" si="67"/>
        <v>32333.631391299034</v>
      </c>
      <c r="CE58" s="34">
        <f t="shared" si="67"/>
        <v>31171.350001018152</v>
      </c>
      <c r="CF58" s="34">
        <f t="shared" si="67"/>
        <v>33580.446448305578</v>
      </c>
      <c r="CG58" s="34">
        <f t="shared" si="67"/>
        <v>31911.192193700088</v>
      </c>
      <c r="CH58" s="34">
        <f t="shared" si="67"/>
        <v>33072.895459153231</v>
      </c>
      <c r="CI58" s="34">
        <f t="shared" si="67"/>
        <v>37364.783999600375</v>
      </c>
      <c r="CJ58" s="34">
        <f t="shared" si="67"/>
        <v>32113.108660244776</v>
      </c>
      <c r="CK58" s="34">
        <f t="shared" si="67"/>
        <v>38341.69070365365</v>
      </c>
      <c r="CL58" s="34">
        <f t="shared" si="67"/>
        <v>36476.227086349922</v>
      </c>
      <c r="CM58" s="34">
        <f t="shared" si="67"/>
        <v>38125.520799380785</v>
      </c>
    </row>
    <row r="59" spans="2:91" x14ac:dyDescent="0.2">
      <c r="B59" s="88" t="str">
        <f>Inputs!AP20</f>
        <v>Meat balls</v>
      </c>
      <c r="C59" s="19" t="str">
        <f>Inputs!$J$16</f>
        <v>EUR</v>
      </c>
      <c r="D59" s="19" t="s">
        <v>19</v>
      </c>
      <c r="E59" s="176">
        <f t="shared" si="49"/>
        <v>12879.12581112688</v>
      </c>
      <c r="F59" s="176">
        <f t="shared" si="49"/>
        <v>56656.788928260619</v>
      </c>
      <c r="G59" s="176">
        <f t="shared" si="49"/>
        <v>64908.773527777063</v>
      </c>
      <c r="H59" s="176">
        <f t="shared" si="49"/>
        <v>71641.481737073103</v>
      </c>
      <c r="I59" s="176">
        <f t="shared" si="49"/>
        <v>85673.362974179763</v>
      </c>
      <c r="J59" s="20"/>
      <c r="K59" s="176">
        <f t="shared" si="50"/>
        <v>0</v>
      </c>
      <c r="L59" s="176">
        <f t="shared" si="50"/>
        <v>0</v>
      </c>
      <c r="M59" s="176">
        <f t="shared" si="50"/>
        <v>0</v>
      </c>
      <c r="N59" s="176">
        <f t="shared" si="50"/>
        <v>12879.12581112688</v>
      </c>
      <c r="O59" s="176">
        <f t="shared" si="50"/>
        <v>12868.667816827387</v>
      </c>
      <c r="P59" s="176">
        <f t="shared" si="50"/>
        <v>13536.692981310163</v>
      </c>
      <c r="Q59" s="176">
        <f t="shared" si="50"/>
        <v>14418.361243161449</v>
      </c>
      <c r="R59" s="176">
        <f t="shared" si="50"/>
        <v>15833.06688696162</v>
      </c>
      <c r="S59" s="176">
        <f t="shared" si="50"/>
        <v>14707.916816724777</v>
      </c>
      <c r="T59" s="176">
        <f t="shared" si="50"/>
        <v>15496.874460991723</v>
      </c>
      <c r="U59" s="176">
        <f t="shared" si="51"/>
        <v>16512.020078341619</v>
      </c>
      <c r="V59" s="176">
        <f t="shared" si="51"/>
        <v>18191.962171718944</v>
      </c>
      <c r="W59" s="176">
        <f t="shared" si="51"/>
        <v>16150.605358664721</v>
      </c>
      <c r="X59" s="176">
        <f t="shared" si="51"/>
        <v>17163.874280812859</v>
      </c>
      <c r="Y59" s="176">
        <f t="shared" si="51"/>
        <v>18375.228829925498</v>
      </c>
      <c r="Z59" s="176">
        <f t="shared" si="51"/>
        <v>19951.773267670025</v>
      </c>
      <c r="AA59" s="176">
        <f t="shared" si="51"/>
        <v>19495.159636884666</v>
      </c>
      <c r="AB59" s="176">
        <f t="shared" si="51"/>
        <v>20501.948456520786</v>
      </c>
      <c r="AC59" s="176">
        <f t="shared" si="51"/>
        <v>21735.177979005548</v>
      </c>
      <c r="AD59" s="176">
        <f t="shared" si="51"/>
        <v>23941.076901768763</v>
      </c>
      <c r="AE59" s="20"/>
      <c r="AF59" s="34">
        <f t="shared" ref="AF59:BK59" si="68">AF88*AF116</f>
        <v>0</v>
      </c>
      <c r="AG59" s="34">
        <f t="shared" si="68"/>
        <v>0</v>
      </c>
      <c r="AH59" s="34">
        <f t="shared" si="68"/>
        <v>0</v>
      </c>
      <c r="AI59" s="34">
        <f t="shared" si="68"/>
        <v>0</v>
      </c>
      <c r="AJ59" s="34">
        <f t="shared" si="68"/>
        <v>0</v>
      </c>
      <c r="AK59" s="34">
        <f t="shared" si="68"/>
        <v>0</v>
      </c>
      <c r="AL59" s="34">
        <f t="shared" si="68"/>
        <v>0</v>
      </c>
      <c r="AM59" s="34">
        <f t="shared" si="68"/>
        <v>0</v>
      </c>
      <c r="AN59" s="34">
        <f t="shared" si="68"/>
        <v>0</v>
      </c>
      <c r="AO59" s="34">
        <f t="shared" si="68"/>
        <v>4210.7523141568627</v>
      </c>
      <c r="AP59" s="34">
        <f t="shared" si="68"/>
        <v>4178.0810490166141</v>
      </c>
      <c r="AQ59" s="34">
        <f t="shared" si="68"/>
        <v>4490.292447953404</v>
      </c>
      <c r="AR59" s="34">
        <f t="shared" si="68"/>
        <v>4802.0223659747844</v>
      </c>
      <c r="AS59" s="34">
        <f t="shared" si="68"/>
        <v>3391.789894039418</v>
      </c>
      <c r="AT59" s="34">
        <f t="shared" si="68"/>
        <v>4674.855556813186</v>
      </c>
      <c r="AU59" s="34">
        <f t="shared" si="68"/>
        <v>4365.4385546466128</v>
      </c>
      <c r="AV59" s="34">
        <f t="shared" si="68"/>
        <v>4564.3302843112288</v>
      </c>
      <c r="AW59" s="34">
        <f t="shared" si="68"/>
        <v>4606.9241423523226</v>
      </c>
      <c r="AX59" s="34">
        <f t="shared" si="68"/>
        <v>4610.0876954114483</v>
      </c>
      <c r="AY59" s="34">
        <f t="shared" si="68"/>
        <v>5232.2508236154672</v>
      </c>
      <c r="AZ59" s="34">
        <f t="shared" si="68"/>
        <v>4576.0227241345337</v>
      </c>
      <c r="BA59" s="34">
        <f t="shared" si="68"/>
        <v>5163.680379233916</v>
      </c>
      <c r="BB59" s="34">
        <f t="shared" si="68"/>
        <v>5270.5846995852426</v>
      </c>
      <c r="BC59" s="34">
        <f t="shared" si="68"/>
        <v>5398.8018081424607</v>
      </c>
      <c r="BD59" s="34">
        <f t="shared" si="68"/>
        <v>5523.5854348400926</v>
      </c>
      <c r="BE59" s="34">
        <f t="shared" si="68"/>
        <v>3841.5343332089269</v>
      </c>
      <c r="BF59" s="34">
        <f t="shared" si="68"/>
        <v>5342.7970486757577</v>
      </c>
      <c r="BG59" s="34">
        <f t="shared" si="68"/>
        <v>5075.0555299076595</v>
      </c>
      <c r="BH59" s="34">
        <f t="shared" si="68"/>
        <v>5262.6081772969337</v>
      </c>
      <c r="BI59" s="34">
        <f t="shared" si="68"/>
        <v>5159.2107537871307</v>
      </c>
      <c r="BJ59" s="34">
        <f t="shared" si="68"/>
        <v>5222.6565135629544</v>
      </c>
      <c r="BK59" s="34">
        <f t="shared" si="68"/>
        <v>6171.1419744347531</v>
      </c>
      <c r="BL59" s="34">
        <f t="shared" ref="BL59:CM59" si="69">BL88*BL116</f>
        <v>5118.2215903439092</v>
      </c>
      <c r="BM59" s="34">
        <f t="shared" si="69"/>
        <v>5946.5839000758779</v>
      </c>
      <c r="BN59" s="34">
        <f t="shared" si="69"/>
        <v>6120.6453663176826</v>
      </c>
      <c r="BO59" s="34">
        <f t="shared" si="69"/>
        <v>6124.7329053253852</v>
      </c>
      <c r="BP59" s="34">
        <f t="shared" si="69"/>
        <v>6150.2526257642412</v>
      </c>
      <c r="BQ59" s="34">
        <f t="shared" si="69"/>
        <v>4232.4203530099021</v>
      </c>
      <c r="BR59" s="34">
        <f t="shared" si="69"/>
        <v>5767.9323798905789</v>
      </c>
      <c r="BS59" s="34">
        <f t="shared" si="69"/>
        <v>5595.9966762732256</v>
      </c>
      <c r="BT59" s="34">
        <f t="shared" si="69"/>
        <v>5991.0188800425776</v>
      </c>
      <c r="BU59" s="34">
        <f t="shared" si="69"/>
        <v>5576.8587244970549</v>
      </c>
      <c r="BV59" s="34">
        <f t="shared" si="69"/>
        <v>5842.6194625984981</v>
      </c>
      <c r="BW59" s="34">
        <f t="shared" si="69"/>
        <v>6796.8221097370297</v>
      </c>
      <c r="BX59" s="34">
        <f t="shared" si="69"/>
        <v>5735.7872575899701</v>
      </c>
      <c r="BY59" s="34">
        <f t="shared" si="69"/>
        <v>6608.0122707919591</v>
      </c>
      <c r="BZ59" s="34">
        <f t="shared" si="69"/>
        <v>6635.5456552535925</v>
      </c>
      <c r="CA59" s="34">
        <f t="shared" si="69"/>
        <v>6708.2153416244719</v>
      </c>
      <c r="CB59" s="34">
        <f t="shared" si="69"/>
        <v>7572.5358725678379</v>
      </c>
      <c r="CC59" s="34">
        <f t="shared" si="69"/>
        <v>5061.8258134255384</v>
      </c>
      <c r="CD59" s="34">
        <f t="shared" si="69"/>
        <v>6860.7979508912922</v>
      </c>
      <c r="CE59" s="34">
        <f t="shared" si="69"/>
        <v>6614.7247574976136</v>
      </c>
      <c r="CF59" s="34">
        <f t="shared" si="69"/>
        <v>7124.9435789020572</v>
      </c>
      <c r="CG59" s="34">
        <f t="shared" si="69"/>
        <v>6762.2801201211141</v>
      </c>
      <c r="CH59" s="34">
        <f t="shared" si="69"/>
        <v>7022.2124745677493</v>
      </c>
      <c r="CI59" s="34">
        <f t="shared" si="69"/>
        <v>7912.5424940330222</v>
      </c>
      <c r="CJ59" s="34">
        <f t="shared" si="69"/>
        <v>6800.4230104047774</v>
      </c>
      <c r="CK59" s="34">
        <f t="shared" si="69"/>
        <v>8119.4168548913631</v>
      </c>
      <c r="CL59" s="34">
        <f t="shared" si="69"/>
        <v>7729.090360614794</v>
      </c>
      <c r="CM59" s="34">
        <f t="shared" si="69"/>
        <v>8092.5696862626082</v>
      </c>
    </row>
    <row r="60" spans="2:91" x14ac:dyDescent="0.2">
      <c r="B60" s="88" t="str">
        <f>Inputs!AP21</f>
        <v>Grill Salmon</v>
      </c>
      <c r="C60" s="19" t="str">
        <f>Inputs!$J$16</f>
        <v>EUR</v>
      </c>
      <c r="D60" s="19" t="s">
        <v>19</v>
      </c>
      <c r="E60" s="176">
        <f t="shared" si="49"/>
        <v>28620.279580281953</v>
      </c>
      <c r="F60" s="176">
        <f t="shared" si="49"/>
        <v>125903.97539613466</v>
      </c>
      <c r="G60" s="176">
        <f t="shared" si="49"/>
        <v>144241.71895061564</v>
      </c>
      <c r="H60" s="176">
        <f t="shared" si="49"/>
        <v>159203.29274905127</v>
      </c>
      <c r="I60" s="176">
        <f t="shared" si="49"/>
        <v>190385.25105373279</v>
      </c>
      <c r="J60" s="20"/>
      <c r="K60" s="176">
        <f t="shared" si="50"/>
        <v>0</v>
      </c>
      <c r="L60" s="176">
        <f t="shared" si="50"/>
        <v>0</v>
      </c>
      <c r="M60" s="176">
        <f t="shared" si="50"/>
        <v>0</v>
      </c>
      <c r="N60" s="176">
        <f t="shared" si="50"/>
        <v>28620.279580281953</v>
      </c>
      <c r="O60" s="176">
        <f t="shared" si="50"/>
        <v>28597.039592949746</v>
      </c>
      <c r="P60" s="176">
        <f t="shared" si="50"/>
        <v>30081.539958467023</v>
      </c>
      <c r="Q60" s="176">
        <f t="shared" si="50"/>
        <v>32040.802762580985</v>
      </c>
      <c r="R60" s="176">
        <f t="shared" si="50"/>
        <v>35184.593082136918</v>
      </c>
      <c r="S60" s="176">
        <f t="shared" si="50"/>
        <v>32684.259592721712</v>
      </c>
      <c r="T60" s="176">
        <f t="shared" si="50"/>
        <v>34437.498802203816</v>
      </c>
      <c r="U60" s="176">
        <f t="shared" si="51"/>
        <v>36693.377951870243</v>
      </c>
      <c r="V60" s="176">
        <f t="shared" si="51"/>
        <v>40426.582603819865</v>
      </c>
      <c r="W60" s="176">
        <f t="shared" si="51"/>
        <v>35890.234130366036</v>
      </c>
      <c r="X60" s="176">
        <f t="shared" si="51"/>
        <v>38141.942846250786</v>
      </c>
      <c r="Y60" s="176">
        <f t="shared" si="51"/>
        <v>40833.841844278868</v>
      </c>
      <c r="Z60" s="176">
        <f t="shared" si="51"/>
        <v>44337.273928155584</v>
      </c>
      <c r="AA60" s="176">
        <f t="shared" si="51"/>
        <v>43322.576970854803</v>
      </c>
      <c r="AB60" s="176">
        <f t="shared" si="51"/>
        <v>45559.885458935067</v>
      </c>
      <c r="AC60" s="176">
        <f t="shared" si="51"/>
        <v>48300.395508901216</v>
      </c>
      <c r="AD60" s="176">
        <f t="shared" si="51"/>
        <v>53202.39311504169</v>
      </c>
      <c r="AE60" s="20"/>
      <c r="AF60" s="34">
        <f t="shared" ref="AF60:BK60" si="70">AF89*AF117</f>
        <v>0</v>
      </c>
      <c r="AG60" s="34">
        <f t="shared" si="70"/>
        <v>0</v>
      </c>
      <c r="AH60" s="34">
        <f t="shared" si="70"/>
        <v>0</v>
      </c>
      <c r="AI60" s="34">
        <f t="shared" si="70"/>
        <v>0</v>
      </c>
      <c r="AJ60" s="34">
        <f t="shared" si="70"/>
        <v>0</v>
      </c>
      <c r="AK60" s="34">
        <f t="shared" si="70"/>
        <v>0</v>
      </c>
      <c r="AL60" s="34">
        <f t="shared" si="70"/>
        <v>0</v>
      </c>
      <c r="AM60" s="34">
        <f t="shared" si="70"/>
        <v>0</v>
      </c>
      <c r="AN60" s="34">
        <f t="shared" si="70"/>
        <v>0</v>
      </c>
      <c r="AO60" s="34">
        <f t="shared" si="70"/>
        <v>9357.2273647930269</v>
      </c>
      <c r="AP60" s="34">
        <f t="shared" si="70"/>
        <v>9284.6245533702531</v>
      </c>
      <c r="AQ60" s="34">
        <f t="shared" si="70"/>
        <v>9978.4276621186746</v>
      </c>
      <c r="AR60" s="34">
        <f t="shared" si="70"/>
        <v>10671.160813277296</v>
      </c>
      <c r="AS60" s="34">
        <f t="shared" si="70"/>
        <v>7537.3108756431493</v>
      </c>
      <c r="AT60" s="34">
        <f t="shared" si="70"/>
        <v>10388.5679040293</v>
      </c>
      <c r="AU60" s="34">
        <f t="shared" si="70"/>
        <v>9700.974565881359</v>
      </c>
      <c r="AV60" s="34">
        <f t="shared" si="70"/>
        <v>10142.956187358284</v>
      </c>
      <c r="AW60" s="34">
        <f t="shared" si="70"/>
        <v>10237.60920522738</v>
      </c>
      <c r="AX60" s="34">
        <f t="shared" si="70"/>
        <v>10244.639323136549</v>
      </c>
      <c r="AY60" s="34">
        <f t="shared" si="70"/>
        <v>11627.22405247881</v>
      </c>
      <c r="AZ60" s="34">
        <f t="shared" si="70"/>
        <v>10168.939386965627</v>
      </c>
      <c r="BA60" s="34">
        <f t="shared" si="70"/>
        <v>11474.845287186476</v>
      </c>
      <c r="BB60" s="34">
        <f t="shared" si="70"/>
        <v>11712.410443522758</v>
      </c>
      <c r="BC60" s="34">
        <f t="shared" si="70"/>
        <v>11997.337351427685</v>
      </c>
      <c r="BD60" s="34">
        <f t="shared" si="70"/>
        <v>12274.634299644644</v>
      </c>
      <c r="BE60" s="34">
        <f t="shared" si="70"/>
        <v>8536.7429626864996</v>
      </c>
      <c r="BF60" s="34">
        <f t="shared" si="70"/>
        <v>11872.882330390566</v>
      </c>
      <c r="BG60" s="34">
        <f t="shared" si="70"/>
        <v>11277.90117757257</v>
      </c>
      <c r="BH60" s="34">
        <f t="shared" si="70"/>
        <v>11694.684838437626</v>
      </c>
      <c r="BI60" s="34">
        <f t="shared" si="70"/>
        <v>11464.912786193619</v>
      </c>
      <c r="BJ60" s="34">
        <f t="shared" si="70"/>
        <v>11605.903363473226</v>
      </c>
      <c r="BK60" s="34">
        <f t="shared" si="70"/>
        <v>13713.648832077224</v>
      </c>
      <c r="BL60" s="34">
        <f t="shared" ref="BL60:CM60" si="71">BL89*BL117</f>
        <v>11373.825756319793</v>
      </c>
      <c r="BM60" s="34">
        <f t="shared" si="71"/>
        <v>13214.630889057502</v>
      </c>
      <c r="BN60" s="34">
        <f t="shared" si="71"/>
        <v>13601.434147372622</v>
      </c>
      <c r="BO60" s="34">
        <f t="shared" si="71"/>
        <v>13610.517567389741</v>
      </c>
      <c r="BP60" s="34">
        <f t="shared" si="71"/>
        <v>13667.228057253864</v>
      </c>
      <c r="BQ60" s="34">
        <f t="shared" si="71"/>
        <v>9405.3785622442247</v>
      </c>
      <c r="BR60" s="34">
        <f t="shared" si="71"/>
        <v>12817.627510867947</v>
      </c>
      <c r="BS60" s="34">
        <f t="shared" si="71"/>
        <v>12435.548169496053</v>
      </c>
      <c r="BT60" s="34">
        <f t="shared" si="71"/>
        <v>13313.375288983501</v>
      </c>
      <c r="BU60" s="34">
        <f t="shared" si="71"/>
        <v>12393.019387771228</v>
      </c>
      <c r="BV60" s="34">
        <f t="shared" si="71"/>
        <v>12983.598805774434</v>
      </c>
      <c r="BW60" s="34">
        <f t="shared" si="71"/>
        <v>15104.049132748947</v>
      </c>
      <c r="BX60" s="34">
        <f t="shared" si="71"/>
        <v>12746.193905755483</v>
      </c>
      <c r="BY60" s="34">
        <f t="shared" si="71"/>
        <v>14684.471712871013</v>
      </c>
      <c r="BZ60" s="34">
        <f t="shared" si="71"/>
        <v>14745.657011674642</v>
      </c>
      <c r="CA60" s="34">
        <f t="shared" si="71"/>
        <v>14907.145203609933</v>
      </c>
      <c r="CB60" s="34">
        <f t="shared" si="71"/>
        <v>16827.857494595188</v>
      </c>
      <c r="CC60" s="34">
        <f t="shared" si="71"/>
        <v>11248.501807612303</v>
      </c>
      <c r="CD60" s="34">
        <f t="shared" si="71"/>
        <v>15246.21766864731</v>
      </c>
      <c r="CE60" s="34">
        <f t="shared" si="71"/>
        <v>14699.388349994693</v>
      </c>
      <c r="CF60" s="34">
        <f t="shared" si="71"/>
        <v>15833.20795311568</v>
      </c>
      <c r="CG60" s="34">
        <f t="shared" si="71"/>
        <v>15027.289155824696</v>
      </c>
      <c r="CH60" s="34">
        <f t="shared" si="71"/>
        <v>15604.916610150551</v>
      </c>
      <c r="CI60" s="34">
        <f t="shared" si="71"/>
        <v>17583.427764517823</v>
      </c>
      <c r="CJ60" s="34">
        <f t="shared" si="71"/>
        <v>15112.051134232837</v>
      </c>
      <c r="CK60" s="34">
        <f t="shared" si="71"/>
        <v>18043.148566425247</v>
      </c>
      <c r="CL60" s="34">
        <f t="shared" si="71"/>
        <v>17175.75635692176</v>
      </c>
      <c r="CM60" s="34">
        <f t="shared" si="71"/>
        <v>17983.48819169468</v>
      </c>
    </row>
    <row r="61" spans="2:91" x14ac:dyDescent="0.2">
      <c r="B61" s="88" t="str">
        <f>Inputs!AP22</f>
        <v>Beef stakes</v>
      </c>
      <c r="C61" s="19" t="str">
        <f>Inputs!$J$16</f>
        <v>EUR</v>
      </c>
      <c r="D61" s="19" t="s">
        <v>19</v>
      </c>
      <c r="E61" s="176">
        <f t="shared" ref="E61:I75" si="72">SUMIF($K$4:$AD$4,E$4,$K61:$AD61)</f>
        <v>25042.744632746719</v>
      </c>
      <c r="F61" s="176">
        <f t="shared" si="72"/>
        <v>110165.97847161787</v>
      </c>
      <c r="G61" s="176">
        <f t="shared" si="72"/>
        <v>126211.50408178871</v>
      </c>
      <c r="H61" s="176">
        <f t="shared" si="72"/>
        <v>139302.88115541989</v>
      </c>
      <c r="I61" s="176">
        <f t="shared" si="72"/>
        <v>166587.09467201619</v>
      </c>
      <c r="J61" s="20"/>
      <c r="K61" s="176">
        <f t="shared" ref="K61:T75" si="73">SUMIFS($AF61:$CM61,$AF$4:$CM$4,K$4,$AF$8:$CM$8,K$8)</f>
        <v>0</v>
      </c>
      <c r="L61" s="176">
        <f t="shared" si="73"/>
        <v>0</v>
      </c>
      <c r="M61" s="176">
        <f t="shared" si="73"/>
        <v>0</v>
      </c>
      <c r="N61" s="176">
        <f t="shared" si="73"/>
        <v>25042.744632746719</v>
      </c>
      <c r="O61" s="176">
        <f t="shared" si="73"/>
        <v>25022.409643831037</v>
      </c>
      <c r="P61" s="176">
        <f t="shared" si="73"/>
        <v>26321.347463658651</v>
      </c>
      <c r="Q61" s="176">
        <f t="shared" si="73"/>
        <v>28035.70241725837</v>
      </c>
      <c r="R61" s="176">
        <f t="shared" si="73"/>
        <v>30786.518946869808</v>
      </c>
      <c r="S61" s="176">
        <f t="shared" si="73"/>
        <v>28598.727143631506</v>
      </c>
      <c r="T61" s="176">
        <f t="shared" si="73"/>
        <v>30132.811451928344</v>
      </c>
      <c r="U61" s="176">
        <f t="shared" ref="U61:AD75" si="74">SUMIFS($AF61:$CM61,$AF$4:$CM$4,U$4,$AF$8:$CM$8,U$8)</f>
        <v>32106.705707886467</v>
      </c>
      <c r="V61" s="176">
        <f t="shared" si="74"/>
        <v>35373.259778342384</v>
      </c>
      <c r="W61" s="176">
        <f t="shared" si="74"/>
        <v>31403.954864070281</v>
      </c>
      <c r="X61" s="176">
        <f t="shared" si="74"/>
        <v>33374.199990469438</v>
      </c>
      <c r="Y61" s="176">
        <f t="shared" si="74"/>
        <v>35729.611613744019</v>
      </c>
      <c r="Z61" s="176">
        <f t="shared" si="74"/>
        <v>38795.114687136149</v>
      </c>
      <c r="AA61" s="176">
        <f t="shared" si="74"/>
        <v>37907.254849497956</v>
      </c>
      <c r="AB61" s="176">
        <f t="shared" si="74"/>
        <v>39864.899776568185</v>
      </c>
      <c r="AC61" s="176">
        <f t="shared" si="74"/>
        <v>42262.846070288564</v>
      </c>
      <c r="AD61" s="176">
        <f t="shared" si="74"/>
        <v>46552.093975661475</v>
      </c>
      <c r="AE61" s="20"/>
      <c r="AF61" s="34">
        <f t="shared" ref="AF61:BK61" si="75">AF90*AF118</f>
        <v>0</v>
      </c>
      <c r="AG61" s="34">
        <f t="shared" si="75"/>
        <v>0</v>
      </c>
      <c r="AH61" s="34">
        <f t="shared" si="75"/>
        <v>0</v>
      </c>
      <c r="AI61" s="34">
        <f t="shared" si="75"/>
        <v>0</v>
      </c>
      <c r="AJ61" s="34">
        <f t="shared" si="75"/>
        <v>0</v>
      </c>
      <c r="AK61" s="34">
        <f t="shared" si="75"/>
        <v>0</v>
      </c>
      <c r="AL61" s="34">
        <f t="shared" si="75"/>
        <v>0</v>
      </c>
      <c r="AM61" s="34">
        <f t="shared" si="75"/>
        <v>0</v>
      </c>
      <c r="AN61" s="34">
        <f t="shared" si="75"/>
        <v>0</v>
      </c>
      <c r="AO61" s="34">
        <f t="shared" si="75"/>
        <v>8187.5739441939013</v>
      </c>
      <c r="AP61" s="34">
        <f t="shared" si="75"/>
        <v>8124.0464841989742</v>
      </c>
      <c r="AQ61" s="34">
        <f t="shared" si="75"/>
        <v>8731.1242043538441</v>
      </c>
      <c r="AR61" s="34">
        <f t="shared" si="75"/>
        <v>9337.2657116176379</v>
      </c>
      <c r="AS61" s="34">
        <f t="shared" si="75"/>
        <v>6595.1470161877578</v>
      </c>
      <c r="AT61" s="34">
        <f t="shared" si="75"/>
        <v>9089.9969160256405</v>
      </c>
      <c r="AU61" s="34">
        <f t="shared" si="75"/>
        <v>8488.3527451461923</v>
      </c>
      <c r="AV61" s="34">
        <f t="shared" si="75"/>
        <v>8875.0866639385004</v>
      </c>
      <c r="AW61" s="34">
        <f t="shared" si="75"/>
        <v>8957.9080545739598</v>
      </c>
      <c r="AX61" s="34">
        <f t="shared" si="75"/>
        <v>8964.0594077444821</v>
      </c>
      <c r="AY61" s="34">
        <f t="shared" si="75"/>
        <v>10173.821045918961</v>
      </c>
      <c r="AZ61" s="34">
        <f t="shared" si="75"/>
        <v>8897.8219635949263</v>
      </c>
      <c r="BA61" s="34">
        <f t="shared" si="75"/>
        <v>10040.489626288168</v>
      </c>
      <c r="BB61" s="34">
        <f t="shared" si="75"/>
        <v>10248.359138082415</v>
      </c>
      <c r="BC61" s="34">
        <f t="shared" si="75"/>
        <v>10497.670182499227</v>
      </c>
      <c r="BD61" s="34">
        <f t="shared" si="75"/>
        <v>10740.305012189066</v>
      </c>
      <c r="BE61" s="34">
        <f t="shared" si="75"/>
        <v>7469.6500923506892</v>
      </c>
      <c r="BF61" s="34">
        <f t="shared" si="75"/>
        <v>10388.772039091748</v>
      </c>
      <c r="BG61" s="34">
        <f t="shared" si="75"/>
        <v>9868.1635303760013</v>
      </c>
      <c r="BH61" s="34">
        <f t="shared" si="75"/>
        <v>10232.849233632924</v>
      </c>
      <c r="BI61" s="34">
        <f t="shared" si="75"/>
        <v>10031.798687919418</v>
      </c>
      <c r="BJ61" s="34">
        <f t="shared" si="75"/>
        <v>10155.165443039074</v>
      </c>
      <c r="BK61" s="34">
        <f t="shared" si="75"/>
        <v>11999.442728067574</v>
      </c>
      <c r="BL61" s="34">
        <f t="shared" ref="BL61:CM61" si="76">BL90*BL118</f>
        <v>9952.0975367798201</v>
      </c>
      <c r="BM61" s="34">
        <f t="shared" si="76"/>
        <v>11562.802027925314</v>
      </c>
      <c r="BN61" s="34">
        <f t="shared" si="76"/>
        <v>11901.254878951046</v>
      </c>
      <c r="BO61" s="34">
        <f t="shared" si="76"/>
        <v>11909.202871466025</v>
      </c>
      <c r="BP61" s="34">
        <f t="shared" si="76"/>
        <v>11958.824550097132</v>
      </c>
      <c r="BQ61" s="34">
        <f t="shared" si="76"/>
        <v>8229.7062419636968</v>
      </c>
      <c r="BR61" s="34">
        <f t="shared" si="76"/>
        <v>11215.424072009453</v>
      </c>
      <c r="BS61" s="34">
        <f t="shared" si="76"/>
        <v>10881.104648309047</v>
      </c>
      <c r="BT61" s="34">
        <f t="shared" si="76"/>
        <v>11649.203377860564</v>
      </c>
      <c r="BU61" s="34">
        <f t="shared" si="76"/>
        <v>10843.891964299826</v>
      </c>
      <c r="BV61" s="34">
        <f t="shared" si="76"/>
        <v>11360.648955052633</v>
      </c>
      <c r="BW61" s="34">
        <f t="shared" si="76"/>
        <v>13216.042991155333</v>
      </c>
      <c r="BX61" s="34">
        <f t="shared" si="76"/>
        <v>11152.919667536051</v>
      </c>
      <c r="BY61" s="34">
        <f t="shared" si="76"/>
        <v>12848.912748762141</v>
      </c>
      <c r="BZ61" s="34">
        <f t="shared" si="76"/>
        <v>12902.449885215316</v>
      </c>
      <c r="CA61" s="34">
        <f t="shared" si="76"/>
        <v>13043.752053158692</v>
      </c>
      <c r="CB61" s="34">
        <f t="shared" si="76"/>
        <v>14724.375307770792</v>
      </c>
      <c r="CC61" s="34">
        <f t="shared" si="76"/>
        <v>9842.4390816607665</v>
      </c>
      <c r="CD61" s="34">
        <f t="shared" si="76"/>
        <v>13340.440460066398</v>
      </c>
      <c r="CE61" s="34">
        <f t="shared" si="76"/>
        <v>12861.964806245356</v>
      </c>
      <c r="CF61" s="34">
        <f t="shared" si="76"/>
        <v>13854.05695897622</v>
      </c>
      <c r="CG61" s="34">
        <f t="shared" si="76"/>
        <v>13148.878011346611</v>
      </c>
      <c r="CH61" s="34">
        <f t="shared" si="76"/>
        <v>13654.302033881733</v>
      </c>
      <c r="CI61" s="34">
        <f t="shared" si="76"/>
        <v>15385.499293953097</v>
      </c>
      <c r="CJ61" s="34">
        <f t="shared" si="76"/>
        <v>13223.044742453732</v>
      </c>
      <c r="CK61" s="34">
        <f t="shared" si="76"/>
        <v>15787.754995622092</v>
      </c>
      <c r="CL61" s="34">
        <f t="shared" si="76"/>
        <v>15028.78681230654</v>
      </c>
      <c r="CM61" s="34">
        <f t="shared" si="76"/>
        <v>15735.552167732845</v>
      </c>
    </row>
    <row r="62" spans="2:91" x14ac:dyDescent="0.2">
      <c r="B62" s="88" t="str">
        <f>Inputs!AP23</f>
        <v>Kebab</v>
      </c>
      <c r="C62" s="19" t="str">
        <f>Inputs!$J$16</f>
        <v>EUR</v>
      </c>
      <c r="D62" s="19" t="s">
        <v>19</v>
      </c>
      <c r="E62" s="176">
        <f t="shared" si="72"/>
        <v>14310.139790140976</v>
      </c>
      <c r="F62" s="176">
        <f t="shared" si="72"/>
        <v>62951.987698067329</v>
      </c>
      <c r="G62" s="176">
        <f t="shared" si="72"/>
        <v>72120.859475307821</v>
      </c>
      <c r="H62" s="176">
        <f t="shared" si="72"/>
        <v>79601.646374525633</v>
      </c>
      <c r="I62" s="176">
        <f t="shared" si="72"/>
        <v>95192.625526866395</v>
      </c>
      <c r="J62" s="20"/>
      <c r="K62" s="176">
        <f t="shared" si="73"/>
        <v>0</v>
      </c>
      <c r="L62" s="176">
        <f t="shared" si="73"/>
        <v>0</v>
      </c>
      <c r="M62" s="176">
        <f t="shared" si="73"/>
        <v>0</v>
      </c>
      <c r="N62" s="176">
        <f t="shared" si="73"/>
        <v>14310.139790140976</v>
      </c>
      <c r="O62" s="176">
        <f t="shared" si="73"/>
        <v>14298.519796474873</v>
      </c>
      <c r="P62" s="176">
        <f t="shared" si="73"/>
        <v>15040.769979233512</v>
      </c>
      <c r="Q62" s="176">
        <f t="shared" si="73"/>
        <v>16020.401381290492</v>
      </c>
      <c r="R62" s="176">
        <f t="shared" si="73"/>
        <v>17592.296541068459</v>
      </c>
      <c r="S62" s="176">
        <f t="shared" si="73"/>
        <v>16342.129796360856</v>
      </c>
      <c r="T62" s="176">
        <f t="shared" si="73"/>
        <v>17218.749401101908</v>
      </c>
      <c r="U62" s="176">
        <f t="shared" si="74"/>
        <v>18346.688975935122</v>
      </c>
      <c r="V62" s="176">
        <f t="shared" si="74"/>
        <v>20213.291301909932</v>
      </c>
      <c r="W62" s="176">
        <f t="shared" si="74"/>
        <v>17945.117065183018</v>
      </c>
      <c r="X62" s="176">
        <f t="shared" si="74"/>
        <v>19070.971423125393</v>
      </c>
      <c r="Y62" s="176">
        <f t="shared" si="74"/>
        <v>20416.920922139434</v>
      </c>
      <c r="Z62" s="176">
        <f t="shared" si="74"/>
        <v>22168.636964077792</v>
      </c>
      <c r="AA62" s="176">
        <f t="shared" si="74"/>
        <v>21661.288485427402</v>
      </c>
      <c r="AB62" s="176">
        <f t="shared" si="74"/>
        <v>22779.942729467533</v>
      </c>
      <c r="AC62" s="176">
        <f t="shared" si="74"/>
        <v>24150.197754450608</v>
      </c>
      <c r="AD62" s="176">
        <f t="shared" si="74"/>
        <v>26601.196557520845</v>
      </c>
      <c r="AE62" s="20"/>
      <c r="AF62" s="34">
        <f t="shared" ref="AF62:BK62" si="77">AF91*AF119</f>
        <v>0</v>
      </c>
      <c r="AG62" s="34">
        <f t="shared" si="77"/>
        <v>0</v>
      </c>
      <c r="AH62" s="34">
        <f t="shared" si="77"/>
        <v>0</v>
      </c>
      <c r="AI62" s="34">
        <f t="shared" si="77"/>
        <v>0</v>
      </c>
      <c r="AJ62" s="34">
        <f t="shared" si="77"/>
        <v>0</v>
      </c>
      <c r="AK62" s="34">
        <f t="shared" si="77"/>
        <v>0</v>
      </c>
      <c r="AL62" s="34">
        <f t="shared" si="77"/>
        <v>0</v>
      </c>
      <c r="AM62" s="34">
        <f t="shared" si="77"/>
        <v>0</v>
      </c>
      <c r="AN62" s="34">
        <f t="shared" si="77"/>
        <v>0</v>
      </c>
      <c r="AO62" s="34">
        <f t="shared" si="77"/>
        <v>4678.6136823965135</v>
      </c>
      <c r="AP62" s="34">
        <f t="shared" si="77"/>
        <v>4642.3122766851266</v>
      </c>
      <c r="AQ62" s="34">
        <f t="shared" si="77"/>
        <v>4989.2138310593373</v>
      </c>
      <c r="AR62" s="34">
        <f t="shared" si="77"/>
        <v>5335.5804066386481</v>
      </c>
      <c r="AS62" s="34">
        <f t="shared" si="77"/>
        <v>3768.6554378215747</v>
      </c>
      <c r="AT62" s="34">
        <f t="shared" si="77"/>
        <v>5194.2839520146499</v>
      </c>
      <c r="AU62" s="34">
        <f t="shared" si="77"/>
        <v>4850.4872829406795</v>
      </c>
      <c r="AV62" s="34">
        <f t="shared" si="77"/>
        <v>5071.4780936791421</v>
      </c>
      <c r="AW62" s="34">
        <f t="shared" si="77"/>
        <v>5118.8046026136899</v>
      </c>
      <c r="AX62" s="34">
        <f t="shared" si="77"/>
        <v>5122.3196615682746</v>
      </c>
      <c r="AY62" s="34">
        <f t="shared" si="77"/>
        <v>5813.6120262394052</v>
      </c>
      <c r="AZ62" s="34">
        <f t="shared" si="77"/>
        <v>5084.4696934828135</v>
      </c>
      <c r="BA62" s="34">
        <f t="shared" si="77"/>
        <v>5737.4226435932378</v>
      </c>
      <c r="BB62" s="34">
        <f t="shared" si="77"/>
        <v>5856.2052217613791</v>
      </c>
      <c r="BC62" s="34">
        <f t="shared" si="77"/>
        <v>5998.6686757138423</v>
      </c>
      <c r="BD62" s="34">
        <f t="shared" si="77"/>
        <v>6137.3171498223219</v>
      </c>
      <c r="BE62" s="34">
        <f t="shared" si="77"/>
        <v>4268.3714813432498</v>
      </c>
      <c r="BF62" s="34">
        <f t="shared" si="77"/>
        <v>5936.4411651952832</v>
      </c>
      <c r="BG62" s="34">
        <f t="shared" si="77"/>
        <v>5638.9505887862852</v>
      </c>
      <c r="BH62" s="34">
        <f t="shared" si="77"/>
        <v>5847.3424192188131</v>
      </c>
      <c r="BI62" s="34">
        <f t="shared" si="77"/>
        <v>5732.4563930968097</v>
      </c>
      <c r="BJ62" s="34">
        <f t="shared" si="77"/>
        <v>5802.951681736613</v>
      </c>
      <c r="BK62" s="34">
        <f t="shared" si="77"/>
        <v>6856.8244160386121</v>
      </c>
      <c r="BL62" s="34">
        <f t="shared" ref="BL62:CM62" si="78">BL91*BL119</f>
        <v>5686.9128781598965</v>
      </c>
      <c r="BM62" s="34">
        <f t="shared" si="78"/>
        <v>6607.315444528751</v>
      </c>
      <c r="BN62" s="34">
        <f t="shared" si="78"/>
        <v>6800.7170736863109</v>
      </c>
      <c r="BO62" s="34">
        <f t="shared" si="78"/>
        <v>6805.2587836948705</v>
      </c>
      <c r="BP62" s="34">
        <f t="shared" si="78"/>
        <v>6833.6140286269319</v>
      </c>
      <c r="BQ62" s="34">
        <f t="shared" si="78"/>
        <v>4702.6892811221123</v>
      </c>
      <c r="BR62" s="34">
        <f t="shared" si="78"/>
        <v>6408.8137554339737</v>
      </c>
      <c r="BS62" s="34">
        <f t="shared" si="78"/>
        <v>6217.7740847480263</v>
      </c>
      <c r="BT62" s="34">
        <f t="shared" si="78"/>
        <v>6656.6876444917507</v>
      </c>
      <c r="BU62" s="34">
        <f t="shared" si="78"/>
        <v>6196.5096938856141</v>
      </c>
      <c r="BV62" s="34">
        <f t="shared" si="78"/>
        <v>6491.7994028872172</v>
      </c>
      <c r="BW62" s="34">
        <f t="shared" si="78"/>
        <v>7552.0245663744736</v>
      </c>
      <c r="BX62" s="34">
        <f t="shared" si="78"/>
        <v>6373.0969528777414</v>
      </c>
      <c r="BY62" s="34">
        <f t="shared" si="78"/>
        <v>7342.2358564355063</v>
      </c>
      <c r="BZ62" s="34">
        <f t="shared" si="78"/>
        <v>7372.8285058373212</v>
      </c>
      <c r="CA62" s="34">
        <f t="shared" si="78"/>
        <v>7453.5726018049663</v>
      </c>
      <c r="CB62" s="34">
        <f t="shared" si="78"/>
        <v>8413.9287472975939</v>
      </c>
      <c r="CC62" s="34">
        <f t="shared" si="78"/>
        <v>5624.2509038061517</v>
      </c>
      <c r="CD62" s="34">
        <f t="shared" si="78"/>
        <v>7623.1088343236552</v>
      </c>
      <c r="CE62" s="34">
        <f t="shared" si="78"/>
        <v>7349.6941749973466</v>
      </c>
      <c r="CF62" s="34">
        <f t="shared" si="78"/>
        <v>7916.6039765578398</v>
      </c>
      <c r="CG62" s="34">
        <f t="shared" si="78"/>
        <v>7513.6445779123478</v>
      </c>
      <c r="CH62" s="34">
        <f t="shared" si="78"/>
        <v>7802.4583050752753</v>
      </c>
      <c r="CI62" s="34">
        <f t="shared" si="78"/>
        <v>8791.7138822589113</v>
      </c>
      <c r="CJ62" s="34">
        <f t="shared" si="78"/>
        <v>7556.0255671164186</v>
      </c>
      <c r="CK62" s="34">
        <f t="shared" si="78"/>
        <v>9021.5742832126234</v>
      </c>
      <c r="CL62" s="34">
        <f t="shared" si="78"/>
        <v>8587.87817846088</v>
      </c>
      <c r="CM62" s="34">
        <f t="shared" si="78"/>
        <v>8991.7440958473398</v>
      </c>
    </row>
    <row r="63" spans="2:91" x14ac:dyDescent="0.2">
      <c r="B63" s="88" t="str">
        <f>Inputs!AP24</f>
        <v>Onion rings</v>
      </c>
      <c r="C63" s="19" t="str">
        <f>Inputs!$J$16</f>
        <v>EUR</v>
      </c>
      <c r="D63" s="19" t="s">
        <v>19</v>
      </c>
      <c r="E63" s="176">
        <f t="shared" si="72"/>
        <v>8586.0838740845884</v>
      </c>
      <c r="F63" s="176">
        <f t="shared" si="72"/>
        <v>37771.19261884041</v>
      </c>
      <c r="G63" s="176">
        <f t="shared" si="72"/>
        <v>43272.515685184713</v>
      </c>
      <c r="H63" s="176">
        <f t="shared" si="72"/>
        <v>47760.987824715405</v>
      </c>
      <c r="I63" s="176">
        <f t="shared" si="72"/>
        <v>57115.575316119852</v>
      </c>
      <c r="J63" s="20"/>
      <c r="K63" s="176">
        <f t="shared" si="73"/>
        <v>0</v>
      </c>
      <c r="L63" s="176">
        <f t="shared" si="73"/>
        <v>0</v>
      </c>
      <c r="M63" s="176">
        <f t="shared" si="73"/>
        <v>0</v>
      </c>
      <c r="N63" s="176">
        <f t="shared" si="73"/>
        <v>8586.0838740845884</v>
      </c>
      <c r="O63" s="176">
        <f t="shared" si="73"/>
        <v>8579.111877884925</v>
      </c>
      <c r="P63" s="176">
        <f t="shared" si="73"/>
        <v>9024.4619875401095</v>
      </c>
      <c r="Q63" s="176">
        <f t="shared" si="73"/>
        <v>9612.2408287742983</v>
      </c>
      <c r="R63" s="176">
        <f t="shared" si="73"/>
        <v>10555.377924641078</v>
      </c>
      <c r="S63" s="176">
        <f t="shared" si="73"/>
        <v>9805.2778778165175</v>
      </c>
      <c r="T63" s="176">
        <f t="shared" si="73"/>
        <v>10331.24964066115</v>
      </c>
      <c r="U63" s="176">
        <f t="shared" si="74"/>
        <v>11008.013385561077</v>
      </c>
      <c r="V63" s="176">
        <f t="shared" si="74"/>
        <v>12127.974781145966</v>
      </c>
      <c r="W63" s="176">
        <f t="shared" si="74"/>
        <v>10767.070239109817</v>
      </c>
      <c r="X63" s="176">
        <f t="shared" si="74"/>
        <v>11442.582853875239</v>
      </c>
      <c r="Y63" s="176">
        <f t="shared" si="74"/>
        <v>12250.152553283664</v>
      </c>
      <c r="Z63" s="176">
        <f t="shared" si="74"/>
        <v>13301.182178446683</v>
      </c>
      <c r="AA63" s="176">
        <f t="shared" si="74"/>
        <v>12996.773091256448</v>
      </c>
      <c r="AB63" s="176">
        <f t="shared" si="74"/>
        <v>13667.965637680525</v>
      </c>
      <c r="AC63" s="176">
        <f t="shared" si="74"/>
        <v>14490.118652670368</v>
      </c>
      <c r="AD63" s="176">
        <f t="shared" si="74"/>
        <v>15960.717934512511</v>
      </c>
      <c r="AE63" s="20"/>
      <c r="AF63" s="34">
        <f t="shared" ref="AF63:BK63" si="79">AF92*AF120</f>
        <v>0</v>
      </c>
      <c r="AG63" s="34">
        <f t="shared" si="79"/>
        <v>0</v>
      </c>
      <c r="AH63" s="34">
        <f t="shared" si="79"/>
        <v>0</v>
      </c>
      <c r="AI63" s="34">
        <f t="shared" si="79"/>
        <v>0</v>
      </c>
      <c r="AJ63" s="34">
        <f t="shared" si="79"/>
        <v>0</v>
      </c>
      <c r="AK63" s="34">
        <f t="shared" si="79"/>
        <v>0</v>
      </c>
      <c r="AL63" s="34">
        <f t="shared" si="79"/>
        <v>0</v>
      </c>
      <c r="AM63" s="34">
        <f t="shared" si="79"/>
        <v>0</v>
      </c>
      <c r="AN63" s="34">
        <f t="shared" si="79"/>
        <v>0</v>
      </c>
      <c r="AO63" s="34">
        <f t="shared" si="79"/>
        <v>2807.1682094379084</v>
      </c>
      <c r="AP63" s="34">
        <f t="shared" si="79"/>
        <v>2785.3873660110762</v>
      </c>
      <c r="AQ63" s="34">
        <f t="shared" si="79"/>
        <v>2993.5282986356028</v>
      </c>
      <c r="AR63" s="34">
        <f t="shared" si="79"/>
        <v>3201.3482439831891</v>
      </c>
      <c r="AS63" s="34">
        <f t="shared" si="79"/>
        <v>2261.1932626929452</v>
      </c>
      <c r="AT63" s="34">
        <f t="shared" si="79"/>
        <v>3116.5703712087902</v>
      </c>
      <c r="AU63" s="34">
        <f t="shared" si="79"/>
        <v>2910.2923697644082</v>
      </c>
      <c r="AV63" s="34">
        <f t="shared" si="79"/>
        <v>3042.8868562074858</v>
      </c>
      <c r="AW63" s="34">
        <f t="shared" si="79"/>
        <v>3071.2827615682149</v>
      </c>
      <c r="AX63" s="34">
        <f t="shared" si="79"/>
        <v>3073.3917969409654</v>
      </c>
      <c r="AY63" s="34">
        <f t="shared" si="79"/>
        <v>3488.1672157436446</v>
      </c>
      <c r="AZ63" s="34">
        <f t="shared" si="79"/>
        <v>3050.6818160896892</v>
      </c>
      <c r="BA63" s="34">
        <f t="shared" si="79"/>
        <v>3442.4535861559439</v>
      </c>
      <c r="BB63" s="34">
        <f t="shared" si="79"/>
        <v>3513.7231330568284</v>
      </c>
      <c r="BC63" s="34">
        <f t="shared" si="79"/>
        <v>3599.2012054283068</v>
      </c>
      <c r="BD63" s="34">
        <f t="shared" si="79"/>
        <v>3682.3902898933952</v>
      </c>
      <c r="BE63" s="34">
        <f t="shared" si="79"/>
        <v>2561.022888805951</v>
      </c>
      <c r="BF63" s="34">
        <f t="shared" si="79"/>
        <v>3561.8646991171713</v>
      </c>
      <c r="BG63" s="34">
        <f t="shared" si="79"/>
        <v>3383.3703532717727</v>
      </c>
      <c r="BH63" s="34">
        <f t="shared" si="79"/>
        <v>3508.4054515312891</v>
      </c>
      <c r="BI63" s="34">
        <f t="shared" si="79"/>
        <v>3439.4738358580871</v>
      </c>
      <c r="BJ63" s="34">
        <f t="shared" si="79"/>
        <v>3481.7710090419691</v>
      </c>
      <c r="BK63" s="34">
        <f t="shared" si="79"/>
        <v>4114.0946496231691</v>
      </c>
      <c r="BL63" s="34">
        <f t="shared" ref="BL63:CM63" si="80">BL92*BL120</f>
        <v>3412.1477268959393</v>
      </c>
      <c r="BM63" s="34">
        <f t="shared" si="80"/>
        <v>3964.3892667172522</v>
      </c>
      <c r="BN63" s="34">
        <f t="shared" si="80"/>
        <v>4080.4302442117887</v>
      </c>
      <c r="BO63" s="34">
        <f t="shared" si="80"/>
        <v>4083.1552702169242</v>
      </c>
      <c r="BP63" s="34">
        <f t="shared" si="80"/>
        <v>4100.1684171761617</v>
      </c>
      <c r="BQ63" s="34">
        <f t="shared" si="80"/>
        <v>2821.6135686732687</v>
      </c>
      <c r="BR63" s="34">
        <f t="shared" si="80"/>
        <v>3845.2882532603862</v>
      </c>
      <c r="BS63" s="34">
        <f t="shared" si="80"/>
        <v>3730.6644508488175</v>
      </c>
      <c r="BT63" s="34">
        <f t="shared" si="80"/>
        <v>3994.0125866950521</v>
      </c>
      <c r="BU63" s="34">
        <f t="shared" si="80"/>
        <v>3717.9058163313703</v>
      </c>
      <c r="BV63" s="34">
        <f t="shared" si="80"/>
        <v>3895.0796417323318</v>
      </c>
      <c r="BW63" s="34">
        <f t="shared" si="80"/>
        <v>4531.2147398246861</v>
      </c>
      <c r="BX63" s="34">
        <f t="shared" si="80"/>
        <v>3823.858171726647</v>
      </c>
      <c r="BY63" s="34">
        <f t="shared" si="80"/>
        <v>4405.3415138613063</v>
      </c>
      <c r="BZ63" s="34">
        <f t="shared" si="80"/>
        <v>4423.6971035023944</v>
      </c>
      <c r="CA63" s="34">
        <f t="shared" si="80"/>
        <v>4472.1435610829813</v>
      </c>
      <c r="CB63" s="34">
        <f t="shared" si="80"/>
        <v>5048.3572483785583</v>
      </c>
      <c r="CC63" s="34">
        <f t="shared" si="80"/>
        <v>3374.5505422836923</v>
      </c>
      <c r="CD63" s="34">
        <f t="shared" si="80"/>
        <v>4573.8653005941951</v>
      </c>
      <c r="CE63" s="34">
        <f t="shared" si="80"/>
        <v>4409.8165049984091</v>
      </c>
      <c r="CF63" s="34">
        <f t="shared" si="80"/>
        <v>4749.9623859347048</v>
      </c>
      <c r="CG63" s="34">
        <f t="shared" si="80"/>
        <v>4508.1867467474103</v>
      </c>
      <c r="CH63" s="34">
        <f t="shared" si="80"/>
        <v>4681.4749830451665</v>
      </c>
      <c r="CI63" s="34">
        <f t="shared" si="80"/>
        <v>5275.0283293553484</v>
      </c>
      <c r="CJ63" s="34">
        <f t="shared" si="80"/>
        <v>4533.6153402698519</v>
      </c>
      <c r="CK63" s="34">
        <f t="shared" si="80"/>
        <v>5412.9445699275757</v>
      </c>
      <c r="CL63" s="34">
        <f t="shared" si="80"/>
        <v>5152.7269070765296</v>
      </c>
      <c r="CM63" s="34">
        <f t="shared" si="80"/>
        <v>5395.0464575084061</v>
      </c>
    </row>
    <row r="64" spans="2:91" x14ac:dyDescent="0.2">
      <c r="B64" s="88" t="str">
        <f>Inputs!AP25</f>
        <v>French fries</v>
      </c>
      <c r="C64" s="19" t="str">
        <f>Inputs!$J$16</f>
        <v>EUR</v>
      </c>
      <c r="D64" s="19" t="s">
        <v>19</v>
      </c>
      <c r="E64" s="176">
        <f t="shared" si="72"/>
        <v>8586.0838740845884</v>
      </c>
      <c r="F64" s="176">
        <f t="shared" si="72"/>
        <v>37771.19261884041</v>
      </c>
      <c r="G64" s="176">
        <f t="shared" si="72"/>
        <v>43272.515685184713</v>
      </c>
      <c r="H64" s="176">
        <f t="shared" si="72"/>
        <v>47760.987824715405</v>
      </c>
      <c r="I64" s="176">
        <f t="shared" si="72"/>
        <v>57115.575316119852</v>
      </c>
      <c r="J64" s="20"/>
      <c r="K64" s="176">
        <f t="shared" si="73"/>
        <v>0</v>
      </c>
      <c r="L64" s="176">
        <f t="shared" si="73"/>
        <v>0</v>
      </c>
      <c r="M64" s="176">
        <f t="shared" si="73"/>
        <v>0</v>
      </c>
      <c r="N64" s="176">
        <f t="shared" si="73"/>
        <v>8586.0838740845884</v>
      </c>
      <c r="O64" s="176">
        <f t="shared" si="73"/>
        <v>8579.111877884925</v>
      </c>
      <c r="P64" s="176">
        <f t="shared" si="73"/>
        <v>9024.4619875401095</v>
      </c>
      <c r="Q64" s="176">
        <f t="shared" si="73"/>
        <v>9612.2408287742983</v>
      </c>
      <c r="R64" s="176">
        <f t="shared" si="73"/>
        <v>10555.377924641078</v>
      </c>
      <c r="S64" s="176">
        <f t="shared" si="73"/>
        <v>9805.2778778165175</v>
      </c>
      <c r="T64" s="176">
        <f t="shared" si="73"/>
        <v>10331.24964066115</v>
      </c>
      <c r="U64" s="176">
        <f t="shared" si="74"/>
        <v>11008.013385561077</v>
      </c>
      <c r="V64" s="176">
        <f t="shared" si="74"/>
        <v>12127.974781145966</v>
      </c>
      <c r="W64" s="176">
        <f t="shared" si="74"/>
        <v>10767.070239109817</v>
      </c>
      <c r="X64" s="176">
        <f t="shared" si="74"/>
        <v>11442.582853875239</v>
      </c>
      <c r="Y64" s="176">
        <f t="shared" si="74"/>
        <v>12250.152553283664</v>
      </c>
      <c r="Z64" s="176">
        <f t="shared" si="74"/>
        <v>13301.182178446683</v>
      </c>
      <c r="AA64" s="176">
        <f t="shared" si="74"/>
        <v>12996.773091256448</v>
      </c>
      <c r="AB64" s="176">
        <f t="shared" si="74"/>
        <v>13667.965637680525</v>
      </c>
      <c r="AC64" s="176">
        <f t="shared" si="74"/>
        <v>14490.118652670368</v>
      </c>
      <c r="AD64" s="176">
        <f t="shared" si="74"/>
        <v>15960.717934512511</v>
      </c>
      <c r="AE64" s="20"/>
      <c r="AF64" s="34">
        <f t="shared" ref="AF64:BK64" si="81">AF93*AF121</f>
        <v>0</v>
      </c>
      <c r="AG64" s="34">
        <f t="shared" si="81"/>
        <v>0</v>
      </c>
      <c r="AH64" s="34">
        <f t="shared" si="81"/>
        <v>0</v>
      </c>
      <c r="AI64" s="34">
        <f t="shared" si="81"/>
        <v>0</v>
      </c>
      <c r="AJ64" s="34">
        <f t="shared" si="81"/>
        <v>0</v>
      </c>
      <c r="AK64" s="34">
        <f t="shared" si="81"/>
        <v>0</v>
      </c>
      <c r="AL64" s="34">
        <f t="shared" si="81"/>
        <v>0</v>
      </c>
      <c r="AM64" s="34">
        <f t="shared" si="81"/>
        <v>0</v>
      </c>
      <c r="AN64" s="34">
        <f t="shared" si="81"/>
        <v>0</v>
      </c>
      <c r="AO64" s="34">
        <f t="shared" si="81"/>
        <v>2807.1682094379084</v>
      </c>
      <c r="AP64" s="34">
        <f t="shared" si="81"/>
        <v>2785.3873660110762</v>
      </c>
      <c r="AQ64" s="34">
        <f t="shared" si="81"/>
        <v>2993.5282986356028</v>
      </c>
      <c r="AR64" s="34">
        <f t="shared" si="81"/>
        <v>3201.3482439831891</v>
      </c>
      <c r="AS64" s="34">
        <f t="shared" si="81"/>
        <v>2261.1932626929452</v>
      </c>
      <c r="AT64" s="34">
        <f t="shared" si="81"/>
        <v>3116.5703712087902</v>
      </c>
      <c r="AU64" s="34">
        <f t="shared" si="81"/>
        <v>2910.2923697644082</v>
      </c>
      <c r="AV64" s="34">
        <f t="shared" si="81"/>
        <v>3042.8868562074858</v>
      </c>
      <c r="AW64" s="34">
        <f t="shared" si="81"/>
        <v>3071.2827615682149</v>
      </c>
      <c r="AX64" s="34">
        <f t="shared" si="81"/>
        <v>3073.3917969409654</v>
      </c>
      <c r="AY64" s="34">
        <f t="shared" si="81"/>
        <v>3488.1672157436446</v>
      </c>
      <c r="AZ64" s="34">
        <f t="shared" si="81"/>
        <v>3050.6818160896892</v>
      </c>
      <c r="BA64" s="34">
        <f t="shared" si="81"/>
        <v>3442.4535861559439</v>
      </c>
      <c r="BB64" s="34">
        <f t="shared" si="81"/>
        <v>3513.7231330568284</v>
      </c>
      <c r="BC64" s="34">
        <f t="shared" si="81"/>
        <v>3599.2012054283068</v>
      </c>
      <c r="BD64" s="34">
        <f t="shared" si="81"/>
        <v>3682.3902898933952</v>
      </c>
      <c r="BE64" s="34">
        <f t="shared" si="81"/>
        <v>2561.022888805951</v>
      </c>
      <c r="BF64" s="34">
        <f t="shared" si="81"/>
        <v>3561.8646991171713</v>
      </c>
      <c r="BG64" s="34">
        <f t="shared" si="81"/>
        <v>3383.3703532717727</v>
      </c>
      <c r="BH64" s="34">
        <f t="shared" si="81"/>
        <v>3508.4054515312891</v>
      </c>
      <c r="BI64" s="34">
        <f t="shared" si="81"/>
        <v>3439.4738358580871</v>
      </c>
      <c r="BJ64" s="34">
        <f t="shared" si="81"/>
        <v>3481.7710090419691</v>
      </c>
      <c r="BK64" s="34">
        <f t="shared" si="81"/>
        <v>4114.0946496231691</v>
      </c>
      <c r="BL64" s="34">
        <f t="shared" ref="BL64:CM64" si="82">BL93*BL121</f>
        <v>3412.1477268959393</v>
      </c>
      <c r="BM64" s="34">
        <f t="shared" si="82"/>
        <v>3964.3892667172522</v>
      </c>
      <c r="BN64" s="34">
        <f t="shared" si="82"/>
        <v>4080.4302442117887</v>
      </c>
      <c r="BO64" s="34">
        <f t="shared" si="82"/>
        <v>4083.1552702169242</v>
      </c>
      <c r="BP64" s="34">
        <f t="shared" si="82"/>
        <v>4100.1684171761617</v>
      </c>
      <c r="BQ64" s="34">
        <f t="shared" si="82"/>
        <v>2821.6135686732687</v>
      </c>
      <c r="BR64" s="34">
        <f t="shared" si="82"/>
        <v>3845.2882532603862</v>
      </c>
      <c r="BS64" s="34">
        <f t="shared" si="82"/>
        <v>3730.6644508488175</v>
      </c>
      <c r="BT64" s="34">
        <f t="shared" si="82"/>
        <v>3994.0125866950521</v>
      </c>
      <c r="BU64" s="34">
        <f t="shared" si="82"/>
        <v>3717.9058163313703</v>
      </c>
      <c r="BV64" s="34">
        <f t="shared" si="82"/>
        <v>3895.0796417323318</v>
      </c>
      <c r="BW64" s="34">
        <f t="shared" si="82"/>
        <v>4531.2147398246861</v>
      </c>
      <c r="BX64" s="34">
        <f t="shared" si="82"/>
        <v>3823.858171726647</v>
      </c>
      <c r="BY64" s="34">
        <f t="shared" si="82"/>
        <v>4405.3415138613063</v>
      </c>
      <c r="BZ64" s="34">
        <f t="shared" si="82"/>
        <v>4423.6971035023944</v>
      </c>
      <c r="CA64" s="34">
        <f t="shared" si="82"/>
        <v>4472.1435610829813</v>
      </c>
      <c r="CB64" s="34">
        <f t="shared" si="82"/>
        <v>5048.3572483785583</v>
      </c>
      <c r="CC64" s="34">
        <f t="shared" si="82"/>
        <v>3374.5505422836923</v>
      </c>
      <c r="CD64" s="34">
        <f t="shared" si="82"/>
        <v>4573.8653005941951</v>
      </c>
      <c r="CE64" s="34">
        <f t="shared" si="82"/>
        <v>4409.8165049984091</v>
      </c>
      <c r="CF64" s="34">
        <f t="shared" si="82"/>
        <v>4749.9623859347048</v>
      </c>
      <c r="CG64" s="34">
        <f t="shared" si="82"/>
        <v>4508.1867467474103</v>
      </c>
      <c r="CH64" s="34">
        <f t="shared" si="82"/>
        <v>4681.4749830451665</v>
      </c>
      <c r="CI64" s="34">
        <f t="shared" si="82"/>
        <v>5275.0283293553484</v>
      </c>
      <c r="CJ64" s="34">
        <f t="shared" si="82"/>
        <v>4533.6153402698519</v>
      </c>
      <c r="CK64" s="34">
        <f t="shared" si="82"/>
        <v>5412.9445699275757</v>
      </c>
      <c r="CL64" s="34">
        <f t="shared" si="82"/>
        <v>5152.7269070765296</v>
      </c>
      <c r="CM64" s="34">
        <f t="shared" si="82"/>
        <v>5395.0464575084061</v>
      </c>
    </row>
    <row r="65" spans="2:91" x14ac:dyDescent="0.2">
      <c r="B65" s="88" t="str">
        <f>Inputs!AP26</f>
        <v>Vegetables Grill</v>
      </c>
      <c r="C65" s="19" t="str">
        <f>Inputs!$J$16</f>
        <v>EUR</v>
      </c>
      <c r="D65" s="19" t="s">
        <v>19</v>
      </c>
      <c r="E65" s="176">
        <f t="shared" si="72"/>
        <v>51414.457165512256</v>
      </c>
      <c r="F65" s="176">
        <f t="shared" si="72"/>
        <v>226138.65942469041</v>
      </c>
      <c r="G65" s="176">
        <f t="shared" si="72"/>
        <v>259215.32154469841</v>
      </c>
      <c r="H65" s="176">
        <f t="shared" si="72"/>
        <v>286197.89758942468</v>
      </c>
      <c r="I65" s="176">
        <f t="shared" si="72"/>
        <v>342201.4816710648</v>
      </c>
      <c r="J65" s="20"/>
      <c r="K65" s="176">
        <f t="shared" si="73"/>
        <v>0</v>
      </c>
      <c r="L65" s="176">
        <f t="shared" si="73"/>
        <v>0</v>
      </c>
      <c r="M65" s="176">
        <f t="shared" si="73"/>
        <v>0</v>
      </c>
      <c r="N65" s="176">
        <f t="shared" si="73"/>
        <v>51414.457165512256</v>
      </c>
      <c r="O65" s="176">
        <f t="shared" si="73"/>
        <v>51384.158288439023</v>
      </c>
      <c r="P65" s="176">
        <f t="shared" si="73"/>
        <v>53963.213390666788</v>
      </c>
      <c r="Q65" s="176">
        <f t="shared" si="73"/>
        <v>57567.001293366455</v>
      </c>
      <c r="R65" s="176">
        <f t="shared" si="73"/>
        <v>63224.286452218148</v>
      </c>
      <c r="S65" s="176">
        <f t="shared" si="73"/>
        <v>58722.047489803575</v>
      </c>
      <c r="T65" s="176">
        <f t="shared" si="73"/>
        <v>61932.144063697378</v>
      </c>
      <c r="U65" s="176">
        <f t="shared" si="74"/>
        <v>65935.457557386311</v>
      </c>
      <c r="V65" s="176">
        <f t="shared" si="74"/>
        <v>72625.672433811153</v>
      </c>
      <c r="W65" s="176">
        <f t="shared" si="74"/>
        <v>64602.4214346589</v>
      </c>
      <c r="X65" s="176">
        <f t="shared" si="74"/>
        <v>68539.12530178795</v>
      </c>
      <c r="Y65" s="176">
        <f t="shared" si="74"/>
        <v>73323.982653916435</v>
      </c>
      <c r="Z65" s="176">
        <f t="shared" si="74"/>
        <v>79732.368199061384</v>
      </c>
      <c r="AA65" s="176">
        <f t="shared" si="74"/>
        <v>77829.312364604848</v>
      </c>
      <c r="AB65" s="176">
        <f t="shared" si="74"/>
        <v>81854.6958605049</v>
      </c>
      <c r="AC65" s="176">
        <f t="shared" si="74"/>
        <v>86863.459853595719</v>
      </c>
      <c r="AD65" s="176">
        <f t="shared" si="74"/>
        <v>95654.013592359319</v>
      </c>
      <c r="AE65" s="20"/>
      <c r="AF65" s="34">
        <f t="shared" ref="AF65:BK65" si="83">AF94*AF122</f>
        <v>0</v>
      </c>
      <c r="AG65" s="34">
        <f t="shared" si="83"/>
        <v>0</v>
      </c>
      <c r="AH65" s="34">
        <f t="shared" si="83"/>
        <v>0</v>
      </c>
      <c r="AI65" s="34">
        <f t="shared" si="83"/>
        <v>0</v>
      </c>
      <c r="AJ65" s="34">
        <f t="shared" si="83"/>
        <v>0</v>
      </c>
      <c r="AK65" s="34">
        <f t="shared" si="83"/>
        <v>0</v>
      </c>
      <c r="AL65" s="34">
        <f t="shared" si="83"/>
        <v>0</v>
      </c>
      <c r="AM65" s="34">
        <f t="shared" si="83"/>
        <v>0</v>
      </c>
      <c r="AN65" s="34">
        <f t="shared" si="83"/>
        <v>0</v>
      </c>
      <c r="AO65" s="34">
        <f t="shared" si="83"/>
        <v>16843.009256627451</v>
      </c>
      <c r="AP65" s="34">
        <f t="shared" si="83"/>
        <v>16661.449540979498</v>
      </c>
      <c r="AQ65" s="34">
        <f t="shared" si="83"/>
        <v>17909.998367905315</v>
      </c>
      <c r="AR65" s="34">
        <f t="shared" si="83"/>
        <v>19182.375823385213</v>
      </c>
      <c r="AS65" s="34">
        <f t="shared" si="83"/>
        <v>13541.317367441181</v>
      </c>
      <c r="AT65" s="34">
        <f t="shared" si="83"/>
        <v>18660.465097612632</v>
      </c>
      <c r="AU65" s="34">
        <f t="shared" si="83"/>
        <v>17396.501026439266</v>
      </c>
      <c r="AV65" s="34">
        <f t="shared" si="83"/>
        <v>18191.741679136994</v>
      </c>
      <c r="AW65" s="34">
        <f t="shared" si="83"/>
        <v>18374.970685090524</v>
      </c>
      <c r="AX65" s="34">
        <f t="shared" si="83"/>
        <v>18387.361267905431</v>
      </c>
      <c r="AY65" s="34">
        <f t="shared" si="83"/>
        <v>20915.689679134601</v>
      </c>
      <c r="AZ65" s="34">
        <f t="shared" si="83"/>
        <v>18263.95034632643</v>
      </c>
      <c r="BA65" s="34">
        <f t="shared" si="83"/>
        <v>20587.486095331056</v>
      </c>
      <c r="BB65" s="34">
        <f t="shared" si="83"/>
        <v>21082.33879834097</v>
      </c>
      <c r="BC65" s="34">
        <f t="shared" si="83"/>
        <v>21554.461558546125</v>
      </c>
      <c r="BD65" s="34">
        <f t="shared" si="83"/>
        <v>22080.703256805209</v>
      </c>
      <c r="BE65" s="34">
        <f t="shared" si="83"/>
        <v>15297.66078500667</v>
      </c>
      <c r="BF65" s="34">
        <f t="shared" si="83"/>
        <v>21343.683447991698</v>
      </c>
      <c r="BG65" s="34">
        <f t="shared" si="83"/>
        <v>20272.602769808011</v>
      </c>
      <c r="BH65" s="34">
        <f t="shared" si="83"/>
        <v>21022.698278740845</v>
      </c>
      <c r="BI65" s="34">
        <f t="shared" si="83"/>
        <v>20636.843015148523</v>
      </c>
      <c r="BJ65" s="34">
        <f t="shared" si="83"/>
        <v>20890.626054251814</v>
      </c>
      <c r="BK65" s="34">
        <f t="shared" si="83"/>
        <v>24642.444061736045</v>
      </c>
      <c r="BL65" s="34">
        <f t="shared" ref="BL65:CM65" si="84">BL94*BL122</f>
        <v>20402.387441398449</v>
      </c>
      <c r="BM65" s="34">
        <f t="shared" si="84"/>
        <v>23729.701467921837</v>
      </c>
      <c r="BN65" s="34">
        <f t="shared" si="84"/>
        <v>24454.146411304097</v>
      </c>
      <c r="BO65" s="34">
        <f t="shared" si="84"/>
        <v>24441.824554585222</v>
      </c>
      <c r="BP65" s="34">
        <f t="shared" si="84"/>
        <v>24601.010503056968</v>
      </c>
      <c r="BQ65" s="34">
        <f t="shared" si="84"/>
        <v>16929.681412039612</v>
      </c>
      <c r="BR65" s="34">
        <f t="shared" si="84"/>
        <v>23071.729519562316</v>
      </c>
      <c r="BS65" s="34">
        <f t="shared" si="84"/>
        <v>22311.405684648376</v>
      </c>
      <c r="BT65" s="34">
        <f t="shared" si="84"/>
        <v>23934.922143625095</v>
      </c>
      <c r="BU65" s="34">
        <f t="shared" si="84"/>
        <v>22292.797473514474</v>
      </c>
      <c r="BV65" s="34">
        <f t="shared" si="84"/>
        <v>23296.985781682062</v>
      </c>
      <c r="BW65" s="34">
        <f t="shared" si="84"/>
        <v>27113.490153283223</v>
      </c>
      <c r="BX65" s="34">
        <f t="shared" si="84"/>
        <v>22913.506718951146</v>
      </c>
      <c r="BY65" s="34">
        <f t="shared" si="84"/>
        <v>26417.166172648034</v>
      </c>
      <c r="BZ65" s="34">
        <f t="shared" si="84"/>
        <v>26497.347853073465</v>
      </c>
      <c r="CA65" s="34">
        <f t="shared" si="84"/>
        <v>26817.854173339889</v>
      </c>
      <c r="CB65" s="34">
        <f t="shared" si="84"/>
        <v>30229.864597753396</v>
      </c>
      <c r="CC65" s="34">
        <f t="shared" si="84"/>
        <v>20217.038226417098</v>
      </c>
      <c r="CD65" s="34">
        <f t="shared" si="84"/>
        <v>27382.40954043435</v>
      </c>
      <c r="CE65" s="34">
        <f t="shared" si="84"/>
        <v>26397.86350742992</v>
      </c>
      <c r="CF65" s="34">
        <f t="shared" si="84"/>
        <v>28438.484478370363</v>
      </c>
      <c r="CG65" s="34">
        <f t="shared" si="84"/>
        <v>27018.347874704617</v>
      </c>
      <c r="CH65" s="34">
        <f t="shared" si="84"/>
        <v>28011.597835844514</v>
      </c>
      <c r="CI65" s="34">
        <f t="shared" si="84"/>
        <v>31650.169976132092</v>
      </c>
      <c r="CJ65" s="34">
        <f t="shared" si="84"/>
        <v>27201.692041619113</v>
      </c>
      <c r="CK65" s="34">
        <f t="shared" si="84"/>
        <v>32477.667419565456</v>
      </c>
      <c r="CL65" s="34">
        <f t="shared" si="84"/>
        <v>30884.942375952614</v>
      </c>
      <c r="CM65" s="34">
        <f t="shared" si="84"/>
        <v>32291.403796841249</v>
      </c>
    </row>
    <row r="66" spans="2:91" x14ac:dyDescent="0.2">
      <c r="B66" s="88" t="str">
        <f>Inputs!AP27</f>
        <v>Rice</v>
      </c>
      <c r="C66" s="19" t="str">
        <f>Inputs!$J$16</f>
        <v>EUR</v>
      </c>
      <c r="D66" s="19" t="s">
        <v>19</v>
      </c>
      <c r="E66" s="176">
        <f t="shared" si="72"/>
        <v>32121.279968570754</v>
      </c>
      <c r="F66" s="176">
        <f t="shared" si="72"/>
        <v>141335.41797453508</v>
      </c>
      <c r="G66" s="176">
        <f t="shared" si="72"/>
        <v>162019.94691641734</v>
      </c>
      <c r="H66" s="176">
        <f t="shared" si="72"/>
        <v>178871.825212645</v>
      </c>
      <c r="I66" s="176">
        <f t="shared" si="72"/>
        <v>213906.80566655778</v>
      </c>
      <c r="J66" s="20"/>
      <c r="K66" s="176">
        <f t="shared" si="73"/>
        <v>0</v>
      </c>
      <c r="L66" s="176">
        <f t="shared" si="73"/>
        <v>0</v>
      </c>
      <c r="M66" s="176">
        <f t="shared" si="73"/>
        <v>0</v>
      </c>
      <c r="N66" s="176">
        <f t="shared" si="73"/>
        <v>32121.279968570754</v>
      </c>
      <c r="O66" s="176">
        <f t="shared" si="73"/>
        <v>32103.784807915581</v>
      </c>
      <c r="P66" s="176">
        <f t="shared" si="73"/>
        <v>33733.574553193044</v>
      </c>
      <c r="Q66" s="176">
        <f t="shared" si="73"/>
        <v>35976.105485997054</v>
      </c>
      <c r="R66" s="176">
        <f t="shared" si="73"/>
        <v>39521.95312742942</v>
      </c>
      <c r="S66" s="176">
        <f t="shared" si="73"/>
        <v>36697.848691164654</v>
      </c>
      <c r="T66" s="176">
        <f t="shared" si="73"/>
        <v>38721.428484878241</v>
      </c>
      <c r="U66" s="176">
        <f t="shared" si="74"/>
        <v>41216.688925866241</v>
      </c>
      <c r="V66" s="176">
        <f t="shared" si="74"/>
        <v>45383.980814508206</v>
      </c>
      <c r="W66" s="176">
        <f t="shared" si="74"/>
        <v>40376.513396661809</v>
      </c>
      <c r="X66" s="176">
        <f t="shared" si="74"/>
        <v>42833.293989001206</v>
      </c>
      <c r="Y66" s="176">
        <f t="shared" si="74"/>
        <v>45827.466128631095</v>
      </c>
      <c r="Z66" s="176">
        <f t="shared" si="74"/>
        <v>49834.551698350886</v>
      </c>
      <c r="AA66" s="176">
        <f t="shared" si="74"/>
        <v>48647.103421695443</v>
      </c>
      <c r="AB66" s="176">
        <f t="shared" si="74"/>
        <v>51174.523399247919</v>
      </c>
      <c r="AC66" s="176">
        <f t="shared" si="74"/>
        <v>54291.593710057983</v>
      </c>
      <c r="AD66" s="176">
        <f t="shared" si="74"/>
        <v>59793.585135556437</v>
      </c>
      <c r="AE66" s="20"/>
      <c r="AF66" s="34">
        <f t="shared" ref="AF66:BK66" si="85">AF95*AF123</f>
        <v>0</v>
      </c>
      <c r="AG66" s="34">
        <f t="shared" si="85"/>
        <v>0</v>
      </c>
      <c r="AH66" s="34">
        <f t="shared" si="85"/>
        <v>0</v>
      </c>
      <c r="AI66" s="34">
        <f t="shared" si="85"/>
        <v>0</v>
      </c>
      <c r="AJ66" s="34">
        <f t="shared" si="85"/>
        <v>0</v>
      </c>
      <c r="AK66" s="34">
        <f t="shared" si="85"/>
        <v>0</v>
      </c>
      <c r="AL66" s="34">
        <f t="shared" si="85"/>
        <v>0</v>
      </c>
      <c r="AM66" s="34">
        <f t="shared" si="85"/>
        <v>0</v>
      </c>
      <c r="AN66" s="34">
        <f t="shared" si="85"/>
        <v>0</v>
      </c>
      <c r="AO66" s="34">
        <f t="shared" si="85"/>
        <v>10526.880785392157</v>
      </c>
      <c r="AP66" s="34">
        <f t="shared" si="85"/>
        <v>10407.046631226314</v>
      </c>
      <c r="AQ66" s="34">
        <f t="shared" si="85"/>
        <v>11187.352551952285</v>
      </c>
      <c r="AR66" s="34">
        <f t="shared" si="85"/>
        <v>11985.77068455152</v>
      </c>
      <c r="AS66" s="34">
        <f t="shared" si="85"/>
        <v>8460.0930785611763</v>
      </c>
      <c r="AT66" s="34">
        <f t="shared" si="85"/>
        <v>11657.921044802883</v>
      </c>
      <c r="AU66" s="34">
        <f t="shared" si="85"/>
        <v>10874.444471328221</v>
      </c>
      <c r="AV66" s="34">
        <f t="shared" si="85"/>
        <v>11371.47803591332</v>
      </c>
      <c r="AW66" s="34">
        <f t="shared" si="85"/>
        <v>11487.6520459515</v>
      </c>
      <c r="AX66" s="34">
        <f t="shared" si="85"/>
        <v>11485.477103223349</v>
      </c>
      <c r="AY66" s="34">
        <f t="shared" si="85"/>
        <v>13070.641847543218</v>
      </c>
      <c r="AZ66" s="34">
        <f t="shared" si="85"/>
        <v>11419.986535230482</v>
      </c>
      <c r="BA66" s="34">
        <f t="shared" si="85"/>
        <v>12868.859695122024</v>
      </c>
      <c r="BB66" s="34">
        <f t="shared" si="85"/>
        <v>13176.461748963107</v>
      </c>
      <c r="BC66" s="34">
        <f t="shared" si="85"/>
        <v>13476.631683344292</v>
      </c>
      <c r="BD66" s="34">
        <f t="shared" si="85"/>
        <v>13798.734725183862</v>
      </c>
      <c r="BE66" s="34">
        <f t="shared" si="85"/>
        <v>9562.7499043248954</v>
      </c>
      <c r="BF66" s="34">
        <f t="shared" si="85"/>
        <v>13336.364061655897</v>
      </c>
      <c r="BG66" s="34">
        <f t="shared" si="85"/>
        <v>12677.281568585662</v>
      </c>
      <c r="BH66" s="34">
        <f t="shared" si="85"/>
        <v>13146.120031824752</v>
      </c>
      <c r="BI66" s="34">
        <f t="shared" si="85"/>
        <v>12898.026884467827</v>
      </c>
      <c r="BJ66" s="34">
        <f t="shared" si="85"/>
        <v>13056.641283907386</v>
      </c>
      <c r="BK66" s="34">
        <f t="shared" si="85"/>
        <v>15406.7930180854</v>
      </c>
      <c r="BL66" s="34">
        <f t="shared" ref="BL66:CM66" si="86">BL95*BL123</f>
        <v>12753.254623873459</v>
      </c>
      <c r="BM66" s="34">
        <f t="shared" si="86"/>
        <v>14823.984150903438</v>
      </c>
      <c r="BN66" s="34">
        <f t="shared" si="86"/>
        <v>15280.287125319232</v>
      </c>
      <c r="BO66" s="34">
        <f t="shared" si="86"/>
        <v>15279.709538285533</v>
      </c>
      <c r="BP66" s="34">
        <f t="shared" si="86"/>
        <v>15375.631564410603</v>
      </c>
      <c r="BQ66" s="34">
        <f t="shared" si="86"/>
        <v>10581.050882524756</v>
      </c>
      <c r="BR66" s="34">
        <f t="shared" si="86"/>
        <v>14419.830949726447</v>
      </c>
      <c r="BS66" s="34">
        <f t="shared" si="86"/>
        <v>13946.443078416347</v>
      </c>
      <c r="BT66" s="34">
        <f t="shared" si="86"/>
        <v>14955.682167697529</v>
      </c>
      <c r="BU66" s="34">
        <f t="shared" si="86"/>
        <v>13931.168742887328</v>
      </c>
      <c r="BV66" s="34">
        <f t="shared" si="86"/>
        <v>14562.453415269087</v>
      </c>
      <c r="BW66" s="34">
        <f t="shared" si="86"/>
        <v>16947.776302943636</v>
      </c>
      <c r="BX66" s="34">
        <f t="shared" si="86"/>
        <v>14317.236410418374</v>
      </c>
      <c r="BY66" s="34">
        <f t="shared" si="86"/>
        <v>16520.030676979899</v>
      </c>
      <c r="BZ66" s="34">
        <f t="shared" si="86"/>
        <v>16555.238062178305</v>
      </c>
      <c r="CA66" s="34">
        <f t="shared" si="86"/>
        <v>16759.282959192682</v>
      </c>
      <c r="CB66" s="34">
        <f t="shared" si="86"/>
        <v>18897.432804378244</v>
      </c>
      <c r="CC66" s="34">
        <f t="shared" si="86"/>
        <v>12631.865763100053</v>
      </c>
      <c r="CD66" s="34">
        <f t="shared" si="86"/>
        <v>17117.804854217142</v>
      </c>
      <c r="CE66" s="34">
        <f t="shared" si="86"/>
        <v>16502.479412303735</v>
      </c>
      <c r="CF66" s="34">
        <f t="shared" si="86"/>
        <v>17777.883413808842</v>
      </c>
      <c r="CG66" s="34">
        <f t="shared" si="86"/>
        <v>16894.160573135345</v>
      </c>
      <c r="CH66" s="34">
        <f t="shared" si="86"/>
        <v>17509.17994896348</v>
      </c>
      <c r="CI66" s="34">
        <f t="shared" si="86"/>
        <v>19781.356235082556</v>
      </c>
      <c r="CJ66" s="34">
        <f t="shared" si="86"/>
        <v>17001.057526011944</v>
      </c>
      <c r="CK66" s="34">
        <f t="shared" si="86"/>
        <v>20298.542137228407</v>
      </c>
      <c r="CL66" s="34">
        <f t="shared" si="86"/>
        <v>19310.943751597024</v>
      </c>
      <c r="CM66" s="34">
        <f t="shared" si="86"/>
        <v>20184.09924673101</v>
      </c>
    </row>
    <row r="67" spans="2:91" x14ac:dyDescent="0.2">
      <c r="B67" s="88" t="str">
        <f>Inputs!AP28</f>
        <v>Garlic bread</v>
      </c>
      <c r="C67" s="19" t="str">
        <f>Inputs!$J$16</f>
        <v>EUR</v>
      </c>
      <c r="D67" s="19" t="s">
        <v>19</v>
      </c>
      <c r="E67" s="176">
        <f t="shared" si="72"/>
        <v>28556.500780909919</v>
      </c>
      <c r="F67" s="176">
        <f t="shared" si="72"/>
        <v>125623.42407197139</v>
      </c>
      <c r="G67" s="176">
        <f t="shared" si="72"/>
        <v>143996.67238923587</v>
      </c>
      <c r="H67" s="176">
        <f t="shared" si="72"/>
        <v>158989.0293032926</v>
      </c>
      <c r="I67" s="176">
        <f t="shared" si="72"/>
        <v>190109.89297152119</v>
      </c>
      <c r="J67" s="20"/>
      <c r="K67" s="176">
        <f t="shared" si="73"/>
        <v>0</v>
      </c>
      <c r="L67" s="176">
        <f t="shared" si="73"/>
        <v>0</v>
      </c>
      <c r="M67" s="176">
        <f t="shared" si="73"/>
        <v>0</v>
      </c>
      <c r="N67" s="176">
        <f t="shared" si="73"/>
        <v>28556.500780909919</v>
      </c>
      <c r="O67" s="176">
        <f t="shared" si="73"/>
        <v>28543.174337380675</v>
      </c>
      <c r="P67" s="176">
        <f t="shared" si="73"/>
        <v>29983.224469244517</v>
      </c>
      <c r="Q67" s="176">
        <f t="shared" si="73"/>
        <v>31974.2893313807</v>
      </c>
      <c r="R67" s="176">
        <f t="shared" si="73"/>
        <v>35122.735933965501</v>
      </c>
      <c r="S67" s="176">
        <f t="shared" si="73"/>
        <v>32621.441772062208</v>
      </c>
      <c r="T67" s="176">
        <f t="shared" si="73"/>
        <v>34408.656720748419</v>
      </c>
      <c r="U67" s="176">
        <f t="shared" si="74"/>
        <v>36628.851450770788</v>
      </c>
      <c r="V67" s="176">
        <f t="shared" si="74"/>
        <v>40337.722445654472</v>
      </c>
      <c r="W67" s="176">
        <f t="shared" si="74"/>
        <v>35878.262363365124</v>
      </c>
      <c r="X67" s="176">
        <f t="shared" si="74"/>
        <v>38069.185203589252</v>
      </c>
      <c r="Y67" s="176">
        <f t="shared" si="74"/>
        <v>40741.670222459987</v>
      </c>
      <c r="Z67" s="176">
        <f t="shared" si="74"/>
        <v>44299.911513878229</v>
      </c>
      <c r="AA67" s="176">
        <f t="shared" si="74"/>
        <v>43227.998106521161</v>
      </c>
      <c r="AB67" s="176">
        <f t="shared" si="74"/>
        <v>45483.352414965135</v>
      </c>
      <c r="AC67" s="176">
        <f t="shared" si="74"/>
        <v>48261.769477687965</v>
      </c>
      <c r="AD67" s="176">
        <f t="shared" si="74"/>
        <v>53136.772972346924</v>
      </c>
      <c r="AE67" s="20"/>
      <c r="AF67" s="34">
        <f t="shared" ref="AF67:BK67" si="87">AF96*AF124</f>
        <v>0</v>
      </c>
      <c r="AG67" s="34">
        <f t="shared" si="87"/>
        <v>0</v>
      </c>
      <c r="AH67" s="34">
        <f t="shared" si="87"/>
        <v>0</v>
      </c>
      <c r="AI67" s="34">
        <f t="shared" si="87"/>
        <v>0</v>
      </c>
      <c r="AJ67" s="34">
        <f t="shared" si="87"/>
        <v>0</v>
      </c>
      <c r="AK67" s="34">
        <f t="shared" si="87"/>
        <v>0</v>
      </c>
      <c r="AL67" s="34">
        <f t="shared" si="87"/>
        <v>0</v>
      </c>
      <c r="AM67" s="34">
        <f t="shared" si="87"/>
        <v>0</v>
      </c>
      <c r="AN67" s="34">
        <f t="shared" si="87"/>
        <v>0</v>
      </c>
      <c r="AO67" s="34">
        <f t="shared" si="87"/>
        <v>9357.2273647930269</v>
      </c>
      <c r="AP67" s="34">
        <f t="shared" si="87"/>
        <v>9252.8278939409029</v>
      </c>
      <c r="AQ67" s="34">
        <f t="shared" si="87"/>
        <v>9946.4455221759872</v>
      </c>
      <c r="AR67" s="34">
        <f t="shared" si="87"/>
        <v>10655.089787956096</v>
      </c>
      <c r="AS67" s="34">
        <f t="shared" si="87"/>
        <v>7521.159495195343</v>
      </c>
      <c r="AT67" s="34">
        <f t="shared" si="87"/>
        <v>10366.925054229238</v>
      </c>
      <c r="AU67" s="34">
        <f t="shared" si="87"/>
        <v>9662.9102037954999</v>
      </c>
      <c r="AV67" s="34">
        <f t="shared" si="87"/>
        <v>10110.166458304324</v>
      </c>
      <c r="AW67" s="34">
        <f t="shared" si="87"/>
        <v>10210.147807144689</v>
      </c>
      <c r="AX67" s="34">
        <f t="shared" si="87"/>
        <v>10211.520877048823</v>
      </c>
      <c r="AY67" s="34">
        <f t="shared" si="87"/>
        <v>11616.129373039423</v>
      </c>
      <c r="AZ67" s="34">
        <f t="shared" si="87"/>
        <v>10146.639081292456</v>
      </c>
      <c r="BA67" s="34">
        <f t="shared" si="87"/>
        <v>11435.624624583788</v>
      </c>
      <c r="BB67" s="34">
        <f t="shared" si="87"/>
        <v>11712.410443522758</v>
      </c>
      <c r="BC67" s="34">
        <f t="shared" si="87"/>
        <v>11974.700865858953</v>
      </c>
      <c r="BD67" s="34">
        <f t="shared" si="87"/>
        <v>12268.951598579994</v>
      </c>
      <c r="BE67" s="34">
        <f t="shared" si="87"/>
        <v>8496.7983097862289</v>
      </c>
      <c r="BF67" s="34">
        <f t="shared" si="87"/>
        <v>11855.691863695985</v>
      </c>
      <c r="BG67" s="34">
        <f t="shared" si="87"/>
        <v>11266.393115146477</v>
      </c>
      <c r="BH67" s="34">
        <f t="shared" si="87"/>
        <v>11677.350819408321</v>
      </c>
      <c r="BI67" s="34">
        <f t="shared" si="87"/>
        <v>11464.912786193619</v>
      </c>
      <c r="BJ67" s="34">
        <f t="shared" si="87"/>
        <v>11605.903363473226</v>
      </c>
      <c r="BK67" s="34">
        <f t="shared" si="87"/>
        <v>13690.246700964464</v>
      </c>
      <c r="BL67" s="34">
        <f t="shared" ref="BL67:CM67" si="88">BL96*BL124</f>
        <v>11332.701386333101</v>
      </c>
      <c r="BM67" s="34">
        <f t="shared" si="88"/>
        <v>13179.234556318954</v>
      </c>
      <c r="BN67" s="34">
        <f t="shared" si="88"/>
        <v>13583.662238643477</v>
      </c>
      <c r="BO67" s="34">
        <f t="shared" si="88"/>
        <v>13574.825650692041</v>
      </c>
      <c r="BP67" s="34">
        <f t="shared" si="88"/>
        <v>13661.254618417652</v>
      </c>
      <c r="BQ67" s="34">
        <f t="shared" si="88"/>
        <v>9399.3802340795282</v>
      </c>
      <c r="BR67" s="34">
        <f t="shared" si="88"/>
        <v>12817.627510867947</v>
      </c>
      <c r="BS67" s="34">
        <f t="shared" si="88"/>
        <v>12393.20924090341</v>
      </c>
      <c r="BT67" s="34">
        <f t="shared" si="88"/>
        <v>13295.154428642738</v>
      </c>
      <c r="BU67" s="34">
        <f t="shared" si="88"/>
        <v>12380.821534043107</v>
      </c>
      <c r="BV67" s="34">
        <f t="shared" si="88"/>
        <v>12946.852771418469</v>
      </c>
      <c r="BW67" s="34">
        <f t="shared" si="88"/>
        <v>15067.149989916499</v>
      </c>
      <c r="BX67" s="34">
        <f t="shared" si="88"/>
        <v>12727.667461125024</v>
      </c>
      <c r="BY67" s="34">
        <f t="shared" si="88"/>
        <v>14678.270500154429</v>
      </c>
      <c r="BZ67" s="34">
        <f t="shared" si="88"/>
        <v>14720.748807263031</v>
      </c>
      <c r="CA67" s="34">
        <f t="shared" si="88"/>
        <v>14900.892206460767</v>
      </c>
      <c r="CB67" s="34">
        <f t="shared" si="88"/>
        <v>16790.183186771468</v>
      </c>
      <c r="CC67" s="34">
        <f t="shared" si="88"/>
        <v>11229.586165559145</v>
      </c>
      <c r="CD67" s="34">
        <f t="shared" si="88"/>
        <v>15208.228754190548</v>
      </c>
      <c r="CE67" s="34">
        <f t="shared" si="88"/>
        <v>14667.599015327749</v>
      </c>
      <c r="CF67" s="34">
        <f t="shared" si="88"/>
        <v>15801.286162887624</v>
      </c>
      <c r="CG67" s="34">
        <f t="shared" si="88"/>
        <v>15014.467236749761</v>
      </c>
      <c r="CH67" s="34">
        <f t="shared" si="88"/>
        <v>15566.290578937307</v>
      </c>
      <c r="CI67" s="34">
        <f t="shared" si="88"/>
        <v>17583.427764517823</v>
      </c>
      <c r="CJ67" s="34">
        <f t="shared" si="88"/>
        <v>15112.051134232837</v>
      </c>
      <c r="CK67" s="34">
        <f t="shared" si="88"/>
        <v>18036.630087896916</v>
      </c>
      <c r="CL67" s="34">
        <f t="shared" si="88"/>
        <v>17162.665079210692</v>
      </c>
      <c r="CM67" s="34">
        <f t="shared" si="88"/>
        <v>17937.477805239319</v>
      </c>
    </row>
    <row r="68" spans="2:91" x14ac:dyDescent="0.2">
      <c r="B68" s="88" t="str">
        <f>Inputs!AP29</f>
        <v>Wines</v>
      </c>
      <c r="C68" s="19" t="str">
        <f>Inputs!$J$16</f>
        <v>EUR</v>
      </c>
      <c r="D68" s="19" t="s">
        <v>19</v>
      </c>
      <c r="E68" s="176">
        <f t="shared" si="72"/>
        <v>35722.200475875747</v>
      </c>
      <c r="F68" s="176">
        <f t="shared" si="72"/>
        <v>157159.15622743525</v>
      </c>
      <c r="G68" s="176">
        <f t="shared" si="72"/>
        <v>180155.74937159586</v>
      </c>
      <c r="H68" s="176">
        <f t="shared" si="72"/>
        <v>198881.36760795739</v>
      </c>
      <c r="I68" s="176">
        <f t="shared" si="72"/>
        <v>237789.74708593905</v>
      </c>
      <c r="J68" s="20"/>
      <c r="K68" s="176">
        <f t="shared" si="73"/>
        <v>0</v>
      </c>
      <c r="L68" s="176">
        <f t="shared" si="73"/>
        <v>0</v>
      </c>
      <c r="M68" s="176">
        <f t="shared" si="73"/>
        <v>0</v>
      </c>
      <c r="N68" s="176">
        <f t="shared" si="73"/>
        <v>35722.200475875747</v>
      </c>
      <c r="O68" s="176">
        <f t="shared" si="73"/>
        <v>35719.245928937111</v>
      </c>
      <c r="P68" s="176">
        <f t="shared" si="73"/>
        <v>37519.949945728134</v>
      </c>
      <c r="Q68" s="176">
        <f t="shared" si="73"/>
        <v>39995.529366061673</v>
      </c>
      <c r="R68" s="176">
        <f t="shared" si="73"/>
        <v>43924.430986708321</v>
      </c>
      <c r="S68" s="176">
        <f t="shared" si="73"/>
        <v>40826.792595973391</v>
      </c>
      <c r="T68" s="176">
        <f t="shared" si="73"/>
        <v>43046.873502754781</v>
      </c>
      <c r="U68" s="176">
        <f t="shared" si="74"/>
        <v>45808.095225956371</v>
      </c>
      <c r="V68" s="176">
        <f t="shared" si="74"/>
        <v>50473.988046911298</v>
      </c>
      <c r="W68" s="176">
        <f t="shared" si="74"/>
        <v>44862.792662957552</v>
      </c>
      <c r="X68" s="176">
        <f t="shared" si="74"/>
        <v>47647.186465961597</v>
      </c>
      <c r="Y68" s="176">
        <f t="shared" si="74"/>
        <v>50980.931324358244</v>
      </c>
      <c r="Z68" s="176">
        <f t="shared" si="74"/>
        <v>55390.457154679978</v>
      </c>
      <c r="AA68" s="176">
        <f t="shared" si="74"/>
        <v>54090.168528334776</v>
      </c>
      <c r="AB68" s="176">
        <f t="shared" si="74"/>
        <v>56886.145698773835</v>
      </c>
      <c r="AC68" s="176">
        <f t="shared" si="74"/>
        <v>60343.306026782142</v>
      </c>
      <c r="AD68" s="176">
        <f t="shared" si="74"/>
        <v>66470.126832048292</v>
      </c>
      <c r="AE68" s="20"/>
      <c r="AF68" s="34">
        <f t="shared" ref="AF68:BK68" si="89">AF97*AF125</f>
        <v>0</v>
      </c>
      <c r="AG68" s="34">
        <f t="shared" si="89"/>
        <v>0</v>
      </c>
      <c r="AH68" s="34">
        <f t="shared" si="89"/>
        <v>0</v>
      </c>
      <c r="AI68" s="34">
        <f t="shared" si="89"/>
        <v>0</v>
      </c>
      <c r="AJ68" s="34">
        <f t="shared" si="89"/>
        <v>0</v>
      </c>
      <c r="AK68" s="34">
        <f t="shared" si="89"/>
        <v>0</v>
      </c>
      <c r="AL68" s="34">
        <f t="shared" si="89"/>
        <v>0</v>
      </c>
      <c r="AM68" s="34">
        <f t="shared" si="89"/>
        <v>0</v>
      </c>
      <c r="AN68" s="34">
        <f t="shared" si="89"/>
        <v>0</v>
      </c>
      <c r="AO68" s="34">
        <f t="shared" si="89"/>
        <v>11696.534205991285</v>
      </c>
      <c r="AP68" s="34">
        <f t="shared" si="89"/>
        <v>11579.283475521692</v>
      </c>
      <c r="AQ68" s="34">
        <f t="shared" si="89"/>
        <v>12446.382794362771</v>
      </c>
      <c r="AR68" s="34">
        <f t="shared" si="89"/>
        <v>13338.951016596622</v>
      </c>
      <c r="AS68" s="34">
        <f t="shared" si="89"/>
        <v>9421.6385945539387</v>
      </c>
      <c r="AT68" s="34">
        <f t="shared" si="89"/>
        <v>12958.65631778655</v>
      </c>
      <c r="AU68" s="34">
        <f t="shared" si="89"/>
        <v>12099.029377290373</v>
      </c>
      <c r="AV68" s="34">
        <f t="shared" si="89"/>
        <v>12651.370459986225</v>
      </c>
      <c r="AW68" s="34">
        <f t="shared" si="89"/>
        <v>12769.550108451536</v>
      </c>
      <c r="AX68" s="34">
        <f t="shared" si="89"/>
        <v>12778.200448847583</v>
      </c>
      <c r="AY68" s="34">
        <f t="shared" si="89"/>
        <v>14534.030065598517</v>
      </c>
      <c r="AZ68" s="34">
        <f t="shared" si="89"/>
        <v>12683.298851615576</v>
      </c>
      <c r="BA68" s="34">
        <f t="shared" si="89"/>
        <v>14315.541849981179</v>
      </c>
      <c r="BB68" s="34">
        <f t="shared" si="89"/>
        <v>14640.513054403451</v>
      </c>
      <c r="BC68" s="34">
        <f t="shared" si="89"/>
        <v>14968.376082323695</v>
      </c>
      <c r="BD68" s="34">
        <f t="shared" si="89"/>
        <v>15343.292874555811</v>
      </c>
      <c r="BE68" s="34">
        <f t="shared" si="89"/>
        <v>10642.396808429365</v>
      </c>
      <c r="BF68" s="34">
        <f t="shared" si="89"/>
        <v>14841.102912988214</v>
      </c>
      <c r="BG68" s="34">
        <f t="shared" si="89"/>
        <v>14097.376471965719</v>
      </c>
      <c r="BH68" s="34">
        <f t="shared" si="89"/>
        <v>14618.356048047037</v>
      </c>
      <c r="BI68" s="34">
        <f t="shared" si="89"/>
        <v>14331.140982742027</v>
      </c>
      <c r="BJ68" s="34">
        <f t="shared" si="89"/>
        <v>14507.379204341536</v>
      </c>
      <c r="BK68" s="34">
        <f t="shared" si="89"/>
        <v>17112.808376205583</v>
      </c>
      <c r="BL68" s="34">
        <f t="shared" ref="BL68:CM68" si="90">BL97*BL125</f>
        <v>14187.907645409248</v>
      </c>
      <c r="BM68" s="34">
        <f t="shared" si="90"/>
        <v>16488.791667373091</v>
      </c>
      <c r="BN68" s="34">
        <f t="shared" si="90"/>
        <v>17001.792684215779</v>
      </c>
      <c r="BO68" s="34">
        <f t="shared" si="90"/>
        <v>16983.403695322428</v>
      </c>
      <c r="BP68" s="34">
        <f t="shared" si="90"/>
        <v>17084.035071567334</v>
      </c>
      <c r="BQ68" s="34">
        <f t="shared" si="90"/>
        <v>11756.723202805282</v>
      </c>
      <c r="BR68" s="34">
        <f t="shared" si="90"/>
        <v>16022.034388584936</v>
      </c>
      <c r="BS68" s="34">
        <f t="shared" si="90"/>
        <v>15514.193120018181</v>
      </c>
      <c r="BT68" s="34">
        <f t="shared" si="90"/>
        <v>16641.719111229377</v>
      </c>
      <c r="BU68" s="34">
        <f t="shared" si="90"/>
        <v>15491.274234714037</v>
      </c>
      <c r="BV68" s="34">
        <f t="shared" si="90"/>
        <v>16198.876811921407</v>
      </c>
      <c r="BW68" s="34">
        <f t="shared" si="90"/>
        <v>18849.312130242481</v>
      </c>
      <c r="BX68" s="34">
        <f t="shared" si="90"/>
        <v>15932.742382194356</v>
      </c>
      <c r="BY68" s="34">
        <f t="shared" si="90"/>
        <v>18355.589641088769</v>
      </c>
      <c r="BZ68" s="34">
        <f t="shared" si="90"/>
        <v>18400.936009078789</v>
      </c>
      <c r="CA68" s="34">
        <f t="shared" si="90"/>
        <v>18633.931504512417</v>
      </c>
      <c r="CB68" s="34">
        <f t="shared" si="90"/>
        <v>21003.426611724219</v>
      </c>
      <c r="CC68" s="34">
        <f t="shared" si="90"/>
        <v>14060.627259515381</v>
      </c>
      <c r="CD68" s="34">
        <f t="shared" si="90"/>
        <v>19026.114657095171</v>
      </c>
      <c r="CE68" s="34">
        <f t="shared" si="90"/>
        <v>18342.446102826423</v>
      </c>
      <c r="CF68" s="34">
        <f t="shared" si="90"/>
        <v>19759.588151166539</v>
      </c>
      <c r="CG68" s="34">
        <f t="shared" si="90"/>
        <v>18784.111444780869</v>
      </c>
      <c r="CH68" s="34">
        <f t="shared" si="90"/>
        <v>19473.957403343818</v>
      </c>
      <c r="CI68" s="34">
        <f t="shared" si="90"/>
        <v>21979.284705647278</v>
      </c>
      <c r="CJ68" s="34">
        <f t="shared" si="90"/>
        <v>18890.063917791045</v>
      </c>
      <c r="CK68" s="34">
        <f t="shared" si="90"/>
        <v>22553.93570803156</v>
      </c>
      <c r="CL68" s="34">
        <f t="shared" si="90"/>
        <v>21469.6954461522</v>
      </c>
      <c r="CM68" s="34">
        <f t="shared" si="90"/>
        <v>22446.495677864525</v>
      </c>
    </row>
    <row r="69" spans="2:91" x14ac:dyDescent="0.2">
      <c r="B69" s="88" t="str">
        <f>Inputs!AP30</f>
        <v>Beer</v>
      </c>
      <c r="C69" s="19" t="str">
        <f>Inputs!$J$16</f>
        <v>EUR</v>
      </c>
      <c r="D69" s="19" t="s">
        <v>19</v>
      </c>
      <c r="E69" s="176">
        <f t="shared" si="72"/>
        <v>42828.373291427677</v>
      </c>
      <c r="F69" s="176">
        <f t="shared" si="72"/>
        <v>188447.22396604679</v>
      </c>
      <c r="G69" s="176">
        <f t="shared" si="72"/>
        <v>216026.59588855645</v>
      </c>
      <c r="H69" s="176">
        <f t="shared" si="72"/>
        <v>238495.76695019333</v>
      </c>
      <c r="I69" s="176">
        <f t="shared" si="72"/>
        <v>285209.07422207703</v>
      </c>
      <c r="J69" s="20"/>
      <c r="K69" s="176">
        <f t="shared" si="73"/>
        <v>0</v>
      </c>
      <c r="L69" s="176">
        <f t="shared" si="73"/>
        <v>0</v>
      </c>
      <c r="M69" s="176">
        <f t="shared" si="73"/>
        <v>0</v>
      </c>
      <c r="N69" s="176">
        <f t="shared" si="73"/>
        <v>42828.373291427677</v>
      </c>
      <c r="O69" s="176">
        <f t="shared" si="73"/>
        <v>42805.046410554103</v>
      </c>
      <c r="P69" s="176">
        <f t="shared" si="73"/>
        <v>44978.099404257388</v>
      </c>
      <c r="Q69" s="176">
        <f t="shared" si="73"/>
        <v>47968.140647996064</v>
      </c>
      <c r="R69" s="176">
        <f t="shared" si="73"/>
        <v>52695.937503239227</v>
      </c>
      <c r="S69" s="176">
        <f t="shared" si="73"/>
        <v>48930.464921552863</v>
      </c>
      <c r="T69" s="176">
        <f t="shared" si="73"/>
        <v>51628.571313170985</v>
      </c>
      <c r="U69" s="176">
        <f t="shared" si="74"/>
        <v>54955.585234488324</v>
      </c>
      <c r="V69" s="176">
        <f t="shared" si="74"/>
        <v>60511.974419344275</v>
      </c>
      <c r="W69" s="176">
        <f t="shared" si="74"/>
        <v>53835.351195549083</v>
      </c>
      <c r="X69" s="176">
        <f t="shared" si="74"/>
        <v>57111.058652001608</v>
      </c>
      <c r="Y69" s="176">
        <f t="shared" si="74"/>
        <v>61103.288171508131</v>
      </c>
      <c r="Z69" s="176">
        <f t="shared" si="74"/>
        <v>66446.068931134505</v>
      </c>
      <c r="AA69" s="176">
        <f t="shared" si="74"/>
        <v>64862.804562260586</v>
      </c>
      <c r="AB69" s="176">
        <f t="shared" si="74"/>
        <v>68232.697865663897</v>
      </c>
      <c r="AC69" s="176">
        <f t="shared" si="74"/>
        <v>72388.791613410649</v>
      </c>
      <c r="AD69" s="176">
        <f t="shared" si="74"/>
        <v>79724.780180741931</v>
      </c>
      <c r="AE69" s="20"/>
      <c r="AF69" s="34">
        <f t="shared" ref="AF69:BK69" si="91">AF98*AF126</f>
        <v>0</v>
      </c>
      <c r="AG69" s="34">
        <f t="shared" si="91"/>
        <v>0</v>
      </c>
      <c r="AH69" s="34">
        <f t="shared" si="91"/>
        <v>0</v>
      </c>
      <c r="AI69" s="34">
        <f t="shared" si="91"/>
        <v>0</v>
      </c>
      <c r="AJ69" s="34">
        <f t="shared" si="91"/>
        <v>0</v>
      </c>
      <c r="AK69" s="34">
        <f t="shared" si="91"/>
        <v>0</v>
      </c>
      <c r="AL69" s="34">
        <f t="shared" si="91"/>
        <v>0</v>
      </c>
      <c r="AM69" s="34">
        <f t="shared" si="91"/>
        <v>0</v>
      </c>
      <c r="AN69" s="34">
        <f t="shared" si="91"/>
        <v>0</v>
      </c>
      <c r="AO69" s="34">
        <f t="shared" si="91"/>
        <v>14035.841047189542</v>
      </c>
      <c r="AP69" s="34">
        <f t="shared" si="91"/>
        <v>13876.062174968421</v>
      </c>
      <c r="AQ69" s="34">
        <f t="shared" si="91"/>
        <v>14916.470069269713</v>
      </c>
      <c r="AR69" s="34">
        <f t="shared" si="91"/>
        <v>15981.027579402025</v>
      </c>
      <c r="AS69" s="34">
        <f t="shared" si="91"/>
        <v>11280.124104748234</v>
      </c>
      <c r="AT69" s="34">
        <f t="shared" si="91"/>
        <v>15543.894726403842</v>
      </c>
      <c r="AU69" s="34">
        <f t="shared" si="91"/>
        <v>14499.259295104295</v>
      </c>
      <c r="AV69" s="34">
        <f t="shared" si="91"/>
        <v>15161.970714551093</v>
      </c>
      <c r="AW69" s="34">
        <f t="shared" si="91"/>
        <v>15316.869394601999</v>
      </c>
      <c r="AX69" s="34">
        <f t="shared" si="91"/>
        <v>15313.969470964466</v>
      </c>
      <c r="AY69" s="34">
        <f t="shared" si="91"/>
        <v>17427.522463390957</v>
      </c>
      <c r="AZ69" s="34">
        <f t="shared" si="91"/>
        <v>15226.648713640643</v>
      </c>
      <c r="BA69" s="34">
        <f t="shared" si="91"/>
        <v>17158.479593496031</v>
      </c>
      <c r="BB69" s="34">
        <f t="shared" si="91"/>
        <v>17568.615665284142</v>
      </c>
      <c r="BC69" s="34">
        <f t="shared" si="91"/>
        <v>17968.842244459058</v>
      </c>
      <c r="BD69" s="34">
        <f t="shared" si="91"/>
        <v>18398.312966911813</v>
      </c>
      <c r="BE69" s="34">
        <f t="shared" si="91"/>
        <v>12750.333205766527</v>
      </c>
      <c r="BF69" s="34">
        <f t="shared" si="91"/>
        <v>17781.818748874528</v>
      </c>
      <c r="BG69" s="34">
        <f t="shared" si="91"/>
        <v>16903.042091447551</v>
      </c>
      <c r="BH69" s="34">
        <f t="shared" si="91"/>
        <v>17528.160042433003</v>
      </c>
      <c r="BI69" s="34">
        <f t="shared" si="91"/>
        <v>17197.369179290436</v>
      </c>
      <c r="BJ69" s="34">
        <f t="shared" si="91"/>
        <v>17408.855045209846</v>
      </c>
      <c r="BK69" s="34">
        <f t="shared" si="91"/>
        <v>20542.390690780532</v>
      </c>
      <c r="BL69" s="34">
        <f t="shared" ref="BL69:CM69" si="92">BL98*BL126</f>
        <v>17004.339498497946</v>
      </c>
      <c r="BM69" s="34">
        <f t="shared" si="92"/>
        <v>19765.312201204586</v>
      </c>
      <c r="BN69" s="34">
        <f t="shared" si="92"/>
        <v>20373.716167092309</v>
      </c>
      <c r="BO69" s="34">
        <f t="shared" si="92"/>
        <v>20372.94605104738</v>
      </c>
      <c r="BP69" s="34">
        <f t="shared" si="92"/>
        <v>20500.842085880806</v>
      </c>
      <c r="BQ69" s="34">
        <f t="shared" si="92"/>
        <v>14108.067843366343</v>
      </c>
      <c r="BR69" s="34">
        <f t="shared" si="92"/>
        <v>19226.441266301928</v>
      </c>
      <c r="BS69" s="34">
        <f t="shared" si="92"/>
        <v>18595.257437888464</v>
      </c>
      <c r="BT69" s="34">
        <f t="shared" si="92"/>
        <v>19940.909556930041</v>
      </c>
      <c r="BU69" s="34">
        <f t="shared" si="92"/>
        <v>18574.891657183107</v>
      </c>
      <c r="BV69" s="34">
        <f t="shared" si="92"/>
        <v>19416.604553692116</v>
      </c>
      <c r="BW69" s="34">
        <f t="shared" si="92"/>
        <v>22597.035070591515</v>
      </c>
      <c r="BX69" s="34">
        <f t="shared" si="92"/>
        <v>19089.6485472245</v>
      </c>
      <c r="BY69" s="34">
        <f t="shared" si="92"/>
        <v>22026.707569306531</v>
      </c>
      <c r="BZ69" s="34">
        <f t="shared" si="92"/>
        <v>22073.650749571072</v>
      </c>
      <c r="CA69" s="34">
        <f t="shared" si="92"/>
        <v>22345.710612256909</v>
      </c>
      <c r="CB69" s="34">
        <f t="shared" si="92"/>
        <v>25196.577072504326</v>
      </c>
      <c r="CC69" s="34">
        <f t="shared" si="92"/>
        <v>16842.487684133404</v>
      </c>
      <c r="CD69" s="34">
        <f t="shared" si="92"/>
        <v>22823.739805622859</v>
      </c>
      <c r="CE69" s="34">
        <f t="shared" si="92"/>
        <v>22003.305883071647</v>
      </c>
      <c r="CF69" s="34">
        <f t="shared" si="92"/>
        <v>23703.844551745126</v>
      </c>
      <c r="CG69" s="34">
        <f t="shared" si="92"/>
        <v>22525.547430847128</v>
      </c>
      <c r="CH69" s="34">
        <f t="shared" si="92"/>
        <v>23345.573265284642</v>
      </c>
      <c r="CI69" s="34">
        <f t="shared" si="92"/>
        <v>26375.141646776745</v>
      </c>
      <c r="CJ69" s="34">
        <f t="shared" si="92"/>
        <v>22668.076701349262</v>
      </c>
      <c r="CK69" s="34">
        <f t="shared" si="92"/>
        <v>27064.722849637881</v>
      </c>
      <c r="CL69" s="34">
        <f t="shared" si="92"/>
        <v>25747.925002129366</v>
      </c>
      <c r="CM69" s="34">
        <f t="shared" si="92"/>
        <v>26912.13232897468</v>
      </c>
    </row>
    <row r="70" spans="2:91" x14ac:dyDescent="0.2">
      <c r="B70" s="88" t="str">
        <f>Inputs!AP31</f>
        <v>Cheese Cake</v>
      </c>
      <c r="C70" s="19" t="str">
        <f>Inputs!$J$16</f>
        <v>EUR</v>
      </c>
      <c r="D70" s="19" t="s">
        <v>19</v>
      </c>
      <c r="E70" s="176">
        <f t="shared" si="72"/>
        <v>10732.604842605735</v>
      </c>
      <c r="F70" s="176">
        <f t="shared" si="72"/>
        <v>47213.990773550511</v>
      </c>
      <c r="G70" s="176">
        <f t="shared" si="72"/>
        <v>54090.64460648087</v>
      </c>
      <c r="H70" s="176">
        <f t="shared" si="72"/>
        <v>59701.234780894229</v>
      </c>
      <c r="I70" s="176">
        <f t="shared" si="72"/>
        <v>71394.469145149793</v>
      </c>
      <c r="J70" s="20"/>
      <c r="K70" s="176">
        <f t="shared" si="73"/>
        <v>0</v>
      </c>
      <c r="L70" s="176">
        <f t="shared" si="73"/>
        <v>0</v>
      </c>
      <c r="M70" s="176">
        <f t="shared" si="73"/>
        <v>0</v>
      </c>
      <c r="N70" s="176">
        <f t="shared" si="73"/>
        <v>10732.604842605735</v>
      </c>
      <c r="O70" s="176">
        <f t="shared" si="73"/>
        <v>10723.889847356157</v>
      </c>
      <c r="P70" s="176">
        <f t="shared" si="73"/>
        <v>11280.577484425135</v>
      </c>
      <c r="Q70" s="176">
        <f t="shared" si="73"/>
        <v>12015.301035967872</v>
      </c>
      <c r="R70" s="176">
        <f t="shared" si="73"/>
        <v>13194.222405801345</v>
      </c>
      <c r="S70" s="176">
        <f t="shared" si="73"/>
        <v>12256.597347270643</v>
      </c>
      <c r="T70" s="176">
        <f t="shared" si="73"/>
        <v>12914.062050826433</v>
      </c>
      <c r="U70" s="176">
        <f t="shared" si="74"/>
        <v>13760.016731951344</v>
      </c>
      <c r="V70" s="176">
        <f t="shared" si="74"/>
        <v>15159.968476432448</v>
      </c>
      <c r="W70" s="176">
        <f t="shared" si="74"/>
        <v>13458.837798887263</v>
      </c>
      <c r="X70" s="176">
        <f t="shared" si="74"/>
        <v>14303.228567344042</v>
      </c>
      <c r="Y70" s="176">
        <f t="shared" si="74"/>
        <v>15312.690691604575</v>
      </c>
      <c r="Z70" s="176">
        <f t="shared" si="74"/>
        <v>16626.477723058346</v>
      </c>
      <c r="AA70" s="176">
        <f t="shared" si="74"/>
        <v>16245.966364070549</v>
      </c>
      <c r="AB70" s="176">
        <f t="shared" si="74"/>
        <v>17084.957047100648</v>
      </c>
      <c r="AC70" s="176">
        <f t="shared" si="74"/>
        <v>18112.648315837956</v>
      </c>
      <c r="AD70" s="176">
        <f t="shared" si="74"/>
        <v>19950.897418140634</v>
      </c>
      <c r="AE70" s="20"/>
      <c r="AF70" s="34">
        <f t="shared" ref="AF70:BK70" si="93">AF99*AF127</f>
        <v>0</v>
      </c>
      <c r="AG70" s="34">
        <f t="shared" si="93"/>
        <v>0</v>
      </c>
      <c r="AH70" s="34">
        <f t="shared" si="93"/>
        <v>0</v>
      </c>
      <c r="AI70" s="34">
        <f t="shared" si="93"/>
        <v>0</v>
      </c>
      <c r="AJ70" s="34">
        <f t="shared" si="93"/>
        <v>0</v>
      </c>
      <c r="AK70" s="34">
        <f t="shared" si="93"/>
        <v>0</v>
      </c>
      <c r="AL70" s="34">
        <f t="shared" si="93"/>
        <v>0</v>
      </c>
      <c r="AM70" s="34">
        <f t="shared" si="93"/>
        <v>0</v>
      </c>
      <c r="AN70" s="34">
        <f t="shared" si="93"/>
        <v>0</v>
      </c>
      <c r="AO70" s="34">
        <f t="shared" si="93"/>
        <v>3508.960261797386</v>
      </c>
      <c r="AP70" s="34">
        <f t="shared" si="93"/>
        <v>3481.7342075138454</v>
      </c>
      <c r="AQ70" s="34">
        <f t="shared" si="93"/>
        <v>3741.9103732945032</v>
      </c>
      <c r="AR70" s="34">
        <f t="shared" si="93"/>
        <v>4001.685304978987</v>
      </c>
      <c r="AS70" s="34">
        <f t="shared" si="93"/>
        <v>2826.4915783661813</v>
      </c>
      <c r="AT70" s="34">
        <f t="shared" si="93"/>
        <v>3895.7129640109879</v>
      </c>
      <c r="AU70" s="34">
        <f t="shared" si="93"/>
        <v>3637.8654622055101</v>
      </c>
      <c r="AV70" s="34">
        <f t="shared" si="93"/>
        <v>3803.6085702593568</v>
      </c>
      <c r="AW70" s="34">
        <f t="shared" si="93"/>
        <v>3839.1034519602686</v>
      </c>
      <c r="AX70" s="34">
        <f t="shared" si="93"/>
        <v>3841.7397461762062</v>
      </c>
      <c r="AY70" s="34">
        <f t="shared" si="93"/>
        <v>4360.2090196795552</v>
      </c>
      <c r="AZ70" s="34">
        <f t="shared" si="93"/>
        <v>3813.3522701121105</v>
      </c>
      <c r="BA70" s="34">
        <f t="shared" si="93"/>
        <v>4303.0669826949288</v>
      </c>
      <c r="BB70" s="34">
        <f t="shared" si="93"/>
        <v>4392.1539163210346</v>
      </c>
      <c r="BC70" s="34">
        <f t="shared" si="93"/>
        <v>4499.0015067853819</v>
      </c>
      <c r="BD70" s="34">
        <f t="shared" si="93"/>
        <v>4602.9878623667419</v>
      </c>
      <c r="BE70" s="34">
        <f t="shared" si="93"/>
        <v>3201.278611007438</v>
      </c>
      <c r="BF70" s="34">
        <f t="shared" si="93"/>
        <v>4452.3308738964624</v>
      </c>
      <c r="BG70" s="34">
        <f t="shared" si="93"/>
        <v>4229.2129415897143</v>
      </c>
      <c r="BH70" s="34">
        <f t="shared" si="93"/>
        <v>4385.5068144141105</v>
      </c>
      <c r="BI70" s="34">
        <f t="shared" si="93"/>
        <v>4299.342294822608</v>
      </c>
      <c r="BJ70" s="34">
        <f t="shared" si="93"/>
        <v>4352.2137613024606</v>
      </c>
      <c r="BK70" s="34">
        <f t="shared" si="93"/>
        <v>5142.6183120289597</v>
      </c>
      <c r="BL70" s="34">
        <f t="shared" ref="BL70:CM70" si="94">BL99*BL127</f>
        <v>4265.1846586199226</v>
      </c>
      <c r="BM70" s="34">
        <f t="shared" si="94"/>
        <v>4955.4865833965632</v>
      </c>
      <c r="BN70" s="34">
        <f t="shared" si="94"/>
        <v>5100.5378052647329</v>
      </c>
      <c r="BO70" s="34">
        <f t="shared" si="94"/>
        <v>5103.9440877711531</v>
      </c>
      <c r="BP70" s="34">
        <f t="shared" si="94"/>
        <v>5125.2105214701996</v>
      </c>
      <c r="BQ70" s="34">
        <f t="shared" si="94"/>
        <v>3527.016960841584</v>
      </c>
      <c r="BR70" s="34">
        <f t="shared" si="94"/>
        <v>4806.6103165754794</v>
      </c>
      <c r="BS70" s="34">
        <f t="shared" si="94"/>
        <v>4663.3305635610195</v>
      </c>
      <c r="BT70" s="34">
        <f t="shared" si="94"/>
        <v>4992.515733368813</v>
      </c>
      <c r="BU70" s="34">
        <f t="shared" si="94"/>
        <v>4647.3822704142103</v>
      </c>
      <c r="BV70" s="34">
        <f t="shared" si="94"/>
        <v>4868.8495521654122</v>
      </c>
      <c r="BW70" s="34">
        <f t="shared" si="94"/>
        <v>5664.0184247808556</v>
      </c>
      <c r="BX70" s="34">
        <f t="shared" si="94"/>
        <v>4779.8227146583067</v>
      </c>
      <c r="BY70" s="34">
        <f t="shared" si="94"/>
        <v>5506.67689232663</v>
      </c>
      <c r="BZ70" s="34">
        <f t="shared" si="94"/>
        <v>5529.6213793779916</v>
      </c>
      <c r="CA70" s="34">
        <f t="shared" si="94"/>
        <v>5590.1794513537243</v>
      </c>
      <c r="CB70" s="34">
        <f t="shared" si="94"/>
        <v>6310.4465604731949</v>
      </c>
      <c r="CC70" s="34">
        <f t="shared" si="94"/>
        <v>4218.1881778546131</v>
      </c>
      <c r="CD70" s="34">
        <f t="shared" si="94"/>
        <v>5717.3316257427414</v>
      </c>
      <c r="CE70" s="34">
        <f t="shared" si="94"/>
        <v>5512.2706312480095</v>
      </c>
      <c r="CF70" s="34">
        <f t="shared" si="94"/>
        <v>5937.4529824183792</v>
      </c>
      <c r="CG70" s="34">
        <f t="shared" si="94"/>
        <v>5635.2334334342604</v>
      </c>
      <c r="CH70" s="34">
        <f t="shared" si="94"/>
        <v>5851.843728806457</v>
      </c>
      <c r="CI70" s="34">
        <f t="shared" si="94"/>
        <v>6593.7854116941844</v>
      </c>
      <c r="CJ70" s="34">
        <f t="shared" si="94"/>
        <v>5667.0191753373147</v>
      </c>
      <c r="CK70" s="34">
        <f t="shared" si="94"/>
        <v>6766.1807124094685</v>
      </c>
      <c r="CL70" s="34">
        <f t="shared" si="94"/>
        <v>6440.90863384566</v>
      </c>
      <c r="CM70" s="34">
        <f t="shared" si="94"/>
        <v>6743.8080718855053</v>
      </c>
    </row>
    <row r="71" spans="2:91" x14ac:dyDescent="0.2">
      <c r="B71" s="88" t="str">
        <f>Inputs!AP32</f>
        <v>Fruit Cake</v>
      </c>
      <c r="C71" s="19" t="str">
        <f>Inputs!$J$16</f>
        <v>EUR</v>
      </c>
      <c r="D71" s="19" t="s">
        <v>19</v>
      </c>
      <c r="E71" s="176">
        <f t="shared" si="72"/>
        <v>10732.604842605735</v>
      </c>
      <c r="F71" s="176">
        <f t="shared" si="72"/>
        <v>47213.990773550511</v>
      </c>
      <c r="G71" s="176">
        <f t="shared" si="72"/>
        <v>54090.64460648087</v>
      </c>
      <c r="H71" s="176">
        <f t="shared" si="72"/>
        <v>59701.234780894229</v>
      </c>
      <c r="I71" s="176">
        <f t="shared" si="72"/>
        <v>71394.469145149793</v>
      </c>
      <c r="J71" s="20"/>
      <c r="K71" s="176">
        <f t="shared" si="73"/>
        <v>0</v>
      </c>
      <c r="L71" s="176">
        <f t="shared" si="73"/>
        <v>0</v>
      </c>
      <c r="M71" s="176">
        <f t="shared" si="73"/>
        <v>0</v>
      </c>
      <c r="N71" s="176">
        <f t="shared" si="73"/>
        <v>10732.604842605735</v>
      </c>
      <c r="O71" s="176">
        <f t="shared" si="73"/>
        <v>10723.889847356157</v>
      </c>
      <c r="P71" s="176">
        <f t="shared" si="73"/>
        <v>11280.577484425135</v>
      </c>
      <c r="Q71" s="176">
        <f t="shared" si="73"/>
        <v>12015.301035967872</v>
      </c>
      <c r="R71" s="176">
        <f t="shared" si="73"/>
        <v>13194.222405801345</v>
      </c>
      <c r="S71" s="176">
        <f t="shared" si="73"/>
        <v>12256.597347270643</v>
      </c>
      <c r="T71" s="176">
        <f t="shared" si="73"/>
        <v>12914.062050826433</v>
      </c>
      <c r="U71" s="176">
        <f t="shared" si="74"/>
        <v>13760.016731951344</v>
      </c>
      <c r="V71" s="176">
        <f t="shared" si="74"/>
        <v>15159.968476432448</v>
      </c>
      <c r="W71" s="176">
        <f t="shared" si="74"/>
        <v>13458.837798887263</v>
      </c>
      <c r="X71" s="176">
        <f t="shared" si="74"/>
        <v>14303.228567344042</v>
      </c>
      <c r="Y71" s="176">
        <f t="shared" si="74"/>
        <v>15312.690691604575</v>
      </c>
      <c r="Z71" s="176">
        <f t="shared" si="74"/>
        <v>16626.477723058346</v>
      </c>
      <c r="AA71" s="176">
        <f t="shared" si="74"/>
        <v>16245.966364070549</v>
      </c>
      <c r="AB71" s="176">
        <f t="shared" si="74"/>
        <v>17084.957047100648</v>
      </c>
      <c r="AC71" s="176">
        <f t="shared" si="74"/>
        <v>18112.648315837956</v>
      </c>
      <c r="AD71" s="176">
        <f t="shared" si="74"/>
        <v>19950.897418140634</v>
      </c>
      <c r="AE71" s="20"/>
      <c r="AF71" s="34">
        <f t="shared" ref="AF71:BK71" si="95">AF100*AF128</f>
        <v>0</v>
      </c>
      <c r="AG71" s="34">
        <f t="shared" si="95"/>
        <v>0</v>
      </c>
      <c r="AH71" s="34">
        <f t="shared" si="95"/>
        <v>0</v>
      </c>
      <c r="AI71" s="34">
        <f t="shared" si="95"/>
        <v>0</v>
      </c>
      <c r="AJ71" s="34">
        <f t="shared" si="95"/>
        <v>0</v>
      </c>
      <c r="AK71" s="34">
        <f t="shared" si="95"/>
        <v>0</v>
      </c>
      <c r="AL71" s="34">
        <f t="shared" si="95"/>
        <v>0</v>
      </c>
      <c r="AM71" s="34">
        <f t="shared" si="95"/>
        <v>0</v>
      </c>
      <c r="AN71" s="34">
        <f t="shared" si="95"/>
        <v>0</v>
      </c>
      <c r="AO71" s="34">
        <f t="shared" si="95"/>
        <v>3508.960261797386</v>
      </c>
      <c r="AP71" s="34">
        <f t="shared" si="95"/>
        <v>3481.7342075138454</v>
      </c>
      <c r="AQ71" s="34">
        <f t="shared" si="95"/>
        <v>3741.9103732945032</v>
      </c>
      <c r="AR71" s="34">
        <f t="shared" si="95"/>
        <v>4001.685304978987</v>
      </c>
      <c r="AS71" s="34">
        <f t="shared" si="95"/>
        <v>2826.4915783661813</v>
      </c>
      <c r="AT71" s="34">
        <f t="shared" si="95"/>
        <v>3895.7129640109879</v>
      </c>
      <c r="AU71" s="34">
        <f t="shared" si="95"/>
        <v>3637.8654622055101</v>
      </c>
      <c r="AV71" s="34">
        <f t="shared" si="95"/>
        <v>3803.6085702593568</v>
      </c>
      <c r="AW71" s="34">
        <f t="shared" si="95"/>
        <v>3839.1034519602686</v>
      </c>
      <c r="AX71" s="34">
        <f t="shared" si="95"/>
        <v>3841.7397461762062</v>
      </c>
      <c r="AY71" s="34">
        <f t="shared" si="95"/>
        <v>4360.2090196795552</v>
      </c>
      <c r="AZ71" s="34">
        <f t="shared" si="95"/>
        <v>3813.3522701121105</v>
      </c>
      <c r="BA71" s="34">
        <f t="shared" si="95"/>
        <v>4303.0669826949288</v>
      </c>
      <c r="BB71" s="34">
        <f t="shared" si="95"/>
        <v>4392.1539163210346</v>
      </c>
      <c r="BC71" s="34">
        <f t="shared" si="95"/>
        <v>4499.0015067853819</v>
      </c>
      <c r="BD71" s="34">
        <f t="shared" si="95"/>
        <v>4602.9878623667419</v>
      </c>
      <c r="BE71" s="34">
        <f t="shared" si="95"/>
        <v>3201.278611007438</v>
      </c>
      <c r="BF71" s="34">
        <f t="shared" si="95"/>
        <v>4452.3308738964624</v>
      </c>
      <c r="BG71" s="34">
        <f t="shared" si="95"/>
        <v>4229.2129415897143</v>
      </c>
      <c r="BH71" s="34">
        <f t="shared" si="95"/>
        <v>4385.5068144141105</v>
      </c>
      <c r="BI71" s="34">
        <f t="shared" si="95"/>
        <v>4299.342294822608</v>
      </c>
      <c r="BJ71" s="34">
        <f t="shared" si="95"/>
        <v>4352.2137613024606</v>
      </c>
      <c r="BK71" s="34">
        <f t="shared" si="95"/>
        <v>5142.6183120289597</v>
      </c>
      <c r="BL71" s="34">
        <f t="shared" ref="BL71:CM71" si="96">BL100*BL128</f>
        <v>4265.1846586199226</v>
      </c>
      <c r="BM71" s="34">
        <f t="shared" si="96"/>
        <v>4955.4865833965632</v>
      </c>
      <c r="BN71" s="34">
        <f t="shared" si="96"/>
        <v>5100.5378052647329</v>
      </c>
      <c r="BO71" s="34">
        <f t="shared" si="96"/>
        <v>5103.9440877711531</v>
      </c>
      <c r="BP71" s="34">
        <f t="shared" si="96"/>
        <v>5125.2105214701996</v>
      </c>
      <c r="BQ71" s="34">
        <f t="shared" si="96"/>
        <v>3527.016960841584</v>
      </c>
      <c r="BR71" s="34">
        <f t="shared" si="96"/>
        <v>4806.6103165754794</v>
      </c>
      <c r="BS71" s="34">
        <f t="shared" si="96"/>
        <v>4663.3305635610195</v>
      </c>
      <c r="BT71" s="34">
        <f t="shared" si="96"/>
        <v>4992.515733368813</v>
      </c>
      <c r="BU71" s="34">
        <f t="shared" si="96"/>
        <v>4647.3822704142103</v>
      </c>
      <c r="BV71" s="34">
        <f t="shared" si="96"/>
        <v>4868.8495521654122</v>
      </c>
      <c r="BW71" s="34">
        <f t="shared" si="96"/>
        <v>5664.0184247808556</v>
      </c>
      <c r="BX71" s="34">
        <f t="shared" si="96"/>
        <v>4779.8227146583067</v>
      </c>
      <c r="BY71" s="34">
        <f t="shared" si="96"/>
        <v>5506.67689232663</v>
      </c>
      <c r="BZ71" s="34">
        <f t="shared" si="96"/>
        <v>5529.6213793779916</v>
      </c>
      <c r="CA71" s="34">
        <f t="shared" si="96"/>
        <v>5590.1794513537243</v>
      </c>
      <c r="CB71" s="34">
        <f t="shared" si="96"/>
        <v>6310.4465604731949</v>
      </c>
      <c r="CC71" s="34">
        <f t="shared" si="96"/>
        <v>4218.1881778546131</v>
      </c>
      <c r="CD71" s="34">
        <f t="shared" si="96"/>
        <v>5717.3316257427414</v>
      </c>
      <c r="CE71" s="34">
        <f t="shared" si="96"/>
        <v>5512.2706312480095</v>
      </c>
      <c r="CF71" s="34">
        <f t="shared" si="96"/>
        <v>5937.4529824183792</v>
      </c>
      <c r="CG71" s="34">
        <f t="shared" si="96"/>
        <v>5635.2334334342604</v>
      </c>
      <c r="CH71" s="34">
        <f t="shared" si="96"/>
        <v>5851.843728806457</v>
      </c>
      <c r="CI71" s="34">
        <f t="shared" si="96"/>
        <v>6593.7854116941844</v>
      </c>
      <c r="CJ71" s="34">
        <f t="shared" si="96"/>
        <v>5667.0191753373147</v>
      </c>
      <c r="CK71" s="34">
        <f t="shared" si="96"/>
        <v>6766.1807124094685</v>
      </c>
      <c r="CL71" s="34">
        <f t="shared" si="96"/>
        <v>6440.90863384566</v>
      </c>
      <c r="CM71" s="34">
        <f t="shared" si="96"/>
        <v>6743.8080718855053</v>
      </c>
    </row>
    <row r="72" spans="2:91" x14ac:dyDescent="0.2">
      <c r="B72" s="88" t="str">
        <f>Inputs!AP33</f>
        <v>Banana Split</v>
      </c>
      <c r="C72" s="19" t="str">
        <f>Inputs!$J$16</f>
        <v>EUR</v>
      </c>
      <c r="D72" s="19" t="s">
        <v>19</v>
      </c>
      <c r="E72" s="176">
        <f t="shared" si="72"/>
        <v>10732.604842605735</v>
      </c>
      <c r="F72" s="176">
        <f t="shared" si="72"/>
        <v>47213.990773550511</v>
      </c>
      <c r="G72" s="176">
        <f t="shared" si="72"/>
        <v>54090.64460648087</v>
      </c>
      <c r="H72" s="176">
        <f t="shared" si="72"/>
        <v>59701.234780894229</v>
      </c>
      <c r="I72" s="176">
        <f t="shared" si="72"/>
        <v>71394.469145149793</v>
      </c>
      <c r="J72" s="20"/>
      <c r="K72" s="176">
        <f t="shared" si="73"/>
        <v>0</v>
      </c>
      <c r="L72" s="176">
        <f t="shared" si="73"/>
        <v>0</v>
      </c>
      <c r="M72" s="176">
        <f t="shared" si="73"/>
        <v>0</v>
      </c>
      <c r="N72" s="176">
        <f t="shared" si="73"/>
        <v>10732.604842605735</v>
      </c>
      <c r="O72" s="176">
        <f t="shared" si="73"/>
        <v>10723.889847356157</v>
      </c>
      <c r="P72" s="176">
        <f t="shared" si="73"/>
        <v>11280.577484425135</v>
      </c>
      <c r="Q72" s="176">
        <f t="shared" si="73"/>
        <v>12015.301035967872</v>
      </c>
      <c r="R72" s="176">
        <f t="shared" si="73"/>
        <v>13194.222405801345</v>
      </c>
      <c r="S72" s="176">
        <f t="shared" si="73"/>
        <v>12256.597347270643</v>
      </c>
      <c r="T72" s="176">
        <f t="shared" si="73"/>
        <v>12914.062050826433</v>
      </c>
      <c r="U72" s="176">
        <f t="shared" si="74"/>
        <v>13760.016731951344</v>
      </c>
      <c r="V72" s="176">
        <f t="shared" si="74"/>
        <v>15159.968476432448</v>
      </c>
      <c r="W72" s="176">
        <f t="shared" si="74"/>
        <v>13458.837798887263</v>
      </c>
      <c r="X72" s="176">
        <f t="shared" si="74"/>
        <v>14303.228567344042</v>
      </c>
      <c r="Y72" s="176">
        <f t="shared" si="74"/>
        <v>15312.690691604575</v>
      </c>
      <c r="Z72" s="176">
        <f t="shared" si="74"/>
        <v>16626.477723058346</v>
      </c>
      <c r="AA72" s="176">
        <f t="shared" si="74"/>
        <v>16245.966364070549</v>
      </c>
      <c r="AB72" s="176">
        <f t="shared" si="74"/>
        <v>17084.957047100648</v>
      </c>
      <c r="AC72" s="176">
        <f t="shared" si="74"/>
        <v>18112.648315837956</v>
      </c>
      <c r="AD72" s="176">
        <f t="shared" si="74"/>
        <v>19950.897418140634</v>
      </c>
      <c r="AE72" s="20"/>
      <c r="AF72" s="34">
        <f t="shared" ref="AF72:BK72" si="97">AF101*AF129</f>
        <v>0</v>
      </c>
      <c r="AG72" s="34">
        <f t="shared" si="97"/>
        <v>0</v>
      </c>
      <c r="AH72" s="34">
        <f t="shared" si="97"/>
        <v>0</v>
      </c>
      <c r="AI72" s="34">
        <f t="shared" si="97"/>
        <v>0</v>
      </c>
      <c r="AJ72" s="34">
        <f t="shared" si="97"/>
        <v>0</v>
      </c>
      <c r="AK72" s="34">
        <f t="shared" si="97"/>
        <v>0</v>
      </c>
      <c r="AL72" s="34">
        <f t="shared" si="97"/>
        <v>0</v>
      </c>
      <c r="AM72" s="34">
        <f t="shared" si="97"/>
        <v>0</v>
      </c>
      <c r="AN72" s="34">
        <f t="shared" si="97"/>
        <v>0</v>
      </c>
      <c r="AO72" s="34">
        <f t="shared" si="97"/>
        <v>3508.960261797386</v>
      </c>
      <c r="AP72" s="34">
        <f t="shared" si="97"/>
        <v>3481.7342075138454</v>
      </c>
      <c r="AQ72" s="34">
        <f t="shared" si="97"/>
        <v>3741.9103732945032</v>
      </c>
      <c r="AR72" s="34">
        <f t="shared" si="97"/>
        <v>4001.685304978987</v>
      </c>
      <c r="AS72" s="34">
        <f t="shared" si="97"/>
        <v>2826.4915783661813</v>
      </c>
      <c r="AT72" s="34">
        <f t="shared" si="97"/>
        <v>3895.7129640109879</v>
      </c>
      <c r="AU72" s="34">
        <f t="shared" si="97"/>
        <v>3637.8654622055101</v>
      </c>
      <c r="AV72" s="34">
        <f t="shared" si="97"/>
        <v>3803.6085702593568</v>
      </c>
      <c r="AW72" s="34">
        <f t="shared" si="97"/>
        <v>3839.1034519602686</v>
      </c>
      <c r="AX72" s="34">
        <f t="shared" si="97"/>
        <v>3841.7397461762062</v>
      </c>
      <c r="AY72" s="34">
        <f t="shared" si="97"/>
        <v>4360.2090196795552</v>
      </c>
      <c r="AZ72" s="34">
        <f t="shared" si="97"/>
        <v>3813.3522701121105</v>
      </c>
      <c r="BA72" s="34">
        <f t="shared" si="97"/>
        <v>4303.0669826949288</v>
      </c>
      <c r="BB72" s="34">
        <f t="shared" si="97"/>
        <v>4392.1539163210346</v>
      </c>
      <c r="BC72" s="34">
        <f t="shared" si="97"/>
        <v>4499.0015067853819</v>
      </c>
      <c r="BD72" s="34">
        <f t="shared" si="97"/>
        <v>4602.9878623667419</v>
      </c>
      <c r="BE72" s="34">
        <f t="shared" si="97"/>
        <v>3201.278611007438</v>
      </c>
      <c r="BF72" s="34">
        <f t="shared" si="97"/>
        <v>4452.3308738964624</v>
      </c>
      <c r="BG72" s="34">
        <f t="shared" si="97"/>
        <v>4229.2129415897143</v>
      </c>
      <c r="BH72" s="34">
        <f t="shared" si="97"/>
        <v>4385.5068144141105</v>
      </c>
      <c r="BI72" s="34">
        <f t="shared" si="97"/>
        <v>4299.342294822608</v>
      </c>
      <c r="BJ72" s="34">
        <f t="shared" si="97"/>
        <v>4352.2137613024606</v>
      </c>
      <c r="BK72" s="34">
        <f t="shared" si="97"/>
        <v>5142.6183120289597</v>
      </c>
      <c r="BL72" s="34">
        <f t="shared" ref="BL72:CM72" si="98">BL101*BL129</f>
        <v>4265.1846586199226</v>
      </c>
      <c r="BM72" s="34">
        <f t="shared" si="98"/>
        <v>4955.4865833965632</v>
      </c>
      <c r="BN72" s="34">
        <f t="shared" si="98"/>
        <v>5100.5378052647329</v>
      </c>
      <c r="BO72" s="34">
        <f t="shared" si="98"/>
        <v>5103.9440877711531</v>
      </c>
      <c r="BP72" s="34">
        <f t="shared" si="98"/>
        <v>5125.2105214701996</v>
      </c>
      <c r="BQ72" s="34">
        <f t="shared" si="98"/>
        <v>3527.016960841584</v>
      </c>
      <c r="BR72" s="34">
        <f t="shared" si="98"/>
        <v>4806.6103165754794</v>
      </c>
      <c r="BS72" s="34">
        <f t="shared" si="98"/>
        <v>4663.3305635610195</v>
      </c>
      <c r="BT72" s="34">
        <f t="shared" si="98"/>
        <v>4992.515733368813</v>
      </c>
      <c r="BU72" s="34">
        <f t="shared" si="98"/>
        <v>4647.3822704142103</v>
      </c>
      <c r="BV72" s="34">
        <f t="shared" si="98"/>
        <v>4868.8495521654122</v>
      </c>
      <c r="BW72" s="34">
        <f t="shared" si="98"/>
        <v>5664.0184247808556</v>
      </c>
      <c r="BX72" s="34">
        <f t="shared" si="98"/>
        <v>4779.8227146583067</v>
      </c>
      <c r="BY72" s="34">
        <f t="shared" si="98"/>
        <v>5506.67689232663</v>
      </c>
      <c r="BZ72" s="34">
        <f t="shared" si="98"/>
        <v>5529.6213793779916</v>
      </c>
      <c r="CA72" s="34">
        <f t="shared" si="98"/>
        <v>5590.1794513537243</v>
      </c>
      <c r="CB72" s="34">
        <f t="shared" si="98"/>
        <v>6310.4465604731949</v>
      </c>
      <c r="CC72" s="34">
        <f t="shared" si="98"/>
        <v>4218.1881778546131</v>
      </c>
      <c r="CD72" s="34">
        <f t="shared" si="98"/>
        <v>5717.3316257427414</v>
      </c>
      <c r="CE72" s="34">
        <f t="shared" si="98"/>
        <v>5512.2706312480095</v>
      </c>
      <c r="CF72" s="34">
        <f t="shared" si="98"/>
        <v>5937.4529824183792</v>
      </c>
      <c r="CG72" s="34">
        <f t="shared" si="98"/>
        <v>5635.2334334342604</v>
      </c>
      <c r="CH72" s="34">
        <f t="shared" si="98"/>
        <v>5851.843728806457</v>
      </c>
      <c r="CI72" s="34">
        <f t="shared" si="98"/>
        <v>6593.7854116941844</v>
      </c>
      <c r="CJ72" s="34">
        <f t="shared" si="98"/>
        <v>5667.0191753373147</v>
      </c>
      <c r="CK72" s="34">
        <f t="shared" si="98"/>
        <v>6766.1807124094685</v>
      </c>
      <c r="CL72" s="34">
        <f t="shared" si="98"/>
        <v>6440.90863384566</v>
      </c>
      <c r="CM72" s="34">
        <f t="shared" si="98"/>
        <v>6743.8080718855053</v>
      </c>
    </row>
    <row r="73" spans="2:91" x14ac:dyDescent="0.2">
      <c r="B73" s="88" t="str">
        <f>Inputs!AP34</f>
        <v>Soda</v>
      </c>
      <c r="C73" s="19" t="str">
        <f>Inputs!$J$16</f>
        <v>EUR</v>
      </c>
      <c r="D73" s="19" t="s">
        <v>19</v>
      </c>
      <c r="E73" s="176">
        <f t="shared" si="72"/>
        <v>12853.614291378064</v>
      </c>
      <c r="F73" s="176">
        <f t="shared" si="72"/>
        <v>56557.883609753699</v>
      </c>
      <c r="G73" s="176">
        <f t="shared" si="72"/>
        <v>64817.699099870617</v>
      </c>
      <c r="H73" s="176">
        <f t="shared" si="72"/>
        <v>71575.336078796856</v>
      </c>
      <c r="I73" s="176">
        <f t="shared" si="72"/>
        <v>85558.176768297984</v>
      </c>
      <c r="J73" s="20"/>
      <c r="K73" s="176">
        <f t="shared" si="73"/>
        <v>0</v>
      </c>
      <c r="L73" s="176">
        <f t="shared" si="73"/>
        <v>0</v>
      </c>
      <c r="M73" s="176">
        <f t="shared" si="73"/>
        <v>0</v>
      </c>
      <c r="N73" s="176">
        <f t="shared" si="73"/>
        <v>12853.614291378064</v>
      </c>
      <c r="O73" s="176">
        <f t="shared" si="73"/>
        <v>12849.285999579766</v>
      </c>
      <c r="P73" s="176">
        <f t="shared" si="73"/>
        <v>13497.344980179452</v>
      </c>
      <c r="Q73" s="176">
        <f t="shared" si="73"/>
        <v>14398.423773024406</v>
      </c>
      <c r="R73" s="176">
        <f t="shared" si="73"/>
        <v>15812.828856970078</v>
      </c>
      <c r="S73" s="176">
        <f t="shared" si="73"/>
        <v>14687.345320481138</v>
      </c>
      <c r="T73" s="176">
        <f t="shared" si="73"/>
        <v>15483.036015924345</v>
      </c>
      <c r="U73" s="176">
        <f t="shared" si="74"/>
        <v>16490.899655012348</v>
      </c>
      <c r="V73" s="176">
        <f t="shared" si="74"/>
        <v>18156.418108452788</v>
      </c>
      <c r="W73" s="176">
        <f t="shared" si="74"/>
        <v>16150.605358664725</v>
      </c>
      <c r="X73" s="176">
        <f t="shared" si="74"/>
        <v>17142.06973258765</v>
      </c>
      <c r="Y73" s="176">
        <f t="shared" si="74"/>
        <v>18338.36018119795</v>
      </c>
      <c r="Z73" s="176">
        <f t="shared" si="74"/>
        <v>19944.300806346539</v>
      </c>
      <c r="AA73" s="176">
        <f t="shared" si="74"/>
        <v>19457.328091151212</v>
      </c>
      <c r="AB73" s="176">
        <f t="shared" si="74"/>
        <v>20463.673965126225</v>
      </c>
      <c r="AC73" s="176">
        <f t="shared" si="74"/>
        <v>21719.727566520254</v>
      </c>
      <c r="AD73" s="176">
        <f t="shared" si="74"/>
        <v>23917.447145500289</v>
      </c>
      <c r="AE73" s="20"/>
      <c r="AF73" s="34">
        <f t="shared" ref="AF73:BK73" si="99">AF102*AF130</f>
        <v>0</v>
      </c>
      <c r="AG73" s="34">
        <f t="shared" si="99"/>
        <v>0</v>
      </c>
      <c r="AH73" s="34">
        <f t="shared" si="99"/>
        <v>0</v>
      </c>
      <c r="AI73" s="34">
        <f t="shared" si="99"/>
        <v>0</v>
      </c>
      <c r="AJ73" s="34">
        <f t="shared" si="99"/>
        <v>0</v>
      </c>
      <c r="AK73" s="34">
        <f t="shared" si="99"/>
        <v>0</v>
      </c>
      <c r="AL73" s="34">
        <f t="shared" si="99"/>
        <v>0</v>
      </c>
      <c r="AM73" s="34">
        <f t="shared" si="99"/>
        <v>0</v>
      </c>
      <c r="AN73" s="34">
        <f t="shared" si="99"/>
        <v>0</v>
      </c>
      <c r="AO73" s="34">
        <f t="shared" si="99"/>
        <v>4210.7523141568627</v>
      </c>
      <c r="AP73" s="34">
        <f t="shared" si="99"/>
        <v>4165.3623852448745</v>
      </c>
      <c r="AQ73" s="34">
        <f t="shared" si="99"/>
        <v>4477.4995919763287</v>
      </c>
      <c r="AR73" s="34">
        <f t="shared" si="99"/>
        <v>4795.5939558463033</v>
      </c>
      <c r="AS73" s="34">
        <f t="shared" si="99"/>
        <v>3385.3293418602952</v>
      </c>
      <c r="AT73" s="34">
        <f t="shared" si="99"/>
        <v>4668.3627018731677</v>
      </c>
      <c r="AU73" s="34">
        <f t="shared" si="99"/>
        <v>4352.3879162171761</v>
      </c>
      <c r="AV73" s="34">
        <f t="shared" si="99"/>
        <v>4551.2143926896451</v>
      </c>
      <c r="AW73" s="34">
        <f t="shared" si="99"/>
        <v>4593.742671272631</v>
      </c>
      <c r="AX73" s="34">
        <f t="shared" si="99"/>
        <v>4596.8403169763578</v>
      </c>
      <c r="AY73" s="34">
        <f t="shared" si="99"/>
        <v>5232.2508236154663</v>
      </c>
      <c r="AZ73" s="34">
        <f t="shared" si="99"/>
        <v>4569.3326324325826</v>
      </c>
      <c r="BA73" s="34">
        <f t="shared" si="99"/>
        <v>5150.2332949129941</v>
      </c>
      <c r="BB73" s="34">
        <f t="shared" si="99"/>
        <v>5270.5846995852426</v>
      </c>
      <c r="BC73" s="34">
        <f t="shared" si="99"/>
        <v>5392.0108624718405</v>
      </c>
      <c r="BD73" s="34">
        <f t="shared" si="99"/>
        <v>5523.5854348400926</v>
      </c>
      <c r="BE73" s="34">
        <f t="shared" si="99"/>
        <v>3827.8390236431196</v>
      </c>
      <c r="BF73" s="34">
        <f t="shared" si="99"/>
        <v>5335.9208619979245</v>
      </c>
      <c r="BG73" s="34">
        <f t="shared" si="99"/>
        <v>5068.1506924520027</v>
      </c>
      <c r="BH73" s="34">
        <f t="shared" si="99"/>
        <v>5255.6745696852113</v>
      </c>
      <c r="BI73" s="34">
        <f t="shared" si="99"/>
        <v>5159.2107537871307</v>
      </c>
      <c r="BJ73" s="34">
        <f t="shared" si="99"/>
        <v>5222.6565135629535</v>
      </c>
      <c r="BK73" s="34">
        <f t="shared" si="99"/>
        <v>6164.1213351009255</v>
      </c>
      <c r="BL73" s="34">
        <f t="shared" ref="BL73:CM73" si="100">BL102*BL130</f>
        <v>5104.1218063484712</v>
      </c>
      <c r="BM73" s="34">
        <f t="shared" si="100"/>
        <v>5932.4253669804593</v>
      </c>
      <c r="BN73" s="34">
        <f t="shared" si="100"/>
        <v>6113.5366028260241</v>
      </c>
      <c r="BO73" s="34">
        <f t="shared" si="100"/>
        <v>6110.4561386463056</v>
      </c>
      <c r="BP73" s="34">
        <f t="shared" si="100"/>
        <v>6150.2526257642421</v>
      </c>
      <c r="BQ73" s="34">
        <f t="shared" si="100"/>
        <v>4232.420353009903</v>
      </c>
      <c r="BR73" s="34">
        <f t="shared" si="100"/>
        <v>5767.9323798905789</v>
      </c>
      <c r="BS73" s="34">
        <f t="shared" si="100"/>
        <v>5581.4804721843202</v>
      </c>
      <c r="BT73" s="34">
        <f t="shared" si="100"/>
        <v>5983.7305359062739</v>
      </c>
      <c r="BU73" s="34">
        <f t="shared" si="100"/>
        <v>5576.8587244970558</v>
      </c>
      <c r="BV73" s="34">
        <f t="shared" si="100"/>
        <v>5827.9210488561121</v>
      </c>
      <c r="BW73" s="34">
        <f t="shared" si="100"/>
        <v>6782.0624526040501</v>
      </c>
      <c r="BX73" s="34">
        <f t="shared" si="100"/>
        <v>5728.3766797377866</v>
      </c>
      <c r="BY73" s="34">
        <f t="shared" si="100"/>
        <v>6608.0122707919591</v>
      </c>
      <c r="BZ73" s="34">
        <f t="shared" si="100"/>
        <v>6628.0731939301086</v>
      </c>
      <c r="CA73" s="34">
        <f t="shared" si="100"/>
        <v>6708.215341624471</v>
      </c>
      <c r="CB73" s="34">
        <f t="shared" si="100"/>
        <v>7557.466149438349</v>
      </c>
      <c r="CC73" s="34">
        <f t="shared" si="100"/>
        <v>5054.2595566042746</v>
      </c>
      <c r="CD73" s="34">
        <f t="shared" si="100"/>
        <v>6845.6023851085874</v>
      </c>
      <c r="CE73" s="34">
        <f t="shared" si="100"/>
        <v>6599.46587685748</v>
      </c>
      <c r="CF73" s="34">
        <f t="shared" si="100"/>
        <v>7109.6211195925907</v>
      </c>
      <c r="CG73" s="34">
        <f t="shared" si="100"/>
        <v>6754.5869686761544</v>
      </c>
      <c r="CH73" s="34">
        <f t="shared" si="100"/>
        <v>7006.7620620824528</v>
      </c>
      <c r="CI73" s="34">
        <f t="shared" si="100"/>
        <v>7912.5424940330231</v>
      </c>
      <c r="CJ73" s="34">
        <f t="shared" si="100"/>
        <v>6800.4230104047783</v>
      </c>
      <c r="CK73" s="34">
        <f t="shared" si="100"/>
        <v>8119.416854891364</v>
      </c>
      <c r="CL73" s="34">
        <f t="shared" si="100"/>
        <v>7721.2355939881536</v>
      </c>
      <c r="CM73" s="34">
        <f t="shared" si="100"/>
        <v>8076.7946966207719</v>
      </c>
    </row>
    <row r="74" spans="2:91" x14ac:dyDescent="0.2">
      <c r="B74" s="88" t="str">
        <f>Inputs!AP35</f>
        <v>Cofee</v>
      </c>
      <c r="C74" s="19" t="str">
        <f>Inputs!$J$16</f>
        <v>EUR</v>
      </c>
      <c r="D74" s="19" t="s">
        <v>19</v>
      </c>
      <c r="E74" s="176">
        <f t="shared" si="72"/>
        <v>42829.482462263077</v>
      </c>
      <c r="F74" s="176">
        <f t="shared" si="72"/>
        <v>188404.99257442926</v>
      </c>
      <c r="G74" s="176">
        <f t="shared" si="72"/>
        <v>215971.83396543926</v>
      </c>
      <c r="H74" s="176">
        <f t="shared" si="72"/>
        <v>238461.72634630534</v>
      </c>
      <c r="I74" s="176">
        <f t="shared" si="72"/>
        <v>285142.46716296114</v>
      </c>
      <c r="J74" s="20"/>
      <c r="K74" s="176">
        <f t="shared" si="73"/>
        <v>0</v>
      </c>
      <c r="L74" s="176">
        <f t="shared" si="73"/>
        <v>0</v>
      </c>
      <c r="M74" s="176">
        <f t="shared" si="73"/>
        <v>0</v>
      </c>
      <c r="N74" s="176">
        <f t="shared" si="73"/>
        <v>42829.482462263077</v>
      </c>
      <c r="O74" s="176">
        <f t="shared" si="73"/>
        <v>42803.980392659498</v>
      </c>
      <c r="P74" s="176">
        <f t="shared" si="73"/>
        <v>44963.906726210043</v>
      </c>
      <c r="Q74" s="176">
        <f t="shared" si="73"/>
        <v>47961.43399707105</v>
      </c>
      <c r="R74" s="176">
        <f t="shared" si="73"/>
        <v>52675.671458488665</v>
      </c>
      <c r="S74" s="176">
        <f t="shared" si="73"/>
        <v>48923.603040285685</v>
      </c>
      <c r="T74" s="176">
        <f t="shared" si="73"/>
        <v>51610.120053081126</v>
      </c>
      <c r="U74" s="176">
        <f t="shared" si="74"/>
        <v>54934.489188378946</v>
      </c>
      <c r="V74" s="176">
        <f t="shared" si="74"/>
        <v>60503.621683693513</v>
      </c>
      <c r="W74" s="176">
        <f t="shared" si="74"/>
        <v>53823.379428548142</v>
      </c>
      <c r="X74" s="176">
        <f t="shared" si="74"/>
        <v>57103.790406255488</v>
      </c>
      <c r="Y74" s="176">
        <f t="shared" si="74"/>
        <v>61097.143396720174</v>
      </c>
      <c r="Z74" s="176">
        <f t="shared" si="74"/>
        <v>66437.413114781564</v>
      </c>
      <c r="AA74" s="176">
        <f t="shared" si="74"/>
        <v>64838.844552772884</v>
      </c>
      <c r="AB74" s="176">
        <f t="shared" si="74"/>
        <v>68212.246550420736</v>
      </c>
      <c r="AC74" s="176">
        <f t="shared" si="74"/>
        <v>72386.216544663082</v>
      </c>
      <c r="AD74" s="176">
        <f t="shared" si="74"/>
        <v>79705.159515104402</v>
      </c>
      <c r="AE74" s="20"/>
      <c r="AF74" s="34">
        <f t="shared" ref="AF74:BK74" si="101">AF103*AF131</f>
        <v>0</v>
      </c>
      <c r="AG74" s="34">
        <f t="shared" si="101"/>
        <v>0</v>
      </c>
      <c r="AH74" s="34">
        <f t="shared" si="101"/>
        <v>0</v>
      </c>
      <c r="AI74" s="34">
        <f t="shared" si="101"/>
        <v>0</v>
      </c>
      <c r="AJ74" s="34">
        <f t="shared" si="101"/>
        <v>0</v>
      </c>
      <c r="AK74" s="34">
        <f t="shared" si="101"/>
        <v>0</v>
      </c>
      <c r="AL74" s="34">
        <f t="shared" si="101"/>
        <v>0</v>
      </c>
      <c r="AM74" s="34">
        <f t="shared" si="101"/>
        <v>0</v>
      </c>
      <c r="AN74" s="34">
        <f t="shared" si="101"/>
        <v>0</v>
      </c>
      <c r="AO74" s="34">
        <f t="shared" si="101"/>
        <v>14030.572338087743</v>
      </c>
      <c r="AP74" s="34">
        <f t="shared" si="101"/>
        <v>13879.241840911354</v>
      </c>
      <c r="AQ74" s="34">
        <f t="shared" si="101"/>
        <v>14919.66828326398</v>
      </c>
      <c r="AR74" s="34">
        <f t="shared" si="101"/>
        <v>15979.956177713942</v>
      </c>
      <c r="AS74" s="34">
        <f t="shared" si="101"/>
        <v>11279.047346051713</v>
      </c>
      <c r="AT74" s="34">
        <f t="shared" si="101"/>
        <v>15544.976868893842</v>
      </c>
      <c r="AU74" s="34">
        <f t="shared" si="101"/>
        <v>14491.646422687119</v>
      </c>
      <c r="AV74" s="34">
        <f t="shared" si="101"/>
        <v>15159.784732614158</v>
      </c>
      <c r="AW74" s="34">
        <f t="shared" si="101"/>
        <v>15312.475570908764</v>
      </c>
      <c r="AX74" s="34">
        <f t="shared" si="101"/>
        <v>15317.281315573233</v>
      </c>
      <c r="AY74" s="34">
        <f t="shared" si="101"/>
        <v>17424.194059559133</v>
      </c>
      <c r="AZ74" s="34">
        <f t="shared" si="101"/>
        <v>15219.958621938686</v>
      </c>
      <c r="BA74" s="34">
        <f t="shared" si="101"/>
        <v>17150.635460975489</v>
      </c>
      <c r="BB74" s="34">
        <f t="shared" si="101"/>
        <v>17562.984698724751</v>
      </c>
      <c r="BC74" s="34">
        <f t="shared" si="101"/>
        <v>17962.051298788429</v>
      </c>
      <c r="BD74" s="34">
        <f t="shared" si="101"/>
        <v>18400.586047337667</v>
      </c>
      <c r="BE74" s="34">
        <f t="shared" si="101"/>
        <v>12742.344275186468</v>
      </c>
      <c r="BF74" s="34">
        <f t="shared" si="101"/>
        <v>17780.67271776155</v>
      </c>
      <c r="BG74" s="34">
        <f t="shared" si="101"/>
        <v>16893.835641506666</v>
      </c>
      <c r="BH74" s="34">
        <f t="shared" si="101"/>
        <v>17518.915232284031</v>
      </c>
      <c r="BI74" s="34">
        <f t="shared" si="101"/>
        <v>17197.369179290428</v>
      </c>
      <c r="BJ74" s="34">
        <f t="shared" si="101"/>
        <v>17408.855045209839</v>
      </c>
      <c r="BK74" s="34">
        <f t="shared" si="101"/>
        <v>20529.519518668505</v>
      </c>
      <c r="BL74" s="34">
        <f t="shared" ref="BL74:CM74" si="102">BL103*BL131</f>
        <v>16996.114624500602</v>
      </c>
      <c r="BM74" s="34">
        <f t="shared" si="102"/>
        <v>19768.851834478432</v>
      </c>
      <c r="BN74" s="34">
        <f t="shared" si="102"/>
        <v>20372.531373177026</v>
      </c>
      <c r="BO74" s="34">
        <f t="shared" si="102"/>
        <v>20362.238476038059</v>
      </c>
      <c r="BP74" s="34">
        <f t="shared" si="102"/>
        <v>20494.868647044583</v>
      </c>
      <c r="BQ74" s="34">
        <f t="shared" si="102"/>
        <v>14102.06951520164</v>
      </c>
      <c r="BR74" s="34">
        <f t="shared" si="102"/>
        <v>19226.441266301921</v>
      </c>
      <c r="BS74" s="34">
        <f t="shared" si="102"/>
        <v>18586.789652169926</v>
      </c>
      <c r="BT74" s="34">
        <f t="shared" si="102"/>
        <v>19945.768453020901</v>
      </c>
      <c r="BU74" s="34">
        <f t="shared" si="102"/>
        <v>18571.232301064661</v>
      </c>
      <c r="BV74" s="34">
        <f t="shared" si="102"/>
        <v>19414.154818068375</v>
      </c>
      <c r="BW74" s="34">
        <f t="shared" si="102"/>
        <v>22594.575127736007</v>
      </c>
      <c r="BX74" s="34">
        <f t="shared" si="102"/>
        <v>19088.413450915792</v>
      </c>
      <c r="BY74" s="34">
        <f t="shared" si="102"/>
        <v>22014.305143873353</v>
      </c>
      <c r="BZ74" s="34">
        <f t="shared" si="102"/>
        <v>22074.896159791642</v>
      </c>
      <c r="CA74" s="34">
        <f t="shared" si="102"/>
        <v>22348.211811116566</v>
      </c>
      <c r="CB74" s="34">
        <f t="shared" si="102"/>
        <v>25185.2747801572</v>
      </c>
      <c r="CC74" s="34">
        <f t="shared" si="102"/>
        <v>16841.226641329857</v>
      </c>
      <c r="CD74" s="34">
        <f t="shared" si="102"/>
        <v>22812.343131285823</v>
      </c>
      <c r="CE74" s="34">
        <f t="shared" si="102"/>
        <v>21998.219589524932</v>
      </c>
      <c r="CF74" s="34">
        <f t="shared" si="102"/>
        <v>23698.737065308629</v>
      </c>
      <c r="CG74" s="34">
        <f t="shared" si="102"/>
        <v>22515.289895587171</v>
      </c>
      <c r="CH74" s="34">
        <f t="shared" si="102"/>
        <v>23342.998196537086</v>
      </c>
      <c r="CI74" s="34">
        <f t="shared" si="102"/>
        <v>26375.141646776734</v>
      </c>
      <c r="CJ74" s="34">
        <f t="shared" si="102"/>
        <v>22668.076701349255</v>
      </c>
      <c r="CK74" s="34">
        <f t="shared" si="102"/>
        <v>27058.204371109539</v>
      </c>
      <c r="CL74" s="34">
        <f t="shared" si="102"/>
        <v>25737.451979960504</v>
      </c>
      <c r="CM74" s="34">
        <f t="shared" si="102"/>
        <v>26909.503164034362</v>
      </c>
    </row>
    <row r="75" spans="2:91" x14ac:dyDescent="0.2">
      <c r="B75" s="88" t="str">
        <f>Inputs!AP36</f>
        <v>Tea</v>
      </c>
      <c r="C75" s="19" t="str">
        <f>Inputs!$J$16</f>
        <v>EUR</v>
      </c>
      <c r="D75" s="19" t="s">
        <v>19</v>
      </c>
      <c r="E75" s="176">
        <f t="shared" si="72"/>
        <v>35690.311076189726</v>
      </c>
      <c r="F75" s="176">
        <f t="shared" si="72"/>
        <v>157005.95514323987</v>
      </c>
      <c r="G75" s="176">
        <f t="shared" si="72"/>
        <v>179987.2507283625</v>
      </c>
      <c r="H75" s="176">
        <f t="shared" si="72"/>
        <v>198722.25106040647</v>
      </c>
      <c r="I75" s="176">
        <f t="shared" si="72"/>
        <v>237629.40067945042</v>
      </c>
      <c r="J75" s="20"/>
      <c r="K75" s="176">
        <f t="shared" si="73"/>
        <v>0</v>
      </c>
      <c r="L75" s="176">
        <f t="shared" si="73"/>
        <v>0</v>
      </c>
      <c r="M75" s="176">
        <f t="shared" si="73"/>
        <v>0</v>
      </c>
      <c r="N75" s="176">
        <f t="shared" si="73"/>
        <v>35690.311076189726</v>
      </c>
      <c r="O75" s="176">
        <f t="shared" si="73"/>
        <v>35670.872008795079</v>
      </c>
      <c r="P75" s="176">
        <f t="shared" si="73"/>
        <v>37470.819457919009</v>
      </c>
      <c r="Q75" s="176">
        <f t="shared" si="73"/>
        <v>39967.875463578413</v>
      </c>
      <c r="R75" s="176">
        <f t="shared" si="73"/>
        <v>43896.388212947393</v>
      </c>
      <c r="S75" s="176">
        <f t="shared" si="73"/>
        <v>40769.681055641617</v>
      </c>
      <c r="T75" s="176">
        <f t="shared" si="73"/>
        <v>43012.277390086325</v>
      </c>
      <c r="U75" s="176">
        <f t="shared" si="74"/>
        <v>45784.595585963965</v>
      </c>
      <c r="V75" s="176">
        <f t="shared" si="74"/>
        <v>50420.696696670595</v>
      </c>
      <c r="W75" s="176">
        <f t="shared" si="74"/>
        <v>44850.82089595664</v>
      </c>
      <c r="X75" s="176">
        <f t="shared" si="74"/>
        <v>47586.500458297611</v>
      </c>
      <c r="Y75" s="176">
        <f t="shared" si="74"/>
        <v>50919.406809590088</v>
      </c>
      <c r="Z75" s="176">
        <f t="shared" si="74"/>
        <v>55365.52289656215</v>
      </c>
      <c r="AA75" s="176">
        <f t="shared" si="74"/>
        <v>54039.726598170397</v>
      </c>
      <c r="AB75" s="176">
        <f t="shared" si="74"/>
        <v>56841.42837020343</v>
      </c>
      <c r="AC75" s="176">
        <f t="shared" si="74"/>
        <v>60323.993011175524</v>
      </c>
      <c r="AD75" s="176">
        <f t="shared" si="74"/>
        <v>66424.252699901059</v>
      </c>
      <c r="AE75" s="20"/>
      <c r="AF75" s="34">
        <f t="shared" ref="AF75:BK75" si="103">AF104*AF132</f>
        <v>0</v>
      </c>
      <c r="AG75" s="34">
        <f t="shared" si="103"/>
        <v>0</v>
      </c>
      <c r="AH75" s="34">
        <f t="shared" si="103"/>
        <v>0</v>
      </c>
      <c r="AI75" s="34">
        <f t="shared" si="103"/>
        <v>0</v>
      </c>
      <c r="AJ75" s="34">
        <f t="shared" si="103"/>
        <v>0</v>
      </c>
      <c r="AK75" s="34">
        <f t="shared" si="103"/>
        <v>0</v>
      </c>
      <c r="AL75" s="34">
        <f t="shared" si="103"/>
        <v>0</v>
      </c>
      <c r="AM75" s="34">
        <f t="shared" si="103"/>
        <v>0</v>
      </c>
      <c r="AN75" s="34">
        <f t="shared" si="103"/>
        <v>0</v>
      </c>
      <c r="AO75" s="34">
        <f t="shared" si="103"/>
        <v>11696.534205991284</v>
      </c>
      <c r="AP75" s="34">
        <f t="shared" si="103"/>
        <v>11563.385145807015</v>
      </c>
      <c r="AQ75" s="34">
        <f t="shared" si="103"/>
        <v>12430.391724391426</v>
      </c>
      <c r="AR75" s="34">
        <f t="shared" si="103"/>
        <v>13317.52298283502</v>
      </c>
      <c r="AS75" s="34">
        <f t="shared" si="103"/>
        <v>9400.1034206235272</v>
      </c>
      <c r="AT75" s="34">
        <f t="shared" si="103"/>
        <v>12953.245605336533</v>
      </c>
      <c r="AU75" s="34">
        <f t="shared" si="103"/>
        <v>12077.27831324131</v>
      </c>
      <c r="AV75" s="34">
        <f t="shared" si="103"/>
        <v>12634.975595459242</v>
      </c>
      <c r="AW75" s="34">
        <f t="shared" si="103"/>
        <v>12758.565549218458</v>
      </c>
      <c r="AX75" s="34">
        <f t="shared" si="103"/>
        <v>12761.641225803718</v>
      </c>
      <c r="AY75" s="34">
        <f t="shared" si="103"/>
        <v>14522.935386159126</v>
      </c>
      <c r="AZ75" s="34">
        <f t="shared" si="103"/>
        <v>12683.298851615571</v>
      </c>
      <c r="BA75" s="34">
        <f t="shared" si="103"/>
        <v>14293.130042779638</v>
      </c>
      <c r="BB75" s="34">
        <f t="shared" si="103"/>
        <v>14634.88208784406</v>
      </c>
      <c r="BC75" s="34">
        <f t="shared" si="103"/>
        <v>14968.376082323692</v>
      </c>
      <c r="BD75" s="34">
        <f t="shared" si="103"/>
        <v>15331.927472426505</v>
      </c>
      <c r="BE75" s="34">
        <f t="shared" si="103"/>
        <v>10619.571292486347</v>
      </c>
      <c r="BF75" s="34">
        <f t="shared" si="103"/>
        <v>14818.182290728768</v>
      </c>
      <c r="BG75" s="34">
        <f t="shared" si="103"/>
        <v>14080.114378326572</v>
      </c>
      <c r="BH75" s="34">
        <f t="shared" si="103"/>
        <v>14601.022029017728</v>
      </c>
      <c r="BI75" s="34">
        <f t="shared" si="103"/>
        <v>14331.140982742023</v>
      </c>
      <c r="BJ75" s="34">
        <f t="shared" si="103"/>
        <v>14507.379204341534</v>
      </c>
      <c r="BK75" s="34">
        <f t="shared" si="103"/>
        <v>17112.808376205579</v>
      </c>
      <c r="BL75" s="34">
        <f t="shared" ref="BL75:CM75" si="104">BL104*BL132</f>
        <v>14164.408005416852</v>
      </c>
      <c r="BM75" s="34">
        <f t="shared" si="104"/>
        <v>16471.093501003816</v>
      </c>
      <c r="BN75" s="34">
        <f t="shared" si="104"/>
        <v>16978.096805910249</v>
      </c>
      <c r="BO75" s="34">
        <f t="shared" si="104"/>
        <v>16971.506389756523</v>
      </c>
      <c r="BP75" s="34">
        <f t="shared" si="104"/>
        <v>17078.061632731118</v>
      </c>
      <c r="BQ75" s="34">
        <f t="shared" si="104"/>
        <v>11750.724874640584</v>
      </c>
      <c r="BR75" s="34">
        <f t="shared" si="104"/>
        <v>16022.034388584934</v>
      </c>
      <c r="BS75" s="34">
        <f t="shared" si="104"/>
        <v>15489.999446536669</v>
      </c>
      <c r="BT75" s="34">
        <f t="shared" si="104"/>
        <v>16617.424630775025</v>
      </c>
      <c r="BU75" s="34">
        <f t="shared" si="104"/>
        <v>15479.076380985915</v>
      </c>
      <c r="BV75" s="34">
        <f t="shared" si="104"/>
        <v>16180.503794743423</v>
      </c>
      <c r="BW75" s="34">
        <f t="shared" si="104"/>
        <v>18830.862558826251</v>
      </c>
      <c r="BX75" s="34">
        <f t="shared" si="104"/>
        <v>15908.04045602041</v>
      </c>
      <c r="BY75" s="34">
        <f t="shared" si="104"/>
        <v>18349.388428372182</v>
      </c>
      <c r="BZ75" s="34">
        <f t="shared" si="104"/>
        <v>18394.708957975887</v>
      </c>
      <c r="CA75" s="34">
        <f t="shared" si="104"/>
        <v>18621.425510214085</v>
      </c>
      <c r="CB75" s="34">
        <f t="shared" si="104"/>
        <v>20990.868509116313</v>
      </c>
      <c r="CC75" s="34">
        <f t="shared" si="104"/>
        <v>14035.4064034445</v>
      </c>
      <c r="CD75" s="34">
        <f t="shared" si="104"/>
        <v>19013.451685609583</v>
      </c>
      <c r="CE75" s="34">
        <f t="shared" si="104"/>
        <v>18329.730368959645</v>
      </c>
      <c r="CF75" s="34">
        <f t="shared" si="104"/>
        <v>19746.819435075322</v>
      </c>
      <c r="CG75" s="34">
        <f t="shared" si="104"/>
        <v>18764.878566168467</v>
      </c>
      <c r="CH75" s="34">
        <f t="shared" si="104"/>
        <v>19454.644387737197</v>
      </c>
      <c r="CI75" s="34">
        <f t="shared" si="104"/>
        <v>21979.284705647278</v>
      </c>
      <c r="CJ75" s="34">
        <f t="shared" si="104"/>
        <v>18890.063917791045</v>
      </c>
      <c r="CK75" s="34">
        <f t="shared" si="104"/>
        <v>22547.417229503229</v>
      </c>
      <c r="CL75" s="34">
        <f t="shared" si="104"/>
        <v>21450.058529585596</v>
      </c>
      <c r="CM75" s="34">
        <f t="shared" si="104"/>
        <v>22426.776940812226</v>
      </c>
    </row>
    <row r="76" spans="2:91" x14ac:dyDescent="0.2">
      <c r="B76" s="88"/>
      <c r="C76" s="19"/>
      <c r="D76" s="19"/>
      <c r="J76" s="20"/>
      <c r="AE76" s="20"/>
      <c r="AF76" s="174"/>
    </row>
    <row r="77" spans="2:91" x14ac:dyDescent="0.2">
      <c r="B77" s="23" t="s">
        <v>281</v>
      </c>
      <c r="J77" s="20"/>
      <c r="AE77" s="20"/>
      <c r="AF77" s="174"/>
    </row>
    <row r="78" spans="2:91" ht="8" customHeight="1" x14ac:dyDescent="0.2">
      <c r="J78" s="20"/>
      <c r="AE78" s="20"/>
    </row>
    <row r="79" spans="2:91" x14ac:dyDescent="0.2">
      <c r="B79" s="115" t="s">
        <v>280</v>
      </c>
      <c r="E79" s="177">
        <f>SUM(E80:E91)</f>
        <v>29636</v>
      </c>
      <c r="F79" s="177">
        <f>SUM(F80:F91)</f>
        <v>125372</v>
      </c>
      <c r="G79" s="177">
        <f>SUM(G80:G91)</f>
        <v>136120</v>
      </c>
      <c r="H79" s="177">
        <f>SUM(H80:H91)</f>
        <v>142964</v>
      </c>
      <c r="I79" s="177">
        <f>SUM(I80:I91)</f>
        <v>162652</v>
      </c>
      <c r="J79" s="20"/>
      <c r="K79" s="177">
        <f t="shared" ref="K79:AD79" si="105">SUM(K80:K91)</f>
        <v>0</v>
      </c>
      <c r="L79" s="177">
        <f t="shared" si="105"/>
        <v>0</v>
      </c>
      <c r="M79" s="177">
        <f t="shared" si="105"/>
        <v>0</v>
      </c>
      <c r="N79" s="177">
        <f t="shared" si="105"/>
        <v>29636</v>
      </c>
      <c r="O79" s="177">
        <f t="shared" si="105"/>
        <v>29160</v>
      </c>
      <c r="P79" s="177">
        <f t="shared" si="105"/>
        <v>30184</v>
      </c>
      <c r="Q79" s="177">
        <f t="shared" si="105"/>
        <v>31712</v>
      </c>
      <c r="R79" s="177">
        <f t="shared" si="105"/>
        <v>34316</v>
      </c>
      <c r="S79" s="177">
        <f t="shared" si="105"/>
        <v>31448</v>
      </c>
      <c r="T79" s="177">
        <f t="shared" si="105"/>
        <v>32764</v>
      </c>
      <c r="U79" s="177">
        <f t="shared" si="105"/>
        <v>34448</v>
      </c>
      <c r="V79" s="177">
        <f t="shared" si="105"/>
        <v>37460</v>
      </c>
      <c r="W79" s="177">
        <f t="shared" si="105"/>
        <v>32912</v>
      </c>
      <c r="X79" s="177">
        <f t="shared" si="105"/>
        <v>34484</v>
      </c>
      <c r="Y79" s="177">
        <f t="shared" si="105"/>
        <v>36440</v>
      </c>
      <c r="Z79" s="177">
        <f t="shared" si="105"/>
        <v>39128</v>
      </c>
      <c r="AA79" s="177">
        <f t="shared" si="105"/>
        <v>37732</v>
      </c>
      <c r="AB79" s="177">
        <f t="shared" si="105"/>
        <v>39192</v>
      </c>
      <c r="AC79" s="177">
        <f t="shared" si="105"/>
        <v>41064</v>
      </c>
      <c r="AD79" s="177">
        <f t="shared" si="105"/>
        <v>44664</v>
      </c>
      <c r="AE79" s="20"/>
      <c r="AF79" s="177">
        <f t="shared" ref="AF79:BK79" si="106">SUM(AF80:AF91)</f>
        <v>0</v>
      </c>
      <c r="AG79" s="177">
        <f t="shared" si="106"/>
        <v>0</v>
      </c>
      <c r="AH79" s="177">
        <f t="shared" si="106"/>
        <v>0</v>
      </c>
      <c r="AI79" s="177">
        <f t="shared" si="106"/>
        <v>0</v>
      </c>
      <c r="AJ79" s="177">
        <f t="shared" si="106"/>
        <v>0</v>
      </c>
      <c r="AK79" s="177">
        <f t="shared" si="106"/>
        <v>0</v>
      </c>
      <c r="AL79" s="177">
        <f t="shared" si="106"/>
        <v>0</v>
      </c>
      <c r="AM79" s="177">
        <f t="shared" si="106"/>
        <v>0</v>
      </c>
      <c r="AN79" s="177">
        <f t="shared" si="106"/>
        <v>0</v>
      </c>
      <c r="AO79" s="177">
        <f t="shared" si="106"/>
        <v>9768</v>
      </c>
      <c r="AP79" s="177">
        <f t="shared" si="106"/>
        <v>9604</v>
      </c>
      <c r="AQ79" s="177">
        <f t="shared" si="106"/>
        <v>10264</v>
      </c>
      <c r="AR79" s="177">
        <f t="shared" si="106"/>
        <v>10940</v>
      </c>
      <c r="AS79" s="177">
        <f t="shared" si="106"/>
        <v>7684</v>
      </c>
      <c r="AT79" s="177">
        <f t="shared" si="106"/>
        <v>10536</v>
      </c>
      <c r="AU79" s="177">
        <f t="shared" si="106"/>
        <v>9780</v>
      </c>
      <c r="AV79" s="177">
        <f t="shared" si="106"/>
        <v>10176</v>
      </c>
      <c r="AW79" s="177">
        <f t="shared" si="106"/>
        <v>10228</v>
      </c>
      <c r="AX79" s="177">
        <f t="shared" si="106"/>
        <v>10176</v>
      </c>
      <c r="AY79" s="177">
        <f t="shared" si="106"/>
        <v>11520</v>
      </c>
      <c r="AZ79" s="177">
        <f t="shared" si="106"/>
        <v>10016</v>
      </c>
      <c r="BA79" s="177">
        <f t="shared" si="106"/>
        <v>11232</v>
      </c>
      <c r="BB79" s="177">
        <f t="shared" si="106"/>
        <v>11440</v>
      </c>
      <c r="BC79" s="177">
        <f t="shared" si="106"/>
        <v>11644</v>
      </c>
      <c r="BD79" s="177">
        <f t="shared" si="106"/>
        <v>11872</v>
      </c>
      <c r="BE79" s="177">
        <f t="shared" si="106"/>
        <v>8196</v>
      </c>
      <c r="BF79" s="177">
        <f t="shared" si="106"/>
        <v>11380</v>
      </c>
      <c r="BG79" s="177">
        <f t="shared" si="106"/>
        <v>10772</v>
      </c>
      <c r="BH79" s="177">
        <f t="shared" si="106"/>
        <v>11124</v>
      </c>
      <c r="BI79" s="177">
        <f t="shared" si="106"/>
        <v>10868</v>
      </c>
      <c r="BJ79" s="177">
        <f t="shared" si="106"/>
        <v>10956</v>
      </c>
      <c r="BK79" s="177">
        <f t="shared" si="106"/>
        <v>12876</v>
      </c>
      <c r="BL79" s="177">
        <f t="shared" ref="BL79:CM79" si="107">SUM(BL80:BL91)</f>
        <v>10616</v>
      </c>
      <c r="BM79" s="177">
        <f t="shared" si="107"/>
        <v>12288</v>
      </c>
      <c r="BN79" s="177">
        <f t="shared" si="107"/>
        <v>12612</v>
      </c>
      <c r="BO79" s="177">
        <f t="shared" si="107"/>
        <v>12560</v>
      </c>
      <c r="BP79" s="177">
        <f t="shared" si="107"/>
        <v>12584</v>
      </c>
      <c r="BQ79" s="177">
        <f t="shared" si="107"/>
        <v>8624</v>
      </c>
      <c r="BR79" s="177">
        <f t="shared" si="107"/>
        <v>11704</v>
      </c>
      <c r="BS79" s="177">
        <f t="shared" si="107"/>
        <v>11276</v>
      </c>
      <c r="BT79" s="177">
        <f t="shared" si="107"/>
        <v>12040</v>
      </c>
      <c r="BU79" s="177">
        <f t="shared" si="107"/>
        <v>11168</v>
      </c>
      <c r="BV79" s="177">
        <f t="shared" si="107"/>
        <v>11628</v>
      </c>
      <c r="BW79" s="177">
        <f t="shared" si="107"/>
        <v>13476</v>
      </c>
      <c r="BX79" s="177">
        <f t="shared" si="107"/>
        <v>11336</v>
      </c>
      <c r="BY79" s="177">
        <f t="shared" si="107"/>
        <v>13024</v>
      </c>
      <c r="BZ79" s="177">
        <f t="shared" si="107"/>
        <v>13000</v>
      </c>
      <c r="CA79" s="177">
        <f t="shared" si="107"/>
        <v>13104</v>
      </c>
      <c r="CB79" s="177">
        <f t="shared" si="107"/>
        <v>14716</v>
      </c>
      <c r="CC79" s="177">
        <f t="shared" si="107"/>
        <v>9796</v>
      </c>
      <c r="CD79" s="177">
        <f t="shared" si="107"/>
        <v>13220</v>
      </c>
      <c r="CE79" s="177">
        <f t="shared" si="107"/>
        <v>12692</v>
      </c>
      <c r="CF79" s="177">
        <f t="shared" si="107"/>
        <v>13616</v>
      </c>
      <c r="CG79" s="177">
        <f t="shared" si="107"/>
        <v>12884</v>
      </c>
      <c r="CH79" s="177">
        <f t="shared" si="107"/>
        <v>13300</v>
      </c>
      <c r="CI79" s="177">
        <f t="shared" si="107"/>
        <v>14960</v>
      </c>
      <c r="CJ79" s="177">
        <f t="shared" si="107"/>
        <v>12804</v>
      </c>
      <c r="CK79" s="177">
        <f t="shared" si="107"/>
        <v>15224</v>
      </c>
      <c r="CL79" s="177">
        <f t="shared" si="107"/>
        <v>14424</v>
      </c>
      <c r="CM79" s="177">
        <f t="shared" si="107"/>
        <v>15016</v>
      </c>
    </row>
    <row r="80" spans="2:91" x14ac:dyDescent="0.2">
      <c r="B80" s="88" t="str">
        <f>IF(Inputs!AP12=0,"Don’t filled",Inputs!AP12)</f>
        <v>Soups</v>
      </c>
      <c r="C80" s="19" t="s">
        <v>279</v>
      </c>
      <c r="D80" s="19" t="s">
        <v>19</v>
      </c>
      <c r="E80" s="176">
        <f t="shared" ref="E80:I89" si="108">SUMIF($K$4:$AD$4,E$4,$K80:$AD80)</f>
        <v>3367</v>
      </c>
      <c r="F80" s="176">
        <f t="shared" si="108"/>
        <v>14244</v>
      </c>
      <c r="G80" s="176">
        <f t="shared" si="108"/>
        <v>15466</v>
      </c>
      <c r="H80" s="176">
        <f t="shared" si="108"/>
        <v>16244</v>
      </c>
      <c r="I80" s="176">
        <f t="shared" si="108"/>
        <v>18481</v>
      </c>
      <c r="J80" s="20"/>
      <c r="K80" s="176">
        <f t="shared" ref="K80:T89" si="109">SUMIFS($AF80:$CM80,$AF$4:$CM$4,K$4,$AF$8:$CM$8,K$8)</f>
        <v>0</v>
      </c>
      <c r="L80" s="176">
        <f t="shared" si="109"/>
        <v>0</v>
      </c>
      <c r="M80" s="176">
        <f t="shared" si="109"/>
        <v>0</v>
      </c>
      <c r="N80" s="176">
        <f t="shared" si="109"/>
        <v>3367</v>
      </c>
      <c r="O80" s="176">
        <f t="shared" si="109"/>
        <v>3313</v>
      </c>
      <c r="P80" s="176">
        <f t="shared" si="109"/>
        <v>3429</v>
      </c>
      <c r="Q80" s="176">
        <f t="shared" si="109"/>
        <v>3603</v>
      </c>
      <c r="R80" s="176">
        <f t="shared" si="109"/>
        <v>3899</v>
      </c>
      <c r="S80" s="176">
        <f t="shared" si="109"/>
        <v>3573</v>
      </c>
      <c r="T80" s="176">
        <f t="shared" si="109"/>
        <v>3723</v>
      </c>
      <c r="U80" s="176">
        <f t="shared" ref="U80:AD89" si="110">SUMIFS($AF80:$CM80,$AF$4:$CM$4,U$4,$AF$8:$CM$8,U$8)</f>
        <v>3914</v>
      </c>
      <c r="V80" s="176">
        <f t="shared" si="110"/>
        <v>4256</v>
      </c>
      <c r="W80" s="176">
        <f t="shared" si="110"/>
        <v>3740</v>
      </c>
      <c r="X80" s="176">
        <f t="shared" si="110"/>
        <v>3918</v>
      </c>
      <c r="Y80" s="176">
        <f t="shared" si="110"/>
        <v>4140</v>
      </c>
      <c r="Z80" s="176">
        <f t="shared" si="110"/>
        <v>4446</v>
      </c>
      <c r="AA80" s="176">
        <f t="shared" si="110"/>
        <v>4287</v>
      </c>
      <c r="AB80" s="176">
        <f t="shared" si="110"/>
        <v>4453</v>
      </c>
      <c r="AC80" s="176">
        <f t="shared" si="110"/>
        <v>4666</v>
      </c>
      <c r="AD80" s="176">
        <f t="shared" si="110"/>
        <v>5075</v>
      </c>
      <c r="AE80" s="20"/>
      <c r="AF80" s="34">
        <f>ROUNDUP(Inputs!$AE$42*Inputs!$AZ12*Revenue!AF$35+Inputs!$AE$43*Inputs!$BB12*Revenue!AF$36+Inputs!$AE$44*Inputs!$BD12*Revenue!AF$37+Inputs!$AE$45*Inputs!$BF12*Revenue!AF$38+Inputs!$AE$46*Inputs!$BH12*Revenue!AF$39+Inputs!$AE$47*Inputs!$BJ12*Revenue!AF$40+Inputs!$AE$48*Inputs!$BL12*Revenue!AF$41,0)</f>
        <v>0</v>
      </c>
      <c r="AG80" s="34">
        <f>ROUNDUP(Inputs!$AE$42*Inputs!$AZ12*Revenue!AG$35+Inputs!$AE$43*Inputs!$BB12*Revenue!AG$36+Inputs!$AE$44*Inputs!$BD12*Revenue!AG$37+Inputs!$AE$45*Inputs!$BF12*Revenue!AG$38+Inputs!$AE$46*Inputs!$BH12*Revenue!AG$39+Inputs!$AE$47*Inputs!$BJ12*Revenue!AG$40+Inputs!$AE$48*Inputs!$BL12*Revenue!AG$41,0)</f>
        <v>0</v>
      </c>
      <c r="AH80" s="34">
        <f>ROUNDUP(Inputs!$AE$42*Inputs!$AZ12*Revenue!AH$35+Inputs!$AE$43*Inputs!$BB12*Revenue!AH$36+Inputs!$AE$44*Inputs!$BD12*Revenue!AH$37+Inputs!$AE$45*Inputs!$BF12*Revenue!AH$38+Inputs!$AE$46*Inputs!$BH12*Revenue!AH$39+Inputs!$AE$47*Inputs!$BJ12*Revenue!AH$40+Inputs!$AE$48*Inputs!$BL12*Revenue!AH$41,0)</f>
        <v>0</v>
      </c>
      <c r="AI80" s="34">
        <f>ROUNDUP(Inputs!$AE$42*Inputs!$AZ12*Revenue!AI$35+Inputs!$AE$43*Inputs!$BB12*Revenue!AI$36+Inputs!$AE$44*Inputs!$BD12*Revenue!AI$37+Inputs!$AE$45*Inputs!$BF12*Revenue!AI$38+Inputs!$AE$46*Inputs!$BH12*Revenue!AI$39+Inputs!$AE$47*Inputs!$BJ12*Revenue!AI$40+Inputs!$AE$48*Inputs!$BL12*Revenue!AI$41,0)</f>
        <v>0</v>
      </c>
      <c r="AJ80" s="34">
        <f>ROUNDUP(Inputs!$AE$42*Inputs!$AZ12*Revenue!AJ$35+Inputs!$AE$43*Inputs!$BB12*Revenue!AJ$36+Inputs!$AE$44*Inputs!$BD12*Revenue!AJ$37+Inputs!$AE$45*Inputs!$BF12*Revenue!AJ$38+Inputs!$AE$46*Inputs!$BH12*Revenue!AJ$39+Inputs!$AE$47*Inputs!$BJ12*Revenue!AJ$40+Inputs!$AE$48*Inputs!$BL12*Revenue!AJ$41,0)</f>
        <v>0</v>
      </c>
      <c r="AK80" s="34">
        <f>ROUNDUP(Inputs!$AE$42*Inputs!$AZ12*Revenue!AK$35+Inputs!$AE$43*Inputs!$BB12*Revenue!AK$36+Inputs!$AE$44*Inputs!$BD12*Revenue!AK$37+Inputs!$AE$45*Inputs!$BF12*Revenue!AK$38+Inputs!$AE$46*Inputs!$BH12*Revenue!AK$39+Inputs!$AE$47*Inputs!$BJ12*Revenue!AK$40+Inputs!$AE$48*Inputs!$BL12*Revenue!AK$41,0)</f>
        <v>0</v>
      </c>
      <c r="AL80" s="34">
        <f>ROUNDUP(Inputs!$AE$42*Inputs!$AZ12*Revenue!AL$35+Inputs!$AE$43*Inputs!$BB12*Revenue!AL$36+Inputs!$AE$44*Inputs!$BD12*Revenue!AL$37+Inputs!$AE$45*Inputs!$BF12*Revenue!AL$38+Inputs!$AE$46*Inputs!$BH12*Revenue!AL$39+Inputs!$AE$47*Inputs!$BJ12*Revenue!AL$40+Inputs!$AE$48*Inputs!$BL12*Revenue!AL$41,0)</f>
        <v>0</v>
      </c>
      <c r="AM80" s="34">
        <f>ROUNDUP(Inputs!$AE$42*Inputs!$AZ12*Revenue!AM$35+Inputs!$AE$43*Inputs!$BB12*Revenue!AM$36+Inputs!$AE$44*Inputs!$BD12*Revenue!AM$37+Inputs!$AE$45*Inputs!$BF12*Revenue!AM$38+Inputs!$AE$46*Inputs!$BH12*Revenue!AM$39+Inputs!$AE$47*Inputs!$BJ12*Revenue!AM$40+Inputs!$AE$48*Inputs!$BL12*Revenue!AM$41,0)</f>
        <v>0</v>
      </c>
      <c r="AN80" s="34">
        <f>ROUNDUP(Inputs!$AE$42*Inputs!$AZ12*Revenue!AN$35+Inputs!$AE$43*Inputs!$BB12*Revenue!AN$36+Inputs!$AE$44*Inputs!$BD12*Revenue!AN$37+Inputs!$AE$45*Inputs!$BF12*Revenue!AN$38+Inputs!$AE$46*Inputs!$BH12*Revenue!AN$39+Inputs!$AE$47*Inputs!$BJ12*Revenue!AN$40+Inputs!$AE$48*Inputs!$BL12*Revenue!AN$41,0)</f>
        <v>0</v>
      </c>
      <c r="AO80" s="34">
        <f>ROUNDUP(Inputs!$AE$42*Inputs!$AZ12*Revenue!AO$35+Inputs!$AE$43*Inputs!$BB12*Revenue!AO$36+Inputs!$AE$44*Inputs!$BD12*Revenue!AO$37+Inputs!$AE$45*Inputs!$BF12*Revenue!AO$38+Inputs!$AE$46*Inputs!$BH12*Revenue!AO$39+Inputs!$AE$47*Inputs!$BJ12*Revenue!AO$40+Inputs!$AE$48*Inputs!$BL12*Revenue!AO$41,0)</f>
        <v>1110</v>
      </c>
      <c r="AP80" s="34">
        <f>ROUNDUP(Inputs!$AE$42*Inputs!$AZ12*Revenue!AP$35+Inputs!$AE$43*Inputs!$BB12*Revenue!AP$36+Inputs!$AE$44*Inputs!$BD12*Revenue!AP$37+Inputs!$AE$45*Inputs!$BF12*Revenue!AP$38+Inputs!$AE$46*Inputs!$BH12*Revenue!AP$39+Inputs!$AE$47*Inputs!$BJ12*Revenue!AP$40+Inputs!$AE$48*Inputs!$BL12*Revenue!AP$41,0)</f>
        <v>1091</v>
      </c>
      <c r="AQ80" s="34">
        <f>ROUNDUP(Inputs!$AE$42*Inputs!$AZ12*Revenue!AQ$35+Inputs!$AE$43*Inputs!$BB12*Revenue!AQ$36+Inputs!$AE$44*Inputs!$BD12*Revenue!AQ$37+Inputs!$AE$45*Inputs!$BF12*Revenue!AQ$38+Inputs!$AE$46*Inputs!$BH12*Revenue!AQ$39+Inputs!$AE$47*Inputs!$BJ12*Revenue!AQ$40+Inputs!$AE$48*Inputs!$BL12*Revenue!AQ$41,0)</f>
        <v>1166</v>
      </c>
      <c r="AR80" s="34">
        <f>ROUNDUP(Inputs!$AE$42*Inputs!$AZ12*Revenue!AR$35+Inputs!$AE$43*Inputs!$BB12*Revenue!AR$36+Inputs!$AE$44*Inputs!$BD12*Revenue!AR$37+Inputs!$AE$45*Inputs!$BF12*Revenue!AR$38+Inputs!$AE$46*Inputs!$BH12*Revenue!AR$39+Inputs!$AE$47*Inputs!$BJ12*Revenue!AR$40+Inputs!$AE$48*Inputs!$BL12*Revenue!AR$41,0)</f>
        <v>1243</v>
      </c>
      <c r="AS80" s="34">
        <f>ROUNDUP(Inputs!$AE$42*Inputs!$AZ12*Revenue!AS$35+Inputs!$AE$43*Inputs!$BB12*Revenue!AS$36+Inputs!$AE$44*Inputs!$BD12*Revenue!AS$37+Inputs!$AE$45*Inputs!$BF12*Revenue!AS$38+Inputs!$AE$46*Inputs!$BH12*Revenue!AS$39+Inputs!$AE$47*Inputs!$BJ12*Revenue!AS$40+Inputs!$AE$48*Inputs!$BL12*Revenue!AS$41,0)</f>
        <v>873</v>
      </c>
      <c r="AT80" s="34">
        <f>ROUNDUP(Inputs!$AE$42*Inputs!$AZ12*Revenue!AT$35+Inputs!$AE$43*Inputs!$BB12*Revenue!AT$36+Inputs!$AE$44*Inputs!$BD12*Revenue!AT$37+Inputs!$AE$45*Inputs!$BF12*Revenue!AT$38+Inputs!$AE$46*Inputs!$BH12*Revenue!AT$39+Inputs!$AE$47*Inputs!$BJ12*Revenue!AT$40+Inputs!$AE$48*Inputs!$BL12*Revenue!AT$41,0)</f>
        <v>1197</v>
      </c>
      <c r="AU80" s="34">
        <f>ROUNDUP(Inputs!$AE$42*Inputs!$AZ12*Revenue!AU$35+Inputs!$AE$43*Inputs!$BB12*Revenue!AU$36+Inputs!$AE$44*Inputs!$BD12*Revenue!AU$37+Inputs!$AE$45*Inputs!$BF12*Revenue!AU$38+Inputs!$AE$46*Inputs!$BH12*Revenue!AU$39+Inputs!$AE$47*Inputs!$BJ12*Revenue!AU$40+Inputs!$AE$48*Inputs!$BL12*Revenue!AU$41,0)</f>
        <v>1111</v>
      </c>
      <c r="AV80" s="34">
        <f>ROUNDUP(Inputs!$AE$42*Inputs!$AZ12*Revenue!AV$35+Inputs!$AE$43*Inputs!$BB12*Revenue!AV$36+Inputs!$AE$44*Inputs!$BD12*Revenue!AV$37+Inputs!$AE$45*Inputs!$BF12*Revenue!AV$38+Inputs!$AE$46*Inputs!$BH12*Revenue!AV$39+Inputs!$AE$47*Inputs!$BJ12*Revenue!AV$40+Inputs!$AE$48*Inputs!$BL12*Revenue!AV$41,0)</f>
        <v>1156</v>
      </c>
      <c r="AW80" s="34">
        <f>ROUNDUP(Inputs!$AE$42*Inputs!$AZ12*Revenue!AW$35+Inputs!$AE$43*Inputs!$BB12*Revenue!AW$36+Inputs!$AE$44*Inputs!$BD12*Revenue!AW$37+Inputs!$AE$45*Inputs!$BF12*Revenue!AW$38+Inputs!$AE$46*Inputs!$BH12*Revenue!AW$39+Inputs!$AE$47*Inputs!$BJ12*Revenue!AW$40+Inputs!$AE$48*Inputs!$BL12*Revenue!AW$41,0)</f>
        <v>1162</v>
      </c>
      <c r="AX80" s="34">
        <f>ROUNDUP(Inputs!$AE$42*Inputs!$AZ12*Revenue!AX$35+Inputs!$AE$43*Inputs!$BB12*Revenue!AX$36+Inputs!$AE$44*Inputs!$BD12*Revenue!AX$37+Inputs!$AE$45*Inputs!$BF12*Revenue!AX$38+Inputs!$AE$46*Inputs!$BH12*Revenue!AX$39+Inputs!$AE$47*Inputs!$BJ12*Revenue!AX$40+Inputs!$AE$48*Inputs!$BL12*Revenue!AX$41,0)</f>
        <v>1156</v>
      </c>
      <c r="AY80" s="34">
        <f>ROUNDUP(Inputs!$AE$42*Inputs!$AZ12*Revenue!AY$35+Inputs!$AE$43*Inputs!$BB12*Revenue!AY$36+Inputs!$AE$44*Inputs!$BD12*Revenue!AY$37+Inputs!$AE$45*Inputs!$BF12*Revenue!AY$38+Inputs!$AE$46*Inputs!$BH12*Revenue!AY$39+Inputs!$AE$47*Inputs!$BJ12*Revenue!AY$40+Inputs!$AE$48*Inputs!$BL12*Revenue!AY$41,0)</f>
        <v>1309</v>
      </c>
      <c r="AZ80" s="34">
        <f>ROUNDUP(Inputs!$AE$42*Inputs!$AZ12*Revenue!AZ$35+Inputs!$AE$43*Inputs!$BB12*Revenue!AZ$36+Inputs!$AE$44*Inputs!$BD12*Revenue!AZ$37+Inputs!$AE$45*Inputs!$BF12*Revenue!AZ$38+Inputs!$AE$46*Inputs!$BH12*Revenue!AZ$39+Inputs!$AE$47*Inputs!$BJ12*Revenue!AZ$40+Inputs!$AE$48*Inputs!$BL12*Revenue!AZ$41,0)</f>
        <v>1138</v>
      </c>
      <c r="BA80" s="34">
        <f>ROUNDUP(Inputs!$AE$42*Inputs!$AZ12*Revenue!BA$35+Inputs!$AE$43*Inputs!$BB12*Revenue!BA$36+Inputs!$AE$44*Inputs!$BD12*Revenue!BA$37+Inputs!$AE$45*Inputs!$BF12*Revenue!BA$38+Inputs!$AE$46*Inputs!$BH12*Revenue!BA$39+Inputs!$AE$47*Inputs!$BJ12*Revenue!BA$40+Inputs!$AE$48*Inputs!$BL12*Revenue!BA$41,0)</f>
        <v>1276</v>
      </c>
      <c r="BB80" s="34">
        <f>ROUNDUP(Inputs!$AE$42*Inputs!$AZ12*Revenue!BB$35+Inputs!$AE$43*Inputs!$BB12*Revenue!BB$36+Inputs!$AE$44*Inputs!$BD12*Revenue!BB$37+Inputs!$AE$45*Inputs!$BF12*Revenue!BB$38+Inputs!$AE$46*Inputs!$BH12*Revenue!BB$39+Inputs!$AE$47*Inputs!$BJ12*Revenue!BB$40+Inputs!$AE$48*Inputs!$BL12*Revenue!BB$41,0)</f>
        <v>1300</v>
      </c>
      <c r="BC80" s="34">
        <f>ROUNDUP(Inputs!$AE$42*Inputs!$AZ12*Revenue!BC$35+Inputs!$AE$43*Inputs!$BB12*Revenue!BC$36+Inputs!$AE$44*Inputs!$BD12*Revenue!BC$37+Inputs!$AE$45*Inputs!$BF12*Revenue!BC$38+Inputs!$AE$46*Inputs!$BH12*Revenue!BC$39+Inputs!$AE$47*Inputs!$BJ12*Revenue!BC$40+Inputs!$AE$48*Inputs!$BL12*Revenue!BC$41,0)</f>
        <v>1323</v>
      </c>
      <c r="BD80" s="34">
        <f>ROUNDUP(Inputs!$AE$42*Inputs!$AZ12*Revenue!BD$35+Inputs!$AE$43*Inputs!$BB12*Revenue!BD$36+Inputs!$AE$44*Inputs!$BD12*Revenue!BD$37+Inputs!$AE$45*Inputs!$BF12*Revenue!BD$38+Inputs!$AE$46*Inputs!$BH12*Revenue!BD$39+Inputs!$AE$47*Inputs!$BJ12*Revenue!BD$40+Inputs!$AE$48*Inputs!$BL12*Revenue!BD$41,0)</f>
        <v>1349</v>
      </c>
      <c r="BE80" s="34">
        <f>ROUNDUP(Inputs!$AE$42*Inputs!$AZ12*Revenue!BE$35+Inputs!$AE$43*Inputs!$BB12*Revenue!BE$36+Inputs!$AE$44*Inputs!$BD12*Revenue!BE$37+Inputs!$AE$45*Inputs!$BF12*Revenue!BE$38+Inputs!$AE$46*Inputs!$BH12*Revenue!BE$39+Inputs!$AE$47*Inputs!$BJ12*Revenue!BE$40+Inputs!$AE$48*Inputs!$BL12*Revenue!BE$41,0)</f>
        <v>931</v>
      </c>
      <c r="BF80" s="34">
        <f>ROUNDUP(Inputs!$AE$42*Inputs!$AZ12*Revenue!BF$35+Inputs!$AE$43*Inputs!$BB12*Revenue!BF$36+Inputs!$AE$44*Inputs!$BD12*Revenue!BF$37+Inputs!$AE$45*Inputs!$BF12*Revenue!BF$38+Inputs!$AE$46*Inputs!$BH12*Revenue!BF$39+Inputs!$AE$47*Inputs!$BJ12*Revenue!BF$40+Inputs!$AE$48*Inputs!$BL12*Revenue!BF$41,0)</f>
        <v>1293</v>
      </c>
      <c r="BG80" s="34">
        <f>ROUNDUP(Inputs!$AE$42*Inputs!$AZ12*Revenue!BG$35+Inputs!$AE$43*Inputs!$BB12*Revenue!BG$36+Inputs!$AE$44*Inputs!$BD12*Revenue!BG$37+Inputs!$AE$45*Inputs!$BF12*Revenue!BG$38+Inputs!$AE$46*Inputs!$BH12*Revenue!BG$39+Inputs!$AE$47*Inputs!$BJ12*Revenue!BG$40+Inputs!$AE$48*Inputs!$BL12*Revenue!BG$41,0)</f>
        <v>1224</v>
      </c>
      <c r="BH80" s="34">
        <f>ROUNDUP(Inputs!$AE$42*Inputs!$AZ12*Revenue!BH$35+Inputs!$AE$43*Inputs!$BB12*Revenue!BH$36+Inputs!$AE$44*Inputs!$BD12*Revenue!BH$37+Inputs!$AE$45*Inputs!$BF12*Revenue!BH$38+Inputs!$AE$46*Inputs!$BH12*Revenue!BH$39+Inputs!$AE$47*Inputs!$BJ12*Revenue!BH$40+Inputs!$AE$48*Inputs!$BL12*Revenue!BH$41,0)</f>
        <v>1264</v>
      </c>
      <c r="BI80" s="34">
        <f>ROUNDUP(Inputs!$AE$42*Inputs!$AZ12*Revenue!BI$35+Inputs!$AE$43*Inputs!$BB12*Revenue!BI$36+Inputs!$AE$44*Inputs!$BD12*Revenue!BI$37+Inputs!$AE$45*Inputs!$BF12*Revenue!BI$38+Inputs!$AE$46*Inputs!$BH12*Revenue!BI$39+Inputs!$AE$47*Inputs!$BJ12*Revenue!BI$40+Inputs!$AE$48*Inputs!$BL12*Revenue!BI$41,0)</f>
        <v>1235</v>
      </c>
      <c r="BJ80" s="34">
        <f>ROUNDUP(Inputs!$AE$42*Inputs!$AZ12*Revenue!BJ$35+Inputs!$AE$43*Inputs!$BB12*Revenue!BJ$36+Inputs!$AE$44*Inputs!$BD12*Revenue!BJ$37+Inputs!$AE$45*Inputs!$BF12*Revenue!BJ$38+Inputs!$AE$46*Inputs!$BH12*Revenue!BJ$39+Inputs!$AE$47*Inputs!$BJ12*Revenue!BJ$40+Inputs!$AE$48*Inputs!$BL12*Revenue!BJ$41,0)</f>
        <v>1245</v>
      </c>
      <c r="BK80" s="34">
        <f>ROUNDUP(Inputs!$AE$42*Inputs!$AZ12*Revenue!BK$35+Inputs!$AE$43*Inputs!$BB12*Revenue!BK$36+Inputs!$AE$44*Inputs!$BD12*Revenue!BK$37+Inputs!$AE$45*Inputs!$BF12*Revenue!BK$38+Inputs!$AE$46*Inputs!$BH12*Revenue!BK$39+Inputs!$AE$47*Inputs!$BJ12*Revenue!BK$40+Inputs!$AE$48*Inputs!$BL12*Revenue!BK$41,0)</f>
        <v>1463</v>
      </c>
      <c r="BL80" s="34">
        <f>ROUNDUP(Inputs!$AE$42*Inputs!$AZ12*Revenue!BL$35+Inputs!$AE$43*Inputs!$BB12*Revenue!BL$36+Inputs!$AE$44*Inputs!$BD12*Revenue!BL$37+Inputs!$AE$45*Inputs!$BF12*Revenue!BL$38+Inputs!$AE$46*Inputs!$BH12*Revenue!BL$39+Inputs!$AE$47*Inputs!$BJ12*Revenue!BL$40+Inputs!$AE$48*Inputs!$BL12*Revenue!BL$41,0)</f>
        <v>1206</v>
      </c>
      <c r="BM80" s="34">
        <f>ROUNDUP(Inputs!$AE$42*Inputs!$AZ12*Revenue!BM$35+Inputs!$AE$43*Inputs!$BB12*Revenue!BM$36+Inputs!$AE$44*Inputs!$BD12*Revenue!BM$37+Inputs!$AE$45*Inputs!$BF12*Revenue!BM$38+Inputs!$AE$46*Inputs!$BH12*Revenue!BM$39+Inputs!$AE$47*Inputs!$BJ12*Revenue!BM$40+Inputs!$AE$48*Inputs!$BL12*Revenue!BM$41,0)</f>
        <v>1396</v>
      </c>
      <c r="BN80" s="34">
        <f>ROUNDUP(Inputs!$AE$42*Inputs!$AZ12*Revenue!BN$35+Inputs!$AE$43*Inputs!$BB12*Revenue!BN$36+Inputs!$AE$44*Inputs!$BD12*Revenue!BN$37+Inputs!$AE$45*Inputs!$BF12*Revenue!BN$38+Inputs!$AE$46*Inputs!$BH12*Revenue!BN$39+Inputs!$AE$47*Inputs!$BJ12*Revenue!BN$40+Inputs!$AE$48*Inputs!$BL12*Revenue!BN$41,0)</f>
        <v>1433</v>
      </c>
      <c r="BO80" s="34">
        <f>ROUNDUP(Inputs!$AE$42*Inputs!$AZ12*Revenue!BO$35+Inputs!$AE$43*Inputs!$BB12*Revenue!BO$36+Inputs!$AE$44*Inputs!$BD12*Revenue!BO$37+Inputs!$AE$45*Inputs!$BF12*Revenue!BO$38+Inputs!$AE$46*Inputs!$BH12*Revenue!BO$39+Inputs!$AE$47*Inputs!$BJ12*Revenue!BO$40+Inputs!$AE$48*Inputs!$BL12*Revenue!BO$41,0)</f>
        <v>1427</v>
      </c>
      <c r="BP80" s="34">
        <f>ROUNDUP(Inputs!$AE$42*Inputs!$AZ12*Revenue!BP$35+Inputs!$AE$43*Inputs!$BB12*Revenue!BP$36+Inputs!$AE$44*Inputs!$BD12*Revenue!BP$37+Inputs!$AE$45*Inputs!$BF12*Revenue!BP$38+Inputs!$AE$46*Inputs!$BH12*Revenue!BP$39+Inputs!$AE$47*Inputs!$BJ12*Revenue!BP$40+Inputs!$AE$48*Inputs!$BL12*Revenue!BP$41,0)</f>
        <v>1430</v>
      </c>
      <c r="BQ80" s="34">
        <f>ROUNDUP(Inputs!$AE$42*Inputs!$AZ12*Revenue!BQ$35+Inputs!$AE$43*Inputs!$BB12*Revenue!BQ$36+Inputs!$AE$44*Inputs!$BD12*Revenue!BQ$37+Inputs!$AE$45*Inputs!$BF12*Revenue!BQ$38+Inputs!$AE$46*Inputs!$BH12*Revenue!BQ$39+Inputs!$AE$47*Inputs!$BJ12*Revenue!BQ$40+Inputs!$AE$48*Inputs!$BL12*Revenue!BQ$41,0)</f>
        <v>980</v>
      </c>
      <c r="BR80" s="34">
        <f>ROUNDUP(Inputs!$AE$42*Inputs!$AZ12*Revenue!BR$35+Inputs!$AE$43*Inputs!$BB12*Revenue!BR$36+Inputs!$AE$44*Inputs!$BD12*Revenue!BR$37+Inputs!$AE$45*Inputs!$BF12*Revenue!BR$38+Inputs!$AE$46*Inputs!$BH12*Revenue!BR$39+Inputs!$AE$47*Inputs!$BJ12*Revenue!BR$40+Inputs!$AE$48*Inputs!$BL12*Revenue!BR$41,0)</f>
        <v>1330</v>
      </c>
      <c r="BS80" s="34">
        <f>ROUNDUP(Inputs!$AE$42*Inputs!$AZ12*Revenue!BS$35+Inputs!$AE$43*Inputs!$BB12*Revenue!BS$36+Inputs!$AE$44*Inputs!$BD12*Revenue!BS$37+Inputs!$AE$45*Inputs!$BF12*Revenue!BS$38+Inputs!$AE$46*Inputs!$BH12*Revenue!BS$39+Inputs!$AE$47*Inputs!$BJ12*Revenue!BS$40+Inputs!$AE$48*Inputs!$BL12*Revenue!BS$41,0)</f>
        <v>1281</v>
      </c>
      <c r="BT80" s="34">
        <f>ROUNDUP(Inputs!$AE$42*Inputs!$AZ12*Revenue!BT$35+Inputs!$AE$43*Inputs!$BB12*Revenue!BT$36+Inputs!$AE$44*Inputs!$BD12*Revenue!BT$37+Inputs!$AE$45*Inputs!$BF12*Revenue!BT$38+Inputs!$AE$46*Inputs!$BH12*Revenue!BT$39+Inputs!$AE$47*Inputs!$BJ12*Revenue!BT$40+Inputs!$AE$48*Inputs!$BL12*Revenue!BT$41,0)</f>
        <v>1368</v>
      </c>
      <c r="BU80" s="34">
        <f>ROUNDUP(Inputs!$AE$42*Inputs!$AZ12*Revenue!BU$35+Inputs!$AE$43*Inputs!$BB12*Revenue!BU$36+Inputs!$AE$44*Inputs!$BD12*Revenue!BU$37+Inputs!$AE$45*Inputs!$BF12*Revenue!BU$38+Inputs!$AE$46*Inputs!$BH12*Revenue!BU$39+Inputs!$AE$47*Inputs!$BJ12*Revenue!BU$40+Inputs!$AE$48*Inputs!$BL12*Revenue!BU$41,0)</f>
        <v>1269</v>
      </c>
      <c r="BV80" s="34">
        <f>ROUNDUP(Inputs!$AE$42*Inputs!$AZ12*Revenue!BV$35+Inputs!$AE$43*Inputs!$BB12*Revenue!BV$36+Inputs!$AE$44*Inputs!$BD12*Revenue!BV$37+Inputs!$AE$45*Inputs!$BF12*Revenue!BV$38+Inputs!$AE$46*Inputs!$BH12*Revenue!BV$39+Inputs!$AE$47*Inputs!$BJ12*Revenue!BV$40+Inputs!$AE$48*Inputs!$BL12*Revenue!BV$41,0)</f>
        <v>1321</v>
      </c>
      <c r="BW80" s="34">
        <f>ROUNDUP(Inputs!$AE$42*Inputs!$AZ12*Revenue!BW$35+Inputs!$AE$43*Inputs!$BB12*Revenue!BW$36+Inputs!$AE$44*Inputs!$BD12*Revenue!BW$37+Inputs!$AE$45*Inputs!$BF12*Revenue!BW$38+Inputs!$AE$46*Inputs!$BH12*Revenue!BW$39+Inputs!$AE$47*Inputs!$BJ12*Revenue!BW$40+Inputs!$AE$48*Inputs!$BL12*Revenue!BW$41,0)</f>
        <v>1531</v>
      </c>
      <c r="BX80" s="34">
        <f>ROUNDUP(Inputs!$AE$42*Inputs!$AZ12*Revenue!BX$35+Inputs!$AE$43*Inputs!$BB12*Revenue!BX$36+Inputs!$AE$44*Inputs!$BD12*Revenue!BX$37+Inputs!$AE$45*Inputs!$BF12*Revenue!BX$38+Inputs!$AE$46*Inputs!$BH12*Revenue!BX$39+Inputs!$AE$47*Inputs!$BJ12*Revenue!BX$40+Inputs!$AE$48*Inputs!$BL12*Revenue!BX$41,0)</f>
        <v>1288</v>
      </c>
      <c r="BY80" s="34">
        <f>ROUNDUP(Inputs!$AE$42*Inputs!$AZ12*Revenue!BY$35+Inputs!$AE$43*Inputs!$BB12*Revenue!BY$36+Inputs!$AE$44*Inputs!$BD12*Revenue!BY$37+Inputs!$AE$45*Inputs!$BF12*Revenue!BY$38+Inputs!$AE$46*Inputs!$BH12*Revenue!BY$39+Inputs!$AE$47*Inputs!$BJ12*Revenue!BY$40+Inputs!$AE$48*Inputs!$BL12*Revenue!BY$41,0)</f>
        <v>1480</v>
      </c>
      <c r="BZ80" s="34">
        <f>ROUNDUP(Inputs!$AE$42*Inputs!$AZ12*Revenue!BZ$35+Inputs!$AE$43*Inputs!$BB12*Revenue!BZ$36+Inputs!$AE$44*Inputs!$BD12*Revenue!BZ$37+Inputs!$AE$45*Inputs!$BF12*Revenue!BZ$38+Inputs!$AE$46*Inputs!$BH12*Revenue!BZ$39+Inputs!$AE$47*Inputs!$BJ12*Revenue!BZ$40+Inputs!$AE$48*Inputs!$BL12*Revenue!BZ$41,0)</f>
        <v>1477</v>
      </c>
      <c r="CA80" s="34">
        <f>ROUNDUP(Inputs!$AE$42*Inputs!$AZ12*Revenue!CA$35+Inputs!$AE$43*Inputs!$BB12*Revenue!CA$36+Inputs!$AE$44*Inputs!$BD12*Revenue!CA$37+Inputs!$AE$45*Inputs!$BF12*Revenue!CA$38+Inputs!$AE$46*Inputs!$BH12*Revenue!CA$39+Inputs!$AE$47*Inputs!$BJ12*Revenue!CA$40+Inputs!$AE$48*Inputs!$BL12*Revenue!CA$41,0)</f>
        <v>1489</v>
      </c>
      <c r="CB80" s="34">
        <f>ROUNDUP(Inputs!$AE$42*Inputs!$AZ12*Revenue!CB$35+Inputs!$AE$43*Inputs!$BB12*Revenue!CB$36+Inputs!$AE$44*Inputs!$BD12*Revenue!CB$37+Inputs!$AE$45*Inputs!$BF12*Revenue!CB$38+Inputs!$AE$46*Inputs!$BH12*Revenue!CB$39+Inputs!$AE$47*Inputs!$BJ12*Revenue!CB$40+Inputs!$AE$48*Inputs!$BL12*Revenue!CB$41,0)</f>
        <v>1672</v>
      </c>
      <c r="CC80" s="34">
        <f>ROUNDUP(Inputs!$AE$42*Inputs!$AZ12*Revenue!CC$35+Inputs!$AE$43*Inputs!$BB12*Revenue!CC$36+Inputs!$AE$44*Inputs!$BD12*Revenue!CC$37+Inputs!$AE$45*Inputs!$BF12*Revenue!CC$38+Inputs!$AE$46*Inputs!$BH12*Revenue!CC$39+Inputs!$AE$47*Inputs!$BJ12*Revenue!CC$40+Inputs!$AE$48*Inputs!$BL12*Revenue!CC$41,0)</f>
        <v>1113</v>
      </c>
      <c r="CD80" s="34">
        <f>ROUNDUP(Inputs!$AE$42*Inputs!$AZ12*Revenue!CD$35+Inputs!$AE$43*Inputs!$BB12*Revenue!CD$36+Inputs!$AE$44*Inputs!$BD12*Revenue!CD$37+Inputs!$AE$45*Inputs!$BF12*Revenue!CD$38+Inputs!$AE$46*Inputs!$BH12*Revenue!CD$39+Inputs!$AE$47*Inputs!$BJ12*Revenue!CD$40+Inputs!$AE$48*Inputs!$BL12*Revenue!CD$41,0)</f>
        <v>1502</v>
      </c>
      <c r="CE80" s="34">
        <f>ROUNDUP(Inputs!$AE$42*Inputs!$AZ12*Revenue!CE$35+Inputs!$AE$43*Inputs!$BB12*Revenue!CE$36+Inputs!$AE$44*Inputs!$BD12*Revenue!CE$37+Inputs!$AE$45*Inputs!$BF12*Revenue!CE$38+Inputs!$AE$46*Inputs!$BH12*Revenue!CE$39+Inputs!$AE$47*Inputs!$BJ12*Revenue!CE$40+Inputs!$AE$48*Inputs!$BL12*Revenue!CE$41,0)</f>
        <v>1442</v>
      </c>
      <c r="CF80" s="34">
        <f>ROUNDUP(Inputs!$AE$42*Inputs!$AZ12*Revenue!CF$35+Inputs!$AE$43*Inputs!$BB12*Revenue!CF$36+Inputs!$AE$44*Inputs!$BD12*Revenue!CF$37+Inputs!$AE$45*Inputs!$BF12*Revenue!CF$38+Inputs!$AE$46*Inputs!$BH12*Revenue!CF$39+Inputs!$AE$47*Inputs!$BJ12*Revenue!CF$40+Inputs!$AE$48*Inputs!$BL12*Revenue!CF$41,0)</f>
        <v>1547</v>
      </c>
      <c r="CG80" s="34">
        <f>ROUNDUP(Inputs!$AE$42*Inputs!$AZ12*Revenue!CG$35+Inputs!$AE$43*Inputs!$BB12*Revenue!CG$36+Inputs!$AE$44*Inputs!$BD12*Revenue!CG$37+Inputs!$AE$45*Inputs!$BF12*Revenue!CG$38+Inputs!$AE$46*Inputs!$BH12*Revenue!CG$39+Inputs!$AE$47*Inputs!$BJ12*Revenue!CG$40+Inputs!$AE$48*Inputs!$BL12*Revenue!CG$41,0)</f>
        <v>1464</v>
      </c>
      <c r="CH80" s="34">
        <f>ROUNDUP(Inputs!$AE$42*Inputs!$AZ12*Revenue!CH$35+Inputs!$AE$43*Inputs!$BB12*Revenue!CH$36+Inputs!$AE$44*Inputs!$BD12*Revenue!CH$37+Inputs!$AE$45*Inputs!$BF12*Revenue!CH$38+Inputs!$AE$46*Inputs!$BH12*Revenue!CH$39+Inputs!$AE$47*Inputs!$BJ12*Revenue!CH$40+Inputs!$AE$48*Inputs!$BL12*Revenue!CH$41,0)</f>
        <v>1511</v>
      </c>
      <c r="CI80" s="34">
        <f>ROUNDUP(Inputs!$AE$42*Inputs!$AZ12*Revenue!CI$35+Inputs!$AE$43*Inputs!$BB12*Revenue!CI$36+Inputs!$AE$44*Inputs!$BD12*Revenue!CI$37+Inputs!$AE$45*Inputs!$BF12*Revenue!CI$38+Inputs!$AE$46*Inputs!$BH12*Revenue!CI$39+Inputs!$AE$47*Inputs!$BJ12*Revenue!CI$40+Inputs!$AE$48*Inputs!$BL12*Revenue!CI$41,0)</f>
        <v>1700</v>
      </c>
      <c r="CJ80" s="34">
        <f>ROUNDUP(Inputs!$AE$42*Inputs!$AZ12*Revenue!CJ$35+Inputs!$AE$43*Inputs!$BB12*Revenue!CJ$36+Inputs!$AE$44*Inputs!$BD12*Revenue!CJ$37+Inputs!$AE$45*Inputs!$BF12*Revenue!CJ$38+Inputs!$AE$46*Inputs!$BH12*Revenue!CJ$39+Inputs!$AE$47*Inputs!$BJ12*Revenue!CJ$40+Inputs!$AE$48*Inputs!$BL12*Revenue!CJ$41,0)</f>
        <v>1455</v>
      </c>
      <c r="CK80" s="34">
        <f>ROUNDUP(Inputs!$AE$42*Inputs!$AZ12*Revenue!CK$35+Inputs!$AE$43*Inputs!$BB12*Revenue!CK$36+Inputs!$AE$44*Inputs!$BD12*Revenue!CK$37+Inputs!$AE$45*Inputs!$BF12*Revenue!CK$38+Inputs!$AE$46*Inputs!$BH12*Revenue!CK$39+Inputs!$AE$47*Inputs!$BJ12*Revenue!CK$40+Inputs!$AE$48*Inputs!$BL12*Revenue!CK$41,0)</f>
        <v>1730</v>
      </c>
      <c r="CL80" s="34">
        <f>ROUNDUP(Inputs!$AE$42*Inputs!$AZ12*Revenue!CL$35+Inputs!$AE$43*Inputs!$BB12*Revenue!CL$36+Inputs!$AE$44*Inputs!$BD12*Revenue!CL$37+Inputs!$AE$45*Inputs!$BF12*Revenue!CL$38+Inputs!$AE$46*Inputs!$BH12*Revenue!CL$39+Inputs!$AE$47*Inputs!$BJ12*Revenue!CL$40+Inputs!$AE$48*Inputs!$BL12*Revenue!CL$41,0)</f>
        <v>1639</v>
      </c>
      <c r="CM80" s="34">
        <f>ROUNDUP(Inputs!$AE$42*Inputs!$AZ12*Revenue!CM$35+Inputs!$AE$43*Inputs!$BB12*Revenue!CM$36+Inputs!$AE$44*Inputs!$BD12*Revenue!CM$37+Inputs!$AE$45*Inputs!$BF12*Revenue!CM$38+Inputs!$AE$46*Inputs!$BH12*Revenue!CM$39+Inputs!$AE$47*Inputs!$BJ12*Revenue!CM$40+Inputs!$AE$48*Inputs!$BL12*Revenue!CM$41,0)</f>
        <v>1706</v>
      </c>
    </row>
    <row r="81" spans="2:91" x14ac:dyDescent="0.2">
      <c r="B81" s="88" t="str">
        <f>IF(Inputs!AP13=0,"Don’t filled",Inputs!AP13)</f>
        <v>Salads</v>
      </c>
      <c r="C81" s="19" t="s">
        <v>279</v>
      </c>
      <c r="D81" s="19" t="s">
        <v>19</v>
      </c>
      <c r="E81" s="176">
        <f t="shared" si="108"/>
        <v>3367</v>
      </c>
      <c r="F81" s="176">
        <f t="shared" si="108"/>
        <v>14244</v>
      </c>
      <c r="G81" s="176">
        <f t="shared" si="108"/>
        <v>15466</v>
      </c>
      <c r="H81" s="176">
        <f t="shared" si="108"/>
        <v>16244</v>
      </c>
      <c r="I81" s="176">
        <f t="shared" si="108"/>
        <v>18481</v>
      </c>
      <c r="J81" s="20"/>
      <c r="K81" s="176">
        <f t="shared" si="109"/>
        <v>0</v>
      </c>
      <c r="L81" s="176">
        <f t="shared" si="109"/>
        <v>0</v>
      </c>
      <c r="M81" s="176">
        <f t="shared" si="109"/>
        <v>0</v>
      </c>
      <c r="N81" s="176">
        <f t="shared" si="109"/>
        <v>3367</v>
      </c>
      <c r="O81" s="176">
        <f t="shared" si="109"/>
        <v>3313</v>
      </c>
      <c r="P81" s="176">
        <f t="shared" si="109"/>
        <v>3429</v>
      </c>
      <c r="Q81" s="176">
        <f t="shared" si="109"/>
        <v>3603</v>
      </c>
      <c r="R81" s="176">
        <f t="shared" si="109"/>
        <v>3899</v>
      </c>
      <c r="S81" s="176">
        <f t="shared" si="109"/>
        <v>3573</v>
      </c>
      <c r="T81" s="176">
        <f t="shared" si="109"/>
        <v>3723</v>
      </c>
      <c r="U81" s="176">
        <f t="shared" si="110"/>
        <v>3914</v>
      </c>
      <c r="V81" s="176">
        <f t="shared" si="110"/>
        <v>4256</v>
      </c>
      <c r="W81" s="176">
        <f t="shared" si="110"/>
        <v>3740</v>
      </c>
      <c r="X81" s="176">
        <f t="shared" si="110"/>
        <v>3918</v>
      </c>
      <c r="Y81" s="176">
        <f t="shared" si="110"/>
        <v>4140</v>
      </c>
      <c r="Z81" s="176">
        <f t="shared" si="110"/>
        <v>4446</v>
      </c>
      <c r="AA81" s="176">
        <f t="shared" si="110"/>
        <v>4287</v>
      </c>
      <c r="AB81" s="176">
        <f t="shared" si="110"/>
        <v>4453</v>
      </c>
      <c r="AC81" s="176">
        <f t="shared" si="110"/>
        <v>4666</v>
      </c>
      <c r="AD81" s="176">
        <f t="shared" si="110"/>
        <v>5075</v>
      </c>
      <c r="AF81" s="34">
        <f>ROUNDUP(Inputs!$AE$42*Inputs!$AZ13*Revenue!AF$35+Inputs!$AE$43*Inputs!$BB13*Revenue!AF$36+Inputs!$AE$44*Inputs!$BD13*Revenue!AF$37+Inputs!$AE$45*Inputs!$BF13*Revenue!AF$38+Inputs!$AE$46*Inputs!$BH13*Revenue!AF$39+Inputs!$AE$47*Inputs!$BJ13*Revenue!AF$40+Inputs!$AE$48*Inputs!$BL13*Revenue!AF$41,0)</f>
        <v>0</v>
      </c>
      <c r="AG81" s="34">
        <f>ROUNDUP(Inputs!$AE$42*Inputs!$AZ13*Revenue!AG$35+Inputs!$AE$43*Inputs!$BB13*Revenue!AG$36+Inputs!$AE$44*Inputs!$BD13*Revenue!AG$37+Inputs!$AE$45*Inputs!$BF13*Revenue!AG$38+Inputs!$AE$46*Inputs!$BH13*Revenue!AG$39+Inputs!$AE$47*Inputs!$BJ13*Revenue!AG$40+Inputs!$AE$48*Inputs!$BL13*Revenue!AG$41,0)</f>
        <v>0</v>
      </c>
      <c r="AH81" s="34">
        <f>ROUNDUP(Inputs!$AE$42*Inputs!$AZ13*Revenue!AH$35+Inputs!$AE$43*Inputs!$BB13*Revenue!AH$36+Inputs!$AE$44*Inputs!$BD13*Revenue!AH$37+Inputs!$AE$45*Inputs!$BF13*Revenue!AH$38+Inputs!$AE$46*Inputs!$BH13*Revenue!AH$39+Inputs!$AE$47*Inputs!$BJ13*Revenue!AH$40+Inputs!$AE$48*Inputs!$BL13*Revenue!AH$41,0)</f>
        <v>0</v>
      </c>
      <c r="AI81" s="34">
        <f>ROUNDUP(Inputs!$AE$42*Inputs!$AZ13*Revenue!AI$35+Inputs!$AE$43*Inputs!$BB13*Revenue!AI$36+Inputs!$AE$44*Inputs!$BD13*Revenue!AI$37+Inputs!$AE$45*Inputs!$BF13*Revenue!AI$38+Inputs!$AE$46*Inputs!$BH13*Revenue!AI$39+Inputs!$AE$47*Inputs!$BJ13*Revenue!AI$40+Inputs!$AE$48*Inputs!$BL13*Revenue!AI$41,0)</f>
        <v>0</v>
      </c>
      <c r="AJ81" s="34">
        <f>ROUNDUP(Inputs!$AE$42*Inputs!$AZ13*Revenue!AJ$35+Inputs!$AE$43*Inputs!$BB13*Revenue!AJ$36+Inputs!$AE$44*Inputs!$BD13*Revenue!AJ$37+Inputs!$AE$45*Inputs!$BF13*Revenue!AJ$38+Inputs!$AE$46*Inputs!$BH13*Revenue!AJ$39+Inputs!$AE$47*Inputs!$BJ13*Revenue!AJ$40+Inputs!$AE$48*Inputs!$BL13*Revenue!AJ$41,0)</f>
        <v>0</v>
      </c>
      <c r="AK81" s="34">
        <f>ROUNDUP(Inputs!$AE$42*Inputs!$AZ13*Revenue!AK$35+Inputs!$AE$43*Inputs!$BB13*Revenue!AK$36+Inputs!$AE$44*Inputs!$BD13*Revenue!AK$37+Inputs!$AE$45*Inputs!$BF13*Revenue!AK$38+Inputs!$AE$46*Inputs!$BH13*Revenue!AK$39+Inputs!$AE$47*Inputs!$BJ13*Revenue!AK$40+Inputs!$AE$48*Inputs!$BL13*Revenue!AK$41,0)</f>
        <v>0</v>
      </c>
      <c r="AL81" s="34">
        <f>ROUNDUP(Inputs!$AE$42*Inputs!$AZ13*Revenue!AL$35+Inputs!$AE$43*Inputs!$BB13*Revenue!AL$36+Inputs!$AE$44*Inputs!$BD13*Revenue!AL$37+Inputs!$AE$45*Inputs!$BF13*Revenue!AL$38+Inputs!$AE$46*Inputs!$BH13*Revenue!AL$39+Inputs!$AE$47*Inputs!$BJ13*Revenue!AL$40+Inputs!$AE$48*Inputs!$BL13*Revenue!AL$41,0)</f>
        <v>0</v>
      </c>
      <c r="AM81" s="34">
        <f>ROUNDUP(Inputs!$AE$42*Inputs!$AZ13*Revenue!AM$35+Inputs!$AE$43*Inputs!$BB13*Revenue!AM$36+Inputs!$AE$44*Inputs!$BD13*Revenue!AM$37+Inputs!$AE$45*Inputs!$BF13*Revenue!AM$38+Inputs!$AE$46*Inputs!$BH13*Revenue!AM$39+Inputs!$AE$47*Inputs!$BJ13*Revenue!AM$40+Inputs!$AE$48*Inputs!$BL13*Revenue!AM$41,0)</f>
        <v>0</v>
      </c>
      <c r="AN81" s="34">
        <f>ROUNDUP(Inputs!$AE$42*Inputs!$AZ13*Revenue!AN$35+Inputs!$AE$43*Inputs!$BB13*Revenue!AN$36+Inputs!$AE$44*Inputs!$BD13*Revenue!AN$37+Inputs!$AE$45*Inputs!$BF13*Revenue!AN$38+Inputs!$AE$46*Inputs!$BH13*Revenue!AN$39+Inputs!$AE$47*Inputs!$BJ13*Revenue!AN$40+Inputs!$AE$48*Inputs!$BL13*Revenue!AN$41,0)</f>
        <v>0</v>
      </c>
      <c r="AO81" s="34">
        <f>ROUNDUP(Inputs!$AE$42*Inputs!$AZ13*Revenue!AO$35+Inputs!$AE$43*Inputs!$BB13*Revenue!AO$36+Inputs!$AE$44*Inputs!$BD13*Revenue!AO$37+Inputs!$AE$45*Inputs!$BF13*Revenue!AO$38+Inputs!$AE$46*Inputs!$BH13*Revenue!AO$39+Inputs!$AE$47*Inputs!$BJ13*Revenue!AO$40+Inputs!$AE$48*Inputs!$BL13*Revenue!AO$41,0)</f>
        <v>1110</v>
      </c>
      <c r="AP81" s="34">
        <f>ROUNDUP(Inputs!$AE$42*Inputs!$AZ13*Revenue!AP$35+Inputs!$AE$43*Inputs!$BB13*Revenue!AP$36+Inputs!$AE$44*Inputs!$BD13*Revenue!AP$37+Inputs!$AE$45*Inputs!$BF13*Revenue!AP$38+Inputs!$AE$46*Inputs!$BH13*Revenue!AP$39+Inputs!$AE$47*Inputs!$BJ13*Revenue!AP$40+Inputs!$AE$48*Inputs!$BL13*Revenue!AP$41,0)</f>
        <v>1091</v>
      </c>
      <c r="AQ81" s="34">
        <f>ROUNDUP(Inputs!$AE$42*Inputs!$AZ13*Revenue!AQ$35+Inputs!$AE$43*Inputs!$BB13*Revenue!AQ$36+Inputs!$AE$44*Inputs!$BD13*Revenue!AQ$37+Inputs!$AE$45*Inputs!$BF13*Revenue!AQ$38+Inputs!$AE$46*Inputs!$BH13*Revenue!AQ$39+Inputs!$AE$47*Inputs!$BJ13*Revenue!AQ$40+Inputs!$AE$48*Inputs!$BL13*Revenue!AQ$41,0)</f>
        <v>1166</v>
      </c>
      <c r="AR81" s="34">
        <f>ROUNDUP(Inputs!$AE$42*Inputs!$AZ13*Revenue!AR$35+Inputs!$AE$43*Inputs!$BB13*Revenue!AR$36+Inputs!$AE$44*Inputs!$BD13*Revenue!AR$37+Inputs!$AE$45*Inputs!$BF13*Revenue!AR$38+Inputs!$AE$46*Inputs!$BH13*Revenue!AR$39+Inputs!$AE$47*Inputs!$BJ13*Revenue!AR$40+Inputs!$AE$48*Inputs!$BL13*Revenue!AR$41,0)</f>
        <v>1243</v>
      </c>
      <c r="AS81" s="34">
        <f>ROUNDUP(Inputs!$AE$42*Inputs!$AZ13*Revenue!AS$35+Inputs!$AE$43*Inputs!$BB13*Revenue!AS$36+Inputs!$AE$44*Inputs!$BD13*Revenue!AS$37+Inputs!$AE$45*Inputs!$BF13*Revenue!AS$38+Inputs!$AE$46*Inputs!$BH13*Revenue!AS$39+Inputs!$AE$47*Inputs!$BJ13*Revenue!AS$40+Inputs!$AE$48*Inputs!$BL13*Revenue!AS$41,0)</f>
        <v>873</v>
      </c>
      <c r="AT81" s="34">
        <f>ROUNDUP(Inputs!$AE$42*Inputs!$AZ13*Revenue!AT$35+Inputs!$AE$43*Inputs!$BB13*Revenue!AT$36+Inputs!$AE$44*Inputs!$BD13*Revenue!AT$37+Inputs!$AE$45*Inputs!$BF13*Revenue!AT$38+Inputs!$AE$46*Inputs!$BH13*Revenue!AT$39+Inputs!$AE$47*Inputs!$BJ13*Revenue!AT$40+Inputs!$AE$48*Inputs!$BL13*Revenue!AT$41,0)</f>
        <v>1197</v>
      </c>
      <c r="AU81" s="34">
        <f>ROUNDUP(Inputs!$AE$42*Inputs!$AZ13*Revenue!AU$35+Inputs!$AE$43*Inputs!$BB13*Revenue!AU$36+Inputs!$AE$44*Inputs!$BD13*Revenue!AU$37+Inputs!$AE$45*Inputs!$BF13*Revenue!AU$38+Inputs!$AE$46*Inputs!$BH13*Revenue!AU$39+Inputs!$AE$47*Inputs!$BJ13*Revenue!AU$40+Inputs!$AE$48*Inputs!$BL13*Revenue!AU$41,0)</f>
        <v>1111</v>
      </c>
      <c r="AV81" s="34">
        <f>ROUNDUP(Inputs!$AE$42*Inputs!$AZ13*Revenue!AV$35+Inputs!$AE$43*Inputs!$BB13*Revenue!AV$36+Inputs!$AE$44*Inputs!$BD13*Revenue!AV$37+Inputs!$AE$45*Inputs!$BF13*Revenue!AV$38+Inputs!$AE$46*Inputs!$BH13*Revenue!AV$39+Inputs!$AE$47*Inputs!$BJ13*Revenue!AV$40+Inputs!$AE$48*Inputs!$BL13*Revenue!AV$41,0)</f>
        <v>1156</v>
      </c>
      <c r="AW81" s="34">
        <f>ROUNDUP(Inputs!$AE$42*Inputs!$AZ13*Revenue!AW$35+Inputs!$AE$43*Inputs!$BB13*Revenue!AW$36+Inputs!$AE$44*Inputs!$BD13*Revenue!AW$37+Inputs!$AE$45*Inputs!$BF13*Revenue!AW$38+Inputs!$AE$46*Inputs!$BH13*Revenue!AW$39+Inputs!$AE$47*Inputs!$BJ13*Revenue!AW$40+Inputs!$AE$48*Inputs!$BL13*Revenue!AW$41,0)</f>
        <v>1162</v>
      </c>
      <c r="AX81" s="34">
        <f>ROUNDUP(Inputs!$AE$42*Inputs!$AZ13*Revenue!AX$35+Inputs!$AE$43*Inputs!$BB13*Revenue!AX$36+Inputs!$AE$44*Inputs!$BD13*Revenue!AX$37+Inputs!$AE$45*Inputs!$BF13*Revenue!AX$38+Inputs!$AE$46*Inputs!$BH13*Revenue!AX$39+Inputs!$AE$47*Inputs!$BJ13*Revenue!AX$40+Inputs!$AE$48*Inputs!$BL13*Revenue!AX$41,0)</f>
        <v>1156</v>
      </c>
      <c r="AY81" s="34">
        <f>ROUNDUP(Inputs!$AE$42*Inputs!$AZ13*Revenue!AY$35+Inputs!$AE$43*Inputs!$BB13*Revenue!AY$36+Inputs!$AE$44*Inputs!$BD13*Revenue!AY$37+Inputs!$AE$45*Inputs!$BF13*Revenue!AY$38+Inputs!$AE$46*Inputs!$BH13*Revenue!AY$39+Inputs!$AE$47*Inputs!$BJ13*Revenue!AY$40+Inputs!$AE$48*Inputs!$BL13*Revenue!AY$41,0)</f>
        <v>1309</v>
      </c>
      <c r="AZ81" s="34">
        <f>ROUNDUP(Inputs!$AE$42*Inputs!$AZ13*Revenue!AZ$35+Inputs!$AE$43*Inputs!$BB13*Revenue!AZ$36+Inputs!$AE$44*Inputs!$BD13*Revenue!AZ$37+Inputs!$AE$45*Inputs!$BF13*Revenue!AZ$38+Inputs!$AE$46*Inputs!$BH13*Revenue!AZ$39+Inputs!$AE$47*Inputs!$BJ13*Revenue!AZ$40+Inputs!$AE$48*Inputs!$BL13*Revenue!AZ$41,0)</f>
        <v>1138</v>
      </c>
      <c r="BA81" s="34">
        <f>ROUNDUP(Inputs!$AE$42*Inputs!$AZ13*Revenue!BA$35+Inputs!$AE$43*Inputs!$BB13*Revenue!BA$36+Inputs!$AE$44*Inputs!$BD13*Revenue!BA$37+Inputs!$AE$45*Inputs!$BF13*Revenue!BA$38+Inputs!$AE$46*Inputs!$BH13*Revenue!BA$39+Inputs!$AE$47*Inputs!$BJ13*Revenue!BA$40+Inputs!$AE$48*Inputs!$BL13*Revenue!BA$41,0)</f>
        <v>1276</v>
      </c>
      <c r="BB81" s="34">
        <f>ROUNDUP(Inputs!$AE$42*Inputs!$AZ13*Revenue!BB$35+Inputs!$AE$43*Inputs!$BB13*Revenue!BB$36+Inputs!$AE$44*Inputs!$BD13*Revenue!BB$37+Inputs!$AE$45*Inputs!$BF13*Revenue!BB$38+Inputs!$AE$46*Inputs!$BH13*Revenue!BB$39+Inputs!$AE$47*Inputs!$BJ13*Revenue!BB$40+Inputs!$AE$48*Inputs!$BL13*Revenue!BB$41,0)</f>
        <v>1300</v>
      </c>
      <c r="BC81" s="34">
        <f>ROUNDUP(Inputs!$AE$42*Inputs!$AZ13*Revenue!BC$35+Inputs!$AE$43*Inputs!$BB13*Revenue!BC$36+Inputs!$AE$44*Inputs!$BD13*Revenue!BC$37+Inputs!$AE$45*Inputs!$BF13*Revenue!BC$38+Inputs!$AE$46*Inputs!$BH13*Revenue!BC$39+Inputs!$AE$47*Inputs!$BJ13*Revenue!BC$40+Inputs!$AE$48*Inputs!$BL13*Revenue!BC$41,0)</f>
        <v>1323</v>
      </c>
      <c r="BD81" s="34">
        <f>ROUNDUP(Inputs!$AE$42*Inputs!$AZ13*Revenue!BD$35+Inputs!$AE$43*Inputs!$BB13*Revenue!BD$36+Inputs!$AE$44*Inputs!$BD13*Revenue!BD$37+Inputs!$AE$45*Inputs!$BF13*Revenue!BD$38+Inputs!$AE$46*Inputs!$BH13*Revenue!BD$39+Inputs!$AE$47*Inputs!$BJ13*Revenue!BD$40+Inputs!$AE$48*Inputs!$BL13*Revenue!BD$41,0)</f>
        <v>1349</v>
      </c>
      <c r="BE81" s="34">
        <f>ROUNDUP(Inputs!$AE$42*Inputs!$AZ13*Revenue!BE$35+Inputs!$AE$43*Inputs!$BB13*Revenue!BE$36+Inputs!$AE$44*Inputs!$BD13*Revenue!BE$37+Inputs!$AE$45*Inputs!$BF13*Revenue!BE$38+Inputs!$AE$46*Inputs!$BH13*Revenue!BE$39+Inputs!$AE$47*Inputs!$BJ13*Revenue!BE$40+Inputs!$AE$48*Inputs!$BL13*Revenue!BE$41,0)</f>
        <v>931</v>
      </c>
      <c r="BF81" s="34">
        <f>ROUNDUP(Inputs!$AE$42*Inputs!$AZ13*Revenue!BF$35+Inputs!$AE$43*Inputs!$BB13*Revenue!BF$36+Inputs!$AE$44*Inputs!$BD13*Revenue!BF$37+Inputs!$AE$45*Inputs!$BF13*Revenue!BF$38+Inputs!$AE$46*Inputs!$BH13*Revenue!BF$39+Inputs!$AE$47*Inputs!$BJ13*Revenue!BF$40+Inputs!$AE$48*Inputs!$BL13*Revenue!BF$41,0)</f>
        <v>1293</v>
      </c>
      <c r="BG81" s="34">
        <f>ROUNDUP(Inputs!$AE$42*Inputs!$AZ13*Revenue!BG$35+Inputs!$AE$43*Inputs!$BB13*Revenue!BG$36+Inputs!$AE$44*Inputs!$BD13*Revenue!BG$37+Inputs!$AE$45*Inputs!$BF13*Revenue!BG$38+Inputs!$AE$46*Inputs!$BH13*Revenue!BG$39+Inputs!$AE$47*Inputs!$BJ13*Revenue!BG$40+Inputs!$AE$48*Inputs!$BL13*Revenue!BG$41,0)</f>
        <v>1224</v>
      </c>
      <c r="BH81" s="34">
        <f>ROUNDUP(Inputs!$AE$42*Inputs!$AZ13*Revenue!BH$35+Inputs!$AE$43*Inputs!$BB13*Revenue!BH$36+Inputs!$AE$44*Inputs!$BD13*Revenue!BH$37+Inputs!$AE$45*Inputs!$BF13*Revenue!BH$38+Inputs!$AE$46*Inputs!$BH13*Revenue!BH$39+Inputs!$AE$47*Inputs!$BJ13*Revenue!BH$40+Inputs!$AE$48*Inputs!$BL13*Revenue!BH$41,0)</f>
        <v>1264</v>
      </c>
      <c r="BI81" s="34">
        <f>ROUNDUP(Inputs!$AE$42*Inputs!$AZ13*Revenue!BI$35+Inputs!$AE$43*Inputs!$BB13*Revenue!BI$36+Inputs!$AE$44*Inputs!$BD13*Revenue!BI$37+Inputs!$AE$45*Inputs!$BF13*Revenue!BI$38+Inputs!$AE$46*Inputs!$BH13*Revenue!BI$39+Inputs!$AE$47*Inputs!$BJ13*Revenue!BI$40+Inputs!$AE$48*Inputs!$BL13*Revenue!BI$41,0)</f>
        <v>1235</v>
      </c>
      <c r="BJ81" s="34">
        <f>ROUNDUP(Inputs!$AE$42*Inputs!$AZ13*Revenue!BJ$35+Inputs!$AE$43*Inputs!$BB13*Revenue!BJ$36+Inputs!$AE$44*Inputs!$BD13*Revenue!BJ$37+Inputs!$AE$45*Inputs!$BF13*Revenue!BJ$38+Inputs!$AE$46*Inputs!$BH13*Revenue!BJ$39+Inputs!$AE$47*Inputs!$BJ13*Revenue!BJ$40+Inputs!$AE$48*Inputs!$BL13*Revenue!BJ$41,0)</f>
        <v>1245</v>
      </c>
      <c r="BK81" s="34">
        <f>ROUNDUP(Inputs!$AE$42*Inputs!$AZ13*Revenue!BK$35+Inputs!$AE$43*Inputs!$BB13*Revenue!BK$36+Inputs!$AE$44*Inputs!$BD13*Revenue!BK$37+Inputs!$AE$45*Inputs!$BF13*Revenue!BK$38+Inputs!$AE$46*Inputs!$BH13*Revenue!BK$39+Inputs!$AE$47*Inputs!$BJ13*Revenue!BK$40+Inputs!$AE$48*Inputs!$BL13*Revenue!BK$41,0)</f>
        <v>1463</v>
      </c>
      <c r="BL81" s="34">
        <f>ROUNDUP(Inputs!$AE$42*Inputs!$AZ13*Revenue!BL$35+Inputs!$AE$43*Inputs!$BB13*Revenue!BL$36+Inputs!$AE$44*Inputs!$BD13*Revenue!BL$37+Inputs!$AE$45*Inputs!$BF13*Revenue!BL$38+Inputs!$AE$46*Inputs!$BH13*Revenue!BL$39+Inputs!$AE$47*Inputs!$BJ13*Revenue!BL$40+Inputs!$AE$48*Inputs!$BL13*Revenue!BL$41,0)</f>
        <v>1206</v>
      </c>
      <c r="BM81" s="34">
        <f>ROUNDUP(Inputs!$AE$42*Inputs!$AZ13*Revenue!BM$35+Inputs!$AE$43*Inputs!$BB13*Revenue!BM$36+Inputs!$AE$44*Inputs!$BD13*Revenue!BM$37+Inputs!$AE$45*Inputs!$BF13*Revenue!BM$38+Inputs!$AE$46*Inputs!$BH13*Revenue!BM$39+Inputs!$AE$47*Inputs!$BJ13*Revenue!BM$40+Inputs!$AE$48*Inputs!$BL13*Revenue!BM$41,0)</f>
        <v>1396</v>
      </c>
      <c r="BN81" s="34">
        <f>ROUNDUP(Inputs!$AE$42*Inputs!$AZ13*Revenue!BN$35+Inputs!$AE$43*Inputs!$BB13*Revenue!BN$36+Inputs!$AE$44*Inputs!$BD13*Revenue!BN$37+Inputs!$AE$45*Inputs!$BF13*Revenue!BN$38+Inputs!$AE$46*Inputs!$BH13*Revenue!BN$39+Inputs!$AE$47*Inputs!$BJ13*Revenue!BN$40+Inputs!$AE$48*Inputs!$BL13*Revenue!BN$41,0)</f>
        <v>1433</v>
      </c>
      <c r="BO81" s="34">
        <f>ROUNDUP(Inputs!$AE$42*Inputs!$AZ13*Revenue!BO$35+Inputs!$AE$43*Inputs!$BB13*Revenue!BO$36+Inputs!$AE$44*Inputs!$BD13*Revenue!BO$37+Inputs!$AE$45*Inputs!$BF13*Revenue!BO$38+Inputs!$AE$46*Inputs!$BH13*Revenue!BO$39+Inputs!$AE$47*Inputs!$BJ13*Revenue!BO$40+Inputs!$AE$48*Inputs!$BL13*Revenue!BO$41,0)</f>
        <v>1427</v>
      </c>
      <c r="BP81" s="34">
        <f>ROUNDUP(Inputs!$AE$42*Inputs!$AZ13*Revenue!BP$35+Inputs!$AE$43*Inputs!$BB13*Revenue!BP$36+Inputs!$AE$44*Inputs!$BD13*Revenue!BP$37+Inputs!$AE$45*Inputs!$BF13*Revenue!BP$38+Inputs!$AE$46*Inputs!$BH13*Revenue!BP$39+Inputs!$AE$47*Inputs!$BJ13*Revenue!BP$40+Inputs!$AE$48*Inputs!$BL13*Revenue!BP$41,0)</f>
        <v>1430</v>
      </c>
      <c r="BQ81" s="34">
        <f>ROUNDUP(Inputs!$AE$42*Inputs!$AZ13*Revenue!BQ$35+Inputs!$AE$43*Inputs!$BB13*Revenue!BQ$36+Inputs!$AE$44*Inputs!$BD13*Revenue!BQ$37+Inputs!$AE$45*Inputs!$BF13*Revenue!BQ$38+Inputs!$AE$46*Inputs!$BH13*Revenue!BQ$39+Inputs!$AE$47*Inputs!$BJ13*Revenue!BQ$40+Inputs!$AE$48*Inputs!$BL13*Revenue!BQ$41,0)</f>
        <v>980</v>
      </c>
      <c r="BR81" s="34">
        <f>ROUNDUP(Inputs!$AE$42*Inputs!$AZ13*Revenue!BR$35+Inputs!$AE$43*Inputs!$BB13*Revenue!BR$36+Inputs!$AE$44*Inputs!$BD13*Revenue!BR$37+Inputs!$AE$45*Inputs!$BF13*Revenue!BR$38+Inputs!$AE$46*Inputs!$BH13*Revenue!BR$39+Inputs!$AE$47*Inputs!$BJ13*Revenue!BR$40+Inputs!$AE$48*Inputs!$BL13*Revenue!BR$41,0)</f>
        <v>1330</v>
      </c>
      <c r="BS81" s="34">
        <f>ROUNDUP(Inputs!$AE$42*Inputs!$AZ13*Revenue!BS$35+Inputs!$AE$43*Inputs!$BB13*Revenue!BS$36+Inputs!$AE$44*Inputs!$BD13*Revenue!BS$37+Inputs!$AE$45*Inputs!$BF13*Revenue!BS$38+Inputs!$AE$46*Inputs!$BH13*Revenue!BS$39+Inputs!$AE$47*Inputs!$BJ13*Revenue!BS$40+Inputs!$AE$48*Inputs!$BL13*Revenue!BS$41,0)</f>
        <v>1281</v>
      </c>
      <c r="BT81" s="34">
        <f>ROUNDUP(Inputs!$AE$42*Inputs!$AZ13*Revenue!BT$35+Inputs!$AE$43*Inputs!$BB13*Revenue!BT$36+Inputs!$AE$44*Inputs!$BD13*Revenue!BT$37+Inputs!$AE$45*Inputs!$BF13*Revenue!BT$38+Inputs!$AE$46*Inputs!$BH13*Revenue!BT$39+Inputs!$AE$47*Inputs!$BJ13*Revenue!BT$40+Inputs!$AE$48*Inputs!$BL13*Revenue!BT$41,0)</f>
        <v>1368</v>
      </c>
      <c r="BU81" s="34">
        <f>ROUNDUP(Inputs!$AE$42*Inputs!$AZ13*Revenue!BU$35+Inputs!$AE$43*Inputs!$BB13*Revenue!BU$36+Inputs!$AE$44*Inputs!$BD13*Revenue!BU$37+Inputs!$AE$45*Inputs!$BF13*Revenue!BU$38+Inputs!$AE$46*Inputs!$BH13*Revenue!BU$39+Inputs!$AE$47*Inputs!$BJ13*Revenue!BU$40+Inputs!$AE$48*Inputs!$BL13*Revenue!BU$41,0)</f>
        <v>1269</v>
      </c>
      <c r="BV81" s="34">
        <f>ROUNDUP(Inputs!$AE$42*Inputs!$AZ13*Revenue!BV$35+Inputs!$AE$43*Inputs!$BB13*Revenue!BV$36+Inputs!$AE$44*Inputs!$BD13*Revenue!BV$37+Inputs!$AE$45*Inputs!$BF13*Revenue!BV$38+Inputs!$AE$46*Inputs!$BH13*Revenue!BV$39+Inputs!$AE$47*Inputs!$BJ13*Revenue!BV$40+Inputs!$AE$48*Inputs!$BL13*Revenue!BV$41,0)</f>
        <v>1321</v>
      </c>
      <c r="BW81" s="34">
        <f>ROUNDUP(Inputs!$AE$42*Inputs!$AZ13*Revenue!BW$35+Inputs!$AE$43*Inputs!$BB13*Revenue!BW$36+Inputs!$AE$44*Inputs!$BD13*Revenue!BW$37+Inputs!$AE$45*Inputs!$BF13*Revenue!BW$38+Inputs!$AE$46*Inputs!$BH13*Revenue!BW$39+Inputs!$AE$47*Inputs!$BJ13*Revenue!BW$40+Inputs!$AE$48*Inputs!$BL13*Revenue!BW$41,0)</f>
        <v>1531</v>
      </c>
      <c r="BX81" s="34">
        <f>ROUNDUP(Inputs!$AE$42*Inputs!$AZ13*Revenue!BX$35+Inputs!$AE$43*Inputs!$BB13*Revenue!BX$36+Inputs!$AE$44*Inputs!$BD13*Revenue!BX$37+Inputs!$AE$45*Inputs!$BF13*Revenue!BX$38+Inputs!$AE$46*Inputs!$BH13*Revenue!BX$39+Inputs!$AE$47*Inputs!$BJ13*Revenue!BX$40+Inputs!$AE$48*Inputs!$BL13*Revenue!BX$41,0)</f>
        <v>1288</v>
      </c>
      <c r="BY81" s="34">
        <f>ROUNDUP(Inputs!$AE$42*Inputs!$AZ13*Revenue!BY$35+Inputs!$AE$43*Inputs!$BB13*Revenue!BY$36+Inputs!$AE$44*Inputs!$BD13*Revenue!BY$37+Inputs!$AE$45*Inputs!$BF13*Revenue!BY$38+Inputs!$AE$46*Inputs!$BH13*Revenue!BY$39+Inputs!$AE$47*Inputs!$BJ13*Revenue!BY$40+Inputs!$AE$48*Inputs!$BL13*Revenue!BY$41,0)</f>
        <v>1480</v>
      </c>
      <c r="BZ81" s="34">
        <f>ROUNDUP(Inputs!$AE$42*Inputs!$AZ13*Revenue!BZ$35+Inputs!$AE$43*Inputs!$BB13*Revenue!BZ$36+Inputs!$AE$44*Inputs!$BD13*Revenue!BZ$37+Inputs!$AE$45*Inputs!$BF13*Revenue!BZ$38+Inputs!$AE$46*Inputs!$BH13*Revenue!BZ$39+Inputs!$AE$47*Inputs!$BJ13*Revenue!BZ$40+Inputs!$AE$48*Inputs!$BL13*Revenue!BZ$41,0)</f>
        <v>1477</v>
      </c>
      <c r="CA81" s="34">
        <f>ROUNDUP(Inputs!$AE$42*Inputs!$AZ13*Revenue!CA$35+Inputs!$AE$43*Inputs!$BB13*Revenue!CA$36+Inputs!$AE$44*Inputs!$BD13*Revenue!CA$37+Inputs!$AE$45*Inputs!$BF13*Revenue!CA$38+Inputs!$AE$46*Inputs!$BH13*Revenue!CA$39+Inputs!$AE$47*Inputs!$BJ13*Revenue!CA$40+Inputs!$AE$48*Inputs!$BL13*Revenue!CA$41,0)</f>
        <v>1489</v>
      </c>
      <c r="CB81" s="34">
        <f>ROUNDUP(Inputs!$AE$42*Inputs!$AZ13*Revenue!CB$35+Inputs!$AE$43*Inputs!$BB13*Revenue!CB$36+Inputs!$AE$44*Inputs!$BD13*Revenue!CB$37+Inputs!$AE$45*Inputs!$BF13*Revenue!CB$38+Inputs!$AE$46*Inputs!$BH13*Revenue!CB$39+Inputs!$AE$47*Inputs!$BJ13*Revenue!CB$40+Inputs!$AE$48*Inputs!$BL13*Revenue!CB$41,0)</f>
        <v>1672</v>
      </c>
      <c r="CC81" s="34">
        <f>ROUNDUP(Inputs!$AE$42*Inputs!$AZ13*Revenue!CC$35+Inputs!$AE$43*Inputs!$BB13*Revenue!CC$36+Inputs!$AE$44*Inputs!$BD13*Revenue!CC$37+Inputs!$AE$45*Inputs!$BF13*Revenue!CC$38+Inputs!$AE$46*Inputs!$BH13*Revenue!CC$39+Inputs!$AE$47*Inputs!$BJ13*Revenue!CC$40+Inputs!$AE$48*Inputs!$BL13*Revenue!CC$41,0)</f>
        <v>1113</v>
      </c>
      <c r="CD81" s="34">
        <f>ROUNDUP(Inputs!$AE$42*Inputs!$AZ13*Revenue!CD$35+Inputs!$AE$43*Inputs!$BB13*Revenue!CD$36+Inputs!$AE$44*Inputs!$BD13*Revenue!CD$37+Inputs!$AE$45*Inputs!$BF13*Revenue!CD$38+Inputs!$AE$46*Inputs!$BH13*Revenue!CD$39+Inputs!$AE$47*Inputs!$BJ13*Revenue!CD$40+Inputs!$AE$48*Inputs!$BL13*Revenue!CD$41,0)</f>
        <v>1502</v>
      </c>
      <c r="CE81" s="34">
        <f>ROUNDUP(Inputs!$AE$42*Inputs!$AZ13*Revenue!CE$35+Inputs!$AE$43*Inputs!$BB13*Revenue!CE$36+Inputs!$AE$44*Inputs!$BD13*Revenue!CE$37+Inputs!$AE$45*Inputs!$BF13*Revenue!CE$38+Inputs!$AE$46*Inputs!$BH13*Revenue!CE$39+Inputs!$AE$47*Inputs!$BJ13*Revenue!CE$40+Inputs!$AE$48*Inputs!$BL13*Revenue!CE$41,0)</f>
        <v>1442</v>
      </c>
      <c r="CF81" s="34">
        <f>ROUNDUP(Inputs!$AE$42*Inputs!$AZ13*Revenue!CF$35+Inputs!$AE$43*Inputs!$BB13*Revenue!CF$36+Inputs!$AE$44*Inputs!$BD13*Revenue!CF$37+Inputs!$AE$45*Inputs!$BF13*Revenue!CF$38+Inputs!$AE$46*Inputs!$BH13*Revenue!CF$39+Inputs!$AE$47*Inputs!$BJ13*Revenue!CF$40+Inputs!$AE$48*Inputs!$BL13*Revenue!CF$41,0)</f>
        <v>1547</v>
      </c>
      <c r="CG81" s="34">
        <f>ROUNDUP(Inputs!$AE$42*Inputs!$AZ13*Revenue!CG$35+Inputs!$AE$43*Inputs!$BB13*Revenue!CG$36+Inputs!$AE$44*Inputs!$BD13*Revenue!CG$37+Inputs!$AE$45*Inputs!$BF13*Revenue!CG$38+Inputs!$AE$46*Inputs!$BH13*Revenue!CG$39+Inputs!$AE$47*Inputs!$BJ13*Revenue!CG$40+Inputs!$AE$48*Inputs!$BL13*Revenue!CG$41,0)</f>
        <v>1464</v>
      </c>
      <c r="CH81" s="34">
        <f>ROUNDUP(Inputs!$AE$42*Inputs!$AZ13*Revenue!CH$35+Inputs!$AE$43*Inputs!$BB13*Revenue!CH$36+Inputs!$AE$44*Inputs!$BD13*Revenue!CH$37+Inputs!$AE$45*Inputs!$BF13*Revenue!CH$38+Inputs!$AE$46*Inputs!$BH13*Revenue!CH$39+Inputs!$AE$47*Inputs!$BJ13*Revenue!CH$40+Inputs!$AE$48*Inputs!$BL13*Revenue!CH$41,0)</f>
        <v>1511</v>
      </c>
      <c r="CI81" s="34">
        <f>ROUNDUP(Inputs!$AE$42*Inputs!$AZ13*Revenue!CI$35+Inputs!$AE$43*Inputs!$BB13*Revenue!CI$36+Inputs!$AE$44*Inputs!$BD13*Revenue!CI$37+Inputs!$AE$45*Inputs!$BF13*Revenue!CI$38+Inputs!$AE$46*Inputs!$BH13*Revenue!CI$39+Inputs!$AE$47*Inputs!$BJ13*Revenue!CI$40+Inputs!$AE$48*Inputs!$BL13*Revenue!CI$41,0)</f>
        <v>1700</v>
      </c>
      <c r="CJ81" s="34">
        <f>ROUNDUP(Inputs!$AE$42*Inputs!$AZ13*Revenue!CJ$35+Inputs!$AE$43*Inputs!$BB13*Revenue!CJ$36+Inputs!$AE$44*Inputs!$BD13*Revenue!CJ$37+Inputs!$AE$45*Inputs!$BF13*Revenue!CJ$38+Inputs!$AE$46*Inputs!$BH13*Revenue!CJ$39+Inputs!$AE$47*Inputs!$BJ13*Revenue!CJ$40+Inputs!$AE$48*Inputs!$BL13*Revenue!CJ$41,0)</f>
        <v>1455</v>
      </c>
      <c r="CK81" s="34">
        <f>ROUNDUP(Inputs!$AE$42*Inputs!$AZ13*Revenue!CK$35+Inputs!$AE$43*Inputs!$BB13*Revenue!CK$36+Inputs!$AE$44*Inputs!$BD13*Revenue!CK$37+Inputs!$AE$45*Inputs!$BF13*Revenue!CK$38+Inputs!$AE$46*Inputs!$BH13*Revenue!CK$39+Inputs!$AE$47*Inputs!$BJ13*Revenue!CK$40+Inputs!$AE$48*Inputs!$BL13*Revenue!CK$41,0)</f>
        <v>1730</v>
      </c>
      <c r="CL81" s="34">
        <f>ROUNDUP(Inputs!$AE$42*Inputs!$AZ13*Revenue!CL$35+Inputs!$AE$43*Inputs!$BB13*Revenue!CL$36+Inputs!$AE$44*Inputs!$BD13*Revenue!CL$37+Inputs!$AE$45*Inputs!$BF13*Revenue!CL$38+Inputs!$AE$46*Inputs!$BH13*Revenue!CL$39+Inputs!$AE$47*Inputs!$BJ13*Revenue!CL$40+Inputs!$AE$48*Inputs!$BL13*Revenue!CL$41,0)</f>
        <v>1639</v>
      </c>
      <c r="CM81" s="34">
        <f>ROUNDUP(Inputs!$AE$42*Inputs!$AZ13*Revenue!CM$35+Inputs!$AE$43*Inputs!$BB13*Revenue!CM$36+Inputs!$AE$44*Inputs!$BD13*Revenue!CM$37+Inputs!$AE$45*Inputs!$BF13*Revenue!CM$38+Inputs!$AE$46*Inputs!$BH13*Revenue!CM$39+Inputs!$AE$47*Inputs!$BJ13*Revenue!CM$40+Inputs!$AE$48*Inputs!$BL13*Revenue!CM$41,0)</f>
        <v>1706</v>
      </c>
    </row>
    <row r="82" spans="2:91" x14ac:dyDescent="0.2">
      <c r="B82" s="88" t="str">
        <f>IF(Inputs!AP14=0,"Don’t filled",Inputs!AP14)</f>
        <v>Sandwich</v>
      </c>
      <c r="C82" s="19" t="s">
        <v>279</v>
      </c>
      <c r="D82" s="19" t="s">
        <v>19</v>
      </c>
      <c r="E82" s="176">
        <f t="shared" si="108"/>
        <v>3367</v>
      </c>
      <c r="F82" s="176">
        <f t="shared" si="108"/>
        <v>14244</v>
      </c>
      <c r="G82" s="176">
        <f t="shared" si="108"/>
        <v>15466</v>
      </c>
      <c r="H82" s="176">
        <f t="shared" si="108"/>
        <v>16244</v>
      </c>
      <c r="I82" s="176">
        <f t="shared" si="108"/>
        <v>18481</v>
      </c>
      <c r="J82" s="20"/>
      <c r="K82" s="176">
        <f t="shared" si="109"/>
        <v>0</v>
      </c>
      <c r="L82" s="176">
        <f t="shared" si="109"/>
        <v>0</v>
      </c>
      <c r="M82" s="176">
        <f t="shared" si="109"/>
        <v>0</v>
      </c>
      <c r="N82" s="176">
        <f t="shared" si="109"/>
        <v>3367</v>
      </c>
      <c r="O82" s="176">
        <f t="shared" si="109"/>
        <v>3313</v>
      </c>
      <c r="P82" s="176">
        <f t="shared" si="109"/>
        <v>3429</v>
      </c>
      <c r="Q82" s="176">
        <f t="shared" si="109"/>
        <v>3603</v>
      </c>
      <c r="R82" s="176">
        <f t="shared" si="109"/>
        <v>3899</v>
      </c>
      <c r="S82" s="176">
        <f t="shared" si="109"/>
        <v>3573</v>
      </c>
      <c r="T82" s="176">
        <f t="shared" si="109"/>
        <v>3723</v>
      </c>
      <c r="U82" s="176">
        <f t="shared" si="110"/>
        <v>3914</v>
      </c>
      <c r="V82" s="176">
        <f t="shared" si="110"/>
        <v>4256</v>
      </c>
      <c r="W82" s="176">
        <f t="shared" si="110"/>
        <v>3740</v>
      </c>
      <c r="X82" s="176">
        <f t="shared" si="110"/>
        <v>3918</v>
      </c>
      <c r="Y82" s="176">
        <f t="shared" si="110"/>
        <v>4140</v>
      </c>
      <c r="Z82" s="176">
        <f t="shared" si="110"/>
        <v>4446</v>
      </c>
      <c r="AA82" s="176">
        <f t="shared" si="110"/>
        <v>4287</v>
      </c>
      <c r="AB82" s="176">
        <f t="shared" si="110"/>
        <v>4453</v>
      </c>
      <c r="AC82" s="176">
        <f t="shared" si="110"/>
        <v>4666</v>
      </c>
      <c r="AD82" s="176">
        <f t="shared" si="110"/>
        <v>5075</v>
      </c>
      <c r="AF82" s="34">
        <f>ROUNDUP(Inputs!$AE$42*Inputs!$AZ14*Revenue!AF$35+Inputs!$AE$43*Inputs!$BB14*Revenue!AF$36+Inputs!$AE$44*Inputs!$BD14*Revenue!AF$37+Inputs!$AE$45*Inputs!$BF14*Revenue!AF$38+Inputs!$AE$46*Inputs!$BH14*Revenue!AF$39+Inputs!$AE$47*Inputs!$BJ14*Revenue!AF$40+Inputs!$AE$48*Inputs!$BL14*Revenue!AF$41,0)</f>
        <v>0</v>
      </c>
      <c r="AG82" s="34">
        <f>ROUNDUP(Inputs!$AE$42*Inputs!$AZ14*Revenue!AG$35+Inputs!$AE$43*Inputs!$BB14*Revenue!AG$36+Inputs!$AE$44*Inputs!$BD14*Revenue!AG$37+Inputs!$AE$45*Inputs!$BF14*Revenue!AG$38+Inputs!$AE$46*Inputs!$BH14*Revenue!AG$39+Inputs!$AE$47*Inputs!$BJ14*Revenue!AG$40+Inputs!$AE$48*Inputs!$BL14*Revenue!AG$41,0)</f>
        <v>0</v>
      </c>
      <c r="AH82" s="34">
        <f>ROUNDUP(Inputs!$AE$42*Inputs!$AZ14*Revenue!AH$35+Inputs!$AE$43*Inputs!$BB14*Revenue!AH$36+Inputs!$AE$44*Inputs!$BD14*Revenue!AH$37+Inputs!$AE$45*Inputs!$BF14*Revenue!AH$38+Inputs!$AE$46*Inputs!$BH14*Revenue!AH$39+Inputs!$AE$47*Inputs!$BJ14*Revenue!AH$40+Inputs!$AE$48*Inputs!$BL14*Revenue!AH$41,0)</f>
        <v>0</v>
      </c>
      <c r="AI82" s="34">
        <f>ROUNDUP(Inputs!$AE$42*Inputs!$AZ14*Revenue!AI$35+Inputs!$AE$43*Inputs!$BB14*Revenue!AI$36+Inputs!$AE$44*Inputs!$BD14*Revenue!AI$37+Inputs!$AE$45*Inputs!$BF14*Revenue!AI$38+Inputs!$AE$46*Inputs!$BH14*Revenue!AI$39+Inputs!$AE$47*Inputs!$BJ14*Revenue!AI$40+Inputs!$AE$48*Inputs!$BL14*Revenue!AI$41,0)</f>
        <v>0</v>
      </c>
      <c r="AJ82" s="34">
        <f>ROUNDUP(Inputs!$AE$42*Inputs!$AZ14*Revenue!AJ$35+Inputs!$AE$43*Inputs!$BB14*Revenue!AJ$36+Inputs!$AE$44*Inputs!$BD14*Revenue!AJ$37+Inputs!$AE$45*Inputs!$BF14*Revenue!AJ$38+Inputs!$AE$46*Inputs!$BH14*Revenue!AJ$39+Inputs!$AE$47*Inputs!$BJ14*Revenue!AJ$40+Inputs!$AE$48*Inputs!$BL14*Revenue!AJ$41,0)</f>
        <v>0</v>
      </c>
      <c r="AK82" s="34">
        <f>ROUNDUP(Inputs!$AE$42*Inputs!$AZ14*Revenue!AK$35+Inputs!$AE$43*Inputs!$BB14*Revenue!AK$36+Inputs!$AE$44*Inputs!$BD14*Revenue!AK$37+Inputs!$AE$45*Inputs!$BF14*Revenue!AK$38+Inputs!$AE$46*Inputs!$BH14*Revenue!AK$39+Inputs!$AE$47*Inputs!$BJ14*Revenue!AK$40+Inputs!$AE$48*Inputs!$BL14*Revenue!AK$41,0)</f>
        <v>0</v>
      </c>
      <c r="AL82" s="34">
        <f>ROUNDUP(Inputs!$AE$42*Inputs!$AZ14*Revenue!AL$35+Inputs!$AE$43*Inputs!$BB14*Revenue!AL$36+Inputs!$AE$44*Inputs!$BD14*Revenue!AL$37+Inputs!$AE$45*Inputs!$BF14*Revenue!AL$38+Inputs!$AE$46*Inputs!$BH14*Revenue!AL$39+Inputs!$AE$47*Inputs!$BJ14*Revenue!AL$40+Inputs!$AE$48*Inputs!$BL14*Revenue!AL$41,0)</f>
        <v>0</v>
      </c>
      <c r="AM82" s="34">
        <f>ROUNDUP(Inputs!$AE$42*Inputs!$AZ14*Revenue!AM$35+Inputs!$AE$43*Inputs!$BB14*Revenue!AM$36+Inputs!$AE$44*Inputs!$BD14*Revenue!AM$37+Inputs!$AE$45*Inputs!$BF14*Revenue!AM$38+Inputs!$AE$46*Inputs!$BH14*Revenue!AM$39+Inputs!$AE$47*Inputs!$BJ14*Revenue!AM$40+Inputs!$AE$48*Inputs!$BL14*Revenue!AM$41,0)</f>
        <v>0</v>
      </c>
      <c r="AN82" s="34">
        <f>ROUNDUP(Inputs!$AE$42*Inputs!$AZ14*Revenue!AN$35+Inputs!$AE$43*Inputs!$BB14*Revenue!AN$36+Inputs!$AE$44*Inputs!$BD14*Revenue!AN$37+Inputs!$AE$45*Inputs!$BF14*Revenue!AN$38+Inputs!$AE$46*Inputs!$BH14*Revenue!AN$39+Inputs!$AE$47*Inputs!$BJ14*Revenue!AN$40+Inputs!$AE$48*Inputs!$BL14*Revenue!AN$41,0)</f>
        <v>0</v>
      </c>
      <c r="AO82" s="34">
        <f>ROUNDUP(Inputs!$AE$42*Inputs!$AZ14*Revenue!AO$35+Inputs!$AE$43*Inputs!$BB14*Revenue!AO$36+Inputs!$AE$44*Inputs!$BD14*Revenue!AO$37+Inputs!$AE$45*Inputs!$BF14*Revenue!AO$38+Inputs!$AE$46*Inputs!$BH14*Revenue!AO$39+Inputs!$AE$47*Inputs!$BJ14*Revenue!AO$40+Inputs!$AE$48*Inputs!$BL14*Revenue!AO$41,0)</f>
        <v>1110</v>
      </c>
      <c r="AP82" s="34">
        <f>ROUNDUP(Inputs!$AE$42*Inputs!$AZ14*Revenue!AP$35+Inputs!$AE$43*Inputs!$BB14*Revenue!AP$36+Inputs!$AE$44*Inputs!$BD14*Revenue!AP$37+Inputs!$AE$45*Inputs!$BF14*Revenue!AP$38+Inputs!$AE$46*Inputs!$BH14*Revenue!AP$39+Inputs!$AE$47*Inputs!$BJ14*Revenue!AP$40+Inputs!$AE$48*Inputs!$BL14*Revenue!AP$41,0)</f>
        <v>1091</v>
      </c>
      <c r="AQ82" s="34">
        <f>ROUNDUP(Inputs!$AE$42*Inputs!$AZ14*Revenue!AQ$35+Inputs!$AE$43*Inputs!$BB14*Revenue!AQ$36+Inputs!$AE$44*Inputs!$BD14*Revenue!AQ$37+Inputs!$AE$45*Inputs!$BF14*Revenue!AQ$38+Inputs!$AE$46*Inputs!$BH14*Revenue!AQ$39+Inputs!$AE$47*Inputs!$BJ14*Revenue!AQ$40+Inputs!$AE$48*Inputs!$BL14*Revenue!AQ$41,0)</f>
        <v>1166</v>
      </c>
      <c r="AR82" s="34">
        <f>ROUNDUP(Inputs!$AE$42*Inputs!$AZ14*Revenue!AR$35+Inputs!$AE$43*Inputs!$BB14*Revenue!AR$36+Inputs!$AE$44*Inputs!$BD14*Revenue!AR$37+Inputs!$AE$45*Inputs!$BF14*Revenue!AR$38+Inputs!$AE$46*Inputs!$BH14*Revenue!AR$39+Inputs!$AE$47*Inputs!$BJ14*Revenue!AR$40+Inputs!$AE$48*Inputs!$BL14*Revenue!AR$41,0)</f>
        <v>1243</v>
      </c>
      <c r="AS82" s="34">
        <f>ROUNDUP(Inputs!$AE$42*Inputs!$AZ14*Revenue!AS$35+Inputs!$AE$43*Inputs!$BB14*Revenue!AS$36+Inputs!$AE$44*Inputs!$BD14*Revenue!AS$37+Inputs!$AE$45*Inputs!$BF14*Revenue!AS$38+Inputs!$AE$46*Inputs!$BH14*Revenue!AS$39+Inputs!$AE$47*Inputs!$BJ14*Revenue!AS$40+Inputs!$AE$48*Inputs!$BL14*Revenue!AS$41,0)</f>
        <v>873</v>
      </c>
      <c r="AT82" s="34">
        <f>ROUNDUP(Inputs!$AE$42*Inputs!$AZ14*Revenue!AT$35+Inputs!$AE$43*Inputs!$BB14*Revenue!AT$36+Inputs!$AE$44*Inputs!$BD14*Revenue!AT$37+Inputs!$AE$45*Inputs!$BF14*Revenue!AT$38+Inputs!$AE$46*Inputs!$BH14*Revenue!AT$39+Inputs!$AE$47*Inputs!$BJ14*Revenue!AT$40+Inputs!$AE$48*Inputs!$BL14*Revenue!AT$41,0)</f>
        <v>1197</v>
      </c>
      <c r="AU82" s="34">
        <f>ROUNDUP(Inputs!$AE$42*Inputs!$AZ14*Revenue!AU$35+Inputs!$AE$43*Inputs!$BB14*Revenue!AU$36+Inputs!$AE$44*Inputs!$BD14*Revenue!AU$37+Inputs!$AE$45*Inputs!$BF14*Revenue!AU$38+Inputs!$AE$46*Inputs!$BH14*Revenue!AU$39+Inputs!$AE$47*Inputs!$BJ14*Revenue!AU$40+Inputs!$AE$48*Inputs!$BL14*Revenue!AU$41,0)</f>
        <v>1111</v>
      </c>
      <c r="AV82" s="34">
        <f>ROUNDUP(Inputs!$AE$42*Inputs!$AZ14*Revenue!AV$35+Inputs!$AE$43*Inputs!$BB14*Revenue!AV$36+Inputs!$AE$44*Inputs!$BD14*Revenue!AV$37+Inputs!$AE$45*Inputs!$BF14*Revenue!AV$38+Inputs!$AE$46*Inputs!$BH14*Revenue!AV$39+Inputs!$AE$47*Inputs!$BJ14*Revenue!AV$40+Inputs!$AE$48*Inputs!$BL14*Revenue!AV$41,0)</f>
        <v>1156</v>
      </c>
      <c r="AW82" s="34">
        <f>ROUNDUP(Inputs!$AE$42*Inputs!$AZ14*Revenue!AW$35+Inputs!$AE$43*Inputs!$BB14*Revenue!AW$36+Inputs!$AE$44*Inputs!$BD14*Revenue!AW$37+Inputs!$AE$45*Inputs!$BF14*Revenue!AW$38+Inputs!$AE$46*Inputs!$BH14*Revenue!AW$39+Inputs!$AE$47*Inputs!$BJ14*Revenue!AW$40+Inputs!$AE$48*Inputs!$BL14*Revenue!AW$41,0)</f>
        <v>1162</v>
      </c>
      <c r="AX82" s="34">
        <f>ROUNDUP(Inputs!$AE$42*Inputs!$AZ14*Revenue!AX$35+Inputs!$AE$43*Inputs!$BB14*Revenue!AX$36+Inputs!$AE$44*Inputs!$BD14*Revenue!AX$37+Inputs!$AE$45*Inputs!$BF14*Revenue!AX$38+Inputs!$AE$46*Inputs!$BH14*Revenue!AX$39+Inputs!$AE$47*Inputs!$BJ14*Revenue!AX$40+Inputs!$AE$48*Inputs!$BL14*Revenue!AX$41,0)</f>
        <v>1156</v>
      </c>
      <c r="AY82" s="34">
        <f>ROUNDUP(Inputs!$AE$42*Inputs!$AZ14*Revenue!AY$35+Inputs!$AE$43*Inputs!$BB14*Revenue!AY$36+Inputs!$AE$44*Inputs!$BD14*Revenue!AY$37+Inputs!$AE$45*Inputs!$BF14*Revenue!AY$38+Inputs!$AE$46*Inputs!$BH14*Revenue!AY$39+Inputs!$AE$47*Inputs!$BJ14*Revenue!AY$40+Inputs!$AE$48*Inputs!$BL14*Revenue!AY$41,0)</f>
        <v>1309</v>
      </c>
      <c r="AZ82" s="34">
        <f>ROUNDUP(Inputs!$AE$42*Inputs!$AZ14*Revenue!AZ$35+Inputs!$AE$43*Inputs!$BB14*Revenue!AZ$36+Inputs!$AE$44*Inputs!$BD14*Revenue!AZ$37+Inputs!$AE$45*Inputs!$BF14*Revenue!AZ$38+Inputs!$AE$46*Inputs!$BH14*Revenue!AZ$39+Inputs!$AE$47*Inputs!$BJ14*Revenue!AZ$40+Inputs!$AE$48*Inputs!$BL14*Revenue!AZ$41,0)</f>
        <v>1138</v>
      </c>
      <c r="BA82" s="34">
        <f>ROUNDUP(Inputs!$AE$42*Inputs!$AZ14*Revenue!BA$35+Inputs!$AE$43*Inputs!$BB14*Revenue!BA$36+Inputs!$AE$44*Inputs!$BD14*Revenue!BA$37+Inputs!$AE$45*Inputs!$BF14*Revenue!BA$38+Inputs!$AE$46*Inputs!$BH14*Revenue!BA$39+Inputs!$AE$47*Inputs!$BJ14*Revenue!BA$40+Inputs!$AE$48*Inputs!$BL14*Revenue!BA$41,0)</f>
        <v>1276</v>
      </c>
      <c r="BB82" s="34">
        <f>ROUNDUP(Inputs!$AE$42*Inputs!$AZ14*Revenue!BB$35+Inputs!$AE$43*Inputs!$BB14*Revenue!BB$36+Inputs!$AE$44*Inputs!$BD14*Revenue!BB$37+Inputs!$AE$45*Inputs!$BF14*Revenue!BB$38+Inputs!$AE$46*Inputs!$BH14*Revenue!BB$39+Inputs!$AE$47*Inputs!$BJ14*Revenue!BB$40+Inputs!$AE$48*Inputs!$BL14*Revenue!BB$41,0)</f>
        <v>1300</v>
      </c>
      <c r="BC82" s="34">
        <f>ROUNDUP(Inputs!$AE$42*Inputs!$AZ14*Revenue!BC$35+Inputs!$AE$43*Inputs!$BB14*Revenue!BC$36+Inputs!$AE$44*Inputs!$BD14*Revenue!BC$37+Inputs!$AE$45*Inputs!$BF14*Revenue!BC$38+Inputs!$AE$46*Inputs!$BH14*Revenue!BC$39+Inputs!$AE$47*Inputs!$BJ14*Revenue!BC$40+Inputs!$AE$48*Inputs!$BL14*Revenue!BC$41,0)</f>
        <v>1323</v>
      </c>
      <c r="BD82" s="34">
        <f>ROUNDUP(Inputs!$AE$42*Inputs!$AZ14*Revenue!BD$35+Inputs!$AE$43*Inputs!$BB14*Revenue!BD$36+Inputs!$AE$44*Inputs!$BD14*Revenue!BD$37+Inputs!$AE$45*Inputs!$BF14*Revenue!BD$38+Inputs!$AE$46*Inputs!$BH14*Revenue!BD$39+Inputs!$AE$47*Inputs!$BJ14*Revenue!BD$40+Inputs!$AE$48*Inputs!$BL14*Revenue!BD$41,0)</f>
        <v>1349</v>
      </c>
      <c r="BE82" s="34">
        <f>ROUNDUP(Inputs!$AE$42*Inputs!$AZ14*Revenue!BE$35+Inputs!$AE$43*Inputs!$BB14*Revenue!BE$36+Inputs!$AE$44*Inputs!$BD14*Revenue!BE$37+Inputs!$AE$45*Inputs!$BF14*Revenue!BE$38+Inputs!$AE$46*Inputs!$BH14*Revenue!BE$39+Inputs!$AE$47*Inputs!$BJ14*Revenue!BE$40+Inputs!$AE$48*Inputs!$BL14*Revenue!BE$41,0)</f>
        <v>931</v>
      </c>
      <c r="BF82" s="34">
        <f>ROUNDUP(Inputs!$AE$42*Inputs!$AZ14*Revenue!BF$35+Inputs!$AE$43*Inputs!$BB14*Revenue!BF$36+Inputs!$AE$44*Inputs!$BD14*Revenue!BF$37+Inputs!$AE$45*Inputs!$BF14*Revenue!BF$38+Inputs!$AE$46*Inputs!$BH14*Revenue!BF$39+Inputs!$AE$47*Inputs!$BJ14*Revenue!BF$40+Inputs!$AE$48*Inputs!$BL14*Revenue!BF$41,0)</f>
        <v>1293</v>
      </c>
      <c r="BG82" s="34">
        <f>ROUNDUP(Inputs!$AE$42*Inputs!$AZ14*Revenue!BG$35+Inputs!$AE$43*Inputs!$BB14*Revenue!BG$36+Inputs!$AE$44*Inputs!$BD14*Revenue!BG$37+Inputs!$AE$45*Inputs!$BF14*Revenue!BG$38+Inputs!$AE$46*Inputs!$BH14*Revenue!BG$39+Inputs!$AE$47*Inputs!$BJ14*Revenue!BG$40+Inputs!$AE$48*Inputs!$BL14*Revenue!BG$41,0)</f>
        <v>1224</v>
      </c>
      <c r="BH82" s="34">
        <f>ROUNDUP(Inputs!$AE$42*Inputs!$AZ14*Revenue!BH$35+Inputs!$AE$43*Inputs!$BB14*Revenue!BH$36+Inputs!$AE$44*Inputs!$BD14*Revenue!BH$37+Inputs!$AE$45*Inputs!$BF14*Revenue!BH$38+Inputs!$AE$46*Inputs!$BH14*Revenue!BH$39+Inputs!$AE$47*Inputs!$BJ14*Revenue!BH$40+Inputs!$AE$48*Inputs!$BL14*Revenue!BH$41,0)</f>
        <v>1264</v>
      </c>
      <c r="BI82" s="34">
        <f>ROUNDUP(Inputs!$AE$42*Inputs!$AZ14*Revenue!BI$35+Inputs!$AE$43*Inputs!$BB14*Revenue!BI$36+Inputs!$AE$44*Inputs!$BD14*Revenue!BI$37+Inputs!$AE$45*Inputs!$BF14*Revenue!BI$38+Inputs!$AE$46*Inputs!$BH14*Revenue!BI$39+Inputs!$AE$47*Inputs!$BJ14*Revenue!BI$40+Inputs!$AE$48*Inputs!$BL14*Revenue!BI$41,0)</f>
        <v>1235</v>
      </c>
      <c r="BJ82" s="34">
        <f>ROUNDUP(Inputs!$AE$42*Inputs!$AZ14*Revenue!BJ$35+Inputs!$AE$43*Inputs!$BB14*Revenue!BJ$36+Inputs!$AE$44*Inputs!$BD14*Revenue!BJ$37+Inputs!$AE$45*Inputs!$BF14*Revenue!BJ$38+Inputs!$AE$46*Inputs!$BH14*Revenue!BJ$39+Inputs!$AE$47*Inputs!$BJ14*Revenue!BJ$40+Inputs!$AE$48*Inputs!$BL14*Revenue!BJ$41,0)</f>
        <v>1245</v>
      </c>
      <c r="BK82" s="34">
        <f>ROUNDUP(Inputs!$AE$42*Inputs!$AZ14*Revenue!BK$35+Inputs!$AE$43*Inputs!$BB14*Revenue!BK$36+Inputs!$AE$44*Inputs!$BD14*Revenue!BK$37+Inputs!$AE$45*Inputs!$BF14*Revenue!BK$38+Inputs!$AE$46*Inputs!$BH14*Revenue!BK$39+Inputs!$AE$47*Inputs!$BJ14*Revenue!BK$40+Inputs!$AE$48*Inputs!$BL14*Revenue!BK$41,0)</f>
        <v>1463</v>
      </c>
      <c r="BL82" s="34">
        <f>ROUNDUP(Inputs!$AE$42*Inputs!$AZ14*Revenue!BL$35+Inputs!$AE$43*Inputs!$BB14*Revenue!BL$36+Inputs!$AE$44*Inputs!$BD14*Revenue!BL$37+Inputs!$AE$45*Inputs!$BF14*Revenue!BL$38+Inputs!$AE$46*Inputs!$BH14*Revenue!BL$39+Inputs!$AE$47*Inputs!$BJ14*Revenue!BL$40+Inputs!$AE$48*Inputs!$BL14*Revenue!BL$41,0)</f>
        <v>1206</v>
      </c>
      <c r="BM82" s="34">
        <f>ROUNDUP(Inputs!$AE$42*Inputs!$AZ14*Revenue!BM$35+Inputs!$AE$43*Inputs!$BB14*Revenue!BM$36+Inputs!$AE$44*Inputs!$BD14*Revenue!BM$37+Inputs!$AE$45*Inputs!$BF14*Revenue!BM$38+Inputs!$AE$46*Inputs!$BH14*Revenue!BM$39+Inputs!$AE$47*Inputs!$BJ14*Revenue!BM$40+Inputs!$AE$48*Inputs!$BL14*Revenue!BM$41,0)</f>
        <v>1396</v>
      </c>
      <c r="BN82" s="34">
        <f>ROUNDUP(Inputs!$AE$42*Inputs!$AZ14*Revenue!BN$35+Inputs!$AE$43*Inputs!$BB14*Revenue!BN$36+Inputs!$AE$44*Inputs!$BD14*Revenue!BN$37+Inputs!$AE$45*Inputs!$BF14*Revenue!BN$38+Inputs!$AE$46*Inputs!$BH14*Revenue!BN$39+Inputs!$AE$47*Inputs!$BJ14*Revenue!BN$40+Inputs!$AE$48*Inputs!$BL14*Revenue!BN$41,0)</f>
        <v>1433</v>
      </c>
      <c r="BO82" s="34">
        <f>ROUNDUP(Inputs!$AE$42*Inputs!$AZ14*Revenue!BO$35+Inputs!$AE$43*Inputs!$BB14*Revenue!BO$36+Inputs!$AE$44*Inputs!$BD14*Revenue!BO$37+Inputs!$AE$45*Inputs!$BF14*Revenue!BO$38+Inputs!$AE$46*Inputs!$BH14*Revenue!BO$39+Inputs!$AE$47*Inputs!$BJ14*Revenue!BO$40+Inputs!$AE$48*Inputs!$BL14*Revenue!BO$41,0)</f>
        <v>1427</v>
      </c>
      <c r="BP82" s="34">
        <f>ROUNDUP(Inputs!$AE$42*Inputs!$AZ14*Revenue!BP$35+Inputs!$AE$43*Inputs!$BB14*Revenue!BP$36+Inputs!$AE$44*Inputs!$BD14*Revenue!BP$37+Inputs!$AE$45*Inputs!$BF14*Revenue!BP$38+Inputs!$AE$46*Inputs!$BH14*Revenue!BP$39+Inputs!$AE$47*Inputs!$BJ14*Revenue!BP$40+Inputs!$AE$48*Inputs!$BL14*Revenue!BP$41,0)</f>
        <v>1430</v>
      </c>
      <c r="BQ82" s="34">
        <f>ROUNDUP(Inputs!$AE$42*Inputs!$AZ14*Revenue!BQ$35+Inputs!$AE$43*Inputs!$BB14*Revenue!BQ$36+Inputs!$AE$44*Inputs!$BD14*Revenue!BQ$37+Inputs!$AE$45*Inputs!$BF14*Revenue!BQ$38+Inputs!$AE$46*Inputs!$BH14*Revenue!BQ$39+Inputs!$AE$47*Inputs!$BJ14*Revenue!BQ$40+Inputs!$AE$48*Inputs!$BL14*Revenue!BQ$41,0)</f>
        <v>980</v>
      </c>
      <c r="BR82" s="34">
        <f>ROUNDUP(Inputs!$AE$42*Inputs!$AZ14*Revenue!BR$35+Inputs!$AE$43*Inputs!$BB14*Revenue!BR$36+Inputs!$AE$44*Inputs!$BD14*Revenue!BR$37+Inputs!$AE$45*Inputs!$BF14*Revenue!BR$38+Inputs!$AE$46*Inputs!$BH14*Revenue!BR$39+Inputs!$AE$47*Inputs!$BJ14*Revenue!BR$40+Inputs!$AE$48*Inputs!$BL14*Revenue!BR$41,0)</f>
        <v>1330</v>
      </c>
      <c r="BS82" s="34">
        <f>ROUNDUP(Inputs!$AE$42*Inputs!$AZ14*Revenue!BS$35+Inputs!$AE$43*Inputs!$BB14*Revenue!BS$36+Inputs!$AE$44*Inputs!$BD14*Revenue!BS$37+Inputs!$AE$45*Inputs!$BF14*Revenue!BS$38+Inputs!$AE$46*Inputs!$BH14*Revenue!BS$39+Inputs!$AE$47*Inputs!$BJ14*Revenue!BS$40+Inputs!$AE$48*Inputs!$BL14*Revenue!BS$41,0)</f>
        <v>1281</v>
      </c>
      <c r="BT82" s="34">
        <f>ROUNDUP(Inputs!$AE$42*Inputs!$AZ14*Revenue!BT$35+Inputs!$AE$43*Inputs!$BB14*Revenue!BT$36+Inputs!$AE$44*Inputs!$BD14*Revenue!BT$37+Inputs!$AE$45*Inputs!$BF14*Revenue!BT$38+Inputs!$AE$46*Inputs!$BH14*Revenue!BT$39+Inputs!$AE$47*Inputs!$BJ14*Revenue!BT$40+Inputs!$AE$48*Inputs!$BL14*Revenue!BT$41,0)</f>
        <v>1368</v>
      </c>
      <c r="BU82" s="34">
        <f>ROUNDUP(Inputs!$AE$42*Inputs!$AZ14*Revenue!BU$35+Inputs!$AE$43*Inputs!$BB14*Revenue!BU$36+Inputs!$AE$44*Inputs!$BD14*Revenue!BU$37+Inputs!$AE$45*Inputs!$BF14*Revenue!BU$38+Inputs!$AE$46*Inputs!$BH14*Revenue!BU$39+Inputs!$AE$47*Inputs!$BJ14*Revenue!BU$40+Inputs!$AE$48*Inputs!$BL14*Revenue!BU$41,0)</f>
        <v>1269</v>
      </c>
      <c r="BV82" s="34">
        <f>ROUNDUP(Inputs!$AE$42*Inputs!$AZ14*Revenue!BV$35+Inputs!$AE$43*Inputs!$BB14*Revenue!BV$36+Inputs!$AE$44*Inputs!$BD14*Revenue!BV$37+Inputs!$AE$45*Inputs!$BF14*Revenue!BV$38+Inputs!$AE$46*Inputs!$BH14*Revenue!BV$39+Inputs!$AE$47*Inputs!$BJ14*Revenue!BV$40+Inputs!$AE$48*Inputs!$BL14*Revenue!BV$41,0)</f>
        <v>1321</v>
      </c>
      <c r="BW82" s="34">
        <f>ROUNDUP(Inputs!$AE$42*Inputs!$AZ14*Revenue!BW$35+Inputs!$AE$43*Inputs!$BB14*Revenue!BW$36+Inputs!$AE$44*Inputs!$BD14*Revenue!BW$37+Inputs!$AE$45*Inputs!$BF14*Revenue!BW$38+Inputs!$AE$46*Inputs!$BH14*Revenue!BW$39+Inputs!$AE$47*Inputs!$BJ14*Revenue!BW$40+Inputs!$AE$48*Inputs!$BL14*Revenue!BW$41,0)</f>
        <v>1531</v>
      </c>
      <c r="BX82" s="34">
        <f>ROUNDUP(Inputs!$AE$42*Inputs!$AZ14*Revenue!BX$35+Inputs!$AE$43*Inputs!$BB14*Revenue!BX$36+Inputs!$AE$44*Inputs!$BD14*Revenue!BX$37+Inputs!$AE$45*Inputs!$BF14*Revenue!BX$38+Inputs!$AE$46*Inputs!$BH14*Revenue!BX$39+Inputs!$AE$47*Inputs!$BJ14*Revenue!BX$40+Inputs!$AE$48*Inputs!$BL14*Revenue!BX$41,0)</f>
        <v>1288</v>
      </c>
      <c r="BY82" s="34">
        <f>ROUNDUP(Inputs!$AE$42*Inputs!$AZ14*Revenue!BY$35+Inputs!$AE$43*Inputs!$BB14*Revenue!BY$36+Inputs!$AE$44*Inputs!$BD14*Revenue!BY$37+Inputs!$AE$45*Inputs!$BF14*Revenue!BY$38+Inputs!$AE$46*Inputs!$BH14*Revenue!BY$39+Inputs!$AE$47*Inputs!$BJ14*Revenue!BY$40+Inputs!$AE$48*Inputs!$BL14*Revenue!BY$41,0)</f>
        <v>1480</v>
      </c>
      <c r="BZ82" s="34">
        <f>ROUNDUP(Inputs!$AE$42*Inputs!$AZ14*Revenue!BZ$35+Inputs!$AE$43*Inputs!$BB14*Revenue!BZ$36+Inputs!$AE$44*Inputs!$BD14*Revenue!BZ$37+Inputs!$AE$45*Inputs!$BF14*Revenue!BZ$38+Inputs!$AE$46*Inputs!$BH14*Revenue!BZ$39+Inputs!$AE$47*Inputs!$BJ14*Revenue!BZ$40+Inputs!$AE$48*Inputs!$BL14*Revenue!BZ$41,0)</f>
        <v>1477</v>
      </c>
      <c r="CA82" s="34">
        <f>ROUNDUP(Inputs!$AE$42*Inputs!$AZ14*Revenue!CA$35+Inputs!$AE$43*Inputs!$BB14*Revenue!CA$36+Inputs!$AE$44*Inputs!$BD14*Revenue!CA$37+Inputs!$AE$45*Inputs!$BF14*Revenue!CA$38+Inputs!$AE$46*Inputs!$BH14*Revenue!CA$39+Inputs!$AE$47*Inputs!$BJ14*Revenue!CA$40+Inputs!$AE$48*Inputs!$BL14*Revenue!CA$41,0)</f>
        <v>1489</v>
      </c>
      <c r="CB82" s="34">
        <f>ROUNDUP(Inputs!$AE$42*Inputs!$AZ14*Revenue!CB$35+Inputs!$AE$43*Inputs!$BB14*Revenue!CB$36+Inputs!$AE$44*Inputs!$BD14*Revenue!CB$37+Inputs!$AE$45*Inputs!$BF14*Revenue!CB$38+Inputs!$AE$46*Inputs!$BH14*Revenue!CB$39+Inputs!$AE$47*Inputs!$BJ14*Revenue!CB$40+Inputs!$AE$48*Inputs!$BL14*Revenue!CB$41,0)</f>
        <v>1672</v>
      </c>
      <c r="CC82" s="34">
        <f>ROUNDUP(Inputs!$AE$42*Inputs!$AZ14*Revenue!CC$35+Inputs!$AE$43*Inputs!$BB14*Revenue!CC$36+Inputs!$AE$44*Inputs!$BD14*Revenue!CC$37+Inputs!$AE$45*Inputs!$BF14*Revenue!CC$38+Inputs!$AE$46*Inputs!$BH14*Revenue!CC$39+Inputs!$AE$47*Inputs!$BJ14*Revenue!CC$40+Inputs!$AE$48*Inputs!$BL14*Revenue!CC$41,0)</f>
        <v>1113</v>
      </c>
      <c r="CD82" s="34">
        <f>ROUNDUP(Inputs!$AE$42*Inputs!$AZ14*Revenue!CD$35+Inputs!$AE$43*Inputs!$BB14*Revenue!CD$36+Inputs!$AE$44*Inputs!$BD14*Revenue!CD$37+Inputs!$AE$45*Inputs!$BF14*Revenue!CD$38+Inputs!$AE$46*Inputs!$BH14*Revenue!CD$39+Inputs!$AE$47*Inputs!$BJ14*Revenue!CD$40+Inputs!$AE$48*Inputs!$BL14*Revenue!CD$41,0)</f>
        <v>1502</v>
      </c>
      <c r="CE82" s="34">
        <f>ROUNDUP(Inputs!$AE$42*Inputs!$AZ14*Revenue!CE$35+Inputs!$AE$43*Inputs!$BB14*Revenue!CE$36+Inputs!$AE$44*Inputs!$BD14*Revenue!CE$37+Inputs!$AE$45*Inputs!$BF14*Revenue!CE$38+Inputs!$AE$46*Inputs!$BH14*Revenue!CE$39+Inputs!$AE$47*Inputs!$BJ14*Revenue!CE$40+Inputs!$AE$48*Inputs!$BL14*Revenue!CE$41,0)</f>
        <v>1442</v>
      </c>
      <c r="CF82" s="34">
        <f>ROUNDUP(Inputs!$AE$42*Inputs!$AZ14*Revenue!CF$35+Inputs!$AE$43*Inputs!$BB14*Revenue!CF$36+Inputs!$AE$44*Inputs!$BD14*Revenue!CF$37+Inputs!$AE$45*Inputs!$BF14*Revenue!CF$38+Inputs!$AE$46*Inputs!$BH14*Revenue!CF$39+Inputs!$AE$47*Inputs!$BJ14*Revenue!CF$40+Inputs!$AE$48*Inputs!$BL14*Revenue!CF$41,0)</f>
        <v>1547</v>
      </c>
      <c r="CG82" s="34">
        <f>ROUNDUP(Inputs!$AE$42*Inputs!$AZ14*Revenue!CG$35+Inputs!$AE$43*Inputs!$BB14*Revenue!CG$36+Inputs!$AE$44*Inputs!$BD14*Revenue!CG$37+Inputs!$AE$45*Inputs!$BF14*Revenue!CG$38+Inputs!$AE$46*Inputs!$BH14*Revenue!CG$39+Inputs!$AE$47*Inputs!$BJ14*Revenue!CG$40+Inputs!$AE$48*Inputs!$BL14*Revenue!CG$41,0)</f>
        <v>1464</v>
      </c>
      <c r="CH82" s="34">
        <f>ROUNDUP(Inputs!$AE$42*Inputs!$AZ14*Revenue!CH$35+Inputs!$AE$43*Inputs!$BB14*Revenue!CH$36+Inputs!$AE$44*Inputs!$BD14*Revenue!CH$37+Inputs!$AE$45*Inputs!$BF14*Revenue!CH$38+Inputs!$AE$46*Inputs!$BH14*Revenue!CH$39+Inputs!$AE$47*Inputs!$BJ14*Revenue!CH$40+Inputs!$AE$48*Inputs!$BL14*Revenue!CH$41,0)</f>
        <v>1511</v>
      </c>
      <c r="CI82" s="34">
        <f>ROUNDUP(Inputs!$AE$42*Inputs!$AZ14*Revenue!CI$35+Inputs!$AE$43*Inputs!$BB14*Revenue!CI$36+Inputs!$AE$44*Inputs!$BD14*Revenue!CI$37+Inputs!$AE$45*Inputs!$BF14*Revenue!CI$38+Inputs!$AE$46*Inputs!$BH14*Revenue!CI$39+Inputs!$AE$47*Inputs!$BJ14*Revenue!CI$40+Inputs!$AE$48*Inputs!$BL14*Revenue!CI$41,0)</f>
        <v>1700</v>
      </c>
      <c r="CJ82" s="34">
        <f>ROUNDUP(Inputs!$AE$42*Inputs!$AZ14*Revenue!CJ$35+Inputs!$AE$43*Inputs!$BB14*Revenue!CJ$36+Inputs!$AE$44*Inputs!$BD14*Revenue!CJ$37+Inputs!$AE$45*Inputs!$BF14*Revenue!CJ$38+Inputs!$AE$46*Inputs!$BH14*Revenue!CJ$39+Inputs!$AE$47*Inputs!$BJ14*Revenue!CJ$40+Inputs!$AE$48*Inputs!$BL14*Revenue!CJ$41,0)</f>
        <v>1455</v>
      </c>
      <c r="CK82" s="34">
        <f>ROUNDUP(Inputs!$AE$42*Inputs!$AZ14*Revenue!CK$35+Inputs!$AE$43*Inputs!$BB14*Revenue!CK$36+Inputs!$AE$44*Inputs!$BD14*Revenue!CK$37+Inputs!$AE$45*Inputs!$BF14*Revenue!CK$38+Inputs!$AE$46*Inputs!$BH14*Revenue!CK$39+Inputs!$AE$47*Inputs!$BJ14*Revenue!CK$40+Inputs!$AE$48*Inputs!$BL14*Revenue!CK$41,0)</f>
        <v>1730</v>
      </c>
      <c r="CL82" s="34">
        <f>ROUNDUP(Inputs!$AE$42*Inputs!$AZ14*Revenue!CL$35+Inputs!$AE$43*Inputs!$BB14*Revenue!CL$36+Inputs!$AE$44*Inputs!$BD14*Revenue!CL$37+Inputs!$AE$45*Inputs!$BF14*Revenue!CL$38+Inputs!$AE$46*Inputs!$BH14*Revenue!CL$39+Inputs!$AE$47*Inputs!$BJ14*Revenue!CL$40+Inputs!$AE$48*Inputs!$BL14*Revenue!CL$41,0)</f>
        <v>1639</v>
      </c>
      <c r="CM82" s="34">
        <f>ROUNDUP(Inputs!$AE$42*Inputs!$AZ14*Revenue!CM$35+Inputs!$AE$43*Inputs!$BB14*Revenue!CM$36+Inputs!$AE$44*Inputs!$BD14*Revenue!CM$37+Inputs!$AE$45*Inputs!$BF14*Revenue!CM$38+Inputs!$AE$46*Inputs!$BH14*Revenue!CM$39+Inputs!$AE$47*Inputs!$BJ14*Revenue!CM$40+Inputs!$AE$48*Inputs!$BL14*Revenue!CM$41,0)</f>
        <v>1706</v>
      </c>
    </row>
    <row r="83" spans="2:91" x14ac:dyDescent="0.2">
      <c r="B83" s="88" t="str">
        <f>IF(Inputs!AP15=0,"Don’t filled",Inputs!AP15)</f>
        <v>Burgers</v>
      </c>
      <c r="C83" s="19" t="s">
        <v>279</v>
      </c>
      <c r="D83" s="19" t="s">
        <v>19</v>
      </c>
      <c r="E83" s="176">
        <f t="shared" si="108"/>
        <v>3367</v>
      </c>
      <c r="F83" s="176">
        <f t="shared" si="108"/>
        <v>14244</v>
      </c>
      <c r="G83" s="176">
        <f t="shared" si="108"/>
        <v>15466</v>
      </c>
      <c r="H83" s="176">
        <f t="shared" si="108"/>
        <v>16244</v>
      </c>
      <c r="I83" s="176">
        <f t="shared" si="108"/>
        <v>18481</v>
      </c>
      <c r="K83" s="176">
        <f t="shared" si="109"/>
        <v>0</v>
      </c>
      <c r="L83" s="176">
        <f t="shared" si="109"/>
        <v>0</v>
      </c>
      <c r="M83" s="176">
        <f t="shared" si="109"/>
        <v>0</v>
      </c>
      <c r="N83" s="176">
        <f t="shared" si="109"/>
        <v>3367</v>
      </c>
      <c r="O83" s="176">
        <f t="shared" si="109"/>
        <v>3313</v>
      </c>
      <c r="P83" s="176">
        <f t="shared" si="109"/>
        <v>3429</v>
      </c>
      <c r="Q83" s="176">
        <f t="shared" si="109"/>
        <v>3603</v>
      </c>
      <c r="R83" s="176">
        <f t="shared" si="109"/>
        <v>3899</v>
      </c>
      <c r="S83" s="176">
        <f t="shared" si="109"/>
        <v>3573</v>
      </c>
      <c r="T83" s="176">
        <f t="shared" si="109"/>
        <v>3723</v>
      </c>
      <c r="U83" s="176">
        <f t="shared" si="110"/>
        <v>3914</v>
      </c>
      <c r="V83" s="176">
        <f t="shared" si="110"/>
        <v>4256</v>
      </c>
      <c r="W83" s="176">
        <f t="shared" si="110"/>
        <v>3740</v>
      </c>
      <c r="X83" s="176">
        <f t="shared" si="110"/>
        <v>3918</v>
      </c>
      <c r="Y83" s="176">
        <f t="shared" si="110"/>
        <v>4140</v>
      </c>
      <c r="Z83" s="176">
        <f t="shared" si="110"/>
        <v>4446</v>
      </c>
      <c r="AA83" s="176">
        <f t="shared" si="110"/>
        <v>4287</v>
      </c>
      <c r="AB83" s="176">
        <f t="shared" si="110"/>
        <v>4453</v>
      </c>
      <c r="AC83" s="176">
        <f t="shared" si="110"/>
        <v>4666</v>
      </c>
      <c r="AD83" s="176">
        <f t="shared" si="110"/>
        <v>5075</v>
      </c>
      <c r="AF83" s="34">
        <f>ROUNDUP(Inputs!$AE$42*Inputs!$AZ15*Revenue!AF$35+Inputs!$AE$43*Inputs!$BB15*Revenue!AF$36+Inputs!$AE$44*Inputs!$BD15*Revenue!AF$37+Inputs!$AE$45*Inputs!$BF15*Revenue!AF$38+Inputs!$AE$46*Inputs!$BH15*Revenue!AF$39+Inputs!$AE$47*Inputs!$BJ15*Revenue!AF$40+Inputs!$AE$48*Inputs!$BL15*Revenue!AF$41,0)</f>
        <v>0</v>
      </c>
      <c r="AG83" s="34">
        <f>ROUNDUP(Inputs!$AE$42*Inputs!$AZ15*Revenue!AG$35+Inputs!$AE$43*Inputs!$BB15*Revenue!AG$36+Inputs!$AE$44*Inputs!$BD15*Revenue!AG$37+Inputs!$AE$45*Inputs!$BF15*Revenue!AG$38+Inputs!$AE$46*Inputs!$BH15*Revenue!AG$39+Inputs!$AE$47*Inputs!$BJ15*Revenue!AG$40+Inputs!$AE$48*Inputs!$BL15*Revenue!AG$41,0)</f>
        <v>0</v>
      </c>
      <c r="AH83" s="34">
        <f>ROUNDUP(Inputs!$AE$42*Inputs!$AZ15*Revenue!AH$35+Inputs!$AE$43*Inputs!$BB15*Revenue!AH$36+Inputs!$AE$44*Inputs!$BD15*Revenue!AH$37+Inputs!$AE$45*Inputs!$BF15*Revenue!AH$38+Inputs!$AE$46*Inputs!$BH15*Revenue!AH$39+Inputs!$AE$47*Inputs!$BJ15*Revenue!AH$40+Inputs!$AE$48*Inputs!$BL15*Revenue!AH$41,0)</f>
        <v>0</v>
      </c>
      <c r="AI83" s="34">
        <f>ROUNDUP(Inputs!$AE$42*Inputs!$AZ15*Revenue!AI$35+Inputs!$AE$43*Inputs!$BB15*Revenue!AI$36+Inputs!$AE$44*Inputs!$BD15*Revenue!AI$37+Inputs!$AE$45*Inputs!$BF15*Revenue!AI$38+Inputs!$AE$46*Inputs!$BH15*Revenue!AI$39+Inputs!$AE$47*Inputs!$BJ15*Revenue!AI$40+Inputs!$AE$48*Inputs!$BL15*Revenue!AI$41,0)</f>
        <v>0</v>
      </c>
      <c r="AJ83" s="34">
        <f>ROUNDUP(Inputs!$AE$42*Inputs!$AZ15*Revenue!AJ$35+Inputs!$AE$43*Inputs!$BB15*Revenue!AJ$36+Inputs!$AE$44*Inputs!$BD15*Revenue!AJ$37+Inputs!$AE$45*Inputs!$BF15*Revenue!AJ$38+Inputs!$AE$46*Inputs!$BH15*Revenue!AJ$39+Inputs!$AE$47*Inputs!$BJ15*Revenue!AJ$40+Inputs!$AE$48*Inputs!$BL15*Revenue!AJ$41,0)</f>
        <v>0</v>
      </c>
      <c r="AK83" s="34">
        <f>ROUNDUP(Inputs!$AE$42*Inputs!$AZ15*Revenue!AK$35+Inputs!$AE$43*Inputs!$BB15*Revenue!AK$36+Inputs!$AE$44*Inputs!$BD15*Revenue!AK$37+Inputs!$AE$45*Inputs!$BF15*Revenue!AK$38+Inputs!$AE$46*Inputs!$BH15*Revenue!AK$39+Inputs!$AE$47*Inputs!$BJ15*Revenue!AK$40+Inputs!$AE$48*Inputs!$BL15*Revenue!AK$41,0)</f>
        <v>0</v>
      </c>
      <c r="AL83" s="34">
        <f>ROUNDUP(Inputs!$AE$42*Inputs!$AZ15*Revenue!AL$35+Inputs!$AE$43*Inputs!$BB15*Revenue!AL$36+Inputs!$AE$44*Inputs!$BD15*Revenue!AL$37+Inputs!$AE$45*Inputs!$BF15*Revenue!AL$38+Inputs!$AE$46*Inputs!$BH15*Revenue!AL$39+Inputs!$AE$47*Inputs!$BJ15*Revenue!AL$40+Inputs!$AE$48*Inputs!$BL15*Revenue!AL$41,0)</f>
        <v>0</v>
      </c>
      <c r="AM83" s="34">
        <f>ROUNDUP(Inputs!$AE$42*Inputs!$AZ15*Revenue!AM$35+Inputs!$AE$43*Inputs!$BB15*Revenue!AM$36+Inputs!$AE$44*Inputs!$BD15*Revenue!AM$37+Inputs!$AE$45*Inputs!$BF15*Revenue!AM$38+Inputs!$AE$46*Inputs!$BH15*Revenue!AM$39+Inputs!$AE$47*Inputs!$BJ15*Revenue!AM$40+Inputs!$AE$48*Inputs!$BL15*Revenue!AM$41,0)</f>
        <v>0</v>
      </c>
      <c r="AN83" s="34">
        <f>ROUNDUP(Inputs!$AE$42*Inputs!$AZ15*Revenue!AN$35+Inputs!$AE$43*Inputs!$BB15*Revenue!AN$36+Inputs!$AE$44*Inputs!$BD15*Revenue!AN$37+Inputs!$AE$45*Inputs!$BF15*Revenue!AN$38+Inputs!$AE$46*Inputs!$BH15*Revenue!AN$39+Inputs!$AE$47*Inputs!$BJ15*Revenue!AN$40+Inputs!$AE$48*Inputs!$BL15*Revenue!AN$41,0)</f>
        <v>0</v>
      </c>
      <c r="AO83" s="34">
        <f>ROUNDUP(Inputs!$AE$42*Inputs!$AZ15*Revenue!AO$35+Inputs!$AE$43*Inputs!$BB15*Revenue!AO$36+Inputs!$AE$44*Inputs!$BD15*Revenue!AO$37+Inputs!$AE$45*Inputs!$BF15*Revenue!AO$38+Inputs!$AE$46*Inputs!$BH15*Revenue!AO$39+Inputs!$AE$47*Inputs!$BJ15*Revenue!AO$40+Inputs!$AE$48*Inputs!$BL15*Revenue!AO$41,0)</f>
        <v>1110</v>
      </c>
      <c r="AP83" s="34">
        <f>ROUNDUP(Inputs!$AE$42*Inputs!$AZ15*Revenue!AP$35+Inputs!$AE$43*Inputs!$BB15*Revenue!AP$36+Inputs!$AE$44*Inputs!$BD15*Revenue!AP$37+Inputs!$AE$45*Inputs!$BF15*Revenue!AP$38+Inputs!$AE$46*Inputs!$BH15*Revenue!AP$39+Inputs!$AE$47*Inputs!$BJ15*Revenue!AP$40+Inputs!$AE$48*Inputs!$BL15*Revenue!AP$41,0)</f>
        <v>1091</v>
      </c>
      <c r="AQ83" s="34">
        <f>ROUNDUP(Inputs!$AE$42*Inputs!$AZ15*Revenue!AQ$35+Inputs!$AE$43*Inputs!$BB15*Revenue!AQ$36+Inputs!$AE$44*Inputs!$BD15*Revenue!AQ$37+Inputs!$AE$45*Inputs!$BF15*Revenue!AQ$38+Inputs!$AE$46*Inputs!$BH15*Revenue!AQ$39+Inputs!$AE$47*Inputs!$BJ15*Revenue!AQ$40+Inputs!$AE$48*Inputs!$BL15*Revenue!AQ$41,0)</f>
        <v>1166</v>
      </c>
      <c r="AR83" s="34">
        <f>ROUNDUP(Inputs!$AE$42*Inputs!$AZ15*Revenue!AR$35+Inputs!$AE$43*Inputs!$BB15*Revenue!AR$36+Inputs!$AE$44*Inputs!$BD15*Revenue!AR$37+Inputs!$AE$45*Inputs!$BF15*Revenue!AR$38+Inputs!$AE$46*Inputs!$BH15*Revenue!AR$39+Inputs!$AE$47*Inputs!$BJ15*Revenue!AR$40+Inputs!$AE$48*Inputs!$BL15*Revenue!AR$41,0)</f>
        <v>1243</v>
      </c>
      <c r="AS83" s="34">
        <f>ROUNDUP(Inputs!$AE$42*Inputs!$AZ15*Revenue!AS$35+Inputs!$AE$43*Inputs!$BB15*Revenue!AS$36+Inputs!$AE$44*Inputs!$BD15*Revenue!AS$37+Inputs!$AE$45*Inputs!$BF15*Revenue!AS$38+Inputs!$AE$46*Inputs!$BH15*Revenue!AS$39+Inputs!$AE$47*Inputs!$BJ15*Revenue!AS$40+Inputs!$AE$48*Inputs!$BL15*Revenue!AS$41,0)</f>
        <v>873</v>
      </c>
      <c r="AT83" s="34">
        <f>ROUNDUP(Inputs!$AE$42*Inputs!$AZ15*Revenue!AT$35+Inputs!$AE$43*Inputs!$BB15*Revenue!AT$36+Inputs!$AE$44*Inputs!$BD15*Revenue!AT$37+Inputs!$AE$45*Inputs!$BF15*Revenue!AT$38+Inputs!$AE$46*Inputs!$BH15*Revenue!AT$39+Inputs!$AE$47*Inputs!$BJ15*Revenue!AT$40+Inputs!$AE$48*Inputs!$BL15*Revenue!AT$41,0)</f>
        <v>1197</v>
      </c>
      <c r="AU83" s="34">
        <f>ROUNDUP(Inputs!$AE$42*Inputs!$AZ15*Revenue!AU$35+Inputs!$AE$43*Inputs!$BB15*Revenue!AU$36+Inputs!$AE$44*Inputs!$BD15*Revenue!AU$37+Inputs!$AE$45*Inputs!$BF15*Revenue!AU$38+Inputs!$AE$46*Inputs!$BH15*Revenue!AU$39+Inputs!$AE$47*Inputs!$BJ15*Revenue!AU$40+Inputs!$AE$48*Inputs!$BL15*Revenue!AU$41,0)</f>
        <v>1111</v>
      </c>
      <c r="AV83" s="34">
        <f>ROUNDUP(Inputs!$AE$42*Inputs!$AZ15*Revenue!AV$35+Inputs!$AE$43*Inputs!$BB15*Revenue!AV$36+Inputs!$AE$44*Inputs!$BD15*Revenue!AV$37+Inputs!$AE$45*Inputs!$BF15*Revenue!AV$38+Inputs!$AE$46*Inputs!$BH15*Revenue!AV$39+Inputs!$AE$47*Inputs!$BJ15*Revenue!AV$40+Inputs!$AE$48*Inputs!$BL15*Revenue!AV$41,0)</f>
        <v>1156</v>
      </c>
      <c r="AW83" s="34">
        <f>ROUNDUP(Inputs!$AE$42*Inputs!$AZ15*Revenue!AW$35+Inputs!$AE$43*Inputs!$BB15*Revenue!AW$36+Inputs!$AE$44*Inputs!$BD15*Revenue!AW$37+Inputs!$AE$45*Inputs!$BF15*Revenue!AW$38+Inputs!$AE$46*Inputs!$BH15*Revenue!AW$39+Inputs!$AE$47*Inputs!$BJ15*Revenue!AW$40+Inputs!$AE$48*Inputs!$BL15*Revenue!AW$41,0)</f>
        <v>1162</v>
      </c>
      <c r="AX83" s="34">
        <f>ROUNDUP(Inputs!$AE$42*Inputs!$AZ15*Revenue!AX$35+Inputs!$AE$43*Inputs!$BB15*Revenue!AX$36+Inputs!$AE$44*Inputs!$BD15*Revenue!AX$37+Inputs!$AE$45*Inputs!$BF15*Revenue!AX$38+Inputs!$AE$46*Inputs!$BH15*Revenue!AX$39+Inputs!$AE$47*Inputs!$BJ15*Revenue!AX$40+Inputs!$AE$48*Inputs!$BL15*Revenue!AX$41,0)</f>
        <v>1156</v>
      </c>
      <c r="AY83" s="34">
        <f>ROUNDUP(Inputs!$AE$42*Inputs!$AZ15*Revenue!AY$35+Inputs!$AE$43*Inputs!$BB15*Revenue!AY$36+Inputs!$AE$44*Inputs!$BD15*Revenue!AY$37+Inputs!$AE$45*Inputs!$BF15*Revenue!AY$38+Inputs!$AE$46*Inputs!$BH15*Revenue!AY$39+Inputs!$AE$47*Inputs!$BJ15*Revenue!AY$40+Inputs!$AE$48*Inputs!$BL15*Revenue!AY$41,0)</f>
        <v>1309</v>
      </c>
      <c r="AZ83" s="34">
        <f>ROUNDUP(Inputs!$AE$42*Inputs!$AZ15*Revenue!AZ$35+Inputs!$AE$43*Inputs!$BB15*Revenue!AZ$36+Inputs!$AE$44*Inputs!$BD15*Revenue!AZ$37+Inputs!$AE$45*Inputs!$BF15*Revenue!AZ$38+Inputs!$AE$46*Inputs!$BH15*Revenue!AZ$39+Inputs!$AE$47*Inputs!$BJ15*Revenue!AZ$40+Inputs!$AE$48*Inputs!$BL15*Revenue!AZ$41,0)</f>
        <v>1138</v>
      </c>
      <c r="BA83" s="34">
        <f>ROUNDUP(Inputs!$AE$42*Inputs!$AZ15*Revenue!BA$35+Inputs!$AE$43*Inputs!$BB15*Revenue!BA$36+Inputs!$AE$44*Inputs!$BD15*Revenue!BA$37+Inputs!$AE$45*Inputs!$BF15*Revenue!BA$38+Inputs!$AE$46*Inputs!$BH15*Revenue!BA$39+Inputs!$AE$47*Inputs!$BJ15*Revenue!BA$40+Inputs!$AE$48*Inputs!$BL15*Revenue!BA$41,0)</f>
        <v>1276</v>
      </c>
      <c r="BB83" s="34">
        <f>ROUNDUP(Inputs!$AE$42*Inputs!$AZ15*Revenue!BB$35+Inputs!$AE$43*Inputs!$BB15*Revenue!BB$36+Inputs!$AE$44*Inputs!$BD15*Revenue!BB$37+Inputs!$AE$45*Inputs!$BF15*Revenue!BB$38+Inputs!$AE$46*Inputs!$BH15*Revenue!BB$39+Inputs!$AE$47*Inputs!$BJ15*Revenue!BB$40+Inputs!$AE$48*Inputs!$BL15*Revenue!BB$41,0)</f>
        <v>1300</v>
      </c>
      <c r="BC83" s="34">
        <f>ROUNDUP(Inputs!$AE$42*Inputs!$AZ15*Revenue!BC$35+Inputs!$AE$43*Inputs!$BB15*Revenue!BC$36+Inputs!$AE$44*Inputs!$BD15*Revenue!BC$37+Inputs!$AE$45*Inputs!$BF15*Revenue!BC$38+Inputs!$AE$46*Inputs!$BH15*Revenue!BC$39+Inputs!$AE$47*Inputs!$BJ15*Revenue!BC$40+Inputs!$AE$48*Inputs!$BL15*Revenue!BC$41,0)</f>
        <v>1323</v>
      </c>
      <c r="BD83" s="34">
        <f>ROUNDUP(Inputs!$AE$42*Inputs!$AZ15*Revenue!BD$35+Inputs!$AE$43*Inputs!$BB15*Revenue!BD$36+Inputs!$AE$44*Inputs!$BD15*Revenue!BD$37+Inputs!$AE$45*Inputs!$BF15*Revenue!BD$38+Inputs!$AE$46*Inputs!$BH15*Revenue!BD$39+Inputs!$AE$47*Inputs!$BJ15*Revenue!BD$40+Inputs!$AE$48*Inputs!$BL15*Revenue!BD$41,0)</f>
        <v>1349</v>
      </c>
      <c r="BE83" s="34">
        <f>ROUNDUP(Inputs!$AE$42*Inputs!$AZ15*Revenue!BE$35+Inputs!$AE$43*Inputs!$BB15*Revenue!BE$36+Inputs!$AE$44*Inputs!$BD15*Revenue!BE$37+Inputs!$AE$45*Inputs!$BF15*Revenue!BE$38+Inputs!$AE$46*Inputs!$BH15*Revenue!BE$39+Inputs!$AE$47*Inputs!$BJ15*Revenue!BE$40+Inputs!$AE$48*Inputs!$BL15*Revenue!BE$41,0)</f>
        <v>931</v>
      </c>
      <c r="BF83" s="34">
        <f>ROUNDUP(Inputs!$AE$42*Inputs!$AZ15*Revenue!BF$35+Inputs!$AE$43*Inputs!$BB15*Revenue!BF$36+Inputs!$AE$44*Inputs!$BD15*Revenue!BF$37+Inputs!$AE$45*Inputs!$BF15*Revenue!BF$38+Inputs!$AE$46*Inputs!$BH15*Revenue!BF$39+Inputs!$AE$47*Inputs!$BJ15*Revenue!BF$40+Inputs!$AE$48*Inputs!$BL15*Revenue!BF$41,0)</f>
        <v>1293</v>
      </c>
      <c r="BG83" s="34">
        <f>ROUNDUP(Inputs!$AE$42*Inputs!$AZ15*Revenue!BG$35+Inputs!$AE$43*Inputs!$BB15*Revenue!BG$36+Inputs!$AE$44*Inputs!$BD15*Revenue!BG$37+Inputs!$AE$45*Inputs!$BF15*Revenue!BG$38+Inputs!$AE$46*Inputs!$BH15*Revenue!BG$39+Inputs!$AE$47*Inputs!$BJ15*Revenue!BG$40+Inputs!$AE$48*Inputs!$BL15*Revenue!BG$41,0)</f>
        <v>1224</v>
      </c>
      <c r="BH83" s="34">
        <f>ROUNDUP(Inputs!$AE$42*Inputs!$AZ15*Revenue!BH$35+Inputs!$AE$43*Inputs!$BB15*Revenue!BH$36+Inputs!$AE$44*Inputs!$BD15*Revenue!BH$37+Inputs!$AE$45*Inputs!$BF15*Revenue!BH$38+Inputs!$AE$46*Inputs!$BH15*Revenue!BH$39+Inputs!$AE$47*Inputs!$BJ15*Revenue!BH$40+Inputs!$AE$48*Inputs!$BL15*Revenue!BH$41,0)</f>
        <v>1264</v>
      </c>
      <c r="BI83" s="34">
        <f>ROUNDUP(Inputs!$AE$42*Inputs!$AZ15*Revenue!BI$35+Inputs!$AE$43*Inputs!$BB15*Revenue!BI$36+Inputs!$AE$44*Inputs!$BD15*Revenue!BI$37+Inputs!$AE$45*Inputs!$BF15*Revenue!BI$38+Inputs!$AE$46*Inputs!$BH15*Revenue!BI$39+Inputs!$AE$47*Inputs!$BJ15*Revenue!BI$40+Inputs!$AE$48*Inputs!$BL15*Revenue!BI$41,0)</f>
        <v>1235</v>
      </c>
      <c r="BJ83" s="34">
        <f>ROUNDUP(Inputs!$AE$42*Inputs!$AZ15*Revenue!BJ$35+Inputs!$AE$43*Inputs!$BB15*Revenue!BJ$36+Inputs!$AE$44*Inputs!$BD15*Revenue!BJ$37+Inputs!$AE$45*Inputs!$BF15*Revenue!BJ$38+Inputs!$AE$46*Inputs!$BH15*Revenue!BJ$39+Inputs!$AE$47*Inputs!$BJ15*Revenue!BJ$40+Inputs!$AE$48*Inputs!$BL15*Revenue!BJ$41,0)</f>
        <v>1245</v>
      </c>
      <c r="BK83" s="34">
        <f>ROUNDUP(Inputs!$AE$42*Inputs!$AZ15*Revenue!BK$35+Inputs!$AE$43*Inputs!$BB15*Revenue!BK$36+Inputs!$AE$44*Inputs!$BD15*Revenue!BK$37+Inputs!$AE$45*Inputs!$BF15*Revenue!BK$38+Inputs!$AE$46*Inputs!$BH15*Revenue!BK$39+Inputs!$AE$47*Inputs!$BJ15*Revenue!BK$40+Inputs!$AE$48*Inputs!$BL15*Revenue!BK$41,0)</f>
        <v>1463</v>
      </c>
      <c r="BL83" s="34">
        <f>ROUNDUP(Inputs!$AE$42*Inputs!$AZ15*Revenue!BL$35+Inputs!$AE$43*Inputs!$BB15*Revenue!BL$36+Inputs!$AE$44*Inputs!$BD15*Revenue!BL$37+Inputs!$AE$45*Inputs!$BF15*Revenue!BL$38+Inputs!$AE$46*Inputs!$BH15*Revenue!BL$39+Inputs!$AE$47*Inputs!$BJ15*Revenue!BL$40+Inputs!$AE$48*Inputs!$BL15*Revenue!BL$41,0)</f>
        <v>1206</v>
      </c>
      <c r="BM83" s="34">
        <f>ROUNDUP(Inputs!$AE$42*Inputs!$AZ15*Revenue!BM$35+Inputs!$AE$43*Inputs!$BB15*Revenue!BM$36+Inputs!$AE$44*Inputs!$BD15*Revenue!BM$37+Inputs!$AE$45*Inputs!$BF15*Revenue!BM$38+Inputs!$AE$46*Inputs!$BH15*Revenue!BM$39+Inputs!$AE$47*Inputs!$BJ15*Revenue!BM$40+Inputs!$AE$48*Inputs!$BL15*Revenue!BM$41,0)</f>
        <v>1396</v>
      </c>
      <c r="BN83" s="34">
        <f>ROUNDUP(Inputs!$AE$42*Inputs!$AZ15*Revenue!BN$35+Inputs!$AE$43*Inputs!$BB15*Revenue!BN$36+Inputs!$AE$44*Inputs!$BD15*Revenue!BN$37+Inputs!$AE$45*Inputs!$BF15*Revenue!BN$38+Inputs!$AE$46*Inputs!$BH15*Revenue!BN$39+Inputs!$AE$47*Inputs!$BJ15*Revenue!BN$40+Inputs!$AE$48*Inputs!$BL15*Revenue!BN$41,0)</f>
        <v>1433</v>
      </c>
      <c r="BO83" s="34">
        <f>ROUNDUP(Inputs!$AE$42*Inputs!$AZ15*Revenue!BO$35+Inputs!$AE$43*Inputs!$BB15*Revenue!BO$36+Inputs!$AE$44*Inputs!$BD15*Revenue!BO$37+Inputs!$AE$45*Inputs!$BF15*Revenue!BO$38+Inputs!$AE$46*Inputs!$BH15*Revenue!BO$39+Inputs!$AE$47*Inputs!$BJ15*Revenue!BO$40+Inputs!$AE$48*Inputs!$BL15*Revenue!BO$41,0)</f>
        <v>1427</v>
      </c>
      <c r="BP83" s="34">
        <f>ROUNDUP(Inputs!$AE$42*Inputs!$AZ15*Revenue!BP$35+Inputs!$AE$43*Inputs!$BB15*Revenue!BP$36+Inputs!$AE$44*Inputs!$BD15*Revenue!BP$37+Inputs!$AE$45*Inputs!$BF15*Revenue!BP$38+Inputs!$AE$46*Inputs!$BH15*Revenue!BP$39+Inputs!$AE$47*Inputs!$BJ15*Revenue!BP$40+Inputs!$AE$48*Inputs!$BL15*Revenue!BP$41,0)</f>
        <v>1430</v>
      </c>
      <c r="BQ83" s="34">
        <f>ROUNDUP(Inputs!$AE$42*Inputs!$AZ15*Revenue!BQ$35+Inputs!$AE$43*Inputs!$BB15*Revenue!BQ$36+Inputs!$AE$44*Inputs!$BD15*Revenue!BQ$37+Inputs!$AE$45*Inputs!$BF15*Revenue!BQ$38+Inputs!$AE$46*Inputs!$BH15*Revenue!BQ$39+Inputs!$AE$47*Inputs!$BJ15*Revenue!BQ$40+Inputs!$AE$48*Inputs!$BL15*Revenue!BQ$41,0)</f>
        <v>980</v>
      </c>
      <c r="BR83" s="34">
        <f>ROUNDUP(Inputs!$AE$42*Inputs!$AZ15*Revenue!BR$35+Inputs!$AE$43*Inputs!$BB15*Revenue!BR$36+Inputs!$AE$44*Inputs!$BD15*Revenue!BR$37+Inputs!$AE$45*Inputs!$BF15*Revenue!BR$38+Inputs!$AE$46*Inputs!$BH15*Revenue!BR$39+Inputs!$AE$47*Inputs!$BJ15*Revenue!BR$40+Inputs!$AE$48*Inputs!$BL15*Revenue!BR$41,0)</f>
        <v>1330</v>
      </c>
      <c r="BS83" s="34">
        <f>ROUNDUP(Inputs!$AE$42*Inputs!$AZ15*Revenue!BS$35+Inputs!$AE$43*Inputs!$BB15*Revenue!BS$36+Inputs!$AE$44*Inputs!$BD15*Revenue!BS$37+Inputs!$AE$45*Inputs!$BF15*Revenue!BS$38+Inputs!$AE$46*Inputs!$BH15*Revenue!BS$39+Inputs!$AE$47*Inputs!$BJ15*Revenue!BS$40+Inputs!$AE$48*Inputs!$BL15*Revenue!BS$41,0)</f>
        <v>1281</v>
      </c>
      <c r="BT83" s="34">
        <f>ROUNDUP(Inputs!$AE$42*Inputs!$AZ15*Revenue!BT$35+Inputs!$AE$43*Inputs!$BB15*Revenue!BT$36+Inputs!$AE$44*Inputs!$BD15*Revenue!BT$37+Inputs!$AE$45*Inputs!$BF15*Revenue!BT$38+Inputs!$AE$46*Inputs!$BH15*Revenue!BT$39+Inputs!$AE$47*Inputs!$BJ15*Revenue!BT$40+Inputs!$AE$48*Inputs!$BL15*Revenue!BT$41,0)</f>
        <v>1368</v>
      </c>
      <c r="BU83" s="34">
        <f>ROUNDUP(Inputs!$AE$42*Inputs!$AZ15*Revenue!BU$35+Inputs!$AE$43*Inputs!$BB15*Revenue!BU$36+Inputs!$AE$44*Inputs!$BD15*Revenue!BU$37+Inputs!$AE$45*Inputs!$BF15*Revenue!BU$38+Inputs!$AE$46*Inputs!$BH15*Revenue!BU$39+Inputs!$AE$47*Inputs!$BJ15*Revenue!BU$40+Inputs!$AE$48*Inputs!$BL15*Revenue!BU$41,0)</f>
        <v>1269</v>
      </c>
      <c r="BV83" s="34">
        <f>ROUNDUP(Inputs!$AE$42*Inputs!$AZ15*Revenue!BV$35+Inputs!$AE$43*Inputs!$BB15*Revenue!BV$36+Inputs!$AE$44*Inputs!$BD15*Revenue!BV$37+Inputs!$AE$45*Inputs!$BF15*Revenue!BV$38+Inputs!$AE$46*Inputs!$BH15*Revenue!BV$39+Inputs!$AE$47*Inputs!$BJ15*Revenue!BV$40+Inputs!$AE$48*Inputs!$BL15*Revenue!BV$41,0)</f>
        <v>1321</v>
      </c>
      <c r="BW83" s="34">
        <f>ROUNDUP(Inputs!$AE$42*Inputs!$AZ15*Revenue!BW$35+Inputs!$AE$43*Inputs!$BB15*Revenue!BW$36+Inputs!$AE$44*Inputs!$BD15*Revenue!BW$37+Inputs!$AE$45*Inputs!$BF15*Revenue!BW$38+Inputs!$AE$46*Inputs!$BH15*Revenue!BW$39+Inputs!$AE$47*Inputs!$BJ15*Revenue!BW$40+Inputs!$AE$48*Inputs!$BL15*Revenue!BW$41,0)</f>
        <v>1531</v>
      </c>
      <c r="BX83" s="34">
        <f>ROUNDUP(Inputs!$AE$42*Inputs!$AZ15*Revenue!BX$35+Inputs!$AE$43*Inputs!$BB15*Revenue!BX$36+Inputs!$AE$44*Inputs!$BD15*Revenue!BX$37+Inputs!$AE$45*Inputs!$BF15*Revenue!BX$38+Inputs!$AE$46*Inputs!$BH15*Revenue!BX$39+Inputs!$AE$47*Inputs!$BJ15*Revenue!BX$40+Inputs!$AE$48*Inputs!$BL15*Revenue!BX$41,0)</f>
        <v>1288</v>
      </c>
      <c r="BY83" s="34">
        <f>ROUNDUP(Inputs!$AE$42*Inputs!$AZ15*Revenue!BY$35+Inputs!$AE$43*Inputs!$BB15*Revenue!BY$36+Inputs!$AE$44*Inputs!$BD15*Revenue!BY$37+Inputs!$AE$45*Inputs!$BF15*Revenue!BY$38+Inputs!$AE$46*Inputs!$BH15*Revenue!BY$39+Inputs!$AE$47*Inputs!$BJ15*Revenue!BY$40+Inputs!$AE$48*Inputs!$BL15*Revenue!BY$41,0)</f>
        <v>1480</v>
      </c>
      <c r="BZ83" s="34">
        <f>ROUNDUP(Inputs!$AE$42*Inputs!$AZ15*Revenue!BZ$35+Inputs!$AE$43*Inputs!$BB15*Revenue!BZ$36+Inputs!$AE$44*Inputs!$BD15*Revenue!BZ$37+Inputs!$AE$45*Inputs!$BF15*Revenue!BZ$38+Inputs!$AE$46*Inputs!$BH15*Revenue!BZ$39+Inputs!$AE$47*Inputs!$BJ15*Revenue!BZ$40+Inputs!$AE$48*Inputs!$BL15*Revenue!BZ$41,0)</f>
        <v>1477</v>
      </c>
      <c r="CA83" s="34">
        <f>ROUNDUP(Inputs!$AE$42*Inputs!$AZ15*Revenue!CA$35+Inputs!$AE$43*Inputs!$BB15*Revenue!CA$36+Inputs!$AE$44*Inputs!$BD15*Revenue!CA$37+Inputs!$AE$45*Inputs!$BF15*Revenue!CA$38+Inputs!$AE$46*Inputs!$BH15*Revenue!CA$39+Inputs!$AE$47*Inputs!$BJ15*Revenue!CA$40+Inputs!$AE$48*Inputs!$BL15*Revenue!CA$41,0)</f>
        <v>1489</v>
      </c>
      <c r="CB83" s="34">
        <f>ROUNDUP(Inputs!$AE$42*Inputs!$AZ15*Revenue!CB$35+Inputs!$AE$43*Inputs!$BB15*Revenue!CB$36+Inputs!$AE$44*Inputs!$BD15*Revenue!CB$37+Inputs!$AE$45*Inputs!$BF15*Revenue!CB$38+Inputs!$AE$46*Inputs!$BH15*Revenue!CB$39+Inputs!$AE$47*Inputs!$BJ15*Revenue!CB$40+Inputs!$AE$48*Inputs!$BL15*Revenue!CB$41,0)</f>
        <v>1672</v>
      </c>
      <c r="CC83" s="34">
        <f>ROUNDUP(Inputs!$AE$42*Inputs!$AZ15*Revenue!CC$35+Inputs!$AE$43*Inputs!$BB15*Revenue!CC$36+Inputs!$AE$44*Inputs!$BD15*Revenue!CC$37+Inputs!$AE$45*Inputs!$BF15*Revenue!CC$38+Inputs!$AE$46*Inputs!$BH15*Revenue!CC$39+Inputs!$AE$47*Inputs!$BJ15*Revenue!CC$40+Inputs!$AE$48*Inputs!$BL15*Revenue!CC$41,0)</f>
        <v>1113</v>
      </c>
      <c r="CD83" s="34">
        <f>ROUNDUP(Inputs!$AE$42*Inputs!$AZ15*Revenue!CD$35+Inputs!$AE$43*Inputs!$BB15*Revenue!CD$36+Inputs!$AE$44*Inputs!$BD15*Revenue!CD$37+Inputs!$AE$45*Inputs!$BF15*Revenue!CD$38+Inputs!$AE$46*Inputs!$BH15*Revenue!CD$39+Inputs!$AE$47*Inputs!$BJ15*Revenue!CD$40+Inputs!$AE$48*Inputs!$BL15*Revenue!CD$41,0)</f>
        <v>1502</v>
      </c>
      <c r="CE83" s="34">
        <f>ROUNDUP(Inputs!$AE$42*Inputs!$AZ15*Revenue!CE$35+Inputs!$AE$43*Inputs!$BB15*Revenue!CE$36+Inputs!$AE$44*Inputs!$BD15*Revenue!CE$37+Inputs!$AE$45*Inputs!$BF15*Revenue!CE$38+Inputs!$AE$46*Inputs!$BH15*Revenue!CE$39+Inputs!$AE$47*Inputs!$BJ15*Revenue!CE$40+Inputs!$AE$48*Inputs!$BL15*Revenue!CE$41,0)</f>
        <v>1442</v>
      </c>
      <c r="CF83" s="34">
        <f>ROUNDUP(Inputs!$AE$42*Inputs!$AZ15*Revenue!CF$35+Inputs!$AE$43*Inputs!$BB15*Revenue!CF$36+Inputs!$AE$44*Inputs!$BD15*Revenue!CF$37+Inputs!$AE$45*Inputs!$BF15*Revenue!CF$38+Inputs!$AE$46*Inputs!$BH15*Revenue!CF$39+Inputs!$AE$47*Inputs!$BJ15*Revenue!CF$40+Inputs!$AE$48*Inputs!$BL15*Revenue!CF$41,0)</f>
        <v>1547</v>
      </c>
      <c r="CG83" s="34">
        <f>ROUNDUP(Inputs!$AE$42*Inputs!$AZ15*Revenue!CG$35+Inputs!$AE$43*Inputs!$BB15*Revenue!CG$36+Inputs!$AE$44*Inputs!$BD15*Revenue!CG$37+Inputs!$AE$45*Inputs!$BF15*Revenue!CG$38+Inputs!$AE$46*Inputs!$BH15*Revenue!CG$39+Inputs!$AE$47*Inputs!$BJ15*Revenue!CG$40+Inputs!$AE$48*Inputs!$BL15*Revenue!CG$41,0)</f>
        <v>1464</v>
      </c>
      <c r="CH83" s="34">
        <f>ROUNDUP(Inputs!$AE$42*Inputs!$AZ15*Revenue!CH$35+Inputs!$AE$43*Inputs!$BB15*Revenue!CH$36+Inputs!$AE$44*Inputs!$BD15*Revenue!CH$37+Inputs!$AE$45*Inputs!$BF15*Revenue!CH$38+Inputs!$AE$46*Inputs!$BH15*Revenue!CH$39+Inputs!$AE$47*Inputs!$BJ15*Revenue!CH$40+Inputs!$AE$48*Inputs!$BL15*Revenue!CH$41,0)</f>
        <v>1511</v>
      </c>
      <c r="CI83" s="34">
        <f>ROUNDUP(Inputs!$AE$42*Inputs!$AZ15*Revenue!CI$35+Inputs!$AE$43*Inputs!$BB15*Revenue!CI$36+Inputs!$AE$44*Inputs!$BD15*Revenue!CI$37+Inputs!$AE$45*Inputs!$BF15*Revenue!CI$38+Inputs!$AE$46*Inputs!$BH15*Revenue!CI$39+Inputs!$AE$47*Inputs!$BJ15*Revenue!CI$40+Inputs!$AE$48*Inputs!$BL15*Revenue!CI$41,0)</f>
        <v>1700</v>
      </c>
      <c r="CJ83" s="34">
        <f>ROUNDUP(Inputs!$AE$42*Inputs!$AZ15*Revenue!CJ$35+Inputs!$AE$43*Inputs!$BB15*Revenue!CJ$36+Inputs!$AE$44*Inputs!$BD15*Revenue!CJ$37+Inputs!$AE$45*Inputs!$BF15*Revenue!CJ$38+Inputs!$AE$46*Inputs!$BH15*Revenue!CJ$39+Inputs!$AE$47*Inputs!$BJ15*Revenue!CJ$40+Inputs!$AE$48*Inputs!$BL15*Revenue!CJ$41,0)</f>
        <v>1455</v>
      </c>
      <c r="CK83" s="34">
        <f>ROUNDUP(Inputs!$AE$42*Inputs!$AZ15*Revenue!CK$35+Inputs!$AE$43*Inputs!$BB15*Revenue!CK$36+Inputs!$AE$44*Inputs!$BD15*Revenue!CK$37+Inputs!$AE$45*Inputs!$BF15*Revenue!CK$38+Inputs!$AE$46*Inputs!$BH15*Revenue!CK$39+Inputs!$AE$47*Inputs!$BJ15*Revenue!CK$40+Inputs!$AE$48*Inputs!$BL15*Revenue!CK$41,0)</f>
        <v>1730</v>
      </c>
      <c r="CL83" s="34">
        <f>ROUNDUP(Inputs!$AE$42*Inputs!$AZ15*Revenue!CL$35+Inputs!$AE$43*Inputs!$BB15*Revenue!CL$36+Inputs!$AE$44*Inputs!$BD15*Revenue!CL$37+Inputs!$AE$45*Inputs!$BF15*Revenue!CL$38+Inputs!$AE$46*Inputs!$BH15*Revenue!CL$39+Inputs!$AE$47*Inputs!$BJ15*Revenue!CL$40+Inputs!$AE$48*Inputs!$BL15*Revenue!CL$41,0)</f>
        <v>1639</v>
      </c>
      <c r="CM83" s="34">
        <f>ROUNDUP(Inputs!$AE$42*Inputs!$AZ15*Revenue!CM$35+Inputs!$AE$43*Inputs!$BB15*Revenue!CM$36+Inputs!$AE$44*Inputs!$BD15*Revenue!CM$37+Inputs!$AE$45*Inputs!$BF15*Revenue!CM$38+Inputs!$AE$46*Inputs!$BH15*Revenue!CM$39+Inputs!$AE$47*Inputs!$BJ15*Revenue!CM$40+Inputs!$AE$48*Inputs!$BL15*Revenue!CM$41,0)</f>
        <v>1706</v>
      </c>
    </row>
    <row r="84" spans="2:91" x14ac:dyDescent="0.2">
      <c r="B84" s="88" t="str">
        <f>IF(Inputs!AP16=0,"Don’t filled",Inputs!AP16)</f>
        <v>Pasta</v>
      </c>
      <c r="C84" s="19" t="s">
        <v>279</v>
      </c>
      <c r="D84" s="19" t="s">
        <v>19</v>
      </c>
      <c r="E84" s="176">
        <f t="shared" si="108"/>
        <v>3367</v>
      </c>
      <c r="F84" s="176">
        <f t="shared" si="108"/>
        <v>14244</v>
      </c>
      <c r="G84" s="176">
        <f t="shared" si="108"/>
        <v>15466</v>
      </c>
      <c r="H84" s="176">
        <f t="shared" si="108"/>
        <v>16244</v>
      </c>
      <c r="I84" s="176">
        <f t="shared" si="108"/>
        <v>18481</v>
      </c>
      <c r="K84" s="176">
        <f t="shared" si="109"/>
        <v>0</v>
      </c>
      <c r="L84" s="176">
        <f t="shared" si="109"/>
        <v>0</v>
      </c>
      <c r="M84" s="176">
        <f t="shared" si="109"/>
        <v>0</v>
      </c>
      <c r="N84" s="176">
        <f t="shared" si="109"/>
        <v>3367</v>
      </c>
      <c r="O84" s="176">
        <f t="shared" si="109"/>
        <v>3313</v>
      </c>
      <c r="P84" s="176">
        <f t="shared" si="109"/>
        <v>3429</v>
      </c>
      <c r="Q84" s="176">
        <f t="shared" si="109"/>
        <v>3603</v>
      </c>
      <c r="R84" s="176">
        <f t="shared" si="109"/>
        <v>3899</v>
      </c>
      <c r="S84" s="176">
        <f t="shared" si="109"/>
        <v>3573</v>
      </c>
      <c r="T84" s="176">
        <f t="shared" si="109"/>
        <v>3723</v>
      </c>
      <c r="U84" s="176">
        <f t="shared" si="110"/>
        <v>3914</v>
      </c>
      <c r="V84" s="176">
        <f t="shared" si="110"/>
        <v>4256</v>
      </c>
      <c r="W84" s="176">
        <f t="shared" si="110"/>
        <v>3740</v>
      </c>
      <c r="X84" s="176">
        <f t="shared" si="110"/>
        <v>3918</v>
      </c>
      <c r="Y84" s="176">
        <f t="shared" si="110"/>
        <v>4140</v>
      </c>
      <c r="Z84" s="176">
        <f t="shared" si="110"/>
        <v>4446</v>
      </c>
      <c r="AA84" s="176">
        <f t="shared" si="110"/>
        <v>4287</v>
      </c>
      <c r="AB84" s="176">
        <f t="shared" si="110"/>
        <v>4453</v>
      </c>
      <c r="AC84" s="176">
        <f t="shared" si="110"/>
        <v>4666</v>
      </c>
      <c r="AD84" s="176">
        <f t="shared" si="110"/>
        <v>5075</v>
      </c>
      <c r="AF84" s="34">
        <f>ROUNDUP(Inputs!$AE$42*Inputs!$AZ16*Revenue!AF$35+Inputs!$AE$43*Inputs!$BB16*Revenue!AF$36+Inputs!$AE$44*Inputs!$BD16*Revenue!AF$37+Inputs!$AE$45*Inputs!$BF16*Revenue!AF$38+Inputs!$AE$46*Inputs!$BH16*Revenue!AF$39+Inputs!$AE$47*Inputs!$BJ16*Revenue!AF$40+Inputs!$AE$48*Inputs!$BL16*Revenue!AF$41,0)</f>
        <v>0</v>
      </c>
      <c r="AG84" s="34">
        <f>ROUNDUP(Inputs!$AE$42*Inputs!$AZ16*Revenue!AG$35+Inputs!$AE$43*Inputs!$BB16*Revenue!AG$36+Inputs!$AE$44*Inputs!$BD16*Revenue!AG$37+Inputs!$AE$45*Inputs!$BF16*Revenue!AG$38+Inputs!$AE$46*Inputs!$BH16*Revenue!AG$39+Inputs!$AE$47*Inputs!$BJ16*Revenue!AG$40+Inputs!$AE$48*Inputs!$BL16*Revenue!AG$41,0)</f>
        <v>0</v>
      </c>
      <c r="AH84" s="34">
        <f>ROUNDUP(Inputs!$AE$42*Inputs!$AZ16*Revenue!AH$35+Inputs!$AE$43*Inputs!$BB16*Revenue!AH$36+Inputs!$AE$44*Inputs!$BD16*Revenue!AH$37+Inputs!$AE$45*Inputs!$BF16*Revenue!AH$38+Inputs!$AE$46*Inputs!$BH16*Revenue!AH$39+Inputs!$AE$47*Inputs!$BJ16*Revenue!AH$40+Inputs!$AE$48*Inputs!$BL16*Revenue!AH$41,0)</f>
        <v>0</v>
      </c>
      <c r="AI84" s="34">
        <f>ROUNDUP(Inputs!$AE$42*Inputs!$AZ16*Revenue!AI$35+Inputs!$AE$43*Inputs!$BB16*Revenue!AI$36+Inputs!$AE$44*Inputs!$BD16*Revenue!AI$37+Inputs!$AE$45*Inputs!$BF16*Revenue!AI$38+Inputs!$AE$46*Inputs!$BH16*Revenue!AI$39+Inputs!$AE$47*Inputs!$BJ16*Revenue!AI$40+Inputs!$AE$48*Inputs!$BL16*Revenue!AI$41,0)</f>
        <v>0</v>
      </c>
      <c r="AJ84" s="34">
        <f>ROUNDUP(Inputs!$AE$42*Inputs!$AZ16*Revenue!AJ$35+Inputs!$AE$43*Inputs!$BB16*Revenue!AJ$36+Inputs!$AE$44*Inputs!$BD16*Revenue!AJ$37+Inputs!$AE$45*Inputs!$BF16*Revenue!AJ$38+Inputs!$AE$46*Inputs!$BH16*Revenue!AJ$39+Inputs!$AE$47*Inputs!$BJ16*Revenue!AJ$40+Inputs!$AE$48*Inputs!$BL16*Revenue!AJ$41,0)</f>
        <v>0</v>
      </c>
      <c r="AK84" s="34">
        <f>ROUNDUP(Inputs!$AE$42*Inputs!$AZ16*Revenue!AK$35+Inputs!$AE$43*Inputs!$BB16*Revenue!AK$36+Inputs!$AE$44*Inputs!$BD16*Revenue!AK$37+Inputs!$AE$45*Inputs!$BF16*Revenue!AK$38+Inputs!$AE$46*Inputs!$BH16*Revenue!AK$39+Inputs!$AE$47*Inputs!$BJ16*Revenue!AK$40+Inputs!$AE$48*Inputs!$BL16*Revenue!AK$41,0)</f>
        <v>0</v>
      </c>
      <c r="AL84" s="34">
        <f>ROUNDUP(Inputs!$AE$42*Inputs!$AZ16*Revenue!AL$35+Inputs!$AE$43*Inputs!$BB16*Revenue!AL$36+Inputs!$AE$44*Inputs!$BD16*Revenue!AL$37+Inputs!$AE$45*Inputs!$BF16*Revenue!AL$38+Inputs!$AE$46*Inputs!$BH16*Revenue!AL$39+Inputs!$AE$47*Inputs!$BJ16*Revenue!AL$40+Inputs!$AE$48*Inputs!$BL16*Revenue!AL$41,0)</f>
        <v>0</v>
      </c>
      <c r="AM84" s="34">
        <f>ROUNDUP(Inputs!$AE$42*Inputs!$AZ16*Revenue!AM$35+Inputs!$AE$43*Inputs!$BB16*Revenue!AM$36+Inputs!$AE$44*Inputs!$BD16*Revenue!AM$37+Inputs!$AE$45*Inputs!$BF16*Revenue!AM$38+Inputs!$AE$46*Inputs!$BH16*Revenue!AM$39+Inputs!$AE$47*Inputs!$BJ16*Revenue!AM$40+Inputs!$AE$48*Inputs!$BL16*Revenue!AM$41,0)</f>
        <v>0</v>
      </c>
      <c r="AN84" s="34">
        <f>ROUNDUP(Inputs!$AE$42*Inputs!$AZ16*Revenue!AN$35+Inputs!$AE$43*Inputs!$BB16*Revenue!AN$36+Inputs!$AE$44*Inputs!$BD16*Revenue!AN$37+Inputs!$AE$45*Inputs!$BF16*Revenue!AN$38+Inputs!$AE$46*Inputs!$BH16*Revenue!AN$39+Inputs!$AE$47*Inputs!$BJ16*Revenue!AN$40+Inputs!$AE$48*Inputs!$BL16*Revenue!AN$41,0)</f>
        <v>0</v>
      </c>
      <c r="AO84" s="34">
        <f>ROUNDUP(Inputs!$AE$42*Inputs!$AZ16*Revenue!AO$35+Inputs!$AE$43*Inputs!$BB16*Revenue!AO$36+Inputs!$AE$44*Inputs!$BD16*Revenue!AO$37+Inputs!$AE$45*Inputs!$BF16*Revenue!AO$38+Inputs!$AE$46*Inputs!$BH16*Revenue!AO$39+Inputs!$AE$47*Inputs!$BJ16*Revenue!AO$40+Inputs!$AE$48*Inputs!$BL16*Revenue!AO$41,0)</f>
        <v>1110</v>
      </c>
      <c r="AP84" s="34">
        <f>ROUNDUP(Inputs!$AE$42*Inputs!$AZ16*Revenue!AP$35+Inputs!$AE$43*Inputs!$BB16*Revenue!AP$36+Inputs!$AE$44*Inputs!$BD16*Revenue!AP$37+Inputs!$AE$45*Inputs!$BF16*Revenue!AP$38+Inputs!$AE$46*Inputs!$BH16*Revenue!AP$39+Inputs!$AE$47*Inputs!$BJ16*Revenue!AP$40+Inputs!$AE$48*Inputs!$BL16*Revenue!AP$41,0)</f>
        <v>1091</v>
      </c>
      <c r="AQ84" s="34">
        <f>ROUNDUP(Inputs!$AE$42*Inputs!$AZ16*Revenue!AQ$35+Inputs!$AE$43*Inputs!$BB16*Revenue!AQ$36+Inputs!$AE$44*Inputs!$BD16*Revenue!AQ$37+Inputs!$AE$45*Inputs!$BF16*Revenue!AQ$38+Inputs!$AE$46*Inputs!$BH16*Revenue!AQ$39+Inputs!$AE$47*Inputs!$BJ16*Revenue!AQ$40+Inputs!$AE$48*Inputs!$BL16*Revenue!AQ$41,0)</f>
        <v>1166</v>
      </c>
      <c r="AR84" s="34">
        <f>ROUNDUP(Inputs!$AE$42*Inputs!$AZ16*Revenue!AR$35+Inputs!$AE$43*Inputs!$BB16*Revenue!AR$36+Inputs!$AE$44*Inputs!$BD16*Revenue!AR$37+Inputs!$AE$45*Inputs!$BF16*Revenue!AR$38+Inputs!$AE$46*Inputs!$BH16*Revenue!AR$39+Inputs!$AE$47*Inputs!$BJ16*Revenue!AR$40+Inputs!$AE$48*Inputs!$BL16*Revenue!AR$41,0)</f>
        <v>1243</v>
      </c>
      <c r="AS84" s="34">
        <f>ROUNDUP(Inputs!$AE$42*Inputs!$AZ16*Revenue!AS$35+Inputs!$AE$43*Inputs!$BB16*Revenue!AS$36+Inputs!$AE$44*Inputs!$BD16*Revenue!AS$37+Inputs!$AE$45*Inputs!$BF16*Revenue!AS$38+Inputs!$AE$46*Inputs!$BH16*Revenue!AS$39+Inputs!$AE$47*Inputs!$BJ16*Revenue!AS$40+Inputs!$AE$48*Inputs!$BL16*Revenue!AS$41,0)</f>
        <v>873</v>
      </c>
      <c r="AT84" s="34">
        <f>ROUNDUP(Inputs!$AE$42*Inputs!$AZ16*Revenue!AT$35+Inputs!$AE$43*Inputs!$BB16*Revenue!AT$36+Inputs!$AE$44*Inputs!$BD16*Revenue!AT$37+Inputs!$AE$45*Inputs!$BF16*Revenue!AT$38+Inputs!$AE$46*Inputs!$BH16*Revenue!AT$39+Inputs!$AE$47*Inputs!$BJ16*Revenue!AT$40+Inputs!$AE$48*Inputs!$BL16*Revenue!AT$41,0)</f>
        <v>1197</v>
      </c>
      <c r="AU84" s="34">
        <f>ROUNDUP(Inputs!$AE$42*Inputs!$AZ16*Revenue!AU$35+Inputs!$AE$43*Inputs!$BB16*Revenue!AU$36+Inputs!$AE$44*Inputs!$BD16*Revenue!AU$37+Inputs!$AE$45*Inputs!$BF16*Revenue!AU$38+Inputs!$AE$46*Inputs!$BH16*Revenue!AU$39+Inputs!$AE$47*Inputs!$BJ16*Revenue!AU$40+Inputs!$AE$48*Inputs!$BL16*Revenue!AU$41,0)</f>
        <v>1111</v>
      </c>
      <c r="AV84" s="34">
        <f>ROUNDUP(Inputs!$AE$42*Inputs!$AZ16*Revenue!AV$35+Inputs!$AE$43*Inputs!$BB16*Revenue!AV$36+Inputs!$AE$44*Inputs!$BD16*Revenue!AV$37+Inputs!$AE$45*Inputs!$BF16*Revenue!AV$38+Inputs!$AE$46*Inputs!$BH16*Revenue!AV$39+Inputs!$AE$47*Inputs!$BJ16*Revenue!AV$40+Inputs!$AE$48*Inputs!$BL16*Revenue!AV$41,0)</f>
        <v>1156</v>
      </c>
      <c r="AW84" s="34">
        <f>ROUNDUP(Inputs!$AE$42*Inputs!$AZ16*Revenue!AW$35+Inputs!$AE$43*Inputs!$BB16*Revenue!AW$36+Inputs!$AE$44*Inputs!$BD16*Revenue!AW$37+Inputs!$AE$45*Inputs!$BF16*Revenue!AW$38+Inputs!$AE$46*Inputs!$BH16*Revenue!AW$39+Inputs!$AE$47*Inputs!$BJ16*Revenue!AW$40+Inputs!$AE$48*Inputs!$BL16*Revenue!AW$41,0)</f>
        <v>1162</v>
      </c>
      <c r="AX84" s="34">
        <f>ROUNDUP(Inputs!$AE$42*Inputs!$AZ16*Revenue!AX$35+Inputs!$AE$43*Inputs!$BB16*Revenue!AX$36+Inputs!$AE$44*Inputs!$BD16*Revenue!AX$37+Inputs!$AE$45*Inputs!$BF16*Revenue!AX$38+Inputs!$AE$46*Inputs!$BH16*Revenue!AX$39+Inputs!$AE$47*Inputs!$BJ16*Revenue!AX$40+Inputs!$AE$48*Inputs!$BL16*Revenue!AX$41,0)</f>
        <v>1156</v>
      </c>
      <c r="AY84" s="34">
        <f>ROUNDUP(Inputs!$AE$42*Inputs!$AZ16*Revenue!AY$35+Inputs!$AE$43*Inputs!$BB16*Revenue!AY$36+Inputs!$AE$44*Inputs!$BD16*Revenue!AY$37+Inputs!$AE$45*Inputs!$BF16*Revenue!AY$38+Inputs!$AE$46*Inputs!$BH16*Revenue!AY$39+Inputs!$AE$47*Inputs!$BJ16*Revenue!AY$40+Inputs!$AE$48*Inputs!$BL16*Revenue!AY$41,0)</f>
        <v>1309</v>
      </c>
      <c r="AZ84" s="34">
        <f>ROUNDUP(Inputs!$AE$42*Inputs!$AZ16*Revenue!AZ$35+Inputs!$AE$43*Inputs!$BB16*Revenue!AZ$36+Inputs!$AE$44*Inputs!$BD16*Revenue!AZ$37+Inputs!$AE$45*Inputs!$BF16*Revenue!AZ$38+Inputs!$AE$46*Inputs!$BH16*Revenue!AZ$39+Inputs!$AE$47*Inputs!$BJ16*Revenue!AZ$40+Inputs!$AE$48*Inputs!$BL16*Revenue!AZ$41,0)</f>
        <v>1138</v>
      </c>
      <c r="BA84" s="34">
        <f>ROUNDUP(Inputs!$AE$42*Inputs!$AZ16*Revenue!BA$35+Inputs!$AE$43*Inputs!$BB16*Revenue!BA$36+Inputs!$AE$44*Inputs!$BD16*Revenue!BA$37+Inputs!$AE$45*Inputs!$BF16*Revenue!BA$38+Inputs!$AE$46*Inputs!$BH16*Revenue!BA$39+Inputs!$AE$47*Inputs!$BJ16*Revenue!BA$40+Inputs!$AE$48*Inputs!$BL16*Revenue!BA$41,0)</f>
        <v>1276</v>
      </c>
      <c r="BB84" s="34">
        <f>ROUNDUP(Inputs!$AE$42*Inputs!$AZ16*Revenue!BB$35+Inputs!$AE$43*Inputs!$BB16*Revenue!BB$36+Inputs!$AE$44*Inputs!$BD16*Revenue!BB$37+Inputs!$AE$45*Inputs!$BF16*Revenue!BB$38+Inputs!$AE$46*Inputs!$BH16*Revenue!BB$39+Inputs!$AE$47*Inputs!$BJ16*Revenue!BB$40+Inputs!$AE$48*Inputs!$BL16*Revenue!BB$41,0)</f>
        <v>1300</v>
      </c>
      <c r="BC84" s="34">
        <f>ROUNDUP(Inputs!$AE$42*Inputs!$AZ16*Revenue!BC$35+Inputs!$AE$43*Inputs!$BB16*Revenue!BC$36+Inputs!$AE$44*Inputs!$BD16*Revenue!BC$37+Inputs!$AE$45*Inputs!$BF16*Revenue!BC$38+Inputs!$AE$46*Inputs!$BH16*Revenue!BC$39+Inputs!$AE$47*Inputs!$BJ16*Revenue!BC$40+Inputs!$AE$48*Inputs!$BL16*Revenue!BC$41,0)</f>
        <v>1323</v>
      </c>
      <c r="BD84" s="34">
        <f>ROUNDUP(Inputs!$AE$42*Inputs!$AZ16*Revenue!BD$35+Inputs!$AE$43*Inputs!$BB16*Revenue!BD$36+Inputs!$AE$44*Inputs!$BD16*Revenue!BD$37+Inputs!$AE$45*Inputs!$BF16*Revenue!BD$38+Inputs!$AE$46*Inputs!$BH16*Revenue!BD$39+Inputs!$AE$47*Inputs!$BJ16*Revenue!BD$40+Inputs!$AE$48*Inputs!$BL16*Revenue!BD$41,0)</f>
        <v>1349</v>
      </c>
      <c r="BE84" s="34">
        <f>ROUNDUP(Inputs!$AE$42*Inputs!$AZ16*Revenue!BE$35+Inputs!$AE$43*Inputs!$BB16*Revenue!BE$36+Inputs!$AE$44*Inputs!$BD16*Revenue!BE$37+Inputs!$AE$45*Inputs!$BF16*Revenue!BE$38+Inputs!$AE$46*Inputs!$BH16*Revenue!BE$39+Inputs!$AE$47*Inputs!$BJ16*Revenue!BE$40+Inputs!$AE$48*Inputs!$BL16*Revenue!BE$41,0)</f>
        <v>931</v>
      </c>
      <c r="BF84" s="34">
        <f>ROUNDUP(Inputs!$AE$42*Inputs!$AZ16*Revenue!BF$35+Inputs!$AE$43*Inputs!$BB16*Revenue!BF$36+Inputs!$AE$44*Inputs!$BD16*Revenue!BF$37+Inputs!$AE$45*Inputs!$BF16*Revenue!BF$38+Inputs!$AE$46*Inputs!$BH16*Revenue!BF$39+Inputs!$AE$47*Inputs!$BJ16*Revenue!BF$40+Inputs!$AE$48*Inputs!$BL16*Revenue!BF$41,0)</f>
        <v>1293</v>
      </c>
      <c r="BG84" s="34">
        <f>ROUNDUP(Inputs!$AE$42*Inputs!$AZ16*Revenue!BG$35+Inputs!$AE$43*Inputs!$BB16*Revenue!BG$36+Inputs!$AE$44*Inputs!$BD16*Revenue!BG$37+Inputs!$AE$45*Inputs!$BF16*Revenue!BG$38+Inputs!$AE$46*Inputs!$BH16*Revenue!BG$39+Inputs!$AE$47*Inputs!$BJ16*Revenue!BG$40+Inputs!$AE$48*Inputs!$BL16*Revenue!BG$41,0)</f>
        <v>1224</v>
      </c>
      <c r="BH84" s="34">
        <f>ROUNDUP(Inputs!$AE$42*Inputs!$AZ16*Revenue!BH$35+Inputs!$AE$43*Inputs!$BB16*Revenue!BH$36+Inputs!$AE$44*Inputs!$BD16*Revenue!BH$37+Inputs!$AE$45*Inputs!$BF16*Revenue!BH$38+Inputs!$AE$46*Inputs!$BH16*Revenue!BH$39+Inputs!$AE$47*Inputs!$BJ16*Revenue!BH$40+Inputs!$AE$48*Inputs!$BL16*Revenue!BH$41,0)</f>
        <v>1264</v>
      </c>
      <c r="BI84" s="34">
        <f>ROUNDUP(Inputs!$AE$42*Inputs!$AZ16*Revenue!BI$35+Inputs!$AE$43*Inputs!$BB16*Revenue!BI$36+Inputs!$AE$44*Inputs!$BD16*Revenue!BI$37+Inputs!$AE$45*Inputs!$BF16*Revenue!BI$38+Inputs!$AE$46*Inputs!$BH16*Revenue!BI$39+Inputs!$AE$47*Inputs!$BJ16*Revenue!BI$40+Inputs!$AE$48*Inputs!$BL16*Revenue!BI$41,0)</f>
        <v>1235</v>
      </c>
      <c r="BJ84" s="34">
        <f>ROUNDUP(Inputs!$AE$42*Inputs!$AZ16*Revenue!BJ$35+Inputs!$AE$43*Inputs!$BB16*Revenue!BJ$36+Inputs!$AE$44*Inputs!$BD16*Revenue!BJ$37+Inputs!$AE$45*Inputs!$BF16*Revenue!BJ$38+Inputs!$AE$46*Inputs!$BH16*Revenue!BJ$39+Inputs!$AE$47*Inputs!$BJ16*Revenue!BJ$40+Inputs!$AE$48*Inputs!$BL16*Revenue!BJ$41,0)</f>
        <v>1245</v>
      </c>
      <c r="BK84" s="34">
        <f>ROUNDUP(Inputs!$AE$42*Inputs!$AZ16*Revenue!BK$35+Inputs!$AE$43*Inputs!$BB16*Revenue!BK$36+Inputs!$AE$44*Inputs!$BD16*Revenue!BK$37+Inputs!$AE$45*Inputs!$BF16*Revenue!BK$38+Inputs!$AE$46*Inputs!$BH16*Revenue!BK$39+Inputs!$AE$47*Inputs!$BJ16*Revenue!BK$40+Inputs!$AE$48*Inputs!$BL16*Revenue!BK$41,0)</f>
        <v>1463</v>
      </c>
      <c r="BL84" s="34">
        <f>ROUNDUP(Inputs!$AE$42*Inputs!$AZ16*Revenue!BL$35+Inputs!$AE$43*Inputs!$BB16*Revenue!BL$36+Inputs!$AE$44*Inputs!$BD16*Revenue!BL$37+Inputs!$AE$45*Inputs!$BF16*Revenue!BL$38+Inputs!$AE$46*Inputs!$BH16*Revenue!BL$39+Inputs!$AE$47*Inputs!$BJ16*Revenue!BL$40+Inputs!$AE$48*Inputs!$BL16*Revenue!BL$41,0)</f>
        <v>1206</v>
      </c>
      <c r="BM84" s="34">
        <f>ROUNDUP(Inputs!$AE$42*Inputs!$AZ16*Revenue!BM$35+Inputs!$AE$43*Inputs!$BB16*Revenue!BM$36+Inputs!$AE$44*Inputs!$BD16*Revenue!BM$37+Inputs!$AE$45*Inputs!$BF16*Revenue!BM$38+Inputs!$AE$46*Inputs!$BH16*Revenue!BM$39+Inputs!$AE$47*Inputs!$BJ16*Revenue!BM$40+Inputs!$AE$48*Inputs!$BL16*Revenue!BM$41,0)</f>
        <v>1396</v>
      </c>
      <c r="BN84" s="34">
        <f>ROUNDUP(Inputs!$AE$42*Inputs!$AZ16*Revenue!BN$35+Inputs!$AE$43*Inputs!$BB16*Revenue!BN$36+Inputs!$AE$44*Inputs!$BD16*Revenue!BN$37+Inputs!$AE$45*Inputs!$BF16*Revenue!BN$38+Inputs!$AE$46*Inputs!$BH16*Revenue!BN$39+Inputs!$AE$47*Inputs!$BJ16*Revenue!BN$40+Inputs!$AE$48*Inputs!$BL16*Revenue!BN$41,0)</f>
        <v>1433</v>
      </c>
      <c r="BO84" s="34">
        <f>ROUNDUP(Inputs!$AE$42*Inputs!$AZ16*Revenue!BO$35+Inputs!$AE$43*Inputs!$BB16*Revenue!BO$36+Inputs!$AE$44*Inputs!$BD16*Revenue!BO$37+Inputs!$AE$45*Inputs!$BF16*Revenue!BO$38+Inputs!$AE$46*Inputs!$BH16*Revenue!BO$39+Inputs!$AE$47*Inputs!$BJ16*Revenue!BO$40+Inputs!$AE$48*Inputs!$BL16*Revenue!BO$41,0)</f>
        <v>1427</v>
      </c>
      <c r="BP84" s="34">
        <f>ROUNDUP(Inputs!$AE$42*Inputs!$AZ16*Revenue!BP$35+Inputs!$AE$43*Inputs!$BB16*Revenue!BP$36+Inputs!$AE$44*Inputs!$BD16*Revenue!BP$37+Inputs!$AE$45*Inputs!$BF16*Revenue!BP$38+Inputs!$AE$46*Inputs!$BH16*Revenue!BP$39+Inputs!$AE$47*Inputs!$BJ16*Revenue!BP$40+Inputs!$AE$48*Inputs!$BL16*Revenue!BP$41,0)</f>
        <v>1430</v>
      </c>
      <c r="BQ84" s="34">
        <f>ROUNDUP(Inputs!$AE$42*Inputs!$AZ16*Revenue!BQ$35+Inputs!$AE$43*Inputs!$BB16*Revenue!BQ$36+Inputs!$AE$44*Inputs!$BD16*Revenue!BQ$37+Inputs!$AE$45*Inputs!$BF16*Revenue!BQ$38+Inputs!$AE$46*Inputs!$BH16*Revenue!BQ$39+Inputs!$AE$47*Inputs!$BJ16*Revenue!BQ$40+Inputs!$AE$48*Inputs!$BL16*Revenue!BQ$41,0)</f>
        <v>980</v>
      </c>
      <c r="BR84" s="34">
        <f>ROUNDUP(Inputs!$AE$42*Inputs!$AZ16*Revenue!BR$35+Inputs!$AE$43*Inputs!$BB16*Revenue!BR$36+Inputs!$AE$44*Inputs!$BD16*Revenue!BR$37+Inputs!$AE$45*Inputs!$BF16*Revenue!BR$38+Inputs!$AE$46*Inputs!$BH16*Revenue!BR$39+Inputs!$AE$47*Inputs!$BJ16*Revenue!BR$40+Inputs!$AE$48*Inputs!$BL16*Revenue!BR$41,0)</f>
        <v>1330</v>
      </c>
      <c r="BS84" s="34">
        <f>ROUNDUP(Inputs!$AE$42*Inputs!$AZ16*Revenue!BS$35+Inputs!$AE$43*Inputs!$BB16*Revenue!BS$36+Inputs!$AE$44*Inputs!$BD16*Revenue!BS$37+Inputs!$AE$45*Inputs!$BF16*Revenue!BS$38+Inputs!$AE$46*Inputs!$BH16*Revenue!BS$39+Inputs!$AE$47*Inputs!$BJ16*Revenue!BS$40+Inputs!$AE$48*Inputs!$BL16*Revenue!BS$41,0)</f>
        <v>1281</v>
      </c>
      <c r="BT84" s="34">
        <f>ROUNDUP(Inputs!$AE$42*Inputs!$AZ16*Revenue!BT$35+Inputs!$AE$43*Inputs!$BB16*Revenue!BT$36+Inputs!$AE$44*Inputs!$BD16*Revenue!BT$37+Inputs!$AE$45*Inputs!$BF16*Revenue!BT$38+Inputs!$AE$46*Inputs!$BH16*Revenue!BT$39+Inputs!$AE$47*Inputs!$BJ16*Revenue!BT$40+Inputs!$AE$48*Inputs!$BL16*Revenue!BT$41,0)</f>
        <v>1368</v>
      </c>
      <c r="BU84" s="34">
        <f>ROUNDUP(Inputs!$AE$42*Inputs!$AZ16*Revenue!BU$35+Inputs!$AE$43*Inputs!$BB16*Revenue!BU$36+Inputs!$AE$44*Inputs!$BD16*Revenue!BU$37+Inputs!$AE$45*Inputs!$BF16*Revenue!BU$38+Inputs!$AE$46*Inputs!$BH16*Revenue!BU$39+Inputs!$AE$47*Inputs!$BJ16*Revenue!BU$40+Inputs!$AE$48*Inputs!$BL16*Revenue!BU$41,0)</f>
        <v>1269</v>
      </c>
      <c r="BV84" s="34">
        <f>ROUNDUP(Inputs!$AE$42*Inputs!$AZ16*Revenue!BV$35+Inputs!$AE$43*Inputs!$BB16*Revenue!BV$36+Inputs!$AE$44*Inputs!$BD16*Revenue!BV$37+Inputs!$AE$45*Inputs!$BF16*Revenue!BV$38+Inputs!$AE$46*Inputs!$BH16*Revenue!BV$39+Inputs!$AE$47*Inputs!$BJ16*Revenue!BV$40+Inputs!$AE$48*Inputs!$BL16*Revenue!BV$41,0)</f>
        <v>1321</v>
      </c>
      <c r="BW84" s="34">
        <f>ROUNDUP(Inputs!$AE$42*Inputs!$AZ16*Revenue!BW$35+Inputs!$AE$43*Inputs!$BB16*Revenue!BW$36+Inputs!$AE$44*Inputs!$BD16*Revenue!BW$37+Inputs!$AE$45*Inputs!$BF16*Revenue!BW$38+Inputs!$AE$46*Inputs!$BH16*Revenue!BW$39+Inputs!$AE$47*Inputs!$BJ16*Revenue!BW$40+Inputs!$AE$48*Inputs!$BL16*Revenue!BW$41,0)</f>
        <v>1531</v>
      </c>
      <c r="BX84" s="34">
        <f>ROUNDUP(Inputs!$AE$42*Inputs!$AZ16*Revenue!BX$35+Inputs!$AE$43*Inputs!$BB16*Revenue!BX$36+Inputs!$AE$44*Inputs!$BD16*Revenue!BX$37+Inputs!$AE$45*Inputs!$BF16*Revenue!BX$38+Inputs!$AE$46*Inputs!$BH16*Revenue!BX$39+Inputs!$AE$47*Inputs!$BJ16*Revenue!BX$40+Inputs!$AE$48*Inputs!$BL16*Revenue!BX$41,0)</f>
        <v>1288</v>
      </c>
      <c r="BY84" s="34">
        <f>ROUNDUP(Inputs!$AE$42*Inputs!$AZ16*Revenue!BY$35+Inputs!$AE$43*Inputs!$BB16*Revenue!BY$36+Inputs!$AE$44*Inputs!$BD16*Revenue!BY$37+Inputs!$AE$45*Inputs!$BF16*Revenue!BY$38+Inputs!$AE$46*Inputs!$BH16*Revenue!BY$39+Inputs!$AE$47*Inputs!$BJ16*Revenue!BY$40+Inputs!$AE$48*Inputs!$BL16*Revenue!BY$41,0)</f>
        <v>1480</v>
      </c>
      <c r="BZ84" s="34">
        <f>ROUNDUP(Inputs!$AE$42*Inputs!$AZ16*Revenue!BZ$35+Inputs!$AE$43*Inputs!$BB16*Revenue!BZ$36+Inputs!$AE$44*Inputs!$BD16*Revenue!BZ$37+Inputs!$AE$45*Inputs!$BF16*Revenue!BZ$38+Inputs!$AE$46*Inputs!$BH16*Revenue!BZ$39+Inputs!$AE$47*Inputs!$BJ16*Revenue!BZ$40+Inputs!$AE$48*Inputs!$BL16*Revenue!BZ$41,0)</f>
        <v>1477</v>
      </c>
      <c r="CA84" s="34">
        <f>ROUNDUP(Inputs!$AE$42*Inputs!$AZ16*Revenue!CA$35+Inputs!$AE$43*Inputs!$BB16*Revenue!CA$36+Inputs!$AE$44*Inputs!$BD16*Revenue!CA$37+Inputs!$AE$45*Inputs!$BF16*Revenue!CA$38+Inputs!$AE$46*Inputs!$BH16*Revenue!CA$39+Inputs!$AE$47*Inputs!$BJ16*Revenue!CA$40+Inputs!$AE$48*Inputs!$BL16*Revenue!CA$41,0)</f>
        <v>1489</v>
      </c>
      <c r="CB84" s="34">
        <f>ROUNDUP(Inputs!$AE$42*Inputs!$AZ16*Revenue!CB$35+Inputs!$AE$43*Inputs!$BB16*Revenue!CB$36+Inputs!$AE$44*Inputs!$BD16*Revenue!CB$37+Inputs!$AE$45*Inputs!$BF16*Revenue!CB$38+Inputs!$AE$46*Inputs!$BH16*Revenue!CB$39+Inputs!$AE$47*Inputs!$BJ16*Revenue!CB$40+Inputs!$AE$48*Inputs!$BL16*Revenue!CB$41,0)</f>
        <v>1672</v>
      </c>
      <c r="CC84" s="34">
        <f>ROUNDUP(Inputs!$AE$42*Inputs!$AZ16*Revenue!CC$35+Inputs!$AE$43*Inputs!$BB16*Revenue!CC$36+Inputs!$AE$44*Inputs!$BD16*Revenue!CC$37+Inputs!$AE$45*Inputs!$BF16*Revenue!CC$38+Inputs!$AE$46*Inputs!$BH16*Revenue!CC$39+Inputs!$AE$47*Inputs!$BJ16*Revenue!CC$40+Inputs!$AE$48*Inputs!$BL16*Revenue!CC$41,0)</f>
        <v>1113</v>
      </c>
      <c r="CD84" s="34">
        <f>ROUNDUP(Inputs!$AE$42*Inputs!$AZ16*Revenue!CD$35+Inputs!$AE$43*Inputs!$BB16*Revenue!CD$36+Inputs!$AE$44*Inputs!$BD16*Revenue!CD$37+Inputs!$AE$45*Inputs!$BF16*Revenue!CD$38+Inputs!$AE$46*Inputs!$BH16*Revenue!CD$39+Inputs!$AE$47*Inputs!$BJ16*Revenue!CD$40+Inputs!$AE$48*Inputs!$BL16*Revenue!CD$41,0)</f>
        <v>1502</v>
      </c>
      <c r="CE84" s="34">
        <f>ROUNDUP(Inputs!$AE$42*Inputs!$AZ16*Revenue!CE$35+Inputs!$AE$43*Inputs!$BB16*Revenue!CE$36+Inputs!$AE$44*Inputs!$BD16*Revenue!CE$37+Inputs!$AE$45*Inputs!$BF16*Revenue!CE$38+Inputs!$AE$46*Inputs!$BH16*Revenue!CE$39+Inputs!$AE$47*Inputs!$BJ16*Revenue!CE$40+Inputs!$AE$48*Inputs!$BL16*Revenue!CE$41,0)</f>
        <v>1442</v>
      </c>
      <c r="CF84" s="34">
        <f>ROUNDUP(Inputs!$AE$42*Inputs!$AZ16*Revenue!CF$35+Inputs!$AE$43*Inputs!$BB16*Revenue!CF$36+Inputs!$AE$44*Inputs!$BD16*Revenue!CF$37+Inputs!$AE$45*Inputs!$BF16*Revenue!CF$38+Inputs!$AE$46*Inputs!$BH16*Revenue!CF$39+Inputs!$AE$47*Inputs!$BJ16*Revenue!CF$40+Inputs!$AE$48*Inputs!$BL16*Revenue!CF$41,0)</f>
        <v>1547</v>
      </c>
      <c r="CG84" s="34">
        <f>ROUNDUP(Inputs!$AE$42*Inputs!$AZ16*Revenue!CG$35+Inputs!$AE$43*Inputs!$BB16*Revenue!CG$36+Inputs!$AE$44*Inputs!$BD16*Revenue!CG$37+Inputs!$AE$45*Inputs!$BF16*Revenue!CG$38+Inputs!$AE$46*Inputs!$BH16*Revenue!CG$39+Inputs!$AE$47*Inputs!$BJ16*Revenue!CG$40+Inputs!$AE$48*Inputs!$BL16*Revenue!CG$41,0)</f>
        <v>1464</v>
      </c>
      <c r="CH84" s="34">
        <f>ROUNDUP(Inputs!$AE$42*Inputs!$AZ16*Revenue!CH$35+Inputs!$AE$43*Inputs!$BB16*Revenue!CH$36+Inputs!$AE$44*Inputs!$BD16*Revenue!CH$37+Inputs!$AE$45*Inputs!$BF16*Revenue!CH$38+Inputs!$AE$46*Inputs!$BH16*Revenue!CH$39+Inputs!$AE$47*Inputs!$BJ16*Revenue!CH$40+Inputs!$AE$48*Inputs!$BL16*Revenue!CH$41,0)</f>
        <v>1511</v>
      </c>
      <c r="CI84" s="34">
        <f>ROUNDUP(Inputs!$AE$42*Inputs!$AZ16*Revenue!CI$35+Inputs!$AE$43*Inputs!$BB16*Revenue!CI$36+Inputs!$AE$44*Inputs!$BD16*Revenue!CI$37+Inputs!$AE$45*Inputs!$BF16*Revenue!CI$38+Inputs!$AE$46*Inputs!$BH16*Revenue!CI$39+Inputs!$AE$47*Inputs!$BJ16*Revenue!CI$40+Inputs!$AE$48*Inputs!$BL16*Revenue!CI$41,0)</f>
        <v>1700</v>
      </c>
      <c r="CJ84" s="34">
        <f>ROUNDUP(Inputs!$AE$42*Inputs!$AZ16*Revenue!CJ$35+Inputs!$AE$43*Inputs!$BB16*Revenue!CJ$36+Inputs!$AE$44*Inputs!$BD16*Revenue!CJ$37+Inputs!$AE$45*Inputs!$BF16*Revenue!CJ$38+Inputs!$AE$46*Inputs!$BH16*Revenue!CJ$39+Inputs!$AE$47*Inputs!$BJ16*Revenue!CJ$40+Inputs!$AE$48*Inputs!$BL16*Revenue!CJ$41,0)</f>
        <v>1455</v>
      </c>
      <c r="CK84" s="34">
        <f>ROUNDUP(Inputs!$AE$42*Inputs!$AZ16*Revenue!CK$35+Inputs!$AE$43*Inputs!$BB16*Revenue!CK$36+Inputs!$AE$44*Inputs!$BD16*Revenue!CK$37+Inputs!$AE$45*Inputs!$BF16*Revenue!CK$38+Inputs!$AE$46*Inputs!$BH16*Revenue!CK$39+Inputs!$AE$47*Inputs!$BJ16*Revenue!CK$40+Inputs!$AE$48*Inputs!$BL16*Revenue!CK$41,0)</f>
        <v>1730</v>
      </c>
      <c r="CL84" s="34">
        <f>ROUNDUP(Inputs!$AE$42*Inputs!$AZ16*Revenue!CL$35+Inputs!$AE$43*Inputs!$BB16*Revenue!CL$36+Inputs!$AE$44*Inputs!$BD16*Revenue!CL$37+Inputs!$AE$45*Inputs!$BF16*Revenue!CL$38+Inputs!$AE$46*Inputs!$BH16*Revenue!CL$39+Inputs!$AE$47*Inputs!$BJ16*Revenue!CL$40+Inputs!$AE$48*Inputs!$BL16*Revenue!CL$41,0)</f>
        <v>1639</v>
      </c>
      <c r="CM84" s="34">
        <f>ROUNDUP(Inputs!$AE$42*Inputs!$AZ16*Revenue!CM$35+Inputs!$AE$43*Inputs!$BB16*Revenue!CM$36+Inputs!$AE$44*Inputs!$BD16*Revenue!CM$37+Inputs!$AE$45*Inputs!$BF16*Revenue!CM$38+Inputs!$AE$46*Inputs!$BH16*Revenue!CM$39+Inputs!$AE$47*Inputs!$BJ16*Revenue!CM$40+Inputs!$AE$48*Inputs!$BL16*Revenue!CM$41,0)</f>
        <v>1706</v>
      </c>
    </row>
    <row r="85" spans="2:91" x14ac:dyDescent="0.2">
      <c r="B85" s="88" t="str">
        <f>IF(Inputs!AP17=0,"Don’t filled",Inputs!AP17)</f>
        <v>Pizza</v>
      </c>
      <c r="C85" s="19" t="s">
        <v>279</v>
      </c>
      <c r="D85" s="19" t="s">
        <v>19</v>
      </c>
      <c r="E85" s="176">
        <f t="shared" si="108"/>
        <v>3367</v>
      </c>
      <c r="F85" s="176">
        <f t="shared" si="108"/>
        <v>14244</v>
      </c>
      <c r="G85" s="176">
        <f t="shared" si="108"/>
        <v>15466</v>
      </c>
      <c r="H85" s="176">
        <f t="shared" si="108"/>
        <v>16244</v>
      </c>
      <c r="I85" s="176">
        <f t="shared" si="108"/>
        <v>18481</v>
      </c>
      <c r="K85" s="176">
        <f t="shared" si="109"/>
        <v>0</v>
      </c>
      <c r="L85" s="176">
        <f t="shared" si="109"/>
        <v>0</v>
      </c>
      <c r="M85" s="176">
        <f t="shared" si="109"/>
        <v>0</v>
      </c>
      <c r="N85" s="176">
        <f t="shared" si="109"/>
        <v>3367</v>
      </c>
      <c r="O85" s="176">
        <f t="shared" si="109"/>
        <v>3313</v>
      </c>
      <c r="P85" s="176">
        <f t="shared" si="109"/>
        <v>3429</v>
      </c>
      <c r="Q85" s="176">
        <f t="shared" si="109"/>
        <v>3603</v>
      </c>
      <c r="R85" s="176">
        <f t="shared" si="109"/>
        <v>3899</v>
      </c>
      <c r="S85" s="176">
        <f t="shared" si="109"/>
        <v>3573</v>
      </c>
      <c r="T85" s="176">
        <f t="shared" si="109"/>
        <v>3723</v>
      </c>
      <c r="U85" s="176">
        <f t="shared" si="110"/>
        <v>3914</v>
      </c>
      <c r="V85" s="176">
        <f t="shared" si="110"/>
        <v>4256</v>
      </c>
      <c r="W85" s="176">
        <f t="shared" si="110"/>
        <v>3740</v>
      </c>
      <c r="X85" s="176">
        <f t="shared" si="110"/>
        <v>3918</v>
      </c>
      <c r="Y85" s="176">
        <f t="shared" si="110"/>
        <v>4140</v>
      </c>
      <c r="Z85" s="176">
        <f t="shared" si="110"/>
        <v>4446</v>
      </c>
      <c r="AA85" s="176">
        <f t="shared" si="110"/>
        <v>4287</v>
      </c>
      <c r="AB85" s="176">
        <f t="shared" si="110"/>
        <v>4453</v>
      </c>
      <c r="AC85" s="176">
        <f t="shared" si="110"/>
        <v>4666</v>
      </c>
      <c r="AD85" s="176">
        <f t="shared" si="110"/>
        <v>5075</v>
      </c>
      <c r="AF85" s="34">
        <f>ROUNDUP(Inputs!$AE$42*Inputs!$AZ17*Revenue!AF$35+Inputs!$AE$43*Inputs!$BB17*Revenue!AF$36+Inputs!$AE$44*Inputs!$BD17*Revenue!AF$37+Inputs!$AE$45*Inputs!$BF17*Revenue!AF$38+Inputs!$AE$46*Inputs!$BH17*Revenue!AF$39+Inputs!$AE$47*Inputs!$BJ17*Revenue!AF$40+Inputs!$AE$48*Inputs!$BL17*Revenue!AF$41,0)</f>
        <v>0</v>
      </c>
      <c r="AG85" s="34">
        <f>ROUNDUP(Inputs!$AE$42*Inputs!$AZ17*Revenue!AG$35+Inputs!$AE$43*Inputs!$BB17*Revenue!AG$36+Inputs!$AE$44*Inputs!$BD17*Revenue!AG$37+Inputs!$AE$45*Inputs!$BF17*Revenue!AG$38+Inputs!$AE$46*Inputs!$BH17*Revenue!AG$39+Inputs!$AE$47*Inputs!$BJ17*Revenue!AG$40+Inputs!$AE$48*Inputs!$BL17*Revenue!AG$41,0)</f>
        <v>0</v>
      </c>
      <c r="AH85" s="34">
        <f>ROUNDUP(Inputs!$AE$42*Inputs!$AZ17*Revenue!AH$35+Inputs!$AE$43*Inputs!$BB17*Revenue!AH$36+Inputs!$AE$44*Inputs!$BD17*Revenue!AH$37+Inputs!$AE$45*Inputs!$BF17*Revenue!AH$38+Inputs!$AE$46*Inputs!$BH17*Revenue!AH$39+Inputs!$AE$47*Inputs!$BJ17*Revenue!AH$40+Inputs!$AE$48*Inputs!$BL17*Revenue!AH$41,0)</f>
        <v>0</v>
      </c>
      <c r="AI85" s="34">
        <f>ROUNDUP(Inputs!$AE$42*Inputs!$AZ17*Revenue!AI$35+Inputs!$AE$43*Inputs!$BB17*Revenue!AI$36+Inputs!$AE$44*Inputs!$BD17*Revenue!AI$37+Inputs!$AE$45*Inputs!$BF17*Revenue!AI$38+Inputs!$AE$46*Inputs!$BH17*Revenue!AI$39+Inputs!$AE$47*Inputs!$BJ17*Revenue!AI$40+Inputs!$AE$48*Inputs!$BL17*Revenue!AI$41,0)</f>
        <v>0</v>
      </c>
      <c r="AJ85" s="34">
        <f>ROUNDUP(Inputs!$AE$42*Inputs!$AZ17*Revenue!AJ$35+Inputs!$AE$43*Inputs!$BB17*Revenue!AJ$36+Inputs!$AE$44*Inputs!$BD17*Revenue!AJ$37+Inputs!$AE$45*Inputs!$BF17*Revenue!AJ$38+Inputs!$AE$46*Inputs!$BH17*Revenue!AJ$39+Inputs!$AE$47*Inputs!$BJ17*Revenue!AJ$40+Inputs!$AE$48*Inputs!$BL17*Revenue!AJ$41,0)</f>
        <v>0</v>
      </c>
      <c r="AK85" s="34">
        <f>ROUNDUP(Inputs!$AE$42*Inputs!$AZ17*Revenue!AK$35+Inputs!$AE$43*Inputs!$BB17*Revenue!AK$36+Inputs!$AE$44*Inputs!$BD17*Revenue!AK$37+Inputs!$AE$45*Inputs!$BF17*Revenue!AK$38+Inputs!$AE$46*Inputs!$BH17*Revenue!AK$39+Inputs!$AE$47*Inputs!$BJ17*Revenue!AK$40+Inputs!$AE$48*Inputs!$BL17*Revenue!AK$41,0)</f>
        <v>0</v>
      </c>
      <c r="AL85" s="34">
        <f>ROUNDUP(Inputs!$AE$42*Inputs!$AZ17*Revenue!AL$35+Inputs!$AE$43*Inputs!$BB17*Revenue!AL$36+Inputs!$AE$44*Inputs!$BD17*Revenue!AL$37+Inputs!$AE$45*Inputs!$BF17*Revenue!AL$38+Inputs!$AE$46*Inputs!$BH17*Revenue!AL$39+Inputs!$AE$47*Inputs!$BJ17*Revenue!AL$40+Inputs!$AE$48*Inputs!$BL17*Revenue!AL$41,0)</f>
        <v>0</v>
      </c>
      <c r="AM85" s="34">
        <f>ROUNDUP(Inputs!$AE$42*Inputs!$AZ17*Revenue!AM$35+Inputs!$AE$43*Inputs!$BB17*Revenue!AM$36+Inputs!$AE$44*Inputs!$BD17*Revenue!AM$37+Inputs!$AE$45*Inputs!$BF17*Revenue!AM$38+Inputs!$AE$46*Inputs!$BH17*Revenue!AM$39+Inputs!$AE$47*Inputs!$BJ17*Revenue!AM$40+Inputs!$AE$48*Inputs!$BL17*Revenue!AM$41,0)</f>
        <v>0</v>
      </c>
      <c r="AN85" s="34">
        <f>ROUNDUP(Inputs!$AE$42*Inputs!$AZ17*Revenue!AN$35+Inputs!$AE$43*Inputs!$BB17*Revenue!AN$36+Inputs!$AE$44*Inputs!$BD17*Revenue!AN$37+Inputs!$AE$45*Inputs!$BF17*Revenue!AN$38+Inputs!$AE$46*Inputs!$BH17*Revenue!AN$39+Inputs!$AE$47*Inputs!$BJ17*Revenue!AN$40+Inputs!$AE$48*Inputs!$BL17*Revenue!AN$41,0)</f>
        <v>0</v>
      </c>
      <c r="AO85" s="34">
        <f>ROUNDUP(Inputs!$AE$42*Inputs!$AZ17*Revenue!AO$35+Inputs!$AE$43*Inputs!$BB17*Revenue!AO$36+Inputs!$AE$44*Inputs!$BD17*Revenue!AO$37+Inputs!$AE$45*Inputs!$BF17*Revenue!AO$38+Inputs!$AE$46*Inputs!$BH17*Revenue!AO$39+Inputs!$AE$47*Inputs!$BJ17*Revenue!AO$40+Inputs!$AE$48*Inputs!$BL17*Revenue!AO$41,0)</f>
        <v>1110</v>
      </c>
      <c r="AP85" s="34">
        <f>ROUNDUP(Inputs!$AE$42*Inputs!$AZ17*Revenue!AP$35+Inputs!$AE$43*Inputs!$BB17*Revenue!AP$36+Inputs!$AE$44*Inputs!$BD17*Revenue!AP$37+Inputs!$AE$45*Inputs!$BF17*Revenue!AP$38+Inputs!$AE$46*Inputs!$BH17*Revenue!AP$39+Inputs!$AE$47*Inputs!$BJ17*Revenue!AP$40+Inputs!$AE$48*Inputs!$BL17*Revenue!AP$41,0)</f>
        <v>1091</v>
      </c>
      <c r="AQ85" s="34">
        <f>ROUNDUP(Inputs!$AE$42*Inputs!$AZ17*Revenue!AQ$35+Inputs!$AE$43*Inputs!$BB17*Revenue!AQ$36+Inputs!$AE$44*Inputs!$BD17*Revenue!AQ$37+Inputs!$AE$45*Inputs!$BF17*Revenue!AQ$38+Inputs!$AE$46*Inputs!$BH17*Revenue!AQ$39+Inputs!$AE$47*Inputs!$BJ17*Revenue!AQ$40+Inputs!$AE$48*Inputs!$BL17*Revenue!AQ$41,0)</f>
        <v>1166</v>
      </c>
      <c r="AR85" s="34">
        <f>ROUNDUP(Inputs!$AE$42*Inputs!$AZ17*Revenue!AR$35+Inputs!$AE$43*Inputs!$BB17*Revenue!AR$36+Inputs!$AE$44*Inputs!$BD17*Revenue!AR$37+Inputs!$AE$45*Inputs!$BF17*Revenue!AR$38+Inputs!$AE$46*Inputs!$BH17*Revenue!AR$39+Inputs!$AE$47*Inputs!$BJ17*Revenue!AR$40+Inputs!$AE$48*Inputs!$BL17*Revenue!AR$41,0)</f>
        <v>1243</v>
      </c>
      <c r="AS85" s="34">
        <f>ROUNDUP(Inputs!$AE$42*Inputs!$AZ17*Revenue!AS$35+Inputs!$AE$43*Inputs!$BB17*Revenue!AS$36+Inputs!$AE$44*Inputs!$BD17*Revenue!AS$37+Inputs!$AE$45*Inputs!$BF17*Revenue!AS$38+Inputs!$AE$46*Inputs!$BH17*Revenue!AS$39+Inputs!$AE$47*Inputs!$BJ17*Revenue!AS$40+Inputs!$AE$48*Inputs!$BL17*Revenue!AS$41,0)</f>
        <v>873</v>
      </c>
      <c r="AT85" s="34">
        <f>ROUNDUP(Inputs!$AE$42*Inputs!$AZ17*Revenue!AT$35+Inputs!$AE$43*Inputs!$BB17*Revenue!AT$36+Inputs!$AE$44*Inputs!$BD17*Revenue!AT$37+Inputs!$AE$45*Inputs!$BF17*Revenue!AT$38+Inputs!$AE$46*Inputs!$BH17*Revenue!AT$39+Inputs!$AE$47*Inputs!$BJ17*Revenue!AT$40+Inputs!$AE$48*Inputs!$BL17*Revenue!AT$41,0)</f>
        <v>1197</v>
      </c>
      <c r="AU85" s="34">
        <f>ROUNDUP(Inputs!$AE$42*Inputs!$AZ17*Revenue!AU$35+Inputs!$AE$43*Inputs!$BB17*Revenue!AU$36+Inputs!$AE$44*Inputs!$BD17*Revenue!AU$37+Inputs!$AE$45*Inputs!$BF17*Revenue!AU$38+Inputs!$AE$46*Inputs!$BH17*Revenue!AU$39+Inputs!$AE$47*Inputs!$BJ17*Revenue!AU$40+Inputs!$AE$48*Inputs!$BL17*Revenue!AU$41,0)</f>
        <v>1111</v>
      </c>
      <c r="AV85" s="34">
        <f>ROUNDUP(Inputs!$AE$42*Inputs!$AZ17*Revenue!AV$35+Inputs!$AE$43*Inputs!$BB17*Revenue!AV$36+Inputs!$AE$44*Inputs!$BD17*Revenue!AV$37+Inputs!$AE$45*Inputs!$BF17*Revenue!AV$38+Inputs!$AE$46*Inputs!$BH17*Revenue!AV$39+Inputs!$AE$47*Inputs!$BJ17*Revenue!AV$40+Inputs!$AE$48*Inputs!$BL17*Revenue!AV$41,0)</f>
        <v>1156</v>
      </c>
      <c r="AW85" s="34">
        <f>ROUNDUP(Inputs!$AE$42*Inputs!$AZ17*Revenue!AW$35+Inputs!$AE$43*Inputs!$BB17*Revenue!AW$36+Inputs!$AE$44*Inputs!$BD17*Revenue!AW$37+Inputs!$AE$45*Inputs!$BF17*Revenue!AW$38+Inputs!$AE$46*Inputs!$BH17*Revenue!AW$39+Inputs!$AE$47*Inputs!$BJ17*Revenue!AW$40+Inputs!$AE$48*Inputs!$BL17*Revenue!AW$41,0)</f>
        <v>1162</v>
      </c>
      <c r="AX85" s="34">
        <f>ROUNDUP(Inputs!$AE$42*Inputs!$AZ17*Revenue!AX$35+Inputs!$AE$43*Inputs!$BB17*Revenue!AX$36+Inputs!$AE$44*Inputs!$BD17*Revenue!AX$37+Inputs!$AE$45*Inputs!$BF17*Revenue!AX$38+Inputs!$AE$46*Inputs!$BH17*Revenue!AX$39+Inputs!$AE$47*Inputs!$BJ17*Revenue!AX$40+Inputs!$AE$48*Inputs!$BL17*Revenue!AX$41,0)</f>
        <v>1156</v>
      </c>
      <c r="AY85" s="34">
        <f>ROUNDUP(Inputs!$AE$42*Inputs!$AZ17*Revenue!AY$35+Inputs!$AE$43*Inputs!$BB17*Revenue!AY$36+Inputs!$AE$44*Inputs!$BD17*Revenue!AY$37+Inputs!$AE$45*Inputs!$BF17*Revenue!AY$38+Inputs!$AE$46*Inputs!$BH17*Revenue!AY$39+Inputs!$AE$47*Inputs!$BJ17*Revenue!AY$40+Inputs!$AE$48*Inputs!$BL17*Revenue!AY$41,0)</f>
        <v>1309</v>
      </c>
      <c r="AZ85" s="34">
        <f>ROUNDUP(Inputs!$AE$42*Inputs!$AZ17*Revenue!AZ$35+Inputs!$AE$43*Inputs!$BB17*Revenue!AZ$36+Inputs!$AE$44*Inputs!$BD17*Revenue!AZ$37+Inputs!$AE$45*Inputs!$BF17*Revenue!AZ$38+Inputs!$AE$46*Inputs!$BH17*Revenue!AZ$39+Inputs!$AE$47*Inputs!$BJ17*Revenue!AZ$40+Inputs!$AE$48*Inputs!$BL17*Revenue!AZ$41,0)</f>
        <v>1138</v>
      </c>
      <c r="BA85" s="34">
        <f>ROUNDUP(Inputs!$AE$42*Inputs!$AZ17*Revenue!BA$35+Inputs!$AE$43*Inputs!$BB17*Revenue!BA$36+Inputs!$AE$44*Inputs!$BD17*Revenue!BA$37+Inputs!$AE$45*Inputs!$BF17*Revenue!BA$38+Inputs!$AE$46*Inputs!$BH17*Revenue!BA$39+Inputs!$AE$47*Inputs!$BJ17*Revenue!BA$40+Inputs!$AE$48*Inputs!$BL17*Revenue!BA$41,0)</f>
        <v>1276</v>
      </c>
      <c r="BB85" s="34">
        <f>ROUNDUP(Inputs!$AE$42*Inputs!$AZ17*Revenue!BB$35+Inputs!$AE$43*Inputs!$BB17*Revenue!BB$36+Inputs!$AE$44*Inputs!$BD17*Revenue!BB$37+Inputs!$AE$45*Inputs!$BF17*Revenue!BB$38+Inputs!$AE$46*Inputs!$BH17*Revenue!BB$39+Inputs!$AE$47*Inputs!$BJ17*Revenue!BB$40+Inputs!$AE$48*Inputs!$BL17*Revenue!BB$41,0)</f>
        <v>1300</v>
      </c>
      <c r="BC85" s="34">
        <f>ROUNDUP(Inputs!$AE$42*Inputs!$AZ17*Revenue!BC$35+Inputs!$AE$43*Inputs!$BB17*Revenue!BC$36+Inputs!$AE$44*Inputs!$BD17*Revenue!BC$37+Inputs!$AE$45*Inputs!$BF17*Revenue!BC$38+Inputs!$AE$46*Inputs!$BH17*Revenue!BC$39+Inputs!$AE$47*Inputs!$BJ17*Revenue!BC$40+Inputs!$AE$48*Inputs!$BL17*Revenue!BC$41,0)</f>
        <v>1323</v>
      </c>
      <c r="BD85" s="34">
        <f>ROUNDUP(Inputs!$AE$42*Inputs!$AZ17*Revenue!BD$35+Inputs!$AE$43*Inputs!$BB17*Revenue!BD$36+Inputs!$AE$44*Inputs!$BD17*Revenue!BD$37+Inputs!$AE$45*Inputs!$BF17*Revenue!BD$38+Inputs!$AE$46*Inputs!$BH17*Revenue!BD$39+Inputs!$AE$47*Inputs!$BJ17*Revenue!BD$40+Inputs!$AE$48*Inputs!$BL17*Revenue!BD$41,0)</f>
        <v>1349</v>
      </c>
      <c r="BE85" s="34">
        <f>ROUNDUP(Inputs!$AE$42*Inputs!$AZ17*Revenue!BE$35+Inputs!$AE$43*Inputs!$BB17*Revenue!BE$36+Inputs!$AE$44*Inputs!$BD17*Revenue!BE$37+Inputs!$AE$45*Inputs!$BF17*Revenue!BE$38+Inputs!$AE$46*Inputs!$BH17*Revenue!BE$39+Inputs!$AE$47*Inputs!$BJ17*Revenue!BE$40+Inputs!$AE$48*Inputs!$BL17*Revenue!BE$41,0)</f>
        <v>931</v>
      </c>
      <c r="BF85" s="34">
        <f>ROUNDUP(Inputs!$AE$42*Inputs!$AZ17*Revenue!BF$35+Inputs!$AE$43*Inputs!$BB17*Revenue!BF$36+Inputs!$AE$44*Inputs!$BD17*Revenue!BF$37+Inputs!$AE$45*Inputs!$BF17*Revenue!BF$38+Inputs!$AE$46*Inputs!$BH17*Revenue!BF$39+Inputs!$AE$47*Inputs!$BJ17*Revenue!BF$40+Inputs!$AE$48*Inputs!$BL17*Revenue!BF$41,0)</f>
        <v>1293</v>
      </c>
      <c r="BG85" s="34">
        <f>ROUNDUP(Inputs!$AE$42*Inputs!$AZ17*Revenue!BG$35+Inputs!$AE$43*Inputs!$BB17*Revenue!BG$36+Inputs!$AE$44*Inputs!$BD17*Revenue!BG$37+Inputs!$AE$45*Inputs!$BF17*Revenue!BG$38+Inputs!$AE$46*Inputs!$BH17*Revenue!BG$39+Inputs!$AE$47*Inputs!$BJ17*Revenue!BG$40+Inputs!$AE$48*Inputs!$BL17*Revenue!BG$41,0)</f>
        <v>1224</v>
      </c>
      <c r="BH85" s="34">
        <f>ROUNDUP(Inputs!$AE$42*Inputs!$AZ17*Revenue!BH$35+Inputs!$AE$43*Inputs!$BB17*Revenue!BH$36+Inputs!$AE$44*Inputs!$BD17*Revenue!BH$37+Inputs!$AE$45*Inputs!$BF17*Revenue!BH$38+Inputs!$AE$46*Inputs!$BH17*Revenue!BH$39+Inputs!$AE$47*Inputs!$BJ17*Revenue!BH$40+Inputs!$AE$48*Inputs!$BL17*Revenue!BH$41,0)</f>
        <v>1264</v>
      </c>
      <c r="BI85" s="34">
        <f>ROUNDUP(Inputs!$AE$42*Inputs!$AZ17*Revenue!BI$35+Inputs!$AE$43*Inputs!$BB17*Revenue!BI$36+Inputs!$AE$44*Inputs!$BD17*Revenue!BI$37+Inputs!$AE$45*Inputs!$BF17*Revenue!BI$38+Inputs!$AE$46*Inputs!$BH17*Revenue!BI$39+Inputs!$AE$47*Inputs!$BJ17*Revenue!BI$40+Inputs!$AE$48*Inputs!$BL17*Revenue!BI$41,0)</f>
        <v>1235</v>
      </c>
      <c r="BJ85" s="34">
        <f>ROUNDUP(Inputs!$AE$42*Inputs!$AZ17*Revenue!BJ$35+Inputs!$AE$43*Inputs!$BB17*Revenue!BJ$36+Inputs!$AE$44*Inputs!$BD17*Revenue!BJ$37+Inputs!$AE$45*Inputs!$BF17*Revenue!BJ$38+Inputs!$AE$46*Inputs!$BH17*Revenue!BJ$39+Inputs!$AE$47*Inputs!$BJ17*Revenue!BJ$40+Inputs!$AE$48*Inputs!$BL17*Revenue!BJ$41,0)</f>
        <v>1245</v>
      </c>
      <c r="BK85" s="34">
        <f>ROUNDUP(Inputs!$AE$42*Inputs!$AZ17*Revenue!BK$35+Inputs!$AE$43*Inputs!$BB17*Revenue!BK$36+Inputs!$AE$44*Inputs!$BD17*Revenue!BK$37+Inputs!$AE$45*Inputs!$BF17*Revenue!BK$38+Inputs!$AE$46*Inputs!$BH17*Revenue!BK$39+Inputs!$AE$47*Inputs!$BJ17*Revenue!BK$40+Inputs!$AE$48*Inputs!$BL17*Revenue!BK$41,0)</f>
        <v>1463</v>
      </c>
      <c r="BL85" s="34">
        <f>ROUNDUP(Inputs!$AE$42*Inputs!$AZ17*Revenue!BL$35+Inputs!$AE$43*Inputs!$BB17*Revenue!BL$36+Inputs!$AE$44*Inputs!$BD17*Revenue!BL$37+Inputs!$AE$45*Inputs!$BF17*Revenue!BL$38+Inputs!$AE$46*Inputs!$BH17*Revenue!BL$39+Inputs!$AE$47*Inputs!$BJ17*Revenue!BL$40+Inputs!$AE$48*Inputs!$BL17*Revenue!BL$41,0)</f>
        <v>1206</v>
      </c>
      <c r="BM85" s="34">
        <f>ROUNDUP(Inputs!$AE$42*Inputs!$AZ17*Revenue!BM$35+Inputs!$AE$43*Inputs!$BB17*Revenue!BM$36+Inputs!$AE$44*Inputs!$BD17*Revenue!BM$37+Inputs!$AE$45*Inputs!$BF17*Revenue!BM$38+Inputs!$AE$46*Inputs!$BH17*Revenue!BM$39+Inputs!$AE$47*Inputs!$BJ17*Revenue!BM$40+Inputs!$AE$48*Inputs!$BL17*Revenue!BM$41,0)</f>
        <v>1396</v>
      </c>
      <c r="BN85" s="34">
        <f>ROUNDUP(Inputs!$AE$42*Inputs!$AZ17*Revenue!BN$35+Inputs!$AE$43*Inputs!$BB17*Revenue!BN$36+Inputs!$AE$44*Inputs!$BD17*Revenue!BN$37+Inputs!$AE$45*Inputs!$BF17*Revenue!BN$38+Inputs!$AE$46*Inputs!$BH17*Revenue!BN$39+Inputs!$AE$47*Inputs!$BJ17*Revenue!BN$40+Inputs!$AE$48*Inputs!$BL17*Revenue!BN$41,0)</f>
        <v>1433</v>
      </c>
      <c r="BO85" s="34">
        <f>ROUNDUP(Inputs!$AE$42*Inputs!$AZ17*Revenue!BO$35+Inputs!$AE$43*Inputs!$BB17*Revenue!BO$36+Inputs!$AE$44*Inputs!$BD17*Revenue!BO$37+Inputs!$AE$45*Inputs!$BF17*Revenue!BO$38+Inputs!$AE$46*Inputs!$BH17*Revenue!BO$39+Inputs!$AE$47*Inputs!$BJ17*Revenue!BO$40+Inputs!$AE$48*Inputs!$BL17*Revenue!BO$41,0)</f>
        <v>1427</v>
      </c>
      <c r="BP85" s="34">
        <f>ROUNDUP(Inputs!$AE$42*Inputs!$AZ17*Revenue!BP$35+Inputs!$AE$43*Inputs!$BB17*Revenue!BP$36+Inputs!$AE$44*Inputs!$BD17*Revenue!BP$37+Inputs!$AE$45*Inputs!$BF17*Revenue!BP$38+Inputs!$AE$46*Inputs!$BH17*Revenue!BP$39+Inputs!$AE$47*Inputs!$BJ17*Revenue!BP$40+Inputs!$AE$48*Inputs!$BL17*Revenue!BP$41,0)</f>
        <v>1430</v>
      </c>
      <c r="BQ85" s="34">
        <f>ROUNDUP(Inputs!$AE$42*Inputs!$AZ17*Revenue!BQ$35+Inputs!$AE$43*Inputs!$BB17*Revenue!BQ$36+Inputs!$AE$44*Inputs!$BD17*Revenue!BQ$37+Inputs!$AE$45*Inputs!$BF17*Revenue!BQ$38+Inputs!$AE$46*Inputs!$BH17*Revenue!BQ$39+Inputs!$AE$47*Inputs!$BJ17*Revenue!BQ$40+Inputs!$AE$48*Inputs!$BL17*Revenue!BQ$41,0)</f>
        <v>980</v>
      </c>
      <c r="BR85" s="34">
        <f>ROUNDUP(Inputs!$AE$42*Inputs!$AZ17*Revenue!BR$35+Inputs!$AE$43*Inputs!$BB17*Revenue!BR$36+Inputs!$AE$44*Inputs!$BD17*Revenue!BR$37+Inputs!$AE$45*Inputs!$BF17*Revenue!BR$38+Inputs!$AE$46*Inputs!$BH17*Revenue!BR$39+Inputs!$AE$47*Inputs!$BJ17*Revenue!BR$40+Inputs!$AE$48*Inputs!$BL17*Revenue!BR$41,0)</f>
        <v>1330</v>
      </c>
      <c r="BS85" s="34">
        <f>ROUNDUP(Inputs!$AE$42*Inputs!$AZ17*Revenue!BS$35+Inputs!$AE$43*Inputs!$BB17*Revenue!BS$36+Inputs!$AE$44*Inputs!$BD17*Revenue!BS$37+Inputs!$AE$45*Inputs!$BF17*Revenue!BS$38+Inputs!$AE$46*Inputs!$BH17*Revenue!BS$39+Inputs!$AE$47*Inputs!$BJ17*Revenue!BS$40+Inputs!$AE$48*Inputs!$BL17*Revenue!BS$41,0)</f>
        <v>1281</v>
      </c>
      <c r="BT85" s="34">
        <f>ROUNDUP(Inputs!$AE$42*Inputs!$AZ17*Revenue!BT$35+Inputs!$AE$43*Inputs!$BB17*Revenue!BT$36+Inputs!$AE$44*Inputs!$BD17*Revenue!BT$37+Inputs!$AE$45*Inputs!$BF17*Revenue!BT$38+Inputs!$AE$46*Inputs!$BH17*Revenue!BT$39+Inputs!$AE$47*Inputs!$BJ17*Revenue!BT$40+Inputs!$AE$48*Inputs!$BL17*Revenue!BT$41,0)</f>
        <v>1368</v>
      </c>
      <c r="BU85" s="34">
        <f>ROUNDUP(Inputs!$AE$42*Inputs!$AZ17*Revenue!BU$35+Inputs!$AE$43*Inputs!$BB17*Revenue!BU$36+Inputs!$AE$44*Inputs!$BD17*Revenue!BU$37+Inputs!$AE$45*Inputs!$BF17*Revenue!BU$38+Inputs!$AE$46*Inputs!$BH17*Revenue!BU$39+Inputs!$AE$47*Inputs!$BJ17*Revenue!BU$40+Inputs!$AE$48*Inputs!$BL17*Revenue!BU$41,0)</f>
        <v>1269</v>
      </c>
      <c r="BV85" s="34">
        <f>ROUNDUP(Inputs!$AE$42*Inputs!$AZ17*Revenue!BV$35+Inputs!$AE$43*Inputs!$BB17*Revenue!BV$36+Inputs!$AE$44*Inputs!$BD17*Revenue!BV$37+Inputs!$AE$45*Inputs!$BF17*Revenue!BV$38+Inputs!$AE$46*Inputs!$BH17*Revenue!BV$39+Inputs!$AE$47*Inputs!$BJ17*Revenue!BV$40+Inputs!$AE$48*Inputs!$BL17*Revenue!BV$41,0)</f>
        <v>1321</v>
      </c>
      <c r="BW85" s="34">
        <f>ROUNDUP(Inputs!$AE$42*Inputs!$AZ17*Revenue!BW$35+Inputs!$AE$43*Inputs!$BB17*Revenue!BW$36+Inputs!$AE$44*Inputs!$BD17*Revenue!BW$37+Inputs!$AE$45*Inputs!$BF17*Revenue!BW$38+Inputs!$AE$46*Inputs!$BH17*Revenue!BW$39+Inputs!$AE$47*Inputs!$BJ17*Revenue!BW$40+Inputs!$AE$48*Inputs!$BL17*Revenue!BW$41,0)</f>
        <v>1531</v>
      </c>
      <c r="BX85" s="34">
        <f>ROUNDUP(Inputs!$AE$42*Inputs!$AZ17*Revenue!BX$35+Inputs!$AE$43*Inputs!$BB17*Revenue!BX$36+Inputs!$AE$44*Inputs!$BD17*Revenue!BX$37+Inputs!$AE$45*Inputs!$BF17*Revenue!BX$38+Inputs!$AE$46*Inputs!$BH17*Revenue!BX$39+Inputs!$AE$47*Inputs!$BJ17*Revenue!BX$40+Inputs!$AE$48*Inputs!$BL17*Revenue!BX$41,0)</f>
        <v>1288</v>
      </c>
      <c r="BY85" s="34">
        <f>ROUNDUP(Inputs!$AE$42*Inputs!$AZ17*Revenue!BY$35+Inputs!$AE$43*Inputs!$BB17*Revenue!BY$36+Inputs!$AE$44*Inputs!$BD17*Revenue!BY$37+Inputs!$AE$45*Inputs!$BF17*Revenue!BY$38+Inputs!$AE$46*Inputs!$BH17*Revenue!BY$39+Inputs!$AE$47*Inputs!$BJ17*Revenue!BY$40+Inputs!$AE$48*Inputs!$BL17*Revenue!BY$41,0)</f>
        <v>1480</v>
      </c>
      <c r="BZ85" s="34">
        <f>ROUNDUP(Inputs!$AE$42*Inputs!$AZ17*Revenue!BZ$35+Inputs!$AE$43*Inputs!$BB17*Revenue!BZ$36+Inputs!$AE$44*Inputs!$BD17*Revenue!BZ$37+Inputs!$AE$45*Inputs!$BF17*Revenue!BZ$38+Inputs!$AE$46*Inputs!$BH17*Revenue!BZ$39+Inputs!$AE$47*Inputs!$BJ17*Revenue!BZ$40+Inputs!$AE$48*Inputs!$BL17*Revenue!BZ$41,0)</f>
        <v>1477</v>
      </c>
      <c r="CA85" s="34">
        <f>ROUNDUP(Inputs!$AE$42*Inputs!$AZ17*Revenue!CA$35+Inputs!$AE$43*Inputs!$BB17*Revenue!CA$36+Inputs!$AE$44*Inputs!$BD17*Revenue!CA$37+Inputs!$AE$45*Inputs!$BF17*Revenue!CA$38+Inputs!$AE$46*Inputs!$BH17*Revenue!CA$39+Inputs!$AE$47*Inputs!$BJ17*Revenue!CA$40+Inputs!$AE$48*Inputs!$BL17*Revenue!CA$41,0)</f>
        <v>1489</v>
      </c>
      <c r="CB85" s="34">
        <f>ROUNDUP(Inputs!$AE$42*Inputs!$AZ17*Revenue!CB$35+Inputs!$AE$43*Inputs!$BB17*Revenue!CB$36+Inputs!$AE$44*Inputs!$BD17*Revenue!CB$37+Inputs!$AE$45*Inputs!$BF17*Revenue!CB$38+Inputs!$AE$46*Inputs!$BH17*Revenue!CB$39+Inputs!$AE$47*Inputs!$BJ17*Revenue!CB$40+Inputs!$AE$48*Inputs!$BL17*Revenue!CB$41,0)</f>
        <v>1672</v>
      </c>
      <c r="CC85" s="34">
        <f>ROUNDUP(Inputs!$AE$42*Inputs!$AZ17*Revenue!CC$35+Inputs!$AE$43*Inputs!$BB17*Revenue!CC$36+Inputs!$AE$44*Inputs!$BD17*Revenue!CC$37+Inputs!$AE$45*Inputs!$BF17*Revenue!CC$38+Inputs!$AE$46*Inputs!$BH17*Revenue!CC$39+Inputs!$AE$47*Inputs!$BJ17*Revenue!CC$40+Inputs!$AE$48*Inputs!$BL17*Revenue!CC$41,0)</f>
        <v>1113</v>
      </c>
      <c r="CD85" s="34">
        <f>ROUNDUP(Inputs!$AE$42*Inputs!$AZ17*Revenue!CD$35+Inputs!$AE$43*Inputs!$BB17*Revenue!CD$36+Inputs!$AE$44*Inputs!$BD17*Revenue!CD$37+Inputs!$AE$45*Inputs!$BF17*Revenue!CD$38+Inputs!$AE$46*Inputs!$BH17*Revenue!CD$39+Inputs!$AE$47*Inputs!$BJ17*Revenue!CD$40+Inputs!$AE$48*Inputs!$BL17*Revenue!CD$41,0)</f>
        <v>1502</v>
      </c>
      <c r="CE85" s="34">
        <f>ROUNDUP(Inputs!$AE$42*Inputs!$AZ17*Revenue!CE$35+Inputs!$AE$43*Inputs!$BB17*Revenue!CE$36+Inputs!$AE$44*Inputs!$BD17*Revenue!CE$37+Inputs!$AE$45*Inputs!$BF17*Revenue!CE$38+Inputs!$AE$46*Inputs!$BH17*Revenue!CE$39+Inputs!$AE$47*Inputs!$BJ17*Revenue!CE$40+Inputs!$AE$48*Inputs!$BL17*Revenue!CE$41,0)</f>
        <v>1442</v>
      </c>
      <c r="CF85" s="34">
        <f>ROUNDUP(Inputs!$AE$42*Inputs!$AZ17*Revenue!CF$35+Inputs!$AE$43*Inputs!$BB17*Revenue!CF$36+Inputs!$AE$44*Inputs!$BD17*Revenue!CF$37+Inputs!$AE$45*Inputs!$BF17*Revenue!CF$38+Inputs!$AE$46*Inputs!$BH17*Revenue!CF$39+Inputs!$AE$47*Inputs!$BJ17*Revenue!CF$40+Inputs!$AE$48*Inputs!$BL17*Revenue!CF$41,0)</f>
        <v>1547</v>
      </c>
      <c r="CG85" s="34">
        <f>ROUNDUP(Inputs!$AE$42*Inputs!$AZ17*Revenue!CG$35+Inputs!$AE$43*Inputs!$BB17*Revenue!CG$36+Inputs!$AE$44*Inputs!$BD17*Revenue!CG$37+Inputs!$AE$45*Inputs!$BF17*Revenue!CG$38+Inputs!$AE$46*Inputs!$BH17*Revenue!CG$39+Inputs!$AE$47*Inputs!$BJ17*Revenue!CG$40+Inputs!$AE$48*Inputs!$BL17*Revenue!CG$41,0)</f>
        <v>1464</v>
      </c>
      <c r="CH85" s="34">
        <f>ROUNDUP(Inputs!$AE$42*Inputs!$AZ17*Revenue!CH$35+Inputs!$AE$43*Inputs!$BB17*Revenue!CH$36+Inputs!$AE$44*Inputs!$BD17*Revenue!CH$37+Inputs!$AE$45*Inputs!$BF17*Revenue!CH$38+Inputs!$AE$46*Inputs!$BH17*Revenue!CH$39+Inputs!$AE$47*Inputs!$BJ17*Revenue!CH$40+Inputs!$AE$48*Inputs!$BL17*Revenue!CH$41,0)</f>
        <v>1511</v>
      </c>
      <c r="CI85" s="34">
        <f>ROUNDUP(Inputs!$AE$42*Inputs!$AZ17*Revenue!CI$35+Inputs!$AE$43*Inputs!$BB17*Revenue!CI$36+Inputs!$AE$44*Inputs!$BD17*Revenue!CI$37+Inputs!$AE$45*Inputs!$BF17*Revenue!CI$38+Inputs!$AE$46*Inputs!$BH17*Revenue!CI$39+Inputs!$AE$47*Inputs!$BJ17*Revenue!CI$40+Inputs!$AE$48*Inputs!$BL17*Revenue!CI$41,0)</f>
        <v>1700</v>
      </c>
      <c r="CJ85" s="34">
        <f>ROUNDUP(Inputs!$AE$42*Inputs!$AZ17*Revenue!CJ$35+Inputs!$AE$43*Inputs!$BB17*Revenue!CJ$36+Inputs!$AE$44*Inputs!$BD17*Revenue!CJ$37+Inputs!$AE$45*Inputs!$BF17*Revenue!CJ$38+Inputs!$AE$46*Inputs!$BH17*Revenue!CJ$39+Inputs!$AE$47*Inputs!$BJ17*Revenue!CJ$40+Inputs!$AE$48*Inputs!$BL17*Revenue!CJ$41,0)</f>
        <v>1455</v>
      </c>
      <c r="CK85" s="34">
        <f>ROUNDUP(Inputs!$AE$42*Inputs!$AZ17*Revenue!CK$35+Inputs!$AE$43*Inputs!$BB17*Revenue!CK$36+Inputs!$AE$44*Inputs!$BD17*Revenue!CK$37+Inputs!$AE$45*Inputs!$BF17*Revenue!CK$38+Inputs!$AE$46*Inputs!$BH17*Revenue!CK$39+Inputs!$AE$47*Inputs!$BJ17*Revenue!CK$40+Inputs!$AE$48*Inputs!$BL17*Revenue!CK$41,0)</f>
        <v>1730</v>
      </c>
      <c r="CL85" s="34">
        <f>ROUNDUP(Inputs!$AE$42*Inputs!$AZ17*Revenue!CL$35+Inputs!$AE$43*Inputs!$BB17*Revenue!CL$36+Inputs!$AE$44*Inputs!$BD17*Revenue!CL$37+Inputs!$AE$45*Inputs!$BF17*Revenue!CL$38+Inputs!$AE$46*Inputs!$BH17*Revenue!CL$39+Inputs!$AE$47*Inputs!$BJ17*Revenue!CL$40+Inputs!$AE$48*Inputs!$BL17*Revenue!CL$41,0)</f>
        <v>1639</v>
      </c>
      <c r="CM85" s="34">
        <f>ROUNDUP(Inputs!$AE$42*Inputs!$AZ17*Revenue!CM$35+Inputs!$AE$43*Inputs!$BB17*Revenue!CM$36+Inputs!$AE$44*Inputs!$BD17*Revenue!CM$37+Inputs!$AE$45*Inputs!$BF17*Revenue!CM$38+Inputs!$AE$46*Inputs!$BH17*Revenue!CM$39+Inputs!$AE$47*Inputs!$BJ17*Revenue!CM$40+Inputs!$AE$48*Inputs!$BL17*Revenue!CM$41,0)</f>
        <v>1706</v>
      </c>
    </row>
    <row r="86" spans="2:91" x14ac:dyDescent="0.2">
      <c r="B86" s="88" t="str">
        <f>IF(Inputs!AP18=0,"Don’t filled",Inputs!AP18)</f>
        <v>Lasagna</v>
      </c>
      <c r="C86" s="19" t="s">
        <v>279</v>
      </c>
      <c r="D86" s="19" t="s">
        <v>19</v>
      </c>
      <c r="E86" s="176">
        <f t="shared" si="108"/>
        <v>3367</v>
      </c>
      <c r="F86" s="176">
        <f t="shared" si="108"/>
        <v>14244</v>
      </c>
      <c r="G86" s="176">
        <f t="shared" si="108"/>
        <v>15466</v>
      </c>
      <c r="H86" s="176">
        <f t="shared" si="108"/>
        <v>16244</v>
      </c>
      <c r="I86" s="176">
        <f t="shared" si="108"/>
        <v>18481</v>
      </c>
      <c r="K86" s="176">
        <f t="shared" si="109"/>
        <v>0</v>
      </c>
      <c r="L86" s="176">
        <f t="shared" si="109"/>
        <v>0</v>
      </c>
      <c r="M86" s="176">
        <f t="shared" si="109"/>
        <v>0</v>
      </c>
      <c r="N86" s="176">
        <f t="shared" si="109"/>
        <v>3367</v>
      </c>
      <c r="O86" s="176">
        <f t="shared" si="109"/>
        <v>3313</v>
      </c>
      <c r="P86" s="176">
        <f t="shared" si="109"/>
        <v>3429</v>
      </c>
      <c r="Q86" s="176">
        <f t="shared" si="109"/>
        <v>3603</v>
      </c>
      <c r="R86" s="176">
        <f t="shared" si="109"/>
        <v>3899</v>
      </c>
      <c r="S86" s="176">
        <f t="shared" si="109"/>
        <v>3573</v>
      </c>
      <c r="T86" s="176">
        <f t="shared" si="109"/>
        <v>3723</v>
      </c>
      <c r="U86" s="176">
        <f t="shared" si="110"/>
        <v>3914</v>
      </c>
      <c r="V86" s="176">
        <f t="shared" si="110"/>
        <v>4256</v>
      </c>
      <c r="W86" s="176">
        <f t="shared" si="110"/>
        <v>3740</v>
      </c>
      <c r="X86" s="176">
        <f t="shared" si="110"/>
        <v>3918</v>
      </c>
      <c r="Y86" s="176">
        <f t="shared" si="110"/>
        <v>4140</v>
      </c>
      <c r="Z86" s="176">
        <f t="shared" si="110"/>
        <v>4446</v>
      </c>
      <c r="AA86" s="176">
        <f t="shared" si="110"/>
        <v>4287</v>
      </c>
      <c r="AB86" s="176">
        <f t="shared" si="110"/>
        <v>4453</v>
      </c>
      <c r="AC86" s="176">
        <f t="shared" si="110"/>
        <v>4666</v>
      </c>
      <c r="AD86" s="176">
        <f t="shared" si="110"/>
        <v>5075</v>
      </c>
      <c r="AF86" s="34">
        <f>ROUNDUP(Inputs!$AE$42*Inputs!$AZ18*Revenue!AF$35+Inputs!$AE$43*Inputs!$BB18*Revenue!AF$36+Inputs!$AE$44*Inputs!$BD18*Revenue!AF$37+Inputs!$AE$45*Inputs!$BF18*Revenue!AF$38+Inputs!$AE$46*Inputs!$BH18*Revenue!AF$39+Inputs!$AE$47*Inputs!$BJ18*Revenue!AF$40+Inputs!$AE$48*Inputs!$BL18*Revenue!AF$41,0)</f>
        <v>0</v>
      </c>
      <c r="AG86" s="34">
        <f>ROUNDUP(Inputs!$AE$42*Inputs!$AZ18*Revenue!AG$35+Inputs!$AE$43*Inputs!$BB18*Revenue!AG$36+Inputs!$AE$44*Inputs!$BD18*Revenue!AG$37+Inputs!$AE$45*Inputs!$BF18*Revenue!AG$38+Inputs!$AE$46*Inputs!$BH18*Revenue!AG$39+Inputs!$AE$47*Inputs!$BJ18*Revenue!AG$40+Inputs!$AE$48*Inputs!$BL18*Revenue!AG$41,0)</f>
        <v>0</v>
      </c>
      <c r="AH86" s="34">
        <f>ROUNDUP(Inputs!$AE$42*Inputs!$AZ18*Revenue!AH$35+Inputs!$AE$43*Inputs!$BB18*Revenue!AH$36+Inputs!$AE$44*Inputs!$BD18*Revenue!AH$37+Inputs!$AE$45*Inputs!$BF18*Revenue!AH$38+Inputs!$AE$46*Inputs!$BH18*Revenue!AH$39+Inputs!$AE$47*Inputs!$BJ18*Revenue!AH$40+Inputs!$AE$48*Inputs!$BL18*Revenue!AH$41,0)</f>
        <v>0</v>
      </c>
      <c r="AI86" s="34">
        <f>ROUNDUP(Inputs!$AE$42*Inputs!$AZ18*Revenue!AI$35+Inputs!$AE$43*Inputs!$BB18*Revenue!AI$36+Inputs!$AE$44*Inputs!$BD18*Revenue!AI$37+Inputs!$AE$45*Inputs!$BF18*Revenue!AI$38+Inputs!$AE$46*Inputs!$BH18*Revenue!AI$39+Inputs!$AE$47*Inputs!$BJ18*Revenue!AI$40+Inputs!$AE$48*Inputs!$BL18*Revenue!AI$41,0)</f>
        <v>0</v>
      </c>
      <c r="AJ86" s="34">
        <f>ROUNDUP(Inputs!$AE$42*Inputs!$AZ18*Revenue!AJ$35+Inputs!$AE$43*Inputs!$BB18*Revenue!AJ$36+Inputs!$AE$44*Inputs!$BD18*Revenue!AJ$37+Inputs!$AE$45*Inputs!$BF18*Revenue!AJ$38+Inputs!$AE$46*Inputs!$BH18*Revenue!AJ$39+Inputs!$AE$47*Inputs!$BJ18*Revenue!AJ$40+Inputs!$AE$48*Inputs!$BL18*Revenue!AJ$41,0)</f>
        <v>0</v>
      </c>
      <c r="AK86" s="34">
        <f>ROUNDUP(Inputs!$AE$42*Inputs!$AZ18*Revenue!AK$35+Inputs!$AE$43*Inputs!$BB18*Revenue!AK$36+Inputs!$AE$44*Inputs!$BD18*Revenue!AK$37+Inputs!$AE$45*Inputs!$BF18*Revenue!AK$38+Inputs!$AE$46*Inputs!$BH18*Revenue!AK$39+Inputs!$AE$47*Inputs!$BJ18*Revenue!AK$40+Inputs!$AE$48*Inputs!$BL18*Revenue!AK$41,0)</f>
        <v>0</v>
      </c>
      <c r="AL86" s="34">
        <f>ROUNDUP(Inputs!$AE$42*Inputs!$AZ18*Revenue!AL$35+Inputs!$AE$43*Inputs!$BB18*Revenue!AL$36+Inputs!$AE$44*Inputs!$BD18*Revenue!AL$37+Inputs!$AE$45*Inputs!$BF18*Revenue!AL$38+Inputs!$AE$46*Inputs!$BH18*Revenue!AL$39+Inputs!$AE$47*Inputs!$BJ18*Revenue!AL$40+Inputs!$AE$48*Inputs!$BL18*Revenue!AL$41,0)</f>
        <v>0</v>
      </c>
      <c r="AM86" s="34">
        <f>ROUNDUP(Inputs!$AE$42*Inputs!$AZ18*Revenue!AM$35+Inputs!$AE$43*Inputs!$BB18*Revenue!AM$36+Inputs!$AE$44*Inputs!$BD18*Revenue!AM$37+Inputs!$AE$45*Inputs!$BF18*Revenue!AM$38+Inputs!$AE$46*Inputs!$BH18*Revenue!AM$39+Inputs!$AE$47*Inputs!$BJ18*Revenue!AM$40+Inputs!$AE$48*Inputs!$BL18*Revenue!AM$41,0)</f>
        <v>0</v>
      </c>
      <c r="AN86" s="34">
        <f>ROUNDUP(Inputs!$AE$42*Inputs!$AZ18*Revenue!AN$35+Inputs!$AE$43*Inputs!$BB18*Revenue!AN$36+Inputs!$AE$44*Inputs!$BD18*Revenue!AN$37+Inputs!$AE$45*Inputs!$BF18*Revenue!AN$38+Inputs!$AE$46*Inputs!$BH18*Revenue!AN$39+Inputs!$AE$47*Inputs!$BJ18*Revenue!AN$40+Inputs!$AE$48*Inputs!$BL18*Revenue!AN$41,0)</f>
        <v>0</v>
      </c>
      <c r="AO86" s="34">
        <f>ROUNDUP(Inputs!$AE$42*Inputs!$AZ18*Revenue!AO$35+Inputs!$AE$43*Inputs!$BB18*Revenue!AO$36+Inputs!$AE$44*Inputs!$BD18*Revenue!AO$37+Inputs!$AE$45*Inputs!$BF18*Revenue!AO$38+Inputs!$AE$46*Inputs!$BH18*Revenue!AO$39+Inputs!$AE$47*Inputs!$BJ18*Revenue!AO$40+Inputs!$AE$48*Inputs!$BL18*Revenue!AO$41,0)</f>
        <v>1110</v>
      </c>
      <c r="AP86" s="34">
        <f>ROUNDUP(Inputs!$AE$42*Inputs!$AZ18*Revenue!AP$35+Inputs!$AE$43*Inputs!$BB18*Revenue!AP$36+Inputs!$AE$44*Inputs!$BD18*Revenue!AP$37+Inputs!$AE$45*Inputs!$BF18*Revenue!AP$38+Inputs!$AE$46*Inputs!$BH18*Revenue!AP$39+Inputs!$AE$47*Inputs!$BJ18*Revenue!AP$40+Inputs!$AE$48*Inputs!$BL18*Revenue!AP$41,0)</f>
        <v>1091</v>
      </c>
      <c r="AQ86" s="34">
        <f>ROUNDUP(Inputs!$AE$42*Inputs!$AZ18*Revenue!AQ$35+Inputs!$AE$43*Inputs!$BB18*Revenue!AQ$36+Inputs!$AE$44*Inputs!$BD18*Revenue!AQ$37+Inputs!$AE$45*Inputs!$BF18*Revenue!AQ$38+Inputs!$AE$46*Inputs!$BH18*Revenue!AQ$39+Inputs!$AE$47*Inputs!$BJ18*Revenue!AQ$40+Inputs!$AE$48*Inputs!$BL18*Revenue!AQ$41,0)</f>
        <v>1166</v>
      </c>
      <c r="AR86" s="34">
        <f>ROUNDUP(Inputs!$AE$42*Inputs!$AZ18*Revenue!AR$35+Inputs!$AE$43*Inputs!$BB18*Revenue!AR$36+Inputs!$AE$44*Inputs!$BD18*Revenue!AR$37+Inputs!$AE$45*Inputs!$BF18*Revenue!AR$38+Inputs!$AE$46*Inputs!$BH18*Revenue!AR$39+Inputs!$AE$47*Inputs!$BJ18*Revenue!AR$40+Inputs!$AE$48*Inputs!$BL18*Revenue!AR$41,0)</f>
        <v>1243</v>
      </c>
      <c r="AS86" s="34">
        <f>ROUNDUP(Inputs!$AE$42*Inputs!$AZ18*Revenue!AS$35+Inputs!$AE$43*Inputs!$BB18*Revenue!AS$36+Inputs!$AE$44*Inputs!$BD18*Revenue!AS$37+Inputs!$AE$45*Inputs!$BF18*Revenue!AS$38+Inputs!$AE$46*Inputs!$BH18*Revenue!AS$39+Inputs!$AE$47*Inputs!$BJ18*Revenue!AS$40+Inputs!$AE$48*Inputs!$BL18*Revenue!AS$41,0)</f>
        <v>873</v>
      </c>
      <c r="AT86" s="34">
        <f>ROUNDUP(Inputs!$AE$42*Inputs!$AZ18*Revenue!AT$35+Inputs!$AE$43*Inputs!$BB18*Revenue!AT$36+Inputs!$AE$44*Inputs!$BD18*Revenue!AT$37+Inputs!$AE$45*Inputs!$BF18*Revenue!AT$38+Inputs!$AE$46*Inputs!$BH18*Revenue!AT$39+Inputs!$AE$47*Inputs!$BJ18*Revenue!AT$40+Inputs!$AE$48*Inputs!$BL18*Revenue!AT$41,0)</f>
        <v>1197</v>
      </c>
      <c r="AU86" s="34">
        <f>ROUNDUP(Inputs!$AE$42*Inputs!$AZ18*Revenue!AU$35+Inputs!$AE$43*Inputs!$BB18*Revenue!AU$36+Inputs!$AE$44*Inputs!$BD18*Revenue!AU$37+Inputs!$AE$45*Inputs!$BF18*Revenue!AU$38+Inputs!$AE$46*Inputs!$BH18*Revenue!AU$39+Inputs!$AE$47*Inputs!$BJ18*Revenue!AU$40+Inputs!$AE$48*Inputs!$BL18*Revenue!AU$41,0)</f>
        <v>1111</v>
      </c>
      <c r="AV86" s="34">
        <f>ROUNDUP(Inputs!$AE$42*Inputs!$AZ18*Revenue!AV$35+Inputs!$AE$43*Inputs!$BB18*Revenue!AV$36+Inputs!$AE$44*Inputs!$BD18*Revenue!AV$37+Inputs!$AE$45*Inputs!$BF18*Revenue!AV$38+Inputs!$AE$46*Inputs!$BH18*Revenue!AV$39+Inputs!$AE$47*Inputs!$BJ18*Revenue!AV$40+Inputs!$AE$48*Inputs!$BL18*Revenue!AV$41,0)</f>
        <v>1156</v>
      </c>
      <c r="AW86" s="34">
        <f>ROUNDUP(Inputs!$AE$42*Inputs!$AZ18*Revenue!AW$35+Inputs!$AE$43*Inputs!$BB18*Revenue!AW$36+Inputs!$AE$44*Inputs!$BD18*Revenue!AW$37+Inputs!$AE$45*Inputs!$BF18*Revenue!AW$38+Inputs!$AE$46*Inputs!$BH18*Revenue!AW$39+Inputs!$AE$47*Inputs!$BJ18*Revenue!AW$40+Inputs!$AE$48*Inputs!$BL18*Revenue!AW$41,0)</f>
        <v>1162</v>
      </c>
      <c r="AX86" s="34">
        <f>ROUNDUP(Inputs!$AE$42*Inputs!$AZ18*Revenue!AX$35+Inputs!$AE$43*Inputs!$BB18*Revenue!AX$36+Inputs!$AE$44*Inputs!$BD18*Revenue!AX$37+Inputs!$AE$45*Inputs!$BF18*Revenue!AX$38+Inputs!$AE$46*Inputs!$BH18*Revenue!AX$39+Inputs!$AE$47*Inputs!$BJ18*Revenue!AX$40+Inputs!$AE$48*Inputs!$BL18*Revenue!AX$41,0)</f>
        <v>1156</v>
      </c>
      <c r="AY86" s="34">
        <f>ROUNDUP(Inputs!$AE$42*Inputs!$AZ18*Revenue!AY$35+Inputs!$AE$43*Inputs!$BB18*Revenue!AY$36+Inputs!$AE$44*Inputs!$BD18*Revenue!AY$37+Inputs!$AE$45*Inputs!$BF18*Revenue!AY$38+Inputs!$AE$46*Inputs!$BH18*Revenue!AY$39+Inputs!$AE$47*Inputs!$BJ18*Revenue!AY$40+Inputs!$AE$48*Inputs!$BL18*Revenue!AY$41,0)</f>
        <v>1309</v>
      </c>
      <c r="AZ86" s="34">
        <f>ROUNDUP(Inputs!$AE$42*Inputs!$AZ18*Revenue!AZ$35+Inputs!$AE$43*Inputs!$BB18*Revenue!AZ$36+Inputs!$AE$44*Inputs!$BD18*Revenue!AZ$37+Inputs!$AE$45*Inputs!$BF18*Revenue!AZ$38+Inputs!$AE$46*Inputs!$BH18*Revenue!AZ$39+Inputs!$AE$47*Inputs!$BJ18*Revenue!AZ$40+Inputs!$AE$48*Inputs!$BL18*Revenue!AZ$41,0)</f>
        <v>1138</v>
      </c>
      <c r="BA86" s="34">
        <f>ROUNDUP(Inputs!$AE$42*Inputs!$AZ18*Revenue!BA$35+Inputs!$AE$43*Inputs!$BB18*Revenue!BA$36+Inputs!$AE$44*Inputs!$BD18*Revenue!BA$37+Inputs!$AE$45*Inputs!$BF18*Revenue!BA$38+Inputs!$AE$46*Inputs!$BH18*Revenue!BA$39+Inputs!$AE$47*Inputs!$BJ18*Revenue!BA$40+Inputs!$AE$48*Inputs!$BL18*Revenue!BA$41,0)</f>
        <v>1276</v>
      </c>
      <c r="BB86" s="34">
        <f>ROUNDUP(Inputs!$AE$42*Inputs!$AZ18*Revenue!BB$35+Inputs!$AE$43*Inputs!$BB18*Revenue!BB$36+Inputs!$AE$44*Inputs!$BD18*Revenue!BB$37+Inputs!$AE$45*Inputs!$BF18*Revenue!BB$38+Inputs!$AE$46*Inputs!$BH18*Revenue!BB$39+Inputs!$AE$47*Inputs!$BJ18*Revenue!BB$40+Inputs!$AE$48*Inputs!$BL18*Revenue!BB$41,0)</f>
        <v>1300</v>
      </c>
      <c r="BC86" s="34">
        <f>ROUNDUP(Inputs!$AE$42*Inputs!$AZ18*Revenue!BC$35+Inputs!$AE$43*Inputs!$BB18*Revenue!BC$36+Inputs!$AE$44*Inputs!$BD18*Revenue!BC$37+Inputs!$AE$45*Inputs!$BF18*Revenue!BC$38+Inputs!$AE$46*Inputs!$BH18*Revenue!BC$39+Inputs!$AE$47*Inputs!$BJ18*Revenue!BC$40+Inputs!$AE$48*Inputs!$BL18*Revenue!BC$41,0)</f>
        <v>1323</v>
      </c>
      <c r="BD86" s="34">
        <f>ROUNDUP(Inputs!$AE$42*Inputs!$AZ18*Revenue!BD$35+Inputs!$AE$43*Inputs!$BB18*Revenue!BD$36+Inputs!$AE$44*Inputs!$BD18*Revenue!BD$37+Inputs!$AE$45*Inputs!$BF18*Revenue!BD$38+Inputs!$AE$46*Inputs!$BH18*Revenue!BD$39+Inputs!$AE$47*Inputs!$BJ18*Revenue!BD$40+Inputs!$AE$48*Inputs!$BL18*Revenue!BD$41,0)</f>
        <v>1349</v>
      </c>
      <c r="BE86" s="34">
        <f>ROUNDUP(Inputs!$AE$42*Inputs!$AZ18*Revenue!BE$35+Inputs!$AE$43*Inputs!$BB18*Revenue!BE$36+Inputs!$AE$44*Inputs!$BD18*Revenue!BE$37+Inputs!$AE$45*Inputs!$BF18*Revenue!BE$38+Inputs!$AE$46*Inputs!$BH18*Revenue!BE$39+Inputs!$AE$47*Inputs!$BJ18*Revenue!BE$40+Inputs!$AE$48*Inputs!$BL18*Revenue!BE$41,0)</f>
        <v>931</v>
      </c>
      <c r="BF86" s="34">
        <f>ROUNDUP(Inputs!$AE$42*Inputs!$AZ18*Revenue!BF$35+Inputs!$AE$43*Inputs!$BB18*Revenue!BF$36+Inputs!$AE$44*Inputs!$BD18*Revenue!BF$37+Inputs!$AE$45*Inputs!$BF18*Revenue!BF$38+Inputs!$AE$46*Inputs!$BH18*Revenue!BF$39+Inputs!$AE$47*Inputs!$BJ18*Revenue!BF$40+Inputs!$AE$48*Inputs!$BL18*Revenue!BF$41,0)</f>
        <v>1293</v>
      </c>
      <c r="BG86" s="34">
        <f>ROUNDUP(Inputs!$AE$42*Inputs!$AZ18*Revenue!BG$35+Inputs!$AE$43*Inputs!$BB18*Revenue!BG$36+Inputs!$AE$44*Inputs!$BD18*Revenue!BG$37+Inputs!$AE$45*Inputs!$BF18*Revenue!BG$38+Inputs!$AE$46*Inputs!$BH18*Revenue!BG$39+Inputs!$AE$47*Inputs!$BJ18*Revenue!BG$40+Inputs!$AE$48*Inputs!$BL18*Revenue!BG$41,0)</f>
        <v>1224</v>
      </c>
      <c r="BH86" s="34">
        <f>ROUNDUP(Inputs!$AE$42*Inputs!$AZ18*Revenue!BH$35+Inputs!$AE$43*Inputs!$BB18*Revenue!BH$36+Inputs!$AE$44*Inputs!$BD18*Revenue!BH$37+Inputs!$AE$45*Inputs!$BF18*Revenue!BH$38+Inputs!$AE$46*Inputs!$BH18*Revenue!BH$39+Inputs!$AE$47*Inputs!$BJ18*Revenue!BH$40+Inputs!$AE$48*Inputs!$BL18*Revenue!BH$41,0)</f>
        <v>1264</v>
      </c>
      <c r="BI86" s="34">
        <f>ROUNDUP(Inputs!$AE$42*Inputs!$AZ18*Revenue!BI$35+Inputs!$AE$43*Inputs!$BB18*Revenue!BI$36+Inputs!$AE$44*Inputs!$BD18*Revenue!BI$37+Inputs!$AE$45*Inputs!$BF18*Revenue!BI$38+Inputs!$AE$46*Inputs!$BH18*Revenue!BI$39+Inputs!$AE$47*Inputs!$BJ18*Revenue!BI$40+Inputs!$AE$48*Inputs!$BL18*Revenue!BI$41,0)</f>
        <v>1235</v>
      </c>
      <c r="BJ86" s="34">
        <f>ROUNDUP(Inputs!$AE$42*Inputs!$AZ18*Revenue!BJ$35+Inputs!$AE$43*Inputs!$BB18*Revenue!BJ$36+Inputs!$AE$44*Inputs!$BD18*Revenue!BJ$37+Inputs!$AE$45*Inputs!$BF18*Revenue!BJ$38+Inputs!$AE$46*Inputs!$BH18*Revenue!BJ$39+Inputs!$AE$47*Inputs!$BJ18*Revenue!BJ$40+Inputs!$AE$48*Inputs!$BL18*Revenue!BJ$41,0)</f>
        <v>1245</v>
      </c>
      <c r="BK86" s="34">
        <f>ROUNDUP(Inputs!$AE$42*Inputs!$AZ18*Revenue!BK$35+Inputs!$AE$43*Inputs!$BB18*Revenue!BK$36+Inputs!$AE$44*Inputs!$BD18*Revenue!BK$37+Inputs!$AE$45*Inputs!$BF18*Revenue!BK$38+Inputs!$AE$46*Inputs!$BH18*Revenue!BK$39+Inputs!$AE$47*Inputs!$BJ18*Revenue!BK$40+Inputs!$AE$48*Inputs!$BL18*Revenue!BK$41,0)</f>
        <v>1463</v>
      </c>
      <c r="BL86" s="34">
        <f>ROUNDUP(Inputs!$AE$42*Inputs!$AZ18*Revenue!BL$35+Inputs!$AE$43*Inputs!$BB18*Revenue!BL$36+Inputs!$AE$44*Inputs!$BD18*Revenue!BL$37+Inputs!$AE$45*Inputs!$BF18*Revenue!BL$38+Inputs!$AE$46*Inputs!$BH18*Revenue!BL$39+Inputs!$AE$47*Inputs!$BJ18*Revenue!BL$40+Inputs!$AE$48*Inputs!$BL18*Revenue!BL$41,0)</f>
        <v>1206</v>
      </c>
      <c r="BM86" s="34">
        <f>ROUNDUP(Inputs!$AE$42*Inputs!$AZ18*Revenue!BM$35+Inputs!$AE$43*Inputs!$BB18*Revenue!BM$36+Inputs!$AE$44*Inputs!$BD18*Revenue!BM$37+Inputs!$AE$45*Inputs!$BF18*Revenue!BM$38+Inputs!$AE$46*Inputs!$BH18*Revenue!BM$39+Inputs!$AE$47*Inputs!$BJ18*Revenue!BM$40+Inputs!$AE$48*Inputs!$BL18*Revenue!BM$41,0)</f>
        <v>1396</v>
      </c>
      <c r="BN86" s="34">
        <f>ROUNDUP(Inputs!$AE$42*Inputs!$AZ18*Revenue!BN$35+Inputs!$AE$43*Inputs!$BB18*Revenue!BN$36+Inputs!$AE$44*Inputs!$BD18*Revenue!BN$37+Inputs!$AE$45*Inputs!$BF18*Revenue!BN$38+Inputs!$AE$46*Inputs!$BH18*Revenue!BN$39+Inputs!$AE$47*Inputs!$BJ18*Revenue!BN$40+Inputs!$AE$48*Inputs!$BL18*Revenue!BN$41,0)</f>
        <v>1433</v>
      </c>
      <c r="BO86" s="34">
        <f>ROUNDUP(Inputs!$AE$42*Inputs!$AZ18*Revenue!BO$35+Inputs!$AE$43*Inputs!$BB18*Revenue!BO$36+Inputs!$AE$44*Inputs!$BD18*Revenue!BO$37+Inputs!$AE$45*Inputs!$BF18*Revenue!BO$38+Inputs!$AE$46*Inputs!$BH18*Revenue!BO$39+Inputs!$AE$47*Inputs!$BJ18*Revenue!BO$40+Inputs!$AE$48*Inputs!$BL18*Revenue!BO$41,0)</f>
        <v>1427</v>
      </c>
      <c r="BP86" s="34">
        <f>ROUNDUP(Inputs!$AE$42*Inputs!$AZ18*Revenue!BP$35+Inputs!$AE$43*Inputs!$BB18*Revenue!BP$36+Inputs!$AE$44*Inputs!$BD18*Revenue!BP$37+Inputs!$AE$45*Inputs!$BF18*Revenue!BP$38+Inputs!$AE$46*Inputs!$BH18*Revenue!BP$39+Inputs!$AE$47*Inputs!$BJ18*Revenue!BP$40+Inputs!$AE$48*Inputs!$BL18*Revenue!BP$41,0)</f>
        <v>1430</v>
      </c>
      <c r="BQ86" s="34">
        <f>ROUNDUP(Inputs!$AE$42*Inputs!$AZ18*Revenue!BQ$35+Inputs!$AE$43*Inputs!$BB18*Revenue!BQ$36+Inputs!$AE$44*Inputs!$BD18*Revenue!BQ$37+Inputs!$AE$45*Inputs!$BF18*Revenue!BQ$38+Inputs!$AE$46*Inputs!$BH18*Revenue!BQ$39+Inputs!$AE$47*Inputs!$BJ18*Revenue!BQ$40+Inputs!$AE$48*Inputs!$BL18*Revenue!BQ$41,0)</f>
        <v>980</v>
      </c>
      <c r="BR86" s="34">
        <f>ROUNDUP(Inputs!$AE$42*Inputs!$AZ18*Revenue!BR$35+Inputs!$AE$43*Inputs!$BB18*Revenue!BR$36+Inputs!$AE$44*Inputs!$BD18*Revenue!BR$37+Inputs!$AE$45*Inputs!$BF18*Revenue!BR$38+Inputs!$AE$46*Inputs!$BH18*Revenue!BR$39+Inputs!$AE$47*Inputs!$BJ18*Revenue!BR$40+Inputs!$AE$48*Inputs!$BL18*Revenue!BR$41,0)</f>
        <v>1330</v>
      </c>
      <c r="BS86" s="34">
        <f>ROUNDUP(Inputs!$AE$42*Inputs!$AZ18*Revenue!BS$35+Inputs!$AE$43*Inputs!$BB18*Revenue!BS$36+Inputs!$AE$44*Inputs!$BD18*Revenue!BS$37+Inputs!$AE$45*Inputs!$BF18*Revenue!BS$38+Inputs!$AE$46*Inputs!$BH18*Revenue!BS$39+Inputs!$AE$47*Inputs!$BJ18*Revenue!BS$40+Inputs!$AE$48*Inputs!$BL18*Revenue!BS$41,0)</f>
        <v>1281</v>
      </c>
      <c r="BT86" s="34">
        <f>ROUNDUP(Inputs!$AE$42*Inputs!$AZ18*Revenue!BT$35+Inputs!$AE$43*Inputs!$BB18*Revenue!BT$36+Inputs!$AE$44*Inputs!$BD18*Revenue!BT$37+Inputs!$AE$45*Inputs!$BF18*Revenue!BT$38+Inputs!$AE$46*Inputs!$BH18*Revenue!BT$39+Inputs!$AE$47*Inputs!$BJ18*Revenue!BT$40+Inputs!$AE$48*Inputs!$BL18*Revenue!BT$41,0)</f>
        <v>1368</v>
      </c>
      <c r="BU86" s="34">
        <f>ROUNDUP(Inputs!$AE$42*Inputs!$AZ18*Revenue!BU$35+Inputs!$AE$43*Inputs!$BB18*Revenue!BU$36+Inputs!$AE$44*Inputs!$BD18*Revenue!BU$37+Inputs!$AE$45*Inputs!$BF18*Revenue!BU$38+Inputs!$AE$46*Inputs!$BH18*Revenue!BU$39+Inputs!$AE$47*Inputs!$BJ18*Revenue!BU$40+Inputs!$AE$48*Inputs!$BL18*Revenue!BU$41,0)</f>
        <v>1269</v>
      </c>
      <c r="BV86" s="34">
        <f>ROUNDUP(Inputs!$AE$42*Inputs!$AZ18*Revenue!BV$35+Inputs!$AE$43*Inputs!$BB18*Revenue!BV$36+Inputs!$AE$44*Inputs!$BD18*Revenue!BV$37+Inputs!$AE$45*Inputs!$BF18*Revenue!BV$38+Inputs!$AE$46*Inputs!$BH18*Revenue!BV$39+Inputs!$AE$47*Inputs!$BJ18*Revenue!BV$40+Inputs!$AE$48*Inputs!$BL18*Revenue!BV$41,0)</f>
        <v>1321</v>
      </c>
      <c r="BW86" s="34">
        <f>ROUNDUP(Inputs!$AE$42*Inputs!$AZ18*Revenue!BW$35+Inputs!$AE$43*Inputs!$BB18*Revenue!BW$36+Inputs!$AE$44*Inputs!$BD18*Revenue!BW$37+Inputs!$AE$45*Inputs!$BF18*Revenue!BW$38+Inputs!$AE$46*Inputs!$BH18*Revenue!BW$39+Inputs!$AE$47*Inputs!$BJ18*Revenue!BW$40+Inputs!$AE$48*Inputs!$BL18*Revenue!BW$41,0)</f>
        <v>1531</v>
      </c>
      <c r="BX86" s="34">
        <f>ROUNDUP(Inputs!$AE$42*Inputs!$AZ18*Revenue!BX$35+Inputs!$AE$43*Inputs!$BB18*Revenue!BX$36+Inputs!$AE$44*Inputs!$BD18*Revenue!BX$37+Inputs!$AE$45*Inputs!$BF18*Revenue!BX$38+Inputs!$AE$46*Inputs!$BH18*Revenue!BX$39+Inputs!$AE$47*Inputs!$BJ18*Revenue!BX$40+Inputs!$AE$48*Inputs!$BL18*Revenue!BX$41,0)</f>
        <v>1288</v>
      </c>
      <c r="BY86" s="34">
        <f>ROUNDUP(Inputs!$AE$42*Inputs!$AZ18*Revenue!BY$35+Inputs!$AE$43*Inputs!$BB18*Revenue!BY$36+Inputs!$AE$44*Inputs!$BD18*Revenue!BY$37+Inputs!$AE$45*Inputs!$BF18*Revenue!BY$38+Inputs!$AE$46*Inputs!$BH18*Revenue!BY$39+Inputs!$AE$47*Inputs!$BJ18*Revenue!BY$40+Inputs!$AE$48*Inputs!$BL18*Revenue!BY$41,0)</f>
        <v>1480</v>
      </c>
      <c r="BZ86" s="34">
        <f>ROUNDUP(Inputs!$AE$42*Inputs!$AZ18*Revenue!BZ$35+Inputs!$AE$43*Inputs!$BB18*Revenue!BZ$36+Inputs!$AE$44*Inputs!$BD18*Revenue!BZ$37+Inputs!$AE$45*Inputs!$BF18*Revenue!BZ$38+Inputs!$AE$46*Inputs!$BH18*Revenue!BZ$39+Inputs!$AE$47*Inputs!$BJ18*Revenue!BZ$40+Inputs!$AE$48*Inputs!$BL18*Revenue!BZ$41,0)</f>
        <v>1477</v>
      </c>
      <c r="CA86" s="34">
        <f>ROUNDUP(Inputs!$AE$42*Inputs!$AZ18*Revenue!CA$35+Inputs!$AE$43*Inputs!$BB18*Revenue!CA$36+Inputs!$AE$44*Inputs!$BD18*Revenue!CA$37+Inputs!$AE$45*Inputs!$BF18*Revenue!CA$38+Inputs!$AE$46*Inputs!$BH18*Revenue!CA$39+Inputs!$AE$47*Inputs!$BJ18*Revenue!CA$40+Inputs!$AE$48*Inputs!$BL18*Revenue!CA$41,0)</f>
        <v>1489</v>
      </c>
      <c r="CB86" s="34">
        <f>ROUNDUP(Inputs!$AE$42*Inputs!$AZ18*Revenue!CB$35+Inputs!$AE$43*Inputs!$BB18*Revenue!CB$36+Inputs!$AE$44*Inputs!$BD18*Revenue!CB$37+Inputs!$AE$45*Inputs!$BF18*Revenue!CB$38+Inputs!$AE$46*Inputs!$BH18*Revenue!CB$39+Inputs!$AE$47*Inputs!$BJ18*Revenue!CB$40+Inputs!$AE$48*Inputs!$BL18*Revenue!CB$41,0)</f>
        <v>1672</v>
      </c>
      <c r="CC86" s="34">
        <f>ROUNDUP(Inputs!$AE$42*Inputs!$AZ18*Revenue!CC$35+Inputs!$AE$43*Inputs!$BB18*Revenue!CC$36+Inputs!$AE$44*Inputs!$BD18*Revenue!CC$37+Inputs!$AE$45*Inputs!$BF18*Revenue!CC$38+Inputs!$AE$46*Inputs!$BH18*Revenue!CC$39+Inputs!$AE$47*Inputs!$BJ18*Revenue!CC$40+Inputs!$AE$48*Inputs!$BL18*Revenue!CC$41,0)</f>
        <v>1113</v>
      </c>
      <c r="CD86" s="34">
        <f>ROUNDUP(Inputs!$AE$42*Inputs!$AZ18*Revenue!CD$35+Inputs!$AE$43*Inputs!$BB18*Revenue!CD$36+Inputs!$AE$44*Inputs!$BD18*Revenue!CD$37+Inputs!$AE$45*Inputs!$BF18*Revenue!CD$38+Inputs!$AE$46*Inputs!$BH18*Revenue!CD$39+Inputs!$AE$47*Inputs!$BJ18*Revenue!CD$40+Inputs!$AE$48*Inputs!$BL18*Revenue!CD$41,0)</f>
        <v>1502</v>
      </c>
      <c r="CE86" s="34">
        <f>ROUNDUP(Inputs!$AE$42*Inputs!$AZ18*Revenue!CE$35+Inputs!$AE$43*Inputs!$BB18*Revenue!CE$36+Inputs!$AE$44*Inputs!$BD18*Revenue!CE$37+Inputs!$AE$45*Inputs!$BF18*Revenue!CE$38+Inputs!$AE$46*Inputs!$BH18*Revenue!CE$39+Inputs!$AE$47*Inputs!$BJ18*Revenue!CE$40+Inputs!$AE$48*Inputs!$BL18*Revenue!CE$41,0)</f>
        <v>1442</v>
      </c>
      <c r="CF86" s="34">
        <f>ROUNDUP(Inputs!$AE$42*Inputs!$AZ18*Revenue!CF$35+Inputs!$AE$43*Inputs!$BB18*Revenue!CF$36+Inputs!$AE$44*Inputs!$BD18*Revenue!CF$37+Inputs!$AE$45*Inputs!$BF18*Revenue!CF$38+Inputs!$AE$46*Inputs!$BH18*Revenue!CF$39+Inputs!$AE$47*Inputs!$BJ18*Revenue!CF$40+Inputs!$AE$48*Inputs!$BL18*Revenue!CF$41,0)</f>
        <v>1547</v>
      </c>
      <c r="CG86" s="34">
        <f>ROUNDUP(Inputs!$AE$42*Inputs!$AZ18*Revenue!CG$35+Inputs!$AE$43*Inputs!$BB18*Revenue!CG$36+Inputs!$AE$44*Inputs!$BD18*Revenue!CG$37+Inputs!$AE$45*Inputs!$BF18*Revenue!CG$38+Inputs!$AE$46*Inputs!$BH18*Revenue!CG$39+Inputs!$AE$47*Inputs!$BJ18*Revenue!CG$40+Inputs!$AE$48*Inputs!$BL18*Revenue!CG$41,0)</f>
        <v>1464</v>
      </c>
      <c r="CH86" s="34">
        <f>ROUNDUP(Inputs!$AE$42*Inputs!$AZ18*Revenue!CH$35+Inputs!$AE$43*Inputs!$BB18*Revenue!CH$36+Inputs!$AE$44*Inputs!$BD18*Revenue!CH$37+Inputs!$AE$45*Inputs!$BF18*Revenue!CH$38+Inputs!$AE$46*Inputs!$BH18*Revenue!CH$39+Inputs!$AE$47*Inputs!$BJ18*Revenue!CH$40+Inputs!$AE$48*Inputs!$BL18*Revenue!CH$41,0)</f>
        <v>1511</v>
      </c>
      <c r="CI86" s="34">
        <f>ROUNDUP(Inputs!$AE$42*Inputs!$AZ18*Revenue!CI$35+Inputs!$AE$43*Inputs!$BB18*Revenue!CI$36+Inputs!$AE$44*Inputs!$BD18*Revenue!CI$37+Inputs!$AE$45*Inputs!$BF18*Revenue!CI$38+Inputs!$AE$46*Inputs!$BH18*Revenue!CI$39+Inputs!$AE$47*Inputs!$BJ18*Revenue!CI$40+Inputs!$AE$48*Inputs!$BL18*Revenue!CI$41,0)</f>
        <v>1700</v>
      </c>
      <c r="CJ86" s="34">
        <f>ROUNDUP(Inputs!$AE$42*Inputs!$AZ18*Revenue!CJ$35+Inputs!$AE$43*Inputs!$BB18*Revenue!CJ$36+Inputs!$AE$44*Inputs!$BD18*Revenue!CJ$37+Inputs!$AE$45*Inputs!$BF18*Revenue!CJ$38+Inputs!$AE$46*Inputs!$BH18*Revenue!CJ$39+Inputs!$AE$47*Inputs!$BJ18*Revenue!CJ$40+Inputs!$AE$48*Inputs!$BL18*Revenue!CJ$41,0)</f>
        <v>1455</v>
      </c>
      <c r="CK86" s="34">
        <f>ROUNDUP(Inputs!$AE$42*Inputs!$AZ18*Revenue!CK$35+Inputs!$AE$43*Inputs!$BB18*Revenue!CK$36+Inputs!$AE$44*Inputs!$BD18*Revenue!CK$37+Inputs!$AE$45*Inputs!$BF18*Revenue!CK$38+Inputs!$AE$46*Inputs!$BH18*Revenue!CK$39+Inputs!$AE$47*Inputs!$BJ18*Revenue!CK$40+Inputs!$AE$48*Inputs!$BL18*Revenue!CK$41,0)</f>
        <v>1730</v>
      </c>
      <c r="CL86" s="34">
        <f>ROUNDUP(Inputs!$AE$42*Inputs!$AZ18*Revenue!CL$35+Inputs!$AE$43*Inputs!$BB18*Revenue!CL$36+Inputs!$AE$44*Inputs!$BD18*Revenue!CL$37+Inputs!$AE$45*Inputs!$BF18*Revenue!CL$38+Inputs!$AE$46*Inputs!$BH18*Revenue!CL$39+Inputs!$AE$47*Inputs!$BJ18*Revenue!CL$40+Inputs!$AE$48*Inputs!$BL18*Revenue!CL$41,0)</f>
        <v>1639</v>
      </c>
      <c r="CM86" s="34">
        <f>ROUNDUP(Inputs!$AE$42*Inputs!$AZ18*Revenue!CM$35+Inputs!$AE$43*Inputs!$BB18*Revenue!CM$36+Inputs!$AE$44*Inputs!$BD18*Revenue!CM$37+Inputs!$AE$45*Inputs!$BF18*Revenue!CM$38+Inputs!$AE$46*Inputs!$BH18*Revenue!CM$39+Inputs!$AE$47*Inputs!$BJ18*Revenue!CM$40+Inputs!$AE$48*Inputs!$BL18*Revenue!CM$41,0)</f>
        <v>1706</v>
      </c>
    </row>
    <row r="87" spans="2:91" x14ac:dyDescent="0.2">
      <c r="B87" s="88" t="str">
        <f>IF(Inputs!AP19=0,"Don’t filled",Inputs!AP19)</f>
        <v>Chicken Grill</v>
      </c>
      <c r="C87" s="19" t="s">
        <v>279</v>
      </c>
      <c r="D87" s="19" t="s">
        <v>19</v>
      </c>
      <c r="E87" s="176">
        <f t="shared" si="108"/>
        <v>3367</v>
      </c>
      <c r="F87" s="176">
        <f t="shared" si="108"/>
        <v>14244</v>
      </c>
      <c r="G87" s="176">
        <f t="shared" si="108"/>
        <v>15466</v>
      </c>
      <c r="H87" s="176">
        <f t="shared" si="108"/>
        <v>16244</v>
      </c>
      <c r="I87" s="176">
        <f t="shared" si="108"/>
        <v>18481</v>
      </c>
      <c r="K87" s="176">
        <f t="shared" si="109"/>
        <v>0</v>
      </c>
      <c r="L87" s="176">
        <f t="shared" si="109"/>
        <v>0</v>
      </c>
      <c r="M87" s="176">
        <f t="shared" si="109"/>
        <v>0</v>
      </c>
      <c r="N87" s="176">
        <f t="shared" si="109"/>
        <v>3367</v>
      </c>
      <c r="O87" s="176">
        <f t="shared" si="109"/>
        <v>3313</v>
      </c>
      <c r="P87" s="176">
        <f t="shared" si="109"/>
        <v>3429</v>
      </c>
      <c r="Q87" s="176">
        <f t="shared" si="109"/>
        <v>3603</v>
      </c>
      <c r="R87" s="176">
        <f t="shared" si="109"/>
        <v>3899</v>
      </c>
      <c r="S87" s="176">
        <f t="shared" si="109"/>
        <v>3573</v>
      </c>
      <c r="T87" s="176">
        <f t="shared" si="109"/>
        <v>3723</v>
      </c>
      <c r="U87" s="176">
        <f t="shared" si="110"/>
        <v>3914</v>
      </c>
      <c r="V87" s="176">
        <f t="shared" si="110"/>
        <v>4256</v>
      </c>
      <c r="W87" s="176">
        <f t="shared" si="110"/>
        <v>3740</v>
      </c>
      <c r="X87" s="176">
        <f t="shared" si="110"/>
        <v>3918</v>
      </c>
      <c r="Y87" s="176">
        <f t="shared" si="110"/>
        <v>4140</v>
      </c>
      <c r="Z87" s="176">
        <f t="shared" si="110"/>
        <v>4446</v>
      </c>
      <c r="AA87" s="176">
        <f t="shared" si="110"/>
        <v>4287</v>
      </c>
      <c r="AB87" s="176">
        <f t="shared" si="110"/>
        <v>4453</v>
      </c>
      <c r="AC87" s="176">
        <f t="shared" si="110"/>
        <v>4666</v>
      </c>
      <c r="AD87" s="176">
        <f t="shared" si="110"/>
        <v>5075</v>
      </c>
      <c r="AF87" s="34">
        <f>ROUNDUP(Inputs!$AE$42*Inputs!$AZ19*Revenue!AF$35+Inputs!$AE$43*Inputs!$BB19*Revenue!AF$36+Inputs!$AE$44*Inputs!$BD19*Revenue!AF$37+Inputs!$AE$45*Inputs!$BF19*Revenue!AF$38+Inputs!$AE$46*Inputs!$BH19*Revenue!AF$39+Inputs!$AE$47*Inputs!$BJ19*Revenue!AF$40+Inputs!$AE$48*Inputs!$BL19*Revenue!AF$41,0)</f>
        <v>0</v>
      </c>
      <c r="AG87" s="34">
        <f>ROUNDUP(Inputs!$AE$42*Inputs!$AZ19*Revenue!AG$35+Inputs!$AE$43*Inputs!$BB19*Revenue!AG$36+Inputs!$AE$44*Inputs!$BD19*Revenue!AG$37+Inputs!$AE$45*Inputs!$BF19*Revenue!AG$38+Inputs!$AE$46*Inputs!$BH19*Revenue!AG$39+Inputs!$AE$47*Inputs!$BJ19*Revenue!AG$40+Inputs!$AE$48*Inputs!$BL19*Revenue!AG$41,0)</f>
        <v>0</v>
      </c>
      <c r="AH87" s="34">
        <f>ROUNDUP(Inputs!$AE$42*Inputs!$AZ19*Revenue!AH$35+Inputs!$AE$43*Inputs!$BB19*Revenue!AH$36+Inputs!$AE$44*Inputs!$BD19*Revenue!AH$37+Inputs!$AE$45*Inputs!$BF19*Revenue!AH$38+Inputs!$AE$46*Inputs!$BH19*Revenue!AH$39+Inputs!$AE$47*Inputs!$BJ19*Revenue!AH$40+Inputs!$AE$48*Inputs!$BL19*Revenue!AH$41,0)</f>
        <v>0</v>
      </c>
      <c r="AI87" s="34">
        <f>ROUNDUP(Inputs!$AE$42*Inputs!$AZ19*Revenue!AI$35+Inputs!$AE$43*Inputs!$BB19*Revenue!AI$36+Inputs!$AE$44*Inputs!$BD19*Revenue!AI$37+Inputs!$AE$45*Inputs!$BF19*Revenue!AI$38+Inputs!$AE$46*Inputs!$BH19*Revenue!AI$39+Inputs!$AE$47*Inputs!$BJ19*Revenue!AI$40+Inputs!$AE$48*Inputs!$BL19*Revenue!AI$41,0)</f>
        <v>0</v>
      </c>
      <c r="AJ87" s="34">
        <f>ROUNDUP(Inputs!$AE$42*Inputs!$AZ19*Revenue!AJ$35+Inputs!$AE$43*Inputs!$BB19*Revenue!AJ$36+Inputs!$AE$44*Inputs!$BD19*Revenue!AJ$37+Inputs!$AE$45*Inputs!$BF19*Revenue!AJ$38+Inputs!$AE$46*Inputs!$BH19*Revenue!AJ$39+Inputs!$AE$47*Inputs!$BJ19*Revenue!AJ$40+Inputs!$AE$48*Inputs!$BL19*Revenue!AJ$41,0)</f>
        <v>0</v>
      </c>
      <c r="AK87" s="34">
        <f>ROUNDUP(Inputs!$AE$42*Inputs!$AZ19*Revenue!AK$35+Inputs!$AE$43*Inputs!$BB19*Revenue!AK$36+Inputs!$AE$44*Inputs!$BD19*Revenue!AK$37+Inputs!$AE$45*Inputs!$BF19*Revenue!AK$38+Inputs!$AE$46*Inputs!$BH19*Revenue!AK$39+Inputs!$AE$47*Inputs!$BJ19*Revenue!AK$40+Inputs!$AE$48*Inputs!$BL19*Revenue!AK$41,0)</f>
        <v>0</v>
      </c>
      <c r="AL87" s="34">
        <f>ROUNDUP(Inputs!$AE$42*Inputs!$AZ19*Revenue!AL$35+Inputs!$AE$43*Inputs!$BB19*Revenue!AL$36+Inputs!$AE$44*Inputs!$BD19*Revenue!AL$37+Inputs!$AE$45*Inputs!$BF19*Revenue!AL$38+Inputs!$AE$46*Inputs!$BH19*Revenue!AL$39+Inputs!$AE$47*Inputs!$BJ19*Revenue!AL$40+Inputs!$AE$48*Inputs!$BL19*Revenue!AL$41,0)</f>
        <v>0</v>
      </c>
      <c r="AM87" s="34">
        <f>ROUNDUP(Inputs!$AE$42*Inputs!$AZ19*Revenue!AM$35+Inputs!$AE$43*Inputs!$BB19*Revenue!AM$36+Inputs!$AE$44*Inputs!$BD19*Revenue!AM$37+Inputs!$AE$45*Inputs!$BF19*Revenue!AM$38+Inputs!$AE$46*Inputs!$BH19*Revenue!AM$39+Inputs!$AE$47*Inputs!$BJ19*Revenue!AM$40+Inputs!$AE$48*Inputs!$BL19*Revenue!AM$41,0)</f>
        <v>0</v>
      </c>
      <c r="AN87" s="34">
        <f>ROUNDUP(Inputs!$AE$42*Inputs!$AZ19*Revenue!AN$35+Inputs!$AE$43*Inputs!$BB19*Revenue!AN$36+Inputs!$AE$44*Inputs!$BD19*Revenue!AN$37+Inputs!$AE$45*Inputs!$BF19*Revenue!AN$38+Inputs!$AE$46*Inputs!$BH19*Revenue!AN$39+Inputs!$AE$47*Inputs!$BJ19*Revenue!AN$40+Inputs!$AE$48*Inputs!$BL19*Revenue!AN$41,0)</f>
        <v>0</v>
      </c>
      <c r="AO87" s="34">
        <f>ROUNDUP(Inputs!$AE$42*Inputs!$AZ19*Revenue!AO$35+Inputs!$AE$43*Inputs!$BB19*Revenue!AO$36+Inputs!$AE$44*Inputs!$BD19*Revenue!AO$37+Inputs!$AE$45*Inputs!$BF19*Revenue!AO$38+Inputs!$AE$46*Inputs!$BH19*Revenue!AO$39+Inputs!$AE$47*Inputs!$BJ19*Revenue!AO$40+Inputs!$AE$48*Inputs!$BL19*Revenue!AO$41,0)</f>
        <v>1110</v>
      </c>
      <c r="AP87" s="34">
        <f>ROUNDUP(Inputs!$AE$42*Inputs!$AZ19*Revenue!AP$35+Inputs!$AE$43*Inputs!$BB19*Revenue!AP$36+Inputs!$AE$44*Inputs!$BD19*Revenue!AP$37+Inputs!$AE$45*Inputs!$BF19*Revenue!AP$38+Inputs!$AE$46*Inputs!$BH19*Revenue!AP$39+Inputs!$AE$47*Inputs!$BJ19*Revenue!AP$40+Inputs!$AE$48*Inputs!$BL19*Revenue!AP$41,0)</f>
        <v>1091</v>
      </c>
      <c r="AQ87" s="34">
        <f>ROUNDUP(Inputs!$AE$42*Inputs!$AZ19*Revenue!AQ$35+Inputs!$AE$43*Inputs!$BB19*Revenue!AQ$36+Inputs!$AE$44*Inputs!$BD19*Revenue!AQ$37+Inputs!$AE$45*Inputs!$BF19*Revenue!AQ$38+Inputs!$AE$46*Inputs!$BH19*Revenue!AQ$39+Inputs!$AE$47*Inputs!$BJ19*Revenue!AQ$40+Inputs!$AE$48*Inputs!$BL19*Revenue!AQ$41,0)</f>
        <v>1166</v>
      </c>
      <c r="AR87" s="34">
        <f>ROUNDUP(Inputs!$AE$42*Inputs!$AZ19*Revenue!AR$35+Inputs!$AE$43*Inputs!$BB19*Revenue!AR$36+Inputs!$AE$44*Inputs!$BD19*Revenue!AR$37+Inputs!$AE$45*Inputs!$BF19*Revenue!AR$38+Inputs!$AE$46*Inputs!$BH19*Revenue!AR$39+Inputs!$AE$47*Inputs!$BJ19*Revenue!AR$40+Inputs!$AE$48*Inputs!$BL19*Revenue!AR$41,0)</f>
        <v>1243</v>
      </c>
      <c r="AS87" s="34">
        <f>ROUNDUP(Inputs!$AE$42*Inputs!$AZ19*Revenue!AS$35+Inputs!$AE$43*Inputs!$BB19*Revenue!AS$36+Inputs!$AE$44*Inputs!$BD19*Revenue!AS$37+Inputs!$AE$45*Inputs!$BF19*Revenue!AS$38+Inputs!$AE$46*Inputs!$BH19*Revenue!AS$39+Inputs!$AE$47*Inputs!$BJ19*Revenue!AS$40+Inputs!$AE$48*Inputs!$BL19*Revenue!AS$41,0)</f>
        <v>873</v>
      </c>
      <c r="AT87" s="34">
        <f>ROUNDUP(Inputs!$AE$42*Inputs!$AZ19*Revenue!AT$35+Inputs!$AE$43*Inputs!$BB19*Revenue!AT$36+Inputs!$AE$44*Inputs!$BD19*Revenue!AT$37+Inputs!$AE$45*Inputs!$BF19*Revenue!AT$38+Inputs!$AE$46*Inputs!$BH19*Revenue!AT$39+Inputs!$AE$47*Inputs!$BJ19*Revenue!AT$40+Inputs!$AE$48*Inputs!$BL19*Revenue!AT$41,0)</f>
        <v>1197</v>
      </c>
      <c r="AU87" s="34">
        <f>ROUNDUP(Inputs!$AE$42*Inputs!$AZ19*Revenue!AU$35+Inputs!$AE$43*Inputs!$BB19*Revenue!AU$36+Inputs!$AE$44*Inputs!$BD19*Revenue!AU$37+Inputs!$AE$45*Inputs!$BF19*Revenue!AU$38+Inputs!$AE$46*Inputs!$BH19*Revenue!AU$39+Inputs!$AE$47*Inputs!$BJ19*Revenue!AU$40+Inputs!$AE$48*Inputs!$BL19*Revenue!AU$41,0)</f>
        <v>1111</v>
      </c>
      <c r="AV87" s="34">
        <f>ROUNDUP(Inputs!$AE$42*Inputs!$AZ19*Revenue!AV$35+Inputs!$AE$43*Inputs!$BB19*Revenue!AV$36+Inputs!$AE$44*Inputs!$BD19*Revenue!AV$37+Inputs!$AE$45*Inputs!$BF19*Revenue!AV$38+Inputs!$AE$46*Inputs!$BH19*Revenue!AV$39+Inputs!$AE$47*Inputs!$BJ19*Revenue!AV$40+Inputs!$AE$48*Inputs!$BL19*Revenue!AV$41,0)</f>
        <v>1156</v>
      </c>
      <c r="AW87" s="34">
        <f>ROUNDUP(Inputs!$AE$42*Inputs!$AZ19*Revenue!AW$35+Inputs!$AE$43*Inputs!$BB19*Revenue!AW$36+Inputs!$AE$44*Inputs!$BD19*Revenue!AW$37+Inputs!$AE$45*Inputs!$BF19*Revenue!AW$38+Inputs!$AE$46*Inputs!$BH19*Revenue!AW$39+Inputs!$AE$47*Inputs!$BJ19*Revenue!AW$40+Inputs!$AE$48*Inputs!$BL19*Revenue!AW$41,0)</f>
        <v>1162</v>
      </c>
      <c r="AX87" s="34">
        <f>ROUNDUP(Inputs!$AE$42*Inputs!$AZ19*Revenue!AX$35+Inputs!$AE$43*Inputs!$BB19*Revenue!AX$36+Inputs!$AE$44*Inputs!$BD19*Revenue!AX$37+Inputs!$AE$45*Inputs!$BF19*Revenue!AX$38+Inputs!$AE$46*Inputs!$BH19*Revenue!AX$39+Inputs!$AE$47*Inputs!$BJ19*Revenue!AX$40+Inputs!$AE$48*Inputs!$BL19*Revenue!AX$41,0)</f>
        <v>1156</v>
      </c>
      <c r="AY87" s="34">
        <f>ROUNDUP(Inputs!$AE$42*Inputs!$AZ19*Revenue!AY$35+Inputs!$AE$43*Inputs!$BB19*Revenue!AY$36+Inputs!$AE$44*Inputs!$BD19*Revenue!AY$37+Inputs!$AE$45*Inputs!$BF19*Revenue!AY$38+Inputs!$AE$46*Inputs!$BH19*Revenue!AY$39+Inputs!$AE$47*Inputs!$BJ19*Revenue!AY$40+Inputs!$AE$48*Inputs!$BL19*Revenue!AY$41,0)</f>
        <v>1309</v>
      </c>
      <c r="AZ87" s="34">
        <f>ROUNDUP(Inputs!$AE$42*Inputs!$AZ19*Revenue!AZ$35+Inputs!$AE$43*Inputs!$BB19*Revenue!AZ$36+Inputs!$AE$44*Inputs!$BD19*Revenue!AZ$37+Inputs!$AE$45*Inputs!$BF19*Revenue!AZ$38+Inputs!$AE$46*Inputs!$BH19*Revenue!AZ$39+Inputs!$AE$47*Inputs!$BJ19*Revenue!AZ$40+Inputs!$AE$48*Inputs!$BL19*Revenue!AZ$41,0)</f>
        <v>1138</v>
      </c>
      <c r="BA87" s="34">
        <f>ROUNDUP(Inputs!$AE$42*Inputs!$AZ19*Revenue!BA$35+Inputs!$AE$43*Inputs!$BB19*Revenue!BA$36+Inputs!$AE$44*Inputs!$BD19*Revenue!BA$37+Inputs!$AE$45*Inputs!$BF19*Revenue!BA$38+Inputs!$AE$46*Inputs!$BH19*Revenue!BA$39+Inputs!$AE$47*Inputs!$BJ19*Revenue!BA$40+Inputs!$AE$48*Inputs!$BL19*Revenue!BA$41,0)</f>
        <v>1276</v>
      </c>
      <c r="BB87" s="34">
        <f>ROUNDUP(Inputs!$AE$42*Inputs!$AZ19*Revenue!BB$35+Inputs!$AE$43*Inputs!$BB19*Revenue!BB$36+Inputs!$AE$44*Inputs!$BD19*Revenue!BB$37+Inputs!$AE$45*Inputs!$BF19*Revenue!BB$38+Inputs!$AE$46*Inputs!$BH19*Revenue!BB$39+Inputs!$AE$47*Inputs!$BJ19*Revenue!BB$40+Inputs!$AE$48*Inputs!$BL19*Revenue!BB$41,0)</f>
        <v>1300</v>
      </c>
      <c r="BC87" s="34">
        <f>ROUNDUP(Inputs!$AE$42*Inputs!$AZ19*Revenue!BC$35+Inputs!$AE$43*Inputs!$BB19*Revenue!BC$36+Inputs!$AE$44*Inputs!$BD19*Revenue!BC$37+Inputs!$AE$45*Inputs!$BF19*Revenue!BC$38+Inputs!$AE$46*Inputs!$BH19*Revenue!BC$39+Inputs!$AE$47*Inputs!$BJ19*Revenue!BC$40+Inputs!$AE$48*Inputs!$BL19*Revenue!BC$41,0)</f>
        <v>1323</v>
      </c>
      <c r="BD87" s="34">
        <f>ROUNDUP(Inputs!$AE$42*Inputs!$AZ19*Revenue!BD$35+Inputs!$AE$43*Inputs!$BB19*Revenue!BD$36+Inputs!$AE$44*Inputs!$BD19*Revenue!BD$37+Inputs!$AE$45*Inputs!$BF19*Revenue!BD$38+Inputs!$AE$46*Inputs!$BH19*Revenue!BD$39+Inputs!$AE$47*Inputs!$BJ19*Revenue!BD$40+Inputs!$AE$48*Inputs!$BL19*Revenue!BD$41,0)</f>
        <v>1349</v>
      </c>
      <c r="BE87" s="34">
        <f>ROUNDUP(Inputs!$AE$42*Inputs!$AZ19*Revenue!BE$35+Inputs!$AE$43*Inputs!$BB19*Revenue!BE$36+Inputs!$AE$44*Inputs!$BD19*Revenue!BE$37+Inputs!$AE$45*Inputs!$BF19*Revenue!BE$38+Inputs!$AE$46*Inputs!$BH19*Revenue!BE$39+Inputs!$AE$47*Inputs!$BJ19*Revenue!BE$40+Inputs!$AE$48*Inputs!$BL19*Revenue!BE$41,0)</f>
        <v>931</v>
      </c>
      <c r="BF87" s="34">
        <f>ROUNDUP(Inputs!$AE$42*Inputs!$AZ19*Revenue!BF$35+Inputs!$AE$43*Inputs!$BB19*Revenue!BF$36+Inputs!$AE$44*Inputs!$BD19*Revenue!BF$37+Inputs!$AE$45*Inputs!$BF19*Revenue!BF$38+Inputs!$AE$46*Inputs!$BH19*Revenue!BF$39+Inputs!$AE$47*Inputs!$BJ19*Revenue!BF$40+Inputs!$AE$48*Inputs!$BL19*Revenue!BF$41,0)</f>
        <v>1293</v>
      </c>
      <c r="BG87" s="34">
        <f>ROUNDUP(Inputs!$AE$42*Inputs!$AZ19*Revenue!BG$35+Inputs!$AE$43*Inputs!$BB19*Revenue!BG$36+Inputs!$AE$44*Inputs!$BD19*Revenue!BG$37+Inputs!$AE$45*Inputs!$BF19*Revenue!BG$38+Inputs!$AE$46*Inputs!$BH19*Revenue!BG$39+Inputs!$AE$47*Inputs!$BJ19*Revenue!BG$40+Inputs!$AE$48*Inputs!$BL19*Revenue!BG$41,0)</f>
        <v>1224</v>
      </c>
      <c r="BH87" s="34">
        <f>ROUNDUP(Inputs!$AE$42*Inputs!$AZ19*Revenue!BH$35+Inputs!$AE$43*Inputs!$BB19*Revenue!BH$36+Inputs!$AE$44*Inputs!$BD19*Revenue!BH$37+Inputs!$AE$45*Inputs!$BF19*Revenue!BH$38+Inputs!$AE$46*Inputs!$BH19*Revenue!BH$39+Inputs!$AE$47*Inputs!$BJ19*Revenue!BH$40+Inputs!$AE$48*Inputs!$BL19*Revenue!BH$41,0)</f>
        <v>1264</v>
      </c>
      <c r="BI87" s="34">
        <f>ROUNDUP(Inputs!$AE$42*Inputs!$AZ19*Revenue!BI$35+Inputs!$AE$43*Inputs!$BB19*Revenue!BI$36+Inputs!$AE$44*Inputs!$BD19*Revenue!BI$37+Inputs!$AE$45*Inputs!$BF19*Revenue!BI$38+Inputs!$AE$46*Inputs!$BH19*Revenue!BI$39+Inputs!$AE$47*Inputs!$BJ19*Revenue!BI$40+Inputs!$AE$48*Inputs!$BL19*Revenue!BI$41,0)</f>
        <v>1235</v>
      </c>
      <c r="BJ87" s="34">
        <f>ROUNDUP(Inputs!$AE$42*Inputs!$AZ19*Revenue!BJ$35+Inputs!$AE$43*Inputs!$BB19*Revenue!BJ$36+Inputs!$AE$44*Inputs!$BD19*Revenue!BJ$37+Inputs!$AE$45*Inputs!$BF19*Revenue!BJ$38+Inputs!$AE$46*Inputs!$BH19*Revenue!BJ$39+Inputs!$AE$47*Inputs!$BJ19*Revenue!BJ$40+Inputs!$AE$48*Inputs!$BL19*Revenue!BJ$41,0)</f>
        <v>1245</v>
      </c>
      <c r="BK87" s="34">
        <f>ROUNDUP(Inputs!$AE$42*Inputs!$AZ19*Revenue!BK$35+Inputs!$AE$43*Inputs!$BB19*Revenue!BK$36+Inputs!$AE$44*Inputs!$BD19*Revenue!BK$37+Inputs!$AE$45*Inputs!$BF19*Revenue!BK$38+Inputs!$AE$46*Inputs!$BH19*Revenue!BK$39+Inputs!$AE$47*Inputs!$BJ19*Revenue!BK$40+Inputs!$AE$48*Inputs!$BL19*Revenue!BK$41,0)</f>
        <v>1463</v>
      </c>
      <c r="BL87" s="34">
        <f>ROUNDUP(Inputs!$AE$42*Inputs!$AZ19*Revenue!BL$35+Inputs!$AE$43*Inputs!$BB19*Revenue!BL$36+Inputs!$AE$44*Inputs!$BD19*Revenue!BL$37+Inputs!$AE$45*Inputs!$BF19*Revenue!BL$38+Inputs!$AE$46*Inputs!$BH19*Revenue!BL$39+Inputs!$AE$47*Inputs!$BJ19*Revenue!BL$40+Inputs!$AE$48*Inputs!$BL19*Revenue!BL$41,0)</f>
        <v>1206</v>
      </c>
      <c r="BM87" s="34">
        <f>ROUNDUP(Inputs!$AE$42*Inputs!$AZ19*Revenue!BM$35+Inputs!$AE$43*Inputs!$BB19*Revenue!BM$36+Inputs!$AE$44*Inputs!$BD19*Revenue!BM$37+Inputs!$AE$45*Inputs!$BF19*Revenue!BM$38+Inputs!$AE$46*Inputs!$BH19*Revenue!BM$39+Inputs!$AE$47*Inputs!$BJ19*Revenue!BM$40+Inputs!$AE$48*Inputs!$BL19*Revenue!BM$41,0)</f>
        <v>1396</v>
      </c>
      <c r="BN87" s="34">
        <f>ROUNDUP(Inputs!$AE$42*Inputs!$AZ19*Revenue!BN$35+Inputs!$AE$43*Inputs!$BB19*Revenue!BN$36+Inputs!$AE$44*Inputs!$BD19*Revenue!BN$37+Inputs!$AE$45*Inputs!$BF19*Revenue!BN$38+Inputs!$AE$46*Inputs!$BH19*Revenue!BN$39+Inputs!$AE$47*Inputs!$BJ19*Revenue!BN$40+Inputs!$AE$48*Inputs!$BL19*Revenue!BN$41,0)</f>
        <v>1433</v>
      </c>
      <c r="BO87" s="34">
        <f>ROUNDUP(Inputs!$AE$42*Inputs!$AZ19*Revenue!BO$35+Inputs!$AE$43*Inputs!$BB19*Revenue!BO$36+Inputs!$AE$44*Inputs!$BD19*Revenue!BO$37+Inputs!$AE$45*Inputs!$BF19*Revenue!BO$38+Inputs!$AE$46*Inputs!$BH19*Revenue!BO$39+Inputs!$AE$47*Inputs!$BJ19*Revenue!BO$40+Inputs!$AE$48*Inputs!$BL19*Revenue!BO$41,0)</f>
        <v>1427</v>
      </c>
      <c r="BP87" s="34">
        <f>ROUNDUP(Inputs!$AE$42*Inputs!$AZ19*Revenue!BP$35+Inputs!$AE$43*Inputs!$BB19*Revenue!BP$36+Inputs!$AE$44*Inputs!$BD19*Revenue!BP$37+Inputs!$AE$45*Inputs!$BF19*Revenue!BP$38+Inputs!$AE$46*Inputs!$BH19*Revenue!BP$39+Inputs!$AE$47*Inputs!$BJ19*Revenue!BP$40+Inputs!$AE$48*Inputs!$BL19*Revenue!BP$41,0)</f>
        <v>1430</v>
      </c>
      <c r="BQ87" s="34">
        <f>ROUNDUP(Inputs!$AE$42*Inputs!$AZ19*Revenue!BQ$35+Inputs!$AE$43*Inputs!$BB19*Revenue!BQ$36+Inputs!$AE$44*Inputs!$BD19*Revenue!BQ$37+Inputs!$AE$45*Inputs!$BF19*Revenue!BQ$38+Inputs!$AE$46*Inputs!$BH19*Revenue!BQ$39+Inputs!$AE$47*Inputs!$BJ19*Revenue!BQ$40+Inputs!$AE$48*Inputs!$BL19*Revenue!BQ$41,0)</f>
        <v>980</v>
      </c>
      <c r="BR87" s="34">
        <f>ROUNDUP(Inputs!$AE$42*Inputs!$AZ19*Revenue!BR$35+Inputs!$AE$43*Inputs!$BB19*Revenue!BR$36+Inputs!$AE$44*Inputs!$BD19*Revenue!BR$37+Inputs!$AE$45*Inputs!$BF19*Revenue!BR$38+Inputs!$AE$46*Inputs!$BH19*Revenue!BR$39+Inputs!$AE$47*Inputs!$BJ19*Revenue!BR$40+Inputs!$AE$48*Inputs!$BL19*Revenue!BR$41,0)</f>
        <v>1330</v>
      </c>
      <c r="BS87" s="34">
        <f>ROUNDUP(Inputs!$AE$42*Inputs!$AZ19*Revenue!BS$35+Inputs!$AE$43*Inputs!$BB19*Revenue!BS$36+Inputs!$AE$44*Inputs!$BD19*Revenue!BS$37+Inputs!$AE$45*Inputs!$BF19*Revenue!BS$38+Inputs!$AE$46*Inputs!$BH19*Revenue!BS$39+Inputs!$AE$47*Inputs!$BJ19*Revenue!BS$40+Inputs!$AE$48*Inputs!$BL19*Revenue!BS$41,0)</f>
        <v>1281</v>
      </c>
      <c r="BT87" s="34">
        <f>ROUNDUP(Inputs!$AE$42*Inputs!$AZ19*Revenue!BT$35+Inputs!$AE$43*Inputs!$BB19*Revenue!BT$36+Inputs!$AE$44*Inputs!$BD19*Revenue!BT$37+Inputs!$AE$45*Inputs!$BF19*Revenue!BT$38+Inputs!$AE$46*Inputs!$BH19*Revenue!BT$39+Inputs!$AE$47*Inputs!$BJ19*Revenue!BT$40+Inputs!$AE$48*Inputs!$BL19*Revenue!BT$41,0)</f>
        <v>1368</v>
      </c>
      <c r="BU87" s="34">
        <f>ROUNDUP(Inputs!$AE$42*Inputs!$AZ19*Revenue!BU$35+Inputs!$AE$43*Inputs!$BB19*Revenue!BU$36+Inputs!$AE$44*Inputs!$BD19*Revenue!BU$37+Inputs!$AE$45*Inputs!$BF19*Revenue!BU$38+Inputs!$AE$46*Inputs!$BH19*Revenue!BU$39+Inputs!$AE$47*Inputs!$BJ19*Revenue!BU$40+Inputs!$AE$48*Inputs!$BL19*Revenue!BU$41,0)</f>
        <v>1269</v>
      </c>
      <c r="BV87" s="34">
        <f>ROUNDUP(Inputs!$AE$42*Inputs!$AZ19*Revenue!BV$35+Inputs!$AE$43*Inputs!$BB19*Revenue!BV$36+Inputs!$AE$44*Inputs!$BD19*Revenue!BV$37+Inputs!$AE$45*Inputs!$BF19*Revenue!BV$38+Inputs!$AE$46*Inputs!$BH19*Revenue!BV$39+Inputs!$AE$47*Inputs!$BJ19*Revenue!BV$40+Inputs!$AE$48*Inputs!$BL19*Revenue!BV$41,0)</f>
        <v>1321</v>
      </c>
      <c r="BW87" s="34">
        <f>ROUNDUP(Inputs!$AE$42*Inputs!$AZ19*Revenue!BW$35+Inputs!$AE$43*Inputs!$BB19*Revenue!BW$36+Inputs!$AE$44*Inputs!$BD19*Revenue!BW$37+Inputs!$AE$45*Inputs!$BF19*Revenue!BW$38+Inputs!$AE$46*Inputs!$BH19*Revenue!BW$39+Inputs!$AE$47*Inputs!$BJ19*Revenue!BW$40+Inputs!$AE$48*Inputs!$BL19*Revenue!BW$41,0)</f>
        <v>1531</v>
      </c>
      <c r="BX87" s="34">
        <f>ROUNDUP(Inputs!$AE$42*Inputs!$AZ19*Revenue!BX$35+Inputs!$AE$43*Inputs!$BB19*Revenue!BX$36+Inputs!$AE$44*Inputs!$BD19*Revenue!BX$37+Inputs!$AE$45*Inputs!$BF19*Revenue!BX$38+Inputs!$AE$46*Inputs!$BH19*Revenue!BX$39+Inputs!$AE$47*Inputs!$BJ19*Revenue!BX$40+Inputs!$AE$48*Inputs!$BL19*Revenue!BX$41,0)</f>
        <v>1288</v>
      </c>
      <c r="BY87" s="34">
        <f>ROUNDUP(Inputs!$AE$42*Inputs!$AZ19*Revenue!BY$35+Inputs!$AE$43*Inputs!$BB19*Revenue!BY$36+Inputs!$AE$44*Inputs!$BD19*Revenue!BY$37+Inputs!$AE$45*Inputs!$BF19*Revenue!BY$38+Inputs!$AE$46*Inputs!$BH19*Revenue!BY$39+Inputs!$AE$47*Inputs!$BJ19*Revenue!BY$40+Inputs!$AE$48*Inputs!$BL19*Revenue!BY$41,0)</f>
        <v>1480</v>
      </c>
      <c r="BZ87" s="34">
        <f>ROUNDUP(Inputs!$AE$42*Inputs!$AZ19*Revenue!BZ$35+Inputs!$AE$43*Inputs!$BB19*Revenue!BZ$36+Inputs!$AE$44*Inputs!$BD19*Revenue!BZ$37+Inputs!$AE$45*Inputs!$BF19*Revenue!BZ$38+Inputs!$AE$46*Inputs!$BH19*Revenue!BZ$39+Inputs!$AE$47*Inputs!$BJ19*Revenue!BZ$40+Inputs!$AE$48*Inputs!$BL19*Revenue!BZ$41,0)</f>
        <v>1477</v>
      </c>
      <c r="CA87" s="34">
        <f>ROUNDUP(Inputs!$AE$42*Inputs!$AZ19*Revenue!CA$35+Inputs!$AE$43*Inputs!$BB19*Revenue!CA$36+Inputs!$AE$44*Inputs!$BD19*Revenue!CA$37+Inputs!$AE$45*Inputs!$BF19*Revenue!CA$38+Inputs!$AE$46*Inputs!$BH19*Revenue!CA$39+Inputs!$AE$47*Inputs!$BJ19*Revenue!CA$40+Inputs!$AE$48*Inputs!$BL19*Revenue!CA$41,0)</f>
        <v>1489</v>
      </c>
      <c r="CB87" s="34">
        <f>ROUNDUP(Inputs!$AE$42*Inputs!$AZ19*Revenue!CB$35+Inputs!$AE$43*Inputs!$BB19*Revenue!CB$36+Inputs!$AE$44*Inputs!$BD19*Revenue!CB$37+Inputs!$AE$45*Inputs!$BF19*Revenue!CB$38+Inputs!$AE$46*Inputs!$BH19*Revenue!CB$39+Inputs!$AE$47*Inputs!$BJ19*Revenue!CB$40+Inputs!$AE$48*Inputs!$BL19*Revenue!CB$41,0)</f>
        <v>1672</v>
      </c>
      <c r="CC87" s="34">
        <f>ROUNDUP(Inputs!$AE$42*Inputs!$AZ19*Revenue!CC$35+Inputs!$AE$43*Inputs!$BB19*Revenue!CC$36+Inputs!$AE$44*Inputs!$BD19*Revenue!CC$37+Inputs!$AE$45*Inputs!$BF19*Revenue!CC$38+Inputs!$AE$46*Inputs!$BH19*Revenue!CC$39+Inputs!$AE$47*Inputs!$BJ19*Revenue!CC$40+Inputs!$AE$48*Inputs!$BL19*Revenue!CC$41,0)</f>
        <v>1113</v>
      </c>
      <c r="CD87" s="34">
        <f>ROUNDUP(Inputs!$AE$42*Inputs!$AZ19*Revenue!CD$35+Inputs!$AE$43*Inputs!$BB19*Revenue!CD$36+Inputs!$AE$44*Inputs!$BD19*Revenue!CD$37+Inputs!$AE$45*Inputs!$BF19*Revenue!CD$38+Inputs!$AE$46*Inputs!$BH19*Revenue!CD$39+Inputs!$AE$47*Inputs!$BJ19*Revenue!CD$40+Inputs!$AE$48*Inputs!$BL19*Revenue!CD$41,0)</f>
        <v>1502</v>
      </c>
      <c r="CE87" s="34">
        <f>ROUNDUP(Inputs!$AE$42*Inputs!$AZ19*Revenue!CE$35+Inputs!$AE$43*Inputs!$BB19*Revenue!CE$36+Inputs!$AE$44*Inputs!$BD19*Revenue!CE$37+Inputs!$AE$45*Inputs!$BF19*Revenue!CE$38+Inputs!$AE$46*Inputs!$BH19*Revenue!CE$39+Inputs!$AE$47*Inputs!$BJ19*Revenue!CE$40+Inputs!$AE$48*Inputs!$BL19*Revenue!CE$41,0)</f>
        <v>1442</v>
      </c>
      <c r="CF87" s="34">
        <f>ROUNDUP(Inputs!$AE$42*Inputs!$AZ19*Revenue!CF$35+Inputs!$AE$43*Inputs!$BB19*Revenue!CF$36+Inputs!$AE$44*Inputs!$BD19*Revenue!CF$37+Inputs!$AE$45*Inputs!$BF19*Revenue!CF$38+Inputs!$AE$46*Inputs!$BH19*Revenue!CF$39+Inputs!$AE$47*Inputs!$BJ19*Revenue!CF$40+Inputs!$AE$48*Inputs!$BL19*Revenue!CF$41,0)</f>
        <v>1547</v>
      </c>
      <c r="CG87" s="34">
        <f>ROUNDUP(Inputs!$AE$42*Inputs!$AZ19*Revenue!CG$35+Inputs!$AE$43*Inputs!$BB19*Revenue!CG$36+Inputs!$AE$44*Inputs!$BD19*Revenue!CG$37+Inputs!$AE$45*Inputs!$BF19*Revenue!CG$38+Inputs!$AE$46*Inputs!$BH19*Revenue!CG$39+Inputs!$AE$47*Inputs!$BJ19*Revenue!CG$40+Inputs!$AE$48*Inputs!$BL19*Revenue!CG$41,0)</f>
        <v>1464</v>
      </c>
      <c r="CH87" s="34">
        <f>ROUNDUP(Inputs!$AE$42*Inputs!$AZ19*Revenue!CH$35+Inputs!$AE$43*Inputs!$BB19*Revenue!CH$36+Inputs!$AE$44*Inputs!$BD19*Revenue!CH$37+Inputs!$AE$45*Inputs!$BF19*Revenue!CH$38+Inputs!$AE$46*Inputs!$BH19*Revenue!CH$39+Inputs!$AE$47*Inputs!$BJ19*Revenue!CH$40+Inputs!$AE$48*Inputs!$BL19*Revenue!CH$41,0)</f>
        <v>1511</v>
      </c>
      <c r="CI87" s="34">
        <f>ROUNDUP(Inputs!$AE$42*Inputs!$AZ19*Revenue!CI$35+Inputs!$AE$43*Inputs!$BB19*Revenue!CI$36+Inputs!$AE$44*Inputs!$BD19*Revenue!CI$37+Inputs!$AE$45*Inputs!$BF19*Revenue!CI$38+Inputs!$AE$46*Inputs!$BH19*Revenue!CI$39+Inputs!$AE$47*Inputs!$BJ19*Revenue!CI$40+Inputs!$AE$48*Inputs!$BL19*Revenue!CI$41,0)</f>
        <v>1700</v>
      </c>
      <c r="CJ87" s="34">
        <f>ROUNDUP(Inputs!$AE$42*Inputs!$AZ19*Revenue!CJ$35+Inputs!$AE$43*Inputs!$BB19*Revenue!CJ$36+Inputs!$AE$44*Inputs!$BD19*Revenue!CJ$37+Inputs!$AE$45*Inputs!$BF19*Revenue!CJ$38+Inputs!$AE$46*Inputs!$BH19*Revenue!CJ$39+Inputs!$AE$47*Inputs!$BJ19*Revenue!CJ$40+Inputs!$AE$48*Inputs!$BL19*Revenue!CJ$41,0)</f>
        <v>1455</v>
      </c>
      <c r="CK87" s="34">
        <f>ROUNDUP(Inputs!$AE$42*Inputs!$AZ19*Revenue!CK$35+Inputs!$AE$43*Inputs!$BB19*Revenue!CK$36+Inputs!$AE$44*Inputs!$BD19*Revenue!CK$37+Inputs!$AE$45*Inputs!$BF19*Revenue!CK$38+Inputs!$AE$46*Inputs!$BH19*Revenue!CK$39+Inputs!$AE$47*Inputs!$BJ19*Revenue!CK$40+Inputs!$AE$48*Inputs!$BL19*Revenue!CK$41,0)</f>
        <v>1730</v>
      </c>
      <c r="CL87" s="34">
        <f>ROUNDUP(Inputs!$AE$42*Inputs!$AZ19*Revenue!CL$35+Inputs!$AE$43*Inputs!$BB19*Revenue!CL$36+Inputs!$AE$44*Inputs!$BD19*Revenue!CL$37+Inputs!$AE$45*Inputs!$BF19*Revenue!CL$38+Inputs!$AE$46*Inputs!$BH19*Revenue!CL$39+Inputs!$AE$47*Inputs!$BJ19*Revenue!CL$40+Inputs!$AE$48*Inputs!$BL19*Revenue!CL$41,0)</f>
        <v>1639</v>
      </c>
      <c r="CM87" s="34">
        <f>ROUNDUP(Inputs!$AE$42*Inputs!$AZ19*Revenue!CM$35+Inputs!$AE$43*Inputs!$BB19*Revenue!CM$36+Inputs!$AE$44*Inputs!$BD19*Revenue!CM$37+Inputs!$AE$45*Inputs!$BF19*Revenue!CM$38+Inputs!$AE$46*Inputs!$BH19*Revenue!CM$39+Inputs!$AE$47*Inputs!$BJ19*Revenue!CM$40+Inputs!$AE$48*Inputs!$BL19*Revenue!CM$41,0)</f>
        <v>1706</v>
      </c>
    </row>
    <row r="88" spans="2:91" x14ac:dyDescent="0.2">
      <c r="B88" s="88" t="str">
        <f>IF(Inputs!AP20=0,"Don’t filled",Inputs!AP20)</f>
        <v>Meat balls</v>
      </c>
      <c r="C88" s="19" t="s">
        <v>279</v>
      </c>
      <c r="D88" s="19" t="s">
        <v>19</v>
      </c>
      <c r="E88" s="176">
        <f t="shared" si="108"/>
        <v>675</v>
      </c>
      <c r="F88" s="176">
        <f t="shared" si="108"/>
        <v>2855</v>
      </c>
      <c r="G88" s="176">
        <f t="shared" si="108"/>
        <v>3098</v>
      </c>
      <c r="H88" s="176">
        <f t="shared" si="108"/>
        <v>3253</v>
      </c>
      <c r="I88" s="176">
        <f t="shared" si="108"/>
        <v>3701</v>
      </c>
      <c r="K88" s="176">
        <f t="shared" si="109"/>
        <v>0</v>
      </c>
      <c r="L88" s="176">
        <f t="shared" si="109"/>
        <v>0</v>
      </c>
      <c r="M88" s="176">
        <f t="shared" si="109"/>
        <v>0</v>
      </c>
      <c r="N88" s="176">
        <f t="shared" si="109"/>
        <v>675</v>
      </c>
      <c r="O88" s="176">
        <f t="shared" si="109"/>
        <v>664</v>
      </c>
      <c r="P88" s="176">
        <f t="shared" si="109"/>
        <v>688</v>
      </c>
      <c r="Q88" s="176">
        <f t="shared" si="109"/>
        <v>722</v>
      </c>
      <c r="R88" s="176">
        <f t="shared" si="109"/>
        <v>781</v>
      </c>
      <c r="S88" s="176">
        <f t="shared" si="109"/>
        <v>716</v>
      </c>
      <c r="T88" s="176">
        <f t="shared" si="109"/>
        <v>745</v>
      </c>
      <c r="U88" s="176">
        <f t="shared" si="110"/>
        <v>784</v>
      </c>
      <c r="V88" s="176">
        <f t="shared" si="110"/>
        <v>853</v>
      </c>
      <c r="W88" s="176">
        <f t="shared" si="110"/>
        <v>748</v>
      </c>
      <c r="X88" s="176">
        <f t="shared" si="110"/>
        <v>785</v>
      </c>
      <c r="Y88" s="176">
        <f t="shared" si="110"/>
        <v>830</v>
      </c>
      <c r="Z88" s="176">
        <f t="shared" si="110"/>
        <v>890</v>
      </c>
      <c r="AA88" s="176">
        <f t="shared" si="110"/>
        <v>859</v>
      </c>
      <c r="AB88" s="176">
        <f t="shared" si="110"/>
        <v>892</v>
      </c>
      <c r="AC88" s="176">
        <f t="shared" si="110"/>
        <v>934</v>
      </c>
      <c r="AD88" s="176">
        <f t="shared" si="110"/>
        <v>1016</v>
      </c>
      <c r="AF88" s="34">
        <f>ROUNDUP(Inputs!$AE$42*Inputs!$AZ20*Revenue!AF$35+Inputs!$AE$43*Inputs!$BB20*Revenue!AF$36+Inputs!$AE$44*Inputs!$BD20*Revenue!AF$37+Inputs!$AE$45*Inputs!$BF20*Revenue!AF$38+Inputs!$AE$46*Inputs!$BH20*Revenue!AF$39+Inputs!$AE$47*Inputs!$BJ20*Revenue!AF$40+Inputs!$AE$48*Inputs!$BL20*Revenue!AF$41,0)</f>
        <v>0</v>
      </c>
      <c r="AG88" s="34">
        <f>ROUNDUP(Inputs!$AE$42*Inputs!$AZ20*Revenue!AG$35+Inputs!$AE$43*Inputs!$BB20*Revenue!AG$36+Inputs!$AE$44*Inputs!$BD20*Revenue!AG$37+Inputs!$AE$45*Inputs!$BF20*Revenue!AG$38+Inputs!$AE$46*Inputs!$BH20*Revenue!AG$39+Inputs!$AE$47*Inputs!$BJ20*Revenue!AG$40+Inputs!$AE$48*Inputs!$BL20*Revenue!AG$41,0)</f>
        <v>0</v>
      </c>
      <c r="AH88" s="34">
        <f>ROUNDUP(Inputs!$AE$42*Inputs!$AZ20*Revenue!AH$35+Inputs!$AE$43*Inputs!$BB20*Revenue!AH$36+Inputs!$AE$44*Inputs!$BD20*Revenue!AH$37+Inputs!$AE$45*Inputs!$BF20*Revenue!AH$38+Inputs!$AE$46*Inputs!$BH20*Revenue!AH$39+Inputs!$AE$47*Inputs!$BJ20*Revenue!AH$40+Inputs!$AE$48*Inputs!$BL20*Revenue!AH$41,0)</f>
        <v>0</v>
      </c>
      <c r="AI88" s="34">
        <f>ROUNDUP(Inputs!$AE$42*Inputs!$AZ20*Revenue!AI$35+Inputs!$AE$43*Inputs!$BB20*Revenue!AI$36+Inputs!$AE$44*Inputs!$BD20*Revenue!AI$37+Inputs!$AE$45*Inputs!$BF20*Revenue!AI$38+Inputs!$AE$46*Inputs!$BH20*Revenue!AI$39+Inputs!$AE$47*Inputs!$BJ20*Revenue!AI$40+Inputs!$AE$48*Inputs!$BL20*Revenue!AI$41,0)</f>
        <v>0</v>
      </c>
      <c r="AJ88" s="34">
        <f>ROUNDUP(Inputs!$AE$42*Inputs!$AZ20*Revenue!AJ$35+Inputs!$AE$43*Inputs!$BB20*Revenue!AJ$36+Inputs!$AE$44*Inputs!$BD20*Revenue!AJ$37+Inputs!$AE$45*Inputs!$BF20*Revenue!AJ$38+Inputs!$AE$46*Inputs!$BH20*Revenue!AJ$39+Inputs!$AE$47*Inputs!$BJ20*Revenue!AJ$40+Inputs!$AE$48*Inputs!$BL20*Revenue!AJ$41,0)</f>
        <v>0</v>
      </c>
      <c r="AK88" s="34">
        <f>ROUNDUP(Inputs!$AE$42*Inputs!$AZ20*Revenue!AK$35+Inputs!$AE$43*Inputs!$BB20*Revenue!AK$36+Inputs!$AE$44*Inputs!$BD20*Revenue!AK$37+Inputs!$AE$45*Inputs!$BF20*Revenue!AK$38+Inputs!$AE$46*Inputs!$BH20*Revenue!AK$39+Inputs!$AE$47*Inputs!$BJ20*Revenue!AK$40+Inputs!$AE$48*Inputs!$BL20*Revenue!AK$41,0)</f>
        <v>0</v>
      </c>
      <c r="AL88" s="34">
        <f>ROUNDUP(Inputs!$AE$42*Inputs!$AZ20*Revenue!AL$35+Inputs!$AE$43*Inputs!$BB20*Revenue!AL$36+Inputs!$AE$44*Inputs!$BD20*Revenue!AL$37+Inputs!$AE$45*Inputs!$BF20*Revenue!AL$38+Inputs!$AE$46*Inputs!$BH20*Revenue!AL$39+Inputs!$AE$47*Inputs!$BJ20*Revenue!AL$40+Inputs!$AE$48*Inputs!$BL20*Revenue!AL$41,0)</f>
        <v>0</v>
      </c>
      <c r="AM88" s="34">
        <f>ROUNDUP(Inputs!$AE$42*Inputs!$AZ20*Revenue!AM$35+Inputs!$AE$43*Inputs!$BB20*Revenue!AM$36+Inputs!$AE$44*Inputs!$BD20*Revenue!AM$37+Inputs!$AE$45*Inputs!$BF20*Revenue!AM$38+Inputs!$AE$46*Inputs!$BH20*Revenue!AM$39+Inputs!$AE$47*Inputs!$BJ20*Revenue!AM$40+Inputs!$AE$48*Inputs!$BL20*Revenue!AM$41,0)</f>
        <v>0</v>
      </c>
      <c r="AN88" s="34">
        <f>ROUNDUP(Inputs!$AE$42*Inputs!$AZ20*Revenue!AN$35+Inputs!$AE$43*Inputs!$BB20*Revenue!AN$36+Inputs!$AE$44*Inputs!$BD20*Revenue!AN$37+Inputs!$AE$45*Inputs!$BF20*Revenue!AN$38+Inputs!$AE$46*Inputs!$BH20*Revenue!AN$39+Inputs!$AE$47*Inputs!$BJ20*Revenue!AN$40+Inputs!$AE$48*Inputs!$BL20*Revenue!AN$41,0)</f>
        <v>0</v>
      </c>
      <c r="AO88" s="34">
        <f>ROUNDUP(Inputs!$AE$42*Inputs!$AZ20*Revenue!AO$35+Inputs!$AE$43*Inputs!$BB20*Revenue!AO$36+Inputs!$AE$44*Inputs!$BD20*Revenue!AO$37+Inputs!$AE$45*Inputs!$BF20*Revenue!AO$38+Inputs!$AE$46*Inputs!$BH20*Revenue!AO$39+Inputs!$AE$47*Inputs!$BJ20*Revenue!AO$40+Inputs!$AE$48*Inputs!$BL20*Revenue!AO$41,0)</f>
        <v>222</v>
      </c>
      <c r="AP88" s="34">
        <f>ROUNDUP(Inputs!$AE$42*Inputs!$AZ20*Revenue!AP$35+Inputs!$AE$43*Inputs!$BB20*Revenue!AP$36+Inputs!$AE$44*Inputs!$BD20*Revenue!AP$37+Inputs!$AE$45*Inputs!$BF20*Revenue!AP$38+Inputs!$AE$46*Inputs!$BH20*Revenue!AP$39+Inputs!$AE$47*Inputs!$BJ20*Revenue!AP$40+Inputs!$AE$48*Inputs!$BL20*Revenue!AP$41,0)</f>
        <v>219</v>
      </c>
      <c r="AQ88" s="34">
        <f>ROUNDUP(Inputs!$AE$42*Inputs!$AZ20*Revenue!AQ$35+Inputs!$AE$43*Inputs!$BB20*Revenue!AQ$36+Inputs!$AE$44*Inputs!$BD20*Revenue!AQ$37+Inputs!$AE$45*Inputs!$BF20*Revenue!AQ$38+Inputs!$AE$46*Inputs!$BH20*Revenue!AQ$39+Inputs!$AE$47*Inputs!$BJ20*Revenue!AQ$40+Inputs!$AE$48*Inputs!$BL20*Revenue!AQ$41,0)</f>
        <v>234</v>
      </c>
      <c r="AR88" s="34">
        <f>ROUNDUP(Inputs!$AE$42*Inputs!$AZ20*Revenue!AR$35+Inputs!$AE$43*Inputs!$BB20*Revenue!AR$36+Inputs!$AE$44*Inputs!$BD20*Revenue!AR$37+Inputs!$AE$45*Inputs!$BF20*Revenue!AR$38+Inputs!$AE$46*Inputs!$BH20*Revenue!AR$39+Inputs!$AE$47*Inputs!$BJ20*Revenue!AR$40+Inputs!$AE$48*Inputs!$BL20*Revenue!AR$41,0)</f>
        <v>249</v>
      </c>
      <c r="AS88" s="34">
        <f>ROUNDUP(Inputs!$AE$42*Inputs!$AZ20*Revenue!AS$35+Inputs!$AE$43*Inputs!$BB20*Revenue!AS$36+Inputs!$AE$44*Inputs!$BD20*Revenue!AS$37+Inputs!$AE$45*Inputs!$BF20*Revenue!AS$38+Inputs!$AE$46*Inputs!$BH20*Revenue!AS$39+Inputs!$AE$47*Inputs!$BJ20*Revenue!AS$40+Inputs!$AE$48*Inputs!$BL20*Revenue!AS$41,0)</f>
        <v>175</v>
      </c>
      <c r="AT88" s="34">
        <f>ROUNDUP(Inputs!$AE$42*Inputs!$AZ20*Revenue!AT$35+Inputs!$AE$43*Inputs!$BB20*Revenue!AT$36+Inputs!$AE$44*Inputs!$BD20*Revenue!AT$37+Inputs!$AE$45*Inputs!$BF20*Revenue!AT$38+Inputs!$AE$46*Inputs!$BH20*Revenue!AT$39+Inputs!$AE$47*Inputs!$BJ20*Revenue!AT$40+Inputs!$AE$48*Inputs!$BL20*Revenue!AT$41,0)</f>
        <v>240</v>
      </c>
      <c r="AU88" s="34">
        <f>ROUNDUP(Inputs!$AE$42*Inputs!$AZ20*Revenue!AU$35+Inputs!$AE$43*Inputs!$BB20*Revenue!AU$36+Inputs!$AE$44*Inputs!$BD20*Revenue!AU$37+Inputs!$AE$45*Inputs!$BF20*Revenue!AU$38+Inputs!$AE$46*Inputs!$BH20*Revenue!AU$39+Inputs!$AE$47*Inputs!$BJ20*Revenue!AU$40+Inputs!$AE$48*Inputs!$BL20*Revenue!AU$41,0)</f>
        <v>223</v>
      </c>
      <c r="AV88" s="34">
        <f>ROUNDUP(Inputs!$AE$42*Inputs!$AZ20*Revenue!AV$35+Inputs!$AE$43*Inputs!$BB20*Revenue!AV$36+Inputs!$AE$44*Inputs!$BD20*Revenue!AV$37+Inputs!$AE$45*Inputs!$BF20*Revenue!AV$38+Inputs!$AE$46*Inputs!$BH20*Revenue!AV$39+Inputs!$AE$47*Inputs!$BJ20*Revenue!AV$40+Inputs!$AE$48*Inputs!$BL20*Revenue!AV$41,0)</f>
        <v>232</v>
      </c>
      <c r="AW88" s="34">
        <f>ROUNDUP(Inputs!$AE$42*Inputs!$AZ20*Revenue!AW$35+Inputs!$AE$43*Inputs!$BB20*Revenue!AW$36+Inputs!$AE$44*Inputs!$BD20*Revenue!AW$37+Inputs!$AE$45*Inputs!$BF20*Revenue!AW$38+Inputs!$AE$46*Inputs!$BH20*Revenue!AW$39+Inputs!$AE$47*Inputs!$BJ20*Revenue!AW$40+Inputs!$AE$48*Inputs!$BL20*Revenue!AW$41,0)</f>
        <v>233</v>
      </c>
      <c r="AX88" s="34">
        <f>ROUNDUP(Inputs!$AE$42*Inputs!$AZ20*Revenue!AX$35+Inputs!$AE$43*Inputs!$BB20*Revenue!AX$36+Inputs!$AE$44*Inputs!$BD20*Revenue!AX$37+Inputs!$AE$45*Inputs!$BF20*Revenue!AX$38+Inputs!$AE$46*Inputs!$BH20*Revenue!AX$39+Inputs!$AE$47*Inputs!$BJ20*Revenue!AX$40+Inputs!$AE$48*Inputs!$BL20*Revenue!AX$41,0)</f>
        <v>232</v>
      </c>
      <c r="AY88" s="34">
        <f>ROUNDUP(Inputs!$AE$42*Inputs!$AZ20*Revenue!AY$35+Inputs!$AE$43*Inputs!$BB20*Revenue!AY$36+Inputs!$AE$44*Inputs!$BD20*Revenue!AY$37+Inputs!$AE$45*Inputs!$BF20*Revenue!AY$38+Inputs!$AE$46*Inputs!$BH20*Revenue!AY$39+Inputs!$AE$47*Inputs!$BJ20*Revenue!AY$40+Inputs!$AE$48*Inputs!$BL20*Revenue!AY$41,0)</f>
        <v>262</v>
      </c>
      <c r="AZ88" s="34">
        <f>ROUNDUP(Inputs!$AE$42*Inputs!$AZ20*Revenue!AZ$35+Inputs!$AE$43*Inputs!$BB20*Revenue!AZ$36+Inputs!$AE$44*Inputs!$BD20*Revenue!AZ$37+Inputs!$AE$45*Inputs!$BF20*Revenue!AZ$38+Inputs!$AE$46*Inputs!$BH20*Revenue!AZ$39+Inputs!$AE$47*Inputs!$BJ20*Revenue!AZ$40+Inputs!$AE$48*Inputs!$BL20*Revenue!AZ$41,0)</f>
        <v>228</v>
      </c>
      <c r="BA88" s="34">
        <f>ROUNDUP(Inputs!$AE$42*Inputs!$AZ20*Revenue!BA$35+Inputs!$AE$43*Inputs!$BB20*Revenue!BA$36+Inputs!$AE$44*Inputs!$BD20*Revenue!BA$37+Inputs!$AE$45*Inputs!$BF20*Revenue!BA$38+Inputs!$AE$46*Inputs!$BH20*Revenue!BA$39+Inputs!$AE$47*Inputs!$BJ20*Revenue!BA$40+Inputs!$AE$48*Inputs!$BL20*Revenue!BA$41,0)</f>
        <v>256</v>
      </c>
      <c r="BB88" s="34">
        <f>ROUNDUP(Inputs!$AE$42*Inputs!$AZ20*Revenue!BB$35+Inputs!$AE$43*Inputs!$BB20*Revenue!BB$36+Inputs!$AE$44*Inputs!$BD20*Revenue!BB$37+Inputs!$AE$45*Inputs!$BF20*Revenue!BB$38+Inputs!$AE$46*Inputs!$BH20*Revenue!BB$39+Inputs!$AE$47*Inputs!$BJ20*Revenue!BB$40+Inputs!$AE$48*Inputs!$BL20*Revenue!BB$41,0)</f>
        <v>260</v>
      </c>
      <c r="BC88" s="34">
        <f>ROUNDUP(Inputs!$AE$42*Inputs!$AZ20*Revenue!BC$35+Inputs!$AE$43*Inputs!$BB20*Revenue!BC$36+Inputs!$AE$44*Inputs!$BD20*Revenue!BC$37+Inputs!$AE$45*Inputs!$BF20*Revenue!BC$38+Inputs!$AE$46*Inputs!$BH20*Revenue!BC$39+Inputs!$AE$47*Inputs!$BJ20*Revenue!BC$40+Inputs!$AE$48*Inputs!$BL20*Revenue!BC$41,0)</f>
        <v>265</v>
      </c>
      <c r="BD88" s="34">
        <f>ROUNDUP(Inputs!$AE$42*Inputs!$AZ20*Revenue!BD$35+Inputs!$AE$43*Inputs!$BB20*Revenue!BD$36+Inputs!$AE$44*Inputs!$BD20*Revenue!BD$37+Inputs!$AE$45*Inputs!$BF20*Revenue!BD$38+Inputs!$AE$46*Inputs!$BH20*Revenue!BD$39+Inputs!$AE$47*Inputs!$BJ20*Revenue!BD$40+Inputs!$AE$48*Inputs!$BL20*Revenue!BD$41,0)</f>
        <v>270</v>
      </c>
      <c r="BE88" s="34">
        <f>ROUNDUP(Inputs!$AE$42*Inputs!$AZ20*Revenue!BE$35+Inputs!$AE$43*Inputs!$BB20*Revenue!BE$36+Inputs!$AE$44*Inputs!$BD20*Revenue!BE$37+Inputs!$AE$45*Inputs!$BF20*Revenue!BE$38+Inputs!$AE$46*Inputs!$BH20*Revenue!BE$39+Inputs!$AE$47*Inputs!$BJ20*Revenue!BE$40+Inputs!$AE$48*Inputs!$BL20*Revenue!BE$41,0)</f>
        <v>187</v>
      </c>
      <c r="BF88" s="34">
        <f>ROUNDUP(Inputs!$AE$42*Inputs!$AZ20*Revenue!BF$35+Inputs!$AE$43*Inputs!$BB20*Revenue!BF$36+Inputs!$AE$44*Inputs!$BD20*Revenue!BF$37+Inputs!$AE$45*Inputs!$BF20*Revenue!BF$38+Inputs!$AE$46*Inputs!$BH20*Revenue!BF$39+Inputs!$AE$47*Inputs!$BJ20*Revenue!BF$40+Inputs!$AE$48*Inputs!$BL20*Revenue!BF$41,0)</f>
        <v>259</v>
      </c>
      <c r="BG88" s="34">
        <f>ROUNDUP(Inputs!$AE$42*Inputs!$AZ20*Revenue!BG$35+Inputs!$AE$43*Inputs!$BB20*Revenue!BG$36+Inputs!$AE$44*Inputs!$BD20*Revenue!BG$37+Inputs!$AE$45*Inputs!$BF20*Revenue!BG$38+Inputs!$AE$46*Inputs!$BH20*Revenue!BG$39+Inputs!$AE$47*Inputs!$BJ20*Revenue!BG$40+Inputs!$AE$48*Inputs!$BL20*Revenue!BG$41,0)</f>
        <v>245</v>
      </c>
      <c r="BH88" s="34">
        <f>ROUNDUP(Inputs!$AE$42*Inputs!$AZ20*Revenue!BH$35+Inputs!$AE$43*Inputs!$BB20*Revenue!BH$36+Inputs!$AE$44*Inputs!$BD20*Revenue!BH$37+Inputs!$AE$45*Inputs!$BF20*Revenue!BH$38+Inputs!$AE$46*Inputs!$BH20*Revenue!BH$39+Inputs!$AE$47*Inputs!$BJ20*Revenue!BH$40+Inputs!$AE$48*Inputs!$BL20*Revenue!BH$41,0)</f>
        <v>253</v>
      </c>
      <c r="BI88" s="34">
        <f>ROUNDUP(Inputs!$AE$42*Inputs!$AZ20*Revenue!BI$35+Inputs!$AE$43*Inputs!$BB20*Revenue!BI$36+Inputs!$AE$44*Inputs!$BD20*Revenue!BI$37+Inputs!$AE$45*Inputs!$BF20*Revenue!BI$38+Inputs!$AE$46*Inputs!$BH20*Revenue!BI$39+Inputs!$AE$47*Inputs!$BJ20*Revenue!BI$40+Inputs!$AE$48*Inputs!$BL20*Revenue!BI$41,0)</f>
        <v>247</v>
      </c>
      <c r="BJ88" s="34">
        <f>ROUNDUP(Inputs!$AE$42*Inputs!$AZ20*Revenue!BJ$35+Inputs!$AE$43*Inputs!$BB20*Revenue!BJ$36+Inputs!$AE$44*Inputs!$BD20*Revenue!BJ$37+Inputs!$AE$45*Inputs!$BF20*Revenue!BJ$38+Inputs!$AE$46*Inputs!$BH20*Revenue!BJ$39+Inputs!$AE$47*Inputs!$BJ20*Revenue!BJ$40+Inputs!$AE$48*Inputs!$BL20*Revenue!BJ$41,0)</f>
        <v>249</v>
      </c>
      <c r="BK88" s="34">
        <f>ROUNDUP(Inputs!$AE$42*Inputs!$AZ20*Revenue!BK$35+Inputs!$AE$43*Inputs!$BB20*Revenue!BK$36+Inputs!$AE$44*Inputs!$BD20*Revenue!BK$37+Inputs!$AE$45*Inputs!$BF20*Revenue!BK$38+Inputs!$AE$46*Inputs!$BH20*Revenue!BK$39+Inputs!$AE$47*Inputs!$BJ20*Revenue!BK$40+Inputs!$AE$48*Inputs!$BL20*Revenue!BK$41,0)</f>
        <v>293</v>
      </c>
      <c r="BL88" s="34">
        <f>ROUNDUP(Inputs!$AE$42*Inputs!$AZ20*Revenue!BL$35+Inputs!$AE$43*Inputs!$BB20*Revenue!BL$36+Inputs!$AE$44*Inputs!$BD20*Revenue!BL$37+Inputs!$AE$45*Inputs!$BF20*Revenue!BL$38+Inputs!$AE$46*Inputs!$BH20*Revenue!BL$39+Inputs!$AE$47*Inputs!$BJ20*Revenue!BL$40+Inputs!$AE$48*Inputs!$BL20*Revenue!BL$41,0)</f>
        <v>242</v>
      </c>
      <c r="BM88" s="34">
        <f>ROUNDUP(Inputs!$AE$42*Inputs!$AZ20*Revenue!BM$35+Inputs!$AE$43*Inputs!$BB20*Revenue!BM$36+Inputs!$AE$44*Inputs!$BD20*Revenue!BM$37+Inputs!$AE$45*Inputs!$BF20*Revenue!BM$38+Inputs!$AE$46*Inputs!$BH20*Revenue!BM$39+Inputs!$AE$47*Inputs!$BJ20*Revenue!BM$40+Inputs!$AE$48*Inputs!$BL20*Revenue!BM$41,0)</f>
        <v>280</v>
      </c>
      <c r="BN88" s="34">
        <f>ROUNDUP(Inputs!$AE$42*Inputs!$AZ20*Revenue!BN$35+Inputs!$AE$43*Inputs!$BB20*Revenue!BN$36+Inputs!$AE$44*Inputs!$BD20*Revenue!BN$37+Inputs!$AE$45*Inputs!$BF20*Revenue!BN$38+Inputs!$AE$46*Inputs!$BH20*Revenue!BN$39+Inputs!$AE$47*Inputs!$BJ20*Revenue!BN$40+Inputs!$AE$48*Inputs!$BL20*Revenue!BN$41,0)</f>
        <v>287</v>
      </c>
      <c r="BO88" s="34">
        <f>ROUNDUP(Inputs!$AE$42*Inputs!$AZ20*Revenue!BO$35+Inputs!$AE$43*Inputs!$BB20*Revenue!BO$36+Inputs!$AE$44*Inputs!$BD20*Revenue!BO$37+Inputs!$AE$45*Inputs!$BF20*Revenue!BO$38+Inputs!$AE$46*Inputs!$BH20*Revenue!BO$39+Inputs!$AE$47*Inputs!$BJ20*Revenue!BO$40+Inputs!$AE$48*Inputs!$BL20*Revenue!BO$41,0)</f>
        <v>286</v>
      </c>
      <c r="BP88" s="34">
        <f>ROUNDUP(Inputs!$AE$42*Inputs!$AZ20*Revenue!BP$35+Inputs!$AE$43*Inputs!$BB20*Revenue!BP$36+Inputs!$AE$44*Inputs!$BD20*Revenue!BP$37+Inputs!$AE$45*Inputs!$BF20*Revenue!BP$38+Inputs!$AE$46*Inputs!$BH20*Revenue!BP$39+Inputs!$AE$47*Inputs!$BJ20*Revenue!BP$40+Inputs!$AE$48*Inputs!$BL20*Revenue!BP$41,0)</f>
        <v>286</v>
      </c>
      <c r="BQ88" s="34">
        <f>ROUNDUP(Inputs!$AE$42*Inputs!$AZ20*Revenue!BQ$35+Inputs!$AE$43*Inputs!$BB20*Revenue!BQ$36+Inputs!$AE$44*Inputs!$BD20*Revenue!BQ$37+Inputs!$AE$45*Inputs!$BF20*Revenue!BQ$38+Inputs!$AE$46*Inputs!$BH20*Revenue!BQ$39+Inputs!$AE$47*Inputs!$BJ20*Revenue!BQ$40+Inputs!$AE$48*Inputs!$BL20*Revenue!BQ$41,0)</f>
        <v>196</v>
      </c>
      <c r="BR88" s="34">
        <f>ROUNDUP(Inputs!$AE$42*Inputs!$AZ20*Revenue!BR$35+Inputs!$AE$43*Inputs!$BB20*Revenue!BR$36+Inputs!$AE$44*Inputs!$BD20*Revenue!BR$37+Inputs!$AE$45*Inputs!$BF20*Revenue!BR$38+Inputs!$AE$46*Inputs!$BH20*Revenue!BR$39+Inputs!$AE$47*Inputs!$BJ20*Revenue!BR$40+Inputs!$AE$48*Inputs!$BL20*Revenue!BR$41,0)</f>
        <v>266</v>
      </c>
      <c r="BS88" s="34">
        <f>ROUNDUP(Inputs!$AE$42*Inputs!$AZ20*Revenue!BS$35+Inputs!$AE$43*Inputs!$BB20*Revenue!BS$36+Inputs!$AE$44*Inputs!$BD20*Revenue!BS$37+Inputs!$AE$45*Inputs!$BF20*Revenue!BS$38+Inputs!$AE$46*Inputs!$BH20*Revenue!BS$39+Inputs!$AE$47*Inputs!$BJ20*Revenue!BS$40+Inputs!$AE$48*Inputs!$BL20*Revenue!BS$41,0)</f>
        <v>257</v>
      </c>
      <c r="BT88" s="34">
        <f>ROUNDUP(Inputs!$AE$42*Inputs!$AZ20*Revenue!BT$35+Inputs!$AE$43*Inputs!$BB20*Revenue!BT$36+Inputs!$AE$44*Inputs!$BD20*Revenue!BT$37+Inputs!$AE$45*Inputs!$BF20*Revenue!BT$38+Inputs!$AE$46*Inputs!$BH20*Revenue!BT$39+Inputs!$AE$47*Inputs!$BJ20*Revenue!BT$40+Inputs!$AE$48*Inputs!$BL20*Revenue!BT$41,0)</f>
        <v>274</v>
      </c>
      <c r="BU88" s="34">
        <f>ROUNDUP(Inputs!$AE$42*Inputs!$AZ20*Revenue!BU$35+Inputs!$AE$43*Inputs!$BB20*Revenue!BU$36+Inputs!$AE$44*Inputs!$BD20*Revenue!BU$37+Inputs!$AE$45*Inputs!$BF20*Revenue!BU$38+Inputs!$AE$46*Inputs!$BH20*Revenue!BU$39+Inputs!$AE$47*Inputs!$BJ20*Revenue!BU$40+Inputs!$AE$48*Inputs!$BL20*Revenue!BU$41,0)</f>
        <v>254</v>
      </c>
      <c r="BV88" s="34">
        <f>ROUNDUP(Inputs!$AE$42*Inputs!$AZ20*Revenue!BV$35+Inputs!$AE$43*Inputs!$BB20*Revenue!BV$36+Inputs!$AE$44*Inputs!$BD20*Revenue!BV$37+Inputs!$AE$45*Inputs!$BF20*Revenue!BV$38+Inputs!$AE$46*Inputs!$BH20*Revenue!BV$39+Inputs!$AE$47*Inputs!$BJ20*Revenue!BV$40+Inputs!$AE$48*Inputs!$BL20*Revenue!BV$41,0)</f>
        <v>265</v>
      </c>
      <c r="BW88" s="34">
        <f>ROUNDUP(Inputs!$AE$42*Inputs!$AZ20*Revenue!BW$35+Inputs!$AE$43*Inputs!$BB20*Revenue!BW$36+Inputs!$AE$44*Inputs!$BD20*Revenue!BW$37+Inputs!$AE$45*Inputs!$BF20*Revenue!BW$38+Inputs!$AE$46*Inputs!$BH20*Revenue!BW$39+Inputs!$AE$47*Inputs!$BJ20*Revenue!BW$40+Inputs!$AE$48*Inputs!$BL20*Revenue!BW$41,0)</f>
        <v>307</v>
      </c>
      <c r="BX88" s="34">
        <f>ROUNDUP(Inputs!$AE$42*Inputs!$AZ20*Revenue!BX$35+Inputs!$AE$43*Inputs!$BB20*Revenue!BX$36+Inputs!$AE$44*Inputs!$BD20*Revenue!BX$37+Inputs!$AE$45*Inputs!$BF20*Revenue!BX$38+Inputs!$AE$46*Inputs!$BH20*Revenue!BX$39+Inputs!$AE$47*Inputs!$BJ20*Revenue!BX$40+Inputs!$AE$48*Inputs!$BL20*Revenue!BX$41,0)</f>
        <v>258</v>
      </c>
      <c r="BY88" s="34">
        <f>ROUNDUP(Inputs!$AE$42*Inputs!$AZ20*Revenue!BY$35+Inputs!$AE$43*Inputs!$BB20*Revenue!BY$36+Inputs!$AE$44*Inputs!$BD20*Revenue!BY$37+Inputs!$AE$45*Inputs!$BF20*Revenue!BY$38+Inputs!$AE$46*Inputs!$BH20*Revenue!BY$39+Inputs!$AE$47*Inputs!$BJ20*Revenue!BY$40+Inputs!$AE$48*Inputs!$BL20*Revenue!BY$41,0)</f>
        <v>296</v>
      </c>
      <c r="BZ88" s="34">
        <f>ROUNDUP(Inputs!$AE$42*Inputs!$AZ20*Revenue!BZ$35+Inputs!$AE$43*Inputs!$BB20*Revenue!BZ$36+Inputs!$AE$44*Inputs!$BD20*Revenue!BZ$37+Inputs!$AE$45*Inputs!$BF20*Revenue!BZ$38+Inputs!$AE$46*Inputs!$BH20*Revenue!BZ$39+Inputs!$AE$47*Inputs!$BJ20*Revenue!BZ$40+Inputs!$AE$48*Inputs!$BL20*Revenue!BZ$41,0)</f>
        <v>296</v>
      </c>
      <c r="CA88" s="34">
        <f>ROUNDUP(Inputs!$AE$42*Inputs!$AZ20*Revenue!CA$35+Inputs!$AE$43*Inputs!$BB20*Revenue!CA$36+Inputs!$AE$44*Inputs!$BD20*Revenue!CA$37+Inputs!$AE$45*Inputs!$BF20*Revenue!CA$38+Inputs!$AE$46*Inputs!$BH20*Revenue!CA$39+Inputs!$AE$47*Inputs!$BJ20*Revenue!CA$40+Inputs!$AE$48*Inputs!$BL20*Revenue!CA$41,0)</f>
        <v>298</v>
      </c>
      <c r="CB88" s="34">
        <f>ROUNDUP(Inputs!$AE$42*Inputs!$AZ20*Revenue!CB$35+Inputs!$AE$43*Inputs!$BB20*Revenue!CB$36+Inputs!$AE$44*Inputs!$BD20*Revenue!CB$37+Inputs!$AE$45*Inputs!$BF20*Revenue!CB$38+Inputs!$AE$46*Inputs!$BH20*Revenue!CB$39+Inputs!$AE$47*Inputs!$BJ20*Revenue!CB$40+Inputs!$AE$48*Inputs!$BL20*Revenue!CB$41,0)</f>
        <v>335</v>
      </c>
      <c r="CC88" s="34">
        <f>ROUNDUP(Inputs!$AE$42*Inputs!$AZ20*Revenue!CC$35+Inputs!$AE$43*Inputs!$BB20*Revenue!CC$36+Inputs!$AE$44*Inputs!$BD20*Revenue!CC$37+Inputs!$AE$45*Inputs!$BF20*Revenue!CC$38+Inputs!$AE$46*Inputs!$BH20*Revenue!CC$39+Inputs!$AE$47*Inputs!$BJ20*Revenue!CC$40+Inputs!$AE$48*Inputs!$BL20*Revenue!CC$41,0)</f>
        <v>223</v>
      </c>
      <c r="CD88" s="34">
        <f>ROUNDUP(Inputs!$AE$42*Inputs!$AZ20*Revenue!CD$35+Inputs!$AE$43*Inputs!$BB20*Revenue!CD$36+Inputs!$AE$44*Inputs!$BD20*Revenue!CD$37+Inputs!$AE$45*Inputs!$BF20*Revenue!CD$38+Inputs!$AE$46*Inputs!$BH20*Revenue!CD$39+Inputs!$AE$47*Inputs!$BJ20*Revenue!CD$40+Inputs!$AE$48*Inputs!$BL20*Revenue!CD$41,0)</f>
        <v>301</v>
      </c>
      <c r="CE88" s="34">
        <f>ROUNDUP(Inputs!$AE$42*Inputs!$AZ20*Revenue!CE$35+Inputs!$AE$43*Inputs!$BB20*Revenue!CE$36+Inputs!$AE$44*Inputs!$BD20*Revenue!CE$37+Inputs!$AE$45*Inputs!$BF20*Revenue!CE$38+Inputs!$AE$46*Inputs!$BH20*Revenue!CE$39+Inputs!$AE$47*Inputs!$BJ20*Revenue!CE$40+Inputs!$AE$48*Inputs!$BL20*Revenue!CE$41,0)</f>
        <v>289</v>
      </c>
      <c r="CF88" s="34">
        <f>ROUNDUP(Inputs!$AE$42*Inputs!$AZ20*Revenue!CF$35+Inputs!$AE$43*Inputs!$BB20*Revenue!CF$36+Inputs!$AE$44*Inputs!$BD20*Revenue!CF$37+Inputs!$AE$45*Inputs!$BF20*Revenue!CF$38+Inputs!$AE$46*Inputs!$BH20*Revenue!CF$39+Inputs!$AE$47*Inputs!$BJ20*Revenue!CF$40+Inputs!$AE$48*Inputs!$BL20*Revenue!CF$41,0)</f>
        <v>310</v>
      </c>
      <c r="CG88" s="34">
        <f>ROUNDUP(Inputs!$AE$42*Inputs!$AZ20*Revenue!CG$35+Inputs!$AE$43*Inputs!$BB20*Revenue!CG$36+Inputs!$AE$44*Inputs!$BD20*Revenue!CG$37+Inputs!$AE$45*Inputs!$BF20*Revenue!CG$38+Inputs!$AE$46*Inputs!$BH20*Revenue!CG$39+Inputs!$AE$47*Inputs!$BJ20*Revenue!CG$40+Inputs!$AE$48*Inputs!$BL20*Revenue!CG$41,0)</f>
        <v>293</v>
      </c>
      <c r="CH88" s="34">
        <f>ROUNDUP(Inputs!$AE$42*Inputs!$AZ20*Revenue!CH$35+Inputs!$AE$43*Inputs!$BB20*Revenue!CH$36+Inputs!$AE$44*Inputs!$BD20*Revenue!CH$37+Inputs!$AE$45*Inputs!$BF20*Revenue!CH$38+Inputs!$AE$46*Inputs!$BH20*Revenue!CH$39+Inputs!$AE$47*Inputs!$BJ20*Revenue!CH$40+Inputs!$AE$48*Inputs!$BL20*Revenue!CH$41,0)</f>
        <v>303</v>
      </c>
      <c r="CI88" s="34">
        <f>ROUNDUP(Inputs!$AE$42*Inputs!$AZ20*Revenue!CI$35+Inputs!$AE$43*Inputs!$BB20*Revenue!CI$36+Inputs!$AE$44*Inputs!$BD20*Revenue!CI$37+Inputs!$AE$45*Inputs!$BF20*Revenue!CI$38+Inputs!$AE$46*Inputs!$BH20*Revenue!CI$39+Inputs!$AE$47*Inputs!$BJ20*Revenue!CI$40+Inputs!$AE$48*Inputs!$BL20*Revenue!CI$41,0)</f>
        <v>340</v>
      </c>
      <c r="CJ88" s="34">
        <f>ROUNDUP(Inputs!$AE$42*Inputs!$AZ20*Revenue!CJ$35+Inputs!$AE$43*Inputs!$BB20*Revenue!CJ$36+Inputs!$AE$44*Inputs!$BD20*Revenue!CJ$37+Inputs!$AE$45*Inputs!$BF20*Revenue!CJ$38+Inputs!$AE$46*Inputs!$BH20*Revenue!CJ$39+Inputs!$AE$47*Inputs!$BJ20*Revenue!CJ$40+Inputs!$AE$48*Inputs!$BL20*Revenue!CJ$41,0)</f>
        <v>291</v>
      </c>
      <c r="CK88" s="34">
        <f>ROUNDUP(Inputs!$AE$42*Inputs!$AZ20*Revenue!CK$35+Inputs!$AE$43*Inputs!$BB20*Revenue!CK$36+Inputs!$AE$44*Inputs!$BD20*Revenue!CK$37+Inputs!$AE$45*Inputs!$BF20*Revenue!CK$38+Inputs!$AE$46*Inputs!$BH20*Revenue!CK$39+Inputs!$AE$47*Inputs!$BJ20*Revenue!CK$40+Inputs!$AE$48*Inputs!$BL20*Revenue!CK$41,0)</f>
        <v>346</v>
      </c>
      <c r="CL88" s="34">
        <f>ROUNDUP(Inputs!$AE$42*Inputs!$AZ20*Revenue!CL$35+Inputs!$AE$43*Inputs!$BB20*Revenue!CL$36+Inputs!$AE$44*Inputs!$BD20*Revenue!CL$37+Inputs!$AE$45*Inputs!$BF20*Revenue!CL$38+Inputs!$AE$46*Inputs!$BH20*Revenue!CL$39+Inputs!$AE$47*Inputs!$BJ20*Revenue!CL$40+Inputs!$AE$48*Inputs!$BL20*Revenue!CL$41,0)</f>
        <v>328</v>
      </c>
      <c r="CM88" s="34">
        <f>ROUNDUP(Inputs!$AE$42*Inputs!$AZ20*Revenue!CM$35+Inputs!$AE$43*Inputs!$BB20*Revenue!CM$36+Inputs!$AE$44*Inputs!$BD20*Revenue!CM$37+Inputs!$AE$45*Inputs!$BF20*Revenue!CM$38+Inputs!$AE$46*Inputs!$BH20*Revenue!CM$39+Inputs!$AE$47*Inputs!$BJ20*Revenue!CM$40+Inputs!$AE$48*Inputs!$BL20*Revenue!CM$41,0)</f>
        <v>342</v>
      </c>
    </row>
    <row r="89" spans="2:91" x14ac:dyDescent="0.2">
      <c r="B89" s="88" t="str">
        <f>IF(Inputs!AP21=0,"Don’t filled",Inputs!AP21)</f>
        <v>Grill Salmon</v>
      </c>
      <c r="C89" s="19" t="s">
        <v>279</v>
      </c>
      <c r="D89" s="19" t="s">
        <v>19</v>
      </c>
      <c r="E89" s="176">
        <f t="shared" si="108"/>
        <v>675</v>
      </c>
      <c r="F89" s="176">
        <f t="shared" si="108"/>
        <v>2855</v>
      </c>
      <c r="G89" s="176">
        <f t="shared" si="108"/>
        <v>3098</v>
      </c>
      <c r="H89" s="176">
        <f t="shared" si="108"/>
        <v>3253</v>
      </c>
      <c r="I89" s="176">
        <f t="shared" si="108"/>
        <v>3701</v>
      </c>
      <c r="K89" s="176">
        <f t="shared" si="109"/>
        <v>0</v>
      </c>
      <c r="L89" s="176">
        <f t="shared" si="109"/>
        <v>0</v>
      </c>
      <c r="M89" s="176">
        <f t="shared" si="109"/>
        <v>0</v>
      </c>
      <c r="N89" s="176">
        <f t="shared" si="109"/>
        <v>675</v>
      </c>
      <c r="O89" s="176">
        <f t="shared" si="109"/>
        <v>664</v>
      </c>
      <c r="P89" s="176">
        <f t="shared" si="109"/>
        <v>688</v>
      </c>
      <c r="Q89" s="176">
        <f t="shared" si="109"/>
        <v>722</v>
      </c>
      <c r="R89" s="176">
        <f t="shared" si="109"/>
        <v>781</v>
      </c>
      <c r="S89" s="176">
        <f t="shared" si="109"/>
        <v>716</v>
      </c>
      <c r="T89" s="176">
        <f t="shared" si="109"/>
        <v>745</v>
      </c>
      <c r="U89" s="176">
        <f t="shared" si="110"/>
        <v>784</v>
      </c>
      <c r="V89" s="176">
        <f t="shared" si="110"/>
        <v>853</v>
      </c>
      <c r="W89" s="176">
        <f t="shared" si="110"/>
        <v>748</v>
      </c>
      <c r="X89" s="176">
        <f t="shared" si="110"/>
        <v>785</v>
      </c>
      <c r="Y89" s="176">
        <f t="shared" si="110"/>
        <v>830</v>
      </c>
      <c r="Z89" s="176">
        <f t="shared" si="110"/>
        <v>890</v>
      </c>
      <c r="AA89" s="176">
        <f t="shared" si="110"/>
        <v>859</v>
      </c>
      <c r="AB89" s="176">
        <f t="shared" si="110"/>
        <v>892</v>
      </c>
      <c r="AC89" s="176">
        <f t="shared" si="110"/>
        <v>934</v>
      </c>
      <c r="AD89" s="176">
        <f t="shared" si="110"/>
        <v>1016</v>
      </c>
      <c r="AF89" s="34">
        <f>ROUNDUP(Inputs!$AE$42*Inputs!$AZ21*Revenue!AF$35+Inputs!$AE$43*Inputs!$BB21*Revenue!AF$36+Inputs!$AE$44*Inputs!$BD21*Revenue!AF$37+Inputs!$AE$45*Inputs!$BF21*Revenue!AF$38+Inputs!$AE$46*Inputs!$BH21*Revenue!AF$39+Inputs!$AE$47*Inputs!$BJ21*Revenue!AF$40+Inputs!$AE$48*Inputs!$BL21*Revenue!AF$41,0)</f>
        <v>0</v>
      </c>
      <c r="AG89" s="34">
        <f>ROUNDUP(Inputs!$AE$42*Inputs!$AZ21*Revenue!AG$35+Inputs!$AE$43*Inputs!$BB21*Revenue!AG$36+Inputs!$AE$44*Inputs!$BD21*Revenue!AG$37+Inputs!$AE$45*Inputs!$BF21*Revenue!AG$38+Inputs!$AE$46*Inputs!$BH21*Revenue!AG$39+Inputs!$AE$47*Inputs!$BJ21*Revenue!AG$40+Inputs!$AE$48*Inputs!$BL21*Revenue!AG$41,0)</f>
        <v>0</v>
      </c>
      <c r="AH89" s="34">
        <f>ROUNDUP(Inputs!$AE$42*Inputs!$AZ21*Revenue!AH$35+Inputs!$AE$43*Inputs!$BB21*Revenue!AH$36+Inputs!$AE$44*Inputs!$BD21*Revenue!AH$37+Inputs!$AE$45*Inputs!$BF21*Revenue!AH$38+Inputs!$AE$46*Inputs!$BH21*Revenue!AH$39+Inputs!$AE$47*Inputs!$BJ21*Revenue!AH$40+Inputs!$AE$48*Inputs!$BL21*Revenue!AH$41,0)</f>
        <v>0</v>
      </c>
      <c r="AI89" s="34">
        <f>ROUNDUP(Inputs!$AE$42*Inputs!$AZ21*Revenue!AI$35+Inputs!$AE$43*Inputs!$BB21*Revenue!AI$36+Inputs!$AE$44*Inputs!$BD21*Revenue!AI$37+Inputs!$AE$45*Inputs!$BF21*Revenue!AI$38+Inputs!$AE$46*Inputs!$BH21*Revenue!AI$39+Inputs!$AE$47*Inputs!$BJ21*Revenue!AI$40+Inputs!$AE$48*Inputs!$BL21*Revenue!AI$41,0)</f>
        <v>0</v>
      </c>
      <c r="AJ89" s="34">
        <f>ROUNDUP(Inputs!$AE$42*Inputs!$AZ21*Revenue!AJ$35+Inputs!$AE$43*Inputs!$BB21*Revenue!AJ$36+Inputs!$AE$44*Inputs!$BD21*Revenue!AJ$37+Inputs!$AE$45*Inputs!$BF21*Revenue!AJ$38+Inputs!$AE$46*Inputs!$BH21*Revenue!AJ$39+Inputs!$AE$47*Inputs!$BJ21*Revenue!AJ$40+Inputs!$AE$48*Inputs!$BL21*Revenue!AJ$41,0)</f>
        <v>0</v>
      </c>
      <c r="AK89" s="34">
        <f>ROUNDUP(Inputs!$AE$42*Inputs!$AZ21*Revenue!AK$35+Inputs!$AE$43*Inputs!$BB21*Revenue!AK$36+Inputs!$AE$44*Inputs!$BD21*Revenue!AK$37+Inputs!$AE$45*Inputs!$BF21*Revenue!AK$38+Inputs!$AE$46*Inputs!$BH21*Revenue!AK$39+Inputs!$AE$47*Inputs!$BJ21*Revenue!AK$40+Inputs!$AE$48*Inputs!$BL21*Revenue!AK$41,0)</f>
        <v>0</v>
      </c>
      <c r="AL89" s="34">
        <f>ROUNDUP(Inputs!$AE$42*Inputs!$AZ21*Revenue!AL$35+Inputs!$AE$43*Inputs!$BB21*Revenue!AL$36+Inputs!$AE$44*Inputs!$BD21*Revenue!AL$37+Inputs!$AE$45*Inputs!$BF21*Revenue!AL$38+Inputs!$AE$46*Inputs!$BH21*Revenue!AL$39+Inputs!$AE$47*Inputs!$BJ21*Revenue!AL$40+Inputs!$AE$48*Inputs!$BL21*Revenue!AL$41,0)</f>
        <v>0</v>
      </c>
      <c r="AM89" s="34">
        <f>ROUNDUP(Inputs!$AE$42*Inputs!$AZ21*Revenue!AM$35+Inputs!$AE$43*Inputs!$BB21*Revenue!AM$36+Inputs!$AE$44*Inputs!$BD21*Revenue!AM$37+Inputs!$AE$45*Inputs!$BF21*Revenue!AM$38+Inputs!$AE$46*Inputs!$BH21*Revenue!AM$39+Inputs!$AE$47*Inputs!$BJ21*Revenue!AM$40+Inputs!$AE$48*Inputs!$BL21*Revenue!AM$41,0)</f>
        <v>0</v>
      </c>
      <c r="AN89" s="34">
        <f>ROUNDUP(Inputs!$AE$42*Inputs!$AZ21*Revenue!AN$35+Inputs!$AE$43*Inputs!$BB21*Revenue!AN$36+Inputs!$AE$44*Inputs!$BD21*Revenue!AN$37+Inputs!$AE$45*Inputs!$BF21*Revenue!AN$38+Inputs!$AE$46*Inputs!$BH21*Revenue!AN$39+Inputs!$AE$47*Inputs!$BJ21*Revenue!AN$40+Inputs!$AE$48*Inputs!$BL21*Revenue!AN$41,0)</f>
        <v>0</v>
      </c>
      <c r="AO89" s="34">
        <f>ROUNDUP(Inputs!$AE$42*Inputs!$AZ21*Revenue!AO$35+Inputs!$AE$43*Inputs!$BB21*Revenue!AO$36+Inputs!$AE$44*Inputs!$BD21*Revenue!AO$37+Inputs!$AE$45*Inputs!$BF21*Revenue!AO$38+Inputs!$AE$46*Inputs!$BH21*Revenue!AO$39+Inputs!$AE$47*Inputs!$BJ21*Revenue!AO$40+Inputs!$AE$48*Inputs!$BL21*Revenue!AO$41,0)</f>
        <v>222</v>
      </c>
      <c r="AP89" s="34">
        <f>ROUNDUP(Inputs!$AE$42*Inputs!$AZ21*Revenue!AP$35+Inputs!$AE$43*Inputs!$BB21*Revenue!AP$36+Inputs!$AE$44*Inputs!$BD21*Revenue!AP$37+Inputs!$AE$45*Inputs!$BF21*Revenue!AP$38+Inputs!$AE$46*Inputs!$BH21*Revenue!AP$39+Inputs!$AE$47*Inputs!$BJ21*Revenue!AP$40+Inputs!$AE$48*Inputs!$BL21*Revenue!AP$41,0)</f>
        <v>219</v>
      </c>
      <c r="AQ89" s="34">
        <f>ROUNDUP(Inputs!$AE$42*Inputs!$AZ21*Revenue!AQ$35+Inputs!$AE$43*Inputs!$BB21*Revenue!AQ$36+Inputs!$AE$44*Inputs!$BD21*Revenue!AQ$37+Inputs!$AE$45*Inputs!$BF21*Revenue!AQ$38+Inputs!$AE$46*Inputs!$BH21*Revenue!AQ$39+Inputs!$AE$47*Inputs!$BJ21*Revenue!AQ$40+Inputs!$AE$48*Inputs!$BL21*Revenue!AQ$41,0)</f>
        <v>234</v>
      </c>
      <c r="AR89" s="34">
        <f>ROUNDUP(Inputs!$AE$42*Inputs!$AZ21*Revenue!AR$35+Inputs!$AE$43*Inputs!$BB21*Revenue!AR$36+Inputs!$AE$44*Inputs!$BD21*Revenue!AR$37+Inputs!$AE$45*Inputs!$BF21*Revenue!AR$38+Inputs!$AE$46*Inputs!$BH21*Revenue!AR$39+Inputs!$AE$47*Inputs!$BJ21*Revenue!AR$40+Inputs!$AE$48*Inputs!$BL21*Revenue!AR$41,0)</f>
        <v>249</v>
      </c>
      <c r="AS89" s="34">
        <f>ROUNDUP(Inputs!$AE$42*Inputs!$AZ21*Revenue!AS$35+Inputs!$AE$43*Inputs!$BB21*Revenue!AS$36+Inputs!$AE$44*Inputs!$BD21*Revenue!AS$37+Inputs!$AE$45*Inputs!$BF21*Revenue!AS$38+Inputs!$AE$46*Inputs!$BH21*Revenue!AS$39+Inputs!$AE$47*Inputs!$BJ21*Revenue!AS$40+Inputs!$AE$48*Inputs!$BL21*Revenue!AS$41,0)</f>
        <v>175</v>
      </c>
      <c r="AT89" s="34">
        <f>ROUNDUP(Inputs!$AE$42*Inputs!$AZ21*Revenue!AT$35+Inputs!$AE$43*Inputs!$BB21*Revenue!AT$36+Inputs!$AE$44*Inputs!$BD21*Revenue!AT$37+Inputs!$AE$45*Inputs!$BF21*Revenue!AT$38+Inputs!$AE$46*Inputs!$BH21*Revenue!AT$39+Inputs!$AE$47*Inputs!$BJ21*Revenue!AT$40+Inputs!$AE$48*Inputs!$BL21*Revenue!AT$41,0)</f>
        <v>240</v>
      </c>
      <c r="AU89" s="34">
        <f>ROUNDUP(Inputs!$AE$42*Inputs!$AZ21*Revenue!AU$35+Inputs!$AE$43*Inputs!$BB21*Revenue!AU$36+Inputs!$AE$44*Inputs!$BD21*Revenue!AU$37+Inputs!$AE$45*Inputs!$BF21*Revenue!AU$38+Inputs!$AE$46*Inputs!$BH21*Revenue!AU$39+Inputs!$AE$47*Inputs!$BJ21*Revenue!AU$40+Inputs!$AE$48*Inputs!$BL21*Revenue!AU$41,0)</f>
        <v>223</v>
      </c>
      <c r="AV89" s="34">
        <f>ROUNDUP(Inputs!$AE$42*Inputs!$AZ21*Revenue!AV$35+Inputs!$AE$43*Inputs!$BB21*Revenue!AV$36+Inputs!$AE$44*Inputs!$BD21*Revenue!AV$37+Inputs!$AE$45*Inputs!$BF21*Revenue!AV$38+Inputs!$AE$46*Inputs!$BH21*Revenue!AV$39+Inputs!$AE$47*Inputs!$BJ21*Revenue!AV$40+Inputs!$AE$48*Inputs!$BL21*Revenue!AV$41,0)</f>
        <v>232</v>
      </c>
      <c r="AW89" s="34">
        <f>ROUNDUP(Inputs!$AE$42*Inputs!$AZ21*Revenue!AW$35+Inputs!$AE$43*Inputs!$BB21*Revenue!AW$36+Inputs!$AE$44*Inputs!$BD21*Revenue!AW$37+Inputs!$AE$45*Inputs!$BF21*Revenue!AW$38+Inputs!$AE$46*Inputs!$BH21*Revenue!AW$39+Inputs!$AE$47*Inputs!$BJ21*Revenue!AW$40+Inputs!$AE$48*Inputs!$BL21*Revenue!AW$41,0)</f>
        <v>233</v>
      </c>
      <c r="AX89" s="34">
        <f>ROUNDUP(Inputs!$AE$42*Inputs!$AZ21*Revenue!AX$35+Inputs!$AE$43*Inputs!$BB21*Revenue!AX$36+Inputs!$AE$44*Inputs!$BD21*Revenue!AX$37+Inputs!$AE$45*Inputs!$BF21*Revenue!AX$38+Inputs!$AE$46*Inputs!$BH21*Revenue!AX$39+Inputs!$AE$47*Inputs!$BJ21*Revenue!AX$40+Inputs!$AE$48*Inputs!$BL21*Revenue!AX$41,0)</f>
        <v>232</v>
      </c>
      <c r="AY89" s="34">
        <f>ROUNDUP(Inputs!$AE$42*Inputs!$AZ21*Revenue!AY$35+Inputs!$AE$43*Inputs!$BB21*Revenue!AY$36+Inputs!$AE$44*Inputs!$BD21*Revenue!AY$37+Inputs!$AE$45*Inputs!$BF21*Revenue!AY$38+Inputs!$AE$46*Inputs!$BH21*Revenue!AY$39+Inputs!$AE$47*Inputs!$BJ21*Revenue!AY$40+Inputs!$AE$48*Inputs!$BL21*Revenue!AY$41,0)</f>
        <v>262</v>
      </c>
      <c r="AZ89" s="34">
        <f>ROUNDUP(Inputs!$AE$42*Inputs!$AZ21*Revenue!AZ$35+Inputs!$AE$43*Inputs!$BB21*Revenue!AZ$36+Inputs!$AE$44*Inputs!$BD21*Revenue!AZ$37+Inputs!$AE$45*Inputs!$BF21*Revenue!AZ$38+Inputs!$AE$46*Inputs!$BH21*Revenue!AZ$39+Inputs!$AE$47*Inputs!$BJ21*Revenue!AZ$40+Inputs!$AE$48*Inputs!$BL21*Revenue!AZ$41,0)</f>
        <v>228</v>
      </c>
      <c r="BA89" s="34">
        <f>ROUNDUP(Inputs!$AE$42*Inputs!$AZ21*Revenue!BA$35+Inputs!$AE$43*Inputs!$BB21*Revenue!BA$36+Inputs!$AE$44*Inputs!$BD21*Revenue!BA$37+Inputs!$AE$45*Inputs!$BF21*Revenue!BA$38+Inputs!$AE$46*Inputs!$BH21*Revenue!BA$39+Inputs!$AE$47*Inputs!$BJ21*Revenue!BA$40+Inputs!$AE$48*Inputs!$BL21*Revenue!BA$41,0)</f>
        <v>256</v>
      </c>
      <c r="BB89" s="34">
        <f>ROUNDUP(Inputs!$AE$42*Inputs!$AZ21*Revenue!BB$35+Inputs!$AE$43*Inputs!$BB21*Revenue!BB$36+Inputs!$AE$44*Inputs!$BD21*Revenue!BB$37+Inputs!$AE$45*Inputs!$BF21*Revenue!BB$38+Inputs!$AE$46*Inputs!$BH21*Revenue!BB$39+Inputs!$AE$47*Inputs!$BJ21*Revenue!BB$40+Inputs!$AE$48*Inputs!$BL21*Revenue!BB$41,0)</f>
        <v>260</v>
      </c>
      <c r="BC89" s="34">
        <f>ROUNDUP(Inputs!$AE$42*Inputs!$AZ21*Revenue!BC$35+Inputs!$AE$43*Inputs!$BB21*Revenue!BC$36+Inputs!$AE$44*Inputs!$BD21*Revenue!BC$37+Inputs!$AE$45*Inputs!$BF21*Revenue!BC$38+Inputs!$AE$46*Inputs!$BH21*Revenue!BC$39+Inputs!$AE$47*Inputs!$BJ21*Revenue!BC$40+Inputs!$AE$48*Inputs!$BL21*Revenue!BC$41,0)</f>
        <v>265</v>
      </c>
      <c r="BD89" s="34">
        <f>ROUNDUP(Inputs!$AE$42*Inputs!$AZ21*Revenue!BD$35+Inputs!$AE$43*Inputs!$BB21*Revenue!BD$36+Inputs!$AE$44*Inputs!$BD21*Revenue!BD$37+Inputs!$AE$45*Inputs!$BF21*Revenue!BD$38+Inputs!$AE$46*Inputs!$BH21*Revenue!BD$39+Inputs!$AE$47*Inputs!$BJ21*Revenue!BD$40+Inputs!$AE$48*Inputs!$BL21*Revenue!BD$41,0)</f>
        <v>270</v>
      </c>
      <c r="BE89" s="34">
        <f>ROUNDUP(Inputs!$AE$42*Inputs!$AZ21*Revenue!BE$35+Inputs!$AE$43*Inputs!$BB21*Revenue!BE$36+Inputs!$AE$44*Inputs!$BD21*Revenue!BE$37+Inputs!$AE$45*Inputs!$BF21*Revenue!BE$38+Inputs!$AE$46*Inputs!$BH21*Revenue!BE$39+Inputs!$AE$47*Inputs!$BJ21*Revenue!BE$40+Inputs!$AE$48*Inputs!$BL21*Revenue!BE$41,0)</f>
        <v>187</v>
      </c>
      <c r="BF89" s="34">
        <f>ROUNDUP(Inputs!$AE$42*Inputs!$AZ21*Revenue!BF$35+Inputs!$AE$43*Inputs!$BB21*Revenue!BF$36+Inputs!$AE$44*Inputs!$BD21*Revenue!BF$37+Inputs!$AE$45*Inputs!$BF21*Revenue!BF$38+Inputs!$AE$46*Inputs!$BH21*Revenue!BF$39+Inputs!$AE$47*Inputs!$BJ21*Revenue!BF$40+Inputs!$AE$48*Inputs!$BL21*Revenue!BF$41,0)</f>
        <v>259</v>
      </c>
      <c r="BG89" s="34">
        <f>ROUNDUP(Inputs!$AE$42*Inputs!$AZ21*Revenue!BG$35+Inputs!$AE$43*Inputs!$BB21*Revenue!BG$36+Inputs!$AE$44*Inputs!$BD21*Revenue!BG$37+Inputs!$AE$45*Inputs!$BF21*Revenue!BG$38+Inputs!$AE$46*Inputs!$BH21*Revenue!BG$39+Inputs!$AE$47*Inputs!$BJ21*Revenue!BG$40+Inputs!$AE$48*Inputs!$BL21*Revenue!BG$41,0)</f>
        <v>245</v>
      </c>
      <c r="BH89" s="34">
        <f>ROUNDUP(Inputs!$AE$42*Inputs!$AZ21*Revenue!BH$35+Inputs!$AE$43*Inputs!$BB21*Revenue!BH$36+Inputs!$AE$44*Inputs!$BD21*Revenue!BH$37+Inputs!$AE$45*Inputs!$BF21*Revenue!BH$38+Inputs!$AE$46*Inputs!$BH21*Revenue!BH$39+Inputs!$AE$47*Inputs!$BJ21*Revenue!BH$40+Inputs!$AE$48*Inputs!$BL21*Revenue!BH$41,0)</f>
        <v>253</v>
      </c>
      <c r="BI89" s="34">
        <f>ROUNDUP(Inputs!$AE$42*Inputs!$AZ21*Revenue!BI$35+Inputs!$AE$43*Inputs!$BB21*Revenue!BI$36+Inputs!$AE$44*Inputs!$BD21*Revenue!BI$37+Inputs!$AE$45*Inputs!$BF21*Revenue!BI$38+Inputs!$AE$46*Inputs!$BH21*Revenue!BI$39+Inputs!$AE$47*Inputs!$BJ21*Revenue!BI$40+Inputs!$AE$48*Inputs!$BL21*Revenue!BI$41,0)</f>
        <v>247</v>
      </c>
      <c r="BJ89" s="34">
        <f>ROUNDUP(Inputs!$AE$42*Inputs!$AZ21*Revenue!BJ$35+Inputs!$AE$43*Inputs!$BB21*Revenue!BJ$36+Inputs!$AE$44*Inputs!$BD21*Revenue!BJ$37+Inputs!$AE$45*Inputs!$BF21*Revenue!BJ$38+Inputs!$AE$46*Inputs!$BH21*Revenue!BJ$39+Inputs!$AE$47*Inputs!$BJ21*Revenue!BJ$40+Inputs!$AE$48*Inputs!$BL21*Revenue!BJ$41,0)</f>
        <v>249</v>
      </c>
      <c r="BK89" s="34">
        <f>ROUNDUP(Inputs!$AE$42*Inputs!$AZ21*Revenue!BK$35+Inputs!$AE$43*Inputs!$BB21*Revenue!BK$36+Inputs!$AE$44*Inputs!$BD21*Revenue!BK$37+Inputs!$AE$45*Inputs!$BF21*Revenue!BK$38+Inputs!$AE$46*Inputs!$BH21*Revenue!BK$39+Inputs!$AE$47*Inputs!$BJ21*Revenue!BK$40+Inputs!$AE$48*Inputs!$BL21*Revenue!BK$41,0)</f>
        <v>293</v>
      </c>
      <c r="BL89" s="34">
        <f>ROUNDUP(Inputs!$AE$42*Inputs!$AZ21*Revenue!BL$35+Inputs!$AE$43*Inputs!$BB21*Revenue!BL$36+Inputs!$AE$44*Inputs!$BD21*Revenue!BL$37+Inputs!$AE$45*Inputs!$BF21*Revenue!BL$38+Inputs!$AE$46*Inputs!$BH21*Revenue!BL$39+Inputs!$AE$47*Inputs!$BJ21*Revenue!BL$40+Inputs!$AE$48*Inputs!$BL21*Revenue!BL$41,0)</f>
        <v>242</v>
      </c>
      <c r="BM89" s="34">
        <f>ROUNDUP(Inputs!$AE$42*Inputs!$AZ21*Revenue!BM$35+Inputs!$AE$43*Inputs!$BB21*Revenue!BM$36+Inputs!$AE$44*Inputs!$BD21*Revenue!BM$37+Inputs!$AE$45*Inputs!$BF21*Revenue!BM$38+Inputs!$AE$46*Inputs!$BH21*Revenue!BM$39+Inputs!$AE$47*Inputs!$BJ21*Revenue!BM$40+Inputs!$AE$48*Inputs!$BL21*Revenue!BM$41,0)</f>
        <v>280</v>
      </c>
      <c r="BN89" s="34">
        <f>ROUNDUP(Inputs!$AE$42*Inputs!$AZ21*Revenue!BN$35+Inputs!$AE$43*Inputs!$BB21*Revenue!BN$36+Inputs!$AE$44*Inputs!$BD21*Revenue!BN$37+Inputs!$AE$45*Inputs!$BF21*Revenue!BN$38+Inputs!$AE$46*Inputs!$BH21*Revenue!BN$39+Inputs!$AE$47*Inputs!$BJ21*Revenue!BN$40+Inputs!$AE$48*Inputs!$BL21*Revenue!BN$41,0)</f>
        <v>287</v>
      </c>
      <c r="BO89" s="34">
        <f>ROUNDUP(Inputs!$AE$42*Inputs!$AZ21*Revenue!BO$35+Inputs!$AE$43*Inputs!$BB21*Revenue!BO$36+Inputs!$AE$44*Inputs!$BD21*Revenue!BO$37+Inputs!$AE$45*Inputs!$BF21*Revenue!BO$38+Inputs!$AE$46*Inputs!$BH21*Revenue!BO$39+Inputs!$AE$47*Inputs!$BJ21*Revenue!BO$40+Inputs!$AE$48*Inputs!$BL21*Revenue!BO$41,0)</f>
        <v>286</v>
      </c>
      <c r="BP89" s="34">
        <f>ROUNDUP(Inputs!$AE$42*Inputs!$AZ21*Revenue!BP$35+Inputs!$AE$43*Inputs!$BB21*Revenue!BP$36+Inputs!$AE$44*Inputs!$BD21*Revenue!BP$37+Inputs!$AE$45*Inputs!$BF21*Revenue!BP$38+Inputs!$AE$46*Inputs!$BH21*Revenue!BP$39+Inputs!$AE$47*Inputs!$BJ21*Revenue!BP$40+Inputs!$AE$48*Inputs!$BL21*Revenue!BP$41,0)</f>
        <v>286</v>
      </c>
      <c r="BQ89" s="34">
        <f>ROUNDUP(Inputs!$AE$42*Inputs!$AZ21*Revenue!BQ$35+Inputs!$AE$43*Inputs!$BB21*Revenue!BQ$36+Inputs!$AE$44*Inputs!$BD21*Revenue!BQ$37+Inputs!$AE$45*Inputs!$BF21*Revenue!BQ$38+Inputs!$AE$46*Inputs!$BH21*Revenue!BQ$39+Inputs!$AE$47*Inputs!$BJ21*Revenue!BQ$40+Inputs!$AE$48*Inputs!$BL21*Revenue!BQ$41,0)</f>
        <v>196</v>
      </c>
      <c r="BR89" s="34">
        <f>ROUNDUP(Inputs!$AE$42*Inputs!$AZ21*Revenue!BR$35+Inputs!$AE$43*Inputs!$BB21*Revenue!BR$36+Inputs!$AE$44*Inputs!$BD21*Revenue!BR$37+Inputs!$AE$45*Inputs!$BF21*Revenue!BR$38+Inputs!$AE$46*Inputs!$BH21*Revenue!BR$39+Inputs!$AE$47*Inputs!$BJ21*Revenue!BR$40+Inputs!$AE$48*Inputs!$BL21*Revenue!BR$41,0)</f>
        <v>266</v>
      </c>
      <c r="BS89" s="34">
        <f>ROUNDUP(Inputs!$AE$42*Inputs!$AZ21*Revenue!BS$35+Inputs!$AE$43*Inputs!$BB21*Revenue!BS$36+Inputs!$AE$44*Inputs!$BD21*Revenue!BS$37+Inputs!$AE$45*Inputs!$BF21*Revenue!BS$38+Inputs!$AE$46*Inputs!$BH21*Revenue!BS$39+Inputs!$AE$47*Inputs!$BJ21*Revenue!BS$40+Inputs!$AE$48*Inputs!$BL21*Revenue!BS$41,0)</f>
        <v>257</v>
      </c>
      <c r="BT89" s="34">
        <f>ROUNDUP(Inputs!$AE$42*Inputs!$AZ21*Revenue!BT$35+Inputs!$AE$43*Inputs!$BB21*Revenue!BT$36+Inputs!$AE$44*Inputs!$BD21*Revenue!BT$37+Inputs!$AE$45*Inputs!$BF21*Revenue!BT$38+Inputs!$AE$46*Inputs!$BH21*Revenue!BT$39+Inputs!$AE$47*Inputs!$BJ21*Revenue!BT$40+Inputs!$AE$48*Inputs!$BL21*Revenue!BT$41,0)</f>
        <v>274</v>
      </c>
      <c r="BU89" s="34">
        <f>ROUNDUP(Inputs!$AE$42*Inputs!$AZ21*Revenue!BU$35+Inputs!$AE$43*Inputs!$BB21*Revenue!BU$36+Inputs!$AE$44*Inputs!$BD21*Revenue!BU$37+Inputs!$AE$45*Inputs!$BF21*Revenue!BU$38+Inputs!$AE$46*Inputs!$BH21*Revenue!BU$39+Inputs!$AE$47*Inputs!$BJ21*Revenue!BU$40+Inputs!$AE$48*Inputs!$BL21*Revenue!BU$41,0)</f>
        <v>254</v>
      </c>
      <c r="BV89" s="34">
        <f>ROUNDUP(Inputs!$AE$42*Inputs!$AZ21*Revenue!BV$35+Inputs!$AE$43*Inputs!$BB21*Revenue!BV$36+Inputs!$AE$44*Inputs!$BD21*Revenue!BV$37+Inputs!$AE$45*Inputs!$BF21*Revenue!BV$38+Inputs!$AE$46*Inputs!$BH21*Revenue!BV$39+Inputs!$AE$47*Inputs!$BJ21*Revenue!BV$40+Inputs!$AE$48*Inputs!$BL21*Revenue!BV$41,0)</f>
        <v>265</v>
      </c>
      <c r="BW89" s="34">
        <f>ROUNDUP(Inputs!$AE$42*Inputs!$AZ21*Revenue!BW$35+Inputs!$AE$43*Inputs!$BB21*Revenue!BW$36+Inputs!$AE$44*Inputs!$BD21*Revenue!BW$37+Inputs!$AE$45*Inputs!$BF21*Revenue!BW$38+Inputs!$AE$46*Inputs!$BH21*Revenue!BW$39+Inputs!$AE$47*Inputs!$BJ21*Revenue!BW$40+Inputs!$AE$48*Inputs!$BL21*Revenue!BW$41,0)</f>
        <v>307</v>
      </c>
      <c r="BX89" s="34">
        <f>ROUNDUP(Inputs!$AE$42*Inputs!$AZ21*Revenue!BX$35+Inputs!$AE$43*Inputs!$BB21*Revenue!BX$36+Inputs!$AE$44*Inputs!$BD21*Revenue!BX$37+Inputs!$AE$45*Inputs!$BF21*Revenue!BX$38+Inputs!$AE$46*Inputs!$BH21*Revenue!BX$39+Inputs!$AE$47*Inputs!$BJ21*Revenue!BX$40+Inputs!$AE$48*Inputs!$BL21*Revenue!BX$41,0)</f>
        <v>258</v>
      </c>
      <c r="BY89" s="34">
        <f>ROUNDUP(Inputs!$AE$42*Inputs!$AZ21*Revenue!BY$35+Inputs!$AE$43*Inputs!$BB21*Revenue!BY$36+Inputs!$AE$44*Inputs!$BD21*Revenue!BY$37+Inputs!$AE$45*Inputs!$BF21*Revenue!BY$38+Inputs!$AE$46*Inputs!$BH21*Revenue!BY$39+Inputs!$AE$47*Inputs!$BJ21*Revenue!BY$40+Inputs!$AE$48*Inputs!$BL21*Revenue!BY$41,0)</f>
        <v>296</v>
      </c>
      <c r="BZ89" s="34">
        <f>ROUNDUP(Inputs!$AE$42*Inputs!$AZ21*Revenue!BZ$35+Inputs!$AE$43*Inputs!$BB21*Revenue!BZ$36+Inputs!$AE$44*Inputs!$BD21*Revenue!BZ$37+Inputs!$AE$45*Inputs!$BF21*Revenue!BZ$38+Inputs!$AE$46*Inputs!$BH21*Revenue!BZ$39+Inputs!$AE$47*Inputs!$BJ21*Revenue!BZ$40+Inputs!$AE$48*Inputs!$BL21*Revenue!BZ$41,0)</f>
        <v>296</v>
      </c>
      <c r="CA89" s="34">
        <f>ROUNDUP(Inputs!$AE$42*Inputs!$AZ21*Revenue!CA$35+Inputs!$AE$43*Inputs!$BB21*Revenue!CA$36+Inputs!$AE$44*Inputs!$BD21*Revenue!CA$37+Inputs!$AE$45*Inputs!$BF21*Revenue!CA$38+Inputs!$AE$46*Inputs!$BH21*Revenue!CA$39+Inputs!$AE$47*Inputs!$BJ21*Revenue!CA$40+Inputs!$AE$48*Inputs!$BL21*Revenue!CA$41,0)</f>
        <v>298</v>
      </c>
      <c r="CB89" s="34">
        <f>ROUNDUP(Inputs!$AE$42*Inputs!$AZ21*Revenue!CB$35+Inputs!$AE$43*Inputs!$BB21*Revenue!CB$36+Inputs!$AE$44*Inputs!$BD21*Revenue!CB$37+Inputs!$AE$45*Inputs!$BF21*Revenue!CB$38+Inputs!$AE$46*Inputs!$BH21*Revenue!CB$39+Inputs!$AE$47*Inputs!$BJ21*Revenue!CB$40+Inputs!$AE$48*Inputs!$BL21*Revenue!CB$41,0)</f>
        <v>335</v>
      </c>
      <c r="CC89" s="34">
        <f>ROUNDUP(Inputs!$AE$42*Inputs!$AZ21*Revenue!CC$35+Inputs!$AE$43*Inputs!$BB21*Revenue!CC$36+Inputs!$AE$44*Inputs!$BD21*Revenue!CC$37+Inputs!$AE$45*Inputs!$BF21*Revenue!CC$38+Inputs!$AE$46*Inputs!$BH21*Revenue!CC$39+Inputs!$AE$47*Inputs!$BJ21*Revenue!CC$40+Inputs!$AE$48*Inputs!$BL21*Revenue!CC$41,0)</f>
        <v>223</v>
      </c>
      <c r="CD89" s="34">
        <f>ROUNDUP(Inputs!$AE$42*Inputs!$AZ21*Revenue!CD$35+Inputs!$AE$43*Inputs!$BB21*Revenue!CD$36+Inputs!$AE$44*Inputs!$BD21*Revenue!CD$37+Inputs!$AE$45*Inputs!$BF21*Revenue!CD$38+Inputs!$AE$46*Inputs!$BH21*Revenue!CD$39+Inputs!$AE$47*Inputs!$BJ21*Revenue!CD$40+Inputs!$AE$48*Inputs!$BL21*Revenue!CD$41,0)</f>
        <v>301</v>
      </c>
      <c r="CE89" s="34">
        <f>ROUNDUP(Inputs!$AE$42*Inputs!$AZ21*Revenue!CE$35+Inputs!$AE$43*Inputs!$BB21*Revenue!CE$36+Inputs!$AE$44*Inputs!$BD21*Revenue!CE$37+Inputs!$AE$45*Inputs!$BF21*Revenue!CE$38+Inputs!$AE$46*Inputs!$BH21*Revenue!CE$39+Inputs!$AE$47*Inputs!$BJ21*Revenue!CE$40+Inputs!$AE$48*Inputs!$BL21*Revenue!CE$41,0)</f>
        <v>289</v>
      </c>
      <c r="CF89" s="34">
        <f>ROUNDUP(Inputs!$AE$42*Inputs!$AZ21*Revenue!CF$35+Inputs!$AE$43*Inputs!$BB21*Revenue!CF$36+Inputs!$AE$44*Inputs!$BD21*Revenue!CF$37+Inputs!$AE$45*Inputs!$BF21*Revenue!CF$38+Inputs!$AE$46*Inputs!$BH21*Revenue!CF$39+Inputs!$AE$47*Inputs!$BJ21*Revenue!CF$40+Inputs!$AE$48*Inputs!$BL21*Revenue!CF$41,0)</f>
        <v>310</v>
      </c>
      <c r="CG89" s="34">
        <f>ROUNDUP(Inputs!$AE$42*Inputs!$AZ21*Revenue!CG$35+Inputs!$AE$43*Inputs!$BB21*Revenue!CG$36+Inputs!$AE$44*Inputs!$BD21*Revenue!CG$37+Inputs!$AE$45*Inputs!$BF21*Revenue!CG$38+Inputs!$AE$46*Inputs!$BH21*Revenue!CG$39+Inputs!$AE$47*Inputs!$BJ21*Revenue!CG$40+Inputs!$AE$48*Inputs!$BL21*Revenue!CG$41,0)</f>
        <v>293</v>
      </c>
      <c r="CH89" s="34">
        <f>ROUNDUP(Inputs!$AE$42*Inputs!$AZ21*Revenue!CH$35+Inputs!$AE$43*Inputs!$BB21*Revenue!CH$36+Inputs!$AE$44*Inputs!$BD21*Revenue!CH$37+Inputs!$AE$45*Inputs!$BF21*Revenue!CH$38+Inputs!$AE$46*Inputs!$BH21*Revenue!CH$39+Inputs!$AE$47*Inputs!$BJ21*Revenue!CH$40+Inputs!$AE$48*Inputs!$BL21*Revenue!CH$41,0)</f>
        <v>303</v>
      </c>
      <c r="CI89" s="34">
        <f>ROUNDUP(Inputs!$AE$42*Inputs!$AZ21*Revenue!CI$35+Inputs!$AE$43*Inputs!$BB21*Revenue!CI$36+Inputs!$AE$44*Inputs!$BD21*Revenue!CI$37+Inputs!$AE$45*Inputs!$BF21*Revenue!CI$38+Inputs!$AE$46*Inputs!$BH21*Revenue!CI$39+Inputs!$AE$47*Inputs!$BJ21*Revenue!CI$40+Inputs!$AE$48*Inputs!$BL21*Revenue!CI$41,0)</f>
        <v>340</v>
      </c>
      <c r="CJ89" s="34">
        <f>ROUNDUP(Inputs!$AE$42*Inputs!$AZ21*Revenue!CJ$35+Inputs!$AE$43*Inputs!$BB21*Revenue!CJ$36+Inputs!$AE$44*Inputs!$BD21*Revenue!CJ$37+Inputs!$AE$45*Inputs!$BF21*Revenue!CJ$38+Inputs!$AE$46*Inputs!$BH21*Revenue!CJ$39+Inputs!$AE$47*Inputs!$BJ21*Revenue!CJ$40+Inputs!$AE$48*Inputs!$BL21*Revenue!CJ$41,0)</f>
        <v>291</v>
      </c>
      <c r="CK89" s="34">
        <f>ROUNDUP(Inputs!$AE$42*Inputs!$AZ21*Revenue!CK$35+Inputs!$AE$43*Inputs!$BB21*Revenue!CK$36+Inputs!$AE$44*Inputs!$BD21*Revenue!CK$37+Inputs!$AE$45*Inputs!$BF21*Revenue!CK$38+Inputs!$AE$46*Inputs!$BH21*Revenue!CK$39+Inputs!$AE$47*Inputs!$BJ21*Revenue!CK$40+Inputs!$AE$48*Inputs!$BL21*Revenue!CK$41,0)</f>
        <v>346</v>
      </c>
      <c r="CL89" s="34">
        <f>ROUNDUP(Inputs!$AE$42*Inputs!$AZ21*Revenue!CL$35+Inputs!$AE$43*Inputs!$BB21*Revenue!CL$36+Inputs!$AE$44*Inputs!$BD21*Revenue!CL$37+Inputs!$AE$45*Inputs!$BF21*Revenue!CL$38+Inputs!$AE$46*Inputs!$BH21*Revenue!CL$39+Inputs!$AE$47*Inputs!$BJ21*Revenue!CL$40+Inputs!$AE$48*Inputs!$BL21*Revenue!CL$41,0)</f>
        <v>328</v>
      </c>
      <c r="CM89" s="34">
        <f>ROUNDUP(Inputs!$AE$42*Inputs!$AZ21*Revenue!CM$35+Inputs!$AE$43*Inputs!$BB21*Revenue!CM$36+Inputs!$AE$44*Inputs!$BD21*Revenue!CM$37+Inputs!$AE$45*Inputs!$BF21*Revenue!CM$38+Inputs!$AE$46*Inputs!$BH21*Revenue!CM$39+Inputs!$AE$47*Inputs!$BJ21*Revenue!CM$40+Inputs!$AE$48*Inputs!$BL21*Revenue!CM$41,0)</f>
        <v>342</v>
      </c>
    </row>
    <row r="90" spans="2:91" x14ac:dyDescent="0.2">
      <c r="B90" s="88" t="str">
        <f>IF(Inputs!AP22=0,"Don’t filled",Inputs!AP22)</f>
        <v>Beef stakes</v>
      </c>
      <c r="C90" s="19" t="s">
        <v>279</v>
      </c>
      <c r="D90" s="19" t="s">
        <v>19</v>
      </c>
      <c r="E90" s="176">
        <f t="shared" ref="E90:I104" si="111">SUMIF($K$4:$AD$4,E$4,$K90:$AD90)</f>
        <v>675</v>
      </c>
      <c r="F90" s="176">
        <f t="shared" si="111"/>
        <v>2855</v>
      </c>
      <c r="G90" s="176">
        <f t="shared" si="111"/>
        <v>3098</v>
      </c>
      <c r="H90" s="176">
        <f t="shared" si="111"/>
        <v>3253</v>
      </c>
      <c r="I90" s="176">
        <f t="shared" si="111"/>
        <v>3701</v>
      </c>
      <c r="K90" s="176">
        <f t="shared" ref="K90:T104" si="112">SUMIFS($AF90:$CM90,$AF$4:$CM$4,K$4,$AF$8:$CM$8,K$8)</f>
        <v>0</v>
      </c>
      <c r="L90" s="176">
        <f t="shared" si="112"/>
        <v>0</v>
      </c>
      <c r="M90" s="176">
        <f t="shared" si="112"/>
        <v>0</v>
      </c>
      <c r="N90" s="176">
        <f t="shared" si="112"/>
        <v>675</v>
      </c>
      <c r="O90" s="176">
        <f t="shared" si="112"/>
        <v>664</v>
      </c>
      <c r="P90" s="176">
        <f t="shared" si="112"/>
        <v>688</v>
      </c>
      <c r="Q90" s="176">
        <f t="shared" si="112"/>
        <v>722</v>
      </c>
      <c r="R90" s="176">
        <f t="shared" si="112"/>
        <v>781</v>
      </c>
      <c r="S90" s="176">
        <f t="shared" si="112"/>
        <v>716</v>
      </c>
      <c r="T90" s="176">
        <f t="shared" si="112"/>
        <v>745</v>
      </c>
      <c r="U90" s="176">
        <f t="shared" ref="U90:AD104" si="113">SUMIFS($AF90:$CM90,$AF$4:$CM$4,U$4,$AF$8:$CM$8,U$8)</f>
        <v>784</v>
      </c>
      <c r="V90" s="176">
        <f t="shared" si="113"/>
        <v>853</v>
      </c>
      <c r="W90" s="176">
        <f t="shared" si="113"/>
        <v>748</v>
      </c>
      <c r="X90" s="176">
        <f t="shared" si="113"/>
        <v>785</v>
      </c>
      <c r="Y90" s="176">
        <f t="shared" si="113"/>
        <v>830</v>
      </c>
      <c r="Z90" s="176">
        <f t="shared" si="113"/>
        <v>890</v>
      </c>
      <c r="AA90" s="176">
        <f t="shared" si="113"/>
        <v>859</v>
      </c>
      <c r="AB90" s="176">
        <f t="shared" si="113"/>
        <v>892</v>
      </c>
      <c r="AC90" s="176">
        <f t="shared" si="113"/>
        <v>934</v>
      </c>
      <c r="AD90" s="176">
        <f t="shared" si="113"/>
        <v>1016</v>
      </c>
      <c r="AF90" s="34">
        <f>ROUNDUP(Inputs!$AE$42*Inputs!$AZ22*Revenue!AF$35+Inputs!$AE$43*Inputs!$BB22*Revenue!AF$36+Inputs!$AE$44*Inputs!$BD22*Revenue!AF$37+Inputs!$AE$45*Inputs!$BF22*Revenue!AF$38+Inputs!$AE$46*Inputs!$BH22*Revenue!AF$39+Inputs!$AE$47*Inputs!$BJ22*Revenue!AF$40+Inputs!$AE$48*Inputs!$BL22*Revenue!AF$41,0)</f>
        <v>0</v>
      </c>
      <c r="AG90" s="34">
        <f>ROUNDUP(Inputs!$AE$42*Inputs!$AZ22*Revenue!AG$35+Inputs!$AE$43*Inputs!$BB22*Revenue!AG$36+Inputs!$AE$44*Inputs!$BD22*Revenue!AG$37+Inputs!$AE$45*Inputs!$BF22*Revenue!AG$38+Inputs!$AE$46*Inputs!$BH22*Revenue!AG$39+Inputs!$AE$47*Inputs!$BJ22*Revenue!AG$40+Inputs!$AE$48*Inputs!$BL22*Revenue!AG$41,0)</f>
        <v>0</v>
      </c>
      <c r="AH90" s="34">
        <f>ROUNDUP(Inputs!$AE$42*Inputs!$AZ22*Revenue!AH$35+Inputs!$AE$43*Inputs!$BB22*Revenue!AH$36+Inputs!$AE$44*Inputs!$BD22*Revenue!AH$37+Inputs!$AE$45*Inputs!$BF22*Revenue!AH$38+Inputs!$AE$46*Inputs!$BH22*Revenue!AH$39+Inputs!$AE$47*Inputs!$BJ22*Revenue!AH$40+Inputs!$AE$48*Inputs!$BL22*Revenue!AH$41,0)</f>
        <v>0</v>
      </c>
      <c r="AI90" s="34">
        <f>ROUNDUP(Inputs!$AE$42*Inputs!$AZ22*Revenue!AI$35+Inputs!$AE$43*Inputs!$BB22*Revenue!AI$36+Inputs!$AE$44*Inputs!$BD22*Revenue!AI$37+Inputs!$AE$45*Inputs!$BF22*Revenue!AI$38+Inputs!$AE$46*Inputs!$BH22*Revenue!AI$39+Inputs!$AE$47*Inputs!$BJ22*Revenue!AI$40+Inputs!$AE$48*Inputs!$BL22*Revenue!AI$41,0)</f>
        <v>0</v>
      </c>
      <c r="AJ90" s="34">
        <f>ROUNDUP(Inputs!$AE$42*Inputs!$AZ22*Revenue!AJ$35+Inputs!$AE$43*Inputs!$BB22*Revenue!AJ$36+Inputs!$AE$44*Inputs!$BD22*Revenue!AJ$37+Inputs!$AE$45*Inputs!$BF22*Revenue!AJ$38+Inputs!$AE$46*Inputs!$BH22*Revenue!AJ$39+Inputs!$AE$47*Inputs!$BJ22*Revenue!AJ$40+Inputs!$AE$48*Inputs!$BL22*Revenue!AJ$41,0)</f>
        <v>0</v>
      </c>
      <c r="AK90" s="34">
        <f>ROUNDUP(Inputs!$AE$42*Inputs!$AZ22*Revenue!AK$35+Inputs!$AE$43*Inputs!$BB22*Revenue!AK$36+Inputs!$AE$44*Inputs!$BD22*Revenue!AK$37+Inputs!$AE$45*Inputs!$BF22*Revenue!AK$38+Inputs!$AE$46*Inputs!$BH22*Revenue!AK$39+Inputs!$AE$47*Inputs!$BJ22*Revenue!AK$40+Inputs!$AE$48*Inputs!$BL22*Revenue!AK$41,0)</f>
        <v>0</v>
      </c>
      <c r="AL90" s="34">
        <f>ROUNDUP(Inputs!$AE$42*Inputs!$AZ22*Revenue!AL$35+Inputs!$AE$43*Inputs!$BB22*Revenue!AL$36+Inputs!$AE$44*Inputs!$BD22*Revenue!AL$37+Inputs!$AE$45*Inputs!$BF22*Revenue!AL$38+Inputs!$AE$46*Inputs!$BH22*Revenue!AL$39+Inputs!$AE$47*Inputs!$BJ22*Revenue!AL$40+Inputs!$AE$48*Inputs!$BL22*Revenue!AL$41,0)</f>
        <v>0</v>
      </c>
      <c r="AM90" s="34">
        <f>ROUNDUP(Inputs!$AE$42*Inputs!$AZ22*Revenue!AM$35+Inputs!$AE$43*Inputs!$BB22*Revenue!AM$36+Inputs!$AE$44*Inputs!$BD22*Revenue!AM$37+Inputs!$AE$45*Inputs!$BF22*Revenue!AM$38+Inputs!$AE$46*Inputs!$BH22*Revenue!AM$39+Inputs!$AE$47*Inputs!$BJ22*Revenue!AM$40+Inputs!$AE$48*Inputs!$BL22*Revenue!AM$41,0)</f>
        <v>0</v>
      </c>
      <c r="AN90" s="34">
        <f>ROUNDUP(Inputs!$AE$42*Inputs!$AZ22*Revenue!AN$35+Inputs!$AE$43*Inputs!$BB22*Revenue!AN$36+Inputs!$AE$44*Inputs!$BD22*Revenue!AN$37+Inputs!$AE$45*Inputs!$BF22*Revenue!AN$38+Inputs!$AE$46*Inputs!$BH22*Revenue!AN$39+Inputs!$AE$47*Inputs!$BJ22*Revenue!AN$40+Inputs!$AE$48*Inputs!$BL22*Revenue!AN$41,0)</f>
        <v>0</v>
      </c>
      <c r="AO90" s="34">
        <f>ROUNDUP(Inputs!$AE$42*Inputs!$AZ22*Revenue!AO$35+Inputs!$AE$43*Inputs!$BB22*Revenue!AO$36+Inputs!$AE$44*Inputs!$BD22*Revenue!AO$37+Inputs!$AE$45*Inputs!$BF22*Revenue!AO$38+Inputs!$AE$46*Inputs!$BH22*Revenue!AO$39+Inputs!$AE$47*Inputs!$BJ22*Revenue!AO$40+Inputs!$AE$48*Inputs!$BL22*Revenue!AO$41,0)</f>
        <v>222</v>
      </c>
      <c r="AP90" s="34">
        <f>ROUNDUP(Inputs!$AE$42*Inputs!$AZ22*Revenue!AP$35+Inputs!$AE$43*Inputs!$BB22*Revenue!AP$36+Inputs!$AE$44*Inputs!$BD22*Revenue!AP$37+Inputs!$AE$45*Inputs!$BF22*Revenue!AP$38+Inputs!$AE$46*Inputs!$BH22*Revenue!AP$39+Inputs!$AE$47*Inputs!$BJ22*Revenue!AP$40+Inputs!$AE$48*Inputs!$BL22*Revenue!AP$41,0)</f>
        <v>219</v>
      </c>
      <c r="AQ90" s="34">
        <f>ROUNDUP(Inputs!$AE$42*Inputs!$AZ22*Revenue!AQ$35+Inputs!$AE$43*Inputs!$BB22*Revenue!AQ$36+Inputs!$AE$44*Inputs!$BD22*Revenue!AQ$37+Inputs!$AE$45*Inputs!$BF22*Revenue!AQ$38+Inputs!$AE$46*Inputs!$BH22*Revenue!AQ$39+Inputs!$AE$47*Inputs!$BJ22*Revenue!AQ$40+Inputs!$AE$48*Inputs!$BL22*Revenue!AQ$41,0)</f>
        <v>234</v>
      </c>
      <c r="AR90" s="34">
        <f>ROUNDUP(Inputs!$AE$42*Inputs!$AZ22*Revenue!AR$35+Inputs!$AE$43*Inputs!$BB22*Revenue!AR$36+Inputs!$AE$44*Inputs!$BD22*Revenue!AR$37+Inputs!$AE$45*Inputs!$BF22*Revenue!AR$38+Inputs!$AE$46*Inputs!$BH22*Revenue!AR$39+Inputs!$AE$47*Inputs!$BJ22*Revenue!AR$40+Inputs!$AE$48*Inputs!$BL22*Revenue!AR$41,0)</f>
        <v>249</v>
      </c>
      <c r="AS90" s="34">
        <f>ROUNDUP(Inputs!$AE$42*Inputs!$AZ22*Revenue!AS$35+Inputs!$AE$43*Inputs!$BB22*Revenue!AS$36+Inputs!$AE$44*Inputs!$BD22*Revenue!AS$37+Inputs!$AE$45*Inputs!$BF22*Revenue!AS$38+Inputs!$AE$46*Inputs!$BH22*Revenue!AS$39+Inputs!$AE$47*Inputs!$BJ22*Revenue!AS$40+Inputs!$AE$48*Inputs!$BL22*Revenue!AS$41,0)</f>
        <v>175</v>
      </c>
      <c r="AT90" s="34">
        <f>ROUNDUP(Inputs!$AE$42*Inputs!$AZ22*Revenue!AT$35+Inputs!$AE$43*Inputs!$BB22*Revenue!AT$36+Inputs!$AE$44*Inputs!$BD22*Revenue!AT$37+Inputs!$AE$45*Inputs!$BF22*Revenue!AT$38+Inputs!$AE$46*Inputs!$BH22*Revenue!AT$39+Inputs!$AE$47*Inputs!$BJ22*Revenue!AT$40+Inputs!$AE$48*Inputs!$BL22*Revenue!AT$41,0)</f>
        <v>240</v>
      </c>
      <c r="AU90" s="34">
        <f>ROUNDUP(Inputs!$AE$42*Inputs!$AZ22*Revenue!AU$35+Inputs!$AE$43*Inputs!$BB22*Revenue!AU$36+Inputs!$AE$44*Inputs!$BD22*Revenue!AU$37+Inputs!$AE$45*Inputs!$BF22*Revenue!AU$38+Inputs!$AE$46*Inputs!$BH22*Revenue!AU$39+Inputs!$AE$47*Inputs!$BJ22*Revenue!AU$40+Inputs!$AE$48*Inputs!$BL22*Revenue!AU$41,0)</f>
        <v>223</v>
      </c>
      <c r="AV90" s="34">
        <f>ROUNDUP(Inputs!$AE$42*Inputs!$AZ22*Revenue!AV$35+Inputs!$AE$43*Inputs!$BB22*Revenue!AV$36+Inputs!$AE$44*Inputs!$BD22*Revenue!AV$37+Inputs!$AE$45*Inputs!$BF22*Revenue!AV$38+Inputs!$AE$46*Inputs!$BH22*Revenue!AV$39+Inputs!$AE$47*Inputs!$BJ22*Revenue!AV$40+Inputs!$AE$48*Inputs!$BL22*Revenue!AV$41,0)</f>
        <v>232</v>
      </c>
      <c r="AW90" s="34">
        <f>ROUNDUP(Inputs!$AE$42*Inputs!$AZ22*Revenue!AW$35+Inputs!$AE$43*Inputs!$BB22*Revenue!AW$36+Inputs!$AE$44*Inputs!$BD22*Revenue!AW$37+Inputs!$AE$45*Inputs!$BF22*Revenue!AW$38+Inputs!$AE$46*Inputs!$BH22*Revenue!AW$39+Inputs!$AE$47*Inputs!$BJ22*Revenue!AW$40+Inputs!$AE$48*Inputs!$BL22*Revenue!AW$41,0)</f>
        <v>233</v>
      </c>
      <c r="AX90" s="34">
        <f>ROUNDUP(Inputs!$AE$42*Inputs!$AZ22*Revenue!AX$35+Inputs!$AE$43*Inputs!$BB22*Revenue!AX$36+Inputs!$AE$44*Inputs!$BD22*Revenue!AX$37+Inputs!$AE$45*Inputs!$BF22*Revenue!AX$38+Inputs!$AE$46*Inputs!$BH22*Revenue!AX$39+Inputs!$AE$47*Inputs!$BJ22*Revenue!AX$40+Inputs!$AE$48*Inputs!$BL22*Revenue!AX$41,0)</f>
        <v>232</v>
      </c>
      <c r="AY90" s="34">
        <f>ROUNDUP(Inputs!$AE$42*Inputs!$AZ22*Revenue!AY$35+Inputs!$AE$43*Inputs!$BB22*Revenue!AY$36+Inputs!$AE$44*Inputs!$BD22*Revenue!AY$37+Inputs!$AE$45*Inputs!$BF22*Revenue!AY$38+Inputs!$AE$46*Inputs!$BH22*Revenue!AY$39+Inputs!$AE$47*Inputs!$BJ22*Revenue!AY$40+Inputs!$AE$48*Inputs!$BL22*Revenue!AY$41,0)</f>
        <v>262</v>
      </c>
      <c r="AZ90" s="34">
        <f>ROUNDUP(Inputs!$AE$42*Inputs!$AZ22*Revenue!AZ$35+Inputs!$AE$43*Inputs!$BB22*Revenue!AZ$36+Inputs!$AE$44*Inputs!$BD22*Revenue!AZ$37+Inputs!$AE$45*Inputs!$BF22*Revenue!AZ$38+Inputs!$AE$46*Inputs!$BH22*Revenue!AZ$39+Inputs!$AE$47*Inputs!$BJ22*Revenue!AZ$40+Inputs!$AE$48*Inputs!$BL22*Revenue!AZ$41,0)</f>
        <v>228</v>
      </c>
      <c r="BA90" s="34">
        <f>ROUNDUP(Inputs!$AE$42*Inputs!$AZ22*Revenue!BA$35+Inputs!$AE$43*Inputs!$BB22*Revenue!BA$36+Inputs!$AE$44*Inputs!$BD22*Revenue!BA$37+Inputs!$AE$45*Inputs!$BF22*Revenue!BA$38+Inputs!$AE$46*Inputs!$BH22*Revenue!BA$39+Inputs!$AE$47*Inputs!$BJ22*Revenue!BA$40+Inputs!$AE$48*Inputs!$BL22*Revenue!BA$41,0)</f>
        <v>256</v>
      </c>
      <c r="BB90" s="34">
        <f>ROUNDUP(Inputs!$AE$42*Inputs!$AZ22*Revenue!BB$35+Inputs!$AE$43*Inputs!$BB22*Revenue!BB$36+Inputs!$AE$44*Inputs!$BD22*Revenue!BB$37+Inputs!$AE$45*Inputs!$BF22*Revenue!BB$38+Inputs!$AE$46*Inputs!$BH22*Revenue!BB$39+Inputs!$AE$47*Inputs!$BJ22*Revenue!BB$40+Inputs!$AE$48*Inputs!$BL22*Revenue!BB$41,0)</f>
        <v>260</v>
      </c>
      <c r="BC90" s="34">
        <f>ROUNDUP(Inputs!$AE$42*Inputs!$AZ22*Revenue!BC$35+Inputs!$AE$43*Inputs!$BB22*Revenue!BC$36+Inputs!$AE$44*Inputs!$BD22*Revenue!BC$37+Inputs!$AE$45*Inputs!$BF22*Revenue!BC$38+Inputs!$AE$46*Inputs!$BH22*Revenue!BC$39+Inputs!$AE$47*Inputs!$BJ22*Revenue!BC$40+Inputs!$AE$48*Inputs!$BL22*Revenue!BC$41,0)</f>
        <v>265</v>
      </c>
      <c r="BD90" s="34">
        <f>ROUNDUP(Inputs!$AE$42*Inputs!$AZ22*Revenue!BD$35+Inputs!$AE$43*Inputs!$BB22*Revenue!BD$36+Inputs!$AE$44*Inputs!$BD22*Revenue!BD$37+Inputs!$AE$45*Inputs!$BF22*Revenue!BD$38+Inputs!$AE$46*Inputs!$BH22*Revenue!BD$39+Inputs!$AE$47*Inputs!$BJ22*Revenue!BD$40+Inputs!$AE$48*Inputs!$BL22*Revenue!BD$41,0)</f>
        <v>270</v>
      </c>
      <c r="BE90" s="34">
        <f>ROUNDUP(Inputs!$AE$42*Inputs!$AZ22*Revenue!BE$35+Inputs!$AE$43*Inputs!$BB22*Revenue!BE$36+Inputs!$AE$44*Inputs!$BD22*Revenue!BE$37+Inputs!$AE$45*Inputs!$BF22*Revenue!BE$38+Inputs!$AE$46*Inputs!$BH22*Revenue!BE$39+Inputs!$AE$47*Inputs!$BJ22*Revenue!BE$40+Inputs!$AE$48*Inputs!$BL22*Revenue!BE$41,0)</f>
        <v>187</v>
      </c>
      <c r="BF90" s="34">
        <f>ROUNDUP(Inputs!$AE$42*Inputs!$AZ22*Revenue!BF$35+Inputs!$AE$43*Inputs!$BB22*Revenue!BF$36+Inputs!$AE$44*Inputs!$BD22*Revenue!BF$37+Inputs!$AE$45*Inputs!$BF22*Revenue!BF$38+Inputs!$AE$46*Inputs!$BH22*Revenue!BF$39+Inputs!$AE$47*Inputs!$BJ22*Revenue!BF$40+Inputs!$AE$48*Inputs!$BL22*Revenue!BF$41,0)</f>
        <v>259</v>
      </c>
      <c r="BG90" s="34">
        <f>ROUNDUP(Inputs!$AE$42*Inputs!$AZ22*Revenue!BG$35+Inputs!$AE$43*Inputs!$BB22*Revenue!BG$36+Inputs!$AE$44*Inputs!$BD22*Revenue!BG$37+Inputs!$AE$45*Inputs!$BF22*Revenue!BG$38+Inputs!$AE$46*Inputs!$BH22*Revenue!BG$39+Inputs!$AE$47*Inputs!$BJ22*Revenue!BG$40+Inputs!$AE$48*Inputs!$BL22*Revenue!BG$41,0)</f>
        <v>245</v>
      </c>
      <c r="BH90" s="34">
        <f>ROUNDUP(Inputs!$AE$42*Inputs!$AZ22*Revenue!BH$35+Inputs!$AE$43*Inputs!$BB22*Revenue!BH$36+Inputs!$AE$44*Inputs!$BD22*Revenue!BH$37+Inputs!$AE$45*Inputs!$BF22*Revenue!BH$38+Inputs!$AE$46*Inputs!$BH22*Revenue!BH$39+Inputs!$AE$47*Inputs!$BJ22*Revenue!BH$40+Inputs!$AE$48*Inputs!$BL22*Revenue!BH$41,0)</f>
        <v>253</v>
      </c>
      <c r="BI90" s="34">
        <f>ROUNDUP(Inputs!$AE$42*Inputs!$AZ22*Revenue!BI$35+Inputs!$AE$43*Inputs!$BB22*Revenue!BI$36+Inputs!$AE$44*Inputs!$BD22*Revenue!BI$37+Inputs!$AE$45*Inputs!$BF22*Revenue!BI$38+Inputs!$AE$46*Inputs!$BH22*Revenue!BI$39+Inputs!$AE$47*Inputs!$BJ22*Revenue!BI$40+Inputs!$AE$48*Inputs!$BL22*Revenue!BI$41,0)</f>
        <v>247</v>
      </c>
      <c r="BJ90" s="34">
        <f>ROUNDUP(Inputs!$AE$42*Inputs!$AZ22*Revenue!BJ$35+Inputs!$AE$43*Inputs!$BB22*Revenue!BJ$36+Inputs!$AE$44*Inputs!$BD22*Revenue!BJ$37+Inputs!$AE$45*Inputs!$BF22*Revenue!BJ$38+Inputs!$AE$46*Inputs!$BH22*Revenue!BJ$39+Inputs!$AE$47*Inputs!$BJ22*Revenue!BJ$40+Inputs!$AE$48*Inputs!$BL22*Revenue!BJ$41,0)</f>
        <v>249</v>
      </c>
      <c r="BK90" s="34">
        <f>ROUNDUP(Inputs!$AE$42*Inputs!$AZ22*Revenue!BK$35+Inputs!$AE$43*Inputs!$BB22*Revenue!BK$36+Inputs!$AE$44*Inputs!$BD22*Revenue!BK$37+Inputs!$AE$45*Inputs!$BF22*Revenue!BK$38+Inputs!$AE$46*Inputs!$BH22*Revenue!BK$39+Inputs!$AE$47*Inputs!$BJ22*Revenue!BK$40+Inputs!$AE$48*Inputs!$BL22*Revenue!BK$41,0)</f>
        <v>293</v>
      </c>
      <c r="BL90" s="34">
        <f>ROUNDUP(Inputs!$AE$42*Inputs!$AZ22*Revenue!BL$35+Inputs!$AE$43*Inputs!$BB22*Revenue!BL$36+Inputs!$AE$44*Inputs!$BD22*Revenue!BL$37+Inputs!$AE$45*Inputs!$BF22*Revenue!BL$38+Inputs!$AE$46*Inputs!$BH22*Revenue!BL$39+Inputs!$AE$47*Inputs!$BJ22*Revenue!BL$40+Inputs!$AE$48*Inputs!$BL22*Revenue!BL$41,0)</f>
        <v>242</v>
      </c>
      <c r="BM90" s="34">
        <f>ROUNDUP(Inputs!$AE$42*Inputs!$AZ22*Revenue!BM$35+Inputs!$AE$43*Inputs!$BB22*Revenue!BM$36+Inputs!$AE$44*Inputs!$BD22*Revenue!BM$37+Inputs!$AE$45*Inputs!$BF22*Revenue!BM$38+Inputs!$AE$46*Inputs!$BH22*Revenue!BM$39+Inputs!$AE$47*Inputs!$BJ22*Revenue!BM$40+Inputs!$AE$48*Inputs!$BL22*Revenue!BM$41,0)</f>
        <v>280</v>
      </c>
      <c r="BN90" s="34">
        <f>ROUNDUP(Inputs!$AE$42*Inputs!$AZ22*Revenue!BN$35+Inputs!$AE$43*Inputs!$BB22*Revenue!BN$36+Inputs!$AE$44*Inputs!$BD22*Revenue!BN$37+Inputs!$AE$45*Inputs!$BF22*Revenue!BN$38+Inputs!$AE$46*Inputs!$BH22*Revenue!BN$39+Inputs!$AE$47*Inputs!$BJ22*Revenue!BN$40+Inputs!$AE$48*Inputs!$BL22*Revenue!BN$41,0)</f>
        <v>287</v>
      </c>
      <c r="BO90" s="34">
        <f>ROUNDUP(Inputs!$AE$42*Inputs!$AZ22*Revenue!BO$35+Inputs!$AE$43*Inputs!$BB22*Revenue!BO$36+Inputs!$AE$44*Inputs!$BD22*Revenue!BO$37+Inputs!$AE$45*Inputs!$BF22*Revenue!BO$38+Inputs!$AE$46*Inputs!$BH22*Revenue!BO$39+Inputs!$AE$47*Inputs!$BJ22*Revenue!BO$40+Inputs!$AE$48*Inputs!$BL22*Revenue!BO$41,0)</f>
        <v>286</v>
      </c>
      <c r="BP90" s="34">
        <f>ROUNDUP(Inputs!$AE$42*Inputs!$AZ22*Revenue!BP$35+Inputs!$AE$43*Inputs!$BB22*Revenue!BP$36+Inputs!$AE$44*Inputs!$BD22*Revenue!BP$37+Inputs!$AE$45*Inputs!$BF22*Revenue!BP$38+Inputs!$AE$46*Inputs!$BH22*Revenue!BP$39+Inputs!$AE$47*Inputs!$BJ22*Revenue!BP$40+Inputs!$AE$48*Inputs!$BL22*Revenue!BP$41,0)</f>
        <v>286</v>
      </c>
      <c r="BQ90" s="34">
        <f>ROUNDUP(Inputs!$AE$42*Inputs!$AZ22*Revenue!BQ$35+Inputs!$AE$43*Inputs!$BB22*Revenue!BQ$36+Inputs!$AE$44*Inputs!$BD22*Revenue!BQ$37+Inputs!$AE$45*Inputs!$BF22*Revenue!BQ$38+Inputs!$AE$46*Inputs!$BH22*Revenue!BQ$39+Inputs!$AE$47*Inputs!$BJ22*Revenue!BQ$40+Inputs!$AE$48*Inputs!$BL22*Revenue!BQ$41,0)</f>
        <v>196</v>
      </c>
      <c r="BR90" s="34">
        <f>ROUNDUP(Inputs!$AE$42*Inputs!$AZ22*Revenue!BR$35+Inputs!$AE$43*Inputs!$BB22*Revenue!BR$36+Inputs!$AE$44*Inputs!$BD22*Revenue!BR$37+Inputs!$AE$45*Inputs!$BF22*Revenue!BR$38+Inputs!$AE$46*Inputs!$BH22*Revenue!BR$39+Inputs!$AE$47*Inputs!$BJ22*Revenue!BR$40+Inputs!$AE$48*Inputs!$BL22*Revenue!BR$41,0)</f>
        <v>266</v>
      </c>
      <c r="BS90" s="34">
        <f>ROUNDUP(Inputs!$AE$42*Inputs!$AZ22*Revenue!BS$35+Inputs!$AE$43*Inputs!$BB22*Revenue!BS$36+Inputs!$AE$44*Inputs!$BD22*Revenue!BS$37+Inputs!$AE$45*Inputs!$BF22*Revenue!BS$38+Inputs!$AE$46*Inputs!$BH22*Revenue!BS$39+Inputs!$AE$47*Inputs!$BJ22*Revenue!BS$40+Inputs!$AE$48*Inputs!$BL22*Revenue!BS$41,0)</f>
        <v>257</v>
      </c>
      <c r="BT90" s="34">
        <f>ROUNDUP(Inputs!$AE$42*Inputs!$AZ22*Revenue!BT$35+Inputs!$AE$43*Inputs!$BB22*Revenue!BT$36+Inputs!$AE$44*Inputs!$BD22*Revenue!BT$37+Inputs!$AE$45*Inputs!$BF22*Revenue!BT$38+Inputs!$AE$46*Inputs!$BH22*Revenue!BT$39+Inputs!$AE$47*Inputs!$BJ22*Revenue!BT$40+Inputs!$AE$48*Inputs!$BL22*Revenue!BT$41,0)</f>
        <v>274</v>
      </c>
      <c r="BU90" s="34">
        <f>ROUNDUP(Inputs!$AE$42*Inputs!$AZ22*Revenue!BU$35+Inputs!$AE$43*Inputs!$BB22*Revenue!BU$36+Inputs!$AE$44*Inputs!$BD22*Revenue!BU$37+Inputs!$AE$45*Inputs!$BF22*Revenue!BU$38+Inputs!$AE$46*Inputs!$BH22*Revenue!BU$39+Inputs!$AE$47*Inputs!$BJ22*Revenue!BU$40+Inputs!$AE$48*Inputs!$BL22*Revenue!BU$41,0)</f>
        <v>254</v>
      </c>
      <c r="BV90" s="34">
        <f>ROUNDUP(Inputs!$AE$42*Inputs!$AZ22*Revenue!BV$35+Inputs!$AE$43*Inputs!$BB22*Revenue!BV$36+Inputs!$AE$44*Inputs!$BD22*Revenue!BV$37+Inputs!$AE$45*Inputs!$BF22*Revenue!BV$38+Inputs!$AE$46*Inputs!$BH22*Revenue!BV$39+Inputs!$AE$47*Inputs!$BJ22*Revenue!BV$40+Inputs!$AE$48*Inputs!$BL22*Revenue!BV$41,0)</f>
        <v>265</v>
      </c>
      <c r="BW90" s="34">
        <f>ROUNDUP(Inputs!$AE$42*Inputs!$AZ22*Revenue!BW$35+Inputs!$AE$43*Inputs!$BB22*Revenue!BW$36+Inputs!$AE$44*Inputs!$BD22*Revenue!BW$37+Inputs!$AE$45*Inputs!$BF22*Revenue!BW$38+Inputs!$AE$46*Inputs!$BH22*Revenue!BW$39+Inputs!$AE$47*Inputs!$BJ22*Revenue!BW$40+Inputs!$AE$48*Inputs!$BL22*Revenue!BW$41,0)</f>
        <v>307</v>
      </c>
      <c r="BX90" s="34">
        <f>ROUNDUP(Inputs!$AE$42*Inputs!$AZ22*Revenue!BX$35+Inputs!$AE$43*Inputs!$BB22*Revenue!BX$36+Inputs!$AE$44*Inputs!$BD22*Revenue!BX$37+Inputs!$AE$45*Inputs!$BF22*Revenue!BX$38+Inputs!$AE$46*Inputs!$BH22*Revenue!BX$39+Inputs!$AE$47*Inputs!$BJ22*Revenue!BX$40+Inputs!$AE$48*Inputs!$BL22*Revenue!BX$41,0)</f>
        <v>258</v>
      </c>
      <c r="BY90" s="34">
        <f>ROUNDUP(Inputs!$AE$42*Inputs!$AZ22*Revenue!BY$35+Inputs!$AE$43*Inputs!$BB22*Revenue!BY$36+Inputs!$AE$44*Inputs!$BD22*Revenue!BY$37+Inputs!$AE$45*Inputs!$BF22*Revenue!BY$38+Inputs!$AE$46*Inputs!$BH22*Revenue!BY$39+Inputs!$AE$47*Inputs!$BJ22*Revenue!BY$40+Inputs!$AE$48*Inputs!$BL22*Revenue!BY$41,0)</f>
        <v>296</v>
      </c>
      <c r="BZ90" s="34">
        <f>ROUNDUP(Inputs!$AE$42*Inputs!$AZ22*Revenue!BZ$35+Inputs!$AE$43*Inputs!$BB22*Revenue!BZ$36+Inputs!$AE$44*Inputs!$BD22*Revenue!BZ$37+Inputs!$AE$45*Inputs!$BF22*Revenue!BZ$38+Inputs!$AE$46*Inputs!$BH22*Revenue!BZ$39+Inputs!$AE$47*Inputs!$BJ22*Revenue!BZ$40+Inputs!$AE$48*Inputs!$BL22*Revenue!BZ$41,0)</f>
        <v>296</v>
      </c>
      <c r="CA90" s="34">
        <f>ROUNDUP(Inputs!$AE$42*Inputs!$AZ22*Revenue!CA$35+Inputs!$AE$43*Inputs!$BB22*Revenue!CA$36+Inputs!$AE$44*Inputs!$BD22*Revenue!CA$37+Inputs!$AE$45*Inputs!$BF22*Revenue!CA$38+Inputs!$AE$46*Inputs!$BH22*Revenue!CA$39+Inputs!$AE$47*Inputs!$BJ22*Revenue!CA$40+Inputs!$AE$48*Inputs!$BL22*Revenue!CA$41,0)</f>
        <v>298</v>
      </c>
      <c r="CB90" s="34">
        <f>ROUNDUP(Inputs!$AE$42*Inputs!$AZ22*Revenue!CB$35+Inputs!$AE$43*Inputs!$BB22*Revenue!CB$36+Inputs!$AE$44*Inputs!$BD22*Revenue!CB$37+Inputs!$AE$45*Inputs!$BF22*Revenue!CB$38+Inputs!$AE$46*Inputs!$BH22*Revenue!CB$39+Inputs!$AE$47*Inputs!$BJ22*Revenue!CB$40+Inputs!$AE$48*Inputs!$BL22*Revenue!CB$41,0)</f>
        <v>335</v>
      </c>
      <c r="CC90" s="34">
        <f>ROUNDUP(Inputs!$AE$42*Inputs!$AZ22*Revenue!CC$35+Inputs!$AE$43*Inputs!$BB22*Revenue!CC$36+Inputs!$AE$44*Inputs!$BD22*Revenue!CC$37+Inputs!$AE$45*Inputs!$BF22*Revenue!CC$38+Inputs!$AE$46*Inputs!$BH22*Revenue!CC$39+Inputs!$AE$47*Inputs!$BJ22*Revenue!CC$40+Inputs!$AE$48*Inputs!$BL22*Revenue!CC$41,0)</f>
        <v>223</v>
      </c>
      <c r="CD90" s="34">
        <f>ROUNDUP(Inputs!$AE$42*Inputs!$AZ22*Revenue!CD$35+Inputs!$AE$43*Inputs!$BB22*Revenue!CD$36+Inputs!$AE$44*Inputs!$BD22*Revenue!CD$37+Inputs!$AE$45*Inputs!$BF22*Revenue!CD$38+Inputs!$AE$46*Inputs!$BH22*Revenue!CD$39+Inputs!$AE$47*Inputs!$BJ22*Revenue!CD$40+Inputs!$AE$48*Inputs!$BL22*Revenue!CD$41,0)</f>
        <v>301</v>
      </c>
      <c r="CE90" s="34">
        <f>ROUNDUP(Inputs!$AE$42*Inputs!$AZ22*Revenue!CE$35+Inputs!$AE$43*Inputs!$BB22*Revenue!CE$36+Inputs!$AE$44*Inputs!$BD22*Revenue!CE$37+Inputs!$AE$45*Inputs!$BF22*Revenue!CE$38+Inputs!$AE$46*Inputs!$BH22*Revenue!CE$39+Inputs!$AE$47*Inputs!$BJ22*Revenue!CE$40+Inputs!$AE$48*Inputs!$BL22*Revenue!CE$41,0)</f>
        <v>289</v>
      </c>
      <c r="CF90" s="34">
        <f>ROUNDUP(Inputs!$AE$42*Inputs!$AZ22*Revenue!CF$35+Inputs!$AE$43*Inputs!$BB22*Revenue!CF$36+Inputs!$AE$44*Inputs!$BD22*Revenue!CF$37+Inputs!$AE$45*Inputs!$BF22*Revenue!CF$38+Inputs!$AE$46*Inputs!$BH22*Revenue!CF$39+Inputs!$AE$47*Inputs!$BJ22*Revenue!CF$40+Inputs!$AE$48*Inputs!$BL22*Revenue!CF$41,0)</f>
        <v>310</v>
      </c>
      <c r="CG90" s="34">
        <f>ROUNDUP(Inputs!$AE$42*Inputs!$AZ22*Revenue!CG$35+Inputs!$AE$43*Inputs!$BB22*Revenue!CG$36+Inputs!$AE$44*Inputs!$BD22*Revenue!CG$37+Inputs!$AE$45*Inputs!$BF22*Revenue!CG$38+Inputs!$AE$46*Inputs!$BH22*Revenue!CG$39+Inputs!$AE$47*Inputs!$BJ22*Revenue!CG$40+Inputs!$AE$48*Inputs!$BL22*Revenue!CG$41,0)</f>
        <v>293</v>
      </c>
      <c r="CH90" s="34">
        <f>ROUNDUP(Inputs!$AE$42*Inputs!$AZ22*Revenue!CH$35+Inputs!$AE$43*Inputs!$BB22*Revenue!CH$36+Inputs!$AE$44*Inputs!$BD22*Revenue!CH$37+Inputs!$AE$45*Inputs!$BF22*Revenue!CH$38+Inputs!$AE$46*Inputs!$BH22*Revenue!CH$39+Inputs!$AE$47*Inputs!$BJ22*Revenue!CH$40+Inputs!$AE$48*Inputs!$BL22*Revenue!CH$41,0)</f>
        <v>303</v>
      </c>
      <c r="CI90" s="34">
        <f>ROUNDUP(Inputs!$AE$42*Inputs!$AZ22*Revenue!CI$35+Inputs!$AE$43*Inputs!$BB22*Revenue!CI$36+Inputs!$AE$44*Inputs!$BD22*Revenue!CI$37+Inputs!$AE$45*Inputs!$BF22*Revenue!CI$38+Inputs!$AE$46*Inputs!$BH22*Revenue!CI$39+Inputs!$AE$47*Inputs!$BJ22*Revenue!CI$40+Inputs!$AE$48*Inputs!$BL22*Revenue!CI$41,0)</f>
        <v>340</v>
      </c>
      <c r="CJ90" s="34">
        <f>ROUNDUP(Inputs!$AE$42*Inputs!$AZ22*Revenue!CJ$35+Inputs!$AE$43*Inputs!$BB22*Revenue!CJ$36+Inputs!$AE$44*Inputs!$BD22*Revenue!CJ$37+Inputs!$AE$45*Inputs!$BF22*Revenue!CJ$38+Inputs!$AE$46*Inputs!$BH22*Revenue!CJ$39+Inputs!$AE$47*Inputs!$BJ22*Revenue!CJ$40+Inputs!$AE$48*Inputs!$BL22*Revenue!CJ$41,0)</f>
        <v>291</v>
      </c>
      <c r="CK90" s="34">
        <f>ROUNDUP(Inputs!$AE$42*Inputs!$AZ22*Revenue!CK$35+Inputs!$AE$43*Inputs!$BB22*Revenue!CK$36+Inputs!$AE$44*Inputs!$BD22*Revenue!CK$37+Inputs!$AE$45*Inputs!$BF22*Revenue!CK$38+Inputs!$AE$46*Inputs!$BH22*Revenue!CK$39+Inputs!$AE$47*Inputs!$BJ22*Revenue!CK$40+Inputs!$AE$48*Inputs!$BL22*Revenue!CK$41,0)</f>
        <v>346</v>
      </c>
      <c r="CL90" s="34">
        <f>ROUNDUP(Inputs!$AE$42*Inputs!$AZ22*Revenue!CL$35+Inputs!$AE$43*Inputs!$BB22*Revenue!CL$36+Inputs!$AE$44*Inputs!$BD22*Revenue!CL$37+Inputs!$AE$45*Inputs!$BF22*Revenue!CL$38+Inputs!$AE$46*Inputs!$BH22*Revenue!CL$39+Inputs!$AE$47*Inputs!$BJ22*Revenue!CL$40+Inputs!$AE$48*Inputs!$BL22*Revenue!CL$41,0)</f>
        <v>328</v>
      </c>
      <c r="CM90" s="34">
        <f>ROUNDUP(Inputs!$AE$42*Inputs!$AZ22*Revenue!CM$35+Inputs!$AE$43*Inputs!$BB22*Revenue!CM$36+Inputs!$AE$44*Inputs!$BD22*Revenue!CM$37+Inputs!$AE$45*Inputs!$BF22*Revenue!CM$38+Inputs!$AE$46*Inputs!$BH22*Revenue!CM$39+Inputs!$AE$47*Inputs!$BJ22*Revenue!CM$40+Inputs!$AE$48*Inputs!$BL22*Revenue!CM$41,0)</f>
        <v>342</v>
      </c>
    </row>
    <row r="91" spans="2:91" x14ac:dyDescent="0.2">
      <c r="B91" s="88" t="str">
        <f>IF(Inputs!AP23=0,"Don’t filled",Inputs!AP23)</f>
        <v>Kebab</v>
      </c>
      <c r="C91" s="19" t="s">
        <v>279</v>
      </c>
      <c r="D91" s="19" t="s">
        <v>19</v>
      </c>
      <c r="E91" s="176">
        <f t="shared" si="111"/>
        <v>675</v>
      </c>
      <c r="F91" s="176">
        <f t="shared" si="111"/>
        <v>2855</v>
      </c>
      <c r="G91" s="176">
        <f t="shared" si="111"/>
        <v>3098</v>
      </c>
      <c r="H91" s="176">
        <f t="shared" si="111"/>
        <v>3253</v>
      </c>
      <c r="I91" s="176">
        <f t="shared" si="111"/>
        <v>3701</v>
      </c>
      <c r="K91" s="176">
        <f t="shared" si="112"/>
        <v>0</v>
      </c>
      <c r="L91" s="176">
        <f t="shared" si="112"/>
        <v>0</v>
      </c>
      <c r="M91" s="176">
        <f t="shared" si="112"/>
        <v>0</v>
      </c>
      <c r="N91" s="176">
        <f t="shared" si="112"/>
        <v>675</v>
      </c>
      <c r="O91" s="176">
        <f t="shared" si="112"/>
        <v>664</v>
      </c>
      <c r="P91" s="176">
        <f t="shared" si="112"/>
        <v>688</v>
      </c>
      <c r="Q91" s="176">
        <f t="shared" si="112"/>
        <v>722</v>
      </c>
      <c r="R91" s="176">
        <f t="shared" si="112"/>
        <v>781</v>
      </c>
      <c r="S91" s="176">
        <f t="shared" si="112"/>
        <v>716</v>
      </c>
      <c r="T91" s="176">
        <f t="shared" si="112"/>
        <v>745</v>
      </c>
      <c r="U91" s="176">
        <f t="shared" si="113"/>
        <v>784</v>
      </c>
      <c r="V91" s="176">
        <f t="shared" si="113"/>
        <v>853</v>
      </c>
      <c r="W91" s="176">
        <f t="shared" si="113"/>
        <v>748</v>
      </c>
      <c r="X91" s="176">
        <f t="shared" si="113"/>
        <v>785</v>
      </c>
      <c r="Y91" s="176">
        <f t="shared" si="113"/>
        <v>830</v>
      </c>
      <c r="Z91" s="176">
        <f t="shared" si="113"/>
        <v>890</v>
      </c>
      <c r="AA91" s="176">
        <f t="shared" si="113"/>
        <v>859</v>
      </c>
      <c r="AB91" s="176">
        <f t="shared" si="113"/>
        <v>892</v>
      </c>
      <c r="AC91" s="176">
        <f t="shared" si="113"/>
        <v>934</v>
      </c>
      <c r="AD91" s="176">
        <f t="shared" si="113"/>
        <v>1016</v>
      </c>
      <c r="AF91" s="34">
        <f>ROUNDUP(Inputs!$AE$42*Inputs!$AZ23*Revenue!AF$35+Inputs!$AE$43*Inputs!$BB23*Revenue!AF$36+Inputs!$AE$44*Inputs!$BD23*Revenue!AF$37+Inputs!$AE$45*Inputs!$BF23*Revenue!AF$38+Inputs!$AE$46*Inputs!$BH23*Revenue!AF$39+Inputs!$AE$47*Inputs!$BJ23*Revenue!AF$40+Inputs!$AE$48*Inputs!$BL23*Revenue!AF$41,0)</f>
        <v>0</v>
      </c>
      <c r="AG91" s="34">
        <f>ROUNDUP(Inputs!$AE$42*Inputs!$AZ23*Revenue!AG$35+Inputs!$AE$43*Inputs!$BB23*Revenue!AG$36+Inputs!$AE$44*Inputs!$BD23*Revenue!AG$37+Inputs!$AE$45*Inputs!$BF23*Revenue!AG$38+Inputs!$AE$46*Inputs!$BH23*Revenue!AG$39+Inputs!$AE$47*Inputs!$BJ23*Revenue!AG$40+Inputs!$AE$48*Inputs!$BL23*Revenue!AG$41,0)</f>
        <v>0</v>
      </c>
      <c r="AH91" s="34">
        <f>ROUNDUP(Inputs!$AE$42*Inputs!$AZ23*Revenue!AH$35+Inputs!$AE$43*Inputs!$BB23*Revenue!AH$36+Inputs!$AE$44*Inputs!$BD23*Revenue!AH$37+Inputs!$AE$45*Inputs!$BF23*Revenue!AH$38+Inputs!$AE$46*Inputs!$BH23*Revenue!AH$39+Inputs!$AE$47*Inputs!$BJ23*Revenue!AH$40+Inputs!$AE$48*Inputs!$BL23*Revenue!AH$41,0)</f>
        <v>0</v>
      </c>
      <c r="AI91" s="34">
        <f>ROUNDUP(Inputs!$AE$42*Inputs!$AZ23*Revenue!AI$35+Inputs!$AE$43*Inputs!$BB23*Revenue!AI$36+Inputs!$AE$44*Inputs!$BD23*Revenue!AI$37+Inputs!$AE$45*Inputs!$BF23*Revenue!AI$38+Inputs!$AE$46*Inputs!$BH23*Revenue!AI$39+Inputs!$AE$47*Inputs!$BJ23*Revenue!AI$40+Inputs!$AE$48*Inputs!$BL23*Revenue!AI$41,0)</f>
        <v>0</v>
      </c>
      <c r="AJ91" s="34">
        <f>ROUNDUP(Inputs!$AE$42*Inputs!$AZ23*Revenue!AJ$35+Inputs!$AE$43*Inputs!$BB23*Revenue!AJ$36+Inputs!$AE$44*Inputs!$BD23*Revenue!AJ$37+Inputs!$AE$45*Inputs!$BF23*Revenue!AJ$38+Inputs!$AE$46*Inputs!$BH23*Revenue!AJ$39+Inputs!$AE$47*Inputs!$BJ23*Revenue!AJ$40+Inputs!$AE$48*Inputs!$BL23*Revenue!AJ$41,0)</f>
        <v>0</v>
      </c>
      <c r="AK91" s="34">
        <f>ROUNDUP(Inputs!$AE$42*Inputs!$AZ23*Revenue!AK$35+Inputs!$AE$43*Inputs!$BB23*Revenue!AK$36+Inputs!$AE$44*Inputs!$BD23*Revenue!AK$37+Inputs!$AE$45*Inputs!$BF23*Revenue!AK$38+Inputs!$AE$46*Inputs!$BH23*Revenue!AK$39+Inputs!$AE$47*Inputs!$BJ23*Revenue!AK$40+Inputs!$AE$48*Inputs!$BL23*Revenue!AK$41,0)</f>
        <v>0</v>
      </c>
      <c r="AL91" s="34">
        <f>ROUNDUP(Inputs!$AE$42*Inputs!$AZ23*Revenue!AL$35+Inputs!$AE$43*Inputs!$BB23*Revenue!AL$36+Inputs!$AE$44*Inputs!$BD23*Revenue!AL$37+Inputs!$AE$45*Inputs!$BF23*Revenue!AL$38+Inputs!$AE$46*Inputs!$BH23*Revenue!AL$39+Inputs!$AE$47*Inputs!$BJ23*Revenue!AL$40+Inputs!$AE$48*Inputs!$BL23*Revenue!AL$41,0)</f>
        <v>0</v>
      </c>
      <c r="AM91" s="34">
        <f>ROUNDUP(Inputs!$AE$42*Inputs!$AZ23*Revenue!AM$35+Inputs!$AE$43*Inputs!$BB23*Revenue!AM$36+Inputs!$AE$44*Inputs!$BD23*Revenue!AM$37+Inputs!$AE$45*Inputs!$BF23*Revenue!AM$38+Inputs!$AE$46*Inputs!$BH23*Revenue!AM$39+Inputs!$AE$47*Inputs!$BJ23*Revenue!AM$40+Inputs!$AE$48*Inputs!$BL23*Revenue!AM$41,0)</f>
        <v>0</v>
      </c>
      <c r="AN91" s="34">
        <f>ROUNDUP(Inputs!$AE$42*Inputs!$AZ23*Revenue!AN$35+Inputs!$AE$43*Inputs!$BB23*Revenue!AN$36+Inputs!$AE$44*Inputs!$BD23*Revenue!AN$37+Inputs!$AE$45*Inputs!$BF23*Revenue!AN$38+Inputs!$AE$46*Inputs!$BH23*Revenue!AN$39+Inputs!$AE$47*Inputs!$BJ23*Revenue!AN$40+Inputs!$AE$48*Inputs!$BL23*Revenue!AN$41,0)</f>
        <v>0</v>
      </c>
      <c r="AO91" s="34">
        <f>ROUNDUP(Inputs!$AE$42*Inputs!$AZ23*Revenue!AO$35+Inputs!$AE$43*Inputs!$BB23*Revenue!AO$36+Inputs!$AE$44*Inputs!$BD23*Revenue!AO$37+Inputs!$AE$45*Inputs!$BF23*Revenue!AO$38+Inputs!$AE$46*Inputs!$BH23*Revenue!AO$39+Inputs!$AE$47*Inputs!$BJ23*Revenue!AO$40+Inputs!$AE$48*Inputs!$BL23*Revenue!AO$41,0)</f>
        <v>222</v>
      </c>
      <c r="AP91" s="34">
        <f>ROUNDUP(Inputs!$AE$42*Inputs!$AZ23*Revenue!AP$35+Inputs!$AE$43*Inputs!$BB23*Revenue!AP$36+Inputs!$AE$44*Inputs!$BD23*Revenue!AP$37+Inputs!$AE$45*Inputs!$BF23*Revenue!AP$38+Inputs!$AE$46*Inputs!$BH23*Revenue!AP$39+Inputs!$AE$47*Inputs!$BJ23*Revenue!AP$40+Inputs!$AE$48*Inputs!$BL23*Revenue!AP$41,0)</f>
        <v>219</v>
      </c>
      <c r="AQ91" s="34">
        <f>ROUNDUP(Inputs!$AE$42*Inputs!$AZ23*Revenue!AQ$35+Inputs!$AE$43*Inputs!$BB23*Revenue!AQ$36+Inputs!$AE$44*Inputs!$BD23*Revenue!AQ$37+Inputs!$AE$45*Inputs!$BF23*Revenue!AQ$38+Inputs!$AE$46*Inputs!$BH23*Revenue!AQ$39+Inputs!$AE$47*Inputs!$BJ23*Revenue!AQ$40+Inputs!$AE$48*Inputs!$BL23*Revenue!AQ$41,0)</f>
        <v>234</v>
      </c>
      <c r="AR91" s="34">
        <f>ROUNDUP(Inputs!$AE$42*Inputs!$AZ23*Revenue!AR$35+Inputs!$AE$43*Inputs!$BB23*Revenue!AR$36+Inputs!$AE$44*Inputs!$BD23*Revenue!AR$37+Inputs!$AE$45*Inputs!$BF23*Revenue!AR$38+Inputs!$AE$46*Inputs!$BH23*Revenue!AR$39+Inputs!$AE$47*Inputs!$BJ23*Revenue!AR$40+Inputs!$AE$48*Inputs!$BL23*Revenue!AR$41,0)</f>
        <v>249</v>
      </c>
      <c r="AS91" s="34">
        <f>ROUNDUP(Inputs!$AE$42*Inputs!$AZ23*Revenue!AS$35+Inputs!$AE$43*Inputs!$BB23*Revenue!AS$36+Inputs!$AE$44*Inputs!$BD23*Revenue!AS$37+Inputs!$AE$45*Inputs!$BF23*Revenue!AS$38+Inputs!$AE$46*Inputs!$BH23*Revenue!AS$39+Inputs!$AE$47*Inputs!$BJ23*Revenue!AS$40+Inputs!$AE$48*Inputs!$BL23*Revenue!AS$41,0)</f>
        <v>175</v>
      </c>
      <c r="AT91" s="34">
        <f>ROUNDUP(Inputs!$AE$42*Inputs!$AZ23*Revenue!AT$35+Inputs!$AE$43*Inputs!$BB23*Revenue!AT$36+Inputs!$AE$44*Inputs!$BD23*Revenue!AT$37+Inputs!$AE$45*Inputs!$BF23*Revenue!AT$38+Inputs!$AE$46*Inputs!$BH23*Revenue!AT$39+Inputs!$AE$47*Inputs!$BJ23*Revenue!AT$40+Inputs!$AE$48*Inputs!$BL23*Revenue!AT$41,0)</f>
        <v>240</v>
      </c>
      <c r="AU91" s="34">
        <f>ROUNDUP(Inputs!$AE$42*Inputs!$AZ23*Revenue!AU$35+Inputs!$AE$43*Inputs!$BB23*Revenue!AU$36+Inputs!$AE$44*Inputs!$BD23*Revenue!AU$37+Inputs!$AE$45*Inputs!$BF23*Revenue!AU$38+Inputs!$AE$46*Inputs!$BH23*Revenue!AU$39+Inputs!$AE$47*Inputs!$BJ23*Revenue!AU$40+Inputs!$AE$48*Inputs!$BL23*Revenue!AU$41,0)</f>
        <v>223</v>
      </c>
      <c r="AV91" s="34">
        <f>ROUNDUP(Inputs!$AE$42*Inputs!$AZ23*Revenue!AV$35+Inputs!$AE$43*Inputs!$BB23*Revenue!AV$36+Inputs!$AE$44*Inputs!$BD23*Revenue!AV$37+Inputs!$AE$45*Inputs!$BF23*Revenue!AV$38+Inputs!$AE$46*Inputs!$BH23*Revenue!AV$39+Inputs!$AE$47*Inputs!$BJ23*Revenue!AV$40+Inputs!$AE$48*Inputs!$BL23*Revenue!AV$41,0)</f>
        <v>232</v>
      </c>
      <c r="AW91" s="34">
        <f>ROUNDUP(Inputs!$AE$42*Inputs!$AZ23*Revenue!AW$35+Inputs!$AE$43*Inputs!$BB23*Revenue!AW$36+Inputs!$AE$44*Inputs!$BD23*Revenue!AW$37+Inputs!$AE$45*Inputs!$BF23*Revenue!AW$38+Inputs!$AE$46*Inputs!$BH23*Revenue!AW$39+Inputs!$AE$47*Inputs!$BJ23*Revenue!AW$40+Inputs!$AE$48*Inputs!$BL23*Revenue!AW$41,0)</f>
        <v>233</v>
      </c>
      <c r="AX91" s="34">
        <f>ROUNDUP(Inputs!$AE$42*Inputs!$AZ23*Revenue!AX$35+Inputs!$AE$43*Inputs!$BB23*Revenue!AX$36+Inputs!$AE$44*Inputs!$BD23*Revenue!AX$37+Inputs!$AE$45*Inputs!$BF23*Revenue!AX$38+Inputs!$AE$46*Inputs!$BH23*Revenue!AX$39+Inputs!$AE$47*Inputs!$BJ23*Revenue!AX$40+Inputs!$AE$48*Inputs!$BL23*Revenue!AX$41,0)</f>
        <v>232</v>
      </c>
      <c r="AY91" s="34">
        <f>ROUNDUP(Inputs!$AE$42*Inputs!$AZ23*Revenue!AY$35+Inputs!$AE$43*Inputs!$BB23*Revenue!AY$36+Inputs!$AE$44*Inputs!$BD23*Revenue!AY$37+Inputs!$AE$45*Inputs!$BF23*Revenue!AY$38+Inputs!$AE$46*Inputs!$BH23*Revenue!AY$39+Inputs!$AE$47*Inputs!$BJ23*Revenue!AY$40+Inputs!$AE$48*Inputs!$BL23*Revenue!AY$41,0)</f>
        <v>262</v>
      </c>
      <c r="AZ91" s="34">
        <f>ROUNDUP(Inputs!$AE$42*Inputs!$AZ23*Revenue!AZ$35+Inputs!$AE$43*Inputs!$BB23*Revenue!AZ$36+Inputs!$AE$44*Inputs!$BD23*Revenue!AZ$37+Inputs!$AE$45*Inputs!$BF23*Revenue!AZ$38+Inputs!$AE$46*Inputs!$BH23*Revenue!AZ$39+Inputs!$AE$47*Inputs!$BJ23*Revenue!AZ$40+Inputs!$AE$48*Inputs!$BL23*Revenue!AZ$41,0)</f>
        <v>228</v>
      </c>
      <c r="BA91" s="34">
        <f>ROUNDUP(Inputs!$AE$42*Inputs!$AZ23*Revenue!BA$35+Inputs!$AE$43*Inputs!$BB23*Revenue!BA$36+Inputs!$AE$44*Inputs!$BD23*Revenue!BA$37+Inputs!$AE$45*Inputs!$BF23*Revenue!BA$38+Inputs!$AE$46*Inputs!$BH23*Revenue!BA$39+Inputs!$AE$47*Inputs!$BJ23*Revenue!BA$40+Inputs!$AE$48*Inputs!$BL23*Revenue!BA$41,0)</f>
        <v>256</v>
      </c>
      <c r="BB91" s="34">
        <f>ROUNDUP(Inputs!$AE$42*Inputs!$AZ23*Revenue!BB$35+Inputs!$AE$43*Inputs!$BB23*Revenue!BB$36+Inputs!$AE$44*Inputs!$BD23*Revenue!BB$37+Inputs!$AE$45*Inputs!$BF23*Revenue!BB$38+Inputs!$AE$46*Inputs!$BH23*Revenue!BB$39+Inputs!$AE$47*Inputs!$BJ23*Revenue!BB$40+Inputs!$AE$48*Inputs!$BL23*Revenue!BB$41,0)</f>
        <v>260</v>
      </c>
      <c r="BC91" s="34">
        <f>ROUNDUP(Inputs!$AE$42*Inputs!$AZ23*Revenue!BC$35+Inputs!$AE$43*Inputs!$BB23*Revenue!BC$36+Inputs!$AE$44*Inputs!$BD23*Revenue!BC$37+Inputs!$AE$45*Inputs!$BF23*Revenue!BC$38+Inputs!$AE$46*Inputs!$BH23*Revenue!BC$39+Inputs!$AE$47*Inputs!$BJ23*Revenue!BC$40+Inputs!$AE$48*Inputs!$BL23*Revenue!BC$41,0)</f>
        <v>265</v>
      </c>
      <c r="BD91" s="34">
        <f>ROUNDUP(Inputs!$AE$42*Inputs!$AZ23*Revenue!BD$35+Inputs!$AE$43*Inputs!$BB23*Revenue!BD$36+Inputs!$AE$44*Inputs!$BD23*Revenue!BD$37+Inputs!$AE$45*Inputs!$BF23*Revenue!BD$38+Inputs!$AE$46*Inputs!$BH23*Revenue!BD$39+Inputs!$AE$47*Inputs!$BJ23*Revenue!BD$40+Inputs!$AE$48*Inputs!$BL23*Revenue!BD$41,0)</f>
        <v>270</v>
      </c>
      <c r="BE91" s="34">
        <f>ROUNDUP(Inputs!$AE$42*Inputs!$AZ23*Revenue!BE$35+Inputs!$AE$43*Inputs!$BB23*Revenue!BE$36+Inputs!$AE$44*Inputs!$BD23*Revenue!BE$37+Inputs!$AE$45*Inputs!$BF23*Revenue!BE$38+Inputs!$AE$46*Inputs!$BH23*Revenue!BE$39+Inputs!$AE$47*Inputs!$BJ23*Revenue!BE$40+Inputs!$AE$48*Inputs!$BL23*Revenue!BE$41,0)</f>
        <v>187</v>
      </c>
      <c r="BF91" s="34">
        <f>ROUNDUP(Inputs!$AE$42*Inputs!$AZ23*Revenue!BF$35+Inputs!$AE$43*Inputs!$BB23*Revenue!BF$36+Inputs!$AE$44*Inputs!$BD23*Revenue!BF$37+Inputs!$AE$45*Inputs!$BF23*Revenue!BF$38+Inputs!$AE$46*Inputs!$BH23*Revenue!BF$39+Inputs!$AE$47*Inputs!$BJ23*Revenue!BF$40+Inputs!$AE$48*Inputs!$BL23*Revenue!BF$41,0)</f>
        <v>259</v>
      </c>
      <c r="BG91" s="34">
        <f>ROUNDUP(Inputs!$AE$42*Inputs!$AZ23*Revenue!BG$35+Inputs!$AE$43*Inputs!$BB23*Revenue!BG$36+Inputs!$AE$44*Inputs!$BD23*Revenue!BG$37+Inputs!$AE$45*Inputs!$BF23*Revenue!BG$38+Inputs!$AE$46*Inputs!$BH23*Revenue!BG$39+Inputs!$AE$47*Inputs!$BJ23*Revenue!BG$40+Inputs!$AE$48*Inputs!$BL23*Revenue!BG$41,0)</f>
        <v>245</v>
      </c>
      <c r="BH91" s="34">
        <f>ROUNDUP(Inputs!$AE$42*Inputs!$AZ23*Revenue!BH$35+Inputs!$AE$43*Inputs!$BB23*Revenue!BH$36+Inputs!$AE$44*Inputs!$BD23*Revenue!BH$37+Inputs!$AE$45*Inputs!$BF23*Revenue!BH$38+Inputs!$AE$46*Inputs!$BH23*Revenue!BH$39+Inputs!$AE$47*Inputs!$BJ23*Revenue!BH$40+Inputs!$AE$48*Inputs!$BL23*Revenue!BH$41,0)</f>
        <v>253</v>
      </c>
      <c r="BI91" s="34">
        <f>ROUNDUP(Inputs!$AE$42*Inputs!$AZ23*Revenue!BI$35+Inputs!$AE$43*Inputs!$BB23*Revenue!BI$36+Inputs!$AE$44*Inputs!$BD23*Revenue!BI$37+Inputs!$AE$45*Inputs!$BF23*Revenue!BI$38+Inputs!$AE$46*Inputs!$BH23*Revenue!BI$39+Inputs!$AE$47*Inputs!$BJ23*Revenue!BI$40+Inputs!$AE$48*Inputs!$BL23*Revenue!BI$41,0)</f>
        <v>247</v>
      </c>
      <c r="BJ91" s="34">
        <f>ROUNDUP(Inputs!$AE$42*Inputs!$AZ23*Revenue!BJ$35+Inputs!$AE$43*Inputs!$BB23*Revenue!BJ$36+Inputs!$AE$44*Inputs!$BD23*Revenue!BJ$37+Inputs!$AE$45*Inputs!$BF23*Revenue!BJ$38+Inputs!$AE$46*Inputs!$BH23*Revenue!BJ$39+Inputs!$AE$47*Inputs!$BJ23*Revenue!BJ$40+Inputs!$AE$48*Inputs!$BL23*Revenue!BJ$41,0)</f>
        <v>249</v>
      </c>
      <c r="BK91" s="34">
        <f>ROUNDUP(Inputs!$AE$42*Inputs!$AZ23*Revenue!BK$35+Inputs!$AE$43*Inputs!$BB23*Revenue!BK$36+Inputs!$AE$44*Inputs!$BD23*Revenue!BK$37+Inputs!$AE$45*Inputs!$BF23*Revenue!BK$38+Inputs!$AE$46*Inputs!$BH23*Revenue!BK$39+Inputs!$AE$47*Inputs!$BJ23*Revenue!BK$40+Inputs!$AE$48*Inputs!$BL23*Revenue!BK$41,0)</f>
        <v>293</v>
      </c>
      <c r="BL91" s="34">
        <f>ROUNDUP(Inputs!$AE$42*Inputs!$AZ23*Revenue!BL$35+Inputs!$AE$43*Inputs!$BB23*Revenue!BL$36+Inputs!$AE$44*Inputs!$BD23*Revenue!BL$37+Inputs!$AE$45*Inputs!$BF23*Revenue!BL$38+Inputs!$AE$46*Inputs!$BH23*Revenue!BL$39+Inputs!$AE$47*Inputs!$BJ23*Revenue!BL$40+Inputs!$AE$48*Inputs!$BL23*Revenue!BL$41,0)</f>
        <v>242</v>
      </c>
      <c r="BM91" s="34">
        <f>ROUNDUP(Inputs!$AE$42*Inputs!$AZ23*Revenue!BM$35+Inputs!$AE$43*Inputs!$BB23*Revenue!BM$36+Inputs!$AE$44*Inputs!$BD23*Revenue!BM$37+Inputs!$AE$45*Inputs!$BF23*Revenue!BM$38+Inputs!$AE$46*Inputs!$BH23*Revenue!BM$39+Inputs!$AE$47*Inputs!$BJ23*Revenue!BM$40+Inputs!$AE$48*Inputs!$BL23*Revenue!BM$41,0)</f>
        <v>280</v>
      </c>
      <c r="BN91" s="34">
        <f>ROUNDUP(Inputs!$AE$42*Inputs!$AZ23*Revenue!BN$35+Inputs!$AE$43*Inputs!$BB23*Revenue!BN$36+Inputs!$AE$44*Inputs!$BD23*Revenue!BN$37+Inputs!$AE$45*Inputs!$BF23*Revenue!BN$38+Inputs!$AE$46*Inputs!$BH23*Revenue!BN$39+Inputs!$AE$47*Inputs!$BJ23*Revenue!BN$40+Inputs!$AE$48*Inputs!$BL23*Revenue!BN$41,0)</f>
        <v>287</v>
      </c>
      <c r="BO91" s="34">
        <f>ROUNDUP(Inputs!$AE$42*Inputs!$AZ23*Revenue!BO$35+Inputs!$AE$43*Inputs!$BB23*Revenue!BO$36+Inputs!$AE$44*Inputs!$BD23*Revenue!BO$37+Inputs!$AE$45*Inputs!$BF23*Revenue!BO$38+Inputs!$AE$46*Inputs!$BH23*Revenue!BO$39+Inputs!$AE$47*Inputs!$BJ23*Revenue!BO$40+Inputs!$AE$48*Inputs!$BL23*Revenue!BO$41,0)</f>
        <v>286</v>
      </c>
      <c r="BP91" s="34">
        <f>ROUNDUP(Inputs!$AE$42*Inputs!$AZ23*Revenue!BP$35+Inputs!$AE$43*Inputs!$BB23*Revenue!BP$36+Inputs!$AE$44*Inputs!$BD23*Revenue!BP$37+Inputs!$AE$45*Inputs!$BF23*Revenue!BP$38+Inputs!$AE$46*Inputs!$BH23*Revenue!BP$39+Inputs!$AE$47*Inputs!$BJ23*Revenue!BP$40+Inputs!$AE$48*Inputs!$BL23*Revenue!BP$41,0)</f>
        <v>286</v>
      </c>
      <c r="BQ91" s="34">
        <f>ROUNDUP(Inputs!$AE$42*Inputs!$AZ23*Revenue!BQ$35+Inputs!$AE$43*Inputs!$BB23*Revenue!BQ$36+Inputs!$AE$44*Inputs!$BD23*Revenue!BQ$37+Inputs!$AE$45*Inputs!$BF23*Revenue!BQ$38+Inputs!$AE$46*Inputs!$BH23*Revenue!BQ$39+Inputs!$AE$47*Inputs!$BJ23*Revenue!BQ$40+Inputs!$AE$48*Inputs!$BL23*Revenue!BQ$41,0)</f>
        <v>196</v>
      </c>
      <c r="BR91" s="34">
        <f>ROUNDUP(Inputs!$AE$42*Inputs!$AZ23*Revenue!BR$35+Inputs!$AE$43*Inputs!$BB23*Revenue!BR$36+Inputs!$AE$44*Inputs!$BD23*Revenue!BR$37+Inputs!$AE$45*Inputs!$BF23*Revenue!BR$38+Inputs!$AE$46*Inputs!$BH23*Revenue!BR$39+Inputs!$AE$47*Inputs!$BJ23*Revenue!BR$40+Inputs!$AE$48*Inputs!$BL23*Revenue!BR$41,0)</f>
        <v>266</v>
      </c>
      <c r="BS91" s="34">
        <f>ROUNDUP(Inputs!$AE$42*Inputs!$AZ23*Revenue!BS$35+Inputs!$AE$43*Inputs!$BB23*Revenue!BS$36+Inputs!$AE$44*Inputs!$BD23*Revenue!BS$37+Inputs!$AE$45*Inputs!$BF23*Revenue!BS$38+Inputs!$AE$46*Inputs!$BH23*Revenue!BS$39+Inputs!$AE$47*Inputs!$BJ23*Revenue!BS$40+Inputs!$AE$48*Inputs!$BL23*Revenue!BS$41,0)</f>
        <v>257</v>
      </c>
      <c r="BT91" s="34">
        <f>ROUNDUP(Inputs!$AE$42*Inputs!$AZ23*Revenue!BT$35+Inputs!$AE$43*Inputs!$BB23*Revenue!BT$36+Inputs!$AE$44*Inputs!$BD23*Revenue!BT$37+Inputs!$AE$45*Inputs!$BF23*Revenue!BT$38+Inputs!$AE$46*Inputs!$BH23*Revenue!BT$39+Inputs!$AE$47*Inputs!$BJ23*Revenue!BT$40+Inputs!$AE$48*Inputs!$BL23*Revenue!BT$41,0)</f>
        <v>274</v>
      </c>
      <c r="BU91" s="34">
        <f>ROUNDUP(Inputs!$AE$42*Inputs!$AZ23*Revenue!BU$35+Inputs!$AE$43*Inputs!$BB23*Revenue!BU$36+Inputs!$AE$44*Inputs!$BD23*Revenue!BU$37+Inputs!$AE$45*Inputs!$BF23*Revenue!BU$38+Inputs!$AE$46*Inputs!$BH23*Revenue!BU$39+Inputs!$AE$47*Inputs!$BJ23*Revenue!BU$40+Inputs!$AE$48*Inputs!$BL23*Revenue!BU$41,0)</f>
        <v>254</v>
      </c>
      <c r="BV91" s="34">
        <f>ROUNDUP(Inputs!$AE$42*Inputs!$AZ23*Revenue!BV$35+Inputs!$AE$43*Inputs!$BB23*Revenue!BV$36+Inputs!$AE$44*Inputs!$BD23*Revenue!BV$37+Inputs!$AE$45*Inputs!$BF23*Revenue!BV$38+Inputs!$AE$46*Inputs!$BH23*Revenue!BV$39+Inputs!$AE$47*Inputs!$BJ23*Revenue!BV$40+Inputs!$AE$48*Inputs!$BL23*Revenue!BV$41,0)</f>
        <v>265</v>
      </c>
      <c r="BW91" s="34">
        <f>ROUNDUP(Inputs!$AE$42*Inputs!$AZ23*Revenue!BW$35+Inputs!$AE$43*Inputs!$BB23*Revenue!BW$36+Inputs!$AE$44*Inputs!$BD23*Revenue!BW$37+Inputs!$AE$45*Inputs!$BF23*Revenue!BW$38+Inputs!$AE$46*Inputs!$BH23*Revenue!BW$39+Inputs!$AE$47*Inputs!$BJ23*Revenue!BW$40+Inputs!$AE$48*Inputs!$BL23*Revenue!BW$41,0)</f>
        <v>307</v>
      </c>
      <c r="BX91" s="34">
        <f>ROUNDUP(Inputs!$AE$42*Inputs!$AZ23*Revenue!BX$35+Inputs!$AE$43*Inputs!$BB23*Revenue!BX$36+Inputs!$AE$44*Inputs!$BD23*Revenue!BX$37+Inputs!$AE$45*Inputs!$BF23*Revenue!BX$38+Inputs!$AE$46*Inputs!$BH23*Revenue!BX$39+Inputs!$AE$47*Inputs!$BJ23*Revenue!BX$40+Inputs!$AE$48*Inputs!$BL23*Revenue!BX$41,0)</f>
        <v>258</v>
      </c>
      <c r="BY91" s="34">
        <f>ROUNDUP(Inputs!$AE$42*Inputs!$AZ23*Revenue!BY$35+Inputs!$AE$43*Inputs!$BB23*Revenue!BY$36+Inputs!$AE$44*Inputs!$BD23*Revenue!BY$37+Inputs!$AE$45*Inputs!$BF23*Revenue!BY$38+Inputs!$AE$46*Inputs!$BH23*Revenue!BY$39+Inputs!$AE$47*Inputs!$BJ23*Revenue!BY$40+Inputs!$AE$48*Inputs!$BL23*Revenue!BY$41,0)</f>
        <v>296</v>
      </c>
      <c r="BZ91" s="34">
        <f>ROUNDUP(Inputs!$AE$42*Inputs!$AZ23*Revenue!BZ$35+Inputs!$AE$43*Inputs!$BB23*Revenue!BZ$36+Inputs!$AE$44*Inputs!$BD23*Revenue!BZ$37+Inputs!$AE$45*Inputs!$BF23*Revenue!BZ$38+Inputs!$AE$46*Inputs!$BH23*Revenue!BZ$39+Inputs!$AE$47*Inputs!$BJ23*Revenue!BZ$40+Inputs!$AE$48*Inputs!$BL23*Revenue!BZ$41,0)</f>
        <v>296</v>
      </c>
      <c r="CA91" s="34">
        <f>ROUNDUP(Inputs!$AE$42*Inputs!$AZ23*Revenue!CA$35+Inputs!$AE$43*Inputs!$BB23*Revenue!CA$36+Inputs!$AE$44*Inputs!$BD23*Revenue!CA$37+Inputs!$AE$45*Inputs!$BF23*Revenue!CA$38+Inputs!$AE$46*Inputs!$BH23*Revenue!CA$39+Inputs!$AE$47*Inputs!$BJ23*Revenue!CA$40+Inputs!$AE$48*Inputs!$BL23*Revenue!CA$41,0)</f>
        <v>298</v>
      </c>
      <c r="CB91" s="34">
        <f>ROUNDUP(Inputs!$AE$42*Inputs!$AZ23*Revenue!CB$35+Inputs!$AE$43*Inputs!$BB23*Revenue!CB$36+Inputs!$AE$44*Inputs!$BD23*Revenue!CB$37+Inputs!$AE$45*Inputs!$BF23*Revenue!CB$38+Inputs!$AE$46*Inputs!$BH23*Revenue!CB$39+Inputs!$AE$47*Inputs!$BJ23*Revenue!CB$40+Inputs!$AE$48*Inputs!$BL23*Revenue!CB$41,0)</f>
        <v>335</v>
      </c>
      <c r="CC91" s="34">
        <f>ROUNDUP(Inputs!$AE$42*Inputs!$AZ23*Revenue!CC$35+Inputs!$AE$43*Inputs!$BB23*Revenue!CC$36+Inputs!$AE$44*Inputs!$BD23*Revenue!CC$37+Inputs!$AE$45*Inputs!$BF23*Revenue!CC$38+Inputs!$AE$46*Inputs!$BH23*Revenue!CC$39+Inputs!$AE$47*Inputs!$BJ23*Revenue!CC$40+Inputs!$AE$48*Inputs!$BL23*Revenue!CC$41,0)</f>
        <v>223</v>
      </c>
      <c r="CD91" s="34">
        <f>ROUNDUP(Inputs!$AE$42*Inputs!$AZ23*Revenue!CD$35+Inputs!$AE$43*Inputs!$BB23*Revenue!CD$36+Inputs!$AE$44*Inputs!$BD23*Revenue!CD$37+Inputs!$AE$45*Inputs!$BF23*Revenue!CD$38+Inputs!$AE$46*Inputs!$BH23*Revenue!CD$39+Inputs!$AE$47*Inputs!$BJ23*Revenue!CD$40+Inputs!$AE$48*Inputs!$BL23*Revenue!CD$41,0)</f>
        <v>301</v>
      </c>
      <c r="CE91" s="34">
        <f>ROUNDUP(Inputs!$AE$42*Inputs!$AZ23*Revenue!CE$35+Inputs!$AE$43*Inputs!$BB23*Revenue!CE$36+Inputs!$AE$44*Inputs!$BD23*Revenue!CE$37+Inputs!$AE$45*Inputs!$BF23*Revenue!CE$38+Inputs!$AE$46*Inputs!$BH23*Revenue!CE$39+Inputs!$AE$47*Inputs!$BJ23*Revenue!CE$40+Inputs!$AE$48*Inputs!$BL23*Revenue!CE$41,0)</f>
        <v>289</v>
      </c>
      <c r="CF91" s="34">
        <f>ROUNDUP(Inputs!$AE$42*Inputs!$AZ23*Revenue!CF$35+Inputs!$AE$43*Inputs!$BB23*Revenue!CF$36+Inputs!$AE$44*Inputs!$BD23*Revenue!CF$37+Inputs!$AE$45*Inputs!$BF23*Revenue!CF$38+Inputs!$AE$46*Inputs!$BH23*Revenue!CF$39+Inputs!$AE$47*Inputs!$BJ23*Revenue!CF$40+Inputs!$AE$48*Inputs!$BL23*Revenue!CF$41,0)</f>
        <v>310</v>
      </c>
      <c r="CG91" s="34">
        <f>ROUNDUP(Inputs!$AE$42*Inputs!$AZ23*Revenue!CG$35+Inputs!$AE$43*Inputs!$BB23*Revenue!CG$36+Inputs!$AE$44*Inputs!$BD23*Revenue!CG$37+Inputs!$AE$45*Inputs!$BF23*Revenue!CG$38+Inputs!$AE$46*Inputs!$BH23*Revenue!CG$39+Inputs!$AE$47*Inputs!$BJ23*Revenue!CG$40+Inputs!$AE$48*Inputs!$BL23*Revenue!CG$41,0)</f>
        <v>293</v>
      </c>
      <c r="CH91" s="34">
        <f>ROUNDUP(Inputs!$AE$42*Inputs!$AZ23*Revenue!CH$35+Inputs!$AE$43*Inputs!$BB23*Revenue!CH$36+Inputs!$AE$44*Inputs!$BD23*Revenue!CH$37+Inputs!$AE$45*Inputs!$BF23*Revenue!CH$38+Inputs!$AE$46*Inputs!$BH23*Revenue!CH$39+Inputs!$AE$47*Inputs!$BJ23*Revenue!CH$40+Inputs!$AE$48*Inputs!$BL23*Revenue!CH$41,0)</f>
        <v>303</v>
      </c>
      <c r="CI91" s="34">
        <f>ROUNDUP(Inputs!$AE$42*Inputs!$AZ23*Revenue!CI$35+Inputs!$AE$43*Inputs!$BB23*Revenue!CI$36+Inputs!$AE$44*Inputs!$BD23*Revenue!CI$37+Inputs!$AE$45*Inputs!$BF23*Revenue!CI$38+Inputs!$AE$46*Inputs!$BH23*Revenue!CI$39+Inputs!$AE$47*Inputs!$BJ23*Revenue!CI$40+Inputs!$AE$48*Inputs!$BL23*Revenue!CI$41,0)</f>
        <v>340</v>
      </c>
      <c r="CJ91" s="34">
        <f>ROUNDUP(Inputs!$AE$42*Inputs!$AZ23*Revenue!CJ$35+Inputs!$AE$43*Inputs!$BB23*Revenue!CJ$36+Inputs!$AE$44*Inputs!$BD23*Revenue!CJ$37+Inputs!$AE$45*Inputs!$BF23*Revenue!CJ$38+Inputs!$AE$46*Inputs!$BH23*Revenue!CJ$39+Inputs!$AE$47*Inputs!$BJ23*Revenue!CJ$40+Inputs!$AE$48*Inputs!$BL23*Revenue!CJ$41,0)</f>
        <v>291</v>
      </c>
      <c r="CK91" s="34">
        <f>ROUNDUP(Inputs!$AE$42*Inputs!$AZ23*Revenue!CK$35+Inputs!$AE$43*Inputs!$BB23*Revenue!CK$36+Inputs!$AE$44*Inputs!$BD23*Revenue!CK$37+Inputs!$AE$45*Inputs!$BF23*Revenue!CK$38+Inputs!$AE$46*Inputs!$BH23*Revenue!CK$39+Inputs!$AE$47*Inputs!$BJ23*Revenue!CK$40+Inputs!$AE$48*Inputs!$BL23*Revenue!CK$41,0)</f>
        <v>346</v>
      </c>
      <c r="CL91" s="34">
        <f>ROUNDUP(Inputs!$AE$42*Inputs!$AZ23*Revenue!CL$35+Inputs!$AE$43*Inputs!$BB23*Revenue!CL$36+Inputs!$AE$44*Inputs!$BD23*Revenue!CL$37+Inputs!$AE$45*Inputs!$BF23*Revenue!CL$38+Inputs!$AE$46*Inputs!$BH23*Revenue!CL$39+Inputs!$AE$47*Inputs!$BJ23*Revenue!CL$40+Inputs!$AE$48*Inputs!$BL23*Revenue!CL$41,0)</f>
        <v>328</v>
      </c>
      <c r="CM91" s="34">
        <f>ROUNDUP(Inputs!$AE$42*Inputs!$AZ23*Revenue!CM$35+Inputs!$AE$43*Inputs!$BB23*Revenue!CM$36+Inputs!$AE$44*Inputs!$BD23*Revenue!CM$37+Inputs!$AE$45*Inputs!$BF23*Revenue!CM$38+Inputs!$AE$46*Inputs!$BH23*Revenue!CM$39+Inputs!$AE$47*Inputs!$BJ23*Revenue!CM$40+Inputs!$AE$48*Inputs!$BL23*Revenue!CM$41,0)</f>
        <v>342</v>
      </c>
    </row>
    <row r="92" spans="2:91" x14ac:dyDescent="0.2">
      <c r="B92" s="88" t="str">
        <f>IF(Inputs!AP24=0,"Don’t filled",Inputs!AP24)</f>
        <v>Onion rings</v>
      </c>
      <c r="C92" s="19" t="s">
        <v>279</v>
      </c>
      <c r="D92" s="19" t="s">
        <v>19</v>
      </c>
      <c r="E92" s="176">
        <f t="shared" si="111"/>
        <v>675</v>
      </c>
      <c r="F92" s="176">
        <f t="shared" si="111"/>
        <v>2855</v>
      </c>
      <c r="G92" s="176">
        <f t="shared" si="111"/>
        <v>3098</v>
      </c>
      <c r="H92" s="176">
        <f t="shared" si="111"/>
        <v>3253</v>
      </c>
      <c r="I92" s="176">
        <f t="shared" si="111"/>
        <v>3701</v>
      </c>
      <c r="K92" s="176">
        <f t="shared" si="112"/>
        <v>0</v>
      </c>
      <c r="L92" s="176">
        <f t="shared" si="112"/>
        <v>0</v>
      </c>
      <c r="M92" s="176">
        <f t="shared" si="112"/>
        <v>0</v>
      </c>
      <c r="N92" s="176">
        <f t="shared" si="112"/>
        <v>675</v>
      </c>
      <c r="O92" s="176">
        <f t="shared" si="112"/>
        <v>664</v>
      </c>
      <c r="P92" s="176">
        <f t="shared" si="112"/>
        <v>688</v>
      </c>
      <c r="Q92" s="176">
        <f t="shared" si="112"/>
        <v>722</v>
      </c>
      <c r="R92" s="176">
        <f t="shared" si="112"/>
        <v>781</v>
      </c>
      <c r="S92" s="176">
        <f t="shared" si="112"/>
        <v>716</v>
      </c>
      <c r="T92" s="176">
        <f t="shared" si="112"/>
        <v>745</v>
      </c>
      <c r="U92" s="176">
        <f t="shared" si="113"/>
        <v>784</v>
      </c>
      <c r="V92" s="176">
        <f t="shared" si="113"/>
        <v>853</v>
      </c>
      <c r="W92" s="176">
        <f t="shared" si="113"/>
        <v>748</v>
      </c>
      <c r="X92" s="176">
        <f t="shared" si="113"/>
        <v>785</v>
      </c>
      <c r="Y92" s="176">
        <f t="shared" si="113"/>
        <v>830</v>
      </c>
      <c r="Z92" s="176">
        <f t="shared" si="113"/>
        <v>890</v>
      </c>
      <c r="AA92" s="176">
        <f t="shared" si="113"/>
        <v>859</v>
      </c>
      <c r="AB92" s="176">
        <f t="shared" si="113"/>
        <v>892</v>
      </c>
      <c r="AC92" s="176">
        <f t="shared" si="113"/>
        <v>934</v>
      </c>
      <c r="AD92" s="176">
        <f t="shared" si="113"/>
        <v>1016</v>
      </c>
      <c r="AF92" s="34">
        <f>ROUNDUP(Inputs!$AE$42*Inputs!$AZ24*Revenue!AF$35+Inputs!$AE$43*Inputs!$BB24*Revenue!AF$36+Inputs!$AE$44*Inputs!$BD24*Revenue!AF$37+Inputs!$AE$45*Inputs!$BF24*Revenue!AF$38+Inputs!$AE$46*Inputs!$BH24*Revenue!AF$39+Inputs!$AE$47*Inputs!$BJ24*Revenue!AF$40+Inputs!$AE$48*Inputs!$BL24*Revenue!AF$41,0)</f>
        <v>0</v>
      </c>
      <c r="AG92" s="34">
        <f>ROUNDUP(Inputs!$AE$42*Inputs!$AZ24*Revenue!AG$35+Inputs!$AE$43*Inputs!$BB24*Revenue!AG$36+Inputs!$AE$44*Inputs!$BD24*Revenue!AG$37+Inputs!$AE$45*Inputs!$BF24*Revenue!AG$38+Inputs!$AE$46*Inputs!$BH24*Revenue!AG$39+Inputs!$AE$47*Inputs!$BJ24*Revenue!AG$40+Inputs!$AE$48*Inputs!$BL24*Revenue!AG$41,0)</f>
        <v>0</v>
      </c>
      <c r="AH92" s="34">
        <f>ROUNDUP(Inputs!$AE$42*Inputs!$AZ24*Revenue!AH$35+Inputs!$AE$43*Inputs!$BB24*Revenue!AH$36+Inputs!$AE$44*Inputs!$BD24*Revenue!AH$37+Inputs!$AE$45*Inputs!$BF24*Revenue!AH$38+Inputs!$AE$46*Inputs!$BH24*Revenue!AH$39+Inputs!$AE$47*Inputs!$BJ24*Revenue!AH$40+Inputs!$AE$48*Inputs!$BL24*Revenue!AH$41,0)</f>
        <v>0</v>
      </c>
      <c r="AI92" s="34">
        <f>ROUNDUP(Inputs!$AE$42*Inputs!$AZ24*Revenue!AI$35+Inputs!$AE$43*Inputs!$BB24*Revenue!AI$36+Inputs!$AE$44*Inputs!$BD24*Revenue!AI$37+Inputs!$AE$45*Inputs!$BF24*Revenue!AI$38+Inputs!$AE$46*Inputs!$BH24*Revenue!AI$39+Inputs!$AE$47*Inputs!$BJ24*Revenue!AI$40+Inputs!$AE$48*Inputs!$BL24*Revenue!AI$41,0)</f>
        <v>0</v>
      </c>
      <c r="AJ92" s="34">
        <f>ROUNDUP(Inputs!$AE$42*Inputs!$AZ24*Revenue!AJ$35+Inputs!$AE$43*Inputs!$BB24*Revenue!AJ$36+Inputs!$AE$44*Inputs!$BD24*Revenue!AJ$37+Inputs!$AE$45*Inputs!$BF24*Revenue!AJ$38+Inputs!$AE$46*Inputs!$BH24*Revenue!AJ$39+Inputs!$AE$47*Inputs!$BJ24*Revenue!AJ$40+Inputs!$AE$48*Inputs!$BL24*Revenue!AJ$41,0)</f>
        <v>0</v>
      </c>
      <c r="AK92" s="34">
        <f>ROUNDUP(Inputs!$AE$42*Inputs!$AZ24*Revenue!AK$35+Inputs!$AE$43*Inputs!$BB24*Revenue!AK$36+Inputs!$AE$44*Inputs!$BD24*Revenue!AK$37+Inputs!$AE$45*Inputs!$BF24*Revenue!AK$38+Inputs!$AE$46*Inputs!$BH24*Revenue!AK$39+Inputs!$AE$47*Inputs!$BJ24*Revenue!AK$40+Inputs!$AE$48*Inputs!$BL24*Revenue!AK$41,0)</f>
        <v>0</v>
      </c>
      <c r="AL92" s="34">
        <f>ROUNDUP(Inputs!$AE$42*Inputs!$AZ24*Revenue!AL$35+Inputs!$AE$43*Inputs!$BB24*Revenue!AL$36+Inputs!$AE$44*Inputs!$BD24*Revenue!AL$37+Inputs!$AE$45*Inputs!$BF24*Revenue!AL$38+Inputs!$AE$46*Inputs!$BH24*Revenue!AL$39+Inputs!$AE$47*Inputs!$BJ24*Revenue!AL$40+Inputs!$AE$48*Inputs!$BL24*Revenue!AL$41,0)</f>
        <v>0</v>
      </c>
      <c r="AM92" s="34">
        <f>ROUNDUP(Inputs!$AE$42*Inputs!$AZ24*Revenue!AM$35+Inputs!$AE$43*Inputs!$BB24*Revenue!AM$36+Inputs!$AE$44*Inputs!$BD24*Revenue!AM$37+Inputs!$AE$45*Inputs!$BF24*Revenue!AM$38+Inputs!$AE$46*Inputs!$BH24*Revenue!AM$39+Inputs!$AE$47*Inputs!$BJ24*Revenue!AM$40+Inputs!$AE$48*Inputs!$BL24*Revenue!AM$41,0)</f>
        <v>0</v>
      </c>
      <c r="AN92" s="34">
        <f>ROUNDUP(Inputs!$AE$42*Inputs!$AZ24*Revenue!AN$35+Inputs!$AE$43*Inputs!$BB24*Revenue!AN$36+Inputs!$AE$44*Inputs!$BD24*Revenue!AN$37+Inputs!$AE$45*Inputs!$BF24*Revenue!AN$38+Inputs!$AE$46*Inputs!$BH24*Revenue!AN$39+Inputs!$AE$47*Inputs!$BJ24*Revenue!AN$40+Inputs!$AE$48*Inputs!$BL24*Revenue!AN$41,0)</f>
        <v>0</v>
      </c>
      <c r="AO92" s="34">
        <f>ROUNDUP(Inputs!$AE$42*Inputs!$AZ24*Revenue!AO$35+Inputs!$AE$43*Inputs!$BB24*Revenue!AO$36+Inputs!$AE$44*Inputs!$BD24*Revenue!AO$37+Inputs!$AE$45*Inputs!$BF24*Revenue!AO$38+Inputs!$AE$46*Inputs!$BH24*Revenue!AO$39+Inputs!$AE$47*Inputs!$BJ24*Revenue!AO$40+Inputs!$AE$48*Inputs!$BL24*Revenue!AO$41,0)</f>
        <v>222</v>
      </c>
      <c r="AP92" s="34">
        <f>ROUNDUP(Inputs!$AE$42*Inputs!$AZ24*Revenue!AP$35+Inputs!$AE$43*Inputs!$BB24*Revenue!AP$36+Inputs!$AE$44*Inputs!$BD24*Revenue!AP$37+Inputs!$AE$45*Inputs!$BF24*Revenue!AP$38+Inputs!$AE$46*Inputs!$BH24*Revenue!AP$39+Inputs!$AE$47*Inputs!$BJ24*Revenue!AP$40+Inputs!$AE$48*Inputs!$BL24*Revenue!AP$41,0)</f>
        <v>219</v>
      </c>
      <c r="AQ92" s="34">
        <f>ROUNDUP(Inputs!$AE$42*Inputs!$AZ24*Revenue!AQ$35+Inputs!$AE$43*Inputs!$BB24*Revenue!AQ$36+Inputs!$AE$44*Inputs!$BD24*Revenue!AQ$37+Inputs!$AE$45*Inputs!$BF24*Revenue!AQ$38+Inputs!$AE$46*Inputs!$BH24*Revenue!AQ$39+Inputs!$AE$47*Inputs!$BJ24*Revenue!AQ$40+Inputs!$AE$48*Inputs!$BL24*Revenue!AQ$41,0)</f>
        <v>234</v>
      </c>
      <c r="AR92" s="34">
        <f>ROUNDUP(Inputs!$AE$42*Inputs!$AZ24*Revenue!AR$35+Inputs!$AE$43*Inputs!$BB24*Revenue!AR$36+Inputs!$AE$44*Inputs!$BD24*Revenue!AR$37+Inputs!$AE$45*Inputs!$BF24*Revenue!AR$38+Inputs!$AE$46*Inputs!$BH24*Revenue!AR$39+Inputs!$AE$47*Inputs!$BJ24*Revenue!AR$40+Inputs!$AE$48*Inputs!$BL24*Revenue!AR$41,0)</f>
        <v>249</v>
      </c>
      <c r="AS92" s="34">
        <f>ROUNDUP(Inputs!$AE$42*Inputs!$AZ24*Revenue!AS$35+Inputs!$AE$43*Inputs!$BB24*Revenue!AS$36+Inputs!$AE$44*Inputs!$BD24*Revenue!AS$37+Inputs!$AE$45*Inputs!$BF24*Revenue!AS$38+Inputs!$AE$46*Inputs!$BH24*Revenue!AS$39+Inputs!$AE$47*Inputs!$BJ24*Revenue!AS$40+Inputs!$AE$48*Inputs!$BL24*Revenue!AS$41,0)</f>
        <v>175</v>
      </c>
      <c r="AT92" s="34">
        <f>ROUNDUP(Inputs!$AE$42*Inputs!$AZ24*Revenue!AT$35+Inputs!$AE$43*Inputs!$BB24*Revenue!AT$36+Inputs!$AE$44*Inputs!$BD24*Revenue!AT$37+Inputs!$AE$45*Inputs!$BF24*Revenue!AT$38+Inputs!$AE$46*Inputs!$BH24*Revenue!AT$39+Inputs!$AE$47*Inputs!$BJ24*Revenue!AT$40+Inputs!$AE$48*Inputs!$BL24*Revenue!AT$41,0)</f>
        <v>240</v>
      </c>
      <c r="AU92" s="34">
        <f>ROUNDUP(Inputs!$AE$42*Inputs!$AZ24*Revenue!AU$35+Inputs!$AE$43*Inputs!$BB24*Revenue!AU$36+Inputs!$AE$44*Inputs!$BD24*Revenue!AU$37+Inputs!$AE$45*Inputs!$BF24*Revenue!AU$38+Inputs!$AE$46*Inputs!$BH24*Revenue!AU$39+Inputs!$AE$47*Inputs!$BJ24*Revenue!AU$40+Inputs!$AE$48*Inputs!$BL24*Revenue!AU$41,0)</f>
        <v>223</v>
      </c>
      <c r="AV92" s="34">
        <f>ROUNDUP(Inputs!$AE$42*Inputs!$AZ24*Revenue!AV$35+Inputs!$AE$43*Inputs!$BB24*Revenue!AV$36+Inputs!$AE$44*Inputs!$BD24*Revenue!AV$37+Inputs!$AE$45*Inputs!$BF24*Revenue!AV$38+Inputs!$AE$46*Inputs!$BH24*Revenue!AV$39+Inputs!$AE$47*Inputs!$BJ24*Revenue!AV$40+Inputs!$AE$48*Inputs!$BL24*Revenue!AV$41,0)</f>
        <v>232</v>
      </c>
      <c r="AW92" s="34">
        <f>ROUNDUP(Inputs!$AE$42*Inputs!$AZ24*Revenue!AW$35+Inputs!$AE$43*Inputs!$BB24*Revenue!AW$36+Inputs!$AE$44*Inputs!$BD24*Revenue!AW$37+Inputs!$AE$45*Inputs!$BF24*Revenue!AW$38+Inputs!$AE$46*Inputs!$BH24*Revenue!AW$39+Inputs!$AE$47*Inputs!$BJ24*Revenue!AW$40+Inputs!$AE$48*Inputs!$BL24*Revenue!AW$41,0)</f>
        <v>233</v>
      </c>
      <c r="AX92" s="34">
        <f>ROUNDUP(Inputs!$AE$42*Inputs!$AZ24*Revenue!AX$35+Inputs!$AE$43*Inputs!$BB24*Revenue!AX$36+Inputs!$AE$44*Inputs!$BD24*Revenue!AX$37+Inputs!$AE$45*Inputs!$BF24*Revenue!AX$38+Inputs!$AE$46*Inputs!$BH24*Revenue!AX$39+Inputs!$AE$47*Inputs!$BJ24*Revenue!AX$40+Inputs!$AE$48*Inputs!$BL24*Revenue!AX$41,0)</f>
        <v>232</v>
      </c>
      <c r="AY92" s="34">
        <f>ROUNDUP(Inputs!$AE$42*Inputs!$AZ24*Revenue!AY$35+Inputs!$AE$43*Inputs!$BB24*Revenue!AY$36+Inputs!$AE$44*Inputs!$BD24*Revenue!AY$37+Inputs!$AE$45*Inputs!$BF24*Revenue!AY$38+Inputs!$AE$46*Inputs!$BH24*Revenue!AY$39+Inputs!$AE$47*Inputs!$BJ24*Revenue!AY$40+Inputs!$AE$48*Inputs!$BL24*Revenue!AY$41,0)</f>
        <v>262</v>
      </c>
      <c r="AZ92" s="34">
        <f>ROUNDUP(Inputs!$AE$42*Inputs!$AZ24*Revenue!AZ$35+Inputs!$AE$43*Inputs!$BB24*Revenue!AZ$36+Inputs!$AE$44*Inputs!$BD24*Revenue!AZ$37+Inputs!$AE$45*Inputs!$BF24*Revenue!AZ$38+Inputs!$AE$46*Inputs!$BH24*Revenue!AZ$39+Inputs!$AE$47*Inputs!$BJ24*Revenue!AZ$40+Inputs!$AE$48*Inputs!$BL24*Revenue!AZ$41,0)</f>
        <v>228</v>
      </c>
      <c r="BA92" s="34">
        <f>ROUNDUP(Inputs!$AE$42*Inputs!$AZ24*Revenue!BA$35+Inputs!$AE$43*Inputs!$BB24*Revenue!BA$36+Inputs!$AE$44*Inputs!$BD24*Revenue!BA$37+Inputs!$AE$45*Inputs!$BF24*Revenue!BA$38+Inputs!$AE$46*Inputs!$BH24*Revenue!BA$39+Inputs!$AE$47*Inputs!$BJ24*Revenue!BA$40+Inputs!$AE$48*Inputs!$BL24*Revenue!BA$41,0)</f>
        <v>256</v>
      </c>
      <c r="BB92" s="34">
        <f>ROUNDUP(Inputs!$AE$42*Inputs!$AZ24*Revenue!BB$35+Inputs!$AE$43*Inputs!$BB24*Revenue!BB$36+Inputs!$AE$44*Inputs!$BD24*Revenue!BB$37+Inputs!$AE$45*Inputs!$BF24*Revenue!BB$38+Inputs!$AE$46*Inputs!$BH24*Revenue!BB$39+Inputs!$AE$47*Inputs!$BJ24*Revenue!BB$40+Inputs!$AE$48*Inputs!$BL24*Revenue!BB$41,0)</f>
        <v>260</v>
      </c>
      <c r="BC92" s="34">
        <f>ROUNDUP(Inputs!$AE$42*Inputs!$AZ24*Revenue!BC$35+Inputs!$AE$43*Inputs!$BB24*Revenue!BC$36+Inputs!$AE$44*Inputs!$BD24*Revenue!BC$37+Inputs!$AE$45*Inputs!$BF24*Revenue!BC$38+Inputs!$AE$46*Inputs!$BH24*Revenue!BC$39+Inputs!$AE$47*Inputs!$BJ24*Revenue!BC$40+Inputs!$AE$48*Inputs!$BL24*Revenue!BC$41,0)</f>
        <v>265</v>
      </c>
      <c r="BD92" s="34">
        <f>ROUNDUP(Inputs!$AE$42*Inputs!$AZ24*Revenue!BD$35+Inputs!$AE$43*Inputs!$BB24*Revenue!BD$36+Inputs!$AE$44*Inputs!$BD24*Revenue!BD$37+Inputs!$AE$45*Inputs!$BF24*Revenue!BD$38+Inputs!$AE$46*Inputs!$BH24*Revenue!BD$39+Inputs!$AE$47*Inputs!$BJ24*Revenue!BD$40+Inputs!$AE$48*Inputs!$BL24*Revenue!BD$41,0)</f>
        <v>270</v>
      </c>
      <c r="BE92" s="34">
        <f>ROUNDUP(Inputs!$AE$42*Inputs!$AZ24*Revenue!BE$35+Inputs!$AE$43*Inputs!$BB24*Revenue!BE$36+Inputs!$AE$44*Inputs!$BD24*Revenue!BE$37+Inputs!$AE$45*Inputs!$BF24*Revenue!BE$38+Inputs!$AE$46*Inputs!$BH24*Revenue!BE$39+Inputs!$AE$47*Inputs!$BJ24*Revenue!BE$40+Inputs!$AE$48*Inputs!$BL24*Revenue!BE$41,0)</f>
        <v>187</v>
      </c>
      <c r="BF92" s="34">
        <f>ROUNDUP(Inputs!$AE$42*Inputs!$AZ24*Revenue!BF$35+Inputs!$AE$43*Inputs!$BB24*Revenue!BF$36+Inputs!$AE$44*Inputs!$BD24*Revenue!BF$37+Inputs!$AE$45*Inputs!$BF24*Revenue!BF$38+Inputs!$AE$46*Inputs!$BH24*Revenue!BF$39+Inputs!$AE$47*Inputs!$BJ24*Revenue!BF$40+Inputs!$AE$48*Inputs!$BL24*Revenue!BF$41,0)</f>
        <v>259</v>
      </c>
      <c r="BG92" s="34">
        <f>ROUNDUP(Inputs!$AE$42*Inputs!$AZ24*Revenue!BG$35+Inputs!$AE$43*Inputs!$BB24*Revenue!BG$36+Inputs!$AE$44*Inputs!$BD24*Revenue!BG$37+Inputs!$AE$45*Inputs!$BF24*Revenue!BG$38+Inputs!$AE$46*Inputs!$BH24*Revenue!BG$39+Inputs!$AE$47*Inputs!$BJ24*Revenue!BG$40+Inputs!$AE$48*Inputs!$BL24*Revenue!BG$41,0)</f>
        <v>245</v>
      </c>
      <c r="BH92" s="34">
        <f>ROUNDUP(Inputs!$AE$42*Inputs!$AZ24*Revenue!BH$35+Inputs!$AE$43*Inputs!$BB24*Revenue!BH$36+Inputs!$AE$44*Inputs!$BD24*Revenue!BH$37+Inputs!$AE$45*Inputs!$BF24*Revenue!BH$38+Inputs!$AE$46*Inputs!$BH24*Revenue!BH$39+Inputs!$AE$47*Inputs!$BJ24*Revenue!BH$40+Inputs!$AE$48*Inputs!$BL24*Revenue!BH$41,0)</f>
        <v>253</v>
      </c>
      <c r="BI92" s="34">
        <f>ROUNDUP(Inputs!$AE$42*Inputs!$AZ24*Revenue!BI$35+Inputs!$AE$43*Inputs!$BB24*Revenue!BI$36+Inputs!$AE$44*Inputs!$BD24*Revenue!BI$37+Inputs!$AE$45*Inputs!$BF24*Revenue!BI$38+Inputs!$AE$46*Inputs!$BH24*Revenue!BI$39+Inputs!$AE$47*Inputs!$BJ24*Revenue!BI$40+Inputs!$AE$48*Inputs!$BL24*Revenue!BI$41,0)</f>
        <v>247</v>
      </c>
      <c r="BJ92" s="34">
        <f>ROUNDUP(Inputs!$AE$42*Inputs!$AZ24*Revenue!BJ$35+Inputs!$AE$43*Inputs!$BB24*Revenue!BJ$36+Inputs!$AE$44*Inputs!$BD24*Revenue!BJ$37+Inputs!$AE$45*Inputs!$BF24*Revenue!BJ$38+Inputs!$AE$46*Inputs!$BH24*Revenue!BJ$39+Inputs!$AE$47*Inputs!$BJ24*Revenue!BJ$40+Inputs!$AE$48*Inputs!$BL24*Revenue!BJ$41,0)</f>
        <v>249</v>
      </c>
      <c r="BK92" s="34">
        <f>ROUNDUP(Inputs!$AE$42*Inputs!$AZ24*Revenue!BK$35+Inputs!$AE$43*Inputs!$BB24*Revenue!BK$36+Inputs!$AE$44*Inputs!$BD24*Revenue!BK$37+Inputs!$AE$45*Inputs!$BF24*Revenue!BK$38+Inputs!$AE$46*Inputs!$BH24*Revenue!BK$39+Inputs!$AE$47*Inputs!$BJ24*Revenue!BK$40+Inputs!$AE$48*Inputs!$BL24*Revenue!BK$41,0)</f>
        <v>293</v>
      </c>
      <c r="BL92" s="34">
        <f>ROUNDUP(Inputs!$AE$42*Inputs!$AZ24*Revenue!BL$35+Inputs!$AE$43*Inputs!$BB24*Revenue!BL$36+Inputs!$AE$44*Inputs!$BD24*Revenue!BL$37+Inputs!$AE$45*Inputs!$BF24*Revenue!BL$38+Inputs!$AE$46*Inputs!$BH24*Revenue!BL$39+Inputs!$AE$47*Inputs!$BJ24*Revenue!BL$40+Inputs!$AE$48*Inputs!$BL24*Revenue!BL$41,0)</f>
        <v>242</v>
      </c>
      <c r="BM92" s="34">
        <f>ROUNDUP(Inputs!$AE$42*Inputs!$AZ24*Revenue!BM$35+Inputs!$AE$43*Inputs!$BB24*Revenue!BM$36+Inputs!$AE$44*Inputs!$BD24*Revenue!BM$37+Inputs!$AE$45*Inputs!$BF24*Revenue!BM$38+Inputs!$AE$46*Inputs!$BH24*Revenue!BM$39+Inputs!$AE$47*Inputs!$BJ24*Revenue!BM$40+Inputs!$AE$48*Inputs!$BL24*Revenue!BM$41,0)</f>
        <v>280</v>
      </c>
      <c r="BN92" s="34">
        <f>ROUNDUP(Inputs!$AE$42*Inputs!$AZ24*Revenue!BN$35+Inputs!$AE$43*Inputs!$BB24*Revenue!BN$36+Inputs!$AE$44*Inputs!$BD24*Revenue!BN$37+Inputs!$AE$45*Inputs!$BF24*Revenue!BN$38+Inputs!$AE$46*Inputs!$BH24*Revenue!BN$39+Inputs!$AE$47*Inputs!$BJ24*Revenue!BN$40+Inputs!$AE$48*Inputs!$BL24*Revenue!BN$41,0)</f>
        <v>287</v>
      </c>
      <c r="BO92" s="34">
        <f>ROUNDUP(Inputs!$AE$42*Inputs!$AZ24*Revenue!BO$35+Inputs!$AE$43*Inputs!$BB24*Revenue!BO$36+Inputs!$AE$44*Inputs!$BD24*Revenue!BO$37+Inputs!$AE$45*Inputs!$BF24*Revenue!BO$38+Inputs!$AE$46*Inputs!$BH24*Revenue!BO$39+Inputs!$AE$47*Inputs!$BJ24*Revenue!BO$40+Inputs!$AE$48*Inputs!$BL24*Revenue!BO$41,0)</f>
        <v>286</v>
      </c>
      <c r="BP92" s="34">
        <f>ROUNDUP(Inputs!$AE$42*Inputs!$AZ24*Revenue!BP$35+Inputs!$AE$43*Inputs!$BB24*Revenue!BP$36+Inputs!$AE$44*Inputs!$BD24*Revenue!BP$37+Inputs!$AE$45*Inputs!$BF24*Revenue!BP$38+Inputs!$AE$46*Inputs!$BH24*Revenue!BP$39+Inputs!$AE$47*Inputs!$BJ24*Revenue!BP$40+Inputs!$AE$48*Inputs!$BL24*Revenue!BP$41,0)</f>
        <v>286</v>
      </c>
      <c r="BQ92" s="34">
        <f>ROUNDUP(Inputs!$AE$42*Inputs!$AZ24*Revenue!BQ$35+Inputs!$AE$43*Inputs!$BB24*Revenue!BQ$36+Inputs!$AE$44*Inputs!$BD24*Revenue!BQ$37+Inputs!$AE$45*Inputs!$BF24*Revenue!BQ$38+Inputs!$AE$46*Inputs!$BH24*Revenue!BQ$39+Inputs!$AE$47*Inputs!$BJ24*Revenue!BQ$40+Inputs!$AE$48*Inputs!$BL24*Revenue!BQ$41,0)</f>
        <v>196</v>
      </c>
      <c r="BR92" s="34">
        <f>ROUNDUP(Inputs!$AE$42*Inputs!$AZ24*Revenue!BR$35+Inputs!$AE$43*Inputs!$BB24*Revenue!BR$36+Inputs!$AE$44*Inputs!$BD24*Revenue!BR$37+Inputs!$AE$45*Inputs!$BF24*Revenue!BR$38+Inputs!$AE$46*Inputs!$BH24*Revenue!BR$39+Inputs!$AE$47*Inputs!$BJ24*Revenue!BR$40+Inputs!$AE$48*Inputs!$BL24*Revenue!BR$41,0)</f>
        <v>266</v>
      </c>
      <c r="BS92" s="34">
        <f>ROUNDUP(Inputs!$AE$42*Inputs!$AZ24*Revenue!BS$35+Inputs!$AE$43*Inputs!$BB24*Revenue!BS$36+Inputs!$AE$44*Inputs!$BD24*Revenue!BS$37+Inputs!$AE$45*Inputs!$BF24*Revenue!BS$38+Inputs!$AE$46*Inputs!$BH24*Revenue!BS$39+Inputs!$AE$47*Inputs!$BJ24*Revenue!BS$40+Inputs!$AE$48*Inputs!$BL24*Revenue!BS$41,0)</f>
        <v>257</v>
      </c>
      <c r="BT92" s="34">
        <f>ROUNDUP(Inputs!$AE$42*Inputs!$AZ24*Revenue!BT$35+Inputs!$AE$43*Inputs!$BB24*Revenue!BT$36+Inputs!$AE$44*Inputs!$BD24*Revenue!BT$37+Inputs!$AE$45*Inputs!$BF24*Revenue!BT$38+Inputs!$AE$46*Inputs!$BH24*Revenue!BT$39+Inputs!$AE$47*Inputs!$BJ24*Revenue!BT$40+Inputs!$AE$48*Inputs!$BL24*Revenue!BT$41,0)</f>
        <v>274</v>
      </c>
      <c r="BU92" s="34">
        <f>ROUNDUP(Inputs!$AE$42*Inputs!$AZ24*Revenue!BU$35+Inputs!$AE$43*Inputs!$BB24*Revenue!BU$36+Inputs!$AE$44*Inputs!$BD24*Revenue!BU$37+Inputs!$AE$45*Inputs!$BF24*Revenue!BU$38+Inputs!$AE$46*Inputs!$BH24*Revenue!BU$39+Inputs!$AE$47*Inputs!$BJ24*Revenue!BU$40+Inputs!$AE$48*Inputs!$BL24*Revenue!BU$41,0)</f>
        <v>254</v>
      </c>
      <c r="BV92" s="34">
        <f>ROUNDUP(Inputs!$AE$42*Inputs!$AZ24*Revenue!BV$35+Inputs!$AE$43*Inputs!$BB24*Revenue!BV$36+Inputs!$AE$44*Inputs!$BD24*Revenue!BV$37+Inputs!$AE$45*Inputs!$BF24*Revenue!BV$38+Inputs!$AE$46*Inputs!$BH24*Revenue!BV$39+Inputs!$AE$47*Inputs!$BJ24*Revenue!BV$40+Inputs!$AE$48*Inputs!$BL24*Revenue!BV$41,0)</f>
        <v>265</v>
      </c>
      <c r="BW92" s="34">
        <f>ROUNDUP(Inputs!$AE$42*Inputs!$AZ24*Revenue!BW$35+Inputs!$AE$43*Inputs!$BB24*Revenue!BW$36+Inputs!$AE$44*Inputs!$BD24*Revenue!BW$37+Inputs!$AE$45*Inputs!$BF24*Revenue!BW$38+Inputs!$AE$46*Inputs!$BH24*Revenue!BW$39+Inputs!$AE$47*Inputs!$BJ24*Revenue!BW$40+Inputs!$AE$48*Inputs!$BL24*Revenue!BW$41,0)</f>
        <v>307</v>
      </c>
      <c r="BX92" s="34">
        <f>ROUNDUP(Inputs!$AE$42*Inputs!$AZ24*Revenue!BX$35+Inputs!$AE$43*Inputs!$BB24*Revenue!BX$36+Inputs!$AE$44*Inputs!$BD24*Revenue!BX$37+Inputs!$AE$45*Inputs!$BF24*Revenue!BX$38+Inputs!$AE$46*Inputs!$BH24*Revenue!BX$39+Inputs!$AE$47*Inputs!$BJ24*Revenue!BX$40+Inputs!$AE$48*Inputs!$BL24*Revenue!BX$41,0)</f>
        <v>258</v>
      </c>
      <c r="BY92" s="34">
        <f>ROUNDUP(Inputs!$AE$42*Inputs!$AZ24*Revenue!BY$35+Inputs!$AE$43*Inputs!$BB24*Revenue!BY$36+Inputs!$AE$44*Inputs!$BD24*Revenue!BY$37+Inputs!$AE$45*Inputs!$BF24*Revenue!BY$38+Inputs!$AE$46*Inputs!$BH24*Revenue!BY$39+Inputs!$AE$47*Inputs!$BJ24*Revenue!BY$40+Inputs!$AE$48*Inputs!$BL24*Revenue!BY$41,0)</f>
        <v>296</v>
      </c>
      <c r="BZ92" s="34">
        <f>ROUNDUP(Inputs!$AE$42*Inputs!$AZ24*Revenue!BZ$35+Inputs!$AE$43*Inputs!$BB24*Revenue!BZ$36+Inputs!$AE$44*Inputs!$BD24*Revenue!BZ$37+Inputs!$AE$45*Inputs!$BF24*Revenue!BZ$38+Inputs!$AE$46*Inputs!$BH24*Revenue!BZ$39+Inputs!$AE$47*Inputs!$BJ24*Revenue!BZ$40+Inputs!$AE$48*Inputs!$BL24*Revenue!BZ$41,0)</f>
        <v>296</v>
      </c>
      <c r="CA92" s="34">
        <f>ROUNDUP(Inputs!$AE$42*Inputs!$AZ24*Revenue!CA$35+Inputs!$AE$43*Inputs!$BB24*Revenue!CA$36+Inputs!$AE$44*Inputs!$BD24*Revenue!CA$37+Inputs!$AE$45*Inputs!$BF24*Revenue!CA$38+Inputs!$AE$46*Inputs!$BH24*Revenue!CA$39+Inputs!$AE$47*Inputs!$BJ24*Revenue!CA$40+Inputs!$AE$48*Inputs!$BL24*Revenue!CA$41,0)</f>
        <v>298</v>
      </c>
      <c r="CB92" s="34">
        <f>ROUNDUP(Inputs!$AE$42*Inputs!$AZ24*Revenue!CB$35+Inputs!$AE$43*Inputs!$BB24*Revenue!CB$36+Inputs!$AE$44*Inputs!$BD24*Revenue!CB$37+Inputs!$AE$45*Inputs!$BF24*Revenue!CB$38+Inputs!$AE$46*Inputs!$BH24*Revenue!CB$39+Inputs!$AE$47*Inputs!$BJ24*Revenue!CB$40+Inputs!$AE$48*Inputs!$BL24*Revenue!CB$41,0)</f>
        <v>335</v>
      </c>
      <c r="CC92" s="34">
        <f>ROUNDUP(Inputs!$AE$42*Inputs!$AZ24*Revenue!CC$35+Inputs!$AE$43*Inputs!$BB24*Revenue!CC$36+Inputs!$AE$44*Inputs!$BD24*Revenue!CC$37+Inputs!$AE$45*Inputs!$BF24*Revenue!CC$38+Inputs!$AE$46*Inputs!$BH24*Revenue!CC$39+Inputs!$AE$47*Inputs!$BJ24*Revenue!CC$40+Inputs!$AE$48*Inputs!$BL24*Revenue!CC$41,0)</f>
        <v>223</v>
      </c>
      <c r="CD92" s="34">
        <f>ROUNDUP(Inputs!$AE$42*Inputs!$AZ24*Revenue!CD$35+Inputs!$AE$43*Inputs!$BB24*Revenue!CD$36+Inputs!$AE$44*Inputs!$BD24*Revenue!CD$37+Inputs!$AE$45*Inputs!$BF24*Revenue!CD$38+Inputs!$AE$46*Inputs!$BH24*Revenue!CD$39+Inputs!$AE$47*Inputs!$BJ24*Revenue!CD$40+Inputs!$AE$48*Inputs!$BL24*Revenue!CD$41,0)</f>
        <v>301</v>
      </c>
      <c r="CE92" s="34">
        <f>ROUNDUP(Inputs!$AE$42*Inputs!$AZ24*Revenue!CE$35+Inputs!$AE$43*Inputs!$BB24*Revenue!CE$36+Inputs!$AE$44*Inputs!$BD24*Revenue!CE$37+Inputs!$AE$45*Inputs!$BF24*Revenue!CE$38+Inputs!$AE$46*Inputs!$BH24*Revenue!CE$39+Inputs!$AE$47*Inputs!$BJ24*Revenue!CE$40+Inputs!$AE$48*Inputs!$BL24*Revenue!CE$41,0)</f>
        <v>289</v>
      </c>
      <c r="CF92" s="34">
        <f>ROUNDUP(Inputs!$AE$42*Inputs!$AZ24*Revenue!CF$35+Inputs!$AE$43*Inputs!$BB24*Revenue!CF$36+Inputs!$AE$44*Inputs!$BD24*Revenue!CF$37+Inputs!$AE$45*Inputs!$BF24*Revenue!CF$38+Inputs!$AE$46*Inputs!$BH24*Revenue!CF$39+Inputs!$AE$47*Inputs!$BJ24*Revenue!CF$40+Inputs!$AE$48*Inputs!$BL24*Revenue!CF$41,0)</f>
        <v>310</v>
      </c>
      <c r="CG92" s="34">
        <f>ROUNDUP(Inputs!$AE$42*Inputs!$AZ24*Revenue!CG$35+Inputs!$AE$43*Inputs!$BB24*Revenue!CG$36+Inputs!$AE$44*Inputs!$BD24*Revenue!CG$37+Inputs!$AE$45*Inputs!$BF24*Revenue!CG$38+Inputs!$AE$46*Inputs!$BH24*Revenue!CG$39+Inputs!$AE$47*Inputs!$BJ24*Revenue!CG$40+Inputs!$AE$48*Inputs!$BL24*Revenue!CG$41,0)</f>
        <v>293</v>
      </c>
      <c r="CH92" s="34">
        <f>ROUNDUP(Inputs!$AE$42*Inputs!$AZ24*Revenue!CH$35+Inputs!$AE$43*Inputs!$BB24*Revenue!CH$36+Inputs!$AE$44*Inputs!$BD24*Revenue!CH$37+Inputs!$AE$45*Inputs!$BF24*Revenue!CH$38+Inputs!$AE$46*Inputs!$BH24*Revenue!CH$39+Inputs!$AE$47*Inputs!$BJ24*Revenue!CH$40+Inputs!$AE$48*Inputs!$BL24*Revenue!CH$41,0)</f>
        <v>303</v>
      </c>
      <c r="CI92" s="34">
        <f>ROUNDUP(Inputs!$AE$42*Inputs!$AZ24*Revenue!CI$35+Inputs!$AE$43*Inputs!$BB24*Revenue!CI$36+Inputs!$AE$44*Inputs!$BD24*Revenue!CI$37+Inputs!$AE$45*Inputs!$BF24*Revenue!CI$38+Inputs!$AE$46*Inputs!$BH24*Revenue!CI$39+Inputs!$AE$47*Inputs!$BJ24*Revenue!CI$40+Inputs!$AE$48*Inputs!$BL24*Revenue!CI$41,0)</f>
        <v>340</v>
      </c>
      <c r="CJ92" s="34">
        <f>ROUNDUP(Inputs!$AE$42*Inputs!$AZ24*Revenue!CJ$35+Inputs!$AE$43*Inputs!$BB24*Revenue!CJ$36+Inputs!$AE$44*Inputs!$BD24*Revenue!CJ$37+Inputs!$AE$45*Inputs!$BF24*Revenue!CJ$38+Inputs!$AE$46*Inputs!$BH24*Revenue!CJ$39+Inputs!$AE$47*Inputs!$BJ24*Revenue!CJ$40+Inputs!$AE$48*Inputs!$BL24*Revenue!CJ$41,0)</f>
        <v>291</v>
      </c>
      <c r="CK92" s="34">
        <f>ROUNDUP(Inputs!$AE$42*Inputs!$AZ24*Revenue!CK$35+Inputs!$AE$43*Inputs!$BB24*Revenue!CK$36+Inputs!$AE$44*Inputs!$BD24*Revenue!CK$37+Inputs!$AE$45*Inputs!$BF24*Revenue!CK$38+Inputs!$AE$46*Inputs!$BH24*Revenue!CK$39+Inputs!$AE$47*Inputs!$BJ24*Revenue!CK$40+Inputs!$AE$48*Inputs!$BL24*Revenue!CK$41,0)</f>
        <v>346</v>
      </c>
      <c r="CL92" s="34">
        <f>ROUNDUP(Inputs!$AE$42*Inputs!$AZ24*Revenue!CL$35+Inputs!$AE$43*Inputs!$BB24*Revenue!CL$36+Inputs!$AE$44*Inputs!$BD24*Revenue!CL$37+Inputs!$AE$45*Inputs!$BF24*Revenue!CL$38+Inputs!$AE$46*Inputs!$BH24*Revenue!CL$39+Inputs!$AE$47*Inputs!$BJ24*Revenue!CL$40+Inputs!$AE$48*Inputs!$BL24*Revenue!CL$41,0)</f>
        <v>328</v>
      </c>
      <c r="CM92" s="34">
        <f>ROUNDUP(Inputs!$AE$42*Inputs!$AZ24*Revenue!CM$35+Inputs!$AE$43*Inputs!$BB24*Revenue!CM$36+Inputs!$AE$44*Inputs!$BD24*Revenue!CM$37+Inputs!$AE$45*Inputs!$BF24*Revenue!CM$38+Inputs!$AE$46*Inputs!$BH24*Revenue!CM$39+Inputs!$AE$47*Inputs!$BJ24*Revenue!CM$40+Inputs!$AE$48*Inputs!$BL24*Revenue!CM$41,0)</f>
        <v>342</v>
      </c>
    </row>
    <row r="93" spans="2:91" x14ac:dyDescent="0.2">
      <c r="B93" s="88" t="str">
        <f>IF(Inputs!AP25=0,"Don’t filled",Inputs!AP25)</f>
        <v>French fries</v>
      </c>
      <c r="C93" s="19" t="s">
        <v>279</v>
      </c>
      <c r="D93" s="19" t="s">
        <v>19</v>
      </c>
      <c r="E93" s="176">
        <f t="shared" si="111"/>
        <v>675</v>
      </c>
      <c r="F93" s="176">
        <f t="shared" si="111"/>
        <v>2855</v>
      </c>
      <c r="G93" s="176">
        <f t="shared" si="111"/>
        <v>3098</v>
      </c>
      <c r="H93" s="176">
        <f t="shared" si="111"/>
        <v>3253</v>
      </c>
      <c r="I93" s="176">
        <f t="shared" si="111"/>
        <v>3701</v>
      </c>
      <c r="K93" s="176">
        <f t="shared" si="112"/>
        <v>0</v>
      </c>
      <c r="L93" s="176">
        <f t="shared" si="112"/>
        <v>0</v>
      </c>
      <c r="M93" s="176">
        <f t="shared" si="112"/>
        <v>0</v>
      </c>
      <c r="N93" s="176">
        <f t="shared" si="112"/>
        <v>675</v>
      </c>
      <c r="O93" s="176">
        <f t="shared" si="112"/>
        <v>664</v>
      </c>
      <c r="P93" s="176">
        <f t="shared" si="112"/>
        <v>688</v>
      </c>
      <c r="Q93" s="176">
        <f t="shared" si="112"/>
        <v>722</v>
      </c>
      <c r="R93" s="176">
        <f t="shared" si="112"/>
        <v>781</v>
      </c>
      <c r="S93" s="176">
        <f t="shared" si="112"/>
        <v>716</v>
      </c>
      <c r="T93" s="176">
        <f t="shared" si="112"/>
        <v>745</v>
      </c>
      <c r="U93" s="176">
        <f t="shared" si="113"/>
        <v>784</v>
      </c>
      <c r="V93" s="176">
        <f t="shared" si="113"/>
        <v>853</v>
      </c>
      <c r="W93" s="176">
        <f t="shared" si="113"/>
        <v>748</v>
      </c>
      <c r="X93" s="176">
        <f t="shared" si="113"/>
        <v>785</v>
      </c>
      <c r="Y93" s="176">
        <f t="shared" si="113"/>
        <v>830</v>
      </c>
      <c r="Z93" s="176">
        <f t="shared" si="113"/>
        <v>890</v>
      </c>
      <c r="AA93" s="176">
        <f t="shared" si="113"/>
        <v>859</v>
      </c>
      <c r="AB93" s="176">
        <f t="shared" si="113"/>
        <v>892</v>
      </c>
      <c r="AC93" s="176">
        <f t="shared" si="113"/>
        <v>934</v>
      </c>
      <c r="AD93" s="176">
        <f t="shared" si="113"/>
        <v>1016</v>
      </c>
      <c r="AF93" s="34">
        <f>ROUNDUP(Inputs!$AE$42*Inputs!$AZ25*Revenue!AF$35+Inputs!$AE$43*Inputs!$BB25*Revenue!AF$36+Inputs!$AE$44*Inputs!$BD25*Revenue!AF$37+Inputs!$AE$45*Inputs!$BF25*Revenue!AF$38+Inputs!$AE$46*Inputs!$BH25*Revenue!AF$39+Inputs!$AE$47*Inputs!$BJ25*Revenue!AF$40+Inputs!$AE$48*Inputs!$BL25*Revenue!AF$41,0)</f>
        <v>0</v>
      </c>
      <c r="AG93" s="34">
        <f>ROUNDUP(Inputs!$AE$42*Inputs!$AZ25*Revenue!AG$35+Inputs!$AE$43*Inputs!$BB25*Revenue!AG$36+Inputs!$AE$44*Inputs!$BD25*Revenue!AG$37+Inputs!$AE$45*Inputs!$BF25*Revenue!AG$38+Inputs!$AE$46*Inputs!$BH25*Revenue!AG$39+Inputs!$AE$47*Inputs!$BJ25*Revenue!AG$40+Inputs!$AE$48*Inputs!$BL25*Revenue!AG$41,0)</f>
        <v>0</v>
      </c>
      <c r="AH93" s="34">
        <f>ROUNDUP(Inputs!$AE$42*Inputs!$AZ25*Revenue!AH$35+Inputs!$AE$43*Inputs!$BB25*Revenue!AH$36+Inputs!$AE$44*Inputs!$BD25*Revenue!AH$37+Inputs!$AE$45*Inputs!$BF25*Revenue!AH$38+Inputs!$AE$46*Inputs!$BH25*Revenue!AH$39+Inputs!$AE$47*Inputs!$BJ25*Revenue!AH$40+Inputs!$AE$48*Inputs!$BL25*Revenue!AH$41,0)</f>
        <v>0</v>
      </c>
      <c r="AI93" s="34">
        <f>ROUNDUP(Inputs!$AE$42*Inputs!$AZ25*Revenue!AI$35+Inputs!$AE$43*Inputs!$BB25*Revenue!AI$36+Inputs!$AE$44*Inputs!$BD25*Revenue!AI$37+Inputs!$AE$45*Inputs!$BF25*Revenue!AI$38+Inputs!$AE$46*Inputs!$BH25*Revenue!AI$39+Inputs!$AE$47*Inputs!$BJ25*Revenue!AI$40+Inputs!$AE$48*Inputs!$BL25*Revenue!AI$41,0)</f>
        <v>0</v>
      </c>
      <c r="AJ93" s="34">
        <f>ROUNDUP(Inputs!$AE$42*Inputs!$AZ25*Revenue!AJ$35+Inputs!$AE$43*Inputs!$BB25*Revenue!AJ$36+Inputs!$AE$44*Inputs!$BD25*Revenue!AJ$37+Inputs!$AE$45*Inputs!$BF25*Revenue!AJ$38+Inputs!$AE$46*Inputs!$BH25*Revenue!AJ$39+Inputs!$AE$47*Inputs!$BJ25*Revenue!AJ$40+Inputs!$AE$48*Inputs!$BL25*Revenue!AJ$41,0)</f>
        <v>0</v>
      </c>
      <c r="AK93" s="34">
        <f>ROUNDUP(Inputs!$AE$42*Inputs!$AZ25*Revenue!AK$35+Inputs!$AE$43*Inputs!$BB25*Revenue!AK$36+Inputs!$AE$44*Inputs!$BD25*Revenue!AK$37+Inputs!$AE$45*Inputs!$BF25*Revenue!AK$38+Inputs!$AE$46*Inputs!$BH25*Revenue!AK$39+Inputs!$AE$47*Inputs!$BJ25*Revenue!AK$40+Inputs!$AE$48*Inputs!$BL25*Revenue!AK$41,0)</f>
        <v>0</v>
      </c>
      <c r="AL93" s="34">
        <f>ROUNDUP(Inputs!$AE$42*Inputs!$AZ25*Revenue!AL$35+Inputs!$AE$43*Inputs!$BB25*Revenue!AL$36+Inputs!$AE$44*Inputs!$BD25*Revenue!AL$37+Inputs!$AE$45*Inputs!$BF25*Revenue!AL$38+Inputs!$AE$46*Inputs!$BH25*Revenue!AL$39+Inputs!$AE$47*Inputs!$BJ25*Revenue!AL$40+Inputs!$AE$48*Inputs!$BL25*Revenue!AL$41,0)</f>
        <v>0</v>
      </c>
      <c r="AM93" s="34">
        <f>ROUNDUP(Inputs!$AE$42*Inputs!$AZ25*Revenue!AM$35+Inputs!$AE$43*Inputs!$BB25*Revenue!AM$36+Inputs!$AE$44*Inputs!$BD25*Revenue!AM$37+Inputs!$AE$45*Inputs!$BF25*Revenue!AM$38+Inputs!$AE$46*Inputs!$BH25*Revenue!AM$39+Inputs!$AE$47*Inputs!$BJ25*Revenue!AM$40+Inputs!$AE$48*Inputs!$BL25*Revenue!AM$41,0)</f>
        <v>0</v>
      </c>
      <c r="AN93" s="34">
        <f>ROUNDUP(Inputs!$AE$42*Inputs!$AZ25*Revenue!AN$35+Inputs!$AE$43*Inputs!$BB25*Revenue!AN$36+Inputs!$AE$44*Inputs!$BD25*Revenue!AN$37+Inputs!$AE$45*Inputs!$BF25*Revenue!AN$38+Inputs!$AE$46*Inputs!$BH25*Revenue!AN$39+Inputs!$AE$47*Inputs!$BJ25*Revenue!AN$40+Inputs!$AE$48*Inputs!$BL25*Revenue!AN$41,0)</f>
        <v>0</v>
      </c>
      <c r="AO93" s="34">
        <f>ROUNDUP(Inputs!$AE$42*Inputs!$AZ25*Revenue!AO$35+Inputs!$AE$43*Inputs!$BB25*Revenue!AO$36+Inputs!$AE$44*Inputs!$BD25*Revenue!AO$37+Inputs!$AE$45*Inputs!$BF25*Revenue!AO$38+Inputs!$AE$46*Inputs!$BH25*Revenue!AO$39+Inputs!$AE$47*Inputs!$BJ25*Revenue!AO$40+Inputs!$AE$48*Inputs!$BL25*Revenue!AO$41,0)</f>
        <v>222</v>
      </c>
      <c r="AP93" s="34">
        <f>ROUNDUP(Inputs!$AE$42*Inputs!$AZ25*Revenue!AP$35+Inputs!$AE$43*Inputs!$BB25*Revenue!AP$36+Inputs!$AE$44*Inputs!$BD25*Revenue!AP$37+Inputs!$AE$45*Inputs!$BF25*Revenue!AP$38+Inputs!$AE$46*Inputs!$BH25*Revenue!AP$39+Inputs!$AE$47*Inputs!$BJ25*Revenue!AP$40+Inputs!$AE$48*Inputs!$BL25*Revenue!AP$41,0)</f>
        <v>219</v>
      </c>
      <c r="AQ93" s="34">
        <f>ROUNDUP(Inputs!$AE$42*Inputs!$AZ25*Revenue!AQ$35+Inputs!$AE$43*Inputs!$BB25*Revenue!AQ$36+Inputs!$AE$44*Inputs!$BD25*Revenue!AQ$37+Inputs!$AE$45*Inputs!$BF25*Revenue!AQ$38+Inputs!$AE$46*Inputs!$BH25*Revenue!AQ$39+Inputs!$AE$47*Inputs!$BJ25*Revenue!AQ$40+Inputs!$AE$48*Inputs!$BL25*Revenue!AQ$41,0)</f>
        <v>234</v>
      </c>
      <c r="AR93" s="34">
        <f>ROUNDUP(Inputs!$AE$42*Inputs!$AZ25*Revenue!AR$35+Inputs!$AE$43*Inputs!$BB25*Revenue!AR$36+Inputs!$AE$44*Inputs!$BD25*Revenue!AR$37+Inputs!$AE$45*Inputs!$BF25*Revenue!AR$38+Inputs!$AE$46*Inputs!$BH25*Revenue!AR$39+Inputs!$AE$47*Inputs!$BJ25*Revenue!AR$40+Inputs!$AE$48*Inputs!$BL25*Revenue!AR$41,0)</f>
        <v>249</v>
      </c>
      <c r="AS93" s="34">
        <f>ROUNDUP(Inputs!$AE$42*Inputs!$AZ25*Revenue!AS$35+Inputs!$AE$43*Inputs!$BB25*Revenue!AS$36+Inputs!$AE$44*Inputs!$BD25*Revenue!AS$37+Inputs!$AE$45*Inputs!$BF25*Revenue!AS$38+Inputs!$AE$46*Inputs!$BH25*Revenue!AS$39+Inputs!$AE$47*Inputs!$BJ25*Revenue!AS$40+Inputs!$AE$48*Inputs!$BL25*Revenue!AS$41,0)</f>
        <v>175</v>
      </c>
      <c r="AT93" s="34">
        <f>ROUNDUP(Inputs!$AE$42*Inputs!$AZ25*Revenue!AT$35+Inputs!$AE$43*Inputs!$BB25*Revenue!AT$36+Inputs!$AE$44*Inputs!$BD25*Revenue!AT$37+Inputs!$AE$45*Inputs!$BF25*Revenue!AT$38+Inputs!$AE$46*Inputs!$BH25*Revenue!AT$39+Inputs!$AE$47*Inputs!$BJ25*Revenue!AT$40+Inputs!$AE$48*Inputs!$BL25*Revenue!AT$41,0)</f>
        <v>240</v>
      </c>
      <c r="AU93" s="34">
        <f>ROUNDUP(Inputs!$AE$42*Inputs!$AZ25*Revenue!AU$35+Inputs!$AE$43*Inputs!$BB25*Revenue!AU$36+Inputs!$AE$44*Inputs!$BD25*Revenue!AU$37+Inputs!$AE$45*Inputs!$BF25*Revenue!AU$38+Inputs!$AE$46*Inputs!$BH25*Revenue!AU$39+Inputs!$AE$47*Inputs!$BJ25*Revenue!AU$40+Inputs!$AE$48*Inputs!$BL25*Revenue!AU$41,0)</f>
        <v>223</v>
      </c>
      <c r="AV93" s="34">
        <f>ROUNDUP(Inputs!$AE$42*Inputs!$AZ25*Revenue!AV$35+Inputs!$AE$43*Inputs!$BB25*Revenue!AV$36+Inputs!$AE$44*Inputs!$BD25*Revenue!AV$37+Inputs!$AE$45*Inputs!$BF25*Revenue!AV$38+Inputs!$AE$46*Inputs!$BH25*Revenue!AV$39+Inputs!$AE$47*Inputs!$BJ25*Revenue!AV$40+Inputs!$AE$48*Inputs!$BL25*Revenue!AV$41,0)</f>
        <v>232</v>
      </c>
      <c r="AW93" s="34">
        <f>ROUNDUP(Inputs!$AE$42*Inputs!$AZ25*Revenue!AW$35+Inputs!$AE$43*Inputs!$BB25*Revenue!AW$36+Inputs!$AE$44*Inputs!$BD25*Revenue!AW$37+Inputs!$AE$45*Inputs!$BF25*Revenue!AW$38+Inputs!$AE$46*Inputs!$BH25*Revenue!AW$39+Inputs!$AE$47*Inputs!$BJ25*Revenue!AW$40+Inputs!$AE$48*Inputs!$BL25*Revenue!AW$41,0)</f>
        <v>233</v>
      </c>
      <c r="AX93" s="34">
        <f>ROUNDUP(Inputs!$AE$42*Inputs!$AZ25*Revenue!AX$35+Inputs!$AE$43*Inputs!$BB25*Revenue!AX$36+Inputs!$AE$44*Inputs!$BD25*Revenue!AX$37+Inputs!$AE$45*Inputs!$BF25*Revenue!AX$38+Inputs!$AE$46*Inputs!$BH25*Revenue!AX$39+Inputs!$AE$47*Inputs!$BJ25*Revenue!AX$40+Inputs!$AE$48*Inputs!$BL25*Revenue!AX$41,0)</f>
        <v>232</v>
      </c>
      <c r="AY93" s="34">
        <f>ROUNDUP(Inputs!$AE$42*Inputs!$AZ25*Revenue!AY$35+Inputs!$AE$43*Inputs!$BB25*Revenue!AY$36+Inputs!$AE$44*Inputs!$BD25*Revenue!AY$37+Inputs!$AE$45*Inputs!$BF25*Revenue!AY$38+Inputs!$AE$46*Inputs!$BH25*Revenue!AY$39+Inputs!$AE$47*Inputs!$BJ25*Revenue!AY$40+Inputs!$AE$48*Inputs!$BL25*Revenue!AY$41,0)</f>
        <v>262</v>
      </c>
      <c r="AZ93" s="34">
        <f>ROUNDUP(Inputs!$AE$42*Inputs!$AZ25*Revenue!AZ$35+Inputs!$AE$43*Inputs!$BB25*Revenue!AZ$36+Inputs!$AE$44*Inputs!$BD25*Revenue!AZ$37+Inputs!$AE$45*Inputs!$BF25*Revenue!AZ$38+Inputs!$AE$46*Inputs!$BH25*Revenue!AZ$39+Inputs!$AE$47*Inputs!$BJ25*Revenue!AZ$40+Inputs!$AE$48*Inputs!$BL25*Revenue!AZ$41,0)</f>
        <v>228</v>
      </c>
      <c r="BA93" s="34">
        <f>ROUNDUP(Inputs!$AE$42*Inputs!$AZ25*Revenue!BA$35+Inputs!$AE$43*Inputs!$BB25*Revenue!BA$36+Inputs!$AE$44*Inputs!$BD25*Revenue!BA$37+Inputs!$AE$45*Inputs!$BF25*Revenue!BA$38+Inputs!$AE$46*Inputs!$BH25*Revenue!BA$39+Inputs!$AE$47*Inputs!$BJ25*Revenue!BA$40+Inputs!$AE$48*Inputs!$BL25*Revenue!BA$41,0)</f>
        <v>256</v>
      </c>
      <c r="BB93" s="34">
        <f>ROUNDUP(Inputs!$AE$42*Inputs!$AZ25*Revenue!BB$35+Inputs!$AE$43*Inputs!$BB25*Revenue!BB$36+Inputs!$AE$44*Inputs!$BD25*Revenue!BB$37+Inputs!$AE$45*Inputs!$BF25*Revenue!BB$38+Inputs!$AE$46*Inputs!$BH25*Revenue!BB$39+Inputs!$AE$47*Inputs!$BJ25*Revenue!BB$40+Inputs!$AE$48*Inputs!$BL25*Revenue!BB$41,0)</f>
        <v>260</v>
      </c>
      <c r="BC93" s="34">
        <f>ROUNDUP(Inputs!$AE$42*Inputs!$AZ25*Revenue!BC$35+Inputs!$AE$43*Inputs!$BB25*Revenue!BC$36+Inputs!$AE$44*Inputs!$BD25*Revenue!BC$37+Inputs!$AE$45*Inputs!$BF25*Revenue!BC$38+Inputs!$AE$46*Inputs!$BH25*Revenue!BC$39+Inputs!$AE$47*Inputs!$BJ25*Revenue!BC$40+Inputs!$AE$48*Inputs!$BL25*Revenue!BC$41,0)</f>
        <v>265</v>
      </c>
      <c r="BD93" s="34">
        <f>ROUNDUP(Inputs!$AE$42*Inputs!$AZ25*Revenue!BD$35+Inputs!$AE$43*Inputs!$BB25*Revenue!BD$36+Inputs!$AE$44*Inputs!$BD25*Revenue!BD$37+Inputs!$AE$45*Inputs!$BF25*Revenue!BD$38+Inputs!$AE$46*Inputs!$BH25*Revenue!BD$39+Inputs!$AE$47*Inputs!$BJ25*Revenue!BD$40+Inputs!$AE$48*Inputs!$BL25*Revenue!BD$41,0)</f>
        <v>270</v>
      </c>
      <c r="BE93" s="34">
        <f>ROUNDUP(Inputs!$AE$42*Inputs!$AZ25*Revenue!BE$35+Inputs!$AE$43*Inputs!$BB25*Revenue!BE$36+Inputs!$AE$44*Inputs!$BD25*Revenue!BE$37+Inputs!$AE$45*Inputs!$BF25*Revenue!BE$38+Inputs!$AE$46*Inputs!$BH25*Revenue!BE$39+Inputs!$AE$47*Inputs!$BJ25*Revenue!BE$40+Inputs!$AE$48*Inputs!$BL25*Revenue!BE$41,0)</f>
        <v>187</v>
      </c>
      <c r="BF93" s="34">
        <f>ROUNDUP(Inputs!$AE$42*Inputs!$AZ25*Revenue!BF$35+Inputs!$AE$43*Inputs!$BB25*Revenue!BF$36+Inputs!$AE$44*Inputs!$BD25*Revenue!BF$37+Inputs!$AE$45*Inputs!$BF25*Revenue!BF$38+Inputs!$AE$46*Inputs!$BH25*Revenue!BF$39+Inputs!$AE$47*Inputs!$BJ25*Revenue!BF$40+Inputs!$AE$48*Inputs!$BL25*Revenue!BF$41,0)</f>
        <v>259</v>
      </c>
      <c r="BG93" s="34">
        <f>ROUNDUP(Inputs!$AE$42*Inputs!$AZ25*Revenue!BG$35+Inputs!$AE$43*Inputs!$BB25*Revenue!BG$36+Inputs!$AE$44*Inputs!$BD25*Revenue!BG$37+Inputs!$AE$45*Inputs!$BF25*Revenue!BG$38+Inputs!$AE$46*Inputs!$BH25*Revenue!BG$39+Inputs!$AE$47*Inputs!$BJ25*Revenue!BG$40+Inputs!$AE$48*Inputs!$BL25*Revenue!BG$41,0)</f>
        <v>245</v>
      </c>
      <c r="BH93" s="34">
        <f>ROUNDUP(Inputs!$AE$42*Inputs!$AZ25*Revenue!BH$35+Inputs!$AE$43*Inputs!$BB25*Revenue!BH$36+Inputs!$AE$44*Inputs!$BD25*Revenue!BH$37+Inputs!$AE$45*Inputs!$BF25*Revenue!BH$38+Inputs!$AE$46*Inputs!$BH25*Revenue!BH$39+Inputs!$AE$47*Inputs!$BJ25*Revenue!BH$40+Inputs!$AE$48*Inputs!$BL25*Revenue!BH$41,0)</f>
        <v>253</v>
      </c>
      <c r="BI93" s="34">
        <f>ROUNDUP(Inputs!$AE$42*Inputs!$AZ25*Revenue!BI$35+Inputs!$AE$43*Inputs!$BB25*Revenue!BI$36+Inputs!$AE$44*Inputs!$BD25*Revenue!BI$37+Inputs!$AE$45*Inputs!$BF25*Revenue!BI$38+Inputs!$AE$46*Inputs!$BH25*Revenue!BI$39+Inputs!$AE$47*Inputs!$BJ25*Revenue!BI$40+Inputs!$AE$48*Inputs!$BL25*Revenue!BI$41,0)</f>
        <v>247</v>
      </c>
      <c r="BJ93" s="34">
        <f>ROUNDUP(Inputs!$AE$42*Inputs!$AZ25*Revenue!BJ$35+Inputs!$AE$43*Inputs!$BB25*Revenue!BJ$36+Inputs!$AE$44*Inputs!$BD25*Revenue!BJ$37+Inputs!$AE$45*Inputs!$BF25*Revenue!BJ$38+Inputs!$AE$46*Inputs!$BH25*Revenue!BJ$39+Inputs!$AE$47*Inputs!$BJ25*Revenue!BJ$40+Inputs!$AE$48*Inputs!$BL25*Revenue!BJ$41,0)</f>
        <v>249</v>
      </c>
      <c r="BK93" s="34">
        <f>ROUNDUP(Inputs!$AE$42*Inputs!$AZ25*Revenue!BK$35+Inputs!$AE$43*Inputs!$BB25*Revenue!BK$36+Inputs!$AE$44*Inputs!$BD25*Revenue!BK$37+Inputs!$AE$45*Inputs!$BF25*Revenue!BK$38+Inputs!$AE$46*Inputs!$BH25*Revenue!BK$39+Inputs!$AE$47*Inputs!$BJ25*Revenue!BK$40+Inputs!$AE$48*Inputs!$BL25*Revenue!BK$41,0)</f>
        <v>293</v>
      </c>
      <c r="BL93" s="34">
        <f>ROUNDUP(Inputs!$AE$42*Inputs!$AZ25*Revenue!BL$35+Inputs!$AE$43*Inputs!$BB25*Revenue!BL$36+Inputs!$AE$44*Inputs!$BD25*Revenue!BL$37+Inputs!$AE$45*Inputs!$BF25*Revenue!BL$38+Inputs!$AE$46*Inputs!$BH25*Revenue!BL$39+Inputs!$AE$47*Inputs!$BJ25*Revenue!BL$40+Inputs!$AE$48*Inputs!$BL25*Revenue!BL$41,0)</f>
        <v>242</v>
      </c>
      <c r="BM93" s="34">
        <f>ROUNDUP(Inputs!$AE$42*Inputs!$AZ25*Revenue!BM$35+Inputs!$AE$43*Inputs!$BB25*Revenue!BM$36+Inputs!$AE$44*Inputs!$BD25*Revenue!BM$37+Inputs!$AE$45*Inputs!$BF25*Revenue!BM$38+Inputs!$AE$46*Inputs!$BH25*Revenue!BM$39+Inputs!$AE$47*Inputs!$BJ25*Revenue!BM$40+Inputs!$AE$48*Inputs!$BL25*Revenue!BM$41,0)</f>
        <v>280</v>
      </c>
      <c r="BN93" s="34">
        <f>ROUNDUP(Inputs!$AE$42*Inputs!$AZ25*Revenue!BN$35+Inputs!$AE$43*Inputs!$BB25*Revenue!BN$36+Inputs!$AE$44*Inputs!$BD25*Revenue!BN$37+Inputs!$AE$45*Inputs!$BF25*Revenue!BN$38+Inputs!$AE$46*Inputs!$BH25*Revenue!BN$39+Inputs!$AE$47*Inputs!$BJ25*Revenue!BN$40+Inputs!$AE$48*Inputs!$BL25*Revenue!BN$41,0)</f>
        <v>287</v>
      </c>
      <c r="BO93" s="34">
        <f>ROUNDUP(Inputs!$AE$42*Inputs!$AZ25*Revenue!BO$35+Inputs!$AE$43*Inputs!$BB25*Revenue!BO$36+Inputs!$AE$44*Inputs!$BD25*Revenue!BO$37+Inputs!$AE$45*Inputs!$BF25*Revenue!BO$38+Inputs!$AE$46*Inputs!$BH25*Revenue!BO$39+Inputs!$AE$47*Inputs!$BJ25*Revenue!BO$40+Inputs!$AE$48*Inputs!$BL25*Revenue!BO$41,0)</f>
        <v>286</v>
      </c>
      <c r="BP93" s="34">
        <f>ROUNDUP(Inputs!$AE$42*Inputs!$AZ25*Revenue!BP$35+Inputs!$AE$43*Inputs!$BB25*Revenue!BP$36+Inputs!$AE$44*Inputs!$BD25*Revenue!BP$37+Inputs!$AE$45*Inputs!$BF25*Revenue!BP$38+Inputs!$AE$46*Inputs!$BH25*Revenue!BP$39+Inputs!$AE$47*Inputs!$BJ25*Revenue!BP$40+Inputs!$AE$48*Inputs!$BL25*Revenue!BP$41,0)</f>
        <v>286</v>
      </c>
      <c r="BQ93" s="34">
        <f>ROUNDUP(Inputs!$AE$42*Inputs!$AZ25*Revenue!BQ$35+Inputs!$AE$43*Inputs!$BB25*Revenue!BQ$36+Inputs!$AE$44*Inputs!$BD25*Revenue!BQ$37+Inputs!$AE$45*Inputs!$BF25*Revenue!BQ$38+Inputs!$AE$46*Inputs!$BH25*Revenue!BQ$39+Inputs!$AE$47*Inputs!$BJ25*Revenue!BQ$40+Inputs!$AE$48*Inputs!$BL25*Revenue!BQ$41,0)</f>
        <v>196</v>
      </c>
      <c r="BR93" s="34">
        <f>ROUNDUP(Inputs!$AE$42*Inputs!$AZ25*Revenue!BR$35+Inputs!$AE$43*Inputs!$BB25*Revenue!BR$36+Inputs!$AE$44*Inputs!$BD25*Revenue!BR$37+Inputs!$AE$45*Inputs!$BF25*Revenue!BR$38+Inputs!$AE$46*Inputs!$BH25*Revenue!BR$39+Inputs!$AE$47*Inputs!$BJ25*Revenue!BR$40+Inputs!$AE$48*Inputs!$BL25*Revenue!BR$41,0)</f>
        <v>266</v>
      </c>
      <c r="BS93" s="34">
        <f>ROUNDUP(Inputs!$AE$42*Inputs!$AZ25*Revenue!BS$35+Inputs!$AE$43*Inputs!$BB25*Revenue!BS$36+Inputs!$AE$44*Inputs!$BD25*Revenue!BS$37+Inputs!$AE$45*Inputs!$BF25*Revenue!BS$38+Inputs!$AE$46*Inputs!$BH25*Revenue!BS$39+Inputs!$AE$47*Inputs!$BJ25*Revenue!BS$40+Inputs!$AE$48*Inputs!$BL25*Revenue!BS$41,0)</f>
        <v>257</v>
      </c>
      <c r="BT93" s="34">
        <f>ROUNDUP(Inputs!$AE$42*Inputs!$AZ25*Revenue!BT$35+Inputs!$AE$43*Inputs!$BB25*Revenue!BT$36+Inputs!$AE$44*Inputs!$BD25*Revenue!BT$37+Inputs!$AE$45*Inputs!$BF25*Revenue!BT$38+Inputs!$AE$46*Inputs!$BH25*Revenue!BT$39+Inputs!$AE$47*Inputs!$BJ25*Revenue!BT$40+Inputs!$AE$48*Inputs!$BL25*Revenue!BT$41,0)</f>
        <v>274</v>
      </c>
      <c r="BU93" s="34">
        <f>ROUNDUP(Inputs!$AE$42*Inputs!$AZ25*Revenue!BU$35+Inputs!$AE$43*Inputs!$BB25*Revenue!BU$36+Inputs!$AE$44*Inputs!$BD25*Revenue!BU$37+Inputs!$AE$45*Inputs!$BF25*Revenue!BU$38+Inputs!$AE$46*Inputs!$BH25*Revenue!BU$39+Inputs!$AE$47*Inputs!$BJ25*Revenue!BU$40+Inputs!$AE$48*Inputs!$BL25*Revenue!BU$41,0)</f>
        <v>254</v>
      </c>
      <c r="BV93" s="34">
        <f>ROUNDUP(Inputs!$AE$42*Inputs!$AZ25*Revenue!BV$35+Inputs!$AE$43*Inputs!$BB25*Revenue!BV$36+Inputs!$AE$44*Inputs!$BD25*Revenue!BV$37+Inputs!$AE$45*Inputs!$BF25*Revenue!BV$38+Inputs!$AE$46*Inputs!$BH25*Revenue!BV$39+Inputs!$AE$47*Inputs!$BJ25*Revenue!BV$40+Inputs!$AE$48*Inputs!$BL25*Revenue!BV$41,0)</f>
        <v>265</v>
      </c>
      <c r="BW93" s="34">
        <f>ROUNDUP(Inputs!$AE$42*Inputs!$AZ25*Revenue!BW$35+Inputs!$AE$43*Inputs!$BB25*Revenue!BW$36+Inputs!$AE$44*Inputs!$BD25*Revenue!BW$37+Inputs!$AE$45*Inputs!$BF25*Revenue!BW$38+Inputs!$AE$46*Inputs!$BH25*Revenue!BW$39+Inputs!$AE$47*Inputs!$BJ25*Revenue!BW$40+Inputs!$AE$48*Inputs!$BL25*Revenue!BW$41,0)</f>
        <v>307</v>
      </c>
      <c r="BX93" s="34">
        <f>ROUNDUP(Inputs!$AE$42*Inputs!$AZ25*Revenue!BX$35+Inputs!$AE$43*Inputs!$BB25*Revenue!BX$36+Inputs!$AE$44*Inputs!$BD25*Revenue!BX$37+Inputs!$AE$45*Inputs!$BF25*Revenue!BX$38+Inputs!$AE$46*Inputs!$BH25*Revenue!BX$39+Inputs!$AE$47*Inputs!$BJ25*Revenue!BX$40+Inputs!$AE$48*Inputs!$BL25*Revenue!BX$41,0)</f>
        <v>258</v>
      </c>
      <c r="BY93" s="34">
        <f>ROUNDUP(Inputs!$AE$42*Inputs!$AZ25*Revenue!BY$35+Inputs!$AE$43*Inputs!$BB25*Revenue!BY$36+Inputs!$AE$44*Inputs!$BD25*Revenue!BY$37+Inputs!$AE$45*Inputs!$BF25*Revenue!BY$38+Inputs!$AE$46*Inputs!$BH25*Revenue!BY$39+Inputs!$AE$47*Inputs!$BJ25*Revenue!BY$40+Inputs!$AE$48*Inputs!$BL25*Revenue!BY$41,0)</f>
        <v>296</v>
      </c>
      <c r="BZ93" s="34">
        <f>ROUNDUP(Inputs!$AE$42*Inputs!$AZ25*Revenue!BZ$35+Inputs!$AE$43*Inputs!$BB25*Revenue!BZ$36+Inputs!$AE$44*Inputs!$BD25*Revenue!BZ$37+Inputs!$AE$45*Inputs!$BF25*Revenue!BZ$38+Inputs!$AE$46*Inputs!$BH25*Revenue!BZ$39+Inputs!$AE$47*Inputs!$BJ25*Revenue!BZ$40+Inputs!$AE$48*Inputs!$BL25*Revenue!BZ$41,0)</f>
        <v>296</v>
      </c>
      <c r="CA93" s="34">
        <f>ROUNDUP(Inputs!$AE$42*Inputs!$AZ25*Revenue!CA$35+Inputs!$AE$43*Inputs!$BB25*Revenue!CA$36+Inputs!$AE$44*Inputs!$BD25*Revenue!CA$37+Inputs!$AE$45*Inputs!$BF25*Revenue!CA$38+Inputs!$AE$46*Inputs!$BH25*Revenue!CA$39+Inputs!$AE$47*Inputs!$BJ25*Revenue!CA$40+Inputs!$AE$48*Inputs!$BL25*Revenue!CA$41,0)</f>
        <v>298</v>
      </c>
      <c r="CB93" s="34">
        <f>ROUNDUP(Inputs!$AE$42*Inputs!$AZ25*Revenue!CB$35+Inputs!$AE$43*Inputs!$BB25*Revenue!CB$36+Inputs!$AE$44*Inputs!$BD25*Revenue!CB$37+Inputs!$AE$45*Inputs!$BF25*Revenue!CB$38+Inputs!$AE$46*Inputs!$BH25*Revenue!CB$39+Inputs!$AE$47*Inputs!$BJ25*Revenue!CB$40+Inputs!$AE$48*Inputs!$BL25*Revenue!CB$41,0)</f>
        <v>335</v>
      </c>
      <c r="CC93" s="34">
        <f>ROUNDUP(Inputs!$AE$42*Inputs!$AZ25*Revenue!CC$35+Inputs!$AE$43*Inputs!$BB25*Revenue!CC$36+Inputs!$AE$44*Inputs!$BD25*Revenue!CC$37+Inputs!$AE$45*Inputs!$BF25*Revenue!CC$38+Inputs!$AE$46*Inputs!$BH25*Revenue!CC$39+Inputs!$AE$47*Inputs!$BJ25*Revenue!CC$40+Inputs!$AE$48*Inputs!$BL25*Revenue!CC$41,0)</f>
        <v>223</v>
      </c>
      <c r="CD93" s="34">
        <f>ROUNDUP(Inputs!$AE$42*Inputs!$AZ25*Revenue!CD$35+Inputs!$AE$43*Inputs!$BB25*Revenue!CD$36+Inputs!$AE$44*Inputs!$BD25*Revenue!CD$37+Inputs!$AE$45*Inputs!$BF25*Revenue!CD$38+Inputs!$AE$46*Inputs!$BH25*Revenue!CD$39+Inputs!$AE$47*Inputs!$BJ25*Revenue!CD$40+Inputs!$AE$48*Inputs!$BL25*Revenue!CD$41,0)</f>
        <v>301</v>
      </c>
      <c r="CE93" s="34">
        <f>ROUNDUP(Inputs!$AE$42*Inputs!$AZ25*Revenue!CE$35+Inputs!$AE$43*Inputs!$BB25*Revenue!CE$36+Inputs!$AE$44*Inputs!$BD25*Revenue!CE$37+Inputs!$AE$45*Inputs!$BF25*Revenue!CE$38+Inputs!$AE$46*Inputs!$BH25*Revenue!CE$39+Inputs!$AE$47*Inputs!$BJ25*Revenue!CE$40+Inputs!$AE$48*Inputs!$BL25*Revenue!CE$41,0)</f>
        <v>289</v>
      </c>
      <c r="CF93" s="34">
        <f>ROUNDUP(Inputs!$AE$42*Inputs!$AZ25*Revenue!CF$35+Inputs!$AE$43*Inputs!$BB25*Revenue!CF$36+Inputs!$AE$44*Inputs!$BD25*Revenue!CF$37+Inputs!$AE$45*Inputs!$BF25*Revenue!CF$38+Inputs!$AE$46*Inputs!$BH25*Revenue!CF$39+Inputs!$AE$47*Inputs!$BJ25*Revenue!CF$40+Inputs!$AE$48*Inputs!$BL25*Revenue!CF$41,0)</f>
        <v>310</v>
      </c>
      <c r="CG93" s="34">
        <f>ROUNDUP(Inputs!$AE$42*Inputs!$AZ25*Revenue!CG$35+Inputs!$AE$43*Inputs!$BB25*Revenue!CG$36+Inputs!$AE$44*Inputs!$BD25*Revenue!CG$37+Inputs!$AE$45*Inputs!$BF25*Revenue!CG$38+Inputs!$AE$46*Inputs!$BH25*Revenue!CG$39+Inputs!$AE$47*Inputs!$BJ25*Revenue!CG$40+Inputs!$AE$48*Inputs!$BL25*Revenue!CG$41,0)</f>
        <v>293</v>
      </c>
      <c r="CH93" s="34">
        <f>ROUNDUP(Inputs!$AE$42*Inputs!$AZ25*Revenue!CH$35+Inputs!$AE$43*Inputs!$BB25*Revenue!CH$36+Inputs!$AE$44*Inputs!$BD25*Revenue!CH$37+Inputs!$AE$45*Inputs!$BF25*Revenue!CH$38+Inputs!$AE$46*Inputs!$BH25*Revenue!CH$39+Inputs!$AE$47*Inputs!$BJ25*Revenue!CH$40+Inputs!$AE$48*Inputs!$BL25*Revenue!CH$41,0)</f>
        <v>303</v>
      </c>
      <c r="CI93" s="34">
        <f>ROUNDUP(Inputs!$AE$42*Inputs!$AZ25*Revenue!CI$35+Inputs!$AE$43*Inputs!$BB25*Revenue!CI$36+Inputs!$AE$44*Inputs!$BD25*Revenue!CI$37+Inputs!$AE$45*Inputs!$BF25*Revenue!CI$38+Inputs!$AE$46*Inputs!$BH25*Revenue!CI$39+Inputs!$AE$47*Inputs!$BJ25*Revenue!CI$40+Inputs!$AE$48*Inputs!$BL25*Revenue!CI$41,0)</f>
        <v>340</v>
      </c>
      <c r="CJ93" s="34">
        <f>ROUNDUP(Inputs!$AE$42*Inputs!$AZ25*Revenue!CJ$35+Inputs!$AE$43*Inputs!$BB25*Revenue!CJ$36+Inputs!$AE$44*Inputs!$BD25*Revenue!CJ$37+Inputs!$AE$45*Inputs!$BF25*Revenue!CJ$38+Inputs!$AE$46*Inputs!$BH25*Revenue!CJ$39+Inputs!$AE$47*Inputs!$BJ25*Revenue!CJ$40+Inputs!$AE$48*Inputs!$BL25*Revenue!CJ$41,0)</f>
        <v>291</v>
      </c>
      <c r="CK93" s="34">
        <f>ROUNDUP(Inputs!$AE$42*Inputs!$AZ25*Revenue!CK$35+Inputs!$AE$43*Inputs!$BB25*Revenue!CK$36+Inputs!$AE$44*Inputs!$BD25*Revenue!CK$37+Inputs!$AE$45*Inputs!$BF25*Revenue!CK$38+Inputs!$AE$46*Inputs!$BH25*Revenue!CK$39+Inputs!$AE$47*Inputs!$BJ25*Revenue!CK$40+Inputs!$AE$48*Inputs!$BL25*Revenue!CK$41,0)</f>
        <v>346</v>
      </c>
      <c r="CL93" s="34">
        <f>ROUNDUP(Inputs!$AE$42*Inputs!$AZ25*Revenue!CL$35+Inputs!$AE$43*Inputs!$BB25*Revenue!CL$36+Inputs!$AE$44*Inputs!$BD25*Revenue!CL$37+Inputs!$AE$45*Inputs!$BF25*Revenue!CL$38+Inputs!$AE$46*Inputs!$BH25*Revenue!CL$39+Inputs!$AE$47*Inputs!$BJ25*Revenue!CL$40+Inputs!$AE$48*Inputs!$BL25*Revenue!CL$41,0)</f>
        <v>328</v>
      </c>
      <c r="CM93" s="34">
        <f>ROUNDUP(Inputs!$AE$42*Inputs!$AZ25*Revenue!CM$35+Inputs!$AE$43*Inputs!$BB25*Revenue!CM$36+Inputs!$AE$44*Inputs!$BD25*Revenue!CM$37+Inputs!$AE$45*Inputs!$BF25*Revenue!CM$38+Inputs!$AE$46*Inputs!$BH25*Revenue!CM$39+Inputs!$AE$47*Inputs!$BJ25*Revenue!CM$40+Inputs!$AE$48*Inputs!$BL25*Revenue!CM$41,0)</f>
        <v>342</v>
      </c>
    </row>
    <row r="94" spans="2:91" x14ac:dyDescent="0.2">
      <c r="B94" s="88" t="str">
        <f>IF(Inputs!AP26=0,"Don’t filled",Inputs!AP26)</f>
        <v>Vegetables Grill</v>
      </c>
      <c r="C94" s="19" t="s">
        <v>279</v>
      </c>
      <c r="D94" s="19" t="s">
        <v>19</v>
      </c>
      <c r="E94" s="176">
        <f t="shared" si="111"/>
        <v>4042</v>
      </c>
      <c r="F94" s="176">
        <f t="shared" si="111"/>
        <v>17093</v>
      </c>
      <c r="G94" s="176">
        <f t="shared" si="111"/>
        <v>18558</v>
      </c>
      <c r="H94" s="176">
        <f t="shared" si="111"/>
        <v>19493</v>
      </c>
      <c r="I94" s="176">
        <f t="shared" si="111"/>
        <v>22174</v>
      </c>
      <c r="K94" s="176">
        <f t="shared" si="112"/>
        <v>0</v>
      </c>
      <c r="L94" s="176">
        <f t="shared" si="112"/>
        <v>0</v>
      </c>
      <c r="M94" s="176">
        <f t="shared" si="112"/>
        <v>0</v>
      </c>
      <c r="N94" s="176">
        <f t="shared" si="112"/>
        <v>4042</v>
      </c>
      <c r="O94" s="176">
        <f t="shared" si="112"/>
        <v>3977</v>
      </c>
      <c r="P94" s="176">
        <f t="shared" si="112"/>
        <v>4114</v>
      </c>
      <c r="Q94" s="176">
        <f t="shared" si="112"/>
        <v>4324</v>
      </c>
      <c r="R94" s="176">
        <f t="shared" si="112"/>
        <v>4678</v>
      </c>
      <c r="S94" s="176">
        <f t="shared" si="112"/>
        <v>4288</v>
      </c>
      <c r="T94" s="176">
        <f t="shared" si="112"/>
        <v>4466</v>
      </c>
      <c r="U94" s="176">
        <f t="shared" si="113"/>
        <v>4696</v>
      </c>
      <c r="V94" s="176">
        <f t="shared" si="113"/>
        <v>5108</v>
      </c>
      <c r="W94" s="176">
        <f t="shared" si="113"/>
        <v>4488</v>
      </c>
      <c r="X94" s="176">
        <f t="shared" si="113"/>
        <v>4702</v>
      </c>
      <c r="Y94" s="176">
        <f t="shared" si="113"/>
        <v>4968</v>
      </c>
      <c r="Z94" s="176">
        <f t="shared" si="113"/>
        <v>5335</v>
      </c>
      <c r="AA94" s="176">
        <f t="shared" si="113"/>
        <v>5144</v>
      </c>
      <c r="AB94" s="176">
        <f t="shared" si="113"/>
        <v>5342</v>
      </c>
      <c r="AC94" s="176">
        <f t="shared" si="113"/>
        <v>5599</v>
      </c>
      <c r="AD94" s="176">
        <f t="shared" si="113"/>
        <v>6089</v>
      </c>
      <c r="AF94" s="34">
        <f>ROUNDUP(Inputs!$AE$42*Inputs!$AZ26*Revenue!AF$35+Inputs!$AE$43*Inputs!$BB26*Revenue!AF$36+Inputs!$AE$44*Inputs!$BD26*Revenue!AF$37+Inputs!$AE$45*Inputs!$BF26*Revenue!AF$38+Inputs!$AE$46*Inputs!$BH26*Revenue!AF$39+Inputs!$AE$47*Inputs!$BJ26*Revenue!AF$40+Inputs!$AE$48*Inputs!$BL26*Revenue!AF$41,0)</f>
        <v>0</v>
      </c>
      <c r="AG94" s="34">
        <f>ROUNDUP(Inputs!$AE$42*Inputs!$AZ26*Revenue!AG$35+Inputs!$AE$43*Inputs!$BB26*Revenue!AG$36+Inputs!$AE$44*Inputs!$BD26*Revenue!AG$37+Inputs!$AE$45*Inputs!$BF26*Revenue!AG$38+Inputs!$AE$46*Inputs!$BH26*Revenue!AG$39+Inputs!$AE$47*Inputs!$BJ26*Revenue!AG$40+Inputs!$AE$48*Inputs!$BL26*Revenue!AG$41,0)</f>
        <v>0</v>
      </c>
      <c r="AH94" s="34">
        <f>ROUNDUP(Inputs!$AE$42*Inputs!$AZ26*Revenue!AH$35+Inputs!$AE$43*Inputs!$BB26*Revenue!AH$36+Inputs!$AE$44*Inputs!$BD26*Revenue!AH$37+Inputs!$AE$45*Inputs!$BF26*Revenue!AH$38+Inputs!$AE$46*Inputs!$BH26*Revenue!AH$39+Inputs!$AE$47*Inputs!$BJ26*Revenue!AH$40+Inputs!$AE$48*Inputs!$BL26*Revenue!AH$41,0)</f>
        <v>0</v>
      </c>
      <c r="AI94" s="34">
        <f>ROUNDUP(Inputs!$AE$42*Inputs!$AZ26*Revenue!AI$35+Inputs!$AE$43*Inputs!$BB26*Revenue!AI$36+Inputs!$AE$44*Inputs!$BD26*Revenue!AI$37+Inputs!$AE$45*Inputs!$BF26*Revenue!AI$38+Inputs!$AE$46*Inputs!$BH26*Revenue!AI$39+Inputs!$AE$47*Inputs!$BJ26*Revenue!AI$40+Inputs!$AE$48*Inputs!$BL26*Revenue!AI$41,0)</f>
        <v>0</v>
      </c>
      <c r="AJ94" s="34">
        <f>ROUNDUP(Inputs!$AE$42*Inputs!$AZ26*Revenue!AJ$35+Inputs!$AE$43*Inputs!$BB26*Revenue!AJ$36+Inputs!$AE$44*Inputs!$BD26*Revenue!AJ$37+Inputs!$AE$45*Inputs!$BF26*Revenue!AJ$38+Inputs!$AE$46*Inputs!$BH26*Revenue!AJ$39+Inputs!$AE$47*Inputs!$BJ26*Revenue!AJ$40+Inputs!$AE$48*Inputs!$BL26*Revenue!AJ$41,0)</f>
        <v>0</v>
      </c>
      <c r="AK94" s="34">
        <f>ROUNDUP(Inputs!$AE$42*Inputs!$AZ26*Revenue!AK$35+Inputs!$AE$43*Inputs!$BB26*Revenue!AK$36+Inputs!$AE$44*Inputs!$BD26*Revenue!AK$37+Inputs!$AE$45*Inputs!$BF26*Revenue!AK$38+Inputs!$AE$46*Inputs!$BH26*Revenue!AK$39+Inputs!$AE$47*Inputs!$BJ26*Revenue!AK$40+Inputs!$AE$48*Inputs!$BL26*Revenue!AK$41,0)</f>
        <v>0</v>
      </c>
      <c r="AL94" s="34">
        <f>ROUNDUP(Inputs!$AE$42*Inputs!$AZ26*Revenue!AL$35+Inputs!$AE$43*Inputs!$BB26*Revenue!AL$36+Inputs!$AE$44*Inputs!$BD26*Revenue!AL$37+Inputs!$AE$45*Inputs!$BF26*Revenue!AL$38+Inputs!$AE$46*Inputs!$BH26*Revenue!AL$39+Inputs!$AE$47*Inputs!$BJ26*Revenue!AL$40+Inputs!$AE$48*Inputs!$BL26*Revenue!AL$41,0)</f>
        <v>0</v>
      </c>
      <c r="AM94" s="34">
        <f>ROUNDUP(Inputs!$AE$42*Inputs!$AZ26*Revenue!AM$35+Inputs!$AE$43*Inputs!$BB26*Revenue!AM$36+Inputs!$AE$44*Inputs!$BD26*Revenue!AM$37+Inputs!$AE$45*Inputs!$BF26*Revenue!AM$38+Inputs!$AE$46*Inputs!$BH26*Revenue!AM$39+Inputs!$AE$47*Inputs!$BJ26*Revenue!AM$40+Inputs!$AE$48*Inputs!$BL26*Revenue!AM$41,0)</f>
        <v>0</v>
      </c>
      <c r="AN94" s="34">
        <f>ROUNDUP(Inputs!$AE$42*Inputs!$AZ26*Revenue!AN$35+Inputs!$AE$43*Inputs!$BB26*Revenue!AN$36+Inputs!$AE$44*Inputs!$BD26*Revenue!AN$37+Inputs!$AE$45*Inputs!$BF26*Revenue!AN$38+Inputs!$AE$46*Inputs!$BH26*Revenue!AN$39+Inputs!$AE$47*Inputs!$BJ26*Revenue!AN$40+Inputs!$AE$48*Inputs!$BL26*Revenue!AN$41,0)</f>
        <v>0</v>
      </c>
      <c r="AO94" s="34">
        <f>ROUNDUP(Inputs!$AE$42*Inputs!$AZ26*Revenue!AO$35+Inputs!$AE$43*Inputs!$BB26*Revenue!AO$36+Inputs!$AE$44*Inputs!$BD26*Revenue!AO$37+Inputs!$AE$45*Inputs!$BF26*Revenue!AO$38+Inputs!$AE$46*Inputs!$BH26*Revenue!AO$39+Inputs!$AE$47*Inputs!$BJ26*Revenue!AO$40+Inputs!$AE$48*Inputs!$BL26*Revenue!AO$41,0)</f>
        <v>1332</v>
      </c>
      <c r="AP94" s="34">
        <f>ROUNDUP(Inputs!$AE$42*Inputs!$AZ26*Revenue!AP$35+Inputs!$AE$43*Inputs!$BB26*Revenue!AP$36+Inputs!$AE$44*Inputs!$BD26*Revenue!AP$37+Inputs!$AE$45*Inputs!$BF26*Revenue!AP$38+Inputs!$AE$46*Inputs!$BH26*Revenue!AP$39+Inputs!$AE$47*Inputs!$BJ26*Revenue!AP$40+Inputs!$AE$48*Inputs!$BL26*Revenue!AP$41,0)</f>
        <v>1310</v>
      </c>
      <c r="AQ94" s="34">
        <f>ROUNDUP(Inputs!$AE$42*Inputs!$AZ26*Revenue!AQ$35+Inputs!$AE$43*Inputs!$BB26*Revenue!AQ$36+Inputs!$AE$44*Inputs!$BD26*Revenue!AQ$37+Inputs!$AE$45*Inputs!$BF26*Revenue!AQ$38+Inputs!$AE$46*Inputs!$BH26*Revenue!AQ$39+Inputs!$AE$47*Inputs!$BJ26*Revenue!AQ$40+Inputs!$AE$48*Inputs!$BL26*Revenue!AQ$41,0)</f>
        <v>1400</v>
      </c>
      <c r="AR94" s="34">
        <f>ROUNDUP(Inputs!$AE$42*Inputs!$AZ26*Revenue!AR$35+Inputs!$AE$43*Inputs!$BB26*Revenue!AR$36+Inputs!$AE$44*Inputs!$BD26*Revenue!AR$37+Inputs!$AE$45*Inputs!$BF26*Revenue!AR$38+Inputs!$AE$46*Inputs!$BH26*Revenue!AR$39+Inputs!$AE$47*Inputs!$BJ26*Revenue!AR$40+Inputs!$AE$48*Inputs!$BL26*Revenue!AR$41,0)</f>
        <v>1492</v>
      </c>
      <c r="AS94" s="34">
        <f>ROUNDUP(Inputs!$AE$42*Inputs!$AZ26*Revenue!AS$35+Inputs!$AE$43*Inputs!$BB26*Revenue!AS$36+Inputs!$AE$44*Inputs!$BD26*Revenue!AS$37+Inputs!$AE$45*Inputs!$BF26*Revenue!AS$38+Inputs!$AE$46*Inputs!$BH26*Revenue!AS$39+Inputs!$AE$47*Inputs!$BJ26*Revenue!AS$40+Inputs!$AE$48*Inputs!$BL26*Revenue!AS$41,0)</f>
        <v>1048</v>
      </c>
      <c r="AT94" s="34">
        <f>ROUNDUP(Inputs!$AE$42*Inputs!$AZ26*Revenue!AT$35+Inputs!$AE$43*Inputs!$BB26*Revenue!AT$36+Inputs!$AE$44*Inputs!$BD26*Revenue!AT$37+Inputs!$AE$45*Inputs!$BF26*Revenue!AT$38+Inputs!$AE$46*Inputs!$BH26*Revenue!AT$39+Inputs!$AE$47*Inputs!$BJ26*Revenue!AT$40+Inputs!$AE$48*Inputs!$BL26*Revenue!AT$41,0)</f>
        <v>1437</v>
      </c>
      <c r="AU94" s="34">
        <f>ROUNDUP(Inputs!$AE$42*Inputs!$AZ26*Revenue!AU$35+Inputs!$AE$43*Inputs!$BB26*Revenue!AU$36+Inputs!$AE$44*Inputs!$BD26*Revenue!AU$37+Inputs!$AE$45*Inputs!$BF26*Revenue!AU$38+Inputs!$AE$46*Inputs!$BH26*Revenue!AU$39+Inputs!$AE$47*Inputs!$BJ26*Revenue!AU$40+Inputs!$AE$48*Inputs!$BL26*Revenue!AU$41,0)</f>
        <v>1333</v>
      </c>
      <c r="AV94" s="34">
        <f>ROUNDUP(Inputs!$AE$42*Inputs!$AZ26*Revenue!AV$35+Inputs!$AE$43*Inputs!$BB26*Revenue!AV$36+Inputs!$AE$44*Inputs!$BD26*Revenue!AV$37+Inputs!$AE$45*Inputs!$BF26*Revenue!AV$38+Inputs!$AE$46*Inputs!$BH26*Revenue!AV$39+Inputs!$AE$47*Inputs!$BJ26*Revenue!AV$40+Inputs!$AE$48*Inputs!$BL26*Revenue!AV$41,0)</f>
        <v>1387</v>
      </c>
      <c r="AW94" s="34">
        <f>ROUNDUP(Inputs!$AE$42*Inputs!$AZ26*Revenue!AW$35+Inputs!$AE$43*Inputs!$BB26*Revenue!AW$36+Inputs!$AE$44*Inputs!$BD26*Revenue!AW$37+Inputs!$AE$45*Inputs!$BF26*Revenue!AW$38+Inputs!$AE$46*Inputs!$BH26*Revenue!AW$39+Inputs!$AE$47*Inputs!$BJ26*Revenue!AW$40+Inputs!$AE$48*Inputs!$BL26*Revenue!AW$41,0)</f>
        <v>1394</v>
      </c>
      <c r="AX94" s="34">
        <f>ROUNDUP(Inputs!$AE$42*Inputs!$AZ26*Revenue!AX$35+Inputs!$AE$43*Inputs!$BB26*Revenue!AX$36+Inputs!$AE$44*Inputs!$BD26*Revenue!AX$37+Inputs!$AE$45*Inputs!$BF26*Revenue!AX$38+Inputs!$AE$46*Inputs!$BH26*Revenue!AX$39+Inputs!$AE$47*Inputs!$BJ26*Revenue!AX$40+Inputs!$AE$48*Inputs!$BL26*Revenue!AX$41,0)</f>
        <v>1388</v>
      </c>
      <c r="AY94" s="34">
        <f>ROUNDUP(Inputs!$AE$42*Inputs!$AZ26*Revenue!AY$35+Inputs!$AE$43*Inputs!$BB26*Revenue!AY$36+Inputs!$AE$44*Inputs!$BD26*Revenue!AY$37+Inputs!$AE$45*Inputs!$BF26*Revenue!AY$38+Inputs!$AE$46*Inputs!$BH26*Revenue!AY$39+Inputs!$AE$47*Inputs!$BJ26*Revenue!AY$40+Inputs!$AE$48*Inputs!$BL26*Revenue!AY$41,0)</f>
        <v>1571</v>
      </c>
      <c r="AZ94" s="34">
        <f>ROUNDUP(Inputs!$AE$42*Inputs!$AZ26*Revenue!AZ$35+Inputs!$AE$43*Inputs!$BB26*Revenue!AZ$36+Inputs!$AE$44*Inputs!$BD26*Revenue!AZ$37+Inputs!$AE$45*Inputs!$BF26*Revenue!AZ$38+Inputs!$AE$46*Inputs!$BH26*Revenue!AZ$39+Inputs!$AE$47*Inputs!$BJ26*Revenue!AZ$40+Inputs!$AE$48*Inputs!$BL26*Revenue!AZ$41,0)</f>
        <v>1365</v>
      </c>
      <c r="BA94" s="34">
        <f>ROUNDUP(Inputs!$AE$42*Inputs!$AZ26*Revenue!BA$35+Inputs!$AE$43*Inputs!$BB26*Revenue!BA$36+Inputs!$AE$44*Inputs!$BD26*Revenue!BA$37+Inputs!$AE$45*Inputs!$BF26*Revenue!BA$38+Inputs!$AE$46*Inputs!$BH26*Revenue!BA$39+Inputs!$AE$47*Inputs!$BJ26*Revenue!BA$40+Inputs!$AE$48*Inputs!$BL26*Revenue!BA$41,0)</f>
        <v>1531</v>
      </c>
      <c r="BB94" s="34">
        <f>ROUNDUP(Inputs!$AE$42*Inputs!$AZ26*Revenue!BB$35+Inputs!$AE$43*Inputs!$BB26*Revenue!BB$36+Inputs!$AE$44*Inputs!$BD26*Revenue!BB$37+Inputs!$AE$45*Inputs!$BF26*Revenue!BB$38+Inputs!$AE$46*Inputs!$BH26*Revenue!BB$39+Inputs!$AE$47*Inputs!$BJ26*Revenue!BB$40+Inputs!$AE$48*Inputs!$BL26*Revenue!BB$41,0)</f>
        <v>1560</v>
      </c>
      <c r="BC94" s="34">
        <f>ROUNDUP(Inputs!$AE$42*Inputs!$AZ26*Revenue!BC$35+Inputs!$AE$43*Inputs!$BB26*Revenue!BC$36+Inputs!$AE$44*Inputs!$BD26*Revenue!BC$37+Inputs!$AE$45*Inputs!$BF26*Revenue!BC$38+Inputs!$AE$46*Inputs!$BH26*Revenue!BC$39+Inputs!$AE$47*Inputs!$BJ26*Revenue!BC$40+Inputs!$AE$48*Inputs!$BL26*Revenue!BC$41,0)</f>
        <v>1587</v>
      </c>
      <c r="BD94" s="34">
        <f>ROUNDUP(Inputs!$AE$42*Inputs!$AZ26*Revenue!BD$35+Inputs!$AE$43*Inputs!$BB26*Revenue!BD$36+Inputs!$AE$44*Inputs!$BD26*Revenue!BD$37+Inputs!$AE$45*Inputs!$BF26*Revenue!BD$38+Inputs!$AE$46*Inputs!$BH26*Revenue!BD$39+Inputs!$AE$47*Inputs!$BJ26*Revenue!BD$40+Inputs!$AE$48*Inputs!$BL26*Revenue!BD$41,0)</f>
        <v>1619</v>
      </c>
      <c r="BE94" s="34">
        <f>ROUNDUP(Inputs!$AE$42*Inputs!$AZ26*Revenue!BE$35+Inputs!$AE$43*Inputs!$BB26*Revenue!BE$36+Inputs!$AE$44*Inputs!$BD26*Revenue!BE$37+Inputs!$AE$45*Inputs!$BF26*Revenue!BE$38+Inputs!$AE$46*Inputs!$BH26*Revenue!BE$39+Inputs!$AE$47*Inputs!$BJ26*Revenue!BE$40+Inputs!$AE$48*Inputs!$BL26*Revenue!BE$41,0)</f>
        <v>1117</v>
      </c>
      <c r="BF94" s="34">
        <f>ROUNDUP(Inputs!$AE$42*Inputs!$AZ26*Revenue!BF$35+Inputs!$AE$43*Inputs!$BB26*Revenue!BF$36+Inputs!$AE$44*Inputs!$BD26*Revenue!BF$37+Inputs!$AE$45*Inputs!$BF26*Revenue!BF$38+Inputs!$AE$46*Inputs!$BH26*Revenue!BF$39+Inputs!$AE$47*Inputs!$BJ26*Revenue!BF$40+Inputs!$AE$48*Inputs!$BL26*Revenue!BF$41,0)</f>
        <v>1552</v>
      </c>
      <c r="BG94" s="34">
        <f>ROUNDUP(Inputs!$AE$42*Inputs!$AZ26*Revenue!BG$35+Inputs!$AE$43*Inputs!$BB26*Revenue!BG$36+Inputs!$AE$44*Inputs!$BD26*Revenue!BG$37+Inputs!$AE$45*Inputs!$BF26*Revenue!BG$38+Inputs!$AE$46*Inputs!$BH26*Revenue!BG$39+Inputs!$AE$47*Inputs!$BJ26*Revenue!BG$40+Inputs!$AE$48*Inputs!$BL26*Revenue!BG$41,0)</f>
        <v>1468</v>
      </c>
      <c r="BH94" s="34">
        <f>ROUNDUP(Inputs!$AE$42*Inputs!$AZ26*Revenue!BH$35+Inputs!$AE$43*Inputs!$BB26*Revenue!BH$36+Inputs!$AE$44*Inputs!$BD26*Revenue!BH$37+Inputs!$AE$45*Inputs!$BF26*Revenue!BH$38+Inputs!$AE$46*Inputs!$BH26*Revenue!BH$39+Inputs!$AE$47*Inputs!$BJ26*Revenue!BH$40+Inputs!$AE$48*Inputs!$BL26*Revenue!BH$41,0)</f>
        <v>1516</v>
      </c>
      <c r="BI94" s="34">
        <f>ROUNDUP(Inputs!$AE$42*Inputs!$AZ26*Revenue!BI$35+Inputs!$AE$43*Inputs!$BB26*Revenue!BI$36+Inputs!$AE$44*Inputs!$BD26*Revenue!BI$37+Inputs!$AE$45*Inputs!$BF26*Revenue!BI$38+Inputs!$AE$46*Inputs!$BH26*Revenue!BI$39+Inputs!$AE$47*Inputs!$BJ26*Revenue!BI$40+Inputs!$AE$48*Inputs!$BL26*Revenue!BI$41,0)</f>
        <v>1482</v>
      </c>
      <c r="BJ94" s="34">
        <f>ROUNDUP(Inputs!$AE$42*Inputs!$AZ26*Revenue!BJ$35+Inputs!$AE$43*Inputs!$BB26*Revenue!BJ$36+Inputs!$AE$44*Inputs!$BD26*Revenue!BJ$37+Inputs!$AE$45*Inputs!$BF26*Revenue!BJ$38+Inputs!$AE$46*Inputs!$BH26*Revenue!BJ$39+Inputs!$AE$47*Inputs!$BJ26*Revenue!BJ$40+Inputs!$AE$48*Inputs!$BL26*Revenue!BJ$41,0)</f>
        <v>1494</v>
      </c>
      <c r="BK94" s="34">
        <f>ROUNDUP(Inputs!$AE$42*Inputs!$AZ26*Revenue!BK$35+Inputs!$AE$43*Inputs!$BB26*Revenue!BK$36+Inputs!$AE$44*Inputs!$BD26*Revenue!BK$37+Inputs!$AE$45*Inputs!$BF26*Revenue!BK$38+Inputs!$AE$46*Inputs!$BH26*Revenue!BK$39+Inputs!$AE$47*Inputs!$BJ26*Revenue!BK$40+Inputs!$AE$48*Inputs!$BL26*Revenue!BK$41,0)</f>
        <v>1755</v>
      </c>
      <c r="BL94" s="34">
        <f>ROUNDUP(Inputs!$AE$42*Inputs!$AZ26*Revenue!BL$35+Inputs!$AE$43*Inputs!$BB26*Revenue!BL$36+Inputs!$AE$44*Inputs!$BD26*Revenue!BL$37+Inputs!$AE$45*Inputs!$BF26*Revenue!BL$38+Inputs!$AE$46*Inputs!$BH26*Revenue!BL$39+Inputs!$AE$47*Inputs!$BJ26*Revenue!BL$40+Inputs!$AE$48*Inputs!$BL26*Revenue!BL$41,0)</f>
        <v>1447</v>
      </c>
      <c r="BM94" s="34">
        <f>ROUNDUP(Inputs!$AE$42*Inputs!$AZ26*Revenue!BM$35+Inputs!$AE$43*Inputs!$BB26*Revenue!BM$36+Inputs!$AE$44*Inputs!$BD26*Revenue!BM$37+Inputs!$AE$45*Inputs!$BF26*Revenue!BM$38+Inputs!$AE$46*Inputs!$BH26*Revenue!BM$39+Inputs!$AE$47*Inputs!$BJ26*Revenue!BM$40+Inputs!$AE$48*Inputs!$BL26*Revenue!BM$41,0)</f>
        <v>1676</v>
      </c>
      <c r="BN94" s="34">
        <f>ROUNDUP(Inputs!$AE$42*Inputs!$AZ26*Revenue!BN$35+Inputs!$AE$43*Inputs!$BB26*Revenue!BN$36+Inputs!$AE$44*Inputs!$BD26*Revenue!BN$37+Inputs!$AE$45*Inputs!$BF26*Revenue!BN$38+Inputs!$AE$46*Inputs!$BH26*Revenue!BN$39+Inputs!$AE$47*Inputs!$BJ26*Revenue!BN$40+Inputs!$AE$48*Inputs!$BL26*Revenue!BN$41,0)</f>
        <v>1720</v>
      </c>
      <c r="BO94" s="34">
        <f>ROUNDUP(Inputs!$AE$42*Inputs!$AZ26*Revenue!BO$35+Inputs!$AE$43*Inputs!$BB26*Revenue!BO$36+Inputs!$AE$44*Inputs!$BD26*Revenue!BO$37+Inputs!$AE$45*Inputs!$BF26*Revenue!BO$38+Inputs!$AE$46*Inputs!$BH26*Revenue!BO$39+Inputs!$AE$47*Inputs!$BJ26*Revenue!BO$40+Inputs!$AE$48*Inputs!$BL26*Revenue!BO$41,0)</f>
        <v>1712</v>
      </c>
      <c r="BP94" s="34">
        <f>ROUNDUP(Inputs!$AE$42*Inputs!$AZ26*Revenue!BP$35+Inputs!$AE$43*Inputs!$BB26*Revenue!BP$36+Inputs!$AE$44*Inputs!$BD26*Revenue!BP$37+Inputs!$AE$45*Inputs!$BF26*Revenue!BP$38+Inputs!$AE$46*Inputs!$BH26*Revenue!BP$39+Inputs!$AE$47*Inputs!$BJ26*Revenue!BP$40+Inputs!$AE$48*Inputs!$BL26*Revenue!BP$41,0)</f>
        <v>1716</v>
      </c>
      <c r="BQ94" s="34">
        <f>ROUNDUP(Inputs!$AE$42*Inputs!$AZ26*Revenue!BQ$35+Inputs!$AE$43*Inputs!$BB26*Revenue!BQ$36+Inputs!$AE$44*Inputs!$BD26*Revenue!BQ$37+Inputs!$AE$45*Inputs!$BF26*Revenue!BQ$38+Inputs!$AE$46*Inputs!$BH26*Revenue!BQ$39+Inputs!$AE$47*Inputs!$BJ26*Revenue!BQ$40+Inputs!$AE$48*Inputs!$BL26*Revenue!BQ$41,0)</f>
        <v>1176</v>
      </c>
      <c r="BR94" s="34">
        <f>ROUNDUP(Inputs!$AE$42*Inputs!$AZ26*Revenue!BR$35+Inputs!$AE$43*Inputs!$BB26*Revenue!BR$36+Inputs!$AE$44*Inputs!$BD26*Revenue!BR$37+Inputs!$AE$45*Inputs!$BF26*Revenue!BR$38+Inputs!$AE$46*Inputs!$BH26*Revenue!BR$39+Inputs!$AE$47*Inputs!$BJ26*Revenue!BR$40+Inputs!$AE$48*Inputs!$BL26*Revenue!BR$41,0)</f>
        <v>1596</v>
      </c>
      <c r="BS94" s="34">
        <f>ROUNDUP(Inputs!$AE$42*Inputs!$AZ26*Revenue!BS$35+Inputs!$AE$43*Inputs!$BB26*Revenue!BS$36+Inputs!$AE$44*Inputs!$BD26*Revenue!BS$37+Inputs!$AE$45*Inputs!$BF26*Revenue!BS$38+Inputs!$AE$46*Inputs!$BH26*Revenue!BS$39+Inputs!$AE$47*Inputs!$BJ26*Revenue!BS$40+Inputs!$AE$48*Inputs!$BL26*Revenue!BS$41,0)</f>
        <v>1537</v>
      </c>
      <c r="BT94" s="34">
        <f>ROUNDUP(Inputs!$AE$42*Inputs!$AZ26*Revenue!BT$35+Inputs!$AE$43*Inputs!$BB26*Revenue!BT$36+Inputs!$AE$44*Inputs!$BD26*Revenue!BT$37+Inputs!$AE$45*Inputs!$BF26*Revenue!BT$38+Inputs!$AE$46*Inputs!$BH26*Revenue!BT$39+Inputs!$AE$47*Inputs!$BJ26*Revenue!BT$40+Inputs!$AE$48*Inputs!$BL26*Revenue!BT$41,0)</f>
        <v>1642</v>
      </c>
      <c r="BU94" s="34">
        <f>ROUNDUP(Inputs!$AE$42*Inputs!$AZ26*Revenue!BU$35+Inputs!$AE$43*Inputs!$BB26*Revenue!BU$36+Inputs!$AE$44*Inputs!$BD26*Revenue!BU$37+Inputs!$AE$45*Inputs!$BF26*Revenue!BU$38+Inputs!$AE$46*Inputs!$BH26*Revenue!BU$39+Inputs!$AE$47*Inputs!$BJ26*Revenue!BU$40+Inputs!$AE$48*Inputs!$BL26*Revenue!BU$41,0)</f>
        <v>1523</v>
      </c>
      <c r="BV94" s="34">
        <f>ROUNDUP(Inputs!$AE$42*Inputs!$AZ26*Revenue!BV$35+Inputs!$AE$43*Inputs!$BB26*Revenue!BV$36+Inputs!$AE$44*Inputs!$BD26*Revenue!BV$37+Inputs!$AE$45*Inputs!$BF26*Revenue!BV$38+Inputs!$AE$46*Inputs!$BH26*Revenue!BV$39+Inputs!$AE$47*Inputs!$BJ26*Revenue!BV$40+Inputs!$AE$48*Inputs!$BL26*Revenue!BV$41,0)</f>
        <v>1585</v>
      </c>
      <c r="BW94" s="34">
        <f>ROUNDUP(Inputs!$AE$42*Inputs!$AZ26*Revenue!BW$35+Inputs!$AE$43*Inputs!$BB26*Revenue!BW$36+Inputs!$AE$44*Inputs!$BD26*Revenue!BW$37+Inputs!$AE$45*Inputs!$BF26*Revenue!BW$38+Inputs!$AE$46*Inputs!$BH26*Revenue!BW$39+Inputs!$AE$47*Inputs!$BJ26*Revenue!BW$40+Inputs!$AE$48*Inputs!$BL26*Revenue!BW$41,0)</f>
        <v>1837</v>
      </c>
      <c r="BX94" s="34">
        <f>ROUNDUP(Inputs!$AE$42*Inputs!$AZ26*Revenue!BX$35+Inputs!$AE$43*Inputs!$BB26*Revenue!BX$36+Inputs!$AE$44*Inputs!$BD26*Revenue!BX$37+Inputs!$AE$45*Inputs!$BF26*Revenue!BX$38+Inputs!$AE$46*Inputs!$BH26*Revenue!BX$39+Inputs!$AE$47*Inputs!$BJ26*Revenue!BX$40+Inputs!$AE$48*Inputs!$BL26*Revenue!BX$41,0)</f>
        <v>1546</v>
      </c>
      <c r="BY94" s="34">
        <f>ROUNDUP(Inputs!$AE$42*Inputs!$AZ26*Revenue!BY$35+Inputs!$AE$43*Inputs!$BB26*Revenue!BY$36+Inputs!$AE$44*Inputs!$BD26*Revenue!BY$37+Inputs!$AE$45*Inputs!$BF26*Revenue!BY$38+Inputs!$AE$46*Inputs!$BH26*Revenue!BY$39+Inputs!$AE$47*Inputs!$BJ26*Revenue!BY$40+Inputs!$AE$48*Inputs!$BL26*Revenue!BY$41,0)</f>
        <v>1775</v>
      </c>
      <c r="BZ94" s="34">
        <f>ROUNDUP(Inputs!$AE$42*Inputs!$AZ26*Revenue!BZ$35+Inputs!$AE$43*Inputs!$BB26*Revenue!BZ$36+Inputs!$AE$44*Inputs!$BD26*Revenue!BZ$37+Inputs!$AE$45*Inputs!$BF26*Revenue!BZ$38+Inputs!$AE$46*Inputs!$BH26*Revenue!BZ$39+Inputs!$AE$47*Inputs!$BJ26*Revenue!BZ$40+Inputs!$AE$48*Inputs!$BL26*Revenue!BZ$41,0)</f>
        <v>1773</v>
      </c>
      <c r="CA94" s="34">
        <f>ROUNDUP(Inputs!$AE$42*Inputs!$AZ26*Revenue!CA$35+Inputs!$AE$43*Inputs!$BB26*Revenue!CA$36+Inputs!$AE$44*Inputs!$BD26*Revenue!CA$37+Inputs!$AE$45*Inputs!$BF26*Revenue!CA$38+Inputs!$AE$46*Inputs!$BH26*Revenue!CA$39+Inputs!$AE$47*Inputs!$BJ26*Revenue!CA$40+Inputs!$AE$48*Inputs!$BL26*Revenue!CA$41,0)</f>
        <v>1787</v>
      </c>
      <c r="CB94" s="34">
        <f>ROUNDUP(Inputs!$AE$42*Inputs!$AZ26*Revenue!CB$35+Inputs!$AE$43*Inputs!$BB26*Revenue!CB$36+Inputs!$AE$44*Inputs!$BD26*Revenue!CB$37+Inputs!$AE$45*Inputs!$BF26*Revenue!CB$38+Inputs!$AE$46*Inputs!$BH26*Revenue!CB$39+Inputs!$AE$47*Inputs!$BJ26*Revenue!CB$40+Inputs!$AE$48*Inputs!$BL26*Revenue!CB$41,0)</f>
        <v>2006</v>
      </c>
      <c r="CC94" s="34">
        <f>ROUNDUP(Inputs!$AE$42*Inputs!$AZ26*Revenue!CC$35+Inputs!$AE$43*Inputs!$BB26*Revenue!CC$36+Inputs!$AE$44*Inputs!$BD26*Revenue!CC$37+Inputs!$AE$45*Inputs!$BF26*Revenue!CC$38+Inputs!$AE$46*Inputs!$BH26*Revenue!CC$39+Inputs!$AE$47*Inputs!$BJ26*Revenue!CC$40+Inputs!$AE$48*Inputs!$BL26*Revenue!CC$41,0)</f>
        <v>1336</v>
      </c>
      <c r="CD94" s="34">
        <f>ROUNDUP(Inputs!$AE$42*Inputs!$AZ26*Revenue!CD$35+Inputs!$AE$43*Inputs!$BB26*Revenue!CD$36+Inputs!$AE$44*Inputs!$BD26*Revenue!CD$37+Inputs!$AE$45*Inputs!$BF26*Revenue!CD$38+Inputs!$AE$46*Inputs!$BH26*Revenue!CD$39+Inputs!$AE$47*Inputs!$BJ26*Revenue!CD$40+Inputs!$AE$48*Inputs!$BL26*Revenue!CD$41,0)</f>
        <v>1802</v>
      </c>
      <c r="CE94" s="34">
        <f>ROUNDUP(Inputs!$AE$42*Inputs!$AZ26*Revenue!CE$35+Inputs!$AE$43*Inputs!$BB26*Revenue!CE$36+Inputs!$AE$44*Inputs!$BD26*Revenue!CE$37+Inputs!$AE$45*Inputs!$BF26*Revenue!CE$38+Inputs!$AE$46*Inputs!$BH26*Revenue!CE$39+Inputs!$AE$47*Inputs!$BJ26*Revenue!CE$40+Inputs!$AE$48*Inputs!$BL26*Revenue!CE$41,0)</f>
        <v>1730</v>
      </c>
      <c r="CF94" s="34">
        <f>ROUNDUP(Inputs!$AE$42*Inputs!$AZ26*Revenue!CF$35+Inputs!$AE$43*Inputs!$BB26*Revenue!CF$36+Inputs!$AE$44*Inputs!$BD26*Revenue!CF$37+Inputs!$AE$45*Inputs!$BF26*Revenue!CF$38+Inputs!$AE$46*Inputs!$BH26*Revenue!CF$39+Inputs!$AE$47*Inputs!$BJ26*Revenue!CF$40+Inputs!$AE$48*Inputs!$BL26*Revenue!CF$41,0)</f>
        <v>1856</v>
      </c>
      <c r="CG94" s="34">
        <f>ROUNDUP(Inputs!$AE$42*Inputs!$AZ26*Revenue!CG$35+Inputs!$AE$43*Inputs!$BB26*Revenue!CG$36+Inputs!$AE$44*Inputs!$BD26*Revenue!CG$37+Inputs!$AE$45*Inputs!$BF26*Revenue!CG$38+Inputs!$AE$46*Inputs!$BH26*Revenue!CG$39+Inputs!$AE$47*Inputs!$BJ26*Revenue!CG$40+Inputs!$AE$48*Inputs!$BL26*Revenue!CG$41,0)</f>
        <v>1756</v>
      </c>
      <c r="CH94" s="34">
        <f>ROUNDUP(Inputs!$AE$42*Inputs!$AZ26*Revenue!CH$35+Inputs!$AE$43*Inputs!$BB26*Revenue!CH$36+Inputs!$AE$44*Inputs!$BD26*Revenue!CH$37+Inputs!$AE$45*Inputs!$BF26*Revenue!CH$38+Inputs!$AE$46*Inputs!$BH26*Revenue!CH$39+Inputs!$AE$47*Inputs!$BJ26*Revenue!CH$40+Inputs!$AE$48*Inputs!$BL26*Revenue!CH$41,0)</f>
        <v>1813</v>
      </c>
      <c r="CI94" s="34">
        <f>ROUNDUP(Inputs!$AE$42*Inputs!$AZ26*Revenue!CI$35+Inputs!$AE$43*Inputs!$BB26*Revenue!CI$36+Inputs!$AE$44*Inputs!$BD26*Revenue!CI$37+Inputs!$AE$45*Inputs!$BF26*Revenue!CI$38+Inputs!$AE$46*Inputs!$BH26*Revenue!CI$39+Inputs!$AE$47*Inputs!$BJ26*Revenue!CI$40+Inputs!$AE$48*Inputs!$BL26*Revenue!CI$41,0)</f>
        <v>2040</v>
      </c>
      <c r="CJ94" s="34">
        <f>ROUNDUP(Inputs!$AE$42*Inputs!$AZ26*Revenue!CJ$35+Inputs!$AE$43*Inputs!$BB26*Revenue!CJ$36+Inputs!$AE$44*Inputs!$BD26*Revenue!CJ$37+Inputs!$AE$45*Inputs!$BF26*Revenue!CJ$38+Inputs!$AE$46*Inputs!$BH26*Revenue!CJ$39+Inputs!$AE$47*Inputs!$BJ26*Revenue!CJ$40+Inputs!$AE$48*Inputs!$BL26*Revenue!CJ$41,0)</f>
        <v>1746</v>
      </c>
      <c r="CK94" s="34">
        <f>ROUNDUP(Inputs!$AE$42*Inputs!$AZ26*Revenue!CK$35+Inputs!$AE$43*Inputs!$BB26*Revenue!CK$36+Inputs!$AE$44*Inputs!$BD26*Revenue!CK$37+Inputs!$AE$45*Inputs!$BF26*Revenue!CK$38+Inputs!$AE$46*Inputs!$BH26*Revenue!CK$39+Inputs!$AE$47*Inputs!$BJ26*Revenue!CK$40+Inputs!$AE$48*Inputs!$BL26*Revenue!CK$41,0)</f>
        <v>2076</v>
      </c>
      <c r="CL94" s="34">
        <f>ROUNDUP(Inputs!$AE$42*Inputs!$AZ26*Revenue!CL$35+Inputs!$AE$43*Inputs!$BB26*Revenue!CL$36+Inputs!$AE$44*Inputs!$BD26*Revenue!CL$37+Inputs!$AE$45*Inputs!$BF26*Revenue!CL$38+Inputs!$AE$46*Inputs!$BH26*Revenue!CL$39+Inputs!$AE$47*Inputs!$BJ26*Revenue!CL$40+Inputs!$AE$48*Inputs!$BL26*Revenue!CL$41,0)</f>
        <v>1966</v>
      </c>
      <c r="CM94" s="34">
        <f>ROUNDUP(Inputs!$AE$42*Inputs!$AZ26*Revenue!CM$35+Inputs!$AE$43*Inputs!$BB26*Revenue!CM$36+Inputs!$AE$44*Inputs!$BD26*Revenue!CM$37+Inputs!$AE$45*Inputs!$BF26*Revenue!CM$38+Inputs!$AE$46*Inputs!$BH26*Revenue!CM$39+Inputs!$AE$47*Inputs!$BJ26*Revenue!CM$40+Inputs!$AE$48*Inputs!$BL26*Revenue!CM$41,0)</f>
        <v>2047</v>
      </c>
    </row>
    <row r="95" spans="2:91" x14ac:dyDescent="0.2">
      <c r="B95" s="88" t="str">
        <f>IF(Inputs!AP27=0,"Don’t filled",Inputs!AP27)</f>
        <v>Rice</v>
      </c>
      <c r="C95" s="19" t="s">
        <v>279</v>
      </c>
      <c r="D95" s="19" t="s">
        <v>19</v>
      </c>
      <c r="E95" s="176">
        <f t="shared" si="111"/>
        <v>3367</v>
      </c>
      <c r="F95" s="176">
        <f t="shared" si="111"/>
        <v>14244</v>
      </c>
      <c r="G95" s="176">
        <f t="shared" si="111"/>
        <v>15466</v>
      </c>
      <c r="H95" s="176">
        <f t="shared" si="111"/>
        <v>16244</v>
      </c>
      <c r="I95" s="176">
        <f t="shared" si="111"/>
        <v>18481</v>
      </c>
      <c r="K95" s="176">
        <f t="shared" si="112"/>
        <v>0</v>
      </c>
      <c r="L95" s="176">
        <f t="shared" si="112"/>
        <v>0</v>
      </c>
      <c r="M95" s="176">
        <f t="shared" si="112"/>
        <v>0</v>
      </c>
      <c r="N95" s="176">
        <f t="shared" si="112"/>
        <v>3367</v>
      </c>
      <c r="O95" s="176">
        <f t="shared" si="112"/>
        <v>3313</v>
      </c>
      <c r="P95" s="176">
        <f t="shared" si="112"/>
        <v>3429</v>
      </c>
      <c r="Q95" s="176">
        <f t="shared" si="112"/>
        <v>3603</v>
      </c>
      <c r="R95" s="176">
        <f t="shared" si="112"/>
        <v>3899</v>
      </c>
      <c r="S95" s="176">
        <f t="shared" si="112"/>
        <v>3573</v>
      </c>
      <c r="T95" s="176">
        <f t="shared" si="112"/>
        <v>3723</v>
      </c>
      <c r="U95" s="176">
        <f t="shared" si="113"/>
        <v>3914</v>
      </c>
      <c r="V95" s="176">
        <f t="shared" si="113"/>
        <v>4256</v>
      </c>
      <c r="W95" s="176">
        <f t="shared" si="113"/>
        <v>3740</v>
      </c>
      <c r="X95" s="176">
        <f t="shared" si="113"/>
        <v>3918</v>
      </c>
      <c r="Y95" s="176">
        <f t="shared" si="113"/>
        <v>4140</v>
      </c>
      <c r="Z95" s="176">
        <f t="shared" si="113"/>
        <v>4446</v>
      </c>
      <c r="AA95" s="176">
        <f t="shared" si="113"/>
        <v>4287</v>
      </c>
      <c r="AB95" s="176">
        <f t="shared" si="113"/>
        <v>4453</v>
      </c>
      <c r="AC95" s="176">
        <f t="shared" si="113"/>
        <v>4666</v>
      </c>
      <c r="AD95" s="176">
        <f t="shared" si="113"/>
        <v>5075</v>
      </c>
      <c r="AF95" s="34">
        <f>ROUNDUP(Inputs!$AE$42*Inputs!$AZ27*Revenue!AF$35+Inputs!$AE$43*Inputs!$BB27*Revenue!AF$36+Inputs!$AE$44*Inputs!$BD27*Revenue!AF$37+Inputs!$AE$45*Inputs!$BF27*Revenue!AF$38+Inputs!$AE$46*Inputs!$BH27*Revenue!AF$39+Inputs!$AE$47*Inputs!$BJ27*Revenue!AF$40+Inputs!$AE$48*Inputs!$BL27*Revenue!AF$41,0)</f>
        <v>0</v>
      </c>
      <c r="AG95" s="34">
        <f>ROUNDUP(Inputs!$AE$42*Inputs!$AZ27*Revenue!AG$35+Inputs!$AE$43*Inputs!$BB27*Revenue!AG$36+Inputs!$AE$44*Inputs!$BD27*Revenue!AG$37+Inputs!$AE$45*Inputs!$BF27*Revenue!AG$38+Inputs!$AE$46*Inputs!$BH27*Revenue!AG$39+Inputs!$AE$47*Inputs!$BJ27*Revenue!AG$40+Inputs!$AE$48*Inputs!$BL27*Revenue!AG$41,0)</f>
        <v>0</v>
      </c>
      <c r="AH95" s="34">
        <f>ROUNDUP(Inputs!$AE$42*Inputs!$AZ27*Revenue!AH$35+Inputs!$AE$43*Inputs!$BB27*Revenue!AH$36+Inputs!$AE$44*Inputs!$BD27*Revenue!AH$37+Inputs!$AE$45*Inputs!$BF27*Revenue!AH$38+Inputs!$AE$46*Inputs!$BH27*Revenue!AH$39+Inputs!$AE$47*Inputs!$BJ27*Revenue!AH$40+Inputs!$AE$48*Inputs!$BL27*Revenue!AH$41,0)</f>
        <v>0</v>
      </c>
      <c r="AI95" s="34">
        <f>ROUNDUP(Inputs!$AE$42*Inputs!$AZ27*Revenue!AI$35+Inputs!$AE$43*Inputs!$BB27*Revenue!AI$36+Inputs!$AE$44*Inputs!$BD27*Revenue!AI$37+Inputs!$AE$45*Inputs!$BF27*Revenue!AI$38+Inputs!$AE$46*Inputs!$BH27*Revenue!AI$39+Inputs!$AE$47*Inputs!$BJ27*Revenue!AI$40+Inputs!$AE$48*Inputs!$BL27*Revenue!AI$41,0)</f>
        <v>0</v>
      </c>
      <c r="AJ95" s="34">
        <f>ROUNDUP(Inputs!$AE$42*Inputs!$AZ27*Revenue!AJ$35+Inputs!$AE$43*Inputs!$BB27*Revenue!AJ$36+Inputs!$AE$44*Inputs!$BD27*Revenue!AJ$37+Inputs!$AE$45*Inputs!$BF27*Revenue!AJ$38+Inputs!$AE$46*Inputs!$BH27*Revenue!AJ$39+Inputs!$AE$47*Inputs!$BJ27*Revenue!AJ$40+Inputs!$AE$48*Inputs!$BL27*Revenue!AJ$41,0)</f>
        <v>0</v>
      </c>
      <c r="AK95" s="34">
        <f>ROUNDUP(Inputs!$AE$42*Inputs!$AZ27*Revenue!AK$35+Inputs!$AE$43*Inputs!$BB27*Revenue!AK$36+Inputs!$AE$44*Inputs!$BD27*Revenue!AK$37+Inputs!$AE$45*Inputs!$BF27*Revenue!AK$38+Inputs!$AE$46*Inputs!$BH27*Revenue!AK$39+Inputs!$AE$47*Inputs!$BJ27*Revenue!AK$40+Inputs!$AE$48*Inputs!$BL27*Revenue!AK$41,0)</f>
        <v>0</v>
      </c>
      <c r="AL95" s="34">
        <f>ROUNDUP(Inputs!$AE$42*Inputs!$AZ27*Revenue!AL$35+Inputs!$AE$43*Inputs!$BB27*Revenue!AL$36+Inputs!$AE$44*Inputs!$BD27*Revenue!AL$37+Inputs!$AE$45*Inputs!$BF27*Revenue!AL$38+Inputs!$AE$46*Inputs!$BH27*Revenue!AL$39+Inputs!$AE$47*Inputs!$BJ27*Revenue!AL$40+Inputs!$AE$48*Inputs!$BL27*Revenue!AL$41,0)</f>
        <v>0</v>
      </c>
      <c r="AM95" s="34">
        <f>ROUNDUP(Inputs!$AE$42*Inputs!$AZ27*Revenue!AM$35+Inputs!$AE$43*Inputs!$BB27*Revenue!AM$36+Inputs!$AE$44*Inputs!$BD27*Revenue!AM$37+Inputs!$AE$45*Inputs!$BF27*Revenue!AM$38+Inputs!$AE$46*Inputs!$BH27*Revenue!AM$39+Inputs!$AE$47*Inputs!$BJ27*Revenue!AM$40+Inputs!$AE$48*Inputs!$BL27*Revenue!AM$41,0)</f>
        <v>0</v>
      </c>
      <c r="AN95" s="34">
        <f>ROUNDUP(Inputs!$AE$42*Inputs!$AZ27*Revenue!AN$35+Inputs!$AE$43*Inputs!$BB27*Revenue!AN$36+Inputs!$AE$44*Inputs!$BD27*Revenue!AN$37+Inputs!$AE$45*Inputs!$BF27*Revenue!AN$38+Inputs!$AE$46*Inputs!$BH27*Revenue!AN$39+Inputs!$AE$47*Inputs!$BJ27*Revenue!AN$40+Inputs!$AE$48*Inputs!$BL27*Revenue!AN$41,0)</f>
        <v>0</v>
      </c>
      <c r="AO95" s="34">
        <f>ROUNDUP(Inputs!$AE$42*Inputs!$AZ27*Revenue!AO$35+Inputs!$AE$43*Inputs!$BB27*Revenue!AO$36+Inputs!$AE$44*Inputs!$BD27*Revenue!AO$37+Inputs!$AE$45*Inputs!$BF27*Revenue!AO$38+Inputs!$AE$46*Inputs!$BH27*Revenue!AO$39+Inputs!$AE$47*Inputs!$BJ27*Revenue!AO$40+Inputs!$AE$48*Inputs!$BL27*Revenue!AO$41,0)</f>
        <v>1110</v>
      </c>
      <c r="AP95" s="34">
        <f>ROUNDUP(Inputs!$AE$42*Inputs!$AZ27*Revenue!AP$35+Inputs!$AE$43*Inputs!$BB27*Revenue!AP$36+Inputs!$AE$44*Inputs!$BD27*Revenue!AP$37+Inputs!$AE$45*Inputs!$BF27*Revenue!AP$38+Inputs!$AE$46*Inputs!$BH27*Revenue!AP$39+Inputs!$AE$47*Inputs!$BJ27*Revenue!AP$40+Inputs!$AE$48*Inputs!$BL27*Revenue!AP$41,0)</f>
        <v>1091</v>
      </c>
      <c r="AQ95" s="34">
        <f>ROUNDUP(Inputs!$AE$42*Inputs!$AZ27*Revenue!AQ$35+Inputs!$AE$43*Inputs!$BB27*Revenue!AQ$36+Inputs!$AE$44*Inputs!$BD27*Revenue!AQ$37+Inputs!$AE$45*Inputs!$BF27*Revenue!AQ$38+Inputs!$AE$46*Inputs!$BH27*Revenue!AQ$39+Inputs!$AE$47*Inputs!$BJ27*Revenue!AQ$40+Inputs!$AE$48*Inputs!$BL27*Revenue!AQ$41,0)</f>
        <v>1166</v>
      </c>
      <c r="AR95" s="34">
        <f>ROUNDUP(Inputs!$AE$42*Inputs!$AZ27*Revenue!AR$35+Inputs!$AE$43*Inputs!$BB27*Revenue!AR$36+Inputs!$AE$44*Inputs!$BD27*Revenue!AR$37+Inputs!$AE$45*Inputs!$BF27*Revenue!AR$38+Inputs!$AE$46*Inputs!$BH27*Revenue!AR$39+Inputs!$AE$47*Inputs!$BJ27*Revenue!AR$40+Inputs!$AE$48*Inputs!$BL27*Revenue!AR$41,0)</f>
        <v>1243</v>
      </c>
      <c r="AS95" s="34">
        <f>ROUNDUP(Inputs!$AE$42*Inputs!$AZ27*Revenue!AS$35+Inputs!$AE$43*Inputs!$BB27*Revenue!AS$36+Inputs!$AE$44*Inputs!$BD27*Revenue!AS$37+Inputs!$AE$45*Inputs!$BF27*Revenue!AS$38+Inputs!$AE$46*Inputs!$BH27*Revenue!AS$39+Inputs!$AE$47*Inputs!$BJ27*Revenue!AS$40+Inputs!$AE$48*Inputs!$BL27*Revenue!AS$41,0)</f>
        <v>873</v>
      </c>
      <c r="AT95" s="34">
        <f>ROUNDUP(Inputs!$AE$42*Inputs!$AZ27*Revenue!AT$35+Inputs!$AE$43*Inputs!$BB27*Revenue!AT$36+Inputs!$AE$44*Inputs!$BD27*Revenue!AT$37+Inputs!$AE$45*Inputs!$BF27*Revenue!AT$38+Inputs!$AE$46*Inputs!$BH27*Revenue!AT$39+Inputs!$AE$47*Inputs!$BJ27*Revenue!AT$40+Inputs!$AE$48*Inputs!$BL27*Revenue!AT$41,0)</f>
        <v>1197</v>
      </c>
      <c r="AU95" s="34">
        <f>ROUNDUP(Inputs!$AE$42*Inputs!$AZ27*Revenue!AU$35+Inputs!$AE$43*Inputs!$BB27*Revenue!AU$36+Inputs!$AE$44*Inputs!$BD27*Revenue!AU$37+Inputs!$AE$45*Inputs!$BF27*Revenue!AU$38+Inputs!$AE$46*Inputs!$BH27*Revenue!AU$39+Inputs!$AE$47*Inputs!$BJ27*Revenue!AU$40+Inputs!$AE$48*Inputs!$BL27*Revenue!AU$41,0)</f>
        <v>1111</v>
      </c>
      <c r="AV95" s="34">
        <f>ROUNDUP(Inputs!$AE$42*Inputs!$AZ27*Revenue!AV$35+Inputs!$AE$43*Inputs!$BB27*Revenue!AV$36+Inputs!$AE$44*Inputs!$BD27*Revenue!AV$37+Inputs!$AE$45*Inputs!$BF27*Revenue!AV$38+Inputs!$AE$46*Inputs!$BH27*Revenue!AV$39+Inputs!$AE$47*Inputs!$BJ27*Revenue!AV$40+Inputs!$AE$48*Inputs!$BL27*Revenue!AV$41,0)</f>
        <v>1156</v>
      </c>
      <c r="AW95" s="34">
        <f>ROUNDUP(Inputs!$AE$42*Inputs!$AZ27*Revenue!AW$35+Inputs!$AE$43*Inputs!$BB27*Revenue!AW$36+Inputs!$AE$44*Inputs!$BD27*Revenue!AW$37+Inputs!$AE$45*Inputs!$BF27*Revenue!AW$38+Inputs!$AE$46*Inputs!$BH27*Revenue!AW$39+Inputs!$AE$47*Inputs!$BJ27*Revenue!AW$40+Inputs!$AE$48*Inputs!$BL27*Revenue!AW$41,0)</f>
        <v>1162</v>
      </c>
      <c r="AX95" s="34">
        <f>ROUNDUP(Inputs!$AE$42*Inputs!$AZ27*Revenue!AX$35+Inputs!$AE$43*Inputs!$BB27*Revenue!AX$36+Inputs!$AE$44*Inputs!$BD27*Revenue!AX$37+Inputs!$AE$45*Inputs!$BF27*Revenue!AX$38+Inputs!$AE$46*Inputs!$BH27*Revenue!AX$39+Inputs!$AE$47*Inputs!$BJ27*Revenue!AX$40+Inputs!$AE$48*Inputs!$BL27*Revenue!AX$41,0)</f>
        <v>1156</v>
      </c>
      <c r="AY95" s="34">
        <f>ROUNDUP(Inputs!$AE$42*Inputs!$AZ27*Revenue!AY$35+Inputs!$AE$43*Inputs!$BB27*Revenue!AY$36+Inputs!$AE$44*Inputs!$BD27*Revenue!AY$37+Inputs!$AE$45*Inputs!$BF27*Revenue!AY$38+Inputs!$AE$46*Inputs!$BH27*Revenue!AY$39+Inputs!$AE$47*Inputs!$BJ27*Revenue!AY$40+Inputs!$AE$48*Inputs!$BL27*Revenue!AY$41,0)</f>
        <v>1309</v>
      </c>
      <c r="AZ95" s="34">
        <f>ROUNDUP(Inputs!$AE$42*Inputs!$AZ27*Revenue!AZ$35+Inputs!$AE$43*Inputs!$BB27*Revenue!AZ$36+Inputs!$AE$44*Inputs!$BD27*Revenue!AZ$37+Inputs!$AE$45*Inputs!$BF27*Revenue!AZ$38+Inputs!$AE$46*Inputs!$BH27*Revenue!AZ$39+Inputs!$AE$47*Inputs!$BJ27*Revenue!AZ$40+Inputs!$AE$48*Inputs!$BL27*Revenue!AZ$41,0)</f>
        <v>1138</v>
      </c>
      <c r="BA95" s="34">
        <f>ROUNDUP(Inputs!$AE$42*Inputs!$AZ27*Revenue!BA$35+Inputs!$AE$43*Inputs!$BB27*Revenue!BA$36+Inputs!$AE$44*Inputs!$BD27*Revenue!BA$37+Inputs!$AE$45*Inputs!$BF27*Revenue!BA$38+Inputs!$AE$46*Inputs!$BH27*Revenue!BA$39+Inputs!$AE$47*Inputs!$BJ27*Revenue!BA$40+Inputs!$AE$48*Inputs!$BL27*Revenue!BA$41,0)</f>
        <v>1276</v>
      </c>
      <c r="BB95" s="34">
        <f>ROUNDUP(Inputs!$AE$42*Inputs!$AZ27*Revenue!BB$35+Inputs!$AE$43*Inputs!$BB27*Revenue!BB$36+Inputs!$AE$44*Inputs!$BD27*Revenue!BB$37+Inputs!$AE$45*Inputs!$BF27*Revenue!BB$38+Inputs!$AE$46*Inputs!$BH27*Revenue!BB$39+Inputs!$AE$47*Inputs!$BJ27*Revenue!BB$40+Inputs!$AE$48*Inputs!$BL27*Revenue!BB$41,0)</f>
        <v>1300</v>
      </c>
      <c r="BC95" s="34">
        <f>ROUNDUP(Inputs!$AE$42*Inputs!$AZ27*Revenue!BC$35+Inputs!$AE$43*Inputs!$BB27*Revenue!BC$36+Inputs!$AE$44*Inputs!$BD27*Revenue!BC$37+Inputs!$AE$45*Inputs!$BF27*Revenue!BC$38+Inputs!$AE$46*Inputs!$BH27*Revenue!BC$39+Inputs!$AE$47*Inputs!$BJ27*Revenue!BC$40+Inputs!$AE$48*Inputs!$BL27*Revenue!BC$41,0)</f>
        <v>1323</v>
      </c>
      <c r="BD95" s="34">
        <f>ROUNDUP(Inputs!$AE$42*Inputs!$AZ27*Revenue!BD$35+Inputs!$AE$43*Inputs!$BB27*Revenue!BD$36+Inputs!$AE$44*Inputs!$BD27*Revenue!BD$37+Inputs!$AE$45*Inputs!$BF27*Revenue!BD$38+Inputs!$AE$46*Inputs!$BH27*Revenue!BD$39+Inputs!$AE$47*Inputs!$BJ27*Revenue!BD$40+Inputs!$AE$48*Inputs!$BL27*Revenue!BD$41,0)</f>
        <v>1349</v>
      </c>
      <c r="BE95" s="34">
        <f>ROUNDUP(Inputs!$AE$42*Inputs!$AZ27*Revenue!BE$35+Inputs!$AE$43*Inputs!$BB27*Revenue!BE$36+Inputs!$AE$44*Inputs!$BD27*Revenue!BE$37+Inputs!$AE$45*Inputs!$BF27*Revenue!BE$38+Inputs!$AE$46*Inputs!$BH27*Revenue!BE$39+Inputs!$AE$47*Inputs!$BJ27*Revenue!BE$40+Inputs!$AE$48*Inputs!$BL27*Revenue!BE$41,0)</f>
        <v>931</v>
      </c>
      <c r="BF95" s="34">
        <f>ROUNDUP(Inputs!$AE$42*Inputs!$AZ27*Revenue!BF$35+Inputs!$AE$43*Inputs!$BB27*Revenue!BF$36+Inputs!$AE$44*Inputs!$BD27*Revenue!BF$37+Inputs!$AE$45*Inputs!$BF27*Revenue!BF$38+Inputs!$AE$46*Inputs!$BH27*Revenue!BF$39+Inputs!$AE$47*Inputs!$BJ27*Revenue!BF$40+Inputs!$AE$48*Inputs!$BL27*Revenue!BF$41,0)</f>
        <v>1293</v>
      </c>
      <c r="BG95" s="34">
        <f>ROUNDUP(Inputs!$AE$42*Inputs!$AZ27*Revenue!BG$35+Inputs!$AE$43*Inputs!$BB27*Revenue!BG$36+Inputs!$AE$44*Inputs!$BD27*Revenue!BG$37+Inputs!$AE$45*Inputs!$BF27*Revenue!BG$38+Inputs!$AE$46*Inputs!$BH27*Revenue!BG$39+Inputs!$AE$47*Inputs!$BJ27*Revenue!BG$40+Inputs!$AE$48*Inputs!$BL27*Revenue!BG$41,0)</f>
        <v>1224</v>
      </c>
      <c r="BH95" s="34">
        <f>ROUNDUP(Inputs!$AE$42*Inputs!$AZ27*Revenue!BH$35+Inputs!$AE$43*Inputs!$BB27*Revenue!BH$36+Inputs!$AE$44*Inputs!$BD27*Revenue!BH$37+Inputs!$AE$45*Inputs!$BF27*Revenue!BH$38+Inputs!$AE$46*Inputs!$BH27*Revenue!BH$39+Inputs!$AE$47*Inputs!$BJ27*Revenue!BH$40+Inputs!$AE$48*Inputs!$BL27*Revenue!BH$41,0)</f>
        <v>1264</v>
      </c>
      <c r="BI95" s="34">
        <f>ROUNDUP(Inputs!$AE$42*Inputs!$AZ27*Revenue!BI$35+Inputs!$AE$43*Inputs!$BB27*Revenue!BI$36+Inputs!$AE$44*Inputs!$BD27*Revenue!BI$37+Inputs!$AE$45*Inputs!$BF27*Revenue!BI$38+Inputs!$AE$46*Inputs!$BH27*Revenue!BI$39+Inputs!$AE$47*Inputs!$BJ27*Revenue!BI$40+Inputs!$AE$48*Inputs!$BL27*Revenue!BI$41,0)</f>
        <v>1235</v>
      </c>
      <c r="BJ95" s="34">
        <f>ROUNDUP(Inputs!$AE$42*Inputs!$AZ27*Revenue!BJ$35+Inputs!$AE$43*Inputs!$BB27*Revenue!BJ$36+Inputs!$AE$44*Inputs!$BD27*Revenue!BJ$37+Inputs!$AE$45*Inputs!$BF27*Revenue!BJ$38+Inputs!$AE$46*Inputs!$BH27*Revenue!BJ$39+Inputs!$AE$47*Inputs!$BJ27*Revenue!BJ$40+Inputs!$AE$48*Inputs!$BL27*Revenue!BJ$41,0)</f>
        <v>1245</v>
      </c>
      <c r="BK95" s="34">
        <f>ROUNDUP(Inputs!$AE$42*Inputs!$AZ27*Revenue!BK$35+Inputs!$AE$43*Inputs!$BB27*Revenue!BK$36+Inputs!$AE$44*Inputs!$BD27*Revenue!BK$37+Inputs!$AE$45*Inputs!$BF27*Revenue!BK$38+Inputs!$AE$46*Inputs!$BH27*Revenue!BK$39+Inputs!$AE$47*Inputs!$BJ27*Revenue!BK$40+Inputs!$AE$48*Inputs!$BL27*Revenue!BK$41,0)</f>
        <v>1463</v>
      </c>
      <c r="BL95" s="34">
        <f>ROUNDUP(Inputs!$AE$42*Inputs!$AZ27*Revenue!BL$35+Inputs!$AE$43*Inputs!$BB27*Revenue!BL$36+Inputs!$AE$44*Inputs!$BD27*Revenue!BL$37+Inputs!$AE$45*Inputs!$BF27*Revenue!BL$38+Inputs!$AE$46*Inputs!$BH27*Revenue!BL$39+Inputs!$AE$47*Inputs!$BJ27*Revenue!BL$40+Inputs!$AE$48*Inputs!$BL27*Revenue!BL$41,0)</f>
        <v>1206</v>
      </c>
      <c r="BM95" s="34">
        <f>ROUNDUP(Inputs!$AE$42*Inputs!$AZ27*Revenue!BM$35+Inputs!$AE$43*Inputs!$BB27*Revenue!BM$36+Inputs!$AE$44*Inputs!$BD27*Revenue!BM$37+Inputs!$AE$45*Inputs!$BF27*Revenue!BM$38+Inputs!$AE$46*Inputs!$BH27*Revenue!BM$39+Inputs!$AE$47*Inputs!$BJ27*Revenue!BM$40+Inputs!$AE$48*Inputs!$BL27*Revenue!BM$41,0)</f>
        <v>1396</v>
      </c>
      <c r="BN95" s="34">
        <f>ROUNDUP(Inputs!$AE$42*Inputs!$AZ27*Revenue!BN$35+Inputs!$AE$43*Inputs!$BB27*Revenue!BN$36+Inputs!$AE$44*Inputs!$BD27*Revenue!BN$37+Inputs!$AE$45*Inputs!$BF27*Revenue!BN$38+Inputs!$AE$46*Inputs!$BH27*Revenue!BN$39+Inputs!$AE$47*Inputs!$BJ27*Revenue!BN$40+Inputs!$AE$48*Inputs!$BL27*Revenue!BN$41,0)</f>
        <v>1433</v>
      </c>
      <c r="BO95" s="34">
        <f>ROUNDUP(Inputs!$AE$42*Inputs!$AZ27*Revenue!BO$35+Inputs!$AE$43*Inputs!$BB27*Revenue!BO$36+Inputs!$AE$44*Inputs!$BD27*Revenue!BO$37+Inputs!$AE$45*Inputs!$BF27*Revenue!BO$38+Inputs!$AE$46*Inputs!$BH27*Revenue!BO$39+Inputs!$AE$47*Inputs!$BJ27*Revenue!BO$40+Inputs!$AE$48*Inputs!$BL27*Revenue!BO$41,0)</f>
        <v>1427</v>
      </c>
      <c r="BP95" s="34">
        <f>ROUNDUP(Inputs!$AE$42*Inputs!$AZ27*Revenue!BP$35+Inputs!$AE$43*Inputs!$BB27*Revenue!BP$36+Inputs!$AE$44*Inputs!$BD27*Revenue!BP$37+Inputs!$AE$45*Inputs!$BF27*Revenue!BP$38+Inputs!$AE$46*Inputs!$BH27*Revenue!BP$39+Inputs!$AE$47*Inputs!$BJ27*Revenue!BP$40+Inputs!$AE$48*Inputs!$BL27*Revenue!BP$41,0)</f>
        <v>1430</v>
      </c>
      <c r="BQ95" s="34">
        <f>ROUNDUP(Inputs!$AE$42*Inputs!$AZ27*Revenue!BQ$35+Inputs!$AE$43*Inputs!$BB27*Revenue!BQ$36+Inputs!$AE$44*Inputs!$BD27*Revenue!BQ$37+Inputs!$AE$45*Inputs!$BF27*Revenue!BQ$38+Inputs!$AE$46*Inputs!$BH27*Revenue!BQ$39+Inputs!$AE$47*Inputs!$BJ27*Revenue!BQ$40+Inputs!$AE$48*Inputs!$BL27*Revenue!BQ$41,0)</f>
        <v>980</v>
      </c>
      <c r="BR95" s="34">
        <f>ROUNDUP(Inputs!$AE$42*Inputs!$AZ27*Revenue!BR$35+Inputs!$AE$43*Inputs!$BB27*Revenue!BR$36+Inputs!$AE$44*Inputs!$BD27*Revenue!BR$37+Inputs!$AE$45*Inputs!$BF27*Revenue!BR$38+Inputs!$AE$46*Inputs!$BH27*Revenue!BR$39+Inputs!$AE$47*Inputs!$BJ27*Revenue!BR$40+Inputs!$AE$48*Inputs!$BL27*Revenue!BR$41,0)</f>
        <v>1330</v>
      </c>
      <c r="BS95" s="34">
        <f>ROUNDUP(Inputs!$AE$42*Inputs!$AZ27*Revenue!BS$35+Inputs!$AE$43*Inputs!$BB27*Revenue!BS$36+Inputs!$AE$44*Inputs!$BD27*Revenue!BS$37+Inputs!$AE$45*Inputs!$BF27*Revenue!BS$38+Inputs!$AE$46*Inputs!$BH27*Revenue!BS$39+Inputs!$AE$47*Inputs!$BJ27*Revenue!BS$40+Inputs!$AE$48*Inputs!$BL27*Revenue!BS$41,0)</f>
        <v>1281</v>
      </c>
      <c r="BT95" s="34">
        <f>ROUNDUP(Inputs!$AE$42*Inputs!$AZ27*Revenue!BT$35+Inputs!$AE$43*Inputs!$BB27*Revenue!BT$36+Inputs!$AE$44*Inputs!$BD27*Revenue!BT$37+Inputs!$AE$45*Inputs!$BF27*Revenue!BT$38+Inputs!$AE$46*Inputs!$BH27*Revenue!BT$39+Inputs!$AE$47*Inputs!$BJ27*Revenue!BT$40+Inputs!$AE$48*Inputs!$BL27*Revenue!BT$41,0)</f>
        <v>1368</v>
      </c>
      <c r="BU95" s="34">
        <f>ROUNDUP(Inputs!$AE$42*Inputs!$AZ27*Revenue!BU$35+Inputs!$AE$43*Inputs!$BB27*Revenue!BU$36+Inputs!$AE$44*Inputs!$BD27*Revenue!BU$37+Inputs!$AE$45*Inputs!$BF27*Revenue!BU$38+Inputs!$AE$46*Inputs!$BH27*Revenue!BU$39+Inputs!$AE$47*Inputs!$BJ27*Revenue!BU$40+Inputs!$AE$48*Inputs!$BL27*Revenue!BU$41,0)</f>
        <v>1269</v>
      </c>
      <c r="BV95" s="34">
        <f>ROUNDUP(Inputs!$AE$42*Inputs!$AZ27*Revenue!BV$35+Inputs!$AE$43*Inputs!$BB27*Revenue!BV$36+Inputs!$AE$44*Inputs!$BD27*Revenue!BV$37+Inputs!$AE$45*Inputs!$BF27*Revenue!BV$38+Inputs!$AE$46*Inputs!$BH27*Revenue!BV$39+Inputs!$AE$47*Inputs!$BJ27*Revenue!BV$40+Inputs!$AE$48*Inputs!$BL27*Revenue!BV$41,0)</f>
        <v>1321</v>
      </c>
      <c r="BW95" s="34">
        <f>ROUNDUP(Inputs!$AE$42*Inputs!$AZ27*Revenue!BW$35+Inputs!$AE$43*Inputs!$BB27*Revenue!BW$36+Inputs!$AE$44*Inputs!$BD27*Revenue!BW$37+Inputs!$AE$45*Inputs!$BF27*Revenue!BW$38+Inputs!$AE$46*Inputs!$BH27*Revenue!BW$39+Inputs!$AE$47*Inputs!$BJ27*Revenue!BW$40+Inputs!$AE$48*Inputs!$BL27*Revenue!BW$41,0)</f>
        <v>1531</v>
      </c>
      <c r="BX95" s="34">
        <f>ROUNDUP(Inputs!$AE$42*Inputs!$AZ27*Revenue!BX$35+Inputs!$AE$43*Inputs!$BB27*Revenue!BX$36+Inputs!$AE$44*Inputs!$BD27*Revenue!BX$37+Inputs!$AE$45*Inputs!$BF27*Revenue!BX$38+Inputs!$AE$46*Inputs!$BH27*Revenue!BX$39+Inputs!$AE$47*Inputs!$BJ27*Revenue!BX$40+Inputs!$AE$48*Inputs!$BL27*Revenue!BX$41,0)</f>
        <v>1288</v>
      </c>
      <c r="BY95" s="34">
        <f>ROUNDUP(Inputs!$AE$42*Inputs!$AZ27*Revenue!BY$35+Inputs!$AE$43*Inputs!$BB27*Revenue!BY$36+Inputs!$AE$44*Inputs!$BD27*Revenue!BY$37+Inputs!$AE$45*Inputs!$BF27*Revenue!BY$38+Inputs!$AE$46*Inputs!$BH27*Revenue!BY$39+Inputs!$AE$47*Inputs!$BJ27*Revenue!BY$40+Inputs!$AE$48*Inputs!$BL27*Revenue!BY$41,0)</f>
        <v>1480</v>
      </c>
      <c r="BZ95" s="34">
        <f>ROUNDUP(Inputs!$AE$42*Inputs!$AZ27*Revenue!BZ$35+Inputs!$AE$43*Inputs!$BB27*Revenue!BZ$36+Inputs!$AE$44*Inputs!$BD27*Revenue!BZ$37+Inputs!$AE$45*Inputs!$BF27*Revenue!BZ$38+Inputs!$AE$46*Inputs!$BH27*Revenue!BZ$39+Inputs!$AE$47*Inputs!$BJ27*Revenue!BZ$40+Inputs!$AE$48*Inputs!$BL27*Revenue!BZ$41,0)</f>
        <v>1477</v>
      </c>
      <c r="CA95" s="34">
        <f>ROUNDUP(Inputs!$AE$42*Inputs!$AZ27*Revenue!CA$35+Inputs!$AE$43*Inputs!$BB27*Revenue!CA$36+Inputs!$AE$44*Inputs!$BD27*Revenue!CA$37+Inputs!$AE$45*Inputs!$BF27*Revenue!CA$38+Inputs!$AE$46*Inputs!$BH27*Revenue!CA$39+Inputs!$AE$47*Inputs!$BJ27*Revenue!CA$40+Inputs!$AE$48*Inputs!$BL27*Revenue!CA$41,0)</f>
        <v>1489</v>
      </c>
      <c r="CB95" s="34">
        <f>ROUNDUP(Inputs!$AE$42*Inputs!$AZ27*Revenue!CB$35+Inputs!$AE$43*Inputs!$BB27*Revenue!CB$36+Inputs!$AE$44*Inputs!$BD27*Revenue!CB$37+Inputs!$AE$45*Inputs!$BF27*Revenue!CB$38+Inputs!$AE$46*Inputs!$BH27*Revenue!CB$39+Inputs!$AE$47*Inputs!$BJ27*Revenue!CB$40+Inputs!$AE$48*Inputs!$BL27*Revenue!CB$41,0)</f>
        <v>1672</v>
      </c>
      <c r="CC95" s="34">
        <f>ROUNDUP(Inputs!$AE$42*Inputs!$AZ27*Revenue!CC$35+Inputs!$AE$43*Inputs!$BB27*Revenue!CC$36+Inputs!$AE$44*Inputs!$BD27*Revenue!CC$37+Inputs!$AE$45*Inputs!$BF27*Revenue!CC$38+Inputs!$AE$46*Inputs!$BH27*Revenue!CC$39+Inputs!$AE$47*Inputs!$BJ27*Revenue!CC$40+Inputs!$AE$48*Inputs!$BL27*Revenue!CC$41,0)</f>
        <v>1113</v>
      </c>
      <c r="CD95" s="34">
        <f>ROUNDUP(Inputs!$AE$42*Inputs!$AZ27*Revenue!CD$35+Inputs!$AE$43*Inputs!$BB27*Revenue!CD$36+Inputs!$AE$44*Inputs!$BD27*Revenue!CD$37+Inputs!$AE$45*Inputs!$BF27*Revenue!CD$38+Inputs!$AE$46*Inputs!$BH27*Revenue!CD$39+Inputs!$AE$47*Inputs!$BJ27*Revenue!CD$40+Inputs!$AE$48*Inputs!$BL27*Revenue!CD$41,0)</f>
        <v>1502</v>
      </c>
      <c r="CE95" s="34">
        <f>ROUNDUP(Inputs!$AE$42*Inputs!$AZ27*Revenue!CE$35+Inputs!$AE$43*Inputs!$BB27*Revenue!CE$36+Inputs!$AE$44*Inputs!$BD27*Revenue!CE$37+Inputs!$AE$45*Inputs!$BF27*Revenue!CE$38+Inputs!$AE$46*Inputs!$BH27*Revenue!CE$39+Inputs!$AE$47*Inputs!$BJ27*Revenue!CE$40+Inputs!$AE$48*Inputs!$BL27*Revenue!CE$41,0)</f>
        <v>1442</v>
      </c>
      <c r="CF95" s="34">
        <f>ROUNDUP(Inputs!$AE$42*Inputs!$AZ27*Revenue!CF$35+Inputs!$AE$43*Inputs!$BB27*Revenue!CF$36+Inputs!$AE$44*Inputs!$BD27*Revenue!CF$37+Inputs!$AE$45*Inputs!$BF27*Revenue!CF$38+Inputs!$AE$46*Inputs!$BH27*Revenue!CF$39+Inputs!$AE$47*Inputs!$BJ27*Revenue!CF$40+Inputs!$AE$48*Inputs!$BL27*Revenue!CF$41,0)</f>
        <v>1547</v>
      </c>
      <c r="CG95" s="34">
        <f>ROUNDUP(Inputs!$AE$42*Inputs!$AZ27*Revenue!CG$35+Inputs!$AE$43*Inputs!$BB27*Revenue!CG$36+Inputs!$AE$44*Inputs!$BD27*Revenue!CG$37+Inputs!$AE$45*Inputs!$BF27*Revenue!CG$38+Inputs!$AE$46*Inputs!$BH27*Revenue!CG$39+Inputs!$AE$47*Inputs!$BJ27*Revenue!CG$40+Inputs!$AE$48*Inputs!$BL27*Revenue!CG$41,0)</f>
        <v>1464</v>
      </c>
      <c r="CH95" s="34">
        <f>ROUNDUP(Inputs!$AE$42*Inputs!$AZ27*Revenue!CH$35+Inputs!$AE$43*Inputs!$BB27*Revenue!CH$36+Inputs!$AE$44*Inputs!$BD27*Revenue!CH$37+Inputs!$AE$45*Inputs!$BF27*Revenue!CH$38+Inputs!$AE$46*Inputs!$BH27*Revenue!CH$39+Inputs!$AE$47*Inputs!$BJ27*Revenue!CH$40+Inputs!$AE$48*Inputs!$BL27*Revenue!CH$41,0)</f>
        <v>1511</v>
      </c>
      <c r="CI95" s="34">
        <f>ROUNDUP(Inputs!$AE$42*Inputs!$AZ27*Revenue!CI$35+Inputs!$AE$43*Inputs!$BB27*Revenue!CI$36+Inputs!$AE$44*Inputs!$BD27*Revenue!CI$37+Inputs!$AE$45*Inputs!$BF27*Revenue!CI$38+Inputs!$AE$46*Inputs!$BH27*Revenue!CI$39+Inputs!$AE$47*Inputs!$BJ27*Revenue!CI$40+Inputs!$AE$48*Inputs!$BL27*Revenue!CI$41,0)</f>
        <v>1700</v>
      </c>
      <c r="CJ95" s="34">
        <f>ROUNDUP(Inputs!$AE$42*Inputs!$AZ27*Revenue!CJ$35+Inputs!$AE$43*Inputs!$BB27*Revenue!CJ$36+Inputs!$AE$44*Inputs!$BD27*Revenue!CJ$37+Inputs!$AE$45*Inputs!$BF27*Revenue!CJ$38+Inputs!$AE$46*Inputs!$BH27*Revenue!CJ$39+Inputs!$AE$47*Inputs!$BJ27*Revenue!CJ$40+Inputs!$AE$48*Inputs!$BL27*Revenue!CJ$41,0)</f>
        <v>1455</v>
      </c>
      <c r="CK95" s="34">
        <f>ROUNDUP(Inputs!$AE$42*Inputs!$AZ27*Revenue!CK$35+Inputs!$AE$43*Inputs!$BB27*Revenue!CK$36+Inputs!$AE$44*Inputs!$BD27*Revenue!CK$37+Inputs!$AE$45*Inputs!$BF27*Revenue!CK$38+Inputs!$AE$46*Inputs!$BH27*Revenue!CK$39+Inputs!$AE$47*Inputs!$BJ27*Revenue!CK$40+Inputs!$AE$48*Inputs!$BL27*Revenue!CK$41,0)</f>
        <v>1730</v>
      </c>
      <c r="CL95" s="34">
        <f>ROUNDUP(Inputs!$AE$42*Inputs!$AZ27*Revenue!CL$35+Inputs!$AE$43*Inputs!$BB27*Revenue!CL$36+Inputs!$AE$44*Inputs!$BD27*Revenue!CL$37+Inputs!$AE$45*Inputs!$BF27*Revenue!CL$38+Inputs!$AE$46*Inputs!$BH27*Revenue!CL$39+Inputs!$AE$47*Inputs!$BJ27*Revenue!CL$40+Inputs!$AE$48*Inputs!$BL27*Revenue!CL$41,0)</f>
        <v>1639</v>
      </c>
      <c r="CM95" s="34">
        <f>ROUNDUP(Inputs!$AE$42*Inputs!$AZ27*Revenue!CM$35+Inputs!$AE$43*Inputs!$BB27*Revenue!CM$36+Inputs!$AE$44*Inputs!$BD27*Revenue!CM$37+Inputs!$AE$45*Inputs!$BF27*Revenue!CM$38+Inputs!$AE$46*Inputs!$BH27*Revenue!CM$39+Inputs!$AE$47*Inputs!$BJ27*Revenue!CM$40+Inputs!$AE$48*Inputs!$BL27*Revenue!CM$41,0)</f>
        <v>1706</v>
      </c>
    </row>
    <row r="96" spans="2:91" x14ac:dyDescent="0.2">
      <c r="B96" s="88" t="str">
        <f>IF(Inputs!AP28=0,"Don’t filled",Inputs!AP28)</f>
        <v>Garlic bread</v>
      </c>
      <c r="C96" s="19" t="s">
        <v>279</v>
      </c>
      <c r="D96" s="19" t="s">
        <v>19</v>
      </c>
      <c r="E96" s="176">
        <f t="shared" si="111"/>
        <v>5388</v>
      </c>
      <c r="F96" s="176">
        <f t="shared" si="111"/>
        <v>22789</v>
      </c>
      <c r="G96" s="176">
        <f t="shared" si="111"/>
        <v>24742</v>
      </c>
      <c r="H96" s="176">
        <f t="shared" si="111"/>
        <v>25989</v>
      </c>
      <c r="I96" s="176">
        <f t="shared" si="111"/>
        <v>29565</v>
      </c>
      <c r="K96" s="176">
        <f t="shared" si="112"/>
        <v>0</v>
      </c>
      <c r="L96" s="176">
        <f t="shared" si="112"/>
        <v>0</v>
      </c>
      <c r="M96" s="176">
        <f t="shared" si="112"/>
        <v>0</v>
      </c>
      <c r="N96" s="176">
        <f t="shared" si="112"/>
        <v>5388</v>
      </c>
      <c r="O96" s="176">
        <f t="shared" si="112"/>
        <v>5302</v>
      </c>
      <c r="P96" s="176">
        <f t="shared" si="112"/>
        <v>5486</v>
      </c>
      <c r="Q96" s="176">
        <f t="shared" si="112"/>
        <v>5764</v>
      </c>
      <c r="R96" s="176">
        <f t="shared" si="112"/>
        <v>6237</v>
      </c>
      <c r="S96" s="176">
        <f t="shared" si="112"/>
        <v>5717</v>
      </c>
      <c r="T96" s="176">
        <f t="shared" si="112"/>
        <v>5955</v>
      </c>
      <c r="U96" s="176">
        <f t="shared" si="113"/>
        <v>6261</v>
      </c>
      <c r="V96" s="176">
        <f t="shared" si="113"/>
        <v>6809</v>
      </c>
      <c r="W96" s="176">
        <f t="shared" si="113"/>
        <v>5982</v>
      </c>
      <c r="X96" s="176">
        <f t="shared" si="113"/>
        <v>6268</v>
      </c>
      <c r="Y96" s="176">
        <f t="shared" si="113"/>
        <v>6625</v>
      </c>
      <c r="Z96" s="176">
        <f t="shared" si="113"/>
        <v>7114</v>
      </c>
      <c r="AA96" s="176">
        <f t="shared" si="113"/>
        <v>6857</v>
      </c>
      <c r="AB96" s="176">
        <f t="shared" si="113"/>
        <v>7124</v>
      </c>
      <c r="AC96" s="176">
        <f t="shared" si="113"/>
        <v>7466</v>
      </c>
      <c r="AD96" s="176">
        <f t="shared" si="113"/>
        <v>8118</v>
      </c>
      <c r="AF96" s="34">
        <f>ROUNDUP(Inputs!$AE$42*Inputs!$AZ28*Revenue!AF$35+Inputs!$AE$43*Inputs!$BB28*Revenue!AF$36+Inputs!$AE$44*Inputs!$BD28*Revenue!AF$37+Inputs!$AE$45*Inputs!$BF28*Revenue!AF$38+Inputs!$AE$46*Inputs!$BH28*Revenue!AF$39+Inputs!$AE$47*Inputs!$BJ28*Revenue!AF$40+Inputs!$AE$48*Inputs!$BL28*Revenue!AF$41,0)</f>
        <v>0</v>
      </c>
      <c r="AG96" s="34">
        <f>ROUNDUP(Inputs!$AE$42*Inputs!$AZ28*Revenue!AG$35+Inputs!$AE$43*Inputs!$BB28*Revenue!AG$36+Inputs!$AE$44*Inputs!$BD28*Revenue!AG$37+Inputs!$AE$45*Inputs!$BF28*Revenue!AG$38+Inputs!$AE$46*Inputs!$BH28*Revenue!AG$39+Inputs!$AE$47*Inputs!$BJ28*Revenue!AG$40+Inputs!$AE$48*Inputs!$BL28*Revenue!AG$41,0)</f>
        <v>0</v>
      </c>
      <c r="AH96" s="34">
        <f>ROUNDUP(Inputs!$AE$42*Inputs!$AZ28*Revenue!AH$35+Inputs!$AE$43*Inputs!$BB28*Revenue!AH$36+Inputs!$AE$44*Inputs!$BD28*Revenue!AH$37+Inputs!$AE$45*Inputs!$BF28*Revenue!AH$38+Inputs!$AE$46*Inputs!$BH28*Revenue!AH$39+Inputs!$AE$47*Inputs!$BJ28*Revenue!AH$40+Inputs!$AE$48*Inputs!$BL28*Revenue!AH$41,0)</f>
        <v>0</v>
      </c>
      <c r="AI96" s="34">
        <f>ROUNDUP(Inputs!$AE$42*Inputs!$AZ28*Revenue!AI$35+Inputs!$AE$43*Inputs!$BB28*Revenue!AI$36+Inputs!$AE$44*Inputs!$BD28*Revenue!AI$37+Inputs!$AE$45*Inputs!$BF28*Revenue!AI$38+Inputs!$AE$46*Inputs!$BH28*Revenue!AI$39+Inputs!$AE$47*Inputs!$BJ28*Revenue!AI$40+Inputs!$AE$48*Inputs!$BL28*Revenue!AI$41,0)</f>
        <v>0</v>
      </c>
      <c r="AJ96" s="34">
        <f>ROUNDUP(Inputs!$AE$42*Inputs!$AZ28*Revenue!AJ$35+Inputs!$AE$43*Inputs!$BB28*Revenue!AJ$36+Inputs!$AE$44*Inputs!$BD28*Revenue!AJ$37+Inputs!$AE$45*Inputs!$BF28*Revenue!AJ$38+Inputs!$AE$46*Inputs!$BH28*Revenue!AJ$39+Inputs!$AE$47*Inputs!$BJ28*Revenue!AJ$40+Inputs!$AE$48*Inputs!$BL28*Revenue!AJ$41,0)</f>
        <v>0</v>
      </c>
      <c r="AK96" s="34">
        <f>ROUNDUP(Inputs!$AE$42*Inputs!$AZ28*Revenue!AK$35+Inputs!$AE$43*Inputs!$BB28*Revenue!AK$36+Inputs!$AE$44*Inputs!$BD28*Revenue!AK$37+Inputs!$AE$45*Inputs!$BF28*Revenue!AK$38+Inputs!$AE$46*Inputs!$BH28*Revenue!AK$39+Inputs!$AE$47*Inputs!$BJ28*Revenue!AK$40+Inputs!$AE$48*Inputs!$BL28*Revenue!AK$41,0)</f>
        <v>0</v>
      </c>
      <c r="AL96" s="34">
        <f>ROUNDUP(Inputs!$AE$42*Inputs!$AZ28*Revenue!AL$35+Inputs!$AE$43*Inputs!$BB28*Revenue!AL$36+Inputs!$AE$44*Inputs!$BD28*Revenue!AL$37+Inputs!$AE$45*Inputs!$BF28*Revenue!AL$38+Inputs!$AE$46*Inputs!$BH28*Revenue!AL$39+Inputs!$AE$47*Inputs!$BJ28*Revenue!AL$40+Inputs!$AE$48*Inputs!$BL28*Revenue!AL$41,0)</f>
        <v>0</v>
      </c>
      <c r="AM96" s="34">
        <f>ROUNDUP(Inputs!$AE$42*Inputs!$AZ28*Revenue!AM$35+Inputs!$AE$43*Inputs!$BB28*Revenue!AM$36+Inputs!$AE$44*Inputs!$BD28*Revenue!AM$37+Inputs!$AE$45*Inputs!$BF28*Revenue!AM$38+Inputs!$AE$46*Inputs!$BH28*Revenue!AM$39+Inputs!$AE$47*Inputs!$BJ28*Revenue!AM$40+Inputs!$AE$48*Inputs!$BL28*Revenue!AM$41,0)</f>
        <v>0</v>
      </c>
      <c r="AN96" s="34">
        <f>ROUNDUP(Inputs!$AE$42*Inputs!$AZ28*Revenue!AN$35+Inputs!$AE$43*Inputs!$BB28*Revenue!AN$36+Inputs!$AE$44*Inputs!$BD28*Revenue!AN$37+Inputs!$AE$45*Inputs!$BF28*Revenue!AN$38+Inputs!$AE$46*Inputs!$BH28*Revenue!AN$39+Inputs!$AE$47*Inputs!$BJ28*Revenue!AN$40+Inputs!$AE$48*Inputs!$BL28*Revenue!AN$41,0)</f>
        <v>0</v>
      </c>
      <c r="AO96" s="34">
        <f>ROUNDUP(Inputs!$AE$42*Inputs!$AZ28*Revenue!AO$35+Inputs!$AE$43*Inputs!$BB28*Revenue!AO$36+Inputs!$AE$44*Inputs!$BD28*Revenue!AO$37+Inputs!$AE$45*Inputs!$BF28*Revenue!AO$38+Inputs!$AE$46*Inputs!$BH28*Revenue!AO$39+Inputs!$AE$47*Inputs!$BJ28*Revenue!AO$40+Inputs!$AE$48*Inputs!$BL28*Revenue!AO$41,0)</f>
        <v>1776</v>
      </c>
      <c r="AP96" s="34">
        <f>ROUNDUP(Inputs!$AE$42*Inputs!$AZ28*Revenue!AP$35+Inputs!$AE$43*Inputs!$BB28*Revenue!AP$36+Inputs!$AE$44*Inputs!$BD28*Revenue!AP$37+Inputs!$AE$45*Inputs!$BF28*Revenue!AP$38+Inputs!$AE$46*Inputs!$BH28*Revenue!AP$39+Inputs!$AE$47*Inputs!$BJ28*Revenue!AP$40+Inputs!$AE$48*Inputs!$BL28*Revenue!AP$41,0)</f>
        <v>1746</v>
      </c>
      <c r="AQ96" s="34">
        <f>ROUNDUP(Inputs!$AE$42*Inputs!$AZ28*Revenue!AQ$35+Inputs!$AE$43*Inputs!$BB28*Revenue!AQ$36+Inputs!$AE$44*Inputs!$BD28*Revenue!AQ$37+Inputs!$AE$45*Inputs!$BF28*Revenue!AQ$38+Inputs!$AE$46*Inputs!$BH28*Revenue!AQ$39+Inputs!$AE$47*Inputs!$BJ28*Revenue!AQ$40+Inputs!$AE$48*Inputs!$BL28*Revenue!AQ$41,0)</f>
        <v>1866</v>
      </c>
      <c r="AR96" s="34">
        <f>ROUNDUP(Inputs!$AE$42*Inputs!$AZ28*Revenue!AR$35+Inputs!$AE$43*Inputs!$BB28*Revenue!AR$36+Inputs!$AE$44*Inputs!$BD28*Revenue!AR$37+Inputs!$AE$45*Inputs!$BF28*Revenue!AR$38+Inputs!$AE$46*Inputs!$BH28*Revenue!AR$39+Inputs!$AE$47*Inputs!$BJ28*Revenue!AR$40+Inputs!$AE$48*Inputs!$BL28*Revenue!AR$41,0)</f>
        <v>1989</v>
      </c>
      <c r="AS96" s="34">
        <f>ROUNDUP(Inputs!$AE$42*Inputs!$AZ28*Revenue!AS$35+Inputs!$AE$43*Inputs!$BB28*Revenue!AS$36+Inputs!$AE$44*Inputs!$BD28*Revenue!AS$37+Inputs!$AE$45*Inputs!$BF28*Revenue!AS$38+Inputs!$AE$46*Inputs!$BH28*Revenue!AS$39+Inputs!$AE$47*Inputs!$BJ28*Revenue!AS$40+Inputs!$AE$48*Inputs!$BL28*Revenue!AS$41,0)</f>
        <v>1397</v>
      </c>
      <c r="AT96" s="34">
        <f>ROUNDUP(Inputs!$AE$42*Inputs!$AZ28*Revenue!AT$35+Inputs!$AE$43*Inputs!$BB28*Revenue!AT$36+Inputs!$AE$44*Inputs!$BD28*Revenue!AT$37+Inputs!$AE$45*Inputs!$BF28*Revenue!AT$38+Inputs!$AE$46*Inputs!$BH28*Revenue!AT$39+Inputs!$AE$47*Inputs!$BJ28*Revenue!AT$40+Inputs!$AE$48*Inputs!$BL28*Revenue!AT$41,0)</f>
        <v>1916</v>
      </c>
      <c r="AU96" s="34">
        <f>ROUNDUP(Inputs!$AE$42*Inputs!$AZ28*Revenue!AU$35+Inputs!$AE$43*Inputs!$BB28*Revenue!AU$36+Inputs!$AE$44*Inputs!$BD28*Revenue!AU$37+Inputs!$AE$45*Inputs!$BF28*Revenue!AU$38+Inputs!$AE$46*Inputs!$BH28*Revenue!AU$39+Inputs!$AE$47*Inputs!$BJ28*Revenue!AU$40+Inputs!$AE$48*Inputs!$BL28*Revenue!AU$41,0)</f>
        <v>1777</v>
      </c>
      <c r="AV96" s="34">
        <f>ROUNDUP(Inputs!$AE$42*Inputs!$AZ28*Revenue!AV$35+Inputs!$AE$43*Inputs!$BB28*Revenue!AV$36+Inputs!$AE$44*Inputs!$BD28*Revenue!AV$37+Inputs!$AE$45*Inputs!$BF28*Revenue!AV$38+Inputs!$AE$46*Inputs!$BH28*Revenue!AV$39+Inputs!$AE$47*Inputs!$BJ28*Revenue!AV$40+Inputs!$AE$48*Inputs!$BL28*Revenue!AV$41,0)</f>
        <v>1850</v>
      </c>
      <c r="AW96" s="34">
        <f>ROUNDUP(Inputs!$AE$42*Inputs!$AZ28*Revenue!AW$35+Inputs!$AE$43*Inputs!$BB28*Revenue!AW$36+Inputs!$AE$44*Inputs!$BD28*Revenue!AW$37+Inputs!$AE$45*Inputs!$BF28*Revenue!AW$38+Inputs!$AE$46*Inputs!$BH28*Revenue!AW$39+Inputs!$AE$47*Inputs!$BJ28*Revenue!AW$40+Inputs!$AE$48*Inputs!$BL28*Revenue!AW$41,0)</f>
        <v>1859</v>
      </c>
      <c r="AX96" s="34">
        <f>ROUNDUP(Inputs!$AE$42*Inputs!$AZ28*Revenue!AX$35+Inputs!$AE$43*Inputs!$BB28*Revenue!AX$36+Inputs!$AE$44*Inputs!$BD28*Revenue!AX$37+Inputs!$AE$45*Inputs!$BF28*Revenue!AX$38+Inputs!$AE$46*Inputs!$BH28*Revenue!AX$39+Inputs!$AE$47*Inputs!$BJ28*Revenue!AX$40+Inputs!$AE$48*Inputs!$BL28*Revenue!AX$41,0)</f>
        <v>1850</v>
      </c>
      <c r="AY96" s="34">
        <f>ROUNDUP(Inputs!$AE$42*Inputs!$AZ28*Revenue!AY$35+Inputs!$AE$43*Inputs!$BB28*Revenue!AY$36+Inputs!$AE$44*Inputs!$BD28*Revenue!AY$37+Inputs!$AE$45*Inputs!$BF28*Revenue!AY$38+Inputs!$AE$46*Inputs!$BH28*Revenue!AY$39+Inputs!$AE$47*Inputs!$BJ28*Revenue!AY$40+Inputs!$AE$48*Inputs!$BL28*Revenue!AY$41,0)</f>
        <v>2094</v>
      </c>
      <c r="AZ96" s="34">
        <f>ROUNDUP(Inputs!$AE$42*Inputs!$AZ28*Revenue!AZ$35+Inputs!$AE$43*Inputs!$BB28*Revenue!AZ$36+Inputs!$AE$44*Inputs!$BD28*Revenue!AZ$37+Inputs!$AE$45*Inputs!$BF28*Revenue!AZ$38+Inputs!$AE$46*Inputs!$BH28*Revenue!AZ$39+Inputs!$AE$47*Inputs!$BJ28*Revenue!AZ$40+Inputs!$AE$48*Inputs!$BL28*Revenue!AZ$41,0)</f>
        <v>1820</v>
      </c>
      <c r="BA96" s="34">
        <f>ROUNDUP(Inputs!$AE$42*Inputs!$AZ28*Revenue!BA$35+Inputs!$AE$43*Inputs!$BB28*Revenue!BA$36+Inputs!$AE$44*Inputs!$BD28*Revenue!BA$37+Inputs!$AE$45*Inputs!$BF28*Revenue!BA$38+Inputs!$AE$46*Inputs!$BH28*Revenue!BA$39+Inputs!$AE$47*Inputs!$BJ28*Revenue!BA$40+Inputs!$AE$48*Inputs!$BL28*Revenue!BA$41,0)</f>
        <v>2041</v>
      </c>
      <c r="BB96" s="34">
        <f>ROUNDUP(Inputs!$AE$42*Inputs!$AZ28*Revenue!BB$35+Inputs!$AE$43*Inputs!$BB28*Revenue!BB$36+Inputs!$AE$44*Inputs!$BD28*Revenue!BB$37+Inputs!$AE$45*Inputs!$BF28*Revenue!BB$38+Inputs!$AE$46*Inputs!$BH28*Revenue!BB$39+Inputs!$AE$47*Inputs!$BJ28*Revenue!BB$40+Inputs!$AE$48*Inputs!$BL28*Revenue!BB$41,0)</f>
        <v>2080</v>
      </c>
      <c r="BC96" s="34">
        <f>ROUNDUP(Inputs!$AE$42*Inputs!$AZ28*Revenue!BC$35+Inputs!$AE$43*Inputs!$BB28*Revenue!BC$36+Inputs!$AE$44*Inputs!$BD28*Revenue!BC$37+Inputs!$AE$45*Inputs!$BF28*Revenue!BC$38+Inputs!$AE$46*Inputs!$BH28*Revenue!BC$39+Inputs!$AE$47*Inputs!$BJ28*Revenue!BC$40+Inputs!$AE$48*Inputs!$BL28*Revenue!BC$41,0)</f>
        <v>2116</v>
      </c>
      <c r="BD96" s="34">
        <f>ROUNDUP(Inputs!$AE$42*Inputs!$AZ28*Revenue!BD$35+Inputs!$AE$43*Inputs!$BB28*Revenue!BD$36+Inputs!$AE$44*Inputs!$BD28*Revenue!BD$37+Inputs!$AE$45*Inputs!$BF28*Revenue!BD$38+Inputs!$AE$46*Inputs!$BH28*Revenue!BD$39+Inputs!$AE$47*Inputs!$BJ28*Revenue!BD$40+Inputs!$AE$48*Inputs!$BL28*Revenue!BD$41,0)</f>
        <v>2159</v>
      </c>
      <c r="BE96" s="34">
        <f>ROUNDUP(Inputs!$AE$42*Inputs!$AZ28*Revenue!BE$35+Inputs!$AE$43*Inputs!$BB28*Revenue!BE$36+Inputs!$AE$44*Inputs!$BD28*Revenue!BE$37+Inputs!$AE$45*Inputs!$BF28*Revenue!BE$38+Inputs!$AE$46*Inputs!$BH28*Revenue!BE$39+Inputs!$AE$47*Inputs!$BJ28*Revenue!BE$40+Inputs!$AE$48*Inputs!$BL28*Revenue!BE$41,0)</f>
        <v>1489</v>
      </c>
      <c r="BF96" s="34">
        <f>ROUNDUP(Inputs!$AE$42*Inputs!$AZ28*Revenue!BF$35+Inputs!$AE$43*Inputs!$BB28*Revenue!BF$36+Inputs!$AE$44*Inputs!$BD28*Revenue!BF$37+Inputs!$AE$45*Inputs!$BF28*Revenue!BF$38+Inputs!$AE$46*Inputs!$BH28*Revenue!BF$39+Inputs!$AE$47*Inputs!$BJ28*Revenue!BF$40+Inputs!$AE$48*Inputs!$BL28*Revenue!BF$41,0)</f>
        <v>2069</v>
      </c>
      <c r="BG96" s="34">
        <f>ROUNDUP(Inputs!$AE$42*Inputs!$AZ28*Revenue!BG$35+Inputs!$AE$43*Inputs!$BB28*Revenue!BG$36+Inputs!$AE$44*Inputs!$BD28*Revenue!BG$37+Inputs!$AE$45*Inputs!$BF28*Revenue!BG$38+Inputs!$AE$46*Inputs!$BH28*Revenue!BG$39+Inputs!$AE$47*Inputs!$BJ28*Revenue!BG$40+Inputs!$AE$48*Inputs!$BL28*Revenue!BG$41,0)</f>
        <v>1958</v>
      </c>
      <c r="BH96" s="34">
        <f>ROUNDUP(Inputs!$AE$42*Inputs!$AZ28*Revenue!BH$35+Inputs!$AE$43*Inputs!$BB28*Revenue!BH$36+Inputs!$AE$44*Inputs!$BD28*Revenue!BH$37+Inputs!$AE$45*Inputs!$BF28*Revenue!BH$38+Inputs!$AE$46*Inputs!$BH28*Revenue!BH$39+Inputs!$AE$47*Inputs!$BJ28*Revenue!BH$40+Inputs!$AE$48*Inputs!$BL28*Revenue!BH$41,0)</f>
        <v>2021</v>
      </c>
      <c r="BI96" s="34">
        <f>ROUNDUP(Inputs!$AE$42*Inputs!$AZ28*Revenue!BI$35+Inputs!$AE$43*Inputs!$BB28*Revenue!BI$36+Inputs!$AE$44*Inputs!$BD28*Revenue!BI$37+Inputs!$AE$45*Inputs!$BF28*Revenue!BI$38+Inputs!$AE$46*Inputs!$BH28*Revenue!BI$39+Inputs!$AE$47*Inputs!$BJ28*Revenue!BI$40+Inputs!$AE$48*Inputs!$BL28*Revenue!BI$41,0)</f>
        <v>1976</v>
      </c>
      <c r="BJ96" s="34">
        <f>ROUNDUP(Inputs!$AE$42*Inputs!$AZ28*Revenue!BJ$35+Inputs!$AE$43*Inputs!$BB28*Revenue!BJ$36+Inputs!$AE$44*Inputs!$BD28*Revenue!BJ$37+Inputs!$AE$45*Inputs!$BF28*Revenue!BJ$38+Inputs!$AE$46*Inputs!$BH28*Revenue!BJ$39+Inputs!$AE$47*Inputs!$BJ28*Revenue!BJ$40+Inputs!$AE$48*Inputs!$BL28*Revenue!BJ$41,0)</f>
        <v>1992</v>
      </c>
      <c r="BK96" s="34">
        <f>ROUNDUP(Inputs!$AE$42*Inputs!$AZ28*Revenue!BK$35+Inputs!$AE$43*Inputs!$BB28*Revenue!BK$36+Inputs!$AE$44*Inputs!$BD28*Revenue!BK$37+Inputs!$AE$45*Inputs!$BF28*Revenue!BK$38+Inputs!$AE$46*Inputs!$BH28*Revenue!BK$39+Inputs!$AE$47*Inputs!$BJ28*Revenue!BK$40+Inputs!$AE$48*Inputs!$BL28*Revenue!BK$41,0)</f>
        <v>2340</v>
      </c>
      <c r="BL96" s="34">
        <f>ROUNDUP(Inputs!$AE$42*Inputs!$AZ28*Revenue!BL$35+Inputs!$AE$43*Inputs!$BB28*Revenue!BL$36+Inputs!$AE$44*Inputs!$BD28*Revenue!BL$37+Inputs!$AE$45*Inputs!$BF28*Revenue!BL$38+Inputs!$AE$46*Inputs!$BH28*Revenue!BL$39+Inputs!$AE$47*Inputs!$BJ28*Revenue!BL$40+Inputs!$AE$48*Inputs!$BL28*Revenue!BL$41,0)</f>
        <v>1929</v>
      </c>
      <c r="BM96" s="34">
        <f>ROUNDUP(Inputs!$AE$42*Inputs!$AZ28*Revenue!BM$35+Inputs!$AE$43*Inputs!$BB28*Revenue!BM$36+Inputs!$AE$44*Inputs!$BD28*Revenue!BM$37+Inputs!$AE$45*Inputs!$BF28*Revenue!BM$38+Inputs!$AE$46*Inputs!$BH28*Revenue!BM$39+Inputs!$AE$47*Inputs!$BJ28*Revenue!BM$40+Inputs!$AE$48*Inputs!$BL28*Revenue!BM$41,0)</f>
        <v>2234</v>
      </c>
      <c r="BN96" s="34">
        <f>ROUNDUP(Inputs!$AE$42*Inputs!$AZ28*Revenue!BN$35+Inputs!$AE$43*Inputs!$BB28*Revenue!BN$36+Inputs!$AE$44*Inputs!$BD28*Revenue!BN$37+Inputs!$AE$45*Inputs!$BF28*Revenue!BN$38+Inputs!$AE$46*Inputs!$BH28*Revenue!BN$39+Inputs!$AE$47*Inputs!$BJ28*Revenue!BN$40+Inputs!$AE$48*Inputs!$BL28*Revenue!BN$41,0)</f>
        <v>2293</v>
      </c>
      <c r="BO96" s="34">
        <f>ROUNDUP(Inputs!$AE$42*Inputs!$AZ28*Revenue!BO$35+Inputs!$AE$43*Inputs!$BB28*Revenue!BO$36+Inputs!$AE$44*Inputs!$BD28*Revenue!BO$37+Inputs!$AE$45*Inputs!$BF28*Revenue!BO$38+Inputs!$AE$46*Inputs!$BH28*Revenue!BO$39+Inputs!$AE$47*Inputs!$BJ28*Revenue!BO$40+Inputs!$AE$48*Inputs!$BL28*Revenue!BO$41,0)</f>
        <v>2282</v>
      </c>
      <c r="BP96" s="34">
        <f>ROUNDUP(Inputs!$AE$42*Inputs!$AZ28*Revenue!BP$35+Inputs!$AE$43*Inputs!$BB28*Revenue!BP$36+Inputs!$AE$44*Inputs!$BD28*Revenue!BP$37+Inputs!$AE$45*Inputs!$BF28*Revenue!BP$38+Inputs!$AE$46*Inputs!$BH28*Revenue!BP$39+Inputs!$AE$47*Inputs!$BJ28*Revenue!BP$40+Inputs!$AE$48*Inputs!$BL28*Revenue!BP$41,0)</f>
        <v>2287</v>
      </c>
      <c r="BQ96" s="34">
        <f>ROUNDUP(Inputs!$AE$42*Inputs!$AZ28*Revenue!BQ$35+Inputs!$AE$43*Inputs!$BB28*Revenue!BQ$36+Inputs!$AE$44*Inputs!$BD28*Revenue!BQ$37+Inputs!$AE$45*Inputs!$BF28*Revenue!BQ$38+Inputs!$AE$46*Inputs!$BH28*Revenue!BQ$39+Inputs!$AE$47*Inputs!$BJ28*Revenue!BQ$40+Inputs!$AE$48*Inputs!$BL28*Revenue!BQ$41,0)</f>
        <v>1567</v>
      </c>
      <c r="BR96" s="34">
        <f>ROUNDUP(Inputs!$AE$42*Inputs!$AZ28*Revenue!BR$35+Inputs!$AE$43*Inputs!$BB28*Revenue!BR$36+Inputs!$AE$44*Inputs!$BD28*Revenue!BR$37+Inputs!$AE$45*Inputs!$BF28*Revenue!BR$38+Inputs!$AE$46*Inputs!$BH28*Revenue!BR$39+Inputs!$AE$47*Inputs!$BJ28*Revenue!BR$40+Inputs!$AE$48*Inputs!$BL28*Revenue!BR$41,0)</f>
        <v>2128</v>
      </c>
      <c r="BS96" s="34">
        <f>ROUNDUP(Inputs!$AE$42*Inputs!$AZ28*Revenue!BS$35+Inputs!$AE$43*Inputs!$BB28*Revenue!BS$36+Inputs!$AE$44*Inputs!$BD28*Revenue!BS$37+Inputs!$AE$45*Inputs!$BF28*Revenue!BS$38+Inputs!$AE$46*Inputs!$BH28*Revenue!BS$39+Inputs!$AE$47*Inputs!$BJ28*Revenue!BS$40+Inputs!$AE$48*Inputs!$BL28*Revenue!BS$41,0)</f>
        <v>2049</v>
      </c>
      <c r="BT96" s="34">
        <f>ROUNDUP(Inputs!$AE$42*Inputs!$AZ28*Revenue!BT$35+Inputs!$AE$43*Inputs!$BB28*Revenue!BT$36+Inputs!$AE$44*Inputs!$BD28*Revenue!BT$37+Inputs!$AE$45*Inputs!$BF28*Revenue!BT$38+Inputs!$AE$46*Inputs!$BH28*Revenue!BT$39+Inputs!$AE$47*Inputs!$BJ28*Revenue!BT$40+Inputs!$AE$48*Inputs!$BL28*Revenue!BT$41,0)</f>
        <v>2189</v>
      </c>
      <c r="BU96" s="34">
        <f>ROUNDUP(Inputs!$AE$42*Inputs!$AZ28*Revenue!BU$35+Inputs!$AE$43*Inputs!$BB28*Revenue!BU$36+Inputs!$AE$44*Inputs!$BD28*Revenue!BU$37+Inputs!$AE$45*Inputs!$BF28*Revenue!BU$38+Inputs!$AE$46*Inputs!$BH28*Revenue!BU$39+Inputs!$AE$47*Inputs!$BJ28*Revenue!BU$40+Inputs!$AE$48*Inputs!$BL28*Revenue!BU$41,0)</f>
        <v>2030</v>
      </c>
      <c r="BV96" s="34">
        <f>ROUNDUP(Inputs!$AE$42*Inputs!$AZ28*Revenue!BV$35+Inputs!$AE$43*Inputs!$BB28*Revenue!BV$36+Inputs!$AE$44*Inputs!$BD28*Revenue!BV$37+Inputs!$AE$45*Inputs!$BF28*Revenue!BV$38+Inputs!$AE$46*Inputs!$BH28*Revenue!BV$39+Inputs!$AE$47*Inputs!$BJ28*Revenue!BV$40+Inputs!$AE$48*Inputs!$BL28*Revenue!BV$41,0)</f>
        <v>2114</v>
      </c>
      <c r="BW96" s="34">
        <f>ROUNDUP(Inputs!$AE$42*Inputs!$AZ28*Revenue!BW$35+Inputs!$AE$43*Inputs!$BB28*Revenue!BW$36+Inputs!$AE$44*Inputs!$BD28*Revenue!BW$37+Inputs!$AE$45*Inputs!$BF28*Revenue!BW$38+Inputs!$AE$46*Inputs!$BH28*Revenue!BW$39+Inputs!$AE$47*Inputs!$BJ28*Revenue!BW$40+Inputs!$AE$48*Inputs!$BL28*Revenue!BW$41,0)</f>
        <v>2450</v>
      </c>
      <c r="BX96" s="34">
        <f>ROUNDUP(Inputs!$AE$42*Inputs!$AZ28*Revenue!BX$35+Inputs!$AE$43*Inputs!$BB28*Revenue!BX$36+Inputs!$AE$44*Inputs!$BD28*Revenue!BX$37+Inputs!$AE$45*Inputs!$BF28*Revenue!BX$38+Inputs!$AE$46*Inputs!$BH28*Revenue!BX$39+Inputs!$AE$47*Inputs!$BJ28*Revenue!BX$40+Inputs!$AE$48*Inputs!$BL28*Revenue!BX$41,0)</f>
        <v>2061</v>
      </c>
      <c r="BY96" s="34">
        <f>ROUNDUP(Inputs!$AE$42*Inputs!$AZ28*Revenue!BY$35+Inputs!$AE$43*Inputs!$BB28*Revenue!BY$36+Inputs!$AE$44*Inputs!$BD28*Revenue!BY$37+Inputs!$AE$45*Inputs!$BF28*Revenue!BY$38+Inputs!$AE$46*Inputs!$BH28*Revenue!BY$39+Inputs!$AE$47*Inputs!$BJ28*Revenue!BY$40+Inputs!$AE$48*Inputs!$BL28*Revenue!BY$41,0)</f>
        <v>2367</v>
      </c>
      <c r="BZ96" s="34">
        <f>ROUNDUP(Inputs!$AE$42*Inputs!$AZ28*Revenue!BZ$35+Inputs!$AE$43*Inputs!$BB28*Revenue!BZ$36+Inputs!$AE$44*Inputs!$BD28*Revenue!BZ$37+Inputs!$AE$45*Inputs!$BF28*Revenue!BZ$38+Inputs!$AE$46*Inputs!$BH28*Revenue!BZ$39+Inputs!$AE$47*Inputs!$BJ28*Revenue!BZ$40+Inputs!$AE$48*Inputs!$BL28*Revenue!BZ$41,0)</f>
        <v>2364</v>
      </c>
      <c r="CA96" s="34">
        <f>ROUNDUP(Inputs!$AE$42*Inputs!$AZ28*Revenue!CA$35+Inputs!$AE$43*Inputs!$BB28*Revenue!CA$36+Inputs!$AE$44*Inputs!$BD28*Revenue!CA$37+Inputs!$AE$45*Inputs!$BF28*Revenue!CA$38+Inputs!$AE$46*Inputs!$BH28*Revenue!CA$39+Inputs!$AE$47*Inputs!$BJ28*Revenue!CA$40+Inputs!$AE$48*Inputs!$BL28*Revenue!CA$41,0)</f>
        <v>2383</v>
      </c>
      <c r="CB96" s="34">
        <f>ROUNDUP(Inputs!$AE$42*Inputs!$AZ28*Revenue!CB$35+Inputs!$AE$43*Inputs!$BB28*Revenue!CB$36+Inputs!$AE$44*Inputs!$BD28*Revenue!CB$37+Inputs!$AE$45*Inputs!$BF28*Revenue!CB$38+Inputs!$AE$46*Inputs!$BH28*Revenue!CB$39+Inputs!$AE$47*Inputs!$BJ28*Revenue!CB$40+Inputs!$AE$48*Inputs!$BL28*Revenue!CB$41,0)</f>
        <v>2674</v>
      </c>
      <c r="CC96" s="34">
        <f>ROUNDUP(Inputs!$AE$42*Inputs!$AZ28*Revenue!CC$35+Inputs!$AE$43*Inputs!$BB28*Revenue!CC$36+Inputs!$AE$44*Inputs!$BD28*Revenue!CC$37+Inputs!$AE$45*Inputs!$BF28*Revenue!CC$38+Inputs!$AE$46*Inputs!$BH28*Revenue!CC$39+Inputs!$AE$47*Inputs!$BJ28*Revenue!CC$40+Inputs!$AE$48*Inputs!$BL28*Revenue!CC$41,0)</f>
        <v>1781</v>
      </c>
      <c r="CD96" s="34">
        <f>ROUNDUP(Inputs!$AE$42*Inputs!$AZ28*Revenue!CD$35+Inputs!$AE$43*Inputs!$BB28*Revenue!CD$36+Inputs!$AE$44*Inputs!$BD28*Revenue!CD$37+Inputs!$AE$45*Inputs!$BF28*Revenue!CD$38+Inputs!$AE$46*Inputs!$BH28*Revenue!CD$39+Inputs!$AE$47*Inputs!$BJ28*Revenue!CD$40+Inputs!$AE$48*Inputs!$BL28*Revenue!CD$41,0)</f>
        <v>2402</v>
      </c>
      <c r="CE96" s="34">
        <f>ROUNDUP(Inputs!$AE$42*Inputs!$AZ28*Revenue!CE$35+Inputs!$AE$43*Inputs!$BB28*Revenue!CE$36+Inputs!$AE$44*Inputs!$BD28*Revenue!CE$37+Inputs!$AE$45*Inputs!$BF28*Revenue!CE$38+Inputs!$AE$46*Inputs!$BH28*Revenue!CE$39+Inputs!$AE$47*Inputs!$BJ28*Revenue!CE$40+Inputs!$AE$48*Inputs!$BL28*Revenue!CE$41,0)</f>
        <v>2307</v>
      </c>
      <c r="CF96" s="34">
        <f>ROUNDUP(Inputs!$AE$42*Inputs!$AZ28*Revenue!CF$35+Inputs!$AE$43*Inputs!$BB28*Revenue!CF$36+Inputs!$AE$44*Inputs!$BD28*Revenue!CF$37+Inputs!$AE$45*Inputs!$BF28*Revenue!CF$38+Inputs!$AE$46*Inputs!$BH28*Revenue!CF$39+Inputs!$AE$47*Inputs!$BJ28*Revenue!CF$40+Inputs!$AE$48*Inputs!$BL28*Revenue!CF$41,0)</f>
        <v>2475</v>
      </c>
      <c r="CG96" s="34">
        <f>ROUNDUP(Inputs!$AE$42*Inputs!$AZ28*Revenue!CG$35+Inputs!$AE$43*Inputs!$BB28*Revenue!CG$36+Inputs!$AE$44*Inputs!$BD28*Revenue!CG$37+Inputs!$AE$45*Inputs!$BF28*Revenue!CG$38+Inputs!$AE$46*Inputs!$BH28*Revenue!CG$39+Inputs!$AE$47*Inputs!$BJ28*Revenue!CG$40+Inputs!$AE$48*Inputs!$BL28*Revenue!CG$41,0)</f>
        <v>2342</v>
      </c>
      <c r="CH96" s="34">
        <f>ROUNDUP(Inputs!$AE$42*Inputs!$AZ28*Revenue!CH$35+Inputs!$AE$43*Inputs!$BB28*Revenue!CH$36+Inputs!$AE$44*Inputs!$BD28*Revenue!CH$37+Inputs!$AE$45*Inputs!$BF28*Revenue!CH$38+Inputs!$AE$46*Inputs!$BH28*Revenue!CH$39+Inputs!$AE$47*Inputs!$BJ28*Revenue!CH$40+Inputs!$AE$48*Inputs!$BL28*Revenue!CH$41,0)</f>
        <v>2418</v>
      </c>
      <c r="CI96" s="34">
        <f>ROUNDUP(Inputs!$AE$42*Inputs!$AZ28*Revenue!CI$35+Inputs!$AE$43*Inputs!$BB28*Revenue!CI$36+Inputs!$AE$44*Inputs!$BD28*Revenue!CI$37+Inputs!$AE$45*Inputs!$BF28*Revenue!CI$38+Inputs!$AE$46*Inputs!$BH28*Revenue!CI$39+Inputs!$AE$47*Inputs!$BJ28*Revenue!CI$40+Inputs!$AE$48*Inputs!$BL28*Revenue!CI$41,0)</f>
        <v>2720</v>
      </c>
      <c r="CJ96" s="34">
        <f>ROUNDUP(Inputs!$AE$42*Inputs!$AZ28*Revenue!CJ$35+Inputs!$AE$43*Inputs!$BB28*Revenue!CJ$36+Inputs!$AE$44*Inputs!$BD28*Revenue!CJ$37+Inputs!$AE$45*Inputs!$BF28*Revenue!CJ$38+Inputs!$AE$46*Inputs!$BH28*Revenue!CJ$39+Inputs!$AE$47*Inputs!$BJ28*Revenue!CJ$40+Inputs!$AE$48*Inputs!$BL28*Revenue!CJ$41,0)</f>
        <v>2328</v>
      </c>
      <c r="CK96" s="34">
        <f>ROUNDUP(Inputs!$AE$42*Inputs!$AZ28*Revenue!CK$35+Inputs!$AE$43*Inputs!$BB28*Revenue!CK$36+Inputs!$AE$44*Inputs!$BD28*Revenue!CK$37+Inputs!$AE$45*Inputs!$BF28*Revenue!CK$38+Inputs!$AE$46*Inputs!$BH28*Revenue!CK$39+Inputs!$AE$47*Inputs!$BJ28*Revenue!CK$40+Inputs!$AE$48*Inputs!$BL28*Revenue!CK$41,0)</f>
        <v>2767</v>
      </c>
      <c r="CL96" s="34">
        <f>ROUNDUP(Inputs!$AE$42*Inputs!$AZ28*Revenue!CL$35+Inputs!$AE$43*Inputs!$BB28*Revenue!CL$36+Inputs!$AE$44*Inputs!$BD28*Revenue!CL$37+Inputs!$AE$45*Inputs!$BF28*Revenue!CL$38+Inputs!$AE$46*Inputs!$BH28*Revenue!CL$39+Inputs!$AE$47*Inputs!$BJ28*Revenue!CL$40+Inputs!$AE$48*Inputs!$BL28*Revenue!CL$41,0)</f>
        <v>2622</v>
      </c>
      <c r="CM96" s="34">
        <f>ROUNDUP(Inputs!$AE$42*Inputs!$AZ28*Revenue!CM$35+Inputs!$AE$43*Inputs!$BB28*Revenue!CM$36+Inputs!$AE$44*Inputs!$BD28*Revenue!CM$37+Inputs!$AE$45*Inputs!$BF28*Revenue!CM$38+Inputs!$AE$46*Inputs!$BH28*Revenue!CM$39+Inputs!$AE$47*Inputs!$BJ28*Revenue!CM$40+Inputs!$AE$48*Inputs!$BL28*Revenue!CM$41,0)</f>
        <v>2729</v>
      </c>
    </row>
    <row r="97" spans="2:91" x14ac:dyDescent="0.2">
      <c r="B97" s="88" t="str">
        <f>IF(Inputs!AP29=0,"Don’t filled",Inputs!AP29)</f>
        <v>Wines</v>
      </c>
      <c r="C97" s="19" t="s">
        <v>279</v>
      </c>
      <c r="D97" s="19" t="s">
        <v>19</v>
      </c>
      <c r="E97" s="176">
        <f t="shared" si="111"/>
        <v>1348</v>
      </c>
      <c r="F97" s="176">
        <f t="shared" si="111"/>
        <v>5702</v>
      </c>
      <c r="G97" s="176">
        <f t="shared" si="111"/>
        <v>6191</v>
      </c>
      <c r="H97" s="176">
        <f t="shared" si="111"/>
        <v>6502</v>
      </c>
      <c r="I97" s="176">
        <f t="shared" si="111"/>
        <v>7396</v>
      </c>
      <c r="K97" s="176">
        <f t="shared" si="112"/>
        <v>0</v>
      </c>
      <c r="L97" s="176">
        <f t="shared" si="112"/>
        <v>0</v>
      </c>
      <c r="M97" s="176">
        <f t="shared" si="112"/>
        <v>0</v>
      </c>
      <c r="N97" s="176">
        <f t="shared" si="112"/>
        <v>1348</v>
      </c>
      <c r="O97" s="176">
        <f t="shared" si="112"/>
        <v>1327</v>
      </c>
      <c r="P97" s="176">
        <f t="shared" si="112"/>
        <v>1373</v>
      </c>
      <c r="Q97" s="176">
        <f t="shared" si="112"/>
        <v>1442</v>
      </c>
      <c r="R97" s="176">
        <f t="shared" si="112"/>
        <v>1560</v>
      </c>
      <c r="S97" s="176">
        <f t="shared" si="112"/>
        <v>1431</v>
      </c>
      <c r="T97" s="176">
        <f t="shared" si="112"/>
        <v>1490</v>
      </c>
      <c r="U97" s="176">
        <f t="shared" si="113"/>
        <v>1566</v>
      </c>
      <c r="V97" s="176">
        <f t="shared" si="113"/>
        <v>1704</v>
      </c>
      <c r="W97" s="176">
        <f t="shared" si="113"/>
        <v>1496</v>
      </c>
      <c r="X97" s="176">
        <f t="shared" si="113"/>
        <v>1569</v>
      </c>
      <c r="Y97" s="176">
        <f t="shared" si="113"/>
        <v>1658</v>
      </c>
      <c r="Z97" s="176">
        <f t="shared" si="113"/>
        <v>1779</v>
      </c>
      <c r="AA97" s="176">
        <f t="shared" si="113"/>
        <v>1716</v>
      </c>
      <c r="AB97" s="176">
        <f t="shared" si="113"/>
        <v>1782</v>
      </c>
      <c r="AC97" s="176">
        <f t="shared" si="113"/>
        <v>1867</v>
      </c>
      <c r="AD97" s="176">
        <f t="shared" si="113"/>
        <v>2031</v>
      </c>
      <c r="AF97" s="34">
        <f>ROUNDUP(Inputs!$AE$42*Inputs!$AZ29*Revenue!AF$35+Inputs!$AE$43*Inputs!$BB29*Revenue!AF$36+Inputs!$AE$44*Inputs!$BD29*Revenue!AF$37+Inputs!$AE$45*Inputs!$BF29*Revenue!AF$38+Inputs!$AE$46*Inputs!$BH29*Revenue!AF$39+Inputs!$AE$47*Inputs!$BJ29*Revenue!AF$40+Inputs!$AE$48*Inputs!$BL29*Revenue!AF$41,0)</f>
        <v>0</v>
      </c>
      <c r="AG97" s="34">
        <f>ROUNDUP(Inputs!$AE$42*Inputs!$AZ29*Revenue!AG$35+Inputs!$AE$43*Inputs!$BB29*Revenue!AG$36+Inputs!$AE$44*Inputs!$BD29*Revenue!AG$37+Inputs!$AE$45*Inputs!$BF29*Revenue!AG$38+Inputs!$AE$46*Inputs!$BH29*Revenue!AG$39+Inputs!$AE$47*Inputs!$BJ29*Revenue!AG$40+Inputs!$AE$48*Inputs!$BL29*Revenue!AG$41,0)</f>
        <v>0</v>
      </c>
      <c r="AH97" s="34">
        <f>ROUNDUP(Inputs!$AE$42*Inputs!$AZ29*Revenue!AH$35+Inputs!$AE$43*Inputs!$BB29*Revenue!AH$36+Inputs!$AE$44*Inputs!$BD29*Revenue!AH$37+Inputs!$AE$45*Inputs!$BF29*Revenue!AH$38+Inputs!$AE$46*Inputs!$BH29*Revenue!AH$39+Inputs!$AE$47*Inputs!$BJ29*Revenue!AH$40+Inputs!$AE$48*Inputs!$BL29*Revenue!AH$41,0)</f>
        <v>0</v>
      </c>
      <c r="AI97" s="34">
        <f>ROUNDUP(Inputs!$AE$42*Inputs!$AZ29*Revenue!AI$35+Inputs!$AE$43*Inputs!$BB29*Revenue!AI$36+Inputs!$AE$44*Inputs!$BD29*Revenue!AI$37+Inputs!$AE$45*Inputs!$BF29*Revenue!AI$38+Inputs!$AE$46*Inputs!$BH29*Revenue!AI$39+Inputs!$AE$47*Inputs!$BJ29*Revenue!AI$40+Inputs!$AE$48*Inputs!$BL29*Revenue!AI$41,0)</f>
        <v>0</v>
      </c>
      <c r="AJ97" s="34">
        <f>ROUNDUP(Inputs!$AE$42*Inputs!$AZ29*Revenue!AJ$35+Inputs!$AE$43*Inputs!$BB29*Revenue!AJ$36+Inputs!$AE$44*Inputs!$BD29*Revenue!AJ$37+Inputs!$AE$45*Inputs!$BF29*Revenue!AJ$38+Inputs!$AE$46*Inputs!$BH29*Revenue!AJ$39+Inputs!$AE$47*Inputs!$BJ29*Revenue!AJ$40+Inputs!$AE$48*Inputs!$BL29*Revenue!AJ$41,0)</f>
        <v>0</v>
      </c>
      <c r="AK97" s="34">
        <f>ROUNDUP(Inputs!$AE$42*Inputs!$AZ29*Revenue!AK$35+Inputs!$AE$43*Inputs!$BB29*Revenue!AK$36+Inputs!$AE$44*Inputs!$BD29*Revenue!AK$37+Inputs!$AE$45*Inputs!$BF29*Revenue!AK$38+Inputs!$AE$46*Inputs!$BH29*Revenue!AK$39+Inputs!$AE$47*Inputs!$BJ29*Revenue!AK$40+Inputs!$AE$48*Inputs!$BL29*Revenue!AK$41,0)</f>
        <v>0</v>
      </c>
      <c r="AL97" s="34">
        <f>ROUNDUP(Inputs!$AE$42*Inputs!$AZ29*Revenue!AL$35+Inputs!$AE$43*Inputs!$BB29*Revenue!AL$36+Inputs!$AE$44*Inputs!$BD29*Revenue!AL$37+Inputs!$AE$45*Inputs!$BF29*Revenue!AL$38+Inputs!$AE$46*Inputs!$BH29*Revenue!AL$39+Inputs!$AE$47*Inputs!$BJ29*Revenue!AL$40+Inputs!$AE$48*Inputs!$BL29*Revenue!AL$41,0)</f>
        <v>0</v>
      </c>
      <c r="AM97" s="34">
        <f>ROUNDUP(Inputs!$AE$42*Inputs!$AZ29*Revenue!AM$35+Inputs!$AE$43*Inputs!$BB29*Revenue!AM$36+Inputs!$AE$44*Inputs!$BD29*Revenue!AM$37+Inputs!$AE$45*Inputs!$BF29*Revenue!AM$38+Inputs!$AE$46*Inputs!$BH29*Revenue!AM$39+Inputs!$AE$47*Inputs!$BJ29*Revenue!AM$40+Inputs!$AE$48*Inputs!$BL29*Revenue!AM$41,0)</f>
        <v>0</v>
      </c>
      <c r="AN97" s="34">
        <f>ROUNDUP(Inputs!$AE$42*Inputs!$AZ29*Revenue!AN$35+Inputs!$AE$43*Inputs!$BB29*Revenue!AN$36+Inputs!$AE$44*Inputs!$BD29*Revenue!AN$37+Inputs!$AE$45*Inputs!$BF29*Revenue!AN$38+Inputs!$AE$46*Inputs!$BH29*Revenue!AN$39+Inputs!$AE$47*Inputs!$BJ29*Revenue!AN$40+Inputs!$AE$48*Inputs!$BL29*Revenue!AN$41,0)</f>
        <v>0</v>
      </c>
      <c r="AO97" s="34">
        <f>ROUNDUP(Inputs!$AE$42*Inputs!$AZ29*Revenue!AO$35+Inputs!$AE$43*Inputs!$BB29*Revenue!AO$36+Inputs!$AE$44*Inputs!$BD29*Revenue!AO$37+Inputs!$AE$45*Inputs!$BF29*Revenue!AO$38+Inputs!$AE$46*Inputs!$BH29*Revenue!AO$39+Inputs!$AE$47*Inputs!$BJ29*Revenue!AO$40+Inputs!$AE$48*Inputs!$BL29*Revenue!AO$41,0)</f>
        <v>444</v>
      </c>
      <c r="AP97" s="34">
        <f>ROUNDUP(Inputs!$AE$42*Inputs!$AZ29*Revenue!AP$35+Inputs!$AE$43*Inputs!$BB29*Revenue!AP$36+Inputs!$AE$44*Inputs!$BD29*Revenue!AP$37+Inputs!$AE$45*Inputs!$BF29*Revenue!AP$38+Inputs!$AE$46*Inputs!$BH29*Revenue!AP$39+Inputs!$AE$47*Inputs!$BJ29*Revenue!AP$40+Inputs!$AE$48*Inputs!$BL29*Revenue!AP$41,0)</f>
        <v>437</v>
      </c>
      <c r="AQ97" s="34">
        <f>ROUNDUP(Inputs!$AE$42*Inputs!$AZ29*Revenue!AQ$35+Inputs!$AE$43*Inputs!$BB29*Revenue!AQ$36+Inputs!$AE$44*Inputs!$BD29*Revenue!AQ$37+Inputs!$AE$45*Inputs!$BF29*Revenue!AQ$38+Inputs!$AE$46*Inputs!$BH29*Revenue!AQ$39+Inputs!$AE$47*Inputs!$BJ29*Revenue!AQ$40+Inputs!$AE$48*Inputs!$BL29*Revenue!AQ$41,0)</f>
        <v>467</v>
      </c>
      <c r="AR97" s="34">
        <f>ROUNDUP(Inputs!$AE$42*Inputs!$AZ29*Revenue!AR$35+Inputs!$AE$43*Inputs!$BB29*Revenue!AR$36+Inputs!$AE$44*Inputs!$BD29*Revenue!AR$37+Inputs!$AE$45*Inputs!$BF29*Revenue!AR$38+Inputs!$AE$46*Inputs!$BH29*Revenue!AR$39+Inputs!$AE$47*Inputs!$BJ29*Revenue!AR$40+Inputs!$AE$48*Inputs!$BL29*Revenue!AR$41,0)</f>
        <v>498</v>
      </c>
      <c r="AS97" s="34">
        <f>ROUNDUP(Inputs!$AE$42*Inputs!$AZ29*Revenue!AS$35+Inputs!$AE$43*Inputs!$BB29*Revenue!AS$36+Inputs!$AE$44*Inputs!$BD29*Revenue!AS$37+Inputs!$AE$45*Inputs!$BF29*Revenue!AS$38+Inputs!$AE$46*Inputs!$BH29*Revenue!AS$39+Inputs!$AE$47*Inputs!$BJ29*Revenue!AS$40+Inputs!$AE$48*Inputs!$BL29*Revenue!AS$41,0)</f>
        <v>350</v>
      </c>
      <c r="AT97" s="34">
        <f>ROUNDUP(Inputs!$AE$42*Inputs!$AZ29*Revenue!AT$35+Inputs!$AE$43*Inputs!$BB29*Revenue!AT$36+Inputs!$AE$44*Inputs!$BD29*Revenue!AT$37+Inputs!$AE$45*Inputs!$BF29*Revenue!AT$38+Inputs!$AE$46*Inputs!$BH29*Revenue!AT$39+Inputs!$AE$47*Inputs!$BJ29*Revenue!AT$40+Inputs!$AE$48*Inputs!$BL29*Revenue!AT$41,0)</f>
        <v>479</v>
      </c>
      <c r="AU97" s="34">
        <f>ROUNDUP(Inputs!$AE$42*Inputs!$AZ29*Revenue!AU$35+Inputs!$AE$43*Inputs!$BB29*Revenue!AU$36+Inputs!$AE$44*Inputs!$BD29*Revenue!AU$37+Inputs!$AE$45*Inputs!$BF29*Revenue!AU$38+Inputs!$AE$46*Inputs!$BH29*Revenue!AU$39+Inputs!$AE$47*Inputs!$BJ29*Revenue!AU$40+Inputs!$AE$48*Inputs!$BL29*Revenue!AU$41,0)</f>
        <v>445</v>
      </c>
      <c r="AV97" s="34">
        <f>ROUNDUP(Inputs!$AE$42*Inputs!$AZ29*Revenue!AV$35+Inputs!$AE$43*Inputs!$BB29*Revenue!AV$36+Inputs!$AE$44*Inputs!$BD29*Revenue!AV$37+Inputs!$AE$45*Inputs!$BF29*Revenue!AV$38+Inputs!$AE$46*Inputs!$BH29*Revenue!AV$39+Inputs!$AE$47*Inputs!$BJ29*Revenue!AV$40+Inputs!$AE$48*Inputs!$BL29*Revenue!AV$41,0)</f>
        <v>463</v>
      </c>
      <c r="AW97" s="34">
        <f>ROUNDUP(Inputs!$AE$42*Inputs!$AZ29*Revenue!AW$35+Inputs!$AE$43*Inputs!$BB29*Revenue!AW$36+Inputs!$AE$44*Inputs!$BD29*Revenue!AW$37+Inputs!$AE$45*Inputs!$BF29*Revenue!AW$38+Inputs!$AE$46*Inputs!$BH29*Revenue!AW$39+Inputs!$AE$47*Inputs!$BJ29*Revenue!AW$40+Inputs!$AE$48*Inputs!$BL29*Revenue!AW$41,0)</f>
        <v>465</v>
      </c>
      <c r="AX97" s="34">
        <f>ROUNDUP(Inputs!$AE$42*Inputs!$AZ29*Revenue!AX$35+Inputs!$AE$43*Inputs!$BB29*Revenue!AX$36+Inputs!$AE$44*Inputs!$BD29*Revenue!AX$37+Inputs!$AE$45*Inputs!$BF29*Revenue!AX$38+Inputs!$AE$46*Inputs!$BH29*Revenue!AX$39+Inputs!$AE$47*Inputs!$BJ29*Revenue!AX$40+Inputs!$AE$48*Inputs!$BL29*Revenue!AX$41,0)</f>
        <v>463</v>
      </c>
      <c r="AY97" s="34">
        <f>ROUNDUP(Inputs!$AE$42*Inputs!$AZ29*Revenue!AY$35+Inputs!$AE$43*Inputs!$BB29*Revenue!AY$36+Inputs!$AE$44*Inputs!$BD29*Revenue!AY$37+Inputs!$AE$45*Inputs!$BF29*Revenue!AY$38+Inputs!$AE$46*Inputs!$BH29*Revenue!AY$39+Inputs!$AE$47*Inputs!$BJ29*Revenue!AY$40+Inputs!$AE$48*Inputs!$BL29*Revenue!AY$41,0)</f>
        <v>524</v>
      </c>
      <c r="AZ97" s="34">
        <f>ROUNDUP(Inputs!$AE$42*Inputs!$AZ29*Revenue!AZ$35+Inputs!$AE$43*Inputs!$BB29*Revenue!AZ$36+Inputs!$AE$44*Inputs!$BD29*Revenue!AZ$37+Inputs!$AE$45*Inputs!$BF29*Revenue!AZ$38+Inputs!$AE$46*Inputs!$BH29*Revenue!AZ$39+Inputs!$AE$47*Inputs!$BJ29*Revenue!AZ$40+Inputs!$AE$48*Inputs!$BL29*Revenue!AZ$41,0)</f>
        <v>455</v>
      </c>
      <c r="BA97" s="34">
        <f>ROUNDUP(Inputs!$AE$42*Inputs!$AZ29*Revenue!BA$35+Inputs!$AE$43*Inputs!$BB29*Revenue!BA$36+Inputs!$AE$44*Inputs!$BD29*Revenue!BA$37+Inputs!$AE$45*Inputs!$BF29*Revenue!BA$38+Inputs!$AE$46*Inputs!$BH29*Revenue!BA$39+Inputs!$AE$47*Inputs!$BJ29*Revenue!BA$40+Inputs!$AE$48*Inputs!$BL29*Revenue!BA$41,0)</f>
        <v>511</v>
      </c>
      <c r="BB97" s="34">
        <f>ROUNDUP(Inputs!$AE$42*Inputs!$AZ29*Revenue!BB$35+Inputs!$AE$43*Inputs!$BB29*Revenue!BB$36+Inputs!$AE$44*Inputs!$BD29*Revenue!BB$37+Inputs!$AE$45*Inputs!$BF29*Revenue!BB$38+Inputs!$AE$46*Inputs!$BH29*Revenue!BB$39+Inputs!$AE$47*Inputs!$BJ29*Revenue!BB$40+Inputs!$AE$48*Inputs!$BL29*Revenue!BB$41,0)</f>
        <v>520</v>
      </c>
      <c r="BC97" s="34">
        <f>ROUNDUP(Inputs!$AE$42*Inputs!$AZ29*Revenue!BC$35+Inputs!$AE$43*Inputs!$BB29*Revenue!BC$36+Inputs!$AE$44*Inputs!$BD29*Revenue!BC$37+Inputs!$AE$45*Inputs!$BF29*Revenue!BC$38+Inputs!$AE$46*Inputs!$BH29*Revenue!BC$39+Inputs!$AE$47*Inputs!$BJ29*Revenue!BC$40+Inputs!$AE$48*Inputs!$BL29*Revenue!BC$41,0)</f>
        <v>529</v>
      </c>
      <c r="BD97" s="34">
        <f>ROUNDUP(Inputs!$AE$42*Inputs!$AZ29*Revenue!BD$35+Inputs!$AE$43*Inputs!$BB29*Revenue!BD$36+Inputs!$AE$44*Inputs!$BD29*Revenue!BD$37+Inputs!$AE$45*Inputs!$BF29*Revenue!BD$38+Inputs!$AE$46*Inputs!$BH29*Revenue!BD$39+Inputs!$AE$47*Inputs!$BJ29*Revenue!BD$40+Inputs!$AE$48*Inputs!$BL29*Revenue!BD$41,0)</f>
        <v>540</v>
      </c>
      <c r="BE97" s="34">
        <f>ROUNDUP(Inputs!$AE$42*Inputs!$AZ29*Revenue!BE$35+Inputs!$AE$43*Inputs!$BB29*Revenue!BE$36+Inputs!$AE$44*Inputs!$BD29*Revenue!BE$37+Inputs!$AE$45*Inputs!$BF29*Revenue!BE$38+Inputs!$AE$46*Inputs!$BH29*Revenue!BE$39+Inputs!$AE$47*Inputs!$BJ29*Revenue!BE$40+Inputs!$AE$48*Inputs!$BL29*Revenue!BE$41,0)</f>
        <v>373</v>
      </c>
      <c r="BF97" s="34">
        <f>ROUNDUP(Inputs!$AE$42*Inputs!$AZ29*Revenue!BF$35+Inputs!$AE$43*Inputs!$BB29*Revenue!BF$36+Inputs!$AE$44*Inputs!$BD29*Revenue!BF$37+Inputs!$AE$45*Inputs!$BF29*Revenue!BF$38+Inputs!$AE$46*Inputs!$BH29*Revenue!BF$39+Inputs!$AE$47*Inputs!$BJ29*Revenue!BF$40+Inputs!$AE$48*Inputs!$BL29*Revenue!BF$41,0)</f>
        <v>518</v>
      </c>
      <c r="BG97" s="34">
        <f>ROUNDUP(Inputs!$AE$42*Inputs!$AZ29*Revenue!BG$35+Inputs!$AE$43*Inputs!$BB29*Revenue!BG$36+Inputs!$AE$44*Inputs!$BD29*Revenue!BG$37+Inputs!$AE$45*Inputs!$BF29*Revenue!BG$38+Inputs!$AE$46*Inputs!$BH29*Revenue!BG$39+Inputs!$AE$47*Inputs!$BJ29*Revenue!BG$40+Inputs!$AE$48*Inputs!$BL29*Revenue!BG$41,0)</f>
        <v>490</v>
      </c>
      <c r="BH97" s="34">
        <f>ROUNDUP(Inputs!$AE$42*Inputs!$AZ29*Revenue!BH$35+Inputs!$AE$43*Inputs!$BB29*Revenue!BH$36+Inputs!$AE$44*Inputs!$BD29*Revenue!BH$37+Inputs!$AE$45*Inputs!$BF29*Revenue!BH$38+Inputs!$AE$46*Inputs!$BH29*Revenue!BH$39+Inputs!$AE$47*Inputs!$BJ29*Revenue!BH$40+Inputs!$AE$48*Inputs!$BL29*Revenue!BH$41,0)</f>
        <v>506</v>
      </c>
      <c r="BI97" s="34">
        <f>ROUNDUP(Inputs!$AE$42*Inputs!$AZ29*Revenue!BI$35+Inputs!$AE$43*Inputs!$BB29*Revenue!BI$36+Inputs!$AE$44*Inputs!$BD29*Revenue!BI$37+Inputs!$AE$45*Inputs!$BF29*Revenue!BI$38+Inputs!$AE$46*Inputs!$BH29*Revenue!BI$39+Inputs!$AE$47*Inputs!$BJ29*Revenue!BI$40+Inputs!$AE$48*Inputs!$BL29*Revenue!BI$41,0)</f>
        <v>494</v>
      </c>
      <c r="BJ97" s="34">
        <f>ROUNDUP(Inputs!$AE$42*Inputs!$AZ29*Revenue!BJ$35+Inputs!$AE$43*Inputs!$BB29*Revenue!BJ$36+Inputs!$AE$44*Inputs!$BD29*Revenue!BJ$37+Inputs!$AE$45*Inputs!$BF29*Revenue!BJ$38+Inputs!$AE$46*Inputs!$BH29*Revenue!BJ$39+Inputs!$AE$47*Inputs!$BJ29*Revenue!BJ$40+Inputs!$AE$48*Inputs!$BL29*Revenue!BJ$41,0)</f>
        <v>498</v>
      </c>
      <c r="BK97" s="34">
        <f>ROUNDUP(Inputs!$AE$42*Inputs!$AZ29*Revenue!BK$35+Inputs!$AE$43*Inputs!$BB29*Revenue!BK$36+Inputs!$AE$44*Inputs!$BD29*Revenue!BK$37+Inputs!$AE$45*Inputs!$BF29*Revenue!BK$38+Inputs!$AE$46*Inputs!$BH29*Revenue!BK$39+Inputs!$AE$47*Inputs!$BJ29*Revenue!BK$40+Inputs!$AE$48*Inputs!$BL29*Revenue!BK$41,0)</f>
        <v>585</v>
      </c>
      <c r="BL97" s="34">
        <f>ROUNDUP(Inputs!$AE$42*Inputs!$AZ29*Revenue!BL$35+Inputs!$AE$43*Inputs!$BB29*Revenue!BL$36+Inputs!$AE$44*Inputs!$BD29*Revenue!BL$37+Inputs!$AE$45*Inputs!$BF29*Revenue!BL$38+Inputs!$AE$46*Inputs!$BH29*Revenue!BL$39+Inputs!$AE$47*Inputs!$BJ29*Revenue!BL$40+Inputs!$AE$48*Inputs!$BL29*Revenue!BL$41,0)</f>
        <v>483</v>
      </c>
      <c r="BM97" s="34">
        <f>ROUNDUP(Inputs!$AE$42*Inputs!$AZ29*Revenue!BM$35+Inputs!$AE$43*Inputs!$BB29*Revenue!BM$36+Inputs!$AE$44*Inputs!$BD29*Revenue!BM$37+Inputs!$AE$45*Inputs!$BF29*Revenue!BM$38+Inputs!$AE$46*Inputs!$BH29*Revenue!BM$39+Inputs!$AE$47*Inputs!$BJ29*Revenue!BM$40+Inputs!$AE$48*Inputs!$BL29*Revenue!BM$41,0)</f>
        <v>559</v>
      </c>
      <c r="BN97" s="34">
        <f>ROUNDUP(Inputs!$AE$42*Inputs!$AZ29*Revenue!BN$35+Inputs!$AE$43*Inputs!$BB29*Revenue!BN$36+Inputs!$AE$44*Inputs!$BD29*Revenue!BN$37+Inputs!$AE$45*Inputs!$BF29*Revenue!BN$38+Inputs!$AE$46*Inputs!$BH29*Revenue!BN$39+Inputs!$AE$47*Inputs!$BJ29*Revenue!BN$40+Inputs!$AE$48*Inputs!$BL29*Revenue!BN$41,0)</f>
        <v>574</v>
      </c>
      <c r="BO97" s="34">
        <f>ROUNDUP(Inputs!$AE$42*Inputs!$AZ29*Revenue!BO$35+Inputs!$AE$43*Inputs!$BB29*Revenue!BO$36+Inputs!$AE$44*Inputs!$BD29*Revenue!BO$37+Inputs!$AE$45*Inputs!$BF29*Revenue!BO$38+Inputs!$AE$46*Inputs!$BH29*Revenue!BO$39+Inputs!$AE$47*Inputs!$BJ29*Revenue!BO$40+Inputs!$AE$48*Inputs!$BL29*Revenue!BO$41,0)</f>
        <v>571</v>
      </c>
      <c r="BP97" s="34">
        <f>ROUNDUP(Inputs!$AE$42*Inputs!$AZ29*Revenue!BP$35+Inputs!$AE$43*Inputs!$BB29*Revenue!BP$36+Inputs!$AE$44*Inputs!$BD29*Revenue!BP$37+Inputs!$AE$45*Inputs!$BF29*Revenue!BP$38+Inputs!$AE$46*Inputs!$BH29*Revenue!BP$39+Inputs!$AE$47*Inputs!$BJ29*Revenue!BP$40+Inputs!$AE$48*Inputs!$BL29*Revenue!BP$41,0)</f>
        <v>572</v>
      </c>
      <c r="BQ97" s="34">
        <f>ROUNDUP(Inputs!$AE$42*Inputs!$AZ29*Revenue!BQ$35+Inputs!$AE$43*Inputs!$BB29*Revenue!BQ$36+Inputs!$AE$44*Inputs!$BD29*Revenue!BQ$37+Inputs!$AE$45*Inputs!$BF29*Revenue!BQ$38+Inputs!$AE$46*Inputs!$BH29*Revenue!BQ$39+Inputs!$AE$47*Inputs!$BJ29*Revenue!BQ$40+Inputs!$AE$48*Inputs!$BL29*Revenue!BQ$41,0)</f>
        <v>392</v>
      </c>
      <c r="BR97" s="34">
        <f>ROUNDUP(Inputs!$AE$42*Inputs!$AZ29*Revenue!BR$35+Inputs!$AE$43*Inputs!$BB29*Revenue!BR$36+Inputs!$AE$44*Inputs!$BD29*Revenue!BR$37+Inputs!$AE$45*Inputs!$BF29*Revenue!BR$38+Inputs!$AE$46*Inputs!$BH29*Revenue!BR$39+Inputs!$AE$47*Inputs!$BJ29*Revenue!BR$40+Inputs!$AE$48*Inputs!$BL29*Revenue!BR$41,0)</f>
        <v>532</v>
      </c>
      <c r="BS97" s="34">
        <f>ROUNDUP(Inputs!$AE$42*Inputs!$AZ29*Revenue!BS$35+Inputs!$AE$43*Inputs!$BB29*Revenue!BS$36+Inputs!$AE$44*Inputs!$BD29*Revenue!BS$37+Inputs!$AE$45*Inputs!$BF29*Revenue!BS$38+Inputs!$AE$46*Inputs!$BH29*Revenue!BS$39+Inputs!$AE$47*Inputs!$BJ29*Revenue!BS$40+Inputs!$AE$48*Inputs!$BL29*Revenue!BS$41,0)</f>
        <v>513</v>
      </c>
      <c r="BT97" s="34">
        <f>ROUNDUP(Inputs!$AE$42*Inputs!$AZ29*Revenue!BT$35+Inputs!$AE$43*Inputs!$BB29*Revenue!BT$36+Inputs!$AE$44*Inputs!$BD29*Revenue!BT$37+Inputs!$AE$45*Inputs!$BF29*Revenue!BT$38+Inputs!$AE$46*Inputs!$BH29*Revenue!BT$39+Inputs!$AE$47*Inputs!$BJ29*Revenue!BT$40+Inputs!$AE$48*Inputs!$BL29*Revenue!BT$41,0)</f>
        <v>548</v>
      </c>
      <c r="BU97" s="34">
        <f>ROUNDUP(Inputs!$AE$42*Inputs!$AZ29*Revenue!BU$35+Inputs!$AE$43*Inputs!$BB29*Revenue!BU$36+Inputs!$AE$44*Inputs!$BD29*Revenue!BU$37+Inputs!$AE$45*Inputs!$BF29*Revenue!BU$38+Inputs!$AE$46*Inputs!$BH29*Revenue!BU$39+Inputs!$AE$47*Inputs!$BJ29*Revenue!BU$40+Inputs!$AE$48*Inputs!$BL29*Revenue!BU$41,0)</f>
        <v>508</v>
      </c>
      <c r="BV97" s="34">
        <f>ROUNDUP(Inputs!$AE$42*Inputs!$AZ29*Revenue!BV$35+Inputs!$AE$43*Inputs!$BB29*Revenue!BV$36+Inputs!$AE$44*Inputs!$BD29*Revenue!BV$37+Inputs!$AE$45*Inputs!$BF29*Revenue!BV$38+Inputs!$AE$46*Inputs!$BH29*Revenue!BV$39+Inputs!$AE$47*Inputs!$BJ29*Revenue!BV$40+Inputs!$AE$48*Inputs!$BL29*Revenue!BV$41,0)</f>
        <v>529</v>
      </c>
      <c r="BW97" s="34">
        <f>ROUNDUP(Inputs!$AE$42*Inputs!$AZ29*Revenue!BW$35+Inputs!$AE$43*Inputs!$BB29*Revenue!BW$36+Inputs!$AE$44*Inputs!$BD29*Revenue!BW$37+Inputs!$AE$45*Inputs!$BF29*Revenue!BW$38+Inputs!$AE$46*Inputs!$BH29*Revenue!BW$39+Inputs!$AE$47*Inputs!$BJ29*Revenue!BW$40+Inputs!$AE$48*Inputs!$BL29*Revenue!BW$41,0)</f>
        <v>613</v>
      </c>
      <c r="BX97" s="34">
        <f>ROUNDUP(Inputs!$AE$42*Inputs!$AZ29*Revenue!BX$35+Inputs!$AE$43*Inputs!$BB29*Revenue!BX$36+Inputs!$AE$44*Inputs!$BD29*Revenue!BX$37+Inputs!$AE$45*Inputs!$BF29*Revenue!BX$38+Inputs!$AE$46*Inputs!$BH29*Revenue!BX$39+Inputs!$AE$47*Inputs!$BJ29*Revenue!BX$40+Inputs!$AE$48*Inputs!$BL29*Revenue!BX$41,0)</f>
        <v>516</v>
      </c>
      <c r="BY97" s="34">
        <f>ROUNDUP(Inputs!$AE$42*Inputs!$AZ29*Revenue!BY$35+Inputs!$AE$43*Inputs!$BB29*Revenue!BY$36+Inputs!$AE$44*Inputs!$BD29*Revenue!BY$37+Inputs!$AE$45*Inputs!$BF29*Revenue!BY$38+Inputs!$AE$46*Inputs!$BH29*Revenue!BY$39+Inputs!$AE$47*Inputs!$BJ29*Revenue!BY$40+Inputs!$AE$48*Inputs!$BL29*Revenue!BY$41,0)</f>
        <v>592</v>
      </c>
      <c r="BZ97" s="34">
        <f>ROUNDUP(Inputs!$AE$42*Inputs!$AZ29*Revenue!BZ$35+Inputs!$AE$43*Inputs!$BB29*Revenue!BZ$36+Inputs!$AE$44*Inputs!$BD29*Revenue!BZ$37+Inputs!$AE$45*Inputs!$BF29*Revenue!BZ$38+Inputs!$AE$46*Inputs!$BH29*Revenue!BZ$39+Inputs!$AE$47*Inputs!$BJ29*Revenue!BZ$40+Inputs!$AE$48*Inputs!$BL29*Revenue!BZ$41,0)</f>
        <v>591</v>
      </c>
      <c r="CA97" s="34">
        <f>ROUNDUP(Inputs!$AE$42*Inputs!$AZ29*Revenue!CA$35+Inputs!$AE$43*Inputs!$BB29*Revenue!CA$36+Inputs!$AE$44*Inputs!$BD29*Revenue!CA$37+Inputs!$AE$45*Inputs!$BF29*Revenue!CA$38+Inputs!$AE$46*Inputs!$BH29*Revenue!CA$39+Inputs!$AE$47*Inputs!$BJ29*Revenue!CA$40+Inputs!$AE$48*Inputs!$BL29*Revenue!CA$41,0)</f>
        <v>596</v>
      </c>
      <c r="CB97" s="34">
        <f>ROUNDUP(Inputs!$AE$42*Inputs!$AZ29*Revenue!CB$35+Inputs!$AE$43*Inputs!$BB29*Revenue!CB$36+Inputs!$AE$44*Inputs!$BD29*Revenue!CB$37+Inputs!$AE$45*Inputs!$BF29*Revenue!CB$38+Inputs!$AE$46*Inputs!$BH29*Revenue!CB$39+Inputs!$AE$47*Inputs!$BJ29*Revenue!CB$40+Inputs!$AE$48*Inputs!$BL29*Revenue!CB$41,0)</f>
        <v>669</v>
      </c>
      <c r="CC97" s="34">
        <f>ROUNDUP(Inputs!$AE$42*Inputs!$AZ29*Revenue!CC$35+Inputs!$AE$43*Inputs!$BB29*Revenue!CC$36+Inputs!$AE$44*Inputs!$BD29*Revenue!CC$37+Inputs!$AE$45*Inputs!$BF29*Revenue!CC$38+Inputs!$AE$46*Inputs!$BH29*Revenue!CC$39+Inputs!$AE$47*Inputs!$BJ29*Revenue!CC$40+Inputs!$AE$48*Inputs!$BL29*Revenue!CC$41,0)</f>
        <v>446</v>
      </c>
      <c r="CD97" s="34">
        <f>ROUNDUP(Inputs!$AE$42*Inputs!$AZ29*Revenue!CD$35+Inputs!$AE$43*Inputs!$BB29*Revenue!CD$36+Inputs!$AE$44*Inputs!$BD29*Revenue!CD$37+Inputs!$AE$45*Inputs!$BF29*Revenue!CD$38+Inputs!$AE$46*Inputs!$BH29*Revenue!CD$39+Inputs!$AE$47*Inputs!$BJ29*Revenue!CD$40+Inputs!$AE$48*Inputs!$BL29*Revenue!CD$41,0)</f>
        <v>601</v>
      </c>
      <c r="CE97" s="34">
        <f>ROUNDUP(Inputs!$AE$42*Inputs!$AZ29*Revenue!CE$35+Inputs!$AE$43*Inputs!$BB29*Revenue!CE$36+Inputs!$AE$44*Inputs!$BD29*Revenue!CE$37+Inputs!$AE$45*Inputs!$BF29*Revenue!CE$38+Inputs!$AE$46*Inputs!$BH29*Revenue!CE$39+Inputs!$AE$47*Inputs!$BJ29*Revenue!CE$40+Inputs!$AE$48*Inputs!$BL29*Revenue!CE$41,0)</f>
        <v>577</v>
      </c>
      <c r="CF97" s="34">
        <f>ROUNDUP(Inputs!$AE$42*Inputs!$AZ29*Revenue!CF$35+Inputs!$AE$43*Inputs!$BB29*Revenue!CF$36+Inputs!$AE$44*Inputs!$BD29*Revenue!CF$37+Inputs!$AE$45*Inputs!$BF29*Revenue!CF$38+Inputs!$AE$46*Inputs!$BH29*Revenue!CF$39+Inputs!$AE$47*Inputs!$BJ29*Revenue!CF$40+Inputs!$AE$48*Inputs!$BL29*Revenue!CF$41,0)</f>
        <v>619</v>
      </c>
      <c r="CG97" s="34">
        <f>ROUNDUP(Inputs!$AE$42*Inputs!$AZ29*Revenue!CG$35+Inputs!$AE$43*Inputs!$BB29*Revenue!CG$36+Inputs!$AE$44*Inputs!$BD29*Revenue!CG$37+Inputs!$AE$45*Inputs!$BF29*Revenue!CG$38+Inputs!$AE$46*Inputs!$BH29*Revenue!CG$39+Inputs!$AE$47*Inputs!$BJ29*Revenue!CG$40+Inputs!$AE$48*Inputs!$BL29*Revenue!CG$41,0)</f>
        <v>586</v>
      </c>
      <c r="CH97" s="34">
        <f>ROUNDUP(Inputs!$AE$42*Inputs!$AZ29*Revenue!CH$35+Inputs!$AE$43*Inputs!$BB29*Revenue!CH$36+Inputs!$AE$44*Inputs!$BD29*Revenue!CH$37+Inputs!$AE$45*Inputs!$BF29*Revenue!CH$38+Inputs!$AE$46*Inputs!$BH29*Revenue!CH$39+Inputs!$AE$47*Inputs!$BJ29*Revenue!CH$40+Inputs!$AE$48*Inputs!$BL29*Revenue!CH$41,0)</f>
        <v>605</v>
      </c>
      <c r="CI97" s="34">
        <f>ROUNDUP(Inputs!$AE$42*Inputs!$AZ29*Revenue!CI$35+Inputs!$AE$43*Inputs!$BB29*Revenue!CI$36+Inputs!$AE$44*Inputs!$BD29*Revenue!CI$37+Inputs!$AE$45*Inputs!$BF29*Revenue!CI$38+Inputs!$AE$46*Inputs!$BH29*Revenue!CI$39+Inputs!$AE$47*Inputs!$BJ29*Revenue!CI$40+Inputs!$AE$48*Inputs!$BL29*Revenue!CI$41,0)</f>
        <v>680</v>
      </c>
      <c r="CJ97" s="34">
        <f>ROUNDUP(Inputs!$AE$42*Inputs!$AZ29*Revenue!CJ$35+Inputs!$AE$43*Inputs!$BB29*Revenue!CJ$36+Inputs!$AE$44*Inputs!$BD29*Revenue!CJ$37+Inputs!$AE$45*Inputs!$BF29*Revenue!CJ$38+Inputs!$AE$46*Inputs!$BH29*Revenue!CJ$39+Inputs!$AE$47*Inputs!$BJ29*Revenue!CJ$40+Inputs!$AE$48*Inputs!$BL29*Revenue!CJ$41,0)</f>
        <v>582</v>
      </c>
      <c r="CK97" s="34">
        <f>ROUNDUP(Inputs!$AE$42*Inputs!$AZ29*Revenue!CK$35+Inputs!$AE$43*Inputs!$BB29*Revenue!CK$36+Inputs!$AE$44*Inputs!$BD29*Revenue!CK$37+Inputs!$AE$45*Inputs!$BF29*Revenue!CK$38+Inputs!$AE$46*Inputs!$BH29*Revenue!CK$39+Inputs!$AE$47*Inputs!$BJ29*Revenue!CK$40+Inputs!$AE$48*Inputs!$BL29*Revenue!CK$41,0)</f>
        <v>692</v>
      </c>
      <c r="CL97" s="34">
        <f>ROUNDUP(Inputs!$AE$42*Inputs!$AZ29*Revenue!CL$35+Inputs!$AE$43*Inputs!$BB29*Revenue!CL$36+Inputs!$AE$44*Inputs!$BD29*Revenue!CL$37+Inputs!$AE$45*Inputs!$BF29*Revenue!CL$38+Inputs!$AE$46*Inputs!$BH29*Revenue!CL$39+Inputs!$AE$47*Inputs!$BJ29*Revenue!CL$40+Inputs!$AE$48*Inputs!$BL29*Revenue!CL$41,0)</f>
        <v>656</v>
      </c>
      <c r="CM97" s="34">
        <f>ROUNDUP(Inputs!$AE$42*Inputs!$AZ29*Revenue!CM$35+Inputs!$AE$43*Inputs!$BB29*Revenue!CM$36+Inputs!$AE$44*Inputs!$BD29*Revenue!CM$37+Inputs!$AE$45*Inputs!$BF29*Revenue!CM$38+Inputs!$AE$46*Inputs!$BH29*Revenue!CM$39+Inputs!$AE$47*Inputs!$BJ29*Revenue!CM$40+Inputs!$AE$48*Inputs!$BL29*Revenue!CM$41,0)</f>
        <v>683</v>
      </c>
    </row>
    <row r="98" spans="2:91" x14ac:dyDescent="0.2">
      <c r="B98" s="88" t="str">
        <f>IF(Inputs!AP30=0,"Don’t filled",Inputs!AP30)</f>
        <v>Beer</v>
      </c>
      <c r="C98" s="19" t="s">
        <v>279</v>
      </c>
      <c r="D98" s="19" t="s">
        <v>19</v>
      </c>
      <c r="E98" s="176">
        <f t="shared" si="111"/>
        <v>3367</v>
      </c>
      <c r="F98" s="176">
        <f t="shared" si="111"/>
        <v>14244</v>
      </c>
      <c r="G98" s="176">
        <f t="shared" si="111"/>
        <v>15466</v>
      </c>
      <c r="H98" s="176">
        <f t="shared" si="111"/>
        <v>16244</v>
      </c>
      <c r="I98" s="176">
        <f t="shared" si="111"/>
        <v>18481</v>
      </c>
      <c r="K98" s="176">
        <f t="shared" si="112"/>
        <v>0</v>
      </c>
      <c r="L98" s="176">
        <f t="shared" si="112"/>
        <v>0</v>
      </c>
      <c r="M98" s="176">
        <f t="shared" si="112"/>
        <v>0</v>
      </c>
      <c r="N98" s="176">
        <f t="shared" si="112"/>
        <v>3367</v>
      </c>
      <c r="O98" s="176">
        <f t="shared" si="112"/>
        <v>3313</v>
      </c>
      <c r="P98" s="176">
        <f t="shared" si="112"/>
        <v>3429</v>
      </c>
      <c r="Q98" s="176">
        <f t="shared" si="112"/>
        <v>3603</v>
      </c>
      <c r="R98" s="176">
        <f t="shared" si="112"/>
        <v>3899</v>
      </c>
      <c r="S98" s="176">
        <f t="shared" si="112"/>
        <v>3573</v>
      </c>
      <c r="T98" s="176">
        <f t="shared" si="112"/>
        <v>3723</v>
      </c>
      <c r="U98" s="176">
        <f t="shared" si="113"/>
        <v>3914</v>
      </c>
      <c r="V98" s="176">
        <f t="shared" si="113"/>
        <v>4256</v>
      </c>
      <c r="W98" s="176">
        <f t="shared" si="113"/>
        <v>3740</v>
      </c>
      <c r="X98" s="176">
        <f t="shared" si="113"/>
        <v>3918</v>
      </c>
      <c r="Y98" s="176">
        <f t="shared" si="113"/>
        <v>4140</v>
      </c>
      <c r="Z98" s="176">
        <f t="shared" si="113"/>
        <v>4446</v>
      </c>
      <c r="AA98" s="176">
        <f t="shared" si="113"/>
        <v>4287</v>
      </c>
      <c r="AB98" s="176">
        <f t="shared" si="113"/>
        <v>4453</v>
      </c>
      <c r="AC98" s="176">
        <f t="shared" si="113"/>
        <v>4666</v>
      </c>
      <c r="AD98" s="176">
        <f t="shared" si="113"/>
        <v>5075</v>
      </c>
      <c r="AF98" s="34">
        <f>ROUNDUP(Inputs!$AE$42*Inputs!$AZ30*Revenue!AF$35+Inputs!$AE$43*Inputs!$BB30*Revenue!AF$36+Inputs!$AE$44*Inputs!$BD30*Revenue!AF$37+Inputs!$AE$45*Inputs!$BF30*Revenue!AF$38+Inputs!$AE$46*Inputs!$BH30*Revenue!AF$39+Inputs!$AE$47*Inputs!$BJ30*Revenue!AF$40+Inputs!$AE$48*Inputs!$BL30*Revenue!AF$41,0)</f>
        <v>0</v>
      </c>
      <c r="AG98" s="34">
        <f>ROUNDUP(Inputs!$AE$42*Inputs!$AZ30*Revenue!AG$35+Inputs!$AE$43*Inputs!$BB30*Revenue!AG$36+Inputs!$AE$44*Inputs!$BD30*Revenue!AG$37+Inputs!$AE$45*Inputs!$BF30*Revenue!AG$38+Inputs!$AE$46*Inputs!$BH30*Revenue!AG$39+Inputs!$AE$47*Inputs!$BJ30*Revenue!AG$40+Inputs!$AE$48*Inputs!$BL30*Revenue!AG$41,0)</f>
        <v>0</v>
      </c>
      <c r="AH98" s="34">
        <f>ROUNDUP(Inputs!$AE$42*Inputs!$AZ30*Revenue!AH$35+Inputs!$AE$43*Inputs!$BB30*Revenue!AH$36+Inputs!$AE$44*Inputs!$BD30*Revenue!AH$37+Inputs!$AE$45*Inputs!$BF30*Revenue!AH$38+Inputs!$AE$46*Inputs!$BH30*Revenue!AH$39+Inputs!$AE$47*Inputs!$BJ30*Revenue!AH$40+Inputs!$AE$48*Inputs!$BL30*Revenue!AH$41,0)</f>
        <v>0</v>
      </c>
      <c r="AI98" s="34">
        <f>ROUNDUP(Inputs!$AE$42*Inputs!$AZ30*Revenue!AI$35+Inputs!$AE$43*Inputs!$BB30*Revenue!AI$36+Inputs!$AE$44*Inputs!$BD30*Revenue!AI$37+Inputs!$AE$45*Inputs!$BF30*Revenue!AI$38+Inputs!$AE$46*Inputs!$BH30*Revenue!AI$39+Inputs!$AE$47*Inputs!$BJ30*Revenue!AI$40+Inputs!$AE$48*Inputs!$BL30*Revenue!AI$41,0)</f>
        <v>0</v>
      </c>
      <c r="AJ98" s="34">
        <f>ROUNDUP(Inputs!$AE$42*Inputs!$AZ30*Revenue!AJ$35+Inputs!$AE$43*Inputs!$BB30*Revenue!AJ$36+Inputs!$AE$44*Inputs!$BD30*Revenue!AJ$37+Inputs!$AE$45*Inputs!$BF30*Revenue!AJ$38+Inputs!$AE$46*Inputs!$BH30*Revenue!AJ$39+Inputs!$AE$47*Inputs!$BJ30*Revenue!AJ$40+Inputs!$AE$48*Inputs!$BL30*Revenue!AJ$41,0)</f>
        <v>0</v>
      </c>
      <c r="AK98" s="34">
        <f>ROUNDUP(Inputs!$AE$42*Inputs!$AZ30*Revenue!AK$35+Inputs!$AE$43*Inputs!$BB30*Revenue!AK$36+Inputs!$AE$44*Inputs!$BD30*Revenue!AK$37+Inputs!$AE$45*Inputs!$BF30*Revenue!AK$38+Inputs!$AE$46*Inputs!$BH30*Revenue!AK$39+Inputs!$AE$47*Inputs!$BJ30*Revenue!AK$40+Inputs!$AE$48*Inputs!$BL30*Revenue!AK$41,0)</f>
        <v>0</v>
      </c>
      <c r="AL98" s="34">
        <f>ROUNDUP(Inputs!$AE$42*Inputs!$AZ30*Revenue!AL$35+Inputs!$AE$43*Inputs!$BB30*Revenue!AL$36+Inputs!$AE$44*Inputs!$BD30*Revenue!AL$37+Inputs!$AE$45*Inputs!$BF30*Revenue!AL$38+Inputs!$AE$46*Inputs!$BH30*Revenue!AL$39+Inputs!$AE$47*Inputs!$BJ30*Revenue!AL$40+Inputs!$AE$48*Inputs!$BL30*Revenue!AL$41,0)</f>
        <v>0</v>
      </c>
      <c r="AM98" s="34">
        <f>ROUNDUP(Inputs!$AE$42*Inputs!$AZ30*Revenue!AM$35+Inputs!$AE$43*Inputs!$BB30*Revenue!AM$36+Inputs!$AE$44*Inputs!$BD30*Revenue!AM$37+Inputs!$AE$45*Inputs!$BF30*Revenue!AM$38+Inputs!$AE$46*Inputs!$BH30*Revenue!AM$39+Inputs!$AE$47*Inputs!$BJ30*Revenue!AM$40+Inputs!$AE$48*Inputs!$BL30*Revenue!AM$41,0)</f>
        <v>0</v>
      </c>
      <c r="AN98" s="34">
        <f>ROUNDUP(Inputs!$AE$42*Inputs!$AZ30*Revenue!AN$35+Inputs!$AE$43*Inputs!$BB30*Revenue!AN$36+Inputs!$AE$44*Inputs!$BD30*Revenue!AN$37+Inputs!$AE$45*Inputs!$BF30*Revenue!AN$38+Inputs!$AE$46*Inputs!$BH30*Revenue!AN$39+Inputs!$AE$47*Inputs!$BJ30*Revenue!AN$40+Inputs!$AE$48*Inputs!$BL30*Revenue!AN$41,0)</f>
        <v>0</v>
      </c>
      <c r="AO98" s="34">
        <f>ROUNDUP(Inputs!$AE$42*Inputs!$AZ30*Revenue!AO$35+Inputs!$AE$43*Inputs!$BB30*Revenue!AO$36+Inputs!$AE$44*Inputs!$BD30*Revenue!AO$37+Inputs!$AE$45*Inputs!$BF30*Revenue!AO$38+Inputs!$AE$46*Inputs!$BH30*Revenue!AO$39+Inputs!$AE$47*Inputs!$BJ30*Revenue!AO$40+Inputs!$AE$48*Inputs!$BL30*Revenue!AO$41,0)</f>
        <v>1110</v>
      </c>
      <c r="AP98" s="34">
        <f>ROUNDUP(Inputs!$AE$42*Inputs!$AZ30*Revenue!AP$35+Inputs!$AE$43*Inputs!$BB30*Revenue!AP$36+Inputs!$AE$44*Inputs!$BD30*Revenue!AP$37+Inputs!$AE$45*Inputs!$BF30*Revenue!AP$38+Inputs!$AE$46*Inputs!$BH30*Revenue!AP$39+Inputs!$AE$47*Inputs!$BJ30*Revenue!AP$40+Inputs!$AE$48*Inputs!$BL30*Revenue!AP$41,0)</f>
        <v>1091</v>
      </c>
      <c r="AQ98" s="34">
        <f>ROUNDUP(Inputs!$AE$42*Inputs!$AZ30*Revenue!AQ$35+Inputs!$AE$43*Inputs!$BB30*Revenue!AQ$36+Inputs!$AE$44*Inputs!$BD30*Revenue!AQ$37+Inputs!$AE$45*Inputs!$BF30*Revenue!AQ$38+Inputs!$AE$46*Inputs!$BH30*Revenue!AQ$39+Inputs!$AE$47*Inputs!$BJ30*Revenue!AQ$40+Inputs!$AE$48*Inputs!$BL30*Revenue!AQ$41,0)</f>
        <v>1166</v>
      </c>
      <c r="AR98" s="34">
        <f>ROUNDUP(Inputs!$AE$42*Inputs!$AZ30*Revenue!AR$35+Inputs!$AE$43*Inputs!$BB30*Revenue!AR$36+Inputs!$AE$44*Inputs!$BD30*Revenue!AR$37+Inputs!$AE$45*Inputs!$BF30*Revenue!AR$38+Inputs!$AE$46*Inputs!$BH30*Revenue!AR$39+Inputs!$AE$47*Inputs!$BJ30*Revenue!AR$40+Inputs!$AE$48*Inputs!$BL30*Revenue!AR$41,0)</f>
        <v>1243</v>
      </c>
      <c r="AS98" s="34">
        <f>ROUNDUP(Inputs!$AE$42*Inputs!$AZ30*Revenue!AS$35+Inputs!$AE$43*Inputs!$BB30*Revenue!AS$36+Inputs!$AE$44*Inputs!$BD30*Revenue!AS$37+Inputs!$AE$45*Inputs!$BF30*Revenue!AS$38+Inputs!$AE$46*Inputs!$BH30*Revenue!AS$39+Inputs!$AE$47*Inputs!$BJ30*Revenue!AS$40+Inputs!$AE$48*Inputs!$BL30*Revenue!AS$41,0)</f>
        <v>873</v>
      </c>
      <c r="AT98" s="34">
        <f>ROUNDUP(Inputs!$AE$42*Inputs!$AZ30*Revenue!AT$35+Inputs!$AE$43*Inputs!$BB30*Revenue!AT$36+Inputs!$AE$44*Inputs!$BD30*Revenue!AT$37+Inputs!$AE$45*Inputs!$BF30*Revenue!AT$38+Inputs!$AE$46*Inputs!$BH30*Revenue!AT$39+Inputs!$AE$47*Inputs!$BJ30*Revenue!AT$40+Inputs!$AE$48*Inputs!$BL30*Revenue!AT$41,0)</f>
        <v>1197</v>
      </c>
      <c r="AU98" s="34">
        <f>ROUNDUP(Inputs!$AE$42*Inputs!$AZ30*Revenue!AU$35+Inputs!$AE$43*Inputs!$BB30*Revenue!AU$36+Inputs!$AE$44*Inputs!$BD30*Revenue!AU$37+Inputs!$AE$45*Inputs!$BF30*Revenue!AU$38+Inputs!$AE$46*Inputs!$BH30*Revenue!AU$39+Inputs!$AE$47*Inputs!$BJ30*Revenue!AU$40+Inputs!$AE$48*Inputs!$BL30*Revenue!AU$41,0)</f>
        <v>1111</v>
      </c>
      <c r="AV98" s="34">
        <f>ROUNDUP(Inputs!$AE$42*Inputs!$AZ30*Revenue!AV$35+Inputs!$AE$43*Inputs!$BB30*Revenue!AV$36+Inputs!$AE$44*Inputs!$BD30*Revenue!AV$37+Inputs!$AE$45*Inputs!$BF30*Revenue!AV$38+Inputs!$AE$46*Inputs!$BH30*Revenue!AV$39+Inputs!$AE$47*Inputs!$BJ30*Revenue!AV$40+Inputs!$AE$48*Inputs!$BL30*Revenue!AV$41,0)</f>
        <v>1156</v>
      </c>
      <c r="AW98" s="34">
        <f>ROUNDUP(Inputs!$AE$42*Inputs!$AZ30*Revenue!AW$35+Inputs!$AE$43*Inputs!$BB30*Revenue!AW$36+Inputs!$AE$44*Inputs!$BD30*Revenue!AW$37+Inputs!$AE$45*Inputs!$BF30*Revenue!AW$38+Inputs!$AE$46*Inputs!$BH30*Revenue!AW$39+Inputs!$AE$47*Inputs!$BJ30*Revenue!AW$40+Inputs!$AE$48*Inputs!$BL30*Revenue!AW$41,0)</f>
        <v>1162</v>
      </c>
      <c r="AX98" s="34">
        <f>ROUNDUP(Inputs!$AE$42*Inputs!$AZ30*Revenue!AX$35+Inputs!$AE$43*Inputs!$BB30*Revenue!AX$36+Inputs!$AE$44*Inputs!$BD30*Revenue!AX$37+Inputs!$AE$45*Inputs!$BF30*Revenue!AX$38+Inputs!$AE$46*Inputs!$BH30*Revenue!AX$39+Inputs!$AE$47*Inputs!$BJ30*Revenue!AX$40+Inputs!$AE$48*Inputs!$BL30*Revenue!AX$41,0)</f>
        <v>1156</v>
      </c>
      <c r="AY98" s="34">
        <f>ROUNDUP(Inputs!$AE$42*Inputs!$AZ30*Revenue!AY$35+Inputs!$AE$43*Inputs!$BB30*Revenue!AY$36+Inputs!$AE$44*Inputs!$BD30*Revenue!AY$37+Inputs!$AE$45*Inputs!$BF30*Revenue!AY$38+Inputs!$AE$46*Inputs!$BH30*Revenue!AY$39+Inputs!$AE$47*Inputs!$BJ30*Revenue!AY$40+Inputs!$AE$48*Inputs!$BL30*Revenue!AY$41,0)</f>
        <v>1309</v>
      </c>
      <c r="AZ98" s="34">
        <f>ROUNDUP(Inputs!$AE$42*Inputs!$AZ30*Revenue!AZ$35+Inputs!$AE$43*Inputs!$BB30*Revenue!AZ$36+Inputs!$AE$44*Inputs!$BD30*Revenue!AZ$37+Inputs!$AE$45*Inputs!$BF30*Revenue!AZ$38+Inputs!$AE$46*Inputs!$BH30*Revenue!AZ$39+Inputs!$AE$47*Inputs!$BJ30*Revenue!AZ$40+Inputs!$AE$48*Inputs!$BL30*Revenue!AZ$41,0)</f>
        <v>1138</v>
      </c>
      <c r="BA98" s="34">
        <f>ROUNDUP(Inputs!$AE$42*Inputs!$AZ30*Revenue!BA$35+Inputs!$AE$43*Inputs!$BB30*Revenue!BA$36+Inputs!$AE$44*Inputs!$BD30*Revenue!BA$37+Inputs!$AE$45*Inputs!$BF30*Revenue!BA$38+Inputs!$AE$46*Inputs!$BH30*Revenue!BA$39+Inputs!$AE$47*Inputs!$BJ30*Revenue!BA$40+Inputs!$AE$48*Inputs!$BL30*Revenue!BA$41,0)</f>
        <v>1276</v>
      </c>
      <c r="BB98" s="34">
        <f>ROUNDUP(Inputs!$AE$42*Inputs!$AZ30*Revenue!BB$35+Inputs!$AE$43*Inputs!$BB30*Revenue!BB$36+Inputs!$AE$44*Inputs!$BD30*Revenue!BB$37+Inputs!$AE$45*Inputs!$BF30*Revenue!BB$38+Inputs!$AE$46*Inputs!$BH30*Revenue!BB$39+Inputs!$AE$47*Inputs!$BJ30*Revenue!BB$40+Inputs!$AE$48*Inputs!$BL30*Revenue!BB$41,0)</f>
        <v>1300</v>
      </c>
      <c r="BC98" s="34">
        <f>ROUNDUP(Inputs!$AE$42*Inputs!$AZ30*Revenue!BC$35+Inputs!$AE$43*Inputs!$BB30*Revenue!BC$36+Inputs!$AE$44*Inputs!$BD30*Revenue!BC$37+Inputs!$AE$45*Inputs!$BF30*Revenue!BC$38+Inputs!$AE$46*Inputs!$BH30*Revenue!BC$39+Inputs!$AE$47*Inputs!$BJ30*Revenue!BC$40+Inputs!$AE$48*Inputs!$BL30*Revenue!BC$41,0)</f>
        <v>1323</v>
      </c>
      <c r="BD98" s="34">
        <f>ROUNDUP(Inputs!$AE$42*Inputs!$AZ30*Revenue!BD$35+Inputs!$AE$43*Inputs!$BB30*Revenue!BD$36+Inputs!$AE$44*Inputs!$BD30*Revenue!BD$37+Inputs!$AE$45*Inputs!$BF30*Revenue!BD$38+Inputs!$AE$46*Inputs!$BH30*Revenue!BD$39+Inputs!$AE$47*Inputs!$BJ30*Revenue!BD$40+Inputs!$AE$48*Inputs!$BL30*Revenue!BD$41,0)</f>
        <v>1349</v>
      </c>
      <c r="BE98" s="34">
        <f>ROUNDUP(Inputs!$AE$42*Inputs!$AZ30*Revenue!BE$35+Inputs!$AE$43*Inputs!$BB30*Revenue!BE$36+Inputs!$AE$44*Inputs!$BD30*Revenue!BE$37+Inputs!$AE$45*Inputs!$BF30*Revenue!BE$38+Inputs!$AE$46*Inputs!$BH30*Revenue!BE$39+Inputs!$AE$47*Inputs!$BJ30*Revenue!BE$40+Inputs!$AE$48*Inputs!$BL30*Revenue!BE$41,0)</f>
        <v>931</v>
      </c>
      <c r="BF98" s="34">
        <f>ROUNDUP(Inputs!$AE$42*Inputs!$AZ30*Revenue!BF$35+Inputs!$AE$43*Inputs!$BB30*Revenue!BF$36+Inputs!$AE$44*Inputs!$BD30*Revenue!BF$37+Inputs!$AE$45*Inputs!$BF30*Revenue!BF$38+Inputs!$AE$46*Inputs!$BH30*Revenue!BF$39+Inputs!$AE$47*Inputs!$BJ30*Revenue!BF$40+Inputs!$AE$48*Inputs!$BL30*Revenue!BF$41,0)</f>
        <v>1293</v>
      </c>
      <c r="BG98" s="34">
        <f>ROUNDUP(Inputs!$AE$42*Inputs!$AZ30*Revenue!BG$35+Inputs!$AE$43*Inputs!$BB30*Revenue!BG$36+Inputs!$AE$44*Inputs!$BD30*Revenue!BG$37+Inputs!$AE$45*Inputs!$BF30*Revenue!BG$38+Inputs!$AE$46*Inputs!$BH30*Revenue!BG$39+Inputs!$AE$47*Inputs!$BJ30*Revenue!BG$40+Inputs!$AE$48*Inputs!$BL30*Revenue!BG$41,0)</f>
        <v>1224</v>
      </c>
      <c r="BH98" s="34">
        <f>ROUNDUP(Inputs!$AE$42*Inputs!$AZ30*Revenue!BH$35+Inputs!$AE$43*Inputs!$BB30*Revenue!BH$36+Inputs!$AE$44*Inputs!$BD30*Revenue!BH$37+Inputs!$AE$45*Inputs!$BF30*Revenue!BH$38+Inputs!$AE$46*Inputs!$BH30*Revenue!BH$39+Inputs!$AE$47*Inputs!$BJ30*Revenue!BH$40+Inputs!$AE$48*Inputs!$BL30*Revenue!BH$41,0)</f>
        <v>1264</v>
      </c>
      <c r="BI98" s="34">
        <f>ROUNDUP(Inputs!$AE$42*Inputs!$AZ30*Revenue!BI$35+Inputs!$AE$43*Inputs!$BB30*Revenue!BI$36+Inputs!$AE$44*Inputs!$BD30*Revenue!BI$37+Inputs!$AE$45*Inputs!$BF30*Revenue!BI$38+Inputs!$AE$46*Inputs!$BH30*Revenue!BI$39+Inputs!$AE$47*Inputs!$BJ30*Revenue!BI$40+Inputs!$AE$48*Inputs!$BL30*Revenue!BI$41,0)</f>
        <v>1235</v>
      </c>
      <c r="BJ98" s="34">
        <f>ROUNDUP(Inputs!$AE$42*Inputs!$AZ30*Revenue!BJ$35+Inputs!$AE$43*Inputs!$BB30*Revenue!BJ$36+Inputs!$AE$44*Inputs!$BD30*Revenue!BJ$37+Inputs!$AE$45*Inputs!$BF30*Revenue!BJ$38+Inputs!$AE$46*Inputs!$BH30*Revenue!BJ$39+Inputs!$AE$47*Inputs!$BJ30*Revenue!BJ$40+Inputs!$AE$48*Inputs!$BL30*Revenue!BJ$41,0)</f>
        <v>1245</v>
      </c>
      <c r="BK98" s="34">
        <f>ROUNDUP(Inputs!$AE$42*Inputs!$AZ30*Revenue!BK$35+Inputs!$AE$43*Inputs!$BB30*Revenue!BK$36+Inputs!$AE$44*Inputs!$BD30*Revenue!BK$37+Inputs!$AE$45*Inputs!$BF30*Revenue!BK$38+Inputs!$AE$46*Inputs!$BH30*Revenue!BK$39+Inputs!$AE$47*Inputs!$BJ30*Revenue!BK$40+Inputs!$AE$48*Inputs!$BL30*Revenue!BK$41,0)</f>
        <v>1463</v>
      </c>
      <c r="BL98" s="34">
        <f>ROUNDUP(Inputs!$AE$42*Inputs!$AZ30*Revenue!BL$35+Inputs!$AE$43*Inputs!$BB30*Revenue!BL$36+Inputs!$AE$44*Inputs!$BD30*Revenue!BL$37+Inputs!$AE$45*Inputs!$BF30*Revenue!BL$38+Inputs!$AE$46*Inputs!$BH30*Revenue!BL$39+Inputs!$AE$47*Inputs!$BJ30*Revenue!BL$40+Inputs!$AE$48*Inputs!$BL30*Revenue!BL$41,0)</f>
        <v>1206</v>
      </c>
      <c r="BM98" s="34">
        <f>ROUNDUP(Inputs!$AE$42*Inputs!$AZ30*Revenue!BM$35+Inputs!$AE$43*Inputs!$BB30*Revenue!BM$36+Inputs!$AE$44*Inputs!$BD30*Revenue!BM$37+Inputs!$AE$45*Inputs!$BF30*Revenue!BM$38+Inputs!$AE$46*Inputs!$BH30*Revenue!BM$39+Inputs!$AE$47*Inputs!$BJ30*Revenue!BM$40+Inputs!$AE$48*Inputs!$BL30*Revenue!BM$41,0)</f>
        <v>1396</v>
      </c>
      <c r="BN98" s="34">
        <f>ROUNDUP(Inputs!$AE$42*Inputs!$AZ30*Revenue!BN$35+Inputs!$AE$43*Inputs!$BB30*Revenue!BN$36+Inputs!$AE$44*Inputs!$BD30*Revenue!BN$37+Inputs!$AE$45*Inputs!$BF30*Revenue!BN$38+Inputs!$AE$46*Inputs!$BH30*Revenue!BN$39+Inputs!$AE$47*Inputs!$BJ30*Revenue!BN$40+Inputs!$AE$48*Inputs!$BL30*Revenue!BN$41,0)</f>
        <v>1433</v>
      </c>
      <c r="BO98" s="34">
        <f>ROUNDUP(Inputs!$AE$42*Inputs!$AZ30*Revenue!BO$35+Inputs!$AE$43*Inputs!$BB30*Revenue!BO$36+Inputs!$AE$44*Inputs!$BD30*Revenue!BO$37+Inputs!$AE$45*Inputs!$BF30*Revenue!BO$38+Inputs!$AE$46*Inputs!$BH30*Revenue!BO$39+Inputs!$AE$47*Inputs!$BJ30*Revenue!BO$40+Inputs!$AE$48*Inputs!$BL30*Revenue!BO$41,0)</f>
        <v>1427</v>
      </c>
      <c r="BP98" s="34">
        <f>ROUNDUP(Inputs!$AE$42*Inputs!$AZ30*Revenue!BP$35+Inputs!$AE$43*Inputs!$BB30*Revenue!BP$36+Inputs!$AE$44*Inputs!$BD30*Revenue!BP$37+Inputs!$AE$45*Inputs!$BF30*Revenue!BP$38+Inputs!$AE$46*Inputs!$BH30*Revenue!BP$39+Inputs!$AE$47*Inputs!$BJ30*Revenue!BP$40+Inputs!$AE$48*Inputs!$BL30*Revenue!BP$41,0)</f>
        <v>1430</v>
      </c>
      <c r="BQ98" s="34">
        <f>ROUNDUP(Inputs!$AE$42*Inputs!$AZ30*Revenue!BQ$35+Inputs!$AE$43*Inputs!$BB30*Revenue!BQ$36+Inputs!$AE$44*Inputs!$BD30*Revenue!BQ$37+Inputs!$AE$45*Inputs!$BF30*Revenue!BQ$38+Inputs!$AE$46*Inputs!$BH30*Revenue!BQ$39+Inputs!$AE$47*Inputs!$BJ30*Revenue!BQ$40+Inputs!$AE$48*Inputs!$BL30*Revenue!BQ$41,0)</f>
        <v>980</v>
      </c>
      <c r="BR98" s="34">
        <f>ROUNDUP(Inputs!$AE$42*Inputs!$AZ30*Revenue!BR$35+Inputs!$AE$43*Inputs!$BB30*Revenue!BR$36+Inputs!$AE$44*Inputs!$BD30*Revenue!BR$37+Inputs!$AE$45*Inputs!$BF30*Revenue!BR$38+Inputs!$AE$46*Inputs!$BH30*Revenue!BR$39+Inputs!$AE$47*Inputs!$BJ30*Revenue!BR$40+Inputs!$AE$48*Inputs!$BL30*Revenue!BR$41,0)</f>
        <v>1330</v>
      </c>
      <c r="BS98" s="34">
        <f>ROUNDUP(Inputs!$AE$42*Inputs!$AZ30*Revenue!BS$35+Inputs!$AE$43*Inputs!$BB30*Revenue!BS$36+Inputs!$AE$44*Inputs!$BD30*Revenue!BS$37+Inputs!$AE$45*Inputs!$BF30*Revenue!BS$38+Inputs!$AE$46*Inputs!$BH30*Revenue!BS$39+Inputs!$AE$47*Inputs!$BJ30*Revenue!BS$40+Inputs!$AE$48*Inputs!$BL30*Revenue!BS$41,0)</f>
        <v>1281</v>
      </c>
      <c r="BT98" s="34">
        <f>ROUNDUP(Inputs!$AE$42*Inputs!$AZ30*Revenue!BT$35+Inputs!$AE$43*Inputs!$BB30*Revenue!BT$36+Inputs!$AE$44*Inputs!$BD30*Revenue!BT$37+Inputs!$AE$45*Inputs!$BF30*Revenue!BT$38+Inputs!$AE$46*Inputs!$BH30*Revenue!BT$39+Inputs!$AE$47*Inputs!$BJ30*Revenue!BT$40+Inputs!$AE$48*Inputs!$BL30*Revenue!BT$41,0)</f>
        <v>1368</v>
      </c>
      <c r="BU98" s="34">
        <f>ROUNDUP(Inputs!$AE$42*Inputs!$AZ30*Revenue!BU$35+Inputs!$AE$43*Inputs!$BB30*Revenue!BU$36+Inputs!$AE$44*Inputs!$BD30*Revenue!BU$37+Inputs!$AE$45*Inputs!$BF30*Revenue!BU$38+Inputs!$AE$46*Inputs!$BH30*Revenue!BU$39+Inputs!$AE$47*Inputs!$BJ30*Revenue!BU$40+Inputs!$AE$48*Inputs!$BL30*Revenue!BU$41,0)</f>
        <v>1269</v>
      </c>
      <c r="BV98" s="34">
        <f>ROUNDUP(Inputs!$AE$42*Inputs!$AZ30*Revenue!BV$35+Inputs!$AE$43*Inputs!$BB30*Revenue!BV$36+Inputs!$AE$44*Inputs!$BD30*Revenue!BV$37+Inputs!$AE$45*Inputs!$BF30*Revenue!BV$38+Inputs!$AE$46*Inputs!$BH30*Revenue!BV$39+Inputs!$AE$47*Inputs!$BJ30*Revenue!BV$40+Inputs!$AE$48*Inputs!$BL30*Revenue!BV$41,0)</f>
        <v>1321</v>
      </c>
      <c r="BW98" s="34">
        <f>ROUNDUP(Inputs!$AE$42*Inputs!$AZ30*Revenue!BW$35+Inputs!$AE$43*Inputs!$BB30*Revenue!BW$36+Inputs!$AE$44*Inputs!$BD30*Revenue!BW$37+Inputs!$AE$45*Inputs!$BF30*Revenue!BW$38+Inputs!$AE$46*Inputs!$BH30*Revenue!BW$39+Inputs!$AE$47*Inputs!$BJ30*Revenue!BW$40+Inputs!$AE$48*Inputs!$BL30*Revenue!BW$41,0)</f>
        <v>1531</v>
      </c>
      <c r="BX98" s="34">
        <f>ROUNDUP(Inputs!$AE$42*Inputs!$AZ30*Revenue!BX$35+Inputs!$AE$43*Inputs!$BB30*Revenue!BX$36+Inputs!$AE$44*Inputs!$BD30*Revenue!BX$37+Inputs!$AE$45*Inputs!$BF30*Revenue!BX$38+Inputs!$AE$46*Inputs!$BH30*Revenue!BX$39+Inputs!$AE$47*Inputs!$BJ30*Revenue!BX$40+Inputs!$AE$48*Inputs!$BL30*Revenue!BX$41,0)</f>
        <v>1288</v>
      </c>
      <c r="BY98" s="34">
        <f>ROUNDUP(Inputs!$AE$42*Inputs!$AZ30*Revenue!BY$35+Inputs!$AE$43*Inputs!$BB30*Revenue!BY$36+Inputs!$AE$44*Inputs!$BD30*Revenue!BY$37+Inputs!$AE$45*Inputs!$BF30*Revenue!BY$38+Inputs!$AE$46*Inputs!$BH30*Revenue!BY$39+Inputs!$AE$47*Inputs!$BJ30*Revenue!BY$40+Inputs!$AE$48*Inputs!$BL30*Revenue!BY$41,0)</f>
        <v>1480</v>
      </c>
      <c r="BZ98" s="34">
        <f>ROUNDUP(Inputs!$AE$42*Inputs!$AZ30*Revenue!BZ$35+Inputs!$AE$43*Inputs!$BB30*Revenue!BZ$36+Inputs!$AE$44*Inputs!$BD30*Revenue!BZ$37+Inputs!$AE$45*Inputs!$BF30*Revenue!BZ$38+Inputs!$AE$46*Inputs!$BH30*Revenue!BZ$39+Inputs!$AE$47*Inputs!$BJ30*Revenue!BZ$40+Inputs!$AE$48*Inputs!$BL30*Revenue!BZ$41,0)</f>
        <v>1477</v>
      </c>
      <c r="CA98" s="34">
        <f>ROUNDUP(Inputs!$AE$42*Inputs!$AZ30*Revenue!CA$35+Inputs!$AE$43*Inputs!$BB30*Revenue!CA$36+Inputs!$AE$44*Inputs!$BD30*Revenue!CA$37+Inputs!$AE$45*Inputs!$BF30*Revenue!CA$38+Inputs!$AE$46*Inputs!$BH30*Revenue!CA$39+Inputs!$AE$47*Inputs!$BJ30*Revenue!CA$40+Inputs!$AE$48*Inputs!$BL30*Revenue!CA$41,0)</f>
        <v>1489</v>
      </c>
      <c r="CB98" s="34">
        <f>ROUNDUP(Inputs!$AE$42*Inputs!$AZ30*Revenue!CB$35+Inputs!$AE$43*Inputs!$BB30*Revenue!CB$36+Inputs!$AE$44*Inputs!$BD30*Revenue!CB$37+Inputs!$AE$45*Inputs!$BF30*Revenue!CB$38+Inputs!$AE$46*Inputs!$BH30*Revenue!CB$39+Inputs!$AE$47*Inputs!$BJ30*Revenue!CB$40+Inputs!$AE$48*Inputs!$BL30*Revenue!CB$41,0)</f>
        <v>1672</v>
      </c>
      <c r="CC98" s="34">
        <f>ROUNDUP(Inputs!$AE$42*Inputs!$AZ30*Revenue!CC$35+Inputs!$AE$43*Inputs!$BB30*Revenue!CC$36+Inputs!$AE$44*Inputs!$BD30*Revenue!CC$37+Inputs!$AE$45*Inputs!$BF30*Revenue!CC$38+Inputs!$AE$46*Inputs!$BH30*Revenue!CC$39+Inputs!$AE$47*Inputs!$BJ30*Revenue!CC$40+Inputs!$AE$48*Inputs!$BL30*Revenue!CC$41,0)</f>
        <v>1113</v>
      </c>
      <c r="CD98" s="34">
        <f>ROUNDUP(Inputs!$AE$42*Inputs!$AZ30*Revenue!CD$35+Inputs!$AE$43*Inputs!$BB30*Revenue!CD$36+Inputs!$AE$44*Inputs!$BD30*Revenue!CD$37+Inputs!$AE$45*Inputs!$BF30*Revenue!CD$38+Inputs!$AE$46*Inputs!$BH30*Revenue!CD$39+Inputs!$AE$47*Inputs!$BJ30*Revenue!CD$40+Inputs!$AE$48*Inputs!$BL30*Revenue!CD$41,0)</f>
        <v>1502</v>
      </c>
      <c r="CE98" s="34">
        <f>ROUNDUP(Inputs!$AE$42*Inputs!$AZ30*Revenue!CE$35+Inputs!$AE$43*Inputs!$BB30*Revenue!CE$36+Inputs!$AE$44*Inputs!$BD30*Revenue!CE$37+Inputs!$AE$45*Inputs!$BF30*Revenue!CE$38+Inputs!$AE$46*Inputs!$BH30*Revenue!CE$39+Inputs!$AE$47*Inputs!$BJ30*Revenue!CE$40+Inputs!$AE$48*Inputs!$BL30*Revenue!CE$41,0)</f>
        <v>1442</v>
      </c>
      <c r="CF98" s="34">
        <f>ROUNDUP(Inputs!$AE$42*Inputs!$AZ30*Revenue!CF$35+Inputs!$AE$43*Inputs!$BB30*Revenue!CF$36+Inputs!$AE$44*Inputs!$BD30*Revenue!CF$37+Inputs!$AE$45*Inputs!$BF30*Revenue!CF$38+Inputs!$AE$46*Inputs!$BH30*Revenue!CF$39+Inputs!$AE$47*Inputs!$BJ30*Revenue!CF$40+Inputs!$AE$48*Inputs!$BL30*Revenue!CF$41,0)</f>
        <v>1547</v>
      </c>
      <c r="CG98" s="34">
        <f>ROUNDUP(Inputs!$AE$42*Inputs!$AZ30*Revenue!CG$35+Inputs!$AE$43*Inputs!$BB30*Revenue!CG$36+Inputs!$AE$44*Inputs!$BD30*Revenue!CG$37+Inputs!$AE$45*Inputs!$BF30*Revenue!CG$38+Inputs!$AE$46*Inputs!$BH30*Revenue!CG$39+Inputs!$AE$47*Inputs!$BJ30*Revenue!CG$40+Inputs!$AE$48*Inputs!$BL30*Revenue!CG$41,0)</f>
        <v>1464</v>
      </c>
      <c r="CH98" s="34">
        <f>ROUNDUP(Inputs!$AE$42*Inputs!$AZ30*Revenue!CH$35+Inputs!$AE$43*Inputs!$BB30*Revenue!CH$36+Inputs!$AE$44*Inputs!$BD30*Revenue!CH$37+Inputs!$AE$45*Inputs!$BF30*Revenue!CH$38+Inputs!$AE$46*Inputs!$BH30*Revenue!CH$39+Inputs!$AE$47*Inputs!$BJ30*Revenue!CH$40+Inputs!$AE$48*Inputs!$BL30*Revenue!CH$41,0)</f>
        <v>1511</v>
      </c>
      <c r="CI98" s="34">
        <f>ROUNDUP(Inputs!$AE$42*Inputs!$AZ30*Revenue!CI$35+Inputs!$AE$43*Inputs!$BB30*Revenue!CI$36+Inputs!$AE$44*Inputs!$BD30*Revenue!CI$37+Inputs!$AE$45*Inputs!$BF30*Revenue!CI$38+Inputs!$AE$46*Inputs!$BH30*Revenue!CI$39+Inputs!$AE$47*Inputs!$BJ30*Revenue!CI$40+Inputs!$AE$48*Inputs!$BL30*Revenue!CI$41,0)</f>
        <v>1700</v>
      </c>
      <c r="CJ98" s="34">
        <f>ROUNDUP(Inputs!$AE$42*Inputs!$AZ30*Revenue!CJ$35+Inputs!$AE$43*Inputs!$BB30*Revenue!CJ$36+Inputs!$AE$44*Inputs!$BD30*Revenue!CJ$37+Inputs!$AE$45*Inputs!$BF30*Revenue!CJ$38+Inputs!$AE$46*Inputs!$BH30*Revenue!CJ$39+Inputs!$AE$47*Inputs!$BJ30*Revenue!CJ$40+Inputs!$AE$48*Inputs!$BL30*Revenue!CJ$41,0)</f>
        <v>1455</v>
      </c>
      <c r="CK98" s="34">
        <f>ROUNDUP(Inputs!$AE$42*Inputs!$AZ30*Revenue!CK$35+Inputs!$AE$43*Inputs!$BB30*Revenue!CK$36+Inputs!$AE$44*Inputs!$BD30*Revenue!CK$37+Inputs!$AE$45*Inputs!$BF30*Revenue!CK$38+Inputs!$AE$46*Inputs!$BH30*Revenue!CK$39+Inputs!$AE$47*Inputs!$BJ30*Revenue!CK$40+Inputs!$AE$48*Inputs!$BL30*Revenue!CK$41,0)</f>
        <v>1730</v>
      </c>
      <c r="CL98" s="34">
        <f>ROUNDUP(Inputs!$AE$42*Inputs!$AZ30*Revenue!CL$35+Inputs!$AE$43*Inputs!$BB30*Revenue!CL$36+Inputs!$AE$44*Inputs!$BD30*Revenue!CL$37+Inputs!$AE$45*Inputs!$BF30*Revenue!CL$38+Inputs!$AE$46*Inputs!$BH30*Revenue!CL$39+Inputs!$AE$47*Inputs!$BJ30*Revenue!CL$40+Inputs!$AE$48*Inputs!$BL30*Revenue!CL$41,0)</f>
        <v>1639</v>
      </c>
      <c r="CM98" s="34">
        <f>ROUNDUP(Inputs!$AE$42*Inputs!$AZ30*Revenue!CM$35+Inputs!$AE$43*Inputs!$BB30*Revenue!CM$36+Inputs!$AE$44*Inputs!$BD30*Revenue!CM$37+Inputs!$AE$45*Inputs!$BF30*Revenue!CM$38+Inputs!$AE$46*Inputs!$BH30*Revenue!CM$39+Inputs!$AE$47*Inputs!$BJ30*Revenue!CM$40+Inputs!$AE$48*Inputs!$BL30*Revenue!CM$41,0)</f>
        <v>1706</v>
      </c>
    </row>
    <row r="99" spans="2:91" x14ac:dyDescent="0.2">
      <c r="B99" s="88" t="str">
        <f>IF(Inputs!AP31=0,"Don’t filled",Inputs!AP31)</f>
        <v>Cheese Cake</v>
      </c>
      <c r="C99" s="19" t="s">
        <v>279</v>
      </c>
      <c r="D99" s="19" t="s">
        <v>19</v>
      </c>
      <c r="E99" s="176">
        <f t="shared" si="111"/>
        <v>675</v>
      </c>
      <c r="F99" s="176">
        <f t="shared" si="111"/>
        <v>2855</v>
      </c>
      <c r="G99" s="176">
        <f t="shared" si="111"/>
        <v>3098</v>
      </c>
      <c r="H99" s="176">
        <f t="shared" si="111"/>
        <v>3253</v>
      </c>
      <c r="I99" s="176">
        <f t="shared" si="111"/>
        <v>3701</v>
      </c>
      <c r="K99" s="176">
        <f t="shared" si="112"/>
        <v>0</v>
      </c>
      <c r="L99" s="176">
        <f t="shared" si="112"/>
        <v>0</v>
      </c>
      <c r="M99" s="176">
        <f t="shared" si="112"/>
        <v>0</v>
      </c>
      <c r="N99" s="176">
        <f t="shared" si="112"/>
        <v>675</v>
      </c>
      <c r="O99" s="176">
        <f t="shared" si="112"/>
        <v>664</v>
      </c>
      <c r="P99" s="176">
        <f t="shared" si="112"/>
        <v>688</v>
      </c>
      <c r="Q99" s="176">
        <f t="shared" si="112"/>
        <v>722</v>
      </c>
      <c r="R99" s="176">
        <f t="shared" si="112"/>
        <v>781</v>
      </c>
      <c r="S99" s="176">
        <f t="shared" si="112"/>
        <v>716</v>
      </c>
      <c r="T99" s="176">
        <f t="shared" si="112"/>
        <v>745</v>
      </c>
      <c r="U99" s="176">
        <f t="shared" si="113"/>
        <v>784</v>
      </c>
      <c r="V99" s="176">
        <f t="shared" si="113"/>
        <v>853</v>
      </c>
      <c r="W99" s="176">
        <f t="shared" si="113"/>
        <v>748</v>
      </c>
      <c r="X99" s="176">
        <f t="shared" si="113"/>
        <v>785</v>
      </c>
      <c r="Y99" s="176">
        <f t="shared" si="113"/>
        <v>830</v>
      </c>
      <c r="Z99" s="176">
        <f t="shared" si="113"/>
        <v>890</v>
      </c>
      <c r="AA99" s="176">
        <f t="shared" si="113"/>
        <v>859</v>
      </c>
      <c r="AB99" s="176">
        <f t="shared" si="113"/>
        <v>892</v>
      </c>
      <c r="AC99" s="176">
        <f t="shared" si="113"/>
        <v>934</v>
      </c>
      <c r="AD99" s="176">
        <f t="shared" si="113"/>
        <v>1016</v>
      </c>
      <c r="AF99" s="34">
        <f>ROUNDUP(Inputs!$AE$42*Inputs!$AZ31*Revenue!AF$35+Inputs!$AE$43*Inputs!$BB31*Revenue!AF$36+Inputs!$AE$44*Inputs!$BD31*Revenue!AF$37+Inputs!$AE$45*Inputs!$BF31*Revenue!AF$38+Inputs!$AE$46*Inputs!$BH31*Revenue!AF$39+Inputs!$AE$47*Inputs!$BJ31*Revenue!AF$40+Inputs!$AE$48*Inputs!$BL31*Revenue!AF$41,0)</f>
        <v>0</v>
      </c>
      <c r="AG99" s="34">
        <f>ROUNDUP(Inputs!$AE$42*Inputs!$AZ31*Revenue!AG$35+Inputs!$AE$43*Inputs!$BB31*Revenue!AG$36+Inputs!$AE$44*Inputs!$BD31*Revenue!AG$37+Inputs!$AE$45*Inputs!$BF31*Revenue!AG$38+Inputs!$AE$46*Inputs!$BH31*Revenue!AG$39+Inputs!$AE$47*Inputs!$BJ31*Revenue!AG$40+Inputs!$AE$48*Inputs!$BL31*Revenue!AG$41,0)</f>
        <v>0</v>
      </c>
      <c r="AH99" s="34">
        <f>ROUNDUP(Inputs!$AE$42*Inputs!$AZ31*Revenue!AH$35+Inputs!$AE$43*Inputs!$BB31*Revenue!AH$36+Inputs!$AE$44*Inputs!$BD31*Revenue!AH$37+Inputs!$AE$45*Inputs!$BF31*Revenue!AH$38+Inputs!$AE$46*Inputs!$BH31*Revenue!AH$39+Inputs!$AE$47*Inputs!$BJ31*Revenue!AH$40+Inputs!$AE$48*Inputs!$BL31*Revenue!AH$41,0)</f>
        <v>0</v>
      </c>
      <c r="AI99" s="34">
        <f>ROUNDUP(Inputs!$AE$42*Inputs!$AZ31*Revenue!AI$35+Inputs!$AE$43*Inputs!$BB31*Revenue!AI$36+Inputs!$AE$44*Inputs!$BD31*Revenue!AI$37+Inputs!$AE$45*Inputs!$BF31*Revenue!AI$38+Inputs!$AE$46*Inputs!$BH31*Revenue!AI$39+Inputs!$AE$47*Inputs!$BJ31*Revenue!AI$40+Inputs!$AE$48*Inputs!$BL31*Revenue!AI$41,0)</f>
        <v>0</v>
      </c>
      <c r="AJ99" s="34">
        <f>ROUNDUP(Inputs!$AE$42*Inputs!$AZ31*Revenue!AJ$35+Inputs!$AE$43*Inputs!$BB31*Revenue!AJ$36+Inputs!$AE$44*Inputs!$BD31*Revenue!AJ$37+Inputs!$AE$45*Inputs!$BF31*Revenue!AJ$38+Inputs!$AE$46*Inputs!$BH31*Revenue!AJ$39+Inputs!$AE$47*Inputs!$BJ31*Revenue!AJ$40+Inputs!$AE$48*Inputs!$BL31*Revenue!AJ$41,0)</f>
        <v>0</v>
      </c>
      <c r="AK99" s="34">
        <f>ROUNDUP(Inputs!$AE$42*Inputs!$AZ31*Revenue!AK$35+Inputs!$AE$43*Inputs!$BB31*Revenue!AK$36+Inputs!$AE$44*Inputs!$BD31*Revenue!AK$37+Inputs!$AE$45*Inputs!$BF31*Revenue!AK$38+Inputs!$AE$46*Inputs!$BH31*Revenue!AK$39+Inputs!$AE$47*Inputs!$BJ31*Revenue!AK$40+Inputs!$AE$48*Inputs!$BL31*Revenue!AK$41,0)</f>
        <v>0</v>
      </c>
      <c r="AL99" s="34">
        <f>ROUNDUP(Inputs!$AE$42*Inputs!$AZ31*Revenue!AL$35+Inputs!$AE$43*Inputs!$BB31*Revenue!AL$36+Inputs!$AE$44*Inputs!$BD31*Revenue!AL$37+Inputs!$AE$45*Inputs!$BF31*Revenue!AL$38+Inputs!$AE$46*Inputs!$BH31*Revenue!AL$39+Inputs!$AE$47*Inputs!$BJ31*Revenue!AL$40+Inputs!$AE$48*Inputs!$BL31*Revenue!AL$41,0)</f>
        <v>0</v>
      </c>
      <c r="AM99" s="34">
        <f>ROUNDUP(Inputs!$AE$42*Inputs!$AZ31*Revenue!AM$35+Inputs!$AE$43*Inputs!$BB31*Revenue!AM$36+Inputs!$AE$44*Inputs!$BD31*Revenue!AM$37+Inputs!$AE$45*Inputs!$BF31*Revenue!AM$38+Inputs!$AE$46*Inputs!$BH31*Revenue!AM$39+Inputs!$AE$47*Inputs!$BJ31*Revenue!AM$40+Inputs!$AE$48*Inputs!$BL31*Revenue!AM$41,0)</f>
        <v>0</v>
      </c>
      <c r="AN99" s="34">
        <f>ROUNDUP(Inputs!$AE$42*Inputs!$AZ31*Revenue!AN$35+Inputs!$AE$43*Inputs!$BB31*Revenue!AN$36+Inputs!$AE$44*Inputs!$BD31*Revenue!AN$37+Inputs!$AE$45*Inputs!$BF31*Revenue!AN$38+Inputs!$AE$46*Inputs!$BH31*Revenue!AN$39+Inputs!$AE$47*Inputs!$BJ31*Revenue!AN$40+Inputs!$AE$48*Inputs!$BL31*Revenue!AN$41,0)</f>
        <v>0</v>
      </c>
      <c r="AO99" s="34">
        <f>ROUNDUP(Inputs!$AE$42*Inputs!$AZ31*Revenue!AO$35+Inputs!$AE$43*Inputs!$BB31*Revenue!AO$36+Inputs!$AE$44*Inputs!$BD31*Revenue!AO$37+Inputs!$AE$45*Inputs!$BF31*Revenue!AO$38+Inputs!$AE$46*Inputs!$BH31*Revenue!AO$39+Inputs!$AE$47*Inputs!$BJ31*Revenue!AO$40+Inputs!$AE$48*Inputs!$BL31*Revenue!AO$41,0)</f>
        <v>222</v>
      </c>
      <c r="AP99" s="34">
        <f>ROUNDUP(Inputs!$AE$42*Inputs!$AZ31*Revenue!AP$35+Inputs!$AE$43*Inputs!$BB31*Revenue!AP$36+Inputs!$AE$44*Inputs!$BD31*Revenue!AP$37+Inputs!$AE$45*Inputs!$BF31*Revenue!AP$38+Inputs!$AE$46*Inputs!$BH31*Revenue!AP$39+Inputs!$AE$47*Inputs!$BJ31*Revenue!AP$40+Inputs!$AE$48*Inputs!$BL31*Revenue!AP$41,0)</f>
        <v>219</v>
      </c>
      <c r="AQ99" s="34">
        <f>ROUNDUP(Inputs!$AE$42*Inputs!$AZ31*Revenue!AQ$35+Inputs!$AE$43*Inputs!$BB31*Revenue!AQ$36+Inputs!$AE$44*Inputs!$BD31*Revenue!AQ$37+Inputs!$AE$45*Inputs!$BF31*Revenue!AQ$38+Inputs!$AE$46*Inputs!$BH31*Revenue!AQ$39+Inputs!$AE$47*Inputs!$BJ31*Revenue!AQ$40+Inputs!$AE$48*Inputs!$BL31*Revenue!AQ$41,0)</f>
        <v>234</v>
      </c>
      <c r="AR99" s="34">
        <f>ROUNDUP(Inputs!$AE$42*Inputs!$AZ31*Revenue!AR$35+Inputs!$AE$43*Inputs!$BB31*Revenue!AR$36+Inputs!$AE$44*Inputs!$BD31*Revenue!AR$37+Inputs!$AE$45*Inputs!$BF31*Revenue!AR$38+Inputs!$AE$46*Inputs!$BH31*Revenue!AR$39+Inputs!$AE$47*Inputs!$BJ31*Revenue!AR$40+Inputs!$AE$48*Inputs!$BL31*Revenue!AR$41,0)</f>
        <v>249</v>
      </c>
      <c r="AS99" s="34">
        <f>ROUNDUP(Inputs!$AE$42*Inputs!$AZ31*Revenue!AS$35+Inputs!$AE$43*Inputs!$BB31*Revenue!AS$36+Inputs!$AE$44*Inputs!$BD31*Revenue!AS$37+Inputs!$AE$45*Inputs!$BF31*Revenue!AS$38+Inputs!$AE$46*Inputs!$BH31*Revenue!AS$39+Inputs!$AE$47*Inputs!$BJ31*Revenue!AS$40+Inputs!$AE$48*Inputs!$BL31*Revenue!AS$41,0)</f>
        <v>175</v>
      </c>
      <c r="AT99" s="34">
        <f>ROUNDUP(Inputs!$AE$42*Inputs!$AZ31*Revenue!AT$35+Inputs!$AE$43*Inputs!$BB31*Revenue!AT$36+Inputs!$AE$44*Inputs!$BD31*Revenue!AT$37+Inputs!$AE$45*Inputs!$BF31*Revenue!AT$38+Inputs!$AE$46*Inputs!$BH31*Revenue!AT$39+Inputs!$AE$47*Inputs!$BJ31*Revenue!AT$40+Inputs!$AE$48*Inputs!$BL31*Revenue!AT$41,0)</f>
        <v>240</v>
      </c>
      <c r="AU99" s="34">
        <f>ROUNDUP(Inputs!$AE$42*Inputs!$AZ31*Revenue!AU$35+Inputs!$AE$43*Inputs!$BB31*Revenue!AU$36+Inputs!$AE$44*Inputs!$BD31*Revenue!AU$37+Inputs!$AE$45*Inputs!$BF31*Revenue!AU$38+Inputs!$AE$46*Inputs!$BH31*Revenue!AU$39+Inputs!$AE$47*Inputs!$BJ31*Revenue!AU$40+Inputs!$AE$48*Inputs!$BL31*Revenue!AU$41,0)</f>
        <v>223</v>
      </c>
      <c r="AV99" s="34">
        <f>ROUNDUP(Inputs!$AE$42*Inputs!$AZ31*Revenue!AV$35+Inputs!$AE$43*Inputs!$BB31*Revenue!AV$36+Inputs!$AE$44*Inputs!$BD31*Revenue!AV$37+Inputs!$AE$45*Inputs!$BF31*Revenue!AV$38+Inputs!$AE$46*Inputs!$BH31*Revenue!AV$39+Inputs!$AE$47*Inputs!$BJ31*Revenue!AV$40+Inputs!$AE$48*Inputs!$BL31*Revenue!AV$41,0)</f>
        <v>232</v>
      </c>
      <c r="AW99" s="34">
        <f>ROUNDUP(Inputs!$AE$42*Inputs!$AZ31*Revenue!AW$35+Inputs!$AE$43*Inputs!$BB31*Revenue!AW$36+Inputs!$AE$44*Inputs!$BD31*Revenue!AW$37+Inputs!$AE$45*Inputs!$BF31*Revenue!AW$38+Inputs!$AE$46*Inputs!$BH31*Revenue!AW$39+Inputs!$AE$47*Inputs!$BJ31*Revenue!AW$40+Inputs!$AE$48*Inputs!$BL31*Revenue!AW$41,0)</f>
        <v>233</v>
      </c>
      <c r="AX99" s="34">
        <f>ROUNDUP(Inputs!$AE$42*Inputs!$AZ31*Revenue!AX$35+Inputs!$AE$43*Inputs!$BB31*Revenue!AX$36+Inputs!$AE$44*Inputs!$BD31*Revenue!AX$37+Inputs!$AE$45*Inputs!$BF31*Revenue!AX$38+Inputs!$AE$46*Inputs!$BH31*Revenue!AX$39+Inputs!$AE$47*Inputs!$BJ31*Revenue!AX$40+Inputs!$AE$48*Inputs!$BL31*Revenue!AX$41,0)</f>
        <v>232</v>
      </c>
      <c r="AY99" s="34">
        <f>ROUNDUP(Inputs!$AE$42*Inputs!$AZ31*Revenue!AY$35+Inputs!$AE$43*Inputs!$BB31*Revenue!AY$36+Inputs!$AE$44*Inputs!$BD31*Revenue!AY$37+Inputs!$AE$45*Inputs!$BF31*Revenue!AY$38+Inputs!$AE$46*Inputs!$BH31*Revenue!AY$39+Inputs!$AE$47*Inputs!$BJ31*Revenue!AY$40+Inputs!$AE$48*Inputs!$BL31*Revenue!AY$41,0)</f>
        <v>262</v>
      </c>
      <c r="AZ99" s="34">
        <f>ROUNDUP(Inputs!$AE$42*Inputs!$AZ31*Revenue!AZ$35+Inputs!$AE$43*Inputs!$BB31*Revenue!AZ$36+Inputs!$AE$44*Inputs!$BD31*Revenue!AZ$37+Inputs!$AE$45*Inputs!$BF31*Revenue!AZ$38+Inputs!$AE$46*Inputs!$BH31*Revenue!AZ$39+Inputs!$AE$47*Inputs!$BJ31*Revenue!AZ$40+Inputs!$AE$48*Inputs!$BL31*Revenue!AZ$41,0)</f>
        <v>228</v>
      </c>
      <c r="BA99" s="34">
        <f>ROUNDUP(Inputs!$AE$42*Inputs!$AZ31*Revenue!BA$35+Inputs!$AE$43*Inputs!$BB31*Revenue!BA$36+Inputs!$AE$44*Inputs!$BD31*Revenue!BA$37+Inputs!$AE$45*Inputs!$BF31*Revenue!BA$38+Inputs!$AE$46*Inputs!$BH31*Revenue!BA$39+Inputs!$AE$47*Inputs!$BJ31*Revenue!BA$40+Inputs!$AE$48*Inputs!$BL31*Revenue!BA$41,0)</f>
        <v>256</v>
      </c>
      <c r="BB99" s="34">
        <f>ROUNDUP(Inputs!$AE$42*Inputs!$AZ31*Revenue!BB$35+Inputs!$AE$43*Inputs!$BB31*Revenue!BB$36+Inputs!$AE$44*Inputs!$BD31*Revenue!BB$37+Inputs!$AE$45*Inputs!$BF31*Revenue!BB$38+Inputs!$AE$46*Inputs!$BH31*Revenue!BB$39+Inputs!$AE$47*Inputs!$BJ31*Revenue!BB$40+Inputs!$AE$48*Inputs!$BL31*Revenue!BB$41,0)</f>
        <v>260</v>
      </c>
      <c r="BC99" s="34">
        <f>ROUNDUP(Inputs!$AE$42*Inputs!$AZ31*Revenue!BC$35+Inputs!$AE$43*Inputs!$BB31*Revenue!BC$36+Inputs!$AE$44*Inputs!$BD31*Revenue!BC$37+Inputs!$AE$45*Inputs!$BF31*Revenue!BC$38+Inputs!$AE$46*Inputs!$BH31*Revenue!BC$39+Inputs!$AE$47*Inputs!$BJ31*Revenue!BC$40+Inputs!$AE$48*Inputs!$BL31*Revenue!BC$41,0)</f>
        <v>265</v>
      </c>
      <c r="BD99" s="34">
        <f>ROUNDUP(Inputs!$AE$42*Inputs!$AZ31*Revenue!BD$35+Inputs!$AE$43*Inputs!$BB31*Revenue!BD$36+Inputs!$AE$44*Inputs!$BD31*Revenue!BD$37+Inputs!$AE$45*Inputs!$BF31*Revenue!BD$38+Inputs!$AE$46*Inputs!$BH31*Revenue!BD$39+Inputs!$AE$47*Inputs!$BJ31*Revenue!BD$40+Inputs!$AE$48*Inputs!$BL31*Revenue!BD$41,0)</f>
        <v>270</v>
      </c>
      <c r="BE99" s="34">
        <f>ROUNDUP(Inputs!$AE$42*Inputs!$AZ31*Revenue!BE$35+Inputs!$AE$43*Inputs!$BB31*Revenue!BE$36+Inputs!$AE$44*Inputs!$BD31*Revenue!BE$37+Inputs!$AE$45*Inputs!$BF31*Revenue!BE$38+Inputs!$AE$46*Inputs!$BH31*Revenue!BE$39+Inputs!$AE$47*Inputs!$BJ31*Revenue!BE$40+Inputs!$AE$48*Inputs!$BL31*Revenue!BE$41,0)</f>
        <v>187</v>
      </c>
      <c r="BF99" s="34">
        <f>ROUNDUP(Inputs!$AE$42*Inputs!$AZ31*Revenue!BF$35+Inputs!$AE$43*Inputs!$BB31*Revenue!BF$36+Inputs!$AE$44*Inputs!$BD31*Revenue!BF$37+Inputs!$AE$45*Inputs!$BF31*Revenue!BF$38+Inputs!$AE$46*Inputs!$BH31*Revenue!BF$39+Inputs!$AE$47*Inputs!$BJ31*Revenue!BF$40+Inputs!$AE$48*Inputs!$BL31*Revenue!BF$41,0)</f>
        <v>259</v>
      </c>
      <c r="BG99" s="34">
        <f>ROUNDUP(Inputs!$AE$42*Inputs!$AZ31*Revenue!BG$35+Inputs!$AE$43*Inputs!$BB31*Revenue!BG$36+Inputs!$AE$44*Inputs!$BD31*Revenue!BG$37+Inputs!$AE$45*Inputs!$BF31*Revenue!BG$38+Inputs!$AE$46*Inputs!$BH31*Revenue!BG$39+Inputs!$AE$47*Inputs!$BJ31*Revenue!BG$40+Inputs!$AE$48*Inputs!$BL31*Revenue!BG$41,0)</f>
        <v>245</v>
      </c>
      <c r="BH99" s="34">
        <f>ROUNDUP(Inputs!$AE$42*Inputs!$AZ31*Revenue!BH$35+Inputs!$AE$43*Inputs!$BB31*Revenue!BH$36+Inputs!$AE$44*Inputs!$BD31*Revenue!BH$37+Inputs!$AE$45*Inputs!$BF31*Revenue!BH$38+Inputs!$AE$46*Inputs!$BH31*Revenue!BH$39+Inputs!$AE$47*Inputs!$BJ31*Revenue!BH$40+Inputs!$AE$48*Inputs!$BL31*Revenue!BH$41,0)</f>
        <v>253</v>
      </c>
      <c r="BI99" s="34">
        <f>ROUNDUP(Inputs!$AE$42*Inputs!$AZ31*Revenue!BI$35+Inputs!$AE$43*Inputs!$BB31*Revenue!BI$36+Inputs!$AE$44*Inputs!$BD31*Revenue!BI$37+Inputs!$AE$45*Inputs!$BF31*Revenue!BI$38+Inputs!$AE$46*Inputs!$BH31*Revenue!BI$39+Inputs!$AE$47*Inputs!$BJ31*Revenue!BI$40+Inputs!$AE$48*Inputs!$BL31*Revenue!BI$41,0)</f>
        <v>247</v>
      </c>
      <c r="BJ99" s="34">
        <f>ROUNDUP(Inputs!$AE$42*Inputs!$AZ31*Revenue!BJ$35+Inputs!$AE$43*Inputs!$BB31*Revenue!BJ$36+Inputs!$AE$44*Inputs!$BD31*Revenue!BJ$37+Inputs!$AE$45*Inputs!$BF31*Revenue!BJ$38+Inputs!$AE$46*Inputs!$BH31*Revenue!BJ$39+Inputs!$AE$47*Inputs!$BJ31*Revenue!BJ$40+Inputs!$AE$48*Inputs!$BL31*Revenue!BJ$41,0)</f>
        <v>249</v>
      </c>
      <c r="BK99" s="34">
        <f>ROUNDUP(Inputs!$AE$42*Inputs!$AZ31*Revenue!BK$35+Inputs!$AE$43*Inputs!$BB31*Revenue!BK$36+Inputs!$AE$44*Inputs!$BD31*Revenue!BK$37+Inputs!$AE$45*Inputs!$BF31*Revenue!BK$38+Inputs!$AE$46*Inputs!$BH31*Revenue!BK$39+Inputs!$AE$47*Inputs!$BJ31*Revenue!BK$40+Inputs!$AE$48*Inputs!$BL31*Revenue!BK$41,0)</f>
        <v>293</v>
      </c>
      <c r="BL99" s="34">
        <f>ROUNDUP(Inputs!$AE$42*Inputs!$AZ31*Revenue!BL$35+Inputs!$AE$43*Inputs!$BB31*Revenue!BL$36+Inputs!$AE$44*Inputs!$BD31*Revenue!BL$37+Inputs!$AE$45*Inputs!$BF31*Revenue!BL$38+Inputs!$AE$46*Inputs!$BH31*Revenue!BL$39+Inputs!$AE$47*Inputs!$BJ31*Revenue!BL$40+Inputs!$AE$48*Inputs!$BL31*Revenue!BL$41,0)</f>
        <v>242</v>
      </c>
      <c r="BM99" s="34">
        <f>ROUNDUP(Inputs!$AE$42*Inputs!$AZ31*Revenue!BM$35+Inputs!$AE$43*Inputs!$BB31*Revenue!BM$36+Inputs!$AE$44*Inputs!$BD31*Revenue!BM$37+Inputs!$AE$45*Inputs!$BF31*Revenue!BM$38+Inputs!$AE$46*Inputs!$BH31*Revenue!BM$39+Inputs!$AE$47*Inputs!$BJ31*Revenue!BM$40+Inputs!$AE$48*Inputs!$BL31*Revenue!BM$41,0)</f>
        <v>280</v>
      </c>
      <c r="BN99" s="34">
        <f>ROUNDUP(Inputs!$AE$42*Inputs!$AZ31*Revenue!BN$35+Inputs!$AE$43*Inputs!$BB31*Revenue!BN$36+Inputs!$AE$44*Inputs!$BD31*Revenue!BN$37+Inputs!$AE$45*Inputs!$BF31*Revenue!BN$38+Inputs!$AE$46*Inputs!$BH31*Revenue!BN$39+Inputs!$AE$47*Inputs!$BJ31*Revenue!BN$40+Inputs!$AE$48*Inputs!$BL31*Revenue!BN$41,0)</f>
        <v>287</v>
      </c>
      <c r="BO99" s="34">
        <f>ROUNDUP(Inputs!$AE$42*Inputs!$AZ31*Revenue!BO$35+Inputs!$AE$43*Inputs!$BB31*Revenue!BO$36+Inputs!$AE$44*Inputs!$BD31*Revenue!BO$37+Inputs!$AE$45*Inputs!$BF31*Revenue!BO$38+Inputs!$AE$46*Inputs!$BH31*Revenue!BO$39+Inputs!$AE$47*Inputs!$BJ31*Revenue!BO$40+Inputs!$AE$48*Inputs!$BL31*Revenue!BO$41,0)</f>
        <v>286</v>
      </c>
      <c r="BP99" s="34">
        <f>ROUNDUP(Inputs!$AE$42*Inputs!$AZ31*Revenue!BP$35+Inputs!$AE$43*Inputs!$BB31*Revenue!BP$36+Inputs!$AE$44*Inputs!$BD31*Revenue!BP$37+Inputs!$AE$45*Inputs!$BF31*Revenue!BP$38+Inputs!$AE$46*Inputs!$BH31*Revenue!BP$39+Inputs!$AE$47*Inputs!$BJ31*Revenue!BP$40+Inputs!$AE$48*Inputs!$BL31*Revenue!BP$41,0)</f>
        <v>286</v>
      </c>
      <c r="BQ99" s="34">
        <f>ROUNDUP(Inputs!$AE$42*Inputs!$AZ31*Revenue!BQ$35+Inputs!$AE$43*Inputs!$BB31*Revenue!BQ$36+Inputs!$AE$44*Inputs!$BD31*Revenue!BQ$37+Inputs!$AE$45*Inputs!$BF31*Revenue!BQ$38+Inputs!$AE$46*Inputs!$BH31*Revenue!BQ$39+Inputs!$AE$47*Inputs!$BJ31*Revenue!BQ$40+Inputs!$AE$48*Inputs!$BL31*Revenue!BQ$41,0)</f>
        <v>196</v>
      </c>
      <c r="BR99" s="34">
        <f>ROUNDUP(Inputs!$AE$42*Inputs!$AZ31*Revenue!BR$35+Inputs!$AE$43*Inputs!$BB31*Revenue!BR$36+Inputs!$AE$44*Inputs!$BD31*Revenue!BR$37+Inputs!$AE$45*Inputs!$BF31*Revenue!BR$38+Inputs!$AE$46*Inputs!$BH31*Revenue!BR$39+Inputs!$AE$47*Inputs!$BJ31*Revenue!BR$40+Inputs!$AE$48*Inputs!$BL31*Revenue!BR$41,0)</f>
        <v>266</v>
      </c>
      <c r="BS99" s="34">
        <f>ROUNDUP(Inputs!$AE$42*Inputs!$AZ31*Revenue!BS$35+Inputs!$AE$43*Inputs!$BB31*Revenue!BS$36+Inputs!$AE$44*Inputs!$BD31*Revenue!BS$37+Inputs!$AE$45*Inputs!$BF31*Revenue!BS$38+Inputs!$AE$46*Inputs!$BH31*Revenue!BS$39+Inputs!$AE$47*Inputs!$BJ31*Revenue!BS$40+Inputs!$AE$48*Inputs!$BL31*Revenue!BS$41,0)</f>
        <v>257</v>
      </c>
      <c r="BT99" s="34">
        <f>ROUNDUP(Inputs!$AE$42*Inputs!$AZ31*Revenue!BT$35+Inputs!$AE$43*Inputs!$BB31*Revenue!BT$36+Inputs!$AE$44*Inputs!$BD31*Revenue!BT$37+Inputs!$AE$45*Inputs!$BF31*Revenue!BT$38+Inputs!$AE$46*Inputs!$BH31*Revenue!BT$39+Inputs!$AE$47*Inputs!$BJ31*Revenue!BT$40+Inputs!$AE$48*Inputs!$BL31*Revenue!BT$41,0)</f>
        <v>274</v>
      </c>
      <c r="BU99" s="34">
        <f>ROUNDUP(Inputs!$AE$42*Inputs!$AZ31*Revenue!BU$35+Inputs!$AE$43*Inputs!$BB31*Revenue!BU$36+Inputs!$AE$44*Inputs!$BD31*Revenue!BU$37+Inputs!$AE$45*Inputs!$BF31*Revenue!BU$38+Inputs!$AE$46*Inputs!$BH31*Revenue!BU$39+Inputs!$AE$47*Inputs!$BJ31*Revenue!BU$40+Inputs!$AE$48*Inputs!$BL31*Revenue!BU$41,0)</f>
        <v>254</v>
      </c>
      <c r="BV99" s="34">
        <f>ROUNDUP(Inputs!$AE$42*Inputs!$AZ31*Revenue!BV$35+Inputs!$AE$43*Inputs!$BB31*Revenue!BV$36+Inputs!$AE$44*Inputs!$BD31*Revenue!BV$37+Inputs!$AE$45*Inputs!$BF31*Revenue!BV$38+Inputs!$AE$46*Inputs!$BH31*Revenue!BV$39+Inputs!$AE$47*Inputs!$BJ31*Revenue!BV$40+Inputs!$AE$48*Inputs!$BL31*Revenue!BV$41,0)</f>
        <v>265</v>
      </c>
      <c r="BW99" s="34">
        <f>ROUNDUP(Inputs!$AE$42*Inputs!$AZ31*Revenue!BW$35+Inputs!$AE$43*Inputs!$BB31*Revenue!BW$36+Inputs!$AE$44*Inputs!$BD31*Revenue!BW$37+Inputs!$AE$45*Inputs!$BF31*Revenue!BW$38+Inputs!$AE$46*Inputs!$BH31*Revenue!BW$39+Inputs!$AE$47*Inputs!$BJ31*Revenue!BW$40+Inputs!$AE$48*Inputs!$BL31*Revenue!BW$41,0)</f>
        <v>307</v>
      </c>
      <c r="BX99" s="34">
        <f>ROUNDUP(Inputs!$AE$42*Inputs!$AZ31*Revenue!BX$35+Inputs!$AE$43*Inputs!$BB31*Revenue!BX$36+Inputs!$AE$44*Inputs!$BD31*Revenue!BX$37+Inputs!$AE$45*Inputs!$BF31*Revenue!BX$38+Inputs!$AE$46*Inputs!$BH31*Revenue!BX$39+Inputs!$AE$47*Inputs!$BJ31*Revenue!BX$40+Inputs!$AE$48*Inputs!$BL31*Revenue!BX$41,0)</f>
        <v>258</v>
      </c>
      <c r="BY99" s="34">
        <f>ROUNDUP(Inputs!$AE$42*Inputs!$AZ31*Revenue!BY$35+Inputs!$AE$43*Inputs!$BB31*Revenue!BY$36+Inputs!$AE$44*Inputs!$BD31*Revenue!BY$37+Inputs!$AE$45*Inputs!$BF31*Revenue!BY$38+Inputs!$AE$46*Inputs!$BH31*Revenue!BY$39+Inputs!$AE$47*Inputs!$BJ31*Revenue!BY$40+Inputs!$AE$48*Inputs!$BL31*Revenue!BY$41,0)</f>
        <v>296</v>
      </c>
      <c r="BZ99" s="34">
        <f>ROUNDUP(Inputs!$AE$42*Inputs!$AZ31*Revenue!BZ$35+Inputs!$AE$43*Inputs!$BB31*Revenue!BZ$36+Inputs!$AE$44*Inputs!$BD31*Revenue!BZ$37+Inputs!$AE$45*Inputs!$BF31*Revenue!BZ$38+Inputs!$AE$46*Inputs!$BH31*Revenue!BZ$39+Inputs!$AE$47*Inputs!$BJ31*Revenue!BZ$40+Inputs!$AE$48*Inputs!$BL31*Revenue!BZ$41,0)</f>
        <v>296</v>
      </c>
      <c r="CA99" s="34">
        <f>ROUNDUP(Inputs!$AE$42*Inputs!$AZ31*Revenue!CA$35+Inputs!$AE$43*Inputs!$BB31*Revenue!CA$36+Inputs!$AE$44*Inputs!$BD31*Revenue!CA$37+Inputs!$AE$45*Inputs!$BF31*Revenue!CA$38+Inputs!$AE$46*Inputs!$BH31*Revenue!CA$39+Inputs!$AE$47*Inputs!$BJ31*Revenue!CA$40+Inputs!$AE$48*Inputs!$BL31*Revenue!CA$41,0)</f>
        <v>298</v>
      </c>
      <c r="CB99" s="34">
        <f>ROUNDUP(Inputs!$AE$42*Inputs!$AZ31*Revenue!CB$35+Inputs!$AE$43*Inputs!$BB31*Revenue!CB$36+Inputs!$AE$44*Inputs!$BD31*Revenue!CB$37+Inputs!$AE$45*Inputs!$BF31*Revenue!CB$38+Inputs!$AE$46*Inputs!$BH31*Revenue!CB$39+Inputs!$AE$47*Inputs!$BJ31*Revenue!CB$40+Inputs!$AE$48*Inputs!$BL31*Revenue!CB$41,0)</f>
        <v>335</v>
      </c>
      <c r="CC99" s="34">
        <f>ROUNDUP(Inputs!$AE$42*Inputs!$AZ31*Revenue!CC$35+Inputs!$AE$43*Inputs!$BB31*Revenue!CC$36+Inputs!$AE$44*Inputs!$BD31*Revenue!CC$37+Inputs!$AE$45*Inputs!$BF31*Revenue!CC$38+Inputs!$AE$46*Inputs!$BH31*Revenue!CC$39+Inputs!$AE$47*Inputs!$BJ31*Revenue!CC$40+Inputs!$AE$48*Inputs!$BL31*Revenue!CC$41,0)</f>
        <v>223</v>
      </c>
      <c r="CD99" s="34">
        <f>ROUNDUP(Inputs!$AE$42*Inputs!$AZ31*Revenue!CD$35+Inputs!$AE$43*Inputs!$BB31*Revenue!CD$36+Inputs!$AE$44*Inputs!$BD31*Revenue!CD$37+Inputs!$AE$45*Inputs!$BF31*Revenue!CD$38+Inputs!$AE$46*Inputs!$BH31*Revenue!CD$39+Inputs!$AE$47*Inputs!$BJ31*Revenue!CD$40+Inputs!$AE$48*Inputs!$BL31*Revenue!CD$41,0)</f>
        <v>301</v>
      </c>
      <c r="CE99" s="34">
        <f>ROUNDUP(Inputs!$AE$42*Inputs!$AZ31*Revenue!CE$35+Inputs!$AE$43*Inputs!$BB31*Revenue!CE$36+Inputs!$AE$44*Inputs!$BD31*Revenue!CE$37+Inputs!$AE$45*Inputs!$BF31*Revenue!CE$38+Inputs!$AE$46*Inputs!$BH31*Revenue!CE$39+Inputs!$AE$47*Inputs!$BJ31*Revenue!CE$40+Inputs!$AE$48*Inputs!$BL31*Revenue!CE$41,0)</f>
        <v>289</v>
      </c>
      <c r="CF99" s="34">
        <f>ROUNDUP(Inputs!$AE$42*Inputs!$AZ31*Revenue!CF$35+Inputs!$AE$43*Inputs!$BB31*Revenue!CF$36+Inputs!$AE$44*Inputs!$BD31*Revenue!CF$37+Inputs!$AE$45*Inputs!$BF31*Revenue!CF$38+Inputs!$AE$46*Inputs!$BH31*Revenue!CF$39+Inputs!$AE$47*Inputs!$BJ31*Revenue!CF$40+Inputs!$AE$48*Inputs!$BL31*Revenue!CF$41,0)</f>
        <v>310</v>
      </c>
      <c r="CG99" s="34">
        <f>ROUNDUP(Inputs!$AE$42*Inputs!$AZ31*Revenue!CG$35+Inputs!$AE$43*Inputs!$BB31*Revenue!CG$36+Inputs!$AE$44*Inputs!$BD31*Revenue!CG$37+Inputs!$AE$45*Inputs!$BF31*Revenue!CG$38+Inputs!$AE$46*Inputs!$BH31*Revenue!CG$39+Inputs!$AE$47*Inputs!$BJ31*Revenue!CG$40+Inputs!$AE$48*Inputs!$BL31*Revenue!CG$41,0)</f>
        <v>293</v>
      </c>
      <c r="CH99" s="34">
        <f>ROUNDUP(Inputs!$AE$42*Inputs!$AZ31*Revenue!CH$35+Inputs!$AE$43*Inputs!$BB31*Revenue!CH$36+Inputs!$AE$44*Inputs!$BD31*Revenue!CH$37+Inputs!$AE$45*Inputs!$BF31*Revenue!CH$38+Inputs!$AE$46*Inputs!$BH31*Revenue!CH$39+Inputs!$AE$47*Inputs!$BJ31*Revenue!CH$40+Inputs!$AE$48*Inputs!$BL31*Revenue!CH$41,0)</f>
        <v>303</v>
      </c>
      <c r="CI99" s="34">
        <f>ROUNDUP(Inputs!$AE$42*Inputs!$AZ31*Revenue!CI$35+Inputs!$AE$43*Inputs!$BB31*Revenue!CI$36+Inputs!$AE$44*Inputs!$BD31*Revenue!CI$37+Inputs!$AE$45*Inputs!$BF31*Revenue!CI$38+Inputs!$AE$46*Inputs!$BH31*Revenue!CI$39+Inputs!$AE$47*Inputs!$BJ31*Revenue!CI$40+Inputs!$AE$48*Inputs!$BL31*Revenue!CI$41,0)</f>
        <v>340</v>
      </c>
      <c r="CJ99" s="34">
        <f>ROUNDUP(Inputs!$AE$42*Inputs!$AZ31*Revenue!CJ$35+Inputs!$AE$43*Inputs!$BB31*Revenue!CJ$36+Inputs!$AE$44*Inputs!$BD31*Revenue!CJ$37+Inputs!$AE$45*Inputs!$BF31*Revenue!CJ$38+Inputs!$AE$46*Inputs!$BH31*Revenue!CJ$39+Inputs!$AE$47*Inputs!$BJ31*Revenue!CJ$40+Inputs!$AE$48*Inputs!$BL31*Revenue!CJ$41,0)</f>
        <v>291</v>
      </c>
      <c r="CK99" s="34">
        <f>ROUNDUP(Inputs!$AE$42*Inputs!$AZ31*Revenue!CK$35+Inputs!$AE$43*Inputs!$BB31*Revenue!CK$36+Inputs!$AE$44*Inputs!$BD31*Revenue!CK$37+Inputs!$AE$45*Inputs!$BF31*Revenue!CK$38+Inputs!$AE$46*Inputs!$BH31*Revenue!CK$39+Inputs!$AE$47*Inputs!$BJ31*Revenue!CK$40+Inputs!$AE$48*Inputs!$BL31*Revenue!CK$41,0)</f>
        <v>346</v>
      </c>
      <c r="CL99" s="34">
        <f>ROUNDUP(Inputs!$AE$42*Inputs!$AZ31*Revenue!CL$35+Inputs!$AE$43*Inputs!$BB31*Revenue!CL$36+Inputs!$AE$44*Inputs!$BD31*Revenue!CL$37+Inputs!$AE$45*Inputs!$BF31*Revenue!CL$38+Inputs!$AE$46*Inputs!$BH31*Revenue!CL$39+Inputs!$AE$47*Inputs!$BJ31*Revenue!CL$40+Inputs!$AE$48*Inputs!$BL31*Revenue!CL$41,0)</f>
        <v>328</v>
      </c>
      <c r="CM99" s="34">
        <f>ROUNDUP(Inputs!$AE$42*Inputs!$AZ31*Revenue!CM$35+Inputs!$AE$43*Inputs!$BB31*Revenue!CM$36+Inputs!$AE$44*Inputs!$BD31*Revenue!CM$37+Inputs!$AE$45*Inputs!$BF31*Revenue!CM$38+Inputs!$AE$46*Inputs!$BH31*Revenue!CM$39+Inputs!$AE$47*Inputs!$BJ31*Revenue!CM$40+Inputs!$AE$48*Inputs!$BL31*Revenue!CM$41,0)</f>
        <v>342</v>
      </c>
    </row>
    <row r="100" spans="2:91" x14ac:dyDescent="0.2">
      <c r="B100" s="88" t="str">
        <f>IF(Inputs!AP32=0,"Don’t filled",Inputs!AP32)</f>
        <v>Fruit Cake</v>
      </c>
      <c r="C100" s="19" t="s">
        <v>279</v>
      </c>
      <c r="D100" s="19" t="s">
        <v>19</v>
      </c>
      <c r="E100" s="176">
        <f t="shared" si="111"/>
        <v>675</v>
      </c>
      <c r="F100" s="176">
        <f t="shared" si="111"/>
        <v>2855</v>
      </c>
      <c r="G100" s="176">
        <f t="shared" si="111"/>
        <v>3098</v>
      </c>
      <c r="H100" s="176">
        <f t="shared" si="111"/>
        <v>3253</v>
      </c>
      <c r="I100" s="176">
        <f t="shared" si="111"/>
        <v>3701</v>
      </c>
      <c r="K100" s="176">
        <f t="shared" si="112"/>
        <v>0</v>
      </c>
      <c r="L100" s="176">
        <f t="shared" si="112"/>
        <v>0</v>
      </c>
      <c r="M100" s="176">
        <f t="shared" si="112"/>
        <v>0</v>
      </c>
      <c r="N100" s="176">
        <f t="shared" si="112"/>
        <v>675</v>
      </c>
      <c r="O100" s="176">
        <f t="shared" si="112"/>
        <v>664</v>
      </c>
      <c r="P100" s="176">
        <f t="shared" si="112"/>
        <v>688</v>
      </c>
      <c r="Q100" s="176">
        <f t="shared" si="112"/>
        <v>722</v>
      </c>
      <c r="R100" s="176">
        <f t="shared" si="112"/>
        <v>781</v>
      </c>
      <c r="S100" s="176">
        <f t="shared" si="112"/>
        <v>716</v>
      </c>
      <c r="T100" s="176">
        <f t="shared" si="112"/>
        <v>745</v>
      </c>
      <c r="U100" s="176">
        <f t="shared" si="113"/>
        <v>784</v>
      </c>
      <c r="V100" s="176">
        <f t="shared" si="113"/>
        <v>853</v>
      </c>
      <c r="W100" s="176">
        <f t="shared" si="113"/>
        <v>748</v>
      </c>
      <c r="X100" s="176">
        <f t="shared" si="113"/>
        <v>785</v>
      </c>
      <c r="Y100" s="176">
        <f t="shared" si="113"/>
        <v>830</v>
      </c>
      <c r="Z100" s="176">
        <f t="shared" si="113"/>
        <v>890</v>
      </c>
      <c r="AA100" s="176">
        <f t="shared" si="113"/>
        <v>859</v>
      </c>
      <c r="AB100" s="176">
        <f t="shared" si="113"/>
        <v>892</v>
      </c>
      <c r="AC100" s="176">
        <f t="shared" si="113"/>
        <v>934</v>
      </c>
      <c r="AD100" s="176">
        <f t="shared" si="113"/>
        <v>1016</v>
      </c>
      <c r="AF100" s="34">
        <f>ROUNDUP(Inputs!$AE$42*Inputs!$AZ32*Revenue!AF$35+Inputs!$AE$43*Inputs!$BB32*Revenue!AF$36+Inputs!$AE$44*Inputs!$BD32*Revenue!AF$37+Inputs!$AE$45*Inputs!$BF32*Revenue!AF$38+Inputs!$AE$46*Inputs!$BH32*Revenue!AF$39+Inputs!$AE$47*Inputs!$BJ32*Revenue!AF$40+Inputs!$AE$48*Inputs!$BL32*Revenue!AF$41,0)</f>
        <v>0</v>
      </c>
      <c r="AG100" s="34">
        <f>ROUNDUP(Inputs!$AE$42*Inputs!$AZ32*Revenue!AG$35+Inputs!$AE$43*Inputs!$BB32*Revenue!AG$36+Inputs!$AE$44*Inputs!$BD32*Revenue!AG$37+Inputs!$AE$45*Inputs!$BF32*Revenue!AG$38+Inputs!$AE$46*Inputs!$BH32*Revenue!AG$39+Inputs!$AE$47*Inputs!$BJ32*Revenue!AG$40+Inputs!$AE$48*Inputs!$BL32*Revenue!AG$41,0)</f>
        <v>0</v>
      </c>
      <c r="AH100" s="34">
        <f>ROUNDUP(Inputs!$AE$42*Inputs!$AZ32*Revenue!AH$35+Inputs!$AE$43*Inputs!$BB32*Revenue!AH$36+Inputs!$AE$44*Inputs!$BD32*Revenue!AH$37+Inputs!$AE$45*Inputs!$BF32*Revenue!AH$38+Inputs!$AE$46*Inputs!$BH32*Revenue!AH$39+Inputs!$AE$47*Inputs!$BJ32*Revenue!AH$40+Inputs!$AE$48*Inputs!$BL32*Revenue!AH$41,0)</f>
        <v>0</v>
      </c>
      <c r="AI100" s="34">
        <f>ROUNDUP(Inputs!$AE$42*Inputs!$AZ32*Revenue!AI$35+Inputs!$AE$43*Inputs!$BB32*Revenue!AI$36+Inputs!$AE$44*Inputs!$BD32*Revenue!AI$37+Inputs!$AE$45*Inputs!$BF32*Revenue!AI$38+Inputs!$AE$46*Inputs!$BH32*Revenue!AI$39+Inputs!$AE$47*Inputs!$BJ32*Revenue!AI$40+Inputs!$AE$48*Inputs!$BL32*Revenue!AI$41,0)</f>
        <v>0</v>
      </c>
      <c r="AJ100" s="34">
        <f>ROUNDUP(Inputs!$AE$42*Inputs!$AZ32*Revenue!AJ$35+Inputs!$AE$43*Inputs!$BB32*Revenue!AJ$36+Inputs!$AE$44*Inputs!$BD32*Revenue!AJ$37+Inputs!$AE$45*Inputs!$BF32*Revenue!AJ$38+Inputs!$AE$46*Inputs!$BH32*Revenue!AJ$39+Inputs!$AE$47*Inputs!$BJ32*Revenue!AJ$40+Inputs!$AE$48*Inputs!$BL32*Revenue!AJ$41,0)</f>
        <v>0</v>
      </c>
      <c r="AK100" s="34">
        <f>ROUNDUP(Inputs!$AE$42*Inputs!$AZ32*Revenue!AK$35+Inputs!$AE$43*Inputs!$BB32*Revenue!AK$36+Inputs!$AE$44*Inputs!$BD32*Revenue!AK$37+Inputs!$AE$45*Inputs!$BF32*Revenue!AK$38+Inputs!$AE$46*Inputs!$BH32*Revenue!AK$39+Inputs!$AE$47*Inputs!$BJ32*Revenue!AK$40+Inputs!$AE$48*Inputs!$BL32*Revenue!AK$41,0)</f>
        <v>0</v>
      </c>
      <c r="AL100" s="34">
        <f>ROUNDUP(Inputs!$AE$42*Inputs!$AZ32*Revenue!AL$35+Inputs!$AE$43*Inputs!$BB32*Revenue!AL$36+Inputs!$AE$44*Inputs!$BD32*Revenue!AL$37+Inputs!$AE$45*Inputs!$BF32*Revenue!AL$38+Inputs!$AE$46*Inputs!$BH32*Revenue!AL$39+Inputs!$AE$47*Inputs!$BJ32*Revenue!AL$40+Inputs!$AE$48*Inputs!$BL32*Revenue!AL$41,0)</f>
        <v>0</v>
      </c>
      <c r="AM100" s="34">
        <f>ROUNDUP(Inputs!$AE$42*Inputs!$AZ32*Revenue!AM$35+Inputs!$AE$43*Inputs!$BB32*Revenue!AM$36+Inputs!$AE$44*Inputs!$BD32*Revenue!AM$37+Inputs!$AE$45*Inputs!$BF32*Revenue!AM$38+Inputs!$AE$46*Inputs!$BH32*Revenue!AM$39+Inputs!$AE$47*Inputs!$BJ32*Revenue!AM$40+Inputs!$AE$48*Inputs!$BL32*Revenue!AM$41,0)</f>
        <v>0</v>
      </c>
      <c r="AN100" s="34">
        <f>ROUNDUP(Inputs!$AE$42*Inputs!$AZ32*Revenue!AN$35+Inputs!$AE$43*Inputs!$BB32*Revenue!AN$36+Inputs!$AE$44*Inputs!$BD32*Revenue!AN$37+Inputs!$AE$45*Inputs!$BF32*Revenue!AN$38+Inputs!$AE$46*Inputs!$BH32*Revenue!AN$39+Inputs!$AE$47*Inputs!$BJ32*Revenue!AN$40+Inputs!$AE$48*Inputs!$BL32*Revenue!AN$41,0)</f>
        <v>0</v>
      </c>
      <c r="AO100" s="34">
        <f>ROUNDUP(Inputs!$AE$42*Inputs!$AZ32*Revenue!AO$35+Inputs!$AE$43*Inputs!$BB32*Revenue!AO$36+Inputs!$AE$44*Inputs!$BD32*Revenue!AO$37+Inputs!$AE$45*Inputs!$BF32*Revenue!AO$38+Inputs!$AE$46*Inputs!$BH32*Revenue!AO$39+Inputs!$AE$47*Inputs!$BJ32*Revenue!AO$40+Inputs!$AE$48*Inputs!$BL32*Revenue!AO$41,0)</f>
        <v>222</v>
      </c>
      <c r="AP100" s="34">
        <f>ROUNDUP(Inputs!$AE$42*Inputs!$AZ32*Revenue!AP$35+Inputs!$AE$43*Inputs!$BB32*Revenue!AP$36+Inputs!$AE$44*Inputs!$BD32*Revenue!AP$37+Inputs!$AE$45*Inputs!$BF32*Revenue!AP$38+Inputs!$AE$46*Inputs!$BH32*Revenue!AP$39+Inputs!$AE$47*Inputs!$BJ32*Revenue!AP$40+Inputs!$AE$48*Inputs!$BL32*Revenue!AP$41,0)</f>
        <v>219</v>
      </c>
      <c r="AQ100" s="34">
        <f>ROUNDUP(Inputs!$AE$42*Inputs!$AZ32*Revenue!AQ$35+Inputs!$AE$43*Inputs!$BB32*Revenue!AQ$36+Inputs!$AE$44*Inputs!$BD32*Revenue!AQ$37+Inputs!$AE$45*Inputs!$BF32*Revenue!AQ$38+Inputs!$AE$46*Inputs!$BH32*Revenue!AQ$39+Inputs!$AE$47*Inputs!$BJ32*Revenue!AQ$40+Inputs!$AE$48*Inputs!$BL32*Revenue!AQ$41,0)</f>
        <v>234</v>
      </c>
      <c r="AR100" s="34">
        <f>ROUNDUP(Inputs!$AE$42*Inputs!$AZ32*Revenue!AR$35+Inputs!$AE$43*Inputs!$BB32*Revenue!AR$36+Inputs!$AE$44*Inputs!$BD32*Revenue!AR$37+Inputs!$AE$45*Inputs!$BF32*Revenue!AR$38+Inputs!$AE$46*Inputs!$BH32*Revenue!AR$39+Inputs!$AE$47*Inputs!$BJ32*Revenue!AR$40+Inputs!$AE$48*Inputs!$BL32*Revenue!AR$41,0)</f>
        <v>249</v>
      </c>
      <c r="AS100" s="34">
        <f>ROUNDUP(Inputs!$AE$42*Inputs!$AZ32*Revenue!AS$35+Inputs!$AE$43*Inputs!$BB32*Revenue!AS$36+Inputs!$AE$44*Inputs!$BD32*Revenue!AS$37+Inputs!$AE$45*Inputs!$BF32*Revenue!AS$38+Inputs!$AE$46*Inputs!$BH32*Revenue!AS$39+Inputs!$AE$47*Inputs!$BJ32*Revenue!AS$40+Inputs!$AE$48*Inputs!$BL32*Revenue!AS$41,0)</f>
        <v>175</v>
      </c>
      <c r="AT100" s="34">
        <f>ROUNDUP(Inputs!$AE$42*Inputs!$AZ32*Revenue!AT$35+Inputs!$AE$43*Inputs!$BB32*Revenue!AT$36+Inputs!$AE$44*Inputs!$BD32*Revenue!AT$37+Inputs!$AE$45*Inputs!$BF32*Revenue!AT$38+Inputs!$AE$46*Inputs!$BH32*Revenue!AT$39+Inputs!$AE$47*Inputs!$BJ32*Revenue!AT$40+Inputs!$AE$48*Inputs!$BL32*Revenue!AT$41,0)</f>
        <v>240</v>
      </c>
      <c r="AU100" s="34">
        <f>ROUNDUP(Inputs!$AE$42*Inputs!$AZ32*Revenue!AU$35+Inputs!$AE$43*Inputs!$BB32*Revenue!AU$36+Inputs!$AE$44*Inputs!$BD32*Revenue!AU$37+Inputs!$AE$45*Inputs!$BF32*Revenue!AU$38+Inputs!$AE$46*Inputs!$BH32*Revenue!AU$39+Inputs!$AE$47*Inputs!$BJ32*Revenue!AU$40+Inputs!$AE$48*Inputs!$BL32*Revenue!AU$41,0)</f>
        <v>223</v>
      </c>
      <c r="AV100" s="34">
        <f>ROUNDUP(Inputs!$AE$42*Inputs!$AZ32*Revenue!AV$35+Inputs!$AE$43*Inputs!$BB32*Revenue!AV$36+Inputs!$AE$44*Inputs!$BD32*Revenue!AV$37+Inputs!$AE$45*Inputs!$BF32*Revenue!AV$38+Inputs!$AE$46*Inputs!$BH32*Revenue!AV$39+Inputs!$AE$47*Inputs!$BJ32*Revenue!AV$40+Inputs!$AE$48*Inputs!$BL32*Revenue!AV$41,0)</f>
        <v>232</v>
      </c>
      <c r="AW100" s="34">
        <f>ROUNDUP(Inputs!$AE$42*Inputs!$AZ32*Revenue!AW$35+Inputs!$AE$43*Inputs!$BB32*Revenue!AW$36+Inputs!$AE$44*Inputs!$BD32*Revenue!AW$37+Inputs!$AE$45*Inputs!$BF32*Revenue!AW$38+Inputs!$AE$46*Inputs!$BH32*Revenue!AW$39+Inputs!$AE$47*Inputs!$BJ32*Revenue!AW$40+Inputs!$AE$48*Inputs!$BL32*Revenue!AW$41,0)</f>
        <v>233</v>
      </c>
      <c r="AX100" s="34">
        <f>ROUNDUP(Inputs!$AE$42*Inputs!$AZ32*Revenue!AX$35+Inputs!$AE$43*Inputs!$BB32*Revenue!AX$36+Inputs!$AE$44*Inputs!$BD32*Revenue!AX$37+Inputs!$AE$45*Inputs!$BF32*Revenue!AX$38+Inputs!$AE$46*Inputs!$BH32*Revenue!AX$39+Inputs!$AE$47*Inputs!$BJ32*Revenue!AX$40+Inputs!$AE$48*Inputs!$BL32*Revenue!AX$41,0)</f>
        <v>232</v>
      </c>
      <c r="AY100" s="34">
        <f>ROUNDUP(Inputs!$AE$42*Inputs!$AZ32*Revenue!AY$35+Inputs!$AE$43*Inputs!$BB32*Revenue!AY$36+Inputs!$AE$44*Inputs!$BD32*Revenue!AY$37+Inputs!$AE$45*Inputs!$BF32*Revenue!AY$38+Inputs!$AE$46*Inputs!$BH32*Revenue!AY$39+Inputs!$AE$47*Inputs!$BJ32*Revenue!AY$40+Inputs!$AE$48*Inputs!$BL32*Revenue!AY$41,0)</f>
        <v>262</v>
      </c>
      <c r="AZ100" s="34">
        <f>ROUNDUP(Inputs!$AE$42*Inputs!$AZ32*Revenue!AZ$35+Inputs!$AE$43*Inputs!$BB32*Revenue!AZ$36+Inputs!$AE$44*Inputs!$BD32*Revenue!AZ$37+Inputs!$AE$45*Inputs!$BF32*Revenue!AZ$38+Inputs!$AE$46*Inputs!$BH32*Revenue!AZ$39+Inputs!$AE$47*Inputs!$BJ32*Revenue!AZ$40+Inputs!$AE$48*Inputs!$BL32*Revenue!AZ$41,0)</f>
        <v>228</v>
      </c>
      <c r="BA100" s="34">
        <f>ROUNDUP(Inputs!$AE$42*Inputs!$AZ32*Revenue!BA$35+Inputs!$AE$43*Inputs!$BB32*Revenue!BA$36+Inputs!$AE$44*Inputs!$BD32*Revenue!BA$37+Inputs!$AE$45*Inputs!$BF32*Revenue!BA$38+Inputs!$AE$46*Inputs!$BH32*Revenue!BA$39+Inputs!$AE$47*Inputs!$BJ32*Revenue!BA$40+Inputs!$AE$48*Inputs!$BL32*Revenue!BA$41,0)</f>
        <v>256</v>
      </c>
      <c r="BB100" s="34">
        <f>ROUNDUP(Inputs!$AE$42*Inputs!$AZ32*Revenue!BB$35+Inputs!$AE$43*Inputs!$BB32*Revenue!BB$36+Inputs!$AE$44*Inputs!$BD32*Revenue!BB$37+Inputs!$AE$45*Inputs!$BF32*Revenue!BB$38+Inputs!$AE$46*Inputs!$BH32*Revenue!BB$39+Inputs!$AE$47*Inputs!$BJ32*Revenue!BB$40+Inputs!$AE$48*Inputs!$BL32*Revenue!BB$41,0)</f>
        <v>260</v>
      </c>
      <c r="BC100" s="34">
        <f>ROUNDUP(Inputs!$AE$42*Inputs!$AZ32*Revenue!BC$35+Inputs!$AE$43*Inputs!$BB32*Revenue!BC$36+Inputs!$AE$44*Inputs!$BD32*Revenue!BC$37+Inputs!$AE$45*Inputs!$BF32*Revenue!BC$38+Inputs!$AE$46*Inputs!$BH32*Revenue!BC$39+Inputs!$AE$47*Inputs!$BJ32*Revenue!BC$40+Inputs!$AE$48*Inputs!$BL32*Revenue!BC$41,0)</f>
        <v>265</v>
      </c>
      <c r="BD100" s="34">
        <f>ROUNDUP(Inputs!$AE$42*Inputs!$AZ32*Revenue!BD$35+Inputs!$AE$43*Inputs!$BB32*Revenue!BD$36+Inputs!$AE$44*Inputs!$BD32*Revenue!BD$37+Inputs!$AE$45*Inputs!$BF32*Revenue!BD$38+Inputs!$AE$46*Inputs!$BH32*Revenue!BD$39+Inputs!$AE$47*Inputs!$BJ32*Revenue!BD$40+Inputs!$AE$48*Inputs!$BL32*Revenue!BD$41,0)</f>
        <v>270</v>
      </c>
      <c r="BE100" s="34">
        <f>ROUNDUP(Inputs!$AE$42*Inputs!$AZ32*Revenue!BE$35+Inputs!$AE$43*Inputs!$BB32*Revenue!BE$36+Inputs!$AE$44*Inputs!$BD32*Revenue!BE$37+Inputs!$AE$45*Inputs!$BF32*Revenue!BE$38+Inputs!$AE$46*Inputs!$BH32*Revenue!BE$39+Inputs!$AE$47*Inputs!$BJ32*Revenue!BE$40+Inputs!$AE$48*Inputs!$BL32*Revenue!BE$41,0)</f>
        <v>187</v>
      </c>
      <c r="BF100" s="34">
        <f>ROUNDUP(Inputs!$AE$42*Inputs!$AZ32*Revenue!BF$35+Inputs!$AE$43*Inputs!$BB32*Revenue!BF$36+Inputs!$AE$44*Inputs!$BD32*Revenue!BF$37+Inputs!$AE$45*Inputs!$BF32*Revenue!BF$38+Inputs!$AE$46*Inputs!$BH32*Revenue!BF$39+Inputs!$AE$47*Inputs!$BJ32*Revenue!BF$40+Inputs!$AE$48*Inputs!$BL32*Revenue!BF$41,0)</f>
        <v>259</v>
      </c>
      <c r="BG100" s="34">
        <f>ROUNDUP(Inputs!$AE$42*Inputs!$AZ32*Revenue!BG$35+Inputs!$AE$43*Inputs!$BB32*Revenue!BG$36+Inputs!$AE$44*Inputs!$BD32*Revenue!BG$37+Inputs!$AE$45*Inputs!$BF32*Revenue!BG$38+Inputs!$AE$46*Inputs!$BH32*Revenue!BG$39+Inputs!$AE$47*Inputs!$BJ32*Revenue!BG$40+Inputs!$AE$48*Inputs!$BL32*Revenue!BG$41,0)</f>
        <v>245</v>
      </c>
      <c r="BH100" s="34">
        <f>ROUNDUP(Inputs!$AE$42*Inputs!$AZ32*Revenue!BH$35+Inputs!$AE$43*Inputs!$BB32*Revenue!BH$36+Inputs!$AE$44*Inputs!$BD32*Revenue!BH$37+Inputs!$AE$45*Inputs!$BF32*Revenue!BH$38+Inputs!$AE$46*Inputs!$BH32*Revenue!BH$39+Inputs!$AE$47*Inputs!$BJ32*Revenue!BH$40+Inputs!$AE$48*Inputs!$BL32*Revenue!BH$41,0)</f>
        <v>253</v>
      </c>
      <c r="BI100" s="34">
        <f>ROUNDUP(Inputs!$AE$42*Inputs!$AZ32*Revenue!BI$35+Inputs!$AE$43*Inputs!$BB32*Revenue!BI$36+Inputs!$AE$44*Inputs!$BD32*Revenue!BI$37+Inputs!$AE$45*Inputs!$BF32*Revenue!BI$38+Inputs!$AE$46*Inputs!$BH32*Revenue!BI$39+Inputs!$AE$47*Inputs!$BJ32*Revenue!BI$40+Inputs!$AE$48*Inputs!$BL32*Revenue!BI$41,0)</f>
        <v>247</v>
      </c>
      <c r="BJ100" s="34">
        <f>ROUNDUP(Inputs!$AE$42*Inputs!$AZ32*Revenue!BJ$35+Inputs!$AE$43*Inputs!$BB32*Revenue!BJ$36+Inputs!$AE$44*Inputs!$BD32*Revenue!BJ$37+Inputs!$AE$45*Inputs!$BF32*Revenue!BJ$38+Inputs!$AE$46*Inputs!$BH32*Revenue!BJ$39+Inputs!$AE$47*Inputs!$BJ32*Revenue!BJ$40+Inputs!$AE$48*Inputs!$BL32*Revenue!BJ$41,0)</f>
        <v>249</v>
      </c>
      <c r="BK100" s="34">
        <f>ROUNDUP(Inputs!$AE$42*Inputs!$AZ32*Revenue!BK$35+Inputs!$AE$43*Inputs!$BB32*Revenue!BK$36+Inputs!$AE$44*Inputs!$BD32*Revenue!BK$37+Inputs!$AE$45*Inputs!$BF32*Revenue!BK$38+Inputs!$AE$46*Inputs!$BH32*Revenue!BK$39+Inputs!$AE$47*Inputs!$BJ32*Revenue!BK$40+Inputs!$AE$48*Inputs!$BL32*Revenue!BK$41,0)</f>
        <v>293</v>
      </c>
      <c r="BL100" s="34">
        <f>ROUNDUP(Inputs!$AE$42*Inputs!$AZ32*Revenue!BL$35+Inputs!$AE$43*Inputs!$BB32*Revenue!BL$36+Inputs!$AE$44*Inputs!$BD32*Revenue!BL$37+Inputs!$AE$45*Inputs!$BF32*Revenue!BL$38+Inputs!$AE$46*Inputs!$BH32*Revenue!BL$39+Inputs!$AE$47*Inputs!$BJ32*Revenue!BL$40+Inputs!$AE$48*Inputs!$BL32*Revenue!BL$41,0)</f>
        <v>242</v>
      </c>
      <c r="BM100" s="34">
        <f>ROUNDUP(Inputs!$AE$42*Inputs!$AZ32*Revenue!BM$35+Inputs!$AE$43*Inputs!$BB32*Revenue!BM$36+Inputs!$AE$44*Inputs!$BD32*Revenue!BM$37+Inputs!$AE$45*Inputs!$BF32*Revenue!BM$38+Inputs!$AE$46*Inputs!$BH32*Revenue!BM$39+Inputs!$AE$47*Inputs!$BJ32*Revenue!BM$40+Inputs!$AE$48*Inputs!$BL32*Revenue!BM$41,0)</f>
        <v>280</v>
      </c>
      <c r="BN100" s="34">
        <f>ROUNDUP(Inputs!$AE$42*Inputs!$AZ32*Revenue!BN$35+Inputs!$AE$43*Inputs!$BB32*Revenue!BN$36+Inputs!$AE$44*Inputs!$BD32*Revenue!BN$37+Inputs!$AE$45*Inputs!$BF32*Revenue!BN$38+Inputs!$AE$46*Inputs!$BH32*Revenue!BN$39+Inputs!$AE$47*Inputs!$BJ32*Revenue!BN$40+Inputs!$AE$48*Inputs!$BL32*Revenue!BN$41,0)</f>
        <v>287</v>
      </c>
      <c r="BO100" s="34">
        <f>ROUNDUP(Inputs!$AE$42*Inputs!$AZ32*Revenue!BO$35+Inputs!$AE$43*Inputs!$BB32*Revenue!BO$36+Inputs!$AE$44*Inputs!$BD32*Revenue!BO$37+Inputs!$AE$45*Inputs!$BF32*Revenue!BO$38+Inputs!$AE$46*Inputs!$BH32*Revenue!BO$39+Inputs!$AE$47*Inputs!$BJ32*Revenue!BO$40+Inputs!$AE$48*Inputs!$BL32*Revenue!BO$41,0)</f>
        <v>286</v>
      </c>
      <c r="BP100" s="34">
        <f>ROUNDUP(Inputs!$AE$42*Inputs!$AZ32*Revenue!BP$35+Inputs!$AE$43*Inputs!$BB32*Revenue!BP$36+Inputs!$AE$44*Inputs!$BD32*Revenue!BP$37+Inputs!$AE$45*Inputs!$BF32*Revenue!BP$38+Inputs!$AE$46*Inputs!$BH32*Revenue!BP$39+Inputs!$AE$47*Inputs!$BJ32*Revenue!BP$40+Inputs!$AE$48*Inputs!$BL32*Revenue!BP$41,0)</f>
        <v>286</v>
      </c>
      <c r="BQ100" s="34">
        <f>ROUNDUP(Inputs!$AE$42*Inputs!$AZ32*Revenue!BQ$35+Inputs!$AE$43*Inputs!$BB32*Revenue!BQ$36+Inputs!$AE$44*Inputs!$BD32*Revenue!BQ$37+Inputs!$AE$45*Inputs!$BF32*Revenue!BQ$38+Inputs!$AE$46*Inputs!$BH32*Revenue!BQ$39+Inputs!$AE$47*Inputs!$BJ32*Revenue!BQ$40+Inputs!$AE$48*Inputs!$BL32*Revenue!BQ$41,0)</f>
        <v>196</v>
      </c>
      <c r="BR100" s="34">
        <f>ROUNDUP(Inputs!$AE$42*Inputs!$AZ32*Revenue!BR$35+Inputs!$AE$43*Inputs!$BB32*Revenue!BR$36+Inputs!$AE$44*Inputs!$BD32*Revenue!BR$37+Inputs!$AE$45*Inputs!$BF32*Revenue!BR$38+Inputs!$AE$46*Inputs!$BH32*Revenue!BR$39+Inputs!$AE$47*Inputs!$BJ32*Revenue!BR$40+Inputs!$AE$48*Inputs!$BL32*Revenue!BR$41,0)</f>
        <v>266</v>
      </c>
      <c r="BS100" s="34">
        <f>ROUNDUP(Inputs!$AE$42*Inputs!$AZ32*Revenue!BS$35+Inputs!$AE$43*Inputs!$BB32*Revenue!BS$36+Inputs!$AE$44*Inputs!$BD32*Revenue!BS$37+Inputs!$AE$45*Inputs!$BF32*Revenue!BS$38+Inputs!$AE$46*Inputs!$BH32*Revenue!BS$39+Inputs!$AE$47*Inputs!$BJ32*Revenue!BS$40+Inputs!$AE$48*Inputs!$BL32*Revenue!BS$41,0)</f>
        <v>257</v>
      </c>
      <c r="BT100" s="34">
        <f>ROUNDUP(Inputs!$AE$42*Inputs!$AZ32*Revenue!BT$35+Inputs!$AE$43*Inputs!$BB32*Revenue!BT$36+Inputs!$AE$44*Inputs!$BD32*Revenue!BT$37+Inputs!$AE$45*Inputs!$BF32*Revenue!BT$38+Inputs!$AE$46*Inputs!$BH32*Revenue!BT$39+Inputs!$AE$47*Inputs!$BJ32*Revenue!BT$40+Inputs!$AE$48*Inputs!$BL32*Revenue!BT$41,0)</f>
        <v>274</v>
      </c>
      <c r="BU100" s="34">
        <f>ROUNDUP(Inputs!$AE$42*Inputs!$AZ32*Revenue!BU$35+Inputs!$AE$43*Inputs!$BB32*Revenue!BU$36+Inputs!$AE$44*Inputs!$BD32*Revenue!BU$37+Inputs!$AE$45*Inputs!$BF32*Revenue!BU$38+Inputs!$AE$46*Inputs!$BH32*Revenue!BU$39+Inputs!$AE$47*Inputs!$BJ32*Revenue!BU$40+Inputs!$AE$48*Inputs!$BL32*Revenue!BU$41,0)</f>
        <v>254</v>
      </c>
      <c r="BV100" s="34">
        <f>ROUNDUP(Inputs!$AE$42*Inputs!$AZ32*Revenue!BV$35+Inputs!$AE$43*Inputs!$BB32*Revenue!BV$36+Inputs!$AE$44*Inputs!$BD32*Revenue!BV$37+Inputs!$AE$45*Inputs!$BF32*Revenue!BV$38+Inputs!$AE$46*Inputs!$BH32*Revenue!BV$39+Inputs!$AE$47*Inputs!$BJ32*Revenue!BV$40+Inputs!$AE$48*Inputs!$BL32*Revenue!BV$41,0)</f>
        <v>265</v>
      </c>
      <c r="BW100" s="34">
        <f>ROUNDUP(Inputs!$AE$42*Inputs!$AZ32*Revenue!BW$35+Inputs!$AE$43*Inputs!$BB32*Revenue!BW$36+Inputs!$AE$44*Inputs!$BD32*Revenue!BW$37+Inputs!$AE$45*Inputs!$BF32*Revenue!BW$38+Inputs!$AE$46*Inputs!$BH32*Revenue!BW$39+Inputs!$AE$47*Inputs!$BJ32*Revenue!BW$40+Inputs!$AE$48*Inputs!$BL32*Revenue!BW$41,0)</f>
        <v>307</v>
      </c>
      <c r="BX100" s="34">
        <f>ROUNDUP(Inputs!$AE$42*Inputs!$AZ32*Revenue!BX$35+Inputs!$AE$43*Inputs!$BB32*Revenue!BX$36+Inputs!$AE$44*Inputs!$BD32*Revenue!BX$37+Inputs!$AE$45*Inputs!$BF32*Revenue!BX$38+Inputs!$AE$46*Inputs!$BH32*Revenue!BX$39+Inputs!$AE$47*Inputs!$BJ32*Revenue!BX$40+Inputs!$AE$48*Inputs!$BL32*Revenue!BX$41,0)</f>
        <v>258</v>
      </c>
      <c r="BY100" s="34">
        <f>ROUNDUP(Inputs!$AE$42*Inputs!$AZ32*Revenue!BY$35+Inputs!$AE$43*Inputs!$BB32*Revenue!BY$36+Inputs!$AE$44*Inputs!$BD32*Revenue!BY$37+Inputs!$AE$45*Inputs!$BF32*Revenue!BY$38+Inputs!$AE$46*Inputs!$BH32*Revenue!BY$39+Inputs!$AE$47*Inputs!$BJ32*Revenue!BY$40+Inputs!$AE$48*Inputs!$BL32*Revenue!BY$41,0)</f>
        <v>296</v>
      </c>
      <c r="BZ100" s="34">
        <f>ROUNDUP(Inputs!$AE$42*Inputs!$AZ32*Revenue!BZ$35+Inputs!$AE$43*Inputs!$BB32*Revenue!BZ$36+Inputs!$AE$44*Inputs!$BD32*Revenue!BZ$37+Inputs!$AE$45*Inputs!$BF32*Revenue!BZ$38+Inputs!$AE$46*Inputs!$BH32*Revenue!BZ$39+Inputs!$AE$47*Inputs!$BJ32*Revenue!BZ$40+Inputs!$AE$48*Inputs!$BL32*Revenue!BZ$41,0)</f>
        <v>296</v>
      </c>
      <c r="CA100" s="34">
        <f>ROUNDUP(Inputs!$AE$42*Inputs!$AZ32*Revenue!CA$35+Inputs!$AE$43*Inputs!$BB32*Revenue!CA$36+Inputs!$AE$44*Inputs!$BD32*Revenue!CA$37+Inputs!$AE$45*Inputs!$BF32*Revenue!CA$38+Inputs!$AE$46*Inputs!$BH32*Revenue!CA$39+Inputs!$AE$47*Inputs!$BJ32*Revenue!CA$40+Inputs!$AE$48*Inputs!$BL32*Revenue!CA$41,0)</f>
        <v>298</v>
      </c>
      <c r="CB100" s="34">
        <f>ROUNDUP(Inputs!$AE$42*Inputs!$AZ32*Revenue!CB$35+Inputs!$AE$43*Inputs!$BB32*Revenue!CB$36+Inputs!$AE$44*Inputs!$BD32*Revenue!CB$37+Inputs!$AE$45*Inputs!$BF32*Revenue!CB$38+Inputs!$AE$46*Inputs!$BH32*Revenue!CB$39+Inputs!$AE$47*Inputs!$BJ32*Revenue!CB$40+Inputs!$AE$48*Inputs!$BL32*Revenue!CB$41,0)</f>
        <v>335</v>
      </c>
      <c r="CC100" s="34">
        <f>ROUNDUP(Inputs!$AE$42*Inputs!$AZ32*Revenue!CC$35+Inputs!$AE$43*Inputs!$BB32*Revenue!CC$36+Inputs!$AE$44*Inputs!$BD32*Revenue!CC$37+Inputs!$AE$45*Inputs!$BF32*Revenue!CC$38+Inputs!$AE$46*Inputs!$BH32*Revenue!CC$39+Inputs!$AE$47*Inputs!$BJ32*Revenue!CC$40+Inputs!$AE$48*Inputs!$BL32*Revenue!CC$41,0)</f>
        <v>223</v>
      </c>
      <c r="CD100" s="34">
        <f>ROUNDUP(Inputs!$AE$42*Inputs!$AZ32*Revenue!CD$35+Inputs!$AE$43*Inputs!$BB32*Revenue!CD$36+Inputs!$AE$44*Inputs!$BD32*Revenue!CD$37+Inputs!$AE$45*Inputs!$BF32*Revenue!CD$38+Inputs!$AE$46*Inputs!$BH32*Revenue!CD$39+Inputs!$AE$47*Inputs!$BJ32*Revenue!CD$40+Inputs!$AE$48*Inputs!$BL32*Revenue!CD$41,0)</f>
        <v>301</v>
      </c>
      <c r="CE100" s="34">
        <f>ROUNDUP(Inputs!$AE$42*Inputs!$AZ32*Revenue!CE$35+Inputs!$AE$43*Inputs!$BB32*Revenue!CE$36+Inputs!$AE$44*Inputs!$BD32*Revenue!CE$37+Inputs!$AE$45*Inputs!$BF32*Revenue!CE$38+Inputs!$AE$46*Inputs!$BH32*Revenue!CE$39+Inputs!$AE$47*Inputs!$BJ32*Revenue!CE$40+Inputs!$AE$48*Inputs!$BL32*Revenue!CE$41,0)</f>
        <v>289</v>
      </c>
      <c r="CF100" s="34">
        <f>ROUNDUP(Inputs!$AE$42*Inputs!$AZ32*Revenue!CF$35+Inputs!$AE$43*Inputs!$BB32*Revenue!CF$36+Inputs!$AE$44*Inputs!$BD32*Revenue!CF$37+Inputs!$AE$45*Inputs!$BF32*Revenue!CF$38+Inputs!$AE$46*Inputs!$BH32*Revenue!CF$39+Inputs!$AE$47*Inputs!$BJ32*Revenue!CF$40+Inputs!$AE$48*Inputs!$BL32*Revenue!CF$41,0)</f>
        <v>310</v>
      </c>
      <c r="CG100" s="34">
        <f>ROUNDUP(Inputs!$AE$42*Inputs!$AZ32*Revenue!CG$35+Inputs!$AE$43*Inputs!$BB32*Revenue!CG$36+Inputs!$AE$44*Inputs!$BD32*Revenue!CG$37+Inputs!$AE$45*Inputs!$BF32*Revenue!CG$38+Inputs!$AE$46*Inputs!$BH32*Revenue!CG$39+Inputs!$AE$47*Inputs!$BJ32*Revenue!CG$40+Inputs!$AE$48*Inputs!$BL32*Revenue!CG$41,0)</f>
        <v>293</v>
      </c>
      <c r="CH100" s="34">
        <f>ROUNDUP(Inputs!$AE$42*Inputs!$AZ32*Revenue!CH$35+Inputs!$AE$43*Inputs!$BB32*Revenue!CH$36+Inputs!$AE$44*Inputs!$BD32*Revenue!CH$37+Inputs!$AE$45*Inputs!$BF32*Revenue!CH$38+Inputs!$AE$46*Inputs!$BH32*Revenue!CH$39+Inputs!$AE$47*Inputs!$BJ32*Revenue!CH$40+Inputs!$AE$48*Inputs!$BL32*Revenue!CH$41,0)</f>
        <v>303</v>
      </c>
      <c r="CI100" s="34">
        <f>ROUNDUP(Inputs!$AE$42*Inputs!$AZ32*Revenue!CI$35+Inputs!$AE$43*Inputs!$BB32*Revenue!CI$36+Inputs!$AE$44*Inputs!$BD32*Revenue!CI$37+Inputs!$AE$45*Inputs!$BF32*Revenue!CI$38+Inputs!$AE$46*Inputs!$BH32*Revenue!CI$39+Inputs!$AE$47*Inputs!$BJ32*Revenue!CI$40+Inputs!$AE$48*Inputs!$BL32*Revenue!CI$41,0)</f>
        <v>340</v>
      </c>
      <c r="CJ100" s="34">
        <f>ROUNDUP(Inputs!$AE$42*Inputs!$AZ32*Revenue!CJ$35+Inputs!$AE$43*Inputs!$BB32*Revenue!CJ$36+Inputs!$AE$44*Inputs!$BD32*Revenue!CJ$37+Inputs!$AE$45*Inputs!$BF32*Revenue!CJ$38+Inputs!$AE$46*Inputs!$BH32*Revenue!CJ$39+Inputs!$AE$47*Inputs!$BJ32*Revenue!CJ$40+Inputs!$AE$48*Inputs!$BL32*Revenue!CJ$41,0)</f>
        <v>291</v>
      </c>
      <c r="CK100" s="34">
        <f>ROUNDUP(Inputs!$AE$42*Inputs!$AZ32*Revenue!CK$35+Inputs!$AE$43*Inputs!$BB32*Revenue!CK$36+Inputs!$AE$44*Inputs!$BD32*Revenue!CK$37+Inputs!$AE$45*Inputs!$BF32*Revenue!CK$38+Inputs!$AE$46*Inputs!$BH32*Revenue!CK$39+Inputs!$AE$47*Inputs!$BJ32*Revenue!CK$40+Inputs!$AE$48*Inputs!$BL32*Revenue!CK$41,0)</f>
        <v>346</v>
      </c>
      <c r="CL100" s="34">
        <f>ROUNDUP(Inputs!$AE$42*Inputs!$AZ32*Revenue!CL$35+Inputs!$AE$43*Inputs!$BB32*Revenue!CL$36+Inputs!$AE$44*Inputs!$BD32*Revenue!CL$37+Inputs!$AE$45*Inputs!$BF32*Revenue!CL$38+Inputs!$AE$46*Inputs!$BH32*Revenue!CL$39+Inputs!$AE$47*Inputs!$BJ32*Revenue!CL$40+Inputs!$AE$48*Inputs!$BL32*Revenue!CL$41,0)</f>
        <v>328</v>
      </c>
      <c r="CM100" s="34">
        <f>ROUNDUP(Inputs!$AE$42*Inputs!$AZ32*Revenue!CM$35+Inputs!$AE$43*Inputs!$BB32*Revenue!CM$36+Inputs!$AE$44*Inputs!$BD32*Revenue!CM$37+Inputs!$AE$45*Inputs!$BF32*Revenue!CM$38+Inputs!$AE$46*Inputs!$BH32*Revenue!CM$39+Inputs!$AE$47*Inputs!$BJ32*Revenue!CM$40+Inputs!$AE$48*Inputs!$BL32*Revenue!CM$41,0)</f>
        <v>342</v>
      </c>
    </row>
    <row r="101" spans="2:91" x14ac:dyDescent="0.2">
      <c r="B101" s="88" t="str">
        <f>IF(Inputs!AP33=0,"Don’t filled",Inputs!AP33)</f>
        <v>Banana Split</v>
      </c>
      <c r="C101" s="19" t="s">
        <v>279</v>
      </c>
      <c r="D101" s="19" t="s">
        <v>19</v>
      </c>
      <c r="E101" s="176">
        <f t="shared" si="111"/>
        <v>675</v>
      </c>
      <c r="F101" s="176">
        <f t="shared" si="111"/>
        <v>2855</v>
      </c>
      <c r="G101" s="176">
        <f t="shared" si="111"/>
        <v>3098</v>
      </c>
      <c r="H101" s="176">
        <f t="shared" si="111"/>
        <v>3253</v>
      </c>
      <c r="I101" s="176">
        <f t="shared" si="111"/>
        <v>3701</v>
      </c>
      <c r="K101" s="176">
        <f t="shared" si="112"/>
        <v>0</v>
      </c>
      <c r="L101" s="176">
        <f t="shared" si="112"/>
        <v>0</v>
      </c>
      <c r="M101" s="176">
        <f t="shared" si="112"/>
        <v>0</v>
      </c>
      <c r="N101" s="176">
        <f t="shared" si="112"/>
        <v>675</v>
      </c>
      <c r="O101" s="176">
        <f t="shared" si="112"/>
        <v>664</v>
      </c>
      <c r="P101" s="176">
        <f t="shared" si="112"/>
        <v>688</v>
      </c>
      <c r="Q101" s="176">
        <f t="shared" si="112"/>
        <v>722</v>
      </c>
      <c r="R101" s="176">
        <f t="shared" si="112"/>
        <v>781</v>
      </c>
      <c r="S101" s="176">
        <f t="shared" si="112"/>
        <v>716</v>
      </c>
      <c r="T101" s="176">
        <f t="shared" si="112"/>
        <v>745</v>
      </c>
      <c r="U101" s="176">
        <f t="shared" si="113"/>
        <v>784</v>
      </c>
      <c r="V101" s="176">
        <f t="shared" si="113"/>
        <v>853</v>
      </c>
      <c r="W101" s="176">
        <f t="shared" si="113"/>
        <v>748</v>
      </c>
      <c r="X101" s="176">
        <f t="shared" si="113"/>
        <v>785</v>
      </c>
      <c r="Y101" s="176">
        <f t="shared" si="113"/>
        <v>830</v>
      </c>
      <c r="Z101" s="176">
        <f t="shared" si="113"/>
        <v>890</v>
      </c>
      <c r="AA101" s="176">
        <f t="shared" si="113"/>
        <v>859</v>
      </c>
      <c r="AB101" s="176">
        <f t="shared" si="113"/>
        <v>892</v>
      </c>
      <c r="AC101" s="176">
        <f t="shared" si="113"/>
        <v>934</v>
      </c>
      <c r="AD101" s="176">
        <f t="shared" si="113"/>
        <v>1016</v>
      </c>
      <c r="AF101" s="34">
        <f>ROUNDUP(Inputs!$AE$42*Inputs!$AZ33*Revenue!AF$35+Inputs!$AE$43*Inputs!$BB33*Revenue!AF$36+Inputs!$AE$44*Inputs!$BD33*Revenue!AF$37+Inputs!$AE$45*Inputs!$BF33*Revenue!AF$38+Inputs!$AE$46*Inputs!$BH33*Revenue!AF$39+Inputs!$AE$47*Inputs!$BJ33*Revenue!AF$40+Inputs!$AE$48*Inputs!$BL33*Revenue!AF$41,0)</f>
        <v>0</v>
      </c>
      <c r="AG101" s="34">
        <f>ROUNDUP(Inputs!$AE$42*Inputs!$AZ33*Revenue!AG$35+Inputs!$AE$43*Inputs!$BB33*Revenue!AG$36+Inputs!$AE$44*Inputs!$BD33*Revenue!AG$37+Inputs!$AE$45*Inputs!$BF33*Revenue!AG$38+Inputs!$AE$46*Inputs!$BH33*Revenue!AG$39+Inputs!$AE$47*Inputs!$BJ33*Revenue!AG$40+Inputs!$AE$48*Inputs!$BL33*Revenue!AG$41,0)</f>
        <v>0</v>
      </c>
      <c r="AH101" s="34">
        <f>ROUNDUP(Inputs!$AE$42*Inputs!$AZ33*Revenue!AH$35+Inputs!$AE$43*Inputs!$BB33*Revenue!AH$36+Inputs!$AE$44*Inputs!$BD33*Revenue!AH$37+Inputs!$AE$45*Inputs!$BF33*Revenue!AH$38+Inputs!$AE$46*Inputs!$BH33*Revenue!AH$39+Inputs!$AE$47*Inputs!$BJ33*Revenue!AH$40+Inputs!$AE$48*Inputs!$BL33*Revenue!AH$41,0)</f>
        <v>0</v>
      </c>
      <c r="AI101" s="34">
        <f>ROUNDUP(Inputs!$AE$42*Inputs!$AZ33*Revenue!AI$35+Inputs!$AE$43*Inputs!$BB33*Revenue!AI$36+Inputs!$AE$44*Inputs!$BD33*Revenue!AI$37+Inputs!$AE$45*Inputs!$BF33*Revenue!AI$38+Inputs!$AE$46*Inputs!$BH33*Revenue!AI$39+Inputs!$AE$47*Inputs!$BJ33*Revenue!AI$40+Inputs!$AE$48*Inputs!$BL33*Revenue!AI$41,0)</f>
        <v>0</v>
      </c>
      <c r="AJ101" s="34">
        <f>ROUNDUP(Inputs!$AE$42*Inputs!$AZ33*Revenue!AJ$35+Inputs!$AE$43*Inputs!$BB33*Revenue!AJ$36+Inputs!$AE$44*Inputs!$BD33*Revenue!AJ$37+Inputs!$AE$45*Inputs!$BF33*Revenue!AJ$38+Inputs!$AE$46*Inputs!$BH33*Revenue!AJ$39+Inputs!$AE$47*Inputs!$BJ33*Revenue!AJ$40+Inputs!$AE$48*Inputs!$BL33*Revenue!AJ$41,0)</f>
        <v>0</v>
      </c>
      <c r="AK101" s="34">
        <f>ROUNDUP(Inputs!$AE$42*Inputs!$AZ33*Revenue!AK$35+Inputs!$AE$43*Inputs!$BB33*Revenue!AK$36+Inputs!$AE$44*Inputs!$BD33*Revenue!AK$37+Inputs!$AE$45*Inputs!$BF33*Revenue!AK$38+Inputs!$AE$46*Inputs!$BH33*Revenue!AK$39+Inputs!$AE$47*Inputs!$BJ33*Revenue!AK$40+Inputs!$AE$48*Inputs!$BL33*Revenue!AK$41,0)</f>
        <v>0</v>
      </c>
      <c r="AL101" s="34">
        <f>ROUNDUP(Inputs!$AE$42*Inputs!$AZ33*Revenue!AL$35+Inputs!$AE$43*Inputs!$BB33*Revenue!AL$36+Inputs!$AE$44*Inputs!$BD33*Revenue!AL$37+Inputs!$AE$45*Inputs!$BF33*Revenue!AL$38+Inputs!$AE$46*Inputs!$BH33*Revenue!AL$39+Inputs!$AE$47*Inputs!$BJ33*Revenue!AL$40+Inputs!$AE$48*Inputs!$BL33*Revenue!AL$41,0)</f>
        <v>0</v>
      </c>
      <c r="AM101" s="34">
        <f>ROUNDUP(Inputs!$AE$42*Inputs!$AZ33*Revenue!AM$35+Inputs!$AE$43*Inputs!$BB33*Revenue!AM$36+Inputs!$AE$44*Inputs!$BD33*Revenue!AM$37+Inputs!$AE$45*Inputs!$BF33*Revenue!AM$38+Inputs!$AE$46*Inputs!$BH33*Revenue!AM$39+Inputs!$AE$47*Inputs!$BJ33*Revenue!AM$40+Inputs!$AE$48*Inputs!$BL33*Revenue!AM$41,0)</f>
        <v>0</v>
      </c>
      <c r="AN101" s="34">
        <f>ROUNDUP(Inputs!$AE$42*Inputs!$AZ33*Revenue!AN$35+Inputs!$AE$43*Inputs!$BB33*Revenue!AN$36+Inputs!$AE$44*Inputs!$BD33*Revenue!AN$37+Inputs!$AE$45*Inputs!$BF33*Revenue!AN$38+Inputs!$AE$46*Inputs!$BH33*Revenue!AN$39+Inputs!$AE$47*Inputs!$BJ33*Revenue!AN$40+Inputs!$AE$48*Inputs!$BL33*Revenue!AN$41,0)</f>
        <v>0</v>
      </c>
      <c r="AO101" s="34">
        <f>ROUNDUP(Inputs!$AE$42*Inputs!$AZ33*Revenue!AO$35+Inputs!$AE$43*Inputs!$BB33*Revenue!AO$36+Inputs!$AE$44*Inputs!$BD33*Revenue!AO$37+Inputs!$AE$45*Inputs!$BF33*Revenue!AO$38+Inputs!$AE$46*Inputs!$BH33*Revenue!AO$39+Inputs!$AE$47*Inputs!$BJ33*Revenue!AO$40+Inputs!$AE$48*Inputs!$BL33*Revenue!AO$41,0)</f>
        <v>222</v>
      </c>
      <c r="AP101" s="34">
        <f>ROUNDUP(Inputs!$AE$42*Inputs!$AZ33*Revenue!AP$35+Inputs!$AE$43*Inputs!$BB33*Revenue!AP$36+Inputs!$AE$44*Inputs!$BD33*Revenue!AP$37+Inputs!$AE$45*Inputs!$BF33*Revenue!AP$38+Inputs!$AE$46*Inputs!$BH33*Revenue!AP$39+Inputs!$AE$47*Inputs!$BJ33*Revenue!AP$40+Inputs!$AE$48*Inputs!$BL33*Revenue!AP$41,0)</f>
        <v>219</v>
      </c>
      <c r="AQ101" s="34">
        <f>ROUNDUP(Inputs!$AE$42*Inputs!$AZ33*Revenue!AQ$35+Inputs!$AE$43*Inputs!$BB33*Revenue!AQ$36+Inputs!$AE$44*Inputs!$BD33*Revenue!AQ$37+Inputs!$AE$45*Inputs!$BF33*Revenue!AQ$38+Inputs!$AE$46*Inputs!$BH33*Revenue!AQ$39+Inputs!$AE$47*Inputs!$BJ33*Revenue!AQ$40+Inputs!$AE$48*Inputs!$BL33*Revenue!AQ$41,0)</f>
        <v>234</v>
      </c>
      <c r="AR101" s="34">
        <f>ROUNDUP(Inputs!$AE$42*Inputs!$AZ33*Revenue!AR$35+Inputs!$AE$43*Inputs!$BB33*Revenue!AR$36+Inputs!$AE$44*Inputs!$BD33*Revenue!AR$37+Inputs!$AE$45*Inputs!$BF33*Revenue!AR$38+Inputs!$AE$46*Inputs!$BH33*Revenue!AR$39+Inputs!$AE$47*Inputs!$BJ33*Revenue!AR$40+Inputs!$AE$48*Inputs!$BL33*Revenue!AR$41,0)</f>
        <v>249</v>
      </c>
      <c r="AS101" s="34">
        <f>ROUNDUP(Inputs!$AE$42*Inputs!$AZ33*Revenue!AS$35+Inputs!$AE$43*Inputs!$BB33*Revenue!AS$36+Inputs!$AE$44*Inputs!$BD33*Revenue!AS$37+Inputs!$AE$45*Inputs!$BF33*Revenue!AS$38+Inputs!$AE$46*Inputs!$BH33*Revenue!AS$39+Inputs!$AE$47*Inputs!$BJ33*Revenue!AS$40+Inputs!$AE$48*Inputs!$BL33*Revenue!AS$41,0)</f>
        <v>175</v>
      </c>
      <c r="AT101" s="34">
        <f>ROUNDUP(Inputs!$AE$42*Inputs!$AZ33*Revenue!AT$35+Inputs!$AE$43*Inputs!$BB33*Revenue!AT$36+Inputs!$AE$44*Inputs!$BD33*Revenue!AT$37+Inputs!$AE$45*Inputs!$BF33*Revenue!AT$38+Inputs!$AE$46*Inputs!$BH33*Revenue!AT$39+Inputs!$AE$47*Inputs!$BJ33*Revenue!AT$40+Inputs!$AE$48*Inputs!$BL33*Revenue!AT$41,0)</f>
        <v>240</v>
      </c>
      <c r="AU101" s="34">
        <f>ROUNDUP(Inputs!$AE$42*Inputs!$AZ33*Revenue!AU$35+Inputs!$AE$43*Inputs!$BB33*Revenue!AU$36+Inputs!$AE$44*Inputs!$BD33*Revenue!AU$37+Inputs!$AE$45*Inputs!$BF33*Revenue!AU$38+Inputs!$AE$46*Inputs!$BH33*Revenue!AU$39+Inputs!$AE$47*Inputs!$BJ33*Revenue!AU$40+Inputs!$AE$48*Inputs!$BL33*Revenue!AU$41,0)</f>
        <v>223</v>
      </c>
      <c r="AV101" s="34">
        <f>ROUNDUP(Inputs!$AE$42*Inputs!$AZ33*Revenue!AV$35+Inputs!$AE$43*Inputs!$BB33*Revenue!AV$36+Inputs!$AE$44*Inputs!$BD33*Revenue!AV$37+Inputs!$AE$45*Inputs!$BF33*Revenue!AV$38+Inputs!$AE$46*Inputs!$BH33*Revenue!AV$39+Inputs!$AE$47*Inputs!$BJ33*Revenue!AV$40+Inputs!$AE$48*Inputs!$BL33*Revenue!AV$41,0)</f>
        <v>232</v>
      </c>
      <c r="AW101" s="34">
        <f>ROUNDUP(Inputs!$AE$42*Inputs!$AZ33*Revenue!AW$35+Inputs!$AE$43*Inputs!$BB33*Revenue!AW$36+Inputs!$AE$44*Inputs!$BD33*Revenue!AW$37+Inputs!$AE$45*Inputs!$BF33*Revenue!AW$38+Inputs!$AE$46*Inputs!$BH33*Revenue!AW$39+Inputs!$AE$47*Inputs!$BJ33*Revenue!AW$40+Inputs!$AE$48*Inputs!$BL33*Revenue!AW$41,0)</f>
        <v>233</v>
      </c>
      <c r="AX101" s="34">
        <f>ROUNDUP(Inputs!$AE$42*Inputs!$AZ33*Revenue!AX$35+Inputs!$AE$43*Inputs!$BB33*Revenue!AX$36+Inputs!$AE$44*Inputs!$BD33*Revenue!AX$37+Inputs!$AE$45*Inputs!$BF33*Revenue!AX$38+Inputs!$AE$46*Inputs!$BH33*Revenue!AX$39+Inputs!$AE$47*Inputs!$BJ33*Revenue!AX$40+Inputs!$AE$48*Inputs!$BL33*Revenue!AX$41,0)</f>
        <v>232</v>
      </c>
      <c r="AY101" s="34">
        <f>ROUNDUP(Inputs!$AE$42*Inputs!$AZ33*Revenue!AY$35+Inputs!$AE$43*Inputs!$BB33*Revenue!AY$36+Inputs!$AE$44*Inputs!$BD33*Revenue!AY$37+Inputs!$AE$45*Inputs!$BF33*Revenue!AY$38+Inputs!$AE$46*Inputs!$BH33*Revenue!AY$39+Inputs!$AE$47*Inputs!$BJ33*Revenue!AY$40+Inputs!$AE$48*Inputs!$BL33*Revenue!AY$41,0)</f>
        <v>262</v>
      </c>
      <c r="AZ101" s="34">
        <f>ROUNDUP(Inputs!$AE$42*Inputs!$AZ33*Revenue!AZ$35+Inputs!$AE$43*Inputs!$BB33*Revenue!AZ$36+Inputs!$AE$44*Inputs!$BD33*Revenue!AZ$37+Inputs!$AE$45*Inputs!$BF33*Revenue!AZ$38+Inputs!$AE$46*Inputs!$BH33*Revenue!AZ$39+Inputs!$AE$47*Inputs!$BJ33*Revenue!AZ$40+Inputs!$AE$48*Inputs!$BL33*Revenue!AZ$41,0)</f>
        <v>228</v>
      </c>
      <c r="BA101" s="34">
        <f>ROUNDUP(Inputs!$AE$42*Inputs!$AZ33*Revenue!BA$35+Inputs!$AE$43*Inputs!$BB33*Revenue!BA$36+Inputs!$AE$44*Inputs!$BD33*Revenue!BA$37+Inputs!$AE$45*Inputs!$BF33*Revenue!BA$38+Inputs!$AE$46*Inputs!$BH33*Revenue!BA$39+Inputs!$AE$47*Inputs!$BJ33*Revenue!BA$40+Inputs!$AE$48*Inputs!$BL33*Revenue!BA$41,0)</f>
        <v>256</v>
      </c>
      <c r="BB101" s="34">
        <f>ROUNDUP(Inputs!$AE$42*Inputs!$AZ33*Revenue!BB$35+Inputs!$AE$43*Inputs!$BB33*Revenue!BB$36+Inputs!$AE$44*Inputs!$BD33*Revenue!BB$37+Inputs!$AE$45*Inputs!$BF33*Revenue!BB$38+Inputs!$AE$46*Inputs!$BH33*Revenue!BB$39+Inputs!$AE$47*Inputs!$BJ33*Revenue!BB$40+Inputs!$AE$48*Inputs!$BL33*Revenue!BB$41,0)</f>
        <v>260</v>
      </c>
      <c r="BC101" s="34">
        <f>ROUNDUP(Inputs!$AE$42*Inputs!$AZ33*Revenue!BC$35+Inputs!$AE$43*Inputs!$BB33*Revenue!BC$36+Inputs!$AE$44*Inputs!$BD33*Revenue!BC$37+Inputs!$AE$45*Inputs!$BF33*Revenue!BC$38+Inputs!$AE$46*Inputs!$BH33*Revenue!BC$39+Inputs!$AE$47*Inputs!$BJ33*Revenue!BC$40+Inputs!$AE$48*Inputs!$BL33*Revenue!BC$41,0)</f>
        <v>265</v>
      </c>
      <c r="BD101" s="34">
        <f>ROUNDUP(Inputs!$AE$42*Inputs!$AZ33*Revenue!BD$35+Inputs!$AE$43*Inputs!$BB33*Revenue!BD$36+Inputs!$AE$44*Inputs!$BD33*Revenue!BD$37+Inputs!$AE$45*Inputs!$BF33*Revenue!BD$38+Inputs!$AE$46*Inputs!$BH33*Revenue!BD$39+Inputs!$AE$47*Inputs!$BJ33*Revenue!BD$40+Inputs!$AE$48*Inputs!$BL33*Revenue!BD$41,0)</f>
        <v>270</v>
      </c>
      <c r="BE101" s="34">
        <f>ROUNDUP(Inputs!$AE$42*Inputs!$AZ33*Revenue!BE$35+Inputs!$AE$43*Inputs!$BB33*Revenue!BE$36+Inputs!$AE$44*Inputs!$BD33*Revenue!BE$37+Inputs!$AE$45*Inputs!$BF33*Revenue!BE$38+Inputs!$AE$46*Inputs!$BH33*Revenue!BE$39+Inputs!$AE$47*Inputs!$BJ33*Revenue!BE$40+Inputs!$AE$48*Inputs!$BL33*Revenue!BE$41,0)</f>
        <v>187</v>
      </c>
      <c r="BF101" s="34">
        <f>ROUNDUP(Inputs!$AE$42*Inputs!$AZ33*Revenue!BF$35+Inputs!$AE$43*Inputs!$BB33*Revenue!BF$36+Inputs!$AE$44*Inputs!$BD33*Revenue!BF$37+Inputs!$AE$45*Inputs!$BF33*Revenue!BF$38+Inputs!$AE$46*Inputs!$BH33*Revenue!BF$39+Inputs!$AE$47*Inputs!$BJ33*Revenue!BF$40+Inputs!$AE$48*Inputs!$BL33*Revenue!BF$41,0)</f>
        <v>259</v>
      </c>
      <c r="BG101" s="34">
        <f>ROUNDUP(Inputs!$AE$42*Inputs!$AZ33*Revenue!BG$35+Inputs!$AE$43*Inputs!$BB33*Revenue!BG$36+Inputs!$AE$44*Inputs!$BD33*Revenue!BG$37+Inputs!$AE$45*Inputs!$BF33*Revenue!BG$38+Inputs!$AE$46*Inputs!$BH33*Revenue!BG$39+Inputs!$AE$47*Inputs!$BJ33*Revenue!BG$40+Inputs!$AE$48*Inputs!$BL33*Revenue!BG$41,0)</f>
        <v>245</v>
      </c>
      <c r="BH101" s="34">
        <f>ROUNDUP(Inputs!$AE$42*Inputs!$AZ33*Revenue!BH$35+Inputs!$AE$43*Inputs!$BB33*Revenue!BH$36+Inputs!$AE$44*Inputs!$BD33*Revenue!BH$37+Inputs!$AE$45*Inputs!$BF33*Revenue!BH$38+Inputs!$AE$46*Inputs!$BH33*Revenue!BH$39+Inputs!$AE$47*Inputs!$BJ33*Revenue!BH$40+Inputs!$AE$48*Inputs!$BL33*Revenue!BH$41,0)</f>
        <v>253</v>
      </c>
      <c r="BI101" s="34">
        <f>ROUNDUP(Inputs!$AE$42*Inputs!$AZ33*Revenue!BI$35+Inputs!$AE$43*Inputs!$BB33*Revenue!BI$36+Inputs!$AE$44*Inputs!$BD33*Revenue!BI$37+Inputs!$AE$45*Inputs!$BF33*Revenue!BI$38+Inputs!$AE$46*Inputs!$BH33*Revenue!BI$39+Inputs!$AE$47*Inputs!$BJ33*Revenue!BI$40+Inputs!$AE$48*Inputs!$BL33*Revenue!BI$41,0)</f>
        <v>247</v>
      </c>
      <c r="BJ101" s="34">
        <f>ROUNDUP(Inputs!$AE$42*Inputs!$AZ33*Revenue!BJ$35+Inputs!$AE$43*Inputs!$BB33*Revenue!BJ$36+Inputs!$AE$44*Inputs!$BD33*Revenue!BJ$37+Inputs!$AE$45*Inputs!$BF33*Revenue!BJ$38+Inputs!$AE$46*Inputs!$BH33*Revenue!BJ$39+Inputs!$AE$47*Inputs!$BJ33*Revenue!BJ$40+Inputs!$AE$48*Inputs!$BL33*Revenue!BJ$41,0)</f>
        <v>249</v>
      </c>
      <c r="BK101" s="34">
        <f>ROUNDUP(Inputs!$AE$42*Inputs!$AZ33*Revenue!BK$35+Inputs!$AE$43*Inputs!$BB33*Revenue!BK$36+Inputs!$AE$44*Inputs!$BD33*Revenue!BK$37+Inputs!$AE$45*Inputs!$BF33*Revenue!BK$38+Inputs!$AE$46*Inputs!$BH33*Revenue!BK$39+Inputs!$AE$47*Inputs!$BJ33*Revenue!BK$40+Inputs!$AE$48*Inputs!$BL33*Revenue!BK$41,0)</f>
        <v>293</v>
      </c>
      <c r="BL101" s="34">
        <f>ROUNDUP(Inputs!$AE$42*Inputs!$AZ33*Revenue!BL$35+Inputs!$AE$43*Inputs!$BB33*Revenue!BL$36+Inputs!$AE$44*Inputs!$BD33*Revenue!BL$37+Inputs!$AE$45*Inputs!$BF33*Revenue!BL$38+Inputs!$AE$46*Inputs!$BH33*Revenue!BL$39+Inputs!$AE$47*Inputs!$BJ33*Revenue!BL$40+Inputs!$AE$48*Inputs!$BL33*Revenue!BL$41,0)</f>
        <v>242</v>
      </c>
      <c r="BM101" s="34">
        <f>ROUNDUP(Inputs!$AE$42*Inputs!$AZ33*Revenue!BM$35+Inputs!$AE$43*Inputs!$BB33*Revenue!BM$36+Inputs!$AE$44*Inputs!$BD33*Revenue!BM$37+Inputs!$AE$45*Inputs!$BF33*Revenue!BM$38+Inputs!$AE$46*Inputs!$BH33*Revenue!BM$39+Inputs!$AE$47*Inputs!$BJ33*Revenue!BM$40+Inputs!$AE$48*Inputs!$BL33*Revenue!BM$41,0)</f>
        <v>280</v>
      </c>
      <c r="BN101" s="34">
        <f>ROUNDUP(Inputs!$AE$42*Inputs!$AZ33*Revenue!BN$35+Inputs!$AE$43*Inputs!$BB33*Revenue!BN$36+Inputs!$AE$44*Inputs!$BD33*Revenue!BN$37+Inputs!$AE$45*Inputs!$BF33*Revenue!BN$38+Inputs!$AE$46*Inputs!$BH33*Revenue!BN$39+Inputs!$AE$47*Inputs!$BJ33*Revenue!BN$40+Inputs!$AE$48*Inputs!$BL33*Revenue!BN$41,0)</f>
        <v>287</v>
      </c>
      <c r="BO101" s="34">
        <f>ROUNDUP(Inputs!$AE$42*Inputs!$AZ33*Revenue!BO$35+Inputs!$AE$43*Inputs!$BB33*Revenue!BO$36+Inputs!$AE$44*Inputs!$BD33*Revenue!BO$37+Inputs!$AE$45*Inputs!$BF33*Revenue!BO$38+Inputs!$AE$46*Inputs!$BH33*Revenue!BO$39+Inputs!$AE$47*Inputs!$BJ33*Revenue!BO$40+Inputs!$AE$48*Inputs!$BL33*Revenue!BO$41,0)</f>
        <v>286</v>
      </c>
      <c r="BP101" s="34">
        <f>ROUNDUP(Inputs!$AE$42*Inputs!$AZ33*Revenue!BP$35+Inputs!$AE$43*Inputs!$BB33*Revenue!BP$36+Inputs!$AE$44*Inputs!$BD33*Revenue!BP$37+Inputs!$AE$45*Inputs!$BF33*Revenue!BP$38+Inputs!$AE$46*Inputs!$BH33*Revenue!BP$39+Inputs!$AE$47*Inputs!$BJ33*Revenue!BP$40+Inputs!$AE$48*Inputs!$BL33*Revenue!BP$41,0)</f>
        <v>286</v>
      </c>
      <c r="BQ101" s="34">
        <f>ROUNDUP(Inputs!$AE$42*Inputs!$AZ33*Revenue!BQ$35+Inputs!$AE$43*Inputs!$BB33*Revenue!BQ$36+Inputs!$AE$44*Inputs!$BD33*Revenue!BQ$37+Inputs!$AE$45*Inputs!$BF33*Revenue!BQ$38+Inputs!$AE$46*Inputs!$BH33*Revenue!BQ$39+Inputs!$AE$47*Inputs!$BJ33*Revenue!BQ$40+Inputs!$AE$48*Inputs!$BL33*Revenue!BQ$41,0)</f>
        <v>196</v>
      </c>
      <c r="BR101" s="34">
        <f>ROUNDUP(Inputs!$AE$42*Inputs!$AZ33*Revenue!BR$35+Inputs!$AE$43*Inputs!$BB33*Revenue!BR$36+Inputs!$AE$44*Inputs!$BD33*Revenue!BR$37+Inputs!$AE$45*Inputs!$BF33*Revenue!BR$38+Inputs!$AE$46*Inputs!$BH33*Revenue!BR$39+Inputs!$AE$47*Inputs!$BJ33*Revenue!BR$40+Inputs!$AE$48*Inputs!$BL33*Revenue!BR$41,0)</f>
        <v>266</v>
      </c>
      <c r="BS101" s="34">
        <f>ROUNDUP(Inputs!$AE$42*Inputs!$AZ33*Revenue!BS$35+Inputs!$AE$43*Inputs!$BB33*Revenue!BS$36+Inputs!$AE$44*Inputs!$BD33*Revenue!BS$37+Inputs!$AE$45*Inputs!$BF33*Revenue!BS$38+Inputs!$AE$46*Inputs!$BH33*Revenue!BS$39+Inputs!$AE$47*Inputs!$BJ33*Revenue!BS$40+Inputs!$AE$48*Inputs!$BL33*Revenue!BS$41,0)</f>
        <v>257</v>
      </c>
      <c r="BT101" s="34">
        <f>ROUNDUP(Inputs!$AE$42*Inputs!$AZ33*Revenue!BT$35+Inputs!$AE$43*Inputs!$BB33*Revenue!BT$36+Inputs!$AE$44*Inputs!$BD33*Revenue!BT$37+Inputs!$AE$45*Inputs!$BF33*Revenue!BT$38+Inputs!$AE$46*Inputs!$BH33*Revenue!BT$39+Inputs!$AE$47*Inputs!$BJ33*Revenue!BT$40+Inputs!$AE$48*Inputs!$BL33*Revenue!BT$41,0)</f>
        <v>274</v>
      </c>
      <c r="BU101" s="34">
        <f>ROUNDUP(Inputs!$AE$42*Inputs!$AZ33*Revenue!BU$35+Inputs!$AE$43*Inputs!$BB33*Revenue!BU$36+Inputs!$AE$44*Inputs!$BD33*Revenue!BU$37+Inputs!$AE$45*Inputs!$BF33*Revenue!BU$38+Inputs!$AE$46*Inputs!$BH33*Revenue!BU$39+Inputs!$AE$47*Inputs!$BJ33*Revenue!BU$40+Inputs!$AE$48*Inputs!$BL33*Revenue!BU$41,0)</f>
        <v>254</v>
      </c>
      <c r="BV101" s="34">
        <f>ROUNDUP(Inputs!$AE$42*Inputs!$AZ33*Revenue!BV$35+Inputs!$AE$43*Inputs!$BB33*Revenue!BV$36+Inputs!$AE$44*Inputs!$BD33*Revenue!BV$37+Inputs!$AE$45*Inputs!$BF33*Revenue!BV$38+Inputs!$AE$46*Inputs!$BH33*Revenue!BV$39+Inputs!$AE$47*Inputs!$BJ33*Revenue!BV$40+Inputs!$AE$48*Inputs!$BL33*Revenue!BV$41,0)</f>
        <v>265</v>
      </c>
      <c r="BW101" s="34">
        <f>ROUNDUP(Inputs!$AE$42*Inputs!$AZ33*Revenue!BW$35+Inputs!$AE$43*Inputs!$BB33*Revenue!BW$36+Inputs!$AE$44*Inputs!$BD33*Revenue!BW$37+Inputs!$AE$45*Inputs!$BF33*Revenue!BW$38+Inputs!$AE$46*Inputs!$BH33*Revenue!BW$39+Inputs!$AE$47*Inputs!$BJ33*Revenue!BW$40+Inputs!$AE$48*Inputs!$BL33*Revenue!BW$41,0)</f>
        <v>307</v>
      </c>
      <c r="BX101" s="34">
        <f>ROUNDUP(Inputs!$AE$42*Inputs!$AZ33*Revenue!BX$35+Inputs!$AE$43*Inputs!$BB33*Revenue!BX$36+Inputs!$AE$44*Inputs!$BD33*Revenue!BX$37+Inputs!$AE$45*Inputs!$BF33*Revenue!BX$38+Inputs!$AE$46*Inputs!$BH33*Revenue!BX$39+Inputs!$AE$47*Inputs!$BJ33*Revenue!BX$40+Inputs!$AE$48*Inputs!$BL33*Revenue!BX$41,0)</f>
        <v>258</v>
      </c>
      <c r="BY101" s="34">
        <f>ROUNDUP(Inputs!$AE$42*Inputs!$AZ33*Revenue!BY$35+Inputs!$AE$43*Inputs!$BB33*Revenue!BY$36+Inputs!$AE$44*Inputs!$BD33*Revenue!BY$37+Inputs!$AE$45*Inputs!$BF33*Revenue!BY$38+Inputs!$AE$46*Inputs!$BH33*Revenue!BY$39+Inputs!$AE$47*Inputs!$BJ33*Revenue!BY$40+Inputs!$AE$48*Inputs!$BL33*Revenue!BY$41,0)</f>
        <v>296</v>
      </c>
      <c r="BZ101" s="34">
        <f>ROUNDUP(Inputs!$AE$42*Inputs!$AZ33*Revenue!BZ$35+Inputs!$AE$43*Inputs!$BB33*Revenue!BZ$36+Inputs!$AE$44*Inputs!$BD33*Revenue!BZ$37+Inputs!$AE$45*Inputs!$BF33*Revenue!BZ$38+Inputs!$AE$46*Inputs!$BH33*Revenue!BZ$39+Inputs!$AE$47*Inputs!$BJ33*Revenue!BZ$40+Inputs!$AE$48*Inputs!$BL33*Revenue!BZ$41,0)</f>
        <v>296</v>
      </c>
      <c r="CA101" s="34">
        <f>ROUNDUP(Inputs!$AE$42*Inputs!$AZ33*Revenue!CA$35+Inputs!$AE$43*Inputs!$BB33*Revenue!CA$36+Inputs!$AE$44*Inputs!$BD33*Revenue!CA$37+Inputs!$AE$45*Inputs!$BF33*Revenue!CA$38+Inputs!$AE$46*Inputs!$BH33*Revenue!CA$39+Inputs!$AE$47*Inputs!$BJ33*Revenue!CA$40+Inputs!$AE$48*Inputs!$BL33*Revenue!CA$41,0)</f>
        <v>298</v>
      </c>
      <c r="CB101" s="34">
        <f>ROUNDUP(Inputs!$AE$42*Inputs!$AZ33*Revenue!CB$35+Inputs!$AE$43*Inputs!$BB33*Revenue!CB$36+Inputs!$AE$44*Inputs!$BD33*Revenue!CB$37+Inputs!$AE$45*Inputs!$BF33*Revenue!CB$38+Inputs!$AE$46*Inputs!$BH33*Revenue!CB$39+Inputs!$AE$47*Inputs!$BJ33*Revenue!CB$40+Inputs!$AE$48*Inputs!$BL33*Revenue!CB$41,0)</f>
        <v>335</v>
      </c>
      <c r="CC101" s="34">
        <f>ROUNDUP(Inputs!$AE$42*Inputs!$AZ33*Revenue!CC$35+Inputs!$AE$43*Inputs!$BB33*Revenue!CC$36+Inputs!$AE$44*Inputs!$BD33*Revenue!CC$37+Inputs!$AE$45*Inputs!$BF33*Revenue!CC$38+Inputs!$AE$46*Inputs!$BH33*Revenue!CC$39+Inputs!$AE$47*Inputs!$BJ33*Revenue!CC$40+Inputs!$AE$48*Inputs!$BL33*Revenue!CC$41,0)</f>
        <v>223</v>
      </c>
      <c r="CD101" s="34">
        <f>ROUNDUP(Inputs!$AE$42*Inputs!$AZ33*Revenue!CD$35+Inputs!$AE$43*Inputs!$BB33*Revenue!CD$36+Inputs!$AE$44*Inputs!$BD33*Revenue!CD$37+Inputs!$AE$45*Inputs!$BF33*Revenue!CD$38+Inputs!$AE$46*Inputs!$BH33*Revenue!CD$39+Inputs!$AE$47*Inputs!$BJ33*Revenue!CD$40+Inputs!$AE$48*Inputs!$BL33*Revenue!CD$41,0)</f>
        <v>301</v>
      </c>
      <c r="CE101" s="34">
        <f>ROUNDUP(Inputs!$AE$42*Inputs!$AZ33*Revenue!CE$35+Inputs!$AE$43*Inputs!$BB33*Revenue!CE$36+Inputs!$AE$44*Inputs!$BD33*Revenue!CE$37+Inputs!$AE$45*Inputs!$BF33*Revenue!CE$38+Inputs!$AE$46*Inputs!$BH33*Revenue!CE$39+Inputs!$AE$47*Inputs!$BJ33*Revenue!CE$40+Inputs!$AE$48*Inputs!$BL33*Revenue!CE$41,0)</f>
        <v>289</v>
      </c>
      <c r="CF101" s="34">
        <f>ROUNDUP(Inputs!$AE$42*Inputs!$AZ33*Revenue!CF$35+Inputs!$AE$43*Inputs!$BB33*Revenue!CF$36+Inputs!$AE$44*Inputs!$BD33*Revenue!CF$37+Inputs!$AE$45*Inputs!$BF33*Revenue!CF$38+Inputs!$AE$46*Inputs!$BH33*Revenue!CF$39+Inputs!$AE$47*Inputs!$BJ33*Revenue!CF$40+Inputs!$AE$48*Inputs!$BL33*Revenue!CF$41,0)</f>
        <v>310</v>
      </c>
      <c r="CG101" s="34">
        <f>ROUNDUP(Inputs!$AE$42*Inputs!$AZ33*Revenue!CG$35+Inputs!$AE$43*Inputs!$BB33*Revenue!CG$36+Inputs!$AE$44*Inputs!$BD33*Revenue!CG$37+Inputs!$AE$45*Inputs!$BF33*Revenue!CG$38+Inputs!$AE$46*Inputs!$BH33*Revenue!CG$39+Inputs!$AE$47*Inputs!$BJ33*Revenue!CG$40+Inputs!$AE$48*Inputs!$BL33*Revenue!CG$41,0)</f>
        <v>293</v>
      </c>
      <c r="CH101" s="34">
        <f>ROUNDUP(Inputs!$AE$42*Inputs!$AZ33*Revenue!CH$35+Inputs!$AE$43*Inputs!$BB33*Revenue!CH$36+Inputs!$AE$44*Inputs!$BD33*Revenue!CH$37+Inputs!$AE$45*Inputs!$BF33*Revenue!CH$38+Inputs!$AE$46*Inputs!$BH33*Revenue!CH$39+Inputs!$AE$47*Inputs!$BJ33*Revenue!CH$40+Inputs!$AE$48*Inputs!$BL33*Revenue!CH$41,0)</f>
        <v>303</v>
      </c>
      <c r="CI101" s="34">
        <f>ROUNDUP(Inputs!$AE$42*Inputs!$AZ33*Revenue!CI$35+Inputs!$AE$43*Inputs!$BB33*Revenue!CI$36+Inputs!$AE$44*Inputs!$BD33*Revenue!CI$37+Inputs!$AE$45*Inputs!$BF33*Revenue!CI$38+Inputs!$AE$46*Inputs!$BH33*Revenue!CI$39+Inputs!$AE$47*Inputs!$BJ33*Revenue!CI$40+Inputs!$AE$48*Inputs!$BL33*Revenue!CI$41,0)</f>
        <v>340</v>
      </c>
      <c r="CJ101" s="34">
        <f>ROUNDUP(Inputs!$AE$42*Inputs!$AZ33*Revenue!CJ$35+Inputs!$AE$43*Inputs!$BB33*Revenue!CJ$36+Inputs!$AE$44*Inputs!$BD33*Revenue!CJ$37+Inputs!$AE$45*Inputs!$BF33*Revenue!CJ$38+Inputs!$AE$46*Inputs!$BH33*Revenue!CJ$39+Inputs!$AE$47*Inputs!$BJ33*Revenue!CJ$40+Inputs!$AE$48*Inputs!$BL33*Revenue!CJ$41,0)</f>
        <v>291</v>
      </c>
      <c r="CK101" s="34">
        <f>ROUNDUP(Inputs!$AE$42*Inputs!$AZ33*Revenue!CK$35+Inputs!$AE$43*Inputs!$BB33*Revenue!CK$36+Inputs!$AE$44*Inputs!$BD33*Revenue!CK$37+Inputs!$AE$45*Inputs!$BF33*Revenue!CK$38+Inputs!$AE$46*Inputs!$BH33*Revenue!CK$39+Inputs!$AE$47*Inputs!$BJ33*Revenue!CK$40+Inputs!$AE$48*Inputs!$BL33*Revenue!CK$41,0)</f>
        <v>346</v>
      </c>
      <c r="CL101" s="34">
        <f>ROUNDUP(Inputs!$AE$42*Inputs!$AZ33*Revenue!CL$35+Inputs!$AE$43*Inputs!$BB33*Revenue!CL$36+Inputs!$AE$44*Inputs!$BD33*Revenue!CL$37+Inputs!$AE$45*Inputs!$BF33*Revenue!CL$38+Inputs!$AE$46*Inputs!$BH33*Revenue!CL$39+Inputs!$AE$47*Inputs!$BJ33*Revenue!CL$40+Inputs!$AE$48*Inputs!$BL33*Revenue!CL$41,0)</f>
        <v>328</v>
      </c>
      <c r="CM101" s="34">
        <f>ROUNDUP(Inputs!$AE$42*Inputs!$AZ33*Revenue!CM$35+Inputs!$AE$43*Inputs!$BB33*Revenue!CM$36+Inputs!$AE$44*Inputs!$BD33*Revenue!CM$37+Inputs!$AE$45*Inputs!$BF33*Revenue!CM$38+Inputs!$AE$46*Inputs!$BH33*Revenue!CM$39+Inputs!$AE$47*Inputs!$BJ33*Revenue!CM$40+Inputs!$AE$48*Inputs!$BL33*Revenue!CM$41,0)</f>
        <v>342</v>
      </c>
    </row>
    <row r="102" spans="2:91" x14ac:dyDescent="0.2">
      <c r="B102" s="88" t="str">
        <f>IF(Inputs!AP34=0,"Don’t filled",Inputs!AP34)</f>
        <v>Soda</v>
      </c>
      <c r="C102" s="19" t="s">
        <v>279</v>
      </c>
      <c r="D102" s="19" t="s">
        <v>19</v>
      </c>
      <c r="E102" s="176">
        <f t="shared" si="111"/>
        <v>2021</v>
      </c>
      <c r="F102" s="176">
        <f t="shared" si="111"/>
        <v>8550</v>
      </c>
      <c r="G102" s="176">
        <f t="shared" si="111"/>
        <v>9281</v>
      </c>
      <c r="H102" s="176">
        <f t="shared" si="111"/>
        <v>9750</v>
      </c>
      <c r="I102" s="176">
        <f t="shared" si="111"/>
        <v>11088</v>
      </c>
      <c r="K102" s="176">
        <f t="shared" si="112"/>
        <v>0</v>
      </c>
      <c r="L102" s="176">
        <f t="shared" si="112"/>
        <v>0</v>
      </c>
      <c r="M102" s="176">
        <f t="shared" si="112"/>
        <v>0</v>
      </c>
      <c r="N102" s="176">
        <f t="shared" si="112"/>
        <v>2021</v>
      </c>
      <c r="O102" s="176">
        <f t="shared" si="112"/>
        <v>1989</v>
      </c>
      <c r="P102" s="176">
        <f t="shared" si="112"/>
        <v>2058</v>
      </c>
      <c r="Q102" s="176">
        <f t="shared" si="112"/>
        <v>2163</v>
      </c>
      <c r="R102" s="176">
        <f t="shared" si="112"/>
        <v>2340</v>
      </c>
      <c r="S102" s="176">
        <f t="shared" si="112"/>
        <v>2145</v>
      </c>
      <c r="T102" s="176">
        <f t="shared" si="112"/>
        <v>2233</v>
      </c>
      <c r="U102" s="176">
        <f t="shared" si="113"/>
        <v>2349</v>
      </c>
      <c r="V102" s="176">
        <f t="shared" si="113"/>
        <v>2554</v>
      </c>
      <c r="W102" s="176">
        <f t="shared" si="113"/>
        <v>2244</v>
      </c>
      <c r="X102" s="176">
        <f t="shared" si="113"/>
        <v>2352</v>
      </c>
      <c r="Y102" s="176">
        <f t="shared" si="113"/>
        <v>2485</v>
      </c>
      <c r="Z102" s="176">
        <f t="shared" si="113"/>
        <v>2669</v>
      </c>
      <c r="AA102" s="176">
        <f t="shared" si="113"/>
        <v>2572</v>
      </c>
      <c r="AB102" s="176">
        <f t="shared" si="113"/>
        <v>2671</v>
      </c>
      <c r="AC102" s="176">
        <f t="shared" si="113"/>
        <v>2800</v>
      </c>
      <c r="AD102" s="176">
        <f t="shared" si="113"/>
        <v>3045</v>
      </c>
      <c r="AF102" s="34">
        <f>ROUNDUP(Inputs!$AE$42*Inputs!$AZ34*Revenue!AF$35+Inputs!$AE$43*Inputs!$BB34*Revenue!AF$36+Inputs!$AE$44*Inputs!$BD34*Revenue!AF$37+Inputs!$AE$45*Inputs!$BF34*Revenue!AF$38+Inputs!$AE$46*Inputs!$BH34*Revenue!AF$39+Inputs!$AE$47*Inputs!$BJ34*Revenue!AF$40+Inputs!$AE$48*Inputs!$BL34*Revenue!AF$41,0)</f>
        <v>0</v>
      </c>
      <c r="AG102" s="34">
        <f>ROUNDUP(Inputs!$AE$42*Inputs!$AZ34*Revenue!AG$35+Inputs!$AE$43*Inputs!$BB34*Revenue!AG$36+Inputs!$AE$44*Inputs!$BD34*Revenue!AG$37+Inputs!$AE$45*Inputs!$BF34*Revenue!AG$38+Inputs!$AE$46*Inputs!$BH34*Revenue!AG$39+Inputs!$AE$47*Inputs!$BJ34*Revenue!AG$40+Inputs!$AE$48*Inputs!$BL34*Revenue!AG$41,0)</f>
        <v>0</v>
      </c>
      <c r="AH102" s="34">
        <f>ROUNDUP(Inputs!$AE$42*Inputs!$AZ34*Revenue!AH$35+Inputs!$AE$43*Inputs!$BB34*Revenue!AH$36+Inputs!$AE$44*Inputs!$BD34*Revenue!AH$37+Inputs!$AE$45*Inputs!$BF34*Revenue!AH$38+Inputs!$AE$46*Inputs!$BH34*Revenue!AH$39+Inputs!$AE$47*Inputs!$BJ34*Revenue!AH$40+Inputs!$AE$48*Inputs!$BL34*Revenue!AH$41,0)</f>
        <v>0</v>
      </c>
      <c r="AI102" s="34">
        <f>ROUNDUP(Inputs!$AE$42*Inputs!$AZ34*Revenue!AI$35+Inputs!$AE$43*Inputs!$BB34*Revenue!AI$36+Inputs!$AE$44*Inputs!$BD34*Revenue!AI$37+Inputs!$AE$45*Inputs!$BF34*Revenue!AI$38+Inputs!$AE$46*Inputs!$BH34*Revenue!AI$39+Inputs!$AE$47*Inputs!$BJ34*Revenue!AI$40+Inputs!$AE$48*Inputs!$BL34*Revenue!AI$41,0)</f>
        <v>0</v>
      </c>
      <c r="AJ102" s="34">
        <f>ROUNDUP(Inputs!$AE$42*Inputs!$AZ34*Revenue!AJ$35+Inputs!$AE$43*Inputs!$BB34*Revenue!AJ$36+Inputs!$AE$44*Inputs!$BD34*Revenue!AJ$37+Inputs!$AE$45*Inputs!$BF34*Revenue!AJ$38+Inputs!$AE$46*Inputs!$BH34*Revenue!AJ$39+Inputs!$AE$47*Inputs!$BJ34*Revenue!AJ$40+Inputs!$AE$48*Inputs!$BL34*Revenue!AJ$41,0)</f>
        <v>0</v>
      </c>
      <c r="AK102" s="34">
        <f>ROUNDUP(Inputs!$AE$42*Inputs!$AZ34*Revenue!AK$35+Inputs!$AE$43*Inputs!$BB34*Revenue!AK$36+Inputs!$AE$44*Inputs!$BD34*Revenue!AK$37+Inputs!$AE$45*Inputs!$BF34*Revenue!AK$38+Inputs!$AE$46*Inputs!$BH34*Revenue!AK$39+Inputs!$AE$47*Inputs!$BJ34*Revenue!AK$40+Inputs!$AE$48*Inputs!$BL34*Revenue!AK$41,0)</f>
        <v>0</v>
      </c>
      <c r="AL102" s="34">
        <f>ROUNDUP(Inputs!$AE$42*Inputs!$AZ34*Revenue!AL$35+Inputs!$AE$43*Inputs!$BB34*Revenue!AL$36+Inputs!$AE$44*Inputs!$BD34*Revenue!AL$37+Inputs!$AE$45*Inputs!$BF34*Revenue!AL$38+Inputs!$AE$46*Inputs!$BH34*Revenue!AL$39+Inputs!$AE$47*Inputs!$BJ34*Revenue!AL$40+Inputs!$AE$48*Inputs!$BL34*Revenue!AL$41,0)</f>
        <v>0</v>
      </c>
      <c r="AM102" s="34">
        <f>ROUNDUP(Inputs!$AE$42*Inputs!$AZ34*Revenue!AM$35+Inputs!$AE$43*Inputs!$BB34*Revenue!AM$36+Inputs!$AE$44*Inputs!$BD34*Revenue!AM$37+Inputs!$AE$45*Inputs!$BF34*Revenue!AM$38+Inputs!$AE$46*Inputs!$BH34*Revenue!AM$39+Inputs!$AE$47*Inputs!$BJ34*Revenue!AM$40+Inputs!$AE$48*Inputs!$BL34*Revenue!AM$41,0)</f>
        <v>0</v>
      </c>
      <c r="AN102" s="34">
        <f>ROUNDUP(Inputs!$AE$42*Inputs!$AZ34*Revenue!AN$35+Inputs!$AE$43*Inputs!$BB34*Revenue!AN$36+Inputs!$AE$44*Inputs!$BD34*Revenue!AN$37+Inputs!$AE$45*Inputs!$BF34*Revenue!AN$38+Inputs!$AE$46*Inputs!$BH34*Revenue!AN$39+Inputs!$AE$47*Inputs!$BJ34*Revenue!AN$40+Inputs!$AE$48*Inputs!$BL34*Revenue!AN$41,0)</f>
        <v>0</v>
      </c>
      <c r="AO102" s="34">
        <f>ROUNDUP(Inputs!$AE$42*Inputs!$AZ34*Revenue!AO$35+Inputs!$AE$43*Inputs!$BB34*Revenue!AO$36+Inputs!$AE$44*Inputs!$BD34*Revenue!AO$37+Inputs!$AE$45*Inputs!$BF34*Revenue!AO$38+Inputs!$AE$46*Inputs!$BH34*Revenue!AO$39+Inputs!$AE$47*Inputs!$BJ34*Revenue!AO$40+Inputs!$AE$48*Inputs!$BL34*Revenue!AO$41,0)</f>
        <v>666</v>
      </c>
      <c r="AP102" s="34">
        <f>ROUNDUP(Inputs!$AE$42*Inputs!$AZ34*Revenue!AP$35+Inputs!$AE$43*Inputs!$BB34*Revenue!AP$36+Inputs!$AE$44*Inputs!$BD34*Revenue!AP$37+Inputs!$AE$45*Inputs!$BF34*Revenue!AP$38+Inputs!$AE$46*Inputs!$BH34*Revenue!AP$39+Inputs!$AE$47*Inputs!$BJ34*Revenue!AP$40+Inputs!$AE$48*Inputs!$BL34*Revenue!AP$41,0)</f>
        <v>655</v>
      </c>
      <c r="AQ102" s="34">
        <f>ROUNDUP(Inputs!$AE$42*Inputs!$AZ34*Revenue!AQ$35+Inputs!$AE$43*Inputs!$BB34*Revenue!AQ$36+Inputs!$AE$44*Inputs!$BD34*Revenue!AQ$37+Inputs!$AE$45*Inputs!$BF34*Revenue!AQ$38+Inputs!$AE$46*Inputs!$BH34*Revenue!AQ$39+Inputs!$AE$47*Inputs!$BJ34*Revenue!AQ$40+Inputs!$AE$48*Inputs!$BL34*Revenue!AQ$41,0)</f>
        <v>700</v>
      </c>
      <c r="AR102" s="34">
        <f>ROUNDUP(Inputs!$AE$42*Inputs!$AZ34*Revenue!AR$35+Inputs!$AE$43*Inputs!$BB34*Revenue!AR$36+Inputs!$AE$44*Inputs!$BD34*Revenue!AR$37+Inputs!$AE$45*Inputs!$BF34*Revenue!AR$38+Inputs!$AE$46*Inputs!$BH34*Revenue!AR$39+Inputs!$AE$47*Inputs!$BJ34*Revenue!AR$40+Inputs!$AE$48*Inputs!$BL34*Revenue!AR$41,0)</f>
        <v>746</v>
      </c>
      <c r="AS102" s="34">
        <f>ROUNDUP(Inputs!$AE$42*Inputs!$AZ34*Revenue!AS$35+Inputs!$AE$43*Inputs!$BB34*Revenue!AS$36+Inputs!$AE$44*Inputs!$BD34*Revenue!AS$37+Inputs!$AE$45*Inputs!$BF34*Revenue!AS$38+Inputs!$AE$46*Inputs!$BH34*Revenue!AS$39+Inputs!$AE$47*Inputs!$BJ34*Revenue!AS$40+Inputs!$AE$48*Inputs!$BL34*Revenue!AS$41,0)</f>
        <v>524</v>
      </c>
      <c r="AT102" s="34">
        <f>ROUNDUP(Inputs!$AE$42*Inputs!$AZ34*Revenue!AT$35+Inputs!$AE$43*Inputs!$BB34*Revenue!AT$36+Inputs!$AE$44*Inputs!$BD34*Revenue!AT$37+Inputs!$AE$45*Inputs!$BF34*Revenue!AT$38+Inputs!$AE$46*Inputs!$BH34*Revenue!AT$39+Inputs!$AE$47*Inputs!$BJ34*Revenue!AT$40+Inputs!$AE$48*Inputs!$BL34*Revenue!AT$41,0)</f>
        <v>719</v>
      </c>
      <c r="AU102" s="34">
        <f>ROUNDUP(Inputs!$AE$42*Inputs!$AZ34*Revenue!AU$35+Inputs!$AE$43*Inputs!$BB34*Revenue!AU$36+Inputs!$AE$44*Inputs!$BD34*Revenue!AU$37+Inputs!$AE$45*Inputs!$BF34*Revenue!AU$38+Inputs!$AE$46*Inputs!$BH34*Revenue!AU$39+Inputs!$AE$47*Inputs!$BJ34*Revenue!AU$40+Inputs!$AE$48*Inputs!$BL34*Revenue!AU$41,0)</f>
        <v>667</v>
      </c>
      <c r="AV102" s="34">
        <f>ROUNDUP(Inputs!$AE$42*Inputs!$AZ34*Revenue!AV$35+Inputs!$AE$43*Inputs!$BB34*Revenue!AV$36+Inputs!$AE$44*Inputs!$BD34*Revenue!AV$37+Inputs!$AE$45*Inputs!$BF34*Revenue!AV$38+Inputs!$AE$46*Inputs!$BH34*Revenue!AV$39+Inputs!$AE$47*Inputs!$BJ34*Revenue!AV$40+Inputs!$AE$48*Inputs!$BL34*Revenue!AV$41,0)</f>
        <v>694</v>
      </c>
      <c r="AW102" s="34">
        <f>ROUNDUP(Inputs!$AE$42*Inputs!$AZ34*Revenue!AW$35+Inputs!$AE$43*Inputs!$BB34*Revenue!AW$36+Inputs!$AE$44*Inputs!$BD34*Revenue!AW$37+Inputs!$AE$45*Inputs!$BF34*Revenue!AW$38+Inputs!$AE$46*Inputs!$BH34*Revenue!AW$39+Inputs!$AE$47*Inputs!$BJ34*Revenue!AW$40+Inputs!$AE$48*Inputs!$BL34*Revenue!AW$41,0)</f>
        <v>697</v>
      </c>
      <c r="AX102" s="34">
        <f>ROUNDUP(Inputs!$AE$42*Inputs!$AZ34*Revenue!AX$35+Inputs!$AE$43*Inputs!$BB34*Revenue!AX$36+Inputs!$AE$44*Inputs!$BD34*Revenue!AX$37+Inputs!$AE$45*Inputs!$BF34*Revenue!AX$38+Inputs!$AE$46*Inputs!$BH34*Revenue!AX$39+Inputs!$AE$47*Inputs!$BJ34*Revenue!AX$40+Inputs!$AE$48*Inputs!$BL34*Revenue!AX$41,0)</f>
        <v>694</v>
      </c>
      <c r="AY102" s="34">
        <f>ROUNDUP(Inputs!$AE$42*Inputs!$AZ34*Revenue!AY$35+Inputs!$AE$43*Inputs!$BB34*Revenue!AY$36+Inputs!$AE$44*Inputs!$BD34*Revenue!AY$37+Inputs!$AE$45*Inputs!$BF34*Revenue!AY$38+Inputs!$AE$46*Inputs!$BH34*Revenue!AY$39+Inputs!$AE$47*Inputs!$BJ34*Revenue!AY$40+Inputs!$AE$48*Inputs!$BL34*Revenue!AY$41,0)</f>
        <v>786</v>
      </c>
      <c r="AZ102" s="34">
        <f>ROUNDUP(Inputs!$AE$42*Inputs!$AZ34*Revenue!AZ$35+Inputs!$AE$43*Inputs!$BB34*Revenue!AZ$36+Inputs!$AE$44*Inputs!$BD34*Revenue!AZ$37+Inputs!$AE$45*Inputs!$BF34*Revenue!AZ$38+Inputs!$AE$46*Inputs!$BH34*Revenue!AZ$39+Inputs!$AE$47*Inputs!$BJ34*Revenue!AZ$40+Inputs!$AE$48*Inputs!$BL34*Revenue!AZ$41,0)</f>
        <v>683</v>
      </c>
      <c r="BA102" s="34">
        <f>ROUNDUP(Inputs!$AE$42*Inputs!$AZ34*Revenue!BA$35+Inputs!$AE$43*Inputs!$BB34*Revenue!BA$36+Inputs!$AE$44*Inputs!$BD34*Revenue!BA$37+Inputs!$AE$45*Inputs!$BF34*Revenue!BA$38+Inputs!$AE$46*Inputs!$BH34*Revenue!BA$39+Inputs!$AE$47*Inputs!$BJ34*Revenue!BA$40+Inputs!$AE$48*Inputs!$BL34*Revenue!BA$41,0)</f>
        <v>766</v>
      </c>
      <c r="BB102" s="34">
        <f>ROUNDUP(Inputs!$AE$42*Inputs!$AZ34*Revenue!BB$35+Inputs!$AE$43*Inputs!$BB34*Revenue!BB$36+Inputs!$AE$44*Inputs!$BD34*Revenue!BB$37+Inputs!$AE$45*Inputs!$BF34*Revenue!BB$38+Inputs!$AE$46*Inputs!$BH34*Revenue!BB$39+Inputs!$AE$47*Inputs!$BJ34*Revenue!BB$40+Inputs!$AE$48*Inputs!$BL34*Revenue!BB$41,0)</f>
        <v>780</v>
      </c>
      <c r="BC102" s="34">
        <f>ROUNDUP(Inputs!$AE$42*Inputs!$AZ34*Revenue!BC$35+Inputs!$AE$43*Inputs!$BB34*Revenue!BC$36+Inputs!$AE$44*Inputs!$BD34*Revenue!BC$37+Inputs!$AE$45*Inputs!$BF34*Revenue!BC$38+Inputs!$AE$46*Inputs!$BH34*Revenue!BC$39+Inputs!$AE$47*Inputs!$BJ34*Revenue!BC$40+Inputs!$AE$48*Inputs!$BL34*Revenue!BC$41,0)</f>
        <v>794</v>
      </c>
      <c r="BD102" s="34">
        <f>ROUNDUP(Inputs!$AE$42*Inputs!$AZ34*Revenue!BD$35+Inputs!$AE$43*Inputs!$BB34*Revenue!BD$36+Inputs!$AE$44*Inputs!$BD34*Revenue!BD$37+Inputs!$AE$45*Inputs!$BF34*Revenue!BD$38+Inputs!$AE$46*Inputs!$BH34*Revenue!BD$39+Inputs!$AE$47*Inputs!$BJ34*Revenue!BD$40+Inputs!$AE$48*Inputs!$BL34*Revenue!BD$41,0)</f>
        <v>810</v>
      </c>
      <c r="BE102" s="34">
        <f>ROUNDUP(Inputs!$AE$42*Inputs!$AZ34*Revenue!BE$35+Inputs!$AE$43*Inputs!$BB34*Revenue!BE$36+Inputs!$AE$44*Inputs!$BD34*Revenue!BE$37+Inputs!$AE$45*Inputs!$BF34*Revenue!BE$38+Inputs!$AE$46*Inputs!$BH34*Revenue!BE$39+Inputs!$AE$47*Inputs!$BJ34*Revenue!BE$40+Inputs!$AE$48*Inputs!$BL34*Revenue!BE$41,0)</f>
        <v>559</v>
      </c>
      <c r="BF102" s="34">
        <f>ROUNDUP(Inputs!$AE$42*Inputs!$AZ34*Revenue!BF$35+Inputs!$AE$43*Inputs!$BB34*Revenue!BF$36+Inputs!$AE$44*Inputs!$BD34*Revenue!BF$37+Inputs!$AE$45*Inputs!$BF34*Revenue!BF$38+Inputs!$AE$46*Inputs!$BH34*Revenue!BF$39+Inputs!$AE$47*Inputs!$BJ34*Revenue!BF$40+Inputs!$AE$48*Inputs!$BL34*Revenue!BF$41,0)</f>
        <v>776</v>
      </c>
      <c r="BG102" s="34">
        <f>ROUNDUP(Inputs!$AE$42*Inputs!$AZ34*Revenue!BG$35+Inputs!$AE$43*Inputs!$BB34*Revenue!BG$36+Inputs!$AE$44*Inputs!$BD34*Revenue!BG$37+Inputs!$AE$45*Inputs!$BF34*Revenue!BG$38+Inputs!$AE$46*Inputs!$BH34*Revenue!BG$39+Inputs!$AE$47*Inputs!$BJ34*Revenue!BG$40+Inputs!$AE$48*Inputs!$BL34*Revenue!BG$41,0)</f>
        <v>734</v>
      </c>
      <c r="BH102" s="34">
        <f>ROUNDUP(Inputs!$AE$42*Inputs!$AZ34*Revenue!BH$35+Inputs!$AE$43*Inputs!$BB34*Revenue!BH$36+Inputs!$AE$44*Inputs!$BD34*Revenue!BH$37+Inputs!$AE$45*Inputs!$BF34*Revenue!BH$38+Inputs!$AE$46*Inputs!$BH34*Revenue!BH$39+Inputs!$AE$47*Inputs!$BJ34*Revenue!BH$40+Inputs!$AE$48*Inputs!$BL34*Revenue!BH$41,0)</f>
        <v>758</v>
      </c>
      <c r="BI102" s="34">
        <f>ROUNDUP(Inputs!$AE$42*Inputs!$AZ34*Revenue!BI$35+Inputs!$AE$43*Inputs!$BB34*Revenue!BI$36+Inputs!$AE$44*Inputs!$BD34*Revenue!BI$37+Inputs!$AE$45*Inputs!$BF34*Revenue!BI$38+Inputs!$AE$46*Inputs!$BH34*Revenue!BI$39+Inputs!$AE$47*Inputs!$BJ34*Revenue!BI$40+Inputs!$AE$48*Inputs!$BL34*Revenue!BI$41,0)</f>
        <v>741</v>
      </c>
      <c r="BJ102" s="34">
        <f>ROUNDUP(Inputs!$AE$42*Inputs!$AZ34*Revenue!BJ$35+Inputs!$AE$43*Inputs!$BB34*Revenue!BJ$36+Inputs!$AE$44*Inputs!$BD34*Revenue!BJ$37+Inputs!$AE$45*Inputs!$BF34*Revenue!BJ$38+Inputs!$AE$46*Inputs!$BH34*Revenue!BJ$39+Inputs!$AE$47*Inputs!$BJ34*Revenue!BJ$40+Inputs!$AE$48*Inputs!$BL34*Revenue!BJ$41,0)</f>
        <v>747</v>
      </c>
      <c r="BK102" s="34">
        <f>ROUNDUP(Inputs!$AE$42*Inputs!$AZ34*Revenue!BK$35+Inputs!$AE$43*Inputs!$BB34*Revenue!BK$36+Inputs!$AE$44*Inputs!$BD34*Revenue!BK$37+Inputs!$AE$45*Inputs!$BF34*Revenue!BK$38+Inputs!$AE$46*Inputs!$BH34*Revenue!BK$39+Inputs!$AE$47*Inputs!$BJ34*Revenue!BK$40+Inputs!$AE$48*Inputs!$BL34*Revenue!BK$41,0)</f>
        <v>878</v>
      </c>
      <c r="BL102" s="34">
        <f>ROUNDUP(Inputs!$AE$42*Inputs!$AZ34*Revenue!BL$35+Inputs!$AE$43*Inputs!$BB34*Revenue!BL$36+Inputs!$AE$44*Inputs!$BD34*Revenue!BL$37+Inputs!$AE$45*Inputs!$BF34*Revenue!BL$38+Inputs!$AE$46*Inputs!$BH34*Revenue!BL$39+Inputs!$AE$47*Inputs!$BJ34*Revenue!BL$40+Inputs!$AE$48*Inputs!$BL34*Revenue!BL$41,0)</f>
        <v>724</v>
      </c>
      <c r="BM102" s="34">
        <f>ROUNDUP(Inputs!$AE$42*Inputs!$AZ34*Revenue!BM$35+Inputs!$AE$43*Inputs!$BB34*Revenue!BM$36+Inputs!$AE$44*Inputs!$BD34*Revenue!BM$37+Inputs!$AE$45*Inputs!$BF34*Revenue!BM$38+Inputs!$AE$46*Inputs!$BH34*Revenue!BM$39+Inputs!$AE$47*Inputs!$BJ34*Revenue!BM$40+Inputs!$AE$48*Inputs!$BL34*Revenue!BM$41,0)</f>
        <v>838</v>
      </c>
      <c r="BN102" s="34">
        <f>ROUNDUP(Inputs!$AE$42*Inputs!$AZ34*Revenue!BN$35+Inputs!$AE$43*Inputs!$BB34*Revenue!BN$36+Inputs!$AE$44*Inputs!$BD34*Revenue!BN$37+Inputs!$AE$45*Inputs!$BF34*Revenue!BN$38+Inputs!$AE$46*Inputs!$BH34*Revenue!BN$39+Inputs!$AE$47*Inputs!$BJ34*Revenue!BN$40+Inputs!$AE$48*Inputs!$BL34*Revenue!BN$41,0)</f>
        <v>860</v>
      </c>
      <c r="BO102" s="34">
        <f>ROUNDUP(Inputs!$AE$42*Inputs!$AZ34*Revenue!BO$35+Inputs!$AE$43*Inputs!$BB34*Revenue!BO$36+Inputs!$AE$44*Inputs!$BD34*Revenue!BO$37+Inputs!$AE$45*Inputs!$BF34*Revenue!BO$38+Inputs!$AE$46*Inputs!$BH34*Revenue!BO$39+Inputs!$AE$47*Inputs!$BJ34*Revenue!BO$40+Inputs!$AE$48*Inputs!$BL34*Revenue!BO$41,0)</f>
        <v>856</v>
      </c>
      <c r="BP102" s="34">
        <f>ROUNDUP(Inputs!$AE$42*Inputs!$AZ34*Revenue!BP$35+Inputs!$AE$43*Inputs!$BB34*Revenue!BP$36+Inputs!$AE$44*Inputs!$BD34*Revenue!BP$37+Inputs!$AE$45*Inputs!$BF34*Revenue!BP$38+Inputs!$AE$46*Inputs!$BH34*Revenue!BP$39+Inputs!$AE$47*Inputs!$BJ34*Revenue!BP$40+Inputs!$AE$48*Inputs!$BL34*Revenue!BP$41,0)</f>
        <v>858</v>
      </c>
      <c r="BQ102" s="34">
        <f>ROUNDUP(Inputs!$AE$42*Inputs!$AZ34*Revenue!BQ$35+Inputs!$AE$43*Inputs!$BB34*Revenue!BQ$36+Inputs!$AE$44*Inputs!$BD34*Revenue!BQ$37+Inputs!$AE$45*Inputs!$BF34*Revenue!BQ$38+Inputs!$AE$46*Inputs!$BH34*Revenue!BQ$39+Inputs!$AE$47*Inputs!$BJ34*Revenue!BQ$40+Inputs!$AE$48*Inputs!$BL34*Revenue!BQ$41,0)</f>
        <v>588</v>
      </c>
      <c r="BR102" s="34">
        <f>ROUNDUP(Inputs!$AE$42*Inputs!$AZ34*Revenue!BR$35+Inputs!$AE$43*Inputs!$BB34*Revenue!BR$36+Inputs!$AE$44*Inputs!$BD34*Revenue!BR$37+Inputs!$AE$45*Inputs!$BF34*Revenue!BR$38+Inputs!$AE$46*Inputs!$BH34*Revenue!BR$39+Inputs!$AE$47*Inputs!$BJ34*Revenue!BR$40+Inputs!$AE$48*Inputs!$BL34*Revenue!BR$41,0)</f>
        <v>798</v>
      </c>
      <c r="BS102" s="34">
        <f>ROUNDUP(Inputs!$AE$42*Inputs!$AZ34*Revenue!BS$35+Inputs!$AE$43*Inputs!$BB34*Revenue!BS$36+Inputs!$AE$44*Inputs!$BD34*Revenue!BS$37+Inputs!$AE$45*Inputs!$BF34*Revenue!BS$38+Inputs!$AE$46*Inputs!$BH34*Revenue!BS$39+Inputs!$AE$47*Inputs!$BJ34*Revenue!BS$40+Inputs!$AE$48*Inputs!$BL34*Revenue!BS$41,0)</f>
        <v>769</v>
      </c>
      <c r="BT102" s="34">
        <f>ROUNDUP(Inputs!$AE$42*Inputs!$AZ34*Revenue!BT$35+Inputs!$AE$43*Inputs!$BB34*Revenue!BT$36+Inputs!$AE$44*Inputs!$BD34*Revenue!BT$37+Inputs!$AE$45*Inputs!$BF34*Revenue!BT$38+Inputs!$AE$46*Inputs!$BH34*Revenue!BT$39+Inputs!$AE$47*Inputs!$BJ34*Revenue!BT$40+Inputs!$AE$48*Inputs!$BL34*Revenue!BT$41,0)</f>
        <v>821</v>
      </c>
      <c r="BU102" s="34">
        <f>ROUNDUP(Inputs!$AE$42*Inputs!$AZ34*Revenue!BU$35+Inputs!$AE$43*Inputs!$BB34*Revenue!BU$36+Inputs!$AE$44*Inputs!$BD34*Revenue!BU$37+Inputs!$AE$45*Inputs!$BF34*Revenue!BU$38+Inputs!$AE$46*Inputs!$BH34*Revenue!BU$39+Inputs!$AE$47*Inputs!$BJ34*Revenue!BU$40+Inputs!$AE$48*Inputs!$BL34*Revenue!BU$41,0)</f>
        <v>762</v>
      </c>
      <c r="BV102" s="34">
        <f>ROUNDUP(Inputs!$AE$42*Inputs!$AZ34*Revenue!BV$35+Inputs!$AE$43*Inputs!$BB34*Revenue!BV$36+Inputs!$AE$44*Inputs!$BD34*Revenue!BV$37+Inputs!$AE$45*Inputs!$BF34*Revenue!BV$38+Inputs!$AE$46*Inputs!$BH34*Revenue!BV$39+Inputs!$AE$47*Inputs!$BJ34*Revenue!BV$40+Inputs!$AE$48*Inputs!$BL34*Revenue!BV$41,0)</f>
        <v>793</v>
      </c>
      <c r="BW102" s="34">
        <f>ROUNDUP(Inputs!$AE$42*Inputs!$AZ34*Revenue!BW$35+Inputs!$AE$43*Inputs!$BB34*Revenue!BW$36+Inputs!$AE$44*Inputs!$BD34*Revenue!BW$37+Inputs!$AE$45*Inputs!$BF34*Revenue!BW$38+Inputs!$AE$46*Inputs!$BH34*Revenue!BW$39+Inputs!$AE$47*Inputs!$BJ34*Revenue!BW$40+Inputs!$AE$48*Inputs!$BL34*Revenue!BW$41,0)</f>
        <v>919</v>
      </c>
      <c r="BX102" s="34">
        <f>ROUNDUP(Inputs!$AE$42*Inputs!$AZ34*Revenue!BX$35+Inputs!$AE$43*Inputs!$BB34*Revenue!BX$36+Inputs!$AE$44*Inputs!$BD34*Revenue!BX$37+Inputs!$AE$45*Inputs!$BF34*Revenue!BX$38+Inputs!$AE$46*Inputs!$BH34*Revenue!BX$39+Inputs!$AE$47*Inputs!$BJ34*Revenue!BX$40+Inputs!$AE$48*Inputs!$BL34*Revenue!BX$41,0)</f>
        <v>773</v>
      </c>
      <c r="BY102" s="34">
        <f>ROUNDUP(Inputs!$AE$42*Inputs!$AZ34*Revenue!BY$35+Inputs!$AE$43*Inputs!$BB34*Revenue!BY$36+Inputs!$AE$44*Inputs!$BD34*Revenue!BY$37+Inputs!$AE$45*Inputs!$BF34*Revenue!BY$38+Inputs!$AE$46*Inputs!$BH34*Revenue!BY$39+Inputs!$AE$47*Inputs!$BJ34*Revenue!BY$40+Inputs!$AE$48*Inputs!$BL34*Revenue!BY$41,0)</f>
        <v>888</v>
      </c>
      <c r="BZ102" s="34">
        <f>ROUNDUP(Inputs!$AE$42*Inputs!$AZ34*Revenue!BZ$35+Inputs!$AE$43*Inputs!$BB34*Revenue!BZ$36+Inputs!$AE$44*Inputs!$BD34*Revenue!BZ$37+Inputs!$AE$45*Inputs!$BF34*Revenue!BZ$38+Inputs!$AE$46*Inputs!$BH34*Revenue!BZ$39+Inputs!$AE$47*Inputs!$BJ34*Revenue!BZ$40+Inputs!$AE$48*Inputs!$BL34*Revenue!BZ$41,0)</f>
        <v>887</v>
      </c>
      <c r="CA102" s="34">
        <f>ROUNDUP(Inputs!$AE$42*Inputs!$AZ34*Revenue!CA$35+Inputs!$AE$43*Inputs!$BB34*Revenue!CA$36+Inputs!$AE$44*Inputs!$BD34*Revenue!CA$37+Inputs!$AE$45*Inputs!$BF34*Revenue!CA$38+Inputs!$AE$46*Inputs!$BH34*Revenue!CA$39+Inputs!$AE$47*Inputs!$BJ34*Revenue!CA$40+Inputs!$AE$48*Inputs!$BL34*Revenue!CA$41,0)</f>
        <v>894</v>
      </c>
      <c r="CB102" s="34">
        <f>ROUNDUP(Inputs!$AE$42*Inputs!$AZ34*Revenue!CB$35+Inputs!$AE$43*Inputs!$BB34*Revenue!CB$36+Inputs!$AE$44*Inputs!$BD34*Revenue!CB$37+Inputs!$AE$45*Inputs!$BF34*Revenue!CB$38+Inputs!$AE$46*Inputs!$BH34*Revenue!CB$39+Inputs!$AE$47*Inputs!$BJ34*Revenue!CB$40+Inputs!$AE$48*Inputs!$BL34*Revenue!CB$41,0)</f>
        <v>1003</v>
      </c>
      <c r="CC102" s="34">
        <f>ROUNDUP(Inputs!$AE$42*Inputs!$AZ34*Revenue!CC$35+Inputs!$AE$43*Inputs!$BB34*Revenue!CC$36+Inputs!$AE$44*Inputs!$BD34*Revenue!CC$37+Inputs!$AE$45*Inputs!$BF34*Revenue!CC$38+Inputs!$AE$46*Inputs!$BH34*Revenue!CC$39+Inputs!$AE$47*Inputs!$BJ34*Revenue!CC$40+Inputs!$AE$48*Inputs!$BL34*Revenue!CC$41,0)</f>
        <v>668</v>
      </c>
      <c r="CD102" s="34">
        <f>ROUNDUP(Inputs!$AE$42*Inputs!$AZ34*Revenue!CD$35+Inputs!$AE$43*Inputs!$BB34*Revenue!CD$36+Inputs!$AE$44*Inputs!$BD34*Revenue!CD$37+Inputs!$AE$45*Inputs!$BF34*Revenue!CD$38+Inputs!$AE$46*Inputs!$BH34*Revenue!CD$39+Inputs!$AE$47*Inputs!$BJ34*Revenue!CD$40+Inputs!$AE$48*Inputs!$BL34*Revenue!CD$41,0)</f>
        <v>901</v>
      </c>
      <c r="CE102" s="34">
        <f>ROUNDUP(Inputs!$AE$42*Inputs!$AZ34*Revenue!CE$35+Inputs!$AE$43*Inputs!$BB34*Revenue!CE$36+Inputs!$AE$44*Inputs!$BD34*Revenue!CE$37+Inputs!$AE$45*Inputs!$BF34*Revenue!CE$38+Inputs!$AE$46*Inputs!$BH34*Revenue!CE$39+Inputs!$AE$47*Inputs!$BJ34*Revenue!CE$40+Inputs!$AE$48*Inputs!$BL34*Revenue!CE$41,0)</f>
        <v>865</v>
      </c>
      <c r="CF102" s="34">
        <f>ROUNDUP(Inputs!$AE$42*Inputs!$AZ34*Revenue!CF$35+Inputs!$AE$43*Inputs!$BB34*Revenue!CF$36+Inputs!$AE$44*Inputs!$BD34*Revenue!CF$37+Inputs!$AE$45*Inputs!$BF34*Revenue!CF$38+Inputs!$AE$46*Inputs!$BH34*Revenue!CF$39+Inputs!$AE$47*Inputs!$BJ34*Revenue!CF$40+Inputs!$AE$48*Inputs!$BL34*Revenue!CF$41,0)</f>
        <v>928</v>
      </c>
      <c r="CG102" s="34">
        <f>ROUNDUP(Inputs!$AE$42*Inputs!$AZ34*Revenue!CG$35+Inputs!$AE$43*Inputs!$BB34*Revenue!CG$36+Inputs!$AE$44*Inputs!$BD34*Revenue!CG$37+Inputs!$AE$45*Inputs!$BF34*Revenue!CG$38+Inputs!$AE$46*Inputs!$BH34*Revenue!CG$39+Inputs!$AE$47*Inputs!$BJ34*Revenue!CG$40+Inputs!$AE$48*Inputs!$BL34*Revenue!CG$41,0)</f>
        <v>878</v>
      </c>
      <c r="CH102" s="34">
        <f>ROUNDUP(Inputs!$AE$42*Inputs!$AZ34*Revenue!CH$35+Inputs!$AE$43*Inputs!$BB34*Revenue!CH$36+Inputs!$AE$44*Inputs!$BD34*Revenue!CH$37+Inputs!$AE$45*Inputs!$BF34*Revenue!CH$38+Inputs!$AE$46*Inputs!$BH34*Revenue!CH$39+Inputs!$AE$47*Inputs!$BJ34*Revenue!CH$40+Inputs!$AE$48*Inputs!$BL34*Revenue!CH$41,0)</f>
        <v>907</v>
      </c>
      <c r="CI102" s="34">
        <f>ROUNDUP(Inputs!$AE$42*Inputs!$AZ34*Revenue!CI$35+Inputs!$AE$43*Inputs!$BB34*Revenue!CI$36+Inputs!$AE$44*Inputs!$BD34*Revenue!CI$37+Inputs!$AE$45*Inputs!$BF34*Revenue!CI$38+Inputs!$AE$46*Inputs!$BH34*Revenue!CI$39+Inputs!$AE$47*Inputs!$BJ34*Revenue!CI$40+Inputs!$AE$48*Inputs!$BL34*Revenue!CI$41,0)</f>
        <v>1020</v>
      </c>
      <c r="CJ102" s="34">
        <f>ROUNDUP(Inputs!$AE$42*Inputs!$AZ34*Revenue!CJ$35+Inputs!$AE$43*Inputs!$BB34*Revenue!CJ$36+Inputs!$AE$44*Inputs!$BD34*Revenue!CJ$37+Inputs!$AE$45*Inputs!$BF34*Revenue!CJ$38+Inputs!$AE$46*Inputs!$BH34*Revenue!CJ$39+Inputs!$AE$47*Inputs!$BJ34*Revenue!CJ$40+Inputs!$AE$48*Inputs!$BL34*Revenue!CJ$41,0)</f>
        <v>873</v>
      </c>
      <c r="CK102" s="34">
        <f>ROUNDUP(Inputs!$AE$42*Inputs!$AZ34*Revenue!CK$35+Inputs!$AE$43*Inputs!$BB34*Revenue!CK$36+Inputs!$AE$44*Inputs!$BD34*Revenue!CK$37+Inputs!$AE$45*Inputs!$BF34*Revenue!CK$38+Inputs!$AE$46*Inputs!$BH34*Revenue!CK$39+Inputs!$AE$47*Inputs!$BJ34*Revenue!CK$40+Inputs!$AE$48*Inputs!$BL34*Revenue!CK$41,0)</f>
        <v>1038</v>
      </c>
      <c r="CL102" s="34">
        <f>ROUNDUP(Inputs!$AE$42*Inputs!$AZ34*Revenue!CL$35+Inputs!$AE$43*Inputs!$BB34*Revenue!CL$36+Inputs!$AE$44*Inputs!$BD34*Revenue!CL$37+Inputs!$AE$45*Inputs!$BF34*Revenue!CL$38+Inputs!$AE$46*Inputs!$BH34*Revenue!CL$39+Inputs!$AE$47*Inputs!$BJ34*Revenue!CL$40+Inputs!$AE$48*Inputs!$BL34*Revenue!CL$41,0)</f>
        <v>983</v>
      </c>
      <c r="CM102" s="34">
        <f>ROUNDUP(Inputs!$AE$42*Inputs!$AZ34*Revenue!CM$35+Inputs!$AE$43*Inputs!$BB34*Revenue!CM$36+Inputs!$AE$44*Inputs!$BD34*Revenue!CM$37+Inputs!$AE$45*Inputs!$BF34*Revenue!CM$38+Inputs!$AE$46*Inputs!$BH34*Revenue!CM$39+Inputs!$AE$47*Inputs!$BJ34*Revenue!CM$40+Inputs!$AE$48*Inputs!$BL34*Revenue!CM$41,0)</f>
        <v>1024</v>
      </c>
    </row>
    <row r="103" spans="2:91" x14ac:dyDescent="0.2">
      <c r="B103" s="88" t="str">
        <f>IF(Inputs!AP35=0,"Don’t filled",Inputs!AP35)</f>
        <v>Cofee</v>
      </c>
      <c r="C103" s="19" t="s">
        <v>279</v>
      </c>
      <c r="D103" s="19" t="s">
        <v>19</v>
      </c>
      <c r="E103" s="176">
        <f t="shared" si="111"/>
        <v>8081</v>
      </c>
      <c r="F103" s="176">
        <f t="shared" si="111"/>
        <v>34178</v>
      </c>
      <c r="G103" s="176">
        <f t="shared" si="111"/>
        <v>37109</v>
      </c>
      <c r="H103" s="176">
        <f t="shared" si="111"/>
        <v>38980</v>
      </c>
      <c r="I103" s="176">
        <f t="shared" si="111"/>
        <v>44344</v>
      </c>
      <c r="K103" s="176">
        <f t="shared" si="112"/>
        <v>0</v>
      </c>
      <c r="L103" s="176">
        <f t="shared" si="112"/>
        <v>0</v>
      </c>
      <c r="M103" s="176">
        <f t="shared" si="112"/>
        <v>0</v>
      </c>
      <c r="N103" s="176">
        <f t="shared" si="112"/>
        <v>8081</v>
      </c>
      <c r="O103" s="176">
        <f t="shared" si="112"/>
        <v>7951</v>
      </c>
      <c r="P103" s="176">
        <f t="shared" si="112"/>
        <v>8227</v>
      </c>
      <c r="Q103" s="176">
        <f t="shared" si="112"/>
        <v>8646</v>
      </c>
      <c r="R103" s="176">
        <f t="shared" si="112"/>
        <v>9354</v>
      </c>
      <c r="S103" s="176">
        <f t="shared" si="112"/>
        <v>8574</v>
      </c>
      <c r="T103" s="176">
        <f t="shared" si="112"/>
        <v>8932</v>
      </c>
      <c r="U103" s="176">
        <f t="shared" si="113"/>
        <v>9390</v>
      </c>
      <c r="V103" s="176">
        <f t="shared" si="113"/>
        <v>10213</v>
      </c>
      <c r="W103" s="176">
        <f t="shared" si="113"/>
        <v>8974</v>
      </c>
      <c r="X103" s="176">
        <f t="shared" si="113"/>
        <v>9402</v>
      </c>
      <c r="Y103" s="176">
        <f t="shared" si="113"/>
        <v>9935</v>
      </c>
      <c r="Z103" s="176">
        <f t="shared" si="113"/>
        <v>10669</v>
      </c>
      <c r="AA103" s="176">
        <f t="shared" si="113"/>
        <v>10285</v>
      </c>
      <c r="AB103" s="176">
        <f t="shared" si="113"/>
        <v>10684</v>
      </c>
      <c r="AC103" s="176">
        <f t="shared" si="113"/>
        <v>11198</v>
      </c>
      <c r="AD103" s="176">
        <f t="shared" si="113"/>
        <v>12177</v>
      </c>
      <c r="AF103" s="34">
        <f>ROUNDUP(Inputs!$AE$42*Inputs!$AZ35*Revenue!AF$35+Inputs!$AE$43*Inputs!$BB35*Revenue!AF$36+Inputs!$AE$44*Inputs!$BD35*Revenue!AF$37+Inputs!$AE$45*Inputs!$BF35*Revenue!AF$38+Inputs!$AE$46*Inputs!$BH35*Revenue!AF$39+Inputs!$AE$47*Inputs!$BJ35*Revenue!AF$40+Inputs!$AE$48*Inputs!$BL35*Revenue!AF$41,0)</f>
        <v>0</v>
      </c>
      <c r="AG103" s="34">
        <f>ROUNDUP(Inputs!$AE$42*Inputs!$AZ35*Revenue!AG$35+Inputs!$AE$43*Inputs!$BB35*Revenue!AG$36+Inputs!$AE$44*Inputs!$BD35*Revenue!AG$37+Inputs!$AE$45*Inputs!$BF35*Revenue!AG$38+Inputs!$AE$46*Inputs!$BH35*Revenue!AG$39+Inputs!$AE$47*Inputs!$BJ35*Revenue!AG$40+Inputs!$AE$48*Inputs!$BL35*Revenue!AG$41,0)</f>
        <v>0</v>
      </c>
      <c r="AH103" s="34">
        <f>ROUNDUP(Inputs!$AE$42*Inputs!$AZ35*Revenue!AH$35+Inputs!$AE$43*Inputs!$BB35*Revenue!AH$36+Inputs!$AE$44*Inputs!$BD35*Revenue!AH$37+Inputs!$AE$45*Inputs!$BF35*Revenue!AH$38+Inputs!$AE$46*Inputs!$BH35*Revenue!AH$39+Inputs!$AE$47*Inputs!$BJ35*Revenue!AH$40+Inputs!$AE$48*Inputs!$BL35*Revenue!AH$41,0)</f>
        <v>0</v>
      </c>
      <c r="AI103" s="34">
        <f>ROUNDUP(Inputs!$AE$42*Inputs!$AZ35*Revenue!AI$35+Inputs!$AE$43*Inputs!$BB35*Revenue!AI$36+Inputs!$AE$44*Inputs!$BD35*Revenue!AI$37+Inputs!$AE$45*Inputs!$BF35*Revenue!AI$38+Inputs!$AE$46*Inputs!$BH35*Revenue!AI$39+Inputs!$AE$47*Inputs!$BJ35*Revenue!AI$40+Inputs!$AE$48*Inputs!$BL35*Revenue!AI$41,0)</f>
        <v>0</v>
      </c>
      <c r="AJ103" s="34">
        <f>ROUNDUP(Inputs!$AE$42*Inputs!$AZ35*Revenue!AJ$35+Inputs!$AE$43*Inputs!$BB35*Revenue!AJ$36+Inputs!$AE$44*Inputs!$BD35*Revenue!AJ$37+Inputs!$AE$45*Inputs!$BF35*Revenue!AJ$38+Inputs!$AE$46*Inputs!$BH35*Revenue!AJ$39+Inputs!$AE$47*Inputs!$BJ35*Revenue!AJ$40+Inputs!$AE$48*Inputs!$BL35*Revenue!AJ$41,0)</f>
        <v>0</v>
      </c>
      <c r="AK103" s="34">
        <f>ROUNDUP(Inputs!$AE$42*Inputs!$AZ35*Revenue!AK$35+Inputs!$AE$43*Inputs!$BB35*Revenue!AK$36+Inputs!$AE$44*Inputs!$BD35*Revenue!AK$37+Inputs!$AE$45*Inputs!$BF35*Revenue!AK$38+Inputs!$AE$46*Inputs!$BH35*Revenue!AK$39+Inputs!$AE$47*Inputs!$BJ35*Revenue!AK$40+Inputs!$AE$48*Inputs!$BL35*Revenue!AK$41,0)</f>
        <v>0</v>
      </c>
      <c r="AL103" s="34">
        <f>ROUNDUP(Inputs!$AE$42*Inputs!$AZ35*Revenue!AL$35+Inputs!$AE$43*Inputs!$BB35*Revenue!AL$36+Inputs!$AE$44*Inputs!$BD35*Revenue!AL$37+Inputs!$AE$45*Inputs!$BF35*Revenue!AL$38+Inputs!$AE$46*Inputs!$BH35*Revenue!AL$39+Inputs!$AE$47*Inputs!$BJ35*Revenue!AL$40+Inputs!$AE$48*Inputs!$BL35*Revenue!AL$41,0)</f>
        <v>0</v>
      </c>
      <c r="AM103" s="34">
        <f>ROUNDUP(Inputs!$AE$42*Inputs!$AZ35*Revenue!AM$35+Inputs!$AE$43*Inputs!$BB35*Revenue!AM$36+Inputs!$AE$44*Inputs!$BD35*Revenue!AM$37+Inputs!$AE$45*Inputs!$BF35*Revenue!AM$38+Inputs!$AE$46*Inputs!$BH35*Revenue!AM$39+Inputs!$AE$47*Inputs!$BJ35*Revenue!AM$40+Inputs!$AE$48*Inputs!$BL35*Revenue!AM$41,0)</f>
        <v>0</v>
      </c>
      <c r="AN103" s="34">
        <f>ROUNDUP(Inputs!$AE$42*Inputs!$AZ35*Revenue!AN$35+Inputs!$AE$43*Inputs!$BB35*Revenue!AN$36+Inputs!$AE$44*Inputs!$BD35*Revenue!AN$37+Inputs!$AE$45*Inputs!$BF35*Revenue!AN$38+Inputs!$AE$46*Inputs!$BH35*Revenue!AN$39+Inputs!$AE$47*Inputs!$BJ35*Revenue!AN$40+Inputs!$AE$48*Inputs!$BL35*Revenue!AN$41,0)</f>
        <v>0</v>
      </c>
      <c r="AO103" s="34">
        <f>ROUNDUP(Inputs!$AE$42*Inputs!$AZ35*Revenue!AO$35+Inputs!$AE$43*Inputs!$BB35*Revenue!AO$36+Inputs!$AE$44*Inputs!$BD35*Revenue!AO$37+Inputs!$AE$45*Inputs!$BF35*Revenue!AO$38+Inputs!$AE$46*Inputs!$BH35*Revenue!AO$39+Inputs!$AE$47*Inputs!$BJ35*Revenue!AO$40+Inputs!$AE$48*Inputs!$BL35*Revenue!AO$41,0)</f>
        <v>2663</v>
      </c>
      <c r="AP103" s="34">
        <f>ROUNDUP(Inputs!$AE$42*Inputs!$AZ35*Revenue!AP$35+Inputs!$AE$43*Inputs!$BB35*Revenue!AP$36+Inputs!$AE$44*Inputs!$BD35*Revenue!AP$37+Inputs!$AE$45*Inputs!$BF35*Revenue!AP$38+Inputs!$AE$46*Inputs!$BH35*Revenue!AP$39+Inputs!$AE$47*Inputs!$BJ35*Revenue!AP$40+Inputs!$AE$48*Inputs!$BL35*Revenue!AP$41,0)</f>
        <v>2619</v>
      </c>
      <c r="AQ103" s="34">
        <f>ROUNDUP(Inputs!$AE$42*Inputs!$AZ35*Revenue!AQ$35+Inputs!$AE$43*Inputs!$BB35*Revenue!AQ$36+Inputs!$AE$44*Inputs!$BD35*Revenue!AQ$37+Inputs!$AE$45*Inputs!$BF35*Revenue!AQ$38+Inputs!$AE$46*Inputs!$BH35*Revenue!AQ$39+Inputs!$AE$47*Inputs!$BJ35*Revenue!AQ$40+Inputs!$AE$48*Inputs!$BL35*Revenue!AQ$41,0)</f>
        <v>2799</v>
      </c>
      <c r="AR103" s="34">
        <f>ROUNDUP(Inputs!$AE$42*Inputs!$AZ35*Revenue!AR$35+Inputs!$AE$43*Inputs!$BB35*Revenue!AR$36+Inputs!$AE$44*Inputs!$BD35*Revenue!AR$37+Inputs!$AE$45*Inputs!$BF35*Revenue!AR$38+Inputs!$AE$46*Inputs!$BH35*Revenue!AR$39+Inputs!$AE$47*Inputs!$BJ35*Revenue!AR$40+Inputs!$AE$48*Inputs!$BL35*Revenue!AR$41,0)</f>
        <v>2983</v>
      </c>
      <c r="AS103" s="34">
        <f>ROUNDUP(Inputs!$AE$42*Inputs!$AZ35*Revenue!AS$35+Inputs!$AE$43*Inputs!$BB35*Revenue!AS$36+Inputs!$AE$44*Inputs!$BD35*Revenue!AS$37+Inputs!$AE$45*Inputs!$BF35*Revenue!AS$38+Inputs!$AE$46*Inputs!$BH35*Revenue!AS$39+Inputs!$AE$47*Inputs!$BJ35*Revenue!AS$40+Inputs!$AE$48*Inputs!$BL35*Revenue!AS$41,0)</f>
        <v>2095</v>
      </c>
      <c r="AT103" s="34">
        <f>ROUNDUP(Inputs!$AE$42*Inputs!$AZ35*Revenue!AT$35+Inputs!$AE$43*Inputs!$BB35*Revenue!AT$36+Inputs!$AE$44*Inputs!$BD35*Revenue!AT$37+Inputs!$AE$45*Inputs!$BF35*Revenue!AT$38+Inputs!$AE$46*Inputs!$BH35*Revenue!AT$39+Inputs!$AE$47*Inputs!$BJ35*Revenue!AT$40+Inputs!$AE$48*Inputs!$BL35*Revenue!AT$41,0)</f>
        <v>2873</v>
      </c>
      <c r="AU103" s="34">
        <f>ROUNDUP(Inputs!$AE$42*Inputs!$AZ35*Revenue!AU$35+Inputs!$AE$43*Inputs!$BB35*Revenue!AU$36+Inputs!$AE$44*Inputs!$BD35*Revenue!AU$37+Inputs!$AE$45*Inputs!$BF35*Revenue!AU$38+Inputs!$AE$46*Inputs!$BH35*Revenue!AU$39+Inputs!$AE$47*Inputs!$BJ35*Revenue!AU$40+Inputs!$AE$48*Inputs!$BL35*Revenue!AU$41,0)</f>
        <v>2665</v>
      </c>
      <c r="AV103" s="34">
        <f>ROUNDUP(Inputs!$AE$42*Inputs!$AZ35*Revenue!AV$35+Inputs!$AE$43*Inputs!$BB35*Revenue!AV$36+Inputs!$AE$44*Inputs!$BD35*Revenue!AV$37+Inputs!$AE$45*Inputs!$BF35*Revenue!AV$38+Inputs!$AE$46*Inputs!$BH35*Revenue!AV$39+Inputs!$AE$47*Inputs!$BJ35*Revenue!AV$40+Inputs!$AE$48*Inputs!$BL35*Revenue!AV$41,0)</f>
        <v>2774</v>
      </c>
      <c r="AW103" s="34">
        <f>ROUNDUP(Inputs!$AE$42*Inputs!$AZ35*Revenue!AW$35+Inputs!$AE$43*Inputs!$BB35*Revenue!AW$36+Inputs!$AE$44*Inputs!$BD35*Revenue!AW$37+Inputs!$AE$45*Inputs!$BF35*Revenue!AW$38+Inputs!$AE$46*Inputs!$BH35*Revenue!AW$39+Inputs!$AE$47*Inputs!$BJ35*Revenue!AW$40+Inputs!$AE$48*Inputs!$BL35*Revenue!AW$41,0)</f>
        <v>2788</v>
      </c>
      <c r="AX103" s="34">
        <f>ROUNDUP(Inputs!$AE$42*Inputs!$AZ35*Revenue!AX$35+Inputs!$AE$43*Inputs!$BB35*Revenue!AX$36+Inputs!$AE$44*Inputs!$BD35*Revenue!AX$37+Inputs!$AE$45*Inputs!$BF35*Revenue!AX$38+Inputs!$AE$46*Inputs!$BH35*Revenue!AX$39+Inputs!$AE$47*Inputs!$BJ35*Revenue!AX$40+Inputs!$AE$48*Inputs!$BL35*Revenue!AX$41,0)</f>
        <v>2775</v>
      </c>
      <c r="AY103" s="34">
        <f>ROUNDUP(Inputs!$AE$42*Inputs!$AZ35*Revenue!AY$35+Inputs!$AE$43*Inputs!$BB35*Revenue!AY$36+Inputs!$AE$44*Inputs!$BD35*Revenue!AY$37+Inputs!$AE$45*Inputs!$BF35*Revenue!AY$38+Inputs!$AE$46*Inputs!$BH35*Revenue!AY$39+Inputs!$AE$47*Inputs!$BJ35*Revenue!AY$40+Inputs!$AE$48*Inputs!$BL35*Revenue!AY$41,0)</f>
        <v>3141</v>
      </c>
      <c r="AZ103" s="34">
        <f>ROUNDUP(Inputs!$AE$42*Inputs!$AZ35*Revenue!AZ$35+Inputs!$AE$43*Inputs!$BB35*Revenue!AZ$36+Inputs!$AE$44*Inputs!$BD35*Revenue!AZ$37+Inputs!$AE$45*Inputs!$BF35*Revenue!AZ$38+Inputs!$AE$46*Inputs!$BH35*Revenue!AZ$39+Inputs!$AE$47*Inputs!$BJ35*Revenue!AZ$40+Inputs!$AE$48*Inputs!$BL35*Revenue!AZ$41,0)</f>
        <v>2730</v>
      </c>
      <c r="BA103" s="34">
        <f>ROUNDUP(Inputs!$AE$42*Inputs!$AZ35*Revenue!BA$35+Inputs!$AE$43*Inputs!$BB35*Revenue!BA$36+Inputs!$AE$44*Inputs!$BD35*Revenue!BA$37+Inputs!$AE$45*Inputs!$BF35*Revenue!BA$38+Inputs!$AE$46*Inputs!$BH35*Revenue!BA$39+Inputs!$AE$47*Inputs!$BJ35*Revenue!BA$40+Inputs!$AE$48*Inputs!$BL35*Revenue!BA$41,0)</f>
        <v>3061</v>
      </c>
      <c r="BB103" s="34">
        <f>ROUNDUP(Inputs!$AE$42*Inputs!$AZ35*Revenue!BB$35+Inputs!$AE$43*Inputs!$BB35*Revenue!BB$36+Inputs!$AE$44*Inputs!$BD35*Revenue!BB$37+Inputs!$AE$45*Inputs!$BF35*Revenue!BB$38+Inputs!$AE$46*Inputs!$BH35*Revenue!BB$39+Inputs!$AE$47*Inputs!$BJ35*Revenue!BB$40+Inputs!$AE$48*Inputs!$BL35*Revenue!BB$41,0)</f>
        <v>3119</v>
      </c>
      <c r="BC103" s="34">
        <f>ROUNDUP(Inputs!$AE$42*Inputs!$AZ35*Revenue!BC$35+Inputs!$AE$43*Inputs!$BB35*Revenue!BC$36+Inputs!$AE$44*Inputs!$BD35*Revenue!BC$37+Inputs!$AE$45*Inputs!$BF35*Revenue!BC$38+Inputs!$AE$46*Inputs!$BH35*Revenue!BC$39+Inputs!$AE$47*Inputs!$BJ35*Revenue!BC$40+Inputs!$AE$48*Inputs!$BL35*Revenue!BC$41,0)</f>
        <v>3174</v>
      </c>
      <c r="BD103" s="34">
        <f>ROUNDUP(Inputs!$AE$42*Inputs!$AZ35*Revenue!BD$35+Inputs!$AE$43*Inputs!$BB35*Revenue!BD$36+Inputs!$AE$44*Inputs!$BD35*Revenue!BD$37+Inputs!$AE$45*Inputs!$BF35*Revenue!BD$38+Inputs!$AE$46*Inputs!$BH35*Revenue!BD$39+Inputs!$AE$47*Inputs!$BJ35*Revenue!BD$40+Inputs!$AE$48*Inputs!$BL35*Revenue!BD$41,0)</f>
        <v>3238</v>
      </c>
      <c r="BE103" s="34">
        <f>ROUNDUP(Inputs!$AE$42*Inputs!$AZ35*Revenue!BE$35+Inputs!$AE$43*Inputs!$BB35*Revenue!BE$36+Inputs!$AE$44*Inputs!$BD35*Revenue!BE$37+Inputs!$AE$45*Inputs!$BF35*Revenue!BE$38+Inputs!$AE$46*Inputs!$BH35*Revenue!BE$39+Inputs!$AE$47*Inputs!$BJ35*Revenue!BE$40+Inputs!$AE$48*Inputs!$BL35*Revenue!BE$41,0)</f>
        <v>2233</v>
      </c>
      <c r="BF103" s="34">
        <f>ROUNDUP(Inputs!$AE$42*Inputs!$AZ35*Revenue!BF$35+Inputs!$AE$43*Inputs!$BB35*Revenue!BF$36+Inputs!$AE$44*Inputs!$BD35*Revenue!BF$37+Inputs!$AE$45*Inputs!$BF35*Revenue!BF$38+Inputs!$AE$46*Inputs!$BH35*Revenue!BF$39+Inputs!$AE$47*Inputs!$BJ35*Revenue!BF$40+Inputs!$AE$48*Inputs!$BL35*Revenue!BF$41,0)</f>
        <v>3103</v>
      </c>
      <c r="BG103" s="34">
        <f>ROUNDUP(Inputs!$AE$42*Inputs!$AZ35*Revenue!BG$35+Inputs!$AE$43*Inputs!$BB35*Revenue!BG$36+Inputs!$AE$44*Inputs!$BD35*Revenue!BG$37+Inputs!$AE$45*Inputs!$BF35*Revenue!BG$38+Inputs!$AE$46*Inputs!$BH35*Revenue!BG$39+Inputs!$AE$47*Inputs!$BJ35*Revenue!BG$40+Inputs!$AE$48*Inputs!$BL35*Revenue!BG$41,0)</f>
        <v>2936</v>
      </c>
      <c r="BH103" s="34">
        <f>ROUNDUP(Inputs!$AE$42*Inputs!$AZ35*Revenue!BH$35+Inputs!$AE$43*Inputs!$BB35*Revenue!BH$36+Inputs!$AE$44*Inputs!$BD35*Revenue!BH$37+Inputs!$AE$45*Inputs!$BF35*Revenue!BH$38+Inputs!$AE$46*Inputs!$BH35*Revenue!BH$39+Inputs!$AE$47*Inputs!$BJ35*Revenue!BH$40+Inputs!$AE$48*Inputs!$BL35*Revenue!BH$41,0)</f>
        <v>3032</v>
      </c>
      <c r="BI103" s="34">
        <f>ROUNDUP(Inputs!$AE$42*Inputs!$AZ35*Revenue!BI$35+Inputs!$AE$43*Inputs!$BB35*Revenue!BI$36+Inputs!$AE$44*Inputs!$BD35*Revenue!BI$37+Inputs!$AE$45*Inputs!$BF35*Revenue!BI$38+Inputs!$AE$46*Inputs!$BH35*Revenue!BI$39+Inputs!$AE$47*Inputs!$BJ35*Revenue!BI$40+Inputs!$AE$48*Inputs!$BL35*Revenue!BI$41,0)</f>
        <v>2964</v>
      </c>
      <c r="BJ103" s="34">
        <f>ROUNDUP(Inputs!$AE$42*Inputs!$AZ35*Revenue!BJ$35+Inputs!$AE$43*Inputs!$BB35*Revenue!BJ$36+Inputs!$AE$44*Inputs!$BD35*Revenue!BJ$37+Inputs!$AE$45*Inputs!$BF35*Revenue!BJ$38+Inputs!$AE$46*Inputs!$BH35*Revenue!BJ$39+Inputs!$AE$47*Inputs!$BJ35*Revenue!BJ$40+Inputs!$AE$48*Inputs!$BL35*Revenue!BJ$41,0)</f>
        <v>2988</v>
      </c>
      <c r="BK103" s="34">
        <f>ROUNDUP(Inputs!$AE$42*Inputs!$AZ35*Revenue!BK$35+Inputs!$AE$43*Inputs!$BB35*Revenue!BK$36+Inputs!$AE$44*Inputs!$BD35*Revenue!BK$37+Inputs!$AE$45*Inputs!$BF35*Revenue!BK$38+Inputs!$AE$46*Inputs!$BH35*Revenue!BK$39+Inputs!$AE$47*Inputs!$BJ35*Revenue!BK$40+Inputs!$AE$48*Inputs!$BL35*Revenue!BK$41,0)</f>
        <v>3509</v>
      </c>
      <c r="BL103" s="34">
        <f>ROUNDUP(Inputs!$AE$42*Inputs!$AZ35*Revenue!BL$35+Inputs!$AE$43*Inputs!$BB35*Revenue!BL$36+Inputs!$AE$44*Inputs!$BD35*Revenue!BL$37+Inputs!$AE$45*Inputs!$BF35*Revenue!BL$38+Inputs!$AE$46*Inputs!$BH35*Revenue!BL$39+Inputs!$AE$47*Inputs!$BJ35*Revenue!BL$40+Inputs!$AE$48*Inputs!$BL35*Revenue!BL$41,0)</f>
        <v>2893</v>
      </c>
      <c r="BM103" s="34">
        <f>ROUNDUP(Inputs!$AE$42*Inputs!$AZ35*Revenue!BM$35+Inputs!$AE$43*Inputs!$BB35*Revenue!BM$36+Inputs!$AE$44*Inputs!$BD35*Revenue!BM$37+Inputs!$AE$45*Inputs!$BF35*Revenue!BM$38+Inputs!$AE$46*Inputs!$BH35*Revenue!BM$39+Inputs!$AE$47*Inputs!$BJ35*Revenue!BM$40+Inputs!$AE$48*Inputs!$BL35*Revenue!BM$41,0)</f>
        <v>3351</v>
      </c>
      <c r="BN103" s="34">
        <f>ROUNDUP(Inputs!$AE$42*Inputs!$AZ35*Revenue!BN$35+Inputs!$AE$43*Inputs!$BB35*Revenue!BN$36+Inputs!$AE$44*Inputs!$BD35*Revenue!BN$37+Inputs!$AE$45*Inputs!$BF35*Revenue!BN$38+Inputs!$AE$46*Inputs!$BH35*Revenue!BN$39+Inputs!$AE$47*Inputs!$BJ35*Revenue!BN$40+Inputs!$AE$48*Inputs!$BL35*Revenue!BN$41,0)</f>
        <v>3439</v>
      </c>
      <c r="BO103" s="34">
        <f>ROUNDUP(Inputs!$AE$42*Inputs!$AZ35*Revenue!BO$35+Inputs!$AE$43*Inputs!$BB35*Revenue!BO$36+Inputs!$AE$44*Inputs!$BD35*Revenue!BO$37+Inputs!$AE$45*Inputs!$BF35*Revenue!BO$38+Inputs!$AE$46*Inputs!$BH35*Revenue!BO$39+Inputs!$AE$47*Inputs!$BJ35*Revenue!BO$40+Inputs!$AE$48*Inputs!$BL35*Revenue!BO$41,0)</f>
        <v>3423</v>
      </c>
      <c r="BP103" s="34">
        <f>ROUNDUP(Inputs!$AE$42*Inputs!$AZ35*Revenue!BP$35+Inputs!$AE$43*Inputs!$BB35*Revenue!BP$36+Inputs!$AE$44*Inputs!$BD35*Revenue!BP$37+Inputs!$AE$45*Inputs!$BF35*Revenue!BP$38+Inputs!$AE$46*Inputs!$BH35*Revenue!BP$39+Inputs!$AE$47*Inputs!$BJ35*Revenue!BP$40+Inputs!$AE$48*Inputs!$BL35*Revenue!BP$41,0)</f>
        <v>3431</v>
      </c>
      <c r="BQ103" s="34">
        <f>ROUNDUP(Inputs!$AE$42*Inputs!$AZ35*Revenue!BQ$35+Inputs!$AE$43*Inputs!$BB35*Revenue!BQ$36+Inputs!$AE$44*Inputs!$BD35*Revenue!BQ$37+Inputs!$AE$45*Inputs!$BF35*Revenue!BQ$38+Inputs!$AE$46*Inputs!$BH35*Revenue!BQ$39+Inputs!$AE$47*Inputs!$BJ35*Revenue!BQ$40+Inputs!$AE$48*Inputs!$BL35*Revenue!BQ$41,0)</f>
        <v>2351</v>
      </c>
      <c r="BR103" s="34">
        <f>ROUNDUP(Inputs!$AE$42*Inputs!$AZ35*Revenue!BR$35+Inputs!$AE$43*Inputs!$BB35*Revenue!BR$36+Inputs!$AE$44*Inputs!$BD35*Revenue!BR$37+Inputs!$AE$45*Inputs!$BF35*Revenue!BR$38+Inputs!$AE$46*Inputs!$BH35*Revenue!BR$39+Inputs!$AE$47*Inputs!$BJ35*Revenue!BR$40+Inputs!$AE$48*Inputs!$BL35*Revenue!BR$41,0)</f>
        <v>3192</v>
      </c>
      <c r="BS103" s="34">
        <f>ROUNDUP(Inputs!$AE$42*Inputs!$AZ35*Revenue!BS$35+Inputs!$AE$43*Inputs!$BB35*Revenue!BS$36+Inputs!$AE$44*Inputs!$BD35*Revenue!BS$37+Inputs!$AE$45*Inputs!$BF35*Revenue!BS$38+Inputs!$AE$46*Inputs!$BH35*Revenue!BS$39+Inputs!$AE$47*Inputs!$BJ35*Revenue!BS$40+Inputs!$AE$48*Inputs!$BL35*Revenue!BS$41,0)</f>
        <v>3073</v>
      </c>
      <c r="BT103" s="34">
        <f>ROUNDUP(Inputs!$AE$42*Inputs!$AZ35*Revenue!BT$35+Inputs!$AE$43*Inputs!$BB35*Revenue!BT$36+Inputs!$AE$44*Inputs!$BD35*Revenue!BT$37+Inputs!$AE$45*Inputs!$BF35*Revenue!BT$38+Inputs!$AE$46*Inputs!$BH35*Revenue!BT$39+Inputs!$AE$47*Inputs!$BJ35*Revenue!BT$40+Inputs!$AE$48*Inputs!$BL35*Revenue!BT$41,0)</f>
        <v>3284</v>
      </c>
      <c r="BU103" s="34">
        <f>ROUNDUP(Inputs!$AE$42*Inputs!$AZ35*Revenue!BU$35+Inputs!$AE$43*Inputs!$BB35*Revenue!BU$36+Inputs!$AE$44*Inputs!$BD35*Revenue!BU$37+Inputs!$AE$45*Inputs!$BF35*Revenue!BU$38+Inputs!$AE$46*Inputs!$BH35*Revenue!BU$39+Inputs!$AE$47*Inputs!$BJ35*Revenue!BU$40+Inputs!$AE$48*Inputs!$BL35*Revenue!BU$41,0)</f>
        <v>3045</v>
      </c>
      <c r="BV103" s="34">
        <f>ROUNDUP(Inputs!$AE$42*Inputs!$AZ35*Revenue!BV$35+Inputs!$AE$43*Inputs!$BB35*Revenue!BV$36+Inputs!$AE$44*Inputs!$BD35*Revenue!BV$37+Inputs!$AE$45*Inputs!$BF35*Revenue!BV$38+Inputs!$AE$46*Inputs!$BH35*Revenue!BV$39+Inputs!$AE$47*Inputs!$BJ35*Revenue!BV$40+Inputs!$AE$48*Inputs!$BL35*Revenue!BV$41,0)</f>
        <v>3170</v>
      </c>
      <c r="BW103" s="34">
        <f>ROUNDUP(Inputs!$AE$42*Inputs!$AZ35*Revenue!BW$35+Inputs!$AE$43*Inputs!$BB35*Revenue!BW$36+Inputs!$AE$44*Inputs!$BD35*Revenue!BW$37+Inputs!$AE$45*Inputs!$BF35*Revenue!BW$38+Inputs!$AE$46*Inputs!$BH35*Revenue!BW$39+Inputs!$AE$47*Inputs!$BJ35*Revenue!BW$40+Inputs!$AE$48*Inputs!$BL35*Revenue!BW$41,0)</f>
        <v>3674</v>
      </c>
      <c r="BX103" s="34">
        <f>ROUNDUP(Inputs!$AE$42*Inputs!$AZ35*Revenue!BX$35+Inputs!$AE$43*Inputs!$BB35*Revenue!BX$36+Inputs!$AE$44*Inputs!$BD35*Revenue!BX$37+Inputs!$AE$45*Inputs!$BF35*Revenue!BX$38+Inputs!$AE$46*Inputs!$BH35*Revenue!BX$39+Inputs!$AE$47*Inputs!$BJ35*Revenue!BX$40+Inputs!$AE$48*Inputs!$BL35*Revenue!BX$41,0)</f>
        <v>3091</v>
      </c>
      <c r="BY103" s="34">
        <f>ROUNDUP(Inputs!$AE$42*Inputs!$AZ35*Revenue!BY$35+Inputs!$AE$43*Inputs!$BB35*Revenue!BY$36+Inputs!$AE$44*Inputs!$BD35*Revenue!BY$37+Inputs!$AE$45*Inputs!$BF35*Revenue!BY$38+Inputs!$AE$46*Inputs!$BH35*Revenue!BY$39+Inputs!$AE$47*Inputs!$BJ35*Revenue!BY$40+Inputs!$AE$48*Inputs!$BL35*Revenue!BY$41,0)</f>
        <v>3550</v>
      </c>
      <c r="BZ103" s="34">
        <f>ROUNDUP(Inputs!$AE$42*Inputs!$AZ35*Revenue!BZ$35+Inputs!$AE$43*Inputs!$BB35*Revenue!BZ$36+Inputs!$AE$44*Inputs!$BD35*Revenue!BZ$37+Inputs!$AE$45*Inputs!$BF35*Revenue!BZ$38+Inputs!$AE$46*Inputs!$BH35*Revenue!BZ$39+Inputs!$AE$47*Inputs!$BJ35*Revenue!BZ$40+Inputs!$AE$48*Inputs!$BL35*Revenue!BZ$41,0)</f>
        <v>3545</v>
      </c>
      <c r="CA103" s="34">
        <f>ROUNDUP(Inputs!$AE$42*Inputs!$AZ35*Revenue!CA$35+Inputs!$AE$43*Inputs!$BB35*Revenue!CA$36+Inputs!$AE$44*Inputs!$BD35*Revenue!CA$37+Inputs!$AE$45*Inputs!$BF35*Revenue!CA$38+Inputs!$AE$46*Inputs!$BH35*Revenue!CA$39+Inputs!$AE$47*Inputs!$BJ35*Revenue!CA$40+Inputs!$AE$48*Inputs!$BL35*Revenue!CA$41,0)</f>
        <v>3574</v>
      </c>
      <c r="CB103" s="34">
        <f>ROUNDUP(Inputs!$AE$42*Inputs!$AZ35*Revenue!CB$35+Inputs!$AE$43*Inputs!$BB35*Revenue!CB$36+Inputs!$AE$44*Inputs!$BD35*Revenue!CB$37+Inputs!$AE$45*Inputs!$BF35*Revenue!CB$38+Inputs!$AE$46*Inputs!$BH35*Revenue!CB$39+Inputs!$AE$47*Inputs!$BJ35*Revenue!CB$40+Inputs!$AE$48*Inputs!$BL35*Revenue!CB$41,0)</f>
        <v>4011</v>
      </c>
      <c r="CC103" s="34">
        <f>ROUNDUP(Inputs!$AE$42*Inputs!$AZ35*Revenue!CC$35+Inputs!$AE$43*Inputs!$BB35*Revenue!CC$36+Inputs!$AE$44*Inputs!$BD35*Revenue!CC$37+Inputs!$AE$45*Inputs!$BF35*Revenue!CC$38+Inputs!$AE$46*Inputs!$BH35*Revenue!CC$39+Inputs!$AE$47*Inputs!$BJ35*Revenue!CC$40+Inputs!$AE$48*Inputs!$BL35*Revenue!CC$41,0)</f>
        <v>2671</v>
      </c>
      <c r="CD103" s="34">
        <f>ROUNDUP(Inputs!$AE$42*Inputs!$AZ35*Revenue!CD$35+Inputs!$AE$43*Inputs!$BB35*Revenue!CD$36+Inputs!$AE$44*Inputs!$BD35*Revenue!CD$37+Inputs!$AE$45*Inputs!$BF35*Revenue!CD$38+Inputs!$AE$46*Inputs!$BH35*Revenue!CD$39+Inputs!$AE$47*Inputs!$BJ35*Revenue!CD$40+Inputs!$AE$48*Inputs!$BL35*Revenue!CD$41,0)</f>
        <v>3603</v>
      </c>
      <c r="CE103" s="34">
        <f>ROUNDUP(Inputs!$AE$42*Inputs!$AZ35*Revenue!CE$35+Inputs!$AE$43*Inputs!$BB35*Revenue!CE$36+Inputs!$AE$44*Inputs!$BD35*Revenue!CE$37+Inputs!$AE$45*Inputs!$BF35*Revenue!CE$38+Inputs!$AE$46*Inputs!$BH35*Revenue!CE$39+Inputs!$AE$47*Inputs!$BJ35*Revenue!CE$40+Inputs!$AE$48*Inputs!$BL35*Revenue!CE$41,0)</f>
        <v>3460</v>
      </c>
      <c r="CF103" s="34">
        <f>ROUNDUP(Inputs!$AE$42*Inputs!$AZ35*Revenue!CF$35+Inputs!$AE$43*Inputs!$BB35*Revenue!CF$36+Inputs!$AE$44*Inputs!$BD35*Revenue!CF$37+Inputs!$AE$45*Inputs!$BF35*Revenue!CF$38+Inputs!$AE$46*Inputs!$BH35*Revenue!CF$39+Inputs!$AE$47*Inputs!$BJ35*Revenue!CF$40+Inputs!$AE$48*Inputs!$BL35*Revenue!CF$41,0)</f>
        <v>3712</v>
      </c>
      <c r="CG103" s="34">
        <f>ROUNDUP(Inputs!$AE$42*Inputs!$AZ35*Revenue!CG$35+Inputs!$AE$43*Inputs!$BB35*Revenue!CG$36+Inputs!$AE$44*Inputs!$BD35*Revenue!CG$37+Inputs!$AE$45*Inputs!$BF35*Revenue!CG$38+Inputs!$AE$46*Inputs!$BH35*Revenue!CG$39+Inputs!$AE$47*Inputs!$BJ35*Revenue!CG$40+Inputs!$AE$48*Inputs!$BL35*Revenue!CG$41,0)</f>
        <v>3512</v>
      </c>
      <c r="CH103" s="34">
        <f>ROUNDUP(Inputs!$AE$42*Inputs!$AZ35*Revenue!CH$35+Inputs!$AE$43*Inputs!$BB35*Revenue!CH$36+Inputs!$AE$44*Inputs!$BD35*Revenue!CH$37+Inputs!$AE$45*Inputs!$BF35*Revenue!CH$38+Inputs!$AE$46*Inputs!$BH35*Revenue!CH$39+Inputs!$AE$47*Inputs!$BJ35*Revenue!CH$40+Inputs!$AE$48*Inputs!$BL35*Revenue!CH$41,0)</f>
        <v>3626</v>
      </c>
      <c r="CI103" s="34">
        <f>ROUNDUP(Inputs!$AE$42*Inputs!$AZ35*Revenue!CI$35+Inputs!$AE$43*Inputs!$BB35*Revenue!CI$36+Inputs!$AE$44*Inputs!$BD35*Revenue!CI$37+Inputs!$AE$45*Inputs!$BF35*Revenue!CI$38+Inputs!$AE$46*Inputs!$BH35*Revenue!CI$39+Inputs!$AE$47*Inputs!$BJ35*Revenue!CI$40+Inputs!$AE$48*Inputs!$BL35*Revenue!CI$41,0)</f>
        <v>4080</v>
      </c>
      <c r="CJ103" s="34">
        <f>ROUNDUP(Inputs!$AE$42*Inputs!$AZ35*Revenue!CJ$35+Inputs!$AE$43*Inputs!$BB35*Revenue!CJ$36+Inputs!$AE$44*Inputs!$BD35*Revenue!CJ$37+Inputs!$AE$45*Inputs!$BF35*Revenue!CJ$38+Inputs!$AE$46*Inputs!$BH35*Revenue!CJ$39+Inputs!$AE$47*Inputs!$BJ35*Revenue!CJ$40+Inputs!$AE$48*Inputs!$BL35*Revenue!CJ$41,0)</f>
        <v>3492</v>
      </c>
      <c r="CK103" s="34">
        <f>ROUNDUP(Inputs!$AE$42*Inputs!$AZ35*Revenue!CK$35+Inputs!$AE$43*Inputs!$BB35*Revenue!CK$36+Inputs!$AE$44*Inputs!$BD35*Revenue!CK$37+Inputs!$AE$45*Inputs!$BF35*Revenue!CK$38+Inputs!$AE$46*Inputs!$BH35*Revenue!CK$39+Inputs!$AE$47*Inputs!$BJ35*Revenue!CK$40+Inputs!$AE$48*Inputs!$BL35*Revenue!CK$41,0)</f>
        <v>4151</v>
      </c>
      <c r="CL103" s="34">
        <f>ROUNDUP(Inputs!$AE$42*Inputs!$AZ35*Revenue!CL$35+Inputs!$AE$43*Inputs!$BB35*Revenue!CL$36+Inputs!$AE$44*Inputs!$BD35*Revenue!CL$37+Inputs!$AE$45*Inputs!$BF35*Revenue!CL$38+Inputs!$AE$46*Inputs!$BH35*Revenue!CL$39+Inputs!$AE$47*Inputs!$BJ35*Revenue!CL$40+Inputs!$AE$48*Inputs!$BL35*Revenue!CL$41,0)</f>
        <v>3932</v>
      </c>
      <c r="CM103" s="34">
        <f>ROUNDUP(Inputs!$AE$42*Inputs!$AZ35*Revenue!CM$35+Inputs!$AE$43*Inputs!$BB35*Revenue!CM$36+Inputs!$AE$44*Inputs!$BD35*Revenue!CM$37+Inputs!$AE$45*Inputs!$BF35*Revenue!CM$38+Inputs!$AE$46*Inputs!$BH35*Revenue!CM$39+Inputs!$AE$47*Inputs!$BJ35*Revenue!CM$40+Inputs!$AE$48*Inputs!$BL35*Revenue!CM$41,0)</f>
        <v>4094</v>
      </c>
    </row>
    <row r="104" spans="2:91" x14ac:dyDescent="0.2">
      <c r="B104" s="88" t="str">
        <f>IF(Inputs!AP36=0,"Don’t filled",Inputs!AP36)</f>
        <v>Tea</v>
      </c>
      <c r="C104" s="19" t="s">
        <v>279</v>
      </c>
      <c r="D104" s="19" t="s">
        <v>19</v>
      </c>
      <c r="E104" s="176">
        <f t="shared" si="111"/>
        <v>6734</v>
      </c>
      <c r="F104" s="176">
        <f t="shared" si="111"/>
        <v>28482</v>
      </c>
      <c r="G104" s="176">
        <f t="shared" si="111"/>
        <v>30926</v>
      </c>
      <c r="H104" s="176">
        <f t="shared" si="111"/>
        <v>32484</v>
      </c>
      <c r="I104" s="176">
        <f t="shared" si="111"/>
        <v>36955</v>
      </c>
      <c r="K104" s="176">
        <f t="shared" si="112"/>
        <v>0</v>
      </c>
      <c r="L104" s="176">
        <f t="shared" si="112"/>
        <v>0</v>
      </c>
      <c r="M104" s="176">
        <f t="shared" si="112"/>
        <v>0</v>
      </c>
      <c r="N104" s="176">
        <f t="shared" si="112"/>
        <v>6734</v>
      </c>
      <c r="O104" s="176">
        <f t="shared" si="112"/>
        <v>6626</v>
      </c>
      <c r="P104" s="176">
        <f t="shared" si="112"/>
        <v>6856</v>
      </c>
      <c r="Q104" s="176">
        <f t="shared" si="112"/>
        <v>7205</v>
      </c>
      <c r="R104" s="176">
        <f t="shared" si="112"/>
        <v>7795</v>
      </c>
      <c r="S104" s="176">
        <f t="shared" si="112"/>
        <v>7145</v>
      </c>
      <c r="T104" s="176">
        <f t="shared" si="112"/>
        <v>7444</v>
      </c>
      <c r="U104" s="176">
        <f t="shared" si="113"/>
        <v>7826</v>
      </c>
      <c r="V104" s="176">
        <f t="shared" si="113"/>
        <v>8511</v>
      </c>
      <c r="W104" s="176">
        <f t="shared" si="113"/>
        <v>7478</v>
      </c>
      <c r="X104" s="176">
        <f t="shared" si="113"/>
        <v>7835</v>
      </c>
      <c r="Y104" s="176">
        <f t="shared" si="113"/>
        <v>8280</v>
      </c>
      <c r="Z104" s="176">
        <f t="shared" si="113"/>
        <v>8891</v>
      </c>
      <c r="AA104" s="176">
        <f t="shared" si="113"/>
        <v>8572</v>
      </c>
      <c r="AB104" s="176">
        <f t="shared" si="113"/>
        <v>8903</v>
      </c>
      <c r="AC104" s="176">
        <f t="shared" si="113"/>
        <v>9332</v>
      </c>
      <c r="AD104" s="176">
        <f t="shared" si="113"/>
        <v>10148</v>
      </c>
      <c r="AF104" s="34">
        <f>ROUNDUP(Inputs!$AE$42*Inputs!$AZ36*Revenue!AF$35+Inputs!$AE$43*Inputs!$BB36*Revenue!AF$36+Inputs!$AE$44*Inputs!$BD36*Revenue!AF$37+Inputs!$AE$45*Inputs!$BF36*Revenue!AF$38+Inputs!$AE$46*Inputs!$BH36*Revenue!AF$39+Inputs!$AE$47*Inputs!$BJ36*Revenue!AF$40+Inputs!$AE$48*Inputs!$BL36*Revenue!AF$41,0)</f>
        <v>0</v>
      </c>
      <c r="AG104" s="34">
        <f>ROUNDUP(Inputs!$AE$42*Inputs!$AZ36*Revenue!AG$35+Inputs!$AE$43*Inputs!$BB36*Revenue!AG$36+Inputs!$AE$44*Inputs!$BD36*Revenue!AG$37+Inputs!$AE$45*Inputs!$BF36*Revenue!AG$38+Inputs!$AE$46*Inputs!$BH36*Revenue!AG$39+Inputs!$AE$47*Inputs!$BJ36*Revenue!AG$40+Inputs!$AE$48*Inputs!$BL36*Revenue!AG$41,0)</f>
        <v>0</v>
      </c>
      <c r="AH104" s="34">
        <f>ROUNDUP(Inputs!$AE$42*Inputs!$AZ36*Revenue!AH$35+Inputs!$AE$43*Inputs!$BB36*Revenue!AH$36+Inputs!$AE$44*Inputs!$BD36*Revenue!AH$37+Inputs!$AE$45*Inputs!$BF36*Revenue!AH$38+Inputs!$AE$46*Inputs!$BH36*Revenue!AH$39+Inputs!$AE$47*Inputs!$BJ36*Revenue!AH$40+Inputs!$AE$48*Inputs!$BL36*Revenue!AH$41,0)</f>
        <v>0</v>
      </c>
      <c r="AI104" s="34">
        <f>ROUNDUP(Inputs!$AE$42*Inputs!$AZ36*Revenue!AI$35+Inputs!$AE$43*Inputs!$BB36*Revenue!AI$36+Inputs!$AE$44*Inputs!$BD36*Revenue!AI$37+Inputs!$AE$45*Inputs!$BF36*Revenue!AI$38+Inputs!$AE$46*Inputs!$BH36*Revenue!AI$39+Inputs!$AE$47*Inputs!$BJ36*Revenue!AI$40+Inputs!$AE$48*Inputs!$BL36*Revenue!AI$41,0)</f>
        <v>0</v>
      </c>
      <c r="AJ104" s="34">
        <f>ROUNDUP(Inputs!$AE$42*Inputs!$AZ36*Revenue!AJ$35+Inputs!$AE$43*Inputs!$BB36*Revenue!AJ$36+Inputs!$AE$44*Inputs!$BD36*Revenue!AJ$37+Inputs!$AE$45*Inputs!$BF36*Revenue!AJ$38+Inputs!$AE$46*Inputs!$BH36*Revenue!AJ$39+Inputs!$AE$47*Inputs!$BJ36*Revenue!AJ$40+Inputs!$AE$48*Inputs!$BL36*Revenue!AJ$41,0)</f>
        <v>0</v>
      </c>
      <c r="AK104" s="34">
        <f>ROUNDUP(Inputs!$AE$42*Inputs!$AZ36*Revenue!AK$35+Inputs!$AE$43*Inputs!$BB36*Revenue!AK$36+Inputs!$AE$44*Inputs!$BD36*Revenue!AK$37+Inputs!$AE$45*Inputs!$BF36*Revenue!AK$38+Inputs!$AE$46*Inputs!$BH36*Revenue!AK$39+Inputs!$AE$47*Inputs!$BJ36*Revenue!AK$40+Inputs!$AE$48*Inputs!$BL36*Revenue!AK$41,0)</f>
        <v>0</v>
      </c>
      <c r="AL104" s="34">
        <f>ROUNDUP(Inputs!$AE$42*Inputs!$AZ36*Revenue!AL$35+Inputs!$AE$43*Inputs!$BB36*Revenue!AL$36+Inputs!$AE$44*Inputs!$BD36*Revenue!AL$37+Inputs!$AE$45*Inputs!$BF36*Revenue!AL$38+Inputs!$AE$46*Inputs!$BH36*Revenue!AL$39+Inputs!$AE$47*Inputs!$BJ36*Revenue!AL$40+Inputs!$AE$48*Inputs!$BL36*Revenue!AL$41,0)</f>
        <v>0</v>
      </c>
      <c r="AM104" s="34">
        <f>ROUNDUP(Inputs!$AE$42*Inputs!$AZ36*Revenue!AM$35+Inputs!$AE$43*Inputs!$BB36*Revenue!AM$36+Inputs!$AE$44*Inputs!$BD36*Revenue!AM$37+Inputs!$AE$45*Inputs!$BF36*Revenue!AM$38+Inputs!$AE$46*Inputs!$BH36*Revenue!AM$39+Inputs!$AE$47*Inputs!$BJ36*Revenue!AM$40+Inputs!$AE$48*Inputs!$BL36*Revenue!AM$41,0)</f>
        <v>0</v>
      </c>
      <c r="AN104" s="34">
        <f>ROUNDUP(Inputs!$AE$42*Inputs!$AZ36*Revenue!AN$35+Inputs!$AE$43*Inputs!$BB36*Revenue!AN$36+Inputs!$AE$44*Inputs!$BD36*Revenue!AN$37+Inputs!$AE$45*Inputs!$BF36*Revenue!AN$38+Inputs!$AE$46*Inputs!$BH36*Revenue!AN$39+Inputs!$AE$47*Inputs!$BJ36*Revenue!AN$40+Inputs!$AE$48*Inputs!$BL36*Revenue!AN$41,0)</f>
        <v>0</v>
      </c>
      <c r="AO104" s="34">
        <f>ROUNDUP(Inputs!$AE$42*Inputs!$AZ36*Revenue!AO$35+Inputs!$AE$43*Inputs!$BB36*Revenue!AO$36+Inputs!$AE$44*Inputs!$BD36*Revenue!AO$37+Inputs!$AE$45*Inputs!$BF36*Revenue!AO$38+Inputs!$AE$46*Inputs!$BH36*Revenue!AO$39+Inputs!$AE$47*Inputs!$BJ36*Revenue!AO$40+Inputs!$AE$48*Inputs!$BL36*Revenue!AO$41,0)</f>
        <v>2220</v>
      </c>
      <c r="AP104" s="34">
        <f>ROUNDUP(Inputs!$AE$42*Inputs!$AZ36*Revenue!AP$35+Inputs!$AE$43*Inputs!$BB36*Revenue!AP$36+Inputs!$AE$44*Inputs!$BD36*Revenue!AP$37+Inputs!$AE$45*Inputs!$BF36*Revenue!AP$38+Inputs!$AE$46*Inputs!$BH36*Revenue!AP$39+Inputs!$AE$47*Inputs!$BJ36*Revenue!AP$40+Inputs!$AE$48*Inputs!$BL36*Revenue!AP$41,0)</f>
        <v>2182</v>
      </c>
      <c r="AQ104" s="34">
        <f>ROUNDUP(Inputs!$AE$42*Inputs!$AZ36*Revenue!AQ$35+Inputs!$AE$43*Inputs!$BB36*Revenue!AQ$36+Inputs!$AE$44*Inputs!$BD36*Revenue!AQ$37+Inputs!$AE$45*Inputs!$BF36*Revenue!AQ$38+Inputs!$AE$46*Inputs!$BH36*Revenue!AQ$39+Inputs!$AE$47*Inputs!$BJ36*Revenue!AQ$40+Inputs!$AE$48*Inputs!$BL36*Revenue!AQ$41,0)</f>
        <v>2332</v>
      </c>
      <c r="AR104" s="34">
        <f>ROUNDUP(Inputs!$AE$42*Inputs!$AZ36*Revenue!AR$35+Inputs!$AE$43*Inputs!$BB36*Revenue!AR$36+Inputs!$AE$44*Inputs!$BD36*Revenue!AR$37+Inputs!$AE$45*Inputs!$BF36*Revenue!AR$38+Inputs!$AE$46*Inputs!$BH36*Revenue!AR$39+Inputs!$AE$47*Inputs!$BJ36*Revenue!AR$40+Inputs!$AE$48*Inputs!$BL36*Revenue!AR$41,0)</f>
        <v>2486</v>
      </c>
      <c r="AS104" s="34">
        <f>ROUNDUP(Inputs!$AE$42*Inputs!$AZ36*Revenue!AS$35+Inputs!$AE$43*Inputs!$BB36*Revenue!AS$36+Inputs!$AE$44*Inputs!$BD36*Revenue!AS$37+Inputs!$AE$45*Inputs!$BF36*Revenue!AS$38+Inputs!$AE$46*Inputs!$BH36*Revenue!AS$39+Inputs!$AE$47*Inputs!$BJ36*Revenue!AS$40+Inputs!$AE$48*Inputs!$BL36*Revenue!AS$41,0)</f>
        <v>1746</v>
      </c>
      <c r="AT104" s="34">
        <f>ROUNDUP(Inputs!$AE$42*Inputs!$AZ36*Revenue!AT$35+Inputs!$AE$43*Inputs!$BB36*Revenue!AT$36+Inputs!$AE$44*Inputs!$BD36*Revenue!AT$37+Inputs!$AE$45*Inputs!$BF36*Revenue!AT$38+Inputs!$AE$46*Inputs!$BH36*Revenue!AT$39+Inputs!$AE$47*Inputs!$BJ36*Revenue!AT$40+Inputs!$AE$48*Inputs!$BL36*Revenue!AT$41,0)</f>
        <v>2394</v>
      </c>
      <c r="AU104" s="34">
        <f>ROUNDUP(Inputs!$AE$42*Inputs!$AZ36*Revenue!AU$35+Inputs!$AE$43*Inputs!$BB36*Revenue!AU$36+Inputs!$AE$44*Inputs!$BD36*Revenue!AU$37+Inputs!$AE$45*Inputs!$BF36*Revenue!AU$38+Inputs!$AE$46*Inputs!$BH36*Revenue!AU$39+Inputs!$AE$47*Inputs!$BJ36*Revenue!AU$40+Inputs!$AE$48*Inputs!$BL36*Revenue!AU$41,0)</f>
        <v>2221</v>
      </c>
      <c r="AV104" s="34">
        <f>ROUNDUP(Inputs!$AE$42*Inputs!$AZ36*Revenue!AV$35+Inputs!$AE$43*Inputs!$BB36*Revenue!AV$36+Inputs!$AE$44*Inputs!$BD36*Revenue!AV$37+Inputs!$AE$45*Inputs!$BF36*Revenue!AV$38+Inputs!$AE$46*Inputs!$BH36*Revenue!AV$39+Inputs!$AE$47*Inputs!$BJ36*Revenue!AV$40+Inputs!$AE$48*Inputs!$BL36*Revenue!AV$41,0)</f>
        <v>2312</v>
      </c>
      <c r="AW104" s="34">
        <f>ROUNDUP(Inputs!$AE$42*Inputs!$AZ36*Revenue!AW$35+Inputs!$AE$43*Inputs!$BB36*Revenue!AW$36+Inputs!$AE$44*Inputs!$BD36*Revenue!AW$37+Inputs!$AE$45*Inputs!$BF36*Revenue!AW$38+Inputs!$AE$46*Inputs!$BH36*Revenue!AW$39+Inputs!$AE$47*Inputs!$BJ36*Revenue!AW$40+Inputs!$AE$48*Inputs!$BL36*Revenue!AW$41,0)</f>
        <v>2323</v>
      </c>
      <c r="AX104" s="34">
        <f>ROUNDUP(Inputs!$AE$42*Inputs!$AZ36*Revenue!AX$35+Inputs!$AE$43*Inputs!$BB36*Revenue!AX$36+Inputs!$AE$44*Inputs!$BD36*Revenue!AX$37+Inputs!$AE$45*Inputs!$BF36*Revenue!AX$38+Inputs!$AE$46*Inputs!$BH36*Revenue!AX$39+Inputs!$AE$47*Inputs!$BJ36*Revenue!AX$40+Inputs!$AE$48*Inputs!$BL36*Revenue!AX$41,0)</f>
        <v>2312</v>
      </c>
      <c r="AY104" s="34">
        <f>ROUNDUP(Inputs!$AE$42*Inputs!$AZ36*Revenue!AY$35+Inputs!$AE$43*Inputs!$BB36*Revenue!AY$36+Inputs!$AE$44*Inputs!$BD36*Revenue!AY$37+Inputs!$AE$45*Inputs!$BF36*Revenue!AY$38+Inputs!$AE$46*Inputs!$BH36*Revenue!AY$39+Inputs!$AE$47*Inputs!$BJ36*Revenue!AY$40+Inputs!$AE$48*Inputs!$BL36*Revenue!AY$41,0)</f>
        <v>2618</v>
      </c>
      <c r="AZ104" s="34">
        <f>ROUNDUP(Inputs!$AE$42*Inputs!$AZ36*Revenue!AZ$35+Inputs!$AE$43*Inputs!$BB36*Revenue!AZ$36+Inputs!$AE$44*Inputs!$BD36*Revenue!AZ$37+Inputs!$AE$45*Inputs!$BF36*Revenue!AZ$38+Inputs!$AE$46*Inputs!$BH36*Revenue!AZ$39+Inputs!$AE$47*Inputs!$BJ36*Revenue!AZ$40+Inputs!$AE$48*Inputs!$BL36*Revenue!AZ$41,0)</f>
        <v>2275</v>
      </c>
      <c r="BA104" s="34">
        <f>ROUNDUP(Inputs!$AE$42*Inputs!$AZ36*Revenue!BA$35+Inputs!$AE$43*Inputs!$BB36*Revenue!BA$36+Inputs!$AE$44*Inputs!$BD36*Revenue!BA$37+Inputs!$AE$45*Inputs!$BF36*Revenue!BA$38+Inputs!$AE$46*Inputs!$BH36*Revenue!BA$39+Inputs!$AE$47*Inputs!$BJ36*Revenue!BA$40+Inputs!$AE$48*Inputs!$BL36*Revenue!BA$41,0)</f>
        <v>2551</v>
      </c>
      <c r="BB104" s="34">
        <f>ROUNDUP(Inputs!$AE$42*Inputs!$AZ36*Revenue!BB$35+Inputs!$AE$43*Inputs!$BB36*Revenue!BB$36+Inputs!$AE$44*Inputs!$BD36*Revenue!BB$37+Inputs!$AE$45*Inputs!$BF36*Revenue!BB$38+Inputs!$AE$46*Inputs!$BH36*Revenue!BB$39+Inputs!$AE$47*Inputs!$BJ36*Revenue!BB$40+Inputs!$AE$48*Inputs!$BL36*Revenue!BB$41,0)</f>
        <v>2599</v>
      </c>
      <c r="BC104" s="34">
        <f>ROUNDUP(Inputs!$AE$42*Inputs!$AZ36*Revenue!BC$35+Inputs!$AE$43*Inputs!$BB36*Revenue!BC$36+Inputs!$AE$44*Inputs!$BD36*Revenue!BC$37+Inputs!$AE$45*Inputs!$BF36*Revenue!BC$38+Inputs!$AE$46*Inputs!$BH36*Revenue!BC$39+Inputs!$AE$47*Inputs!$BJ36*Revenue!BC$40+Inputs!$AE$48*Inputs!$BL36*Revenue!BC$41,0)</f>
        <v>2645</v>
      </c>
      <c r="BD104" s="34">
        <f>ROUNDUP(Inputs!$AE$42*Inputs!$AZ36*Revenue!BD$35+Inputs!$AE$43*Inputs!$BB36*Revenue!BD$36+Inputs!$AE$44*Inputs!$BD36*Revenue!BD$37+Inputs!$AE$45*Inputs!$BF36*Revenue!BD$38+Inputs!$AE$46*Inputs!$BH36*Revenue!BD$39+Inputs!$AE$47*Inputs!$BJ36*Revenue!BD$40+Inputs!$AE$48*Inputs!$BL36*Revenue!BD$41,0)</f>
        <v>2698</v>
      </c>
      <c r="BE104" s="34">
        <f>ROUNDUP(Inputs!$AE$42*Inputs!$AZ36*Revenue!BE$35+Inputs!$AE$43*Inputs!$BB36*Revenue!BE$36+Inputs!$AE$44*Inputs!$BD36*Revenue!BE$37+Inputs!$AE$45*Inputs!$BF36*Revenue!BE$38+Inputs!$AE$46*Inputs!$BH36*Revenue!BE$39+Inputs!$AE$47*Inputs!$BJ36*Revenue!BE$40+Inputs!$AE$48*Inputs!$BL36*Revenue!BE$41,0)</f>
        <v>1861</v>
      </c>
      <c r="BF104" s="34">
        <f>ROUNDUP(Inputs!$AE$42*Inputs!$AZ36*Revenue!BF$35+Inputs!$AE$43*Inputs!$BB36*Revenue!BF$36+Inputs!$AE$44*Inputs!$BD36*Revenue!BF$37+Inputs!$AE$45*Inputs!$BF36*Revenue!BF$38+Inputs!$AE$46*Inputs!$BH36*Revenue!BF$39+Inputs!$AE$47*Inputs!$BJ36*Revenue!BF$40+Inputs!$AE$48*Inputs!$BL36*Revenue!BF$41,0)</f>
        <v>2586</v>
      </c>
      <c r="BG104" s="34">
        <f>ROUNDUP(Inputs!$AE$42*Inputs!$AZ36*Revenue!BG$35+Inputs!$AE$43*Inputs!$BB36*Revenue!BG$36+Inputs!$AE$44*Inputs!$BD36*Revenue!BG$37+Inputs!$AE$45*Inputs!$BF36*Revenue!BG$38+Inputs!$AE$46*Inputs!$BH36*Revenue!BG$39+Inputs!$AE$47*Inputs!$BJ36*Revenue!BG$40+Inputs!$AE$48*Inputs!$BL36*Revenue!BG$41,0)</f>
        <v>2447</v>
      </c>
      <c r="BH104" s="34">
        <f>ROUNDUP(Inputs!$AE$42*Inputs!$AZ36*Revenue!BH$35+Inputs!$AE$43*Inputs!$BB36*Revenue!BH$36+Inputs!$AE$44*Inputs!$BD36*Revenue!BH$37+Inputs!$AE$45*Inputs!$BF36*Revenue!BH$38+Inputs!$AE$46*Inputs!$BH36*Revenue!BH$39+Inputs!$AE$47*Inputs!$BJ36*Revenue!BH$40+Inputs!$AE$48*Inputs!$BL36*Revenue!BH$41,0)</f>
        <v>2527</v>
      </c>
      <c r="BI104" s="34">
        <f>ROUNDUP(Inputs!$AE$42*Inputs!$AZ36*Revenue!BI$35+Inputs!$AE$43*Inputs!$BB36*Revenue!BI$36+Inputs!$AE$44*Inputs!$BD36*Revenue!BI$37+Inputs!$AE$45*Inputs!$BF36*Revenue!BI$38+Inputs!$AE$46*Inputs!$BH36*Revenue!BI$39+Inputs!$AE$47*Inputs!$BJ36*Revenue!BI$40+Inputs!$AE$48*Inputs!$BL36*Revenue!BI$41,0)</f>
        <v>2470</v>
      </c>
      <c r="BJ104" s="34">
        <f>ROUNDUP(Inputs!$AE$42*Inputs!$AZ36*Revenue!BJ$35+Inputs!$AE$43*Inputs!$BB36*Revenue!BJ$36+Inputs!$AE$44*Inputs!$BD36*Revenue!BJ$37+Inputs!$AE$45*Inputs!$BF36*Revenue!BJ$38+Inputs!$AE$46*Inputs!$BH36*Revenue!BJ$39+Inputs!$AE$47*Inputs!$BJ36*Revenue!BJ$40+Inputs!$AE$48*Inputs!$BL36*Revenue!BJ$41,0)</f>
        <v>2490</v>
      </c>
      <c r="BK104" s="34">
        <f>ROUNDUP(Inputs!$AE$42*Inputs!$AZ36*Revenue!BK$35+Inputs!$AE$43*Inputs!$BB36*Revenue!BK$36+Inputs!$AE$44*Inputs!$BD36*Revenue!BK$37+Inputs!$AE$45*Inputs!$BF36*Revenue!BK$38+Inputs!$AE$46*Inputs!$BH36*Revenue!BK$39+Inputs!$AE$47*Inputs!$BJ36*Revenue!BK$40+Inputs!$AE$48*Inputs!$BL36*Revenue!BK$41,0)</f>
        <v>2925</v>
      </c>
      <c r="BL104" s="34">
        <f>ROUNDUP(Inputs!$AE$42*Inputs!$AZ36*Revenue!BL$35+Inputs!$AE$43*Inputs!$BB36*Revenue!BL$36+Inputs!$AE$44*Inputs!$BD36*Revenue!BL$37+Inputs!$AE$45*Inputs!$BF36*Revenue!BL$38+Inputs!$AE$46*Inputs!$BH36*Revenue!BL$39+Inputs!$AE$47*Inputs!$BJ36*Revenue!BL$40+Inputs!$AE$48*Inputs!$BL36*Revenue!BL$41,0)</f>
        <v>2411</v>
      </c>
      <c r="BM104" s="34">
        <f>ROUNDUP(Inputs!$AE$42*Inputs!$AZ36*Revenue!BM$35+Inputs!$AE$43*Inputs!$BB36*Revenue!BM$36+Inputs!$AE$44*Inputs!$BD36*Revenue!BM$37+Inputs!$AE$45*Inputs!$BF36*Revenue!BM$38+Inputs!$AE$46*Inputs!$BH36*Revenue!BM$39+Inputs!$AE$47*Inputs!$BJ36*Revenue!BM$40+Inputs!$AE$48*Inputs!$BL36*Revenue!BM$41,0)</f>
        <v>2792</v>
      </c>
      <c r="BN104" s="34">
        <f>ROUNDUP(Inputs!$AE$42*Inputs!$AZ36*Revenue!BN$35+Inputs!$AE$43*Inputs!$BB36*Revenue!BN$36+Inputs!$AE$44*Inputs!$BD36*Revenue!BN$37+Inputs!$AE$45*Inputs!$BF36*Revenue!BN$38+Inputs!$AE$46*Inputs!$BH36*Revenue!BN$39+Inputs!$AE$47*Inputs!$BJ36*Revenue!BN$40+Inputs!$AE$48*Inputs!$BL36*Revenue!BN$41,0)</f>
        <v>2866</v>
      </c>
      <c r="BO104" s="34">
        <f>ROUNDUP(Inputs!$AE$42*Inputs!$AZ36*Revenue!BO$35+Inputs!$AE$43*Inputs!$BB36*Revenue!BO$36+Inputs!$AE$44*Inputs!$BD36*Revenue!BO$37+Inputs!$AE$45*Inputs!$BF36*Revenue!BO$38+Inputs!$AE$46*Inputs!$BH36*Revenue!BO$39+Inputs!$AE$47*Inputs!$BJ36*Revenue!BO$40+Inputs!$AE$48*Inputs!$BL36*Revenue!BO$41,0)</f>
        <v>2853</v>
      </c>
      <c r="BP104" s="34">
        <f>ROUNDUP(Inputs!$AE$42*Inputs!$AZ36*Revenue!BP$35+Inputs!$AE$43*Inputs!$BB36*Revenue!BP$36+Inputs!$AE$44*Inputs!$BD36*Revenue!BP$37+Inputs!$AE$45*Inputs!$BF36*Revenue!BP$38+Inputs!$AE$46*Inputs!$BH36*Revenue!BP$39+Inputs!$AE$47*Inputs!$BJ36*Revenue!BP$40+Inputs!$AE$48*Inputs!$BL36*Revenue!BP$41,0)</f>
        <v>2859</v>
      </c>
      <c r="BQ104" s="34">
        <f>ROUNDUP(Inputs!$AE$42*Inputs!$AZ36*Revenue!BQ$35+Inputs!$AE$43*Inputs!$BB36*Revenue!BQ$36+Inputs!$AE$44*Inputs!$BD36*Revenue!BQ$37+Inputs!$AE$45*Inputs!$BF36*Revenue!BQ$38+Inputs!$AE$46*Inputs!$BH36*Revenue!BQ$39+Inputs!$AE$47*Inputs!$BJ36*Revenue!BQ$40+Inputs!$AE$48*Inputs!$BL36*Revenue!BQ$41,0)</f>
        <v>1959</v>
      </c>
      <c r="BR104" s="34">
        <f>ROUNDUP(Inputs!$AE$42*Inputs!$AZ36*Revenue!BR$35+Inputs!$AE$43*Inputs!$BB36*Revenue!BR$36+Inputs!$AE$44*Inputs!$BD36*Revenue!BR$37+Inputs!$AE$45*Inputs!$BF36*Revenue!BR$38+Inputs!$AE$46*Inputs!$BH36*Revenue!BR$39+Inputs!$AE$47*Inputs!$BJ36*Revenue!BR$40+Inputs!$AE$48*Inputs!$BL36*Revenue!BR$41,0)</f>
        <v>2660</v>
      </c>
      <c r="BS104" s="34">
        <f>ROUNDUP(Inputs!$AE$42*Inputs!$AZ36*Revenue!BS$35+Inputs!$AE$43*Inputs!$BB36*Revenue!BS$36+Inputs!$AE$44*Inputs!$BD36*Revenue!BS$37+Inputs!$AE$45*Inputs!$BF36*Revenue!BS$38+Inputs!$AE$46*Inputs!$BH36*Revenue!BS$39+Inputs!$AE$47*Inputs!$BJ36*Revenue!BS$40+Inputs!$AE$48*Inputs!$BL36*Revenue!BS$41,0)</f>
        <v>2561</v>
      </c>
      <c r="BT104" s="34">
        <f>ROUNDUP(Inputs!$AE$42*Inputs!$AZ36*Revenue!BT$35+Inputs!$AE$43*Inputs!$BB36*Revenue!BT$36+Inputs!$AE$44*Inputs!$BD36*Revenue!BT$37+Inputs!$AE$45*Inputs!$BF36*Revenue!BT$38+Inputs!$AE$46*Inputs!$BH36*Revenue!BT$39+Inputs!$AE$47*Inputs!$BJ36*Revenue!BT$40+Inputs!$AE$48*Inputs!$BL36*Revenue!BT$41,0)</f>
        <v>2736</v>
      </c>
      <c r="BU104" s="34">
        <f>ROUNDUP(Inputs!$AE$42*Inputs!$AZ36*Revenue!BU$35+Inputs!$AE$43*Inputs!$BB36*Revenue!BU$36+Inputs!$AE$44*Inputs!$BD36*Revenue!BU$37+Inputs!$AE$45*Inputs!$BF36*Revenue!BU$38+Inputs!$AE$46*Inputs!$BH36*Revenue!BU$39+Inputs!$AE$47*Inputs!$BJ36*Revenue!BU$40+Inputs!$AE$48*Inputs!$BL36*Revenue!BU$41,0)</f>
        <v>2538</v>
      </c>
      <c r="BV104" s="34">
        <f>ROUNDUP(Inputs!$AE$42*Inputs!$AZ36*Revenue!BV$35+Inputs!$AE$43*Inputs!$BB36*Revenue!BV$36+Inputs!$AE$44*Inputs!$BD36*Revenue!BV$37+Inputs!$AE$45*Inputs!$BF36*Revenue!BV$38+Inputs!$AE$46*Inputs!$BH36*Revenue!BV$39+Inputs!$AE$47*Inputs!$BJ36*Revenue!BV$40+Inputs!$AE$48*Inputs!$BL36*Revenue!BV$41,0)</f>
        <v>2642</v>
      </c>
      <c r="BW104" s="34">
        <f>ROUNDUP(Inputs!$AE$42*Inputs!$AZ36*Revenue!BW$35+Inputs!$AE$43*Inputs!$BB36*Revenue!BW$36+Inputs!$AE$44*Inputs!$BD36*Revenue!BW$37+Inputs!$AE$45*Inputs!$BF36*Revenue!BW$38+Inputs!$AE$46*Inputs!$BH36*Revenue!BW$39+Inputs!$AE$47*Inputs!$BJ36*Revenue!BW$40+Inputs!$AE$48*Inputs!$BL36*Revenue!BW$41,0)</f>
        <v>3062</v>
      </c>
      <c r="BX104" s="34">
        <f>ROUNDUP(Inputs!$AE$42*Inputs!$AZ36*Revenue!BX$35+Inputs!$AE$43*Inputs!$BB36*Revenue!BX$36+Inputs!$AE$44*Inputs!$BD36*Revenue!BX$37+Inputs!$AE$45*Inputs!$BF36*Revenue!BX$38+Inputs!$AE$46*Inputs!$BH36*Revenue!BX$39+Inputs!$AE$47*Inputs!$BJ36*Revenue!BX$40+Inputs!$AE$48*Inputs!$BL36*Revenue!BX$41,0)</f>
        <v>2576</v>
      </c>
      <c r="BY104" s="34">
        <f>ROUNDUP(Inputs!$AE$42*Inputs!$AZ36*Revenue!BY$35+Inputs!$AE$43*Inputs!$BB36*Revenue!BY$36+Inputs!$AE$44*Inputs!$BD36*Revenue!BY$37+Inputs!$AE$45*Inputs!$BF36*Revenue!BY$38+Inputs!$AE$46*Inputs!$BH36*Revenue!BY$39+Inputs!$AE$47*Inputs!$BJ36*Revenue!BY$40+Inputs!$AE$48*Inputs!$BL36*Revenue!BY$41,0)</f>
        <v>2959</v>
      </c>
      <c r="BZ104" s="34">
        <f>ROUNDUP(Inputs!$AE$42*Inputs!$AZ36*Revenue!BZ$35+Inputs!$AE$43*Inputs!$BB36*Revenue!BZ$36+Inputs!$AE$44*Inputs!$BD36*Revenue!BZ$37+Inputs!$AE$45*Inputs!$BF36*Revenue!BZ$38+Inputs!$AE$46*Inputs!$BH36*Revenue!BZ$39+Inputs!$AE$47*Inputs!$BJ36*Revenue!BZ$40+Inputs!$AE$48*Inputs!$BL36*Revenue!BZ$41,0)</f>
        <v>2954</v>
      </c>
      <c r="CA104" s="34">
        <f>ROUNDUP(Inputs!$AE$42*Inputs!$AZ36*Revenue!CA$35+Inputs!$AE$43*Inputs!$BB36*Revenue!CA$36+Inputs!$AE$44*Inputs!$BD36*Revenue!CA$37+Inputs!$AE$45*Inputs!$BF36*Revenue!CA$38+Inputs!$AE$46*Inputs!$BH36*Revenue!CA$39+Inputs!$AE$47*Inputs!$BJ36*Revenue!CA$40+Inputs!$AE$48*Inputs!$BL36*Revenue!CA$41,0)</f>
        <v>2978</v>
      </c>
      <c r="CB104" s="34">
        <f>ROUNDUP(Inputs!$AE$42*Inputs!$AZ36*Revenue!CB$35+Inputs!$AE$43*Inputs!$BB36*Revenue!CB$36+Inputs!$AE$44*Inputs!$BD36*Revenue!CB$37+Inputs!$AE$45*Inputs!$BF36*Revenue!CB$38+Inputs!$AE$46*Inputs!$BH36*Revenue!CB$39+Inputs!$AE$47*Inputs!$BJ36*Revenue!CB$40+Inputs!$AE$48*Inputs!$BL36*Revenue!CB$41,0)</f>
        <v>3343</v>
      </c>
      <c r="CC104" s="34">
        <f>ROUNDUP(Inputs!$AE$42*Inputs!$AZ36*Revenue!CC$35+Inputs!$AE$43*Inputs!$BB36*Revenue!CC$36+Inputs!$AE$44*Inputs!$BD36*Revenue!CC$37+Inputs!$AE$45*Inputs!$BF36*Revenue!CC$38+Inputs!$AE$46*Inputs!$BH36*Revenue!CC$39+Inputs!$AE$47*Inputs!$BJ36*Revenue!CC$40+Inputs!$AE$48*Inputs!$BL36*Revenue!CC$41,0)</f>
        <v>2226</v>
      </c>
      <c r="CD104" s="34">
        <f>ROUNDUP(Inputs!$AE$42*Inputs!$AZ36*Revenue!CD$35+Inputs!$AE$43*Inputs!$BB36*Revenue!CD$36+Inputs!$AE$44*Inputs!$BD36*Revenue!CD$37+Inputs!$AE$45*Inputs!$BF36*Revenue!CD$38+Inputs!$AE$46*Inputs!$BH36*Revenue!CD$39+Inputs!$AE$47*Inputs!$BJ36*Revenue!CD$40+Inputs!$AE$48*Inputs!$BL36*Revenue!CD$41,0)</f>
        <v>3003</v>
      </c>
      <c r="CE104" s="34">
        <f>ROUNDUP(Inputs!$AE$42*Inputs!$AZ36*Revenue!CE$35+Inputs!$AE$43*Inputs!$BB36*Revenue!CE$36+Inputs!$AE$44*Inputs!$BD36*Revenue!CE$37+Inputs!$AE$45*Inputs!$BF36*Revenue!CE$38+Inputs!$AE$46*Inputs!$BH36*Revenue!CE$39+Inputs!$AE$47*Inputs!$BJ36*Revenue!CE$40+Inputs!$AE$48*Inputs!$BL36*Revenue!CE$41,0)</f>
        <v>2883</v>
      </c>
      <c r="CF104" s="34">
        <f>ROUNDUP(Inputs!$AE$42*Inputs!$AZ36*Revenue!CF$35+Inputs!$AE$43*Inputs!$BB36*Revenue!CF$36+Inputs!$AE$44*Inputs!$BD36*Revenue!CF$37+Inputs!$AE$45*Inputs!$BF36*Revenue!CF$38+Inputs!$AE$46*Inputs!$BH36*Revenue!CF$39+Inputs!$AE$47*Inputs!$BJ36*Revenue!CF$40+Inputs!$AE$48*Inputs!$BL36*Revenue!CF$41,0)</f>
        <v>3093</v>
      </c>
      <c r="CG104" s="34">
        <f>ROUNDUP(Inputs!$AE$42*Inputs!$AZ36*Revenue!CG$35+Inputs!$AE$43*Inputs!$BB36*Revenue!CG$36+Inputs!$AE$44*Inputs!$BD36*Revenue!CG$37+Inputs!$AE$45*Inputs!$BF36*Revenue!CG$38+Inputs!$AE$46*Inputs!$BH36*Revenue!CG$39+Inputs!$AE$47*Inputs!$BJ36*Revenue!CG$40+Inputs!$AE$48*Inputs!$BL36*Revenue!CG$41,0)</f>
        <v>2927</v>
      </c>
      <c r="CH104" s="34">
        <f>ROUNDUP(Inputs!$AE$42*Inputs!$AZ36*Revenue!CH$35+Inputs!$AE$43*Inputs!$BB36*Revenue!CH$36+Inputs!$AE$44*Inputs!$BD36*Revenue!CH$37+Inputs!$AE$45*Inputs!$BF36*Revenue!CH$38+Inputs!$AE$46*Inputs!$BH36*Revenue!CH$39+Inputs!$AE$47*Inputs!$BJ36*Revenue!CH$40+Inputs!$AE$48*Inputs!$BL36*Revenue!CH$41,0)</f>
        <v>3022</v>
      </c>
      <c r="CI104" s="34">
        <f>ROUNDUP(Inputs!$AE$42*Inputs!$AZ36*Revenue!CI$35+Inputs!$AE$43*Inputs!$BB36*Revenue!CI$36+Inputs!$AE$44*Inputs!$BD36*Revenue!CI$37+Inputs!$AE$45*Inputs!$BF36*Revenue!CI$38+Inputs!$AE$46*Inputs!$BH36*Revenue!CI$39+Inputs!$AE$47*Inputs!$BJ36*Revenue!CI$40+Inputs!$AE$48*Inputs!$BL36*Revenue!CI$41,0)</f>
        <v>3400</v>
      </c>
      <c r="CJ104" s="34">
        <f>ROUNDUP(Inputs!$AE$42*Inputs!$AZ36*Revenue!CJ$35+Inputs!$AE$43*Inputs!$BB36*Revenue!CJ$36+Inputs!$AE$44*Inputs!$BD36*Revenue!CJ$37+Inputs!$AE$45*Inputs!$BF36*Revenue!CJ$38+Inputs!$AE$46*Inputs!$BH36*Revenue!CJ$39+Inputs!$AE$47*Inputs!$BJ36*Revenue!CJ$40+Inputs!$AE$48*Inputs!$BL36*Revenue!CJ$41,0)</f>
        <v>2910</v>
      </c>
      <c r="CK104" s="34">
        <f>ROUNDUP(Inputs!$AE$42*Inputs!$AZ36*Revenue!CK$35+Inputs!$AE$43*Inputs!$BB36*Revenue!CK$36+Inputs!$AE$44*Inputs!$BD36*Revenue!CK$37+Inputs!$AE$45*Inputs!$BF36*Revenue!CK$38+Inputs!$AE$46*Inputs!$BH36*Revenue!CK$39+Inputs!$AE$47*Inputs!$BJ36*Revenue!CK$40+Inputs!$AE$48*Inputs!$BL36*Revenue!CK$41,0)</f>
        <v>3459</v>
      </c>
      <c r="CL104" s="34">
        <f>ROUNDUP(Inputs!$AE$42*Inputs!$AZ36*Revenue!CL$35+Inputs!$AE$43*Inputs!$BB36*Revenue!CL$36+Inputs!$AE$44*Inputs!$BD36*Revenue!CL$37+Inputs!$AE$45*Inputs!$BF36*Revenue!CL$38+Inputs!$AE$46*Inputs!$BH36*Revenue!CL$39+Inputs!$AE$47*Inputs!$BJ36*Revenue!CL$40+Inputs!$AE$48*Inputs!$BL36*Revenue!CL$41,0)</f>
        <v>3277</v>
      </c>
      <c r="CM104" s="34">
        <f>ROUNDUP(Inputs!$AE$42*Inputs!$AZ36*Revenue!CM$35+Inputs!$AE$43*Inputs!$BB36*Revenue!CM$36+Inputs!$AE$44*Inputs!$BD36*Revenue!CM$37+Inputs!$AE$45*Inputs!$BF36*Revenue!CM$38+Inputs!$AE$46*Inputs!$BH36*Revenue!CM$39+Inputs!$AE$47*Inputs!$BJ36*Revenue!CM$40+Inputs!$AE$48*Inputs!$BL36*Revenue!CM$41,0)</f>
        <v>3412</v>
      </c>
    </row>
    <row r="105" spans="2:91" x14ac:dyDescent="0.2">
      <c r="B105" s="88"/>
      <c r="AF105" s="175"/>
    </row>
    <row r="106" spans="2:91" x14ac:dyDescent="0.2">
      <c r="B106" s="23" t="s">
        <v>278</v>
      </c>
      <c r="J106" s="20"/>
      <c r="AE106" s="20"/>
      <c r="AF106" s="174"/>
    </row>
    <row r="107" spans="2:91" ht="8" customHeight="1" x14ac:dyDescent="0.2">
      <c r="B107" s="88"/>
    </row>
    <row r="108" spans="2:91" x14ac:dyDescent="0.2">
      <c r="B108" s="88" t="str">
        <f>Inputs!AP12</f>
        <v>Soups</v>
      </c>
      <c r="C108" s="19" t="str">
        <f>Inputs!$J$16</f>
        <v>EUR</v>
      </c>
      <c r="D108" s="19" t="s">
        <v>255</v>
      </c>
      <c r="E108" s="173">
        <f t="shared" ref="E108:I117" si="114">IFERROR(E51/E80,0)</f>
        <v>13.780042886559743</v>
      </c>
      <c r="F108" s="173">
        <f t="shared" si="114"/>
        <v>14.332431851765703</v>
      </c>
      <c r="G108" s="173">
        <f t="shared" si="114"/>
        <v>15.131825437256103</v>
      </c>
      <c r="H108" s="173">
        <f t="shared" si="114"/>
        <v>15.905590630142996</v>
      </c>
      <c r="I108" s="173">
        <f t="shared" si="114"/>
        <v>16.718602731124765</v>
      </c>
      <c r="K108" s="173">
        <f t="shared" ref="K108:AD108" si="115">IFERROR(K51/K80,0)</f>
        <v>0</v>
      </c>
      <c r="L108" s="173">
        <f t="shared" si="115"/>
        <v>0</v>
      </c>
      <c r="M108" s="173">
        <f t="shared" si="115"/>
        <v>0</v>
      </c>
      <c r="N108" s="173">
        <f t="shared" si="115"/>
        <v>13.780042886559743</v>
      </c>
      <c r="O108" s="173">
        <f t="shared" si="115"/>
        <v>13.997021917124544</v>
      </c>
      <c r="P108" s="173">
        <f t="shared" si="115"/>
        <v>14.210053763374795</v>
      </c>
      <c r="Q108" s="173">
        <f t="shared" si="115"/>
        <v>14.422838107686854</v>
      </c>
      <c r="R108" s="173">
        <f t="shared" si="115"/>
        <v>14.64151465209263</v>
      </c>
      <c r="S108" s="173">
        <f t="shared" si="115"/>
        <v>14.835713312346938</v>
      </c>
      <c r="T108" s="173">
        <f t="shared" si="115"/>
        <v>15.023086826735227</v>
      </c>
      <c r="U108" s="173">
        <f t="shared" si="115"/>
        <v>15.210837337087986</v>
      </c>
      <c r="V108" s="173">
        <f t="shared" si="115"/>
        <v>15.402875694147001</v>
      </c>
      <c r="W108" s="173">
        <f t="shared" si="115"/>
        <v>15.594018840065466</v>
      </c>
      <c r="X108" s="173">
        <f t="shared" si="115"/>
        <v>15.791300035647888</v>
      </c>
      <c r="Y108" s="173">
        <f t="shared" si="115"/>
        <v>15.989185713156315</v>
      </c>
      <c r="Z108" s="173">
        <f t="shared" si="115"/>
        <v>16.190562605052271</v>
      </c>
      <c r="AA108" s="173">
        <f t="shared" si="115"/>
        <v>16.390958310189482</v>
      </c>
      <c r="AB108" s="173">
        <f t="shared" si="115"/>
        <v>16.599765556060159</v>
      </c>
      <c r="AC108" s="173">
        <f t="shared" si="115"/>
        <v>16.806941901956318</v>
      </c>
      <c r="AD108" s="173">
        <f t="shared" si="115"/>
        <v>17.018425982752785</v>
      </c>
      <c r="AF108" s="173">
        <f>Inputs!AQ12</f>
        <v>13</v>
      </c>
      <c r="AG108" s="173">
        <f t="shared" ref="AG108:BL108" si="116">AF108*(1+AG$135)</f>
        <v>13.075833333333334</v>
      </c>
      <c r="AH108" s="173">
        <f t="shared" si="116"/>
        <v>13.152109027777778</v>
      </c>
      <c r="AI108" s="173">
        <f t="shared" si="116"/>
        <v>13.228829663773148</v>
      </c>
      <c r="AJ108" s="173">
        <f t="shared" si="116"/>
        <v>13.305997836811825</v>
      </c>
      <c r="AK108" s="173">
        <f t="shared" si="116"/>
        <v>13.383616157526561</v>
      </c>
      <c r="AL108" s="173">
        <f t="shared" si="116"/>
        <v>13.4616872517788</v>
      </c>
      <c r="AM108" s="173">
        <f t="shared" si="116"/>
        <v>13.540213760747511</v>
      </c>
      <c r="AN108" s="173">
        <f t="shared" si="116"/>
        <v>13.619198341018539</v>
      </c>
      <c r="AO108" s="173">
        <f t="shared" si="116"/>
        <v>13.69864366467448</v>
      </c>
      <c r="AP108" s="173">
        <f t="shared" si="116"/>
        <v>13.778552419385081</v>
      </c>
      <c r="AQ108" s="173">
        <f t="shared" si="116"/>
        <v>13.85892730849816</v>
      </c>
      <c r="AR108" s="173">
        <f t="shared" si="116"/>
        <v>13.928221945040649</v>
      </c>
      <c r="AS108" s="173">
        <f t="shared" si="116"/>
        <v>13.997863054765851</v>
      </c>
      <c r="AT108" s="173">
        <f t="shared" si="116"/>
        <v>14.067852370039679</v>
      </c>
      <c r="AU108" s="173">
        <f t="shared" si="116"/>
        <v>14.138191631889876</v>
      </c>
      <c r="AV108" s="173">
        <f t="shared" si="116"/>
        <v>14.208882590049324</v>
      </c>
      <c r="AW108" s="173">
        <f t="shared" si="116"/>
        <v>14.279927002999569</v>
      </c>
      <c r="AX108" s="173">
        <f t="shared" si="116"/>
        <v>14.351326638014566</v>
      </c>
      <c r="AY108" s="173">
        <f t="shared" si="116"/>
        <v>14.423083271204638</v>
      </c>
      <c r="AZ108" s="173">
        <f t="shared" si="116"/>
        <v>14.495198687560659</v>
      </c>
      <c r="BA108" s="173">
        <f t="shared" si="116"/>
        <v>14.567674680998461</v>
      </c>
      <c r="BB108" s="173">
        <f t="shared" si="116"/>
        <v>14.640513054403453</v>
      </c>
      <c r="BC108" s="173">
        <f t="shared" si="116"/>
        <v>14.713715619675469</v>
      </c>
      <c r="BD108" s="173">
        <f t="shared" si="116"/>
        <v>14.775022768090784</v>
      </c>
      <c r="BE108" s="173">
        <f t="shared" si="116"/>
        <v>14.836585362957829</v>
      </c>
      <c r="BF108" s="173">
        <f t="shared" si="116"/>
        <v>14.898404468636819</v>
      </c>
      <c r="BG108" s="173">
        <f t="shared" si="116"/>
        <v>14.960481153922807</v>
      </c>
      <c r="BH108" s="173">
        <f t="shared" si="116"/>
        <v>15.022816492064152</v>
      </c>
      <c r="BI108" s="173">
        <f t="shared" si="116"/>
        <v>15.085411560781086</v>
      </c>
      <c r="BJ108" s="173">
        <f t="shared" si="116"/>
        <v>15.148267442284341</v>
      </c>
      <c r="BK108" s="173">
        <f t="shared" si="116"/>
        <v>15.21138522329386</v>
      </c>
      <c r="BL108" s="173">
        <f t="shared" si="116"/>
        <v>15.274765995057583</v>
      </c>
      <c r="BM108" s="173">
        <f t="shared" ref="BM108:CM108" si="117">BL108*(1+BM$135)</f>
        <v>15.338410853370323</v>
      </c>
      <c r="BN108" s="173">
        <f t="shared" si="117"/>
        <v>15.4023208985927</v>
      </c>
      <c r="BO108" s="173">
        <f t="shared" si="117"/>
        <v>15.46649723567017</v>
      </c>
      <c r="BP108" s="173">
        <f t="shared" si="117"/>
        <v>15.530940974152129</v>
      </c>
      <c r="BQ108" s="173">
        <f t="shared" si="117"/>
        <v>15.595653228211097</v>
      </c>
      <c r="BR108" s="173">
        <f t="shared" si="117"/>
        <v>15.660635116661975</v>
      </c>
      <c r="BS108" s="173">
        <f t="shared" si="117"/>
        <v>15.725887762981399</v>
      </c>
      <c r="BT108" s="173">
        <f t="shared" si="117"/>
        <v>15.791412295327154</v>
      </c>
      <c r="BU108" s="173">
        <f t="shared" si="117"/>
        <v>15.857209846557684</v>
      </c>
      <c r="BV108" s="173">
        <f t="shared" si="117"/>
        <v>15.923281554251673</v>
      </c>
      <c r="BW108" s="173">
        <f t="shared" si="117"/>
        <v>15.989628560727722</v>
      </c>
      <c r="BX108" s="173">
        <f t="shared" si="117"/>
        <v>16.056252013064086</v>
      </c>
      <c r="BY108" s="173">
        <f t="shared" si="117"/>
        <v>16.123153063118519</v>
      </c>
      <c r="BZ108" s="173">
        <f t="shared" si="117"/>
        <v>16.190332867548179</v>
      </c>
      <c r="CA108" s="173">
        <f t="shared" si="117"/>
        <v>16.257792587829631</v>
      </c>
      <c r="CB108" s="173">
        <f t="shared" si="117"/>
        <v>16.32553339027892</v>
      </c>
      <c r="CC108" s="173">
        <f t="shared" si="117"/>
        <v>16.393556446071749</v>
      </c>
      <c r="CD108" s="173">
        <f t="shared" si="117"/>
        <v>16.461862931263713</v>
      </c>
      <c r="CE108" s="173">
        <f t="shared" si="117"/>
        <v>16.530454026810645</v>
      </c>
      <c r="CF108" s="173">
        <f t="shared" si="117"/>
        <v>16.599330918589022</v>
      </c>
      <c r="CG108" s="173">
        <f t="shared" si="117"/>
        <v>16.668494797416475</v>
      </c>
      <c r="CH108" s="173">
        <f t="shared" si="117"/>
        <v>16.737946859072377</v>
      </c>
      <c r="CI108" s="173">
        <f t="shared" si="117"/>
        <v>16.807688304318511</v>
      </c>
      <c r="CJ108" s="173">
        <f t="shared" si="117"/>
        <v>16.877720338919836</v>
      </c>
      <c r="CK108" s="173">
        <f t="shared" si="117"/>
        <v>16.948044173665334</v>
      </c>
      <c r="CL108" s="173">
        <f t="shared" si="117"/>
        <v>17.01866102438894</v>
      </c>
      <c r="CM108" s="173">
        <f t="shared" si="117"/>
        <v>17.089572111990559</v>
      </c>
    </row>
    <row r="109" spans="2:91" x14ac:dyDescent="0.2">
      <c r="B109" s="88" t="str">
        <f>Inputs!AP13</f>
        <v>Salads</v>
      </c>
      <c r="C109" s="19" t="str">
        <f>Inputs!$J$16</f>
        <v>EUR</v>
      </c>
      <c r="D109" s="19" t="s">
        <v>255</v>
      </c>
      <c r="E109" s="173">
        <f t="shared" si="114"/>
        <v>18.020056082424279</v>
      </c>
      <c r="F109" s="173">
        <f t="shared" si="114"/>
        <v>18.742410883078225</v>
      </c>
      <c r="G109" s="173">
        <f t="shared" si="114"/>
        <v>19.787771725642582</v>
      </c>
      <c r="H109" s="173">
        <f t="shared" si="114"/>
        <v>20.799618516340828</v>
      </c>
      <c r="I109" s="173">
        <f t="shared" si="114"/>
        <v>21.862788186855457</v>
      </c>
      <c r="K109" s="173">
        <f t="shared" ref="K109:AD109" si="118">IFERROR(K52/K81,0)</f>
        <v>0</v>
      </c>
      <c r="L109" s="173">
        <f t="shared" si="118"/>
        <v>0</v>
      </c>
      <c r="M109" s="173">
        <f t="shared" si="118"/>
        <v>0</v>
      </c>
      <c r="N109" s="173">
        <f t="shared" si="118"/>
        <v>18.020056082424279</v>
      </c>
      <c r="O109" s="173">
        <f t="shared" si="118"/>
        <v>18.303797891624402</v>
      </c>
      <c r="P109" s="173">
        <f t="shared" si="118"/>
        <v>18.582377998259346</v>
      </c>
      <c r="Q109" s="173">
        <f t="shared" si="118"/>
        <v>18.860634448513579</v>
      </c>
      <c r="R109" s="173">
        <f t="shared" si="118"/>
        <v>19.146596083505745</v>
      </c>
      <c r="S109" s="173">
        <f t="shared" si="118"/>
        <v>19.400548177684453</v>
      </c>
      <c r="T109" s="173">
        <f t="shared" si="118"/>
        <v>19.645575081115283</v>
      </c>
      <c r="U109" s="173">
        <f t="shared" si="118"/>
        <v>19.891094979268889</v>
      </c>
      <c r="V109" s="173">
        <f t="shared" si="118"/>
        <v>20.142222061576838</v>
      </c>
      <c r="W109" s="173">
        <f t="shared" si="118"/>
        <v>20.392178483162521</v>
      </c>
      <c r="X109" s="173">
        <f t="shared" si="118"/>
        <v>20.650161585077996</v>
      </c>
      <c r="Y109" s="173">
        <f t="shared" si="118"/>
        <v>20.908935163358247</v>
      </c>
      <c r="Z109" s="173">
        <f t="shared" si="118"/>
        <v>21.172274175837575</v>
      </c>
      <c r="AA109" s="173">
        <f t="shared" si="118"/>
        <v>21.43433009794008</v>
      </c>
      <c r="AB109" s="173">
        <f t="shared" si="118"/>
        <v>21.707385727155586</v>
      </c>
      <c r="AC109" s="173">
        <f t="shared" si="118"/>
        <v>21.978308641019801</v>
      </c>
      <c r="AD109" s="173">
        <f t="shared" si="118"/>
        <v>22.25486474667672</v>
      </c>
      <c r="AF109" s="173">
        <f>Inputs!AQ13</f>
        <v>17</v>
      </c>
      <c r="AG109" s="173">
        <f t="shared" ref="AG109:BL109" si="119">AF109*(1+AG$135)</f>
        <v>17.099166666666669</v>
      </c>
      <c r="AH109" s="173">
        <f t="shared" si="119"/>
        <v>17.198911805555557</v>
      </c>
      <c r="AI109" s="173">
        <f t="shared" si="119"/>
        <v>17.299238791087966</v>
      </c>
      <c r="AJ109" s="173">
        <f t="shared" si="119"/>
        <v>17.400151017369314</v>
      </c>
      <c r="AK109" s="173">
        <f t="shared" si="119"/>
        <v>17.501651898303969</v>
      </c>
      <c r="AL109" s="173">
        <f t="shared" si="119"/>
        <v>17.603744867710741</v>
      </c>
      <c r="AM109" s="173">
        <f t="shared" si="119"/>
        <v>17.706433379439055</v>
      </c>
      <c r="AN109" s="173">
        <f t="shared" si="119"/>
        <v>17.809720907485783</v>
      </c>
      <c r="AO109" s="173">
        <f t="shared" si="119"/>
        <v>17.913610946112783</v>
      </c>
      <c r="AP109" s="173">
        <f t="shared" si="119"/>
        <v>18.018107009965107</v>
      </c>
      <c r="AQ109" s="173">
        <f t="shared" si="119"/>
        <v>18.123212634189905</v>
      </c>
      <c r="AR109" s="173">
        <f t="shared" si="119"/>
        <v>18.213828697360853</v>
      </c>
      <c r="AS109" s="173">
        <f t="shared" si="119"/>
        <v>18.304897840847655</v>
      </c>
      <c r="AT109" s="173">
        <f t="shared" si="119"/>
        <v>18.396422330051891</v>
      </c>
      <c r="AU109" s="173">
        <f t="shared" si="119"/>
        <v>18.488404441702148</v>
      </c>
      <c r="AV109" s="173">
        <f t="shared" si="119"/>
        <v>18.580846463910657</v>
      </c>
      <c r="AW109" s="173">
        <f t="shared" si="119"/>
        <v>18.673750696230208</v>
      </c>
      <c r="AX109" s="173">
        <f t="shared" si="119"/>
        <v>18.767119449711355</v>
      </c>
      <c r="AY109" s="173">
        <f t="shared" si="119"/>
        <v>18.860955046959909</v>
      </c>
      <c r="AZ109" s="173">
        <f t="shared" si="119"/>
        <v>18.955259822194705</v>
      </c>
      <c r="BA109" s="173">
        <f t="shared" si="119"/>
        <v>19.050036121305677</v>
      </c>
      <c r="BB109" s="173">
        <f t="shared" si="119"/>
        <v>19.145286301912204</v>
      </c>
      <c r="BC109" s="173">
        <f t="shared" si="119"/>
        <v>19.241012733421762</v>
      </c>
      <c r="BD109" s="173">
        <f t="shared" si="119"/>
        <v>19.32118361981102</v>
      </c>
      <c r="BE109" s="173">
        <f t="shared" si="119"/>
        <v>19.40168855156023</v>
      </c>
      <c r="BF109" s="173">
        <f t="shared" si="119"/>
        <v>19.482528920525063</v>
      </c>
      <c r="BG109" s="173">
        <f t="shared" si="119"/>
        <v>19.563706124360582</v>
      </c>
      <c r="BH109" s="173">
        <f t="shared" si="119"/>
        <v>19.645221566545416</v>
      </c>
      <c r="BI109" s="173">
        <f t="shared" si="119"/>
        <v>19.727076656406023</v>
      </c>
      <c r="BJ109" s="173">
        <f t="shared" si="119"/>
        <v>19.809272809141049</v>
      </c>
      <c r="BK109" s="173">
        <f t="shared" si="119"/>
        <v>19.891811445845804</v>
      </c>
      <c r="BL109" s="173">
        <f t="shared" si="119"/>
        <v>19.974693993536828</v>
      </c>
      <c r="BM109" s="173">
        <f t="shared" ref="BM109:CM109" si="120">BL109*(1+BM$135)</f>
        <v>20.057921885176565</v>
      </c>
      <c r="BN109" s="173">
        <f t="shared" si="120"/>
        <v>20.141496559698133</v>
      </c>
      <c r="BO109" s="173">
        <f t="shared" si="120"/>
        <v>20.22541946203021</v>
      </c>
      <c r="BP109" s="173">
        <f t="shared" si="120"/>
        <v>20.309692043122002</v>
      </c>
      <c r="BQ109" s="173">
        <f t="shared" si="120"/>
        <v>20.394315759968343</v>
      </c>
      <c r="BR109" s="173">
        <f t="shared" si="120"/>
        <v>20.479292075634877</v>
      </c>
      <c r="BS109" s="173">
        <f t="shared" si="120"/>
        <v>20.564622459283356</v>
      </c>
      <c r="BT109" s="173">
        <f t="shared" si="120"/>
        <v>20.650308386197036</v>
      </c>
      <c r="BU109" s="173">
        <f t="shared" si="120"/>
        <v>20.736351337806191</v>
      </c>
      <c r="BV109" s="173">
        <f t="shared" si="120"/>
        <v>20.822752801713715</v>
      </c>
      <c r="BW109" s="173">
        <f t="shared" si="120"/>
        <v>20.909514271720855</v>
      </c>
      <c r="BX109" s="173">
        <f t="shared" si="120"/>
        <v>20.996637247853027</v>
      </c>
      <c r="BY109" s="173">
        <f t="shared" si="120"/>
        <v>21.084123236385746</v>
      </c>
      <c r="BZ109" s="173">
        <f t="shared" si="120"/>
        <v>21.171973749870688</v>
      </c>
      <c r="CA109" s="173">
        <f t="shared" si="120"/>
        <v>21.260190307161814</v>
      </c>
      <c r="CB109" s="173">
        <f t="shared" si="120"/>
        <v>21.348774433441655</v>
      </c>
      <c r="CC109" s="173">
        <f t="shared" si="120"/>
        <v>21.43772766024766</v>
      </c>
      <c r="CD109" s="173">
        <f t="shared" si="120"/>
        <v>21.527051525498692</v>
      </c>
      <c r="CE109" s="173">
        <f t="shared" si="120"/>
        <v>21.616747573521604</v>
      </c>
      <c r="CF109" s="173">
        <f t="shared" si="120"/>
        <v>21.706817355077945</v>
      </c>
      <c r="CG109" s="173">
        <f t="shared" si="120"/>
        <v>21.79726242739077</v>
      </c>
      <c r="CH109" s="173">
        <f t="shared" si="120"/>
        <v>21.888084354171564</v>
      </c>
      <c r="CI109" s="173">
        <f t="shared" si="120"/>
        <v>21.979284705647277</v>
      </c>
      <c r="CJ109" s="173">
        <f t="shared" si="120"/>
        <v>22.070865058587476</v>
      </c>
      <c r="CK109" s="173">
        <f t="shared" si="120"/>
        <v>22.162826996331589</v>
      </c>
      <c r="CL109" s="173">
        <f t="shared" si="120"/>
        <v>22.255172108816303</v>
      </c>
      <c r="CM109" s="173">
        <f t="shared" si="120"/>
        <v>22.347901992603038</v>
      </c>
    </row>
    <row r="110" spans="2:91" x14ac:dyDescent="0.2">
      <c r="B110" s="88" t="str">
        <f>Inputs!AP14</f>
        <v>Sandwich</v>
      </c>
      <c r="C110" s="19" t="str">
        <f>Inputs!$J$16</f>
        <v>EUR</v>
      </c>
      <c r="D110" s="19" t="s">
        <v>255</v>
      </c>
      <c r="E110" s="173">
        <f t="shared" si="114"/>
        <v>13.780042886559743</v>
      </c>
      <c r="F110" s="173">
        <f t="shared" si="114"/>
        <v>14.332431851765703</v>
      </c>
      <c r="G110" s="173">
        <f t="shared" si="114"/>
        <v>15.131825437256103</v>
      </c>
      <c r="H110" s="173">
        <f t="shared" si="114"/>
        <v>15.905590630142996</v>
      </c>
      <c r="I110" s="173">
        <f t="shared" si="114"/>
        <v>16.718602731124765</v>
      </c>
      <c r="K110" s="173">
        <f t="shared" ref="K110:AD110" si="121">IFERROR(K53/K82,0)</f>
        <v>0</v>
      </c>
      <c r="L110" s="173">
        <f t="shared" si="121"/>
        <v>0</v>
      </c>
      <c r="M110" s="173">
        <f t="shared" si="121"/>
        <v>0</v>
      </c>
      <c r="N110" s="173">
        <f t="shared" si="121"/>
        <v>13.780042886559743</v>
      </c>
      <c r="O110" s="173">
        <f t="shared" si="121"/>
        <v>13.997021917124544</v>
      </c>
      <c r="P110" s="173">
        <f t="shared" si="121"/>
        <v>14.210053763374795</v>
      </c>
      <c r="Q110" s="173">
        <f t="shared" si="121"/>
        <v>14.422838107686854</v>
      </c>
      <c r="R110" s="173">
        <f t="shared" si="121"/>
        <v>14.64151465209263</v>
      </c>
      <c r="S110" s="173">
        <f t="shared" si="121"/>
        <v>14.835713312346938</v>
      </c>
      <c r="T110" s="173">
        <f t="shared" si="121"/>
        <v>15.023086826735227</v>
      </c>
      <c r="U110" s="173">
        <f t="shared" si="121"/>
        <v>15.210837337087986</v>
      </c>
      <c r="V110" s="173">
        <f t="shared" si="121"/>
        <v>15.402875694147001</v>
      </c>
      <c r="W110" s="173">
        <f t="shared" si="121"/>
        <v>15.594018840065466</v>
      </c>
      <c r="X110" s="173">
        <f t="shared" si="121"/>
        <v>15.791300035647888</v>
      </c>
      <c r="Y110" s="173">
        <f t="shared" si="121"/>
        <v>15.989185713156315</v>
      </c>
      <c r="Z110" s="173">
        <f t="shared" si="121"/>
        <v>16.190562605052271</v>
      </c>
      <c r="AA110" s="173">
        <f t="shared" si="121"/>
        <v>16.390958310189482</v>
      </c>
      <c r="AB110" s="173">
        <f t="shared" si="121"/>
        <v>16.599765556060159</v>
      </c>
      <c r="AC110" s="173">
        <f t="shared" si="121"/>
        <v>16.806941901956318</v>
      </c>
      <c r="AD110" s="173">
        <f t="shared" si="121"/>
        <v>17.018425982752785</v>
      </c>
      <c r="AF110" s="173">
        <f>Inputs!AQ14</f>
        <v>13</v>
      </c>
      <c r="AG110" s="173">
        <f t="shared" ref="AG110:BL110" si="122">AF110*(1+AG$135)</f>
        <v>13.075833333333334</v>
      </c>
      <c r="AH110" s="173">
        <f t="shared" si="122"/>
        <v>13.152109027777778</v>
      </c>
      <c r="AI110" s="173">
        <f t="shared" si="122"/>
        <v>13.228829663773148</v>
      </c>
      <c r="AJ110" s="173">
        <f t="shared" si="122"/>
        <v>13.305997836811825</v>
      </c>
      <c r="AK110" s="173">
        <f t="shared" si="122"/>
        <v>13.383616157526561</v>
      </c>
      <c r="AL110" s="173">
        <f t="shared" si="122"/>
        <v>13.4616872517788</v>
      </c>
      <c r="AM110" s="173">
        <f t="shared" si="122"/>
        <v>13.540213760747511</v>
      </c>
      <c r="AN110" s="173">
        <f t="shared" si="122"/>
        <v>13.619198341018539</v>
      </c>
      <c r="AO110" s="173">
        <f t="shared" si="122"/>
        <v>13.69864366467448</v>
      </c>
      <c r="AP110" s="173">
        <f t="shared" si="122"/>
        <v>13.778552419385081</v>
      </c>
      <c r="AQ110" s="173">
        <f t="shared" si="122"/>
        <v>13.85892730849816</v>
      </c>
      <c r="AR110" s="173">
        <f t="shared" si="122"/>
        <v>13.928221945040649</v>
      </c>
      <c r="AS110" s="173">
        <f t="shared" si="122"/>
        <v>13.997863054765851</v>
      </c>
      <c r="AT110" s="173">
        <f t="shared" si="122"/>
        <v>14.067852370039679</v>
      </c>
      <c r="AU110" s="173">
        <f t="shared" si="122"/>
        <v>14.138191631889876</v>
      </c>
      <c r="AV110" s="173">
        <f t="shared" si="122"/>
        <v>14.208882590049324</v>
      </c>
      <c r="AW110" s="173">
        <f t="shared" si="122"/>
        <v>14.279927002999569</v>
      </c>
      <c r="AX110" s="173">
        <f t="shared" si="122"/>
        <v>14.351326638014566</v>
      </c>
      <c r="AY110" s="173">
        <f t="shared" si="122"/>
        <v>14.423083271204638</v>
      </c>
      <c r="AZ110" s="173">
        <f t="shared" si="122"/>
        <v>14.495198687560659</v>
      </c>
      <c r="BA110" s="173">
        <f t="shared" si="122"/>
        <v>14.567674680998461</v>
      </c>
      <c r="BB110" s="173">
        <f t="shared" si="122"/>
        <v>14.640513054403453</v>
      </c>
      <c r="BC110" s="173">
        <f t="shared" si="122"/>
        <v>14.713715619675469</v>
      </c>
      <c r="BD110" s="173">
        <f t="shared" si="122"/>
        <v>14.775022768090784</v>
      </c>
      <c r="BE110" s="173">
        <f t="shared" si="122"/>
        <v>14.836585362957829</v>
      </c>
      <c r="BF110" s="173">
        <f t="shared" si="122"/>
        <v>14.898404468636819</v>
      </c>
      <c r="BG110" s="173">
        <f t="shared" si="122"/>
        <v>14.960481153922807</v>
      </c>
      <c r="BH110" s="173">
        <f t="shared" si="122"/>
        <v>15.022816492064152</v>
      </c>
      <c r="BI110" s="173">
        <f t="shared" si="122"/>
        <v>15.085411560781086</v>
      </c>
      <c r="BJ110" s="173">
        <f t="shared" si="122"/>
        <v>15.148267442284341</v>
      </c>
      <c r="BK110" s="173">
        <f t="shared" si="122"/>
        <v>15.21138522329386</v>
      </c>
      <c r="BL110" s="173">
        <f t="shared" si="122"/>
        <v>15.274765995057583</v>
      </c>
      <c r="BM110" s="173">
        <f t="shared" ref="BM110:CM110" si="123">BL110*(1+BM$135)</f>
        <v>15.338410853370323</v>
      </c>
      <c r="BN110" s="173">
        <f t="shared" si="123"/>
        <v>15.4023208985927</v>
      </c>
      <c r="BO110" s="173">
        <f t="shared" si="123"/>
        <v>15.46649723567017</v>
      </c>
      <c r="BP110" s="173">
        <f t="shared" si="123"/>
        <v>15.530940974152129</v>
      </c>
      <c r="BQ110" s="173">
        <f t="shared" si="123"/>
        <v>15.595653228211097</v>
      </c>
      <c r="BR110" s="173">
        <f t="shared" si="123"/>
        <v>15.660635116661975</v>
      </c>
      <c r="BS110" s="173">
        <f t="shared" si="123"/>
        <v>15.725887762981399</v>
      </c>
      <c r="BT110" s="173">
        <f t="shared" si="123"/>
        <v>15.791412295327154</v>
      </c>
      <c r="BU110" s="173">
        <f t="shared" si="123"/>
        <v>15.857209846557684</v>
      </c>
      <c r="BV110" s="173">
        <f t="shared" si="123"/>
        <v>15.923281554251673</v>
      </c>
      <c r="BW110" s="173">
        <f t="shared" si="123"/>
        <v>15.989628560727722</v>
      </c>
      <c r="BX110" s="173">
        <f t="shared" si="123"/>
        <v>16.056252013064086</v>
      </c>
      <c r="BY110" s="173">
        <f t="shared" si="123"/>
        <v>16.123153063118519</v>
      </c>
      <c r="BZ110" s="173">
        <f t="shared" si="123"/>
        <v>16.190332867548179</v>
      </c>
      <c r="CA110" s="173">
        <f t="shared" si="123"/>
        <v>16.257792587829631</v>
      </c>
      <c r="CB110" s="173">
        <f t="shared" si="123"/>
        <v>16.32553339027892</v>
      </c>
      <c r="CC110" s="173">
        <f t="shared" si="123"/>
        <v>16.393556446071749</v>
      </c>
      <c r="CD110" s="173">
        <f t="shared" si="123"/>
        <v>16.461862931263713</v>
      </c>
      <c r="CE110" s="173">
        <f t="shared" si="123"/>
        <v>16.530454026810645</v>
      </c>
      <c r="CF110" s="173">
        <f t="shared" si="123"/>
        <v>16.599330918589022</v>
      </c>
      <c r="CG110" s="173">
        <f t="shared" si="123"/>
        <v>16.668494797416475</v>
      </c>
      <c r="CH110" s="173">
        <f t="shared" si="123"/>
        <v>16.737946859072377</v>
      </c>
      <c r="CI110" s="173">
        <f t="shared" si="123"/>
        <v>16.807688304318511</v>
      </c>
      <c r="CJ110" s="173">
        <f t="shared" si="123"/>
        <v>16.877720338919836</v>
      </c>
      <c r="CK110" s="173">
        <f t="shared" si="123"/>
        <v>16.948044173665334</v>
      </c>
      <c r="CL110" s="173">
        <f t="shared" si="123"/>
        <v>17.01866102438894</v>
      </c>
      <c r="CM110" s="173">
        <f t="shared" si="123"/>
        <v>17.089572111990559</v>
      </c>
    </row>
    <row r="111" spans="2:91" x14ac:dyDescent="0.2">
      <c r="B111" s="88" t="str">
        <f>Inputs!AP15</f>
        <v>Burgers</v>
      </c>
      <c r="C111" s="19" t="str">
        <f>Inputs!$J$16</f>
        <v>EUR</v>
      </c>
      <c r="D111" s="19" t="s">
        <v>255</v>
      </c>
      <c r="E111" s="173">
        <f t="shared" si="114"/>
        <v>15.90004948449201</v>
      </c>
      <c r="F111" s="173">
        <f t="shared" si="114"/>
        <v>16.537421367421963</v>
      </c>
      <c r="G111" s="173">
        <f t="shared" si="114"/>
        <v>17.459798581449341</v>
      </c>
      <c r="H111" s="173">
        <f t="shared" si="114"/>
        <v>18.352604573241909</v>
      </c>
      <c r="I111" s="173">
        <f t="shared" si="114"/>
        <v>19.290695458990108</v>
      </c>
      <c r="K111" s="173">
        <f t="shared" ref="K111:AD111" si="124">IFERROR(K54/K83,0)</f>
        <v>0</v>
      </c>
      <c r="L111" s="173">
        <f t="shared" si="124"/>
        <v>0</v>
      </c>
      <c r="M111" s="173">
        <f t="shared" si="124"/>
        <v>0</v>
      </c>
      <c r="N111" s="173">
        <f t="shared" si="124"/>
        <v>15.90004948449201</v>
      </c>
      <c r="O111" s="173">
        <f t="shared" si="124"/>
        <v>16.15040990437447</v>
      </c>
      <c r="P111" s="173">
        <f t="shared" si="124"/>
        <v>16.396215880817071</v>
      </c>
      <c r="Q111" s="173">
        <f t="shared" si="124"/>
        <v>16.641736278100215</v>
      </c>
      <c r="R111" s="173">
        <f t="shared" si="124"/>
        <v>16.894055367799183</v>
      </c>
      <c r="S111" s="173">
        <f t="shared" si="124"/>
        <v>17.118130745015691</v>
      </c>
      <c r="T111" s="173">
        <f t="shared" si="124"/>
        <v>17.334330953925253</v>
      </c>
      <c r="U111" s="173">
        <f t="shared" si="124"/>
        <v>17.550966158178433</v>
      </c>
      <c r="V111" s="173">
        <f t="shared" si="124"/>
        <v>17.772548877861915</v>
      </c>
      <c r="W111" s="173">
        <f t="shared" si="124"/>
        <v>17.993098661613985</v>
      </c>
      <c r="X111" s="173">
        <f t="shared" si="124"/>
        <v>18.220730810362934</v>
      </c>
      <c r="Y111" s="173">
        <f t="shared" si="124"/>
        <v>18.449060438257277</v>
      </c>
      <c r="Z111" s="173">
        <f t="shared" si="124"/>
        <v>18.681418390444918</v>
      </c>
      <c r="AA111" s="173">
        <f t="shared" si="124"/>
        <v>18.91264420406478</v>
      </c>
      <c r="AB111" s="173">
        <f t="shared" si="124"/>
        <v>19.153575641607869</v>
      </c>
      <c r="AC111" s="173">
        <f t="shared" si="124"/>
        <v>19.392625271488061</v>
      </c>
      <c r="AD111" s="173">
        <f t="shared" si="124"/>
        <v>19.636645364714752</v>
      </c>
      <c r="AF111" s="173">
        <f>Inputs!AQ15</f>
        <v>15</v>
      </c>
      <c r="AG111" s="173">
        <f t="shared" ref="AG111:BL111" si="125">AF111*(1+AG$135)</f>
        <v>15.0875</v>
      </c>
      <c r="AH111" s="173">
        <f t="shared" si="125"/>
        <v>15.175510416666667</v>
      </c>
      <c r="AI111" s="173">
        <f t="shared" si="125"/>
        <v>15.264034227430555</v>
      </c>
      <c r="AJ111" s="173">
        <f t="shared" si="125"/>
        <v>15.353074427090567</v>
      </c>
      <c r="AK111" s="173">
        <f t="shared" si="125"/>
        <v>15.442634027915263</v>
      </c>
      <c r="AL111" s="173">
        <f t="shared" si="125"/>
        <v>15.53271605974477</v>
      </c>
      <c r="AM111" s="173">
        <f t="shared" si="125"/>
        <v>15.623323570093282</v>
      </c>
      <c r="AN111" s="173">
        <f t="shared" si="125"/>
        <v>15.714459624252159</v>
      </c>
      <c r="AO111" s="173">
        <f t="shared" si="125"/>
        <v>15.80612730539363</v>
      </c>
      <c r="AP111" s="173">
        <f t="shared" si="125"/>
        <v>15.898329714675093</v>
      </c>
      <c r="AQ111" s="173">
        <f t="shared" si="125"/>
        <v>15.991069971344031</v>
      </c>
      <c r="AR111" s="173">
        <f t="shared" si="125"/>
        <v>16.07102532120075</v>
      </c>
      <c r="AS111" s="173">
        <f t="shared" si="125"/>
        <v>16.151380447806751</v>
      </c>
      <c r="AT111" s="173">
        <f t="shared" si="125"/>
        <v>16.232137350045782</v>
      </c>
      <c r="AU111" s="173">
        <f t="shared" si="125"/>
        <v>16.313298036796009</v>
      </c>
      <c r="AV111" s="173">
        <f t="shared" si="125"/>
        <v>16.394864526979987</v>
      </c>
      <c r="AW111" s="173">
        <f t="shared" si="125"/>
        <v>16.476838849614886</v>
      </c>
      <c r="AX111" s="173">
        <f t="shared" si="125"/>
        <v>16.559223043862957</v>
      </c>
      <c r="AY111" s="173">
        <f t="shared" si="125"/>
        <v>16.64201915908227</v>
      </c>
      <c r="AZ111" s="173">
        <f t="shared" si="125"/>
        <v>16.725229254877679</v>
      </c>
      <c r="BA111" s="173">
        <f t="shared" si="125"/>
        <v>16.808855401152066</v>
      </c>
      <c r="BB111" s="173">
        <f t="shared" si="125"/>
        <v>16.892899678157825</v>
      </c>
      <c r="BC111" s="173">
        <f t="shared" si="125"/>
        <v>16.977364176548612</v>
      </c>
      <c r="BD111" s="173">
        <f t="shared" si="125"/>
        <v>17.048103193950897</v>
      </c>
      <c r="BE111" s="173">
        <f t="shared" si="125"/>
        <v>17.119136957259027</v>
      </c>
      <c r="BF111" s="173">
        <f t="shared" si="125"/>
        <v>17.190466694580937</v>
      </c>
      <c r="BG111" s="173">
        <f t="shared" si="125"/>
        <v>17.262093639141693</v>
      </c>
      <c r="BH111" s="173">
        <f t="shared" si="125"/>
        <v>17.334019029304784</v>
      </c>
      <c r="BI111" s="173">
        <f t="shared" si="125"/>
        <v>17.406244108593555</v>
      </c>
      <c r="BJ111" s="173">
        <f t="shared" si="125"/>
        <v>17.478770125712693</v>
      </c>
      <c r="BK111" s="173">
        <f t="shared" si="125"/>
        <v>17.551598334569828</v>
      </c>
      <c r="BL111" s="173">
        <f t="shared" si="125"/>
        <v>17.624729994297201</v>
      </c>
      <c r="BM111" s="173">
        <f t="shared" ref="BM111:CM111" si="126">BL111*(1+BM$135)</f>
        <v>17.698166369273441</v>
      </c>
      <c r="BN111" s="173">
        <f t="shared" si="126"/>
        <v>17.771908729145412</v>
      </c>
      <c r="BO111" s="173">
        <f t="shared" si="126"/>
        <v>17.845958348850186</v>
      </c>
      <c r="BP111" s="173">
        <f t="shared" si="126"/>
        <v>17.920316508637061</v>
      </c>
      <c r="BQ111" s="173">
        <f t="shared" si="126"/>
        <v>17.994984494089714</v>
      </c>
      <c r="BR111" s="173">
        <f t="shared" si="126"/>
        <v>18.069963596148419</v>
      </c>
      <c r="BS111" s="173">
        <f t="shared" si="126"/>
        <v>18.145255111132371</v>
      </c>
      <c r="BT111" s="173">
        <f t="shared" si="126"/>
        <v>18.220860340762091</v>
      </c>
      <c r="BU111" s="173">
        <f t="shared" si="126"/>
        <v>18.296780592181932</v>
      </c>
      <c r="BV111" s="173">
        <f t="shared" si="126"/>
        <v>18.373017177982689</v>
      </c>
      <c r="BW111" s="173">
        <f t="shared" si="126"/>
        <v>18.449571416224284</v>
      </c>
      <c r="BX111" s="173">
        <f t="shared" si="126"/>
        <v>18.526444630458553</v>
      </c>
      <c r="BY111" s="173">
        <f t="shared" si="126"/>
        <v>18.603638149752129</v>
      </c>
      <c r="BZ111" s="173">
        <f t="shared" si="126"/>
        <v>18.68115330870943</v>
      </c>
      <c r="CA111" s="173">
        <f t="shared" si="126"/>
        <v>18.75899144749572</v>
      </c>
      <c r="CB111" s="173">
        <f t="shared" si="126"/>
        <v>18.837153911860284</v>
      </c>
      <c r="CC111" s="173">
        <f t="shared" si="126"/>
        <v>18.915642053159701</v>
      </c>
      <c r="CD111" s="173">
        <f t="shared" si="126"/>
        <v>18.994457228381201</v>
      </c>
      <c r="CE111" s="173">
        <f t="shared" si="126"/>
        <v>19.073600800166123</v>
      </c>
      <c r="CF111" s="173">
        <f t="shared" si="126"/>
        <v>19.153074136833482</v>
      </c>
      <c r="CG111" s="173">
        <f t="shared" si="126"/>
        <v>19.232878612403621</v>
      </c>
      <c r="CH111" s="173">
        <f t="shared" si="126"/>
        <v>19.31301560662197</v>
      </c>
      <c r="CI111" s="173">
        <f t="shared" si="126"/>
        <v>19.393486504982896</v>
      </c>
      <c r="CJ111" s="173">
        <f t="shared" si="126"/>
        <v>19.474292698753658</v>
      </c>
      <c r="CK111" s="173">
        <f t="shared" si="126"/>
        <v>19.555435584998463</v>
      </c>
      <c r="CL111" s="173">
        <f t="shared" si="126"/>
        <v>19.636916566602622</v>
      </c>
      <c r="CM111" s="173">
        <f t="shared" si="126"/>
        <v>19.718737052296799</v>
      </c>
    </row>
    <row r="112" spans="2:91" x14ac:dyDescent="0.2">
      <c r="B112" s="88" t="str">
        <f>Inputs!AP16</f>
        <v>Pasta</v>
      </c>
      <c r="C112" s="19" t="str">
        <f>Inputs!$J$16</f>
        <v>EUR</v>
      </c>
      <c r="D112" s="19" t="s">
        <v>255</v>
      </c>
      <c r="E112" s="173">
        <f t="shared" si="114"/>
        <v>16.960052783458146</v>
      </c>
      <c r="F112" s="173">
        <f t="shared" si="114"/>
        <v>17.639916125250103</v>
      </c>
      <c r="G112" s="173">
        <f t="shared" si="114"/>
        <v>18.62378515354597</v>
      </c>
      <c r="H112" s="173">
        <f t="shared" si="114"/>
        <v>19.576111544791381</v>
      </c>
      <c r="I112" s="173">
        <f t="shared" si="114"/>
        <v>20.576741822922799</v>
      </c>
      <c r="K112" s="173">
        <f t="shared" ref="K112:AD112" si="127">IFERROR(K55/K84,0)</f>
        <v>0</v>
      </c>
      <c r="L112" s="173">
        <f t="shared" si="127"/>
        <v>0</v>
      </c>
      <c r="M112" s="173">
        <f t="shared" si="127"/>
        <v>0</v>
      </c>
      <c r="N112" s="173">
        <f t="shared" si="127"/>
        <v>16.960052783458146</v>
      </c>
      <c r="O112" s="173">
        <f t="shared" si="127"/>
        <v>17.227103897999442</v>
      </c>
      <c r="P112" s="173">
        <f t="shared" si="127"/>
        <v>17.489296939538214</v>
      </c>
      <c r="Q112" s="173">
        <f t="shared" si="127"/>
        <v>17.751185363306902</v>
      </c>
      <c r="R112" s="173">
        <f t="shared" si="127"/>
        <v>18.020325725652473</v>
      </c>
      <c r="S112" s="173">
        <f t="shared" si="127"/>
        <v>18.259339461350077</v>
      </c>
      <c r="T112" s="173">
        <f t="shared" si="127"/>
        <v>18.489953017520275</v>
      </c>
      <c r="U112" s="173">
        <f t="shared" si="127"/>
        <v>18.72103056872367</v>
      </c>
      <c r="V112" s="173">
        <f t="shared" si="127"/>
        <v>18.957385469719387</v>
      </c>
      <c r="W112" s="173">
        <f t="shared" si="127"/>
        <v>19.192638572388265</v>
      </c>
      <c r="X112" s="173">
        <f t="shared" si="127"/>
        <v>19.435446197720481</v>
      </c>
      <c r="Y112" s="173">
        <f t="shared" si="127"/>
        <v>19.678997800807778</v>
      </c>
      <c r="Z112" s="173">
        <f t="shared" si="127"/>
        <v>19.926846283141263</v>
      </c>
      <c r="AA112" s="173">
        <f t="shared" si="127"/>
        <v>20.173487151002448</v>
      </c>
      <c r="AB112" s="173">
        <f t="shared" si="127"/>
        <v>20.430480684381742</v>
      </c>
      <c r="AC112" s="173">
        <f t="shared" si="127"/>
        <v>20.685466956253943</v>
      </c>
      <c r="AD112" s="173">
        <f t="shared" si="127"/>
        <v>20.945755055695756</v>
      </c>
      <c r="AF112" s="173">
        <f>Inputs!AQ16</f>
        <v>16</v>
      </c>
      <c r="AG112" s="173">
        <f t="shared" ref="AG112:BL112" si="128">AF112*(1+AG$135)</f>
        <v>16.093333333333334</v>
      </c>
      <c r="AH112" s="173">
        <f t="shared" si="128"/>
        <v>16.187211111111111</v>
      </c>
      <c r="AI112" s="173">
        <f t="shared" si="128"/>
        <v>16.281636509259261</v>
      </c>
      <c r="AJ112" s="173">
        <f t="shared" si="128"/>
        <v>16.37661272222994</v>
      </c>
      <c r="AK112" s="173">
        <f t="shared" si="128"/>
        <v>16.472142963109615</v>
      </c>
      <c r="AL112" s="173">
        <f t="shared" si="128"/>
        <v>16.568230463727755</v>
      </c>
      <c r="AM112" s="173">
        <f t="shared" si="128"/>
        <v>16.664878474766166</v>
      </c>
      <c r="AN112" s="173">
        <f t="shared" si="128"/>
        <v>16.76209026586897</v>
      </c>
      <c r="AO112" s="173">
        <f t="shared" si="128"/>
        <v>16.859869125753207</v>
      </c>
      <c r="AP112" s="173">
        <f t="shared" si="128"/>
        <v>16.9582183623201</v>
      </c>
      <c r="AQ112" s="173">
        <f t="shared" si="128"/>
        <v>17.057141302766968</v>
      </c>
      <c r="AR112" s="173">
        <f t="shared" si="128"/>
        <v>17.142427009280802</v>
      </c>
      <c r="AS112" s="173">
        <f t="shared" si="128"/>
        <v>17.228139144327205</v>
      </c>
      <c r="AT112" s="173">
        <f t="shared" si="128"/>
        <v>17.31427984004884</v>
      </c>
      <c r="AU112" s="173">
        <f t="shared" si="128"/>
        <v>17.400851239249082</v>
      </c>
      <c r="AV112" s="173">
        <f t="shared" si="128"/>
        <v>17.487855495445327</v>
      </c>
      <c r="AW112" s="173">
        <f t="shared" si="128"/>
        <v>17.57529477292255</v>
      </c>
      <c r="AX112" s="173">
        <f t="shared" si="128"/>
        <v>17.663171246787162</v>
      </c>
      <c r="AY112" s="173">
        <f t="shared" si="128"/>
        <v>17.751487103021095</v>
      </c>
      <c r="AZ112" s="173">
        <f t="shared" si="128"/>
        <v>17.840244538536197</v>
      </c>
      <c r="BA112" s="173">
        <f t="shared" si="128"/>
        <v>17.929445761228877</v>
      </c>
      <c r="BB112" s="173">
        <f t="shared" si="128"/>
        <v>18.01909299003502</v>
      </c>
      <c r="BC112" s="173">
        <f t="shared" si="128"/>
        <v>18.109188454985194</v>
      </c>
      <c r="BD112" s="173">
        <f t="shared" si="128"/>
        <v>18.184643406880966</v>
      </c>
      <c r="BE112" s="173">
        <f t="shared" si="128"/>
        <v>18.260412754409636</v>
      </c>
      <c r="BF112" s="173">
        <f t="shared" si="128"/>
        <v>18.336497807553009</v>
      </c>
      <c r="BG112" s="173">
        <f t="shared" si="128"/>
        <v>18.412899881751144</v>
      </c>
      <c r="BH112" s="173">
        <f t="shared" si="128"/>
        <v>18.489620297925107</v>
      </c>
      <c r="BI112" s="173">
        <f t="shared" si="128"/>
        <v>18.566660382499794</v>
      </c>
      <c r="BJ112" s="173">
        <f t="shared" si="128"/>
        <v>18.644021467426878</v>
      </c>
      <c r="BK112" s="173">
        <f t="shared" si="128"/>
        <v>18.721704890207825</v>
      </c>
      <c r="BL112" s="173">
        <f t="shared" si="128"/>
        <v>18.799711993917025</v>
      </c>
      <c r="BM112" s="173">
        <f t="shared" ref="BM112:CM112" si="129">BL112*(1+BM$135)</f>
        <v>18.878044127225014</v>
      </c>
      <c r="BN112" s="173">
        <f t="shared" si="129"/>
        <v>18.956702644421785</v>
      </c>
      <c r="BO112" s="173">
        <f t="shared" si="129"/>
        <v>19.03568890544021</v>
      </c>
      <c r="BP112" s="173">
        <f t="shared" si="129"/>
        <v>19.115004275879546</v>
      </c>
      <c r="BQ112" s="173">
        <f t="shared" si="129"/>
        <v>19.194650127029043</v>
      </c>
      <c r="BR112" s="173">
        <f t="shared" si="129"/>
        <v>19.274627835891664</v>
      </c>
      <c r="BS112" s="173">
        <f t="shared" si="129"/>
        <v>19.354938785207878</v>
      </c>
      <c r="BT112" s="173">
        <f t="shared" si="129"/>
        <v>19.435584363479578</v>
      </c>
      <c r="BU112" s="173">
        <f t="shared" si="129"/>
        <v>19.516565964994076</v>
      </c>
      <c r="BV112" s="173">
        <f t="shared" si="129"/>
        <v>19.597884989848218</v>
      </c>
      <c r="BW112" s="173">
        <f t="shared" si="129"/>
        <v>19.679542843972584</v>
      </c>
      <c r="BX112" s="173">
        <f t="shared" si="129"/>
        <v>19.761540939155804</v>
      </c>
      <c r="BY112" s="173">
        <f t="shared" si="129"/>
        <v>19.843880693068954</v>
      </c>
      <c r="BZ112" s="173">
        <f t="shared" si="129"/>
        <v>19.926563529290075</v>
      </c>
      <c r="CA112" s="173">
        <f t="shared" si="129"/>
        <v>20.009590877328783</v>
      </c>
      <c r="CB112" s="173">
        <f t="shared" si="129"/>
        <v>20.092964172650987</v>
      </c>
      <c r="CC112" s="173">
        <f t="shared" si="129"/>
        <v>20.176684856703698</v>
      </c>
      <c r="CD112" s="173">
        <f t="shared" si="129"/>
        <v>20.260754376939964</v>
      </c>
      <c r="CE112" s="173">
        <f t="shared" si="129"/>
        <v>20.345174186843881</v>
      </c>
      <c r="CF112" s="173">
        <f t="shared" si="129"/>
        <v>20.429945745955731</v>
      </c>
      <c r="CG112" s="173">
        <f t="shared" si="129"/>
        <v>20.515070519897211</v>
      </c>
      <c r="CH112" s="173">
        <f t="shared" si="129"/>
        <v>20.600549980396782</v>
      </c>
      <c r="CI112" s="173">
        <f t="shared" si="129"/>
        <v>20.686385605315103</v>
      </c>
      <c r="CJ112" s="173">
        <f t="shared" si="129"/>
        <v>20.772578878670583</v>
      </c>
      <c r="CK112" s="173">
        <f t="shared" si="129"/>
        <v>20.859131290665044</v>
      </c>
      <c r="CL112" s="173">
        <f t="shared" si="129"/>
        <v>20.94604433770948</v>
      </c>
      <c r="CM112" s="173">
        <f t="shared" si="129"/>
        <v>21.033319522449936</v>
      </c>
    </row>
    <row r="113" spans="2:91" x14ac:dyDescent="0.2">
      <c r="B113" s="88" t="str">
        <f>Inputs!AP17</f>
        <v>Pizza</v>
      </c>
      <c r="C113" s="19" t="str">
        <f>Inputs!$J$16</f>
        <v>EUR</v>
      </c>
      <c r="D113" s="19" t="s">
        <v>255</v>
      </c>
      <c r="E113" s="173">
        <f t="shared" si="114"/>
        <v>20.140062680356543</v>
      </c>
      <c r="F113" s="173">
        <f t="shared" si="114"/>
        <v>20.947400398734487</v>
      </c>
      <c r="G113" s="173">
        <f t="shared" si="114"/>
        <v>22.115744869835833</v>
      </c>
      <c r="H113" s="173">
        <f t="shared" si="114"/>
        <v>23.246632459439745</v>
      </c>
      <c r="I113" s="173">
        <f t="shared" si="114"/>
        <v>24.4348809147208</v>
      </c>
      <c r="K113" s="173">
        <f t="shared" ref="K113:AD113" si="130">IFERROR(K56/K85,0)</f>
        <v>0</v>
      </c>
      <c r="L113" s="173">
        <f t="shared" si="130"/>
        <v>0</v>
      </c>
      <c r="M113" s="173">
        <f t="shared" si="130"/>
        <v>0</v>
      </c>
      <c r="N113" s="173">
        <f t="shared" si="130"/>
        <v>20.140062680356543</v>
      </c>
      <c r="O113" s="173">
        <f t="shared" si="130"/>
        <v>20.457185878874331</v>
      </c>
      <c r="P113" s="173">
        <f t="shared" si="130"/>
        <v>20.768540115701622</v>
      </c>
      <c r="Q113" s="173">
        <f t="shared" si="130"/>
        <v>21.079532618926937</v>
      </c>
      <c r="R113" s="173">
        <f t="shared" si="130"/>
        <v>21.3991367992123</v>
      </c>
      <c r="S113" s="173">
        <f t="shared" si="130"/>
        <v>21.682965610353211</v>
      </c>
      <c r="T113" s="173">
        <f t="shared" si="130"/>
        <v>21.956819208305319</v>
      </c>
      <c r="U113" s="173">
        <f t="shared" si="130"/>
        <v>22.231223800359352</v>
      </c>
      <c r="V113" s="173">
        <f t="shared" si="130"/>
        <v>22.511895245291765</v>
      </c>
      <c r="W113" s="173">
        <f t="shared" si="130"/>
        <v>22.791258304711054</v>
      </c>
      <c r="X113" s="173">
        <f t="shared" si="130"/>
        <v>23.079592359793057</v>
      </c>
      <c r="Y113" s="173">
        <f t="shared" si="130"/>
        <v>23.368809888459221</v>
      </c>
      <c r="Z113" s="173">
        <f t="shared" si="130"/>
        <v>23.663129961230222</v>
      </c>
      <c r="AA113" s="173">
        <f t="shared" si="130"/>
        <v>23.956015991815381</v>
      </c>
      <c r="AB113" s="173">
        <f t="shared" si="130"/>
        <v>24.261195812703299</v>
      </c>
      <c r="AC113" s="173">
        <f t="shared" si="130"/>
        <v>24.563992010551541</v>
      </c>
      <c r="AD113" s="173">
        <f t="shared" si="130"/>
        <v>24.873084128638688</v>
      </c>
      <c r="AF113" s="173">
        <f>Inputs!AQ17</f>
        <v>19</v>
      </c>
      <c r="AG113" s="173">
        <f t="shared" ref="AG113:BL113" si="131">AF113*(1+AG$135)</f>
        <v>19.110833333333332</v>
      </c>
      <c r="AH113" s="173">
        <f t="shared" si="131"/>
        <v>19.222313194444443</v>
      </c>
      <c r="AI113" s="173">
        <f t="shared" si="131"/>
        <v>19.334443354745368</v>
      </c>
      <c r="AJ113" s="173">
        <f t="shared" si="131"/>
        <v>19.447227607648049</v>
      </c>
      <c r="AK113" s="173">
        <f t="shared" si="131"/>
        <v>19.560669768692662</v>
      </c>
      <c r="AL113" s="173">
        <f t="shared" si="131"/>
        <v>19.674773675676704</v>
      </c>
      <c r="AM113" s="173">
        <f t="shared" si="131"/>
        <v>19.789543188784819</v>
      </c>
      <c r="AN113" s="173">
        <f t="shared" si="131"/>
        <v>19.904982190719398</v>
      </c>
      <c r="AO113" s="173">
        <f t="shared" si="131"/>
        <v>20.021094586831929</v>
      </c>
      <c r="AP113" s="173">
        <f t="shared" si="131"/>
        <v>20.137884305255117</v>
      </c>
      <c r="AQ113" s="173">
        <f t="shared" si="131"/>
        <v>20.255355297035774</v>
      </c>
      <c r="AR113" s="173">
        <f t="shared" si="131"/>
        <v>20.356632073520949</v>
      </c>
      <c r="AS113" s="173">
        <f t="shared" si="131"/>
        <v>20.458415233888552</v>
      </c>
      <c r="AT113" s="173">
        <f t="shared" si="131"/>
        <v>20.560707310057992</v>
      </c>
      <c r="AU113" s="173">
        <f t="shared" si="131"/>
        <v>20.663510846608279</v>
      </c>
      <c r="AV113" s="173">
        <f t="shared" si="131"/>
        <v>20.76682840084132</v>
      </c>
      <c r="AW113" s="173">
        <f t="shared" si="131"/>
        <v>20.870662542845523</v>
      </c>
      <c r="AX113" s="173">
        <f t="shared" si="131"/>
        <v>20.975015855559747</v>
      </c>
      <c r="AY113" s="173">
        <f t="shared" si="131"/>
        <v>21.079890934837543</v>
      </c>
      <c r="AZ113" s="173">
        <f t="shared" si="131"/>
        <v>21.185290389511728</v>
      </c>
      <c r="BA113" s="173">
        <f t="shared" si="131"/>
        <v>21.291216841459285</v>
      </c>
      <c r="BB113" s="173">
        <f t="shared" si="131"/>
        <v>21.39767292566658</v>
      </c>
      <c r="BC113" s="173">
        <f t="shared" si="131"/>
        <v>21.504661290294912</v>
      </c>
      <c r="BD113" s="173">
        <f t="shared" si="131"/>
        <v>21.594264045671142</v>
      </c>
      <c r="BE113" s="173">
        <f t="shared" si="131"/>
        <v>21.684240145861438</v>
      </c>
      <c r="BF113" s="173">
        <f t="shared" si="131"/>
        <v>21.774591146469191</v>
      </c>
      <c r="BG113" s="173">
        <f t="shared" si="131"/>
        <v>21.865318609579479</v>
      </c>
      <c r="BH113" s="173">
        <f t="shared" si="131"/>
        <v>21.956424103786059</v>
      </c>
      <c r="BI113" s="173">
        <f t="shared" si="131"/>
        <v>22.047909204218502</v>
      </c>
      <c r="BJ113" s="173">
        <f t="shared" si="131"/>
        <v>22.139775492569413</v>
      </c>
      <c r="BK113" s="173">
        <f t="shared" si="131"/>
        <v>22.232024557121786</v>
      </c>
      <c r="BL113" s="173">
        <f t="shared" si="131"/>
        <v>22.324657992776459</v>
      </c>
      <c r="BM113" s="173">
        <f t="shared" ref="BM113:CM113" si="132">BL113*(1+BM$135)</f>
        <v>22.417677401079693</v>
      </c>
      <c r="BN113" s="173">
        <f t="shared" si="132"/>
        <v>22.511084390250858</v>
      </c>
      <c r="BO113" s="173">
        <f t="shared" si="132"/>
        <v>22.604880575210235</v>
      </c>
      <c r="BP113" s="173">
        <f t="shared" si="132"/>
        <v>22.699067577606943</v>
      </c>
      <c r="BQ113" s="173">
        <f t="shared" si="132"/>
        <v>22.793647025846973</v>
      </c>
      <c r="BR113" s="173">
        <f t="shared" si="132"/>
        <v>22.888620555121335</v>
      </c>
      <c r="BS113" s="173">
        <f t="shared" si="132"/>
        <v>22.983989807434341</v>
      </c>
      <c r="BT113" s="173">
        <f t="shared" si="132"/>
        <v>23.079756431631985</v>
      </c>
      <c r="BU113" s="173">
        <f t="shared" si="132"/>
        <v>23.17592208343045</v>
      </c>
      <c r="BV113" s="173">
        <f t="shared" si="132"/>
        <v>23.272488425444742</v>
      </c>
      <c r="BW113" s="173">
        <f t="shared" si="132"/>
        <v>23.369457127217427</v>
      </c>
      <c r="BX113" s="173">
        <f t="shared" si="132"/>
        <v>23.466829865247497</v>
      </c>
      <c r="BY113" s="173">
        <f t="shared" si="132"/>
        <v>23.56460832301936</v>
      </c>
      <c r="BZ113" s="173">
        <f t="shared" si="132"/>
        <v>23.662794191031942</v>
      </c>
      <c r="CA113" s="173">
        <f t="shared" si="132"/>
        <v>23.761389166827907</v>
      </c>
      <c r="CB113" s="173">
        <f t="shared" si="132"/>
        <v>23.860394955023022</v>
      </c>
      <c r="CC113" s="173">
        <f t="shared" si="132"/>
        <v>23.959813267335619</v>
      </c>
      <c r="CD113" s="173">
        <f t="shared" si="132"/>
        <v>24.059645822616183</v>
      </c>
      <c r="CE113" s="173">
        <f t="shared" si="132"/>
        <v>24.159894346877085</v>
      </c>
      <c r="CF113" s="173">
        <f t="shared" si="132"/>
        <v>24.260560573322405</v>
      </c>
      <c r="CG113" s="173">
        <f t="shared" si="132"/>
        <v>24.361646242377915</v>
      </c>
      <c r="CH113" s="173">
        <f t="shared" si="132"/>
        <v>24.463153101721158</v>
      </c>
      <c r="CI113" s="173">
        <f t="shared" si="132"/>
        <v>24.565082906311662</v>
      </c>
      <c r="CJ113" s="173">
        <f t="shared" si="132"/>
        <v>24.667437418421294</v>
      </c>
      <c r="CK113" s="173">
        <f t="shared" si="132"/>
        <v>24.770218407664714</v>
      </c>
      <c r="CL113" s="173">
        <f t="shared" si="132"/>
        <v>24.873427651029985</v>
      </c>
      <c r="CM113" s="173">
        <f t="shared" si="132"/>
        <v>24.977066932909278</v>
      </c>
    </row>
    <row r="114" spans="2:91" x14ac:dyDescent="0.2">
      <c r="B114" s="88" t="str">
        <f>Inputs!AP18</f>
        <v>Lasagna</v>
      </c>
      <c r="C114" s="19" t="str">
        <f>Inputs!$J$16</f>
        <v>EUR</v>
      </c>
      <c r="D114" s="19" t="s">
        <v>255</v>
      </c>
      <c r="E114" s="173">
        <f t="shared" si="114"/>
        <v>21.200065979322677</v>
      </c>
      <c r="F114" s="173">
        <f t="shared" si="114"/>
        <v>22.049895156562613</v>
      </c>
      <c r="G114" s="173">
        <f t="shared" si="114"/>
        <v>23.279731441932451</v>
      </c>
      <c r="H114" s="173">
        <f t="shared" si="114"/>
        <v>24.47013943098921</v>
      </c>
      <c r="I114" s="173">
        <f t="shared" si="114"/>
        <v>25.72092727865348</v>
      </c>
      <c r="K114" s="173">
        <f t="shared" ref="K114:AD114" si="133">IFERROR(K57/K86,0)</f>
        <v>0</v>
      </c>
      <c r="L114" s="173">
        <f t="shared" si="133"/>
        <v>0</v>
      </c>
      <c r="M114" s="173">
        <f t="shared" si="133"/>
        <v>0</v>
      </c>
      <c r="N114" s="173">
        <f t="shared" si="133"/>
        <v>21.200065979322677</v>
      </c>
      <c r="O114" s="173">
        <f t="shared" si="133"/>
        <v>21.533879872499291</v>
      </c>
      <c r="P114" s="173">
        <f t="shared" si="133"/>
        <v>21.861621174422755</v>
      </c>
      <c r="Q114" s="173">
        <f t="shared" si="133"/>
        <v>22.188981704133617</v>
      </c>
      <c r="R114" s="173">
        <f t="shared" si="133"/>
        <v>22.525407157065576</v>
      </c>
      <c r="S114" s="173">
        <f t="shared" si="133"/>
        <v>22.824174326687587</v>
      </c>
      <c r="T114" s="173">
        <f t="shared" si="133"/>
        <v>23.11244127190033</v>
      </c>
      <c r="U114" s="173">
        <f t="shared" si="133"/>
        <v>23.401288210904575</v>
      </c>
      <c r="V114" s="173">
        <f t="shared" si="133"/>
        <v>23.696731837149219</v>
      </c>
      <c r="W114" s="173">
        <f t="shared" si="133"/>
        <v>23.990798215485317</v>
      </c>
      <c r="X114" s="173">
        <f t="shared" si="133"/>
        <v>24.29430774715058</v>
      </c>
      <c r="Y114" s="173">
        <f t="shared" si="133"/>
        <v>24.598747251009705</v>
      </c>
      <c r="Z114" s="173">
        <f t="shared" si="133"/>
        <v>24.90855785392656</v>
      </c>
      <c r="AA114" s="173">
        <f t="shared" si="133"/>
        <v>25.216858938753038</v>
      </c>
      <c r="AB114" s="173">
        <f t="shared" si="133"/>
        <v>25.538100855477161</v>
      </c>
      <c r="AC114" s="173">
        <f t="shared" si="133"/>
        <v>25.856833695317412</v>
      </c>
      <c r="AD114" s="173">
        <f t="shared" si="133"/>
        <v>26.18219381961967</v>
      </c>
      <c r="AF114" s="173">
        <f>Inputs!AQ18</f>
        <v>20</v>
      </c>
      <c r="AG114" s="173">
        <f t="shared" ref="AG114:BL114" si="134">AF114*(1+AG$135)</f>
        <v>20.116666666666667</v>
      </c>
      <c r="AH114" s="173">
        <f t="shared" si="134"/>
        <v>20.234013888888889</v>
      </c>
      <c r="AI114" s="173">
        <f t="shared" si="134"/>
        <v>20.352045636574076</v>
      </c>
      <c r="AJ114" s="173">
        <f t="shared" si="134"/>
        <v>20.470765902787424</v>
      </c>
      <c r="AK114" s="173">
        <f t="shared" si="134"/>
        <v>20.590178703887016</v>
      </c>
      <c r="AL114" s="173">
        <f t="shared" si="134"/>
        <v>20.710288079659691</v>
      </c>
      <c r="AM114" s="173">
        <f t="shared" si="134"/>
        <v>20.831098093457705</v>
      </c>
      <c r="AN114" s="173">
        <f t="shared" si="134"/>
        <v>20.952612832336207</v>
      </c>
      <c r="AO114" s="173">
        <f t="shared" si="134"/>
        <v>21.074836407191501</v>
      </c>
      <c r="AP114" s="173">
        <f t="shared" si="134"/>
        <v>21.19777295290012</v>
      </c>
      <c r="AQ114" s="173">
        <f t="shared" si="134"/>
        <v>21.321426628458706</v>
      </c>
      <c r="AR114" s="173">
        <f t="shared" si="134"/>
        <v>21.428033761600997</v>
      </c>
      <c r="AS114" s="173">
        <f t="shared" si="134"/>
        <v>21.535173930408998</v>
      </c>
      <c r="AT114" s="173">
        <f t="shared" si="134"/>
        <v>21.64284980006104</v>
      </c>
      <c r="AU114" s="173">
        <f t="shared" si="134"/>
        <v>21.751064049061341</v>
      </c>
      <c r="AV114" s="173">
        <f t="shared" si="134"/>
        <v>21.859819369306646</v>
      </c>
      <c r="AW114" s="173">
        <f t="shared" si="134"/>
        <v>21.969118466153176</v>
      </c>
      <c r="AX114" s="173">
        <f t="shared" si="134"/>
        <v>22.07896405848394</v>
      </c>
      <c r="AY114" s="173">
        <f t="shared" si="134"/>
        <v>22.189358878776357</v>
      </c>
      <c r="AZ114" s="173">
        <f t="shared" si="134"/>
        <v>22.300305673170236</v>
      </c>
      <c r="BA114" s="173">
        <f t="shared" si="134"/>
        <v>22.411807201536085</v>
      </c>
      <c r="BB114" s="173">
        <f t="shared" si="134"/>
        <v>22.523866237543764</v>
      </c>
      <c r="BC114" s="173">
        <f t="shared" si="134"/>
        <v>22.63648556873148</v>
      </c>
      <c r="BD114" s="173">
        <f t="shared" si="134"/>
        <v>22.730804258601193</v>
      </c>
      <c r="BE114" s="173">
        <f t="shared" si="134"/>
        <v>22.825515943012032</v>
      </c>
      <c r="BF114" s="173">
        <f t="shared" si="134"/>
        <v>22.920622259441249</v>
      </c>
      <c r="BG114" s="173">
        <f t="shared" si="134"/>
        <v>23.01612485218892</v>
      </c>
      <c r="BH114" s="173">
        <f t="shared" si="134"/>
        <v>23.112025372406375</v>
      </c>
      <c r="BI114" s="173">
        <f t="shared" si="134"/>
        <v>23.208325478124735</v>
      </c>
      <c r="BJ114" s="173">
        <f t="shared" si="134"/>
        <v>23.305026834283588</v>
      </c>
      <c r="BK114" s="173">
        <f t="shared" si="134"/>
        <v>23.402131112759768</v>
      </c>
      <c r="BL114" s="173">
        <f t="shared" si="134"/>
        <v>23.499639992396268</v>
      </c>
      <c r="BM114" s="173">
        <f t="shared" ref="BM114:CM114" si="135">BL114*(1+BM$135)</f>
        <v>23.597555159031252</v>
      </c>
      <c r="BN114" s="173">
        <f t="shared" si="135"/>
        <v>23.695878305527216</v>
      </c>
      <c r="BO114" s="173">
        <f t="shared" si="135"/>
        <v>23.794611131800245</v>
      </c>
      <c r="BP114" s="173">
        <f t="shared" si="135"/>
        <v>23.893755344849414</v>
      </c>
      <c r="BQ114" s="173">
        <f t="shared" si="135"/>
        <v>23.993312658786287</v>
      </c>
      <c r="BR114" s="173">
        <f t="shared" si="135"/>
        <v>24.093284794864562</v>
      </c>
      <c r="BS114" s="173">
        <f t="shared" si="135"/>
        <v>24.19367348150983</v>
      </c>
      <c r="BT114" s="173">
        <f t="shared" si="135"/>
        <v>24.294480454349454</v>
      </c>
      <c r="BU114" s="173">
        <f t="shared" si="135"/>
        <v>24.395707456242576</v>
      </c>
      <c r="BV114" s="173">
        <f t="shared" si="135"/>
        <v>24.497356237310253</v>
      </c>
      <c r="BW114" s="173">
        <f t="shared" si="135"/>
        <v>24.599428554965712</v>
      </c>
      <c r="BX114" s="173">
        <f t="shared" si="135"/>
        <v>24.701926173944734</v>
      </c>
      <c r="BY114" s="173">
        <f t="shared" si="135"/>
        <v>24.804850866336171</v>
      </c>
      <c r="BZ114" s="173">
        <f t="shared" si="135"/>
        <v>24.908204411612573</v>
      </c>
      <c r="CA114" s="173">
        <f t="shared" si="135"/>
        <v>25.011988596660959</v>
      </c>
      <c r="CB114" s="173">
        <f t="shared" si="135"/>
        <v>25.116205215813714</v>
      </c>
      <c r="CC114" s="173">
        <f t="shared" si="135"/>
        <v>25.220856070879606</v>
      </c>
      <c r="CD114" s="173">
        <f t="shared" si="135"/>
        <v>25.325942971174936</v>
      </c>
      <c r="CE114" s="173">
        <f t="shared" si="135"/>
        <v>25.431467733554832</v>
      </c>
      <c r="CF114" s="173">
        <f t="shared" si="135"/>
        <v>25.537432182444643</v>
      </c>
      <c r="CG114" s="173">
        <f t="shared" si="135"/>
        <v>25.643838149871495</v>
      </c>
      <c r="CH114" s="173">
        <f t="shared" si="135"/>
        <v>25.750687475495958</v>
      </c>
      <c r="CI114" s="173">
        <f t="shared" si="135"/>
        <v>25.857982006643859</v>
      </c>
      <c r="CJ114" s="173">
        <f t="shared" si="135"/>
        <v>25.965723598338208</v>
      </c>
      <c r="CK114" s="173">
        <f t="shared" si="135"/>
        <v>26.073914113331284</v>
      </c>
      <c r="CL114" s="173">
        <f t="shared" si="135"/>
        <v>26.182555422136829</v>
      </c>
      <c r="CM114" s="173">
        <f t="shared" si="135"/>
        <v>26.291649403062397</v>
      </c>
    </row>
    <row r="115" spans="2:91" x14ac:dyDescent="0.2">
      <c r="B115" s="88" t="str">
        <f>Inputs!AP19</f>
        <v>Chicken Grill</v>
      </c>
      <c r="C115" s="19" t="str">
        <f>Inputs!$J$16</f>
        <v>EUR</v>
      </c>
      <c r="D115" s="19" t="s">
        <v>255</v>
      </c>
      <c r="E115" s="173">
        <f t="shared" si="114"/>
        <v>18.020056082424279</v>
      </c>
      <c r="F115" s="173">
        <f t="shared" si="114"/>
        <v>18.742410883078225</v>
      </c>
      <c r="G115" s="173">
        <f t="shared" si="114"/>
        <v>19.787771725642582</v>
      </c>
      <c r="H115" s="173">
        <f t="shared" si="114"/>
        <v>20.799618516340828</v>
      </c>
      <c r="I115" s="173">
        <f t="shared" si="114"/>
        <v>21.862788186855457</v>
      </c>
      <c r="K115" s="173">
        <f t="shared" ref="K115:AD115" si="136">IFERROR(K58/K87,0)</f>
        <v>0</v>
      </c>
      <c r="L115" s="173">
        <f t="shared" si="136"/>
        <v>0</v>
      </c>
      <c r="M115" s="173">
        <f t="shared" si="136"/>
        <v>0</v>
      </c>
      <c r="N115" s="173">
        <f t="shared" si="136"/>
        <v>18.020056082424279</v>
      </c>
      <c r="O115" s="173">
        <f t="shared" si="136"/>
        <v>18.303797891624402</v>
      </c>
      <c r="P115" s="173">
        <f t="shared" si="136"/>
        <v>18.582377998259346</v>
      </c>
      <c r="Q115" s="173">
        <f t="shared" si="136"/>
        <v>18.860634448513579</v>
      </c>
      <c r="R115" s="173">
        <f t="shared" si="136"/>
        <v>19.146596083505745</v>
      </c>
      <c r="S115" s="173">
        <f t="shared" si="136"/>
        <v>19.400548177684453</v>
      </c>
      <c r="T115" s="173">
        <f t="shared" si="136"/>
        <v>19.645575081115283</v>
      </c>
      <c r="U115" s="173">
        <f t="shared" si="136"/>
        <v>19.891094979268889</v>
      </c>
      <c r="V115" s="173">
        <f t="shared" si="136"/>
        <v>20.142222061576838</v>
      </c>
      <c r="W115" s="173">
        <f t="shared" si="136"/>
        <v>20.392178483162521</v>
      </c>
      <c r="X115" s="173">
        <f t="shared" si="136"/>
        <v>20.650161585077996</v>
      </c>
      <c r="Y115" s="173">
        <f t="shared" si="136"/>
        <v>20.908935163358247</v>
      </c>
      <c r="Z115" s="173">
        <f t="shared" si="136"/>
        <v>21.172274175837575</v>
      </c>
      <c r="AA115" s="173">
        <f t="shared" si="136"/>
        <v>21.43433009794008</v>
      </c>
      <c r="AB115" s="173">
        <f t="shared" si="136"/>
        <v>21.707385727155586</v>
      </c>
      <c r="AC115" s="173">
        <f t="shared" si="136"/>
        <v>21.978308641019801</v>
      </c>
      <c r="AD115" s="173">
        <f t="shared" si="136"/>
        <v>22.25486474667672</v>
      </c>
      <c r="AF115" s="173">
        <f>Inputs!AQ19</f>
        <v>17</v>
      </c>
      <c r="AG115" s="173">
        <f t="shared" ref="AG115:BL115" si="137">AF115*(1+AG$135)</f>
        <v>17.099166666666669</v>
      </c>
      <c r="AH115" s="173">
        <f t="shared" si="137"/>
        <v>17.198911805555557</v>
      </c>
      <c r="AI115" s="173">
        <f t="shared" si="137"/>
        <v>17.299238791087966</v>
      </c>
      <c r="AJ115" s="173">
        <f t="shared" si="137"/>
        <v>17.400151017369314</v>
      </c>
      <c r="AK115" s="173">
        <f t="shared" si="137"/>
        <v>17.501651898303969</v>
      </c>
      <c r="AL115" s="173">
        <f t="shared" si="137"/>
        <v>17.603744867710741</v>
      </c>
      <c r="AM115" s="173">
        <f t="shared" si="137"/>
        <v>17.706433379439055</v>
      </c>
      <c r="AN115" s="173">
        <f t="shared" si="137"/>
        <v>17.809720907485783</v>
      </c>
      <c r="AO115" s="173">
        <f t="shared" si="137"/>
        <v>17.913610946112783</v>
      </c>
      <c r="AP115" s="173">
        <f t="shared" si="137"/>
        <v>18.018107009965107</v>
      </c>
      <c r="AQ115" s="173">
        <f t="shared" si="137"/>
        <v>18.123212634189905</v>
      </c>
      <c r="AR115" s="173">
        <f t="shared" si="137"/>
        <v>18.213828697360853</v>
      </c>
      <c r="AS115" s="173">
        <f t="shared" si="137"/>
        <v>18.304897840847655</v>
      </c>
      <c r="AT115" s="173">
        <f t="shared" si="137"/>
        <v>18.396422330051891</v>
      </c>
      <c r="AU115" s="173">
        <f t="shared" si="137"/>
        <v>18.488404441702148</v>
      </c>
      <c r="AV115" s="173">
        <f t="shared" si="137"/>
        <v>18.580846463910657</v>
      </c>
      <c r="AW115" s="173">
        <f t="shared" si="137"/>
        <v>18.673750696230208</v>
      </c>
      <c r="AX115" s="173">
        <f t="shared" si="137"/>
        <v>18.767119449711355</v>
      </c>
      <c r="AY115" s="173">
        <f t="shared" si="137"/>
        <v>18.860955046959909</v>
      </c>
      <c r="AZ115" s="173">
        <f t="shared" si="137"/>
        <v>18.955259822194705</v>
      </c>
      <c r="BA115" s="173">
        <f t="shared" si="137"/>
        <v>19.050036121305677</v>
      </c>
      <c r="BB115" s="173">
        <f t="shared" si="137"/>
        <v>19.145286301912204</v>
      </c>
      <c r="BC115" s="173">
        <f t="shared" si="137"/>
        <v>19.241012733421762</v>
      </c>
      <c r="BD115" s="173">
        <f t="shared" si="137"/>
        <v>19.32118361981102</v>
      </c>
      <c r="BE115" s="173">
        <f t="shared" si="137"/>
        <v>19.40168855156023</v>
      </c>
      <c r="BF115" s="173">
        <f t="shared" si="137"/>
        <v>19.482528920525063</v>
      </c>
      <c r="BG115" s="173">
        <f t="shared" si="137"/>
        <v>19.563706124360582</v>
      </c>
      <c r="BH115" s="173">
        <f t="shared" si="137"/>
        <v>19.645221566545416</v>
      </c>
      <c r="BI115" s="173">
        <f t="shared" si="137"/>
        <v>19.727076656406023</v>
      </c>
      <c r="BJ115" s="173">
        <f t="shared" si="137"/>
        <v>19.809272809141049</v>
      </c>
      <c r="BK115" s="173">
        <f t="shared" si="137"/>
        <v>19.891811445845804</v>
      </c>
      <c r="BL115" s="173">
        <f t="shared" si="137"/>
        <v>19.974693993536828</v>
      </c>
      <c r="BM115" s="173">
        <f t="shared" ref="BM115:CM115" si="138">BL115*(1+BM$135)</f>
        <v>20.057921885176565</v>
      </c>
      <c r="BN115" s="173">
        <f t="shared" si="138"/>
        <v>20.141496559698133</v>
      </c>
      <c r="BO115" s="173">
        <f t="shared" si="138"/>
        <v>20.22541946203021</v>
      </c>
      <c r="BP115" s="173">
        <f t="shared" si="138"/>
        <v>20.309692043122002</v>
      </c>
      <c r="BQ115" s="173">
        <f t="shared" si="138"/>
        <v>20.394315759968343</v>
      </c>
      <c r="BR115" s="173">
        <f t="shared" si="138"/>
        <v>20.479292075634877</v>
      </c>
      <c r="BS115" s="173">
        <f t="shared" si="138"/>
        <v>20.564622459283356</v>
      </c>
      <c r="BT115" s="173">
        <f t="shared" si="138"/>
        <v>20.650308386197036</v>
      </c>
      <c r="BU115" s="173">
        <f t="shared" si="138"/>
        <v>20.736351337806191</v>
      </c>
      <c r="BV115" s="173">
        <f t="shared" si="138"/>
        <v>20.822752801713715</v>
      </c>
      <c r="BW115" s="173">
        <f t="shared" si="138"/>
        <v>20.909514271720855</v>
      </c>
      <c r="BX115" s="173">
        <f t="shared" si="138"/>
        <v>20.996637247853027</v>
      </c>
      <c r="BY115" s="173">
        <f t="shared" si="138"/>
        <v>21.084123236385746</v>
      </c>
      <c r="BZ115" s="173">
        <f t="shared" si="138"/>
        <v>21.171973749870688</v>
      </c>
      <c r="CA115" s="173">
        <f t="shared" si="138"/>
        <v>21.260190307161814</v>
      </c>
      <c r="CB115" s="173">
        <f t="shared" si="138"/>
        <v>21.348774433441655</v>
      </c>
      <c r="CC115" s="173">
        <f t="shared" si="138"/>
        <v>21.43772766024766</v>
      </c>
      <c r="CD115" s="173">
        <f t="shared" si="138"/>
        <v>21.527051525498692</v>
      </c>
      <c r="CE115" s="173">
        <f t="shared" si="138"/>
        <v>21.616747573521604</v>
      </c>
      <c r="CF115" s="173">
        <f t="shared" si="138"/>
        <v>21.706817355077945</v>
      </c>
      <c r="CG115" s="173">
        <f t="shared" si="138"/>
        <v>21.79726242739077</v>
      </c>
      <c r="CH115" s="173">
        <f t="shared" si="138"/>
        <v>21.888084354171564</v>
      </c>
      <c r="CI115" s="173">
        <f t="shared" si="138"/>
        <v>21.979284705647277</v>
      </c>
      <c r="CJ115" s="173">
        <f t="shared" si="138"/>
        <v>22.070865058587476</v>
      </c>
      <c r="CK115" s="173">
        <f t="shared" si="138"/>
        <v>22.162826996331589</v>
      </c>
      <c r="CL115" s="173">
        <f t="shared" si="138"/>
        <v>22.255172108816303</v>
      </c>
      <c r="CM115" s="173">
        <f t="shared" si="138"/>
        <v>22.347901992603038</v>
      </c>
    </row>
    <row r="116" spans="2:91" x14ac:dyDescent="0.2">
      <c r="B116" s="88" t="str">
        <f>Inputs!AP20</f>
        <v>Meat balls</v>
      </c>
      <c r="C116" s="19" t="str">
        <f>Inputs!$J$16</f>
        <v>EUR</v>
      </c>
      <c r="D116" s="19" t="s">
        <v>255</v>
      </c>
      <c r="E116" s="173">
        <f t="shared" si="114"/>
        <v>19.080186386854638</v>
      </c>
      <c r="F116" s="173">
        <f t="shared" si="114"/>
        <v>19.844759694662212</v>
      </c>
      <c r="G116" s="173">
        <f t="shared" si="114"/>
        <v>20.951831351767936</v>
      </c>
      <c r="H116" s="173">
        <f t="shared" si="114"/>
        <v>22.023203731039995</v>
      </c>
      <c r="I116" s="173">
        <f t="shared" si="114"/>
        <v>23.148706558816471</v>
      </c>
      <c r="K116" s="173">
        <f t="shared" ref="K116:AD116" si="139">IFERROR(K59/K88,0)</f>
        <v>0</v>
      </c>
      <c r="L116" s="173">
        <f t="shared" si="139"/>
        <v>0</v>
      </c>
      <c r="M116" s="173">
        <f t="shared" si="139"/>
        <v>0</v>
      </c>
      <c r="N116" s="173">
        <f t="shared" si="139"/>
        <v>19.080186386854638</v>
      </c>
      <c r="O116" s="173">
        <f t="shared" si="139"/>
        <v>19.380523820523173</v>
      </c>
      <c r="P116" s="173">
        <f t="shared" si="139"/>
        <v>19.675425844927563</v>
      </c>
      <c r="Q116" s="173">
        <f t="shared" si="139"/>
        <v>19.970029422661288</v>
      </c>
      <c r="R116" s="173">
        <f t="shared" si="139"/>
        <v>20.272812915443815</v>
      </c>
      <c r="S116" s="173">
        <f t="shared" si="139"/>
        <v>20.54178326358209</v>
      </c>
      <c r="T116" s="173">
        <f t="shared" si="139"/>
        <v>20.801173773143251</v>
      </c>
      <c r="U116" s="173">
        <f t="shared" si="139"/>
        <v>21.061250099925534</v>
      </c>
      <c r="V116" s="173">
        <f t="shared" si="139"/>
        <v>21.327036543632993</v>
      </c>
      <c r="W116" s="173">
        <f t="shared" si="139"/>
        <v>21.591718393936794</v>
      </c>
      <c r="X116" s="173">
        <f t="shared" si="139"/>
        <v>21.864808001035488</v>
      </c>
      <c r="Y116" s="173">
        <f t="shared" si="139"/>
        <v>22.138829915572888</v>
      </c>
      <c r="Z116" s="173">
        <f t="shared" si="139"/>
        <v>22.417722772662948</v>
      </c>
      <c r="AA116" s="173">
        <f t="shared" si="139"/>
        <v>22.695180019656188</v>
      </c>
      <c r="AB116" s="173">
        <f t="shared" si="139"/>
        <v>22.984247148565903</v>
      </c>
      <c r="AC116" s="173">
        <f t="shared" si="139"/>
        <v>23.271068500005939</v>
      </c>
      <c r="AD116" s="173">
        <f t="shared" si="139"/>
        <v>23.564052068670044</v>
      </c>
      <c r="AF116" s="173">
        <f>Inputs!AQ20</f>
        <v>18</v>
      </c>
      <c r="AG116" s="173">
        <f t="shared" ref="AG116:BL116" si="140">AF116*(1+AG$135)</f>
        <v>18.105</v>
      </c>
      <c r="AH116" s="173">
        <f t="shared" si="140"/>
        <v>18.2106125</v>
      </c>
      <c r="AI116" s="173">
        <f t="shared" si="140"/>
        <v>18.316841072916667</v>
      </c>
      <c r="AJ116" s="173">
        <f t="shared" si="140"/>
        <v>18.423689312508682</v>
      </c>
      <c r="AK116" s="173">
        <f t="shared" si="140"/>
        <v>18.531160833498316</v>
      </c>
      <c r="AL116" s="173">
        <f t="shared" si="140"/>
        <v>18.639259271693724</v>
      </c>
      <c r="AM116" s="173">
        <f t="shared" si="140"/>
        <v>18.747988284111937</v>
      </c>
      <c r="AN116" s="173">
        <f t="shared" si="140"/>
        <v>18.857351549102589</v>
      </c>
      <c r="AO116" s="173">
        <f t="shared" si="140"/>
        <v>18.967352766472356</v>
      </c>
      <c r="AP116" s="173">
        <f t="shared" si="140"/>
        <v>19.07799565761011</v>
      </c>
      <c r="AQ116" s="173">
        <f t="shared" si="140"/>
        <v>19.189283965612837</v>
      </c>
      <c r="AR116" s="173">
        <f t="shared" si="140"/>
        <v>19.285230385440901</v>
      </c>
      <c r="AS116" s="173">
        <f t="shared" si="140"/>
        <v>19.381656537368102</v>
      </c>
      <c r="AT116" s="173">
        <f t="shared" si="140"/>
        <v>19.478564820054942</v>
      </c>
      <c r="AU116" s="173">
        <f t="shared" si="140"/>
        <v>19.575957644155213</v>
      </c>
      <c r="AV116" s="173">
        <f t="shared" si="140"/>
        <v>19.673837432375986</v>
      </c>
      <c r="AW116" s="173">
        <f t="shared" si="140"/>
        <v>19.772206619537865</v>
      </c>
      <c r="AX116" s="173">
        <f t="shared" si="140"/>
        <v>19.871067652635553</v>
      </c>
      <c r="AY116" s="173">
        <f t="shared" si="140"/>
        <v>19.970422990898729</v>
      </c>
      <c r="AZ116" s="173">
        <f t="shared" si="140"/>
        <v>20.07027510585322</v>
      </c>
      <c r="BA116" s="173">
        <f t="shared" si="140"/>
        <v>20.170626481382484</v>
      </c>
      <c r="BB116" s="173">
        <f t="shared" si="140"/>
        <v>20.271479613789396</v>
      </c>
      <c r="BC116" s="173">
        <f t="shared" si="140"/>
        <v>20.372837011858341</v>
      </c>
      <c r="BD116" s="173">
        <f t="shared" si="140"/>
        <v>20.457723832741085</v>
      </c>
      <c r="BE116" s="173">
        <f t="shared" si="140"/>
        <v>20.542964348710839</v>
      </c>
      <c r="BF116" s="173">
        <f t="shared" si="140"/>
        <v>20.628560033497134</v>
      </c>
      <c r="BG116" s="173">
        <f t="shared" si="140"/>
        <v>20.714512366970038</v>
      </c>
      <c r="BH116" s="173">
        <f t="shared" si="140"/>
        <v>20.800822835165746</v>
      </c>
      <c r="BI116" s="173">
        <f t="shared" si="140"/>
        <v>20.88749293031227</v>
      </c>
      <c r="BJ116" s="173">
        <f t="shared" si="140"/>
        <v>20.974524150855238</v>
      </c>
      <c r="BK116" s="173">
        <f t="shared" si="140"/>
        <v>21.0619180014838</v>
      </c>
      <c r="BL116" s="173">
        <f t="shared" si="140"/>
        <v>21.149675993156649</v>
      </c>
      <c r="BM116" s="173">
        <f t="shared" ref="BM116:CM116" si="141">BL116*(1+BM$135)</f>
        <v>21.237799643128135</v>
      </c>
      <c r="BN116" s="173">
        <f t="shared" si="141"/>
        <v>21.326290474974503</v>
      </c>
      <c r="BO116" s="173">
        <f t="shared" si="141"/>
        <v>21.415150018620228</v>
      </c>
      <c r="BP116" s="173">
        <f t="shared" si="141"/>
        <v>21.50437981036448</v>
      </c>
      <c r="BQ116" s="173">
        <f t="shared" si="141"/>
        <v>21.593981392907665</v>
      </c>
      <c r="BR116" s="173">
        <f t="shared" si="141"/>
        <v>21.683956315378115</v>
      </c>
      <c r="BS116" s="173">
        <f t="shared" si="141"/>
        <v>21.774306133358856</v>
      </c>
      <c r="BT116" s="173">
        <f t="shared" si="141"/>
        <v>21.865032408914516</v>
      </c>
      <c r="BU116" s="173">
        <f t="shared" si="141"/>
        <v>21.956136710618328</v>
      </c>
      <c r="BV116" s="173">
        <f t="shared" si="141"/>
        <v>22.047620613579237</v>
      </c>
      <c r="BW116" s="173">
        <f t="shared" si="141"/>
        <v>22.139485699469152</v>
      </c>
      <c r="BX116" s="173">
        <f t="shared" si="141"/>
        <v>22.231733556550271</v>
      </c>
      <c r="BY116" s="173">
        <f t="shared" si="141"/>
        <v>22.324365779702564</v>
      </c>
      <c r="BZ116" s="173">
        <f t="shared" si="141"/>
        <v>22.417383970451326</v>
      </c>
      <c r="CA116" s="173">
        <f t="shared" si="141"/>
        <v>22.510789736994873</v>
      </c>
      <c r="CB116" s="173">
        <f t="shared" si="141"/>
        <v>22.604584694232351</v>
      </c>
      <c r="CC116" s="173">
        <f t="shared" si="141"/>
        <v>22.69877046379165</v>
      </c>
      <c r="CD116" s="173">
        <f t="shared" si="141"/>
        <v>22.793348674057448</v>
      </c>
      <c r="CE116" s="173">
        <f t="shared" si="141"/>
        <v>22.888320960199355</v>
      </c>
      <c r="CF116" s="173">
        <f t="shared" si="141"/>
        <v>22.983688964200184</v>
      </c>
      <c r="CG116" s="173">
        <f t="shared" si="141"/>
        <v>23.07945433488435</v>
      </c>
      <c r="CH116" s="173">
        <f t="shared" si="141"/>
        <v>23.175618727946368</v>
      </c>
      <c r="CI116" s="173">
        <f t="shared" si="141"/>
        <v>23.272183805979477</v>
      </c>
      <c r="CJ116" s="173">
        <f t="shared" si="141"/>
        <v>23.36915123850439</v>
      </c>
      <c r="CK116" s="173">
        <f t="shared" si="141"/>
        <v>23.466522701998159</v>
      </c>
      <c r="CL116" s="173">
        <f t="shared" si="141"/>
        <v>23.564299879923151</v>
      </c>
      <c r="CM116" s="173">
        <f t="shared" si="141"/>
        <v>23.662484462756165</v>
      </c>
    </row>
    <row r="117" spans="2:91" x14ac:dyDescent="0.2">
      <c r="B117" s="88" t="str">
        <f>Inputs!AP21</f>
        <v>Grill Salmon</v>
      </c>
      <c r="C117" s="19" t="str">
        <f>Inputs!$J$16</f>
        <v>EUR</v>
      </c>
      <c r="D117" s="19" t="s">
        <v>255</v>
      </c>
      <c r="E117" s="173">
        <f t="shared" si="114"/>
        <v>42.400414193010299</v>
      </c>
      <c r="F117" s="173">
        <f t="shared" si="114"/>
        <v>44.099465988138235</v>
      </c>
      <c r="G117" s="173">
        <f t="shared" si="114"/>
        <v>46.559625226150949</v>
      </c>
      <c r="H117" s="173">
        <f t="shared" si="114"/>
        <v>48.940452735644413</v>
      </c>
      <c r="I117" s="173">
        <f t="shared" si="114"/>
        <v>51.441570130703269</v>
      </c>
      <c r="K117" s="173">
        <f t="shared" ref="K117:AD117" si="142">IFERROR(K60/K89,0)</f>
        <v>0</v>
      </c>
      <c r="L117" s="173">
        <f t="shared" si="142"/>
        <v>0</v>
      </c>
      <c r="M117" s="173">
        <f t="shared" si="142"/>
        <v>0</v>
      </c>
      <c r="N117" s="173">
        <f t="shared" si="142"/>
        <v>42.400414193010299</v>
      </c>
      <c r="O117" s="173">
        <f t="shared" si="142"/>
        <v>43.067830712273711</v>
      </c>
      <c r="P117" s="173">
        <f t="shared" si="142"/>
        <v>43.72316854428346</v>
      </c>
      <c r="Q117" s="173">
        <f t="shared" si="142"/>
        <v>44.377843161469507</v>
      </c>
      <c r="R117" s="173">
        <f t="shared" si="142"/>
        <v>45.050695367652906</v>
      </c>
      <c r="S117" s="173">
        <f t="shared" si="142"/>
        <v>45.648407252404624</v>
      </c>
      <c r="T117" s="173">
        <f t="shared" si="142"/>
        <v>46.224830606984987</v>
      </c>
      <c r="U117" s="173">
        <f t="shared" si="142"/>
        <v>46.802777999834497</v>
      </c>
      <c r="V117" s="173">
        <f t="shared" si="142"/>
        <v>47.393414541406642</v>
      </c>
      <c r="W117" s="173">
        <f t="shared" si="142"/>
        <v>47.981596430970633</v>
      </c>
      <c r="X117" s="173">
        <f t="shared" si="142"/>
        <v>48.588462224523298</v>
      </c>
      <c r="Y117" s="173">
        <f t="shared" si="142"/>
        <v>49.197399812384177</v>
      </c>
      <c r="Z117" s="173">
        <f t="shared" si="142"/>
        <v>49.817161717028746</v>
      </c>
      <c r="AA117" s="173">
        <f t="shared" si="142"/>
        <v>50.433733377013738</v>
      </c>
      <c r="AB117" s="173">
        <f t="shared" si="142"/>
        <v>51.076104774590881</v>
      </c>
      <c r="AC117" s="173">
        <f t="shared" si="142"/>
        <v>51.713485555568752</v>
      </c>
      <c r="AD117" s="173">
        <f t="shared" si="142"/>
        <v>52.364560152600092</v>
      </c>
      <c r="AF117" s="173">
        <f>Inputs!AQ21</f>
        <v>40</v>
      </c>
      <c r="AG117" s="173">
        <f t="shared" ref="AG117:BL117" si="143">AF117*(1+AG$135)</f>
        <v>40.233333333333334</v>
      </c>
      <c r="AH117" s="173">
        <f t="shared" si="143"/>
        <v>40.468027777777777</v>
      </c>
      <c r="AI117" s="173">
        <f t="shared" si="143"/>
        <v>40.704091273148151</v>
      </c>
      <c r="AJ117" s="173">
        <f t="shared" si="143"/>
        <v>40.941531805574847</v>
      </c>
      <c r="AK117" s="173">
        <f t="shared" si="143"/>
        <v>41.180357407774032</v>
      </c>
      <c r="AL117" s="173">
        <f t="shared" si="143"/>
        <v>41.420576159319381</v>
      </c>
      <c r="AM117" s="173">
        <f t="shared" si="143"/>
        <v>41.662196186915409</v>
      </c>
      <c r="AN117" s="173">
        <f t="shared" si="143"/>
        <v>41.905225664672415</v>
      </c>
      <c r="AO117" s="173">
        <f t="shared" si="143"/>
        <v>42.149672814383003</v>
      </c>
      <c r="AP117" s="173">
        <f t="shared" si="143"/>
        <v>42.39554590580024</v>
      </c>
      <c r="AQ117" s="173">
        <f t="shared" si="143"/>
        <v>42.642853256917412</v>
      </c>
      <c r="AR117" s="173">
        <f t="shared" si="143"/>
        <v>42.856067523201993</v>
      </c>
      <c r="AS117" s="173">
        <f t="shared" si="143"/>
        <v>43.070347860817996</v>
      </c>
      <c r="AT117" s="173">
        <f t="shared" si="143"/>
        <v>43.285699600122079</v>
      </c>
      <c r="AU117" s="173">
        <f t="shared" si="143"/>
        <v>43.502128098122682</v>
      </c>
      <c r="AV117" s="173">
        <f t="shared" si="143"/>
        <v>43.719638738613291</v>
      </c>
      <c r="AW117" s="173">
        <f t="shared" si="143"/>
        <v>43.938236932306353</v>
      </c>
      <c r="AX117" s="173">
        <f t="shared" si="143"/>
        <v>44.157928116967881</v>
      </c>
      <c r="AY117" s="173">
        <f t="shared" si="143"/>
        <v>44.378717757552714</v>
      </c>
      <c r="AZ117" s="173">
        <f t="shared" si="143"/>
        <v>44.600611346340472</v>
      </c>
      <c r="BA117" s="173">
        <f t="shared" si="143"/>
        <v>44.82361440307217</v>
      </c>
      <c r="BB117" s="173">
        <f t="shared" si="143"/>
        <v>45.047732475087528</v>
      </c>
      <c r="BC117" s="173">
        <f t="shared" si="143"/>
        <v>45.27297113746296</v>
      </c>
      <c r="BD117" s="173">
        <f t="shared" si="143"/>
        <v>45.461608517202386</v>
      </c>
      <c r="BE117" s="173">
        <f t="shared" si="143"/>
        <v>45.651031886024064</v>
      </c>
      <c r="BF117" s="173">
        <f t="shared" si="143"/>
        <v>45.841244518882498</v>
      </c>
      <c r="BG117" s="173">
        <f t="shared" si="143"/>
        <v>46.03224970437784</v>
      </c>
      <c r="BH117" s="173">
        <f t="shared" si="143"/>
        <v>46.22405074481275</v>
      </c>
      <c r="BI117" s="173">
        <f t="shared" si="143"/>
        <v>46.41665095624947</v>
      </c>
      <c r="BJ117" s="173">
        <f t="shared" si="143"/>
        <v>46.610053668567176</v>
      </c>
      <c r="BK117" s="173">
        <f t="shared" si="143"/>
        <v>46.804262225519537</v>
      </c>
      <c r="BL117" s="173">
        <f t="shared" si="143"/>
        <v>46.999279984792537</v>
      </c>
      <c r="BM117" s="173">
        <f t="shared" ref="BM117:CM117" si="144">BL117*(1+BM$135)</f>
        <v>47.195110318062504</v>
      </c>
      <c r="BN117" s="173">
        <f t="shared" si="144"/>
        <v>47.391756611054433</v>
      </c>
      <c r="BO117" s="173">
        <f t="shared" si="144"/>
        <v>47.58922226360049</v>
      </c>
      <c r="BP117" s="173">
        <f t="shared" si="144"/>
        <v>47.787510689698827</v>
      </c>
      <c r="BQ117" s="173">
        <f t="shared" si="144"/>
        <v>47.986625317572575</v>
      </c>
      <c r="BR117" s="173">
        <f t="shared" si="144"/>
        <v>48.186569589729125</v>
      </c>
      <c r="BS117" s="173">
        <f t="shared" si="144"/>
        <v>48.38734696301966</v>
      </c>
      <c r="BT117" s="173">
        <f t="shared" si="144"/>
        <v>48.588960908698908</v>
      </c>
      <c r="BU117" s="173">
        <f t="shared" si="144"/>
        <v>48.791414912485152</v>
      </c>
      <c r="BV117" s="173">
        <f t="shared" si="144"/>
        <v>48.994712474620506</v>
      </c>
      <c r="BW117" s="173">
        <f t="shared" si="144"/>
        <v>49.198857109931424</v>
      </c>
      <c r="BX117" s="173">
        <f t="shared" si="144"/>
        <v>49.403852347889469</v>
      </c>
      <c r="BY117" s="173">
        <f t="shared" si="144"/>
        <v>49.609701732672342</v>
      </c>
      <c r="BZ117" s="173">
        <f t="shared" si="144"/>
        <v>49.816408823225146</v>
      </c>
      <c r="CA117" s="173">
        <f t="shared" si="144"/>
        <v>50.023977193321919</v>
      </c>
      <c r="CB117" s="173">
        <f t="shared" si="144"/>
        <v>50.232410431627429</v>
      </c>
      <c r="CC117" s="173">
        <f t="shared" si="144"/>
        <v>50.441712141759211</v>
      </c>
      <c r="CD117" s="173">
        <f t="shared" si="144"/>
        <v>50.651885942349871</v>
      </c>
      <c r="CE117" s="173">
        <f t="shared" si="144"/>
        <v>50.862935467109665</v>
      </c>
      <c r="CF117" s="173">
        <f t="shared" si="144"/>
        <v>51.074864364889287</v>
      </c>
      <c r="CG117" s="173">
        <f t="shared" si="144"/>
        <v>51.287676299742991</v>
      </c>
      <c r="CH117" s="173">
        <f t="shared" si="144"/>
        <v>51.501374950991917</v>
      </c>
      <c r="CI117" s="173">
        <f t="shared" si="144"/>
        <v>51.715964013287717</v>
      </c>
      <c r="CJ117" s="173">
        <f t="shared" si="144"/>
        <v>51.931447196676416</v>
      </c>
      <c r="CK117" s="173">
        <f t="shared" si="144"/>
        <v>52.147828226662568</v>
      </c>
      <c r="CL117" s="173">
        <f t="shared" si="144"/>
        <v>52.365110844273659</v>
      </c>
      <c r="CM117" s="173">
        <f t="shared" si="144"/>
        <v>52.583298806124795</v>
      </c>
    </row>
    <row r="118" spans="2:91" x14ac:dyDescent="0.2">
      <c r="B118" s="88" t="str">
        <f>Inputs!AP22</f>
        <v>Beef stakes</v>
      </c>
      <c r="C118" s="19" t="str">
        <f>Inputs!$J$16</f>
        <v>EUR</v>
      </c>
      <c r="D118" s="19" t="s">
        <v>255</v>
      </c>
      <c r="E118" s="173">
        <f t="shared" ref="E118:I127" si="145">IFERROR(E61/E90,0)</f>
        <v>37.100362418884025</v>
      </c>
      <c r="F118" s="173">
        <f t="shared" si="145"/>
        <v>38.587032739620973</v>
      </c>
      <c r="G118" s="173">
        <f t="shared" si="145"/>
        <v>40.739672072882087</v>
      </c>
      <c r="H118" s="173">
        <f t="shared" si="145"/>
        <v>42.822896143688872</v>
      </c>
      <c r="I118" s="173">
        <f t="shared" si="145"/>
        <v>45.01137386436536</v>
      </c>
      <c r="K118" s="173">
        <f t="shared" ref="K118:AD118" si="146">IFERROR(K61/K90,0)</f>
        <v>0</v>
      </c>
      <c r="L118" s="173">
        <f t="shared" si="146"/>
        <v>0</v>
      </c>
      <c r="M118" s="173">
        <f t="shared" si="146"/>
        <v>0</v>
      </c>
      <c r="N118" s="173">
        <f t="shared" si="146"/>
        <v>37.100362418884025</v>
      </c>
      <c r="O118" s="173">
        <f t="shared" si="146"/>
        <v>37.684351873239514</v>
      </c>
      <c r="P118" s="173">
        <f t="shared" si="146"/>
        <v>38.257772476248036</v>
      </c>
      <c r="Q118" s="173">
        <f t="shared" si="146"/>
        <v>38.830612766285832</v>
      </c>
      <c r="R118" s="173">
        <f t="shared" si="146"/>
        <v>39.4193584466963</v>
      </c>
      <c r="S118" s="173">
        <f t="shared" si="146"/>
        <v>39.942356345854058</v>
      </c>
      <c r="T118" s="173">
        <f t="shared" si="146"/>
        <v>40.44672678111187</v>
      </c>
      <c r="U118" s="173">
        <f t="shared" si="146"/>
        <v>40.952430749855189</v>
      </c>
      <c r="V118" s="173">
        <f t="shared" si="146"/>
        <v>41.469237723730814</v>
      </c>
      <c r="W118" s="173">
        <f t="shared" si="146"/>
        <v>41.983896877099305</v>
      </c>
      <c r="X118" s="173">
        <f t="shared" si="146"/>
        <v>42.514904446457884</v>
      </c>
      <c r="Y118" s="173">
        <f t="shared" si="146"/>
        <v>43.047724835836163</v>
      </c>
      <c r="Z118" s="173">
        <f t="shared" si="146"/>
        <v>43.590016502400168</v>
      </c>
      <c r="AA118" s="173">
        <f t="shared" si="146"/>
        <v>44.129516704887024</v>
      </c>
      <c r="AB118" s="173">
        <f t="shared" si="146"/>
        <v>44.691591677767022</v>
      </c>
      <c r="AC118" s="173">
        <f t="shared" si="146"/>
        <v>45.249299861122658</v>
      </c>
      <c r="AD118" s="173">
        <f t="shared" si="146"/>
        <v>45.818990133525077</v>
      </c>
      <c r="AF118" s="173">
        <f>Inputs!AQ22</f>
        <v>35</v>
      </c>
      <c r="AG118" s="173">
        <f t="shared" ref="AG118:BL118" si="147">AF118*(1+AG$135)</f>
        <v>35.204166666666666</v>
      </c>
      <c r="AH118" s="173">
        <f t="shared" si="147"/>
        <v>35.409524305555557</v>
      </c>
      <c r="AI118" s="173">
        <f t="shared" si="147"/>
        <v>35.616079864004632</v>
      </c>
      <c r="AJ118" s="173">
        <f t="shared" si="147"/>
        <v>35.823840329877996</v>
      </c>
      <c r="AK118" s="173">
        <f t="shared" si="147"/>
        <v>36.032812731802288</v>
      </c>
      <c r="AL118" s="173">
        <f t="shared" si="147"/>
        <v>36.243004139404469</v>
      </c>
      <c r="AM118" s="173">
        <f t="shared" si="147"/>
        <v>36.454421663550995</v>
      </c>
      <c r="AN118" s="173">
        <f t="shared" si="147"/>
        <v>36.667072456588379</v>
      </c>
      <c r="AO118" s="173">
        <f t="shared" si="147"/>
        <v>36.880963712585142</v>
      </c>
      <c r="AP118" s="173">
        <f t="shared" si="147"/>
        <v>37.096102667575224</v>
      </c>
      <c r="AQ118" s="173">
        <f t="shared" si="147"/>
        <v>37.312496599802749</v>
      </c>
      <c r="AR118" s="173">
        <f t="shared" si="147"/>
        <v>37.499059082801757</v>
      </c>
      <c r="AS118" s="173">
        <f t="shared" si="147"/>
        <v>37.68655437821576</v>
      </c>
      <c r="AT118" s="173">
        <f t="shared" si="147"/>
        <v>37.874987150106833</v>
      </c>
      <c r="AU118" s="173">
        <f t="shared" si="147"/>
        <v>38.064362085857361</v>
      </c>
      <c r="AV118" s="173">
        <f t="shared" si="147"/>
        <v>38.254683896286643</v>
      </c>
      <c r="AW118" s="173">
        <f t="shared" si="147"/>
        <v>38.445957315768069</v>
      </c>
      <c r="AX118" s="173">
        <f t="shared" si="147"/>
        <v>38.638187102346905</v>
      </c>
      <c r="AY118" s="173">
        <f t="shared" si="147"/>
        <v>38.831378037858634</v>
      </c>
      <c r="AZ118" s="173">
        <f t="shared" si="147"/>
        <v>39.025534928047925</v>
      </c>
      <c r="BA118" s="173">
        <f t="shared" si="147"/>
        <v>39.220662602688158</v>
      </c>
      <c r="BB118" s="173">
        <f t="shared" si="147"/>
        <v>39.416765915701596</v>
      </c>
      <c r="BC118" s="173">
        <f t="shared" si="147"/>
        <v>39.613849745280099</v>
      </c>
      <c r="BD118" s="173">
        <f t="shared" si="147"/>
        <v>39.778907452552097</v>
      </c>
      <c r="BE118" s="173">
        <f t="shared" si="147"/>
        <v>39.944652900271066</v>
      </c>
      <c r="BF118" s="173">
        <f t="shared" si="147"/>
        <v>40.111088954022193</v>
      </c>
      <c r="BG118" s="173">
        <f t="shared" si="147"/>
        <v>40.27821849133062</v>
      </c>
      <c r="BH118" s="173">
        <f t="shared" si="147"/>
        <v>40.446044401711163</v>
      </c>
      <c r="BI118" s="173">
        <f t="shared" si="147"/>
        <v>40.614569586718289</v>
      </c>
      <c r="BJ118" s="173">
        <f t="shared" si="147"/>
        <v>40.78379695999628</v>
      </c>
      <c r="BK118" s="173">
        <f t="shared" si="147"/>
        <v>40.9537294473296</v>
      </c>
      <c r="BL118" s="173">
        <f t="shared" si="147"/>
        <v>41.124369986693473</v>
      </c>
      <c r="BM118" s="173">
        <f t="shared" ref="BM118:CM118" si="148">BL118*(1+BM$135)</f>
        <v>41.295721528304696</v>
      </c>
      <c r="BN118" s="173">
        <f t="shared" si="148"/>
        <v>41.467787034672632</v>
      </c>
      <c r="BO118" s="173">
        <f t="shared" si="148"/>
        <v>41.640569480650434</v>
      </c>
      <c r="BP118" s="173">
        <f t="shared" si="148"/>
        <v>41.814071853486475</v>
      </c>
      <c r="BQ118" s="173">
        <f t="shared" si="148"/>
        <v>41.988297152876001</v>
      </c>
      <c r="BR118" s="173">
        <f t="shared" si="148"/>
        <v>42.163248391012985</v>
      </c>
      <c r="BS118" s="173">
        <f t="shared" si="148"/>
        <v>42.338928592642205</v>
      </c>
      <c r="BT118" s="173">
        <f t="shared" si="148"/>
        <v>42.515340795111548</v>
      </c>
      <c r="BU118" s="173">
        <f t="shared" si="148"/>
        <v>42.692488048424515</v>
      </c>
      <c r="BV118" s="173">
        <f t="shared" si="148"/>
        <v>42.870373415292953</v>
      </c>
      <c r="BW118" s="173">
        <f t="shared" si="148"/>
        <v>43.048999971190007</v>
      </c>
      <c r="BX118" s="173">
        <f t="shared" si="148"/>
        <v>43.228370804403298</v>
      </c>
      <c r="BY118" s="173">
        <f t="shared" si="148"/>
        <v>43.408489016088311</v>
      </c>
      <c r="BZ118" s="173">
        <f t="shared" si="148"/>
        <v>43.589357720322013</v>
      </c>
      <c r="CA118" s="173">
        <f t="shared" si="148"/>
        <v>43.770980044156687</v>
      </c>
      <c r="CB118" s="173">
        <f t="shared" si="148"/>
        <v>43.953359127674005</v>
      </c>
      <c r="CC118" s="173">
        <f t="shared" si="148"/>
        <v>44.136498124039313</v>
      </c>
      <c r="CD118" s="173">
        <f t="shared" si="148"/>
        <v>44.32040019955614</v>
      </c>
      <c r="CE118" s="173">
        <f t="shared" si="148"/>
        <v>44.505068533720959</v>
      </c>
      <c r="CF118" s="173">
        <f t="shared" si="148"/>
        <v>44.690506319278128</v>
      </c>
      <c r="CG118" s="173">
        <f t="shared" si="148"/>
        <v>44.876716762275123</v>
      </c>
      <c r="CH118" s="173">
        <f t="shared" si="148"/>
        <v>45.063703082117932</v>
      </c>
      <c r="CI118" s="173">
        <f t="shared" si="148"/>
        <v>45.251468511626754</v>
      </c>
      <c r="CJ118" s="173">
        <f t="shared" si="148"/>
        <v>45.440016297091866</v>
      </c>
      <c r="CK118" s="173">
        <f t="shared" si="148"/>
        <v>45.629349698329747</v>
      </c>
      <c r="CL118" s="173">
        <f t="shared" si="148"/>
        <v>45.819471988739451</v>
      </c>
      <c r="CM118" s="173">
        <f t="shared" si="148"/>
        <v>46.010386455359196</v>
      </c>
    </row>
    <row r="119" spans="2:91" x14ac:dyDescent="0.2">
      <c r="B119" s="88" t="str">
        <f>Inputs!AP23</f>
        <v>Kebab</v>
      </c>
      <c r="C119" s="19" t="str">
        <f>Inputs!$J$16</f>
        <v>EUR</v>
      </c>
      <c r="D119" s="19" t="s">
        <v>255</v>
      </c>
      <c r="E119" s="173">
        <f t="shared" si="145"/>
        <v>21.200207096505149</v>
      </c>
      <c r="F119" s="173">
        <f t="shared" si="145"/>
        <v>22.049732994069117</v>
      </c>
      <c r="G119" s="173">
        <f t="shared" si="145"/>
        <v>23.279812613075475</v>
      </c>
      <c r="H119" s="173">
        <f t="shared" si="145"/>
        <v>24.470226367822207</v>
      </c>
      <c r="I119" s="173">
        <f t="shared" si="145"/>
        <v>25.720785065351635</v>
      </c>
      <c r="K119" s="173">
        <f t="shared" ref="K119:AD119" si="149">IFERROR(K62/K91,0)</f>
        <v>0</v>
      </c>
      <c r="L119" s="173">
        <f t="shared" si="149"/>
        <v>0</v>
      </c>
      <c r="M119" s="173">
        <f t="shared" si="149"/>
        <v>0</v>
      </c>
      <c r="N119" s="173">
        <f t="shared" si="149"/>
        <v>21.200207096505149</v>
      </c>
      <c r="O119" s="173">
        <f t="shared" si="149"/>
        <v>21.533915356136855</v>
      </c>
      <c r="P119" s="173">
        <f t="shared" si="149"/>
        <v>21.86158427214173</v>
      </c>
      <c r="Q119" s="173">
        <f t="shared" si="149"/>
        <v>22.188921580734753</v>
      </c>
      <c r="R119" s="173">
        <f t="shared" si="149"/>
        <v>22.525347683826453</v>
      </c>
      <c r="S119" s="173">
        <f t="shared" si="149"/>
        <v>22.824203626202312</v>
      </c>
      <c r="T119" s="173">
        <f t="shared" si="149"/>
        <v>23.112415303492494</v>
      </c>
      <c r="U119" s="173">
        <f t="shared" si="149"/>
        <v>23.401388999917248</v>
      </c>
      <c r="V119" s="173">
        <f t="shared" si="149"/>
        <v>23.696707270703321</v>
      </c>
      <c r="W119" s="173">
        <f t="shared" si="149"/>
        <v>23.990798215485317</v>
      </c>
      <c r="X119" s="173">
        <f t="shared" si="149"/>
        <v>24.294231112261649</v>
      </c>
      <c r="Y119" s="173">
        <f t="shared" si="149"/>
        <v>24.598699906192088</v>
      </c>
      <c r="Z119" s="173">
        <f t="shared" si="149"/>
        <v>24.908580858514373</v>
      </c>
      <c r="AA119" s="173">
        <f t="shared" si="149"/>
        <v>25.216866688506869</v>
      </c>
      <c r="AB119" s="173">
        <f t="shared" si="149"/>
        <v>25.538052387295441</v>
      </c>
      <c r="AC119" s="173">
        <f t="shared" si="149"/>
        <v>25.856742777784376</v>
      </c>
      <c r="AD119" s="173">
        <f t="shared" si="149"/>
        <v>26.182280076300046</v>
      </c>
      <c r="AF119" s="173">
        <f>Inputs!AQ23</f>
        <v>20</v>
      </c>
      <c r="AG119" s="173">
        <f t="shared" ref="AG119:BL119" si="150">AF119*(1+AG$135)</f>
        <v>20.116666666666667</v>
      </c>
      <c r="AH119" s="173">
        <f t="shared" si="150"/>
        <v>20.234013888888889</v>
      </c>
      <c r="AI119" s="173">
        <f t="shared" si="150"/>
        <v>20.352045636574076</v>
      </c>
      <c r="AJ119" s="173">
        <f t="shared" si="150"/>
        <v>20.470765902787424</v>
      </c>
      <c r="AK119" s="173">
        <f t="shared" si="150"/>
        <v>20.590178703887016</v>
      </c>
      <c r="AL119" s="173">
        <f t="shared" si="150"/>
        <v>20.710288079659691</v>
      </c>
      <c r="AM119" s="173">
        <f t="shared" si="150"/>
        <v>20.831098093457705</v>
      </c>
      <c r="AN119" s="173">
        <f t="shared" si="150"/>
        <v>20.952612832336207</v>
      </c>
      <c r="AO119" s="173">
        <f t="shared" si="150"/>
        <v>21.074836407191501</v>
      </c>
      <c r="AP119" s="173">
        <f t="shared" si="150"/>
        <v>21.19777295290012</v>
      </c>
      <c r="AQ119" s="173">
        <f t="shared" si="150"/>
        <v>21.321426628458706</v>
      </c>
      <c r="AR119" s="173">
        <f t="shared" si="150"/>
        <v>21.428033761600997</v>
      </c>
      <c r="AS119" s="173">
        <f t="shared" si="150"/>
        <v>21.535173930408998</v>
      </c>
      <c r="AT119" s="173">
        <f t="shared" si="150"/>
        <v>21.64284980006104</v>
      </c>
      <c r="AU119" s="173">
        <f t="shared" si="150"/>
        <v>21.751064049061341</v>
      </c>
      <c r="AV119" s="173">
        <f t="shared" si="150"/>
        <v>21.859819369306646</v>
      </c>
      <c r="AW119" s="173">
        <f t="shared" si="150"/>
        <v>21.969118466153176</v>
      </c>
      <c r="AX119" s="173">
        <f t="shared" si="150"/>
        <v>22.07896405848394</v>
      </c>
      <c r="AY119" s="173">
        <f t="shared" si="150"/>
        <v>22.189358878776357</v>
      </c>
      <c r="AZ119" s="173">
        <f t="shared" si="150"/>
        <v>22.300305673170236</v>
      </c>
      <c r="BA119" s="173">
        <f t="shared" si="150"/>
        <v>22.411807201536085</v>
      </c>
      <c r="BB119" s="173">
        <f t="shared" si="150"/>
        <v>22.523866237543764</v>
      </c>
      <c r="BC119" s="173">
        <f t="shared" si="150"/>
        <v>22.63648556873148</v>
      </c>
      <c r="BD119" s="173">
        <f t="shared" si="150"/>
        <v>22.730804258601193</v>
      </c>
      <c r="BE119" s="173">
        <f t="shared" si="150"/>
        <v>22.825515943012032</v>
      </c>
      <c r="BF119" s="173">
        <f t="shared" si="150"/>
        <v>22.920622259441249</v>
      </c>
      <c r="BG119" s="173">
        <f t="shared" si="150"/>
        <v>23.01612485218892</v>
      </c>
      <c r="BH119" s="173">
        <f t="shared" si="150"/>
        <v>23.112025372406375</v>
      </c>
      <c r="BI119" s="173">
        <f t="shared" si="150"/>
        <v>23.208325478124735</v>
      </c>
      <c r="BJ119" s="173">
        <f t="shared" si="150"/>
        <v>23.305026834283588</v>
      </c>
      <c r="BK119" s="173">
        <f t="shared" si="150"/>
        <v>23.402131112759768</v>
      </c>
      <c r="BL119" s="173">
        <f t="shared" si="150"/>
        <v>23.499639992396268</v>
      </c>
      <c r="BM119" s="173">
        <f t="shared" ref="BM119:CM119" si="151">BL119*(1+BM$135)</f>
        <v>23.597555159031252</v>
      </c>
      <c r="BN119" s="173">
        <f t="shared" si="151"/>
        <v>23.695878305527216</v>
      </c>
      <c r="BO119" s="173">
        <f t="shared" si="151"/>
        <v>23.794611131800245</v>
      </c>
      <c r="BP119" s="173">
        <f t="shared" si="151"/>
        <v>23.893755344849414</v>
      </c>
      <c r="BQ119" s="173">
        <f t="shared" si="151"/>
        <v>23.993312658786287</v>
      </c>
      <c r="BR119" s="173">
        <f t="shared" si="151"/>
        <v>24.093284794864562</v>
      </c>
      <c r="BS119" s="173">
        <f t="shared" si="151"/>
        <v>24.19367348150983</v>
      </c>
      <c r="BT119" s="173">
        <f t="shared" si="151"/>
        <v>24.294480454349454</v>
      </c>
      <c r="BU119" s="173">
        <f t="shared" si="151"/>
        <v>24.395707456242576</v>
      </c>
      <c r="BV119" s="173">
        <f t="shared" si="151"/>
        <v>24.497356237310253</v>
      </c>
      <c r="BW119" s="173">
        <f t="shared" si="151"/>
        <v>24.599428554965712</v>
      </c>
      <c r="BX119" s="173">
        <f t="shared" si="151"/>
        <v>24.701926173944734</v>
      </c>
      <c r="BY119" s="173">
        <f t="shared" si="151"/>
        <v>24.804850866336171</v>
      </c>
      <c r="BZ119" s="173">
        <f t="shared" si="151"/>
        <v>24.908204411612573</v>
      </c>
      <c r="CA119" s="173">
        <f t="shared" si="151"/>
        <v>25.011988596660959</v>
      </c>
      <c r="CB119" s="173">
        <f t="shared" si="151"/>
        <v>25.116205215813714</v>
      </c>
      <c r="CC119" s="173">
        <f t="shared" si="151"/>
        <v>25.220856070879606</v>
      </c>
      <c r="CD119" s="173">
        <f t="shared" si="151"/>
        <v>25.325942971174936</v>
      </c>
      <c r="CE119" s="173">
        <f t="shared" si="151"/>
        <v>25.431467733554832</v>
      </c>
      <c r="CF119" s="173">
        <f t="shared" si="151"/>
        <v>25.537432182444643</v>
      </c>
      <c r="CG119" s="173">
        <f t="shared" si="151"/>
        <v>25.643838149871495</v>
      </c>
      <c r="CH119" s="173">
        <f t="shared" si="151"/>
        <v>25.750687475495958</v>
      </c>
      <c r="CI119" s="173">
        <f t="shared" si="151"/>
        <v>25.857982006643859</v>
      </c>
      <c r="CJ119" s="173">
        <f t="shared" si="151"/>
        <v>25.965723598338208</v>
      </c>
      <c r="CK119" s="173">
        <f t="shared" si="151"/>
        <v>26.073914113331284</v>
      </c>
      <c r="CL119" s="173">
        <f t="shared" si="151"/>
        <v>26.182555422136829</v>
      </c>
      <c r="CM119" s="173">
        <f t="shared" si="151"/>
        <v>26.291649403062397</v>
      </c>
    </row>
    <row r="120" spans="2:91" x14ac:dyDescent="0.2">
      <c r="B120" s="88" t="str">
        <f>Inputs!AP24</f>
        <v>Onion rings</v>
      </c>
      <c r="C120" s="19" t="str">
        <f>Inputs!$J$16</f>
        <v>EUR</v>
      </c>
      <c r="D120" s="19" t="s">
        <v>255</v>
      </c>
      <c r="E120" s="173">
        <f t="shared" si="145"/>
        <v>12.720124257903095</v>
      </c>
      <c r="F120" s="173">
        <f t="shared" si="145"/>
        <v>13.229839796441475</v>
      </c>
      <c r="G120" s="173">
        <f t="shared" si="145"/>
        <v>13.967887567845292</v>
      </c>
      <c r="H120" s="173">
        <f t="shared" si="145"/>
        <v>14.682135820693331</v>
      </c>
      <c r="I120" s="173">
        <f t="shared" si="145"/>
        <v>15.432471039210984</v>
      </c>
      <c r="K120" s="173">
        <f t="shared" ref="K120:AD120" si="152">IFERROR(K63/K92,0)</f>
        <v>0</v>
      </c>
      <c r="L120" s="173">
        <f t="shared" si="152"/>
        <v>0</v>
      </c>
      <c r="M120" s="173">
        <f t="shared" si="152"/>
        <v>0</v>
      </c>
      <c r="N120" s="173">
        <f t="shared" si="152"/>
        <v>12.720124257903095</v>
      </c>
      <c r="O120" s="173">
        <f t="shared" si="152"/>
        <v>12.920349213682115</v>
      </c>
      <c r="P120" s="173">
        <f t="shared" si="152"/>
        <v>13.116950563285043</v>
      </c>
      <c r="Q120" s="173">
        <f t="shared" si="152"/>
        <v>13.313352948440857</v>
      </c>
      <c r="R120" s="173">
        <f t="shared" si="152"/>
        <v>13.515208610295874</v>
      </c>
      <c r="S120" s="173">
        <f t="shared" si="152"/>
        <v>13.694522175721394</v>
      </c>
      <c r="T120" s="173">
        <f t="shared" si="152"/>
        <v>13.867449182095504</v>
      </c>
      <c r="U120" s="173">
        <f t="shared" si="152"/>
        <v>14.040833399950353</v>
      </c>
      <c r="V120" s="173">
        <f t="shared" si="152"/>
        <v>14.218024362422</v>
      </c>
      <c r="W120" s="173">
        <f t="shared" si="152"/>
        <v>14.394478929291198</v>
      </c>
      <c r="X120" s="173">
        <f t="shared" si="152"/>
        <v>14.576538667356992</v>
      </c>
      <c r="Y120" s="173">
        <f t="shared" si="152"/>
        <v>14.759219943715259</v>
      </c>
      <c r="Z120" s="173">
        <f t="shared" si="152"/>
        <v>14.945148515108633</v>
      </c>
      <c r="AA120" s="173">
        <f t="shared" si="152"/>
        <v>15.130120013104129</v>
      </c>
      <c r="AB120" s="173">
        <f t="shared" si="152"/>
        <v>15.322831432377271</v>
      </c>
      <c r="AC120" s="173">
        <f t="shared" si="152"/>
        <v>15.514045666670629</v>
      </c>
      <c r="AD120" s="173">
        <f t="shared" si="152"/>
        <v>15.709368045780032</v>
      </c>
      <c r="AF120" s="173">
        <f>Inputs!AQ24</f>
        <v>12</v>
      </c>
      <c r="AG120" s="173">
        <f t="shared" ref="AG120:BL120" si="153">AF120*(1+AG$135)</f>
        <v>12.07</v>
      </c>
      <c r="AH120" s="173">
        <f t="shared" si="153"/>
        <v>12.140408333333333</v>
      </c>
      <c r="AI120" s="173">
        <f t="shared" si="153"/>
        <v>12.211227381944445</v>
      </c>
      <c r="AJ120" s="173">
        <f t="shared" si="153"/>
        <v>12.282459541672454</v>
      </c>
      <c r="AK120" s="173">
        <f t="shared" si="153"/>
        <v>12.35410722233221</v>
      </c>
      <c r="AL120" s="173">
        <f t="shared" si="153"/>
        <v>12.426172847795815</v>
      </c>
      <c r="AM120" s="173">
        <f t="shared" si="153"/>
        <v>12.498658856074623</v>
      </c>
      <c r="AN120" s="173">
        <f t="shared" si="153"/>
        <v>12.571567699401726</v>
      </c>
      <c r="AO120" s="173">
        <f t="shared" si="153"/>
        <v>12.644901844314903</v>
      </c>
      <c r="AP120" s="173">
        <f t="shared" si="153"/>
        <v>12.718663771740074</v>
      </c>
      <c r="AQ120" s="173">
        <f t="shared" si="153"/>
        <v>12.792855977075225</v>
      </c>
      <c r="AR120" s="173">
        <f t="shared" si="153"/>
        <v>12.856820256960599</v>
      </c>
      <c r="AS120" s="173">
        <f t="shared" si="153"/>
        <v>12.921104358245401</v>
      </c>
      <c r="AT120" s="173">
        <f t="shared" si="153"/>
        <v>12.985709880036627</v>
      </c>
      <c r="AU120" s="173">
        <f t="shared" si="153"/>
        <v>13.050638429436809</v>
      </c>
      <c r="AV120" s="173">
        <f t="shared" si="153"/>
        <v>13.115891621583991</v>
      </c>
      <c r="AW120" s="173">
        <f t="shared" si="153"/>
        <v>13.18147107969191</v>
      </c>
      <c r="AX120" s="173">
        <f t="shared" si="153"/>
        <v>13.247378435090368</v>
      </c>
      <c r="AY120" s="173">
        <f t="shared" si="153"/>
        <v>13.313615327265818</v>
      </c>
      <c r="AZ120" s="173">
        <f t="shared" si="153"/>
        <v>13.380183403902146</v>
      </c>
      <c r="BA120" s="173">
        <f t="shared" si="153"/>
        <v>13.447084320921656</v>
      </c>
      <c r="BB120" s="173">
        <f t="shared" si="153"/>
        <v>13.514319742526263</v>
      </c>
      <c r="BC120" s="173">
        <f t="shared" si="153"/>
        <v>13.581891341238894</v>
      </c>
      <c r="BD120" s="173">
        <f t="shared" si="153"/>
        <v>13.638482555160722</v>
      </c>
      <c r="BE120" s="173">
        <f t="shared" si="153"/>
        <v>13.695309565807225</v>
      </c>
      <c r="BF120" s="173">
        <f t="shared" si="153"/>
        <v>13.752373355664755</v>
      </c>
      <c r="BG120" s="173">
        <f t="shared" si="153"/>
        <v>13.809674911313358</v>
      </c>
      <c r="BH120" s="173">
        <f t="shared" si="153"/>
        <v>13.86721522344383</v>
      </c>
      <c r="BI120" s="173">
        <f t="shared" si="153"/>
        <v>13.924995286874847</v>
      </c>
      <c r="BJ120" s="173">
        <f t="shared" si="153"/>
        <v>13.983016100570158</v>
      </c>
      <c r="BK120" s="173">
        <f t="shared" si="153"/>
        <v>14.041278667655867</v>
      </c>
      <c r="BL120" s="173">
        <f t="shared" si="153"/>
        <v>14.099783995437766</v>
      </c>
      <c r="BM120" s="173">
        <f t="shared" ref="BM120:CM120" si="154">BL120*(1+BM$135)</f>
        <v>14.158533095418758</v>
      </c>
      <c r="BN120" s="173">
        <f t="shared" si="154"/>
        <v>14.217526983316336</v>
      </c>
      <c r="BO120" s="173">
        <f t="shared" si="154"/>
        <v>14.276766679080154</v>
      </c>
      <c r="BP120" s="173">
        <f t="shared" si="154"/>
        <v>14.336253206909655</v>
      </c>
      <c r="BQ120" s="173">
        <f t="shared" si="154"/>
        <v>14.395987595271778</v>
      </c>
      <c r="BR120" s="173">
        <f t="shared" si="154"/>
        <v>14.455970876918744</v>
      </c>
      <c r="BS120" s="173">
        <f t="shared" si="154"/>
        <v>14.516204088905905</v>
      </c>
      <c r="BT120" s="173">
        <f t="shared" si="154"/>
        <v>14.57668827260968</v>
      </c>
      <c r="BU120" s="173">
        <f t="shared" si="154"/>
        <v>14.637424473745552</v>
      </c>
      <c r="BV120" s="173">
        <f t="shared" si="154"/>
        <v>14.698413742386158</v>
      </c>
      <c r="BW120" s="173">
        <f t="shared" si="154"/>
        <v>14.759657132979434</v>
      </c>
      <c r="BX120" s="173">
        <f t="shared" si="154"/>
        <v>14.821155704366848</v>
      </c>
      <c r="BY120" s="173">
        <f t="shared" si="154"/>
        <v>14.88291051980171</v>
      </c>
      <c r="BZ120" s="173">
        <f t="shared" si="154"/>
        <v>14.94492264696755</v>
      </c>
      <c r="CA120" s="173">
        <f t="shared" si="154"/>
        <v>15.00719315799658</v>
      </c>
      <c r="CB120" s="173">
        <f t="shared" si="154"/>
        <v>15.069723129488233</v>
      </c>
      <c r="CC120" s="173">
        <f t="shared" si="154"/>
        <v>15.132513642527767</v>
      </c>
      <c r="CD120" s="173">
        <f t="shared" si="154"/>
        <v>15.195565782704966</v>
      </c>
      <c r="CE120" s="173">
        <f t="shared" si="154"/>
        <v>15.258880640132903</v>
      </c>
      <c r="CF120" s="173">
        <f t="shared" si="154"/>
        <v>15.32245930946679</v>
      </c>
      <c r="CG120" s="173">
        <f t="shared" si="154"/>
        <v>15.386302889922902</v>
      </c>
      <c r="CH120" s="173">
        <f t="shared" si="154"/>
        <v>15.45041248529758</v>
      </c>
      <c r="CI120" s="173">
        <f t="shared" si="154"/>
        <v>15.51478920398632</v>
      </c>
      <c r="CJ120" s="173">
        <f t="shared" si="154"/>
        <v>15.579434159002929</v>
      </c>
      <c r="CK120" s="173">
        <f t="shared" si="154"/>
        <v>15.644348467998775</v>
      </c>
      <c r="CL120" s="173">
        <f t="shared" si="154"/>
        <v>15.709533253282103</v>
      </c>
      <c r="CM120" s="173">
        <f t="shared" si="154"/>
        <v>15.774989641837445</v>
      </c>
    </row>
    <row r="121" spans="2:91" x14ac:dyDescent="0.2">
      <c r="B121" s="88" t="str">
        <f>Inputs!AP25</f>
        <v>French fries</v>
      </c>
      <c r="C121" s="19" t="str">
        <f>Inputs!$J$16</f>
        <v>EUR</v>
      </c>
      <c r="D121" s="19" t="s">
        <v>255</v>
      </c>
      <c r="E121" s="173">
        <f t="shared" si="145"/>
        <v>12.720124257903095</v>
      </c>
      <c r="F121" s="173">
        <f t="shared" si="145"/>
        <v>13.229839796441475</v>
      </c>
      <c r="G121" s="173">
        <f t="shared" si="145"/>
        <v>13.967887567845292</v>
      </c>
      <c r="H121" s="173">
        <f t="shared" si="145"/>
        <v>14.682135820693331</v>
      </c>
      <c r="I121" s="173">
        <f t="shared" si="145"/>
        <v>15.432471039210984</v>
      </c>
      <c r="K121" s="173">
        <f t="shared" ref="K121:AD121" si="155">IFERROR(K64/K93,0)</f>
        <v>0</v>
      </c>
      <c r="L121" s="173">
        <f t="shared" si="155"/>
        <v>0</v>
      </c>
      <c r="M121" s="173">
        <f t="shared" si="155"/>
        <v>0</v>
      </c>
      <c r="N121" s="173">
        <f t="shared" si="155"/>
        <v>12.720124257903095</v>
      </c>
      <c r="O121" s="173">
        <f t="shared" si="155"/>
        <v>12.920349213682115</v>
      </c>
      <c r="P121" s="173">
        <f t="shared" si="155"/>
        <v>13.116950563285043</v>
      </c>
      <c r="Q121" s="173">
        <f t="shared" si="155"/>
        <v>13.313352948440857</v>
      </c>
      <c r="R121" s="173">
        <f t="shared" si="155"/>
        <v>13.515208610295874</v>
      </c>
      <c r="S121" s="173">
        <f t="shared" si="155"/>
        <v>13.694522175721394</v>
      </c>
      <c r="T121" s="173">
        <f t="shared" si="155"/>
        <v>13.867449182095504</v>
      </c>
      <c r="U121" s="173">
        <f t="shared" si="155"/>
        <v>14.040833399950353</v>
      </c>
      <c r="V121" s="173">
        <f t="shared" si="155"/>
        <v>14.218024362422</v>
      </c>
      <c r="W121" s="173">
        <f t="shared" si="155"/>
        <v>14.394478929291198</v>
      </c>
      <c r="X121" s="173">
        <f t="shared" si="155"/>
        <v>14.576538667356992</v>
      </c>
      <c r="Y121" s="173">
        <f t="shared" si="155"/>
        <v>14.759219943715259</v>
      </c>
      <c r="Z121" s="173">
        <f t="shared" si="155"/>
        <v>14.945148515108633</v>
      </c>
      <c r="AA121" s="173">
        <f t="shared" si="155"/>
        <v>15.130120013104129</v>
      </c>
      <c r="AB121" s="173">
        <f t="shared" si="155"/>
        <v>15.322831432377271</v>
      </c>
      <c r="AC121" s="173">
        <f t="shared" si="155"/>
        <v>15.514045666670629</v>
      </c>
      <c r="AD121" s="173">
        <f t="shared" si="155"/>
        <v>15.709368045780032</v>
      </c>
      <c r="AF121" s="173">
        <f>Inputs!AQ25</f>
        <v>12</v>
      </c>
      <c r="AG121" s="173">
        <f t="shared" ref="AG121:BL121" si="156">AF121*(1+AG$135)</f>
        <v>12.07</v>
      </c>
      <c r="AH121" s="173">
        <f t="shared" si="156"/>
        <v>12.140408333333333</v>
      </c>
      <c r="AI121" s="173">
        <f t="shared" si="156"/>
        <v>12.211227381944445</v>
      </c>
      <c r="AJ121" s="173">
        <f t="shared" si="156"/>
        <v>12.282459541672454</v>
      </c>
      <c r="AK121" s="173">
        <f t="shared" si="156"/>
        <v>12.35410722233221</v>
      </c>
      <c r="AL121" s="173">
        <f t="shared" si="156"/>
        <v>12.426172847795815</v>
      </c>
      <c r="AM121" s="173">
        <f t="shared" si="156"/>
        <v>12.498658856074623</v>
      </c>
      <c r="AN121" s="173">
        <f t="shared" si="156"/>
        <v>12.571567699401726</v>
      </c>
      <c r="AO121" s="173">
        <f t="shared" si="156"/>
        <v>12.644901844314903</v>
      </c>
      <c r="AP121" s="173">
        <f t="shared" si="156"/>
        <v>12.718663771740074</v>
      </c>
      <c r="AQ121" s="173">
        <f t="shared" si="156"/>
        <v>12.792855977075225</v>
      </c>
      <c r="AR121" s="173">
        <f t="shared" si="156"/>
        <v>12.856820256960599</v>
      </c>
      <c r="AS121" s="173">
        <f t="shared" si="156"/>
        <v>12.921104358245401</v>
      </c>
      <c r="AT121" s="173">
        <f t="shared" si="156"/>
        <v>12.985709880036627</v>
      </c>
      <c r="AU121" s="173">
        <f t="shared" si="156"/>
        <v>13.050638429436809</v>
      </c>
      <c r="AV121" s="173">
        <f t="shared" si="156"/>
        <v>13.115891621583991</v>
      </c>
      <c r="AW121" s="173">
        <f t="shared" si="156"/>
        <v>13.18147107969191</v>
      </c>
      <c r="AX121" s="173">
        <f t="shared" si="156"/>
        <v>13.247378435090368</v>
      </c>
      <c r="AY121" s="173">
        <f t="shared" si="156"/>
        <v>13.313615327265818</v>
      </c>
      <c r="AZ121" s="173">
        <f t="shared" si="156"/>
        <v>13.380183403902146</v>
      </c>
      <c r="BA121" s="173">
        <f t="shared" si="156"/>
        <v>13.447084320921656</v>
      </c>
      <c r="BB121" s="173">
        <f t="shared" si="156"/>
        <v>13.514319742526263</v>
      </c>
      <c r="BC121" s="173">
        <f t="shared" si="156"/>
        <v>13.581891341238894</v>
      </c>
      <c r="BD121" s="173">
        <f t="shared" si="156"/>
        <v>13.638482555160722</v>
      </c>
      <c r="BE121" s="173">
        <f t="shared" si="156"/>
        <v>13.695309565807225</v>
      </c>
      <c r="BF121" s="173">
        <f t="shared" si="156"/>
        <v>13.752373355664755</v>
      </c>
      <c r="BG121" s="173">
        <f t="shared" si="156"/>
        <v>13.809674911313358</v>
      </c>
      <c r="BH121" s="173">
        <f t="shared" si="156"/>
        <v>13.86721522344383</v>
      </c>
      <c r="BI121" s="173">
        <f t="shared" si="156"/>
        <v>13.924995286874847</v>
      </c>
      <c r="BJ121" s="173">
        <f t="shared" si="156"/>
        <v>13.983016100570158</v>
      </c>
      <c r="BK121" s="173">
        <f t="shared" si="156"/>
        <v>14.041278667655867</v>
      </c>
      <c r="BL121" s="173">
        <f t="shared" si="156"/>
        <v>14.099783995437766</v>
      </c>
      <c r="BM121" s="173">
        <f t="shared" ref="BM121:CM121" si="157">BL121*(1+BM$135)</f>
        <v>14.158533095418758</v>
      </c>
      <c r="BN121" s="173">
        <f t="shared" si="157"/>
        <v>14.217526983316336</v>
      </c>
      <c r="BO121" s="173">
        <f t="shared" si="157"/>
        <v>14.276766679080154</v>
      </c>
      <c r="BP121" s="173">
        <f t="shared" si="157"/>
        <v>14.336253206909655</v>
      </c>
      <c r="BQ121" s="173">
        <f t="shared" si="157"/>
        <v>14.395987595271778</v>
      </c>
      <c r="BR121" s="173">
        <f t="shared" si="157"/>
        <v>14.455970876918744</v>
      </c>
      <c r="BS121" s="173">
        <f t="shared" si="157"/>
        <v>14.516204088905905</v>
      </c>
      <c r="BT121" s="173">
        <f t="shared" si="157"/>
        <v>14.57668827260968</v>
      </c>
      <c r="BU121" s="173">
        <f t="shared" si="157"/>
        <v>14.637424473745552</v>
      </c>
      <c r="BV121" s="173">
        <f t="shared" si="157"/>
        <v>14.698413742386158</v>
      </c>
      <c r="BW121" s="173">
        <f t="shared" si="157"/>
        <v>14.759657132979434</v>
      </c>
      <c r="BX121" s="173">
        <f t="shared" si="157"/>
        <v>14.821155704366848</v>
      </c>
      <c r="BY121" s="173">
        <f t="shared" si="157"/>
        <v>14.88291051980171</v>
      </c>
      <c r="BZ121" s="173">
        <f t="shared" si="157"/>
        <v>14.94492264696755</v>
      </c>
      <c r="CA121" s="173">
        <f t="shared" si="157"/>
        <v>15.00719315799658</v>
      </c>
      <c r="CB121" s="173">
        <f t="shared" si="157"/>
        <v>15.069723129488233</v>
      </c>
      <c r="CC121" s="173">
        <f t="shared" si="157"/>
        <v>15.132513642527767</v>
      </c>
      <c r="CD121" s="173">
        <f t="shared" si="157"/>
        <v>15.195565782704966</v>
      </c>
      <c r="CE121" s="173">
        <f t="shared" si="157"/>
        <v>15.258880640132903</v>
      </c>
      <c r="CF121" s="173">
        <f t="shared" si="157"/>
        <v>15.32245930946679</v>
      </c>
      <c r="CG121" s="173">
        <f t="shared" si="157"/>
        <v>15.386302889922902</v>
      </c>
      <c r="CH121" s="173">
        <f t="shared" si="157"/>
        <v>15.45041248529758</v>
      </c>
      <c r="CI121" s="173">
        <f t="shared" si="157"/>
        <v>15.51478920398632</v>
      </c>
      <c r="CJ121" s="173">
        <f t="shared" si="157"/>
        <v>15.579434159002929</v>
      </c>
      <c r="CK121" s="173">
        <f t="shared" si="157"/>
        <v>15.644348467998775</v>
      </c>
      <c r="CL121" s="173">
        <f t="shared" si="157"/>
        <v>15.709533253282103</v>
      </c>
      <c r="CM121" s="173">
        <f t="shared" si="157"/>
        <v>15.774989641837445</v>
      </c>
    </row>
    <row r="122" spans="2:91" x14ac:dyDescent="0.2">
      <c r="B122" s="88" t="str">
        <f>Inputs!AP26</f>
        <v>Vegetables Grill</v>
      </c>
      <c r="C122" s="19" t="str">
        <f>Inputs!$J$16</f>
        <v>EUR</v>
      </c>
      <c r="D122" s="19" t="s">
        <v>255</v>
      </c>
      <c r="E122" s="173">
        <f t="shared" si="145"/>
        <v>12.720053727242023</v>
      </c>
      <c r="F122" s="173">
        <f t="shared" si="145"/>
        <v>13.229898755320331</v>
      </c>
      <c r="G122" s="173">
        <f t="shared" si="145"/>
        <v>13.967847911666043</v>
      </c>
      <c r="H122" s="173">
        <f t="shared" si="145"/>
        <v>14.682085753317841</v>
      </c>
      <c r="I122" s="173">
        <f t="shared" si="145"/>
        <v>15.432555320242843</v>
      </c>
      <c r="K122" s="173">
        <f t="shared" ref="K122:AD122" si="158">IFERROR(K65/K94,0)</f>
        <v>0</v>
      </c>
      <c r="L122" s="173">
        <f t="shared" si="158"/>
        <v>0</v>
      </c>
      <c r="M122" s="173">
        <f t="shared" si="158"/>
        <v>0</v>
      </c>
      <c r="N122" s="173">
        <f t="shared" si="158"/>
        <v>12.720053727242023</v>
      </c>
      <c r="O122" s="173">
        <f t="shared" si="158"/>
        <v>12.920331478108881</v>
      </c>
      <c r="P122" s="173">
        <f t="shared" si="158"/>
        <v>13.116969710905879</v>
      </c>
      <c r="Q122" s="173">
        <f t="shared" si="158"/>
        <v>13.313367551657366</v>
      </c>
      <c r="R122" s="173">
        <f t="shared" si="158"/>
        <v>13.515238660157792</v>
      </c>
      <c r="S122" s="173">
        <f t="shared" si="158"/>
        <v>13.694507343704192</v>
      </c>
      <c r="T122" s="173">
        <f t="shared" si="158"/>
        <v>13.867475159806848</v>
      </c>
      <c r="U122" s="173">
        <f t="shared" si="158"/>
        <v>14.040770348676812</v>
      </c>
      <c r="V122" s="173">
        <f t="shared" si="158"/>
        <v>14.218025143659192</v>
      </c>
      <c r="W122" s="173">
        <f t="shared" si="158"/>
        <v>14.394478929291198</v>
      </c>
      <c r="X122" s="173">
        <f t="shared" si="158"/>
        <v>14.576589813225851</v>
      </c>
      <c r="Y122" s="173">
        <f t="shared" si="158"/>
        <v>14.759255767696544</v>
      </c>
      <c r="Z122" s="173">
        <f t="shared" si="158"/>
        <v>14.945148678362022</v>
      </c>
      <c r="AA122" s="173">
        <f t="shared" si="158"/>
        <v>15.130115156416183</v>
      </c>
      <c r="AB122" s="173">
        <f t="shared" si="158"/>
        <v>15.322855833115856</v>
      </c>
      <c r="AC122" s="173">
        <f t="shared" si="158"/>
        <v>15.51410249215855</v>
      </c>
      <c r="AD122" s="173">
        <f t="shared" si="158"/>
        <v>15.709314106151966</v>
      </c>
      <c r="AF122" s="173">
        <f>Inputs!AQ26</f>
        <v>12</v>
      </c>
      <c r="AG122" s="173">
        <f t="shared" ref="AG122:BL122" si="159">AF122*(1+AG$135)</f>
        <v>12.07</v>
      </c>
      <c r="AH122" s="173">
        <f t="shared" si="159"/>
        <v>12.140408333333333</v>
      </c>
      <c r="AI122" s="173">
        <f t="shared" si="159"/>
        <v>12.211227381944445</v>
      </c>
      <c r="AJ122" s="173">
        <f t="shared" si="159"/>
        <v>12.282459541672454</v>
      </c>
      <c r="AK122" s="173">
        <f t="shared" si="159"/>
        <v>12.35410722233221</v>
      </c>
      <c r="AL122" s="173">
        <f t="shared" si="159"/>
        <v>12.426172847795815</v>
      </c>
      <c r="AM122" s="173">
        <f t="shared" si="159"/>
        <v>12.498658856074623</v>
      </c>
      <c r="AN122" s="173">
        <f t="shared" si="159"/>
        <v>12.571567699401726</v>
      </c>
      <c r="AO122" s="173">
        <f t="shared" si="159"/>
        <v>12.644901844314903</v>
      </c>
      <c r="AP122" s="173">
        <f t="shared" si="159"/>
        <v>12.718663771740074</v>
      </c>
      <c r="AQ122" s="173">
        <f t="shared" si="159"/>
        <v>12.792855977075225</v>
      </c>
      <c r="AR122" s="173">
        <f t="shared" si="159"/>
        <v>12.856820256960599</v>
      </c>
      <c r="AS122" s="173">
        <f t="shared" si="159"/>
        <v>12.921104358245401</v>
      </c>
      <c r="AT122" s="173">
        <f t="shared" si="159"/>
        <v>12.985709880036627</v>
      </c>
      <c r="AU122" s="173">
        <f t="shared" si="159"/>
        <v>13.050638429436809</v>
      </c>
      <c r="AV122" s="173">
        <f t="shared" si="159"/>
        <v>13.115891621583991</v>
      </c>
      <c r="AW122" s="173">
        <f t="shared" si="159"/>
        <v>13.18147107969191</v>
      </c>
      <c r="AX122" s="173">
        <f t="shared" si="159"/>
        <v>13.247378435090368</v>
      </c>
      <c r="AY122" s="173">
        <f t="shared" si="159"/>
        <v>13.313615327265818</v>
      </c>
      <c r="AZ122" s="173">
        <f t="shared" si="159"/>
        <v>13.380183403902146</v>
      </c>
      <c r="BA122" s="173">
        <f t="shared" si="159"/>
        <v>13.447084320921656</v>
      </c>
      <c r="BB122" s="173">
        <f t="shared" si="159"/>
        <v>13.514319742526263</v>
      </c>
      <c r="BC122" s="173">
        <f t="shared" si="159"/>
        <v>13.581891341238894</v>
      </c>
      <c r="BD122" s="173">
        <f t="shared" si="159"/>
        <v>13.638482555160722</v>
      </c>
      <c r="BE122" s="173">
        <f t="shared" si="159"/>
        <v>13.695309565807225</v>
      </c>
      <c r="BF122" s="173">
        <f t="shared" si="159"/>
        <v>13.752373355664755</v>
      </c>
      <c r="BG122" s="173">
        <f t="shared" si="159"/>
        <v>13.809674911313358</v>
      </c>
      <c r="BH122" s="173">
        <f t="shared" si="159"/>
        <v>13.86721522344383</v>
      </c>
      <c r="BI122" s="173">
        <f t="shared" si="159"/>
        <v>13.924995286874847</v>
      </c>
      <c r="BJ122" s="173">
        <f t="shared" si="159"/>
        <v>13.983016100570158</v>
      </c>
      <c r="BK122" s="173">
        <f t="shared" si="159"/>
        <v>14.041278667655867</v>
      </c>
      <c r="BL122" s="173">
        <f t="shared" si="159"/>
        <v>14.099783995437766</v>
      </c>
      <c r="BM122" s="173">
        <f t="shared" ref="BM122:CM122" si="160">BL122*(1+BM$135)</f>
        <v>14.158533095418758</v>
      </c>
      <c r="BN122" s="173">
        <f t="shared" si="160"/>
        <v>14.217526983316336</v>
      </c>
      <c r="BO122" s="173">
        <f t="shared" si="160"/>
        <v>14.276766679080154</v>
      </c>
      <c r="BP122" s="173">
        <f t="shared" si="160"/>
        <v>14.336253206909655</v>
      </c>
      <c r="BQ122" s="173">
        <f t="shared" si="160"/>
        <v>14.395987595271778</v>
      </c>
      <c r="BR122" s="173">
        <f t="shared" si="160"/>
        <v>14.455970876918744</v>
      </c>
      <c r="BS122" s="173">
        <f t="shared" si="160"/>
        <v>14.516204088905905</v>
      </c>
      <c r="BT122" s="173">
        <f t="shared" si="160"/>
        <v>14.57668827260968</v>
      </c>
      <c r="BU122" s="173">
        <f t="shared" si="160"/>
        <v>14.637424473745552</v>
      </c>
      <c r="BV122" s="173">
        <f t="shared" si="160"/>
        <v>14.698413742386158</v>
      </c>
      <c r="BW122" s="173">
        <f t="shared" si="160"/>
        <v>14.759657132979434</v>
      </c>
      <c r="BX122" s="173">
        <f t="shared" si="160"/>
        <v>14.821155704366848</v>
      </c>
      <c r="BY122" s="173">
        <f t="shared" si="160"/>
        <v>14.88291051980171</v>
      </c>
      <c r="BZ122" s="173">
        <f t="shared" si="160"/>
        <v>14.94492264696755</v>
      </c>
      <c r="CA122" s="173">
        <f t="shared" si="160"/>
        <v>15.00719315799658</v>
      </c>
      <c r="CB122" s="173">
        <f t="shared" si="160"/>
        <v>15.069723129488233</v>
      </c>
      <c r="CC122" s="173">
        <f t="shared" si="160"/>
        <v>15.132513642527767</v>
      </c>
      <c r="CD122" s="173">
        <f t="shared" si="160"/>
        <v>15.195565782704966</v>
      </c>
      <c r="CE122" s="173">
        <f t="shared" si="160"/>
        <v>15.258880640132903</v>
      </c>
      <c r="CF122" s="173">
        <f t="shared" si="160"/>
        <v>15.32245930946679</v>
      </c>
      <c r="CG122" s="173">
        <f t="shared" si="160"/>
        <v>15.386302889922902</v>
      </c>
      <c r="CH122" s="173">
        <f t="shared" si="160"/>
        <v>15.45041248529758</v>
      </c>
      <c r="CI122" s="173">
        <f t="shared" si="160"/>
        <v>15.51478920398632</v>
      </c>
      <c r="CJ122" s="173">
        <f t="shared" si="160"/>
        <v>15.579434159002929</v>
      </c>
      <c r="CK122" s="173">
        <f t="shared" si="160"/>
        <v>15.644348467998775</v>
      </c>
      <c r="CL122" s="173">
        <f t="shared" si="160"/>
        <v>15.709533253282103</v>
      </c>
      <c r="CM122" s="173">
        <f t="shared" si="160"/>
        <v>15.774989641837445</v>
      </c>
    </row>
    <row r="123" spans="2:91" x14ac:dyDescent="0.2">
      <c r="B123" s="88" t="str">
        <f>Inputs!AP27</f>
        <v>Rice</v>
      </c>
      <c r="C123" s="19" t="str">
        <f>Inputs!$J$16</f>
        <v>EUR</v>
      </c>
      <c r="D123" s="19" t="s">
        <v>255</v>
      </c>
      <c r="E123" s="173">
        <f t="shared" si="145"/>
        <v>9.5400296906952047</v>
      </c>
      <c r="F123" s="173">
        <f t="shared" si="145"/>
        <v>9.922452820453179</v>
      </c>
      <c r="G123" s="173">
        <f t="shared" si="145"/>
        <v>10.475879148869607</v>
      </c>
      <c r="H123" s="173">
        <f t="shared" si="145"/>
        <v>11.011562743945149</v>
      </c>
      <c r="I123" s="173">
        <f t="shared" si="145"/>
        <v>11.574417275394069</v>
      </c>
      <c r="K123" s="173">
        <f t="shared" ref="K123:AD123" si="161">IFERROR(K66/K95,0)</f>
        <v>0</v>
      </c>
      <c r="L123" s="173">
        <f t="shared" si="161"/>
        <v>0</v>
      </c>
      <c r="M123" s="173">
        <f t="shared" si="161"/>
        <v>0</v>
      </c>
      <c r="N123" s="173">
        <f t="shared" si="161"/>
        <v>9.5400296906952047</v>
      </c>
      <c r="O123" s="173">
        <f t="shared" si="161"/>
        <v>9.690245942624685</v>
      </c>
      <c r="P123" s="173">
        <f t="shared" si="161"/>
        <v>9.8377295284902431</v>
      </c>
      <c r="Q123" s="173">
        <f t="shared" si="161"/>
        <v>9.9850417668601317</v>
      </c>
      <c r="R123" s="173">
        <f t="shared" si="161"/>
        <v>10.136433220679512</v>
      </c>
      <c r="S123" s="173">
        <f t="shared" si="161"/>
        <v>10.270878447009419</v>
      </c>
      <c r="T123" s="173">
        <f t="shared" si="161"/>
        <v>10.400598572355154</v>
      </c>
      <c r="U123" s="173">
        <f t="shared" si="161"/>
        <v>10.530579694907063</v>
      </c>
      <c r="V123" s="173">
        <f t="shared" si="161"/>
        <v>10.663529326717153</v>
      </c>
      <c r="W123" s="173">
        <f t="shared" si="161"/>
        <v>10.795859196968397</v>
      </c>
      <c r="X123" s="173">
        <f t="shared" si="161"/>
        <v>10.932438486217766</v>
      </c>
      <c r="Y123" s="173">
        <f t="shared" si="161"/>
        <v>11.069436262954371</v>
      </c>
      <c r="Z123" s="173">
        <f t="shared" si="161"/>
        <v>11.208851034266957</v>
      </c>
      <c r="AA123" s="173">
        <f t="shared" si="161"/>
        <v>11.347586522438872</v>
      </c>
      <c r="AB123" s="173">
        <f t="shared" si="161"/>
        <v>11.492145384964724</v>
      </c>
      <c r="AC123" s="173">
        <f t="shared" si="161"/>
        <v>11.635575162892838</v>
      </c>
      <c r="AD123" s="173">
        <f t="shared" si="161"/>
        <v>11.781987218828855</v>
      </c>
      <c r="AF123" s="173">
        <f>Inputs!AQ27</f>
        <v>9</v>
      </c>
      <c r="AG123" s="173">
        <f t="shared" ref="AG123:BL123" si="162">AF123*(1+AG$135)</f>
        <v>9.0525000000000002</v>
      </c>
      <c r="AH123" s="173">
        <f t="shared" si="162"/>
        <v>9.1053062499999999</v>
      </c>
      <c r="AI123" s="173">
        <f t="shared" si="162"/>
        <v>9.1584205364583333</v>
      </c>
      <c r="AJ123" s="173">
        <f t="shared" si="162"/>
        <v>9.2118446562543408</v>
      </c>
      <c r="AK123" s="173">
        <f t="shared" si="162"/>
        <v>9.2655804167491578</v>
      </c>
      <c r="AL123" s="173">
        <f t="shared" si="162"/>
        <v>9.3196296358468622</v>
      </c>
      <c r="AM123" s="173">
        <f t="shared" si="162"/>
        <v>9.3739941420559685</v>
      </c>
      <c r="AN123" s="173">
        <f t="shared" si="162"/>
        <v>9.4286757745512944</v>
      </c>
      <c r="AO123" s="173">
        <f t="shared" si="162"/>
        <v>9.4836763832361779</v>
      </c>
      <c r="AP123" s="173">
        <f t="shared" si="162"/>
        <v>9.538997828805055</v>
      </c>
      <c r="AQ123" s="173">
        <f t="shared" si="162"/>
        <v>9.5946419828064187</v>
      </c>
      <c r="AR123" s="173">
        <f t="shared" si="162"/>
        <v>9.6426151927204504</v>
      </c>
      <c r="AS123" s="173">
        <f t="shared" si="162"/>
        <v>9.6908282686840508</v>
      </c>
      <c r="AT123" s="173">
        <f t="shared" si="162"/>
        <v>9.7392824100274709</v>
      </c>
      <c r="AU123" s="173">
        <f t="shared" si="162"/>
        <v>9.7879788220776067</v>
      </c>
      <c r="AV123" s="173">
        <f t="shared" si="162"/>
        <v>9.8369187161879932</v>
      </c>
      <c r="AW123" s="173">
        <f t="shared" si="162"/>
        <v>9.8861033097689326</v>
      </c>
      <c r="AX123" s="173">
        <f t="shared" si="162"/>
        <v>9.9355338263177764</v>
      </c>
      <c r="AY123" s="173">
        <f t="shared" si="162"/>
        <v>9.9852114954493647</v>
      </c>
      <c r="AZ123" s="173">
        <f t="shared" si="162"/>
        <v>10.03513755292661</v>
      </c>
      <c r="BA123" s="173">
        <f t="shared" si="162"/>
        <v>10.085313240691242</v>
      </c>
      <c r="BB123" s="173">
        <f t="shared" si="162"/>
        <v>10.135739806894698</v>
      </c>
      <c r="BC123" s="173">
        <f t="shared" si="162"/>
        <v>10.18641850592917</v>
      </c>
      <c r="BD123" s="173">
        <f t="shared" si="162"/>
        <v>10.228861916370542</v>
      </c>
      <c r="BE123" s="173">
        <f t="shared" si="162"/>
        <v>10.27148217435542</v>
      </c>
      <c r="BF123" s="173">
        <f t="shared" si="162"/>
        <v>10.314280016748567</v>
      </c>
      <c r="BG123" s="173">
        <f t="shared" si="162"/>
        <v>10.357256183485019</v>
      </c>
      <c r="BH123" s="173">
        <f t="shared" si="162"/>
        <v>10.400411417582873</v>
      </c>
      <c r="BI123" s="173">
        <f t="shared" si="162"/>
        <v>10.443746465156135</v>
      </c>
      <c r="BJ123" s="173">
        <f t="shared" si="162"/>
        <v>10.487262075427619</v>
      </c>
      <c r="BK123" s="173">
        <f t="shared" si="162"/>
        <v>10.5309590007419</v>
      </c>
      <c r="BL123" s="173">
        <f t="shared" si="162"/>
        <v>10.574837996578324</v>
      </c>
      <c r="BM123" s="173">
        <f t="shared" ref="BM123:CM123" si="163">BL123*(1+BM$135)</f>
        <v>10.618899821564067</v>
      </c>
      <c r="BN123" s="173">
        <f t="shared" si="163"/>
        <v>10.663145237487251</v>
      </c>
      <c r="BO123" s="173">
        <f t="shared" si="163"/>
        <v>10.707575009310114</v>
      </c>
      <c r="BP123" s="173">
        <f t="shared" si="163"/>
        <v>10.75218990518224</v>
      </c>
      <c r="BQ123" s="173">
        <f t="shared" si="163"/>
        <v>10.796990696453832</v>
      </c>
      <c r="BR123" s="173">
        <f t="shared" si="163"/>
        <v>10.841978157689057</v>
      </c>
      <c r="BS123" s="173">
        <f t="shared" si="163"/>
        <v>10.887153066679428</v>
      </c>
      <c r="BT123" s="173">
        <f t="shared" si="163"/>
        <v>10.932516204457258</v>
      </c>
      <c r="BU123" s="173">
        <f t="shared" si="163"/>
        <v>10.978068355309164</v>
      </c>
      <c r="BV123" s="173">
        <f t="shared" si="163"/>
        <v>11.023810306789619</v>
      </c>
      <c r="BW123" s="173">
        <f t="shared" si="163"/>
        <v>11.069742849734576</v>
      </c>
      <c r="BX123" s="173">
        <f t="shared" si="163"/>
        <v>11.115866778275135</v>
      </c>
      <c r="BY123" s="173">
        <f t="shared" si="163"/>
        <v>11.162182889851282</v>
      </c>
      <c r="BZ123" s="173">
        <f t="shared" si="163"/>
        <v>11.208691985225663</v>
      </c>
      <c r="CA123" s="173">
        <f t="shared" si="163"/>
        <v>11.255394868497437</v>
      </c>
      <c r="CB123" s="173">
        <f t="shared" si="163"/>
        <v>11.302292347116175</v>
      </c>
      <c r="CC123" s="173">
        <f t="shared" si="163"/>
        <v>11.349385231895825</v>
      </c>
      <c r="CD123" s="173">
        <f t="shared" si="163"/>
        <v>11.396674337028724</v>
      </c>
      <c r="CE123" s="173">
        <f t="shared" si="163"/>
        <v>11.444160480099677</v>
      </c>
      <c r="CF123" s="173">
        <f t="shared" si="163"/>
        <v>11.491844482100092</v>
      </c>
      <c r="CG123" s="173">
        <f t="shared" si="163"/>
        <v>11.539727167442175</v>
      </c>
      <c r="CH123" s="173">
        <f t="shared" si="163"/>
        <v>11.587809363973184</v>
      </c>
      <c r="CI123" s="173">
        <f t="shared" si="163"/>
        <v>11.636091902989739</v>
      </c>
      <c r="CJ123" s="173">
        <f t="shared" si="163"/>
        <v>11.684575619252195</v>
      </c>
      <c r="CK123" s="173">
        <f t="shared" si="163"/>
        <v>11.733261350999079</v>
      </c>
      <c r="CL123" s="173">
        <f t="shared" si="163"/>
        <v>11.782149939961576</v>
      </c>
      <c r="CM123" s="173">
        <f t="shared" si="163"/>
        <v>11.831242231378083</v>
      </c>
    </row>
    <row r="124" spans="2:91" x14ac:dyDescent="0.2">
      <c r="B124" s="88" t="str">
        <f>Inputs!AP28</f>
        <v>Garlic bread</v>
      </c>
      <c r="C124" s="19" t="str">
        <f>Inputs!$J$16</f>
        <v>EUR</v>
      </c>
      <c r="D124" s="19" t="s">
        <v>255</v>
      </c>
      <c r="E124" s="173">
        <f t="shared" si="145"/>
        <v>5.3000187046974609</v>
      </c>
      <c r="F124" s="173">
        <f t="shared" si="145"/>
        <v>5.512458821008881</v>
      </c>
      <c r="G124" s="173">
        <f t="shared" si="145"/>
        <v>5.8199285582909983</v>
      </c>
      <c r="H124" s="173">
        <f t="shared" si="145"/>
        <v>6.1175508601059141</v>
      </c>
      <c r="I124" s="173">
        <f t="shared" si="145"/>
        <v>6.4302348375281984</v>
      </c>
      <c r="K124" s="173">
        <f t="shared" ref="K124:AD124" si="164">IFERROR(K67/K96,0)</f>
        <v>0</v>
      </c>
      <c r="L124" s="173">
        <f t="shared" si="164"/>
        <v>0</v>
      </c>
      <c r="M124" s="173">
        <f t="shared" si="164"/>
        <v>0</v>
      </c>
      <c r="N124" s="173">
        <f t="shared" si="164"/>
        <v>5.3000187046974609</v>
      </c>
      <c r="O124" s="173">
        <f t="shared" si="164"/>
        <v>5.3834730926783623</v>
      </c>
      <c r="P124" s="173">
        <f t="shared" si="164"/>
        <v>5.465407303908953</v>
      </c>
      <c r="Q124" s="173">
        <f t="shared" si="164"/>
        <v>5.5472396480535568</v>
      </c>
      <c r="R124" s="173">
        <f t="shared" si="164"/>
        <v>5.6313509594300948</v>
      </c>
      <c r="S124" s="173">
        <f t="shared" si="164"/>
        <v>5.7060419401892961</v>
      </c>
      <c r="T124" s="173">
        <f t="shared" si="164"/>
        <v>5.7781119598234119</v>
      </c>
      <c r="U124" s="173">
        <f t="shared" si="164"/>
        <v>5.850319669504997</v>
      </c>
      <c r="V124" s="173">
        <f t="shared" si="164"/>
        <v>5.9241771839704027</v>
      </c>
      <c r="W124" s="173">
        <f t="shared" si="164"/>
        <v>5.9977035044074096</v>
      </c>
      <c r="X124" s="173">
        <f t="shared" si="164"/>
        <v>6.0735777287155797</v>
      </c>
      <c r="Y124" s="173">
        <f t="shared" si="164"/>
        <v>6.149686071314715</v>
      </c>
      <c r="Z124" s="173">
        <f t="shared" si="164"/>
        <v>6.2271452788695854</v>
      </c>
      <c r="AA124" s="173">
        <f t="shared" si="164"/>
        <v>6.3042143950008986</v>
      </c>
      <c r="AB124" s="173">
        <f t="shared" si="164"/>
        <v>6.3845244827295247</v>
      </c>
      <c r="AC124" s="173">
        <f t="shared" si="164"/>
        <v>6.4642070021012543</v>
      </c>
      <c r="AD124" s="173">
        <f t="shared" si="164"/>
        <v>6.5455497625458143</v>
      </c>
      <c r="AF124" s="173">
        <f>Inputs!AQ28</f>
        <v>5</v>
      </c>
      <c r="AG124" s="173">
        <f t="shared" ref="AG124:BL124" si="165">AF124*(1+AG$135)</f>
        <v>5.0291666666666668</v>
      </c>
      <c r="AH124" s="173">
        <f t="shared" si="165"/>
        <v>5.0585034722222222</v>
      </c>
      <c r="AI124" s="173">
        <f t="shared" si="165"/>
        <v>5.0880114091435189</v>
      </c>
      <c r="AJ124" s="173">
        <f t="shared" si="165"/>
        <v>5.1176914756968559</v>
      </c>
      <c r="AK124" s="173">
        <f t="shared" si="165"/>
        <v>5.147544675971754</v>
      </c>
      <c r="AL124" s="173">
        <f t="shared" si="165"/>
        <v>5.1775720199149227</v>
      </c>
      <c r="AM124" s="173">
        <f t="shared" si="165"/>
        <v>5.2077745233644261</v>
      </c>
      <c r="AN124" s="173">
        <f t="shared" si="165"/>
        <v>5.2381532080840518</v>
      </c>
      <c r="AO124" s="173">
        <f t="shared" si="165"/>
        <v>5.2687091017978753</v>
      </c>
      <c r="AP124" s="173">
        <f t="shared" si="165"/>
        <v>5.2994432382250301</v>
      </c>
      <c r="AQ124" s="173">
        <f t="shared" si="165"/>
        <v>5.3303566571146765</v>
      </c>
      <c r="AR124" s="173">
        <f t="shared" si="165"/>
        <v>5.3570084404002491</v>
      </c>
      <c r="AS124" s="173">
        <f t="shared" si="165"/>
        <v>5.3837934826022495</v>
      </c>
      <c r="AT124" s="173">
        <f t="shared" si="165"/>
        <v>5.4107124500152599</v>
      </c>
      <c r="AU124" s="173">
        <f t="shared" si="165"/>
        <v>5.4377660122653353</v>
      </c>
      <c r="AV124" s="173">
        <f t="shared" si="165"/>
        <v>5.4649548423266614</v>
      </c>
      <c r="AW124" s="173">
        <f t="shared" si="165"/>
        <v>5.4922796165382941</v>
      </c>
      <c r="AX124" s="173">
        <f t="shared" si="165"/>
        <v>5.5197410146209851</v>
      </c>
      <c r="AY124" s="173">
        <f t="shared" si="165"/>
        <v>5.5473397196940892</v>
      </c>
      <c r="AZ124" s="173">
        <f t="shared" si="165"/>
        <v>5.575076418292559</v>
      </c>
      <c r="BA124" s="173">
        <f t="shared" si="165"/>
        <v>5.6029518003840213</v>
      </c>
      <c r="BB124" s="173">
        <f t="shared" si="165"/>
        <v>5.630966559385941</v>
      </c>
      <c r="BC124" s="173">
        <f t="shared" si="165"/>
        <v>5.65912139218287</v>
      </c>
      <c r="BD124" s="173">
        <f t="shared" si="165"/>
        <v>5.6827010646502982</v>
      </c>
      <c r="BE124" s="173">
        <f t="shared" si="165"/>
        <v>5.7063789857530081</v>
      </c>
      <c r="BF124" s="173">
        <f t="shared" si="165"/>
        <v>5.7301555648603122</v>
      </c>
      <c r="BG124" s="173">
        <f t="shared" si="165"/>
        <v>5.75403121304723</v>
      </c>
      <c r="BH124" s="173">
        <f t="shared" si="165"/>
        <v>5.7780063431015938</v>
      </c>
      <c r="BI124" s="173">
        <f t="shared" si="165"/>
        <v>5.8020813695311837</v>
      </c>
      <c r="BJ124" s="173">
        <f t="shared" si="165"/>
        <v>5.8262567085708969</v>
      </c>
      <c r="BK124" s="173">
        <f t="shared" si="165"/>
        <v>5.8505327781899421</v>
      </c>
      <c r="BL124" s="173">
        <f t="shared" si="165"/>
        <v>5.8749099980990671</v>
      </c>
      <c r="BM124" s="173">
        <f t="shared" ref="BM124:CM124" si="166">BL124*(1+BM$135)</f>
        <v>5.899388789757813</v>
      </c>
      <c r="BN124" s="173">
        <f t="shared" si="166"/>
        <v>5.9239695763818041</v>
      </c>
      <c r="BO124" s="173">
        <f t="shared" si="166"/>
        <v>5.9486527829500613</v>
      </c>
      <c r="BP124" s="173">
        <f t="shared" si="166"/>
        <v>5.9734388362123534</v>
      </c>
      <c r="BQ124" s="173">
        <f t="shared" si="166"/>
        <v>5.9983281646965718</v>
      </c>
      <c r="BR124" s="173">
        <f t="shared" si="166"/>
        <v>6.0233211987161406</v>
      </c>
      <c r="BS124" s="173">
        <f t="shared" si="166"/>
        <v>6.0484183703774574</v>
      </c>
      <c r="BT124" s="173">
        <f t="shared" si="166"/>
        <v>6.0736201135873635</v>
      </c>
      <c r="BU124" s="173">
        <f t="shared" si="166"/>
        <v>6.098926864060644</v>
      </c>
      <c r="BV124" s="173">
        <f t="shared" si="166"/>
        <v>6.1243390593275633</v>
      </c>
      <c r="BW124" s="173">
        <f t="shared" si="166"/>
        <v>6.149857138741428</v>
      </c>
      <c r="BX124" s="173">
        <f t="shared" si="166"/>
        <v>6.1754815434861836</v>
      </c>
      <c r="BY124" s="173">
        <f t="shared" si="166"/>
        <v>6.2012127165840427</v>
      </c>
      <c r="BZ124" s="173">
        <f t="shared" si="166"/>
        <v>6.2270511029031432</v>
      </c>
      <c r="CA124" s="173">
        <f t="shared" si="166"/>
        <v>6.2529971491652399</v>
      </c>
      <c r="CB124" s="173">
        <f t="shared" si="166"/>
        <v>6.2790513039534286</v>
      </c>
      <c r="CC124" s="173">
        <f t="shared" si="166"/>
        <v>6.3052140177199014</v>
      </c>
      <c r="CD124" s="173">
        <f t="shared" si="166"/>
        <v>6.3314857427937339</v>
      </c>
      <c r="CE124" s="173">
        <f t="shared" si="166"/>
        <v>6.3578669333887081</v>
      </c>
      <c r="CF124" s="173">
        <f t="shared" si="166"/>
        <v>6.3843580456111608</v>
      </c>
      <c r="CG124" s="173">
        <f t="shared" si="166"/>
        <v>6.4109595374678738</v>
      </c>
      <c r="CH124" s="173">
        <f t="shared" si="166"/>
        <v>6.4376718688739896</v>
      </c>
      <c r="CI124" s="173">
        <f t="shared" si="166"/>
        <v>6.4644955016609646</v>
      </c>
      <c r="CJ124" s="173">
        <f t="shared" si="166"/>
        <v>6.491430899584552</v>
      </c>
      <c r="CK124" s="173">
        <f t="shared" si="166"/>
        <v>6.518478528332821</v>
      </c>
      <c r="CL124" s="173">
        <f t="shared" si="166"/>
        <v>6.5456388555342073</v>
      </c>
      <c r="CM124" s="173">
        <f t="shared" si="166"/>
        <v>6.5729123507655993</v>
      </c>
    </row>
    <row r="125" spans="2:91" x14ac:dyDescent="0.2">
      <c r="B125" s="88" t="str">
        <f>Inputs!AP29</f>
        <v>Wines</v>
      </c>
      <c r="C125" s="19" t="str">
        <f>Inputs!$J$16</f>
        <v>EUR</v>
      </c>
      <c r="D125" s="19" t="s">
        <v>255</v>
      </c>
      <c r="E125" s="173">
        <f t="shared" si="145"/>
        <v>26.500148720976075</v>
      </c>
      <c r="F125" s="173">
        <f t="shared" si="145"/>
        <v>27.562110878189277</v>
      </c>
      <c r="G125" s="173">
        <f t="shared" si="145"/>
        <v>29.099620315231117</v>
      </c>
      <c r="H125" s="173">
        <f t="shared" si="145"/>
        <v>30.587721871417624</v>
      </c>
      <c r="I125" s="173">
        <f t="shared" si="145"/>
        <v>32.151128594637512</v>
      </c>
      <c r="K125" s="173">
        <f t="shared" ref="K125:AD125" si="167">IFERROR(K68/K97,0)</f>
        <v>0</v>
      </c>
      <c r="L125" s="173">
        <f t="shared" si="167"/>
        <v>0</v>
      </c>
      <c r="M125" s="173">
        <f t="shared" si="167"/>
        <v>0</v>
      </c>
      <c r="N125" s="173">
        <f t="shared" si="167"/>
        <v>26.500148720976075</v>
      </c>
      <c r="O125" s="173">
        <f t="shared" si="167"/>
        <v>26.917291581715983</v>
      </c>
      <c r="P125" s="173">
        <f t="shared" si="167"/>
        <v>27.326984665497548</v>
      </c>
      <c r="Q125" s="173">
        <f t="shared" si="167"/>
        <v>27.736150739293809</v>
      </c>
      <c r="R125" s="173">
        <f t="shared" si="167"/>
        <v>28.156686529941233</v>
      </c>
      <c r="S125" s="173">
        <f t="shared" si="167"/>
        <v>28.530253386424452</v>
      </c>
      <c r="T125" s="173">
        <f t="shared" si="167"/>
        <v>28.890519129365625</v>
      </c>
      <c r="U125" s="173">
        <f t="shared" si="167"/>
        <v>29.251657232411475</v>
      </c>
      <c r="V125" s="173">
        <f t="shared" si="167"/>
        <v>29.620885004055925</v>
      </c>
      <c r="W125" s="173">
        <f t="shared" si="167"/>
        <v>29.988497769356652</v>
      </c>
      <c r="X125" s="173">
        <f t="shared" si="167"/>
        <v>30.367869003162266</v>
      </c>
      <c r="Y125" s="173">
        <f t="shared" si="167"/>
        <v>30.748450738454913</v>
      </c>
      <c r="Z125" s="173">
        <f t="shared" si="167"/>
        <v>31.135726337650354</v>
      </c>
      <c r="AA125" s="173">
        <f t="shared" si="167"/>
        <v>31.521077230964323</v>
      </c>
      <c r="AB125" s="173">
        <f t="shared" si="167"/>
        <v>31.922640683935935</v>
      </c>
      <c r="AC125" s="173">
        <f t="shared" si="167"/>
        <v>32.320999478726378</v>
      </c>
      <c r="AD125" s="173">
        <f t="shared" si="167"/>
        <v>32.727782782889363</v>
      </c>
      <c r="AF125" s="173">
        <f>Inputs!AQ29</f>
        <v>25</v>
      </c>
      <c r="AG125" s="173">
        <f t="shared" ref="AG125:BL125" si="168">AF125*(1+AG$135)</f>
        <v>25.145833333333336</v>
      </c>
      <c r="AH125" s="173">
        <f t="shared" si="168"/>
        <v>25.292517361111113</v>
      </c>
      <c r="AI125" s="173">
        <f t="shared" si="168"/>
        <v>25.440057045717595</v>
      </c>
      <c r="AJ125" s="173">
        <f t="shared" si="168"/>
        <v>25.588457378484282</v>
      </c>
      <c r="AK125" s="173">
        <f t="shared" si="168"/>
        <v>25.737723379858775</v>
      </c>
      <c r="AL125" s="173">
        <f t="shared" si="168"/>
        <v>25.887860099574617</v>
      </c>
      <c r="AM125" s="173">
        <f t="shared" si="168"/>
        <v>26.038872616822136</v>
      </c>
      <c r="AN125" s="173">
        <f t="shared" si="168"/>
        <v>26.190766040420264</v>
      </c>
      <c r="AO125" s="173">
        <f t="shared" si="168"/>
        <v>26.343545508989383</v>
      </c>
      <c r="AP125" s="173">
        <f t="shared" si="168"/>
        <v>26.497216191125155</v>
      </c>
      <c r="AQ125" s="173">
        <f t="shared" si="168"/>
        <v>26.651783285573387</v>
      </c>
      <c r="AR125" s="173">
        <f t="shared" si="168"/>
        <v>26.78504220200125</v>
      </c>
      <c r="AS125" s="173">
        <f t="shared" si="168"/>
        <v>26.918967413011252</v>
      </c>
      <c r="AT125" s="173">
        <f t="shared" si="168"/>
        <v>27.053562250076304</v>
      </c>
      <c r="AU125" s="173">
        <f t="shared" si="168"/>
        <v>27.188830061326684</v>
      </c>
      <c r="AV125" s="173">
        <f t="shared" si="168"/>
        <v>27.324774211633315</v>
      </c>
      <c r="AW125" s="173">
        <f t="shared" si="168"/>
        <v>27.461398082691478</v>
      </c>
      <c r="AX125" s="173">
        <f t="shared" si="168"/>
        <v>27.598705073104931</v>
      </c>
      <c r="AY125" s="173">
        <f t="shared" si="168"/>
        <v>27.736698598470454</v>
      </c>
      <c r="AZ125" s="173">
        <f t="shared" si="168"/>
        <v>27.875382091462804</v>
      </c>
      <c r="BA125" s="173">
        <f t="shared" si="168"/>
        <v>28.014759001920115</v>
      </c>
      <c r="BB125" s="173">
        <f t="shared" si="168"/>
        <v>28.154832796929714</v>
      </c>
      <c r="BC125" s="173">
        <f t="shared" si="168"/>
        <v>28.295606960914359</v>
      </c>
      <c r="BD125" s="173">
        <f t="shared" si="168"/>
        <v>28.413505323251503</v>
      </c>
      <c r="BE125" s="173">
        <f t="shared" si="168"/>
        <v>28.531894928765052</v>
      </c>
      <c r="BF125" s="173">
        <f t="shared" si="168"/>
        <v>28.650777824301571</v>
      </c>
      <c r="BG125" s="173">
        <f t="shared" si="168"/>
        <v>28.770156065236161</v>
      </c>
      <c r="BH125" s="173">
        <f t="shared" si="168"/>
        <v>28.890031715507977</v>
      </c>
      <c r="BI125" s="173">
        <f t="shared" si="168"/>
        <v>29.010406847655926</v>
      </c>
      <c r="BJ125" s="173">
        <f t="shared" si="168"/>
        <v>29.13128354285449</v>
      </c>
      <c r="BK125" s="173">
        <f t="shared" si="168"/>
        <v>29.252663890949716</v>
      </c>
      <c r="BL125" s="173">
        <f t="shared" si="168"/>
        <v>29.374549990495339</v>
      </c>
      <c r="BM125" s="173">
        <f t="shared" ref="BM125:CM125" si="169">BL125*(1+BM$135)</f>
        <v>29.49694394878907</v>
      </c>
      <c r="BN125" s="173">
        <f t="shared" si="169"/>
        <v>29.619847881909024</v>
      </c>
      <c r="BO125" s="173">
        <f t="shared" si="169"/>
        <v>29.743263914750312</v>
      </c>
      <c r="BP125" s="173">
        <f t="shared" si="169"/>
        <v>29.86719418106177</v>
      </c>
      <c r="BQ125" s="173">
        <f t="shared" si="169"/>
        <v>29.991640823482861</v>
      </c>
      <c r="BR125" s="173">
        <f t="shared" si="169"/>
        <v>30.116605993580706</v>
      </c>
      <c r="BS125" s="173">
        <f t="shared" si="169"/>
        <v>30.242091851887292</v>
      </c>
      <c r="BT125" s="173">
        <f t="shared" si="169"/>
        <v>30.368100567936821</v>
      </c>
      <c r="BU125" s="173">
        <f t="shared" si="169"/>
        <v>30.494634320303224</v>
      </c>
      <c r="BV125" s="173">
        <f t="shared" si="169"/>
        <v>30.621695296637821</v>
      </c>
      <c r="BW125" s="173">
        <f t="shared" si="169"/>
        <v>30.749285693707144</v>
      </c>
      <c r="BX125" s="173">
        <f t="shared" si="169"/>
        <v>30.877407717430923</v>
      </c>
      <c r="BY125" s="173">
        <f t="shared" si="169"/>
        <v>31.00606358292022</v>
      </c>
      <c r="BZ125" s="173">
        <f t="shared" si="169"/>
        <v>31.13525551451572</v>
      </c>
      <c r="CA125" s="173">
        <f t="shared" si="169"/>
        <v>31.264985745826202</v>
      </c>
      <c r="CB125" s="173">
        <f t="shared" si="169"/>
        <v>31.395256519767145</v>
      </c>
      <c r="CC125" s="173">
        <f t="shared" si="169"/>
        <v>31.526070088599507</v>
      </c>
      <c r="CD125" s="173">
        <f t="shared" si="169"/>
        <v>31.65742871396867</v>
      </c>
      <c r="CE125" s="173">
        <f t="shared" si="169"/>
        <v>31.789334666943539</v>
      </c>
      <c r="CF125" s="173">
        <f t="shared" si="169"/>
        <v>31.921790228055801</v>
      </c>
      <c r="CG125" s="173">
        <f t="shared" si="169"/>
        <v>32.054797687339367</v>
      </c>
      <c r="CH125" s="173">
        <f t="shared" si="169"/>
        <v>32.18835934436995</v>
      </c>
      <c r="CI125" s="173">
        <f t="shared" si="169"/>
        <v>32.322477508304821</v>
      </c>
      <c r="CJ125" s="173">
        <f t="shared" si="169"/>
        <v>32.457154497922758</v>
      </c>
      <c r="CK125" s="173">
        <f t="shared" si="169"/>
        <v>32.592392641664105</v>
      </c>
      <c r="CL125" s="173">
        <f t="shared" si="169"/>
        <v>32.728194277671037</v>
      </c>
      <c r="CM125" s="173">
        <f t="shared" si="169"/>
        <v>32.864561753827999</v>
      </c>
    </row>
    <row r="126" spans="2:91" x14ac:dyDescent="0.2">
      <c r="B126" s="88" t="str">
        <f>Inputs!AP30</f>
        <v>Beer</v>
      </c>
      <c r="C126" s="19" t="str">
        <f>Inputs!$J$16</f>
        <v>EUR</v>
      </c>
      <c r="D126" s="19" t="s">
        <v>255</v>
      </c>
      <c r="E126" s="173">
        <f t="shared" si="145"/>
        <v>12.720039587593607</v>
      </c>
      <c r="F126" s="173">
        <f t="shared" si="145"/>
        <v>13.229937093937574</v>
      </c>
      <c r="G126" s="173">
        <f t="shared" si="145"/>
        <v>13.967838865159475</v>
      </c>
      <c r="H126" s="173">
        <f t="shared" si="145"/>
        <v>14.682083658593532</v>
      </c>
      <c r="I126" s="173">
        <f t="shared" si="145"/>
        <v>15.432556367192092</v>
      </c>
      <c r="K126" s="173">
        <f t="shared" ref="K126:AD126" si="170">IFERROR(K69/K98,0)</f>
        <v>0</v>
      </c>
      <c r="L126" s="173">
        <f t="shared" si="170"/>
        <v>0</v>
      </c>
      <c r="M126" s="173">
        <f t="shared" si="170"/>
        <v>0</v>
      </c>
      <c r="N126" s="173">
        <f t="shared" si="170"/>
        <v>12.720039587593607</v>
      </c>
      <c r="O126" s="173">
        <f t="shared" si="170"/>
        <v>12.920327923499578</v>
      </c>
      <c r="P126" s="173">
        <f t="shared" si="170"/>
        <v>13.116972704653657</v>
      </c>
      <c r="Q126" s="173">
        <f t="shared" si="170"/>
        <v>13.313389022480173</v>
      </c>
      <c r="R126" s="173">
        <f t="shared" si="170"/>
        <v>13.51524429423935</v>
      </c>
      <c r="S126" s="173">
        <f t="shared" si="170"/>
        <v>13.694504596012555</v>
      </c>
      <c r="T126" s="173">
        <f t="shared" si="170"/>
        <v>13.867464763140205</v>
      </c>
      <c r="U126" s="173">
        <f t="shared" si="170"/>
        <v>14.040772926542751</v>
      </c>
      <c r="V126" s="173">
        <f t="shared" si="170"/>
        <v>14.218039102289538</v>
      </c>
      <c r="W126" s="173">
        <f t="shared" si="170"/>
        <v>14.394478929291198</v>
      </c>
      <c r="X126" s="173">
        <f t="shared" si="170"/>
        <v>14.576584648290353</v>
      </c>
      <c r="Y126" s="173">
        <f t="shared" si="170"/>
        <v>14.759248350605828</v>
      </c>
      <c r="Z126" s="173">
        <f t="shared" si="170"/>
        <v>14.945134712355939</v>
      </c>
      <c r="AA126" s="173">
        <f t="shared" si="170"/>
        <v>15.130115363251829</v>
      </c>
      <c r="AB126" s="173">
        <f t="shared" si="170"/>
        <v>15.322860513286301</v>
      </c>
      <c r="AC126" s="173">
        <f t="shared" si="170"/>
        <v>15.514100217190451</v>
      </c>
      <c r="AD126" s="173">
        <f t="shared" si="170"/>
        <v>15.70931629177181</v>
      </c>
      <c r="AF126" s="173">
        <f>Inputs!AQ30</f>
        <v>12</v>
      </c>
      <c r="AG126" s="173">
        <f t="shared" ref="AG126:BL126" si="171">AF126*(1+AG$135)</f>
        <v>12.07</v>
      </c>
      <c r="AH126" s="173">
        <f t="shared" si="171"/>
        <v>12.140408333333333</v>
      </c>
      <c r="AI126" s="173">
        <f t="shared" si="171"/>
        <v>12.211227381944445</v>
      </c>
      <c r="AJ126" s="173">
        <f t="shared" si="171"/>
        <v>12.282459541672454</v>
      </c>
      <c r="AK126" s="173">
        <f t="shared" si="171"/>
        <v>12.35410722233221</v>
      </c>
      <c r="AL126" s="173">
        <f t="shared" si="171"/>
        <v>12.426172847795815</v>
      </c>
      <c r="AM126" s="173">
        <f t="shared" si="171"/>
        <v>12.498658856074623</v>
      </c>
      <c r="AN126" s="173">
        <f t="shared" si="171"/>
        <v>12.571567699401726</v>
      </c>
      <c r="AO126" s="173">
        <f t="shared" si="171"/>
        <v>12.644901844314903</v>
      </c>
      <c r="AP126" s="173">
        <f t="shared" si="171"/>
        <v>12.718663771740074</v>
      </c>
      <c r="AQ126" s="173">
        <f t="shared" si="171"/>
        <v>12.792855977075225</v>
      </c>
      <c r="AR126" s="173">
        <f t="shared" si="171"/>
        <v>12.856820256960599</v>
      </c>
      <c r="AS126" s="173">
        <f t="shared" si="171"/>
        <v>12.921104358245401</v>
      </c>
      <c r="AT126" s="173">
        <f t="shared" si="171"/>
        <v>12.985709880036627</v>
      </c>
      <c r="AU126" s="173">
        <f t="shared" si="171"/>
        <v>13.050638429436809</v>
      </c>
      <c r="AV126" s="173">
        <f t="shared" si="171"/>
        <v>13.115891621583991</v>
      </c>
      <c r="AW126" s="173">
        <f t="shared" si="171"/>
        <v>13.18147107969191</v>
      </c>
      <c r="AX126" s="173">
        <f t="shared" si="171"/>
        <v>13.247378435090368</v>
      </c>
      <c r="AY126" s="173">
        <f t="shared" si="171"/>
        <v>13.313615327265818</v>
      </c>
      <c r="AZ126" s="173">
        <f t="shared" si="171"/>
        <v>13.380183403902146</v>
      </c>
      <c r="BA126" s="173">
        <f t="shared" si="171"/>
        <v>13.447084320921656</v>
      </c>
      <c r="BB126" s="173">
        <f t="shared" si="171"/>
        <v>13.514319742526263</v>
      </c>
      <c r="BC126" s="173">
        <f t="shared" si="171"/>
        <v>13.581891341238894</v>
      </c>
      <c r="BD126" s="173">
        <f t="shared" si="171"/>
        <v>13.638482555160722</v>
      </c>
      <c r="BE126" s="173">
        <f t="shared" si="171"/>
        <v>13.695309565807225</v>
      </c>
      <c r="BF126" s="173">
        <f t="shared" si="171"/>
        <v>13.752373355664755</v>
      </c>
      <c r="BG126" s="173">
        <f t="shared" si="171"/>
        <v>13.809674911313358</v>
      </c>
      <c r="BH126" s="173">
        <f t="shared" si="171"/>
        <v>13.86721522344383</v>
      </c>
      <c r="BI126" s="173">
        <f t="shared" si="171"/>
        <v>13.924995286874847</v>
      </c>
      <c r="BJ126" s="173">
        <f t="shared" si="171"/>
        <v>13.983016100570158</v>
      </c>
      <c r="BK126" s="173">
        <f t="shared" si="171"/>
        <v>14.041278667655867</v>
      </c>
      <c r="BL126" s="173">
        <f t="shared" si="171"/>
        <v>14.099783995437766</v>
      </c>
      <c r="BM126" s="173">
        <f t="shared" ref="BM126:CM126" si="172">BL126*(1+BM$135)</f>
        <v>14.158533095418758</v>
      </c>
      <c r="BN126" s="173">
        <f t="shared" si="172"/>
        <v>14.217526983316336</v>
      </c>
      <c r="BO126" s="173">
        <f t="shared" si="172"/>
        <v>14.276766679080154</v>
      </c>
      <c r="BP126" s="173">
        <f t="shared" si="172"/>
        <v>14.336253206909655</v>
      </c>
      <c r="BQ126" s="173">
        <f t="shared" si="172"/>
        <v>14.395987595271778</v>
      </c>
      <c r="BR126" s="173">
        <f t="shared" si="172"/>
        <v>14.455970876918744</v>
      </c>
      <c r="BS126" s="173">
        <f t="shared" si="172"/>
        <v>14.516204088905905</v>
      </c>
      <c r="BT126" s="173">
        <f t="shared" si="172"/>
        <v>14.57668827260968</v>
      </c>
      <c r="BU126" s="173">
        <f t="shared" si="172"/>
        <v>14.637424473745552</v>
      </c>
      <c r="BV126" s="173">
        <f t="shared" si="172"/>
        <v>14.698413742386158</v>
      </c>
      <c r="BW126" s="173">
        <f t="shared" si="172"/>
        <v>14.759657132979434</v>
      </c>
      <c r="BX126" s="173">
        <f t="shared" si="172"/>
        <v>14.821155704366848</v>
      </c>
      <c r="BY126" s="173">
        <f t="shared" si="172"/>
        <v>14.88291051980171</v>
      </c>
      <c r="BZ126" s="173">
        <f t="shared" si="172"/>
        <v>14.94492264696755</v>
      </c>
      <c r="CA126" s="173">
        <f t="shared" si="172"/>
        <v>15.00719315799658</v>
      </c>
      <c r="CB126" s="173">
        <f t="shared" si="172"/>
        <v>15.069723129488233</v>
      </c>
      <c r="CC126" s="173">
        <f t="shared" si="172"/>
        <v>15.132513642527767</v>
      </c>
      <c r="CD126" s="173">
        <f t="shared" si="172"/>
        <v>15.195565782704966</v>
      </c>
      <c r="CE126" s="173">
        <f t="shared" si="172"/>
        <v>15.258880640132903</v>
      </c>
      <c r="CF126" s="173">
        <f t="shared" si="172"/>
        <v>15.32245930946679</v>
      </c>
      <c r="CG126" s="173">
        <f t="shared" si="172"/>
        <v>15.386302889922902</v>
      </c>
      <c r="CH126" s="173">
        <f t="shared" si="172"/>
        <v>15.45041248529758</v>
      </c>
      <c r="CI126" s="173">
        <f t="shared" si="172"/>
        <v>15.51478920398632</v>
      </c>
      <c r="CJ126" s="173">
        <f t="shared" si="172"/>
        <v>15.579434159002929</v>
      </c>
      <c r="CK126" s="173">
        <f t="shared" si="172"/>
        <v>15.644348467998775</v>
      </c>
      <c r="CL126" s="173">
        <f t="shared" si="172"/>
        <v>15.709533253282103</v>
      </c>
      <c r="CM126" s="173">
        <f t="shared" si="172"/>
        <v>15.774989641837445</v>
      </c>
    </row>
    <row r="127" spans="2:91" x14ac:dyDescent="0.2">
      <c r="B127" s="88" t="str">
        <f>Inputs!AP31</f>
        <v>Cheese Cake</v>
      </c>
      <c r="C127" s="19" t="str">
        <f>Inputs!$J$16</f>
        <v>EUR</v>
      </c>
      <c r="D127" s="19" t="s">
        <v>255</v>
      </c>
      <c r="E127" s="173">
        <f t="shared" si="145"/>
        <v>15.900155322378867</v>
      </c>
      <c r="F127" s="173">
        <f t="shared" si="145"/>
        <v>16.537299745551842</v>
      </c>
      <c r="G127" s="173">
        <f t="shared" si="145"/>
        <v>17.459859459806609</v>
      </c>
      <c r="H127" s="173">
        <f t="shared" si="145"/>
        <v>18.352669775866655</v>
      </c>
      <c r="I127" s="173">
        <f t="shared" si="145"/>
        <v>19.290588799013722</v>
      </c>
      <c r="K127" s="173">
        <f t="shared" ref="K127:AD127" si="173">IFERROR(K70/K99,0)</f>
        <v>0</v>
      </c>
      <c r="L127" s="173">
        <f t="shared" si="173"/>
        <v>0</v>
      </c>
      <c r="M127" s="173">
        <f t="shared" si="173"/>
        <v>0</v>
      </c>
      <c r="N127" s="173">
        <f t="shared" si="173"/>
        <v>15.900155322378867</v>
      </c>
      <c r="O127" s="173">
        <f t="shared" si="173"/>
        <v>16.150436517102644</v>
      </c>
      <c r="P127" s="173">
        <f t="shared" si="173"/>
        <v>16.396188204106302</v>
      </c>
      <c r="Q127" s="173">
        <f t="shared" si="173"/>
        <v>16.641691185551068</v>
      </c>
      <c r="R127" s="173">
        <f t="shared" si="173"/>
        <v>16.89401076286984</v>
      </c>
      <c r="S127" s="173">
        <f t="shared" si="173"/>
        <v>17.118152719651736</v>
      </c>
      <c r="T127" s="173">
        <f t="shared" si="173"/>
        <v>17.334311477619373</v>
      </c>
      <c r="U127" s="173">
        <f t="shared" si="173"/>
        <v>17.551041749937937</v>
      </c>
      <c r="V127" s="173">
        <f t="shared" si="173"/>
        <v>17.772530453027489</v>
      </c>
      <c r="W127" s="173">
        <f t="shared" si="173"/>
        <v>17.993098661613988</v>
      </c>
      <c r="X127" s="173">
        <f t="shared" si="173"/>
        <v>18.220673334196231</v>
      </c>
      <c r="Y127" s="173">
        <f t="shared" si="173"/>
        <v>18.449024929644068</v>
      </c>
      <c r="Z127" s="173">
        <f t="shared" si="173"/>
        <v>18.681435643885781</v>
      </c>
      <c r="AA127" s="173">
        <f t="shared" si="173"/>
        <v>18.912650016380152</v>
      </c>
      <c r="AB127" s="173">
        <f t="shared" si="173"/>
        <v>19.153539290471578</v>
      </c>
      <c r="AC127" s="173">
        <f t="shared" si="173"/>
        <v>19.392557083338282</v>
      </c>
      <c r="AD127" s="173">
        <f t="shared" si="173"/>
        <v>19.636710057225034</v>
      </c>
      <c r="AF127" s="173">
        <f>Inputs!AQ31</f>
        <v>15</v>
      </c>
      <c r="AG127" s="173">
        <f t="shared" ref="AG127:BL127" si="174">AF127*(1+AG$135)</f>
        <v>15.0875</v>
      </c>
      <c r="AH127" s="173">
        <f t="shared" si="174"/>
        <v>15.175510416666667</v>
      </c>
      <c r="AI127" s="173">
        <f t="shared" si="174"/>
        <v>15.264034227430555</v>
      </c>
      <c r="AJ127" s="173">
        <f t="shared" si="174"/>
        <v>15.353074427090567</v>
      </c>
      <c r="AK127" s="173">
        <f t="shared" si="174"/>
        <v>15.442634027915263</v>
      </c>
      <c r="AL127" s="173">
        <f t="shared" si="174"/>
        <v>15.53271605974477</v>
      </c>
      <c r="AM127" s="173">
        <f t="shared" si="174"/>
        <v>15.623323570093282</v>
      </c>
      <c r="AN127" s="173">
        <f t="shared" si="174"/>
        <v>15.714459624252159</v>
      </c>
      <c r="AO127" s="173">
        <f t="shared" si="174"/>
        <v>15.80612730539363</v>
      </c>
      <c r="AP127" s="173">
        <f t="shared" si="174"/>
        <v>15.898329714675093</v>
      </c>
      <c r="AQ127" s="173">
        <f t="shared" si="174"/>
        <v>15.991069971344031</v>
      </c>
      <c r="AR127" s="173">
        <f t="shared" si="174"/>
        <v>16.07102532120075</v>
      </c>
      <c r="AS127" s="173">
        <f t="shared" si="174"/>
        <v>16.151380447806751</v>
      </c>
      <c r="AT127" s="173">
        <f t="shared" si="174"/>
        <v>16.232137350045782</v>
      </c>
      <c r="AU127" s="173">
        <f t="shared" si="174"/>
        <v>16.313298036796009</v>
      </c>
      <c r="AV127" s="173">
        <f t="shared" si="174"/>
        <v>16.394864526979987</v>
      </c>
      <c r="AW127" s="173">
        <f t="shared" si="174"/>
        <v>16.476838849614886</v>
      </c>
      <c r="AX127" s="173">
        <f t="shared" si="174"/>
        <v>16.559223043862957</v>
      </c>
      <c r="AY127" s="173">
        <f t="shared" si="174"/>
        <v>16.64201915908227</v>
      </c>
      <c r="AZ127" s="173">
        <f t="shared" si="174"/>
        <v>16.725229254877679</v>
      </c>
      <c r="BA127" s="173">
        <f t="shared" si="174"/>
        <v>16.808855401152066</v>
      </c>
      <c r="BB127" s="173">
        <f t="shared" si="174"/>
        <v>16.892899678157825</v>
      </c>
      <c r="BC127" s="173">
        <f t="shared" si="174"/>
        <v>16.977364176548612</v>
      </c>
      <c r="BD127" s="173">
        <f t="shared" si="174"/>
        <v>17.048103193950897</v>
      </c>
      <c r="BE127" s="173">
        <f t="shared" si="174"/>
        <v>17.119136957259027</v>
      </c>
      <c r="BF127" s="173">
        <f t="shared" si="174"/>
        <v>17.190466694580937</v>
      </c>
      <c r="BG127" s="173">
        <f t="shared" si="174"/>
        <v>17.262093639141693</v>
      </c>
      <c r="BH127" s="173">
        <f t="shared" si="174"/>
        <v>17.334019029304784</v>
      </c>
      <c r="BI127" s="173">
        <f t="shared" si="174"/>
        <v>17.406244108593555</v>
      </c>
      <c r="BJ127" s="173">
        <f t="shared" si="174"/>
        <v>17.478770125712693</v>
      </c>
      <c r="BK127" s="173">
        <f t="shared" si="174"/>
        <v>17.551598334569828</v>
      </c>
      <c r="BL127" s="173">
        <f t="shared" si="174"/>
        <v>17.624729994297201</v>
      </c>
      <c r="BM127" s="173">
        <f t="shared" ref="BM127:CM127" si="175">BL127*(1+BM$135)</f>
        <v>17.698166369273441</v>
      </c>
      <c r="BN127" s="173">
        <f t="shared" si="175"/>
        <v>17.771908729145412</v>
      </c>
      <c r="BO127" s="173">
        <f t="shared" si="175"/>
        <v>17.845958348850186</v>
      </c>
      <c r="BP127" s="173">
        <f t="shared" si="175"/>
        <v>17.920316508637061</v>
      </c>
      <c r="BQ127" s="173">
        <f t="shared" si="175"/>
        <v>17.994984494089714</v>
      </c>
      <c r="BR127" s="173">
        <f t="shared" si="175"/>
        <v>18.069963596148419</v>
      </c>
      <c r="BS127" s="173">
        <f t="shared" si="175"/>
        <v>18.145255111132371</v>
      </c>
      <c r="BT127" s="173">
        <f t="shared" si="175"/>
        <v>18.220860340762091</v>
      </c>
      <c r="BU127" s="173">
        <f t="shared" si="175"/>
        <v>18.296780592181932</v>
      </c>
      <c r="BV127" s="173">
        <f t="shared" si="175"/>
        <v>18.373017177982689</v>
      </c>
      <c r="BW127" s="173">
        <f t="shared" si="175"/>
        <v>18.449571416224284</v>
      </c>
      <c r="BX127" s="173">
        <f t="shared" si="175"/>
        <v>18.526444630458553</v>
      </c>
      <c r="BY127" s="173">
        <f t="shared" si="175"/>
        <v>18.603638149752129</v>
      </c>
      <c r="BZ127" s="173">
        <f t="shared" si="175"/>
        <v>18.68115330870943</v>
      </c>
      <c r="CA127" s="173">
        <f t="shared" si="175"/>
        <v>18.75899144749572</v>
      </c>
      <c r="CB127" s="173">
        <f t="shared" si="175"/>
        <v>18.837153911860284</v>
      </c>
      <c r="CC127" s="173">
        <f t="shared" si="175"/>
        <v>18.915642053159701</v>
      </c>
      <c r="CD127" s="173">
        <f t="shared" si="175"/>
        <v>18.994457228381201</v>
      </c>
      <c r="CE127" s="173">
        <f t="shared" si="175"/>
        <v>19.073600800166123</v>
      </c>
      <c r="CF127" s="173">
        <f t="shared" si="175"/>
        <v>19.153074136833482</v>
      </c>
      <c r="CG127" s="173">
        <f t="shared" si="175"/>
        <v>19.232878612403621</v>
      </c>
      <c r="CH127" s="173">
        <f t="shared" si="175"/>
        <v>19.31301560662197</v>
      </c>
      <c r="CI127" s="173">
        <f t="shared" si="175"/>
        <v>19.393486504982896</v>
      </c>
      <c r="CJ127" s="173">
        <f t="shared" si="175"/>
        <v>19.474292698753658</v>
      </c>
      <c r="CK127" s="173">
        <f t="shared" si="175"/>
        <v>19.555435584998463</v>
      </c>
      <c r="CL127" s="173">
        <f t="shared" si="175"/>
        <v>19.636916566602622</v>
      </c>
      <c r="CM127" s="173">
        <f t="shared" si="175"/>
        <v>19.718737052296799</v>
      </c>
    </row>
    <row r="128" spans="2:91" x14ac:dyDescent="0.2">
      <c r="B128" s="88" t="str">
        <f>Inputs!AP32</f>
        <v>Fruit Cake</v>
      </c>
      <c r="C128" s="19" t="str">
        <f>Inputs!$J$16</f>
        <v>EUR</v>
      </c>
      <c r="D128" s="19" t="s">
        <v>255</v>
      </c>
      <c r="E128" s="173">
        <f t="shared" ref="E128:I132" si="176">IFERROR(E71/E100,0)</f>
        <v>15.900155322378867</v>
      </c>
      <c r="F128" s="173">
        <f t="shared" si="176"/>
        <v>16.537299745551842</v>
      </c>
      <c r="G128" s="173">
        <f t="shared" si="176"/>
        <v>17.459859459806609</v>
      </c>
      <c r="H128" s="173">
        <f t="shared" si="176"/>
        <v>18.352669775866655</v>
      </c>
      <c r="I128" s="173">
        <f t="shared" si="176"/>
        <v>19.290588799013722</v>
      </c>
      <c r="K128" s="173">
        <f t="shared" ref="K128:AD128" si="177">IFERROR(K71/K100,0)</f>
        <v>0</v>
      </c>
      <c r="L128" s="173">
        <f t="shared" si="177"/>
        <v>0</v>
      </c>
      <c r="M128" s="173">
        <f t="shared" si="177"/>
        <v>0</v>
      </c>
      <c r="N128" s="173">
        <f t="shared" si="177"/>
        <v>15.900155322378867</v>
      </c>
      <c r="O128" s="173">
        <f t="shared" si="177"/>
        <v>16.150436517102644</v>
      </c>
      <c r="P128" s="173">
        <f t="shared" si="177"/>
        <v>16.396188204106302</v>
      </c>
      <c r="Q128" s="173">
        <f t="shared" si="177"/>
        <v>16.641691185551068</v>
      </c>
      <c r="R128" s="173">
        <f t="shared" si="177"/>
        <v>16.89401076286984</v>
      </c>
      <c r="S128" s="173">
        <f t="shared" si="177"/>
        <v>17.118152719651736</v>
      </c>
      <c r="T128" s="173">
        <f t="shared" si="177"/>
        <v>17.334311477619373</v>
      </c>
      <c r="U128" s="173">
        <f t="shared" si="177"/>
        <v>17.551041749937937</v>
      </c>
      <c r="V128" s="173">
        <f t="shared" si="177"/>
        <v>17.772530453027489</v>
      </c>
      <c r="W128" s="173">
        <f t="shared" si="177"/>
        <v>17.993098661613988</v>
      </c>
      <c r="X128" s="173">
        <f t="shared" si="177"/>
        <v>18.220673334196231</v>
      </c>
      <c r="Y128" s="173">
        <f t="shared" si="177"/>
        <v>18.449024929644068</v>
      </c>
      <c r="Z128" s="173">
        <f t="shared" si="177"/>
        <v>18.681435643885781</v>
      </c>
      <c r="AA128" s="173">
        <f t="shared" si="177"/>
        <v>18.912650016380152</v>
      </c>
      <c r="AB128" s="173">
        <f t="shared" si="177"/>
        <v>19.153539290471578</v>
      </c>
      <c r="AC128" s="173">
        <f t="shared" si="177"/>
        <v>19.392557083338282</v>
      </c>
      <c r="AD128" s="173">
        <f t="shared" si="177"/>
        <v>19.636710057225034</v>
      </c>
      <c r="AF128" s="173">
        <f>Inputs!AQ32</f>
        <v>15</v>
      </c>
      <c r="AG128" s="173">
        <f t="shared" ref="AG128:BL128" si="178">AF128*(1+AG$135)</f>
        <v>15.0875</v>
      </c>
      <c r="AH128" s="173">
        <f t="shared" si="178"/>
        <v>15.175510416666667</v>
      </c>
      <c r="AI128" s="173">
        <f t="shared" si="178"/>
        <v>15.264034227430555</v>
      </c>
      <c r="AJ128" s="173">
        <f t="shared" si="178"/>
        <v>15.353074427090567</v>
      </c>
      <c r="AK128" s="173">
        <f t="shared" si="178"/>
        <v>15.442634027915263</v>
      </c>
      <c r="AL128" s="173">
        <f t="shared" si="178"/>
        <v>15.53271605974477</v>
      </c>
      <c r="AM128" s="173">
        <f t="shared" si="178"/>
        <v>15.623323570093282</v>
      </c>
      <c r="AN128" s="173">
        <f t="shared" si="178"/>
        <v>15.714459624252159</v>
      </c>
      <c r="AO128" s="173">
        <f t="shared" si="178"/>
        <v>15.80612730539363</v>
      </c>
      <c r="AP128" s="173">
        <f t="shared" si="178"/>
        <v>15.898329714675093</v>
      </c>
      <c r="AQ128" s="173">
        <f t="shared" si="178"/>
        <v>15.991069971344031</v>
      </c>
      <c r="AR128" s="173">
        <f t="shared" si="178"/>
        <v>16.07102532120075</v>
      </c>
      <c r="AS128" s="173">
        <f t="shared" si="178"/>
        <v>16.151380447806751</v>
      </c>
      <c r="AT128" s="173">
        <f t="shared" si="178"/>
        <v>16.232137350045782</v>
      </c>
      <c r="AU128" s="173">
        <f t="shared" si="178"/>
        <v>16.313298036796009</v>
      </c>
      <c r="AV128" s="173">
        <f t="shared" si="178"/>
        <v>16.394864526979987</v>
      </c>
      <c r="AW128" s="173">
        <f t="shared" si="178"/>
        <v>16.476838849614886</v>
      </c>
      <c r="AX128" s="173">
        <f t="shared" si="178"/>
        <v>16.559223043862957</v>
      </c>
      <c r="AY128" s="173">
        <f t="shared" si="178"/>
        <v>16.64201915908227</v>
      </c>
      <c r="AZ128" s="173">
        <f t="shared" si="178"/>
        <v>16.725229254877679</v>
      </c>
      <c r="BA128" s="173">
        <f t="shared" si="178"/>
        <v>16.808855401152066</v>
      </c>
      <c r="BB128" s="173">
        <f t="shared" si="178"/>
        <v>16.892899678157825</v>
      </c>
      <c r="BC128" s="173">
        <f t="shared" si="178"/>
        <v>16.977364176548612</v>
      </c>
      <c r="BD128" s="173">
        <f t="shared" si="178"/>
        <v>17.048103193950897</v>
      </c>
      <c r="BE128" s="173">
        <f t="shared" si="178"/>
        <v>17.119136957259027</v>
      </c>
      <c r="BF128" s="173">
        <f t="shared" si="178"/>
        <v>17.190466694580937</v>
      </c>
      <c r="BG128" s="173">
        <f t="shared" si="178"/>
        <v>17.262093639141693</v>
      </c>
      <c r="BH128" s="173">
        <f t="shared" si="178"/>
        <v>17.334019029304784</v>
      </c>
      <c r="BI128" s="173">
        <f t="shared" si="178"/>
        <v>17.406244108593555</v>
      </c>
      <c r="BJ128" s="173">
        <f t="shared" si="178"/>
        <v>17.478770125712693</v>
      </c>
      <c r="BK128" s="173">
        <f t="shared" si="178"/>
        <v>17.551598334569828</v>
      </c>
      <c r="BL128" s="173">
        <f t="shared" si="178"/>
        <v>17.624729994297201</v>
      </c>
      <c r="BM128" s="173">
        <f t="shared" ref="BM128:CM128" si="179">BL128*(1+BM$135)</f>
        <v>17.698166369273441</v>
      </c>
      <c r="BN128" s="173">
        <f t="shared" si="179"/>
        <v>17.771908729145412</v>
      </c>
      <c r="BO128" s="173">
        <f t="shared" si="179"/>
        <v>17.845958348850186</v>
      </c>
      <c r="BP128" s="173">
        <f t="shared" si="179"/>
        <v>17.920316508637061</v>
      </c>
      <c r="BQ128" s="173">
        <f t="shared" si="179"/>
        <v>17.994984494089714</v>
      </c>
      <c r="BR128" s="173">
        <f t="shared" si="179"/>
        <v>18.069963596148419</v>
      </c>
      <c r="BS128" s="173">
        <f t="shared" si="179"/>
        <v>18.145255111132371</v>
      </c>
      <c r="BT128" s="173">
        <f t="shared" si="179"/>
        <v>18.220860340762091</v>
      </c>
      <c r="BU128" s="173">
        <f t="shared" si="179"/>
        <v>18.296780592181932</v>
      </c>
      <c r="BV128" s="173">
        <f t="shared" si="179"/>
        <v>18.373017177982689</v>
      </c>
      <c r="BW128" s="173">
        <f t="shared" si="179"/>
        <v>18.449571416224284</v>
      </c>
      <c r="BX128" s="173">
        <f t="shared" si="179"/>
        <v>18.526444630458553</v>
      </c>
      <c r="BY128" s="173">
        <f t="shared" si="179"/>
        <v>18.603638149752129</v>
      </c>
      <c r="BZ128" s="173">
        <f t="shared" si="179"/>
        <v>18.68115330870943</v>
      </c>
      <c r="CA128" s="173">
        <f t="shared" si="179"/>
        <v>18.75899144749572</v>
      </c>
      <c r="CB128" s="173">
        <f t="shared" si="179"/>
        <v>18.837153911860284</v>
      </c>
      <c r="CC128" s="173">
        <f t="shared" si="179"/>
        <v>18.915642053159701</v>
      </c>
      <c r="CD128" s="173">
        <f t="shared" si="179"/>
        <v>18.994457228381201</v>
      </c>
      <c r="CE128" s="173">
        <f t="shared" si="179"/>
        <v>19.073600800166123</v>
      </c>
      <c r="CF128" s="173">
        <f t="shared" si="179"/>
        <v>19.153074136833482</v>
      </c>
      <c r="CG128" s="173">
        <f t="shared" si="179"/>
        <v>19.232878612403621</v>
      </c>
      <c r="CH128" s="173">
        <f t="shared" si="179"/>
        <v>19.31301560662197</v>
      </c>
      <c r="CI128" s="173">
        <f t="shared" si="179"/>
        <v>19.393486504982896</v>
      </c>
      <c r="CJ128" s="173">
        <f t="shared" si="179"/>
        <v>19.474292698753658</v>
      </c>
      <c r="CK128" s="173">
        <f t="shared" si="179"/>
        <v>19.555435584998463</v>
      </c>
      <c r="CL128" s="173">
        <f t="shared" si="179"/>
        <v>19.636916566602622</v>
      </c>
      <c r="CM128" s="173">
        <f t="shared" si="179"/>
        <v>19.718737052296799</v>
      </c>
    </row>
    <row r="129" spans="2:91" x14ac:dyDescent="0.2">
      <c r="B129" s="88" t="str">
        <f>Inputs!AP33</f>
        <v>Banana Split</v>
      </c>
      <c r="C129" s="19" t="str">
        <f>Inputs!$J$16</f>
        <v>EUR</v>
      </c>
      <c r="D129" s="19" t="s">
        <v>255</v>
      </c>
      <c r="E129" s="173">
        <f t="shared" si="176"/>
        <v>15.900155322378867</v>
      </c>
      <c r="F129" s="173">
        <f t="shared" si="176"/>
        <v>16.537299745551842</v>
      </c>
      <c r="G129" s="173">
        <f t="shared" si="176"/>
        <v>17.459859459806609</v>
      </c>
      <c r="H129" s="173">
        <f t="shared" si="176"/>
        <v>18.352669775866655</v>
      </c>
      <c r="I129" s="173">
        <f t="shared" si="176"/>
        <v>19.290588799013722</v>
      </c>
      <c r="K129" s="173">
        <f t="shared" ref="K129:AD129" si="180">IFERROR(K72/K101,0)</f>
        <v>0</v>
      </c>
      <c r="L129" s="173">
        <f t="shared" si="180"/>
        <v>0</v>
      </c>
      <c r="M129" s="173">
        <f t="shared" si="180"/>
        <v>0</v>
      </c>
      <c r="N129" s="173">
        <f t="shared" si="180"/>
        <v>15.900155322378867</v>
      </c>
      <c r="O129" s="173">
        <f t="shared" si="180"/>
        <v>16.150436517102644</v>
      </c>
      <c r="P129" s="173">
        <f t="shared" si="180"/>
        <v>16.396188204106302</v>
      </c>
      <c r="Q129" s="173">
        <f t="shared" si="180"/>
        <v>16.641691185551068</v>
      </c>
      <c r="R129" s="173">
        <f t="shared" si="180"/>
        <v>16.89401076286984</v>
      </c>
      <c r="S129" s="173">
        <f t="shared" si="180"/>
        <v>17.118152719651736</v>
      </c>
      <c r="T129" s="173">
        <f t="shared" si="180"/>
        <v>17.334311477619373</v>
      </c>
      <c r="U129" s="173">
        <f t="shared" si="180"/>
        <v>17.551041749937937</v>
      </c>
      <c r="V129" s="173">
        <f t="shared" si="180"/>
        <v>17.772530453027489</v>
      </c>
      <c r="W129" s="173">
        <f t="shared" si="180"/>
        <v>17.993098661613988</v>
      </c>
      <c r="X129" s="173">
        <f t="shared" si="180"/>
        <v>18.220673334196231</v>
      </c>
      <c r="Y129" s="173">
        <f t="shared" si="180"/>
        <v>18.449024929644068</v>
      </c>
      <c r="Z129" s="173">
        <f t="shared" si="180"/>
        <v>18.681435643885781</v>
      </c>
      <c r="AA129" s="173">
        <f t="shared" si="180"/>
        <v>18.912650016380152</v>
      </c>
      <c r="AB129" s="173">
        <f t="shared" si="180"/>
        <v>19.153539290471578</v>
      </c>
      <c r="AC129" s="173">
        <f t="shared" si="180"/>
        <v>19.392557083338282</v>
      </c>
      <c r="AD129" s="173">
        <f t="shared" si="180"/>
        <v>19.636710057225034</v>
      </c>
      <c r="AF129" s="173">
        <f>Inputs!AQ33</f>
        <v>15</v>
      </c>
      <c r="AG129" s="173">
        <f t="shared" ref="AG129:BL129" si="181">AF129*(1+AG$135)</f>
        <v>15.0875</v>
      </c>
      <c r="AH129" s="173">
        <f t="shared" si="181"/>
        <v>15.175510416666667</v>
      </c>
      <c r="AI129" s="173">
        <f t="shared" si="181"/>
        <v>15.264034227430555</v>
      </c>
      <c r="AJ129" s="173">
        <f t="shared" si="181"/>
        <v>15.353074427090567</v>
      </c>
      <c r="AK129" s="173">
        <f t="shared" si="181"/>
        <v>15.442634027915263</v>
      </c>
      <c r="AL129" s="173">
        <f t="shared" si="181"/>
        <v>15.53271605974477</v>
      </c>
      <c r="AM129" s="173">
        <f t="shared" si="181"/>
        <v>15.623323570093282</v>
      </c>
      <c r="AN129" s="173">
        <f t="shared" si="181"/>
        <v>15.714459624252159</v>
      </c>
      <c r="AO129" s="173">
        <f t="shared" si="181"/>
        <v>15.80612730539363</v>
      </c>
      <c r="AP129" s="173">
        <f t="shared" si="181"/>
        <v>15.898329714675093</v>
      </c>
      <c r="AQ129" s="173">
        <f t="shared" si="181"/>
        <v>15.991069971344031</v>
      </c>
      <c r="AR129" s="173">
        <f t="shared" si="181"/>
        <v>16.07102532120075</v>
      </c>
      <c r="AS129" s="173">
        <f t="shared" si="181"/>
        <v>16.151380447806751</v>
      </c>
      <c r="AT129" s="173">
        <f t="shared" si="181"/>
        <v>16.232137350045782</v>
      </c>
      <c r="AU129" s="173">
        <f t="shared" si="181"/>
        <v>16.313298036796009</v>
      </c>
      <c r="AV129" s="173">
        <f t="shared" si="181"/>
        <v>16.394864526979987</v>
      </c>
      <c r="AW129" s="173">
        <f t="shared" si="181"/>
        <v>16.476838849614886</v>
      </c>
      <c r="AX129" s="173">
        <f t="shared" si="181"/>
        <v>16.559223043862957</v>
      </c>
      <c r="AY129" s="173">
        <f t="shared" si="181"/>
        <v>16.64201915908227</v>
      </c>
      <c r="AZ129" s="173">
        <f t="shared" si="181"/>
        <v>16.725229254877679</v>
      </c>
      <c r="BA129" s="173">
        <f t="shared" si="181"/>
        <v>16.808855401152066</v>
      </c>
      <c r="BB129" s="173">
        <f t="shared" si="181"/>
        <v>16.892899678157825</v>
      </c>
      <c r="BC129" s="173">
        <f t="shared" si="181"/>
        <v>16.977364176548612</v>
      </c>
      <c r="BD129" s="173">
        <f t="shared" si="181"/>
        <v>17.048103193950897</v>
      </c>
      <c r="BE129" s="173">
        <f t="shared" si="181"/>
        <v>17.119136957259027</v>
      </c>
      <c r="BF129" s="173">
        <f t="shared" si="181"/>
        <v>17.190466694580937</v>
      </c>
      <c r="BG129" s="173">
        <f t="shared" si="181"/>
        <v>17.262093639141693</v>
      </c>
      <c r="BH129" s="173">
        <f t="shared" si="181"/>
        <v>17.334019029304784</v>
      </c>
      <c r="BI129" s="173">
        <f t="shared" si="181"/>
        <v>17.406244108593555</v>
      </c>
      <c r="BJ129" s="173">
        <f t="shared" si="181"/>
        <v>17.478770125712693</v>
      </c>
      <c r="BK129" s="173">
        <f t="shared" si="181"/>
        <v>17.551598334569828</v>
      </c>
      <c r="BL129" s="173">
        <f t="shared" si="181"/>
        <v>17.624729994297201</v>
      </c>
      <c r="BM129" s="173">
        <f t="shared" ref="BM129:CM129" si="182">BL129*(1+BM$135)</f>
        <v>17.698166369273441</v>
      </c>
      <c r="BN129" s="173">
        <f t="shared" si="182"/>
        <v>17.771908729145412</v>
      </c>
      <c r="BO129" s="173">
        <f t="shared" si="182"/>
        <v>17.845958348850186</v>
      </c>
      <c r="BP129" s="173">
        <f t="shared" si="182"/>
        <v>17.920316508637061</v>
      </c>
      <c r="BQ129" s="173">
        <f t="shared" si="182"/>
        <v>17.994984494089714</v>
      </c>
      <c r="BR129" s="173">
        <f t="shared" si="182"/>
        <v>18.069963596148419</v>
      </c>
      <c r="BS129" s="173">
        <f t="shared" si="182"/>
        <v>18.145255111132371</v>
      </c>
      <c r="BT129" s="173">
        <f t="shared" si="182"/>
        <v>18.220860340762091</v>
      </c>
      <c r="BU129" s="173">
        <f t="shared" si="182"/>
        <v>18.296780592181932</v>
      </c>
      <c r="BV129" s="173">
        <f t="shared" si="182"/>
        <v>18.373017177982689</v>
      </c>
      <c r="BW129" s="173">
        <f t="shared" si="182"/>
        <v>18.449571416224284</v>
      </c>
      <c r="BX129" s="173">
        <f t="shared" si="182"/>
        <v>18.526444630458553</v>
      </c>
      <c r="BY129" s="173">
        <f t="shared" si="182"/>
        <v>18.603638149752129</v>
      </c>
      <c r="BZ129" s="173">
        <f t="shared" si="182"/>
        <v>18.68115330870943</v>
      </c>
      <c r="CA129" s="173">
        <f t="shared" si="182"/>
        <v>18.75899144749572</v>
      </c>
      <c r="CB129" s="173">
        <f t="shared" si="182"/>
        <v>18.837153911860284</v>
      </c>
      <c r="CC129" s="173">
        <f t="shared" si="182"/>
        <v>18.915642053159701</v>
      </c>
      <c r="CD129" s="173">
        <f t="shared" si="182"/>
        <v>18.994457228381201</v>
      </c>
      <c r="CE129" s="173">
        <f t="shared" si="182"/>
        <v>19.073600800166123</v>
      </c>
      <c r="CF129" s="173">
        <f t="shared" si="182"/>
        <v>19.153074136833482</v>
      </c>
      <c r="CG129" s="173">
        <f t="shared" si="182"/>
        <v>19.232878612403621</v>
      </c>
      <c r="CH129" s="173">
        <f t="shared" si="182"/>
        <v>19.31301560662197</v>
      </c>
      <c r="CI129" s="173">
        <f t="shared" si="182"/>
        <v>19.393486504982896</v>
      </c>
      <c r="CJ129" s="173">
        <f t="shared" si="182"/>
        <v>19.474292698753658</v>
      </c>
      <c r="CK129" s="173">
        <f t="shared" si="182"/>
        <v>19.555435584998463</v>
      </c>
      <c r="CL129" s="173">
        <f t="shared" si="182"/>
        <v>19.636916566602622</v>
      </c>
      <c r="CM129" s="173">
        <f t="shared" si="182"/>
        <v>19.718737052296799</v>
      </c>
    </row>
    <row r="130" spans="2:91" x14ac:dyDescent="0.2">
      <c r="B130" s="88" t="str">
        <f>Inputs!AP34</f>
        <v>Soda</v>
      </c>
      <c r="C130" s="19" t="str">
        <f>Inputs!$J$16</f>
        <v>EUR</v>
      </c>
      <c r="D130" s="19" t="s">
        <v>255</v>
      </c>
      <c r="E130" s="173">
        <f t="shared" si="176"/>
        <v>6.3600268636210116</v>
      </c>
      <c r="F130" s="173">
        <f t="shared" si="176"/>
        <v>6.6149571473396138</v>
      </c>
      <c r="G130" s="173">
        <f t="shared" si="176"/>
        <v>6.9839132744176942</v>
      </c>
      <c r="H130" s="173">
        <f t="shared" si="176"/>
        <v>7.3410601106458317</v>
      </c>
      <c r="I130" s="173">
        <f t="shared" si="176"/>
        <v>7.7162857835766578</v>
      </c>
      <c r="K130" s="173">
        <f t="shared" ref="K130:AD130" si="183">IFERROR(K73/K102,0)</f>
        <v>0</v>
      </c>
      <c r="L130" s="173">
        <f t="shared" si="183"/>
        <v>0</v>
      </c>
      <c r="M130" s="173">
        <f t="shared" si="183"/>
        <v>0</v>
      </c>
      <c r="N130" s="173">
        <f t="shared" si="183"/>
        <v>6.3600268636210116</v>
      </c>
      <c r="O130" s="173">
        <f t="shared" si="183"/>
        <v>6.4601739565509133</v>
      </c>
      <c r="P130" s="173">
        <f t="shared" si="183"/>
        <v>6.5584766667538643</v>
      </c>
      <c r="Q130" s="173">
        <f t="shared" si="183"/>
        <v>6.6566915270570535</v>
      </c>
      <c r="R130" s="173">
        <f t="shared" si="183"/>
        <v>6.7576191696453325</v>
      </c>
      <c r="S130" s="173">
        <f t="shared" si="183"/>
        <v>6.8472472356555416</v>
      </c>
      <c r="T130" s="173">
        <f t="shared" si="183"/>
        <v>6.9337375799034238</v>
      </c>
      <c r="U130" s="173">
        <f t="shared" si="183"/>
        <v>7.0203915091580882</v>
      </c>
      <c r="V130" s="173">
        <f t="shared" si="183"/>
        <v>7.109012571829596</v>
      </c>
      <c r="W130" s="173">
        <f t="shared" si="183"/>
        <v>7.197239464645599</v>
      </c>
      <c r="X130" s="173">
        <f t="shared" si="183"/>
        <v>7.2882949543314837</v>
      </c>
      <c r="Y130" s="173">
        <f t="shared" si="183"/>
        <v>7.3796218032989733</v>
      </c>
      <c r="Z130" s="173">
        <f t="shared" si="183"/>
        <v>7.4725742998675679</v>
      </c>
      <c r="AA130" s="173">
        <f t="shared" si="183"/>
        <v>7.5650575782080915</v>
      </c>
      <c r="AB130" s="173">
        <f t="shared" si="183"/>
        <v>7.661427916557928</v>
      </c>
      <c r="AC130" s="173">
        <f t="shared" si="183"/>
        <v>7.7570455594715195</v>
      </c>
      <c r="AD130" s="173">
        <f t="shared" si="183"/>
        <v>7.8546624451560882</v>
      </c>
      <c r="AF130" s="173">
        <f>Inputs!AQ34</f>
        <v>6</v>
      </c>
      <c r="AG130" s="173">
        <f t="shared" ref="AG130:BL130" si="184">AF130*(1+AG$135)</f>
        <v>6.0350000000000001</v>
      </c>
      <c r="AH130" s="173">
        <f t="shared" si="184"/>
        <v>6.0702041666666666</v>
      </c>
      <c r="AI130" s="173">
        <f t="shared" si="184"/>
        <v>6.1056136909722225</v>
      </c>
      <c r="AJ130" s="173">
        <f t="shared" si="184"/>
        <v>6.1412297708362269</v>
      </c>
      <c r="AK130" s="173">
        <f t="shared" si="184"/>
        <v>6.1770536111661052</v>
      </c>
      <c r="AL130" s="173">
        <f t="shared" si="184"/>
        <v>6.2130864238979076</v>
      </c>
      <c r="AM130" s="173">
        <f t="shared" si="184"/>
        <v>6.2493294280373117</v>
      </c>
      <c r="AN130" s="173">
        <f t="shared" si="184"/>
        <v>6.2857838497008629</v>
      </c>
      <c r="AO130" s="173">
        <f t="shared" si="184"/>
        <v>6.3224509221574516</v>
      </c>
      <c r="AP130" s="173">
        <f t="shared" si="184"/>
        <v>6.3593318858700369</v>
      </c>
      <c r="AQ130" s="173">
        <f t="shared" si="184"/>
        <v>6.3964279885376127</v>
      </c>
      <c r="AR130" s="173">
        <f t="shared" si="184"/>
        <v>6.4284101284802997</v>
      </c>
      <c r="AS130" s="173">
        <f t="shared" si="184"/>
        <v>6.4605521791227005</v>
      </c>
      <c r="AT130" s="173">
        <f t="shared" si="184"/>
        <v>6.4928549400183133</v>
      </c>
      <c r="AU130" s="173">
        <f t="shared" si="184"/>
        <v>6.5253192147184045</v>
      </c>
      <c r="AV130" s="173">
        <f t="shared" si="184"/>
        <v>6.5579458107919955</v>
      </c>
      <c r="AW130" s="173">
        <f t="shared" si="184"/>
        <v>6.5907355398459551</v>
      </c>
      <c r="AX130" s="173">
        <f t="shared" si="184"/>
        <v>6.6236892175451842</v>
      </c>
      <c r="AY130" s="173">
        <f t="shared" si="184"/>
        <v>6.6568076636329092</v>
      </c>
      <c r="AZ130" s="173">
        <f t="shared" si="184"/>
        <v>6.6900917019510731</v>
      </c>
      <c r="BA130" s="173">
        <f t="shared" si="184"/>
        <v>6.7235421604608279</v>
      </c>
      <c r="BB130" s="173">
        <f t="shared" si="184"/>
        <v>6.7571598712631316</v>
      </c>
      <c r="BC130" s="173">
        <f t="shared" si="184"/>
        <v>6.7909456706194469</v>
      </c>
      <c r="BD130" s="173">
        <f t="shared" si="184"/>
        <v>6.8192412775803612</v>
      </c>
      <c r="BE130" s="173">
        <f t="shared" si="184"/>
        <v>6.8476547829036125</v>
      </c>
      <c r="BF130" s="173">
        <f t="shared" si="184"/>
        <v>6.8761866778323775</v>
      </c>
      <c r="BG130" s="173">
        <f t="shared" si="184"/>
        <v>6.9048374556566792</v>
      </c>
      <c r="BH130" s="173">
        <f t="shared" si="184"/>
        <v>6.9336076117219152</v>
      </c>
      <c r="BI130" s="173">
        <f t="shared" si="184"/>
        <v>6.9624976434374233</v>
      </c>
      <c r="BJ130" s="173">
        <f t="shared" si="184"/>
        <v>6.9915080502850788</v>
      </c>
      <c r="BK130" s="173">
        <f t="shared" si="184"/>
        <v>7.0206393338279334</v>
      </c>
      <c r="BL130" s="173">
        <f t="shared" si="184"/>
        <v>7.0498919977188832</v>
      </c>
      <c r="BM130" s="173">
        <f t="shared" ref="BM130:CM130" si="185">BL130*(1+BM$135)</f>
        <v>7.0792665477093788</v>
      </c>
      <c r="BN130" s="173">
        <f t="shared" si="185"/>
        <v>7.1087634916581681</v>
      </c>
      <c r="BO130" s="173">
        <f t="shared" si="185"/>
        <v>7.1383833395400771</v>
      </c>
      <c r="BP130" s="173">
        <f t="shared" si="185"/>
        <v>7.1681266034548274</v>
      </c>
      <c r="BQ130" s="173">
        <f t="shared" si="185"/>
        <v>7.1979937976358892</v>
      </c>
      <c r="BR130" s="173">
        <f t="shared" si="185"/>
        <v>7.2279854384593722</v>
      </c>
      <c r="BS130" s="173">
        <f t="shared" si="185"/>
        <v>7.2581020444529525</v>
      </c>
      <c r="BT130" s="173">
        <f t="shared" si="185"/>
        <v>7.2883441363048398</v>
      </c>
      <c r="BU130" s="173">
        <f t="shared" si="185"/>
        <v>7.3187122368727762</v>
      </c>
      <c r="BV130" s="173">
        <f t="shared" si="185"/>
        <v>7.3492068711930791</v>
      </c>
      <c r="BW130" s="173">
        <f t="shared" si="185"/>
        <v>7.3798285664897172</v>
      </c>
      <c r="BX130" s="173">
        <f t="shared" si="185"/>
        <v>7.4105778521834242</v>
      </c>
      <c r="BY130" s="173">
        <f t="shared" si="185"/>
        <v>7.441455259900855</v>
      </c>
      <c r="BZ130" s="173">
        <f t="shared" si="185"/>
        <v>7.4724613234837749</v>
      </c>
      <c r="CA130" s="173">
        <f t="shared" si="185"/>
        <v>7.5035965789982901</v>
      </c>
      <c r="CB130" s="173">
        <f t="shared" si="185"/>
        <v>7.5348615647441166</v>
      </c>
      <c r="CC130" s="173">
        <f t="shared" si="185"/>
        <v>7.5662568212638837</v>
      </c>
      <c r="CD130" s="173">
        <f t="shared" si="185"/>
        <v>7.597782891352483</v>
      </c>
      <c r="CE130" s="173">
        <f t="shared" si="185"/>
        <v>7.6294403200664513</v>
      </c>
      <c r="CF130" s="173">
        <f t="shared" si="185"/>
        <v>7.6612296547333951</v>
      </c>
      <c r="CG130" s="173">
        <f t="shared" si="185"/>
        <v>7.6931514449614511</v>
      </c>
      <c r="CH130" s="173">
        <f t="shared" si="185"/>
        <v>7.72520624264879</v>
      </c>
      <c r="CI130" s="173">
        <f t="shared" si="185"/>
        <v>7.7573946019931599</v>
      </c>
      <c r="CJ130" s="173">
        <f t="shared" si="185"/>
        <v>7.7897170795014645</v>
      </c>
      <c r="CK130" s="173">
        <f t="shared" si="185"/>
        <v>7.8221742339993874</v>
      </c>
      <c r="CL130" s="173">
        <f t="shared" si="185"/>
        <v>7.8547666266410516</v>
      </c>
      <c r="CM130" s="173">
        <f t="shared" si="185"/>
        <v>7.8874948209187226</v>
      </c>
    </row>
    <row r="131" spans="2:91" x14ac:dyDescent="0.2">
      <c r="B131" s="88" t="str">
        <f>Inputs!AP35</f>
        <v>Cofee</v>
      </c>
      <c r="C131" s="19" t="str">
        <f>Inputs!$J$16</f>
        <v>EUR</v>
      </c>
      <c r="D131" s="19" t="s">
        <v>255</v>
      </c>
      <c r="E131" s="173">
        <f t="shared" si="176"/>
        <v>5.3000225791688003</v>
      </c>
      <c r="F131" s="173">
        <f t="shared" si="176"/>
        <v>5.5124639409687299</v>
      </c>
      <c r="G131" s="173">
        <f t="shared" si="176"/>
        <v>5.8199313903753609</v>
      </c>
      <c r="H131" s="173">
        <f t="shared" si="176"/>
        <v>6.1175404398744311</v>
      </c>
      <c r="I131" s="173">
        <f t="shared" si="176"/>
        <v>6.4302378487046985</v>
      </c>
      <c r="K131" s="173">
        <f t="shared" ref="K131:AD131" si="186">IFERROR(K74/K103,0)</f>
        <v>0</v>
      </c>
      <c r="L131" s="173">
        <f t="shared" si="186"/>
        <v>0</v>
      </c>
      <c r="M131" s="173">
        <f t="shared" si="186"/>
        <v>0</v>
      </c>
      <c r="N131" s="173">
        <f t="shared" si="186"/>
        <v>5.3000225791688003</v>
      </c>
      <c r="O131" s="173">
        <f t="shared" si="186"/>
        <v>5.3834713108614638</v>
      </c>
      <c r="P131" s="173">
        <f t="shared" si="186"/>
        <v>5.4654074056411863</v>
      </c>
      <c r="Q131" s="173">
        <f t="shared" si="186"/>
        <v>5.5472396480535568</v>
      </c>
      <c r="R131" s="173">
        <f t="shared" si="186"/>
        <v>5.6313525185470032</v>
      </c>
      <c r="S131" s="173">
        <f t="shared" si="186"/>
        <v>5.7060418754706888</v>
      </c>
      <c r="T131" s="173">
        <f t="shared" si="186"/>
        <v>5.7781146499195168</v>
      </c>
      <c r="U131" s="173">
        <f t="shared" si="186"/>
        <v>5.8503183374205481</v>
      </c>
      <c r="V131" s="173">
        <f t="shared" si="186"/>
        <v>5.9241771941342911</v>
      </c>
      <c r="W131" s="173">
        <f t="shared" si="186"/>
        <v>5.997702187268569</v>
      </c>
      <c r="X131" s="173">
        <f t="shared" si="186"/>
        <v>6.0735790689486802</v>
      </c>
      <c r="Y131" s="173">
        <f t="shared" si="186"/>
        <v>6.1496873071686133</v>
      </c>
      <c r="Z131" s="173">
        <f t="shared" si="186"/>
        <v>6.2271452914782603</v>
      </c>
      <c r="AA131" s="173">
        <f t="shared" si="186"/>
        <v>6.3042143464047529</v>
      </c>
      <c r="AB131" s="173">
        <f t="shared" si="186"/>
        <v>6.3845232637982718</v>
      </c>
      <c r="AC131" s="173">
        <f t="shared" si="186"/>
        <v>6.4642093717327276</v>
      </c>
      <c r="AD131" s="173">
        <f t="shared" si="186"/>
        <v>6.5455497671926093</v>
      </c>
      <c r="AF131" s="173">
        <f>Inputs!AQ35</f>
        <v>5</v>
      </c>
      <c r="AG131" s="173">
        <f t="shared" ref="AG131:BL131" si="187">AF131*(1+AG$135)</f>
        <v>5.0291666666666668</v>
      </c>
      <c r="AH131" s="173">
        <f t="shared" si="187"/>
        <v>5.0585034722222222</v>
      </c>
      <c r="AI131" s="173">
        <f t="shared" si="187"/>
        <v>5.0880114091435189</v>
      </c>
      <c r="AJ131" s="173">
        <f t="shared" si="187"/>
        <v>5.1176914756968559</v>
      </c>
      <c r="AK131" s="173">
        <f t="shared" si="187"/>
        <v>5.147544675971754</v>
      </c>
      <c r="AL131" s="173">
        <f t="shared" si="187"/>
        <v>5.1775720199149227</v>
      </c>
      <c r="AM131" s="173">
        <f t="shared" si="187"/>
        <v>5.2077745233644261</v>
      </c>
      <c r="AN131" s="173">
        <f t="shared" si="187"/>
        <v>5.2381532080840518</v>
      </c>
      <c r="AO131" s="173">
        <f t="shared" si="187"/>
        <v>5.2687091017978753</v>
      </c>
      <c r="AP131" s="173">
        <f t="shared" si="187"/>
        <v>5.2994432382250301</v>
      </c>
      <c r="AQ131" s="173">
        <f t="shared" si="187"/>
        <v>5.3303566571146765</v>
      </c>
      <c r="AR131" s="173">
        <f t="shared" si="187"/>
        <v>5.3570084404002491</v>
      </c>
      <c r="AS131" s="173">
        <f t="shared" si="187"/>
        <v>5.3837934826022495</v>
      </c>
      <c r="AT131" s="173">
        <f t="shared" si="187"/>
        <v>5.4107124500152599</v>
      </c>
      <c r="AU131" s="173">
        <f t="shared" si="187"/>
        <v>5.4377660122653353</v>
      </c>
      <c r="AV131" s="173">
        <f t="shared" si="187"/>
        <v>5.4649548423266614</v>
      </c>
      <c r="AW131" s="173">
        <f t="shared" si="187"/>
        <v>5.4922796165382941</v>
      </c>
      <c r="AX131" s="173">
        <f t="shared" si="187"/>
        <v>5.5197410146209851</v>
      </c>
      <c r="AY131" s="173">
        <f t="shared" si="187"/>
        <v>5.5473397196940892</v>
      </c>
      <c r="AZ131" s="173">
        <f t="shared" si="187"/>
        <v>5.575076418292559</v>
      </c>
      <c r="BA131" s="173">
        <f t="shared" si="187"/>
        <v>5.6029518003840213</v>
      </c>
      <c r="BB131" s="173">
        <f t="shared" si="187"/>
        <v>5.630966559385941</v>
      </c>
      <c r="BC131" s="173">
        <f t="shared" si="187"/>
        <v>5.65912139218287</v>
      </c>
      <c r="BD131" s="173">
        <f t="shared" si="187"/>
        <v>5.6827010646502982</v>
      </c>
      <c r="BE131" s="173">
        <f t="shared" si="187"/>
        <v>5.7063789857530081</v>
      </c>
      <c r="BF131" s="173">
        <f t="shared" si="187"/>
        <v>5.7301555648603122</v>
      </c>
      <c r="BG131" s="173">
        <f t="shared" si="187"/>
        <v>5.75403121304723</v>
      </c>
      <c r="BH131" s="173">
        <f t="shared" si="187"/>
        <v>5.7780063431015938</v>
      </c>
      <c r="BI131" s="173">
        <f t="shared" si="187"/>
        <v>5.8020813695311837</v>
      </c>
      <c r="BJ131" s="173">
        <f t="shared" si="187"/>
        <v>5.8262567085708969</v>
      </c>
      <c r="BK131" s="173">
        <f t="shared" si="187"/>
        <v>5.8505327781899421</v>
      </c>
      <c r="BL131" s="173">
        <f t="shared" si="187"/>
        <v>5.8749099980990671</v>
      </c>
      <c r="BM131" s="173">
        <f t="shared" ref="BM131:CM131" si="188">BL131*(1+BM$135)</f>
        <v>5.899388789757813</v>
      </c>
      <c r="BN131" s="173">
        <f t="shared" si="188"/>
        <v>5.9239695763818041</v>
      </c>
      <c r="BO131" s="173">
        <f t="shared" si="188"/>
        <v>5.9486527829500613</v>
      </c>
      <c r="BP131" s="173">
        <f t="shared" si="188"/>
        <v>5.9734388362123534</v>
      </c>
      <c r="BQ131" s="173">
        <f t="shared" si="188"/>
        <v>5.9983281646965718</v>
      </c>
      <c r="BR131" s="173">
        <f t="shared" si="188"/>
        <v>6.0233211987161406</v>
      </c>
      <c r="BS131" s="173">
        <f t="shared" si="188"/>
        <v>6.0484183703774574</v>
      </c>
      <c r="BT131" s="173">
        <f t="shared" si="188"/>
        <v>6.0736201135873635</v>
      </c>
      <c r="BU131" s="173">
        <f t="shared" si="188"/>
        <v>6.098926864060644</v>
      </c>
      <c r="BV131" s="173">
        <f t="shared" si="188"/>
        <v>6.1243390593275633</v>
      </c>
      <c r="BW131" s="173">
        <f t="shared" si="188"/>
        <v>6.149857138741428</v>
      </c>
      <c r="BX131" s="173">
        <f t="shared" si="188"/>
        <v>6.1754815434861836</v>
      </c>
      <c r="BY131" s="173">
        <f t="shared" si="188"/>
        <v>6.2012127165840427</v>
      </c>
      <c r="BZ131" s="173">
        <f t="shared" si="188"/>
        <v>6.2270511029031432</v>
      </c>
      <c r="CA131" s="173">
        <f t="shared" si="188"/>
        <v>6.2529971491652399</v>
      </c>
      <c r="CB131" s="173">
        <f t="shared" si="188"/>
        <v>6.2790513039534286</v>
      </c>
      <c r="CC131" s="173">
        <f t="shared" si="188"/>
        <v>6.3052140177199014</v>
      </c>
      <c r="CD131" s="173">
        <f t="shared" si="188"/>
        <v>6.3314857427937339</v>
      </c>
      <c r="CE131" s="173">
        <f t="shared" si="188"/>
        <v>6.3578669333887081</v>
      </c>
      <c r="CF131" s="173">
        <f t="shared" si="188"/>
        <v>6.3843580456111608</v>
      </c>
      <c r="CG131" s="173">
        <f t="shared" si="188"/>
        <v>6.4109595374678738</v>
      </c>
      <c r="CH131" s="173">
        <f t="shared" si="188"/>
        <v>6.4376718688739896</v>
      </c>
      <c r="CI131" s="173">
        <f t="shared" si="188"/>
        <v>6.4644955016609646</v>
      </c>
      <c r="CJ131" s="173">
        <f t="shared" si="188"/>
        <v>6.491430899584552</v>
      </c>
      <c r="CK131" s="173">
        <f t="shared" si="188"/>
        <v>6.518478528332821</v>
      </c>
      <c r="CL131" s="173">
        <f t="shared" si="188"/>
        <v>6.5456388555342073</v>
      </c>
      <c r="CM131" s="173">
        <f t="shared" si="188"/>
        <v>6.5729123507655993</v>
      </c>
    </row>
    <row r="132" spans="2:91" x14ac:dyDescent="0.2">
      <c r="B132" s="88" t="str">
        <f>Inputs!AP36</f>
        <v>Tea</v>
      </c>
      <c r="C132" s="19" t="str">
        <f>Inputs!$J$16</f>
        <v>EUR</v>
      </c>
      <c r="D132" s="19" t="s">
        <v>255</v>
      </c>
      <c r="E132" s="173">
        <f t="shared" si="176"/>
        <v>5.3000164948306692</v>
      </c>
      <c r="F132" s="173">
        <f t="shared" si="176"/>
        <v>5.5124624374425908</v>
      </c>
      <c r="G132" s="173">
        <f t="shared" si="176"/>
        <v>5.8199330895803696</v>
      </c>
      <c r="H132" s="173">
        <f t="shared" si="176"/>
        <v>6.1175425150968623</v>
      </c>
      <c r="I132" s="173">
        <f t="shared" si="176"/>
        <v>6.4302367928413053</v>
      </c>
      <c r="K132" s="173">
        <f t="shared" ref="K132:AD132" si="189">IFERROR(K75/K104,0)</f>
        <v>0</v>
      </c>
      <c r="L132" s="173">
        <f t="shared" si="189"/>
        <v>0</v>
      </c>
      <c r="M132" s="173">
        <f t="shared" si="189"/>
        <v>0</v>
      </c>
      <c r="N132" s="173">
        <f t="shared" si="189"/>
        <v>5.3000164948306692</v>
      </c>
      <c r="O132" s="173">
        <f t="shared" si="189"/>
        <v>5.3834699681248228</v>
      </c>
      <c r="P132" s="173">
        <f t="shared" si="189"/>
        <v>5.4654054051807188</v>
      </c>
      <c r="Q132" s="173">
        <f t="shared" si="189"/>
        <v>5.5472415633002656</v>
      </c>
      <c r="R132" s="173">
        <f t="shared" si="189"/>
        <v>5.6313519195570745</v>
      </c>
      <c r="S132" s="173">
        <f t="shared" si="189"/>
        <v>5.7060435347294076</v>
      </c>
      <c r="T132" s="173">
        <f t="shared" si="189"/>
        <v>5.7781135666424399</v>
      </c>
      <c r="U132" s="173">
        <f t="shared" si="189"/>
        <v>5.8503188839718838</v>
      </c>
      <c r="V132" s="173">
        <f t="shared" si="189"/>
        <v>5.9241800842052159</v>
      </c>
      <c r="W132" s="173">
        <f t="shared" si="189"/>
        <v>5.997702714088879</v>
      </c>
      <c r="X132" s="173">
        <f t="shared" si="189"/>
        <v>6.0735801478363252</v>
      </c>
      <c r="Y132" s="173">
        <f t="shared" si="189"/>
        <v>6.1496868127524262</v>
      </c>
      <c r="Z132" s="173">
        <f t="shared" si="189"/>
        <v>6.2271423795480993</v>
      </c>
      <c r="AA132" s="173">
        <f t="shared" si="189"/>
        <v>6.3042144888206249</v>
      </c>
      <c r="AB132" s="173">
        <f t="shared" si="189"/>
        <v>6.3845252578011262</v>
      </c>
      <c r="AC132" s="173">
        <f t="shared" si="189"/>
        <v>6.4642084238293531</v>
      </c>
      <c r="AD132" s="173">
        <f t="shared" si="189"/>
        <v>6.5455511135101556</v>
      </c>
      <c r="AF132" s="173">
        <f>Inputs!AQ36</f>
        <v>5</v>
      </c>
      <c r="AG132" s="173">
        <f t="shared" ref="AG132:BL132" si="190">AF132*(1+AG$135)</f>
        <v>5.0291666666666668</v>
      </c>
      <c r="AH132" s="173">
        <f t="shared" si="190"/>
        <v>5.0585034722222222</v>
      </c>
      <c r="AI132" s="173">
        <f t="shared" si="190"/>
        <v>5.0880114091435189</v>
      </c>
      <c r="AJ132" s="173">
        <f t="shared" si="190"/>
        <v>5.1176914756968559</v>
      </c>
      <c r="AK132" s="173">
        <f t="shared" si="190"/>
        <v>5.147544675971754</v>
      </c>
      <c r="AL132" s="173">
        <f t="shared" si="190"/>
        <v>5.1775720199149227</v>
      </c>
      <c r="AM132" s="173">
        <f t="shared" si="190"/>
        <v>5.2077745233644261</v>
      </c>
      <c r="AN132" s="173">
        <f t="shared" si="190"/>
        <v>5.2381532080840518</v>
      </c>
      <c r="AO132" s="173">
        <f t="shared" si="190"/>
        <v>5.2687091017978753</v>
      </c>
      <c r="AP132" s="173">
        <f t="shared" si="190"/>
        <v>5.2994432382250301</v>
      </c>
      <c r="AQ132" s="173">
        <f t="shared" si="190"/>
        <v>5.3303566571146765</v>
      </c>
      <c r="AR132" s="173">
        <f t="shared" si="190"/>
        <v>5.3570084404002491</v>
      </c>
      <c r="AS132" s="173">
        <f t="shared" si="190"/>
        <v>5.3837934826022495</v>
      </c>
      <c r="AT132" s="173">
        <f t="shared" si="190"/>
        <v>5.4107124500152599</v>
      </c>
      <c r="AU132" s="173">
        <f t="shared" si="190"/>
        <v>5.4377660122653353</v>
      </c>
      <c r="AV132" s="173">
        <f t="shared" si="190"/>
        <v>5.4649548423266614</v>
      </c>
      <c r="AW132" s="173">
        <f t="shared" si="190"/>
        <v>5.4922796165382941</v>
      </c>
      <c r="AX132" s="173">
        <f t="shared" si="190"/>
        <v>5.5197410146209851</v>
      </c>
      <c r="AY132" s="173">
        <f t="shared" si="190"/>
        <v>5.5473397196940892</v>
      </c>
      <c r="AZ132" s="173">
        <f t="shared" si="190"/>
        <v>5.575076418292559</v>
      </c>
      <c r="BA132" s="173">
        <f t="shared" si="190"/>
        <v>5.6029518003840213</v>
      </c>
      <c r="BB132" s="173">
        <f t="shared" si="190"/>
        <v>5.630966559385941</v>
      </c>
      <c r="BC132" s="173">
        <f t="shared" si="190"/>
        <v>5.65912139218287</v>
      </c>
      <c r="BD132" s="173">
        <f t="shared" si="190"/>
        <v>5.6827010646502982</v>
      </c>
      <c r="BE132" s="173">
        <f t="shared" si="190"/>
        <v>5.7063789857530081</v>
      </c>
      <c r="BF132" s="173">
        <f t="shared" si="190"/>
        <v>5.7301555648603122</v>
      </c>
      <c r="BG132" s="173">
        <f t="shared" si="190"/>
        <v>5.75403121304723</v>
      </c>
      <c r="BH132" s="173">
        <f t="shared" si="190"/>
        <v>5.7780063431015938</v>
      </c>
      <c r="BI132" s="173">
        <f t="shared" si="190"/>
        <v>5.8020813695311837</v>
      </c>
      <c r="BJ132" s="173">
        <f t="shared" si="190"/>
        <v>5.8262567085708969</v>
      </c>
      <c r="BK132" s="173">
        <f t="shared" si="190"/>
        <v>5.8505327781899421</v>
      </c>
      <c r="BL132" s="173">
        <f t="shared" si="190"/>
        <v>5.8749099980990671</v>
      </c>
      <c r="BM132" s="173">
        <f t="shared" ref="BM132:CM132" si="191">BL132*(1+BM$135)</f>
        <v>5.899388789757813</v>
      </c>
      <c r="BN132" s="173">
        <f t="shared" si="191"/>
        <v>5.9239695763818041</v>
      </c>
      <c r="BO132" s="173">
        <f t="shared" si="191"/>
        <v>5.9486527829500613</v>
      </c>
      <c r="BP132" s="173">
        <f t="shared" si="191"/>
        <v>5.9734388362123534</v>
      </c>
      <c r="BQ132" s="173">
        <f t="shared" si="191"/>
        <v>5.9983281646965718</v>
      </c>
      <c r="BR132" s="173">
        <f t="shared" si="191"/>
        <v>6.0233211987161406</v>
      </c>
      <c r="BS132" s="173">
        <f t="shared" si="191"/>
        <v>6.0484183703774574</v>
      </c>
      <c r="BT132" s="173">
        <f t="shared" si="191"/>
        <v>6.0736201135873635</v>
      </c>
      <c r="BU132" s="173">
        <f t="shared" si="191"/>
        <v>6.098926864060644</v>
      </c>
      <c r="BV132" s="173">
        <f t="shared" si="191"/>
        <v>6.1243390593275633</v>
      </c>
      <c r="BW132" s="173">
        <f t="shared" si="191"/>
        <v>6.149857138741428</v>
      </c>
      <c r="BX132" s="173">
        <f t="shared" si="191"/>
        <v>6.1754815434861836</v>
      </c>
      <c r="BY132" s="173">
        <f t="shared" si="191"/>
        <v>6.2012127165840427</v>
      </c>
      <c r="BZ132" s="173">
        <f t="shared" si="191"/>
        <v>6.2270511029031432</v>
      </c>
      <c r="CA132" s="173">
        <f t="shared" si="191"/>
        <v>6.2529971491652399</v>
      </c>
      <c r="CB132" s="173">
        <f t="shared" si="191"/>
        <v>6.2790513039534286</v>
      </c>
      <c r="CC132" s="173">
        <f t="shared" si="191"/>
        <v>6.3052140177199014</v>
      </c>
      <c r="CD132" s="173">
        <f t="shared" si="191"/>
        <v>6.3314857427937339</v>
      </c>
      <c r="CE132" s="173">
        <f t="shared" si="191"/>
        <v>6.3578669333887081</v>
      </c>
      <c r="CF132" s="173">
        <f t="shared" si="191"/>
        <v>6.3843580456111608</v>
      </c>
      <c r="CG132" s="173">
        <f t="shared" si="191"/>
        <v>6.4109595374678738</v>
      </c>
      <c r="CH132" s="173">
        <f t="shared" si="191"/>
        <v>6.4376718688739896</v>
      </c>
      <c r="CI132" s="173">
        <f t="shared" si="191"/>
        <v>6.4644955016609646</v>
      </c>
      <c r="CJ132" s="173">
        <f t="shared" si="191"/>
        <v>6.491430899584552</v>
      </c>
      <c r="CK132" s="173">
        <f t="shared" si="191"/>
        <v>6.518478528332821</v>
      </c>
      <c r="CL132" s="173">
        <f t="shared" si="191"/>
        <v>6.5456388555342073</v>
      </c>
      <c r="CM132" s="173">
        <f t="shared" si="191"/>
        <v>6.5729123507655993</v>
      </c>
    </row>
    <row r="133" spans="2:91" x14ac:dyDescent="0.2">
      <c r="B133" s="88"/>
    </row>
    <row r="134" spans="2:91" x14ac:dyDescent="0.2">
      <c r="B134" s="88"/>
    </row>
    <row r="135" spans="2:91" x14ac:dyDescent="0.2">
      <c r="B135" s="88" t="s">
        <v>277</v>
      </c>
      <c r="C135" s="19" t="s">
        <v>43</v>
      </c>
      <c r="D135" s="19" t="s">
        <v>255</v>
      </c>
      <c r="E135" s="143">
        <f>Settings!CM38</f>
        <v>7.0000000000000007E-2</v>
      </c>
      <c r="F135" s="143">
        <f>Settings!CN38</f>
        <v>0.06</v>
      </c>
      <c r="G135" s="143">
        <f>Settings!CO38</f>
        <v>0.05</v>
      </c>
      <c r="H135" s="143">
        <f>Settings!CP38</f>
        <v>0.05</v>
      </c>
      <c r="I135" s="143">
        <f>Settings!CQ38</f>
        <v>0.05</v>
      </c>
      <c r="J135" s="143">
        <f>Settings!CR38</f>
        <v>0</v>
      </c>
      <c r="K135" s="143">
        <f t="shared" ref="K135:AD135" si="192">SUMIF($E$4:$I$4,K$4,$E135:$I135)/4</f>
        <v>1.7500000000000002E-2</v>
      </c>
      <c r="L135" s="143">
        <f t="shared" si="192"/>
        <v>1.7500000000000002E-2</v>
      </c>
      <c r="M135" s="143">
        <f t="shared" si="192"/>
        <v>1.7500000000000002E-2</v>
      </c>
      <c r="N135" s="143">
        <f t="shared" si="192"/>
        <v>1.7500000000000002E-2</v>
      </c>
      <c r="O135" s="143">
        <f t="shared" si="192"/>
        <v>1.4999999999999999E-2</v>
      </c>
      <c r="P135" s="143">
        <f t="shared" si="192"/>
        <v>1.4999999999999999E-2</v>
      </c>
      <c r="Q135" s="143">
        <f t="shared" si="192"/>
        <v>1.4999999999999999E-2</v>
      </c>
      <c r="R135" s="143">
        <f t="shared" si="192"/>
        <v>1.4999999999999999E-2</v>
      </c>
      <c r="S135" s="143">
        <f t="shared" si="192"/>
        <v>1.2500000000000001E-2</v>
      </c>
      <c r="T135" s="143">
        <f t="shared" si="192"/>
        <v>1.2500000000000001E-2</v>
      </c>
      <c r="U135" s="143">
        <f t="shared" si="192"/>
        <v>1.2500000000000001E-2</v>
      </c>
      <c r="V135" s="143">
        <f t="shared" si="192"/>
        <v>1.2500000000000001E-2</v>
      </c>
      <c r="W135" s="143">
        <f t="shared" si="192"/>
        <v>1.2500000000000001E-2</v>
      </c>
      <c r="X135" s="143">
        <f t="shared" si="192"/>
        <v>1.2500000000000001E-2</v>
      </c>
      <c r="Y135" s="143">
        <f t="shared" si="192"/>
        <v>1.2500000000000001E-2</v>
      </c>
      <c r="Z135" s="143">
        <f t="shared" si="192"/>
        <v>1.2500000000000001E-2</v>
      </c>
      <c r="AA135" s="143">
        <f t="shared" si="192"/>
        <v>1.2500000000000001E-2</v>
      </c>
      <c r="AB135" s="143">
        <f t="shared" si="192"/>
        <v>1.2500000000000001E-2</v>
      </c>
      <c r="AC135" s="143">
        <f t="shared" si="192"/>
        <v>1.2500000000000001E-2</v>
      </c>
      <c r="AD135" s="143">
        <f t="shared" si="192"/>
        <v>1.2500000000000001E-2</v>
      </c>
      <c r="AF135" s="143">
        <f t="shared" ref="AF135:BK135" si="193">SUMIF($E$4:$I$4,AF$4,$E135:$I135)/12</f>
        <v>5.8333333333333336E-3</v>
      </c>
      <c r="AG135" s="143">
        <f t="shared" si="193"/>
        <v>5.8333333333333336E-3</v>
      </c>
      <c r="AH135" s="143">
        <f t="shared" si="193"/>
        <v>5.8333333333333336E-3</v>
      </c>
      <c r="AI135" s="143">
        <f t="shared" si="193"/>
        <v>5.8333333333333336E-3</v>
      </c>
      <c r="AJ135" s="143">
        <f t="shared" si="193"/>
        <v>5.8333333333333336E-3</v>
      </c>
      <c r="AK135" s="143">
        <f t="shared" si="193"/>
        <v>5.8333333333333336E-3</v>
      </c>
      <c r="AL135" s="143">
        <f t="shared" si="193"/>
        <v>5.8333333333333336E-3</v>
      </c>
      <c r="AM135" s="143">
        <f t="shared" si="193"/>
        <v>5.8333333333333336E-3</v>
      </c>
      <c r="AN135" s="143">
        <f t="shared" si="193"/>
        <v>5.8333333333333336E-3</v>
      </c>
      <c r="AO135" s="143">
        <f t="shared" si="193"/>
        <v>5.8333333333333336E-3</v>
      </c>
      <c r="AP135" s="143">
        <f t="shared" si="193"/>
        <v>5.8333333333333336E-3</v>
      </c>
      <c r="AQ135" s="143">
        <f t="shared" si="193"/>
        <v>5.8333333333333336E-3</v>
      </c>
      <c r="AR135" s="143">
        <f t="shared" si="193"/>
        <v>5.0000000000000001E-3</v>
      </c>
      <c r="AS135" s="143">
        <f t="shared" si="193"/>
        <v>5.0000000000000001E-3</v>
      </c>
      <c r="AT135" s="143">
        <f t="shared" si="193"/>
        <v>5.0000000000000001E-3</v>
      </c>
      <c r="AU135" s="143">
        <f t="shared" si="193"/>
        <v>5.0000000000000001E-3</v>
      </c>
      <c r="AV135" s="143">
        <f t="shared" si="193"/>
        <v>5.0000000000000001E-3</v>
      </c>
      <c r="AW135" s="143">
        <f t="shared" si="193"/>
        <v>5.0000000000000001E-3</v>
      </c>
      <c r="AX135" s="143">
        <f t="shared" si="193"/>
        <v>5.0000000000000001E-3</v>
      </c>
      <c r="AY135" s="143">
        <f t="shared" si="193"/>
        <v>5.0000000000000001E-3</v>
      </c>
      <c r="AZ135" s="143">
        <f t="shared" si="193"/>
        <v>5.0000000000000001E-3</v>
      </c>
      <c r="BA135" s="143">
        <f t="shared" si="193"/>
        <v>5.0000000000000001E-3</v>
      </c>
      <c r="BB135" s="143">
        <f t="shared" si="193"/>
        <v>5.0000000000000001E-3</v>
      </c>
      <c r="BC135" s="143">
        <f t="shared" si="193"/>
        <v>5.0000000000000001E-3</v>
      </c>
      <c r="BD135" s="143">
        <f t="shared" si="193"/>
        <v>4.1666666666666666E-3</v>
      </c>
      <c r="BE135" s="143">
        <f t="shared" si="193"/>
        <v>4.1666666666666666E-3</v>
      </c>
      <c r="BF135" s="143">
        <f t="shared" si="193"/>
        <v>4.1666666666666666E-3</v>
      </c>
      <c r="BG135" s="143">
        <f t="shared" si="193"/>
        <v>4.1666666666666666E-3</v>
      </c>
      <c r="BH135" s="143">
        <f t="shared" si="193"/>
        <v>4.1666666666666666E-3</v>
      </c>
      <c r="BI135" s="143">
        <f t="shared" si="193"/>
        <v>4.1666666666666666E-3</v>
      </c>
      <c r="BJ135" s="143">
        <f t="shared" si="193"/>
        <v>4.1666666666666666E-3</v>
      </c>
      <c r="BK135" s="143">
        <f t="shared" si="193"/>
        <v>4.1666666666666666E-3</v>
      </c>
      <c r="BL135" s="143">
        <f t="shared" ref="BL135:CM135" si="194">SUMIF($E$4:$I$4,BL$4,$E135:$I135)/12</f>
        <v>4.1666666666666666E-3</v>
      </c>
      <c r="BM135" s="143">
        <f t="shared" si="194"/>
        <v>4.1666666666666666E-3</v>
      </c>
      <c r="BN135" s="143">
        <f t="shared" si="194"/>
        <v>4.1666666666666666E-3</v>
      </c>
      <c r="BO135" s="143">
        <f t="shared" si="194"/>
        <v>4.1666666666666666E-3</v>
      </c>
      <c r="BP135" s="143">
        <f t="shared" si="194"/>
        <v>4.1666666666666666E-3</v>
      </c>
      <c r="BQ135" s="143">
        <f t="shared" si="194"/>
        <v>4.1666666666666666E-3</v>
      </c>
      <c r="BR135" s="143">
        <f t="shared" si="194"/>
        <v>4.1666666666666666E-3</v>
      </c>
      <c r="BS135" s="143">
        <f t="shared" si="194"/>
        <v>4.1666666666666666E-3</v>
      </c>
      <c r="BT135" s="143">
        <f t="shared" si="194"/>
        <v>4.1666666666666666E-3</v>
      </c>
      <c r="BU135" s="143">
        <f t="shared" si="194"/>
        <v>4.1666666666666666E-3</v>
      </c>
      <c r="BV135" s="143">
        <f t="shared" si="194"/>
        <v>4.1666666666666666E-3</v>
      </c>
      <c r="BW135" s="143">
        <f t="shared" si="194"/>
        <v>4.1666666666666666E-3</v>
      </c>
      <c r="BX135" s="143">
        <f t="shared" si="194"/>
        <v>4.1666666666666666E-3</v>
      </c>
      <c r="BY135" s="143">
        <f t="shared" si="194"/>
        <v>4.1666666666666666E-3</v>
      </c>
      <c r="BZ135" s="143">
        <f t="shared" si="194"/>
        <v>4.1666666666666666E-3</v>
      </c>
      <c r="CA135" s="143">
        <f t="shared" si="194"/>
        <v>4.1666666666666666E-3</v>
      </c>
      <c r="CB135" s="143">
        <f t="shared" si="194"/>
        <v>4.1666666666666666E-3</v>
      </c>
      <c r="CC135" s="143">
        <f t="shared" si="194"/>
        <v>4.1666666666666666E-3</v>
      </c>
      <c r="CD135" s="143">
        <f t="shared" si="194"/>
        <v>4.1666666666666666E-3</v>
      </c>
      <c r="CE135" s="143">
        <f t="shared" si="194"/>
        <v>4.1666666666666666E-3</v>
      </c>
      <c r="CF135" s="143">
        <f t="shared" si="194"/>
        <v>4.1666666666666666E-3</v>
      </c>
      <c r="CG135" s="143">
        <f t="shared" si="194"/>
        <v>4.1666666666666666E-3</v>
      </c>
      <c r="CH135" s="143">
        <f t="shared" si="194"/>
        <v>4.1666666666666666E-3</v>
      </c>
      <c r="CI135" s="143">
        <f t="shared" si="194"/>
        <v>4.1666666666666666E-3</v>
      </c>
      <c r="CJ135" s="143">
        <f t="shared" si="194"/>
        <v>4.1666666666666666E-3</v>
      </c>
      <c r="CK135" s="143">
        <f t="shared" si="194"/>
        <v>4.1666666666666666E-3</v>
      </c>
      <c r="CL135" s="143">
        <f t="shared" si="194"/>
        <v>4.1666666666666666E-3</v>
      </c>
      <c r="CM135" s="143">
        <f t="shared" si="194"/>
        <v>4.1666666666666666E-3</v>
      </c>
    </row>
    <row r="136" spans="2:91" x14ac:dyDescent="0.2">
      <c r="B136" s="88"/>
    </row>
    <row r="137" spans="2:91" x14ac:dyDescent="0.2">
      <c r="B137" s="88"/>
    </row>
    <row r="138" spans="2:91" hidden="1" x14ac:dyDescent="0.2">
      <c r="B138" s="160"/>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59"/>
      <c r="BK138" s="159"/>
      <c r="BL138" s="159"/>
      <c r="BM138" s="159"/>
      <c r="BN138" s="159"/>
      <c r="BO138" s="159"/>
      <c r="BP138" s="159"/>
      <c r="BQ138" s="159"/>
      <c r="BR138" s="159"/>
      <c r="BS138" s="159"/>
      <c r="BT138" s="159"/>
      <c r="BU138" s="159"/>
      <c r="BV138" s="159"/>
      <c r="BW138" s="159"/>
      <c r="BX138" s="159"/>
      <c r="BY138" s="159"/>
      <c r="BZ138" s="159"/>
      <c r="CA138" s="159"/>
      <c r="CB138" s="159"/>
      <c r="CC138" s="159"/>
      <c r="CD138" s="159"/>
      <c r="CE138" s="159"/>
      <c r="CF138" s="159"/>
      <c r="CG138" s="159"/>
      <c r="CH138" s="159"/>
      <c r="CI138" s="159"/>
      <c r="CJ138" s="159"/>
      <c r="CK138" s="159"/>
      <c r="CL138" s="159"/>
      <c r="CM138" s="159"/>
    </row>
    <row r="139" spans="2:91" hidden="1" x14ac:dyDescent="0.2">
      <c r="B139" s="160" t="s">
        <v>276</v>
      </c>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F139" s="159">
        <f>Inputs!$U$10</f>
        <v>12</v>
      </c>
      <c r="AG139" s="159">
        <f>Inputs!$U$10</f>
        <v>12</v>
      </c>
      <c r="AH139" s="159">
        <f>Inputs!$U$10</f>
        <v>12</v>
      </c>
      <c r="AI139" s="159">
        <f>Inputs!$U$10</f>
        <v>12</v>
      </c>
      <c r="AJ139" s="159">
        <f>Inputs!$U$10</f>
        <v>12</v>
      </c>
      <c r="AK139" s="159">
        <f>Inputs!$U$10</f>
        <v>12</v>
      </c>
      <c r="AL139" s="159">
        <f>Inputs!$U$10</f>
        <v>12</v>
      </c>
      <c r="AM139" s="159">
        <f>Inputs!$U$10</f>
        <v>12</v>
      </c>
      <c r="AN139" s="159">
        <f>Inputs!$U$10</f>
        <v>12</v>
      </c>
      <c r="AO139" s="159">
        <f>Inputs!$U$10</f>
        <v>12</v>
      </c>
      <c r="AP139" s="159">
        <f>Inputs!$U$10</f>
        <v>12</v>
      </c>
      <c r="AQ139" s="159">
        <f>Inputs!$U$10</f>
        <v>12</v>
      </c>
      <c r="AR139" s="159">
        <f>Inputs!$U$10</f>
        <v>12</v>
      </c>
      <c r="AS139" s="159">
        <f>Inputs!$U$10</f>
        <v>12</v>
      </c>
      <c r="AT139" s="159">
        <f>Inputs!$U$10</f>
        <v>12</v>
      </c>
      <c r="AU139" s="159">
        <f>Inputs!$U$10</f>
        <v>12</v>
      </c>
      <c r="AV139" s="159">
        <f>Inputs!$U$10</f>
        <v>12</v>
      </c>
      <c r="AW139" s="159">
        <f>Inputs!$U$10</f>
        <v>12</v>
      </c>
      <c r="AX139" s="159">
        <f>Inputs!$U$10</f>
        <v>12</v>
      </c>
      <c r="AY139" s="159">
        <f>Inputs!$U$10</f>
        <v>12</v>
      </c>
      <c r="AZ139" s="159">
        <f>Inputs!$U$10</f>
        <v>12</v>
      </c>
      <c r="BA139" s="159">
        <f>Inputs!$U$10</f>
        <v>12</v>
      </c>
      <c r="BB139" s="159">
        <f>Inputs!$U$10</f>
        <v>12</v>
      </c>
      <c r="BC139" s="159">
        <f>Inputs!$U$10</f>
        <v>12</v>
      </c>
      <c r="BD139" s="159">
        <f>Inputs!$U$10</f>
        <v>12</v>
      </c>
      <c r="BE139" s="159">
        <f>Inputs!$U$10</f>
        <v>12</v>
      </c>
      <c r="BF139" s="159">
        <f>Inputs!$U$10</f>
        <v>12</v>
      </c>
      <c r="BG139" s="159">
        <f>Inputs!$U$10</f>
        <v>12</v>
      </c>
      <c r="BH139" s="159">
        <f>Inputs!$U$10</f>
        <v>12</v>
      </c>
      <c r="BI139" s="159">
        <f>Inputs!$U$10</f>
        <v>12</v>
      </c>
      <c r="BJ139" s="159">
        <f>Inputs!$U$10</f>
        <v>12</v>
      </c>
      <c r="BK139" s="159">
        <f>Inputs!$U$10</f>
        <v>12</v>
      </c>
      <c r="BL139" s="159">
        <f>Inputs!$U$10</f>
        <v>12</v>
      </c>
      <c r="BM139" s="159">
        <f>Inputs!$U$10</f>
        <v>12</v>
      </c>
      <c r="BN139" s="159">
        <f>Inputs!$U$10</f>
        <v>12</v>
      </c>
      <c r="BO139" s="159">
        <f>Inputs!$U$10</f>
        <v>12</v>
      </c>
      <c r="BP139" s="159">
        <f>Inputs!$U$10</f>
        <v>12</v>
      </c>
      <c r="BQ139" s="159">
        <f>Inputs!$U$10</f>
        <v>12</v>
      </c>
      <c r="BR139" s="159">
        <f>Inputs!$U$10</f>
        <v>12</v>
      </c>
      <c r="BS139" s="159">
        <f>Inputs!$U$10</f>
        <v>12</v>
      </c>
      <c r="BT139" s="159">
        <f>Inputs!$U$10</f>
        <v>12</v>
      </c>
      <c r="BU139" s="159">
        <f>Inputs!$U$10</f>
        <v>12</v>
      </c>
      <c r="BV139" s="159">
        <f>Inputs!$U$10</f>
        <v>12</v>
      </c>
      <c r="BW139" s="159">
        <f>Inputs!$U$10</f>
        <v>12</v>
      </c>
      <c r="BX139" s="159">
        <f>Inputs!$U$10</f>
        <v>12</v>
      </c>
      <c r="BY139" s="159">
        <f>Inputs!$U$10</f>
        <v>12</v>
      </c>
      <c r="BZ139" s="159">
        <f>Inputs!$U$10</f>
        <v>12</v>
      </c>
      <c r="CA139" s="159">
        <f>Inputs!$U$10</f>
        <v>12</v>
      </c>
      <c r="CB139" s="159">
        <f>Inputs!$U$10</f>
        <v>12</v>
      </c>
      <c r="CC139" s="159">
        <f>Inputs!$U$10</f>
        <v>12</v>
      </c>
      <c r="CD139" s="159">
        <f>Inputs!$U$10</f>
        <v>12</v>
      </c>
      <c r="CE139" s="159">
        <f>Inputs!$U$10</f>
        <v>12</v>
      </c>
      <c r="CF139" s="159">
        <f>Inputs!$U$10</f>
        <v>12</v>
      </c>
      <c r="CG139" s="159">
        <f>Inputs!$U$10</f>
        <v>12</v>
      </c>
      <c r="CH139" s="159">
        <f>Inputs!$U$10</f>
        <v>12</v>
      </c>
      <c r="CI139" s="159">
        <f>Inputs!$U$10</f>
        <v>12</v>
      </c>
      <c r="CJ139" s="159">
        <f>Inputs!$U$10</f>
        <v>12</v>
      </c>
      <c r="CK139" s="159">
        <f>Inputs!$U$10</f>
        <v>12</v>
      </c>
      <c r="CL139" s="159">
        <f>Inputs!$U$10</f>
        <v>12</v>
      </c>
      <c r="CM139" s="159">
        <f>Inputs!$U$10</f>
        <v>12</v>
      </c>
    </row>
    <row r="140" spans="2:91" hidden="1" x14ac:dyDescent="0.2">
      <c r="B140" s="160" t="s">
        <v>275</v>
      </c>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F140" s="159">
        <f>Inputs!U9</f>
        <v>60</v>
      </c>
      <c r="AG140" s="159">
        <f t="shared" ref="AG140:BL140" si="195">AF140</f>
        <v>60</v>
      </c>
      <c r="AH140" s="159">
        <f t="shared" si="195"/>
        <v>60</v>
      </c>
      <c r="AI140" s="159">
        <f t="shared" si="195"/>
        <v>60</v>
      </c>
      <c r="AJ140" s="159">
        <f t="shared" si="195"/>
        <v>60</v>
      </c>
      <c r="AK140" s="159">
        <f t="shared" si="195"/>
        <v>60</v>
      </c>
      <c r="AL140" s="159">
        <f t="shared" si="195"/>
        <v>60</v>
      </c>
      <c r="AM140" s="159">
        <f t="shared" si="195"/>
        <v>60</v>
      </c>
      <c r="AN140" s="159">
        <f t="shared" si="195"/>
        <v>60</v>
      </c>
      <c r="AO140" s="159">
        <f t="shared" si="195"/>
        <v>60</v>
      </c>
      <c r="AP140" s="159">
        <f t="shared" si="195"/>
        <v>60</v>
      </c>
      <c r="AQ140" s="159">
        <f t="shared" si="195"/>
        <v>60</v>
      </c>
      <c r="AR140" s="159">
        <f t="shared" si="195"/>
        <v>60</v>
      </c>
      <c r="AS140" s="159">
        <f t="shared" si="195"/>
        <v>60</v>
      </c>
      <c r="AT140" s="159">
        <f t="shared" si="195"/>
        <v>60</v>
      </c>
      <c r="AU140" s="159">
        <f t="shared" si="195"/>
        <v>60</v>
      </c>
      <c r="AV140" s="159">
        <f t="shared" si="195"/>
        <v>60</v>
      </c>
      <c r="AW140" s="159">
        <f t="shared" si="195"/>
        <v>60</v>
      </c>
      <c r="AX140" s="159">
        <f t="shared" si="195"/>
        <v>60</v>
      </c>
      <c r="AY140" s="159">
        <f t="shared" si="195"/>
        <v>60</v>
      </c>
      <c r="AZ140" s="159">
        <f t="shared" si="195"/>
        <v>60</v>
      </c>
      <c r="BA140" s="159">
        <f t="shared" si="195"/>
        <v>60</v>
      </c>
      <c r="BB140" s="159">
        <f t="shared" si="195"/>
        <v>60</v>
      </c>
      <c r="BC140" s="159">
        <f t="shared" si="195"/>
        <v>60</v>
      </c>
      <c r="BD140" s="159">
        <f t="shared" si="195"/>
        <v>60</v>
      </c>
      <c r="BE140" s="159">
        <f t="shared" si="195"/>
        <v>60</v>
      </c>
      <c r="BF140" s="159">
        <f t="shared" si="195"/>
        <v>60</v>
      </c>
      <c r="BG140" s="159">
        <f t="shared" si="195"/>
        <v>60</v>
      </c>
      <c r="BH140" s="159">
        <f t="shared" si="195"/>
        <v>60</v>
      </c>
      <c r="BI140" s="159">
        <f t="shared" si="195"/>
        <v>60</v>
      </c>
      <c r="BJ140" s="159">
        <f t="shared" si="195"/>
        <v>60</v>
      </c>
      <c r="BK140" s="159">
        <f t="shared" si="195"/>
        <v>60</v>
      </c>
      <c r="BL140" s="159">
        <f t="shared" si="195"/>
        <v>60</v>
      </c>
      <c r="BM140" s="159">
        <f t="shared" ref="BM140:CM140" si="196">BL140</f>
        <v>60</v>
      </c>
      <c r="BN140" s="159">
        <f t="shared" si="196"/>
        <v>60</v>
      </c>
      <c r="BO140" s="159">
        <f t="shared" si="196"/>
        <v>60</v>
      </c>
      <c r="BP140" s="159">
        <f t="shared" si="196"/>
        <v>60</v>
      </c>
      <c r="BQ140" s="159">
        <f t="shared" si="196"/>
        <v>60</v>
      </c>
      <c r="BR140" s="159">
        <f t="shared" si="196"/>
        <v>60</v>
      </c>
      <c r="BS140" s="159">
        <f t="shared" si="196"/>
        <v>60</v>
      </c>
      <c r="BT140" s="159">
        <f t="shared" si="196"/>
        <v>60</v>
      </c>
      <c r="BU140" s="159">
        <f t="shared" si="196"/>
        <v>60</v>
      </c>
      <c r="BV140" s="159">
        <f t="shared" si="196"/>
        <v>60</v>
      </c>
      <c r="BW140" s="159">
        <f t="shared" si="196"/>
        <v>60</v>
      </c>
      <c r="BX140" s="159">
        <f t="shared" si="196"/>
        <v>60</v>
      </c>
      <c r="BY140" s="159">
        <f t="shared" si="196"/>
        <v>60</v>
      </c>
      <c r="BZ140" s="159">
        <f t="shared" si="196"/>
        <v>60</v>
      </c>
      <c r="CA140" s="159">
        <f t="shared" si="196"/>
        <v>60</v>
      </c>
      <c r="CB140" s="159">
        <f t="shared" si="196"/>
        <v>60</v>
      </c>
      <c r="CC140" s="159">
        <f t="shared" si="196"/>
        <v>60</v>
      </c>
      <c r="CD140" s="159">
        <f t="shared" si="196"/>
        <v>60</v>
      </c>
      <c r="CE140" s="159">
        <f t="shared" si="196"/>
        <v>60</v>
      </c>
      <c r="CF140" s="159">
        <f t="shared" si="196"/>
        <v>60</v>
      </c>
      <c r="CG140" s="159">
        <f t="shared" si="196"/>
        <v>60</v>
      </c>
      <c r="CH140" s="159">
        <f t="shared" si="196"/>
        <v>60</v>
      </c>
      <c r="CI140" s="159">
        <f t="shared" si="196"/>
        <v>60</v>
      </c>
      <c r="CJ140" s="159">
        <f t="shared" si="196"/>
        <v>60</v>
      </c>
      <c r="CK140" s="159">
        <f t="shared" si="196"/>
        <v>60</v>
      </c>
      <c r="CL140" s="159">
        <f t="shared" si="196"/>
        <v>60</v>
      </c>
      <c r="CM140" s="159">
        <f t="shared" si="196"/>
        <v>60</v>
      </c>
    </row>
    <row r="141" spans="2:91" hidden="1" x14ac:dyDescent="0.2">
      <c r="B141" s="160" t="s">
        <v>274</v>
      </c>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F141" s="172">
        <f t="shared" ref="AF141:BK141" si="197">IF(AF79=0,0,AF140*AF139*AF9)</f>
        <v>0</v>
      </c>
      <c r="AG141" s="172">
        <f t="shared" si="197"/>
        <v>0</v>
      </c>
      <c r="AH141" s="172">
        <f t="shared" si="197"/>
        <v>0</v>
      </c>
      <c r="AI141" s="172">
        <f t="shared" si="197"/>
        <v>0</v>
      </c>
      <c r="AJ141" s="172">
        <f t="shared" si="197"/>
        <v>0</v>
      </c>
      <c r="AK141" s="172">
        <f t="shared" si="197"/>
        <v>0</v>
      </c>
      <c r="AL141" s="172">
        <f t="shared" si="197"/>
        <v>0</v>
      </c>
      <c r="AM141" s="172">
        <f t="shared" si="197"/>
        <v>0</v>
      </c>
      <c r="AN141" s="172">
        <f t="shared" si="197"/>
        <v>0</v>
      </c>
      <c r="AO141" s="172">
        <f t="shared" si="197"/>
        <v>22320</v>
      </c>
      <c r="AP141" s="172">
        <f t="shared" si="197"/>
        <v>21600</v>
      </c>
      <c r="AQ141" s="172">
        <f t="shared" si="197"/>
        <v>22320</v>
      </c>
      <c r="AR141" s="172">
        <f t="shared" si="197"/>
        <v>22320</v>
      </c>
      <c r="AS141" s="172">
        <f t="shared" si="197"/>
        <v>20880</v>
      </c>
      <c r="AT141" s="172">
        <f t="shared" si="197"/>
        <v>22320</v>
      </c>
      <c r="AU141" s="172">
        <f t="shared" si="197"/>
        <v>21600</v>
      </c>
      <c r="AV141" s="172">
        <f t="shared" si="197"/>
        <v>22320</v>
      </c>
      <c r="AW141" s="172">
        <f t="shared" si="197"/>
        <v>21600</v>
      </c>
      <c r="AX141" s="172">
        <f t="shared" si="197"/>
        <v>22320</v>
      </c>
      <c r="AY141" s="172">
        <f t="shared" si="197"/>
        <v>22320</v>
      </c>
      <c r="AZ141" s="172">
        <f t="shared" si="197"/>
        <v>21600</v>
      </c>
      <c r="BA141" s="172">
        <f t="shared" si="197"/>
        <v>22320</v>
      </c>
      <c r="BB141" s="172">
        <f t="shared" si="197"/>
        <v>21600</v>
      </c>
      <c r="BC141" s="172">
        <f t="shared" si="197"/>
        <v>22320</v>
      </c>
      <c r="BD141" s="172">
        <f t="shared" si="197"/>
        <v>22320</v>
      </c>
      <c r="BE141" s="172">
        <f t="shared" si="197"/>
        <v>20160</v>
      </c>
      <c r="BF141" s="172">
        <f t="shared" si="197"/>
        <v>22320</v>
      </c>
      <c r="BG141" s="172">
        <f t="shared" si="197"/>
        <v>21600</v>
      </c>
      <c r="BH141" s="172">
        <f t="shared" si="197"/>
        <v>22320</v>
      </c>
      <c r="BI141" s="172">
        <f t="shared" si="197"/>
        <v>21600</v>
      </c>
      <c r="BJ141" s="172">
        <f t="shared" si="197"/>
        <v>22320</v>
      </c>
      <c r="BK141" s="172">
        <f t="shared" si="197"/>
        <v>22320</v>
      </c>
      <c r="BL141" s="172">
        <f t="shared" ref="BL141:CM141" si="198">IF(BL79=0,0,BL140*BL139*BL9)</f>
        <v>21600</v>
      </c>
      <c r="BM141" s="172">
        <f t="shared" si="198"/>
        <v>22320</v>
      </c>
      <c r="BN141" s="172">
        <f t="shared" si="198"/>
        <v>21600</v>
      </c>
      <c r="BO141" s="172">
        <f t="shared" si="198"/>
        <v>22320</v>
      </c>
      <c r="BP141" s="172">
        <f t="shared" si="198"/>
        <v>22320</v>
      </c>
      <c r="BQ141" s="172">
        <f t="shared" si="198"/>
        <v>20160</v>
      </c>
      <c r="BR141" s="172">
        <f t="shared" si="198"/>
        <v>22320</v>
      </c>
      <c r="BS141" s="172">
        <f t="shared" si="198"/>
        <v>21600</v>
      </c>
      <c r="BT141" s="172">
        <f t="shared" si="198"/>
        <v>22320</v>
      </c>
      <c r="BU141" s="172">
        <f t="shared" si="198"/>
        <v>21600</v>
      </c>
      <c r="BV141" s="172">
        <f t="shared" si="198"/>
        <v>22320</v>
      </c>
      <c r="BW141" s="172">
        <f t="shared" si="198"/>
        <v>22320</v>
      </c>
      <c r="BX141" s="172">
        <f t="shared" si="198"/>
        <v>21600</v>
      </c>
      <c r="BY141" s="172">
        <f t="shared" si="198"/>
        <v>22320</v>
      </c>
      <c r="BZ141" s="172">
        <f t="shared" si="198"/>
        <v>21600</v>
      </c>
      <c r="CA141" s="172">
        <f t="shared" si="198"/>
        <v>22320</v>
      </c>
      <c r="CB141" s="172">
        <f t="shared" si="198"/>
        <v>22320</v>
      </c>
      <c r="CC141" s="172">
        <f t="shared" si="198"/>
        <v>20160</v>
      </c>
      <c r="CD141" s="172">
        <f t="shared" si="198"/>
        <v>22320</v>
      </c>
      <c r="CE141" s="172">
        <f t="shared" si="198"/>
        <v>21600</v>
      </c>
      <c r="CF141" s="172">
        <f t="shared" si="198"/>
        <v>22320</v>
      </c>
      <c r="CG141" s="172">
        <f t="shared" si="198"/>
        <v>21600</v>
      </c>
      <c r="CH141" s="172">
        <f t="shared" si="198"/>
        <v>22320</v>
      </c>
      <c r="CI141" s="172">
        <f t="shared" si="198"/>
        <v>22320</v>
      </c>
      <c r="CJ141" s="172">
        <f t="shared" si="198"/>
        <v>21600</v>
      </c>
      <c r="CK141" s="172">
        <f t="shared" si="198"/>
        <v>22320</v>
      </c>
      <c r="CL141" s="172">
        <f t="shared" si="198"/>
        <v>21600</v>
      </c>
      <c r="CM141" s="172">
        <f t="shared" si="198"/>
        <v>22320</v>
      </c>
    </row>
    <row r="142" spans="2:91" hidden="1" x14ac:dyDescent="0.2">
      <c r="B142" s="160" t="s">
        <v>273</v>
      </c>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F142" s="172">
        <f>Inputs!$U$7</f>
        <v>15</v>
      </c>
      <c r="AG142" s="172">
        <f>Inputs!$U$7</f>
        <v>15</v>
      </c>
      <c r="AH142" s="172">
        <f>Inputs!$U$7</f>
        <v>15</v>
      </c>
      <c r="AI142" s="172">
        <f>Inputs!$U$7</f>
        <v>15</v>
      </c>
      <c r="AJ142" s="172">
        <f>Inputs!$U$7</f>
        <v>15</v>
      </c>
      <c r="AK142" s="172">
        <f>Inputs!$U$7</f>
        <v>15</v>
      </c>
      <c r="AL142" s="172">
        <f>Inputs!$U$7</f>
        <v>15</v>
      </c>
      <c r="AM142" s="172">
        <f>Inputs!$U$7</f>
        <v>15</v>
      </c>
      <c r="AN142" s="172">
        <f>Inputs!$U$7</f>
        <v>15</v>
      </c>
      <c r="AO142" s="172">
        <f>Inputs!$U$7</f>
        <v>15</v>
      </c>
      <c r="AP142" s="172">
        <f>Inputs!$U$7</f>
        <v>15</v>
      </c>
      <c r="AQ142" s="172">
        <f>Inputs!$U$7</f>
        <v>15</v>
      </c>
      <c r="AR142" s="172">
        <f>Inputs!$U$7</f>
        <v>15</v>
      </c>
      <c r="AS142" s="172">
        <f>Inputs!$U$7</f>
        <v>15</v>
      </c>
      <c r="AT142" s="172">
        <f>Inputs!$U$7</f>
        <v>15</v>
      </c>
      <c r="AU142" s="172">
        <f>Inputs!$U$7</f>
        <v>15</v>
      </c>
      <c r="AV142" s="172">
        <f>Inputs!$U$7</f>
        <v>15</v>
      </c>
      <c r="AW142" s="172">
        <f>Inputs!$U$7</f>
        <v>15</v>
      </c>
      <c r="AX142" s="172">
        <f>Inputs!$U$7</f>
        <v>15</v>
      </c>
      <c r="AY142" s="172">
        <f>Inputs!$U$7</f>
        <v>15</v>
      </c>
      <c r="AZ142" s="172">
        <f>Inputs!$U$7</f>
        <v>15</v>
      </c>
      <c r="BA142" s="172">
        <f>Inputs!$U$7</f>
        <v>15</v>
      </c>
      <c r="BB142" s="172">
        <f>Inputs!$U$7</f>
        <v>15</v>
      </c>
      <c r="BC142" s="172">
        <f>Inputs!$U$7</f>
        <v>15</v>
      </c>
      <c r="BD142" s="172">
        <f>Inputs!$U$7</f>
        <v>15</v>
      </c>
      <c r="BE142" s="172">
        <f>Inputs!$U$7</f>
        <v>15</v>
      </c>
      <c r="BF142" s="172">
        <f>Inputs!$U$7</f>
        <v>15</v>
      </c>
      <c r="BG142" s="172">
        <f>Inputs!$U$7</f>
        <v>15</v>
      </c>
      <c r="BH142" s="172">
        <f>Inputs!$U$7</f>
        <v>15</v>
      </c>
      <c r="BI142" s="172">
        <f>Inputs!$U$7</f>
        <v>15</v>
      </c>
      <c r="BJ142" s="172">
        <f>Inputs!$U$7</f>
        <v>15</v>
      </c>
      <c r="BK142" s="172">
        <f>Inputs!$U$7</f>
        <v>15</v>
      </c>
      <c r="BL142" s="172">
        <f>Inputs!$U$7</f>
        <v>15</v>
      </c>
      <c r="BM142" s="172">
        <f>Inputs!$U$7</f>
        <v>15</v>
      </c>
      <c r="BN142" s="172">
        <f>Inputs!$U$7</f>
        <v>15</v>
      </c>
      <c r="BO142" s="172">
        <f>Inputs!$U$7</f>
        <v>15</v>
      </c>
      <c r="BP142" s="172">
        <f>Inputs!$U$7</f>
        <v>15</v>
      </c>
      <c r="BQ142" s="172">
        <f>Inputs!$U$7</f>
        <v>15</v>
      </c>
      <c r="BR142" s="172">
        <f>Inputs!$U$7</f>
        <v>15</v>
      </c>
      <c r="BS142" s="172">
        <f>Inputs!$U$7</f>
        <v>15</v>
      </c>
      <c r="BT142" s="172">
        <f>Inputs!$U$7</f>
        <v>15</v>
      </c>
      <c r="BU142" s="172">
        <f>Inputs!$U$7</f>
        <v>15</v>
      </c>
      <c r="BV142" s="172">
        <f>Inputs!$U$7</f>
        <v>15</v>
      </c>
      <c r="BW142" s="172">
        <f>Inputs!$U$7</f>
        <v>15</v>
      </c>
      <c r="BX142" s="172">
        <f>Inputs!$U$7</f>
        <v>15</v>
      </c>
      <c r="BY142" s="172">
        <f>Inputs!$U$7</f>
        <v>15</v>
      </c>
      <c r="BZ142" s="172">
        <f>Inputs!$U$7</f>
        <v>15</v>
      </c>
      <c r="CA142" s="172">
        <f>Inputs!$U$7</f>
        <v>15</v>
      </c>
      <c r="CB142" s="172">
        <f>Inputs!$U$7</f>
        <v>15</v>
      </c>
      <c r="CC142" s="172">
        <f>Inputs!$U$7</f>
        <v>15</v>
      </c>
      <c r="CD142" s="172">
        <f>Inputs!$U$7</f>
        <v>15</v>
      </c>
      <c r="CE142" s="172">
        <f>Inputs!$U$7</f>
        <v>15</v>
      </c>
      <c r="CF142" s="172">
        <f>Inputs!$U$7</f>
        <v>15</v>
      </c>
      <c r="CG142" s="172">
        <f>Inputs!$U$7</f>
        <v>15</v>
      </c>
      <c r="CH142" s="172">
        <f>Inputs!$U$7</f>
        <v>15</v>
      </c>
      <c r="CI142" s="172">
        <f>Inputs!$U$7</f>
        <v>15</v>
      </c>
      <c r="CJ142" s="172">
        <f>Inputs!$U$7</f>
        <v>15</v>
      </c>
      <c r="CK142" s="172">
        <f>Inputs!$U$7</f>
        <v>15</v>
      </c>
      <c r="CL142" s="172">
        <f>Inputs!$U$7</f>
        <v>15</v>
      </c>
      <c r="CM142" s="172">
        <f>Inputs!$U$7</f>
        <v>15</v>
      </c>
    </row>
    <row r="143" spans="2:91" hidden="1" x14ac:dyDescent="0.2">
      <c r="B143" s="160" t="s">
        <v>272</v>
      </c>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F143" s="172">
        <f t="shared" ref="AF143:BK143" si="199">IFERROR(AF34/AF142,0)/AF9</f>
        <v>0</v>
      </c>
      <c r="AG143" s="172">
        <f t="shared" si="199"/>
        <v>0</v>
      </c>
      <c r="AH143" s="172">
        <f t="shared" si="199"/>
        <v>0</v>
      </c>
      <c r="AI143" s="172">
        <f t="shared" si="199"/>
        <v>0</v>
      </c>
      <c r="AJ143" s="172">
        <f t="shared" si="199"/>
        <v>0</v>
      </c>
      <c r="AK143" s="172">
        <f t="shared" si="199"/>
        <v>0</v>
      </c>
      <c r="AL143" s="172">
        <f t="shared" si="199"/>
        <v>0</v>
      </c>
      <c r="AM143" s="172">
        <f t="shared" si="199"/>
        <v>0</v>
      </c>
      <c r="AN143" s="172">
        <f t="shared" si="199"/>
        <v>0</v>
      </c>
      <c r="AO143" s="172">
        <f t="shared" si="199"/>
        <v>12.49878923502304</v>
      </c>
      <c r="AP143" s="172">
        <f t="shared" si="199"/>
        <v>12.873243428571431</v>
      </c>
      <c r="AQ143" s="172">
        <f t="shared" si="199"/>
        <v>12.736235944700461</v>
      </c>
      <c r="AR143" s="172">
        <f t="shared" si="199"/>
        <v>14.302113816774192</v>
      </c>
      <c r="AS143" s="172">
        <f t="shared" si="199"/>
        <v>10.538535889655174</v>
      </c>
      <c r="AT143" s="172">
        <f t="shared" si="199"/>
        <v>13.075868903225809</v>
      </c>
      <c r="AU143" s="172">
        <f t="shared" si="199"/>
        <v>13.069393920000003</v>
      </c>
      <c r="AV143" s="172">
        <f t="shared" si="199"/>
        <v>13.173143535483872</v>
      </c>
      <c r="AW143" s="172">
        <f t="shared" si="199"/>
        <v>13.116012800000004</v>
      </c>
      <c r="AX143" s="172">
        <f t="shared" si="199"/>
        <v>13.304291922580648</v>
      </c>
      <c r="AY143" s="172">
        <f t="shared" si="199"/>
        <v>14.51205615483871</v>
      </c>
      <c r="AZ143" s="172">
        <f t="shared" si="199"/>
        <v>13.153958400000002</v>
      </c>
      <c r="BA143" s="172">
        <f t="shared" si="199"/>
        <v>14.649286080000003</v>
      </c>
      <c r="BB143" s="172">
        <f t="shared" si="199"/>
        <v>14.814624</v>
      </c>
      <c r="BC143" s="172">
        <f t="shared" si="199"/>
        <v>14.894709677419357</v>
      </c>
      <c r="BD143" s="172">
        <f t="shared" si="199"/>
        <v>15.374940383557608</v>
      </c>
      <c r="BE143" s="172">
        <f t="shared" si="199"/>
        <v>11.573807843265309</v>
      </c>
      <c r="BF143" s="172">
        <f t="shared" si="199"/>
        <v>14.23652677603687</v>
      </c>
      <c r="BG143" s="172">
        <f t="shared" si="199"/>
        <v>14.455313261714286</v>
      </c>
      <c r="BH143" s="172">
        <f t="shared" si="199"/>
        <v>14.005285939907836</v>
      </c>
      <c r="BI143" s="172">
        <f t="shared" si="199"/>
        <v>14.28144054857143</v>
      </c>
      <c r="BJ143" s="172">
        <f t="shared" si="199"/>
        <v>14.29657453714286</v>
      </c>
      <c r="BK143" s="172">
        <f t="shared" si="199"/>
        <v>15.971239874654382</v>
      </c>
      <c r="BL143" s="172">
        <f t="shared" ref="BL143:CM143" si="200">IFERROR(BL34/BL142,0)/BL9</f>
        <v>14.18962768457143</v>
      </c>
      <c r="BM143" s="172">
        <f t="shared" si="200"/>
        <v>15.911275513216594</v>
      </c>
      <c r="BN143" s="172">
        <f t="shared" si="200"/>
        <v>16.182093714285717</v>
      </c>
      <c r="BO143" s="172">
        <f t="shared" si="200"/>
        <v>16.414386138248847</v>
      </c>
      <c r="BP143" s="172">
        <f t="shared" si="200"/>
        <v>15.84808672147466</v>
      </c>
      <c r="BQ143" s="172">
        <f t="shared" si="200"/>
        <v>12.182955624489802</v>
      </c>
      <c r="BR143" s="172">
        <f t="shared" si="200"/>
        <v>14.979822304147472</v>
      </c>
      <c r="BS143" s="172">
        <f t="shared" si="200"/>
        <v>15.104605622857145</v>
      </c>
      <c r="BT143" s="172">
        <f t="shared" si="200"/>
        <v>14.943850175115209</v>
      </c>
      <c r="BU143" s="172">
        <f t="shared" si="200"/>
        <v>14.936450194285719</v>
      </c>
      <c r="BV143" s="172">
        <f t="shared" si="200"/>
        <v>15.05502118341014</v>
      </c>
      <c r="BW143" s="172">
        <f t="shared" si="200"/>
        <v>16.859044866359451</v>
      </c>
      <c r="BX143" s="172">
        <f t="shared" si="200"/>
        <v>15.216119222857147</v>
      </c>
      <c r="BY143" s="172">
        <f t="shared" si="200"/>
        <v>16.400926955944701</v>
      </c>
      <c r="BZ143" s="172">
        <f t="shared" si="200"/>
        <v>17.08306285714286</v>
      </c>
      <c r="CA143" s="172">
        <f t="shared" si="200"/>
        <v>17.101165714285717</v>
      </c>
      <c r="CB143" s="172">
        <f t="shared" si="200"/>
        <v>18.255271520737328</v>
      </c>
      <c r="CC143" s="172">
        <f t="shared" si="200"/>
        <v>13.844267755102042</v>
      </c>
      <c r="CD143" s="172">
        <f t="shared" si="200"/>
        <v>17.278301198156687</v>
      </c>
      <c r="CE143" s="172">
        <f t="shared" si="200"/>
        <v>16.797238857142862</v>
      </c>
      <c r="CF143" s="172">
        <f t="shared" si="200"/>
        <v>17.029338248847932</v>
      </c>
      <c r="CG143" s="172">
        <f t="shared" si="200"/>
        <v>17.291044571428579</v>
      </c>
      <c r="CH143" s="172">
        <f t="shared" si="200"/>
        <v>16.752734377880184</v>
      </c>
      <c r="CI143" s="172">
        <f t="shared" si="200"/>
        <v>19.150341013824885</v>
      </c>
      <c r="CJ143" s="172">
        <f t="shared" si="200"/>
        <v>17.164324571428573</v>
      </c>
      <c r="CK143" s="172">
        <f t="shared" si="200"/>
        <v>18.892083317972354</v>
      </c>
      <c r="CL143" s="172">
        <f t="shared" si="200"/>
        <v>19.287771428571428</v>
      </c>
      <c r="CM143" s="172">
        <f t="shared" si="200"/>
        <v>19.440884792626729</v>
      </c>
    </row>
    <row r="144" spans="2:91" hidden="1" x14ac:dyDescent="0.2">
      <c r="B144" s="160"/>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59"/>
      <c r="BK144" s="159"/>
      <c r="BL144" s="159"/>
      <c r="BM144" s="159"/>
      <c r="BN144" s="159"/>
      <c r="BO144" s="159"/>
      <c r="BP144" s="159"/>
      <c r="BQ144" s="159"/>
      <c r="BR144" s="159"/>
      <c r="BS144" s="159"/>
      <c r="BT144" s="159"/>
      <c r="BU144" s="159"/>
      <c r="BV144" s="159"/>
      <c r="BW144" s="159"/>
      <c r="BX144" s="159"/>
      <c r="BY144" s="159"/>
      <c r="BZ144" s="159"/>
      <c r="CA144" s="159"/>
      <c r="CB144" s="159"/>
      <c r="CC144" s="159"/>
      <c r="CD144" s="159"/>
      <c r="CE144" s="159"/>
      <c r="CF144" s="159"/>
      <c r="CG144" s="159"/>
      <c r="CH144" s="159"/>
      <c r="CI144" s="159"/>
      <c r="CJ144" s="159"/>
      <c r="CK144" s="159"/>
      <c r="CL144" s="159"/>
      <c r="CM144" s="159"/>
    </row>
    <row r="145" spans="2:91" hidden="1" x14ac:dyDescent="0.2">
      <c r="B145" s="160" t="s">
        <v>270</v>
      </c>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F145" s="171">
        <f>Inputs!X42/60</f>
        <v>1</v>
      </c>
      <c r="AG145" s="170">
        <f t="shared" ref="AG145:BL145" si="201">AF145</f>
        <v>1</v>
      </c>
      <c r="AH145" s="170">
        <f t="shared" si="201"/>
        <v>1</v>
      </c>
      <c r="AI145" s="170">
        <f t="shared" si="201"/>
        <v>1</v>
      </c>
      <c r="AJ145" s="170">
        <f t="shared" si="201"/>
        <v>1</v>
      </c>
      <c r="AK145" s="170">
        <f t="shared" si="201"/>
        <v>1</v>
      </c>
      <c r="AL145" s="170">
        <f t="shared" si="201"/>
        <v>1</v>
      </c>
      <c r="AM145" s="170">
        <f t="shared" si="201"/>
        <v>1</v>
      </c>
      <c r="AN145" s="170">
        <f t="shared" si="201"/>
        <v>1</v>
      </c>
      <c r="AO145" s="170">
        <f t="shared" si="201"/>
        <v>1</v>
      </c>
      <c r="AP145" s="170">
        <f t="shared" si="201"/>
        <v>1</v>
      </c>
      <c r="AQ145" s="170">
        <f t="shared" si="201"/>
        <v>1</v>
      </c>
      <c r="AR145" s="170">
        <f t="shared" si="201"/>
        <v>1</v>
      </c>
      <c r="AS145" s="170">
        <f t="shared" si="201"/>
        <v>1</v>
      </c>
      <c r="AT145" s="170">
        <f t="shared" si="201"/>
        <v>1</v>
      </c>
      <c r="AU145" s="170">
        <f t="shared" si="201"/>
        <v>1</v>
      </c>
      <c r="AV145" s="170">
        <f t="shared" si="201"/>
        <v>1</v>
      </c>
      <c r="AW145" s="170">
        <f t="shared" si="201"/>
        <v>1</v>
      </c>
      <c r="AX145" s="170">
        <f t="shared" si="201"/>
        <v>1</v>
      </c>
      <c r="AY145" s="170">
        <f t="shared" si="201"/>
        <v>1</v>
      </c>
      <c r="AZ145" s="170">
        <f t="shared" si="201"/>
        <v>1</v>
      </c>
      <c r="BA145" s="170">
        <f t="shared" si="201"/>
        <v>1</v>
      </c>
      <c r="BB145" s="170">
        <f t="shared" si="201"/>
        <v>1</v>
      </c>
      <c r="BC145" s="170">
        <f t="shared" si="201"/>
        <v>1</v>
      </c>
      <c r="BD145" s="170">
        <f t="shared" si="201"/>
        <v>1</v>
      </c>
      <c r="BE145" s="170">
        <f t="shared" si="201"/>
        <v>1</v>
      </c>
      <c r="BF145" s="170">
        <f t="shared" si="201"/>
        <v>1</v>
      </c>
      <c r="BG145" s="170">
        <f t="shared" si="201"/>
        <v>1</v>
      </c>
      <c r="BH145" s="170">
        <f t="shared" si="201"/>
        <v>1</v>
      </c>
      <c r="BI145" s="170">
        <f t="shared" si="201"/>
        <v>1</v>
      </c>
      <c r="BJ145" s="170">
        <f t="shared" si="201"/>
        <v>1</v>
      </c>
      <c r="BK145" s="170">
        <f t="shared" si="201"/>
        <v>1</v>
      </c>
      <c r="BL145" s="170">
        <f t="shared" si="201"/>
        <v>1</v>
      </c>
      <c r="BM145" s="170">
        <f t="shared" ref="BM145:CM145" si="202">BL145</f>
        <v>1</v>
      </c>
      <c r="BN145" s="170">
        <f t="shared" si="202"/>
        <v>1</v>
      </c>
      <c r="BO145" s="170">
        <f t="shared" si="202"/>
        <v>1</v>
      </c>
      <c r="BP145" s="170">
        <f t="shared" si="202"/>
        <v>1</v>
      </c>
      <c r="BQ145" s="170">
        <f t="shared" si="202"/>
        <v>1</v>
      </c>
      <c r="BR145" s="170">
        <f t="shared" si="202"/>
        <v>1</v>
      </c>
      <c r="BS145" s="170">
        <f t="shared" si="202"/>
        <v>1</v>
      </c>
      <c r="BT145" s="170">
        <f t="shared" si="202"/>
        <v>1</v>
      </c>
      <c r="BU145" s="170">
        <f t="shared" si="202"/>
        <v>1</v>
      </c>
      <c r="BV145" s="170">
        <f t="shared" si="202"/>
        <v>1</v>
      </c>
      <c r="BW145" s="170">
        <f t="shared" si="202"/>
        <v>1</v>
      </c>
      <c r="BX145" s="170">
        <f t="shared" si="202"/>
        <v>1</v>
      </c>
      <c r="BY145" s="170">
        <f t="shared" si="202"/>
        <v>1</v>
      </c>
      <c r="BZ145" s="170">
        <f t="shared" si="202"/>
        <v>1</v>
      </c>
      <c r="CA145" s="170">
        <f t="shared" si="202"/>
        <v>1</v>
      </c>
      <c r="CB145" s="170">
        <f t="shared" si="202"/>
        <v>1</v>
      </c>
      <c r="CC145" s="170">
        <f t="shared" si="202"/>
        <v>1</v>
      </c>
      <c r="CD145" s="170">
        <f t="shared" si="202"/>
        <v>1</v>
      </c>
      <c r="CE145" s="170">
        <f t="shared" si="202"/>
        <v>1</v>
      </c>
      <c r="CF145" s="170">
        <f t="shared" si="202"/>
        <v>1</v>
      </c>
      <c r="CG145" s="170">
        <f t="shared" si="202"/>
        <v>1</v>
      </c>
      <c r="CH145" s="170">
        <f t="shared" si="202"/>
        <v>1</v>
      </c>
      <c r="CI145" s="170">
        <f t="shared" si="202"/>
        <v>1</v>
      </c>
      <c r="CJ145" s="170">
        <f t="shared" si="202"/>
        <v>1</v>
      </c>
      <c r="CK145" s="170">
        <f t="shared" si="202"/>
        <v>1</v>
      </c>
      <c r="CL145" s="170">
        <f t="shared" si="202"/>
        <v>1</v>
      </c>
      <c r="CM145" s="170">
        <f t="shared" si="202"/>
        <v>1</v>
      </c>
    </row>
    <row r="146" spans="2:91" hidden="1" x14ac:dyDescent="0.2">
      <c r="B146" s="160" t="s">
        <v>269</v>
      </c>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F146" s="171">
        <f>Inputs!X43/60</f>
        <v>1.1666666666666667</v>
      </c>
      <c r="AG146" s="170">
        <f t="shared" ref="AG146:BL146" si="203">AF146</f>
        <v>1.1666666666666667</v>
      </c>
      <c r="AH146" s="170">
        <f t="shared" si="203"/>
        <v>1.1666666666666667</v>
      </c>
      <c r="AI146" s="170">
        <f t="shared" si="203"/>
        <v>1.1666666666666667</v>
      </c>
      <c r="AJ146" s="170">
        <f t="shared" si="203"/>
        <v>1.1666666666666667</v>
      </c>
      <c r="AK146" s="170">
        <f t="shared" si="203"/>
        <v>1.1666666666666667</v>
      </c>
      <c r="AL146" s="170">
        <f t="shared" si="203"/>
        <v>1.1666666666666667</v>
      </c>
      <c r="AM146" s="170">
        <f t="shared" si="203"/>
        <v>1.1666666666666667</v>
      </c>
      <c r="AN146" s="170">
        <f t="shared" si="203"/>
        <v>1.1666666666666667</v>
      </c>
      <c r="AO146" s="170">
        <f t="shared" si="203"/>
        <v>1.1666666666666667</v>
      </c>
      <c r="AP146" s="170">
        <f t="shared" si="203"/>
        <v>1.1666666666666667</v>
      </c>
      <c r="AQ146" s="170">
        <f t="shared" si="203"/>
        <v>1.1666666666666667</v>
      </c>
      <c r="AR146" s="170">
        <f t="shared" si="203"/>
        <v>1.1666666666666667</v>
      </c>
      <c r="AS146" s="170">
        <f t="shared" si="203"/>
        <v>1.1666666666666667</v>
      </c>
      <c r="AT146" s="170">
        <f t="shared" si="203"/>
        <v>1.1666666666666667</v>
      </c>
      <c r="AU146" s="170">
        <f t="shared" si="203"/>
        <v>1.1666666666666667</v>
      </c>
      <c r="AV146" s="170">
        <f t="shared" si="203"/>
        <v>1.1666666666666667</v>
      </c>
      <c r="AW146" s="170">
        <f t="shared" si="203"/>
        <v>1.1666666666666667</v>
      </c>
      <c r="AX146" s="170">
        <f t="shared" si="203"/>
        <v>1.1666666666666667</v>
      </c>
      <c r="AY146" s="170">
        <f t="shared" si="203"/>
        <v>1.1666666666666667</v>
      </c>
      <c r="AZ146" s="170">
        <f t="shared" si="203"/>
        <v>1.1666666666666667</v>
      </c>
      <c r="BA146" s="170">
        <f t="shared" si="203"/>
        <v>1.1666666666666667</v>
      </c>
      <c r="BB146" s="170">
        <f t="shared" si="203"/>
        <v>1.1666666666666667</v>
      </c>
      <c r="BC146" s="170">
        <f t="shared" si="203"/>
        <v>1.1666666666666667</v>
      </c>
      <c r="BD146" s="170">
        <f t="shared" si="203"/>
        <v>1.1666666666666667</v>
      </c>
      <c r="BE146" s="170">
        <f t="shared" si="203"/>
        <v>1.1666666666666667</v>
      </c>
      <c r="BF146" s="170">
        <f t="shared" si="203"/>
        <v>1.1666666666666667</v>
      </c>
      <c r="BG146" s="170">
        <f t="shared" si="203"/>
        <v>1.1666666666666667</v>
      </c>
      <c r="BH146" s="170">
        <f t="shared" si="203"/>
        <v>1.1666666666666667</v>
      </c>
      <c r="BI146" s="170">
        <f t="shared" si="203"/>
        <v>1.1666666666666667</v>
      </c>
      <c r="BJ146" s="170">
        <f t="shared" si="203"/>
        <v>1.1666666666666667</v>
      </c>
      <c r="BK146" s="170">
        <f t="shared" si="203"/>
        <v>1.1666666666666667</v>
      </c>
      <c r="BL146" s="170">
        <f t="shared" si="203"/>
        <v>1.1666666666666667</v>
      </c>
      <c r="BM146" s="170">
        <f t="shared" ref="BM146:CM146" si="204">BL146</f>
        <v>1.1666666666666667</v>
      </c>
      <c r="BN146" s="170">
        <f t="shared" si="204"/>
        <v>1.1666666666666667</v>
      </c>
      <c r="BO146" s="170">
        <f t="shared" si="204"/>
        <v>1.1666666666666667</v>
      </c>
      <c r="BP146" s="170">
        <f t="shared" si="204"/>
        <v>1.1666666666666667</v>
      </c>
      <c r="BQ146" s="170">
        <f t="shared" si="204"/>
        <v>1.1666666666666667</v>
      </c>
      <c r="BR146" s="170">
        <f t="shared" si="204"/>
        <v>1.1666666666666667</v>
      </c>
      <c r="BS146" s="170">
        <f t="shared" si="204"/>
        <v>1.1666666666666667</v>
      </c>
      <c r="BT146" s="170">
        <f t="shared" si="204"/>
        <v>1.1666666666666667</v>
      </c>
      <c r="BU146" s="170">
        <f t="shared" si="204"/>
        <v>1.1666666666666667</v>
      </c>
      <c r="BV146" s="170">
        <f t="shared" si="204"/>
        <v>1.1666666666666667</v>
      </c>
      <c r="BW146" s="170">
        <f t="shared" si="204"/>
        <v>1.1666666666666667</v>
      </c>
      <c r="BX146" s="170">
        <f t="shared" si="204"/>
        <v>1.1666666666666667</v>
      </c>
      <c r="BY146" s="170">
        <f t="shared" si="204"/>
        <v>1.1666666666666667</v>
      </c>
      <c r="BZ146" s="170">
        <f t="shared" si="204"/>
        <v>1.1666666666666667</v>
      </c>
      <c r="CA146" s="170">
        <f t="shared" si="204"/>
        <v>1.1666666666666667</v>
      </c>
      <c r="CB146" s="170">
        <f t="shared" si="204"/>
        <v>1.1666666666666667</v>
      </c>
      <c r="CC146" s="170">
        <f t="shared" si="204"/>
        <v>1.1666666666666667</v>
      </c>
      <c r="CD146" s="170">
        <f t="shared" si="204"/>
        <v>1.1666666666666667</v>
      </c>
      <c r="CE146" s="170">
        <f t="shared" si="204"/>
        <v>1.1666666666666667</v>
      </c>
      <c r="CF146" s="170">
        <f t="shared" si="204"/>
        <v>1.1666666666666667</v>
      </c>
      <c r="CG146" s="170">
        <f t="shared" si="204"/>
        <v>1.1666666666666667</v>
      </c>
      <c r="CH146" s="170">
        <f t="shared" si="204"/>
        <v>1.1666666666666667</v>
      </c>
      <c r="CI146" s="170">
        <f t="shared" si="204"/>
        <v>1.1666666666666667</v>
      </c>
      <c r="CJ146" s="170">
        <f t="shared" si="204"/>
        <v>1.1666666666666667</v>
      </c>
      <c r="CK146" s="170">
        <f t="shared" si="204"/>
        <v>1.1666666666666667</v>
      </c>
      <c r="CL146" s="170">
        <f t="shared" si="204"/>
        <v>1.1666666666666667</v>
      </c>
      <c r="CM146" s="170">
        <f t="shared" si="204"/>
        <v>1.1666666666666667</v>
      </c>
    </row>
    <row r="147" spans="2:91" hidden="1" x14ac:dyDescent="0.2">
      <c r="B147" s="160" t="s">
        <v>268</v>
      </c>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F147" s="171">
        <f>Inputs!X44/60</f>
        <v>1.1666666666666667</v>
      </c>
      <c r="AG147" s="170">
        <f t="shared" ref="AG147:BL147" si="205">AF147</f>
        <v>1.1666666666666667</v>
      </c>
      <c r="AH147" s="170">
        <f t="shared" si="205"/>
        <v>1.1666666666666667</v>
      </c>
      <c r="AI147" s="170">
        <f t="shared" si="205"/>
        <v>1.1666666666666667</v>
      </c>
      <c r="AJ147" s="170">
        <f t="shared" si="205"/>
        <v>1.1666666666666667</v>
      </c>
      <c r="AK147" s="170">
        <f t="shared" si="205"/>
        <v>1.1666666666666667</v>
      </c>
      <c r="AL147" s="170">
        <f t="shared" si="205"/>
        <v>1.1666666666666667</v>
      </c>
      <c r="AM147" s="170">
        <f t="shared" si="205"/>
        <v>1.1666666666666667</v>
      </c>
      <c r="AN147" s="170">
        <f t="shared" si="205"/>
        <v>1.1666666666666667</v>
      </c>
      <c r="AO147" s="170">
        <f t="shared" si="205"/>
        <v>1.1666666666666667</v>
      </c>
      <c r="AP147" s="170">
        <f t="shared" si="205"/>
        <v>1.1666666666666667</v>
      </c>
      <c r="AQ147" s="170">
        <f t="shared" si="205"/>
        <v>1.1666666666666667</v>
      </c>
      <c r="AR147" s="170">
        <f t="shared" si="205"/>
        <v>1.1666666666666667</v>
      </c>
      <c r="AS147" s="170">
        <f t="shared" si="205"/>
        <v>1.1666666666666667</v>
      </c>
      <c r="AT147" s="170">
        <f t="shared" si="205"/>
        <v>1.1666666666666667</v>
      </c>
      <c r="AU147" s="170">
        <f t="shared" si="205"/>
        <v>1.1666666666666667</v>
      </c>
      <c r="AV147" s="170">
        <f t="shared" si="205"/>
        <v>1.1666666666666667</v>
      </c>
      <c r="AW147" s="170">
        <f t="shared" si="205"/>
        <v>1.1666666666666667</v>
      </c>
      <c r="AX147" s="170">
        <f t="shared" si="205"/>
        <v>1.1666666666666667</v>
      </c>
      <c r="AY147" s="170">
        <f t="shared" si="205"/>
        <v>1.1666666666666667</v>
      </c>
      <c r="AZ147" s="170">
        <f t="shared" si="205"/>
        <v>1.1666666666666667</v>
      </c>
      <c r="BA147" s="170">
        <f t="shared" si="205"/>
        <v>1.1666666666666667</v>
      </c>
      <c r="BB147" s="170">
        <f t="shared" si="205"/>
        <v>1.1666666666666667</v>
      </c>
      <c r="BC147" s="170">
        <f t="shared" si="205"/>
        <v>1.1666666666666667</v>
      </c>
      <c r="BD147" s="170">
        <f t="shared" si="205"/>
        <v>1.1666666666666667</v>
      </c>
      <c r="BE147" s="170">
        <f t="shared" si="205"/>
        <v>1.1666666666666667</v>
      </c>
      <c r="BF147" s="170">
        <f t="shared" si="205"/>
        <v>1.1666666666666667</v>
      </c>
      <c r="BG147" s="170">
        <f t="shared" si="205"/>
        <v>1.1666666666666667</v>
      </c>
      <c r="BH147" s="170">
        <f t="shared" si="205"/>
        <v>1.1666666666666667</v>
      </c>
      <c r="BI147" s="170">
        <f t="shared" si="205"/>
        <v>1.1666666666666667</v>
      </c>
      <c r="BJ147" s="170">
        <f t="shared" si="205"/>
        <v>1.1666666666666667</v>
      </c>
      <c r="BK147" s="170">
        <f t="shared" si="205"/>
        <v>1.1666666666666667</v>
      </c>
      <c r="BL147" s="170">
        <f t="shared" si="205"/>
        <v>1.1666666666666667</v>
      </c>
      <c r="BM147" s="170">
        <f t="shared" ref="BM147:CM147" si="206">BL147</f>
        <v>1.1666666666666667</v>
      </c>
      <c r="BN147" s="170">
        <f t="shared" si="206"/>
        <v>1.1666666666666667</v>
      </c>
      <c r="BO147" s="170">
        <f t="shared" si="206"/>
        <v>1.1666666666666667</v>
      </c>
      <c r="BP147" s="170">
        <f t="shared" si="206"/>
        <v>1.1666666666666667</v>
      </c>
      <c r="BQ147" s="170">
        <f t="shared" si="206"/>
        <v>1.1666666666666667</v>
      </c>
      <c r="BR147" s="170">
        <f t="shared" si="206"/>
        <v>1.1666666666666667</v>
      </c>
      <c r="BS147" s="170">
        <f t="shared" si="206"/>
        <v>1.1666666666666667</v>
      </c>
      <c r="BT147" s="170">
        <f t="shared" si="206"/>
        <v>1.1666666666666667</v>
      </c>
      <c r="BU147" s="170">
        <f t="shared" si="206"/>
        <v>1.1666666666666667</v>
      </c>
      <c r="BV147" s="170">
        <f t="shared" si="206"/>
        <v>1.1666666666666667</v>
      </c>
      <c r="BW147" s="170">
        <f t="shared" si="206"/>
        <v>1.1666666666666667</v>
      </c>
      <c r="BX147" s="170">
        <f t="shared" si="206"/>
        <v>1.1666666666666667</v>
      </c>
      <c r="BY147" s="170">
        <f t="shared" si="206"/>
        <v>1.1666666666666667</v>
      </c>
      <c r="BZ147" s="170">
        <f t="shared" si="206"/>
        <v>1.1666666666666667</v>
      </c>
      <c r="CA147" s="170">
        <f t="shared" si="206"/>
        <v>1.1666666666666667</v>
      </c>
      <c r="CB147" s="170">
        <f t="shared" si="206"/>
        <v>1.1666666666666667</v>
      </c>
      <c r="CC147" s="170">
        <f t="shared" si="206"/>
        <v>1.1666666666666667</v>
      </c>
      <c r="CD147" s="170">
        <f t="shared" si="206"/>
        <v>1.1666666666666667</v>
      </c>
      <c r="CE147" s="170">
        <f t="shared" si="206"/>
        <v>1.1666666666666667</v>
      </c>
      <c r="CF147" s="170">
        <f t="shared" si="206"/>
        <v>1.1666666666666667</v>
      </c>
      <c r="CG147" s="170">
        <f t="shared" si="206"/>
        <v>1.1666666666666667</v>
      </c>
      <c r="CH147" s="170">
        <f t="shared" si="206"/>
        <v>1.1666666666666667</v>
      </c>
      <c r="CI147" s="170">
        <f t="shared" si="206"/>
        <v>1.1666666666666667</v>
      </c>
      <c r="CJ147" s="170">
        <f t="shared" si="206"/>
        <v>1.1666666666666667</v>
      </c>
      <c r="CK147" s="170">
        <f t="shared" si="206"/>
        <v>1.1666666666666667</v>
      </c>
      <c r="CL147" s="170">
        <f t="shared" si="206"/>
        <v>1.1666666666666667</v>
      </c>
      <c r="CM147" s="170">
        <f t="shared" si="206"/>
        <v>1.1666666666666667</v>
      </c>
    </row>
    <row r="148" spans="2:91" hidden="1" x14ac:dyDescent="0.2">
      <c r="B148" s="160" t="s">
        <v>267</v>
      </c>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F148" s="171">
        <f>Inputs!X45/60</f>
        <v>1.3333333333333333</v>
      </c>
      <c r="AG148" s="170">
        <f t="shared" ref="AG148:BL148" si="207">AF148</f>
        <v>1.3333333333333333</v>
      </c>
      <c r="AH148" s="170">
        <f t="shared" si="207"/>
        <v>1.3333333333333333</v>
      </c>
      <c r="AI148" s="170">
        <f t="shared" si="207"/>
        <v>1.3333333333333333</v>
      </c>
      <c r="AJ148" s="170">
        <f t="shared" si="207"/>
        <v>1.3333333333333333</v>
      </c>
      <c r="AK148" s="170">
        <f t="shared" si="207"/>
        <v>1.3333333333333333</v>
      </c>
      <c r="AL148" s="170">
        <f t="shared" si="207"/>
        <v>1.3333333333333333</v>
      </c>
      <c r="AM148" s="170">
        <f t="shared" si="207"/>
        <v>1.3333333333333333</v>
      </c>
      <c r="AN148" s="170">
        <f t="shared" si="207"/>
        <v>1.3333333333333333</v>
      </c>
      <c r="AO148" s="170">
        <f t="shared" si="207"/>
        <v>1.3333333333333333</v>
      </c>
      <c r="AP148" s="170">
        <f t="shared" si="207"/>
        <v>1.3333333333333333</v>
      </c>
      <c r="AQ148" s="170">
        <f t="shared" si="207"/>
        <v>1.3333333333333333</v>
      </c>
      <c r="AR148" s="170">
        <f t="shared" si="207"/>
        <v>1.3333333333333333</v>
      </c>
      <c r="AS148" s="170">
        <f t="shared" si="207"/>
        <v>1.3333333333333333</v>
      </c>
      <c r="AT148" s="170">
        <f t="shared" si="207"/>
        <v>1.3333333333333333</v>
      </c>
      <c r="AU148" s="170">
        <f t="shared" si="207"/>
        <v>1.3333333333333333</v>
      </c>
      <c r="AV148" s="170">
        <f t="shared" si="207"/>
        <v>1.3333333333333333</v>
      </c>
      <c r="AW148" s="170">
        <f t="shared" si="207"/>
        <v>1.3333333333333333</v>
      </c>
      <c r="AX148" s="170">
        <f t="shared" si="207"/>
        <v>1.3333333333333333</v>
      </c>
      <c r="AY148" s="170">
        <f t="shared" si="207"/>
        <v>1.3333333333333333</v>
      </c>
      <c r="AZ148" s="170">
        <f t="shared" si="207"/>
        <v>1.3333333333333333</v>
      </c>
      <c r="BA148" s="170">
        <f t="shared" si="207"/>
        <v>1.3333333333333333</v>
      </c>
      <c r="BB148" s="170">
        <f t="shared" si="207"/>
        <v>1.3333333333333333</v>
      </c>
      <c r="BC148" s="170">
        <f t="shared" si="207"/>
        <v>1.3333333333333333</v>
      </c>
      <c r="BD148" s="170">
        <f t="shared" si="207"/>
        <v>1.3333333333333333</v>
      </c>
      <c r="BE148" s="170">
        <f t="shared" si="207"/>
        <v>1.3333333333333333</v>
      </c>
      <c r="BF148" s="170">
        <f t="shared" si="207"/>
        <v>1.3333333333333333</v>
      </c>
      <c r="BG148" s="170">
        <f t="shared" si="207"/>
        <v>1.3333333333333333</v>
      </c>
      <c r="BH148" s="170">
        <f t="shared" si="207"/>
        <v>1.3333333333333333</v>
      </c>
      <c r="BI148" s="170">
        <f t="shared" si="207"/>
        <v>1.3333333333333333</v>
      </c>
      <c r="BJ148" s="170">
        <f t="shared" si="207"/>
        <v>1.3333333333333333</v>
      </c>
      <c r="BK148" s="170">
        <f t="shared" si="207"/>
        <v>1.3333333333333333</v>
      </c>
      <c r="BL148" s="170">
        <f t="shared" si="207"/>
        <v>1.3333333333333333</v>
      </c>
      <c r="BM148" s="170">
        <f t="shared" ref="BM148:CM148" si="208">BL148</f>
        <v>1.3333333333333333</v>
      </c>
      <c r="BN148" s="170">
        <f t="shared" si="208"/>
        <v>1.3333333333333333</v>
      </c>
      <c r="BO148" s="170">
        <f t="shared" si="208"/>
        <v>1.3333333333333333</v>
      </c>
      <c r="BP148" s="170">
        <f t="shared" si="208"/>
        <v>1.3333333333333333</v>
      </c>
      <c r="BQ148" s="170">
        <f t="shared" si="208"/>
        <v>1.3333333333333333</v>
      </c>
      <c r="BR148" s="170">
        <f t="shared" si="208"/>
        <v>1.3333333333333333</v>
      </c>
      <c r="BS148" s="170">
        <f t="shared" si="208"/>
        <v>1.3333333333333333</v>
      </c>
      <c r="BT148" s="170">
        <f t="shared" si="208"/>
        <v>1.3333333333333333</v>
      </c>
      <c r="BU148" s="170">
        <f t="shared" si="208"/>
        <v>1.3333333333333333</v>
      </c>
      <c r="BV148" s="170">
        <f t="shared" si="208"/>
        <v>1.3333333333333333</v>
      </c>
      <c r="BW148" s="170">
        <f t="shared" si="208"/>
        <v>1.3333333333333333</v>
      </c>
      <c r="BX148" s="170">
        <f t="shared" si="208"/>
        <v>1.3333333333333333</v>
      </c>
      <c r="BY148" s="170">
        <f t="shared" si="208"/>
        <v>1.3333333333333333</v>
      </c>
      <c r="BZ148" s="170">
        <f t="shared" si="208"/>
        <v>1.3333333333333333</v>
      </c>
      <c r="CA148" s="170">
        <f t="shared" si="208"/>
        <v>1.3333333333333333</v>
      </c>
      <c r="CB148" s="170">
        <f t="shared" si="208"/>
        <v>1.3333333333333333</v>
      </c>
      <c r="CC148" s="170">
        <f t="shared" si="208"/>
        <v>1.3333333333333333</v>
      </c>
      <c r="CD148" s="170">
        <f t="shared" si="208"/>
        <v>1.3333333333333333</v>
      </c>
      <c r="CE148" s="170">
        <f t="shared" si="208"/>
        <v>1.3333333333333333</v>
      </c>
      <c r="CF148" s="170">
        <f t="shared" si="208"/>
        <v>1.3333333333333333</v>
      </c>
      <c r="CG148" s="170">
        <f t="shared" si="208"/>
        <v>1.3333333333333333</v>
      </c>
      <c r="CH148" s="170">
        <f t="shared" si="208"/>
        <v>1.3333333333333333</v>
      </c>
      <c r="CI148" s="170">
        <f t="shared" si="208"/>
        <v>1.3333333333333333</v>
      </c>
      <c r="CJ148" s="170">
        <f t="shared" si="208"/>
        <v>1.3333333333333333</v>
      </c>
      <c r="CK148" s="170">
        <f t="shared" si="208"/>
        <v>1.3333333333333333</v>
      </c>
      <c r="CL148" s="170">
        <f t="shared" si="208"/>
        <v>1.3333333333333333</v>
      </c>
      <c r="CM148" s="170">
        <f t="shared" si="208"/>
        <v>1.3333333333333333</v>
      </c>
    </row>
    <row r="149" spans="2:91" hidden="1" x14ac:dyDescent="0.2">
      <c r="B149" s="160" t="s">
        <v>266</v>
      </c>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F149" s="171">
        <f>Inputs!X46/60</f>
        <v>2</v>
      </c>
      <c r="AG149" s="170">
        <f t="shared" ref="AG149:BL149" si="209">AF149</f>
        <v>2</v>
      </c>
      <c r="AH149" s="170">
        <f t="shared" si="209"/>
        <v>2</v>
      </c>
      <c r="AI149" s="170">
        <f t="shared" si="209"/>
        <v>2</v>
      </c>
      <c r="AJ149" s="170">
        <f t="shared" si="209"/>
        <v>2</v>
      </c>
      <c r="AK149" s="170">
        <f t="shared" si="209"/>
        <v>2</v>
      </c>
      <c r="AL149" s="170">
        <f t="shared" si="209"/>
        <v>2</v>
      </c>
      <c r="AM149" s="170">
        <f t="shared" si="209"/>
        <v>2</v>
      </c>
      <c r="AN149" s="170">
        <f t="shared" si="209"/>
        <v>2</v>
      </c>
      <c r="AO149" s="170">
        <f t="shared" si="209"/>
        <v>2</v>
      </c>
      <c r="AP149" s="170">
        <f t="shared" si="209"/>
        <v>2</v>
      </c>
      <c r="AQ149" s="170">
        <f t="shared" si="209"/>
        <v>2</v>
      </c>
      <c r="AR149" s="170">
        <f t="shared" si="209"/>
        <v>2</v>
      </c>
      <c r="AS149" s="170">
        <f t="shared" si="209"/>
        <v>2</v>
      </c>
      <c r="AT149" s="170">
        <f t="shared" si="209"/>
        <v>2</v>
      </c>
      <c r="AU149" s="170">
        <f t="shared" si="209"/>
        <v>2</v>
      </c>
      <c r="AV149" s="170">
        <f t="shared" si="209"/>
        <v>2</v>
      </c>
      <c r="AW149" s="170">
        <f t="shared" si="209"/>
        <v>2</v>
      </c>
      <c r="AX149" s="170">
        <f t="shared" si="209"/>
        <v>2</v>
      </c>
      <c r="AY149" s="170">
        <f t="shared" si="209"/>
        <v>2</v>
      </c>
      <c r="AZ149" s="170">
        <f t="shared" si="209"/>
        <v>2</v>
      </c>
      <c r="BA149" s="170">
        <f t="shared" si="209"/>
        <v>2</v>
      </c>
      <c r="BB149" s="170">
        <f t="shared" si="209"/>
        <v>2</v>
      </c>
      <c r="BC149" s="170">
        <f t="shared" si="209"/>
        <v>2</v>
      </c>
      <c r="BD149" s="170">
        <f t="shared" si="209"/>
        <v>2</v>
      </c>
      <c r="BE149" s="170">
        <f t="shared" si="209"/>
        <v>2</v>
      </c>
      <c r="BF149" s="170">
        <f t="shared" si="209"/>
        <v>2</v>
      </c>
      <c r="BG149" s="170">
        <f t="shared" si="209"/>
        <v>2</v>
      </c>
      <c r="BH149" s="170">
        <f t="shared" si="209"/>
        <v>2</v>
      </c>
      <c r="BI149" s="170">
        <f t="shared" si="209"/>
        <v>2</v>
      </c>
      <c r="BJ149" s="170">
        <f t="shared" si="209"/>
        <v>2</v>
      </c>
      <c r="BK149" s="170">
        <f t="shared" si="209"/>
        <v>2</v>
      </c>
      <c r="BL149" s="170">
        <f t="shared" si="209"/>
        <v>2</v>
      </c>
      <c r="BM149" s="170">
        <f t="shared" ref="BM149:CM149" si="210">BL149</f>
        <v>2</v>
      </c>
      <c r="BN149" s="170">
        <f t="shared" si="210"/>
        <v>2</v>
      </c>
      <c r="BO149" s="170">
        <f t="shared" si="210"/>
        <v>2</v>
      </c>
      <c r="BP149" s="170">
        <f t="shared" si="210"/>
        <v>2</v>
      </c>
      <c r="BQ149" s="170">
        <f t="shared" si="210"/>
        <v>2</v>
      </c>
      <c r="BR149" s="170">
        <f t="shared" si="210"/>
        <v>2</v>
      </c>
      <c r="BS149" s="170">
        <f t="shared" si="210"/>
        <v>2</v>
      </c>
      <c r="BT149" s="170">
        <f t="shared" si="210"/>
        <v>2</v>
      </c>
      <c r="BU149" s="170">
        <f t="shared" si="210"/>
        <v>2</v>
      </c>
      <c r="BV149" s="170">
        <f t="shared" si="210"/>
        <v>2</v>
      </c>
      <c r="BW149" s="170">
        <f t="shared" si="210"/>
        <v>2</v>
      </c>
      <c r="BX149" s="170">
        <f t="shared" si="210"/>
        <v>2</v>
      </c>
      <c r="BY149" s="170">
        <f t="shared" si="210"/>
        <v>2</v>
      </c>
      <c r="BZ149" s="170">
        <f t="shared" si="210"/>
        <v>2</v>
      </c>
      <c r="CA149" s="170">
        <f t="shared" si="210"/>
        <v>2</v>
      </c>
      <c r="CB149" s="170">
        <f t="shared" si="210"/>
        <v>2</v>
      </c>
      <c r="CC149" s="170">
        <f t="shared" si="210"/>
        <v>2</v>
      </c>
      <c r="CD149" s="170">
        <f t="shared" si="210"/>
        <v>2</v>
      </c>
      <c r="CE149" s="170">
        <f t="shared" si="210"/>
        <v>2</v>
      </c>
      <c r="CF149" s="170">
        <f t="shared" si="210"/>
        <v>2</v>
      </c>
      <c r="CG149" s="170">
        <f t="shared" si="210"/>
        <v>2</v>
      </c>
      <c r="CH149" s="170">
        <f t="shared" si="210"/>
        <v>2</v>
      </c>
      <c r="CI149" s="170">
        <f t="shared" si="210"/>
        <v>2</v>
      </c>
      <c r="CJ149" s="170">
        <f t="shared" si="210"/>
        <v>2</v>
      </c>
      <c r="CK149" s="170">
        <f t="shared" si="210"/>
        <v>2</v>
      </c>
      <c r="CL149" s="170">
        <f t="shared" si="210"/>
        <v>2</v>
      </c>
      <c r="CM149" s="170">
        <f t="shared" si="210"/>
        <v>2</v>
      </c>
    </row>
    <row r="150" spans="2:91" hidden="1" x14ac:dyDescent="0.2">
      <c r="B150" s="160" t="s">
        <v>265</v>
      </c>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F150" s="171">
        <f>Inputs!X47/60</f>
        <v>2</v>
      </c>
      <c r="AG150" s="170">
        <f t="shared" ref="AG150:BL150" si="211">AF150</f>
        <v>2</v>
      </c>
      <c r="AH150" s="170">
        <f t="shared" si="211"/>
        <v>2</v>
      </c>
      <c r="AI150" s="170">
        <f t="shared" si="211"/>
        <v>2</v>
      </c>
      <c r="AJ150" s="170">
        <f t="shared" si="211"/>
        <v>2</v>
      </c>
      <c r="AK150" s="170">
        <f t="shared" si="211"/>
        <v>2</v>
      </c>
      <c r="AL150" s="170">
        <f t="shared" si="211"/>
        <v>2</v>
      </c>
      <c r="AM150" s="170">
        <f t="shared" si="211"/>
        <v>2</v>
      </c>
      <c r="AN150" s="170">
        <f t="shared" si="211"/>
        <v>2</v>
      </c>
      <c r="AO150" s="170">
        <f t="shared" si="211"/>
        <v>2</v>
      </c>
      <c r="AP150" s="170">
        <f t="shared" si="211"/>
        <v>2</v>
      </c>
      <c r="AQ150" s="170">
        <f t="shared" si="211"/>
        <v>2</v>
      </c>
      <c r="AR150" s="170">
        <f t="shared" si="211"/>
        <v>2</v>
      </c>
      <c r="AS150" s="170">
        <f t="shared" si="211"/>
        <v>2</v>
      </c>
      <c r="AT150" s="170">
        <f t="shared" si="211"/>
        <v>2</v>
      </c>
      <c r="AU150" s="170">
        <f t="shared" si="211"/>
        <v>2</v>
      </c>
      <c r="AV150" s="170">
        <f t="shared" si="211"/>
        <v>2</v>
      </c>
      <c r="AW150" s="170">
        <f t="shared" si="211"/>
        <v>2</v>
      </c>
      <c r="AX150" s="170">
        <f t="shared" si="211"/>
        <v>2</v>
      </c>
      <c r="AY150" s="170">
        <f t="shared" si="211"/>
        <v>2</v>
      </c>
      <c r="AZ150" s="170">
        <f t="shared" si="211"/>
        <v>2</v>
      </c>
      <c r="BA150" s="170">
        <f t="shared" si="211"/>
        <v>2</v>
      </c>
      <c r="BB150" s="170">
        <f t="shared" si="211"/>
        <v>2</v>
      </c>
      <c r="BC150" s="170">
        <f t="shared" si="211"/>
        <v>2</v>
      </c>
      <c r="BD150" s="170">
        <f t="shared" si="211"/>
        <v>2</v>
      </c>
      <c r="BE150" s="170">
        <f t="shared" si="211"/>
        <v>2</v>
      </c>
      <c r="BF150" s="170">
        <f t="shared" si="211"/>
        <v>2</v>
      </c>
      <c r="BG150" s="170">
        <f t="shared" si="211"/>
        <v>2</v>
      </c>
      <c r="BH150" s="170">
        <f t="shared" si="211"/>
        <v>2</v>
      </c>
      <c r="BI150" s="170">
        <f t="shared" si="211"/>
        <v>2</v>
      </c>
      <c r="BJ150" s="170">
        <f t="shared" si="211"/>
        <v>2</v>
      </c>
      <c r="BK150" s="170">
        <f t="shared" si="211"/>
        <v>2</v>
      </c>
      <c r="BL150" s="170">
        <f t="shared" si="211"/>
        <v>2</v>
      </c>
      <c r="BM150" s="170">
        <f t="shared" ref="BM150:CM150" si="212">BL150</f>
        <v>2</v>
      </c>
      <c r="BN150" s="170">
        <f t="shared" si="212"/>
        <v>2</v>
      </c>
      <c r="BO150" s="170">
        <f t="shared" si="212"/>
        <v>2</v>
      </c>
      <c r="BP150" s="170">
        <f t="shared" si="212"/>
        <v>2</v>
      </c>
      <c r="BQ150" s="170">
        <f t="shared" si="212"/>
        <v>2</v>
      </c>
      <c r="BR150" s="170">
        <f t="shared" si="212"/>
        <v>2</v>
      </c>
      <c r="BS150" s="170">
        <f t="shared" si="212"/>
        <v>2</v>
      </c>
      <c r="BT150" s="170">
        <f t="shared" si="212"/>
        <v>2</v>
      </c>
      <c r="BU150" s="170">
        <f t="shared" si="212"/>
        <v>2</v>
      </c>
      <c r="BV150" s="170">
        <f t="shared" si="212"/>
        <v>2</v>
      </c>
      <c r="BW150" s="170">
        <f t="shared" si="212"/>
        <v>2</v>
      </c>
      <c r="BX150" s="170">
        <f t="shared" si="212"/>
        <v>2</v>
      </c>
      <c r="BY150" s="170">
        <f t="shared" si="212"/>
        <v>2</v>
      </c>
      <c r="BZ150" s="170">
        <f t="shared" si="212"/>
        <v>2</v>
      </c>
      <c r="CA150" s="170">
        <f t="shared" si="212"/>
        <v>2</v>
      </c>
      <c r="CB150" s="170">
        <f t="shared" si="212"/>
        <v>2</v>
      </c>
      <c r="CC150" s="170">
        <f t="shared" si="212"/>
        <v>2</v>
      </c>
      <c r="CD150" s="170">
        <f t="shared" si="212"/>
        <v>2</v>
      </c>
      <c r="CE150" s="170">
        <f t="shared" si="212"/>
        <v>2</v>
      </c>
      <c r="CF150" s="170">
        <f t="shared" si="212"/>
        <v>2</v>
      </c>
      <c r="CG150" s="170">
        <f t="shared" si="212"/>
        <v>2</v>
      </c>
      <c r="CH150" s="170">
        <f t="shared" si="212"/>
        <v>2</v>
      </c>
      <c r="CI150" s="170">
        <f t="shared" si="212"/>
        <v>2</v>
      </c>
      <c r="CJ150" s="170">
        <f t="shared" si="212"/>
        <v>2</v>
      </c>
      <c r="CK150" s="170">
        <f t="shared" si="212"/>
        <v>2</v>
      </c>
      <c r="CL150" s="170">
        <f t="shared" si="212"/>
        <v>2</v>
      </c>
      <c r="CM150" s="170">
        <f t="shared" si="212"/>
        <v>2</v>
      </c>
    </row>
    <row r="151" spans="2:91" hidden="1" x14ac:dyDescent="0.2">
      <c r="B151" s="160" t="s">
        <v>264</v>
      </c>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F151" s="171">
        <f>Inputs!X48/60</f>
        <v>1.6666666666666667</v>
      </c>
      <c r="AG151" s="170">
        <f t="shared" ref="AG151:BL151" si="213">AF151</f>
        <v>1.6666666666666667</v>
      </c>
      <c r="AH151" s="170">
        <f t="shared" si="213"/>
        <v>1.6666666666666667</v>
      </c>
      <c r="AI151" s="170">
        <f t="shared" si="213"/>
        <v>1.6666666666666667</v>
      </c>
      <c r="AJ151" s="170">
        <f t="shared" si="213"/>
        <v>1.6666666666666667</v>
      </c>
      <c r="AK151" s="170">
        <f t="shared" si="213"/>
        <v>1.6666666666666667</v>
      </c>
      <c r="AL151" s="170">
        <f t="shared" si="213"/>
        <v>1.6666666666666667</v>
      </c>
      <c r="AM151" s="170">
        <f t="shared" si="213"/>
        <v>1.6666666666666667</v>
      </c>
      <c r="AN151" s="170">
        <f t="shared" si="213"/>
        <v>1.6666666666666667</v>
      </c>
      <c r="AO151" s="170">
        <f t="shared" si="213"/>
        <v>1.6666666666666667</v>
      </c>
      <c r="AP151" s="170">
        <f t="shared" si="213"/>
        <v>1.6666666666666667</v>
      </c>
      <c r="AQ151" s="170">
        <f t="shared" si="213"/>
        <v>1.6666666666666667</v>
      </c>
      <c r="AR151" s="170">
        <f t="shared" si="213"/>
        <v>1.6666666666666667</v>
      </c>
      <c r="AS151" s="170">
        <f t="shared" si="213"/>
        <v>1.6666666666666667</v>
      </c>
      <c r="AT151" s="170">
        <f t="shared" si="213"/>
        <v>1.6666666666666667</v>
      </c>
      <c r="AU151" s="170">
        <f t="shared" si="213"/>
        <v>1.6666666666666667</v>
      </c>
      <c r="AV151" s="170">
        <f t="shared" si="213"/>
        <v>1.6666666666666667</v>
      </c>
      <c r="AW151" s="170">
        <f t="shared" si="213"/>
        <v>1.6666666666666667</v>
      </c>
      <c r="AX151" s="170">
        <f t="shared" si="213"/>
        <v>1.6666666666666667</v>
      </c>
      <c r="AY151" s="170">
        <f t="shared" si="213"/>
        <v>1.6666666666666667</v>
      </c>
      <c r="AZ151" s="170">
        <f t="shared" si="213"/>
        <v>1.6666666666666667</v>
      </c>
      <c r="BA151" s="170">
        <f t="shared" si="213"/>
        <v>1.6666666666666667</v>
      </c>
      <c r="BB151" s="170">
        <f t="shared" si="213"/>
        <v>1.6666666666666667</v>
      </c>
      <c r="BC151" s="170">
        <f t="shared" si="213"/>
        <v>1.6666666666666667</v>
      </c>
      <c r="BD151" s="170">
        <f t="shared" si="213"/>
        <v>1.6666666666666667</v>
      </c>
      <c r="BE151" s="170">
        <f t="shared" si="213"/>
        <v>1.6666666666666667</v>
      </c>
      <c r="BF151" s="170">
        <f t="shared" si="213"/>
        <v>1.6666666666666667</v>
      </c>
      <c r="BG151" s="170">
        <f t="shared" si="213"/>
        <v>1.6666666666666667</v>
      </c>
      <c r="BH151" s="170">
        <f t="shared" si="213"/>
        <v>1.6666666666666667</v>
      </c>
      <c r="BI151" s="170">
        <f t="shared" si="213"/>
        <v>1.6666666666666667</v>
      </c>
      <c r="BJ151" s="170">
        <f t="shared" si="213"/>
        <v>1.6666666666666667</v>
      </c>
      <c r="BK151" s="170">
        <f t="shared" si="213"/>
        <v>1.6666666666666667</v>
      </c>
      <c r="BL151" s="170">
        <f t="shared" si="213"/>
        <v>1.6666666666666667</v>
      </c>
      <c r="BM151" s="170">
        <f t="shared" ref="BM151:CM151" si="214">BL151</f>
        <v>1.6666666666666667</v>
      </c>
      <c r="BN151" s="170">
        <f t="shared" si="214"/>
        <v>1.6666666666666667</v>
      </c>
      <c r="BO151" s="170">
        <f t="shared" si="214"/>
        <v>1.6666666666666667</v>
      </c>
      <c r="BP151" s="170">
        <f t="shared" si="214"/>
        <v>1.6666666666666667</v>
      </c>
      <c r="BQ151" s="170">
        <f t="shared" si="214"/>
        <v>1.6666666666666667</v>
      </c>
      <c r="BR151" s="170">
        <f t="shared" si="214"/>
        <v>1.6666666666666667</v>
      </c>
      <c r="BS151" s="170">
        <f t="shared" si="214"/>
        <v>1.6666666666666667</v>
      </c>
      <c r="BT151" s="170">
        <f t="shared" si="214"/>
        <v>1.6666666666666667</v>
      </c>
      <c r="BU151" s="170">
        <f t="shared" si="214"/>
        <v>1.6666666666666667</v>
      </c>
      <c r="BV151" s="170">
        <f t="shared" si="214"/>
        <v>1.6666666666666667</v>
      </c>
      <c r="BW151" s="170">
        <f t="shared" si="214"/>
        <v>1.6666666666666667</v>
      </c>
      <c r="BX151" s="170">
        <f t="shared" si="214"/>
        <v>1.6666666666666667</v>
      </c>
      <c r="BY151" s="170">
        <f t="shared" si="214"/>
        <v>1.6666666666666667</v>
      </c>
      <c r="BZ151" s="170">
        <f t="shared" si="214"/>
        <v>1.6666666666666667</v>
      </c>
      <c r="CA151" s="170">
        <f t="shared" si="214"/>
        <v>1.6666666666666667</v>
      </c>
      <c r="CB151" s="170">
        <f t="shared" si="214"/>
        <v>1.6666666666666667</v>
      </c>
      <c r="CC151" s="170">
        <f t="shared" si="214"/>
        <v>1.6666666666666667</v>
      </c>
      <c r="CD151" s="170">
        <f t="shared" si="214"/>
        <v>1.6666666666666667</v>
      </c>
      <c r="CE151" s="170">
        <f t="shared" si="214"/>
        <v>1.6666666666666667</v>
      </c>
      <c r="CF151" s="170">
        <f t="shared" si="214"/>
        <v>1.6666666666666667</v>
      </c>
      <c r="CG151" s="170">
        <f t="shared" si="214"/>
        <v>1.6666666666666667</v>
      </c>
      <c r="CH151" s="170">
        <f t="shared" si="214"/>
        <v>1.6666666666666667</v>
      </c>
      <c r="CI151" s="170">
        <f t="shared" si="214"/>
        <v>1.6666666666666667</v>
      </c>
      <c r="CJ151" s="170">
        <f t="shared" si="214"/>
        <v>1.6666666666666667</v>
      </c>
      <c r="CK151" s="170">
        <f t="shared" si="214"/>
        <v>1.6666666666666667</v>
      </c>
      <c r="CL151" s="170">
        <f t="shared" si="214"/>
        <v>1.6666666666666667</v>
      </c>
      <c r="CM151" s="170">
        <f t="shared" si="214"/>
        <v>1.6666666666666667</v>
      </c>
    </row>
    <row r="152" spans="2:91" hidden="1" x14ac:dyDescent="0.2">
      <c r="B152" s="160"/>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c r="BH152" s="159"/>
      <c r="BI152" s="159"/>
      <c r="BJ152" s="159"/>
      <c r="BK152" s="159"/>
      <c r="BL152" s="159"/>
      <c r="BM152" s="159"/>
      <c r="BN152" s="159"/>
      <c r="BO152" s="159"/>
      <c r="BP152" s="159"/>
      <c r="BQ152" s="159"/>
      <c r="BR152" s="159"/>
      <c r="BS152" s="159"/>
      <c r="BT152" s="159"/>
      <c r="BU152" s="159"/>
      <c r="BV152" s="159"/>
      <c r="BW152" s="159"/>
      <c r="BX152" s="159"/>
      <c r="BY152" s="159"/>
      <c r="BZ152" s="159"/>
      <c r="CA152" s="159"/>
      <c r="CB152" s="159"/>
      <c r="CC152" s="159"/>
      <c r="CD152" s="159"/>
      <c r="CE152" s="159"/>
      <c r="CF152" s="159"/>
      <c r="CG152" s="159"/>
      <c r="CH152" s="159"/>
      <c r="CI152" s="159"/>
      <c r="CJ152" s="159"/>
      <c r="CK152" s="159"/>
      <c r="CL152" s="159"/>
      <c r="CM152" s="159"/>
    </row>
    <row r="153" spans="2:91" s="115" customFormat="1" hidden="1" x14ac:dyDescent="0.2">
      <c r="B153" s="169" t="s">
        <v>271</v>
      </c>
      <c r="C153" s="168"/>
      <c r="D153" s="168"/>
      <c r="E153" s="168"/>
      <c r="F153" s="168"/>
      <c r="G153" s="168"/>
      <c r="H153" s="168"/>
      <c r="I153" s="168"/>
      <c r="J153" s="168"/>
      <c r="K153" s="168"/>
      <c r="L153" s="168"/>
      <c r="M153" s="168"/>
      <c r="N153" s="168"/>
      <c r="O153" s="168"/>
      <c r="P153" s="168"/>
      <c r="Q153" s="168"/>
      <c r="R153" s="168"/>
      <c r="S153" s="168"/>
      <c r="T153" s="168"/>
      <c r="U153" s="168"/>
      <c r="V153" s="168"/>
      <c r="W153" s="168"/>
      <c r="X153" s="168"/>
      <c r="Y153" s="168"/>
      <c r="Z153" s="168"/>
      <c r="AA153" s="168"/>
      <c r="AB153" s="168"/>
      <c r="AC153" s="168"/>
      <c r="AD153" s="168"/>
      <c r="AE153" s="7"/>
      <c r="AF153" s="167">
        <f t="shared" ref="AF153:BK153" si="215">SUM(AF154:AF160)</f>
        <v>0</v>
      </c>
      <c r="AG153" s="167">
        <f t="shared" si="215"/>
        <v>0</v>
      </c>
      <c r="AH153" s="167">
        <f t="shared" si="215"/>
        <v>0</v>
      </c>
      <c r="AI153" s="167">
        <f t="shared" si="215"/>
        <v>0</v>
      </c>
      <c r="AJ153" s="167">
        <f t="shared" si="215"/>
        <v>0</v>
      </c>
      <c r="AK153" s="167">
        <f t="shared" si="215"/>
        <v>0</v>
      </c>
      <c r="AL153" s="167">
        <f t="shared" si="215"/>
        <v>0</v>
      </c>
      <c r="AM153" s="167">
        <f t="shared" si="215"/>
        <v>0</v>
      </c>
      <c r="AN153" s="167">
        <f t="shared" si="215"/>
        <v>0</v>
      </c>
      <c r="AO153" s="167">
        <f t="shared" si="215"/>
        <v>8350.7133600000016</v>
      </c>
      <c r="AP153" s="167">
        <f t="shared" si="215"/>
        <v>8311.2479999999996</v>
      </c>
      <c r="AQ153" s="167">
        <f t="shared" si="215"/>
        <v>8833.9679999999989</v>
      </c>
      <c r="AR153" s="167">
        <f t="shared" si="215"/>
        <v>9414.1000800000002</v>
      </c>
      <c r="AS153" s="167">
        <f t="shared" si="215"/>
        <v>6643.5969600000017</v>
      </c>
      <c r="AT153" s="167">
        <f t="shared" si="215"/>
        <v>9069.5404800000015</v>
      </c>
      <c r="AU153" s="167">
        <f t="shared" si="215"/>
        <v>8401.1558400000013</v>
      </c>
      <c r="AV153" s="167">
        <f t="shared" si="215"/>
        <v>8889.0278400000025</v>
      </c>
      <c r="AW153" s="167">
        <f t="shared" si="215"/>
        <v>8713.3939200000023</v>
      </c>
      <c r="AX153" s="167">
        <f t="shared" si="215"/>
        <v>8757.3024000000023</v>
      </c>
      <c r="AY153" s="167">
        <f t="shared" si="215"/>
        <v>10000.156320000002</v>
      </c>
      <c r="AZ153" s="167">
        <f t="shared" si="215"/>
        <v>8552.3961600000021</v>
      </c>
      <c r="BA153" s="167">
        <f t="shared" si="215"/>
        <v>9720.7886160000016</v>
      </c>
      <c r="BB153" s="167">
        <f t="shared" si="215"/>
        <v>9901.5840000000007</v>
      </c>
      <c r="BC153" s="167">
        <f t="shared" si="215"/>
        <v>9951.48</v>
      </c>
      <c r="BD153" s="167">
        <f t="shared" si="215"/>
        <v>10374.765350400003</v>
      </c>
      <c r="BE153" s="167">
        <f t="shared" si="215"/>
        <v>7058.1139200000016</v>
      </c>
      <c r="BF153" s="167">
        <f t="shared" si="215"/>
        <v>9672.1320960000012</v>
      </c>
      <c r="BG153" s="167">
        <f t="shared" si="215"/>
        <v>9296.0524800000021</v>
      </c>
      <c r="BH153" s="167">
        <f t="shared" si="215"/>
        <v>9650.944512</v>
      </c>
      <c r="BI153" s="167">
        <f t="shared" si="215"/>
        <v>9285.4586880000024</v>
      </c>
      <c r="BJ153" s="167">
        <f t="shared" si="215"/>
        <v>9486.7407360000016</v>
      </c>
      <c r="BK153" s="167">
        <f t="shared" si="215"/>
        <v>11077.795872000004</v>
      </c>
      <c r="BL153" s="167">
        <f t="shared" ref="BL153:CM153" si="216">SUM(BL154:BL160)</f>
        <v>9121.2549120000022</v>
      </c>
      <c r="BM153" s="167">
        <f t="shared" si="216"/>
        <v>10736.675769600002</v>
      </c>
      <c r="BN153" s="167">
        <f t="shared" si="216"/>
        <v>10750.291200000003</v>
      </c>
      <c r="BO153" s="167">
        <f t="shared" si="216"/>
        <v>10804.464000000002</v>
      </c>
      <c r="BP153" s="167">
        <f t="shared" si="216"/>
        <v>10920.805632000003</v>
      </c>
      <c r="BQ153" s="167">
        <f t="shared" si="216"/>
        <v>7429.5936000000029</v>
      </c>
      <c r="BR153" s="167">
        <f t="shared" si="216"/>
        <v>10008.345600000002</v>
      </c>
      <c r="BS153" s="167">
        <f t="shared" si="216"/>
        <v>9751.8643200000024</v>
      </c>
      <c r="BT153" s="167">
        <f t="shared" si="216"/>
        <v>10365.189120000003</v>
      </c>
      <c r="BU153" s="167">
        <f t="shared" si="216"/>
        <v>9601.3209600000027</v>
      </c>
      <c r="BV153" s="167">
        <f t="shared" si="216"/>
        <v>10158.888960000004</v>
      </c>
      <c r="BW153" s="167">
        <f t="shared" si="216"/>
        <v>11453.840640000002</v>
      </c>
      <c r="BX153" s="167">
        <f t="shared" si="216"/>
        <v>9785.3184000000037</v>
      </c>
      <c r="BY153" s="167">
        <f t="shared" si="216"/>
        <v>11301.763968000003</v>
      </c>
      <c r="BZ153" s="167">
        <f t="shared" si="216"/>
        <v>11107.008000000002</v>
      </c>
      <c r="CA153" s="167">
        <f t="shared" si="216"/>
        <v>11347.776000000002</v>
      </c>
      <c r="CB153" s="167">
        <f t="shared" si="216"/>
        <v>12662.020800000002</v>
      </c>
      <c r="CC153" s="167">
        <f t="shared" si="216"/>
        <v>8442.7200000000012</v>
      </c>
      <c r="CD153" s="167">
        <f t="shared" si="216"/>
        <v>11373.120000000003</v>
      </c>
      <c r="CE153" s="167">
        <f t="shared" si="216"/>
        <v>11081.664000000002</v>
      </c>
      <c r="CF153" s="167">
        <f t="shared" si="216"/>
        <v>11569.536000000002</v>
      </c>
      <c r="CG153" s="167">
        <f t="shared" si="216"/>
        <v>11119.680000000002</v>
      </c>
      <c r="CH153" s="167">
        <f t="shared" si="216"/>
        <v>11544.192000000003</v>
      </c>
      <c r="CI153" s="167">
        <f t="shared" si="216"/>
        <v>12794.760000000002</v>
      </c>
      <c r="CJ153" s="167">
        <f t="shared" si="216"/>
        <v>11081.664000000002</v>
      </c>
      <c r="CK153" s="167">
        <f t="shared" si="216"/>
        <v>13103.719200000003</v>
      </c>
      <c r="CL153" s="167">
        <f t="shared" si="216"/>
        <v>12398.4</v>
      </c>
      <c r="CM153" s="167">
        <f t="shared" si="216"/>
        <v>13118.4</v>
      </c>
    </row>
    <row r="154" spans="2:91" hidden="1" x14ac:dyDescent="0.2">
      <c r="B154" s="160" t="s">
        <v>270</v>
      </c>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F154" s="158">
        <f t="shared" ref="AF154:BK154" si="217">AF145*AF35</f>
        <v>0</v>
      </c>
      <c r="AG154" s="158">
        <f t="shared" si="217"/>
        <v>0</v>
      </c>
      <c r="AH154" s="158">
        <f t="shared" si="217"/>
        <v>0</v>
      </c>
      <c r="AI154" s="158">
        <f t="shared" si="217"/>
        <v>0</v>
      </c>
      <c r="AJ154" s="158">
        <f t="shared" si="217"/>
        <v>0</v>
      </c>
      <c r="AK154" s="158">
        <f t="shared" si="217"/>
        <v>0</v>
      </c>
      <c r="AL154" s="158">
        <f t="shared" si="217"/>
        <v>0</v>
      </c>
      <c r="AM154" s="158">
        <f t="shared" si="217"/>
        <v>0</v>
      </c>
      <c r="AN154" s="158">
        <f t="shared" si="217"/>
        <v>0</v>
      </c>
      <c r="AO154" s="158">
        <f t="shared" si="217"/>
        <v>930.44160000000011</v>
      </c>
      <c r="AP154" s="158">
        <f t="shared" si="217"/>
        <v>760.32</v>
      </c>
      <c r="AQ154" s="158">
        <f t="shared" si="217"/>
        <v>760.32</v>
      </c>
      <c r="AR154" s="158">
        <f t="shared" si="217"/>
        <v>1048.9248</v>
      </c>
      <c r="AS154" s="158">
        <f t="shared" si="217"/>
        <v>634.23360000000014</v>
      </c>
      <c r="AT154" s="158">
        <f t="shared" si="217"/>
        <v>780.59520000000009</v>
      </c>
      <c r="AU154" s="158">
        <f t="shared" si="217"/>
        <v>975.74400000000014</v>
      </c>
      <c r="AV154" s="158">
        <f t="shared" si="217"/>
        <v>780.59520000000009</v>
      </c>
      <c r="AW154" s="158">
        <f t="shared" si="217"/>
        <v>780.59520000000009</v>
      </c>
      <c r="AX154" s="158">
        <f t="shared" si="217"/>
        <v>975.74400000000014</v>
      </c>
      <c r="AY154" s="158">
        <f t="shared" si="217"/>
        <v>878.16960000000006</v>
      </c>
      <c r="AZ154" s="158">
        <f t="shared" si="217"/>
        <v>975.74400000000014</v>
      </c>
      <c r="BA154" s="158">
        <f t="shared" si="217"/>
        <v>868.41216000000009</v>
      </c>
      <c r="BB154" s="158">
        <f t="shared" si="217"/>
        <v>887.04</v>
      </c>
      <c r="BC154" s="158">
        <f t="shared" si="217"/>
        <v>1108.8</v>
      </c>
      <c r="BD154" s="158">
        <f t="shared" si="217"/>
        <v>911.06611200000009</v>
      </c>
      <c r="BE154" s="158">
        <f t="shared" si="217"/>
        <v>688.59648000000016</v>
      </c>
      <c r="BF154" s="158">
        <f t="shared" si="217"/>
        <v>1059.3792000000003</v>
      </c>
      <c r="BG154" s="158">
        <f t="shared" si="217"/>
        <v>847.50336000000016</v>
      </c>
      <c r="BH154" s="158">
        <f t="shared" si="217"/>
        <v>847.50336000000016</v>
      </c>
      <c r="BI154" s="158">
        <f t="shared" si="217"/>
        <v>1059.3792000000003</v>
      </c>
      <c r="BJ154" s="158">
        <f t="shared" si="217"/>
        <v>847.50336000000016</v>
      </c>
      <c r="BK154" s="158">
        <f t="shared" si="217"/>
        <v>953.44128000000023</v>
      </c>
      <c r="BL154" s="158">
        <f t="shared" ref="BL154:CM154" si="218">BL145*BL35</f>
        <v>1059.3792000000003</v>
      </c>
      <c r="BM154" s="158">
        <f t="shared" si="218"/>
        <v>942.84748800000023</v>
      </c>
      <c r="BN154" s="158">
        <f t="shared" si="218"/>
        <v>963.07200000000012</v>
      </c>
      <c r="BO154" s="158">
        <f t="shared" si="218"/>
        <v>1203.8400000000001</v>
      </c>
      <c r="BP154" s="158">
        <f t="shared" si="218"/>
        <v>959.01696000000027</v>
      </c>
      <c r="BQ154" s="158">
        <f t="shared" si="218"/>
        <v>724.83840000000021</v>
      </c>
      <c r="BR154" s="158">
        <f t="shared" si="218"/>
        <v>1115.1360000000002</v>
      </c>
      <c r="BS154" s="158">
        <f t="shared" si="218"/>
        <v>892.1088000000002</v>
      </c>
      <c r="BT154" s="158">
        <f t="shared" si="218"/>
        <v>892.1088000000002</v>
      </c>
      <c r="BU154" s="158">
        <f t="shared" si="218"/>
        <v>1115.1360000000002</v>
      </c>
      <c r="BV154" s="158">
        <f t="shared" si="218"/>
        <v>892.1088000000002</v>
      </c>
      <c r="BW154" s="158">
        <f t="shared" si="218"/>
        <v>1254.5280000000002</v>
      </c>
      <c r="BX154" s="158">
        <f t="shared" si="218"/>
        <v>892.1088000000002</v>
      </c>
      <c r="BY154" s="158">
        <f t="shared" si="218"/>
        <v>992.47104000000024</v>
      </c>
      <c r="BZ154" s="158">
        <f t="shared" si="218"/>
        <v>1267.2</v>
      </c>
      <c r="CA154" s="158">
        <f t="shared" si="218"/>
        <v>1013.7600000000001</v>
      </c>
      <c r="CB154" s="158">
        <f t="shared" si="218"/>
        <v>1089.7920000000001</v>
      </c>
      <c r="CC154" s="158">
        <f t="shared" si="218"/>
        <v>823.68000000000006</v>
      </c>
      <c r="CD154" s="158">
        <f t="shared" si="218"/>
        <v>1267.2</v>
      </c>
      <c r="CE154" s="158">
        <f t="shared" si="218"/>
        <v>1013.7600000000001</v>
      </c>
      <c r="CF154" s="158">
        <f t="shared" si="218"/>
        <v>1267.2</v>
      </c>
      <c r="CG154" s="158">
        <f t="shared" si="218"/>
        <v>1013.7600000000001</v>
      </c>
      <c r="CH154" s="158">
        <f t="shared" si="218"/>
        <v>1013.7600000000001</v>
      </c>
      <c r="CI154" s="158">
        <f t="shared" si="218"/>
        <v>1425.6</v>
      </c>
      <c r="CJ154" s="158">
        <f t="shared" si="218"/>
        <v>1013.7600000000001</v>
      </c>
      <c r="CK154" s="158">
        <f t="shared" si="218"/>
        <v>1127.808</v>
      </c>
      <c r="CL154" s="158">
        <f t="shared" si="218"/>
        <v>1440</v>
      </c>
      <c r="CM154" s="158">
        <f t="shared" si="218"/>
        <v>1152</v>
      </c>
    </row>
    <row r="155" spans="2:91" hidden="1" x14ac:dyDescent="0.2">
      <c r="B155" s="160" t="s">
        <v>269</v>
      </c>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F155" s="158">
        <f t="shared" ref="AF155:BK155" si="219">AF146*AF36</f>
        <v>0</v>
      </c>
      <c r="AG155" s="158">
        <f t="shared" si="219"/>
        <v>0</v>
      </c>
      <c r="AH155" s="158">
        <f t="shared" si="219"/>
        <v>0</v>
      </c>
      <c r="AI155" s="158">
        <f t="shared" si="219"/>
        <v>0</v>
      </c>
      <c r="AJ155" s="158">
        <f t="shared" si="219"/>
        <v>0</v>
      </c>
      <c r="AK155" s="158">
        <f t="shared" si="219"/>
        <v>0</v>
      </c>
      <c r="AL155" s="158">
        <f t="shared" si="219"/>
        <v>0</v>
      </c>
      <c r="AM155" s="158">
        <f t="shared" si="219"/>
        <v>0</v>
      </c>
      <c r="AN155" s="158">
        <f t="shared" si="219"/>
        <v>0</v>
      </c>
      <c r="AO155" s="158">
        <f t="shared" si="219"/>
        <v>976.96368000000007</v>
      </c>
      <c r="AP155" s="158">
        <f t="shared" si="219"/>
        <v>798.33600000000001</v>
      </c>
      <c r="AQ155" s="158">
        <f t="shared" si="219"/>
        <v>798.33600000000001</v>
      </c>
      <c r="AR155" s="158">
        <f t="shared" si="219"/>
        <v>1101.37104</v>
      </c>
      <c r="AS155" s="158">
        <f t="shared" si="219"/>
        <v>665.94528000000003</v>
      </c>
      <c r="AT155" s="158">
        <f t="shared" si="219"/>
        <v>819.6249600000001</v>
      </c>
      <c r="AU155" s="158">
        <f t="shared" si="219"/>
        <v>1024.5312000000001</v>
      </c>
      <c r="AV155" s="158">
        <f t="shared" si="219"/>
        <v>819.6249600000001</v>
      </c>
      <c r="AW155" s="158">
        <f t="shared" si="219"/>
        <v>819.6249600000001</v>
      </c>
      <c r="AX155" s="158">
        <f t="shared" si="219"/>
        <v>1024.5312000000001</v>
      </c>
      <c r="AY155" s="158">
        <f t="shared" si="219"/>
        <v>922.07808000000011</v>
      </c>
      <c r="AZ155" s="158">
        <f t="shared" si="219"/>
        <v>819.6249600000001</v>
      </c>
      <c r="BA155" s="158">
        <f t="shared" si="219"/>
        <v>1139.79096</v>
      </c>
      <c r="BB155" s="158">
        <f t="shared" si="219"/>
        <v>931.39200000000005</v>
      </c>
      <c r="BC155" s="158">
        <f t="shared" si="219"/>
        <v>1164.2400000000002</v>
      </c>
      <c r="BD155" s="158">
        <f t="shared" si="219"/>
        <v>956.61941760000025</v>
      </c>
      <c r="BE155" s="158">
        <f t="shared" si="219"/>
        <v>723.02630400000021</v>
      </c>
      <c r="BF155" s="158">
        <f t="shared" si="219"/>
        <v>889.87852800000019</v>
      </c>
      <c r="BG155" s="158">
        <f t="shared" si="219"/>
        <v>1112.3481600000002</v>
      </c>
      <c r="BH155" s="158">
        <f t="shared" si="219"/>
        <v>889.87852800000019</v>
      </c>
      <c r="BI155" s="158">
        <f t="shared" si="219"/>
        <v>889.87852800000019</v>
      </c>
      <c r="BJ155" s="158">
        <f t="shared" si="219"/>
        <v>1112.3481600000002</v>
      </c>
      <c r="BK155" s="158">
        <f t="shared" si="219"/>
        <v>1001.1133440000002</v>
      </c>
      <c r="BL155" s="158">
        <f t="shared" ref="BL155:CM155" si="220">BL146*BL36</f>
        <v>1112.3481600000002</v>
      </c>
      <c r="BM155" s="158">
        <f t="shared" si="220"/>
        <v>989.98986240000022</v>
      </c>
      <c r="BN155" s="158">
        <f t="shared" si="220"/>
        <v>1011.2256000000001</v>
      </c>
      <c r="BO155" s="158">
        <f t="shared" si="220"/>
        <v>1264.0320000000002</v>
      </c>
      <c r="BP155" s="158">
        <f t="shared" si="220"/>
        <v>1006.9678080000002</v>
      </c>
      <c r="BQ155" s="158">
        <f t="shared" si="220"/>
        <v>761.08032000000026</v>
      </c>
      <c r="BR155" s="158">
        <f t="shared" si="220"/>
        <v>1170.8928000000005</v>
      </c>
      <c r="BS155" s="158">
        <f t="shared" si="220"/>
        <v>936.71424000000036</v>
      </c>
      <c r="BT155" s="158">
        <f t="shared" si="220"/>
        <v>936.71424000000036</v>
      </c>
      <c r="BU155" s="158">
        <f t="shared" si="220"/>
        <v>1170.8928000000005</v>
      </c>
      <c r="BV155" s="158">
        <f t="shared" si="220"/>
        <v>936.71424000000036</v>
      </c>
      <c r="BW155" s="158">
        <f t="shared" si="220"/>
        <v>1053.8035200000002</v>
      </c>
      <c r="BX155" s="158">
        <f t="shared" si="220"/>
        <v>1170.8928000000005</v>
      </c>
      <c r="BY155" s="158">
        <f t="shared" si="220"/>
        <v>1042.0945920000001</v>
      </c>
      <c r="BZ155" s="158">
        <f t="shared" si="220"/>
        <v>1064.4480000000003</v>
      </c>
      <c r="CA155" s="158">
        <f t="shared" si="220"/>
        <v>1330.5600000000004</v>
      </c>
      <c r="CB155" s="158">
        <f t="shared" si="220"/>
        <v>1144.2816</v>
      </c>
      <c r="CC155" s="158">
        <f t="shared" si="220"/>
        <v>864.86400000000003</v>
      </c>
      <c r="CD155" s="158">
        <f t="shared" si="220"/>
        <v>1330.5600000000004</v>
      </c>
      <c r="CE155" s="158">
        <f t="shared" si="220"/>
        <v>1064.4480000000003</v>
      </c>
      <c r="CF155" s="158">
        <f t="shared" si="220"/>
        <v>1064.4480000000003</v>
      </c>
      <c r="CG155" s="158">
        <f t="shared" si="220"/>
        <v>1330.5600000000004</v>
      </c>
      <c r="CH155" s="158">
        <f t="shared" si="220"/>
        <v>1064.4480000000003</v>
      </c>
      <c r="CI155" s="158">
        <f t="shared" si="220"/>
        <v>1496.88</v>
      </c>
      <c r="CJ155" s="158">
        <f t="shared" si="220"/>
        <v>1064.4480000000003</v>
      </c>
      <c r="CK155" s="158">
        <f t="shared" si="220"/>
        <v>1184.1984000000002</v>
      </c>
      <c r="CL155" s="158">
        <f t="shared" si="220"/>
        <v>1512</v>
      </c>
      <c r="CM155" s="158">
        <f t="shared" si="220"/>
        <v>1209.6000000000001</v>
      </c>
    </row>
    <row r="156" spans="2:91" hidden="1" x14ac:dyDescent="0.2">
      <c r="B156" s="160" t="s">
        <v>268</v>
      </c>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F156" s="158">
        <f t="shared" ref="AF156:BK156" si="221">AF147*AF37</f>
        <v>0</v>
      </c>
      <c r="AG156" s="158">
        <f t="shared" si="221"/>
        <v>0</v>
      </c>
      <c r="AH156" s="158">
        <f t="shared" si="221"/>
        <v>0</v>
      </c>
      <c r="AI156" s="158">
        <f t="shared" si="221"/>
        <v>0</v>
      </c>
      <c r="AJ156" s="158">
        <f t="shared" si="221"/>
        <v>0</v>
      </c>
      <c r="AK156" s="158">
        <f t="shared" si="221"/>
        <v>0</v>
      </c>
      <c r="AL156" s="158">
        <f t="shared" si="221"/>
        <v>0</v>
      </c>
      <c r="AM156" s="158">
        <f t="shared" si="221"/>
        <v>0</v>
      </c>
      <c r="AN156" s="158">
        <f t="shared" si="221"/>
        <v>0</v>
      </c>
      <c r="AO156" s="158">
        <f t="shared" si="221"/>
        <v>1358.4447360000001</v>
      </c>
      <c r="AP156" s="158">
        <f t="shared" si="221"/>
        <v>1734.48</v>
      </c>
      <c r="AQ156" s="158">
        <f t="shared" si="221"/>
        <v>1387.5840000000001</v>
      </c>
      <c r="AR156" s="158">
        <f t="shared" si="221"/>
        <v>1914.2877600000002</v>
      </c>
      <c r="AS156" s="158">
        <f t="shared" si="221"/>
        <v>1157.4763200000002</v>
      </c>
      <c r="AT156" s="158">
        <f t="shared" si="221"/>
        <v>1424.5862400000001</v>
      </c>
      <c r="AU156" s="158">
        <f t="shared" si="221"/>
        <v>1424.5862400000001</v>
      </c>
      <c r="AV156" s="158">
        <f t="shared" si="221"/>
        <v>1780.7328</v>
      </c>
      <c r="AW156" s="158">
        <f t="shared" si="221"/>
        <v>1424.5862400000001</v>
      </c>
      <c r="AX156" s="158">
        <f t="shared" si="221"/>
        <v>1780.7328</v>
      </c>
      <c r="AY156" s="158">
        <f t="shared" si="221"/>
        <v>1602.6595200000002</v>
      </c>
      <c r="AZ156" s="158">
        <f t="shared" si="221"/>
        <v>1424.5862400000001</v>
      </c>
      <c r="BA156" s="158">
        <f t="shared" si="221"/>
        <v>1981.0652400000004</v>
      </c>
      <c r="BB156" s="158">
        <f t="shared" si="221"/>
        <v>1618.848</v>
      </c>
      <c r="BC156" s="158">
        <f t="shared" si="221"/>
        <v>1618.848</v>
      </c>
      <c r="BD156" s="158">
        <f t="shared" si="221"/>
        <v>2078.3695680000005</v>
      </c>
      <c r="BE156" s="158">
        <f t="shared" si="221"/>
        <v>1256.6885760000002</v>
      </c>
      <c r="BF156" s="158">
        <f t="shared" si="221"/>
        <v>1546.6936320000002</v>
      </c>
      <c r="BG156" s="158">
        <f t="shared" si="221"/>
        <v>1933.3670400000005</v>
      </c>
      <c r="BH156" s="158">
        <f t="shared" si="221"/>
        <v>1546.6936320000002</v>
      </c>
      <c r="BI156" s="158">
        <f t="shared" si="221"/>
        <v>1546.6936320000002</v>
      </c>
      <c r="BJ156" s="158">
        <f t="shared" si="221"/>
        <v>1933.3670400000005</v>
      </c>
      <c r="BK156" s="158">
        <f t="shared" si="221"/>
        <v>1740.0303360000005</v>
      </c>
      <c r="BL156" s="158">
        <f t="shared" ref="BL156:CM156" si="222">BL147*BL37</f>
        <v>1546.6936320000002</v>
      </c>
      <c r="BM156" s="158">
        <f t="shared" si="222"/>
        <v>2150.8708320000005</v>
      </c>
      <c r="BN156" s="158">
        <f t="shared" si="222"/>
        <v>1757.6064000000001</v>
      </c>
      <c r="BO156" s="158">
        <f t="shared" si="222"/>
        <v>2197.0080000000003</v>
      </c>
      <c r="BP156" s="158">
        <f t="shared" si="222"/>
        <v>1750.2059520000005</v>
      </c>
      <c r="BQ156" s="158">
        <f t="shared" si="222"/>
        <v>1322.8300800000004</v>
      </c>
      <c r="BR156" s="158">
        <f t="shared" si="222"/>
        <v>1628.0985600000006</v>
      </c>
      <c r="BS156" s="158">
        <f t="shared" si="222"/>
        <v>2035.1232000000007</v>
      </c>
      <c r="BT156" s="158">
        <f t="shared" si="222"/>
        <v>1628.0985600000006</v>
      </c>
      <c r="BU156" s="158">
        <f t="shared" si="222"/>
        <v>1628.0985600000006</v>
      </c>
      <c r="BV156" s="158">
        <f t="shared" si="222"/>
        <v>2035.1232000000007</v>
      </c>
      <c r="BW156" s="158">
        <f t="shared" si="222"/>
        <v>1831.6108800000004</v>
      </c>
      <c r="BX156" s="158">
        <f t="shared" si="222"/>
        <v>2035.1232000000007</v>
      </c>
      <c r="BY156" s="158">
        <f t="shared" si="222"/>
        <v>1811.2596480000004</v>
      </c>
      <c r="BZ156" s="158">
        <f t="shared" si="222"/>
        <v>1850.1120000000003</v>
      </c>
      <c r="CA156" s="158">
        <f t="shared" si="222"/>
        <v>2312.6400000000003</v>
      </c>
      <c r="CB156" s="158">
        <f t="shared" si="222"/>
        <v>1988.8704</v>
      </c>
      <c r="CC156" s="158">
        <f t="shared" si="222"/>
        <v>1503.2160000000001</v>
      </c>
      <c r="CD156" s="158">
        <f t="shared" si="222"/>
        <v>2312.6400000000003</v>
      </c>
      <c r="CE156" s="158">
        <f t="shared" si="222"/>
        <v>1850.1120000000003</v>
      </c>
      <c r="CF156" s="158">
        <f t="shared" si="222"/>
        <v>1850.1120000000003</v>
      </c>
      <c r="CG156" s="158">
        <f t="shared" si="222"/>
        <v>2312.6400000000003</v>
      </c>
      <c r="CH156" s="158">
        <f t="shared" si="222"/>
        <v>1850.1120000000003</v>
      </c>
      <c r="CI156" s="158">
        <f t="shared" si="222"/>
        <v>2081.3760000000002</v>
      </c>
      <c r="CJ156" s="158">
        <f t="shared" si="222"/>
        <v>2312.6400000000003</v>
      </c>
      <c r="CK156" s="158">
        <f t="shared" si="222"/>
        <v>2058.2496000000001</v>
      </c>
      <c r="CL156" s="158">
        <f t="shared" si="222"/>
        <v>2102.4</v>
      </c>
      <c r="CM156" s="158">
        <f t="shared" si="222"/>
        <v>2628</v>
      </c>
    </row>
    <row r="157" spans="2:91" hidden="1" x14ac:dyDescent="0.2">
      <c r="B157" s="160" t="s">
        <v>267</v>
      </c>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F157" s="158">
        <f t="shared" ref="AF157:BK157" si="223">AF148*AF38</f>
        <v>0</v>
      </c>
      <c r="AG157" s="158">
        <f t="shared" si="223"/>
        <v>0</v>
      </c>
      <c r="AH157" s="158">
        <f t="shared" si="223"/>
        <v>0</v>
      </c>
      <c r="AI157" s="158">
        <f t="shared" si="223"/>
        <v>0</v>
      </c>
      <c r="AJ157" s="158">
        <f t="shared" si="223"/>
        <v>0</v>
      </c>
      <c r="AK157" s="158">
        <f t="shared" si="223"/>
        <v>0</v>
      </c>
      <c r="AL157" s="158">
        <f t="shared" si="223"/>
        <v>0</v>
      </c>
      <c r="AM157" s="158">
        <f t="shared" si="223"/>
        <v>0</v>
      </c>
      <c r="AN157" s="158">
        <f t="shared" si="223"/>
        <v>0</v>
      </c>
      <c r="AO157" s="158">
        <f t="shared" si="223"/>
        <v>669.91795200000001</v>
      </c>
      <c r="AP157" s="158">
        <f t="shared" si="223"/>
        <v>855.3599999999999</v>
      </c>
      <c r="AQ157" s="158">
        <f t="shared" si="223"/>
        <v>684.28800000000001</v>
      </c>
      <c r="AR157" s="158">
        <f t="shared" si="223"/>
        <v>755.22585600000002</v>
      </c>
      <c r="AS157" s="158">
        <f t="shared" si="223"/>
        <v>713.51280000000008</v>
      </c>
      <c r="AT157" s="158">
        <f t="shared" si="223"/>
        <v>702.53568000000007</v>
      </c>
      <c r="AU157" s="158">
        <f t="shared" si="223"/>
        <v>702.53568000000007</v>
      </c>
      <c r="AV157" s="158">
        <f t="shared" si="223"/>
        <v>878.16960000000017</v>
      </c>
      <c r="AW157" s="158">
        <f t="shared" si="223"/>
        <v>702.53568000000007</v>
      </c>
      <c r="AX157" s="158">
        <f t="shared" si="223"/>
        <v>702.53568000000007</v>
      </c>
      <c r="AY157" s="158">
        <f t="shared" si="223"/>
        <v>987.94079999999997</v>
      </c>
      <c r="AZ157" s="158">
        <f t="shared" si="223"/>
        <v>702.53568000000007</v>
      </c>
      <c r="BA157" s="158">
        <f t="shared" si="223"/>
        <v>976.96368000000029</v>
      </c>
      <c r="BB157" s="158">
        <f t="shared" si="223"/>
        <v>798.33600000000001</v>
      </c>
      <c r="BC157" s="158">
        <f t="shared" si="223"/>
        <v>798.33600000000001</v>
      </c>
      <c r="BD157" s="158">
        <f t="shared" si="223"/>
        <v>1024.949376</v>
      </c>
      <c r="BE157" s="158">
        <f t="shared" si="223"/>
        <v>619.73683200000016</v>
      </c>
      <c r="BF157" s="158">
        <f t="shared" si="223"/>
        <v>762.7530240000001</v>
      </c>
      <c r="BG157" s="158">
        <f t="shared" si="223"/>
        <v>762.7530240000001</v>
      </c>
      <c r="BH157" s="158">
        <f t="shared" si="223"/>
        <v>953.44128000000012</v>
      </c>
      <c r="BI157" s="158">
        <f t="shared" si="223"/>
        <v>762.7530240000001</v>
      </c>
      <c r="BJ157" s="158">
        <f t="shared" si="223"/>
        <v>953.44128000000012</v>
      </c>
      <c r="BK157" s="158">
        <f t="shared" si="223"/>
        <v>858.09715200000005</v>
      </c>
      <c r="BL157" s="158">
        <f t="shared" ref="BL157:CM157" si="224">BL148*BL38</f>
        <v>762.7530240000001</v>
      </c>
      <c r="BM157" s="158">
        <f t="shared" si="224"/>
        <v>1060.7034240000003</v>
      </c>
      <c r="BN157" s="158">
        <f t="shared" si="224"/>
        <v>866.76480000000004</v>
      </c>
      <c r="BO157" s="158">
        <f t="shared" si="224"/>
        <v>866.76480000000004</v>
      </c>
      <c r="BP157" s="158">
        <f t="shared" si="224"/>
        <v>1078.8940800000003</v>
      </c>
      <c r="BQ157" s="158">
        <f t="shared" si="224"/>
        <v>652.35456000000022</v>
      </c>
      <c r="BR157" s="158">
        <f t="shared" si="224"/>
        <v>802.89792000000011</v>
      </c>
      <c r="BS157" s="158">
        <f t="shared" si="224"/>
        <v>1003.6224000000002</v>
      </c>
      <c r="BT157" s="158">
        <f t="shared" si="224"/>
        <v>802.89792000000011</v>
      </c>
      <c r="BU157" s="158">
        <f t="shared" si="224"/>
        <v>802.89792000000011</v>
      </c>
      <c r="BV157" s="158">
        <f t="shared" si="224"/>
        <v>1003.6224000000002</v>
      </c>
      <c r="BW157" s="158">
        <f t="shared" si="224"/>
        <v>903.26016000000027</v>
      </c>
      <c r="BX157" s="158">
        <f t="shared" si="224"/>
        <v>802.89792000000011</v>
      </c>
      <c r="BY157" s="158">
        <f t="shared" si="224"/>
        <v>1116.5299200000002</v>
      </c>
      <c r="BZ157" s="158">
        <f t="shared" si="224"/>
        <v>912.38400000000013</v>
      </c>
      <c r="CA157" s="158">
        <f t="shared" si="224"/>
        <v>1140.48</v>
      </c>
      <c r="CB157" s="158">
        <f t="shared" si="224"/>
        <v>980.81280000000015</v>
      </c>
      <c r="CC157" s="158">
        <f t="shared" si="224"/>
        <v>741.31200000000001</v>
      </c>
      <c r="CD157" s="158">
        <f t="shared" si="224"/>
        <v>912.38400000000013</v>
      </c>
      <c r="CE157" s="158">
        <f t="shared" si="224"/>
        <v>1140.48</v>
      </c>
      <c r="CF157" s="158">
        <f t="shared" si="224"/>
        <v>912.38400000000013</v>
      </c>
      <c r="CG157" s="158">
        <f t="shared" si="224"/>
        <v>912.38400000000013</v>
      </c>
      <c r="CH157" s="158">
        <f t="shared" si="224"/>
        <v>1140.48</v>
      </c>
      <c r="CI157" s="158">
        <f t="shared" si="224"/>
        <v>1026.432</v>
      </c>
      <c r="CJ157" s="158">
        <f t="shared" si="224"/>
        <v>1140.48</v>
      </c>
      <c r="CK157" s="158">
        <f t="shared" si="224"/>
        <v>1015.0272000000001</v>
      </c>
      <c r="CL157" s="158">
        <f t="shared" si="224"/>
        <v>1036.8</v>
      </c>
      <c r="CM157" s="158">
        <f t="shared" si="224"/>
        <v>1296</v>
      </c>
    </row>
    <row r="158" spans="2:91" hidden="1" x14ac:dyDescent="0.2">
      <c r="B158" s="160" t="s">
        <v>266</v>
      </c>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F158" s="158">
        <f t="shared" ref="AF158:BK158" si="225">AF149*AF39</f>
        <v>0</v>
      </c>
      <c r="AG158" s="158">
        <f t="shared" si="225"/>
        <v>0</v>
      </c>
      <c r="AH158" s="158">
        <f t="shared" si="225"/>
        <v>0</v>
      </c>
      <c r="AI158" s="158">
        <f t="shared" si="225"/>
        <v>0</v>
      </c>
      <c r="AJ158" s="158">
        <f t="shared" si="225"/>
        <v>0</v>
      </c>
      <c r="AK158" s="158">
        <f t="shared" si="225"/>
        <v>0</v>
      </c>
      <c r="AL158" s="158">
        <f t="shared" si="225"/>
        <v>0</v>
      </c>
      <c r="AM158" s="158">
        <f t="shared" si="225"/>
        <v>0</v>
      </c>
      <c r="AN158" s="158">
        <f t="shared" si="225"/>
        <v>0</v>
      </c>
      <c r="AO158" s="158">
        <f t="shared" si="225"/>
        <v>1358.4447360000001</v>
      </c>
      <c r="AP158" s="158">
        <f t="shared" si="225"/>
        <v>1387.5840000000001</v>
      </c>
      <c r="AQ158" s="158">
        <f t="shared" si="225"/>
        <v>1734.48</v>
      </c>
      <c r="AR158" s="158">
        <f t="shared" si="225"/>
        <v>1531.4302080000002</v>
      </c>
      <c r="AS158" s="158">
        <f t="shared" si="225"/>
        <v>1157.4763200000002</v>
      </c>
      <c r="AT158" s="158">
        <f t="shared" si="225"/>
        <v>1780.7328000000005</v>
      </c>
      <c r="AU158" s="158">
        <f t="shared" si="225"/>
        <v>1424.5862400000003</v>
      </c>
      <c r="AV158" s="158">
        <f t="shared" si="225"/>
        <v>1780.7328000000005</v>
      </c>
      <c r="AW158" s="158">
        <f t="shared" si="225"/>
        <v>1424.5862400000003</v>
      </c>
      <c r="AX158" s="158">
        <f t="shared" si="225"/>
        <v>1424.5862400000003</v>
      </c>
      <c r="AY158" s="158">
        <f t="shared" si="225"/>
        <v>2003.3244000000002</v>
      </c>
      <c r="AZ158" s="158">
        <f t="shared" si="225"/>
        <v>1424.5862400000003</v>
      </c>
      <c r="BA158" s="158">
        <f t="shared" si="225"/>
        <v>1584.8521920000003</v>
      </c>
      <c r="BB158" s="158">
        <f t="shared" si="225"/>
        <v>2023.5600000000002</v>
      </c>
      <c r="BC158" s="158">
        <f t="shared" si="225"/>
        <v>1618.8480000000002</v>
      </c>
      <c r="BD158" s="158">
        <f t="shared" si="225"/>
        <v>2078.3695680000005</v>
      </c>
      <c r="BE158" s="158">
        <f t="shared" si="225"/>
        <v>1256.6885760000005</v>
      </c>
      <c r="BF158" s="158">
        <f t="shared" si="225"/>
        <v>1546.6936320000002</v>
      </c>
      <c r="BG158" s="158">
        <f t="shared" si="225"/>
        <v>1546.6936320000002</v>
      </c>
      <c r="BH158" s="158">
        <f t="shared" si="225"/>
        <v>1933.3670400000003</v>
      </c>
      <c r="BI158" s="158">
        <f t="shared" si="225"/>
        <v>1546.6936320000002</v>
      </c>
      <c r="BJ158" s="158">
        <f t="shared" si="225"/>
        <v>1546.6936320000002</v>
      </c>
      <c r="BK158" s="158">
        <f t="shared" si="225"/>
        <v>2175.0379200000007</v>
      </c>
      <c r="BL158" s="158">
        <f t="shared" ref="BL158:CM158" si="226">BL149*BL39</f>
        <v>1546.6936320000002</v>
      </c>
      <c r="BM158" s="158">
        <f t="shared" si="226"/>
        <v>2150.8708320000005</v>
      </c>
      <c r="BN158" s="158">
        <f t="shared" si="226"/>
        <v>1757.6064000000003</v>
      </c>
      <c r="BO158" s="158">
        <f t="shared" si="226"/>
        <v>1757.6064000000003</v>
      </c>
      <c r="BP158" s="158">
        <f t="shared" si="226"/>
        <v>2187.7574400000008</v>
      </c>
      <c r="BQ158" s="158">
        <f t="shared" si="226"/>
        <v>1322.8300800000004</v>
      </c>
      <c r="BR158" s="158">
        <f t="shared" si="226"/>
        <v>1628.0985600000006</v>
      </c>
      <c r="BS158" s="158">
        <f t="shared" si="226"/>
        <v>1628.0985600000006</v>
      </c>
      <c r="BT158" s="158">
        <f t="shared" si="226"/>
        <v>2035.1232000000007</v>
      </c>
      <c r="BU158" s="158">
        <f t="shared" si="226"/>
        <v>1628.0985600000006</v>
      </c>
      <c r="BV158" s="158">
        <f t="shared" si="226"/>
        <v>2035.1232000000007</v>
      </c>
      <c r="BW158" s="158">
        <f t="shared" si="226"/>
        <v>1831.6108800000004</v>
      </c>
      <c r="BX158" s="158">
        <f t="shared" si="226"/>
        <v>1628.0985600000006</v>
      </c>
      <c r="BY158" s="158">
        <f t="shared" si="226"/>
        <v>2264.0745600000005</v>
      </c>
      <c r="BZ158" s="158">
        <f t="shared" si="226"/>
        <v>1850.1120000000003</v>
      </c>
      <c r="CA158" s="158">
        <f t="shared" si="226"/>
        <v>1850.1120000000003</v>
      </c>
      <c r="CB158" s="158">
        <f t="shared" si="226"/>
        <v>2486.0880000000002</v>
      </c>
      <c r="CC158" s="158">
        <f t="shared" si="226"/>
        <v>1503.2160000000001</v>
      </c>
      <c r="CD158" s="158">
        <f t="shared" si="226"/>
        <v>1850.1120000000003</v>
      </c>
      <c r="CE158" s="158">
        <f t="shared" si="226"/>
        <v>2312.6400000000003</v>
      </c>
      <c r="CF158" s="158">
        <f t="shared" si="226"/>
        <v>1850.1120000000003</v>
      </c>
      <c r="CG158" s="158">
        <f t="shared" si="226"/>
        <v>1850.1120000000003</v>
      </c>
      <c r="CH158" s="158">
        <f t="shared" si="226"/>
        <v>2312.6400000000003</v>
      </c>
      <c r="CI158" s="158">
        <f t="shared" si="226"/>
        <v>2081.3760000000002</v>
      </c>
      <c r="CJ158" s="158">
        <f t="shared" si="226"/>
        <v>1850.1120000000003</v>
      </c>
      <c r="CK158" s="158">
        <f t="shared" si="226"/>
        <v>2572.8119999999999</v>
      </c>
      <c r="CL158" s="158">
        <f t="shared" si="226"/>
        <v>2102.4</v>
      </c>
      <c r="CM158" s="158">
        <f t="shared" si="226"/>
        <v>2628</v>
      </c>
    </row>
    <row r="159" spans="2:91" hidden="1" x14ac:dyDescent="0.2">
      <c r="B159" s="160" t="s">
        <v>265</v>
      </c>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F159" s="158">
        <f t="shared" ref="AF159:BK159" si="227">AF150*AF40</f>
        <v>0</v>
      </c>
      <c r="AG159" s="158">
        <f t="shared" si="227"/>
        <v>0</v>
      </c>
      <c r="AH159" s="158">
        <f t="shared" si="227"/>
        <v>0</v>
      </c>
      <c r="AI159" s="158">
        <f t="shared" si="227"/>
        <v>0</v>
      </c>
      <c r="AJ159" s="158">
        <f t="shared" si="227"/>
        <v>0</v>
      </c>
      <c r="AK159" s="158">
        <f t="shared" si="227"/>
        <v>0</v>
      </c>
      <c r="AL159" s="158">
        <f t="shared" si="227"/>
        <v>0</v>
      </c>
      <c r="AM159" s="158">
        <f t="shared" si="227"/>
        <v>0</v>
      </c>
      <c r="AN159" s="158">
        <f t="shared" si="227"/>
        <v>0</v>
      </c>
      <c r="AO159" s="158">
        <f t="shared" si="227"/>
        <v>1358.4447360000001</v>
      </c>
      <c r="AP159" s="158">
        <f t="shared" si="227"/>
        <v>1387.5840000000001</v>
      </c>
      <c r="AQ159" s="158">
        <f t="shared" si="227"/>
        <v>1734.48</v>
      </c>
      <c r="AR159" s="158">
        <f t="shared" si="227"/>
        <v>1531.4302080000002</v>
      </c>
      <c r="AS159" s="158">
        <f t="shared" si="227"/>
        <v>1157.4763200000002</v>
      </c>
      <c r="AT159" s="158">
        <f t="shared" si="227"/>
        <v>1780.7328000000005</v>
      </c>
      <c r="AU159" s="158">
        <f t="shared" si="227"/>
        <v>1424.5862400000003</v>
      </c>
      <c r="AV159" s="158">
        <f t="shared" si="227"/>
        <v>1424.5862400000003</v>
      </c>
      <c r="AW159" s="158">
        <f t="shared" si="227"/>
        <v>1780.7328000000005</v>
      </c>
      <c r="AX159" s="158">
        <f t="shared" si="227"/>
        <v>1424.5862400000003</v>
      </c>
      <c r="AY159" s="158">
        <f t="shared" si="227"/>
        <v>2003.3244000000002</v>
      </c>
      <c r="AZ159" s="158">
        <f t="shared" si="227"/>
        <v>1424.5862400000003</v>
      </c>
      <c r="BA159" s="158">
        <f t="shared" si="227"/>
        <v>1584.8521920000003</v>
      </c>
      <c r="BB159" s="158">
        <f t="shared" si="227"/>
        <v>2023.5600000000002</v>
      </c>
      <c r="BC159" s="158">
        <f t="shared" si="227"/>
        <v>1618.8480000000002</v>
      </c>
      <c r="BD159" s="158">
        <f t="shared" si="227"/>
        <v>1662.6956544000004</v>
      </c>
      <c r="BE159" s="158">
        <f t="shared" si="227"/>
        <v>1256.6885760000005</v>
      </c>
      <c r="BF159" s="158">
        <f t="shared" si="227"/>
        <v>1933.3670400000003</v>
      </c>
      <c r="BG159" s="158">
        <f t="shared" si="227"/>
        <v>1546.6936320000002</v>
      </c>
      <c r="BH159" s="158">
        <f t="shared" si="227"/>
        <v>1933.3670400000003</v>
      </c>
      <c r="BI159" s="158">
        <f t="shared" si="227"/>
        <v>1546.6936320000002</v>
      </c>
      <c r="BJ159" s="158">
        <f t="shared" si="227"/>
        <v>1546.6936320000002</v>
      </c>
      <c r="BK159" s="158">
        <f t="shared" si="227"/>
        <v>2175.0379200000007</v>
      </c>
      <c r="BL159" s="158">
        <f t="shared" ref="BL159:CM159" si="228">BL150*BL40</f>
        <v>1546.6936320000002</v>
      </c>
      <c r="BM159" s="158">
        <f t="shared" si="228"/>
        <v>1720.6966656000004</v>
      </c>
      <c r="BN159" s="158">
        <f t="shared" si="228"/>
        <v>2197.0080000000003</v>
      </c>
      <c r="BO159" s="158">
        <f t="shared" si="228"/>
        <v>1757.6064000000003</v>
      </c>
      <c r="BP159" s="158">
        <f t="shared" si="228"/>
        <v>2187.7574400000008</v>
      </c>
      <c r="BQ159" s="158">
        <f t="shared" si="228"/>
        <v>1322.8300800000004</v>
      </c>
      <c r="BR159" s="158">
        <f t="shared" si="228"/>
        <v>1628.0985600000006</v>
      </c>
      <c r="BS159" s="158">
        <f t="shared" si="228"/>
        <v>1628.0985600000006</v>
      </c>
      <c r="BT159" s="158">
        <f t="shared" si="228"/>
        <v>2035.1232000000007</v>
      </c>
      <c r="BU159" s="158">
        <f t="shared" si="228"/>
        <v>1628.0985600000006</v>
      </c>
      <c r="BV159" s="158">
        <f t="shared" si="228"/>
        <v>1628.0985600000006</v>
      </c>
      <c r="BW159" s="158">
        <f t="shared" si="228"/>
        <v>2289.5136000000007</v>
      </c>
      <c r="BX159" s="158">
        <f t="shared" si="228"/>
        <v>1628.0985600000006</v>
      </c>
      <c r="BY159" s="158">
        <f t="shared" si="228"/>
        <v>2264.0745600000005</v>
      </c>
      <c r="BZ159" s="158">
        <f t="shared" si="228"/>
        <v>1850.1120000000003</v>
      </c>
      <c r="CA159" s="158">
        <f t="shared" si="228"/>
        <v>1850.1120000000003</v>
      </c>
      <c r="CB159" s="158">
        <f t="shared" si="228"/>
        <v>2486.0880000000002</v>
      </c>
      <c r="CC159" s="158">
        <f t="shared" si="228"/>
        <v>1503.2160000000001</v>
      </c>
      <c r="CD159" s="158">
        <f t="shared" si="228"/>
        <v>1850.1120000000003</v>
      </c>
      <c r="CE159" s="158">
        <f t="shared" si="228"/>
        <v>1850.1120000000003</v>
      </c>
      <c r="CF159" s="158">
        <f t="shared" si="228"/>
        <v>2312.6400000000003</v>
      </c>
      <c r="CG159" s="158">
        <f t="shared" si="228"/>
        <v>1850.1120000000003</v>
      </c>
      <c r="CH159" s="158">
        <f t="shared" si="228"/>
        <v>2312.6400000000003</v>
      </c>
      <c r="CI159" s="158">
        <f t="shared" si="228"/>
        <v>2081.3760000000002</v>
      </c>
      <c r="CJ159" s="158">
        <f t="shared" si="228"/>
        <v>1850.1120000000003</v>
      </c>
      <c r="CK159" s="158">
        <f t="shared" si="228"/>
        <v>2572.8119999999999</v>
      </c>
      <c r="CL159" s="158">
        <f t="shared" si="228"/>
        <v>2102.4</v>
      </c>
      <c r="CM159" s="158">
        <f t="shared" si="228"/>
        <v>2102.4</v>
      </c>
    </row>
    <row r="160" spans="2:91" hidden="1" x14ac:dyDescent="0.2">
      <c r="B160" s="160" t="s">
        <v>264</v>
      </c>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F160" s="158">
        <f t="shared" ref="AF160:BK160" si="229">AF151*AF41</f>
        <v>0</v>
      </c>
      <c r="AG160" s="158">
        <f t="shared" si="229"/>
        <v>0</v>
      </c>
      <c r="AH160" s="158">
        <f t="shared" si="229"/>
        <v>0</v>
      </c>
      <c r="AI160" s="158">
        <f t="shared" si="229"/>
        <v>0</v>
      </c>
      <c r="AJ160" s="158">
        <f t="shared" si="229"/>
        <v>0</v>
      </c>
      <c r="AK160" s="158">
        <f t="shared" si="229"/>
        <v>0</v>
      </c>
      <c r="AL160" s="158">
        <f t="shared" si="229"/>
        <v>0</v>
      </c>
      <c r="AM160" s="158">
        <f t="shared" si="229"/>
        <v>0</v>
      </c>
      <c r="AN160" s="158">
        <f t="shared" si="229"/>
        <v>0</v>
      </c>
      <c r="AO160" s="158">
        <f t="shared" si="229"/>
        <v>1698.0559200000002</v>
      </c>
      <c r="AP160" s="158">
        <f t="shared" si="229"/>
        <v>1387.5840000000003</v>
      </c>
      <c r="AQ160" s="158">
        <f t="shared" si="229"/>
        <v>1734.4800000000002</v>
      </c>
      <c r="AR160" s="158">
        <f t="shared" si="229"/>
        <v>1531.4302080000002</v>
      </c>
      <c r="AS160" s="158">
        <f t="shared" si="229"/>
        <v>1157.4763200000004</v>
      </c>
      <c r="AT160" s="158">
        <f t="shared" si="229"/>
        <v>1780.7328000000005</v>
      </c>
      <c r="AU160" s="158">
        <f t="shared" si="229"/>
        <v>1424.5862400000003</v>
      </c>
      <c r="AV160" s="158">
        <f t="shared" si="229"/>
        <v>1424.5862400000003</v>
      </c>
      <c r="AW160" s="158">
        <f t="shared" si="229"/>
        <v>1780.7328000000005</v>
      </c>
      <c r="AX160" s="158">
        <f t="shared" si="229"/>
        <v>1424.5862400000003</v>
      </c>
      <c r="AY160" s="158">
        <f t="shared" si="229"/>
        <v>1602.6595200000004</v>
      </c>
      <c r="AZ160" s="158">
        <f t="shared" si="229"/>
        <v>1780.7328000000005</v>
      </c>
      <c r="BA160" s="158">
        <f t="shared" si="229"/>
        <v>1584.8521920000005</v>
      </c>
      <c r="BB160" s="158">
        <f t="shared" si="229"/>
        <v>1618.8480000000002</v>
      </c>
      <c r="BC160" s="158">
        <f t="shared" si="229"/>
        <v>2023.56</v>
      </c>
      <c r="BD160" s="158">
        <f t="shared" si="229"/>
        <v>1662.6956544000004</v>
      </c>
      <c r="BE160" s="158">
        <f t="shared" si="229"/>
        <v>1256.6885760000005</v>
      </c>
      <c r="BF160" s="158">
        <f t="shared" si="229"/>
        <v>1933.3670400000003</v>
      </c>
      <c r="BG160" s="158">
        <f t="shared" si="229"/>
        <v>1546.6936320000002</v>
      </c>
      <c r="BH160" s="158">
        <f t="shared" si="229"/>
        <v>1546.6936320000002</v>
      </c>
      <c r="BI160" s="158">
        <f t="shared" si="229"/>
        <v>1933.3670400000003</v>
      </c>
      <c r="BJ160" s="158">
        <f t="shared" si="229"/>
        <v>1546.6936320000002</v>
      </c>
      <c r="BK160" s="158">
        <f t="shared" si="229"/>
        <v>2175.0379200000007</v>
      </c>
      <c r="BL160" s="158">
        <f t="shared" ref="BL160:CM160" si="230">BL151*BL41</f>
        <v>1546.6936320000002</v>
      </c>
      <c r="BM160" s="158">
        <f t="shared" si="230"/>
        <v>1720.6966656000006</v>
      </c>
      <c r="BN160" s="158">
        <f t="shared" si="230"/>
        <v>2197.0080000000007</v>
      </c>
      <c r="BO160" s="158">
        <f t="shared" si="230"/>
        <v>1757.6064000000006</v>
      </c>
      <c r="BP160" s="158">
        <f t="shared" si="230"/>
        <v>1750.2059520000005</v>
      </c>
      <c r="BQ160" s="158">
        <f t="shared" si="230"/>
        <v>1322.8300800000006</v>
      </c>
      <c r="BR160" s="158">
        <f t="shared" si="230"/>
        <v>2035.1232000000005</v>
      </c>
      <c r="BS160" s="158">
        <f t="shared" si="230"/>
        <v>1628.0985600000006</v>
      </c>
      <c r="BT160" s="158">
        <f t="shared" si="230"/>
        <v>2035.1232000000005</v>
      </c>
      <c r="BU160" s="158">
        <f t="shared" si="230"/>
        <v>1628.0985600000006</v>
      </c>
      <c r="BV160" s="158">
        <f t="shared" si="230"/>
        <v>1628.0985600000006</v>
      </c>
      <c r="BW160" s="158">
        <f t="shared" si="230"/>
        <v>2289.5136000000011</v>
      </c>
      <c r="BX160" s="158">
        <f t="shared" si="230"/>
        <v>1628.0985600000006</v>
      </c>
      <c r="BY160" s="158">
        <f t="shared" si="230"/>
        <v>1811.2596480000007</v>
      </c>
      <c r="BZ160" s="158">
        <f t="shared" si="230"/>
        <v>2312.6400000000008</v>
      </c>
      <c r="CA160" s="158">
        <f t="shared" si="230"/>
        <v>1850.1120000000003</v>
      </c>
      <c r="CB160" s="158">
        <f t="shared" si="230"/>
        <v>2486.0880000000006</v>
      </c>
      <c r="CC160" s="158">
        <f t="shared" si="230"/>
        <v>1503.2160000000003</v>
      </c>
      <c r="CD160" s="158">
        <f t="shared" si="230"/>
        <v>1850.1120000000003</v>
      </c>
      <c r="CE160" s="158">
        <f t="shared" si="230"/>
        <v>1850.1120000000003</v>
      </c>
      <c r="CF160" s="158">
        <f t="shared" si="230"/>
        <v>2312.6400000000008</v>
      </c>
      <c r="CG160" s="158">
        <f t="shared" si="230"/>
        <v>1850.1120000000003</v>
      </c>
      <c r="CH160" s="158">
        <f t="shared" si="230"/>
        <v>1850.1120000000003</v>
      </c>
      <c r="CI160" s="158">
        <f t="shared" si="230"/>
        <v>2601.7200000000003</v>
      </c>
      <c r="CJ160" s="158">
        <f t="shared" si="230"/>
        <v>1850.1120000000003</v>
      </c>
      <c r="CK160" s="158">
        <f t="shared" si="230"/>
        <v>2572.8120000000008</v>
      </c>
      <c r="CL160" s="158">
        <f t="shared" si="230"/>
        <v>2102.4</v>
      </c>
      <c r="CM160" s="158">
        <f t="shared" si="230"/>
        <v>2102.4</v>
      </c>
    </row>
    <row r="161" spans="2:91" hidden="1" x14ac:dyDescent="0.2">
      <c r="B161" s="160"/>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F161" s="158"/>
      <c r="AG161" s="158"/>
      <c r="AH161" s="158"/>
      <c r="AI161" s="158"/>
      <c r="AJ161" s="158"/>
      <c r="AK161" s="158"/>
      <c r="AL161" s="158"/>
      <c r="AM161" s="158"/>
      <c r="AN161" s="158"/>
      <c r="AO161" s="158"/>
      <c r="AP161" s="158"/>
      <c r="AQ161" s="158"/>
      <c r="AR161" s="158"/>
      <c r="AS161" s="158"/>
      <c r="AT161" s="158"/>
      <c r="AU161" s="158"/>
      <c r="AV161" s="158"/>
      <c r="AW161" s="158"/>
      <c r="AX161" s="158"/>
      <c r="AY161" s="158"/>
      <c r="AZ161" s="158"/>
      <c r="BA161" s="158"/>
      <c r="BB161" s="158"/>
      <c r="BC161" s="158"/>
      <c r="BD161" s="158"/>
      <c r="BE161" s="158"/>
      <c r="BF161" s="158"/>
      <c r="BG161" s="158"/>
      <c r="BH161" s="158"/>
      <c r="BI161" s="158"/>
      <c r="BJ161" s="158"/>
      <c r="BK161" s="158"/>
      <c r="BL161" s="158"/>
      <c r="BM161" s="158"/>
      <c r="BN161" s="158"/>
      <c r="BO161" s="158"/>
      <c r="BP161" s="158"/>
      <c r="BQ161" s="158"/>
      <c r="BR161" s="158"/>
      <c r="BS161" s="158"/>
      <c r="BT161" s="158"/>
      <c r="BU161" s="158"/>
      <c r="BV161" s="158"/>
      <c r="BW161" s="158"/>
      <c r="BX161" s="158"/>
      <c r="BY161" s="158"/>
      <c r="BZ161" s="158"/>
      <c r="CA161" s="158"/>
      <c r="CB161" s="158"/>
      <c r="CC161" s="158"/>
      <c r="CD161" s="158"/>
      <c r="CE161" s="158"/>
      <c r="CF161" s="158"/>
      <c r="CG161" s="158"/>
      <c r="CH161" s="158"/>
      <c r="CI161" s="158"/>
      <c r="CJ161" s="158"/>
      <c r="CK161" s="158"/>
      <c r="CL161" s="158"/>
      <c r="CM161" s="158"/>
    </row>
    <row r="162" spans="2:91" s="115" customFormat="1" hidden="1" x14ac:dyDescent="0.2">
      <c r="B162" s="169" t="s">
        <v>263</v>
      </c>
      <c r="C162" s="168"/>
      <c r="D162" s="168"/>
      <c r="E162" s="168"/>
      <c r="F162" s="168"/>
      <c r="G162" s="168"/>
      <c r="H162" s="168"/>
      <c r="I162" s="168"/>
      <c r="J162" s="168"/>
      <c r="K162" s="168"/>
      <c r="L162" s="168"/>
      <c r="M162" s="168"/>
      <c r="N162" s="168"/>
      <c r="O162" s="168"/>
      <c r="P162" s="168"/>
      <c r="Q162" s="168"/>
      <c r="R162" s="168"/>
      <c r="S162" s="168"/>
      <c r="T162" s="168"/>
      <c r="U162" s="168"/>
      <c r="V162" s="168"/>
      <c r="W162" s="168"/>
      <c r="X162" s="168"/>
      <c r="Y162" s="168"/>
      <c r="Z162" s="168"/>
      <c r="AA162" s="168"/>
      <c r="AB162" s="168"/>
      <c r="AC162" s="168"/>
      <c r="AD162" s="168"/>
      <c r="AE162" s="7"/>
      <c r="AF162" s="167">
        <f t="shared" ref="AF162:BK162" si="231">IF(AF79=0,0,AF9)</f>
        <v>0</v>
      </c>
      <c r="AG162" s="167">
        <f t="shared" si="231"/>
        <v>0</v>
      </c>
      <c r="AH162" s="167">
        <f t="shared" si="231"/>
        <v>0</v>
      </c>
      <c r="AI162" s="167">
        <f t="shared" si="231"/>
        <v>0</v>
      </c>
      <c r="AJ162" s="167">
        <f t="shared" si="231"/>
        <v>0</v>
      </c>
      <c r="AK162" s="167">
        <f t="shared" si="231"/>
        <v>0</v>
      </c>
      <c r="AL162" s="167">
        <f t="shared" si="231"/>
        <v>0</v>
      </c>
      <c r="AM162" s="167">
        <f t="shared" si="231"/>
        <v>0</v>
      </c>
      <c r="AN162" s="167">
        <f t="shared" si="231"/>
        <v>0</v>
      </c>
      <c r="AO162" s="167">
        <f t="shared" si="231"/>
        <v>31</v>
      </c>
      <c r="AP162" s="167">
        <f t="shared" si="231"/>
        <v>30</v>
      </c>
      <c r="AQ162" s="167">
        <f t="shared" si="231"/>
        <v>31</v>
      </c>
      <c r="AR162" s="167">
        <f t="shared" si="231"/>
        <v>31</v>
      </c>
      <c r="AS162" s="167">
        <f t="shared" si="231"/>
        <v>29</v>
      </c>
      <c r="AT162" s="167">
        <f t="shared" si="231"/>
        <v>31</v>
      </c>
      <c r="AU162" s="167">
        <f t="shared" si="231"/>
        <v>30</v>
      </c>
      <c r="AV162" s="167">
        <f t="shared" si="231"/>
        <v>31</v>
      </c>
      <c r="AW162" s="167">
        <f t="shared" si="231"/>
        <v>30</v>
      </c>
      <c r="AX162" s="167">
        <f t="shared" si="231"/>
        <v>31</v>
      </c>
      <c r="AY162" s="167">
        <f t="shared" si="231"/>
        <v>31</v>
      </c>
      <c r="AZ162" s="167">
        <f t="shared" si="231"/>
        <v>30</v>
      </c>
      <c r="BA162" s="167">
        <f t="shared" si="231"/>
        <v>31</v>
      </c>
      <c r="BB162" s="167">
        <f t="shared" si="231"/>
        <v>30</v>
      </c>
      <c r="BC162" s="167">
        <f t="shared" si="231"/>
        <v>31</v>
      </c>
      <c r="BD162" s="167">
        <f t="shared" si="231"/>
        <v>31</v>
      </c>
      <c r="BE162" s="167">
        <f t="shared" si="231"/>
        <v>28</v>
      </c>
      <c r="BF162" s="167">
        <f t="shared" si="231"/>
        <v>31</v>
      </c>
      <c r="BG162" s="167">
        <f t="shared" si="231"/>
        <v>30</v>
      </c>
      <c r="BH162" s="167">
        <f t="shared" si="231"/>
        <v>31</v>
      </c>
      <c r="BI162" s="167">
        <f t="shared" si="231"/>
        <v>30</v>
      </c>
      <c r="BJ162" s="167">
        <f t="shared" si="231"/>
        <v>31</v>
      </c>
      <c r="BK162" s="167">
        <f t="shared" si="231"/>
        <v>31</v>
      </c>
      <c r="BL162" s="167">
        <f t="shared" ref="BL162:CM162" si="232">IF(BL79=0,0,BL9)</f>
        <v>30</v>
      </c>
      <c r="BM162" s="167">
        <f t="shared" si="232"/>
        <v>31</v>
      </c>
      <c r="BN162" s="167">
        <f t="shared" si="232"/>
        <v>30</v>
      </c>
      <c r="BO162" s="167">
        <f t="shared" si="232"/>
        <v>31</v>
      </c>
      <c r="BP162" s="167">
        <f t="shared" si="232"/>
        <v>31</v>
      </c>
      <c r="BQ162" s="167">
        <f t="shared" si="232"/>
        <v>28</v>
      </c>
      <c r="BR162" s="167">
        <f t="shared" si="232"/>
        <v>31</v>
      </c>
      <c r="BS162" s="167">
        <f t="shared" si="232"/>
        <v>30</v>
      </c>
      <c r="BT162" s="167">
        <f t="shared" si="232"/>
        <v>31</v>
      </c>
      <c r="BU162" s="167">
        <f t="shared" si="232"/>
        <v>30</v>
      </c>
      <c r="BV162" s="167">
        <f t="shared" si="232"/>
        <v>31</v>
      </c>
      <c r="BW162" s="167">
        <f t="shared" si="232"/>
        <v>31</v>
      </c>
      <c r="BX162" s="167">
        <f t="shared" si="232"/>
        <v>30</v>
      </c>
      <c r="BY162" s="167">
        <f t="shared" si="232"/>
        <v>31</v>
      </c>
      <c r="BZ162" s="167">
        <f t="shared" si="232"/>
        <v>30</v>
      </c>
      <c r="CA162" s="167">
        <f t="shared" si="232"/>
        <v>31</v>
      </c>
      <c r="CB162" s="167">
        <f t="shared" si="232"/>
        <v>31</v>
      </c>
      <c r="CC162" s="167">
        <f t="shared" si="232"/>
        <v>28</v>
      </c>
      <c r="CD162" s="167">
        <f t="shared" si="232"/>
        <v>31</v>
      </c>
      <c r="CE162" s="167">
        <f t="shared" si="232"/>
        <v>30</v>
      </c>
      <c r="CF162" s="167">
        <f t="shared" si="232"/>
        <v>31</v>
      </c>
      <c r="CG162" s="167">
        <f t="shared" si="232"/>
        <v>30</v>
      </c>
      <c r="CH162" s="167">
        <f t="shared" si="232"/>
        <v>31</v>
      </c>
      <c r="CI162" s="167">
        <f t="shared" si="232"/>
        <v>31</v>
      </c>
      <c r="CJ162" s="167">
        <f t="shared" si="232"/>
        <v>30</v>
      </c>
      <c r="CK162" s="167">
        <f t="shared" si="232"/>
        <v>31</v>
      </c>
      <c r="CL162" s="167">
        <f t="shared" si="232"/>
        <v>30</v>
      </c>
      <c r="CM162" s="167">
        <f t="shared" si="232"/>
        <v>31</v>
      </c>
    </row>
    <row r="163" spans="2:91" s="115" customFormat="1" hidden="1" x14ac:dyDescent="0.2">
      <c r="B163" s="169"/>
      <c r="C163" s="168"/>
      <c r="D163" s="168"/>
      <c r="E163" s="168"/>
      <c r="F163" s="168"/>
      <c r="G163" s="168"/>
      <c r="H163" s="168"/>
      <c r="I163" s="168"/>
      <c r="J163" s="168"/>
      <c r="K163" s="168"/>
      <c r="L163" s="168"/>
      <c r="M163" s="168"/>
      <c r="N163" s="168"/>
      <c r="O163" s="168"/>
      <c r="P163" s="168"/>
      <c r="Q163" s="168"/>
      <c r="R163" s="168"/>
      <c r="S163" s="168"/>
      <c r="T163" s="168"/>
      <c r="U163" s="168"/>
      <c r="V163" s="168"/>
      <c r="W163" s="168"/>
      <c r="X163" s="168"/>
      <c r="Y163" s="168"/>
      <c r="Z163" s="168"/>
      <c r="AA163" s="168"/>
      <c r="AB163" s="168"/>
      <c r="AC163" s="168"/>
      <c r="AD163" s="168"/>
      <c r="AE163" s="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6"/>
      <c r="BC163" s="166"/>
      <c r="BD163" s="166"/>
      <c r="BE163" s="166"/>
      <c r="BF163" s="166"/>
      <c r="BG163" s="166"/>
      <c r="BH163" s="166"/>
      <c r="BI163" s="166"/>
      <c r="BJ163" s="166"/>
      <c r="BK163" s="166"/>
      <c r="BL163" s="166"/>
      <c r="BM163" s="165"/>
      <c r="BN163" s="165"/>
      <c r="BO163" s="165"/>
      <c r="BP163" s="165"/>
      <c r="BQ163" s="165"/>
      <c r="BR163" s="165"/>
      <c r="BS163" s="165"/>
      <c r="BT163" s="165"/>
      <c r="BU163" s="165"/>
      <c r="BV163" s="165"/>
      <c r="BW163" s="165"/>
      <c r="BX163" s="165"/>
      <c r="BY163" s="165"/>
      <c r="BZ163" s="165"/>
      <c r="CA163" s="165"/>
      <c r="CB163" s="165"/>
      <c r="CC163" s="165"/>
      <c r="CD163" s="165"/>
      <c r="CE163" s="165"/>
      <c r="CF163" s="165"/>
      <c r="CG163" s="165"/>
      <c r="CH163" s="165"/>
      <c r="CI163" s="165"/>
      <c r="CJ163" s="165"/>
      <c r="CK163" s="165"/>
      <c r="CL163" s="165"/>
      <c r="CM163" s="165"/>
    </row>
    <row r="164" spans="2:91" s="115" customFormat="1" hidden="1" x14ac:dyDescent="0.2">
      <c r="B164" s="169"/>
      <c r="C164" s="168"/>
      <c r="D164" s="168"/>
      <c r="E164" s="168"/>
      <c r="F164" s="168"/>
      <c r="G164" s="168"/>
      <c r="H164" s="168"/>
      <c r="I164" s="168"/>
      <c r="J164" s="168"/>
      <c r="K164" s="168"/>
      <c r="L164" s="168"/>
      <c r="M164" s="168"/>
      <c r="N164" s="168"/>
      <c r="O164" s="168"/>
      <c r="P164" s="168"/>
      <c r="Q164" s="168"/>
      <c r="R164" s="168"/>
      <c r="S164" s="168"/>
      <c r="T164" s="168"/>
      <c r="U164" s="168"/>
      <c r="V164" s="168"/>
      <c r="W164" s="168"/>
      <c r="X164" s="168"/>
      <c r="Y164" s="168"/>
      <c r="Z164" s="168"/>
      <c r="AA164" s="168"/>
      <c r="AB164" s="168"/>
      <c r="AC164" s="168"/>
      <c r="AD164" s="168"/>
      <c r="AE164" s="7"/>
      <c r="AF164" s="167"/>
      <c r="AG164" s="167"/>
      <c r="AH164" s="167"/>
      <c r="AI164" s="167"/>
      <c r="AJ164" s="167"/>
      <c r="AK164" s="167"/>
      <c r="AL164" s="167"/>
      <c r="AM164" s="167"/>
      <c r="AN164" s="167"/>
      <c r="AO164" s="166"/>
      <c r="AP164" s="166"/>
      <c r="AQ164" s="166"/>
      <c r="AR164" s="166"/>
      <c r="AS164" s="166"/>
      <c r="AT164" s="166"/>
      <c r="AU164" s="166"/>
      <c r="AV164" s="167"/>
      <c r="AW164" s="166"/>
      <c r="AX164" s="166"/>
      <c r="AY164" s="166"/>
      <c r="AZ164" s="166"/>
      <c r="BA164" s="166"/>
      <c r="BB164" s="166"/>
      <c r="BC164" s="166"/>
      <c r="BD164" s="166"/>
      <c r="BE164" s="166"/>
      <c r="BF164" s="166"/>
      <c r="BG164" s="166"/>
      <c r="BH164" s="166"/>
      <c r="BI164" s="166"/>
      <c r="BJ164" s="166"/>
      <c r="BK164" s="166"/>
      <c r="BL164" s="166"/>
      <c r="BM164" s="165"/>
      <c r="BN164" s="165"/>
      <c r="BO164" s="165"/>
      <c r="BP164" s="165"/>
      <c r="BQ164" s="165"/>
      <c r="BR164" s="165"/>
      <c r="BS164" s="165"/>
      <c r="BT164" s="165"/>
      <c r="BU164" s="165"/>
      <c r="BV164" s="165"/>
      <c r="BW164" s="165"/>
      <c r="BX164" s="165"/>
      <c r="BY164" s="165"/>
      <c r="BZ164" s="165"/>
      <c r="CA164" s="165"/>
      <c r="CB164" s="165"/>
      <c r="CC164" s="165"/>
      <c r="CD164" s="165"/>
      <c r="CE164" s="165"/>
      <c r="CF164" s="165"/>
      <c r="CG164" s="165"/>
      <c r="CH164" s="165"/>
      <c r="CI164" s="165"/>
      <c r="CJ164" s="165"/>
      <c r="CK164" s="165"/>
      <c r="CL164" s="165"/>
      <c r="CM164" s="165"/>
    </row>
    <row r="165" spans="2:91" hidden="1" x14ac:dyDescent="0.2">
      <c r="B165" s="160"/>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F165" s="158"/>
      <c r="AG165" s="158"/>
      <c r="AH165" s="158"/>
      <c r="AI165" s="158"/>
      <c r="AJ165" s="158"/>
      <c r="AK165" s="158"/>
      <c r="AL165" s="158"/>
      <c r="AM165" s="158"/>
      <c r="AN165" s="158"/>
      <c r="AO165" s="158"/>
      <c r="AP165" s="158"/>
      <c r="AQ165" s="158"/>
      <c r="AR165" s="158"/>
      <c r="AS165" s="158"/>
      <c r="AT165" s="158"/>
      <c r="AU165" s="158"/>
      <c r="AV165" s="158"/>
      <c r="AW165" s="158"/>
      <c r="AX165" s="158"/>
      <c r="AY165" s="158"/>
      <c r="AZ165" s="158"/>
      <c r="BA165" s="158"/>
      <c r="BB165" s="158"/>
      <c r="BC165" s="158"/>
      <c r="BD165" s="158"/>
      <c r="BE165" s="158"/>
      <c r="BF165" s="158"/>
      <c r="BG165" s="158"/>
      <c r="BH165" s="158"/>
      <c r="BI165" s="158"/>
      <c r="BJ165" s="158"/>
      <c r="BK165" s="158"/>
      <c r="BL165" s="158"/>
      <c r="BM165" s="158"/>
      <c r="BN165" s="158"/>
      <c r="BO165" s="158"/>
      <c r="BP165" s="158"/>
      <c r="BQ165" s="158"/>
      <c r="BR165" s="158"/>
      <c r="BS165" s="158"/>
      <c r="BT165" s="158"/>
      <c r="BU165" s="158"/>
      <c r="BV165" s="158"/>
      <c r="BW165" s="158"/>
      <c r="BX165" s="158"/>
      <c r="BY165" s="158"/>
      <c r="BZ165" s="158"/>
      <c r="CA165" s="158"/>
      <c r="CB165" s="158"/>
      <c r="CC165" s="158"/>
      <c r="CD165" s="158"/>
      <c r="CE165" s="158"/>
      <c r="CF165" s="158"/>
      <c r="CG165" s="158"/>
      <c r="CH165" s="158"/>
      <c r="CI165" s="158"/>
      <c r="CJ165" s="158"/>
      <c r="CK165" s="158"/>
      <c r="CL165" s="158"/>
      <c r="CM165" s="158"/>
    </row>
    <row r="166" spans="2:91" hidden="1" x14ac:dyDescent="0.2">
      <c r="B166" s="160"/>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F166" s="158"/>
      <c r="AG166" s="158"/>
      <c r="AH166" s="158"/>
      <c r="AI166" s="158"/>
      <c r="AJ166" s="158"/>
      <c r="AK166" s="158"/>
      <c r="AL166" s="158"/>
      <c r="AM166" s="158"/>
      <c r="AN166" s="158"/>
      <c r="AO166" s="158"/>
      <c r="AP166" s="158"/>
      <c r="AQ166" s="158"/>
      <c r="AR166" s="158"/>
      <c r="AS166" s="158"/>
      <c r="AT166" s="158"/>
      <c r="AU166" s="158"/>
      <c r="AV166" s="158"/>
      <c r="AW166" s="158"/>
      <c r="AX166" s="158"/>
      <c r="AY166" s="158"/>
      <c r="AZ166" s="158"/>
      <c r="BA166" s="158"/>
      <c r="BB166" s="158"/>
      <c r="BC166" s="158"/>
      <c r="BD166" s="158"/>
      <c r="BE166" s="158"/>
      <c r="BF166" s="158"/>
      <c r="BG166" s="158"/>
      <c r="BH166" s="158"/>
      <c r="BI166" s="158"/>
      <c r="BJ166" s="158"/>
      <c r="BK166" s="158"/>
      <c r="BL166" s="158"/>
      <c r="BM166" s="158"/>
      <c r="BN166" s="158"/>
      <c r="BO166" s="158"/>
      <c r="BP166" s="158"/>
      <c r="BQ166" s="158"/>
      <c r="BR166" s="158"/>
      <c r="BS166" s="158"/>
      <c r="BT166" s="158"/>
      <c r="BU166" s="158"/>
      <c r="BV166" s="158"/>
      <c r="BW166" s="158"/>
      <c r="BX166" s="158"/>
      <c r="BY166" s="158"/>
      <c r="BZ166" s="158"/>
      <c r="CA166" s="158"/>
      <c r="CB166" s="158"/>
      <c r="CC166" s="158"/>
      <c r="CD166" s="158"/>
      <c r="CE166" s="158"/>
      <c r="CF166" s="158"/>
      <c r="CG166" s="158"/>
      <c r="CH166" s="158"/>
      <c r="CI166" s="158"/>
      <c r="CJ166" s="158"/>
      <c r="CK166" s="158"/>
      <c r="CL166" s="158"/>
      <c r="CM166" s="158"/>
    </row>
    <row r="167" spans="2:91" hidden="1" x14ac:dyDescent="0.2">
      <c r="B167" s="160" t="s">
        <v>262</v>
      </c>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F167" s="158">
        <v>0</v>
      </c>
      <c r="AG167" s="158">
        <f t="shared" ref="AG167:BL167" si="233">AF173</f>
        <v>0</v>
      </c>
      <c r="AH167" s="158">
        <f t="shared" si="233"/>
        <v>0</v>
      </c>
      <c r="AI167" s="158">
        <f t="shared" si="233"/>
        <v>0</v>
      </c>
      <c r="AJ167" s="158">
        <f t="shared" si="233"/>
        <v>0</v>
      </c>
      <c r="AK167" s="158">
        <f t="shared" si="233"/>
        <v>0</v>
      </c>
      <c r="AL167" s="158">
        <f t="shared" si="233"/>
        <v>0</v>
      </c>
      <c r="AM167" s="158">
        <f t="shared" si="233"/>
        <v>0</v>
      </c>
      <c r="AN167" s="158">
        <f t="shared" si="233"/>
        <v>0</v>
      </c>
      <c r="AO167" s="158">
        <f t="shared" si="233"/>
        <v>0</v>
      </c>
      <c r="AP167" s="158">
        <f t="shared" si="233"/>
        <v>0</v>
      </c>
      <c r="AQ167" s="158">
        <f t="shared" si="233"/>
        <v>0</v>
      </c>
      <c r="AR167" s="158">
        <f t="shared" si="233"/>
        <v>0</v>
      </c>
      <c r="AS167" s="158">
        <f t="shared" si="233"/>
        <v>0</v>
      </c>
      <c r="AT167" s="158">
        <f t="shared" si="233"/>
        <v>0</v>
      </c>
      <c r="AU167" s="158">
        <f t="shared" si="233"/>
        <v>0</v>
      </c>
      <c r="AV167" s="158">
        <f t="shared" si="233"/>
        <v>0</v>
      </c>
      <c r="AW167" s="158">
        <f t="shared" si="233"/>
        <v>0</v>
      </c>
      <c r="AX167" s="158">
        <f t="shared" si="233"/>
        <v>0</v>
      </c>
      <c r="AY167" s="158">
        <f t="shared" si="233"/>
        <v>0</v>
      </c>
      <c r="AZ167" s="158">
        <f t="shared" si="233"/>
        <v>0</v>
      </c>
      <c r="BA167" s="158">
        <f t="shared" si="233"/>
        <v>0</v>
      </c>
      <c r="BB167" s="158">
        <f t="shared" si="233"/>
        <v>0</v>
      </c>
      <c r="BC167" s="158">
        <f t="shared" si="233"/>
        <v>0</v>
      </c>
      <c r="BD167" s="158">
        <f t="shared" si="233"/>
        <v>0</v>
      </c>
      <c r="BE167" s="158">
        <f t="shared" si="233"/>
        <v>0</v>
      </c>
      <c r="BF167" s="158">
        <f t="shared" si="233"/>
        <v>0</v>
      </c>
      <c r="BG167" s="158">
        <f t="shared" si="233"/>
        <v>0</v>
      </c>
      <c r="BH167" s="158">
        <f t="shared" si="233"/>
        <v>0</v>
      </c>
      <c r="BI167" s="158">
        <f t="shared" si="233"/>
        <v>0</v>
      </c>
      <c r="BJ167" s="158">
        <f t="shared" si="233"/>
        <v>0</v>
      </c>
      <c r="BK167" s="158">
        <f t="shared" si="233"/>
        <v>0</v>
      </c>
      <c r="BL167" s="158">
        <f t="shared" si="233"/>
        <v>0</v>
      </c>
      <c r="BM167" s="158">
        <f t="shared" ref="BM167:CM167" si="234">BL173</f>
        <v>0</v>
      </c>
      <c r="BN167" s="158">
        <f t="shared" si="234"/>
        <v>0</v>
      </c>
      <c r="BO167" s="158">
        <f t="shared" si="234"/>
        <v>0</v>
      </c>
      <c r="BP167" s="158">
        <f t="shared" si="234"/>
        <v>0</v>
      </c>
      <c r="BQ167" s="158">
        <f t="shared" si="234"/>
        <v>0</v>
      </c>
      <c r="BR167" s="158">
        <f t="shared" si="234"/>
        <v>0</v>
      </c>
      <c r="BS167" s="158">
        <f t="shared" si="234"/>
        <v>0</v>
      </c>
      <c r="BT167" s="158">
        <f t="shared" si="234"/>
        <v>0</v>
      </c>
      <c r="BU167" s="158">
        <f t="shared" si="234"/>
        <v>0</v>
      </c>
      <c r="BV167" s="158">
        <f t="shared" si="234"/>
        <v>0</v>
      </c>
      <c r="BW167" s="158">
        <f t="shared" si="234"/>
        <v>0</v>
      </c>
      <c r="BX167" s="158">
        <f t="shared" si="234"/>
        <v>0</v>
      </c>
      <c r="BY167" s="158">
        <f t="shared" si="234"/>
        <v>0</v>
      </c>
      <c r="BZ167" s="158">
        <f t="shared" si="234"/>
        <v>0</v>
      </c>
      <c r="CA167" s="158">
        <f t="shared" si="234"/>
        <v>0</v>
      </c>
      <c r="CB167" s="158">
        <f t="shared" si="234"/>
        <v>0</v>
      </c>
      <c r="CC167" s="158">
        <f t="shared" si="234"/>
        <v>0</v>
      </c>
      <c r="CD167" s="158">
        <f t="shared" si="234"/>
        <v>0</v>
      </c>
      <c r="CE167" s="158">
        <f t="shared" si="234"/>
        <v>0</v>
      </c>
      <c r="CF167" s="158">
        <f t="shared" si="234"/>
        <v>0</v>
      </c>
      <c r="CG167" s="158">
        <f t="shared" si="234"/>
        <v>0</v>
      </c>
      <c r="CH167" s="158">
        <f t="shared" si="234"/>
        <v>0</v>
      </c>
      <c r="CI167" s="158">
        <f t="shared" si="234"/>
        <v>0</v>
      </c>
      <c r="CJ167" s="158">
        <f t="shared" si="234"/>
        <v>0</v>
      </c>
      <c r="CK167" s="158">
        <f t="shared" si="234"/>
        <v>0</v>
      </c>
      <c r="CL167" s="158">
        <f t="shared" si="234"/>
        <v>0</v>
      </c>
      <c r="CM167" s="158">
        <f t="shared" si="234"/>
        <v>0</v>
      </c>
    </row>
    <row r="168" spans="2:91" hidden="1" x14ac:dyDescent="0.2">
      <c r="B168" s="161" t="s">
        <v>261</v>
      </c>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F168" s="158">
        <f t="shared" ref="AF168:BK168" si="235">AF50</f>
        <v>0</v>
      </c>
      <c r="AG168" s="158">
        <f t="shared" si="235"/>
        <v>0</v>
      </c>
      <c r="AH168" s="158">
        <f t="shared" si="235"/>
        <v>0</v>
      </c>
      <c r="AI168" s="158">
        <f t="shared" si="235"/>
        <v>0</v>
      </c>
      <c r="AJ168" s="158">
        <f t="shared" si="235"/>
        <v>0</v>
      </c>
      <c r="AK168" s="158">
        <f t="shared" si="235"/>
        <v>0</v>
      </c>
      <c r="AL168" s="158">
        <f t="shared" si="235"/>
        <v>0</v>
      </c>
      <c r="AM168" s="158">
        <f t="shared" si="235"/>
        <v>0</v>
      </c>
      <c r="AN168" s="158">
        <f t="shared" si="235"/>
        <v>0</v>
      </c>
      <c r="AO168" s="158">
        <f t="shared" si="235"/>
        <v>287027.68070592434</v>
      </c>
      <c r="AP168" s="158">
        <f t="shared" si="235"/>
        <v>283953.70770192595</v>
      </c>
      <c r="AQ168" s="158">
        <f t="shared" si="235"/>
        <v>305231.14718502632</v>
      </c>
      <c r="AR168" s="158">
        <f t="shared" si="235"/>
        <v>326917.86848555371</v>
      </c>
      <c r="AS168" s="158">
        <f t="shared" si="235"/>
        <v>230784.92170131765</v>
      </c>
      <c r="AT168" s="158">
        <f t="shared" si="235"/>
        <v>318014.62424964708</v>
      </c>
      <c r="AU168" s="158">
        <f t="shared" si="235"/>
        <v>296668.20033116004</v>
      </c>
      <c r="AV168" s="158">
        <f t="shared" si="235"/>
        <v>310237.8354621054</v>
      </c>
      <c r="AW168" s="158">
        <f t="shared" si="235"/>
        <v>313337.84749127959</v>
      </c>
      <c r="AX168" s="158">
        <f t="shared" si="235"/>
        <v>313366.73688206269</v>
      </c>
      <c r="AY168" s="158">
        <f t="shared" si="235"/>
        <v>356445.42315688782</v>
      </c>
      <c r="AZ168" s="158">
        <f t="shared" si="235"/>
        <v>311437.14890922629</v>
      </c>
      <c r="BA168" s="158">
        <f t="shared" si="235"/>
        <v>351054.06564342091</v>
      </c>
      <c r="BB168" s="158">
        <f t="shared" si="235"/>
        <v>359266.92842194199</v>
      </c>
      <c r="BC168" s="158">
        <f t="shared" si="235"/>
        <v>367515.79327541852</v>
      </c>
      <c r="BD168" s="158">
        <f t="shared" si="235"/>
        <v>376310.73758156865</v>
      </c>
      <c r="BE168" s="158">
        <f t="shared" si="235"/>
        <v>260910.48381399055</v>
      </c>
      <c r="BF168" s="158">
        <f t="shared" si="235"/>
        <v>363751.42128844577</v>
      </c>
      <c r="BG168" s="158">
        <f t="shared" si="235"/>
        <v>345689.53641120897</v>
      </c>
      <c r="BH168" s="158">
        <f t="shared" si="235"/>
        <v>358467.51352602296</v>
      </c>
      <c r="BI168" s="158">
        <f t="shared" si="235"/>
        <v>351686.19971648935</v>
      </c>
      <c r="BJ168" s="158">
        <f t="shared" si="235"/>
        <v>356011.08567454136</v>
      </c>
      <c r="BK168" s="158">
        <f t="shared" si="235"/>
        <v>420140.80008048733</v>
      </c>
      <c r="BL168" s="158">
        <f t="shared" ref="BL168:CM168" si="236">BL50</f>
        <v>347909.82012342761</v>
      </c>
      <c r="BM168" s="158">
        <f t="shared" si="236"/>
        <v>404410.18080444582</v>
      </c>
      <c r="BN168" s="158">
        <f t="shared" si="236"/>
        <v>416759.55325586698</v>
      </c>
      <c r="BO168" s="158">
        <f t="shared" si="236"/>
        <v>416731.68097901001</v>
      </c>
      <c r="BP168" s="158">
        <f t="shared" si="236"/>
        <v>419224.30033975362</v>
      </c>
      <c r="BQ168" s="158">
        <f t="shared" si="236"/>
        <v>288491.99241234746</v>
      </c>
      <c r="BR168" s="158">
        <f t="shared" si="236"/>
        <v>393180.72389587446</v>
      </c>
      <c r="BS168" s="158">
        <f t="shared" si="236"/>
        <v>380449.14454776439</v>
      </c>
      <c r="BT168" s="158">
        <f t="shared" si="236"/>
        <v>407917.68879277719</v>
      </c>
      <c r="BU168" s="158">
        <f t="shared" si="236"/>
        <v>379914.35221606574</v>
      </c>
      <c r="BV168" s="158">
        <f t="shared" si="236"/>
        <v>397266.2768935893</v>
      </c>
      <c r="BW168" s="158">
        <f t="shared" si="236"/>
        <v>462306.90060489275</v>
      </c>
      <c r="BX168" s="158">
        <f t="shared" si="236"/>
        <v>390505.34030604002</v>
      </c>
      <c r="BY168" s="158">
        <f t="shared" si="236"/>
        <v>450406.48203093227</v>
      </c>
      <c r="BZ168" s="158">
        <f t="shared" si="236"/>
        <v>451569.55564966862</v>
      </c>
      <c r="CA168" s="158">
        <f t="shared" si="236"/>
        <v>457041.56642792618</v>
      </c>
      <c r="CB168" s="158">
        <f t="shared" si="236"/>
        <v>515380.76359771501</v>
      </c>
      <c r="CC168" s="158">
        <f t="shared" si="236"/>
        <v>344553.46416951821</v>
      </c>
      <c r="CD168" s="158">
        <f t="shared" si="236"/>
        <v>466857.16643349017</v>
      </c>
      <c r="CE168" s="158">
        <f t="shared" si="236"/>
        <v>450092.47381538694</v>
      </c>
      <c r="CF168" s="158">
        <f t="shared" si="236"/>
        <v>484869.00987520342</v>
      </c>
      <c r="CG168" s="158">
        <f t="shared" si="236"/>
        <v>460672.3194838292</v>
      </c>
      <c r="CH168" s="158">
        <f t="shared" si="236"/>
        <v>477623.75129549921</v>
      </c>
      <c r="CI168" s="158">
        <f t="shared" si="236"/>
        <v>539371.64667658438</v>
      </c>
      <c r="CJ168" s="158">
        <f t="shared" si="236"/>
        <v>463562.16854259244</v>
      </c>
      <c r="CK168" s="158">
        <f t="shared" si="236"/>
        <v>553454.02683950961</v>
      </c>
      <c r="CL168" s="158">
        <f t="shared" si="236"/>
        <v>526570.46337230492</v>
      </c>
      <c r="CM168" s="158">
        <f t="shared" si="236"/>
        <v>550557.65515988797</v>
      </c>
    </row>
    <row r="169" spans="2:91" hidden="1" x14ac:dyDescent="0.2">
      <c r="B169" s="161" t="s">
        <v>260</v>
      </c>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F169" s="158">
        <f t="shared" ref="AF169:BK169" si="237">SUM(AF170:AF171)</f>
        <v>0</v>
      </c>
      <c r="AG169" s="158">
        <f t="shared" si="237"/>
        <v>0</v>
      </c>
      <c r="AH169" s="158">
        <f t="shared" si="237"/>
        <v>0</v>
      </c>
      <c r="AI169" s="158">
        <f t="shared" si="237"/>
        <v>0</v>
      </c>
      <c r="AJ169" s="158">
        <f t="shared" si="237"/>
        <v>0</v>
      </c>
      <c r="AK169" s="158">
        <f t="shared" si="237"/>
        <v>0</v>
      </c>
      <c r="AL169" s="158">
        <f t="shared" si="237"/>
        <v>0</v>
      </c>
      <c r="AM169" s="158">
        <f t="shared" si="237"/>
        <v>0</v>
      </c>
      <c r="AN169" s="158">
        <f t="shared" si="237"/>
        <v>0</v>
      </c>
      <c r="AO169" s="158">
        <f t="shared" si="237"/>
        <v>0</v>
      </c>
      <c r="AP169" s="158">
        <f t="shared" si="237"/>
        <v>0</v>
      </c>
      <c r="AQ169" s="158">
        <f t="shared" si="237"/>
        <v>0</v>
      </c>
      <c r="AR169" s="158">
        <f t="shared" si="237"/>
        <v>0</v>
      </c>
      <c r="AS169" s="158">
        <f t="shared" si="237"/>
        <v>0</v>
      </c>
      <c r="AT169" s="158">
        <f t="shared" si="237"/>
        <v>0</v>
      </c>
      <c r="AU169" s="158">
        <f t="shared" si="237"/>
        <v>0</v>
      </c>
      <c r="AV169" s="158">
        <f t="shared" si="237"/>
        <v>0</v>
      </c>
      <c r="AW169" s="158">
        <f t="shared" si="237"/>
        <v>0</v>
      </c>
      <c r="AX169" s="158">
        <f t="shared" si="237"/>
        <v>0</v>
      </c>
      <c r="AY169" s="158">
        <f t="shared" si="237"/>
        <v>0</v>
      </c>
      <c r="AZ169" s="158">
        <f t="shared" si="237"/>
        <v>0</v>
      </c>
      <c r="BA169" s="158">
        <f t="shared" si="237"/>
        <v>0</v>
      </c>
      <c r="BB169" s="158">
        <f t="shared" si="237"/>
        <v>0</v>
      </c>
      <c r="BC169" s="158">
        <f t="shared" si="237"/>
        <v>0</v>
      </c>
      <c r="BD169" s="158">
        <f t="shared" si="237"/>
        <v>0</v>
      </c>
      <c r="BE169" s="158">
        <f t="shared" si="237"/>
        <v>0</v>
      </c>
      <c r="BF169" s="158">
        <f t="shared" si="237"/>
        <v>0</v>
      </c>
      <c r="BG169" s="158">
        <f t="shared" si="237"/>
        <v>0</v>
      </c>
      <c r="BH169" s="158">
        <f t="shared" si="237"/>
        <v>0</v>
      </c>
      <c r="BI169" s="158">
        <f t="shared" si="237"/>
        <v>0</v>
      </c>
      <c r="BJ169" s="158">
        <f t="shared" si="237"/>
        <v>0</v>
      </c>
      <c r="BK169" s="158">
        <f t="shared" si="237"/>
        <v>0</v>
      </c>
      <c r="BL169" s="158">
        <f t="shared" ref="BL169:CM169" si="238">SUM(BL170:BL171)</f>
        <v>0</v>
      </c>
      <c r="BM169" s="158">
        <f t="shared" si="238"/>
        <v>0</v>
      </c>
      <c r="BN169" s="158">
        <f t="shared" si="238"/>
        <v>0</v>
      </c>
      <c r="BO169" s="158">
        <f t="shared" si="238"/>
        <v>0</v>
      </c>
      <c r="BP169" s="158">
        <f t="shared" si="238"/>
        <v>0</v>
      </c>
      <c r="BQ169" s="158">
        <f t="shared" si="238"/>
        <v>0</v>
      </c>
      <c r="BR169" s="158">
        <f t="shared" si="238"/>
        <v>0</v>
      </c>
      <c r="BS169" s="158">
        <f t="shared" si="238"/>
        <v>0</v>
      </c>
      <c r="BT169" s="158">
        <f t="shared" si="238"/>
        <v>0</v>
      </c>
      <c r="BU169" s="158">
        <f t="shared" si="238"/>
        <v>0</v>
      </c>
      <c r="BV169" s="158">
        <f t="shared" si="238"/>
        <v>0</v>
      </c>
      <c r="BW169" s="158">
        <f t="shared" si="238"/>
        <v>0</v>
      </c>
      <c r="BX169" s="158">
        <f t="shared" si="238"/>
        <v>0</v>
      </c>
      <c r="BY169" s="158">
        <f t="shared" si="238"/>
        <v>0</v>
      </c>
      <c r="BZ169" s="158">
        <f t="shared" si="238"/>
        <v>0</v>
      </c>
      <c r="CA169" s="158">
        <f t="shared" si="238"/>
        <v>0</v>
      </c>
      <c r="CB169" s="158">
        <f t="shared" si="238"/>
        <v>0</v>
      </c>
      <c r="CC169" s="158">
        <f t="shared" si="238"/>
        <v>0</v>
      </c>
      <c r="CD169" s="158">
        <f t="shared" si="238"/>
        <v>0</v>
      </c>
      <c r="CE169" s="158">
        <f t="shared" si="238"/>
        <v>0</v>
      </c>
      <c r="CF169" s="158">
        <f t="shared" si="238"/>
        <v>0</v>
      </c>
      <c r="CG169" s="158">
        <f t="shared" si="238"/>
        <v>0</v>
      </c>
      <c r="CH169" s="158">
        <f t="shared" si="238"/>
        <v>0</v>
      </c>
      <c r="CI169" s="158">
        <f t="shared" si="238"/>
        <v>0</v>
      </c>
      <c r="CJ169" s="158">
        <f t="shared" si="238"/>
        <v>0</v>
      </c>
      <c r="CK169" s="158">
        <f t="shared" si="238"/>
        <v>0</v>
      </c>
      <c r="CL169" s="158">
        <f t="shared" si="238"/>
        <v>0</v>
      </c>
      <c r="CM169" s="158">
        <f t="shared" si="238"/>
        <v>0</v>
      </c>
    </row>
    <row r="170" spans="2:91" s="84" customFormat="1" hidden="1" x14ac:dyDescent="0.2">
      <c r="B170" s="164" t="s">
        <v>190</v>
      </c>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F170" s="162">
        <f>IFERROR(Inputs!$IU$26*AF168,0)</f>
        <v>0</v>
      </c>
      <c r="AG170" s="162">
        <f>IFERROR(Inputs!$IU$26*AG168,0)</f>
        <v>0</v>
      </c>
      <c r="AH170" s="162">
        <f>IFERROR(Inputs!$IU$26*AH168,0)</f>
        <v>0</v>
      </c>
      <c r="AI170" s="162">
        <f>IFERROR(Inputs!$IU$26*AI168,0)</f>
        <v>0</v>
      </c>
      <c r="AJ170" s="162">
        <f>IFERROR(Inputs!$IU$26*AJ168,0)</f>
        <v>0</v>
      </c>
      <c r="AK170" s="162">
        <f>IFERROR(Inputs!$IU$26*AK168,0)</f>
        <v>0</v>
      </c>
      <c r="AL170" s="162">
        <f>IFERROR(Inputs!$IU$26*AL168,0)</f>
        <v>0</v>
      </c>
      <c r="AM170" s="162">
        <f>IFERROR(Inputs!$IU$26*AM168,0)</f>
        <v>0</v>
      </c>
      <c r="AN170" s="162">
        <f>IFERROR(Inputs!$IU$26*AN168,0)</f>
        <v>0</v>
      </c>
      <c r="AO170" s="162">
        <f>IFERROR(Inputs!$IU$26*AO168,0)</f>
        <v>0</v>
      </c>
      <c r="AP170" s="162">
        <f>IFERROR(Inputs!$IU$26*AP168,0)</f>
        <v>0</v>
      </c>
      <c r="AQ170" s="162">
        <f>IFERROR(Inputs!$IU$26*AQ168,0)</f>
        <v>0</v>
      </c>
      <c r="AR170" s="162">
        <f>IFERROR(Inputs!$IU$26*AR168,0)</f>
        <v>0</v>
      </c>
      <c r="AS170" s="162">
        <f>IFERROR(Inputs!$IU$26*AS168,0)</f>
        <v>0</v>
      </c>
      <c r="AT170" s="162">
        <f>IFERROR(Inputs!$IU$26*AT168,0)</f>
        <v>0</v>
      </c>
      <c r="AU170" s="162">
        <f>IFERROR(Inputs!$IU$26*AU168,0)</f>
        <v>0</v>
      </c>
      <c r="AV170" s="162">
        <f>IFERROR(Inputs!$IU$26*AV168,0)</f>
        <v>0</v>
      </c>
      <c r="AW170" s="162">
        <f>IFERROR(Inputs!$IU$26*AW168,0)</f>
        <v>0</v>
      </c>
      <c r="AX170" s="162">
        <f>IFERROR(Inputs!$IU$26*AX168,0)</f>
        <v>0</v>
      </c>
      <c r="AY170" s="162">
        <f>IFERROR(Inputs!$IU$26*AY168,0)</f>
        <v>0</v>
      </c>
      <c r="AZ170" s="162">
        <f>IFERROR(Inputs!$IU$26*AZ168,0)</f>
        <v>0</v>
      </c>
      <c r="BA170" s="162">
        <f>IFERROR(Inputs!$IU$26*BA168,0)</f>
        <v>0</v>
      </c>
      <c r="BB170" s="162">
        <f>IFERROR(Inputs!$IU$26*BB168,0)</f>
        <v>0</v>
      </c>
      <c r="BC170" s="162">
        <f>IFERROR(Inputs!$IU$26*BC168,0)</f>
        <v>0</v>
      </c>
      <c r="BD170" s="162">
        <f>IFERROR(Inputs!$IU$26*BD168,0)</f>
        <v>0</v>
      </c>
      <c r="BE170" s="162">
        <f>IFERROR(Inputs!$IU$26*BE168,0)</f>
        <v>0</v>
      </c>
      <c r="BF170" s="162">
        <f>IFERROR(Inputs!$IU$26*BF168,0)</f>
        <v>0</v>
      </c>
      <c r="BG170" s="162">
        <f>IFERROR(Inputs!$IU$26*BG168,0)</f>
        <v>0</v>
      </c>
      <c r="BH170" s="162">
        <f>IFERROR(Inputs!$IU$26*BH168,0)</f>
        <v>0</v>
      </c>
      <c r="BI170" s="162">
        <f>IFERROR(Inputs!$IU$26*BI168,0)</f>
        <v>0</v>
      </c>
      <c r="BJ170" s="162">
        <f>IFERROR(Inputs!$IU$26*BJ168,0)</f>
        <v>0</v>
      </c>
      <c r="BK170" s="162">
        <f>IFERROR(Inputs!$IU$26*BK168,0)</f>
        <v>0</v>
      </c>
      <c r="BL170" s="162">
        <f>IFERROR(Inputs!$IU$26*BL168,0)</f>
        <v>0</v>
      </c>
      <c r="BM170" s="162">
        <f>IFERROR(Inputs!$IU$26*BM168,0)</f>
        <v>0</v>
      </c>
      <c r="BN170" s="162">
        <f>IFERROR(Inputs!$IU$26*BN168,0)</f>
        <v>0</v>
      </c>
      <c r="BO170" s="162">
        <f>IFERROR(Inputs!$IU$26*BO168,0)</f>
        <v>0</v>
      </c>
      <c r="BP170" s="162">
        <f>IFERROR(Inputs!$IU$26*BP168,0)</f>
        <v>0</v>
      </c>
      <c r="BQ170" s="162">
        <f>IFERROR(Inputs!$IU$26*BQ168,0)</f>
        <v>0</v>
      </c>
      <c r="BR170" s="162">
        <f>IFERROR(Inputs!$IU$26*BR168,0)</f>
        <v>0</v>
      </c>
      <c r="BS170" s="162">
        <f>IFERROR(Inputs!$IU$26*BS168,0)</f>
        <v>0</v>
      </c>
      <c r="BT170" s="162">
        <f>IFERROR(Inputs!$IU$26*BT168,0)</f>
        <v>0</v>
      </c>
      <c r="BU170" s="162">
        <f>IFERROR(Inputs!$IU$26*BU168,0)</f>
        <v>0</v>
      </c>
      <c r="BV170" s="162">
        <f>IFERROR(Inputs!$IU$26*BV168,0)</f>
        <v>0</v>
      </c>
      <c r="BW170" s="162">
        <f>IFERROR(Inputs!$IU$26*BW168,0)</f>
        <v>0</v>
      </c>
      <c r="BX170" s="162">
        <f>IFERROR(Inputs!$IU$26*BX168,0)</f>
        <v>0</v>
      </c>
      <c r="BY170" s="162">
        <f>IFERROR(Inputs!$IU$26*BY168,0)</f>
        <v>0</v>
      </c>
      <c r="BZ170" s="162">
        <f>IFERROR(Inputs!$IU$26*BZ168,0)</f>
        <v>0</v>
      </c>
      <c r="CA170" s="162">
        <f>IFERROR(Inputs!$IU$26*CA168,0)</f>
        <v>0</v>
      </c>
      <c r="CB170" s="162">
        <f>IFERROR(Inputs!$IU$26*CB168,0)</f>
        <v>0</v>
      </c>
      <c r="CC170" s="162">
        <f>IFERROR(Inputs!$IU$26*CC168,0)</f>
        <v>0</v>
      </c>
      <c r="CD170" s="162">
        <f>IFERROR(Inputs!$IU$26*CD168,0)</f>
        <v>0</v>
      </c>
      <c r="CE170" s="162">
        <f>IFERROR(Inputs!$IU$26*CE168,0)</f>
        <v>0</v>
      </c>
      <c r="CF170" s="162">
        <f>IFERROR(Inputs!$IU$26*CF168,0)</f>
        <v>0</v>
      </c>
      <c r="CG170" s="162">
        <f>IFERROR(Inputs!$IU$26*CG168,0)</f>
        <v>0</v>
      </c>
      <c r="CH170" s="162">
        <f>IFERROR(Inputs!$IU$26*CH168,0)</f>
        <v>0</v>
      </c>
      <c r="CI170" s="162">
        <f>IFERROR(Inputs!$IU$26*CI168,0)</f>
        <v>0</v>
      </c>
      <c r="CJ170" s="162">
        <f>IFERROR(Inputs!$IU$26*CJ168,0)</f>
        <v>0</v>
      </c>
      <c r="CK170" s="162">
        <f>IFERROR(Inputs!$IU$26*CK168,0)</f>
        <v>0</v>
      </c>
      <c r="CL170" s="162">
        <f>IFERROR(Inputs!$IU$26*CL168,0)</f>
        <v>0</v>
      </c>
      <c r="CM170" s="162">
        <f>IFERROR(Inputs!$IU$26*CM168,0)</f>
        <v>0</v>
      </c>
    </row>
    <row r="171" spans="2:91" s="84" customFormat="1" hidden="1" x14ac:dyDescent="0.2">
      <c r="B171" s="164" t="s">
        <v>189</v>
      </c>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F171" s="162">
        <f>IFERROR(Inputs!$IU$32*AF168,0)</f>
        <v>0</v>
      </c>
      <c r="AG171" s="162">
        <f>IFERROR(Inputs!$IU$32*AG168,0)</f>
        <v>0</v>
      </c>
      <c r="AH171" s="162">
        <f>IFERROR(Inputs!$IU$32*AH168,0)</f>
        <v>0</v>
      </c>
      <c r="AI171" s="162">
        <f>IFERROR(Inputs!$IU$32*AI168,0)</f>
        <v>0</v>
      </c>
      <c r="AJ171" s="162">
        <f>IFERROR(Inputs!$IU$32*AJ168,0)</f>
        <v>0</v>
      </c>
      <c r="AK171" s="162">
        <f>IFERROR(Inputs!$IU$32*AK168,0)</f>
        <v>0</v>
      </c>
      <c r="AL171" s="162">
        <f>IFERROR(Inputs!$IU$32*AL168,0)</f>
        <v>0</v>
      </c>
      <c r="AM171" s="162">
        <f>IFERROR(Inputs!$IU$32*AM168,0)</f>
        <v>0</v>
      </c>
      <c r="AN171" s="162">
        <f>IFERROR(Inputs!$IU$32*AN168,0)</f>
        <v>0</v>
      </c>
      <c r="AO171" s="162">
        <f>IFERROR(Inputs!$IU$32*AO168,0)</f>
        <v>0</v>
      </c>
      <c r="AP171" s="162">
        <f>IFERROR(Inputs!$IU$32*AP168,0)</f>
        <v>0</v>
      </c>
      <c r="AQ171" s="162">
        <f>IFERROR(Inputs!$IU$32*AQ168,0)</f>
        <v>0</v>
      </c>
      <c r="AR171" s="162">
        <f>IFERROR(Inputs!$IU$32*AR168,0)</f>
        <v>0</v>
      </c>
      <c r="AS171" s="162">
        <f>IFERROR(Inputs!$IU$32*AS168,0)</f>
        <v>0</v>
      </c>
      <c r="AT171" s="162">
        <f>IFERROR(Inputs!$IU$32*AT168,0)</f>
        <v>0</v>
      </c>
      <c r="AU171" s="162">
        <f>IFERROR(Inputs!$IU$32*AU168,0)</f>
        <v>0</v>
      </c>
      <c r="AV171" s="162">
        <f>IFERROR(Inputs!$IU$32*AV168,0)</f>
        <v>0</v>
      </c>
      <c r="AW171" s="162">
        <f>IFERROR(Inputs!$IU$32*AW168,0)</f>
        <v>0</v>
      </c>
      <c r="AX171" s="162">
        <f>IFERROR(Inputs!$IU$32*AX168,0)</f>
        <v>0</v>
      </c>
      <c r="AY171" s="162">
        <f>IFERROR(Inputs!$IU$32*AY168,0)</f>
        <v>0</v>
      </c>
      <c r="AZ171" s="162">
        <f>IFERROR(Inputs!$IU$32*AZ168,0)</f>
        <v>0</v>
      </c>
      <c r="BA171" s="162">
        <f>IFERROR(Inputs!$IU$32*BA168,0)</f>
        <v>0</v>
      </c>
      <c r="BB171" s="162">
        <f>IFERROR(Inputs!$IU$32*BB168,0)</f>
        <v>0</v>
      </c>
      <c r="BC171" s="162">
        <f>IFERROR(Inputs!$IU$32*BC168,0)</f>
        <v>0</v>
      </c>
      <c r="BD171" s="162">
        <f>IFERROR(Inputs!$IU$32*BD168,0)</f>
        <v>0</v>
      </c>
      <c r="BE171" s="162">
        <f>IFERROR(Inputs!$IU$32*BE168,0)</f>
        <v>0</v>
      </c>
      <c r="BF171" s="162">
        <f>IFERROR(Inputs!$IU$32*BF168,0)</f>
        <v>0</v>
      </c>
      <c r="BG171" s="162">
        <f>IFERROR(Inputs!$IU$32*BG168,0)</f>
        <v>0</v>
      </c>
      <c r="BH171" s="162">
        <f>IFERROR(Inputs!$IU$32*BH168,0)</f>
        <v>0</v>
      </c>
      <c r="BI171" s="162">
        <f>IFERROR(Inputs!$IU$32*BI168,0)</f>
        <v>0</v>
      </c>
      <c r="BJ171" s="162">
        <f>IFERROR(Inputs!$IU$32*BJ168,0)</f>
        <v>0</v>
      </c>
      <c r="BK171" s="162">
        <f>IFERROR(Inputs!$IU$32*BK168,0)</f>
        <v>0</v>
      </c>
      <c r="BL171" s="162">
        <f>IFERROR(Inputs!$IU$32*BL168,0)</f>
        <v>0</v>
      </c>
      <c r="BM171" s="162">
        <f>IFERROR(Inputs!$IU$32*BM168,0)</f>
        <v>0</v>
      </c>
      <c r="BN171" s="162">
        <f>IFERROR(Inputs!$IU$32*BN168,0)</f>
        <v>0</v>
      </c>
      <c r="BO171" s="162">
        <f>IFERROR(Inputs!$IU$32*BO168,0)</f>
        <v>0</v>
      </c>
      <c r="BP171" s="162">
        <f>IFERROR(Inputs!$IU$32*BP168,0)</f>
        <v>0</v>
      </c>
      <c r="BQ171" s="162">
        <f>IFERROR(Inputs!$IU$32*BQ168,0)</f>
        <v>0</v>
      </c>
      <c r="BR171" s="162">
        <f>IFERROR(Inputs!$IU$32*BR168,0)</f>
        <v>0</v>
      </c>
      <c r="BS171" s="162">
        <f>IFERROR(Inputs!$IU$32*BS168,0)</f>
        <v>0</v>
      </c>
      <c r="BT171" s="162">
        <f>IFERROR(Inputs!$IU$32*BT168,0)</f>
        <v>0</v>
      </c>
      <c r="BU171" s="162">
        <f>IFERROR(Inputs!$IU$32*BU168,0)</f>
        <v>0</v>
      </c>
      <c r="BV171" s="162">
        <f>IFERROR(Inputs!$IU$32*BV168,0)</f>
        <v>0</v>
      </c>
      <c r="BW171" s="162">
        <f>IFERROR(Inputs!$IU$32*BW168,0)</f>
        <v>0</v>
      </c>
      <c r="BX171" s="162">
        <f>IFERROR(Inputs!$IU$32*BX168,0)</f>
        <v>0</v>
      </c>
      <c r="BY171" s="162">
        <f>IFERROR(Inputs!$IU$32*BY168,0)</f>
        <v>0</v>
      </c>
      <c r="BZ171" s="162">
        <f>IFERROR(Inputs!$IU$32*BZ168,0)</f>
        <v>0</v>
      </c>
      <c r="CA171" s="162">
        <f>IFERROR(Inputs!$IU$32*CA168,0)</f>
        <v>0</v>
      </c>
      <c r="CB171" s="162">
        <f>IFERROR(Inputs!$IU$32*CB168,0)</f>
        <v>0</v>
      </c>
      <c r="CC171" s="162">
        <f>IFERROR(Inputs!$IU$32*CC168,0)</f>
        <v>0</v>
      </c>
      <c r="CD171" s="162">
        <f>IFERROR(Inputs!$IU$32*CD168,0)</f>
        <v>0</v>
      </c>
      <c r="CE171" s="162">
        <f>IFERROR(Inputs!$IU$32*CE168,0)</f>
        <v>0</v>
      </c>
      <c r="CF171" s="162">
        <f>IFERROR(Inputs!$IU$32*CF168,0)</f>
        <v>0</v>
      </c>
      <c r="CG171" s="162">
        <f>IFERROR(Inputs!$IU$32*CG168,0)</f>
        <v>0</v>
      </c>
      <c r="CH171" s="162">
        <f>IFERROR(Inputs!$IU$32*CH168,0)</f>
        <v>0</v>
      </c>
      <c r="CI171" s="162">
        <f>IFERROR(Inputs!$IU$32*CI168,0)</f>
        <v>0</v>
      </c>
      <c r="CJ171" s="162">
        <f>IFERROR(Inputs!$IU$32*CJ168,0)</f>
        <v>0</v>
      </c>
      <c r="CK171" s="162">
        <f>IFERROR(Inputs!$IU$32*CK168,0)</f>
        <v>0</v>
      </c>
      <c r="CL171" s="162">
        <f>IFERROR(Inputs!$IU$32*CL168,0)</f>
        <v>0</v>
      </c>
      <c r="CM171" s="162">
        <f>IFERROR(Inputs!$IU$32*CM168,0)</f>
        <v>0</v>
      </c>
    </row>
    <row r="172" spans="2:91" hidden="1" x14ac:dyDescent="0.2">
      <c r="B172" s="161" t="s">
        <v>259</v>
      </c>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F172" s="158">
        <f t="shared" ref="AF172:BK172" si="239">-AF168-AF169</f>
        <v>0</v>
      </c>
      <c r="AG172" s="158">
        <f t="shared" si="239"/>
        <v>0</v>
      </c>
      <c r="AH172" s="158">
        <f t="shared" si="239"/>
        <v>0</v>
      </c>
      <c r="AI172" s="158">
        <f t="shared" si="239"/>
        <v>0</v>
      </c>
      <c r="AJ172" s="158">
        <f t="shared" si="239"/>
        <v>0</v>
      </c>
      <c r="AK172" s="158">
        <f t="shared" si="239"/>
        <v>0</v>
      </c>
      <c r="AL172" s="158">
        <f t="shared" si="239"/>
        <v>0</v>
      </c>
      <c r="AM172" s="158">
        <f t="shared" si="239"/>
        <v>0</v>
      </c>
      <c r="AN172" s="158">
        <f t="shared" si="239"/>
        <v>0</v>
      </c>
      <c r="AO172" s="158">
        <f t="shared" si="239"/>
        <v>-287027.68070592434</v>
      </c>
      <c r="AP172" s="158">
        <f t="shared" si="239"/>
        <v>-283953.70770192595</v>
      </c>
      <c r="AQ172" s="158">
        <f t="shared" si="239"/>
        <v>-305231.14718502632</v>
      </c>
      <c r="AR172" s="158">
        <f t="shared" si="239"/>
        <v>-326917.86848555371</v>
      </c>
      <c r="AS172" s="158">
        <f t="shared" si="239"/>
        <v>-230784.92170131765</v>
      </c>
      <c r="AT172" s="158">
        <f t="shared" si="239"/>
        <v>-318014.62424964708</v>
      </c>
      <c r="AU172" s="158">
        <f t="shared" si="239"/>
        <v>-296668.20033116004</v>
      </c>
      <c r="AV172" s="158">
        <f t="shared" si="239"/>
        <v>-310237.8354621054</v>
      </c>
      <c r="AW172" s="158">
        <f t="shared" si="239"/>
        <v>-313337.84749127959</v>
      </c>
      <c r="AX172" s="158">
        <f t="shared" si="239"/>
        <v>-313366.73688206269</v>
      </c>
      <c r="AY172" s="158">
        <f t="shared" si="239"/>
        <v>-356445.42315688782</v>
      </c>
      <c r="AZ172" s="158">
        <f t="shared" si="239"/>
        <v>-311437.14890922629</v>
      </c>
      <c r="BA172" s="158">
        <f t="shared" si="239"/>
        <v>-351054.06564342091</v>
      </c>
      <c r="BB172" s="158">
        <f t="shared" si="239"/>
        <v>-359266.92842194199</v>
      </c>
      <c r="BC172" s="158">
        <f t="shared" si="239"/>
        <v>-367515.79327541852</v>
      </c>
      <c r="BD172" s="158">
        <f t="shared" si="239"/>
        <v>-376310.73758156865</v>
      </c>
      <c r="BE172" s="158">
        <f t="shared" si="239"/>
        <v>-260910.48381399055</v>
      </c>
      <c r="BF172" s="158">
        <f t="shared" si="239"/>
        <v>-363751.42128844577</v>
      </c>
      <c r="BG172" s="158">
        <f t="shared" si="239"/>
        <v>-345689.53641120897</v>
      </c>
      <c r="BH172" s="158">
        <f t="shared" si="239"/>
        <v>-358467.51352602296</v>
      </c>
      <c r="BI172" s="158">
        <f t="shared" si="239"/>
        <v>-351686.19971648935</v>
      </c>
      <c r="BJ172" s="158">
        <f t="shared" si="239"/>
        <v>-356011.08567454136</v>
      </c>
      <c r="BK172" s="158">
        <f t="shared" si="239"/>
        <v>-420140.80008048733</v>
      </c>
      <c r="BL172" s="158">
        <f t="shared" ref="BL172:CM172" si="240">-BL168-BL169</f>
        <v>-347909.82012342761</v>
      </c>
      <c r="BM172" s="158">
        <f t="shared" si="240"/>
        <v>-404410.18080444582</v>
      </c>
      <c r="BN172" s="158">
        <f t="shared" si="240"/>
        <v>-416759.55325586698</v>
      </c>
      <c r="BO172" s="158">
        <f t="shared" si="240"/>
        <v>-416731.68097901001</v>
      </c>
      <c r="BP172" s="158">
        <f t="shared" si="240"/>
        <v>-419224.30033975362</v>
      </c>
      <c r="BQ172" s="158">
        <f t="shared" si="240"/>
        <v>-288491.99241234746</v>
      </c>
      <c r="BR172" s="158">
        <f t="shared" si="240"/>
        <v>-393180.72389587446</v>
      </c>
      <c r="BS172" s="158">
        <f t="shared" si="240"/>
        <v>-380449.14454776439</v>
      </c>
      <c r="BT172" s="158">
        <f t="shared" si="240"/>
        <v>-407917.68879277719</v>
      </c>
      <c r="BU172" s="158">
        <f t="shared" si="240"/>
        <v>-379914.35221606574</v>
      </c>
      <c r="BV172" s="158">
        <f t="shared" si="240"/>
        <v>-397266.2768935893</v>
      </c>
      <c r="BW172" s="158">
        <f t="shared" si="240"/>
        <v>-462306.90060489275</v>
      </c>
      <c r="BX172" s="158">
        <f t="shared" si="240"/>
        <v>-390505.34030604002</v>
      </c>
      <c r="BY172" s="158">
        <f t="shared" si="240"/>
        <v>-450406.48203093227</v>
      </c>
      <c r="BZ172" s="158">
        <f t="shared" si="240"/>
        <v>-451569.55564966862</v>
      </c>
      <c r="CA172" s="158">
        <f t="shared" si="240"/>
        <v>-457041.56642792618</v>
      </c>
      <c r="CB172" s="158">
        <f t="shared" si="240"/>
        <v>-515380.76359771501</v>
      </c>
      <c r="CC172" s="158">
        <f t="shared" si="240"/>
        <v>-344553.46416951821</v>
      </c>
      <c r="CD172" s="158">
        <f t="shared" si="240"/>
        <v>-466857.16643349017</v>
      </c>
      <c r="CE172" s="158">
        <f t="shared" si="240"/>
        <v>-450092.47381538694</v>
      </c>
      <c r="CF172" s="158">
        <f t="shared" si="240"/>
        <v>-484869.00987520342</v>
      </c>
      <c r="CG172" s="158">
        <f t="shared" si="240"/>
        <v>-460672.3194838292</v>
      </c>
      <c r="CH172" s="158">
        <f t="shared" si="240"/>
        <v>-477623.75129549921</v>
      </c>
      <c r="CI172" s="158">
        <f t="shared" si="240"/>
        <v>-539371.64667658438</v>
      </c>
      <c r="CJ172" s="158">
        <f t="shared" si="240"/>
        <v>-463562.16854259244</v>
      </c>
      <c r="CK172" s="158">
        <f t="shared" si="240"/>
        <v>-553454.02683950961</v>
      </c>
      <c r="CL172" s="158">
        <f t="shared" si="240"/>
        <v>-526570.46337230492</v>
      </c>
      <c r="CM172" s="158">
        <f t="shared" si="240"/>
        <v>-550557.65515988797</v>
      </c>
    </row>
    <row r="173" spans="2:91" hidden="1" x14ac:dyDescent="0.2">
      <c r="B173" s="160" t="s">
        <v>258</v>
      </c>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F173" s="158">
        <f t="shared" ref="AF173:BK173" si="241">AF167+AF168+AF169+AF172</f>
        <v>0</v>
      </c>
      <c r="AG173" s="158">
        <f t="shared" si="241"/>
        <v>0</v>
      </c>
      <c r="AH173" s="158">
        <f t="shared" si="241"/>
        <v>0</v>
      </c>
      <c r="AI173" s="158">
        <f t="shared" si="241"/>
        <v>0</v>
      </c>
      <c r="AJ173" s="158">
        <f t="shared" si="241"/>
        <v>0</v>
      </c>
      <c r="AK173" s="158">
        <f t="shared" si="241"/>
        <v>0</v>
      </c>
      <c r="AL173" s="158">
        <f t="shared" si="241"/>
        <v>0</v>
      </c>
      <c r="AM173" s="158">
        <f t="shared" si="241"/>
        <v>0</v>
      </c>
      <c r="AN173" s="158">
        <f t="shared" si="241"/>
        <v>0</v>
      </c>
      <c r="AO173" s="158">
        <f t="shared" si="241"/>
        <v>0</v>
      </c>
      <c r="AP173" s="158">
        <f t="shared" si="241"/>
        <v>0</v>
      </c>
      <c r="AQ173" s="158">
        <f t="shared" si="241"/>
        <v>0</v>
      </c>
      <c r="AR173" s="158">
        <f t="shared" si="241"/>
        <v>0</v>
      </c>
      <c r="AS173" s="158">
        <f t="shared" si="241"/>
        <v>0</v>
      </c>
      <c r="AT173" s="158">
        <f t="shared" si="241"/>
        <v>0</v>
      </c>
      <c r="AU173" s="158">
        <f t="shared" si="241"/>
        <v>0</v>
      </c>
      <c r="AV173" s="158">
        <f t="shared" si="241"/>
        <v>0</v>
      </c>
      <c r="AW173" s="158">
        <f t="shared" si="241"/>
        <v>0</v>
      </c>
      <c r="AX173" s="158">
        <f t="shared" si="241"/>
        <v>0</v>
      </c>
      <c r="AY173" s="158">
        <f t="shared" si="241"/>
        <v>0</v>
      </c>
      <c r="AZ173" s="158">
        <f t="shared" si="241"/>
        <v>0</v>
      </c>
      <c r="BA173" s="158">
        <f t="shared" si="241"/>
        <v>0</v>
      </c>
      <c r="BB173" s="158">
        <f t="shared" si="241"/>
        <v>0</v>
      </c>
      <c r="BC173" s="158">
        <f t="shared" si="241"/>
        <v>0</v>
      </c>
      <c r="BD173" s="158">
        <f t="shared" si="241"/>
        <v>0</v>
      </c>
      <c r="BE173" s="158">
        <f t="shared" si="241"/>
        <v>0</v>
      </c>
      <c r="BF173" s="158">
        <f t="shared" si="241"/>
        <v>0</v>
      </c>
      <c r="BG173" s="158">
        <f t="shared" si="241"/>
        <v>0</v>
      </c>
      <c r="BH173" s="158">
        <f t="shared" si="241"/>
        <v>0</v>
      </c>
      <c r="BI173" s="158">
        <f t="shared" si="241"/>
        <v>0</v>
      </c>
      <c r="BJ173" s="158">
        <f t="shared" si="241"/>
        <v>0</v>
      </c>
      <c r="BK173" s="158">
        <f t="shared" si="241"/>
        <v>0</v>
      </c>
      <c r="BL173" s="158">
        <f t="shared" ref="BL173:CM173" si="242">BL167+BL168+BL169+BL172</f>
        <v>0</v>
      </c>
      <c r="BM173" s="158">
        <f t="shared" si="242"/>
        <v>0</v>
      </c>
      <c r="BN173" s="158">
        <f t="shared" si="242"/>
        <v>0</v>
      </c>
      <c r="BO173" s="158">
        <f t="shared" si="242"/>
        <v>0</v>
      </c>
      <c r="BP173" s="158">
        <f t="shared" si="242"/>
        <v>0</v>
      </c>
      <c r="BQ173" s="158">
        <f t="shared" si="242"/>
        <v>0</v>
      </c>
      <c r="BR173" s="158">
        <f t="shared" si="242"/>
        <v>0</v>
      </c>
      <c r="BS173" s="158">
        <f t="shared" si="242"/>
        <v>0</v>
      </c>
      <c r="BT173" s="158">
        <f t="shared" si="242"/>
        <v>0</v>
      </c>
      <c r="BU173" s="158">
        <f t="shared" si="242"/>
        <v>0</v>
      </c>
      <c r="BV173" s="158">
        <f t="shared" si="242"/>
        <v>0</v>
      </c>
      <c r="BW173" s="158">
        <f t="shared" si="242"/>
        <v>0</v>
      </c>
      <c r="BX173" s="158">
        <f t="shared" si="242"/>
        <v>0</v>
      </c>
      <c r="BY173" s="158">
        <f t="shared" si="242"/>
        <v>0</v>
      </c>
      <c r="BZ173" s="158">
        <f t="shared" si="242"/>
        <v>0</v>
      </c>
      <c r="CA173" s="158">
        <f t="shared" si="242"/>
        <v>0</v>
      </c>
      <c r="CB173" s="158">
        <f t="shared" si="242"/>
        <v>0</v>
      </c>
      <c r="CC173" s="158">
        <f t="shared" si="242"/>
        <v>0</v>
      </c>
      <c r="CD173" s="158">
        <f t="shared" si="242"/>
        <v>0</v>
      </c>
      <c r="CE173" s="158">
        <f t="shared" si="242"/>
        <v>0</v>
      </c>
      <c r="CF173" s="158">
        <f t="shared" si="242"/>
        <v>0</v>
      </c>
      <c r="CG173" s="158">
        <f t="shared" si="242"/>
        <v>0</v>
      </c>
      <c r="CH173" s="158">
        <f t="shared" si="242"/>
        <v>0</v>
      </c>
      <c r="CI173" s="158">
        <f t="shared" si="242"/>
        <v>0</v>
      </c>
      <c r="CJ173" s="158">
        <f t="shared" si="242"/>
        <v>0</v>
      </c>
      <c r="CK173" s="158">
        <f t="shared" si="242"/>
        <v>0</v>
      </c>
      <c r="CL173" s="158">
        <f t="shared" si="242"/>
        <v>0</v>
      </c>
      <c r="CM173" s="158">
        <f t="shared" si="242"/>
        <v>0</v>
      </c>
    </row>
    <row r="174" spans="2:91" hidden="1" x14ac:dyDescent="0.2">
      <c r="B174" s="160"/>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F174" s="158"/>
      <c r="AG174" s="158"/>
      <c r="AH174" s="158"/>
      <c r="AI174" s="158"/>
      <c r="AJ174" s="158"/>
      <c r="AK174" s="158"/>
      <c r="AL174" s="158"/>
      <c r="AM174" s="158"/>
      <c r="AN174" s="158"/>
      <c r="AO174" s="158"/>
      <c r="AP174" s="158"/>
      <c r="AQ174" s="158"/>
      <c r="AR174" s="158"/>
      <c r="AS174" s="158"/>
      <c r="AT174" s="158"/>
      <c r="AU174" s="158"/>
      <c r="AV174" s="158"/>
      <c r="AW174" s="158"/>
      <c r="AX174" s="158"/>
      <c r="AY174" s="158"/>
      <c r="AZ174" s="158"/>
      <c r="BA174" s="158"/>
      <c r="BB174" s="158"/>
      <c r="BC174" s="158"/>
      <c r="BD174" s="158"/>
      <c r="BE174" s="158"/>
      <c r="BF174" s="158"/>
      <c r="BG174" s="158"/>
      <c r="BH174" s="158"/>
      <c r="BI174" s="158"/>
      <c r="BJ174" s="158"/>
      <c r="BK174" s="158"/>
      <c r="BL174" s="158"/>
      <c r="BM174" s="158"/>
      <c r="BN174" s="158"/>
      <c r="BO174" s="158"/>
      <c r="BP174" s="158"/>
      <c r="BQ174" s="158"/>
      <c r="BR174" s="158"/>
      <c r="BS174" s="158"/>
      <c r="BT174" s="158"/>
      <c r="BU174" s="158"/>
      <c r="BV174" s="158"/>
      <c r="BW174" s="158"/>
      <c r="BX174" s="158"/>
      <c r="BY174" s="158"/>
      <c r="BZ174" s="158"/>
      <c r="CA174" s="158"/>
      <c r="CB174" s="158"/>
      <c r="CC174" s="158"/>
      <c r="CD174" s="158"/>
      <c r="CE174" s="158"/>
      <c r="CF174" s="158"/>
      <c r="CG174" s="158"/>
      <c r="CH174" s="158"/>
      <c r="CI174" s="158"/>
      <c r="CJ174" s="158"/>
      <c r="CK174" s="158"/>
      <c r="CL174" s="158"/>
      <c r="CM174" s="158"/>
    </row>
    <row r="175" spans="2:91" hidden="1" x14ac:dyDescent="0.2">
      <c r="B175" s="160"/>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F175" s="158"/>
      <c r="AG175" s="158"/>
      <c r="AH175" s="158"/>
      <c r="AI175" s="158"/>
      <c r="AJ175" s="158"/>
      <c r="AK175" s="158"/>
      <c r="AL175" s="158"/>
      <c r="AM175" s="158"/>
      <c r="AN175" s="158"/>
      <c r="AO175" s="158"/>
      <c r="AP175" s="158"/>
      <c r="AQ175" s="158"/>
      <c r="AR175" s="158"/>
      <c r="AS175" s="158"/>
      <c r="AT175" s="158"/>
      <c r="AU175" s="158"/>
      <c r="AV175" s="158"/>
      <c r="AW175" s="158"/>
      <c r="AX175" s="158"/>
      <c r="AY175" s="158"/>
      <c r="AZ175" s="158"/>
      <c r="BA175" s="158"/>
      <c r="BB175" s="158"/>
      <c r="BC175" s="158"/>
      <c r="BD175" s="158"/>
      <c r="BE175" s="158"/>
      <c r="BF175" s="158"/>
      <c r="BG175" s="158"/>
      <c r="BH175" s="158"/>
      <c r="BI175" s="158"/>
      <c r="BJ175" s="158"/>
      <c r="BK175" s="158"/>
      <c r="BL175" s="158"/>
      <c r="BM175" s="158"/>
      <c r="BN175" s="158"/>
      <c r="BO175" s="158"/>
      <c r="BP175" s="158"/>
      <c r="BQ175" s="158"/>
      <c r="BR175" s="158"/>
      <c r="BS175" s="158"/>
      <c r="BT175" s="158"/>
      <c r="BU175" s="158"/>
      <c r="BV175" s="158"/>
      <c r="BW175" s="158"/>
      <c r="BX175" s="158"/>
      <c r="BY175" s="158"/>
      <c r="BZ175" s="158"/>
      <c r="CA175" s="158"/>
      <c r="CB175" s="158"/>
      <c r="CC175" s="158"/>
      <c r="CD175" s="158"/>
      <c r="CE175" s="158"/>
      <c r="CF175" s="158"/>
      <c r="CG175" s="158"/>
      <c r="CH175" s="158"/>
      <c r="CI175" s="158"/>
      <c r="CJ175" s="158"/>
      <c r="CK175" s="158"/>
      <c r="CL175" s="158"/>
      <c r="CM175" s="158"/>
    </row>
    <row r="176" spans="2:91" hidden="1" x14ac:dyDescent="0.2">
      <c r="B176" s="160"/>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F176" s="158"/>
      <c r="AG176" s="158"/>
      <c r="AH176" s="158"/>
      <c r="AI176" s="158"/>
      <c r="AJ176" s="158"/>
      <c r="AK176" s="158"/>
      <c r="AL176" s="158"/>
      <c r="AM176" s="158"/>
      <c r="AN176" s="158"/>
      <c r="AO176" s="158"/>
      <c r="AP176" s="158"/>
      <c r="AQ176" s="158"/>
      <c r="AR176" s="158"/>
      <c r="AS176" s="158"/>
      <c r="AT176" s="158"/>
      <c r="AU176" s="158"/>
      <c r="AV176" s="158"/>
      <c r="AW176" s="158"/>
      <c r="AX176" s="158"/>
      <c r="AY176" s="158"/>
      <c r="AZ176" s="158"/>
      <c r="BA176" s="158"/>
      <c r="BB176" s="158"/>
      <c r="BC176" s="158"/>
      <c r="BD176" s="158"/>
      <c r="BE176" s="158"/>
      <c r="BF176" s="158"/>
      <c r="BG176" s="158"/>
      <c r="BH176" s="158"/>
      <c r="BI176" s="158"/>
      <c r="BJ176" s="158"/>
      <c r="BK176" s="158"/>
      <c r="BL176" s="158"/>
      <c r="BM176" s="158"/>
      <c r="BN176" s="158"/>
      <c r="BO176" s="158"/>
      <c r="BP176" s="158"/>
      <c r="BQ176" s="158"/>
      <c r="BR176" s="158"/>
      <c r="BS176" s="158"/>
      <c r="BT176" s="158"/>
      <c r="BU176" s="158"/>
      <c r="BV176" s="158"/>
      <c r="BW176" s="158"/>
      <c r="BX176" s="158"/>
      <c r="BY176" s="158"/>
      <c r="BZ176" s="158"/>
      <c r="CA176" s="158"/>
      <c r="CB176" s="158"/>
      <c r="CC176" s="158"/>
      <c r="CD176" s="158"/>
      <c r="CE176" s="158"/>
      <c r="CF176" s="158"/>
      <c r="CG176" s="158"/>
      <c r="CH176" s="158"/>
      <c r="CI176" s="158"/>
      <c r="CJ176" s="158"/>
      <c r="CK176" s="158"/>
      <c r="CL176" s="158"/>
      <c r="CM176" s="158"/>
    </row>
    <row r="177" spans="2:91" hidden="1" x14ac:dyDescent="0.2">
      <c r="B177" s="160"/>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F177" s="158"/>
      <c r="AG177" s="158"/>
      <c r="AH177" s="158"/>
      <c r="AI177" s="158"/>
      <c r="AJ177" s="158"/>
      <c r="AK177" s="158"/>
      <c r="AL177" s="158"/>
      <c r="AM177" s="158"/>
      <c r="AN177" s="158"/>
      <c r="AO177" s="158"/>
      <c r="AP177" s="158"/>
      <c r="AQ177" s="158"/>
      <c r="AR177" s="158"/>
      <c r="AS177" s="158"/>
      <c r="AT177" s="158"/>
      <c r="AU177" s="158"/>
      <c r="AV177" s="158"/>
      <c r="AW177" s="158"/>
      <c r="AX177" s="158"/>
      <c r="AY177" s="158"/>
      <c r="AZ177" s="158"/>
      <c r="BA177" s="158"/>
      <c r="BB177" s="158"/>
      <c r="BC177" s="158"/>
      <c r="BD177" s="158"/>
      <c r="BE177" s="158"/>
      <c r="BF177" s="158"/>
      <c r="BG177" s="158"/>
      <c r="BH177" s="158"/>
      <c r="BI177" s="158"/>
      <c r="BJ177" s="158"/>
      <c r="BK177" s="158"/>
      <c r="BL177" s="158"/>
      <c r="BM177" s="158"/>
      <c r="BN177" s="158"/>
      <c r="BO177" s="158"/>
      <c r="BP177" s="158"/>
      <c r="BQ177" s="158"/>
      <c r="BR177" s="158"/>
      <c r="BS177" s="158"/>
      <c r="BT177" s="158"/>
      <c r="BU177" s="158"/>
      <c r="BV177" s="158"/>
      <c r="BW177" s="158"/>
      <c r="BX177" s="158"/>
      <c r="BY177" s="158"/>
      <c r="BZ177" s="158"/>
      <c r="CA177" s="158"/>
      <c r="CB177" s="158"/>
      <c r="CC177" s="158"/>
      <c r="CD177" s="158"/>
      <c r="CE177" s="158"/>
      <c r="CF177" s="158"/>
      <c r="CG177" s="158"/>
      <c r="CH177" s="158"/>
      <c r="CI177" s="158"/>
      <c r="CJ177" s="158"/>
      <c r="CK177" s="158"/>
      <c r="CL177" s="158"/>
      <c r="CM177" s="158"/>
    </row>
    <row r="178" spans="2:91" hidden="1" x14ac:dyDescent="0.2">
      <c r="B178" s="160"/>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F178" s="158"/>
      <c r="AG178" s="158"/>
      <c r="AH178" s="158"/>
      <c r="AI178" s="158"/>
      <c r="AJ178" s="158"/>
      <c r="AK178" s="158"/>
      <c r="AL178" s="158"/>
      <c r="AM178" s="158"/>
      <c r="AN178" s="158"/>
      <c r="AO178" s="158"/>
      <c r="AP178" s="158"/>
      <c r="AQ178" s="158"/>
      <c r="AR178" s="158"/>
      <c r="AS178" s="158"/>
      <c r="AT178" s="158"/>
      <c r="AU178" s="158"/>
      <c r="AV178" s="158"/>
      <c r="AW178" s="158"/>
      <c r="AX178" s="158"/>
      <c r="AY178" s="158"/>
      <c r="AZ178" s="158"/>
      <c r="BA178" s="158"/>
      <c r="BB178" s="158"/>
      <c r="BC178" s="158"/>
      <c r="BD178" s="158"/>
      <c r="BE178" s="158"/>
      <c r="BF178" s="158"/>
      <c r="BG178" s="158"/>
      <c r="BH178" s="158"/>
      <c r="BI178" s="158"/>
      <c r="BJ178" s="158"/>
      <c r="BK178" s="158"/>
      <c r="BL178" s="158"/>
      <c r="BM178" s="158"/>
      <c r="BN178" s="158"/>
      <c r="BO178" s="158"/>
      <c r="BP178" s="158"/>
      <c r="BQ178" s="158"/>
      <c r="BR178" s="158"/>
      <c r="BS178" s="158"/>
      <c r="BT178" s="158"/>
      <c r="BU178" s="158"/>
      <c r="BV178" s="158"/>
      <c r="BW178" s="158"/>
      <c r="BX178" s="158"/>
      <c r="BY178" s="158"/>
      <c r="BZ178" s="158"/>
      <c r="CA178" s="158"/>
      <c r="CB178" s="158"/>
      <c r="CC178" s="158"/>
      <c r="CD178" s="158"/>
      <c r="CE178" s="158"/>
      <c r="CF178" s="158"/>
      <c r="CG178" s="158"/>
      <c r="CH178" s="158"/>
      <c r="CI178" s="158"/>
      <c r="CJ178" s="158"/>
      <c r="CK178" s="158"/>
      <c r="CL178" s="158"/>
      <c r="CM178" s="158"/>
    </row>
    <row r="179" spans="2:91" x14ac:dyDescent="0.2">
      <c r="B179" s="88"/>
    </row>
    <row r="180" spans="2:91" x14ac:dyDescent="0.2">
      <c r="B180" s="88"/>
    </row>
    <row r="181" spans="2:91" x14ac:dyDescent="0.2">
      <c r="B181" s="88"/>
    </row>
    <row r="182" spans="2:91" x14ac:dyDescent="0.2">
      <c r="B182" s="88"/>
    </row>
    <row r="183" spans="2:91" x14ac:dyDescent="0.2">
      <c r="B183" s="88"/>
    </row>
    <row r="184" spans="2:91" x14ac:dyDescent="0.2">
      <c r="B184" s="88"/>
    </row>
    <row r="185" spans="2:91" x14ac:dyDescent="0.2">
      <c r="B185" s="88"/>
    </row>
    <row r="186" spans="2:91" x14ac:dyDescent="0.2">
      <c r="B186" s="88"/>
    </row>
  </sheetData>
  <sheetProtection algorithmName="SHA-512" hashValue="TGRrDWv9gYPqVU98yyx8pbm8Wbbc6bh15GTJ2bT2Vx+uyPeu/fwVcl5vjqPUjoZ0QwCSUx5HphrzvYaTd90EVA==" saltValue="2AUuUNhosWWdNMRh7Y5xiA==" spinCount="100000" sheet="1" formatCells="0" formatColumns="0" formatRows="0" insertColumns="0" insertRows="0" insertHyperlinks="0" deleteColumns="0" deleteRows="0" sort="0" autoFilter="0" pivotTables="0"/>
  <conditionalFormatting sqref="B80:B104">
    <cfRule type="cellIs" dxfId="104" priority="1" operator="equal">
      <formula>"""Don't filled"""</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7E587-B29B-7442-897E-99EC3AF83D6D}">
  <sheetPr codeName="Worksheet____16">
    <tabColor theme="3" tint="0.749992370372631"/>
  </sheetPr>
  <dimension ref="B2:CM237"/>
  <sheetViews>
    <sheetView showGridLines="0" showRowColHeaders="0" zoomScale="90" zoomScaleNormal="90" workbookViewId="0">
      <selection activeCell="E2" sqref="E2"/>
    </sheetView>
  </sheetViews>
  <sheetFormatPr baseColWidth="10" defaultRowHeight="16" outlineLevelRow="1" x14ac:dyDescent="0.2"/>
  <cols>
    <col min="1" max="1" width="3.83203125" style="7" customWidth="1"/>
    <col min="2" max="2" width="35.33203125" style="7" customWidth="1"/>
    <col min="3" max="4" width="10.83203125" style="7"/>
    <col min="5" max="5" width="13.6640625" style="7" bestFit="1" customWidth="1"/>
    <col min="6" max="9" width="12.6640625" style="7" bestFit="1" customWidth="1"/>
    <col min="10" max="10" width="1.6640625" style="7" customWidth="1"/>
    <col min="11" max="13" width="11" style="7" bestFit="1" customWidth="1"/>
    <col min="14" max="14" width="12.6640625" style="7" bestFit="1" customWidth="1"/>
    <col min="15" max="15" width="11" style="7" bestFit="1" customWidth="1"/>
    <col min="16" max="30" width="12.6640625" style="7" bestFit="1" customWidth="1"/>
    <col min="31" max="31" width="7" style="7" customWidth="1"/>
    <col min="32" max="32" width="11.6640625" style="7" bestFit="1" customWidth="1"/>
    <col min="33" max="33" width="11.1640625" style="7" bestFit="1" customWidth="1"/>
    <col min="34" max="16384" width="10.83203125" style="7"/>
  </cols>
  <sheetData>
    <row r="2" spans="2:91" ht="21" x14ac:dyDescent="0.25">
      <c r="B2" s="43" t="s">
        <v>313</v>
      </c>
    </row>
    <row r="4" spans="2:91" s="20" customFormat="1" ht="15" x14ac:dyDescent="0.2">
      <c r="B4" s="42" t="s">
        <v>293</v>
      </c>
      <c r="C4" s="41" t="s">
        <v>137</v>
      </c>
      <c r="D4" s="41" t="s">
        <v>86</v>
      </c>
      <c r="E4" s="41">
        <f>Inputs!J8</f>
        <v>2023</v>
      </c>
      <c r="F4" s="41">
        <f>E4+1</f>
        <v>2024</v>
      </c>
      <c r="G4" s="41">
        <f>F4+1</f>
        <v>2025</v>
      </c>
      <c r="H4" s="41">
        <f>G4+1</f>
        <v>2026</v>
      </c>
      <c r="I4" s="41">
        <f>H4+1</f>
        <v>2027</v>
      </c>
      <c r="K4" s="66">
        <f>E4</f>
        <v>2023</v>
      </c>
      <c r="L4" s="66">
        <f>K4</f>
        <v>2023</v>
      </c>
      <c r="M4" s="66">
        <f>L4</f>
        <v>2023</v>
      </c>
      <c r="N4" s="66">
        <f>M4</f>
        <v>2023</v>
      </c>
      <c r="O4" s="66">
        <f>F4</f>
        <v>2024</v>
      </c>
      <c r="P4" s="66">
        <f>O4</f>
        <v>2024</v>
      </c>
      <c r="Q4" s="66">
        <f>P4</f>
        <v>2024</v>
      </c>
      <c r="R4" s="66">
        <f>Q4</f>
        <v>2024</v>
      </c>
      <c r="S4" s="66">
        <f>G4</f>
        <v>2025</v>
      </c>
      <c r="T4" s="66">
        <f>S4</f>
        <v>2025</v>
      </c>
      <c r="U4" s="66">
        <f>T4</f>
        <v>2025</v>
      </c>
      <c r="V4" s="66">
        <f>U4</f>
        <v>2025</v>
      </c>
      <c r="W4" s="66">
        <f>H4</f>
        <v>2026</v>
      </c>
      <c r="X4" s="66">
        <f>W4</f>
        <v>2026</v>
      </c>
      <c r="Y4" s="66">
        <f>X4</f>
        <v>2026</v>
      </c>
      <c r="Z4" s="66">
        <f>Y4</f>
        <v>2026</v>
      </c>
      <c r="AA4" s="66">
        <f>I4</f>
        <v>2027</v>
      </c>
      <c r="AB4" s="66">
        <f>AA4</f>
        <v>2027</v>
      </c>
      <c r="AC4" s="66">
        <f>AB4</f>
        <v>2027</v>
      </c>
      <c r="AD4" s="66">
        <f>AC4</f>
        <v>2027</v>
      </c>
      <c r="AF4" s="65">
        <f>E4</f>
        <v>2023</v>
      </c>
      <c r="AG4" s="65">
        <f t="shared" ref="AG4:AQ4" si="0">AF4</f>
        <v>2023</v>
      </c>
      <c r="AH4" s="65">
        <f t="shared" si="0"/>
        <v>2023</v>
      </c>
      <c r="AI4" s="65">
        <f t="shared" si="0"/>
        <v>2023</v>
      </c>
      <c r="AJ4" s="65">
        <f t="shared" si="0"/>
        <v>2023</v>
      </c>
      <c r="AK4" s="65">
        <f t="shared" si="0"/>
        <v>2023</v>
      </c>
      <c r="AL4" s="65">
        <f t="shared" si="0"/>
        <v>2023</v>
      </c>
      <c r="AM4" s="65">
        <f t="shared" si="0"/>
        <v>2023</v>
      </c>
      <c r="AN4" s="65">
        <f t="shared" si="0"/>
        <v>2023</v>
      </c>
      <c r="AO4" s="65">
        <f t="shared" si="0"/>
        <v>2023</v>
      </c>
      <c r="AP4" s="65">
        <f t="shared" si="0"/>
        <v>2023</v>
      </c>
      <c r="AQ4" s="65">
        <f t="shared" si="0"/>
        <v>2023</v>
      </c>
      <c r="AR4" s="65">
        <f>F4</f>
        <v>2024</v>
      </c>
      <c r="AS4" s="65">
        <f t="shared" ref="AS4:BC4" si="1">AR4</f>
        <v>2024</v>
      </c>
      <c r="AT4" s="65">
        <f t="shared" si="1"/>
        <v>2024</v>
      </c>
      <c r="AU4" s="65">
        <f t="shared" si="1"/>
        <v>2024</v>
      </c>
      <c r="AV4" s="65">
        <f t="shared" si="1"/>
        <v>2024</v>
      </c>
      <c r="AW4" s="65">
        <f t="shared" si="1"/>
        <v>2024</v>
      </c>
      <c r="AX4" s="65">
        <f t="shared" si="1"/>
        <v>2024</v>
      </c>
      <c r="AY4" s="65">
        <f t="shared" si="1"/>
        <v>2024</v>
      </c>
      <c r="AZ4" s="65">
        <f t="shared" si="1"/>
        <v>2024</v>
      </c>
      <c r="BA4" s="65">
        <f t="shared" si="1"/>
        <v>2024</v>
      </c>
      <c r="BB4" s="65">
        <f t="shared" si="1"/>
        <v>2024</v>
      </c>
      <c r="BC4" s="65">
        <f t="shared" si="1"/>
        <v>2024</v>
      </c>
      <c r="BD4" s="65">
        <f>G4</f>
        <v>2025</v>
      </c>
      <c r="BE4" s="65">
        <f t="shared" ref="BE4:BO4" si="2">BD4</f>
        <v>2025</v>
      </c>
      <c r="BF4" s="65">
        <f t="shared" si="2"/>
        <v>2025</v>
      </c>
      <c r="BG4" s="65">
        <f t="shared" si="2"/>
        <v>2025</v>
      </c>
      <c r="BH4" s="65">
        <f t="shared" si="2"/>
        <v>2025</v>
      </c>
      <c r="BI4" s="65">
        <f t="shared" si="2"/>
        <v>2025</v>
      </c>
      <c r="BJ4" s="65">
        <f t="shared" si="2"/>
        <v>2025</v>
      </c>
      <c r="BK4" s="65">
        <f t="shared" si="2"/>
        <v>2025</v>
      </c>
      <c r="BL4" s="65">
        <f t="shared" si="2"/>
        <v>2025</v>
      </c>
      <c r="BM4" s="65">
        <f t="shared" si="2"/>
        <v>2025</v>
      </c>
      <c r="BN4" s="65">
        <f t="shared" si="2"/>
        <v>2025</v>
      </c>
      <c r="BO4" s="65">
        <f t="shared" si="2"/>
        <v>2025</v>
      </c>
      <c r="BP4" s="65">
        <f>H4</f>
        <v>2026</v>
      </c>
      <c r="BQ4" s="65">
        <f t="shared" ref="BQ4:CA4" si="3">BP4</f>
        <v>2026</v>
      </c>
      <c r="BR4" s="65">
        <f t="shared" si="3"/>
        <v>2026</v>
      </c>
      <c r="BS4" s="65">
        <f t="shared" si="3"/>
        <v>2026</v>
      </c>
      <c r="BT4" s="65">
        <f t="shared" si="3"/>
        <v>2026</v>
      </c>
      <c r="BU4" s="65">
        <f t="shared" si="3"/>
        <v>2026</v>
      </c>
      <c r="BV4" s="65">
        <f t="shared" si="3"/>
        <v>2026</v>
      </c>
      <c r="BW4" s="65">
        <f t="shared" si="3"/>
        <v>2026</v>
      </c>
      <c r="BX4" s="65">
        <f t="shared" si="3"/>
        <v>2026</v>
      </c>
      <c r="BY4" s="65">
        <f t="shared" si="3"/>
        <v>2026</v>
      </c>
      <c r="BZ4" s="65">
        <f t="shared" si="3"/>
        <v>2026</v>
      </c>
      <c r="CA4" s="65">
        <f t="shared" si="3"/>
        <v>2026</v>
      </c>
      <c r="CB4" s="65">
        <f>I4</f>
        <v>2027</v>
      </c>
      <c r="CC4" s="65">
        <f t="shared" ref="CC4:CM4" si="4">CB4</f>
        <v>2027</v>
      </c>
      <c r="CD4" s="65">
        <f t="shared" si="4"/>
        <v>2027</v>
      </c>
      <c r="CE4" s="65">
        <f t="shared" si="4"/>
        <v>2027</v>
      </c>
      <c r="CF4" s="65">
        <f t="shared" si="4"/>
        <v>2027</v>
      </c>
      <c r="CG4" s="65">
        <f t="shared" si="4"/>
        <v>2027</v>
      </c>
      <c r="CH4" s="65">
        <f t="shared" si="4"/>
        <v>2027</v>
      </c>
      <c r="CI4" s="65">
        <f t="shared" si="4"/>
        <v>2027</v>
      </c>
      <c r="CJ4" s="65">
        <f t="shared" si="4"/>
        <v>2027</v>
      </c>
      <c r="CK4" s="65">
        <f t="shared" si="4"/>
        <v>2027</v>
      </c>
      <c r="CL4" s="65">
        <f t="shared" si="4"/>
        <v>2027</v>
      </c>
      <c r="CM4" s="65">
        <f t="shared" si="4"/>
        <v>2027</v>
      </c>
    </row>
    <row r="5" spans="2:91" s="20" customFormat="1" ht="15" hidden="1" outlineLevel="1" x14ac:dyDescent="0.2">
      <c r="B5" s="68" t="s">
        <v>136</v>
      </c>
      <c r="C5" s="75"/>
      <c r="D5" s="75"/>
      <c r="E5" s="74">
        <f>DATE(E4,12,31)</f>
        <v>45291</v>
      </c>
      <c r="F5" s="74">
        <f>DATE(F4,12,31)</f>
        <v>45657</v>
      </c>
      <c r="G5" s="74">
        <f>DATE(G4,12,31)</f>
        <v>46022</v>
      </c>
      <c r="H5" s="74">
        <f>DATE(H4,12,31)</f>
        <v>46387</v>
      </c>
      <c r="I5" s="74">
        <f>DATE(I4,12,31)</f>
        <v>46752</v>
      </c>
      <c r="K5" s="73">
        <f>DATE(K4,3,31)</f>
        <v>45016</v>
      </c>
      <c r="L5" s="73">
        <f>DATE(L4,6,30)</f>
        <v>45107</v>
      </c>
      <c r="M5" s="73">
        <f>DATE(M4,9,30)</f>
        <v>45199</v>
      </c>
      <c r="N5" s="73">
        <f>DATE(N4,12,31)</f>
        <v>45291</v>
      </c>
      <c r="O5" s="73">
        <f>DATE(O4,3,31)</f>
        <v>45382</v>
      </c>
      <c r="P5" s="73">
        <f>DATE(P4,6,30)</f>
        <v>45473</v>
      </c>
      <c r="Q5" s="73">
        <f>DATE(Q4,9,30)</f>
        <v>45565</v>
      </c>
      <c r="R5" s="73">
        <f>DATE(R4,12,31)</f>
        <v>45657</v>
      </c>
      <c r="S5" s="73">
        <f>DATE(S4,3,31)</f>
        <v>45747</v>
      </c>
      <c r="T5" s="73">
        <f>DATE(T4,6,30)</f>
        <v>45838</v>
      </c>
      <c r="U5" s="73">
        <f>DATE(U4,9,30)</f>
        <v>45930</v>
      </c>
      <c r="V5" s="73">
        <f>DATE(V4,12,31)</f>
        <v>46022</v>
      </c>
      <c r="W5" s="73">
        <f>DATE(W4,3,31)</f>
        <v>46112</v>
      </c>
      <c r="X5" s="73">
        <f>DATE(X4,6,30)</f>
        <v>46203</v>
      </c>
      <c r="Y5" s="73">
        <f>DATE(Y4,9,30)</f>
        <v>46295</v>
      </c>
      <c r="Z5" s="73">
        <f>DATE(Z4,12,31)</f>
        <v>46387</v>
      </c>
      <c r="AA5" s="73">
        <f>DATE(AA4,3,31)</f>
        <v>46477</v>
      </c>
      <c r="AB5" s="73">
        <f>DATE(AB4,6,30)</f>
        <v>46568</v>
      </c>
      <c r="AC5" s="73">
        <f>DATE(AC4,9,30)</f>
        <v>46660</v>
      </c>
      <c r="AD5" s="73">
        <f>DATE(AD4,12,31)</f>
        <v>46752</v>
      </c>
      <c r="AF5" s="72">
        <f t="shared" ref="AF5:BK5" si="5">EOMONTH(AF6,0)</f>
        <v>44957</v>
      </c>
      <c r="AG5" s="72">
        <f t="shared" si="5"/>
        <v>44985</v>
      </c>
      <c r="AH5" s="72">
        <f t="shared" si="5"/>
        <v>45016</v>
      </c>
      <c r="AI5" s="72">
        <f t="shared" si="5"/>
        <v>45046</v>
      </c>
      <c r="AJ5" s="72">
        <f t="shared" si="5"/>
        <v>45077</v>
      </c>
      <c r="AK5" s="72">
        <f t="shared" si="5"/>
        <v>45107</v>
      </c>
      <c r="AL5" s="72">
        <f t="shared" si="5"/>
        <v>45138</v>
      </c>
      <c r="AM5" s="72">
        <f t="shared" si="5"/>
        <v>45169</v>
      </c>
      <c r="AN5" s="72">
        <f t="shared" si="5"/>
        <v>45199</v>
      </c>
      <c r="AO5" s="72">
        <f t="shared" si="5"/>
        <v>45230</v>
      </c>
      <c r="AP5" s="72">
        <f t="shared" si="5"/>
        <v>45260</v>
      </c>
      <c r="AQ5" s="72">
        <f t="shared" si="5"/>
        <v>45291</v>
      </c>
      <c r="AR5" s="72">
        <f t="shared" si="5"/>
        <v>45322</v>
      </c>
      <c r="AS5" s="72">
        <f t="shared" si="5"/>
        <v>45351</v>
      </c>
      <c r="AT5" s="72">
        <f t="shared" si="5"/>
        <v>45382</v>
      </c>
      <c r="AU5" s="72">
        <f t="shared" si="5"/>
        <v>45412</v>
      </c>
      <c r="AV5" s="72">
        <f t="shared" si="5"/>
        <v>45443</v>
      </c>
      <c r="AW5" s="72">
        <f t="shared" si="5"/>
        <v>45473</v>
      </c>
      <c r="AX5" s="72">
        <f t="shared" si="5"/>
        <v>45504</v>
      </c>
      <c r="AY5" s="72">
        <f t="shared" si="5"/>
        <v>45535</v>
      </c>
      <c r="AZ5" s="72">
        <f t="shared" si="5"/>
        <v>45565</v>
      </c>
      <c r="BA5" s="72">
        <f t="shared" si="5"/>
        <v>45596</v>
      </c>
      <c r="BB5" s="72">
        <f t="shared" si="5"/>
        <v>45626</v>
      </c>
      <c r="BC5" s="72">
        <f t="shared" si="5"/>
        <v>45657</v>
      </c>
      <c r="BD5" s="72">
        <f t="shared" si="5"/>
        <v>45688</v>
      </c>
      <c r="BE5" s="72">
        <f t="shared" si="5"/>
        <v>45716</v>
      </c>
      <c r="BF5" s="72">
        <f t="shared" si="5"/>
        <v>45747</v>
      </c>
      <c r="BG5" s="72">
        <f t="shared" si="5"/>
        <v>45777</v>
      </c>
      <c r="BH5" s="72">
        <f t="shared" si="5"/>
        <v>45808</v>
      </c>
      <c r="BI5" s="72">
        <f t="shared" si="5"/>
        <v>45838</v>
      </c>
      <c r="BJ5" s="72">
        <f t="shared" si="5"/>
        <v>45869</v>
      </c>
      <c r="BK5" s="72">
        <f t="shared" si="5"/>
        <v>45900</v>
      </c>
      <c r="BL5" s="72">
        <f t="shared" ref="BL5:CM5" si="6">EOMONTH(BL6,0)</f>
        <v>45930</v>
      </c>
      <c r="BM5" s="72">
        <f t="shared" si="6"/>
        <v>45961</v>
      </c>
      <c r="BN5" s="72">
        <f t="shared" si="6"/>
        <v>45991</v>
      </c>
      <c r="BO5" s="72">
        <f t="shared" si="6"/>
        <v>46022</v>
      </c>
      <c r="BP5" s="72">
        <f t="shared" si="6"/>
        <v>46053</v>
      </c>
      <c r="BQ5" s="72">
        <f t="shared" si="6"/>
        <v>46081</v>
      </c>
      <c r="BR5" s="72">
        <f t="shared" si="6"/>
        <v>46112</v>
      </c>
      <c r="BS5" s="72">
        <f t="shared" si="6"/>
        <v>46142</v>
      </c>
      <c r="BT5" s="72">
        <f t="shared" si="6"/>
        <v>46173</v>
      </c>
      <c r="BU5" s="72">
        <f t="shared" si="6"/>
        <v>46203</v>
      </c>
      <c r="BV5" s="72">
        <f t="shared" si="6"/>
        <v>46234</v>
      </c>
      <c r="BW5" s="72">
        <f t="shared" si="6"/>
        <v>46265</v>
      </c>
      <c r="BX5" s="72">
        <f t="shared" si="6"/>
        <v>46295</v>
      </c>
      <c r="BY5" s="72">
        <f t="shared" si="6"/>
        <v>46326</v>
      </c>
      <c r="BZ5" s="72">
        <f t="shared" si="6"/>
        <v>46356</v>
      </c>
      <c r="CA5" s="72">
        <f t="shared" si="6"/>
        <v>46387</v>
      </c>
      <c r="CB5" s="72">
        <f t="shared" si="6"/>
        <v>46418</v>
      </c>
      <c r="CC5" s="72">
        <f t="shared" si="6"/>
        <v>46446</v>
      </c>
      <c r="CD5" s="72">
        <f t="shared" si="6"/>
        <v>46477</v>
      </c>
      <c r="CE5" s="72">
        <f t="shared" si="6"/>
        <v>46507</v>
      </c>
      <c r="CF5" s="72">
        <f t="shared" si="6"/>
        <v>46538</v>
      </c>
      <c r="CG5" s="72">
        <f t="shared" si="6"/>
        <v>46568</v>
      </c>
      <c r="CH5" s="72">
        <f t="shared" si="6"/>
        <v>46599</v>
      </c>
      <c r="CI5" s="72">
        <f t="shared" si="6"/>
        <v>46630</v>
      </c>
      <c r="CJ5" s="72">
        <f t="shared" si="6"/>
        <v>46660</v>
      </c>
      <c r="CK5" s="72">
        <f t="shared" si="6"/>
        <v>46691</v>
      </c>
      <c r="CL5" s="72">
        <f t="shared" si="6"/>
        <v>46721</v>
      </c>
      <c r="CM5" s="72">
        <f t="shared" si="6"/>
        <v>46752</v>
      </c>
    </row>
    <row r="6" spans="2:91" s="20" customFormat="1" ht="15" hidden="1" outlineLevel="1" x14ac:dyDescent="0.2">
      <c r="B6" s="68" t="s">
        <v>135</v>
      </c>
      <c r="C6" s="66"/>
      <c r="D6" s="66"/>
      <c r="E6" s="74">
        <f>DATE(E4,1,1)</f>
        <v>44927</v>
      </c>
      <c r="F6" s="74">
        <f>DATE(F4,1,1)</f>
        <v>45292</v>
      </c>
      <c r="G6" s="74">
        <f>DATE(G4,1,1)</f>
        <v>45658</v>
      </c>
      <c r="H6" s="74">
        <f>DATE(H4,1,1)</f>
        <v>46023</v>
      </c>
      <c r="I6" s="74">
        <f>DATE(I4,1,1)</f>
        <v>46388</v>
      </c>
      <c r="K6" s="73">
        <f>DATE(K4,1,1)</f>
        <v>44927</v>
      </c>
      <c r="L6" s="73">
        <f t="shared" ref="L6:AD6" si="7">K5+1</f>
        <v>45017</v>
      </c>
      <c r="M6" s="73">
        <f t="shared" si="7"/>
        <v>45108</v>
      </c>
      <c r="N6" s="73">
        <f t="shared" si="7"/>
        <v>45200</v>
      </c>
      <c r="O6" s="73">
        <f t="shared" si="7"/>
        <v>45292</v>
      </c>
      <c r="P6" s="73">
        <f t="shared" si="7"/>
        <v>45383</v>
      </c>
      <c r="Q6" s="73">
        <f t="shared" si="7"/>
        <v>45474</v>
      </c>
      <c r="R6" s="73">
        <f t="shared" si="7"/>
        <v>45566</v>
      </c>
      <c r="S6" s="73">
        <f t="shared" si="7"/>
        <v>45658</v>
      </c>
      <c r="T6" s="73">
        <f t="shared" si="7"/>
        <v>45748</v>
      </c>
      <c r="U6" s="73">
        <f t="shared" si="7"/>
        <v>45839</v>
      </c>
      <c r="V6" s="73">
        <f t="shared" si="7"/>
        <v>45931</v>
      </c>
      <c r="W6" s="73">
        <f t="shared" si="7"/>
        <v>46023</v>
      </c>
      <c r="X6" s="73">
        <f t="shared" si="7"/>
        <v>46113</v>
      </c>
      <c r="Y6" s="73">
        <f t="shared" si="7"/>
        <v>46204</v>
      </c>
      <c r="Z6" s="73">
        <f t="shared" si="7"/>
        <v>46296</v>
      </c>
      <c r="AA6" s="73">
        <f t="shared" si="7"/>
        <v>46388</v>
      </c>
      <c r="AB6" s="73">
        <f t="shared" si="7"/>
        <v>46478</v>
      </c>
      <c r="AC6" s="73">
        <f t="shared" si="7"/>
        <v>46569</v>
      </c>
      <c r="AD6" s="73">
        <f t="shared" si="7"/>
        <v>46661</v>
      </c>
      <c r="AF6" s="72">
        <f>DATE(AF4,1,1)</f>
        <v>44927</v>
      </c>
      <c r="AG6" s="72">
        <f t="shared" ref="AG6:BL6" si="8">AF5+1</f>
        <v>44958</v>
      </c>
      <c r="AH6" s="72">
        <f t="shared" si="8"/>
        <v>44986</v>
      </c>
      <c r="AI6" s="72">
        <f t="shared" si="8"/>
        <v>45017</v>
      </c>
      <c r="AJ6" s="72">
        <f t="shared" si="8"/>
        <v>45047</v>
      </c>
      <c r="AK6" s="72">
        <f t="shared" si="8"/>
        <v>45078</v>
      </c>
      <c r="AL6" s="72">
        <f t="shared" si="8"/>
        <v>45108</v>
      </c>
      <c r="AM6" s="72">
        <f t="shared" si="8"/>
        <v>45139</v>
      </c>
      <c r="AN6" s="72">
        <f t="shared" si="8"/>
        <v>45170</v>
      </c>
      <c r="AO6" s="72">
        <f t="shared" si="8"/>
        <v>45200</v>
      </c>
      <c r="AP6" s="72">
        <f t="shared" si="8"/>
        <v>45231</v>
      </c>
      <c r="AQ6" s="72">
        <f t="shared" si="8"/>
        <v>45261</v>
      </c>
      <c r="AR6" s="72">
        <f t="shared" si="8"/>
        <v>45292</v>
      </c>
      <c r="AS6" s="72">
        <f t="shared" si="8"/>
        <v>45323</v>
      </c>
      <c r="AT6" s="72">
        <f t="shared" si="8"/>
        <v>45352</v>
      </c>
      <c r="AU6" s="72">
        <f t="shared" si="8"/>
        <v>45383</v>
      </c>
      <c r="AV6" s="72">
        <f t="shared" si="8"/>
        <v>45413</v>
      </c>
      <c r="AW6" s="72">
        <f t="shared" si="8"/>
        <v>45444</v>
      </c>
      <c r="AX6" s="72">
        <f t="shared" si="8"/>
        <v>45474</v>
      </c>
      <c r="AY6" s="72">
        <f t="shared" si="8"/>
        <v>45505</v>
      </c>
      <c r="AZ6" s="72">
        <f t="shared" si="8"/>
        <v>45536</v>
      </c>
      <c r="BA6" s="72">
        <f t="shared" si="8"/>
        <v>45566</v>
      </c>
      <c r="BB6" s="72">
        <f t="shared" si="8"/>
        <v>45597</v>
      </c>
      <c r="BC6" s="72">
        <f t="shared" si="8"/>
        <v>45627</v>
      </c>
      <c r="BD6" s="72">
        <f t="shared" si="8"/>
        <v>45658</v>
      </c>
      <c r="BE6" s="72">
        <f t="shared" si="8"/>
        <v>45689</v>
      </c>
      <c r="BF6" s="72">
        <f t="shared" si="8"/>
        <v>45717</v>
      </c>
      <c r="BG6" s="72">
        <f t="shared" si="8"/>
        <v>45748</v>
      </c>
      <c r="BH6" s="72">
        <f t="shared" si="8"/>
        <v>45778</v>
      </c>
      <c r="BI6" s="72">
        <f t="shared" si="8"/>
        <v>45809</v>
      </c>
      <c r="BJ6" s="72">
        <f t="shared" si="8"/>
        <v>45839</v>
      </c>
      <c r="BK6" s="72">
        <f t="shared" si="8"/>
        <v>45870</v>
      </c>
      <c r="BL6" s="72">
        <f t="shared" si="8"/>
        <v>45901</v>
      </c>
      <c r="BM6" s="72">
        <f t="shared" ref="BM6:CM6" si="9">BL5+1</f>
        <v>45931</v>
      </c>
      <c r="BN6" s="72">
        <f t="shared" si="9"/>
        <v>45962</v>
      </c>
      <c r="BO6" s="72">
        <f t="shared" si="9"/>
        <v>45992</v>
      </c>
      <c r="BP6" s="72">
        <f t="shared" si="9"/>
        <v>46023</v>
      </c>
      <c r="BQ6" s="72">
        <f t="shared" si="9"/>
        <v>46054</v>
      </c>
      <c r="BR6" s="72">
        <f t="shared" si="9"/>
        <v>46082</v>
      </c>
      <c r="BS6" s="72">
        <f t="shared" si="9"/>
        <v>46113</v>
      </c>
      <c r="BT6" s="72">
        <f t="shared" si="9"/>
        <v>46143</v>
      </c>
      <c r="BU6" s="72">
        <f t="shared" si="9"/>
        <v>46174</v>
      </c>
      <c r="BV6" s="72">
        <f t="shared" si="9"/>
        <v>46204</v>
      </c>
      <c r="BW6" s="72">
        <f t="shared" si="9"/>
        <v>46235</v>
      </c>
      <c r="BX6" s="72">
        <f t="shared" si="9"/>
        <v>46266</v>
      </c>
      <c r="BY6" s="72">
        <f t="shared" si="9"/>
        <v>46296</v>
      </c>
      <c r="BZ6" s="72">
        <f t="shared" si="9"/>
        <v>46327</v>
      </c>
      <c r="CA6" s="72">
        <f t="shared" si="9"/>
        <v>46357</v>
      </c>
      <c r="CB6" s="72">
        <f t="shared" si="9"/>
        <v>46388</v>
      </c>
      <c r="CC6" s="72">
        <f t="shared" si="9"/>
        <v>46419</v>
      </c>
      <c r="CD6" s="72">
        <f t="shared" si="9"/>
        <v>46447</v>
      </c>
      <c r="CE6" s="72">
        <f t="shared" si="9"/>
        <v>46478</v>
      </c>
      <c r="CF6" s="72">
        <f t="shared" si="9"/>
        <v>46508</v>
      </c>
      <c r="CG6" s="72">
        <f t="shared" si="9"/>
        <v>46539</v>
      </c>
      <c r="CH6" s="72">
        <f t="shared" si="9"/>
        <v>46569</v>
      </c>
      <c r="CI6" s="72">
        <f t="shared" si="9"/>
        <v>46600</v>
      </c>
      <c r="CJ6" s="72">
        <f t="shared" si="9"/>
        <v>46631</v>
      </c>
      <c r="CK6" s="72">
        <f t="shared" si="9"/>
        <v>46661</v>
      </c>
      <c r="CL6" s="72">
        <f t="shared" si="9"/>
        <v>46692</v>
      </c>
      <c r="CM6" s="72">
        <f t="shared" si="9"/>
        <v>46722</v>
      </c>
    </row>
    <row r="7" spans="2:91" s="20" customFormat="1" ht="15" hidden="1" outlineLevel="1" x14ac:dyDescent="0.2">
      <c r="B7" s="68" t="s">
        <v>134</v>
      </c>
      <c r="C7" s="66"/>
      <c r="D7" s="66"/>
      <c r="E7" s="71">
        <v>12</v>
      </c>
      <c r="F7" s="71">
        <v>12</v>
      </c>
      <c r="G7" s="71">
        <v>12</v>
      </c>
      <c r="H7" s="71">
        <v>12</v>
      </c>
      <c r="I7" s="71">
        <v>12</v>
      </c>
      <c r="K7" s="70">
        <v>3</v>
      </c>
      <c r="L7" s="70">
        <v>6</v>
      </c>
      <c r="M7" s="70">
        <v>9</v>
      </c>
      <c r="N7" s="70">
        <v>12</v>
      </c>
      <c r="O7" s="70">
        <v>3</v>
      </c>
      <c r="P7" s="70">
        <v>6</v>
      </c>
      <c r="Q7" s="70">
        <v>9</v>
      </c>
      <c r="R7" s="70">
        <v>12</v>
      </c>
      <c r="S7" s="70">
        <v>3</v>
      </c>
      <c r="T7" s="70">
        <v>6</v>
      </c>
      <c r="U7" s="70">
        <v>9</v>
      </c>
      <c r="V7" s="70">
        <v>12</v>
      </c>
      <c r="W7" s="70">
        <v>3</v>
      </c>
      <c r="X7" s="70">
        <v>6</v>
      </c>
      <c r="Y7" s="70">
        <v>9</v>
      </c>
      <c r="Z7" s="70">
        <v>12</v>
      </c>
      <c r="AA7" s="70">
        <v>3</v>
      </c>
      <c r="AB7" s="70">
        <v>6</v>
      </c>
      <c r="AC7" s="70">
        <v>9</v>
      </c>
      <c r="AD7" s="70">
        <v>12</v>
      </c>
      <c r="AF7" s="69">
        <v>1</v>
      </c>
      <c r="AG7" s="69">
        <v>2</v>
      </c>
      <c r="AH7" s="69">
        <v>3</v>
      </c>
      <c r="AI7" s="69">
        <v>4</v>
      </c>
      <c r="AJ7" s="69">
        <v>5</v>
      </c>
      <c r="AK7" s="69">
        <v>6</v>
      </c>
      <c r="AL7" s="69">
        <v>7</v>
      </c>
      <c r="AM7" s="69">
        <v>8</v>
      </c>
      <c r="AN7" s="69">
        <v>9</v>
      </c>
      <c r="AO7" s="69">
        <v>10</v>
      </c>
      <c r="AP7" s="69">
        <v>11</v>
      </c>
      <c r="AQ7" s="69">
        <v>12</v>
      </c>
      <c r="AR7" s="69">
        <v>1</v>
      </c>
      <c r="AS7" s="69">
        <v>2</v>
      </c>
      <c r="AT7" s="69">
        <v>3</v>
      </c>
      <c r="AU7" s="69">
        <v>4</v>
      </c>
      <c r="AV7" s="69">
        <v>5</v>
      </c>
      <c r="AW7" s="69">
        <v>6</v>
      </c>
      <c r="AX7" s="69">
        <v>7</v>
      </c>
      <c r="AY7" s="69">
        <v>8</v>
      </c>
      <c r="AZ7" s="69">
        <v>9</v>
      </c>
      <c r="BA7" s="69">
        <v>10</v>
      </c>
      <c r="BB7" s="69">
        <v>11</v>
      </c>
      <c r="BC7" s="69">
        <v>12</v>
      </c>
      <c r="BD7" s="69">
        <v>1</v>
      </c>
      <c r="BE7" s="69">
        <v>2</v>
      </c>
      <c r="BF7" s="69">
        <v>3</v>
      </c>
      <c r="BG7" s="69">
        <v>4</v>
      </c>
      <c r="BH7" s="69">
        <v>5</v>
      </c>
      <c r="BI7" s="69">
        <v>6</v>
      </c>
      <c r="BJ7" s="69">
        <v>7</v>
      </c>
      <c r="BK7" s="69">
        <v>8</v>
      </c>
      <c r="BL7" s="69">
        <v>9</v>
      </c>
      <c r="BM7" s="69">
        <v>10</v>
      </c>
      <c r="BN7" s="69">
        <v>11</v>
      </c>
      <c r="BO7" s="69">
        <v>12</v>
      </c>
      <c r="BP7" s="69">
        <v>1</v>
      </c>
      <c r="BQ7" s="69">
        <v>2</v>
      </c>
      <c r="BR7" s="69">
        <v>3</v>
      </c>
      <c r="BS7" s="69">
        <v>4</v>
      </c>
      <c r="BT7" s="69">
        <v>5</v>
      </c>
      <c r="BU7" s="69">
        <v>6</v>
      </c>
      <c r="BV7" s="69">
        <v>7</v>
      </c>
      <c r="BW7" s="69">
        <v>8</v>
      </c>
      <c r="BX7" s="69">
        <v>9</v>
      </c>
      <c r="BY7" s="69">
        <v>10</v>
      </c>
      <c r="BZ7" s="69">
        <v>11</v>
      </c>
      <c r="CA7" s="69">
        <v>12</v>
      </c>
      <c r="CB7" s="69">
        <v>1</v>
      </c>
      <c r="CC7" s="69">
        <v>2</v>
      </c>
      <c r="CD7" s="69">
        <v>3</v>
      </c>
      <c r="CE7" s="69">
        <v>4</v>
      </c>
      <c r="CF7" s="69">
        <v>5</v>
      </c>
      <c r="CG7" s="69">
        <v>6</v>
      </c>
      <c r="CH7" s="69">
        <v>7</v>
      </c>
      <c r="CI7" s="69">
        <v>8</v>
      </c>
      <c r="CJ7" s="69">
        <v>9</v>
      </c>
      <c r="CK7" s="69">
        <v>10</v>
      </c>
      <c r="CL7" s="69">
        <v>11</v>
      </c>
      <c r="CM7" s="69">
        <v>12</v>
      </c>
    </row>
    <row r="8" spans="2:91" s="20" customFormat="1" ht="15" hidden="1" outlineLevel="1" x14ac:dyDescent="0.2">
      <c r="B8" s="68" t="s">
        <v>133</v>
      </c>
      <c r="C8" s="68"/>
      <c r="D8" s="68"/>
      <c r="E8" s="66" t="s">
        <v>129</v>
      </c>
      <c r="F8" s="66" t="s">
        <v>129</v>
      </c>
      <c r="G8" s="66" t="s">
        <v>129</v>
      </c>
      <c r="H8" s="66" t="s">
        <v>129</v>
      </c>
      <c r="I8" s="66" t="s">
        <v>129</v>
      </c>
      <c r="K8" s="65" t="s">
        <v>132</v>
      </c>
      <c r="L8" s="65" t="s">
        <v>131</v>
      </c>
      <c r="M8" s="65" t="s">
        <v>130</v>
      </c>
      <c r="N8" s="65" t="s">
        <v>129</v>
      </c>
      <c r="O8" s="65" t="s">
        <v>132</v>
      </c>
      <c r="P8" s="65" t="s">
        <v>131</v>
      </c>
      <c r="Q8" s="65" t="s">
        <v>130</v>
      </c>
      <c r="R8" s="65" t="s">
        <v>129</v>
      </c>
      <c r="S8" s="65" t="s">
        <v>132</v>
      </c>
      <c r="T8" s="65" t="s">
        <v>131</v>
      </c>
      <c r="U8" s="65" t="s">
        <v>130</v>
      </c>
      <c r="V8" s="65" t="s">
        <v>129</v>
      </c>
      <c r="W8" s="65" t="s">
        <v>132</v>
      </c>
      <c r="X8" s="65" t="s">
        <v>131</v>
      </c>
      <c r="Y8" s="65" t="s">
        <v>130</v>
      </c>
      <c r="Z8" s="65" t="s">
        <v>129</v>
      </c>
      <c r="AA8" s="65" t="s">
        <v>132</v>
      </c>
      <c r="AB8" s="65" t="s">
        <v>131</v>
      </c>
      <c r="AC8" s="65" t="s">
        <v>130</v>
      </c>
      <c r="AD8" s="65" t="s">
        <v>129</v>
      </c>
      <c r="AF8" s="67" t="s">
        <v>132</v>
      </c>
      <c r="AG8" s="67" t="s">
        <v>132</v>
      </c>
      <c r="AH8" s="67" t="s">
        <v>132</v>
      </c>
      <c r="AI8" s="67" t="s">
        <v>131</v>
      </c>
      <c r="AJ8" s="67" t="s">
        <v>131</v>
      </c>
      <c r="AK8" s="67" t="s">
        <v>131</v>
      </c>
      <c r="AL8" s="67" t="s">
        <v>130</v>
      </c>
      <c r="AM8" s="67" t="s">
        <v>130</v>
      </c>
      <c r="AN8" s="67" t="s">
        <v>130</v>
      </c>
      <c r="AO8" s="67" t="s">
        <v>129</v>
      </c>
      <c r="AP8" s="67" t="s">
        <v>129</v>
      </c>
      <c r="AQ8" s="67" t="s">
        <v>129</v>
      </c>
      <c r="AR8" s="67" t="s">
        <v>132</v>
      </c>
      <c r="AS8" s="67" t="s">
        <v>132</v>
      </c>
      <c r="AT8" s="67" t="s">
        <v>132</v>
      </c>
      <c r="AU8" s="67" t="s">
        <v>131</v>
      </c>
      <c r="AV8" s="67" t="s">
        <v>131</v>
      </c>
      <c r="AW8" s="67" t="s">
        <v>131</v>
      </c>
      <c r="AX8" s="67" t="s">
        <v>130</v>
      </c>
      <c r="AY8" s="67" t="s">
        <v>130</v>
      </c>
      <c r="AZ8" s="67" t="s">
        <v>130</v>
      </c>
      <c r="BA8" s="67" t="s">
        <v>129</v>
      </c>
      <c r="BB8" s="67" t="s">
        <v>129</v>
      </c>
      <c r="BC8" s="67" t="s">
        <v>129</v>
      </c>
      <c r="BD8" s="67" t="s">
        <v>132</v>
      </c>
      <c r="BE8" s="67" t="s">
        <v>132</v>
      </c>
      <c r="BF8" s="67" t="s">
        <v>132</v>
      </c>
      <c r="BG8" s="67" t="s">
        <v>131</v>
      </c>
      <c r="BH8" s="67" t="s">
        <v>131</v>
      </c>
      <c r="BI8" s="67" t="s">
        <v>131</v>
      </c>
      <c r="BJ8" s="67" t="s">
        <v>130</v>
      </c>
      <c r="BK8" s="67" t="s">
        <v>130</v>
      </c>
      <c r="BL8" s="67" t="s">
        <v>130</v>
      </c>
      <c r="BM8" s="67" t="s">
        <v>129</v>
      </c>
      <c r="BN8" s="67" t="s">
        <v>129</v>
      </c>
      <c r="BO8" s="67" t="s">
        <v>129</v>
      </c>
      <c r="BP8" s="67" t="s">
        <v>132</v>
      </c>
      <c r="BQ8" s="67" t="s">
        <v>132</v>
      </c>
      <c r="BR8" s="67" t="s">
        <v>132</v>
      </c>
      <c r="BS8" s="67" t="s">
        <v>131</v>
      </c>
      <c r="BT8" s="67" t="s">
        <v>131</v>
      </c>
      <c r="BU8" s="67" t="s">
        <v>131</v>
      </c>
      <c r="BV8" s="67" t="s">
        <v>130</v>
      </c>
      <c r="BW8" s="67" t="s">
        <v>130</v>
      </c>
      <c r="BX8" s="67" t="s">
        <v>130</v>
      </c>
      <c r="BY8" s="67" t="s">
        <v>129</v>
      </c>
      <c r="BZ8" s="67" t="s">
        <v>129</v>
      </c>
      <c r="CA8" s="67" t="s">
        <v>129</v>
      </c>
      <c r="CB8" s="67" t="s">
        <v>132</v>
      </c>
      <c r="CC8" s="67" t="s">
        <v>132</v>
      </c>
      <c r="CD8" s="67" t="s">
        <v>132</v>
      </c>
      <c r="CE8" s="67" t="s">
        <v>131</v>
      </c>
      <c r="CF8" s="67" t="s">
        <v>131</v>
      </c>
      <c r="CG8" s="67" t="s">
        <v>131</v>
      </c>
      <c r="CH8" s="67" t="s">
        <v>130</v>
      </c>
      <c r="CI8" s="67" t="s">
        <v>130</v>
      </c>
      <c r="CJ8" s="67" t="s">
        <v>130</v>
      </c>
      <c r="CK8" s="67" t="s">
        <v>129</v>
      </c>
      <c r="CL8" s="67" t="s">
        <v>129</v>
      </c>
      <c r="CM8" s="67" t="s">
        <v>129</v>
      </c>
    </row>
    <row r="9" spans="2:91" s="20" customFormat="1" ht="15" collapsed="1" x14ac:dyDescent="0.2">
      <c r="B9" s="42" t="s">
        <v>128</v>
      </c>
      <c r="C9" s="42"/>
      <c r="D9" s="42"/>
      <c r="E9" s="41">
        <f>E5-E6+1</f>
        <v>365</v>
      </c>
      <c r="F9" s="41">
        <f>F5-F6+1</f>
        <v>366</v>
      </c>
      <c r="G9" s="41">
        <f>G5-G6+1</f>
        <v>365</v>
      </c>
      <c r="H9" s="41">
        <f>H5-H6+1</f>
        <v>365</v>
      </c>
      <c r="I9" s="41">
        <f>I5-I6+1</f>
        <v>365</v>
      </c>
      <c r="K9" s="66">
        <f t="shared" ref="K9:AD9" si="10">K5-K6+1</f>
        <v>90</v>
      </c>
      <c r="L9" s="66">
        <f t="shared" si="10"/>
        <v>91</v>
      </c>
      <c r="M9" s="66">
        <f t="shared" si="10"/>
        <v>92</v>
      </c>
      <c r="N9" s="66">
        <f t="shared" si="10"/>
        <v>92</v>
      </c>
      <c r="O9" s="66">
        <f t="shared" si="10"/>
        <v>91</v>
      </c>
      <c r="P9" s="66">
        <f t="shared" si="10"/>
        <v>91</v>
      </c>
      <c r="Q9" s="66">
        <f t="shared" si="10"/>
        <v>92</v>
      </c>
      <c r="R9" s="66">
        <f t="shared" si="10"/>
        <v>92</v>
      </c>
      <c r="S9" s="66">
        <f t="shared" si="10"/>
        <v>90</v>
      </c>
      <c r="T9" s="66">
        <f t="shared" si="10"/>
        <v>91</v>
      </c>
      <c r="U9" s="66">
        <f t="shared" si="10"/>
        <v>92</v>
      </c>
      <c r="V9" s="66">
        <f t="shared" si="10"/>
        <v>92</v>
      </c>
      <c r="W9" s="66">
        <f t="shared" si="10"/>
        <v>90</v>
      </c>
      <c r="X9" s="66">
        <f t="shared" si="10"/>
        <v>91</v>
      </c>
      <c r="Y9" s="66">
        <f t="shared" si="10"/>
        <v>92</v>
      </c>
      <c r="Z9" s="66">
        <f t="shared" si="10"/>
        <v>92</v>
      </c>
      <c r="AA9" s="66">
        <f t="shared" si="10"/>
        <v>90</v>
      </c>
      <c r="AB9" s="66">
        <f t="shared" si="10"/>
        <v>91</v>
      </c>
      <c r="AC9" s="66">
        <f t="shared" si="10"/>
        <v>92</v>
      </c>
      <c r="AD9" s="66">
        <f t="shared" si="10"/>
        <v>92</v>
      </c>
      <c r="AF9" s="65">
        <f t="shared" ref="AF9:BK9" si="11">AF5-AF6+1</f>
        <v>31</v>
      </c>
      <c r="AG9" s="65">
        <f t="shared" si="11"/>
        <v>28</v>
      </c>
      <c r="AH9" s="65">
        <f t="shared" si="11"/>
        <v>31</v>
      </c>
      <c r="AI9" s="65">
        <f t="shared" si="11"/>
        <v>30</v>
      </c>
      <c r="AJ9" s="65">
        <f t="shared" si="11"/>
        <v>31</v>
      </c>
      <c r="AK9" s="65">
        <f t="shared" si="11"/>
        <v>30</v>
      </c>
      <c r="AL9" s="65">
        <f t="shared" si="11"/>
        <v>31</v>
      </c>
      <c r="AM9" s="65">
        <f t="shared" si="11"/>
        <v>31</v>
      </c>
      <c r="AN9" s="65">
        <f t="shared" si="11"/>
        <v>30</v>
      </c>
      <c r="AO9" s="65">
        <f t="shared" si="11"/>
        <v>31</v>
      </c>
      <c r="AP9" s="65">
        <f t="shared" si="11"/>
        <v>30</v>
      </c>
      <c r="AQ9" s="65">
        <f t="shared" si="11"/>
        <v>31</v>
      </c>
      <c r="AR9" s="65">
        <f t="shared" si="11"/>
        <v>31</v>
      </c>
      <c r="AS9" s="65">
        <f t="shared" si="11"/>
        <v>29</v>
      </c>
      <c r="AT9" s="65">
        <f t="shared" si="11"/>
        <v>31</v>
      </c>
      <c r="AU9" s="65">
        <f t="shared" si="11"/>
        <v>30</v>
      </c>
      <c r="AV9" s="65">
        <f t="shared" si="11"/>
        <v>31</v>
      </c>
      <c r="AW9" s="65">
        <f t="shared" si="11"/>
        <v>30</v>
      </c>
      <c r="AX9" s="65">
        <f t="shared" si="11"/>
        <v>31</v>
      </c>
      <c r="AY9" s="65">
        <f t="shared" si="11"/>
        <v>31</v>
      </c>
      <c r="AZ9" s="65">
        <f t="shared" si="11"/>
        <v>30</v>
      </c>
      <c r="BA9" s="65">
        <f t="shared" si="11"/>
        <v>31</v>
      </c>
      <c r="BB9" s="65">
        <f t="shared" si="11"/>
        <v>30</v>
      </c>
      <c r="BC9" s="65">
        <f t="shared" si="11"/>
        <v>31</v>
      </c>
      <c r="BD9" s="65">
        <f t="shared" si="11"/>
        <v>31</v>
      </c>
      <c r="BE9" s="65">
        <f t="shared" si="11"/>
        <v>28</v>
      </c>
      <c r="BF9" s="65">
        <f t="shared" si="11"/>
        <v>31</v>
      </c>
      <c r="BG9" s="65">
        <f t="shared" si="11"/>
        <v>30</v>
      </c>
      <c r="BH9" s="65">
        <f t="shared" si="11"/>
        <v>31</v>
      </c>
      <c r="BI9" s="65">
        <f t="shared" si="11"/>
        <v>30</v>
      </c>
      <c r="BJ9" s="65">
        <f t="shared" si="11"/>
        <v>31</v>
      </c>
      <c r="BK9" s="65">
        <f t="shared" si="11"/>
        <v>31</v>
      </c>
      <c r="BL9" s="65">
        <f t="shared" ref="BL9:CM9" si="12">BL5-BL6+1</f>
        <v>30</v>
      </c>
      <c r="BM9" s="65">
        <f t="shared" si="12"/>
        <v>31</v>
      </c>
      <c r="BN9" s="65">
        <f t="shared" si="12"/>
        <v>30</v>
      </c>
      <c r="BO9" s="65">
        <f t="shared" si="12"/>
        <v>31</v>
      </c>
      <c r="BP9" s="65">
        <f t="shared" si="12"/>
        <v>31</v>
      </c>
      <c r="BQ9" s="65">
        <f t="shared" si="12"/>
        <v>28</v>
      </c>
      <c r="BR9" s="65">
        <f t="shared" si="12"/>
        <v>31</v>
      </c>
      <c r="BS9" s="65">
        <f t="shared" si="12"/>
        <v>30</v>
      </c>
      <c r="BT9" s="65">
        <f t="shared" si="12"/>
        <v>31</v>
      </c>
      <c r="BU9" s="65">
        <f t="shared" si="12"/>
        <v>30</v>
      </c>
      <c r="BV9" s="65">
        <f t="shared" si="12"/>
        <v>31</v>
      </c>
      <c r="BW9" s="65">
        <f t="shared" si="12"/>
        <v>31</v>
      </c>
      <c r="BX9" s="65">
        <f t="shared" si="12"/>
        <v>30</v>
      </c>
      <c r="BY9" s="65">
        <f t="shared" si="12"/>
        <v>31</v>
      </c>
      <c r="BZ9" s="65">
        <f t="shared" si="12"/>
        <v>30</v>
      </c>
      <c r="CA9" s="65">
        <f t="shared" si="12"/>
        <v>31</v>
      </c>
      <c r="CB9" s="65">
        <f t="shared" si="12"/>
        <v>31</v>
      </c>
      <c r="CC9" s="65">
        <f t="shared" si="12"/>
        <v>28</v>
      </c>
      <c r="CD9" s="65">
        <f t="shared" si="12"/>
        <v>31</v>
      </c>
      <c r="CE9" s="65">
        <f t="shared" si="12"/>
        <v>30</v>
      </c>
      <c r="CF9" s="65">
        <f t="shared" si="12"/>
        <v>31</v>
      </c>
      <c r="CG9" s="65">
        <f t="shared" si="12"/>
        <v>30</v>
      </c>
      <c r="CH9" s="65">
        <f t="shared" si="12"/>
        <v>31</v>
      </c>
      <c r="CI9" s="65">
        <f t="shared" si="12"/>
        <v>31</v>
      </c>
      <c r="CJ9" s="65">
        <f t="shared" si="12"/>
        <v>30</v>
      </c>
      <c r="CK9" s="65">
        <f t="shared" si="12"/>
        <v>31</v>
      </c>
      <c r="CL9" s="65">
        <f t="shared" si="12"/>
        <v>30</v>
      </c>
      <c r="CM9" s="65">
        <f t="shared" si="12"/>
        <v>31</v>
      </c>
    </row>
    <row r="10" spans="2:91" s="20" customFormat="1" ht="15" x14ac:dyDescent="0.2"/>
    <row r="11" spans="2:91" x14ac:dyDescent="0.2">
      <c r="B11" s="23" t="s">
        <v>312</v>
      </c>
      <c r="J11" s="20"/>
      <c r="AE11" s="20"/>
      <c r="AF11" s="174"/>
    </row>
    <row r="13" spans="2:91" x14ac:dyDescent="0.2">
      <c r="B13" s="7" t="s">
        <v>309</v>
      </c>
      <c r="C13" s="19" t="str">
        <f>Inputs!$J$16</f>
        <v>EUR</v>
      </c>
      <c r="D13" s="19" t="s">
        <v>19</v>
      </c>
      <c r="E13" s="176">
        <f>SUMIF($K$4:$AD$4,E$4,$K13:$AD13)</f>
        <v>172690.27816945757</v>
      </c>
      <c r="F13" s="176">
        <f>SUMIF($K$4:$AD$4,F$4,$K13:$AD13)</f>
        <v>532740.6961872573</v>
      </c>
      <c r="G13" s="176">
        <f>SUMIF($K$4:$AD$4,G$4,$K13:$AD13)</f>
        <v>551443.03232334252</v>
      </c>
      <c r="H13" s="176">
        <f>SUMIF($K$4:$AD$4,H$4,$K13:$AD13)</f>
        <v>568215.69983474282</v>
      </c>
      <c r="I13" s="176">
        <f>SUMIF($K$4:$AD$4,I$4,$K13:$AD13)</f>
        <v>585498.5240784944</v>
      </c>
      <c r="K13" s="176">
        <f t="shared" ref="K13:AD13" si="13">SUMIFS($AF13:$CM13,$AF$4:$CM$4,K$4,$AF$8:$CM$8,K$8)</f>
        <v>0</v>
      </c>
      <c r="L13" s="176">
        <f t="shared" si="13"/>
        <v>0</v>
      </c>
      <c r="M13" s="176">
        <f t="shared" si="13"/>
        <v>42903.675936385851</v>
      </c>
      <c r="N13" s="176">
        <f t="shared" si="13"/>
        <v>129786.60223307172</v>
      </c>
      <c r="O13" s="176">
        <f t="shared" si="13"/>
        <v>131197.40523178273</v>
      </c>
      <c r="P13" s="176">
        <f t="shared" si="13"/>
        <v>132513.75739010479</v>
      </c>
      <c r="Q13" s="176">
        <f t="shared" si="13"/>
        <v>133843.31699716917</v>
      </c>
      <c r="R13" s="176">
        <f t="shared" si="13"/>
        <v>135186.21656820067</v>
      </c>
      <c r="S13" s="176">
        <f t="shared" si="13"/>
        <v>136315.64929450746</v>
      </c>
      <c r="T13" s="176">
        <f t="shared" si="13"/>
        <v>137340.57471257253</v>
      </c>
      <c r="U13" s="176">
        <f t="shared" si="13"/>
        <v>138373.20630463914</v>
      </c>
      <c r="V13" s="176">
        <f t="shared" si="13"/>
        <v>139413.60201162344</v>
      </c>
      <c r="W13" s="176">
        <f t="shared" si="13"/>
        <v>140461.82021008586</v>
      </c>
      <c r="X13" s="176">
        <f t="shared" si="13"/>
        <v>141517.91971550637</v>
      </c>
      <c r="Y13" s="176">
        <f t="shared" si="13"/>
        <v>142581.95978558483</v>
      </c>
      <c r="Z13" s="176">
        <f t="shared" si="13"/>
        <v>143654.00012356578</v>
      </c>
      <c r="AA13" s="176">
        <f t="shared" si="13"/>
        <v>144734.10088158856</v>
      </c>
      <c r="AB13" s="176">
        <f t="shared" si="13"/>
        <v>145822.32266406232</v>
      </c>
      <c r="AC13" s="176">
        <f t="shared" si="13"/>
        <v>146918.72653106647</v>
      </c>
      <c r="AD13" s="176">
        <f t="shared" si="13"/>
        <v>148023.374001777</v>
      </c>
      <c r="AF13" s="208">
        <f t="shared" ref="AF13:BK13" si="14">SUMPRODUCT(AF36:AF60,AF62:AF86)</f>
        <v>0</v>
      </c>
      <c r="AG13" s="208">
        <f t="shared" si="14"/>
        <v>0</v>
      </c>
      <c r="AH13" s="208">
        <f t="shared" si="14"/>
        <v>0</v>
      </c>
      <c r="AI13" s="208">
        <f t="shared" si="14"/>
        <v>0</v>
      </c>
      <c r="AJ13" s="208">
        <f t="shared" si="14"/>
        <v>0</v>
      </c>
      <c r="AK13" s="208">
        <f t="shared" si="14"/>
        <v>0</v>
      </c>
      <c r="AL13" s="208">
        <f t="shared" si="14"/>
        <v>0</v>
      </c>
      <c r="AM13" s="208">
        <f t="shared" si="14"/>
        <v>0</v>
      </c>
      <c r="AN13" s="208">
        <f t="shared" si="14"/>
        <v>42903.675936385851</v>
      </c>
      <c r="AO13" s="208">
        <f t="shared" si="14"/>
        <v>43082.441252787459</v>
      </c>
      <c r="AP13" s="208">
        <f t="shared" si="14"/>
        <v>43261.951424674073</v>
      </c>
      <c r="AQ13" s="208">
        <f t="shared" si="14"/>
        <v>43442.209555610207</v>
      </c>
      <c r="AR13" s="208">
        <f t="shared" si="14"/>
        <v>43587.016920795591</v>
      </c>
      <c r="AS13" s="208">
        <f t="shared" si="14"/>
        <v>43732.306977198234</v>
      </c>
      <c r="AT13" s="208">
        <f t="shared" si="14"/>
        <v>43878.081333788898</v>
      </c>
      <c r="AU13" s="208">
        <f t="shared" si="14"/>
        <v>44024.341604901529</v>
      </c>
      <c r="AV13" s="208">
        <f t="shared" si="14"/>
        <v>44171.089410251203</v>
      </c>
      <c r="AW13" s="208">
        <f t="shared" si="14"/>
        <v>44318.326374952048</v>
      </c>
      <c r="AX13" s="208">
        <f t="shared" si="14"/>
        <v>44466.05412953523</v>
      </c>
      <c r="AY13" s="208">
        <f t="shared" si="14"/>
        <v>44614.274309967012</v>
      </c>
      <c r="AZ13" s="208">
        <f t="shared" si="14"/>
        <v>44762.988557666911</v>
      </c>
      <c r="BA13" s="208">
        <f t="shared" si="14"/>
        <v>44912.198519525802</v>
      </c>
      <c r="BB13" s="208">
        <f t="shared" si="14"/>
        <v>45061.905847924223</v>
      </c>
      <c r="BC13" s="208">
        <f t="shared" si="14"/>
        <v>45212.112200750635</v>
      </c>
      <c r="BD13" s="208">
        <f t="shared" si="14"/>
        <v>45325.142481252515</v>
      </c>
      <c r="BE13" s="208">
        <f t="shared" si="14"/>
        <v>45438.455337455642</v>
      </c>
      <c r="BF13" s="208">
        <f t="shared" si="14"/>
        <v>45552.051475799279</v>
      </c>
      <c r="BG13" s="208">
        <f t="shared" si="14"/>
        <v>45665.931604488782</v>
      </c>
      <c r="BH13" s="208">
        <f t="shared" si="14"/>
        <v>45780.096433499995</v>
      </c>
      <c r="BI13" s="208">
        <f t="shared" si="14"/>
        <v>45894.546674583748</v>
      </c>
      <c r="BJ13" s="208">
        <f t="shared" si="14"/>
        <v>46009.283041270195</v>
      </c>
      <c r="BK13" s="208">
        <f t="shared" si="14"/>
        <v>46124.306248873378</v>
      </c>
      <c r="BL13" s="208">
        <f t="shared" ref="BL13:CM13" si="15">SUMPRODUCT(BL36:BL60,BL62:BL86)</f>
        <v>46239.617014495561</v>
      </c>
      <c r="BM13" s="208">
        <f t="shared" si="15"/>
        <v>46355.216057031786</v>
      </c>
      <c r="BN13" s="208">
        <f t="shared" si="15"/>
        <v>46471.104097174371</v>
      </c>
      <c r="BO13" s="208">
        <f t="shared" si="15"/>
        <v>46587.2818574173</v>
      </c>
      <c r="BP13" s="208">
        <f t="shared" si="15"/>
        <v>46703.750062060848</v>
      </c>
      <c r="BQ13" s="208">
        <f t="shared" si="15"/>
        <v>46820.509437216002</v>
      </c>
      <c r="BR13" s="208">
        <f t="shared" si="15"/>
        <v>46937.560710809026</v>
      </c>
      <c r="BS13" s="208">
        <f t="shared" si="15"/>
        <v>47054.904612586055</v>
      </c>
      <c r="BT13" s="208">
        <f t="shared" si="15"/>
        <v>47172.541874117516</v>
      </c>
      <c r="BU13" s="208">
        <f t="shared" si="15"/>
        <v>47290.47322880281</v>
      </c>
      <c r="BV13" s="208">
        <f t="shared" si="15"/>
        <v>47408.699411874804</v>
      </c>
      <c r="BW13" s="208">
        <f t="shared" si="15"/>
        <v>47527.221160404501</v>
      </c>
      <c r="BX13" s="208">
        <f t="shared" si="15"/>
        <v>47646.039213305499</v>
      </c>
      <c r="BY13" s="208">
        <f t="shared" si="15"/>
        <v>47765.154311338767</v>
      </c>
      <c r="BZ13" s="208">
        <f t="shared" si="15"/>
        <v>47884.567197117103</v>
      </c>
      <c r="CA13" s="208">
        <f t="shared" si="15"/>
        <v>48004.278615109899</v>
      </c>
      <c r="CB13" s="208">
        <f t="shared" si="15"/>
        <v>48124.289311647677</v>
      </c>
      <c r="CC13" s="208">
        <f t="shared" si="15"/>
        <v>48244.600034926785</v>
      </c>
      <c r="CD13" s="208">
        <f t="shared" si="15"/>
        <v>48365.211535014103</v>
      </c>
      <c r="CE13" s="208">
        <f t="shared" si="15"/>
        <v>48486.124563851634</v>
      </c>
      <c r="CF13" s="208">
        <f t="shared" si="15"/>
        <v>48607.339875261256</v>
      </c>
      <c r="CG13" s="208">
        <f t="shared" si="15"/>
        <v>48728.858224949407</v>
      </c>
      <c r="CH13" s="208">
        <f t="shared" si="15"/>
        <v>48850.680370511771</v>
      </c>
      <c r="CI13" s="208">
        <f t="shared" si="15"/>
        <v>48972.807071438052</v>
      </c>
      <c r="CJ13" s="208">
        <f t="shared" si="15"/>
        <v>49095.239089116643</v>
      </c>
      <c r="CK13" s="208">
        <f t="shared" si="15"/>
        <v>49217.977186839438</v>
      </c>
      <c r="CL13" s="208">
        <f t="shared" si="15"/>
        <v>49341.02212980653</v>
      </c>
      <c r="CM13" s="208">
        <f t="shared" si="15"/>
        <v>49464.37468513105</v>
      </c>
    </row>
    <row r="14" spans="2:91" s="20" customFormat="1" ht="15" x14ac:dyDescent="0.2">
      <c r="B14" s="47" t="s">
        <v>242</v>
      </c>
      <c r="C14" s="207" t="s">
        <v>43</v>
      </c>
      <c r="D14" s="207" t="s">
        <v>255</v>
      </c>
      <c r="F14" s="44">
        <f>IFERROR(F13/E13-1,"-")</f>
        <v>2.0849489724284846</v>
      </c>
      <c r="G14" s="44">
        <f>IFERROR(G13/F13-1,"-")</f>
        <v>3.5105889731974482E-2</v>
      </c>
      <c r="H14" s="44">
        <f>IFERROR(H13/G13-1,"-")</f>
        <v>3.0415956913506736E-2</v>
      </c>
      <c r="I14" s="44">
        <f>IFERROR(I13/H13-1,"-")</f>
        <v>3.0415956913506736E-2</v>
      </c>
      <c r="L14" s="44" t="str">
        <f t="shared" ref="L14:AD14" si="16">IFERROR(L13/K13-1,"-")</f>
        <v>-</v>
      </c>
      <c r="M14" s="44" t="str">
        <f t="shared" si="16"/>
        <v>-</v>
      </c>
      <c r="N14" s="44">
        <f t="shared" si="16"/>
        <v>2.0250695167824069</v>
      </c>
      <c r="O14" s="44">
        <f t="shared" si="16"/>
        <v>1.0870174381924835E-2</v>
      </c>
      <c r="P14" s="44">
        <f t="shared" si="16"/>
        <v>1.0033370370370553E-2</v>
      </c>
      <c r="Q14" s="44">
        <f t="shared" si="16"/>
        <v>1.0033370370370776E-2</v>
      </c>
      <c r="R14" s="44">
        <f t="shared" si="16"/>
        <v>1.0033370370370553E-2</v>
      </c>
      <c r="S14" s="44">
        <f t="shared" si="16"/>
        <v>8.3546440974402447E-3</v>
      </c>
      <c r="T14" s="44">
        <f t="shared" si="16"/>
        <v>7.518765624999757E-3</v>
      </c>
      <c r="U14" s="44">
        <f t="shared" si="16"/>
        <v>7.518765624999757E-3</v>
      </c>
      <c r="V14" s="44">
        <f t="shared" si="16"/>
        <v>7.5187656249995349E-3</v>
      </c>
      <c r="W14" s="44">
        <f t="shared" si="16"/>
        <v>7.518765624999979E-3</v>
      </c>
      <c r="X14" s="44">
        <f t="shared" si="16"/>
        <v>7.518765624999979E-3</v>
      </c>
      <c r="Y14" s="44">
        <f t="shared" si="16"/>
        <v>7.518765624999979E-3</v>
      </c>
      <c r="Z14" s="44">
        <f t="shared" si="16"/>
        <v>7.518765624999757E-3</v>
      </c>
      <c r="AA14" s="44">
        <f t="shared" si="16"/>
        <v>7.518765624999757E-3</v>
      </c>
      <c r="AB14" s="44">
        <f t="shared" si="16"/>
        <v>7.518765624999979E-3</v>
      </c>
      <c r="AC14" s="44">
        <f t="shared" si="16"/>
        <v>7.5187656249995349E-3</v>
      </c>
      <c r="AD14" s="44">
        <f t="shared" si="16"/>
        <v>7.518765624999757E-3</v>
      </c>
      <c r="AG14" s="44" t="str">
        <f t="shared" ref="AG14:BL14" si="17">IFERROR(AG13/AF13-1,"-")</f>
        <v>-</v>
      </c>
      <c r="AH14" s="44" t="str">
        <f t="shared" si="17"/>
        <v>-</v>
      </c>
      <c r="AI14" s="44" t="str">
        <f t="shared" si="17"/>
        <v>-</v>
      </c>
      <c r="AJ14" s="44" t="str">
        <f t="shared" si="17"/>
        <v>-</v>
      </c>
      <c r="AK14" s="44" t="str">
        <f t="shared" si="17"/>
        <v>-</v>
      </c>
      <c r="AL14" s="44" t="str">
        <f t="shared" si="17"/>
        <v>-</v>
      </c>
      <c r="AM14" s="44" t="str">
        <f t="shared" si="17"/>
        <v>-</v>
      </c>
      <c r="AN14" s="44" t="str">
        <f t="shared" si="17"/>
        <v>-</v>
      </c>
      <c r="AO14" s="44">
        <f t="shared" si="17"/>
        <v>4.1666666666666519E-3</v>
      </c>
      <c r="AP14" s="44">
        <f t="shared" si="17"/>
        <v>4.1666666666666519E-3</v>
      </c>
      <c r="AQ14" s="44">
        <f t="shared" si="17"/>
        <v>4.1666666666664298E-3</v>
      </c>
      <c r="AR14" s="44">
        <f t="shared" si="17"/>
        <v>3.3333333333336324E-3</v>
      </c>
      <c r="AS14" s="44">
        <f t="shared" si="17"/>
        <v>3.3333333333331883E-3</v>
      </c>
      <c r="AT14" s="44">
        <f t="shared" si="17"/>
        <v>3.3333333333334103E-3</v>
      </c>
      <c r="AU14" s="44">
        <f t="shared" si="17"/>
        <v>3.3333333333334103E-3</v>
      </c>
      <c r="AV14" s="44">
        <f t="shared" si="17"/>
        <v>3.3333333333334103E-3</v>
      </c>
      <c r="AW14" s="44">
        <f t="shared" si="17"/>
        <v>3.3333333333334103E-3</v>
      </c>
      <c r="AX14" s="44">
        <f t="shared" si="17"/>
        <v>3.3333333333336324E-3</v>
      </c>
      <c r="AY14" s="44">
        <f t="shared" si="17"/>
        <v>3.3333333333331883E-3</v>
      </c>
      <c r="AZ14" s="44">
        <f t="shared" si="17"/>
        <v>3.3333333333336324E-3</v>
      </c>
      <c r="BA14" s="44">
        <f t="shared" si="17"/>
        <v>3.3333333333334103E-3</v>
      </c>
      <c r="BB14" s="44">
        <f t="shared" si="17"/>
        <v>3.3333333333334103E-3</v>
      </c>
      <c r="BC14" s="44">
        <f t="shared" si="17"/>
        <v>3.3333333333331883E-3</v>
      </c>
      <c r="BD14" s="44">
        <f t="shared" si="17"/>
        <v>2.5000000000001688E-3</v>
      </c>
      <c r="BE14" s="44">
        <f t="shared" si="17"/>
        <v>2.4999999999999467E-3</v>
      </c>
      <c r="BF14" s="44">
        <f t="shared" si="17"/>
        <v>2.4999999999999467E-3</v>
      </c>
      <c r="BG14" s="44">
        <f t="shared" si="17"/>
        <v>2.5000000000001688E-3</v>
      </c>
      <c r="BH14" s="44">
        <f t="shared" si="17"/>
        <v>2.4999999999997247E-3</v>
      </c>
      <c r="BI14" s="44">
        <f t="shared" si="17"/>
        <v>2.4999999999999467E-3</v>
      </c>
      <c r="BJ14" s="44">
        <f t="shared" si="17"/>
        <v>2.4999999999997247E-3</v>
      </c>
      <c r="BK14" s="44">
        <f t="shared" si="17"/>
        <v>2.5000000000001688E-3</v>
      </c>
      <c r="BL14" s="44">
        <f t="shared" si="17"/>
        <v>2.4999999999999467E-3</v>
      </c>
      <c r="BM14" s="44">
        <f t="shared" ref="BM14:CM14" si="18">IFERROR(BM13/BL13-1,"-")</f>
        <v>2.4999999999997247E-3</v>
      </c>
      <c r="BN14" s="44">
        <f t="shared" si="18"/>
        <v>2.5000000000001688E-3</v>
      </c>
      <c r="BO14" s="44">
        <f t="shared" si="18"/>
        <v>2.4999999999999467E-3</v>
      </c>
      <c r="BP14" s="44">
        <f t="shared" si="18"/>
        <v>2.5000000000001688E-3</v>
      </c>
      <c r="BQ14" s="44">
        <f t="shared" si="18"/>
        <v>2.4999999999999467E-3</v>
      </c>
      <c r="BR14" s="44">
        <f t="shared" si="18"/>
        <v>2.4999999999997247E-3</v>
      </c>
      <c r="BS14" s="44">
        <f t="shared" si="18"/>
        <v>2.5000000000001688E-3</v>
      </c>
      <c r="BT14" s="44">
        <f t="shared" si="18"/>
        <v>2.4999999999999467E-3</v>
      </c>
      <c r="BU14" s="44">
        <f t="shared" si="18"/>
        <v>2.4999999999999467E-3</v>
      </c>
      <c r="BV14" s="44">
        <f t="shared" si="18"/>
        <v>2.4999999999997247E-3</v>
      </c>
      <c r="BW14" s="44">
        <f t="shared" si="18"/>
        <v>2.5000000000001688E-3</v>
      </c>
      <c r="BX14" s="44">
        <f t="shared" si="18"/>
        <v>2.4999999999997247E-3</v>
      </c>
      <c r="BY14" s="44">
        <f t="shared" si="18"/>
        <v>2.5000000000001688E-3</v>
      </c>
      <c r="BZ14" s="44">
        <f t="shared" si="18"/>
        <v>2.4999999999997247E-3</v>
      </c>
      <c r="CA14" s="44">
        <f t="shared" si="18"/>
        <v>2.5000000000001688E-3</v>
      </c>
      <c r="CB14" s="44">
        <f t="shared" si="18"/>
        <v>2.5000000000001688E-3</v>
      </c>
      <c r="CC14" s="44">
        <f t="shared" si="18"/>
        <v>2.4999999999997247E-3</v>
      </c>
      <c r="CD14" s="44">
        <f t="shared" si="18"/>
        <v>2.4999999999999467E-3</v>
      </c>
      <c r="CE14" s="44">
        <f t="shared" si="18"/>
        <v>2.4999999999999467E-3</v>
      </c>
      <c r="CF14" s="44">
        <f t="shared" si="18"/>
        <v>2.4999999999999467E-3</v>
      </c>
      <c r="CG14" s="44">
        <f t="shared" si="18"/>
        <v>2.4999999999999467E-3</v>
      </c>
      <c r="CH14" s="44">
        <f t="shared" si="18"/>
        <v>2.4999999999997247E-3</v>
      </c>
      <c r="CI14" s="44">
        <f t="shared" si="18"/>
        <v>2.4999999999999467E-3</v>
      </c>
      <c r="CJ14" s="44">
        <f t="shared" si="18"/>
        <v>2.4999999999999467E-3</v>
      </c>
      <c r="CK14" s="44">
        <f t="shared" si="18"/>
        <v>2.5000000000001688E-3</v>
      </c>
      <c r="CL14" s="44">
        <f t="shared" si="18"/>
        <v>2.4999999999999467E-3</v>
      </c>
      <c r="CM14" s="44">
        <f t="shared" si="18"/>
        <v>2.5000000000001688E-3</v>
      </c>
    </row>
    <row r="15" spans="2:91" x14ac:dyDescent="0.2">
      <c r="B15" s="7" t="s">
        <v>308</v>
      </c>
      <c r="C15" s="19" t="str">
        <f>Inputs!$J$16</f>
        <v>EUR</v>
      </c>
      <c r="D15" s="19" t="s">
        <v>19</v>
      </c>
      <c r="E15" s="176">
        <f>SUMIF($K$4:$AD$4,E$4,$K15:$AD15)</f>
        <v>51807.083450837279</v>
      </c>
      <c r="F15" s="176">
        <f>SUMIF($K$4:$AD$4,F$4,$K15:$AD15)</f>
        <v>159822.20885617717</v>
      </c>
      <c r="G15" s="176">
        <f>SUMIF($K$4:$AD$4,G$4,$K15:$AD15)</f>
        <v>165432.90969700276</v>
      </c>
      <c r="H15" s="176">
        <f>SUMIF($K$4:$AD$4,H$4,$K15:$AD15)</f>
        <v>170464.70995042284</v>
      </c>
      <c r="I15" s="176">
        <f>SUMIF($K$4:$AD$4,I$4,$K15:$AD15)</f>
        <v>175649.55722354827</v>
      </c>
      <c r="K15" s="176">
        <f t="shared" ref="K15:AD15" si="19">SUMIFS($AF15:$CM15,$AF$4:$CM$4,K$4,$AF$8:$CM$8,K$8)</f>
        <v>0</v>
      </c>
      <c r="L15" s="176">
        <f t="shared" si="19"/>
        <v>0</v>
      </c>
      <c r="M15" s="176">
        <f t="shared" si="19"/>
        <v>12871.102780915755</v>
      </c>
      <c r="N15" s="176">
        <f t="shared" si="19"/>
        <v>38935.980669921526</v>
      </c>
      <c r="O15" s="176">
        <f t="shared" si="19"/>
        <v>39359.221569534813</v>
      </c>
      <c r="P15" s="176">
        <f t="shared" si="19"/>
        <v>39754.127217031433</v>
      </c>
      <c r="Q15" s="176">
        <f t="shared" si="19"/>
        <v>40152.995099150743</v>
      </c>
      <c r="R15" s="176">
        <f t="shared" si="19"/>
        <v>40555.864970460199</v>
      </c>
      <c r="S15" s="176">
        <f t="shared" si="19"/>
        <v>40894.69478835223</v>
      </c>
      <c r="T15" s="176">
        <f t="shared" si="19"/>
        <v>41202.172413771754</v>
      </c>
      <c r="U15" s="176">
        <f t="shared" si="19"/>
        <v>41511.961891391737</v>
      </c>
      <c r="V15" s="176">
        <f t="shared" si="19"/>
        <v>41824.08060348704</v>
      </c>
      <c r="W15" s="176">
        <f t="shared" si="19"/>
        <v>42138.546063025758</v>
      </c>
      <c r="X15" s="176">
        <f t="shared" si="19"/>
        <v>42455.375914651915</v>
      </c>
      <c r="Y15" s="176">
        <f t="shared" si="19"/>
        <v>42774.587935675445</v>
      </c>
      <c r="Z15" s="176">
        <f t="shared" si="19"/>
        <v>43096.200037069728</v>
      </c>
      <c r="AA15" s="176">
        <f t="shared" si="19"/>
        <v>43420.230264476566</v>
      </c>
      <c r="AB15" s="176">
        <f t="shared" si="19"/>
        <v>43746.696799218691</v>
      </c>
      <c r="AC15" s="176">
        <f t="shared" si="19"/>
        <v>44075.617959319934</v>
      </c>
      <c r="AD15" s="176">
        <f t="shared" si="19"/>
        <v>44407.0122005331</v>
      </c>
      <c r="AF15" s="208">
        <f t="shared" ref="AF15:BK15" si="20">AF16*AF13</f>
        <v>0</v>
      </c>
      <c r="AG15" s="208">
        <f t="shared" si="20"/>
        <v>0</v>
      </c>
      <c r="AH15" s="208">
        <f t="shared" si="20"/>
        <v>0</v>
      </c>
      <c r="AI15" s="208">
        <f t="shared" si="20"/>
        <v>0</v>
      </c>
      <c r="AJ15" s="208">
        <f t="shared" si="20"/>
        <v>0</v>
      </c>
      <c r="AK15" s="208">
        <f t="shared" si="20"/>
        <v>0</v>
      </c>
      <c r="AL15" s="208">
        <f t="shared" si="20"/>
        <v>0</v>
      </c>
      <c r="AM15" s="208">
        <f t="shared" si="20"/>
        <v>0</v>
      </c>
      <c r="AN15" s="208">
        <f t="shared" si="20"/>
        <v>12871.102780915755</v>
      </c>
      <c r="AO15" s="208">
        <f t="shared" si="20"/>
        <v>12924.732375836238</v>
      </c>
      <c r="AP15" s="208">
        <f t="shared" si="20"/>
        <v>12978.585427402222</v>
      </c>
      <c r="AQ15" s="208">
        <f t="shared" si="20"/>
        <v>13032.662866683062</v>
      </c>
      <c r="AR15" s="208">
        <f t="shared" si="20"/>
        <v>13076.105076238677</v>
      </c>
      <c r="AS15" s="208">
        <f t="shared" si="20"/>
        <v>13119.69209315947</v>
      </c>
      <c r="AT15" s="208">
        <f t="shared" si="20"/>
        <v>13163.42440013667</v>
      </c>
      <c r="AU15" s="208">
        <f t="shared" si="20"/>
        <v>13207.302481470459</v>
      </c>
      <c r="AV15" s="208">
        <f t="shared" si="20"/>
        <v>13251.32682307536</v>
      </c>
      <c r="AW15" s="208">
        <f t="shared" si="20"/>
        <v>13295.497912485615</v>
      </c>
      <c r="AX15" s="208">
        <f t="shared" si="20"/>
        <v>13339.816238860569</v>
      </c>
      <c r="AY15" s="208">
        <f t="shared" si="20"/>
        <v>13384.282292990103</v>
      </c>
      <c r="AZ15" s="208">
        <f t="shared" si="20"/>
        <v>13428.896567300073</v>
      </c>
      <c r="BA15" s="208">
        <f t="shared" si="20"/>
        <v>13473.659555857741</v>
      </c>
      <c r="BB15" s="208">
        <f t="shared" si="20"/>
        <v>13518.571754377266</v>
      </c>
      <c r="BC15" s="208">
        <f t="shared" si="20"/>
        <v>13563.63366022519</v>
      </c>
      <c r="BD15" s="208">
        <f t="shared" si="20"/>
        <v>13597.542744375754</v>
      </c>
      <c r="BE15" s="208">
        <f t="shared" si="20"/>
        <v>13631.536601236692</v>
      </c>
      <c r="BF15" s="208">
        <f t="shared" si="20"/>
        <v>13665.615442739783</v>
      </c>
      <c r="BG15" s="208">
        <f t="shared" si="20"/>
        <v>13699.779481346633</v>
      </c>
      <c r="BH15" s="208">
        <f t="shared" si="20"/>
        <v>13734.028930049999</v>
      </c>
      <c r="BI15" s="208">
        <f t="shared" si="20"/>
        <v>13768.364002375123</v>
      </c>
      <c r="BJ15" s="208">
        <f t="shared" si="20"/>
        <v>13802.784912381057</v>
      </c>
      <c r="BK15" s="208">
        <f t="shared" si="20"/>
        <v>13837.291874662013</v>
      </c>
      <c r="BL15" s="208">
        <f t="shared" ref="BL15:CM15" si="21">BL16*BL13</f>
        <v>13871.885104348668</v>
      </c>
      <c r="BM15" s="208">
        <f t="shared" si="21"/>
        <v>13906.564817109536</v>
      </c>
      <c r="BN15" s="208">
        <f t="shared" si="21"/>
        <v>13941.331229152311</v>
      </c>
      <c r="BO15" s="208">
        <f t="shared" si="21"/>
        <v>13976.18455722519</v>
      </c>
      <c r="BP15" s="208">
        <f t="shared" si="21"/>
        <v>14011.125018618253</v>
      </c>
      <c r="BQ15" s="208">
        <f t="shared" si="21"/>
        <v>14046.1528311648</v>
      </c>
      <c r="BR15" s="208">
        <f t="shared" si="21"/>
        <v>14081.268213242707</v>
      </c>
      <c r="BS15" s="208">
        <f t="shared" si="21"/>
        <v>14116.471383775815</v>
      </c>
      <c r="BT15" s="208">
        <f t="shared" si="21"/>
        <v>14151.762562235255</v>
      </c>
      <c r="BU15" s="208">
        <f t="shared" si="21"/>
        <v>14187.141968640843</v>
      </c>
      <c r="BV15" s="208">
        <f t="shared" si="21"/>
        <v>14222.609823562441</v>
      </c>
      <c r="BW15" s="208">
        <f t="shared" si="21"/>
        <v>14258.166348121349</v>
      </c>
      <c r="BX15" s="208">
        <f t="shared" si="21"/>
        <v>14293.811763991649</v>
      </c>
      <c r="BY15" s="208">
        <f t="shared" si="21"/>
        <v>14329.54629340163</v>
      </c>
      <c r="BZ15" s="208">
        <f t="shared" si="21"/>
        <v>14365.370159135131</v>
      </c>
      <c r="CA15" s="208">
        <f t="shared" si="21"/>
        <v>14401.28358453297</v>
      </c>
      <c r="CB15" s="208">
        <f t="shared" si="21"/>
        <v>14437.286793494302</v>
      </c>
      <c r="CC15" s="208">
        <f t="shared" si="21"/>
        <v>14473.380010478035</v>
      </c>
      <c r="CD15" s="208">
        <f t="shared" si="21"/>
        <v>14509.563460504231</v>
      </c>
      <c r="CE15" s="208">
        <f t="shared" si="21"/>
        <v>14545.83736915549</v>
      </c>
      <c r="CF15" s="208">
        <f t="shared" si="21"/>
        <v>14582.201962578376</v>
      </c>
      <c r="CG15" s="208">
        <f t="shared" si="21"/>
        <v>14618.657467484822</v>
      </c>
      <c r="CH15" s="208">
        <f t="shared" si="21"/>
        <v>14655.204111153531</v>
      </c>
      <c r="CI15" s="208">
        <f t="shared" si="21"/>
        <v>14691.842121431415</v>
      </c>
      <c r="CJ15" s="208">
        <f t="shared" si="21"/>
        <v>14728.571726734992</v>
      </c>
      <c r="CK15" s="208">
        <f t="shared" si="21"/>
        <v>14765.39315605183</v>
      </c>
      <c r="CL15" s="208">
        <f t="shared" si="21"/>
        <v>14802.306638941958</v>
      </c>
      <c r="CM15" s="208">
        <f t="shared" si="21"/>
        <v>14839.312405539315</v>
      </c>
    </row>
    <row r="16" spans="2:91" s="20" customFormat="1" ht="15" x14ac:dyDescent="0.2">
      <c r="B16" s="47" t="s">
        <v>307</v>
      </c>
      <c r="C16" s="207" t="s">
        <v>43</v>
      </c>
      <c r="D16" s="207" t="s">
        <v>255</v>
      </c>
      <c r="E16" s="36">
        <f>Inputs!$IU$22</f>
        <v>0.3</v>
      </c>
      <c r="F16" s="36">
        <f>Inputs!$IU$22</f>
        <v>0.3</v>
      </c>
      <c r="G16" s="36">
        <f>Inputs!$IU$22</f>
        <v>0.3</v>
      </c>
      <c r="H16" s="36">
        <f>Inputs!$IU$22</f>
        <v>0.3</v>
      </c>
      <c r="I16" s="36">
        <f>Inputs!$IU$22</f>
        <v>0.3</v>
      </c>
      <c r="K16" s="36">
        <f t="shared" ref="K16:AD16" si="22">SUMIF($E$4:$I$4,K$4,$E16:$I16)</f>
        <v>0.3</v>
      </c>
      <c r="L16" s="36">
        <f t="shared" si="22"/>
        <v>0.3</v>
      </c>
      <c r="M16" s="36">
        <f t="shared" si="22"/>
        <v>0.3</v>
      </c>
      <c r="N16" s="36">
        <f t="shared" si="22"/>
        <v>0.3</v>
      </c>
      <c r="O16" s="36">
        <f t="shared" si="22"/>
        <v>0.3</v>
      </c>
      <c r="P16" s="36">
        <f t="shared" si="22"/>
        <v>0.3</v>
      </c>
      <c r="Q16" s="36">
        <f t="shared" si="22"/>
        <v>0.3</v>
      </c>
      <c r="R16" s="36">
        <f t="shared" si="22"/>
        <v>0.3</v>
      </c>
      <c r="S16" s="36">
        <f t="shared" si="22"/>
        <v>0.3</v>
      </c>
      <c r="T16" s="36">
        <f t="shared" si="22"/>
        <v>0.3</v>
      </c>
      <c r="U16" s="36">
        <f t="shared" si="22"/>
        <v>0.3</v>
      </c>
      <c r="V16" s="36">
        <f t="shared" si="22"/>
        <v>0.3</v>
      </c>
      <c r="W16" s="36">
        <f t="shared" si="22"/>
        <v>0.3</v>
      </c>
      <c r="X16" s="36">
        <f t="shared" si="22"/>
        <v>0.3</v>
      </c>
      <c r="Y16" s="36">
        <f t="shared" si="22"/>
        <v>0.3</v>
      </c>
      <c r="Z16" s="36">
        <f t="shared" si="22"/>
        <v>0.3</v>
      </c>
      <c r="AA16" s="36">
        <f t="shared" si="22"/>
        <v>0.3</v>
      </c>
      <c r="AB16" s="36">
        <f t="shared" si="22"/>
        <v>0.3</v>
      </c>
      <c r="AC16" s="36">
        <f t="shared" si="22"/>
        <v>0.3</v>
      </c>
      <c r="AD16" s="36">
        <f t="shared" si="22"/>
        <v>0.3</v>
      </c>
      <c r="AF16" s="36">
        <f t="shared" ref="AF16:BK16" si="23">SUMIF($E$4:$I$4,AF$4,$E16:$I16)</f>
        <v>0.3</v>
      </c>
      <c r="AG16" s="36">
        <f t="shared" si="23"/>
        <v>0.3</v>
      </c>
      <c r="AH16" s="36">
        <f t="shared" si="23"/>
        <v>0.3</v>
      </c>
      <c r="AI16" s="36">
        <f t="shared" si="23"/>
        <v>0.3</v>
      </c>
      <c r="AJ16" s="36">
        <f t="shared" si="23"/>
        <v>0.3</v>
      </c>
      <c r="AK16" s="36">
        <f t="shared" si="23"/>
        <v>0.3</v>
      </c>
      <c r="AL16" s="36">
        <f t="shared" si="23"/>
        <v>0.3</v>
      </c>
      <c r="AM16" s="36">
        <f t="shared" si="23"/>
        <v>0.3</v>
      </c>
      <c r="AN16" s="36">
        <f t="shared" si="23"/>
        <v>0.3</v>
      </c>
      <c r="AO16" s="36">
        <f t="shared" si="23"/>
        <v>0.3</v>
      </c>
      <c r="AP16" s="36">
        <f t="shared" si="23"/>
        <v>0.3</v>
      </c>
      <c r="AQ16" s="36">
        <f t="shared" si="23"/>
        <v>0.3</v>
      </c>
      <c r="AR16" s="36">
        <f t="shared" si="23"/>
        <v>0.3</v>
      </c>
      <c r="AS16" s="36">
        <f t="shared" si="23"/>
        <v>0.3</v>
      </c>
      <c r="AT16" s="36">
        <f t="shared" si="23"/>
        <v>0.3</v>
      </c>
      <c r="AU16" s="36">
        <f t="shared" si="23"/>
        <v>0.3</v>
      </c>
      <c r="AV16" s="36">
        <f t="shared" si="23"/>
        <v>0.3</v>
      </c>
      <c r="AW16" s="36">
        <f t="shared" si="23"/>
        <v>0.3</v>
      </c>
      <c r="AX16" s="36">
        <f t="shared" si="23"/>
        <v>0.3</v>
      </c>
      <c r="AY16" s="36">
        <f t="shared" si="23"/>
        <v>0.3</v>
      </c>
      <c r="AZ16" s="36">
        <f t="shared" si="23"/>
        <v>0.3</v>
      </c>
      <c r="BA16" s="36">
        <f t="shared" si="23"/>
        <v>0.3</v>
      </c>
      <c r="BB16" s="36">
        <f t="shared" si="23"/>
        <v>0.3</v>
      </c>
      <c r="BC16" s="36">
        <f t="shared" si="23"/>
        <v>0.3</v>
      </c>
      <c r="BD16" s="36">
        <f t="shared" si="23"/>
        <v>0.3</v>
      </c>
      <c r="BE16" s="36">
        <f t="shared" si="23"/>
        <v>0.3</v>
      </c>
      <c r="BF16" s="36">
        <f t="shared" si="23"/>
        <v>0.3</v>
      </c>
      <c r="BG16" s="36">
        <f t="shared" si="23"/>
        <v>0.3</v>
      </c>
      <c r="BH16" s="36">
        <f t="shared" si="23"/>
        <v>0.3</v>
      </c>
      <c r="BI16" s="36">
        <f t="shared" si="23"/>
        <v>0.3</v>
      </c>
      <c r="BJ16" s="36">
        <f t="shared" si="23"/>
        <v>0.3</v>
      </c>
      <c r="BK16" s="36">
        <f t="shared" si="23"/>
        <v>0.3</v>
      </c>
      <c r="BL16" s="36">
        <f t="shared" ref="BL16:CM16" si="24">SUMIF($E$4:$I$4,BL$4,$E16:$I16)</f>
        <v>0.3</v>
      </c>
      <c r="BM16" s="36">
        <f t="shared" si="24"/>
        <v>0.3</v>
      </c>
      <c r="BN16" s="36">
        <f t="shared" si="24"/>
        <v>0.3</v>
      </c>
      <c r="BO16" s="36">
        <f t="shared" si="24"/>
        <v>0.3</v>
      </c>
      <c r="BP16" s="36">
        <f t="shared" si="24"/>
        <v>0.3</v>
      </c>
      <c r="BQ16" s="36">
        <f t="shared" si="24"/>
        <v>0.3</v>
      </c>
      <c r="BR16" s="36">
        <f t="shared" si="24"/>
        <v>0.3</v>
      </c>
      <c r="BS16" s="36">
        <f t="shared" si="24"/>
        <v>0.3</v>
      </c>
      <c r="BT16" s="36">
        <f t="shared" si="24"/>
        <v>0.3</v>
      </c>
      <c r="BU16" s="36">
        <f t="shared" si="24"/>
        <v>0.3</v>
      </c>
      <c r="BV16" s="36">
        <f t="shared" si="24"/>
        <v>0.3</v>
      </c>
      <c r="BW16" s="36">
        <f t="shared" si="24"/>
        <v>0.3</v>
      </c>
      <c r="BX16" s="36">
        <f t="shared" si="24"/>
        <v>0.3</v>
      </c>
      <c r="BY16" s="36">
        <f t="shared" si="24"/>
        <v>0.3</v>
      </c>
      <c r="BZ16" s="36">
        <f t="shared" si="24"/>
        <v>0.3</v>
      </c>
      <c r="CA16" s="36">
        <f t="shared" si="24"/>
        <v>0.3</v>
      </c>
      <c r="CB16" s="36">
        <f t="shared" si="24"/>
        <v>0.3</v>
      </c>
      <c r="CC16" s="36">
        <f t="shared" si="24"/>
        <v>0.3</v>
      </c>
      <c r="CD16" s="36">
        <f t="shared" si="24"/>
        <v>0.3</v>
      </c>
      <c r="CE16" s="36">
        <f t="shared" si="24"/>
        <v>0.3</v>
      </c>
      <c r="CF16" s="36">
        <f t="shared" si="24"/>
        <v>0.3</v>
      </c>
      <c r="CG16" s="36">
        <f t="shared" si="24"/>
        <v>0.3</v>
      </c>
      <c r="CH16" s="36">
        <f t="shared" si="24"/>
        <v>0.3</v>
      </c>
      <c r="CI16" s="36">
        <f t="shared" si="24"/>
        <v>0.3</v>
      </c>
      <c r="CJ16" s="36">
        <f t="shared" si="24"/>
        <v>0.3</v>
      </c>
      <c r="CK16" s="36">
        <f t="shared" si="24"/>
        <v>0.3</v>
      </c>
      <c r="CL16" s="36">
        <f t="shared" si="24"/>
        <v>0.3</v>
      </c>
      <c r="CM16" s="36">
        <f t="shared" si="24"/>
        <v>0.3</v>
      </c>
    </row>
    <row r="18" spans="2:91" x14ac:dyDescent="0.2">
      <c r="B18" s="23" t="s">
        <v>311</v>
      </c>
    </row>
    <row r="19" spans="2:91" x14ac:dyDescent="0.2">
      <c r="B19" s="23"/>
    </row>
    <row r="20" spans="2:91" x14ac:dyDescent="0.2">
      <c r="B20" s="7" t="s">
        <v>309</v>
      </c>
      <c r="C20" s="19" t="str">
        <f>Inputs!$J$16</f>
        <v>EUR</v>
      </c>
      <c r="D20" s="19" t="s">
        <v>19</v>
      </c>
      <c r="E20" s="176">
        <f>SUMIF($K$4:$AD$4,E$4,$K20:$AD20)</f>
        <v>66819.84175059486</v>
      </c>
      <c r="F20" s="176">
        <f>SUMIF($K$4:$AD$4,F$4,$K20:$AD20)</f>
        <v>222082.26612143498</v>
      </c>
      <c r="G20" s="176">
        <f>SUMIF($K$4:$AD$4,G$4,$K20:$AD20)</f>
        <v>229878.66166732111</v>
      </c>
      <c r="H20" s="176">
        <f>SUMIF($K$4:$AD$4,H$4,$K20:$AD20)</f>
        <v>236870.64113592892</v>
      </c>
      <c r="I20" s="176">
        <f>SUMIF($K$4:$AD$4,I$4,$K20:$AD20)</f>
        <v>244075.288350794</v>
      </c>
      <c r="K20" s="176">
        <f t="shared" ref="K20:AD20" si="25">SUMIFS($AF20:$CM20,$AF$4:$CM$4,K$4,$AF$8:$CM$8,K$8)</f>
        <v>0</v>
      </c>
      <c r="L20" s="176">
        <f t="shared" si="25"/>
        <v>0</v>
      </c>
      <c r="M20" s="176">
        <f t="shared" si="25"/>
        <v>12716.029253434843</v>
      </c>
      <c r="N20" s="176">
        <f t="shared" si="25"/>
        <v>54103.812497160019</v>
      </c>
      <c r="O20" s="176">
        <f t="shared" si="25"/>
        <v>54691.930373731113</v>
      </c>
      <c r="P20" s="176">
        <f t="shared" si="25"/>
        <v>55240.674767441276</v>
      </c>
      <c r="Q20" s="176">
        <f t="shared" si="25"/>
        <v>55794.924916892189</v>
      </c>
      <c r="R20" s="176">
        <f t="shared" si="25"/>
        <v>56354.736063370394</v>
      </c>
      <c r="S20" s="176">
        <f t="shared" si="25"/>
        <v>56825.559826385019</v>
      </c>
      <c r="T20" s="176">
        <f t="shared" si="25"/>
        <v>57252.81789222901</v>
      </c>
      <c r="U20" s="176">
        <f t="shared" si="25"/>
        <v>57683.288411331494</v>
      </c>
      <c r="V20" s="176">
        <f t="shared" si="25"/>
        <v>58116.995537375566</v>
      </c>
      <c r="W20" s="176">
        <f t="shared" si="25"/>
        <v>58553.96360565025</v>
      </c>
      <c r="X20" s="176">
        <f t="shared" si="25"/>
        <v>58994.2171344159</v>
      </c>
      <c r="Y20" s="176">
        <f t="shared" si="25"/>
        <v>59437.78082627993</v>
      </c>
      <c r="Z20" s="176">
        <f t="shared" si="25"/>
        <v>59884.679569582848</v>
      </c>
      <c r="AA20" s="176">
        <f t="shared" si="25"/>
        <v>60334.938439794743</v>
      </c>
      <c r="AB20" s="176">
        <f t="shared" si="25"/>
        <v>60788.582700922358</v>
      </c>
      <c r="AC20" s="176">
        <f t="shared" si="25"/>
        <v>61245.637806926505</v>
      </c>
      <c r="AD20" s="176">
        <f t="shared" si="25"/>
        <v>61706.129403150415</v>
      </c>
      <c r="AF20" s="208">
        <f t="shared" ref="AF20:BK20" si="26">SUMPRODUCT(AF145:AF169,AF171:AF195)</f>
        <v>0</v>
      </c>
      <c r="AG20" s="208">
        <f t="shared" si="26"/>
        <v>0</v>
      </c>
      <c r="AH20" s="208">
        <f t="shared" si="26"/>
        <v>0</v>
      </c>
      <c r="AI20" s="208">
        <f t="shared" si="26"/>
        <v>0</v>
      </c>
      <c r="AJ20" s="208">
        <f t="shared" si="26"/>
        <v>0</v>
      </c>
      <c r="AK20" s="208">
        <f t="shared" si="26"/>
        <v>0</v>
      </c>
      <c r="AL20" s="208">
        <f t="shared" si="26"/>
        <v>0</v>
      </c>
      <c r="AM20" s="208">
        <f t="shared" si="26"/>
        <v>0</v>
      </c>
      <c r="AN20" s="208">
        <f t="shared" si="26"/>
        <v>12716.029253434843</v>
      </c>
      <c r="AO20" s="208">
        <f t="shared" si="26"/>
        <v>17959.66828128248</v>
      </c>
      <c r="AP20" s="208">
        <f t="shared" si="26"/>
        <v>18034.500232454491</v>
      </c>
      <c r="AQ20" s="208">
        <f t="shared" si="26"/>
        <v>18109.643983423051</v>
      </c>
      <c r="AR20" s="208">
        <f t="shared" si="26"/>
        <v>18170.009463367795</v>
      </c>
      <c r="AS20" s="208">
        <f t="shared" si="26"/>
        <v>18230.576161579022</v>
      </c>
      <c r="AT20" s="208">
        <f t="shared" si="26"/>
        <v>18291.34474878429</v>
      </c>
      <c r="AU20" s="208">
        <f t="shared" si="26"/>
        <v>18352.315897946904</v>
      </c>
      <c r="AV20" s="208">
        <f t="shared" si="26"/>
        <v>18413.490284273394</v>
      </c>
      <c r="AW20" s="208">
        <f t="shared" si="26"/>
        <v>18474.868585220971</v>
      </c>
      <c r="AX20" s="208">
        <f t="shared" si="26"/>
        <v>18536.451480505042</v>
      </c>
      <c r="AY20" s="208">
        <f t="shared" si="26"/>
        <v>18598.239652106731</v>
      </c>
      <c r="AZ20" s="208">
        <f t="shared" si="26"/>
        <v>18660.233784280419</v>
      </c>
      <c r="BA20" s="208">
        <f t="shared" si="26"/>
        <v>18722.434563561357</v>
      </c>
      <c r="BB20" s="208">
        <f t="shared" si="26"/>
        <v>18784.842678773231</v>
      </c>
      <c r="BC20" s="208">
        <f t="shared" si="26"/>
        <v>18847.458821035805</v>
      </c>
      <c r="BD20" s="208">
        <f t="shared" si="26"/>
        <v>18894.577468088395</v>
      </c>
      <c r="BE20" s="208">
        <f t="shared" si="26"/>
        <v>18941.813911758614</v>
      </c>
      <c r="BF20" s="208">
        <f t="shared" si="26"/>
        <v>18989.168446538009</v>
      </c>
      <c r="BG20" s="208">
        <f t="shared" si="26"/>
        <v>19036.641367654353</v>
      </c>
      <c r="BH20" s="208">
        <f t="shared" si="26"/>
        <v>19084.232971073488</v>
      </c>
      <c r="BI20" s="208">
        <f t="shared" si="26"/>
        <v>19131.943553501173</v>
      </c>
      <c r="BJ20" s="208">
        <f t="shared" si="26"/>
        <v>19179.773412384926</v>
      </c>
      <c r="BK20" s="208">
        <f t="shared" si="26"/>
        <v>19227.722845915887</v>
      </c>
      <c r="BL20" s="208">
        <f t="shared" ref="BL20:CM20" si="27">SUMPRODUCT(BL145:BL169,BL171:BL195)</f>
        <v>19275.792153030678</v>
      </c>
      <c r="BM20" s="208">
        <f t="shared" si="27"/>
        <v>19323.981633413252</v>
      </c>
      <c r="BN20" s="208">
        <f t="shared" si="27"/>
        <v>19372.291587496784</v>
      </c>
      <c r="BO20" s="208">
        <f t="shared" si="27"/>
        <v>19420.722316465526</v>
      </c>
      <c r="BP20" s="208">
        <f t="shared" si="27"/>
        <v>19469.274122256687</v>
      </c>
      <c r="BQ20" s="208">
        <f t="shared" si="27"/>
        <v>19517.947307562328</v>
      </c>
      <c r="BR20" s="208">
        <f t="shared" si="27"/>
        <v>19566.742175831234</v>
      </c>
      <c r="BS20" s="208">
        <f t="shared" si="27"/>
        <v>19615.65903127081</v>
      </c>
      <c r="BT20" s="208">
        <f t="shared" si="27"/>
        <v>19664.698178848987</v>
      </c>
      <c r="BU20" s="208">
        <f t="shared" si="27"/>
        <v>19713.85992429611</v>
      </c>
      <c r="BV20" s="208">
        <f t="shared" si="27"/>
        <v>19763.144574106846</v>
      </c>
      <c r="BW20" s="208">
        <f t="shared" si="27"/>
        <v>19812.552435542115</v>
      </c>
      <c r="BX20" s="208">
        <f t="shared" si="27"/>
        <v>19862.08381663097</v>
      </c>
      <c r="BY20" s="208">
        <f t="shared" si="27"/>
        <v>19911.739026172545</v>
      </c>
      <c r="BZ20" s="208">
        <f t="shared" si="27"/>
        <v>19961.518373737974</v>
      </c>
      <c r="CA20" s="208">
        <f t="shared" si="27"/>
        <v>20011.422169672322</v>
      </c>
      <c r="CB20" s="208">
        <f t="shared" si="27"/>
        <v>20061.450725096496</v>
      </c>
      <c r="CC20" s="208">
        <f t="shared" si="27"/>
        <v>20111.604351909238</v>
      </c>
      <c r="CD20" s="208">
        <f t="shared" si="27"/>
        <v>20161.883362789009</v>
      </c>
      <c r="CE20" s="208">
        <f t="shared" si="27"/>
        <v>20212.288071195984</v>
      </c>
      <c r="CF20" s="208">
        <f t="shared" si="27"/>
        <v>20262.818791373975</v>
      </c>
      <c r="CG20" s="208">
        <f t="shared" si="27"/>
        <v>20313.475838352406</v>
      </c>
      <c r="CH20" s="208">
        <f t="shared" si="27"/>
        <v>20364.259527948285</v>
      </c>
      <c r="CI20" s="208">
        <f t="shared" si="27"/>
        <v>20415.170176768152</v>
      </c>
      <c r="CJ20" s="208">
        <f t="shared" si="27"/>
        <v>20466.208102210072</v>
      </c>
      <c r="CK20" s="208">
        <f t="shared" si="27"/>
        <v>20517.373622465595</v>
      </c>
      <c r="CL20" s="208">
        <f t="shared" si="27"/>
        <v>20568.667056521761</v>
      </c>
      <c r="CM20" s="208">
        <f t="shared" si="27"/>
        <v>20620.088724163063</v>
      </c>
    </row>
    <row r="21" spans="2:91" s="20" customFormat="1" ht="15" x14ac:dyDescent="0.2">
      <c r="B21" s="47" t="s">
        <v>242</v>
      </c>
      <c r="C21" s="207" t="s">
        <v>43</v>
      </c>
      <c r="D21" s="207" t="s">
        <v>255</v>
      </c>
      <c r="F21" s="44">
        <f>IFERROR(F20/E20-1,"-")</f>
        <v>2.3235976066863091</v>
      </c>
      <c r="G21" s="44">
        <f>IFERROR(G20/F20-1,"-")</f>
        <v>3.5105889731974482E-2</v>
      </c>
      <c r="H21" s="44">
        <f>IFERROR(H20/G20-1,"-")</f>
        <v>3.0415956913506736E-2</v>
      </c>
      <c r="I21" s="44">
        <f>IFERROR(I20/H20-1,"-")</f>
        <v>3.0415956913506514E-2</v>
      </c>
      <c r="L21" s="44" t="str">
        <f t="shared" ref="L21:AD21" si="28">IFERROR(L20/K20-1,"-")</f>
        <v>-</v>
      </c>
      <c r="M21" s="44" t="str">
        <f t="shared" si="28"/>
        <v>-</v>
      </c>
      <c r="N21" s="44">
        <f t="shared" si="28"/>
        <v>3.2547725723850114</v>
      </c>
      <c r="O21" s="44">
        <f t="shared" si="28"/>
        <v>1.0870174381924835E-2</v>
      </c>
      <c r="P21" s="44">
        <f t="shared" si="28"/>
        <v>1.0033370370370553E-2</v>
      </c>
      <c r="Q21" s="44">
        <f t="shared" si="28"/>
        <v>1.0033370370370331E-2</v>
      </c>
      <c r="R21" s="44">
        <f t="shared" si="28"/>
        <v>1.0033370370370776E-2</v>
      </c>
      <c r="S21" s="44">
        <f t="shared" si="28"/>
        <v>8.3546440974400227E-3</v>
      </c>
      <c r="T21" s="44">
        <f t="shared" si="28"/>
        <v>7.518765624999757E-3</v>
      </c>
      <c r="U21" s="44">
        <f t="shared" si="28"/>
        <v>7.5187656250002011E-3</v>
      </c>
      <c r="V21" s="44">
        <f t="shared" si="28"/>
        <v>7.518765624999757E-3</v>
      </c>
      <c r="W21" s="44">
        <f t="shared" si="28"/>
        <v>7.518765624999757E-3</v>
      </c>
      <c r="X21" s="44">
        <f t="shared" si="28"/>
        <v>7.518765624999757E-3</v>
      </c>
      <c r="Y21" s="44">
        <f t="shared" si="28"/>
        <v>7.518765624999979E-3</v>
      </c>
      <c r="Z21" s="44">
        <f t="shared" si="28"/>
        <v>7.518765624999979E-3</v>
      </c>
      <c r="AA21" s="44">
        <f t="shared" si="28"/>
        <v>7.5187656249995349E-3</v>
      </c>
      <c r="AB21" s="44">
        <f t="shared" si="28"/>
        <v>7.518765624999979E-3</v>
      </c>
      <c r="AC21" s="44">
        <f t="shared" si="28"/>
        <v>7.518765624999757E-3</v>
      </c>
      <c r="AD21" s="44">
        <f t="shared" si="28"/>
        <v>7.518765624999757E-3</v>
      </c>
      <c r="AG21" s="44" t="str">
        <f t="shared" ref="AG21:BL21" si="29">IFERROR(AG20/AF20-1,"-")</f>
        <v>-</v>
      </c>
      <c r="AH21" s="44" t="str">
        <f t="shared" si="29"/>
        <v>-</v>
      </c>
      <c r="AI21" s="44" t="str">
        <f t="shared" si="29"/>
        <v>-</v>
      </c>
      <c r="AJ21" s="44" t="str">
        <f t="shared" si="29"/>
        <v>-</v>
      </c>
      <c r="AK21" s="44" t="str">
        <f t="shared" si="29"/>
        <v>-</v>
      </c>
      <c r="AL21" s="44" t="str">
        <f t="shared" si="29"/>
        <v>-</v>
      </c>
      <c r="AM21" s="44" t="str">
        <f t="shared" si="29"/>
        <v>-</v>
      </c>
      <c r="AN21" s="44" t="str">
        <f t="shared" si="29"/>
        <v>-</v>
      </c>
      <c r="AO21" s="44">
        <f t="shared" si="29"/>
        <v>0.41236449864498614</v>
      </c>
      <c r="AP21" s="44">
        <f t="shared" si="29"/>
        <v>4.1666666666666519E-3</v>
      </c>
      <c r="AQ21" s="44">
        <f t="shared" si="29"/>
        <v>4.1666666666666519E-3</v>
      </c>
      <c r="AR21" s="44">
        <f t="shared" si="29"/>
        <v>3.3333333333334103E-3</v>
      </c>
      <c r="AS21" s="44">
        <f t="shared" si="29"/>
        <v>3.3333333333334103E-3</v>
      </c>
      <c r="AT21" s="44">
        <f t="shared" si="29"/>
        <v>3.3333333333336324E-3</v>
      </c>
      <c r="AU21" s="44">
        <f t="shared" si="29"/>
        <v>3.3333333333334103E-3</v>
      </c>
      <c r="AV21" s="44">
        <f t="shared" si="29"/>
        <v>3.3333333333334103E-3</v>
      </c>
      <c r="AW21" s="44">
        <f t="shared" si="29"/>
        <v>3.3333333333334103E-3</v>
      </c>
      <c r="AX21" s="44">
        <f t="shared" si="29"/>
        <v>3.3333333333334103E-3</v>
      </c>
      <c r="AY21" s="44">
        <f t="shared" si="29"/>
        <v>3.3333333333336324E-3</v>
      </c>
      <c r="AZ21" s="44">
        <f t="shared" si="29"/>
        <v>3.3333333333331883E-3</v>
      </c>
      <c r="BA21" s="44">
        <f t="shared" si="29"/>
        <v>3.3333333333334103E-3</v>
      </c>
      <c r="BB21" s="44">
        <f t="shared" si="29"/>
        <v>3.3333333333334103E-3</v>
      </c>
      <c r="BC21" s="44">
        <f t="shared" si="29"/>
        <v>3.3333333333331883E-3</v>
      </c>
      <c r="BD21" s="44">
        <f t="shared" si="29"/>
        <v>2.4999999999999467E-3</v>
      </c>
      <c r="BE21" s="44">
        <f t="shared" si="29"/>
        <v>2.4999999999999467E-3</v>
      </c>
      <c r="BF21" s="44">
        <f t="shared" si="29"/>
        <v>2.4999999999999467E-3</v>
      </c>
      <c r="BG21" s="44">
        <f t="shared" si="29"/>
        <v>2.4999999999999467E-3</v>
      </c>
      <c r="BH21" s="44">
        <f t="shared" si="29"/>
        <v>2.4999999999999467E-3</v>
      </c>
      <c r="BI21" s="44">
        <f t="shared" si="29"/>
        <v>2.4999999999999467E-3</v>
      </c>
      <c r="BJ21" s="44">
        <f t="shared" si="29"/>
        <v>2.4999999999999467E-3</v>
      </c>
      <c r="BK21" s="44">
        <f t="shared" si="29"/>
        <v>2.4999999999999467E-3</v>
      </c>
      <c r="BL21" s="44">
        <f t="shared" si="29"/>
        <v>2.4999999999999467E-3</v>
      </c>
      <c r="BM21" s="44">
        <f t="shared" ref="BM21:CM21" si="30">IFERROR(BM20/BL20-1,"-")</f>
        <v>2.4999999999999467E-3</v>
      </c>
      <c r="BN21" s="44">
        <f t="shared" si="30"/>
        <v>2.4999999999999467E-3</v>
      </c>
      <c r="BO21" s="44">
        <f t="shared" si="30"/>
        <v>2.4999999999999467E-3</v>
      </c>
      <c r="BP21" s="44">
        <f t="shared" si="30"/>
        <v>2.4999999999999467E-3</v>
      </c>
      <c r="BQ21" s="44">
        <f t="shared" si="30"/>
        <v>2.4999999999999467E-3</v>
      </c>
      <c r="BR21" s="44">
        <f t="shared" si="30"/>
        <v>2.4999999999999467E-3</v>
      </c>
      <c r="BS21" s="44">
        <f t="shared" si="30"/>
        <v>2.4999999999999467E-3</v>
      </c>
      <c r="BT21" s="44">
        <f t="shared" si="30"/>
        <v>2.4999999999999467E-3</v>
      </c>
      <c r="BU21" s="44">
        <f t="shared" si="30"/>
        <v>2.4999999999999467E-3</v>
      </c>
      <c r="BV21" s="44">
        <f t="shared" si="30"/>
        <v>2.4999999999997247E-3</v>
      </c>
      <c r="BW21" s="44">
        <f t="shared" si="30"/>
        <v>2.5000000000001688E-3</v>
      </c>
      <c r="BX21" s="44">
        <f t="shared" si="30"/>
        <v>2.4999999999999467E-3</v>
      </c>
      <c r="BY21" s="44">
        <f t="shared" si="30"/>
        <v>2.4999999999999467E-3</v>
      </c>
      <c r="BZ21" s="44">
        <f t="shared" si="30"/>
        <v>2.4999999999999467E-3</v>
      </c>
      <c r="CA21" s="44">
        <f t="shared" si="30"/>
        <v>2.5000000000001688E-3</v>
      </c>
      <c r="CB21" s="44">
        <f t="shared" si="30"/>
        <v>2.4999999999997247E-3</v>
      </c>
      <c r="CC21" s="44">
        <f t="shared" si="30"/>
        <v>2.4999999999999467E-3</v>
      </c>
      <c r="CD21" s="44">
        <f t="shared" si="30"/>
        <v>2.4999999999999467E-3</v>
      </c>
      <c r="CE21" s="44">
        <f t="shared" si="30"/>
        <v>2.5000000000001688E-3</v>
      </c>
      <c r="CF21" s="44">
        <f t="shared" si="30"/>
        <v>2.4999999999999467E-3</v>
      </c>
      <c r="CG21" s="44">
        <f t="shared" si="30"/>
        <v>2.4999999999997247E-3</v>
      </c>
      <c r="CH21" s="44">
        <f t="shared" si="30"/>
        <v>2.4999999999999467E-3</v>
      </c>
      <c r="CI21" s="44">
        <f t="shared" si="30"/>
        <v>2.4999999999997247E-3</v>
      </c>
      <c r="CJ21" s="44">
        <f t="shared" si="30"/>
        <v>2.4999999999999467E-3</v>
      </c>
      <c r="CK21" s="44">
        <f t="shared" si="30"/>
        <v>2.4999999999999467E-3</v>
      </c>
      <c r="CL21" s="44">
        <f t="shared" si="30"/>
        <v>2.5000000000001688E-3</v>
      </c>
      <c r="CM21" s="44">
        <f t="shared" si="30"/>
        <v>2.4999999999999467E-3</v>
      </c>
    </row>
    <row r="22" spans="2:91" x14ac:dyDescent="0.2">
      <c r="B22" s="7" t="s">
        <v>308</v>
      </c>
      <c r="C22" s="19" t="str">
        <f>Inputs!$J$16</f>
        <v>EUR</v>
      </c>
      <c r="D22" s="19" t="s">
        <v>19</v>
      </c>
      <c r="E22" s="176">
        <f>SUMIF($K$4:$AD$4,E$4,$K22:$AD22)</f>
        <v>20045.952525178458</v>
      </c>
      <c r="F22" s="176">
        <f>SUMIF($K$4:$AD$4,F$4,$K22:$AD22)</f>
        <v>66624.67983643047</v>
      </c>
      <c r="G22" s="176">
        <f>SUMIF($K$4:$AD$4,G$4,$K22:$AD22)</f>
        <v>68963.598500196327</v>
      </c>
      <c r="H22" s="176">
        <f>SUMIF($K$4:$AD$4,H$4,$K22:$AD22)</f>
        <v>71061.192340778682</v>
      </c>
      <c r="I22" s="176">
        <f>SUMIF($K$4:$AD$4,I$4,$K22:$AD22)</f>
        <v>73222.5865052382</v>
      </c>
      <c r="K22" s="176">
        <f t="shared" ref="K22:AD22" si="31">SUMIFS($AF22:$CM22,$AF$4:$CM$4,K$4,$AF$8:$CM$8,K$8)</f>
        <v>0</v>
      </c>
      <c r="L22" s="176">
        <f t="shared" si="31"/>
        <v>0</v>
      </c>
      <c r="M22" s="176">
        <f t="shared" si="31"/>
        <v>3814.8087760304525</v>
      </c>
      <c r="N22" s="176">
        <f t="shared" si="31"/>
        <v>16231.143749148006</v>
      </c>
      <c r="O22" s="176">
        <f t="shared" si="31"/>
        <v>16407.579112119329</v>
      </c>
      <c r="P22" s="176">
        <f t="shared" si="31"/>
        <v>16572.202430232381</v>
      </c>
      <c r="Q22" s="176">
        <f t="shared" si="31"/>
        <v>16738.477475067655</v>
      </c>
      <c r="R22" s="176">
        <f t="shared" si="31"/>
        <v>16906.420819011117</v>
      </c>
      <c r="S22" s="176">
        <f t="shared" si="31"/>
        <v>17047.667947915506</v>
      </c>
      <c r="T22" s="176">
        <f t="shared" si="31"/>
        <v>17175.845367668706</v>
      </c>
      <c r="U22" s="176">
        <f t="shared" si="31"/>
        <v>17304.98652339945</v>
      </c>
      <c r="V22" s="176">
        <f t="shared" si="31"/>
        <v>17435.098661212665</v>
      </c>
      <c r="W22" s="176">
        <f t="shared" si="31"/>
        <v>17566.189081695073</v>
      </c>
      <c r="X22" s="176">
        <f t="shared" si="31"/>
        <v>17698.265140324773</v>
      </c>
      <c r="Y22" s="176">
        <f t="shared" si="31"/>
        <v>17831.33424788398</v>
      </c>
      <c r="Z22" s="176">
        <f t="shared" si="31"/>
        <v>17965.403870874852</v>
      </c>
      <c r="AA22" s="176">
        <f t="shared" si="31"/>
        <v>18100.481531938422</v>
      </c>
      <c r="AB22" s="176">
        <f t="shared" si="31"/>
        <v>18236.57481027671</v>
      </c>
      <c r="AC22" s="176">
        <f t="shared" si="31"/>
        <v>18373.691342077953</v>
      </c>
      <c r="AD22" s="176">
        <f t="shared" si="31"/>
        <v>18511.838820945122</v>
      </c>
      <c r="AF22" s="208">
        <f t="shared" ref="AF22:BK22" si="32">AF23*AF20</f>
        <v>0</v>
      </c>
      <c r="AG22" s="208">
        <f t="shared" si="32"/>
        <v>0</v>
      </c>
      <c r="AH22" s="208">
        <f t="shared" si="32"/>
        <v>0</v>
      </c>
      <c r="AI22" s="208">
        <f t="shared" si="32"/>
        <v>0</v>
      </c>
      <c r="AJ22" s="208">
        <f t="shared" si="32"/>
        <v>0</v>
      </c>
      <c r="AK22" s="208">
        <f t="shared" si="32"/>
        <v>0</v>
      </c>
      <c r="AL22" s="208">
        <f t="shared" si="32"/>
        <v>0</v>
      </c>
      <c r="AM22" s="208">
        <f t="shared" si="32"/>
        <v>0</v>
      </c>
      <c r="AN22" s="208">
        <f t="shared" si="32"/>
        <v>3814.8087760304525</v>
      </c>
      <c r="AO22" s="208">
        <f t="shared" si="32"/>
        <v>5387.9004843847442</v>
      </c>
      <c r="AP22" s="208">
        <f t="shared" si="32"/>
        <v>5410.350069736347</v>
      </c>
      <c r="AQ22" s="208">
        <f t="shared" si="32"/>
        <v>5432.8931950269152</v>
      </c>
      <c r="AR22" s="208">
        <f t="shared" si="32"/>
        <v>5451.002839010338</v>
      </c>
      <c r="AS22" s="208">
        <f t="shared" si="32"/>
        <v>5469.1728484737059</v>
      </c>
      <c r="AT22" s="208">
        <f t="shared" si="32"/>
        <v>5487.4034246352867</v>
      </c>
      <c r="AU22" s="208">
        <f t="shared" si="32"/>
        <v>5505.6947693840712</v>
      </c>
      <c r="AV22" s="208">
        <f t="shared" si="32"/>
        <v>5524.0470852820181</v>
      </c>
      <c r="AW22" s="208">
        <f t="shared" si="32"/>
        <v>5542.4605755662915</v>
      </c>
      <c r="AX22" s="208">
        <f t="shared" si="32"/>
        <v>5560.9354441515125</v>
      </c>
      <c r="AY22" s="208">
        <f t="shared" si="32"/>
        <v>5579.4718956320194</v>
      </c>
      <c r="AZ22" s="208">
        <f t="shared" si="32"/>
        <v>5598.0701352841252</v>
      </c>
      <c r="BA22" s="208">
        <f t="shared" si="32"/>
        <v>5616.7303690684066</v>
      </c>
      <c r="BB22" s="208">
        <f t="shared" si="32"/>
        <v>5635.4528036319689</v>
      </c>
      <c r="BC22" s="208">
        <f t="shared" si="32"/>
        <v>5654.2376463107412</v>
      </c>
      <c r="BD22" s="208">
        <f t="shared" si="32"/>
        <v>5668.3732404265184</v>
      </c>
      <c r="BE22" s="208">
        <f t="shared" si="32"/>
        <v>5682.5441735275845</v>
      </c>
      <c r="BF22" s="208">
        <f t="shared" si="32"/>
        <v>5696.7505339614027</v>
      </c>
      <c r="BG22" s="208">
        <f t="shared" si="32"/>
        <v>5710.9924102963059</v>
      </c>
      <c r="BH22" s="208">
        <f t="shared" si="32"/>
        <v>5725.2698913220465</v>
      </c>
      <c r="BI22" s="208">
        <f t="shared" si="32"/>
        <v>5739.5830660503516</v>
      </c>
      <c r="BJ22" s="208">
        <f t="shared" si="32"/>
        <v>5753.932023715478</v>
      </c>
      <c r="BK22" s="208">
        <f t="shared" si="32"/>
        <v>5768.3168537747661</v>
      </c>
      <c r="BL22" s="208">
        <f t="shared" ref="BL22:CM22" si="33">BL23*BL20</f>
        <v>5782.7376459092029</v>
      </c>
      <c r="BM22" s="208">
        <f t="shared" si="33"/>
        <v>5797.194490023975</v>
      </c>
      <c r="BN22" s="208">
        <f t="shared" si="33"/>
        <v>5811.6874762490352</v>
      </c>
      <c r="BO22" s="208">
        <f t="shared" si="33"/>
        <v>5826.2166949396578</v>
      </c>
      <c r="BP22" s="208">
        <f t="shared" si="33"/>
        <v>5840.782236677006</v>
      </c>
      <c r="BQ22" s="208">
        <f t="shared" si="33"/>
        <v>5855.3841922686979</v>
      </c>
      <c r="BR22" s="208">
        <f t="shared" si="33"/>
        <v>5870.0226527493696</v>
      </c>
      <c r="BS22" s="208">
        <f t="shared" si="33"/>
        <v>5884.6977093812429</v>
      </c>
      <c r="BT22" s="208">
        <f t="shared" si="33"/>
        <v>5899.4094536546954</v>
      </c>
      <c r="BU22" s="208">
        <f t="shared" si="33"/>
        <v>5914.1579772888326</v>
      </c>
      <c r="BV22" s="208">
        <f t="shared" si="33"/>
        <v>5928.9433722320537</v>
      </c>
      <c r="BW22" s="208">
        <f t="shared" si="33"/>
        <v>5943.7657306626343</v>
      </c>
      <c r="BX22" s="208">
        <f t="shared" si="33"/>
        <v>5958.6251449892907</v>
      </c>
      <c r="BY22" s="208">
        <f t="shared" si="33"/>
        <v>5973.5217078517635</v>
      </c>
      <c r="BZ22" s="208">
        <f t="shared" si="33"/>
        <v>5988.4555121213916</v>
      </c>
      <c r="CA22" s="208">
        <f t="shared" si="33"/>
        <v>6003.4266509016961</v>
      </c>
      <c r="CB22" s="208">
        <f t="shared" si="33"/>
        <v>6018.4352175289487</v>
      </c>
      <c r="CC22" s="208">
        <f t="shared" si="33"/>
        <v>6033.4813055727709</v>
      </c>
      <c r="CD22" s="208">
        <f t="shared" si="33"/>
        <v>6048.5650088367029</v>
      </c>
      <c r="CE22" s="208">
        <f t="shared" si="33"/>
        <v>6063.6864213587951</v>
      </c>
      <c r="CF22" s="208">
        <f t="shared" si="33"/>
        <v>6078.8456374121924</v>
      </c>
      <c r="CG22" s="208">
        <f t="shared" si="33"/>
        <v>6094.0427515057218</v>
      </c>
      <c r="CH22" s="208">
        <f t="shared" si="33"/>
        <v>6109.2778583844856</v>
      </c>
      <c r="CI22" s="208">
        <f t="shared" si="33"/>
        <v>6124.5510530304455</v>
      </c>
      <c r="CJ22" s="208">
        <f t="shared" si="33"/>
        <v>6139.8624306630218</v>
      </c>
      <c r="CK22" s="208">
        <f t="shared" si="33"/>
        <v>6155.2120867396779</v>
      </c>
      <c r="CL22" s="208">
        <f t="shared" si="33"/>
        <v>6170.6001169565279</v>
      </c>
      <c r="CM22" s="208">
        <f t="shared" si="33"/>
        <v>6186.0266172489182</v>
      </c>
    </row>
    <row r="23" spans="2:91" s="20" customFormat="1" ht="15" x14ac:dyDescent="0.2">
      <c r="B23" s="47" t="s">
        <v>307</v>
      </c>
      <c r="C23" s="207" t="s">
        <v>43</v>
      </c>
      <c r="D23" s="207" t="s">
        <v>255</v>
      </c>
      <c r="E23" s="36">
        <f>Inputs!$IU$22</f>
        <v>0.3</v>
      </c>
      <c r="F23" s="36">
        <f>Inputs!$IU$22</f>
        <v>0.3</v>
      </c>
      <c r="G23" s="36">
        <f>Inputs!$IU$22</f>
        <v>0.3</v>
      </c>
      <c r="H23" s="36">
        <f>Inputs!$IU$22</f>
        <v>0.3</v>
      </c>
      <c r="I23" s="36">
        <f>Inputs!$IU$22</f>
        <v>0.3</v>
      </c>
      <c r="K23" s="36">
        <f t="shared" ref="K23:AD23" si="34">SUMIF($E$4:$I$4,K$4,$E23:$I23)</f>
        <v>0.3</v>
      </c>
      <c r="L23" s="36">
        <f t="shared" si="34"/>
        <v>0.3</v>
      </c>
      <c r="M23" s="36">
        <f t="shared" si="34"/>
        <v>0.3</v>
      </c>
      <c r="N23" s="36">
        <f t="shared" si="34"/>
        <v>0.3</v>
      </c>
      <c r="O23" s="36">
        <f t="shared" si="34"/>
        <v>0.3</v>
      </c>
      <c r="P23" s="36">
        <f t="shared" si="34"/>
        <v>0.3</v>
      </c>
      <c r="Q23" s="36">
        <f t="shared" si="34"/>
        <v>0.3</v>
      </c>
      <c r="R23" s="36">
        <f t="shared" si="34"/>
        <v>0.3</v>
      </c>
      <c r="S23" s="36">
        <f t="shared" si="34"/>
        <v>0.3</v>
      </c>
      <c r="T23" s="36">
        <f t="shared" si="34"/>
        <v>0.3</v>
      </c>
      <c r="U23" s="36">
        <f t="shared" si="34"/>
        <v>0.3</v>
      </c>
      <c r="V23" s="36">
        <f t="shared" si="34"/>
        <v>0.3</v>
      </c>
      <c r="W23" s="36">
        <f t="shared" si="34"/>
        <v>0.3</v>
      </c>
      <c r="X23" s="36">
        <f t="shared" si="34"/>
        <v>0.3</v>
      </c>
      <c r="Y23" s="36">
        <f t="shared" si="34"/>
        <v>0.3</v>
      </c>
      <c r="Z23" s="36">
        <f t="shared" si="34"/>
        <v>0.3</v>
      </c>
      <c r="AA23" s="36">
        <f t="shared" si="34"/>
        <v>0.3</v>
      </c>
      <c r="AB23" s="36">
        <f t="shared" si="34"/>
        <v>0.3</v>
      </c>
      <c r="AC23" s="36">
        <f t="shared" si="34"/>
        <v>0.3</v>
      </c>
      <c r="AD23" s="36">
        <f t="shared" si="34"/>
        <v>0.3</v>
      </c>
      <c r="AF23" s="36">
        <f t="shared" ref="AF23:BK23" si="35">SUMIF($E$4:$I$4,AF$4,$E23:$I23)</f>
        <v>0.3</v>
      </c>
      <c r="AG23" s="36">
        <f t="shared" si="35"/>
        <v>0.3</v>
      </c>
      <c r="AH23" s="36">
        <f t="shared" si="35"/>
        <v>0.3</v>
      </c>
      <c r="AI23" s="36">
        <f t="shared" si="35"/>
        <v>0.3</v>
      </c>
      <c r="AJ23" s="36">
        <f t="shared" si="35"/>
        <v>0.3</v>
      </c>
      <c r="AK23" s="36">
        <f t="shared" si="35"/>
        <v>0.3</v>
      </c>
      <c r="AL23" s="36">
        <f t="shared" si="35"/>
        <v>0.3</v>
      </c>
      <c r="AM23" s="36">
        <f t="shared" si="35"/>
        <v>0.3</v>
      </c>
      <c r="AN23" s="36">
        <f t="shared" si="35"/>
        <v>0.3</v>
      </c>
      <c r="AO23" s="36">
        <f t="shared" si="35"/>
        <v>0.3</v>
      </c>
      <c r="AP23" s="36">
        <f t="shared" si="35"/>
        <v>0.3</v>
      </c>
      <c r="AQ23" s="36">
        <f t="shared" si="35"/>
        <v>0.3</v>
      </c>
      <c r="AR23" s="36">
        <f t="shared" si="35"/>
        <v>0.3</v>
      </c>
      <c r="AS23" s="36">
        <f t="shared" si="35"/>
        <v>0.3</v>
      </c>
      <c r="AT23" s="36">
        <f t="shared" si="35"/>
        <v>0.3</v>
      </c>
      <c r="AU23" s="36">
        <f t="shared" si="35"/>
        <v>0.3</v>
      </c>
      <c r="AV23" s="36">
        <f t="shared" si="35"/>
        <v>0.3</v>
      </c>
      <c r="AW23" s="36">
        <f t="shared" si="35"/>
        <v>0.3</v>
      </c>
      <c r="AX23" s="36">
        <f t="shared" si="35"/>
        <v>0.3</v>
      </c>
      <c r="AY23" s="36">
        <f t="shared" si="35"/>
        <v>0.3</v>
      </c>
      <c r="AZ23" s="36">
        <f t="shared" si="35"/>
        <v>0.3</v>
      </c>
      <c r="BA23" s="36">
        <f t="shared" si="35"/>
        <v>0.3</v>
      </c>
      <c r="BB23" s="36">
        <f t="shared" si="35"/>
        <v>0.3</v>
      </c>
      <c r="BC23" s="36">
        <f t="shared" si="35"/>
        <v>0.3</v>
      </c>
      <c r="BD23" s="36">
        <f t="shared" si="35"/>
        <v>0.3</v>
      </c>
      <c r="BE23" s="36">
        <f t="shared" si="35"/>
        <v>0.3</v>
      </c>
      <c r="BF23" s="36">
        <f t="shared" si="35"/>
        <v>0.3</v>
      </c>
      <c r="BG23" s="36">
        <f t="shared" si="35"/>
        <v>0.3</v>
      </c>
      <c r="BH23" s="36">
        <f t="shared" si="35"/>
        <v>0.3</v>
      </c>
      <c r="BI23" s="36">
        <f t="shared" si="35"/>
        <v>0.3</v>
      </c>
      <c r="BJ23" s="36">
        <f t="shared" si="35"/>
        <v>0.3</v>
      </c>
      <c r="BK23" s="36">
        <f t="shared" si="35"/>
        <v>0.3</v>
      </c>
      <c r="BL23" s="36">
        <f t="shared" ref="BL23:CM23" si="36">SUMIF($E$4:$I$4,BL$4,$E23:$I23)</f>
        <v>0.3</v>
      </c>
      <c r="BM23" s="36">
        <f t="shared" si="36"/>
        <v>0.3</v>
      </c>
      <c r="BN23" s="36">
        <f t="shared" si="36"/>
        <v>0.3</v>
      </c>
      <c r="BO23" s="36">
        <f t="shared" si="36"/>
        <v>0.3</v>
      </c>
      <c r="BP23" s="36">
        <f t="shared" si="36"/>
        <v>0.3</v>
      </c>
      <c r="BQ23" s="36">
        <f t="shared" si="36"/>
        <v>0.3</v>
      </c>
      <c r="BR23" s="36">
        <f t="shared" si="36"/>
        <v>0.3</v>
      </c>
      <c r="BS23" s="36">
        <f t="shared" si="36"/>
        <v>0.3</v>
      </c>
      <c r="BT23" s="36">
        <f t="shared" si="36"/>
        <v>0.3</v>
      </c>
      <c r="BU23" s="36">
        <f t="shared" si="36"/>
        <v>0.3</v>
      </c>
      <c r="BV23" s="36">
        <f t="shared" si="36"/>
        <v>0.3</v>
      </c>
      <c r="BW23" s="36">
        <f t="shared" si="36"/>
        <v>0.3</v>
      </c>
      <c r="BX23" s="36">
        <f t="shared" si="36"/>
        <v>0.3</v>
      </c>
      <c r="BY23" s="36">
        <f t="shared" si="36"/>
        <v>0.3</v>
      </c>
      <c r="BZ23" s="36">
        <f t="shared" si="36"/>
        <v>0.3</v>
      </c>
      <c r="CA23" s="36">
        <f t="shared" si="36"/>
        <v>0.3</v>
      </c>
      <c r="CB23" s="36">
        <f t="shared" si="36"/>
        <v>0.3</v>
      </c>
      <c r="CC23" s="36">
        <f t="shared" si="36"/>
        <v>0.3</v>
      </c>
      <c r="CD23" s="36">
        <f t="shared" si="36"/>
        <v>0.3</v>
      </c>
      <c r="CE23" s="36">
        <f t="shared" si="36"/>
        <v>0.3</v>
      </c>
      <c r="CF23" s="36">
        <f t="shared" si="36"/>
        <v>0.3</v>
      </c>
      <c r="CG23" s="36">
        <f t="shared" si="36"/>
        <v>0.3</v>
      </c>
      <c r="CH23" s="36">
        <f t="shared" si="36"/>
        <v>0.3</v>
      </c>
      <c r="CI23" s="36">
        <f t="shared" si="36"/>
        <v>0.3</v>
      </c>
      <c r="CJ23" s="36">
        <f t="shared" si="36"/>
        <v>0.3</v>
      </c>
      <c r="CK23" s="36">
        <f t="shared" si="36"/>
        <v>0.3</v>
      </c>
      <c r="CL23" s="36">
        <f t="shared" si="36"/>
        <v>0.3</v>
      </c>
      <c r="CM23" s="36">
        <f t="shared" si="36"/>
        <v>0.3</v>
      </c>
    </row>
    <row r="25" spans="2:91" x14ac:dyDescent="0.2">
      <c r="B25" s="23" t="s">
        <v>310</v>
      </c>
    </row>
    <row r="27" spans="2:91" x14ac:dyDescent="0.2">
      <c r="B27" s="7" t="s">
        <v>309</v>
      </c>
      <c r="C27" s="19" t="str">
        <f>Inputs!$J$16</f>
        <v>EUR</v>
      </c>
      <c r="D27" s="19" t="s">
        <v>19</v>
      </c>
      <c r="E27" s="176">
        <f>SUMIF($K$4:$AD$4,E$4,$K27:$AD27)</f>
        <v>39844.84608862242</v>
      </c>
      <c r="F27" s="176">
        <f>SUMIF($K$4:$AD$4,F$4,$K27:$AD27)</f>
        <v>120948.50083732599</v>
      </c>
      <c r="G27" s="176">
        <f>SUMIF($K$4:$AD$4,G$4,$K27:$AD27)</f>
        <v>122751.13564562336</v>
      </c>
      <c r="H27" s="176">
        <f>SUMIF($K$4:$AD$4,H$4,$K27:$AD27)</f>
        <v>124367.77829732461</v>
      </c>
      <c r="I27" s="176">
        <f>SUMIF($K$4:$AD$4,I$4,$K27:$AD27)</f>
        <v>126033.5926822645</v>
      </c>
      <c r="K27" s="176">
        <f t="shared" ref="K27:AD27" si="37">SUMIFS($AF27:$CM27,$AF$4:$CM$4,K$4,$AF$8:$CM$8,K$8)</f>
        <v>0</v>
      </c>
      <c r="L27" s="176">
        <f t="shared" si="37"/>
        <v>0</v>
      </c>
      <c r="M27" s="176">
        <f t="shared" si="37"/>
        <v>9935.2940661576722</v>
      </c>
      <c r="N27" s="176">
        <f t="shared" si="37"/>
        <v>29909.552022464748</v>
      </c>
      <c r="O27" s="176">
        <f t="shared" si="37"/>
        <v>30045.533034388696</v>
      </c>
      <c r="P27" s="176">
        <f t="shared" si="37"/>
        <v>30172.410350853475</v>
      </c>
      <c r="Q27" s="176">
        <f t="shared" si="37"/>
        <v>30300.560674425942</v>
      </c>
      <c r="R27" s="176">
        <f t="shared" si="37"/>
        <v>30429.996777657892</v>
      </c>
      <c r="S27" s="176">
        <f t="shared" si="37"/>
        <v>30538.857763326017</v>
      </c>
      <c r="T27" s="176">
        <f t="shared" si="37"/>
        <v>30637.645755428675</v>
      </c>
      <c r="U27" s="176">
        <f t="shared" si="37"/>
        <v>30737.176511290516</v>
      </c>
      <c r="V27" s="176">
        <f t="shared" si="37"/>
        <v>30837.455615578165</v>
      </c>
      <c r="W27" s="176">
        <f t="shared" si="37"/>
        <v>30938.488694948031</v>
      </c>
      <c r="X27" s="176">
        <f t="shared" si="37"/>
        <v>31040.281418362058</v>
      </c>
      <c r="Y27" s="176">
        <f t="shared" si="37"/>
        <v>31142.839497405763</v>
      </c>
      <c r="Z27" s="176">
        <f t="shared" si="37"/>
        <v>31246.168686608748</v>
      </c>
      <c r="AA27" s="176">
        <f t="shared" si="37"/>
        <v>31350.274783767567</v>
      </c>
      <c r="AB27" s="176">
        <f t="shared" si="37"/>
        <v>31455.163630271061</v>
      </c>
      <c r="AC27" s="176">
        <f t="shared" si="37"/>
        <v>31560.84111142809</v>
      </c>
      <c r="AD27" s="176">
        <f t="shared" si="37"/>
        <v>31667.31315679778</v>
      </c>
      <c r="AF27" s="208">
        <f t="shared" ref="AF27:BK27" si="38">SUMPRODUCT(AF90:AF114,AF116:AF140)</f>
        <v>0</v>
      </c>
      <c r="AG27" s="208">
        <f t="shared" si="38"/>
        <v>0</v>
      </c>
      <c r="AH27" s="208">
        <f t="shared" si="38"/>
        <v>0</v>
      </c>
      <c r="AI27" s="208">
        <f t="shared" si="38"/>
        <v>0</v>
      </c>
      <c r="AJ27" s="208">
        <f t="shared" si="38"/>
        <v>0</v>
      </c>
      <c r="AK27" s="208">
        <f t="shared" si="38"/>
        <v>0</v>
      </c>
      <c r="AL27" s="208">
        <f t="shared" si="38"/>
        <v>0</v>
      </c>
      <c r="AM27" s="208">
        <f t="shared" si="38"/>
        <v>0</v>
      </c>
      <c r="AN27" s="208">
        <f t="shared" si="38"/>
        <v>9935.2940661576722</v>
      </c>
      <c r="AO27" s="208">
        <f t="shared" si="38"/>
        <v>9952.524458099997</v>
      </c>
      <c r="AP27" s="208">
        <f t="shared" si="38"/>
        <v>9969.8266433420795</v>
      </c>
      <c r="AQ27" s="208">
        <f t="shared" si="38"/>
        <v>9987.2009210226715</v>
      </c>
      <c r="AR27" s="208">
        <f t="shared" si="38"/>
        <v>10001.158257426081</v>
      </c>
      <c r="AS27" s="208">
        <f t="shared" si="38"/>
        <v>10015.162118284168</v>
      </c>
      <c r="AT27" s="208">
        <f t="shared" si="38"/>
        <v>10029.212658678449</v>
      </c>
      <c r="AU27" s="208">
        <f t="shared" si="38"/>
        <v>10043.310034207378</v>
      </c>
      <c r="AV27" s="208">
        <f t="shared" si="38"/>
        <v>10057.45440098807</v>
      </c>
      <c r="AW27" s="208">
        <f t="shared" si="38"/>
        <v>10071.645915658029</v>
      </c>
      <c r="AX27" s="208">
        <f t="shared" si="38"/>
        <v>10085.884735376891</v>
      </c>
      <c r="AY27" s="208">
        <f t="shared" si="38"/>
        <v>10100.171017828146</v>
      </c>
      <c r="AZ27" s="208">
        <f t="shared" si="38"/>
        <v>10114.504921220907</v>
      </c>
      <c r="BA27" s="208">
        <f t="shared" si="38"/>
        <v>10128.886604291643</v>
      </c>
      <c r="BB27" s="208">
        <f t="shared" si="38"/>
        <v>10143.316226305949</v>
      </c>
      <c r="BC27" s="208">
        <f t="shared" si="38"/>
        <v>10157.793947060303</v>
      </c>
      <c r="BD27" s="208">
        <f t="shared" si="38"/>
        <v>10168.688431927952</v>
      </c>
      <c r="BE27" s="208">
        <f t="shared" si="38"/>
        <v>10179.610153007772</v>
      </c>
      <c r="BF27" s="208">
        <f t="shared" si="38"/>
        <v>10190.559178390293</v>
      </c>
      <c r="BG27" s="208">
        <f t="shared" si="38"/>
        <v>10201.535576336268</v>
      </c>
      <c r="BH27" s="208">
        <f t="shared" si="38"/>
        <v>10212.539415277108</v>
      </c>
      <c r="BI27" s="208">
        <f t="shared" si="38"/>
        <v>10223.5707638153</v>
      </c>
      <c r="BJ27" s="208">
        <f t="shared" si="38"/>
        <v>10234.629690724838</v>
      </c>
      <c r="BK27" s="208">
        <f t="shared" si="38"/>
        <v>10245.71626495165</v>
      </c>
      <c r="BL27" s="208">
        <f t="shared" ref="BL27:CM27" si="39">SUMPRODUCT(BL90:BL114,BL116:BL140)</f>
        <v>10256.830555614029</v>
      </c>
      <c r="BM27" s="208">
        <f t="shared" si="39"/>
        <v>10267.972632003064</v>
      </c>
      <c r="BN27" s="208">
        <f t="shared" si="39"/>
        <v>10279.142563583071</v>
      </c>
      <c r="BO27" s="208">
        <f t="shared" si="39"/>
        <v>10290.34041999203</v>
      </c>
      <c r="BP27" s="208">
        <f t="shared" si="39"/>
        <v>10301.566271042007</v>
      </c>
      <c r="BQ27" s="208">
        <f t="shared" si="39"/>
        <v>10312.820186719613</v>
      </c>
      <c r="BR27" s="208">
        <f t="shared" si="39"/>
        <v>10324.102237186413</v>
      </c>
      <c r="BS27" s="208">
        <f t="shared" si="39"/>
        <v>10335.412492779378</v>
      </c>
      <c r="BT27" s="208">
        <f t="shared" si="39"/>
        <v>10346.751024011326</v>
      </c>
      <c r="BU27" s="208">
        <f t="shared" si="39"/>
        <v>10358.117901571353</v>
      </c>
      <c r="BV27" s="208">
        <f t="shared" si="39"/>
        <v>10369.513196325282</v>
      </c>
      <c r="BW27" s="208">
        <f t="shared" si="39"/>
        <v>10380.936979316095</v>
      </c>
      <c r="BX27" s="208">
        <f t="shared" si="39"/>
        <v>10392.389321764385</v>
      </c>
      <c r="BY27" s="208">
        <f t="shared" si="39"/>
        <v>10403.870295068795</v>
      </c>
      <c r="BZ27" s="208">
        <f t="shared" si="39"/>
        <v>10415.379970806467</v>
      </c>
      <c r="CA27" s="208">
        <f t="shared" si="39"/>
        <v>10426.918420733484</v>
      </c>
      <c r="CB27" s="208">
        <f t="shared" si="39"/>
        <v>10438.485716785315</v>
      </c>
      <c r="CC27" s="208">
        <f t="shared" si="39"/>
        <v>10450.081931077279</v>
      </c>
      <c r="CD27" s="208">
        <f t="shared" si="39"/>
        <v>10461.707135904973</v>
      </c>
      <c r="CE27" s="208">
        <f t="shared" si="39"/>
        <v>10473.361403744733</v>
      </c>
      <c r="CF27" s="208">
        <f t="shared" si="39"/>
        <v>10485.044807254097</v>
      </c>
      <c r="CG27" s="208">
        <f t="shared" si="39"/>
        <v>10496.757419272231</v>
      </c>
      <c r="CH27" s="208">
        <f t="shared" si="39"/>
        <v>10508.499312820411</v>
      </c>
      <c r="CI27" s="208">
        <f t="shared" si="39"/>
        <v>10520.270561102461</v>
      </c>
      <c r="CJ27" s="208">
        <f t="shared" si="39"/>
        <v>10532.071237505217</v>
      </c>
      <c r="CK27" s="208">
        <f t="shared" si="39"/>
        <v>10543.901415598979</v>
      </c>
      <c r="CL27" s="208">
        <f t="shared" si="39"/>
        <v>10555.761169137977</v>
      </c>
      <c r="CM27" s="208">
        <f t="shared" si="39"/>
        <v>10567.650572060822</v>
      </c>
    </row>
    <row r="28" spans="2:91" s="20" customFormat="1" ht="15" x14ac:dyDescent="0.2">
      <c r="B28" s="47" t="s">
        <v>242</v>
      </c>
      <c r="C28" s="207" t="s">
        <v>43</v>
      </c>
      <c r="D28" s="207" t="s">
        <v>255</v>
      </c>
      <c r="F28" s="44">
        <f>IFERROR(F27/E27-1,"-")</f>
        <v>2.0354867118400661</v>
      </c>
      <c r="G28" s="44">
        <f>IFERROR(G27/F27-1,"-")</f>
        <v>1.4904151732495485E-2</v>
      </c>
      <c r="H28" s="44">
        <f>IFERROR(H27/G27-1,"-")</f>
        <v>1.3170083056244897E-2</v>
      </c>
      <c r="I28" s="44">
        <f>IFERROR(I27/H27-1,"-")</f>
        <v>1.3394260215515263E-2</v>
      </c>
      <c r="L28" s="44" t="str">
        <f t="shared" ref="L28:AD28" si="40">IFERROR(L27/K27-1,"-")</f>
        <v>-</v>
      </c>
      <c r="M28" s="44" t="str">
        <f t="shared" si="40"/>
        <v>-</v>
      </c>
      <c r="N28" s="44">
        <f t="shared" si="40"/>
        <v>2.0104344998045764</v>
      </c>
      <c r="O28" s="44">
        <f t="shared" si="40"/>
        <v>4.546407509608219E-3</v>
      </c>
      <c r="P28" s="44">
        <f t="shared" si="40"/>
        <v>4.2228345997243899E-3</v>
      </c>
      <c r="Q28" s="44">
        <f t="shared" si="40"/>
        <v>4.2472683515271115E-3</v>
      </c>
      <c r="R28" s="44">
        <f t="shared" si="40"/>
        <v>4.2717395437898986E-3</v>
      </c>
      <c r="S28" s="44">
        <f t="shared" si="40"/>
        <v>3.5774235029841783E-3</v>
      </c>
      <c r="T28" s="44">
        <f t="shared" si="40"/>
        <v>3.2348293072470558E-3</v>
      </c>
      <c r="U28" s="44">
        <f t="shared" si="40"/>
        <v>3.2486424269138059E-3</v>
      </c>
      <c r="V28" s="44">
        <f t="shared" si="40"/>
        <v>3.2624696107272921E-3</v>
      </c>
      <c r="W28" s="44">
        <f t="shared" si="40"/>
        <v>3.2763104916746499E-3</v>
      </c>
      <c r="X28" s="44">
        <f t="shared" si="40"/>
        <v>3.2901647012462121E-3</v>
      </c>
      <c r="Y28" s="44">
        <f t="shared" si="40"/>
        <v>3.3040318694739224E-3</v>
      </c>
      <c r="Z28" s="44">
        <f t="shared" si="40"/>
        <v>3.3179116249688612E-3</v>
      </c>
      <c r="AA28" s="44">
        <f t="shared" si="40"/>
        <v>3.3318035949616576E-3</v>
      </c>
      <c r="AB28" s="44">
        <f t="shared" si="40"/>
        <v>3.3457074053400149E-3</v>
      </c>
      <c r="AC28" s="44">
        <f t="shared" si="40"/>
        <v>3.3596226806884566E-3</v>
      </c>
      <c r="AD28" s="44">
        <f t="shared" si="40"/>
        <v>3.3735490443294047E-3</v>
      </c>
      <c r="AG28" s="44" t="str">
        <f t="shared" ref="AG28:BL28" si="41">IFERROR(AG27/AF27-1,"-")</f>
        <v>-</v>
      </c>
      <c r="AH28" s="44" t="str">
        <f t="shared" si="41"/>
        <v>-</v>
      </c>
      <c r="AI28" s="44" t="str">
        <f t="shared" si="41"/>
        <v>-</v>
      </c>
      <c r="AJ28" s="44" t="str">
        <f t="shared" si="41"/>
        <v>-</v>
      </c>
      <c r="AK28" s="44" t="str">
        <f t="shared" si="41"/>
        <v>-</v>
      </c>
      <c r="AL28" s="44" t="str">
        <f t="shared" si="41"/>
        <v>-</v>
      </c>
      <c r="AM28" s="44" t="str">
        <f t="shared" si="41"/>
        <v>-</v>
      </c>
      <c r="AN28" s="44" t="str">
        <f t="shared" si="41"/>
        <v>-</v>
      </c>
      <c r="AO28" s="44">
        <f t="shared" si="41"/>
        <v>1.7342608912820356E-3</v>
      </c>
      <c r="AP28" s="44">
        <f t="shared" si="41"/>
        <v>1.7384720143038823E-3</v>
      </c>
      <c r="AQ28" s="44">
        <f t="shared" si="41"/>
        <v>1.7426860367923958E-3</v>
      </c>
      <c r="AR28" s="44">
        <f t="shared" si="41"/>
        <v>1.397522340221391E-3</v>
      </c>
      <c r="AS28" s="44">
        <f t="shared" si="41"/>
        <v>1.4002239038353181E-3</v>
      </c>
      <c r="AT28" s="44">
        <f t="shared" si="41"/>
        <v>1.4029269050601645E-3</v>
      </c>
      <c r="AU28" s="44">
        <f t="shared" si="41"/>
        <v>1.4056313300656598E-3</v>
      </c>
      <c r="AV28" s="44">
        <f t="shared" si="41"/>
        <v>1.4083371649902254E-3</v>
      </c>
      <c r="AW28" s="44">
        <f t="shared" si="41"/>
        <v>1.4110443959423069E-3</v>
      </c>
      <c r="AX28" s="44">
        <f t="shared" si="41"/>
        <v>1.4137530090017059E-3</v>
      </c>
      <c r="AY28" s="44">
        <f t="shared" si="41"/>
        <v>1.4164629902169157E-3</v>
      </c>
      <c r="AZ28" s="44">
        <f t="shared" si="41"/>
        <v>1.4191743256088962E-3</v>
      </c>
      <c r="BA28" s="44">
        <f t="shared" si="41"/>
        <v>1.4218870011681872E-3</v>
      </c>
      <c r="BB28" s="44">
        <f t="shared" si="41"/>
        <v>1.4246010028577949E-3</v>
      </c>
      <c r="BC28" s="44">
        <f t="shared" si="41"/>
        <v>1.4273163166111935E-3</v>
      </c>
      <c r="BD28" s="44">
        <f t="shared" si="41"/>
        <v>1.0725246962508539E-3</v>
      </c>
      <c r="BE28" s="44">
        <f t="shared" si="41"/>
        <v>1.0740540584888159E-3</v>
      </c>
      <c r="BF28" s="44">
        <f t="shared" si="41"/>
        <v>1.0755839583194149E-3</v>
      </c>
      <c r="BG28" s="44">
        <f t="shared" si="41"/>
        <v>1.0771143912544634E-3</v>
      </c>
      <c r="BH28" s="44">
        <f t="shared" si="41"/>
        <v>1.0786453528000006E-3</v>
      </c>
      <c r="BI28" s="44">
        <f t="shared" si="41"/>
        <v>1.0801768384551824E-3</v>
      </c>
      <c r="BJ28" s="44">
        <f t="shared" si="41"/>
        <v>1.0817088437122813E-3</v>
      </c>
      <c r="BK28" s="44">
        <f t="shared" si="41"/>
        <v>1.0832413640582406E-3</v>
      </c>
      <c r="BL28" s="44">
        <f t="shared" si="41"/>
        <v>1.0847743949731203E-3</v>
      </c>
      <c r="BM28" s="44">
        <f t="shared" ref="BM28:CM28" si="42">IFERROR(BM27/BL27-1,"-")</f>
        <v>1.0863079319309854E-3</v>
      </c>
      <c r="BN28" s="44">
        <f t="shared" si="42"/>
        <v>1.0878419703994613E-3</v>
      </c>
      <c r="BO28" s="44">
        <f t="shared" si="42"/>
        <v>1.0893765058410665E-3</v>
      </c>
      <c r="BP28" s="44">
        <f t="shared" si="42"/>
        <v>1.0909115337105479E-3</v>
      </c>
      <c r="BQ28" s="44">
        <f t="shared" si="42"/>
        <v>1.0924470494588778E-3</v>
      </c>
      <c r="BR28" s="44">
        <f t="shared" si="42"/>
        <v>1.0939830485290347E-3</v>
      </c>
      <c r="BS28" s="44">
        <f t="shared" si="42"/>
        <v>1.0955195263591122E-3</v>
      </c>
      <c r="BT28" s="44">
        <f t="shared" si="42"/>
        <v>1.0970564783814307E-3</v>
      </c>
      <c r="BU28" s="44">
        <f t="shared" si="42"/>
        <v>1.0985939000220935E-3</v>
      </c>
      <c r="BV28" s="44">
        <f t="shared" si="42"/>
        <v>1.1001317867023186E-3</v>
      </c>
      <c r="BW28" s="44">
        <f t="shared" si="42"/>
        <v>1.1016701338362189E-3</v>
      </c>
      <c r="BX28" s="44">
        <f t="shared" si="42"/>
        <v>1.1032089368339104E-3</v>
      </c>
      <c r="BY28" s="44">
        <f t="shared" si="42"/>
        <v>1.1047481910984036E-3</v>
      </c>
      <c r="BZ28" s="44">
        <f t="shared" si="42"/>
        <v>1.1062878920287122E-3</v>
      </c>
      <c r="CA28" s="44">
        <f t="shared" si="42"/>
        <v>1.1078280350171887E-3</v>
      </c>
      <c r="CB28" s="44">
        <f t="shared" si="42"/>
        <v>1.1093686154510785E-3</v>
      </c>
      <c r="CC28" s="44">
        <f t="shared" si="42"/>
        <v>1.1109096287134079E-3</v>
      </c>
      <c r="CD28" s="44">
        <f t="shared" si="42"/>
        <v>1.1124510701798762E-3</v>
      </c>
      <c r="CE28" s="44">
        <f t="shared" si="42"/>
        <v>1.1139929352219635E-3</v>
      </c>
      <c r="CF28" s="44">
        <f t="shared" si="42"/>
        <v>1.1155352192073753E-3</v>
      </c>
      <c r="CG28" s="44">
        <f t="shared" si="42"/>
        <v>1.1170779174956014E-3</v>
      </c>
      <c r="CH28" s="44">
        <f t="shared" si="42"/>
        <v>1.118621025443689E-3</v>
      </c>
      <c r="CI28" s="44">
        <f t="shared" si="42"/>
        <v>1.1201645384026904E-3</v>
      </c>
      <c r="CJ28" s="44">
        <f t="shared" si="42"/>
        <v>1.1217084517187725E-3</v>
      </c>
      <c r="CK28" s="44">
        <f t="shared" si="42"/>
        <v>1.1232527607327736E-3</v>
      </c>
      <c r="CL28" s="44">
        <f t="shared" si="42"/>
        <v>1.1247974607817568E-3</v>
      </c>
      <c r="CM28" s="44">
        <f t="shared" si="42"/>
        <v>1.1263425471965682E-3</v>
      </c>
    </row>
    <row r="29" spans="2:91" x14ac:dyDescent="0.2">
      <c r="B29" s="7" t="s">
        <v>308</v>
      </c>
      <c r="C29" s="19" t="str">
        <f>Inputs!$J$16</f>
        <v>EUR</v>
      </c>
      <c r="D29" s="19" t="s">
        <v>19</v>
      </c>
      <c r="E29" s="176">
        <f>SUMIF($K$4:$AD$4,E$4,$K29:$AD29)</f>
        <v>11953.453826586725</v>
      </c>
      <c r="F29" s="176">
        <f>SUMIF($K$4:$AD$4,F$4,$K29:$AD29)</f>
        <v>36284.550251197805</v>
      </c>
      <c r="G29" s="176">
        <f>SUMIF($K$4:$AD$4,G$4,$K29:$AD29)</f>
        <v>36825.340693687009</v>
      </c>
      <c r="H29" s="176">
        <f>SUMIF($K$4:$AD$4,H$4,$K29:$AD29)</f>
        <v>37310.333489197379</v>
      </c>
      <c r="I29" s="176">
        <f>SUMIF($K$4:$AD$4,I$4,$K29:$AD29)</f>
        <v>37810.077804679349</v>
      </c>
      <c r="K29" s="176">
        <f t="shared" ref="K29:AD29" si="43">SUMIFS($AF29:$CM29,$AF$4:$CM$4,K$4,$AF$8:$CM$8,K$8)</f>
        <v>0</v>
      </c>
      <c r="L29" s="176">
        <f t="shared" si="43"/>
        <v>0</v>
      </c>
      <c r="M29" s="176">
        <f t="shared" si="43"/>
        <v>2980.5882198473014</v>
      </c>
      <c r="N29" s="176">
        <f t="shared" si="43"/>
        <v>8972.865606739424</v>
      </c>
      <c r="O29" s="176">
        <f t="shared" si="43"/>
        <v>9013.65991031661</v>
      </c>
      <c r="P29" s="176">
        <f t="shared" si="43"/>
        <v>9051.7231052560437</v>
      </c>
      <c r="Q29" s="176">
        <f t="shared" si="43"/>
        <v>9090.1682023277826</v>
      </c>
      <c r="R29" s="176">
        <f t="shared" si="43"/>
        <v>9128.9990332973684</v>
      </c>
      <c r="S29" s="176">
        <f t="shared" si="43"/>
        <v>9161.6573289978041</v>
      </c>
      <c r="T29" s="176">
        <f t="shared" si="43"/>
        <v>9191.2937266286026</v>
      </c>
      <c r="U29" s="176">
        <f t="shared" si="43"/>
        <v>9221.1529533871544</v>
      </c>
      <c r="V29" s="176">
        <f t="shared" si="43"/>
        <v>9251.2366846734494</v>
      </c>
      <c r="W29" s="176">
        <f t="shared" si="43"/>
        <v>9281.5466084844084</v>
      </c>
      <c r="X29" s="176">
        <f t="shared" si="43"/>
        <v>9312.0844255086158</v>
      </c>
      <c r="Y29" s="176">
        <f t="shared" si="43"/>
        <v>9342.8518492217281</v>
      </c>
      <c r="Z29" s="176">
        <f t="shared" si="43"/>
        <v>9373.8506059826232</v>
      </c>
      <c r="AA29" s="176">
        <f t="shared" si="43"/>
        <v>9405.0824351302708</v>
      </c>
      <c r="AB29" s="176">
        <f t="shared" si="43"/>
        <v>9436.549089081318</v>
      </c>
      <c r="AC29" s="176">
        <f t="shared" si="43"/>
        <v>9468.2523334284269</v>
      </c>
      <c r="AD29" s="176">
        <f t="shared" si="43"/>
        <v>9500.1939470393336</v>
      </c>
      <c r="AF29" s="208">
        <f t="shared" ref="AF29:BK29" si="44">AF30*AF27</f>
        <v>0</v>
      </c>
      <c r="AG29" s="208">
        <f t="shared" si="44"/>
        <v>0</v>
      </c>
      <c r="AH29" s="208">
        <f t="shared" si="44"/>
        <v>0</v>
      </c>
      <c r="AI29" s="208">
        <f t="shared" si="44"/>
        <v>0</v>
      </c>
      <c r="AJ29" s="208">
        <f t="shared" si="44"/>
        <v>0</v>
      </c>
      <c r="AK29" s="208">
        <f t="shared" si="44"/>
        <v>0</v>
      </c>
      <c r="AL29" s="208">
        <f t="shared" si="44"/>
        <v>0</v>
      </c>
      <c r="AM29" s="208">
        <f t="shared" si="44"/>
        <v>0</v>
      </c>
      <c r="AN29" s="208">
        <f t="shared" si="44"/>
        <v>2980.5882198473014</v>
      </c>
      <c r="AO29" s="208">
        <f t="shared" si="44"/>
        <v>2985.7573374299991</v>
      </c>
      <c r="AP29" s="208">
        <f t="shared" si="44"/>
        <v>2990.9479930026237</v>
      </c>
      <c r="AQ29" s="208">
        <f t="shared" si="44"/>
        <v>2996.1602763068013</v>
      </c>
      <c r="AR29" s="208">
        <f t="shared" si="44"/>
        <v>3000.3474772278241</v>
      </c>
      <c r="AS29" s="208">
        <f t="shared" si="44"/>
        <v>3004.5486354852505</v>
      </c>
      <c r="AT29" s="208">
        <f t="shared" si="44"/>
        <v>3008.7637976035344</v>
      </c>
      <c r="AU29" s="208">
        <f t="shared" si="44"/>
        <v>3012.9930102622134</v>
      </c>
      <c r="AV29" s="208">
        <f t="shared" si="44"/>
        <v>3017.2363202964211</v>
      </c>
      <c r="AW29" s="208">
        <f t="shared" si="44"/>
        <v>3021.4937746974088</v>
      </c>
      <c r="AX29" s="208">
        <f t="shared" si="44"/>
        <v>3025.7654206130669</v>
      </c>
      <c r="AY29" s="208">
        <f t="shared" si="44"/>
        <v>3030.0513053484437</v>
      </c>
      <c r="AZ29" s="208">
        <f t="shared" si="44"/>
        <v>3034.351476366272</v>
      </c>
      <c r="BA29" s="208">
        <f t="shared" si="44"/>
        <v>3038.6659812874927</v>
      </c>
      <c r="BB29" s="208">
        <f t="shared" si="44"/>
        <v>3042.9948678917849</v>
      </c>
      <c r="BC29" s="208">
        <f t="shared" si="44"/>
        <v>3047.3381841180908</v>
      </c>
      <c r="BD29" s="208">
        <f t="shared" si="44"/>
        <v>3050.6065295783856</v>
      </c>
      <c r="BE29" s="208">
        <f t="shared" si="44"/>
        <v>3053.8830459023316</v>
      </c>
      <c r="BF29" s="208">
        <f t="shared" si="44"/>
        <v>3057.1677535170879</v>
      </c>
      <c r="BG29" s="208">
        <f t="shared" si="44"/>
        <v>3060.4606729008801</v>
      </c>
      <c r="BH29" s="208">
        <f t="shared" si="44"/>
        <v>3063.7618245831322</v>
      </c>
      <c r="BI29" s="208">
        <f t="shared" si="44"/>
        <v>3067.0712291445898</v>
      </c>
      <c r="BJ29" s="208">
        <f t="shared" si="44"/>
        <v>3070.3889072174511</v>
      </c>
      <c r="BK29" s="208">
        <f t="shared" si="44"/>
        <v>3073.7148794854952</v>
      </c>
      <c r="BL29" s="208">
        <f t="shared" ref="BL29:CM29" si="45">BL30*BL27</f>
        <v>3077.0491666842086</v>
      </c>
      <c r="BM29" s="208">
        <f t="shared" si="45"/>
        <v>3080.3917896009193</v>
      </c>
      <c r="BN29" s="208">
        <f t="shared" si="45"/>
        <v>3083.7427690749214</v>
      </c>
      <c r="BO29" s="208">
        <f t="shared" si="45"/>
        <v>3087.1021259976087</v>
      </c>
      <c r="BP29" s="208">
        <f t="shared" si="45"/>
        <v>3090.469881312602</v>
      </c>
      <c r="BQ29" s="208">
        <f t="shared" si="45"/>
        <v>3093.8460560158837</v>
      </c>
      <c r="BR29" s="208">
        <f t="shared" si="45"/>
        <v>3097.2306711559236</v>
      </c>
      <c r="BS29" s="208">
        <f t="shared" si="45"/>
        <v>3100.6237478338135</v>
      </c>
      <c r="BT29" s="208">
        <f t="shared" si="45"/>
        <v>3104.0253072033979</v>
      </c>
      <c r="BU29" s="208">
        <f t="shared" si="45"/>
        <v>3107.4353704714058</v>
      </c>
      <c r="BV29" s="208">
        <f t="shared" si="45"/>
        <v>3110.8539588975846</v>
      </c>
      <c r="BW29" s="208">
        <f t="shared" si="45"/>
        <v>3114.2810937948284</v>
      </c>
      <c r="BX29" s="208">
        <f t="shared" si="45"/>
        <v>3117.7167965293156</v>
      </c>
      <c r="BY29" s="208">
        <f t="shared" si="45"/>
        <v>3121.1610885206383</v>
      </c>
      <c r="BZ29" s="208">
        <f t="shared" si="45"/>
        <v>3124.6139912419399</v>
      </c>
      <c r="CA29" s="208">
        <f t="shared" si="45"/>
        <v>3128.075526220045</v>
      </c>
      <c r="CB29" s="208">
        <f t="shared" si="45"/>
        <v>3131.5457150355946</v>
      </c>
      <c r="CC29" s="208">
        <f t="shared" si="45"/>
        <v>3135.0245793231834</v>
      </c>
      <c r="CD29" s="208">
        <f t="shared" si="45"/>
        <v>3138.5121407714919</v>
      </c>
      <c r="CE29" s="208">
        <f t="shared" si="45"/>
        <v>3142.0084211234198</v>
      </c>
      <c r="CF29" s="208">
        <f t="shared" si="45"/>
        <v>3145.5134421762291</v>
      </c>
      <c r="CG29" s="208">
        <f t="shared" si="45"/>
        <v>3149.0272257816691</v>
      </c>
      <c r="CH29" s="208">
        <f t="shared" si="45"/>
        <v>3152.5497938461235</v>
      </c>
      <c r="CI29" s="208">
        <f t="shared" si="45"/>
        <v>3156.0811683307384</v>
      </c>
      <c r="CJ29" s="208">
        <f t="shared" si="45"/>
        <v>3159.6213712515651</v>
      </c>
      <c r="CK29" s="208">
        <f t="shared" si="45"/>
        <v>3163.1704246796935</v>
      </c>
      <c r="CL29" s="208">
        <f t="shared" si="45"/>
        <v>3166.7283507413931</v>
      </c>
      <c r="CM29" s="208">
        <f t="shared" si="45"/>
        <v>3170.2951716182465</v>
      </c>
    </row>
    <row r="30" spans="2:91" s="20" customFormat="1" ht="15" x14ac:dyDescent="0.2">
      <c r="B30" s="47" t="s">
        <v>307</v>
      </c>
      <c r="C30" s="207" t="s">
        <v>43</v>
      </c>
      <c r="D30" s="207" t="s">
        <v>255</v>
      </c>
      <c r="E30" s="36">
        <f>Inputs!$IU$22</f>
        <v>0.3</v>
      </c>
      <c r="F30" s="36">
        <f>Inputs!$IU$22</f>
        <v>0.3</v>
      </c>
      <c r="G30" s="36">
        <f>Inputs!$IU$22</f>
        <v>0.3</v>
      </c>
      <c r="H30" s="36">
        <f>Inputs!$IU$22</f>
        <v>0.3</v>
      </c>
      <c r="I30" s="36">
        <f>Inputs!$IU$22</f>
        <v>0.3</v>
      </c>
      <c r="K30" s="36">
        <f t="shared" ref="K30:AD30" si="46">SUMIF($E$4:$I$4,K$4,$E30:$I30)</f>
        <v>0.3</v>
      </c>
      <c r="L30" s="36">
        <f t="shared" si="46"/>
        <v>0.3</v>
      </c>
      <c r="M30" s="36">
        <f t="shared" si="46"/>
        <v>0.3</v>
      </c>
      <c r="N30" s="36">
        <f t="shared" si="46"/>
        <v>0.3</v>
      </c>
      <c r="O30" s="36">
        <f t="shared" si="46"/>
        <v>0.3</v>
      </c>
      <c r="P30" s="36">
        <f t="shared" si="46"/>
        <v>0.3</v>
      </c>
      <c r="Q30" s="36">
        <f t="shared" si="46"/>
        <v>0.3</v>
      </c>
      <c r="R30" s="36">
        <f t="shared" si="46"/>
        <v>0.3</v>
      </c>
      <c r="S30" s="36">
        <f t="shared" si="46"/>
        <v>0.3</v>
      </c>
      <c r="T30" s="36">
        <f t="shared" si="46"/>
        <v>0.3</v>
      </c>
      <c r="U30" s="36">
        <f t="shared" si="46"/>
        <v>0.3</v>
      </c>
      <c r="V30" s="36">
        <f t="shared" si="46"/>
        <v>0.3</v>
      </c>
      <c r="W30" s="36">
        <f t="shared" si="46"/>
        <v>0.3</v>
      </c>
      <c r="X30" s="36">
        <f t="shared" si="46"/>
        <v>0.3</v>
      </c>
      <c r="Y30" s="36">
        <f t="shared" si="46"/>
        <v>0.3</v>
      </c>
      <c r="Z30" s="36">
        <f t="shared" si="46"/>
        <v>0.3</v>
      </c>
      <c r="AA30" s="36">
        <f t="shared" si="46"/>
        <v>0.3</v>
      </c>
      <c r="AB30" s="36">
        <f t="shared" si="46"/>
        <v>0.3</v>
      </c>
      <c r="AC30" s="36">
        <f t="shared" si="46"/>
        <v>0.3</v>
      </c>
      <c r="AD30" s="36">
        <f t="shared" si="46"/>
        <v>0.3</v>
      </c>
      <c r="AF30" s="36">
        <f t="shared" ref="AF30:BK30" si="47">SUMIF($E$4:$I$4,AF$4,$E30:$I30)</f>
        <v>0.3</v>
      </c>
      <c r="AG30" s="36">
        <f t="shared" si="47"/>
        <v>0.3</v>
      </c>
      <c r="AH30" s="36">
        <f t="shared" si="47"/>
        <v>0.3</v>
      </c>
      <c r="AI30" s="36">
        <f t="shared" si="47"/>
        <v>0.3</v>
      </c>
      <c r="AJ30" s="36">
        <f t="shared" si="47"/>
        <v>0.3</v>
      </c>
      <c r="AK30" s="36">
        <f t="shared" si="47"/>
        <v>0.3</v>
      </c>
      <c r="AL30" s="36">
        <f t="shared" si="47"/>
        <v>0.3</v>
      </c>
      <c r="AM30" s="36">
        <f t="shared" si="47"/>
        <v>0.3</v>
      </c>
      <c r="AN30" s="36">
        <f t="shared" si="47"/>
        <v>0.3</v>
      </c>
      <c r="AO30" s="36">
        <f t="shared" si="47"/>
        <v>0.3</v>
      </c>
      <c r="AP30" s="36">
        <f t="shared" si="47"/>
        <v>0.3</v>
      </c>
      <c r="AQ30" s="36">
        <f t="shared" si="47"/>
        <v>0.3</v>
      </c>
      <c r="AR30" s="36">
        <f t="shared" si="47"/>
        <v>0.3</v>
      </c>
      <c r="AS30" s="36">
        <f t="shared" si="47"/>
        <v>0.3</v>
      </c>
      <c r="AT30" s="36">
        <f t="shared" si="47"/>
        <v>0.3</v>
      </c>
      <c r="AU30" s="36">
        <f t="shared" si="47"/>
        <v>0.3</v>
      </c>
      <c r="AV30" s="36">
        <f t="shared" si="47"/>
        <v>0.3</v>
      </c>
      <c r="AW30" s="36">
        <f t="shared" si="47"/>
        <v>0.3</v>
      </c>
      <c r="AX30" s="36">
        <f t="shared" si="47"/>
        <v>0.3</v>
      </c>
      <c r="AY30" s="36">
        <f t="shared" si="47"/>
        <v>0.3</v>
      </c>
      <c r="AZ30" s="36">
        <f t="shared" si="47"/>
        <v>0.3</v>
      </c>
      <c r="BA30" s="36">
        <f t="shared" si="47"/>
        <v>0.3</v>
      </c>
      <c r="BB30" s="36">
        <f t="shared" si="47"/>
        <v>0.3</v>
      </c>
      <c r="BC30" s="36">
        <f t="shared" si="47"/>
        <v>0.3</v>
      </c>
      <c r="BD30" s="36">
        <f t="shared" si="47"/>
        <v>0.3</v>
      </c>
      <c r="BE30" s="36">
        <f t="shared" si="47"/>
        <v>0.3</v>
      </c>
      <c r="BF30" s="36">
        <f t="shared" si="47"/>
        <v>0.3</v>
      </c>
      <c r="BG30" s="36">
        <f t="shared" si="47"/>
        <v>0.3</v>
      </c>
      <c r="BH30" s="36">
        <f t="shared" si="47"/>
        <v>0.3</v>
      </c>
      <c r="BI30" s="36">
        <f t="shared" si="47"/>
        <v>0.3</v>
      </c>
      <c r="BJ30" s="36">
        <f t="shared" si="47"/>
        <v>0.3</v>
      </c>
      <c r="BK30" s="36">
        <f t="shared" si="47"/>
        <v>0.3</v>
      </c>
      <c r="BL30" s="36">
        <f t="shared" ref="BL30:CM30" si="48">SUMIF($E$4:$I$4,BL$4,$E30:$I30)</f>
        <v>0.3</v>
      </c>
      <c r="BM30" s="36">
        <f t="shared" si="48"/>
        <v>0.3</v>
      </c>
      <c r="BN30" s="36">
        <f t="shared" si="48"/>
        <v>0.3</v>
      </c>
      <c r="BO30" s="36">
        <f t="shared" si="48"/>
        <v>0.3</v>
      </c>
      <c r="BP30" s="36">
        <f t="shared" si="48"/>
        <v>0.3</v>
      </c>
      <c r="BQ30" s="36">
        <f t="shared" si="48"/>
        <v>0.3</v>
      </c>
      <c r="BR30" s="36">
        <f t="shared" si="48"/>
        <v>0.3</v>
      </c>
      <c r="BS30" s="36">
        <f t="shared" si="48"/>
        <v>0.3</v>
      </c>
      <c r="BT30" s="36">
        <f t="shared" si="48"/>
        <v>0.3</v>
      </c>
      <c r="BU30" s="36">
        <f t="shared" si="48"/>
        <v>0.3</v>
      </c>
      <c r="BV30" s="36">
        <f t="shared" si="48"/>
        <v>0.3</v>
      </c>
      <c r="BW30" s="36">
        <f t="shared" si="48"/>
        <v>0.3</v>
      </c>
      <c r="BX30" s="36">
        <f t="shared" si="48"/>
        <v>0.3</v>
      </c>
      <c r="BY30" s="36">
        <f t="shared" si="48"/>
        <v>0.3</v>
      </c>
      <c r="BZ30" s="36">
        <f t="shared" si="48"/>
        <v>0.3</v>
      </c>
      <c r="CA30" s="36">
        <f t="shared" si="48"/>
        <v>0.3</v>
      </c>
      <c r="CB30" s="36">
        <f t="shared" si="48"/>
        <v>0.3</v>
      </c>
      <c r="CC30" s="36">
        <f t="shared" si="48"/>
        <v>0.3</v>
      </c>
      <c r="CD30" s="36">
        <f t="shared" si="48"/>
        <v>0.3</v>
      </c>
      <c r="CE30" s="36">
        <f t="shared" si="48"/>
        <v>0.3</v>
      </c>
      <c r="CF30" s="36">
        <f t="shared" si="48"/>
        <v>0.3</v>
      </c>
      <c r="CG30" s="36">
        <f t="shared" si="48"/>
        <v>0.3</v>
      </c>
      <c r="CH30" s="36">
        <f t="shared" si="48"/>
        <v>0.3</v>
      </c>
      <c r="CI30" s="36">
        <f t="shared" si="48"/>
        <v>0.3</v>
      </c>
      <c r="CJ30" s="36">
        <f t="shared" si="48"/>
        <v>0.3</v>
      </c>
      <c r="CK30" s="36">
        <f t="shared" si="48"/>
        <v>0.3</v>
      </c>
      <c r="CL30" s="36">
        <f t="shared" si="48"/>
        <v>0.3</v>
      </c>
      <c r="CM30" s="36">
        <f t="shared" si="48"/>
        <v>0.3</v>
      </c>
    </row>
    <row r="31" spans="2:91" ht="9" customHeight="1" x14ac:dyDescent="0.2">
      <c r="B31" s="8"/>
      <c r="C31" s="8"/>
      <c r="D31" s="8"/>
      <c r="E31" s="8"/>
      <c r="F31" s="8"/>
      <c r="G31" s="8"/>
      <c r="H31" s="8"/>
      <c r="I31" s="8"/>
      <c r="K31" s="8"/>
      <c r="L31" s="8"/>
      <c r="M31" s="8"/>
      <c r="N31" s="8"/>
      <c r="O31" s="8"/>
      <c r="P31" s="8"/>
      <c r="Q31" s="8"/>
      <c r="R31" s="8"/>
      <c r="S31" s="8"/>
      <c r="T31" s="8"/>
      <c r="U31" s="8"/>
      <c r="V31" s="8"/>
      <c r="W31" s="8"/>
      <c r="X31" s="8"/>
      <c r="Y31" s="8"/>
      <c r="Z31" s="8"/>
      <c r="AA31" s="8"/>
      <c r="AB31" s="8"/>
      <c r="AC31" s="8"/>
      <c r="AD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row>
    <row r="33" spans="2:91" hidden="1" x14ac:dyDescent="0.2">
      <c r="B33" s="204" t="s">
        <v>306</v>
      </c>
      <c r="C33" s="204"/>
      <c r="D33" s="204"/>
      <c r="E33" s="206">
        <f>Inputs!IU12</f>
        <v>0.05</v>
      </c>
      <c r="F33" s="206">
        <f>Inputs!IV12</f>
        <v>0.04</v>
      </c>
      <c r="G33" s="206">
        <f>Inputs!IW12</f>
        <v>0.03</v>
      </c>
      <c r="H33" s="206">
        <f>Inputs!IX12</f>
        <v>0.03</v>
      </c>
      <c r="I33" s="206">
        <f>Inputs!IY12</f>
        <v>0.03</v>
      </c>
      <c r="J33" s="204"/>
      <c r="K33" s="206">
        <f t="shared" ref="K33:AD33" si="49">SUMIF($E$4:$I$4,K$4,$E33:$I33)/4</f>
        <v>1.2500000000000001E-2</v>
      </c>
      <c r="L33" s="206">
        <f t="shared" si="49"/>
        <v>1.2500000000000001E-2</v>
      </c>
      <c r="M33" s="206">
        <f t="shared" si="49"/>
        <v>1.2500000000000001E-2</v>
      </c>
      <c r="N33" s="206">
        <f t="shared" si="49"/>
        <v>1.2500000000000001E-2</v>
      </c>
      <c r="O33" s="206">
        <f t="shared" si="49"/>
        <v>0.01</v>
      </c>
      <c r="P33" s="206">
        <f t="shared" si="49"/>
        <v>0.01</v>
      </c>
      <c r="Q33" s="206">
        <f t="shared" si="49"/>
        <v>0.01</v>
      </c>
      <c r="R33" s="206">
        <f t="shared" si="49"/>
        <v>0.01</v>
      </c>
      <c r="S33" s="206">
        <f t="shared" si="49"/>
        <v>7.4999999999999997E-3</v>
      </c>
      <c r="T33" s="206">
        <f t="shared" si="49"/>
        <v>7.4999999999999997E-3</v>
      </c>
      <c r="U33" s="206">
        <f t="shared" si="49"/>
        <v>7.4999999999999997E-3</v>
      </c>
      <c r="V33" s="206">
        <f t="shared" si="49"/>
        <v>7.4999999999999997E-3</v>
      </c>
      <c r="W33" s="206">
        <f t="shared" si="49"/>
        <v>7.4999999999999997E-3</v>
      </c>
      <c r="X33" s="206">
        <f t="shared" si="49"/>
        <v>7.4999999999999997E-3</v>
      </c>
      <c r="Y33" s="206">
        <f t="shared" si="49"/>
        <v>7.4999999999999997E-3</v>
      </c>
      <c r="Z33" s="206">
        <f t="shared" si="49"/>
        <v>7.4999999999999997E-3</v>
      </c>
      <c r="AA33" s="206">
        <f t="shared" si="49"/>
        <v>7.4999999999999997E-3</v>
      </c>
      <c r="AB33" s="206">
        <f t="shared" si="49"/>
        <v>7.4999999999999997E-3</v>
      </c>
      <c r="AC33" s="206">
        <f t="shared" si="49"/>
        <v>7.4999999999999997E-3</v>
      </c>
      <c r="AD33" s="206">
        <f t="shared" si="49"/>
        <v>7.4999999999999997E-3</v>
      </c>
      <c r="AF33" s="206">
        <f t="shared" ref="AF33:BK33" si="50">SUMIF($E$4:$I$4,AF$4,$E33:$I33)/12</f>
        <v>4.1666666666666666E-3</v>
      </c>
      <c r="AG33" s="206">
        <f t="shared" si="50"/>
        <v>4.1666666666666666E-3</v>
      </c>
      <c r="AH33" s="206">
        <f t="shared" si="50"/>
        <v>4.1666666666666666E-3</v>
      </c>
      <c r="AI33" s="206">
        <f t="shared" si="50"/>
        <v>4.1666666666666666E-3</v>
      </c>
      <c r="AJ33" s="206">
        <f t="shared" si="50"/>
        <v>4.1666666666666666E-3</v>
      </c>
      <c r="AK33" s="206">
        <f t="shared" si="50"/>
        <v>4.1666666666666666E-3</v>
      </c>
      <c r="AL33" s="206">
        <f t="shared" si="50"/>
        <v>4.1666666666666666E-3</v>
      </c>
      <c r="AM33" s="206">
        <f t="shared" si="50"/>
        <v>4.1666666666666666E-3</v>
      </c>
      <c r="AN33" s="206">
        <f t="shared" si="50"/>
        <v>4.1666666666666666E-3</v>
      </c>
      <c r="AO33" s="206">
        <f t="shared" si="50"/>
        <v>4.1666666666666666E-3</v>
      </c>
      <c r="AP33" s="206">
        <f t="shared" si="50"/>
        <v>4.1666666666666666E-3</v>
      </c>
      <c r="AQ33" s="206">
        <f t="shared" si="50"/>
        <v>4.1666666666666666E-3</v>
      </c>
      <c r="AR33" s="206">
        <f t="shared" si="50"/>
        <v>3.3333333333333335E-3</v>
      </c>
      <c r="AS33" s="206">
        <f t="shared" si="50"/>
        <v>3.3333333333333335E-3</v>
      </c>
      <c r="AT33" s="206">
        <f t="shared" si="50"/>
        <v>3.3333333333333335E-3</v>
      </c>
      <c r="AU33" s="206">
        <f t="shared" si="50"/>
        <v>3.3333333333333335E-3</v>
      </c>
      <c r="AV33" s="206">
        <f t="shared" si="50"/>
        <v>3.3333333333333335E-3</v>
      </c>
      <c r="AW33" s="206">
        <f t="shared" si="50"/>
        <v>3.3333333333333335E-3</v>
      </c>
      <c r="AX33" s="206">
        <f t="shared" si="50"/>
        <v>3.3333333333333335E-3</v>
      </c>
      <c r="AY33" s="206">
        <f t="shared" si="50"/>
        <v>3.3333333333333335E-3</v>
      </c>
      <c r="AZ33" s="206">
        <f t="shared" si="50"/>
        <v>3.3333333333333335E-3</v>
      </c>
      <c r="BA33" s="206">
        <f t="shared" si="50"/>
        <v>3.3333333333333335E-3</v>
      </c>
      <c r="BB33" s="206">
        <f t="shared" si="50"/>
        <v>3.3333333333333335E-3</v>
      </c>
      <c r="BC33" s="206">
        <f t="shared" si="50"/>
        <v>3.3333333333333335E-3</v>
      </c>
      <c r="BD33" s="206">
        <f t="shared" si="50"/>
        <v>2.5000000000000001E-3</v>
      </c>
      <c r="BE33" s="206">
        <f t="shared" si="50"/>
        <v>2.5000000000000001E-3</v>
      </c>
      <c r="BF33" s="206">
        <f t="shared" si="50"/>
        <v>2.5000000000000001E-3</v>
      </c>
      <c r="BG33" s="206">
        <f t="shared" si="50"/>
        <v>2.5000000000000001E-3</v>
      </c>
      <c r="BH33" s="206">
        <f t="shared" si="50"/>
        <v>2.5000000000000001E-3</v>
      </c>
      <c r="BI33" s="206">
        <f t="shared" si="50"/>
        <v>2.5000000000000001E-3</v>
      </c>
      <c r="BJ33" s="206">
        <f t="shared" si="50"/>
        <v>2.5000000000000001E-3</v>
      </c>
      <c r="BK33" s="206">
        <f t="shared" si="50"/>
        <v>2.5000000000000001E-3</v>
      </c>
      <c r="BL33" s="206">
        <f t="shared" ref="BL33:CM33" si="51">SUMIF($E$4:$I$4,BL$4,$E33:$I33)/12</f>
        <v>2.5000000000000001E-3</v>
      </c>
      <c r="BM33" s="206">
        <f t="shared" si="51"/>
        <v>2.5000000000000001E-3</v>
      </c>
      <c r="BN33" s="206">
        <f t="shared" si="51"/>
        <v>2.5000000000000001E-3</v>
      </c>
      <c r="BO33" s="206">
        <f t="shared" si="51"/>
        <v>2.5000000000000001E-3</v>
      </c>
      <c r="BP33" s="206">
        <f t="shared" si="51"/>
        <v>2.5000000000000001E-3</v>
      </c>
      <c r="BQ33" s="206">
        <f t="shared" si="51"/>
        <v>2.5000000000000001E-3</v>
      </c>
      <c r="BR33" s="206">
        <f t="shared" si="51"/>
        <v>2.5000000000000001E-3</v>
      </c>
      <c r="BS33" s="206">
        <f t="shared" si="51"/>
        <v>2.5000000000000001E-3</v>
      </c>
      <c r="BT33" s="206">
        <f t="shared" si="51"/>
        <v>2.5000000000000001E-3</v>
      </c>
      <c r="BU33" s="206">
        <f t="shared" si="51"/>
        <v>2.5000000000000001E-3</v>
      </c>
      <c r="BV33" s="206">
        <f t="shared" si="51"/>
        <v>2.5000000000000001E-3</v>
      </c>
      <c r="BW33" s="206">
        <f t="shared" si="51"/>
        <v>2.5000000000000001E-3</v>
      </c>
      <c r="BX33" s="206">
        <f t="shared" si="51"/>
        <v>2.5000000000000001E-3</v>
      </c>
      <c r="BY33" s="206">
        <f t="shared" si="51"/>
        <v>2.5000000000000001E-3</v>
      </c>
      <c r="BZ33" s="206">
        <f t="shared" si="51"/>
        <v>2.5000000000000001E-3</v>
      </c>
      <c r="CA33" s="206">
        <f t="shared" si="51"/>
        <v>2.5000000000000001E-3</v>
      </c>
      <c r="CB33" s="206">
        <f t="shared" si="51"/>
        <v>2.5000000000000001E-3</v>
      </c>
      <c r="CC33" s="206">
        <f t="shared" si="51"/>
        <v>2.5000000000000001E-3</v>
      </c>
      <c r="CD33" s="206">
        <f t="shared" si="51"/>
        <v>2.5000000000000001E-3</v>
      </c>
      <c r="CE33" s="206">
        <f t="shared" si="51"/>
        <v>2.5000000000000001E-3</v>
      </c>
      <c r="CF33" s="206">
        <f t="shared" si="51"/>
        <v>2.5000000000000001E-3</v>
      </c>
      <c r="CG33" s="206">
        <f t="shared" si="51"/>
        <v>2.5000000000000001E-3</v>
      </c>
      <c r="CH33" s="206">
        <f t="shared" si="51"/>
        <v>2.5000000000000001E-3</v>
      </c>
      <c r="CI33" s="206">
        <f t="shared" si="51"/>
        <v>2.5000000000000001E-3</v>
      </c>
      <c r="CJ33" s="206">
        <f t="shared" si="51"/>
        <v>2.5000000000000001E-3</v>
      </c>
      <c r="CK33" s="206">
        <f t="shared" si="51"/>
        <v>2.5000000000000001E-3</v>
      </c>
      <c r="CL33" s="206">
        <f t="shared" si="51"/>
        <v>2.5000000000000001E-3</v>
      </c>
      <c r="CM33" s="206">
        <f t="shared" si="51"/>
        <v>2.5000000000000001E-3</v>
      </c>
    </row>
    <row r="34" spans="2:91" hidden="1" x14ac:dyDescent="0.2">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c r="BB34" s="204"/>
      <c r="BC34" s="204"/>
      <c r="BD34" s="204"/>
      <c r="BE34" s="204"/>
      <c r="BF34" s="204"/>
      <c r="BG34" s="204"/>
      <c r="BH34" s="204"/>
      <c r="BI34" s="204"/>
      <c r="BJ34" s="204"/>
      <c r="BK34" s="204"/>
      <c r="BL34" s="204"/>
      <c r="BM34" s="204"/>
      <c r="BN34" s="204"/>
      <c r="BO34" s="204"/>
      <c r="BP34" s="204"/>
      <c r="BQ34" s="204"/>
      <c r="BR34" s="204"/>
      <c r="BS34" s="204"/>
      <c r="BT34" s="204"/>
      <c r="BU34" s="204"/>
      <c r="BV34" s="204"/>
      <c r="BW34" s="204"/>
      <c r="BX34" s="204"/>
      <c r="BY34" s="204"/>
      <c r="BZ34" s="204"/>
      <c r="CA34" s="204"/>
      <c r="CB34" s="204"/>
      <c r="CC34" s="204"/>
      <c r="CD34" s="204"/>
      <c r="CE34" s="204"/>
      <c r="CF34" s="204"/>
      <c r="CG34" s="204"/>
      <c r="CH34" s="204"/>
      <c r="CI34" s="204"/>
      <c r="CJ34" s="204"/>
      <c r="CK34" s="204"/>
      <c r="CL34" s="204"/>
      <c r="CM34" s="204"/>
    </row>
    <row r="35" spans="2:91" hidden="1" x14ac:dyDescent="0.2">
      <c r="B35" s="204" t="s">
        <v>305</v>
      </c>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F35" s="204"/>
      <c r="AG35" s="204"/>
      <c r="AH35" s="204"/>
      <c r="AI35" s="204"/>
      <c r="AJ35" s="204"/>
      <c r="AK35" s="204"/>
      <c r="AL35" s="204"/>
      <c r="AM35" s="204"/>
      <c r="AN35" s="204"/>
      <c r="AO35" s="204"/>
      <c r="AP35" s="204"/>
      <c r="AQ35" s="204"/>
      <c r="AR35" s="204"/>
      <c r="AS35" s="204"/>
      <c r="AT35" s="204"/>
      <c r="AU35" s="204"/>
      <c r="AV35" s="204"/>
      <c r="AW35" s="204"/>
      <c r="AX35" s="204"/>
      <c r="AY35" s="204"/>
      <c r="AZ35" s="204"/>
      <c r="BA35" s="204"/>
      <c r="BB35" s="204"/>
      <c r="BC35" s="204"/>
      <c r="BD35" s="204"/>
      <c r="BE35" s="204"/>
      <c r="BF35" s="204"/>
      <c r="BG35" s="204"/>
      <c r="BH35" s="204"/>
      <c r="BI35" s="204"/>
      <c r="BJ35" s="204"/>
      <c r="BK35" s="204"/>
      <c r="BL35" s="204"/>
      <c r="BM35" s="204"/>
      <c r="BN35" s="204"/>
      <c r="BO35" s="204"/>
      <c r="BP35" s="204"/>
      <c r="BQ35" s="204"/>
      <c r="BR35" s="204"/>
      <c r="BS35" s="204"/>
      <c r="BT35" s="204"/>
      <c r="BU35" s="204"/>
      <c r="BV35" s="204"/>
      <c r="BW35" s="204"/>
      <c r="BX35" s="204"/>
      <c r="BY35" s="204"/>
      <c r="BZ35" s="204"/>
      <c r="CA35" s="204"/>
      <c r="CB35" s="204"/>
      <c r="CC35" s="204"/>
      <c r="CD35" s="204"/>
      <c r="CE35" s="204"/>
      <c r="CF35" s="204"/>
      <c r="CG35" s="204"/>
      <c r="CH35" s="204"/>
      <c r="CI35" s="204"/>
      <c r="CJ35" s="204"/>
      <c r="CK35" s="204"/>
      <c r="CL35" s="204"/>
      <c r="CM35" s="204"/>
    </row>
    <row r="36" spans="2:91" hidden="1" x14ac:dyDescent="0.2">
      <c r="B36" s="205" t="str">
        <f>Inputs!BS9</f>
        <v>Chief</v>
      </c>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F36" s="203">
        <f>Inputs!CA9</f>
        <v>3500</v>
      </c>
      <c r="AG36" s="203">
        <f t="shared" ref="AG36:BL36" si="52">AF36*(1+AG$33)</f>
        <v>3514.5833333333335</v>
      </c>
      <c r="AH36" s="203">
        <f t="shared" si="52"/>
        <v>3529.2274305555557</v>
      </c>
      <c r="AI36" s="203">
        <f t="shared" si="52"/>
        <v>3543.932544849537</v>
      </c>
      <c r="AJ36" s="203">
        <f t="shared" si="52"/>
        <v>3558.6989304530766</v>
      </c>
      <c r="AK36" s="203">
        <f t="shared" si="52"/>
        <v>3573.5268426632979</v>
      </c>
      <c r="AL36" s="203">
        <f t="shared" si="52"/>
        <v>3588.4165378410617</v>
      </c>
      <c r="AM36" s="203">
        <f t="shared" si="52"/>
        <v>3603.3682734153995</v>
      </c>
      <c r="AN36" s="203">
        <f t="shared" si="52"/>
        <v>3618.3823078879636</v>
      </c>
      <c r="AO36" s="203">
        <f t="shared" si="52"/>
        <v>3633.4589008374969</v>
      </c>
      <c r="AP36" s="203">
        <f t="shared" si="52"/>
        <v>3648.5983129243195</v>
      </c>
      <c r="AQ36" s="203">
        <f t="shared" si="52"/>
        <v>3663.8008058948376</v>
      </c>
      <c r="AR36" s="203">
        <f t="shared" si="52"/>
        <v>3676.0134752478207</v>
      </c>
      <c r="AS36" s="203">
        <f t="shared" si="52"/>
        <v>3688.2668534986469</v>
      </c>
      <c r="AT36" s="203">
        <f t="shared" si="52"/>
        <v>3700.5610763436425</v>
      </c>
      <c r="AU36" s="203">
        <f t="shared" si="52"/>
        <v>3712.896279931455</v>
      </c>
      <c r="AV36" s="203">
        <f t="shared" si="52"/>
        <v>3725.27260086456</v>
      </c>
      <c r="AW36" s="203">
        <f t="shared" si="52"/>
        <v>3737.6901762007756</v>
      </c>
      <c r="AX36" s="203">
        <f t="shared" si="52"/>
        <v>3750.1491434547784</v>
      </c>
      <c r="AY36" s="203">
        <f t="shared" si="52"/>
        <v>3762.6496405996281</v>
      </c>
      <c r="AZ36" s="203">
        <f t="shared" si="52"/>
        <v>3775.1918060682938</v>
      </c>
      <c r="BA36" s="203">
        <f t="shared" si="52"/>
        <v>3787.7757787551882</v>
      </c>
      <c r="BB36" s="203">
        <f t="shared" si="52"/>
        <v>3800.4016980177057</v>
      </c>
      <c r="BC36" s="203">
        <f t="shared" si="52"/>
        <v>3813.0697036777651</v>
      </c>
      <c r="BD36" s="203">
        <f t="shared" si="52"/>
        <v>3822.6023779369593</v>
      </c>
      <c r="BE36" s="203">
        <f t="shared" si="52"/>
        <v>3832.1588838818016</v>
      </c>
      <c r="BF36" s="203">
        <f t="shared" si="52"/>
        <v>3841.7392810915057</v>
      </c>
      <c r="BG36" s="203">
        <f t="shared" si="52"/>
        <v>3851.3436292942342</v>
      </c>
      <c r="BH36" s="203">
        <f t="shared" si="52"/>
        <v>3860.9719883674697</v>
      </c>
      <c r="BI36" s="203">
        <f t="shared" si="52"/>
        <v>3870.6244183383883</v>
      </c>
      <c r="BJ36" s="203">
        <f t="shared" si="52"/>
        <v>3880.3009793842339</v>
      </c>
      <c r="BK36" s="203">
        <f t="shared" si="52"/>
        <v>3890.0017318326941</v>
      </c>
      <c r="BL36" s="203">
        <f t="shared" si="52"/>
        <v>3899.7267361622758</v>
      </c>
      <c r="BM36" s="203">
        <f t="shared" ref="BM36:CM36" si="53">BL36*(1+BM$33)</f>
        <v>3909.4760530026811</v>
      </c>
      <c r="BN36" s="203">
        <f t="shared" si="53"/>
        <v>3919.2497431351876</v>
      </c>
      <c r="BO36" s="203">
        <f t="shared" si="53"/>
        <v>3929.0478674930255</v>
      </c>
      <c r="BP36" s="203">
        <f t="shared" si="53"/>
        <v>3938.8704871617579</v>
      </c>
      <c r="BQ36" s="203">
        <f t="shared" si="53"/>
        <v>3948.7176633796621</v>
      </c>
      <c r="BR36" s="203">
        <f t="shared" si="53"/>
        <v>3958.5894575381112</v>
      </c>
      <c r="BS36" s="203">
        <f t="shared" si="53"/>
        <v>3968.4859311819564</v>
      </c>
      <c r="BT36" s="203">
        <f t="shared" si="53"/>
        <v>3978.4071460099112</v>
      </c>
      <c r="BU36" s="203">
        <f t="shared" si="53"/>
        <v>3988.3531638749359</v>
      </c>
      <c r="BV36" s="203">
        <f t="shared" si="53"/>
        <v>3998.3240467846231</v>
      </c>
      <c r="BW36" s="203">
        <f t="shared" si="53"/>
        <v>4008.3198569015844</v>
      </c>
      <c r="BX36" s="203">
        <f t="shared" si="53"/>
        <v>4018.3406565438381</v>
      </c>
      <c r="BY36" s="203">
        <f t="shared" si="53"/>
        <v>4028.3865081851977</v>
      </c>
      <c r="BZ36" s="203">
        <f t="shared" si="53"/>
        <v>4038.4574744556603</v>
      </c>
      <c r="CA36" s="203">
        <f t="shared" si="53"/>
        <v>4048.5536181417992</v>
      </c>
      <c r="CB36" s="203">
        <f t="shared" si="53"/>
        <v>4058.6750021871535</v>
      </c>
      <c r="CC36" s="203">
        <f t="shared" si="53"/>
        <v>4068.821689692621</v>
      </c>
      <c r="CD36" s="203">
        <f t="shared" si="53"/>
        <v>4078.9937439168525</v>
      </c>
      <c r="CE36" s="203">
        <f t="shared" si="53"/>
        <v>4089.1912282766443</v>
      </c>
      <c r="CF36" s="203">
        <f t="shared" si="53"/>
        <v>4099.4142063473355</v>
      </c>
      <c r="CG36" s="203">
        <f t="shared" si="53"/>
        <v>4109.6627418632033</v>
      </c>
      <c r="CH36" s="203">
        <f t="shared" si="53"/>
        <v>4119.9368987178614</v>
      </c>
      <c r="CI36" s="203">
        <f t="shared" si="53"/>
        <v>4130.2367409646558</v>
      </c>
      <c r="CJ36" s="203">
        <f t="shared" si="53"/>
        <v>4140.5623328170668</v>
      </c>
      <c r="CK36" s="203">
        <f t="shared" si="53"/>
        <v>4150.9137386491093</v>
      </c>
      <c r="CL36" s="203">
        <f t="shared" si="53"/>
        <v>4161.2910229957315</v>
      </c>
      <c r="CM36" s="203">
        <f t="shared" si="53"/>
        <v>4171.6942505532206</v>
      </c>
    </row>
    <row r="37" spans="2:91" hidden="1" x14ac:dyDescent="0.2">
      <c r="B37" s="205" t="str">
        <f>Inputs!BS10</f>
        <v>Cook</v>
      </c>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F37" s="203">
        <f>Inputs!CA10</f>
        <v>3000</v>
      </c>
      <c r="AG37" s="203">
        <f t="shared" ref="AG37:BL37" si="54">AF37*(1+AG$33)</f>
        <v>3012.5</v>
      </c>
      <c r="AH37" s="203">
        <f t="shared" si="54"/>
        <v>3025.0520833333335</v>
      </c>
      <c r="AI37" s="203">
        <f t="shared" si="54"/>
        <v>3037.6564670138891</v>
      </c>
      <c r="AJ37" s="203">
        <f t="shared" si="54"/>
        <v>3050.3133689597803</v>
      </c>
      <c r="AK37" s="203">
        <f t="shared" si="54"/>
        <v>3063.0230079971125</v>
      </c>
      <c r="AL37" s="203">
        <f t="shared" si="54"/>
        <v>3075.7856038637669</v>
      </c>
      <c r="AM37" s="203">
        <f t="shared" si="54"/>
        <v>3088.6013772131992</v>
      </c>
      <c r="AN37" s="203">
        <f t="shared" si="54"/>
        <v>3101.4705496182542</v>
      </c>
      <c r="AO37" s="203">
        <f t="shared" si="54"/>
        <v>3114.3933435749968</v>
      </c>
      <c r="AP37" s="203">
        <f t="shared" si="54"/>
        <v>3127.3699825065592</v>
      </c>
      <c r="AQ37" s="203">
        <f t="shared" si="54"/>
        <v>3140.4006907670032</v>
      </c>
      <c r="AR37" s="203">
        <f t="shared" si="54"/>
        <v>3150.8686930695603</v>
      </c>
      <c r="AS37" s="203">
        <f t="shared" si="54"/>
        <v>3161.3715887131257</v>
      </c>
      <c r="AT37" s="203">
        <f t="shared" si="54"/>
        <v>3171.9094940088362</v>
      </c>
      <c r="AU37" s="203">
        <f t="shared" si="54"/>
        <v>3182.4825256555328</v>
      </c>
      <c r="AV37" s="203">
        <f t="shared" si="54"/>
        <v>3193.0908007410512</v>
      </c>
      <c r="AW37" s="203">
        <f t="shared" si="54"/>
        <v>3203.7344367435217</v>
      </c>
      <c r="AX37" s="203">
        <f t="shared" si="54"/>
        <v>3214.413551532667</v>
      </c>
      <c r="AY37" s="203">
        <f t="shared" si="54"/>
        <v>3225.1282633711094</v>
      </c>
      <c r="AZ37" s="203">
        <f t="shared" si="54"/>
        <v>3235.8786909156802</v>
      </c>
      <c r="BA37" s="203">
        <f t="shared" si="54"/>
        <v>3246.6649532187325</v>
      </c>
      <c r="BB37" s="203">
        <f t="shared" si="54"/>
        <v>3257.487169729462</v>
      </c>
      <c r="BC37" s="203">
        <f t="shared" si="54"/>
        <v>3268.345460295227</v>
      </c>
      <c r="BD37" s="203">
        <f t="shared" si="54"/>
        <v>3276.5163239459648</v>
      </c>
      <c r="BE37" s="203">
        <f t="shared" si="54"/>
        <v>3284.7076147558296</v>
      </c>
      <c r="BF37" s="203">
        <f t="shared" si="54"/>
        <v>3292.9193837927191</v>
      </c>
      <c r="BG37" s="203">
        <f t="shared" si="54"/>
        <v>3301.1516822522008</v>
      </c>
      <c r="BH37" s="203">
        <f t="shared" si="54"/>
        <v>3309.4045614578313</v>
      </c>
      <c r="BI37" s="203">
        <f t="shared" si="54"/>
        <v>3317.6780728614758</v>
      </c>
      <c r="BJ37" s="203">
        <f t="shared" si="54"/>
        <v>3325.9722680436294</v>
      </c>
      <c r="BK37" s="203">
        <f t="shared" si="54"/>
        <v>3334.2871987137382</v>
      </c>
      <c r="BL37" s="203">
        <f t="shared" si="54"/>
        <v>3342.6229167105225</v>
      </c>
      <c r="BM37" s="203">
        <f t="shared" ref="BM37:CM37" si="55">BL37*(1+BM$33)</f>
        <v>3350.9794740022985</v>
      </c>
      <c r="BN37" s="203">
        <f t="shared" si="55"/>
        <v>3359.3569226873042</v>
      </c>
      <c r="BO37" s="203">
        <f t="shared" si="55"/>
        <v>3367.7553149940222</v>
      </c>
      <c r="BP37" s="203">
        <f t="shared" si="55"/>
        <v>3376.1747032815069</v>
      </c>
      <c r="BQ37" s="203">
        <f t="shared" si="55"/>
        <v>3384.6151400397107</v>
      </c>
      <c r="BR37" s="203">
        <f t="shared" si="55"/>
        <v>3393.0766778898096</v>
      </c>
      <c r="BS37" s="203">
        <f t="shared" si="55"/>
        <v>3401.5593695845341</v>
      </c>
      <c r="BT37" s="203">
        <f t="shared" si="55"/>
        <v>3410.0632680084955</v>
      </c>
      <c r="BU37" s="203">
        <f t="shared" si="55"/>
        <v>3418.5884261785163</v>
      </c>
      <c r="BV37" s="203">
        <f t="shared" si="55"/>
        <v>3427.1348972439623</v>
      </c>
      <c r="BW37" s="203">
        <f t="shared" si="55"/>
        <v>3435.7027344870721</v>
      </c>
      <c r="BX37" s="203">
        <f t="shared" si="55"/>
        <v>3444.2919913232895</v>
      </c>
      <c r="BY37" s="203">
        <f t="shared" si="55"/>
        <v>3452.9027213015975</v>
      </c>
      <c r="BZ37" s="203">
        <f t="shared" si="55"/>
        <v>3461.5349781048512</v>
      </c>
      <c r="CA37" s="203">
        <f t="shared" si="55"/>
        <v>3470.1888155501133</v>
      </c>
      <c r="CB37" s="203">
        <f t="shared" si="55"/>
        <v>3478.8642875889882</v>
      </c>
      <c r="CC37" s="203">
        <f t="shared" si="55"/>
        <v>3487.5614483079603</v>
      </c>
      <c r="CD37" s="203">
        <f t="shared" si="55"/>
        <v>3496.2803519287299</v>
      </c>
      <c r="CE37" s="203">
        <f t="shared" si="55"/>
        <v>3505.0210528085518</v>
      </c>
      <c r="CF37" s="203">
        <f t="shared" si="55"/>
        <v>3513.783605440573</v>
      </c>
      <c r="CG37" s="203">
        <f t="shared" si="55"/>
        <v>3522.5680644541744</v>
      </c>
      <c r="CH37" s="203">
        <f t="shared" si="55"/>
        <v>3531.3744846153095</v>
      </c>
      <c r="CI37" s="203">
        <f t="shared" si="55"/>
        <v>3540.2029208268477</v>
      </c>
      <c r="CJ37" s="203">
        <f t="shared" si="55"/>
        <v>3549.0534281289147</v>
      </c>
      <c r="CK37" s="203">
        <f t="shared" si="55"/>
        <v>3557.9260616992369</v>
      </c>
      <c r="CL37" s="203">
        <f t="shared" si="55"/>
        <v>3566.8208768534846</v>
      </c>
      <c r="CM37" s="203">
        <f t="shared" si="55"/>
        <v>3575.7379290456183</v>
      </c>
    </row>
    <row r="38" spans="2:91" hidden="1" x14ac:dyDescent="0.2">
      <c r="B38" s="205" t="str">
        <f>Inputs!BS11</f>
        <v>Waitress</v>
      </c>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F38" s="203">
        <f>Inputs!CA11</f>
        <v>2500</v>
      </c>
      <c r="AG38" s="203">
        <f t="shared" ref="AG38:BL38" si="56">AF38*(1+AG$33)</f>
        <v>2510.4166666666665</v>
      </c>
      <c r="AH38" s="203">
        <f t="shared" si="56"/>
        <v>2520.8767361111109</v>
      </c>
      <c r="AI38" s="203">
        <f t="shared" si="56"/>
        <v>2531.3803891782404</v>
      </c>
      <c r="AJ38" s="203">
        <f t="shared" si="56"/>
        <v>2541.927807466483</v>
      </c>
      <c r="AK38" s="203">
        <f t="shared" si="56"/>
        <v>2552.5191733309266</v>
      </c>
      <c r="AL38" s="203">
        <f t="shared" si="56"/>
        <v>2563.1546698864722</v>
      </c>
      <c r="AM38" s="203">
        <f t="shared" si="56"/>
        <v>2573.8344810109993</v>
      </c>
      <c r="AN38" s="203">
        <f t="shared" si="56"/>
        <v>2584.5587913485451</v>
      </c>
      <c r="AO38" s="203">
        <f t="shared" si="56"/>
        <v>2595.3277863124972</v>
      </c>
      <c r="AP38" s="203">
        <f t="shared" si="56"/>
        <v>2606.1416520887992</v>
      </c>
      <c r="AQ38" s="203">
        <f t="shared" si="56"/>
        <v>2617.0005756391693</v>
      </c>
      <c r="AR38" s="203">
        <f t="shared" si="56"/>
        <v>2625.7239108913</v>
      </c>
      <c r="AS38" s="203">
        <f t="shared" si="56"/>
        <v>2634.4763239276044</v>
      </c>
      <c r="AT38" s="203">
        <f t="shared" si="56"/>
        <v>2643.2579116740299</v>
      </c>
      <c r="AU38" s="203">
        <f t="shared" si="56"/>
        <v>2652.0687713796101</v>
      </c>
      <c r="AV38" s="203">
        <f t="shared" si="56"/>
        <v>2660.9090006175425</v>
      </c>
      <c r="AW38" s="203">
        <f t="shared" si="56"/>
        <v>2669.7786972862677</v>
      </c>
      <c r="AX38" s="203">
        <f t="shared" si="56"/>
        <v>2678.6779596105557</v>
      </c>
      <c r="AY38" s="203">
        <f t="shared" si="56"/>
        <v>2687.6068861425911</v>
      </c>
      <c r="AZ38" s="203">
        <f t="shared" si="56"/>
        <v>2696.5655757630666</v>
      </c>
      <c r="BA38" s="203">
        <f t="shared" si="56"/>
        <v>2705.5541276822769</v>
      </c>
      <c r="BB38" s="203">
        <f t="shared" si="56"/>
        <v>2714.5726414412179</v>
      </c>
      <c r="BC38" s="203">
        <f t="shared" si="56"/>
        <v>2723.6212169126889</v>
      </c>
      <c r="BD38" s="203">
        <f t="shared" si="56"/>
        <v>2730.4302699549703</v>
      </c>
      <c r="BE38" s="203">
        <f t="shared" si="56"/>
        <v>2737.2563456298576</v>
      </c>
      <c r="BF38" s="203">
        <f t="shared" si="56"/>
        <v>2744.0994864939321</v>
      </c>
      <c r="BG38" s="203">
        <f t="shared" si="56"/>
        <v>2750.9597352101669</v>
      </c>
      <c r="BH38" s="203">
        <f t="shared" si="56"/>
        <v>2757.8371345481924</v>
      </c>
      <c r="BI38" s="203">
        <f t="shared" si="56"/>
        <v>2764.7317273845629</v>
      </c>
      <c r="BJ38" s="203">
        <f t="shared" si="56"/>
        <v>2771.6435567030239</v>
      </c>
      <c r="BK38" s="203">
        <f t="shared" si="56"/>
        <v>2778.5726655947815</v>
      </c>
      <c r="BL38" s="203">
        <f t="shared" si="56"/>
        <v>2785.5190972587684</v>
      </c>
      <c r="BM38" s="203">
        <f t="shared" ref="BM38:CM38" si="57">BL38*(1+BM$33)</f>
        <v>2792.482895001915</v>
      </c>
      <c r="BN38" s="203">
        <f t="shared" si="57"/>
        <v>2799.4641022394198</v>
      </c>
      <c r="BO38" s="203">
        <f t="shared" si="57"/>
        <v>2806.4627624950181</v>
      </c>
      <c r="BP38" s="203">
        <f t="shared" si="57"/>
        <v>2813.4789194012556</v>
      </c>
      <c r="BQ38" s="203">
        <f t="shared" si="57"/>
        <v>2820.5126166997584</v>
      </c>
      <c r="BR38" s="203">
        <f t="shared" si="57"/>
        <v>2827.5638982415076</v>
      </c>
      <c r="BS38" s="203">
        <f t="shared" si="57"/>
        <v>2834.6328079871114</v>
      </c>
      <c r="BT38" s="203">
        <f t="shared" si="57"/>
        <v>2841.7193900070788</v>
      </c>
      <c r="BU38" s="203">
        <f t="shared" si="57"/>
        <v>2848.8236884820963</v>
      </c>
      <c r="BV38" s="203">
        <f t="shared" si="57"/>
        <v>2855.9457477033015</v>
      </c>
      <c r="BW38" s="203">
        <f t="shared" si="57"/>
        <v>2863.0856120725598</v>
      </c>
      <c r="BX38" s="203">
        <f t="shared" si="57"/>
        <v>2870.2433261027409</v>
      </c>
      <c r="BY38" s="203">
        <f t="shared" si="57"/>
        <v>2877.4189344179977</v>
      </c>
      <c r="BZ38" s="203">
        <f t="shared" si="57"/>
        <v>2884.6124817540426</v>
      </c>
      <c r="CA38" s="203">
        <f t="shared" si="57"/>
        <v>2891.8240129584274</v>
      </c>
      <c r="CB38" s="203">
        <f t="shared" si="57"/>
        <v>2899.0535729908233</v>
      </c>
      <c r="CC38" s="203">
        <f t="shared" si="57"/>
        <v>2906.3012069233005</v>
      </c>
      <c r="CD38" s="203">
        <f t="shared" si="57"/>
        <v>2913.5669599406087</v>
      </c>
      <c r="CE38" s="203">
        <f t="shared" si="57"/>
        <v>2920.8508773404601</v>
      </c>
      <c r="CF38" s="203">
        <f t="shared" si="57"/>
        <v>2928.1530045338109</v>
      </c>
      <c r="CG38" s="203">
        <f t="shared" si="57"/>
        <v>2935.473387045145</v>
      </c>
      <c r="CH38" s="203">
        <f t="shared" si="57"/>
        <v>2942.8120705127576</v>
      </c>
      <c r="CI38" s="203">
        <f t="shared" si="57"/>
        <v>2950.1691006890392</v>
      </c>
      <c r="CJ38" s="203">
        <f t="shared" si="57"/>
        <v>2957.5445234407616</v>
      </c>
      <c r="CK38" s="203">
        <f t="shared" si="57"/>
        <v>2964.9383847493632</v>
      </c>
      <c r="CL38" s="203">
        <f t="shared" si="57"/>
        <v>2972.3507307112363</v>
      </c>
      <c r="CM38" s="203">
        <f t="shared" si="57"/>
        <v>2979.7816075380142</v>
      </c>
    </row>
    <row r="39" spans="2:91" hidden="1" x14ac:dyDescent="0.2">
      <c r="B39" s="205" t="str">
        <f>Inputs!BS12</f>
        <v>Cleaner</v>
      </c>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F39" s="203">
        <f>Inputs!CA12</f>
        <v>2000</v>
      </c>
      <c r="AG39" s="203">
        <f t="shared" ref="AG39:BL39" si="58">AF39*(1+AG$33)</f>
        <v>2008.3333333333333</v>
      </c>
      <c r="AH39" s="203">
        <f t="shared" si="58"/>
        <v>2016.7013888888887</v>
      </c>
      <c r="AI39" s="203">
        <f t="shared" si="58"/>
        <v>2025.1043113425924</v>
      </c>
      <c r="AJ39" s="203">
        <f t="shared" si="58"/>
        <v>2033.5422459731865</v>
      </c>
      <c r="AK39" s="203">
        <f t="shared" si="58"/>
        <v>2042.0153386647414</v>
      </c>
      <c r="AL39" s="203">
        <f t="shared" si="58"/>
        <v>2050.523735909178</v>
      </c>
      <c r="AM39" s="203">
        <f t="shared" si="58"/>
        <v>2059.0675848087994</v>
      </c>
      <c r="AN39" s="203">
        <f t="shared" si="58"/>
        <v>2067.6470330788361</v>
      </c>
      <c r="AO39" s="203">
        <f t="shared" si="58"/>
        <v>2076.262229049998</v>
      </c>
      <c r="AP39" s="203">
        <f t="shared" si="58"/>
        <v>2084.9133216710397</v>
      </c>
      <c r="AQ39" s="203">
        <f t="shared" si="58"/>
        <v>2093.6004605113358</v>
      </c>
      <c r="AR39" s="203">
        <f t="shared" si="58"/>
        <v>2100.5791287130405</v>
      </c>
      <c r="AS39" s="203">
        <f t="shared" si="58"/>
        <v>2107.5810591420841</v>
      </c>
      <c r="AT39" s="203">
        <f t="shared" si="58"/>
        <v>2114.6063293392244</v>
      </c>
      <c r="AU39" s="203">
        <f t="shared" si="58"/>
        <v>2121.6550171036888</v>
      </c>
      <c r="AV39" s="203">
        <f t="shared" si="58"/>
        <v>2128.7272004940346</v>
      </c>
      <c r="AW39" s="203">
        <f t="shared" si="58"/>
        <v>2135.8229578290147</v>
      </c>
      <c r="AX39" s="203">
        <f t="shared" si="58"/>
        <v>2142.9423676884448</v>
      </c>
      <c r="AY39" s="203">
        <f t="shared" si="58"/>
        <v>2150.0855089140732</v>
      </c>
      <c r="AZ39" s="203">
        <f t="shared" si="58"/>
        <v>2157.2524606104535</v>
      </c>
      <c r="BA39" s="203">
        <f t="shared" si="58"/>
        <v>2164.4433021458217</v>
      </c>
      <c r="BB39" s="203">
        <f t="shared" si="58"/>
        <v>2171.6581131529747</v>
      </c>
      <c r="BC39" s="203">
        <f t="shared" si="58"/>
        <v>2178.8969735301516</v>
      </c>
      <c r="BD39" s="203">
        <f t="shared" si="58"/>
        <v>2184.3442159639767</v>
      </c>
      <c r="BE39" s="203">
        <f t="shared" si="58"/>
        <v>2189.8050765038865</v>
      </c>
      <c r="BF39" s="203">
        <f t="shared" si="58"/>
        <v>2195.2795891951459</v>
      </c>
      <c r="BG39" s="203">
        <f t="shared" si="58"/>
        <v>2200.7677881681338</v>
      </c>
      <c r="BH39" s="203">
        <f t="shared" si="58"/>
        <v>2206.2697076385539</v>
      </c>
      <c r="BI39" s="203">
        <f t="shared" si="58"/>
        <v>2211.7853819076499</v>
      </c>
      <c r="BJ39" s="203">
        <f t="shared" si="58"/>
        <v>2217.314845362419</v>
      </c>
      <c r="BK39" s="203">
        <f t="shared" si="58"/>
        <v>2222.8581324758247</v>
      </c>
      <c r="BL39" s="203">
        <f t="shared" si="58"/>
        <v>2228.4152778070143</v>
      </c>
      <c r="BM39" s="203">
        <f t="shared" ref="BM39:CM39" si="59">BL39*(1+BM$33)</f>
        <v>2233.9863160015316</v>
      </c>
      <c r="BN39" s="203">
        <f t="shared" si="59"/>
        <v>2239.5712817915355</v>
      </c>
      <c r="BO39" s="203">
        <f t="shared" si="59"/>
        <v>2245.1702099960144</v>
      </c>
      <c r="BP39" s="203">
        <f t="shared" si="59"/>
        <v>2250.7831355210042</v>
      </c>
      <c r="BQ39" s="203">
        <f t="shared" si="59"/>
        <v>2256.4100933598065</v>
      </c>
      <c r="BR39" s="203">
        <f t="shared" si="59"/>
        <v>2262.051118593206</v>
      </c>
      <c r="BS39" s="203">
        <f t="shared" si="59"/>
        <v>2267.7062463896887</v>
      </c>
      <c r="BT39" s="203">
        <f t="shared" si="59"/>
        <v>2273.3755120056626</v>
      </c>
      <c r="BU39" s="203">
        <f t="shared" si="59"/>
        <v>2279.0589507856766</v>
      </c>
      <c r="BV39" s="203">
        <f t="shared" si="59"/>
        <v>2284.7565981626408</v>
      </c>
      <c r="BW39" s="203">
        <f t="shared" si="59"/>
        <v>2290.4684896580475</v>
      </c>
      <c r="BX39" s="203">
        <f t="shared" si="59"/>
        <v>2296.1946608821927</v>
      </c>
      <c r="BY39" s="203">
        <f t="shared" si="59"/>
        <v>2301.9351475343979</v>
      </c>
      <c r="BZ39" s="203">
        <f t="shared" si="59"/>
        <v>2307.6899854032335</v>
      </c>
      <c r="CA39" s="203">
        <f t="shared" si="59"/>
        <v>2313.4592103667414</v>
      </c>
      <c r="CB39" s="203">
        <f t="shared" si="59"/>
        <v>2319.242858392658</v>
      </c>
      <c r="CC39" s="203">
        <f t="shared" si="59"/>
        <v>2325.0409655386397</v>
      </c>
      <c r="CD39" s="203">
        <f t="shared" si="59"/>
        <v>2330.8535679524862</v>
      </c>
      <c r="CE39" s="203">
        <f t="shared" si="59"/>
        <v>2336.6807018723671</v>
      </c>
      <c r="CF39" s="203">
        <f t="shared" si="59"/>
        <v>2342.5224036270479</v>
      </c>
      <c r="CG39" s="203">
        <f t="shared" si="59"/>
        <v>2348.3787096361152</v>
      </c>
      <c r="CH39" s="203">
        <f t="shared" si="59"/>
        <v>2354.2496564102053</v>
      </c>
      <c r="CI39" s="203">
        <f t="shared" si="59"/>
        <v>2360.1352805512306</v>
      </c>
      <c r="CJ39" s="203">
        <f t="shared" si="59"/>
        <v>2366.0356187526086</v>
      </c>
      <c r="CK39" s="203">
        <f t="shared" si="59"/>
        <v>2371.9507077994899</v>
      </c>
      <c r="CL39" s="203">
        <f t="shared" si="59"/>
        <v>2377.8805845689885</v>
      </c>
      <c r="CM39" s="203">
        <f t="shared" si="59"/>
        <v>2383.825286030411</v>
      </c>
    </row>
    <row r="40" spans="2:91" hidden="1" x14ac:dyDescent="0.2">
      <c r="B40" s="205" t="str">
        <f>Inputs!BS13</f>
        <v>Dishwasher</v>
      </c>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F40" s="203">
        <f>Inputs!CA13</f>
        <v>3000</v>
      </c>
      <c r="AG40" s="203">
        <f t="shared" ref="AG40:BL40" si="60">AF40*(1+AG$33)</f>
        <v>3012.5</v>
      </c>
      <c r="AH40" s="203">
        <f t="shared" si="60"/>
        <v>3025.0520833333335</v>
      </c>
      <c r="AI40" s="203">
        <f t="shared" si="60"/>
        <v>3037.6564670138891</v>
      </c>
      <c r="AJ40" s="203">
        <f t="shared" si="60"/>
        <v>3050.3133689597803</v>
      </c>
      <c r="AK40" s="203">
        <f t="shared" si="60"/>
        <v>3063.0230079971125</v>
      </c>
      <c r="AL40" s="203">
        <f t="shared" si="60"/>
        <v>3075.7856038637669</v>
      </c>
      <c r="AM40" s="203">
        <f t="shared" si="60"/>
        <v>3088.6013772131992</v>
      </c>
      <c r="AN40" s="203">
        <f t="shared" si="60"/>
        <v>3101.4705496182542</v>
      </c>
      <c r="AO40" s="203">
        <f t="shared" si="60"/>
        <v>3114.3933435749968</v>
      </c>
      <c r="AP40" s="203">
        <f t="shared" si="60"/>
        <v>3127.3699825065592</v>
      </c>
      <c r="AQ40" s="203">
        <f t="shared" si="60"/>
        <v>3140.4006907670032</v>
      </c>
      <c r="AR40" s="203">
        <f t="shared" si="60"/>
        <v>3150.8686930695603</v>
      </c>
      <c r="AS40" s="203">
        <f t="shared" si="60"/>
        <v>3161.3715887131257</v>
      </c>
      <c r="AT40" s="203">
        <f t="shared" si="60"/>
        <v>3171.9094940088362</v>
      </c>
      <c r="AU40" s="203">
        <f t="shared" si="60"/>
        <v>3182.4825256555328</v>
      </c>
      <c r="AV40" s="203">
        <f t="shared" si="60"/>
        <v>3193.0908007410512</v>
      </c>
      <c r="AW40" s="203">
        <f t="shared" si="60"/>
        <v>3203.7344367435217</v>
      </c>
      <c r="AX40" s="203">
        <f t="shared" si="60"/>
        <v>3214.413551532667</v>
      </c>
      <c r="AY40" s="203">
        <f t="shared" si="60"/>
        <v>3225.1282633711094</v>
      </c>
      <c r="AZ40" s="203">
        <f t="shared" si="60"/>
        <v>3235.8786909156802</v>
      </c>
      <c r="BA40" s="203">
        <f t="shared" si="60"/>
        <v>3246.6649532187325</v>
      </c>
      <c r="BB40" s="203">
        <f t="shared" si="60"/>
        <v>3257.487169729462</v>
      </c>
      <c r="BC40" s="203">
        <f t="shared" si="60"/>
        <v>3268.345460295227</v>
      </c>
      <c r="BD40" s="203">
        <f t="shared" si="60"/>
        <v>3276.5163239459648</v>
      </c>
      <c r="BE40" s="203">
        <f t="shared" si="60"/>
        <v>3284.7076147558296</v>
      </c>
      <c r="BF40" s="203">
        <f t="shared" si="60"/>
        <v>3292.9193837927191</v>
      </c>
      <c r="BG40" s="203">
        <f t="shared" si="60"/>
        <v>3301.1516822522008</v>
      </c>
      <c r="BH40" s="203">
        <f t="shared" si="60"/>
        <v>3309.4045614578313</v>
      </c>
      <c r="BI40" s="203">
        <f t="shared" si="60"/>
        <v>3317.6780728614758</v>
      </c>
      <c r="BJ40" s="203">
        <f t="shared" si="60"/>
        <v>3325.9722680436294</v>
      </c>
      <c r="BK40" s="203">
        <f t="shared" si="60"/>
        <v>3334.2871987137382</v>
      </c>
      <c r="BL40" s="203">
        <f t="shared" si="60"/>
        <v>3342.6229167105225</v>
      </c>
      <c r="BM40" s="203">
        <f t="shared" ref="BM40:CM40" si="61">BL40*(1+BM$33)</f>
        <v>3350.9794740022985</v>
      </c>
      <c r="BN40" s="203">
        <f t="shared" si="61"/>
        <v>3359.3569226873042</v>
      </c>
      <c r="BO40" s="203">
        <f t="shared" si="61"/>
        <v>3367.7553149940222</v>
      </c>
      <c r="BP40" s="203">
        <f t="shared" si="61"/>
        <v>3376.1747032815069</v>
      </c>
      <c r="BQ40" s="203">
        <f t="shared" si="61"/>
        <v>3384.6151400397107</v>
      </c>
      <c r="BR40" s="203">
        <f t="shared" si="61"/>
        <v>3393.0766778898096</v>
      </c>
      <c r="BS40" s="203">
        <f t="shared" si="61"/>
        <v>3401.5593695845341</v>
      </c>
      <c r="BT40" s="203">
        <f t="shared" si="61"/>
        <v>3410.0632680084955</v>
      </c>
      <c r="BU40" s="203">
        <f t="shared" si="61"/>
        <v>3418.5884261785163</v>
      </c>
      <c r="BV40" s="203">
        <f t="shared" si="61"/>
        <v>3427.1348972439623</v>
      </c>
      <c r="BW40" s="203">
        <f t="shared" si="61"/>
        <v>3435.7027344870721</v>
      </c>
      <c r="BX40" s="203">
        <f t="shared" si="61"/>
        <v>3444.2919913232895</v>
      </c>
      <c r="BY40" s="203">
        <f t="shared" si="61"/>
        <v>3452.9027213015975</v>
      </c>
      <c r="BZ40" s="203">
        <f t="shared" si="61"/>
        <v>3461.5349781048512</v>
      </c>
      <c r="CA40" s="203">
        <f t="shared" si="61"/>
        <v>3470.1888155501133</v>
      </c>
      <c r="CB40" s="203">
        <f t="shared" si="61"/>
        <v>3478.8642875889882</v>
      </c>
      <c r="CC40" s="203">
        <f t="shared" si="61"/>
        <v>3487.5614483079603</v>
      </c>
      <c r="CD40" s="203">
        <f t="shared" si="61"/>
        <v>3496.2803519287299</v>
      </c>
      <c r="CE40" s="203">
        <f t="shared" si="61"/>
        <v>3505.0210528085518</v>
      </c>
      <c r="CF40" s="203">
        <f t="shared" si="61"/>
        <v>3513.783605440573</v>
      </c>
      <c r="CG40" s="203">
        <f t="shared" si="61"/>
        <v>3522.5680644541744</v>
      </c>
      <c r="CH40" s="203">
        <f t="shared" si="61"/>
        <v>3531.3744846153095</v>
      </c>
      <c r="CI40" s="203">
        <f t="shared" si="61"/>
        <v>3540.2029208268477</v>
      </c>
      <c r="CJ40" s="203">
        <f t="shared" si="61"/>
        <v>3549.0534281289147</v>
      </c>
      <c r="CK40" s="203">
        <f t="shared" si="61"/>
        <v>3557.9260616992369</v>
      </c>
      <c r="CL40" s="203">
        <f t="shared" si="61"/>
        <v>3566.8208768534846</v>
      </c>
      <c r="CM40" s="203">
        <f t="shared" si="61"/>
        <v>3575.7379290456183</v>
      </c>
    </row>
    <row r="41" spans="2:91" hidden="1" x14ac:dyDescent="0.2">
      <c r="B41" s="205">
        <f>Inputs!BS14</f>
        <v>0</v>
      </c>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F41" s="203">
        <f>Inputs!CA14</f>
        <v>0</v>
      </c>
      <c r="AG41" s="203">
        <f t="shared" ref="AG41:BL41" si="62">AF41*(1+AG$33)</f>
        <v>0</v>
      </c>
      <c r="AH41" s="203">
        <f t="shared" si="62"/>
        <v>0</v>
      </c>
      <c r="AI41" s="203">
        <f t="shared" si="62"/>
        <v>0</v>
      </c>
      <c r="AJ41" s="203">
        <f t="shared" si="62"/>
        <v>0</v>
      </c>
      <c r="AK41" s="203">
        <f t="shared" si="62"/>
        <v>0</v>
      </c>
      <c r="AL41" s="203">
        <f t="shared" si="62"/>
        <v>0</v>
      </c>
      <c r="AM41" s="203">
        <f t="shared" si="62"/>
        <v>0</v>
      </c>
      <c r="AN41" s="203">
        <f t="shared" si="62"/>
        <v>0</v>
      </c>
      <c r="AO41" s="203">
        <f t="shared" si="62"/>
        <v>0</v>
      </c>
      <c r="AP41" s="203">
        <f t="shared" si="62"/>
        <v>0</v>
      </c>
      <c r="AQ41" s="203">
        <f t="shared" si="62"/>
        <v>0</v>
      </c>
      <c r="AR41" s="203">
        <f t="shared" si="62"/>
        <v>0</v>
      </c>
      <c r="AS41" s="203">
        <f t="shared" si="62"/>
        <v>0</v>
      </c>
      <c r="AT41" s="203">
        <f t="shared" si="62"/>
        <v>0</v>
      </c>
      <c r="AU41" s="203">
        <f t="shared" si="62"/>
        <v>0</v>
      </c>
      <c r="AV41" s="203">
        <f t="shared" si="62"/>
        <v>0</v>
      </c>
      <c r="AW41" s="203">
        <f t="shared" si="62"/>
        <v>0</v>
      </c>
      <c r="AX41" s="203">
        <f t="shared" si="62"/>
        <v>0</v>
      </c>
      <c r="AY41" s="203">
        <f t="shared" si="62"/>
        <v>0</v>
      </c>
      <c r="AZ41" s="203">
        <f t="shared" si="62"/>
        <v>0</v>
      </c>
      <c r="BA41" s="203">
        <f t="shared" si="62"/>
        <v>0</v>
      </c>
      <c r="BB41" s="203">
        <f t="shared" si="62"/>
        <v>0</v>
      </c>
      <c r="BC41" s="203">
        <f t="shared" si="62"/>
        <v>0</v>
      </c>
      <c r="BD41" s="203">
        <f t="shared" si="62"/>
        <v>0</v>
      </c>
      <c r="BE41" s="203">
        <f t="shared" si="62"/>
        <v>0</v>
      </c>
      <c r="BF41" s="203">
        <f t="shared" si="62"/>
        <v>0</v>
      </c>
      <c r="BG41" s="203">
        <f t="shared" si="62"/>
        <v>0</v>
      </c>
      <c r="BH41" s="203">
        <f t="shared" si="62"/>
        <v>0</v>
      </c>
      <c r="BI41" s="203">
        <f t="shared" si="62"/>
        <v>0</v>
      </c>
      <c r="BJ41" s="203">
        <f t="shared" si="62"/>
        <v>0</v>
      </c>
      <c r="BK41" s="203">
        <f t="shared" si="62"/>
        <v>0</v>
      </c>
      <c r="BL41" s="203">
        <f t="shared" si="62"/>
        <v>0</v>
      </c>
      <c r="BM41" s="203">
        <f t="shared" ref="BM41:CM41" si="63">BL41*(1+BM$33)</f>
        <v>0</v>
      </c>
      <c r="BN41" s="203">
        <f t="shared" si="63"/>
        <v>0</v>
      </c>
      <c r="BO41" s="203">
        <f t="shared" si="63"/>
        <v>0</v>
      </c>
      <c r="BP41" s="203">
        <f t="shared" si="63"/>
        <v>0</v>
      </c>
      <c r="BQ41" s="203">
        <f t="shared" si="63"/>
        <v>0</v>
      </c>
      <c r="BR41" s="203">
        <f t="shared" si="63"/>
        <v>0</v>
      </c>
      <c r="BS41" s="203">
        <f t="shared" si="63"/>
        <v>0</v>
      </c>
      <c r="BT41" s="203">
        <f t="shared" si="63"/>
        <v>0</v>
      </c>
      <c r="BU41" s="203">
        <f t="shared" si="63"/>
        <v>0</v>
      </c>
      <c r="BV41" s="203">
        <f t="shared" si="63"/>
        <v>0</v>
      </c>
      <c r="BW41" s="203">
        <f t="shared" si="63"/>
        <v>0</v>
      </c>
      <c r="BX41" s="203">
        <f t="shared" si="63"/>
        <v>0</v>
      </c>
      <c r="BY41" s="203">
        <f t="shared" si="63"/>
        <v>0</v>
      </c>
      <c r="BZ41" s="203">
        <f t="shared" si="63"/>
        <v>0</v>
      </c>
      <c r="CA41" s="203">
        <f t="shared" si="63"/>
        <v>0</v>
      </c>
      <c r="CB41" s="203">
        <f t="shared" si="63"/>
        <v>0</v>
      </c>
      <c r="CC41" s="203">
        <f t="shared" si="63"/>
        <v>0</v>
      </c>
      <c r="CD41" s="203">
        <f t="shared" si="63"/>
        <v>0</v>
      </c>
      <c r="CE41" s="203">
        <f t="shared" si="63"/>
        <v>0</v>
      </c>
      <c r="CF41" s="203">
        <f t="shared" si="63"/>
        <v>0</v>
      </c>
      <c r="CG41" s="203">
        <f t="shared" si="63"/>
        <v>0</v>
      </c>
      <c r="CH41" s="203">
        <f t="shared" si="63"/>
        <v>0</v>
      </c>
      <c r="CI41" s="203">
        <f t="shared" si="63"/>
        <v>0</v>
      </c>
      <c r="CJ41" s="203">
        <f t="shared" si="63"/>
        <v>0</v>
      </c>
      <c r="CK41" s="203">
        <f t="shared" si="63"/>
        <v>0</v>
      </c>
      <c r="CL41" s="203">
        <f t="shared" si="63"/>
        <v>0</v>
      </c>
      <c r="CM41" s="203">
        <f t="shared" si="63"/>
        <v>0</v>
      </c>
    </row>
    <row r="42" spans="2:91" hidden="1" x14ac:dyDescent="0.2">
      <c r="B42" s="205">
        <f>Inputs!BS15</f>
        <v>0</v>
      </c>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204"/>
      <c r="AC42" s="204"/>
      <c r="AD42" s="204"/>
      <c r="AF42" s="203">
        <f>Inputs!CA15</f>
        <v>0</v>
      </c>
      <c r="AG42" s="203">
        <f t="shared" ref="AG42:BL42" si="64">AF42*(1+AG$33)</f>
        <v>0</v>
      </c>
      <c r="AH42" s="203">
        <f t="shared" si="64"/>
        <v>0</v>
      </c>
      <c r="AI42" s="203">
        <f t="shared" si="64"/>
        <v>0</v>
      </c>
      <c r="AJ42" s="203">
        <f t="shared" si="64"/>
        <v>0</v>
      </c>
      <c r="AK42" s="203">
        <f t="shared" si="64"/>
        <v>0</v>
      </c>
      <c r="AL42" s="203">
        <f t="shared" si="64"/>
        <v>0</v>
      </c>
      <c r="AM42" s="203">
        <f t="shared" si="64"/>
        <v>0</v>
      </c>
      <c r="AN42" s="203">
        <f t="shared" si="64"/>
        <v>0</v>
      </c>
      <c r="AO42" s="203">
        <f t="shared" si="64"/>
        <v>0</v>
      </c>
      <c r="AP42" s="203">
        <f t="shared" si="64"/>
        <v>0</v>
      </c>
      <c r="AQ42" s="203">
        <f t="shared" si="64"/>
        <v>0</v>
      </c>
      <c r="AR42" s="203">
        <f t="shared" si="64"/>
        <v>0</v>
      </c>
      <c r="AS42" s="203">
        <f t="shared" si="64"/>
        <v>0</v>
      </c>
      <c r="AT42" s="203">
        <f t="shared" si="64"/>
        <v>0</v>
      </c>
      <c r="AU42" s="203">
        <f t="shared" si="64"/>
        <v>0</v>
      </c>
      <c r="AV42" s="203">
        <f t="shared" si="64"/>
        <v>0</v>
      </c>
      <c r="AW42" s="203">
        <f t="shared" si="64"/>
        <v>0</v>
      </c>
      <c r="AX42" s="203">
        <f t="shared" si="64"/>
        <v>0</v>
      </c>
      <c r="AY42" s="203">
        <f t="shared" si="64"/>
        <v>0</v>
      </c>
      <c r="AZ42" s="203">
        <f t="shared" si="64"/>
        <v>0</v>
      </c>
      <c r="BA42" s="203">
        <f t="shared" si="64"/>
        <v>0</v>
      </c>
      <c r="BB42" s="203">
        <f t="shared" si="64"/>
        <v>0</v>
      </c>
      <c r="BC42" s="203">
        <f t="shared" si="64"/>
        <v>0</v>
      </c>
      <c r="BD42" s="203">
        <f t="shared" si="64"/>
        <v>0</v>
      </c>
      <c r="BE42" s="203">
        <f t="shared" si="64"/>
        <v>0</v>
      </c>
      <c r="BF42" s="203">
        <f t="shared" si="64"/>
        <v>0</v>
      </c>
      <c r="BG42" s="203">
        <f t="shared" si="64"/>
        <v>0</v>
      </c>
      <c r="BH42" s="203">
        <f t="shared" si="64"/>
        <v>0</v>
      </c>
      <c r="BI42" s="203">
        <f t="shared" si="64"/>
        <v>0</v>
      </c>
      <c r="BJ42" s="203">
        <f t="shared" si="64"/>
        <v>0</v>
      </c>
      <c r="BK42" s="203">
        <f t="shared" si="64"/>
        <v>0</v>
      </c>
      <c r="BL42" s="203">
        <f t="shared" si="64"/>
        <v>0</v>
      </c>
      <c r="BM42" s="203">
        <f t="shared" ref="BM42:CM42" si="65">BL42*(1+BM$33)</f>
        <v>0</v>
      </c>
      <c r="BN42" s="203">
        <f t="shared" si="65"/>
        <v>0</v>
      </c>
      <c r="BO42" s="203">
        <f t="shared" si="65"/>
        <v>0</v>
      </c>
      <c r="BP42" s="203">
        <f t="shared" si="65"/>
        <v>0</v>
      </c>
      <c r="BQ42" s="203">
        <f t="shared" si="65"/>
        <v>0</v>
      </c>
      <c r="BR42" s="203">
        <f t="shared" si="65"/>
        <v>0</v>
      </c>
      <c r="BS42" s="203">
        <f t="shared" si="65"/>
        <v>0</v>
      </c>
      <c r="BT42" s="203">
        <f t="shared" si="65"/>
        <v>0</v>
      </c>
      <c r="BU42" s="203">
        <f t="shared" si="65"/>
        <v>0</v>
      </c>
      <c r="BV42" s="203">
        <f t="shared" si="65"/>
        <v>0</v>
      </c>
      <c r="BW42" s="203">
        <f t="shared" si="65"/>
        <v>0</v>
      </c>
      <c r="BX42" s="203">
        <f t="shared" si="65"/>
        <v>0</v>
      </c>
      <c r="BY42" s="203">
        <f t="shared" si="65"/>
        <v>0</v>
      </c>
      <c r="BZ42" s="203">
        <f t="shared" si="65"/>
        <v>0</v>
      </c>
      <c r="CA42" s="203">
        <f t="shared" si="65"/>
        <v>0</v>
      </c>
      <c r="CB42" s="203">
        <f t="shared" si="65"/>
        <v>0</v>
      </c>
      <c r="CC42" s="203">
        <f t="shared" si="65"/>
        <v>0</v>
      </c>
      <c r="CD42" s="203">
        <f t="shared" si="65"/>
        <v>0</v>
      </c>
      <c r="CE42" s="203">
        <f t="shared" si="65"/>
        <v>0</v>
      </c>
      <c r="CF42" s="203">
        <f t="shared" si="65"/>
        <v>0</v>
      </c>
      <c r="CG42" s="203">
        <f t="shared" si="65"/>
        <v>0</v>
      </c>
      <c r="CH42" s="203">
        <f t="shared" si="65"/>
        <v>0</v>
      </c>
      <c r="CI42" s="203">
        <f t="shared" si="65"/>
        <v>0</v>
      </c>
      <c r="CJ42" s="203">
        <f t="shared" si="65"/>
        <v>0</v>
      </c>
      <c r="CK42" s="203">
        <f t="shared" si="65"/>
        <v>0</v>
      </c>
      <c r="CL42" s="203">
        <f t="shared" si="65"/>
        <v>0</v>
      </c>
      <c r="CM42" s="203">
        <f t="shared" si="65"/>
        <v>0</v>
      </c>
    </row>
    <row r="43" spans="2:91" hidden="1" x14ac:dyDescent="0.2">
      <c r="B43" s="205">
        <f>Inputs!BS16</f>
        <v>0</v>
      </c>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F43" s="203">
        <f>Inputs!CA16</f>
        <v>0</v>
      </c>
      <c r="AG43" s="203">
        <f t="shared" ref="AG43:BL43" si="66">AF43*(1+AG$33)</f>
        <v>0</v>
      </c>
      <c r="AH43" s="203">
        <f t="shared" si="66"/>
        <v>0</v>
      </c>
      <c r="AI43" s="203">
        <f t="shared" si="66"/>
        <v>0</v>
      </c>
      <c r="AJ43" s="203">
        <f t="shared" si="66"/>
        <v>0</v>
      </c>
      <c r="AK43" s="203">
        <f t="shared" si="66"/>
        <v>0</v>
      </c>
      <c r="AL43" s="203">
        <f t="shared" si="66"/>
        <v>0</v>
      </c>
      <c r="AM43" s="203">
        <f t="shared" si="66"/>
        <v>0</v>
      </c>
      <c r="AN43" s="203">
        <f t="shared" si="66"/>
        <v>0</v>
      </c>
      <c r="AO43" s="203">
        <f t="shared" si="66"/>
        <v>0</v>
      </c>
      <c r="AP43" s="203">
        <f t="shared" si="66"/>
        <v>0</v>
      </c>
      <c r="AQ43" s="203">
        <f t="shared" si="66"/>
        <v>0</v>
      </c>
      <c r="AR43" s="203">
        <f t="shared" si="66"/>
        <v>0</v>
      </c>
      <c r="AS43" s="203">
        <f t="shared" si="66"/>
        <v>0</v>
      </c>
      <c r="AT43" s="203">
        <f t="shared" si="66"/>
        <v>0</v>
      </c>
      <c r="AU43" s="203">
        <f t="shared" si="66"/>
        <v>0</v>
      </c>
      <c r="AV43" s="203">
        <f t="shared" si="66"/>
        <v>0</v>
      </c>
      <c r="AW43" s="203">
        <f t="shared" si="66"/>
        <v>0</v>
      </c>
      <c r="AX43" s="203">
        <f t="shared" si="66"/>
        <v>0</v>
      </c>
      <c r="AY43" s="203">
        <f t="shared" si="66"/>
        <v>0</v>
      </c>
      <c r="AZ43" s="203">
        <f t="shared" si="66"/>
        <v>0</v>
      </c>
      <c r="BA43" s="203">
        <f t="shared" si="66"/>
        <v>0</v>
      </c>
      <c r="BB43" s="203">
        <f t="shared" si="66"/>
        <v>0</v>
      </c>
      <c r="BC43" s="203">
        <f t="shared" si="66"/>
        <v>0</v>
      </c>
      <c r="BD43" s="203">
        <f t="shared" si="66"/>
        <v>0</v>
      </c>
      <c r="BE43" s="203">
        <f t="shared" si="66"/>
        <v>0</v>
      </c>
      <c r="BF43" s="203">
        <f t="shared" si="66"/>
        <v>0</v>
      </c>
      <c r="BG43" s="203">
        <f t="shared" si="66"/>
        <v>0</v>
      </c>
      <c r="BH43" s="203">
        <f t="shared" si="66"/>
        <v>0</v>
      </c>
      <c r="BI43" s="203">
        <f t="shared" si="66"/>
        <v>0</v>
      </c>
      <c r="BJ43" s="203">
        <f t="shared" si="66"/>
        <v>0</v>
      </c>
      <c r="BK43" s="203">
        <f t="shared" si="66"/>
        <v>0</v>
      </c>
      <c r="BL43" s="203">
        <f t="shared" si="66"/>
        <v>0</v>
      </c>
      <c r="BM43" s="203">
        <f t="shared" ref="BM43:CM43" si="67">BL43*(1+BM$33)</f>
        <v>0</v>
      </c>
      <c r="BN43" s="203">
        <f t="shared" si="67"/>
        <v>0</v>
      </c>
      <c r="BO43" s="203">
        <f t="shared" si="67"/>
        <v>0</v>
      </c>
      <c r="BP43" s="203">
        <f t="shared" si="67"/>
        <v>0</v>
      </c>
      <c r="BQ43" s="203">
        <f t="shared" si="67"/>
        <v>0</v>
      </c>
      <c r="BR43" s="203">
        <f t="shared" si="67"/>
        <v>0</v>
      </c>
      <c r="BS43" s="203">
        <f t="shared" si="67"/>
        <v>0</v>
      </c>
      <c r="BT43" s="203">
        <f t="shared" si="67"/>
        <v>0</v>
      </c>
      <c r="BU43" s="203">
        <f t="shared" si="67"/>
        <v>0</v>
      </c>
      <c r="BV43" s="203">
        <f t="shared" si="67"/>
        <v>0</v>
      </c>
      <c r="BW43" s="203">
        <f t="shared" si="67"/>
        <v>0</v>
      </c>
      <c r="BX43" s="203">
        <f t="shared" si="67"/>
        <v>0</v>
      </c>
      <c r="BY43" s="203">
        <f t="shared" si="67"/>
        <v>0</v>
      </c>
      <c r="BZ43" s="203">
        <f t="shared" si="67"/>
        <v>0</v>
      </c>
      <c r="CA43" s="203">
        <f t="shared" si="67"/>
        <v>0</v>
      </c>
      <c r="CB43" s="203">
        <f t="shared" si="67"/>
        <v>0</v>
      </c>
      <c r="CC43" s="203">
        <f t="shared" si="67"/>
        <v>0</v>
      </c>
      <c r="CD43" s="203">
        <f t="shared" si="67"/>
        <v>0</v>
      </c>
      <c r="CE43" s="203">
        <f t="shared" si="67"/>
        <v>0</v>
      </c>
      <c r="CF43" s="203">
        <f t="shared" si="67"/>
        <v>0</v>
      </c>
      <c r="CG43" s="203">
        <f t="shared" si="67"/>
        <v>0</v>
      </c>
      <c r="CH43" s="203">
        <f t="shared" si="67"/>
        <v>0</v>
      </c>
      <c r="CI43" s="203">
        <f t="shared" si="67"/>
        <v>0</v>
      </c>
      <c r="CJ43" s="203">
        <f t="shared" si="67"/>
        <v>0</v>
      </c>
      <c r="CK43" s="203">
        <f t="shared" si="67"/>
        <v>0</v>
      </c>
      <c r="CL43" s="203">
        <f t="shared" si="67"/>
        <v>0</v>
      </c>
      <c r="CM43" s="203">
        <f t="shared" si="67"/>
        <v>0</v>
      </c>
    </row>
    <row r="44" spans="2:91" hidden="1" x14ac:dyDescent="0.2">
      <c r="B44" s="205">
        <f>Inputs!BS17</f>
        <v>0</v>
      </c>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F44" s="203">
        <f>Inputs!CA17</f>
        <v>0</v>
      </c>
      <c r="AG44" s="203">
        <f t="shared" ref="AG44:BL44" si="68">AF44*(1+AG$33)</f>
        <v>0</v>
      </c>
      <c r="AH44" s="203">
        <f t="shared" si="68"/>
        <v>0</v>
      </c>
      <c r="AI44" s="203">
        <f t="shared" si="68"/>
        <v>0</v>
      </c>
      <c r="AJ44" s="203">
        <f t="shared" si="68"/>
        <v>0</v>
      </c>
      <c r="AK44" s="203">
        <f t="shared" si="68"/>
        <v>0</v>
      </c>
      <c r="AL44" s="203">
        <f t="shared" si="68"/>
        <v>0</v>
      </c>
      <c r="AM44" s="203">
        <f t="shared" si="68"/>
        <v>0</v>
      </c>
      <c r="AN44" s="203">
        <f t="shared" si="68"/>
        <v>0</v>
      </c>
      <c r="AO44" s="203">
        <f t="shared" si="68"/>
        <v>0</v>
      </c>
      <c r="AP44" s="203">
        <f t="shared" si="68"/>
        <v>0</v>
      </c>
      <c r="AQ44" s="203">
        <f t="shared" si="68"/>
        <v>0</v>
      </c>
      <c r="AR44" s="203">
        <f t="shared" si="68"/>
        <v>0</v>
      </c>
      <c r="AS44" s="203">
        <f t="shared" si="68"/>
        <v>0</v>
      </c>
      <c r="AT44" s="203">
        <f t="shared" si="68"/>
        <v>0</v>
      </c>
      <c r="AU44" s="203">
        <f t="shared" si="68"/>
        <v>0</v>
      </c>
      <c r="AV44" s="203">
        <f t="shared" si="68"/>
        <v>0</v>
      </c>
      <c r="AW44" s="203">
        <f t="shared" si="68"/>
        <v>0</v>
      </c>
      <c r="AX44" s="203">
        <f t="shared" si="68"/>
        <v>0</v>
      </c>
      <c r="AY44" s="203">
        <f t="shared" si="68"/>
        <v>0</v>
      </c>
      <c r="AZ44" s="203">
        <f t="shared" si="68"/>
        <v>0</v>
      </c>
      <c r="BA44" s="203">
        <f t="shared" si="68"/>
        <v>0</v>
      </c>
      <c r="BB44" s="203">
        <f t="shared" si="68"/>
        <v>0</v>
      </c>
      <c r="BC44" s="203">
        <f t="shared" si="68"/>
        <v>0</v>
      </c>
      <c r="BD44" s="203">
        <f t="shared" si="68"/>
        <v>0</v>
      </c>
      <c r="BE44" s="203">
        <f t="shared" si="68"/>
        <v>0</v>
      </c>
      <c r="BF44" s="203">
        <f t="shared" si="68"/>
        <v>0</v>
      </c>
      <c r="BG44" s="203">
        <f t="shared" si="68"/>
        <v>0</v>
      </c>
      <c r="BH44" s="203">
        <f t="shared" si="68"/>
        <v>0</v>
      </c>
      <c r="BI44" s="203">
        <f t="shared" si="68"/>
        <v>0</v>
      </c>
      <c r="BJ44" s="203">
        <f t="shared" si="68"/>
        <v>0</v>
      </c>
      <c r="BK44" s="203">
        <f t="shared" si="68"/>
        <v>0</v>
      </c>
      <c r="BL44" s="203">
        <f t="shared" si="68"/>
        <v>0</v>
      </c>
      <c r="BM44" s="203">
        <f t="shared" ref="BM44:CM44" si="69">BL44*(1+BM$33)</f>
        <v>0</v>
      </c>
      <c r="BN44" s="203">
        <f t="shared" si="69"/>
        <v>0</v>
      </c>
      <c r="BO44" s="203">
        <f t="shared" si="69"/>
        <v>0</v>
      </c>
      <c r="BP44" s="203">
        <f t="shared" si="69"/>
        <v>0</v>
      </c>
      <c r="BQ44" s="203">
        <f t="shared" si="69"/>
        <v>0</v>
      </c>
      <c r="BR44" s="203">
        <f t="shared" si="69"/>
        <v>0</v>
      </c>
      <c r="BS44" s="203">
        <f t="shared" si="69"/>
        <v>0</v>
      </c>
      <c r="BT44" s="203">
        <f t="shared" si="69"/>
        <v>0</v>
      </c>
      <c r="BU44" s="203">
        <f t="shared" si="69"/>
        <v>0</v>
      </c>
      <c r="BV44" s="203">
        <f t="shared" si="69"/>
        <v>0</v>
      </c>
      <c r="BW44" s="203">
        <f t="shared" si="69"/>
        <v>0</v>
      </c>
      <c r="BX44" s="203">
        <f t="shared" si="69"/>
        <v>0</v>
      </c>
      <c r="BY44" s="203">
        <f t="shared" si="69"/>
        <v>0</v>
      </c>
      <c r="BZ44" s="203">
        <f t="shared" si="69"/>
        <v>0</v>
      </c>
      <c r="CA44" s="203">
        <f t="shared" si="69"/>
        <v>0</v>
      </c>
      <c r="CB44" s="203">
        <f t="shared" si="69"/>
        <v>0</v>
      </c>
      <c r="CC44" s="203">
        <f t="shared" si="69"/>
        <v>0</v>
      </c>
      <c r="CD44" s="203">
        <f t="shared" si="69"/>
        <v>0</v>
      </c>
      <c r="CE44" s="203">
        <f t="shared" si="69"/>
        <v>0</v>
      </c>
      <c r="CF44" s="203">
        <f t="shared" si="69"/>
        <v>0</v>
      </c>
      <c r="CG44" s="203">
        <f t="shared" si="69"/>
        <v>0</v>
      </c>
      <c r="CH44" s="203">
        <f t="shared" si="69"/>
        <v>0</v>
      </c>
      <c r="CI44" s="203">
        <f t="shared" si="69"/>
        <v>0</v>
      </c>
      <c r="CJ44" s="203">
        <f t="shared" si="69"/>
        <v>0</v>
      </c>
      <c r="CK44" s="203">
        <f t="shared" si="69"/>
        <v>0</v>
      </c>
      <c r="CL44" s="203">
        <f t="shared" si="69"/>
        <v>0</v>
      </c>
      <c r="CM44" s="203">
        <f t="shared" si="69"/>
        <v>0</v>
      </c>
    </row>
    <row r="45" spans="2:91" hidden="1" x14ac:dyDescent="0.2">
      <c r="B45" s="205">
        <f>Inputs!BS18</f>
        <v>0</v>
      </c>
      <c r="C45" s="204"/>
      <c r="D45" s="204"/>
      <c r="E45" s="204"/>
      <c r="F45" s="204"/>
      <c r="G45" s="204"/>
      <c r="H45" s="204"/>
      <c r="I45" s="204"/>
      <c r="J45" s="204"/>
      <c r="K45" s="204"/>
      <c r="L45" s="204"/>
      <c r="M45" s="204"/>
      <c r="N45" s="204"/>
      <c r="O45" s="204"/>
      <c r="P45" s="204"/>
      <c r="Q45" s="204"/>
      <c r="R45" s="204"/>
      <c r="S45" s="204"/>
      <c r="T45" s="204"/>
      <c r="U45" s="204"/>
      <c r="V45" s="204"/>
      <c r="W45" s="204"/>
      <c r="X45" s="204"/>
      <c r="Y45" s="204"/>
      <c r="Z45" s="204"/>
      <c r="AA45" s="204"/>
      <c r="AB45" s="204"/>
      <c r="AC45" s="204"/>
      <c r="AD45" s="204"/>
      <c r="AF45" s="203">
        <f>Inputs!CA18</f>
        <v>0</v>
      </c>
      <c r="AG45" s="203">
        <f t="shared" ref="AG45:BL45" si="70">AF45*(1+AG$33)</f>
        <v>0</v>
      </c>
      <c r="AH45" s="203">
        <f t="shared" si="70"/>
        <v>0</v>
      </c>
      <c r="AI45" s="203">
        <f t="shared" si="70"/>
        <v>0</v>
      </c>
      <c r="AJ45" s="203">
        <f t="shared" si="70"/>
        <v>0</v>
      </c>
      <c r="AK45" s="203">
        <f t="shared" si="70"/>
        <v>0</v>
      </c>
      <c r="AL45" s="203">
        <f t="shared" si="70"/>
        <v>0</v>
      </c>
      <c r="AM45" s="203">
        <f t="shared" si="70"/>
        <v>0</v>
      </c>
      <c r="AN45" s="203">
        <f t="shared" si="70"/>
        <v>0</v>
      </c>
      <c r="AO45" s="203">
        <f t="shared" si="70"/>
        <v>0</v>
      </c>
      <c r="AP45" s="203">
        <f t="shared" si="70"/>
        <v>0</v>
      </c>
      <c r="AQ45" s="203">
        <f t="shared" si="70"/>
        <v>0</v>
      </c>
      <c r="AR45" s="203">
        <f t="shared" si="70"/>
        <v>0</v>
      </c>
      <c r="AS45" s="203">
        <f t="shared" si="70"/>
        <v>0</v>
      </c>
      <c r="AT45" s="203">
        <f t="shared" si="70"/>
        <v>0</v>
      </c>
      <c r="AU45" s="203">
        <f t="shared" si="70"/>
        <v>0</v>
      </c>
      <c r="AV45" s="203">
        <f t="shared" si="70"/>
        <v>0</v>
      </c>
      <c r="AW45" s="203">
        <f t="shared" si="70"/>
        <v>0</v>
      </c>
      <c r="AX45" s="203">
        <f t="shared" si="70"/>
        <v>0</v>
      </c>
      <c r="AY45" s="203">
        <f t="shared" si="70"/>
        <v>0</v>
      </c>
      <c r="AZ45" s="203">
        <f t="shared" si="70"/>
        <v>0</v>
      </c>
      <c r="BA45" s="203">
        <f t="shared" si="70"/>
        <v>0</v>
      </c>
      <c r="BB45" s="203">
        <f t="shared" si="70"/>
        <v>0</v>
      </c>
      <c r="BC45" s="203">
        <f t="shared" si="70"/>
        <v>0</v>
      </c>
      <c r="BD45" s="203">
        <f t="shared" si="70"/>
        <v>0</v>
      </c>
      <c r="BE45" s="203">
        <f t="shared" si="70"/>
        <v>0</v>
      </c>
      <c r="BF45" s="203">
        <f t="shared" si="70"/>
        <v>0</v>
      </c>
      <c r="BG45" s="203">
        <f t="shared" si="70"/>
        <v>0</v>
      </c>
      <c r="BH45" s="203">
        <f t="shared" si="70"/>
        <v>0</v>
      </c>
      <c r="BI45" s="203">
        <f t="shared" si="70"/>
        <v>0</v>
      </c>
      <c r="BJ45" s="203">
        <f t="shared" si="70"/>
        <v>0</v>
      </c>
      <c r="BK45" s="203">
        <f t="shared" si="70"/>
        <v>0</v>
      </c>
      <c r="BL45" s="203">
        <f t="shared" si="70"/>
        <v>0</v>
      </c>
      <c r="BM45" s="203">
        <f t="shared" ref="BM45:CM45" si="71">BL45*(1+BM$33)</f>
        <v>0</v>
      </c>
      <c r="BN45" s="203">
        <f t="shared" si="71"/>
        <v>0</v>
      </c>
      <c r="BO45" s="203">
        <f t="shared" si="71"/>
        <v>0</v>
      </c>
      <c r="BP45" s="203">
        <f t="shared" si="71"/>
        <v>0</v>
      </c>
      <c r="BQ45" s="203">
        <f t="shared" si="71"/>
        <v>0</v>
      </c>
      <c r="BR45" s="203">
        <f t="shared" si="71"/>
        <v>0</v>
      </c>
      <c r="BS45" s="203">
        <f t="shared" si="71"/>
        <v>0</v>
      </c>
      <c r="BT45" s="203">
        <f t="shared" si="71"/>
        <v>0</v>
      </c>
      <c r="BU45" s="203">
        <f t="shared" si="71"/>
        <v>0</v>
      </c>
      <c r="BV45" s="203">
        <f t="shared" si="71"/>
        <v>0</v>
      </c>
      <c r="BW45" s="203">
        <f t="shared" si="71"/>
        <v>0</v>
      </c>
      <c r="BX45" s="203">
        <f t="shared" si="71"/>
        <v>0</v>
      </c>
      <c r="BY45" s="203">
        <f t="shared" si="71"/>
        <v>0</v>
      </c>
      <c r="BZ45" s="203">
        <f t="shared" si="71"/>
        <v>0</v>
      </c>
      <c r="CA45" s="203">
        <f t="shared" si="71"/>
        <v>0</v>
      </c>
      <c r="CB45" s="203">
        <f t="shared" si="71"/>
        <v>0</v>
      </c>
      <c r="CC45" s="203">
        <f t="shared" si="71"/>
        <v>0</v>
      </c>
      <c r="CD45" s="203">
        <f t="shared" si="71"/>
        <v>0</v>
      </c>
      <c r="CE45" s="203">
        <f t="shared" si="71"/>
        <v>0</v>
      </c>
      <c r="CF45" s="203">
        <f t="shared" si="71"/>
        <v>0</v>
      </c>
      <c r="CG45" s="203">
        <f t="shared" si="71"/>
        <v>0</v>
      </c>
      <c r="CH45" s="203">
        <f t="shared" si="71"/>
        <v>0</v>
      </c>
      <c r="CI45" s="203">
        <f t="shared" si="71"/>
        <v>0</v>
      </c>
      <c r="CJ45" s="203">
        <f t="shared" si="71"/>
        <v>0</v>
      </c>
      <c r="CK45" s="203">
        <f t="shared" si="71"/>
        <v>0</v>
      </c>
      <c r="CL45" s="203">
        <f t="shared" si="71"/>
        <v>0</v>
      </c>
      <c r="CM45" s="203">
        <f t="shared" si="71"/>
        <v>0</v>
      </c>
    </row>
    <row r="46" spans="2:91" hidden="1" x14ac:dyDescent="0.2">
      <c r="B46" s="205">
        <f>Inputs!BS19</f>
        <v>0</v>
      </c>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c r="AB46" s="204"/>
      <c r="AC46" s="204"/>
      <c r="AD46" s="204"/>
      <c r="AF46" s="203">
        <f>Inputs!CA19</f>
        <v>0</v>
      </c>
      <c r="AG46" s="203">
        <f t="shared" ref="AG46:BL46" si="72">AF46*(1+AG$33)</f>
        <v>0</v>
      </c>
      <c r="AH46" s="203">
        <f t="shared" si="72"/>
        <v>0</v>
      </c>
      <c r="AI46" s="203">
        <f t="shared" si="72"/>
        <v>0</v>
      </c>
      <c r="AJ46" s="203">
        <f t="shared" si="72"/>
        <v>0</v>
      </c>
      <c r="AK46" s="203">
        <f t="shared" si="72"/>
        <v>0</v>
      </c>
      <c r="AL46" s="203">
        <f t="shared" si="72"/>
        <v>0</v>
      </c>
      <c r="AM46" s="203">
        <f t="shared" si="72"/>
        <v>0</v>
      </c>
      <c r="AN46" s="203">
        <f t="shared" si="72"/>
        <v>0</v>
      </c>
      <c r="AO46" s="203">
        <f t="shared" si="72"/>
        <v>0</v>
      </c>
      <c r="AP46" s="203">
        <f t="shared" si="72"/>
        <v>0</v>
      </c>
      <c r="AQ46" s="203">
        <f t="shared" si="72"/>
        <v>0</v>
      </c>
      <c r="AR46" s="203">
        <f t="shared" si="72"/>
        <v>0</v>
      </c>
      <c r="AS46" s="203">
        <f t="shared" si="72"/>
        <v>0</v>
      </c>
      <c r="AT46" s="203">
        <f t="shared" si="72"/>
        <v>0</v>
      </c>
      <c r="AU46" s="203">
        <f t="shared" si="72"/>
        <v>0</v>
      </c>
      <c r="AV46" s="203">
        <f t="shared" si="72"/>
        <v>0</v>
      </c>
      <c r="AW46" s="203">
        <f t="shared" si="72"/>
        <v>0</v>
      </c>
      <c r="AX46" s="203">
        <f t="shared" si="72"/>
        <v>0</v>
      </c>
      <c r="AY46" s="203">
        <f t="shared" si="72"/>
        <v>0</v>
      </c>
      <c r="AZ46" s="203">
        <f t="shared" si="72"/>
        <v>0</v>
      </c>
      <c r="BA46" s="203">
        <f t="shared" si="72"/>
        <v>0</v>
      </c>
      <c r="BB46" s="203">
        <f t="shared" si="72"/>
        <v>0</v>
      </c>
      <c r="BC46" s="203">
        <f t="shared" si="72"/>
        <v>0</v>
      </c>
      <c r="BD46" s="203">
        <f t="shared" si="72"/>
        <v>0</v>
      </c>
      <c r="BE46" s="203">
        <f t="shared" si="72"/>
        <v>0</v>
      </c>
      <c r="BF46" s="203">
        <f t="shared" si="72"/>
        <v>0</v>
      </c>
      <c r="BG46" s="203">
        <f t="shared" si="72"/>
        <v>0</v>
      </c>
      <c r="BH46" s="203">
        <f t="shared" si="72"/>
        <v>0</v>
      </c>
      <c r="BI46" s="203">
        <f t="shared" si="72"/>
        <v>0</v>
      </c>
      <c r="BJ46" s="203">
        <f t="shared" si="72"/>
        <v>0</v>
      </c>
      <c r="BK46" s="203">
        <f t="shared" si="72"/>
        <v>0</v>
      </c>
      <c r="BL46" s="203">
        <f t="shared" si="72"/>
        <v>0</v>
      </c>
      <c r="BM46" s="203">
        <f t="shared" ref="BM46:CM46" si="73">BL46*(1+BM$33)</f>
        <v>0</v>
      </c>
      <c r="BN46" s="203">
        <f t="shared" si="73"/>
        <v>0</v>
      </c>
      <c r="BO46" s="203">
        <f t="shared" si="73"/>
        <v>0</v>
      </c>
      <c r="BP46" s="203">
        <f t="shared" si="73"/>
        <v>0</v>
      </c>
      <c r="BQ46" s="203">
        <f t="shared" si="73"/>
        <v>0</v>
      </c>
      <c r="BR46" s="203">
        <f t="shared" si="73"/>
        <v>0</v>
      </c>
      <c r="BS46" s="203">
        <f t="shared" si="73"/>
        <v>0</v>
      </c>
      <c r="BT46" s="203">
        <f t="shared" si="73"/>
        <v>0</v>
      </c>
      <c r="BU46" s="203">
        <f t="shared" si="73"/>
        <v>0</v>
      </c>
      <c r="BV46" s="203">
        <f t="shared" si="73"/>
        <v>0</v>
      </c>
      <c r="BW46" s="203">
        <f t="shared" si="73"/>
        <v>0</v>
      </c>
      <c r="BX46" s="203">
        <f t="shared" si="73"/>
        <v>0</v>
      </c>
      <c r="BY46" s="203">
        <f t="shared" si="73"/>
        <v>0</v>
      </c>
      <c r="BZ46" s="203">
        <f t="shared" si="73"/>
        <v>0</v>
      </c>
      <c r="CA46" s="203">
        <f t="shared" si="73"/>
        <v>0</v>
      </c>
      <c r="CB46" s="203">
        <f t="shared" si="73"/>
        <v>0</v>
      </c>
      <c r="CC46" s="203">
        <f t="shared" si="73"/>
        <v>0</v>
      </c>
      <c r="CD46" s="203">
        <f t="shared" si="73"/>
        <v>0</v>
      </c>
      <c r="CE46" s="203">
        <f t="shared" si="73"/>
        <v>0</v>
      </c>
      <c r="CF46" s="203">
        <f t="shared" si="73"/>
        <v>0</v>
      </c>
      <c r="CG46" s="203">
        <f t="shared" si="73"/>
        <v>0</v>
      </c>
      <c r="CH46" s="203">
        <f t="shared" si="73"/>
        <v>0</v>
      </c>
      <c r="CI46" s="203">
        <f t="shared" si="73"/>
        <v>0</v>
      </c>
      <c r="CJ46" s="203">
        <f t="shared" si="73"/>
        <v>0</v>
      </c>
      <c r="CK46" s="203">
        <f t="shared" si="73"/>
        <v>0</v>
      </c>
      <c r="CL46" s="203">
        <f t="shared" si="73"/>
        <v>0</v>
      </c>
      <c r="CM46" s="203">
        <f t="shared" si="73"/>
        <v>0</v>
      </c>
    </row>
    <row r="47" spans="2:91" hidden="1" x14ac:dyDescent="0.2">
      <c r="B47" s="205">
        <f>Inputs!BS20</f>
        <v>0</v>
      </c>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F47" s="203">
        <f>Inputs!CA20</f>
        <v>0</v>
      </c>
      <c r="AG47" s="203">
        <f t="shared" ref="AG47:BL47" si="74">AF47*(1+AG$33)</f>
        <v>0</v>
      </c>
      <c r="AH47" s="203">
        <f t="shared" si="74"/>
        <v>0</v>
      </c>
      <c r="AI47" s="203">
        <f t="shared" si="74"/>
        <v>0</v>
      </c>
      <c r="AJ47" s="203">
        <f t="shared" si="74"/>
        <v>0</v>
      </c>
      <c r="AK47" s="203">
        <f t="shared" si="74"/>
        <v>0</v>
      </c>
      <c r="AL47" s="203">
        <f t="shared" si="74"/>
        <v>0</v>
      </c>
      <c r="AM47" s="203">
        <f t="shared" si="74"/>
        <v>0</v>
      </c>
      <c r="AN47" s="203">
        <f t="shared" si="74"/>
        <v>0</v>
      </c>
      <c r="AO47" s="203">
        <f t="shared" si="74"/>
        <v>0</v>
      </c>
      <c r="AP47" s="203">
        <f t="shared" si="74"/>
        <v>0</v>
      </c>
      <c r="AQ47" s="203">
        <f t="shared" si="74"/>
        <v>0</v>
      </c>
      <c r="AR47" s="203">
        <f t="shared" si="74"/>
        <v>0</v>
      </c>
      <c r="AS47" s="203">
        <f t="shared" si="74"/>
        <v>0</v>
      </c>
      <c r="AT47" s="203">
        <f t="shared" si="74"/>
        <v>0</v>
      </c>
      <c r="AU47" s="203">
        <f t="shared" si="74"/>
        <v>0</v>
      </c>
      <c r="AV47" s="203">
        <f t="shared" si="74"/>
        <v>0</v>
      </c>
      <c r="AW47" s="203">
        <f t="shared" si="74"/>
        <v>0</v>
      </c>
      <c r="AX47" s="203">
        <f t="shared" si="74"/>
        <v>0</v>
      </c>
      <c r="AY47" s="203">
        <f t="shared" si="74"/>
        <v>0</v>
      </c>
      <c r="AZ47" s="203">
        <f t="shared" si="74"/>
        <v>0</v>
      </c>
      <c r="BA47" s="203">
        <f t="shared" si="74"/>
        <v>0</v>
      </c>
      <c r="BB47" s="203">
        <f t="shared" si="74"/>
        <v>0</v>
      </c>
      <c r="BC47" s="203">
        <f t="shared" si="74"/>
        <v>0</v>
      </c>
      <c r="BD47" s="203">
        <f t="shared" si="74"/>
        <v>0</v>
      </c>
      <c r="BE47" s="203">
        <f t="shared" si="74"/>
        <v>0</v>
      </c>
      <c r="BF47" s="203">
        <f t="shared" si="74"/>
        <v>0</v>
      </c>
      <c r="BG47" s="203">
        <f t="shared" si="74"/>
        <v>0</v>
      </c>
      <c r="BH47" s="203">
        <f t="shared" si="74"/>
        <v>0</v>
      </c>
      <c r="BI47" s="203">
        <f t="shared" si="74"/>
        <v>0</v>
      </c>
      <c r="BJ47" s="203">
        <f t="shared" si="74"/>
        <v>0</v>
      </c>
      <c r="BK47" s="203">
        <f t="shared" si="74"/>
        <v>0</v>
      </c>
      <c r="BL47" s="203">
        <f t="shared" si="74"/>
        <v>0</v>
      </c>
      <c r="BM47" s="203">
        <f t="shared" ref="BM47:CM47" si="75">BL47*(1+BM$33)</f>
        <v>0</v>
      </c>
      <c r="BN47" s="203">
        <f t="shared" si="75"/>
        <v>0</v>
      </c>
      <c r="BO47" s="203">
        <f t="shared" si="75"/>
        <v>0</v>
      </c>
      <c r="BP47" s="203">
        <f t="shared" si="75"/>
        <v>0</v>
      </c>
      <c r="BQ47" s="203">
        <f t="shared" si="75"/>
        <v>0</v>
      </c>
      <c r="BR47" s="203">
        <f t="shared" si="75"/>
        <v>0</v>
      </c>
      <c r="BS47" s="203">
        <f t="shared" si="75"/>
        <v>0</v>
      </c>
      <c r="BT47" s="203">
        <f t="shared" si="75"/>
        <v>0</v>
      </c>
      <c r="BU47" s="203">
        <f t="shared" si="75"/>
        <v>0</v>
      </c>
      <c r="BV47" s="203">
        <f t="shared" si="75"/>
        <v>0</v>
      </c>
      <c r="BW47" s="203">
        <f t="shared" si="75"/>
        <v>0</v>
      </c>
      <c r="BX47" s="203">
        <f t="shared" si="75"/>
        <v>0</v>
      </c>
      <c r="BY47" s="203">
        <f t="shared" si="75"/>
        <v>0</v>
      </c>
      <c r="BZ47" s="203">
        <f t="shared" si="75"/>
        <v>0</v>
      </c>
      <c r="CA47" s="203">
        <f t="shared" si="75"/>
        <v>0</v>
      </c>
      <c r="CB47" s="203">
        <f t="shared" si="75"/>
        <v>0</v>
      </c>
      <c r="CC47" s="203">
        <f t="shared" si="75"/>
        <v>0</v>
      </c>
      <c r="CD47" s="203">
        <f t="shared" si="75"/>
        <v>0</v>
      </c>
      <c r="CE47" s="203">
        <f t="shared" si="75"/>
        <v>0</v>
      </c>
      <c r="CF47" s="203">
        <f t="shared" si="75"/>
        <v>0</v>
      </c>
      <c r="CG47" s="203">
        <f t="shared" si="75"/>
        <v>0</v>
      </c>
      <c r="CH47" s="203">
        <f t="shared" si="75"/>
        <v>0</v>
      </c>
      <c r="CI47" s="203">
        <f t="shared" si="75"/>
        <v>0</v>
      </c>
      <c r="CJ47" s="203">
        <f t="shared" si="75"/>
        <v>0</v>
      </c>
      <c r="CK47" s="203">
        <f t="shared" si="75"/>
        <v>0</v>
      </c>
      <c r="CL47" s="203">
        <f t="shared" si="75"/>
        <v>0</v>
      </c>
      <c r="CM47" s="203">
        <f t="shared" si="75"/>
        <v>0</v>
      </c>
    </row>
    <row r="48" spans="2:91" hidden="1" x14ac:dyDescent="0.2">
      <c r="B48" s="205">
        <f>Inputs!BS21</f>
        <v>0</v>
      </c>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F48" s="203">
        <f>Inputs!CA21</f>
        <v>0</v>
      </c>
      <c r="AG48" s="203">
        <f t="shared" ref="AG48:BL48" si="76">AF48*(1+AG$33)</f>
        <v>0</v>
      </c>
      <c r="AH48" s="203">
        <f t="shared" si="76"/>
        <v>0</v>
      </c>
      <c r="AI48" s="203">
        <f t="shared" si="76"/>
        <v>0</v>
      </c>
      <c r="AJ48" s="203">
        <f t="shared" si="76"/>
        <v>0</v>
      </c>
      <c r="AK48" s="203">
        <f t="shared" si="76"/>
        <v>0</v>
      </c>
      <c r="AL48" s="203">
        <f t="shared" si="76"/>
        <v>0</v>
      </c>
      <c r="AM48" s="203">
        <f t="shared" si="76"/>
        <v>0</v>
      </c>
      <c r="AN48" s="203">
        <f t="shared" si="76"/>
        <v>0</v>
      </c>
      <c r="AO48" s="203">
        <f t="shared" si="76"/>
        <v>0</v>
      </c>
      <c r="AP48" s="203">
        <f t="shared" si="76"/>
        <v>0</v>
      </c>
      <c r="AQ48" s="203">
        <f t="shared" si="76"/>
        <v>0</v>
      </c>
      <c r="AR48" s="203">
        <f t="shared" si="76"/>
        <v>0</v>
      </c>
      <c r="AS48" s="203">
        <f t="shared" si="76"/>
        <v>0</v>
      </c>
      <c r="AT48" s="203">
        <f t="shared" si="76"/>
        <v>0</v>
      </c>
      <c r="AU48" s="203">
        <f t="shared" si="76"/>
        <v>0</v>
      </c>
      <c r="AV48" s="203">
        <f t="shared" si="76"/>
        <v>0</v>
      </c>
      <c r="AW48" s="203">
        <f t="shared" si="76"/>
        <v>0</v>
      </c>
      <c r="AX48" s="203">
        <f t="shared" si="76"/>
        <v>0</v>
      </c>
      <c r="AY48" s="203">
        <f t="shared" si="76"/>
        <v>0</v>
      </c>
      <c r="AZ48" s="203">
        <f t="shared" si="76"/>
        <v>0</v>
      </c>
      <c r="BA48" s="203">
        <f t="shared" si="76"/>
        <v>0</v>
      </c>
      <c r="BB48" s="203">
        <f t="shared" si="76"/>
        <v>0</v>
      </c>
      <c r="BC48" s="203">
        <f t="shared" si="76"/>
        <v>0</v>
      </c>
      <c r="BD48" s="203">
        <f t="shared" si="76"/>
        <v>0</v>
      </c>
      <c r="BE48" s="203">
        <f t="shared" si="76"/>
        <v>0</v>
      </c>
      <c r="BF48" s="203">
        <f t="shared" si="76"/>
        <v>0</v>
      </c>
      <c r="BG48" s="203">
        <f t="shared" si="76"/>
        <v>0</v>
      </c>
      <c r="BH48" s="203">
        <f t="shared" si="76"/>
        <v>0</v>
      </c>
      <c r="BI48" s="203">
        <f t="shared" si="76"/>
        <v>0</v>
      </c>
      <c r="BJ48" s="203">
        <f t="shared" si="76"/>
        <v>0</v>
      </c>
      <c r="BK48" s="203">
        <f t="shared" si="76"/>
        <v>0</v>
      </c>
      <c r="BL48" s="203">
        <f t="shared" si="76"/>
        <v>0</v>
      </c>
      <c r="BM48" s="203">
        <f t="shared" ref="BM48:CM48" si="77">BL48*(1+BM$33)</f>
        <v>0</v>
      </c>
      <c r="BN48" s="203">
        <f t="shared" si="77"/>
        <v>0</v>
      </c>
      <c r="BO48" s="203">
        <f t="shared" si="77"/>
        <v>0</v>
      </c>
      <c r="BP48" s="203">
        <f t="shared" si="77"/>
        <v>0</v>
      </c>
      <c r="BQ48" s="203">
        <f t="shared" si="77"/>
        <v>0</v>
      </c>
      <c r="BR48" s="203">
        <f t="shared" si="77"/>
        <v>0</v>
      </c>
      <c r="BS48" s="203">
        <f t="shared" si="77"/>
        <v>0</v>
      </c>
      <c r="BT48" s="203">
        <f t="shared" si="77"/>
        <v>0</v>
      </c>
      <c r="BU48" s="203">
        <f t="shared" si="77"/>
        <v>0</v>
      </c>
      <c r="BV48" s="203">
        <f t="shared" si="77"/>
        <v>0</v>
      </c>
      <c r="BW48" s="203">
        <f t="shared" si="77"/>
        <v>0</v>
      </c>
      <c r="BX48" s="203">
        <f t="shared" si="77"/>
        <v>0</v>
      </c>
      <c r="BY48" s="203">
        <f t="shared" si="77"/>
        <v>0</v>
      </c>
      <c r="BZ48" s="203">
        <f t="shared" si="77"/>
        <v>0</v>
      </c>
      <c r="CA48" s="203">
        <f t="shared" si="77"/>
        <v>0</v>
      </c>
      <c r="CB48" s="203">
        <f t="shared" si="77"/>
        <v>0</v>
      </c>
      <c r="CC48" s="203">
        <f t="shared" si="77"/>
        <v>0</v>
      </c>
      <c r="CD48" s="203">
        <f t="shared" si="77"/>
        <v>0</v>
      </c>
      <c r="CE48" s="203">
        <f t="shared" si="77"/>
        <v>0</v>
      </c>
      <c r="CF48" s="203">
        <f t="shared" si="77"/>
        <v>0</v>
      </c>
      <c r="CG48" s="203">
        <f t="shared" si="77"/>
        <v>0</v>
      </c>
      <c r="CH48" s="203">
        <f t="shared" si="77"/>
        <v>0</v>
      </c>
      <c r="CI48" s="203">
        <f t="shared" si="77"/>
        <v>0</v>
      </c>
      <c r="CJ48" s="203">
        <f t="shared" si="77"/>
        <v>0</v>
      </c>
      <c r="CK48" s="203">
        <f t="shared" si="77"/>
        <v>0</v>
      </c>
      <c r="CL48" s="203">
        <f t="shared" si="77"/>
        <v>0</v>
      </c>
      <c r="CM48" s="203">
        <f t="shared" si="77"/>
        <v>0</v>
      </c>
    </row>
    <row r="49" spans="2:91" hidden="1" x14ac:dyDescent="0.2">
      <c r="B49" s="205">
        <f>Inputs!BS22</f>
        <v>0</v>
      </c>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F49" s="203">
        <f>Inputs!CA22</f>
        <v>0</v>
      </c>
      <c r="AG49" s="203">
        <f t="shared" ref="AG49:BL49" si="78">AF49*(1+AG$33)</f>
        <v>0</v>
      </c>
      <c r="AH49" s="203">
        <f t="shared" si="78"/>
        <v>0</v>
      </c>
      <c r="AI49" s="203">
        <f t="shared" si="78"/>
        <v>0</v>
      </c>
      <c r="AJ49" s="203">
        <f t="shared" si="78"/>
        <v>0</v>
      </c>
      <c r="AK49" s="203">
        <f t="shared" si="78"/>
        <v>0</v>
      </c>
      <c r="AL49" s="203">
        <f t="shared" si="78"/>
        <v>0</v>
      </c>
      <c r="AM49" s="203">
        <f t="shared" si="78"/>
        <v>0</v>
      </c>
      <c r="AN49" s="203">
        <f t="shared" si="78"/>
        <v>0</v>
      </c>
      <c r="AO49" s="203">
        <f t="shared" si="78"/>
        <v>0</v>
      </c>
      <c r="AP49" s="203">
        <f t="shared" si="78"/>
        <v>0</v>
      </c>
      <c r="AQ49" s="203">
        <f t="shared" si="78"/>
        <v>0</v>
      </c>
      <c r="AR49" s="203">
        <f t="shared" si="78"/>
        <v>0</v>
      </c>
      <c r="AS49" s="203">
        <f t="shared" si="78"/>
        <v>0</v>
      </c>
      <c r="AT49" s="203">
        <f t="shared" si="78"/>
        <v>0</v>
      </c>
      <c r="AU49" s="203">
        <f t="shared" si="78"/>
        <v>0</v>
      </c>
      <c r="AV49" s="203">
        <f t="shared" si="78"/>
        <v>0</v>
      </c>
      <c r="AW49" s="203">
        <f t="shared" si="78"/>
        <v>0</v>
      </c>
      <c r="AX49" s="203">
        <f t="shared" si="78"/>
        <v>0</v>
      </c>
      <c r="AY49" s="203">
        <f t="shared" si="78"/>
        <v>0</v>
      </c>
      <c r="AZ49" s="203">
        <f t="shared" si="78"/>
        <v>0</v>
      </c>
      <c r="BA49" s="203">
        <f t="shared" si="78"/>
        <v>0</v>
      </c>
      <c r="BB49" s="203">
        <f t="shared" si="78"/>
        <v>0</v>
      </c>
      <c r="BC49" s="203">
        <f t="shared" si="78"/>
        <v>0</v>
      </c>
      <c r="BD49" s="203">
        <f t="shared" si="78"/>
        <v>0</v>
      </c>
      <c r="BE49" s="203">
        <f t="shared" si="78"/>
        <v>0</v>
      </c>
      <c r="BF49" s="203">
        <f t="shared" si="78"/>
        <v>0</v>
      </c>
      <c r="BG49" s="203">
        <f t="shared" si="78"/>
        <v>0</v>
      </c>
      <c r="BH49" s="203">
        <f t="shared" si="78"/>
        <v>0</v>
      </c>
      <c r="BI49" s="203">
        <f t="shared" si="78"/>
        <v>0</v>
      </c>
      <c r="BJ49" s="203">
        <f t="shared" si="78"/>
        <v>0</v>
      </c>
      <c r="BK49" s="203">
        <f t="shared" si="78"/>
        <v>0</v>
      </c>
      <c r="BL49" s="203">
        <f t="shared" si="78"/>
        <v>0</v>
      </c>
      <c r="BM49" s="203">
        <f t="shared" ref="BM49:CM49" si="79">BL49*(1+BM$33)</f>
        <v>0</v>
      </c>
      <c r="BN49" s="203">
        <f t="shared" si="79"/>
        <v>0</v>
      </c>
      <c r="BO49" s="203">
        <f t="shared" si="79"/>
        <v>0</v>
      </c>
      <c r="BP49" s="203">
        <f t="shared" si="79"/>
        <v>0</v>
      </c>
      <c r="BQ49" s="203">
        <f t="shared" si="79"/>
        <v>0</v>
      </c>
      <c r="BR49" s="203">
        <f t="shared" si="79"/>
        <v>0</v>
      </c>
      <c r="BS49" s="203">
        <f t="shared" si="79"/>
        <v>0</v>
      </c>
      <c r="BT49" s="203">
        <f t="shared" si="79"/>
        <v>0</v>
      </c>
      <c r="BU49" s="203">
        <f t="shared" si="79"/>
        <v>0</v>
      </c>
      <c r="BV49" s="203">
        <f t="shared" si="79"/>
        <v>0</v>
      </c>
      <c r="BW49" s="203">
        <f t="shared" si="79"/>
        <v>0</v>
      </c>
      <c r="BX49" s="203">
        <f t="shared" si="79"/>
        <v>0</v>
      </c>
      <c r="BY49" s="203">
        <f t="shared" si="79"/>
        <v>0</v>
      </c>
      <c r="BZ49" s="203">
        <f t="shared" si="79"/>
        <v>0</v>
      </c>
      <c r="CA49" s="203">
        <f t="shared" si="79"/>
        <v>0</v>
      </c>
      <c r="CB49" s="203">
        <f t="shared" si="79"/>
        <v>0</v>
      </c>
      <c r="CC49" s="203">
        <f t="shared" si="79"/>
        <v>0</v>
      </c>
      <c r="CD49" s="203">
        <f t="shared" si="79"/>
        <v>0</v>
      </c>
      <c r="CE49" s="203">
        <f t="shared" si="79"/>
        <v>0</v>
      </c>
      <c r="CF49" s="203">
        <f t="shared" si="79"/>
        <v>0</v>
      </c>
      <c r="CG49" s="203">
        <f t="shared" si="79"/>
        <v>0</v>
      </c>
      <c r="CH49" s="203">
        <f t="shared" si="79"/>
        <v>0</v>
      </c>
      <c r="CI49" s="203">
        <f t="shared" si="79"/>
        <v>0</v>
      </c>
      <c r="CJ49" s="203">
        <f t="shared" si="79"/>
        <v>0</v>
      </c>
      <c r="CK49" s="203">
        <f t="shared" si="79"/>
        <v>0</v>
      </c>
      <c r="CL49" s="203">
        <f t="shared" si="79"/>
        <v>0</v>
      </c>
      <c r="CM49" s="203">
        <f t="shared" si="79"/>
        <v>0</v>
      </c>
    </row>
    <row r="50" spans="2:91" hidden="1" x14ac:dyDescent="0.2">
      <c r="B50" s="205">
        <f>Inputs!BS23</f>
        <v>0</v>
      </c>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F50" s="203">
        <f>Inputs!CA23</f>
        <v>0</v>
      </c>
      <c r="AG50" s="203">
        <f t="shared" ref="AG50:BL50" si="80">AF50*(1+AG$33)</f>
        <v>0</v>
      </c>
      <c r="AH50" s="203">
        <f t="shared" si="80"/>
        <v>0</v>
      </c>
      <c r="AI50" s="203">
        <f t="shared" si="80"/>
        <v>0</v>
      </c>
      <c r="AJ50" s="203">
        <f t="shared" si="80"/>
        <v>0</v>
      </c>
      <c r="AK50" s="203">
        <f t="shared" si="80"/>
        <v>0</v>
      </c>
      <c r="AL50" s="203">
        <f t="shared" si="80"/>
        <v>0</v>
      </c>
      <c r="AM50" s="203">
        <f t="shared" si="80"/>
        <v>0</v>
      </c>
      <c r="AN50" s="203">
        <f t="shared" si="80"/>
        <v>0</v>
      </c>
      <c r="AO50" s="203">
        <f t="shared" si="80"/>
        <v>0</v>
      </c>
      <c r="AP50" s="203">
        <f t="shared" si="80"/>
        <v>0</v>
      </c>
      <c r="AQ50" s="203">
        <f t="shared" si="80"/>
        <v>0</v>
      </c>
      <c r="AR50" s="203">
        <f t="shared" si="80"/>
        <v>0</v>
      </c>
      <c r="AS50" s="203">
        <f t="shared" si="80"/>
        <v>0</v>
      </c>
      <c r="AT50" s="203">
        <f t="shared" si="80"/>
        <v>0</v>
      </c>
      <c r="AU50" s="203">
        <f t="shared" si="80"/>
        <v>0</v>
      </c>
      <c r="AV50" s="203">
        <f t="shared" si="80"/>
        <v>0</v>
      </c>
      <c r="AW50" s="203">
        <f t="shared" si="80"/>
        <v>0</v>
      </c>
      <c r="AX50" s="203">
        <f t="shared" si="80"/>
        <v>0</v>
      </c>
      <c r="AY50" s="203">
        <f t="shared" si="80"/>
        <v>0</v>
      </c>
      <c r="AZ50" s="203">
        <f t="shared" si="80"/>
        <v>0</v>
      </c>
      <c r="BA50" s="203">
        <f t="shared" si="80"/>
        <v>0</v>
      </c>
      <c r="BB50" s="203">
        <f t="shared" si="80"/>
        <v>0</v>
      </c>
      <c r="BC50" s="203">
        <f t="shared" si="80"/>
        <v>0</v>
      </c>
      <c r="BD50" s="203">
        <f t="shared" si="80"/>
        <v>0</v>
      </c>
      <c r="BE50" s="203">
        <f t="shared" si="80"/>
        <v>0</v>
      </c>
      <c r="BF50" s="203">
        <f t="shared" si="80"/>
        <v>0</v>
      </c>
      <c r="BG50" s="203">
        <f t="shared" si="80"/>
        <v>0</v>
      </c>
      <c r="BH50" s="203">
        <f t="shared" si="80"/>
        <v>0</v>
      </c>
      <c r="BI50" s="203">
        <f t="shared" si="80"/>
        <v>0</v>
      </c>
      <c r="BJ50" s="203">
        <f t="shared" si="80"/>
        <v>0</v>
      </c>
      <c r="BK50" s="203">
        <f t="shared" si="80"/>
        <v>0</v>
      </c>
      <c r="BL50" s="203">
        <f t="shared" si="80"/>
        <v>0</v>
      </c>
      <c r="BM50" s="203">
        <f t="shared" ref="BM50:CM50" si="81">BL50*(1+BM$33)</f>
        <v>0</v>
      </c>
      <c r="BN50" s="203">
        <f t="shared" si="81"/>
        <v>0</v>
      </c>
      <c r="BO50" s="203">
        <f t="shared" si="81"/>
        <v>0</v>
      </c>
      <c r="BP50" s="203">
        <f t="shared" si="81"/>
        <v>0</v>
      </c>
      <c r="BQ50" s="203">
        <f t="shared" si="81"/>
        <v>0</v>
      </c>
      <c r="BR50" s="203">
        <f t="shared" si="81"/>
        <v>0</v>
      </c>
      <c r="BS50" s="203">
        <f t="shared" si="81"/>
        <v>0</v>
      </c>
      <c r="BT50" s="203">
        <f t="shared" si="81"/>
        <v>0</v>
      </c>
      <c r="BU50" s="203">
        <f t="shared" si="81"/>
        <v>0</v>
      </c>
      <c r="BV50" s="203">
        <f t="shared" si="81"/>
        <v>0</v>
      </c>
      <c r="BW50" s="203">
        <f t="shared" si="81"/>
        <v>0</v>
      </c>
      <c r="BX50" s="203">
        <f t="shared" si="81"/>
        <v>0</v>
      </c>
      <c r="BY50" s="203">
        <f t="shared" si="81"/>
        <v>0</v>
      </c>
      <c r="BZ50" s="203">
        <f t="shared" si="81"/>
        <v>0</v>
      </c>
      <c r="CA50" s="203">
        <f t="shared" si="81"/>
        <v>0</v>
      </c>
      <c r="CB50" s="203">
        <f t="shared" si="81"/>
        <v>0</v>
      </c>
      <c r="CC50" s="203">
        <f t="shared" si="81"/>
        <v>0</v>
      </c>
      <c r="CD50" s="203">
        <f t="shared" si="81"/>
        <v>0</v>
      </c>
      <c r="CE50" s="203">
        <f t="shared" si="81"/>
        <v>0</v>
      </c>
      <c r="CF50" s="203">
        <f t="shared" si="81"/>
        <v>0</v>
      </c>
      <c r="CG50" s="203">
        <f t="shared" si="81"/>
        <v>0</v>
      </c>
      <c r="CH50" s="203">
        <f t="shared" si="81"/>
        <v>0</v>
      </c>
      <c r="CI50" s="203">
        <f t="shared" si="81"/>
        <v>0</v>
      </c>
      <c r="CJ50" s="203">
        <f t="shared" si="81"/>
        <v>0</v>
      </c>
      <c r="CK50" s="203">
        <f t="shared" si="81"/>
        <v>0</v>
      </c>
      <c r="CL50" s="203">
        <f t="shared" si="81"/>
        <v>0</v>
      </c>
      <c r="CM50" s="203">
        <f t="shared" si="81"/>
        <v>0</v>
      </c>
    </row>
    <row r="51" spans="2:91" hidden="1" x14ac:dyDescent="0.2">
      <c r="B51" s="205">
        <f>Inputs!BS24</f>
        <v>0</v>
      </c>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F51" s="203">
        <f>Inputs!CA24</f>
        <v>0</v>
      </c>
      <c r="AG51" s="203">
        <f t="shared" ref="AG51:BL51" si="82">AF51*(1+AG$33)</f>
        <v>0</v>
      </c>
      <c r="AH51" s="203">
        <f t="shared" si="82"/>
        <v>0</v>
      </c>
      <c r="AI51" s="203">
        <f t="shared" si="82"/>
        <v>0</v>
      </c>
      <c r="AJ51" s="203">
        <f t="shared" si="82"/>
        <v>0</v>
      </c>
      <c r="AK51" s="203">
        <f t="shared" si="82"/>
        <v>0</v>
      </c>
      <c r="AL51" s="203">
        <f t="shared" si="82"/>
        <v>0</v>
      </c>
      <c r="AM51" s="203">
        <f t="shared" si="82"/>
        <v>0</v>
      </c>
      <c r="AN51" s="203">
        <f t="shared" si="82"/>
        <v>0</v>
      </c>
      <c r="AO51" s="203">
        <f t="shared" si="82"/>
        <v>0</v>
      </c>
      <c r="AP51" s="203">
        <f t="shared" si="82"/>
        <v>0</v>
      </c>
      <c r="AQ51" s="203">
        <f t="shared" si="82"/>
        <v>0</v>
      </c>
      <c r="AR51" s="203">
        <f t="shared" si="82"/>
        <v>0</v>
      </c>
      <c r="AS51" s="203">
        <f t="shared" si="82"/>
        <v>0</v>
      </c>
      <c r="AT51" s="203">
        <f t="shared" si="82"/>
        <v>0</v>
      </c>
      <c r="AU51" s="203">
        <f t="shared" si="82"/>
        <v>0</v>
      </c>
      <c r="AV51" s="203">
        <f t="shared" si="82"/>
        <v>0</v>
      </c>
      <c r="AW51" s="203">
        <f t="shared" si="82"/>
        <v>0</v>
      </c>
      <c r="AX51" s="203">
        <f t="shared" si="82"/>
        <v>0</v>
      </c>
      <c r="AY51" s="203">
        <f t="shared" si="82"/>
        <v>0</v>
      </c>
      <c r="AZ51" s="203">
        <f t="shared" si="82"/>
        <v>0</v>
      </c>
      <c r="BA51" s="203">
        <f t="shared" si="82"/>
        <v>0</v>
      </c>
      <c r="BB51" s="203">
        <f t="shared" si="82"/>
        <v>0</v>
      </c>
      <c r="BC51" s="203">
        <f t="shared" si="82"/>
        <v>0</v>
      </c>
      <c r="BD51" s="203">
        <f t="shared" si="82"/>
        <v>0</v>
      </c>
      <c r="BE51" s="203">
        <f t="shared" si="82"/>
        <v>0</v>
      </c>
      <c r="BF51" s="203">
        <f t="shared" si="82"/>
        <v>0</v>
      </c>
      <c r="BG51" s="203">
        <f t="shared" si="82"/>
        <v>0</v>
      </c>
      <c r="BH51" s="203">
        <f t="shared" si="82"/>
        <v>0</v>
      </c>
      <c r="BI51" s="203">
        <f t="shared" si="82"/>
        <v>0</v>
      </c>
      <c r="BJ51" s="203">
        <f t="shared" si="82"/>
        <v>0</v>
      </c>
      <c r="BK51" s="203">
        <f t="shared" si="82"/>
        <v>0</v>
      </c>
      <c r="BL51" s="203">
        <f t="shared" si="82"/>
        <v>0</v>
      </c>
      <c r="BM51" s="203">
        <f t="shared" ref="BM51:CM51" si="83">BL51*(1+BM$33)</f>
        <v>0</v>
      </c>
      <c r="BN51" s="203">
        <f t="shared" si="83"/>
        <v>0</v>
      </c>
      <c r="BO51" s="203">
        <f t="shared" si="83"/>
        <v>0</v>
      </c>
      <c r="BP51" s="203">
        <f t="shared" si="83"/>
        <v>0</v>
      </c>
      <c r="BQ51" s="203">
        <f t="shared" si="83"/>
        <v>0</v>
      </c>
      <c r="BR51" s="203">
        <f t="shared" si="83"/>
        <v>0</v>
      </c>
      <c r="BS51" s="203">
        <f t="shared" si="83"/>
        <v>0</v>
      </c>
      <c r="BT51" s="203">
        <f t="shared" si="83"/>
        <v>0</v>
      </c>
      <c r="BU51" s="203">
        <f t="shared" si="83"/>
        <v>0</v>
      </c>
      <c r="BV51" s="203">
        <f t="shared" si="83"/>
        <v>0</v>
      </c>
      <c r="BW51" s="203">
        <f t="shared" si="83"/>
        <v>0</v>
      </c>
      <c r="BX51" s="203">
        <f t="shared" si="83"/>
        <v>0</v>
      </c>
      <c r="BY51" s="203">
        <f t="shared" si="83"/>
        <v>0</v>
      </c>
      <c r="BZ51" s="203">
        <f t="shared" si="83"/>
        <v>0</v>
      </c>
      <c r="CA51" s="203">
        <f t="shared" si="83"/>
        <v>0</v>
      </c>
      <c r="CB51" s="203">
        <f t="shared" si="83"/>
        <v>0</v>
      </c>
      <c r="CC51" s="203">
        <f t="shared" si="83"/>
        <v>0</v>
      </c>
      <c r="CD51" s="203">
        <f t="shared" si="83"/>
        <v>0</v>
      </c>
      <c r="CE51" s="203">
        <f t="shared" si="83"/>
        <v>0</v>
      </c>
      <c r="CF51" s="203">
        <f t="shared" si="83"/>
        <v>0</v>
      </c>
      <c r="CG51" s="203">
        <f t="shared" si="83"/>
        <v>0</v>
      </c>
      <c r="CH51" s="203">
        <f t="shared" si="83"/>
        <v>0</v>
      </c>
      <c r="CI51" s="203">
        <f t="shared" si="83"/>
        <v>0</v>
      </c>
      <c r="CJ51" s="203">
        <f t="shared" si="83"/>
        <v>0</v>
      </c>
      <c r="CK51" s="203">
        <f t="shared" si="83"/>
        <v>0</v>
      </c>
      <c r="CL51" s="203">
        <f t="shared" si="83"/>
        <v>0</v>
      </c>
      <c r="CM51" s="203">
        <f t="shared" si="83"/>
        <v>0</v>
      </c>
    </row>
    <row r="52" spans="2:91" hidden="1" x14ac:dyDescent="0.2">
      <c r="B52" s="205">
        <f>Inputs!BS25</f>
        <v>0</v>
      </c>
      <c r="C52" s="204"/>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F52" s="203">
        <f>Inputs!CA25</f>
        <v>0</v>
      </c>
      <c r="AG52" s="203">
        <f t="shared" ref="AG52:BL52" si="84">AF52*(1+AG$33)</f>
        <v>0</v>
      </c>
      <c r="AH52" s="203">
        <f t="shared" si="84"/>
        <v>0</v>
      </c>
      <c r="AI52" s="203">
        <f t="shared" si="84"/>
        <v>0</v>
      </c>
      <c r="AJ52" s="203">
        <f t="shared" si="84"/>
        <v>0</v>
      </c>
      <c r="AK52" s="203">
        <f t="shared" si="84"/>
        <v>0</v>
      </c>
      <c r="AL52" s="203">
        <f t="shared" si="84"/>
        <v>0</v>
      </c>
      <c r="AM52" s="203">
        <f t="shared" si="84"/>
        <v>0</v>
      </c>
      <c r="AN52" s="203">
        <f t="shared" si="84"/>
        <v>0</v>
      </c>
      <c r="AO52" s="203">
        <f t="shared" si="84"/>
        <v>0</v>
      </c>
      <c r="AP52" s="203">
        <f t="shared" si="84"/>
        <v>0</v>
      </c>
      <c r="AQ52" s="203">
        <f t="shared" si="84"/>
        <v>0</v>
      </c>
      <c r="AR52" s="203">
        <f t="shared" si="84"/>
        <v>0</v>
      </c>
      <c r="AS52" s="203">
        <f t="shared" si="84"/>
        <v>0</v>
      </c>
      <c r="AT52" s="203">
        <f t="shared" si="84"/>
        <v>0</v>
      </c>
      <c r="AU52" s="203">
        <f t="shared" si="84"/>
        <v>0</v>
      </c>
      <c r="AV52" s="203">
        <f t="shared" si="84"/>
        <v>0</v>
      </c>
      <c r="AW52" s="203">
        <f t="shared" si="84"/>
        <v>0</v>
      </c>
      <c r="AX52" s="203">
        <f t="shared" si="84"/>
        <v>0</v>
      </c>
      <c r="AY52" s="203">
        <f t="shared" si="84"/>
        <v>0</v>
      </c>
      <c r="AZ52" s="203">
        <f t="shared" si="84"/>
        <v>0</v>
      </c>
      <c r="BA52" s="203">
        <f t="shared" si="84"/>
        <v>0</v>
      </c>
      <c r="BB52" s="203">
        <f t="shared" si="84"/>
        <v>0</v>
      </c>
      <c r="BC52" s="203">
        <f t="shared" si="84"/>
        <v>0</v>
      </c>
      <c r="BD52" s="203">
        <f t="shared" si="84"/>
        <v>0</v>
      </c>
      <c r="BE52" s="203">
        <f t="shared" si="84"/>
        <v>0</v>
      </c>
      <c r="BF52" s="203">
        <f t="shared" si="84"/>
        <v>0</v>
      </c>
      <c r="BG52" s="203">
        <f t="shared" si="84"/>
        <v>0</v>
      </c>
      <c r="BH52" s="203">
        <f t="shared" si="84"/>
        <v>0</v>
      </c>
      <c r="BI52" s="203">
        <f t="shared" si="84"/>
        <v>0</v>
      </c>
      <c r="BJ52" s="203">
        <f t="shared" si="84"/>
        <v>0</v>
      </c>
      <c r="BK52" s="203">
        <f t="shared" si="84"/>
        <v>0</v>
      </c>
      <c r="BL52" s="203">
        <f t="shared" si="84"/>
        <v>0</v>
      </c>
      <c r="BM52" s="203">
        <f t="shared" ref="BM52:CM52" si="85">BL52*(1+BM$33)</f>
        <v>0</v>
      </c>
      <c r="BN52" s="203">
        <f t="shared" si="85"/>
        <v>0</v>
      </c>
      <c r="BO52" s="203">
        <f t="shared" si="85"/>
        <v>0</v>
      </c>
      <c r="BP52" s="203">
        <f t="shared" si="85"/>
        <v>0</v>
      </c>
      <c r="BQ52" s="203">
        <f t="shared" si="85"/>
        <v>0</v>
      </c>
      <c r="BR52" s="203">
        <f t="shared" si="85"/>
        <v>0</v>
      </c>
      <c r="BS52" s="203">
        <f t="shared" si="85"/>
        <v>0</v>
      </c>
      <c r="BT52" s="203">
        <f t="shared" si="85"/>
        <v>0</v>
      </c>
      <c r="BU52" s="203">
        <f t="shared" si="85"/>
        <v>0</v>
      </c>
      <c r="BV52" s="203">
        <f t="shared" si="85"/>
        <v>0</v>
      </c>
      <c r="BW52" s="203">
        <f t="shared" si="85"/>
        <v>0</v>
      </c>
      <c r="BX52" s="203">
        <f t="shared" si="85"/>
        <v>0</v>
      </c>
      <c r="BY52" s="203">
        <f t="shared" si="85"/>
        <v>0</v>
      </c>
      <c r="BZ52" s="203">
        <f t="shared" si="85"/>
        <v>0</v>
      </c>
      <c r="CA52" s="203">
        <f t="shared" si="85"/>
        <v>0</v>
      </c>
      <c r="CB52" s="203">
        <f t="shared" si="85"/>
        <v>0</v>
      </c>
      <c r="CC52" s="203">
        <f t="shared" si="85"/>
        <v>0</v>
      </c>
      <c r="CD52" s="203">
        <f t="shared" si="85"/>
        <v>0</v>
      </c>
      <c r="CE52" s="203">
        <f t="shared" si="85"/>
        <v>0</v>
      </c>
      <c r="CF52" s="203">
        <f t="shared" si="85"/>
        <v>0</v>
      </c>
      <c r="CG52" s="203">
        <f t="shared" si="85"/>
        <v>0</v>
      </c>
      <c r="CH52" s="203">
        <f t="shared" si="85"/>
        <v>0</v>
      </c>
      <c r="CI52" s="203">
        <f t="shared" si="85"/>
        <v>0</v>
      </c>
      <c r="CJ52" s="203">
        <f t="shared" si="85"/>
        <v>0</v>
      </c>
      <c r="CK52" s="203">
        <f t="shared" si="85"/>
        <v>0</v>
      </c>
      <c r="CL52" s="203">
        <f t="shared" si="85"/>
        <v>0</v>
      </c>
      <c r="CM52" s="203">
        <f t="shared" si="85"/>
        <v>0</v>
      </c>
    </row>
    <row r="53" spans="2:91" hidden="1" x14ac:dyDescent="0.2">
      <c r="B53" s="205">
        <f>Inputs!BS26</f>
        <v>0</v>
      </c>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F53" s="203">
        <f>Inputs!CA26</f>
        <v>0</v>
      </c>
      <c r="AG53" s="203">
        <f t="shared" ref="AG53:BL53" si="86">AF53*(1+AG$33)</f>
        <v>0</v>
      </c>
      <c r="AH53" s="203">
        <f t="shared" si="86"/>
        <v>0</v>
      </c>
      <c r="AI53" s="203">
        <f t="shared" si="86"/>
        <v>0</v>
      </c>
      <c r="AJ53" s="203">
        <f t="shared" si="86"/>
        <v>0</v>
      </c>
      <c r="AK53" s="203">
        <f t="shared" si="86"/>
        <v>0</v>
      </c>
      <c r="AL53" s="203">
        <f t="shared" si="86"/>
        <v>0</v>
      </c>
      <c r="AM53" s="203">
        <f t="shared" si="86"/>
        <v>0</v>
      </c>
      <c r="AN53" s="203">
        <f t="shared" si="86"/>
        <v>0</v>
      </c>
      <c r="AO53" s="203">
        <f t="shared" si="86"/>
        <v>0</v>
      </c>
      <c r="AP53" s="203">
        <f t="shared" si="86"/>
        <v>0</v>
      </c>
      <c r="AQ53" s="203">
        <f t="shared" si="86"/>
        <v>0</v>
      </c>
      <c r="AR53" s="203">
        <f t="shared" si="86"/>
        <v>0</v>
      </c>
      <c r="AS53" s="203">
        <f t="shared" si="86"/>
        <v>0</v>
      </c>
      <c r="AT53" s="203">
        <f t="shared" si="86"/>
        <v>0</v>
      </c>
      <c r="AU53" s="203">
        <f t="shared" si="86"/>
        <v>0</v>
      </c>
      <c r="AV53" s="203">
        <f t="shared" si="86"/>
        <v>0</v>
      </c>
      <c r="AW53" s="203">
        <f t="shared" si="86"/>
        <v>0</v>
      </c>
      <c r="AX53" s="203">
        <f t="shared" si="86"/>
        <v>0</v>
      </c>
      <c r="AY53" s="203">
        <f t="shared" si="86"/>
        <v>0</v>
      </c>
      <c r="AZ53" s="203">
        <f t="shared" si="86"/>
        <v>0</v>
      </c>
      <c r="BA53" s="203">
        <f t="shared" si="86"/>
        <v>0</v>
      </c>
      <c r="BB53" s="203">
        <f t="shared" si="86"/>
        <v>0</v>
      </c>
      <c r="BC53" s="203">
        <f t="shared" si="86"/>
        <v>0</v>
      </c>
      <c r="BD53" s="203">
        <f t="shared" si="86"/>
        <v>0</v>
      </c>
      <c r="BE53" s="203">
        <f t="shared" si="86"/>
        <v>0</v>
      </c>
      <c r="BF53" s="203">
        <f t="shared" si="86"/>
        <v>0</v>
      </c>
      <c r="BG53" s="203">
        <f t="shared" si="86"/>
        <v>0</v>
      </c>
      <c r="BH53" s="203">
        <f t="shared" si="86"/>
        <v>0</v>
      </c>
      <c r="BI53" s="203">
        <f t="shared" si="86"/>
        <v>0</v>
      </c>
      <c r="BJ53" s="203">
        <f t="shared" si="86"/>
        <v>0</v>
      </c>
      <c r="BK53" s="203">
        <f t="shared" si="86"/>
        <v>0</v>
      </c>
      <c r="BL53" s="203">
        <f t="shared" si="86"/>
        <v>0</v>
      </c>
      <c r="BM53" s="203">
        <f t="shared" ref="BM53:CM53" si="87">BL53*(1+BM$33)</f>
        <v>0</v>
      </c>
      <c r="BN53" s="203">
        <f t="shared" si="87"/>
        <v>0</v>
      </c>
      <c r="BO53" s="203">
        <f t="shared" si="87"/>
        <v>0</v>
      </c>
      <c r="BP53" s="203">
        <f t="shared" si="87"/>
        <v>0</v>
      </c>
      <c r="BQ53" s="203">
        <f t="shared" si="87"/>
        <v>0</v>
      </c>
      <c r="BR53" s="203">
        <f t="shared" si="87"/>
        <v>0</v>
      </c>
      <c r="BS53" s="203">
        <f t="shared" si="87"/>
        <v>0</v>
      </c>
      <c r="BT53" s="203">
        <f t="shared" si="87"/>
        <v>0</v>
      </c>
      <c r="BU53" s="203">
        <f t="shared" si="87"/>
        <v>0</v>
      </c>
      <c r="BV53" s="203">
        <f t="shared" si="87"/>
        <v>0</v>
      </c>
      <c r="BW53" s="203">
        <f t="shared" si="87"/>
        <v>0</v>
      </c>
      <c r="BX53" s="203">
        <f t="shared" si="87"/>
        <v>0</v>
      </c>
      <c r="BY53" s="203">
        <f t="shared" si="87"/>
        <v>0</v>
      </c>
      <c r="BZ53" s="203">
        <f t="shared" si="87"/>
        <v>0</v>
      </c>
      <c r="CA53" s="203">
        <f t="shared" si="87"/>
        <v>0</v>
      </c>
      <c r="CB53" s="203">
        <f t="shared" si="87"/>
        <v>0</v>
      </c>
      <c r="CC53" s="203">
        <f t="shared" si="87"/>
        <v>0</v>
      </c>
      <c r="CD53" s="203">
        <f t="shared" si="87"/>
        <v>0</v>
      </c>
      <c r="CE53" s="203">
        <f t="shared" si="87"/>
        <v>0</v>
      </c>
      <c r="CF53" s="203">
        <f t="shared" si="87"/>
        <v>0</v>
      </c>
      <c r="CG53" s="203">
        <f t="shared" si="87"/>
        <v>0</v>
      </c>
      <c r="CH53" s="203">
        <f t="shared" si="87"/>
        <v>0</v>
      </c>
      <c r="CI53" s="203">
        <f t="shared" si="87"/>
        <v>0</v>
      </c>
      <c r="CJ53" s="203">
        <f t="shared" si="87"/>
        <v>0</v>
      </c>
      <c r="CK53" s="203">
        <f t="shared" si="87"/>
        <v>0</v>
      </c>
      <c r="CL53" s="203">
        <f t="shared" si="87"/>
        <v>0</v>
      </c>
      <c r="CM53" s="203">
        <f t="shared" si="87"/>
        <v>0</v>
      </c>
    </row>
    <row r="54" spans="2:91" hidden="1" x14ac:dyDescent="0.2">
      <c r="B54" s="205">
        <f>Inputs!BS27</f>
        <v>0</v>
      </c>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F54" s="203">
        <f>Inputs!CA27</f>
        <v>0</v>
      </c>
      <c r="AG54" s="203">
        <f t="shared" ref="AG54:BL54" si="88">AF54*(1+AG$33)</f>
        <v>0</v>
      </c>
      <c r="AH54" s="203">
        <f t="shared" si="88"/>
        <v>0</v>
      </c>
      <c r="AI54" s="203">
        <f t="shared" si="88"/>
        <v>0</v>
      </c>
      <c r="AJ54" s="203">
        <f t="shared" si="88"/>
        <v>0</v>
      </c>
      <c r="AK54" s="203">
        <f t="shared" si="88"/>
        <v>0</v>
      </c>
      <c r="AL54" s="203">
        <f t="shared" si="88"/>
        <v>0</v>
      </c>
      <c r="AM54" s="203">
        <f t="shared" si="88"/>
        <v>0</v>
      </c>
      <c r="AN54" s="203">
        <f t="shared" si="88"/>
        <v>0</v>
      </c>
      <c r="AO54" s="203">
        <f t="shared" si="88"/>
        <v>0</v>
      </c>
      <c r="AP54" s="203">
        <f t="shared" si="88"/>
        <v>0</v>
      </c>
      <c r="AQ54" s="203">
        <f t="shared" si="88"/>
        <v>0</v>
      </c>
      <c r="AR54" s="203">
        <f t="shared" si="88"/>
        <v>0</v>
      </c>
      <c r="AS54" s="203">
        <f t="shared" si="88"/>
        <v>0</v>
      </c>
      <c r="AT54" s="203">
        <f t="shared" si="88"/>
        <v>0</v>
      </c>
      <c r="AU54" s="203">
        <f t="shared" si="88"/>
        <v>0</v>
      </c>
      <c r="AV54" s="203">
        <f t="shared" si="88"/>
        <v>0</v>
      </c>
      <c r="AW54" s="203">
        <f t="shared" si="88"/>
        <v>0</v>
      </c>
      <c r="AX54" s="203">
        <f t="shared" si="88"/>
        <v>0</v>
      </c>
      <c r="AY54" s="203">
        <f t="shared" si="88"/>
        <v>0</v>
      </c>
      <c r="AZ54" s="203">
        <f t="shared" si="88"/>
        <v>0</v>
      </c>
      <c r="BA54" s="203">
        <f t="shared" si="88"/>
        <v>0</v>
      </c>
      <c r="BB54" s="203">
        <f t="shared" si="88"/>
        <v>0</v>
      </c>
      <c r="BC54" s="203">
        <f t="shared" si="88"/>
        <v>0</v>
      </c>
      <c r="BD54" s="203">
        <f t="shared" si="88"/>
        <v>0</v>
      </c>
      <c r="BE54" s="203">
        <f t="shared" si="88"/>
        <v>0</v>
      </c>
      <c r="BF54" s="203">
        <f t="shared" si="88"/>
        <v>0</v>
      </c>
      <c r="BG54" s="203">
        <f t="shared" si="88"/>
        <v>0</v>
      </c>
      <c r="BH54" s="203">
        <f t="shared" si="88"/>
        <v>0</v>
      </c>
      <c r="BI54" s="203">
        <f t="shared" si="88"/>
        <v>0</v>
      </c>
      <c r="BJ54" s="203">
        <f t="shared" si="88"/>
        <v>0</v>
      </c>
      <c r="BK54" s="203">
        <f t="shared" si="88"/>
        <v>0</v>
      </c>
      <c r="BL54" s="203">
        <f t="shared" si="88"/>
        <v>0</v>
      </c>
      <c r="BM54" s="203">
        <f t="shared" ref="BM54:CM54" si="89">BL54*(1+BM$33)</f>
        <v>0</v>
      </c>
      <c r="BN54" s="203">
        <f t="shared" si="89"/>
        <v>0</v>
      </c>
      <c r="BO54" s="203">
        <f t="shared" si="89"/>
        <v>0</v>
      </c>
      <c r="BP54" s="203">
        <f t="shared" si="89"/>
        <v>0</v>
      </c>
      <c r="BQ54" s="203">
        <f t="shared" si="89"/>
        <v>0</v>
      </c>
      <c r="BR54" s="203">
        <f t="shared" si="89"/>
        <v>0</v>
      </c>
      <c r="BS54" s="203">
        <f t="shared" si="89"/>
        <v>0</v>
      </c>
      <c r="BT54" s="203">
        <f t="shared" si="89"/>
        <v>0</v>
      </c>
      <c r="BU54" s="203">
        <f t="shared" si="89"/>
        <v>0</v>
      </c>
      <c r="BV54" s="203">
        <f t="shared" si="89"/>
        <v>0</v>
      </c>
      <c r="BW54" s="203">
        <f t="shared" si="89"/>
        <v>0</v>
      </c>
      <c r="BX54" s="203">
        <f t="shared" si="89"/>
        <v>0</v>
      </c>
      <c r="BY54" s="203">
        <f t="shared" si="89"/>
        <v>0</v>
      </c>
      <c r="BZ54" s="203">
        <f t="shared" si="89"/>
        <v>0</v>
      </c>
      <c r="CA54" s="203">
        <f t="shared" si="89"/>
        <v>0</v>
      </c>
      <c r="CB54" s="203">
        <f t="shared" si="89"/>
        <v>0</v>
      </c>
      <c r="CC54" s="203">
        <f t="shared" si="89"/>
        <v>0</v>
      </c>
      <c r="CD54" s="203">
        <f t="shared" si="89"/>
        <v>0</v>
      </c>
      <c r="CE54" s="203">
        <f t="shared" si="89"/>
        <v>0</v>
      </c>
      <c r="CF54" s="203">
        <f t="shared" si="89"/>
        <v>0</v>
      </c>
      <c r="CG54" s="203">
        <f t="shared" si="89"/>
        <v>0</v>
      </c>
      <c r="CH54" s="203">
        <f t="shared" si="89"/>
        <v>0</v>
      </c>
      <c r="CI54" s="203">
        <f t="shared" si="89"/>
        <v>0</v>
      </c>
      <c r="CJ54" s="203">
        <f t="shared" si="89"/>
        <v>0</v>
      </c>
      <c r="CK54" s="203">
        <f t="shared" si="89"/>
        <v>0</v>
      </c>
      <c r="CL54" s="203">
        <f t="shared" si="89"/>
        <v>0</v>
      </c>
      <c r="CM54" s="203">
        <f t="shared" si="89"/>
        <v>0</v>
      </c>
    </row>
    <row r="55" spans="2:91" hidden="1" x14ac:dyDescent="0.2">
      <c r="B55" s="205">
        <f>Inputs!BS28</f>
        <v>0</v>
      </c>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F55" s="203">
        <f>Inputs!CA28</f>
        <v>0</v>
      </c>
      <c r="AG55" s="203">
        <f t="shared" ref="AG55:BL55" si="90">AF55*(1+AG$33)</f>
        <v>0</v>
      </c>
      <c r="AH55" s="203">
        <f t="shared" si="90"/>
        <v>0</v>
      </c>
      <c r="AI55" s="203">
        <f t="shared" si="90"/>
        <v>0</v>
      </c>
      <c r="AJ55" s="203">
        <f t="shared" si="90"/>
        <v>0</v>
      </c>
      <c r="AK55" s="203">
        <f t="shared" si="90"/>
        <v>0</v>
      </c>
      <c r="AL55" s="203">
        <f t="shared" si="90"/>
        <v>0</v>
      </c>
      <c r="AM55" s="203">
        <f t="shared" si="90"/>
        <v>0</v>
      </c>
      <c r="AN55" s="203">
        <f t="shared" si="90"/>
        <v>0</v>
      </c>
      <c r="AO55" s="203">
        <f t="shared" si="90"/>
        <v>0</v>
      </c>
      <c r="AP55" s="203">
        <f t="shared" si="90"/>
        <v>0</v>
      </c>
      <c r="AQ55" s="203">
        <f t="shared" si="90"/>
        <v>0</v>
      </c>
      <c r="AR55" s="203">
        <f t="shared" si="90"/>
        <v>0</v>
      </c>
      <c r="AS55" s="203">
        <f t="shared" si="90"/>
        <v>0</v>
      </c>
      <c r="AT55" s="203">
        <f t="shared" si="90"/>
        <v>0</v>
      </c>
      <c r="AU55" s="203">
        <f t="shared" si="90"/>
        <v>0</v>
      </c>
      <c r="AV55" s="203">
        <f t="shared" si="90"/>
        <v>0</v>
      </c>
      <c r="AW55" s="203">
        <f t="shared" si="90"/>
        <v>0</v>
      </c>
      <c r="AX55" s="203">
        <f t="shared" si="90"/>
        <v>0</v>
      </c>
      <c r="AY55" s="203">
        <f t="shared" si="90"/>
        <v>0</v>
      </c>
      <c r="AZ55" s="203">
        <f t="shared" si="90"/>
        <v>0</v>
      </c>
      <c r="BA55" s="203">
        <f t="shared" si="90"/>
        <v>0</v>
      </c>
      <c r="BB55" s="203">
        <f t="shared" si="90"/>
        <v>0</v>
      </c>
      <c r="BC55" s="203">
        <f t="shared" si="90"/>
        <v>0</v>
      </c>
      <c r="BD55" s="203">
        <f t="shared" si="90"/>
        <v>0</v>
      </c>
      <c r="BE55" s="203">
        <f t="shared" si="90"/>
        <v>0</v>
      </c>
      <c r="BF55" s="203">
        <f t="shared" si="90"/>
        <v>0</v>
      </c>
      <c r="BG55" s="203">
        <f t="shared" si="90"/>
        <v>0</v>
      </c>
      <c r="BH55" s="203">
        <f t="shared" si="90"/>
        <v>0</v>
      </c>
      <c r="BI55" s="203">
        <f t="shared" si="90"/>
        <v>0</v>
      </c>
      <c r="BJ55" s="203">
        <f t="shared" si="90"/>
        <v>0</v>
      </c>
      <c r="BK55" s="203">
        <f t="shared" si="90"/>
        <v>0</v>
      </c>
      <c r="BL55" s="203">
        <f t="shared" si="90"/>
        <v>0</v>
      </c>
      <c r="BM55" s="203">
        <f t="shared" ref="BM55:CM55" si="91">BL55*(1+BM$33)</f>
        <v>0</v>
      </c>
      <c r="BN55" s="203">
        <f t="shared" si="91"/>
        <v>0</v>
      </c>
      <c r="BO55" s="203">
        <f t="shared" si="91"/>
        <v>0</v>
      </c>
      <c r="BP55" s="203">
        <f t="shared" si="91"/>
        <v>0</v>
      </c>
      <c r="BQ55" s="203">
        <f t="shared" si="91"/>
        <v>0</v>
      </c>
      <c r="BR55" s="203">
        <f t="shared" si="91"/>
        <v>0</v>
      </c>
      <c r="BS55" s="203">
        <f t="shared" si="91"/>
        <v>0</v>
      </c>
      <c r="BT55" s="203">
        <f t="shared" si="91"/>
        <v>0</v>
      </c>
      <c r="BU55" s="203">
        <f t="shared" si="91"/>
        <v>0</v>
      </c>
      <c r="BV55" s="203">
        <f t="shared" si="91"/>
        <v>0</v>
      </c>
      <c r="BW55" s="203">
        <f t="shared" si="91"/>
        <v>0</v>
      </c>
      <c r="BX55" s="203">
        <f t="shared" si="91"/>
        <v>0</v>
      </c>
      <c r="BY55" s="203">
        <f t="shared" si="91"/>
        <v>0</v>
      </c>
      <c r="BZ55" s="203">
        <f t="shared" si="91"/>
        <v>0</v>
      </c>
      <c r="CA55" s="203">
        <f t="shared" si="91"/>
        <v>0</v>
      </c>
      <c r="CB55" s="203">
        <f t="shared" si="91"/>
        <v>0</v>
      </c>
      <c r="CC55" s="203">
        <f t="shared" si="91"/>
        <v>0</v>
      </c>
      <c r="CD55" s="203">
        <f t="shared" si="91"/>
        <v>0</v>
      </c>
      <c r="CE55" s="203">
        <f t="shared" si="91"/>
        <v>0</v>
      </c>
      <c r="CF55" s="203">
        <f t="shared" si="91"/>
        <v>0</v>
      </c>
      <c r="CG55" s="203">
        <f t="shared" si="91"/>
        <v>0</v>
      </c>
      <c r="CH55" s="203">
        <f t="shared" si="91"/>
        <v>0</v>
      </c>
      <c r="CI55" s="203">
        <f t="shared" si="91"/>
        <v>0</v>
      </c>
      <c r="CJ55" s="203">
        <f t="shared" si="91"/>
        <v>0</v>
      </c>
      <c r="CK55" s="203">
        <f t="shared" si="91"/>
        <v>0</v>
      </c>
      <c r="CL55" s="203">
        <f t="shared" si="91"/>
        <v>0</v>
      </c>
      <c r="CM55" s="203">
        <f t="shared" si="91"/>
        <v>0</v>
      </c>
    </row>
    <row r="56" spans="2:91" hidden="1" x14ac:dyDescent="0.2">
      <c r="B56" s="205">
        <f>Inputs!BS29</f>
        <v>0</v>
      </c>
      <c r="C56" s="204"/>
      <c r="D56" s="204"/>
      <c r="E56" s="204"/>
      <c r="F56" s="204"/>
      <c r="G56" s="204"/>
      <c r="H56" s="204"/>
      <c r="I56" s="204"/>
      <c r="J56" s="204"/>
      <c r="K56" s="204"/>
      <c r="L56" s="204"/>
      <c r="M56" s="204"/>
      <c r="N56" s="204"/>
      <c r="O56" s="204"/>
      <c r="P56" s="204"/>
      <c r="Q56" s="204"/>
      <c r="R56" s="204"/>
      <c r="S56" s="204"/>
      <c r="T56" s="204"/>
      <c r="U56" s="204"/>
      <c r="V56" s="204"/>
      <c r="W56" s="204"/>
      <c r="X56" s="204"/>
      <c r="Y56" s="204"/>
      <c r="Z56" s="204"/>
      <c r="AA56" s="204"/>
      <c r="AB56" s="204"/>
      <c r="AC56" s="204"/>
      <c r="AD56" s="204"/>
      <c r="AF56" s="203">
        <f>Inputs!CA29</f>
        <v>0</v>
      </c>
      <c r="AG56" s="203">
        <f t="shared" ref="AG56:BL56" si="92">AF56*(1+AG$33)</f>
        <v>0</v>
      </c>
      <c r="AH56" s="203">
        <f t="shared" si="92"/>
        <v>0</v>
      </c>
      <c r="AI56" s="203">
        <f t="shared" si="92"/>
        <v>0</v>
      </c>
      <c r="AJ56" s="203">
        <f t="shared" si="92"/>
        <v>0</v>
      </c>
      <c r="AK56" s="203">
        <f t="shared" si="92"/>
        <v>0</v>
      </c>
      <c r="AL56" s="203">
        <f t="shared" si="92"/>
        <v>0</v>
      </c>
      <c r="AM56" s="203">
        <f t="shared" si="92"/>
        <v>0</v>
      </c>
      <c r="AN56" s="203">
        <f t="shared" si="92"/>
        <v>0</v>
      </c>
      <c r="AO56" s="203">
        <f t="shared" si="92"/>
        <v>0</v>
      </c>
      <c r="AP56" s="203">
        <f t="shared" si="92"/>
        <v>0</v>
      </c>
      <c r="AQ56" s="203">
        <f t="shared" si="92"/>
        <v>0</v>
      </c>
      <c r="AR56" s="203">
        <f t="shared" si="92"/>
        <v>0</v>
      </c>
      <c r="AS56" s="203">
        <f t="shared" si="92"/>
        <v>0</v>
      </c>
      <c r="AT56" s="203">
        <f t="shared" si="92"/>
        <v>0</v>
      </c>
      <c r="AU56" s="203">
        <f t="shared" si="92"/>
        <v>0</v>
      </c>
      <c r="AV56" s="203">
        <f t="shared" si="92"/>
        <v>0</v>
      </c>
      <c r="AW56" s="203">
        <f t="shared" si="92"/>
        <v>0</v>
      </c>
      <c r="AX56" s="203">
        <f t="shared" si="92"/>
        <v>0</v>
      </c>
      <c r="AY56" s="203">
        <f t="shared" si="92"/>
        <v>0</v>
      </c>
      <c r="AZ56" s="203">
        <f t="shared" si="92"/>
        <v>0</v>
      </c>
      <c r="BA56" s="203">
        <f t="shared" si="92"/>
        <v>0</v>
      </c>
      <c r="BB56" s="203">
        <f t="shared" si="92"/>
        <v>0</v>
      </c>
      <c r="BC56" s="203">
        <f t="shared" si="92"/>
        <v>0</v>
      </c>
      <c r="BD56" s="203">
        <f t="shared" si="92"/>
        <v>0</v>
      </c>
      <c r="BE56" s="203">
        <f t="shared" si="92"/>
        <v>0</v>
      </c>
      <c r="BF56" s="203">
        <f t="shared" si="92"/>
        <v>0</v>
      </c>
      <c r="BG56" s="203">
        <f t="shared" si="92"/>
        <v>0</v>
      </c>
      <c r="BH56" s="203">
        <f t="shared" si="92"/>
        <v>0</v>
      </c>
      <c r="BI56" s="203">
        <f t="shared" si="92"/>
        <v>0</v>
      </c>
      <c r="BJ56" s="203">
        <f t="shared" si="92"/>
        <v>0</v>
      </c>
      <c r="BK56" s="203">
        <f t="shared" si="92"/>
        <v>0</v>
      </c>
      <c r="BL56" s="203">
        <f t="shared" si="92"/>
        <v>0</v>
      </c>
      <c r="BM56" s="203">
        <f t="shared" ref="BM56:CM56" si="93">BL56*(1+BM$33)</f>
        <v>0</v>
      </c>
      <c r="BN56" s="203">
        <f t="shared" si="93"/>
        <v>0</v>
      </c>
      <c r="BO56" s="203">
        <f t="shared" si="93"/>
        <v>0</v>
      </c>
      <c r="BP56" s="203">
        <f t="shared" si="93"/>
        <v>0</v>
      </c>
      <c r="BQ56" s="203">
        <f t="shared" si="93"/>
        <v>0</v>
      </c>
      <c r="BR56" s="203">
        <f t="shared" si="93"/>
        <v>0</v>
      </c>
      <c r="BS56" s="203">
        <f t="shared" si="93"/>
        <v>0</v>
      </c>
      <c r="BT56" s="203">
        <f t="shared" si="93"/>
        <v>0</v>
      </c>
      <c r="BU56" s="203">
        <f t="shared" si="93"/>
        <v>0</v>
      </c>
      <c r="BV56" s="203">
        <f t="shared" si="93"/>
        <v>0</v>
      </c>
      <c r="BW56" s="203">
        <f t="shared" si="93"/>
        <v>0</v>
      </c>
      <c r="BX56" s="203">
        <f t="shared" si="93"/>
        <v>0</v>
      </c>
      <c r="BY56" s="203">
        <f t="shared" si="93"/>
        <v>0</v>
      </c>
      <c r="BZ56" s="203">
        <f t="shared" si="93"/>
        <v>0</v>
      </c>
      <c r="CA56" s="203">
        <f t="shared" si="93"/>
        <v>0</v>
      </c>
      <c r="CB56" s="203">
        <f t="shared" si="93"/>
        <v>0</v>
      </c>
      <c r="CC56" s="203">
        <f t="shared" si="93"/>
        <v>0</v>
      </c>
      <c r="CD56" s="203">
        <f t="shared" si="93"/>
        <v>0</v>
      </c>
      <c r="CE56" s="203">
        <f t="shared" si="93"/>
        <v>0</v>
      </c>
      <c r="CF56" s="203">
        <f t="shared" si="93"/>
        <v>0</v>
      </c>
      <c r="CG56" s="203">
        <f t="shared" si="93"/>
        <v>0</v>
      </c>
      <c r="CH56" s="203">
        <f t="shared" si="93"/>
        <v>0</v>
      </c>
      <c r="CI56" s="203">
        <f t="shared" si="93"/>
        <v>0</v>
      </c>
      <c r="CJ56" s="203">
        <f t="shared" si="93"/>
        <v>0</v>
      </c>
      <c r="CK56" s="203">
        <f t="shared" si="93"/>
        <v>0</v>
      </c>
      <c r="CL56" s="203">
        <f t="shared" si="93"/>
        <v>0</v>
      </c>
      <c r="CM56" s="203">
        <f t="shared" si="93"/>
        <v>0</v>
      </c>
    </row>
    <row r="57" spans="2:91" hidden="1" x14ac:dyDescent="0.2">
      <c r="B57" s="205">
        <f>Inputs!BS30</f>
        <v>0</v>
      </c>
      <c r="C57" s="204"/>
      <c r="D57" s="204"/>
      <c r="E57" s="204"/>
      <c r="F57" s="204"/>
      <c r="G57" s="204"/>
      <c r="H57" s="204"/>
      <c r="I57" s="204"/>
      <c r="J57" s="204"/>
      <c r="K57" s="204"/>
      <c r="L57" s="204"/>
      <c r="M57" s="204"/>
      <c r="N57" s="204"/>
      <c r="O57" s="204"/>
      <c r="P57" s="204"/>
      <c r="Q57" s="204"/>
      <c r="R57" s="204"/>
      <c r="S57" s="204"/>
      <c r="T57" s="204"/>
      <c r="U57" s="204"/>
      <c r="V57" s="204"/>
      <c r="W57" s="204"/>
      <c r="X57" s="204"/>
      <c r="Y57" s="204"/>
      <c r="Z57" s="204"/>
      <c r="AA57" s="204"/>
      <c r="AB57" s="204"/>
      <c r="AC57" s="204"/>
      <c r="AD57" s="204"/>
      <c r="AF57" s="203">
        <f>Inputs!CA30</f>
        <v>0</v>
      </c>
      <c r="AG57" s="203">
        <f t="shared" ref="AG57:BL57" si="94">AF57*(1+AG$33)</f>
        <v>0</v>
      </c>
      <c r="AH57" s="203">
        <f t="shared" si="94"/>
        <v>0</v>
      </c>
      <c r="AI57" s="203">
        <f t="shared" si="94"/>
        <v>0</v>
      </c>
      <c r="AJ57" s="203">
        <f t="shared" si="94"/>
        <v>0</v>
      </c>
      <c r="AK57" s="203">
        <f t="shared" si="94"/>
        <v>0</v>
      </c>
      <c r="AL57" s="203">
        <f t="shared" si="94"/>
        <v>0</v>
      </c>
      <c r="AM57" s="203">
        <f t="shared" si="94"/>
        <v>0</v>
      </c>
      <c r="AN57" s="203">
        <f t="shared" si="94"/>
        <v>0</v>
      </c>
      <c r="AO57" s="203">
        <f t="shared" si="94"/>
        <v>0</v>
      </c>
      <c r="AP57" s="203">
        <f t="shared" si="94"/>
        <v>0</v>
      </c>
      <c r="AQ57" s="203">
        <f t="shared" si="94"/>
        <v>0</v>
      </c>
      <c r="AR57" s="203">
        <f t="shared" si="94"/>
        <v>0</v>
      </c>
      <c r="AS57" s="203">
        <f t="shared" si="94"/>
        <v>0</v>
      </c>
      <c r="AT57" s="203">
        <f t="shared" si="94"/>
        <v>0</v>
      </c>
      <c r="AU57" s="203">
        <f t="shared" si="94"/>
        <v>0</v>
      </c>
      <c r="AV57" s="203">
        <f t="shared" si="94"/>
        <v>0</v>
      </c>
      <c r="AW57" s="203">
        <f t="shared" si="94"/>
        <v>0</v>
      </c>
      <c r="AX57" s="203">
        <f t="shared" si="94"/>
        <v>0</v>
      </c>
      <c r="AY57" s="203">
        <f t="shared" si="94"/>
        <v>0</v>
      </c>
      <c r="AZ57" s="203">
        <f t="shared" si="94"/>
        <v>0</v>
      </c>
      <c r="BA57" s="203">
        <f t="shared" si="94"/>
        <v>0</v>
      </c>
      <c r="BB57" s="203">
        <f t="shared" si="94"/>
        <v>0</v>
      </c>
      <c r="BC57" s="203">
        <f t="shared" si="94"/>
        <v>0</v>
      </c>
      <c r="BD57" s="203">
        <f t="shared" si="94"/>
        <v>0</v>
      </c>
      <c r="BE57" s="203">
        <f t="shared" si="94"/>
        <v>0</v>
      </c>
      <c r="BF57" s="203">
        <f t="shared" si="94"/>
        <v>0</v>
      </c>
      <c r="BG57" s="203">
        <f t="shared" si="94"/>
        <v>0</v>
      </c>
      <c r="BH57" s="203">
        <f t="shared" si="94"/>
        <v>0</v>
      </c>
      <c r="BI57" s="203">
        <f t="shared" si="94"/>
        <v>0</v>
      </c>
      <c r="BJ57" s="203">
        <f t="shared" si="94"/>
        <v>0</v>
      </c>
      <c r="BK57" s="203">
        <f t="shared" si="94"/>
        <v>0</v>
      </c>
      <c r="BL57" s="203">
        <f t="shared" si="94"/>
        <v>0</v>
      </c>
      <c r="BM57" s="203">
        <f t="shared" ref="BM57:CM57" si="95">BL57*(1+BM$33)</f>
        <v>0</v>
      </c>
      <c r="BN57" s="203">
        <f t="shared" si="95"/>
        <v>0</v>
      </c>
      <c r="BO57" s="203">
        <f t="shared" si="95"/>
        <v>0</v>
      </c>
      <c r="BP57" s="203">
        <f t="shared" si="95"/>
        <v>0</v>
      </c>
      <c r="BQ57" s="203">
        <f t="shared" si="95"/>
        <v>0</v>
      </c>
      <c r="BR57" s="203">
        <f t="shared" si="95"/>
        <v>0</v>
      </c>
      <c r="BS57" s="203">
        <f t="shared" si="95"/>
        <v>0</v>
      </c>
      <c r="BT57" s="203">
        <f t="shared" si="95"/>
        <v>0</v>
      </c>
      <c r="BU57" s="203">
        <f t="shared" si="95"/>
        <v>0</v>
      </c>
      <c r="BV57" s="203">
        <f t="shared" si="95"/>
        <v>0</v>
      </c>
      <c r="BW57" s="203">
        <f t="shared" si="95"/>
        <v>0</v>
      </c>
      <c r="BX57" s="203">
        <f t="shared" si="95"/>
        <v>0</v>
      </c>
      <c r="BY57" s="203">
        <f t="shared" si="95"/>
        <v>0</v>
      </c>
      <c r="BZ57" s="203">
        <f t="shared" si="95"/>
        <v>0</v>
      </c>
      <c r="CA57" s="203">
        <f t="shared" si="95"/>
        <v>0</v>
      </c>
      <c r="CB57" s="203">
        <f t="shared" si="95"/>
        <v>0</v>
      </c>
      <c r="CC57" s="203">
        <f t="shared" si="95"/>
        <v>0</v>
      </c>
      <c r="CD57" s="203">
        <f t="shared" si="95"/>
        <v>0</v>
      </c>
      <c r="CE57" s="203">
        <f t="shared" si="95"/>
        <v>0</v>
      </c>
      <c r="CF57" s="203">
        <f t="shared" si="95"/>
        <v>0</v>
      </c>
      <c r="CG57" s="203">
        <f t="shared" si="95"/>
        <v>0</v>
      </c>
      <c r="CH57" s="203">
        <f t="shared" si="95"/>
        <v>0</v>
      </c>
      <c r="CI57" s="203">
        <f t="shared" si="95"/>
        <v>0</v>
      </c>
      <c r="CJ57" s="203">
        <f t="shared" si="95"/>
        <v>0</v>
      </c>
      <c r="CK57" s="203">
        <f t="shared" si="95"/>
        <v>0</v>
      </c>
      <c r="CL57" s="203">
        <f t="shared" si="95"/>
        <v>0</v>
      </c>
      <c r="CM57" s="203">
        <f t="shared" si="95"/>
        <v>0</v>
      </c>
    </row>
    <row r="58" spans="2:91" hidden="1" x14ac:dyDescent="0.2">
      <c r="B58" s="205">
        <f>Inputs!BS31</f>
        <v>0</v>
      </c>
      <c r="C58" s="204"/>
      <c r="D58" s="204"/>
      <c r="E58" s="204"/>
      <c r="F58" s="204"/>
      <c r="G58" s="204"/>
      <c r="H58" s="204"/>
      <c r="I58" s="204"/>
      <c r="J58" s="204"/>
      <c r="K58" s="204"/>
      <c r="L58" s="204"/>
      <c r="M58" s="204"/>
      <c r="N58" s="204"/>
      <c r="O58" s="204"/>
      <c r="P58" s="204"/>
      <c r="Q58" s="204"/>
      <c r="R58" s="204"/>
      <c r="S58" s="204"/>
      <c r="T58" s="204"/>
      <c r="U58" s="204"/>
      <c r="V58" s="204"/>
      <c r="W58" s="204"/>
      <c r="X58" s="204"/>
      <c r="Y58" s="204"/>
      <c r="Z58" s="204"/>
      <c r="AA58" s="204"/>
      <c r="AB58" s="204"/>
      <c r="AC58" s="204"/>
      <c r="AD58" s="204"/>
      <c r="AF58" s="203">
        <f>Inputs!CA31</f>
        <v>0</v>
      </c>
      <c r="AG58" s="203">
        <f t="shared" ref="AG58:BL58" si="96">AF58*(1+AG$33)</f>
        <v>0</v>
      </c>
      <c r="AH58" s="203">
        <f t="shared" si="96"/>
        <v>0</v>
      </c>
      <c r="AI58" s="203">
        <f t="shared" si="96"/>
        <v>0</v>
      </c>
      <c r="AJ58" s="203">
        <f t="shared" si="96"/>
        <v>0</v>
      </c>
      <c r="AK58" s="203">
        <f t="shared" si="96"/>
        <v>0</v>
      </c>
      <c r="AL58" s="203">
        <f t="shared" si="96"/>
        <v>0</v>
      </c>
      <c r="AM58" s="203">
        <f t="shared" si="96"/>
        <v>0</v>
      </c>
      <c r="AN58" s="203">
        <f t="shared" si="96"/>
        <v>0</v>
      </c>
      <c r="AO58" s="203">
        <f t="shared" si="96"/>
        <v>0</v>
      </c>
      <c r="AP58" s="203">
        <f t="shared" si="96"/>
        <v>0</v>
      </c>
      <c r="AQ58" s="203">
        <f t="shared" si="96"/>
        <v>0</v>
      </c>
      <c r="AR58" s="203">
        <f t="shared" si="96"/>
        <v>0</v>
      </c>
      <c r="AS58" s="203">
        <f t="shared" si="96"/>
        <v>0</v>
      </c>
      <c r="AT58" s="203">
        <f t="shared" si="96"/>
        <v>0</v>
      </c>
      <c r="AU58" s="203">
        <f t="shared" si="96"/>
        <v>0</v>
      </c>
      <c r="AV58" s="203">
        <f t="shared" si="96"/>
        <v>0</v>
      </c>
      <c r="AW58" s="203">
        <f t="shared" si="96"/>
        <v>0</v>
      </c>
      <c r="AX58" s="203">
        <f t="shared" si="96"/>
        <v>0</v>
      </c>
      <c r="AY58" s="203">
        <f t="shared" si="96"/>
        <v>0</v>
      </c>
      <c r="AZ58" s="203">
        <f t="shared" si="96"/>
        <v>0</v>
      </c>
      <c r="BA58" s="203">
        <f t="shared" si="96"/>
        <v>0</v>
      </c>
      <c r="BB58" s="203">
        <f t="shared" si="96"/>
        <v>0</v>
      </c>
      <c r="BC58" s="203">
        <f t="shared" si="96"/>
        <v>0</v>
      </c>
      <c r="BD58" s="203">
        <f t="shared" si="96"/>
        <v>0</v>
      </c>
      <c r="BE58" s="203">
        <f t="shared" si="96"/>
        <v>0</v>
      </c>
      <c r="BF58" s="203">
        <f t="shared" si="96"/>
        <v>0</v>
      </c>
      <c r="BG58" s="203">
        <f t="shared" si="96"/>
        <v>0</v>
      </c>
      <c r="BH58" s="203">
        <f t="shared" si="96"/>
        <v>0</v>
      </c>
      <c r="BI58" s="203">
        <f t="shared" si="96"/>
        <v>0</v>
      </c>
      <c r="BJ58" s="203">
        <f t="shared" si="96"/>
        <v>0</v>
      </c>
      <c r="BK58" s="203">
        <f t="shared" si="96"/>
        <v>0</v>
      </c>
      <c r="BL58" s="203">
        <f t="shared" si="96"/>
        <v>0</v>
      </c>
      <c r="BM58" s="203">
        <f t="shared" ref="BM58:CM58" si="97">BL58*(1+BM$33)</f>
        <v>0</v>
      </c>
      <c r="BN58" s="203">
        <f t="shared" si="97"/>
        <v>0</v>
      </c>
      <c r="BO58" s="203">
        <f t="shared" si="97"/>
        <v>0</v>
      </c>
      <c r="BP58" s="203">
        <f t="shared" si="97"/>
        <v>0</v>
      </c>
      <c r="BQ58" s="203">
        <f t="shared" si="97"/>
        <v>0</v>
      </c>
      <c r="BR58" s="203">
        <f t="shared" si="97"/>
        <v>0</v>
      </c>
      <c r="BS58" s="203">
        <f t="shared" si="97"/>
        <v>0</v>
      </c>
      <c r="BT58" s="203">
        <f t="shared" si="97"/>
        <v>0</v>
      </c>
      <c r="BU58" s="203">
        <f t="shared" si="97"/>
        <v>0</v>
      </c>
      <c r="BV58" s="203">
        <f t="shared" si="97"/>
        <v>0</v>
      </c>
      <c r="BW58" s="203">
        <f t="shared" si="97"/>
        <v>0</v>
      </c>
      <c r="BX58" s="203">
        <f t="shared" si="97"/>
        <v>0</v>
      </c>
      <c r="BY58" s="203">
        <f t="shared" si="97"/>
        <v>0</v>
      </c>
      <c r="BZ58" s="203">
        <f t="shared" si="97"/>
        <v>0</v>
      </c>
      <c r="CA58" s="203">
        <f t="shared" si="97"/>
        <v>0</v>
      </c>
      <c r="CB58" s="203">
        <f t="shared" si="97"/>
        <v>0</v>
      </c>
      <c r="CC58" s="203">
        <f t="shared" si="97"/>
        <v>0</v>
      </c>
      <c r="CD58" s="203">
        <f t="shared" si="97"/>
        <v>0</v>
      </c>
      <c r="CE58" s="203">
        <f t="shared" si="97"/>
        <v>0</v>
      </c>
      <c r="CF58" s="203">
        <f t="shared" si="97"/>
        <v>0</v>
      </c>
      <c r="CG58" s="203">
        <f t="shared" si="97"/>
        <v>0</v>
      </c>
      <c r="CH58" s="203">
        <f t="shared" si="97"/>
        <v>0</v>
      </c>
      <c r="CI58" s="203">
        <f t="shared" si="97"/>
        <v>0</v>
      </c>
      <c r="CJ58" s="203">
        <f t="shared" si="97"/>
        <v>0</v>
      </c>
      <c r="CK58" s="203">
        <f t="shared" si="97"/>
        <v>0</v>
      </c>
      <c r="CL58" s="203">
        <f t="shared" si="97"/>
        <v>0</v>
      </c>
      <c r="CM58" s="203">
        <f t="shared" si="97"/>
        <v>0</v>
      </c>
    </row>
    <row r="59" spans="2:91" hidden="1" x14ac:dyDescent="0.2">
      <c r="B59" s="205">
        <f>Inputs!BS32</f>
        <v>0</v>
      </c>
      <c r="C59" s="204"/>
      <c r="D59" s="204"/>
      <c r="E59" s="204"/>
      <c r="F59" s="204"/>
      <c r="G59" s="204"/>
      <c r="H59" s="204"/>
      <c r="I59" s="204"/>
      <c r="J59" s="204"/>
      <c r="K59" s="204"/>
      <c r="L59" s="204"/>
      <c r="M59" s="204"/>
      <c r="N59" s="204"/>
      <c r="O59" s="204"/>
      <c r="P59" s="204"/>
      <c r="Q59" s="204"/>
      <c r="R59" s="204"/>
      <c r="S59" s="204"/>
      <c r="T59" s="204"/>
      <c r="U59" s="204"/>
      <c r="V59" s="204"/>
      <c r="W59" s="204"/>
      <c r="X59" s="204"/>
      <c r="Y59" s="204"/>
      <c r="Z59" s="204"/>
      <c r="AA59" s="204"/>
      <c r="AB59" s="204"/>
      <c r="AC59" s="204"/>
      <c r="AD59" s="204"/>
      <c r="AF59" s="203">
        <f>Inputs!CA32</f>
        <v>0</v>
      </c>
      <c r="AG59" s="203">
        <f t="shared" ref="AG59:BL59" si="98">AF59*(1+AG$33)</f>
        <v>0</v>
      </c>
      <c r="AH59" s="203">
        <f t="shared" si="98"/>
        <v>0</v>
      </c>
      <c r="AI59" s="203">
        <f t="shared" si="98"/>
        <v>0</v>
      </c>
      <c r="AJ59" s="203">
        <f t="shared" si="98"/>
        <v>0</v>
      </c>
      <c r="AK59" s="203">
        <f t="shared" si="98"/>
        <v>0</v>
      </c>
      <c r="AL59" s="203">
        <f t="shared" si="98"/>
        <v>0</v>
      </c>
      <c r="AM59" s="203">
        <f t="shared" si="98"/>
        <v>0</v>
      </c>
      <c r="AN59" s="203">
        <f t="shared" si="98"/>
        <v>0</v>
      </c>
      <c r="AO59" s="203">
        <f t="shared" si="98"/>
        <v>0</v>
      </c>
      <c r="AP59" s="203">
        <f t="shared" si="98"/>
        <v>0</v>
      </c>
      <c r="AQ59" s="203">
        <f t="shared" si="98"/>
        <v>0</v>
      </c>
      <c r="AR59" s="203">
        <f t="shared" si="98"/>
        <v>0</v>
      </c>
      <c r="AS59" s="203">
        <f t="shared" si="98"/>
        <v>0</v>
      </c>
      <c r="AT59" s="203">
        <f t="shared" si="98"/>
        <v>0</v>
      </c>
      <c r="AU59" s="203">
        <f t="shared" si="98"/>
        <v>0</v>
      </c>
      <c r="AV59" s="203">
        <f t="shared" si="98"/>
        <v>0</v>
      </c>
      <c r="AW59" s="203">
        <f t="shared" si="98"/>
        <v>0</v>
      </c>
      <c r="AX59" s="203">
        <f t="shared" si="98"/>
        <v>0</v>
      </c>
      <c r="AY59" s="203">
        <f t="shared" si="98"/>
        <v>0</v>
      </c>
      <c r="AZ59" s="203">
        <f t="shared" si="98"/>
        <v>0</v>
      </c>
      <c r="BA59" s="203">
        <f t="shared" si="98"/>
        <v>0</v>
      </c>
      <c r="BB59" s="203">
        <f t="shared" si="98"/>
        <v>0</v>
      </c>
      <c r="BC59" s="203">
        <f t="shared" si="98"/>
        <v>0</v>
      </c>
      <c r="BD59" s="203">
        <f t="shared" si="98"/>
        <v>0</v>
      </c>
      <c r="BE59" s="203">
        <f t="shared" si="98"/>
        <v>0</v>
      </c>
      <c r="BF59" s="203">
        <f t="shared" si="98"/>
        <v>0</v>
      </c>
      <c r="BG59" s="203">
        <f t="shared" si="98"/>
        <v>0</v>
      </c>
      <c r="BH59" s="203">
        <f t="shared" si="98"/>
        <v>0</v>
      </c>
      <c r="BI59" s="203">
        <f t="shared" si="98"/>
        <v>0</v>
      </c>
      <c r="BJ59" s="203">
        <f t="shared" si="98"/>
        <v>0</v>
      </c>
      <c r="BK59" s="203">
        <f t="shared" si="98"/>
        <v>0</v>
      </c>
      <c r="BL59" s="203">
        <f t="shared" si="98"/>
        <v>0</v>
      </c>
      <c r="BM59" s="203">
        <f t="shared" ref="BM59:CM59" si="99">BL59*(1+BM$33)</f>
        <v>0</v>
      </c>
      <c r="BN59" s="203">
        <f t="shared" si="99"/>
        <v>0</v>
      </c>
      <c r="BO59" s="203">
        <f t="shared" si="99"/>
        <v>0</v>
      </c>
      <c r="BP59" s="203">
        <f t="shared" si="99"/>
        <v>0</v>
      </c>
      <c r="BQ59" s="203">
        <f t="shared" si="99"/>
        <v>0</v>
      </c>
      <c r="BR59" s="203">
        <f t="shared" si="99"/>
        <v>0</v>
      </c>
      <c r="BS59" s="203">
        <f t="shared" si="99"/>
        <v>0</v>
      </c>
      <c r="BT59" s="203">
        <f t="shared" si="99"/>
        <v>0</v>
      </c>
      <c r="BU59" s="203">
        <f t="shared" si="99"/>
        <v>0</v>
      </c>
      <c r="BV59" s="203">
        <f t="shared" si="99"/>
        <v>0</v>
      </c>
      <c r="BW59" s="203">
        <f t="shared" si="99"/>
        <v>0</v>
      </c>
      <c r="BX59" s="203">
        <f t="shared" si="99"/>
        <v>0</v>
      </c>
      <c r="BY59" s="203">
        <f t="shared" si="99"/>
        <v>0</v>
      </c>
      <c r="BZ59" s="203">
        <f t="shared" si="99"/>
        <v>0</v>
      </c>
      <c r="CA59" s="203">
        <f t="shared" si="99"/>
        <v>0</v>
      </c>
      <c r="CB59" s="203">
        <f t="shared" si="99"/>
        <v>0</v>
      </c>
      <c r="CC59" s="203">
        <f t="shared" si="99"/>
        <v>0</v>
      </c>
      <c r="CD59" s="203">
        <f t="shared" si="99"/>
        <v>0</v>
      </c>
      <c r="CE59" s="203">
        <f t="shared" si="99"/>
        <v>0</v>
      </c>
      <c r="CF59" s="203">
        <f t="shared" si="99"/>
        <v>0</v>
      </c>
      <c r="CG59" s="203">
        <f t="shared" si="99"/>
        <v>0</v>
      </c>
      <c r="CH59" s="203">
        <f t="shared" si="99"/>
        <v>0</v>
      </c>
      <c r="CI59" s="203">
        <f t="shared" si="99"/>
        <v>0</v>
      </c>
      <c r="CJ59" s="203">
        <f t="shared" si="99"/>
        <v>0</v>
      </c>
      <c r="CK59" s="203">
        <f t="shared" si="99"/>
        <v>0</v>
      </c>
      <c r="CL59" s="203">
        <f t="shared" si="99"/>
        <v>0</v>
      </c>
      <c r="CM59" s="203">
        <f t="shared" si="99"/>
        <v>0</v>
      </c>
    </row>
    <row r="60" spans="2:91" hidden="1" x14ac:dyDescent="0.2">
      <c r="B60" s="205">
        <f>Inputs!BS33</f>
        <v>0</v>
      </c>
      <c r="C60" s="204"/>
      <c r="D60" s="204"/>
      <c r="E60" s="204"/>
      <c r="F60" s="204"/>
      <c r="G60" s="204"/>
      <c r="H60" s="204"/>
      <c r="I60" s="204"/>
      <c r="J60" s="204"/>
      <c r="K60" s="204"/>
      <c r="L60" s="204"/>
      <c r="M60" s="204"/>
      <c r="N60" s="204"/>
      <c r="O60" s="204"/>
      <c r="P60" s="204"/>
      <c r="Q60" s="204"/>
      <c r="R60" s="204"/>
      <c r="S60" s="204"/>
      <c r="T60" s="204"/>
      <c r="U60" s="204"/>
      <c r="V60" s="204"/>
      <c r="W60" s="204"/>
      <c r="X60" s="204"/>
      <c r="Y60" s="204"/>
      <c r="Z60" s="204"/>
      <c r="AA60" s="204"/>
      <c r="AB60" s="204"/>
      <c r="AC60" s="204"/>
      <c r="AD60" s="204"/>
      <c r="AF60" s="203">
        <f>Inputs!CA33</f>
        <v>0</v>
      </c>
      <c r="AG60" s="203">
        <f t="shared" ref="AG60:BL60" si="100">AF60*(1+AG$33)</f>
        <v>0</v>
      </c>
      <c r="AH60" s="203">
        <f t="shared" si="100"/>
        <v>0</v>
      </c>
      <c r="AI60" s="203">
        <f t="shared" si="100"/>
        <v>0</v>
      </c>
      <c r="AJ60" s="203">
        <f t="shared" si="100"/>
        <v>0</v>
      </c>
      <c r="AK60" s="203">
        <f t="shared" si="100"/>
        <v>0</v>
      </c>
      <c r="AL60" s="203">
        <f t="shared" si="100"/>
        <v>0</v>
      </c>
      <c r="AM60" s="203">
        <f t="shared" si="100"/>
        <v>0</v>
      </c>
      <c r="AN60" s="203">
        <f t="shared" si="100"/>
        <v>0</v>
      </c>
      <c r="AO60" s="203">
        <f t="shared" si="100"/>
        <v>0</v>
      </c>
      <c r="AP60" s="203">
        <f t="shared" si="100"/>
        <v>0</v>
      </c>
      <c r="AQ60" s="203">
        <f t="shared" si="100"/>
        <v>0</v>
      </c>
      <c r="AR60" s="203">
        <f t="shared" si="100"/>
        <v>0</v>
      </c>
      <c r="AS60" s="203">
        <f t="shared" si="100"/>
        <v>0</v>
      </c>
      <c r="AT60" s="203">
        <f t="shared" si="100"/>
        <v>0</v>
      </c>
      <c r="AU60" s="203">
        <f t="shared" si="100"/>
        <v>0</v>
      </c>
      <c r="AV60" s="203">
        <f t="shared" si="100"/>
        <v>0</v>
      </c>
      <c r="AW60" s="203">
        <f t="shared" si="100"/>
        <v>0</v>
      </c>
      <c r="AX60" s="203">
        <f t="shared" si="100"/>
        <v>0</v>
      </c>
      <c r="AY60" s="203">
        <f t="shared" si="100"/>
        <v>0</v>
      </c>
      <c r="AZ60" s="203">
        <f t="shared" si="100"/>
        <v>0</v>
      </c>
      <c r="BA60" s="203">
        <f t="shared" si="100"/>
        <v>0</v>
      </c>
      <c r="BB60" s="203">
        <f t="shared" si="100"/>
        <v>0</v>
      </c>
      <c r="BC60" s="203">
        <f t="shared" si="100"/>
        <v>0</v>
      </c>
      <c r="BD60" s="203">
        <f t="shared" si="100"/>
        <v>0</v>
      </c>
      <c r="BE60" s="203">
        <f t="shared" si="100"/>
        <v>0</v>
      </c>
      <c r="BF60" s="203">
        <f t="shared" si="100"/>
        <v>0</v>
      </c>
      <c r="BG60" s="203">
        <f t="shared" si="100"/>
        <v>0</v>
      </c>
      <c r="BH60" s="203">
        <f t="shared" si="100"/>
        <v>0</v>
      </c>
      <c r="BI60" s="203">
        <f t="shared" si="100"/>
        <v>0</v>
      </c>
      <c r="BJ60" s="203">
        <f t="shared" si="100"/>
        <v>0</v>
      </c>
      <c r="BK60" s="203">
        <f t="shared" si="100"/>
        <v>0</v>
      </c>
      <c r="BL60" s="203">
        <f t="shared" si="100"/>
        <v>0</v>
      </c>
      <c r="BM60" s="203">
        <f t="shared" ref="BM60:CM60" si="101">BL60*(1+BM$33)</f>
        <v>0</v>
      </c>
      <c r="BN60" s="203">
        <f t="shared" si="101"/>
        <v>0</v>
      </c>
      <c r="BO60" s="203">
        <f t="shared" si="101"/>
        <v>0</v>
      </c>
      <c r="BP60" s="203">
        <f t="shared" si="101"/>
        <v>0</v>
      </c>
      <c r="BQ60" s="203">
        <f t="shared" si="101"/>
        <v>0</v>
      </c>
      <c r="BR60" s="203">
        <f t="shared" si="101"/>
        <v>0</v>
      </c>
      <c r="BS60" s="203">
        <f t="shared" si="101"/>
        <v>0</v>
      </c>
      <c r="BT60" s="203">
        <f t="shared" si="101"/>
        <v>0</v>
      </c>
      <c r="BU60" s="203">
        <f t="shared" si="101"/>
        <v>0</v>
      </c>
      <c r="BV60" s="203">
        <f t="shared" si="101"/>
        <v>0</v>
      </c>
      <c r="BW60" s="203">
        <f t="shared" si="101"/>
        <v>0</v>
      </c>
      <c r="BX60" s="203">
        <f t="shared" si="101"/>
        <v>0</v>
      </c>
      <c r="BY60" s="203">
        <f t="shared" si="101"/>
        <v>0</v>
      </c>
      <c r="BZ60" s="203">
        <f t="shared" si="101"/>
        <v>0</v>
      </c>
      <c r="CA60" s="203">
        <f t="shared" si="101"/>
        <v>0</v>
      </c>
      <c r="CB60" s="203">
        <f t="shared" si="101"/>
        <v>0</v>
      </c>
      <c r="CC60" s="203">
        <f t="shared" si="101"/>
        <v>0</v>
      </c>
      <c r="CD60" s="203">
        <f t="shared" si="101"/>
        <v>0</v>
      </c>
      <c r="CE60" s="203">
        <f t="shared" si="101"/>
        <v>0</v>
      </c>
      <c r="CF60" s="203">
        <f t="shared" si="101"/>
        <v>0</v>
      </c>
      <c r="CG60" s="203">
        <f t="shared" si="101"/>
        <v>0</v>
      </c>
      <c r="CH60" s="203">
        <f t="shared" si="101"/>
        <v>0</v>
      </c>
      <c r="CI60" s="203">
        <f t="shared" si="101"/>
        <v>0</v>
      </c>
      <c r="CJ60" s="203">
        <f t="shared" si="101"/>
        <v>0</v>
      </c>
      <c r="CK60" s="203">
        <f t="shared" si="101"/>
        <v>0</v>
      </c>
      <c r="CL60" s="203">
        <f t="shared" si="101"/>
        <v>0</v>
      </c>
      <c r="CM60" s="203">
        <f t="shared" si="101"/>
        <v>0</v>
      </c>
    </row>
    <row r="61" spans="2:91" hidden="1" x14ac:dyDescent="0.2">
      <c r="B61" s="204"/>
      <c r="C61" s="204"/>
      <c r="D61" s="204"/>
      <c r="E61" s="204"/>
      <c r="F61" s="204"/>
      <c r="G61" s="204"/>
      <c r="H61" s="204"/>
      <c r="I61" s="204"/>
      <c r="J61" s="204"/>
      <c r="K61" s="204"/>
      <c r="L61" s="204"/>
      <c r="M61" s="204"/>
      <c r="N61" s="204"/>
      <c r="O61" s="204"/>
      <c r="P61" s="204"/>
      <c r="Q61" s="204"/>
      <c r="R61" s="204"/>
      <c r="S61" s="204"/>
      <c r="T61" s="204"/>
      <c r="U61" s="204"/>
      <c r="V61" s="204"/>
      <c r="W61" s="204"/>
      <c r="X61" s="204"/>
      <c r="Y61" s="204"/>
      <c r="Z61" s="204"/>
      <c r="AA61" s="204"/>
      <c r="AB61" s="204"/>
      <c r="AC61" s="204"/>
      <c r="AD61" s="204"/>
      <c r="AF61" s="204"/>
      <c r="AG61" s="204"/>
      <c r="AH61" s="204"/>
      <c r="AI61" s="204"/>
      <c r="AJ61" s="204"/>
      <c r="AK61" s="204"/>
      <c r="AL61" s="204"/>
      <c r="AM61" s="204"/>
      <c r="AN61" s="204"/>
      <c r="AO61" s="204"/>
      <c r="AP61" s="204"/>
      <c r="AQ61" s="204"/>
      <c r="AR61" s="204"/>
      <c r="AS61" s="204"/>
      <c r="AT61" s="204"/>
      <c r="AU61" s="204"/>
      <c r="AV61" s="204"/>
      <c r="AW61" s="204"/>
      <c r="AX61" s="204"/>
      <c r="AY61" s="204"/>
      <c r="AZ61" s="204"/>
      <c r="BA61" s="204"/>
      <c r="BB61" s="204"/>
      <c r="BC61" s="204"/>
      <c r="BD61" s="204"/>
      <c r="BE61" s="204"/>
      <c r="BF61" s="204"/>
      <c r="BG61" s="204"/>
      <c r="BH61" s="204"/>
      <c r="BI61" s="204"/>
      <c r="BJ61" s="204"/>
      <c r="BK61" s="204"/>
      <c r="BL61" s="204"/>
      <c r="BM61" s="204"/>
      <c r="BN61" s="204"/>
      <c r="BO61" s="204"/>
      <c r="BP61" s="204"/>
      <c r="BQ61" s="204"/>
      <c r="BR61" s="204"/>
      <c r="BS61" s="204"/>
      <c r="BT61" s="204"/>
      <c r="BU61" s="204"/>
      <c r="BV61" s="204"/>
      <c r="BW61" s="204"/>
      <c r="BX61" s="204"/>
      <c r="BY61" s="204"/>
      <c r="BZ61" s="204"/>
      <c r="CA61" s="204"/>
      <c r="CB61" s="204"/>
      <c r="CC61" s="204"/>
      <c r="CD61" s="204"/>
      <c r="CE61" s="204"/>
      <c r="CF61" s="204"/>
      <c r="CG61" s="204"/>
      <c r="CH61" s="204"/>
      <c r="CI61" s="204"/>
      <c r="CJ61" s="204"/>
      <c r="CK61" s="204"/>
      <c r="CL61" s="204"/>
      <c r="CM61" s="204"/>
    </row>
    <row r="62" spans="2:91" hidden="1" x14ac:dyDescent="0.2">
      <c r="B62" s="205" t="str">
        <f>Inputs!BS9</f>
        <v>Chief</v>
      </c>
      <c r="C62" s="204"/>
      <c r="D62" s="204"/>
      <c r="E62" s="204"/>
      <c r="F62" s="204"/>
      <c r="G62" s="204"/>
      <c r="H62" s="204"/>
      <c r="I62" s="204"/>
      <c r="J62" s="204"/>
      <c r="K62" s="204"/>
      <c r="L62" s="204"/>
      <c r="M62" s="204"/>
      <c r="N62" s="204"/>
      <c r="O62" s="204"/>
      <c r="P62" s="204"/>
      <c r="Q62" s="204"/>
      <c r="R62" s="204"/>
      <c r="S62" s="204"/>
      <c r="T62" s="204"/>
      <c r="U62" s="204"/>
      <c r="V62" s="204"/>
      <c r="W62" s="204"/>
      <c r="X62" s="204"/>
      <c r="Y62" s="204"/>
      <c r="Z62" s="204"/>
      <c r="AA62" s="204"/>
      <c r="AB62" s="204"/>
      <c r="AC62" s="204"/>
      <c r="AD62" s="204"/>
      <c r="AF62" s="203">
        <f>IF(AE62&gt;0,AE62,IF(AND(AF$4=VLOOKUP($B62,Settings!$DM$19:$DN$43,2,0),'Labor costs'!AF$7=VLOOKUP('Labor costs'!$B62,Settings!$DM$19:$DP$43,4,0)),Inputs!$BY9,0))</f>
        <v>0</v>
      </c>
      <c r="AG62" s="203">
        <f>IF(AF62&gt;0,AF62,IF(AND(AG$4=VLOOKUP($B62,Settings!$DM$19:$DN$43,2,0),'Labor costs'!AG$7=VLOOKUP('Labor costs'!$B62,Settings!$DM$19:$DP$43,4,0)),Inputs!$BY9,0))</f>
        <v>0</v>
      </c>
      <c r="AH62" s="203">
        <f>IF(AG62&gt;0,AG62,IF(AND(AH$4=VLOOKUP($B62,Settings!$DM$19:$DN$43,2,0),'Labor costs'!AH$7=VLOOKUP('Labor costs'!$B62,Settings!$DM$19:$DP$43,4,0)),Inputs!$BY9,0))</f>
        <v>0</v>
      </c>
      <c r="AI62" s="203">
        <f>IF(AH62&gt;0,AH62,IF(AND(AI$4=VLOOKUP($B62,Settings!$DM$19:$DN$43,2,0),'Labor costs'!AI$7=VLOOKUP('Labor costs'!$B62,Settings!$DM$19:$DP$43,4,0)),Inputs!$BY9,0))</f>
        <v>0</v>
      </c>
      <c r="AJ62" s="203">
        <f>IF(AI62&gt;0,AI62,IF(AND(AJ$4=VLOOKUP($B62,Settings!$DM$19:$DN$43,2,0),'Labor costs'!AJ$7=VLOOKUP('Labor costs'!$B62,Settings!$DM$19:$DP$43,4,0)),Inputs!$BY9,0))</f>
        <v>0</v>
      </c>
      <c r="AK62" s="203">
        <f>IF(AJ62&gt;0,AJ62,IF(AND(AK$4=VLOOKUP($B62,Settings!$DM$19:$DN$43,2,0),'Labor costs'!AK$7=VLOOKUP('Labor costs'!$B62,Settings!$DM$19:$DP$43,4,0)),Inputs!$BY9,0))</f>
        <v>0</v>
      </c>
      <c r="AL62" s="203">
        <f>IF(AK62&gt;0,AK62,IF(AND(AL$4=VLOOKUP($B62,Settings!$DM$19:$DN$43,2,0),'Labor costs'!AL$7=VLOOKUP('Labor costs'!$B62,Settings!$DM$19:$DP$43,4,0)),Inputs!$BY9,0))</f>
        <v>0</v>
      </c>
      <c r="AM62" s="203">
        <f>IF(AL62&gt;0,AL62,IF(AND(AM$4=VLOOKUP($B62,Settings!$DM$19:$DN$43,2,0),'Labor costs'!AM$7=VLOOKUP('Labor costs'!$B62,Settings!$DM$19:$DP$43,4,0)),Inputs!$BY9,0))</f>
        <v>0</v>
      </c>
      <c r="AN62" s="203">
        <f>IF(AM62&gt;0,AM62,IF(AND(AN$4=VLOOKUP($B62,Settings!$DM$19:$DN$43,2,0),'Labor costs'!AN$7=VLOOKUP('Labor costs'!$B62,Settings!$DM$19:$DP$43,4,0)),Inputs!$BY9,0))</f>
        <v>1</v>
      </c>
      <c r="AO62" s="203">
        <f>IF(AN62&gt;0,AN62,IF(AND(AO$4=VLOOKUP($B62,Settings!$DM$19:$DN$43,2,0),'Labor costs'!AO$7=VLOOKUP('Labor costs'!$B62,Settings!$DM$19:$DP$43,4,0)),Inputs!$BY9,0))</f>
        <v>1</v>
      </c>
      <c r="AP62" s="203">
        <f>IF(AO62&gt;0,AO62,IF(AND(AP$4=VLOOKUP($B62,Settings!$DM$19:$DN$43,2,0),'Labor costs'!AP$7=VLOOKUP('Labor costs'!$B62,Settings!$DM$19:$DP$43,4,0)),Inputs!$BY9,0))</f>
        <v>1</v>
      </c>
      <c r="AQ62" s="203">
        <f>IF(AP62&gt;0,AP62,IF(AND(AQ$4=VLOOKUP($B62,Settings!$DM$19:$DN$43,2,0),'Labor costs'!AQ$7=VLOOKUP('Labor costs'!$B62,Settings!$DM$19:$DP$43,4,0)),Inputs!$BY9,0))</f>
        <v>1</v>
      </c>
      <c r="AR62" s="203">
        <f>IF(AQ62&gt;0,AQ62,IF(AND(AR$4=VLOOKUP($B62,Settings!$DM$19:$DN$43,2,0),'Labor costs'!AR$7=VLOOKUP('Labor costs'!$B62,Settings!$DM$19:$DP$43,4,0)),Inputs!$BY9,0))</f>
        <v>1</v>
      </c>
      <c r="AS62" s="203">
        <f>IF(AR62&gt;0,AR62,IF(AND(AS$4=VLOOKUP($B62,Settings!$DM$19:$DN$43,2,0),'Labor costs'!AS$7=VLOOKUP('Labor costs'!$B62,Settings!$DM$19:$DP$43,4,0)),Inputs!$BY9,0))</f>
        <v>1</v>
      </c>
      <c r="AT62" s="203">
        <f>IF(AS62&gt;0,AS62,IF(AND(AT$4=VLOOKUP($B62,Settings!$DM$19:$DN$43,2,0),'Labor costs'!AT$7=VLOOKUP('Labor costs'!$B62,Settings!$DM$19:$DP$43,4,0)),Inputs!$BY9,0))</f>
        <v>1</v>
      </c>
      <c r="AU62" s="203">
        <f>IF(AT62&gt;0,AT62,IF(AND(AU$4=VLOOKUP($B62,Settings!$DM$19:$DN$43,2,0),'Labor costs'!AU$7=VLOOKUP('Labor costs'!$B62,Settings!$DM$19:$DP$43,4,0)),Inputs!$BY9,0))</f>
        <v>1</v>
      </c>
      <c r="AV62" s="203">
        <f>IF(AU62&gt;0,AU62,IF(AND(AV$4=VLOOKUP($B62,Settings!$DM$19:$DN$43,2,0),'Labor costs'!AV$7=VLOOKUP('Labor costs'!$B62,Settings!$DM$19:$DP$43,4,0)),Inputs!$BY9,0))</f>
        <v>1</v>
      </c>
      <c r="AW62" s="203">
        <f>IF(AV62&gt;0,AV62,IF(AND(AW$4=VLOOKUP($B62,Settings!$DM$19:$DN$43,2,0),'Labor costs'!AW$7=VLOOKUP('Labor costs'!$B62,Settings!$DM$19:$DP$43,4,0)),Inputs!$BY9,0))</f>
        <v>1</v>
      </c>
      <c r="AX62" s="203">
        <f>IF(AW62&gt;0,AW62,IF(AND(AX$4=VLOOKUP($B62,Settings!$DM$19:$DN$43,2,0),'Labor costs'!AX$7=VLOOKUP('Labor costs'!$B62,Settings!$DM$19:$DP$43,4,0)),Inputs!$BY9,0))</f>
        <v>1</v>
      </c>
      <c r="AY62" s="203">
        <f>IF(AX62&gt;0,AX62,IF(AND(AY$4=VLOOKUP($B62,Settings!$DM$19:$DN$43,2,0),'Labor costs'!AY$7=VLOOKUP('Labor costs'!$B62,Settings!$DM$19:$DP$43,4,0)),Inputs!$BY9,0))</f>
        <v>1</v>
      </c>
      <c r="AZ62" s="203">
        <f>IF(AY62&gt;0,AY62,IF(AND(AZ$4=VLOOKUP($B62,Settings!$DM$19:$DN$43,2,0),'Labor costs'!AZ$7=VLOOKUP('Labor costs'!$B62,Settings!$DM$19:$DP$43,4,0)),Inputs!$BY9,0))</f>
        <v>1</v>
      </c>
      <c r="BA62" s="203">
        <f>IF(AZ62&gt;0,AZ62,IF(AND(BA$4=VLOOKUP($B62,Settings!$DM$19:$DN$43,2,0),'Labor costs'!BA$7=VLOOKUP('Labor costs'!$B62,Settings!$DM$19:$DP$43,4,0)),Inputs!$BY9,0))</f>
        <v>1</v>
      </c>
      <c r="BB62" s="203">
        <f>IF(BA62&gt;0,BA62,IF(AND(BB$4=VLOOKUP($B62,Settings!$DM$19:$DN$43,2,0),'Labor costs'!BB$7=VLOOKUP('Labor costs'!$B62,Settings!$DM$19:$DP$43,4,0)),Inputs!$BY9,0))</f>
        <v>1</v>
      </c>
      <c r="BC62" s="203">
        <f>IF(BB62&gt;0,BB62,IF(AND(BC$4=VLOOKUP($B62,Settings!$DM$19:$DN$43,2,0),'Labor costs'!BC$7=VLOOKUP('Labor costs'!$B62,Settings!$DM$19:$DP$43,4,0)),Inputs!$BY9,0))</f>
        <v>1</v>
      </c>
      <c r="BD62" s="203">
        <f>IF(BC62&gt;0,BC62,IF(AND(BD$4=VLOOKUP($B62,Settings!$DM$19:$DN$43,2,0),'Labor costs'!BD$7=VLOOKUP('Labor costs'!$B62,Settings!$DM$19:$DP$43,4,0)),Inputs!$BY9,0))</f>
        <v>1</v>
      </c>
      <c r="BE62" s="203">
        <f>IF(BD62&gt;0,BD62,IF(AND(BE$4=VLOOKUP($B62,Settings!$DM$19:$DN$43,2,0),'Labor costs'!BE$7=VLOOKUP('Labor costs'!$B62,Settings!$DM$19:$DP$43,4,0)),Inputs!$BY9,0))</f>
        <v>1</v>
      </c>
      <c r="BF62" s="203">
        <f>IF(BE62&gt;0,BE62,IF(AND(BF$4=VLOOKUP($B62,Settings!$DM$19:$DN$43,2,0),'Labor costs'!BF$7=VLOOKUP('Labor costs'!$B62,Settings!$DM$19:$DP$43,4,0)),Inputs!$BY9,0))</f>
        <v>1</v>
      </c>
      <c r="BG62" s="203">
        <f>IF(BF62&gt;0,BF62,IF(AND(BG$4=VLOOKUP($B62,Settings!$DM$19:$DN$43,2,0),'Labor costs'!BG$7=VLOOKUP('Labor costs'!$B62,Settings!$DM$19:$DP$43,4,0)),Inputs!$BY9,0))</f>
        <v>1</v>
      </c>
      <c r="BH62" s="203">
        <f>IF(BG62&gt;0,BG62,IF(AND(BH$4=VLOOKUP($B62,Settings!$DM$19:$DN$43,2,0),'Labor costs'!BH$7=VLOOKUP('Labor costs'!$B62,Settings!$DM$19:$DP$43,4,0)),Inputs!$BY9,0))</f>
        <v>1</v>
      </c>
      <c r="BI62" s="203">
        <f>IF(BH62&gt;0,BH62,IF(AND(BI$4=VLOOKUP($B62,Settings!$DM$19:$DN$43,2,0),'Labor costs'!BI$7=VLOOKUP('Labor costs'!$B62,Settings!$DM$19:$DP$43,4,0)),Inputs!$BY9,0))</f>
        <v>1</v>
      </c>
      <c r="BJ62" s="203">
        <f>IF(BI62&gt;0,BI62,IF(AND(BJ$4=VLOOKUP($B62,Settings!$DM$19:$DN$43,2,0),'Labor costs'!BJ$7=VLOOKUP('Labor costs'!$B62,Settings!$DM$19:$DP$43,4,0)),Inputs!$BY9,0))</f>
        <v>1</v>
      </c>
      <c r="BK62" s="203">
        <f>IF(BJ62&gt;0,BJ62,IF(AND(BK$4=VLOOKUP($B62,Settings!$DM$19:$DN$43,2,0),'Labor costs'!BK$7=VLOOKUP('Labor costs'!$B62,Settings!$DM$19:$DP$43,4,0)),Inputs!$BY9,0))</f>
        <v>1</v>
      </c>
      <c r="BL62" s="203">
        <f>IF(BK62&gt;0,BK62,IF(AND(BL$4=VLOOKUP($B62,Settings!$DM$19:$DN$43,2,0),'Labor costs'!BL$7=VLOOKUP('Labor costs'!$B62,Settings!$DM$19:$DP$43,4,0)),Inputs!$BY9,0))</f>
        <v>1</v>
      </c>
      <c r="BM62" s="203">
        <f>IF(BL62&gt;0,BL62,IF(AND(BM$4=VLOOKUP($B62,Settings!$DM$19:$DN$43,2,0),'Labor costs'!BM$7=VLOOKUP('Labor costs'!$B62,Settings!$DM$19:$DP$43,4,0)),Inputs!$BY9,0))</f>
        <v>1</v>
      </c>
      <c r="BN62" s="203">
        <f>IF(BM62&gt;0,BM62,IF(AND(BN$4=VLOOKUP($B62,Settings!$DM$19:$DN$43,2,0),'Labor costs'!BN$7=VLOOKUP('Labor costs'!$B62,Settings!$DM$19:$DP$43,4,0)),Inputs!$BY9,0))</f>
        <v>1</v>
      </c>
      <c r="BO62" s="203">
        <f>IF(BN62&gt;0,BN62,IF(AND(BO$4=VLOOKUP($B62,Settings!$DM$19:$DN$43,2,0),'Labor costs'!BO$7=VLOOKUP('Labor costs'!$B62,Settings!$DM$19:$DP$43,4,0)),Inputs!$BY9,0))</f>
        <v>1</v>
      </c>
      <c r="BP62" s="203">
        <f>IF(BO62&gt;0,BO62,IF(AND(BP$4=VLOOKUP($B62,Settings!$DM$19:$DN$43,2,0),'Labor costs'!BP$7=VLOOKUP('Labor costs'!$B62,Settings!$DM$19:$DP$43,4,0)),Inputs!$BY9,0))</f>
        <v>1</v>
      </c>
      <c r="BQ62" s="203">
        <f>IF(BP62&gt;0,BP62,IF(AND(BQ$4=VLOOKUP($B62,Settings!$DM$19:$DN$43,2,0),'Labor costs'!BQ$7=VLOOKUP('Labor costs'!$B62,Settings!$DM$19:$DP$43,4,0)),Inputs!$BY9,0))</f>
        <v>1</v>
      </c>
      <c r="BR62" s="203">
        <f>IF(BQ62&gt;0,BQ62,IF(AND(BR$4=VLOOKUP($B62,Settings!$DM$19:$DN$43,2,0),'Labor costs'!BR$7=VLOOKUP('Labor costs'!$B62,Settings!$DM$19:$DP$43,4,0)),Inputs!$BY9,0))</f>
        <v>1</v>
      </c>
      <c r="BS62" s="203">
        <f>IF(BR62&gt;0,BR62,IF(AND(BS$4=VLOOKUP($B62,Settings!$DM$19:$DN$43,2,0),'Labor costs'!BS$7=VLOOKUP('Labor costs'!$B62,Settings!$DM$19:$DP$43,4,0)),Inputs!$BY9,0))</f>
        <v>1</v>
      </c>
      <c r="BT62" s="203">
        <f>IF(BS62&gt;0,BS62,IF(AND(BT$4=VLOOKUP($B62,Settings!$DM$19:$DN$43,2,0),'Labor costs'!BT$7=VLOOKUP('Labor costs'!$B62,Settings!$DM$19:$DP$43,4,0)),Inputs!$BY9,0))</f>
        <v>1</v>
      </c>
      <c r="BU62" s="203">
        <f>IF(BT62&gt;0,BT62,IF(AND(BU$4=VLOOKUP($B62,Settings!$DM$19:$DN$43,2,0),'Labor costs'!BU$7=VLOOKUP('Labor costs'!$B62,Settings!$DM$19:$DP$43,4,0)),Inputs!$BY9,0))</f>
        <v>1</v>
      </c>
      <c r="BV62" s="203">
        <f>IF(BU62&gt;0,BU62,IF(AND(BV$4=VLOOKUP($B62,Settings!$DM$19:$DN$43,2,0),'Labor costs'!BV$7=VLOOKUP('Labor costs'!$B62,Settings!$DM$19:$DP$43,4,0)),Inputs!$BY9,0))</f>
        <v>1</v>
      </c>
      <c r="BW62" s="203">
        <f>IF(BV62&gt;0,BV62,IF(AND(BW$4=VLOOKUP($B62,Settings!$DM$19:$DN$43,2,0),'Labor costs'!BW$7=VLOOKUP('Labor costs'!$B62,Settings!$DM$19:$DP$43,4,0)),Inputs!$BY9,0))</f>
        <v>1</v>
      </c>
      <c r="BX62" s="203">
        <f>IF(BW62&gt;0,BW62,IF(AND(BX$4=VLOOKUP($B62,Settings!$DM$19:$DN$43,2,0),'Labor costs'!BX$7=VLOOKUP('Labor costs'!$B62,Settings!$DM$19:$DP$43,4,0)),Inputs!$BY9,0))</f>
        <v>1</v>
      </c>
      <c r="BY62" s="203">
        <f>IF(BX62&gt;0,BX62,IF(AND(BY$4=VLOOKUP($B62,Settings!$DM$19:$DN$43,2,0),'Labor costs'!BY$7=VLOOKUP('Labor costs'!$B62,Settings!$DM$19:$DP$43,4,0)),Inputs!$BY9,0))</f>
        <v>1</v>
      </c>
      <c r="BZ62" s="203">
        <f>IF(BY62&gt;0,BY62,IF(AND(BZ$4=VLOOKUP($B62,Settings!$DM$19:$DN$43,2,0),'Labor costs'!BZ$7=VLOOKUP('Labor costs'!$B62,Settings!$DM$19:$DP$43,4,0)),Inputs!$BY9,0))</f>
        <v>1</v>
      </c>
      <c r="CA62" s="203">
        <f>IF(BZ62&gt;0,BZ62,IF(AND(CA$4=VLOOKUP($B62,Settings!$DM$19:$DN$43,2,0),'Labor costs'!CA$7=VLOOKUP('Labor costs'!$B62,Settings!$DM$19:$DP$43,4,0)),Inputs!$BY9,0))</f>
        <v>1</v>
      </c>
      <c r="CB62" s="203">
        <f>IF(CA62&gt;0,CA62,IF(AND(CB$4=VLOOKUP($B62,Settings!$DM$19:$DN$43,2,0),'Labor costs'!CB$7=VLOOKUP('Labor costs'!$B62,Settings!$DM$19:$DP$43,4,0)),Inputs!$BY9,0))</f>
        <v>1</v>
      </c>
      <c r="CC62" s="203">
        <f>IF(CB62&gt;0,CB62,IF(AND(CC$4=VLOOKUP($B62,Settings!$DM$19:$DN$43,2,0),'Labor costs'!CC$7=VLOOKUP('Labor costs'!$B62,Settings!$DM$19:$DP$43,4,0)),Inputs!$BY9,0))</f>
        <v>1</v>
      </c>
      <c r="CD62" s="203">
        <f>IF(CC62&gt;0,CC62,IF(AND(CD$4=VLOOKUP($B62,Settings!$DM$19:$DN$43,2,0),'Labor costs'!CD$7=VLOOKUP('Labor costs'!$B62,Settings!$DM$19:$DP$43,4,0)),Inputs!$BY9,0))</f>
        <v>1</v>
      </c>
      <c r="CE62" s="203">
        <f>IF(CD62&gt;0,CD62,IF(AND(CE$4=VLOOKUP($B62,Settings!$DM$19:$DN$43,2,0),'Labor costs'!CE$7=VLOOKUP('Labor costs'!$B62,Settings!$DM$19:$DP$43,4,0)),Inputs!$BY9,0))</f>
        <v>1</v>
      </c>
      <c r="CF62" s="203">
        <f>IF(CE62&gt;0,CE62,IF(AND(CF$4=VLOOKUP($B62,Settings!$DM$19:$DN$43,2,0),'Labor costs'!CF$7=VLOOKUP('Labor costs'!$B62,Settings!$DM$19:$DP$43,4,0)),Inputs!$BY9,0))</f>
        <v>1</v>
      </c>
      <c r="CG62" s="203">
        <f>IF(CF62&gt;0,CF62,IF(AND(CG$4=VLOOKUP($B62,Settings!$DM$19:$DN$43,2,0),'Labor costs'!CG$7=VLOOKUP('Labor costs'!$B62,Settings!$DM$19:$DP$43,4,0)),Inputs!$BY9,0))</f>
        <v>1</v>
      </c>
      <c r="CH62" s="203">
        <f>IF(CG62&gt;0,CG62,IF(AND(CH$4=VLOOKUP($B62,Settings!$DM$19:$DN$43,2,0),'Labor costs'!CH$7=VLOOKUP('Labor costs'!$B62,Settings!$DM$19:$DP$43,4,0)),Inputs!$BY9,0))</f>
        <v>1</v>
      </c>
      <c r="CI62" s="203">
        <f>IF(CH62&gt;0,CH62,IF(AND(CI$4=VLOOKUP($B62,Settings!$DM$19:$DN$43,2,0),'Labor costs'!CI$7=VLOOKUP('Labor costs'!$B62,Settings!$DM$19:$DP$43,4,0)),Inputs!$BY9,0))</f>
        <v>1</v>
      </c>
      <c r="CJ62" s="203">
        <f>IF(CI62&gt;0,CI62,IF(AND(CJ$4=VLOOKUP($B62,Settings!$DM$19:$DN$43,2,0),'Labor costs'!CJ$7=VLOOKUP('Labor costs'!$B62,Settings!$DM$19:$DP$43,4,0)),Inputs!$BY9,0))</f>
        <v>1</v>
      </c>
      <c r="CK62" s="203">
        <f>IF(CJ62&gt;0,CJ62,IF(AND(CK$4=VLOOKUP($B62,Settings!$DM$19:$DN$43,2,0),'Labor costs'!CK$7=VLOOKUP('Labor costs'!$B62,Settings!$DM$19:$DP$43,4,0)),Inputs!$BY9,0))</f>
        <v>1</v>
      </c>
      <c r="CL62" s="203">
        <f>IF(CK62&gt;0,CK62,IF(AND(CL$4=VLOOKUP($B62,Settings!$DM$19:$DN$43,2,0),'Labor costs'!CL$7=VLOOKUP('Labor costs'!$B62,Settings!$DM$19:$DP$43,4,0)),Inputs!$BY9,0))</f>
        <v>1</v>
      </c>
      <c r="CM62" s="203">
        <f>IF(CL62&gt;0,CL62,IF(AND(CM$4=VLOOKUP($B62,Settings!$DM$19:$DN$43,2,0),'Labor costs'!CM$7=VLOOKUP('Labor costs'!$B62,Settings!$DM$19:$DP$43,4,0)),Inputs!$BY9,0))</f>
        <v>1</v>
      </c>
    </row>
    <row r="63" spans="2:91" hidden="1" x14ac:dyDescent="0.2">
      <c r="B63" s="205" t="str">
        <f>Inputs!BS10</f>
        <v>Cook</v>
      </c>
      <c r="C63" s="204"/>
      <c r="D63" s="204"/>
      <c r="E63" s="204"/>
      <c r="F63" s="204"/>
      <c r="G63" s="204"/>
      <c r="H63" s="204"/>
      <c r="I63" s="204"/>
      <c r="J63" s="204"/>
      <c r="K63" s="204"/>
      <c r="L63" s="204"/>
      <c r="M63" s="204"/>
      <c r="N63" s="204"/>
      <c r="O63" s="204"/>
      <c r="P63" s="204"/>
      <c r="Q63" s="204"/>
      <c r="R63" s="204"/>
      <c r="S63" s="204"/>
      <c r="T63" s="204"/>
      <c r="U63" s="204"/>
      <c r="V63" s="204"/>
      <c r="W63" s="204"/>
      <c r="X63" s="204"/>
      <c r="Y63" s="204"/>
      <c r="Z63" s="204"/>
      <c r="AA63" s="204"/>
      <c r="AB63" s="204"/>
      <c r="AC63" s="204"/>
      <c r="AD63" s="204"/>
      <c r="AF63" s="203">
        <f>IF(AE63&gt;0,AE63,IF(AND(AF$4=VLOOKUP($B63,Settings!$DM$19:$DN$43,2,0),'Labor costs'!AF$7=VLOOKUP('Labor costs'!$B63,Settings!$DM$19:$DP$43,4,0)),Inputs!$BY10,0))</f>
        <v>0</v>
      </c>
      <c r="AG63" s="203">
        <f>IF(AF63&gt;0,AF63,IF(AND(AG$4=VLOOKUP($B63,Settings!$DM$19:$DN$43,2,0),'Labor costs'!AG$7=VLOOKUP('Labor costs'!$B63,Settings!$DM$19:$DP$43,4,0)),Inputs!$BY10,0))</f>
        <v>0</v>
      </c>
      <c r="AH63" s="203">
        <f>IF(AG63&gt;0,AG63,IF(AND(AH$4=VLOOKUP($B63,Settings!$DM$19:$DN$43,2,0),'Labor costs'!AH$7=VLOOKUP('Labor costs'!$B63,Settings!$DM$19:$DP$43,4,0)),Inputs!$BY10,0))</f>
        <v>0</v>
      </c>
      <c r="AI63" s="203">
        <f>IF(AH63&gt;0,AH63,IF(AND(AI$4=VLOOKUP($B63,Settings!$DM$19:$DN$43,2,0),'Labor costs'!AI$7=VLOOKUP('Labor costs'!$B63,Settings!$DM$19:$DP$43,4,0)),Inputs!$BY10,0))</f>
        <v>0</v>
      </c>
      <c r="AJ63" s="203">
        <f>IF(AI63&gt;0,AI63,IF(AND(AJ$4=VLOOKUP($B63,Settings!$DM$19:$DN$43,2,0),'Labor costs'!AJ$7=VLOOKUP('Labor costs'!$B63,Settings!$DM$19:$DP$43,4,0)),Inputs!$BY10,0))</f>
        <v>0</v>
      </c>
      <c r="AK63" s="203">
        <f>IF(AJ63&gt;0,AJ63,IF(AND(AK$4=VLOOKUP($B63,Settings!$DM$19:$DN$43,2,0),'Labor costs'!AK$7=VLOOKUP('Labor costs'!$B63,Settings!$DM$19:$DP$43,4,0)),Inputs!$BY10,0))</f>
        <v>0</v>
      </c>
      <c r="AL63" s="203">
        <f>IF(AK63&gt;0,AK63,IF(AND(AL$4=VLOOKUP($B63,Settings!$DM$19:$DN$43,2,0),'Labor costs'!AL$7=VLOOKUP('Labor costs'!$B63,Settings!$DM$19:$DP$43,4,0)),Inputs!$BY10,0))</f>
        <v>0</v>
      </c>
      <c r="AM63" s="203">
        <f>IF(AL63&gt;0,AL63,IF(AND(AM$4=VLOOKUP($B63,Settings!$DM$19:$DN$43,2,0),'Labor costs'!AM$7=VLOOKUP('Labor costs'!$B63,Settings!$DM$19:$DP$43,4,0)),Inputs!$BY10,0))</f>
        <v>0</v>
      </c>
      <c r="AN63" s="203">
        <f>IF(AM63&gt;0,AM63,IF(AND(AN$4=VLOOKUP($B63,Settings!$DM$19:$DN$43,2,0),'Labor costs'!AN$7=VLOOKUP('Labor costs'!$B63,Settings!$DM$19:$DP$43,4,0)),Inputs!$BY10,0))</f>
        <v>5</v>
      </c>
      <c r="AO63" s="203">
        <f>IF(AN63&gt;0,AN63,IF(AND(AO$4=VLOOKUP($B63,Settings!$DM$19:$DN$43,2,0),'Labor costs'!AO$7=VLOOKUP('Labor costs'!$B63,Settings!$DM$19:$DP$43,4,0)),Inputs!$BY10,0))</f>
        <v>5</v>
      </c>
      <c r="AP63" s="203">
        <f>IF(AO63&gt;0,AO63,IF(AND(AP$4=VLOOKUP($B63,Settings!$DM$19:$DN$43,2,0),'Labor costs'!AP$7=VLOOKUP('Labor costs'!$B63,Settings!$DM$19:$DP$43,4,0)),Inputs!$BY10,0))</f>
        <v>5</v>
      </c>
      <c r="AQ63" s="203">
        <f>IF(AP63&gt;0,AP63,IF(AND(AQ$4=VLOOKUP($B63,Settings!$DM$19:$DN$43,2,0),'Labor costs'!AQ$7=VLOOKUP('Labor costs'!$B63,Settings!$DM$19:$DP$43,4,0)),Inputs!$BY10,0))</f>
        <v>5</v>
      </c>
      <c r="AR63" s="203">
        <f>IF(AQ63&gt;0,AQ63,IF(AND(AR$4=VLOOKUP($B63,Settings!$DM$19:$DN$43,2,0),'Labor costs'!AR$7=VLOOKUP('Labor costs'!$B63,Settings!$DM$19:$DP$43,4,0)),Inputs!$BY10,0))</f>
        <v>5</v>
      </c>
      <c r="AS63" s="203">
        <f>IF(AR63&gt;0,AR63,IF(AND(AS$4=VLOOKUP($B63,Settings!$DM$19:$DN$43,2,0),'Labor costs'!AS$7=VLOOKUP('Labor costs'!$B63,Settings!$DM$19:$DP$43,4,0)),Inputs!$BY10,0))</f>
        <v>5</v>
      </c>
      <c r="AT63" s="203">
        <f>IF(AS63&gt;0,AS63,IF(AND(AT$4=VLOOKUP($B63,Settings!$DM$19:$DN$43,2,0),'Labor costs'!AT$7=VLOOKUP('Labor costs'!$B63,Settings!$DM$19:$DP$43,4,0)),Inputs!$BY10,0))</f>
        <v>5</v>
      </c>
      <c r="AU63" s="203">
        <f>IF(AT63&gt;0,AT63,IF(AND(AU$4=VLOOKUP($B63,Settings!$DM$19:$DN$43,2,0),'Labor costs'!AU$7=VLOOKUP('Labor costs'!$B63,Settings!$DM$19:$DP$43,4,0)),Inputs!$BY10,0))</f>
        <v>5</v>
      </c>
      <c r="AV63" s="203">
        <f>IF(AU63&gt;0,AU63,IF(AND(AV$4=VLOOKUP($B63,Settings!$DM$19:$DN$43,2,0),'Labor costs'!AV$7=VLOOKUP('Labor costs'!$B63,Settings!$DM$19:$DP$43,4,0)),Inputs!$BY10,0))</f>
        <v>5</v>
      </c>
      <c r="AW63" s="203">
        <f>IF(AV63&gt;0,AV63,IF(AND(AW$4=VLOOKUP($B63,Settings!$DM$19:$DN$43,2,0),'Labor costs'!AW$7=VLOOKUP('Labor costs'!$B63,Settings!$DM$19:$DP$43,4,0)),Inputs!$BY10,0))</f>
        <v>5</v>
      </c>
      <c r="AX63" s="203">
        <f>IF(AW63&gt;0,AW63,IF(AND(AX$4=VLOOKUP($B63,Settings!$DM$19:$DN$43,2,0),'Labor costs'!AX$7=VLOOKUP('Labor costs'!$B63,Settings!$DM$19:$DP$43,4,0)),Inputs!$BY10,0))</f>
        <v>5</v>
      </c>
      <c r="AY63" s="203">
        <f>IF(AX63&gt;0,AX63,IF(AND(AY$4=VLOOKUP($B63,Settings!$DM$19:$DN$43,2,0),'Labor costs'!AY$7=VLOOKUP('Labor costs'!$B63,Settings!$DM$19:$DP$43,4,0)),Inputs!$BY10,0))</f>
        <v>5</v>
      </c>
      <c r="AZ63" s="203">
        <f>IF(AY63&gt;0,AY63,IF(AND(AZ$4=VLOOKUP($B63,Settings!$DM$19:$DN$43,2,0),'Labor costs'!AZ$7=VLOOKUP('Labor costs'!$B63,Settings!$DM$19:$DP$43,4,0)),Inputs!$BY10,0))</f>
        <v>5</v>
      </c>
      <c r="BA63" s="203">
        <f>IF(AZ63&gt;0,AZ63,IF(AND(BA$4=VLOOKUP($B63,Settings!$DM$19:$DN$43,2,0),'Labor costs'!BA$7=VLOOKUP('Labor costs'!$B63,Settings!$DM$19:$DP$43,4,0)),Inputs!$BY10,0))</f>
        <v>5</v>
      </c>
      <c r="BB63" s="203">
        <f>IF(BA63&gt;0,BA63,IF(AND(BB$4=VLOOKUP($B63,Settings!$DM$19:$DN$43,2,0),'Labor costs'!BB$7=VLOOKUP('Labor costs'!$B63,Settings!$DM$19:$DP$43,4,0)),Inputs!$BY10,0))</f>
        <v>5</v>
      </c>
      <c r="BC63" s="203">
        <f>IF(BB63&gt;0,BB63,IF(AND(BC$4=VLOOKUP($B63,Settings!$DM$19:$DN$43,2,0),'Labor costs'!BC$7=VLOOKUP('Labor costs'!$B63,Settings!$DM$19:$DP$43,4,0)),Inputs!$BY10,0))</f>
        <v>5</v>
      </c>
      <c r="BD63" s="203">
        <f>IF(BC63&gt;0,BC63,IF(AND(BD$4=VLOOKUP($B63,Settings!$DM$19:$DN$43,2,0),'Labor costs'!BD$7=VLOOKUP('Labor costs'!$B63,Settings!$DM$19:$DP$43,4,0)),Inputs!$BY10,0))</f>
        <v>5</v>
      </c>
      <c r="BE63" s="203">
        <f>IF(BD63&gt;0,BD63,IF(AND(BE$4=VLOOKUP($B63,Settings!$DM$19:$DN$43,2,0),'Labor costs'!BE$7=VLOOKUP('Labor costs'!$B63,Settings!$DM$19:$DP$43,4,0)),Inputs!$BY10,0))</f>
        <v>5</v>
      </c>
      <c r="BF63" s="203">
        <f>IF(BE63&gt;0,BE63,IF(AND(BF$4=VLOOKUP($B63,Settings!$DM$19:$DN$43,2,0),'Labor costs'!BF$7=VLOOKUP('Labor costs'!$B63,Settings!$DM$19:$DP$43,4,0)),Inputs!$BY10,0))</f>
        <v>5</v>
      </c>
      <c r="BG63" s="203">
        <f>IF(BF63&gt;0,BF63,IF(AND(BG$4=VLOOKUP($B63,Settings!$DM$19:$DN$43,2,0),'Labor costs'!BG$7=VLOOKUP('Labor costs'!$B63,Settings!$DM$19:$DP$43,4,0)),Inputs!$BY10,0))</f>
        <v>5</v>
      </c>
      <c r="BH63" s="203">
        <f>IF(BG63&gt;0,BG63,IF(AND(BH$4=VLOOKUP($B63,Settings!$DM$19:$DN$43,2,0),'Labor costs'!BH$7=VLOOKUP('Labor costs'!$B63,Settings!$DM$19:$DP$43,4,0)),Inputs!$BY10,0))</f>
        <v>5</v>
      </c>
      <c r="BI63" s="203">
        <f>IF(BH63&gt;0,BH63,IF(AND(BI$4=VLOOKUP($B63,Settings!$DM$19:$DN$43,2,0),'Labor costs'!BI$7=VLOOKUP('Labor costs'!$B63,Settings!$DM$19:$DP$43,4,0)),Inputs!$BY10,0))</f>
        <v>5</v>
      </c>
      <c r="BJ63" s="203">
        <f>IF(BI63&gt;0,BI63,IF(AND(BJ$4=VLOOKUP($B63,Settings!$DM$19:$DN$43,2,0),'Labor costs'!BJ$7=VLOOKUP('Labor costs'!$B63,Settings!$DM$19:$DP$43,4,0)),Inputs!$BY10,0))</f>
        <v>5</v>
      </c>
      <c r="BK63" s="203">
        <f>IF(BJ63&gt;0,BJ63,IF(AND(BK$4=VLOOKUP($B63,Settings!$DM$19:$DN$43,2,0),'Labor costs'!BK$7=VLOOKUP('Labor costs'!$B63,Settings!$DM$19:$DP$43,4,0)),Inputs!$BY10,0))</f>
        <v>5</v>
      </c>
      <c r="BL63" s="203">
        <f>IF(BK63&gt;0,BK63,IF(AND(BL$4=VLOOKUP($B63,Settings!$DM$19:$DN$43,2,0),'Labor costs'!BL$7=VLOOKUP('Labor costs'!$B63,Settings!$DM$19:$DP$43,4,0)),Inputs!$BY10,0))</f>
        <v>5</v>
      </c>
      <c r="BM63" s="203">
        <f>IF(BL63&gt;0,BL63,IF(AND(BM$4=VLOOKUP($B63,Settings!$DM$19:$DN$43,2,0),'Labor costs'!BM$7=VLOOKUP('Labor costs'!$B63,Settings!$DM$19:$DP$43,4,0)),Inputs!$BY10,0))</f>
        <v>5</v>
      </c>
      <c r="BN63" s="203">
        <f>IF(BM63&gt;0,BM63,IF(AND(BN$4=VLOOKUP($B63,Settings!$DM$19:$DN$43,2,0),'Labor costs'!BN$7=VLOOKUP('Labor costs'!$B63,Settings!$DM$19:$DP$43,4,0)),Inputs!$BY10,0))</f>
        <v>5</v>
      </c>
      <c r="BO63" s="203">
        <f>IF(BN63&gt;0,BN63,IF(AND(BO$4=VLOOKUP($B63,Settings!$DM$19:$DN$43,2,0),'Labor costs'!BO$7=VLOOKUP('Labor costs'!$B63,Settings!$DM$19:$DP$43,4,0)),Inputs!$BY10,0))</f>
        <v>5</v>
      </c>
      <c r="BP63" s="203">
        <f>IF(BO63&gt;0,BO63,IF(AND(BP$4=VLOOKUP($B63,Settings!$DM$19:$DN$43,2,0),'Labor costs'!BP$7=VLOOKUP('Labor costs'!$B63,Settings!$DM$19:$DP$43,4,0)),Inputs!$BY10,0))</f>
        <v>5</v>
      </c>
      <c r="BQ63" s="203">
        <f>IF(BP63&gt;0,BP63,IF(AND(BQ$4=VLOOKUP($B63,Settings!$DM$19:$DN$43,2,0),'Labor costs'!BQ$7=VLOOKUP('Labor costs'!$B63,Settings!$DM$19:$DP$43,4,0)),Inputs!$BY10,0))</f>
        <v>5</v>
      </c>
      <c r="BR63" s="203">
        <f>IF(BQ63&gt;0,BQ63,IF(AND(BR$4=VLOOKUP($B63,Settings!$DM$19:$DN$43,2,0),'Labor costs'!BR$7=VLOOKUP('Labor costs'!$B63,Settings!$DM$19:$DP$43,4,0)),Inputs!$BY10,0))</f>
        <v>5</v>
      </c>
      <c r="BS63" s="203">
        <f>IF(BR63&gt;0,BR63,IF(AND(BS$4=VLOOKUP($B63,Settings!$DM$19:$DN$43,2,0),'Labor costs'!BS$7=VLOOKUP('Labor costs'!$B63,Settings!$DM$19:$DP$43,4,0)),Inputs!$BY10,0))</f>
        <v>5</v>
      </c>
      <c r="BT63" s="203">
        <f>IF(BS63&gt;0,BS63,IF(AND(BT$4=VLOOKUP($B63,Settings!$DM$19:$DN$43,2,0),'Labor costs'!BT$7=VLOOKUP('Labor costs'!$B63,Settings!$DM$19:$DP$43,4,0)),Inputs!$BY10,0))</f>
        <v>5</v>
      </c>
      <c r="BU63" s="203">
        <f>IF(BT63&gt;0,BT63,IF(AND(BU$4=VLOOKUP($B63,Settings!$DM$19:$DN$43,2,0),'Labor costs'!BU$7=VLOOKUP('Labor costs'!$B63,Settings!$DM$19:$DP$43,4,0)),Inputs!$BY10,0))</f>
        <v>5</v>
      </c>
      <c r="BV63" s="203">
        <f>IF(BU63&gt;0,BU63,IF(AND(BV$4=VLOOKUP($B63,Settings!$DM$19:$DN$43,2,0),'Labor costs'!BV$7=VLOOKUP('Labor costs'!$B63,Settings!$DM$19:$DP$43,4,0)),Inputs!$BY10,0))</f>
        <v>5</v>
      </c>
      <c r="BW63" s="203">
        <f>IF(BV63&gt;0,BV63,IF(AND(BW$4=VLOOKUP($B63,Settings!$DM$19:$DN$43,2,0),'Labor costs'!BW$7=VLOOKUP('Labor costs'!$B63,Settings!$DM$19:$DP$43,4,0)),Inputs!$BY10,0))</f>
        <v>5</v>
      </c>
      <c r="BX63" s="203">
        <f>IF(BW63&gt;0,BW63,IF(AND(BX$4=VLOOKUP($B63,Settings!$DM$19:$DN$43,2,0),'Labor costs'!BX$7=VLOOKUP('Labor costs'!$B63,Settings!$DM$19:$DP$43,4,0)),Inputs!$BY10,0))</f>
        <v>5</v>
      </c>
      <c r="BY63" s="203">
        <f>IF(BX63&gt;0,BX63,IF(AND(BY$4=VLOOKUP($B63,Settings!$DM$19:$DN$43,2,0),'Labor costs'!BY$7=VLOOKUP('Labor costs'!$B63,Settings!$DM$19:$DP$43,4,0)),Inputs!$BY10,0))</f>
        <v>5</v>
      </c>
      <c r="BZ63" s="203">
        <f>IF(BY63&gt;0,BY63,IF(AND(BZ$4=VLOOKUP($B63,Settings!$DM$19:$DN$43,2,0),'Labor costs'!BZ$7=VLOOKUP('Labor costs'!$B63,Settings!$DM$19:$DP$43,4,0)),Inputs!$BY10,0))</f>
        <v>5</v>
      </c>
      <c r="CA63" s="203">
        <f>IF(BZ63&gt;0,BZ63,IF(AND(CA$4=VLOOKUP($B63,Settings!$DM$19:$DN$43,2,0),'Labor costs'!CA$7=VLOOKUP('Labor costs'!$B63,Settings!$DM$19:$DP$43,4,0)),Inputs!$BY10,0))</f>
        <v>5</v>
      </c>
      <c r="CB63" s="203">
        <f>IF(CA63&gt;0,CA63,IF(AND(CB$4=VLOOKUP($B63,Settings!$DM$19:$DN$43,2,0),'Labor costs'!CB$7=VLOOKUP('Labor costs'!$B63,Settings!$DM$19:$DP$43,4,0)),Inputs!$BY10,0))</f>
        <v>5</v>
      </c>
      <c r="CC63" s="203">
        <f>IF(CB63&gt;0,CB63,IF(AND(CC$4=VLOOKUP($B63,Settings!$DM$19:$DN$43,2,0),'Labor costs'!CC$7=VLOOKUP('Labor costs'!$B63,Settings!$DM$19:$DP$43,4,0)),Inputs!$BY10,0))</f>
        <v>5</v>
      </c>
      <c r="CD63" s="203">
        <f>IF(CC63&gt;0,CC63,IF(AND(CD$4=VLOOKUP($B63,Settings!$DM$19:$DN$43,2,0),'Labor costs'!CD$7=VLOOKUP('Labor costs'!$B63,Settings!$DM$19:$DP$43,4,0)),Inputs!$BY10,0))</f>
        <v>5</v>
      </c>
      <c r="CE63" s="203">
        <f>IF(CD63&gt;0,CD63,IF(AND(CE$4=VLOOKUP($B63,Settings!$DM$19:$DN$43,2,0),'Labor costs'!CE$7=VLOOKUP('Labor costs'!$B63,Settings!$DM$19:$DP$43,4,0)),Inputs!$BY10,0))</f>
        <v>5</v>
      </c>
      <c r="CF63" s="203">
        <f>IF(CE63&gt;0,CE63,IF(AND(CF$4=VLOOKUP($B63,Settings!$DM$19:$DN$43,2,0),'Labor costs'!CF$7=VLOOKUP('Labor costs'!$B63,Settings!$DM$19:$DP$43,4,0)),Inputs!$BY10,0))</f>
        <v>5</v>
      </c>
      <c r="CG63" s="203">
        <f>IF(CF63&gt;0,CF63,IF(AND(CG$4=VLOOKUP($B63,Settings!$DM$19:$DN$43,2,0),'Labor costs'!CG$7=VLOOKUP('Labor costs'!$B63,Settings!$DM$19:$DP$43,4,0)),Inputs!$BY10,0))</f>
        <v>5</v>
      </c>
      <c r="CH63" s="203">
        <f>IF(CG63&gt;0,CG63,IF(AND(CH$4=VLOOKUP($B63,Settings!$DM$19:$DN$43,2,0),'Labor costs'!CH$7=VLOOKUP('Labor costs'!$B63,Settings!$DM$19:$DP$43,4,0)),Inputs!$BY10,0))</f>
        <v>5</v>
      </c>
      <c r="CI63" s="203">
        <f>IF(CH63&gt;0,CH63,IF(AND(CI$4=VLOOKUP($B63,Settings!$DM$19:$DN$43,2,0),'Labor costs'!CI$7=VLOOKUP('Labor costs'!$B63,Settings!$DM$19:$DP$43,4,0)),Inputs!$BY10,0))</f>
        <v>5</v>
      </c>
      <c r="CJ63" s="203">
        <f>IF(CI63&gt;0,CI63,IF(AND(CJ$4=VLOOKUP($B63,Settings!$DM$19:$DN$43,2,0),'Labor costs'!CJ$7=VLOOKUP('Labor costs'!$B63,Settings!$DM$19:$DP$43,4,0)),Inputs!$BY10,0))</f>
        <v>5</v>
      </c>
      <c r="CK63" s="203">
        <f>IF(CJ63&gt;0,CJ63,IF(AND(CK$4=VLOOKUP($B63,Settings!$DM$19:$DN$43,2,0),'Labor costs'!CK$7=VLOOKUP('Labor costs'!$B63,Settings!$DM$19:$DP$43,4,0)),Inputs!$BY10,0))</f>
        <v>5</v>
      </c>
      <c r="CL63" s="203">
        <f>IF(CK63&gt;0,CK63,IF(AND(CL$4=VLOOKUP($B63,Settings!$DM$19:$DN$43,2,0),'Labor costs'!CL$7=VLOOKUP('Labor costs'!$B63,Settings!$DM$19:$DP$43,4,0)),Inputs!$BY10,0))</f>
        <v>5</v>
      </c>
      <c r="CM63" s="203">
        <f>IF(CL63&gt;0,CL63,IF(AND(CM$4=VLOOKUP($B63,Settings!$DM$19:$DN$43,2,0),'Labor costs'!CM$7=VLOOKUP('Labor costs'!$B63,Settings!$DM$19:$DP$43,4,0)),Inputs!$BY10,0))</f>
        <v>5</v>
      </c>
    </row>
    <row r="64" spans="2:91" hidden="1" x14ac:dyDescent="0.2">
      <c r="B64" s="205" t="str">
        <f>Inputs!BS11</f>
        <v>Waitress</v>
      </c>
      <c r="C64" s="204"/>
      <c r="D64" s="204"/>
      <c r="E64" s="204"/>
      <c r="F64" s="204"/>
      <c r="G64" s="204"/>
      <c r="H64" s="204"/>
      <c r="I64" s="204"/>
      <c r="J64" s="204"/>
      <c r="K64" s="204"/>
      <c r="L64" s="204"/>
      <c r="M64" s="204"/>
      <c r="N64" s="204"/>
      <c r="O64" s="204"/>
      <c r="P64" s="204"/>
      <c r="Q64" s="204"/>
      <c r="R64" s="204"/>
      <c r="S64" s="204"/>
      <c r="T64" s="204"/>
      <c r="U64" s="204"/>
      <c r="V64" s="204"/>
      <c r="W64" s="204"/>
      <c r="X64" s="204"/>
      <c r="Y64" s="204"/>
      <c r="Z64" s="204"/>
      <c r="AA64" s="204"/>
      <c r="AB64" s="204"/>
      <c r="AC64" s="204"/>
      <c r="AD64" s="204"/>
      <c r="AF64" s="203">
        <f>IF(AE64&gt;0,AE64,IF(AND(AF$4=VLOOKUP($B64,Settings!$DM$19:$DN$43,2,0),'Labor costs'!AF$7=VLOOKUP('Labor costs'!$B64,Settings!$DM$19:$DP$43,4,0)),Inputs!$BY11,0))</f>
        <v>0</v>
      </c>
      <c r="AG64" s="203">
        <f>IF(AF64&gt;0,AF64,IF(AND(AG$4=VLOOKUP($B64,Settings!$DM$19:$DN$43,2,0),'Labor costs'!AG$7=VLOOKUP('Labor costs'!$B64,Settings!$DM$19:$DP$43,4,0)),Inputs!$BY11,0))</f>
        <v>0</v>
      </c>
      <c r="AH64" s="203">
        <f>IF(AG64&gt;0,AG64,IF(AND(AH$4=VLOOKUP($B64,Settings!$DM$19:$DN$43,2,0),'Labor costs'!AH$7=VLOOKUP('Labor costs'!$B64,Settings!$DM$19:$DP$43,4,0)),Inputs!$BY11,0))</f>
        <v>0</v>
      </c>
      <c r="AI64" s="203">
        <f>IF(AH64&gt;0,AH64,IF(AND(AI$4=VLOOKUP($B64,Settings!$DM$19:$DN$43,2,0),'Labor costs'!AI$7=VLOOKUP('Labor costs'!$B64,Settings!$DM$19:$DP$43,4,0)),Inputs!$BY11,0))</f>
        <v>0</v>
      </c>
      <c r="AJ64" s="203">
        <f>IF(AI64&gt;0,AI64,IF(AND(AJ$4=VLOOKUP($B64,Settings!$DM$19:$DN$43,2,0),'Labor costs'!AJ$7=VLOOKUP('Labor costs'!$B64,Settings!$DM$19:$DP$43,4,0)),Inputs!$BY11,0))</f>
        <v>0</v>
      </c>
      <c r="AK64" s="203">
        <f>IF(AJ64&gt;0,AJ64,IF(AND(AK$4=VLOOKUP($B64,Settings!$DM$19:$DN$43,2,0),'Labor costs'!AK$7=VLOOKUP('Labor costs'!$B64,Settings!$DM$19:$DP$43,4,0)),Inputs!$BY11,0))</f>
        <v>0</v>
      </c>
      <c r="AL64" s="203">
        <f>IF(AK64&gt;0,AK64,IF(AND(AL$4=VLOOKUP($B64,Settings!$DM$19:$DN$43,2,0),'Labor costs'!AL$7=VLOOKUP('Labor costs'!$B64,Settings!$DM$19:$DP$43,4,0)),Inputs!$BY11,0))</f>
        <v>0</v>
      </c>
      <c r="AM64" s="203">
        <f>IF(AL64&gt;0,AL64,IF(AND(AM$4=VLOOKUP($B64,Settings!$DM$19:$DN$43,2,0),'Labor costs'!AM$7=VLOOKUP('Labor costs'!$B64,Settings!$DM$19:$DP$43,4,0)),Inputs!$BY11,0))</f>
        <v>0</v>
      </c>
      <c r="AN64" s="203">
        <f>IF(AM64&gt;0,AM64,IF(AND(AN$4=VLOOKUP($B64,Settings!$DM$19:$DN$43,2,0),'Labor costs'!AN$7=VLOOKUP('Labor costs'!$B64,Settings!$DM$19:$DP$43,4,0)),Inputs!$BY11,0))</f>
        <v>6</v>
      </c>
      <c r="AO64" s="203">
        <f>IF(AN64&gt;0,AN64,IF(AND(AO$4=VLOOKUP($B64,Settings!$DM$19:$DN$43,2,0),'Labor costs'!AO$7=VLOOKUP('Labor costs'!$B64,Settings!$DM$19:$DP$43,4,0)),Inputs!$BY11,0))</f>
        <v>6</v>
      </c>
      <c r="AP64" s="203">
        <f>IF(AO64&gt;0,AO64,IF(AND(AP$4=VLOOKUP($B64,Settings!$DM$19:$DN$43,2,0),'Labor costs'!AP$7=VLOOKUP('Labor costs'!$B64,Settings!$DM$19:$DP$43,4,0)),Inputs!$BY11,0))</f>
        <v>6</v>
      </c>
      <c r="AQ64" s="203">
        <f>IF(AP64&gt;0,AP64,IF(AND(AQ$4=VLOOKUP($B64,Settings!$DM$19:$DN$43,2,0),'Labor costs'!AQ$7=VLOOKUP('Labor costs'!$B64,Settings!$DM$19:$DP$43,4,0)),Inputs!$BY11,0))</f>
        <v>6</v>
      </c>
      <c r="AR64" s="203">
        <f>IF(AQ64&gt;0,AQ64,IF(AND(AR$4=VLOOKUP($B64,Settings!$DM$19:$DN$43,2,0),'Labor costs'!AR$7=VLOOKUP('Labor costs'!$B64,Settings!$DM$19:$DP$43,4,0)),Inputs!$BY11,0))</f>
        <v>6</v>
      </c>
      <c r="AS64" s="203">
        <f>IF(AR64&gt;0,AR64,IF(AND(AS$4=VLOOKUP($B64,Settings!$DM$19:$DN$43,2,0),'Labor costs'!AS$7=VLOOKUP('Labor costs'!$B64,Settings!$DM$19:$DP$43,4,0)),Inputs!$BY11,0))</f>
        <v>6</v>
      </c>
      <c r="AT64" s="203">
        <f>IF(AS64&gt;0,AS64,IF(AND(AT$4=VLOOKUP($B64,Settings!$DM$19:$DN$43,2,0),'Labor costs'!AT$7=VLOOKUP('Labor costs'!$B64,Settings!$DM$19:$DP$43,4,0)),Inputs!$BY11,0))</f>
        <v>6</v>
      </c>
      <c r="AU64" s="203">
        <f>IF(AT64&gt;0,AT64,IF(AND(AU$4=VLOOKUP($B64,Settings!$DM$19:$DN$43,2,0),'Labor costs'!AU$7=VLOOKUP('Labor costs'!$B64,Settings!$DM$19:$DP$43,4,0)),Inputs!$BY11,0))</f>
        <v>6</v>
      </c>
      <c r="AV64" s="203">
        <f>IF(AU64&gt;0,AU64,IF(AND(AV$4=VLOOKUP($B64,Settings!$DM$19:$DN$43,2,0),'Labor costs'!AV$7=VLOOKUP('Labor costs'!$B64,Settings!$DM$19:$DP$43,4,0)),Inputs!$BY11,0))</f>
        <v>6</v>
      </c>
      <c r="AW64" s="203">
        <f>IF(AV64&gt;0,AV64,IF(AND(AW$4=VLOOKUP($B64,Settings!$DM$19:$DN$43,2,0),'Labor costs'!AW$7=VLOOKUP('Labor costs'!$B64,Settings!$DM$19:$DP$43,4,0)),Inputs!$BY11,0))</f>
        <v>6</v>
      </c>
      <c r="AX64" s="203">
        <f>IF(AW64&gt;0,AW64,IF(AND(AX$4=VLOOKUP($B64,Settings!$DM$19:$DN$43,2,0),'Labor costs'!AX$7=VLOOKUP('Labor costs'!$B64,Settings!$DM$19:$DP$43,4,0)),Inputs!$BY11,0))</f>
        <v>6</v>
      </c>
      <c r="AY64" s="203">
        <f>IF(AX64&gt;0,AX64,IF(AND(AY$4=VLOOKUP($B64,Settings!$DM$19:$DN$43,2,0),'Labor costs'!AY$7=VLOOKUP('Labor costs'!$B64,Settings!$DM$19:$DP$43,4,0)),Inputs!$BY11,0))</f>
        <v>6</v>
      </c>
      <c r="AZ64" s="203">
        <f>IF(AY64&gt;0,AY64,IF(AND(AZ$4=VLOOKUP($B64,Settings!$DM$19:$DN$43,2,0),'Labor costs'!AZ$7=VLOOKUP('Labor costs'!$B64,Settings!$DM$19:$DP$43,4,0)),Inputs!$BY11,0))</f>
        <v>6</v>
      </c>
      <c r="BA64" s="203">
        <f>IF(AZ64&gt;0,AZ64,IF(AND(BA$4=VLOOKUP($B64,Settings!$DM$19:$DN$43,2,0),'Labor costs'!BA$7=VLOOKUP('Labor costs'!$B64,Settings!$DM$19:$DP$43,4,0)),Inputs!$BY11,0))</f>
        <v>6</v>
      </c>
      <c r="BB64" s="203">
        <f>IF(BA64&gt;0,BA64,IF(AND(BB$4=VLOOKUP($B64,Settings!$DM$19:$DN$43,2,0),'Labor costs'!BB$7=VLOOKUP('Labor costs'!$B64,Settings!$DM$19:$DP$43,4,0)),Inputs!$BY11,0))</f>
        <v>6</v>
      </c>
      <c r="BC64" s="203">
        <f>IF(BB64&gt;0,BB64,IF(AND(BC$4=VLOOKUP($B64,Settings!$DM$19:$DN$43,2,0),'Labor costs'!BC$7=VLOOKUP('Labor costs'!$B64,Settings!$DM$19:$DP$43,4,0)),Inputs!$BY11,0))</f>
        <v>6</v>
      </c>
      <c r="BD64" s="203">
        <f>IF(BC64&gt;0,BC64,IF(AND(BD$4=VLOOKUP($B64,Settings!$DM$19:$DN$43,2,0),'Labor costs'!BD$7=VLOOKUP('Labor costs'!$B64,Settings!$DM$19:$DP$43,4,0)),Inputs!$BY11,0))</f>
        <v>6</v>
      </c>
      <c r="BE64" s="203">
        <f>IF(BD64&gt;0,BD64,IF(AND(BE$4=VLOOKUP($B64,Settings!$DM$19:$DN$43,2,0),'Labor costs'!BE$7=VLOOKUP('Labor costs'!$B64,Settings!$DM$19:$DP$43,4,0)),Inputs!$BY11,0))</f>
        <v>6</v>
      </c>
      <c r="BF64" s="203">
        <f>IF(BE64&gt;0,BE64,IF(AND(BF$4=VLOOKUP($B64,Settings!$DM$19:$DN$43,2,0),'Labor costs'!BF$7=VLOOKUP('Labor costs'!$B64,Settings!$DM$19:$DP$43,4,0)),Inputs!$BY11,0))</f>
        <v>6</v>
      </c>
      <c r="BG64" s="203">
        <f>IF(BF64&gt;0,BF64,IF(AND(BG$4=VLOOKUP($B64,Settings!$DM$19:$DN$43,2,0),'Labor costs'!BG$7=VLOOKUP('Labor costs'!$B64,Settings!$DM$19:$DP$43,4,0)),Inputs!$BY11,0))</f>
        <v>6</v>
      </c>
      <c r="BH64" s="203">
        <f>IF(BG64&gt;0,BG64,IF(AND(BH$4=VLOOKUP($B64,Settings!$DM$19:$DN$43,2,0),'Labor costs'!BH$7=VLOOKUP('Labor costs'!$B64,Settings!$DM$19:$DP$43,4,0)),Inputs!$BY11,0))</f>
        <v>6</v>
      </c>
      <c r="BI64" s="203">
        <f>IF(BH64&gt;0,BH64,IF(AND(BI$4=VLOOKUP($B64,Settings!$DM$19:$DN$43,2,0),'Labor costs'!BI$7=VLOOKUP('Labor costs'!$B64,Settings!$DM$19:$DP$43,4,0)),Inputs!$BY11,0))</f>
        <v>6</v>
      </c>
      <c r="BJ64" s="203">
        <f>IF(BI64&gt;0,BI64,IF(AND(BJ$4=VLOOKUP($B64,Settings!$DM$19:$DN$43,2,0),'Labor costs'!BJ$7=VLOOKUP('Labor costs'!$B64,Settings!$DM$19:$DP$43,4,0)),Inputs!$BY11,0))</f>
        <v>6</v>
      </c>
      <c r="BK64" s="203">
        <f>IF(BJ64&gt;0,BJ64,IF(AND(BK$4=VLOOKUP($B64,Settings!$DM$19:$DN$43,2,0),'Labor costs'!BK$7=VLOOKUP('Labor costs'!$B64,Settings!$DM$19:$DP$43,4,0)),Inputs!$BY11,0))</f>
        <v>6</v>
      </c>
      <c r="BL64" s="203">
        <f>IF(BK64&gt;0,BK64,IF(AND(BL$4=VLOOKUP($B64,Settings!$DM$19:$DN$43,2,0),'Labor costs'!BL$7=VLOOKUP('Labor costs'!$B64,Settings!$DM$19:$DP$43,4,0)),Inputs!$BY11,0))</f>
        <v>6</v>
      </c>
      <c r="BM64" s="203">
        <f>IF(BL64&gt;0,BL64,IF(AND(BM$4=VLOOKUP($B64,Settings!$DM$19:$DN$43,2,0),'Labor costs'!BM$7=VLOOKUP('Labor costs'!$B64,Settings!$DM$19:$DP$43,4,0)),Inputs!$BY11,0))</f>
        <v>6</v>
      </c>
      <c r="BN64" s="203">
        <f>IF(BM64&gt;0,BM64,IF(AND(BN$4=VLOOKUP($B64,Settings!$DM$19:$DN$43,2,0),'Labor costs'!BN$7=VLOOKUP('Labor costs'!$B64,Settings!$DM$19:$DP$43,4,0)),Inputs!$BY11,0))</f>
        <v>6</v>
      </c>
      <c r="BO64" s="203">
        <f>IF(BN64&gt;0,BN64,IF(AND(BO$4=VLOOKUP($B64,Settings!$DM$19:$DN$43,2,0),'Labor costs'!BO$7=VLOOKUP('Labor costs'!$B64,Settings!$DM$19:$DP$43,4,0)),Inputs!$BY11,0))</f>
        <v>6</v>
      </c>
      <c r="BP64" s="203">
        <f>IF(BO64&gt;0,BO64,IF(AND(BP$4=VLOOKUP($B64,Settings!$DM$19:$DN$43,2,0),'Labor costs'!BP$7=VLOOKUP('Labor costs'!$B64,Settings!$DM$19:$DP$43,4,0)),Inputs!$BY11,0))</f>
        <v>6</v>
      </c>
      <c r="BQ64" s="203">
        <f>IF(BP64&gt;0,BP64,IF(AND(BQ$4=VLOOKUP($B64,Settings!$DM$19:$DN$43,2,0),'Labor costs'!BQ$7=VLOOKUP('Labor costs'!$B64,Settings!$DM$19:$DP$43,4,0)),Inputs!$BY11,0))</f>
        <v>6</v>
      </c>
      <c r="BR64" s="203">
        <f>IF(BQ64&gt;0,BQ64,IF(AND(BR$4=VLOOKUP($B64,Settings!$DM$19:$DN$43,2,0),'Labor costs'!BR$7=VLOOKUP('Labor costs'!$B64,Settings!$DM$19:$DP$43,4,0)),Inputs!$BY11,0))</f>
        <v>6</v>
      </c>
      <c r="BS64" s="203">
        <f>IF(BR64&gt;0,BR64,IF(AND(BS$4=VLOOKUP($B64,Settings!$DM$19:$DN$43,2,0),'Labor costs'!BS$7=VLOOKUP('Labor costs'!$B64,Settings!$DM$19:$DP$43,4,0)),Inputs!$BY11,0))</f>
        <v>6</v>
      </c>
      <c r="BT64" s="203">
        <f>IF(BS64&gt;0,BS64,IF(AND(BT$4=VLOOKUP($B64,Settings!$DM$19:$DN$43,2,0),'Labor costs'!BT$7=VLOOKUP('Labor costs'!$B64,Settings!$DM$19:$DP$43,4,0)),Inputs!$BY11,0))</f>
        <v>6</v>
      </c>
      <c r="BU64" s="203">
        <f>IF(BT64&gt;0,BT64,IF(AND(BU$4=VLOOKUP($B64,Settings!$DM$19:$DN$43,2,0),'Labor costs'!BU$7=VLOOKUP('Labor costs'!$B64,Settings!$DM$19:$DP$43,4,0)),Inputs!$BY11,0))</f>
        <v>6</v>
      </c>
      <c r="BV64" s="203">
        <f>IF(BU64&gt;0,BU64,IF(AND(BV$4=VLOOKUP($B64,Settings!$DM$19:$DN$43,2,0),'Labor costs'!BV$7=VLOOKUP('Labor costs'!$B64,Settings!$DM$19:$DP$43,4,0)),Inputs!$BY11,0))</f>
        <v>6</v>
      </c>
      <c r="BW64" s="203">
        <f>IF(BV64&gt;0,BV64,IF(AND(BW$4=VLOOKUP($B64,Settings!$DM$19:$DN$43,2,0),'Labor costs'!BW$7=VLOOKUP('Labor costs'!$B64,Settings!$DM$19:$DP$43,4,0)),Inputs!$BY11,0))</f>
        <v>6</v>
      </c>
      <c r="BX64" s="203">
        <f>IF(BW64&gt;0,BW64,IF(AND(BX$4=VLOOKUP($B64,Settings!$DM$19:$DN$43,2,0),'Labor costs'!BX$7=VLOOKUP('Labor costs'!$B64,Settings!$DM$19:$DP$43,4,0)),Inputs!$BY11,0))</f>
        <v>6</v>
      </c>
      <c r="BY64" s="203">
        <f>IF(BX64&gt;0,BX64,IF(AND(BY$4=VLOOKUP($B64,Settings!$DM$19:$DN$43,2,0),'Labor costs'!BY$7=VLOOKUP('Labor costs'!$B64,Settings!$DM$19:$DP$43,4,0)),Inputs!$BY11,0))</f>
        <v>6</v>
      </c>
      <c r="BZ64" s="203">
        <f>IF(BY64&gt;0,BY64,IF(AND(BZ$4=VLOOKUP($B64,Settings!$DM$19:$DN$43,2,0),'Labor costs'!BZ$7=VLOOKUP('Labor costs'!$B64,Settings!$DM$19:$DP$43,4,0)),Inputs!$BY11,0))</f>
        <v>6</v>
      </c>
      <c r="CA64" s="203">
        <f>IF(BZ64&gt;0,BZ64,IF(AND(CA$4=VLOOKUP($B64,Settings!$DM$19:$DN$43,2,0),'Labor costs'!CA$7=VLOOKUP('Labor costs'!$B64,Settings!$DM$19:$DP$43,4,0)),Inputs!$BY11,0))</f>
        <v>6</v>
      </c>
      <c r="CB64" s="203">
        <f>IF(CA64&gt;0,CA64,IF(AND(CB$4=VLOOKUP($B64,Settings!$DM$19:$DN$43,2,0),'Labor costs'!CB$7=VLOOKUP('Labor costs'!$B64,Settings!$DM$19:$DP$43,4,0)),Inputs!$BY11,0))</f>
        <v>6</v>
      </c>
      <c r="CC64" s="203">
        <f>IF(CB64&gt;0,CB64,IF(AND(CC$4=VLOOKUP($B64,Settings!$DM$19:$DN$43,2,0),'Labor costs'!CC$7=VLOOKUP('Labor costs'!$B64,Settings!$DM$19:$DP$43,4,0)),Inputs!$BY11,0))</f>
        <v>6</v>
      </c>
      <c r="CD64" s="203">
        <f>IF(CC64&gt;0,CC64,IF(AND(CD$4=VLOOKUP($B64,Settings!$DM$19:$DN$43,2,0),'Labor costs'!CD$7=VLOOKUP('Labor costs'!$B64,Settings!$DM$19:$DP$43,4,0)),Inputs!$BY11,0))</f>
        <v>6</v>
      </c>
      <c r="CE64" s="203">
        <f>IF(CD64&gt;0,CD64,IF(AND(CE$4=VLOOKUP($B64,Settings!$DM$19:$DN$43,2,0),'Labor costs'!CE$7=VLOOKUP('Labor costs'!$B64,Settings!$DM$19:$DP$43,4,0)),Inputs!$BY11,0))</f>
        <v>6</v>
      </c>
      <c r="CF64" s="203">
        <f>IF(CE64&gt;0,CE64,IF(AND(CF$4=VLOOKUP($B64,Settings!$DM$19:$DN$43,2,0),'Labor costs'!CF$7=VLOOKUP('Labor costs'!$B64,Settings!$DM$19:$DP$43,4,0)),Inputs!$BY11,0))</f>
        <v>6</v>
      </c>
      <c r="CG64" s="203">
        <f>IF(CF64&gt;0,CF64,IF(AND(CG$4=VLOOKUP($B64,Settings!$DM$19:$DN$43,2,0),'Labor costs'!CG$7=VLOOKUP('Labor costs'!$B64,Settings!$DM$19:$DP$43,4,0)),Inputs!$BY11,0))</f>
        <v>6</v>
      </c>
      <c r="CH64" s="203">
        <f>IF(CG64&gt;0,CG64,IF(AND(CH$4=VLOOKUP($B64,Settings!$DM$19:$DN$43,2,0),'Labor costs'!CH$7=VLOOKUP('Labor costs'!$B64,Settings!$DM$19:$DP$43,4,0)),Inputs!$BY11,0))</f>
        <v>6</v>
      </c>
      <c r="CI64" s="203">
        <f>IF(CH64&gt;0,CH64,IF(AND(CI$4=VLOOKUP($B64,Settings!$DM$19:$DN$43,2,0),'Labor costs'!CI$7=VLOOKUP('Labor costs'!$B64,Settings!$DM$19:$DP$43,4,0)),Inputs!$BY11,0))</f>
        <v>6</v>
      </c>
      <c r="CJ64" s="203">
        <f>IF(CI64&gt;0,CI64,IF(AND(CJ$4=VLOOKUP($B64,Settings!$DM$19:$DN$43,2,0),'Labor costs'!CJ$7=VLOOKUP('Labor costs'!$B64,Settings!$DM$19:$DP$43,4,0)),Inputs!$BY11,0))</f>
        <v>6</v>
      </c>
      <c r="CK64" s="203">
        <f>IF(CJ64&gt;0,CJ64,IF(AND(CK$4=VLOOKUP($B64,Settings!$DM$19:$DN$43,2,0),'Labor costs'!CK$7=VLOOKUP('Labor costs'!$B64,Settings!$DM$19:$DP$43,4,0)),Inputs!$BY11,0))</f>
        <v>6</v>
      </c>
      <c r="CL64" s="203">
        <f>IF(CK64&gt;0,CK64,IF(AND(CL$4=VLOOKUP($B64,Settings!$DM$19:$DN$43,2,0),'Labor costs'!CL$7=VLOOKUP('Labor costs'!$B64,Settings!$DM$19:$DP$43,4,0)),Inputs!$BY11,0))</f>
        <v>6</v>
      </c>
      <c r="CM64" s="203">
        <f>IF(CL64&gt;0,CL64,IF(AND(CM$4=VLOOKUP($B64,Settings!$DM$19:$DN$43,2,0),'Labor costs'!CM$7=VLOOKUP('Labor costs'!$B64,Settings!$DM$19:$DP$43,4,0)),Inputs!$BY11,0))</f>
        <v>6</v>
      </c>
    </row>
    <row r="65" spans="2:91" hidden="1" x14ac:dyDescent="0.2">
      <c r="B65" s="205" t="str">
        <f>Inputs!BS12</f>
        <v>Cleaner</v>
      </c>
      <c r="C65" s="204"/>
      <c r="D65" s="204"/>
      <c r="E65" s="204"/>
      <c r="F65" s="204"/>
      <c r="G65" s="204"/>
      <c r="H65" s="204"/>
      <c r="I65" s="204"/>
      <c r="J65" s="204"/>
      <c r="K65" s="204"/>
      <c r="L65" s="204"/>
      <c r="M65" s="204"/>
      <c r="N65" s="204"/>
      <c r="O65" s="204"/>
      <c r="P65" s="204"/>
      <c r="Q65" s="204"/>
      <c r="R65" s="204"/>
      <c r="S65" s="204"/>
      <c r="T65" s="204"/>
      <c r="U65" s="204"/>
      <c r="V65" s="204"/>
      <c r="W65" s="204"/>
      <c r="X65" s="204"/>
      <c r="Y65" s="204"/>
      <c r="Z65" s="204"/>
      <c r="AA65" s="204"/>
      <c r="AB65" s="204"/>
      <c r="AC65" s="204"/>
      <c r="AD65" s="204"/>
      <c r="AF65" s="203">
        <f>IF(AE65&gt;0,AE65,IF(AND(AF$4=VLOOKUP($B65,Settings!$DM$19:$DN$43,2,0),'Labor costs'!AF$7=VLOOKUP('Labor costs'!$B65,Settings!$DM$19:$DP$43,4,0)),Inputs!$BY12,0))</f>
        <v>0</v>
      </c>
      <c r="AG65" s="203">
        <f>IF(AF65&gt;0,AF65,IF(AND(AG$4=VLOOKUP($B65,Settings!$DM$19:$DN$43,2,0),'Labor costs'!AG$7=VLOOKUP('Labor costs'!$B65,Settings!$DM$19:$DP$43,4,0)),Inputs!$BY12,0))</f>
        <v>0</v>
      </c>
      <c r="AH65" s="203">
        <f>IF(AG65&gt;0,AG65,IF(AND(AH$4=VLOOKUP($B65,Settings!$DM$19:$DN$43,2,0),'Labor costs'!AH$7=VLOOKUP('Labor costs'!$B65,Settings!$DM$19:$DP$43,4,0)),Inputs!$BY12,0))</f>
        <v>0</v>
      </c>
      <c r="AI65" s="203">
        <f>IF(AH65&gt;0,AH65,IF(AND(AI$4=VLOOKUP($B65,Settings!$DM$19:$DN$43,2,0),'Labor costs'!AI$7=VLOOKUP('Labor costs'!$B65,Settings!$DM$19:$DP$43,4,0)),Inputs!$BY12,0))</f>
        <v>0</v>
      </c>
      <c r="AJ65" s="203">
        <f>IF(AI65&gt;0,AI65,IF(AND(AJ$4=VLOOKUP($B65,Settings!$DM$19:$DN$43,2,0),'Labor costs'!AJ$7=VLOOKUP('Labor costs'!$B65,Settings!$DM$19:$DP$43,4,0)),Inputs!$BY12,0))</f>
        <v>0</v>
      </c>
      <c r="AK65" s="203">
        <f>IF(AJ65&gt;0,AJ65,IF(AND(AK$4=VLOOKUP($B65,Settings!$DM$19:$DN$43,2,0),'Labor costs'!AK$7=VLOOKUP('Labor costs'!$B65,Settings!$DM$19:$DP$43,4,0)),Inputs!$BY12,0))</f>
        <v>0</v>
      </c>
      <c r="AL65" s="203">
        <f>IF(AK65&gt;0,AK65,IF(AND(AL$4=VLOOKUP($B65,Settings!$DM$19:$DN$43,2,0),'Labor costs'!AL$7=VLOOKUP('Labor costs'!$B65,Settings!$DM$19:$DP$43,4,0)),Inputs!$BY12,0))</f>
        <v>0</v>
      </c>
      <c r="AM65" s="203">
        <f>IF(AL65&gt;0,AL65,IF(AND(AM$4=VLOOKUP($B65,Settings!$DM$19:$DN$43,2,0),'Labor costs'!AM$7=VLOOKUP('Labor costs'!$B65,Settings!$DM$19:$DP$43,4,0)),Inputs!$BY12,0))</f>
        <v>0</v>
      </c>
      <c r="AN65" s="203">
        <f>IF(AM65&gt;0,AM65,IF(AND(AN$4=VLOOKUP($B65,Settings!$DM$19:$DN$43,2,0),'Labor costs'!AN$7=VLOOKUP('Labor costs'!$B65,Settings!$DM$19:$DP$43,4,0)),Inputs!$BY12,0))</f>
        <v>1</v>
      </c>
      <c r="AO65" s="203">
        <f>IF(AN65&gt;0,AN65,IF(AND(AO$4=VLOOKUP($B65,Settings!$DM$19:$DN$43,2,0),'Labor costs'!AO$7=VLOOKUP('Labor costs'!$B65,Settings!$DM$19:$DP$43,4,0)),Inputs!$BY12,0))</f>
        <v>1</v>
      </c>
      <c r="AP65" s="203">
        <f>IF(AO65&gt;0,AO65,IF(AND(AP$4=VLOOKUP($B65,Settings!$DM$19:$DN$43,2,0),'Labor costs'!AP$7=VLOOKUP('Labor costs'!$B65,Settings!$DM$19:$DP$43,4,0)),Inputs!$BY12,0))</f>
        <v>1</v>
      </c>
      <c r="AQ65" s="203">
        <f>IF(AP65&gt;0,AP65,IF(AND(AQ$4=VLOOKUP($B65,Settings!$DM$19:$DN$43,2,0),'Labor costs'!AQ$7=VLOOKUP('Labor costs'!$B65,Settings!$DM$19:$DP$43,4,0)),Inputs!$BY12,0))</f>
        <v>1</v>
      </c>
      <c r="AR65" s="203">
        <f>IF(AQ65&gt;0,AQ65,IF(AND(AR$4=VLOOKUP($B65,Settings!$DM$19:$DN$43,2,0),'Labor costs'!AR$7=VLOOKUP('Labor costs'!$B65,Settings!$DM$19:$DP$43,4,0)),Inputs!$BY12,0))</f>
        <v>1</v>
      </c>
      <c r="AS65" s="203">
        <f>IF(AR65&gt;0,AR65,IF(AND(AS$4=VLOOKUP($B65,Settings!$DM$19:$DN$43,2,0),'Labor costs'!AS$7=VLOOKUP('Labor costs'!$B65,Settings!$DM$19:$DP$43,4,0)),Inputs!$BY12,0))</f>
        <v>1</v>
      </c>
      <c r="AT65" s="203">
        <f>IF(AS65&gt;0,AS65,IF(AND(AT$4=VLOOKUP($B65,Settings!$DM$19:$DN$43,2,0),'Labor costs'!AT$7=VLOOKUP('Labor costs'!$B65,Settings!$DM$19:$DP$43,4,0)),Inputs!$BY12,0))</f>
        <v>1</v>
      </c>
      <c r="AU65" s="203">
        <f>IF(AT65&gt;0,AT65,IF(AND(AU$4=VLOOKUP($B65,Settings!$DM$19:$DN$43,2,0),'Labor costs'!AU$7=VLOOKUP('Labor costs'!$B65,Settings!$DM$19:$DP$43,4,0)),Inputs!$BY12,0))</f>
        <v>1</v>
      </c>
      <c r="AV65" s="203">
        <f>IF(AU65&gt;0,AU65,IF(AND(AV$4=VLOOKUP($B65,Settings!$DM$19:$DN$43,2,0),'Labor costs'!AV$7=VLOOKUP('Labor costs'!$B65,Settings!$DM$19:$DP$43,4,0)),Inputs!$BY12,0))</f>
        <v>1</v>
      </c>
      <c r="AW65" s="203">
        <f>IF(AV65&gt;0,AV65,IF(AND(AW$4=VLOOKUP($B65,Settings!$DM$19:$DN$43,2,0),'Labor costs'!AW$7=VLOOKUP('Labor costs'!$B65,Settings!$DM$19:$DP$43,4,0)),Inputs!$BY12,0))</f>
        <v>1</v>
      </c>
      <c r="AX65" s="203">
        <f>IF(AW65&gt;0,AW65,IF(AND(AX$4=VLOOKUP($B65,Settings!$DM$19:$DN$43,2,0),'Labor costs'!AX$7=VLOOKUP('Labor costs'!$B65,Settings!$DM$19:$DP$43,4,0)),Inputs!$BY12,0))</f>
        <v>1</v>
      </c>
      <c r="AY65" s="203">
        <f>IF(AX65&gt;0,AX65,IF(AND(AY$4=VLOOKUP($B65,Settings!$DM$19:$DN$43,2,0),'Labor costs'!AY$7=VLOOKUP('Labor costs'!$B65,Settings!$DM$19:$DP$43,4,0)),Inputs!$BY12,0))</f>
        <v>1</v>
      </c>
      <c r="AZ65" s="203">
        <f>IF(AY65&gt;0,AY65,IF(AND(AZ$4=VLOOKUP($B65,Settings!$DM$19:$DN$43,2,0),'Labor costs'!AZ$7=VLOOKUP('Labor costs'!$B65,Settings!$DM$19:$DP$43,4,0)),Inputs!$BY12,0))</f>
        <v>1</v>
      </c>
      <c r="BA65" s="203">
        <f>IF(AZ65&gt;0,AZ65,IF(AND(BA$4=VLOOKUP($B65,Settings!$DM$19:$DN$43,2,0),'Labor costs'!BA$7=VLOOKUP('Labor costs'!$B65,Settings!$DM$19:$DP$43,4,0)),Inputs!$BY12,0))</f>
        <v>1</v>
      </c>
      <c r="BB65" s="203">
        <f>IF(BA65&gt;0,BA65,IF(AND(BB$4=VLOOKUP($B65,Settings!$DM$19:$DN$43,2,0),'Labor costs'!BB$7=VLOOKUP('Labor costs'!$B65,Settings!$DM$19:$DP$43,4,0)),Inputs!$BY12,0))</f>
        <v>1</v>
      </c>
      <c r="BC65" s="203">
        <f>IF(BB65&gt;0,BB65,IF(AND(BC$4=VLOOKUP($B65,Settings!$DM$19:$DN$43,2,0),'Labor costs'!BC$7=VLOOKUP('Labor costs'!$B65,Settings!$DM$19:$DP$43,4,0)),Inputs!$BY12,0))</f>
        <v>1</v>
      </c>
      <c r="BD65" s="203">
        <f>IF(BC65&gt;0,BC65,IF(AND(BD$4=VLOOKUP($B65,Settings!$DM$19:$DN$43,2,0),'Labor costs'!BD$7=VLOOKUP('Labor costs'!$B65,Settings!$DM$19:$DP$43,4,0)),Inputs!$BY12,0))</f>
        <v>1</v>
      </c>
      <c r="BE65" s="203">
        <f>IF(BD65&gt;0,BD65,IF(AND(BE$4=VLOOKUP($B65,Settings!$DM$19:$DN$43,2,0),'Labor costs'!BE$7=VLOOKUP('Labor costs'!$B65,Settings!$DM$19:$DP$43,4,0)),Inputs!$BY12,0))</f>
        <v>1</v>
      </c>
      <c r="BF65" s="203">
        <f>IF(BE65&gt;0,BE65,IF(AND(BF$4=VLOOKUP($B65,Settings!$DM$19:$DN$43,2,0),'Labor costs'!BF$7=VLOOKUP('Labor costs'!$B65,Settings!$DM$19:$DP$43,4,0)),Inputs!$BY12,0))</f>
        <v>1</v>
      </c>
      <c r="BG65" s="203">
        <f>IF(BF65&gt;0,BF65,IF(AND(BG$4=VLOOKUP($B65,Settings!$DM$19:$DN$43,2,0),'Labor costs'!BG$7=VLOOKUP('Labor costs'!$B65,Settings!$DM$19:$DP$43,4,0)),Inputs!$BY12,0))</f>
        <v>1</v>
      </c>
      <c r="BH65" s="203">
        <f>IF(BG65&gt;0,BG65,IF(AND(BH$4=VLOOKUP($B65,Settings!$DM$19:$DN$43,2,0),'Labor costs'!BH$7=VLOOKUP('Labor costs'!$B65,Settings!$DM$19:$DP$43,4,0)),Inputs!$BY12,0))</f>
        <v>1</v>
      </c>
      <c r="BI65" s="203">
        <f>IF(BH65&gt;0,BH65,IF(AND(BI$4=VLOOKUP($B65,Settings!$DM$19:$DN$43,2,0),'Labor costs'!BI$7=VLOOKUP('Labor costs'!$B65,Settings!$DM$19:$DP$43,4,0)),Inputs!$BY12,0))</f>
        <v>1</v>
      </c>
      <c r="BJ65" s="203">
        <f>IF(BI65&gt;0,BI65,IF(AND(BJ$4=VLOOKUP($B65,Settings!$DM$19:$DN$43,2,0),'Labor costs'!BJ$7=VLOOKUP('Labor costs'!$B65,Settings!$DM$19:$DP$43,4,0)),Inputs!$BY12,0))</f>
        <v>1</v>
      </c>
      <c r="BK65" s="203">
        <f>IF(BJ65&gt;0,BJ65,IF(AND(BK$4=VLOOKUP($B65,Settings!$DM$19:$DN$43,2,0),'Labor costs'!BK$7=VLOOKUP('Labor costs'!$B65,Settings!$DM$19:$DP$43,4,0)),Inputs!$BY12,0))</f>
        <v>1</v>
      </c>
      <c r="BL65" s="203">
        <f>IF(BK65&gt;0,BK65,IF(AND(BL$4=VLOOKUP($B65,Settings!$DM$19:$DN$43,2,0),'Labor costs'!BL$7=VLOOKUP('Labor costs'!$B65,Settings!$DM$19:$DP$43,4,0)),Inputs!$BY12,0))</f>
        <v>1</v>
      </c>
      <c r="BM65" s="203">
        <f>IF(BL65&gt;0,BL65,IF(AND(BM$4=VLOOKUP($B65,Settings!$DM$19:$DN$43,2,0),'Labor costs'!BM$7=VLOOKUP('Labor costs'!$B65,Settings!$DM$19:$DP$43,4,0)),Inputs!$BY12,0))</f>
        <v>1</v>
      </c>
      <c r="BN65" s="203">
        <f>IF(BM65&gt;0,BM65,IF(AND(BN$4=VLOOKUP($B65,Settings!$DM$19:$DN$43,2,0),'Labor costs'!BN$7=VLOOKUP('Labor costs'!$B65,Settings!$DM$19:$DP$43,4,0)),Inputs!$BY12,0))</f>
        <v>1</v>
      </c>
      <c r="BO65" s="203">
        <f>IF(BN65&gt;0,BN65,IF(AND(BO$4=VLOOKUP($B65,Settings!$DM$19:$DN$43,2,0),'Labor costs'!BO$7=VLOOKUP('Labor costs'!$B65,Settings!$DM$19:$DP$43,4,0)),Inputs!$BY12,0))</f>
        <v>1</v>
      </c>
      <c r="BP65" s="203">
        <f>IF(BO65&gt;0,BO65,IF(AND(BP$4=VLOOKUP($B65,Settings!$DM$19:$DN$43,2,0),'Labor costs'!BP$7=VLOOKUP('Labor costs'!$B65,Settings!$DM$19:$DP$43,4,0)),Inputs!$BY12,0))</f>
        <v>1</v>
      </c>
      <c r="BQ65" s="203">
        <f>IF(BP65&gt;0,BP65,IF(AND(BQ$4=VLOOKUP($B65,Settings!$DM$19:$DN$43,2,0),'Labor costs'!BQ$7=VLOOKUP('Labor costs'!$B65,Settings!$DM$19:$DP$43,4,0)),Inputs!$BY12,0))</f>
        <v>1</v>
      </c>
      <c r="BR65" s="203">
        <f>IF(BQ65&gt;0,BQ65,IF(AND(BR$4=VLOOKUP($B65,Settings!$DM$19:$DN$43,2,0),'Labor costs'!BR$7=VLOOKUP('Labor costs'!$B65,Settings!$DM$19:$DP$43,4,0)),Inputs!$BY12,0))</f>
        <v>1</v>
      </c>
      <c r="BS65" s="203">
        <f>IF(BR65&gt;0,BR65,IF(AND(BS$4=VLOOKUP($B65,Settings!$DM$19:$DN$43,2,0),'Labor costs'!BS$7=VLOOKUP('Labor costs'!$B65,Settings!$DM$19:$DP$43,4,0)),Inputs!$BY12,0))</f>
        <v>1</v>
      </c>
      <c r="BT65" s="203">
        <f>IF(BS65&gt;0,BS65,IF(AND(BT$4=VLOOKUP($B65,Settings!$DM$19:$DN$43,2,0),'Labor costs'!BT$7=VLOOKUP('Labor costs'!$B65,Settings!$DM$19:$DP$43,4,0)),Inputs!$BY12,0))</f>
        <v>1</v>
      </c>
      <c r="BU65" s="203">
        <f>IF(BT65&gt;0,BT65,IF(AND(BU$4=VLOOKUP($B65,Settings!$DM$19:$DN$43,2,0),'Labor costs'!BU$7=VLOOKUP('Labor costs'!$B65,Settings!$DM$19:$DP$43,4,0)),Inputs!$BY12,0))</f>
        <v>1</v>
      </c>
      <c r="BV65" s="203">
        <f>IF(BU65&gt;0,BU65,IF(AND(BV$4=VLOOKUP($B65,Settings!$DM$19:$DN$43,2,0),'Labor costs'!BV$7=VLOOKUP('Labor costs'!$B65,Settings!$DM$19:$DP$43,4,0)),Inputs!$BY12,0))</f>
        <v>1</v>
      </c>
      <c r="BW65" s="203">
        <f>IF(BV65&gt;0,BV65,IF(AND(BW$4=VLOOKUP($B65,Settings!$DM$19:$DN$43,2,0),'Labor costs'!BW$7=VLOOKUP('Labor costs'!$B65,Settings!$DM$19:$DP$43,4,0)),Inputs!$BY12,0))</f>
        <v>1</v>
      </c>
      <c r="BX65" s="203">
        <f>IF(BW65&gt;0,BW65,IF(AND(BX$4=VLOOKUP($B65,Settings!$DM$19:$DN$43,2,0),'Labor costs'!BX$7=VLOOKUP('Labor costs'!$B65,Settings!$DM$19:$DP$43,4,0)),Inputs!$BY12,0))</f>
        <v>1</v>
      </c>
      <c r="BY65" s="203">
        <f>IF(BX65&gt;0,BX65,IF(AND(BY$4=VLOOKUP($B65,Settings!$DM$19:$DN$43,2,0),'Labor costs'!BY$7=VLOOKUP('Labor costs'!$B65,Settings!$DM$19:$DP$43,4,0)),Inputs!$BY12,0))</f>
        <v>1</v>
      </c>
      <c r="BZ65" s="203">
        <f>IF(BY65&gt;0,BY65,IF(AND(BZ$4=VLOOKUP($B65,Settings!$DM$19:$DN$43,2,0),'Labor costs'!BZ$7=VLOOKUP('Labor costs'!$B65,Settings!$DM$19:$DP$43,4,0)),Inputs!$BY12,0))</f>
        <v>1</v>
      </c>
      <c r="CA65" s="203">
        <f>IF(BZ65&gt;0,BZ65,IF(AND(CA$4=VLOOKUP($B65,Settings!$DM$19:$DN$43,2,0),'Labor costs'!CA$7=VLOOKUP('Labor costs'!$B65,Settings!$DM$19:$DP$43,4,0)),Inputs!$BY12,0))</f>
        <v>1</v>
      </c>
      <c r="CB65" s="203">
        <f>IF(CA65&gt;0,CA65,IF(AND(CB$4=VLOOKUP($B65,Settings!$DM$19:$DN$43,2,0),'Labor costs'!CB$7=VLOOKUP('Labor costs'!$B65,Settings!$DM$19:$DP$43,4,0)),Inputs!$BY12,0))</f>
        <v>1</v>
      </c>
      <c r="CC65" s="203">
        <f>IF(CB65&gt;0,CB65,IF(AND(CC$4=VLOOKUP($B65,Settings!$DM$19:$DN$43,2,0),'Labor costs'!CC$7=VLOOKUP('Labor costs'!$B65,Settings!$DM$19:$DP$43,4,0)),Inputs!$BY12,0))</f>
        <v>1</v>
      </c>
      <c r="CD65" s="203">
        <f>IF(CC65&gt;0,CC65,IF(AND(CD$4=VLOOKUP($B65,Settings!$DM$19:$DN$43,2,0),'Labor costs'!CD$7=VLOOKUP('Labor costs'!$B65,Settings!$DM$19:$DP$43,4,0)),Inputs!$BY12,0))</f>
        <v>1</v>
      </c>
      <c r="CE65" s="203">
        <f>IF(CD65&gt;0,CD65,IF(AND(CE$4=VLOOKUP($B65,Settings!$DM$19:$DN$43,2,0),'Labor costs'!CE$7=VLOOKUP('Labor costs'!$B65,Settings!$DM$19:$DP$43,4,0)),Inputs!$BY12,0))</f>
        <v>1</v>
      </c>
      <c r="CF65" s="203">
        <f>IF(CE65&gt;0,CE65,IF(AND(CF$4=VLOOKUP($B65,Settings!$DM$19:$DN$43,2,0),'Labor costs'!CF$7=VLOOKUP('Labor costs'!$B65,Settings!$DM$19:$DP$43,4,0)),Inputs!$BY12,0))</f>
        <v>1</v>
      </c>
      <c r="CG65" s="203">
        <f>IF(CF65&gt;0,CF65,IF(AND(CG$4=VLOOKUP($B65,Settings!$DM$19:$DN$43,2,0),'Labor costs'!CG$7=VLOOKUP('Labor costs'!$B65,Settings!$DM$19:$DP$43,4,0)),Inputs!$BY12,0))</f>
        <v>1</v>
      </c>
      <c r="CH65" s="203">
        <f>IF(CG65&gt;0,CG65,IF(AND(CH$4=VLOOKUP($B65,Settings!$DM$19:$DN$43,2,0),'Labor costs'!CH$7=VLOOKUP('Labor costs'!$B65,Settings!$DM$19:$DP$43,4,0)),Inputs!$BY12,0))</f>
        <v>1</v>
      </c>
      <c r="CI65" s="203">
        <f>IF(CH65&gt;0,CH65,IF(AND(CI$4=VLOOKUP($B65,Settings!$DM$19:$DN$43,2,0),'Labor costs'!CI$7=VLOOKUP('Labor costs'!$B65,Settings!$DM$19:$DP$43,4,0)),Inputs!$BY12,0))</f>
        <v>1</v>
      </c>
      <c r="CJ65" s="203">
        <f>IF(CI65&gt;0,CI65,IF(AND(CJ$4=VLOOKUP($B65,Settings!$DM$19:$DN$43,2,0),'Labor costs'!CJ$7=VLOOKUP('Labor costs'!$B65,Settings!$DM$19:$DP$43,4,0)),Inputs!$BY12,0))</f>
        <v>1</v>
      </c>
      <c r="CK65" s="203">
        <f>IF(CJ65&gt;0,CJ65,IF(AND(CK$4=VLOOKUP($B65,Settings!$DM$19:$DN$43,2,0),'Labor costs'!CK$7=VLOOKUP('Labor costs'!$B65,Settings!$DM$19:$DP$43,4,0)),Inputs!$BY12,0))</f>
        <v>1</v>
      </c>
      <c r="CL65" s="203">
        <f>IF(CK65&gt;0,CK65,IF(AND(CL$4=VLOOKUP($B65,Settings!$DM$19:$DN$43,2,0),'Labor costs'!CL$7=VLOOKUP('Labor costs'!$B65,Settings!$DM$19:$DP$43,4,0)),Inputs!$BY12,0))</f>
        <v>1</v>
      </c>
      <c r="CM65" s="203">
        <f>IF(CL65&gt;0,CL65,IF(AND(CM$4=VLOOKUP($B65,Settings!$DM$19:$DN$43,2,0),'Labor costs'!CM$7=VLOOKUP('Labor costs'!$B65,Settings!$DM$19:$DP$43,4,0)),Inputs!$BY12,0))</f>
        <v>1</v>
      </c>
    </row>
    <row r="66" spans="2:91" hidden="1" x14ac:dyDescent="0.2">
      <c r="B66" s="205" t="str">
        <f>Inputs!BS13</f>
        <v>Dishwasher</v>
      </c>
      <c r="C66" s="204"/>
      <c r="D66" s="204"/>
      <c r="E66" s="204"/>
      <c r="F66" s="204"/>
      <c r="G66" s="204"/>
      <c r="H66" s="204"/>
      <c r="I66" s="204"/>
      <c r="J66" s="204"/>
      <c r="K66" s="204"/>
      <c r="L66" s="204"/>
      <c r="M66" s="204"/>
      <c r="N66" s="204"/>
      <c r="O66" s="204"/>
      <c r="P66" s="204"/>
      <c r="Q66" s="204"/>
      <c r="R66" s="204"/>
      <c r="S66" s="204"/>
      <c r="T66" s="204"/>
      <c r="U66" s="204"/>
      <c r="V66" s="204"/>
      <c r="W66" s="204"/>
      <c r="X66" s="204"/>
      <c r="Y66" s="204"/>
      <c r="Z66" s="204"/>
      <c r="AA66" s="204"/>
      <c r="AB66" s="204"/>
      <c r="AC66" s="204"/>
      <c r="AD66" s="204"/>
      <c r="AF66" s="203">
        <f>IF(AE66&gt;0,AE66,IF(AND(AF$4=VLOOKUP($B66,Settings!$DM$19:$DN$43,2,0),'Labor costs'!AF$7=VLOOKUP('Labor costs'!$B66,Settings!$DM$19:$DP$43,4,0)),Inputs!$BY13,0))</f>
        <v>0</v>
      </c>
      <c r="AG66" s="203">
        <f>IF(AF66&gt;0,AF66,IF(AND(AG$4=VLOOKUP($B66,Settings!$DM$19:$DN$43,2,0),'Labor costs'!AG$7=VLOOKUP('Labor costs'!$B66,Settings!$DM$19:$DP$43,4,0)),Inputs!$BY13,0))</f>
        <v>0</v>
      </c>
      <c r="AH66" s="203">
        <f>IF(AG66&gt;0,AG66,IF(AND(AH$4=VLOOKUP($B66,Settings!$DM$19:$DN$43,2,0),'Labor costs'!AH$7=VLOOKUP('Labor costs'!$B66,Settings!$DM$19:$DP$43,4,0)),Inputs!$BY13,0))</f>
        <v>0</v>
      </c>
      <c r="AI66" s="203">
        <f>IF(AH66&gt;0,AH66,IF(AND(AI$4=VLOOKUP($B66,Settings!$DM$19:$DN$43,2,0),'Labor costs'!AI$7=VLOOKUP('Labor costs'!$B66,Settings!$DM$19:$DP$43,4,0)),Inputs!$BY13,0))</f>
        <v>0</v>
      </c>
      <c r="AJ66" s="203">
        <f>IF(AI66&gt;0,AI66,IF(AND(AJ$4=VLOOKUP($B66,Settings!$DM$19:$DN$43,2,0),'Labor costs'!AJ$7=VLOOKUP('Labor costs'!$B66,Settings!$DM$19:$DP$43,4,0)),Inputs!$BY13,0))</f>
        <v>0</v>
      </c>
      <c r="AK66" s="203">
        <f>IF(AJ66&gt;0,AJ66,IF(AND(AK$4=VLOOKUP($B66,Settings!$DM$19:$DN$43,2,0),'Labor costs'!AK$7=VLOOKUP('Labor costs'!$B66,Settings!$DM$19:$DP$43,4,0)),Inputs!$BY13,0))</f>
        <v>0</v>
      </c>
      <c r="AL66" s="203">
        <f>IF(AK66&gt;0,AK66,IF(AND(AL$4=VLOOKUP($B66,Settings!$DM$19:$DN$43,2,0),'Labor costs'!AL$7=VLOOKUP('Labor costs'!$B66,Settings!$DM$19:$DP$43,4,0)),Inputs!$BY13,0))</f>
        <v>0</v>
      </c>
      <c r="AM66" s="203">
        <f>IF(AL66&gt;0,AL66,IF(AND(AM$4=VLOOKUP($B66,Settings!$DM$19:$DN$43,2,0),'Labor costs'!AM$7=VLOOKUP('Labor costs'!$B66,Settings!$DM$19:$DP$43,4,0)),Inputs!$BY13,0))</f>
        <v>0</v>
      </c>
      <c r="AN66" s="203">
        <f>IF(AM66&gt;0,AM66,IF(AND(AN$4=VLOOKUP($B66,Settings!$DM$19:$DN$43,2,0),'Labor costs'!AN$7=VLOOKUP('Labor costs'!$B66,Settings!$DM$19:$DP$43,4,0)),Inputs!$BY13,0))</f>
        <v>2</v>
      </c>
      <c r="AO66" s="203">
        <f>IF(AN66&gt;0,AN66,IF(AND(AO$4=VLOOKUP($B66,Settings!$DM$19:$DN$43,2,0),'Labor costs'!AO$7=VLOOKUP('Labor costs'!$B66,Settings!$DM$19:$DP$43,4,0)),Inputs!$BY13,0))</f>
        <v>2</v>
      </c>
      <c r="AP66" s="203">
        <f>IF(AO66&gt;0,AO66,IF(AND(AP$4=VLOOKUP($B66,Settings!$DM$19:$DN$43,2,0),'Labor costs'!AP$7=VLOOKUP('Labor costs'!$B66,Settings!$DM$19:$DP$43,4,0)),Inputs!$BY13,0))</f>
        <v>2</v>
      </c>
      <c r="AQ66" s="203">
        <f>IF(AP66&gt;0,AP66,IF(AND(AQ$4=VLOOKUP($B66,Settings!$DM$19:$DN$43,2,0),'Labor costs'!AQ$7=VLOOKUP('Labor costs'!$B66,Settings!$DM$19:$DP$43,4,0)),Inputs!$BY13,0))</f>
        <v>2</v>
      </c>
      <c r="AR66" s="203">
        <f>IF(AQ66&gt;0,AQ66,IF(AND(AR$4=VLOOKUP($B66,Settings!$DM$19:$DN$43,2,0),'Labor costs'!AR$7=VLOOKUP('Labor costs'!$B66,Settings!$DM$19:$DP$43,4,0)),Inputs!$BY13,0))</f>
        <v>2</v>
      </c>
      <c r="AS66" s="203">
        <f>IF(AR66&gt;0,AR66,IF(AND(AS$4=VLOOKUP($B66,Settings!$DM$19:$DN$43,2,0),'Labor costs'!AS$7=VLOOKUP('Labor costs'!$B66,Settings!$DM$19:$DP$43,4,0)),Inputs!$BY13,0))</f>
        <v>2</v>
      </c>
      <c r="AT66" s="203">
        <f>IF(AS66&gt;0,AS66,IF(AND(AT$4=VLOOKUP($B66,Settings!$DM$19:$DN$43,2,0),'Labor costs'!AT$7=VLOOKUP('Labor costs'!$B66,Settings!$DM$19:$DP$43,4,0)),Inputs!$BY13,0))</f>
        <v>2</v>
      </c>
      <c r="AU66" s="203">
        <f>IF(AT66&gt;0,AT66,IF(AND(AU$4=VLOOKUP($B66,Settings!$DM$19:$DN$43,2,0),'Labor costs'!AU$7=VLOOKUP('Labor costs'!$B66,Settings!$DM$19:$DP$43,4,0)),Inputs!$BY13,0))</f>
        <v>2</v>
      </c>
      <c r="AV66" s="203">
        <f>IF(AU66&gt;0,AU66,IF(AND(AV$4=VLOOKUP($B66,Settings!$DM$19:$DN$43,2,0),'Labor costs'!AV$7=VLOOKUP('Labor costs'!$B66,Settings!$DM$19:$DP$43,4,0)),Inputs!$BY13,0))</f>
        <v>2</v>
      </c>
      <c r="AW66" s="203">
        <f>IF(AV66&gt;0,AV66,IF(AND(AW$4=VLOOKUP($B66,Settings!$DM$19:$DN$43,2,0),'Labor costs'!AW$7=VLOOKUP('Labor costs'!$B66,Settings!$DM$19:$DP$43,4,0)),Inputs!$BY13,0))</f>
        <v>2</v>
      </c>
      <c r="AX66" s="203">
        <f>IF(AW66&gt;0,AW66,IF(AND(AX$4=VLOOKUP($B66,Settings!$DM$19:$DN$43,2,0),'Labor costs'!AX$7=VLOOKUP('Labor costs'!$B66,Settings!$DM$19:$DP$43,4,0)),Inputs!$BY13,0))</f>
        <v>2</v>
      </c>
      <c r="AY66" s="203">
        <f>IF(AX66&gt;0,AX66,IF(AND(AY$4=VLOOKUP($B66,Settings!$DM$19:$DN$43,2,0),'Labor costs'!AY$7=VLOOKUP('Labor costs'!$B66,Settings!$DM$19:$DP$43,4,0)),Inputs!$BY13,0))</f>
        <v>2</v>
      </c>
      <c r="AZ66" s="203">
        <f>IF(AY66&gt;0,AY66,IF(AND(AZ$4=VLOOKUP($B66,Settings!$DM$19:$DN$43,2,0),'Labor costs'!AZ$7=VLOOKUP('Labor costs'!$B66,Settings!$DM$19:$DP$43,4,0)),Inputs!$BY13,0))</f>
        <v>2</v>
      </c>
      <c r="BA66" s="203">
        <f>IF(AZ66&gt;0,AZ66,IF(AND(BA$4=VLOOKUP($B66,Settings!$DM$19:$DN$43,2,0),'Labor costs'!BA$7=VLOOKUP('Labor costs'!$B66,Settings!$DM$19:$DP$43,4,0)),Inputs!$BY13,0))</f>
        <v>2</v>
      </c>
      <c r="BB66" s="203">
        <f>IF(BA66&gt;0,BA66,IF(AND(BB$4=VLOOKUP($B66,Settings!$DM$19:$DN$43,2,0),'Labor costs'!BB$7=VLOOKUP('Labor costs'!$B66,Settings!$DM$19:$DP$43,4,0)),Inputs!$BY13,0))</f>
        <v>2</v>
      </c>
      <c r="BC66" s="203">
        <f>IF(BB66&gt;0,BB66,IF(AND(BC$4=VLOOKUP($B66,Settings!$DM$19:$DN$43,2,0),'Labor costs'!BC$7=VLOOKUP('Labor costs'!$B66,Settings!$DM$19:$DP$43,4,0)),Inputs!$BY13,0))</f>
        <v>2</v>
      </c>
      <c r="BD66" s="203">
        <f>IF(BC66&gt;0,BC66,IF(AND(BD$4=VLOOKUP($B66,Settings!$DM$19:$DN$43,2,0),'Labor costs'!BD$7=VLOOKUP('Labor costs'!$B66,Settings!$DM$19:$DP$43,4,0)),Inputs!$BY13,0))</f>
        <v>2</v>
      </c>
      <c r="BE66" s="203">
        <f>IF(BD66&gt;0,BD66,IF(AND(BE$4=VLOOKUP($B66,Settings!$DM$19:$DN$43,2,0),'Labor costs'!BE$7=VLOOKUP('Labor costs'!$B66,Settings!$DM$19:$DP$43,4,0)),Inputs!$BY13,0))</f>
        <v>2</v>
      </c>
      <c r="BF66" s="203">
        <f>IF(BE66&gt;0,BE66,IF(AND(BF$4=VLOOKUP($B66,Settings!$DM$19:$DN$43,2,0),'Labor costs'!BF$7=VLOOKUP('Labor costs'!$B66,Settings!$DM$19:$DP$43,4,0)),Inputs!$BY13,0))</f>
        <v>2</v>
      </c>
      <c r="BG66" s="203">
        <f>IF(BF66&gt;0,BF66,IF(AND(BG$4=VLOOKUP($B66,Settings!$DM$19:$DN$43,2,0),'Labor costs'!BG$7=VLOOKUP('Labor costs'!$B66,Settings!$DM$19:$DP$43,4,0)),Inputs!$BY13,0))</f>
        <v>2</v>
      </c>
      <c r="BH66" s="203">
        <f>IF(BG66&gt;0,BG66,IF(AND(BH$4=VLOOKUP($B66,Settings!$DM$19:$DN$43,2,0),'Labor costs'!BH$7=VLOOKUP('Labor costs'!$B66,Settings!$DM$19:$DP$43,4,0)),Inputs!$BY13,0))</f>
        <v>2</v>
      </c>
      <c r="BI66" s="203">
        <f>IF(BH66&gt;0,BH66,IF(AND(BI$4=VLOOKUP($B66,Settings!$DM$19:$DN$43,2,0),'Labor costs'!BI$7=VLOOKUP('Labor costs'!$B66,Settings!$DM$19:$DP$43,4,0)),Inputs!$BY13,0))</f>
        <v>2</v>
      </c>
      <c r="BJ66" s="203">
        <f>IF(BI66&gt;0,BI66,IF(AND(BJ$4=VLOOKUP($B66,Settings!$DM$19:$DN$43,2,0),'Labor costs'!BJ$7=VLOOKUP('Labor costs'!$B66,Settings!$DM$19:$DP$43,4,0)),Inputs!$BY13,0))</f>
        <v>2</v>
      </c>
      <c r="BK66" s="203">
        <f>IF(BJ66&gt;0,BJ66,IF(AND(BK$4=VLOOKUP($B66,Settings!$DM$19:$DN$43,2,0),'Labor costs'!BK$7=VLOOKUP('Labor costs'!$B66,Settings!$DM$19:$DP$43,4,0)),Inputs!$BY13,0))</f>
        <v>2</v>
      </c>
      <c r="BL66" s="203">
        <f>IF(BK66&gt;0,BK66,IF(AND(BL$4=VLOOKUP($B66,Settings!$DM$19:$DN$43,2,0),'Labor costs'!BL$7=VLOOKUP('Labor costs'!$B66,Settings!$DM$19:$DP$43,4,0)),Inputs!$BY13,0))</f>
        <v>2</v>
      </c>
      <c r="BM66" s="203">
        <f>IF(BL66&gt;0,BL66,IF(AND(BM$4=VLOOKUP($B66,Settings!$DM$19:$DN$43,2,0),'Labor costs'!BM$7=VLOOKUP('Labor costs'!$B66,Settings!$DM$19:$DP$43,4,0)),Inputs!$BY13,0))</f>
        <v>2</v>
      </c>
      <c r="BN66" s="203">
        <f>IF(BM66&gt;0,BM66,IF(AND(BN$4=VLOOKUP($B66,Settings!$DM$19:$DN$43,2,0),'Labor costs'!BN$7=VLOOKUP('Labor costs'!$B66,Settings!$DM$19:$DP$43,4,0)),Inputs!$BY13,0))</f>
        <v>2</v>
      </c>
      <c r="BO66" s="203">
        <f>IF(BN66&gt;0,BN66,IF(AND(BO$4=VLOOKUP($B66,Settings!$DM$19:$DN$43,2,0),'Labor costs'!BO$7=VLOOKUP('Labor costs'!$B66,Settings!$DM$19:$DP$43,4,0)),Inputs!$BY13,0))</f>
        <v>2</v>
      </c>
      <c r="BP66" s="203">
        <f>IF(BO66&gt;0,BO66,IF(AND(BP$4=VLOOKUP($B66,Settings!$DM$19:$DN$43,2,0),'Labor costs'!BP$7=VLOOKUP('Labor costs'!$B66,Settings!$DM$19:$DP$43,4,0)),Inputs!$BY13,0))</f>
        <v>2</v>
      </c>
      <c r="BQ66" s="203">
        <f>IF(BP66&gt;0,BP66,IF(AND(BQ$4=VLOOKUP($B66,Settings!$DM$19:$DN$43,2,0),'Labor costs'!BQ$7=VLOOKUP('Labor costs'!$B66,Settings!$DM$19:$DP$43,4,0)),Inputs!$BY13,0))</f>
        <v>2</v>
      </c>
      <c r="BR66" s="203">
        <f>IF(BQ66&gt;0,BQ66,IF(AND(BR$4=VLOOKUP($B66,Settings!$DM$19:$DN$43,2,0),'Labor costs'!BR$7=VLOOKUP('Labor costs'!$B66,Settings!$DM$19:$DP$43,4,0)),Inputs!$BY13,0))</f>
        <v>2</v>
      </c>
      <c r="BS66" s="203">
        <f>IF(BR66&gt;0,BR66,IF(AND(BS$4=VLOOKUP($B66,Settings!$DM$19:$DN$43,2,0),'Labor costs'!BS$7=VLOOKUP('Labor costs'!$B66,Settings!$DM$19:$DP$43,4,0)),Inputs!$BY13,0))</f>
        <v>2</v>
      </c>
      <c r="BT66" s="203">
        <f>IF(BS66&gt;0,BS66,IF(AND(BT$4=VLOOKUP($B66,Settings!$DM$19:$DN$43,2,0),'Labor costs'!BT$7=VLOOKUP('Labor costs'!$B66,Settings!$DM$19:$DP$43,4,0)),Inputs!$BY13,0))</f>
        <v>2</v>
      </c>
      <c r="BU66" s="203">
        <f>IF(BT66&gt;0,BT66,IF(AND(BU$4=VLOOKUP($B66,Settings!$DM$19:$DN$43,2,0),'Labor costs'!BU$7=VLOOKUP('Labor costs'!$B66,Settings!$DM$19:$DP$43,4,0)),Inputs!$BY13,0))</f>
        <v>2</v>
      </c>
      <c r="BV66" s="203">
        <f>IF(BU66&gt;0,BU66,IF(AND(BV$4=VLOOKUP($B66,Settings!$DM$19:$DN$43,2,0),'Labor costs'!BV$7=VLOOKUP('Labor costs'!$B66,Settings!$DM$19:$DP$43,4,0)),Inputs!$BY13,0))</f>
        <v>2</v>
      </c>
      <c r="BW66" s="203">
        <f>IF(BV66&gt;0,BV66,IF(AND(BW$4=VLOOKUP($B66,Settings!$DM$19:$DN$43,2,0),'Labor costs'!BW$7=VLOOKUP('Labor costs'!$B66,Settings!$DM$19:$DP$43,4,0)),Inputs!$BY13,0))</f>
        <v>2</v>
      </c>
      <c r="BX66" s="203">
        <f>IF(BW66&gt;0,BW66,IF(AND(BX$4=VLOOKUP($B66,Settings!$DM$19:$DN$43,2,0),'Labor costs'!BX$7=VLOOKUP('Labor costs'!$B66,Settings!$DM$19:$DP$43,4,0)),Inputs!$BY13,0))</f>
        <v>2</v>
      </c>
      <c r="BY66" s="203">
        <f>IF(BX66&gt;0,BX66,IF(AND(BY$4=VLOOKUP($B66,Settings!$DM$19:$DN$43,2,0),'Labor costs'!BY$7=VLOOKUP('Labor costs'!$B66,Settings!$DM$19:$DP$43,4,0)),Inputs!$BY13,0))</f>
        <v>2</v>
      </c>
      <c r="BZ66" s="203">
        <f>IF(BY66&gt;0,BY66,IF(AND(BZ$4=VLOOKUP($B66,Settings!$DM$19:$DN$43,2,0),'Labor costs'!BZ$7=VLOOKUP('Labor costs'!$B66,Settings!$DM$19:$DP$43,4,0)),Inputs!$BY13,0))</f>
        <v>2</v>
      </c>
      <c r="CA66" s="203">
        <f>IF(BZ66&gt;0,BZ66,IF(AND(CA$4=VLOOKUP($B66,Settings!$DM$19:$DN$43,2,0),'Labor costs'!CA$7=VLOOKUP('Labor costs'!$B66,Settings!$DM$19:$DP$43,4,0)),Inputs!$BY13,0))</f>
        <v>2</v>
      </c>
      <c r="CB66" s="203">
        <f>IF(CA66&gt;0,CA66,IF(AND(CB$4=VLOOKUP($B66,Settings!$DM$19:$DN$43,2,0),'Labor costs'!CB$7=VLOOKUP('Labor costs'!$B66,Settings!$DM$19:$DP$43,4,0)),Inputs!$BY13,0))</f>
        <v>2</v>
      </c>
      <c r="CC66" s="203">
        <f>IF(CB66&gt;0,CB66,IF(AND(CC$4=VLOOKUP($B66,Settings!$DM$19:$DN$43,2,0),'Labor costs'!CC$7=VLOOKUP('Labor costs'!$B66,Settings!$DM$19:$DP$43,4,0)),Inputs!$BY13,0))</f>
        <v>2</v>
      </c>
      <c r="CD66" s="203">
        <f>IF(CC66&gt;0,CC66,IF(AND(CD$4=VLOOKUP($B66,Settings!$DM$19:$DN$43,2,0),'Labor costs'!CD$7=VLOOKUP('Labor costs'!$B66,Settings!$DM$19:$DP$43,4,0)),Inputs!$BY13,0))</f>
        <v>2</v>
      </c>
      <c r="CE66" s="203">
        <f>IF(CD66&gt;0,CD66,IF(AND(CE$4=VLOOKUP($B66,Settings!$DM$19:$DN$43,2,0),'Labor costs'!CE$7=VLOOKUP('Labor costs'!$B66,Settings!$DM$19:$DP$43,4,0)),Inputs!$BY13,0))</f>
        <v>2</v>
      </c>
      <c r="CF66" s="203">
        <f>IF(CE66&gt;0,CE66,IF(AND(CF$4=VLOOKUP($B66,Settings!$DM$19:$DN$43,2,0),'Labor costs'!CF$7=VLOOKUP('Labor costs'!$B66,Settings!$DM$19:$DP$43,4,0)),Inputs!$BY13,0))</f>
        <v>2</v>
      </c>
      <c r="CG66" s="203">
        <f>IF(CF66&gt;0,CF66,IF(AND(CG$4=VLOOKUP($B66,Settings!$DM$19:$DN$43,2,0),'Labor costs'!CG$7=VLOOKUP('Labor costs'!$B66,Settings!$DM$19:$DP$43,4,0)),Inputs!$BY13,0))</f>
        <v>2</v>
      </c>
      <c r="CH66" s="203">
        <f>IF(CG66&gt;0,CG66,IF(AND(CH$4=VLOOKUP($B66,Settings!$DM$19:$DN$43,2,0),'Labor costs'!CH$7=VLOOKUP('Labor costs'!$B66,Settings!$DM$19:$DP$43,4,0)),Inputs!$BY13,0))</f>
        <v>2</v>
      </c>
      <c r="CI66" s="203">
        <f>IF(CH66&gt;0,CH66,IF(AND(CI$4=VLOOKUP($B66,Settings!$DM$19:$DN$43,2,0),'Labor costs'!CI$7=VLOOKUP('Labor costs'!$B66,Settings!$DM$19:$DP$43,4,0)),Inputs!$BY13,0))</f>
        <v>2</v>
      </c>
      <c r="CJ66" s="203">
        <f>IF(CI66&gt;0,CI66,IF(AND(CJ$4=VLOOKUP($B66,Settings!$DM$19:$DN$43,2,0),'Labor costs'!CJ$7=VLOOKUP('Labor costs'!$B66,Settings!$DM$19:$DP$43,4,0)),Inputs!$BY13,0))</f>
        <v>2</v>
      </c>
      <c r="CK66" s="203">
        <f>IF(CJ66&gt;0,CJ66,IF(AND(CK$4=VLOOKUP($B66,Settings!$DM$19:$DN$43,2,0),'Labor costs'!CK$7=VLOOKUP('Labor costs'!$B66,Settings!$DM$19:$DP$43,4,0)),Inputs!$BY13,0))</f>
        <v>2</v>
      </c>
      <c r="CL66" s="203">
        <f>IF(CK66&gt;0,CK66,IF(AND(CL$4=VLOOKUP($B66,Settings!$DM$19:$DN$43,2,0),'Labor costs'!CL$7=VLOOKUP('Labor costs'!$B66,Settings!$DM$19:$DP$43,4,0)),Inputs!$BY13,0))</f>
        <v>2</v>
      </c>
      <c r="CM66" s="203">
        <f>IF(CL66&gt;0,CL66,IF(AND(CM$4=VLOOKUP($B66,Settings!$DM$19:$DN$43,2,0),'Labor costs'!CM$7=VLOOKUP('Labor costs'!$B66,Settings!$DM$19:$DP$43,4,0)),Inputs!$BY13,0))</f>
        <v>2</v>
      </c>
    </row>
    <row r="67" spans="2:91" hidden="1" x14ac:dyDescent="0.2">
      <c r="B67" s="205">
        <f>Inputs!BS14</f>
        <v>0</v>
      </c>
      <c r="C67" s="204"/>
      <c r="D67" s="204"/>
      <c r="E67" s="204"/>
      <c r="F67" s="204"/>
      <c r="G67" s="204"/>
      <c r="H67" s="204"/>
      <c r="I67" s="204"/>
      <c r="J67" s="204"/>
      <c r="K67" s="204"/>
      <c r="L67" s="204"/>
      <c r="M67" s="204"/>
      <c r="N67" s="204"/>
      <c r="O67" s="204"/>
      <c r="P67" s="204"/>
      <c r="Q67" s="204"/>
      <c r="R67" s="204"/>
      <c r="S67" s="204"/>
      <c r="T67" s="204"/>
      <c r="U67" s="204"/>
      <c r="V67" s="204"/>
      <c r="W67" s="204"/>
      <c r="X67" s="204"/>
      <c r="Y67" s="204"/>
      <c r="Z67" s="204"/>
      <c r="AA67" s="204"/>
      <c r="AB67" s="204"/>
      <c r="AC67" s="204"/>
      <c r="AD67" s="204"/>
      <c r="AF67" s="203">
        <f>IF(AE67&gt;0,AE67,IF(AND(AF$4=VLOOKUP($B67,Settings!$DM$19:$DN$43,2,0),'Labor costs'!AF$7=VLOOKUP('Labor costs'!$B67,Settings!$DM$19:$DP$43,4,0)),Inputs!$BY14,0))</f>
        <v>0</v>
      </c>
      <c r="AG67" s="203">
        <f>IF(AF67&gt;0,AF67,IF(AND(AG$4=VLOOKUP($B67,Settings!$DM$19:$DN$43,2,0),'Labor costs'!AG$7=VLOOKUP('Labor costs'!$B67,Settings!$DM$19:$DP$43,4,0)),Inputs!$BY14,0))</f>
        <v>0</v>
      </c>
      <c r="AH67" s="203">
        <f>IF(AG67&gt;0,AG67,IF(AND(AH$4=VLOOKUP($B67,Settings!$DM$19:$DN$43,2,0),'Labor costs'!AH$7=VLOOKUP('Labor costs'!$B67,Settings!$DM$19:$DP$43,4,0)),Inputs!$BY14,0))</f>
        <v>0</v>
      </c>
      <c r="AI67" s="203">
        <f>IF(AH67&gt;0,AH67,IF(AND(AI$4=VLOOKUP($B67,Settings!$DM$19:$DN$43,2,0),'Labor costs'!AI$7=VLOOKUP('Labor costs'!$B67,Settings!$DM$19:$DP$43,4,0)),Inputs!$BY14,0))</f>
        <v>0</v>
      </c>
      <c r="AJ67" s="203">
        <f>IF(AI67&gt;0,AI67,IF(AND(AJ$4=VLOOKUP($B67,Settings!$DM$19:$DN$43,2,0),'Labor costs'!AJ$7=VLOOKUP('Labor costs'!$B67,Settings!$DM$19:$DP$43,4,0)),Inputs!$BY14,0))</f>
        <v>0</v>
      </c>
      <c r="AK67" s="203">
        <f>IF(AJ67&gt;0,AJ67,IF(AND(AK$4=VLOOKUP($B67,Settings!$DM$19:$DN$43,2,0),'Labor costs'!AK$7=VLOOKUP('Labor costs'!$B67,Settings!$DM$19:$DP$43,4,0)),Inputs!$BY14,0))</f>
        <v>0</v>
      </c>
      <c r="AL67" s="203">
        <f>IF(AK67&gt;0,AK67,IF(AND(AL$4=VLOOKUP($B67,Settings!$DM$19:$DN$43,2,0),'Labor costs'!AL$7=VLOOKUP('Labor costs'!$B67,Settings!$DM$19:$DP$43,4,0)),Inputs!$BY14,0))</f>
        <v>0</v>
      </c>
      <c r="AM67" s="203">
        <f>IF(AL67&gt;0,AL67,IF(AND(AM$4=VLOOKUP($B67,Settings!$DM$19:$DN$43,2,0),'Labor costs'!AM$7=VLOOKUP('Labor costs'!$B67,Settings!$DM$19:$DP$43,4,0)),Inputs!$BY14,0))</f>
        <v>0</v>
      </c>
      <c r="AN67" s="203">
        <f>IF(AM67&gt;0,AM67,IF(AND(AN$4=VLOOKUP($B67,Settings!$DM$19:$DN$43,2,0),'Labor costs'!AN$7=VLOOKUP('Labor costs'!$B67,Settings!$DM$19:$DP$43,4,0)),Inputs!$BY14,0))</f>
        <v>0</v>
      </c>
      <c r="AO67" s="203">
        <f>IF(AN67&gt;0,AN67,IF(AND(AO$4=VLOOKUP($B67,Settings!$DM$19:$DN$43,2,0),'Labor costs'!AO$7=VLOOKUP('Labor costs'!$B67,Settings!$DM$19:$DP$43,4,0)),Inputs!$BY14,0))</f>
        <v>0</v>
      </c>
      <c r="AP67" s="203">
        <f>IF(AO67&gt;0,AO67,IF(AND(AP$4=VLOOKUP($B67,Settings!$DM$19:$DN$43,2,0),'Labor costs'!AP$7=VLOOKUP('Labor costs'!$B67,Settings!$DM$19:$DP$43,4,0)),Inputs!$BY14,0))</f>
        <v>0</v>
      </c>
      <c r="AQ67" s="203">
        <f>IF(AP67&gt;0,AP67,IF(AND(AQ$4=VLOOKUP($B67,Settings!$DM$19:$DN$43,2,0),'Labor costs'!AQ$7=VLOOKUP('Labor costs'!$B67,Settings!$DM$19:$DP$43,4,0)),Inputs!$BY14,0))</f>
        <v>0</v>
      </c>
      <c r="AR67" s="203">
        <f>IF(AQ67&gt;0,AQ67,IF(AND(AR$4=VLOOKUP($B67,Settings!$DM$19:$DN$43,2,0),'Labor costs'!AR$7=VLOOKUP('Labor costs'!$B67,Settings!$DM$19:$DP$43,4,0)),Inputs!$BY14,0))</f>
        <v>0</v>
      </c>
      <c r="AS67" s="203">
        <f>IF(AR67&gt;0,AR67,IF(AND(AS$4=VLOOKUP($B67,Settings!$DM$19:$DN$43,2,0),'Labor costs'!AS$7=VLOOKUP('Labor costs'!$B67,Settings!$DM$19:$DP$43,4,0)),Inputs!$BY14,0))</f>
        <v>0</v>
      </c>
      <c r="AT67" s="203">
        <f>IF(AS67&gt;0,AS67,IF(AND(AT$4=VLOOKUP($B67,Settings!$DM$19:$DN$43,2,0),'Labor costs'!AT$7=VLOOKUP('Labor costs'!$B67,Settings!$DM$19:$DP$43,4,0)),Inputs!$BY14,0))</f>
        <v>0</v>
      </c>
      <c r="AU67" s="203">
        <f>IF(AT67&gt;0,AT67,IF(AND(AU$4=VLOOKUP($B67,Settings!$DM$19:$DN$43,2,0),'Labor costs'!AU$7=VLOOKUP('Labor costs'!$B67,Settings!$DM$19:$DP$43,4,0)),Inputs!$BY14,0))</f>
        <v>0</v>
      </c>
      <c r="AV67" s="203">
        <f>IF(AU67&gt;0,AU67,IF(AND(AV$4=VLOOKUP($B67,Settings!$DM$19:$DN$43,2,0),'Labor costs'!AV$7=VLOOKUP('Labor costs'!$B67,Settings!$DM$19:$DP$43,4,0)),Inputs!$BY14,0))</f>
        <v>0</v>
      </c>
      <c r="AW67" s="203">
        <f>IF(AV67&gt;0,AV67,IF(AND(AW$4=VLOOKUP($B67,Settings!$DM$19:$DN$43,2,0),'Labor costs'!AW$7=VLOOKUP('Labor costs'!$B67,Settings!$DM$19:$DP$43,4,0)),Inputs!$BY14,0))</f>
        <v>0</v>
      </c>
      <c r="AX67" s="203">
        <f>IF(AW67&gt;0,AW67,IF(AND(AX$4=VLOOKUP($B67,Settings!$DM$19:$DN$43,2,0),'Labor costs'!AX$7=VLOOKUP('Labor costs'!$B67,Settings!$DM$19:$DP$43,4,0)),Inputs!$BY14,0))</f>
        <v>0</v>
      </c>
      <c r="AY67" s="203">
        <f>IF(AX67&gt;0,AX67,IF(AND(AY$4=VLOOKUP($B67,Settings!$DM$19:$DN$43,2,0),'Labor costs'!AY$7=VLOOKUP('Labor costs'!$B67,Settings!$DM$19:$DP$43,4,0)),Inputs!$BY14,0))</f>
        <v>0</v>
      </c>
      <c r="AZ67" s="203">
        <f>IF(AY67&gt;0,AY67,IF(AND(AZ$4=VLOOKUP($B67,Settings!$DM$19:$DN$43,2,0),'Labor costs'!AZ$7=VLOOKUP('Labor costs'!$B67,Settings!$DM$19:$DP$43,4,0)),Inputs!$BY14,0))</f>
        <v>0</v>
      </c>
      <c r="BA67" s="203">
        <f>IF(AZ67&gt;0,AZ67,IF(AND(BA$4=VLOOKUP($B67,Settings!$DM$19:$DN$43,2,0),'Labor costs'!BA$7=VLOOKUP('Labor costs'!$B67,Settings!$DM$19:$DP$43,4,0)),Inputs!$BY14,0))</f>
        <v>0</v>
      </c>
      <c r="BB67" s="203">
        <f>IF(BA67&gt;0,BA67,IF(AND(BB$4=VLOOKUP($B67,Settings!$DM$19:$DN$43,2,0),'Labor costs'!BB$7=VLOOKUP('Labor costs'!$B67,Settings!$DM$19:$DP$43,4,0)),Inputs!$BY14,0))</f>
        <v>0</v>
      </c>
      <c r="BC67" s="203">
        <f>IF(BB67&gt;0,BB67,IF(AND(BC$4=VLOOKUP($B67,Settings!$DM$19:$DN$43,2,0),'Labor costs'!BC$7=VLOOKUP('Labor costs'!$B67,Settings!$DM$19:$DP$43,4,0)),Inputs!$BY14,0))</f>
        <v>0</v>
      </c>
      <c r="BD67" s="203">
        <f>IF(BC67&gt;0,BC67,IF(AND(BD$4=VLOOKUP($B67,Settings!$DM$19:$DN$43,2,0),'Labor costs'!BD$7=VLOOKUP('Labor costs'!$B67,Settings!$DM$19:$DP$43,4,0)),Inputs!$BY14,0))</f>
        <v>0</v>
      </c>
      <c r="BE67" s="203">
        <f>IF(BD67&gt;0,BD67,IF(AND(BE$4=VLOOKUP($B67,Settings!$DM$19:$DN$43,2,0),'Labor costs'!BE$7=VLOOKUP('Labor costs'!$B67,Settings!$DM$19:$DP$43,4,0)),Inputs!$BY14,0))</f>
        <v>0</v>
      </c>
      <c r="BF67" s="203">
        <f>IF(BE67&gt;0,BE67,IF(AND(BF$4=VLOOKUP($B67,Settings!$DM$19:$DN$43,2,0),'Labor costs'!BF$7=VLOOKUP('Labor costs'!$B67,Settings!$DM$19:$DP$43,4,0)),Inputs!$BY14,0))</f>
        <v>0</v>
      </c>
      <c r="BG67" s="203">
        <f>IF(BF67&gt;0,BF67,IF(AND(BG$4=VLOOKUP($B67,Settings!$DM$19:$DN$43,2,0),'Labor costs'!BG$7=VLOOKUP('Labor costs'!$B67,Settings!$DM$19:$DP$43,4,0)),Inputs!$BY14,0))</f>
        <v>0</v>
      </c>
      <c r="BH67" s="203">
        <f>IF(BG67&gt;0,BG67,IF(AND(BH$4=VLOOKUP($B67,Settings!$DM$19:$DN$43,2,0),'Labor costs'!BH$7=VLOOKUP('Labor costs'!$B67,Settings!$DM$19:$DP$43,4,0)),Inputs!$BY14,0))</f>
        <v>0</v>
      </c>
      <c r="BI67" s="203">
        <f>IF(BH67&gt;0,BH67,IF(AND(BI$4=VLOOKUP($B67,Settings!$DM$19:$DN$43,2,0),'Labor costs'!BI$7=VLOOKUP('Labor costs'!$B67,Settings!$DM$19:$DP$43,4,0)),Inputs!$BY14,0))</f>
        <v>0</v>
      </c>
      <c r="BJ67" s="203">
        <f>IF(BI67&gt;0,BI67,IF(AND(BJ$4=VLOOKUP($B67,Settings!$DM$19:$DN$43,2,0),'Labor costs'!BJ$7=VLOOKUP('Labor costs'!$B67,Settings!$DM$19:$DP$43,4,0)),Inputs!$BY14,0))</f>
        <v>0</v>
      </c>
      <c r="BK67" s="203">
        <f>IF(BJ67&gt;0,BJ67,IF(AND(BK$4=VLOOKUP($B67,Settings!$DM$19:$DN$43,2,0),'Labor costs'!BK$7=VLOOKUP('Labor costs'!$B67,Settings!$DM$19:$DP$43,4,0)),Inputs!$BY14,0))</f>
        <v>0</v>
      </c>
      <c r="BL67" s="203">
        <f>IF(BK67&gt;0,BK67,IF(AND(BL$4=VLOOKUP($B67,Settings!$DM$19:$DN$43,2,0),'Labor costs'!BL$7=VLOOKUP('Labor costs'!$B67,Settings!$DM$19:$DP$43,4,0)),Inputs!$BY14,0))</f>
        <v>0</v>
      </c>
      <c r="BM67" s="203">
        <f>IF(BL67&gt;0,BL67,IF(AND(BM$4=VLOOKUP($B67,Settings!$DM$19:$DN$43,2,0),'Labor costs'!BM$7=VLOOKUP('Labor costs'!$B67,Settings!$DM$19:$DP$43,4,0)),Inputs!$BY14,0))</f>
        <v>0</v>
      </c>
      <c r="BN67" s="203">
        <f>IF(BM67&gt;0,BM67,IF(AND(BN$4=VLOOKUP($B67,Settings!$DM$19:$DN$43,2,0),'Labor costs'!BN$7=VLOOKUP('Labor costs'!$B67,Settings!$DM$19:$DP$43,4,0)),Inputs!$BY14,0))</f>
        <v>0</v>
      </c>
      <c r="BO67" s="203">
        <f>IF(BN67&gt;0,BN67,IF(AND(BO$4=VLOOKUP($B67,Settings!$DM$19:$DN$43,2,0),'Labor costs'!BO$7=VLOOKUP('Labor costs'!$B67,Settings!$DM$19:$DP$43,4,0)),Inputs!$BY14,0))</f>
        <v>0</v>
      </c>
      <c r="BP67" s="203">
        <f>IF(BO67&gt;0,BO67,IF(AND(BP$4=VLOOKUP($B67,Settings!$DM$19:$DN$43,2,0),'Labor costs'!BP$7=VLOOKUP('Labor costs'!$B67,Settings!$DM$19:$DP$43,4,0)),Inputs!$BY14,0))</f>
        <v>0</v>
      </c>
      <c r="BQ67" s="203">
        <f>IF(BP67&gt;0,BP67,IF(AND(BQ$4=VLOOKUP($B67,Settings!$DM$19:$DN$43,2,0),'Labor costs'!BQ$7=VLOOKUP('Labor costs'!$B67,Settings!$DM$19:$DP$43,4,0)),Inputs!$BY14,0))</f>
        <v>0</v>
      </c>
      <c r="BR67" s="203">
        <f>IF(BQ67&gt;0,BQ67,IF(AND(BR$4=VLOOKUP($B67,Settings!$DM$19:$DN$43,2,0),'Labor costs'!BR$7=VLOOKUP('Labor costs'!$B67,Settings!$DM$19:$DP$43,4,0)),Inputs!$BY14,0))</f>
        <v>0</v>
      </c>
      <c r="BS67" s="203">
        <f>IF(BR67&gt;0,BR67,IF(AND(BS$4=VLOOKUP($B67,Settings!$DM$19:$DN$43,2,0),'Labor costs'!BS$7=VLOOKUP('Labor costs'!$B67,Settings!$DM$19:$DP$43,4,0)),Inputs!$BY14,0))</f>
        <v>0</v>
      </c>
      <c r="BT67" s="203">
        <f>IF(BS67&gt;0,BS67,IF(AND(BT$4=VLOOKUP($B67,Settings!$DM$19:$DN$43,2,0),'Labor costs'!BT$7=VLOOKUP('Labor costs'!$B67,Settings!$DM$19:$DP$43,4,0)),Inputs!$BY14,0))</f>
        <v>0</v>
      </c>
      <c r="BU67" s="203">
        <f>IF(BT67&gt;0,BT67,IF(AND(BU$4=VLOOKUP($B67,Settings!$DM$19:$DN$43,2,0),'Labor costs'!BU$7=VLOOKUP('Labor costs'!$B67,Settings!$DM$19:$DP$43,4,0)),Inputs!$BY14,0))</f>
        <v>0</v>
      </c>
      <c r="BV67" s="203">
        <f>IF(BU67&gt;0,BU67,IF(AND(BV$4=VLOOKUP($B67,Settings!$DM$19:$DN$43,2,0),'Labor costs'!BV$7=VLOOKUP('Labor costs'!$B67,Settings!$DM$19:$DP$43,4,0)),Inputs!$BY14,0))</f>
        <v>0</v>
      </c>
      <c r="BW67" s="203">
        <f>IF(BV67&gt;0,BV67,IF(AND(BW$4=VLOOKUP($B67,Settings!$DM$19:$DN$43,2,0),'Labor costs'!BW$7=VLOOKUP('Labor costs'!$B67,Settings!$DM$19:$DP$43,4,0)),Inputs!$BY14,0))</f>
        <v>0</v>
      </c>
      <c r="BX67" s="203">
        <f>IF(BW67&gt;0,BW67,IF(AND(BX$4=VLOOKUP($B67,Settings!$DM$19:$DN$43,2,0),'Labor costs'!BX$7=VLOOKUP('Labor costs'!$B67,Settings!$DM$19:$DP$43,4,0)),Inputs!$BY14,0))</f>
        <v>0</v>
      </c>
      <c r="BY67" s="203">
        <f>IF(BX67&gt;0,BX67,IF(AND(BY$4=VLOOKUP($B67,Settings!$DM$19:$DN$43,2,0),'Labor costs'!BY$7=VLOOKUP('Labor costs'!$B67,Settings!$DM$19:$DP$43,4,0)),Inputs!$BY14,0))</f>
        <v>0</v>
      </c>
      <c r="BZ67" s="203">
        <f>IF(BY67&gt;0,BY67,IF(AND(BZ$4=VLOOKUP($B67,Settings!$DM$19:$DN$43,2,0),'Labor costs'!BZ$7=VLOOKUP('Labor costs'!$B67,Settings!$DM$19:$DP$43,4,0)),Inputs!$BY14,0))</f>
        <v>0</v>
      </c>
      <c r="CA67" s="203">
        <f>IF(BZ67&gt;0,BZ67,IF(AND(CA$4=VLOOKUP($B67,Settings!$DM$19:$DN$43,2,0),'Labor costs'!CA$7=VLOOKUP('Labor costs'!$B67,Settings!$DM$19:$DP$43,4,0)),Inputs!$BY14,0))</f>
        <v>0</v>
      </c>
      <c r="CB67" s="203">
        <f>IF(CA67&gt;0,CA67,IF(AND(CB$4=VLOOKUP($B67,Settings!$DM$19:$DN$43,2,0),'Labor costs'!CB$7=VLOOKUP('Labor costs'!$B67,Settings!$DM$19:$DP$43,4,0)),Inputs!$BY14,0))</f>
        <v>0</v>
      </c>
      <c r="CC67" s="203">
        <f>IF(CB67&gt;0,CB67,IF(AND(CC$4=VLOOKUP($B67,Settings!$DM$19:$DN$43,2,0),'Labor costs'!CC$7=VLOOKUP('Labor costs'!$B67,Settings!$DM$19:$DP$43,4,0)),Inputs!$BY14,0))</f>
        <v>0</v>
      </c>
      <c r="CD67" s="203">
        <f>IF(CC67&gt;0,CC67,IF(AND(CD$4=VLOOKUP($B67,Settings!$DM$19:$DN$43,2,0),'Labor costs'!CD$7=VLOOKUP('Labor costs'!$B67,Settings!$DM$19:$DP$43,4,0)),Inputs!$BY14,0))</f>
        <v>0</v>
      </c>
      <c r="CE67" s="203">
        <f>IF(CD67&gt;0,CD67,IF(AND(CE$4=VLOOKUP($B67,Settings!$DM$19:$DN$43,2,0),'Labor costs'!CE$7=VLOOKUP('Labor costs'!$B67,Settings!$DM$19:$DP$43,4,0)),Inputs!$BY14,0))</f>
        <v>0</v>
      </c>
      <c r="CF67" s="203">
        <f>IF(CE67&gt;0,CE67,IF(AND(CF$4=VLOOKUP($B67,Settings!$DM$19:$DN$43,2,0),'Labor costs'!CF$7=VLOOKUP('Labor costs'!$B67,Settings!$DM$19:$DP$43,4,0)),Inputs!$BY14,0))</f>
        <v>0</v>
      </c>
      <c r="CG67" s="203">
        <f>IF(CF67&gt;0,CF67,IF(AND(CG$4=VLOOKUP($B67,Settings!$DM$19:$DN$43,2,0),'Labor costs'!CG$7=VLOOKUP('Labor costs'!$B67,Settings!$DM$19:$DP$43,4,0)),Inputs!$BY14,0))</f>
        <v>0</v>
      </c>
      <c r="CH67" s="203">
        <f>IF(CG67&gt;0,CG67,IF(AND(CH$4=VLOOKUP($B67,Settings!$DM$19:$DN$43,2,0),'Labor costs'!CH$7=VLOOKUP('Labor costs'!$B67,Settings!$DM$19:$DP$43,4,0)),Inputs!$BY14,0))</f>
        <v>0</v>
      </c>
      <c r="CI67" s="203">
        <f>IF(CH67&gt;0,CH67,IF(AND(CI$4=VLOOKUP($B67,Settings!$DM$19:$DN$43,2,0),'Labor costs'!CI$7=VLOOKUP('Labor costs'!$B67,Settings!$DM$19:$DP$43,4,0)),Inputs!$BY14,0))</f>
        <v>0</v>
      </c>
      <c r="CJ67" s="203">
        <f>IF(CI67&gt;0,CI67,IF(AND(CJ$4=VLOOKUP($B67,Settings!$DM$19:$DN$43,2,0),'Labor costs'!CJ$7=VLOOKUP('Labor costs'!$B67,Settings!$DM$19:$DP$43,4,0)),Inputs!$BY14,0))</f>
        <v>0</v>
      </c>
      <c r="CK67" s="203">
        <f>IF(CJ67&gt;0,CJ67,IF(AND(CK$4=VLOOKUP($B67,Settings!$DM$19:$DN$43,2,0),'Labor costs'!CK$7=VLOOKUP('Labor costs'!$B67,Settings!$DM$19:$DP$43,4,0)),Inputs!$BY14,0))</f>
        <v>0</v>
      </c>
      <c r="CL67" s="203">
        <f>IF(CK67&gt;0,CK67,IF(AND(CL$4=VLOOKUP($B67,Settings!$DM$19:$DN$43,2,0),'Labor costs'!CL$7=VLOOKUP('Labor costs'!$B67,Settings!$DM$19:$DP$43,4,0)),Inputs!$BY14,0))</f>
        <v>0</v>
      </c>
      <c r="CM67" s="203">
        <f>IF(CL67&gt;0,CL67,IF(AND(CM$4=VLOOKUP($B67,Settings!$DM$19:$DN$43,2,0),'Labor costs'!CM$7=VLOOKUP('Labor costs'!$B67,Settings!$DM$19:$DP$43,4,0)),Inputs!$BY14,0))</f>
        <v>0</v>
      </c>
    </row>
    <row r="68" spans="2:91" hidden="1" x14ac:dyDescent="0.2">
      <c r="B68" s="205">
        <f>Inputs!BS15</f>
        <v>0</v>
      </c>
      <c r="C68" s="204"/>
      <c r="D68" s="204"/>
      <c r="E68" s="204"/>
      <c r="F68" s="204"/>
      <c r="G68" s="204"/>
      <c r="H68" s="204"/>
      <c r="I68" s="204"/>
      <c r="J68" s="204"/>
      <c r="K68" s="204"/>
      <c r="L68" s="204"/>
      <c r="M68" s="204"/>
      <c r="N68" s="204"/>
      <c r="O68" s="204"/>
      <c r="P68" s="204"/>
      <c r="Q68" s="204"/>
      <c r="R68" s="204"/>
      <c r="S68" s="204"/>
      <c r="T68" s="204"/>
      <c r="U68" s="204"/>
      <c r="V68" s="204"/>
      <c r="W68" s="204"/>
      <c r="X68" s="204"/>
      <c r="Y68" s="204"/>
      <c r="Z68" s="204"/>
      <c r="AA68" s="204"/>
      <c r="AB68" s="204"/>
      <c r="AC68" s="204"/>
      <c r="AD68" s="204"/>
      <c r="AF68" s="203">
        <f>IF(AE68&gt;0,AE68,IF(AND(AF$4=VLOOKUP($B68,Settings!$DM$19:$DN$43,2,0),'Labor costs'!AF$7=VLOOKUP('Labor costs'!$B68,Settings!$DM$19:$DP$43,4,0)),Inputs!$BY15,0))</f>
        <v>0</v>
      </c>
      <c r="AG68" s="203">
        <f>IF(AF68&gt;0,AF68,IF(AND(AG$4=VLOOKUP($B68,Settings!$DM$19:$DN$43,2,0),'Labor costs'!AG$7=VLOOKUP('Labor costs'!$B68,Settings!$DM$19:$DP$43,4,0)),Inputs!$BY15,0))</f>
        <v>0</v>
      </c>
      <c r="AH68" s="203">
        <f>IF(AG68&gt;0,AG68,IF(AND(AH$4=VLOOKUP($B68,Settings!$DM$19:$DN$43,2,0),'Labor costs'!AH$7=VLOOKUP('Labor costs'!$B68,Settings!$DM$19:$DP$43,4,0)),Inputs!$BY15,0))</f>
        <v>0</v>
      </c>
      <c r="AI68" s="203">
        <f>IF(AH68&gt;0,AH68,IF(AND(AI$4=VLOOKUP($B68,Settings!$DM$19:$DN$43,2,0),'Labor costs'!AI$7=VLOOKUP('Labor costs'!$B68,Settings!$DM$19:$DP$43,4,0)),Inputs!$BY15,0))</f>
        <v>0</v>
      </c>
      <c r="AJ68" s="203">
        <f>IF(AI68&gt;0,AI68,IF(AND(AJ$4=VLOOKUP($B68,Settings!$DM$19:$DN$43,2,0),'Labor costs'!AJ$7=VLOOKUP('Labor costs'!$B68,Settings!$DM$19:$DP$43,4,0)),Inputs!$BY15,0))</f>
        <v>0</v>
      </c>
      <c r="AK68" s="203">
        <f>IF(AJ68&gt;0,AJ68,IF(AND(AK$4=VLOOKUP($B68,Settings!$DM$19:$DN$43,2,0),'Labor costs'!AK$7=VLOOKUP('Labor costs'!$B68,Settings!$DM$19:$DP$43,4,0)),Inputs!$BY15,0))</f>
        <v>0</v>
      </c>
      <c r="AL68" s="203">
        <f>IF(AK68&gt;0,AK68,IF(AND(AL$4=VLOOKUP($B68,Settings!$DM$19:$DN$43,2,0),'Labor costs'!AL$7=VLOOKUP('Labor costs'!$B68,Settings!$DM$19:$DP$43,4,0)),Inputs!$BY15,0))</f>
        <v>0</v>
      </c>
      <c r="AM68" s="203">
        <f>IF(AL68&gt;0,AL68,IF(AND(AM$4=VLOOKUP($B68,Settings!$DM$19:$DN$43,2,0),'Labor costs'!AM$7=VLOOKUP('Labor costs'!$B68,Settings!$DM$19:$DP$43,4,0)),Inputs!$BY15,0))</f>
        <v>0</v>
      </c>
      <c r="AN68" s="203">
        <f>IF(AM68&gt;0,AM68,IF(AND(AN$4=VLOOKUP($B68,Settings!$DM$19:$DN$43,2,0),'Labor costs'!AN$7=VLOOKUP('Labor costs'!$B68,Settings!$DM$19:$DP$43,4,0)),Inputs!$BY15,0))</f>
        <v>0</v>
      </c>
      <c r="AO68" s="203">
        <f>IF(AN68&gt;0,AN68,IF(AND(AO$4=VLOOKUP($B68,Settings!$DM$19:$DN$43,2,0),'Labor costs'!AO$7=VLOOKUP('Labor costs'!$B68,Settings!$DM$19:$DP$43,4,0)),Inputs!$BY15,0))</f>
        <v>0</v>
      </c>
      <c r="AP68" s="203">
        <f>IF(AO68&gt;0,AO68,IF(AND(AP$4=VLOOKUP($B68,Settings!$DM$19:$DN$43,2,0),'Labor costs'!AP$7=VLOOKUP('Labor costs'!$B68,Settings!$DM$19:$DP$43,4,0)),Inputs!$BY15,0))</f>
        <v>0</v>
      </c>
      <c r="AQ68" s="203">
        <f>IF(AP68&gt;0,AP68,IF(AND(AQ$4=VLOOKUP($B68,Settings!$DM$19:$DN$43,2,0),'Labor costs'!AQ$7=VLOOKUP('Labor costs'!$B68,Settings!$DM$19:$DP$43,4,0)),Inputs!$BY15,0))</f>
        <v>0</v>
      </c>
      <c r="AR68" s="203">
        <f>IF(AQ68&gt;0,AQ68,IF(AND(AR$4=VLOOKUP($B68,Settings!$DM$19:$DN$43,2,0),'Labor costs'!AR$7=VLOOKUP('Labor costs'!$B68,Settings!$DM$19:$DP$43,4,0)),Inputs!$BY15,0))</f>
        <v>0</v>
      </c>
      <c r="AS68" s="203">
        <f>IF(AR68&gt;0,AR68,IF(AND(AS$4=VLOOKUP($B68,Settings!$DM$19:$DN$43,2,0),'Labor costs'!AS$7=VLOOKUP('Labor costs'!$B68,Settings!$DM$19:$DP$43,4,0)),Inputs!$BY15,0))</f>
        <v>0</v>
      </c>
      <c r="AT68" s="203">
        <f>IF(AS68&gt;0,AS68,IF(AND(AT$4=VLOOKUP($B68,Settings!$DM$19:$DN$43,2,0),'Labor costs'!AT$7=VLOOKUP('Labor costs'!$B68,Settings!$DM$19:$DP$43,4,0)),Inputs!$BY15,0))</f>
        <v>0</v>
      </c>
      <c r="AU68" s="203">
        <f>IF(AT68&gt;0,AT68,IF(AND(AU$4=VLOOKUP($B68,Settings!$DM$19:$DN$43,2,0),'Labor costs'!AU$7=VLOOKUP('Labor costs'!$B68,Settings!$DM$19:$DP$43,4,0)),Inputs!$BY15,0))</f>
        <v>0</v>
      </c>
      <c r="AV68" s="203">
        <f>IF(AU68&gt;0,AU68,IF(AND(AV$4=VLOOKUP($B68,Settings!$DM$19:$DN$43,2,0),'Labor costs'!AV$7=VLOOKUP('Labor costs'!$B68,Settings!$DM$19:$DP$43,4,0)),Inputs!$BY15,0))</f>
        <v>0</v>
      </c>
      <c r="AW68" s="203">
        <f>IF(AV68&gt;0,AV68,IF(AND(AW$4=VLOOKUP($B68,Settings!$DM$19:$DN$43,2,0),'Labor costs'!AW$7=VLOOKUP('Labor costs'!$B68,Settings!$DM$19:$DP$43,4,0)),Inputs!$BY15,0))</f>
        <v>0</v>
      </c>
      <c r="AX68" s="203">
        <f>IF(AW68&gt;0,AW68,IF(AND(AX$4=VLOOKUP($B68,Settings!$DM$19:$DN$43,2,0),'Labor costs'!AX$7=VLOOKUP('Labor costs'!$B68,Settings!$DM$19:$DP$43,4,0)),Inputs!$BY15,0))</f>
        <v>0</v>
      </c>
      <c r="AY68" s="203">
        <f>IF(AX68&gt;0,AX68,IF(AND(AY$4=VLOOKUP($B68,Settings!$DM$19:$DN$43,2,0),'Labor costs'!AY$7=VLOOKUP('Labor costs'!$B68,Settings!$DM$19:$DP$43,4,0)),Inputs!$BY15,0))</f>
        <v>0</v>
      </c>
      <c r="AZ68" s="203">
        <f>IF(AY68&gt;0,AY68,IF(AND(AZ$4=VLOOKUP($B68,Settings!$DM$19:$DN$43,2,0),'Labor costs'!AZ$7=VLOOKUP('Labor costs'!$B68,Settings!$DM$19:$DP$43,4,0)),Inputs!$BY15,0))</f>
        <v>0</v>
      </c>
      <c r="BA68" s="203">
        <f>IF(AZ68&gt;0,AZ68,IF(AND(BA$4=VLOOKUP($B68,Settings!$DM$19:$DN$43,2,0),'Labor costs'!BA$7=VLOOKUP('Labor costs'!$B68,Settings!$DM$19:$DP$43,4,0)),Inputs!$BY15,0))</f>
        <v>0</v>
      </c>
      <c r="BB68" s="203">
        <f>IF(BA68&gt;0,BA68,IF(AND(BB$4=VLOOKUP($B68,Settings!$DM$19:$DN$43,2,0),'Labor costs'!BB$7=VLOOKUP('Labor costs'!$B68,Settings!$DM$19:$DP$43,4,0)),Inputs!$BY15,0))</f>
        <v>0</v>
      </c>
      <c r="BC68" s="203">
        <f>IF(BB68&gt;0,BB68,IF(AND(BC$4=VLOOKUP($B68,Settings!$DM$19:$DN$43,2,0),'Labor costs'!BC$7=VLOOKUP('Labor costs'!$B68,Settings!$DM$19:$DP$43,4,0)),Inputs!$BY15,0))</f>
        <v>0</v>
      </c>
      <c r="BD68" s="203">
        <f>IF(BC68&gt;0,BC68,IF(AND(BD$4=VLOOKUP($B68,Settings!$DM$19:$DN$43,2,0),'Labor costs'!BD$7=VLOOKUP('Labor costs'!$B68,Settings!$DM$19:$DP$43,4,0)),Inputs!$BY15,0))</f>
        <v>0</v>
      </c>
      <c r="BE68" s="203">
        <f>IF(BD68&gt;0,BD68,IF(AND(BE$4=VLOOKUP($B68,Settings!$DM$19:$DN$43,2,0),'Labor costs'!BE$7=VLOOKUP('Labor costs'!$B68,Settings!$DM$19:$DP$43,4,0)),Inputs!$BY15,0))</f>
        <v>0</v>
      </c>
      <c r="BF68" s="203">
        <f>IF(BE68&gt;0,BE68,IF(AND(BF$4=VLOOKUP($B68,Settings!$DM$19:$DN$43,2,0),'Labor costs'!BF$7=VLOOKUP('Labor costs'!$B68,Settings!$DM$19:$DP$43,4,0)),Inputs!$BY15,0))</f>
        <v>0</v>
      </c>
      <c r="BG68" s="203">
        <f>IF(BF68&gt;0,BF68,IF(AND(BG$4=VLOOKUP($B68,Settings!$DM$19:$DN$43,2,0),'Labor costs'!BG$7=VLOOKUP('Labor costs'!$B68,Settings!$DM$19:$DP$43,4,0)),Inputs!$BY15,0))</f>
        <v>0</v>
      </c>
      <c r="BH68" s="203">
        <f>IF(BG68&gt;0,BG68,IF(AND(BH$4=VLOOKUP($B68,Settings!$DM$19:$DN$43,2,0),'Labor costs'!BH$7=VLOOKUP('Labor costs'!$B68,Settings!$DM$19:$DP$43,4,0)),Inputs!$BY15,0))</f>
        <v>0</v>
      </c>
      <c r="BI68" s="203">
        <f>IF(BH68&gt;0,BH68,IF(AND(BI$4=VLOOKUP($B68,Settings!$DM$19:$DN$43,2,0),'Labor costs'!BI$7=VLOOKUP('Labor costs'!$B68,Settings!$DM$19:$DP$43,4,0)),Inputs!$BY15,0))</f>
        <v>0</v>
      </c>
      <c r="BJ68" s="203">
        <f>IF(BI68&gt;0,BI68,IF(AND(BJ$4=VLOOKUP($B68,Settings!$DM$19:$DN$43,2,0),'Labor costs'!BJ$7=VLOOKUP('Labor costs'!$B68,Settings!$DM$19:$DP$43,4,0)),Inputs!$BY15,0))</f>
        <v>0</v>
      </c>
      <c r="BK68" s="203">
        <f>IF(BJ68&gt;0,BJ68,IF(AND(BK$4=VLOOKUP($B68,Settings!$DM$19:$DN$43,2,0),'Labor costs'!BK$7=VLOOKUP('Labor costs'!$B68,Settings!$DM$19:$DP$43,4,0)),Inputs!$BY15,0))</f>
        <v>0</v>
      </c>
      <c r="BL68" s="203">
        <f>IF(BK68&gt;0,BK68,IF(AND(BL$4=VLOOKUP($B68,Settings!$DM$19:$DN$43,2,0),'Labor costs'!BL$7=VLOOKUP('Labor costs'!$B68,Settings!$DM$19:$DP$43,4,0)),Inputs!$BY15,0))</f>
        <v>0</v>
      </c>
      <c r="BM68" s="203">
        <f>IF(BL68&gt;0,BL68,IF(AND(BM$4=VLOOKUP($B68,Settings!$DM$19:$DN$43,2,0),'Labor costs'!BM$7=VLOOKUP('Labor costs'!$B68,Settings!$DM$19:$DP$43,4,0)),Inputs!$BY15,0))</f>
        <v>0</v>
      </c>
      <c r="BN68" s="203">
        <f>IF(BM68&gt;0,BM68,IF(AND(BN$4=VLOOKUP($B68,Settings!$DM$19:$DN$43,2,0),'Labor costs'!BN$7=VLOOKUP('Labor costs'!$B68,Settings!$DM$19:$DP$43,4,0)),Inputs!$BY15,0))</f>
        <v>0</v>
      </c>
      <c r="BO68" s="203">
        <f>IF(BN68&gt;0,BN68,IF(AND(BO$4=VLOOKUP($B68,Settings!$DM$19:$DN$43,2,0),'Labor costs'!BO$7=VLOOKUP('Labor costs'!$B68,Settings!$DM$19:$DP$43,4,0)),Inputs!$BY15,0))</f>
        <v>0</v>
      </c>
      <c r="BP68" s="203">
        <f>IF(BO68&gt;0,BO68,IF(AND(BP$4=VLOOKUP($B68,Settings!$DM$19:$DN$43,2,0),'Labor costs'!BP$7=VLOOKUP('Labor costs'!$B68,Settings!$DM$19:$DP$43,4,0)),Inputs!$BY15,0))</f>
        <v>0</v>
      </c>
      <c r="BQ68" s="203">
        <f>IF(BP68&gt;0,BP68,IF(AND(BQ$4=VLOOKUP($B68,Settings!$DM$19:$DN$43,2,0),'Labor costs'!BQ$7=VLOOKUP('Labor costs'!$B68,Settings!$DM$19:$DP$43,4,0)),Inputs!$BY15,0))</f>
        <v>0</v>
      </c>
      <c r="BR68" s="203">
        <f>IF(BQ68&gt;0,BQ68,IF(AND(BR$4=VLOOKUP($B68,Settings!$DM$19:$DN$43,2,0),'Labor costs'!BR$7=VLOOKUP('Labor costs'!$B68,Settings!$DM$19:$DP$43,4,0)),Inputs!$BY15,0))</f>
        <v>0</v>
      </c>
      <c r="BS68" s="203">
        <f>IF(BR68&gt;0,BR68,IF(AND(BS$4=VLOOKUP($B68,Settings!$DM$19:$DN$43,2,0),'Labor costs'!BS$7=VLOOKUP('Labor costs'!$B68,Settings!$DM$19:$DP$43,4,0)),Inputs!$BY15,0))</f>
        <v>0</v>
      </c>
      <c r="BT68" s="203">
        <f>IF(BS68&gt;0,BS68,IF(AND(BT$4=VLOOKUP($B68,Settings!$DM$19:$DN$43,2,0),'Labor costs'!BT$7=VLOOKUP('Labor costs'!$B68,Settings!$DM$19:$DP$43,4,0)),Inputs!$BY15,0))</f>
        <v>0</v>
      </c>
      <c r="BU68" s="203">
        <f>IF(BT68&gt;0,BT68,IF(AND(BU$4=VLOOKUP($B68,Settings!$DM$19:$DN$43,2,0),'Labor costs'!BU$7=VLOOKUP('Labor costs'!$B68,Settings!$DM$19:$DP$43,4,0)),Inputs!$BY15,0))</f>
        <v>0</v>
      </c>
      <c r="BV68" s="203">
        <f>IF(BU68&gt;0,BU68,IF(AND(BV$4=VLOOKUP($B68,Settings!$DM$19:$DN$43,2,0),'Labor costs'!BV$7=VLOOKUP('Labor costs'!$B68,Settings!$DM$19:$DP$43,4,0)),Inputs!$BY15,0))</f>
        <v>0</v>
      </c>
      <c r="BW68" s="203">
        <f>IF(BV68&gt;0,BV68,IF(AND(BW$4=VLOOKUP($B68,Settings!$DM$19:$DN$43,2,0),'Labor costs'!BW$7=VLOOKUP('Labor costs'!$B68,Settings!$DM$19:$DP$43,4,0)),Inputs!$BY15,0))</f>
        <v>0</v>
      </c>
      <c r="BX68" s="203">
        <f>IF(BW68&gt;0,BW68,IF(AND(BX$4=VLOOKUP($B68,Settings!$DM$19:$DN$43,2,0),'Labor costs'!BX$7=VLOOKUP('Labor costs'!$B68,Settings!$DM$19:$DP$43,4,0)),Inputs!$BY15,0))</f>
        <v>0</v>
      </c>
      <c r="BY68" s="203">
        <f>IF(BX68&gt;0,BX68,IF(AND(BY$4=VLOOKUP($B68,Settings!$DM$19:$DN$43,2,0),'Labor costs'!BY$7=VLOOKUP('Labor costs'!$B68,Settings!$DM$19:$DP$43,4,0)),Inputs!$BY15,0))</f>
        <v>0</v>
      </c>
      <c r="BZ68" s="203">
        <f>IF(BY68&gt;0,BY68,IF(AND(BZ$4=VLOOKUP($B68,Settings!$DM$19:$DN$43,2,0),'Labor costs'!BZ$7=VLOOKUP('Labor costs'!$B68,Settings!$DM$19:$DP$43,4,0)),Inputs!$BY15,0))</f>
        <v>0</v>
      </c>
      <c r="CA68" s="203">
        <f>IF(BZ68&gt;0,BZ68,IF(AND(CA$4=VLOOKUP($B68,Settings!$DM$19:$DN$43,2,0),'Labor costs'!CA$7=VLOOKUP('Labor costs'!$B68,Settings!$DM$19:$DP$43,4,0)),Inputs!$BY15,0))</f>
        <v>0</v>
      </c>
      <c r="CB68" s="203">
        <f>IF(CA68&gt;0,CA68,IF(AND(CB$4=VLOOKUP($B68,Settings!$DM$19:$DN$43,2,0),'Labor costs'!CB$7=VLOOKUP('Labor costs'!$B68,Settings!$DM$19:$DP$43,4,0)),Inputs!$BY15,0))</f>
        <v>0</v>
      </c>
      <c r="CC68" s="203">
        <f>IF(CB68&gt;0,CB68,IF(AND(CC$4=VLOOKUP($B68,Settings!$DM$19:$DN$43,2,0),'Labor costs'!CC$7=VLOOKUP('Labor costs'!$B68,Settings!$DM$19:$DP$43,4,0)),Inputs!$BY15,0))</f>
        <v>0</v>
      </c>
      <c r="CD68" s="203">
        <f>IF(CC68&gt;0,CC68,IF(AND(CD$4=VLOOKUP($B68,Settings!$DM$19:$DN$43,2,0),'Labor costs'!CD$7=VLOOKUP('Labor costs'!$B68,Settings!$DM$19:$DP$43,4,0)),Inputs!$BY15,0))</f>
        <v>0</v>
      </c>
      <c r="CE68" s="203">
        <f>IF(CD68&gt;0,CD68,IF(AND(CE$4=VLOOKUP($B68,Settings!$DM$19:$DN$43,2,0),'Labor costs'!CE$7=VLOOKUP('Labor costs'!$B68,Settings!$DM$19:$DP$43,4,0)),Inputs!$BY15,0))</f>
        <v>0</v>
      </c>
      <c r="CF68" s="203">
        <f>IF(CE68&gt;0,CE68,IF(AND(CF$4=VLOOKUP($B68,Settings!$DM$19:$DN$43,2,0),'Labor costs'!CF$7=VLOOKUP('Labor costs'!$B68,Settings!$DM$19:$DP$43,4,0)),Inputs!$BY15,0))</f>
        <v>0</v>
      </c>
      <c r="CG68" s="203">
        <f>IF(CF68&gt;0,CF68,IF(AND(CG$4=VLOOKUP($B68,Settings!$DM$19:$DN$43,2,0),'Labor costs'!CG$7=VLOOKUP('Labor costs'!$B68,Settings!$DM$19:$DP$43,4,0)),Inputs!$BY15,0))</f>
        <v>0</v>
      </c>
      <c r="CH68" s="203">
        <f>IF(CG68&gt;0,CG68,IF(AND(CH$4=VLOOKUP($B68,Settings!$DM$19:$DN$43,2,0),'Labor costs'!CH$7=VLOOKUP('Labor costs'!$B68,Settings!$DM$19:$DP$43,4,0)),Inputs!$BY15,0))</f>
        <v>0</v>
      </c>
      <c r="CI68" s="203">
        <f>IF(CH68&gt;0,CH68,IF(AND(CI$4=VLOOKUP($B68,Settings!$DM$19:$DN$43,2,0),'Labor costs'!CI$7=VLOOKUP('Labor costs'!$B68,Settings!$DM$19:$DP$43,4,0)),Inputs!$BY15,0))</f>
        <v>0</v>
      </c>
      <c r="CJ68" s="203">
        <f>IF(CI68&gt;0,CI68,IF(AND(CJ$4=VLOOKUP($B68,Settings!$DM$19:$DN$43,2,0),'Labor costs'!CJ$7=VLOOKUP('Labor costs'!$B68,Settings!$DM$19:$DP$43,4,0)),Inputs!$BY15,0))</f>
        <v>0</v>
      </c>
      <c r="CK68" s="203">
        <f>IF(CJ68&gt;0,CJ68,IF(AND(CK$4=VLOOKUP($B68,Settings!$DM$19:$DN$43,2,0),'Labor costs'!CK$7=VLOOKUP('Labor costs'!$B68,Settings!$DM$19:$DP$43,4,0)),Inputs!$BY15,0))</f>
        <v>0</v>
      </c>
      <c r="CL68" s="203">
        <f>IF(CK68&gt;0,CK68,IF(AND(CL$4=VLOOKUP($B68,Settings!$DM$19:$DN$43,2,0),'Labor costs'!CL$7=VLOOKUP('Labor costs'!$B68,Settings!$DM$19:$DP$43,4,0)),Inputs!$BY15,0))</f>
        <v>0</v>
      </c>
      <c r="CM68" s="203">
        <f>IF(CL68&gt;0,CL68,IF(AND(CM$4=VLOOKUP($B68,Settings!$DM$19:$DN$43,2,0),'Labor costs'!CM$7=VLOOKUP('Labor costs'!$B68,Settings!$DM$19:$DP$43,4,0)),Inputs!$BY15,0))</f>
        <v>0</v>
      </c>
    </row>
    <row r="69" spans="2:91" hidden="1" x14ac:dyDescent="0.2">
      <c r="B69" s="205">
        <f>Inputs!BS16</f>
        <v>0</v>
      </c>
      <c r="C69" s="204"/>
      <c r="D69" s="204"/>
      <c r="E69" s="204"/>
      <c r="F69" s="204"/>
      <c r="G69" s="204"/>
      <c r="H69" s="204"/>
      <c r="I69" s="204"/>
      <c r="J69" s="204"/>
      <c r="K69" s="204"/>
      <c r="L69" s="204"/>
      <c r="M69" s="204"/>
      <c r="N69" s="204"/>
      <c r="O69" s="204"/>
      <c r="P69" s="204"/>
      <c r="Q69" s="204"/>
      <c r="R69" s="204"/>
      <c r="S69" s="204"/>
      <c r="T69" s="204"/>
      <c r="U69" s="204"/>
      <c r="V69" s="204"/>
      <c r="W69" s="204"/>
      <c r="X69" s="204"/>
      <c r="Y69" s="204"/>
      <c r="Z69" s="204"/>
      <c r="AA69" s="204"/>
      <c r="AB69" s="204"/>
      <c r="AC69" s="204"/>
      <c r="AD69" s="204"/>
      <c r="AF69" s="203">
        <f>IF(AE69&gt;0,AE69,IF(AND(AF$4=VLOOKUP($B69,Settings!$DM$19:$DN$43,2,0),'Labor costs'!AF$7=VLOOKUP('Labor costs'!$B69,Settings!$DM$19:$DP$43,4,0)),Inputs!$BY16,0))</f>
        <v>0</v>
      </c>
      <c r="AG69" s="203">
        <f>IF(AF69&gt;0,AF69,IF(AND(AG$4=VLOOKUP($B69,Settings!$DM$19:$DN$43,2,0),'Labor costs'!AG$7=VLOOKUP('Labor costs'!$B69,Settings!$DM$19:$DP$43,4,0)),Inputs!$BY16,0))</f>
        <v>0</v>
      </c>
      <c r="AH69" s="203">
        <f>IF(AG69&gt;0,AG69,IF(AND(AH$4=VLOOKUP($B69,Settings!$DM$19:$DN$43,2,0),'Labor costs'!AH$7=VLOOKUP('Labor costs'!$B69,Settings!$DM$19:$DP$43,4,0)),Inputs!$BY16,0))</f>
        <v>0</v>
      </c>
      <c r="AI69" s="203">
        <f>IF(AH69&gt;0,AH69,IF(AND(AI$4=VLOOKUP($B69,Settings!$DM$19:$DN$43,2,0),'Labor costs'!AI$7=VLOOKUP('Labor costs'!$B69,Settings!$DM$19:$DP$43,4,0)),Inputs!$BY16,0))</f>
        <v>0</v>
      </c>
      <c r="AJ69" s="203">
        <f>IF(AI69&gt;0,AI69,IF(AND(AJ$4=VLOOKUP($B69,Settings!$DM$19:$DN$43,2,0),'Labor costs'!AJ$7=VLOOKUP('Labor costs'!$B69,Settings!$DM$19:$DP$43,4,0)),Inputs!$BY16,0))</f>
        <v>0</v>
      </c>
      <c r="AK69" s="203">
        <f>IF(AJ69&gt;0,AJ69,IF(AND(AK$4=VLOOKUP($B69,Settings!$DM$19:$DN$43,2,0),'Labor costs'!AK$7=VLOOKUP('Labor costs'!$B69,Settings!$DM$19:$DP$43,4,0)),Inputs!$BY16,0))</f>
        <v>0</v>
      </c>
      <c r="AL69" s="203">
        <f>IF(AK69&gt;0,AK69,IF(AND(AL$4=VLOOKUP($B69,Settings!$DM$19:$DN$43,2,0),'Labor costs'!AL$7=VLOOKUP('Labor costs'!$B69,Settings!$DM$19:$DP$43,4,0)),Inputs!$BY16,0))</f>
        <v>0</v>
      </c>
      <c r="AM69" s="203">
        <f>IF(AL69&gt;0,AL69,IF(AND(AM$4=VLOOKUP($B69,Settings!$DM$19:$DN$43,2,0),'Labor costs'!AM$7=VLOOKUP('Labor costs'!$B69,Settings!$DM$19:$DP$43,4,0)),Inputs!$BY16,0))</f>
        <v>0</v>
      </c>
      <c r="AN69" s="203">
        <f>IF(AM69&gt;0,AM69,IF(AND(AN$4=VLOOKUP($B69,Settings!$DM$19:$DN$43,2,0),'Labor costs'!AN$7=VLOOKUP('Labor costs'!$B69,Settings!$DM$19:$DP$43,4,0)),Inputs!$BY16,0))</f>
        <v>0</v>
      </c>
      <c r="AO69" s="203">
        <f>IF(AN69&gt;0,AN69,IF(AND(AO$4=VLOOKUP($B69,Settings!$DM$19:$DN$43,2,0),'Labor costs'!AO$7=VLOOKUP('Labor costs'!$B69,Settings!$DM$19:$DP$43,4,0)),Inputs!$BY16,0))</f>
        <v>0</v>
      </c>
      <c r="AP69" s="203">
        <f>IF(AO69&gt;0,AO69,IF(AND(AP$4=VLOOKUP($B69,Settings!$DM$19:$DN$43,2,0),'Labor costs'!AP$7=VLOOKUP('Labor costs'!$B69,Settings!$DM$19:$DP$43,4,0)),Inputs!$BY16,0))</f>
        <v>0</v>
      </c>
      <c r="AQ69" s="203">
        <f>IF(AP69&gt;0,AP69,IF(AND(AQ$4=VLOOKUP($B69,Settings!$DM$19:$DN$43,2,0),'Labor costs'!AQ$7=VLOOKUP('Labor costs'!$B69,Settings!$DM$19:$DP$43,4,0)),Inputs!$BY16,0))</f>
        <v>0</v>
      </c>
      <c r="AR69" s="203">
        <f>IF(AQ69&gt;0,AQ69,IF(AND(AR$4=VLOOKUP($B69,Settings!$DM$19:$DN$43,2,0),'Labor costs'!AR$7=VLOOKUP('Labor costs'!$B69,Settings!$DM$19:$DP$43,4,0)),Inputs!$BY16,0))</f>
        <v>0</v>
      </c>
      <c r="AS69" s="203">
        <f>IF(AR69&gt;0,AR69,IF(AND(AS$4=VLOOKUP($B69,Settings!$DM$19:$DN$43,2,0),'Labor costs'!AS$7=VLOOKUP('Labor costs'!$B69,Settings!$DM$19:$DP$43,4,0)),Inputs!$BY16,0))</f>
        <v>0</v>
      </c>
      <c r="AT69" s="203">
        <f>IF(AS69&gt;0,AS69,IF(AND(AT$4=VLOOKUP($B69,Settings!$DM$19:$DN$43,2,0),'Labor costs'!AT$7=VLOOKUP('Labor costs'!$B69,Settings!$DM$19:$DP$43,4,0)),Inputs!$BY16,0))</f>
        <v>0</v>
      </c>
      <c r="AU69" s="203">
        <f>IF(AT69&gt;0,AT69,IF(AND(AU$4=VLOOKUP($B69,Settings!$DM$19:$DN$43,2,0),'Labor costs'!AU$7=VLOOKUP('Labor costs'!$B69,Settings!$DM$19:$DP$43,4,0)),Inputs!$BY16,0))</f>
        <v>0</v>
      </c>
      <c r="AV69" s="203">
        <f>IF(AU69&gt;0,AU69,IF(AND(AV$4=VLOOKUP($B69,Settings!$DM$19:$DN$43,2,0),'Labor costs'!AV$7=VLOOKUP('Labor costs'!$B69,Settings!$DM$19:$DP$43,4,0)),Inputs!$BY16,0))</f>
        <v>0</v>
      </c>
      <c r="AW69" s="203">
        <f>IF(AV69&gt;0,AV69,IF(AND(AW$4=VLOOKUP($B69,Settings!$DM$19:$DN$43,2,0),'Labor costs'!AW$7=VLOOKUP('Labor costs'!$B69,Settings!$DM$19:$DP$43,4,0)),Inputs!$BY16,0))</f>
        <v>0</v>
      </c>
      <c r="AX69" s="203">
        <f>IF(AW69&gt;0,AW69,IF(AND(AX$4=VLOOKUP($B69,Settings!$DM$19:$DN$43,2,0),'Labor costs'!AX$7=VLOOKUP('Labor costs'!$B69,Settings!$DM$19:$DP$43,4,0)),Inputs!$BY16,0))</f>
        <v>0</v>
      </c>
      <c r="AY69" s="203">
        <f>IF(AX69&gt;0,AX69,IF(AND(AY$4=VLOOKUP($B69,Settings!$DM$19:$DN$43,2,0),'Labor costs'!AY$7=VLOOKUP('Labor costs'!$B69,Settings!$DM$19:$DP$43,4,0)),Inputs!$BY16,0))</f>
        <v>0</v>
      </c>
      <c r="AZ69" s="203">
        <f>IF(AY69&gt;0,AY69,IF(AND(AZ$4=VLOOKUP($B69,Settings!$DM$19:$DN$43,2,0),'Labor costs'!AZ$7=VLOOKUP('Labor costs'!$B69,Settings!$DM$19:$DP$43,4,0)),Inputs!$BY16,0))</f>
        <v>0</v>
      </c>
      <c r="BA69" s="203">
        <f>IF(AZ69&gt;0,AZ69,IF(AND(BA$4=VLOOKUP($B69,Settings!$DM$19:$DN$43,2,0),'Labor costs'!BA$7=VLOOKUP('Labor costs'!$B69,Settings!$DM$19:$DP$43,4,0)),Inputs!$BY16,0))</f>
        <v>0</v>
      </c>
      <c r="BB69" s="203">
        <f>IF(BA69&gt;0,BA69,IF(AND(BB$4=VLOOKUP($B69,Settings!$DM$19:$DN$43,2,0),'Labor costs'!BB$7=VLOOKUP('Labor costs'!$B69,Settings!$DM$19:$DP$43,4,0)),Inputs!$BY16,0))</f>
        <v>0</v>
      </c>
      <c r="BC69" s="203">
        <f>IF(BB69&gt;0,BB69,IF(AND(BC$4=VLOOKUP($B69,Settings!$DM$19:$DN$43,2,0),'Labor costs'!BC$7=VLOOKUP('Labor costs'!$B69,Settings!$DM$19:$DP$43,4,0)),Inputs!$BY16,0))</f>
        <v>0</v>
      </c>
      <c r="BD69" s="203">
        <f>IF(BC69&gt;0,BC69,IF(AND(BD$4=VLOOKUP($B69,Settings!$DM$19:$DN$43,2,0),'Labor costs'!BD$7=VLOOKUP('Labor costs'!$B69,Settings!$DM$19:$DP$43,4,0)),Inputs!$BY16,0))</f>
        <v>0</v>
      </c>
      <c r="BE69" s="203">
        <f>IF(BD69&gt;0,BD69,IF(AND(BE$4=VLOOKUP($B69,Settings!$DM$19:$DN$43,2,0),'Labor costs'!BE$7=VLOOKUP('Labor costs'!$B69,Settings!$DM$19:$DP$43,4,0)),Inputs!$BY16,0))</f>
        <v>0</v>
      </c>
      <c r="BF69" s="203">
        <f>IF(BE69&gt;0,BE69,IF(AND(BF$4=VLOOKUP($B69,Settings!$DM$19:$DN$43,2,0),'Labor costs'!BF$7=VLOOKUP('Labor costs'!$B69,Settings!$DM$19:$DP$43,4,0)),Inputs!$BY16,0))</f>
        <v>0</v>
      </c>
      <c r="BG69" s="203">
        <f>IF(BF69&gt;0,BF69,IF(AND(BG$4=VLOOKUP($B69,Settings!$DM$19:$DN$43,2,0),'Labor costs'!BG$7=VLOOKUP('Labor costs'!$B69,Settings!$DM$19:$DP$43,4,0)),Inputs!$BY16,0))</f>
        <v>0</v>
      </c>
      <c r="BH69" s="203">
        <f>IF(BG69&gt;0,BG69,IF(AND(BH$4=VLOOKUP($B69,Settings!$DM$19:$DN$43,2,0),'Labor costs'!BH$7=VLOOKUP('Labor costs'!$B69,Settings!$DM$19:$DP$43,4,0)),Inputs!$BY16,0))</f>
        <v>0</v>
      </c>
      <c r="BI69" s="203">
        <f>IF(BH69&gt;0,BH69,IF(AND(BI$4=VLOOKUP($B69,Settings!$DM$19:$DN$43,2,0),'Labor costs'!BI$7=VLOOKUP('Labor costs'!$B69,Settings!$DM$19:$DP$43,4,0)),Inputs!$BY16,0))</f>
        <v>0</v>
      </c>
      <c r="BJ69" s="203">
        <f>IF(BI69&gt;0,BI69,IF(AND(BJ$4=VLOOKUP($B69,Settings!$DM$19:$DN$43,2,0),'Labor costs'!BJ$7=VLOOKUP('Labor costs'!$B69,Settings!$DM$19:$DP$43,4,0)),Inputs!$BY16,0))</f>
        <v>0</v>
      </c>
      <c r="BK69" s="203">
        <f>IF(BJ69&gt;0,BJ69,IF(AND(BK$4=VLOOKUP($B69,Settings!$DM$19:$DN$43,2,0),'Labor costs'!BK$7=VLOOKUP('Labor costs'!$B69,Settings!$DM$19:$DP$43,4,0)),Inputs!$BY16,0))</f>
        <v>0</v>
      </c>
      <c r="BL69" s="203">
        <f>IF(BK69&gt;0,BK69,IF(AND(BL$4=VLOOKUP($B69,Settings!$DM$19:$DN$43,2,0),'Labor costs'!BL$7=VLOOKUP('Labor costs'!$B69,Settings!$DM$19:$DP$43,4,0)),Inputs!$BY16,0))</f>
        <v>0</v>
      </c>
      <c r="BM69" s="203">
        <f>IF(BL69&gt;0,BL69,IF(AND(BM$4=VLOOKUP($B69,Settings!$DM$19:$DN$43,2,0),'Labor costs'!BM$7=VLOOKUP('Labor costs'!$B69,Settings!$DM$19:$DP$43,4,0)),Inputs!$BY16,0))</f>
        <v>0</v>
      </c>
      <c r="BN69" s="203">
        <f>IF(BM69&gt;0,BM69,IF(AND(BN$4=VLOOKUP($B69,Settings!$DM$19:$DN$43,2,0),'Labor costs'!BN$7=VLOOKUP('Labor costs'!$B69,Settings!$DM$19:$DP$43,4,0)),Inputs!$BY16,0))</f>
        <v>0</v>
      </c>
      <c r="BO69" s="203">
        <f>IF(BN69&gt;0,BN69,IF(AND(BO$4=VLOOKUP($B69,Settings!$DM$19:$DN$43,2,0),'Labor costs'!BO$7=VLOOKUP('Labor costs'!$B69,Settings!$DM$19:$DP$43,4,0)),Inputs!$BY16,0))</f>
        <v>0</v>
      </c>
      <c r="BP69" s="203">
        <f>IF(BO69&gt;0,BO69,IF(AND(BP$4=VLOOKUP($B69,Settings!$DM$19:$DN$43,2,0),'Labor costs'!BP$7=VLOOKUP('Labor costs'!$B69,Settings!$DM$19:$DP$43,4,0)),Inputs!$BY16,0))</f>
        <v>0</v>
      </c>
      <c r="BQ69" s="203">
        <f>IF(BP69&gt;0,BP69,IF(AND(BQ$4=VLOOKUP($B69,Settings!$DM$19:$DN$43,2,0),'Labor costs'!BQ$7=VLOOKUP('Labor costs'!$B69,Settings!$DM$19:$DP$43,4,0)),Inputs!$BY16,0))</f>
        <v>0</v>
      </c>
      <c r="BR69" s="203">
        <f>IF(BQ69&gt;0,BQ69,IF(AND(BR$4=VLOOKUP($B69,Settings!$DM$19:$DN$43,2,0),'Labor costs'!BR$7=VLOOKUP('Labor costs'!$B69,Settings!$DM$19:$DP$43,4,0)),Inputs!$BY16,0))</f>
        <v>0</v>
      </c>
      <c r="BS69" s="203">
        <f>IF(BR69&gt;0,BR69,IF(AND(BS$4=VLOOKUP($B69,Settings!$DM$19:$DN$43,2,0),'Labor costs'!BS$7=VLOOKUP('Labor costs'!$B69,Settings!$DM$19:$DP$43,4,0)),Inputs!$BY16,0))</f>
        <v>0</v>
      </c>
      <c r="BT69" s="203">
        <f>IF(BS69&gt;0,BS69,IF(AND(BT$4=VLOOKUP($B69,Settings!$DM$19:$DN$43,2,0),'Labor costs'!BT$7=VLOOKUP('Labor costs'!$B69,Settings!$DM$19:$DP$43,4,0)),Inputs!$BY16,0))</f>
        <v>0</v>
      </c>
      <c r="BU69" s="203">
        <f>IF(BT69&gt;0,BT69,IF(AND(BU$4=VLOOKUP($B69,Settings!$DM$19:$DN$43,2,0),'Labor costs'!BU$7=VLOOKUP('Labor costs'!$B69,Settings!$DM$19:$DP$43,4,0)),Inputs!$BY16,0))</f>
        <v>0</v>
      </c>
      <c r="BV69" s="203">
        <f>IF(BU69&gt;0,BU69,IF(AND(BV$4=VLOOKUP($B69,Settings!$DM$19:$DN$43,2,0),'Labor costs'!BV$7=VLOOKUP('Labor costs'!$B69,Settings!$DM$19:$DP$43,4,0)),Inputs!$BY16,0))</f>
        <v>0</v>
      </c>
      <c r="BW69" s="203">
        <f>IF(BV69&gt;0,BV69,IF(AND(BW$4=VLOOKUP($B69,Settings!$DM$19:$DN$43,2,0),'Labor costs'!BW$7=VLOOKUP('Labor costs'!$B69,Settings!$DM$19:$DP$43,4,0)),Inputs!$BY16,0))</f>
        <v>0</v>
      </c>
      <c r="BX69" s="203">
        <f>IF(BW69&gt;0,BW69,IF(AND(BX$4=VLOOKUP($B69,Settings!$DM$19:$DN$43,2,0),'Labor costs'!BX$7=VLOOKUP('Labor costs'!$B69,Settings!$DM$19:$DP$43,4,0)),Inputs!$BY16,0))</f>
        <v>0</v>
      </c>
      <c r="BY69" s="203">
        <f>IF(BX69&gt;0,BX69,IF(AND(BY$4=VLOOKUP($B69,Settings!$DM$19:$DN$43,2,0),'Labor costs'!BY$7=VLOOKUP('Labor costs'!$B69,Settings!$DM$19:$DP$43,4,0)),Inputs!$BY16,0))</f>
        <v>0</v>
      </c>
      <c r="BZ69" s="203">
        <f>IF(BY69&gt;0,BY69,IF(AND(BZ$4=VLOOKUP($B69,Settings!$DM$19:$DN$43,2,0),'Labor costs'!BZ$7=VLOOKUP('Labor costs'!$B69,Settings!$DM$19:$DP$43,4,0)),Inputs!$BY16,0))</f>
        <v>0</v>
      </c>
      <c r="CA69" s="203">
        <f>IF(BZ69&gt;0,BZ69,IF(AND(CA$4=VLOOKUP($B69,Settings!$DM$19:$DN$43,2,0),'Labor costs'!CA$7=VLOOKUP('Labor costs'!$B69,Settings!$DM$19:$DP$43,4,0)),Inputs!$BY16,0))</f>
        <v>0</v>
      </c>
      <c r="CB69" s="203">
        <f>IF(CA69&gt;0,CA69,IF(AND(CB$4=VLOOKUP($B69,Settings!$DM$19:$DN$43,2,0),'Labor costs'!CB$7=VLOOKUP('Labor costs'!$B69,Settings!$DM$19:$DP$43,4,0)),Inputs!$BY16,0))</f>
        <v>0</v>
      </c>
      <c r="CC69" s="203">
        <f>IF(CB69&gt;0,CB69,IF(AND(CC$4=VLOOKUP($B69,Settings!$DM$19:$DN$43,2,0),'Labor costs'!CC$7=VLOOKUP('Labor costs'!$B69,Settings!$DM$19:$DP$43,4,0)),Inputs!$BY16,0))</f>
        <v>0</v>
      </c>
      <c r="CD69" s="203">
        <f>IF(CC69&gt;0,CC69,IF(AND(CD$4=VLOOKUP($B69,Settings!$DM$19:$DN$43,2,0),'Labor costs'!CD$7=VLOOKUP('Labor costs'!$B69,Settings!$DM$19:$DP$43,4,0)),Inputs!$BY16,0))</f>
        <v>0</v>
      </c>
      <c r="CE69" s="203">
        <f>IF(CD69&gt;0,CD69,IF(AND(CE$4=VLOOKUP($B69,Settings!$DM$19:$DN$43,2,0),'Labor costs'!CE$7=VLOOKUP('Labor costs'!$B69,Settings!$DM$19:$DP$43,4,0)),Inputs!$BY16,0))</f>
        <v>0</v>
      </c>
      <c r="CF69" s="203">
        <f>IF(CE69&gt;0,CE69,IF(AND(CF$4=VLOOKUP($B69,Settings!$DM$19:$DN$43,2,0),'Labor costs'!CF$7=VLOOKUP('Labor costs'!$B69,Settings!$DM$19:$DP$43,4,0)),Inputs!$BY16,0))</f>
        <v>0</v>
      </c>
      <c r="CG69" s="203">
        <f>IF(CF69&gt;0,CF69,IF(AND(CG$4=VLOOKUP($B69,Settings!$DM$19:$DN$43,2,0),'Labor costs'!CG$7=VLOOKUP('Labor costs'!$B69,Settings!$DM$19:$DP$43,4,0)),Inputs!$BY16,0))</f>
        <v>0</v>
      </c>
      <c r="CH69" s="203">
        <f>IF(CG69&gt;0,CG69,IF(AND(CH$4=VLOOKUP($B69,Settings!$DM$19:$DN$43,2,0),'Labor costs'!CH$7=VLOOKUP('Labor costs'!$B69,Settings!$DM$19:$DP$43,4,0)),Inputs!$BY16,0))</f>
        <v>0</v>
      </c>
      <c r="CI69" s="203">
        <f>IF(CH69&gt;0,CH69,IF(AND(CI$4=VLOOKUP($B69,Settings!$DM$19:$DN$43,2,0),'Labor costs'!CI$7=VLOOKUP('Labor costs'!$B69,Settings!$DM$19:$DP$43,4,0)),Inputs!$BY16,0))</f>
        <v>0</v>
      </c>
      <c r="CJ69" s="203">
        <f>IF(CI69&gt;0,CI69,IF(AND(CJ$4=VLOOKUP($B69,Settings!$DM$19:$DN$43,2,0),'Labor costs'!CJ$7=VLOOKUP('Labor costs'!$B69,Settings!$DM$19:$DP$43,4,0)),Inputs!$BY16,0))</f>
        <v>0</v>
      </c>
      <c r="CK69" s="203">
        <f>IF(CJ69&gt;0,CJ69,IF(AND(CK$4=VLOOKUP($B69,Settings!$DM$19:$DN$43,2,0),'Labor costs'!CK$7=VLOOKUP('Labor costs'!$B69,Settings!$DM$19:$DP$43,4,0)),Inputs!$BY16,0))</f>
        <v>0</v>
      </c>
      <c r="CL69" s="203">
        <f>IF(CK69&gt;0,CK69,IF(AND(CL$4=VLOOKUP($B69,Settings!$DM$19:$DN$43,2,0),'Labor costs'!CL$7=VLOOKUP('Labor costs'!$B69,Settings!$DM$19:$DP$43,4,0)),Inputs!$BY16,0))</f>
        <v>0</v>
      </c>
      <c r="CM69" s="203">
        <f>IF(CL69&gt;0,CL69,IF(AND(CM$4=VLOOKUP($B69,Settings!$DM$19:$DN$43,2,0),'Labor costs'!CM$7=VLOOKUP('Labor costs'!$B69,Settings!$DM$19:$DP$43,4,0)),Inputs!$BY16,0))</f>
        <v>0</v>
      </c>
    </row>
    <row r="70" spans="2:91" hidden="1" x14ac:dyDescent="0.2">
      <c r="B70" s="205">
        <f>Inputs!BS17</f>
        <v>0</v>
      </c>
      <c r="C70" s="204"/>
      <c r="D70" s="204"/>
      <c r="E70" s="204"/>
      <c r="F70" s="204"/>
      <c r="G70" s="204"/>
      <c r="H70" s="204"/>
      <c r="I70" s="204"/>
      <c r="J70" s="204"/>
      <c r="K70" s="204"/>
      <c r="L70" s="204"/>
      <c r="M70" s="204"/>
      <c r="N70" s="204"/>
      <c r="O70" s="204"/>
      <c r="P70" s="204"/>
      <c r="Q70" s="204"/>
      <c r="R70" s="204"/>
      <c r="S70" s="204"/>
      <c r="T70" s="204"/>
      <c r="U70" s="204"/>
      <c r="V70" s="204"/>
      <c r="W70" s="204"/>
      <c r="X70" s="204"/>
      <c r="Y70" s="204"/>
      <c r="Z70" s="204"/>
      <c r="AA70" s="204"/>
      <c r="AB70" s="204"/>
      <c r="AC70" s="204"/>
      <c r="AD70" s="204"/>
      <c r="AF70" s="203">
        <f>IF(AE70&gt;0,AE70,IF(AND(AF$4=VLOOKUP($B70,Settings!$DM$19:$DN$43,2,0),'Labor costs'!AF$7=VLOOKUP('Labor costs'!$B70,Settings!$DM$19:$DP$43,4,0)),Inputs!$BY17,0))</f>
        <v>0</v>
      </c>
      <c r="AG70" s="203">
        <f>IF(AF70&gt;0,AF70,IF(AND(AG$4=VLOOKUP($B70,Settings!$DM$19:$DN$43,2,0),'Labor costs'!AG$7=VLOOKUP('Labor costs'!$B70,Settings!$DM$19:$DP$43,4,0)),Inputs!$BY17,0))</f>
        <v>0</v>
      </c>
      <c r="AH70" s="203">
        <f>IF(AG70&gt;0,AG70,IF(AND(AH$4=VLOOKUP($B70,Settings!$DM$19:$DN$43,2,0),'Labor costs'!AH$7=VLOOKUP('Labor costs'!$B70,Settings!$DM$19:$DP$43,4,0)),Inputs!$BY17,0))</f>
        <v>0</v>
      </c>
      <c r="AI70" s="203">
        <f>IF(AH70&gt;0,AH70,IF(AND(AI$4=VLOOKUP($B70,Settings!$DM$19:$DN$43,2,0),'Labor costs'!AI$7=VLOOKUP('Labor costs'!$B70,Settings!$DM$19:$DP$43,4,0)),Inputs!$BY17,0))</f>
        <v>0</v>
      </c>
      <c r="AJ70" s="203">
        <f>IF(AI70&gt;0,AI70,IF(AND(AJ$4=VLOOKUP($B70,Settings!$DM$19:$DN$43,2,0),'Labor costs'!AJ$7=VLOOKUP('Labor costs'!$B70,Settings!$DM$19:$DP$43,4,0)),Inputs!$BY17,0))</f>
        <v>0</v>
      </c>
      <c r="AK70" s="203">
        <f>IF(AJ70&gt;0,AJ70,IF(AND(AK$4=VLOOKUP($B70,Settings!$DM$19:$DN$43,2,0),'Labor costs'!AK$7=VLOOKUP('Labor costs'!$B70,Settings!$DM$19:$DP$43,4,0)),Inputs!$BY17,0))</f>
        <v>0</v>
      </c>
      <c r="AL70" s="203">
        <f>IF(AK70&gt;0,AK70,IF(AND(AL$4=VLOOKUP($B70,Settings!$DM$19:$DN$43,2,0),'Labor costs'!AL$7=VLOOKUP('Labor costs'!$B70,Settings!$DM$19:$DP$43,4,0)),Inputs!$BY17,0))</f>
        <v>0</v>
      </c>
      <c r="AM70" s="203">
        <f>IF(AL70&gt;0,AL70,IF(AND(AM$4=VLOOKUP($B70,Settings!$DM$19:$DN$43,2,0),'Labor costs'!AM$7=VLOOKUP('Labor costs'!$B70,Settings!$DM$19:$DP$43,4,0)),Inputs!$BY17,0))</f>
        <v>0</v>
      </c>
      <c r="AN70" s="203">
        <f>IF(AM70&gt;0,AM70,IF(AND(AN$4=VLOOKUP($B70,Settings!$DM$19:$DN$43,2,0),'Labor costs'!AN$7=VLOOKUP('Labor costs'!$B70,Settings!$DM$19:$DP$43,4,0)),Inputs!$BY17,0))</f>
        <v>0</v>
      </c>
      <c r="AO70" s="203">
        <f>IF(AN70&gt;0,AN70,IF(AND(AO$4=VLOOKUP($B70,Settings!$DM$19:$DN$43,2,0),'Labor costs'!AO$7=VLOOKUP('Labor costs'!$B70,Settings!$DM$19:$DP$43,4,0)),Inputs!$BY17,0))</f>
        <v>0</v>
      </c>
      <c r="AP70" s="203">
        <f>IF(AO70&gt;0,AO70,IF(AND(AP$4=VLOOKUP($B70,Settings!$DM$19:$DN$43,2,0),'Labor costs'!AP$7=VLOOKUP('Labor costs'!$B70,Settings!$DM$19:$DP$43,4,0)),Inputs!$BY17,0))</f>
        <v>0</v>
      </c>
      <c r="AQ70" s="203">
        <f>IF(AP70&gt;0,AP70,IF(AND(AQ$4=VLOOKUP($B70,Settings!$DM$19:$DN$43,2,0),'Labor costs'!AQ$7=VLOOKUP('Labor costs'!$B70,Settings!$DM$19:$DP$43,4,0)),Inputs!$BY17,0))</f>
        <v>0</v>
      </c>
      <c r="AR70" s="203">
        <f>IF(AQ70&gt;0,AQ70,IF(AND(AR$4=VLOOKUP($B70,Settings!$DM$19:$DN$43,2,0),'Labor costs'!AR$7=VLOOKUP('Labor costs'!$B70,Settings!$DM$19:$DP$43,4,0)),Inputs!$BY17,0))</f>
        <v>0</v>
      </c>
      <c r="AS70" s="203">
        <f>IF(AR70&gt;0,AR70,IF(AND(AS$4=VLOOKUP($B70,Settings!$DM$19:$DN$43,2,0),'Labor costs'!AS$7=VLOOKUP('Labor costs'!$B70,Settings!$DM$19:$DP$43,4,0)),Inputs!$BY17,0))</f>
        <v>0</v>
      </c>
      <c r="AT70" s="203">
        <f>IF(AS70&gt;0,AS70,IF(AND(AT$4=VLOOKUP($B70,Settings!$DM$19:$DN$43,2,0),'Labor costs'!AT$7=VLOOKUP('Labor costs'!$B70,Settings!$DM$19:$DP$43,4,0)),Inputs!$BY17,0))</f>
        <v>0</v>
      </c>
      <c r="AU70" s="203">
        <f>IF(AT70&gt;0,AT70,IF(AND(AU$4=VLOOKUP($B70,Settings!$DM$19:$DN$43,2,0),'Labor costs'!AU$7=VLOOKUP('Labor costs'!$B70,Settings!$DM$19:$DP$43,4,0)),Inputs!$BY17,0))</f>
        <v>0</v>
      </c>
      <c r="AV70" s="203">
        <f>IF(AU70&gt;0,AU70,IF(AND(AV$4=VLOOKUP($B70,Settings!$DM$19:$DN$43,2,0),'Labor costs'!AV$7=VLOOKUP('Labor costs'!$B70,Settings!$DM$19:$DP$43,4,0)),Inputs!$BY17,0))</f>
        <v>0</v>
      </c>
      <c r="AW70" s="203">
        <f>IF(AV70&gt;0,AV70,IF(AND(AW$4=VLOOKUP($B70,Settings!$DM$19:$DN$43,2,0),'Labor costs'!AW$7=VLOOKUP('Labor costs'!$B70,Settings!$DM$19:$DP$43,4,0)),Inputs!$BY17,0))</f>
        <v>0</v>
      </c>
      <c r="AX70" s="203">
        <f>IF(AW70&gt;0,AW70,IF(AND(AX$4=VLOOKUP($B70,Settings!$DM$19:$DN$43,2,0),'Labor costs'!AX$7=VLOOKUP('Labor costs'!$B70,Settings!$DM$19:$DP$43,4,0)),Inputs!$BY17,0))</f>
        <v>0</v>
      </c>
      <c r="AY70" s="203">
        <f>IF(AX70&gt;0,AX70,IF(AND(AY$4=VLOOKUP($B70,Settings!$DM$19:$DN$43,2,0),'Labor costs'!AY$7=VLOOKUP('Labor costs'!$B70,Settings!$DM$19:$DP$43,4,0)),Inputs!$BY17,0))</f>
        <v>0</v>
      </c>
      <c r="AZ70" s="203">
        <f>IF(AY70&gt;0,AY70,IF(AND(AZ$4=VLOOKUP($B70,Settings!$DM$19:$DN$43,2,0),'Labor costs'!AZ$7=VLOOKUP('Labor costs'!$B70,Settings!$DM$19:$DP$43,4,0)),Inputs!$BY17,0))</f>
        <v>0</v>
      </c>
      <c r="BA70" s="203">
        <f>IF(AZ70&gt;0,AZ70,IF(AND(BA$4=VLOOKUP($B70,Settings!$DM$19:$DN$43,2,0),'Labor costs'!BA$7=VLOOKUP('Labor costs'!$B70,Settings!$DM$19:$DP$43,4,0)),Inputs!$BY17,0))</f>
        <v>0</v>
      </c>
      <c r="BB70" s="203">
        <f>IF(BA70&gt;0,BA70,IF(AND(BB$4=VLOOKUP($B70,Settings!$DM$19:$DN$43,2,0),'Labor costs'!BB$7=VLOOKUP('Labor costs'!$B70,Settings!$DM$19:$DP$43,4,0)),Inputs!$BY17,0))</f>
        <v>0</v>
      </c>
      <c r="BC70" s="203">
        <f>IF(BB70&gt;0,BB70,IF(AND(BC$4=VLOOKUP($B70,Settings!$DM$19:$DN$43,2,0),'Labor costs'!BC$7=VLOOKUP('Labor costs'!$B70,Settings!$DM$19:$DP$43,4,0)),Inputs!$BY17,0))</f>
        <v>0</v>
      </c>
      <c r="BD70" s="203">
        <f>IF(BC70&gt;0,BC70,IF(AND(BD$4=VLOOKUP($B70,Settings!$DM$19:$DN$43,2,0),'Labor costs'!BD$7=VLOOKUP('Labor costs'!$B70,Settings!$DM$19:$DP$43,4,0)),Inputs!$BY17,0))</f>
        <v>0</v>
      </c>
      <c r="BE70" s="203">
        <f>IF(BD70&gt;0,BD70,IF(AND(BE$4=VLOOKUP($B70,Settings!$DM$19:$DN$43,2,0),'Labor costs'!BE$7=VLOOKUP('Labor costs'!$B70,Settings!$DM$19:$DP$43,4,0)),Inputs!$BY17,0))</f>
        <v>0</v>
      </c>
      <c r="BF70" s="203">
        <f>IF(BE70&gt;0,BE70,IF(AND(BF$4=VLOOKUP($B70,Settings!$DM$19:$DN$43,2,0),'Labor costs'!BF$7=VLOOKUP('Labor costs'!$B70,Settings!$DM$19:$DP$43,4,0)),Inputs!$BY17,0))</f>
        <v>0</v>
      </c>
      <c r="BG70" s="203">
        <f>IF(BF70&gt;0,BF70,IF(AND(BG$4=VLOOKUP($B70,Settings!$DM$19:$DN$43,2,0),'Labor costs'!BG$7=VLOOKUP('Labor costs'!$B70,Settings!$DM$19:$DP$43,4,0)),Inputs!$BY17,0))</f>
        <v>0</v>
      </c>
      <c r="BH70" s="203">
        <f>IF(BG70&gt;0,BG70,IF(AND(BH$4=VLOOKUP($B70,Settings!$DM$19:$DN$43,2,0),'Labor costs'!BH$7=VLOOKUP('Labor costs'!$B70,Settings!$DM$19:$DP$43,4,0)),Inputs!$BY17,0))</f>
        <v>0</v>
      </c>
      <c r="BI70" s="203">
        <f>IF(BH70&gt;0,BH70,IF(AND(BI$4=VLOOKUP($B70,Settings!$DM$19:$DN$43,2,0),'Labor costs'!BI$7=VLOOKUP('Labor costs'!$B70,Settings!$DM$19:$DP$43,4,0)),Inputs!$BY17,0))</f>
        <v>0</v>
      </c>
      <c r="BJ70" s="203">
        <f>IF(BI70&gt;0,BI70,IF(AND(BJ$4=VLOOKUP($B70,Settings!$DM$19:$DN$43,2,0),'Labor costs'!BJ$7=VLOOKUP('Labor costs'!$B70,Settings!$DM$19:$DP$43,4,0)),Inputs!$BY17,0))</f>
        <v>0</v>
      </c>
      <c r="BK70" s="203">
        <f>IF(BJ70&gt;0,BJ70,IF(AND(BK$4=VLOOKUP($B70,Settings!$DM$19:$DN$43,2,0),'Labor costs'!BK$7=VLOOKUP('Labor costs'!$B70,Settings!$DM$19:$DP$43,4,0)),Inputs!$BY17,0))</f>
        <v>0</v>
      </c>
      <c r="BL70" s="203">
        <f>IF(BK70&gt;0,BK70,IF(AND(BL$4=VLOOKUP($B70,Settings!$DM$19:$DN$43,2,0),'Labor costs'!BL$7=VLOOKUP('Labor costs'!$B70,Settings!$DM$19:$DP$43,4,0)),Inputs!$BY17,0))</f>
        <v>0</v>
      </c>
      <c r="BM70" s="203">
        <f>IF(BL70&gt;0,BL70,IF(AND(BM$4=VLOOKUP($B70,Settings!$DM$19:$DN$43,2,0),'Labor costs'!BM$7=VLOOKUP('Labor costs'!$B70,Settings!$DM$19:$DP$43,4,0)),Inputs!$BY17,0))</f>
        <v>0</v>
      </c>
      <c r="BN70" s="203">
        <f>IF(BM70&gt;0,BM70,IF(AND(BN$4=VLOOKUP($B70,Settings!$DM$19:$DN$43,2,0),'Labor costs'!BN$7=VLOOKUP('Labor costs'!$B70,Settings!$DM$19:$DP$43,4,0)),Inputs!$BY17,0))</f>
        <v>0</v>
      </c>
      <c r="BO70" s="203">
        <f>IF(BN70&gt;0,BN70,IF(AND(BO$4=VLOOKUP($B70,Settings!$DM$19:$DN$43,2,0),'Labor costs'!BO$7=VLOOKUP('Labor costs'!$B70,Settings!$DM$19:$DP$43,4,0)),Inputs!$BY17,0))</f>
        <v>0</v>
      </c>
      <c r="BP70" s="203">
        <f>IF(BO70&gt;0,BO70,IF(AND(BP$4=VLOOKUP($B70,Settings!$DM$19:$DN$43,2,0),'Labor costs'!BP$7=VLOOKUP('Labor costs'!$B70,Settings!$DM$19:$DP$43,4,0)),Inputs!$BY17,0))</f>
        <v>0</v>
      </c>
      <c r="BQ70" s="203">
        <f>IF(BP70&gt;0,BP70,IF(AND(BQ$4=VLOOKUP($B70,Settings!$DM$19:$DN$43,2,0),'Labor costs'!BQ$7=VLOOKUP('Labor costs'!$B70,Settings!$DM$19:$DP$43,4,0)),Inputs!$BY17,0))</f>
        <v>0</v>
      </c>
      <c r="BR70" s="203">
        <f>IF(BQ70&gt;0,BQ70,IF(AND(BR$4=VLOOKUP($B70,Settings!$DM$19:$DN$43,2,0),'Labor costs'!BR$7=VLOOKUP('Labor costs'!$B70,Settings!$DM$19:$DP$43,4,0)),Inputs!$BY17,0))</f>
        <v>0</v>
      </c>
      <c r="BS70" s="203">
        <f>IF(BR70&gt;0,BR70,IF(AND(BS$4=VLOOKUP($B70,Settings!$DM$19:$DN$43,2,0),'Labor costs'!BS$7=VLOOKUP('Labor costs'!$B70,Settings!$DM$19:$DP$43,4,0)),Inputs!$BY17,0))</f>
        <v>0</v>
      </c>
      <c r="BT70" s="203">
        <f>IF(BS70&gt;0,BS70,IF(AND(BT$4=VLOOKUP($B70,Settings!$DM$19:$DN$43,2,0),'Labor costs'!BT$7=VLOOKUP('Labor costs'!$B70,Settings!$DM$19:$DP$43,4,0)),Inputs!$BY17,0))</f>
        <v>0</v>
      </c>
      <c r="BU70" s="203">
        <f>IF(BT70&gt;0,BT70,IF(AND(BU$4=VLOOKUP($B70,Settings!$DM$19:$DN$43,2,0),'Labor costs'!BU$7=VLOOKUP('Labor costs'!$B70,Settings!$DM$19:$DP$43,4,0)),Inputs!$BY17,0))</f>
        <v>0</v>
      </c>
      <c r="BV70" s="203">
        <f>IF(BU70&gt;0,BU70,IF(AND(BV$4=VLOOKUP($B70,Settings!$DM$19:$DN$43,2,0),'Labor costs'!BV$7=VLOOKUP('Labor costs'!$B70,Settings!$DM$19:$DP$43,4,0)),Inputs!$BY17,0))</f>
        <v>0</v>
      </c>
      <c r="BW70" s="203">
        <f>IF(BV70&gt;0,BV70,IF(AND(BW$4=VLOOKUP($B70,Settings!$DM$19:$DN$43,2,0),'Labor costs'!BW$7=VLOOKUP('Labor costs'!$B70,Settings!$DM$19:$DP$43,4,0)),Inputs!$BY17,0))</f>
        <v>0</v>
      </c>
      <c r="BX70" s="203">
        <f>IF(BW70&gt;0,BW70,IF(AND(BX$4=VLOOKUP($B70,Settings!$DM$19:$DN$43,2,0),'Labor costs'!BX$7=VLOOKUP('Labor costs'!$B70,Settings!$DM$19:$DP$43,4,0)),Inputs!$BY17,0))</f>
        <v>0</v>
      </c>
      <c r="BY70" s="203">
        <f>IF(BX70&gt;0,BX70,IF(AND(BY$4=VLOOKUP($B70,Settings!$DM$19:$DN$43,2,0),'Labor costs'!BY$7=VLOOKUP('Labor costs'!$B70,Settings!$DM$19:$DP$43,4,0)),Inputs!$BY17,0))</f>
        <v>0</v>
      </c>
      <c r="BZ70" s="203">
        <f>IF(BY70&gt;0,BY70,IF(AND(BZ$4=VLOOKUP($B70,Settings!$DM$19:$DN$43,2,0),'Labor costs'!BZ$7=VLOOKUP('Labor costs'!$B70,Settings!$DM$19:$DP$43,4,0)),Inputs!$BY17,0))</f>
        <v>0</v>
      </c>
      <c r="CA70" s="203">
        <f>IF(BZ70&gt;0,BZ70,IF(AND(CA$4=VLOOKUP($B70,Settings!$DM$19:$DN$43,2,0),'Labor costs'!CA$7=VLOOKUP('Labor costs'!$B70,Settings!$DM$19:$DP$43,4,0)),Inputs!$BY17,0))</f>
        <v>0</v>
      </c>
      <c r="CB70" s="203">
        <f>IF(CA70&gt;0,CA70,IF(AND(CB$4=VLOOKUP($B70,Settings!$DM$19:$DN$43,2,0),'Labor costs'!CB$7=VLOOKUP('Labor costs'!$B70,Settings!$DM$19:$DP$43,4,0)),Inputs!$BY17,0))</f>
        <v>0</v>
      </c>
      <c r="CC70" s="203">
        <f>IF(CB70&gt;0,CB70,IF(AND(CC$4=VLOOKUP($B70,Settings!$DM$19:$DN$43,2,0),'Labor costs'!CC$7=VLOOKUP('Labor costs'!$B70,Settings!$DM$19:$DP$43,4,0)),Inputs!$BY17,0))</f>
        <v>0</v>
      </c>
      <c r="CD70" s="203">
        <f>IF(CC70&gt;0,CC70,IF(AND(CD$4=VLOOKUP($B70,Settings!$DM$19:$DN$43,2,0),'Labor costs'!CD$7=VLOOKUP('Labor costs'!$B70,Settings!$DM$19:$DP$43,4,0)),Inputs!$BY17,0))</f>
        <v>0</v>
      </c>
      <c r="CE70" s="203">
        <f>IF(CD70&gt;0,CD70,IF(AND(CE$4=VLOOKUP($B70,Settings!$DM$19:$DN$43,2,0),'Labor costs'!CE$7=VLOOKUP('Labor costs'!$B70,Settings!$DM$19:$DP$43,4,0)),Inputs!$BY17,0))</f>
        <v>0</v>
      </c>
      <c r="CF70" s="203">
        <f>IF(CE70&gt;0,CE70,IF(AND(CF$4=VLOOKUP($B70,Settings!$DM$19:$DN$43,2,0),'Labor costs'!CF$7=VLOOKUP('Labor costs'!$B70,Settings!$DM$19:$DP$43,4,0)),Inputs!$BY17,0))</f>
        <v>0</v>
      </c>
      <c r="CG70" s="203">
        <f>IF(CF70&gt;0,CF70,IF(AND(CG$4=VLOOKUP($B70,Settings!$DM$19:$DN$43,2,0),'Labor costs'!CG$7=VLOOKUP('Labor costs'!$B70,Settings!$DM$19:$DP$43,4,0)),Inputs!$BY17,0))</f>
        <v>0</v>
      </c>
      <c r="CH70" s="203">
        <f>IF(CG70&gt;0,CG70,IF(AND(CH$4=VLOOKUP($B70,Settings!$DM$19:$DN$43,2,0),'Labor costs'!CH$7=VLOOKUP('Labor costs'!$B70,Settings!$DM$19:$DP$43,4,0)),Inputs!$BY17,0))</f>
        <v>0</v>
      </c>
      <c r="CI70" s="203">
        <f>IF(CH70&gt;0,CH70,IF(AND(CI$4=VLOOKUP($B70,Settings!$DM$19:$DN$43,2,0),'Labor costs'!CI$7=VLOOKUP('Labor costs'!$B70,Settings!$DM$19:$DP$43,4,0)),Inputs!$BY17,0))</f>
        <v>0</v>
      </c>
      <c r="CJ70" s="203">
        <f>IF(CI70&gt;0,CI70,IF(AND(CJ$4=VLOOKUP($B70,Settings!$DM$19:$DN$43,2,0),'Labor costs'!CJ$7=VLOOKUP('Labor costs'!$B70,Settings!$DM$19:$DP$43,4,0)),Inputs!$BY17,0))</f>
        <v>0</v>
      </c>
      <c r="CK70" s="203">
        <f>IF(CJ70&gt;0,CJ70,IF(AND(CK$4=VLOOKUP($B70,Settings!$DM$19:$DN$43,2,0),'Labor costs'!CK$7=VLOOKUP('Labor costs'!$B70,Settings!$DM$19:$DP$43,4,0)),Inputs!$BY17,0))</f>
        <v>0</v>
      </c>
      <c r="CL70" s="203">
        <f>IF(CK70&gt;0,CK70,IF(AND(CL$4=VLOOKUP($B70,Settings!$DM$19:$DN$43,2,0),'Labor costs'!CL$7=VLOOKUP('Labor costs'!$B70,Settings!$DM$19:$DP$43,4,0)),Inputs!$BY17,0))</f>
        <v>0</v>
      </c>
      <c r="CM70" s="203">
        <f>IF(CL70&gt;0,CL70,IF(AND(CM$4=VLOOKUP($B70,Settings!$DM$19:$DN$43,2,0),'Labor costs'!CM$7=VLOOKUP('Labor costs'!$B70,Settings!$DM$19:$DP$43,4,0)),Inputs!$BY17,0))</f>
        <v>0</v>
      </c>
    </row>
    <row r="71" spans="2:91" hidden="1" x14ac:dyDescent="0.2">
      <c r="B71" s="205">
        <f>Inputs!BS18</f>
        <v>0</v>
      </c>
      <c r="C71" s="204"/>
      <c r="D71" s="204"/>
      <c r="E71" s="204"/>
      <c r="F71" s="204"/>
      <c r="G71" s="204"/>
      <c r="H71" s="204"/>
      <c r="I71" s="204"/>
      <c r="J71" s="204"/>
      <c r="K71" s="204"/>
      <c r="L71" s="204"/>
      <c r="M71" s="204"/>
      <c r="N71" s="204"/>
      <c r="O71" s="204"/>
      <c r="P71" s="204"/>
      <c r="Q71" s="204"/>
      <c r="R71" s="204"/>
      <c r="S71" s="204"/>
      <c r="T71" s="204"/>
      <c r="U71" s="204"/>
      <c r="V71" s="204"/>
      <c r="W71" s="204"/>
      <c r="X71" s="204"/>
      <c r="Y71" s="204"/>
      <c r="Z71" s="204"/>
      <c r="AA71" s="204"/>
      <c r="AB71" s="204"/>
      <c r="AC71" s="204"/>
      <c r="AD71" s="204"/>
      <c r="AF71" s="203">
        <f>IF(AE71&gt;0,AE71,IF(AND(AF$4=VLOOKUP($B71,Settings!$DM$19:$DN$43,2,0),'Labor costs'!AF$7=VLOOKUP('Labor costs'!$B71,Settings!$DM$19:$DP$43,4,0)),Inputs!$BY18,0))</f>
        <v>0</v>
      </c>
      <c r="AG71" s="203">
        <f>IF(AF71&gt;0,AF71,IF(AND(AG$4=VLOOKUP($B71,Settings!$DM$19:$DN$43,2,0),'Labor costs'!AG$7=VLOOKUP('Labor costs'!$B71,Settings!$DM$19:$DP$43,4,0)),Inputs!$BY18,0))</f>
        <v>0</v>
      </c>
      <c r="AH71" s="203">
        <f>IF(AG71&gt;0,AG71,IF(AND(AH$4=VLOOKUP($B71,Settings!$DM$19:$DN$43,2,0),'Labor costs'!AH$7=VLOOKUP('Labor costs'!$B71,Settings!$DM$19:$DP$43,4,0)),Inputs!$BY18,0))</f>
        <v>0</v>
      </c>
      <c r="AI71" s="203">
        <f>IF(AH71&gt;0,AH71,IF(AND(AI$4=VLOOKUP($B71,Settings!$DM$19:$DN$43,2,0),'Labor costs'!AI$7=VLOOKUP('Labor costs'!$B71,Settings!$DM$19:$DP$43,4,0)),Inputs!$BY18,0))</f>
        <v>0</v>
      </c>
      <c r="AJ71" s="203">
        <f>IF(AI71&gt;0,AI71,IF(AND(AJ$4=VLOOKUP($B71,Settings!$DM$19:$DN$43,2,0),'Labor costs'!AJ$7=VLOOKUP('Labor costs'!$B71,Settings!$DM$19:$DP$43,4,0)),Inputs!$BY18,0))</f>
        <v>0</v>
      </c>
      <c r="AK71" s="203">
        <f>IF(AJ71&gt;0,AJ71,IF(AND(AK$4=VLOOKUP($B71,Settings!$DM$19:$DN$43,2,0),'Labor costs'!AK$7=VLOOKUP('Labor costs'!$B71,Settings!$DM$19:$DP$43,4,0)),Inputs!$BY18,0))</f>
        <v>0</v>
      </c>
      <c r="AL71" s="203">
        <f>IF(AK71&gt;0,AK71,IF(AND(AL$4=VLOOKUP($B71,Settings!$DM$19:$DN$43,2,0),'Labor costs'!AL$7=VLOOKUP('Labor costs'!$B71,Settings!$DM$19:$DP$43,4,0)),Inputs!$BY18,0))</f>
        <v>0</v>
      </c>
      <c r="AM71" s="203">
        <f>IF(AL71&gt;0,AL71,IF(AND(AM$4=VLOOKUP($B71,Settings!$DM$19:$DN$43,2,0),'Labor costs'!AM$7=VLOOKUP('Labor costs'!$B71,Settings!$DM$19:$DP$43,4,0)),Inputs!$BY18,0))</f>
        <v>0</v>
      </c>
      <c r="AN71" s="203">
        <f>IF(AM71&gt;0,AM71,IF(AND(AN$4=VLOOKUP($B71,Settings!$DM$19:$DN$43,2,0),'Labor costs'!AN$7=VLOOKUP('Labor costs'!$B71,Settings!$DM$19:$DP$43,4,0)),Inputs!$BY18,0))</f>
        <v>0</v>
      </c>
      <c r="AO71" s="203">
        <f>IF(AN71&gt;0,AN71,IF(AND(AO$4=VLOOKUP($B71,Settings!$DM$19:$DN$43,2,0),'Labor costs'!AO$7=VLOOKUP('Labor costs'!$B71,Settings!$DM$19:$DP$43,4,0)),Inputs!$BY18,0))</f>
        <v>0</v>
      </c>
      <c r="AP71" s="203">
        <f>IF(AO71&gt;0,AO71,IF(AND(AP$4=VLOOKUP($B71,Settings!$DM$19:$DN$43,2,0),'Labor costs'!AP$7=VLOOKUP('Labor costs'!$B71,Settings!$DM$19:$DP$43,4,0)),Inputs!$BY18,0))</f>
        <v>0</v>
      </c>
      <c r="AQ71" s="203">
        <f>IF(AP71&gt;0,AP71,IF(AND(AQ$4=VLOOKUP($B71,Settings!$DM$19:$DN$43,2,0),'Labor costs'!AQ$7=VLOOKUP('Labor costs'!$B71,Settings!$DM$19:$DP$43,4,0)),Inputs!$BY18,0))</f>
        <v>0</v>
      </c>
      <c r="AR71" s="203">
        <f>IF(AQ71&gt;0,AQ71,IF(AND(AR$4=VLOOKUP($B71,Settings!$DM$19:$DN$43,2,0),'Labor costs'!AR$7=VLOOKUP('Labor costs'!$B71,Settings!$DM$19:$DP$43,4,0)),Inputs!$BY18,0))</f>
        <v>0</v>
      </c>
      <c r="AS71" s="203">
        <f>IF(AR71&gt;0,AR71,IF(AND(AS$4=VLOOKUP($B71,Settings!$DM$19:$DN$43,2,0),'Labor costs'!AS$7=VLOOKUP('Labor costs'!$B71,Settings!$DM$19:$DP$43,4,0)),Inputs!$BY18,0))</f>
        <v>0</v>
      </c>
      <c r="AT71" s="203">
        <f>IF(AS71&gt;0,AS71,IF(AND(AT$4=VLOOKUP($B71,Settings!$DM$19:$DN$43,2,0),'Labor costs'!AT$7=VLOOKUP('Labor costs'!$B71,Settings!$DM$19:$DP$43,4,0)),Inputs!$BY18,0))</f>
        <v>0</v>
      </c>
      <c r="AU71" s="203">
        <f>IF(AT71&gt;0,AT71,IF(AND(AU$4=VLOOKUP($B71,Settings!$DM$19:$DN$43,2,0),'Labor costs'!AU$7=VLOOKUP('Labor costs'!$B71,Settings!$DM$19:$DP$43,4,0)),Inputs!$BY18,0))</f>
        <v>0</v>
      </c>
      <c r="AV71" s="203">
        <f>IF(AU71&gt;0,AU71,IF(AND(AV$4=VLOOKUP($B71,Settings!$DM$19:$DN$43,2,0),'Labor costs'!AV$7=VLOOKUP('Labor costs'!$B71,Settings!$DM$19:$DP$43,4,0)),Inputs!$BY18,0))</f>
        <v>0</v>
      </c>
      <c r="AW71" s="203">
        <f>IF(AV71&gt;0,AV71,IF(AND(AW$4=VLOOKUP($B71,Settings!$DM$19:$DN$43,2,0),'Labor costs'!AW$7=VLOOKUP('Labor costs'!$B71,Settings!$DM$19:$DP$43,4,0)),Inputs!$BY18,0))</f>
        <v>0</v>
      </c>
      <c r="AX71" s="203">
        <f>IF(AW71&gt;0,AW71,IF(AND(AX$4=VLOOKUP($B71,Settings!$DM$19:$DN$43,2,0),'Labor costs'!AX$7=VLOOKUP('Labor costs'!$B71,Settings!$DM$19:$DP$43,4,0)),Inputs!$BY18,0))</f>
        <v>0</v>
      </c>
      <c r="AY71" s="203">
        <f>IF(AX71&gt;0,AX71,IF(AND(AY$4=VLOOKUP($B71,Settings!$DM$19:$DN$43,2,0),'Labor costs'!AY$7=VLOOKUP('Labor costs'!$B71,Settings!$DM$19:$DP$43,4,0)),Inputs!$BY18,0))</f>
        <v>0</v>
      </c>
      <c r="AZ71" s="203">
        <f>IF(AY71&gt;0,AY71,IF(AND(AZ$4=VLOOKUP($B71,Settings!$DM$19:$DN$43,2,0),'Labor costs'!AZ$7=VLOOKUP('Labor costs'!$B71,Settings!$DM$19:$DP$43,4,0)),Inputs!$BY18,0))</f>
        <v>0</v>
      </c>
      <c r="BA71" s="203">
        <f>IF(AZ71&gt;0,AZ71,IF(AND(BA$4=VLOOKUP($B71,Settings!$DM$19:$DN$43,2,0),'Labor costs'!BA$7=VLOOKUP('Labor costs'!$B71,Settings!$DM$19:$DP$43,4,0)),Inputs!$BY18,0))</f>
        <v>0</v>
      </c>
      <c r="BB71" s="203">
        <f>IF(BA71&gt;0,BA71,IF(AND(BB$4=VLOOKUP($B71,Settings!$DM$19:$DN$43,2,0),'Labor costs'!BB$7=VLOOKUP('Labor costs'!$B71,Settings!$DM$19:$DP$43,4,0)),Inputs!$BY18,0))</f>
        <v>0</v>
      </c>
      <c r="BC71" s="203">
        <f>IF(BB71&gt;0,BB71,IF(AND(BC$4=VLOOKUP($B71,Settings!$DM$19:$DN$43,2,0),'Labor costs'!BC$7=VLOOKUP('Labor costs'!$B71,Settings!$DM$19:$DP$43,4,0)),Inputs!$BY18,0))</f>
        <v>0</v>
      </c>
      <c r="BD71" s="203">
        <f>IF(BC71&gt;0,BC71,IF(AND(BD$4=VLOOKUP($B71,Settings!$DM$19:$DN$43,2,0),'Labor costs'!BD$7=VLOOKUP('Labor costs'!$B71,Settings!$DM$19:$DP$43,4,0)),Inputs!$BY18,0))</f>
        <v>0</v>
      </c>
      <c r="BE71" s="203">
        <f>IF(BD71&gt;0,BD71,IF(AND(BE$4=VLOOKUP($B71,Settings!$DM$19:$DN$43,2,0),'Labor costs'!BE$7=VLOOKUP('Labor costs'!$B71,Settings!$DM$19:$DP$43,4,0)),Inputs!$BY18,0))</f>
        <v>0</v>
      </c>
      <c r="BF71" s="203">
        <f>IF(BE71&gt;0,BE71,IF(AND(BF$4=VLOOKUP($B71,Settings!$DM$19:$DN$43,2,0),'Labor costs'!BF$7=VLOOKUP('Labor costs'!$B71,Settings!$DM$19:$DP$43,4,0)),Inputs!$BY18,0))</f>
        <v>0</v>
      </c>
      <c r="BG71" s="203">
        <f>IF(BF71&gt;0,BF71,IF(AND(BG$4=VLOOKUP($B71,Settings!$DM$19:$DN$43,2,0),'Labor costs'!BG$7=VLOOKUP('Labor costs'!$B71,Settings!$DM$19:$DP$43,4,0)),Inputs!$BY18,0))</f>
        <v>0</v>
      </c>
      <c r="BH71" s="203">
        <f>IF(BG71&gt;0,BG71,IF(AND(BH$4=VLOOKUP($B71,Settings!$DM$19:$DN$43,2,0),'Labor costs'!BH$7=VLOOKUP('Labor costs'!$B71,Settings!$DM$19:$DP$43,4,0)),Inputs!$BY18,0))</f>
        <v>0</v>
      </c>
      <c r="BI71" s="203">
        <f>IF(BH71&gt;0,BH71,IF(AND(BI$4=VLOOKUP($B71,Settings!$DM$19:$DN$43,2,0),'Labor costs'!BI$7=VLOOKUP('Labor costs'!$B71,Settings!$DM$19:$DP$43,4,0)),Inputs!$BY18,0))</f>
        <v>0</v>
      </c>
      <c r="BJ71" s="203">
        <f>IF(BI71&gt;0,BI71,IF(AND(BJ$4=VLOOKUP($B71,Settings!$DM$19:$DN$43,2,0),'Labor costs'!BJ$7=VLOOKUP('Labor costs'!$B71,Settings!$DM$19:$DP$43,4,0)),Inputs!$BY18,0))</f>
        <v>0</v>
      </c>
      <c r="BK71" s="203">
        <f>IF(BJ71&gt;0,BJ71,IF(AND(BK$4=VLOOKUP($B71,Settings!$DM$19:$DN$43,2,0),'Labor costs'!BK$7=VLOOKUP('Labor costs'!$B71,Settings!$DM$19:$DP$43,4,0)),Inputs!$BY18,0))</f>
        <v>0</v>
      </c>
      <c r="BL71" s="203">
        <f>IF(BK71&gt;0,BK71,IF(AND(BL$4=VLOOKUP($B71,Settings!$DM$19:$DN$43,2,0),'Labor costs'!BL$7=VLOOKUP('Labor costs'!$B71,Settings!$DM$19:$DP$43,4,0)),Inputs!$BY18,0))</f>
        <v>0</v>
      </c>
      <c r="BM71" s="203">
        <f>IF(BL71&gt;0,BL71,IF(AND(BM$4=VLOOKUP($B71,Settings!$DM$19:$DN$43,2,0),'Labor costs'!BM$7=VLOOKUP('Labor costs'!$B71,Settings!$DM$19:$DP$43,4,0)),Inputs!$BY18,0))</f>
        <v>0</v>
      </c>
      <c r="BN71" s="203">
        <f>IF(BM71&gt;0,BM71,IF(AND(BN$4=VLOOKUP($B71,Settings!$DM$19:$DN$43,2,0),'Labor costs'!BN$7=VLOOKUP('Labor costs'!$B71,Settings!$DM$19:$DP$43,4,0)),Inputs!$BY18,0))</f>
        <v>0</v>
      </c>
      <c r="BO71" s="203">
        <f>IF(BN71&gt;0,BN71,IF(AND(BO$4=VLOOKUP($B71,Settings!$DM$19:$DN$43,2,0),'Labor costs'!BO$7=VLOOKUP('Labor costs'!$B71,Settings!$DM$19:$DP$43,4,0)),Inputs!$BY18,0))</f>
        <v>0</v>
      </c>
      <c r="BP71" s="203">
        <f>IF(BO71&gt;0,BO71,IF(AND(BP$4=VLOOKUP($B71,Settings!$DM$19:$DN$43,2,0),'Labor costs'!BP$7=VLOOKUP('Labor costs'!$B71,Settings!$DM$19:$DP$43,4,0)),Inputs!$BY18,0))</f>
        <v>0</v>
      </c>
      <c r="BQ71" s="203">
        <f>IF(BP71&gt;0,BP71,IF(AND(BQ$4=VLOOKUP($B71,Settings!$DM$19:$DN$43,2,0),'Labor costs'!BQ$7=VLOOKUP('Labor costs'!$B71,Settings!$DM$19:$DP$43,4,0)),Inputs!$BY18,0))</f>
        <v>0</v>
      </c>
      <c r="BR71" s="203">
        <f>IF(BQ71&gt;0,BQ71,IF(AND(BR$4=VLOOKUP($B71,Settings!$DM$19:$DN$43,2,0),'Labor costs'!BR$7=VLOOKUP('Labor costs'!$B71,Settings!$DM$19:$DP$43,4,0)),Inputs!$BY18,0))</f>
        <v>0</v>
      </c>
      <c r="BS71" s="203">
        <f>IF(BR71&gt;0,BR71,IF(AND(BS$4=VLOOKUP($B71,Settings!$DM$19:$DN$43,2,0),'Labor costs'!BS$7=VLOOKUP('Labor costs'!$B71,Settings!$DM$19:$DP$43,4,0)),Inputs!$BY18,0))</f>
        <v>0</v>
      </c>
      <c r="BT71" s="203">
        <f>IF(BS71&gt;0,BS71,IF(AND(BT$4=VLOOKUP($B71,Settings!$DM$19:$DN$43,2,0),'Labor costs'!BT$7=VLOOKUP('Labor costs'!$B71,Settings!$DM$19:$DP$43,4,0)),Inputs!$BY18,0))</f>
        <v>0</v>
      </c>
      <c r="BU71" s="203">
        <f>IF(BT71&gt;0,BT71,IF(AND(BU$4=VLOOKUP($B71,Settings!$DM$19:$DN$43,2,0),'Labor costs'!BU$7=VLOOKUP('Labor costs'!$B71,Settings!$DM$19:$DP$43,4,0)),Inputs!$BY18,0))</f>
        <v>0</v>
      </c>
      <c r="BV71" s="203">
        <f>IF(BU71&gt;0,BU71,IF(AND(BV$4=VLOOKUP($B71,Settings!$DM$19:$DN$43,2,0),'Labor costs'!BV$7=VLOOKUP('Labor costs'!$B71,Settings!$DM$19:$DP$43,4,0)),Inputs!$BY18,0))</f>
        <v>0</v>
      </c>
      <c r="BW71" s="203">
        <f>IF(BV71&gt;0,BV71,IF(AND(BW$4=VLOOKUP($B71,Settings!$DM$19:$DN$43,2,0),'Labor costs'!BW$7=VLOOKUP('Labor costs'!$B71,Settings!$DM$19:$DP$43,4,0)),Inputs!$BY18,0))</f>
        <v>0</v>
      </c>
      <c r="BX71" s="203">
        <f>IF(BW71&gt;0,BW71,IF(AND(BX$4=VLOOKUP($B71,Settings!$DM$19:$DN$43,2,0),'Labor costs'!BX$7=VLOOKUP('Labor costs'!$B71,Settings!$DM$19:$DP$43,4,0)),Inputs!$BY18,0))</f>
        <v>0</v>
      </c>
      <c r="BY71" s="203">
        <f>IF(BX71&gt;0,BX71,IF(AND(BY$4=VLOOKUP($B71,Settings!$DM$19:$DN$43,2,0),'Labor costs'!BY$7=VLOOKUP('Labor costs'!$B71,Settings!$DM$19:$DP$43,4,0)),Inputs!$BY18,0))</f>
        <v>0</v>
      </c>
      <c r="BZ71" s="203">
        <f>IF(BY71&gt;0,BY71,IF(AND(BZ$4=VLOOKUP($B71,Settings!$DM$19:$DN$43,2,0),'Labor costs'!BZ$7=VLOOKUP('Labor costs'!$B71,Settings!$DM$19:$DP$43,4,0)),Inputs!$BY18,0))</f>
        <v>0</v>
      </c>
      <c r="CA71" s="203">
        <f>IF(BZ71&gt;0,BZ71,IF(AND(CA$4=VLOOKUP($B71,Settings!$DM$19:$DN$43,2,0),'Labor costs'!CA$7=VLOOKUP('Labor costs'!$B71,Settings!$DM$19:$DP$43,4,0)),Inputs!$BY18,0))</f>
        <v>0</v>
      </c>
      <c r="CB71" s="203">
        <f>IF(CA71&gt;0,CA71,IF(AND(CB$4=VLOOKUP($B71,Settings!$DM$19:$DN$43,2,0),'Labor costs'!CB$7=VLOOKUP('Labor costs'!$B71,Settings!$DM$19:$DP$43,4,0)),Inputs!$BY18,0))</f>
        <v>0</v>
      </c>
      <c r="CC71" s="203">
        <f>IF(CB71&gt;0,CB71,IF(AND(CC$4=VLOOKUP($B71,Settings!$DM$19:$DN$43,2,0),'Labor costs'!CC$7=VLOOKUP('Labor costs'!$B71,Settings!$DM$19:$DP$43,4,0)),Inputs!$BY18,0))</f>
        <v>0</v>
      </c>
      <c r="CD71" s="203">
        <f>IF(CC71&gt;0,CC71,IF(AND(CD$4=VLOOKUP($B71,Settings!$DM$19:$DN$43,2,0),'Labor costs'!CD$7=VLOOKUP('Labor costs'!$B71,Settings!$DM$19:$DP$43,4,0)),Inputs!$BY18,0))</f>
        <v>0</v>
      </c>
      <c r="CE71" s="203">
        <f>IF(CD71&gt;0,CD71,IF(AND(CE$4=VLOOKUP($B71,Settings!$DM$19:$DN$43,2,0),'Labor costs'!CE$7=VLOOKUP('Labor costs'!$B71,Settings!$DM$19:$DP$43,4,0)),Inputs!$BY18,0))</f>
        <v>0</v>
      </c>
      <c r="CF71" s="203">
        <f>IF(CE71&gt;0,CE71,IF(AND(CF$4=VLOOKUP($B71,Settings!$DM$19:$DN$43,2,0),'Labor costs'!CF$7=VLOOKUP('Labor costs'!$B71,Settings!$DM$19:$DP$43,4,0)),Inputs!$BY18,0))</f>
        <v>0</v>
      </c>
      <c r="CG71" s="203">
        <f>IF(CF71&gt;0,CF71,IF(AND(CG$4=VLOOKUP($B71,Settings!$DM$19:$DN$43,2,0),'Labor costs'!CG$7=VLOOKUP('Labor costs'!$B71,Settings!$DM$19:$DP$43,4,0)),Inputs!$BY18,0))</f>
        <v>0</v>
      </c>
      <c r="CH71" s="203">
        <f>IF(CG71&gt;0,CG71,IF(AND(CH$4=VLOOKUP($B71,Settings!$DM$19:$DN$43,2,0),'Labor costs'!CH$7=VLOOKUP('Labor costs'!$B71,Settings!$DM$19:$DP$43,4,0)),Inputs!$BY18,0))</f>
        <v>0</v>
      </c>
      <c r="CI71" s="203">
        <f>IF(CH71&gt;0,CH71,IF(AND(CI$4=VLOOKUP($B71,Settings!$DM$19:$DN$43,2,0),'Labor costs'!CI$7=VLOOKUP('Labor costs'!$B71,Settings!$DM$19:$DP$43,4,0)),Inputs!$BY18,0))</f>
        <v>0</v>
      </c>
      <c r="CJ71" s="203">
        <f>IF(CI71&gt;0,CI71,IF(AND(CJ$4=VLOOKUP($B71,Settings!$DM$19:$DN$43,2,0),'Labor costs'!CJ$7=VLOOKUP('Labor costs'!$B71,Settings!$DM$19:$DP$43,4,0)),Inputs!$BY18,0))</f>
        <v>0</v>
      </c>
      <c r="CK71" s="203">
        <f>IF(CJ71&gt;0,CJ71,IF(AND(CK$4=VLOOKUP($B71,Settings!$DM$19:$DN$43,2,0),'Labor costs'!CK$7=VLOOKUP('Labor costs'!$B71,Settings!$DM$19:$DP$43,4,0)),Inputs!$BY18,0))</f>
        <v>0</v>
      </c>
      <c r="CL71" s="203">
        <f>IF(CK71&gt;0,CK71,IF(AND(CL$4=VLOOKUP($B71,Settings!$DM$19:$DN$43,2,0),'Labor costs'!CL$7=VLOOKUP('Labor costs'!$B71,Settings!$DM$19:$DP$43,4,0)),Inputs!$BY18,0))</f>
        <v>0</v>
      </c>
      <c r="CM71" s="203">
        <f>IF(CL71&gt;0,CL71,IF(AND(CM$4=VLOOKUP($B71,Settings!$DM$19:$DN$43,2,0),'Labor costs'!CM$7=VLOOKUP('Labor costs'!$B71,Settings!$DM$19:$DP$43,4,0)),Inputs!$BY18,0))</f>
        <v>0</v>
      </c>
    </row>
    <row r="72" spans="2:91" hidden="1" x14ac:dyDescent="0.2">
      <c r="B72" s="205">
        <f>Inputs!BS19</f>
        <v>0</v>
      </c>
      <c r="C72" s="204"/>
      <c r="D72" s="204"/>
      <c r="E72" s="204"/>
      <c r="F72" s="204"/>
      <c r="G72" s="204"/>
      <c r="H72" s="204"/>
      <c r="I72" s="204"/>
      <c r="J72" s="204"/>
      <c r="K72" s="204"/>
      <c r="L72" s="204"/>
      <c r="M72" s="204"/>
      <c r="N72" s="204"/>
      <c r="O72" s="204"/>
      <c r="P72" s="204"/>
      <c r="Q72" s="204"/>
      <c r="R72" s="204"/>
      <c r="S72" s="204"/>
      <c r="T72" s="204"/>
      <c r="U72" s="204"/>
      <c r="V72" s="204"/>
      <c r="W72" s="204"/>
      <c r="X72" s="204"/>
      <c r="Y72" s="204"/>
      <c r="Z72" s="204"/>
      <c r="AA72" s="204"/>
      <c r="AB72" s="204"/>
      <c r="AC72" s="204"/>
      <c r="AD72" s="204"/>
      <c r="AF72" s="203">
        <f>IF(AE72&gt;0,AE72,IF(AND(AF$4=VLOOKUP($B72,Settings!$DM$19:$DN$43,2,0),'Labor costs'!AF$7=VLOOKUP('Labor costs'!$B72,Settings!$DM$19:$DP$43,4,0)),Inputs!$BY19,0))</f>
        <v>0</v>
      </c>
      <c r="AG72" s="203">
        <f>IF(AF72&gt;0,AF72,IF(AND(AG$4=VLOOKUP($B72,Settings!$DM$19:$DN$43,2,0),'Labor costs'!AG$7=VLOOKUP('Labor costs'!$B72,Settings!$DM$19:$DP$43,4,0)),Inputs!$BY19,0))</f>
        <v>0</v>
      </c>
      <c r="AH72" s="203">
        <f>IF(AG72&gt;0,AG72,IF(AND(AH$4=VLOOKUP($B72,Settings!$DM$19:$DN$43,2,0),'Labor costs'!AH$7=VLOOKUP('Labor costs'!$B72,Settings!$DM$19:$DP$43,4,0)),Inputs!$BY19,0))</f>
        <v>0</v>
      </c>
      <c r="AI72" s="203">
        <f>IF(AH72&gt;0,AH72,IF(AND(AI$4=VLOOKUP($B72,Settings!$DM$19:$DN$43,2,0),'Labor costs'!AI$7=VLOOKUP('Labor costs'!$B72,Settings!$DM$19:$DP$43,4,0)),Inputs!$BY19,0))</f>
        <v>0</v>
      </c>
      <c r="AJ72" s="203">
        <f>IF(AI72&gt;0,AI72,IF(AND(AJ$4=VLOOKUP($B72,Settings!$DM$19:$DN$43,2,0),'Labor costs'!AJ$7=VLOOKUP('Labor costs'!$B72,Settings!$DM$19:$DP$43,4,0)),Inputs!$BY19,0))</f>
        <v>0</v>
      </c>
      <c r="AK72" s="203">
        <f>IF(AJ72&gt;0,AJ72,IF(AND(AK$4=VLOOKUP($B72,Settings!$DM$19:$DN$43,2,0),'Labor costs'!AK$7=VLOOKUP('Labor costs'!$B72,Settings!$DM$19:$DP$43,4,0)),Inputs!$BY19,0))</f>
        <v>0</v>
      </c>
      <c r="AL72" s="203">
        <f>IF(AK72&gt;0,AK72,IF(AND(AL$4=VLOOKUP($B72,Settings!$DM$19:$DN$43,2,0),'Labor costs'!AL$7=VLOOKUP('Labor costs'!$B72,Settings!$DM$19:$DP$43,4,0)),Inputs!$BY19,0))</f>
        <v>0</v>
      </c>
      <c r="AM72" s="203">
        <f>IF(AL72&gt;0,AL72,IF(AND(AM$4=VLOOKUP($B72,Settings!$DM$19:$DN$43,2,0),'Labor costs'!AM$7=VLOOKUP('Labor costs'!$B72,Settings!$DM$19:$DP$43,4,0)),Inputs!$BY19,0))</f>
        <v>0</v>
      </c>
      <c r="AN72" s="203">
        <f>IF(AM72&gt;0,AM72,IF(AND(AN$4=VLOOKUP($B72,Settings!$DM$19:$DN$43,2,0),'Labor costs'!AN$7=VLOOKUP('Labor costs'!$B72,Settings!$DM$19:$DP$43,4,0)),Inputs!$BY19,0))</f>
        <v>0</v>
      </c>
      <c r="AO72" s="203">
        <f>IF(AN72&gt;0,AN72,IF(AND(AO$4=VLOOKUP($B72,Settings!$DM$19:$DN$43,2,0),'Labor costs'!AO$7=VLOOKUP('Labor costs'!$B72,Settings!$DM$19:$DP$43,4,0)),Inputs!$BY19,0))</f>
        <v>0</v>
      </c>
      <c r="AP72" s="203">
        <f>IF(AO72&gt;0,AO72,IF(AND(AP$4=VLOOKUP($B72,Settings!$DM$19:$DN$43,2,0),'Labor costs'!AP$7=VLOOKUP('Labor costs'!$B72,Settings!$DM$19:$DP$43,4,0)),Inputs!$BY19,0))</f>
        <v>0</v>
      </c>
      <c r="AQ72" s="203">
        <f>IF(AP72&gt;0,AP72,IF(AND(AQ$4=VLOOKUP($B72,Settings!$DM$19:$DN$43,2,0),'Labor costs'!AQ$7=VLOOKUP('Labor costs'!$B72,Settings!$DM$19:$DP$43,4,0)),Inputs!$BY19,0))</f>
        <v>0</v>
      </c>
      <c r="AR72" s="203">
        <f>IF(AQ72&gt;0,AQ72,IF(AND(AR$4=VLOOKUP($B72,Settings!$DM$19:$DN$43,2,0),'Labor costs'!AR$7=VLOOKUP('Labor costs'!$B72,Settings!$DM$19:$DP$43,4,0)),Inputs!$BY19,0))</f>
        <v>0</v>
      </c>
      <c r="AS72" s="203">
        <f>IF(AR72&gt;0,AR72,IF(AND(AS$4=VLOOKUP($B72,Settings!$DM$19:$DN$43,2,0),'Labor costs'!AS$7=VLOOKUP('Labor costs'!$B72,Settings!$DM$19:$DP$43,4,0)),Inputs!$BY19,0))</f>
        <v>0</v>
      </c>
      <c r="AT72" s="203">
        <f>IF(AS72&gt;0,AS72,IF(AND(AT$4=VLOOKUP($B72,Settings!$DM$19:$DN$43,2,0),'Labor costs'!AT$7=VLOOKUP('Labor costs'!$B72,Settings!$DM$19:$DP$43,4,0)),Inputs!$BY19,0))</f>
        <v>0</v>
      </c>
      <c r="AU72" s="203">
        <f>IF(AT72&gt;0,AT72,IF(AND(AU$4=VLOOKUP($B72,Settings!$DM$19:$DN$43,2,0),'Labor costs'!AU$7=VLOOKUP('Labor costs'!$B72,Settings!$DM$19:$DP$43,4,0)),Inputs!$BY19,0))</f>
        <v>0</v>
      </c>
      <c r="AV72" s="203">
        <f>IF(AU72&gt;0,AU72,IF(AND(AV$4=VLOOKUP($B72,Settings!$DM$19:$DN$43,2,0),'Labor costs'!AV$7=VLOOKUP('Labor costs'!$B72,Settings!$DM$19:$DP$43,4,0)),Inputs!$BY19,0))</f>
        <v>0</v>
      </c>
      <c r="AW72" s="203">
        <f>IF(AV72&gt;0,AV72,IF(AND(AW$4=VLOOKUP($B72,Settings!$DM$19:$DN$43,2,0),'Labor costs'!AW$7=VLOOKUP('Labor costs'!$B72,Settings!$DM$19:$DP$43,4,0)),Inputs!$BY19,0))</f>
        <v>0</v>
      </c>
      <c r="AX72" s="203">
        <f>IF(AW72&gt;0,AW72,IF(AND(AX$4=VLOOKUP($B72,Settings!$DM$19:$DN$43,2,0),'Labor costs'!AX$7=VLOOKUP('Labor costs'!$B72,Settings!$DM$19:$DP$43,4,0)),Inputs!$BY19,0))</f>
        <v>0</v>
      </c>
      <c r="AY72" s="203">
        <f>IF(AX72&gt;0,AX72,IF(AND(AY$4=VLOOKUP($B72,Settings!$DM$19:$DN$43,2,0),'Labor costs'!AY$7=VLOOKUP('Labor costs'!$B72,Settings!$DM$19:$DP$43,4,0)),Inputs!$BY19,0))</f>
        <v>0</v>
      </c>
      <c r="AZ72" s="203">
        <f>IF(AY72&gt;0,AY72,IF(AND(AZ$4=VLOOKUP($B72,Settings!$DM$19:$DN$43,2,0),'Labor costs'!AZ$7=VLOOKUP('Labor costs'!$B72,Settings!$DM$19:$DP$43,4,0)),Inputs!$BY19,0))</f>
        <v>0</v>
      </c>
      <c r="BA72" s="203">
        <f>IF(AZ72&gt;0,AZ72,IF(AND(BA$4=VLOOKUP($B72,Settings!$DM$19:$DN$43,2,0),'Labor costs'!BA$7=VLOOKUP('Labor costs'!$B72,Settings!$DM$19:$DP$43,4,0)),Inputs!$BY19,0))</f>
        <v>0</v>
      </c>
      <c r="BB72" s="203">
        <f>IF(BA72&gt;0,BA72,IF(AND(BB$4=VLOOKUP($B72,Settings!$DM$19:$DN$43,2,0),'Labor costs'!BB$7=VLOOKUP('Labor costs'!$B72,Settings!$DM$19:$DP$43,4,0)),Inputs!$BY19,0))</f>
        <v>0</v>
      </c>
      <c r="BC72" s="203">
        <f>IF(BB72&gt;0,BB72,IF(AND(BC$4=VLOOKUP($B72,Settings!$DM$19:$DN$43,2,0),'Labor costs'!BC$7=VLOOKUP('Labor costs'!$B72,Settings!$DM$19:$DP$43,4,0)),Inputs!$BY19,0))</f>
        <v>0</v>
      </c>
      <c r="BD72" s="203">
        <f>IF(BC72&gt;0,BC72,IF(AND(BD$4=VLOOKUP($B72,Settings!$DM$19:$DN$43,2,0),'Labor costs'!BD$7=VLOOKUP('Labor costs'!$B72,Settings!$DM$19:$DP$43,4,0)),Inputs!$BY19,0))</f>
        <v>0</v>
      </c>
      <c r="BE72" s="203">
        <f>IF(BD72&gt;0,BD72,IF(AND(BE$4=VLOOKUP($B72,Settings!$DM$19:$DN$43,2,0),'Labor costs'!BE$7=VLOOKUP('Labor costs'!$B72,Settings!$DM$19:$DP$43,4,0)),Inputs!$BY19,0))</f>
        <v>0</v>
      </c>
      <c r="BF72" s="203">
        <f>IF(BE72&gt;0,BE72,IF(AND(BF$4=VLOOKUP($B72,Settings!$DM$19:$DN$43,2,0),'Labor costs'!BF$7=VLOOKUP('Labor costs'!$B72,Settings!$DM$19:$DP$43,4,0)),Inputs!$BY19,0))</f>
        <v>0</v>
      </c>
      <c r="BG72" s="203">
        <f>IF(BF72&gt;0,BF72,IF(AND(BG$4=VLOOKUP($B72,Settings!$DM$19:$DN$43,2,0),'Labor costs'!BG$7=VLOOKUP('Labor costs'!$B72,Settings!$DM$19:$DP$43,4,0)),Inputs!$BY19,0))</f>
        <v>0</v>
      </c>
      <c r="BH72" s="203">
        <f>IF(BG72&gt;0,BG72,IF(AND(BH$4=VLOOKUP($B72,Settings!$DM$19:$DN$43,2,0),'Labor costs'!BH$7=VLOOKUP('Labor costs'!$B72,Settings!$DM$19:$DP$43,4,0)),Inputs!$BY19,0))</f>
        <v>0</v>
      </c>
      <c r="BI72" s="203">
        <f>IF(BH72&gt;0,BH72,IF(AND(BI$4=VLOOKUP($B72,Settings!$DM$19:$DN$43,2,0),'Labor costs'!BI$7=VLOOKUP('Labor costs'!$B72,Settings!$DM$19:$DP$43,4,0)),Inputs!$BY19,0))</f>
        <v>0</v>
      </c>
      <c r="BJ72" s="203">
        <f>IF(BI72&gt;0,BI72,IF(AND(BJ$4=VLOOKUP($B72,Settings!$DM$19:$DN$43,2,0),'Labor costs'!BJ$7=VLOOKUP('Labor costs'!$B72,Settings!$DM$19:$DP$43,4,0)),Inputs!$BY19,0))</f>
        <v>0</v>
      </c>
      <c r="BK72" s="203">
        <f>IF(BJ72&gt;0,BJ72,IF(AND(BK$4=VLOOKUP($B72,Settings!$DM$19:$DN$43,2,0),'Labor costs'!BK$7=VLOOKUP('Labor costs'!$B72,Settings!$DM$19:$DP$43,4,0)),Inputs!$BY19,0))</f>
        <v>0</v>
      </c>
      <c r="BL72" s="203">
        <f>IF(BK72&gt;0,BK72,IF(AND(BL$4=VLOOKUP($B72,Settings!$DM$19:$DN$43,2,0),'Labor costs'!BL$7=VLOOKUP('Labor costs'!$B72,Settings!$DM$19:$DP$43,4,0)),Inputs!$BY19,0))</f>
        <v>0</v>
      </c>
      <c r="BM72" s="203">
        <f>IF(BL72&gt;0,BL72,IF(AND(BM$4=VLOOKUP($B72,Settings!$DM$19:$DN$43,2,0),'Labor costs'!BM$7=VLOOKUP('Labor costs'!$B72,Settings!$DM$19:$DP$43,4,0)),Inputs!$BY19,0))</f>
        <v>0</v>
      </c>
      <c r="BN72" s="203">
        <f>IF(BM72&gt;0,BM72,IF(AND(BN$4=VLOOKUP($B72,Settings!$DM$19:$DN$43,2,0),'Labor costs'!BN$7=VLOOKUP('Labor costs'!$B72,Settings!$DM$19:$DP$43,4,0)),Inputs!$BY19,0))</f>
        <v>0</v>
      </c>
      <c r="BO72" s="203">
        <f>IF(BN72&gt;0,BN72,IF(AND(BO$4=VLOOKUP($B72,Settings!$DM$19:$DN$43,2,0),'Labor costs'!BO$7=VLOOKUP('Labor costs'!$B72,Settings!$DM$19:$DP$43,4,0)),Inputs!$BY19,0))</f>
        <v>0</v>
      </c>
      <c r="BP72" s="203">
        <f>IF(BO72&gt;0,BO72,IF(AND(BP$4=VLOOKUP($B72,Settings!$DM$19:$DN$43,2,0),'Labor costs'!BP$7=VLOOKUP('Labor costs'!$B72,Settings!$DM$19:$DP$43,4,0)),Inputs!$BY19,0))</f>
        <v>0</v>
      </c>
      <c r="BQ72" s="203">
        <f>IF(BP72&gt;0,BP72,IF(AND(BQ$4=VLOOKUP($B72,Settings!$DM$19:$DN$43,2,0),'Labor costs'!BQ$7=VLOOKUP('Labor costs'!$B72,Settings!$DM$19:$DP$43,4,0)),Inputs!$BY19,0))</f>
        <v>0</v>
      </c>
      <c r="BR72" s="203">
        <f>IF(BQ72&gt;0,BQ72,IF(AND(BR$4=VLOOKUP($B72,Settings!$DM$19:$DN$43,2,0),'Labor costs'!BR$7=VLOOKUP('Labor costs'!$B72,Settings!$DM$19:$DP$43,4,0)),Inputs!$BY19,0))</f>
        <v>0</v>
      </c>
      <c r="BS72" s="203">
        <f>IF(BR72&gt;0,BR72,IF(AND(BS$4=VLOOKUP($B72,Settings!$DM$19:$DN$43,2,0),'Labor costs'!BS$7=VLOOKUP('Labor costs'!$B72,Settings!$DM$19:$DP$43,4,0)),Inputs!$BY19,0))</f>
        <v>0</v>
      </c>
      <c r="BT72" s="203">
        <f>IF(BS72&gt;0,BS72,IF(AND(BT$4=VLOOKUP($B72,Settings!$DM$19:$DN$43,2,0),'Labor costs'!BT$7=VLOOKUP('Labor costs'!$B72,Settings!$DM$19:$DP$43,4,0)),Inputs!$BY19,0))</f>
        <v>0</v>
      </c>
      <c r="BU72" s="203">
        <f>IF(BT72&gt;0,BT72,IF(AND(BU$4=VLOOKUP($B72,Settings!$DM$19:$DN$43,2,0),'Labor costs'!BU$7=VLOOKUP('Labor costs'!$B72,Settings!$DM$19:$DP$43,4,0)),Inputs!$BY19,0))</f>
        <v>0</v>
      </c>
      <c r="BV72" s="203">
        <f>IF(BU72&gt;0,BU72,IF(AND(BV$4=VLOOKUP($B72,Settings!$DM$19:$DN$43,2,0),'Labor costs'!BV$7=VLOOKUP('Labor costs'!$B72,Settings!$DM$19:$DP$43,4,0)),Inputs!$BY19,0))</f>
        <v>0</v>
      </c>
      <c r="BW72" s="203">
        <f>IF(BV72&gt;0,BV72,IF(AND(BW$4=VLOOKUP($B72,Settings!$DM$19:$DN$43,2,0),'Labor costs'!BW$7=VLOOKUP('Labor costs'!$B72,Settings!$DM$19:$DP$43,4,0)),Inputs!$BY19,0))</f>
        <v>0</v>
      </c>
      <c r="BX72" s="203">
        <f>IF(BW72&gt;0,BW72,IF(AND(BX$4=VLOOKUP($B72,Settings!$DM$19:$DN$43,2,0),'Labor costs'!BX$7=VLOOKUP('Labor costs'!$B72,Settings!$DM$19:$DP$43,4,0)),Inputs!$BY19,0))</f>
        <v>0</v>
      </c>
      <c r="BY72" s="203">
        <f>IF(BX72&gt;0,BX72,IF(AND(BY$4=VLOOKUP($B72,Settings!$DM$19:$DN$43,2,0),'Labor costs'!BY$7=VLOOKUP('Labor costs'!$B72,Settings!$DM$19:$DP$43,4,0)),Inputs!$BY19,0))</f>
        <v>0</v>
      </c>
      <c r="BZ72" s="203">
        <f>IF(BY72&gt;0,BY72,IF(AND(BZ$4=VLOOKUP($B72,Settings!$DM$19:$DN$43,2,0),'Labor costs'!BZ$7=VLOOKUP('Labor costs'!$B72,Settings!$DM$19:$DP$43,4,0)),Inputs!$BY19,0))</f>
        <v>0</v>
      </c>
      <c r="CA72" s="203">
        <f>IF(BZ72&gt;0,BZ72,IF(AND(CA$4=VLOOKUP($B72,Settings!$DM$19:$DN$43,2,0),'Labor costs'!CA$7=VLOOKUP('Labor costs'!$B72,Settings!$DM$19:$DP$43,4,0)),Inputs!$BY19,0))</f>
        <v>0</v>
      </c>
      <c r="CB72" s="203">
        <f>IF(CA72&gt;0,CA72,IF(AND(CB$4=VLOOKUP($B72,Settings!$DM$19:$DN$43,2,0),'Labor costs'!CB$7=VLOOKUP('Labor costs'!$B72,Settings!$DM$19:$DP$43,4,0)),Inputs!$BY19,0))</f>
        <v>0</v>
      </c>
      <c r="CC72" s="203">
        <f>IF(CB72&gt;0,CB72,IF(AND(CC$4=VLOOKUP($B72,Settings!$DM$19:$DN$43,2,0),'Labor costs'!CC$7=VLOOKUP('Labor costs'!$B72,Settings!$DM$19:$DP$43,4,0)),Inputs!$BY19,0))</f>
        <v>0</v>
      </c>
      <c r="CD72" s="203">
        <f>IF(CC72&gt;0,CC72,IF(AND(CD$4=VLOOKUP($B72,Settings!$DM$19:$DN$43,2,0),'Labor costs'!CD$7=VLOOKUP('Labor costs'!$B72,Settings!$DM$19:$DP$43,4,0)),Inputs!$BY19,0))</f>
        <v>0</v>
      </c>
      <c r="CE72" s="203">
        <f>IF(CD72&gt;0,CD72,IF(AND(CE$4=VLOOKUP($B72,Settings!$DM$19:$DN$43,2,0),'Labor costs'!CE$7=VLOOKUP('Labor costs'!$B72,Settings!$DM$19:$DP$43,4,0)),Inputs!$BY19,0))</f>
        <v>0</v>
      </c>
      <c r="CF72" s="203">
        <f>IF(CE72&gt;0,CE72,IF(AND(CF$4=VLOOKUP($B72,Settings!$DM$19:$DN$43,2,0),'Labor costs'!CF$7=VLOOKUP('Labor costs'!$B72,Settings!$DM$19:$DP$43,4,0)),Inputs!$BY19,0))</f>
        <v>0</v>
      </c>
      <c r="CG72" s="203">
        <f>IF(CF72&gt;0,CF72,IF(AND(CG$4=VLOOKUP($B72,Settings!$DM$19:$DN$43,2,0),'Labor costs'!CG$7=VLOOKUP('Labor costs'!$B72,Settings!$DM$19:$DP$43,4,0)),Inputs!$BY19,0))</f>
        <v>0</v>
      </c>
      <c r="CH72" s="203">
        <f>IF(CG72&gt;0,CG72,IF(AND(CH$4=VLOOKUP($B72,Settings!$DM$19:$DN$43,2,0),'Labor costs'!CH$7=VLOOKUP('Labor costs'!$B72,Settings!$DM$19:$DP$43,4,0)),Inputs!$BY19,0))</f>
        <v>0</v>
      </c>
      <c r="CI72" s="203">
        <f>IF(CH72&gt;0,CH72,IF(AND(CI$4=VLOOKUP($B72,Settings!$DM$19:$DN$43,2,0),'Labor costs'!CI$7=VLOOKUP('Labor costs'!$B72,Settings!$DM$19:$DP$43,4,0)),Inputs!$BY19,0))</f>
        <v>0</v>
      </c>
      <c r="CJ72" s="203">
        <f>IF(CI72&gt;0,CI72,IF(AND(CJ$4=VLOOKUP($B72,Settings!$DM$19:$DN$43,2,0),'Labor costs'!CJ$7=VLOOKUP('Labor costs'!$B72,Settings!$DM$19:$DP$43,4,0)),Inputs!$BY19,0))</f>
        <v>0</v>
      </c>
      <c r="CK72" s="203">
        <f>IF(CJ72&gt;0,CJ72,IF(AND(CK$4=VLOOKUP($B72,Settings!$DM$19:$DN$43,2,0),'Labor costs'!CK$7=VLOOKUP('Labor costs'!$B72,Settings!$DM$19:$DP$43,4,0)),Inputs!$BY19,0))</f>
        <v>0</v>
      </c>
      <c r="CL72" s="203">
        <f>IF(CK72&gt;0,CK72,IF(AND(CL$4=VLOOKUP($B72,Settings!$DM$19:$DN$43,2,0),'Labor costs'!CL$7=VLOOKUP('Labor costs'!$B72,Settings!$DM$19:$DP$43,4,0)),Inputs!$BY19,0))</f>
        <v>0</v>
      </c>
      <c r="CM72" s="203">
        <f>IF(CL72&gt;0,CL72,IF(AND(CM$4=VLOOKUP($B72,Settings!$DM$19:$DN$43,2,0),'Labor costs'!CM$7=VLOOKUP('Labor costs'!$B72,Settings!$DM$19:$DP$43,4,0)),Inputs!$BY19,0))</f>
        <v>0</v>
      </c>
    </row>
    <row r="73" spans="2:91" hidden="1" x14ac:dyDescent="0.2">
      <c r="B73" s="205">
        <f>Inputs!BS20</f>
        <v>0</v>
      </c>
      <c r="C73" s="204"/>
      <c r="D73" s="204"/>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F73" s="203">
        <f>IF(AE73&gt;0,AE73,IF(AND(AF$4=VLOOKUP($B73,Settings!$DM$19:$DN$43,2,0),'Labor costs'!AF$7=VLOOKUP('Labor costs'!$B73,Settings!$DM$19:$DP$43,4,0)),Inputs!$BY20,0))</f>
        <v>0</v>
      </c>
      <c r="AG73" s="203">
        <f>IF(AF73&gt;0,AF73,IF(AND(AG$4=VLOOKUP($B73,Settings!$DM$19:$DN$43,2,0),'Labor costs'!AG$7=VLOOKUP('Labor costs'!$B73,Settings!$DM$19:$DP$43,4,0)),Inputs!$BY20,0))</f>
        <v>0</v>
      </c>
      <c r="AH73" s="203">
        <f>IF(AG73&gt;0,AG73,IF(AND(AH$4=VLOOKUP($B73,Settings!$DM$19:$DN$43,2,0),'Labor costs'!AH$7=VLOOKUP('Labor costs'!$B73,Settings!$DM$19:$DP$43,4,0)),Inputs!$BY20,0))</f>
        <v>0</v>
      </c>
      <c r="AI73" s="203">
        <f>IF(AH73&gt;0,AH73,IF(AND(AI$4=VLOOKUP($B73,Settings!$DM$19:$DN$43,2,0),'Labor costs'!AI$7=VLOOKUP('Labor costs'!$B73,Settings!$DM$19:$DP$43,4,0)),Inputs!$BY20,0))</f>
        <v>0</v>
      </c>
      <c r="AJ73" s="203">
        <f>IF(AI73&gt;0,AI73,IF(AND(AJ$4=VLOOKUP($B73,Settings!$DM$19:$DN$43,2,0),'Labor costs'!AJ$7=VLOOKUP('Labor costs'!$B73,Settings!$DM$19:$DP$43,4,0)),Inputs!$BY20,0))</f>
        <v>0</v>
      </c>
      <c r="AK73" s="203">
        <f>IF(AJ73&gt;0,AJ73,IF(AND(AK$4=VLOOKUP($B73,Settings!$DM$19:$DN$43,2,0),'Labor costs'!AK$7=VLOOKUP('Labor costs'!$B73,Settings!$DM$19:$DP$43,4,0)),Inputs!$BY20,0))</f>
        <v>0</v>
      </c>
      <c r="AL73" s="203">
        <f>IF(AK73&gt;0,AK73,IF(AND(AL$4=VLOOKUP($B73,Settings!$DM$19:$DN$43,2,0),'Labor costs'!AL$7=VLOOKUP('Labor costs'!$B73,Settings!$DM$19:$DP$43,4,0)),Inputs!$BY20,0))</f>
        <v>0</v>
      </c>
      <c r="AM73" s="203">
        <f>IF(AL73&gt;0,AL73,IF(AND(AM$4=VLOOKUP($B73,Settings!$DM$19:$DN$43,2,0),'Labor costs'!AM$7=VLOOKUP('Labor costs'!$B73,Settings!$DM$19:$DP$43,4,0)),Inputs!$BY20,0))</f>
        <v>0</v>
      </c>
      <c r="AN73" s="203">
        <f>IF(AM73&gt;0,AM73,IF(AND(AN$4=VLOOKUP($B73,Settings!$DM$19:$DN$43,2,0),'Labor costs'!AN$7=VLOOKUP('Labor costs'!$B73,Settings!$DM$19:$DP$43,4,0)),Inputs!$BY20,0))</f>
        <v>0</v>
      </c>
      <c r="AO73" s="203">
        <f>IF(AN73&gt;0,AN73,IF(AND(AO$4=VLOOKUP($B73,Settings!$DM$19:$DN$43,2,0),'Labor costs'!AO$7=VLOOKUP('Labor costs'!$B73,Settings!$DM$19:$DP$43,4,0)),Inputs!$BY20,0))</f>
        <v>0</v>
      </c>
      <c r="AP73" s="203">
        <f>IF(AO73&gt;0,AO73,IF(AND(AP$4=VLOOKUP($B73,Settings!$DM$19:$DN$43,2,0),'Labor costs'!AP$7=VLOOKUP('Labor costs'!$B73,Settings!$DM$19:$DP$43,4,0)),Inputs!$BY20,0))</f>
        <v>0</v>
      </c>
      <c r="AQ73" s="203">
        <f>IF(AP73&gt;0,AP73,IF(AND(AQ$4=VLOOKUP($B73,Settings!$DM$19:$DN$43,2,0),'Labor costs'!AQ$7=VLOOKUP('Labor costs'!$B73,Settings!$DM$19:$DP$43,4,0)),Inputs!$BY20,0))</f>
        <v>0</v>
      </c>
      <c r="AR73" s="203">
        <f>IF(AQ73&gt;0,AQ73,IF(AND(AR$4=VLOOKUP($B73,Settings!$DM$19:$DN$43,2,0),'Labor costs'!AR$7=VLOOKUP('Labor costs'!$B73,Settings!$DM$19:$DP$43,4,0)),Inputs!$BY20,0))</f>
        <v>0</v>
      </c>
      <c r="AS73" s="203">
        <f>IF(AR73&gt;0,AR73,IF(AND(AS$4=VLOOKUP($B73,Settings!$DM$19:$DN$43,2,0),'Labor costs'!AS$7=VLOOKUP('Labor costs'!$B73,Settings!$DM$19:$DP$43,4,0)),Inputs!$BY20,0))</f>
        <v>0</v>
      </c>
      <c r="AT73" s="203">
        <f>IF(AS73&gt;0,AS73,IF(AND(AT$4=VLOOKUP($B73,Settings!$DM$19:$DN$43,2,0),'Labor costs'!AT$7=VLOOKUP('Labor costs'!$B73,Settings!$DM$19:$DP$43,4,0)),Inputs!$BY20,0))</f>
        <v>0</v>
      </c>
      <c r="AU73" s="203">
        <f>IF(AT73&gt;0,AT73,IF(AND(AU$4=VLOOKUP($B73,Settings!$DM$19:$DN$43,2,0),'Labor costs'!AU$7=VLOOKUP('Labor costs'!$B73,Settings!$DM$19:$DP$43,4,0)),Inputs!$BY20,0))</f>
        <v>0</v>
      </c>
      <c r="AV73" s="203">
        <f>IF(AU73&gt;0,AU73,IF(AND(AV$4=VLOOKUP($B73,Settings!$DM$19:$DN$43,2,0),'Labor costs'!AV$7=VLOOKUP('Labor costs'!$B73,Settings!$DM$19:$DP$43,4,0)),Inputs!$BY20,0))</f>
        <v>0</v>
      </c>
      <c r="AW73" s="203">
        <f>IF(AV73&gt;0,AV73,IF(AND(AW$4=VLOOKUP($B73,Settings!$DM$19:$DN$43,2,0),'Labor costs'!AW$7=VLOOKUP('Labor costs'!$B73,Settings!$DM$19:$DP$43,4,0)),Inputs!$BY20,0))</f>
        <v>0</v>
      </c>
      <c r="AX73" s="203">
        <f>IF(AW73&gt;0,AW73,IF(AND(AX$4=VLOOKUP($B73,Settings!$DM$19:$DN$43,2,0),'Labor costs'!AX$7=VLOOKUP('Labor costs'!$B73,Settings!$DM$19:$DP$43,4,0)),Inputs!$BY20,0))</f>
        <v>0</v>
      </c>
      <c r="AY73" s="203">
        <f>IF(AX73&gt;0,AX73,IF(AND(AY$4=VLOOKUP($B73,Settings!$DM$19:$DN$43,2,0),'Labor costs'!AY$7=VLOOKUP('Labor costs'!$B73,Settings!$DM$19:$DP$43,4,0)),Inputs!$BY20,0))</f>
        <v>0</v>
      </c>
      <c r="AZ73" s="203">
        <f>IF(AY73&gt;0,AY73,IF(AND(AZ$4=VLOOKUP($B73,Settings!$DM$19:$DN$43,2,0),'Labor costs'!AZ$7=VLOOKUP('Labor costs'!$B73,Settings!$DM$19:$DP$43,4,0)),Inputs!$BY20,0))</f>
        <v>0</v>
      </c>
      <c r="BA73" s="203">
        <f>IF(AZ73&gt;0,AZ73,IF(AND(BA$4=VLOOKUP($B73,Settings!$DM$19:$DN$43,2,0),'Labor costs'!BA$7=VLOOKUP('Labor costs'!$B73,Settings!$DM$19:$DP$43,4,0)),Inputs!$BY20,0))</f>
        <v>0</v>
      </c>
      <c r="BB73" s="203">
        <f>IF(BA73&gt;0,BA73,IF(AND(BB$4=VLOOKUP($B73,Settings!$DM$19:$DN$43,2,0),'Labor costs'!BB$7=VLOOKUP('Labor costs'!$B73,Settings!$DM$19:$DP$43,4,0)),Inputs!$BY20,0))</f>
        <v>0</v>
      </c>
      <c r="BC73" s="203">
        <f>IF(BB73&gt;0,BB73,IF(AND(BC$4=VLOOKUP($B73,Settings!$DM$19:$DN$43,2,0),'Labor costs'!BC$7=VLOOKUP('Labor costs'!$B73,Settings!$DM$19:$DP$43,4,0)),Inputs!$BY20,0))</f>
        <v>0</v>
      </c>
      <c r="BD73" s="203">
        <f>IF(BC73&gt;0,BC73,IF(AND(BD$4=VLOOKUP($B73,Settings!$DM$19:$DN$43,2,0),'Labor costs'!BD$7=VLOOKUP('Labor costs'!$B73,Settings!$DM$19:$DP$43,4,0)),Inputs!$BY20,0))</f>
        <v>0</v>
      </c>
      <c r="BE73" s="203">
        <f>IF(BD73&gt;0,BD73,IF(AND(BE$4=VLOOKUP($B73,Settings!$DM$19:$DN$43,2,0),'Labor costs'!BE$7=VLOOKUP('Labor costs'!$B73,Settings!$DM$19:$DP$43,4,0)),Inputs!$BY20,0))</f>
        <v>0</v>
      </c>
      <c r="BF73" s="203">
        <f>IF(BE73&gt;0,BE73,IF(AND(BF$4=VLOOKUP($B73,Settings!$DM$19:$DN$43,2,0),'Labor costs'!BF$7=VLOOKUP('Labor costs'!$B73,Settings!$DM$19:$DP$43,4,0)),Inputs!$BY20,0))</f>
        <v>0</v>
      </c>
      <c r="BG73" s="203">
        <f>IF(BF73&gt;0,BF73,IF(AND(BG$4=VLOOKUP($B73,Settings!$DM$19:$DN$43,2,0),'Labor costs'!BG$7=VLOOKUP('Labor costs'!$B73,Settings!$DM$19:$DP$43,4,0)),Inputs!$BY20,0))</f>
        <v>0</v>
      </c>
      <c r="BH73" s="203">
        <f>IF(BG73&gt;0,BG73,IF(AND(BH$4=VLOOKUP($B73,Settings!$DM$19:$DN$43,2,0),'Labor costs'!BH$7=VLOOKUP('Labor costs'!$B73,Settings!$DM$19:$DP$43,4,0)),Inputs!$BY20,0))</f>
        <v>0</v>
      </c>
      <c r="BI73" s="203">
        <f>IF(BH73&gt;0,BH73,IF(AND(BI$4=VLOOKUP($B73,Settings!$DM$19:$DN$43,2,0),'Labor costs'!BI$7=VLOOKUP('Labor costs'!$B73,Settings!$DM$19:$DP$43,4,0)),Inputs!$BY20,0))</f>
        <v>0</v>
      </c>
      <c r="BJ73" s="203">
        <f>IF(BI73&gt;0,BI73,IF(AND(BJ$4=VLOOKUP($B73,Settings!$DM$19:$DN$43,2,0),'Labor costs'!BJ$7=VLOOKUP('Labor costs'!$B73,Settings!$DM$19:$DP$43,4,0)),Inputs!$BY20,0))</f>
        <v>0</v>
      </c>
      <c r="BK73" s="203">
        <f>IF(BJ73&gt;0,BJ73,IF(AND(BK$4=VLOOKUP($B73,Settings!$DM$19:$DN$43,2,0),'Labor costs'!BK$7=VLOOKUP('Labor costs'!$B73,Settings!$DM$19:$DP$43,4,0)),Inputs!$BY20,0))</f>
        <v>0</v>
      </c>
      <c r="BL73" s="203">
        <f>IF(BK73&gt;0,BK73,IF(AND(BL$4=VLOOKUP($B73,Settings!$DM$19:$DN$43,2,0),'Labor costs'!BL$7=VLOOKUP('Labor costs'!$B73,Settings!$DM$19:$DP$43,4,0)),Inputs!$BY20,0))</f>
        <v>0</v>
      </c>
      <c r="BM73" s="203">
        <f>IF(BL73&gt;0,BL73,IF(AND(BM$4=VLOOKUP($B73,Settings!$DM$19:$DN$43,2,0),'Labor costs'!BM$7=VLOOKUP('Labor costs'!$B73,Settings!$DM$19:$DP$43,4,0)),Inputs!$BY20,0))</f>
        <v>0</v>
      </c>
      <c r="BN73" s="203">
        <f>IF(BM73&gt;0,BM73,IF(AND(BN$4=VLOOKUP($B73,Settings!$DM$19:$DN$43,2,0),'Labor costs'!BN$7=VLOOKUP('Labor costs'!$B73,Settings!$DM$19:$DP$43,4,0)),Inputs!$BY20,0))</f>
        <v>0</v>
      </c>
      <c r="BO73" s="203">
        <f>IF(BN73&gt;0,BN73,IF(AND(BO$4=VLOOKUP($B73,Settings!$DM$19:$DN$43,2,0),'Labor costs'!BO$7=VLOOKUP('Labor costs'!$B73,Settings!$DM$19:$DP$43,4,0)),Inputs!$BY20,0))</f>
        <v>0</v>
      </c>
      <c r="BP73" s="203">
        <f>IF(BO73&gt;0,BO73,IF(AND(BP$4=VLOOKUP($B73,Settings!$DM$19:$DN$43,2,0),'Labor costs'!BP$7=VLOOKUP('Labor costs'!$B73,Settings!$DM$19:$DP$43,4,0)),Inputs!$BY20,0))</f>
        <v>0</v>
      </c>
      <c r="BQ73" s="203">
        <f>IF(BP73&gt;0,BP73,IF(AND(BQ$4=VLOOKUP($B73,Settings!$DM$19:$DN$43,2,0),'Labor costs'!BQ$7=VLOOKUP('Labor costs'!$B73,Settings!$DM$19:$DP$43,4,0)),Inputs!$BY20,0))</f>
        <v>0</v>
      </c>
      <c r="BR73" s="203">
        <f>IF(BQ73&gt;0,BQ73,IF(AND(BR$4=VLOOKUP($B73,Settings!$DM$19:$DN$43,2,0),'Labor costs'!BR$7=VLOOKUP('Labor costs'!$B73,Settings!$DM$19:$DP$43,4,0)),Inputs!$BY20,0))</f>
        <v>0</v>
      </c>
      <c r="BS73" s="203">
        <f>IF(BR73&gt;0,BR73,IF(AND(BS$4=VLOOKUP($B73,Settings!$DM$19:$DN$43,2,0),'Labor costs'!BS$7=VLOOKUP('Labor costs'!$B73,Settings!$DM$19:$DP$43,4,0)),Inputs!$BY20,0))</f>
        <v>0</v>
      </c>
      <c r="BT73" s="203">
        <f>IF(BS73&gt;0,BS73,IF(AND(BT$4=VLOOKUP($B73,Settings!$DM$19:$DN$43,2,0),'Labor costs'!BT$7=VLOOKUP('Labor costs'!$B73,Settings!$DM$19:$DP$43,4,0)),Inputs!$BY20,0))</f>
        <v>0</v>
      </c>
      <c r="BU73" s="203">
        <f>IF(BT73&gt;0,BT73,IF(AND(BU$4=VLOOKUP($B73,Settings!$DM$19:$DN$43,2,0),'Labor costs'!BU$7=VLOOKUP('Labor costs'!$B73,Settings!$DM$19:$DP$43,4,0)),Inputs!$BY20,0))</f>
        <v>0</v>
      </c>
      <c r="BV73" s="203">
        <f>IF(BU73&gt;0,BU73,IF(AND(BV$4=VLOOKUP($B73,Settings!$DM$19:$DN$43,2,0),'Labor costs'!BV$7=VLOOKUP('Labor costs'!$B73,Settings!$DM$19:$DP$43,4,0)),Inputs!$BY20,0))</f>
        <v>0</v>
      </c>
      <c r="BW73" s="203">
        <f>IF(BV73&gt;0,BV73,IF(AND(BW$4=VLOOKUP($B73,Settings!$DM$19:$DN$43,2,0),'Labor costs'!BW$7=VLOOKUP('Labor costs'!$B73,Settings!$DM$19:$DP$43,4,0)),Inputs!$BY20,0))</f>
        <v>0</v>
      </c>
      <c r="BX73" s="203">
        <f>IF(BW73&gt;0,BW73,IF(AND(BX$4=VLOOKUP($B73,Settings!$DM$19:$DN$43,2,0),'Labor costs'!BX$7=VLOOKUP('Labor costs'!$B73,Settings!$DM$19:$DP$43,4,0)),Inputs!$BY20,0))</f>
        <v>0</v>
      </c>
      <c r="BY73" s="203">
        <f>IF(BX73&gt;0,BX73,IF(AND(BY$4=VLOOKUP($B73,Settings!$DM$19:$DN$43,2,0),'Labor costs'!BY$7=VLOOKUP('Labor costs'!$B73,Settings!$DM$19:$DP$43,4,0)),Inputs!$BY20,0))</f>
        <v>0</v>
      </c>
      <c r="BZ73" s="203">
        <f>IF(BY73&gt;0,BY73,IF(AND(BZ$4=VLOOKUP($B73,Settings!$DM$19:$DN$43,2,0),'Labor costs'!BZ$7=VLOOKUP('Labor costs'!$B73,Settings!$DM$19:$DP$43,4,0)),Inputs!$BY20,0))</f>
        <v>0</v>
      </c>
      <c r="CA73" s="203">
        <f>IF(BZ73&gt;0,BZ73,IF(AND(CA$4=VLOOKUP($B73,Settings!$DM$19:$DN$43,2,0),'Labor costs'!CA$7=VLOOKUP('Labor costs'!$B73,Settings!$DM$19:$DP$43,4,0)),Inputs!$BY20,0))</f>
        <v>0</v>
      </c>
      <c r="CB73" s="203">
        <f>IF(CA73&gt;0,CA73,IF(AND(CB$4=VLOOKUP($B73,Settings!$DM$19:$DN$43,2,0),'Labor costs'!CB$7=VLOOKUP('Labor costs'!$B73,Settings!$DM$19:$DP$43,4,0)),Inputs!$BY20,0))</f>
        <v>0</v>
      </c>
      <c r="CC73" s="203">
        <f>IF(CB73&gt;0,CB73,IF(AND(CC$4=VLOOKUP($B73,Settings!$DM$19:$DN$43,2,0),'Labor costs'!CC$7=VLOOKUP('Labor costs'!$B73,Settings!$DM$19:$DP$43,4,0)),Inputs!$BY20,0))</f>
        <v>0</v>
      </c>
      <c r="CD73" s="203">
        <f>IF(CC73&gt;0,CC73,IF(AND(CD$4=VLOOKUP($B73,Settings!$DM$19:$DN$43,2,0),'Labor costs'!CD$7=VLOOKUP('Labor costs'!$B73,Settings!$DM$19:$DP$43,4,0)),Inputs!$BY20,0))</f>
        <v>0</v>
      </c>
      <c r="CE73" s="203">
        <f>IF(CD73&gt;0,CD73,IF(AND(CE$4=VLOOKUP($B73,Settings!$DM$19:$DN$43,2,0),'Labor costs'!CE$7=VLOOKUP('Labor costs'!$B73,Settings!$DM$19:$DP$43,4,0)),Inputs!$BY20,0))</f>
        <v>0</v>
      </c>
      <c r="CF73" s="203">
        <f>IF(CE73&gt;0,CE73,IF(AND(CF$4=VLOOKUP($B73,Settings!$DM$19:$DN$43,2,0),'Labor costs'!CF$7=VLOOKUP('Labor costs'!$B73,Settings!$DM$19:$DP$43,4,0)),Inputs!$BY20,0))</f>
        <v>0</v>
      </c>
      <c r="CG73" s="203">
        <f>IF(CF73&gt;0,CF73,IF(AND(CG$4=VLOOKUP($B73,Settings!$DM$19:$DN$43,2,0),'Labor costs'!CG$7=VLOOKUP('Labor costs'!$B73,Settings!$DM$19:$DP$43,4,0)),Inputs!$BY20,0))</f>
        <v>0</v>
      </c>
      <c r="CH73" s="203">
        <f>IF(CG73&gt;0,CG73,IF(AND(CH$4=VLOOKUP($B73,Settings!$DM$19:$DN$43,2,0),'Labor costs'!CH$7=VLOOKUP('Labor costs'!$B73,Settings!$DM$19:$DP$43,4,0)),Inputs!$BY20,0))</f>
        <v>0</v>
      </c>
      <c r="CI73" s="203">
        <f>IF(CH73&gt;0,CH73,IF(AND(CI$4=VLOOKUP($B73,Settings!$DM$19:$DN$43,2,0),'Labor costs'!CI$7=VLOOKUP('Labor costs'!$B73,Settings!$DM$19:$DP$43,4,0)),Inputs!$BY20,0))</f>
        <v>0</v>
      </c>
      <c r="CJ73" s="203">
        <f>IF(CI73&gt;0,CI73,IF(AND(CJ$4=VLOOKUP($B73,Settings!$DM$19:$DN$43,2,0),'Labor costs'!CJ$7=VLOOKUP('Labor costs'!$B73,Settings!$DM$19:$DP$43,4,0)),Inputs!$BY20,0))</f>
        <v>0</v>
      </c>
      <c r="CK73" s="203">
        <f>IF(CJ73&gt;0,CJ73,IF(AND(CK$4=VLOOKUP($B73,Settings!$DM$19:$DN$43,2,0),'Labor costs'!CK$7=VLOOKUP('Labor costs'!$B73,Settings!$DM$19:$DP$43,4,0)),Inputs!$BY20,0))</f>
        <v>0</v>
      </c>
      <c r="CL73" s="203">
        <f>IF(CK73&gt;0,CK73,IF(AND(CL$4=VLOOKUP($B73,Settings!$DM$19:$DN$43,2,0),'Labor costs'!CL$7=VLOOKUP('Labor costs'!$B73,Settings!$DM$19:$DP$43,4,0)),Inputs!$BY20,0))</f>
        <v>0</v>
      </c>
      <c r="CM73" s="203">
        <f>IF(CL73&gt;0,CL73,IF(AND(CM$4=VLOOKUP($B73,Settings!$DM$19:$DN$43,2,0),'Labor costs'!CM$7=VLOOKUP('Labor costs'!$B73,Settings!$DM$19:$DP$43,4,0)),Inputs!$BY20,0))</f>
        <v>0</v>
      </c>
    </row>
    <row r="74" spans="2:91" hidden="1" x14ac:dyDescent="0.2">
      <c r="B74" s="205">
        <f>Inputs!BS21</f>
        <v>0</v>
      </c>
      <c r="C74" s="204"/>
      <c r="D74" s="204"/>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F74" s="203">
        <f>IF(AE74&gt;0,AE74,IF(AND(AF$4=VLOOKUP($B74,Settings!$DM$19:$DN$43,2,0),'Labor costs'!AF$7=VLOOKUP('Labor costs'!$B74,Settings!$DM$19:$DP$43,4,0)),Inputs!$BY21,0))</f>
        <v>0</v>
      </c>
      <c r="AG74" s="203">
        <f>IF(AF74&gt;0,AF74,IF(AND(AG$4=VLOOKUP($B74,Settings!$DM$19:$DN$43,2,0),'Labor costs'!AG$7=VLOOKUP('Labor costs'!$B74,Settings!$DM$19:$DP$43,4,0)),Inputs!$BY21,0))</f>
        <v>0</v>
      </c>
      <c r="AH74" s="203">
        <f>IF(AG74&gt;0,AG74,IF(AND(AH$4=VLOOKUP($B74,Settings!$DM$19:$DN$43,2,0),'Labor costs'!AH$7=VLOOKUP('Labor costs'!$B74,Settings!$DM$19:$DP$43,4,0)),Inputs!$BY21,0))</f>
        <v>0</v>
      </c>
      <c r="AI74" s="203">
        <f>IF(AH74&gt;0,AH74,IF(AND(AI$4=VLOOKUP($B74,Settings!$DM$19:$DN$43,2,0),'Labor costs'!AI$7=VLOOKUP('Labor costs'!$B74,Settings!$DM$19:$DP$43,4,0)),Inputs!$BY21,0))</f>
        <v>0</v>
      </c>
      <c r="AJ74" s="203">
        <f>IF(AI74&gt;0,AI74,IF(AND(AJ$4=VLOOKUP($B74,Settings!$DM$19:$DN$43,2,0),'Labor costs'!AJ$7=VLOOKUP('Labor costs'!$B74,Settings!$DM$19:$DP$43,4,0)),Inputs!$BY21,0))</f>
        <v>0</v>
      </c>
      <c r="AK74" s="203">
        <f>IF(AJ74&gt;0,AJ74,IF(AND(AK$4=VLOOKUP($B74,Settings!$DM$19:$DN$43,2,0),'Labor costs'!AK$7=VLOOKUP('Labor costs'!$B74,Settings!$DM$19:$DP$43,4,0)),Inputs!$BY21,0))</f>
        <v>0</v>
      </c>
      <c r="AL74" s="203">
        <f>IF(AK74&gt;0,AK74,IF(AND(AL$4=VLOOKUP($B74,Settings!$DM$19:$DN$43,2,0),'Labor costs'!AL$7=VLOOKUP('Labor costs'!$B74,Settings!$DM$19:$DP$43,4,0)),Inputs!$BY21,0))</f>
        <v>0</v>
      </c>
      <c r="AM74" s="203">
        <f>IF(AL74&gt;0,AL74,IF(AND(AM$4=VLOOKUP($B74,Settings!$DM$19:$DN$43,2,0),'Labor costs'!AM$7=VLOOKUP('Labor costs'!$B74,Settings!$DM$19:$DP$43,4,0)),Inputs!$BY21,0))</f>
        <v>0</v>
      </c>
      <c r="AN74" s="203">
        <f>IF(AM74&gt;0,AM74,IF(AND(AN$4=VLOOKUP($B74,Settings!$DM$19:$DN$43,2,0),'Labor costs'!AN$7=VLOOKUP('Labor costs'!$B74,Settings!$DM$19:$DP$43,4,0)),Inputs!$BY21,0))</f>
        <v>0</v>
      </c>
      <c r="AO74" s="203">
        <f>IF(AN74&gt;0,AN74,IF(AND(AO$4=VLOOKUP($B74,Settings!$DM$19:$DN$43,2,0),'Labor costs'!AO$7=VLOOKUP('Labor costs'!$B74,Settings!$DM$19:$DP$43,4,0)),Inputs!$BY21,0))</f>
        <v>0</v>
      </c>
      <c r="AP74" s="203">
        <f>IF(AO74&gt;0,AO74,IF(AND(AP$4=VLOOKUP($B74,Settings!$DM$19:$DN$43,2,0),'Labor costs'!AP$7=VLOOKUP('Labor costs'!$B74,Settings!$DM$19:$DP$43,4,0)),Inputs!$BY21,0))</f>
        <v>0</v>
      </c>
      <c r="AQ74" s="203">
        <f>IF(AP74&gt;0,AP74,IF(AND(AQ$4=VLOOKUP($B74,Settings!$DM$19:$DN$43,2,0),'Labor costs'!AQ$7=VLOOKUP('Labor costs'!$B74,Settings!$DM$19:$DP$43,4,0)),Inputs!$BY21,0))</f>
        <v>0</v>
      </c>
      <c r="AR74" s="203">
        <f>IF(AQ74&gt;0,AQ74,IF(AND(AR$4=VLOOKUP($B74,Settings!$DM$19:$DN$43,2,0),'Labor costs'!AR$7=VLOOKUP('Labor costs'!$B74,Settings!$DM$19:$DP$43,4,0)),Inputs!$BY21,0))</f>
        <v>0</v>
      </c>
      <c r="AS74" s="203">
        <f>IF(AR74&gt;0,AR74,IF(AND(AS$4=VLOOKUP($B74,Settings!$DM$19:$DN$43,2,0),'Labor costs'!AS$7=VLOOKUP('Labor costs'!$B74,Settings!$DM$19:$DP$43,4,0)),Inputs!$BY21,0))</f>
        <v>0</v>
      </c>
      <c r="AT74" s="203">
        <f>IF(AS74&gt;0,AS74,IF(AND(AT$4=VLOOKUP($B74,Settings!$DM$19:$DN$43,2,0),'Labor costs'!AT$7=VLOOKUP('Labor costs'!$B74,Settings!$DM$19:$DP$43,4,0)),Inputs!$BY21,0))</f>
        <v>0</v>
      </c>
      <c r="AU74" s="203">
        <f>IF(AT74&gt;0,AT74,IF(AND(AU$4=VLOOKUP($B74,Settings!$DM$19:$DN$43,2,0),'Labor costs'!AU$7=VLOOKUP('Labor costs'!$B74,Settings!$DM$19:$DP$43,4,0)),Inputs!$BY21,0))</f>
        <v>0</v>
      </c>
      <c r="AV74" s="203">
        <f>IF(AU74&gt;0,AU74,IF(AND(AV$4=VLOOKUP($B74,Settings!$DM$19:$DN$43,2,0),'Labor costs'!AV$7=VLOOKUP('Labor costs'!$B74,Settings!$DM$19:$DP$43,4,0)),Inputs!$BY21,0))</f>
        <v>0</v>
      </c>
      <c r="AW74" s="203">
        <f>IF(AV74&gt;0,AV74,IF(AND(AW$4=VLOOKUP($B74,Settings!$DM$19:$DN$43,2,0),'Labor costs'!AW$7=VLOOKUP('Labor costs'!$B74,Settings!$DM$19:$DP$43,4,0)),Inputs!$BY21,0))</f>
        <v>0</v>
      </c>
      <c r="AX74" s="203">
        <f>IF(AW74&gt;0,AW74,IF(AND(AX$4=VLOOKUP($B74,Settings!$DM$19:$DN$43,2,0),'Labor costs'!AX$7=VLOOKUP('Labor costs'!$B74,Settings!$DM$19:$DP$43,4,0)),Inputs!$BY21,0))</f>
        <v>0</v>
      </c>
      <c r="AY74" s="203">
        <f>IF(AX74&gt;0,AX74,IF(AND(AY$4=VLOOKUP($B74,Settings!$DM$19:$DN$43,2,0),'Labor costs'!AY$7=VLOOKUP('Labor costs'!$B74,Settings!$DM$19:$DP$43,4,0)),Inputs!$BY21,0))</f>
        <v>0</v>
      </c>
      <c r="AZ74" s="203">
        <f>IF(AY74&gt;0,AY74,IF(AND(AZ$4=VLOOKUP($B74,Settings!$DM$19:$DN$43,2,0),'Labor costs'!AZ$7=VLOOKUP('Labor costs'!$B74,Settings!$DM$19:$DP$43,4,0)),Inputs!$BY21,0))</f>
        <v>0</v>
      </c>
      <c r="BA74" s="203">
        <f>IF(AZ74&gt;0,AZ74,IF(AND(BA$4=VLOOKUP($B74,Settings!$DM$19:$DN$43,2,0),'Labor costs'!BA$7=VLOOKUP('Labor costs'!$B74,Settings!$DM$19:$DP$43,4,0)),Inputs!$BY21,0))</f>
        <v>0</v>
      </c>
      <c r="BB74" s="203">
        <f>IF(BA74&gt;0,BA74,IF(AND(BB$4=VLOOKUP($B74,Settings!$DM$19:$DN$43,2,0),'Labor costs'!BB$7=VLOOKUP('Labor costs'!$B74,Settings!$DM$19:$DP$43,4,0)),Inputs!$BY21,0))</f>
        <v>0</v>
      </c>
      <c r="BC74" s="203">
        <f>IF(BB74&gt;0,BB74,IF(AND(BC$4=VLOOKUP($B74,Settings!$DM$19:$DN$43,2,0),'Labor costs'!BC$7=VLOOKUP('Labor costs'!$B74,Settings!$DM$19:$DP$43,4,0)),Inputs!$BY21,0))</f>
        <v>0</v>
      </c>
      <c r="BD74" s="203">
        <f>IF(BC74&gt;0,BC74,IF(AND(BD$4=VLOOKUP($B74,Settings!$DM$19:$DN$43,2,0),'Labor costs'!BD$7=VLOOKUP('Labor costs'!$B74,Settings!$DM$19:$DP$43,4,0)),Inputs!$BY21,0))</f>
        <v>0</v>
      </c>
      <c r="BE74" s="203">
        <f>IF(BD74&gt;0,BD74,IF(AND(BE$4=VLOOKUP($B74,Settings!$DM$19:$DN$43,2,0),'Labor costs'!BE$7=VLOOKUP('Labor costs'!$B74,Settings!$DM$19:$DP$43,4,0)),Inputs!$BY21,0))</f>
        <v>0</v>
      </c>
      <c r="BF74" s="203">
        <f>IF(BE74&gt;0,BE74,IF(AND(BF$4=VLOOKUP($B74,Settings!$DM$19:$DN$43,2,0),'Labor costs'!BF$7=VLOOKUP('Labor costs'!$B74,Settings!$DM$19:$DP$43,4,0)),Inputs!$BY21,0))</f>
        <v>0</v>
      </c>
      <c r="BG74" s="203">
        <f>IF(BF74&gt;0,BF74,IF(AND(BG$4=VLOOKUP($B74,Settings!$DM$19:$DN$43,2,0),'Labor costs'!BG$7=VLOOKUP('Labor costs'!$B74,Settings!$DM$19:$DP$43,4,0)),Inputs!$BY21,0))</f>
        <v>0</v>
      </c>
      <c r="BH74" s="203">
        <f>IF(BG74&gt;0,BG74,IF(AND(BH$4=VLOOKUP($B74,Settings!$DM$19:$DN$43,2,0),'Labor costs'!BH$7=VLOOKUP('Labor costs'!$B74,Settings!$DM$19:$DP$43,4,0)),Inputs!$BY21,0))</f>
        <v>0</v>
      </c>
      <c r="BI74" s="203">
        <f>IF(BH74&gt;0,BH74,IF(AND(BI$4=VLOOKUP($B74,Settings!$DM$19:$DN$43,2,0),'Labor costs'!BI$7=VLOOKUP('Labor costs'!$B74,Settings!$DM$19:$DP$43,4,0)),Inputs!$BY21,0))</f>
        <v>0</v>
      </c>
      <c r="BJ74" s="203">
        <f>IF(BI74&gt;0,BI74,IF(AND(BJ$4=VLOOKUP($B74,Settings!$DM$19:$DN$43,2,0),'Labor costs'!BJ$7=VLOOKUP('Labor costs'!$B74,Settings!$DM$19:$DP$43,4,0)),Inputs!$BY21,0))</f>
        <v>0</v>
      </c>
      <c r="BK74" s="203">
        <f>IF(BJ74&gt;0,BJ74,IF(AND(BK$4=VLOOKUP($B74,Settings!$DM$19:$DN$43,2,0),'Labor costs'!BK$7=VLOOKUP('Labor costs'!$B74,Settings!$DM$19:$DP$43,4,0)),Inputs!$BY21,0))</f>
        <v>0</v>
      </c>
      <c r="BL74" s="203">
        <f>IF(BK74&gt;0,BK74,IF(AND(BL$4=VLOOKUP($B74,Settings!$DM$19:$DN$43,2,0),'Labor costs'!BL$7=VLOOKUP('Labor costs'!$B74,Settings!$DM$19:$DP$43,4,0)),Inputs!$BY21,0))</f>
        <v>0</v>
      </c>
      <c r="BM74" s="203">
        <f>IF(BL74&gt;0,BL74,IF(AND(BM$4=VLOOKUP($B74,Settings!$DM$19:$DN$43,2,0),'Labor costs'!BM$7=VLOOKUP('Labor costs'!$B74,Settings!$DM$19:$DP$43,4,0)),Inputs!$BY21,0))</f>
        <v>0</v>
      </c>
      <c r="BN74" s="203">
        <f>IF(BM74&gt;0,BM74,IF(AND(BN$4=VLOOKUP($B74,Settings!$DM$19:$DN$43,2,0),'Labor costs'!BN$7=VLOOKUP('Labor costs'!$B74,Settings!$DM$19:$DP$43,4,0)),Inputs!$BY21,0))</f>
        <v>0</v>
      </c>
      <c r="BO74" s="203">
        <f>IF(BN74&gt;0,BN74,IF(AND(BO$4=VLOOKUP($B74,Settings!$DM$19:$DN$43,2,0),'Labor costs'!BO$7=VLOOKUP('Labor costs'!$B74,Settings!$DM$19:$DP$43,4,0)),Inputs!$BY21,0))</f>
        <v>0</v>
      </c>
      <c r="BP74" s="203">
        <f>IF(BO74&gt;0,BO74,IF(AND(BP$4=VLOOKUP($B74,Settings!$DM$19:$DN$43,2,0),'Labor costs'!BP$7=VLOOKUP('Labor costs'!$B74,Settings!$DM$19:$DP$43,4,0)),Inputs!$BY21,0))</f>
        <v>0</v>
      </c>
      <c r="BQ74" s="203">
        <f>IF(BP74&gt;0,BP74,IF(AND(BQ$4=VLOOKUP($B74,Settings!$DM$19:$DN$43,2,0),'Labor costs'!BQ$7=VLOOKUP('Labor costs'!$B74,Settings!$DM$19:$DP$43,4,0)),Inputs!$BY21,0))</f>
        <v>0</v>
      </c>
      <c r="BR74" s="203">
        <f>IF(BQ74&gt;0,BQ74,IF(AND(BR$4=VLOOKUP($B74,Settings!$DM$19:$DN$43,2,0),'Labor costs'!BR$7=VLOOKUP('Labor costs'!$B74,Settings!$DM$19:$DP$43,4,0)),Inputs!$BY21,0))</f>
        <v>0</v>
      </c>
      <c r="BS74" s="203">
        <f>IF(BR74&gt;0,BR74,IF(AND(BS$4=VLOOKUP($B74,Settings!$DM$19:$DN$43,2,0),'Labor costs'!BS$7=VLOOKUP('Labor costs'!$B74,Settings!$DM$19:$DP$43,4,0)),Inputs!$BY21,0))</f>
        <v>0</v>
      </c>
      <c r="BT74" s="203">
        <f>IF(BS74&gt;0,BS74,IF(AND(BT$4=VLOOKUP($B74,Settings!$DM$19:$DN$43,2,0),'Labor costs'!BT$7=VLOOKUP('Labor costs'!$B74,Settings!$DM$19:$DP$43,4,0)),Inputs!$BY21,0))</f>
        <v>0</v>
      </c>
      <c r="BU74" s="203">
        <f>IF(BT74&gt;0,BT74,IF(AND(BU$4=VLOOKUP($B74,Settings!$DM$19:$DN$43,2,0),'Labor costs'!BU$7=VLOOKUP('Labor costs'!$B74,Settings!$DM$19:$DP$43,4,0)),Inputs!$BY21,0))</f>
        <v>0</v>
      </c>
      <c r="BV74" s="203">
        <f>IF(BU74&gt;0,BU74,IF(AND(BV$4=VLOOKUP($B74,Settings!$DM$19:$DN$43,2,0),'Labor costs'!BV$7=VLOOKUP('Labor costs'!$B74,Settings!$DM$19:$DP$43,4,0)),Inputs!$BY21,0))</f>
        <v>0</v>
      </c>
      <c r="BW74" s="203">
        <f>IF(BV74&gt;0,BV74,IF(AND(BW$4=VLOOKUP($B74,Settings!$DM$19:$DN$43,2,0),'Labor costs'!BW$7=VLOOKUP('Labor costs'!$B74,Settings!$DM$19:$DP$43,4,0)),Inputs!$BY21,0))</f>
        <v>0</v>
      </c>
      <c r="BX74" s="203">
        <f>IF(BW74&gt;0,BW74,IF(AND(BX$4=VLOOKUP($B74,Settings!$DM$19:$DN$43,2,0),'Labor costs'!BX$7=VLOOKUP('Labor costs'!$B74,Settings!$DM$19:$DP$43,4,0)),Inputs!$BY21,0))</f>
        <v>0</v>
      </c>
      <c r="BY74" s="203">
        <f>IF(BX74&gt;0,BX74,IF(AND(BY$4=VLOOKUP($B74,Settings!$DM$19:$DN$43,2,0),'Labor costs'!BY$7=VLOOKUP('Labor costs'!$B74,Settings!$DM$19:$DP$43,4,0)),Inputs!$BY21,0))</f>
        <v>0</v>
      </c>
      <c r="BZ74" s="203">
        <f>IF(BY74&gt;0,BY74,IF(AND(BZ$4=VLOOKUP($B74,Settings!$DM$19:$DN$43,2,0),'Labor costs'!BZ$7=VLOOKUP('Labor costs'!$B74,Settings!$DM$19:$DP$43,4,0)),Inputs!$BY21,0))</f>
        <v>0</v>
      </c>
      <c r="CA74" s="203">
        <f>IF(BZ74&gt;0,BZ74,IF(AND(CA$4=VLOOKUP($B74,Settings!$DM$19:$DN$43,2,0),'Labor costs'!CA$7=VLOOKUP('Labor costs'!$B74,Settings!$DM$19:$DP$43,4,0)),Inputs!$BY21,0))</f>
        <v>0</v>
      </c>
      <c r="CB74" s="203">
        <f>IF(CA74&gt;0,CA74,IF(AND(CB$4=VLOOKUP($B74,Settings!$DM$19:$DN$43,2,0),'Labor costs'!CB$7=VLOOKUP('Labor costs'!$B74,Settings!$DM$19:$DP$43,4,0)),Inputs!$BY21,0))</f>
        <v>0</v>
      </c>
      <c r="CC74" s="203">
        <f>IF(CB74&gt;0,CB74,IF(AND(CC$4=VLOOKUP($B74,Settings!$DM$19:$DN$43,2,0),'Labor costs'!CC$7=VLOOKUP('Labor costs'!$B74,Settings!$DM$19:$DP$43,4,0)),Inputs!$BY21,0))</f>
        <v>0</v>
      </c>
      <c r="CD74" s="203">
        <f>IF(CC74&gt;0,CC74,IF(AND(CD$4=VLOOKUP($B74,Settings!$DM$19:$DN$43,2,0),'Labor costs'!CD$7=VLOOKUP('Labor costs'!$B74,Settings!$DM$19:$DP$43,4,0)),Inputs!$BY21,0))</f>
        <v>0</v>
      </c>
      <c r="CE74" s="203">
        <f>IF(CD74&gt;0,CD74,IF(AND(CE$4=VLOOKUP($B74,Settings!$DM$19:$DN$43,2,0),'Labor costs'!CE$7=VLOOKUP('Labor costs'!$B74,Settings!$DM$19:$DP$43,4,0)),Inputs!$BY21,0))</f>
        <v>0</v>
      </c>
      <c r="CF74" s="203">
        <f>IF(CE74&gt;0,CE74,IF(AND(CF$4=VLOOKUP($B74,Settings!$DM$19:$DN$43,2,0),'Labor costs'!CF$7=VLOOKUP('Labor costs'!$B74,Settings!$DM$19:$DP$43,4,0)),Inputs!$BY21,0))</f>
        <v>0</v>
      </c>
      <c r="CG74" s="203">
        <f>IF(CF74&gt;0,CF74,IF(AND(CG$4=VLOOKUP($B74,Settings!$DM$19:$DN$43,2,0),'Labor costs'!CG$7=VLOOKUP('Labor costs'!$B74,Settings!$DM$19:$DP$43,4,0)),Inputs!$BY21,0))</f>
        <v>0</v>
      </c>
      <c r="CH74" s="203">
        <f>IF(CG74&gt;0,CG74,IF(AND(CH$4=VLOOKUP($B74,Settings!$DM$19:$DN$43,2,0),'Labor costs'!CH$7=VLOOKUP('Labor costs'!$B74,Settings!$DM$19:$DP$43,4,0)),Inputs!$BY21,0))</f>
        <v>0</v>
      </c>
      <c r="CI74" s="203">
        <f>IF(CH74&gt;0,CH74,IF(AND(CI$4=VLOOKUP($B74,Settings!$DM$19:$DN$43,2,0),'Labor costs'!CI$7=VLOOKUP('Labor costs'!$B74,Settings!$DM$19:$DP$43,4,0)),Inputs!$BY21,0))</f>
        <v>0</v>
      </c>
      <c r="CJ74" s="203">
        <f>IF(CI74&gt;0,CI74,IF(AND(CJ$4=VLOOKUP($B74,Settings!$DM$19:$DN$43,2,0),'Labor costs'!CJ$7=VLOOKUP('Labor costs'!$B74,Settings!$DM$19:$DP$43,4,0)),Inputs!$BY21,0))</f>
        <v>0</v>
      </c>
      <c r="CK74" s="203">
        <f>IF(CJ74&gt;0,CJ74,IF(AND(CK$4=VLOOKUP($B74,Settings!$DM$19:$DN$43,2,0),'Labor costs'!CK$7=VLOOKUP('Labor costs'!$B74,Settings!$DM$19:$DP$43,4,0)),Inputs!$BY21,0))</f>
        <v>0</v>
      </c>
      <c r="CL74" s="203">
        <f>IF(CK74&gt;0,CK74,IF(AND(CL$4=VLOOKUP($B74,Settings!$DM$19:$DN$43,2,0),'Labor costs'!CL$7=VLOOKUP('Labor costs'!$B74,Settings!$DM$19:$DP$43,4,0)),Inputs!$BY21,0))</f>
        <v>0</v>
      </c>
      <c r="CM74" s="203">
        <f>IF(CL74&gt;0,CL74,IF(AND(CM$4=VLOOKUP($B74,Settings!$DM$19:$DN$43,2,0),'Labor costs'!CM$7=VLOOKUP('Labor costs'!$B74,Settings!$DM$19:$DP$43,4,0)),Inputs!$BY21,0))</f>
        <v>0</v>
      </c>
    </row>
    <row r="75" spans="2:91" hidden="1" x14ac:dyDescent="0.2">
      <c r="B75" s="205">
        <f>Inputs!BS22</f>
        <v>0</v>
      </c>
      <c r="C75" s="204"/>
      <c r="D75" s="204"/>
      <c r="E75" s="204"/>
      <c r="F75" s="204"/>
      <c r="G75" s="204"/>
      <c r="H75" s="204"/>
      <c r="I75" s="204"/>
      <c r="J75" s="204"/>
      <c r="K75" s="204"/>
      <c r="L75" s="204"/>
      <c r="M75" s="204"/>
      <c r="N75" s="204"/>
      <c r="O75" s="204"/>
      <c r="P75" s="204"/>
      <c r="Q75" s="204"/>
      <c r="R75" s="204"/>
      <c r="S75" s="204"/>
      <c r="T75" s="204"/>
      <c r="U75" s="204"/>
      <c r="V75" s="204"/>
      <c r="W75" s="204"/>
      <c r="X75" s="204"/>
      <c r="Y75" s="204"/>
      <c r="Z75" s="204"/>
      <c r="AA75" s="204"/>
      <c r="AB75" s="204"/>
      <c r="AC75" s="204"/>
      <c r="AD75" s="204"/>
      <c r="AF75" s="203">
        <f>IF(AE75&gt;0,AE75,IF(AND(AF$4=VLOOKUP($B75,Settings!$DM$19:$DN$43,2,0),'Labor costs'!AF$7=VLOOKUP('Labor costs'!$B75,Settings!$DM$19:$DP$43,4,0)),Inputs!$BY22,0))</f>
        <v>0</v>
      </c>
      <c r="AG75" s="203">
        <f>IF(AF75&gt;0,AF75,IF(AND(AG$4=VLOOKUP($B75,Settings!$DM$19:$DN$43,2,0),'Labor costs'!AG$7=VLOOKUP('Labor costs'!$B75,Settings!$DM$19:$DP$43,4,0)),Inputs!$BY22,0))</f>
        <v>0</v>
      </c>
      <c r="AH75" s="203">
        <f>IF(AG75&gt;0,AG75,IF(AND(AH$4=VLOOKUP($B75,Settings!$DM$19:$DN$43,2,0),'Labor costs'!AH$7=VLOOKUP('Labor costs'!$B75,Settings!$DM$19:$DP$43,4,0)),Inputs!$BY22,0))</f>
        <v>0</v>
      </c>
      <c r="AI75" s="203">
        <f>IF(AH75&gt;0,AH75,IF(AND(AI$4=VLOOKUP($B75,Settings!$DM$19:$DN$43,2,0),'Labor costs'!AI$7=VLOOKUP('Labor costs'!$B75,Settings!$DM$19:$DP$43,4,0)),Inputs!$BY22,0))</f>
        <v>0</v>
      </c>
      <c r="AJ75" s="203">
        <f>IF(AI75&gt;0,AI75,IF(AND(AJ$4=VLOOKUP($B75,Settings!$DM$19:$DN$43,2,0),'Labor costs'!AJ$7=VLOOKUP('Labor costs'!$B75,Settings!$DM$19:$DP$43,4,0)),Inputs!$BY22,0))</f>
        <v>0</v>
      </c>
      <c r="AK75" s="203">
        <f>IF(AJ75&gt;0,AJ75,IF(AND(AK$4=VLOOKUP($B75,Settings!$DM$19:$DN$43,2,0),'Labor costs'!AK$7=VLOOKUP('Labor costs'!$B75,Settings!$DM$19:$DP$43,4,0)),Inputs!$BY22,0))</f>
        <v>0</v>
      </c>
      <c r="AL75" s="203">
        <f>IF(AK75&gt;0,AK75,IF(AND(AL$4=VLOOKUP($B75,Settings!$DM$19:$DN$43,2,0),'Labor costs'!AL$7=VLOOKUP('Labor costs'!$B75,Settings!$DM$19:$DP$43,4,0)),Inputs!$BY22,0))</f>
        <v>0</v>
      </c>
      <c r="AM75" s="203">
        <f>IF(AL75&gt;0,AL75,IF(AND(AM$4=VLOOKUP($B75,Settings!$DM$19:$DN$43,2,0),'Labor costs'!AM$7=VLOOKUP('Labor costs'!$B75,Settings!$DM$19:$DP$43,4,0)),Inputs!$BY22,0))</f>
        <v>0</v>
      </c>
      <c r="AN75" s="203">
        <f>IF(AM75&gt;0,AM75,IF(AND(AN$4=VLOOKUP($B75,Settings!$DM$19:$DN$43,2,0),'Labor costs'!AN$7=VLOOKUP('Labor costs'!$B75,Settings!$DM$19:$DP$43,4,0)),Inputs!$BY22,0))</f>
        <v>0</v>
      </c>
      <c r="AO75" s="203">
        <f>IF(AN75&gt;0,AN75,IF(AND(AO$4=VLOOKUP($B75,Settings!$DM$19:$DN$43,2,0),'Labor costs'!AO$7=VLOOKUP('Labor costs'!$B75,Settings!$DM$19:$DP$43,4,0)),Inputs!$BY22,0))</f>
        <v>0</v>
      </c>
      <c r="AP75" s="203">
        <f>IF(AO75&gt;0,AO75,IF(AND(AP$4=VLOOKUP($B75,Settings!$DM$19:$DN$43,2,0),'Labor costs'!AP$7=VLOOKUP('Labor costs'!$B75,Settings!$DM$19:$DP$43,4,0)),Inputs!$BY22,0))</f>
        <v>0</v>
      </c>
      <c r="AQ75" s="203">
        <f>IF(AP75&gt;0,AP75,IF(AND(AQ$4=VLOOKUP($B75,Settings!$DM$19:$DN$43,2,0),'Labor costs'!AQ$7=VLOOKUP('Labor costs'!$B75,Settings!$DM$19:$DP$43,4,0)),Inputs!$BY22,0))</f>
        <v>0</v>
      </c>
      <c r="AR75" s="203">
        <f>IF(AQ75&gt;0,AQ75,IF(AND(AR$4=VLOOKUP($B75,Settings!$DM$19:$DN$43,2,0),'Labor costs'!AR$7=VLOOKUP('Labor costs'!$B75,Settings!$DM$19:$DP$43,4,0)),Inputs!$BY22,0))</f>
        <v>0</v>
      </c>
      <c r="AS75" s="203">
        <f>IF(AR75&gt;0,AR75,IF(AND(AS$4=VLOOKUP($B75,Settings!$DM$19:$DN$43,2,0),'Labor costs'!AS$7=VLOOKUP('Labor costs'!$B75,Settings!$DM$19:$DP$43,4,0)),Inputs!$BY22,0))</f>
        <v>0</v>
      </c>
      <c r="AT75" s="203">
        <f>IF(AS75&gt;0,AS75,IF(AND(AT$4=VLOOKUP($B75,Settings!$DM$19:$DN$43,2,0),'Labor costs'!AT$7=VLOOKUP('Labor costs'!$B75,Settings!$DM$19:$DP$43,4,0)),Inputs!$BY22,0))</f>
        <v>0</v>
      </c>
      <c r="AU75" s="203">
        <f>IF(AT75&gt;0,AT75,IF(AND(AU$4=VLOOKUP($B75,Settings!$DM$19:$DN$43,2,0),'Labor costs'!AU$7=VLOOKUP('Labor costs'!$B75,Settings!$DM$19:$DP$43,4,0)),Inputs!$BY22,0))</f>
        <v>0</v>
      </c>
      <c r="AV75" s="203">
        <f>IF(AU75&gt;0,AU75,IF(AND(AV$4=VLOOKUP($B75,Settings!$DM$19:$DN$43,2,0),'Labor costs'!AV$7=VLOOKUP('Labor costs'!$B75,Settings!$DM$19:$DP$43,4,0)),Inputs!$BY22,0))</f>
        <v>0</v>
      </c>
      <c r="AW75" s="203">
        <f>IF(AV75&gt;0,AV75,IF(AND(AW$4=VLOOKUP($B75,Settings!$DM$19:$DN$43,2,0),'Labor costs'!AW$7=VLOOKUP('Labor costs'!$B75,Settings!$DM$19:$DP$43,4,0)),Inputs!$BY22,0))</f>
        <v>0</v>
      </c>
      <c r="AX75" s="203">
        <f>IF(AW75&gt;0,AW75,IF(AND(AX$4=VLOOKUP($B75,Settings!$DM$19:$DN$43,2,0),'Labor costs'!AX$7=VLOOKUP('Labor costs'!$B75,Settings!$DM$19:$DP$43,4,0)),Inputs!$BY22,0))</f>
        <v>0</v>
      </c>
      <c r="AY75" s="203">
        <f>IF(AX75&gt;0,AX75,IF(AND(AY$4=VLOOKUP($B75,Settings!$DM$19:$DN$43,2,0),'Labor costs'!AY$7=VLOOKUP('Labor costs'!$B75,Settings!$DM$19:$DP$43,4,0)),Inputs!$BY22,0))</f>
        <v>0</v>
      </c>
      <c r="AZ75" s="203">
        <f>IF(AY75&gt;0,AY75,IF(AND(AZ$4=VLOOKUP($B75,Settings!$DM$19:$DN$43,2,0),'Labor costs'!AZ$7=VLOOKUP('Labor costs'!$B75,Settings!$DM$19:$DP$43,4,0)),Inputs!$BY22,0))</f>
        <v>0</v>
      </c>
      <c r="BA75" s="203">
        <f>IF(AZ75&gt;0,AZ75,IF(AND(BA$4=VLOOKUP($B75,Settings!$DM$19:$DN$43,2,0),'Labor costs'!BA$7=VLOOKUP('Labor costs'!$B75,Settings!$DM$19:$DP$43,4,0)),Inputs!$BY22,0))</f>
        <v>0</v>
      </c>
      <c r="BB75" s="203">
        <f>IF(BA75&gt;0,BA75,IF(AND(BB$4=VLOOKUP($B75,Settings!$DM$19:$DN$43,2,0),'Labor costs'!BB$7=VLOOKUP('Labor costs'!$B75,Settings!$DM$19:$DP$43,4,0)),Inputs!$BY22,0))</f>
        <v>0</v>
      </c>
      <c r="BC75" s="203">
        <f>IF(BB75&gt;0,BB75,IF(AND(BC$4=VLOOKUP($B75,Settings!$DM$19:$DN$43,2,0),'Labor costs'!BC$7=VLOOKUP('Labor costs'!$B75,Settings!$DM$19:$DP$43,4,0)),Inputs!$BY22,0))</f>
        <v>0</v>
      </c>
      <c r="BD75" s="203">
        <f>IF(BC75&gt;0,BC75,IF(AND(BD$4=VLOOKUP($B75,Settings!$DM$19:$DN$43,2,0),'Labor costs'!BD$7=VLOOKUP('Labor costs'!$B75,Settings!$DM$19:$DP$43,4,0)),Inputs!$BY22,0))</f>
        <v>0</v>
      </c>
      <c r="BE75" s="203">
        <f>IF(BD75&gt;0,BD75,IF(AND(BE$4=VLOOKUP($B75,Settings!$DM$19:$DN$43,2,0),'Labor costs'!BE$7=VLOOKUP('Labor costs'!$B75,Settings!$DM$19:$DP$43,4,0)),Inputs!$BY22,0))</f>
        <v>0</v>
      </c>
      <c r="BF75" s="203">
        <f>IF(BE75&gt;0,BE75,IF(AND(BF$4=VLOOKUP($B75,Settings!$DM$19:$DN$43,2,0),'Labor costs'!BF$7=VLOOKUP('Labor costs'!$B75,Settings!$DM$19:$DP$43,4,0)),Inputs!$BY22,0))</f>
        <v>0</v>
      </c>
      <c r="BG75" s="203">
        <f>IF(BF75&gt;0,BF75,IF(AND(BG$4=VLOOKUP($B75,Settings!$DM$19:$DN$43,2,0),'Labor costs'!BG$7=VLOOKUP('Labor costs'!$B75,Settings!$DM$19:$DP$43,4,0)),Inputs!$BY22,0))</f>
        <v>0</v>
      </c>
      <c r="BH75" s="203">
        <f>IF(BG75&gt;0,BG75,IF(AND(BH$4=VLOOKUP($B75,Settings!$DM$19:$DN$43,2,0),'Labor costs'!BH$7=VLOOKUP('Labor costs'!$B75,Settings!$DM$19:$DP$43,4,0)),Inputs!$BY22,0))</f>
        <v>0</v>
      </c>
      <c r="BI75" s="203">
        <f>IF(BH75&gt;0,BH75,IF(AND(BI$4=VLOOKUP($B75,Settings!$DM$19:$DN$43,2,0),'Labor costs'!BI$7=VLOOKUP('Labor costs'!$B75,Settings!$DM$19:$DP$43,4,0)),Inputs!$BY22,0))</f>
        <v>0</v>
      </c>
      <c r="BJ75" s="203">
        <f>IF(BI75&gt;0,BI75,IF(AND(BJ$4=VLOOKUP($B75,Settings!$DM$19:$DN$43,2,0),'Labor costs'!BJ$7=VLOOKUP('Labor costs'!$B75,Settings!$DM$19:$DP$43,4,0)),Inputs!$BY22,0))</f>
        <v>0</v>
      </c>
      <c r="BK75" s="203">
        <f>IF(BJ75&gt;0,BJ75,IF(AND(BK$4=VLOOKUP($B75,Settings!$DM$19:$DN$43,2,0),'Labor costs'!BK$7=VLOOKUP('Labor costs'!$B75,Settings!$DM$19:$DP$43,4,0)),Inputs!$BY22,0))</f>
        <v>0</v>
      </c>
      <c r="BL75" s="203">
        <f>IF(BK75&gt;0,BK75,IF(AND(BL$4=VLOOKUP($B75,Settings!$DM$19:$DN$43,2,0),'Labor costs'!BL$7=VLOOKUP('Labor costs'!$B75,Settings!$DM$19:$DP$43,4,0)),Inputs!$BY22,0))</f>
        <v>0</v>
      </c>
      <c r="BM75" s="203">
        <f>IF(BL75&gt;0,BL75,IF(AND(BM$4=VLOOKUP($B75,Settings!$DM$19:$DN$43,2,0),'Labor costs'!BM$7=VLOOKUP('Labor costs'!$B75,Settings!$DM$19:$DP$43,4,0)),Inputs!$BY22,0))</f>
        <v>0</v>
      </c>
      <c r="BN75" s="203">
        <f>IF(BM75&gt;0,BM75,IF(AND(BN$4=VLOOKUP($B75,Settings!$DM$19:$DN$43,2,0),'Labor costs'!BN$7=VLOOKUP('Labor costs'!$B75,Settings!$DM$19:$DP$43,4,0)),Inputs!$BY22,0))</f>
        <v>0</v>
      </c>
      <c r="BO75" s="203">
        <f>IF(BN75&gt;0,BN75,IF(AND(BO$4=VLOOKUP($B75,Settings!$DM$19:$DN$43,2,0),'Labor costs'!BO$7=VLOOKUP('Labor costs'!$B75,Settings!$DM$19:$DP$43,4,0)),Inputs!$BY22,0))</f>
        <v>0</v>
      </c>
      <c r="BP75" s="203">
        <f>IF(BO75&gt;0,BO75,IF(AND(BP$4=VLOOKUP($B75,Settings!$DM$19:$DN$43,2,0),'Labor costs'!BP$7=VLOOKUP('Labor costs'!$B75,Settings!$DM$19:$DP$43,4,0)),Inputs!$BY22,0))</f>
        <v>0</v>
      </c>
      <c r="BQ75" s="203">
        <f>IF(BP75&gt;0,BP75,IF(AND(BQ$4=VLOOKUP($B75,Settings!$DM$19:$DN$43,2,0),'Labor costs'!BQ$7=VLOOKUP('Labor costs'!$B75,Settings!$DM$19:$DP$43,4,0)),Inputs!$BY22,0))</f>
        <v>0</v>
      </c>
      <c r="BR75" s="203">
        <f>IF(BQ75&gt;0,BQ75,IF(AND(BR$4=VLOOKUP($B75,Settings!$DM$19:$DN$43,2,0),'Labor costs'!BR$7=VLOOKUP('Labor costs'!$B75,Settings!$DM$19:$DP$43,4,0)),Inputs!$BY22,0))</f>
        <v>0</v>
      </c>
      <c r="BS75" s="203">
        <f>IF(BR75&gt;0,BR75,IF(AND(BS$4=VLOOKUP($B75,Settings!$DM$19:$DN$43,2,0),'Labor costs'!BS$7=VLOOKUP('Labor costs'!$B75,Settings!$DM$19:$DP$43,4,0)),Inputs!$BY22,0))</f>
        <v>0</v>
      </c>
      <c r="BT75" s="203">
        <f>IF(BS75&gt;0,BS75,IF(AND(BT$4=VLOOKUP($B75,Settings!$DM$19:$DN$43,2,0),'Labor costs'!BT$7=VLOOKUP('Labor costs'!$B75,Settings!$DM$19:$DP$43,4,0)),Inputs!$BY22,0))</f>
        <v>0</v>
      </c>
      <c r="BU75" s="203">
        <f>IF(BT75&gt;0,BT75,IF(AND(BU$4=VLOOKUP($B75,Settings!$DM$19:$DN$43,2,0),'Labor costs'!BU$7=VLOOKUP('Labor costs'!$B75,Settings!$DM$19:$DP$43,4,0)),Inputs!$BY22,0))</f>
        <v>0</v>
      </c>
      <c r="BV75" s="203">
        <f>IF(BU75&gt;0,BU75,IF(AND(BV$4=VLOOKUP($B75,Settings!$DM$19:$DN$43,2,0),'Labor costs'!BV$7=VLOOKUP('Labor costs'!$B75,Settings!$DM$19:$DP$43,4,0)),Inputs!$BY22,0))</f>
        <v>0</v>
      </c>
      <c r="BW75" s="203">
        <f>IF(BV75&gt;0,BV75,IF(AND(BW$4=VLOOKUP($B75,Settings!$DM$19:$DN$43,2,0),'Labor costs'!BW$7=VLOOKUP('Labor costs'!$B75,Settings!$DM$19:$DP$43,4,0)),Inputs!$BY22,0))</f>
        <v>0</v>
      </c>
      <c r="BX75" s="203">
        <f>IF(BW75&gt;0,BW75,IF(AND(BX$4=VLOOKUP($B75,Settings!$DM$19:$DN$43,2,0),'Labor costs'!BX$7=VLOOKUP('Labor costs'!$B75,Settings!$DM$19:$DP$43,4,0)),Inputs!$BY22,0))</f>
        <v>0</v>
      </c>
      <c r="BY75" s="203">
        <f>IF(BX75&gt;0,BX75,IF(AND(BY$4=VLOOKUP($B75,Settings!$DM$19:$DN$43,2,0),'Labor costs'!BY$7=VLOOKUP('Labor costs'!$B75,Settings!$DM$19:$DP$43,4,0)),Inputs!$BY22,0))</f>
        <v>0</v>
      </c>
      <c r="BZ75" s="203">
        <f>IF(BY75&gt;0,BY75,IF(AND(BZ$4=VLOOKUP($B75,Settings!$DM$19:$DN$43,2,0),'Labor costs'!BZ$7=VLOOKUP('Labor costs'!$B75,Settings!$DM$19:$DP$43,4,0)),Inputs!$BY22,0))</f>
        <v>0</v>
      </c>
      <c r="CA75" s="203">
        <f>IF(BZ75&gt;0,BZ75,IF(AND(CA$4=VLOOKUP($B75,Settings!$DM$19:$DN$43,2,0),'Labor costs'!CA$7=VLOOKUP('Labor costs'!$B75,Settings!$DM$19:$DP$43,4,0)),Inputs!$BY22,0))</f>
        <v>0</v>
      </c>
      <c r="CB75" s="203">
        <f>IF(CA75&gt;0,CA75,IF(AND(CB$4=VLOOKUP($B75,Settings!$DM$19:$DN$43,2,0),'Labor costs'!CB$7=VLOOKUP('Labor costs'!$B75,Settings!$DM$19:$DP$43,4,0)),Inputs!$BY22,0))</f>
        <v>0</v>
      </c>
      <c r="CC75" s="203">
        <f>IF(CB75&gt;0,CB75,IF(AND(CC$4=VLOOKUP($B75,Settings!$DM$19:$DN$43,2,0),'Labor costs'!CC$7=VLOOKUP('Labor costs'!$B75,Settings!$DM$19:$DP$43,4,0)),Inputs!$BY22,0))</f>
        <v>0</v>
      </c>
      <c r="CD75" s="203">
        <f>IF(CC75&gt;0,CC75,IF(AND(CD$4=VLOOKUP($B75,Settings!$DM$19:$DN$43,2,0),'Labor costs'!CD$7=VLOOKUP('Labor costs'!$B75,Settings!$DM$19:$DP$43,4,0)),Inputs!$BY22,0))</f>
        <v>0</v>
      </c>
      <c r="CE75" s="203">
        <f>IF(CD75&gt;0,CD75,IF(AND(CE$4=VLOOKUP($B75,Settings!$DM$19:$DN$43,2,0),'Labor costs'!CE$7=VLOOKUP('Labor costs'!$B75,Settings!$DM$19:$DP$43,4,0)),Inputs!$BY22,0))</f>
        <v>0</v>
      </c>
      <c r="CF75" s="203">
        <f>IF(CE75&gt;0,CE75,IF(AND(CF$4=VLOOKUP($B75,Settings!$DM$19:$DN$43,2,0),'Labor costs'!CF$7=VLOOKUP('Labor costs'!$B75,Settings!$DM$19:$DP$43,4,0)),Inputs!$BY22,0))</f>
        <v>0</v>
      </c>
      <c r="CG75" s="203">
        <f>IF(CF75&gt;0,CF75,IF(AND(CG$4=VLOOKUP($B75,Settings!$DM$19:$DN$43,2,0),'Labor costs'!CG$7=VLOOKUP('Labor costs'!$B75,Settings!$DM$19:$DP$43,4,0)),Inputs!$BY22,0))</f>
        <v>0</v>
      </c>
      <c r="CH75" s="203">
        <f>IF(CG75&gt;0,CG75,IF(AND(CH$4=VLOOKUP($B75,Settings!$DM$19:$DN$43,2,0),'Labor costs'!CH$7=VLOOKUP('Labor costs'!$B75,Settings!$DM$19:$DP$43,4,0)),Inputs!$BY22,0))</f>
        <v>0</v>
      </c>
      <c r="CI75" s="203">
        <f>IF(CH75&gt;0,CH75,IF(AND(CI$4=VLOOKUP($B75,Settings!$DM$19:$DN$43,2,0),'Labor costs'!CI$7=VLOOKUP('Labor costs'!$B75,Settings!$DM$19:$DP$43,4,0)),Inputs!$BY22,0))</f>
        <v>0</v>
      </c>
      <c r="CJ75" s="203">
        <f>IF(CI75&gt;0,CI75,IF(AND(CJ$4=VLOOKUP($B75,Settings!$DM$19:$DN$43,2,0),'Labor costs'!CJ$7=VLOOKUP('Labor costs'!$B75,Settings!$DM$19:$DP$43,4,0)),Inputs!$BY22,0))</f>
        <v>0</v>
      </c>
      <c r="CK75" s="203">
        <f>IF(CJ75&gt;0,CJ75,IF(AND(CK$4=VLOOKUP($B75,Settings!$DM$19:$DN$43,2,0),'Labor costs'!CK$7=VLOOKUP('Labor costs'!$B75,Settings!$DM$19:$DP$43,4,0)),Inputs!$BY22,0))</f>
        <v>0</v>
      </c>
      <c r="CL75" s="203">
        <f>IF(CK75&gt;0,CK75,IF(AND(CL$4=VLOOKUP($B75,Settings!$DM$19:$DN$43,2,0),'Labor costs'!CL$7=VLOOKUP('Labor costs'!$B75,Settings!$DM$19:$DP$43,4,0)),Inputs!$BY22,0))</f>
        <v>0</v>
      </c>
      <c r="CM75" s="203">
        <f>IF(CL75&gt;0,CL75,IF(AND(CM$4=VLOOKUP($B75,Settings!$DM$19:$DN$43,2,0),'Labor costs'!CM$7=VLOOKUP('Labor costs'!$B75,Settings!$DM$19:$DP$43,4,0)),Inputs!$BY22,0))</f>
        <v>0</v>
      </c>
    </row>
    <row r="76" spans="2:91" hidden="1" x14ac:dyDescent="0.2">
      <c r="B76" s="205">
        <f>Inputs!BS23</f>
        <v>0</v>
      </c>
      <c r="C76" s="204"/>
      <c r="D76" s="204"/>
      <c r="E76" s="204"/>
      <c r="F76" s="204"/>
      <c r="G76" s="204"/>
      <c r="H76" s="204"/>
      <c r="I76" s="204"/>
      <c r="J76" s="204"/>
      <c r="K76" s="204"/>
      <c r="L76" s="204"/>
      <c r="M76" s="204"/>
      <c r="N76" s="204"/>
      <c r="O76" s="204"/>
      <c r="P76" s="204"/>
      <c r="Q76" s="204"/>
      <c r="R76" s="204"/>
      <c r="S76" s="204"/>
      <c r="T76" s="204"/>
      <c r="U76" s="204"/>
      <c r="V76" s="204"/>
      <c r="W76" s="204"/>
      <c r="X76" s="204"/>
      <c r="Y76" s="204"/>
      <c r="Z76" s="204"/>
      <c r="AA76" s="204"/>
      <c r="AB76" s="204"/>
      <c r="AC76" s="204"/>
      <c r="AD76" s="204"/>
      <c r="AF76" s="203">
        <f>IF(AE76&gt;0,AE76,IF(AND(AF$4=VLOOKUP($B76,Settings!$DM$19:$DN$43,2,0),'Labor costs'!AF$7=VLOOKUP('Labor costs'!$B76,Settings!$DM$19:$DP$43,4,0)),Inputs!$BY23,0))</f>
        <v>0</v>
      </c>
      <c r="AG76" s="203">
        <f>IF(AF76&gt;0,AF76,IF(AND(AG$4=VLOOKUP($B76,Settings!$DM$19:$DN$43,2,0),'Labor costs'!AG$7=VLOOKUP('Labor costs'!$B76,Settings!$DM$19:$DP$43,4,0)),Inputs!$BY23,0))</f>
        <v>0</v>
      </c>
      <c r="AH76" s="203">
        <f>IF(AG76&gt;0,AG76,IF(AND(AH$4=VLOOKUP($B76,Settings!$DM$19:$DN$43,2,0),'Labor costs'!AH$7=VLOOKUP('Labor costs'!$B76,Settings!$DM$19:$DP$43,4,0)),Inputs!$BY23,0))</f>
        <v>0</v>
      </c>
      <c r="AI76" s="203">
        <f>IF(AH76&gt;0,AH76,IF(AND(AI$4=VLOOKUP($B76,Settings!$DM$19:$DN$43,2,0),'Labor costs'!AI$7=VLOOKUP('Labor costs'!$B76,Settings!$DM$19:$DP$43,4,0)),Inputs!$BY23,0))</f>
        <v>0</v>
      </c>
      <c r="AJ76" s="203">
        <f>IF(AI76&gt;0,AI76,IF(AND(AJ$4=VLOOKUP($B76,Settings!$DM$19:$DN$43,2,0),'Labor costs'!AJ$7=VLOOKUP('Labor costs'!$B76,Settings!$DM$19:$DP$43,4,0)),Inputs!$BY23,0))</f>
        <v>0</v>
      </c>
      <c r="AK76" s="203">
        <f>IF(AJ76&gt;0,AJ76,IF(AND(AK$4=VLOOKUP($B76,Settings!$DM$19:$DN$43,2,0),'Labor costs'!AK$7=VLOOKUP('Labor costs'!$B76,Settings!$DM$19:$DP$43,4,0)),Inputs!$BY23,0))</f>
        <v>0</v>
      </c>
      <c r="AL76" s="203">
        <f>IF(AK76&gt;0,AK76,IF(AND(AL$4=VLOOKUP($B76,Settings!$DM$19:$DN$43,2,0),'Labor costs'!AL$7=VLOOKUP('Labor costs'!$B76,Settings!$DM$19:$DP$43,4,0)),Inputs!$BY23,0))</f>
        <v>0</v>
      </c>
      <c r="AM76" s="203">
        <f>IF(AL76&gt;0,AL76,IF(AND(AM$4=VLOOKUP($B76,Settings!$DM$19:$DN$43,2,0),'Labor costs'!AM$7=VLOOKUP('Labor costs'!$B76,Settings!$DM$19:$DP$43,4,0)),Inputs!$BY23,0))</f>
        <v>0</v>
      </c>
      <c r="AN76" s="203">
        <f>IF(AM76&gt;0,AM76,IF(AND(AN$4=VLOOKUP($B76,Settings!$DM$19:$DN$43,2,0),'Labor costs'!AN$7=VLOOKUP('Labor costs'!$B76,Settings!$DM$19:$DP$43,4,0)),Inputs!$BY23,0))</f>
        <v>0</v>
      </c>
      <c r="AO76" s="203">
        <f>IF(AN76&gt;0,AN76,IF(AND(AO$4=VLOOKUP($B76,Settings!$DM$19:$DN$43,2,0),'Labor costs'!AO$7=VLOOKUP('Labor costs'!$B76,Settings!$DM$19:$DP$43,4,0)),Inputs!$BY23,0))</f>
        <v>0</v>
      </c>
      <c r="AP76" s="203">
        <f>IF(AO76&gt;0,AO76,IF(AND(AP$4=VLOOKUP($B76,Settings!$DM$19:$DN$43,2,0),'Labor costs'!AP$7=VLOOKUP('Labor costs'!$B76,Settings!$DM$19:$DP$43,4,0)),Inputs!$BY23,0))</f>
        <v>0</v>
      </c>
      <c r="AQ76" s="203">
        <f>IF(AP76&gt;0,AP76,IF(AND(AQ$4=VLOOKUP($B76,Settings!$DM$19:$DN$43,2,0),'Labor costs'!AQ$7=VLOOKUP('Labor costs'!$B76,Settings!$DM$19:$DP$43,4,0)),Inputs!$BY23,0))</f>
        <v>0</v>
      </c>
      <c r="AR76" s="203">
        <f>IF(AQ76&gt;0,AQ76,IF(AND(AR$4=VLOOKUP($B76,Settings!$DM$19:$DN$43,2,0),'Labor costs'!AR$7=VLOOKUP('Labor costs'!$B76,Settings!$DM$19:$DP$43,4,0)),Inputs!$BY23,0))</f>
        <v>0</v>
      </c>
      <c r="AS76" s="203">
        <f>IF(AR76&gt;0,AR76,IF(AND(AS$4=VLOOKUP($B76,Settings!$DM$19:$DN$43,2,0),'Labor costs'!AS$7=VLOOKUP('Labor costs'!$B76,Settings!$DM$19:$DP$43,4,0)),Inputs!$BY23,0))</f>
        <v>0</v>
      </c>
      <c r="AT76" s="203">
        <f>IF(AS76&gt;0,AS76,IF(AND(AT$4=VLOOKUP($B76,Settings!$DM$19:$DN$43,2,0),'Labor costs'!AT$7=VLOOKUP('Labor costs'!$B76,Settings!$DM$19:$DP$43,4,0)),Inputs!$BY23,0))</f>
        <v>0</v>
      </c>
      <c r="AU76" s="203">
        <f>IF(AT76&gt;0,AT76,IF(AND(AU$4=VLOOKUP($B76,Settings!$DM$19:$DN$43,2,0),'Labor costs'!AU$7=VLOOKUP('Labor costs'!$B76,Settings!$DM$19:$DP$43,4,0)),Inputs!$BY23,0))</f>
        <v>0</v>
      </c>
      <c r="AV76" s="203">
        <f>IF(AU76&gt;0,AU76,IF(AND(AV$4=VLOOKUP($B76,Settings!$DM$19:$DN$43,2,0),'Labor costs'!AV$7=VLOOKUP('Labor costs'!$B76,Settings!$DM$19:$DP$43,4,0)),Inputs!$BY23,0))</f>
        <v>0</v>
      </c>
      <c r="AW76" s="203">
        <f>IF(AV76&gt;0,AV76,IF(AND(AW$4=VLOOKUP($B76,Settings!$DM$19:$DN$43,2,0),'Labor costs'!AW$7=VLOOKUP('Labor costs'!$B76,Settings!$DM$19:$DP$43,4,0)),Inputs!$BY23,0))</f>
        <v>0</v>
      </c>
      <c r="AX76" s="203">
        <f>IF(AW76&gt;0,AW76,IF(AND(AX$4=VLOOKUP($B76,Settings!$DM$19:$DN$43,2,0),'Labor costs'!AX$7=VLOOKUP('Labor costs'!$B76,Settings!$DM$19:$DP$43,4,0)),Inputs!$BY23,0))</f>
        <v>0</v>
      </c>
      <c r="AY76" s="203">
        <f>IF(AX76&gt;0,AX76,IF(AND(AY$4=VLOOKUP($B76,Settings!$DM$19:$DN$43,2,0),'Labor costs'!AY$7=VLOOKUP('Labor costs'!$B76,Settings!$DM$19:$DP$43,4,0)),Inputs!$BY23,0))</f>
        <v>0</v>
      </c>
      <c r="AZ76" s="203">
        <f>IF(AY76&gt;0,AY76,IF(AND(AZ$4=VLOOKUP($B76,Settings!$DM$19:$DN$43,2,0),'Labor costs'!AZ$7=VLOOKUP('Labor costs'!$B76,Settings!$DM$19:$DP$43,4,0)),Inputs!$BY23,0))</f>
        <v>0</v>
      </c>
      <c r="BA76" s="203">
        <f>IF(AZ76&gt;0,AZ76,IF(AND(BA$4=VLOOKUP($B76,Settings!$DM$19:$DN$43,2,0),'Labor costs'!BA$7=VLOOKUP('Labor costs'!$B76,Settings!$DM$19:$DP$43,4,0)),Inputs!$BY23,0))</f>
        <v>0</v>
      </c>
      <c r="BB76" s="203">
        <f>IF(BA76&gt;0,BA76,IF(AND(BB$4=VLOOKUP($B76,Settings!$DM$19:$DN$43,2,0),'Labor costs'!BB$7=VLOOKUP('Labor costs'!$B76,Settings!$DM$19:$DP$43,4,0)),Inputs!$BY23,0))</f>
        <v>0</v>
      </c>
      <c r="BC76" s="203">
        <f>IF(BB76&gt;0,BB76,IF(AND(BC$4=VLOOKUP($B76,Settings!$DM$19:$DN$43,2,0),'Labor costs'!BC$7=VLOOKUP('Labor costs'!$B76,Settings!$DM$19:$DP$43,4,0)),Inputs!$BY23,0))</f>
        <v>0</v>
      </c>
      <c r="BD76" s="203">
        <f>IF(BC76&gt;0,BC76,IF(AND(BD$4=VLOOKUP($B76,Settings!$DM$19:$DN$43,2,0),'Labor costs'!BD$7=VLOOKUP('Labor costs'!$B76,Settings!$DM$19:$DP$43,4,0)),Inputs!$BY23,0))</f>
        <v>0</v>
      </c>
      <c r="BE76" s="203">
        <f>IF(BD76&gt;0,BD76,IF(AND(BE$4=VLOOKUP($B76,Settings!$DM$19:$DN$43,2,0),'Labor costs'!BE$7=VLOOKUP('Labor costs'!$B76,Settings!$DM$19:$DP$43,4,0)),Inputs!$BY23,0))</f>
        <v>0</v>
      </c>
      <c r="BF76" s="203">
        <f>IF(BE76&gt;0,BE76,IF(AND(BF$4=VLOOKUP($B76,Settings!$DM$19:$DN$43,2,0),'Labor costs'!BF$7=VLOOKUP('Labor costs'!$B76,Settings!$DM$19:$DP$43,4,0)),Inputs!$BY23,0))</f>
        <v>0</v>
      </c>
      <c r="BG76" s="203">
        <f>IF(BF76&gt;0,BF76,IF(AND(BG$4=VLOOKUP($B76,Settings!$DM$19:$DN$43,2,0),'Labor costs'!BG$7=VLOOKUP('Labor costs'!$B76,Settings!$DM$19:$DP$43,4,0)),Inputs!$BY23,0))</f>
        <v>0</v>
      </c>
      <c r="BH76" s="203">
        <f>IF(BG76&gt;0,BG76,IF(AND(BH$4=VLOOKUP($B76,Settings!$DM$19:$DN$43,2,0),'Labor costs'!BH$7=VLOOKUP('Labor costs'!$B76,Settings!$DM$19:$DP$43,4,0)),Inputs!$BY23,0))</f>
        <v>0</v>
      </c>
      <c r="BI76" s="203">
        <f>IF(BH76&gt;0,BH76,IF(AND(BI$4=VLOOKUP($B76,Settings!$DM$19:$DN$43,2,0),'Labor costs'!BI$7=VLOOKUP('Labor costs'!$B76,Settings!$DM$19:$DP$43,4,0)),Inputs!$BY23,0))</f>
        <v>0</v>
      </c>
      <c r="BJ76" s="203">
        <f>IF(BI76&gt;0,BI76,IF(AND(BJ$4=VLOOKUP($B76,Settings!$DM$19:$DN$43,2,0),'Labor costs'!BJ$7=VLOOKUP('Labor costs'!$B76,Settings!$DM$19:$DP$43,4,0)),Inputs!$BY23,0))</f>
        <v>0</v>
      </c>
      <c r="BK76" s="203">
        <f>IF(BJ76&gt;0,BJ76,IF(AND(BK$4=VLOOKUP($B76,Settings!$DM$19:$DN$43,2,0),'Labor costs'!BK$7=VLOOKUP('Labor costs'!$B76,Settings!$DM$19:$DP$43,4,0)),Inputs!$BY23,0))</f>
        <v>0</v>
      </c>
      <c r="BL76" s="203">
        <f>IF(BK76&gt;0,BK76,IF(AND(BL$4=VLOOKUP($B76,Settings!$DM$19:$DN$43,2,0),'Labor costs'!BL$7=VLOOKUP('Labor costs'!$B76,Settings!$DM$19:$DP$43,4,0)),Inputs!$BY23,0))</f>
        <v>0</v>
      </c>
      <c r="BM76" s="203">
        <f>IF(BL76&gt;0,BL76,IF(AND(BM$4=VLOOKUP($B76,Settings!$DM$19:$DN$43,2,0),'Labor costs'!BM$7=VLOOKUP('Labor costs'!$B76,Settings!$DM$19:$DP$43,4,0)),Inputs!$BY23,0))</f>
        <v>0</v>
      </c>
      <c r="BN76" s="203">
        <f>IF(BM76&gt;0,BM76,IF(AND(BN$4=VLOOKUP($B76,Settings!$DM$19:$DN$43,2,0),'Labor costs'!BN$7=VLOOKUP('Labor costs'!$B76,Settings!$DM$19:$DP$43,4,0)),Inputs!$BY23,0))</f>
        <v>0</v>
      </c>
      <c r="BO76" s="203">
        <f>IF(BN76&gt;0,BN76,IF(AND(BO$4=VLOOKUP($B76,Settings!$DM$19:$DN$43,2,0),'Labor costs'!BO$7=VLOOKUP('Labor costs'!$B76,Settings!$DM$19:$DP$43,4,0)),Inputs!$BY23,0))</f>
        <v>0</v>
      </c>
      <c r="BP76" s="203">
        <f>IF(BO76&gt;0,BO76,IF(AND(BP$4=VLOOKUP($B76,Settings!$DM$19:$DN$43,2,0),'Labor costs'!BP$7=VLOOKUP('Labor costs'!$B76,Settings!$DM$19:$DP$43,4,0)),Inputs!$BY23,0))</f>
        <v>0</v>
      </c>
      <c r="BQ76" s="203">
        <f>IF(BP76&gt;0,BP76,IF(AND(BQ$4=VLOOKUP($B76,Settings!$DM$19:$DN$43,2,0),'Labor costs'!BQ$7=VLOOKUP('Labor costs'!$B76,Settings!$DM$19:$DP$43,4,0)),Inputs!$BY23,0))</f>
        <v>0</v>
      </c>
      <c r="BR76" s="203">
        <f>IF(BQ76&gt;0,BQ76,IF(AND(BR$4=VLOOKUP($B76,Settings!$DM$19:$DN$43,2,0),'Labor costs'!BR$7=VLOOKUP('Labor costs'!$B76,Settings!$DM$19:$DP$43,4,0)),Inputs!$BY23,0))</f>
        <v>0</v>
      </c>
      <c r="BS76" s="203">
        <f>IF(BR76&gt;0,BR76,IF(AND(BS$4=VLOOKUP($B76,Settings!$DM$19:$DN$43,2,0),'Labor costs'!BS$7=VLOOKUP('Labor costs'!$B76,Settings!$DM$19:$DP$43,4,0)),Inputs!$BY23,0))</f>
        <v>0</v>
      </c>
      <c r="BT76" s="203">
        <f>IF(BS76&gt;0,BS76,IF(AND(BT$4=VLOOKUP($B76,Settings!$DM$19:$DN$43,2,0),'Labor costs'!BT$7=VLOOKUP('Labor costs'!$B76,Settings!$DM$19:$DP$43,4,0)),Inputs!$BY23,0))</f>
        <v>0</v>
      </c>
      <c r="BU76" s="203">
        <f>IF(BT76&gt;0,BT76,IF(AND(BU$4=VLOOKUP($B76,Settings!$DM$19:$DN$43,2,0),'Labor costs'!BU$7=VLOOKUP('Labor costs'!$B76,Settings!$DM$19:$DP$43,4,0)),Inputs!$BY23,0))</f>
        <v>0</v>
      </c>
      <c r="BV76" s="203">
        <f>IF(BU76&gt;0,BU76,IF(AND(BV$4=VLOOKUP($B76,Settings!$DM$19:$DN$43,2,0),'Labor costs'!BV$7=VLOOKUP('Labor costs'!$B76,Settings!$DM$19:$DP$43,4,0)),Inputs!$BY23,0))</f>
        <v>0</v>
      </c>
      <c r="BW76" s="203">
        <f>IF(BV76&gt;0,BV76,IF(AND(BW$4=VLOOKUP($B76,Settings!$DM$19:$DN$43,2,0),'Labor costs'!BW$7=VLOOKUP('Labor costs'!$B76,Settings!$DM$19:$DP$43,4,0)),Inputs!$BY23,0))</f>
        <v>0</v>
      </c>
      <c r="BX76" s="203">
        <f>IF(BW76&gt;0,BW76,IF(AND(BX$4=VLOOKUP($B76,Settings!$DM$19:$DN$43,2,0),'Labor costs'!BX$7=VLOOKUP('Labor costs'!$B76,Settings!$DM$19:$DP$43,4,0)),Inputs!$BY23,0))</f>
        <v>0</v>
      </c>
      <c r="BY76" s="203">
        <f>IF(BX76&gt;0,BX76,IF(AND(BY$4=VLOOKUP($B76,Settings!$DM$19:$DN$43,2,0),'Labor costs'!BY$7=VLOOKUP('Labor costs'!$B76,Settings!$DM$19:$DP$43,4,0)),Inputs!$BY23,0))</f>
        <v>0</v>
      </c>
      <c r="BZ76" s="203">
        <f>IF(BY76&gt;0,BY76,IF(AND(BZ$4=VLOOKUP($B76,Settings!$DM$19:$DN$43,2,0),'Labor costs'!BZ$7=VLOOKUP('Labor costs'!$B76,Settings!$DM$19:$DP$43,4,0)),Inputs!$BY23,0))</f>
        <v>0</v>
      </c>
      <c r="CA76" s="203">
        <f>IF(BZ76&gt;0,BZ76,IF(AND(CA$4=VLOOKUP($B76,Settings!$DM$19:$DN$43,2,0),'Labor costs'!CA$7=VLOOKUP('Labor costs'!$B76,Settings!$DM$19:$DP$43,4,0)),Inputs!$BY23,0))</f>
        <v>0</v>
      </c>
      <c r="CB76" s="203">
        <f>IF(CA76&gt;0,CA76,IF(AND(CB$4=VLOOKUP($B76,Settings!$DM$19:$DN$43,2,0),'Labor costs'!CB$7=VLOOKUP('Labor costs'!$B76,Settings!$DM$19:$DP$43,4,0)),Inputs!$BY23,0))</f>
        <v>0</v>
      </c>
      <c r="CC76" s="203">
        <f>IF(CB76&gt;0,CB76,IF(AND(CC$4=VLOOKUP($B76,Settings!$DM$19:$DN$43,2,0),'Labor costs'!CC$7=VLOOKUP('Labor costs'!$B76,Settings!$DM$19:$DP$43,4,0)),Inputs!$BY23,0))</f>
        <v>0</v>
      </c>
      <c r="CD76" s="203">
        <f>IF(CC76&gt;0,CC76,IF(AND(CD$4=VLOOKUP($B76,Settings!$DM$19:$DN$43,2,0),'Labor costs'!CD$7=VLOOKUP('Labor costs'!$B76,Settings!$DM$19:$DP$43,4,0)),Inputs!$BY23,0))</f>
        <v>0</v>
      </c>
      <c r="CE76" s="203">
        <f>IF(CD76&gt;0,CD76,IF(AND(CE$4=VLOOKUP($B76,Settings!$DM$19:$DN$43,2,0),'Labor costs'!CE$7=VLOOKUP('Labor costs'!$B76,Settings!$DM$19:$DP$43,4,0)),Inputs!$BY23,0))</f>
        <v>0</v>
      </c>
      <c r="CF76" s="203">
        <f>IF(CE76&gt;0,CE76,IF(AND(CF$4=VLOOKUP($B76,Settings!$DM$19:$DN$43,2,0),'Labor costs'!CF$7=VLOOKUP('Labor costs'!$B76,Settings!$DM$19:$DP$43,4,0)),Inputs!$BY23,0))</f>
        <v>0</v>
      </c>
      <c r="CG76" s="203">
        <f>IF(CF76&gt;0,CF76,IF(AND(CG$4=VLOOKUP($B76,Settings!$DM$19:$DN$43,2,0),'Labor costs'!CG$7=VLOOKUP('Labor costs'!$B76,Settings!$DM$19:$DP$43,4,0)),Inputs!$BY23,0))</f>
        <v>0</v>
      </c>
      <c r="CH76" s="203">
        <f>IF(CG76&gt;0,CG76,IF(AND(CH$4=VLOOKUP($B76,Settings!$DM$19:$DN$43,2,0),'Labor costs'!CH$7=VLOOKUP('Labor costs'!$B76,Settings!$DM$19:$DP$43,4,0)),Inputs!$BY23,0))</f>
        <v>0</v>
      </c>
      <c r="CI76" s="203">
        <f>IF(CH76&gt;0,CH76,IF(AND(CI$4=VLOOKUP($B76,Settings!$DM$19:$DN$43,2,0),'Labor costs'!CI$7=VLOOKUP('Labor costs'!$B76,Settings!$DM$19:$DP$43,4,0)),Inputs!$BY23,0))</f>
        <v>0</v>
      </c>
      <c r="CJ76" s="203">
        <f>IF(CI76&gt;0,CI76,IF(AND(CJ$4=VLOOKUP($B76,Settings!$DM$19:$DN$43,2,0),'Labor costs'!CJ$7=VLOOKUP('Labor costs'!$B76,Settings!$DM$19:$DP$43,4,0)),Inputs!$BY23,0))</f>
        <v>0</v>
      </c>
      <c r="CK76" s="203">
        <f>IF(CJ76&gt;0,CJ76,IF(AND(CK$4=VLOOKUP($B76,Settings!$DM$19:$DN$43,2,0),'Labor costs'!CK$7=VLOOKUP('Labor costs'!$B76,Settings!$DM$19:$DP$43,4,0)),Inputs!$BY23,0))</f>
        <v>0</v>
      </c>
      <c r="CL76" s="203">
        <f>IF(CK76&gt;0,CK76,IF(AND(CL$4=VLOOKUP($B76,Settings!$DM$19:$DN$43,2,0),'Labor costs'!CL$7=VLOOKUP('Labor costs'!$B76,Settings!$DM$19:$DP$43,4,0)),Inputs!$BY23,0))</f>
        <v>0</v>
      </c>
      <c r="CM76" s="203">
        <f>IF(CL76&gt;0,CL76,IF(AND(CM$4=VLOOKUP($B76,Settings!$DM$19:$DN$43,2,0),'Labor costs'!CM$7=VLOOKUP('Labor costs'!$B76,Settings!$DM$19:$DP$43,4,0)),Inputs!$BY23,0))</f>
        <v>0</v>
      </c>
    </row>
    <row r="77" spans="2:91" hidden="1" x14ac:dyDescent="0.2">
      <c r="B77" s="205">
        <f>Inputs!BS24</f>
        <v>0</v>
      </c>
      <c r="C77" s="204"/>
      <c r="D77" s="204"/>
      <c r="E77" s="204"/>
      <c r="F77" s="204"/>
      <c r="G77" s="204"/>
      <c r="H77" s="204"/>
      <c r="I77" s="204"/>
      <c r="J77" s="204"/>
      <c r="K77" s="204"/>
      <c r="L77" s="204"/>
      <c r="M77" s="204"/>
      <c r="N77" s="204"/>
      <c r="O77" s="204"/>
      <c r="P77" s="204"/>
      <c r="Q77" s="204"/>
      <c r="R77" s="204"/>
      <c r="S77" s="204"/>
      <c r="T77" s="204"/>
      <c r="U77" s="204"/>
      <c r="V77" s="204"/>
      <c r="W77" s="204"/>
      <c r="X77" s="204"/>
      <c r="Y77" s="204"/>
      <c r="Z77" s="204"/>
      <c r="AA77" s="204"/>
      <c r="AB77" s="204"/>
      <c r="AC77" s="204"/>
      <c r="AD77" s="204"/>
      <c r="AF77" s="203">
        <f>IF(AE77&gt;0,AE77,IF(AND(AF$4=VLOOKUP($B77,Settings!$DM$19:$DN$43,2,0),'Labor costs'!AF$7=VLOOKUP('Labor costs'!$B77,Settings!$DM$19:$DP$43,4,0)),Inputs!$BY24,0))</f>
        <v>0</v>
      </c>
      <c r="AG77" s="203">
        <f>IF(AF77&gt;0,AF77,IF(AND(AG$4=VLOOKUP($B77,Settings!$DM$19:$DN$43,2,0),'Labor costs'!AG$7=VLOOKUP('Labor costs'!$B77,Settings!$DM$19:$DP$43,4,0)),Inputs!$BY24,0))</f>
        <v>0</v>
      </c>
      <c r="AH77" s="203">
        <f>IF(AG77&gt;0,AG77,IF(AND(AH$4=VLOOKUP($B77,Settings!$DM$19:$DN$43,2,0),'Labor costs'!AH$7=VLOOKUP('Labor costs'!$B77,Settings!$DM$19:$DP$43,4,0)),Inputs!$BY24,0))</f>
        <v>0</v>
      </c>
      <c r="AI77" s="203">
        <f>IF(AH77&gt;0,AH77,IF(AND(AI$4=VLOOKUP($B77,Settings!$DM$19:$DN$43,2,0),'Labor costs'!AI$7=VLOOKUP('Labor costs'!$B77,Settings!$DM$19:$DP$43,4,0)),Inputs!$BY24,0))</f>
        <v>0</v>
      </c>
      <c r="AJ77" s="203">
        <f>IF(AI77&gt;0,AI77,IF(AND(AJ$4=VLOOKUP($B77,Settings!$DM$19:$DN$43,2,0),'Labor costs'!AJ$7=VLOOKUP('Labor costs'!$B77,Settings!$DM$19:$DP$43,4,0)),Inputs!$BY24,0))</f>
        <v>0</v>
      </c>
      <c r="AK77" s="203">
        <f>IF(AJ77&gt;0,AJ77,IF(AND(AK$4=VLOOKUP($B77,Settings!$DM$19:$DN$43,2,0),'Labor costs'!AK$7=VLOOKUP('Labor costs'!$B77,Settings!$DM$19:$DP$43,4,0)),Inputs!$BY24,0))</f>
        <v>0</v>
      </c>
      <c r="AL77" s="203">
        <f>IF(AK77&gt;0,AK77,IF(AND(AL$4=VLOOKUP($B77,Settings!$DM$19:$DN$43,2,0),'Labor costs'!AL$7=VLOOKUP('Labor costs'!$B77,Settings!$DM$19:$DP$43,4,0)),Inputs!$BY24,0))</f>
        <v>0</v>
      </c>
      <c r="AM77" s="203">
        <f>IF(AL77&gt;0,AL77,IF(AND(AM$4=VLOOKUP($B77,Settings!$DM$19:$DN$43,2,0),'Labor costs'!AM$7=VLOOKUP('Labor costs'!$B77,Settings!$DM$19:$DP$43,4,0)),Inputs!$BY24,0))</f>
        <v>0</v>
      </c>
      <c r="AN77" s="203">
        <f>IF(AM77&gt;0,AM77,IF(AND(AN$4=VLOOKUP($B77,Settings!$DM$19:$DN$43,2,0),'Labor costs'!AN$7=VLOOKUP('Labor costs'!$B77,Settings!$DM$19:$DP$43,4,0)),Inputs!$BY24,0))</f>
        <v>0</v>
      </c>
      <c r="AO77" s="203">
        <f>IF(AN77&gt;0,AN77,IF(AND(AO$4=VLOOKUP($B77,Settings!$DM$19:$DN$43,2,0),'Labor costs'!AO$7=VLOOKUP('Labor costs'!$B77,Settings!$DM$19:$DP$43,4,0)),Inputs!$BY24,0))</f>
        <v>0</v>
      </c>
      <c r="AP77" s="203">
        <f>IF(AO77&gt;0,AO77,IF(AND(AP$4=VLOOKUP($B77,Settings!$DM$19:$DN$43,2,0),'Labor costs'!AP$7=VLOOKUP('Labor costs'!$B77,Settings!$DM$19:$DP$43,4,0)),Inputs!$BY24,0))</f>
        <v>0</v>
      </c>
      <c r="AQ77" s="203">
        <f>IF(AP77&gt;0,AP77,IF(AND(AQ$4=VLOOKUP($B77,Settings!$DM$19:$DN$43,2,0),'Labor costs'!AQ$7=VLOOKUP('Labor costs'!$B77,Settings!$DM$19:$DP$43,4,0)),Inputs!$BY24,0))</f>
        <v>0</v>
      </c>
      <c r="AR77" s="203">
        <f>IF(AQ77&gt;0,AQ77,IF(AND(AR$4=VLOOKUP($B77,Settings!$DM$19:$DN$43,2,0),'Labor costs'!AR$7=VLOOKUP('Labor costs'!$B77,Settings!$DM$19:$DP$43,4,0)),Inputs!$BY24,0))</f>
        <v>0</v>
      </c>
      <c r="AS77" s="203">
        <f>IF(AR77&gt;0,AR77,IF(AND(AS$4=VLOOKUP($B77,Settings!$DM$19:$DN$43,2,0),'Labor costs'!AS$7=VLOOKUP('Labor costs'!$B77,Settings!$DM$19:$DP$43,4,0)),Inputs!$BY24,0))</f>
        <v>0</v>
      </c>
      <c r="AT77" s="203">
        <f>IF(AS77&gt;0,AS77,IF(AND(AT$4=VLOOKUP($B77,Settings!$DM$19:$DN$43,2,0),'Labor costs'!AT$7=VLOOKUP('Labor costs'!$B77,Settings!$DM$19:$DP$43,4,0)),Inputs!$BY24,0))</f>
        <v>0</v>
      </c>
      <c r="AU77" s="203">
        <f>IF(AT77&gt;0,AT77,IF(AND(AU$4=VLOOKUP($B77,Settings!$DM$19:$DN$43,2,0),'Labor costs'!AU$7=VLOOKUP('Labor costs'!$B77,Settings!$DM$19:$DP$43,4,0)),Inputs!$BY24,0))</f>
        <v>0</v>
      </c>
      <c r="AV77" s="203">
        <f>IF(AU77&gt;0,AU77,IF(AND(AV$4=VLOOKUP($B77,Settings!$DM$19:$DN$43,2,0),'Labor costs'!AV$7=VLOOKUP('Labor costs'!$B77,Settings!$DM$19:$DP$43,4,0)),Inputs!$BY24,0))</f>
        <v>0</v>
      </c>
      <c r="AW77" s="203">
        <f>IF(AV77&gt;0,AV77,IF(AND(AW$4=VLOOKUP($B77,Settings!$DM$19:$DN$43,2,0),'Labor costs'!AW$7=VLOOKUP('Labor costs'!$B77,Settings!$DM$19:$DP$43,4,0)),Inputs!$BY24,0))</f>
        <v>0</v>
      </c>
      <c r="AX77" s="203">
        <f>IF(AW77&gt;0,AW77,IF(AND(AX$4=VLOOKUP($B77,Settings!$DM$19:$DN$43,2,0),'Labor costs'!AX$7=VLOOKUP('Labor costs'!$B77,Settings!$DM$19:$DP$43,4,0)),Inputs!$BY24,0))</f>
        <v>0</v>
      </c>
      <c r="AY77" s="203">
        <f>IF(AX77&gt;0,AX77,IF(AND(AY$4=VLOOKUP($B77,Settings!$DM$19:$DN$43,2,0),'Labor costs'!AY$7=VLOOKUP('Labor costs'!$B77,Settings!$DM$19:$DP$43,4,0)),Inputs!$BY24,0))</f>
        <v>0</v>
      </c>
      <c r="AZ77" s="203">
        <f>IF(AY77&gt;0,AY77,IF(AND(AZ$4=VLOOKUP($B77,Settings!$DM$19:$DN$43,2,0),'Labor costs'!AZ$7=VLOOKUP('Labor costs'!$B77,Settings!$DM$19:$DP$43,4,0)),Inputs!$BY24,0))</f>
        <v>0</v>
      </c>
      <c r="BA77" s="203">
        <f>IF(AZ77&gt;0,AZ77,IF(AND(BA$4=VLOOKUP($B77,Settings!$DM$19:$DN$43,2,0),'Labor costs'!BA$7=VLOOKUP('Labor costs'!$B77,Settings!$DM$19:$DP$43,4,0)),Inputs!$BY24,0))</f>
        <v>0</v>
      </c>
      <c r="BB77" s="203">
        <f>IF(BA77&gt;0,BA77,IF(AND(BB$4=VLOOKUP($B77,Settings!$DM$19:$DN$43,2,0),'Labor costs'!BB$7=VLOOKUP('Labor costs'!$B77,Settings!$DM$19:$DP$43,4,0)),Inputs!$BY24,0))</f>
        <v>0</v>
      </c>
      <c r="BC77" s="203">
        <f>IF(BB77&gt;0,BB77,IF(AND(BC$4=VLOOKUP($B77,Settings!$DM$19:$DN$43,2,0),'Labor costs'!BC$7=VLOOKUP('Labor costs'!$B77,Settings!$DM$19:$DP$43,4,0)),Inputs!$BY24,0))</f>
        <v>0</v>
      </c>
      <c r="BD77" s="203">
        <f>IF(BC77&gt;0,BC77,IF(AND(BD$4=VLOOKUP($B77,Settings!$DM$19:$DN$43,2,0),'Labor costs'!BD$7=VLOOKUP('Labor costs'!$B77,Settings!$DM$19:$DP$43,4,0)),Inputs!$BY24,0))</f>
        <v>0</v>
      </c>
      <c r="BE77" s="203">
        <f>IF(BD77&gt;0,BD77,IF(AND(BE$4=VLOOKUP($B77,Settings!$DM$19:$DN$43,2,0),'Labor costs'!BE$7=VLOOKUP('Labor costs'!$B77,Settings!$DM$19:$DP$43,4,0)),Inputs!$BY24,0))</f>
        <v>0</v>
      </c>
      <c r="BF77" s="203">
        <f>IF(BE77&gt;0,BE77,IF(AND(BF$4=VLOOKUP($B77,Settings!$DM$19:$DN$43,2,0),'Labor costs'!BF$7=VLOOKUP('Labor costs'!$B77,Settings!$DM$19:$DP$43,4,0)),Inputs!$BY24,0))</f>
        <v>0</v>
      </c>
      <c r="BG77" s="203">
        <f>IF(BF77&gt;0,BF77,IF(AND(BG$4=VLOOKUP($B77,Settings!$DM$19:$DN$43,2,0),'Labor costs'!BG$7=VLOOKUP('Labor costs'!$B77,Settings!$DM$19:$DP$43,4,0)),Inputs!$BY24,0))</f>
        <v>0</v>
      </c>
      <c r="BH77" s="203">
        <f>IF(BG77&gt;0,BG77,IF(AND(BH$4=VLOOKUP($B77,Settings!$DM$19:$DN$43,2,0),'Labor costs'!BH$7=VLOOKUP('Labor costs'!$B77,Settings!$DM$19:$DP$43,4,0)),Inputs!$BY24,0))</f>
        <v>0</v>
      </c>
      <c r="BI77" s="203">
        <f>IF(BH77&gt;0,BH77,IF(AND(BI$4=VLOOKUP($B77,Settings!$DM$19:$DN$43,2,0),'Labor costs'!BI$7=VLOOKUP('Labor costs'!$B77,Settings!$DM$19:$DP$43,4,0)),Inputs!$BY24,0))</f>
        <v>0</v>
      </c>
      <c r="BJ77" s="203">
        <f>IF(BI77&gt;0,BI77,IF(AND(BJ$4=VLOOKUP($B77,Settings!$DM$19:$DN$43,2,0),'Labor costs'!BJ$7=VLOOKUP('Labor costs'!$B77,Settings!$DM$19:$DP$43,4,0)),Inputs!$BY24,0))</f>
        <v>0</v>
      </c>
      <c r="BK77" s="203">
        <f>IF(BJ77&gt;0,BJ77,IF(AND(BK$4=VLOOKUP($B77,Settings!$DM$19:$DN$43,2,0),'Labor costs'!BK$7=VLOOKUP('Labor costs'!$B77,Settings!$DM$19:$DP$43,4,0)),Inputs!$BY24,0))</f>
        <v>0</v>
      </c>
      <c r="BL77" s="203">
        <f>IF(BK77&gt;0,BK77,IF(AND(BL$4=VLOOKUP($B77,Settings!$DM$19:$DN$43,2,0),'Labor costs'!BL$7=VLOOKUP('Labor costs'!$B77,Settings!$DM$19:$DP$43,4,0)),Inputs!$BY24,0))</f>
        <v>0</v>
      </c>
      <c r="BM77" s="203">
        <f>IF(BL77&gt;0,BL77,IF(AND(BM$4=VLOOKUP($B77,Settings!$DM$19:$DN$43,2,0),'Labor costs'!BM$7=VLOOKUP('Labor costs'!$B77,Settings!$DM$19:$DP$43,4,0)),Inputs!$BY24,0))</f>
        <v>0</v>
      </c>
      <c r="BN77" s="203">
        <f>IF(BM77&gt;0,BM77,IF(AND(BN$4=VLOOKUP($B77,Settings!$DM$19:$DN$43,2,0),'Labor costs'!BN$7=VLOOKUP('Labor costs'!$B77,Settings!$DM$19:$DP$43,4,0)),Inputs!$BY24,0))</f>
        <v>0</v>
      </c>
      <c r="BO77" s="203">
        <f>IF(BN77&gt;0,BN77,IF(AND(BO$4=VLOOKUP($B77,Settings!$DM$19:$DN$43,2,0),'Labor costs'!BO$7=VLOOKUP('Labor costs'!$B77,Settings!$DM$19:$DP$43,4,0)),Inputs!$BY24,0))</f>
        <v>0</v>
      </c>
      <c r="BP77" s="203">
        <f>IF(BO77&gt;0,BO77,IF(AND(BP$4=VLOOKUP($B77,Settings!$DM$19:$DN$43,2,0),'Labor costs'!BP$7=VLOOKUP('Labor costs'!$B77,Settings!$DM$19:$DP$43,4,0)),Inputs!$BY24,0))</f>
        <v>0</v>
      </c>
      <c r="BQ77" s="203">
        <f>IF(BP77&gt;0,BP77,IF(AND(BQ$4=VLOOKUP($B77,Settings!$DM$19:$DN$43,2,0),'Labor costs'!BQ$7=VLOOKUP('Labor costs'!$B77,Settings!$DM$19:$DP$43,4,0)),Inputs!$BY24,0))</f>
        <v>0</v>
      </c>
      <c r="BR77" s="203">
        <f>IF(BQ77&gt;0,BQ77,IF(AND(BR$4=VLOOKUP($B77,Settings!$DM$19:$DN$43,2,0),'Labor costs'!BR$7=VLOOKUP('Labor costs'!$B77,Settings!$DM$19:$DP$43,4,0)),Inputs!$BY24,0))</f>
        <v>0</v>
      </c>
      <c r="BS77" s="203">
        <f>IF(BR77&gt;0,BR77,IF(AND(BS$4=VLOOKUP($B77,Settings!$DM$19:$DN$43,2,0),'Labor costs'!BS$7=VLOOKUP('Labor costs'!$B77,Settings!$DM$19:$DP$43,4,0)),Inputs!$BY24,0))</f>
        <v>0</v>
      </c>
      <c r="BT77" s="203">
        <f>IF(BS77&gt;0,BS77,IF(AND(BT$4=VLOOKUP($B77,Settings!$DM$19:$DN$43,2,0),'Labor costs'!BT$7=VLOOKUP('Labor costs'!$B77,Settings!$DM$19:$DP$43,4,0)),Inputs!$BY24,0))</f>
        <v>0</v>
      </c>
      <c r="BU77" s="203">
        <f>IF(BT77&gt;0,BT77,IF(AND(BU$4=VLOOKUP($B77,Settings!$DM$19:$DN$43,2,0),'Labor costs'!BU$7=VLOOKUP('Labor costs'!$B77,Settings!$DM$19:$DP$43,4,0)),Inputs!$BY24,0))</f>
        <v>0</v>
      </c>
      <c r="BV77" s="203">
        <f>IF(BU77&gt;0,BU77,IF(AND(BV$4=VLOOKUP($B77,Settings!$DM$19:$DN$43,2,0),'Labor costs'!BV$7=VLOOKUP('Labor costs'!$B77,Settings!$DM$19:$DP$43,4,0)),Inputs!$BY24,0))</f>
        <v>0</v>
      </c>
      <c r="BW77" s="203">
        <f>IF(BV77&gt;0,BV77,IF(AND(BW$4=VLOOKUP($B77,Settings!$DM$19:$DN$43,2,0),'Labor costs'!BW$7=VLOOKUP('Labor costs'!$B77,Settings!$DM$19:$DP$43,4,0)),Inputs!$BY24,0))</f>
        <v>0</v>
      </c>
      <c r="BX77" s="203">
        <f>IF(BW77&gt;0,BW77,IF(AND(BX$4=VLOOKUP($B77,Settings!$DM$19:$DN$43,2,0),'Labor costs'!BX$7=VLOOKUP('Labor costs'!$B77,Settings!$DM$19:$DP$43,4,0)),Inputs!$BY24,0))</f>
        <v>0</v>
      </c>
      <c r="BY77" s="203">
        <f>IF(BX77&gt;0,BX77,IF(AND(BY$4=VLOOKUP($B77,Settings!$DM$19:$DN$43,2,0),'Labor costs'!BY$7=VLOOKUP('Labor costs'!$B77,Settings!$DM$19:$DP$43,4,0)),Inputs!$BY24,0))</f>
        <v>0</v>
      </c>
      <c r="BZ77" s="203">
        <f>IF(BY77&gt;0,BY77,IF(AND(BZ$4=VLOOKUP($B77,Settings!$DM$19:$DN$43,2,0),'Labor costs'!BZ$7=VLOOKUP('Labor costs'!$B77,Settings!$DM$19:$DP$43,4,0)),Inputs!$BY24,0))</f>
        <v>0</v>
      </c>
      <c r="CA77" s="203">
        <f>IF(BZ77&gt;0,BZ77,IF(AND(CA$4=VLOOKUP($B77,Settings!$DM$19:$DN$43,2,0),'Labor costs'!CA$7=VLOOKUP('Labor costs'!$B77,Settings!$DM$19:$DP$43,4,0)),Inputs!$BY24,0))</f>
        <v>0</v>
      </c>
      <c r="CB77" s="203">
        <f>IF(CA77&gt;0,CA77,IF(AND(CB$4=VLOOKUP($B77,Settings!$DM$19:$DN$43,2,0),'Labor costs'!CB$7=VLOOKUP('Labor costs'!$B77,Settings!$DM$19:$DP$43,4,0)),Inputs!$BY24,0))</f>
        <v>0</v>
      </c>
      <c r="CC77" s="203">
        <f>IF(CB77&gt;0,CB77,IF(AND(CC$4=VLOOKUP($B77,Settings!$DM$19:$DN$43,2,0),'Labor costs'!CC$7=VLOOKUP('Labor costs'!$B77,Settings!$DM$19:$DP$43,4,0)),Inputs!$BY24,0))</f>
        <v>0</v>
      </c>
      <c r="CD77" s="203">
        <f>IF(CC77&gt;0,CC77,IF(AND(CD$4=VLOOKUP($B77,Settings!$DM$19:$DN$43,2,0),'Labor costs'!CD$7=VLOOKUP('Labor costs'!$B77,Settings!$DM$19:$DP$43,4,0)),Inputs!$BY24,0))</f>
        <v>0</v>
      </c>
      <c r="CE77" s="203">
        <f>IF(CD77&gt;0,CD77,IF(AND(CE$4=VLOOKUP($B77,Settings!$DM$19:$DN$43,2,0),'Labor costs'!CE$7=VLOOKUP('Labor costs'!$B77,Settings!$DM$19:$DP$43,4,0)),Inputs!$BY24,0))</f>
        <v>0</v>
      </c>
      <c r="CF77" s="203">
        <f>IF(CE77&gt;0,CE77,IF(AND(CF$4=VLOOKUP($B77,Settings!$DM$19:$DN$43,2,0),'Labor costs'!CF$7=VLOOKUP('Labor costs'!$B77,Settings!$DM$19:$DP$43,4,0)),Inputs!$BY24,0))</f>
        <v>0</v>
      </c>
      <c r="CG77" s="203">
        <f>IF(CF77&gt;0,CF77,IF(AND(CG$4=VLOOKUP($B77,Settings!$DM$19:$DN$43,2,0),'Labor costs'!CG$7=VLOOKUP('Labor costs'!$B77,Settings!$DM$19:$DP$43,4,0)),Inputs!$BY24,0))</f>
        <v>0</v>
      </c>
      <c r="CH77" s="203">
        <f>IF(CG77&gt;0,CG77,IF(AND(CH$4=VLOOKUP($B77,Settings!$DM$19:$DN$43,2,0),'Labor costs'!CH$7=VLOOKUP('Labor costs'!$B77,Settings!$DM$19:$DP$43,4,0)),Inputs!$BY24,0))</f>
        <v>0</v>
      </c>
      <c r="CI77" s="203">
        <f>IF(CH77&gt;0,CH77,IF(AND(CI$4=VLOOKUP($B77,Settings!$DM$19:$DN$43,2,0),'Labor costs'!CI$7=VLOOKUP('Labor costs'!$B77,Settings!$DM$19:$DP$43,4,0)),Inputs!$BY24,0))</f>
        <v>0</v>
      </c>
      <c r="CJ77" s="203">
        <f>IF(CI77&gt;0,CI77,IF(AND(CJ$4=VLOOKUP($B77,Settings!$DM$19:$DN$43,2,0),'Labor costs'!CJ$7=VLOOKUP('Labor costs'!$B77,Settings!$DM$19:$DP$43,4,0)),Inputs!$BY24,0))</f>
        <v>0</v>
      </c>
      <c r="CK77" s="203">
        <f>IF(CJ77&gt;0,CJ77,IF(AND(CK$4=VLOOKUP($B77,Settings!$DM$19:$DN$43,2,0),'Labor costs'!CK$7=VLOOKUP('Labor costs'!$B77,Settings!$DM$19:$DP$43,4,0)),Inputs!$BY24,0))</f>
        <v>0</v>
      </c>
      <c r="CL77" s="203">
        <f>IF(CK77&gt;0,CK77,IF(AND(CL$4=VLOOKUP($B77,Settings!$DM$19:$DN$43,2,0),'Labor costs'!CL$7=VLOOKUP('Labor costs'!$B77,Settings!$DM$19:$DP$43,4,0)),Inputs!$BY24,0))</f>
        <v>0</v>
      </c>
      <c r="CM77" s="203">
        <f>IF(CL77&gt;0,CL77,IF(AND(CM$4=VLOOKUP($B77,Settings!$DM$19:$DN$43,2,0),'Labor costs'!CM$7=VLOOKUP('Labor costs'!$B77,Settings!$DM$19:$DP$43,4,0)),Inputs!$BY24,0))</f>
        <v>0</v>
      </c>
    </row>
    <row r="78" spans="2:91" hidden="1" x14ac:dyDescent="0.2">
      <c r="B78" s="205">
        <f>Inputs!BS25</f>
        <v>0</v>
      </c>
      <c r="C78" s="204"/>
      <c r="D78" s="204"/>
      <c r="E78" s="204"/>
      <c r="F78" s="204"/>
      <c r="G78" s="204"/>
      <c r="H78" s="204"/>
      <c r="I78" s="204"/>
      <c r="J78" s="204"/>
      <c r="K78" s="204"/>
      <c r="L78" s="204"/>
      <c r="M78" s="204"/>
      <c r="N78" s="204"/>
      <c r="O78" s="204"/>
      <c r="P78" s="204"/>
      <c r="Q78" s="204"/>
      <c r="R78" s="204"/>
      <c r="S78" s="204"/>
      <c r="T78" s="204"/>
      <c r="U78" s="204"/>
      <c r="V78" s="204"/>
      <c r="W78" s="204"/>
      <c r="X78" s="204"/>
      <c r="Y78" s="204"/>
      <c r="Z78" s="204"/>
      <c r="AA78" s="204"/>
      <c r="AB78" s="204"/>
      <c r="AC78" s="204"/>
      <c r="AD78" s="204"/>
      <c r="AF78" s="203">
        <f>IF(AE78&gt;0,AE78,IF(AND(AF$4=VLOOKUP($B78,Settings!$DM$19:$DN$43,2,0),'Labor costs'!AF$7=VLOOKUP('Labor costs'!$B78,Settings!$DM$19:$DP$43,4,0)),Inputs!$BY25,0))</f>
        <v>0</v>
      </c>
      <c r="AG78" s="203">
        <f>IF(AF78&gt;0,AF78,IF(AND(AG$4=VLOOKUP($B78,Settings!$DM$19:$DN$43,2,0),'Labor costs'!AG$7=VLOOKUP('Labor costs'!$B78,Settings!$DM$19:$DP$43,4,0)),Inputs!$BY25,0))</f>
        <v>0</v>
      </c>
      <c r="AH78" s="203">
        <f>IF(AG78&gt;0,AG78,IF(AND(AH$4=VLOOKUP($B78,Settings!$DM$19:$DN$43,2,0),'Labor costs'!AH$7=VLOOKUP('Labor costs'!$B78,Settings!$DM$19:$DP$43,4,0)),Inputs!$BY25,0))</f>
        <v>0</v>
      </c>
      <c r="AI78" s="203">
        <f>IF(AH78&gt;0,AH78,IF(AND(AI$4=VLOOKUP($B78,Settings!$DM$19:$DN$43,2,0),'Labor costs'!AI$7=VLOOKUP('Labor costs'!$B78,Settings!$DM$19:$DP$43,4,0)),Inputs!$BY25,0))</f>
        <v>0</v>
      </c>
      <c r="AJ78" s="203">
        <f>IF(AI78&gt;0,AI78,IF(AND(AJ$4=VLOOKUP($B78,Settings!$DM$19:$DN$43,2,0),'Labor costs'!AJ$7=VLOOKUP('Labor costs'!$B78,Settings!$DM$19:$DP$43,4,0)),Inputs!$BY25,0))</f>
        <v>0</v>
      </c>
      <c r="AK78" s="203">
        <f>IF(AJ78&gt;0,AJ78,IF(AND(AK$4=VLOOKUP($B78,Settings!$DM$19:$DN$43,2,0),'Labor costs'!AK$7=VLOOKUP('Labor costs'!$B78,Settings!$DM$19:$DP$43,4,0)),Inputs!$BY25,0))</f>
        <v>0</v>
      </c>
      <c r="AL78" s="203">
        <f>IF(AK78&gt;0,AK78,IF(AND(AL$4=VLOOKUP($B78,Settings!$DM$19:$DN$43,2,0),'Labor costs'!AL$7=VLOOKUP('Labor costs'!$B78,Settings!$DM$19:$DP$43,4,0)),Inputs!$BY25,0))</f>
        <v>0</v>
      </c>
      <c r="AM78" s="203">
        <f>IF(AL78&gt;0,AL78,IF(AND(AM$4=VLOOKUP($B78,Settings!$DM$19:$DN$43,2,0),'Labor costs'!AM$7=VLOOKUP('Labor costs'!$B78,Settings!$DM$19:$DP$43,4,0)),Inputs!$BY25,0))</f>
        <v>0</v>
      </c>
      <c r="AN78" s="203">
        <f>IF(AM78&gt;0,AM78,IF(AND(AN$4=VLOOKUP($B78,Settings!$DM$19:$DN$43,2,0),'Labor costs'!AN$7=VLOOKUP('Labor costs'!$B78,Settings!$DM$19:$DP$43,4,0)),Inputs!$BY25,0))</f>
        <v>0</v>
      </c>
      <c r="AO78" s="203">
        <f>IF(AN78&gt;0,AN78,IF(AND(AO$4=VLOOKUP($B78,Settings!$DM$19:$DN$43,2,0),'Labor costs'!AO$7=VLOOKUP('Labor costs'!$B78,Settings!$DM$19:$DP$43,4,0)),Inputs!$BY25,0))</f>
        <v>0</v>
      </c>
      <c r="AP78" s="203">
        <f>IF(AO78&gt;0,AO78,IF(AND(AP$4=VLOOKUP($B78,Settings!$DM$19:$DN$43,2,0),'Labor costs'!AP$7=VLOOKUP('Labor costs'!$B78,Settings!$DM$19:$DP$43,4,0)),Inputs!$BY25,0))</f>
        <v>0</v>
      </c>
      <c r="AQ78" s="203">
        <f>IF(AP78&gt;0,AP78,IF(AND(AQ$4=VLOOKUP($B78,Settings!$DM$19:$DN$43,2,0),'Labor costs'!AQ$7=VLOOKUP('Labor costs'!$B78,Settings!$DM$19:$DP$43,4,0)),Inputs!$BY25,0))</f>
        <v>0</v>
      </c>
      <c r="AR78" s="203">
        <f>IF(AQ78&gt;0,AQ78,IF(AND(AR$4=VLOOKUP($B78,Settings!$DM$19:$DN$43,2,0),'Labor costs'!AR$7=VLOOKUP('Labor costs'!$B78,Settings!$DM$19:$DP$43,4,0)),Inputs!$BY25,0))</f>
        <v>0</v>
      </c>
      <c r="AS78" s="203">
        <f>IF(AR78&gt;0,AR78,IF(AND(AS$4=VLOOKUP($B78,Settings!$DM$19:$DN$43,2,0),'Labor costs'!AS$7=VLOOKUP('Labor costs'!$B78,Settings!$DM$19:$DP$43,4,0)),Inputs!$BY25,0))</f>
        <v>0</v>
      </c>
      <c r="AT78" s="203">
        <f>IF(AS78&gt;0,AS78,IF(AND(AT$4=VLOOKUP($B78,Settings!$DM$19:$DN$43,2,0),'Labor costs'!AT$7=VLOOKUP('Labor costs'!$B78,Settings!$DM$19:$DP$43,4,0)),Inputs!$BY25,0))</f>
        <v>0</v>
      </c>
      <c r="AU78" s="203">
        <f>IF(AT78&gt;0,AT78,IF(AND(AU$4=VLOOKUP($B78,Settings!$DM$19:$DN$43,2,0),'Labor costs'!AU$7=VLOOKUP('Labor costs'!$B78,Settings!$DM$19:$DP$43,4,0)),Inputs!$BY25,0))</f>
        <v>0</v>
      </c>
      <c r="AV78" s="203">
        <f>IF(AU78&gt;0,AU78,IF(AND(AV$4=VLOOKUP($B78,Settings!$DM$19:$DN$43,2,0),'Labor costs'!AV$7=VLOOKUP('Labor costs'!$B78,Settings!$DM$19:$DP$43,4,0)),Inputs!$BY25,0))</f>
        <v>0</v>
      </c>
      <c r="AW78" s="203">
        <f>IF(AV78&gt;0,AV78,IF(AND(AW$4=VLOOKUP($B78,Settings!$DM$19:$DN$43,2,0),'Labor costs'!AW$7=VLOOKUP('Labor costs'!$B78,Settings!$DM$19:$DP$43,4,0)),Inputs!$BY25,0))</f>
        <v>0</v>
      </c>
      <c r="AX78" s="203">
        <f>IF(AW78&gt;0,AW78,IF(AND(AX$4=VLOOKUP($B78,Settings!$DM$19:$DN$43,2,0),'Labor costs'!AX$7=VLOOKUP('Labor costs'!$B78,Settings!$DM$19:$DP$43,4,0)),Inputs!$BY25,0))</f>
        <v>0</v>
      </c>
      <c r="AY78" s="203">
        <f>IF(AX78&gt;0,AX78,IF(AND(AY$4=VLOOKUP($B78,Settings!$DM$19:$DN$43,2,0),'Labor costs'!AY$7=VLOOKUP('Labor costs'!$B78,Settings!$DM$19:$DP$43,4,0)),Inputs!$BY25,0))</f>
        <v>0</v>
      </c>
      <c r="AZ78" s="203">
        <f>IF(AY78&gt;0,AY78,IF(AND(AZ$4=VLOOKUP($B78,Settings!$DM$19:$DN$43,2,0),'Labor costs'!AZ$7=VLOOKUP('Labor costs'!$B78,Settings!$DM$19:$DP$43,4,0)),Inputs!$BY25,0))</f>
        <v>0</v>
      </c>
      <c r="BA78" s="203">
        <f>IF(AZ78&gt;0,AZ78,IF(AND(BA$4=VLOOKUP($B78,Settings!$DM$19:$DN$43,2,0),'Labor costs'!BA$7=VLOOKUP('Labor costs'!$B78,Settings!$DM$19:$DP$43,4,0)),Inputs!$BY25,0))</f>
        <v>0</v>
      </c>
      <c r="BB78" s="203">
        <f>IF(BA78&gt;0,BA78,IF(AND(BB$4=VLOOKUP($B78,Settings!$DM$19:$DN$43,2,0),'Labor costs'!BB$7=VLOOKUP('Labor costs'!$B78,Settings!$DM$19:$DP$43,4,0)),Inputs!$BY25,0))</f>
        <v>0</v>
      </c>
      <c r="BC78" s="203">
        <f>IF(BB78&gt;0,BB78,IF(AND(BC$4=VLOOKUP($B78,Settings!$DM$19:$DN$43,2,0),'Labor costs'!BC$7=VLOOKUP('Labor costs'!$B78,Settings!$DM$19:$DP$43,4,0)),Inputs!$BY25,0))</f>
        <v>0</v>
      </c>
      <c r="BD78" s="203">
        <f>IF(BC78&gt;0,BC78,IF(AND(BD$4=VLOOKUP($B78,Settings!$DM$19:$DN$43,2,0),'Labor costs'!BD$7=VLOOKUP('Labor costs'!$B78,Settings!$DM$19:$DP$43,4,0)),Inputs!$BY25,0))</f>
        <v>0</v>
      </c>
      <c r="BE78" s="203">
        <f>IF(BD78&gt;0,BD78,IF(AND(BE$4=VLOOKUP($B78,Settings!$DM$19:$DN$43,2,0),'Labor costs'!BE$7=VLOOKUP('Labor costs'!$B78,Settings!$DM$19:$DP$43,4,0)),Inputs!$BY25,0))</f>
        <v>0</v>
      </c>
      <c r="BF78" s="203">
        <f>IF(BE78&gt;0,BE78,IF(AND(BF$4=VLOOKUP($B78,Settings!$DM$19:$DN$43,2,0),'Labor costs'!BF$7=VLOOKUP('Labor costs'!$B78,Settings!$DM$19:$DP$43,4,0)),Inputs!$BY25,0))</f>
        <v>0</v>
      </c>
      <c r="BG78" s="203">
        <f>IF(BF78&gt;0,BF78,IF(AND(BG$4=VLOOKUP($B78,Settings!$DM$19:$DN$43,2,0),'Labor costs'!BG$7=VLOOKUP('Labor costs'!$B78,Settings!$DM$19:$DP$43,4,0)),Inputs!$BY25,0))</f>
        <v>0</v>
      </c>
      <c r="BH78" s="203">
        <f>IF(BG78&gt;0,BG78,IF(AND(BH$4=VLOOKUP($B78,Settings!$DM$19:$DN$43,2,0),'Labor costs'!BH$7=VLOOKUP('Labor costs'!$B78,Settings!$DM$19:$DP$43,4,0)),Inputs!$BY25,0))</f>
        <v>0</v>
      </c>
      <c r="BI78" s="203">
        <f>IF(BH78&gt;0,BH78,IF(AND(BI$4=VLOOKUP($B78,Settings!$DM$19:$DN$43,2,0),'Labor costs'!BI$7=VLOOKUP('Labor costs'!$B78,Settings!$DM$19:$DP$43,4,0)),Inputs!$BY25,0))</f>
        <v>0</v>
      </c>
      <c r="BJ78" s="203">
        <f>IF(BI78&gt;0,BI78,IF(AND(BJ$4=VLOOKUP($B78,Settings!$DM$19:$DN$43,2,0),'Labor costs'!BJ$7=VLOOKUP('Labor costs'!$B78,Settings!$DM$19:$DP$43,4,0)),Inputs!$BY25,0))</f>
        <v>0</v>
      </c>
      <c r="BK78" s="203">
        <f>IF(BJ78&gt;0,BJ78,IF(AND(BK$4=VLOOKUP($B78,Settings!$DM$19:$DN$43,2,0),'Labor costs'!BK$7=VLOOKUP('Labor costs'!$B78,Settings!$DM$19:$DP$43,4,0)),Inputs!$BY25,0))</f>
        <v>0</v>
      </c>
      <c r="BL78" s="203">
        <f>IF(BK78&gt;0,BK78,IF(AND(BL$4=VLOOKUP($B78,Settings!$DM$19:$DN$43,2,0),'Labor costs'!BL$7=VLOOKUP('Labor costs'!$B78,Settings!$DM$19:$DP$43,4,0)),Inputs!$BY25,0))</f>
        <v>0</v>
      </c>
      <c r="BM78" s="203">
        <f>IF(BL78&gt;0,BL78,IF(AND(BM$4=VLOOKUP($B78,Settings!$DM$19:$DN$43,2,0),'Labor costs'!BM$7=VLOOKUP('Labor costs'!$B78,Settings!$DM$19:$DP$43,4,0)),Inputs!$BY25,0))</f>
        <v>0</v>
      </c>
      <c r="BN78" s="203">
        <f>IF(BM78&gt;0,BM78,IF(AND(BN$4=VLOOKUP($B78,Settings!$DM$19:$DN$43,2,0),'Labor costs'!BN$7=VLOOKUP('Labor costs'!$B78,Settings!$DM$19:$DP$43,4,0)),Inputs!$BY25,0))</f>
        <v>0</v>
      </c>
      <c r="BO78" s="203">
        <f>IF(BN78&gt;0,BN78,IF(AND(BO$4=VLOOKUP($B78,Settings!$DM$19:$DN$43,2,0),'Labor costs'!BO$7=VLOOKUP('Labor costs'!$B78,Settings!$DM$19:$DP$43,4,0)),Inputs!$BY25,0))</f>
        <v>0</v>
      </c>
      <c r="BP78" s="203">
        <f>IF(BO78&gt;0,BO78,IF(AND(BP$4=VLOOKUP($B78,Settings!$DM$19:$DN$43,2,0),'Labor costs'!BP$7=VLOOKUP('Labor costs'!$B78,Settings!$DM$19:$DP$43,4,0)),Inputs!$BY25,0))</f>
        <v>0</v>
      </c>
      <c r="BQ78" s="203">
        <f>IF(BP78&gt;0,BP78,IF(AND(BQ$4=VLOOKUP($B78,Settings!$DM$19:$DN$43,2,0),'Labor costs'!BQ$7=VLOOKUP('Labor costs'!$B78,Settings!$DM$19:$DP$43,4,0)),Inputs!$BY25,0))</f>
        <v>0</v>
      </c>
      <c r="BR78" s="203">
        <f>IF(BQ78&gt;0,BQ78,IF(AND(BR$4=VLOOKUP($B78,Settings!$DM$19:$DN$43,2,0),'Labor costs'!BR$7=VLOOKUP('Labor costs'!$B78,Settings!$DM$19:$DP$43,4,0)),Inputs!$BY25,0))</f>
        <v>0</v>
      </c>
      <c r="BS78" s="203">
        <f>IF(BR78&gt;0,BR78,IF(AND(BS$4=VLOOKUP($B78,Settings!$DM$19:$DN$43,2,0),'Labor costs'!BS$7=VLOOKUP('Labor costs'!$B78,Settings!$DM$19:$DP$43,4,0)),Inputs!$BY25,0))</f>
        <v>0</v>
      </c>
      <c r="BT78" s="203">
        <f>IF(BS78&gt;0,BS78,IF(AND(BT$4=VLOOKUP($B78,Settings!$DM$19:$DN$43,2,0),'Labor costs'!BT$7=VLOOKUP('Labor costs'!$B78,Settings!$DM$19:$DP$43,4,0)),Inputs!$BY25,0))</f>
        <v>0</v>
      </c>
      <c r="BU78" s="203">
        <f>IF(BT78&gt;0,BT78,IF(AND(BU$4=VLOOKUP($B78,Settings!$DM$19:$DN$43,2,0),'Labor costs'!BU$7=VLOOKUP('Labor costs'!$B78,Settings!$DM$19:$DP$43,4,0)),Inputs!$BY25,0))</f>
        <v>0</v>
      </c>
      <c r="BV78" s="203">
        <f>IF(BU78&gt;0,BU78,IF(AND(BV$4=VLOOKUP($B78,Settings!$DM$19:$DN$43,2,0),'Labor costs'!BV$7=VLOOKUP('Labor costs'!$B78,Settings!$DM$19:$DP$43,4,0)),Inputs!$BY25,0))</f>
        <v>0</v>
      </c>
      <c r="BW78" s="203">
        <f>IF(BV78&gt;0,BV78,IF(AND(BW$4=VLOOKUP($B78,Settings!$DM$19:$DN$43,2,0),'Labor costs'!BW$7=VLOOKUP('Labor costs'!$B78,Settings!$DM$19:$DP$43,4,0)),Inputs!$BY25,0))</f>
        <v>0</v>
      </c>
      <c r="BX78" s="203">
        <f>IF(BW78&gt;0,BW78,IF(AND(BX$4=VLOOKUP($B78,Settings!$DM$19:$DN$43,2,0),'Labor costs'!BX$7=VLOOKUP('Labor costs'!$B78,Settings!$DM$19:$DP$43,4,0)),Inputs!$BY25,0))</f>
        <v>0</v>
      </c>
      <c r="BY78" s="203">
        <f>IF(BX78&gt;0,BX78,IF(AND(BY$4=VLOOKUP($B78,Settings!$DM$19:$DN$43,2,0),'Labor costs'!BY$7=VLOOKUP('Labor costs'!$B78,Settings!$DM$19:$DP$43,4,0)),Inputs!$BY25,0))</f>
        <v>0</v>
      </c>
      <c r="BZ78" s="203">
        <f>IF(BY78&gt;0,BY78,IF(AND(BZ$4=VLOOKUP($B78,Settings!$DM$19:$DN$43,2,0),'Labor costs'!BZ$7=VLOOKUP('Labor costs'!$B78,Settings!$DM$19:$DP$43,4,0)),Inputs!$BY25,0))</f>
        <v>0</v>
      </c>
      <c r="CA78" s="203">
        <f>IF(BZ78&gt;0,BZ78,IF(AND(CA$4=VLOOKUP($B78,Settings!$DM$19:$DN$43,2,0),'Labor costs'!CA$7=VLOOKUP('Labor costs'!$B78,Settings!$DM$19:$DP$43,4,0)),Inputs!$BY25,0))</f>
        <v>0</v>
      </c>
      <c r="CB78" s="203">
        <f>IF(CA78&gt;0,CA78,IF(AND(CB$4=VLOOKUP($B78,Settings!$DM$19:$DN$43,2,0),'Labor costs'!CB$7=VLOOKUP('Labor costs'!$B78,Settings!$DM$19:$DP$43,4,0)),Inputs!$BY25,0))</f>
        <v>0</v>
      </c>
      <c r="CC78" s="203">
        <f>IF(CB78&gt;0,CB78,IF(AND(CC$4=VLOOKUP($B78,Settings!$DM$19:$DN$43,2,0),'Labor costs'!CC$7=VLOOKUP('Labor costs'!$B78,Settings!$DM$19:$DP$43,4,0)),Inputs!$BY25,0))</f>
        <v>0</v>
      </c>
      <c r="CD78" s="203">
        <f>IF(CC78&gt;0,CC78,IF(AND(CD$4=VLOOKUP($B78,Settings!$DM$19:$DN$43,2,0),'Labor costs'!CD$7=VLOOKUP('Labor costs'!$B78,Settings!$DM$19:$DP$43,4,0)),Inputs!$BY25,0))</f>
        <v>0</v>
      </c>
      <c r="CE78" s="203">
        <f>IF(CD78&gt;0,CD78,IF(AND(CE$4=VLOOKUP($B78,Settings!$DM$19:$DN$43,2,0),'Labor costs'!CE$7=VLOOKUP('Labor costs'!$B78,Settings!$DM$19:$DP$43,4,0)),Inputs!$BY25,0))</f>
        <v>0</v>
      </c>
      <c r="CF78" s="203">
        <f>IF(CE78&gt;0,CE78,IF(AND(CF$4=VLOOKUP($B78,Settings!$DM$19:$DN$43,2,0),'Labor costs'!CF$7=VLOOKUP('Labor costs'!$B78,Settings!$DM$19:$DP$43,4,0)),Inputs!$BY25,0))</f>
        <v>0</v>
      </c>
      <c r="CG78" s="203">
        <f>IF(CF78&gt;0,CF78,IF(AND(CG$4=VLOOKUP($B78,Settings!$DM$19:$DN$43,2,0),'Labor costs'!CG$7=VLOOKUP('Labor costs'!$B78,Settings!$DM$19:$DP$43,4,0)),Inputs!$BY25,0))</f>
        <v>0</v>
      </c>
      <c r="CH78" s="203">
        <f>IF(CG78&gt;0,CG78,IF(AND(CH$4=VLOOKUP($B78,Settings!$DM$19:$DN$43,2,0),'Labor costs'!CH$7=VLOOKUP('Labor costs'!$B78,Settings!$DM$19:$DP$43,4,0)),Inputs!$BY25,0))</f>
        <v>0</v>
      </c>
      <c r="CI78" s="203">
        <f>IF(CH78&gt;0,CH78,IF(AND(CI$4=VLOOKUP($B78,Settings!$DM$19:$DN$43,2,0),'Labor costs'!CI$7=VLOOKUP('Labor costs'!$B78,Settings!$DM$19:$DP$43,4,0)),Inputs!$BY25,0))</f>
        <v>0</v>
      </c>
      <c r="CJ78" s="203">
        <f>IF(CI78&gt;0,CI78,IF(AND(CJ$4=VLOOKUP($B78,Settings!$DM$19:$DN$43,2,0),'Labor costs'!CJ$7=VLOOKUP('Labor costs'!$B78,Settings!$DM$19:$DP$43,4,0)),Inputs!$BY25,0))</f>
        <v>0</v>
      </c>
      <c r="CK78" s="203">
        <f>IF(CJ78&gt;0,CJ78,IF(AND(CK$4=VLOOKUP($B78,Settings!$DM$19:$DN$43,2,0),'Labor costs'!CK$7=VLOOKUP('Labor costs'!$B78,Settings!$DM$19:$DP$43,4,0)),Inputs!$BY25,0))</f>
        <v>0</v>
      </c>
      <c r="CL78" s="203">
        <f>IF(CK78&gt;0,CK78,IF(AND(CL$4=VLOOKUP($B78,Settings!$DM$19:$DN$43,2,0),'Labor costs'!CL$7=VLOOKUP('Labor costs'!$B78,Settings!$DM$19:$DP$43,4,0)),Inputs!$BY25,0))</f>
        <v>0</v>
      </c>
      <c r="CM78" s="203">
        <f>IF(CL78&gt;0,CL78,IF(AND(CM$4=VLOOKUP($B78,Settings!$DM$19:$DN$43,2,0),'Labor costs'!CM$7=VLOOKUP('Labor costs'!$B78,Settings!$DM$19:$DP$43,4,0)),Inputs!$BY25,0))</f>
        <v>0</v>
      </c>
    </row>
    <row r="79" spans="2:91" hidden="1" x14ac:dyDescent="0.2">
      <c r="B79" s="205">
        <f>Inputs!BS26</f>
        <v>0</v>
      </c>
      <c r="C79" s="204"/>
      <c r="D79" s="204"/>
      <c r="E79" s="204"/>
      <c r="F79" s="204"/>
      <c r="G79" s="204"/>
      <c r="H79" s="204"/>
      <c r="I79" s="204"/>
      <c r="J79" s="204"/>
      <c r="K79" s="204"/>
      <c r="L79" s="204"/>
      <c r="M79" s="204"/>
      <c r="N79" s="204"/>
      <c r="O79" s="204"/>
      <c r="P79" s="204"/>
      <c r="Q79" s="204"/>
      <c r="R79" s="204"/>
      <c r="S79" s="204"/>
      <c r="T79" s="204"/>
      <c r="U79" s="204"/>
      <c r="V79" s="204"/>
      <c r="W79" s="204"/>
      <c r="X79" s="204"/>
      <c r="Y79" s="204"/>
      <c r="Z79" s="204"/>
      <c r="AA79" s="204"/>
      <c r="AB79" s="204"/>
      <c r="AC79" s="204"/>
      <c r="AD79" s="204"/>
      <c r="AF79" s="203">
        <f>IF(AE79&gt;0,AE79,IF(AND(AF$4=VLOOKUP($B79,Settings!$DM$19:$DN$43,2,0),'Labor costs'!AF$7=VLOOKUP('Labor costs'!$B79,Settings!$DM$19:$DP$43,4,0)),Inputs!$BY26,0))</f>
        <v>0</v>
      </c>
      <c r="AG79" s="203">
        <f>IF(AF79&gt;0,AF79,IF(AND(AG$4=VLOOKUP($B79,Settings!$DM$19:$DN$43,2,0),'Labor costs'!AG$7=VLOOKUP('Labor costs'!$B79,Settings!$DM$19:$DP$43,4,0)),Inputs!$BY26,0))</f>
        <v>0</v>
      </c>
      <c r="AH79" s="203">
        <f>IF(AG79&gt;0,AG79,IF(AND(AH$4=VLOOKUP($B79,Settings!$DM$19:$DN$43,2,0),'Labor costs'!AH$7=VLOOKUP('Labor costs'!$B79,Settings!$DM$19:$DP$43,4,0)),Inputs!$BY26,0))</f>
        <v>0</v>
      </c>
      <c r="AI79" s="203">
        <f>IF(AH79&gt;0,AH79,IF(AND(AI$4=VLOOKUP($B79,Settings!$DM$19:$DN$43,2,0),'Labor costs'!AI$7=VLOOKUP('Labor costs'!$B79,Settings!$DM$19:$DP$43,4,0)),Inputs!$BY26,0))</f>
        <v>0</v>
      </c>
      <c r="AJ79" s="203">
        <f>IF(AI79&gt;0,AI79,IF(AND(AJ$4=VLOOKUP($B79,Settings!$DM$19:$DN$43,2,0),'Labor costs'!AJ$7=VLOOKUP('Labor costs'!$B79,Settings!$DM$19:$DP$43,4,0)),Inputs!$BY26,0))</f>
        <v>0</v>
      </c>
      <c r="AK79" s="203">
        <f>IF(AJ79&gt;0,AJ79,IF(AND(AK$4=VLOOKUP($B79,Settings!$DM$19:$DN$43,2,0),'Labor costs'!AK$7=VLOOKUP('Labor costs'!$B79,Settings!$DM$19:$DP$43,4,0)),Inputs!$BY26,0))</f>
        <v>0</v>
      </c>
      <c r="AL79" s="203">
        <f>IF(AK79&gt;0,AK79,IF(AND(AL$4=VLOOKUP($B79,Settings!$DM$19:$DN$43,2,0),'Labor costs'!AL$7=VLOOKUP('Labor costs'!$B79,Settings!$DM$19:$DP$43,4,0)),Inputs!$BY26,0))</f>
        <v>0</v>
      </c>
      <c r="AM79" s="203">
        <f>IF(AL79&gt;0,AL79,IF(AND(AM$4=VLOOKUP($B79,Settings!$DM$19:$DN$43,2,0),'Labor costs'!AM$7=VLOOKUP('Labor costs'!$B79,Settings!$DM$19:$DP$43,4,0)),Inputs!$BY26,0))</f>
        <v>0</v>
      </c>
      <c r="AN79" s="203">
        <f>IF(AM79&gt;0,AM79,IF(AND(AN$4=VLOOKUP($B79,Settings!$DM$19:$DN$43,2,0),'Labor costs'!AN$7=VLOOKUP('Labor costs'!$B79,Settings!$DM$19:$DP$43,4,0)),Inputs!$BY26,0))</f>
        <v>0</v>
      </c>
      <c r="AO79" s="203">
        <f>IF(AN79&gt;0,AN79,IF(AND(AO$4=VLOOKUP($B79,Settings!$DM$19:$DN$43,2,0),'Labor costs'!AO$7=VLOOKUP('Labor costs'!$B79,Settings!$DM$19:$DP$43,4,0)),Inputs!$BY26,0))</f>
        <v>0</v>
      </c>
      <c r="AP79" s="203">
        <f>IF(AO79&gt;0,AO79,IF(AND(AP$4=VLOOKUP($B79,Settings!$DM$19:$DN$43,2,0),'Labor costs'!AP$7=VLOOKUP('Labor costs'!$B79,Settings!$DM$19:$DP$43,4,0)),Inputs!$BY26,0))</f>
        <v>0</v>
      </c>
      <c r="AQ79" s="203">
        <f>IF(AP79&gt;0,AP79,IF(AND(AQ$4=VLOOKUP($B79,Settings!$DM$19:$DN$43,2,0),'Labor costs'!AQ$7=VLOOKUP('Labor costs'!$B79,Settings!$DM$19:$DP$43,4,0)),Inputs!$BY26,0))</f>
        <v>0</v>
      </c>
      <c r="AR79" s="203">
        <f>IF(AQ79&gt;0,AQ79,IF(AND(AR$4=VLOOKUP($B79,Settings!$DM$19:$DN$43,2,0),'Labor costs'!AR$7=VLOOKUP('Labor costs'!$B79,Settings!$DM$19:$DP$43,4,0)),Inputs!$BY26,0))</f>
        <v>0</v>
      </c>
      <c r="AS79" s="203">
        <f>IF(AR79&gt;0,AR79,IF(AND(AS$4=VLOOKUP($B79,Settings!$DM$19:$DN$43,2,0),'Labor costs'!AS$7=VLOOKUP('Labor costs'!$B79,Settings!$DM$19:$DP$43,4,0)),Inputs!$BY26,0))</f>
        <v>0</v>
      </c>
      <c r="AT79" s="203">
        <f>IF(AS79&gt;0,AS79,IF(AND(AT$4=VLOOKUP($B79,Settings!$DM$19:$DN$43,2,0),'Labor costs'!AT$7=VLOOKUP('Labor costs'!$B79,Settings!$DM$19:$DP$43,4,0)),Inputs!$BY26,0))</f>
        <v>0</v>
      </c>
      <c r="AU79" s="203">
        <f>IF(AT79&gt;0,AT79,IF(AND(AU$4=VLOOKUP($B79,Settings!$DM$19:$DN$43,2,0),'Labor costs'!AU$7=VLOOKUP('Labor costs'!$B79,Settings!$DM$19:$DP$43,4,0)),Inputs!$BY26,0))</f>
        <v>0</v>
      </c>
      <c r="AV79" s="203">
        <f>IF(AU79&gt;0,AU79,IF(AND(AV$4=VLOOKUP($B79,Settings!$DM$19:$DN$43,2,0),'Labor costs'!AV$7=VLOOKUP('Labor costs'!$B79,Settings!$DM$19:$DP$43,4,0)),Inputs!$BY26,0))</f>
        <v>0</v>
      </c>
      <c r="AW79" s="203">
        <f>IF(AV79&gt;0,AV79,IF(AND(AW$4=VLOOKUP($B79,Settings!$DM$19:$DN$43,2,0),'Labor costs'!AW$7=VLOOKUP('Labor costs'!$B79,Settings!$DM$19:$DP$43,4,0)),Inputs!$BY26,0))</f>
        <v>0</v>
      </c>
      <c r="AX79" s="203">
        <f>IF(AW79&gt;0,AW79,IF(AND(AX$4=VLOOKUP($B79,Settings!$DM$19:$DN$43,2,0),'Labor costs'!AX$7=VLOOKUP('Labor costs'!$B79,Settings!$DM$19:$DP$43,4,0)),Inputs!$BY26,0))</f>
        <v>0</v>
      </c>
      <c r="AY79" s="203">
        <f>IF(AX79&gt;0,AX79,IF(AND(AY$4=VLOOKUP($B79,Settings!$DM$19:$DN$43,2,0),'Labor costs'!AY$7=VLOOKUP('Labor costs'!$B79,Settings!$DM$19:$DP$43,4,0)),Inputs!$BY26,0))</f>
        <v>0</v>
      </c>
      <c r="AZ79" s="203">
        <f>IF(AY79&gt;0,AY79,IF(AND(AZ$4=VLOOKUP($B79,Settings!$DM$19:$DN$43,2,0),'Labor costs'!AZ$7=VLOOKUP('Labor costs'!$B79,Settings!$DM$19:$DP$43,4,0)),Inputs!$BY26,0))</f>
        <v>0</v>
      </c>
      <c r="BA79" s="203">
        <f>IF(AZ79&gt;0,AZ79,IF(AND(BA$4=VLOOKUP($B79,Settings!$DM$19:$DN$43,2,0),'Labor costs'!BA$7=VLOOKUP('Labor costs'!$B79,Settings!$DM$19:$DP$43,4,0)),Inputs!$BY26,0))</f>
        <v>0</v>
      </c>
      <c r="BB79" s="203">
        <f>IF(BA79&gt;0,BA79,IF(AND(BB$4=VLOOKUP($B79,Settings!$DM$19:$DN$43,2,0),'Labor costs'!BB$7=VLOOKUP('Labor costs'!$B79,Settings!$DM$19:$DP$43,4,0)),Inputs!$BY26,0))</f>
        <v>0</v>
      </c>
      <c r="BC79" s="203">
        <f>IF(BB79&gt;0,BB79,IF(AND(BC$4=VLOOKUP($B79,Settings!$DM$19:$DN$43,2,0),'Labor costs'!BC$7=VLOOKUP('Labor costs'!$B79,Settings!$DM$19:$DP$43,4,0)),Inputs!$BY26,0))</f>
        <v>0</v>
      </c>
      <c r="BD79" s="203">
        <f>IF(BC79&gt;0,BC79,IF(AND(BD$4=VLOOKUP($B79,Settings!$DM$19:$DN$43,2,0),'Labor costs'!BD$7=VLOOKUP('Labor costs'!$B79,Settings!$DM$19:$DP$43,4,0)),Inputs!$BY26,0))</f>
        <v>0</v>
      </c>
      <c r="BE79" s="203">
        <f>IF(BD79&gt;0,BD79,IF(AND(BE$4=VLOOKUP($B79,Settings!$DM$19:$DN$43,2,0),'Labor costs'!BE$7=VLOOKUP('Labor costs'!$B79,Settings!$DM$19:$DP$43,4,0)),Inputs!$BY26,0))</f>
        <v>0</v>
      </c>
      <c r="BF79" s="203">
        <f>IF(BE79&gt;0,BE79,IF(AND(BF$4=VLOOKUP($B79,Settings!$DM$19:$DN$43,2,0),'Labor costs'!BF$7=VLOOKUP('Labor costs'!$B79,Settings!$DM$19:$DP$43,4,0)),Inputs!$BY26,0))</f>
        <v>0</v>
      </c>
      <c r="BG79" s="203">
        <f>IF(BF79&gt;0,BF79,IF(AND(BG$4=VLOOKUP($B79,Settings!$DM$19:$DN$43,2,0),'Labor costs'!BG$7=VLOOKUP('Labor costs'!$B79,Settings!$DM$19:$DP$43,4,0)),Inputs!$BY26,0))</f>
        <v>0</v>
      </c>
      <c r="BH79" s="203">
        <f>IF(BG79&gt;0,BG79,IF(AND(BH$4=VLOOKUP($B79,Settings!$DM$19:$DN$43,2,0),'Labor costs'!BH$7=VLOOKUP('Labor costs'!$B79,Settings!$DM$19:$DP$43,4,0)),Inputs!$BY26,0))</f>
        <v>0</v>
      </c>
      <c r="BI79" s="203">
        <f>IF(BH79&gt;0,BH79,IF(AND(BI$4=VLOOKUP($B79,Settings!$DM$19:$DN$43,2,0),'Labor costs'!BI$7=VLOOKUP('Labor costs'!$B79,Settings!$DM$19:$DP$43,4,0)),Inputs!$BY26,0))</f>
        <v>0</v>
      </c>
      <c r="BJ79" s="203">
        <f>IF(BI79&gt;0,BI79,IF(AND(BJ$4=VLOOKUP($B79,Settings!$DM$19:$DN$43,2,0),'Labor costs'!BJ$7=VLOOKUP('Labor costs'!$B79,Settings!$DM$19:$DP$43,4,0)),Inputs!$BY26,0))</f>
        <v>0</v>
      </c>
      <c r="BK79" s="203">
        <f>IF(BJ79&gt;0,BJ79,IF(AND(BK$4=VLOOKUP($B79,Settings!$DM$19:$DN$43,2,0),'Labor costs'!BK$7=VLOOKUP('Labor costs'!$B79,Settings!$DM$19:$DP$43,4,0)),Inputs!$BY26,0))</f>
        <v>0</v>
      </c>
      <c r="BL79" s="203">
        <f>IF(BK79&gt;0,BK79,IF(AND(BL$4=VLOOKUP($B79,Settings!$DM$19:$DN$43,2,0),'Labor costs'!BL$7=VLOOKUP('Labor costs'!$B79,Settings!$DM$19:$DP$43,4,0)),Inputs!$BY26,0))</f>
        <v>0</v>
      </c>
      <c r="BM79" s="203">
        <f>IF(BL79&gt;0,BL79,IF(AND(BM$4=VLOOKUP($B79,Settings!$DM$19:$DN$43,2,0),'Labor costs'!BM$7=VLOOKUP('Labor costs'!$B79,Settings!$DM$19:$DP$43,4,0)),Inputs!$BY26,0))</f>
        <v>0</v>
      </c>
      <c r="BN79" s="203">
        <f>IF(BM79&gt;0,BM79,IF(AND(BN$4=VLOOKUP($B79,Settings!$DM$19:$DN$43,2,0),'Labor costs'!BN$7=VLOOKUP('Labor costs'!$B79,Settings!$DM$19:$DP$43,4,0)),Inputs!$BY26,0))</f>
        <v>0</v>
      </c>
      <c r="BO79" s="203">
        <f>IF(BN79&gt;0,BN79,IF(AND(BO$4=VLOOKUP($B79,Settings!$DM$19:$DN$43,2,0),'Labor costs'!BO$7=VLOOKUP('Labor costs'!$B79,Settings!$DM$19:$DP$43,4,0)),Inputs!$BY26,0))</f>
        <v>0</v>
      </c>
      <c r="BP79" s="203">
        <f>IF(BO79&gt;0,BO79,IF(AND(BP$4=VLOOKUP($B79,Settings!$DM$19:$DN$43,2,0),'Labor costs'!BP$7=VLOOKUP('Labor costs'!$B79,Settings!$DM$19:$DP$43,4,0)),Inputs!$BY26,0))</f>
        <v>0</v>
      </c>
      <c r="BQ79" s="203">
        <f>IF(BP79&gt;0,BP79,IF(AND(BQ$4=VLOOKUP($B79,Settings!$DM$19:$DN$43,2,0),'Labor costs'!BQ$7=VLOOKUP('Labor costs'!$B79,Settings!$DM$19:$DP$43,4,0)),Inputs!$BY26,0))</f>
        <v>0</v>
      </c>
      <c r="BR79" s="203">
        <f>IF(BQ79&gt;0,BQ79,IF(AND(BR$4=VLOOKUP($B79,Settings!$DM$19:$DN$43,2,0),'Labor costs'!BR$7=VLOOKUP('Labor costs'!$B79,Settings!$DM$19:$DP$43,4,0)),Inputs!$BY26,0))</f>
        <v>0</v>
      </c>
      <c r="BS79" s="203">
        <f>IF(BR79&gt;0,BR79,IF(AND(BS$4=VLOOKUP($B79,Settings!$DM$19:$DN$43,2,0),'Labor costs'!BS$7=VLOOKUP('Labor costs'!$B79,Settings!$DM$19:$DP$43,4,0)),Inputs!$BY26,0))</f>
        <v>0</v>
      </c>
      <c r="BT79" s="203">
        <f>IF(BS79&gt;0,BS79,IF(AND(BT$4=VLOOKUP($B79,Settings!$DM$19:$DN$43,2,0),'Labor costs'!BT$7=VLOOKUP('Labor costs'!$B79,Settings!$DM$19:$DP$43,4,0)),Inputs!$BY26,0))</f>
        <v>0</v>
      </c>
      <c r="BU79" s="203">
        <f>IF(BT79&gt;0,BT79,IF(AND(BU$4=VLOOKUP($B79,Settings!$DM$19:$DN$43,2,0),'Labor costs'!BU$7=VLOOKUP('Labor costs'!$B79,Settings!$DM$19:$DP$43,4,0)),Inputs!$BY26,0))</f>
        <v>0</v>
      </c>
      <c r="BV79" s="203">
        <f>IF(BU79&gt;0,BU79,IF(AND(BV$4=VLOOKUP($B79,Settings!$DM$19:$DN$43,2,0),'Labor costs'!BV$7=VLOOKUP('Labor costs'!$B79,Settings!$DM$19:$DP$43,4,0)),Inputs!$BY26,0))</f>
        <v>0</v>
      </c>
      <c r="BW79" s="203">
        <f>IF(BV79&gt;0,BV79,IF(AND(BW$4=VLOOKUP($B79,Settings!$DM$19:$DN$43,2,0),'Labor costs'!BW$7=VLOOKUP('Labor costs'!$B79,Settings!$DM$19:$DP$43,4,0)),Inputs!$BY26,0))</f>
        <v>0</v>
      </c>
      <c r="BX79" s="203">
        <f>IF(BW79&gt;0,BW79,IF(AND(BX$4=VLOOKUP($B79,Settings!$DM$19:$DN$43,2,0),'Labor costs'!BX$7=VLOOKUP('Labor costs'!$B79,Settings!$DM$19:$DP$43,4,0)),Inputs!$BY26,0))</f>
        <v>0</v>
      </c>
      <c r="BY79" s="203">
        <f>IF(BX79&gt;0,BX79,IF(AND(BY$4=VLOOKUP($B79,Settings!$DM$19:$DN$43,2,0),'Labor costs'!BY$7=VLOOKUP('Labor costs'!$B79,Settings!$DM$19:$DP$43,4,0)),Inputs!$BY26,0))</f>
        <v>0</v>
      </c>
      <c r="BZ79" s="203">
        <f>IF(BY79&gt;0,BY79,IF(AND(BZ$4=VLOOKUP($B79,Settings!$DM$19:$DN$43,2,0),'Labor costs'!BZ$7=VLOOKUP('Labor costs'!$B79,Settings!$DM$19:$DP$43,4,0)),Inputs!$BY26,0))</f>
        <v>0</v>
      </c>
      <c r="CA79" s="203">
        <f>IF(BZ79&gt;0,BZ79,IF(AND(CA$4=VLOOKUP($B79,Settings!$DM$19:$DN$43,2,0),'Labor costs'!CA$7=VLOOKUP('Labor costs'!$B79,Settings!$DM$19:$DP$43,4,0)),Inputs!$BY26,0))</f>
        <v>0</v>
      </c>
      <c r="CB79" s="203">
        <f>IF(CA79&gt;0,CA79,IF(AND(CB$4=VLOOKUP($B79,Settings!$DM$19:$DN$43,2,0),'Labor costs'!CB$7=VLOOKUP('Labor costs'!$B79,Settings!$DM$19:$DP$43,4,0)),Inputs!$BY26,0))</f>
        <v>0</v>
      </c>
      <c r="CC79" s="203">
        <f>IF(CB79&gt;0,CB79,IF(AND(CC$4=VLOOKUP($B79,Settings!$DM$19:$DN$43,2,0),'Labor costs'!CC$7=VLOOKUP('Labor costs'!$B79,Settings!$DM$19:$DP$43,4,0)),Inputs!$BY26,0))</f>
        <v>0</v>
      </c>
      <c r="CD79" s="203">
        <f>IF(CC79&gt;0,CC79,IF(AND(CD$4=VLOOKUP($B79,Settings!$DM$19:$DN$43,2,0),'Labor costs'!CD$7=VLOOKUP('Labor costs'!$B79,Settings!$DM$19:$DP$43,4,0)),Inputs!$BY26,0))</f>
        <v>0</v>
      </c>
      <c r="CE79" s="203">
        <f>IF(CD79&gt;0,CD79,IF(AND(CE$4=VLOOKUP($B79,Settings!$DM$19:$DN$43,2,0),'Labor costs'!CE$7=VLOOKUP('Labor costs'!$B79,Settings!$DM$19:$DP$43,4,0)),Inputs!$BY26,0))</f>
        <v>0</v>
      </c>
      <c r="CF79" s="203">
        <f>IF(CE79&gt;0,CE79,IF(AND(CF$4=VLOOKUP($B79,Settings!$DM$19:$DN$43,2,0),'Labor costs'!CF$7=VLOOKUP('Labor costs'!$B79,Settings!$DM$19:$DP$43,4,0)),Inputs!$BY26,0))</f>
        <v>0</v>
      </c>
      <c r="CG79" s="203">
        <f>IF(CF79&gt;0,CF79,IF(AND(CG$4=VLOOKUP($B79,Settings!$DM$19:$DN$43,2,0),'Labor costs'!CG$7=VLOOKUP('Labor costs'!$B79,Settings!$DM$19:$DP$43,4,0)),Inputs!$BY26,0))</f>
        <v>0</v>
      </c>
      <c r="CH79" s="203">
        <f>IF(CG79&gt;0,CG79,IF(AND(CH$4=VLOOKUP($B79,Settings!$DM$19:$DN$43,2,0),'Labor costs'!CH$7=VLOOKUP('Labor costs'!$B79,Settings!$DM$19:$DP$43,4,0)),Inputs!$BY26,0))</f>
        <v>0</v>
      </c>
      <c r="CI79" s="203">
        <f>IF(CH79&gt;0,CH79,IF(AND(CI$4=VLOOKUP($B79,Settings!$DM$19:$DN$43,2,0),'Labor costs'!CI$7=VLOOKUP('Labor costs'!$B79,Settings!$DM$19:$DP$43,4,0)),Inputs!$BY26,0))</f>
        <v>0</v>
      </c>
      <c r="CJ79" s="203">
        <f>IF(CI79&gt;0,CI79,IF(AND(CJ$4=VLOOKUP($B79,Settings!$DM$19:$DN$43,2,0),'Labor costs'!CJ$7=VLOOKUP('Labor costs'!$B79,Settings!$DM$19:$DP$43,4,0)),Inputs!$BY26,0))</f>
        <v>0</v>
      </c>
      <c r="CK79" s="203">
        <f>IF(CJ79&gt;0,CJ79,IF(AND(CK$4=VLOOKUP($B79,Settings!$DM$19:$DN$43,2,0),'Labor costs'!CK$7=VLOOKUP('Labor costs'!$B79,Settings!$DM$19:$DP$43,4,0)),Inputs!$BY26,0))</f>
        <v>0</v>
      </c>
      <c r="CL79" s="203">
        <f>IF(CK79&gt;0,CK79,IF(AND(CL$4=VLOOKUP($B79,Settings!$DM$19:$DN$43,2,0),'Labor costs'!CL$7=VLOOKUP('Labor costs'!$B79,Settings!$DM$19:$DP$43,4,0)),Inputs!$BY26,0))</f>
        <v>0</v>
      </c>
      <c r="CM79" s="203">
        <f>IF(CL79&gt;0,CL79,IF(AND(CM$4=VLOOKUP($B79,Settings!$DM$19:$DN$43,2,0),'Labor costs'!CM$7=VLOOKUP('Labor costs'!$B79,Settings!$DM$19:$DP$43,4,0)),Inputs!$BY26,0))</f>
        <v>0</v>
      </c>
    </row>
    <row r="80" spans="2:91" hidden="1" x14ac:dyDescent="0.2">
      <c r="B80" s="205">
        <f>Inputs!BS27</f>
        <v>0</v>
      </c>
      <c r="C80" s="204"/>
      <c r="D80" s="204"/>
      <c r="E80" s="204"/>
      <c r="F80" s="204"/>
      <c r="G80" s="204"/>
      <c r="H80" s="204"/>
      <c r="I80" s="204"/>
      <c r="J80" s="204"/>
      <c r="K80" s="204"/>
      <c r="L80" s="204"/>
      <c r="M80" s="204"/>
      <c r="N80" s="204"/>
      <c r="O80" s="204"/>
      <c r="P80" s="204"/>
      <c r="Q80" s="204"/>
      <c r="R80" s="204"/>
      <c r="S80" s="204"/>
      <c r="T80" s="204"/>
      <c r="U80" s="204"/>
      <c r="V80" s="204"/>
      <c r="W80" s="204"/>
      <c r="X80" s="204"/>
      <c r="Y80" s="204"/>
      <c r="Z80" s="204"/>
      <c r="AA80" s="204"/>
      <c r="AB80" s="204"/>
      <c r="AC80" s="204"/>
      <c r="AD80" s="204"/>
      <c r="AF80" s="203">
        <f>IF(AE80&gt;0,AE80,IF(AND(AF$4=VLOOKUP($B80,Settings!$DM$19:$DN$43,2,0),'Labor costs'!AF$7=VLOOKUP('Labor costs'!$B80,Settings!$DM$19:$DP$43,4,0)),Inputs!$BY27,0))</f>
        <v>0</v>
      </c>
      <c r="AG80" s="203">
        <f>IF(AF80&gt;0,AF80,IF(AND(AG$4=VLOOKUP($B80,Settings!$DM$19:$DN$43,2,0),'Labor costs'!AG$7=VLOOKUP('Labor costs'!$B80,Settings!$DM$19:$DP$43,4,0)),Inputs!$BY27,0))</f>
        <v>0</v>
      </c>
      <c r="AH80" s="203">
        <f>IF(AG80&gt;0,AG80,IF(AND(AH$4=VLOOKUP($B80,Settings!$DM$19:$DN$43,2,0),'Labor costs'!AH$7=VLOOKUP('Labor costs'!$B80,Settings!$DM$19:$DP$43,4,0)),Inputs!$BY27,0))</f>
        <v>0</v>
      </c>
      <c r="AI80" s="203">
        <f>IF(AH80&gt;0,AH80,IF(AND(AI$4=VLOOKUP($B80,Settings!$DM$19:$DN$43,2,0),'Labor costs'!AI$7=VLOOKUP('Labor costs'!$B80,Settings!$DM$19:$DP$43,4,0)),Inputs!$BY27,0))</f>
        <v>0</v>
      </c>
      <c r="AJ80" s="203">
        <f>IF(AI80&gt;0,AI80,IF(AND(AJ$4=VLOOKUP($B80,Settings!$DM$19:$DN$43,2,0),'Labor costs'!AJ$7=VLOOKUP('Labor costs'!$B80,Settings!$DM$19:$DP$43,4,0)),Inputs!$BY27,0))</f>
        <v>0</v>
      </c>
      <c r="AK80" s="203">
        <f>IF(AJ80&gt;0,AJ80,IF(AND(AK$4=VLOOKUP($B80,Settings!$DM$19:$DN$43,2,0),'Labor costs'!AK$7=VLOOKUP('Labor costs'!$B80,Settings!$DM$19:$DP$43,4,0)),Inputs!$BY27,0))</f>
        <v>0</v>
      </c>
      <c r="AL80" s="203">
        <f>IF(AK80&gt;0,AK80,IF(AND(AL$4=VLOOKUP($B80,Settings!$DM$19:$DN$43,2,0),'Labor costs'!AL$7=VLOOKUP('Labor costs'!$B80,Settings!$DM$19:$DP$43,4,0)),Inputs!$BY27,0))</f>
        <v>0</v>
      </c>
      <c r="AM80" s="203">
        <f>IF(AL80&gt;0,AL80,IF(AND(AM$4=VLOOKUP($B80,Settings!$DM$19:$DN$43,2,0),'Labor costs'!AM$7=VLOOKUP('Labor costs'!$B80,Settings!$DM$19:$DP$43,4,0)),Inputs!$BY27,0))</f>
        <v>0</v>
      </c>
      <c r="AN80" s="203">
        <f>IF(AM80&gt;0,AM80,IF(AND(AN$4=VLOOKUP($B80,Settings!$DM$19:$DN$43,2,0),'Labor costs'!AN$7=VLOOKUP('Labor costs'!$B80,Settings!$DM$19:$DP$43,4,0)),Inputs!$BY27,0))</f>
        <v>0</v>
      </c>
      <c r="AO80" s="203">
        <f>IF(AN80&gt;0,AN80,IF(AND(AO$4=VLOOKUP($B80,Settings!$DM$19:$DN$43,2,0),'Labor costs'!AO$7=VLOOKUP('Labor costs'!$B80,Settings!$DM$19:$DP$43,4,0)),Inputs!$BY27,0))</f>
        <v>0</v>
      </c>
      <c r="AP80" s="203">
        <f>IF(AO80&gt;0,AO80,IF(AND(AP$4=VLOOKUP($B80,Settings!$DM$19:$DN$43,2,0),'Labor costs'!AP$7=VLOOKUP('Labor costs'!$B80,Settings!$DM$19:$DP$43,4,0)),Inputs!$BY27,0))</f>
        <v>0</v>
      </c>
      <c r="AQ80" s="203">
        <f>IF(AP80&gt;0,AP80,IF(AND(AQ$4=VLOOKUP($B80,Settings!$DM$19:$DN$43,2,0),'Labor costs'!AQ$7=VLOOKUP('Labor costs'!$B80,Settings!$DM$19:$DP$43,4,0)),Inputs!$BY27,0))</f>
        <v>0</v>
      </c>
      <c r="AR80" s="203">
        <f>IF(AQ80&gt;0,AQ80,IF(AND(AR$4=VLOOKUP($B80,Settings!$DM$19:$DN$43,2,0),'Labor costs'!AR$7=VLOOKUP('Labor costs'!$B80,Settings!$DM$19:$DP$43,4,0)),Inputs!$BY27,0))</f>
        <v>0</v>
      </c>
      <c r="AS80" s="203">
        <f>IF(AR80&gt;0,AR80,IF(AND(AS$4=VLOOKUP($B80,Settings!$DM$19:$DN$43,2,0),'Labor costs'!AS$7=VLOOKUP('Labor costs'!$B80,Settings!$DM$19:$DP$43,4,0)),Inputs!$BY27,0))</f>
        <v>0</v>
      </c>
      <c r="AT80" s="203">
        <f>IF(AS80&gt;0,AS80,IF(AND(AT$4=VLOOKUP($B80,Settings!$DM$19:$DN$43,2,0),'Labor costs'!AT$7=VLOOKUP('Labor costs'!$B80,Settings!$DM$19:$DP$43,4,0)),Inputs!$BY27,0))</f>
        <v>0</v>
      </c>
      <c r="AU80" s="203">
        <f>IF(AT80&gt;0,AT80,IF(AND(AU$4=VLOOKUP($B80,Settings!$DM$19:$DN$43,2,0),'Labor costs'!AU$7=VLOOKUP('Labor costs'!$B80,Settings!$DM$19:$DP$43,4,0)),Inputs!$BY27,0))</f>
        <v>0</v>
      </c>
      <c r="AV80" s="203">
        <f>IF(AU80&gt;0,AU80,IF(AND(AV$4=VLOOKUP($B80,Settings!$DM$19:$DN$43,2,0),'Labor costs'!AV$7=VLOOKUP('Labor costs'!$B80,Settings!$DM$19:$DP$43,4,0)),Inputs!$BY27,0))</f>
        <v>0</v>
      </c>
      <c r="AW80" s="203">
        <f>IF(AV80&gt;0,AV80,IF(AND(AW$4=VLOOKUP($B80,Settings!$DM$19:$DN$43,2,0),'Labor costs'!AW$7=VLOOKUP('Labor costs'!$B80,Settings!$DM$19:$DP$43,4,0)),Inputs!$BY27,0))</f>
        <v>0</v>
      </c>
      <c r="AX80" s="203">
        <f>IF(AW80&gt;0,AW80,IF(AND(AX$4=VLOOKUP($B80,Settings!$DM$19:$DN$43,2,0),'Labor costs'!AX$7=VLOOKUP('Labor costs'!$B80,Settings!$DM$19:$DP$43,4,0)),Inputs!$BY27,0))</f>
        <v>0</v>
      </c>
      <c r="AY80" s="203">
        <f>IF(AX80&gt;0,AX80,IF(AND(AY$4=VLOOKUP($B80,Settings!$DM$19:$DN$43,2,0),'Labor costs'!AY$7=VLOOKUP('Labor costs'!$B80,Settings!$DM$19:$DP$43,4,0)),Inputs!$BY27,0))</f>
        <v>0</v>
      </c>
      <c r="AZ80" s="203">
        <f>IF(AY80&gt;0,AY80,IF(AND(AZ$4=VLOOKUP($B80,Settings!$DM$19:$DN$43,2,0),'Labor costs'!AZ$7=VLOOKUP('Labor costs'!$B80,Settings!$DM$19:$DP$43,4,0)),Inputs!$BY27,0))</f>
        <v>0</v>
      </c>
      <c r="BA80" s="203">
        <f>IF(AZ80&gt;0,AZ80,IF(AND(BA$4=VLOOKUP($B80,Settings!$DM$19:$DN$43,2,0),'Labor costs'!BA$7=VLOOKUP('Labor costs'!$B80,Settings!$DM$19:$DP$43,4,0)),Inputs!$BY27,0))</f>
        <v>0</v>
      </c>
      <c r="BB80" s="203">
        <f>IF(BA80&gt;0,BA80,IF(AND(BB$4=VLOOKUP($B80,Settings!$DM$19:$DN$43,2,0),'Labor costs'!BB$7=VLOOKUP('Labor costs'!$B80,Settings!$DM$19:$DP$43,4,0)),Inputs!$BY27,0))</f>
        <v>0</v>
      </c>
      <c r="BC80" s="203">
        <f>IF(BB80&gt;0,BB80,IF(AND(BC$4=VLOOKUP($B80,Settings!$DM$19:$DN$43,2,0),'Labor costs'!BC$7=VLOOKUP('Labor costs'!$B80,Settings!$DM$19:$DP$43,4,0)),Inputs!$BY27,0))</f>
        <v>0</v>
      </c>
      <c r="BD80" s="203">
        <f>IF(BC80&gt;0,BC80,IF(AND(BD$4=VLOOKUP($B80,Settings!$DM$19:$DN$43,2,0),'Labor costs'!BD$7=VLOOKUP('Labor costs'!$B80,Settings!$DM$19:$DP$43,4,0)),Inputs!$BY27,0))</f>
        <v>0</v>
      </c>
      <c r="BE80" s="203">
        <f>IF(BD80&gt;0,BD80,IF(AND(BE$4=VLOOKUP($B80,Settings!$DM$19:$DN$43,2,0),'Labor costs'!BE$7=VLOOKUP('Labor costs'!$B80,Settings!$DM$19:$DP$43,4,0)),Inputs!$BY27,0))</f>
        <v>0</v>
      </c>
      <c r="BF80" s="203">
        <f>IF(BE80&gt;0,BE80,IF(AND(BF$4=VLOOKUP($B80,Settings!$DM$19:$DN$43,2,0),'Labor costs'!BF$7=VLOOKUP('Labor costs'!$B80,Settings!$DM$19:$DP$43,4,0)),Inputs!$BY27,0))</f>
        <v>0</v>
      </c>
      <c r="BG80" s="203">
        <f>IF(BF80&gt;0,BF80,IF(AND(BG$4=VLOOKUP($B80,Settings!$DM$19:$DN$43,2,0),'Labor costs'!BG$7=VLOOKUP('Labor costs'!$B80,Settings!$DM$19:$DP$43,4,0)),Inputs!$BY27,0))</f>
        <v>0</v>
      </c>
      <c r="BH80" s="203">
        <f>IF(BG80&gt;0,BG80,IF(AND(BH$4=VLOOKUP($B80,Settings!$DM$19:$DN$43,2,0),'Labor costs'!BH$7=VLOOKUP('Labor costs'!$B80,Settings!$DM$19:$DP$43,4,0)),Inputs!$BY27,0))</f>
        <v>0</v>
      </c>
      <c r="BI80" s="203">
        <f>IF(BH80&gt;0,BH80,IF(AND(BI$4=VLOOKUP($B80,Settings!$DM$19:$DN$43,2,0),'Labor costs'!BI$7=VLOOKUP('Labor costs'!$B80,Settings!$DM$19:$DP$43,4,0)),Inputs!$BY27,0))</f>
        <v>0</v>
      </c>
      <c r="BJ80" s="203">
        <f>IF(BI80&gt;0,BI80,IF(AND(BJ$4=VLOOKUP($B80,Settings!$DM$19:$DN$43,2,0),'Labor costs'!BJ$7=VLOOKUP('Labor costs'!$B80,Settings!$DM$19:$DP$43,4,0)),Inputs!$BY27,0))</f>
        <v>0</v>
      </c>
      <c r="BK80" s="203">
        <f>IF(BJ80&gt;0,BJ80,IF(AND(BK$4=VLOOKUP($B80,Settings!$DM$19:$DN$43,2,0),'Labor costs'!BK$7=VLOOKUP('Labor costs'!$B80,Settings!$DM$19:$DP$43,4,0)),Inputs!$BY27,0))</f>
        <v>0</v>
      </c>
      <c r="BL80" s="203">
        <f>IF(BK80&gt;0,BK80,IF(AND(BL$4=VLOOKUP($B80,Settings!$DM$19:$DN$43,2,0),'Labor costs'!BL$7=VLOOKUP('Labor costs'!$B80,Settings!$DM$19:$DP$43,4,0)),Inputs!$BY27,0))</f>
        <v>0</v>
      </c>
      <c r="BM80" s="203">
        <f>IF(BL80&gt;0,BL80,IF(AND(BM$4=VLOOKUP($B80,Settings!$DM$19:$DN$43,2,0),'Labor costs'!BM$7=VLOOKUP('Labor costs'!$B80,Settings!$DM$19:$DP$43,4,0)),Inputs!$BY27,0))</f>
        <v>0</v>
      </c>
      <c r="BN80" s="203">
        <f>IF(BM80&gt;0,BM80,IF(AND(BN$4=VLOOKUP($B80,Settings!$DM$19:$DN$43,2,0),'Labor costs'!BN$7=VLOOKUP('Labor costs'!$B80,Settings!$DM$19:$DP$43,4,0)),Inputs!$BY27,0))</f>
        <v>0</v>
      </c>
      <c r="BO80" s="203">
        <f>IF(BN80&gt;0,BN80,IF(AND(BO$4=VLOOKUP($B80,Settings!$DM$19:$DN$43,2,0),'Labor costs'!BO$7=VLOOKUP('Labor costs'!$B80,Settings!$DM$19:$DP$43,4,0)),Inputs!$BY27,0))</f>
        <v>0</v>
      </c>
      <c r="BP80" s="203">
        <f>IF(BO80&gt;0,BO80,IF(AND(BP$4=VLOOKUP($B80,Settings!$DM$19:$DN$43,2,0),'Labor costs'!BP$7=VLOOKUP('Labor costs'!$B80,Settings!$DM$19:$DP$43,4,0)),Inputs!$BY27,0))</f>
        <v>0</v>
      </c>
      <c r="BQ80" s="203">
        <f>IF(BP80&gt;0,BP80,IF(AND(BQ$4=VLOOKUP($B80,Settings!$DM$19:$DN$43,2,0),'Labor costs'!BQ$7=VLOOKUP('Labor costs'!$B80,Settings!$DM$19:$DP$43,4,0)),Inputs!$BY27,0))</f>
        <v>0</v>
      </c>
      <c r="BR80" s="203">
        <f>IF(BQ80&gt;0,BQ80,IF(AND(BR$4=VLOOKUP($B80,Settings!$DM$19:$DN$43,2,0),'Labor costs'!BR$7=VLOOKUP('Labor costs'!$B80,Settings!$DM$19:$DP$43,4,0)),Inputs!$BY27,0))</f>
        <v>0</v>
      </c>
      <c r="BS80" s="203">
        <f>IF(BR80&gt;0,BR80,IF(AND(BS$4=VLOOKUP($B80,Settings!$DM$19:$DN$43,2,0),'Labor costs'!BS$7=VLOOKUP('Labor costs'!$B80,Settings!$DM$19:$DP$43,4,0)),Inputs!$BY27,0))</f>
        <v>0</v>
      </c>
      <c r="BT80" s="203">
        <f>IF(BS80&gt;0,BS80,IF(AND(BT$4=VLOOKUP($B80,Settings!$DM$19:$DN$43,2,0),'Labor costs'!BT$7=VLOOKUP('Labor costs'!$B80,Settings!$DM$19:$DP$43,4,0)),Inputs!$BY27,0))</f>
        <v>0</v>
      </c>
      <c r="BU80" s="203">
        <f>IF(BT80&gt;0,BT80,IF(AND(BU$4=VLOOKUP($B80,Settings!$DM$19:$DN$43,2,0),'Labor costs'!BU$7=VLOOKUP('Labor costs'!$B80,Settings!$DM$19:$DP$43,4,0)),Inputs!$BY27,0))</f>
        <v>0</v>
      </c>
      <c r="BV80" s="203">
        <f>IF(BU80&gt;0,BU80,IF(AND(BV$4=VLOOKUP($B80,Settings!$DM$19:$DN$43,2,0),'Labor costs'!BV$7=VLOOKUP('Labor costs'!$B80,Settings!$DM$19:$DP$43,4,0)),Inputs!$BY27,0))</f>
        <v>0</v>
      </c>
      <c r="BW80" s="203">
        <f>IF(BV80&gt;0,BV80,IF(AND(BW$4=VLOOKUP($B80,Settings!$DM$19:$DN$43,2,0),'Labor costs'!BW$7=VLOOKUP('Labor costs'!$B80,Settings!$DM$19:$DP$43,4,0)),Inputs!$BY27,0))</f>
        <v>0</v>
      </c>
      <c r="BX80" s="203">
        <f>IF(BW80&gt;0,BW80,IF(AND(BX$4=VLOOKUP($B80,Settings!$DM$19:$DN$43,2,0),'Labor costs'!BX$7=VLOOKUP('Labor costs'!$B80,Settings!$DM$19:$DP$43,4,0)),Inputs!$BY27,0))</f>
        <v>0</v>
      </c>
      <c r="BY80" s="203">
        <f>IF(BX80&gt;0,BX80,IF(AND(BY$4=VLOOKUP($B80,Settings!$DM$19:$DN$43,2,0),'Labor costs'!BY$7=VLOOKUP('Labor costs'!$B80,Settings!$DM$19:$DP$43,4,0)),Inputs!$BY27,0))</f>
        <v>0</v>
      </c>
      <c r="BZ80" s="203">
        <f>IF(BY80&gt;0,BY80,IF(AND(BZ$4=VLOOKUP($B80,Settings!$DM$19:$DN$43,2,0),'Labor costs'!BZ$7=VLOOKUP('Labor costs'!$B80,Settings!$DM$19:$DP$43,4,0)),Inputs!$BY27,0))</f>
        <v>0</v>
      </c>
      <c r="CA80" s="203">
        <f>IF(BZ80&gt;0,BZ80,IF(AND(CA$4=VLOOKUP($B80,Settings!$DM$19:$DN$43,2,0),'Labor costs'!CA$7=VLOOKUP('Labor costs'!$B80,Settings!$DM$19:$DP$43,4,0)),Inputs!$BY27,0))</f>
        <v>0</v>
      </c>
      <c r="CB80" s="203">
        <f>IF(CA80&gt;0,CA80,IF(AND(CB$4=VLOOKUP($B80,Settings!$DM$19:$DN$43,2,0),'Labor costs'!CB$7=VLOOKUP('Labor costs'!$B80,Settings!$DM$19:$DP$43,4,0)),Inputs!$BY27,0))</f>
        <v>0</v>
      </c>
      <c r="CC80" s="203">
        <f>IF(CB80&gt;0,CB80,IF(AND(CC$4=VLOOKUP($B80,Settings!$DM$19:$DN$43,2,0),'Labor costs'!CC$7=VLOOKUP('Labor costs'!$B80,Settings!$DM$19:$DP$43,4,0)),Inputs!$BY27,0))</f>
        <v>0</v>
      </c>
      <c r="CD80" s="203">
        <f>IF(CC80&gt;0,CC80,IF(AND(CD$4=VLOOKUP($B80,Settings!$DM$19:$DN$43,2,0),'Labor costs'!CD$7=VLOOKUP('Labor costs'!$B80,Settings!$DM$19:$DP$43,4,0)),Inputs!$BY27,0))</f>
        <v>0</v>
      </c>
      <c r="CE80" s="203">
        <f>IF(CD80&gt;0,CD80,IF(AND(CE$4=VLOOKUP($B80,Settings!$DM$19:$DN$43,2,0),'Labor costs'!CE$7=VLOOKUP('Labor costs'!$B80,Settings!$DM$19:$DP$43,4,0)),Inputs!$BY27,0))</f>
        <v>0</v>
      </c>
      <c r="CF80" s="203">
        <f>IF(CE80&gt;0,CE80,IF(AND(CF$4=VLOOKUP($B80,Settings!$DM$19:$DN$43,2,0),'Labor costs'!CF$7=VLOOKUP('Labor costs'!$B80,Settings!$DM$19:$DP$43,4,0)),Inputs!$BY27,0))</f>
        <v>0</v>
      </c>
      <c r="CG80" s="203">
        <f>IF(CF80&gt;0,CF80,IF(AND(CG$4=VLOOKUP($B80,Settings!$DM$19:$DN$43,2,0),'Labor costs'!CG$7=VLOOKUP('Labor costs'!$B80,Settings!$DM$19:$DP$43,4,0)),Inputs!$BY27,0))</f>
        <v>0</v>
      </c>
      <c r="CH80" s="203">
        <f>IF(CG80&gt;0,CG80,IF(AND(CH$4=VLOOKUP($B80,Settings!$DM$19:$DN$43,2,0),'Labor costs'!CH$7=VLOOKUP('Labor costs'!$B80,Settings!$DM$19:$DP$43,4,0)),Inputs!$BY27,0))</f>
        <v>0</v>
      </c>
      <c r="CI80" s="203">
        <f>IF(CH80&gt;0,CH80,IF(AND(CI$4=VLOOKUP($B80,Settings!$DM$19:$DN$43,2,0),'Labor costs'!CI$7=VLOOKUP('Labor costs'!$B80,Settings!$DM$19:$DP$43,4,0)),Inputs!$BY27,0))</f>
        <v>0</v>
      </c>
      <c r="CJ80" s="203">
        <f>IF(CI80&gt;0,CI80,IF(AND(CJ$4=VLOOKUP($B80,Settings!$DM$19:$DN$43,2,0),'Labor costs'!CJ$7=VLOOKUP('Labor costs'!$B80,Settings!$DM$19:$DP$43,4,0)),Inputs!$BY27,0))</f>
        <v>0</v>
      </c>
      <c r="CK80" s="203">
        <f>IF(CJ80&gt;0,CJ80,IF(AND(CK$4=VLOOKUP($B80,Settings!$DM$19:$DN$43,2,0),'Labor costs'!CK$7=VLOOKUP('Labor costs'!$B80,Settings!$DM$19:$DP$43,4,0)),Inputs!$BY27,0))</f>
        <v>0</v>
      </c>
      <c r="CL80" s="203">
        <f>IF(CK80&gt;0,CK80,IF(AND(CL$4=VLOOKUP($B80,Settings!$DM$19:$DN$43,2,0),'Labor costs'!CL$7=VLOOKUP('Labor costs'!$B80,Settings!$DM$19:$DP$43,4,0)),Inputs!$BY27,0))</f>
        <v>0</v>
      </c>
      <c r="CM80" s="203">
        <f>IF(CL80&gt;0,CL80,IF(AND(CM$4=VLOOKUP($B80,Settings!$DM$19:$DN$43,2,0),'Labor costs'!CM$7=VLOOKUP('Labor costs'!$B80,Settings!$DM$19:$DP$43,4,0)),Inputs!$BY27,0))</f>
        <v>0</v>
      </c>
    </row>
    <row r="81" spans="2:91" hidden="1" x14ac:dyDescent="0.2">
      <c r="B81" s="205">
        <f>Inputs!BS28</f>
        <v>0</v>
      </c>
      <c r="C81" s="204"/>
      <c r="D81" s="204"/>
      <c r="E81" s="204"/>
      <c r="F81" s="204"/>
      <c r="G81" s="204"/>
      <c r="H81" s="204"/>
      <c r="I81" s="204"/>
      <c r="J81" s="204"/>
      <c r="K81" s="204"/>
      <c r="L81" s="204"/>
      <c r="M81" s="204"/>
      <c r="N81" s="204"/>
      <c r="O81" s="204"/>
      <c r="P81" s="204"/>
      <c r="Q81" s="204"/>
      <c r="R81" s="204"/>
      <c r="S81" s="204"/>
      <c r="T81" s="204"/>
      <c r="U81" s="204"/>
      <c r="V81" s="204"/>
      <c r="W81" s="204"/>
      <c r="X81" s="204"/>
      <c r="Y81" s="204"/>
      <c r="Z81" s="204"/>
      <c r="AA81" s="204"/>
      <c r="AB81" s="204"/>
      <c r="AC81" s="204"/>
      <c r="AD81" s="204"/>
      <c r="AF81" s="203">
        <f>IF(AE81&gt;0,AE81,IF(AND(AF$4=VLOOKUP($B81,Settings!$DM$19:$DN$43,2,0),'Labor costs'!AF$7=VLOOKUP('Labor costs'!$B81,Settings!$DM$19:$DP$43,4,0)),Inputs!$BY28,0))</f>
        <v>0</v>
      </c>
      <c r="AG81" s="203">
        <f>IF(AF81&gt;0,AF81,IF(AND(AG$4=VLOOKUP($B81,Settings!$DM$19:$DN$43,2,0),'Labor costs'!AG$7=VLOOKUP('Labor costs'!$B81,Settings!$DM$19:$DP$43,4,0)),Inputs!$BY28,0))</f>
        <v>0</v>
      </c>
      <c r="AH81" s="203">
        <f>IF(AG81&gt;0,AG81,IF(AND(AH$4=VLOOKUP($B81,Settings!$DM$19:$DN$43,2,0),'Labor costs'!AH$7=VLOOKUP('Labor costs'!$B81,Settings!$DM$19:$DP$43,4,0)),Inputs!$BY28,0))</f>
        <v>0</v>
      </c>
      <c r="AI81" s="203">
        <f>IF(AH81&gt;0,AH81,IF(AND(AI$4=VLOOKUP($B81,Settings!$DM$19:$DN$43,2,0),'Labor costs'!AI$7=VLOOKUP('Labor costs'!$B81,Settings!$DM$19:$DP$43,4,0)),Inputs!$BY28,0))</f>
        <v>0</v>
      </c>
      <c r="AJ81" s="203">
        <f>IF(AI81&gt;0,AI81,IF(AND(AJ$4=VLOOKUP($B81,Settings!$DM$19:$DN$43,2,0),'Labor costs'!AJ$7=VLOOKUP('Labor costs'!$B81,Settings!$DM$19:$DP$43,4,0)),Inputs!$BY28,0))</f>
        <v>0</v>
      </c>
      <c r="AK81" s="203">
        <f>IF(AJ81&gt;0,AJ81,IF(AND(AK$4=VLOOKUP($B81,Settings!$DM$19:$DN$43,2,0),'Labor costs'!AK$7=VLOOKUP('Labor costs'!$B81,Settings!$DM$19:$DP$43,4,0)),Inputs!$BY28,0))</f>
        <v>0</v>
      </c>
      <c r="AL81" s="203">
        <f>IF(AK81&gt;0,AK81,IF(AND(AL$4=VLOOKUP($B81,Settings!$DM$19:$DN$43,2,0),'Labor costs'!AL$7=VLOOKUP('Labor costs'!$B81,Settings!$DM$19:$DP$43,4,0)),Inputs!$BY28,0))</f>
        <v>0</v>
      </c>
      <c r="AM81" s="203">
        <f>IF(AL81&gt;0,AL81,IF(AND(AM$4=VLOOKUP($B81,Settings!$DM$19:$DN$43,2,0),'Labor costs'!AM$7=VLOOKUP('Labor costs'!$B81,Settings!$DM$19:$DP$43,4,0)),Inputs!$BY28,0))</f>
        <v>0</v>
      </c>
      <c r="AN81" s="203">
        <f>IF(AM81&gt;0,AM81,IF(AND(AN$4=VLOOKUP($B81,Settings!$DM$19:$DN$43,2,0),'Labor costs'!AN$7=VLOOKUP('Labor costs'!$B81,Settings!$DM$19:$DP$43,4,0)),Inputs!$BY28,0))</f>
        <v>0</v>
      </c>
      <c r="AO81" s="203">
        <f>IF(AN81&gt;0,AN81,IF(AND(AO$4=VLOOKUP($B81,Settings!$DM$19:$DN$43,2,0),'Labor costs'!AO$7=VLOOKUP('Labor costs'!$B81,Settings!$DM$19:$DP$43,4,0)),Inputs!$BY28,0))</f>
        <v>0</v>
      </c>
      <c r="AP81" s="203">
        <f>IF(AO81&gt;0,AO81,IF(AND(AP$4=VLOOKUP($B81,Settings!$DM$19:$DN$43,2,0),'Labor costs'!AP$7=VLOOKUP('Labor costs'!$B81,Settings!$DM$19:$DP$43,4,0)),Inputs!$BY28,0))</f>
        <v>0</v>
      </c>
      <c r="AQ81" s="203">
        <f>IF(AP81&gt;0,AP81,IF(AND(AQ$4=VLOOKUP($B81,Settings!$DM$19:$DN$43,2,0),'Labor costs'!AQ$7=VLOOKUP('Labor costs'!$B81,Settings!$DM$19:$DP$43,4,0)),Inputs!$BY28,0))</f>
        <v>0</v>
      </c>
      <c r="AR81" s="203">
        <f>IF(AQ81&gt;0,AQ81,IF(AND(AR$4=VLOOKUP($B81,Settings!$DM$19:$DN$43,2,0),'Labor costs'!AR$7=VLOOKUP('Labor costs'!$B81,Settings!$DM$19:$DP$43,4,0)),Inputs!$BY28,0))</f>
        <v>0</v>
      </c>
      <c r="AS81" s="203">
        <f>IF(AR81&gt;0,AR81,IF(AND(AS$4=VLOOKUP($B81,Settings!$DM$19:$DN$43,2,0),'Labor costs'!AS$7=VLOOKUP('Labor costs'!$B81,Settings!$DM$19:$DP$43,4,0)),Inputs!$BY28,0))</f>
        <v>0</v>
      </c>
      <c r="AT81" s="203">
        <f>IF(AS81&gt;0,AS81,IF(AND(AT$4=VLOOKUP($B81,Settings!$DM$19:$DN$43,2,0),'Labor costs'!AT$7=VLOOKUP('Labor costs'!$B81,Settings!$DM$19:$DP$43,4,0)),Inputs!$BY28,0))</f>
        <v>0</v>
      </c>
      <c r="AU81" s="203">
        <f>IF(AT81&gt;0,AT81,IF(AND(AU$4=VLOOKUP($B81,Settings!$DM$19:$DN$43,2,0),'Labor costs'!AU$7=VLOOKUP('Labor costs'!$B81,Settings!$DM$19:$DP$43,4,0)),Inputs!$BY28,0))</f>
        <v>0</v>
      </c>
      <c r="AV81" s="203">
        <f>IF(AU81&gt;0,AU81,IF(AND(AV$4=VLOOKUP($B81,Settings!$DM$19:$DN$43,2,0),'Labor costs'!AV$7=VLOOKUP('Labor costs'!$B81,Settings!$DM$19:$DP$43,4,0)),Inputs!$BY28,0))</f>
        <v>0</v>
      </c>
      <c r="AW81" s="203">
        <f>IF(AV81&gt;0,AV81,IF(AND(AW$4=VLOOKUP($B81,Settings!$DM$19:$DN$43,2,0),'Labor costs'!AW$7=VLOOKUP('Labor costs'!$B81,Settings!$DM$19:$DP$43,4,0)),Inputs!$BY28,0))</f>
        <v>0</v>
      </c>
      <c r="AX81" s="203">
        <f>IF(AW81&gt;0,AW81,IF(AND(AX$4=VLOOKUP($B81,Settings!$DM$19:$DN$43,2,0),'Labor costs'!AX$7=VLOOKUP('Labor costs'!$B81,Settings!$DM$19:$DP$43,4,0)),Inputs!$BY28,0))</f>
        <v>0</v>
      </c>
      <c r="AY81" s="203">
        <f>IF(AX81&gt;0,AX81,IF(AND(AY$4=VLOOKUP($B81,Settings!$DM$19:$DN$43,2,0),'Labor costs'!AY$7=VLOOKUP('Labor costs'!$B81,Settings!$DM$19:$DP$43,4,0)),Inputs!$BY28,0))</f>
        <v>0</v>
      </c>
      <c r="AZ81" s="203">
        <f>IF(AY81&gt;0,AY81,IF(AND(AZ$4=VLOOKUP($B81,Settings!$DM$19:$DN$43,2,0),'Labor costs'!AZ$7=VLOOKUP('Labor costs'!$B81,Settings!$DM$19:$DP$43,4,0)),Inputs!$BY28,0))</f>
        <v>0</v>
      </c>
      <c r="BA81" s="203">
        <f>IF(AZ81&gt;0,AZ81,IF(AND(BA$4=VLOOKUP($B81,Settings!$DM$19:$DN$43,2,0),'Labor costs'!BA$7=VLOOKUP('Labor costs'!$B81,Settings!$DM$19:$DP$43,4,0)),Inputs!$BY28,0))</f>
        <v>0</v>
      </c>
      <c r="BB81" s="203">
        <f>IF(BA81&gt;0,BA81,IF(AND(BB$4=VLOOKUP($B81,Settings!$DM$19:$DN$43,2,0),'Labor costs'!BB$7=VLOOKUP('Labor costs'!$B81,Settings!$DM$19:$DP$43,4,0)),Inputs!$BY28,0))</f>
        <v>0</v>
      </c>
      <c r="BC81" s="203">
        <f>IF(BB81&gt;0,BB81,IF(AND(BC$4=VLOOKUP($B81,Settings!$DM$19:$DN$43,2,0),'Labor costs'!BC$7=VLOOKUP('Labor costs'!$B81,Settings!$DM$19:$DP$43,4,0)),Inputs!$BY28,0))</f>
        <v>0</v>
      </c>
      <c r="BD81" s="203">
        <f>IF(BC81&gt;0,BC81,IF(AND(BD$4=VLOOKUP($B81,Settings!$DM$19:$DN$43,2,0),'Labor costs'!BD$7=VLOOKUP('Labor costs'!$B81,Settings!$DM$19:$DP$43,4,0)),Inputs!$BY28,0))</f>
        <v>0</v>
      </c>
      <c r="BE81" s="203">
        <f>IF(BD81&gt;0,BD81,IF(AND(BE$4=VLOOKUP($B81,Settings!$DM$19:$DN$43,2,0),'Labor costs'!BE$7=VLOOKUP('Labor costs'!$B81,Settings!$DM$19:$DP$43,4,0)),Inputs!$BY28,0))</f>
        <v>0</v>
      </c>
      <c r="BF81" s="203">
        <f>IF(BE81&gt;0,BE81,IF(AND(BF$4=VLOOKUP($B81,Settings!$DM$19:$DN$43,2,0),'Labor costs'!BF$7=VLOOKUP('Labor costs'!$B81,Settings!$DM$19:$DP$43,4,0)),Inputs!$BY28,0))</f>
        <v>0</v>
      </c>
      <c r="BG81" s="203">
        <f>IF(BF81&gt;0,BF81,IF(AND(BG$4=VLOOKUP($B81,Settings!$DM$19:$DN$43,2,0),'Labor costs'!BG$7=VLOOKUP('Labor costs'!$B81,Settings!$DM$19:$DP$43,4,0)),Inputs!$BY28,0))</f>
        <v>0</v>
      </c>
      <c r="BH81" s="203">
        <f>IF(BG81&gt;0,BG81,IF(AND(BH$4=VLOOKUP($B81,Settings!$DM$19:$DN$43,2,0),'Labor costs'!BH$7=VLOOKUP('Labor costs'!$B81,Settings!$DM$19:$DP$43,4,0)),Inputs!$BY28,0))</f>
        <v>0</v>
      </c>
      <c r="BI81" s="203">
        <f>IF(BH81&gt;0,BH81,IF(AND(BI$4=VLOOKUP($B81,Settings!$DM$19:$DN$43,2,0),'Labor costs'!BI$7=VLOOKUP('Labor costs'!$B81,Settings!$DM$19:$DP$43,4,0)),Inputs!$BY28,0))</f>
        <v>0</v>
      </c>
      <c r="BJ81" s="203">
        <f>IF(BI81&gt;0,BI81,IF(AND(BJ$4=VLOOKUP($B81,Settings!$DM$19:$DN$43,2,0),'Labor costs'!BJ$7=VLOOKUP('Labor costs'!$B81,Settings!$DM$19:$DP$43,4,0)),Inputs!$BY28,0))</f>
        <v>0</v>
      </c>
      <c r="BK81" s="203">
        <f>IF(BJ81&gt;0,BJ81,IF(AND(BK$4=VLOOKUP($B81,Settings!$DM$19:$DN$43,2,0),'Labor costs'!BK$7=VLOOKUP('Labor costs'!$B81,Settings!$DM$19:$DP$43,4,0)),Inputs!$BY28,0))</f>
        <v>0</v>
      </c>
      <c r="BL81" s="203">
        <f>IF(BK81&gt;0,BK81,IF(AND(BL$4=VLOOKUP($B81,Settings!$DM$19:$DN$43,2,0),'Labor costs'!BL$7=VLOOKUP('Labor costs'!$B81,Settings!$DM$19:$DP$43,4,0)),Inputs!$BY28,0))</f>
        <v>0</v>
      </c>
      <c r="BM81" s="203">
        <f>IF(BL81&gt;0,BL81,IF(AND(BM$4=VLOOKUP($B81,Settings!$DM$19:$DN$43,2,0),'Labor costs'!BM$7=VLOOKUP('Labor costs'!$B81,Settings!$DM$19:$DP$43,4,0)),Inputs!$BY28,0))</f>
        <v>0</v>
      </c>
      <c r="BN81" s="203">
        <f>IF(BM81&gt;0,BM81,IF(AND(BN$4=VLOOKUP($B81,Settings!$DM$19:$DN$43,2,0),'Labor costs'!BN$7=VLOOKUP('Labor costs'!$B81,Settings!$DM$19:$DP$43,4,0)),Inputs!$BY28,0))</f>
        <v>0</v>
      </c>
      <c r="BO81" s="203">
        <f>IF(BN81&gt;0,BN81,IF(AND(BO$4=VLOOKUP($B81,Settings!$DM$19:$DN$43,2,0),'Labor costs'!BO$7=VLOOKUP('Labor costs'!$B81,Settings!$DM$19:$DP$43,4,0)),Inputs!$BY28,0))</f>
        <v>0</v>
      </c>
      <c r="BP81" s="203">
        <f>IF(BO81&gt;0,BO81,IF(AND(BP$4=VLOOKUP($B81,Settings!$DM$19:$DN$43,2,0),'Labor costs'!BP$7=VLOOKUP('Labor costs'!$B81,Settings!$DM$19:$DP$43,4,0)),Inputs!$BY28,0))</f>
        <v>0</v>
      </c>
      <c r="BQ81" s="203">
        <f>IF(BP81&gt;0,BP81,IF(AND(BQ$4=VLOOKUP($B81,Settings!$DM$19:$DN$43,2,0),'Labor costs'!BQ$7=VLOOKUP('Labor costs'!$B81,Settings!$DM$19:$DP$43,4,0)),Inputs!$BY28,0))</f>
        <v>0</v>
      </c>
      <c r="BR81" s="203">
        <f>IF(BQ81&gt;0,BQ81,IF(AND(BR$4=VLOOKUP($B81,Settings!$DM$19:$DN$43,2,0),'Labor costs'!BR$7=VLOOKUP('Labor costs'!$B81,Settings!$DM$19:$DP$43,4,0)),Inputs!$BY28,0))</f>
        <v>0</v>
      </c>
      <c r="BS81" s="203">
        <f>IF(BR81&gt;0,BR81,IF(AND(BS$4=VLOOKUP($B81,Settings!$DM$19:$DN$43,2,0),'Labor costs'!BS$7=VLOOKUP('Labor costs'!$B81,Settings!$DM$19:$DP$43,4,0)),Inputs!$BY28,0))</f>
        <v>0</v>
      </c>
      <c r="BT81" s="203">
        <f>IF(BS81&gt;0,BS81,IF(AND(BT$4=VLOOKUP($B81,Settings!$DM$19:$DN$43,2,0),'Labor costs'!BT$7=VLOOKUP('Labor costs'!$B81,Settings!$DM$19:$DP$43,4,0)),Inputs!$BY28,0))</f>
        <v>0</v>
      </c>
      <c r="BU81" s="203">
        <f>IF(BT81&gt;0,BT81,IF(AND(BU$4=VLOOKUP($B81,Settings!$DM$19:$DN$43,2,0),'Labor costs'!BU$7=VLOOKUP('Labor costs'!$B81,Settings!$DM$19:$DP$43,4,0)),Inputs!$BY28,0))</f>
        <v>0</v>
      </c>
      <c r="BV81" s="203">
        <f>IF(BU81&gt;0,BU81,IF(AND(BV$4=VLOOKUP($B81,Settings!$DM$19:$DN$43,2,0),'Labor costs'!BV$7=VLOOKUP('Labor costs'!$B81,Settings!$DM$19:$DP$43,4,0)),Inputs!$BY28,0))</f>
        <v>0</v>
      </c>
      <c r="BW81" s="203">
        <f>IF(BV81&gt;0,BV81,IF(AND(BW$4=VLOOKUP($B81,Settings!$DM$19:$DN$43,2,0),'Labor costs'!BW$7=VLOOKUP('Labor costs'!$B81,Settings!$DM$19:$DP$43,4,0)),Inputs!$BY28,0))</f>
        <v>0</v>
      </c>
      <c r="BX81" s="203">
        <f>IF(BW81&gt;0,BW81,IF(AND(BX$4=VLOOKUP($B81,Settings!$DM$19:$DN$43,2,0),'Labor costs'!BX$7=VLOOKUP('Labor costs'!$B81,Settings!$DM$19:$DP$43,4,0)),Inputs!$BY28,0))</f>
        <v>0</v>
      </c>
      <c r="BY81" s="203">
        <f>IF(BX81&gt;0,BX81,IF(AND(BY$4=VLOOKUP($B81,Settings!$DM$19:$DN$43,2,0),'Labor costs'!BY$7=VLOOKUP('Labor costs'!$B81,Settings!$DM$19:$DP$43,4,0)),Inputs!$BY28,0))</f>
        <v>0</v>
      </c>
      <c r="BZ81" s="203">
        <f>IF(BY81&gt;0,BY81,IF(AND(BZ$4=VLOOKUP($B81,Settings!$DM$19:$DN$43,2,0),'Labor costs'!BZ$7=VLOOKUP('Labor costs'!$B81,Settings!$DM$19:$DP$43,4,0)),Inputs!$BY28,0))</f>
        <v>0</v>
      </c>
      <c r="CA81" s="203">
        <f>IF(BZ81&gt;0,BZ81,IF(AND(CA$4=VLOOKUP($B81,Settings!$DM$19:$DN$43,2,0),'Labor costs'!CA$7=VLOOKUP('Labor costs'!$B81,Settings!$DM$19:$DP$43,4,0)),Inputs!$BY28,0))</f>
        <v>0</v>
      </c>
      <c r="CB81" s="203">
        <f>IF(CA81&gt;0,CA81,IF(AND(CB$4=VLOOKUP($B81,Settings!$DM$19:$DN$43,2,0),'Labor costs'!CB$7=VLOOKUP('Labor costs'!$B81,Settings!$DM$19:$DP$43,4,0)),Inputs!$BY28,0))</f>
        <v>0</v>
      </c>
      <c r="CC81" s="203">
        <f>IF(CB81&gt;0,CB81,IF(AND(CC$4=VLOOKUP($B81,Settings!$DM$19:$DN$43,2,0),'Labor costs'!CC$7=VLOOKUP('Labor costs'!$B81,Settings!$DM$19:$DP$43,4,0)),Inputs!$BY28,0))</f>
        <v>0</v>
      </c>
      <c r="CD81" s="203">
        <f>IF(CC81&gt;0,CC81,IF(AND(CD$4=VLOOKUP($B81,Settings!$DM$19:$DN$43,2,0),'Labor costs'!CD$7=VLOOKUP('Labor costs'!$B81,Settings!$DM$19:$DP$43,4,0)),Inputs!$BY28,0))</f>
        <v>0</v>
      </c>
      <c r="CE81" s="203">
        <f>IF(CD81&gt;0,CD81,IF(AND(CE$4=VLOOKUP($B81,Settings!$DM$19:$DN$43,2,0),'Labor costs'!CE$7=VLOOKUP('Labor costs'!$B81,Settings!$DM$19:$DP$43,4,0)),Inputs!$BY28,0))</f>
        <v>0</v>
      </c>
      <c r="CF81" s="203">
        <f>IF(CE81&gt;0,CE81,IF(AND(CF$4=VLOOKUP($B81,Settings!$DM$19:$DN$43,2,0),'Labor costs'!CF$7=VLOOKUP('Labor costs'!$B81,Settings!$DM$19:$DP$43,4,0)),Inputs!$BY28,0))</f>
        <v>0</v>
      </c>
      <c r="CG81" s="203">
        <f>IF(CF81&gt;0,CF81,IF(AND(CG$4=VLOOKUP($B81,Settings!$DM$19:$DN$43,2,0),'Labor costs'!CG$7=VLOOKUP('Labor costs'!$B81,Settings!$DM$19:$DP$43,4,0)),Inputs!$BY28,0))</f>
        <v>0</v>
      </c>
      <c r="CH81" s="203">
        <f>IF(CG81&gt;0,CG81,IF(AND(CH$4=VLOOKUP($B81,Settings!$DM$19:$DN$43,2,0),'Labor costs'!CH$7=VLOOKUP('Labor costs'!$B81,Settings!$DM$19:$DP$43,4,0)),Inputs!$BY28,0))</f>
        <v>0</v>
      </c>
      <c r="CI81" s="203">
        <f>IF(CH81&gt;0,CH81,IF(AND(CI$4=VLOOKUP($B81,Settings!$DM$19:$DN$43,2,0),'Labor costs'!CI$7=VLOOKUP('Labor costs'!$B81,Settings!$DM$19:$DP$43,4,0)),Inputs!$BY28,0))</f>
        <v>0</v>
      </c>
      <c r="CJ81" s="203">
        <f>IF(CI81&gt;0,CI81,IF(AND(CJ$4=VLOOKUP($B81,Settings!$DM$19:$DN$43,2,0),'Labor costs'!CJ$7=VLOOKUP('Labor costs'!$B81,Settings!$DM$19:$DP$43,4,0)),Inputs!$BY28,0))</f>
        <v>0</v>
      </c>
      <c r="CK81" s="203">
        <f>IF(CJ81&gt;0,CJ81,IF(AND(CK$4=VLOOKUP($B81,Settings!$DM$19:$DN$43,2,0),'Labor costs'!CK$7=VLOOKUP('Labor costs'!$B81,Settings!$DM$19:$DP$43,4,0)),Inputs!$BY28,0))</f>
        <v>0</v>
      </c>
      <c r="CL81" s="203">
        <f>IF(CK81&gt;0,CK81,IF(AND(CL$4=VLOOKUP($B81,Settings!$DM$19:$DN$43,2,0),'Labor costs'!CL$7=VLOOKUP('Labor costs'!$B81,Settings!$DM$19:$DP$43,4,0)),Inputs!$BY28,0))</f>
        <v>0</v>
      </c>
      <c r="CM81" s="203">
        <f>IF(CL81&gt;0,CL81,IF(AND(CM$4=VLOOKUP($B81,Settings!$DM$19:$DN$43,2,0),'Labor costs'!CM$7=VLOOKUP('Labor costs'!$B81,Settings!$DM$19:$DP$43,4,0)),Inputs!$BY28,0))</f>
        <v>0</v>
      </c>
    </row>
    <row r="82" spans="2:91" hidden="1" x14ac:dyDescent="0.2">
      <c r="B82" s="205">
        <f>Inputs!BS29</f>
        <v>0</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204"/>
      <c r="AF82" s="203">
        <f>IF(AE82&gt;0,AE82,IF(AND(AF$4=VLOOKUP($B82,Settings!$DM$19:$DN$43,2,0),'Labor costs'!AF$7=VLOOKUP('Labor costs'!$B82,Settings!$DM$19:$DP$43,4,0)),Inputs!$BY29,0))</f>
        <v>0</v>
      </c>
      <c r="AG82" s="203">
        <f>IF(AF82&gt;0,AF82,IF(AND(AG$4=VLOOKUP($B82,Settings!$DM$19:$DN$43,2,0),'Labor costs'!AG$7=VLOOKUP('Labor costs'!$B82,Settings!$DM$19:$DP$43,4,0)),Inputs!$BY29,0))</f>
        <v>0</v>
      </c>
      <c r="AH82" s="203">
        <f>IF(AG82&gt;0,AG82,IF(AND(AH$4=VLOOKUP($B82,Settings!$DM$19:$DN$43,2,0),'Labor costs'!AH$7=VLOOKUP('Labor costs'!$B82,Settings!$DM$19:$DP$43,4,0)),Inputs!$BY29,0))</f>
        <v>0</v>
      </c>
      <c r="AI82" s="203">
        <f>IF(AH82&gt;0,AH82,IF(AND(AI$4=VLOOKUP($B82,Settings!$DM$19:$DN$43,2,0),'Labor costs'!AI$7=VLOOKUP('Labor costs'!$B82,Settings!$DM$19:$DP$43,4,0)),Inputs!$BY29,0))</f>
        <v>0</v>
      </c>
      <c r="AJ82" s="203">
        <f>IF(AI82&gt;0,AI82,IF(AND(AJ$4=VLOOKUP($B82,Settings!$DM$19:$DN$43,2,0),'Labor costs'!AJ$7=VLOOKUP('Labor costs'!$B82,Settings!$DM$19:$DP$43,4,0)),Inputs!$BY29,0))</f>
        <v>0</v>
      </c>
      <c r="AK82" s="203">
        <f>IF(AJ82&gt;0,AJ82,IF(AND(AK$4=VLOOKUP($B82,Settings!$DM$19:$DN$43,2,0),'Labor costs'!AK$7=VLOOKUP('Labor costs'!$B82,Settings!$DM$19:$DP$43,4,0)),Inputs!$BY29,0))</f>
        <v>0</v>
      </c>
      <c r="AL82" s="203">
        <f>IF(AK82&gt;0,AK82,IF(AND(AL$4=VLOOKUP($B82,Settings!$DM$19:$DN$43,2,0),'Labor costs'!AL$7=VLOOKUP('Labor costs'!$B82,Settings!$DM$19:$DP$43,4,0)),Inputs!$BY29,0))</f>
        <v>0</v>
      </c>
      <c r="AM82" s="203">
        <f>IF(AL82&gt;0,AL82,IF(AND(AM$4=VLOOKUP($B82,Settings!$DM$19:$DN$43,2,0),'Labor costs'!AM$7=VLOOKUP('Labor costs'!$B82,Settings!$DM$19:$DP$43,4,0)),Inputs!$BY29,0))</f>
        <v>0</v>
      </c>
      <c r="AN82" s="203">
        <f>IF(AM82&gt;0,AM82,IF(AND(AN$4=VLOOKUP($B82,Settings!$DM$19:$DN$43,2,0),'Labor costs'!AN$7=VLOOKUP('Labor costs'!$B82,Settings!$DM$19:$DP$43,4,0)),Inputs!$BY29,0))</f>
        <v>0</v>
      </c>
      <c r="AO82" s="203">
        <f>IF(AN82&gt;0,AN82,IF(AND(AO$4=VLOOKUP($B82,Settings!$DM$19:$DN$43,2,0),'Labor costs'!AO$7=VLOOKUP('Labor costs'!$B82,Settings!$DM$19:$DP$43,4,0)),Inputs!$BY29,0))</f>
        <v>0</v>
      </c>
      <c r="AP82" s="203">
        <f>IF(AO82&gt;0,AO82,IF(AND(AP$4=VLOOKUP($B82,Settings!$DM$19:$DN$43,2,0),'Labor costs'!AP$7=VLOOKUP('Labor costs'!$B82,Settings!$DM$19:$DP$43,4,0)),Inputs!$BY29,0))</f>
        <v>0</v>
      </c>
      <c r="AQ82" s="203">
        <f>IF(AP82&gt;0,AP82,IF(AND(AQ$4=VLOOKUP($B82,Settings!$DM$19:$DN$43,2,0),'Labor costs'!AQ$7=VLOOKUP('Labor costs'!$B82,Settings!$DM$19:$DP$43,4,0)),Inputs!$BY29,0))</f>
        <v>0</v>
      </c>
      <c r="AR82" s="203">
        <f>IF(AQ82&gt;0,AQ82,IF(AND(AR$4=VLOOKUP($B82,Settings!$DM$19:$DN$43,2,0),'Labor costs'!AR$7=VLOOKUP('Labor costs'!$B82,Settings!$DM$19:$DP$43,4,0)),Inputs!$BY29,0))</f>
        <v>0</v>
      </c>
      <c r="AS82" s="203">
        <f>IF(AR82&gt;0,AR82,IF(AND(AS$4=VLOOKUP($B82,Settings!$DM$19:$DN$43,2,0),'Labor costs'!AS$7=VLOOKUP('Labor costs'!$B82,Settings!$DM$19:$DP$43,4,0)),Inputs!$BY29,0))</f>
        <v>0</v>
      </c>
      <c r="AT82" s="203">
        <f>IF(AS82&gt;0,AS82,IF(AND(AT$4=VLOOKUP($B82,Settings!$DM$19:$DN$43,2,0),'Labor costs'!AT$7=VLOOKUP('Labor costs'!$B82,Settings!$DM$19:$DP$43,4,0)),Inputs!$BY29,0))</f>
        <v>0</v>
      </c>
      <c r="AU82" s="203">
        <f>IF(AT82&gt;0,AT82,IF(AND(AU$4=VLOOKUP($B82,Settings!$DM$19:$DN$43,2,0),'Labor costs'!AU$7=VLOOKUP('Labor costs'!$B82,Settings!$DM$19:$DP$43,4,0)),Inputs!$BY29,0))</f>
        <v>0</v>
      </c>
      <c r="AV82" s="203">
        <f>IF(AU82&gt;0,AU82,IF(AND(AV$4=VLOOKUP($B82,Settings!$DM$19:$DN$43,2,0),'Labor costs'!AV$7=VLOOKUP('Labor costs'!$B82,Settings!$DM$19:$DP$43,4,0)),Inputs!$BY29,0))</f>
        <v>0</v>
      </c>
      <c r="AW82" s="203">
        <f>IF(AV82&gt;0,AV82,IF(AND(AW$4=VLOOKUP($B82,Settings!$DM$19:$DN$43,2,0),'Labor costs'!AW$7=VLOOKUP('Labor costs'!$B82,Settings!$DM$19:$DP$43,4,0)),Inputs!$BY29,0))</f>
        <v>0</v>
      </c>
      <c r="AX82" s="203">
        <f>IF(AW82&gt;0,AW82,IF(AND(AX$4=VLOOKUP($B82,Settings!$DM$19:$DN$43,2,0),'Labor costs'!AX$7=VLOOKUP('Labor costs'!$B82,Settings!$DM$19:$DP$43,4,0)),Inputs!$BY29,0))</f>
        <v>0</v>
      </c>
      <c r="AY82" s="203">
        <f>IF(AX82&gt;0,AX82,IF(AND(AY$4=VLOOKUP($B82,Settings!$DM$19:$DN$43,2,0),'Labor costs'!AY$7=VLOOKUP('Labor costs'!$B82,Settings!$DM$19:$DP$43,4,0)),Inputs!$BY29,0))</f>
        <v>0</v>
      </c>
      <c r="AZ82" s="203">
        <f>IF(AY82&gt;0,AY82,IF(AND(AZ$4=VLOOKUP($B82,Settings!$DM$19:$DN$43,2,0),'Labor costs'!AZ$7=VLOOKUP('Labor costs'!$B82,Settings!$DM$19:$DP$43,4,0)),Inputs!$BY29,0))</f>
        <v>0</v>
      </c>
      <c r="BA82" s="203">
        <f>IF(AZ82&gt;0,AZ82,IF(AND(BA$4=VLOOKUP($B82,Settings!$DM$19:$DN$43,2,0),'Labor costs'!BA$7=VLOOKUP('Labor costs'!$B82,Settings!$DM$19:$DP$43,4,0)),Inputs!$BY29,0))</f>
        <v>0</v>
      </c>
      <c r="BB82" s="203">
        <f>IF(BA82&gt;0,BA82,IF(AND(BB$4=VLOOKUP($B82,Settings!$DM$19:$DN$43,2,0),'Labor costs'!BB$7=VLOOKUP('Labor costs'!$B82,Settings!$DM$19:$DP$43,4,0)),Inputs!$BY29,0))</f>
        <v>0</v>
      </c>
      <c r="BC82" s="203">
        <f>IF(BB82&gt;0,BB82,IF(AND(BC$4=VLOOKUP($B82,Settings!$DM$19:$DN$43,2,0),'Labor costs'!BC$7=VLOOKUP('Labor costs'!$B82,Settings!$DM$19:$DP$43,4,0)),Inputs!$BY29,0))</f>
        <v>0</v>
      </c>
      <c r="BD82" s="203">
        <f>IF(BC82&gt;0,BC82,IF(AND(BD$4=VLOOKUP($B82,Settings!$DM$19:$DN$43,2,0),'Labor costs'!BD$7=VLOOKUP('Labor costs'!$B82,Settings!$DM$19:$DP$43,4,0)),Inputs!$BY29,0))</f>
        <v>0</v>
      </c>
      <c r="BE82" s="203">
        <f>IF(BD82&gt;0,BD82,IF(AND(BE$4=VLOOKUP($B82,Settings!$DM$19:$DN$43,2,0),'Labor costs'!BE$7=VLOOKUP('Labor costs'!$B82,Settings!$DM$19:$DP$43,4,0)),Inputs!$BY29,0))</f>
        <v>0</v>
      </c>
      <c r="BF82" s="203">
        <f>IF(BE82&gt;0,BE82,IF(AND(BF$4=VLOOKUP($B82,Settings!$DM$19:$DN$43,2,0),'Labor costs'!BF$7=VLOOKUP('Labor costs'!$B82,Settings!$DM$19:$DP$43,4,0)),Inputs!$BY29,0))</f>
        <v>0</v>
      </c>
      <c r="BG82" s="203">
        <f>IF(BF82&gt;0,BF82,IF(AND(BG$4=VLOOKUP($B82,Settings!$DM$19:$DN$43,2,0),'Labor costs'!BG$7=VLOOKUP('Labor costs'!$B82,Settings!$DM$19:$DP$43,4,0)),Inputs!$BY29,0))</f>
        <v>0</v>
      </c>
      <c r="BH82" s="203">
        <f>IF(BG82&gt;0,BG82,IF(AND(BH$4=VLOOKUP($B82,Settings!$DM$19:$DN$43,2,0),'Labor costs'!BH$7=VLOOKUP('Labor costs'!$B82,Settings!$DM$19:$DP$43,4,0)),Inputs!$BY29,0))</f>
        <v>0</v>
      </c>
      <c r="BI82" s="203">
        <f>IF(BH82&gt;0,BH82,IF(AND(BI$4=VLOOKUP($B82,Settings!$DM$19:$DN$43,2,0),'Labor costs'!BI$7=VLOOKUP('Labor costs'!$B82,Settings!$DM$19:$DP$43,4,0)),Inputs!$BY29,0))</f>
        <v>0</v>
      </c>
      <c r="BJ82" s="203">
        <f>IF(BI82&gt;0,BI82,IF(AND(BJ$4=VLOOKUP($B82,Settings!$DM$19:$DN$43,2,0),'Labor costs'!BJ$7=VLOOKUP('Labor costs'!$B82,Settings!$DM$19:$DP$43,4,0)),Inputs!$BY29,0))</f>
        <v>0</v>
      </c>
      <c r="BK82" s="203">
        <f>IF(BJ82&gt;0,BJ82,IF(AND(BK$4=VLOOKUP($B82,Settings!$DM$19:$DN$43,2,0),'Labor costs'!BK$7=VLOOKUP('Labor costs'!$B82,Settings!$DM$19:$DP$43,4,0)),Inputs!$BY29,0))</f>
        <v>0</v>
      </c>
      <c r="BL82" s="203">
        <f>IF(BK82&gt;0,BK82,IF(AND(BL$4=VLOOKUP($B82,Settings!$DM$19:$DN$43,2,0),'Labor costs'!BL$7=VLOOKUP('Labor costs'!$B82,Settings!$DM$19:$DP$43,4,0)),Inputs!$BY29,0))</f>
        <v>0</v>
      </c>
      <c r="BM82" s="203">
        <f>IF(BL82&gt;0,BL82,IF(AND(BM$4=VLOOKUP($B82,Settings!$DM$19:$DN$43,2,0),'Labor costs'!BM$7=VLOOKUP('Labor costs'!$B82,Settings!$DM$19:$DP$43,4,0)),Inputs!$BY29,0))</f>
        <v>0</v>
      </c>
      <c r="BN82" s="203">
        <f>IF(BM82&gt;0,BM82,IF(AND(BN$4=VLOOKUP($B82,Settings!$DM$19:$DN$43,2,0),'Labor costs'!BN$7=VLOOKUP('Labor costs'!$B82,Settings!$DM$19:$DP$43,4,0)),Inputs!$BY29,0))</f>
        <v>0</v>
      </c>
      <c r="BO82" s="203">
        <f>IF(BN82&gt;0,BN82,IF(AND(BO$4=VLOOKUP($B82,Settings!$DM$19:$DN$43,2,0),'Labor costs'!BO$7=VLOOKUP('Labor costs'!$B82,Settings!$DM$19:$DP$43,4,0)),Inputs!$BY29,0))</f>
        <v>0</v>
      </c>
      <c r="BP82" s="203">
        <f>IF(BO82&gt;0,BO82,IF(AND(BP$4=VLOOKUP($B82,Settings!$DM$19:$DN$43,2,0),'Labor costs'!BP$7=VLOOKUP('Labor costs'!$B82,Settings!$DM$19:$DP$43,4,0)),Inputs!$BY29,0))</f>
        <v>0</v>
      </c>
      <c r="BQ82" s="203">
        <f>IF(BP82&gt;0,BP82,IF(AND(BQ$4=VLOOKUP($B82,Settings!$DM$19:$DN$43,2,0),'Labor costs'!BQ$7=VLOOKUP('Labor costs'!$B82,Settings!$DM$19:$DP$43,4,0)),Inputs!$BY29,0))</f>
        <v>0</v>
      </c>
      <c r="BR82" s="203">
        <f>IF(BQ82&gt;0,BQ82,IF(AND(BR$4=VLOOKUP($B82,Settings!$DM$19:$DN$43,2,0),'Labor costs'!BR$7=VLOOKUP('Labor costs'!$B82,Settings!$DM$19:$DP$43,4,0)),Inputs!$BY29,0))</f>
        <v>0</v>
      </c>
      <c r="BS82" s="203">
        <f>IF(BR82&gt;0,BR82,IF(AND(BS$4=VLOOKUP($B82,Settings!$DM$19:$DN$43,2,0),'Labor costs'!BS$7=VLOOKUP('Labor costs'!$B82,Settings!$DM$19:$DP$43,4,0)),Inputs!$BY29,0))</f>
        <v>0</v>
      </c>
      <c r="BT82" s="203">
        <f>IF(BS82&gt;0,BS82,IF(AND(BT$4=VLOOKUP($B82,Settings!$DM$19:$DN$43,2,0),'Labor costs'!BT$7=VLOOKUP('Labor costs'!$B82,Settings!$DM$19:$DP$43,4,0)),Inputs!$BY29,0))</f>
        <v>0</v>
      </c>
      <c r="BU82" s="203">
        <f>IF(BT82&gt;0,BT82,IF(AND(BU$4=VLOOKUP($B82,Settings!$DM$19:$DN$43,2,0),'Labor costs'!BU$7=VLOOKUP('Labor costs'!$B82,Settings!$DM$19:$DP$43,4,0)),Inputs!$BY29,0))</f>
        <v>0</v>
      </c>
      <c r="BV82" s="203">
        <f>IF(BU82&gt;0,BU82,IF(AND(BV$4=VLOOKUP($B82,Settings!$DM$19:$DN$43,2,0),'Labor costs'!BV$7=VLOOKUP('Labor costs'!$B82,Settings!$DM$19:$DP$43,4,0)),Inputs!$BY29,0))</f>
        <v>0</v>
      </c>
      <c r="BW82" s="203">
        <f>IF(BV82&gt;0,BV82,IF(AND(BW$4=VLOOKUP($B82,Settings!$DM$19:$DN$43,2,0),'Labor costs'!BW$7=VLOOKUP('Labor costs'!$B82,Settings!$DM$19:$DP$43,4,0)),Inputs!$BY29,0))</f>
        <v>0</v>
      </c>
      <c r="BX82" s="203">
        <f>IF(BW82&gt;0,BW82,IF(AND(BX$4=VLOOKUP($B82,Settings!$DM$19:$DN$43,2,0),'Labor costs'!BX$7=VLOOKUP('Labor costs'!$B82,Settings!$DM$19:$DP$43,4,0)),Inputs!$BY29,0))</f>
        <v>0</v>
      </c>
      <c r="BY82" s="203">
        <f>IF(BX82&gt;0,BX82,IF(AND(BY$4=VLOOKUP($B82,Settings!$DM$19:$DN$43,2,0),'Labor costs'!BY$7=VLOOKUP('Labor costs'!$B82,Settings!$DM$19:$DP$43,4,0)),Inputs!$BY29,0))</f>
        <v>0</v>
      </c>
      <c r="BZ82" s="203">
        <f>IF(BY82&gt;0,BY82,IF(AND(BZ$4=VLOOKUP($B82,Settings!$DM$19:$DN$43,2,0),'Labor costs'!BZ$7=VLOOKUP('Labor costs'!$B82,Settings!$DM$19:$DP$43,4,0)),Inputs!$BY29,0))</f>
        <v>0</v>
      </c>
      <c r="CA82" s="203">
        <f>IF(BZ82&gt;0,BZ82,IF(AND(CA$4=VLOOKUP($B82,Settings!$DM$19:$DN$43,2,0),'Labor costs'!CA$7=VLOOKUP('Labor costs'!$B82,Settings!$DM$19:$DP$43,4,0)),Inputs!$BY29,0))</f>
        <v>0</v>
      </c>
      <c r="CB82" s="203">
        <f>IF(CA82&gt;0,CA82,IF(AND(CB$4=VLOOKUP($B82,Settings!$DM$19:$DN$43,2,0),'Labor costs'!CB$7=VLOOKUP('Labor costs'!$B82,Settings!$DM$19:$DP$43,4,0)),Inputs!$BY29,0))</f>
        <v>0</v>
      </c>
      <c r="CC82" s="203">
        <f>IF(CB82&gt;0,CB82,IF(AND(CC$4=VLOOKUP($B82,Settings!$DM$19:$DN$43,2,0),'Labor costs'!CC$7=VLOOKUP('Labor costs'!$B82,Settings!$DM$19:$DP$43,4,0)),Inputs!$BY29,0))</f>
        <v>0</v>
      </c>
      <c r="CD82" s="203">
        <f>IF(CC82&gt;0,CC82,IF(AND(CD$4=VLOOKUP($B82,Settings!$DM$19:$DN$43,2,0),'Labor costs'!CD$7=VLOOKUP('Labor costs'!$B82,Settings!$DM$19:$DP$43,4,0)),Inputs!$BY29,0))</f>
        <v>0</v>
      </c>
      <c r="CE82" s="203">
        <f>IF(CD82&gt;0,CD82,IF(AND(CE$4=VLOOKUP($B82,Settings!$DM$19:$DN$43,2,0),'Labor costs'!CE$7=VLOOKUP('Labor costs'!$B82,Settings!$DM$19:$DP$43,4,0)),Inputs!$BY29,0))</f>
        <v>0</v>
      </c>
      <c r="CF82" s="203">
        <f>IF(CE82&gt;0,CE82,IF(AND(CF$4=VLOOKUP($B82,Settings!$DM$19:$DN$43,2,0),'Labor costs'!CF$7=VLOOKUP('Labor costs'!$B82,Settings!$DM$19:$DP$43,4,0)),Inputs!$BY29,0))</f>
        <v>0</v>
      </c>
      <c r="CG82" s="203">
        <f>IF(CF82&gt;0,CF82,IF(AND(CG$4=VLOOKUP($B82,Settings!$DM$19:$DN$43,2,0),'Labor costs'!CG$7=VLOOKUP('Labor costs'!$B82,Settings!$DM$19:$DP$43,4,0)),Inputs!$BY29,0))</f>
        <v>0</v>
      </c>
      <c r="CH82" s="203">
        <f>IF(CG82&gt;0,CG82,IF(AND(CH$4=VLOOKUP($B82,Settings!$DM$19:$DN$43,2,0),'Labor costs'!CH$7=VLOOKUP('Labor costs'!$B82,Settings!$DM$19:$DP$43,4,0)),Inputs!$BY29,0))</f>
        <v>0</v>
      </c>
      <c r="CI82" s="203">
        <f>IF(CH82&gt;0,CH82,IF(AND(CI$4=VLOOKUP($B82,Settings!$DM$19:$DN$43,2,0),'Labor costs'!CI$7=VLOOKUP('Labor costs'!$B82,Settings!$DM$19:$DP$43,4,0)),Inputs!$BY29,0))</f>
        <v>0</v>
      </c>
      <c r="CJ82" s="203">
        <f>IF(CI82&gt;0,CI82,IF(AND(CJ$4=VLOOKUP($B82,Settings!$DM$19:$DN$43,2,0),'Labor costs'!CJ$7=VLOOKUP('Labor costs'!$B82,Settings!$DM$19:$DP$43,4,0)),Inputs!$BY29,0))</f>
        <v>0</v>
      </c>
      <c r="CK82" s="203">
        <f>IF(CJ82&gt;0,CJ82,IF(AND(CK$4=VLOOKUP($B82,Settings!$DM$19:$DN$43,2,0),'Labor costs'!CK$7=VLOOKUP('Labor costs'!$B82,Settings!$DM$19:$DP$43,4,0)),Inputs!$BY29,0))</f>
        <v>0</v>
      </c>
      <c r="CL82" s="203">
        <f>IF(CK82&gt;0,CK82,IF(AND(CL$4=VLOOKUP($B82,Settings!$DM$19:$DN$43,2,0),'Labor costs'!CL$7=VLOOKUP('Labor costs'!$B82,Settings!$DM$19:$DP$43,4,0)),Inputs!$BY29,0))</f>
        <v>0</v>
      </c>
      <c r="CM82" s="203">
        <f>IF(CL82&gt;0,CL82,IF(AND(CM$4=VLOOKUP($B82,Settings!$DM$19:$DN$43,2,0),'Labor costs'!CM$7=VLOOKUP('Labor costs'!$B82,Settings!$DM$19:$DP$43,4,0)),Inputs!$BY29,0))</f>
        <v>0</v>
      </c>
    </row>
    <row r="83" spans="2:91" hidden="1" x14ac:dyDescent="0.2">
      <c r="B83" s="205">
        <f>Inputs!BS30</f>
        <v>0</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c r="Z83" s="204"/>
      <c r="AA83" s="204"/>
      <c r="AB83" s="204"/>
      <c r="AC83" s="204"/>
      <c r="AD83" s="204"/>
      <c r="AF83" s="203">
        <f>IF(AE83&gt;0,AE83,IF(AND(AF$4=VLOOKUP($B83,Settings!$DM$19:$DN$43,2,0),'Labor costs'!AF$7=VLOOKUP('Labor costs'!$B83,Settings!$DM$19:$DP$43,4,0)),Inputs!$BY30,0))</f>
        <v>0</v>
      </c>
      <c r="AG83" s="203">
        <f>IF(AF83&gt;0,AF83,IF(AND(AG$4=VLOOKUP($B83,Settings!$DM$19:$DN$43,2,0),'Labor costs'!AG$7=VLOOKUP('Labor costs'!$B83,Settings!$DM$19:$DP$43,4,0)),Inputs!$BY30,0))</f>
        <v>0</v>
      </c>
      <c r="AH83" s="203">
        <f>IF(AG83&gt;0,AG83,IF(AND(AH$4=VLOOKUP($B83,Settings!$DM$19:$DN$43,2,0),'Labor costs'!AH$7=VLOOKUP('Labor costs'!$B83,Settings!$DM$19:$DP$43,4,0)),Inputs!$BY30,0))</f>
        <v>0</v>
      </c>
      <c r="AI83" s="203">
        <f>IF(AH83&gt;0,AH83,IF(AND(AI$4=VLOOKUP($B83,Settings!$DM$19:$DN$43,2,0),'Labor costs'!AI$7=VLOOKUP('Labor costs'!$B83,Settings!$DM$19:$DP$43,4,0)),Inputs!$BY30,0))</f>
        <v>0</v>
      </c>
      <c r="AJ83" s="203">
        <f>IF(AI83&gt;0,AI83,IF(AND(AJ$4=VLOOKUP($B83,Settings!$DM$19:$DN$43,2,0),'Labor costs'!AJ$7=VLOOKUP('Labor costs'!$B83,Settings!$DM$19:$DP$43,4,0)),Inputs!$BY30,0))</f>
        <v>0</v>
      </c>
      <c r="AK83" s="203">
        <f>IF(AJ83&gt;0,AJ83,IF(AND(AK$4=VLOOKUP($B83,Settings!$DM$19:$DN$43,2,0),'Labor costs'!AK$7=VLOOKUP('Labor costs'!$B83,Settings!$DM$19:$DP$43,4,0)),Inputs!$BY30,0))</f>
        <v>0</v>
      </c>
      <c r="AL83" s="203">
        <f>IF(AK83&gt;0,AK83,IF(AND(AL$4=VLOOKUP($B83,Settings!$DM$19:$DN$43,2,0),'Labor costs'!AL$7=VLOOKUP('Labor costs'!$B83,Settings!$DM$19:$DP$43,4,0)),Inputs!$BY30,0))</f>
        <v>0</v>
      </c>
      <c r="AM83" s="203">
        <f>IF(AL83&gt;0,AL83,IF(AND(AM$4=VLOOKUP($B83,Settings!$DM$19:$DN$43,2,0),'Labor costs'!AM$7=VLOOKUP('Labor costs'!$B83,Settings!$DM$19:$DP$43,4,0)),Inputs!$BY30,0))</f>
        <v>0</v>
      </c>
      <c r="AN83" s="203">
        <f>IF(AM83&gt;0,AM83,IF(AND(AN$4=VLOOKUP($B83,Settings!$DM$19:$DN$43,2,0),'Labor costs'!AN$7=VLOOKUP('Labor costs'!$B83,Settings!$DM$19:$DP$43,4,0)),Inputs!$BY30,0))</f>
        <v>0</v>
      </c>
      <c r="AO83" s="203">
        <f>IF(AN83&gt;0,AN83,IF(AND(AO$4=VLOOKUP($B83,Settings!$DM$19:$DN$43,2,0),'Labor costs'!AO$7=VLOOKUP('Labor costs'!$B83,Settings!$DM$19:$DP$43,4,0)),Inputs!$BY30,0))</f>
        <v>0</v>
      </c>
      <c r="AP83" s="203">
        <f>IF(AO83&gt;0,AO83,IF(AND(AP$4=VLOOKUP($B83,Settings!$DM$19:$DN$43,2,0),'Labor costs'!AP$7=VLOOKUP('Labor costs'!$B83,Settings!$DM$19:$DP$43,4,0)),Inputs!$BY30,0))</f>
        <v>0</v>
      </c>
      <c r="AQ83" s="203">
        <f>IF(AP83&gt;0,AP83,IF(AND(AQ$4=VLOOKUP($B83,Settings!$DM$19:$DN$43,2,0),'Labor costs'!AQ$7=VLOOKUP('Labor costs'!$B83,Settings!$DM$19:$DP$43,4,0)),Inputs!$BY30,0))</f>
        <v>0</v>
      </c>
      <c r="AR83" s="203">
        <f>IF(AQ83&gt;0,AQ83,IF(AND(AR$4=VLOOKUP($B83,Settings!$DM$19:$DN$43,2,0),'Labor costs'!AR$7=VLOOKUP('Labor costs'!$B83,Settings!$DM$19:$DP$43,4,0)),Inputs!$BY30,0))</f>
        <v>0</v>
      </c>
      <c r="AS83" s="203">
        <f>IF(AR83&gt;0,AR83,IF(AND(AS$4=VLOOKUP($B83,Settings!$DM$19:$DN$43,2,0),'Labor costs'!AS$7=VLOOKUP('Labor costs'!$B83,Settings!$DM$19:$DP$43,4,0)),Inputs!$BY30,0))</f>
        <v>0</v>
      </c>
      <c r="AT83" s="203">
        <f>IF(AS83&gt;0,AS83,IF(AND(AT$4=VLOOKUP($B83,Settings!$DM$19:$DN$43,2,0),'Labor costs'!AT$7=VLOOKUP('Labor costs'!$B83,Settings!$DM$19:$DP$43,4,0)),Inputs!$BY30,0))</f>
        <v>0</v>
      </c>
      <c r="AU83" s="203">
        <f>IF(AT83&gt;0,AT83,IF(AND(AU$4=VLOOKUP($B83,Settings!$DM$19:$DN$43,2,0),'Labor costs'!AU$7=VLOOKUP('Labor costs'!$B83,Settings!$DM$19:$DP$43,4,0)),Inputs!$BY30,0))</f>
        <v>0</v>
      </c>
      <c r="AV83" s="203">
        <f>IF(AU83&gt;0,AU83,IF(AND(AV$4=VLOOKUP($B83,Settings!$DM$19:$DN$43,2,0),'Labor costs'!AV$7=VLOOKUP('Labor costs'!$B83,Settings!$DM$19:$DP$43,4,0)),Inputs!$BY30,0))</f>
        <v>0</v>
      </c>
      <c r="AW83" s="203">
        <f>IF(AV83&gt;0,AV83,IF(AND(AW$4=VLOOKUP($B83,Settings!$DM$19:$DN$43,2,0),'Labor costs'!AW$7=VLOOKUP('Labor costs'!$B83,Settings!$DM$19:$DP$43,4,0)),Inputs!$BY30,0))</f>
        <v>0</v>
      </c>
      <c r="AX83" s="203">
        <f>IF(AW83&gt;0,AW83,IF(AND(AX$4=VLOOKUP($B83,Settings!$DM$19:$DN$43,2,0),'Labor costs'!AX$7=VLOOKUP('Labor costs'!$B83,Settings!$DM$19:$DP$43,4,0)),Inputs!$BY30,0))</f>
        <v>0</v>
      </c>
      <c r="AY83" s="203">
        <f>IF(AX83&gt;0,AX83,IF(AND(AY$4=VLOOKUP($B83,Settings!$DM$19:$DN$43,2,0),'Labor costs'!AY$7=VLOOKUP('Labor costs'!$B83,Settings!$DM$19:$DP$43,4,0)),Inputs!$BY30,0))</f>
        <v>0</v>
      </c>
      <c r="AZ83" s="203">
        <f>IF(AY83&gt;0,AY83,IF(AND(AZ$4=VLOOKUP($B83,Settings!$DM$19:$DN$43,2,0),'Labor costs'!AZ$7=VLOOKUP('Labor costs'!$B83,Settings!$DM$19:$DP$43,4,0)),Inputs!$BY30,0))</f>
        <v>0</v>
      </c>
      <c r="BA83" s="203">
        <f>IF(AZ83&gt;0,AZ83,IF(AND(BA$4=VLOOKUP($B83,Settings!$DM$19:$DN$43,2,0),'Labor costs'!BA$7=VLOOKUP('Labor costs'!$B83,Settings!$DM$19:$DP$43,4,0)),Inputs!$BY30,0))</f>
        <v>0</v>
      </c>
      <c r="BB83" s="203">
        <f>IF(BA83&gt;0,BA83,IF(AND(BB$4=VLOOKUP($B83,Settings!$DM$19:$DN$43,2,0),'Labor costs'!BB$7=VLOOKUP('Labor costs'!$B83,Settings!$DM$19:$DP$43,4,0)),Inputs!$BY30,0))</f>
        <v>0</v>
      </c>
      <c r="BC83" s="203">
        <f>IF(BB83&gt;0,BB83,IF(AND(BC$4=VLOOKUP($B83,Settings!$DM$19:$DN$43,2,0),'Labor costs'!BC$7=VLOOKUP('Labor costs'!$B83,Settings!$DM$19:$DP$43,4,0)),Inputs!$BY30,0))</f>
        <v>0</v>
      </c>
      <c r="BD83" s="203">
        <f>IF(BC83&gt;0,BC83,IF(AND(BD$4=VLOOKUP($B83,Settings!$DM$19:$DN$43,2,0),'Labor costs'!BD$7=VLOOKUP('Labor costs'!$B83,Settings!$DM$19:$DP$43,4,0)),Inputs!$BY30,0))</f>
        <v>0</v>
      </c>
      <c r="BE83" s="203">
        <f>IF(BD83&gt;0,BD83,IF(AND(BE$4=VLOOKUP($B83,Settings!$DM$19:$DN$43,2,0),'Labor costs'!BE$7=VLOOKUP('Labor costs'!$B83,Settings!$DM$19:$DP$43,4,0)),Inputs!$BY30,0))</f>
        <v>0</v>
      </c>
      <c r="BF83" s="203">
        <f>IF(BE83&gt;0,BE83,IF(AND(BF$4=VLOOKUP($B83,Settings!$DM$19:$DN$43,2,0),'Labor costs'!BF$7=VLOOKUP('Labor costs'!$B83,Settings!$DM$19:$DP$43,4,0)),Inputs!$BY30,0))</f>
        <v>0</v>
      </c>
      <c r="BG83" s="203">
        <f>IF(BF83&gt;0,BF83,IF(AND(BG$4=VLOOKUP($B83,Settings!$DM$19:$DN$43,2,0),'Labor costs'!BG$7=VLOOKUP('Labor costs'!$B83,Settings!$DM$19:$DP$43,4,0)),Inputs!$BY30,0))</f>
        <v>0</v>
      </c>
      <c r="BH83" s="203">
        <f>IF(BG83&gt;0,BG83,IF(AND(BH$4=VLOOKUP($B83,Settings!$DM$19:$DN$43,2,0),'Labor costs'!BH$7=VLOOKUP('Labor costs'!$B83,Settings!$DM$19:$DP$43,4,0)),Inputs!$BY30,0))</f>
        <v>0</v>
      </c>
      <c r="BI83" s="203">
        <f>IF(BH83&gt;0,BH83,IF(AND(BI$4=VLOOKUP($B83,Settings!$DM$19:$DN$43,2,0),'Labor costs'!BI$7=VLOOKUP('Labor costs'!$B83,Settings!$DM$19:$DP$43,4,0)),Inputs!$BY30,0))</f>
        <v>0</v>
      </c>
      <c r="BJ83" s="203">
        <f>IF(BI83&gt;0,BI83,IF(AND(BJ$4=VLOOKUP($B83,Settings!$DM$19:$DN$43,2,0),'Labor costs'!BJ$7=VLOOKUP('Labor costs'!$B83,Settings!$DM$19:$DP$43,4,0)),Inputs!$BY30,0))</f>
        <v>0</v>
      </c>
      <c r="BK83" s="203">
        <f>IF(BJ83&gt;0,BJ83,IF(AND(BK$4=VLOOKUP($B83,Settings!$DM$19:$DN$43,2,0),'Labor costs'!BK$7=VLOOKUP('Labor costs'!$B83,Settings!$DM$19:$DP$43,4,0)),Inputs!$BY30,0))</f>
        <v>0</v>
      </c>
      <c r="BL83" s="203">
        <f>IF(BK83&gt;0,BK83,IF(AND(BL$4=VLOOKUP($B83,Settings!$DM$19:$DN$43,2,0),'Labor costs'!BL$7=VLOOKUP('Labor costs'!$B83,Settings!$DM$19:$DP$43,4,0)),Inputs!$BY30,0))</f>
        <v>0</v>
      </c>
      <c r="BM83" s="203">
        <f>IF(BL83&gt;0,BL83,IF(AND(BM$4=VLOOKUP($B83,Settings!$DM$19:$DN$43,2,0),'Labor costs'!BM$7=VLOOKUP('Labor costs'!$B83,Settings!$DM$19:$DP$43,4,0)),Inputs!$BY30,0))</f>
        <v>0</v>
      </c>
      <c r="BN83" s="203">
        <f>IF(BM83&gt;0,BM83,IF(AND(BN$4=VLOOKUP($B83,Settings!$DM$19:$DN$43,2,0),'Labor costs'!BN$7=VLOOKUP('Labor costs'!$B83,Settings!$DM$19:$DP$43,4,0)),Inputs!$BY30,0))</f>
        <v>0</v>
      </c>
      <c r="BO83" s="203">
        <f>IF(BN83&gt;0,BN83,IF(AND(BO$4=VLOOKUP($B83,Settings!$DM$19:$DN$43,2,0),'Labor costs'!BO$7=VLOOKUP('Labor costs'!$B83,Settings!$DM$19:$DP$43,4,0)),Inputs!$BY30,0))</f>
        <v>0</v>
      </c>
      <c r="BP83" s="203">
        <f>IF(BO83&gt;0,BO83,IF(AND(BP$4=VLOOKUP($B83,Settings!$DM$19:$DN$43,2,0),'Labor costs'!BP$7=VLOOKUP('Labor costs'!$B83,Settings!$DM$19:$DP$43,4,0)),Inputs!$BY30,0))</f>
        <v>0</v>
      </c>
      <c r="BQ83" s="203">
        <f>IF(BP83&gt;0,BP83,IF(AND(BQ$4=VLOOKUP($B83,Settings!$DM$19:$DN$43,2,0),'Labor costs'!BQ$7=VLOOKUP('Labor costs'!$B83,Settings!$DM$19:$DP$43,4,0)),Inputs!$BY30,0))</f>
        <v>0</v>
      </c>
      <c r="BR83" s="203">
        <f>IF(BQ83&gt;0,BQ83,IF(AND(BR$4=VLOOKUP($B83,Settings!$DM$19:$DN$43,2,0),'Labor costs'!BR$7=VLOOKUP('Labor costs'!$B83,Settings!$DM$19:$DP$43,4,0)),Inputs!$BY30,0))</f>
        <v>0</v>
      </c>
      <c r="BS83" s="203">
        <f>IF(BR83&gt;0,BR83,IF(AND(BS$4=VLOOKUP($B83,Settings!$DM$19:$DN$43,2,0),'Labor costs'!BS$7=VLOOKUP('Labor costs'!$B83,Settings!$DM$19:$DP$43,4,0)),Inputs!$BY30,0))</f>
        <v>0</v>
      </c>
      <c r="BT83" s="203">
        <f>IF(BS83&gt;0,BS83,IF(AND(BT$4=VLOOKUP($B83,Settings!$DM$19:$DN$43,2,0),'Labor costs'!BT$7=VLOOKUP('Labor costs'!$B83,Settings!$DM$19:$DP$43,4,0)),Inputs!$BY30,0))</f>
        <v>0</v>
      </c>
      <c r="BU83" s="203">
        <f>IF(BT83&gt;0,BT83,IF(AND(BU$4=VLOOKUP($B83,Settings!$DM$19:$DN$43,2,0),'Labor costs'!BU$7=VLOOKUP('Labor costs'!$B83,Settings!$DM$19:$DP$43,4,0)),Inputs!$BY30,0))</f>
        <v>0</v>
      </c>
      <c r="BV83" s="203">
        <f>IF(BU83&gt;0,BU83,IF(AND(BV$4=VLOOKUP($B83,Settings!$DM$19:$DN$43,2,0),'Labor costs'!BV$7=VLOOKUP('Labor costs'!$B83,Settings!$DM$19:$DP$43,4,0)),Inputs!$BY30,0))</f>
        <v>0</v>
      </c>
      <c r="BW83" s="203">
        <f>IF(BV83&gt;0,BV83,IF(AND(BW$4=VLOOKUP($B83,Settings!$DM$19:$DN$43,2,0),'Labor costs'!BW$7=VLOOKUP('Labor costs'!$B83,Settings!$DM$19:$DP$43,4,0)),Inputs!$BY30,0))</f>
        <v>0</v>
      </c>
      <c r="BX83" s="203">
        <f>IF(BW83&gt;0,BW83,IF(AND(BX$4=VLOOKUP($B83,Settings!$DM$19:$DN$43,2,0),'Labor costs'!BX$7=VLOOKUP('Labor costs'!$B83,Settings!$DM$19:$DP$43,4,0)),Inputs!$BY30,0))</f>
        <v>0</v>
      </c>
      <c r="BY83" s="203">
        <f>IF(BX83&gt;0,BX83,IF(AND(BY$4=VLOOKUP($B83,Settings!$DM$19:$DN$43,2,0),'Labor costs'!BY$7=VLOOKUP('Labor costs'!$B83,Settings!$DM$19:$DP$43,4,0)),Inputs!$BY30,0))</f>
        <v>0</v>
      </c>
      <c r="BZ83" s="203">
        <f>IF(BY83&gt;0,BY83,IF(AND(BZ$4=VLOOKUP($B83,Settings!$DM$19:$DN$43,2,0),'Labor costs'!BZ$7=VLOOKUP('Labor costs'!$B83,Settings!$DM$19:$DP$43,4,0)),Inputs!$BY30,0))</f>
        <v>0</v>
      </c>
      <c r="CA83" s="203">
        <f>IF(BZ83&gt;0,BZ83,IF(AND(CA$4=VLOOKUP($B83,Settings!$DM$19:$DN$43,2,0),'Labor costs'!CA$7=VLOOKUP('Labor costs'!$B83,Settings!$DM$19:$DP$43,4,0)),Inputs!$BY30,0))</f>
        <v>0</v>
      </c>
      <c r="CB83" s="203">
        <f>IF(CA83&gt;0,CA83,IF(AND(CB$4=VLOOKUP($B83,Settings!$DM$19:$DN$43,2,0),'Labor costs'!CB$7=VLOOKUP('Labor costs'!$B83,Settings!$DM$19:$DP$43,4,0)),Inputs!$BY30,0))</f>
        <v>0</v>
      </c>
      <c r="CC83" s="203">
        <f>IF(CB83&gt;0,CB83,IF(AND(CC$4=VLOOKUP($B83,Settings!$DM$19:$DN$43,2,0),'Labor costs'!CC$7=VLOOKUP('Labor costs'!$B83,Settings!$DM$19:$DP$43,4,0)),Inputs!$BY30,0))</f>
        <v>0</v>
      </c>
      <c r="CD83" s="203">
        <f>IF(CC83&gt;0,CC83,IF(AND(CD$4=VLOOKUP($B83,Settings!$DM$19:$DN$43,2,0),'Labor costs'!CD$7=VLOOKUP('Labor costs'!$B83,Settings!$DM$19:$DP$43,4,0)),Inputs!$BY30,0))</f>
        <v>0</v>
      </c>
      <c r="CE83" s="203">
        <f>IF(CD83&gt;0,CD83,IF(AND(CE$4=VLOOKUP($B83,Settings!$DM$19:$DN$43,2,0),'Labor costs'!CE$7=VLOOKUP('Labor costs'!$B83,Settings!$DM$19:$DP$43,4,0)),Inputs!$BY30,0))</f>
        <v>0</v>
      </c>
      <c r="CF83" s="203">
        <f>IF(CE83&gt;0,CE83,IF(AND(CF$4=VLOOKUP($B83,Settings!$DM$19:$DN$43,2,0),'Labor costs'!CF$7=VLOOKUP('Labor costs'!$B83,Settings!$DM$19:$DP$43,4,0)),Inputs!$BY30,0))</f>
        <v>0</v>
      </c>
      <c r="CG83" s="203">
        <f>IF(CF83&gt;0,CF83,IF(AND(CG$4=VLOOKUP($B83,Settings!$DM$19:$DN$43,2,0),'Labor costs'!CG$7=VLOOKUP('Labor costs'!$B83,Settings!$DM$19:$DP$43,4,0)),Inputs!$BY30,0))</f>
        <v>0</v>
      </c>
      <c r="CH83" s="203">
        <f>IF(CG83&gt;0,CG83,IF(AND(CH$4=VLOOKUP($B83,Settings!$DM$19:$DN$43,2,0),'Labor costs'!CH$7=VLOOKUP('Labor costs'!$B83,Settings!$DM$19:$DP$43,4,0)),Inputs!$BY30,0))</f>
        <v>0</v>
      </c>
      <c r="CI83" s="203">
        <f>IF(CH83&gt;0,CH83,IF(AND(CI$4=VLOOKUP($B83,Settings!$DM$19:$DN$43,2,0),'Labor costs'!CI$7=VLOOKUP('Labor costs'!$B83,Settings!$DM$19:$DP$43,4,0)),Inputs!$BY30,0))</f>
        <v>0</v>
      </c>
      <c r="CJ83" s="203">
        <f>IF(CI83&gt;0,CI83,IF(AND(CJ$4=VLOOKUP($B83,Settings!$DM$19:$DN$43,2,0),'Labor costs'!CJ$7=VLOOKUP('Labor costs'!$B83,Settings!$DM$19:$DP$43,4,0)),Inputs!$BY30,0))</f>
        <v>0</v>
      </c>
      <c r="CK83" s="203">
        <f>IF(CJ83&gt;0,CJ83,IF(AND(CK$4=VLOOKUP($B83,Settings!$DM$19:$DN$43,2,0),'Labor costs'!CK$7=VLOOKUP('Labor costs'!$B83,Settings!$DM$19:$DP$43,4,0)),Inputs!$BY30,0))</f>
        <v>0</v>
      </c>
      <c r="CL83" s="203">
        <f>IF(CK83&gt;0,CK83,IF(AND(CL$4=VLOOKUP($B83,Settings!$DM$19:$DN$43,2,0),'Labor costs'!CL$7=VLOOKUP('Labor costs'!$B83,Settings!$DM$19:$DP$43,4,0)),Inputs!$BY30,0))</f>
        <v>0</v>
      </c>
      <c r="CM83" s="203">
        <f>IF(CL83&gt;0,CL83,IF(AND(CM$4=VLOOKUP($B83,Settings!$DM$19:$DN$43,2,0),'Labor costs'!CM$7=VLOOKUP('Labor costs'!$B83,Settings!$DM$19:$DP$43,4,0)),Inputs!$BY30,0))</f>
        <v>0</v>
      </c>
    </row>
    <row r="84" spans="2:91" hidden="1" x14ac:dyDescent="0.2">
      <c r="B84" s="205">
        <f>Inputs!BS31</f>
        <v>0</v>
      </c>
      <c r="C84" s="204"/>
      <c r="D84" s="204"/>
      <c r="E84" s="204"/>
      <c r="F84" s="204"/>
      <c r="G84" s="204"/>
      <c r="H84" s="204"/>
      <c r="I84" s="204"/>
      <c r="J84" s="204"/>
      <c r="K84" s="204"/>
      <c r="L84" s="204"/>
      <c r="M84" s="204"/>
      <c r="N84" s="204"/>
      <c r="O84" s="204"/>
      <c r="P84" s="204"/>
      <c r="Q84" s="204"/>
      <c r="R84" s="204"/>
      <c r="S84" s="204"/>
      <c r="T84" s="204"/>
      <c r="U84" s="204"/>
      <c r="V84" s="204"/>
      <c r="W84" s="204"/>
      <c r="X84" s="204"/>
      <c r="Y84" s="204"/>
      <c r="Z84" s="204"/>
      <c r="AA84" s="204"/>
      <c r="AB84" s="204"/>
      <c r="AC84" s="204"/>
      <c r="AD84" s="204"/>
      <c r="AF84" s="203">
        <f>IF(AE84&gt;0,AE84,IF(AND(AF$4=VLOOKUP($B84,Settings!$DM$19:$DN$43,2,0),'Labor costs'!AF$7=VLOOKUP('Labor costs'!$B84,Settings!$DM$19:$DP$43,4,0)),Inputs!$BY31,0))</f>
        <v>0</v>
      </c>
      <c r="AG84" s="203">
        <f>IF(AF84&gt;0,AF84,IF(AND(AG$4=VLOOKUP($B84,Settings!$DM$19:$DN$43,2,0),'Labor costs'!AG$7=VLOOKUP('Labor costs'!$B84,Settings!$DM$19:$DP$43,4,0)),Inputs!$BY31,0))</f>
        <v>0</v>
      </c>
      <c r="AH84" s="203">
        <f>IF(AG84&gt;0,AG84,IF(AND(AH$4=VLOOKUP($B84,Settings!$DM$19:$DN$43,2,0),'Labor costs'!AH$7=VLOOKUP('Labor costs'!$B84,Settings!$DM$19:$DP$43,4,0)),Inputs!$BY31,0))</f>
        <v>0</v>
      </c>
      <c r="AI84" s="203">
        <f>IF(AH84&gt;0,AH84,IF(AND(AI$4=VLOOKUP($B84,Settings!$DM$19:$DN$43,2,0),'Labor costs'!AI$7=VLOOKUP('Labor costs'!$B84,Settings!$DM$19:$DP$43,4,0)),Inputs!$BY31,0))</f>
        <v>0</v>
      </c>
      <c r="AJ84" s="203">
        <f>IF(AI84&gt;0,AI84,IF(AND(AJ$4=VLOOKUP($B84,Settings!$DM$19:$DN$43,2,0),'Labor costs'!AJ$7=VLOOKUP('Labor costs'!$B84,Settings!$DM$19:$DP$43,4,0)),Inputs!$BY31,0))</f>
        <v>0</v>
      </c>
      <c r="AK84" s="203">
        <f>IF(AJ84&gt;0,AJ84,IF(AND(AK$4=VLOOKUP($B84,Settings!$DM$19:$DN$43,2,0),'Labor costs'!AK$7=VLOOKUP('Labor costs'!$B84,Settings!$DM$19:$DP$43,4,0)),Inputs!$BY31,0))</f>
        <v>0</v>
      </c>
      <c r="AL84" s="203">
        <f>IF(AK84&gt;0,AK84,IF(AND(AL$4=VLOOKUP($B84,Settings!$DM$19:$DN$43,2,0),'Labor costs'!AL$7=VLOOKUP('Labor costs'!$B84,Settings!$DM$19:$DP$43,4,0)),Inputs!$BY31,0))</f>
        <v>0</v>
      </c>
      <c r="AM84" s="203">
        <f>IF(AL84&gt;0,AL84,IF(AND(AM$4=VLOOKUP($B84,Settings!$DM$19:$DN$43,2,0),'Labor costs'!AM$7=VLOOKUP('Labor costs'!$B84,Settings!$DM$19:$DP$43,4,0)),Inputs!$BY31,0))</f>
        <v>0</v>
      </c>
      <c r="AN84" s="203">
        <f>IF(AM84&gt;0,AM84,IF(AND(AN$4=VLOOKUP($B84,Settings!$DM$19:$DN$43,2,0),'Labor costs'!AN$7=VLOOKUP('Labor costs'!$B84,Settings!$DM$19:$DP$43,4,0)),Inputs!$BY31,0))</f>
        <v>0</v>
      </c>
      <c r="AO84" s="203">
        <f>IF(AN84&gt;0,AN84,IF(AND(AO$4=VLOOKUP($B84,Settings!$DM$19:$DN$43,2,0),'Labor costs'!AO$7=VLOOKUP('Labor costs'!$B84,Settings!$DM$19:$DP$43,4,0)),Inputs!$BY31,0))</f>
        <v>0</v>
      </c>
      <c r="AP84" s="203">
        <f>IF(AO84&gt;0,AO84,IF(AND(AP$4=VLOOKUP($B84,Settings!$DM$19:$DN$43,2,0),'Labor costs'!AP$7=VLOOKUP('Labor costs'!$B84,Settings!$DM$19:$DP$43,4,0)),Inputs!$BY31,0))</f>
        <v>0</v>
      </c>
      <c r="AQ84" s="203">
        <f>IF(AP84&gt;0,AP84,IF(AND(AQ$4=VLOOKUP($B84,Settings!$DM$19:$DN$43,2,0),'Labor costs'!AQ$7=VLOOKUP('Labor costs'!$B84,Settings!$DM$19:$DP$43,4,0)),Inputs!$BY31,0))</f>
        <v>0</v>
      </c>
      <c r="AR84" s="203">
        <f>IF(AQ84&gt;0,AQ84,IF(AND(AR$4=VLOOKUP($B84,Settings!$DM$19:$DN$43,2,0),'Labor costs'!AR$7=VLOOKUP('Labor costs'!$B84,Settings!$DM$19:$DP$43,4,0)),Inputs!$BY31,0))</f>
        <v>0</v>
      </c>
      <c r="AS84" s="203">
        <f>IF(AR84&gt;0,AR84,IF(AND(AS$4=VLOOKUP($B84,Settings!$DM$19:$DN$43,2,0),'Labor costs'!AS$7=VLOOKUP('Labor costs'!$B84,Settings!$DM$19:$DP$43,4,0)),Inputs!$BY31,0))</f>
        <v>0</v>
      </c>
      <c r="AT84" s="203">
        <f>IF(AS84&gt;0,AS84,IF(AND(AT$4=VLOOKUP($B84,Settings!$DM$19:$DN$43,2,0),'Labor costs'!AT$7=VLOOKUP('Labor costs'!$B84,Settings!$DM$19:$DP$43,4,0)),Inputs!$BY31,0))</f>
        <v>0</v>
      </c>
      <c r="AU84" s="203">
        <f>IF(AT84&gt;0,AT84,IF(AND(AU$4=VLOOKUP($B84,Settings!$DM$19:$DN$43,2,0),'Labor costs'!AU$7=VLOOKUP('Labor costs'!$B84,Settings!$DM$19:$DP$43,4,0)),Inputs!$BY31,0))</f>
        <v>0</v>
      </c>
      <c r="AV84" s="203">
        <f>IF(AU84&gt;0,AU84,IF(AND(AV$4=VLOOKUP($B84,Settings!$DM$19:$DN$43,2,0),'Labor costs'!AV$7=VLOOKUP('Labor costs'!$B84,Settings!$DM$19:$DP$43,4,0)),Inputs!$BY31,0))</f>
        <v>0</v>
      </c>
      <c r="AW84" s="203">
        <f>IF(AV84&gt;0,AV84,IF(AND(AW$4=VLOOKUP($B84,Settings!$DM$19:$DN$43,2,0),'Labor costs'!AW$7=VLOOKUP('Labor costs'!$B84,Settings!$DM$19:$DP$43,4,0)),Inputs!$BY31,0))</f>
        <v>0</v>
      </c>
      <c r="AX84" s="203">
        <f>IF(AW84&gt;0,AW84,IF(AND(AX$4=VLOOKUP($B84,Settings!$DM$19:$DN$43,2,0),'Labor costs'!AX$7=VLOOKUP('Labor costs'!$B84,Settings!$DM$19:$DP$43,4,0)),Inputs!$BY31,0))</f>
        <v>0</v>
      </c>
      <c r="AY84" s="203">
        <f>IF(AX84&gt;0,AX84,IF(AND(AY$4=VLOOKUP($B84,Settings!$DM$19:$DN$43,2,0),'Labor costs'!AY$7=VLOOKUP('Labor costs'!$B84,Settings!$DM$19:$DP$43,4,0)),Inputs!$BY31,0))</f>
        <v>0</v>
      </c>
      <c r="AZ84" s="203">
        <f>IF(AY84&gt;0,AY84,IF(AND(AZ$4=VLOOKUP($B84,Settings!$DM$19:$DN$43,2,0),'Labor costs'!AZ$7=VLOOKUP('Labor costs'!$B84,Settings!$DM$19:$DP$43,4,0)),Inputs!$BY31,0))</f>
        <v>0</v>
      </c>
      <c r="BA84" s="203">
        <f>IF(AZ84&gt;0,AZ84,IF(AND(BA$4=VLOOKUP($B84,Settings!$DM$19:$DN$43,2,0),'Labor costs'!BA$7=VLOOKUP('Labor costs'!$B84,Settings!$DM$19:$DP$43,4,0)),Inputs!$BY31,0))</f>
        <v>0</v>
      </c>
      <c r="BB84" s="203">
        <f>IF(BA84&gt;0,BA84,IF(AND(BB$4=VLOOKUP($B84,Settings!$DM$19:$DN$43,2,0),'Labor costs'!BB$7=VLOOKUP('Labor costs'!$B84,Settings!$DM$19:$DP$43,4,0)),Inputs!$BY31,0))</f>
        <v>0</v>
      </c>
      <c r="BC84" s="203">
        <f>IF(BB84&gt;0,BB84,IF(AND(BC$4=VLOOKUP($B84,Settings!$DM$19:$DN$43,2,0),'Labor costs'!BC$7=VLOOKUP('Labor costs'!$B84,Settings!$DM$19:$DP$43,4,0)),Inputs!$BY31,0))</f>
        <v>0</v>
      </c>
      <c r="BD84" s="203">
        <f>IF(BC84&gt;0,BC84,IF(AND(BD$4=VLOOKUP($B84,Settings!$DM$19:$DN$43,2,0),'Labor costs'!BD$7=VLOOKUP('Labor costs'!$B84,Settings!$DM$19:$DP$43,4,0)),Inputs!$BY31,0))</f>
        <v>0</v>
      </c>
      <c r="BE84" s="203">
        <f>IF(BD84&gt;0,BD84,IF(AND(BE$4=VLOOKUP($B84,Settings!$DM$19:$DN$43,2,0),'Labor costs'!BE$7=VLOOKUP('Labor costs'!$B84,Settings!$DM$19:$DP$43,4,0)),Inputs!$BY31,0))</f>
        <v>0</v>
      </c>
      <c r="BF84" s="203">
        <f>IF(BE84&gt;0,BE84,IF(AND(BF$4=VLOOKUP($B84,Settings!$DM$19:$DN$43,2,0),'Labor costs'!BF$7=VLOOKUP('Labor costs'!$B84,Settings!$DM$19:$DP$43,4,0)),Inputs!$BY31,0))</f>
        <v>0</v>
      </c>
      <c r="BG84" s="203">
        <f>IF(BF84&gt;0,BF84,IF(AND(BG$4=VLOOKUP($B84,Settings!$DM$19:$DN$43,2,0),'Labor costs'!BG$7=VLOOKUP('Labor costs'!$B84,Settings!$DM$19:$DP$43,4,0)),Inputs!$BY31,0))</f>
        <v>0</v>
      </c>
      <c r="BH84" s="203">
        <f>IF(BG84&gt;0,BG84,IF(AND(BH$4=VLOOKUP($B84,Settings!$DM$19:$DN$43,2,0),'Labor costs'!BH$7=VLOOKUP('Labor costs'!$B84,Settings!$DM$19:$DP$43,4,0)),Inputs!$BY31,0))</f>
        <v>0</v>
      </c>
      <c r="BI84" s="203">
        <f>IF(BH84&gt;0,BH84,IF(AND(BI$4=VLOOKUP($B84,Settings!$DM$19:$DN$43,2,0),'Labor costs'!BI$7=VLOOKUP('Labor costs'!$B84,Settings!$DM$19:$DP$43,4,0)),Inputs!$BY31,0))</f>
        <v>0</v>
      </c>
      <c r="BJ84" s="203">
        <f>IF(BI84&gt;0,BI84,IF(AND(BJ$4=VLOOKUP($B84,Settings!$DM$19:$DN$43,2,0),'Labor costs'!BJ$7=VLOOKUP('Labor costs'!$B84,Settings!$DM$19:$DP$43,4,0)),Inputs!$BY31,0))</f>
        <v>0</v>
      </c>
      <c r="BK84" s="203">
        <f>IF(BJ84&gt;0,BJ84,IF(AND(BK$4=VLOOKUP($B84,Settings!$DM$19:$DN$43,2,0),'Labor costs'!BK$7=VLOOKUP('Labor costs'!$B84,Settings!$DM$19:$DP$43,4,0)),Inputs!$BY31,0))</f>
        <v>0</v>
      </c>
      <c r="BL84" s="203">
        <f>IF(BK84&gt;0,BK84,IF(AND(BL$4=VLOOKUP($B84,Settings!$DM$19:$DN$43,2,0),'Labor costs'!BL$7=VLOOKUP('Labor costs'!$B84,Settings!$DM$19:$DP$43,4,0)),Inputs!$BY31,0))</f>
        <v>0</v>
      </c>
      <c r="BM84" s="203">
        <f>IF(BL84&gt;0,BL84,IF(AND(BM$4=VLOOKUP($B84,Settings!$DM$19:$DN$43,2,0),'Labor costs'!BM$7=VLOOKUP('Labor costs'!$B84,Settings!$DM$19:$DP$43,4,0)),Inputs!$BY31,0))</f>
        <v>0</v>
      </c>
      <c r="BN84" s="203">
        <f>IF(BM84&gt;0,BM84,IF(AND(BN$4=VLOOKUP($B84,Settings!$DM$19:$DN$43,2,0),'Labor costs'!BN$7=VLOOKUP('Labor costs'!$B84,Settings!$DM$19:$DP$43,4,0)),Inputs!$BY31,0))</f>
        <v>0</v>
      </c>
      <c r="BO84" s="203">
        <f>IF(BN84&gt;0,BN84,IF(AND(BO$4=VLOOKUP($B84,Settings!$DM$19:$DN$43,2,0),'Labor costs'!BO$7=VLOOKUP('Labor costs'!$B84,Settings!$DM$19:$DP$43,4,0)),Inputs!$BY31,0))</f>
        <v>0</v>
      </c>
      <c r="BP84" s="203">
        <f>IF(BO84&gt;0,BO84,IF(AND(BP$4=VLOOKUP($B84,Settings!$DM$19:$DN$43,2,0),'Labor costs'!BP$7=VLOOKUP('Labor costs'!$B84,Settings!$DM$19:$DP$43,4,0)),Inputs!$BY31,0))</f>
        <v>0</v>
      </c>
      <c r="BQ84" s="203">
        <f>IF(BP84&gt;0,BP84,IF(AND(BQ$4=VLOOKUP($B84,Settings!$DM$19:$DN$43,2,0),'Labor costs'!BQ$7=VLOOKUP('Labor costs'!$B84,Settings!$DM$19:$DP$43,4,0)),Inputs!$BY31,0))</f>
        <v>0</v>
      </c>
      <c r="BR84" s="203">
        <f>IF(BQ84&gt;0,BQ84,IF(AND(BR$4=VLOOKUP($B84,Settings!$DM$19:$DN$43,2,0),'Labor costs'!BR$7=VLOOKUP('Labor costs'!$B84,Settings!$DM$19:$DP$43,4,0)),Inputs!$BY31,0))</f>
        <v>0</v>
      </c>
      <c r="BS84" s="203">
        <f>IF(BR84&gt;0,BR84,IF(AND(BS$4=VLOOKUP($B84,Settings!$DM$19:$DN$43,2,0),'Labor costs'!BS$7=VLOOKUP('Labor costs'!$B84,Settings!$DM$19:$DP$43,4,0)),Inputs!$BY31,0))</f>
        <v>0</v>
      </c>
      <c r="BT84" s="203">
        <f>IF(BS84&gt;0,BS84,IF(AND(BT$4=VLOOKUP($B84,Settings!$DM$19:$DN$43,2,0),'Labor costs'!BT$7=VLOOKUP('Labor costs'!$B84,Settings!$DM$19:$DP$43,4,0)),Inputs!$BY31,0))</f>
        <v>0</v>
      </c>
      <c r="BU84" s="203">
        <f>IF(BT84&gt;0,BT84,IF(AND(BU$4=VLOOKUP($B84,Settings!$DM$19:$DN$43,2,0),'Labor costs'!BU$7=VLOOKUP('Labor costs'!$B84,Settings!$DM$19:$DP$43,4,0)),Inputs!$BY31,0))</f>
        <v>0</v>
      </c>
      <c r="BV84" s="203">
        <f>IF(BU84&gt;0,BU84,IF(AND(BV$4=VLOOKUP($B84,Settings!$DM$19:$DN$43,2,0),'Labor costs'!BV$7=VLOOKUP('Labor costs'!$B84,Settings!$DM$19:$DP$43,4,0)),Inputs!$BY31,0))</f>
        <v>0</v>
      </c>
      <c r="BW84" s="203">
        <f>IF(BV84&gt;0,BV84,IF(AND(BW$4=VLOOKUP($B84,Settings!$DM$19:$DN$43,2,0),'Labor costs'!BW$7=VLOOKUP('Labor costs'!$B84,Settings!$DM$19:$DP$43,4,0)),Inputs!$BY31,0))</f>
        <v>0</v>
      </c>
      <c r="BX84" s="203">
        <f>IF(BW84&gt;0,BW84,IF(AND(BX$4=VLOOKUP($B84,Settings!$DM$19:$DN$43,2,0),'Labor costs'!BX$7=VLOOKUP('Labor costs'!$B84,Settings!$DM$19:$DP$43,4,0)),Inputs!$BY31,0))</f>
        <v>0</v>
      </c>
      <c r="BY84" s="203">
        <f>IF(BX84&gt;0,BX84,IF(AND(BY$4=VLOOKUP($B84,Settings!$DM$19:$DN$43,2,0),'Labor costs'!BY$7=VLOOKUP('Labor costs'!$B84,Settings!$DM$19:$DP$43,4,0)),Inputs!$BY31,0))</f>
        <v>0</v>
      </c>
      <c r="BZ84" s="203">
        <f>IF(BY84&gt;0,BY84,IF(AND(BZ$4=VLOOKUP($B84,Settings!$DM$19:$DN$43,2,0),'Labor costs'!BZ$7=VLOOKUP('Labor costs'!$B84,Settings!$DM$19:$DP$43,4,0)),Inputs!$BY31,0))</f>
        <v>0</v>
      </c>
      <c r="CA84" s="203">
        <f>IF(BZ84&gt;0,BZ84,IF(AND(CA$4=VLOOKUP($B84,Settings!$DM$19:$DN$43,2,0),'Labor costs'!CA$7=VLOOKUP('Labor costs'!$B84,Settings!$DM$19:$DP$43,4,0)),Inputs!$BY31,0))</f>
        <v>0</v>
      </c>
      <c r="CB84" s="203">
        <f>IF(CA84&gt;0,CA84,IF(AND(CB$4=VLOOKUP($B84,Settings!$DM$19:$DN$43,2,0),'Labor costs'!CB$7=VLOOKUP('Labor costs'!$B84,Settings!$DM$19:$DP$43,4,0)),Inputs!$BY31,0))</f>
        <v>0</v>
      </c>
      <c r="CC84" s="203">
        <f>IF(CB84&gt;0,CB84,IF(AND(CC$4=VLOOKUP($B84,Settings!$DM$19:$DN$43,2,0),'Labor costs'!CC$7=VLOOKUP('Labor costs'!$B84,Settings!$DM$19:$DP$43,4,0)),Inputs!$BY31,0))</f>
        <v>0</v>
      </c>
      <c r="CD84" s="203">
        <f>IF(CC84&gt;0,CC84,IF(AND(CD$4=VLOOKUP($B84,Settings!$DM$19:$DN$43,2,0),'Labor costs'!CD$7=VLOOKUP('Labor costs'!$B84,Settings!$DM$19:$DP$43,4,0)),Inputs!$BY31,0))</f>
        <v>0</v>
      </c>
      <c r="CE84" s="203">
        <f>IF(CD84&gt;0,CD84,IF(AND(CE$4=VLOOKUP($B84,Settings!$DM$19:$DN$43,2,0),'Labor costs'!CE$7=VLOOKUP('Labor costs'!$B84,Settings!$DM$19:$DP$43,4,0)),Inputs!$BY31,0))</f>
        <v>0</v>
      </c>
      <c r="CF84" s="203">
        <f>IF(CE84&gt;0,CE84,IF(AND(CF$4=VLOOKUP($B84,Settings!$DM$19:$DN$43,2,0),'Labor costs'!CF$7=VLOOKUP('Labor costs'!$B84,Settings!$DM$19:$DP$43,4,0)),Inputs!$BY31,0))</f>
        <v>0</v>
      </c>
      <c r="CG84" s="203">
        <f>IF(CF84&gt;0,CF84,IF(AND(CG$4=VLOOKUP($B84,Settings!$DM$19:$DN$43,2,0),'Labor costs'!CG$7=VLOOKUP('Labor costs'!$B84,Settings!$DM$19:$DP$43,4,0)),Inputs!$BY31,0))</f>
        <v>0</v>
      </c>
      <c r="CH84" s="203">
        <f>IF(CG84&gt;0,CG84,IF(AND(CH$4=VLOOKUP($B84,Settings!$DM$19:$DN$43,2,0),'Labor costs'!CH$7=VLOOKUP('Labor costs'!$B84,Settings!$DM$19:$DP$43,4,0)),Inputs!$BY31,0))</f>
        <v>0</v>
      </c>
      <c r="CI84" s="203">
        <f>IF(CH84&gt;0,CH84,IF(AND(CI$4=VLOOKUP($B84,Settings!$DM$19:$DN$43,2,0),'Labor costs'!CI$7=VLOOKUP('Labor costs'!$B84,Settings!$DM$19:$DP$43,4,0)),Inputs!$BY31,0))</f>
        <v>0</v>
      </c>
      <c r="CJ84" s="203">
        <f>IF(CI84&gt;0,CI84,IF(AND(CJ$4=VLOOKUP($B84,Settings!$DM$19:$DN$43,2,0),'Labor costs'!CJ$7=VLOOKUP('Labor costs'!$B84,Settings!$DM$19:$DP$43,4,0)),Inputs!$BY31,0))</f>
        <v>0</v>
      </c>
      <c r="CK84" s="203">
        <f>IF(CJ84&gt;0,CJ84,IF(AND(CK$4=VLOOKUP($B84,Settings!$DM$19:$DN$43,2,0),'Labor costs'!CK$7=VLOOKUP('Labor costs'!$B84,Settings!$DM$19:$DP$43,4,0)),Inputs!$BY31,0))</f>
        <v>0</v>
      </c>
      <c r="CL84" s="203">
        <f>IF(CK84&gt;0,CK84,IF(AND(CL$4=VLOOKUP($B84,Settings!$DM$19:$DN$43,2,0),'Labor costs'!CL$7=VLOOKUP('Labor costs'!$B84,Settings!$DM$19:$DP$43,4,0)),Inputs!$BY31,0))</f>
        <v>0</v>
      </c>
      <c r="CM84" s="203">
        <f>IF(CL84&gt;0,CL84,IF(AND(CM$4=VLOOKUP($B84,Settings!$DM$19:$DN$43,2,0),'Labor costs'!CM$7=VLOOKUP('Labor costs'!$B84,Settings!$DM$19:$DP$43,4,0)),Inputs!$BY31,0))</f>
        <v>0</v>
      </c>
    </row>
    <row r="85" spans="2:91" hidden="1" x14ac:dyDescent="0.2">
      <c r="B85" s="205">
        <f>Inputs!BS32</f>
        <v>0</v>
      </c>
      <c r="C85" s="204"/>
      <c r="D85" s="204"/>
      <c r="E85" s="204"/>
      <c r="F85" s="204"/>
      <c r="G85" s="204"/>
      <c r="H85" s="204"/>
      <c r="I85" s="204"/>
      <c r="J85" s="204"/>
      <c r="K85" s="204"/>
      <c r="L85" s="204"/>
      <c r="M85" s="204"/>
      <c r="N85" s="204"/>
      <c r="O85" s="204"/>
      <c r="P85" s="204"/>
      <c r="Q85" s="204"/>
      <c r="R85" s="204"/>
      <c r="S85" s="204"/>
      <c r="T85" s="204"/>
      <c r="U85" s="204"/>
      <c r="V85" s="204"/>
      <c r="W85" s="204"/>
      <c r="X85" s="204"/>
      <c r="Y85" s="204"/>
      <c r="Z85" s="204"/>
      <c r="AA85" s="204"/>
      <c r="AB85" s="204"/>
      <c r="AC85" s="204"/>
      <c r="AD85" s="204"/>
      <c r="AF85" s="203">
        <f>IF(AE85&gt;0,AE85,IF(AND(AF$4=VLOOKUP($B85,Settings!$DM$19:$DN$43,2,0),'Labor costs'!AF$7=VLOOKUP('Labor costs'!$B85,Settings!$DM$19:$DP$43,4,0)),Inputs!$BY32,0))</f>
        <v>0</v>
      </c>
      <c r="AG85" s="203">
        <f>IF(AF85&gt;0,AF85,IF(AND(AG$4=VLOOKUP($B85,Settings!$DM$19:$DN$43,2,0),'Labor costs'!AG$7=VLOOKUP('Labor costs'!$B85,Settings!$DM$19:$DP$43,4,0)),Inputs!$BY32,0))</f>
        <v>0</v>
      </c>
      <c r="AH85" s="203">
        <f>IF(AG85&gt;0,AG85,IF(AND(AH$4=VLOOKUP($B85,Settings!$DM$19:$DN$43,2,0),'Labor costs'!AH$7=VLOOKUP('Labor costs'!$B85,Settings!$DM$19:$DP$43,4,0)),Inputs!$BY32,0))</f>
        <v>0</v>
      </c>
      <c r="AI85" s="203">
        <f>IF(AH85&gt;0,AH85,IF(AND(AI$4=VLOOKUP($B85,Settings!$DM$19:$DN$43,2,0),'Labor costs'!AI$7=VLOOKUP('Labor costs'!$B85,Settings!$DM$19:$DP$43,4,0)),Inputs!$BY32,0))</f>
        <v>0</v>
      </c>
      <c r="AJ85" s="203">
        <f>IF(AI85&gt;0,AI85,IF(AND(AJ$4=VLOOKUP($B85,Settings!$DM$19:$DN$43,2,0),'Labor costs'!AJ$7=VLOOKUP('Labor costs'!$B85,Settings!$DM$19:$DP$43,4,0)),Inputs!$BY32,0))</f>
        <v>0</v>
      </c>
      <c r="AK85" s="203">
        <f>IF(AJ85&gt;0,AJ85,IF(AND(AK$4=VLOOKUP($B85,Settings!$DM$19:$DN$43,2,0),'Labor costs'!AK$7=VLOOKUP('Labor costs'!$B85,Settings!$DM$19:$DP$43,4,0)),Inputs!$BY32,0))</f>
        <v>0</v>
      </c>
      <c r="AL85" s="203">
        <f>IF(AK85&gt;0,AK85,IF(AND(AL$4=VLOOKUP($B85,Settings!$DM$19:$DN$43,2,0),'Labor costs'!AL$7=VLOOKUP('Labor costs'!$B85,Settings!$DM$19:$DP$43,4,0)),Inputs!$BY32,0))</f>
        <v>0</v>
      </c>
      <c r="AM85" s="203">
        <f>IF(AL85&gt;0,AL85,IF(AND(AM$4=VLOOKUP($B85,Settings!$DM$19:$DN$43,2,0),'Labor costs'!AM$7=VLOOKUP('Labor costs'!$B85,Settings!$DM$19:$DP$43,4,0)),Inputs!$BY32,0))</f>
        <v>0</v>
      </c>
      <c r="AN85" s="203">
        <f>IF(AM85&gt;0,AM85,IF(AND(AN$4=VLOOKUP($B85,Settings!$DM$19:$DN$43,2,0),'Labor costs'!AN$7=VLOOKUP('Labor costs'!$B85,Settings!$DM$19:$DP$43,4,0)),Inputs!$BY32,0))</f>
        <v>0</v>
      </c>
      <c r="AO85" s="203">
        <f>IF(AN85&gt;0,AN85,IF(AND(AO$4=VLOOKUP($B85,Settings!$DM$19:$DN$43,2,0),'Labor costs'!AO$7=VLOOKUP('Labor costs'!$B85,Settings!$DM$19:$DP$43,4,0)),Inputs!$BY32,0))</f>
        <v>0</v>
      </c>
      <c r="AP85" s="203">
        <f>IF(AO85&gt;0,AO85,IF(AND(AP$4=VLOOKUP($B85,Settings!$DM$19:$DN$43,2,0),'Labor costs'!AP$7=VLOOKUP('Labor costs'!$B85,Settings!$DM$19:$DP$43,4,0)),Inputs!$BY32,0))</f>
        <v>0</v>
      </c>
      <c r="AQ85" s="203">
        <f>IF(AP85&gt;0,AP85,IF(AND(AQ$4=VLOOKUP($B85,Settings!$DM$19:$DN$43,2,0),'Labor costs'!AQ$7=VLOOKUP('Labor costs'!$B85,Settings!$DM$19:$DP$43,4,0)),Inputs!$BY32,0))</f>
        <v>0</v>
      </c>
      <c r="AR85" s="203">
        <f>IF(AQ85&gt;0,AQ85,IF(AND(AR$4=VLOOKUP($B85,Settings!$DM$19:$DN$43,2,0),'Labor costs'!AR$7=VLOOKUP('Labor costs'!$B85,Settings!$DM$19:$DP$43,4,0)),Inputs!$BY32,0))</f>
        <v>0</v>
      </c>
      <c r="AS85" s="203">
        <f>IF(AR85&gt;0,AR85,IF(AND(AS$4=VLOOKUP($B85,Settings!$DM$19:$DN$43,2,0),'Labor costs'!AS$7=VLOOKUP('Labor costs'!$B85,Settings!$DM$19:$DP$43,4,0)),Inputs!$BY32,0))</f>
        <v>0</v>
      </c>
      <c r="AT85" s="203">
        <f>IF(AS85&gt;0,AS85,IF(AND(AT$4=VLOOKUP($B85,Settings!$DM$19:$DN$43,2,0),'Labor costs'!AT$7=VLOOKUP('Labor costs'!$B85,Settings!$DM$19:$DP$43,4,0)),Inputs!$BY32,0))</f>
        <v>0</v>
      </c>
      <c r="AU85" s="203">
        <f>IF(AT85&gt;0,AT85,IF(AND(AU$4=VLOOKUP($B85,Settings!$DM$19:$DN$43,2,0),'Labor costs'!AU$7=VLOOKUP('Labor costs'!$B85,Settings!$DM$19:$DP$43,4,0)),Inputs!$BY32,0))</f>
        <v>0</v>
      </c>
      <c r="AV85" s="203">
        <f>IF(AU85&gt;0,AU85,IF(AND(AV$4=VLOOKUP($B85,Settings!$DM$19:$DN$43,2,0),'Labor costs'!AV$7=VLOOKUP('Labor costs'!$B85,Settings!$DM$19:$DP$43,4,0)),Inputs!$BY32,0))</f>
        <v>0</v>
      </c>
      <c r="AW85" s="203">
        <f>IF(AV85&gt;0,AV85,IF(AND(AW$4=VLOOKUP($B85,Settings!$DM$19:$DN$43,2,0),'Labor costs'!AW$7=VLOOKUP('Labor costs'!$B85,Settings!$DM$19:$DP$43,4,0)),Inputs!$BY32,0))</f>
        <v>0</v>
      </c>
      <c r="AX85" s="203">
        <f>IF(AW85&gt;0,AW85,IF(AND(AX$4=VLOOKUP($B85,Settings!$DM$19:$DN$43,2,0),'Labor costs'!AX$7=VLOOKUP('Labor costs'!$B85,Settings!$DM$19:$DP$43,4,0)),Inputs!$BY32,0))</f>
        <v>0</v>
      </c>
      <c r="AY85" s="203">
        <f>IF(AX85&gt;0,AX85,IF(AND(AY$4=VLOOKUP($B85,Settings!$DM$19:$DN$43,2,0),'Labor costs'!AY$7=VLOOKUP('Labor costs'!$B85,Settings!$DM$19:$DP$43,4,0)),Inputs!$BY32,0))</f>
        <v>0</v>
      </c>
      <c r="AZ85" s="203">
        <f>IF(AY85&gt;0,AY85,IF(AND(AZ$4=VLOOKUP($B85,Settings!$DM$19:$DN$43,2,0),'Labor costs'!AZ$7=VLOOKUP('Labor costs'!$B85,Settings!$DM$19:$DP$43,4,0)),Inputs!$BY32,0))</f>
        <v>0</v>
      </c>
      <c r="BA85" s="203">
        <f>IF(AZ85&gt;0,AZ85,IF(AND(BA$4=VLOOKUP($B85,Settings!$DM$19:$DN$43,2,0),'Labor costs'!BA$7=VLOOKUP('Labor costs'!$B85,Settings!$DM$19:$DP$43,4,0)),Inputs!$BY32,0))</f>
        <v>0</v>
      </c>
      <c r="BB85" s="203">
        <f>IF(BA85&gt;0,BA85,IF(AND(BB$4=VLOOKUP($B85,Settings!$DM$19:$DN$43,2,0),'Labor costs'!BB$7=VLOOKUP('Labor costs'!$B85,Settings!$DM$19:$DP$43,4,0)),Inputs!$BY32,0))</f>
        <v>0</v>
      </c>
      <c r="BC85" s="203">
        <f>IF(BB85&gt;0,BB85,IF(AND(BC$4=VLOOKUP($B85,Settings!$DM$19:$DN$43,2,0),'Labor costs'!BC$7=VLOOKUP('Labor costs'!$B85,Settings!$DM$19:$DP$43,4,0)),Inputs!$BY32,0))</f>
        <v>0</v>
      </c>
      <c r="BD85" s="203">
        <f>IF(BC85&gt;0,BC85,IF(AND(BD$4=VLOOKUP($B85,Settings!$DM$19:$DN$43,2,0),'Labor costs'!BD$7=VLOOKUP('Labor costs'!$B85,Settings!$DM$19:$DP$43,4,0)),Inputs!$BY32,0))</f>
        <v>0</v>
      </c>
      <c r="BE85" s="203">
        <f>IF(BD85&gt;0,BD85,IF(AND(BE$4=VLOOKUP($B85,Settings!$DM$19:$DN$43,2,0),'Labor costs'!BE$7=VLOOKUP('Labor costs'!$B85,Settings!$DM$19:$DP$43,4,0)),Inputs!$BY32,0))</f>
        <v>0</v>
      </c>
      <c r="BF85" s="203">
        <f>IF(BE85&gt;0,BE85,IF(AND(BF$4=VLOOKUP($B85,Settings!$DM$19:$DN$43,2,0),'Labor costs'!BF$7=VLOOKUP('Labor costs'!$B85,Settings!$DM$19:$DP$43,4,0)),Inputs!$BY32,0))</f>
        <v>0</v>
      </c>
      <c r="BG85" s="203">
        <f>IF(BF85&gt;0,BF85,IF(AND(BG$4=VLOOKUP($B85,Settings!$DM$19:$DN$43,2,0),'Labor costs'!BG$7=VLOOKUP('Labor costs'!$B85,Settings!$DM$19:$DP$43,4,0)),Inputs!$BY32,0))</f>
        <v>0</v>
      </c>
      <c r="BH85" s="203">
        <f>IF(BG85&gt;0,BG85,IF(AND(BH$4=VLOOKUP($B85,Settings!$DM$19:$DN$43,2,0),'Labor costs'!BH$7=VLOOKUP('Labor costs'!$B85,Settings!$DM$19:$DP$43,4,0)),Inputs!$BY32,0))</f>
        <v>0</v>
      </c>
      <c r="BI85" s="203">
        <f>IF(BH85&gt;0,BH85,IF(AND(BI$4=VLOOKUP($B85,Settings!$DM$19:$DN$43,2,0),'Labor costs'!BI$7=VLOOKUP('Labor costs'!$B85,Settings!$DM$19:$DP$43,4,0)),Inputs!$BY32,0))</f>
        <v>0</v>
      </c>
      <c r="BJ85" s="203">
        <f>IF(BI85&gt;0,BI85,IF(AND(BJ$4=VLOOKUP($B85,Settings!$DM$19:$DN$43,2,0),'Labor costs'!BJ$7=VLOOKUP('Labor costs'!$B85,Settings!$DM$19:$DP$43,4,0)),Inputs!$BY32,0))</f>
        <v>0</v>
      </c>
      <c r="BK85" s="203">
        <f>IF(BJ85&gt;0,BJ85,IF(AND(BK$4=VLOOKUP($B85,Settings!$DM$19:$DN$43,2,0),'Labor costs'!BK$7=VLOOKUP('Labor costs'!$B85,Settings!$DM$19:$DP$43,4,0)),Inputs!$BY32,0))</f>
        <v>0</v>
      </c>
      <c r="BL85" s="203">
        <f>IF(BK85&gt;0,BK85,IF(AND(BL$4=VLOOKUP($B85,Settings!$DM$19:$DN$43,2,0),'Labor costs'!BL$7=VLOOKUP('Labor costs'!$B85,Settings!$DM$19:$DP$43,4,0)),Inputs!$BY32,0))</f>
        <v>0</v>
      </c>
      <c r="BM85" s="203">
        <f>IF(BL85&gt;0,BL85,IF(AND(BM$4=VLOOKUP($B85,Settings!$DM$19:$DN$43,2,0),'Labor costs'!BM$7=VLOOKUP('Labor costs'!$B85,Settings!$DM$19:$DP$43,4,0)),Inputs!$BY32,0))</f>
        <v>0</v>
      </c>
      <c r="BN85" s="203">
        <f>IF(BM85&gt;0,BM85,IF(AND(BN$4=VLOOKUP($B85,Settings!$DM$19:$DN$43,2,0),'Labor costs'!BN$7=VLOOKUP('Labor costs'!$B85,Settings!$DM$19:$DP$43,4,0)),Inputs!$BY32,0))</f>
        <v>0</v>
      </c>
      <c r="BO85" s="203">
        <f>IF(BN85&gt;0,BN85,IF(AND(BO$4=VLOOKUP($B85,Settings!$DM$19:$DN$43,2,0),'Labor costs'!BO$7=VLOOKUP('Labor costs'!$B85,Settings!$DM$19:$DP$43,4,0)),Inputs!$BY32,0))</f>
        <v>0</v>
      </c>
      <c r="BP85" s="203">
        <f>IF(BO85&gt;0,BO85,IF(AND(BP$4=VLOOKUP($B85,Settings!$DM$19:$DN$43,2,0),'Labor costs'!BP$7=VLOOKUP('Labor costs'!$B85,Settings!$DM$19:$DP$43,4,0)),Inputs!$BY32,0))</f>
        <v>0</v>
      </c>
      <c r="BQ85" s="203">
        <f>IF(BP85&gt;0,BP85,IF(AND(BQ$4=VLOOKUP($B85,Settings!$DM$19:$DN$43,2,0),'Labor costs'!BQ$7=VLOOKUP('Labor costs'!$B85,Settings!$DM$19:$DP$43,4,0)),Inputs!$BY32,0))</f>
        <v>0</v>
      </c>
      <c r="BR85" s="203">
        <f>IF(BQ85&gt;0,BQ85,IF(AND(BR$4=VLOOKUP($B85,Settings!$DM$19:$DN$43,2,0),'Labor costs'!BR$7=VLOOKUP('Labor costs'!$B85,Settings!$DM$19:$DP$43,4,0)),Inputs!$BY32,0))</f>
        <v>0</v>
      </c>
      <c r="BS85" s="203">
        <f>IF(BR85&gt;0,BR85,IF(AND(BS$4=VLOOKUP($B85,Settings!$DM$19:$DN$43,2,0),'Labor costs'!BS$7=VLOOKUP('Labor costs'!$B85,Settings!$DM$19:$DP$43,4,0)),Inputs!$BY32,0))</f>
        <v>0</v>
      </c>
      <c r="BT85" s="203">
        <f>IF(BS85&gt;0,BS85,IF(AND(BT$4=VLOOKUP($B85,Settings!$DM$19:$DN$43,2,0),'Labor costs'!BT$7=VLOOKUP('Labor costs'!$B85,Settings!$DM$19:$DP$43,4,0)),Inputs!$BY32,0))</f>
        <v>0</v>
      </c>
      <c r="BU85" s="203">
        <f>IF(BT85&gt;0,BT85,IF(AND(BU$4=VLOOKUP($B85,Settings!$DM$19:$DN$43,2,0),'Labor costs'!BU$7=VLOOKUP('Labor costs'!$B85,Settings!$DM$19:$DP$43,4,0)),Inputs!$BY32,0))</f>
        <v>0</v>
      </c>
      <c r="BV85" s="203">
        <f>IF(BU85&gt;0,BU85,IF(AND(BV$4=VLOOKUP($B85,Settings!$DM$19:$DN$43,2,0),'Labor costs'!BV$7=VLOOKUP('Labor costs'!$B85,Settings!$DM$19:$DP$43,4,0)),Inputs!$BY32,0))</f>
        <v>0</v>
      </c>
      <c r="BW85" s="203">
        <f>IF(BV85&gt;0,BV85,IF(AND(BW$4=VLOOKUP($B85,Settings!$DM$19:$DN$43,2,0),'Labor costs'!BW$7=VLOOKUP('Labor costs'!$B85,Settings!$DM$19:$DP$43,4,0)),Inputs!$BY32,0))</f>
        <v>0</v>
      </c>
      <c r="BX85" s="203">
        <f>IF(BW85&gt;0,BW85,IF(AND(BX$4=VLOOKUP($B85,Settings!$DM$19:$DN$43,2,0),'Labor costs'!BX$7=VLOOKUP('Labor costs'!$B85,Settings!$DM$19:$DP$43,4,0)),Inputs!$BY32,0))</f>
        <v>0</v>
      </c>
      <c r="BY85" s="203">
        <f>IF(BX85&gt;0,BX85,IF(AND(BY$4=VLOOKUP($B85,Settings!$DM$19:$DN$43,2,0),'Labor costs'!BY$7=VLOOKUP('Labor costs'!$B85,Settings!$DM$19:$DP$43,4,0)),Inputs!$BY32,0))</f>
        <v>0</v>
      </c>
      <c r="BZ85" s="203">
        <f>IF(BY85&gt;0,BY85,IF(AND(BZ$4=VLOOKUP($B85,Settings!$DM$19:$DN$43,2,0),'Labor costs'!BZ$7=VLOOKUP('Labor costs'!$B85,Settings!$DM$19:$DP$43,4,0)),Inputs!$BY32,0))</f>
        <v>0</v>
      </c>
      <c r="CA85" s="203">
        <f>IF(BZ85&gt;0,BZ85,IF(AND(CA$4=VLOOKUP($B85,Settings!$DM$19:$DN$43,2,0),'Labor costs'!CA$7=VLOOKUP('Labor costs'!$B85,Settings!$DM$19:$DP$43,4,0)),Inputs!$BY32,0))</f>
        <v>0</v>
      </c>
      <c r="CB85" s="203">
        <f>IF(CA85&gt;0,CA85,IF(AND(CB$4=VLOOKUP($B85,Settings!$DM$19:$DN$43,2,0),'Labor costs'!CB$7=VLOOKUP('Labor costs'!$B85,Settings!$DM$19:$DP$43,4,0)),Inputs!$BY32,0))</f>
        <v>0</v>
      </c>
      <c r="CC85" s="203">
        <f>IF(CB85&gt;0,CB85,IF(AND(CC$4=VLOOKUP($B85,Settings!$DM$19:$DN$43,2,0),'Labor costs'!CC$7=VLOOKUP('Labor costs'!$B85,Settings!$DM$19:$DP$43,4,0)),Inputs!$BY32,0))</f>
        <v>0</v>
      </c>
      <c r="CD85" s="203">
        <f>IF(CC85&gt;0,CC85,IF(AND(CD$4=VLOOKUP($B85,Settings!$DM$19:$DN$43,2,0),'Labor costs'!CD$7=VLOOKUP('Labor costs'!$B85,Settings!$DM$19:$DP$43,4,0)),Inputs!$BY32,0))</f>
        <v>0</v>
      </c>
      <c r="CE85" s="203">
        <f>IF(CD85&gt;0,CD85,IF(AND(CE$4=VLOOKUP($B85,Settings!$DM$19:$DN$43,2,0),'Labor costs'!CE$7=VLOOKUP('Labor costs'!$B85,Settings!$DM$19:$DP$43,4,0)),Inputs!$BY32,0))</f>
        <v>0</v>
      </c>
      <c r="CF85" s="203">
        <f>IF(CE85&gt;0,CE85,IF(AND(CF$4=VLOOKUP($B85,Settings!$DM$19:$DN$43,2,0),'Labor costs'!CF$7=VLOOKUP('Labor costs'!$B85,Settings!$DM$19:$DP$43,4,0)),Inputs!$BY32,0))</f>
        <v>0</v>
      </c>
      <c r="CG85" s="203">
        <f>IF(CF85&gt;0,CF85,IF(AND(CG$4=VLOOKUP($B85,Settings!$DM$19:$DN$43,2,0),'Labor costs'!CG$7=VLOOKUP('Labor costs'!$B85,Settings!$DM$19:$DP$43,4,0)),Inputs!$BY32,0))</f>
        <v>0</v>
      </c>
      <c r="CH85" s="203">
        <f>IF(CG85&gt;0,CG85,IF(AND(CH$4=VLOOKUP($B85,Settings!$DM$19:$DN$43,2,0),'Labor costs'!CH$7=VLOOKUP('Labor costs'!$B85,Settings!$DM$19:$DP$43,4,0)),Inputs!$BY32,0))</f>
        <v>0</v>
      </c>
      <c r="CI85" s="203">
        <f>IF(CH85&gt;0,CH85,IF(AND(CI$4=VLOOKUP($B85,Settings!$DM$19:$DN$43,2,0),'Labor costs'!CI$7=VLOOKUP('Labor costs'!$B85,Settings!$DM$19:$DP$43,4,0)),Inputs!$BY32,0))</f>
        <v>0</v>
      </c>
      <c r="CJ85" s="203">
        <f>IF(CI85&gt;0,CI85,IF(AND(CJ$4=VLOOKUP($B85,Settings!$DM$19:$DN$43,2,0),'Labor costs'!CJ$7=VLOOKUP('Labor costs'!$B85,Settings!$DM$19:$DP$43,4,0)),Inputs!$BY32,0))</f>
        <v>0</v>
      </c>
      <c r="CK85" s="203">
        <f>IF(CJ85&gt;0,CJ85,IF(AND(CK$4=VLOOKUP($B85,Settings!$DM$19:$DN$43,2,0),'Labor costs'!CK$7=VLOOKUP('Labor costs'!$B85,Settings!$DM$19:$DP$43,4,0)),Inputs!$BY32,0))</f>
        <v>0</v>
      </c>
      <c r="CL85" s="203">
        <f>IF(CK85&gt;0,CK85,IF(AND(CL$4=VLOOKUP($B85,Settings!$DM$19:$DN$43,2,0),'Labor costs'!CL$7=VLOOKUP('Labor costs'!$B85,Settings!$DM$19:$DP$43,4,0)),Inputs!$BY32,0))</f>
        <v>0</v>
      </c>
      <c r="CM85" s="203">
        <f>IF(CL85&gt;0,CL85,IF(AND(CM$4=VLOOKUP($B85,Settings!$DM$19:$DN$43,2,0),'Labor costs'!CM$7=VLOOKUP('Labor costs'!$B85,Settings!$DM$19:$DP$43,4,0)),Inputs!$BY32,0))</f>
        <v>0</v>
      </c>
    </row>
    <row r="86" spans="2:91" hidden="1" x14ac:dyDescent="0.2">
      <c r="B86" s="205">
        <f>Inputs!BS33</f>
        <v>0</v>
      </c>
      <c r="C86" s="204"/>
      <c r="D86" s="204"/>
      <c r="E86" s="204"/>
      <c r="F86" s="204"/>
      <c r="G86" s="204"/>
      <c r="H86" s="204"/>
      <c r="I86" s="204"/>
      <c r="J86" s="204"/>
      <c r="K86" s="204"/>
      <c r="L86" s="204"/>
      <c r="M86" s="204"/>
      <c r="N86" s="204"/>
      <c r="O86" s="204"/>
      <c r="P86" s="204"/>
      <c r="Q86" s="204"/>
      <c r="R86" s="204"/>
      <c r="S86" s="204"/>
      <c r="T86" s="204"/>
      <c r="U86" s="204"/>
      <c r="V86" s="204"/>
      <c r="W86" s="204"/>
      <c r="X86" s="204"/>
      <c r="Y86" s="204"/>
      <c r="Z86" s="204"/>
      <c r="AA86" s="204"/>
      <c r="AB86" s="204"/>
      <c r="AC86" s="204"/>
      <c r="AD86" s="204"/>
      <c r="AF86" s="203">
        <f>IF(AE86&gt;0,AE86,IF(AND(AF$4=VLOOKUP($B86,Settings!$DM$19:$DN$43,2,0),'Labor costs'!AF$7=VLOOKUP('Labor costs'!$B86,Settings!$DM$19:$DP$43,4,0)),Inputs!$BY33,0))</f>
        <v>0</v>
      </c>
      <c r="AG86" s="203">
        <f>IF(AF86&gt;0,AF86,IF(AND(AG$4=VLOOKUP($B86,Settings!$DM$19:$DN$43,2,0),'Labor costs'!AG$7=VLOOKUP('Labor costs'!$B86,Settings!$DM$19:$DP$43,4,0)),Inputs!$BY33,0))</f>
        <v>0</v>
      </c>
      <c r="AH86" s="203">
        <f>IF(AG86&gt;0,AG86,IF(AND(AH$4=VLOOKUP($B86,Settings!$DM$19:$DN$43,2,0),'Labor costs'!AH$7=VLOOKUP('Labor costs'!$B86,Settings!$DM$19:$DP$43,4,0)),Inputs!$BY33,0))</f>
        <v>0</v>
      </c>
      <c r="AI86" s="203">
        <f>IF(AH86&gt;0,AH86,IF(AND(AI$4=VLOOKUP($B86,Settings!$DM$19:$DN$43,2,0),'Labor costs'!AI$7=VLOOKUP('Labor costs'!$B86,Settings!$DM$19:$DP$43,4,0)),Inputs!$BY33,0))</f>
        <v>0</v>
      </c>
      <c r="AJ86" s="203">
        <f>IF(AI86&gt;0,AI86,IF(AND(AJ$4=VLOOKUP($B86,Settings!$DM$19:$DN$43,2,0),'Labor costs'!AJ$7=VLOOKUP('Labor costs'!$B86,Settings!$DM$19:$DP$43,4,0)),Inputs!$BY33,0))</f>
        <v>0</v>
      </c>
      <c r="AK86" s="203">
        <f>IF(AJ86&gt;0,AJ86,IF(AND(AK$4=VLOOKUP($B86,Settings!$DM$19:$DN$43,2,0),'Labor costs'!AK$7=VLOOKUP('Labor costs'!$B86,Settings!$DM$19:$DP$43,4,0)),Inputs!$BY33,0))</f>
        <v>0</v>
      </c>
      <c r="AL86" s="203">
        <f>IF(AK86&gt;0,AK86,IF(AND(AL$4=VLOOKUP($B86,Settings!$DM$19:$DN$43,2,0),'Labor costs'!AL$7=VLOOKUP('Labor costs'!$B86,Settings!$DM$19:$DP$43,4,0)),Inputs!$BY33,0))</f>
        <v>0</v>
      </c>
      <c r="AM86" s="203">
        <f>IF(AL86&gt;0,AL86,IF(AND(AM$4=VLOOKUP($B86,Settings!$DM$19:$DN$43,2,0),'Labor costs'!AM$7=VLOOKUP('Labor costs'!$B86,Settings!$DM$19:$DP$43,4,0)),Inputs!$BY33,0))</f>
        <v>0</v>
      </c>
      <c r="AN86" s="203">
        <f>IF(AM86&gt;0,AM86,IF(AND(AN$4=VLOOKUP($B86,Settings!$DM$19:$DN$43,2,0),'Labor costs'!AN$7=VLOOKUP('Labor costs'!$B86,Settings!$DM$19:$DP$43,4,0)),Inputs!$BY33,0))</f>
        <v>0</v>
      </c>
      <c r="AO86" s="203">
        <f>IF(AN86&gt;0,AN86,IF(AND(AO$4=VLOOKUP($B86,Settings!$DM$19:$DN$43,2,0),'Labor costs'!AO$7=VLOOKUP('Labor costs'!$B86,Settings!$DM$19:$DP$43,4,0)),Inputs!$BY33,0))</f>
        <v>0</v>
      </c>
      <c r="AP86" s="203">
        <f>IF(AO86&gt;0,AO86,IF(AND(AP$4=VLOOKUP($B86,Settings!$DM$19:$DN$43,2,0),'Labor costs'!AP$7=VLOOKUP('Labor costs'!$B86,Settings!$DM$19:$DP$43,4,0)),Inputs!$BY33,0))</f>
        <v>0</v>
      </c>
      <c r="AQ86" s="203">
        <f>IF(AP86&gt;0,AP86,IF(AND(AQ$4=VLOOKUP($B86,Settings!$DM$19:$DN$43,2,0),'Labor costs'!AQ$7=VLOOKUP('Labor costs'!$B86,Settings!$DM$19:$DP$43,4,0)),Inputs!$BY33,0))</f>
        <v>0</v>
      </c>
      <c r="AR86" s="203">
        <f>IF(AQ86&gt;0,AQ86,IF(AND(AR$4=VLOOKUP($B86,Settings!$DM$19:$DN$43,2,0),'Labor costs'!AR$7=VLOOKUP('Labor costs'!$B86,Settings!$DM$19:$DP$43,4,0)),Inputs!$BY33,0))</f>
        <v>0</v>
      </c>
      <c r="AS86" s="203">
        <f>IF(AR86&gt;0,AR86,IF(AND(AS$4=VLOOKUP($B86,Settings!$DM$19:$DN$43,2,0),'Labor costs'!AS$7=VLOOKUP('Labor costs'!$B86,Settings!$DM$19:$DP$43,4,0)),Inputs!$BY33,0))</f>
        <v>0</v>
      </c>
      <c r="AT86" s="203">
        <f>IF(AS86&gt;0,AS86,IF(AND(AT$4=VLOOKUP($B86,Settings!$DM$19:$DN$43,2,0),'Labor costs'!AT$7=VLOOKUP('Labor costs'!$B86,Settings!$DM$19:$DP$43,4,0)),Inputs!$BY33,0))</f>
        <v>0</v>
      </c>
      <c r="AU86" s="203">
        <f>IF(AT86&gt;0,AT86,IF(AND(AU$4=VLOOKUP($B86,Settings!$DM$19:$DN$43,2,0),'Labor costs'!AU$7=VLOOKUP('Labor costs'!$B86,Settings!$DM$19:$DP$43,4,0)),Inputs!$BY33,0))</f>
        <v>0</v>
      </c>
      <c r="AV86" s="203">
        <f>IF(AU86&gt;0,AU86,IF(AND(AV$4=VLOOKUP($B86,Settings!$DM$19:$DN$43,2,0),'Labor costs'!AV$7=VLOOKUP('Labor costs'!$B86,Settings!$DM$19:$DP$43,4,0)),Inputs!$BY33,0))</f>
        <v>0</v>
      </c>
      <c r="AW86" s="203">
        <f>IF(AV86&gt;0,AV86,IF(AND(AW$4=VLOOKUP($B86,Settings!$DM$19:$DN$43,2,0),'Labor costs'!AW$7=VLOOKUP('Labor costs'!$B86,Settings!$DM$19:$DP$43,4,0)),Inputs!$BY33,0))</f>
        <v>0</v>
      </c>
      <c r="AX86" s="203">
        <f>IF(AW86&gt;0,AW86,IF(AND(AX$4=VLOOKUP($B86,Settings!$DM$19:$DN$43,2,0),'Labor costs'!AX$7=VLOOKUP('Labor costs'!$B86,Settings!$DM$19:$DP$43,4,0)),Inputs!$BY33,0))</f>
        <v>0</v>
      </c>
      <c r="AY86" s="203">
        <f>IF(AX86&gt;0,AX86,IF(AND(AY$4=VLOOKUP($B86,Settings!$DM$19:$DN$43,2,0),'Labor costs'!AY$7=VLOOKUP('Labor costs'!$B86,Settings!$DM$19:$DP$43,4,0)),Inputs!$BY33,0))</f>
        <v>0</v>
      </c>
      <c r="AZ86" s="203">
        <f>IF(AY86&gt;0,AY86,IF(AND(AZ$4=VLOOKUP($B86,Settings!$DM$19:$DN$43,2,0),'Labor costs'!AZ$7=VLOOKUP('Labor costs'!$B86,Settings!$DM$19:$DP$43,4,0)),Inputs!$BY33,0))</f>
        <v>0</v>
      </c>
      <c r="BA86" s="203">
        <f>IF(AZ86&gt;0,AZ86,IF(AND(BA$4=VLOOKUP($B86,Settings!$DM$19:$DN$43,2,0),'Labor costs'!BA$7=VLOOKUP('Labor costs'!$B86,Settings!$DM$19:$DP$43,4,0)),Inputs!$BY33,0))</f>
        <v>0</v>
      </c>
      <c r="BB86" s="203">
        <f>IF(BA86&gt;0,BA86,IF(AND(BB$4=VLOOKUP($B86,Settings!$DM$19:$DN$43,2,0),'Labor costs'!BB$7=VLOOKUP('Labor costs'!$B86,Settings!$DM$19:$DP$43,4,0)),Inputs!$BY33,0))</f>
        <v>0</v>
      </c>
      <c r="BC86" s="203">
        <f>IF(BB86&gt;0,BB86,IF(AND(BC$4=VLOOKUP($B86,Settings!$DM$19:$DN$43,2,0),'Labor costs'!BC$7=VLOOKUP('Labor costs'!$B86,Settings!$DM$19:$DP$43,4,0)),Inputs!$BY33,0))</f>
        <v>0</v>
      </c>
      <c r="BD86" s="203">
        <f>IF(BC86&gt;0,BC86,IF(AND(BD$4=VLOOKUP($B86,Settings!$DM$19:$DN$43,2,0),'Labor costs'!BD$7=VLOOKUP('Labor costs'!$B86,Settings!$DM$19:$DP$43,4,0)),Inputs!$BY33,0))</f>
        <v>0</v>
      </c>
      <c r="BE86" s="203">
        <f>IF(BD86&gt;0,BD86,IF(AND(BE$4=VLOOKUP($B86,Settings!$DM$19:$DN$43,2,0),'Labor costs'!BE$7=VLOOKUP('Labor costs'!$B86,Settings!$DM$19:$DP$43,4,0)),Inputs!$BY33,0))</f>
        <v>0</v>
      </c>
      <c r="BF86" s="203">
        <f>IF(BE86&gt;0,BE86,IF(AND(BF$4=VLOOKUP($B86,Settings!$DM$19:$DN$43,2,0),'Labor costs'!BF$7=VLOOKUP('Labor costs'!$B86,Settings!$DM$19:$DP$43,4,0)),Inputs!$BY33,0))</f>
        <v>0</v>
      </c>
      <c r="BG86" s="203">
        <f>IF(BF86&gt;0,BF86,IF(AND(BG$4=VLOOKUP($B86,Settings!$DM$19:$DN$43,2,0),'Labor costs'!BG$7=VLOOKUP('Labor costs'!$B86,Settings!$DM$19:$DP$43,4,0)),Inputs!$BY33,0))</f>
        <v>0</v>
      </c>
      <c r="BH86" s="203">
        <f>IF(BG86&gt;0,BG86,IF(AND(BH$4=VLOOKUP($B86,Settings!$DM$19:$DN$43,2,0),'Labor costs'!BH$7=VLOOKUP('Labor costs'!$B86,Settings!$DM$19:$DP$43,4,0)),Inputs!$BY33,0))</f>
        <v>0</v>
      </c>
      <c r="BI86" s="203">
        <f>IF(BH86&gt;0,BH86,IF(AND(BI$4=VLOOKUP($B86,Settings!$DM$19:$DN$43,2,0),'Labor costs'!BI$7=VLOOKUP('Labor costs'!$B86,Settings!$DM$19:$DP$43,4,0)),Inputs!$BY33,0))</f>
        <v>0</v>
      </c>
      <c r="BJ86" s="203">
        <f>IF(BI86&gt;0,BI86,IF(AND(BJ$4=VLOOKUP($B86,Settings!$DM$19:$DN$43,2,0),'Labor costs'!BJ$7=VLOOKUP('Labor costs'!$B86,Settings!$DM$19:$DP$43,4,0)),Inputs!$BY33,0))</f>
        <v>0</v>
      </c>
      <c r="BK86" s="203">
        <f>IF(BJ86&gt;0,BJ86,IF(AND(BK$4=VLOOKUP($B86,Settings!$DM$19:$DN$43,2,0),'Labor costs'!BK$7=VLOOKUP('Labor costs'!$B86,Settings!$DM$19:$DP$43,4,0)),Inputs!$BY33,0))</f>
        <v>0</v>
      </c>
      <c r="BL86" s="203">
        <f>IF(BK86&gt;0,BK86,IF(AND(BL$4=VLOOKUP($B86,Settings!$DM$19:$DN$43,2,0),'Labor costs'!BL$7=VLOOKUP('Labor costs'!$B86,Settings!$DM$19:$DP$43,4,0)),Inputs!$BY33,0))</f>
        <v>0</v>
      </c>
      <c r="BM86" s="203">
        <f>IF(BL86&gt;0,BL86,IF(AND(BM$4=VLOOKUP($B86,Settings!$DM$19:$DN$43,2,0),'Labor costs'!BM$7=VLOOKUP('Labor costs'!$B86,Settings!$DM$19:$DP$43,4,0)),Inputs!$BY33,0))</f>
        <v>0</v>
      </c>
      <c r="BN86" s="203">
        <f>IF(BM86&gt;0,BM86,IF(AND(BN$4=VLOOKUP($B86,Settings!$DM$19:$DN$43,2,0),'Labor costs'!BN$7=VLOOKUP('Labor costs'!$B86,Settings!$DM$19:$DP$43,4,0)),Inputs!$BY33,0))</f>
        <v>0</v>
      </c>
      <c r="BO86" s="203">
        <f>IF(BN86&gt;0,BN86,IF(AND(BO$4=VLOOKUP($B86,Settings!$DM$19:$DN$43,2,0),'Labor costs'!BO$7=VLOOKUP('Labor costs'!$B86,Settings!$DM$19:$DP$43,4,0)),Inputs!$BY33,0))</f>
        <v>0</v>
      </c>
      <c r="BP86" s="203">
        <f>IF(BO86&gt;0,BO86,IF(AND(BP$4=VLOOKUP($B86,Settings!$DM$19:$DN$43,2,0),'Labor costs'!BP$7=VLOOKUP('Labor costs'!$B86,Settings!$DM$19:$DP$43,4,0)),Inputs!$BY33,0))</f>
        <v>0</v>
      </c>
      <c r="BQ86" s="203">
        <f>IF(BP86&gt;0,BP86,IF(AND(BQ$4=VLOOKUP($B86,Settings!$DM$19:$DN$43,2,0),'Labor costs'!BQ$7=VLOOKUP('Labor costs'!$B86,Settings!$DM$19:$DP$43,4,0)),Inputs!$BY33,0))</f>
        <v>0</v>
      </c>
      <c r="BR86" s="203">
        <f>IF(BQ86&gt;0,BQ86,IF(AND(BR$4=VLOOKUP($B86,Settings!$DM$19:$DN$43,2,0),'Labor costs'!BR$7=VLOOKUP('Labor costs'!$B86,Settings!$DM$19:$DP$43,4,0)),Inputs!$BY33,0))</f>
        <v>0</v>
      </c>
      <c r="BS86" s="203">
        <f>IF(BR86&gt;0,BR86,IF(AND(BS$4=VLOOKUP($B86,Settings!$DM$19:$DN$43,2,0),'Labor costs'!BS$7=VLOOKUP('Labor costs'!$B86,Settings!$DM$19:$DP$43,4,0)),Inputs!$BY33,0))</f>
        <v>0</v>
      </c>
      <c r="BT86" s="203">
        <f>IF(BS86&gt;0,BS86,IF(AND(BT$4=VLOOKUP($B86,Settings!$DM$19:$DN$43,2,0),'Labor costs'!BT$7=VLOOKUP('Labor costs'!$B86,Settings!$DM$19:$DP$43,4,0)),Inputs!$BY33,0))</f>
        <v>0</v>
      </c>
      <c r="BU86" s="203">
        <f>IF(BT86&gt;0,BT86,IF(AND(BU$4=VLOOKUP($B86,Settings!$DM$19:$DN$43,2,0),'Labor costs'!BU$7=VLOOKUP('Labor costs'!$B86,Settings!$DM$19:$DP$43,4,0)),Inputs!$BY33,0))</f>
        <v>0</v>
      </c>
      <c r="BV86" s="203">
        <f>IF(BU86&gt;0,BU86,IF(AND(BV$4=VLOOKUP($B86,Settings!$DM$19:$DN$43,2,0),'Labor costs'!BV$7=VLOOKUP('Labor costs'!$B86,Settings!$DM$19:$DP$43,4,0)),Inputs!$BY33,0))</f>
        <v>0</v>
      </c>
      <c r="BW86" s="203">
        <f>IF(BV86&gt;0,BV86,IF(AND(BW$4=VLOOKUP($B86,Settings!$DM$19:$DN$43,2,0),'Labor costs'!BW$7=VLOOKUP('Labor costs'!$B86,Settings!$DM$19:$DP$43,4,0)),Inputs!$BY33,0))</f>
        <v>0</v>
      </c>
      <c r="BX86" s="203">
        <f>IF(BW86&gt;0,BW86,IF(AND(BX$4=VLOOKUP($B86,Settings!$DM$19:$DN$43,2,0),'Labor costs'!BX$7=VLOOKUP('Labor costs'!$B86,Settings!$DM$19:$DP$43,4,0)),Inputs!$BY33,0))</f>
        <v>0</v>
      </c>
      <c r="BY86" s="203">
        <f>IF(BX86&gt;0,BX86,IF(AND(BY$4=VLOOKUP($B86,Settings!$DM$19:$DN$43,2,0),'Labor costs'!BY$7=VLOOKUP('Labor costs'!$B86,Settings!$DM$19:$DP$43,4,0)),Inputs!$BY33,0))</f>
        <v>0</v>
      </c>
      <c r="BZ86" s="203">
        <f>IF(BY86&gt;0,BY86,IF(AND(BZ$4=VLOOKUP($B86,Settings!$DM$19:$DN$43,2,0),'Labor costs'!BZ$7=VLOOKUP('Labor costs'!$B86,Settings!$DM$19:$DP$43,4,0)),Inputs!$BY33,0))</f>
        <v>0</v>
      </c>
      <c r="CA86" s="203">
        <f>IF(BZ86&gt;0,BZ86,IF(AND(CA$4=VLOOKUP($B86,Settings!$DM$19:$DN$43,2,0),'Labor costs'!CA$7=VLOOKUP('Labor costs'!$B86,Settings!$DM$19:$DP$43,4,0)),Inputs!$BY33,0))</f>
        <v>0</v>
      </c>
      <c r="CB86" s="203">
        <f>IF(CA86&gt;0,CA86,IF(AND(CB$4=VLOOKUP($B86,Settings!$DM$19:$DN$43,2,0),'Labor costs'!CB$7=VLOOKUP('Labor costs'!$B86,Settings!$DM$19:$DP$43,4,0)),Inputs!$BY33,0))</f>
        <v>0</v>
      </c>
      <c r="CC86" s="203">
        <f>IF(CB86&gt;0,CB86,IF(AND(CC$4=VLOOKUP($B86,Settings!$DM$19:$DN$43,2,0),'Labor costs'!CC$7=VLOOKUP('Labor costs'!$B86,Settings!$DM$19:$DP$43,4,0)),Inputs!$BY33,0))</f>
        <v>0</v>
      </c>
      <c r="CD86" s="203">
        <f>IF(CC86&gt;0,CC86,IF(AND(CD$4=VLOOKUP($B86,Settings!$DM$19:$DN$43,2,0),'Labor costs'!CD$7=VLOOKUP('Labor costs'!$B86,Settings!$DM$19:$DP$43,4,0)),Inputs!$BY33,0))</f>
        <v>0</v>
      </c>
      <c r="CE86" s="203">
        <f>IF(CD86&gt;0,CD86,IF(AND(CE$4=VLOOKUP($B86,Settings!$DM$19:$DN$43,2,0),'Labor costs'!CE$7=VLOOKUP('Labor costs'!$B86,Settings!$DM$19:$DP$43,4,0)),Inputs!$BY33,0))</f>
        <v>0</v>
      </c>
      <c r="CF86" s="203">
        <f>IF(CE86&gt;0,CE86,IF(AND(CF$4=VLOOKUP($B86,Settings!$DM$19:$DN$43,2,0),'Labor costs'!CF$7=VLOOKUP('Labor costs'!$B86,Settings!$DM$19:$DP$43,4,0)),Inputs!$BY33,0))</f>
        <v>0</v>
      </c>
      <c r="CG86" s="203">
        <f>IF(CF86&gt;0,CF86,IF(AND(CG$4=VLOOKUP($B86,Settings!$DM$19:$DN$43,2,0),'Labor costs'!CG$7=VLOOKUP('Labor costs'!$B86,Settings!$DM$19:$DP$43,4,0)),Inputs!$BY33,0))</f>
        <v>0</v>
      </c>
      <c r="CH86" s="203">
        <f>IF(CG86&gt;0,CG86,IF(AND(CH$4=VLOOKUP($B86,Settings!$DM$19:$DN$43,2,0),'Labor costs'!CH$7=VLOOKUP('Labor costs'!$B86,Settings!$DM$19:$DP$43,4,0)),Inputs!$BY33,0))</f>
        <v>0</v>
      </c>
      <c r="CI86" s="203">
        <f>IF(CH86&gt;0,CH86,IF(AND(CI$4=VLOOKUP($B86,Settings!$DM$19:$DN$43,2,0),'Labor costs'!CI$7=VLOOKUP('Labor costs'!$B86,Settings!$DM$19:$DP$43,4,0)),Inputs!$BY33,0))</f>
        <v>0</v>
      </c>
      <c r="CJ86" s="203">
        <f>IF(CI86&gt;0,CI86,IF(AND(CJ$4=VLOOKUP($B86,Settings!$DM$19:$DN$43,2,0),'Labor costs'!CJ$7=VLOOKUP('Labor costs'!$B86,Settings!$DM$19:$DP$43,4,0)),Inputs!$BY33,0))</f>
        <v>0</v>
      </c>
      <c r="CK86" s="203">
        <f>IF(CJ86&gt;0,CJ86,IF(AND(CK$4=VLOOKUP($B86,Settings!$DM$19:$DN$43,2,0),'Labor costs'!CK$7=VLOOKUP('Labor costs'!$B86,Settings!$DM$19:$DP$43,4,0)),Inputs!$BY33,0))</f>
        <v>0</v>
      </c>
      <c r="CL86" s="203">
        <f>IF(CK86&gt;0,CK86,IF(AND(CL$4=VLOOKUP($B86,Settings!$DM$19:$DN$43,2,0),'Labor costs'!CL$7=VLOOKUP('Labor costs'!$B86,Settings!$DM$19:$DP$43,4,0)),Inputs!$BY33,0))</f>
        <v>0</v>
      </c>
      <c r="CM86" s="203">
        <f>IF(CL86&gt;0,CL86,IF(AND(CM$4=VLOOKUP($B86,Settings!$DM$19:$DN$43,2,0),'Labor costs'!CM$7=VLOOKUP('Labor costs'!$B86,Settings!$DM$19:$DP$43,4,0)),Inputs!$BY33,0))</f>
        <v>0</v>
      </c>
    </row>
    <row r="87" spans="2:91" hidden="1" x14ac:dyDescent="0.2">
      <c r="B87" s="204"/>
      <c r="C87" s="204"/>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F87" s="204"/>
      <c r="AG87" s="204"/>
      <c r="AH87" s="204"/>
      <c r="AI87" s="204"/>
      <c r="AJ87" s="204"/>
      <c r="AK87" s="204"/>
      <c r="AL87" s="204"/>
      <c r="AM87" s="204"/>
      <c r="AN87" s="204"/>
      <c r="AO87" s="204"/>
      <c r="AP87" s="204"/>
      <c r="AQ87" s="204"/>
      <c r="AR87" s="204"/>
      <c r="AS87" s="204"/>
      <c r="AT87" s="204"/>
      <c r="AU87" s="204"/>
      <c r="AV87" s="204"/>
      <c r="AW87" s="204"/>
      <c r="AX87" s="204"/>
      <c r="AY87" s="204"/>
      <c r="AZ87" s="204"/>
      <c r="BA87" s="204"/>
      <c r="BB87" s="204"/>
      <c r="BC87" s="204"/>
      <c r="BD87" s="204"/>
      <c r="BE87" s="204"/>
      <c r="BF87" s="204"/>
      <c r="BG87" s="204"/>
      <c r="BH87" s="204"/>
      <c r="BI87" s="204"/>
      <c r="BJ87" s="204"/>
      <c r="BK87" s="204"/>
      <c r="BL87" s="204"/>
      <c r="BM87" s="204"/>
      <c r="BN87" s="204"/>
      <c r="BO87" s="204"/>
      <c r="BP87" s="204"/>
      <c r="BQ87" s="204"/>
      <c r="BR87" s="204"/>
      <c r="BS87" s="204"/>
      <c r="BT87" s="204"/>
      <c r="BU87" s="204"/>
      <c r="BV87" s="204"/>
      <c r="BW87" s="204"/>
      <c r="BX87" s="204"/>
      <c r="BY87" s="204"/>
      <c r="BZ87" s="204"/>
      <c r="CA87" s="204"/>
      <c r="CB87" s="204"/>
      <c r="CC87" s="204"/>
      <c r="CD87" s="204"/>
      <c r="CE87" s="204"/>
      <c r="CF87" s="204"/>
      <c r="CG87" s="204"/>
      <c r="CH87" s="204"/>
      <c r="CI87" s="204"/>
      <c r="CJ87" s="204"/>
      <c r="CK87" s="204"/>
      <c r="CL87" s="204"/>
      <c r="CM87" s="204"/>
    </row>
    <row r="88" spans="2:91" hidden="1" x14ac:dyDescent="0.2">
      <c r="B88" s="204" t="s">
        <v>304</v>
      </c>
      <c r="C88" s="204"/>
      <c r="D88" s="204"/>
      <c r="E88" s="204"/>
      <c r="F88" s="204"/>
      <c r="G88" s="204"/>
      <c r="H88" s="204"/>
      <c r="I88" s="204"/>
      <c r="J88" s="204"/>
      <c r="K88" s="204"/>
      <c r="L88" s="204"/>
      <c r="M88" s="204"/>
      <c r="N88" s="204"/>
      <c r="O88" s="204"/>
      <c r="P88" s="204"/>
      <c r="Q88" s="204"/>
      <c r="R88" s="204"/>
      <c r="S88" s="204"/>
      <c r="T88" s="204"/>
      <c r="U88" s="204"/>
      <c r="V88" s="204"/>
      <c r="W88" s="204"/>
      <c r="X88" s="204"/>
      <c r="Y88" s="204"/>
      <c r="Z88" s="204"/>
      <c r="AA88" s="204"/>
      <c r="AB88" s="204"/>
      <c r="AC88" s="204"/>
      <c r="AD88" s="204"/>
      <c r="AF88" s="204"/>
      <c r="AG88" s="204"/>
      <c r="AH88" s="204"/>
      <c r="AI88" s="204"/>
      <c r="AJ88" s="204"/>
      <c r="AK88" s="204"/>
      <c r="AL88" s="204"/>
      <c r="AM88" s="204"/>
      <c r="AN88" s="204"/>
      <c r="AO88" s="204"/>
      <c r="AP88" s="204"/>
      <c r="AQ88" s="204"/>
      <c r="AR88" s="204"/>
      <c r="AS88" s="204"/>
      <c r="AT88" s="204"/>
      <c r="AU88" s="204"/>
      <c r="AV88" s="204"/>
      <c r="AW88" s="204"/>
      <c r="AX88" s="204"/>
      <c r="AY88" s="204"/>
      <c r="AZ88" s="204"/>
      <c r="BA88" s="204"/>
      <c r="BB88" s="204"/>
      <c r="BC88" s="204"/>
      <c r="BD88" s="204"/>
      <c r="BE88" s="204"/>
      <c r="BF88" s="204"/>
      <c r="BG88" s="204"/>
      <c r="BH88" s="204"/>
      <c r="BI88" s="204"/>
      <c r="BJ88" s="204"/>
      <c r="BK88" s="204"/>
      <c r="BL88" s="204"/>
      <c r="BM88" s="204"/>
      <c r="BN88" s="204"/>
      <c r="BO88" s="204"/>
      <c r="BP88" s="204"/>
      <c r="BQ88" s="204"/>
      <c r="BR88" s="204"/>
      <c r="BS88" s="204"/>
      <c r="BT88" s="204"/>
      <c r="BU88" s="204"/>
      <c r="BV88" s="204"/>
      <c r="BW88" s="204"/>
      <c r="BX88" s="204"/>
      <c r="BY88" s="204"/>
      <c r="BZ88" s="204"/>
      <c r="CA88" s="204"/>
      <c r="CB88" s="204"/>
      <c r="CC88" s="204"/>
      <c r="CD88" s="204"/>
      <c r="CE88" s="204"/>
      <c r="CF88" s="204"/>
      <c r="CG88" s="204"/>
      <c r="CH88" s="204"/>
      <c r="CI88" s="204"/>
      <c r="CJ88" s="204"/>
      <c r="CK88" s="204"/>
      <c r="CL88" s="204"/>
      <c r="CM88" s="204"/>
    </row>
    <row r="89" spans="2:91" hidden="1" x14ac:dyDescent="0.2">
      <c r="B89" s="204"/>
      <c r="C89" s="204"/>
      <c r="D89" s="204"/>
      <c r="E89" s="204"/>
      <c r="F89" s="204"/>
      <c r="G89" s="204"/>
      <c r="H89" s="204"/>
      <c r="I89" s="204"/>
      <c r="J89" s="204"/>
      <c r="K89" s="204"/>
      <c r="L89" s="204"/>
      <c r="M89" s="204"/>
      <c r="N89" s="204"/>
      <c r="O89" s="204"/>
      <c r="P89" s="204"/>
      <c r="Q89" s="204"/>
      <c r="R89" s="204"/>
      <c r="S89" s="204"/>
      <c r="T89" s="204"/>
      <c r="U89" s="204"/>
      <c r="V89" s="204"/>
      <c r="W89" s="204"/>
      <c r="X89" s="204"/>
      <c r="Y89" s="204"/>
      <c r="Z89" s="204"/>
      <c r="AA89" s="204"/>
      <c r="AB89" s="204"/>
      <c r="AC89" s="204"/>
      <c r="AD89" s="204"/>
      <c r="AF89" s="204"/>
      <c r="AG89" s="204"/>
      <c r="AH89" s="204"/>
      <c r="AI89" s="204"/>
      <c r="AJ89" s="204"/>
      <c r="AK89" s="204"/>
      <c r="AL89" s="204"/>
      <c r="AM89" s="204"/>
      <c r="AN89" s="204"/>
      <c r="AO89" s="204"/>
      <c r="AP89" s="204"/>
      <c r="AQ89" s="204"/>
      <c r="AR89" s="204"/>
      <c r="AS89" s="204"/>
      <c r="AT89" s="204"/>
      <c r="AU89" s="204"/>
      <c r="AV89" s="204"/>
      <c r="AW89" s="204"/>
      <c r="AX89" s="204"/>
      <c r="AY89" s="204"/>
      <c r="AZ89" s="204"/>
      <c r="BA89" s="204"/>
      <c r="BB89" s="204"/>
      <c r="BC89" s="204"/>
      <c r="BD89" s="204"/>
      <c r="BE89" s="204"/>
      <c r="BF89" s="204"/>
      <c r="BG89" s="204"/>
      <c r="BH89" s="204"/>
      <c r="BI89" s="204"/>
      <c r="BJ89" s="204"/>
      <c r="BK89" s="204"/>
      <c r="BL89" s="204"/>
      <c r="BM89" s="204"/>
      <c r="BN89" s="204"/>
      <c r="BO89" s="204"/>
      <c r="BP89" s="204"/>
      <c r="BQ89" s="204"/>
      <c r="BR89" s="204"/>
      <c r="BS89" s="204"/>
      <c r="BT89" s="204"/>
      <c r="BU89" s="204"/>
      <c r="BV89" s="204"/>
      <c r="BW89" s="204"/>
      <c r="BX89" s="204"/>
      <c r="BY89" s="204"/>
      <c r="BZ89" s="204"/>
      <c r="CA89" s="204"/>
      <c r="CB89" s="204"/>
      <c r="CC89" s="204"/>
      <c r="CD89" s="204"/>
      <c r="CE89" s="204"/>
      <c r="CF89" s="204"/>
      <c r="CG89" s="204"/>
      <c r="CH89" s="204"/>
      <c r="CI89" s="204"/>
      <c r="CJ89" s="204"/>
      <c r="CK89" s="204"/>
      <c r="CL89" s="204"/>
      <c r="CM89" s="204"/>
    </row>
    <row r="90" spans="2:91" hidden="1" x14ac:dyDescent="0.2">
      <c r="B90" s="205" t="str">
        <f>Inputs!DA9</f>
        <v>Marketing director</v>
      </c>
      <c r="C90" s="204"/>
      <c r="D90" s="204"/>
      <c r="E90" s="204"/>
      <c r="F90" s="204"/>
      <c r="G90" s="204"/>
      <c r="H90" s="204"/>
      <c r="I90" s="204"/>
      <c r="J90" s="204"/>
      <c r="K90" s="204"/>
      <c r="L90" s="204"/>
      <c r="M90" s="204"/>
      <c r="N90" s="204"/>
      <c r="O90" s="204"/>
      <c r="P90" s="204"/>
      <c r="Q90" s="204"/>
      <c r="R90" s="204"/>
      <c r="S90" s="204"/>
      <c r="T90" s="204"/>
      <c r="U90" s="204"/>
      <c r="V90" s="204"/>
      <c r="W90" s="204"/>
      <c r="X90" s="204"/>
      <c r="Y90" s="204"/>
      <c r="Z90" s="204"/>
      <c r="AA90" s="204"/>
      <c r="AB90" s="204"/>
      <c r="AC90" s="204"/>
      <c r="AD90" s="204"/>
      <c r="AF90" s="203">
        <f>Inputs!DI9</f>
        <v>4000</v>
      </c>
      <c r="AG90" s="203">
        <f t="shared" ref="AG90:BL90" si="102">AF90*(1+AG33)</f>
        <v>4016.6666666666665</v>
      </c>
      <c r="AH90" s="203">
        <f t="shared" si="102"/>
        <v>4033.4027777777774</v>
      </c>
      <c r="AI90" s="203">
        <f t="shared" si="102"/>
        <v>4050.2086226851848</v>
      </c>
      <c r="AJ90" s="203">
        <f t="shared" si="102"/>
        <v>4067.084491946373</v>
      </c>
      <c r="AK90" s="203">
        <f t="shared" si="102"/>
        <v>4084.0306773294828</v>
      </c>
      <c r="AL90" s="203">
        <f t="shared" si="102"/>
        <v>4101.0474718183559</v>
      </c>
      <c r="AM90" s="203">
        <f t="shared" si="102"/>
        <v>4118.1351696175989</v>
      </c>
      <c r="AN90" s="203">
        <f t="shared" si="102"/>
        <v>4135.2940661576722</v>
      </c>
      <c r="AO90" s="203">
        <f t="shared" si="102"/>
        <v>4152.5244580999961</v>
      </c>
      <c r="AP90" s="203">
        <f t="shared" si="102"/>
        <v>4169.8266433420795</v>
      </c>
      <c r="AQ90" s="203">
        <f t="shared" si="102"/>
        <v>4187.2009210226715</v>
      </c>
      <c r="AR90" s="203">
        <f t="shared" si="102"/>
        <v>4201.158257426081</v>
      </c>
      <c r="AS90" s="203">
        <f t="shared" si="102"/>
        <v>4215.1621182841682</v>
      </c>
      <c r="AT90" s="203">
        <f t="shared" si="102"/>
        <v>4229.2126586784489</v>
      </c>
      <c r="AU90" s="203">
        <f t="shared" si="102"/>
        <v>4243.3100342073776</v>
      </c>
      <c r="AV90" s="203">
        <f t="shared" si="102"/>
        <v>4257.4544009880692</v>
      </c>
      <c r="AW90" s="203">
        <f t="shared" si="102"/>
        <v>4271.6459156580295</v>
      </c>
      <c r="AX90" s="203">
        <f t="shared" si="102"/>
        <v>4285.8847353768897</v>
      </c>
      <c r="AY90" s="203">
        <f t="shared" si="102"/>
        <v>4300.1710178281464</v>
      </c>
      <c r="AZ90" s="203">
        <f t="shared" si="102"/>
        <v>4314.5049212209069</v>
      </c>
      <c r="BA90" s="203">
        <f t="shared" si="102"/>
        <v>4328.8866042916434</v>
      </c>
      <c r="BB90" s="203">
        <f t="shared" si="102"/>
        <v>4343.3162263059494</v>
      </c>
      <c r="BC90" s="203">
        <f t="shared" si="102"/>
        <v>4357.7939470603033</v>
      </c>
      <c r="BD90" s="203">
        <f t="shared" si="102"/>
        <v>4368.6884319279534</v>
      </c>
      <c r="BE90" s="203">
        <f t="shared" si="102"/>
        <v>4379.6101530077731</v>
      </c>
      <c r="BF90" s="203">
        <f t="shared" si="102"/>
        <v>4390.5591783902919</v>
      </c>
      <c r="BG90" s="203">
        <f t="shared" si="102"/>
        <v>4401.5355763362677</v>
      </c>
      <c r="BH90" s="203">
        <f t="shared" si="102"/>
        <v>4412.5394152771078</v>
      </c>
      <c r="BI90" s="203">
        <f t="shared" si="102"/>
        <v>4423.5707638152999</v>
      </c>
      <c r="BJ90" s="203">
        <f t="shared" si="102"/>
        <v>4434.6296907248379</v>
      </c>
      <c r="BK90" s="203">
        <f t="shared" si="102"/>
        <v>4445.7162649516495</v>
      </c>
      <c r="BL90" s="203">
        <f t="shared" si="102"/>
        <v>4456.8305556140285</v>
      </c>
      <c r="BM90" s="203">
        <f t="shared" ref="BM90:CM90" si="103">BL90*(1+BM33)</f>
        <v>4467.9726320030632</v>
      </c>
      <c r="BN90" s="203">
        <f t="shared" si="103"/>
        <v>4479.142563583071</v>
      </c>
      <c r="BO90" s="203">
        <f t="shared" si="103"/>
        <v>4490.3404199920287</v>
      </c>
      <c r="BP90" s="203">
        <f t="shared" si="103"/>
        <v>4501.5662710420083</v>
      </c>
      <c r="BQ90" s="203">
        <f t="shared" si="103"/>
        <v>4512.820186719613</v>
      </c>
      <c r="BR90" s="203">
        <f t="shared" si="103"/>
        <v>4524.1022371864119</v>
      </c>
      <c r="BS90" s="203">
        <f t="shared" si="103"/>
        <v>4535.4124927793773</v>
      </c>
      <c r="BT90" s="203">
        <f t="shared" si="103"/>
        <v>4546.7510240113252</v>
      </c>
      <c r="BU90" s="203">
        <f t="shared" si="103"/>
        <v>4558.1179015713533</v>
      </c>
      <c r="BV90" s="203">
        <f t="shared" si="103"/>
        <v>4569.5131963252816</v>
      </c>
      <c r="BW90" s="203">
        <f t="shared" si="103"/>
        <v>4580.9369793160949</v>
      </c>
      <c r="BX90" s="203">
        <f t="shared" si="103"/>
        <v>4592.3893217643854</v>
      </c>
      <c r="BY90" s="203">
        <f t="shared" si="103"/>
        <v>4603.8702950687957</v>
      </c>
      <c r="BZ90" s="203">
        <f t="shared" si="103"/>
        <v>4615.3799708064671</v>
      </c>
      <c r="CA90" s="203">
        <f t="shared" si="103"/>
        <v>4626.9184207334829</v>
      </c>
      <c r="CB90" s="203">
        <f t="shared" si="103"/>
        <v>4638.4857167853161</v>
      </c>
      <c r="CC90" s="203">
        <f t="shared" si="103"/>
        <v>4650.0819310772795</v>
      </c>
      <c r="CD90" s="203">
        <f t="shared" si="103"/>
        <v>4661.7071359049723</v>
      </c>
      <c r="CE90" s="203">
        <f t="shared" si="103"/>
        <v>4673.3614037447342</v>
      </c>
      <c r="CF90" s="203">
        <f t="shared" si="103"/>
        <v>4685.0448072540958</v>
      </c>
      <c r="CG90" s="203">
        <f t="shared" si="103"/>
        <v>4696.7574192722304</v>
      </c>
      <c r="CH90" s="203">
        <f t="shared" si="103"/>
        <v>4708.4993128204105</v>
      </c>
      <c r="CI90" s="203">
        <f t="shared" si="103"/>
        <v>4720.2705611024612</v>
      </c>
      <c r="CJ90" s="203">
        <f t="shared" si="103"/>
        <v>4732.0712375052171</v>
      </c>
      <c r="CK90" s="203">
        <f t="shared" si="103"/>
        <v>4743.9014155989798</v>
      </c>
      <c r="CL90" s="203">
        <f t="shared" si="103"/>
        <v>4755.761169137977</v>
      </c>
      <c r="CM90" s="203">
        <f t="shared" si="103"/>
        <v>4767.650572060822</v>
      </c>
    </row>
    <row r="91" spans="2:91" hidden="1" x14ac:dyDescent="0.2">
      <c r="B91" s="205" t="str">
        <f>Inputs!DA10</f>
        <v>Marketing officer</v>
      </c>
      <c r="C91" s="204"/>
      <c r="D91" s="204"/>
      <c r="E91" s="204"/>
      <c r="F91" s="204"/>
      <c r="G91" s="204"/>
      <c r="H91" s="204"/>
      <c r="I91" s="204"/>
      <c r="J91" s="204"/>
      <c r="K91" s="204"/>
      <c r="L91" s="204"/>
      <c r="M91" s="204"/>
      <c r="N91" s="204"/>
      <c r="O91" s="204"/>
      <c r="P91" s="204"/>
      <c r="Q91" s="204"/>
      <c r="R91" s="204"/>
      <c r="S91" s="204"/>
      <c r="T91" s="204"/>
      <c r="U91" s="204"/>
      <c r="V91" s="204"/>
      <c r="W91" s="204"/>
      <c r="X91" s="204"/>
      <c r="Y91" s="204"/>
      <c r="Z91" s="204"/>
      <c r="AA91" s="204"/>
      <c r="AB91" s="204"/>
      <c r="AC91" s="204"/>
      <c r="AD91" s="204"/>
      <c r="AF91" s="203">
        <f>Inputs!DI10</f>
        <v>2900</v>
      </c>
      <c r="AG91" s="203">
        <f t="shared" ref="AG91:BL91" si="104">AF91*(1+AG34)</f>
        <v>2900</v>
      </c>
      <c r="AH91" s="203">
        <f t="shared" si="104"/>
        <v>2900</v>
      </c>
      <c r="AI91" s="203">
        <f t="shared" si="104"/>
        <v>2900</v>
      </c>
      <c r="AJ91" s="203">
        <f t="shared" si="104"/>
        <v>2900</v>
      </c>
      <c r="AK91" s="203">
        <f t="shared" si="104"/>
        <v>2900</v>
      </c>
      <c r="AL91" s="203">
        <f t="shared" si="104"/>
        <v>2900</v>
      </c>
      <c r="AM91" s="203">
        <f t="shared" si="104"/>
        <v>2900</v>
      </c>
      <c r="AN91" s="203">
        <f t="shared" si="104"/>
        <v>2900</v>
      </c>
      <c r="AO91" s="203">
        <f t="shared" si="104"/>
        <v>2900</v>
      </c>
      <c r="AP91" s="203">
        <f t="shared" si="104"/>
        <v>2900</v>
      </c>
      <c r="AQ91" s="203">
        <f t="shared" si="104"/>
        <v>2900</v>
      </c>
      <c r="AR91" s="203">
        <f t="shared" si="104"/>
        <v>2900</v>
      </c>
      <c r="AS91" s="203">
        <f t="shared" si="104"/>
        <v>2900</v>
      </c>
      <c r="AT91" s="203">
        <f t="shared" si="104"/>
        <v>2900</v>
      </c>
      <c r="AU91" s="203">
        <f t="shared" si="104"/>
        <v>2900</v>
      </c>
      <c r="AV91" s="203">
        <f t="shared" si="104"/>
        <v>2900</v>
      </c>
      <c r="AW91" s="203">
        <f t="shared" si="104"/>
        <v>2900</v>
      </c>
      <c r="AX91" s="203">
        <f t="shared" si="104"/>
        <v>2900</v>
      </c>
      <c r="AY91" s="203">
        <f t="shared" si="104"/>
        <v>2900</v>
      </c>
      <c r="AZ91" s="203">
        <f t="shared" si="104"/>
        <v>2900</v>
      </c>
      <c r="BA91" s="203">
        <f t="shared" si="104"/>
        <v>2900</v>
      </c>
      <c r="BB91" s="203">
        <f t="shared" si="104"/>
        <v>2900</v>
      </c>
      <c r="BC91" s="203">
        <f t="shared" si="104"/>
        <v>2900</v>
      </c>
      <c r="BD91" s="203">
        <f t="shared" si="104"/>
        <v>2900</v>
      </c>
      <c r="BE91" s="203">
        <f t="shared" si="104"/>
        <v>2900</v>
      </c>
      <c r="BF91" s="203">
        <f t="shared" si="104"/>
        <v>2900</v>
      </c>
      <c r="BG91" s="203">
        <f t="shared" si="104"/>
        <v>2900</v>
      </c>
      <c r="BH91" s="203">
        <f t="shared" si="104"/>
        <v>2900</v>
      </c>
      <c r="BI91" s="203">
        <f t="shared" si="104"/>
        <v>2900</v>
      </c>
      <c r="BJ91" s="203">
        <f t="shared" si="104"/>
        <v>2900</v>
      </c>
      <c r="BK91" s="203">
        <f t="shared" si="104"/>
        <v>2900</v>
      </c>
      <c r="BL91" s="203">
        <f t="shared" si="104"/>
        <v>2900</v>
      </c>
      <c r="BM91" s="203">
        <f t="shared" ref="BM91:CM91" si="105">BL91*(1+BM34)</f>
        <v>2900</v>
      </c>
      <c r="BN91" s="203">
        <f t="shared" si="105"/>
        <v>2900</v>
      </c>
      <c r="BO91" s="203">
        <f t="shared" si="105"/>
        <v>2900</v>
      </c>
      <c r="BP91" s="203">
        <f t="shared" si="105"/>
        <v>2900</v>
      </c>
      <c r="BQ91" s="203">
        <f t="shared" si="105"/>
        <v>2900</v>
      </c>
      <c r="BR91" s="203">
        <f t="shared" si="105"/>
        <v>2900</v>
      </c>
      <c r="BS91" s="203">
        <f t="shared" si="105"/>
        <v>2900</v>
      </c>
      <c r="BT91" s="203">
        <f t="shared" si="105"/>
        <v>2900</v>
      </c>
      <c r="BU91" s="203">
        <f t="shared" si="105"/>
        <v>2900</v>
      </c>
      <c r="BV91" s="203">
        <f t="shared" si="105"/>
        <v>2900</v>
      </c>
      <c r="BW91" s="203">
        <f t="shared" si="105"/>
        <v>2900</v>
      </c>
      <c r="BX91" s="203">
        <f t="shared" si="105"/>
        <v>2900</v>
      </c>
      <c r="BY91" s="203">
        <f t="shared" si="105"/>
        <v>2900</v>
      </c>
      <c r="BZ91" s="203">
        <f t="shared" si="105"/>
        <v>2900</v>
      </c>
      <c r="CA91" s="203">
        <f t="shared" si="105"/>
        <v>2900</v>
      </c>
      <c r="CB91" s="203">
        <f t="shared" si="105"/>
        <v>2900</v>
      </c>
      <c r="CC91" s="203">
        <f t="shared" si="105"/>
        <v>2900</v>
      </c>
      <c r="CD91" s="203">
        <f t="shared" si="105"/>
        <v>2900</v>
      </c>
      <c r="CE91" s="203">
        <f t="shared" si="105"/>
        <v>2900</v>
      </c>
      <c r="CF91" s="203">
        <f t="shared" si="105"/>
        <v>2900</v>
      </c>
      <c r="CG91" s="203">
        <f t="shared" si="105"/>
        <v>2900</v>
      </c>
      <c r="CH91" s="203">
        <f t="shared" si="105"/>
        <v>2900</v>
      </c>
      <c r="CI91" s="203">
        <f t="shared" si="105"/>
        <v>2900</v>
      </c>
      <c r="CJ91" s="203">
        <f t="shared" si="105"/>
        <v>2900</v>
      </c>
      <c r="CK91" s="203">
        <f t="shared" si="105"/>
        <v>2900</v>
      </c>
      <c r="CL91" s="203">
        <f t="shared" si="105"/>
        <v>2900</v>
      </c>
      <c r="CM91" s="203">
        <f t="shared" si="105"/>
        <v>2900</v>
      </c>
    </row>
    <row r="92" spans="2:91" hidden="1" x14ac:dyDescent="0.2">
      <c r="B92" s="205">
        <f>Inputs!DA11</f>
        <v>0</v>
      </c>
      <c r="C92" s="204"/>
      <c r="D92" s="204"/>
      <c r="E92" s="204"/>
      <c r="F92" s="204"/>
      <c r="G92" s="204"/>
      <c r="H92" s="204"/>
      <c r="I92" s="204"/>
      <c r="J92" s="204"/>
      <c r="K92" s="204"/>
      <c r="L92" s="204"/>
      <c r="M92" s="204"/>
      <c r="N92" s="204"/>
      <c r="O92" s="204"/>
      <c r="P92" s="204"/>
      <c r="Q92" s="204"/>
      <c r="R92" s="204"/>
      <c r="S92" s="204"/>
      <c r="T92" s="204"/>
      <c r="U92" s="204"/>
      <c r="V92" s="204"/>
      <c r="W92" s="204"/>
      <c r="X92" s="204"/>
      <c r="Y92" s="204"/>
      <c r="Z92" s="204"/>
      <c r="AA92" s="204"/>
      <c r="AB92" s="204"/>
      <c r="AC92" s="204"/>
      <c r="AD92" s="204"/>
      <c r="AF92" s="203">
        <f>Inputs!DI11</f>
        <v>0</v>
      </c>
      <c r="AG92" s="203">
        <f t="shared" ref="AG92:BL92" si="106">AF92*(1+AG35)</f>
        <v>0</v>
      </c>
      <c r="AH92" s="203">
        <f t="shared" si="106"/>
        <v>0</v>
      </c>
      <c r="AI92" s="203">
        <f t="shared" si="106"/>
        <v>0</v>
      </c>
      <c r="AJ92" s="203">
        <f t="shared" si="106"/>
        <v>0</v>
      </c>
      <c r="AK92" s="203">
        <f t="shared" si="106"/>
        <v>0</v>
      </c>
      <c r="AL92" s="203">
        <f t="shared" si="106"/>
        <v>0</v>
      </c>
      <c r="AM92" s="203">
        <f t="shared" si="106"/>
        <v>0</v>
      </c>
      <c r="AN92" s="203">
        <f t="shared" si="106"/>
        <v>0</v>
      </c>
      <c r="AO92" s="203">
        <f t="shared" si="106"/>
        <v>0</v>
      </c>
      <c r="AP92" s="203">
        <f t="shared" si="106"/>
        <v>0</v>
      </c>
      <c r="AQ92" s="203">
        <f t="shared" si="106"/>
        <v>0</v>
      </c>
      <c r="AR92" s="203">
        <f t="shared" si="106"/>
        <v>0</v>
      </c>
      <c r="AS92" s="203">
        <f t="shared" si="106"/>
        <v>0</v>
      </c>
      <c r="AT92" s="203">
        <f t="shared" si="106"/>
        <v>0</v>
      </c>
      <c r="AU92" s="203">
        <f t="shared" si="106"/>
        <v>0</v>
      </c>
      <c r="AV92" s="203">
        <f t="shared" si="106"/>
        <v>0</v>
      </c>
      <c r="AW92" s="203">
        <f t="shared" si="106"/>
        <v>0</v>
      </c>
      <c r="AX92" s="203">
        <f t="shared" si="106"/>
        <v>0</v>
      </c>
      <c r="AY92" s="203">
        <f t="shared" si="106"/>
        <v>0</v>
      </c>
      <c r="AZ92" s="203">
        <f t="shared" si="106"/>
        <v>0</v>
      </c>
      <c r="BA92" s="203">
        <f t="shared" si="106"/>
        <v>0</v>
      </c>
      <c r="BB92" s="203">
        <f t="shared" si="106"/>
        <v>0</v>
      </c>
      <c r="BC92" s="203">
        <f t="shared" si="106"/>
        <v>0</v>
      </c>
      <c r="BD92" s="203">
        <f t="shared" si="106"/>
        <v>0</v>
      </c>
      <c r="BE92" s="203">
        <f t="shared" si="106"/>
        <v>0</v>
      </c>
      <c r="BF92" s="203">
        <f t="shared" si="106"/>
        <v>0</v>
      </c>
      <c r="BG92" s="203">
        <f t="shared" si="106"/>
        <v>0</v>
      </c>
      <c r="BH92" s="203">
        <f t="shared" si="106"/>
        <v>0</v>
      </c>
      <c r="BI92" s="203">
        <f t="shared" si="106"/>
        <v>0</v>
      </c>
      <c r="BJ92" s="203">
        <f t="shared" si="106"/>
        <v>0</v>
      </c>
      <c r="BK92" s="203">
        <f t="shared" si="106"/>
        <v>0</v>
      </c>
      <c r="BL92" s="203">
        <f t="shared" si="106"/>
        <v>0</v>
      </c>
      <c r="BM92" s="203">
        <f t="shared" ref="BM92:CM92" si="107">BL92*(1+BM35)</f>
        <v>0</v>
      </c>
      <c r="BN92" s="203">
        <f t="shared" si="107"/>
        <v>0</v>
      </c>
      <c r="BO92" s="203">
        <f t="shared" si="107"/>
        <v>0</v>
      </c>
      <c r="BP92" s="203">
        <f t="shared" si="107"/>
        <v>0</v>
      </c>
      <c r="BQ92" s="203">
        <f t="shared" si="107"/>
        <v>0</v>
      </c>
      <c r="BR92" s="203">
        <f t="shared" si="107"/>
        <v>0</v>
      </c>
      <c r="BS92" s="203">
        <f t="shared" si="107"/>
        <v>0</v>
      </c>
      <c r="BT92" s="203">
        <f t="shared" si="107"/>
        <v>0</v>
      </c>
      <c r="BU92" s="203">
        <f t="shared" si="107"/>
        <v>0</v>
      </c>
      <c r="BV92" s="203">
        <f t="shared" si="107"/>
        <v>0</v>
      </c>
      <c r="BW92" s="203">
        <f t="shared" si="107"/>
        <v>0</v>
      </c>
      <c r="BX92" s="203">
        <f t="shared" si="107"/>
        <v>0</v>
      </c>
      <c r="BY92" s="203">
        <f t="shared" si="107"/>
        <v>0</v>
      </c>
      <c r="BZ92" s="203">
        <f t="shared" si="107"/>
        <v>0</v>
      </c>
      <c r="CA92" s="203">
        <f t="shared" si="107"/>
        <v>0</v>
      </c>
      <c r="CB92" s="203">
        <f t="shared" si="107"/>
        <v>0</v>
      </c>
      <c r="CC92" s="203">
        <f t="shared" si="107"/>
        <v>0</v>
      </c>
      <c r="CD92" s="203">
        <f t="shared" si="107"/>
        <v>0</v>
      </c>
      <c r="CE92" s="203">
        <f t="shared" si="107"/>
        <v>0</v>
      </c>
      <c r="CF92" s="203">
        <f t="shared" si="107"/>
        <v>0</v>
      </c>
      <c r="CG92" s="203">
        <f t="shared" si="107"/>
        <v>0</v>
      </c>
      <c r="CH92" s="203">
        <f t="shared" si="107"/>
        <v>0</v>
      </c>
      <c r="CI92" s="203">
        <f t="shared" si="107"/>
        <v>0</v>
      </c>
      <c r="CJ92" s="203">
        <f t="shared" si="107"/>
        <v>0</v>
      </c>
      <c r="CK92" s="203">
        <f t="shared" si="107"/>
        <v>0</v>
      </c>
      <c r="CL92" s="203">
        <f t="shared" si="107"/>
        <v>0</v>
      </c>
      <c r="CM92" s="203">
        <f t="shared" si="107"/>
        <v>0</v>
      </c>
    </row>
    <row r="93" spans="2:91" hidden="1" x14ac:dyDescent="0.2">
      <c r="B93" s="205">
        <f>Inputs!DA12</f>
        <v>0</v>
      </c>
      <c r="C93" s="204"/>
      <c r="D93" s="204"/>
      <c r="E93" s="204"/>
      <c r="F93" s="204"/>
      <c r="G93" s="204"/>
      <c r="H93" s="204"/>
      <c r="I93" s="204"/>
      <c r="J93" s="204"/>
      <c r="K93" s="204"/>
      <c r="L93" s="204"/>
      <c r="M93" s="204"/>
      <c r="N93" s="204"/>
      <c r="O93" s="204"/>
      <c r="P93" s="204"/>
      <c r="Q93" s="204"/>
      <c r="R93" s="204"/>
      <c r="S93" s="204"/>
      <c r="T93" s="204"/>
      <c r="U93" s="204"/>
      <c r="V93" s="204"/>
      <c r="W93" s="204"/>
      <c r="X93" s="204"/>
      <c r="Y93" s="204"/>
      <c r="Z93" s="204"/>
      <c r="AA93" s="204"/>
      <c r="AB93" s="204"/>
      <c r="AC93" s="204"/>
      <c r="AD93" s="204"/>
      <c r="AF93" s="203">
        <f>Inputs!DI12</f>
        <v>0</v>
      </c>
      <c r="AG93" s="203">
        <f t="shared" ref="AG93:BL93" si="108">AF93*(1+AG36)</f>
        <v>0</v>
      </c>
      <c r="AH93" s="203">
        <f t="shared" si="108"/>
        <v>0</v>
      </c>
      <c r="AI93" s="203">
        <f t="shared" si="108"/>
        <v>0</v>
      </c>
      <c r="AJ93" s="203">
        <f t="shared" si="108"/>
        <v>0</v>
      </c>
      <c r="AK93" s="203">
        <f t="shared" si="108"/>
        <v>0</v>
      </c>
      <c r="AL93" s="203">
        <f t="shared" si="108"/>
        <v>0</v>
      </c>
      <c r="AM93" s="203">
        <f t="shared" si="108"/>
        <v>0</v>
      </c>
      <c r="AN93" s="203">
        <f t="shared" si="108"/>
        <v>0</v>
      </c>
      <c r="AO93" s="203">
        <f t="shared" si="108"/>
        <v>0</v>
      </c>
      <c r="AP93" s="203">
        <f t="shared" si="108"/>
        <v>0</v>
      </c>
      <c r="AQ93" s="203">
        <f t="shared" si="108"/>
        <v>0</v>
      </c>
      <c r="AR93" s="203">
        <f t="shared" si="108"/>
        <v>0</v>
      </c>
      <c r="AS93" s="203">
        <f t="shared" si="108"/>
        <v>0</v>
      </c>
      <c r="AT93" s="203">
        <f t="shared" si="108"/>
        <v>0</v>
      </c>
      <c r="AU93" s="203">
        <f t="shared" si="108"/>
        <v>0</v>
      </c>
      <c r="AV93" s="203">
        <f t="shared" si="108"/>
        <v>0</v>
      </c>
      <c r="AW93" s="203">
        <f t="shared" si="108"/>
        <v>0</v>
      </c>
      <c r="AX93" s="203">
        <f t="shared" si="108"/>
        <v>0</v>
      </c>
      <c r="AY93" s="203">
        <f t="shared" si="108"/>
        <v>0</v>
      </c>
      <c r="AZ93" s="203">
        <f t="shared" si="108"/>
        <v>0</v>
      </c>
      <c r="BA93" s="203">
        <f t="shared" si="108"/>
        <v>0</v>
      </c>
      <c r="BB93" s="203">
        <f t="shared" si="108"/>
        <v>0</v>
      </c>
      <c r="BC93" s="203">
        <f t="shared" si="108"/>
        <v>0</v>
      </c>
      <c r="BD93" s="203">
        <f t="shared" si="108"/>
        <v>0</v>
      </c>
      <c r="BE93" s="203">
        <f t="shared" si="108"/>
        <v>0</v>
      </c>
      <c r="BF93" s="203">
        <f t="shared" si="108"/>
        <v>0</v>
      </c>
      <c r="BG93" s="203">
        <f t="shared" si="108"/>
        <v>0</v>
      </c>
      <c r="BH93" s="203">
        <f t="shared" si="108"/>
        <v>0</v>
      </c>
      <c r="BI93" s="203">
        <f t="shared" si="108"/>
        <v>0</v>
      </c>
      <c r="BJ93" s="203">
        <f t="shared" si="108"/>
        <v>0</v>
      </c>
      <c r="BK93" s="203">
        <f t="shared" si="108"/>
        <v>0</v>
      </c>
      <c r="BL93" s="203">
        <f t="shared" si="108"/>
        <v>0</v>
      </c>
      <c r="BM93" s="203">
        <f t="shared" ref="BM93:CM93" si="109">BL93*(1+BM36)</f>
        <v>0</v>
      </c>
      <c r="BN93" s="203">
        <f t="shared" si="109"/>
        <v>0</v>
      </c>
      <c r="BO93" s="203">
        <f t="shared" si="109"/>
        <v>0</v>
      </c>
      <c r="BP93" s="203">
        <f t="shared" si="109"/>
        <v>0</v>
      </c>
      <c r="BQ93" s="203">
        <f t="shared" si="109"/>
        <v>0</v>
      </c>
      <c r="BR93" s="203">
        <f t="shared" si="109"/>
        <v>0</v>
      </c>
      <c r="BS93" s="203">
        <f t="shared" si="109"/>
        <v>0</v>
      </c>
      <c r="BT93" s="203">
        <f t="shared" si="109"/>
        <v>0</v>
      </c>
      <c r="BU93" s="203">
        <f t="shared" si="109"/>
        <v>0</v>
      </c>
      <c r="BV93" s="203">
        <f t="shared" si="109"/>
        <v>0</v>
      </c>
      <c r="BW93" s="203">
        <f t="shared" si="109"/>
        <v>0</v>
      </c>
      <c r="BX93" s="203">
        <f t="shared" si="109"/>
        <v>0</v>
      </c>
      <c r="BY93" s="203">
        <f t="shared" si="109"/>
        <v>0</v>
      </c>
      <c r="BZ93" s="203">
        <f t="shared" si="109"/>
        <v>0</v>
      </c>
      <c r="CA93" s="203">
        <f t="shared" si="109"/>
        <v>0</v>
      </c>
      <c r="CB93" s="203">
        <f t="shared" si="109"/>
        <v>0</v>
      </c>
      <c r="CC93" s="203">
        <f t="shared" si="109"/>
        <v>0</v>
      </c>
      <c r="CD93" s="203">
        <f t="shared" si="109"/>
        <v>0</v>
      </c>
      <c r="CE93" s="203">
        <f t="shared" si="109"/>
        <v>0</v>
      </c>
      <c r="CF93" s="203">
        <f t="shared" si="109"/>
        <v>0</v>
      </c>
      <c r="CG93" s="203">
        <f t="shared" si="109"/>
        <v>0</v>
      </c>
      <c r="CH93" s="203">
        <f t="shared" si="109"/>
        <v>0</v>
      </c>
      <c r="CI93" s="203">
        <f t="shared" si="109"/>
        <v>0</v>
      </c>
      <c r="CJ93" s="203">
        <f t="shared" si="109"/>
        <v>0</v>
      </c>
      <c r="CK93" s="203">
        <f t="shared" si="109"/>
        <v>0</v>
      </c>
      <c r="CL93" s="203">
        <f t="shared" si="109"/>
        <v>0</v>
      </c>
      <c r="CM93" s="203">
        <f t="shared" si="109"/>
        <v>0</v>
      </c>
    </row>
    <row r="94" spans="2:91" hidden="1" x14ac:dyDescent="0.2">
      <c r="B94" s="205">
        <f>Inputs!DA13</f>
        <v>0</v>
      </c>
      <c r="C94" s="204"/>
      <c r="D94" s="204"/>
      <c r="E94" s="204"/>
      <c r="F94" s="204"/>
      <c r="G94" s="204"/>
      <c r="H94" s="204"/>
      <c r="I94" s="204"/>
      <c r="J94" s="204"/>
      <c r="K94" s="204"/>
      <c r="L94" s="204"/>
      <c r="M94" s="204"/>
      <c r="N94" s="204"/>
      <c r="O94" s="204"/>
      <c r="P94" s="204"/>
      <c r="Q94" s="204"/>
      <c r="R94" s="204"/>
      <c r="S94" s="204"/>
      <c r="T94" s="204"/>
      <c r="U94" s="204"/>
      <c r="V94" s="204"/>
      <c r="W94" s="204"/>
      <c r="X94" s="204"/>
      <c r="Y94" s="204"/>
      <c r="Z94" s="204"/>
      <c r="AA94" s="204"/>
      <c r="AB94" s="204"/>
      <c r="AC94" s="204"/>
      <c r="AD94" s="204"/>
      <c r="AF94" s="203">
        <f>Inputs!DI13</f>
        <v>0</v>
      </c>
      <c r="AG94" s="203">
        <f t="shared" ref="AG94:BL94" si="110">AF94*(1+AG37)</f>
        <v>0</v>
      </c>
      <c r="AH94" s="203">
        <f t="shared" si="110"/>
        <v>0</v>
      </c>
      <c r="AI94" s="203">
        <f t="shared" si="110"/>
        <v>0</v>
      </c>
      <c r="AJ94" s="203">
        <f t="shared" si="110"/>
        <v>0</v>
      </c>
      <c r="AK94" s="203">
        <f t="shared" si="110"/>
        <v>0</v>
      </c>
      <c r="AL94" s="203">
        <f t="shared" si="110"/>
        <v>0</v>
      </c>
      <c r="AM94" s="203">
        <f t="shared" si="110"/>
        <v>0</v>
      </c>
      <c r="AN94" s="203">
        <f t="shared" si="110"/>
        <v>0</v>
      </c>
      <c r="AO94" s="203">
        <f t="shared" si="110"/>
        <v>0</v>
      </c>
      <c r="AP94" s="203">
        <f t="shared" si="110"/>
        <v>0</v>
      </c>
      <c r="AQ94" s="203">
        <f t="shared" si="110"/>
        <v>0</v>
      </c>
      <c r="AR94" s="203">
        <f t="shared" si="110"/>
        <v>0</v>
      </c>
      <c r="AS94" s="203">
        <f t="shared" si="110"/>
        <v>0</v>
      </c>
      <c r="AT94" s="203">
        <f t="shared" si="110"/>
        <v>0</v>
      </c>
      <c r="AU94" s="203">
        <f t="shared" si="110"/>
        <v>0</v>
      </c>
      <c r="AV94" s="203">
        <f t="shared" si="110"/>
        <v>0</v>
      </c>
      <c r="AW94" s="203">
        <f t="shared" si="110"/>
        <v>0</v>
      </c>
      <c r="AX94" s="203">
        <f t="shared" si="110"/>
        <v>0</v>
      </c>
      <c r="AY94" s="203">
        <f t="shared" si="110"/>
        <v>0</v>
      </c>
      <c r="AZ94" s="203">
        <f t="shared" si="110"/>
        <v>0</v>
      </c>
      <c r="BA94" s="203">
        <f t="shared" si="110"/>
        <v>0</v>
      </c>
      <c r="BB94" s="203">
        <f t="shared" si="110"/>
        <v>0</v>
      </c>
      <c r="BC94" s="203">
        <f t="shared" si="110"/>
        <v>0</v>
      </c>
      <c r="BD94" s="203">
        <f t="shared" si="110"/>
        <v>0</v>
      </c>
      <c r="BE94" s="203">
        <f t="shared" si="110"/>
        <v>0</v>
      </c>
      <c r="BF94" s="203">
        <f t="shared" si="110"/>
        <v>0</v>
      </c>
      <c r="BG94" s="203">
        <f t="shared" si="110"/>
        <v>0</v>
      </c>
      <c r="BH94" s="203">
        <f t="shared" si="110"/>
        <v>0</v>
      </c>
      <c r="BI94" s="203">
        <f t="shared" si="110"/>
        <v>0</v>
      </c>
      <c r="BJ94" s="203">
        <f t="shared" si="110"/>
        <v>0</v>
      </c>
      <c r="BK94" s="203">
        <f t="shared" si="110"/>
        <v>0</v>
      </c>
      <c r="BL94" s="203">
        <f t="shared" si="110"/>
        <v>0</v>
      </c>
      <c r="BM94" s="203">
        <f t="shared" ref="BM94:CM94" si="111">BL94*(1+BM37)</f>
        <v>0</v>
      </c>
      <c r="BN94" s="203">
        <f t="shared" si="111"/>
        <v>0</v>
      </c>
      <c r="BO94" s="203">
        <f t="shared" si="111"/>
        <v>0</v>
      </c>
      <c r="BP94" s="203">
        <f t="shared" si="111"/>
        <v>0</v>
      </c>
      <c r="BQ94" s="203">
        <f t="shared" si="111"/>
        <v>0</v>
      </c>
      <c r="BR94" s="203">
        <f t="shared" si="111"/>
        <v>0</v>
      </c>
      <c r="BS94" s="203">
        <f t="shared" si="111"/>
        <v>0</v>
      </c>
      <c r="BT94" s="203">
        <f t="shared" si="111"/>
        <v>0</v>
      </c>
      <c r="BU94" s="203">
        <f t="shared" si="111"/>
        <v>0</v>
      </c>
      <c r="BV94" s="203">
        <f t="shared" si="111"/>
        <v>0</v>
      </c>
      <c r="BW94" s="203">
        <f t="shared" si="111"/>
        <v>0</v>
      </c>
      <c r="BX94" s="203">
        <f t="shared" si="111"/>
        <v>0</v>
      </c>
      <c r="BY94" s="203">
        <f t="shared" si="111"/>
        <v>0</v>
      </c>
      <c r="BZ94" s="203">
        <f t="shared" si="111"/>
        <v>0</v>
      </c>
      <c r="CA94" s="203">
        <f t="shared" si="111"/>
        <v>0</v>
      </c>
      <c r="CB94" s="203">
        <f t="shared" si="111"/>
        <v>0</v>
      </c>
      <c r="CC94" s="203">
        <f t="shared" si="111"/>
        <v>0</v>
      </c>
      <c r="CD94" s="203">
        <f t="shared" si="111"/>
        <v>0</v>
      </c>
      <c r="CE94" s="203">
        <f t="shared" si="111"/>
        <v>0</v>
      </c>
      <c r="CF94" s="203">
        <f t="shared" si="111"/>
        <v>0</v>
      </c>
      <c r="CG94" s="203">
        <f t="shared" si="111"/>
        <v>0</v>
      </c>
      <c r="CH94" s="203">
        <f t="shared" si="111"/>
        <v>0</v>
      </c>
      <c r="CI94" s="203">
        <f t="shared" si="111"/>
        <v>0</v>
      </c>
      <c r="CJ94" s="203">
        <f t="shared" si="111"/>
        <v>0</v>
      </c>
      <c r="CK94" s="203">
        <f t="shared" si="111"/>
        <v>0</v>
      </c>
      <c r="CL94" s="203">
        <f t="shared" si="111"/>
        <v>0</v>
      </c>
      <c r="CM94" s="203">
        <f t="shared" si="111"/>
        <v>0</v>
      </c>
    </row>
    <row r="95" spans="2:91" hidden="1" x14ac:dyDescent="0.2">
      <c r="B95" s="205">
        <f>Inputs!DA14</f>
        <v>0</v>
      </c>
      <c r="C95" s="204"/>
      <c r="D95" s="204"/>
      <c r="E95" s="204"/>
      <c r="F95" s="204"/>
      <c r="G95" s="204"/>
      <c r="H95" s="204"/>
      <c r="I95" s="204"/>
      <c r="J95" s="204"/>
      <c r="K95" s="204"/>
      <c r="L95" s="204"/>
      <c r="M95" s="204"/>
      <c r="N95" s="204"/>
      <c r="O95" s="204"/>
      <c r="P95" s="204"/>
      <c r="Q95" s="204"/>
      <c r="R95" s="204"/>
      <c r="S95" s="204"/>
      <c r="T95" s="204"/>
      <c r="U95" s="204"/>
      <c r="V95" s="204"/>
      <c r="W95" s="204"/>
      <c r="X95" s="204"/>
      <c r="Y95" s="204"/>
      <c r="Z95" s="204"/>
      <c r="AA95" s="204"/>
      <c r="AB95" s="204"/>
      <c r="AC95" s="204"/>
      <c r="AD95" s="204"/>
      <c r="AF95" s="203">
        <f>Inputs!DI14</f>
        <v>0</v>
      </c>
      <c r="AG95" s="203">
        <f t="shared" ref="AG95:BL95" si="112">AF95*(1+AG38)</f>
        <v>0</v>
      </c>
      <c r="AH95" s="203">
        <f t="shared" si="112"/>
        <v>0</v>
      </c>
      <c r="AI95" s="203">
        <f t="shared" si="112"/>
        <v>0</v>
      </c>
      <c r="AJ95" s="203">
        <f t="shared" si="112"/>
        <v>0</v>
      </c>
      <c r="AK95" s="203">
        <f t="shared" si="112"/>
        <v>0</v>
      </c>
      <c r="AL95" s="203">
        <f t="shared" si="112"/>
        <v>0</v>
      </c>
      <c r="AM95" s="203">
        <f t="shared" si="112"/>
        <v>0</v>
      </c>
      <c r="AN95" s="203">
        <f t="shared" si="112"/>
        <v>0</v>
      </c>
      <c r="AO95" s="203">
        <f t="shared" si="112"/>
        <v>0</v>
      </c>
      <c r="AP95" s="203">
        <f t="shared" si="112"/>
        <v>0</v>
      </c>
      <c r="AQ95" s="203">
        <f t="shared" si="112"/>
        <v>0</v>
      </c>
      <c r="AR95" s="203">
        <f t="shared" si="112"/>
        <v>0</v>
      </c>
      <c r="AS95" s="203">
        <f t="shared" si="112"/>
        <v>0</v>
      </c>
      <c r="AT95" s="203">
        <f t="shared" si="112"/>
        <v>0</v>
      </c>
      <c r="AU95" s="203">
        <f t="shared" si="112"/>
        <v>0</v>
      </c>
      <c r="AV95" s="203">
        <f t="shared" si="112"/>
        <v>0</v>
      </c>
      <c r="AW95" s="203">
        <f t="shared" si="112"/>
        <v>0</v>
      </c>
      <c r="AX95" s="203">
        <f t="shared" si="112"/>
        <v>0</v>
      </c>
      <c r="AY95" s="203">
        <f t="shared" si="112"/>
        <v>0</v>
      </c>
      <c r="AZ95" s="203">
        <f t="shared" si="112"/>
        <v>0</v>
      </c>
      <c r="BA95" s="203">
        <f t="shared" si="112"/>
        <v>0</v>
      </c>
      <c r="BB95" s="203">
        <f t="shared" si="112"/>
        <v>0</v>
      </c>
      <c r="BC95" s="203">
        <f t="shared" si="112"/>
        <v>0</v>
      </c>
      <c r="BD95" s="203">
        <f t="shared" si="112"/>
        <v>0</v>
      </c>
      <c r="BE95" s="203">
        <f t="shared" si="112"/>
        <v>0</v>
      </c>
      <c r="BF95" s="203">
        <f t="shared" si="112"/>
        <v>0</v>
      </c>
      <c r="BG95" s="203">
        <f t="shared" si="112"/>
        <v>0</v>
      </c>
      <c r="BH95" s="203">
        <f t="shared" si="112"/>
        <v>0</v>
      </c>
      <c r="BI95" s="203">
        <f t="shared" si="112"/>
        <v>0</v>
      </c>
      <c r="BJ95" s="203">
        <f t="shared" si="112"/>
        <v>0</v>
      </c>
      <c r="BK95" s="203">
        <f t="shared" si="112"/>
        <v>0</v>
      </c>
      <c r="BL95" s="203">
        <f t="shared" si="112"/>
        <v>0</v>
      </c>
      <c r="BM95" s="203">
        <f t="shared" ref="BM95:CM95" si="113">BL95*(1+BM38)</f>
        <v>0</v>
      </c>
      <c r="BN95" s="203">
        <f t="shared" si="113"/>
        <v>0</v>
      </c>
      <c r="BO95" s="203">
        <f t="shared" si="113"/>
        <v>0</v>
      </c>
      <c r="BP95" s="203">
        <f t="shared" si="113"/>
        <v>0</v>
      </c>
      <c r="BQ95" s="203">
        <f t="shared" si="113"/>
        <v>0</v>
      </c>
      <c r="BR95" s="203">
        <f t="shared" si="113"/>
        <v>0</v>
      </c>
      <c r="BS95" s="203">
        <f t="shared" si="113"/>
        <v>0</v>
      </c>
      <c r="BT95" s="203">
        <f t="shared" si="113"/>
        <v>0</v>
      </c>
      <c r="BU95" s="203">
        <f t="shared" si="113"/>
        <v>0</v>
      </c>
      <c r="BV95" s="203">
        <f t="shared" si="113"/>
        <v>0</v>
      </c>
      <c r="BW95" s="203">
        <f t="shared" si="113"/>
        <v>0</v>
      </c>
      <c r="BX95" s="203">
        <f t="shared" si="113"/>
        <v>0</v>
      </c>
      <c r="BY95" s="203">
        <f t="shared" si="113"/>
        <v>0</v>
      </c>
      <c r="BZ95" s="203">
        <f t="shared" si="113"/>
        <v>0</v>
      </c>
      <c r="CA95" s="203">
        <f t="shared" si="113"/>
        <v>0</v>
      </c>
      <c r="CB95" s="203">
        <f t="shared" si="113"/>
        <v>0</v>
      </c>
      <c r="CC95" s="203">
        <f t="shared" si="113"/>
        <v>0</v>
      </c>
      <c r="CD95" s="203">
        <f t="shared" si="113"/>
        <v>0</v>
      </c>
      <c r="CE95" s="203">
        <f t="shared" si="113"/>
        <v>0</v>
      </c>
      <c r="CF95" s="203">
        <f t="shared" si="113"/>
        <v>0</v>
      </c>
      <c r="CG95" s="203">
        <f t="shared" si="113"/>
        <v>0</v>
      </c>
      <c r="CH95" s="203">
        <f t="shared" si="113"/>
        <v>0</v>
      </c>
      <c r="CI95" s="203">
        <f t="shared" si="113"/>
        <v>0</v>
      </c>
      <c r="CJ95" s="203">
        <f t="shared" si="113"/>
        <v>0</v>
      </c>
      <c r="CK95" s="203">
        <f t="shared" si="113"/>
        <v>0</v>
      </c>
      <c r="CL95" s="203">
        <f t="shared" si="113"/>
        <v>0</v>
      </c>
      <c r="CM95" s="203">
        <f t="shared" si="113"/>
        <v>0</v>
      </c>
    </row>
    <row r="96" spans="2:91" hidden="1" x14ac:dyDescent="0.2">
      <c r="B96" s="205">
        <f>Inputs!DA15</f>
        <v>0</v>
      </c>
      <c r="C96" s="204"/>
      <c r="D96" s="204"/>
      <c r="E96" s="204"/>
      <c r="F96" s="204"/>
      <c r="G96" s="204"/>
      <c r="H96" s="204"/>
      <c r="I96" s="204"/>
      <c r="J96" s="204"/>
      <c r="K96" s="204"/>
      <c r="L96" s="204"/>
      <c r="M96" s="204"/>
      <c r="N96" s="204"/>
      <c r="O96" s="204"/>
      <c r="P96" s="204"/>
      <c r="Q96" s="204"/>
      <c r="R96" s="204"/>
      <c r="S96" s="204"/>
      <c r="T96" s="204"/>
      <c r="U96" s="204"/>
      <c r="V96" s="204"/>
      <c r="W96" s="204"/>
      <c r="X96" s="204"/>
      <c r="Y96" s="204"/>
      <c r="Z96" s="204"/>
      <c r="AA96" s="204"/>
      <c r="AB96" s="204"/>
      <c r="AC96" s="204"/>
      <c r="AD96" s="204"/>
      <c r="AF96" s="203">
        <f>Inputs!DI15</f>
        <v>0</v>
      </c>
      <c r="AG96" s="203">
        <f t="shared" ref="AG96:BL96" si="114">AF96*(1+AG39)</f>
        <v>0</v>
      </c>
      <c r="AH96" s="203">
        <f t="shared" si="114"/>
        <v>0</v>
      </c>
      <c r="AI96" s="203">
        <f t="shared" si="114"/>
        <v>0</v>
      </c>
      <c r="AJ96" s="203">
        <f t="shared" si="114"/>
        <v>0</v>
      </c>
      <c r="AK96" s="203">
        <f t="shared" si="114"/>
        <v>0</v>
      </c>
      <c r="AL96" s="203">
        <f t="shared" si="114"/>
        <v>0</v>
      </c>
      <c r="AM96" s="203">
        <f t="shared" si="114"/>
        <v>0</v>
      </c>
      <c r="AN96" s="203">
        <f t="shared" si="114"/>
        <v>0</v>
      </c>
      <c r="AO96" s="203">
        <f t="shared" si="114"/>
        <v>0</v>
      </c>
      <c r="AP96" s="203">
        <f t="shared" si="114"/>
        <v>0</v>
      </c>
      <c r="AQ96" s="203">
        <f t="shared" si="114"/>
        <v>0</v>
      </c>
      <c r="AR96" s="203">
        <f t="shared" si="114"/>
        <v>0</v>
      </c>
      <c r="AS96" s="203">
        <f t="shared" si="114"/>
        <v>0</v>
      </c>
      <c r="AT96" s="203">
        <f t="shared" si="114"/>
        <v>0</v>
      </c>
      <c r="AU96" s="203">
        <f t="shared" si="114"/>
        <v>0</v>
      </c>
      <c r="AV96" s="203">
        <f t="shared" si="114"/>
        <v>0</v>
      </c>
      <c r="AW96" s="203">
        <f t="shared" si="114"/>
        <v>0</v>
      </c>
      <c r="AX96" s="203">
        <f t="shared" si="114"/>
        <v>0</v>
      </c>
      <c r="AY96" s="203">
        <f t="shared" si="114"/>
        <v>0</v>
      </c>
      <c r="AZ96" s="203">
        <f t="shared" si="114"/>
        <v>0</v>
      </c>
      <c r="BA96" s="203">
        <f t="shared" si="114"/>
        <v>0</v>
      </c>
      <c r="BB96" s="203">
        <f t="shared" si="114"/>
        <v>0</v>
      </c>
      <c r="BC96" s="203">
        <f t="shared" si="114"/>
        <v>0</v>
      </c>
      <c r="BD96" s="203">
        <f t="shared" si="114"/>
        <v>0</v>
      </c>
      <c r="BE96" s="203">
        <f t="shared" si="114"/>
        <v>0</v>
      </c>
      <c r="BF96" s="203">
        <f t="shared" si="114"/>
        <v>0</v>
      </c>
      <c r="BG96" s="203">
        <f t="shared" si="114"/>
        <v>0</v>
      </c>
      <c r="BH96" s="203">
        <f t="shared" si="114"/>
        <v>0</v>
      </c>
      <c r="BI96" s="203">
        <f t="shared" si="114"/>
        <v>0</v>
      </c>
      <c r="BJ96" s="203">
        <f t="shared" si="114"/>
        <v>0</v>
      </c>
      <c r="BK96" s="203">
        <f t="shared" si="114"/>
        <v>0</v>
      </c>
      <c r="BL96" s="203">
        <f t="shared" si="114"/>
        <v>0</v>
      </c>
      <c r="BM96" s="203">
        <f t="shared" ref="BM96:CM96" si="115">BL96*(1+BM39)</f>
        <v>0</v>
      </c>
      <c r="BN96" s="203">
        <f t="shared" si="115"/>
        <v>0</v>
      </c>
      <c r="BO96" s="203">
        <f t="shared" si="115"/>
        <v>0</v>
      </c>
      <c r="BP96" s="203">
        <f t="shared" si="115"/>
        <v>0</v>
      </c>
      <c r="BQ96" s="203">
        <f t="shared" si="115"/>
        <v>0</v>
      </c>
      <c r="BR96" s="203">
        <f t="shared" si="115"/>
        <v>0</v>
      </c>
      <c r="BS96" s="203">
        <f t="shared" si="115"/>
        <v>0</v>
      </c>
      <c r="BT96" s="203">
        <f t="shared" si="115"/>
        <v>0</v>
      </c>
      <c r="BU96" s="203">
        <f t="shared" si="115"/>
        <v>0</v>
      </c>
      <c r="BV96" s="203">
        <f t="shared" si="115"/>
        <v>0</v>
      </c>
      <c r="BW96" s="203">
        <f t="shared" si="115"/>
        <v>0</v>
      </c>
      <c r="BX96" s="203">
        <f t="shared" si="115"/>
        <v>0</v>
      </c>
      <c r="BY96" s="203">
        <f t="shared" si="115"/>
        <v>0</v>
      </c>
      <c r="BZ96" s="203">
        <f t="shared" si="115"/>
        <v>0</v>
      </c>
      <c r="CA96" s="203">
        <f t="shared" si="115"/>
        <v>0</v>
      </c>
      <c r="CB96" s="203">
        <f t="shared" si="115"/>
        <v>0</v>
      </c>
      <c r="CC96" s="203">
        <f t="shared" si="115"/>
        <v>0</v>
      </c>
      <c r="CD96" s="203">
        <f t="shared" si="115"/>
        <v>0</v>
      </c>
      <c r="CE96" s="203">
        <f t="shared" si="115"/>
        <v>0</v>
      </c>
      <c r="CF96" s="203">
        <f t="shared" si="115"/>
        <v>0</v>
      </c>
      <c r="CG96" s="203">
        <f t="shared" si="115"/>
        <v>0</v>
      </c>
      <c r="CH96" s="203">
        <f t="shared" si="115"/>
        <v>0</v>
      </c>
      <c r="CI96" s="203">
        <f t="shared" si="115"/>
        <v>0</v>
      </c>
      <c r="CJ96" s="203">
        <f t="shared" si="115"/>
        <v>0</v>
      </c>
      <c r="CK96" s="203">
        <f t="shared" si="115"/>
        <v>0</v>
      </c>
      <c r="CL96" s="203">
        <f t="shared" si="115"/>
        <v>0</v>
      </c>
      <c r="CM96" s="203">
        <f t="shared" si="115"/>
        <v>0</v>
      </c>
    </row>
    <row r="97" spans="2:91" hidden="1" x14ac:dyDescent="0.2">
      <c r="B97" s="205">
        <f>Inputs!DA16</f>
        <v>0</v>
      </c>
      <c r="C97" s="204"/>
      <c r="D97" s="204"/>
      <c r="E97" s="204"/>
      <c r="F97" s="204"/>
      <c r="G97" s="204"/>
      <c r="H97" s="204"/>
      <c r="I97" s="204"/>
      <c r="J97" s="204"/>
      <c r="K97" s="204"/>
      <c r="L97" s="204"/>
      <c r="M97" s="204"/>
      <c r="N97" s="204"/>
      <c r="O97" s="204"/>
      <c r="P97" s="204"/>
      <c r="Q97" s="204"/>
      <c r="R97" s="204"/>
      <c r="S97" s="204"/>
      <c r="T97" s="204"/>
      <c r="U97" s="204"/>
      <c r="V97" s="204"/>
      <c r="W97" s="204"/>
      <c r="X97" s="204"/>
      <c r="Y97" s="204"/>
      <c r="Z97" s="204"/>
      <c r="AA97" s="204"/>
      <c r="AB97" s="204"/>
      <c r="AC97" s="204"/>
      <c r="AD97" s="204"/>
      <c r="AF97" s="203">
        <f>Inputs!DI16</f>
        <v>0</v>
      </c>
      <c r="AG97" s="203">
        <f t="shared" ref="AG97:BL97" si="116">AF97*(1+AG40)</f>
        <v>0</v>
      </c>
      <c r="AH97" s="203">
        <f t="shared" si="116"/>
        <v>0</v>
      </c>
      <c r="AI97" s="203">
        <f t="shared" si="116"/>
        <v>0</v>
      </c>
      <c r="AJ97" s="203">
        <f t="shared" si="116"/>
        <v>0</v>
      </c>
      <c r="AK97" s="203">
        <f t="shared" si="116"/>
        <v>0</v>
      </c>
      <c r="AL97" s="203">
        <f t="shared" si="116"/>
        <v>0</v>
      </c>
      <c r="AM97" s="203">
        <f t="shared" si="116"/>
        <v>0</v>
      </c>
      <c r="AN97" s="203">
        <f t="shared" si="116"/>
        <v>0</v>
      </c>
      <c r="AO97" s="203">
        <f t="shared" si="116"/>
        <v>0</v>
      </c>
      <c r="AP97" s="203">
        <f t="shared" si="116"/>
        <v>0</v>
      </c>
      <c r="AQ97" s="203">
        <f t="shared" si="116"/>
        <v>0</v>
      </c>
      <c r="AR97" s="203">
        <f t="shared" si="116"/>
        <v>0</v>
      </c>
      <c r="AS97" s="203">
        <f t="shared" si="116"/>
        <v>0</v>
      </c>
      <c r="AT97" s="203">
        <f t="shared" si="116"/>
        <v>0</v>
      </c>
      <c r="AU97" s="203">
        <f t="shared" si="116"/>
        <v>0</v>
      </c>
      <c r="AV97" s="203">
        <f t="shared" si="116"/>
        <v>0</v>
      </c>
      <c r="AW97" s="203">
        <f t="shared" si="116"/>
        <v>0</v>
      </c>
      <c r="AX97" s="203">
        <f t="shared" si="116"/>
        <v>0</v>
      </c>
      <c r="AY97" s="203">
        <f t="shared" si="116"/>
        <v>0</v>
      </c>
      <c r="AZ97" s="203">
        <f t="shared" si="116"/>
        <v>0</v>
      </c>
      <c r="BA97" s="203">
        <f t="shared" si="116"/>
        <v>0</v>
      </c>
      <c r="BB97" s="203">
        <f t="shared" si="116"/>
        <v>0</v>
      </c>
      <c r="BC97" s="203">
        <f t="shared" si="116"/>
        <v>0</v>
      </c>
      <c r="BD97" s="203">
        <f t="shared" si="116"/>
        <v>0</v>
      </c>
      <c r="BE97" s="203">
        <f t="shared" si="116"/>
        <v>0</v>
      </c>
      <c r="BF97" s="203">
        <f t="shared" si="116"/>
        <v>0</v>
      </c>
      <c r="BG97" s="203">
        <f t="shared" si="116"/>
        <v>0</v>
      </c>
      <c r="BH97" s="203">
        <f t="shared" si="116"/>
        <v>0</v>
      </c>
      <c r="BI97" s="203">
        <f t="shared" si="116"/>
        <v>0</v>
      </c>
      <c r="BJ97" s="203">
        <f t="shared" si="116"/>
        <v>0</v>
      </c>
      <c r="BK97" s="203">
        <f t="shared" si="116"/>
        <v>0</v>
      </c>
      <c r="BL97" s="203">
        <f t="shared" si="116"/>
        <v>0</v>
      </c>
      <c r="BM97" s="203">
        <f t="shared" ref="BM97:CM97" si="117">BL97*(1+BM40)</f>
        <v>0</v>
      </c>
      <c r="BN97" s="203">
        <f t="shared" si="117"/>
        <v>0</v>
      </c>
      <c r="BO97" s="203">
        <f t="shared" si="117"/>
        <v>0</v>
      </c>
      <c r="BP97" s="203">
        <f t="shared" si="117"/>
        <v>0</v>
      </c>
      <c r="BQ97" s="203">
        <f t="shared" si="117"/>
        <v>0</v>
      </c>
      <c r="BR97" s="203">
        <f t="shared" si="117"/>
        <v>0</v>
      </c>
      <c r="BS97" s="203">
        <f t="shared" si="117"/>
        <v>0</v>
      </c>
      <c r="BT97" s="203">
        <f t="shared" si="117"/>
        <v>0</v>
      </c>
      <c r="BU97" s="203">
        <f t="shared" si="117"/>
        <v>0</v>
      </c>
      <c r="BV97" s="203">
        <f t="shared" si="117"/>
        <v>0</v>
      </c>
      <c r="BW97" s="203">
        <f t="shared" si="117"/>
        <v>0</v>
      </c>
      <c r="BX97" s="203">
        <f t="shared" si="117"/>
        <v>0</v>
      </c>
      <c r="BY97" s="203">
        <f t="shared" si="117"/>
        <v>0</v>
      </c>
      <c r="BZ97" s="203">
        <f t="shared" si="117"/>
        <v>0</v>
      </c>
      <c r="CA97" s="203">
        <f t="shared" si="117"/>
        <v>0</v>
      </c>
      <c r="CB97" s="203">
        <f t="shared" si="117"/>
        <v>0</v>
      </c>
      <c r="CC97" s="203">
        <f t="shared" si="117"/>
        <v>0</v>
      </c>
      <c r="CD97" s="203">
        <f t="shared" si="117"/>
        <v>0</v>
      </c>
      <c r="CE97" s="203">
        <f t="shared" si="117"/>
        <v>0</v>
      </c>
      <c r="CF97" s="203">
        <f t="shared" si="117"/>
        <v>0</v>
      </c>
      <c r="CG97" s="203">
        <f t="shared" si="117"/>
        <v>0</v>
      </c>
      <c r="CH97" s="203">
        <f t="shared" si="117"/>
        <v>0</v>
      </c>
      <c r="CI97" s="203">
        <f t="shared" si="117"/>
        <v>0</v>
      </c>
      <c r="CJ97" s="203">
        <f t="shared" si="117"/>
        <v>0</v>
      </c>
      <c r="CK97" s="203">
        <f t="shared" si="117"/>
        <v>0</v>
      </c>
      <c r="CL97" s="203">
        <f t="shared" si="117"/>
        <v>0</v>
      </c>
      <c r="CM97" s="203">
        <f t="shared" si="117"/>
        <v>0</v>
      </c>
    </row>
    <row r="98" spans="2:91" hidden="1" x14ac:dyDescent="0.2">
      <c r="B98" s="205">
        <f>Inputs!DA17</f>
        <v>0</v>
      </c>
      <c r="C98" s="204"/>
      <c r="D98" s="204"/>
      <c r="E98" s="204"/>
      <c r="F98" s="204"/>
      <c r="G98" s="204"/>
      <c r="H98" s="204"/>
      <c r="I98" s="204"/>
      <c r="J98" s="204"/>
      <c r="K98" s="204"/>
      <c r="L98" s="204"/>
      <c r="M98" s="204"/>
      <c r="N98" s="204"/>
      <c r="O98" s="204"/>
      <c r="P98" s="204"/>
      <c r="Q98" s="204"/>
      <c r="R98" s="204"/>
      <c r="S98" s="204"/>
      <c r="T98" s="204"/>
      <c r="U98" s="204"/>
      <c r="V98" s="204"/>
      <c r="W98" s="204"/>
      <c r="X98" s="204"/>
      <c r="Y98" s="204"/>
      <c r="Z98" s="204"/>
      <c r="AA98" s="204"/>
      <c r="AB98" s="204"/>
      <c r="AC98" s="204"/>
      <c r="AD98" s="204"/>
      <c r="AF98" s="203">
        <f>Inputs!DI17</f>
        <v>0</v>
      </c>
      <c r="AG98" s="203">
        <f t="shared" ref="AG98:BL98" si="118">AF98*(1+AG41)</f>
        <v>0</v>
      </c>
      <c r="AH98" s="203">
        <f t="shared" si="118"/>
        <v>0</v>
      </c>
      <c r="AI98" s="203">
        <f t="shared" si="118"/>
        <v>0</v>
      </c>
      <c r="AJ98" s="203">
        <f t="shared" si="118"/>
        <v>0</v>
      </c>
      <c r="AK98" s="203">
        <f t="shared" si="118"/>
        <v>0</v>
      </c>
      <c r="AL98" s="203">
        <f t="shared" si="118"/>
        <v>0</v>
      </c>
      <c r="AM98" s="203">
        <f t="shared" si="118"/>
        <v>0</v>
      </c>
      <c r="AN98" s="203">
        <f t="shared" si="118"/>
        <v>0</v>
      </c>
      <c r="AO98" s="203">
        <f t="shared" si="118"/>
        <v>0</v>
      </c>
      <c r="AP98" s="203">
        <f t="shared" si="118"/>
        <v>0</v>
      </c>
      <c r="AQ98" s="203">
        <f t="shared" si="118"/>
        <v>0</v>
      </c>
      <c r="AR98" s="203">
        <f t="shared" si="118"/>
        <v>0</v>
      </c>
      <c r="AS98" s="203">
        <f t="shared" si="118"/>
        <v>0</v>
      </c>
      <c r="AT98" s="203">
        <f t="shared" si="118"/>
        <v>0</v>
      </c>
      <c r="AU98" s="203">
        <f t="shared" si="118"/>
        <v>0</v>
      </c>
      <c r="AV98" s="203">
        <f t="shared" si="118"/>
        <v>0</v>
      </c>
      <c r="AW98" s="203">
        <f t="shared" si="118"/>
        <v>0</v>
      </c>
      <c r="AX98" s="203">
        <f t="shared" si="118"/>
        <v>0</v>
      </c>
      <c r="AY98" s="203">
        <f t="shared" si="118"/>
        <v>0</v>
      </c>
      <c r="AZ98" s="203">
        <f t="shared" si="118"/>
        <v>0</v>
      </c>
      <c r="BA98" s="203">
        <f t="shared" si="118"/>
        <v>0</v>
      </c>
      <c r="BB98" s="203">
        <f t="shared" si="118"/>
        <v>0</v>
      </c>
      <c r="BC98" s="203">
        <f t="shared" si="118"/>
        <v>0</v>
      </c>
      <c r="BD98" s="203">
        <f t="shared" si="118"/>
        <v>0</v>
      </c>
      <c r="BE98" s="203">
        <f t="shared" si="118"/>
        <v>0</v>
      </c>
      <c r="BF98" s="203">
        <f t="shared" si="118"/>
        <v>0</v>
      </c>
      <c r="BG98" s="203">
        <f t="shared" si="118"/>
        <v>0</v>
      </c>
      <c r="BH98" s="203">
        <f t="shared" si="118"/>
        <v>0</v>
      </c>
      <c r="BI98" s="203">
        <f t="shared" si="118"/>
        <v>0</v>
      </c>
      <c r="BJ98" s="203">
        <f t="shared" si="118"/>
        <v>0</v>
      </c>
      <c r="BK98" s="203">
        <f t="shared" si="118"/>
        <v>0</v>
      </c>
      <c r="BL98" s="203">
        <f t="shared" si="118"/>
        <v>0</v>
      </c>
      <c r="BM98" s="203">
        <f t="shared" ref="BM98:CM98" si="119">BL98*(1+BM41)</f>
        <v>0</v>
      </c>
      <c r="BN98" s="203">
        <f t="shared" si="119"/>
        <v>0</v>
      </c>
      <c r="BO98" s="203">
        <f t="shared" si="119"/>
        <v>0</v>
      </c>
      <c r="BP98" s="203">
        <f t="shared" si="119"/>
        <v>0</v>
      </c>
      <c r="BQ98" s="203">
        <f t="shared" si="119"/>
        <v>0</v>
      </c>
      <c r="BR98" s="203">
        <f t="shared" si="119"/>
        <v>0</v>
      </c>
      <c r="BS98" s="203">
        <f t="shared" si="119"/>
        <v>0</v>
      </c>
      <c r="BT98" s="203">
        <f t="shared" si="119"/>
        <v>0</v>
      </c>
      <c r="BU98" s="203">
        <f t="shared" si="119"/>
        <v>0</v>
      </c>
      <c r="BV98" s="203">
        <f t="shared" si="119"/>
        <v>0</v>
      </c>
      <c r="BW98" s="203">
        <f t="shared" si="119"/>
        <v>0</v>
      </c>
      <c r="BX98" s="203">
        <f t="shared" si="119"/>
        <v>0</v>
      </c>
      <c r="BY98" s="203">
        <f t="shared" si="119"/>
        <v>0</v>
      </c>
      <c r="BZ98" s="203">
        <f t="shared" si="119"/>
        <v>0</v>
      </c>
      <c r="CA98" s="203">
        <f t="shared" si="119"/>
        <v>0</v>
      </c>
      <c r="CB98" s="203">
        <f t="shared" si="119"/>
        <v>0</v>
      </c>
      <c r="CC98" s="203">
        <f t="shared" si="119"/>
        <v>0</v>
      </c>
      <c r="CD98" s="203">
        <f t="shared" si="119"/>
        <v>0</v>
      </c>
      <c r="CE98" s="203">
        <f t="shared" si="119"/>
        <v>0</v>
      </c>
      <c r="CF98" s="203">
        <f t="shared" si="119"/>
        <v>0</v>
      </c>
      <c r="CG98" s="203">
        <f t="shared" si="119"/>
        <v>0</v>
      </c>
      <c r="CH98" s="203">
        <f t="shared" si="119"/>
        <v>0</v>
      </c>
      <c r="CI98" s="203">
        <f t="shared" si="119"/>
        <v>0</v>
      </c>
      <c r="CJ98" s="203">
        <f t="shared" si="119"/>
        <v>0</v>
      </c>
      <c r="CK98" s="203">
        <f t="shared" si="119"/>
        <v>0</v>
      </c>
      <c r="CL98" s="203">
        <f t="shared" si="119"/>
        <v>0</v>
      </c>
      <c r="CM98" s="203">
        <f t="shared" si="119"/>
        <v>0</v>
      </c>
    </row>
    <row r="99" spans="2:91" hidden="1" x14ac:dyDescent="0.2">
      <c r="B99" s="205">
        <f>Inputs!DA18</f>
        <v>0</v>
      </c>
      <c r="C99" s="204"/>
      <c r="D99" s="204"/>
      <c r="E99" s="204"/>
      <c r="F99" s="204"/>
      <c r="G99" s="204"/>
      <c r="H99" s="204"/>
      <c r="I99" s="204"/>
      <c r="J99" s="204"/>
      <c r="K99" s="204"/>
      <c r="L99" s="204"/>
      <c r="M99" s="204"/>
      <c r="N99" s="204"/>
      <c r="O99" s="204"/>
      <c r="P99" s="204"/>
      <c r="Q99" s="204"/>
      <c r="R99" s="204"/>
      <c r="S99" s="204"/>
      <c r="T99" s="204"/>
      <c r="U99" s="204"/>
      <c r="V99" s="204"/>
      <c r="W99" s="204"/>
      <c r="X99" s="204"/>
      <c r="Y99" s="204"/>
      <c r="Z99" s="204"/>
      <c r="AA99" s="204"/>
      <c r="AB99" s="204"/>
      <c r="AC99" s="204"/>
      <c r="AD99" s="204"/>
      <c r="AF99" s="203">
        <f>Inputs!DI18</f>
        <v>0</v>
      </c>
      <c r="AG99" s="203">
        <f t="shared" ref="AG99:BL99" si="120">AF99*(1+AG42)</f>
        <v>0</v>
      </c>
      <c r="AH99" s="203">
        <f t="shared" si="120"/>
        <v>0</v>
      </c>
      <c r="AI99" s="203">
        <f t="shared" si="120"/>
        <v>0</v>
      </c>
      <c r="AJ99" s="203">
        <f t="shared" si="120"/>
        <v>0</v>
      </c>
      <c r="AK99" s="203">
        <f t="shared" si="120"/>
        <v>0</v>
      </c>
      <c r="AL99" s="203">
        <f t="shared" si="120"/>
        <v>0</v>
      </c>
      <c r="AM99" s="203">
        <f t="shared" si="120"/>
        <v>0</v>
      </c>
      <c r="AN99" s="203">
        <f t="shared" si="120"/>
        <v>0</v>
      </c>
      <c r="AO99" s="203">
        <f t="shared" si="120"/>
        <v>0</v>
      </c>
      <c r="AP99" s="203">
        <f t="shared" si="120"/>
        <v>0</v>
      </c>
      <c r="AQ99" s="203">
        <f t="shared" si="120"/>
        <v>0</v>
      </c>
      <c r="AR99" s="203">
        <f t="shared" si="120"/>
        <v>0</v>
      </c>
      <c r="AS99" s="203">
        <f t="shared" si="120"/>
        <v>0</v>
      </c>
      <c r="AT99" s="203">
        <f t="shared" si="120"/>
        <v>0</v>
      </c>
      <c r="AU99" s="203">
        <f t="shared" si="120"/>
        <v>0</v>
      </c>
      <c r="AV99" s="203">
        <f t="shared" si="120"/>
        <v>0</v>
      </c>
      <c r="AW99" s="203">
        <f t="shared" si="120"/>
        <v>0</v>
      </c>
      <c r="AX99" s="203">
        <f t="shared" si="120"/>
        <v>0</v>
      </c>
      <c r="AY99" s="203">
        <f t="shared" si="120"/>
        <v>0</v>
      </c>
      <c r="AZ99" s="203">
        <f t="shared" si="120"/>
        <v>0</v>
      </c>
      <c r="BA99" s="203">
        <f t="shared" si="120"/>
        <v>0</v>
      </c>
      <c r="BB99" s="203">
        <f t="shared" si="120"/>
        <v>0</v>
      </c>
      <c r="BC99" s="203">
        <f t="shared" si="120"/>
        <v>0</v>
      </c>
      <c r="BD99" s="203">
        <f t="shared" si="120"/>
        <v>0</v>
      </c>
      <c r="BE99" s="203">
        <f t="shared" si="120"/>
        <v>0</v>
      </c>
      <c r="BF99" s="203">
        <f t="shared" si="120"/>
        <v>0</v>
      </c>
      <c r="BG99" s="203">
        <f t="shared" si="120"/>
        <v>0</v>
      </c>
      <c r="BH99" s="203">
        <f t="shared" si="120"/>
        <v>0</v>
      </c>
      <c r="BI99" s="203">
        <f t="shared" si="120"/>
        <v>0</v>
      </c>
      <c r="BJ99" s="203">
        <f t="shared" si="120"/>
        <v>0</v>
      </c>
      <c r="BK99" s="203">
        <f t="shared" si="120"/>
        <v>0</v>
      </c>
      <c r="BL99" s="203">
        <f t="shared" si="120"/>
        <v>0</v>
      </c>
      <c r="BM99" s="203">
        <f t="shared" ref="BM99:CM99" si="121">BL99*(1+BM42)</f>
        <v>0</v>
      </c>
      <c r="BN99" s="203">
        <f t="shared" si="121"/>
        <v>0</v>
      </c>
      <c r="BO99" s="203">
        <f t="shared" si="121"/>
        <v>0</v>
      </c>
      <c r="BP99" s="203">
        <f t="shared" si="121"/>
        <v>0</v>
      </c>
      <c r="BQ99" s="203">
        <f t="shared" si="121"/>
        <v>0</v>
      </c>
      <c r="BR99" s="203">
        <f t="shared" si="121"/>
        <v>0</v>
      </c>
      <c r="BS99" s="203">
        <f t="shared" si="121"/>
        <v>0</v>
      </c>
      <c r="BT99" s="203">
        <f t="shared" si="121"/>
        <v>0</v>
      </c>
      <c r="BU99" s="203">
        <f t="shared" si="121"/>
        <v>0</v>
      </c>
      <c r="BV99" s="203">
        <f t="shared" si="121"/>
        <v>0</v>
      </c>
      <c r="BW99" s="203">
        <f t="shared" si="121"/>
        <v>0</v>
      </c>
      <c r="BX99" s="203">
        <f t="shared" si="121"/>
        <v>0</v>
      </c>
      <c r="BY99" s="203">
        <f t="shared" si="121"/>
        <v>0</v>
      </c>
      <c r="BZ99" s="203">
        <f t="shared" si="121"/>
        <v>0</v>
      </c>
      <c r="CA99" s="203">
        <f t="shared" si="121"/>
        <v>0</v>
      </c>
      <c r="CB99" s="203">
        <f t="shared" si="121"/>
        <v>0</v>
      </c>
      <c r="CC99" s="203">
        <f t="shared" si="121"/>
        <v>0</v>
      </c>
      <c r="CD99" s="203">
        <f t="shared" si="121"/>
        <v>0</v>
      </c>
      <c r="CE99" s="203">
        <f t="shared" si="121"/>
        <v>0</v>
      </c>
      <c r="CF99" s="203">
        <f t="shared" si="121"/>
        <v>0</v>
      </c>
      <c r="CG99" s="203">
        <f t="shared" si="121"/>
        <v>0</v>
      </c>
      <c r="CH99" s="203">
        <f t="shared" si="121"/>
        <v>0</v>
      </c>
      <c r="CI99" s="203">
        <f t="shared" si="121"/>
        <v>0</v>
      </c>
      <c r="CJ99" s="203">
        <f t="shared" si="121"/>
        <v>0</v>
      </c>
      <c r="CK99" s="203">
        <f t="shared" si="121"/>
        <v>0</v>
      </c>
      <c r="CL99" s="203">
        <f t="shared" si="121"/>
        <v>0</v>
      </c>
      <c r="CM99" s="203">
        <f t="shared" si="121"/>
        <v>0</v>
      </c>
    </row>
    <row r="100" spans="2:91" hidden="1" x14ac:dyDescent="0.2">
      <c r="B100" s="205">
        <f>Inputs!DA19</f>
        <v>0</v>
      </c>
      <c r="C100" s="204"/>
      <c r="D100" s="204"/>
      <c r="E100" s="204"/>
      <c r="F100" s="204"/>
      <c r="G100" s="204"/>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4"/>
      <c r="AF100" s="203">
        <f>Inputs!DI19</f>
        <v>0</v>
      </c>
      <c r="AG100" s="203">
        <f t="shared" ref="AG100:BL100" si="122">AF100*(1+AG43)</f>
        <v>0</v>
      </c>
      <c r="AH100" s="203">
        <f t="shared" si="122"/>
        <v>0</v>
      </c>
      <c r="AI100" s="203">
        <f t="shared" si="122"/>
        <v>0</v>
      </c>
      <c r="AJ100" s="203">
        <f t="shared" si="122"/>
        <v>0</v>
      </c>
      <c r="AK100" s="203">
        <f t="shared" si="122"/>
        <v>0</v>
      </c>
      <c r="AL100" s="203">
        <f t="shared" si="122"/>
        <v>0</v>
      </c>
      <c r="AM100" s="203">
        <f t="shared" si="122"/>
        <v>0</v>
      </c>
      <c r="AN100" s="203">
        <f t="shared" si="122"/>
        <v>0</v>
      </c>
      <c r="AO100" s="203">
        <f t="shared" si="122"/>
        <v>0</v>
      </c>
      <c r="AP100" s="203">
        <f t="shared" si="122"/>
        <v>0</v>
      </c>
      <c r="AQ100" s="203">
        <f t="shared" si="122"/>
        <v>0</v>
      </c>
      <c r="AR100" s="203">
        <f t="shared" si="122"/>
        <v>0</v>
      </c>
      <c r="AS100" s="203">
        <f t="shared" si="122"/>
        <v>0</v>
      </c>
      <c r="AT100" s="203">
        <f t="shared" si="122"/>
        <v>0</v>
      </c>
      <c r="AU100" s="203">
        <f t="shared" si="122"/>
        <v>0</v>
      </c>
      <c r="AV100" s="203">
        <f t="shared" si="122"/>
        <v>0</v>
      </c>
      <c r="AW100" s="203">
        <f t="shared" si="122"/>
        <v>0</v>
      </c>
      <c r="AX100" s="203">
        <f t="shared" si="122"/>
        <v>0</v>
      </c>
      <c r="AY100" s="203">
        <f t="shared" si="122"/>
        <v>0</v>
      </c>
      <c r="AZ100" s="203">
        <f t="shared" si="122"/>
        <v>0</v>
      </c>
      <c r="BA100" s="203">
        <f t="shared" si="122"/>
        <v>0</v>
      </c>
      <c r="BB100" s="203">
        <f t="shared" si="122"/>
        <v>0</v>
      </c>
      <c r="BC100" s="203">
        <f t="shared" si="122"/>
        <v>0</v>
      </c>
      <c r="BD100" s="203">
        <f t="shared" si="122"/>
        <v>0</v>
      </c>
      <c r="BE100" s="203">
        <f t="shared" si="122"/>
        <v>0</v>
      </c>
      <c r="BF100" s="203">
        <f t="shared" si="122"/>
        <v>0</v>
      </c>
      <c r="BG100" s="203">
        <f t="shared" si="122"/>
        <v>0</v>
      </c>
      <c r="BH100" s="203">
        <f t="shared" si="122"/>
        <v>0</v>
      </c>
      <c r="BI100" s="203">
        <f t="shared" si="122"/>
        <v>0</v>
      </c>
      <c r="BJ100" s="203">
        <f t="shared" si="122"/>
        <v>0</v>
      </c>
      <c r="BK100" s="203">
        <f t="shared" si="122"/>
        <v>0</v>
      </c>
      <c r="BL100" s="203">
        <f t="shared" si="122"/>
        <v>0</v>
      </c>
      <c r="BM100" s="203">
        <f t="shared" ref="BM100:CM100" si="123">BL100*(1+BM43)</f>
        <v>0</v>
      </c>
      <c r="BN100" s="203">
        <f t="shared" si="123"/>
        <v>0</v>
      </c>
      <c r="BO100" s="203">
        <f t="shared" si="123"/>
        <v>0</v>
      </c>
      <c r="BP100" s="203">
        <f t="shared" si="123"/>
        <v>0</v>
      </c>
      <c r="BQ100" s="203">
        <f t="shared" si="123"/>
        <v>0</v>
      </c>
      <c r="BR100" s="203">
        <f t="shared" si="123"/>
        <v>0</v>
      </c>
      <c r="BS100" s="203">
        <f t="shared" si="123"/>
        <v>0</v>
      </c>
      <c r="BT100" s="203">
        <f t="shared" si="123"/>
        <v>0</v>
      </c>
      <c r="BU100" s="203">
        <f t="shared" si="123"/>
        <v>0</v>
      </c>
      <c r="BV100" s="203">
        <f t="shared" si="123"/>
        <v>0</v>
      </c>
      <c r="BW100" s="203">
        <f t="shared" si="123"/>
        <v>0</v>
      </c>
      <c r="BX100" s="203">
        <f t="shared" si="123"/>
        <v>0</v>
      </c>
      <c r="BY100" s="203">
        <f t="shared" si="123"/>
        <v>0</v>
      </c>
      <c r="BZ100" s="203">
        <f t="shared" si="123"/>
        <v>0</v>
      </c>
      <c r="CA100" s="203">
        <f t="shared" si="123"/>
        <v>0</v>
      </c>
      <c r="CB100" s="203">
        <f t="shared" si="123"/>
        <v>0</v>
      </c>
      <c r="CC100" s="203">
        <f t="shared" si="123"/>
        <v>0</v>
      </c>
      <c r="CD100" s="203">
        <f t="shared" si="123"/>
        <v>0</v>
      </c>
      <c r="CE100" s="203">
        <f t="shared" si="123"/>
        <v>0</v>
      </c>
      <c r="CF100" s="203">
        <f t="shared" si="123"/>
        <v>0</v>
      </c>
      <c r="CG100" s="203">
        <f t="shared" si="123"/>
        <v>0</v>
      </c>
      <c r="CH100" s="203">
        <f t="shared" si="123"/>
        <v>0</v>
      </c>
      <c r="CI100" s="203">
        <f t="shared" si="123"/>
        <v>0</v>
      </c>
      <c r="CJ100" s="203">
        <f t="shared" si="123"/>
        <v>0</v>
      </c>
      <c r="CK100" s="203">
        <f t="shared" si="123"/>
        <v>0</v>
      </c>
      <c r="CL100" s="203">
        <f t="shared" si="123"/>
        <v>0</v>
      </c>
      <c r="CM100" s="203">
        <f t="shared" si="123"/>
        <v>0</v>
      </c>
    </row>
    <row r="101" spans="2:91" hidden="1" x14ac:dyDescent="0.2">
      <c r="B101" s="205">
        <f>Inputs!DA20</f>
        <v>0</v>
      </c>
      <c r="C101" s="204"/>
      <c r="D101" s="204"/>
      <c r="E101" s="204"/>
      <c r="F101" s="204"/>
      <c r="G101" s="204"/>
      <c r="H101" s="204"/>
      <c r="I101" s="204"/>
      <c r="J101" s="204"/>
      <c r="K101" s="204"/>
      <c r="L101" s="204"/>
      <c r="M101" s="204"/>
      <c r="N101" s="204"/>
      <c r="O101" s="204"/>
      <c r="P101" s="204"/>
      <c r="Q101" s="204"/>
      <c r="R101" s="204"/>
      <c r="S101" s="204"/>
      <c r="T101" s="204"/>
      <c r="U101" s="204"/>
      <c r="V101" s="204"/>
      <c r="W101" s="204"/>
      <c r="X101" s="204"/>
      <c r="Y101" s="204"/>
      <c r="Z101" s="204"/>
      <c r="AA101" s="204"/>
      <c r="AB101" s="204"/>
      <c r="AC101" s="204"/>
      <c r="AD101" s="204"/>
      <c r="AF101" s="203">
        <f>Inputs!DI20</f>
        <v>0</v>
      </c>
      <c r="AG101" s="203">
        <f t="shared" ref="AG101:BL101" si="124">AF101*(1+AG44)</f>
        <v>0</v>
      </c>
      <c r="AH101" s="203">
        <f t="shared" si="124"/>
        <v>0</v>
      </c>
      <c r="AI101" s="203">
        <f t="shared" si="124"/>
        <v>0</v>
      </c>
      <c r="AJ101" s="203">
        <f t="shared" si="124"/>
        <v>0</v>
      </c>
      <c r="AK101" s="203">
        <f t="shared" si="124"/>
        <v>0</v>
      </c>
      <c r="AL101" s="203">
        <f t="shared" si="124"/>
        <v>0</v>
      </c>
      <c r="AM101" s="203">
        <f t="shared" si="124"/>
        <v>0</v>
      </c>
      <c r="AN101" s="203">
        <f t="shared" si="124"/>
        <v>0</v>
      </c>
      <c r="AO101" s="203">
        <f t="shared" si="124"/>
        <v>0</v>
      </c>
      <c r="AP101" s="203">
        <f t="shared" si="124"/>
        <v>0</v>
      </c>
      <c r="AQ101" s="203">
        <f t="shared" si="124"/>
        <v>0</v>
      </c>
      <c r="AR101" s="203">
        <f t="shared" si="124"/>
        <v>0</v>
      </c>
      <c r="AS101" s="203">
        <f t="shared" si="124"/>
        <v>0</v>
      </c>
      <c r="AT101" s="203">
        <f t="shared" si="124"/>
        <v>0</v>
      </c>
      <c r="AU101" s="203">
        <f t="shared" si="124"/>
        <v>0</v>
      </c>
      <c r="AV101" s="203">
        <f t="shared" si="124"/>
        <v>0</v>
      </c>
      <c r="AW101" s="203">
        <f t="shared" si="124"/>
        <v>0</v>
      </c>
      <c r="AX101" s="203">
        <f t="shared" si="124"/>
        <v>0</v>
      </c>
      <c r="AY101" s="203">
        <f t="shared" si="124"/>
        <v>0</v>
      </c>
      <c r="AZ101" s="203">
        <f t="shared" si="124"/>
        <v>0</v>
      </c>
      <c r="BA101" s="203">
        <f t="shared" si="124"/>
        <v>0</v>
      </c>
      <c r="BB101" s="203">
        <f t="shared" si="124"/>
        <v>0</v>
      </c>
      <c r="BC101" s="203">
        <f t="shared" si="124"/>
        <v>0</v>
      </c>
      <c r="BD101" s="203">
        <f t="shared" si="124"/>
        <v>0</v>
      </c>
      <c r="BE101" s="203">
        <f t="shared" si="124"/>
        <v>0</v>
      </c>
      <c r="BF101" s="203">
        <f t="shared" si="124"/>
        <v>0</v>
      </c>
      <c r="BG101" s="203">
        <f t="shared" si="124"/>
        <v>0</v>
      </c>
      <c r="BH101" s="203">
        <f t="shared" si="124"/>
        <v>0</v>
      </c>
      <c r="BI101" s="203">
        <f t="shared" si="124"/>
        <v>0</v>
      </c>
      <c r="BJ101" s="203">
        <f t="shared" si="124"/>
        <v>0</v>
      </c>
      <c r="BK101" s="203">
        <f t="shared" si="124"/>
        <v>0</v>
      </c>
      <c r="BL101" s="203">
        <f t="shared" si="124"/>
        <v>0</v>
      </c>
      <c r="BM101" s="203">
        <f t="shared" ref="BM101:CM101" si="125">BL101*(1+BM44)</f>
        <v>0</v>
      </c>
      <c r="BN101" s="203">
        <f t="shared" si="125"/>
        <v>0</v>
      </c>
      <c r="BO101" s="203">
        <f t="shared" si="125"/>
        <v>0</v>
      </c>
      <c r="BP101" s="203">
        <f t="shared" si="125"/>
        <v>0</v>
      </c>
      <c r="BQ101" s="203">
        <f t="shared" si="125"/>
        <v>0</v>
      </c>
      <c r="BR101" s="203">
        <f t="shared" si="125"/>
        <v>0</v>
      </c>
      <c r="BS101" s="203">
        <f t="shared" si="125"/>
        <v>0</v>
      </c>
      <c r="BT101" s="203">
        <f t="shared" si="125"/>
        <v>0</v>
      </c>
      <c r="BU101" s="203">
        <f t="shared" si="125"/>
        <v>0</v>
      </c>
      <c r="BV101" s="203">
        <f t="shared" si="125"/>
        <v>0</v>
      </c>
      <c r="BW101" s="203">
        <f t="shared" si="125"/>
        <v>0</v>
      </c>
      <c r="BX101" s="203">
        <f t="shared" si="125"/>
        <v>0</v>
      </c>
      <c r="BY101" s="203">
        <f t="shared" si="125"/>
        <v>0</v>
      </c>
      <c r="BZ101" s="203">
        <f t="shared" si="125"/>
        <v>0</v>
      </c>
      <c r="CA101" s="203">
        <f t="shared" si="125"/>
        <v>0</v>
      </c>
      <c r="CB101" s="203">
        <f t="shared" si="125"/>
        <v>0</v>
      </c>
      <c r="CC101" s="203">
        <f t="shared" si="125"/>
        <v>0</v>
      </c>
      <c r="CD101" s="203">
        <f t="shared" si="125"/>
        <v>0</v>
      </c>
      <c r="CE101" s="203">
        <f t="shared" si="125"/>
        <v>0</v>
      </c>
      <c r="CF101" s="203">
        <f t="shared" si="125"/>
        <v>0</v>
      </c>
      <c r="CG101" s="203">
        <f t="shared" si="125"/>
        <v>0</v>
      </c>
      <c r="CH101" s="203">
        <f t="shared" si="125"/>
        <v>0</v>
      </c>
      <c r="CI101" s="203">
        <f t="shared" si="125"/>
        <v>0</v>
      </c>
      <c r="CJ101" s="203">
        <f t="shared" si="125"/>
        <v>0</v>
      </c>
      <c r="CK101" s="203">
        <f t="shared" si="125"/>
        <v>0</v>
      </c>
      <c r="CL101" s="203">
        <f t="shared" si="125"/>
        <v>0</v>
      </c>
      <c r="CM101" s="203">
        <f t="shared" si="125"/>
        <v>0</v>
      </c>
    </row>
    <row r="102" spans="2:91" hidden="1" x14ac:dyDescent="0.2">
      <c r="B102" s="205">
        <f>Inputs!DA21</f>
        <v>0</v>
      </c>
      <c r="C102" s="204"/>
      <c r="D102" s="204"/>
      <c r="E102" s="204"/>
      <c r="F102" s="204"/>
      <c r="G102" s="204"/>
      <c r="H102" s="204"/>
      <c r="I102" s="204"/>
      <c r="J102" s="204"/>
      <c r="K102" s="204"/>
      <c r="L102" s="204"/>
      <c r="M102" s="204"/>
      <c r="N102" s="204"/>
      <c r="O102" s="204"/>
      <c r="P102" s="204"/>
      <c r="Q102" s="204"/>
      <c r="R102" s="204"/>
      <c r="S102" s="204"/>
      <c r="T102" s="204"/>
      <c r="U102" s="204"/>
      <c r="V102" s="204"/>
      <c r="W102" s="204"/>
      <c r="X102" s="204"/>
      <c r="Y102" s="204"/>
      <c r="Z102" s="204"/>
      <c r="AA102" s="204"/>
      <c r="AB102" s="204"/>
      <c r="AC102" s="204"/>
      <c r="AD102" s="204"/>
      <c r="AF102" s="203">
        <f>Inputs!DI21</f>
        <v>0</v>
      </c>
      <c r="AG102" s="203">
        <f t="shared" ref="AG102:BL102" si="126">AF102*(1+AG45)</f>
        <v>0</v>
      </c>
      <c r="AH102" s="203">
        <f t="shared" si="126"/>
        <v>0</v>
      </c>
      <c r="AI102" s="203">
        <f t="shared" si="126"/>
        <v>0</v>
      </c>
      <c r="AJ102" s="203">
        <f t="shared" si="126"/>
        <v>0</v>
      </c>
      <c r="AK102" s="203">
        <f t="shared" si="126"/>
        <v>0</v>
      </c>
      <c r="AL102" s="203">
        <f t="shared" si="126"/>
        <v>0</v>
      </c>
      <c r="AM102" s="203">
        <f t="shared" si="126"/>
        <v>0</v>
      </c>
      <c r="AN102" s="203">
        <f t="shared" si="126"/>
        <v>0</v>
      </c>
      <c r="AO102" s="203">
        <f t="shared" si="126"/>
        <v>0</v>
      </c>
      <c r="AP102" s="203">
        <f t="shared" si="126"/>
        <v>0</v>
      </c>
      <c r="AQ102" s="203">
        <f t="shared" si="126"/>
        <v>0</v>
      </c>
      <c r="AR102" s="203">
        <f t="shared" si="126"/>
        <v>0</v>
      </c>
      <c r="AS102" s="203">
        <f t="shared" si="126"/>
        <v>0</v>
      </c>
      <c r="AT102" s="203">
        <f t="shared" si="126"/>
        <v>0</v>
      </c>
      <c r="AU102" s="203">
        <f t="shared" si="126"/>
        <v>0</v>
      </c>
      <c r="AV102" s="203">
        <f t="shared" si="126"/>
        <v>0</v>
      </c>
      <c r="AW102" s="203">
        <f t="shared" si="126"/>
        <v>0</v>
      </c>
      <c r="AX102" s="203">
        <f t="shared" si="126"/>
        <v>0</v>
      </c>
      <c r="AY102" s="203">
        <f t="shared" si="126"/>
        <v>0</v>
      </c>
      <c r="AZ102" s="203">
        <f t="shared" si="126"/>
        <v>0</v>
      </c>
      <c r="BA102" s="203">
        <f t="shared" si="126"/>
        <v>0</v>
      </c>
      <c r="BB102" s="203">
        <f t="shared" si="126"/>
        <v>0</v>
      </c>
      <c r="BC102" s="203">
        <f t="shared" si="126"/>
        <v>0</v>
      </c>
      <c r="BD102" s="203">
        <f t="shared" si="126"/>
        <v>0</v>
      </c>
      <c r="BE102" s="203">
        <f t="shared" si="126"/>
        <v>0</v>
      </c>
      <c r="BF102" s="203">
        <f t="shared" si="126"/>
        <v>0</v>
      </c>
      <c r="BG102" s="203">
        <f t="shared" si="126"/>
        <v>0</v>
      </c>
      <c r="BH102" s="203">
        <f t="shared" si="126"/>
        <v>0</v>
      </c>
      <c r="BI102" s="203">
        <f t="shared" si="126"/>
        <v>0</v>
      </c>
      <c r="BJ102" s="203">
        <f t="shared" si="126"/>
        <v>0</v>
      </c>
      <c r="BK102" s="203">
        <f t="shared" si="126"/>
        <v>0</v>
      </c>
      <c r="BL102" s="203">
        <f t="shared" si="126"/>
        <v>0</v>
      </c>
      <c r="BM102" s="203">
        <f t="shared" ref="BM102:CM102" si="127">BL102*(1+BM45)</f>
        <v>0</v>
      </c>
      <c r="BN102" s="203">
        <f t="shared" si="127"/>
        <v>0</v>
      </c>
      <c r="BO102" s="203">
        <f t="shared" si="127"/>
        <v>0</v>
      </c>
      <c r="BP102" s="203">
        <f t="shared" si="127"/>
        <v>0</v>
      </c>
      <c r="BQ102" s="203">
        <f t="shared" si="127"/>
        <v>0</v>
      </c>
      <c r="BR102" s="203">
        <f t="shared" si="127"/>
        <v>0</v>
      </c>
      <c r="BS102" s="203">
        <f t="shared" si="127"/>
        <v>0</v>
      </c>
      <c r="BT102" s="203">
        <f t="shared" si="127"/>
        <v>0</v>
      </c>
      <c r="BU102" s="203">
        <f t="shared" si="127"/>
        <v>0</v>
      </c>
      <c r="BV102" s="203">
        <f t="shared" si="127"/>
        <v>0</v>
      </c>
      <c r="BW102" s="203">
        <f t="shared" si="127"/>
        <v>0</v>
      </c>
      <c r="BX102" s="203">
        <f t="shared" si="127"/>
        <v>0</v>
      </c>
      <c r="BY102" s="203">
        <f t="shared" si="127"/>
        <v>0</v>
      </c>
      <c r="BZ102" s="203">
        <f t="shared" si="127"/>
        <v>0</v>
      </c>
      <c r="CA102" s="203">
        <f t="shared" si="127"/>
        <v>0</v>
      </c>
      <c r="CB102" s="203">
        <f t="shared" si="127"/>
        <v>0</v>
      </c>
      <c r="CC102" s="203">
        <f t="shared" si="127"/>
        <v>0</v>
      </c>
      <c r="CD102" s="203">
        <f t="shared" si="127"/>
        <v>0</v>
      </c>
      <c r="CE102" s="203">
        <f t="shared" si="127"/>
        <v>0</v>
      </c>
      <c r="CF102" s="203">
        <f t="shared" si="127"/>
        <v>0</v>
      </c>
      <c r="CG102" s="203">
        <f t="shared" si="127"/>
        <v>0</v>
      </c>
      <c r="CH102" s="203">
        <f t="shared" si="127"/>
        <v>0</v>
      </c>
      <c r="CI102" s="203">
        <f t="shared" si="127"/>
        <v>0</v>
      </c>
      <c r="CJ102" s="203">
        <f t="shared" si="127"/>
        <v>0</v>
      </c>
      <c r="CK102" s="203">
        <f t="shared" si="127"/>
        <v>0</v>
      </c>
      <c r="CL102" s="203">
        <f t="shared" si="127"/>
        <v>0</v>
      </c>
      <c r="CM102" s="203">
        <f t="shared" si="127"/>
        <v>0</v>
      </c>
    </row>
    <row r="103" spans="2:91" hidden="1" x14ac:dyDescent="0.2">
      <c r="B103" s="205">
        <f>Inputs!DA22</f>
        <v>0</v>
      </c>
      <c r="C103" s="204"/>
      <c r="D103" s="204"/>
      <c r="E103" s="204"/>
      <c r="F103" s="204"/>
      <c r="G103" s="204"/>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4"/>
      <c r="AF103" s="203">
        <f>Inputs!DI22</f>
        <v>0</v>
      </c>
      <c r="AG103" s="203">
        <f t="shared" ref="AG103:BL103" si="128">AF103*(1+AG46)</f>
        <v>0</v>
      </c>
      <c r="AH103" s="203">
        <f t="shared" si="128"/>
        <v>0</v>
      </c>
      <c r="AI103" s="203">
        <f t="shared" si="128"/>
        <v>0</v>
      </c>
      <c r="AJ103" s="203">
        <f t="shared" si="128"/>
        <v>0</v>
      </c>
      <c r="AK103" s="203">
        <f t="shared" si="128"/>
        <v>0</v>
      </c>
      <c r="AL103" s="203">
        <f t="shared" si="128"/>
        <v>0</v>
      </c>
      <c r="AM103" s="203">
        <f t="shared" si="128"/>
        <v>0</v>
      </c>
      <c r="AN103" s="203">
        <f t="shared" si="128"/>
        <v>0</v>
      </c>
      <c r="AO103" s="203">
        <f t="shared" si="128"/>
        <v>0</v>
      </c>
      <c r="AP103" s="203">
        <f t="shared" si="128"/>
        <v>0</v>
      </c>
      <c r="AQ103" s="203">
        <f t="shared" si="128"/>
        <v>0</v>
      </c>
      <c r="AR103" s="203">
        <f t="shared" si="128"/>
        <v>0</v>
      </c>
      <c r="AS103" s="203">
        <f t="shared" si="128"/>
        <v>0</v>
      </c>
      <c r="AT103" s="203">
        <f t="shared" si="128"/>
        <v>0</v>
      </c>
      <c r="AU103" s="203">
        <f t="shared" si="128"/>
        <v>0</v>
      </c>
      <c r="AV103" s="203">
        <f t="shared" si="128"/>
        <v>0</v>
      </c>
      <c r="AW103" s="203">
        <f t="shared" si="128"/>
        <v>0</v>
      </c>
      <c r="AX103" s="203">
        <f t="shared" si="128"/>
        <v>0</v>
      </c>
      <c r="AY103" s="203">
        <f t="shared" si="128"/>
        <v>0</v>
      </c>
      <c r="AZ103" s="203">
        <f t="shared" si="128"/>
        <v>0</v>
      </c>
      <c r="BA103" s="203">
        <f t="shared" si="128"/>
        <v>0</v>
      </c>
      <c r="BB103" s="203">
        <f t="shared" si="128"/>
        <v>0</v>
      </c>
      <c r="BC103" s="203">
        <f t="shared" si="128"/>
        <v>0</v>
      </c>
      <c r="BD103" s="203">
        <f t="shared" si="128"/>
        <v>0</v>
      </c>
      <c r="BE103" s="203">
        <f t="shared" si="128"/>
        <v>0</v>
      </c>
      <c r="BF103" s="203">
        <f t="shared" si="128"/>
        <v>0</v>
      </c>
      <c r="BG103" s="203">
        <f t="shared" si="128"/>
        <v>0</v>
      </c>
      <c r="BH103" s="203">
        <f t="shared" si="128"/>
        <v>0</v>
      </c>
      <c r="BI103" s="203">
        <f t="shared" si="128"/>
        <v>0</v>
      </c>
      <c r="BJ103" s="203">
        <f t="shared" si="128"/>
        <v>0</v>
      </c>
      <c r="BK103" s="203">
        <f t="shared" si="128"/>
        <v>0</v>
      </c>
      <c r="BL103" s="203">
        <f t="shared" si="128"/>
        <v>0</v>
      </c>
      <c r="BM103" s="203">
        <f t="shared" ref="BM103:CM103" si="129">BL103*(1+BM46)</f>
        <v>0</v>
      </c>
      <c r="BN103" s="203">
        <f t="shared" si="129"/>
        <v>0</v>
      </c>
      <c r="BO103" s="203">
        <f t="shared" si="129"/>
        <v>0</v>
      </c>
      <c r="BP103" s="203">
        <f t="shared" si="129"/>
        <v>0</v>
      </c>
      <c r="BQ103" s="203">
        <f t="shared" si="129"/>
        <v>0</v>
      </c>
      <c r="BR103" s="203">
        <f t="shared" si="129"/>
        <v>0</v>
      </c>
      <c r="BS103" s="203">
        <f t="shared" si="129"/>
        <v>0</v>
      </c>
      <c r="BT103" s="203">
        <f t="shared" si="129"/>
        <v>0</v>
      </c>
      <c r="BU103" s="203">
        <f t="shared" si="129"/>
        <v>0</v>
      </c>
      <c r="BV103" s="203">
        <f t="shared" si="129"/>
        <v>0</v>
      </c>
      <c r="BW103" s="203">
        <f t="shared" si="129"/>
        <v>0</v>
      </c>
      <c r="BX103" s="203">
        <f t="shared" si="129"/>
        <v>0</v>
      </c>
      <c r="BY103" s="203">
        <f t="shared" si="129"/>
        <v>0</v>
      </c>
      <c r="BZ103" s="203">
        <f t="shared" si="129"/>
        <v>0</v>
      </c>
      <c r="CA103" s="203">
        <f t="shared" si="129"/>
        <v>0</v>
      </c>
      <c r="CB103" s="203">
        <f t="shared" si="129"/>
        <v>0</v>
      </c>
      <c r="CC103" s="203">
        <f t="shared" si="129"/>
        <v>0</v>
      </c>
      <c r="CD103" s="203">
        <f t="shared" si="129"/>
        <v>0</v>
      </c>
      <c r="CE103" s="203">
        <f t="shared" si="129"/>
        <v>0</v>
      </c>
      <c r="CF103" s="203">
        <f t="shared" si="129"/>
        <v>0</v>
      </c>
      <c r="CG103" s="203">
        <f t="shared" si="129"/>
        <v>0</v>
      </c>
      <c r="CH103" s="203">
        <f t="shared" si="129"/>
        <v>0</v>
      </c>
      <c r="CI103" s="203">
        <f t="shared" si="129"/>
        <v>0</v>
      </c>
      <c r="CJ103" s="203">
        <f t="shared" si="129"/>
        <v>0</v>
      </c>
      <c r="CK103" s="203">
        <f t="shared" si="129"/>
        <v>0</v>
      </c>
      <c r="CL103" s="203">
        <f t="shared" si="129"/>
        <v>0</v>
      </c>
      <c r="CM103" s="203">
        <f t="shared" si="129"/>
        <v>0</v>
      </c>
    </row>
    <row r="104" spans="2:91" hidden="1" x14ac:dyDescent="0.2">
      <c r="B104" s="205">
        <f>Inputs!DA23</f>
        <v>0</v>
      </c>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204"/>
      <c r="AF104" s="203">
        <f>Inputs!DI23</f>
        <v>0</v>
      </c>
      <c r="AG104" s="203">
        <f t="shared" ref="AG104:BL104" si="130">AF104*(1+AG47)</f>
        <v>0</v>
      </c>
      <c r="AH104" s="203">
        <f t="shared" si="130"/>
        <v>0</v>
      </c>
      <c r="AI104" s="203">
        <f t="shared" si="130"/>
        <v>0</v>
      </c>
      <c r="AJ104" s="203">
        <f t="shared" si="130"/>
        <v>0</v>
      </c>
      <c r="AK104" s="203">
        <f t="shared" si="130"/>
        <v>0</v>
      </c>
      <c r="AL104" s="203">
        <f t="shared" si="130"/>
        <v>0</v>
      </c>
      <c r="AM104" s="203">
        <f t="shared" si="130"/>
        <v>0</v>
      </c>
      <c r="AN104" s="203">
        <f t="shared" si="130"/>
        <v>0</v>
      </c>
      <c r="AO104" s="203">
        <f t="shared" si="130"/>
        <v>0</v>
      </c>
      <c r="AP104" s="203">
        <f t="shared" si="130"/>
        <v>0</v>
      </c>
      <c r="AQ104" s="203">
        <f t="shared" si="130"/>
        <v>0</v>
      </c>
      <c r="AR104" s="203">
        <f t="shared" si="130"/>
        <v>0</v>
      </c>
      <c r="AS104" s="203">
        <f t="shared" si="130"/>
        <v>0</v>
      </c>
      <c r="AT104" s="203">
        <f t="shared" si="130"/>
        <v>0</v>
      </c>
      <c r="AU104" s="203">
        <f t="shared" si="130"/>
        <v>0</v>
      </c>
      <c r="AV104" s="203">
        <f t="shared" si="130"/>
        <v>0</v>
      </c>
      <c r="AW104" s="203">
        <f t="shared" si="130"/>
        <v>0</v>
      </c>
      <c r="AX104" s="203">
        <f t="shared" si="130"/>
        <v>0</v>
      </c>
      <c r="AY104" s="203">
        <f t="shared" si="130"/>
        <v>0</v>
      </c>
      <c r="AZ104" s="203">
        <f t="shared" si="130"/>
        <v>0</v>
      </c>
      <c r="BA104" s="203">
        <f t="shared" si="130"/>
        <v>0</v>
      </c>
      <c r="BB104" s="203">
        <f t="shared" si="130"/>
        <v>0</v>
      </c>
      <c r="BC104" s="203">
        <f t="shared" si="130"/>
        <v>0</v>
      </c>
      <c r="BD104" s="203">
        <f t="shared" si="130"/>
        <v>0</v>
      </c>
      <c r="BE104" s="203">
        <f t="shared" si="130"/>
        <v>0</v>
      </c>
      <c r="BF104" s="203">
        <f t="shared" si="130"/>
        <v>0</v>
      </c>
      <c r="BG104" s="203">
        <f t="shared" si="130"/>
        <v>0</v>
      </c>
      <c r="BH104" s="203">
        <f t="shared" si="130"/>
        <v>0</v>
      </c>
      <c r="BI104" s="203">
        <f t="shared" si="130"/>
        <v>0</v>
      </c>
      <c r="BJ104" s="203">
        <f t="shared" si="130"/>
        <v>0</v>
      </c>
      <c r="BK104" s="203">
        <f t="shared" si="130"/>
        <v>0</v>
      </c>
      <c r="BL104" s="203">
        <f t="shared" si="130"/>
        <v>0</v>
      </c>
      <c r="BM104" s="203">
        <f t="shared" ref="BM104:CM104" si="131">BL104*(1+BM47)</f>
        <v>0</v>
      </c>
      <c r="BN104" s="203">
        <f t="shared" si="131"/>
        <v>0</v>
      </c>
      <c r="BO104" s="203">
        <f t="shared" si="131"/>
        <v>0</v>
      </c>
      <c r="BP104" s="203">
        <f t="shared" si="131"/>
        <v>0</v>
      </c>
      <c r="BQ104" s="203">
        <f t="shared" si="131"/>
        <v>0</v>
      </c>
      <c r="BR104" s="203">
        <f t="shared" si="131"/>
        <v>0</v>
      </c>
      <c r="BS104" s="203">
        <f t="shared" si="131"/>
        <v>0</v>
      </c>
      <c r="BT104" s="203">
        <f t="shared" si="131"/>
        <v>0</v>
      </c>
      <c r="BU104" s="203">
        <f t="shared" si="131"/>
        <v>0</v>
      </c>
      <c r="BV104" s="203">
        <f t="shared" si="131"/>
        <v>0</v>
      </c>
      <c r="BW104" s="203">
        <f t="shared" si="131"/>
        <v>0</v>
      </c>
      <c r="BX104" s="203">
        <f t="shared" si="131"/>
        <v>0</v>
      </c>
      <c r="BY104" s="203">
        <f t="shared" si="131"/>
        <v>0</v>
      </c>
      <c r="BZ104" s="203">
        <f t="shared" si="131"/>
        <v>0</v>
      </c>
      <c r="CA104" s="203">
        <f t="shared" si="131"/>
        <v>0</v>
      </c>
      <c r="CB104" s="203">
        <f t="shared" si="131"/>
        <v>0</v>
      </c>
      <c r="CC104" s="203">
        <f t="shared" si="131"/>
        <v>0</v>
      </c>
      <c r="CD104" s="203">
        <f t="shared" si="131"/>
        <v>0</v>
      </c>
      <c r="CE104" s="203">
        <f t="shared" si="131"/>
        <v>0</v>
      </c>
      <c r="CF104" s="203">
        <f t="shared" si="131"/>
        <v>0</v>
      </c>
      <c r="CG104" s="203">
        <f t="shared" si="131"/>
        <v>0</v>
      </c>
      <c r="CH104" s="203">
        <f t="shared" si="131"/>
        <v>0</v>
      </c>
      <c r="CI104" s="203">
        <f t="shared" si="131"/>
        <v>0</v>
      </c>
      <c r="CJ104" s="203">
        <f t="shared" si="131"/>
        <v>0</v>
      </c>
      <c r="CK104" s="203">
        <f t="shared" si="131"/>
        <v>0</v>
      </c>
      <c r="CL104" s="203">
        <f t="shared" si="131"/>
        <v>0</v>
      </c>
      <c r="CM104" s="203">
        <f t="shared" si="131"/>
        <v>0</v>
      </c>
    </row>
    <row r="105" spans="2:91" hidden="1" x14ac:dyDescent="0.2">
      <c r="B105" s="205">
        <f>Inputs!DA24</f>
        <v>0</v>
      </c>
      <c r="C105" s="204"/>
      <c r="D105" s="204"/>
      <c r="E105" s="204"/>
      <c r="F105" s="204"/>
      <c r="G105" s="204"/>
      <c r="H105" s="204"/>
      <c r="I105" s="204"/>
      <c r="J105" s="204"/>
      <c r="K105" s="204"/>
      <c r="L105" s="204"/>
      <c r="M105" s="204"/>
      <c r="N105" s="204"/>
      <c r="O105" s="204"/>
      <c r="P105" s="204"/>
      <c r="Q105" s="204"/>
      <c r="R105" s="204"/>
      <c r="S105" s="204"/>
      <c r="T105" s="204"/>
      <c r="U105" s="204"/>
      <c r="V105" s="204"/>
      <c r="W105" s="204"/>
      <c r="X105" s="204"/>
      <c r="Y105" s="204"/>
      <c r="Z105" s="204"/>
      <c r="AA105" s="204"/>
      <c r="AB105" s="204"/>
      <c r="AC105" s="204"/>
      <c r="AD105" s="204"/>
      <c r="AF105" s="203">
        <f>Inputs!DI24</f>
        <v>0</v>
      </c>
      <c r="AG105" s="203">
        <f t="shared" ref="AG105:BL105" si="132">AF105*(1+AG48)</f>
        <v>0</v>
      </c>
      <c r="AH105" s="203">
        <f t="shared" si="132"/>
        <v>0</v>
      </c>
      <c r="AI105" s="203">
        <f t="shared" si="132"/>
        <v>0</v>
      </c>
      <c r="AJ105" s="203">
        <f t="shared" si="132"/>
        <v>0</v>
      </c>
      <c r="AK105" s="203">
        <f t="shared" si="132"/>
        <v>0</v>
      </c>
      <c r="AL105" s="203">
        <f t="shared" si="132"/>
        <v>0</v>
      </c>
      <c r="AM105" s="203">
        <f t="shared" si="132"/>
        <v>0</v>
      </c>
      <c r="AN105" s="203">
        <f t="shared" si="132"/>
        <v>0</v>
      </c>
      <c r="AO105" s="203">
        <f t="shared" si="132"/>
        <v>0</v>
      </c>
      <c r="AP105" s="203">
        <f t="shared" si="132"/>
        <v>0</v>
      </c>
      <c r="AQ105" s="203">
        <f t="shared" si="132"/>
        <v>0</v>
      </c>
      <c r="AR105" s="203">
        <f t="shared" si="132"/>
        <v>0</v>
      </c>
      <c r="AS105" s="203">
        <f t="shared" si="132"/>
        <v>0</v>
      </c>
      <c r="AT105" s="203">
        <f t="shared" si="132"/>
        <v>0</v>
      </c>
      <c r="AU105" s="203">
        <f t="shared" si="132"/>
        <v>0</v>
      </c>
      <c r="AV105" s="203">
        <f t="shared" si="132"/>
        <v>0</v>
      </c>
      <c r="AW105" s="203">
        <f t="shared" si="132"/>
        <v>0</v>
      </c>
      <c r="AX105" s="203">
        <f t="shared" si="132"/>
        <v>0</v>
      </c>
      <c r="AY105" s="203">
        <f t="shared" si="132"/>
        <v>0</v>
      </c>
      <c r="AZ105" s="203">
        <f t="shared" si="132"/>
        <v>0</v>
      </c>
      <c r="BA105" s="203">
        <f t="shared" si="132"/>
        <v>0</v>
      </c>
      <c r="BB105" s="203">
        <f t="shared" si="132"/>
        <v>0</v>
      </c>
      <c r="BC105" s="203">
        <f t="shared" si="132"/>
        <v>0</v>
      </c>
      <c r="BD105" s="203">
        <f t="shared" si="132"/>
        <v>0</v>
      </c>
      <c r="BE105" s="203">
        <f t="shared" si="132"/>
        <v>0</v>
      </c>
      <c r="BF105" s="203">
        <f t="shared" si="132"/>
        <v>0</v>
      </c>
      <c r="BG105" s="203">
        <f t="shared" si="132"/>
        <v>0</v>
      </c>
      <c r="BH105" s="203">
        <f t="shared" si="132"/>
        <v>0</v>
      </c>
      <c r="BI105" s="203">
        <f t="shared" si="132"/>
        <v>0</v>
      </c>
      <c r="BJ105" s="203">
        <f t="shared" si="132"/>
        <v>0</v>
      </c>
      <c r="BK105" s="203">
        <f t="shared" si="132"/>
        <v>0</v>
      </c>
      <c r="BL105" s="203">
        <f t="shared" si="132"/>
        <v>0</v>
      </c>
      <c r="BM105" s="203">
        <f t="shared" ref="BM105:CM105" si="133">BL105*(1+BM48)</f>
        <v>0</v>
      </c>
      <c r="BN105" s="203">
        <f t="shared" si="133"/>
        <v>0</v>
      </c>
      <c r="BO105" s="203">
        <f t="shared" si="133"/>
        <v>0</v>
      </c>
      <c r="BP105" s="203">
        <f t="shared" si="133"/>
        <v>0</v>
      </c>
      <c r="BQ105" s="203">
        <f t="shared" si="133"/>
        <v>0</v>
      </c>
      <c r="BR105" s="203">
        <f t="shared" si="133"/>
        <v>0</v>
      </c>
      <c r="BS105" s="203">
        <f t="shared" si="133"/>
        <v>0</v>
      </c>
      <c r="BT105" s="203">
        <f t="shared" si="133"/>
        <v>0</v>
      </c>
      <c r="BU105" s="203">
        <f t="shared" si="133"/>
        <v>0</v>
      </c>
      <c r="BV105" s="203">
        <f t="shared" si="133"/>
        <v>0</v>
      </c>
      <c r="BW105" s="203">
        <f t="shared" si="133"/>
        <v>0</v>
      </c>
      <c r="BX105" s="203">
        <f t="shared" si="133"/>
        <v>0</v>
      </c>
      <c r="BY105" s="203">
        <f t="shared" si="133"/>
        <v>0</v>
      </c>
      <c r="BZ105" s="203">
        <f t="shared" si="133"/>
        <v>0</v>
      </c>
      <c r="CA105" s="203">
        <f t="shared" si="133"/>
        <v>0</v>
      </c>
      <c r="CB105" s="203">
        <f t="shared" si="133"/>
        <v>0</v>
      </c>
      <c r="CC105" s="203">
        <f t="shared" si="133"/>
        <v>0</v>
      </c>
      <c r="CD105" s="203">
        <f t="shared" si="133"/>
        <v>0</v>
      </c>
      <c r="CE105" s="203">
        <f t="shared" si="133"/>
        <v>0</v>
      </c>
      <c r="CF105" s="203">
        <f t="shared" si="133"/>
        <v>0</v>
      </c>
      <c r="CG105" s="203">
        <f t="shared" si="133"/>
        <v>0</v>
      </c>
      <c r="CH105" s="203">
        <f t="shared" si="133"/>
        <v>0</v>
      </c>
      <c r="CI105" s="203">
        <f t="shared" si="133"/>
        <v>0</v>
      </c>
      <c r="CJ105" s="203">
        <f t="shared" si="133"/>
        <v>0</v>
      </c>
      <c r="CK105" s="203">
        <f t="shared" si="133"/>
        <v>0</v>
      </c>
      <c r="CL105" s="203">
        <f t="shared" si="133"/>
        <v>0</v>
      </c>
      <c r="CM105" s="203">
        <f t="shared" si="133"/>
        <v>0</v>
      </c>
    </row>
    <row r="106" spans="2:91" hidden="1" x14ac:dyDescent="0.2">
      <c r="B106" s="205">
        <f>Inputs!DA25</f>
        <v>0</v>
      </c>
      <c r="C106" s="204"/>
      <c r="D106" s="204"/>
      <c r="E106" s="204"/>
      <c r="F106" s="204"/>
      <c r="G106" s="204"/>
      <c r="H106" s="204"/>
      <c r="I106" s="204"/>
      <c r="J106" s="204"/>
      <c r="K106" s="204"/>
      <c r="L106" s="204"/>
      <c r="M106" s="204"/>
      <c r="N106" s="204"/>
      <c r="O106" s="204"/>
      <c r="P106" s="204"/>
      <c r="Q106" s="204"/>
      <c r="R106" s="204"/>
      <c r="S106" s="204"/>
      <c r="T106" s="204"/>
      <c r="U106" s="204"/>
      <c r="V106" s="204"/>
      <c r="W106" s="204"/>
      <c r="X106" s="204"/>
      <c r="Y106" s="204"/>
      <c r="Z106" s="204"/>
      <c r="AA106" s="204"/>
      <c r="AB106" s="204"/>
      <c r="AC106" s="204"/>
      <c r="AD106" s="204"/>
      <c r="AF106" s="203">
        <f>Inputs!DI25</f>
        <v>0</v>
      </c>
      <c r="AG106" s="203">
        <f t="shared" ref="AG106:BL106" si="134">AF106*(1+AG49)</f>
        <v>0</v>
      </c>
      <c r="AH106" s="203">
        <f t="shared" si="134"/>
        <v>0</v>
      </c>
      <c r="AI106" s="203">
        <f t="shared" si="134"/>
        <v>0</v>
      </c>
      <c r="AJ106" s="203">
        <f t="shared" si="134"/>
        <v>0</v>
      </c>
      <c r="AK106" s="203">
        <f t="shared" si="134"/>
        <v>0</v>
      </c>
      <c r="AL106" s="203">
        <f t="shared" si="134"/>
        <v>0</v>
      </c>
      <c r="AM106" s="203">
        <f t="shared" si="134"/>
        <v>0</v>
      </c>
      <c r="AN106" s="203">
        <f t="shared" si="134"/>
        <v>0</v>
      </c>
      <c r="AO106" s="203">
        <f t="shared" si="134"/>
        <v>0</v>
      </c>
      <c r="AP106" s="203">
        <f t="shared" si="134"/>
        <v>0</v>
      </c>
      <c r="AQ106" s="203">
        <f t="shared" si="134"/>
        <v>0</v>
      </c>
      <c r="AR106" s="203">
        <f t="shared" si="134"/>
        <v>0</v>
      </c>
      <c r="AS106" s="203">
        <f t="shared" si="134"/>
        <v>0</v>
      </c>
      <c r="AT106" s="203">
        <f t="shared" si="134"/>
        <v>0</v>
      </c>
      <c r="AU106" s="203">
        <f t="shared" si="134"/>
        <v>0</v>
      </c>
      <c r="AV106" s="203">
        <f t="shared" si="134"/>
        <v>0</v>
      </c>
      <c r="AW106" s="203">
        <f t="shared" si="134"/>
        <v>0</v>
      </c>
      <c r="AX106" s="203">
        <f t="shared" si="134"/>
        <v>0</v>
      </c>
      <c r="AY106" s="203">
        <f t="shared" si="134"/>
        <v>0</v>
      </c>
      <c r="AZ106" s="203">
        <f t="shared" si="134"/>
        <v>0</v>
      </c>
      <c r="BA106" s="203">
        <f t="shared" si="134"/>
        <v>0</v>
      </c>
      <c r="BB106" s="203">
        <f t="shared" si="134"/>
        <v>0</v>
      </c>
      <c r="BC106" s="203">
        <f t="shared" si="134"/>
        <v>0</v>
      </c>
      <c r="BD106" s="203">
        <f t="shared" si="134"/>
        <v>0</v>
      </c>
      <c r="BE106" s="203">
        <f t="shared" si="134"/>
        <v>0</v>
      </c>
      <c r="BF106" s="203">
        <f t="shared" si="134"/>
        <v>0</v>
      </c>
      <c r="BG106" s="203">
        <f t="shared" si="134"/>
        <v>0</v>
      </c>
      <c r="BH106" s="203">
        <f t="shared" si="134"/>
        <v>0</v>
      </c>
      <c r="BI106" s="203">
        <f t="shared" si="134"/>
        <v>0</v>
      </c>
      <c r="BJ106" s="203">
        <f t="shared" si="134"/>
        <v>0</v>
      </c>
      <c r="BK106" s="203">
        <f t="shared" si="134"/>
        <v>0</v>
      </c>
      <c r="BL106" s="203">
        <f t="shared" si="134"/>
        <v>0</v>
      </c>
      <c r="BM106" s="203">
        <f t="shared" ref="BM106:CM106" si="135">BL106*(1+BM49)</f>
        <v>0</v>
      </c>
      <c r="BN106" s="203">
        <f t="shared" si="135"/>
        <v>0</v>
      </c>
      <c r="BO106" s="203">
        <f t="shared" si="135"/>
        <v>0</v>
      </c>
      <c r="BP106" s="203">
        <f t="shared" si="135"/>
        <v>0</v>
      </c>
      <c r="BQ106" s="203">
        <f t="shared" si="135"/>
        <v>0</v>
      </c>
      <c r="BR106" s="203">
        <f t="shared" si="135"/>
        <v>0</v>
      </c>
      <c r="BS106" s="203">
        <f t="shared" si="135"/>
        <v>0</v>
      </c>
      <c r="BT106" s="203">
        <f t="shared" si="135"/>
        <v>0</v>
      </c>
      <c r="BU106" s="203">
        <f t="shared" si="135"/>
        <v>0</v>
      </c>
      <c r="BV106" s="203">
        <f t="shared" si="135"/>
        <v>0</v>
      </c>
      <c r="BW106" s="203">
        <f t="shared" si="135"/>
        <v>0</v>
      </c>
      <c r="BX106" s="203">
        <f t="shared" si="135"/>
        <v>0</v>
      </c>
      <c r="BY106" s="203">
        <f t="shared" si="135"/>
        <v>0</v>
      </c>
      <c r="BZ106" s="203">
        <f t="shared" si="135"/>
        <v>0</v>
      </c>
      <c r="CA106" s="203">
        <f t="shared" si="135"/>
        <v>0</v>
      </c>
      <c r="CB106" s="203">
        <f t="shared" si="135"/>
        <v>0</v>
      </c>
      <c r="CC106" s="203">
        <f t="shared" si="135"/>
        <v>0</v>
      </c>
      <c r="CD106" s="203">
        <f t="shared" si="135"/>
        <v>0</v>
      </c>
      <c r="CE106" s="203">
        <f t="shared" si="135"/>
        <v>0</v>
      </c>
      <c r="CF106" s="203">
        <f t="shared" si="135"/>
        <v>0</v>
      </c>
      <c r="CG106" s="203">
        <f t="shared" si="135"/>
        <v>0</v>
      </c>
      <c r="CH106" s="203">
        <f t="shared" si="135"/>
        <v>0</v>
      </c>
      <c r="CI106" s="203">
        <f t="shared" si="135"/>
        <v>0</v>
      </c>
      <c r="CJ106" s="203">
        <f t="shared" si="135"/>
        <v>0</v>
      </c>
      <c r="CK106" s="203">
        <f t="shared" si="135"/>
        <v>0</v>
      </c>
      <c r="CL106" s="203">
        <f t="shared" si="135"/>
        <v>0</v>
      </c>
      <c r="CM106" s="203">
        <f t="shared" si="135"/>
        <v>0</v>
      </c>
    </row>
    <row r="107" spans="2:91" hidden="1" x14ac:dyDescent="0.2">
      <c r="B107" s="205">
        <f>Inputs!DA26</f>
        <v>0</v>
      </c>
      <c r="C107" s="204"/>
      <c r="D107" s="204"/>
      <c r="E107" s="204"/>
      <c r="F107" s="204"/>
      <c r="G107" s="204"/>
      <c r="H107" s="204"/>
      <c r="I107" s="204"/>
      <c r="J107" s="204"/>
      <c r="K107" s="204"/>
      <c r="L107" s="204"/>
      <c r="M107" s="204"/>
      <c r="N107" s="204"/>
      <c r="O107" s="204"/>
      <c r="P107" s="204"/>
      <c r="Q107" s="204"/>
      <c r="R107" s="204"/>
      <c r="S107" s="204"/>
      <c r="T107" s="204"/>
      <c r="U107" s="204"/>
      <c r="V107" s="204"/>
      <c r="W107" s="204"/>
      <c r="X107" s="204"/>
      <c r="Y107" s="204"/>
      <c r="Z107" s="204"/>
      <c r="AA107" s="204"/>
      <c r="AB107" s="204"/>
      <c r="AC107" s="204"/>
      <c r="AD107" s="204"/>
      <c r="AF107" s="203">
        <f>Inputs!DI26</f>
        <v>0</v>
      </c>
      <c r="AG107" s="203">
        <f t="shared" ref="AG107:BL107" si="136">AF107*(1+AG50)</f>
        <v>0</v>
      </c>
      <c r="AH107" s="203">
        <f t="shared" si="136"/>
        <v>0</v>
      </c>
      <c r="AI107" s="203">
        <f t="shared" si="136"/>
        <v>0</v>
      </c>
      <c r="AJ107" s="203">
        <f t="shared" si="136"/>
        <v>0</v>
      </c>
      <c r="AK107" s="203">
        <f t="shared" si="136"/>
        <v>0</v>
      </c>
      <c r="AL107" s="203">
        <f t="shared" si="136"/>
        <v>0</v>
      </c>
      <c r="AM107" s="203">
        <f t="shared" si="136"/>
        <v>0</v>
      </c>
      <c r="AN107" s="203">
        <f t="shared" si="136"/>
        <v>0</v>
      </c>
      <c r="AO107" s="203">
        <f t="shared" si="136"/>
        <v>0</v>
      </c>
      <c r="AP107" s="203">
        <f t="shared" si="136"/>
        <v>0</v>
      </c>
      <c r="AQ107" s="203">
        <f t="shared" si="136"/>
        <v>0</v>
      </c>
      <c r="AR107" s="203">
        <f t="shared" si="136"/>
        <v>0</v>
      </c>
      <c r="AS107" s="203">
        <f t="shared" si="136"/>
        <v>0</v>
      </c>
      <c r="AT107" s="203">
        <f t="shared" si="136"/>
        <v>0</v>
      </c>
      <c r="AU107" s="203">
        <f t="shared" si="136"/>
        <v>0</v>
      </c>
      <c r="AV107" s="203">
        <f t="shared" si="136"/>
        <v>0</v>
      </c>
      <c r="AW107" s="203">
        <f t="shared" si="136"/>
        <v>0</v>
      </c>
      <c r="AX107" s="203">
        <f t="shared" si="136"/>
        <v>0</v>
      </c>
      <c r="AY107" s="203">
        <f t="shared" si="136"/>
        <v>0</v>
      </c>
      <c r="AZ107" s="203">
        <f t="shared" si="136"/>
        <v>0</v>
      </c>
      <c r="BA107" s="203">
        <f t="shared" si="136"/>
        <v>0</v>
      </c>
      <c r="BB107" s="203">
        <f t="shared" si="136"/>
        <v>0</v>
      </c>
      <c r="BC107" s="203">
        <f t="shared" si="136"/>
        <v>0</v>
      </c>
      <c r="BD107" s="203">
        <f t="shared" si="136"/>
        <v>0</v>
      </c>
      <c r="BE107" s="203">
        <f t="shared" si="136"/>
        <v>0</v>
      </c>
      <c r="BF107" s="203">
        <f t="shared" si="136"/>
        <v>0</v>
      </c>
      <c r="BG107" s="203">
        <f t="shared" si="136"/>
        <v>0</v>
      </c>
      <c r="BH107" s="203">
        <f t="shared" si="136"/>
        <v>0</v>
      </c>
      <c r="BI107" s="203">
        <f t="shared" si="136"/>
        <v>0</v>
      </c>
      <c r="BJ107" s="203">
        <f t="shared" si="136"/>
        <v>0</v>
      </c>
      <c r="BK107" s="203">
        <f t="shared" si="136"/>
        <v>0</v>
      </c>
      <c r="BL107" s="203">
        <f t="shared" si="136"/>
        <v>0</v>
      </c>
      <c r="BM107" s="203">
        <f t="shared" ref="BM107:CM107" si="137">BL107*(1+BM50)</f>
        <v>0</v>
      </c>
      <c r="BN107" s="203">
        <f t="shared" si="137"/>
        <v>0</v>
      </c>
      <c r="BO107" s="203">
        <f t="shared" si="137"/>
        <v>0</v>
      </c>
      <c r="BP107" s="203">
        <f t="shared" si="137"/>
        <v>0</v>
      </c>
      <c r="BQ107" s="203">
        <f t="shared" si="137"/>
        <v>0</v>
      </c>
      <c r="BR107" s="203">
        <f t="shared" si="137"/>
        <v>0</v>
      </c>
      <c r="BS107" s="203">
        <f t="shared" si="137"/>
        <v>0</v>
      </c>
      <c r="BT107" s="203">
        <f t="shared" si="137"/>
        <v>0</v>
      </c>
      <c r="BU107" s="203">
        <f t="shared" si="137"/>
        <v>0</v>
      </c>
      <c r="BV107" s="203">
        <f t="shared" si="137"/>
        <v>0</v>
      </c>
      <c r="BW107" s="203">
        <f t="shared" si="137"/>
        <v>0</v>
      </c>
      <c r="BX107" s="203">
        <f t="shared" si="137"/>
        <v>0</v>
      </c>
      <c r="BY107" s="203">
        <f t="shared" si="137"/>
        <v>0</v>
      </c>
      <c r="BZ107" s="203">
        <f t="shared" si="137"/>
        <v>0</v>
      </c>
      <c r="CA107" s="203">
        <f t="shared" si="137"/>
        <v>0</v>
      </c>
      <c r="CB107" s="203">
        <f t="shared" si="137"/>
        <v>0</v>
      </c>
      <c r="CC107" s="203">
        <f t="shared" si="137"/>
        <v>0</v>
      </c>
      <c r="CD107" s="203">
        <f t="shared" si="137"/>
        <v>0</v>
      </c>
      <c r="CE107" s="203">
        <f t="shared" si="137"/>
        <v>0</v>
      </c>
      <c r="CF107" s="203">
        <f t="shared" si="137"/>
        <v>0</v>
      </c>
      <c r="CG107" s="203">
        <f t="shared" si="137"/>
        <v>0</v>
      </c>
      <c r="CH107" s="203">
        <f t="shared" si="137"/>
        <v>0</v>
      </c>
      <c r="CI107" s="203">
        <f t="shared" si="137"/>
        <v>0</v>
      </c>
      <c r="CJ107" s="203">
        <f t="shared" si="137"/>
        <v>0</v>
      </c>
      <c r="CK107" s="203">
        <f t="shared" si="137"/>
        <v>0</v>
      </c>
      <c r="CL107" s="203">
        <f t="shared" si="137"/>
        <v>0</v>
      </c>
      <c r="CM107" s="203">
        <f t="shared" si="137"/>
        <v>0</v>
      </c>
    </row>
    <row r="108" spans="2:91" hidden="1" x14ac:dyDescent="0.2">
      <c r="B108" s="205">
        <f>Inputs!DA27</f>
        <v>0</v>
      </c>
      <c r="C108" s="204"/>
      <c r="D108" s="204"/>
      <c r="E108" s="204"/>
      <c r="F108" s="204"/>
      <c r="G108" s="204"/>
      <c r="H108" s="204"/>
      <c r="I108" s="204"/>
      <c r="J108" s="204"/>
      <c r="K108" s="204"/>
      <c r="L108" s="204"/>
      <c r="M108" s="204"/>
      <c r="N108" s="204"/>
      <c r="O108" s="204"/>
      <c r="P108" s="204"/>
      <c r="Q108" s="204"/>
      <c r="R108" s="204"/>
      <c r="S108" s="204"/>
      <c r="T108" s="204"/>
      <c r="U108" s="204"/>
      <c r="V108" s="204"/>
      <c r="W108" s="204"/>
      <c r="X108" s="204"/>
      <c r="Y108" s="204"/>
      <c r="Z108" s="204"/>
      <c r="AA108" s="204"/>
      <c r="AB108" s="204"/>
      <c r="AC108" s="204"/>
      <c r="AD108" s="204"/>
      <c r="AF108" s="203">
        <f>Inputs!DI27</f>
        <v>0</v>
      </c>
      <c r="AG108" s="203">
        <f t="shared" ref="AG108:BL108" si="138">AF108*(1+AG51)</f>
        <v>0</v>
      </c>
      <c r="AH108" s="203">
        <f t="shared" si="138"/>
        <v>0</v>
      </c>
      <c r="AI108" s="203">
        <f t="shared" si="138"/>
        <v>0</v>
      </c>
      <c r="AJ108" s="203">
        <f t="shared" si="138"/>
        <v>0</v>
      </c>
      <c r="AK108" s="203">
        <f t="shared" si="138"/>
        <v>0</v>
      </c>
      <c r="AL108" s="203">
        <f t="shared" si="138"/>
        <v>0</v>
      </c>
      <c r="AM108" s="203">
        <f t="shared" si="138"/>
        <v>0</v>
      </c>
      <c r="AN108" s="203">
        <f t="shared" si="138"/>
        <v>0</v>
      </c>
      <c r="AO108" s="203">
        <f t="shared" si="138"/>
        <v>0</v>
      </c>
      <c r="AP108" s="203">
        <f t="shared" si="138"/>
        <v>0</v>
      </c>
      <c r="AQ108" s="203">
        <f t="shared" si="138"/>
        <v>0</v>
      </c>
      <c r="AR108" s="203">
        <f t="shared" si="138"/>
        <v>0</v>
      </c>
      <c r="AS108" s="203">
        <f t="shared" si="138"/>
        <v>0</v>
      </c>
      <c r="AT108" s="203">
        <f t="shared" si="138"/>
        <v>0</v>
      </c>
      <c r="AU108" s="203">
        <f t="shared" si="138"/>
        <v>0</v>
      </c>
      <c r="AV108" s="203">
        <f t="shared" si="138"/>
        <v>0</v>
      </c>
      <c r="AW108" s="203">
        <f t="shared" si="138"/>
        <v>0</v>
      </c>
      <c r="AX108" s="203">
        <f t="shared" si="138"/>
        <v>0</v>
      </c>
      <c r="AY108" s="203">
        <f t="shared" si="138"/>
        <v>0</v>
      </c>
      <c r="AZ108" s="203">
        <f t="shared" si="138"/>
        <v>0</v>
      </c>
      <c r="BA108" s="203">
        <f t="shared" si="138"/>
        <v>0</v>
      </c>
      <c r="BB108" s="203">
        <f t="shared" si="138"/>
        <v>0</v>
      </c>
      <c r="BC108" s="203">
        <f t="shared" si="138"/>
        <v>0</v>
      </c>
      <c r="BD108" s="203">
        <f t="shared" si="138"/>
        <v>0</v>
      </c>
      <c r="BE108" s="203">
        <f t="shared" si="138"/>
        <v>0</v>
      </c>
      <c r="BF108" s="203">
        <f t="shared" si="138"/>
        <v>0</v>
      </c>
      <c r="BG108" s="203">
        <f t="shared" si="138"/>
        <v>0</v>
      </c>
      <c r="BH108" s="203">
        <f t="shared" si="138"/>
        <v>0</v>
      </c>
      <c r="BI108" s="203">
        <f t="shared" si="138"/>
        <v>0</v>
      </c>
      <c r="BJ108" s="203">
        <f t="shared" si="138"/>
        <v>0</v>
      </c>
      <c r="BK108" s="203">
        <f t="shared" si="138"/>
        <v>0</v>
      </c>
      <c r="BL108" s="203">
        <f t="shared" si="138"/>
        <v>0</v>
      </c>
      <c r="BM108" s="203">
        <f t="shared" ref="BM108:CM108" si="139">BL108*(1+BM51)</f>
        <v>0</v>
      </c>
      <c r="BN108" s="203">
        <f t="shared" si="139"/>
        <v>0</v>
      </c>
      <c r="BO108" s="203">
        <f t="shared" si="139"/>
        <v>0</v>
      </c>
      <c r="BP108" s="203">
        <f t="shared" si="139"/>
        <v>0</v>
      </c>
      <c r="BQ108" s="203">
        <f t="shared" si="139"/>
        <v>0</v>
      </c>
      <c r="BR108" s="203">
        <f t="shared" si="139"/>
        <v>0</v>
      </c>
      <c r="BS108" s="203">
        <f t="shared" si="139"/>
        <v>0</v>
      </c>
      <c r="BT108" s="203">
        <f t="shared" si="139"/>
        <v>0</v>
      </c>
      <c r="BU108" s="203">
        <f t="shared" si="139"/>
        <v>0</v>
      </c>
      <c r="BV108" s="203">
        <f t="shared" si="139"/>
        <v>0</v>
      </c>
      <c r="BW108" s="203">
        <f t="shared" si="139"/>
        <v>0</v>
      </c>
      <c r="BX108" s="203">
        <f t="shared" si="139"/>
        <v>0</v>
      </c>
      <c r="BY108" s="203">
        <f t="shared" si="139"/>
        <v>0</v>
      </c>
      <c r="BZ108" s="203">
        <f t="shared" si="139"/>
        <v>0</v>
      </c>
      <c r="CA108" s="203">
        <f t="shared" si="139"/>
        <v>0</v>
      </c>
      <c r="CB108" s="203">
        <f t="shared" si="139"/>
        <v>0</v>
      </c>
      <c r="CC108" s="203">
        <f t="shared" si="139"/>
        <v>0</v>
      </c>
      <c r="CD108" s="203">
        <f t="shared" si="139"/>
        <v>0</v>
      </c>
      <c r="CE108" s="203">
        <f t="shared" si="139"/>
        <v>0</v>
      </c>
      <c r="CF108" s="203">
        <f t="shared" si="139"/>
        <v>0</v>
      </c>
      <c r="CG108" s="203">
        <f t="shared" si="139"/>
        <v>0</v>
      </c>
      <c r="CH108" s="203">
        <f t="shared" si="139"/>
        <v>0</v>
      </c>
      <c r="CI108" s="203">
        <f t="shared" si="139"/>
        <v>0</v>
      </c>
      <c r="CJ108" s="203">
        <f t="shared" si="139"/>
        <v>0</v>
      </c>
      <c r="CK108" s="203">
        <f t="shared" si="139"/>
        <v>0</v>
      </c>
      <c r="CL108" s="203">
        <f t="shared" si="139"/>
        <v>0</v>
      </c>
      <c r="CM108" s="203">
        <f t="shared" si="139"/>
        <v>0</v>
      </c>
    </row>
    <row r="109" spans="2:91" hidden="1" x14ac:dyDescent="0.2">
      <c r="B109" s="205">
        <f>Inputs!DA28</f>
        <v>0</v>
      </c>
      <c r="C109" s="204"/>
      <c r="D109" s="204"/>
      <c r="E109" s="204"/>
      <c r="F109" s="204"/>
      <c r="G109" s="204"/>
      <c r="H109" s="204"/>
      <c r="I109" s="204"/>
      <c r="J109" s="204"/>
      <c r="K109" s="204"/>
      <c r="L109" s="204"/>
      <c r="M109" s="204"/>
      <c r="N109" s="204"/>
      <c r="O109" s="204"/>
      <c r="P109" s="204"/>
      <c r="Q109" s="204"/>
      <c r="R109" s="204"/>
      <c r="S109" s="204"/>
      <c r="T109" s="204"/>
      <c r="U109" s="204"/>
      <c r="V109" s="204"/>
      <c r="W109" s="204"/>
      <c r="X109" s="204"/>
      <c r="Y109" s="204"/>
      <c r="Z109" s="204"/>
      <c r="AA109" s="204"/>
      <c r="AB109" s="204"/>
      <c r="AC109" s="204"/>
      <c r="AD109" s="204"/>
      <c r="AF109" s="203">
        <f>Inputs!DI28</f>
        <v>0</v>
      </c>
      <c r="AG109" s="203">
        <f t="shared" ref="AG109:BL109" si="140">AF109*(1+AG52)</f>
        <v>0</v>
      </c>
      <c r="AH109" s="203">
        <f t="shared" si="140"/>
        <v>0</v>
      </c>
      <c r="AI109" s="203">
        <f t="shared" si="140"/>
        <v>0</v>
      </c>
      <c r="AJ109" s="203">
        <f t="shared" si="140"/>
        <v>0</v>
      </c>
      <c r="AK109" s="203">
        <f t="shared" si="140"/>
        <v>0</v>
      </c>
      <c r="AL109" s="203">
        <f t="shared" si="140"/>
        <v>0</v>
      </c>
      <c r="AM109" s="203">
        <f t="shared" si="140"/>
        <v>0</v>
      </c>
      <c r="AN109" s="203">
        <f t="shared" si="140"/>
        <v>0</v>
      </c>
      <c r="AO109" s="203">
        <f t="shared" si="140"/>
        <v>0</v>
      </c>
      <c r="AP109" s="203">
        <f t="shared" si="140"/>
        <v>0</v>
      </c>
      <c r="AQ109" s="203">
        <f t="shared" si="140"/>
        <v>0</v>
      </c>
      <c r="AR109" s="203">
        <f t="shared" si="140"/>
        <v>0</v>
      </c>
      <c r="AS109" s="203">
        <f t="shared" si="140"/>
        <v>0</v>
      </c>
      <c r="AT109" s="203">
        <f t="shared" si="140"/>
        <v>0</v>
      </c>
      <c r="AU109" s="203">
        <f t="shared" si="140"/>
        <v>0</v>
      </c>
      <c r="AV109" s="203">
        <f t="shared" si="140"/>
        <v>0</v>
      </c>
      <c r="AW109" s="203">
        <f t="shared" si="140"/>
        <v>0</v>
      </c>
      <c r="AX109" s="203">
        <f t="shared" si="140"/>
        <v>0</v>
      </c>
      <c r="AY109" s="203">
        <f t="shared" si="140"/>
        <v>0</v>
      </c>
      <c r="AZ109" s="203">
        <f t="shared" si="140"/>
        <v>0</v>
      </c>
      <c r="BA109" s="203">
        <f t="shared" si="140"/>
        <v>0</v>
      </c>
      <c r="BB109" s="203">
        <f t="shared" si="140"/>
        <v>0</v>
      </c>
      <c r="BC109" s="203">
        <f t="shared" si="140"/>
        <v>0</v>
      </c>
      <c r="BD109" s="203">
        <f t="shared" si="140"/>
        <v>0</v>
      </c>
      <c r="BE109" s="203">
        <f t="shared" si="140"/>
        <v>0</v>
      </c>
      <c r="BF109" s="203">
        <f t="shared" si="140"/>
        <v>0</v>
      </c>
      <c r="BG109" s="203">
        <f t="shared" si="140"/>
        <v>0</v>
      </c>
      <c r="BH109" s="203">
        <f t="shared" si="140"/>
        <v>0</v>
      </c>
      <c r="BI109" s="203">
        <f t="shared" si="140"/>
        <v>0</v>
      </c>
      <c r="BJ109" s="203">
        <f t="shared" si="140"/>
        <v>0</v>
      </c>
      <c r="BK109" s="203">
        <f t="shared" si="140"/>
        <v>0</v>
      </c>
      <c r="BL109" s="203">
        <f t="shared" si="140"/>
        <v>0</v>
      </c>
      <c r="BM109" s="203">
        <f t="shared" ref="BM109:CM109" si="141">BL109*(1+BM52)</f>
        <v>0</v>
      </c>
      <c r="BN109" s="203">
        <f t="shared" si="141"/>
        <v>0</v>
      </c>
      <c r="BO109" s="203">
        <f t="shared" si="141"/>
        <v>0</v>
      </c>
      <c r="BP109" s="203">
        <f t="shared" si="141"/>
        <v>0</v>
      </c>
      <c r="BQ109" s="203">
        <f t="shared" si="141"/>
        <v>0</v>
      </c>
      <c r="BR109" s="203">
        <f t="shared" si="141"/>
        <v>0</v>
      </c>
      <c r="BS109" s="203">
        <f t="shared" si="141"/>
        <v>0</v>
      </c>
      <c r="BT109" s="203">
        <f t="shared" si="141"/>
        <v>0</v>
      </c>
      <c r="BU109" s="203">
        <f t="shared" si="141"/>
        <v>0</v>
      </c>
      <c r="BV109" s="203">
        <f t="shared" si="141"/>
        <v>0</v>
      </c>
      <c r="BW109" s="203">
        <f t="shared" si="141"/>
        <v>0</v>
      </c>
      <c r="BX109" s="203">
        <f t="shared" si="141"/>
        <v>0</v>
      </c>
      <c r="BY109" s="203">
        <f t="shared" si="141"/>
        <v>0</v>
      </c>
      <c r="BZ109" s="203">
        <f t="shared" si="141"/>
        <v>0</v>
      </c>
      <c r="CA109" s="203">
        <f t="shared" si="141"/>
        <v>0</v>
      </c>
      <c r="CB109" s="203">
        <f t="shared" si="141"/>
        <v>0</v>
      </c>
      <c r="CC109" s="203">
        <f t="shared" si="141"/>
        <v>0</v>
      </c>
      <c r="CD109" s="203">
        <f t="shared" si="141"/>
        <v>0</v>
      </c>
      <c r="CE109" s="203">
        <f t="shared" si="141"/>
        <v>0</v>
      </c>
      <c r="CF109" s="203">
        <f t="shared" si="141"/>
        <v>0</v>
      </c>
      <c r="CG109" s="203">
        <f t="shared" si="141"/>
        <v>0</v>
      </c>
      <c r="CH109" s="203">
        <f t="shared" si="141"/>
        <v>0</v>
      </c>
      <c r="CI109" s="203">
        <f t="shared" si="141"/>
        <v>0</v>
      </c>
      <c r="CJ109" s="203">
        <f t="shared" si="141"/>
        <v>0</v>
      </c>
      <c r="CK109" s="203">
        <f t="shared" si="141"/>
        <v>0</v>
      </c>
      <c r="CL109" s="203">
        <f t="shared" si="141"/>
        <v>0</v>
      </c>
      <c r="CM109" s="203">
        <f t="shared" si="141"/>
        <v>0</v>
      </c>
    </row>
    <row r="110" spans="2:91" hidden="1" x14ac:dyDescent="0.2">
      <c r="B110" s="205">
        <f>Inputs!DA29</f>
        <v>0</v>
      </c>
      <c r="C110" s="204"/>
      <c r="D110" s="204"/>
      <c r="E110" s="204"/>
      <c r="F110" s="204"/>
      <c r="G110" s="204"/>
      <c r="H110" s="204"/>
      <c r="I110" s="204"/>
      <c r="J110" s="204"/>
      <c r="K110" s="204"/>
      <c r="L110" s="204"/>
      <c r="M110" s="204"/>
      <c r="N110" s="204"/>
      <c r="O110" s="204"/>
      <c r="P110" s="204"/>
      <c r="Q110" s="204"/>
      <c r="R110" s="204"/>
      <c r="S110" s="204"/>
      <c r="T110" s="204"/>
      <c r="U110" s="204"/>
      <c r="V110" s="204"/>
      <c r="W110" s="204"/>
      <c r="X110" s="204"/>
      <c r="Y110" s="204"/>
      <c r="Z110" s="204"/>
      <c r="AA110" s="204"/>
      <c r="AB110" s="204"/>
      <c r="AC110" s="204"/>
      <c r="AD110" s="204"/>
      <c r="AF110" s="203">
        <f>Inputs!DI29</f>
        <v>0</v>
      </c>
      <c r="AG110" s="203">
        <f t="shared" ref="AG110:BL110" si="142">AF110*(1+AG53)</f>
        <v>0</v>
      </c>
      <c r="AH110" s="203">
        <f t="shared" si="142"/>
        <v>0</v>
      </c>
      <c r="AI110" s="203">
        <f t="shared" si="142"/>
        <v>0</v>
      </c>
      <c r="AJ110" s="203">
        <f t="shared" si="142"/>
        <v>0</v>
      </c>
      <c r="AK110" s="203">
        <f t="shared" si="142"/>
        <v>0</v>
      </c>
      <c r="AL110" s="203">
        <f t="shared" si="142"/>
        <v>0</v>
      </c>
      <c r="AM110" s="203">
        <f t="shared" si="142"/>
        <v>0</v>
      </c>
      <c r="AN110" s="203">
        <f t="shared" si="142"/>
        <v>0</v>
      </c>
      <c r="AO110" s="203">
        <f t="shared" si="142"/>
        <v>0</v>
      </c>
      <c r="AP110" s="203">
        <f t="shared" si="142"/>
        <v>0</v>
      </c>
      <c r="AQ110" s="203">
        <f t="shared" si="142"/>
        <v>0</v>
      </c>
      <c r="AR110" s="203">
        <f t="shared" si="142"/>
        <v>0</v>
      </c>
      <c r="AS110" s="203">
        <f t="shared" si="142"/>
        <v>0</v>
      </c>
      <c r="AT110" s="203">
        <f t="shared" si="142"/>
        <v>0</v>
      </c>
      <c r="AU110" s="203">
        <f t="shared" si="142"/>
        <v>0</v>
      </c>
      <c r="AV110" s="203">
        <f t="shared" si="142"/>
        <v>0</v>
      </c>
      <c r="AW110" s="203">
        <f t="shared" si="142"/>
        <v>0</v>
      </c>
      <c r="AX110" s="203">
        <f t="shared" si="142"/>
        <v>0</v>
      </c>
      <c r="AY110" s="203">
        <f t="shared" si="142"/>
        <v>0</v>
      </c>
      <c r="AZ110" s="203">
        <f t="shared" si="142"/>
        <v>0</v>
      </c>
      <c r="BA110" s="203">
        <f t="shared" si="142"/>
        <v>0</v>
      </c>
      <c r="BB110" s="203">
        <f t="shared" si="142"/>
        <v>0</v>
      </c>
      <c r="BC110" s="203">
        <f t="shared" si="142"/>
        <v>0</v>
      </c>
      <c r="BD110" s="203">
        <f t="shared" si="142"/>
        <v>0</v>
      </c>
      <c r="BE110" s="203">
        <f t="shared" si="142"/>
        <v>0</v>
      </c>
      <c r="BF110" s="203">
        <f t="shared" si="142"/>
        <v>0</v>
      </c>
      <c r="BG110" s="203">
        <f t="shared" si="142"/>
        <v>0</v>
      </c>
      <c r="BH110" s="203">
        <f t="shared" si="142"/>
        <v>0</v>
      </c>
      <c r="BI110" s="203">
        <f t="shared" si="142"/>
        <v>0</v>
      </c>
      <c r="BJ110" s="203">
        <f t="shared" si="142"/>
        <v>0</v>
      </c>
      <c r="BK110" s="203">
        <f t="shared" si="142"/>
        <v>0</v>
      </c>
      <c r="BL110" s="203">
        <f t="shared" si="142"/>
        <v>0</v>
      </c>
      <c r="BM110" s="203">
        <f t="shared" ref="BM110:CM110" si="143">BL110*(1+BM53)</f>
        <v>0</v>
      </c>
      <c r="BN110" s="203">
        <f t="shared" si="143"/>
        <v>0</v>
      </c>
      <c r="BO110" s="203">
        <f t="shared" si="143"/>
        <v>0</v>
      </c>
      <c r="BP110" s="203">
        <f t="shared" si="143"/>
        <v>0</v>
      </c>
      <c r="BQ110" s="203">
        <f t="shared" si="143"/>
        <v>0</v>
      </c>
      <c r="BR110" s="203">
        <f t="shared" si="143"/>
        <v>0</v>
      </c>
      <c r="BS110" s="203">
        <f t="shared" si="143"/>
        <v>0</v>
      </c>
      <c r="BT110" s="203">
        <f t="shared" si="143"/>
        <v>0</v>
      </c>
      <c r="BU110" s="203">
        <f t="shared" si="143"/>
        <v>0</v>
      </c>
      <c r="BV110" s="203">
        <f t="shared" si="143"/>
        <v>0</v>
      </c>
      <c r="BW110" s="203">
        <f t="shared" si="143"/>
        <v>0</v>
      </c>
      <c r="BX110" s="203">
        <f t="shared" si="143"/>
        <v>0</v>
      </c>
      <c r="BY110" s="203">
        <f t="shared" si="143"/>
        <v>0</v>
      </c>
      <c r="BZ110" s="203">
        <f t="shared" si="143"/>
        <v>0</v>
      </c>
      <c r="CA110" s="203">
        <f t="shared" si="143"/>
        <v>0</v>
      </c>
      <c r="CB110" s="203">
        <f t="shared" si="143"/>
        <v>0</v>
      </c>
      <c r="CC110" s="203">
        <f t="shared" si="143"/>
        <v>0</v>
      </c>
      <c r="CD110" s="203">
        <f t="shared" si="143"/>
        <v>0</v>
      </c>
      <c r="CE110" s="203">
        <f t="shared" si="143"/>
        <v>0</v>
      </c>
      <c r="CF110" s="203">
        <f t="shared" si="143"/>
        <v>0</v>
      </c>
      <c r="CG110" s="203">
        <f t="shared" si="143"/>
        <v>0</v>
      </c>
      <c r="CH110" s="203">
        <f t="shared" si="143"/>
        <v>0</v>
      </c>
      <c r="CI110" s="203">
        <f t="shared" si="143"/>
        <v>0</v>
      </c>
      <c r="CJ110" s="203">
        <f t="shared" si="143"/>
        <v>0</v>
      </c>
      <c r="CK110" s="203">
        <f t="shared" si="143"/>
        <v>0</v>
      </c>
      <c r="CL110" s="203">
        <f t="shared" si="143"/>
        <v>0</v>
      </c>
      <c r="CM110" s="203">
        <f t="shared" si="143"/>
        <v>0</v>
      </c>
    </row>
    <row r="111" spans="2:91" hidden="1" x14ac:dyDescent="0.2">
      <c r="B111" s="205">
        <f>Inputs!DA30</f>
        <v>0</v>
      </c>
      <c r="C111" s="204"/>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F111" s="203">
        <f>Inputs!DI30</f>
        <v>0</v>
      </c>
      <c r="AG111" s="203">
        <f t="shared" ref="AG111:BL111" si="144">AF111*(1+AG54)</f>
        <v>0</v>
      </c>
      <c r="AH111" s="203">
        <f t="shared" si="144"/>
        <v>0</v>
      </c>
      <c r="AI111" s="203">
        <f t="shared" si="144"/>
        <v>0</v>
      </c>
      <c r="AJ111" s="203">
        <f t="shared" si="144"/>
        <v>0</v>
      </c>
      <c r="AK111" s="203">
        <f t="shared" si="144"/>
        <v>0</v>
      </c>
      <c r="AL111" s="203">
        <f t="shared" si="144"/>
        <v>0</v>
      </c>
      <c r="AM111" s="203">
        <f t="shared" si="144"/>
        <v>0</v>
      </c>
      <c r="AN111" s="203">
        <f t="shared" si="144"/>
        <v>0</v>
      </c>
      <c r="AO111" s="203">
        <f t="shared" si="144"/>
        <v>0</v>
      </c>
      <c r="AP111" s="203">
        <f t="shared" si="144"/>
        <v>0</v>
      </c>
      <c r="AQ111" s="203">
        <f t="shared" si="144"/>
        <v>0</v>
      </c>
      <c r="AR111" s="203">
        <f t="shared" si="144"/>
        <v>0</v>
      </c>
      <c r="AS111" s="203">
        <f t="shared" si="144"/>
        <v>0</v>
      </c>
      <c r="AT111" s="203">
        <f t="shared" si="144"/>
        <v>0</v>
      </c>
      <c r="AU111" s="203">
        <f t="shared" si="144"/>
        <v>0</v>
      </c>
      <c r="AV111" s="203">
        <f t="shared" si="144"/>
        <v>0</v>
      </c>
      <c r="AW111" s="203">
        <f t="shared" si="144"/>
        <v>0</v>
      </c>
      <c r="AX111" s="203">
        <f t="shared" si="144"/>
        <v>0</v>
      </c>
      <c r="AY111" s="203">
        <f t="shared" si="144"/>
        <v>0</v>
      </c>
      <c r="AZ111" s="203">
        <f t="shared" si="144"/>
        <v>0</v>
      </c>
      <c r="BA111" s="203">
        <f t="shared" si="144"/>
        <v>0</v>
      </c>
      <c r="BB111" s="203">
        <f t="shared" si="144"/>
        <v>0</v>
      </c>
      <c r="BC111" s="203">
        <f t="shared" si="144"/>
        <v>0</v>
      </c>
      <c r="BD111" s="203">
        <f t="shared" si="144"/>
        <v>0</v>
      </c>
      <c r="BE111" s="203">
        <f t="shared" si="144"/>
        <v>0</v>
      </c>
      <c r="BF111" s="203">
        <f t="shared" si="144"/>
        <v>0</v>
      </c>
      <c r="BG111" s="203">
        <f t="shared" si="144"/>
        <v>0</v>
      </c>
      <c r="BH111" s="203">
        <f t="shared" si="144"/>
        <v>0</v>
      </c>
      <c r="BI111" s="203">
        <f t="shared" si="144"/>
        <v>0</v>
      </c>
      <c r="BJ111" s="203">
        <f t="shared" si="144"/>
        <v>0</v>
      </c>
      <c r="BK111" s="203">
        <f t="shared" si="144"/>
        <v>0</v>
      </c>
      <c r="BL111" s="203">
        <f t="shared" si="144"/>
        <v>0</v>
      </c>
      <c r="BM111" s="203">
        <f t="shared" ref="BM111:CM111" si="145">BL111*(1+BM54)</f>
        <v>0</v>
      </c>
      <c r="BN111" s="203">
        <f t="shared" si="145"/>
        <v>0</v>
      </c>
      <c r="BO111" s="203">
        <f t="shared" si="145"/>
        <v>0</v>
      </c>
      <c r="BP111" s="203">
        <f t="shared" si="145"/>
        <v>0</v>
      </c>
      <c r="BQ111" s="203">
        <f t="shared" si="145"/>
        <v>0</v>
      </c>
      <c r="BR111" s="203">
        <f t="shared" si="145"/>
        <v>0</v>
      </c>
      <c r="BS111" s="203">
        <f t="shared" si="145"/>
        <v>0</v>
      </c>
      <c r="BT111" s="203">
        <f t="shared" si="145"/>
        <v>0</v>
      </c>
      <c r="BU111" s="203">
        <f t="shared" si="145"/>
        <v>0</v>
      </c>
      <c r="BV111" s="203">
        <f t="shared" si="145"/>
        <v>0</v>
      </c>
      <c r="BW111" s="203">
        <f t="shared" si="145"/>
        <v>0</v>
      </c>
      <c r="BX111" s="203">
        <f t="shared" si="145"/>
        <v>0</v>
      </c>
      <c r="BY111" s="203">
        <f t="shared" si="145"/>
        <v>0</v>
      </c>
      <c r="BZ111" s="203">
        <f t="shared" si="145"/>
        <v>0</v>
      </c>
      <c r="CA111" s="203">
        <f t="shared" si="145"/>
        <v>0</v>
      </c>
      <c r="CB111" s="203">
        <f t="shared" si="145"/>
        <v>0</v>
      </c>
      <c r="CC111" s="203">
        <f t="shared" si="145"/>
        <v>0</v>
      </c>
      <c r="CD111" s="203">
        <f t="shared" si="145"/>
        <v>0</v>
      </c>
      <c r="CE111" s="203">
        <f t="shared" si="145"/>
        <v>0</v>
      </c>
      <c r="CF111" s="203">
        <f t="shared" si="145"/>
        <v>0</v>
      </c>
      <c r="CG111" s="203">
        <f t="shared" si="145"/>
        <v>0</v>
      </c>
      <c r="CH111" s="203">
        <f t="shared" si="145"/>
        <v>0</v>
      </c>
      <c r="CI111" s="203">
        <f t="shared" si="145"/>
        <v>0</v>
      </c>
      <c r="CJ111" s="203">
        <f t="shared" si="145"/>
        <v>0</v>
      </c>
      <c r="CK111" s="203">
        <f t="shared" si="145"/>
        <v>0</v>
      </c>
      <c r="CL111" s="203">
        <f t="shared" si="145"/>
        <v>0</v>
      </c>
      <c r="CM111" s="203">
        <f t="shared" si="145"/>
        <v>0</v>
      </c>
    </row>
    <row r="112" spans="2:91" hidden="1" x14ac:dyDescent="0.2">
      <c r="B112" s="205">
        <f>Inputs!DA31</f>
        <v>0</v>
      </c>
      <c r="C112" s="204"/>
      <c r="D112" s="204"/>
      <c r="E112" s="204"/>
      <c r="F112" s="204"/>
      <c r="G112" s="204"/>
      <c r="H112" s="204"/>
      <c r="I112" s="204"/>
      <c r="J112" s="204"/>
      <c r="K112" s="204"/>
      <c r="L112" s="204"/>
      <c r="M112" s="204"/>
      <c r="N112" s="204"/>
      <c r="O112" s="204"/>
      <c r="P112" s="204"/>
      <c r="Q112" s="204"/>
      <c r="R112" s="204"/>
      <c r="S112" s="204"/>
      <c r="T112" s="204"/>
      <c r="U112" s="204"/>
      <c r="V112" s="204"/>
      <c r="W112" s="204"/>
      <c r="X112" s="204"/>
      <c r="Y112" s="204"/>
      <c r="Z112" s="204"/>
      <c r="AA112" s="204"/>
      <c r="AB112" s="204"/>
      <c r="AC112" s="204"/>
      <c r="AD112" s="204"/>
      <c r="AF112" s="203">
        <f>Inputs!DI31</f>
        <v>0</v>
      </c>
      <c r="AG112" s="203">
        <f t="shared" ref="AG112:BL112" si="146">AF112*(1+AG55)</f>
        <v>0</v>
      </c>
      <c r="AH112" s="203">
        <f t="shared" si="146"/>
        <v>0</v>
      </c>
      <c r="AI112" s="203">
        <f t="shared" si="146"/>
        <v>0</v>
      </c>
      <c r="AJ112" s="203">
        <f t="shared" si="146"/>
        <v>0</v>
      </c>
      <c r="AK112" s="203">
        <f t="shared" si="146"/>
        <v>0</v>
      </c>
      <c r="AL112" s="203">
        <f t="shared" si="146"/>
        <v>0</v>
      </c>
      <c r="AM112" s="203">
        <f t="shared" si="146"/>
        <v>0</v>
      </c>
      <c r="AN112" s="203">
        <f t="shared" si="146"/>
        <v>0</v>
      </c>
      <c r="AO112" s="203">
        <f t="shared" si="146"/>
        <v>0</v>
      </c>
      <c r="AP112" s="203">
        <f t="shared" si="146"/>
        <v>0</v>
      </c>
      <c r="AQ112" s="203">
        <f t="shared" si="146"/>
        <v>0</v>
      </c>
      <c r="AR112" s="203">
        <f t="shared" si="146"/>
        <v>0</v>
      </c>
      <c r="AS112" s="203">
        <f t="shared" si="146"/>
        <v>0</v>
      </c>
      <c r="AT112" s="203">
        <f t="shared" si="146"/>
        <v>0</v>
      </c>
      <c r="AU112" s="203">
        <f t="shared" si="146"/>
        <v>0</v>
      </c>
      <c r="AV112" s="203">
        <f t="shared" si="146"/>
        <v>0</v>
      </c>
      <c r="AW112" s="203">
        <f t="shared" si="146"/>
        <v>0</v>
      </c>
      <c r="AX112" s="203">
        <f t="shared" si="146"/>
        <v>0</v>
      </c>
      <c r="AY112" s="203">
        <f t="shared" si="146"/>
        <v>0</v>
      </c>
      <c r="AZ112" s="203">
        <f t="shared" si="146"/>
        <v>0</v>
      </c>
      <c r="BA112" s="203">
        <f t="shared" si="146"/>
        <v>0</v>
      </c>
      <c r="BB112" s="203">
        <f t="shared" si="146"/>
        <v>0</v>
      </c>
      <c r="BC112" s="203">
        <f t="shared" si="146"/>
        <v>0</v>
      </c>
      <c r="BD112" s="203">
        <f t="shared" si="146"/>
        <v>0</v>
      </c>
      <c r="BE112" s="203">
        <f t="shared" si="146"/>
        <v>0</v>
      </c>
      <c r="BF112" s="203">
        <f t="shared" si="146"/>
        <v>0</v>
      </c>
      <c r="BG112" s="203">
        <f t="shared" si="146"/>
        <v>0</v>
      </c>
      <c r="BH112" s="203">
        <f t="shared" si="146"/>
        <v>0</v>
      </c>
      <c r="BI112" s="203">
        <f t="shared" si="146"/>
        <v>0</v>
      </c>
      <c r="BJ112" s="203">
        <f t="shared" si="146"/>
        <v>0</v>
      </c>
      <c r="BK112" s="203">
        <f t="shared" si="146"/>
        <v>0</v>
      </c>
      <c r="BL112" s="203">
        <f t="shared" si="146"/>
        <v>0</v>
      </c>
      <c r="BM112" s="203">
        <f t="shared" ref="BM112:CM112" si="147">BL112*(1+BM55)</f>
        <v>0</v>
      </c>
      <c r="BN112" s="203">
        <f t="shared" si="147"/>
        <v>0</v>
      </c>
      <c r="BO112" s="203">
        <f t="shared" si="147"/>
        <v>0</v>
      </c>
      <c r="BP112" s="203">
        <f t="shared" si="147"/>
        <v>0</v>
      </c>
      <c r="BQ112" s="203">
        <f t="shared" si="147"/>
        <v>0</v>
      </c>
      <c r="BR112" s="203">
        <f t="shared" si="147"/>
        <v>0</v>
      </c>
      <c r="BS112" s="203">
        <f t="shared" si="147"/>
        <v>0</v>
      </c>
      <c r="BT112" s="203">
        <f t="shared" si="147"/>
        <v>0</v>
      </c>
      <c r="BU112" s="203">
        <f t="shared" si="147"/>
        <v>0</v>
      </c>
      <c r="BV112" s="203">
        <f t="shared" si="147"/>
        <v>0</v>
      </c>
      <c r="BW112" s="203">
        <f t="shared" si="147"/>
        <v>0</v>
      </c>
      <c r="BX112" s="203">
        <f t="shared" si="147"/>
        <v>0</v>
      </c>
      <c r="BY112" s="203">
        <f t="shared" si="147"/>
        <v>0</v>
      </c>
      <c r="BZ112" s="203">
        <f t="shared" si="147"/>
        <v>0</v>
      </c>
      <c r="CA112" s="203">
        <f t="shared" si="147"/>
        <v>0</v>
      </c>
      <c r="CB112" s="203">
        <f t="shared" si="147"/>
        <v>0</v>
      </c>
      <c r="CC112" s="203">
        <f t="shared" si="147"/>
        <v>0</v>
      </c>
      <c r="CD112" s="203">
        <f t="shared" si="147"/>
        <v>0</v>
      </c>
      <c r="CE112" s="203">
        <f t="shared" si="147"/>
        <v>0</v>
      </c>
      <c r="CF112" s="203">
        <f t="shared" si="147"/>
        <v>0</v>
      </c>
      <c r="CG112" s="203">
        <f t="shared" si="147"/>
        <v>0</v>
      </c>
      <c r="CH112" s="203">
        <f t="shared" si="147"/>
        <v>0</v>
      </c>
      <c r="CI112" s="203">
        <f t="shared" si="147"/>
        <v>0</v>
      </c>
      <c r="CJ112" s="203">
        <f t="shared" si="147"/>
        <v>0</v>
      </c>
      <c r="CK112" s="203">
        <f t="shared" si="147"/>
        <v>0</v>
      </c>
      <c r="CL112" s="203">
        <f t="shared" si="147"/>
        <v>0</v>
      </c>
      <c r="CM112" s="203">
        <f t="shared" si="147"/>
        <v>0</v>
      </c>
    </row>
    <row r="113" spans="2:91" hidden="1" x14ac:dyDescent="0.2">
      <c r="B113" s="205">
        <f>Inputs!DA32</f>
        <v>0</v>
      </c>
      <c r="C113" s="204"/>
      <c r="D113" s="204"/>
      <c r="E113" s="204"/>
      <c r="F113" s="204"/>
      <c r="G113" s="204"/>
      <c r="H113" s="204"/>
      <c r="I113" s="204"/>
      <c r="J113" s="204"/>
      <c r="K113" s="204"/>
      <c r="L113" s="204"/>
      <c r="M113" s="204"/>
      <c r="N113" s="204"/>
      <c r="O113" s="204"/>
      <c r="P113" s="204"/>
      <c r="Q113" s="204"/>
      <c r="R113" s="204"/>
      <c r="S113" s="204"/>
      <c r="T113" s="204"/>
      <c r="U113" s="204"/>
      <c r="V113" s="204"/>
      <c r="W113" s="204"/>
      <c r="X113" s="204"/>
      <c r="Y113" s="204"/>
      <c r="Z113" s="204"/>
      <c r="AA113" s="204"/>
      <c r="AB113" s="204"/>
      <c r="AC113" s="204"/>
      <c r="AD113" s="204"/>
      <c r="AF113" s="203">
        <f>Inputs!DI32</f>
        <v>0</v>
      </c>
      <c r="AG113" s="203">
        <f t="shared" ref="AG113:BL113" si="148">AF113*(1+AG56)</f>
        <v>0</v>
      </c>
      <c r="AH113" s="203">
        <f t="shared" si="148"/>
        <v>0</v>
      </c>
      <c r="AI113" s="203">
        <f t="shared" si="148"/>
        <v>0</v>
      </c>
      <c r="AJ113" s="203">
        <f t="shared" si="148"/>
        <v>0</v>
      </c>
      <c r="AK113" s="203">
        <f t="shared" si="148"/>
        <v>0</v>
      </c>
      <c r="AL113" s="203">
        <f t="shared" si="148"/>
        <v>0</v>
      </c>
      <c r="AM113" s="203">
        <f t="shared" si="148"/>
        <v>0</v>
      </c>
      <c r="AN113" s="203">
        <f t="shared" si="148"/>
        <v>0</v>
      </c>
      <c r="AO113" s="203">
        <f t="shared" si="148"/>
        <v>0</v>
      </c>
      <c r="AP113" s="203">
        <f t="shared" si="148"/>
        <v>0</v>
      </c>
      <c r="AQ113" s="203">
        <f t="shared" si="148"/>
        <v>0</v>
      </c>
      <c r="AR113" s="203">
        <f t="shared" si="148"/>
        <v>0</v>
      </c>
      <c r="AS113" s="203">
        <f t="shared" si="148"/>
        <v>0</v>
      </c>
      <c r="AT113" s="203">
        <f t="shared" si="148"/>
        <v>0</v>
      </c>
      <c r="AU113" s="203">
        <f t="shared" si="148"/>
        <v>0</v>
      </c>
      <c r="AV113" s="203">
        <f t="shared" si="148"/>
        <v>0</v>
      </c>
      <c r="AW113" s="203">
        <f t="shared" si="148"/>
        <v>0</v>
      </c>
      <c r="AX113" s="203">
        <f t="shared" si="148"/>
        <v>0</v>
      </c>
      <c r="AY113" s="203">
        <f t="shared" si="148"/>
        <v>0</v>
      </c>
      <c r="AZ113" s="203">
        <f t="shared" si="148"/>
        <v>0</v>
      </c>
      <c r="BA113" s="203">
        <f t="shared" si="148"/>
        <v>0</v>
      </c>
      <c r="BB113" s="203">
        <f t="shared" si="148"/>
        <v>0</v>
      </c>
      <c r="BC113" s="203">
        <f t="shared" si="148"/>
        <v>0</v>
      </c>
      <c r="BD113" s="203">
        <f t="shared" si="148"/>
        <v>0</v>
      </c>
      <c r="BE113" s="203">
        <f t="shared" si="148"/>
        <v>0</v>
      </c>
      <c r="BF113" s="203">
        <f t="shared" si="148"/>
        <v>0</v>
      </c>
      <c r="BG113" s="203">
        <f t="shared" si="148"/>
        <v>0</v>
      </c>
      <c r="BH113" s="203">
        <f t="shared" si="148"/>
        <v>0</v>
      </c>
      <c r="BI113" s="203">
        <f t="shared" si="148"/>
        <v>0</v>
      </c>
      <c r="BJ113" s="203">
        <f t="shared" si="148"/>
        <v>0</v>
      </c>
      <c r="BK113" s="203">
        <f t="shared" si="148"/>
        <v>0</v>
      </c>
      <c r="BL113" s="203">
        <f t="shared" si="148"/>
        <v>0</v>
      </c>
      <c r="BM113" s="203">
        <f t="shared" ref="BM113:CM113" si="149">BL113*(1+BM56)</f>
        <v>0</v>
      </c>
      <c r="BN113" s="203">
        <f t="shared" si="149"/>
        <v>0</v>
      </c>
      <c r="BO113" s="203">
        <f t="shared" si="149"/>
        <v>0</v>
      </c>
      <c r="BP113" s="203">
        <f t="shared" si="149"/>
        <v>0</v>
      </c>
      <c r="BQ113" s="203">
        <f t="shared" si="149"/>
        <v>0</v>
      </c>
      <c r="BR113" s="203">
        <f t="shared" si="149"/>
        <v>0</v>
      </c>
      <c r="BS113" s="203">
        <f t="shared" si="149"/>
        <v>0</v>
      </c>
      <c r="BT113" s="203">
        <f t="shared" si="149"/>
        <v>0</v>
      </c>
      <c r="BU113" s="203">
        <f t="shared" si="149"/>
        <v>0</v>
      </c>
      <c r="BV113" s="203">
        <f t="shared" si="149"/>
        <v>0</v>
      </c>
      <c r="BW113" s="203">
        <f t="shared" si="149"/>
        <v>0</v>
      </c>
      <c r="BX113" s="203">
        <f t="shared" si="149"/>
        <v>0</v>
      </c>
      <c r="BY113" s="203">
        <f t="shared" si="149"/>
        <v>0</v>
      </c>
      <c r="BZ113" s="203">
        <f t="shared" si="149"/>
        <v>0</v>
      </c>
      <c r="CA113" s="203">
        <f t="shared" si="149"/>
        <v>0</v>
      </c>
      <c r="CB113" s="203">
        <f t="shared" si="149"/>
        <v>0</v>
      </c>
      <c r="CC113" s="203">
        <f t="shared" si="149"/>
        <v>0</v>
      </c>
      <c r="CD113" s="203">
        <f t="shared" si="149"/>
        <v>0</v>
      </c>
      <c r="CE113" s="203">
        <f t="shared" si="149"/>
        <v>0</v>
      </c>
      <c r="CF113" s="203">
        <f t="shared" si="149"/>
        <v>0</v>
      </c>
      <c r="CG113" s="203">
        <f t="shared" si="149"/>
        <v>0</v>
      </c>
      <c r="CH113" s="203">
        <f t="shared" si="149"/>
        <v>0</v>
      </c>
      <c r="CI113" s="203">
        <f t="shared" si="149"/>
        <v>0</v>
      </c>
      <c r="CJ113" s="203">
        <f t="shared" si="149"/>
        <v>0</v>
      </c>
      <c r="CK113" s="203">
        <f t="shared" si="149"/>
        <v>0</v>
      </c>
      <c r="CL113" s="203">
        <f t="shared" si="149"/>
        <v>0</v>
      </c>
      <c r="CM113" s="203">
        <f t="shared" si="149"/>
        <v>0</v>
      </c>
    </row>
    <row r="114" spans="2:91" hidden="1" x14ac:dyDescent="0.2">
      <c r="B114" s="205">
        <f>Inputs!DA33</f>
        <v>0</v>
      </c>
      <c r="C114" s="204"/>
      <c r="D114" s="204"/>
      <c r="E114" s="204"/>
      <c r="F114" s="204"/>
      <c r="G114" s="204"/>
      <c r="H114" s="204"/>
      <c r="I114" s="204"/>
      <c r="J114" s="204"/>
      <c r="K114" s="204"/>
      <c r="L114" s="204"/>
      <c r="M114" s="204"/>
      <c r="N114" s="204"/>
      <c r="O114" s="204"/>
      <c r="P114" s="204"/>
      <c r="Q114" s="204"/>
      <c r="R114" s="204"/>
      <c r="S114" s="204"/>
      <c r="T114" s="204"/>
      <c r="U114" s="204"/>
      <c r="V114" s="204"/>
      <c r="W114" s="204"/>
      <c r="X114" s="204"/>
      <c r="Y114" s="204"/>
      <c r="Z114" s="204"/>
      <c r="AA114" s="204"/>
      <c r="AB114" s="204"/>
      <c r="AC114" s="204"/>
      <c r="AD114" s="204"/>
      <c r="AF114" s="203">
        <f>Inputs!DI33</f>
        <v>0</v>
      </c>
      <c r="AG114" s="203">
        <f t="shared" ref="AG114:BL114" si="150">AF114*(1+AG57)</f>
        <v>0</v>
      </c>
      <c r="AH114" s="203">
        <f t="shared" si="150"/>
        <v>0</v>
      </c>
      <c r="AI114" s="203">
        <f t="shared" si="150"/>
        <v>0</v>
      </c>
      <c r="AJ114" s="203">
        <f t="shared" si="150"/>
        <v>0</v>
      </c>
      <c r="AK114" s="203">
        <f t="shared" si="150"/>
        <v>0</v>
      </c>
      <c r="AL114" s="203">
        <f t="shared" si="150"/>
        <v>0</v>
      </c>
      <c r="AM114" s="203">
        <f t="shared" si="150"/>
        <v>0</v>
      </c>
      <c r="AN114" s="203">
        <f t="shared" si="150"/>
        <v>0</v>
      </c>
      <c r="AO114" s="203">
        <f t="shared" si="150"/>
        <v>0</v>
      </c>
      <c r="AP114" s="203">
        <f t="shared" si="150"/>
        <v>0</v>
      </c>
      <c r="AQ114" s="203">
        <f t="shared" si="150"/>
        <v>0</v>
      </c>
      <c r="AR114" s="203">
        <f t="shared" si="150"/>
        <v>0</v>
      </c>
      <c r="AS114" s="203">
        <f t="shared" si="150"/>
        <v>0</v>
      </c>
      <c r="AT114" s="203">
        <f t="shared" si="150"/>
        <v>0</v>
      </c>
      <c r="AU114" s="203">
        <f t="shared" si="150"/>
        <v>0</v>
      </c>
      <c r="AV114" s="203">
        <f t="shared" si="150"/>
        <v>0</v>
      </c>
      <c r="AW114" s="203">
        <f t="shared" si="150"/>
        <v>0</v>
      </c>
      <c r="AX114" s="203">
        <f t="shared" si="150"/>
        <v>0</v>
      </c>
      <c r="AY114" s="203">
        <f t="shared" si="150"/>
        <v>0</v>
      </c>
      <c r="AZ114" s="203">
        <f t="shared" si="150"/>
        <v>0</v>
      </c>
      <c r="BA114" s="203">
        <f t="shared" si="150"/>
        <v>0</v>
      </c>
      <c r="BB114" s="203">
        <f t="shared" si="150"/>
        <v>0</v>
      </c>
      <c r="BC114" s="203">
        <f t="shared" si="150"/>
        <v>0</v>
      </c>
      <c r="BD114" s="203">
        <f t="shared" si="150"/>
        <v>0</v>
      </c>
      <c r="BE114" s="203">
        <f t="shared" si="150"/>
        <v>0</v>
      </c>
      <c r="BF114" s="203">
        <f t="shared" si="150"/>
        <v>0</v>
      </c>
      <c r="BG114" s="203">
        <f t="shared" si="150"/>
        <v>0</v>
      </c>
      <c r="BH114" s="203">
        <f t="shared" si="150"/>
        <v>0</v>
      </c>
      <c r="BI114" s="203">
        <f t="shared" si="150"/>
        <v>0</v>
      </c>
      <c r="BJ114" s="203">
        <f t="shared" si="150"/>
        <v>0</v>
      </c>
      <c r="BK114" s="203">
        <f t="shared" si="150"/>
        <v>0</v>
      </c>
      <c r="BL114" s="203">
        <f t="shared" si="150"/>
        <v>0</v>
      </c>
      <c r="BM114" s="203">
        <f t="shared" ref="BM114:CM114" si="151">BL114*(1+BM57)</f>
        <v>0</v>
      </c>
      <c r="BN114" s="203">
        <f t="shared" si="151"/>
        <v>0</v>
      </c>
      <c r="BO114" s="203">
        <f t="shared" si="151"/>
        <v>0</v>
      </c>
      <c r="BP114" s="203">
        <f t="shared" si="151"/>
        <v>0</v>
      </c>
      <c r="BQ114" s="203">
        <f t="shared" si="151"/>
        <v>0</v>
      </c>
      <c r="BR114" s="203">
        <f t="shared" si="151"/>
        <v>0</v>
      </c>
      <c r="BS114" s="203">
        <f t="shared" si="151"/>
        <v>0</v>
      </c>
      <c r="BT114" s="203">
        <f t="shared" si="151"/>
        <v>0</v>
      </c>
      <c r="BU114" s="203">
        <f t="shared" si="151"/>
        <v>0</v>
      </c>
      <c r="BV114" s="203">
        <f t="shared" si="151"/>
        <v>0</v>
      </c>
      <c r="BW114" s="203">
        <f t="shared" si="151"/>
        <v>0</v>
      </c>
      <c r="BX114" s="203">
        <f t="shared" si="151"/>
        <v>0</v>
      </c>
      <c r="BY114" s="203">
        <f t="shared" si="151"/>
        <v>0</v>
      </c>
      <c r="BZ114" s="203">
        <f t="shared" si="151"/>
        <v>0</v>
      </c>
      <c r="CA114" s="203">
        <f t="shared" si="151"/>
        <v>0</v>
      </c>
      <c r="CB114" s="203">
        <f t="shared" si="151"/>
        <v>0</v>
      </c>
      <c r="CC114" s="203">
        <f t="shared" si="151"/>
        <v>0</v>
      </c>
      <c r="CD114" s="203">
        <f t="shared" si="151"/>
        <v>0</v>
      </c>
      <c r="CE114" s="203">
        <f t="shared" si="151"/>
        <v>0</v>
      </c>
      <c r="CF114" s="203">
        <f t="shared" si="151"/>
        <v>0</v>
      </c>
      <c r="CG114" s="203">
        <f t="shared" si="151"/>
        <v>0</v>
      </c>
      <c r="CH114" s="203">
        <f t="shared" si="151"/>
        <v>0</v>
      </c>
      <c r="CI114" s="203">
        <f t="shared" si="151"/>
        <v>0</v>
      </c>
      <c r="CJ114" s="203">
        <f t="shared" si="151"/>
        <v>0</v>
      </c>
      <c r="CK114" s="203">
        <f t="shared" si="151"/>
        <v>0</v>
      </c>
      <c r="CL114" s="203">
        <f t="shared" si="151"/>
        <v>0</v>
      </c>
      <c r="CM114" s="203">
        <f t="shared" si="151"/>
        <v>0</v>
      </c>
    </row>
    <row r="115" spans="2:91" hidden="1" x14ac:dyDescent="0.2">
      <c r="B115" s="204"/>
      <c r="C115" s="204"/>
      <c r="D115" s="204"/>
      <c r="E115" s="204"/>
      <c r="F115" s="204"/>
      <c r="G115" s="204"/>
      <c r="H115" s="204"/>
      <c r="I115" s="204"/>
      <c r="J115" s="204"/>
      <c r="K115" s="204"/>
      <c r="L115" s="204"/>
      <c r="M115" s="204"/>
      <c r="N115" s="204"/>
      <c r="O115" s="204"/>
      <c r="P115" s="204"/>
      <c r="Q115" s="204"/>
      <c r="R115" s="204"/>
      <c r="S115" s="204"/>
      <c r="T115" s="204"/>
      <c r="U115" s="204"/>
      <c r="V115" s="204"/>
      <c r="W115" s="204"/>
      <c r="X115" s="204"/>
      <c r="Y115" s="204"/>
      <c r="Z115" s="204"/>
      <c r="AA115" s="204"/>
      <c r="AB115" s="204"/>
      <c r="AC115" s="204"/>
      <c r="AD115" s="204"/>
      <c r="AF115" s="204"/>
      <c r="AG115" s="204"/>
      <c r="AH115" s="204"/>
      <c r="AI115" s="204"/>
      <c r="AJ115" s="204"/>
      <c r="AK115" s="204"/>
      <c r="AL115" s="204"/>
      <c r="AM115" s="204"/>
      <c r="AN115" s="204"/>
      <c r="AO115" s="204"/>
      <c r="AP115" s="204"/>
      <c r="AQ115" s="204"/>
      <c r="AR115" s="204"/>
      <c r="AS115" s="204"/>
      <c r="AT115" s="204"/>
      <c r="AU115" s="204"/>
      <c r="AV115" s="204"/>
      <c r="AW115" s="204"/>
      <c r="AX115" s="204"/>
      <c r="AY115" s="204"/>
      <c r="AZ115" s="204"/>
      <c r="BA115" s="204"/>
      <c r="BB115" s="204"/>
      <c r="BC115" s="204"/>
      <c r="BD115" s="204"/>
      <c r="BE115" s="204"/>
      <c r="BF115" s="204"/>
      <c r="BG115" s="204"/>
      <c r="BH115" s="204"/>
      <c r="BI115" s="204"/>
      <c r="BJ115" s="204"/>
      <c r="BK115" s="204"/>
      <c r="BL115" s="204"/>
      <c r="BM115" s="204"/>
      <c r="BN115" s="204"/>
      <c r="BO115" s="204"/>
      <c r="BP115" s="204"/>
      <c r="BQ115" s="204"/>
      <c r="BR115" s="204"/>
      <c r="BS115" s="204"/>
      <c r="BT115" s="204"/>
      <c r="BU115" s="204"/>
      <c r="BV115" s="204"/>
      <c r="BW115" s="204"/>
      <c r="BX115" s="204"/>
      <c r="BY115" s="204"/>
      <c r="BZ115" s="204"/>
      <c r="CA115" s="204"/>
      <c r="CB115" s="204"/>
      <c r="CC115" s="204"/>
      <c r="CD115" s="204"/>
      <c r="CE115" s="204"/>
      <c r="CF115" s="204"/>
      <c r="CG115" s="204"/>
      <c r="CH115" s="204"/>
      <c r="CI115" s="204"/>
      <c r="CJ115" s="204"/>
      <c r="CK115" s="204"/>
      <c r="CL115" s="204"/>
      <c r="CM115" s="204"/>
    </row>
    <row r="116" spans="2:91" hidden="1" x14ac:dyDescent="0.2">
      <c r="B116" s="205" t="str">
        <f>Inputs!DA9</f>
        <v>Marketing director</v>
      </c>
      <c r="C116" s="204"/>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F116" s="203">
        <f>IF(AE116&gt;0,AE116,IF(AND(AF$4=VLOOKUP($B116,Settings!$DT$19:$DU$43,2,0),'Labor costs'!AF$7=VLOOKUP('Labor costs'!$B116,Settings!$DT$19:$DW$43,4,0)),Inputs!$DG9,0))</f>
        <v>0</v>
      </c>
      <c r="AG116" s="203">
        <f>IF(AF116&gt;0,AF116,IF(AND(AG$4=VLOOKUP($B116,Settings!$DT$19:$DU$43,2,0),'Labor costs'!AG$7=VLOOKUP('Labor costs'!$B116,Settings!$DT$19:$DW$43,4,0)),Inputs!$DG9,0))</f>
        <v>0</v>
      </c>
      <c r="AH116" s="203">
        <f>IF(AG116&gt;0,AG116,IF(AND(AH$4=VLOOKUP($B116,Settings!$DT$19:$DU$43,2,0),'Labor costs'!AH$7=VLOOKUP('Labor costs'!$B116,Settings!$DT$19:$DW$43,4,0)),Inputs!$DG9,0))</f>
        <v>0</v>
      </c>
      <c r="AI116" s="203">
        <f>IF(AH116&gt;0,AH116,IF(AND(AI$4=VLOOKUP($B116,Settings!$DT$19:$DU$43,2,0),'Labor costs'!AI$7=VLOOKUP('Labor costs'!$B116,Settings!$DT$19:$DW$43,4,0)),Inputs!$DG9,0))</f>
        <v>0</v>
      </c>
      <c r="AJ116" s="203">
        <f>IF(AI116&gt;0,AI116,IF(AND(AJ$4=VLOOKUP($B116,Settings!$DT$19:$DU$43,2,0),'Labor costs'!AJ$7=VLOOKUP('Labor costs'!$B116,Settings!$DT$19:$DW$43,4,0)),Inputs!$DG9,0))</f>
        <v>0</v>
      </c>
      <c r="AK116" s="203">
        <f>IF(AJ116&gt;0,AJ116,IF(AND(AK$4=VLOOKUP($B116,Settings!$DT$19:$DU$43,2,0),'Labor costs'!AK$7=VLOOKUP('Labor costs'!$B116,Settings!$DT$19:$DW$43,4,0)),Inputs!$DG9,0))</f>
        <v>0</v>
      </c>
      <c r="AL116" s="203">
        <f>IF(AK116&gt;0,AK116,IF(AND(AL$4=VLOOKUP($B116,Settings!$DT$19:$DU$43,2,0),'Labor costs'!AL$7=VLOOKUP('Labor costs'!$B116,Settings!$DT$19:$DW$43,4,0)),Inputs!$DG9,0))</f>
        <v>0</v>
      </c>
      <c r="AM116" s="203">
        <f>IF(AL116&gt;0,AL116,IF(AND(AM$4=VLOOKUP($B116,Settings!$DT$19:$DU$43,2,0),'Labor costs'!AM$7=VLOOKUP('Labor costs'!$B116,Settings!$DT$19:$DW$43,4,0)),Inputs!$DG9,0))</f>
        <v>0</v>
      </c>
      <c r="AN116" s="203">
        <f>IF(AM116&gt;0,AM116,IF(AND(AN$4=VLOOKUP($B116,Settings!$DT$19:$DU$43,2,0),'Labor costs'!AN$7=VLOOKUP('Labor costs'!$B116,Settings!$DT$19:$DW$43,4,0)),Inputs!$DG9,0))</f>
        <v>1</v>
      </c>
      <c r="AO116" s="203">
        <f>IF(AN116&gt;0,AN116,IF(AND(AO$4=VLOOKUP($B116,Settings!$DT$19:$DU$43,2,0),'Labor costs'!AO$7=VLOOKUP('Labor costs'!$B116,Settings!$DT$19:$DW$43,4,0)),Inputs!$DG9,0))</f>
        <v>1</v>
      </c>
      <c r="AP116" s="203">
        <f>IF(AO116&gt;0,AO116,IF(AND(AP$4=VLOOKUP($B116,Settings!$DT$19:$DU$43,2,0),'Labor costs'!AP$7=VLOOKUP('Labor costs'!$B116,Settings!$DT$19:$DW$43,4,0)),Inputs!$DG9,0))</f>
        <v>1</v>
      </c>
      <c r="AQ116" s="203">
        <f>IF(AP116&gt;0,AP116,IF(AND(AQ$4=VLOOKUP($B116,Settings!$DT$19:$DU$43,2,0),'Labor costs'!AQ$7=VLOOKUP('Labor costs'!$B116,Settings!$DT$19:$DW$43,4,0)),Inputs!$DG9,0))</f>
        <v>1</v>
      </c>
      <c r="AR116" s="203">
        <f>IF(AQ116&gt;0,AQ116,IF(AND(AR$4=VLOOKUP($B116,Settings!$DT$19:$DU$43,2,0),'Labor costs'!AR$7=VLOOKUP('Labor costs'!$B116,Settings!$DT$19:$DW$43,4,0)),Inputs!$DG9,0))</f>
        <v>1</v>
      </c>
      <c r="AS116" s="203">
        <f>IF(AR116&gt;0,AR116,IF(AND(AS$4=VLOOKUP($B116,Settings!$DT$19:$DU$43,2,0),'Labor costs'!AS$7=VLOOKUP('Labor costs'!$B116,Settings!$DT$19:$DW$43,4,0)),Inputs!$DG9,0))</f>
        <v>1</v>
      </c>
      <c r="AT116" s="203">
        <f>IF(AS116&gt;0,AS116,IF(AND(AT$4=VLOOKUP($B116,Settings!$DT$19:$DU$43,2,0),'Labor costs'!AT$7=VLOOKUP('Labor costs'!$B116,Settings!$DT$19:$DW$43,4,0)),Inputs!$DG9,0))</f>
        <v>1</v>
      </c>
      <c r="AU116" s="203">
        <f>IF(AT116&gt;0,AT116,IF(AND(AU$4=VLOOKUP($B116,Settings!$DT$19:$DU$43,2,0),'Labor costs'!AU$7=VLOOKUP('Labor costs'!$B116,Settings!$DT$19:$DW$43,4,0)),Inputs!$DG9,0))</f>
        <v>1</v>
      </c>
      <c r="AV116" s="203">
        <f>IF(AU116&gt;0,AU116,IF(AND(AV$4=VLOOKUP($B116,Settings!$DT$19:$DU$43,2,0),'Labor costs'!AV$7=VLOOKUP('Labor costs'!$B116,Settings!$DT$19:$DW$43,4,0)),Inputs!$DG9,0))</f>
        <v>1</v>
      </c>
      <c r="AW116" s="203">
        <f>IF(AV116&gt;0,AV116,IF(AND(AW$4=VLOOKUP($B116,Settings!$DT$19:$DU$43,2,0),'Labor costs'!AW$7=VLOOKUP('Labor costs'!$B116,Settings!$DT$19:$DW$43,4,0)),Inputs!$DG9,0))</f>
        <v>1</v>
      </c>
      <c r="AX116" s="203">
        <f>IF(AW116&gt;0,AW116,IF(AND(AX$4=VLOOKUP($B116,Settings!$DT$19:$DU$43,2,0),'Labor costs'!AX$7=VLOOKUP('Labor costs'!$B116,Settings!$DT$19:$DW$43,4,0)),Inputs!$DG9,0))</f>
        <v>1</v>
      </c>
      <c r="AY116" s="203">
        <f>IF(AX116&gt;0,AX116,IF(AND(AY$4=VLOOKUP($B116,Settings!$DT$19:$DU$43,2,0),'Labor costs'!AY$7=VLOOKUP('Labor costs'!$B116,Settings!$DT$19:$DW$43,4,0)),Inputs!$DG9,0))</f>
        <v>1</v>
      </c>
      <c r="AZ116" s="203">
        <f>IF(AY116&gt;0,AY116,IF(AND(AZ$4=VLOOKUP($B116,Settings!$DT$19:$DU$43,2,0),'Labor costs'!AZ$7=VLOOKUP('Labor costs'!$B116,Settings!$DT$19:$DW$43,4,0)),Inputs!$DG9,0))</f>
        <v>1</v>
      </c>
      <c r="BA116" s="203">
        <f>IF(AZ116&gt;0,AZ116,IF(AND(BA$4=VLOOKUP($B116,Settings!$DT$19:$DU$43,2,0),'Labor costs'!BA$7=VLOOKUP('Labor costs'!$B116,Settings!$DT$19:$DW$43,4,0)),Inputs!$DG9,0))</f>
        <v>1</v>
      </c>
      <c r="BB116" s="203">
        <f>IF(BA116&gt;0,BA116,IF(AND(BB$4=VLOOKUP($B116,Settings!$DT$19:$DU$43,2,0),'Labor costs'!BB$7=VLOOKUP('Labor costs'!$B116,Settings!$DT$19:$DW$43,4,0)),Inputs!$DG9,0))</f>
        <v>1</v>
      </c>
      <c r="BC116" s="203">
        <f>IF(BB116&gt;0,BB116,IF(AND(BC$4=VLOOKUP($B116,Settings!$DT$19:$DU$43,2,0),'Labor costs'!BC$7=VLOOKUP('Labor costs'!$B116,Settings!$DT$19:$DW$43,4,0)),Inputs!$DG9,0))</f>
        <v>1</v>
      </c>
      <c r="BD116" s="203">
        <f>IF(BC116&gt;0,BC116,IF(AND(BD$4=VLOOKUP($B116,Settings!$DT$19:$DU$43,2,0),'Labor costs'!BD$7=VLOOKUP('Labor costs'!$B116,Settings!$DT$19:$DW$43,4,0)),Inputs!$DG9,0))</f>
        <v>1</v>
      </c>
      <c r="BE116" s="203">
        <f>IF(BD116&gt;0,BD116,IF(AND(BE$4=VLOOKUP($B116,Settings!$DT$19:$DU$43,2,0),'Labor costs'!BE$7=VLOOKUP('Labor costs'!$B116,Settings!$DT$19:$DW$43,4,0)),Inputs!$DG9,0))</f>
        <v>1</v>
      </c>
      <c r="BF116" s="203">
        <f>IF(BE116&gt;0,BE116,IF(AND(BF$4=VLOOKUP($B116,Settings!$DT$19:$DU$43,2,0),'Labor costs'!BF$7=VLOOKUP('Labor costs'!$B116,Settings!$DT$19:$DW$43,4,0)),Inputs!$DG9,0))</f>
        <v>1</v>
      </c>
      <c r="BG116" s="203">
        <f>IF(BF116&gt;0,BF116,IF(AND(BG$4=VLOOKUP($B116,Settings!$DT$19:$DU$43,2,0),'Labor costs'!BG$7=VLOOKUP('Labor costs'!$B116,Settings!$DT$19:$DW$43,4,0)),Inputs!$DG9,0))</f>
        <v>1</v>
      </c>
      <c r="BH116" s="203">
        <f>IF(BG116&gt;0,BG116,IF(AND(BH$4=VLOOKUP($B116,Settings!$DT$19:$DU$43,2,0),'Labor costs'!BH$7=VLOOKUP('Labor costs'!$B116,Settings!$DT$19:$DW$43,4,0)),Inputs!$DG9,0))</f>
        <v>1</v>
      </c>
      <c r="BI116" s="203">
        <f>IF(BH116&gt;0,BH116,IF(AND(BI$4=VLOOKUP($B116,Settings!$DT$19:$DU$43,2,0),'Labor costs'!BI$7=VLOOKUP('Labor costs'!$B116,Settings!$DT$19:$DW$43,4,0)),Inputs!$DG9,0))</f>
        <v>1</v>
      </c>
      <c r="BJ116" s="203">
        <f>IF(BI116&gt;0,BI116,IF(AND(BJ$4=VLOOKUP($B116,Settings!$DT$19:$DU$43,2,0),'Labor costs'!BJ$7=VLOOKUP('Labor costs'!$B116,Settings!$DT$19:$DW$43,4,0)),Inputs!$DG9,0))</f>
        <v>1</v>
      </c>
      <c r="BK116" s="203">
        <f>IF(BJ116&gt;0,BJ116,IF(AND(BK$4=VLOOKUP($B116,Settings!$DT$19:$DU$43,2,0),'Labor costs'!BK$7=VLOOKUP('Labor costs'!$B116,Settings!$DT$19:$DW$43,4,0)),Inputs!$DG9,0))</f>
        <v>1</v>
      </c>
      <c r="BL116" s="203">
        <f>IF(BK116&gt;0,BK116,IF(AND(BL$4=VLOOKUP($B116,Settings!$DT$19:$DU$43,2,0),'Labor costs'!BL$7=VLOOKUP('Labor costs'!$B116,Settings!$DT$19:$DW$43,4,0)),Inputs!$DG9,0))</f>
        <v>1</v>
      </c>
      <c r="BM116" s="203">
        <f>IF(BL116&gt;0,BL116,IF(AND(BM$4=VLOOKUP($B116,Settings!$DT$19:$DU$43,2,0),'Labor costs'!BM$7=VLOOKUP('Labor costs'!$B116,Settings!$DT$19:$DW$43,4,0)),Inputs!$DG9,0))</f>
        <v>1</v>
      </c>
      <c r="BN116" s="203">
        <f>IF(BM116&gt;0,BM116,IF(AND(BN$4=VLOOKUP($B116,Settings!$DT$19:$DU$43,2,0),'Labor costs'!BN$7=VLOOKUP('Labor costs'!$B116,Settings!$DT$19:$DW$43,4,0)),Inputs!$DG9,0))</f>
        <v>1</v>
      </c>
      <c r="BO116" s="203">
        <f>IF(BN116&gt;0,BN116,IF(AND(BO$4=VLOOKUP($B116,Settings!$DT$19:$DU$43,2,0),'Labor costs'!BO$7=VLOOKUP('Labor costs'!$B116,Settings!$DT$19:$DW$43,4,0)),Inputs!$DG9,0))</f>
        <v>1</v>
      </c>
      <c r="BP116" s="203">
        <f>IF(BO116&gt;0,BO116,IF(AND(BP$4=VLOOKUP($B116,Settings!$DT$19:$DU$43,2,0),'Labor costs'!BP$7=VLOOKUP('Labor costs'!$B116,Settings!$DT$19:$DW$43,4,0)),Inputs!$DG9,0))</f>
        <v>1</v>
      </c>
      <c r="BQ116" s="203">
        <f>IF(BP116&gt;0,BP116,IF(AND(BQ$4=VLOOKUP($B116,Settings!$DT$19:$DU$43,2,0),'Labor costs'!BQ$7=VLOOKUP('Labor costs'!$B116,Settings!$DT$19:$DW$43,4,0)),Inputs!$DG9,0))</f>
        <v>1</v>
      </c>
      <c r="BR116" s="203">
        <f>IF(BQ116&gt;0,BQ116,IF(AND(BR$4=VLOOKUP($B116,Settings!$DT$19:$DU$43,2,0),'Labor costs'!BR$7=VLOOKUP('Labor costs'!$B116,Settings!$DT$19:$DW$43,4,0)),Inputs!$DG9,0))</f>
        <v>1</v>
      </c>
      <c r="BS116" s="203">
        <f>IF(BR116&gt;0,BR116,IF(AND(BS$4=VLOOKUP($B116,Settings!$DT$19:$DU$43,2,0),'Labor costs'!BS$7=VLOOKUP('Labor costs'!$B116,Settings!$DT$19:$DW$43,4,0)),Inputs!$DG9,0))</f>
        <v>1</v>
      </c>
      <c r="BT116" s="203">
        <f>IF(BS116&gt;0,BS116,IF(AND(BT$4=VLOOKUP($B116,Settings!$DT$19:$DU$43,2,0),'Labor costs'!BT$7=VLOOKUP('Labor costs'!$B116,Settings!$DT$19:$DW$43,4,0)),Inputs!$DG9,0))</f>
        <v>1</v>
      </c>
      <c r="BU116" s="203">
        <f>IF(BT116&gt;0,BT116,IF(AND(BU$4=VLOOKUP($B116,Settings!$DT$19:$DU$43,2,0),'Labor costs'!BU$7=VLOOKUP('Labor costs'!$B116,Settings!$DT$19:$DW$43,4,0)),Inputs!$DG9,0))</f>
        <v>1</v>
      </c>
      <c r="BV116" s="203">
        <f>IF(BU116&gt;0,BU116,IF(AND(BV$4=VLOOKUP($B116,Settings!$DT$19:$DU$43,2,0),'Labor costs'!BV$7=VLOOKUP('Labor costs'!$B116,Settings!$DT$19:$DW$43,4,0)),Inputs!$DG9,0))</f>
        <v>1</v>
      </c>
      <c r="BW116" s="203">
        <f>IF(BV116&gt;0,BV116,IF(AND(BW$4=VLOOKUP($B116,Settings!$DT$19:$DU$43,2,0),'Labor costs'!BW$7=VLOOKUP('Labor costs'!$B116,Settings!$DT$19:$DW$43,4,0)),Inputs!$DG9,0))</f>
        <v>1</v>
      </c>
      <c r="BX116" s="203">
        <f>IF(BW116&gt;0,BW116,IF(AND(BX$4=VLOOKUP($B116,Settings!$DT$19:$DU$43,2,0),'Labor costs'!BX$7=VLOOKUP('Labor costs'!$B116,Settings!$DT$19:$DW$43,4,0)),Inputs!$DG9,0))</f>
        <v>1</v>
      </c>
      <c r="BY116" s="203">
        <f>IF(BX116&gt;0,BX116,IF(AND(BY$4=VLOOKUP($B116,Settings!$DT$19:$DU$43,2,0),'Labor costs'!BY$7=VLOOKUP('Labor costs'!$B116,Settings!$DT$19:$DW$43,4,0)),Inputs!$DG9,0))</f>
        <v>1</v>
      </c>
      <c r="BZ116" s="203">
        <f>IF(BY116&gt;0,BY116,IF(AND(BZ$4=VLOOKUP($B116,Settings!$DT$19:$DU$43,2,0),'Labor costs'!BZ$7=VLOOKUP('Labor costs'!$B116,Settings!$DT$19:$DW$43,4,0)),Inputs!$DG9,0))</f>
        <v>1</v>
      </c>
      <c r="CA116" s="203">
        <f>IF(BZ116&gt;0,BZ116,IF(AND(CA$4=VLOOKUP($B116,Settings!$DT$19:$DU$43,2,0),'Labor costs'!CA$7=VLOOKUP('Labor costs'!$B116,Settings!$DT$19:$DW$43,4,0)),Inputs!$DG9,0))</f>
        <v>1</v>
      </c>
      <c r="CB116" s="203">
        <f>IF(CA116&gt;0,CA116,IF(AND(CB$4=VLOOKUP($B116,Settings!$DT$19:$DU$43,2,0),'Labor costs'!CB$7=VLOOKUP('Labor costs'!$B116,Settings!$DT$19:$DW$43,4,0)),Inputs!$DG9,0))</f>
        <v>1</v>
      </c>
      <c r="CC116" s="203">
        <f>IF(CB116&gt;0,CB116,IF(AND(CC$4=VLOOKUP($B116,Settings!$DT$19:$DU$43,2,0),'Labor costs'!CC$7=VLOOKUP('Labor costs'!$B116,Settings!$DT$19:$DW$43,4,0)),Inputs!$DG9,0))</f>
        <v>1</v>
      </c>
      <c r="CD116" s="203">
        <f>IF(CC116&gt;0,CC116,IF(AND(CD$4=VLOOKUP($B116,Settings!$DT$19:$DU$43,2,0),'Labor costs'!CD$7=VLOOKUP('Labor costs'!$B116,Settings!$DT$19:$DW$43,4,0)),Inputs!$DG9,0))</f>
        <v>1</v>
      </c>
      <c r="CE116" s="203">
        <f>IF(CD116&gt;0,CD116,IF(AND(CE$4=VLOOKUP($B116,Settings!$DT$19:$DU$43,2,0),'Labor costs'!CE$7=VLOOKUP('Labor costs'!$B116,Settings!$DT$19:$DW$43,4,0)),Inputs!$DG9,0))</f>
        <v>1</v>
      </c>
      <c r="CF116" s="203">
        <f>IF(CE116&gt;0,CE116,IF(AND(CF$4=VLOOKUP($B116,Settings!$DT$19:$DU$43,2,0),'Labor costs'!CF$7=VLOOKUP('Labor costs'!$B116,Settings!$DT$19:$DW$43,4,0)),Inputs!$DG9,0))</f>
        <v>1</v>
      </c>
      <c r="CG116" s="203">
        <f>IF(CF116&gt;0,CF116,IF(AND(CG$4=VLOOKUP($B116,Settings!$DT$19:$DU$43,2,0),'Labor costs'!CG$7=VLOOKUP('Labor costs'!$B116,Settings!$DT$19:$DW$43,4,0)),Inputs!$DG9,0))</f>
        <v>1</v>
      </c>
      <c r="CH116" s="203">
        <f>IF(CG116&gt;0,CG116,IF(AND(CH$4=VLOOKUP($B116,Settings!$DT$19:$DU$43,2,0),'Labor costs'!CH$7=VLOOKUP('Labor costs'!$B116,Settings!$DT$19:$DW$43,4,0)),Inputs!$DG9,0))</f>
        <v>1</v>
      </c>
      <c r="CI116" s="203">
        <f>IF(CH116&gt;0,CH116,IF(AND(CI$4=VLOOKUP($B116,Settings!$DT$19:$DU$43,2,0),'Labor costs'!CI$7=VLOOKUP('Labor costs'!$B116,Settings!$DT$19:$DW$43,4,0)),Inputs!$DG9,0))</f>
        <v>1</v>
      </c>
      <c r="CJ116" s="203">
        <f>IF(CI116&gt;0,CI116,IF(AND(CJ$4=VLOOKUP($B116,Settings!$DT$19:$DU$43,2,0),'Labor costs'!CJ$7=VLOOKUP('Labor costs'!$B116,Settings!$DT$19:$DW$43,4,0)),Inputs!$DG9,0))</f>
        <v>1</v>
      </c>
      <c r="CK116" s="203">
        <f>IF(CJ116&gt;0,CJ116,IF(AND(CK$4=VLOOKUP($B116,Settings!$DT$19:$DU$43,2,0),'Labor costs'!CK$7=VLOOKUP('Labor costs'!$B116,Settings!$DT$19:$DW$43,4,0)),Inputs!$DG9,0))</f>
        <v>1</v>
      </c>
      <c r="CL116" s="203">
        <f>IF(CK116&gt;0,CK116,IF(AND(CL$4=VLOOKUP($B116,Settings!$DT$19:$DU$43,2,0),'Labor costs'!CL$7=VLOOKUP('Labor costs'!$B116,Settings!$DT$19:$DW$43,4,0)),Inputs!$DG9,0))</f>
        <v>1</v>
      </c>
      <c r="CM116" s="203">
        <f>IF(CL116&gt;0,CL116,IF(AND(CM$4=VLOOKUP($B116,Settings!$DT$19:$DU$43,2,0),'Labor costs'!CM$7=VLOOKUP('Labor costs'!$B116,Settings!$DT$19:$DW$43,4,0)),Inputs!$DG9,0))</f>
        <v>1</v>
      </c>
    </row>
    <row r="117" spans="2:91" hidden="1" x14ac:dyDescent="0.2">
      <c r="B117" s="205" t="str">
        <f>Inputs!DA10</f>
        <v>Marketing officer</v>
      </c>
      <c r="C117" s="204"/>
      <c r="D117" s="204"/>
      <c r="E117" s="204"/>
      <c r="F117" s="204"/>
      <c r="G117" s="204"/>
      <c r="H117" s="204"/>
      <c r="I117" s="204"/>
      <c r="J117" s="204"/>
      <c r="K117" s="204"/>
      <c r="L117" s="204"/>
      <c r="M117" s="204"/>
      <c r="N117" s="204"/>
      <c r="O117" s="204"/>
      <c r="P117" s="204"/>
      <c r="Q117" s="204"/>
      <c r="R117" s="204"/>
      <c r="S117" s="204"/>
      <c r="T117" s="204"/>
      <c r="U117" s="204"/>
      <c r="V117" s="204"/>
      <c r="W117" s="204"/>
      <c r="X117" s="204"/>
      <c r="Y117" s="204"/>
      <c r="Z117" s="204"/>
      <c r="AA117" s="204"/>
      <c r="AB117" s="204"/>
      <c r="AC117" s="204"/>
      <c r="AD117" s="204"/>
      <c r="AF117" s="203">
        <f>IF(AE117&gt;0,AE117,IF(AND(AF$4=VLOOKUP($B117,Settings!$DT$19:$DU$43,2,0),'Labor costs'!AF$7=VLOOKUP('Labor costs'!$B117,Settings!$DT$19:$DW$43,4,0)),Inputs!$DG10,0))</f>
        <v>0</v>
      </c>
      <c r="AG117" s="203">
        <f>IF(AF117&gt;0,AF117,IF(AND(AG$4=VLOOKUP($B117,Settings!$DT$19:$DU$43,2,0),'Labor costs'!AG$7=VLOOKUP('Labor costs'!$B117,Settings!$DT$19:$DW$43,4,0)),Inputs!$DG10,0))</f>
        <v>0</v>
      </c>
      <c r="AH117" s="203">
        <f>IF(AG117&gt;0,AG117,IF(AND(AH$4=VLOOKUP($B117,Settings!$DT$19:$DU$43,2,0),'Labor costs'!AH$7=VLOOKUP('Labor costs'!$B117,Settings!$DT$19:$DW$43,4,0)),Inputs!$DG10,0))</f>
        <v>0</v>
      </c>
      <c r="AI117" s="203">
        <f>IF(AH117&gt;0,AH117,IF(AND(AI$4=VLOOKUP($B117,Settings!$DT$19:$DU$43,2,0),'Labor costs'!AI$7=VLOOKUP('Labor costs'!$B117,Settings!$DT$19:$DW$43,4,0)),Inputs!$DG10,0))</f>
        <v>0</v>
      </c>
      <c r="AJ117" s="203">
        <f>IF(AI117&gt;0,AI117,IF(AND(AJ$4=VLOOKUP($B117,Settings!$DT$19:$DU$43,2,0),'Labor costs'!AJ$7=VLOOKUP('Labor costs'!$B117,Settings!$DT$19:$DW$43,4,0)),Inputs!$DG10,0))</f>
        <v>0</v>
      </c>
      <c r="AK117" s="203">
        <f>IF(AJ117&gt;0,AJ117,IF(AND(AK$4=VLOOKUP($B117,Settings!$DT$19:$DU$43,2,0),'Labor costs'!AK$7=VLOOKUP('Labor costs'!$B117,Settings!$DT$19:$DW$43,4,0)),Inputs!$DG10,0))</f>
        <v>0</v>
      </c>
      <c r="AL117" s="203">
        <f>IF(AK117&gt;0,AK117,IF(AND(AL$4=VLOOKUP($B117,Settings!$DT$19:$DU$43,2,0),'Labor costs'!AL$7=VLOOKUP('Labor costs'!$B117,Settings!$DT$19:$DW$43,4,0)),Inputs!$DG10,0))</f>
        <v>0</v>
      </c>
      <c r="AM117" s="203">
        <f>IF(AL117&gt;0,AL117,IF(AND(AM$4=VLOOKUP($B117,Settings!$DT$19:$DU$43,2,0),'Labor costs'!AM$7=VLOOKUP('Labor costs'!$B117,Settings!$DT$19:$DW$43,4,0)),Inputs!$DG10,0))</f>
        <v>0</v>
      </c>
      <c r="AN117" s="203">
        <f>IF(AM117&gt;0,AM117,IF(AND(AN$4=VLOOKUP($B117,Settings!$DT$19:$DU$43,2,0),'Labor costs'!AN$7=VLOOKUP('Labor costs'!$B117,Settings!$DT$19:$DW$43,4,0)),Inputs!$DG10,0))</f>
        <v>2</v>
      </c>
      <c r="AO117" s="203">
        <f>IF(AN117&gt;0,AN117,IF(AND(AO$4=VLOOKUP($B117,Settings!$DT$19:$DU$43,2,0),'Labor costs'!AO$7=VLOOKUP('Labor costs'!$B117,Settings!$DT$19:$DW$43,4,0)),Inputs!$DG10,0))</f>
        <v>2</v>
      </c>
      <c r="AP117" s="203">
        <f>IF(AO117&gt;0,AO117,IF(AND(AP$4=VLOOKUP($B117,Settings!$DT$19:$DU$43,2,0),'Labor costs'!AP$7=VLOOKUP('Labor costs'!$B117,Settings!$DT$19:$DW$43,4,0)),Inputs!$DG10,0))</f>
        <v>2</v>
      </c>
      <c r="AQ117" s="203">
        <f>IF(AP117&gt;0,AP117,IF(AND(AQ$4=VLOOKUP($B117,Settings!$DT$19:$DU$43,2,0),'Labor costs'!AQ$7=VLOOKUP('Labor costs'!$B117,Settings!$DT$19:$DW$43,4,0)),Inputs!$DG10,0))</f>
        <v>2</v>
      </c>
      <c r="AR117" s="203">
        <f>IF(AQ117&gt;0,AQ117,IF(AND(AR$4=VLOOKUP($B117,Settings!$DT$19:$DU$43,2,0),'Labor costs'!AR$7=VLOOKUP('Labor costs'!$B117,Settings!$DT$19:$DW$43,4,0)),Inputs!$DG10,0))</f>
        <v>2</v>
      </c>
      <c r="AS117" s="203">
        <f>IF(AR117&gt;0,AR117,IF(AND(AS$4=VLOOKUP($B117,Settings!$DT$19:$DU$43,2,0),'Labor costs'!AS$7=VLOOKUP('Labor costs'!$B117,Settings!$DT$19:$DW$43,4,0)),Inputs!$DG10,0))</f>
        <v>2</v>
      </c>
      <c r="AT117" s="203">
        <f>IF(AS117&gt;0,AS117,IF(AND(AT$4=VLOOKUP($B117,Settings!$DT$19:$DU$43,2,0),'Labor costs'!AT$7=VLOOKUP('Labor costs'!$B117,Settings!$DT$19:$DW$43,4,0)),Inputs!$DG10,0))</f>
        <v>2</v>
      </c>
      <c r="AU117" s="203">
        <f>IF(AT117&gt;0,AT117,IF(AND(AU$4=VLOOKUP($B117,Settings!$DT$19:$DU$43,2,0),'Labor costs'!AU$7=VLOOKUP('Labor costs'!$B117,Settings!$DT$19:$DW$43,4,0)),Inputs!$DG10,0))</f>
        <v>2</v>
      </c>
      <c r="AV117" s="203">
        <f>IF(AU117&gt;0,AU117,IF(AND(AV$4=VLOOKUP($B117,Settings!$DT$19:$DU$43,2,0),'Labor costs'!AV$7=VLOOKUP('Labor costs'!$B117,Settings!$DT$19:$DW$43,4,0)),Inputs!$DG10,0))</f>
        <v>2</v>
      </c>
      <c r="AW117" s="203">
        <f>IF(AV117&gt;0,AV117,IF(AND(AW$4=VLOOKUP($B117,Settings!$DT$19:$DU$43,2,0),'Labor costs'!AW$7=VLOOKUP('Labor costs'!$B117,Settings!$DT$19:$DW$43,4,0)),Inputs!$DG10,0))</f>
        <v>2</v>
      </c>
      <c r="AX117" s="203">
        <f>IF(AW117&gt;0,AW117,IF(AND(AX$4=VLOOKUP($B117,Settings!$DT$19:$DU$43,2,0),'Labor costs'!AX$7=VLOOKUP('Labor costs'!$B117,Settings!$DT$19:$DW$43,4,0)),Inputs!$DG10,0))</f>
        <v>2</v>
      </c>
      <c r="AY117" s="203">
        <f>IF(AX117&gt;0,AX117,IF(AND(AY$4=VLOOKUP($B117,Settings!$DT$19:$DU$43,2,0),'Labor costs'!AY$7=VLOOKUP('Labor costs'!$B117,Settings!$DT$19:$DW$43,4,0)),Inputs!$DG10,0))</f>
        <v>2</v>
      </c>
      <c r="AZ117" s="203">
        <f>IF(AY117&gt;0,AY117,IF(AND(AZ$4=VLOOKUP($B117,Settings!$DT$19:$DU$43,2,0),'Labor costs'!AZ$7=VLOOKUP('Labor costs'!$B117,Settings!$DT$19:$DW$43,4,0)),Inputs!$DG10,0))</f>
        <v>2</v>
      </c>
      <c r="BA117" s="203">
        <f>IF(AZ117&gt;0,AZ117,IF(AND(BA$4=VLOOKUP($B117,Settings!$DT$19:$DU$43,2,0),'Labor costs'!BA$7=VLOOKUP('Labor costs'!$B117,Settings!$DT$19:$DW$43,4,0)),Inputs!$DG10,0))</f>
        <v>2</v>
      </c>
      <c r="BB117" s="203">
        <f>IF(BA117&gt;0,BA117,IF(AND(BB$4=VLOOKUP($B117,Settings!$DT$19:$DU$43,2,0),'Labor costs'!BB$7=VLOOKUP('Labor costs'!$B117,Settings!$DT$19:$DW$43,4,0)),Inputs!$DG10,0))</f>
        <v>2</v>
      </c>
      <c r="BC117" s="203">
        <f>IF(BB117&gt;0,BB117,IF(AND(BC$4=VLOOKUP($B117,Settings!$DT$19:$DU$43,2,0),'Labor costs'!BC$7=VLOOKUP('Labor costs'!$B117,Settings!$DT$19:$DW$43,4,0)),Inputs!$DG10,0))</f>
        <v>2</v>
      </c>
      <c r="BD117" s="203">
        <f>IF(BC117&gt;0,BC117,IF(AND(BD$4=VLOOKUP($B117,Settings!$DT$19:$DU$43,2,0),'Labor costs'!BD$7=VLOOKUP('Labor costs'!$B117,Settings!$DT$19:$DW$43,4,0)),Inputs!$DG10,0))</f>
        <v>2</v>
      </c>
      <c r="BE117" s="203">
        <f>IF(BD117&gt;0,BD117,IF(AND(BE$4=VLOOKUP($B117,Settings!$DT$19:$DU$43,2,0),'Labor costs'!BE$7=VLOOKUP('Labor costs'!$B117,Settings!$DT$19:$DW$43,4,0)),Inputs!$DG10,0))</f>
        <v>2</v>
      </c>
      <c r="BF117" s="203">
        <f>IF(BE117&gt;0,BE117,IF(AND(BF$4=VLOOKUP($B117,Settings!$DT$19:$DU$43,2,0),'Labor costs'!BF$7=VLOOKUP('Labor costs'!$B117,Settings!$DT$19:$DW$43,4,0)),Inputs!$DG10,0))</f>
        <v>2</v>
      </c>
      <c r="BG117" s="203">
        <f>IF(BF117&gt;0,BF117,IF(AND(BG$4=VLOOKUP($B117,Settings!$DT$19:$DU$43,2,0),'Labor costs'!BG$7=VLOOKUP('Labor costs'!$B117,Settings!$DT$19:$DW$43,4,0)),Inputs!$DG10,0))</f>
        <v>2</v>
      </c>
      <c r="BH117" s="203">
        <f>IF(BG117&gt;0,BG117,IF(AND(BH$4=VLOOKUP($B117,Settings!$DT$19:$DU$43,2,0),'Labor costs'!BH$7=VLOOKUP('Labor costs'!$B117,Settings!$DT$19:$DW$43,4,0)),Inputs!$DG10,0))</f>
        <v>2</v>
      </c>
      <c r="BI117" s="203">
        <f>IF(BH117&gt;0,BH117,IF(AND(BI$4=VLOOKUP($B117,Settings!$DT$19:$DU$43,2,0),'Labor costs'!BI$7=VLOOKUP('Labor costs'!$B117,Settings!$DT$19:$DW$43,4,0)),Inputs!$DG10,0))</f>
        <v>2</v>
      </c>
      <c r="BJ117" s="203">
        <f>IF(BI117&gt;0,BI117,IF(AND(BJ$4=VLOOKUP($B117,Settings!$DT$19:$DU$43,2,0),'Labor costs'!BJ$7=VLOOKUP('Labor costs'!$B117,Settings!$DT$19:$DW$43,4,0)),Inputs!$DG10,0))</f>
        <v>2</v>
      </c>
      <c r="BK117" s="203">
        <f>IF(BJ117&gt;0,BJ117,IF(AND(BK$4=VLOOKUP($B117,Settings!$DT$19:$DU$43,2,0),'Labor costs'!BK$7=VLOOKUP('Labor costs'!$B117,Settings!$DT$19:$DW$43,4,0)),Inputs!$DG10,0))</f>
        <v>2</v>
      </c>
      <c r="BL117" s="203">
        <f>IF(BK117&gt;0,BK117,IF(AND(BL$4=VLOOKUP($B117,Settings!$DT$19:$DU$43,2,0),'Labor costs'!BL$7=VLOOKUP('Labor costs'!$B117,Settings!$DT$19:$DW$43,4,0)),Inputs!$DG10,0))</f>
        <v>2</v>
      </c>
      <c r="BM117" s="203">
        <f>IF(BL117&gt;0,BL117,IF(AND(BM$4=VLOOKUP($B117,Settings!$DT$19:$DU$43,2,0),'Labor costs'!BM$7=VLOOKUP('Labor costs'!$B117,Settings!$DT$19:$DW$43,4,0)),Inputs!$DG10,0))</f>
        <v>2</v>
      </c>
      <c r="BN117" s="203">
        <f>IF(BM117&gt;0,BM117,IF(AND(BN$4=VLOOKUP($B117,Settings!$DT$19:$DU$43,2,0),'Labor costs'!BN$7=VLOOKUP('Labor costs'!$B117,Settings!$DT$19:$DW$43,4,0)),Inputs!$DG10,0))</f>
        <v>2</v>
      </c>
      <c r="BO117" s="203">
        <f>IF(BN117&gt;0,BN117,IF(AND(BO$4=VLOOKUP($B117,Settings!$DT$19:$DU$43,2,0),'Labor costs'!BO$7=VLOOKUP('Labor costs'!$B117,Settings!$DT$19:$DW$43,4,0)),Inputs!$DG10,0))</f>
        <v>2</v>
      </c>
      <c r="BP117" s="203">
        <f>IF(BO117&gt;0,BO117,IF(AND(BP$4=VLOOKUP($B117,Settings!$DT$19:$DU$43,2,0),'Labor costs'!BP$7=VLOOKUP('Labor costs'!$B117,Settings!$DT$19:$DW$43,4,0)),Inputs!$DG10,0))</f>
        <v>2</v>
      </c>
      <c r="BQ117" s="203">
        <f>IF(BP117&gt;0,BP117,IF(AND(BQ$4=VLOOKUP($B117,Settings!$DT$19:$DU$43,2,0),'Labor costs'!BQ$7=VLOOKUP('Labor costs'!$B117,Settings!$DT$19:$DW$43,4,0)),Inputs!$DG10,0))</f>
        <v>2</v>
      </c>
      <c r="BR117" s="203">
        <f>IF(BQ117&gt;0,BQ117,IF(AND(BR$4=VLOOKUP($B117,Settings!$DT$19:$DU$43,2,0),'Labor costs'!BR$7=VLOOKUP('Labor costs'!$B117,Settings!$DT$19:$DW$43,4,0)),Inputs!$DG10,0))</f>
        <v>2</v>
      </c>
      <c r="BS117" s="203">
        <f>IF(BR117&gt;0,BR117,IF(AND(BS$4=VLOOKUP($B117,Settings!$DT$19:$DU$43,2,0),'Labor costs'!BS$7=VLOOKUP('Labor costs'!$B117,Settings!$DT$19:$DW$43,4,0)),Inputs!$DG10,0))</f>
        <v>2</v>
      </c>
      <c r="BT117" s="203">
        <f>IF(BS117&gt;0,BS117,IF(AND(BT$4=VLOOKUP($B117,Settings!$DT$19:$DU$43,2,0),'Labor costs'!BT$7=VLOOKUP('Labor costs'!$B117,Settings!$DT$19:$DW$43,4,0)),Inputs!$DG10,0))</f>
        <v>2</v>
      </c>
      <c r="BU117" s="203">
        <f>IF(BT117&gt;0,BT117,IF(AND(BU$4=VLOOKUP($B117,Settings!$DT$19:$DU$43,2,0),'Labor costs'!BU$7=VLOOKUP('Labor costs'!$B117,Settings!$DT$19:$DW$43,4,0)),Inputs!$DG10,0))</f>
        <v>2</v>
      </c>
      <c r="BV117" s="203">
        <f>IF(BU117&gt;0,BU117,IF(AND(BV$4=VLOOKUP($B117,Settings!$DT$19:$DU$43,2,0),'Labor costs'!BV$7=VLOOKUP('Labor costs'!$B117,Settings!$DT$19:$DW$43,4,0)),Inputs!$DG10,0))</f>
        <v>2</v>
      </c>
      <c r="BW117" s="203">
        <f>IF(BV117&gt;0,BV117,IF(AND(BW$4=VLOOKUP($B117,Settings!$DT$19:$DU$43,2,0),'Labor costs'!BW$7=VLOOKUP('Labor costs'!$B117,Settings!$DT$19:$DW$43,4,0)),Inputs!$DG10,0))</f>
        <v>2</v>
      </c>
      <c r="BX117" s="203">
        <f>IF(BW117&gt;0,BW117,IF(AND(BX$4=VLOOKUP($B117,Settings!$DT$19:$DU$43,2,0),'Labor costs'!BX$7=VLOOKUP('Labor costs'!$B117,Settings!$DT$19:$DW$43,4,0)),Inputs!$DG10,0))</f>
        <v>2</v>
      </c>
      <c r="BY117" s="203">
        <f>IF(BX117&gt;0,BX117,IF(AND(BY$4=VLOOKUP($B117,Settings!$DT$19:$DU$43,2,0),'Labor costs'!BY$7=VLOOKUP('Labor costs'!$B117,Settings!$DT$19:$DW$43,4,0)),Inputs!$DG10,0))</f>
        <v>2</v>
      </c>
      <c r="BZ117" s="203">
        <f>IF(BY117&gt;0,BY117,IF(AND(BZ$4=VLOOKUP($B117,Settings!$DT$19:$DU$43,2,0),'Labor costs'!BZ$7=VLOOKUP('Labor costs'!$B117,Settings!$DT$19:$DW$43,4,0)),Inputs!$DG10,0))</f>
        <v>2</v>
      </c>
      <c r="CA117" s="203">
        <f>IF(BZ117&gt;0,BZ117,IF(AND(CA$4=VLOOKUP($B117,Settings!$DT$19:$DU$43,2,0),'Labor costs'!CA$7=VLOOKUP('Labor costs'!$B117,Settings!$DT$19:$DW$43,4,0)),Inputs!$DG10,0))</f>
        <v>2</v>
      </c>
      <c r="CB117" s="203">
        <f>IF(CA117&gt;0,CA117,IF(AND(CB$4=VLOOKUP($B117,Settings!$DT$19:$DU$43,2,0),'Labor costs'!CB$7=VLOOKUP('Labor costs'!$B117,Settings!$DT$19:$DW$43,4,0)),Inputs!$DG10,0))</f>
        <v>2</v>
      </c>
      <c r="CC117" s="203">
        <f>IF(CB117&gt;0,CB117,IF(AND(CC$4=VLOOKUP($B117,Settings!$DT$19:$DU$43,2,0),'Labor costs'!CC$7=VLOOKUP('Labor costs'!$B117,Settings!$DT$19:$DW$43,4,0)),Inputs!$DG10,0))</f>
        <v>2</v>
      </c>
      <c r="CD117" s="203">
        <f>IF(CC117&gt;0,CC117,IF(AND(CD$4=VLOOKUP($B117,Settings!$DT$19:$DU$43,2,0),'Labor costs'!CD$7=VLOOKUP('Labor costs'!$B117,Settings!$DT$19:$DW$43,4,0)),Inputs!$DG10,0))</f>
        <v>2</v>
      </c>
      <c r="CE117" s="203">
        <f>IF(CD117&gt;0,CD117,IF(AND(CE$4=VLOOKUP($B117,Settings!$DT$19:$DU$43,2,0),'Labor costs'!CE$7=VLOOKUP('Labor costs'!$B117,Settings!$DT$19:$DW$43,4,0)),Inputs!$DG10,0))</f>
        <v>2</v>
      </c>
      <c r="CF117" s="203">
        <f>IF(CE117&gt;0,CE117,IF(AND(CF$4=VLOOKUP($B117,Settings!$DT$19:$DU$43,2,0),'Labor costs'!CF$7=VLOOKUP('Labor costs'!$B117,Settings!$DT$19:$DW$43,4,0)),Inputs!$DG10,0))</f>
        <v>2</v>
      </c>
      <c r="CG117" s="203">
        <f>IF(CF117&gt;0,CF117,IF(AND(CG$4=VLOOKUP($B117,Settings!$DT$19:$DU$43,2,0),'Labor costs'!CG$7=VLOOKUP('Labor costs'!$B117,Settings!$DT$19:$DW$43,4,0)),Inputs!$DG10,0))</f>
        <v>2</v>
      </c>
      <c r="CH117" s="203">
        <f>IF(CG117&gt;0,CG117,IF(AND(CH$4=VLOOKUP($B117,Settings!$DT$19:$DU$43,2,0),'Labor costs'!CH$7=VLOOKUP('Labor costs'!$B117,Settings!$DT$19:$DW$43,4,0)),Inputs!$DG10,0))</f>
        <v>2</v>
      </c>
      <c r="CI117" s="203">
        <f>IF(CH117&gt;0,CH117,IF(AND(CI$4=VLOOKUP($B117,Settings!$DT$19:$DU$43,2,0),'Labor costs'!CI$7=VLOOKUP('Labor costs'!$B117,Settings!$DT$19:$DW$43,4,0)),Inputs!$DG10,0))</f>
        <v>2</v>
      </c>
      <c r="CJ117" s="203">
        <f>IF(CI117&gt;0,CI117,IF(AND(CJ$4=VLOOKUP($B117,Settings!$DT$19:$DU$43,2,0),'Labor costs'!CJ$7=VLOOKUP('Labor costs'!$B117,Settings!$DT$19:$DW$43,4,0)),Inputs!$DG10,0))</f>
        <v>2</v>
      </c>
      <c r="CK117" s="203">
        <f>IF(CJ117&gt;0,CJ117,IF(AND(CK$4=VLOOKUP($B117,Settings!$DT$19:$DU$43,2,0),'Labor costs'!CK$7=VLOOKUP('Labor costs'!$B117,Settings!$DT$19:$DW$43,4,0)),Inputs!$DG10,0))</f>
        <v>2</v>
      </c>
      <c r="CL117" s="203">
        <f>IF(CK117&gt;0,CK117,IF(AND(CL$4=VLOOKUP($B117,Settings!$DT$19:$DU$43,2,0),'Labor costs'!CL$7=VLOOKUP('Labor costs'!$B117,Settings!$DT$19:$DW$43,4,0)),Inputs!$DG10,0))</f>
        <v>2</v>
      </c>
      <c r="CM117" s="203">
        <f>IF(CL117&gt;0,CL117,IF(AND(CM$4=VLOOKUP($B117,Settings!$DT$19:$DU$43,2,0),'Labor costs'!CM$7=VLOOKUP('Labor costs'!$B117,Settings!$DT$19:$DW$43,4,0)),Inputs!$DG10,0))</f>
        <v>2</v>
      </c>
    </row>
    <row r="118" spans="2:91" hidden="1" x14ac:dyDescent="0.2">
      <c r="B118" s="205">
        <f>Inputs!DA11</f>
        <v>0</v>
      </c>
      <c r="C118" s="204"/>
      <c r="D118" s="204"/>
      <c r="E118" s="204"/>
      <c r="F118" s="204"/>
      <c r="G118" s="204"/>
      <c r="H118" s="204"/>
      <c r="I118" s="204"/>
      <c r="J118" s="204"/>
      <c r="K118" s="204"/>
      <c r="L118" s="204"/>
      <c r="M118" s="204"/>
      <c r="N118" s="204"/>
      <c r="O118" s="204"/>
      <c r="P118" s="204"/>
      <c r="Q118" s="204"/>
      <c r="R118" s="204"/>
      <c r="S118" s="204"/>
      <c r="T118" s="204"/>
      <c r="U118" s="204"/>
      <c r="V118" s="204"/>
      <c r="W118" s="204"/>
      <c r="X118" s="204"/>
      <c r="Y118" s="204"/>
      <c r="Z118" s="204"/>
      <c r="AA118" s="204"/>
      <c r="AB118" s="204"/>
      <c r="AC118" s="204"/>
      <c r="AD118" s="204"/>
      <c r="AF118" s="203">
        <f>IF(AE118&gt;0,AE118,IF(AND(AF$4=VLOOKUP($B118,Settings!$DT$19:$DU$43,2,0),'Labor costs'!AF$7=VLOOKUP('Labor costs'!$B118,Settings!$DT$19:$DW$43,4,0)),Inputs!$DG11,0))</f>
        <v>0</v>
      </c>
      <c r="AG118" s="203">
        <f>IF(AF118&gt;0,AF118,IF(AND(AG$4=VLOOKUP($B118,Settings!$DT$19:$DU$43,2,0),'Labor costs'!AG$7=VLOOKUP('Labor costs'!$B118,Settings!$DT$19:$DW$43,4,0)),Inputs!$DG11,0))</f>
        <v>0</v>
      </c>
      <c r="AH118" s="203">
        <f>IF(AG118&gt;0,AG118,IF(AND(AH$4=VLOOKUP($B118,Settings!$DT$19:$DU$43,2,0),'Labor costs'!AH$7=VLOOKUP('Labor costs'!$B118,Settings!$DT$19:$DW$43,4,0)),Inputs!$DG11,0))</f>
        <v>0</v>
      </c>
      <c r="AI118" s="203">
        <f>IF(AH118&gt;0,AH118,IF(AND(AI$4=VLOOKUP($B118,Settings!$DT$19:$DU$43,2,0),'Labor costs'!AI$7=VLOOKUP('Labor costs'!$B118,Settings!$DT$19:$DW$43,4,0)),Inputs!$DG11,0))</f>
        <v>0</v>
      </c>
      <c r="AJ118" s="203">
        <f>IF(AI118&gt;0,AI118,IF(AND(AJ$4=VLOOKUP($B118,Settings!$DT$19:$DU$43,2,0),'Labor costs'!AJ$7=VLOOKUP('Labor costs'!$B118,Settings!$DT$19:$DW$43,4,0)),Inputs!$DG11,0))</f>
        <v>0</v>
      </c>
      <c r="AK118" s="203">
        <f>IF(AJ118&gt;0,AJ118,IF(AND(AK$4=VLOOKUP($B118,Settings!$DT$19:$DU$43,2,0),'Labor costs'!AK$7=VLOOKUP('Labor costs'!$B118,Settings!$DT$19:$DW$43,4,0)),Inputs!$DG11,0))</f>
        <v>0</v>
      </c>
      <c r="AL118" s="203">
        <f>IF(AK118&gt;0,AK118,IF(AND(AL$4=VLOOKUP($B118,Settings!$DT$19:$DU$43,2,0),'Labor costs'!AL$7=VLOOKUP('Labor costs'!$B118,Settings!$DT$19:$DW$43,4,0)),Inputs!$DG11,0))</f>
        <v>0</v>
      </c>
      <c r="AM118" s="203">
        <f>IF(AL118&gt;0,AL118,IF(AND(AM$4=VLOOKUP($B118,Settings!$DT$19:$DU$43,2,0),'Labor costs'!AM$7=VLOOKUP('Labor costs'!$B118,Settings!$DT$19:$DW$43,4,0)),Inputs!$DG11,0))</f>
        <v>0</v>
      </c>
      <c r="AN118" s="203">
        <f>IF(AM118&gt;0,AM118,IF(AND(AN$4=VLOOKUP($B118,Settings!$DT$19:$DU$43,2,0),'Labor costs'!AN$7=VLOOKUP('Labor costs'!$B118,Settings!$DT$19:$DW$43,4,0)),Inputs!$DG11,0))</f>
        <v>0</v>
      </c>
      <c r="AO118" s="203">
        <f>IF(AN118&gt;0,AN118,IF(AND(AO$4=VLOOKUP($B118,Settings!$DT$19:$DU$43,2,0),'Labor costs'!AO$7=VLOOKUP('Labor costs'!$B118,Settings!$DT$19:$DW$43,4,0)),Inputs!$DG11,0))</f>
        <v>0</v>
      </c>
      <c r="AP118" s="203">
        <f>IF(AO118&gt;0,AO118,IF(AND(AP$4=VLOOKUP($B118,Settings!$DT$19:$DU$43,2,0),'Labor costs'!AP$7=VLOOKUP('Labor costs'!$B118,Settings!$DT$19:$DW$43,4,0)),Inputs!$DG11,0))</f>
        <v>0</v>
      </c>
      <c r="AQ118" s="203">
        <f>IF(AP118&gt;0,AP118,IF(AND(AQ$4=VLOOKUP($B118,Settings!$DT$19:$DU$43,2,0),'Labor costs'!AQ$7=VLOOKUP('Labor costs'!$B118,Settings!$DT$19:$DW$43,4,0)),Inputs!$DG11,0))</f>
        <v>0</v>
      </c>
      <c r="AR118" s="203">
        <f>IF(AQ118&gt;0,AQ118,IF(AND(AR$4=VLOOKUP($B118,Settings!$DT$19:$DU$43,2,0),'Labor costs'!AR$7=VLOOKUP('Labor costs'!$B118,Settings!$DT$19:$DW$43,4,0)),Inputs!$DG11,0))</f>
        <v>0</v>
      </c>
      <c r="AS118" s="203">
        <f>IF(AR118&gt;0,AR118,IF(AND(AS$4=VLOOKUP($B118,Settings!$DT$19:$DU$43,2,0),'Labor costs'!AS$7=VLOOKUP('Labor costs'!$B118,Settings!$DT$19:$DW$43,4,0)),Inputs!$DG11,0))</f>
        <v>0</v>
      </c>
      <c r="AT118" s="203">
        <f>IF(AS118&gt;0,AS118,IF(AND(AT$4=VLOOKUP($B118,Settings!$DT$19:$DU$43,2,0),'Labor costs'!AT$7=VLOOKUP('Labor costs'!$B118,Settings!$DT$19:$DW$43,4,0)),Inputs!$DG11,0))</f>
        <v>0</v>
      </c>
      <c r="AU118" s="203">
        <f>IF(AT118&gt;0,AT118,IF(AND(AU$4=VLOOKUP($B118,Settings!$DT$19:$DU$43,2,0),'Labor costs'!AU$7=VLOOKUP('Labor costs'!$B118,Settings!$DT$19:$DW$43,4,0)),Inputs!$DG11,0))</f>
        <v>0</v>
      </c>
      <c r="AV118" s="203">
        <f>IF(AU118&gt;0,AU118,IF(AND(AV$4=VLOOKUP($B118,Settings!$DT$19:$DU$43,2,0),'Labor costs'!AV$7=VLOOKUP('Labor costs'!$B118,Settings!$DT$19:$DW$43,4,0)),Inputs!$DG11,0))</f>
        <v>0</v>
      </c>
      <c r="AW118" s="203">
        <f>IF(AV118&gt;0,AV118,IF(AND(AW$4=VLOOKUP($B118,Settings!$DT$19:$DU$43,2,0),'Labor costs'!AW$7=VLOOKUP('Labor costs'!$B118,Settings!$DT$19:$DW$43,4,0)),Inputs!$DG11,0))</f>
        <v>0</v>
      </c>
      <c r="AX118" s="203">
        <f>IF(AW118&gt;0,AW118,IF(AND(AX$4=VLOOKUP($B118,Settings!$DT$19:$DU$43,2,0),'Labor costs'!AX$7=VLOOKUP('Labor costs'!$B118,Settings!$DT$19:$DW$43,4,0)),Inputs!$DG11,0))</f>
        <v>0</v>
      </c>
      <c r="AY118" s="203">
        <f>IF(AX118&gt;0,AX118,IF(AND(AY$4=VLOOKUP($B118,Settings!$DT$19:$DU$43,2,0),'Labor costs'!AY$7=VLOOKUP('Labor costs'!$B118,Settings!$DT$19:$DW$43,4,0)),Inputs!$DG11,0))</f>
        <v>0</v>
      </c>
      <c r="AZ118" s="203">
        <f>IF(AY118&gt;0,AY118,IF(AND(AZ$4=VLOOKUP($B118,Settings!$DT$19:$DU$43,2,0),'Labor costs'!AZ$7=VLOOKUP('Labor costs'!$B118,Settings!$DT$19:$DW$43,4,0)),Inputs!$DG11,0))</f>
        <v>0</v>
      </c>
      <c r="BA118" s="203">
        <f>IF(AZ118&gt;0,AZ118,IF(AND(BA$4=VLOOKUP($B118,Settings!$DT$19:$DU$43,2,0),'Labor costs'!BA$7=VLOOKUP('Labor costs'!$B118,Settings!$DT$19:$DW$43,4,0)),Inputs!$DG11,0))</f>
        <v>0</v>
      </c>
      <c r="BB118" s="203">
        <f>IF(BA118&gt;0,BA118,IF(AND(BB$4=VLOOKUP($B118,Settings!$DT$19:$DU$43,2,0),'Labor costs'!BB$7=VLOOKUP('Labor costs'!$B118,Settings!$DT$19:$DW$43,4,0)),Inputs!$DG11,0))</f>
        <v>0</v>
      </c>
      <c r="BC118" s="203">
        <f>IF(BB118&gt;0,BB118,IF(AND(BC$4=VLOOKUP($B118,Settings!$DT$19:$DU$43,2,0),'Labor costs'!BC$7=VLOOKUP('Labor costs'!$B118,Settings!$DT$19:$DW$43,4,0)),Inputs!$DG11,0))</f>
        <v>0</v>
      </c>
      <c r="BD118" s="203">
        <f>IF(BC118&gt;0,BC118,IF(AND(BD$4=VLOOKUP($B118,Settings!$DT$19:$DU$43,2,0),'Labor costs'!BD$7=VLOOKUP('Labor costs'!$B118,Settings!$DT$19:$DW$43,4,0)),Inputs!$DG11,0))</f>
        <v>0</v>
      </c>
      <c r="BE118" s="203">
        <f>IF(BD118&gt;0,BD118,IF(AND(BE$4=VLOOKUP($B118,Settings!$DT$19:$DU$43,2,0),'Labor costs'!BE$7=VLOOKUP('Labor costs'!$B118,Settings!$DT$19:$DW$43,4,0)),Inputs!$DG11,0))</f>
        <v>0</v>
      </c>
      <c r="BF118" s="203">
        <f>IF(BE118&gt;0,BE118,IF(AND(BF$4=VLOOKUP($B118,Settings!$DT$19:$DU$43,2,0),'Labor costs'!BF$7=VLOOKUP('Labor costs'!$B118,Settings!$DT$19:$DW$43,4,0)),Inputs!$DG11,0))</f>
        <v>0</v>
      </c>
      <c r="BG118" s="203">
        <f>IF(BF118&gt;0,BF118,IF(AND(BG$4=VLOOKUP($B118,Settings!$DT$19:$DU$43,2,0),'Labor costs'!BG$7=VLOOKUP('Labor costs'!$B118,Settings!$DT$19:$DW$43,4,0)),Inputs!$DG11,0))</f>
        <v>0</v>
      </c>
      <c r="BH118" s="203">
        <f>IF(BG118&gt;0,BG118,IF(AND(BH$4=VLOOKUP($B118,Settings!$DT$19:$DU$43,2,0),'Labor costs'!BH$7=VLOOKUP('Labor costs'!$B118,Settings!$DT$19:$DW$43,4,0)),Inputs!$DG11,0))</f>
        <v>0</v>
      </c>
      <c r="BI118" s="203">
        <f>IF(BH118&gt;0,BH118,IF(AND(BI$4=VLOOKUP($B118,Settings!$DT$19:$DU$43,2,0),'Labor costs'!BI$7=VLOOKUP('Labor costs'!$B118,Settings!$DT$19:$DW$43,4,0)),Inputs!$DG11,0))</f>
        <v>0</v>
      </c>
      <c r="BJ118" s="203">
        <f>IF(BI118&gt;0,BI118,IF(AND(BJ$4=VLOOKUP($B118,Settings!$DT$19:$DU$43,2,0),'Labor costs'!BJ$7=VLOOKUP('Labor costs'!$B118,Settings!$DT$19:$DW$43,4,0)),Inputs!$DG11,0))</f>
        <v>0</v>
      </c>
      <c r="BK118" s="203">
        <f>IF(BJ118&gt;0,BJ118,IF(AND(BK$4=VLOOKUP($B118,Settings!$DT$19:$DU$43,2,0),'Labor costs'!BK$7=VLOOKUP('Labor costs'!$B118,Settings!$DT$19:$DW$43,4,0)),Inputs!$DG11,0))</f>
        <v>0</v>
      </c>
      <c r="BL118" s="203">
        <f>IF(BK118&gt;0,BK118,IF(AND(BL$4=VLOOKUP($B118,Settings!$DT$19:$DU$43,2,0),'Labor costs'!BL$7=VLOOKUP('Labor costs'!$B118,Settings!$DT$19:$DW$43,4,0)),Inputs!$DG11,0))</f>
        <v>0</v>
      </c>
      <c r="BM118" s="203">
        <f>IF(BL118&gt;0,BL118,IF(AND(BM$4=VLOOKUP($B118,Settings!$DT$19:$DU$43,2,0),'Labor costs'!BM$7=VLOOKUP('Labor costs'!$B118,Settings!$DT$19:$DW$43,4,0)),Inputs!$DG11,0))</f>
        <v>0</v>
      </c>
      <c r="BN118" s="203">
        <f>IF(BM118&gt;0,BM118,IF(AND(BN$4=VLOOKUP($B118,Settings!$DT$19:$DU$43,2,0),'Labor costs'!BN$7=VLOOKUP('Labor costs'!$B118,Settings!$DT$19:$DW$43,4,0)),Inputs!$DG11,0))</f>
        <v>0</v>
      </c>
      <c r="BO118" s="203">
        <f>IF(BN118&gt;0,BN118,IF(AND(BO$4=VLOOKUP($B118,Settings!$DT$19:$DU$43,2,0),'Labor costs'!BO$7=VLOOKUP('Labor costs'!$B118,Settings!$DT$19:$DW$43,4,0)),Inputs!$DG11,0))</f>
        <v>0</v>
      </c>
      <c r="BP118" s="203">
        <f>IF(BO118&gt;0,BO118,IF(AND(BP$4=VLOOKUP($B118,Settings!$DT$19:$DU$43,2,0),'Labor costs'!BP$7=VLOOKUP('Labor costs'!$B118,Settings!$DT$19:$DW$43,4,0)),Inputs!$DG11,0))</f>
        <v>0</v>
      </c>
      <c r="BQ118" s="203">
        <f>IF(BP118&gt;0,BP118,IF(AND(BQ$4=VLOOKUP($B118,Settings!$DT$19:$DU$43,2,0),'Labor costs'!BQ$7=VLOOKUP('Labor costs'!$B118,Settings!$DT$19:$DW$43,4,0)),Inputs!$DG11,0))</f>
        <v>0</v>
      </c>
      <c r="BR118" s="203">
        <f>IF(BQ118&gt;0,BQ118,IF(AND(BR$4=VLOOKUP($B118,Settings!$DT$19:$DU$43,2,0),'Labor costs'!BR$7=VLOOKUP('Labor costs'!$B118,Settings!$DT$19:$DW$43,4,0)),Inputs!$DG11,0))</f>
        <v>0</v>
      </c>
      <c r="BS118" s="203">
        <f>IF(BR118&gt;0,BR118,IF(AND(BS$4=VLOOKUP($B118,Settings!$DT$19:$DU$43,2,0),'Labor costs'!BS$7=VLOOKUP('Labor costs'!$B118,Settings!$DT$19:$DW$43,4,0)),Inputs!$DG11,0))</f>
        <v>0</v>
      </c>
      <c r="BT118" s="203">
        <f>IF(BS118&gt;0,BS118,IF(AND(BT$4=VLOOKUP($B118,Settings!$DT$19:$DU$43,2,0),'Labor costs'!BT$7=VLOOKUP('Labor costs'!$B118,Settings!$DT$19:$DW$43,4,0)),Inputs!$DG11,0))</f>
        <v>0</v>
      </c>
      <c r="BU118" s="203">
        <f>IF(BT118&gt;0,BT118,IF(AND(BU$4=VLOOKUP($B118,Settings!$DT$19:$DU$43,2,0),'Labor costs'!BU$7=VLOOKUP('Labor costs'!$B118,Settings!$DT$19:$DW$43,4,0)),Inputs!$DG11,0))</f>
        <v>0</v>
      </c>
      <c r="BV118" s="203">
        <f>IF(BU118&gt;0,BU118,IF(AND(BV$4=VLOOKUP($B118,Settings!$DT$19:$DU$43,2,0),'Labor costs'!BV$7=VLOOKUP('Labor costs'!$B118,Settings!$DT$19:$DW$43,4,0)),Inputs!$DG11,0))</f>
        <v>0</v>
      </c>
      <c r="BW118" s="203">
        <f>IF(BV118&gt;0,BV118,IF(AND(BW$4=VLOOKUP($B118,Settings!$DT$19:$DU$43,2,0),'Labor costs'!BW$7=VLOOKUP('Labor costs'!$B118,Settings!$DT$19:$DW$43,4,0)),Inputs!$DG11,0))</f>
        <v>0</v>
      </c>
      <c r="BX118" s="203">
        <f>IF(BW118&gt;0,BW118,IF(AND(BX$4=VLOOKUP($B118,Settings!$DT$19:$DU$43,2,0),'Labor costs'!BX$7=VLOOKUP('Labor costs'!$B118,Settings!$DT$19:$DW$43,4,0)),Inputs!$DG11,0))</f>
        <v>0</v>
      </c>
      <c r="BY118" s="203">
        <f>IF(BX118&gt;0,BX118,IF(AND(BY$4=VLOOKUP($B118,Settings!$DT$19:$DU$43,2,0),'Labor costs'!BY$7=VLOOKUP('Labor costs'!$B118,Settings!$DT$19:$DW$43,4,0)),Inputs!$DG11,0))</f>
        <v>0</v>
      </c>
      <c r="BZ118" s="203">
        <f>IF(BY118&gt;0,BY118,IF(AND(BZ$4=VLOOKUP($B118,Settings!$DT$19:$DU$43,2,0),'Labor costs'!BZ$7=VLOOKUP('Labor costs'!$B118,Settings!$DT$19:$DW$43,4,0)),Inputs!$DG11,0))</f>
        <v>0</v>
      </c>
      <c r="CA118" s="203">
        <f>IF(BZ118&gt;0,BZ118,IF(AND(CA$4=VLOOKUP($B118,Settings!$DT$19:$DU$43,2,0),'Labor costs'!CA$7=VLOOKUP('Labor costs'!$B118,Settings!$DT$19:$DW$43,4,0)),Inputs!$DG11,0))</f>
        <v>0</v>
      </c>
      <c r="CB118" s="203">
        <f>IF(CA118&gt;0,CA118,IF(AND(CB$4=VLOOKUP($B118,Settings!$DT$19:$DU$43,2,0),'Labor costs'!CB$7=VLOOKUP('Labor costs'!$B118,Settings!$DT$19:$DW$43,4,0)),Inputs!$DG11,0))</f>
        <v>0</v>
      </c>
      <c r="CC118" s="203">
        <f>IF(CB118&gt;0,CB118,IF(AND(CC$4=VLOOKUP($B118,Settings!$DT$19:$DU$43,2,0),'Labor costs'!CC$7=VLOOKUP('Labor costs'!$B118,Settings!$DT$19:$DW$43,4,0)),Inputs!$DG11,0))</f>
        <v>0</v>
      </c>
      <c r="CD118" s="203">
        <f>IF(CC118&gt;0,CC118,IF(AND(CD$4=VLOOKUP($B118,Settings!$DT$19:$DU$43,2,0),'Labor costs'!CD$7=VLOOKUP('Labor costs'!$B118,Settings!$DT$19:$DW$43,4,0)),Inputs!$DG11,0))</f>
        <v>0</v>
      </c>
      <c r="CE118" s="203">
        <f>IF(CD118&gt;0,CD118,IF(AND(CE$4=VLOOKUP($B118,Settings!$DT$19:$DU$43,2,0),'Labor costs'!CE$7=VLOOKUP('Labor costs'!$B118,Settings!$DT$19:$DW$43,4,0)),Inputs!$DG11,0))</f>
        <v>0</v>
      </c>
      <c r="CF118" s="203">
        <f>IF(CE118&gt;0,CE118,IF(AND(CF$4=VLOOKUP($B118,Settings!$DT$19:$DU$43,2,0),'Labor costs'!CF$7=VLOOKUP('Labor costs'!$B118,Settings!$DT$19:$DW$43,4,0)),Inputs!$DG11,0))</f>
        <v>0</v>
      </c>
      <c r="CG118" s="203">
        <f>IF(CF118&gt;0,CF118,IF(AND(CG$4=VLOOKUP($B118,Settings!$DT$19:$DU$43,2,0),'Labor costs'!CG$7=VLOOKUP('Labor costs'!$B118,Settings!$DT$19:$DW$43,4,0)),Inputs!$DG11,0))</f>
        <v>0</v>
      </c>
      <c r="CH118" s="203">
        <f>IF(CG118&gt;0,CG118,IF(AND(CH$4=VLOOKUP($B118,Settings!$DT$19:$DU$43,2,0),'Labor costs'!CH$7=VLOOKUP('Labor costs'!$B118,Settings!$DT$19:$DW$43,4,0)),Inputs!$DG11,0))</f>
        <v>0</v>
      </c>
      <c r="CI118" s="203">
        <f>IF(CH118&gt;0,CH118,IF(AND(CI$4=VLOOKUP($B118,Settings!$DT$19:$DU$43,2,0),'Labor costs'!CI$7=VLOOKUP('Labor costs'!$B118,Settings!$DT$19:$DW$43,4,0)),Inputs!$DG11,0))</f>
        <v>0</v>
      </c>
      <c r="CJ118" s="203">
        <f>IF(CI118&gt;0,CI118,IF(AND(CJ$4=VLOOKUP($B118,Settings!$DT$19:$DU$43,2,0),'Labor costs'!CJ$7=VLOOKUP('Labor costs'!$B118,Settings!$DT$19:$DW$43,4,0)),Inputs!$DG11,0))</f>
        <v>0</v>
      </c>
      <c r="CK118" s="203">
        <f>IF(CJ118&gt;0,CJ118,IF(AND(CK$4=VLOOKUP($B118,Settings!$DT$19:$DU$43,2,0),'Labor costs'!CK$7=VLOOKUP('Labor costs'!$B118,Settings!$DT$19:$DW$43,4,0)),Inputs!$DG11,0))</f>
        <v>0</v>
      </c>
      <c r="CL118" s="203">
        <f>IF(CK118&gt;0,CK118,IF(AND(CL$4=VLOOKUP($B118,Settings!$DT$19:$DU$43,2,0),'Labor costs'!CL$7=VLOOKUP('Labor costs'!$B118,Settings!$DT$19:$DW$43,4,0)),Inputs!$DG11,0))</f>
        <v>0</v>
      </c>
      <c r="CM118" s="203">
        <f>IF(CL118&gt;0,CL118,IF(AND(CM$4=VLOOKUP($B118,Settings!$DT$19:$DU$43,2,0),'Labor costs'!CM$7=VLOOKUP('Labor costs'!$B118,Settings!$DT$19:$DW$43,4,0)),Inputs!$DG11,0))</f>
        <v>0</v>
      </c>
    </row>
    <row r="119" spans="2:91" hidden="1" x14ac:dyDescent="0.2">
      <c r="B119" s="205">
        <f>Inputs!DA12</f>
        <v>0</v>
      </c>
      <c r="C119" s="204"/>
      <c r="D119" s="204"/>
      <c r="E119" s="204"/>
      <c r="F119" s="204"/>
      <c r="G119" s="204"/>
      <c r="H119" s="204"/>
      <c r="I119" s="204"/>
      <c r="J119" s="204"/>
      <c r="K119" s="204"/>
      <c r="L119" s="204"/>
      <c r="M119" s="204"/>
      <c r="N119" s="204"/>
      <c r="O119" s="204"/>
      <c r="P119" s="204"/>
      <c r="Q119" s="204"/>
      <c r="R119" s="204"/>
      <c r="S119" s="204"/>
      <c r="T119" s="204"/>
      <c r="U119" s="204"/>
      <c r="V119" s="204"/>
      <c r="W119" s="204"/>
      <c r="X119" s="204"/>
      <c r="Y119" s="204"/>
      <c r="Z119" s="204"/>
      <c r="AA119" s="204"/>
      <c r="AB119" s="204"/>
      <c r="AC119" s="204"/>
      <c r="AD119" s="204"/>
      <c r="AF119" s="203">
        <f>IF(AE119&gt;0,AE119,IF(AND(AF$4=VLOOKUP($B119,Settings!$DT$19:$DU$43,2,0),'Labor costs'!AF$7=VLOOKUP('Labor costs'!$B119,Settings!$DT$19:$DW$43,4,0)),Inputs!$DG12,0))</f>
        <v>0</v>
      </c>
      <c r="AG119" s="203">
        <f>IF(AF119&gt;0,AF119,IF(AND(AG$4=VLOOKUP($B119,Settings!$DT$19:$DU$43,2,0),'Labor costs'!AG$7=VLOOKUP('Labor costs'!$B119,Settings!$DT$19:$DW$43,4,0)),Inputs!$DG12,0))</f>
        <v>0</v>
      </c>
      <c r="AH119" s="203">
        <f>IF(AG119&gt;0,AG119,IF(AND(AH$4=VLOOKUP($B119,Settings!$DT$19:$DU$43,2,0),'Labor costs'!AH$7=VLOOKUP('Labor costs'!$B119,Settings!$DT$19:$DW$43,4,0)),Inputs!$DG12,0))</f>
        <v>0</v>
      </c>
      <c r="AI119" s="203">
        <f>IF(AH119&gt;0,AH119,IF(AND(AI$4=VLOOKUP($B119,Settings!$DT$19:$DU$43,2,0),'Labor costs'!AI$7=VLOOKUP('Labor costs'!$B119,Settings!$DT$19:$DW$43,4,0)),Inputs!$DG12,0))</f>
        <v>0</v>
      </c>
      <c r="AJ119" s="203">
        <f>IF(AI119&gt;0,AI119,IF(AND(AJ$4=VLOOKUP($B119,Settings!$DT$19:$DU$43,2,0),'Labor costs'!AJ$7=VLOOKUP('Labor costs'!$B119,Settings!$DT$19:$DW$43,4,0)),Inputs!$DG12,0))</f>
        <v>0</v>
      </c>
      <c r="AK119" s="203">
        <f>IF(AJ119&gt;0,AJ119,IF(AND(AK$4=VLOOKUP($B119,Settings!$DT$19:$DU$43,2,0),'Labor costs'!AK$7=VLOOKUP('Labor costs'!$B119,Settings!$DT$19:$DW$43,4,0)),Inputs!$DG12,0))</f>
        <v>0</v>
      </c>
      <c r="AL119" s="203">
        <f>IF(AK119&gt;0,AK119,IF(AND(AL$4=VLOOKUP($B119,Settings!$DT$19:$DU$43,2,0),'Labor costs'!AL$7=VLOOKUP('Labor costs'!$B119,Settings!$DT$19:$DW$43,4,0)),Inputs!$DG12,0))</f>
        <v>0</v>
      </c>
      <c r="AM119" s="203">
        <f>IF(AL119&gt;0,AL119,IF(AND(AM$4=VLOOKUP($B119,Settings!$DT$19:$DU$43,2,0),'Labor costs'!AM$7=VLOOKUP('Labor costs'!$B119,Settings!$DT$19:$DW$43,4,0)),Inputs!$DG12,0))</f>
        <v>0</v>
      </c>
      <c r="AN119" s="203">
        <f>IF(AM119&gt;0,AM119,IF(AND(AN$4=VLOOKUP($B119,Settings!$DT$19:$DU$43,2,0),'Labor costs'!AN$7=VLOOKUP('Labor costs'!$B119,Settings!$DT$19:$DW$43,4,0)),Inputs!$DG12,0))</f>
        <v>0</v>
      </c>
      <c r="AO119" s="203">
        <f>IF(AN119&gt;0,AN119,IF(AND(AO$4=VLOOKUP($B119,Settings!$DT$19:$DU$43,2,0),'Labor costs'!AO$7=VLOOKUP('Labor costs'!$B119,Settings!$DT$19:$DW$43,4,0)),Inputs!$DG12,0))</f>
        <v>0</v>
      </c>
      <c r="AP119" s="203">
        <f>IF(AO119&gt;0,AO119,IF(AND(AP$4=VLOOKUP($B119,Settings!$DT$19:$DU$43,2,0),'Labor costs'!AP$7=VLOOKUP('Labor costs'!$B119,Settings!$DT$19:$DW$43,4,0)),Inputs!$DG12,0))</f>
        <v>0</v>
      </c>
      <c r="AQ119" s="203">
        <f>IF(AP119&gt;0,AP119,IF(AND(AQ$4=VLOOKUP($B119,Settings!$DT$19:$DU$43,2,0),'Labor costs'!AQ$7=VLOOKUP('Labor costs'!$B119,Settings!$DT$19:$DW$43,4,0)),Inputs!$DG12,0))</f>
        <v>0</v>
      </c>
      <c r="AR119" s="203">
        <f>IF(AQ119&gt;0,AQ119,IF(AND(AR$4=VLOOKUP($B119,Settings!$DT$19:$DU$43,2,0),'Labor costs'!AR$7=VLOOKUP('Labor costs'!$B119,Settings!$DT$19:$DW$43,4,0)),Inputs!$DG12,0))</f>
        <v>0</v>
      </c>
      <c r="AS119" s="203">
        <f>IF(AR119&gt;0,AR119,IF(AND(AS$4=VLOOKUP($B119,Settings!$DT$19:$DU$43,2,0),'Labor costs'!AS$7=VLOOKUP('Labor costs'!$B119,Settings!$DT$19:$DW$43,4,0)),Inputs!$DG12,0))</f>
        <v>0</v>
      </c>
      <c r="AT119" s="203">
        <f>IF(AS119&gt;0,AS119,IF(AND(AT$4=VLOOKUP($B119,Settings!$DT$19:$DU$43,2,0),'Labor costs'!AT$7=VLOOKUP('Labor costs'!$B119,Settings!$DT$19:$DW$43,4,0)),Inputs!$DG12,0))</f>
        <v>0</v>
      </c>
      <c r="AU119" s="203">
        <f>IF(AT119&gt;0,AT119,IF(AND(AU$4=VLOOKUP($B119,Settings!$DT$19:$DU$43,2,0),'Labor costs'!AU$7=VLOOKUP('Labor costs'!$B119,Settings!$DT$19:$DW$43,4,0)),Inputs!$DG12,0))</f>
        <v>0</v>
      </c>
      <c r="AV119" s="203">
        <f>IF(AU119&gt;0,AU119,IF(AND(AV$4=VLOOKUP($B119,Settings!$DT$19:$DU$43,2,0),'Labor costs'!AV$7=VLOOKUP('Labor costs'!$B119,Settings!$DT$19:$DW$43,4,0)),Inputs!$DG12,0))</f>
        <v>0</v>
      </c>
      <c r="AW119" s="203">
        <f>IF(AV119&gt;0,AV119,IF(AND(AW$4=VLOOKUP($B119,Settings!$DT$19:$DU$43,2,0),'Labor costs'!AW$7=VLOOKUP('Labor costs'!$B119,Settings!$DT$19:$DW$43,4,0)),Inputs!$DG12,0))</f>
        <v>0</v>
      </c>
      <c r="AX119" s="203">
        <f>IF(AW119&gt;0,AW119,IF(AND(AX$4=VLOOKUP($B119,Settings!$DT$19:$DU$43,2,0),'Labor costs'!AX$7=VLOOKUP('Labor costs'!$B119,Settings!$DT$19:$DW$43,4,0)),Inputs!$DG12,0))</f>
        <v>0</v>
      </c>
      <c r="AY119" s="203">
        <f>IF(AX119&gt;0,AX119,IF(AND(AY$4=VLOOKUP($B119,Settings!$DT$19:$DU$43,2,0),'Labor costs'!AY$7=VLOOKUP('Labor costs'!$B119,Settings!$DT$19:$DW$43,4,0)),Inputs!$DG12,0))</f>
        <v>0</v>
      </c>
      <c r="AZ119" s="203">
        <f>IF(AY119&gt;0,AY119,IF(AND(AZ$4=VLOOKUP($B119,Settings!$DT$19:$DU$43,2,0),'Labor costs'!AZ$7=VLOOKUP('Labor costs'!$B119,Settings!$DT$19:$DW$43,4,0)),Inputs!$DG12,0))</f>
        <v>0</v>
      </c>
      <c r="BA119" s="203">
        <f>IF(AZ119&gt;0,AZ119,IF(AND(BA$4=VLOOKUP($B119,Settings!$DT$19:$DU$43,2,0),'Labor costs'!BA$7=VLOOKUP('Labor costs'!$B119,Settings!$DT$19:$DW$43,4,0)),Inputs!$DG12,0))</f>
        <v>0</v>
      </c>
      <c r="BB119" s="203">
        <f>IF(BA119&gt;0,BA119,IF(AND(BB$4=VLOOKUP($B119,Settings!$DT$19:$DU$43,2,0),'Labor costs'!BB$7=VLOOKUP('Labor costs'!$B119,Settings!$DT$19:$DW$43,4,0)),Inputs!$DG12,0))</f>
        <v>0</v>
      </c>
      <c r="BC119" s="203">
        <f>IF(BB119&gt;0,BB119,IF(AND(BC$4=VLOOKUP($B119,Settings!$DT$19:$DU$43,2,0),'Labor costs'!BC$7=VLOOKUP('Labor costs'!$B119,Settings!$DT$19:$DW$43,4,0)),Inputs!$DG12,0))</f>
        <v>0</v>
      </c>
      <c r="BD119" s="203">
        <f>IF(BC119&gt;0,BC119,IF(AND(BD$4=VLOOKUP($B119,Settings!$DT$19:$DU$43,2,0),'Labor costs'!BD$7=VLOOKUP('Labor costs'!$B119,Settings!$DT$19:$DW$43,4,0)),Inputs!$DG12,0))</f>
        <v>0</v>
      </c>
      <c r="BE119" s="203">
        <f>IF(BD119&gt;0,BD119,IF(AND(BE$4=VLOOKUP($B119,Settings!$DT$19:$DU$43,2,0),'Labor costs'!BE$7=VLOOKUP('Labor costs'!$B119,Settings!$DT$19:$DW$43,4,0)),Inputs!$DG12,0))</f>
        <v>0</v>
      </c>
      <c r="BF119" s="203">
        <f>IF(BE119&gt;0,BE119,IF(AND(BF$4=VLOOKUP($B119,Settings!$DT$19:$DU$43,2,0),'Labor costs'!BF$7=VLOOKUP('Labor costs'!$B119,Settings!$DT$19:$DW$43,4,0)),Inputs!$DG12,0))</f>
        <v>0</v>
      </c>
      <c r="BG119" s="203">
        <f>IF(BF119&gt;0,BF119,IF(AND(BG$4=VLOOKUP($B119,Settings!$DT$19:$DU$43,2,0),'Labor costs'!BG$7=VLOOKUP('Labor costs'!$B119,Settings!$DT$19:$DW$43,4,0)),Inputs!$DG12,0))</f>
        <v>0</v>
      </c>
      <c r="BH119" s="203">
        <f>IF(BG119&gt;0,BG119,IF(AND(BH$4=VLOOKUP($B119,Settings!$DT$19:$DU$43,2,0),'Labor costs'!BH$7=VLOOKUP('Labor costs'!$B119,Settings!$DT$19:$DW$43,4,0)),Inputs!$DG12,0))</f>
        <v>0</v>
      </c>
      <c r="BI119" s="203">
        <f>IF(BH119&gt;0,BH119,IF(AND(BI$4=VLOOKUP($B119,Settings!$DT$19:$DU$43,2,0),'Labor costs'!BI$7=VLOOKUP('Labor costs'!$B119,Settings!$DT$19:$DW$43,4,0)),Inputs!$DG12,0))</f>
        <v>0</v>
      </c>
      <c r="BJ119" s="203">
        <f>IF(BI119&gt;0,BI119,IF(AND(BJ$4=VLOOKUP($B119,Settings!$DT$19:$DU$43,2,0),'Labor costs'!BJ$7=VLOOKUP('Labor costs'!$B119,Settings!$DT$19:$DW$43,4,0)),Inputs!$DG12,0))</f>
        <v>0</v>
      </c>
      <c r="BK119" s="203">
        <f>IF(BJ119&gt;0,BJ119,IF(AND(BK$4=VLOOKUP($B119,Settings!$DT$19:$DU$43,2,0),'Labor costs'!BK$7=VLOOKUP('Labor costs'!$B119,Settings!$DT$19:$DW$43,4,0)),Inputs!$DG12,0))</f>
        <v>0</v>
      </c>
      <c r="BL119" s="203">
        <f>IF(BK119&gt;0,BK119,IF(AND(BL$4=VLOOKUP($B119,Settings!$DT$19:$DU$43,2,0),'Labor costs'!BL$7=VLOOKUP('Labor costs'!$B119,Settings!$DT$19:$DW$43,4,0)),Inputs!$DG12,0))</f>
        <v>0</v>
      </c>
      <c r="BM119" s="203">
        <f>IF(BL119&gt;0,BL119,IF(AND(BM$4=VLOOKUP($B119,Settings!$DT$19:$DU$43,2,0),'Labor costs'!BM$7=VLOOKUP('Labor costs'!$B119,Settings!$DT$19:$DW$43,4,0)),Inputs!$DG12,0))</f>
        <v>0</v>
      </c>
      <c r="BN119" s="203">
        <f>IF(BM119&gt;0,BM119,IF(AND(BN$4=VLOOKUP($B119,Settings!$DT$19:$DU$43,2,0),'Labor costs'!BN$7=VLOOKUP('Labor costs'!$B119,Settings!$DT$19:$DW$43,4,0)),Inputs!$DG12,0))</f>
        <v>0</v>
      </c>
      <c r="BO119" s="203">
        <f>IF(BN119&gt;0,BN119,IF(AND(BO$4=VLOOKUP($B119,Settings!$DT$19:$DU$43,2,0),'Labor costs'!BO$7=VLOOKUP('Labor costs'!$B119,Settings!$DT$19:$DW$43,4,0)),Inputs!$DG12,0))</f>
        <v>0</v>
      </c>
      <c r="BP119" s="203">
        <f>IF(BO119&gt;0,BO119,IF(AND(BP$4=VLOOKUP($B119,Settings!$DT$19:$DU$43,2,0),'Labor costs'!BP$7=VLOOKUP('Labor costs'!$B119,Settings!$DT$19:$DW$43,4,0)),Inputs!$DG12,0))</f>
        <v>0</v>
      </c>
      <c r="BQ119" s="203">
        <f>IF(BP119&gt;0,BP119,IF(AND(BQ$4=VLOOKUP($B119,Settings!$DT$19:$DU$43,2,0),'Labor costs'!BQ$7=VLOOKUP('Labor costs'!$B119,Settings!$DT$19:$DW$43,4,0)),Inputs!$DG12,0))</f>
        <v>0</v>
      </c>
      <c r="BR119" s="203">
        <f>IF(BQ119&gt;0,BQ119,IF(AND(BR$4=VLOOKUP($B119,Settings!$DT$19:$DU$43,2,0),'Labor costs'!BR$7=VLOOKUP('Labor costs'!$B119,Settings!$DT$19:$DW$43,4,0)),Inputs!$DG12,0))</f>
        <v>0</v>
      </c>
      <c r="BS119" s="203">
        <f>IF(BR119&gt;0,BR119,IF(AND(BS$4=VLOOKUP($B119,Settings!$DT$19:$DU$43,2,0),'Labor costs'!BS$7=VLOOKUP('Labor costs'!$B119,Settings!$DT$19:$DW$43,4,0)),Inputs!$DG12,0))</f>
        <v>0</v>
      </c>
      <c r="BT119" s="203">
        <f>IF(BS119&gt;0,BS119,IF(AND(BT$4=VLOOKUP($B119,Settings!$DT$19:$DU$43,2,0),'Labor costs'!BT$7=VLOOKUP('Labor costs'!$B119,Settings!$DT$19:$DW$43,4,0)),Inputs!$DG12,0))</f>
        <v>0</v>
      </c>
      <c r="BU119" s="203">
        <f>IF(BT119&gt;0,BT119,IF(AND(BU$4=VLOOKUP($B119,Settings!$DT$19:$DU$43,2,0),'Labor costs'!BU$7=VLOOKUP('Labor costs'!$B119,Settings!$DT$19:$DW$43,4,0)),Inputs!$DG12,0))</f>
        <v>0</v>
      </c>
      <c r="BV119" s="203">
        <f>IF(BU119&gt;0,BU119,IF(AND(BV$4=VLOOKUP($B119,Settings!$DT$19:$DU$43,2,0),'Labor costs'!BV$7=VLOOKUP('Labor costs'!$B119,Settings!$DT$19:$DW$43,4,0)),Inputs!$DG12,0))</f>
        <v>0</v>
      </c>
      <c r="BW119" s="203">
        <f>IF(BV119&gt;0,BV119,IF(AND(BW$4=VLOOKUP($B119,Settings!$DT$19:$DU$43,2,0),'Labor costs'!BW$7=VLOOKUP('Labor costs'!$B119,Settings!$DT$19:$DW$43,4,0)),Inputs!$DG12,0))</f>
        <v>0</v>
      </c>
      <c r="BX119" s="203">
        <f>IF(BW119&gt;0,BW119,IF(AND(BX$4=VLOOKUP($B119,Settings!$DT$19:$DU$43,2,0),'Labor costs'!BX$7=VLOOKUP('Labor costs'!$B119,Settings!$DT$19:$DW$43,4,0)),Inputs!$DG12,0))</f>
        <v>0</v>
      </c>
      <c r="BY119" s="203">
        <f>IF(BX119&gt;0,BX119,IF(AND(BY$4=VLOOKUP($B119,Settings!$DT$19:$DU$43,2,0),'Labor costs'!BY$7=VLOOKUP('Labor costs'!$B119,Settings!$DT$19:$DW$43,4,0)),Inputs!$DG12,0))</f>
        <v>0</v>
      </c>
      <c r="BZ119" s="203">
        <f>IF(BY119&gt;0,BY119,IF(AND(BZ$4=VLOOKUP($B119,Settings!$DT$19:$DU$43,2,0),'Labor costs'!BZ$7=VLOOKUP('Labor costs'!$B119,Settings!$DT$19:$DW$43,4,0)),Inputs!$DG12,0))</f>
        <v>0</v>
      </c>
      <c r="CA119" s="203">
        <f>IF(BZ119&gt;0,BZ119,IF(AND(CA$4=VLOOKUP($B119,Settings!$DT$19:$DU$43,2,0),'Labor costs'!CA$7=VLOOKUP('Labor costs'!$B119,Settings!$DT$19:$DW$43,4,0)),Inputs!$DG12,0))</f>
        <v>0</v>
      </c>
      <c r="CB119" s="203">
        <f>IF(CA119&gt;0,CA119,IF(AND(CB$4=VLOOKUP($B119,Settings!$DT$19:$DU$43,2,0),'Labor costs'!CB$7=VLOOKUP('Labor costs'!$B119,Settings!$DT$19:$DW$43,4,0)),Inputs!$DG12,0))</f>
        <v>0</v>
      </c>
      <c r="CC119" s="203">
        <f>IF(CB119&gt;0,CB119,IF(AND(CC$4=VLOOKUP($B119,Settings!$DT$19:$DU$43,2,0),'Labor costs'!CC$7=VLOOKUP('Labor costs'!$B119,Settings!$DT$19:$DW$43,4,0)),Inputs!$DG12,0))</f>
        <v>0</v>
      </c>
      <c r="CD119" s="203">
        <f>IF(CC119&gt;0,CC119,IF(AND(CD$4=VLOOKUP($B119,Settings!$DT$19:$DU$43,2,0),'Labor costs'!CD$7=VLOOKUP('Labor costs'!$B119,Settings!$DT$19:$DW$43,4,0)),Inputs!$DG12,0))</f>
        <v>0</v>
      </c>
      <c r="CE119" s="203">
        <f>IF(CD119&gt;0,CD119,IF(AND(CE$4=VLOOKUP($B119,Settings!$DT$19:$DU$43,2,0),'Labor costs'!CE$7=VLOOKUP('Labor costs'!$B119,Settings!$DT$19:$DW$43,4,0)),Inputs!$DG12,0))</f>
        <v>0</v>
      </c>
      <c r="CF119" s="203">
        <f>IF(CE119&gt;0,CE119,IF(AND(CF$4=VLOOKUP($B119,Settings!$DT$19:$DU$43,2,0),'Labor costs'!CF$7=VLOOKUP('Labor costs'!$B119,Settings!$DT$19:$DW$43,4,0)),Inputs!$DG12,0))</f>
        <v>0</v>
      </c>
      <c r="CG119" s="203">
        <f>IF(CF119&gt;0,CF119,IF(AND(CG$4=VLOOKUP($B119,Settings!$DT$19:$DU$43,2,0),'Labor costs'!CG$7=VLOOKUP('Labor costs'!$B119,Settings!$DT$19:$DW$43,4,0)),Inputs!$DG12,0))</f>
        <v>0</v>
      </c>
      <c r="CH119" s="203">
        <f>IF(CG119&gt;0,CG119,IF(AND(CH$4=VLOOKUP($B119,Settings!$DT$19:$DU$43,2,0),'Labor costs'!CH$7=VLOOKUP('Labor costs'!$B119,Settings!$DT$19:$DW$43,4,0)),Inputs!$DG12,0))</f>
        <v>0</v>
      </c>
      <c r="CI119" s="203">
        <f>IF(CH119&gt;0,CH119,IF(AND(CI$4=VLOOKUP($B119,Settings!$DT$19:$DU$43,2,0),'Labor costs'!CI$7=VLOOKUP('Labor costs'!$B119,Settings!$DT$19:$DW$43,4,0)),Inputs!$DG12,0))</f>
        <v>0</v>
      </c>
      <c r="CJ119" s="203">
        <f>IF(CI119&gt;0,CI119,IF(AND(CJ$4=VLOOKUP($B119,Settings!$DT$19:$DU$43,2,0),'Labor costs'!CJ$7=VLOOKUP('Labor costs'!$B119,Settings!$DT$19:$DW$43,4,0)),Inputs!$DG12,0))</f>
        <v>0</v>
      </c>
      <c r="CK119" s="203">
        <f>IF(CJ119&gt;0,CJ119,IF(AND(CK$4=VLOOKUP($B119,Settings!$DT$19:$DU$43,2,0),'Labor costs'!CK$7=VLOOKUP('Labor costs'!$B119,Settings!$DT$19:$DW$43,4,0)),Inputs!$DG12,0))</f>
        <v>0</v>
      </c>
      <c r="CL119" s="203">
        <f>IF(CK119&gt;0,CK119,IF(AND(CL$4=VLOOKUP($B119,Settings!$DT$19:$DU$43,2,0),'Labor costs'!CL$7=VLOOKUP('Labor costs'!$B119,Settings!$DT$19:$DW$43,4,0)),Inputs!$DG12,0))</f>
        <v>0</v>
      </c>
      <c r="CM119" s="203">
        <f>IF(CL119&gt;0,CL119,IF(AND(CM$4=VLOOKUP($B119,Settings!$DT$19:$DU$43,2,0),'Labor costs'!CM$7=VLOOKUP('Labor costs'!$B119,Settings!$DT$19:$DW$43,4,0)),Inputs!$DG12,0))</f>
        <v>0</v>
      </c>
    </row>
    <row r="120" spans="2:91" hidden="1" x14ac:dyDescent="0.2">
      <c r="B120" s="205">
        <f>Inputs!DA13</f>
        <v>0</v>
      </c>
      <c r="C120" s="204"/>
      <c r="D120" s="204"/>
      <c r="E120" s="204"/>
      <c r="F120" s="204"/>
      <c r="G120" s="204"/>
      <c r="H120" s="204"/>
      <c r="I120" s="204"/>
      <c r="J120" s="204"/>
      <c r="K120" s="204"/>
      <c r="L120" s="204"/>
      <c r="M120" s="204"/>
      <c r="N120" s="204"/>
      <c r="O120" s="204"/>
      <c r="P120" s="204"/>
      <c r="Q120" s="204"/>
      <c r="R120" s="204"/>
      <c r="S120" s="204"/>
      <c r="T120" s="204"/>
      <c r="U120" s="204"/>
      <c r="V120" s="204"/>
      <c r="W120" s="204"/>
      <c r="X120" s="204"/>
      <c r="Y120" s="204"/>
      <c r="Z120" s="204"/>
      <c r="AA120" s="204"/>
      <c r="AB120" s="204"/>
      <c r="AC120" s="204"/>
      <c r="AD120" s="204"/>
      <c r="AF120" s="203">
        <f>IF(AE120&gt;0,AE120,IF(AND(AF$4=VLOOKUP($B120,Settings!$DT$19:$DU$43,2,0),'Labor costs'!AF$7=VLOOKUP('Labor costs'!$B120,Settings!$DT$19:$DW$43,4,0)),Inputs!$DG13,0))</f>
        <v>0</v>
      </c>
      <c r="AG120" s="203">
        <f>IF(AF120&gt;0,AF120,IF(AND(AG$4=VLOOKUP($B120,Settings!$DT$19:$DU$43,2,0),'Labor costs'!AG$7=VLOOKUP('Labor costs'!$B120,Settings!$DT$19:$DW$43,4,0)),Inputs!$DG13,0))</f>
        <v>0</v>
      </c>
      <c r="AH120" s="203">
        <f>IF(AG120&gt;0,AG120,IF(AND(AH$4=VLOOKUP($B120,Settings!$DT$19:$DU$43,2,0),'Labor costs'!AH$7=VLOOKUP('Labor costs'!$B120,Settings!$DT$19:$DW$43,4,0)),Inputs!$DG13,0))</f>
        <v>0</v>
      </c>
      <c r="AI120" s="203">
        <f>IF(AH120&gt;0,AH120,IF(AND(AI$4=VLOOKUP($B120,Settings!$DT$19:$DU$43,2,0),'Labor costs'!AI$7=VLOOKUP('Labor costs'!$B120,Settings!$DT$19:$DW$43,4,0)),Inputs!$DG13,0))</f>
        <v>0</v>
      </c>
      <c r="AJ120" s="203">
        <f>IF(AI120&gt;0,AI120,IF(AND(AJ$4=VLOOKUP($B120,Settings!$DT$19:$DU$43,2,0),'Labor costs'!AJ$7=VLOOKUP('Labor costs'!$B120,Settings!$DT$19:$DW$43,4,0)),Inputs!$DG13,0))</f>
        <v>0</v>
      </c>
      <c r="AK120" s="203">
        <f>IF(AJ120&gt;0,AJ120,IF(AND(AK$4=VLOOKUP($B120,Settings!$DT$19:$DU$43,2,0),'Labor costs'!AK$7=VLOOKUP('Labor costs'!$B120,Settings!$DT$19:$DW$43,4,0)),Inputs!$DG13,0))</f>
        <v>0</v>
      </c>
      <c r="AL120" s="203">
        <f>IF(AK120&gt;0,AK120,IF(AND(AL$4=VLOOKUP($B120,Settings!$DT$19:$DU$43,2,0),'Labor costs'!AL$7=VLOOKUP('Labor costs'!$B120,Settings!$DT$19:$DW$43,4,0)),Inputs!$DG13,0))</f>
        <v>0</v>
      </c>
      <c r="AM120" s="203">
        <f>IF(AL120&gt;0,AL120,IF(AND(AM$4=VLOOKUP($B120,Settings!$DT$19:$DU$43,2,0),'Labor costs'!AM$7=VLOOKUP('Labor costs'!$B120,Settings!$DT$19:$DW$43,4,0)),Inputs!$DG13,0))</f>
        <v>0</v>
      </c>
      <c r="AN120" s="203">
        <f>IF(AM120&gt;0,AM120,IF(AND(AN$4=VLOOKUP($B120,Settings!$DT$19:$DU$43,2,0),'Labor costs'!AN$7=VLOOKUP('Labor costs'!$B120,Settings!$DT$19:$DW$43,4,0)),Inputs!$DG13,0))</f>
        <v>0</v>
      </c>
      <c r="AO120" s="203">
        <f>IF(AN120&gt;0,AN120,IF(AND(AO$4=VLOOKUP($B120,Settings!$DT$19:$DU$43,2,0),'Labor costs'!AO$7=VLOOKUP('Labor costs'!$B120,Settings!$DT$19:$DW$43,4,0)),Inputs!$DG13,0))</f>
        <v>0</v>
      </c>
      <c r="AP120" s="203">
        <f>IF(AO120&gt;0,AO120,IF(AND(AP$4=VLOOKUP($B120,Settings!$DT$19:$DU$43,2,0),'Labor costs'!AP$7=VLOOKUP('Labor costs'!$B120,Settings!$DT$19:$DW$43,4,0)),Inputs!$DG13,0))</f>
        <v>0</v>
      </c>
      <c r="AQ120" s="203">
        <f>IF(AP120&gt;0,AP120,IF(AND(AQ$4=VLOOKUP($B120,Settings!$DT$19:$DU$43,2,0),'Labor costs'!AQ$7=VLOOKUP('Labor costs'!$B120,Settings!$DT$19:$DW$43,4,0)),Inputs!$DG13,0))</f>
        <v>0</v>
      </c>
      <c r="AR120" s="203">
        <f>IF(AQ120&gt;0,AQ120,IF(AND(AR$4=VLOOKUP($B120,Settings!$DT$19:$DU$43,2,0),'Labor costs'!AR$7=VLOOKUP('Labor costs'!$B120,Settings!$DT$19:$DW$43,4,0)),Inputs!$DG13,0))</f>
        <v>0</v>
      </c>
      <c r="AS120" s="203">
        <f>IF(AR120&gt;0,AR120,IF(AND(AS$4=VLOOKUP($B120,Settings!$DT$19:$DU$43,2,0),'Labor costs'!AS$7=VLOOKUP('Labor costs'!$B120,Settings!$DT$19:$DW$43,4,0)),Inputs!$DG13,0))</f>
        <v>0</v>
      </c>
      <c r="AT120" s="203">
        <f>IF(AS120&gt;0,AS120,IF(AND(AT$4=VLOOKUP($B120,Settings!$DT$19:$DU$43,2,0),'Labor costs'!AT$7=VLOOKUP('Labor costs'!$B120,Settings!$DT$19:$DW$43,4,0)),Inputs!$DG13,0))</f>
        <v>0</v>
      </c>
      <c r="AU120" s="203">
        <f>IF(AT120&gt;0,AT120,IF(AND(AU$4=VLOOKUP($B120,Settings!$DT$19:$DU$43,2,0),'Labor costs'!AU$7=VLOOKUP('Labor costs'!$B120,Settings!$DT$19:$DW$43,4,0)),Inputs!$DG13,0))</f>
        <v>0</v>
      </c>
      <c r="AV120" s="203">
        <f>IF(AU120&gt;0,AU120,IF(AND(AV$4=VLOOKUP($B120,Settings!$DT$19:$DU$43,2,0),'Labor costs'!AV$7=VLOOKUP('Labor costs'!$B120,Settings!$DT$19:$DW$43,4,0)),Inputs!$DG13,0))</f>
        <v>0</v>
      </c>
      <c r="AW120" s="203">
        <f>IF(AV120&gt;0,AV120,IF(AND(AW$4=VLOOKUP($B120,Settings!$DT$19:$DU$43,2,0),'Labor costs'!AW$7=VLOOKUP('Labor costs'!$B120,Settings!$DT$19:$DW$43,4,0)),Inputs!$DG13,0))</f>
        <v>0</v>
      </c>
      <c r="AX120" s="203">
        <f>IF(AW120&gt;0,AW120,IF(AND(AX$4=VLOOKUP($B120,Settings!$DT$19:$DU$43,2,0),'Labor costs'!AX$7=VLOOKUP('Labor costs'!$B120,Settings!$DT$19:$DW$43,4,0)),Inputs!$DG13,0))</f>
        <v>0</v>
      </c>
      <c r="AY120" s="203">
        <f>IF(AX120&gt;0,AX120,IF(AND(AY$4=VLOOKUP($B120,Settings!$DT$19:$DU$43,2,0),'Labor costs'!AY$7=VLOOKUP('Labor costs'!$B120,Settings!$DT$19:$DW$43,4,0)),Inputs!$DG13,0))</f>
        <v>0</v>
      </c>
      <c r="AZ120" s="203">
        <f>IF(AY120&gt;0,AY120,IF(AND(AZ$4=VLOOKUP($B120,Settings!$DT$19:$DU$43,2,0),'Labor costs'!AZ$7=VLOOKUP('Labor costs'!$B120,Settings!$DT$19:$DW$43,4,0)),Inputs!$DG13,0))</f>
        <v>0</v>
      </c>
      <c r="BA120" s="203">
        <f>IF(AZ120&gt;0,AZ120,IF(AND(BA$4=VLOOKUP($B120,Settings!$DT$19:$DU$43,2,0),'Labor costs'!BA$7=VLOOKUP('Labor costs'!$B120,Settings!$DT$19:$DW$43,4,0)),Inputs!$DG13,0))</f>
        <v>0</v>
      </c>
      <c r="BB120" s="203">
        <f>IF(BA120&gt;0,BA120,IF(AND(BB$4=VLOOKUP($B120,Settings!$DT$19:$DU$43,2,0),'Labor costs'!BB$7=VLOOKUP('Labor costs'!$B120,Settings!$DT$19:$DW$43,4,0)),Inputs!$DG13,0))</f>
        <v>0</v>
      </c>
      <c r="BC120" s="203">
        <f>IF(BB120&gt;0,BB120,IF(AND(BC$4=VLOOKUP($B120,Settings!$DT$19:$DU$43,2,0),'Labor costs'!BC$7=VLOOKUP('Labor costs'!$B120,Settings!$DT$19:$DW$43,4,0)),Inputs!$DG13,0))</f>
        <v>0</v>
      </c>
      <c r="BD120" s="203">
        <f>IF(BC120&gt;0,BC120,IF(AND(BD$4=VLOOKUP($B120,Settings!$DT$19:$DU$43,2,0),'Labor costs'!BD$7=VLOOKUP('Labor costs'!$B120,Settings!$DT$19:$DW$43,4,0)),Inputs!$DG13,0))</f>
        <v>0</v>
      </c>
      <c r="BE120" s="203">
        <f>IF(BD120&gt;0,BD120,IF(AND(BE$4=VLOOKUP($B120,Settings!$DT$19:$DU$43,2,0),'Labor costs'!BE$7=VLOOKUP('Labor costs'!$B120,Settings!$DT$19:$DW$43,4,0)),Inputs!$DG13,0))</f>
        <v>0</v>
      </c>
      <c r="BF120" s="203">
        <f>IF(BE120&gt;0,BE120,IF(AND(BF$4=VLOOKUP($B120,Settings!$DT$19:$DU$43,2,0),'Labor costs'!BF$7=VLOOKUP('Labor costs'!$B120,Settings!$DT$19:$DW$43,4,0)),Inputs!$DG13,0))</f>
        <v>0</v>
      </c>
      <c r="BG120" s="203">
        <f>IF(BF120&gt;0,BF120,IF(AND(BG$4=VLOOKUP($B120,Settings!$DT$19:$DU$43,2,0),'Labor costs'!BG$7=VLOOKUP('Labor costs'!$B120,Settings!$DT$19:$DW$43,4,0)),Inputs!$DG13,0))</f>
        <v>0</v>
      </c>
      <c r="BH120" s="203">
        <f>IF(BG120&gt;0,BG120,IF(AND(BH$4=VLOOKUP($B120,Settings!$DT$19:$DU$43,2,0),'Labor costs'!BH$7=VLOOKUP('Labor costs'!$B120,Settings!$DT$19:$DW$43,4,0)),Inputs!$DG13,0))</f>
        <v>0</v>
      </c>
      <c r="BI120" s="203">
        <f>IF(BH120&gt;0,BH120,IF(AND(BI$4=VLOOKUP($B120,Settings!$DT$19:$DU$43,2,0),'Labor costs'!BI$7=VLOOKUP('Labor costs'!$B120,Settings!$DT$19:$DW$43,4,0)),Inputs!$DG13,0))</f>
        <v>0</v>
      </c>
      <c r="BJ120" s="203">
        <f>IF(BI120&gt;0,BI120,IF(AND(BJ$4=VLOOKUP($B120,Settings!$DT$19:$DU$43,2,0),'Labor costs'!BJ$7=VLOOKUP('Labor costs'!$B120,Settings!$DT$19:$DW$43,4,0)),Inputs!$DG13,0))</f>
        <v>0</v>
      </c>
      <c r="BK120" s="203">
        <f>IF(BJ120&gt;0,BJ120,IF(AND(BK$4=VLOOKUP($B120,Settings!$DT$19:$DU$43,2,0),'Labor costs'!BK$7=VLOOKUP('Labor costs'!$B120,Settings!$DT$19:$DW$43,4,0)),Inputs!$DG13,0))</f>
        <v>0</v>
      </c>
      <c r="BL120" s="203">
        <f>IF(BK120&gt;0,BK120,IF(AND(BL$4=VLOOKUP($B120,Settings!$DT$19:$DU$43,2,0),'Labor costs'!BL$7=VLOOKUP('Labor costs'!$B120,Settings!$DT$19:$DW$43,4,0)),Inputs!$DG13,0))</f>
        <v>0</v>
      </c>
      <c r="BM120" s="203">
        <f>IF(BL120&gt;0,BL120,IF(AND(BM$4=VLOOKUP($B120,Settings!$DT$19:$DU$43,2,0),'Labor costs'!BM$7=VLOOKUP('Labor costs'!$B120,Settings!$DT$19:$DW$43,4,0)),Inputs!$DG13,0))</f>
        <v>0</v>
      </c>
      <c r="BN120" s="203">
        <f>IF(BM120&gt;0,BM120,IF(AND(BN$4=VLOOKUP($B120,Settings!$DT$19:$DU$43,2,0),'Labor costs'!BN$7=VLOOKUP('Labor costs'!$B120,Settings!$DT$19:$DW$43,4,0)),Inputs!$DG13,0))</f>
        <v>0</v>
      </c>
      <c r="BO120" s="203">
        <f>IF(BN120&gt;0,BN120,IF(AND(BO$4=VLOOKUP($B120,Settings!$DT$19:$DU$43,2,0),'Labor costs'!BO$7=VLOOKUP('Labor costs'!$B120,Settings!$DT$19:$DW$43,4,0)),Inputs!$DG13,0))</f>
        <v>0</v>
      </c>
      <c r="BP120" s="203">
        <f>IF(BO120&gt;0,BO120,IF(AND(BP$4=VLOOKUP($B120,Settings!$DT$19:$DU$43,2,0),'Labor costs'!BP$7=VLOOKUP('Labor costs'!$B120,Settings!$DT$19:$DW$43,4,0)),Inputs!$DG13,0))</f>
        <v>0</v>
      </c>
      <c r="BQ120" s="203">
        <f>IF(BP120&gt;0,BP120,IF(AND(BQ$4=VLOOKUP($B120,Settings!$DT$19:$DU$43,2,0),'Labor costs'!BQ$7=VLOOKUP('Labor costs'!$B120,Settings!$DT$19:$DW$43,4,0)),Inputs!$DG13,0))</f>
        <v>0</v>
      </c>
      <c r="BR120" s="203">
        <f>IF(BQ120&gt;0,BQ120,IF(AND(BR$4=VLOOKUP($B120,Settings!$DT$19:$DU$43,2,0),'Labor costs'!BR$7=VLOOKUP('Labor costs'!$B120,Settings!$DT$19:$DW$43,4,0)),Inputs!$DG13,0))</f>
        <v>0</v>
      </c>
      <c r="BS120" s="203">
        <f>IF(BR120&gt;0,BR120,IF(AND(BS$4=VLOOKUP($B120,Settings!$DT$19:$DU$43,2,0),'Labor costs'!BS$7=VLOOKUP('Labor costs'!$B120,Settings!$DT$19:$DW$43,4,0)),Inputs!$DG13,0))</f>
        <v>0</v>
      </c>
      <c r="BT120" s="203">
        <f>IF(BS120&gt;0,BS120,IF(AND(BT$4=VLOOKUP($B120,Settings!$DT$19:$DU$43,2,0),'Labor costs'!BT$7=VLOOKUP('Labor costs'!$B120,Settings!$DT$19:$DW$43,4,0)),Inputs!$DG13,0))</f>
        <v>0</v>
      </c>
      <c r="BU120" s="203">
        <f>IF(BT120&gt;0,BT120,IF(AND(BU$4=VLOOKUP($B120,Settings!$DT$19:$DU$43,2,0),'Labor costs'!BU$7=VLOOKUP('Labor costs'!$B120,Settings!$DT$19:$DW$43,4,0)),Inputs!$DG13,0))</f>
        <v>0</v>
      </c>
      <c r="BV120" s="203">
        <f>IF(BU120&gt;0,BU120,IF(AND(BV$4=VLOOKUP($B120,Settings!$DT$19:$DU$43,2,0),'Labor costs'!BV$7=VLOOKUP('Labor costs'!$B120,Settings!$DT$19:$DW$43,4,0)),Inputs!$DG13,0))</f>
        <v>0</v>
      </c>
      <c r="BW120" s="203">
        <f>IF(BV120&gt;0,BV120,IF(AND(BW$4=VLOOKUP($B120,Settings!$DT$19:$DU$43,2,0),'Labor costs'!BW$7=VLOOKUP('Labor costs'!$B120,Settings!$DT$19:$DW$43,4,0)),Inputs!$DG13,0))</f>
        <v>0</v>
      </c>
      <c r="BX120" s="203">
        <f>IF(BW120&gt;0,BW120,IF(AND(BX$4=VLOOKUP($B120,Settings!$DT$19:$DU$43,2,0),'Labor costs'!BX$7=VLOOKUP('Labor costs'!$B120,Settings!$DT$19:$DW$43,4,0)),Inputs!$DG13,0))</f>
        <v>0</v>
      </c>
      <c r="BY120" s="203">
        <f>IF(BX120&gt;0,BX120,IF(AND(BY$4=VLOOKUP($B120,Settings!$DT$19:$DU$43,2,0),'Labor costs'!BY$7=VLOOKUP('Labor costs'!$B120,Settings!$DT$19:$DW$43,4,0)),Inputs!$DG13,0))</f>
        <v>0</v>
      </c>
      <c r="BZ120" s="203">
        <f>IF(BY120&gt;0,BY120,IF(AND(BZ$4=VLOOKUP($B120,Settings!$DT$19:$DU$43,2,0),'Labor costs'!BZ$7=VLOOKUP('Labor costs'!$B120,Settings!$DT$19:$DW$43,4,0)),Inputs!$DG13,0))</f>
        <v>0</v>
      </c>
      <c r="CA120" s="203">
        <f>IF(BZ120&gt;0,BZ120,IF(AND(CA$4=VLOOKUP($B120,Settings!$DT$19:$DU$43,2,0),'Labor costs'!CA$7=VLOOKUP('Labor costs'!$B120,Settings!$DT$19:$DW$43,4,0)),Inputs!$DG13,0))</f>
        <v>0</v>
      </c>
      <c r="CB120" s="203">
        <f>IF(CA120&gt;0,CA120,IF(AND(CB$4=VLOOKUP($B120,Settings!$DT$19:$DU$43,2,0),'Labor costs'!CB$7=VLOOKUP('Labor costs'!$B120,Settings!$DT$19:$DW$43,4,0)),Inputs!$DG13,0))</f>
        <v>0</v>
      </c>
      <c r="CC120" s="203">
        <f>IF(CB120&gt;0,CB120,IF(AND(CC$4=VLOOKUP($B120,Settings!$DT$19:$DU$43,2,0),'Labor costs'!CC$7=VLOOKUP('Labor costs'!$B120,Settings!$DT$19:$DW$43,4,0)),Inputs!$DG13,0))</f>
        <v>0</v>
      </c>
      <c r="CD120" s="203">
        <f>IF(CC120&gt;0,CC120,IF(AND(CD$4=VLOOKUP($B120,Settings!$DT$19:$DU$43,2,0),'Labor costs'!CD$7=VLOOKUP('Labor costs'!$B120,Settings!$DT$19:$DW$43,4,0)),Inputs!$DG13,0))</f>
        <v>0</v>
      </c>
      <c r="CE120" s="203">
        <f>IF(CD120&gt;0,CD120,IF(AND(CE$4=VLOOKUP($B120,Settings!$DT$19:$DU$43,2,0),'Labor costs'!CE$7=VLOOKUP('Labor costs'!$B120,Settings!$DT$19:$DW$43,4,0)),Inputs!$DG13,0))</f>
        <v>0</v>
      </c>
      <c r="CF120" s="203">
        <f>IF(CE120&gt;0,CE120,IF(AND(CF$4=VLOOKUP($B120,Settings!$DT$19:$DU$43,2,0),'Labor costs'!CF$7=VLOOKUP('Labor costs'!$B120,Settings!$DT$19:$DW$43,4,0)),Inputs!$DG13,0))</f>
        <v>0</v>
      </c>
      <c r="CG120" s="203">
        <f>IF(CF120&gt;0,CF120,IF(AND(CG$4=VLOOKUP($B120,Settings!$DT$19:$DU$43,2,0),'Labor costs'!CG$7=VLOOKUP('Labor costs'!$B120,Settings!$DT$19:$DW$43,4,0)),Inputs!$DG13,0))</f>
        <v>0</v>
      </c>
      <c r="CH120" s="203">
        <f>IF(CG120&gt;0,CG120,IF(AND(CH$4=VLOOKUP($B120,Settings!$DT$19:$DU$43,2,0),'Labor costs'!CH$7=VLOOKUP('Labor costs'!$B120,Settings!$DT$19:$DW$43,4,0)),Inputs!$DG13,0))</f>
        <v>0</v>
      </c>
      <c r="CI120" s="203">
        <f>IF(CH120&gt;0,CH120,IF(AND(CI$4=VLOOKUP($B120,Settings!$DT$19:$DU$43,2,0),'Labor costs'!CI$7=VLOOKUP('Labor costs'!$B120,Settings!$DT$19:$DW$43,4,0)),Inputs!$DG13,0))</f>
        <v>0</v>
      </c>
      <c r="CJ120" s="203">
        <f>IF(CI120&gt;0,CI120,IF(AND(CJ$4=VLOOKUP($B120,Settings!$DT$19:$DU$43,2,0),'Labor costs'!CJ$7=VLOOKUP('Labor costs'!$B120,Settings!$DT$19:$DW$43,4,0)),Inputs!$DG13,0))</f>
        <v>0</v>
      </c>
      <c r="CK120" s="203">
        <f>IF(CJ120&gt;0,CJ120,IF(AND(CK$4=VLOOKUP($B120,Settings!$DT$19:$DU$43,2,0),'Labor costs'!CK$7=VLOOKUP('Labor costs'!$B120,Settings!$DT$19:$DW$43,4,0)),Inputs!$DG13,0))</f>
        <v>0</v>
      </c>
      <c r="CL120" s="203">
        <f>IF(CK120&gt;0,CK120,IF(AND(CL$4=VLOOKUP($B120,Settings!$DT$19:$DU$43,2,0),'Labor costs'!CL$7=VLOOKUP('Labor costs'!$B120,Settings!$DT$19:$DW$43,4,0)),Inputs!$DG13,0))</f>
        <v>0</v>
      </c>
      <c r="CM120" s="203">
        <f>IF(CL120&gt;0,CL120,IF(AND(CM$4=VLOOKUP($B120,Settings!$DT$19:$DU$43,2,0),'Labor costs'!CM$7=VLOOKUP('Labor costs'!$B120,Settings!$DT$19:$DW$43,4,0)),Inputs!$DG13,0))</f>
        <v>0</v>
      </c>
    </row>
    <row r="121" spans="2:91" hidden="1" x14ac:dyDescent="0.2">
      <c r="B121" s="205">
        <f>Inputs!DA14</f>
        <v>0</v>
      </c>
      <c r="C121" s="204"/>
      <c r="D121" s="204"/>
      <c r="E121" s="204"/>
      <c r="F121" s="204"/>
      <c r="G121" s="204"/>
      <c r="H121" s="204"/>
      <c r="I121" s="204"/>
      <c r="J121" s="204"/>
      <c r="K121" s="204"/>
      <c r="L121" s="204"/>
      <c r="M121" s="204"/>
      <c r="N121" s="204"/>
      <c r="O121" s="204"/>
      <c r="P121" s="204"/>
      <c r="Q121" s="204"/>
      <c r="R121" s="204"/>
      <c r="S121" s="204"/>
      <c r="T121" s="204"/>
      <c r="U121" s="204"/>
      <c r="V121" s="204"/>
      <c r="W121" s="204"/>
      <c r="X121" s="204"/>
      <c r="Y121" s="204"/>
      <c r="Z121" s="204"/>
      <c r="AA121" s="204"/>
      <c r="AB121" s="204"/>
      <c r="AC121" s="204"/>
      <c r="AD121" s="204"/>
      <c r="AF121" s="203">
        <f>IF(AE121&gt;0,AE121,IF(AND(AF$4=VLOOKUP($B121,Settings!$DT$19:$DU$43,2,0),'Labor costs'!AF$7=VLOOKUP('Labor costs'!$B121,Settings!$DT$19:$DW$43,4,0)),Inputs!$DG14,0))</f>
        <v>0</v>
      </c>
      <c r="AG121" s="203">
        <f>IF(AF121&gt;0,AF121,IF(AND(AG$4=VLOOKUP($B121,Settings!$DT$19:$DU$43,2,0),'Labor costs'!AG$7=VLOOKUP('Labor costs'!$B121,Settings!$DT$19:$DW$43,4,0)),Inputs!$DG14,0))</f>
        <v>0</v>
      </c>
      <c r="AH121" s="203">
        <f>IF(AG121&gt;0,AG121,IF(AND(AH$4=VLOOKUP($B121,Settings!$DT$19:$DU$43,2,0),'Labor costs'!AH$7=VLOOKUP('Labor costs'!$B121,Settings!$DT$19:$DW$43,4,0)),Inputs!$DG14,0))</f>
        <v>0</v>
      </c>
      <c r="AI121" s="203">
        <f>IF(AH121&gt;0,AH121,IF(AND(AI$4=VLOOKUP($B121,Settings!$DT$19:$DU$43,2,0),'Labor costs'!AI$7=VLOOKUP('Labor costs'!$B121,Settings!$DT$19:$DW$43,4,0)),Inputs!$DG14,0))</f>
        <v>0</v>
      </c>
      <c r="AJ121" s="203">
        <f>IF(AI121&gt;0,AI121,IF(AND(AJ$4=VLOOKUP($B121,Settings!$DT$19:$DU$43,2,0),'Labor costs'!AJ$7=VLOOKUP('Labor costs'!$B121,Settings!$DT$19:$DW$43,4,0)),Inputs!$DG14,0))</f>
        <v>0</v>
      </c>
      <c r="AK121" s="203">
        <f>IF(AJ121&gt;0,AJ121,IF(AND(AK$4=VLOOKUP($B121,Settings!$DT$19:$DU$43,2,0),'Labor costs'!AK$7=VLOOKUP('Labor costs'!$B121,Settings!$DT$19:$DW$43,4,0)),Inputs!$DG14,0))</f>
        <v>0</v>
      </c>
      <c r="AL121" s="203">
        <f>IF(AK121&gt;0,AK121,IF(AND(AL$4=VLOOKUP($B121,Settings!$DT$19:$DU$43,2,0),'Labor costs'!AL$7=VLOOKUP('Labor costs'!$B121,Settings!$DT$19:$DW$43,4,0)),Inputs!$DG14,0))</f>
        <v>0</v>
      </c>
      <c r="AM121" s="203">
        <f>IF(AL121&gt;0,AL121,IF(AND(AM$4=VLOOKUP($B121,Settings!$DT$19:$DU$43,2,0),'Labor costs'!AM$7=VLOOKUP('Labor costs'!$B121,Settings!$DT$19:$DW$43,4,0)),Inputs!$DG14,0))</f>
        <v>0</v>
      </c>
      <c r="AN121" s="203">
        <f>IF(AM121&gt;0,AM121,IF(AND(AN$4=VLOOKUP($B121,Settings!$DT$19:$DU$43,2,0),'Labor costs'!AN$7=VLOOKUP('Labor costs'!$B121,Settings!$DT$19:$DW$43,4,0)),Inputs!$DG14,0))</f>
        <v>0</v>
      </c>
      <c r="AO121" s="203">
        <f>IF(AN121&gt;0,AN121,IF(AND(AO$4=VLOOKUP($B121,Settings!$DT$19:$DU$43,2,0),'Labor costs'!AO$7=VLOOKUP('Labor costs'!$B121,Settings!$DT$19:$DW$43,4,0)),Inputs!$DG14,0))</f>
        <v>0</v>
      </c>
      <c r="AP121" s="203">
        <f>IF(AO121&gt;0,AO121,IF(AND(AP$4=VLOOKUP($B121,Settings!$DT$19:$DU$43,2,0),'Labor costs'!AP$7=VLOOKUP('Labor costs'!$B121,Settings!$DT$19:$DW$43,4,0)),Inputs!$DG14,0))</f>
        <v>0</v>
      </c>
      <c r="AQ121" s="203">
        <f>IF(AP121&gt;0,AP121,IF(AND(AQ$4=VLOOKUP($B121,Settings!$DT$19:$DU$43,2,0),'Labor costs'!AQ$7=VLOOKUP('Labor costs'!$B121,Settings!$DT$19:$DW$43,4,0)),Inputs!$DG14,0))</f>
        <v>0</v>
      </c>
      <c r="AR121" s="203">
        <f>IF(AQ121&gt;0,AQ121,IF(AND(AR$4=VLOOKUP($B121,Settings!$DT$19:$DU$43,2,0),'Labor costs'!AR$7=VLOOKUP('Labor costs'!$B121,Settings!$DT$19:$DW$43,4,0)),Inputs!$DG14,0))</f>
        <v>0</v>
      </c>
      <c r="AS121" s="203">
        <f>IF(AR121&gt;0,AR121,IF(AND(AS$4=VLOOKUP($B121,Settings!$DT$19:$DU$43,2,0),'Labor costs'!AS$7=VLOOKUP('Labor costs'!$B121,Settings!$DT$19:$DW$43,4,0)),Inputs!$DG14,0))</f>
        <v>0</v>
      </c>
      <c r="AT121" s="203">
        <f>IF(AS121&gt;0,AS121,IF(AND(AT$4=VLOOKUP($B121,Settings!$DT$19:$DU$43,2,0),'Labor costs'!AT$7=VLOOKUP('Labor costs'!$B121,Settings!$DT$19:$DW$43,4,0)),Inputs!$DG14,0))</f>
        <v>0</v>
      </c>
      <c r="AU121" s="203">
        <f>IF(AT121&gt;0,AT121,IF(AND(AU$4=VLOOKUP($B121,Settings!$DT$19:$DU$43,2,0),'Labor costs'!AU$7=VLOOKUP('Labor costs'!$B121,Settings!$DT$19:$DW$43,4,0)),Inputs!$DG14,0))</f>
        <v>0</v>
      </c>
      <c r="AV121" s="203">
        <f>IF(AU121&gt;0,AU121,IF(AND(AV$4=VLOOKUP($B121,Settings!$DT$19:$DU$43,2,0),'Labor costs'!AV$7=VLOOKUP('Labor costs'!$B121,Settings!$DT$19:$DW$43,4,0)),Inputs!$DG14,0))</f>
        <v>0</v>
      </c>
      <c r="AW121" s="203">
        <f>IF(AV121&gt;0,AV121,IF(AND(AW$4=VLOOKUP($B121,Settings!$DT$19:$DU$43,2,0),'Labor costs'!AW$7=VLOOKUP('Labor costs'!$B121,Settings!$DT$19:$DW$43,4,0)),Inputs!$DG14,0))</f>
        <v>0</v>
      </c>
      <c r="AX121" s="203">
        <f>IF(AW121&gt;0,AW121,IF(AND(AX$4=VLOOKUP($B121,Settings!$DT$19:$DU$43,2,0),'Labor costs'!AX$7=VLOOKUP('Labor costs'!$B121,Settings!$DT$19:$DW$43,4,0)),Inputs!$DG14,0))</f>
        <v>0</v>
      </c>
      <c r="AY121" s="203">
        <f>IF(AX121&gt;0,AX121,IF(AND(AY$4=VLOOKUP($B121,Settings!$DT$19:$DU$43,2,0),'Labor costs'!AY$7=VLOOKUP('Labor costs'!$B121,Settings!$DT$19:$DW$43,4,0)),Inputs!$DG14,0))</f>
        <v>0</v>
      </c>
      <c r="AZ121" s="203">
        <f>IF(AY121&gt;0,AY121,IF(AND(AZ$4=VLOOKUP($B121,Settings!$DT$19:$DU$43,2,0),'Labor costs'!AZ$7=VLOOKUP('Labor costs'!$B121,Settings!$DT$19:$DW$43,4,0)),Inputs!$DG14,0))</f>
        <v>0</v>
      </c>
      <c r="BA121" s="203">
        <f>IF(AZ121&gt;0,AZ121,IF(AND(BA$4=VLOOKUP($B121,Settings!$DT$19:$DU$43,2,0),'Labor costs'!BA$7=VLOOKUP('Labor costs'!$B121,Settings!$DT$19:$DW$43,4,0)),Inputs!$DG14,0))</f>
        <v>0</v>
      </c>
      <c r="BB121" s="203">
        <f>IF(BA121&gt;0,BA121,IF(AND(BB$4=VLOOKUP($B121,Settings!$DT$19:$DU$43,2,0),'Labor costs'!BB$7=VLOOKUP('Labor costs'!$B121,Settings!$DT$19:$DW$43,4,0)),Inputs!$DG14,0))</f>
        <v>0</v>
      </c>
      <c r="BC121" s="203">
        <f>IF(BB121&gt;0,BB121,IF(AND(BC$4=VLOOKUP($B121,Settings!$DT$19:$DU$43,2,0),'Labor costs'!BC$7=VLOOKUP('Labor costs'!$B121,Settings!$DT$19:$DW$43,4,0)),Inputs!$DG14,0))</f>
        <v>0</v>
      </c>
      <c r="BD121" s="203">
        <f>IF(BC121&gt;0,BC121,IF(AND(BD$4=VLOOKUP($B121,Settings!$DT$19:$DU$43,2,0),'Labor costs'!BD$7=VLOOKUP('Labor costs'!$B121,Settings!$DT$19:$DW$43,4,0)),Inputs!$DG14,0))</f>
        <v>0</v>
      </c>
      <c r="BE121" s="203">
        <f>IF(BD121&gt;0,BD121,IF(AND(BE$4=VLOOKUP($B121,Settings!$DT$19:$DU$43,2,0),'Labor costs'!BE$7=VLOOKUP('Labor costs'!$B121,Settings!$DT$19:$DW$43,4,0)),Inputs!$DG14,0))</f>
        <v>0</v>
      </c>
      <c r="BF121" s="203">
        <f>IF(BE121&gt;0,BE121,IF(AND(BF$4=VLOOKUP($B121,Settings!$DT$19:$DU$43,2,0),'Labor costs'!BF$7=VLOOKUP('Labor costs'!$B121,Settings!$DT$19:$DW$43,4,0)),Inputs!$DG14,0))</f>
        <v>0</v>
      </c>
      <c r="BG121" s="203">
        <f>IF(BF121&gt;0,BF121,IF(AND(BG$4=VLOOKUP($B121,Settings!$DT$19:$DU$43,2,0),'Labor costs'!BG$7=VLOOKUP('Labor costs'!$B121,Settings!$DT$19:$DW$43,4,0)),Inputs!$DG14,0))</f>
        <v>0</v>
      </c>
      <c r="BH121" s="203">
        <f>IF(BG121&gt;0,BG121,IF(AND(BH$4=VLOOKUP($B121,Settings!$DT$19:$DU$43,2,0),'Labor costs'!BH$7=VLOOKUP('Labor costs'!$B121,Settings!$DT$19:$DW$43,4,0)),Inputs!$DG14,0))</f>
        <v>0</v>
      </c>
      <c r="BI121" s="203">
        <f>IF(BH121&gt;0,BH121,IF(AND(BI$4=VLOOKUP($B121,Settings!$DT$19:$DU$43,2,0),'Labor costs'!BI$7=VLOOKUP('Labor costs'!$B121,Settings!$DT$19:$DW$43,4,0)),Inputs!$DG14,0))</f>
        <v>0</v>
      </c>
      <c r="BJ121" s="203">
        <f>IF(BI121&gt;0,BI121,IF(AND(BJ$4=VLOOKUP($B121,Settings!$DT$19:$DU$43,2,0),'Labor costs'!BJ$7=VLOOKUP('Labor costs'!$B121,Settings!$DT$19:$DW$43,4,0)),Inputs!$DG14,0))</f>
        <v>0</v>
      </c>
      <c r="BK121" s="203">
        <f>IF(BJ121&gt;0,BJ121,IF(AND(BK$4=VLOOKUP($B121,Settings!$DT$19:$DU$43,2,0),'Labor costs'!BK$7=VLOOKUP('Labor costs'!$B121,Settings!$DT$19:$DW$43,4,0)),Inputs!$DG14,0))</f>
        <v>0</v>
      </c>
      <c r="BL121" s="203">
        <f>IF(BK121&gt;0,BK121,IF(AND(BL$4=VLOOKUP($B121,Settings!$DT$19:$DU$43,2,0),'Labor costs'!BL$7=VLOOKUP('Labor costs'!$B121,Settings!$DT$19:$DW$43,4,0)),Inputs!$DG14,0))</f>
        <v>0</v>
      </c>
      <c r="BM121" s="203">
        <f>IF(BL121&gt;0,BL121,IF(AND(BM$4=VLOOKUP($B121,Settings!$DT$19:$DU$43,2,0),'Labor costs'!BM$7=VLOOKUP('Labor costs'!$B121,Settings!$DT$19:$DW$43,4,0)),Inputs!$DG14,0))</f>
        <v>0</v>
      </c>
      <c r="BN121" s="203">
        <f>IF(BM121&gt;0,BM121,IF(AND(BN$4=VLOOKUP($B121,Settings!$DT$19:$DU$43,2,0),'Labor costs'!BN$7=VLOOKUP('Labor costs'!$B121,Settings!$DT$19:$DW$43,4,0)),Inputs!$DG14,0))</f>
        <v>0</v>
      </c>
      <c r="BO121" s="203">
        <f>IF(BN121&gt;0,BN121,IF(AND(BO$4=VLOOKUP($B121,Settings!$DT$19:$DU$43,2,0),'Labor costs'!BO$7=VLOOKUP('Labor costs'!$B121,Settings!$DT$19:$DW$43,4,0)),Inputs!$DG14,0))</f>
        <v>0</v>
      </c>
      <c r="BP121" s="203">
        <f>IF(BO121&gt;0,BO121,IF(AND(BP$4=VLOOKUP($B121,Settings!$DT$19:$DU$43,2,0),'Labor costs'!BP$7=VLOOKUP('Labor costs'!$B121,Settings!$DT$19:$DW$43,4,0)),Inputs!$DG14,0))</f>
        <v>0</v>
      </c>
      <c r="BQ121" s="203">
        <f>IF(BP121&gt;0,BP121,IF(AND(BQ$4=VLOOKUP($B121,Settings!$DT$19:$DU$43,2,0),'Labor costs'!BQ$7=VLOOKUP('Labor costs'!$B121,Settings!$DT$19:$DW$43,4,0)),Inputs!$DG14,0))</f>
        <v>0</v>
      </c>
      <c r="BR121" s="203">
        <f>IF(BQ121&gt;0,BQ121,IF(AND(BR$4=VLOOKUP($B121,Settings!$DT$19:$DU$43,2,0),'Labor costs'!BR$7=VLOOKUP('Labor costs'!$B121,Settings!$DT$19:$DW$43,4,0)),Inputs!$DG14,0))</f>
        <v>0</v>
      </c>
      <c r="BS121" s="203">
        <f>IF(BR121&gt;0,BR121,IF(AND(BS$4=VLOOKUP($B121,Settings!$DT$19:$DU$43,2,0),'Labor costs'!BS$7=VLOOKUP('Labor costs'!$B121,Settings!$DT$19:$DW$43,4,0)),Inputs!$DG14,0))</f>
        <v>0</v>
      </c>
      <c r="BT121" s="203">
        <f>IF(BS121&gt;0,BS121,IF(AND(BT$4=VLOOKUP($B121,Settings!$DT$19:$DU$43,2,0),'Labor costs'!BT$7=VLOOKUP('Labor costs'!$B121,Settings!$DT$19:$DW$43,4,0)),Inputs!$DG14,0))</f>
        <v>0</v>
      </c>
      <c r="BU121" s="203">
        <f>IF(BT121&gt;0,BT121,IF(AND(BU$4=VLOOKUP($B121,Settings!$DT$19:$DU$43,2,0),'Labor costs'!BU$7=VLOOKUP('Labor costs'!$B121,Settings!$DT$19:$DW$43,4,0)),Inputs!$DG14,0))</f>
        <v>0</v>
      </c>
      <c r="BV121" s="203">
        <f>IF(BU121&gt;0,BU121,IF(AND(BV$4=VLOOKUP($B121,Settings!$DT$19:$DU$43,2,0),'Labor costs'!BV$7=VLOOKUP('Labor costs'!$B121,Settings!$DT$19:$DW$43,4,0)),Inputs!$DG14,0))</f>
        <v>0</v>
      </c>
      <c r="BW121" s="203">
        <f>IF(BV121&gt;0,BV121,IF(AND(BW$4=VLOOKUP($B121,Settings!$DT$19:$DU$43,2,0),'Labor costs'!BW$7=VLOOKUP('Labor costs'!$B121,Settings!$DT$19:$DW$43,4,0)),Inputs!$DG14,0))</f>
        <v>0</v>
      </c>
      <c r="BX121" s="203">
        <f>IF(BW121&gt;0,BW121,IF(AND(BX$4=VLOOKUP($B121,Settings!$DT$19:$DU$43,2,0),'Labor costs'!BX$7=VLOOKUP('Labor costs'!$B121,Settings!$DT$19:$DW$43,4,0)),Inputs!$DG14,0))</f>
        <v>0</v>
      </c>
      <c r="BY121" s="203">
        <f>IF(BX121&gt;0,BX121,IF(AND(BY$4=VLOOKUP($B121,Settings!$DT$19:$DU$43,2,0),'Labor costs'!BY$7=VLOOKUP('Labor costs'!$B121,Settings!$DT$19:$DW$43,4,0)),Inputs!$DG14,0))</f>
        <v>0</v>
      </c>
      <c r="BZ121" s="203">
        <f>IF(BY121&gt;0,BY121,IF(AND(BZ$4=VLOOKUP($B121,Settings!$DT$19:$DU$43,2,0),'Labor costs'!BZ$7=VLOOKUP('Labor costs'!$B121,Settings!$DT$19:$DW$43,4,0)),Inputs!$DG14,0))</f>
        <v>0</v>
      </c>
      <c r="CA121" s="203">
        <f>IF(BZ121&gt;0,BZ121,IF(AND(CA$4=VLOOKUP($B121,Settings!$DT$19:$DU$43,2,0),'Labor costs'!CA$7=VLOOKUP('Labor costs'!$B121,Settings!$DT$19:$DW$43,4,0)),Inputs!$DG14,0))</f>
        <v>0</v>
      </c>
      <c r="CB121" s="203">
        <f>IF(CA121&gt;0,CA121,IF(AND(CB$4=VLOOKUP($B121,Settings!$DT$19:$DU$43,2,0),'Labor costs'!CB$7=VLOOKUP('Labor costs'!$B121,Settings!$DT$19:$DW$43,4,0)),Inputs!$DG14,0))</f>
        <v>0</v>
      </c>
      <c r="CC121" s="203">
        <f>IF(CB121&gt;0,CB121,IF(AND(CC$4=VLOOKUP($B121,Settings!$DT$19:$DU$43,2,0),'Labor costs'!CC$7=VLOOKUP('Labor costs'!$B121,Settings!$DT$19:$DW$43,4,0)),Inputs!$DG14,0))</f>
        <v>0</v>
      </c>
      <c r="CD121" s="203">
        <f>IF(CC121&gt;0,CC121,IF(AND(CD$4=VLOOKUP($B121,Settings!$DT$19:$DU$43,2,0),'Labor costs'!CD$7=VLOOKUP('Labor costs'!$B121,Settings!$DT$19:$DW$43,4,0)),Inputs!$DG14,0))</f>
        <v>0</v>
      </c>
      <c r="CE121" s="203">
        <f>IF(CD121&gt;0,CD121,IF(AND(CE$4=VLOOKUP($B121,Settings!$DT$19:$DU$43,2,0),'Labor costs'!CE$7=VLOOKUP('Labor costs'!$B121,Settings!$DT$19:$DW$43,4,0)),Inputs!$DG14,0))</f>
        <v>0</v>
      </c>
      <c r="CF121" s="203">
        <f>IF(CE121&gt;0,CE121,IF(AND(CF$4=VLOOKUP($B121,Settings!$DT$19:$DU$43,2,0),'Labor costs'!CF$7=VLOOKUP('Labor costs'!$B121,Settings!$DT$19:$DW$43,4,0)),Inputs!$DG14,0))</f>
        <v>0</v>
      </c>
      <c r="CG121" s="203">
        <f>IF(CF121&gt;0,CF121,IF(AND(CG$4=VLOOKUP($B121,Settings!$DT$19:$DU$43,2,0),'Labor costs'!CG$7=VLOOKUP('Labor costs'!$B121,Settings!$DT$19:$DW$43,4,0)),Inputs!$DG14,0))</f>
        <v>0</v>
      </c>
      <c r="CH121" s="203">
        <f>IF(CG121&gt;0,CG121,IF(AND(CH$4=VLOOKUP($B121,Settings!$DT$19:$DU$43,2,0),'Labor costs'!CH$7=VLOOKUP('Labor costs'!$B121,Settings!$DT$19:$DW$43,4,0)),Inputs!$DG14,0))</f>
        <v>0</v>
      </c>
      <c r="CI121" s="203">
        <f>IF(CH121&gt;0,CH121,IF(AND(CI$4=VLOOKUP($B121,Settings!$DT$19:$DU$43,2,0),'Labor costs'!CI$7=VLOOKUP('Labor costs'!$B121,Settings!$DT$19:$DW$43,4,0)),Inputs!$DG14,0))</f>
        <v>0</v>
      </c>
      <c r="CJ121" s="203">
        <f>IF(CI121&gt;0,CI121,IF(AND(CJ$4=VLOOKUP($B121,Settings!$DT$19:$DU$43,2,0),'Labor costs'!CJ$7=VLOOKUP('Labor costs'!$B121,Settings!$DT$19:$DW$43,4,0)),Inputs!$DG14,0))</f>
        <v>0</v>
      </c>
      <c r="CK121" s="203">
        <f>IF(CJ121&gt;0,CJ121,IF(AND(CK$4=VLOOKUP($B121,Settings!$DT$19:$DU$43,2,0),'Labor costs'!CK$7=VLOOKUP('Labor costs'!$B121,Settings!$DT$19:$DW$43,4,0)),Inputs!$DG14,0))</f>
        <v>0</v>
      </c>
      <c r="CL121" s="203">
        <f>IF(CK121&gt;0,CK121,IF(AND(CL$4=VLOOKUP($B121,Settings!$DT$19:$DU$43,2,0),'Labor costs'!CL$7=VLOOKUP('Labor costs'!$B121,Settings!$DT$19:$DW$43,4,0)),Inputs!$DG14,0))</f>
        <v>0</v>
      </c>
      <c r="CM121" s="203">
        <f>IF(CL121&gt;0,CL121,IF(AND(CM$4=VLOOKUP($B121,Settings!$DT$19:$DU$43,2,0),'Labor costs'!CM$7=VLOOKUP('Labor costs'!$B121,Settings!$DT$19:$DW$43,4,0)),Inputs!$DG14,0))</f>
        <v>0</v>
      </c>
    </row>
    <row r="122" spans="2:91" hidden="1" x14ac:dyDescent="0.2">
      <c r="B122" s="205">
        <f>Inputs!DA15</f>
        <v>0</v>
      </c>
      <c r="C122" s="204"/>
      <c r="D122" s="204"/>
      <c r="E122" s="204"/>
      <c r="F122" s="204"/>
      <c r="G122" s="204"/>
      <c r="H122" s="204"/>
      <c r="I122" s="204"/>
      <c r="J122" s="204"/>
      <c r="K122" s="204"/>
      <c r="L122" s="204"/>
      <c r="M122" s="204"/>
      <c r="N122" s="204"/>
      <c r="O122" s="204"/>
      <c r="P122" s="204"/>
      <c r="Q122" s="204"/>
      <c r="R122" s="204"/>
      <c r="S122" s="204"/>
      <c r="T122" s="204"/>
      <c r="U122" s="204"/>
      <c r="V122" s="204"/>
      <c r="W122" s="204"/>
      <c r="X122" s="204"/>
      <c r="Y122" s="204"/>
      <c r="Z122" s="204"/>
      <c r="AA122" s="204"/>
      <c r="AB122" s="204"/>
      <c r="AC122" s="204"/>
      <c r="AD122" s="204"/>
      <c r="AF122" s="203">
        <f>IF(AE122&gt;0,AE122,IF(AND(AF$4=VLOOKUP($B122,Settings!$DT$19:$DU$43,2,0),'Labor costs'!AF$7=VLOOKUP('Labor costs'!$B122,Settings!$DT$19:$DW$43,4,0)),Inputs!$DG15,0))</f>
        <v>0</v>
      </c>
      <c r="AG122" s="203">
        <f>IF(AF122&gt;0,AF122,IF(AND(AG$4=VLOOKUP($B122,Settings!$DT$19:$DU$43,2,0),'Labor costs'!AG$7=VLOOKUP('Labor costs'!$B122,Settings!$DT$19:$DW$43,4,0)),Inputs!$DG15,0))</f>
        <v>0</v>
      </c>
      <c r="AH122" s="203">
        <f>IF(AG122&gt;0,AG122,IF(AND(AH$4=VLOOKUP($B122,Settings!$DT$19:$DU$43,2,0),'Labor costs'!AH$7=VLOOKUP('Labor costs'!$B122,Settings!$DT$19:$DW$43,4,0)),Inputs!$DG15,0))</f>
        <v>0</v>
      </c>
      <c r="AI122" s="203">
        <f>IF(AH122&gt;0,AH122,IF(AND(AI$4=VLOOKUP($B122,Settings!$DT$19:$DU$43,2,0),'Labor costs'!AI$7=VLOOKUP('Labor costs'!$B122,Settings!$DT$19:$DW$43,4,0)),Inputs!$DG15,0))</f>
        <v>0</v>
      </c>
      <c r="AJ122" s="203">
        <f>IF(AI122&gt;0,AI122,IF(AND(AJ$4=VLOOKUP($B122,Settings!$DT$19:$DU$43,2,0),'Labor costs'!AJ$7=VLOOKUP('Labor costs'!$B122,Settings!$DT$19:$DW$43,4,0)),Inputs!$DG15,0))</f>
        <v>0</v>
      </c>
      <c r="AK122" s="203">
        <f>IF(AJ122&gt;0,AJ122,IF(AND(AK$4=VLOOKUP($B122,Settings!$DT$19:$DU$43,2,0),'Labor costs'!AK$7=VLOOKUP('Labor costs'!$B122,Settings!$DT$19:$DW$43,4,0)),Inputs!$DG15,0))</f>
        <v>0</v>
      </c>
      <c r="AL122" s="203">
        <f>IF(AK122&gt;0,AK122,IF(AND(AL$4=VLOOKUP($B122,Settings!$DT$19:$DU$43,2,0),'Labor costs'!AL$7=VLOOKUP('Labor costs'!$B122,Settings!$DT$19:$DW$43,4,0)),Inputs!$DG15,0))</f>
        <v>0</v>
      </c>
      <c r="AM122" s="203">
        <f>IF(AL122&gt;0,AL122,IF(AND(AM$4=VLOOKUP($B122,Settings!$DT$19:$DU$43,2,0),'Labor costs'!AM$7=VLOOKUP('Labor costs'!$B122,Settings!$DT$19:$DW$43,4,0)),Inputs!$DG15,0))</f>
        <v>0</v>
      </c>
      <c r="AN122" s="203">
        <f>IF(AM122&gt;0,AM122,IF(AND(AN$4=VLOOKUP($B122,Settings!$DT$19:$DU$43,2,0),'Labor costs'!AN$7=VLOOKUP('Labor costs'!$B122,Settings!$DT$19:$DW$43,4,0)),Inputs!$DG15,0))</f>
        <v>0</v>
      </c>
      <c r="AO122" s="203">
        <f>IF(AN122&gt;0,AN122,IF(AND(AO$4=VLOOKUP($B122,Settings!$DT$19:$DU$43,2,0),'Labor costs'!AO$7=VLOOKUP('Labor costs'!$B122,Settings!$DT$19:$DW$43,4,0)),Inputs!$DG15,0))</f>
        <v>0</v>
      </c>
      <c r="AP122" s="203">
        <f>IF(AO122&gt;0,AO122,IF(AND(AP$4=VLOOKUP($B122,Settings!$DT$19:$DU$43,2,0),'Labor costs'!AP$7=VLOOKUP('Labor costs'!$B122,Settings!$DT$19:$DW$43,4,0)),Inputs!$DG15,0))</f>
        <v>0</v>
      </c>
      <c r="AQ122" s="203">
        <f>IF(AP122&gt;0,AP122,IF(AND(AQ$4=VLOOKUP($B122,Settings!$DT$19:$DU$43,2,0),'Labor costs'!AQ$7=VLOOKUP('Labor costs'!$B122,Settings!$DT$19:$DW$43,4,0)),Inputs!$DG15,0))</f>
        <v>0</v>
      </c>
      <c r="AR122" s="203">
        <f>IF(AQ122&gt;0,AQ122,IF(AND(AR$4=VLOOKUP($B122,Settings!$DT$19:$DU$43,2,0),'Labor costs'!AR$7=VLOOKUP('Labor costs'!$B122,Settings!$DT$19:$DW$43,4,0)),Inputs!$DG15,0))</f>
        <v>0</v>
      </c>
      <c r="AS122" s="203">
        <f>IF(AR122&gt;0,AR122,IF(AND(AS$4=VLOOKUP($B122,Settings!$DT$19:$DU$43,2,0),'Labor costs'!AS$7=VLOOKUP('Labor costs'!$B122,Settings!$DT$19:$DW$43,4,0)),Inputs!$DG15,0))</f>
        <v>0</v>
      </c>
      <c r="AT122" s="203">
        <f>IF(AS122&gt;0,AS122,IF(AND(AT$4=VLOOKUP($B122,Settings!$DT$19:$DU$43,2,0),'Labor costs'!AT$7=VLOOKUP('Labor costs'!$B122,Settings!$DT$19:$DW$43,4,0)),Inputs!$DG15,0))</f>
        <v>0</v>
      </c>
      <c r="AU122" s="203">
        <f>IF(AT122&gt;0,AT122,IF(AND(AU$4=VLOOKUP($B122,Settings!$DT$19:$DU$43,2,0),'Labor costs'!AU$7=VLOOKUP('Labor costs'!$B122,Settings!$DT$19:$DW$43,4,0)),Inputs!$DG15,0))</f>
        <v>0</v>
      </c>
      <c r="AV122" s="203">
        <f>IF(AU122&gt;0,AU122,IF(AND(AV$4=VLOOKUP($B122,Settings!$DT$19:$DU$43,2,0),'Labor costs'!AV$7=VLOOKUP('Labor costs'!$B122,Settings!$DT$19:$DW$43,4,0)),Inputs!$DG15,0))</f>
        <v>0</v>
      </c>
      <c r="AW122" s="203">
        <f>IF(AV122&gt;0,AV122,IF(AND(AW$4=VLOOKUP($B122,Settings!$DT$19:$DU$43,2,0),'Labor costs'!AW$7=VLOOKUP('Labor costs'!$B122,Settings!$DT$19:$DW$43,4,0)),Inputs!$DG15,0))</f>
        <v>0</v>
      </c>
      <c r="AX122" s="203">
        <f>IF(AW122&gt;0,AW122,IF(AND(AX$4=VLOOKUP($B122,Settings!$DT$19:$DU$43,2,0),'Labor costs'!AX$7=VLOOKUP('Labor costs'!$B122,Settings!$DT$19:$DW$43,4,0)),Inputs!$DG15,0))</f>
        <v>0</v>
      </c>
      <c r="AY122" s="203">
        <f>IF(AX122&gt;0,AX122,IF(AND(AY$4=VLOOKUP($B122,Settings!$DT$19:$DU$43,2,0),'Labor costs'!AY$7=VLOOKUP('Labor costs'!$B122,Settings!$DT$19:$DW$43,4,0)),Inputs!$DG15,0))</f>
        <v>0</v>
      </c>
      <c r="AZ122" s="203">
        <f>IF(AY122&gt;0,AY122,IF(AND(AZ$4=VLOOKUP($B122,Settings!$DT$19:$DU$43,2,0),'Labor costs'!AZ$7=VLOOKUP('Labor costs'!$B122,Settings!$DT$19:$DW$43,4,0)),Inputs!$DG15,0))</f>
        <v>0</v>
      </c>
      <c r="BA122" s="203">
        <f>IF(AZ122&gt;0,AZ122,IF(AND(BA$4=VLOOKUP($B122,Settings!$DT$19:$DU$43,2,0),'Labor costs'!BA$7=VLOOKUP('Labor costs'!$B122,Settings!$DT$19:$DW$43,4,0)),Inputs!$DG15,0))</f>
        <v>0</v>
      </c>
      <c r="BB122" s="203">
        <f>IF(BA122&gt;0,BA122,IF(AND(BB$4=VLOOKUP($B122,Settings!$DT$19:$DU$43,2,0),'Labor costs'!BB$7=VLOOKUP('Labor costs'!$B122,Settings!$DT$19:$DW$43,4,0)),Inputs!$DG15,0))</f>
        <v>0</v>
      </c>
      <c r="BC122" s="203">
        <f>IF(BB122&gt;0,BB122,IF(AND(BC$4=VLOOKUP($B122,Settings!$DT$19:$DU$43,2,0),'Labor costs'!BC$7=VLOOKUP('Labor costs'!$B122,Settings!$DT$19:$DW$43,4,0)),Inputs!$DG15,0))</f>
        <v>0</v>
      </c>
      <c r="BD122" s="203">
        <f>IF(BC122&gt;0,BC122,IF(AND(BD$4=VLOOKUP($B122,Settings!$DT$19:$DU$43,2,0),'Labor costs'!BD$7=VLOOKUP('Labor costs'!$B122,Settings!$DT$19:$DW$43,4,0)),Inputs!$DG15,0))</f>
        <v>0</v>
      </c>
      <c r="BE122" s="203">
        <f>IF(BD122&gt;0,BD122,IF(AND(BE$4=VLOOKUP($B122,Settings!$DT$19:$DU$43,2,0),'Labor costs'!BE$7=VLOOKUP('Labor costs'!$B122,Settings!$DT$19:$DW$43,4,0)),Inputs!$DG15,0))</f>
        <v>0</v>
      </c>
      <c r="BF122" s="203">
        <f>IF(BE122&gt;0,BE122,IF(AND(BF$4=VLOOKUP($B122,Settings!$DT$19:$DU$43,2,0),'Labor costs'!BF$7=VLOOKUP('Labor costs'!$B122,Settings!$DT$19:$DW$43,4,0)),Inputs!$DG15,0))</f>
        <v>0</v>
      </c>
      <c r="BG122" s="203">
        <f>IF(BF122&gt;0,BF122,IF(AND(BG$4=VLOOKUP($B122,Settings!$DT$19:$DU$43,2,0),'Labor costs'!BG$7=VLOOKUP('Labor costs'!$B122,Settings!$DT$19:$DW$43,4,0)),Inputs!$DG15,0))</f>
        <v>0</v>
      </c>
      <c r="BH122" s="203">
        <f>IF(BG122&gt;0,BG122,IF(AND(BH$4=VLOOKUP($B122,Settings!$DT$19:$DU$43,2,0),'Labor costs'!BH$7=VLOOKUP('Labor costs'!$B122,Settings!$DT$19:$DW$43,4,0)),Inputs!$DG15,0))</f>
        <v>0</v>
      </c>
      <c r="BI122" s="203">
        <f>IF(BH122&gt;0,BH122,IF(AND(BI$4=VLOOKUP($B122,Settings!$DT$19:$DU$43,2,0),'Labor costs'!BI$7=VLOOKUP('Labor costs'!$B122,Settings!$DT$19:$DW$43,4,0)),Inputs!$DG15,0))</f>
        <v>0</v>
      </c>
      <c r="BJ122" s="203">
        <f>IF(BI122&gt;0,BI122,IF(AND(BJ$4=VLOOKUP($B122,Settings!$DT$19:$DU$43,2,0),'Labor costs'!BJ$7=VLOOKUP('Labor costs'!$B122,Settings!$DT$19:$DW$43,4,0)),Inputs!$DG15,0))</f>
        <v>0</v>
      </c>
      <c r="BK122" s="203">
        <f>IF(BJ122&gt;0,BJ122,IF(AND(BK$4=VLOOKUP($B122,Settings!$DT$19:$DU$43,2,0),'Labor costs'!BK$7=VLOOKUP('Labor costs'!$B122,Settings!$DT$19:$DW$43,4,0)),Inputs!$DG15,0))</f>
        <v>0</v>
      </c>
      <c r="BL122" s="203">
        <f>IF(BK122&gt;0,BK122,IF(AND(BL$4=VLOOKUP($B122,Settings!$DT$19:$DU$43,2,0),'Labor costs'!BL$7=VLOOKUP('Labor costs'!$B122,Settings!$DT$19:$DW$43,4,0)),Inputs!$DG15,0))</f>
        <v>0</v>
      </c>
      <c r="BM122" s="203">
        <f>IF(BL122&gt;0,BL122,IF(AND(BM$4=VLOOKUP($B122,Settings!$DT$19:$DU$43,2,0),'Labor costs'!BM$7=VLOOKUP('Labor costs'!$B122,Settings!$DT$19:$DW$43,4,0)),Inputs!$DG15,0))</f>
        <v>0</v>
      </c>
      <c r="BN122" s="203">
        <f>IF(BM122&gt;0,BM122,IF(AND(BN$4=VLOOKUP($B122,Settings!$DT$19:$DU$43,2,0),'Labor costs'!BN$7=VLOOKUP('Labor costs'!$B122,Settings!$DT$19:$DW$43,4,0)),Inputs!$DG15,0))</f>
        <v>0</v>
      </c>
      <c r="BO122" s="203">
        <f>IF(BN122&gt;0,BN122,IF(AND(BO$4=VLOOKUP($B122,Settings!$DT$19:$DU$43,2,0),'Labor costs'!BO$7=VLOOKUP('Labor costs'!$B122,Settings!$DT$19:$DW$43,4,0)),Inputs!$DG15,0))</f>
        <v>0</v>
      </c>
      <c r="BP122" s="203">
        <f>IF(BO122&gt;0,BO122,IF(AND(BP$4=VLOOKUP($B122,Settings!$DT$19:$DU$43,2,0),'Labor costs'!BP$7=VLOOKUP('Labor costs'!$B122,Settings!$DT$19:$DW$43,4,0)),Inputs!$DG15,0))</f>
        <v>0</v>
      </c>
      <c r="BQ122" s="203">
        <f>IF(BP122&gt;0,BP122,IF(AND(BQ$4=VLOOKUP($B122,Settings!$DT$19:$DU$43,2,0),'Labor costs'!BQ$7=VLOOKUP('Labor costs'!$B122,Settings!$DT$19:$DW$43,4,0)),Inputs!$DG15,0))</f>
        <v>0</v>
      </c>
      <c r="BR122" s="203">
        <f>IF(BQ122&gt;0,BQ122,IF(AND(BR$4=VLOOKUP($B122,Settings!$DT$19:$DU$43,2,0),'Labor costs'!BR$7=VLOOKUP('Labor costs'!$B122,Settings!$DT$19:$DW$43,4,0)),Inputs!$DG15,0))</f>
        <v>0</v>
      </c>
      <c r="BS122" s="203">
        <f>IF(BR122&gt;0,BR122,IF(AND(BS$4=VLOOKUP($B122,Settings!$DT$19:$DU$43,2,0),'Labor costs'!BS$7=VLOOKUP('Labor costs'!$B122,Settings!$DT$19:$DW$43,4,0)),Inputs!$DG15,0))</f>
        <v>0</v>
      </c>
      <c r="BT122" s="203">
        <f>IF(BS122&gt;0,BS122,IF(AND(BT$4=VLOOKUP($B122,Settings!$DT$19:$DU$43,2,0),'Labor costs'!BT$7=VLOOKUP('Labor costs'!$B122,Settings!$DT$19:$DW$43,4,0)),Inputs!$DG15,0))</f>
        <v>0</v>
      </c>
      <c r="BU122" s="203">
        <f>IF(BT122&gt;0,BT122,IF(AND(BU$4=VLOOKUP($B122,Settings!$DT$19:$DU$43,2,0),'Labor costs'!BU$7=VLOOKUP('Labor costs'!$B122,Settings!$DT$19:$DW$43,4,0)),Inputs!$DG15,0))</f>
        <v>0</v>
      </c>
      <c r="BV122" s="203">
        <f>IF(BU122&gt;0,BU122,IF(AND(BV$4=VLOOKUP($B122,Settings!$DT$19:$DU$43,2,0),'Labor costs'!BV$7=VLOOKUP('Labor costs'!$B122,Settings!$DT$19:$DW$43,4,0)),Inputs!$DG15,0))</f>
        <v>0</v>
      </c>
      <c r="BW122" s="203">
        <f>IF(BV122&gt;0,BV122,IF(AND(BW$4=VLOOKUP($B122,Settings!$DT$19:$DU$43,2,0),'Labor costs'!BW$7=VLOOKUP('Labor costs'!$B122,Settings!$DT$19:$DW$43,4,0)),Inputs!$DG15,0))</f>
        <v>0</v>
      </c>
      <c r="BX122" s="203">
        <f>IF(BW122&gt;0,BW122,IF(AND(BX$4=VLOOKUP($B122,Settings!$DT$19:$DU$43,2,0),'Labor costs'!BX$7=VLOOKUP('Labor costs'!$B122,Settings!$DT$19:$DW$43,4,0)),Inputs!$DG15,0))</f>
        <v>0</v>
      </c>
      <c r="BY122" s="203">
        <f>IF(BX122&gt;0,BX122,IF(AND(BY$4=VLOOKUP($B122,Settings!$DT$19:$DU$43,2,0),'Labor costs'!BY$7=VLOOKUP('Labor costs'!$B122,Settings!$DT$19:$DW$43,4,0)),Inputs!$DG15,0))</f>
        <v>0</v>
      </c>
      <c r="BZ122" s="203">
        <f>IF(BY122&gt;0,BY122,IF(AND(BZ$4=VLOOKUP($B122,Settings!$DT$19:$DU$43,2,0),'Labor costs'!BZ$7=VLOOKUP('Labor costs'!$B122,Settings!$DT$19:$DW$43,4,0)),Inputs!$DG15,0))</f>
        <v>0</v>
      </c>
      <c r="CA122" s="203">
        <f>IF(BZ122&gt;0,BZ122,IF(AND(CA$4=VLOOKUP($B122,Settings!$DT$19:$DU$43,2,0),'Labor costs'!CA$7=VLOOKUP('Labor costs'!$B122,Settings!$DT$19:$DW$43,4,0)),Inputs!$DG15,0))</f>
        <v>0</v>
      </c>
      <c r="CB122" s="203">
        <f>IF(CA122&gt;0,CA122,IF(AND(CB$4=VLOOKUP($B122,Settings!$DT$19:$DU$43,2,0),'Labor costs'!CB$7=VLOOKUP('Labor costs'!$B122,Settings!$DT$19:$DW$43,4,0)),Inputs!$DG15,0))</f>
        <v>0</v>
      </c>
      <c r="CC122" s="203">
        <f>IF(CB122&gt;0,CB122,IF(AND(CC$4=VLOOKUP($B122,Settings!$DT$19:$DU$43,2,0),'Labor costs'!CC$7=VLOOKUP('Labor costs'!$B122,Settings!$DT$19:$DW$43,4,0)),Inputs!$DG15,0))</f>
        <v>0</v>
      </c>
      <c r="CD122" s="203">
        <f>IF(CC122&gt;0,CC122,IF(AND(CD$4=VLOOKUP($B122,Settings!$DT$19:$DU$43,2,0),'Labor costs'!CD$7=VLOOKUP('Labor costs'!$B122,Settings!$DT$19:$DW$43,4,0)),Inputs!$DG15,0))</f>
        <v>0</v>
      </c>
      <c r="CE122" s="203">
        <f>IF(CD122&gt;0,CD122,IF(AND(CE$4=VLOOKUP($B122,Settings!$DT$19:$DU$43,2,0),'Labor costs'!CE$7=VLOOKUP('Labor costs'!$B122,Settings!$DT$19:$DW$43,4,0)),Inputs!$DG15,0))</f>
        <v>0</v>
      </c>
      <c r="CF122" s="203">
        <f>IF(CE122&gt;0,CE122,IF(AND(CF$4=VLOOKUP($B122,Settings!$DT$19:$DU$43,2,0),'Labor costs'!CF$7=VLOOKUP('Labor costs'!$B122,Settings!$DT$19:$DW$43,4,0)),Inputs!$DG15,0))</f>
        <v>0</v>
      </c>
      <c r="CG122" s="203">
        <f>IF(CF122&gt;0,CF122,IF(AND(CG$4=VLOOKUP($B122,Settings!$DT$19:$DU$43,2,0),'Labor costs'!CG$7=VLOOKUP('Labor costs'!$B122,Settings!$DT$19:$DW$43,4,0)),Inputs!$DG15,0))</f>
        <v>0</v>
      </c>
      <c r="CH122" s="203">
        <f>IF(CG122&gt;0,CG122,IF(AND(CH$4=VLOOKUP($B122,Settings!$DT$19:$DU$43,2,0),'Labor costs'!CH$7=VLOOKUP('Labor costs'!$B122,Settings!$DT$19:$DW$43,4,0)),Inputs!$DG15,0))</f>
        <v>0</v>
      </c>
      <c r="CI122" s="203">
        <f>IF(CH122&gt;0,CH122,IF(AND(CI$4=VLOOKUP($B122,Settings!$DT$19:$DU$43,2,0),'Labor costs'!CI$7=VLOOKUP('Labor costs'!$B122,Settings!$DT$19:$DW$43,4,0)),Inputs!$DG15,0))</f>
        <v>0</v>
      </c>
      <c r="CJ122" s="203">
        <f>IF(CI122&gt;0,CI122,IF(AND(CJ$4=VLOOKUP($B122,Settings!$DT$19:$DU$43,2,0),'Labor costs'!CJ$7=VLOOKUP('Labor costs'!$B122,Settings!$DT$19:$DW$43,4,0)),Inputs!$DG15,0))</f>
        <v>0</v>
      </c>
      <c r="CK122" s="203">
        <f>IF(CJ122&gt;0,CJ122,IF(AND(CK$4=VLOOKUP($B122,Settings!$DT$19:$DU$43,2,0),'Labor costs'!CK$7=VLOOKUP('Labor costs'!$B122,Settings!$DT$19:$DW$43,4,0)),Inputs!$DG15,0))</f>
        <v>0</v>
      </c>
      <c r="CL122" s="203">
        <f>IF(CK122&gt;0,CK122,IF(AND(CL$4=VLOOKUP($B122,Settings!$DT$19:$DU$43,2,0),'Labor costs'!CL$7=VLOOKUP('Labor costs'!$B122,Settings!$DT$19:$DW$43,4,0)),Inputs!$DG15,0))</f>
        <v>0</v>
      </c>
      <c r="CM122" s="203">
        <f>IF(CL122&gt;0,CL122,IF(AND(CM$4=VLOOKUP($B122,Settings!$DT$19:$DU$43,2,0),'Labor costs'!CM$7=VLOOKUP('Labor costs'!$B122,Settings!$DT$19:$DW$43,4,0)),Inputs!$DG15,0))</f>
        <v>0</v>
      </c>
    </row>
    <row r="123" spans="2:91" hidden="1" x14ac:dyDescent="0.2">
      <c r="B123" s="205">
        <f>Inputs!DA16</f>
        <v>0</v>
      </c>
      <c r="C123" s="204"/>
      <c r="D123" s="204"/>
      <c r="E123" s="204"/>
      <c r="F123" s="204"/>
      <c r="G123" s="204"/>
      <c r="H123" s="204"/>
      <c r="I123" s="204"/>
      <c r="J123" s="204"/>
      <c r="K123" s="204"/>
      <c r="L123" s="204"/>
      <c r="M123" s="204"/>
      <c r="N123" s="204"/>
      <c r="O123" s="204"/>
      <c r="P123" s="204"/>
      <c r="Q123" s="204"/>
      <c r="R123" s="204"/>
      <c r="S123" s="204"/>
      <c r="T123" s="204"/>
      <c r="U123" s="204"/>
      <c r="V123" s="204"/>
      <c r="W123" s="204"/>
      <c r="X123" s="204"/>
      <c r="Y123" s="204"/>
      <c r="Z123" s="204"/>
      <c r="AA123" s="204"/>
      <c r="AB123" s="204"/>
      <c r="AC123" s="204"/>
      <c r="AD123" s="204"/>
      <c r="AF123" s="203">
        <f>IF(AE123&gt;0,AE123,IF(AND(AF$4=VLOOKUP($B123,Settings!$DT$19:$DU$43,2,0),'Labor costs'!AF$7=VLOOKUP('Labor costs'!$B123,Settings!$DT$19:$DW$43,4,0)),Inputs!$DG16,0))</f>
        <v>0</v>
      </c>
      <c r="AG123" s="203">
        <f>IF(AF123&gt;0,AF123,IF(AND(AG$4=VLOOKUP($B123,Settings!$DT$19:$DU$43,2,0),'Labor costs'!AG$7=VLOOKUP('Labor costs'!$B123,Settings!$DT$19:$DW$43,4,0)),Inputs!$DG16,0))</f>
        <v>0</v>
      </c>
      <c r="AH123" s="203">
        <f>IF(AG123&gt;0,AG123,IF(AND(AH$4=VLOOKUP($B123,Settings!$DT$19:$DU$43,2,0),'Labor costs'!AH$7=VLOOKUP('Labor costs'!$B123,Settings!$DT$19:$DW$43,4,0)),Inputs!$DG16,0))</f>
        <v>0</v>
      </c>
      <c r="AI123" s="203">
        <f>IF(AH123&gt;0,AH123,IF(AND(AI$4=VLOOKUP($B123,Settings!$DT$19:$DU$43,2,0),'Labor costs'!AI$7=VLOOKUP('Labor costs'!$B123,Settings!$DT$19:$DW$43,4,0)),Inputs!$DG16,0))</f>
        <v>0</v>
      </c>
      <c r="AJ123" s="203">
        <f>IF(AI123&gt;0,AI123,IF(AND(AJ$4=VLOOKUP($B123,Settings!$DT$19:$DU$43,2,0),'Labor costs'!AJ$7=VLOOKUP('Labor costs'!$B123,Settings!$DT$19:$DW$43,4,0)),Inputs!$DG16,0))</f>
        <v>0</v>
      </c>
      <c r="AK123" s="203">
        <f>IF(AJ123&gt;0,AJ123,IF(AND(AK$4=VLOOKUP($B123,Settings!$DT$19:$DU$43,2,0),'Labor costs'!AK$7=VLOOKUP('Labor costs'!$B123,Settings!$DT$19:$DW$43,4,0)),Inputs!$DG16,0))</f>
        <v>0</v>
      </c>
      <c r="AL123" s="203">
        <f>IF(AK123&gt;0,AK123,IF(AND(AL$4=VLOOKUP($B123,Settings!$DT$19:$DU$43,2,0),'Labor costs'!AL$7=VLOOKUP('Labor costs'!$B123,Settings!$DT$19:$DW$43,4,0)),Inputs!$DG16,0))</f>
        <v>0</v>
      </c>
      <c r="AM123" s="203">
        <f>IF(AL123&gt;0,AL123,IF(AND(AM$4=VLOOKUP($B123,Settings!$DT$19:$DU$43,2,0),'Labor costs'!AM$7=VLOOKUP('Labor costs'!$B123,Settings!$DT$19:$DW$43,4,0)),Inputs!$DG16,0))</f>
        <v>0</v>
      </c>
      <c r="AN123" s="203">
        <f>IF(AM123&gt;0,AM123,IF(AND(AN$4=VLOOKUP($B123,Settings!$DT$19:$DU$43,2,0),'Labor costs'!AN$7=VLOOKUP('Labor costs'!$B123,Settings!$DT$19:$DW$43,4,0)),Inputs!$DG16,0))</f>
        <v>0</v>
      </c>
      <c r="AO123" s="203">
        <f>IF(AN123&gt;0,AN123,IF(AND(AO$4=VLOOKUP($B123,Settings!$DT$19:$DU$43,2,0),'Labor costs'!AO$7=VLOOKUP('Labor costs'!$B123,Settings!$DT$19:$DW$43,4,0)),Inputs!$DG16,0))</f>
        <v>0</v>
      </c>
      <c r="AP123" s="203">
        <f>IF(AO123&gt;0,AO123,IF(AND(AP$4=VLOOKUP($B123,Settings!$DT$19:$DU$43,2,0),'Labor costs'!AP$7=VLOOKUP('Labor costs'!$B123,Settings!$DT$19:$DW$43,4,0)),Inputs!$DG16,0))</f>
        <v>0</v>
      </c>
      <c r="AQ123" s="203">
        <f>IF(AP123&gt;0,AP123,IF(AND(AQ$4=VLOOKUP($B123,Settings!$DT$19:$DU$43,2,0),'Labor costs'!AQ$7=VLOOKUP('Labor costs'!$B123,Settings!$DT$19:$DW$43,4,0)),Inputs!$DG16,0))</f>
        <v>0</v>
      </c>
      <c r="AR123" s="203">
        <f>IF(AQ123&gt;0,AQ123,IF(AND(AR$4=VLOOKUP($B123,Settings!$DT$19:$DU$43,2,0),'Labor costs'!AR$7=VLOOKUP('Labor costs'!$B123,Settings!$DT$19:$DW$43,4,0)),Inputs!$DG16,0))</f>
        <v>0</v>
      </c>
      <c r="AS123" s="203">
        <f>IF(AR123&gt;0,AR123,IF(AND(AS$4=VLOOKUP($B123,Settings!$DT$19:$DU$43,2,0),'Labor costs'!AS$7=VLOOKUP('Labor costs'!$B123,Settings!$DT$19:$DW$43,4,0)),Inputs!$DG16,0))</f>
        <v>0</v>
      </c>
      <c r="AT123" s="203">
        <f>IF(AS123&gt;0,AS123,IF(AND(AT$4=VLOOKUP($B123,Settings!$DT$19:$DU$43,2,0),'Labor costs'!AT$7=VLOOKUP('Labor costs'!$B123,Settings!$DT$19:$DW$43,4,0)),Inputs!$DG16,0))</f>
        <v>0</v>
      </c>
      <c r="AU123" s="203">
        <f>IF(AT123&gt;0,AT123,IF(AND(AU$4=VLOOKUP($B123,Settings!$DT$19:$DU$43,2,0),'Labor costs'!AU$7=VLOOKUP('Labor costs'!$B123,Settings!$DT$19:$DW$43,4,0)),Inputs!$DG16,0))</f>
        <v>0</v>
      </c>
      <c r="AV123" s="203">
        <f>IF(AU123&gt;0,AU123,IF(AND(AV$4=VLOOKUP($B123,Settings!$DT$19:$DU$43,2,0),'Labor costs'!AV$7=VLOOKUP('Labor costs'!$B123,Settings!$DT$19:$DW$43,4,0)),Inputs!$DG16,0))</f>
        <v>0</v>
      </c>
      <c r="AW123" s="203">
        <f>IF(AV123&gt;0,AV123,IF(AND(AW$4=VLOOKUP($B123,Settings!$DT$19:$DU$43,2,0),'Labor costs'!AW$7=VLOOKUP('Labor costs'!$B123,Settings!$DT$19:$DW$43,4,0)),Inputs!$DG16,0))</f>
        <v>0</v>
      </c>
      <c r="AX123" s="203">
        <f>IF(AW123&gt;0,AW123,IF(AND(AX$4=VLOOKUP($B123,Settings!$DT$19:$DU$43,2,0),'Labor costs'!AX$7=VLOOKUP('Labor costs'!$B123,Settings!$DT$19:$DW$43,4,0)),Inputs!$DG16,0))</f>
        <v>0</v>
      </c>
      <c r="AY123" s="203">
        <f>IF(AX123&gt;0,AX123,IF(AND(AY$4=VLOOKUP($B123,Settings!$DT$19:$DU$43,2,0),'Labor costs'!AY$7=VLOOKUP('Labor costs'!$B123,Settings!$DT$19:$DW$43,4,0)),Inputs!$DG16,0))</f>
        <v>0</v>
      </c>
      <c r="AZ123" s="203">
        <f>IF(AY123&gt;0,AY123,IF(AND(AZ$4=VLOOKUP($B123,Settings!$DT$19:$DU$43,2,0),'Labor costs'!AZ$7=VLOOKUP('Labor costs'!$B123,Settings!$DT$19:$DW$43,4,0)),Inputs!$DG16,0))</f>
        <v>0</v>
      </c>
      <c r="BA123" s="203">
        <f>IF(AZ123&gt;0,AZ123,IF(AND(BA$4=VLOOKUP($B123,Settings!$DT$19:$DU$43,2,0),'Labor costs'!BA$7=VLOOKUP('Labor costs'!$B123,Settings!$DT$19:$DW$43,4,0)),Inputs!$DG16,0))</f>
        <v>0</v>
      </c>
      <c r="BB123" s="203">
        <f>IF(BA123&gt;0,BA123,IF(AND(BB$4=VLOOKUP($B123,Settings!$DT$19:$DU$43,2,0),'Labor costs'!BB$7=VLOOKUP('Labor costs'!$B123,Settings!$DT$19:$DW$43,4,0)),Inputs!$DG16,0))</f>
        <v>0</v>
      </c>
      <c r="BC123" s="203">
        <f>IF(BB123&gt;0,BB123,IF(AND(BC$4=VLOOKUP($B123,Settings!$DT$19:$DU$43,2,0),'Labor costs'!BC$7=VLOOKUP('Labor costs'!$B123,Settings!$DT$19:$DW$43,4,0)),Inputs!$DG16,0))</f>
        <v>0</v>
      </c>
      <c r="BD123" s="203">
        <f>IF(BC123&gt;0,BC123,IF(AND(BD$4=VLOOKUP($B123,Settings!$DT$19:$DU$43,2,0),'Labor costs'!BD$7=VLOOKUP('Labor costs'!$B123,Settings!$DT$19:$DW$43,4,0)),Inputs!$DG16,0))</f>
        <v>0</v>
      </c>
      <c r="BE123" s="203">
        <f>IF(BD123&gt;0,BD123,IF(AND(BE$4=VLOOKUP($B123,Settings!$DT$19:$DU$43,2,0),'Labor costs'!BE$7=VLOOKUP('Labor costs'!$B123,Settings!$DT$19:$DW$43,4,0)),Inputs!$DG16,0))</f>
        <v>0</v>
      </c>
      <c r="BF123" s="203">
        <f>IF(BE123&gt;0,BE123,IF(AND(BF$4=VLOOKUP($B123,Settings!$DT$19:$DU$43,2,0),'Labor costs'!BF$7=VLOOKUP('Labor costs'!$B123,Settings!$DT$19:$DW$43,4,0)),Inputs!$DG16,0))</f>
        <v>0</v>
      </c>
      <c r="BG123" s="203">
        <f>IF(BF123&gt;0,BF123,IF(AND(BG$4=VLOOKUP($B123,Settings!$DT$19:$DU$43,2,0),'Labor costs'!BG$7=VLOOKUP('Labor costs'!$B123,Settings!$DT$19:$DW$43,4,0)),Inputs!$DG16,0))</f>
        <v>0</v>
      </c>
      <c r="BH123" s="203">
        <f>IF(BG123&gt;0,BG123,IF(AND(BH$4=VLOOKUP($B123,Settings!$DT$19:$DU$43,2,0),'Labor costs'!BH$7=VLOOKUP('Labor costs'!$B123,Settings!$DT$19:$DW$43,4,0)),Inputs!$DG16,0))</f>
        <v>0</v>
      </c>
      <c r="BI123" s="203">
        <f>IF(BH123&gt;0,BH123,IF(AND(BI$4=VLOOKUP($B123,Settings!$DT$19:$DU$43,2,0),'Labor costs'!BI$7=VLOOKUP('Labor costs'!$B123,Settings!$DT$19:$DW$43,4,0)),Inputs!$DG16,0))</f>
        <v>0</v>
      </c>
      <c r="BJ123" s="203">
        <f>IF(BI123&gt;0,BI123,IF(AND(BJ$4=VLOOKUP($B123,Settings!$DT$19:$DU$43,2,0),'Labor costs'!BJ$7=VLOOKUP('Labor costs'!$B123,Settings!$DT$19:$DW$43,4,0)),Inputs!$DG16,0))</f>
        <v>0</v>
      </c>
      <c r="BK123" s="203">
        <f>IF(BJ123&gt;0,BJ123,IF(AND(BK$4=VLOOKUP($B123,Settings!$DT$19:$DU$43,2,0),'Labor costs'!BK$7=VLOOKUP('Labor costs'!$B123,Settings!$DT$19:$DW$43,4,0)),Inputs!$DG16,0))</f>
        <v>0</v>
      </c>
      <c r="BL123" s="203">
        <f>IF(BK123&gt;0,BK123,IF(AND(BL$4=VLOOKUP($B123,Settings!$DT$19:$DU$43,2,0),'Labor costs'!BL$7=VLOOKUP('Labor costs'!$B123,Settings!$DT$19:$DW$43,4,0)),Inputs!$DG16,0))</f>
        <v>0</v>
      </c>
      <c r="BM123" s="203">
        <f>IF(BL123&gt;0,BL123,IF(AND(BM$4=VLOOKUP($B123,Settings!$DT$19:$DU$43,2,0),'Labor costs'!BM$7=VLOOKUP('Labor costs'!$B123,Settings!$DT$19:$DW$43,4,0)),Inputs!$DG16,0))</f>
        <v>0</v>
      </c>
      <c r="BN123" s="203">
        <f>IF(BM123&gt;0,BM123,IF(AND(BN$4=VLOOKUP($B123,Settings!$DT$19:$DU$43,2,0),'Labor costs'!BN$7=VLOOKUP('Labor costs'!$B123,Settings!$DT$19:$DW$43,4,0)),Inputs!$DG16,0))</f>
        <v>0</v>
      </c>
      <c r="BO123" s="203">
        <f>IF(BN123&gt;0,BN123,IF(AND(BO$4=VLOOKUP($B123,Settings!$DT$19:$DU$43,2,0),'Labor costs'!BO$7=VLOOKUP('Labor costs'!$B123,Settings!$DT$19:$DW$43,4,0)),Inputs!$DG16,0))</f>
        <v>0</v>
      </c>
      <c r="BP123" s="203">
        <f>IF(BO123&gt;0,BO123,IF(AND(BP$4=VLOOKUP($B123,Settings!$DT$19:$DU$43,2,0),'Labor costs'!BP$7=VLOOKUP('Labor costs'!$B123,Settings!$DT$19:$DW$43,4,0)),Inputs!$DG16,0))</f>
        <v>0</v>
      </c>
      <c r="BQ123" s="203">
        <f>IF(BP123&gt;0,BP123,IF(AND(BQ$4=VLOOKUP($B123,Settings!$DT$19:$DU$43,2,0),'Labor costs'!BQ$7=VLOOKUP('Labor costs'!$B123,Settings!$DT$19:$DW$43,4,0)),Inputs!$DG16,0))</f>
        <v>0</v>
      </c>
      <c r="BR123" s="203">
        <f>IF(BQ123&gt;0,BQ123,IF(AND(BR$4=VLOOKUP($B123,Settings!$DT$19:$DU$43,2,0),'Labor costs'!BR$7=VLOOKUP('Labor costs'!$B123,Settings!$DT$19:$DW$43,4,0)),Inputs!$DG16,0))</f>
        <v>0</v>
      </c>
      <c r="BS123" s="203">
        <f>IF(BR123&gt;0,BR123,IF(AND(BS$4=VLOOKUP($B123,Settings!$DT$19:$DU$43,2,0),'Labor costs'!BS$7=VLOOKUP('Labor costs'!$B123,Settings!$DT$19:$DW$43,4,0)),Inputs!$DG16,0))</f>
        <v>0</v>
      </c>
      <c r="BT123" s="203">
        <f>IF(BS123&gt;0,BS123,IF(AND(BT$4=VLOOKUP($B123,Settings!$DT$19:$DU$43,2,0),'Labor costs'!BT$7=VLOOKUP('Labor costs'!$B123,Settings!$DT$19:$DW$43,4,0)),Inputs!$DG16,0))</f>
        <v>0</v>
      </c>
      <c r="BU123" s="203">
        <f>IF(BT123&gt;0,BT123,IF(AND(BU$4=VLOOKUP($B123,Settings!$DT$19:$DU$43,2,0),'Labor costs'!BU$7=VLOOKUP('Labor costs'!$B123,Settings!$DT$19:$DW$43,4,0)),Inputs!$DG16,0))</f>
        <v>0</v>
      </c>
      <c r="BV123" s="203">
        <f>IF(BU123&gt;0,BU123,IF(AND(BV$4=VLOOKUP($B123,Settings!$DT$19:$DU$43,2,0),'Labor costs'!BV$7=VLOOKUP('Labor costs'!$B123,Settings!$DT$19:$DW$43,4,0)),Inputs!$DG16,0))</f>
        <v>0</v>
      </c>
      <c r="BW123" s="203">
        <f>IF(BV123&gt;0,BV123,IF(AND(BW$4=VLOOKUP($B123,Settings!$DT$19:$DU$43,2,0),'Labor costs'!BW$7=VLOOKUP('Labor costs'!$B123,Settings!$DT$19:$DW$43,4,0)),Inputs!$DG16,0))</f>
        <v>0</v>
      </c>
      <c r="BX123" s="203">
        <f>IF(BW123&gt;0,BW123,IF(AND(BX$4=VLOOKUP($B123,Settings!$DT$19:$DU$43,2,0),'Labor costs'!BX$7=VLOOKUP('Labor costs'!$B123,Settings!$DT$19:$DW$43,4,0)),Inputs!$DG16,0))</f>
        <v>0</v>
      </c>
      <c r="BY123" s="203">
        <f>IF(BX123&gt;0,BX123,IF(AND(BY$4=VLOOKUP($B123,Settings!$DT$19:$DU$43,2,0),'Labor costs'!BY$7=VLOOKUP('Labor costs'!$B123,Settings!$DT$19:$DW$43,4,0)),Inputs!$DG16,0))</f>
        <v>0</v>
      </c>
      <c r="BZ123" s="203">
        <f>IF(BY123&gt;0,BY123,IF(AND(BZ$4=VLOOKUP($B123,Settings!$DT$19:$DU$43,2,0),'Labor costs'!BZ$7=VLOOKUP('Labor costs'!$B123,Settings!$DT$19:$DW$43,4,0)),Inputs!$DG16,0))</f>
        <v>0</v>
      </c>
      <c r="CA123" s="203">
        <f>IF(BZ123&gt;0,BZ123,IF(AND(CA$4=VLOOKUP($B123,Settings!$DT$19:$DU$43,2,0),'Labor costs'!CA$7=VLOOKUP('Labor costs'!$B123,Settings!$DT$19:$DW$43,4,0)),Inputs!$DG16,0))</f>
        <v>0</v>
      </c>
      <c r="CB123" s="203">
        <f>IF(CA123&gt;0,CA123,IF(AND(CB$4=VLOOKUP($B123,Settings!$DT$19:$DU$43,2,0),'Labor costs'!CB$7=VLOOKUP('Labor costs'!$B123,Settings!$DT$19:$DW$43,4,0)),Inputs!$DG16,0))</f>
        <v>0</v>
      </c>
      <c r="CC123" s="203">
        <f>IF(CB123&gt;0,CB123,IF(AND(CC$4=VLOOKUP($B123,Settings!$DT$19:$DU$43,2,0),'Labor costs'!CC$7=VLOOKUP('Labor costs'!$B123,Settings!$DT$19:$DW$43,4,0)),Inputs!$DG16,0))</f>
        <v>0</v>
      </c>
      <c r="CD123" s="203">
        <f>IF(CC123&gt;0,CC123,IF(AND(CD$4=VLOOKUP($B123,Settings!$DT$19:$DU$43,2,0),'Labor costs'!CD$7=VLOOKUP('Labor costs'!$B123,Settings!$DT$19:$DW$43,4,0)),Inputs!$DG16,0))</f>
        <v>0</v>
      </c>
      <c r="CE123" s="203">
        <f>IF(CD123&gt;0,CD123,IF(AND(CE$4=VLOOKUP($B123,Settings!$DT$19:$DU$43,2,0),'Labor costs'!CE$7=VLOOKUP('Labor costs'!$B123,Settings!$DT$19:$DW$43,4,0)),Inputs!$DG16,0))</f>
        <v>0</v>
      </c>
      <c r="CF123" s="203">
        <f>IF(CE123&gt;0,CE123,IF(AND(CF$4=VLOOKUP($B123,Settings!$DT$19:$DU$43,2,0),'Labor costs'!CF$7=VLOOKUP('Labor costs'!$B123,Settings!$DT$19:$DW$43,4,0)),Inputs!$DG16,0))</f>
        <v>0</v>
      </c>
      <c r="CG123" s="203">
        <f>IF(CF123&gt;0,CF123,IF(AND(CG$4=VLOOKUP($B123,Settings!$DT$19:$DU$43,2,0),'Labor costs'!CG$7=VLOOKUP('Labor costs'!$B123,Settings!$DT$19:$DW$43,4,0)),Inputs!$DG16,0))</f>
        <v>0</v>
      </c>
      <c r="CH123" s="203">
        <f>IF(CG123&gt;0,CG123,IF(AND(CH$4=VLOOKUP($B123,Settings!$DT$19:$DU$43,2,0),'Labor costs'!CH$7=VLOOKUP('Labor costs'!$B123,Settings!$DT$19:$DW$43,4,0)),Inputs!$DG16,0))</f>
        <v>0</v>
      </c>
      <c r="CI123" s="203">
        <f>IF(CH123&gt;0,CH123,IF(AND(CI$4=VLOOKUP($B123,Settings!$DT$19:$DU$43,2,0),'Labor costs'!CI$7=VLOOKUP('Labor costs'!$B123,Settings!$DT$19:$DW$43,4,0)),Inputs!$DG16,0))</f>
        <v>0</v>
      </c>
      <c r="CJ123" s="203">
        <f>IF(CI123&gt;0,CI123,IF(AND(CJ$4=VLOOKUP($B123,Settings!$DT$19:$DU$43,2,0),'Labor costs'!CJ$7=VLOOKUP('Labor costs'!$B123,Settings!$DT$19:$DW$43,4,0)),Inputs!$DG16,0))</f>
        <v>0</v>
      </c>
      <c r="CK123" s="203">
        <f>IF(CJ123&gt;0,CJ123,IF(AND(CK$4=VLOOKUP($B123,Settings!$DT$19:$DU$43,2,0),'Labor costs'!CK$7=VLOOKUP('Labor costs'!$B123,Settings!$DT$19:$DW$43,4,0)),Inputs!$DG16,0))</f>
        <v>0</v>
      </c>
      <c r="CL123" s="203">
        <f>IF(CK123&gt;0,CK123,IF(AND(CL$4=VLOOKUP($B123,Settings!$DT$19:$DU$43,2,0),'Labor costs'!CL$7=VLOOKUP('Labor costs'!$B123,Settings!$DT$19:$DW$43,4,0)),Inputs!$DG16,0))</f>
        <v>0</v>
      </c>
      <c r="CM123" s="203">
        <f>IF(CL123&gt;0,CL123,IF(AND(CM$4=VLOOKUP($B123,Settings!$DT$19:$DU$43,2,0),'Labor costs'!CM$7=VLOOKUP('Labor costs'!$B123,Settings!$DT$19:$DW$43,4,0)),Inputs!$DG16,0))</f>
        <v>0</v>
      </c>
    </row>
    <row r="124" spans="2:91" hidden="1" x14ac:dyDescent="0.2">
      <c r="B124" s="205">
        <f>Inputs!DA17</f>
        <v>0</v>
      </c>
      <c r="C124" s="204"/>
      <c r="D124" s="204"/>
      <c r="E124" s="204"/>
      <c r="F124" s="204"/>
      <c r="G124" s="204"/>
      <c r="H124" s="204"/>
      <c r="I124" s="204"/>
      <c r="J124" s="204"/>
      <c r="K124" s="204"/>
      <c r="L124" s="204"/>
      <c r="M124" s="204"/>
      <c r="N124" s="204"/>
      <c r="O124" s="204"/>
      <c r="P124" s="204"/>
      <c r="Q124" s="204"/>
      <c r="R124" s="204"/>
      <c r="S124" s="204"/>
      <c r="T124" s="204"/>
      <c r="U124" s="204"/>
      <c r="V124" s="204"/>
      <c r="W124" s="204"/>
      <c r="X124" s="204"/>
      <c r="Y124" s="204"/>
      <c r="Z124" s="204"/>
      <c r="AA124" s="204"/>
      <c r="AB124" s="204"/>
      <c r="AC124" s="204"/>
      <c r="AD124" s="204"/>
      <c r="AF124" s="203">
        <f>IF(AE124&gt;0,AE124,IF(AND(AF$4=VLOOKUP($B124,Settings!$DT$19:$DU$43,2,0),'Labor costs'!AF$7=VLOOKUP('Labor costs'!$B124,Settings!$DT$19:$DW$43,4,0)),Inputs!$DG17,0))</f>
        <v>0</v>
      </c>
      <c r="AG124" s="203">
        <f>IF(AF124&gt;0,AF124,IF(AND(AG$4=VLOOKUP($B124,Settings!$DT$19:$DU$43,2,0),'Labor costs'!AG$7=VLOOKUP('Labor costs'!$B124,Settings!$DT$19:$DW$43,4,0)),Inputs!$DG17,0))</f>
        <v>0</v>
      </c>
      <c r="AH124" s="203">
        <f>IF(AG124&gt;0,AG124,IF(AND(AH$4=VLOOKUP($B124,Settings!$DT$19:$DU$43,2,0),'Labor costs'!AH$7=VLOOKUP('Labor costs'!$B124,Settings!$DT$19:$DW$43,4,0)),Inputs!$DG17,0))</f>
        <v>0</v>
      </c>
      <c r="AI124" s="203">
        <f>IF(AH124&gt;0,AH124,IF(AND(AI$4=VLOOKUP($B124,Settings!$DT$19:$DU$43,2,0),'Labor costs'!AI$7=VLOOKUP('Labor costs'!$B124,Settings!$DT$19:$DW$43,4,0)),Inputs!$DG17,0))</f>
        <v>0</v>
      </c>
      <c r="AJ124" s="203">
        <f>IF(AI124&gt;0,AI124,IF(AND(AJ$4=VLOOKUP($B124,Settings!$DT$19:$DU$43,2,0),'Labor costs'!AJ$7=VLOOKUP('Labor costs'!$B124,Settings!$DT$19:$DW$43,4,0)),Inputs!$DG17,0))</f>
        <v>0</v>
      </c>
      <c r="AK124" s="203">
        <f>IF(AJ124&gt;0,AJ124,IF(AND(AK$4=VLOOKUP($B124,Settings!$DT$19:$DU$43,2,0),'Labor costs'!AK$7=VLOOKUP('Labor costs'!$B124,Settings!$DT$19:$DW$43,4,0)),Inputs!$DG17,0))</f>
        <v>0</v>
      </c>
      <c r="AL124" s="203">
        <f>IF(AK124&gt;0,AK124,IF(AND(AL$4=VLOOKUP($B124,Settings!$DT$19:$DU$43,2,0),'Labor costs'!AL$7=VLOOKUP('Labor costs'!$B124,Settings!$DT$19:$DW$43,4,0)),Inputs!$DG17,0))</f>
        <v>0</v>
      </c>
      <c r="AM124" s="203">
        <f>IF(AL124&gt;0,AL124,IF(AND(AM$4=VLOOKUP($B124,Settings!$DT$19:$DU$43,2,0),'Labor costs'!AM$7=VLOOKUP('Labor costs'!$B124,Settings!$DT$19:$DW$43,4,0)),Inputs!$DG17,0))</f>
        <v>0</v>
      </c>
      <c r="AN124" s="203">
        <f>IF(AM124&gt;0,AM124,IF(AND(AN$4=VLOOKUP($B124,Settings!$DT$19:$DU$43,2,0),'Labor costs'!AN$7=VLOOKUP('Labor costs'!$B124,Settings!$DT$19:$DW$43,4,0)),Inputs!$DG17,0))</f>
        <v>0</v>
      </c>
      <c r="AO124" s="203">
        <f>IF(AN124&gt;0,AN124,IF(AND(AO$4=VLOOKUP($B124,Settings!$DT$19:$DU$43,2,0),'Labor costs'!AO$7=VLOOKUP('Labor costs'!$B124,Settings!$DT$19:$DW$43,4,0)),Inputs!$DG17,0))</f>
        <v>0</v>
      </c>
      <c r="AP124" s="203">
        <f>IF(AO124&gt;0,AO124,IF(AND(AP$4=VLOOKUP($B124,Settings!$DT$19:$DU$43,2,0),'Labor costs'!AP$7=VLOOKUP('Labor costs'!$B124,Settings!$DT$19:$DW$43,4,0)),Inputs!$DG17,0))</f>
        <v>0</v>
      </c>
      <c r="AQ124" s="203">
        <f>IF(AP124&gt;0,AP124,IF(AND(AQ$4=VLOOKUP($B124,Settings!$DT$19:$DU$43,2,0),'Labor costs'!AQ$7=VLOOKUP('Labor costs'!$B124,Settings!$DT$19:$DW$43,4,0)),Inputs!$DG17,0))</f>
        <v>0</v>
      </c>
      <c r="AR124" s="203">
        <f>IF(AQ124&gt;0,AQ124,IF(AND(AR$4=VLOOKUP($B124,Settings!$DT$19:$DU$43,2,0),'Labor costs'!AR$7=VLOOKUP('Labor costs'!$B124,Settings!$DT$19:$DW$43,4,0)),Inputs!$DG17,0))</f>
        <v>0</v>
      </c>
      <c r="AS124" s="203">
        <f>IF(AR124&gt;0,AR124,IF(AND(AS$4=VLOOKUP($B124,Settings!$DT$19:$DU$43,2,0),'Labor costs'!AS$7=VLOOKUP('Labor costs'!$B124,Settings!$DT$19:$DW$43,4,0)),Inputs!$DG17,0))</f>
        <v>0</v>
      </c>
      <c r="AT124" s="203">
        <f>IF(AS124&gt;0,AS124,IF(AND(AT$4=VLOOKUP($B124,Settings!$DT$19:$DU$43,2,0),'Labor costs'!AT$7=VLOOKUP('Labor costs'!$B124,Settings!$DT$19:$DW$43,4,0)),Inputs!$DG17,0))</f>
        <v>0</v>
      </c>
      <c r="AU124" s="203">
        <f>IF(AT124&gt;0,AT124,IF(AND(AU$4=VLOOKUP($B124,Settings!$DT$19:$DU$43,2,0),'Labor costs'!AU$7=VLOOKUP('Labor costs'!$B124,Settings!$DT$19:$DW$43,4,0)),Inputs!$DG17,0))</f>
        <v>0</v>
      </c>
      <c r="AV124" s="203">
        <f>IF(AU124&gt;0,AU124,IF(AND(AV$4=VLOOKUP($B124,Settings!$DT$19:$DU$43,2,0),'Labor costs'!AV$7=VLOOKUP('Labor costs'!$B124,Settings!$DT$19:$DW$43,4,0)),Inputs!$DG17,0))</f>
        <v>0</v>
      </c>
      <c r="AW124" s="203">
        <f>IF(AV124&gt;0,AV124,IF(AND(AW$4=VLOOKUP($B124,Settings!$DT$19:$DU$43,2,0),'Labor costs'!AW$7=VLOOKUP('Labor costs'!$B124,Settings!$DT$19:$DW$43,4,0)),Inputs!$DG17,0))</f>
        <v>0</v>
      </c>
      <c r="AX124" s="203">
        <f>IF(AW124&gt;0,AW124,IF(AND(AX$4=VLOOKUP($B124,Settings!$DT$19:$DU$43,2,0),'Labor costs'!AX$7=VLOOKUP('Labor costs'!$B124,Settings!$DT$19:$DW$43,4,0)),Inputs!$DG17,0))</f>
        <v>0</v>
      </c>
      <c r="AY124" s="203">
        <f>IF(AX124&gt;0,AX124,IF(AND(AY$4=VLOOKUP($B124,Settings!$DT$19:$DU$43,2,0),'Labor costs'!AY$7=VLOOKUP('Labor costs'!$B124,Settings!$DT$19:$DW$43,4,0)),Inputs!$DG17,0))</f>
        <v>0</v>
      </c>
      <c r="AZ124" s="203">
        <f>IF(AY124&gt;0,AY124,IF(AND(AZ$4=VLOOKUP($B124,Settings!$DT$19:$DU$43,2,0),'Labor costs'!AZ$7=VLOOKUP('Labor costs'!$B124,Settings!$DT$19:$DW$43,4,0)),Inputs!$DG17,0))</f>
        <v>0</v>
      </c>
      <c r="BA124" s="203">
        <f>IF(AZ124&gt;0,AZ124,IF(AND(BA$4=VLOOKUP($B124,Settings!$DT$19:$DU$43,2,0),'Labor costs'!BA$7=VLOOKUP('Labor costs'!$B124,Settings!$DT$19:$DW$43,4,0)),Inputs!$DG17,0))</f>
        <v>0</v>
      </c>
      <c r="BB124" s="203">
        <f>IF(BA124&gt;0,BA124,IF(AND(BB$4=VLOOKUP($B124,Settings!$DT$19:$DU$43,2,0),'Labor costs'!BB$7=VLOOKUP('Labor costs'!$B124,Settings!$DT$19:$DW$43,4,0)),Inputs!$DG17,0))</f>
        <v>0</v>
      </c>
      <c r="BC124" s="203">
        <f>IF(BB124&gt;0,BB124,IF(AND(BC$4=VLOOKUP($B124,Settings!$DT$19:$DU$43,2,0),'Labor costs'!BC$7=VLOOKUP('Labor costs'!$B124,Settings!$DT$19:$DW$43,4,0)),Inputs!$DG17,0))</f>
        <v>0</v>
      </c>
      <c r="BD124" s="203">
        <f>IF(BC124&gt;0,BC124,IF(AND(BD$4=VLOOKUP($B124,Settings!$DT$19:$DU$43,2,0),'Labor costs'!BD$7=VLOOKUP('Labor costs'!$B124,Settings!$DT$19:$DW$43,4,0)),Inputs!$DG17,0))</f>
        <v>0</v>
      </c>
      <c r="BE124" s="203">
        <f>IF(BD124&gt;0,BD124,IF(AND(BE$4=VLOOKUP($B124,Settings!$DT$19:$DU$43,2,0),'Labor costs'!BE$7=VLOOKUP('Labor costs'!$B124,Settings!$DT$19:$DW$43,4,0)),Inputs!$DG17,0))</f>
        <v>0</v>
      </c>
      <c r="BF124" s="203">
        <f>IF(BE124&gt;0,BE124,IF(AND(BF$4=VLOOKUP($B124,Settings!$DT$19:$DU$43,2,0),'Labor costs'!BF$7=VLOOKUP('Labor costs'!$B124,Settings!$DT$19:$DW$43,4,0)),Inputs!$DG17,0))</f>
        <v>0</v>
      </c>
      <c r="BG124" s="203">
        <f>IF(BF124&gt;0,BF124,IF(AND(BG$4=VLOOKUP($B124,Settings!$DT$19:$DU$43,2,0),'Labor costs'!BG$7=VLOOKUP('Labor costs'!$B124,Settings!$DT$19:$DW$43,4,0)),Inputs!$DG17,0))</f>
        <v>0</v>
      </c>
      <c r="BH124" s="203">
        <f>IF(BG124&gt;0,BG124,IF(AND(BH$4=VLOOKUP($B124,Settings!$DT$19:$DU$43,2,0),'Labor costs'!BH$7=VLOOKUP('Labor costs'!$B124,Settings!$DT$19:$DW$43,4,0)),Inputs!$DG17,0))</f>
        <v>0</v>
      </c>
      <c r="BI124" s="203">
        <f>IF(BH124&gt;0,BH124,IF(AND(BI$4=VLOOKUP($B124,Settings!$DT$19:$DU$43,2,0),'Labor costs'!BI$7=VLOOKUP('Labor costs'!$B124,Settings!$DT$19:$DW$43,4,0)),Inputs!$DG17,0))</f>
        <v>0</v>
      </c>
      <c r="BJ124" s="203">
        <f>IF(BI124&gt;0,BI124,IF(AND(BJ$4=VLOOKUP($B124,Settings!$DT$19:$DU$43,2,0),'Labor costs'!BJ$7=VLOOKUP('Labor costs'!$B124,Settings!$DT$19:$DW$43,4,0)),Inputs!$DG17,0))</f>
        <v>0</v>
      </c>
      <c r="BK124" s="203">
        <f>IF(BJ124&gt;0,BJ124,IF(AND(BK$4=VLOOKUP($B124,Settings!$DT$19:$DU$43,2,0),'Labor costs'!BK$7=VLOOKUP('Labor costs'!$B124,Settings!$DT$19:$DW$43,4,0)),Inputs!$DG17,0))</f>
        <v>0</v>
      </c>
      <c r="BL124" s="203">
        <f>IF(BK124&gt;0,BK124,IF(AND(BL$4=VLOOKUP($B124,Settings!$DT$19:$DU$43,2,0),'Labor costs'!BL$7=VLOOKUP('Labor costs'!$B124,Settings!$DT$19:$DW$43,4,0)),Inputs!$DG17,0))</f>
        <v>0</v>
      </c>
      <c r="BM124" s="203">
        <f>IF(BL124&gt;0,BL124,IF(AND(BM$4=VLOOKUP($B124,Settings!$DT$19:$DU$43,2,0),'Labor costs'!BM$7=VLOOKUP('Labor costs'!$B124,Settings!$DT$19:$DW$43,4,0)),Inputs!$DG17,0))</f>
        <v>0</v>
      </c>
      <c r="BN124" s="203">
        <f>IF(BM124&gt;0,BM124,IF(AND(BN$4=VLOOKUP($B124,Settings!$DT$19:$DU$43,2,0),'Labor costs'!BN$7=VLOOKUP('Labor costs'!$B124,Settings!$DT$19:$DW$43,4,0)),Inputs!$DG17,0))</f>
        <v>0</v>
      </c>
      <c r="BO124" s="203">
        <f>IF(BN124&gt;0,BN124,IF(AND(BO$4=VLOOKUP($B124,Settings!$DT$19:$DU$43,2,0),'Labor costs'!BO$7=VLOOKUP('Labor costs'!$B124,Settings!$DT$19:$DW$43,4,0)),Inputs!$DG17,0))</f>
        <v>0</v>
      </c>
      <c r="BP124" s="203">
        <f>IF(BO124&gt;0,BO124,IF(AND(BP$4=VLOOKUP($B124,Settings!$DT$19:$DU$43,2,0),'Labor costs'!BP$7=VLOOKUP('Labor costs'!$B124,Settings!$DT$19:$DW$43,4,0)),Inputs!$DG17,0))</f>
        <v>0</v>
      </c>
      <c r="BQ124" s="203">
        <f>IF(BP124&gt;0,BP124,IF(AND(BQ$4=VLOOKUP($B124,Settings!$DT$19:$DU$43,2,0),'Labor costs'!BQ$7=VLOOKUP('Labor costs'!$B124,Settings!$DT$19:$DW$43,4,0)),Inputs!$DG17,0))</f>
        <v>0</v>
      </c>
      <c r="BR124" s="203">
        <f>IF(BQ124&gt;0,BQ124,IF(AND(BR$4=VLOOKUP($B124,Settings!$DT$19:$DU$43,2,0),'Labor costs'!BR$7=VLOOKUP('Labor costs'!$B124,Settings!$DT$19:$DW$43,4,0)),Inputs!$DG17,0))</f>
        <v>0</v>
      </c>
      <c r="BS124" s="203">
        <f>IF(BR124&gt;0,BR124,IF(AND(BS$4=VLOOKUP($B124,Settings!$DT$19:$DU$43,2,0),'Labor costs'!BS$7=VLOOKUP('Labor costs'!$B124,Settings!$DT$19:$DW$43,4,0)),Inputs!$DG17,0))</f>
        <v>0</v>
      </c>
      <c r="BT124" s="203">
        <f>IF(BS124&gt;0,BS124,IF(AND(BT$4=VLOOKUP($B124,Settings!$DT$19:$DU$43,2,0),'Labor costs'!BT$7=VLOOKUP('Labor costs'!$B124,Settings!$DT$19:$DW$43,4,0)),Inputs!$DG17,0))</f>
        <v>0</v>
      </c>
      <c r="BU124" s="203">
        <f>IF(BT124&gt;0,BT124,IF(AND(BU$4=VLOOKUP($B124,Settings!$DT$19:$DU$43,2,0),'Labor costs'!BU$7=VLOOKUP('Labor costs'!$B124,Settings!$DT$19:$DW$43,4,0)),Inputs!$DG17,0))</f>
        <v>0</v>
      </c>
      <c r="BV124" s="203">
        <f>IF(BU124&gt;0,BU124,IF(AND(BV$4=VLOOKUP($B124,Settings!$DT$19:$DU$43,2,0),'Labor costs'!BV$7=VLOOKUP('Labor costs'!$B124,Settings!$DT$19:$DW$43,4,0)),Inputs!$DG17,0))</f>
        <v>0</v>
      </c>
      <c r="BW124" s="203">
        <f>IF(BV124&gt;0,BV124,IF(AND(BW$4=VLOOKUP($B124,Settings!$DT$19:$DU$43,2,0),'Labor costs'!BW$7=VLOOKUP('Labor costs'!$B124,Settings!$DT$19:$DW$43,4,0)),Inputs!$DG17,0))</f>
        <v>0</v>
      </c>
      <c r="BX124" s="203">
        <f>IF(BW124&gt;0,BW124,IF(AND(BX$4=VLOOKUP($B124,Settings!$DT$19:$DU$43,2,0),'Labor costs'!BX$7=VLOOKUP('Labor costs'!$B124,Settings!$DT$19:$DW$43,4,0)),Inputs!$DG17,0))</f>
        <v>0</v>
      </c>
      <c r="BY124" s="203">
        <f>IF(BX124&gt;0,BX124,IF(AND(BY$4=VLOOKUP($B124,Settings!$DT$19:$DU$43,2,0),'Labor costs'!BY$7=VLOOKUP('Labor costs'!$B124,Settings!$DT$19:$DW$43,4,0)),Inputs!$DG17,0))</f>
        <v>0</v>
      </c>
      <c r="BZ124" s="203">
        <f>IF(BY124&gt;0,BY124,IF(AND(BZ$4=VLOOKUP($B124,Settings!$DT$19:$DU$43,2,0),'Labor costs'!BZ$7=VLOOKUP('Labor costs'!$B124,Settings!$DT$19:$DW$43,4,0)),Inputs!$DG17,0))</f>
        <v>0</v>
      </c>
      <c r="CA124" s="203">
        <f>IF(BZ124&gt;0,BZ124,IF(AND(CA$4=VLOOKUP($B124,Settings!$DT$19:$DU$43,2,0),'Labor costs'!CA$7=VLOOKUP('Labor costs'!$B124,Settings!$DT$19:$DW$43,4,0)),Inputs!$DG17,0))</f>
        <v>0</v>
      </c>
      <c r="CB124" s="203">
        <f>IF(CA124&gt;0,CA124,IF(AND(CB$4=VLOOKUP($B124,Settings!$DT$19:$DU$43,2,0),'Labor costs'!CB$7=VLOOKUP('Labor costs'!$B124,Settings!$DT$19:$DW$43,4,0)),Inputs!$DG17,0))</f>
        <v>0</v>
      </c>
      <c r="CC124" s="203">
        <f>IF(CB124&gt;0,CB124,IF(AND(CC$4=VLOOKUP($B124,Settings!$DT$19:$DU$43,2,0),'Labor costs'!CC$7=VLOOKUP('Labor costs'!$B124,Settings!$DT$19:$DW$43,4,0)),Inputs!$DG17,0))</f>
        <v>0</v>
      </c>
      <c r="CD124" s="203">
        <f>IF(CC124&gt;0,CC124,IF(AND(CD$4=VLOOKUP($B124,Settings!$DT$19:$DU$43,2,0),'Labor costs'!CD$7=VLOOKUP('Labor costs'!$B124,Settings!$DT$19:$DW$43,4,0)),Inputs!$DG17,0))</f>
        <v>0</v>
      </c>
      <c r="CE124" s="203">
        <f>IF(CD124&gt;0,CD124,IF(AND(CE$4=VLOOKUP($B124,Settings!$DT$19:$DU$43,2,0),'Labor costs'!CE$7=VLOOKUP('Labor costs'!$B124,Settings!$DT$19:$DW$43,4,0)),Inputs!$DG17,0))</f>
        <v>0</v>
      </c>
      <c r="CF124" s="203">
        <f>IF(CE124&gt;0,CE124,IF(AND(CF$4=VLOOKUP($B124,Settings!$DT$19:$DU$43,2,0),'Labor costs'!CF$7=VLOOKUP('Labor costs'!$B124,Settings!$DT$19:$DW$43,4,0)),Inputs!$DG17,0))</f>
        <v>0</v>
      </c>
      <c r="CG124" s="203">
        <f>IF(CF124&gt;0,CF124,IF(AND(CG$4=VLOOKUP($B124,Settings!$DT$19:$DU$43,2,0),'Labor costs'!CG$7=VLOOKUP('Labor costs'!$B124,Settings!$DT$19:$DW$43,4,0)),Inputs!$DG17,0))</f>
        <v>0</v>
      </c>
      <c r="CH124" s="203">
        <f>IF(CG124&gt;0,CG124,IF(AND(CH$4=VLOOKUP($B124,Settings!$DT$19:$DU$43,2,0),'Labor costs'!CH$7=VLOOKUP('Labor costs'!$B124,Settings!$DT$19:$DW$43,4,0)),Inputs!$DG17,0))</f>
        <v>0</v>
      </c>
      <c r="CI124" s="203">
        <f>IF(CH124&gt;0,CH124,IF(AND(CI$4=VLOOKUP($B124,Settings!$DT$19:$DU$43,2,0),'Labor costs'!CI$7=VLOOKUP('Labor costs'!$B124,Settings!$DT$19:$DW$43,4,0)),Inputs!$DG17,0))</f>
        <v>0</v>
      </c>
      <c r="CJ124" s="203">
        <f>IF(CI124&gt;0,CI124,IF(AND(CJ$4=VLOOKUP($B124,Settings!$DT$19:$DU$43,2,0),'Labor costs'!CJ$7=VLOOKUP('Labor costs'!$B124,Settings!$DT$19:$DW$43,4,0)),Inputs!$DG17,0))</f>
        <v>0</v>
      </c>
      <c r="CK124" s="203">
        <f>IF(CJ124&gt;0,CJ124,IF(AND(CK$4=VLOOKUP($B124,Settings!$DT$19:$DU$43,2,0),'Labor costs'!CK$7=VLOOKUP('Labor costs'!$B124,Settings!$DT$19:$DW$43,4,0)),Inputs!$DG17,0))</f>
        <v>0</v>
      </c>
      <c r="CL124" s="203">
        <f>IF(CK124&gt;0,CK124,IF(AND(CL$4=VLOOKUP($B124,Settings!$DT$19:$DU$43,2,0),'Labor costs'!CL$7=VLOOKUP('Labor costs'!$B124,Settings!$DT$19:$DW$43,4,0)),Inputs!$DG17,0))</f>
        <v>0</v>
      </c>
      <c r="CM124" s="203">
        <f>IF(CL124&gt;0,CL124,IF(AND(CM$4=VLOOKUP($B124,Settings!$DT$19:$DU$43,2,0),'Labor costs'!CM$7=VLOOKUP('Labor costs'!$B124,Settings!$DT$19:$DW$43,4,0)),Inputs!$DG17,0))</f>
        <v>0</v>
      </c>
    </row>
    <row r="125" spans="2:91" hidden="1" x14ac:dyDescent="0.2">
      <c r="B125" s="205">
        <f>Inputs!DA18</f>
        <v>0</v>
      </c>
      <c r="C125" s="204"/>
      <c r="D125" s="204"/>
      <c r="E125" s="204"/>
      <c r="F125" s="204"/>
      <c r="G125" s="204"/>
      <c r="H125" s="204"/>
      <c r="I125" s="204"/>
      <c r="J125" s="204"/>
      <c r="K125" s="204"/>
      <c r="L125" s="204"/>
      <c r="M125" s="204"/>
      <c r="N125" s="204"/>
      <c r="O125" s="204"/>
      <c r="P125" s="204"/>
      <c r="Q125" s="204"/>
      <c r="R125" s="204"/>
      <c r="S125" s="204"/>
      <c r="T125" s="204"/>
      <c r="U125" s="204"/>
      <c r="V125" s="204"/>
      <c r="W125" s="204"/>
      <c r="X125" s="204"/>
      <c r="Y125" s="204"/>
      <c r="Z125" s="204"/>
      <c r="AA125" s="204"/>
      <c r="AB125" s="204"/>
      <c r="AC125" s="204"/>
      <c r="AD125" s="204"/>
      <c r="AF125" s="203">
        <f>IF(AE125&gt;0,AE125,IF(AND(AF$4=VLOOKUP($B125,Settings!$DT$19:$DU$43,2,0),'Labor costs'!AF$7=VLOOKUP('Labor costs'!$B125,Settings!$DT$19:$DW$43,4,0)),Inputs!$DG18,0))</f>
        <v>0</v>
      </c>
      <c r="AG125" s="203">
        <f>IF(AF125&gt;0,AF125,IF(AND(AG$4=VLOOKUP($B125,Settings!$DT$19:$DU$43,2,0),'Labor costs'!AG$7=VLOOKUP('Labor costs'!$B125,Settings!$DT$19:$DW$43,4,0)),Inputs!$DG18,0))</f>
        <v>0</v>
      </c>
      <c r="AH125" s="203">
        <f>IF(AG125&gt;0,AG125,IF(AND(AH$4=VLOOKUP($B125,Settings!$DT$19:$DU$43,2,0),'Labor costs'!AH$7=VLOOKUP('Labor costs'!$B125,Settings!$DT$19:$DW$43,4,0)),Inputs!$DG18,0))</f>
        <v>0</v>
      </c>
      <c r="AI125" s="203">
        <f>IF(AH125&gt;0,AH125,IF(AND(AI$4=VLOOKUP($B125,Settings!$DT$19:$DU$43,2,0),'Labor costs'!AI$7=VLOOKUP('Labor costs'!$B125,Settings!$DT$19:$DW$43,4,0)),Inputs!$DG18,0))</f>
        <v>0</v>
      </c>
      <c r="AJ125" s="203">
        <f>IF(AI125&gt;0,AI125,IF(AND(AJ$4=VLOOKUP($B125,Settings!$DT$19:$DU$43,2,0),'Labor costs'!AJ$7=VLOOKUP('Labor costs'!$B125,Settings!$DT$19:$DW$43,4,0)),Inputs!$DG18,0))</f>
        <v>0</v>
      </c>
      <c r="AK125" s="203">
        <f>IF(AJ125&gt;0,AJ125,IF(AND(AK$4=VLOOKUP($B125,Settings!$DT$19:$DU$43,2,0),'Labor costs'!AK$7=VLOOKUP('Labor costs'!$B125,Settings!$DT$19:$DW$43,4,0)),Inputs!$DG18,0))</f>
        <v>0</v>
      </c>
      <c r="AL125" s="203">
        <f>IF(AK125&gt;0,AK125,IF(AND(AL$4=VLOOKUP($B125,Settings!$DT$19:$DU$43,2,0),'Labor costs'!AL$7=VLOOKUP('Labor costs'!$B125,Settings!$DT$19:$DW$43,4,0)),Inputs!$DG18,0))</f>
        <v>0</v>
      </c>
      <c r="AM125" s="203">
        <f>IF(AL125&gt;0,AL125,IF(AND(AM$4=VLOOKUP($B125,Settings!$DT$19:$DU$43,2,0),'Labor costs'!AM$7=VLOOKUP('Labor costs'!$B125,Settings!$DT$19:$DW$43,4,0)),Inputs!$DG18,0))</f>
        <v>0</v>
      </c>
      <c r="AN125" s="203">
        <f>IF(AM125&gt;0,AM125,IF(AND(AN$4=VLOOKUP($B125,Settings!$DT$19:$DU$43,2,0),'Labor costs'!AN$7=VLOOKUP('Labor costs'!$B125,Settings!$DT$19:$DW$43,4,0)),Inputs!$DG18,0))</f>
        <v>0</v>
      </c>
      <c r="AO125" s="203">
        <f>IF(AN125&gt;0,AN125,IF(AND(AO$4=VLOOKUP($B125,Settings!$DT$19:$DU$43,2,0),'Labor costs'!AO$7=VLOOKUP('Labor costs'!$B125,Settings!$DT$19:$DW$43,4,0)),Inputs!$DG18,0))</f>
        <v>0</v>
      </c>
      <c r="AP125" s="203">
        <f>IF(AO125&gt;0,AO125,IF(AND(AP$4=VLOOKUP($B125,Settings!$DT$19:$DU$43,2,0),'Labor costs'!AP$7=VLOOKUP('Labor costs'!$B125,Settings!$DT$19:$DW$43,4,0)),Inputs!$DG18,0))</f>
        <v>0</v>
      </c>
      <c r="AQ125" s="203">
        <f>IF(AP125&gt;0,AP125,IF(AND(AQ$4=VLOOKUP($B125,Settings!$DT$19:$DU$43,2,0),'Labor costs'!AQ$7=VLOOKUP('Labor costs'!$B125,Settings!$DT$19:$DW$43,4,0)),Inputs!$DG18,0))</f>
        <v>0</v>
      </c>
      <c r="AR125" s="203">
        <f>IF(AQ125&gt;0,AQ125,IF(AND(AR$4=VLOOKUP($B125,Settings!$DT$19:$DU$43,2,0),'Labor costs'!AR$7=VLOOKUP('Labor costs'!$B125,Settings!$DT$19:$DW$43,4,0)),Inputs!$DG18,0))</f>
        <v>0</v>
      </c>
      <c r="AS125" s="203">
        <f>IF(AR125&gt;0,AR125,IF(AND(AS$4=VLOOKUP($B125,Settings!$DT$19:$DU$43,2,0),'Labor costs'!AS$7=VLOOKUP('Labor costs'!$B125,Settings!$DT$19:$DW$43,4,0)),Inputs!$DG18,0))</f>
        <v>0</v>
      </c>
      <c r="AT125" s="203">
        <f>IF(AS125&gt;0,AS125,IF(AND(AT$4=VLOOKUP($B125,Settings!$DT$19:$DU$43,2,0),'Labor costs'!AT$7=VLOOKUP('Labor costs'!$B125,Settings!$DT$19:$DW$43,4,0)),Inputs!$DG18,0))</f>
        <v>0</v>
      </c>
      <c r="AU125" s="203">
        <f>IF(AT125&gt;0,AT125,IF(AND(AU$4=VLOOKUP($B125,Settings!$DT$19:$DU$43,2,0),'Labor costs'!AU$7=VLOOKUP('Labor costs'!$B125,Settings!$DT$19:$DW$43,4,0)),Inputs!$DG18,0))</f>
        <v>0</v>
      </c>
      <c r="AV125" s="203">
        <f>IF(AU125&gt;0,AU125,IF(AND(AV$4=VLOOKUP($B125,Settings!$DT$19:$DU$43,2,0),'Labor costs'!AV$7=VLOOKUP('Labor costs'!$B125,Settings!$DT$19:$DW$43,4,0)),Inputs!$DG18,0))</f>
        <v>0</v>
      </c>
      <c r="AW125" s="203">
        <f>IF(AV125&gt;0,AV125,IF(AND(AW$4=VLOOKUP($B125,Settings!$DT$19:$DU$43,2,0),'Labor costs'!AW$7=VLOOKUP('Labor costs'!$B125,Settings!$DT$19:$DW$43,4,0)),Inputs!$DG18,0))</f>
        <v>0</v>
      </c>
      <c r="AX125" s="203">
        <f>IF(AW125&gt;0,AW125,IF(AND(AX$4=VLOOKUP($B125,Settings!$DT$19:$DU$43,2,0),'Labor costs'!AX$7=VLOOKUP('Labor costs'!$B125,Settings!$DT$19:$DW$43,4,0)),Inputs!$DG18,0))</f>
        <v>0</v>
      </c>
      <c r="AY125" s="203">
        <f>IF(AX125&gt;0,AX125,IF(AND(AY$4=VLOOKUP($B125,Settings!$DT$19:$DU$43,2,0),'Labor costs'!AY$7=VLOOKUP('Labor costs'!$B125,Settings!$DT$19:$DW$43,4,0)),Inputs!$DG18,0))</f>
        <v>0</v>
      </c>
      <c r="AZ125" s="203">
        <f>IF(AY125&gt;0,AY125,IF(AND(AZ$4=VLOOKUP($B125,Settings!$DT$19:$DU$43,2,0),'Labor costs'!AZ$7=VLOOKUP('Labor costs'!$B125,Settings!$DT$19:$DW$43,4,0)),Inputs!$DG18,0))</f>
        <v>0</v>
      </c>
      <c r="BA125" s="203">
        <f>IF(AZ125&gt;0,AZ125,IF(AND(BA$4=VLOOKUP($B125,Settings!$DT$19:$DU$43,2,0),'Labor costs'!BA$7=VLOOKUP('Labor costs'!$B125,Settings!$DT$19:$DW$43,4,0)),Inputs!$DG18,0))</f>
        <v>0</v>
      </c>
      <c r="BB125" s="203">
        <f>IF(BA125&gt;0,BA125,IF(AND(BB$4=VLOOKUP($B125,Settings!$DT$19:$DU$43,2,0),'Labor costs'!BB$7=VLOOKUP('Labor costs'!$B125,Settings!$DT$19:$DW$43,4,0)),Inputs!$DG18,0))</f>
        <v>0</v>
      </c>
      <c r="BC125" s="203">
        <f>IF(BB125&gt;0,BB125,IF(AND(BC$4=VLOOKUP($B125,Settings!$DT$19:$DU$43,2,0),'Labor costs'!BC$7=VLOOKUP('Labor costs'!$B125,Settings!$DT$19:$DW$43,4,0)),Inputs!$DG18,0))</f>
        <v>0</v>
      </c>
      <c r="BD125" s="203">
        <f>IF(BC125&gt;0,BC125,IF(AND(BD$4=VLOOKUP($B125,Settings!$DT$19:$DU$43,2,0),'Labor costs'!BD$7=VLOOKUP('Labor costs'!$B125,Settings!$DT$19:$DW$43,4,0)),Inputs!$DG18,0))</f>
        <v>0</v>
      </c>
      <c r="BE125" s="203">
        <f>IF(BD125&gt;0,BD125,IF(AND(BE$4=VLOOKUP($B125,Settings!$DT$19:$DU$43,2,0),'Labor costs'!BE$7=VLOOKUP('Labor costs'!$B125,Settings!$DT$19:$DW$43,4,0)),Inputs!$DG18,0))</f>
        <v>0</v>
      </c>
      <c r="BF125" s="203">
        <f>IF(BE125&gt;0,BE125,IF(AND(BF$4=VLOOKUP($B125,Settings!$DT$19:$DU$43,2,0),'Labor costs'!BF$7=VLOOKUP('Labor costs'!$B125,Settings!$DT$19:$DW$43,4,0)),Inputs!$DG18,0))</f>
        <v>0</v>
      </c>
      <c r="BG125" s="203">
        <f>IF(BF125&gt;0,BF125,IF(AND(BG$4=VLOOKUP($B125,Settings!$DT$19:$DU$43,2,0),'Labor costs'!BG$7=VLOOKUP('Labor costs'!$B125,Settings!$DT$19:$DW$43,4,0)),Inputs!$DG18,0))</f>
        <v>0</v>
      </c>
      <c r="BH125" s="203">
        <f>IF(BG125&gt;0,BG125,IF(AND(BH$4=VLOOKUP($B125,Settings!$DT$19:$DU$43,2,0),'Labor costs'!BH$7=VLOOKUP('Labor costs'!$B125,Settings!$DT$19:$DW$43,4,0)),Inputs!$DG18,0))</f>
        <v>0</v>
      </c>
      <c r="BI125" s="203">
        <f>IF(BH125&gt;0,BH125,IF(AND(BI$4=VLOOKUP($B125,Settings!$DT$19:$DU$43,2,0),'Labor costs'!BI$7=VLOOKUP('Labor costs'!$B125,Settings!$DT$19:$DW$43,4,0)),Inputs!$DG18,0))</f>
        <v>0</v>
      </c>
      <c r="BJ125" s="203">
        <f>IF(BI125&gt;0,BI125,IF(AND(BJ$4=VLOOKUP($B125,Settings!$DT$19:$DU$43,2,0),'Labor costs'!BJ$7=VLOOKUP('Labor costs'!$B125,Settings!$DT$19:$DW$43,4,0)),Inputs!$DG18,0))</f>
        <v>0</v>
      </c>
      <c r="BK125" s="203">
        <f>IF(BJ125&gt;0,BJ125,IF(AND(BK$4=VLOOKUP($B125,Settings!$DT$19:$DU$43,2,0),'Labor costs'!BK$7=VLOOKUP('Labor costs'!$B125,Settings!$DT$19:$DW$43,4,0)),Inputs!$DG18,0))</f>
        <v>0</v>
      </c>
      <c r="BL125" s="203">
        <f>IF(BK125&gt;0,BK125,IF(AND(BL$4=VLOOKUP($B125,Settings!$DT$19:$DU$43,2,0),'Labor costs'!BL$7=VLOOKUP('Labor costs'!$B125,Settings!$DT$19:$DW$43,4,0)),Inputs!$DG18,0))</f>
        <v>0</v>
      </c>
      <c r="BM125" s="203">
        <f>IF(BL125&gt;0,BL125,IF(AND(BM$4=VLOOKUP($B125,Settings!$DT$19:$DU$43,2,0),'Labor costs'!BM$7=VLOOKUP('Labor costs'!$B125,Settings!$DT$19:$DW$43,4,0)),Inputs!$DG18,0))</f>
        <v>0</v>
      </c>
      <c r="BN125" s="203">
        <f>IF(BM125&gt;0,BM125,IF(AND(BN$4=VLOOKUP($B125,Settings!$DT$19:$DU$43,2,0),'Labor costs'!BN$7=VLOOKUP('Labor costs'!$B125,Settings!$DT$19:$DW$43,4,0)),Inputs!$DG18,0))</f>
        <v>0</v>
      </c>
      <c r="BO125" s="203">
        <f>IF(BN125&gt;0,BN125,IF(AND(BO$4=VLOOKUP($B125,Settings!$DT$19:$DU$43,2,0),'Labor costs'!BO$7=VLOOKUP('Labor costs'!$B125,Settings!$DT$19:$DW$43,4,0)),Inputs!$DG18,0))</f>
        <v>0</v>
      </c>
      <c r="BP125" s="203">
        <f>IF(BO125&gt;0,BO125,IF(AND(BP$4=VLOOKUP($B125,Settings!$DT$19:$DU$43,2,0),'Labor costs'!BP$7=VLOOKUP('Labor costs'!$B125,Settings!$DT$19:$DW$43,4,0)),Inputs!$DG18,0))</f>
        <v>0</v>
      </c>
      <c r="BQ125" s="203">
        <f>IF(BP125&gt;0,BP125,IF(AND(BQ$4=VLOOKUP($B125,Settings!$DT$19:$DU$43,2,0),'Labor costs'!BQ$7=VLOOKUP('Labor costs'!$B125,Settings!$DT$19:$DW$43,4,0)),Inputs!$DG18,0))</f>
        <v>0</v>
      </c>
      <c r="BR125" s="203">
        <f>IF(BQ125&gt;0,BQ125,IF(AND(BR$4=VLOOKUP($B125,Settings!$DT$19:$DU$43,2,0),'Labor costs'!BR$7=VLOOKUP('Labor costs'!$B125,Settings!$DT$19:$DW$43,4,0)),Inputs!$DG18,0))</f>
        <v>0</v>
      </c>
      <c r="BS125" s="203">
        <f>IF(BR125&gt;0,BR125,IF(AND(BS$4=VLOOKUP($B125,Settings!$DT$19:$DU$43,2,0),'Labor costs'!BS$7=VLOOKUP('Labor costs'!$B125,Settings!$DT$19:$DW$43,4,0)),Inputs!$DG18,0))</f>
        <v>0</v>
      </c>
      <c r="BT125" s="203">
        <f>IF(BS125&gt;0,BS125,IF(AND(BT$4=VLOOKUP($B125,Settings!$DT$19:$DU$43,2,0),'Labor costs'!BT$7=VLOOKUP('Labor costs'!$B125,Settings!$DT$19:$DW$43,4,0)),Inputs!$DG18,0))</f>
        <v>0</v>
      </c>
      <c r="BU125" s="203">
        <f>IF(BT125&gt;0,BT125,IF(AND(BU$4=VLOOKUP($B125,Settings!$DT$19:$DU$43,2,0),'Labor costs'!BU$7=VLOOKUP('Labor costs'!$B125,Settings!$DT$19:$DW$43,4,0)),Inputs!$DG18,0))</f>
        <v>0</v>
      </c>
      <c r="BV125" s="203">
        <f>IF(BU125&gt;0,BU125,IF(AND(BV$4=VLOOKUP($B125,Settings!$DT$19:$DU$43,2,0),'Labor costs'!BV$7=VLOOKUP('Labor costs'!$B125,Settings!$DT$19:$DW$43,4,0)),Inputs!$DG18,0))</f>
        <v>0</v>
      </c>
      <c r="BW125" s="203">
        <f>IF(BV125&gt;0,BV125,IF(AND(BW$4=VLOOKUP($B125,Settings!$DT$19:$DU$43,2,0),'Labor costs'!BW$7=VLOOKUP('Labor costs'!$B125,Settings!$DT$19:$DW$43,4,0)),Inputs!$DG18,0))</f>
        <v>0</v>
      </c>
      <c r="BX125" s="203">
        <f>IF(BW125&gt;0,BW125,IF(AND(BX$4=VLOOKUP($B125,Settings!$DT$19:$DU$43,2,0),'Labor costs'!BX$7=VLOOKUP('Labor costs'!$B125,Settings!$DT$19:$DW$43,4,0)),Inputs!$DG18,0))</f>
        <v>0</v>
      </c>
      <c r="BY125" s="203">
        <f>IF(BX125&gt;0,BX125,IF(AND(BY$4=VLOOKUP($B125,Settings!$DT$19:$DU$43,2,0),'Labor costs'!BY$7=VLOOKUP('Labor costs'!$B125,Settings!$DT$19:$DW$43,4,0)),Inputs!$DG18,0))</f>
        <v>0</v>
      </c>
      <c r="BZ125" s="203">
        <f>IF(BY125&gt;0,BY125,IF(AND(BZ$4=VLOOKUP($B125,Settings!$DT$19:$DU$43,2,0),'Labor costs'!BZ$7=VLOOKUP('Labor costs'!$B125,Settings!$DT$19:$DW$43,4,0)),Inputs!$DG18,0))</f>
        <v>0</v>
      </c>
      <c r="CA125" s="203">
        <f>IF(BZ125&gt;0,BZ125,IF(AND(CA$4=VLOOKUP($B125,Settings!$DT$19:$DU$43,2,0),'Labor costs'!CA$7=VLOOKUP('Labor costs'!$B125,Settings!$DT$19:$DW$43,4,0)),Inputs!$DG18,0))</f>
        <v>0</v>
      </c>
      <c r="CB125" s="203">
        <f>IF(CA125&gt;0,CA125,IF(AND(CB$4=VLOOKUP($B125,Settings!$DT$19:$DU$43,2,0),'Labor costs'!CB$7=VLOOKUP('Labor costs'!$B125,Settings!$DT$19:$DW$43,4,0)),Inputs!$DG18,0))</f>
        <v>0</v>
      </c>
      <c r="CC125" s="203">
        <f>IF(CB125&gt;0,CB125,IF(AND(CC$4=VLOOKUP($B125,Settings!$DT$19:$DU$43,2,0),'Labor costs'!CC$7=VLOOKUP('Labor costs'!$B125,Settings!$DT$19:$DW$43,4,0)),Inputs!$DG18,0))</f>
        <v>0</v>
      </c>
      <c r="CD125" s="203">
        <f>IF(CC125&gt;0,CC125,IF(AND(CD$4=VLOOKUP($B125,Settings!$DT$19:$DU$43,2,0),'Labor costs'!CD$7=VLOOKUP('Labor costs'!$B125,Settings!$DT$19:$DW$43,4,0)),Inputs!$DG18,0))</f>
        <v>0</v>
      </c>
      <c r="CE125" s="203">
        <f>IF(CD125&gt;0,CD125,IF(AND(CE$4=VLOOKUP($B125,Settings!$DT$19:$DU$43,2,0),'Labor costs'!CE$7=VLOOKUP('Labor costs'!$B125,Settings!$DT$19:$DW$43,4,0)),Inputs!$DG18,0))</f>
        <v>0</v>
      </c>
      <c r="CF125" s="203">
        <f>IF(CE125&gt;0,CE125,IF(AND(CF$4=VLOOKUP($B125,Settings!$DT$19:$DU$43,2,0),'Labor costs'!CF$7=VLOOKUP('Labor costs'!$B125,Settings!$DT$19:$DW$43,4,0)),Inputs!$DG18,0))</f>
        <v>0</v>
      </c>
      <c r="CG125" s="203">
        <f>IF(CF125&gt;0,CF125,IF(AND(CG$4=VLOOKUP($B125,Settings!$DT$19:$DU$43,2,0),'Labor costs'!CG$7=VLOOKUP('Labor costs'!$B125,Settings!$DT$19:$DW$43,4,0)),Inputs!$DG18,0))</f>
        <v>0</v>
      </c>
      <c r="CH125" s="203">
        <f>IF(CG125&gt;0,CG125,IF(AND(CH$4=VLOOKUP($B125,Settings!$DT$19:$DU$43,2,0),'Labor costs'!CH$7=VLOOKUP('Labor costs'!$B125,Settings!$DT$19:$DW$43,4,0)),Inputs!$DG18,0))</f>
        <v>0</v>
      </c>
      <c r="CI125" s="203">
        <f>IF(CH125&gt;0,CH125,IF(AND(CI$4=VLOOKUP($B125,Settings!$DT$19:$DU$43,2,0),'Labor costs'!CI$7=VLOOKUP('Labor costs'!$B125,Settings!$DT$19:$DW$43,4,0)),Inputs!$DG18,0))</f>
        <v>0</v>
      </c>
      <c r="CJ125" s="203">
        <f>IF(CI125&gt;0,CI125,IF(AND(CJ$4=VLOOKUP($B125,Settings!$DT$19:$DU$43,2,0),'Labor costs'!CJ$7=VLOOKUP('Labor costs'!$B125,Settings!$DT$19:$DW$43,4,0)),Inputs!$DG18,0))</f>
        <v>0</v>
      </c>
      <c r="CK125" s="203">
        <f>IF(CJ125&gt;0,CJ125,IF(AND(CK$4=VLOOKUP($B125,Settings!$DT$19:$DU$43,2,0),'Labor costs'!CK$7=VLOOKUP('Labor costs'!$B125,Settings!$DT$19:$DW$43,4,0)),Inputs!$DG18,0))</f>
        <v>0</v>
      </c>
      <c r="CL125" s="203">
        <f>IF(CK125&gt;0,CK125,IF(AND(CL$4=VLOOKUP($B125,Settings!$DT$19:$DU$43,2,0),'Labor costs'!CL$7=VLOOKUP('Labor costs'!$B125,Settings!$DT$19:$DW$43,4,0)),Inputs!$DG18,0))</f>
        <v>0</v>
      </c>
      <c r="CM125" s="203">
        <f>IF(CL125&gt;0,CL125,IF(AND(CM$4=VLOOKUP($B125,Settings!$DT$19:$DU$43,2,0),'Labor costs'!CM$7=VLOOKUP('Labor costs'!$B125,Settings!$DT$19:$DW$43,4,0)),Inputs!$DG18,0))</f>
        <v>0</v>
      </c>
    </row>
    <row r="126" spans="2:91" hidden="1" x14ac:dyDescent="0.2">
      <c r="B126" s="205">
        <f>Inputs!DA19</f>
        <v>0</v>
      </c>
      <c r="C126" s="204"/>
      <c r="D126" s="204"/>
      <c r="E126" s="204"/>
      <c r="F126" s="204"/>
      <c r="G126" s="204"/>
      <c r="H126" s="204"/>
      <c r="I126" s="204"/>
      <c r="J126" s="204"/>
      <c r="K126" s="204"/>
      <c r="L126" s="204"/>
      <c r="M126" s="204"/>
      <c r="N126" s="204"/>
      <c r="O126" s="204"/>
      <c r="P126" s="204"/>
      <c r="Q126" s="204"/>
      <c r="R126" s="204"/>
      <c r="S126" s="204"/>
      <c r="T126" s="204"/>
      <c r="U126" s="204"/>
      <c r="V126" s="204"/>
      <c r="W126" s="204"/>
      <c r="X126" s="204"/>
      <c r="Y126" s="204"/>
      <c r="Z126" s="204"/>
      <c r="AA126" s="204"/>
      <c r="AB126" s="204"/>
      <c r="AC126" s="204"/>
      <c r="AD126" s="204"/>
      <c r="AF126" s="203">
        <f>IF(AE126&gt;0,AE126,IF(AND(AF$4=VLOOKUP($B126,Settings!$DT$19:$DU$43,2,0),'Labor costs'!AF$7=VLOOKUP('Labor costs'!$B126,Settings!$DT$19:$DW$43,4,0)),Inputs!$DG19,0))</f>
        <v>0</v>
      </c>
      <c r="AG126" s="203">
        <f>IF(AF126&gt;0,AF126,IF(AND(AG$4=VLOOKUP($B126,Settings!$DT$19:$DU$43,2,0),'Labor costs'!AG$7=VLOOKUP('Labor costs'!$B126,Settings!$DT$19:$DW$43,4,0)),Inputs!$DG19,0))</f>
        <v>0</v>
      </c>
      <c r="AH126" s="203">
        <f>IF(AG126&gt;0,AG126,IF(AND(AH$4=VLOOKUP($B126,Settings!$DT$19:$DU$43,2,0),'Labor costs'!AH$7=VLOOKUP('Labor costs'!$B126,Settings!$DT$19:$DW$43,4,0)),Inputs!$DG19,0))</f>
        <v>0</v>
      </c>
      <c r="AI126" s="203">
        <f>IF(AH126&gt;0,AH126,IF(AND(AI$4=VLOOKUP($B126,Settings!$DT$19:$DU$43,2,0),'Labor costs'!AI$7=VLOOKUP('Labor costs'!$B126,Settings!$DT$19:$DW$43,4,0)),Inputs!$DG19,0))</f>
        <v>0</v>
      </c>
      <c r="AJ126" s="203">
        <f>IF(AI126&gt;0,AI126,IF(AND(AJ$4=VLOOKUP($B126,Settings!$DT$19:$DU$43,2,0),'Labor costs'!AJ$7=VLOOKUP('Labor costs'!$B126,Settings!$DT$19:$DW$43,4,0)),Inputs!$DG19,0))</f>
        <v>0</v>
      </c>
      <c r="AK126" s="203">
        <f>IF(AJ126&gt;0,AJ126,IF(AND(AK$4=VLOOKUP($B126,Settings!$DT$19:$DU$43,2,0),'Labor costs'!AK$7=VLOOKUP('Labor costs'!$B126,Settings!$DT$19:$DW$43,4,0)),Inputs!$DG19,0))</f>
        <v>0</v>
      </c>
      <c r="AL126" s="203">
        <f>IF(AK126&gt;0,AK126,IF(AND(AL$4=VLOOKUP($B126,Settings!$DT$19:$DU$43,2,0),'Labor costs'!AL$7=VLOOKUP('Labor costs'!$B126,Settings!$DT$19:$DW$43,4,0)),Inputs!$DG19,0))</f>
        <v>0</v>
      </c>
      <c r="AM126" s="203">
        <f>IF(AL126&gt;0,AL126,IF(AND(AM$4=VLOOKUP($B126,Settings!$DT$19:$DU$43,2,0),'Labor costs'!AM$7=VLOOKUP('Labor costs'!$B126,Settings!$DT$19:$DW$43,4,0)),Inputs!$DG19,0))</f>
        <v>0</v>
      </c>
      <c r="AN126" s="203">
        <f>IF(AM126&gt;0,AM126,IF(AND(AN$4=VLOOKUP($B126,Settings!$DT$19:$DU$43,2,0),'Labor costs'!AN$7=VLOOKUP('Labor costs'!$B126,Settings!$DT$19:$DW$43,4,0)),Inputs!$DG19,0))</f>
        <v>0</v>
      </c>
      <c r="AO126" s="203">
        <f>IF(AN126&gt;0,AN126,IF(AND(AO$4=VLOOKUP($B126,Settings!$DT$19:$DU$43,2,0),'Labor costs'!AO$7=VLOOKUP('Labor costs'!$B126,Settings!$DT$19:$DW$43,4,0)),Inputs!$DG19,0))</f>
        <v>0</v>
      </c>
      <c r="AP126" s="203">
        <f>IF(AO126&gt;0,AO126,IF(AND(AP$4=VLOOKUP($B126,Settings!$DT$19:$DU$43,2,0),'Labor costs'!AP$7=VLOOKUP('Labor costs'!$B126,Settings!$DT$19:$DW$43,4,0)),Inputs!$DG19,0))</f>
        <v>0</v>
      </c>
      <c r="AQ126" s="203">
        <f>IF(AP126&gt;0,AP126,IF(AND(AQ$4=VLOOKUP($B126,Settings!$DT$19:$DU$43,2,0),'Labor costs'!AQ$7=VLOOKUP('Labor costs'!$B126,Settings!$DT$19:$DW$43,4,0)),Inputs!$DG19,0))</f>
        <v>0</v>
      </c>
      <c r="AR126" s="203">
        <f>IF(AQ126&gt;0,AQ126,IF(AND(AR$4=VLOOKUP($B126,Settings!$DT$19:$DU$43,2,0),'Labor costs'!AR$7=VLOOKUP('Labor costs'!$B126,Settings!$DT$19:$DW$43,4,0)),Inputs!$DG19,0))</f>
        <v>0</v>
      </c>
      <c r="AS126" s="203">
        <f>IF(AR126&gt;0,AR126,IF(AND(AS$4=VLOOKUP($B126,Settings!$DT$19:$DU$43,2,0),'Labor costs'!AS$7=VLOOKUP('Labor costs'!$B126,Settings!$DT$19:$DW$43,4,0)),Inputs!$DG19,0))</f>
        <v>0</v>
      </c>
      <c r="AT126" s="203">
        <f>IF(AS126&gt;0,AS126,IF(AND(AT$4=VLOOKUP($B126,Settings!$DT$19:$DU$43,2,0),'Labor costs'!AT$7=VLOOKUP('Labor costs'!$B126,Settings!$DT$19:$DW$43,4,0)),Inputs!$DG19,0))</f>
        <v>0</v>
      </c>
      <c r="AU126" s="203">
        <f>IF(AT126&gt;0,AT126,IF(AND(AU$4=VLOOKUP($B126,Settings!$DT$19:$DU$43,2,0),'Labor costs'!AU$7=VLOOKUP('Labor costs'!$B126,Settings!$DT$19:$DW$43,4,0)),Inputs!$DG19,0))</f>
        <v>0</v>
      </c>
      <c r="AV126" s="203">
        <f>IF(AU126&gt;0,AU126,IF(AND(AV$4=VLOOKUP($B126,Settings!$DT$19:$DU$43,2,0),'Labor costs'!AV$7=VLOOKUP('Labor costs'!$B126,Settings!$DT$19:$DW$43,4,0)),Inputs!$DG19,0))</f>
        <v>0</v>
      </c>
      <c r="AW126" s="203">
        <f>IF(AV126&gt;0,AV126,IF(AND(AW$4=VLOOKUP($B126,Settings!$DT$19:$DU$43,2,0),'Labor costs'!AW$7=VLOOKUP('Labor costs'!$B126,Settings!$DT$19:$DW$43,4,0)),Inputs!$DG19,0))</f>
        <v>0</v>
      </c>
      <c r="AX126" s="203">
        <f>IF(AW126&gt;0,AW126,IF(AND(AX$4=VLOOKUP($B126,Settings!$DT$19:$DU$43,2,0),'Labor costs'!AX$7=VLOOKUP('Labor costs'!$B126,Settings!$DT$19:$DW$43,4,0)),Inputs!$DG19,0))</f>
        <v>0</v>
      </c>
      <c r="AY126" s="203">
        <f>IF(AX126&gt;0,AX126,IF(AND(AY$4=VLOOKUP($B126,Settings!$DT$19:$DU$43,2,0),'Labor costs'!AY$7=VLOOKUP('Labor costs'!$B126,Settings!$DT$19:$DW$43,4,0)),Inputs!$DG19,0))</f>
        <v>0</v>
      </c>
      <c r="AZ126" s="203">
        <f>IF(AY126&gt;0,AY126,IF(AND(AZ$4=VLOOKUP($B126,Settings!$DT$19:$DU$43,2,0),'Labor costs'!AZ$7=VLOOKUP('Labor costs'!$B126,Settings!$DT$19:$DW$43,4,0)),Inputs!$DG19,0))</f>
        <v>0</v>
      </c>
      <c r="BA126" s="203">
        <f>IF(AZ126&gt;0,AZ126,IF(AND(BA$4=VLOOKUP($B126,Settings!$DT$19:$DU$43,2,0),'Labor costs'!BA$7=VLOOKUP('Labor costs'!$B126,Settings!$DT$19:$DW$43,4,0)),Inputs!$DG19,0))</f>
        <v>0</v>
      </c>
      <c r="BB126" s="203">
        <f>IF(BA126&gt;0,BA126,IF(AND(BB$4=VLOOKUP($B126,Settings!$DT$19:$DU$43,2,0),'Labor costs'!BB$7=VLOOKUP('Labor costs'!$B126,Settings!$DT$19:$DW$43,4,0)),Inputs!$DG19,0))</f>
        <v>0</v>
      </c>
      <c r="BC126" s="203">
        <f>IF(BB126&gt;0,BB126,IF(AND(BC$4=VLOOKUP($B126,Settings!$DT$19:$DU$43,2,0),'Labor costs'!BC$7=VLOOKUP('Labor costs'!$B126,Settings!$DT$19:$DW$43,4,0)),Inputs!$DG19,0))</f>
        <v>0</v>
      </c>
      <c r="BD126" s="203">
        <f>IF(BC126&gt;0,BC126,IF(AND(BD$4=VLOOKUP($B126,Settings!$DT$19:$DU$43,2,0),'Labor costs'!BD$7=VLOOKUP('Labor costs'!$B126,Settings!$DT$19:$DW$43,4,0)),Inputs!$DG19,0))</f>
        <v>0</v>
      </c>
      <c r="BE126" s="203">
        <f>IF(BD126&gt;0,BD126,IF(AND(BE$4=VLOOKUP($B126,Settings!$DT$19:$DU$43,2,0),'Labor costs'!BE$7=VLOOKUP('Labor costs'!$B126,Settings!$DT$19:$DW$43,4,0)),Inputs!$DG19,0))</f>
        <v>0</v>
      </c>
      <c r="BF126" s="203">
        <f>IF(BE126&gt;0,BE126,IF(AND(BF$4=VLOOKUP($B126,Settings!$DT$19:$DU$43,2,0),'Labor costs'!BF$7=VLOOKUP('Labor costs'!$B126,Settings!$DT$19:$DW$43,4,0)),Inputs!$DG19,0))</f>
        <v>0</v>
      </c>
      <c r="BG126" s="203">
        <f>IF(BF126&gt;0,BF126,IF(AND(BG$4=VLOOKUP($B126,Settings!$DT$19:$DU$43,2,0),'Labor costs'!BG$7=VLOOKUP('Labor costs'!$B126,Settings!$DT$19:$DW$43,4,0)),Inputs!$DG19,0))</f>
        <v>0</v>
      </c>
      <c r="BH126" s="203">
        <f>IF(BG126&gt;0,BG126,IF(AND(BH$4=VLOOKUP($B126,Settings!$DT$19:$DU$43,2,0),'Labor costs'!BH$7=VLOOKUP('Labor costs'!$B126,Settings!$DT$19:$DW$43,4,0)),Inputs!$DG19,0))</f>
        <v>0</v>
      </c>
      <c r="BI126" s="203">
        <f>IF(BH126&gt;0,BH126,IF(AND(BI$4=VLOOKUP($B126,Settings!$DT$19:$DU$43,2,0),'Labor costs'!BI$7=VLOOKUP('Labor costs'!$B126,Settings!$DT$19:$DW$43,4,0)),Inputs!$DG19,0))</f>
        <v>0</v>
      </c>
      <c r="BJ126" s="203">
        <f>IF(BI126&gt;0,BI126,IF(AND(BJ$4=VLOOKUP($B126,Settings!$DT$19:$DU$43,2,0),'Labor costs'!BJ$7=VLOOKUP('Labor costs'!$B126,Settings!$DT$19:$DW$43,4,0)),Inputs!$DG19,0))</f>
        <v>0</v>
      </c>
      <c r="BK126" s="203">
        <f>IF(BJ126&gt;0,BJ126,IF(AND(BK$4=VLOOKUP($B126,Settings!$DT$19:$DU$43,2,0),'Labor costs'!BK$7=VLOOKUP('Labor costs'!$B126,Settings!$DT$19:$DW$43,4,0)),Inputs!$DG19,0))</f>
        <v>0</v>
      </c>
      <c r="BL126" s="203">
        <f>IF(BK126&gt;0,BK126,IF(AND(BL$4=VLOOKUP($B126,Settings!$DT$19:$DU$43,2,0),'Labor costs'!BL$7=VLOOKUP('Labor costs'!$B126,Settings!$DT$19:$DW$43,4,0)),Inputs!$DG19,0))</f>
        <v>0</v>
      </c>
      <c r="BM126" s="203">
        <f>IF(BL126&gt;0,BL126,IF(AND(BM$4=VLOOKUP($B126,Settings!$DT$19:$DU$43,2,0),'Labor costs'!BM$7=VLOOKUP('Labor costs'!$B126,Settings!$DT$19:$DW$43,4,0)),Inputs!$DG19,0))</f>
        <v>0</v>
      </c>
      <c r="BN126" s="203">
        <f>IF(BM126&gt;0,BM126,IF(AND(BN$4=VLOOKUP($B126,Settings!$DT$19:$DU$43,2,0),'Labor costs'!BN$7=VLOOKUP('Labor costs'!$B126,Settings!$DT$19:$DW$43,4,0)),Inputs!$DG19,0))</f>
        <v>0</v>
      </c>
      <c r="BO126" s="203">
        <f>IF(BN126&gt;0,BN126,IF(AND(BO$4=VLOOKUP($B126,Settings!$DT$19:$DU$43,2,0),'Labor costs'!BO$7=VLOOKUP('Labor costs'!$B126,Settings!$DT$19:$DW$43,4,0)),Inputs!$DG19,0))</f>
        <v>0</v>
      </c>
      <c r="BP126" s="203">
        <f>IF(BO126&gt;0,BO126,IF(AND(BP$4=VLOOKUP($B126,Settings!$DT$19:$DU$43,2,0),'Labor costs'!BP$7=VLOOKUP('Labor costs'!$B126,Settings!$DT$19:$DW$43,4,0)),Inputs!$DG19,0))</f>
        <v>0</v>
      </c>
      <c r="BQ126" s="203">
        <f>IF(BP126&gt;0,BP126,IF(AND(BQ$4=VLOOKUP($B126,Settings!$DT$19:$DU$43,2,0),'Labor costs'!BQ$7=VLOOKUP('Labor costs'!$B126,Settings!$DT$19:$DW$43,4,0)),Inputs!$DG19,0))</f>
        <v>0</v>
      </c>
      <c r="BR126" s="203">
        <f>IF(BQ126&gt;0,BQ126,IF(AND(BR$4=VLOOKUP($B126,Settings!$DT$19:$DU$43,2,0),'Labor costs'!BR$7=VLOOKUP('Labor costs'!$B126,Settings!$DT$19:$DW$43,4,0)),Inputs!$DG19,0))</f>
        <v>0</v>
      </c>
      <c r="BS126" s="203">
        <f>IF(BR126&gt;0,BR126,IF(AND(BS$4=VLOOKUP($B126,Settings!$DT$19:$DU$43,2,0),'Labor costs'!BS$7=VLOOKUP('Labor costs'!$B126,Settings!$DT$19:$DW$43,4,0)),Inputs!$DG19,0))</f>
        <v>0</v>
      </c>
      <c r="BT126" s="203">
        <f>IF(BS126&gt;0,BS126,IF(AND(BT$4=VLOOKUP($B126,Settings!$DT$19:$DU$43,2,0),'Labor costs'!BT$7=VLOOKUP('Labor costs'!$B126,Settings!$DT$19:$DW$43,4,0)),Inputs!$DG19,0))</f>
        <v>0</v>
      </c>
      <c r="BU126" s="203">
        <f>IF(BT126&gt;0,BT126,IF(AND(BU$4=VLOOKUP($B126,Settings!$DT$19:$DU$43,2,0),'Labor costs'!BU$7=VLOOKUP('Labor costs'!$B126,Settings!$DT$19:$DW$43,4,0)),Inputs!$DG19,0))</f>
        <v>0</v>
      </c>
      <c r="BV126" s="203">
        <f>IF(BU126&gt;0,BU126,IF(AND(BV$4=VLOOKUP($B126,Settings!$DT$19:$DU$43,2,0),'Labor costs'!BV$7=VLOOKUP('Labor costs'!$B126,Settings!$DT$19:$DW$43,4,0)),Inputs!$DG19,0))</f>
        <v>0</v>
      </c>
      <c r="BW126" s="203">
        <f>IF(BV126&gt;0,BV126,IF(AND(BW$4=VLOOKUP($B126,Settings!$DT$19:$DU$43,2,0),'Labor costs'!BW$7=VLOOKUP('Labor costs'!$B126,Settings!$DT$19:$DW$43,4,0)),Inputs!$DG19,0))</f>
        <v>0</v>
      </c>
      <c r="BX126" s="203">
        <f>IF(BW126&gt;0,BW126,IF(AND(BX$4=VLOOKUP($B126,Settings!$DT$19:$DU$43,2,0),'Labor costs'!BX$7=VLOOKUP('Labor costs'!$B126,Settings!$DT$19:$DW$43,4,0)),Inputs!$DG19,0))</f>
        <v>0</v>
      </c>
      <c r="BY126" s="203">
        <f>IF(BX126&gt;0,BX126,IF(AND(BY$4=VLOOKUP($B126,Settings!$DT$19:$DU$43,2,0),'Labor costs'!BY$7=VLOOKUP('Labor costs'!$B126,Settings!$DT$19:$DW$43,4,0)),Inputs!$DG19,0))</f>
        <v>0</v>
      </c>
      <c r="BZ126" s="203">
        <f>IF(BY126&gt;0,BY126,IF(AND(BZ$4=VLOOKUP($B126,Settings!$DT$19:$DU$43,2,0),'Labor costs'!BZ$7=VLOOKUP('Labor costs'!$B126,Settings!$DT$19:$DW$43,4,0)),Inputs!$DG19,0))</f>
        <v>0</v>
      </c>
      <c r="CA126" s="203">
        <f>IF(BZ126&gt;0,BZ126,IF(AND(CA$4=VLOOKUP($B126,Settings!$DT$19:$DU$43,2,0),'Labor costs'!CA$7=VLOOKUP('Labor costs'!$B126,Settings!$DT$19:$DW$43,4,0)),Inputs!$DG19,0))</f>
        <v>0</v>
      </c>
      <c r="CB126" s="203">
        <f>IF(CA126&gt;0,CA126,IF(AND(CB$4=VLOOKUP($B126,Settings!$DT$19:$DU$43,2,0),'Labor costs'!CB$7=VLOOKUP('Labor costs'!$B126,Settings!$DT$19:$DW$43,4,0)),Inputs!$DG19,0))</f>
        <v>0</v>
      </c>
      <c r="CC126" s="203">
        <f>IF(CB126&gt;0,CB126,IF(AND(CC$4=VLOOKUP($B126,Settings!$DT$19:$DU$43,2,0),'Labor costs'!CC$7=VLOOKUP('Labor costs'!$B126,Settings!$DT$19:$DW$43,4,0)),Inputs!$DG19,0))</f>
        <v>0</v>
      </c>
      <c r="CD126" s="203">
        <f>IF(CC126&gt;0,CC126,IF(AND(CD$4=VLOOKUP($B126,Settings!$DT$19:$DU$43,2,0),'Labor costs'!CD$7=VLOOKUP('Labor costs'!$B126,Settings!$DT$19:$DW$43,4,0)),Inputs!$DG19,0))</f>
        <v>0</v>
      </c>
      <c r="CE126" s="203">
        <f>IF(CD126&gt;0,CD126,IF(AND(CE$4=VLOOKUP($B126,Settings!$DT$19:$DU$43,2,0),'Labor costs'!CE$7=VLOOKUP('Labor costs'!$B126,Settings!$DT$19:$DW$43,4,0)),Inputs!$DG19,0))</f>
        <v>0</v>
      </c>
      <c r="CF126" s="203">
        <f>IF(CE126&gt;0,CE126,IF(AND(CF$4=VLOOKUP($B126,Settings!$DT$19:$DU$43,2,0),'Labor costs'!CF$7=VLOOKUP('Labor costs'!$B126,Settings!$DT$19:$DW$43,4,0)),Inputs!$DG19,0))</f>
        <v>0</v>
      </c>
      <c r="CG126" s="203">
        <f>IF(CF126&gt;0,CF126,IF(AND(CG$4=VLOOKUP($B126,Settings!$DT$19:$DU$43,2,0),'Labor costs'!CG$7=VLOOKUP('Labor costs'!$B126,Settings!$DT$19:$DW$43,4,0)),Inputs!$DG19,0))</f>
        <v>0</v>
      </c>
      <c r="CH126" s="203">
        <f>IF(CG126&gt;0,CG126,IF(AND(CH$4=VLOOKUP($B126,Settings!$DT$19:$DU$43,2,0),'Labor costs'!CH$7=VLOOKUP('Labor costs'!$B126,Settings!$DT$19:$DW$43,4,0)),Inputs!$DG19,0))</f>
        <v>0</v>
      </c>
      <c r="CI126" s="203">
        <f>IF(CH126&gt;0,CH126,IF(AND(CI$4=VLOOKUP($B126,Settings!$DT$19:$DU$43,2,0),'Labor costs'!CI$7=VLOOKUP('Labor costs'!$B126,Settings!$DT$19:$DW$43,4,0)),Inputs!$DG19,0))</f>
        <v>0</v>
      </c>
      <c r="CJ126" s="203">
        <f>IF(CI126&gt;0,CI126,IF(AND(CJ$4=VLOOKUP($B126,Settings!$DT$19:$DU$43,2,0),'Labor costs'!CJ$7=VLOOKUP('Labor costs'!$B126,Settings!$DT$19:$DW$43,4,0)),Inputs!$DG19,0))</f>
        <v>0</v>
      </c>
      <c r="CK126" s="203">
        <f>IF(CJ126&gt;0,CJ126,IF(AND(CK$4=VLOOKUP($B126,Settings!$DT$19:$DU$43,2,0),'Labor costs'!CK$7=VLOOKUP('Labor costs'!$B126,Settings!$DT$19:$DW$43,4,0)),Inputs!$DG19,0))</f>
        <v>0</v>
      </c>
      <c r="CL126" s="203">
        <f>IF(CK126&gt;0,CK126,IF(AND(CL$4=VLOOKUP($B126,Settings!$DT$19:$DU$43,2,0),'Labor costs'!CL$7=VLOOKUP('Labor costs'!$B126,Settings!$DT$19:$DW$43,4,0)),Inputs!$DG19,0))</f>
        <v>0</v>
      </c>
      <c r="CM126" s="203">
        <f>IF(CL126&gt;0,CL126,IF(AND(CM$4=VLOOKUP($B126,Settings!$DT$19:$DU$43,2,0),'Labor costs'!CM$7=VLOOKUP('Labor costs'!$B126,Settings!$DT$19:$DW$43,4,0)),Inputs!$DG19,0))</f>
        <v>0</v>
      </c>
    </row>
    <row r="127" spans="2:91" hidden="1" x14ac:dyDescent="0.2">
      <c r="B127" s="205">
        <f>Inputs!DA20</f>
        <v>0</v>
      </c>
      <c r="C127" s="204"/>
      <c r="D127" s="204"/>
      <c r="E127" s="204"/>
      <c r="F127" s="204"/>
      <c r="G127" s="204"/>
      <c r="H127" s="204"/>
      <c r="I127" s="204"/>
      <c r="J127" s="204"/>
      <c r="K127" s="204"/>
      <c r="L127" s="204"/>
      <c r="M127" s="204"/>
      <c r="N127" s="204"/>
      <c r="O127" s="204"/>
      <c r="P127" s="204"/>
      <c r="Q127" s="204"/>
      <c r="R127" s="204"/>
      <c r="S127" s="204"/>
      <c r="T127" s="204"/>
      <c r="U127" s="204"/>
      <c r="V127" s="204"/>
      <c r="W127" s="204"/>
      <c r="X127" s="204"/>
      <c r="Y127" s="204"/>
      <c r="Z127" s="204"/>
      <c r="AA127" s="204"/>
      <c r="AB127" s="204"/>
      <c r="AC127" s="204"/>
      <c r="AD127" s="204"/>
      <c r="AF127" s="203">
        <f>IF(AE127&gt;0,AE127,IF(AND(AF$4=VLOOKUP($B127,Settings!$DT$19:$DU$43,2,0),'Labor costs'!AF$7=VLOOKUP('Labor costs'!$B127,Settings!$DT$19:$DW$43,4,0)),Inputs!$DG20,0))</f>
        <v>0</v>
      </c>
      <c r="AG127" s="203">
        <f>IF(AF127&gt;0,AF127,IF(AND(AG$4=VLOOKUP($B127,Settings!$DT$19:$DU$43,2,0),'Labor costs'!AG$7=VLOOKUP('Labor costs'!$B127,Settings!$DT$19:$DW$43,4,0)),Inputs!$DG20,0))</f>
        <v>0</v>
      </c>
      <c r="AH127" s="203">
        <f>IF(AG127&gt;0,AG127,IF(AND(AH$4=VLOOKUP($B127,Settings!$DT$19:$DU$43,2,0),'Labor costs'!AH$7=VLOOKUP('Labor costs'!$B127,Settings!$DT$19:$DW$43,4,0)),Inputs!$DG20,0))</f>
        <v>0</v>
      </c>
      <c r="AI127" s="203">
        <f>IF(AH127&gt;0,AH127,IF(AND(AI$4=VLOOKUP($B127,Settings!$DT$19:$DU$43,2,0),'Labor costs'!AI$7=VLOOKUP('Labor costs'!$B127,Settings!$DT$19:$DW$43,4,0)),Inputs!$DG20,0))</f>
        <v>0</v>
      </c>
      <c r="AJ127" s="203">
        <f>IF(AI127&gt;0,AI127,IF(AND(AJ$4=VLOOKUP($B127,Settings!$DT$19:$DU$43,2,0),'Labor costs'!AJ$7=VLOOKUP('Labor costs'!$B127,Settings!$DT$19:$DW$43,4,0)),Inputs!$DG20,0))</f>
        <v>0</v>
      </c>
      <c r="AK127" s="203">
        <f>IF(AJ127&gt;0,AJ127,IF(AND(AK$4=VLOOKUP($B127,Settings!$DT$19:$DU$43,2,0),'Labor costs'!AK$7=VLOOKUP('Labor costs'!$B127,Settings!$DT$19:$DW$43,4,0)),Inputs!$DG20,0))</f>
        <v>0</v>
      </c>
      <c r="AL127" s="203">
        <f>IF(AK127&gt;0,AK127,IF(AND(AL$4=VLOOKUP($B127,Settings!$DT$19:$DU$43,2,0),'Labor costs'!AL$7=VLOOKUP('Labor costs'!$B127,Settings!$DT$19:$DW$43,4,0)),Inputs!$DG20,0))</f>
        <v>0</v>
      </c>
      <c r="AM127" s="203">
        <f>IF(AL127&gt;0,AL127,IF(AND(AM$4=VLOOKUP($B127,Settings!$DT$19:$DU$43,2,0),'Labor costs'!AM$7=VLOOKUP('Labor costs'!$B127,Settings!$DT$19:$DW$43,4,0)),Inputs!$DG20,0))</f>
        <v>0</v>
      </c>
      <c r="AN127" s="203">
        <f>IF(AM127&gt;0,AM127,IF(AND(AN$4=VLOOKUP($B127,Settings!$DT$19:$DU$43,2,0),'Labor costs'!AN$7=VLOOKUP('Labor costs'!$B127,Settings!$DT$19:$DW$43,4,0)),Inputs!$DG20,0))</f>
        <v>0</v>
      </c>
      <c r="AO127" s="203">
        <f>IF(AN127&gt;0,AN127,IF(AND(AO$4=VLOOKUP($B127,Settings!$DT$19:$DU$43,2,0),'Labor costs'!AO$7=VLOOKUP('Labor costs'!$B127,Settings!$DT$19:$DW$43,4,0)),Inputs!$DG20,0))</f>
        <v>0</v>
      </c>
      <c r="AP127" s="203">
        <f>IF(AO127&gt;0,AO127,IF(AND(AP$4=VLOOKUP($B127,Settings!$DT$19:$DU$43,2,0),'Labor costs'!AP$7=VLOOKUP('Labor costs'!$B127,Settings!$DT$19:$DW$43,4,0)),Inputs!$DG20,0))</f>
        <v>0</v>
      </c>
      <c r="AQ127" s="203">
        <f>IF(AP127&gt;0,AP127,IF(AND(AQ$4=VLOOKUP($B127,Settings!$DT$19:$DU$43,2,0),'Labor costs'!AQ$7=VLOOKUP('Labor costs'!$B127,Settings!$DT$19:$DW$43,4,0)),Inputs!$DG20,0))</f>
        <v>0</v>
      </c>
      <c r="AR127" s="203">
        <f>IF(AQ127&gt;0,AQ127,IF(AND(AR$4=VLOOKUP($B127,Settings!$DT$19:$DU$43,2,0),'Labor costs'!AR$7=VLOOKUP('Labor costs'!$B127,Settings!$DT$19:$DW$43,4,0)),Inputs!$DG20,0))</f>
        <v>0</v>
      </c>
      <c r="AS127" s="203">
        <f>IF(AR127&gt;0,AR127,IF(AND(AS$4=VLOOKUP($B127,Settings!$DT$19:$DU$43,2,0),'Labor costs'!AS$7=VLOOKUP('Labor costs'!$B127,Settings!$DT$19:$DW$43,4,0)),Inputs!$DG20,0))</f>
        <v>0</v>
      </c>
      <c r="AT127" s="203">
        <f>IF(AS127&gt;0,AS127,IF(AND(AT$4=VLOOKUP($B127,Settings!$DT$19:$DU$43,2,0),'Labor costs'!AT$7=VLOOKUP('Labor costs'!$B127,Settings!$DT$19:$DW$43,4,0)),Inputs!$DG20,0))</f>
        <v>0</v>
      </c>
      <c r="AU127" s="203">
        <f>IF(AT127&gt;0,AT127,IF(AND(AU$4=VLOOKUP($B127,Settings!$DT$19:$DU$43,2,0),'Labor costs'!AU$7=VLOOKUP('Labor costs'!$B127,Settings!$DT$19:$DW$43,4,0)),Inputs!$DG20,0))</f>
        <v>0</v>
      </c>
      <c r="AV127" s="203">
        <f>IF(AU127&gt;0,AU127,IF(AND(AV$4=VLOOKUP($B127,Settings!$DT$19:$DU$43,2,0),'Labor costs'!AV$7=VLOOKUP('Labor costs'!$B127,Settings!$DT$19:$DW$43,4,0)),Inputs!$DG20,0))</f>
        <v>0</v>
      </c>
      <c r="AW127" s="203">
        <f>IF(AV127&gt;0,AV127,IF(AND(AW$4=VLOOKUP($B127,Settings!$DT$19:$DU$43,2,0),'Labor costs'!AW$7=VLOOKUP('Labor costs'!$B127,Settings!$DT$19:$DW$43,4,0)),Inputs!$DG20,0))</f>
        <v>0</v>
      </c>
      <c r="AX127" s="203">
        <f>IF(AW127&gt;0,AW127,IF(AND(AX$4=VLOOKUP($B127,Settings!$DT$19:$DU$43,2,0),'Labor costs'!AX$7=VLOOKUP('Labor costs'!$B127,Settings!$DT$19:$DW$43,4,0)),Inputs!$DG20,0))</f>
        <v>0</v>
      </c>
      <c r="AY127" s="203">
        <f>IF(AX127&gt;0,AX127,IF(AND(AY$4=VLOOKUP($B127,Settings!$DT$19:$DU$43,2,0),'Labor costs'!AY$7=VLOOKUP('Labor costs'!$B127,Settings!$DT$19:$DW$43,4,0)),Inputs!$DG20,0))</f>
        <v>0</v>
      </c>
      <c r="AZ127" s="203">
        <f>IF(AY127&gt;0,AY127,IF(AND(AZ$4=VLOOKUP($B127,Settings!$DT$19:$DU$43,2,0),'Labor costs'!AZ$7=VLOOKUP('Labor costs'!$B127,Settings!$DT$19:$DW$43,4,0)),Inputs!$DG20,0))</f>
        <v>0</v>
      </c>
      <c r="BA127" s="203">
        <f>IF(AZ127&gt;0,AZ127,IF(AND(BA$4=VLOOKUP($B127,Settings!$DT$19:$DU$43,2,0),'Labor costs'!BA$7=VLOOKUP('Labor costs'!$B127,Settings!$DT$19:$DW$43,4,0)),Inputs!$DG20,0))</f>
        <v>0</v>
      </c>
      <c r="BB127" s="203">
        <f>IF(BA127&gt;0,BA127,IF(AND(BB$4=VLOOKUP($B127,Settings!$DT$19:$DU$43,2,0),'Labor costs'!BB$7=VLOOKUP('Labor costs'!$B127,Settings!$DT$19:$DW$43,4,0)),Inputs!$DG20,0))</f>
        <v>0</v>
      </c>
      <c r="BC127" s="203">
        <f>IF(BB127&gt;0,BB127,IF(AND(BC$4=VLOOKUP($B127,Settings!$DT$19:$DU$43,2,0),'Labor costs'!BC$7=VLOOKUP('Labor costs'!$B127,Settings!$DT$19:$DW$43,4,0)),Inputs!$DG20,0))</f>
        <v>0</v>
      </c>
      <c r="BD127" s="203">
        <f>IF(BC127&gt;0,BC127,IF(AND(BD$4=VLOOKUP($B127,Settings!$DT$19:$DU$43,2,0),'Labor costs'!BD$7=VLOOKUP('Labor costs'!$B127,Settings!$DT$19:$DW$43,4,0)),Inputs!$DG20,0))</f>
        <v>0</v>
      </c>
      <c r="BE127" s="203">
        <f>IF(BD127&gt;0,BD127,IF(AND(BE$4=VLOOKUP($B127,Settings!$DT$19:$DU$43,2,0),'Labor costs'!BE$7=VLOOKUP('Labor costs'!$B127,Settings!$DT$19:$DW$43,4,0)),Inputs!$DG20,0))</f>
        <v>0</v>
      </c>
      <c r="BF127" s="203">
        <f>IF(BE127&gt;0,BE127,IF(AND(BF$4=VLOOKUP($B127,Settings!$DT$19:$DU$43,2,0),'Labor costs'!BF$7=VLOOKUP('Labor costs'!$B127,Settings!$DT$19:$DW$43,4,0)),Inputs!$DG20,0))</f>
        <v>0</v>
      </c>
      <c r="BG127" s="203">
        <f>IF(BF127&gt;0,BF127,IF(AND(BG$4=VLOOKUP($B127,Settings!$DT$19:$DU$43,2,0),'Labor costs'!BG$7=VLOOKUP('Labor costs'!$B127,Settings!$DT$19:$DW$43,4,0)),Inputs!$DG20,0))</f>
        <v>0</v>
      </c>
      <c r="BH127" s="203">
        <f>IF(BG127&gt;0,BG127,IF(AND(BH$4=VLOOKUP($B127,Settings!$DT$19:$DU$43,2,0),'Labor costs'!BH$7=VLOOKUP('Labor costs'!$B127,Settings!$DT$19:$DW$43,4,0)),Inputs!$DG20,0))</f>
        <v>0</v>
      </c>
      <c r="BI127" s="203">
        <f>IF(BH127&gt;0,BH127,IF(AND(BI$4=VLOOKUP($B127,Settings!$DT$19:$DU$43,2,0),'Labor costs'!BI$7=VLOOKUP('Labor costs'!$B127,Settings!$DT$19:$DW$43,4,0)),Inputs!$DG20,0))</f>
        <v>0</v>
      </c>
      <c r="BJ127" s="203">
        <f>IF(BI127&gt;0,BI127,IF(AND(BJ$4=VLOOKUP($B127,Settings!$DT$19:$DU$43,2,0),'Labor costs'!BJ$7=VLOOKUP('Labor costs'!$B127,Settings!$DT$19:$DW$43,4,0)),Inputs!$DG20,0))</f>
        <v>0</v>
      </c>
      <c r="BK127" s="203">
        <f>IF(BJ127&gt;0,BJ127,IF(AND(BK$4=VLOOKUP($B127,Settings!$DT$19:$DU$43,2,0),'Labor costs'!BK$7=VLOOKUP('Labor costs'!$B127,Settings!$DT$19:$DW$43,4,0)),Inputs!$DG20,0))</f>
        <v>0</v>
      </c>
      <c r="BL127" s="203">
        <f>IF(BK127&gt;0,BK127,IF(AND(BL$4=VLOOKUP($B127,Settings!$DT$19:$DU$43,2,0),'Labor costs'!BL$7=VLOOKUP('Labor costs'!$B127,Settings!$DT$19:$DW$43,4,0)),Inputs!$DG20,0))</f>
        <v>0</v>
      </c>
      <c r="BM127" s="203">
        <f>IF(BL127&gt;0,BL127,IF(AND(BM$4=VLOOKUP($B127,Settings!$DT$19:$DU$43,2,0),'Labor costs'!BM$7=VLOOKUP('Labor costs'!$B127,Settings!$DT$19:$DW$43,4,0)),Inputs!$DG20,0))</f>
        <v>0</v>
      </c>
      <c r="BN127" s="203">
        <f>IF(BM127&gt;0,BM127,IF(AND(BN$4=VLOOKUP($B127,Settings!$DT$19:$DU$43,2,0),'Labor costs'!BN$7=VLOOKUP('Labor costs'!$B127,Settings!$DT$19:$DW$43,4,0)),Inputs!$DG20,0))</f>
        <v>0</v>
      </c>
      <c r="BO127" s="203">
        <f>IF(BN127&gt;0,BN127,IF(AND(BO$4=VLOOKUP($B127,Settings!$DT$19:$DU$43,2,0),'Labor costs'!BO$7=VLOOKUP('Labor costs'!$B127,Settings!$DT$19:$DW$43,4,0)),Inputs!$DG20,0))</f>
        <v>0</v>
      </c>
      <c r="BP127" s="203">
        <f>IF(BO127&gt;0,BO127,IF(AND(BP$4=VLOOKUP($B127,Settings!$DT$19:$DU$43,2,0),'Labor costs'!BP$7=VLOOKUP('Labor costs'!$B127,Settings!$DT$19:$DW$43,4,0)),Inputs!$DG20,0))</f>
        <v>0</v>
      </c>
      <c r="BQ127" s="203">
        <f>IF(BP127&gt;0,BP127,IF(AND(BQ$4=VLOOKUP($B127,Settings!$DT$19:$DU$43,2,0),'Labor costs'!BQ$7=VLOOKUP('Labor costs'!$B127,Settings!$DT$19:$DW$43,4,0)),Inputs!$DG20,0))</f>
        <v>0</v>
      </c>
      <c r="BR127" s="203">
        <f>IF(BQ127&gt;0,BQ127,IF(AND(BR$4=VLOOKUP($B127,Settings!$DT$19:$DU$43,2,0),'Labor costs'!BR$7=VLOOKUP('Labor costs'!$B127,Settings!$DT$19:$DW$43,4,0)),Inputs!$DG20,0))</f>
        <v>0</v>
      </c>
      <c r="BS127" s="203">
        <f>IF(BR127&gt;0,BR127,IF(AND(BS$4=VLOOKUP($B127,Settings!$DT$19:$DU$43,2,0),'Labor costs'!BS$7=VLOOKUP('Labor costs'!$B127,Settings!$DT$19:$DW$43,4,0)),Inputs!$DG20,0))</f>
        <v>0</v>
      </c>
      <c r="BT127" s="203">
        <f>IF(BS127&gt;0,BS127,IF(AND(BT$4=VLOOKUP($B127,Settings!$DT$19:$DU$43,2,0),'Labor costs'!BT$7=VLOOKUP('Labor costs'!$B127,Settings!$DT$19:$DW$43,4,0)),Inputs!$DG20,0))</f>
        <v>0</v>
      </c>
      <c r="BU127" s="203">
        <f>IF(BT127&gt;0,BT127,IF(AND(BU$4=VLOOKUP($B127,Settings!$DT$19:$DU$43,2,0),'Labor costs'!BU$7=VLOOKUP('Labor costs'!$B127,Settings!$DT$19:$DW$43,4,0)),Inputs!$DG20,0))</f>
        <v>0</v>
      </c>
      <c r="BV127" s="203">
        <f>IF(BU127&gt;0,BU127,IF(AND(BV$4=VLOOKUP($B127,Settings!$DT$19:$DU$43,2,0),'Labor costs'!BV$7=VLOOKUP('Labor costs'!$B127,Settings!$DT$19:$DW$43,4,0)),Inputs!$DG20,0))</f>
        <v>0</v>
      </c>
      <c r="BW127" s="203">
        <f>IF(BV127&gt;0,BV127,IF(AND(BW$4=VLOOKUP($B127,Settings!$DT$19:$DU$43,2,0),'Labor costs'!BW$7=VLOOKUP('Labor costs'!$B127,Settings!$DT$19:$DW$43,4,0)),Inputs!$DG20,0))</f>
        <v>0</v>
      </c>
      <c r="BX127" s="203">
        <f>IF(BW127&gt;0,BW127,IF(AND(BX$4=VLOOKUP($B127,Settings!$DT$19:$DU$43,2,0),'Labor costs'!BX$7=VLOOKUP('Labor costs'!$B127,Settings!$DT$19:$DW$43,4,0)),Inputs!$DG20,0))</f>
        <v>0</v>
      </c>
      <c r="BY127" s="203">
        <f>IF(BX127&gt;0,BX127,IF(AND(BY$4=VLOOKUP($B127,Settings!$DT$19:$DU$43,2,0),'Labor costs'!BY$7=VLOOKUP('Labor costs'!$B127,Settings!$DT$19:$DW$43,4,0)),Inputs!$DG20,0))</f>
        <v>0</v>
      </c>
      <c r="BZ127" s="203">
        <f>IF(BY127&gt;0,BY127,IF(AND(BZ$4=VLOOKUP($B127,Settings!$DT$19:$DU$43,2,0),'Labor costs'!BZ$7=VLOOKUP('Labor costs'!$B127,Settings!$DT$19:$DW$43,4,0)),Inputs!$DG20,0))</f>
        <v>0</v>
      </c>
      <c r="CA127" s="203">
        <f>IF(BZ127&gt;0,BZ127,IF(AND(CA$4=VLOOKUP($B127,Settings!$DT$19:$DU$43,2,0),'Labor costs'!CA$7=VLOOKUP('Labor costs'!$B127,Settings!$DT$19:$DW$43,4,0)),Inputs!$DG20,0))</f>
        <v>0</v>
      </c>
      <c r="CB127" s="203">
        <f>IF(CA127&gt;0,CA127,IF(AND(CB$4=VLOOKUP($B127,Settings!$DT$19:$DU$43,2,0),'Labor costs'!CB$7=VLOOKUP('Labor costs'!$B127,Settings!$DT$19:$DW$43,4,0)),Inputs!$DG20,0))</f>
        <v>0</v>
      </c>
      <c r="CC127" s="203">
        <f>IF(CB127&gt;0,CB127,IF(AND(CC$4=VLOOKUP($B127,Settings!$DT$19:$DU$43,2,0),'Labor costs'!CC$7=VLOOKUP('Labor costs'!$B127,Settings!$DT$19:$DW$43,4,0)),Inputs!$DG20,0))</f>
        <v>0</v>
      </c>
      <c r="CD127" s="203">
        <f>IF(CC127&gt;0,CC127,IF(AND(CD$4=VLOOKUP($B127,Settings!$DT$19:$DU$43,2,0),'Labor costs'!CD$7=VLOOKUP('Labor costs'!$B127,Settings!$DT$19:$DW$43,4,0)),Inputs!$DG20,0))</f>
        <v>0</v>
      </c>
      <c r="CE127" s="203">
        <f>IF(CD127&gt;0,CD127,IF(AND(CE$4=VLOOKUP($B127,Settings!$DT$19:$DU$43,2,0),'Labor costs'!CE$7=VLOOKUP('Labor costs'!$B127,Settings!$DT$19:$DW$43,4,0)),Inputs!$DG20,0))</f>
        <v>0</v>
      </c>
      <c r="CF127" s="203">
        <f>IF(CE127&gt;0,CE127,IF(AND(CF$4=VLOOKUP($B127,Settings!$DT$19:$DU$43,2,0),'Labor costs'!CF$7=VLOOKUP('Labor costs'!$B127,Settings!$DT$19:$DW$43,4,0)),Inputs!$DG20,0))</f>
        <v>0</v>
      </c>
      <c r="CG127" s="203">
        <f>IF(CF127&gt;0,CF127,IF(AND(CG$4=VLOOKUP($B127,Settings!$DT$19:$DU$43,2,0),'Labor costs'!CG$7=VLOOKUP('Labor costs'!$B127,Settings!$DT$19:$DW$43,4,0)),Inputs!$DG20,0))</f>
        <v>0</v>
      </c>
      <c r="CH127" s="203">
        <f>IF(CG127&gt;0,CG127,IF(AND(CH$4=VLOOKUP($B127,Settings!$DT$19:$DU$43,2,0),'Labor costs'!CH$7=VLOOKUP('Labor costs'!$B127,Settings!$DT$19:$DW$43,4,0)),Inputs!$DG20,0))</f>
        <v>0</v>
      </c>
      <c r="CI127" s="203">
        <f>IF(CH127&gt;0,CH127,IF(AND(CI$4=VLOOKUP($B127,Settings!$DT$19:$DU$43,2,0),'Labor costs'!CI$7=VLOOKUP('Labor costs'!$B127,Settings!$DT$19:$DW$43,4,0)),Inputs!$DG20,0))</f>
        <v>0</v>
      </c>
      <c r="CJ127" s="203">
        <f>IF(CI127&gt;0,CI127,IF(AND(CJ$4=VLOOKUP($B127,Settings!$DT$19:$DU$43,2,0),'Labor costs'!CJ$7=VLOOKUP('Labor costs'!$B127,Settings!$DT$19:$DW$43,4,0)),Inputs!$DG20,0))</f>
        <v>0</v>
      </c>
      <c r="CK127" s="203">
        <f>IF(CJ127&gt;0,CJ127,IF(AND(CK$4=VLOOKUP($B127,Settings!$DT$19:$DU$43,2,0),'Labor costs'!CK$7=VLOOKUP('Labor costs'!$B127,Settings!$DT$19:$DW$43,4,0)),Inputs!$DG20,0))</f>
        <v>0</v>
      </c>
      <c r="CL127" s="203">
        <f>IF(CK127&gt;0,CK127,IF(AND(CL$4=VLOOKUP($B127,Settings!$DT$19:$DU$43,2,0),'Labor costs'!CL$7=VLOOKUP('Labor costs'!$B127,Settings!$DT$19:$DW$43,4,0)),Inputs!$DG20,0))</f>
        <v>0</v>
      </c>
      <c r="CM127" s="203">
        <f>IF(CL127&gt;0,CL127,IF(AND(CM$4=VLOOKUP($B127,Settings!$DT$19:$DU$43,2,0),'Labor costs'!CM$7=VLOOKUP('Labor costs'!$B127,Settings!$DT$19:$DW$43,4,0)),Inputs!$DG20,0))</f>
        <v>0</v>
      </c>
    </row>
    <row r="128" spans="2:91" hidden="1" x14ac:dyDescent="0.2">
      <c r="B128" s="205">
        <f>Inputs!DA21</f>
        <v>0</v>
      </c>
      <c r="C128" s="204"/>
      <c r="D128" s="204"/>
      <c r="E128" s="204"/>
      <c r="F128" s="204"/>
      <c r="G128" s="204"/>
      <c r="H128" s="204"/>
      <c r="I128" s="204"/>
      <c r="J128" s="204"/>
      <c r="K128" s="204"/>
      <c r="L128" s="204"/>
      <c r="M128" s="204"/>
      <c r="N128" s="204"/>
      <c r="O128" s="204"/>
      <c r="P128" s="204"/>
      <c r="Q128" s="204"/>
      <c r="R128" s="204"/>
      <c r="S128" s="204"/>
      <c r="T128" s="204"/>
      <c r="U128" s="204"/>
      <c r="V128" s="204"/>
      <c r="W128" s="204"/>
      <c r="X128" s="204"/>
      <c r="Y128" s="204"/>
      <c r="Z128" s="204"/>
      <c r="AA128" s="204"/>
      <c r="AB128" s="204"/>
      <c r="AC128" s="204"/>
      <c r="AD128" s="204"/>
      <c r="AF128" s="203">
        <f>IF(AE128&gt;0,AE128,IF(AND(AF$4=VLOOKUP($B128,Settings!$DT$19:$DU$43,2,0),'Labor costs'!AF$7=VLOOKUP('Labor costs'!$B128,Settings!$DT$19:$DW$43,4,0)),Inputs!$DG21,0))</f>
        <v>0</v>
      </c>
      <c r="AG128" s="203">
        <f>IF(AF128&gt;0,AF128,IF(AND(AG$4=VLOOKUP($B128,Settings!$DT$19:$DU$43,2,0),'Labor costs'!AG$7=VLOOKUP('Labor costs'!$B128,Settings!$DT$19:$DW$43,4,0)),Inputs!$DG21,0))</f>
        <v>0</v>
      </c>
      <c r="AH128" s="203">
        <f>IF(AG128&gt;0,AG128,IF(AND(AH$4=VLOOKUP($B128,Settings!$DT$19:$DU$43,2,0),'Labor costs'!AH$7=VLOOKUP('Labor costs'!$B128,Settings!$DT$19:$DW$43,4,0)),Inputs!$DG21,0))</f>
        <v>0</v>
      </c>
      <c r="AI128" s="203">
        <f>IF(AH128&gt;0,AH128,IF(AND(AI$4=VLOOKUP($B128,Settings!$DT$19:$DU$43,2,0),'Labor costs'!AI$7=VLOOKUP('Labor costs'!$B128,Settings!$DT$19:$DW$43,4,0)),Inputs!$DG21,0))</f>
        <v>0</v>
      </c>
      <c r="AJ128" s="203">
        <f>IF(AI128&gt;0,AI128,IF(AND(AJ$4=VLOOKUP($B128,Settings!$DT$19:$DU$43,2,0),'Labor costs'!AJ$7=VLOOKUP('Labor costs'!$B128,Settings!$DT$19:$DW$43,4,0)),Inputs!$DG21,0))</f>
        <v>0</v>
      </c>
      <c r="AK128" s="203">
        <f>IF(AJ128&gt;0,AJ128,IF(AND(AK$4=VLOOKUP($B128,Settings!$DT$19:$DU$43,2,0),'Labor costs'!AK$7=VLOOKUP('Labor costs'!$B128,Settings!$DT$19:$DW$43,4,0)),Inputs!$DG21,0))</f>
        <v>0</v>
      </c>
      <c r="AL128" s="203">
        <f>IF(AK128&gt;0,AK128,IF(AND(AL$4=VLOOKUP($B128,Settings!$DT$19:$DU$43,2,0),'Labor costs'!AL$7=VLOOKUP('Labor costs'!$B128,Settings!$DT$19:$DW$43,4,0)),Inputs!$DG21,0))</f>
        <v>0</v>
      </c>
      <c r="AM128" s="203">
        <f>IF(AL128&gt;0,AL128,IF(AND(AM$4=VLOOKUP($B128,Settings!$DT$19:$DU$43,2,0),'Labor costs'!AM$7=VLOOKUP('Labor costs'!$B128,Settings!$DT$19:$DW$43,4,0)),Inputs!$DG21,0))</f>
        <v>0</v>
      </c>
      <c r="AN128" s="203">
        <f>IF(AM128&gt;0,AM128,IF(AND(AN$4=VLOOKUP($B128,Settings!$DT$19:$DU$43,2,0),'Labor costs'!AN$7=VLOOKUP('Labor costs'!$B128,Settings!$DT$19:$DW$43,4,0)),Inputs!$DG21,0))</f>
        <v>0</v>
      </c>
      <c r="AO128" s="203">
        <f>IF(AN128&gt;0,AN128,IF(AND(AO$4=VLOOKUP($B128,Settings!$DT$19:$DU$43,2,0),'Labor costs'!AO$7=VLOOKUP('Labor costs'!$B128,Settings!$DT$19:$DW$43,4,0)),Inputs!$DG21,0))</f>
        <v>0</v>
      </c>
      <c r="AP128" s="203">
        <f>IF(AO128&gt;0,AO128,IF(AND(AP$4=VLOOKUP($B128,Settings!$DT$19:$DU$43,2,0),'Labor costs'!AP$7=VLOOKUP('Labor costs'!$B128,Settings!$DT$19:$DW$43,4,0)),Inputs!$DG21,0))</f>
        <v>0</v>
      </c>
      <c r="AQ128" s="203">
        <f>IF(AP128&gt;0,AP128,IF(AND(AQ$4=VLOOKUP($B128,Settings!$DT$19:$DU$43,2,0),'Labor costs'!AQ$7=VLOOKUP('Labor costs'!$B128,Settings!$DT$19:$DW$43,4,0)),Inputs!$DG21,0))</f>
        <v>0</v>
      </c>
      <c r="AR128" s="203">
        <f>IF(AQ128&gt;0,AQ128,IF(AND(AR$4=VLOOKUP($B128,Settings!$DT$19:$DU$43,2,0),'Labor costs'!AR$7=VLOOKUP('Labor costs'!$B128,Settings!$DT$19:$DW$43,4,0)),Inputs!$DG21,0))</f>
        <v>0</v>
      </c>
      <c r="AS128" s="203">
        <f>IF(AR128&gt;0,AR128,IF(AND(AS$4=VLOOKUP($B128,Settings!$DT$19:$DU$43,2,0),'Labor costs'!AS$7=VLOOKUP('Labor costs'!$B128,Settings!$DT$19:$DW$43,4,0)),Inputs!$DG21,0))</f>
        <v>0</v>
      </c>
      <c r="AT128" s="203">
        <f>IF(AS128&gt;0,AS128,IF(AND(AT$4=VLOOKUP($B128,Settings!$DT$19:$DU$43,2,0),'Labor costs'!AT$7=VLOOKUP('Labor costs'!$B128,Settings!$DT$19:$DW$43,4,0)),Inputs!$DG21,0))</f>
        <v>0</v>
      </c>
      <c r="AU128" s="203">
        <f>IF(AT128&gt;0,AT128,IF(AND(AU$4=VLOOKUP($B128,Settings!$DT$19:$DU$43,2,0),'Labor costs'!AU$7=VLOOKUP('Labor costs'!$B128,Settings!$DT$19:$DW$43,4,0)),Inputs!$DG21,0))</f>
        <v>0</v>
      </c>
      <c r="AV128" s="203">
        <f>IF(AU128&gt;0,AU128,IF(AND(AV$4=VLOOKUP($B128,Settings!$DT$19:$DU$43,2,0),'Labor costs'!AV$7=VLOOKUP('Labor costs'!$B128,Settings!$DT$19:$DW$43,4,0)),Inputs!$DG21,0))</f>
        <v>0</v>
      </c>
      <c r="AW128" s="203">
        <f>IF(AV128&gt;0,AV128,IF(AND(AW$4=VLOOKUP($B128,Settings!$DT$19:$DU$43,2,0),'Labor costs'!AW$7=VLOOKUP('Labor costs'!$B128,Settings!$DT$19:$DW$43,4,0)),Inputs!$DG21,0))</f>
        <v>0</v>
      </c>
      <c r="AX128" s="203">
        <f>IF(AW128&gt;0,AW128,IF(AND(AX$4=VLOOKUP($B128,Settings!$DT$19:$DU$43,2,0),'Labor costs'!AX$7=VLOOKUP('Labor costs'!$B128,Settings!$DT$19:$DW$43,4,0)),Inputs!$DG21,0))</f>
        <v>0</v>
      </c>
      <c r="AY128" s="203">
        <f>IF(AX128&gt;0,AX128,IF(AND(AY$4=VLOOKUP($B128,Settings!$DT$19:$DU$43,2,0),'Labor costs'!AY$7=VLOOKUP('Labor costs'!$B128,Settings!$DT$19:$DW$43,4,0)),Inputs!$DG21,0))</f>
        <v>0</v>
      </c>
      <c r="AZ128" s="203">
        <f>IF(AY128&gt;0,AY128,IF(AND(AZ$4=VLOOKUP($B128,Settings!$DT$19:$DU$43,2,0),'Labor costs'!AZ$7=VLOOKUP('Labor costs'!$B128,Settings!$DT$19:$DW$43,4,0)),Inputs!$DG21,0))</f>
        <v>0</v>
      </c>
      <c r="BA128" s="203">
        <f>IF(AZ128&gt;0,AZ128,IF(AND(BA$4=VLOOKUP($B128,Settings!$DT$19:$DU$43,2,0),'Labor costs'!BA$7=VLOOKUP('Labor costs'!$B128,Settings!$DT$19:$DW$43,4,0)),Inputs!$DG21,0))</f>
        <v>0</v>
      </c>
      <c r="BB128" s="203">
        <f>IF(BA128&gt;0,BA128,IF(AND(BB$4=VLOOKUP($B128,Settings!$DT$19:$DU$43,2,0),'Labor costs'!BB$7=VLOOKUP('Labor costs'!$B128,Settings!$DT$19:$DW$43,4,0)),Inputs!$DG21,0))</f>
        <v>0</v>
      </c>
      <c r="BC128" s="203">
        <f>IF(BB128&gt;0,BB128,IF(AND(BC$4=VLOOKUP($B128,Settings!$DT$19:$DU$43,2,0),'Labor costs'!BC$7=VLOOKUP('Labor costs'!$B128,Settings!$DT$19:$DW$43,4,0)),Inputs!$DG21,0))</f>
        <v>0</v>
      </c>
      <c r="BD128" s="203">
        <f>IF(BC128&gt;0,BC128,IF(AND(BD$4=VLOOKUP($B128,Settings!$DT$19:$DU$43,2,0),'Labor costs'!BD$7=VLOOKUP('Labor costs'!$B128,Settings!$DT$19:$DW$43,4,0)),Inputs!$DG21,0))</f>
        <v>0</v>
      </c>
      <c r="BE128" s="203">
        <f>IF(BD128&gt;0,BD128,IF(AND(BE$4=VLOOKUP($B128,Settings!$DT$19:$DU$43,2,0),'Labor costs'!BE$7=VLOOKUP('Labor costs'!$B128,Settings!$DT$19:$DW$43,4,0)),Inputs!$DG21,0))</f>
        <v>0</v>
      </c>
      <c r="BF128" s="203">
        <f>IF(BE128&gt;0,BE128,IF(AND(BF$4=VLOOKUP($B128,Settings!$DT$19:$DU$43,2,0),'Labor costs'!BF$7=VLOOKUP('Labor costs'!$B128,Settings!$DT$19:$DW$43,4,0)),Inputs!$DG21,0))</f>
        <v>0</v>
      </c>
      <c r="BG128" s="203">
        <f>IF(BF128&gt;0,BF128,IF(AND(BG$4=VLOOKUP($B128,Settings!$DT$19:$DU$43,2,0),'Labor costs'!BG$7=VLOOKUP('Labor costs'!$B128,Settings!$DT$19:$DW$43,4,0)),Inputs!$DG21,0))</f>
        <v>0</v>
      </c>
      <c r="BH128" s="203">
        <f>IF(BG128&gt;0,BG128,IF(AND(BH$4=VLOOKUP($B128,Settings!$DT$19:$DU$43,2,0),'Labor costs'!BH$7=VLOOKUP('Labor costs'!$B128,Settings!$DT$19:$DW$43,4,0)),Inputs!$DG21,0))</f>
        <v>0</v>
      </c>
      <c r="BI128" s="203">
        <f>IF(BH128&gt;0,BH128,IF(AND(BI$4=VLOOKUP($B128,Settings!$DT$19:$DU$43,2,0),'Labor costs'!BI$7=VLOOKUP('Labor costs'!$B128,Settings!$DT$19:$DW$43,4,0)),Inputs!$DG21,0))</f>
        <v>0</v>
      </c>
      <c r="BJ128" s="203">
        <f>IF(BI128&gt;0,BI128,IF(AND(BJ$4=VLOOKUP($B128,Settings!$DT$19:$DU$43,2,0),'Labor costs'!BJ$7=VLOOKUP('Labor costs'!$B128,Settings!$DT$19:$DW$43,4,0)),Inputs!$DG21,0))</f>
        <v>0</v>
      </c>
      <c r="BK128" s="203">
        <f>IF(BJ128&gt;0,BJ128,IF(AND(BK$4=VLOOKUP($B128,Settings!$DT$19:$DU$43,2,0),'Labor costs'!BK$7=VLOOKUP('Labor costs'!$B128,Settings!$DT$19:$DW$43,4,0)),Inputs!$DG21,0))</f>
        <v>0</v>
      </c>
      <c r="BL128" s="203">
        <f>IF(BK128&gt;0,BK128,IF(AND(BL$4=VLOOKUP($B128,Settings!$DT$19:$DU$43,2,0),'Labor costs'!BL$7=VLOOKUP('Labor costs'!$B128,Settings!$DT$19:$DW$43,4,0)),Inputs!$DG21,0))</f>
        <v>0</v>
      </c>
      <c r="BM128" s="203">
        <f>IF(BL128&gt;0,BL128,IF(AND(BM$4=VLOOKUP($B128,Settings!$DT$19:$DU$43,2,0),'Labor costs'!BM$7=VLOOKUP('Labor costs'!$B128,Settings!$DT$19:$DW$43,4,0)),Inputs!$DG21,0))</f>
        <v>0</v>
      </c>
      <c r="BN128" s="203">
        <f>IF(BM128&gt;0,BM128,IF(AND(BN$4=VLOOKUP($B128,Settings!$DT$19:$DU$43,2,0),'Labor costs'!BN$7=VLOOKUP('Labor costs'!$B128,Settings!$DT$19:$DW$43,4,0)),Inputs!$DG21,0))</f>
        <v>0</v>
      </c>
      <c r="BO128" s="203">
        <f>IF(BN128&gt;0,BN128,IF(AND(BO$4=VLOOKUP($B128,Settings!$DT$19:$DU$43,2,0),'Labor costs'!BO$7=VLOOKUP('Labor costs'!$B128,Settings!$DT$19:$DW$43,4,0)),Inputs!$DG21,0))</f>
        <v>0</v>
      </c>
      <c r="BP128" s="203">
        <f>IF(BO128&gt;0,BO128,IF(AND(BP$4=VLOOKUP($B128,Settings!$DT$19:$DU$43,2,0),'Labor costs'!BP$7=VLOOKUP('Labor costs'!$B128,Settings!$DT$19:$DW$43,4,0)),Inputs!$DG21,0))</f>
        <v>0</v>
      </c>
      <c r="BQ128" s="203">
        <f>IF(BP128&gt;0,BP128,IF(AND(BQ$4=VLOOKUP($B128,Settings!$DT$19:$DU$43,2,0),'Labor costs'!BQ$7=VLOOKUP('Labor costs'!$B128,Settings!$DT$19:$DW$43,4,0)),Inputs!$DG21,0))</f>
        <v>0</v>
      </c>
      <c r="BR128" s="203">
        <f>IF(BQ128&gt;0,BQ128,IF(AND(BR$4=VLOOKUP($B128,Settings!$DT$19:$DU$43,2,0),'Labor costs'!BR$7=VLOOKUP('Labor costs'!$B128,Settings!$DT$19:$DW$43,4,0)),Inputs!$DG21,0))</f>
        <v>0</v>
      </c>
      <c r="BS128" s="203">
        <f>IF(BR128&gt;0,BR128,IF(AND(BS$4=VLOOKUP($B128,Settings!$DT$19:$DU$43,2,0),'Labor costs'!BS$7=VLOOKUP('Labor costs'!$B128,Settings!$DT$19:$DW$43,4,0)),Inputs!$DG21,0))</f>
        <v>0</v>
      </c>
      <c r="BT128" s="203">
        <f>IF(BS128&gt;0,BS128,IF(AND(BT$4=VLOOKUP($B128,Settings!$DT$19:$DU$43,2,0),'Labor costs'!BT$7=VLOOKUP('Labor costs'!$B128,Settings!$DT$19:$DW$43,4,0)),Inputs!$DG21,0))</f>
        <v>0</v>
      </c>
      <c r="BU128" s="203">
        <f>IF(BT128&gt;0,BT128,IF(AND(BU$4=VLOOKUP($B128,Settings!$DT$19:$DU$43,2,0),'Labor costs'!BU$7=VLOOKUP('Labor costs'!$B128,Settings!$DT$19:$DW$43,4,0)),Inputs!$DG21,0))</f>
        <v>0</v>
      </c>
      <c r="BV128" s="203">
        <f>IF(BU128&gt;0,BU128,IF(AND(BV$4=VLOOKUP($B128,Settings!$DT$19:$DU$43,2,0),'Labor costs'!BV$7=VLOOKUP('Labor costs'!$B128,Settings!$DT$19:$DW$43,4,0)),Inputs!$DG21,0))</f>
        <v>0</v>
      </c>
      <c r="BW128" s="203">
        <f>IF(BV128&gt;0,BV128,IF(AND(BW$4=VLOOKUP($B128,Settings!$DT$19:$DU$43,2,0),'Labor costs'!BW$7=VLOOKUP('Labor costs'!$B128,Settings!$DT$19:$DW$43,4,0)),Inputs!$DG21,0))</f>
        <v>0</v>
      </c>
      <c r="BX128" s="203">
        <f>IF(BW128&gt;0,BW128,IF(AND(BX$4=VLOOKUP($B128,Settings!$DT$19:$DU$43,2,0),'Labor costs'!BX$7=VLOOKUP('Labor costs'!$B128,Settings!$DT$19:$DW$43,4,0)),Inputs!$DG21,0))</f>
        <v>0</v>
      </c>
      <c r="BY128" s="203">
        <f>IF(BX128&gt;0,BX128,IF(AND(BY$4=VLOOKUP($B128,Settings!$DT$19:$DU$43,2,0),'Labor costs'!BY$7=VLOOKUP('Labor costs'!$B128,Settings!$DT$19:$DW$43,4,0)),Inputs!$DG21,0))</f>
        <v>0</v>
      </c>
      <c r="BZ128" s="203">
        <f>IF(BY128&gt;0,BY128,IF(AND(BZ$4=VLOOKUP($B128,Settings!$DT$19:$DU$43,2,0),'Labor costs'!BZ$7=VLOOKUP('Labor costs'!$B128,Settings!$DT$19:$DW$43,4,0)),Inputs!$DG21,0))</f>
        <v>0</v>
      </c>
      <c r="CA128" s="203">
        <f>IF(BZ128&gt;0,BZ128,IF(AND(CA$4=VLOOKUP($B128,Settings!$DT$19:$DU$43,2,0),'Labor costs'!CA$7=VLOOKUP('Labor costs'!$B128,Settings!$DT$19:$DW$43,4,0)),Inputs!$DG21,0))</f>
        <v>0</v>
      </c>
      <c r="CB128" s="203">
        <f>IF(CA128&gt;0,CA128,IF(AND(CB$4=VLOOKUP($B128,Settings!$DT$19:$DU$43,2,0),'Labor costs'!CB$7=VLOOKUP('Labor costs'!$B128,Settings!$DT$19:$DW$43,4,0)),Inputs!$DG21,0))</f>
        <v>0</v>
      </c>
      <c r="CC128" s="203">
        <f>IF(CB128&gt;0,CB128,IF(AND(CC$4=VLOOKUP($B128,Settings!$DT$19:$DU$43,2,0),'Labor costs'!CC$7=VLOOKUP('Labor costs'!$B128,Settings!$DT$19:$DW$43,4,0)),Inputs!$DG21,0))</f>
        <v>0</v>
      </c>
      <c r="CD128" s="203">
        <f>IF(CC128&gt;0,CC128,IF(AND(CD$4=VLOOKUP($B128,Settings!$DT$19:$DU$43,2,0),'Labor costs'!CD$7=VLOOKUP('Labor costs'!$B128,Settings!$DT$19:$DW$43,4,0)),Inputs!$DG21,0))</f>
        <v>0</v>
      </c>
      <c r="CE128" s="203">
        <f>IF(CD128&gt;0,CD128,IF(AND(CE$4=VLOOKUP($B128,Settings!$DT$19:$DU$43,2,0),'Labor costs'!CE$7=VLOOKUP('Labor costs'!$B128,Settings!$DT$19:$DW$43,4,0)),Inputs!$DG21,0))</f>
        <v>0</v>
      </c>
      <c r="CF128" s="203">
        <f>IF(CE128&gt;0,CE128,IF(AND(CF$4=VLOOKUP($B128,Settings!$DT$19:$DU$43,2,0),'Labor costs'!CF$7=VLOOKUP('Labor costs'!$B128,Settings!$DT$19:$DW$43,4,0)),Inputs!$DG21,0))</f>
        <v>0</v>
      </c>
      <c r="CG128" s="203">
        <f>IF(CF128&gt;0,CF128,IF(AND(CG$4=VLOOKUP($B128,Settings!$DT$19:$DU$43,2,0),'Labor costs'!CG$7=VLOOKUP('Labor costs'!$B128,Settings!$DT$19:$DW$43,4,0)),Inputs!$DG21,0))</f>
        <v>0</v>
      </c>
      <c r="CH128" s="203">
        <f>IF(CG128&gt;0,CG128,IF(AND(CH$4=VLOOKUP($B128,Settings!$DT$19:$DU$43,2,0),'Labor costs'!CH$7=VLOOKUP('Labor costs'!$B128,Settings!$DT$19:$DW$43,4,0)),Inputs!$DG21,0))</f>
        <v>0</v>
      </c>
      <c r="CI128" s="203">
        <f>IF(CH128&gt;0,CH128,IF(AND(CI$4=VLOOKUP($B128,Settings!$DT$19:$DU$43,2,0),'Labor costs'!CI$7=VLOOKUP('Labor costs'!$B128,Settings!$DT$19:$DW$43,4,0)),Inputs!$DG21,0))</f>
        <v>0</v>
      </c>
      <c r="CJ128" s="203">
        <f>IF(CI128&gt;0,CI128,IF(AND(CJ$4=VLOOKUP($B128,Settings!$DT$19:$DU$43,2,0),'Labor costs'!CJ$7=VLOOKUP('Labor costs'!$B128,Settings!$DT$19:$DW$43,4,0)),Inputs!$DG21,0))</f>
        <v>0</v>
      </c>
      <c r="CK128" s="203">
        <f>IF(CJ128&gt;0,CJ128,IF(AND(CK$4=VLOOKUP($B128,Settings!$DT$19:$DU$43,2,0),'Labor costs'!CK$7=VLOOKUP('Labor costs'!$B128,Settings!$DT$19:$DW$43,4,0)),Inputs!$DG21,0))</f>
        <v>0</v>
      </c>
      <c r="CL128" s="203">
        <f>IF(CK128&gt;0,CK128,IF(AND(CL$4=VLOOKUP($B128,Settings!$DT$19:$DU$43,2,0),'Labor costs'!CL$7=VLOOKUP('Labor costs'!$B128,Settings!$DT$19:$DW$43,4,0)),Inputs!$DG21,0))</f>
        <v>0</v>
      </c>
      <c r="CM128" s="203">
        <f>IF(CL128&gt;0,CL128,IF(AND(CM$4=VLOOKUP($B128,Settings!$DT$19:$DU$43,2,0),'Labor costs'!CM$7=VLOOKUP('Labor costs'!$B128,Settings!$DT$19:$DW$43,4,0)),Inputs!$DG21,0))</f>
        <v>0</v>
      </c>
    </row>
    <row r="129" spans="2:91" hidden="1" x14ac:dyDescent="0.2">
      <c r="B129" s="205">
        <f>Inputs!DA22</f>
        <v>0</v>
      </c>
      <c r="C129" s="204"/>
      <c r="D129" s="204"/>
      <c r="E129" s="204"/>
      <c r="F129" s="204"/>
      <c r="G129" s="204"/>
      <c r="H129" s="204"/>
      <c r="I129" s="204"/>
      <c r="J129" s="204"/>
      <c r="K129" s="204"/>
      <c r="L129" s="204"/>
      <c r="M129" s="204"/>
      <c r="N129" s="204"/>
      <c r="O129" s="204"/>
      <c r="P129" s="204"/>
      <c r="Q129" s="204"/>
      <c r="R129" s="204"/>
      <c r="S129" s="204"/>
      <c r="T129" s="204"/>
      <c r="U129" s="204"/>
      <c r="V129" s="204"/>
      <c r="W129" s="204"/>
      <c r="X129" s="204"/>
      <c r="Y129" s="204"/>
      <c r="Z129" s="204"/>
      <c r="AA129" s="204"/>
      <c r="AB129" s="204"/>
      <c r="AC129" s="204"/>
      <c r="AD129" s="204"/>
      <c r="AF129" s="203">
        <f>IF(AE129&gt;0,AE129,IF(AND(AF$4=VLOOKUP($B129,Settings!$DT$19:$DU$43,2,0),'Labor costs'!AF$7=VLOOKUP('Labor costs'!$B129,Settings!$DT$19:$DW$43,4,0)),Inputs!$DG22,0))</f>
        <v>0</v>
      </c>
      <c r="AG129" s="203">
        <f>IF(AF129&gt;0,AF129,IF(AND(AG$4=VLOOKUP($B129,Settings!$DT$19:$DU$43,2,0),'Labor costs'!AG$7=VLOOKUP('Labor costs'!$B129,Settings!$DT$19:$DW$43,4,0)),Inputs!$DG22,0))</f>
        <v>0</v>
      </c>
      <c r="AH129" s="203">
        <f>IF(AG129&gt;0,AG129,IF(AND(AH$4=VLOOKUP($B129,Settings!$DT$19:$DU$43,2,0),'Labor costs'!AH$7=VLOOKUP('Labor costs'!$B129,Settings!$DT$19:$DW$43,4,0)),Inputs!$DG22,0))</f>
        <v>0</v>
      </c>
      <c r="AI129" s="203">
        <f>IF(AH129&gt;0,AH129,IF(AND(AI$4=VLOOKUP($B129,Settings!$DT$19:$DU$43,2,0),'Labor costs'!AI$7=VLOOKUP('Labor costs'!$B129,Settings!$DT$19:$DW$43,4,0)),Inputs!$DG22,0))</f>
        <v>0</v>
      </c>
      <c r="AJ129" s="203">
        <f>IF(AI129&gt;0,AI129,IF(AND(AJ$4=VLOOKUP($B129,Settings!$DT$19:$DU$43,2,0),'Labor costs'!AJ$7=VLOOKUP('Labor costs'!$B129,Settings!$DT$19:$DW$43,4,0)),Inputs!$DG22,0))</f>
        <v>0</v>
      </c>
      <c r="AK129" s="203">
        <f>IF(AJ129&gt;0,AJ129,IF(AND(AK$4=VLOOKUP($B129,Settings!$DT$19:$DU$43,2,0),'Labor costs'!AK$7=VLOOKUP('Labor costs'!$B129,Settings!$DT$19:$DW$43,4,0)),Inputs!$DG22,0))</f>
        <v>0</v>
      </c>
      <c r="AL129" s="203">
        <f>IF(AK129&gt;0,AK129,IF(AND(AL$4=VLOOKUP($B129,Settings!$DT$19:$DU$43,2,0),'Labor costs'!AL$7=VLOOKUP('Labor costs'!$B129,Settings!$DT$19:$DW$43,4,0)),Inputs!$DG22,0))</f>
        <v>0</v>
      </c>
      <c r="AM129" s="203">
        <f>IF(AL129&gt;0,AL129,IF(AND(AM$4=VLOOKUP($B129,Settings!$DT$19:$DU$43,2,0),'Labor costs'!AM$7=VLOOKUP('Labor costs'!$B129,Settings!$DT$19:$DW$43,4,0)),Inputs!$DG22,0))</f>
        <v>0</v>
      </c>
      <c r="AN129" s="203">
        <f>IF(AM129&gt;0,AM129,IF(AND(AN$4=VLOOKUP($B129,Settings!$DT$19:$DU$43,2,0),'Labor costs'!AN$7=VLOOKUP('Labor costs'!$B129,Settings!$DT$19:$DW$43,4,0)),Inputs!$DG22,0))</f>
        <v>0</v>
      </c>
      <c r="AO129" s="203">
        <f>IF(AN129&gt;0,AN129,IF(AND(AO$4=VLOOKUP($B129,Settings!$DT$19:$DU$43,2,0),'Labor costs'!AO$7=VLOOKUP('Labor costs'!$B129,Settings!$DT$19:$DW$43,4,0)),Inputs!$DG22,0))</f>
        <v>0</v>
      </c>
      <c r="AP129" s="203">
        <f>IF(AO129&gt;0,AO129,IF(AND(AP$4=VLOOKUP($B129,Settings!$DT$19:$DU$43,2,0),'Labor costs'!AP$7=VLOOKUP('Labor costs'!$B129,Settings!$DT$19:$DW$43,4,0)),Inputs!$DG22,0))</f>
        <v>0</v>
      </c>
      <c r="AQ129" s="203">
        <f>IF(AP129&gt;0,AP129,IF(AND(AQ$4=VLOOKUP($B129,Settings!$DT$19:$DU$43,2,0),'Labor costs'!AQ$7=VLOOKUP('Labor costs'!$B129,Settings!$DT$19:$DW$43,4,0)),Inputs!$DG22,0))</f>
        <v>0</v>
      </c>
      <c r="AR129" s="203">
        <f>IF(AQ129&gt;0,AQ129,IF(AND(AR$4=VLOOKUP($B129,Settings!$DT$19:$DU$43,2,0),'Labor costs'!AR$7=VLOOKUP('Labor costs'!$B129,Settings!$DT$19:$DW$43,4,0)),Inputs!$DG22,0))</f>
        <v>0</v>
      </c>
      <c r="AS129" s="203">
        <f>IF(AR129&gt;0,AR129,IF(AND(AS$4=VLOOKUP($B129,Settings!$DT$19:$DU$43,2,0),'Labor costs'!AS$7=VLOOKUP('Labor costs'!$B129,Settings!$DT$19:$DW$43,4,0)),Inputs!$DG22,0))</f>
        <v>0</v>
      </c>
      <c r="AT129" s="203">
        <f>IF(AS129&gt;0,AS129,IF(AND(AT$4=VLOOKUP($B129,Settings!$DT$19:$DU$43,2,0),'Labor costs'!AT$7=VLOOKUP('Labor costs'!$B129,Settings!$DT$19:$DW$43,4,0)),Inputs!$DG22,0))</f>
        <v>0</v>
      </c>
      <c r="AU129" s="203">
        <f>IF(AT129&gt;0,AT129,IF(AND(AU$4=VLOOKUP($B129,Settings!$DT$19:$DU$43,2,0),'Labor costs'!AU$7=VLOOKUP('Labor costs'!$B129,Settings!$DT$19:$DW$43,4,0)),Inputs!$DG22,0))</f>
        <v>0</v>
      </c>
      <c r="AV129" s="203">
        <f>IF(AU129&gt;0,AU129,IF(AND(AV$4=VLOOKUP($B129,Settings!$DT$19:$DU$43,2,0),'Labor costs'!AV$7=VLOOKUP('Labor costs'!$B129,Settings!$DT$19:$DW$43,4,0)),Inputs!$DG22,0))</f>
        <v>0</v>
      </c>
      <c r="AW129" s="203">
        <f>IF(AV129&gt;0,AV129,IF(AND(AW$4=VLOOKUP($B129,Settings!$DT$19:$DU$43,2,0),'Labor costs'!AW$7=VLOOKUP('Labor costs'!$B129,Settings!$DT$19:$DW$43,4,0)),Inputs!$DG22,0))</f>
        <v>0</v>
      </c>
      <c r="AX129" s="203">
        <f>IF(AW129&gt;0,AW129,IF(AND(AX$4=VLOOKUP($B129,Settings!$DT$19:$DU$43,2,0),'Labor costs'!AX$7=VLOOKUP('Labor costs'!$B129,Settings!$DT$19:$DW$43,4,0)),Inputs!$DG22,0))</f>
        <v>0</v>
      </c>
      <c r="AY129" s="203">
        <f>IF(AX129&gt;0,AX129,IF(AND(AY$4=VLOOKUP($B129,Settings!$DT$19:$DU$43,2,0),'Labor costs'!AY$7=VLOOKUP('Labor costs'!$B129,Settings!$DT$19:$DW$43,4,0)),Inputs!$DG22,0))</f>
        <v>0</v>
      </c>
      <c r="AZ129" s="203">
        <f>IF(AY129&gt;0,AY129,IF(AND(AZ$4=VLOOKUP($B129,Settings!$DT$19:$DU$43,2,0),'Labor costs'!AZ$7=VLOOKUP('Labor costs'!$B129,Settings!$DT$19:$DW$43,4,0)),Inputs!$DG22,0))</f>
        <v>0</v>
      </c>
      <c r="BA129" s="203">
        <f>IF(AZ129&gt;0,AZ129,IF(AND(BA$4=VLOOKUP($B129,Settings!$DT$19:$DU$43,2,0),'Labor costs'!BA$7=VLOOKUP('Labor costs'!$B129,Settings!$DT$19:$DW$43,4,0)),Inputs!$DG22,0))</f>
        <v>0</v>
      </c>
      <c r="BB129" s="203">
        <f>IF(BA129&gt;0,BA129,IF(AND(BB$4=VLOOKUP($B129,Settings!$DT$19:$DU$43,2,0),'Labor costs'!BB$7=VLOOKUP('Labor costs'!$B129,Settings!$DT$19:$DW$43,4,0)),Inputs!$DG22,0))</f>
        <v>0</v>
      </c>
      <c r="BC129" s="203">
        <f>IF(BB129&gt;0,BB129,IF(AND(BC$4=VLOOKUP($B129,Settings!$DT$19:$DU$43,2,0),'Labor costs'!BC$7=VLOOKUP('Labor costs'!$B129,Settings!$DT$19:$DW$43,4,0)),Inputs!$DG22,0))</f>
        <v>0</v>
      </c>
      <c r="BD129" s="203">
        <f>IF(BC129&gt;0,BC129,IF(AND(BD$4=VLOOKUP($B129,Settings!$DT$19:$DU$43,2,0),'Labor costs'!BD$7=VLOOKUP('Labor costs'!$B129,Settings!$DT$19:$DW$43,4,0)),Inputs!$DG22,0))</f>
        <v>0</v>
      </c>
      <c r="BE129" s="203">
        <f>IF(BD129&gt;0,BD129,IF(AND(BE$4=VLOOKUP($B129,Settings!$DT$19:$DU$43,2,0),'Labor costs'!BE$7=VLOOKUP('Labor costs'!$B129,Settings!$DT$19:$DW$43,4,0)),Inputs!$DG22,0))</f>
        <v>0</v>
      </c>
      <c r="BF129" s="203">
        <f>IF(BE129&gt;0,BE129,IF(AND(BF$4=VLOOKUP($B129,Settings!$DT$19:$DU$43,2,0),'Labor costs'!BF$7=VLOOKUP('Labor costs'!$B129,Settings!$DT$19:$DW$43,4,0)),Inputs!$DG22,0))</f>
        <v>0</v>
      </c>
      <c r="BG129" s="203">
        <f>IF(BF129&gt;0,BF129,IF(AND(BG$4=VLOOKUP($B129,Settings!$DT$19:$DU$43,2,0),'Labor costs'!BG$7=VLOOKUP('Labor costs'!$B129,Settings!$DT$19:$DW$43,4,0)),Inputs!$DG22,0))</f>
        <v>0</v>
      </c>
      <c r="BH129" s="203">
        <f>IF(BG129&gt;0,BG129,IF(AND(BH$4=VLOOKUP($B129,Settings!$DT$19:$DU$43,2,0),'Labor costs'!BH$7=VLOOKUP('Labor costs'!$B129,Settings!$DT$19:$DW$43,4,0)),Inputs!$DG22,0))</f>
        <v>0</v>
      </c>
      <c r="BI129" s="203">
        <f>IF(BH129&gt;0,BH129,IF(AND(BI$4=VLOOKUP($B129,Settings!$DT$19:$DU$43,2,0),'Labor costs'!BI$7=VLOOKUP('Labor costs'!$B129,Settings!$DT$19:$DW$43,4,0)),Inputs!$DG22,0))</f>
        <v>0</v>
      </c>
      <c r="BJ129" s="203">
        <f>IF(BI129&gt;0,BI129,IF(AND(BJ$4=VLOOKUP($B129,Settings!$DT$19:$DU$43,2,0),'Labor costs'!BJ$7=VLOOKUP('Labor costs'!$B129,Settings!$DT$19:$DW$43,4,0)),Inputs!$DG22,0))</f>
        <v>0</v>
      </c>
      <c r="BK129" s="203">
        <f>IF(BJ129&gt;0,BJ129,IF(AND(BK$4=VLOOKUP($B129,Settings!$DT$19:$DU$43,2,0),'Labor costs'!BK$7=VLOOKUP('Labor costs'!$B129,Settings!$DT$19:$DW$43,4,0)),Inputs!$DG22,0))</f>
        <v>0</v>
      </c>
      <c r="BL129" s="203">
        <f>IF(BK129&gt;0,BK129,IF(AND(BL$4=VLOOKUP($B129,Settings!$DT$19:$DU$43,2,0),'Labor costs'!BL$7=VLOOKUP('Labor costs'!$B129,Settings!$DT$19:$DW$43,4,0)),Inputs!$DG22,0))</f>
        <v>0</v>
      </c>
      <c r="BM129" s="203">
        <f>IF(BL129&gt;0,BL129,IF(AND(BM$4=VLOOKUP($B129,Settings!$DT$19:$DU$43,2,0),'Labor costs'!BM$7=VLOOKUP('Labor costs'!$B129,Settings!$DT$19:$DW$43,4,0)),Inputs!$DG22,0))</f>
        <v>0</v>
      </c>
      <c r="BN129" s="203">
        <f>IF(BM129&gt;0,BM129,IF(AND(BN$4=VLOOKUP($B129,Settings!$DT$19:$DU$43,2,0),'Labor costs'!BN$7=VLOOKUP('Labor costs'!$B129,Settings!$DT$19:$DW$43,4,0)),Inputs!$DG22,0))</f>
        <v>0</v>
      </c>
      <c r="BO129" s="203">
        <f>IF(BN129&gt;0,BN129,IF(AND(BO$4=VLOOKUP($B129,Settings!$DT$19:$DU$43,2,0),'Labor costs'!BO$7=VLOOKUP('Labor costs'!$B129,Settings!$DT$19:$DW$43,4,0)),Inputs!$DG22,0))</f>
        <v>0</v>
      </c>
      <c r="BP129" s="203">
        <f>IF(BO129&gt;0,BO129,IF(AND(BP$4=VLOOKUP($B129,Settings!$DT$19:$DU$43,2,0),'Labor costs'!BP$7=VLOOKUP('Labor costs'!$B129,Settings!$DT$19:$DW$43,4,0)),Inputs!$DG22,0))</f>
        <v>0</v>
      </c>
      <c r="BQ129" s="203">
        <f>IF(BP129&gt;0,BP129,IF(AND(BQ$4=VLOOKUP($B129,Settings!$DT$19:$DU$43,2,0),'Labor costs'!BQ$7=VLOOKUP('Labor costs'!$B129,Settings!$DT$19:$DW$43,4,0)),Inputs!$DG22,0))</f>
        <v>0</v>
      </c>
      <c r="BR129" s="203">
        <f>IF(BQ129&gt;0,BQ129,IF(AND(BR$4=VLOOKUP($B129,Settings!$DT$19:$DU$43,2,0),'Labor costs'!BR$7=VLOOKUP('Labor costs'!$B129,Settings!$DT$19:$DW$43,4,0)),Inputs!$DG22,0))</f>
        <v>0</v>
      </c>
      <c r="BS129" s="203">
        <f>IF(BR129&gt;0,BR129,IF(AND(BS$4=VLOOKUP($B129,Settings!$DT$19:$DU$43,2,0),'Labor costs'!BS$7=VLOOKUP('Labor costs'!$B129,Settings!$DT$19:$DW$43,4,0)),Inputs!$DG22,0))</f>
        <v>0</v>
      </c>
      <c r="BT129" s="203">
        <f>IF(BS129&gt;0,BS129,IF(AND(BT$4=VLOOKUP($B129,Settings!$DT$19:$DU$43,2,0),'Labor costs'!BT$7=VLOOKUP('Labor costs'!$B129,Settings!$DT$19:$DW$43,4,0)),Inputs!$DG22,0))</f>
        <v>0</v>
      </c>
      <c r="BU129" s="203">
        <f>IF(BT129&gt;0,BT129,IF(AND(BU$4=VLOOKUP($B129,Settings!$DT$19:$DU$43,2,0),'Labor costs'!BU$7=VLOOKUP('Labor costs'!$B129,Settings!$DT$19:$DW$43,4,0)),Inputs!$DG22,0))</f>
        <v>0</v>
      </c>
      <c r="BV129" s="203">
        <f>IF(BU129&gt;0,BU129,IF(AND(BV$4=VLOOKUP($B129,Settings!$DT$19:$DU$43,2,0),'Labor costs'!BV$7=VLOOKUP('Labor costs'!$B129,Settings!$DT$19:$DW$43,4,0)),Inputs!$DG22,0))</f>
        <v>0</v>
      </c>
      <c r="BW129" s="203">
        <f>IF(BV129&gt;0,BV129,IF(AND(BW$4=VLOOKUP($B129,Settings!$DT$19:$DU$43,2,0),'Labor costs'!BW$7=VLOOKUP('Labor costs'!$B129,Settings!$DT$19:$DW$43,4,0)),Inputs!$DG22,0))</f>
        <v>0</v>
      </c>
      <c r="BX129" s="203">
        <f>IF(BW129&gt;0,BW129,IF(AND(BX$4=VLOOKUP($B129,Settings!$DT$19:$DU$43,2,0),'Labor costs'!BX$7=VLOOKUP('Labor costs'!$B129,Settings!$DT$19:$DW$43,4,0)),Inputs!$DG22,0))</f>
        <v>0</v>
      </c>
      <c r="BY129" s="203">
        <f>IF(BX129&gt;0,BX129,IF(AND(BY$4=VLOOKUP($B129,Settings!$DT$19:$DU$43,2,0),'Labor costs'!BY$7=VLOOKUP('Labor costs'!$B129,Settings!$DT$19:$DW$43,4,0)),Inputs!$DG22,0))</f>
        <v>0</v>
      </c>
      <c r="BZ129" s="203">
        <f>IF(BY129&gt;0,BY129,IF(AND(BZ$4=VLOOKUP($B129,Settings!$DT$19:$DU$43,2,0),'Labor costs'!BZ$7=VLOOKUP('Labor costs'!$B129,Settings!$DT$19:$DW$43,4,0)),Inputs!$DG22,0))</f>
        <v>0</v>
      </c>
      <c r="CA129" s="203">
        <f>IF(BZ129&gt;0,BZ129,IF(AND(CA$4=VLOOKUP($B129,Settings!$DT$19:$DU$43,2,0),'Labor costs'!CA$7=VLOOKUP('Labor costs'!$B129,Settings!$DT$19:$DW$43,4,0)),Inputs!$DG22,0))</f>
        <v>0</v>
      </c>
      <c r="CB129" s="203">
        <f>IF(CA129&gt;0,CA129,IF(AND(CB$4=VLOOKUP($B129,Settings!$DT$19:$DU$43,2,0),'Labor costs'!CB$7=VLOOKUP('Labor costs'!$B129,Settings!$DT$19:$DW$43,4,0)),Inputs!$DG22,0))</f>
        <v>0</v>
      </c>
      <c r="CC129" s="203">
        <f>IF(CB129&gt;0,CB129,IF(AND(CC$4=VLOOKUP($B129,Settings!$DT$19:$DU$43,2,0),'Labor costs'!CC$7=VLOOKUP('Labor costs'!$B129,Settings!$DT$19:$DW$43,4,0)),Inputs!$DG22,0))</f>
        <v>0</v>
      </c>
      <c r="CD129" s="203">
        <f>IF(CC129&gt;0,CC129,IF(AND(CD$4=VLOOKUP($B129,Settings!$DT$19:$DU$43,2,0),'Labor costs'!CD$7=VLOOKUP('Labor costs'!$B129,Settings!$DT$19:$DW$43,4,0)),Inputs!$DG22,0))</f>
        <v>0</v>
      </c>
      <c r="CE129" s="203">
        <f>IF(CD129&gt;0,CD129,IF(AND(CE$4=VLOOKUP($B129,Settings!$DT$19:$DU$43,2,0),'Labor costs'!CE$7=VLOOKUP('Labor costs'!$B129,Settings!$DT$19:$DW$43,4,0)),Inputs!$DG22,0))</f>
        <v>0</v>
      </c>
      <c r="CF129" s="203">
        <f>IF(CE129&gt;0,CE129,IF(AND(CF$4=VLOOKUP($B129,Settings!$DT$19:$DU$43,2,0),'Labor costs'!CF$7=VLOOKUP('Labor costs'!$B129,Settings!$DT$19:$DW$43,4,0)),Inputs!$DG22,0))</f>
        <v>0</v>
      </c>
      <c r="CG129" s="203">
        <f>IF(CF129&gt;0,CF129,IF(AND(CG$4=VLOOKUP($B129,Settings!$DT$19:$DU$43,2,0),'Labor costs'!CG$7=VLOOKUP('Labor costs'!$B129,Settings!$DT$19:$DW$43,4,0)),Inputs!$DG22,0))</f>
        <v>0</v>
      </c>
      <c r="CH129" s="203">
        <f>IF(CG129&gt;0,CG129,IF(AND(CH$4=VLOOKUP($B129,Settings!$DT$19:$DU$43,2,0),'Labor costs'!CH$7=VLOOKUP('Labor costs'!$B129,Settings!$DT$19:$DW$43,4,0)),Inputs!$DG22,0))</f>
        <v>0</v>
      </c>
      <c r="CI129" s="203">
        <f>IF(CH129&gt;0,CH129,IF(AND(CI$4=VLOOKUP($B129,Settings!$DT$19:$DU$43,2,0),'Labor costs'!CI$7=VLOOKUP('Labor costs'!$B129,Settings!$DT$19:$DW$43,4,0)),Inputs!$DG22,0))</f>
        <v>0</v>
      </c>
      <c r="CJ129" s="203">
        <f>IF(CI129&gt;0,CI129,IF(AND(CJ$4=VLOOKUP($B129,Settings!$DT$19:$DU$43,2,0),'Labor costs'!CJ$7=VLOOKUP('Labor costs'!$B129,Settings!$DT$19:$DW$43,4,0)),Inputs!$DG22,0))</f>
        <v>0</v>
      </c>
      <c r="CK129" s="203">
        <f>IF(CJ129&gt;0,CJ129,IF(AND(CK$4=VLOOKUP($B129,Settings!$DT$19:$DU$43,2,0),'Labor costs'!CK$7=VLOOKUP('Labor costs'!$B129,Settings!$DT$19:$DW$43,4,0)),Inputs!$DG22,0))</f>
        <v>0</v>
      </c>
      <c r="CL129" s="203">
        <f>IF(CK129&gt;0,CK129,IF(AND(CL$4=VLOOKUP($B129,Settings!$DT$19:$DU$43,2,0),'Labor costs'!CL$7=VLOOKUP('Labor costs'!$B129,Settings!$DT$19:$DW$43,4,0)),Inputs!$DG22,0))</f>
        <v>0</v>
      </c>
      <c r="CM129" s="203">
        <f>IF(CL129&gt;0,CL129,IF(AND(CM$4=VLOOKUP($B129,Settings!$DT$19:$DU$43,2,0),'Labor costs'!CM$7=VLOOKUP('Labor costs'!$B129,Settings!$DT$19:$DW$43,4,0)),Inputs!$DG22,0))</f>
        <v>0</v>
      </c>
    </row>
    <row r="130" spans="2:91" hidden="1" x14ac:dyDescent="0.2">
      <c r="B130" s="205">
        <f>Inputs!DA23</f>
        <v>0</v>
      </c>
      <c r="C130" s="204"/>
      <c r="D130" s="204"/>
      <c r="E130" s="204"/>
      <c r="F130" s="204"/>
      <c r="G130" s="204"/>
      <c r="H130" s="204"/>
      <c r="I130" s="204"/>
      <c r="J130" s="204"/>
      <c r="K130" s="204"/>
      <c r="L130" s="204"/>
      <c r="M130" s="204"/>
      <c r="N130" s="204"/>
      <c r="O130" s="204"/>
      <c r="P130" s="204"/>
      <c r="Q130" s="204"/>
      <c r="R130" s="204"/>
      <c r="S130" s="204"/>
      <c r="T130" s="204"/>
      <c r="U130" s="204"/>
      <c r="V130" s="204"/>
      <c r="W130" s="204"/>
      <c r="X130" s="204"/>
      <c r="Y130" s="204"/>
      <c r="Z130" s="204"/>
      <c r="AA130" s="204"/>
      <c r="AB130" s="204"/>
      <c r="AC130" s="204"/>
      <c r="AD130" s="204"/>
      <c r="AF130" s="203">
        <f>IF(AE130&gt;0,AE130,IF(AND(AF$4=VLOOKUP($B130,Settings!$DT$19:$DU$43,2,0),'Labor costs'!AF$7=VLOOKUP('Labor costs'!$B130,Settings!$DT$19:$DW$43,4,0)),Inputs!$DG23,0))</f>
        <v>0</v>
      </c>
      <c r="AG130" s="203">
        <f>IF(AF130&gt;0,AF130,IF(AND(AG$4=VLOOKUP($B130,Settings!$DT$19:$DU$43,2,0),'Labor costs'!AG$7=VLOOKUP('Labor costs'!$B130,Settings!$DT$19:$DW$43,4,0)),Inputs!$DG23,0))</f>
        <v>0</v>
      </c>
      <c r="AH130" s="203">
        <f>IF(AG130&gt;0,AG130,IF(AND(AH$4=VLOOKUP($B130,Settings!$DT$19:$DU$43,2,0),'Labor costs'!AH$7=VLOOKUP('Labor costs'!$B130,Settings!$DT$19:$DW$43,4,0)),Inputs!$DG23,0))</f>
        <v>0</v>
      </c>
      <c r="AI130" s="203">
        <f>IF(AH130&gt;0,AH130,IF(AND(AI$4=VLOOKUP($B130,Settings!$DT$19:$DU$43,2,0),'Labor costs'!AI$7=VLOOKUP('Labor costs'!$B130,Settings!$DT$19:$DW$43,4,0)),Inputs!$DG23,0))</f>
        <v>0</v>
      </c>
      <c r="AJ130" s="203">
        <f>IF(AI130&gt;0,AI130,IF(AND(AJ$4=VLOOKUP($B130,Settings!$DT$19:$DU$43,2,0),'Labor costs'!AJ$7=VLOOKUP('Labor costs'!$B130,Settings!$DT$19:$DW$43,4,0)),Inputs!$DG23,0))</f>
        <v>0</v>
      </c>
      <c r="AK130" s="203">
        <f>IF(AJ130&gt;0,AJ130,IF(AND(AK$4=VLOOKUP($B130,Settings!$DT$19:$DU$43,2,0),'Labor costs'!AK$7=VLOOKUP('Labor costs'!$B130,Settings!$DT$19:$DW$43,4,0)),Inputs!$DG23,0))</f>
        <v>0</v>
      </c>
      <c r="AL130" s="203">
        <f>IF(AK130&gt;0,AK130,IF(AND(AL$4=VLOOKUP($B130,Settings!$DT$19:$DU$43,2,0),'Labor costs'!AL$7=VLOOKUP('Labor costs'!$B130,Settings!$DT$19:$DW$43,4,0)),Inputs!$DG23,0))</f>
        <v>0</v>
      </c>
      <c r="AM130" s="203">
        <f>IF(AL130&gt;0,AL130,IF(AND(AM$4=VLOOKUP($B130,Settings!$DT$19:$DU$43,2,0),'Labor costs'!AM$7=VLOOKUP('Labor costs'!$B130,Settings!$DT$19:$DW$43,4,0)),Inputs!$DG23,0))</f>
        <v>0</v>
      </c>
      <c r="AN130" s="203">
        <f>IF(AM130&gt;0,AM130,IF(AND(AN$4=VLOOKUP($B130,Settings!$DT$19:$DU$43,2,0),'Labor costs'!AN$7=VLOOKUP('Labor costs'!$B130,Settings!$DT$19:$DW$43,4,0)),Inputs!$DG23,0))</f>
        <v>0</v>
      </c>
      <c r="AO130" s="203">
        <f>IF(AN130&gt;0,AN130,IF(AND(AO$4=VLOOKUP($B130,Settings!$DT$19:$DU$43,2,0),'Labor costs'!AO$7=VLOOKUP('Labor costs'!$B130,Settings!$DT$19:$DW$43,4,0)),Inputs!$DG23,0))</f>
        <v>0</v>
      </c>
      <c r="AP130" s="203">
        <f>IF(AO130&gt;0,AO130,IF(AND(AP$4=VLOOKUP($B130,Settings!$DT$19:$DU$43,2,0),'Labor costs'!AP$7=VLOOKUP('Labor costs'!$B130,Settings!$DT$19:$DW$43,4,0)),Inputs!$DG23,0))</f>
        <v>0</v>
      </c>
      <c r="AQ130" s="203">
        <f>IF(AP130&gt;0,AP130,IF(AND(AQ$4=VLOOKUP($B130,Settings!$DT$19:$DU$43,2,0),'Labor costs'!AQ$7=VLOOKUP('Labor costs'!$B130,Settings!$DT$19:$DW$43,4,0)),Inputs!$DG23,0))</f>
        <v>0</v>
      </c>
      <c r="AR130" s="203">
        <f>IF(AQ130&gt;0,AQ130,IF(AND(AR$4=VLOOKUP($B130,Settings!$DT$19:$DU$43,2,0),'Labor costs'!AR$7=VLOOKUP('Labor costs'!$B130,Settings!$DT$19:$DW$43,4,0)),Inputs!$DG23,0))</f>
        <v>0</v>
      </c>
      <c r="AS130" s="203">
        <f>IF(AR130&gt;0,AR130,IF(AND(AS$4=VLOOKUP($B130,Settings!$DT$19:$DU$43,2,0),'Labor costs'!AS$7=VLOOKUP('Labor costs'!$B130,Settings!$DT$19:$DW$43,4,0)),Inputs!$DG23,0))</f>
        <v>0</v>
      </c>
      <c r="AT130" s="203">
        <f>IF(AS130&gt;0,AS130,IF(AND(AT$4=VLOOKUP($B130,Settings!$DT$19:$DU$43,2,0),'Labor costs'!AT$7=VLOOKUP('Labor costs'!$B130,Settings!$DT$19:$DW$43,4,0)),Inputs!$DG23,0))</f>
        <v>0</v>
      </c>
      <c r="AU130" s="203">
        <f>IF(AT130&gt;0,AT130,IF(AND(AU$4=VLOOKUP($B130,Settings!$DT$19:$DU$43,2,0),'Labor costs'!AU$7=VLOOKUP('Labor costs'!$B130,Settings!$DT$19:$DW$43,4,0)),Inputs!$DG23,0))</f>
        <v>0</v>
      </c>
      <c r="AV130" s="203">
        <f>IF(AU130&gt;0,AU130,IF(AND(AV$4=VLOOKUP($B130,Settings!$DT$19:$DU$43,2,0),'Labor costs'!AV$7=VLOOKUP('Labor costs'!$B130,Settings!$DT$19:$DW$43,4,0)),Inputs!$DG23,0))</f>
        <v>0</v>
      </c>
      <c r="AW130" s="203">
        <f>IF(AV130&gt;0,AV130,IF(AND(AW$4=VLOOKUP($B130,Settings!$DT$19:$DU$43,2,0),'Labor costs'!AW$7=VLOOKUP('Labor costs'!$B130,Settings!$DT$19:$DW$43,4,0)),Inputs!$DG23,0))</f>
        <v>0</v>
      </c>
      <c r="AX130" s="203">
        <f>IF(AW130&gt;0,AW130,IF(AND(AX$4=VLOOKUP($B130,Settings!$DT$19:$DU$43,2,0),'Labor costs'!AX$7=VLOOKUP('Labor costs'!$B130,Settings!$DT$19:$DW$43,4,0)),Inputs!$DG23,0))</f>
        <v>0</v>
      </c>
      <c r="AY130" s="203">
        <f>IF(AX130&gt;0,AX130,IF(AND(AY$4=VLOOKUP($B130,Settings!$DT$19:$DU$43,2,0),'Labor costs'!AY$7=VLOOKUP('Labor costs'!$B130,Settings!$DT$19:$DW$43,4,0)),Inputs!$DG23,0))</f>
        <v>0</v>
      </c>
      <c r="AZ130" s="203">
        <f>IF(AY130&gt;0,AY130,IF(AND(AZ$4=VLOOKUP($B130,Settings!$DT$19:$DU$43,2,0),'Labor costs'!AZ$7=VLOOKUP('Labor costs'!$B130,Settings!$DT$19:$DW$43,4,0)),Inputs!$DG23,0))</f>
        <v>0</v>
      </c>
      <c r="BA130" s="203">
        <f>IF(AZ130&gt;0,AZ130,IF(AND(BA$4=VLOOKUP($B130,Settings!$DT$19:$DU$43,2,0),'Labor costs'!BA$7=VLOOKUP('Labor costs'!$B130,Settings!$DT$19:$DW$43,4,0)),Inputs!$DG23,0))</f>
        <v>0</v>
      </c>
      <c r="BB130" s="203">
        <f>IF(BA130&gt;0,BA130,IF(AND(BB$4=VLOOKUP($B130,Settings!$DT$19:$DU$43,2,0),'Labor costs'!BB$7=VLOOKUP('Labor costs'!$B130,Settings!$DT$19:$DW$43,4,0)),Inputs!$DG23,0))</f>
        <v>0</v>
      </c>
      <c r="BC130" s="203">
        <f>IF(BB130&gt;0,BB130,IF(AND(BC$4=VLOOKUP($B130,Settings!$DT$19:$DU$43,2,0),'Labor costs'!BC$7=VLOOKUP('Labor costs'!$B130,Settings!$DT$19:$DW$43,4,0)),Inputs!$DG23,0))</f>
        <v>0</v>
      </c>
      <c r="BD130" s="203">
        <f>IF(BC130&gt;0,BC130,IF(AND(BD$4=VLOOKUP($B130,Settings!$DT$19:$DU$43,2,0),'Labor costs'!BD$7=VLOOKUP('Labor costs'!$B130,Settings!$DT$19:$DW$43,4,0)),Inputs!$DG23,0))</f>
        <v>0</v>
      </c>
      <c r="BE130" s="203">
        <f>IF(BD130&gt;0,BD130,IF(AND(BE$4=VLOOKUP($B130,Settings!$DT$19:$DU$43,2,0),'Labor costs'!BE$7=VLOOKUP('Labor costs'!$B130,Settings!$DT$19:$DW$43,4,0)),Inputs!$DG23,0))</f>
        <v>0</v>
      </c>
      <c r="BF130" s="203">
        <f>IF(BE130&gt;0,BE130,IF(AND(BF$4=VLOOKUP($B130,Settings!$DT$19:$DU$43,2,0),'Labor costs'!BF$7=VLOOKUP('Labor costs'!$B130,Settings!$DT$19:$DW$43,4,0)),Inputs!$DG23,0))</f>
        <v>0</v>
      </c>
      <c r="BG130" s="203">
        <f>IF(BF130&gt;0,BF130,IF(AND(BG$4=VLOOKUP($B130,Settings!$DT$19:$DU$43,2,0),'Labor costs'!BG$7=VLOOKUP('Labor costs'!$B130,Settings!$DT$19:$DW$43,4,0)),Inputs!$DG23,0))</f>
        <v>0</v>
      </c>
      <c r="BH130" s="203">
        <f>IF(BG130&gt;0,BG130,IF(AND(BH$4=VLOOKUP($B130,Settings!$DT$19:$DU$43,2,0),'Labor costs'!BH$7=VLOOKUP('Labor costs'!$B130,Settings!$DT$19:$DW$43,4,0)),Inputs!$DG23,0))</f>
        <v>0</v>
      </c>
      <c r="BI130" s="203">
        <f>IF(BH130&gt;0,BH130,IF(AND(BI$4=VLOOKUP($B130,Settings!$DT$19:$DU$43,2,0),'Labor costs'!BI$7=VLOOKUP('Labor costs'!$B130,Settings!$DT$19:$DW$43,4,0)),Inputs!$DG23,0))</f>
        <v>0</v>
      </c>
      <c r="BJ130" s="203">
        <f>IF(BI130&gt;0,BI130,IF(AND(BJ$4=VLOOKUP($B130,Settings!$DT$19:$DU$43,2,0),'Labor costs'!BJ$7=VLOOKUP('Labor costs'!$B130,Settings!$DT$19:$DW$43,4,0)),Inputs!$DG23,0))</f>
        <v>0</v>
      </c>
      <c r="BK130" s="203">
        <f>IF(BJ130&gt;0,BJ130,IF(AND(BK$4=VLOOKUP($B130,Settings!$DT$19:$DU$43,2,0),'Labor costs'!BK$7=VLOOKUP('Labor costs'!$B130,Settings!$DT$19:$DW$43,4,0)),Inputs!$DG23,0))</f>
        <v>0</v>
      </c>
      <c r="BL130" s="203">
        <f>IF(BK130&gt;0,BK130,IF(AND(BL$4=VLOOKUP($B130,Settings!$DT$19:$DU$43,2,0),'Labor costs'!BL$7=VLOOKUP('Labor costs'!$B130,Settings!$DT$19:$DW$43,4,0)),Inputs!$DG23,0))</f>
        <v>0</v>
      </c>
      <c r="BM130" s="203">
        <f>IF(BL130&gt;0,BL130,IF(AND(BM$4=VLOOKUP($B130,Settings!$DT$19:$DU$43,2,0),'Labor costs'!BM$7=VLOOKUP('Labor costs'!$B130,Settings!$DT$19:$DW$43,4,0)),Inputs!$DG23,0))</f>
        <v>0</v>
      </c>
      <c r="BN130" s="203">
        <f>IF(BM130&gt;0,BM130,IF(AND(BN$4=VLOOKUP($B130,Settings!$DT$19:$DU$43,2,0),'Labor costs'!BN$7=VLOOKUP('Labor costs'!$B130,Settings!$DT$19:$DW$43,4,0)),Inputs!$DG23,0))</f>
        <v>0</v>
      </c>
      <c r="BO130" s="203">
        <f>IF(BN130&gt;0,BN130,IF(AND(BO$4=VLOOKUP($B130,Settings!$DT$19:$DU$43,2,0),'Labor costs'!BO$7=VLOOKUP('Labor costs'!$B130,Settings!$DT$19:$DW$43,4,0)),Inputs!$DG23,0))</f>
        <v>0</v>
      </c>
      <c r="BP130" s="203">
        <f>IF(BO130&gt;0,BO130,IF(AND(BP$4=VLOOKUP($B130,Settings!$DT$19:$DU$43,2,0),'Labor costs'!BP$7=VLOOKUP('Labor costs'!$B130,Settings!$DT$19:$DW$43,4,0)),Inputs!$DG23,0))</f>
        <v>0</v>
      </c>
      <c r="BQ130" s="203">
        <f>IF(BP130&gt;0,BP130,IF(AND(BQ$4=VLOOKUP($B130,Settings!$DT$19:$DU$43,2,0),'Labor costs'!BQ$7=VLOOKUP('Labor costs'!$B130,Settings!$DT$19:$DW$43,4,0)),Inputs!$DG23,0))</f>
        <v>0</v>
      </c>
      <c r="BR130" s="203">
        <f>IF(BQ130&gt;0,BQ130,IF(AND(BR$4=VLOOKUP($B130,Settings!$DT$19:$DU$43,2,0),'Labor costs'!BR$7=VLOOKUP('Labor costs'!$B130,Settings!$DT$19:$DW$43,4,0)),Inputs!$DG23,0))</f>
        <v>0</v>
      </c>
      <c r="BS130" s="203">
        <f>IF(BR130&gt;0,BR130,IF(AND(BS$4=VLOOKUP($B130,Settings!$DT$19:$DU$43,2,0),'Labor costs'!BS$7=VLOOKUP('Labor costs'!$B130,Settings!$DT$19:$DW$43,4,0)),Inputs!$DG23,0))</f>
        <v>0</v>
      </c>
      <c r="BT130" s="203">
        <f>IF(BS130&gt;0,BS130,IF(AND(BT$4=VLOOKUP($B130,Settings!$DT$19:$DU$43,2,0),'Labor costs'!BT$7=VLOOKUP('Labor costs'!$B130,Settings!$DT$19:$DW$43,4,0)),Inputs!$DG23,0))</f>
        <v>0</v>
      </c>
      <c r="BU130" s="203">
        <f>IF(BT130&gt;0,BT130,IF(AND(BU$4=VLOOKUP($B130,Settings!$DT$19:$DU$43,2,0),'Labor costs'!BU$7=VLOOKUP('Labor costs'!$B130,Settings!$DT$19:$DW$43,4,0)),Inputs!$DG23,0))</f>
        <v>0</v>
      </c>
      <c r="BV130" s="203">
        <f>IF(BU130&gt;0,BU130,IF(AND(BV$4=VLOOKUP($B130,Settings!$DT$19:$DU$43,2,0),'Labor costs'!BV$7=VLOOKUP('Labor costs'!$B130,Settings!$DT$19:$DW$43,4,0)),Inputs!$DG23,0))</f>
        <v>0</v>
      </c>
      <c r="BW130" s="203">
        <f>IF(BV130&gt;0,BV130,IF(AND(BW$4=VLOOKUP($B130,Settings!$DT$19:$DU$43,2,0),'Labor costs'!BW$7=VLOOKUP('Labor costs'!$B130,Settings!$DT$19:$DW$43,4,0)),Inputs!$DG23,0))</f>
        <v>0</v>
      </c>
      <c r="BX130" s="203">
        <f>IF(BW130&gt;0,BW130,IF(AND(BX$4=VLOOKUP($B130,Settings!$DT$19:$DU$43,2,0),'Labor costs'!BX$7=VLOOKUP('Labor costs'!$B130,Settings!$DT$19:$DW$43,4,0)),Inputs!$DG23,0))</f>
        <v>0</v>
      </c>
      <c r="BY130" s="203">
        <f>IF(BX130&gt;0,BX130,IF(AND(BY$4=VLOOKUP($B130,Settings!$DT$19:$DU$43,2,0),'Labor costs'!BY$7=VLOOKUP('Labor costs'!$B130,Settings!$DT$19:$DW$43,4,0)),Inputs!$DG23,0))</f>
        <v>0</v>
      </c>
      <c r="BZ130" s="203">
        <f>IF(BY130&gt;0,BY130,IF(AND(BZ$4=VLOOKUP($B130,Settings!$DT$19:$DU$43,2,0),'Labor costs'!BZ$7=VLOOKUP('Labor costs'!$B130,Settings!$DT$19:$DW$43,4,0)),Inputs!$DG23,0))</f>
        <v>0</v>
      </c>
      <c r="CA130" s="203">
        <f>IF(BZ130&gt;0,BZ130,IF(AND(CA$4=VLOOKUP($B130,Settings!$DT$19:$DU$43,2,0),'Labor costs'!CA$7=VLOOKUP('Labor costs'!$B130,Settings!$DT$19:$DW$43,4,0)),Inputs!$DG23,0))</f>
        <v>0</v>
      </c>
      <c r="CB130" s="203">
        <f>IF(CA130&gt;0,CA130,IF(AND(CB$4=VLOOKUP($B130,Settings!$DT$19:$DU$43,2,0),'Labor costs'!CB$7=VLOOKUP('Labor costs'!$B130,Settings!$DT$19:$DW$43,4,0)),Inputs!$DG23,0))</f>
        <v>0</v>
      </c>
      <c r="CC130" s="203">
        <f>IF(CB130&gt;0,CB130,IF(AND(CC$4=VLOOKUP($B130,Settings!$DT$19:$DU$43,2,0),'Labor costs'!CC$7=VLOOKUP('Labor costs'!$B130,Settings!$DT$19:$DW$43,4,0)),Inputs!$DG23,0))</f>
        <v>0</v>
      </c>
      <c r="CD130" s="203">
        <f>IF(CC130&gt;0,CC130,IF(AND(CD$4=VLOOKUP($B130,Settings!$DT$19:$DU$43,2,0),'Labor costs'!CD$7=VLOOKUP('Labor costs'!$B130,Settings!$DT$19:$DW$43,4,0)),Inputs!$DG23,0))</f>
        <v>0</v>
      </c>
      <c r="CE130" s="203">
        <f>IF(CD130&gt;0,CD130,IF(AND(CE$4=VLOOKUP($B130,Settings!$DT$19:$DU$43,2,0),'Labor costs'!CE$7=VLOOKUP('Labor costs'!$B130,Settings!$DT$19:$DW$43,4,0)),Inputs!$DG23,0))</f>
        <v>0</v>
      </c>
      <c r="CF130" s="203">
        <f>IF(CE130&gt;0,CE130,IF(AND(CF$4=VLOOKUP($B130,Settings!$DT$19:$DU$43,2,0),'Labor costs'!CF$7=VLOOKUP('Labor costs'!$B130,Settings!$DT$19:$DW$43,4,0)),Inputs!$DG23,0))</f>
        <v>0</v>
      </c>
      <c r="CG130" s="203">
        <f>IF(CF130&gt;0,CF130,IF(AND(CG$4=VLOOKUP($B130,Settings!$DT$19:$DU$43,2,0),'Labor costs'!CG$7=VLOOKUP('Labor costs'!$B130,Settings!$DT$19:$DW$43,4,0)),Inputs!$DG23,0))</f>
        <v>0</v>
      </c>
      <c r="CH130" s="203">
        <f>IF(CG130&gt;0,CG130,IF(AND(CH$4=VLOOKUP($B130,Settings!$DT$19:$DU$43,2,0),'Labor costs'!CH$7=VLOOKUP('Labor costs'!$B130,Settings!$DT$19:$DW$43,4,0)),Inputs!$DG23,0))</f>
        <v>0</v>
      </c>
      <c r="CI130" s="203">
        <f>IF(CH130&gt;0,CH130,IF(AND(CI$4=VLOOKUP($B130,Settings!$DT$19:$DU$43,2,0),'Labor costs'!CI$7=VLOOKUP('Labor costs'!$B130,Settings!$DT$19:$DW$43,4,0)),Inputs!$DG23,0))</f>
        <v>0</v>
      </c>
      <c r="CJ130" s="203">
        <f>IF(CI130&gt;0,CI130,IF(AND(CJ$4=VLOOKUP($B130,Settings!$DT$19:$DU$43,2,0),'Labor costs'!CJ$7=VLOOKUP('Labor costs'!$B130,Settings!$DT$19:$DW$43,4,0)),Inputs!$DG23,0))</f>
        <v>0</v>
      </c>
      <c r="CK130" s="203">
        <f>IF(CJ130&gt;0,CJ130,IF(AND(CK$4=VLOOKUP($B130,Settings!$DT$19:$DU$43,2,0),'Labor costs'!CK$7=VLOOKUP('Labor costs'!$B130,Settings!$DT$19:$DW$43,4,0)),Inputs!$DG23,0))</f>
        <v>0</v>
      </c>
      <c r="CL130" s="203">
        <f>IF(CK130&gt;0,CK130,IF(AND(CL$4=VLOOKUP($B130,Settings!$DT$19:$DU$43,2,0),'Labor costs'!CL$7=VLOOKUP('Labor costs'!$B130,Settings!$DT$19:$DW$43,4,0)),Inputs!$DG23,0))</f>
        <v>0</v>
      </c>
      <c r="CM130" s="203">
        <f>IF(CL130&gt;0,CL130,IF(AND(CM$4=VLOOKUP($B130,Settings!$DT$19:$DU$43,2,0),'Labor costs'!CM$7=VLOOKUP('Labor costs'!$B130,Settings!$DT$19:$DW$43,4,0)),Inputs!$DG23,0))</f>
        <v>0</v>
      </c>
    </row>
    <row r="131" spans="2:91" hidden="1" x14ac:dyDescent="0.2">
      <c r="B131" s="205">
        <f>Inputs!DA24</f>
        <v>0</v>
      </c>
      <c r="C131" s="204"/>
      <c r="D131" s="204"/>
      <c r="E131" s="204"/>
      <c r="F131" s="204"/>
      <c r="G131" s="204"/>
      <c r="H131" s="204"/>
      <c r="I131" s="204"/>
      <c r="J131" s="204"/>
      <c r="K131" s="204"/>
      <c r="L131" s="204"/>
      <c r="M131" s="204"/>
      <c r="N131" s="204"/>
      <c r="O131" s="204"/>
      <c r="P131" s="204"/>
      <c r="Q131" s="204"/>
      <c r="R131" s="204"/>
      <c r="S131" s="204"/>
      <c r="T131" s="204"/>
      <c r="U131" s="204"/>
      <c r="V131" s="204"/>
      <c r="W131" s="204"/>
      <c r="X131" s="204"/>
      <c r="Y131" s="204"/>
      <c r="Z131" s="204"/>
      <c r="AA131" s="204"/>
      <c r="AB131" s="204"/>
      <c r="AC131" s="204"/>
      <c r="AD131" s="204"/>
      <c r="AF131" s="203">
        <f>IF(AE131&gt;0,AE131,IF(AND(AF$4=VLOOKUP($B131,Settings!$DT$19:$DU$43,2,0),'Labor costs'!AF$7=VLOOKUP('Labor costs'!$B131,Settings!$DT$19:$DW$43,4,0)),Inputs!$DG24,0))</f>
        <v>0</v>
      </c>
      <c r="AG131" s="203">
        <f>IF(AF131&gt;0,AF131,IF(AND(AG$4=VLOOKUP($B131,Settings!$DT$19:$DU$43,2,0),'Labor costs'!AG$7=VLOOKUP('Labor costs'!$B131,Settings!$DT$19:$DW$43,4,0)),Inputs!$DG24,0))</f>
        <v>0</v>
      </c>
      <c r="AH131" s="203">
        <f>IF(AG131&gt;0,AG131,IF(AND(AH$4=VLOOKUP($B131,Settings!$DT$19:$DU$43,2,0),'Labor costs'!AH$7=VLOOKUP('Labor costs'!$B131,Settings!$DT$19:$DW$43,4,0)),Inputs!$DG24,0))</f>
        <v>0</v>
      </c>
      <c r="AI131" s="203">
        <f>IF(AH131&gt;0,AH131,IF(AND(AI$4=VLOOKUP($B131,Settings!$DT$19:$DU$43,2,0),'Labor costs'!AI$7=VLOOKUP('Labor costs'!$B131,Settings!$DT$19:$DW$43,4,0)),Inputs!$DG24,0))</f>
        <v>0</v>
      </c>
      <c r="AJ131" s="203">
        <f>IF(AI131&gt;0,AI131,IF(AND(AJ$4=VLOOKUP($B131,Settings!$DT$19:$DU$43,2,0),'Labor costs'!AJ$7=VLOOKUP('Labor costs'!$B131,Settings!$DT$19:$DW$43,4,0)),Inputs!$DG24,0))</f>
        <v>0</v>
      </c>
      <c r="AK131" s="203">
        <f>IF(AJ131&gt;0,AJ131,IF(AND(AK$4=VLOOKUP($B131,Settings!$DT$19:$DU$43,2,0),'Labor costs'!AK$7=VLOOKUP('Labor costs'!$B131,Settings!$DT$19:$DW$43,4,0)),Inputs!$DG24,0))</f>
        <v>0</v>
      </c>
      <c r="AL131" s="203">
        <f>IF(AK131&gt;0,AK131,IF(AND(AL$4=VLOOKUP($B131,Settings!$DT$19:$DU$43,2,0),'Labor costs'!AL$7=VLOOKUP('Labor costs'!$B131,Settings!$DT$19:$DW$43,4,0)),Inputs!$DG24,0))</f>
        <v>0</v>
      </c>
      <c r="AM131" s="203">
        <f>IF(AL131&gt;0,AL131,IF(AND(AM$4=VLOOKUP($B131,Settings!$DT$19:$DU$43,2,0),'Labor costs'!AM$7=VLOOKUP('Labor costs'!$B131,Settings!$DT$19:$DW$43,4,0)),Inputs!$DG24,0))</f>
        <v>0</v>
      </c>
      <c r="AN131" s="203">
        <f>IF(AM131&gt;0,AM131,IF(AND(AN$4=VLOOKUP($B131,Settings!$DT$19:$DU$43,2,0),'Labor costs'!AN$7=VLOOKUP('Labor costs'!$B131,Settings!$DT$19:$DW$43,4,0)),Inputs!$DG24,0))</f>
        <v>0</v>
      </c>
      <c r="AO131" s="203">
        <f>IF(AN131&gt;0,AN131,IF(AND(AO$4=VLOOKUP($B131,Settings!$DT$19:$DU$43,2,0),'Labor costs'!AO$7=VLOOKUP('Labor costs'!$B131,Settings!$DT$19:$DW$43,4,0)),Inputs!$DG24,0))</f>
        <v>0</v>
      </c>
      <c r="AP131" s="203">
        <f>IF(AO131&gt;0,AO131,IF(AND(AP$4=VLOOKUP($B131,Settings!$DT$19:$DU$43,2,0),'Labor costs'!AP$7=VLOOKUP('Labor costs'!$B131,Settings!$DT$19:$DW$43,4,0)),Inputs!$DG24,0))</f>
        <v>0</v>
      </c>
      <c r="AQ131" s="203">
        <f>IF(AP131&gt;0,AP131,IF(AND(AQ$4=VLOOKUP($B131,Settings!$DT$19:$DU$43,2,0),'Labor costs'!AQ$7=VLOOKUP('Labor costs'!$B131,Settings!$DT$19:$DW$43,4,0)),Inputs!$DG24,0))</f>
        <v>0</v>
      </c>
      <c r="AR131" s="203">
        <f>IF(AQ131&gt;0,AQ131,IF(AND(AR$4=VLOOKUP($B131,Settings!$DT$19:$DU$43,2,0),'Labor costs'!AR$7=VLOOKUP('Labor costs'!$B131,Settings!$DT$19:$DW$43,4,0)),Inputs!$DG24,0))</f>
        <v>0</v>
      </c>
      <c r="AS131" s="203">
        <f>IF(AR131&gt;0,AR131,IF(AND(AS$4=VLOOKUP($B131,Settings!$DT$19:$DU$43,2,0),'Labor costs'!AS$7=VLOOKUP('Labor costs'!$B131,Settings!$DT$19:$DW$43,4,0)),Inputs!$DG24,0))</f>
        <v>0</v>
      </c>
      <c r="AT131" s="203">
        <f>IF(AS131&gt;0,AS131,IF(AND(AT$4=VLOOKUP($B131,Settings!$DT$19:$DU$43,2,0),'Labor costs'!AT$7=VLOOKUP('Labor costs'!$B131,Settings!$DT$19:$DW$43,4,0)),Inputs!$DG24,0))</f>
        <v>0</v>
      </c>
      <c r="AU131" s="203">
        <f>IF(AT131&gt;0,AT131,IF(AND(AU$4=VLOOKUP($B131,Settings!$DT$19:$DU$43,2,0),'Labor costs'!AU$7=VLOOKUP('Labor costs'!$B131,Settings!$DT$19:$DW$43,4,0)),Inputs!$DG24,0))</f>
        <v>0</v>
      </c>
      <c r="AV131" s="203">
        <f>IF(AU131&gt;0,AU131,IF(AND(AV$4=VLOOKUP($B131,Settings!$DT$19:$DU$43,2,0),'Labor costs'!AV$7=VLOOKUP('Labor costs'!$B131,Settings!$DT$19:$DW$43,4,0)),Inputs!$DG24,0))</f>
        <v>0</v>
      </c>
      <c r="AW131" s="203">
        <f>IF(AV131&gt;0,AV131,IF(AND(AW$4=VLOOKUP($B131,Settings!$DT$19:$DU$43,2,0),'Labor costs'!AW$7=VLOOKUP('Labor costs'!$B131,Settings!$DT$19:$DW$43,4,0)),Inputs!$DG24,0))</f>
        <v>0</v>
      </c>
      <c r="AX131" s="203">
        <f>IF(AW131&gt;0,AW131,IF(AND(AX$4=VLOOKUP($B131,Settings!$DT$19:$DU$43,2,0),'Labor costs'!AX$7=VLOOKUP('Labor costs'!$B131,Settings!$DT$19:$DW$43,4,0)),Inputs!$DG24,0))</f>
        <v>0</v>
      </c>
      <c r="AY131" s="203">
        <f>IF(AX131&gt;0,AX131,IF(AND(AY$4=VLOOKUP($B131,Settings!$DT$19:$DU$43,2,0),'Labor costs'!AY$7=VLOOKUP('Labor costs'!$B131,Settings!$DT$19:$DW$43,4,0)),Inputs!$DG24,0))</f>
        <v>0</v>
      </c>
      <c r="AZ131" s="203">
        <f>IF(AY131&gt;0,AY131,IF(AND(AZ$4=VLOOKUP($B131,Settings!$DT$19:$DU$43,2,0),'Labor costs'!AZ$7=VLOOKUP('Labor costs'!$B131,Settings!$DT$19:$DW$43,4,0)),Inputs!$DG24,0))</f>
        <v>0</v>
      </c>
      <c r="BA131" s="203">
        <f>IF(AZ131&gt;0,AZ131,IF(AND(BA$4=VLOOKUP($B131,Settings!$DT$19:$DU$43,2,0),'Labor costs'!BA$7=VLOOKUP('Labor costs'!$B131,Settings!$DT$19:$DW$43,4,0)),Inputs!$DG24,0))</f>
        <v>0</v>
      </c>
      <c r="BB131" s="203">
        <f>IF(BA131&gt;0,BA131,IF(AND(BB$4=VLOOKUP($B131,Settings!$DT$19:$DU$43,2,0),'Labor costs'!BB$7=VLOOKUP('Labor costs'!$B131,Settings!$DT$19:$DW$43,4,0)),Inputs!$DG24,0))</f>
        <v>0</v>
      </c>
      <c r="BC131" s="203">
        <f>IF(BB131&gt;0,BB131,IF(AND(BC$4=VLOOKUP($B131,Settings!$DT$19:$DU$43,2,0),'Labor costs'!BC$7=VLOOKUP('Labor costs'!$B131,Settings!$DT$19:$DW$43,4,0)),Inputs!$DG24,0))</f>
        <v>0</v>
      </c>
      <c r="BD131" s="203">
        <f>IF(BC131&gt;0,BC131,IF(AND(BD$4=VLOOKUP($B131,Settings!$DT$19:$DU$43,2,0),'Labor costs'!BD$7=VLOOKUP('Labor costs'!$B131,Settings!$DT$19:$DW$43,4,0)),Inputs!$DG24,0))</f>
        <v>0</v>
      </c>
      <c r="BE131" s="203">
        <f>IF(BD131&gt;0,BD131,IF(AND(BE$4=VLOOKUP($B131,Settings!$DT$19:$DU$43,2,0),'Labor costs'!BE$7=VLOOKUP('Labor costs'!$B131,Settings!$DT$19:$DW$43,4,0)),Inputs!$DG24,0))</f>
        <v>0</v>
      </c>
      <c r="BF131" s="203">
        <f>IF(BE131&gt;0,BE131,IF(AND(BF$4=VLOOKUP($B131,Settings!$DT$19:$DU$43,2,0),'Labor costs'!BF$7=VLOOKUP('Labor costs'!$B131,Settings!$DT$19:$DW$43,4,0)),Inputs!$DG24,0))</f>
        <v>0</v>
      </c>
      <c r="BG131" s="203">
        <f>IF(BF131&gt;0,BF131,IF(AND(BG$4=VLOOKUP($B131,Settings!$DT$19:$DU$43,2,0),'Labor costs'!BG$7=VLOOKUP('Labor costs'!$B131,Settings!$DT$19:$DW$43,4,0)),Inputs!$DG24,0))</f>
        <v>0</v>
      </c>
      <c r="BH131" s="203">
        <f>IF(BG131&gt;0,BG131,IF(AND(BH$4=VLOOKUP($B131,Settings!$DT$19:$DU$43,2,0),'Labor costs'!BH$7=VLOOKUP('Labor costs'!$B131,Settings!$DT$19:$DW$43,4,0)),Inputs!$DG24,0))</f>
        <v>0</v>
      </c>
      <c r="BI131" s="203">
        <f>IF(BH131&gt;0,BH131,IF(AND(BI$4=VLOOKUP($B131,Settings!$DT$19:$DU$43,2,0),'Labor costs'!BI$7=VLOOKUP('Labor costs'!$B131,Settings!$DT$19:$DW$43,4,0)),Inputs!$DG24,0))</f>
        <v>0</v>
      </c>
      <c r="BJ131" s="203">
        <f>IF(BI131&gt;0,BI131,IF(AND(BJ$4=VLOOKUP($B131,Settings!$DT$19:$DU$43,2,0),'Labor costs'!BJ$7=VLOOKUP('Labor costs'!$B131,Settings!$DT$19:$DW$43,4,0)),Inputs!$DG24,0))</f>
        <v>0</v>
      </c>
      <c r="BK131" s="203">
        <f>IF(BJ131&gt;0,BJ131,IF(AND(BK$4=VLOOKUP($B131,Settings!$DT$19:$DU$43,2,0),'Labor costs'!BK$7=VLOOKUP('Labor costs'!$B131,Settings!$DT$19:$DW$43,4,0)),Inputs!$DG24,0))</f>
        <v>0</v>
      </c>
      <c r="BL131" s="203">
        <f>IF(BK131&gt;0,BK131,IF(AND(BL$4=VLOOKUP($B131,Settings!$DT$19:$DU$43,2,0),'Labor costs'!BL$7=VLOOKUP('Labor costs'!$B131,Settings!$DT$19:$DW$43,4,0)),Inputs!$DG24,0))</f>
        <v>0</v>
      </c>
      <c r="BM131" s="203">
        <f>IF(BL131&gt;0,BL131,IF(AND(BM$4=VLOOKUP($B131,Settings!$DT$19:$DU$43,2,0),'Labor costs'!BM$7=VLOOKUP('Labor costs'!$B131,Settings!$DT$19:$DW$43,4,0)),Inputs!$DG24,0))</f>
        <v>0</v>
      </c>
      <c r="BN131" s="203">
        <f>IF(BM131&gt;0,BM131,IF(AND(BN$4=VLOOKUP($B131,Settings!$DT$19:$DU$43,2,0),'Labor costs'!BN$7=VLOOKUP('Labor costs'!$B131,Settings!$DT$19:$DW$43,4,0)),Inputs!$DG24,0))</f>
        <v>0</v>
      </c>
      <c r="BO131" s="203">
        <f>IF(BN131&gt;0,BN131,IF(AND(BO$4=VLOOKUP($B131,Settings!$DT$19:$DU$43,2,0),'Labor costs'!BO$7=VLOOKUP('Labor costs'!$B131,Settings!$DT$19:$DW$43,4,0)),Inputs!$DG24,0))</f>
        <v>0</v>
      </c>
      <c r="BP131" s="203">
        <f>IF(BO131&gt;0,BO131,IF(AND(BP$4=VLOOKUP($B131,Settings!$DT$19:$DU$43,2,0),'Labor costs'!BP$7=VLOOKUP('Labor costs'!$B131,Settings!$DT$19:$DW$43,4,0)),Inputs!$DG24,0))</f>
        <v>0</v>
      </c>
      <c r="BQ131" s="203">
        <f>IF(BP131&gt;0,BP131,IF(AND(BQ$4=VLOOKUP($B131,Settings!$DT$19:$DU$43,2,0),'Labor costs'!BQ$7=VLOOKUP('Labor costs'!$B131,Settings!$DT$19:$DW$43,4,0)),Inputs!$DG24,0))</f>
        <v>0</v>
      </c>
      <c r="BR131" s="203">
        <f>IF(BQ131&gt;0,BQ131,IF(AND(BR$4=VLOOKUP($B131,Settings!$DT$19:$DU$43,2,0),'Labor costs'!BR$7=VLOOKUP('Labor costs'!$B131,Settings!$DT$19:$DW$43,4,0)),Inputs!$DG24,0))</f>
        <v>0</v>
      </c>
      <c r="BS131" s="203">
        <f>IF(BR131&gt;0,BR131,IF(AND(BS$4=VLOOKUP($B131,Settings!$DT$19:$DU$43,2,0),'Labor costs'!BS$7=VLOOKUP('Labor costs'!$B131,Settings!$DT$19:$DW$43,4,0)),Inputs!$DG24,0))</f>
        <v>0</v>
      </c>
      <c r="BT131" s="203">
        <f>IF(BS131&gt;0,BS131,IF(AND(BT$4=VLOOKUP($B131,Settings!$DT$19:$DU$43,2,0),'Labor costs'!BT$7=VLOOKUP('Labor costs'!$B131,Settings!$DT$19:$DW$43,4,0)),Inputs!$DG24,0))</f>
        <v>0</v>
      </c>
      <c r="BU131" s="203">
        <f>IF(BT131&gt;0,BT131,IF(AND(BU$4=VLOOKUP($B131,Settings!$DT$19:$DU$43,2,0),'Labor costs'!BU$7=VLOOKUP('Labor costs'!$B131,Settings!$DT$19:$DW$43,4,0)),Inputs!$DG24,0))</f>
        <v>0</v>
      </c>
      <c r="BV131" s="203">
        <f>IF(BU131&gt;0,BU131,IF(AND(BV$4=VLOOKUP($B131,Settings!$DT$19:$DU$43,2,0),'Labor costs'!BV$7=VLOOKUP('Labor costs'!$B131,Settings!$DT$19:$DW$43,4,0)),Inputs!$DG24,0))</f>
        <v>0</v>
      </c>
      <c r="BW131" s="203">
        <f>IF(BV131&gt;0,BV131,IF(AND(BW$4=VLOOKUP($B131,Settings!$DT$19:$DU$43,2,0),'Labor costs'!BW$7=VLOOKUP('Labor costs'!$B131,Settings!$DT$19:$DW$43,4,0)),Inputs!$DG24,0))</f>
        <v>0</v>
      </c>
      <c r="BX131" s="203">
        <f>IF(BW131&gt;0,BW131,IF(AND(BX$4=VLOOKUP($B131,Settings!$DT$19:$DU$43,2,0),'Labor costs'!BX$7=VLOOKUP('Labor costs'!$B131,Settings!$DT$19:$DW$43,4,0)),Inputs!$DG24,0))</f>
        <v>0</v>
      </c>
      <c r="BY131" s="203">
        <f>IF(BX131&gt;0,BX131,IF(AND(BY$4=VLOOKUP($B131,Settings!$DT$19:$DU$43,2,0),'Labor costs'!BY$7=VLOOKUP('Labor costs'!$B131,Settings!$DT$19:$DW$43,4,0)),Inputs!$DG24,0))</f>
        <v>0</v>
      </c>
      <c r="BZ131" s="203">
        <f>IF(BY131&gt;0,BY131,IF(AND(BZ$4=VLOOKUP($B131,Settings!$DT$19:$DU$43,2,0),'Labor costs'!BZ$7=VLOOKUP('Labor costs'!$B131,Settings!$DT$19:$DW$43,4,0)),Inputs!$DG24,0))</f>
        <v>0</v>
      </c>
      <c r="CA131" s="203">
        <f>IF(BZ131&gt;0,BZ131,IF(AND(CA$4=VLOOKUP($B131,Settings!$DT$19:$DU$43,2,0),'Labor costs'!CA$7=VLOOKUP('Labor costs'!$B131,Settings!$DT$19:$DW$43,4,0)),Inputs!$DG24,0))</f>
        <v>0</v>
      </c>
      <c r="CB131" s="203">
        <f>IF(CA131&gt;0,CA131,IF(AND(CB$4=VLOOKUP($B131,Settings!$DT$19:$DU$43,2,0),'Labor costs'!CB$7=VLOOKUP('Labor costs'!$B131,Settings!$DT$19:$DW$43,4,0)),Inputs!$DG24,0))</f>
        <v>0</v>
      </c>
      <c r="CC131" s="203">
        <f>IF(CB131&gt;0,CB131,IF(AND(CC$4=VLOOKUP($B131,Settings!$DT$19:$DU$43,2,0),'Labor costs'!CC$7=VLOOKUP('Labor costs'!$B131,Settings!$DT$19:$DW$43,4,0)),Inputs!$DG24,0))</f>
        <v>0</v>
      </c>
      <c r="CD131" s="203">
        <f>IF(CC131&gt;0,CC131,IF(AND(CD$4=VLOOKUP($B131,Settings!$DT$19:$DU$43,2,0),'Labor costs'!CD$7=VLOOKUP('Labor costs'!$B131,Settings!$DT$19:$DW$43,4,0)),Inputs!$DG24,0))</f>
        <v>0</v>
      </c>
      <c r="CE131" s="203">
        <f>IF(CD131&gt;0,CD131,IF(AND(CE$4=VLOOKUP($B131,Settings!$DT$19:$DU$43,2,0),'Labor costs'!CE$7=VLOOKUP('Labor costs'!$B131,Settings!$DT$19:$DW$43,4,0)),Inputs!$DG24,0))</f>
        <v>0</v>
      </c>
      <c r="CF131" s="203">
        <f>IF(CE131&gt;0,CE131,IF(AND(CF$4=VLOOKUP($B131,Settings!$DT$19:$DU$43,2,0),'Labor costs'!CF$7=VLOOKUP('Labor costs'!$B131,Settings!$DT$19:$DW$43,4,0)),Inputs!$DG24,0))</f>
        <v>0</v>
      </c>
      <c r="CG131" s="203">
        <f>IF(CF131&gt;0,CF131,IF(AND(CG$4=VLOOKUP($B131,Settings!$DT$19:$DU$43,2,0),'Labor costs'!CG$7=VLOOKUP('Labor costs'!$B131,Settings!$DT$19:$DW$43,4,0)),Inputs!$DG24,0))</f>
        <v>0</v>
      </c>
      <c r="CH131" s="203">
        <f>IF(CG131&gt;0,CG131,IF(AND(CH$4=VLOOKUP($B131,Settings!$DT$19:$DU$43,2,0),'Labor costs'!CH$7=VLOOKUP('Labor costs'!$B131,Settings!$DT$19:$DW$43,4,0)),Inputs!$DG24,0))</f>
        <v>0</v>
      </c>
      <c r="CI131" s="203">
        <f>IF(CH131&gt;0,CH131,IF(AND(CI$4=VLOOKUP($B131,Settings!$DT$19:$DU$43,2,0),'Labor costs'!CI$7=VLOOKUP('Labor costs'!$B131,Settings!$DT$19:$DW$43,4,0)),Inputs!$DG24,0))</f>
        <v>0</v>
      </c>
      <c r="CJ131" s="203">
        <f>IF(CI131&gt;0,CI131,IF(AND(CJ$4=VLOOKUP($B131,Settings!$DT$19:$DU$43,2,0),'Labor costs'!CJ$7=VLOOKUP('Labor costs'!$B131,Settings!$DT$19:$DW$43,4,0)),Inputs!$DG24,0))</f>
        <v>0</v>
      </c>
      <c r="CK131" s="203">
        <f>IF(CJ131&gt;0,CJ131,IF(AND(CK$4=VLOOKUP($B131,Settings!$DT$19:$DU$43,2,0),'Labor costs'!CK$7=VLOOKUP('Labor costs'!$B131,Settings!$DT$19:$DW$43,4,0)),Inputs!$DG24,0))</f>
        <v>0</v>
      </c>
      <c r="CL131" s="203">
        <f>IF(CK131&gt;0,CK131,IF(AND(CL$4=VLOOKUP($B131,Settings!$DT$19:$DU$43,2,0),'Labor costs'!CL$7=VLOOKUP('Labor costs'!$B131,Settings!$DT$19:$DW$43,4,0)),Inputs!$DG24,0))</f>
        <v>0</v>
      </c>
      <c r="CM131" s="203">
        <f>IF(CL131&gt;0,CL131,IF(AND(CM$4=VLOOKUP($B131,Settings!$DT$19:$DU$43,2,0),'Labor costs'!CM$7=VLOOKUP('Labor costs'!$B131,Settings!$DT$19:$DW$43,4,0)),Inputs!$DG24,0))</f>
        <v>0</v>
      </c>
    </row>
    <row r="132" spans="2:91" hidden="1" x14ac:dyDescent="0.2">
      <c r="B132" s="205">
        <f>Inputs!DA25</f>
        <v>0</v>
      </c>
      <c r="C132" s="204"/>
      <c r="D132" s="204"/>
      <c r="E132" s="204"/>
      <c r="F132" s="204"/>
      <c r="G132" s="204"/>
      <c r="H132" s="204"/>
      <c r="I132" s="204"/>
      <c r="J132" s="204"/>
      <c r="K132" s="204"/>
      <c r="L132" s="204"/>
      <c r="M132" s="204"/>
      <c r="N132" s="204"/>
      <c r="O132" s="204"/>
      <c r="P132" s="204"/>
      <c r="Q132" s="204"/>
      <c r="R132" s="204"/>
      <c r="S132" s="204"/>
      <c r="T132" s="204"/>
      <c r="U132" s="204"/>
      <c r="V132" s="204"/>
      <c r="W132" s="204"/>
      <c r="X132" s="204"/>
      <c r="Y132" s="204"/>
      <c r="Z132" s="204"/>
      <c r="AA132" s="204"/>
      <c r="AB132" s="204"/>
      <c r="AC132" s="204"/>
      <c r="AD132" s="204"/>
      <c r="AF132" s="203">
        <f>IF(AE132&gt;0,AE132,IF(AND(AF$4=VLOOKUP($B132,Settings!$DT$19:$DU$43,2,0),'Labor costs'!AF$7=VLOOKUP('Labor costs'!$B132,Settings!$DT$19:$DW$43,4,0)),Inputs!$DG25,0))</f>
        <v>0</v>
      </c>
      <c r="AG132" s="203">
        <f>IF(AF132&gt;0,AF132,IF(AND(AG$4=VLOOKUP($B132,Settings!$DT$19:$DU$43,2,0),'Labor costs'!AG$7=VLOOKUP('Labor costs'!$B132,Settings!$DT$19:$DW$43,4,0)),Inputs!$DG25,0))</f>
        <v>0</v>
      </c>
      <c r="AH132" s="203">
        <f>IF(AG132&gt;0,AG132,IF(AND(AH$4=VLOOKUP($B132,Settings!$DT$19:$DU$43,2,0),'Labor costs'!AH$7=VLOOKUP('Labor costs'!$B132,Settings!$DT$19:$DW$43,4,0)),Inputs!$DG25,0))</f>
        <v>0</v>
      </c>
      <c r="AI132" s="203">
        <f>IF(AH132&gt;0,AH132,IF(AND(AI$4=VLOOKUP($B132,Settings!$DT$19:$DU$43,2,0),'Labor costs'!AI$7=VLOOKUP('Labor costs'!$B132,Settings!$DT$19:$DW$43,4,0)),Inputs!$DG25,0))</f>
        <v>0</v>
      </c>
      <c r="AJ132" s="203">
        <f>IF(AI132&gt;0,AI132,IF(AND(AJ$4=VLOOKUP($B132,Settings!$DT$19:$DU$43,2,0),'Labor costs'!AJ$7=VLOOKUP('Labor costs'!$B132,Settings!$DT$19:$DW$43,4,0)),Inputs!$DG25,0))</f>
        <v>0</v>
      </c>
      <c r="AK132" s="203">
        <f>IF(AJ132&gt;0,AJ132,IF(AND(AK$4=VLOOKUP($B132,Settings!$DT$19:$DU$43,2,0),'Labor costs'!AK$7=VLOOKUP('Labor costs'!$B132,Settings!$DT$19:$DW$43,4,0)),Inputs!$DG25,0))</f>
        <v>0</v>
      </c>
      <c r="AL132" s="203">
        <f>IF(AK132&gt;0,AK132,IF(AND(AL$4=VLOOKUP($B132,Settings!$DT$19:$DU$43,2,0),'Labor costs'!AL$7=VLOOKUP('Labor costs'!$B132,Settings!$DT$19:$DW$43,4,0)),Inputs!$DG25,0))</f>
        <v>0</v>
      </c>
      <c r="AM132" s="203">
        <f>IF(AL132&gt;0,AL132,IF(AND(AM$4=VLOOKUP($B132,Settings!$DT$19:$DU$43,2,0),'Labor costs'!AM$7=VLOOKUP('Labor costs'!$B132,Settings!$DT$19:$DW$43,4,0)),Inputs!$DG25,0))</f>
        <v>0</v>
      </c>
      <c r="AN132" s="203">
        <f>IF(AM132&gt;0,AM132,IF(AND(AN$4=VLOOKUP($B132,Settings!$DT$19:$DU$43,2,0),'Labor costs'!AN$7=VLOOKUP('Labor costs'!$B132,Settings!$DT$19:$DW$43,4,0)),Inputs!$DG25,0))</f>
        <v>0</v>
      </c>
      <c r="AO132" s="203">
        <f>IF(AN132&gt;0,AN132,IF(AND(AO$4=VLOOKUP($B132,Settings!$DT$19:$DU$43,2,0),'Labor costs'!AO$7=VLOOKUP('Labor costs'!$B132,Settings!$DT$19:$DW$43,4,0)),Inputs!$DG25,0))</f>
        <v>0</v>
      </c>
      <c r="AP132" s="203">
        <f>IF(AO132&gt;0,AO132,IF(AND(AP$4=VLOOKUP($B132,Settings!$DT$19:$DU$43,2,0),'Labor costs'!AP$7=VLOOKUP('Labor costs'!$B132,Settings!$DT$19:$DW$43,4,0)),Inputs!$DG25,0))</f>
        <v>0</v>
      </c>
      <c r="AQ132" s="203">
        <f>IF(AP132&gt;0,AP132,IF(AND(AQ$4=VLOOKUP($B132,Settings!$DT$19:$DU$43,2,0),'Labor costs'!AQ$7=VLOOKUP('Labor costs'!$B132,Settings!$DT$19:$DW$43,4,0)),Inputs!$DG25,0))</f>
        <v>0</v>
      </c>
      <c r="AR132" s="203">
        <f>IF(AQ132&gt;0,AQ132,IF(AND(AR$4=VLOOKUP($B132,Settings!$DT$19:$DU$43,2,0),'Labor costs'!AR$7=VLOOKUP('Labor costs'!$B132,Settings!$DT$19:$DW$43,4,0)),Inputs!$DG25,0))</f>
        <v>0</v>
      </c>
      <c r="AS132" s="203">
        <f>IF(AR132&gt;0,AR132,IF(AND(AS$4=VLOOKUP($B132,Settings!$DT$19:$DU$43,2,0),'Labor costs'!AS$7=VLOOKUP('Labor costs'!$B132,Settings!$DT$19:$DW$43,4,0)),Inputs!$DG25,0))</f>
        <v>0</v>
      </c>
      <c r="AT132" s="203">
        <f>IF(AS132&gt;0,AS132,IF(AND(AT$4=VLOOKUP($B132,Settings!$DT$19:$DU$43,2,0),'Labor costs'!AT$7=VLOOKUP('Labor costs'!$B132,Settings!$DT$19:$DW$43,4,0)),Inputs!$DG25,0))</f>
        <v>0</v>
      </c>
      <c r="AU132" s="203">
        <f>IF(AT132&gt;0,AT132,IF(AND(AU$4=VLOOKUP($B132,Settings!$DT$19:$DU$43,2,0),'Labor costs'!AU$7=VLOOKUP('Labor costs'!$B132,Settings!$DT$19:$DW$43,4,0)),Inputs!$DG25,0))</f>
        <v>0</v>
      </c>
      <c r="AV132" s="203">
        <f>IF(AU132&gt;0,AU132,IF(AND(AV$4=VLOOKUP($B132,Settings!$DT$19:$DU$43,2,0),'Labor costs'!AV$7=VLOOKUP('Labor costs'!$B132,Settings!$DT$19:$DW$43,4,0)),Inputs!$DG25,0))</f>
        <v>0</v>
      </c>
      <c r="AW132" s="203">
        <f>IF(AV132&gt;0,AV132,IF(AND(AW$4=VLOOKUP($B132,Settings!$DT$19:$DU$43,2,0),'Labor costs'!AW$7=VLOOKUP('Labor costs'!$B132,Settings!$DT$19:$DW$43,4,0)),Inputs!$DG25,0))</f>
        <v>0</v>
      </c>
      <c r="AX132" s="203">
        <f>IF(AW132&gt;0,AW132,IF(AND(AX$4=VLOOKUP($B132,Settings!$DT$19:$DU$43,2,0),'Labor costs'!AX$7=VLOOKUP('Labor costs'!$B132,Settings!$DT$19:$DW$43,4,0)),Inputs!$DG25,0))</f>
        <v>0</v>
      </c>
      <c r="AY132" s="203">
        <f>IF(AX132&gt;0,AX132,IF(AND(AY$4=VLOOKUP($B132,Settings!$DT$19:$DU$43,2,0),'Labor costs'!AY$7=VLOOKUP('Labor costs'!$B132,Settings!$DT$19:$DW$43,4,0)),Inputs!$DG25,0))</f>
        <v>0</v>
      </c>
      <c r="AZ132" s="203">
        <f>IF(AY132&gt;0,AY132,IF(AND(AZ$4=VLOOKUP($B132,Settings!$DT$19:$DU$43,2,0),'Labor costs'!AZ$7=VLOOKUP('Labor costs'!$B132,Settings!$DT$19:$DW$43,4,0)),Inputs!$DG25,0))</f>
        <v>0</v>
      </c>
      <c r="BA132" s="203">
        <f>IF(AZ132&gt;0,AZ132,IF(AND(BA$4=VLOOKUP($B132,Settings!$DT$19:$DU$43,2,0),'Labor costs'!BA$7=VLOOKUP('Labor costs'!$B132,Settings!$DT$19:$DW$43,4,0)),Inputs!$DG25,0))</f>
        <v>0</v>
      </c>
      <c r="BB132" s="203">
        <f>IF(BA132&gt;0,BA132,IF(AND(BB$4=VLOOKUP($B132,Settings!$DT$19:$DU$43,2,0),'Labor costs'!BB$7=VLOOKUP('Labor costs'!$B132,Settings!$DT$19:$DW$43,4,0)),Inputs!$DG25,0))</f>
        <v>0</v>
      </c>
      <c r="BC132" s="203">
        <f>IF(BB132&gt;0,BB132,IF(AND(BC$4=VLOOKUP($B132,Settings!$DT$19:$DU$43,2,0),'Labor costs'!BC$7=VLOOKUP('Labor costs'!$B132,Settings!$DT$19:$DW$43,4,0)),Inputs!$DG25,0))</f>
        <v>0</v>
      </c>
      <c r="BD132" s="203">
        <f>IF(BC132&gt;0,BC132,IF(AND(BD$4=VLOOKUP($B132,Settings!$DT$19:$DU$43,2,0),'Labor costs'!BD$7=VLOOKUP('Labor costs'!$B132,Settings!$DT$19:$DW$43,4,0)),Inputs!$DG25,0))</f>
        <v>0</v>
      </c>
      <c r="BE132" s="203">
        <f>IF(BD132&gt;0,BD132,IF(AND(BE$4=VLOOKUP($B132,Settings!$DT$19:$DU$43,2,0),'Labor costs'!BE$7=VLOOKUP('Labor costs'!$B132,Settings!$DT$19:$DW$43,4,0)),Inputs!$DG25,0))</f>
        <v>0</v>
      </c>
      <c r="BF132" s="203">
        <f>IF(BE132&gt;0,BE132,IF(AND(BF$4=VLOOKUP($B132,Settings!$DT$19:$DU$43,2,0),'Labor costs'!BF$7=VLOOKUP('Labor costs'!$B132,Settings!$DT$19:$DW$43,4,0)),Inputs!$DG25,0))</f>
        <v>0</v>
      </c>
      <c r="BG132" s="203">
        <f>IF(BF132&gt;0,BF132,IF(AND(BG$4=VLOOKUP($B132,Settings!$DT$19:$DU$43,2,0),'Labor costs'!BG$7=VLOOKUP('Labor costs'!$B132,Settings!$DT$19:$DW$43,4,0)),Inputs!$DG25,0))</f>
        <v>0</v>
      </c>
      <c r="BH132" s="203">
        <f>IF(BG132&gt;0,BG132,IF(AND(BH$4=VLOOKUP($B132,Settings!$DT$19:$DU$43,2,0),'Labor costs'!BH$7=VLOOKUP('Labor costs'!$B132,Settings!$DT$19:$DW$43,4,0)),Inputs!$DG25,0))</f>
        <v>0</v>
      </c>
      <c r="BI132" s="203">
        <f>IF(BH132&gt;0,BH132,IF(AND(BI$4=VLOOKUP($B132,Settings!$DT$19:$DU$43,2,0),'Labor costs'!BI$7=VLOOKUP('Labor costs'!$B132,Settings!$DT$19:$DW$43,4,0)),Inputs!$DG25,0))</f>
        <v>0</v>
      </c>
      <c r="BJ132" s="203">
        <f>IF(BI132&gt;0,BI132,IF(AND(BJ$4=VLOOKUP($B132,Settings!$DT$19:$DU$43,2,0),'Labor costs'!BJ$7=VLOOKUP('Labor costs'!$B132,Settings!$DT$19:$DW$43,4,0)),Inputs!$DG25,0))</f>
        <v>0</v>
      </c>
      <c r="BK132" s="203">
        <f>IF(BJ132&gt;0,BJ132,IF(AND(BK$4=VLOOKUP($B132,Settings!$DT$19:$DU$43,2,0),'Labor costs'!BK$7=VLOOKUP('Labor costs'!$B132,Settings!$DT$19:$DW$43,4,0)),Inputs!$DG25,0))</f>
        <v>0</v>
      </c>
      <c r="BL132" s="203">
        <f>IF(BK132&gt;0,BK132,IF(AND(BL$4=VLOOKUP($B132,Settings!$DT$19:$DU$43,2,0),'Labor costs'!BL$7=VLOOKUP('Labor costs'!$B132,Settings!$DT$19:$DW$43,4,0)),Inputs!$DG25,0))</f>
        <v>0</v>
      </c>
      <c r="BM132" s="203">
        <f>IF(BL132&gt;0,BL132,IF(AND(BM$4=VLOOKUP($B132,Settings!$DT$19:$DU$43,2,0),'Labor costs'!BM$7=VLOOKUP('Labor costs'!$B132,Settings!$DT$19:$DW$43,4,0)),Inputs!$DG25,0))</f>
        <v>0</v>
      </c>
      <c r="BN132" s="203">
        <f>IF(BM132&gt;0,BM132,IF(AND(BN$4=VLOOKUP($B132,Settings!$DT$19:$DU$43,2,0),'Labor costs'!BN$7=VLOOKUP('Labor costs'!$B132,Settings!$DT$19:$DW$43,4,0)),Inputs!$DG25,0))</f>
        <v>0</v>
      </c>
      <c r="BO132" s="203">
        <f>IF(BN132&gt;0,BN132,IF(AND(BO$4=VLOOKUP($B132,Settings!$DT$19:$DU$43,2,0),'Labor costs'!BO$7=VLOOKUP('Labor costs'!$B132,Settings!$DT$19:$DW$43,4,0)),Inputs!$DG25,0))</f>
        <v>0</v>
      </c>
      <c r="BP132" s="203">
        <f>IF(BO132&gt;0,BO132,IF(AND(BP$4=VLOOKUP($B132,Settings!$DT$19:$DU$43,2,0),'Labor costs'!BP$7=VLOOKUP('Labor costs'!$B132,Settings!$DT$19:$DW$43,4,0)),Inputs!$DG25,0))</f>
        <v>0</v>
      </c>
      <c r="BQ132" s="203">
        <f>IF(BP132&gt;0,BP132,IF(AND(BQ$4=VLOOKUP($B132,Settings!$DT$19:$DU$43,2,0),'Labor costs'!BQ$7=VLOOKUP('Labor costs'!$B132,Settings!$DT$19:$DW$43,4,0)),Inputs!$DG25,0))</f>
        <v>0</v>
      </c>
      <c r="BR132" s="203">
        <f>IF(BQ132&gt;0,BQ132,IF(AND(BR$4=VLOOKUP($B132,Settings!$DT$19:$DU$43,2,0),'Labor costs'!BR$7=VLOOKUP('Labor costs'!$B132,Settings!$DT$19:$DW$43,4,0)),Inputs!$DG25,0))</f>
        <v>0</v>
      </c>
      <c r="BS132" s="203">
        <f>IF(BR132&gt;0,BR132,IF(AND(BS$4=VLOOKUP($B132,Settings!$DT$19:$DU$43,2,0),'Labor costs'!BS$7=VLOOKUP('Labor costs'!$B132,Settings!$DT$19:$DW$43,4,0)),Inputs!$DG25,0))</f>
        <v>0</v>
      </c>
      <c r="BT132" s="203">
        <f>IF(BS132&gt;0,BS132,IF(AND(BT$4=VLOOKUP($B132,Settings!$DT$19:$DU$43,2,0),'Labor costs'!BT$7=VLOOKUP('Labor costs'!$B132,Settings!$DT$19:$DW$43,4,0)),Inputs!$DG25,0))</f>
        <v>0</v>
      </c>
      <c r="BU132" s="203">
        <f>IF(BT132&gt;0,BT132,IF(AND(BU$4=VLOOKUP($B132,Settings!$DT$19:$DU$43,2,0),'Labor costs'!BU$7=VLOOKUP('Labor costs'!$B132,Settings!$DT$19:$DW$43,4,0)),Inputs!$DG25,0))</f>
        <v>0</v>
      </c>
      <c r="BV132" s="203">
        <f>IF(BU132&gt;0,BU132,IF(AND(BV$4=VLOOKUP($B132,Settings!$DT$19:$DU$43,2,0),'Labor costs'!BV$7=VLOOKUP('Labor costs'!$B132,Settings!$DT$19:$DW$43,4,0)),Inputs!$DG25,0))</f>
        <v>0</v>
      </c>
      <c r="BW132" s="203">
        <f>IF(BV132&gt;0,BV132,IF(AND(BW$4=VLOOKUP($B132,Settings!$DT$19:$DU$43,2,0),'Labor costs'!BW$7=VLOOKUP('Labor costs'!$B132,Settings!$DT$19:$DW$43,4,0)),Inputs!$DG25,0))</f>
        <v>0</v>
      </c>
      <c r="BX132" s="203">
        <f>IF(BW132&gt;0,BW132,IF(AND(BX$4=VLOOKUP($B132,Settings!$DT$19:$DU$43,2,0),'Labor costs'!BX$7=VLOOKUP('Labor costs'!$B132,Settings!$DT$19:$DW$43,4,0)),Inputs!$DG25,0))</f>
        <v>0</v>
      </c>
      <c r="BY132" s="203">
        <f>IF(BX132&gt;0,BX132,IF(AND(BY$4=VLOOKUP($B132,Settings!$DT$19:$DU$43,2,0),'Labor costs'!BY$7=VLOOKUP('Labor costs'!$B132,Settings!$DT$19:$DW$43,4,0)),Inputs!$DG25,0))</f>
        <v>0</v>
      </c>
      <c r="BZ132" s="203">
        <f>IF(BY132&gt;0,BY132,IF(AND(BZ$4=VLOOKUP($B132,Settings!$DT$19:$DU$43,2,0),'Labor costs'!BZ$7=VLOOKUP('Labor costs'!$B132,Settings!$DT$19:$DW$43,4,0)),Inputs!$DG25,0))</f>
        <v>0</v>
      </c>
      <c r="CA132" s="203">
        <f>IF(BZ132&gt;0,BZ132,IF(AND(CA$4=VLOOKUP($B132,Settings!$DT$19:$DU$43,2,0),'Labor costs'!CA$7=VLOOKUP('Labor costs'!$B132,Settings!$DT$19:$DW$43,4,0)),Inputs!$DG25,0))</f>
        <v>0</v>
      </c>
      <c r="CB132" s="203">
        <f>IF(CA132&gt;0,CA132,IF(AND(CB$4=VLOOKUP($B132,Settings!$DT$19:$DU$43,2,0),'Labor costs'!CB$7=VLOOKUP('Labor costs'!$B132,Settings!$DT$19:$DW$43,4,0)),Inputs!$DG25,0))</f>
        <v>0</v>
      </c>
      <c r="CC132" s="203">
        <f>IF(CB132&gt;0,CB132,IF(AND(CC$4=VLOOKUP($B132,Settings!$DT$19:$DU$43,2,0),'Labor costs'!CC$7=VLOOKUP('Labor costs'!$B132,Settings!$DT$19:$DW$43,4,0)),Inputs!$DG25,0))</f>
        <v>0</v>
      </c>
      <c r="CD132" s="203">
        <f>IF(CC132&gt;0,CC132,IF(AND(CD$4=VLOOKUP($B132,Settings!$DT$19:$DU$43,2,0),'Labor costs'!CD$7=VLOOKUP('Labor costs'!$B132,Settings!$DT$19:$DW$43,4,0)),Inputs!$DG25,0))</f>
        <v>0</v>
      </c>
      <c r="CE132" s="203">
        <f>IF(CD132&gt;0,CD132,IF(AND(CE$4=VLOOKUP($B132,Settings!$DT$19:$DU$43,2,0),'Labor costs'!CE$7=VLOOKUP('Labor costs'!$B132,Settings!$DT$19:$DW$43,4,0)),Inputs!$DG25,0))</f>
        <v>0</v>
      </c>
      <c r="CF132" s="203">
        <f>IF(CE132&gt;0,CE132,IF(AND(CF$4=VLOOKUP($B132,Settings!$DT$19:$DU$43,2,0),'Labor costs'!CF$7=VLOOKUP('Labor costs'!$B132,Settings!$DT$19:$DW$43,4,0)),Inputs!$DG25,0))</f>
        <v>0</v>
      </c>
      <c r="CG132" s="203">
        <f>IF(CF132&gt;0,CF132,IF(AND(CG$4=VLOOKUP($B132,Settings!$DT$19:$DU$43,2,0),'Labor costs'!CG$7=VLOOKUP('Labor costs'!$B132,Settings!$DT$19:$DW$43,4,0)),Inputs!$DG25,0))</f>
        <v>0</v>
      </c>
      <c r="CH132" s="203">
        <f>IF(CG132&gt;0,CG132,IF(AND(CH$4=VLOOKUP($B132,Settings!$DT$19:$DU$43,2,0),'Labor costs'!CH$7=VLOOKUP('Labor costs'!$B132,Settings!$DT$19:$DW$43,4,0)),Inputs!$DG25,0))</f>
        <v>0</v>
      </c>
      <c r="CI132" s="203">
        <f>IF(CH132&gt;0,CH132,IF(AND(CI$4=VLOOKUP($B132,Settings!$DT$19:$DU$43,2,0),'Labor costs'!CI$7=VLOOKUP('Labor costs'!$B132,Settings!$DT$19:$DW$43,4,0)),Inputs!$DG25,0))</f>
        <v>0</v>
      </c>
      <c r="CJ132" s="203">
        <f>IF(CI132&gt;0,CI132,IF(AND(CJ$4=VLOOKUP($B132,Settings!$DT$19:$DU$43,2,0),'Labor costs'!CJ$7=VLOOKUP('Labor costs'!$B132,Settings!$DT$19:$DW$43,4,0)),Inputs!$DG25,0))</f>
        <v>0</v>
      </c>
      <c r="CK132" s="203">
        <f>IF(CJ132&gt;0,CJ132,IF(AND(CK$4=VLOOKUP($B132,Settings!$DT$19:$DU$43,2,0),'Labor costs'!CK$7=VLOOKUP('Labor costs'!$B132,Settings!$DT$19:$DW$43,4,0)),Inputs!$DG25,0))</f>
        <v>0</v>
      </c>
      <c r="CL132" s="203">
        <f>IF(CK132&gt;0,CK132,IF(AND(CL$4=VLOOKUP($B132,Settings!$DT$19:$DU$43,2,0),'Labor costs'!CL$7=VLOOKUP('Labor costs'!$B132,Settings!$DT$19:$DW$43,4,0)),Inputs!$DG25,0))</f>
        <v>0</v>
      </c>
      <c r="CM132" s="203">
        <f>IF(CL132&gt;0,CL132,IF(AND(CM$4=VLOOKUP($B132,Settings!$DT$19:$DU$43,2,0),'Labor costs'!CM$7=VLOOKUP('Labor costs'!$B132,Settings!$DT$19:$DW$43,4,0)),Inputs!$DG25,0))</f>
        <v>0</v>
      </c>
    </row>
    <row r="133" spans="2:91" hidden="1" x14ac:dyDescent="0.2">
      <c r="B133" s="205">
        <f>Inputs!DA26</f>
        <v>0</v>
      </c>
      <c r="C133" s="204"/>
      <c r="D133" s="204"/>
      <c r="E133" s="204"/>
      <c r="F133" s="204"/>
      <c r="G133" s="204"/>
      <c r="H133" s="204"/>
      <c r="I133" s="204"/>
      <c r="J133" s="204"/>
      <c r="K133" s="204"/>
      <c r="L133" s="204"/>
      <c r="M133" s="204"/>
      <c r="N133" s="204"/>
      <c r="O133" s="204"/>
      <c r="P133" s="204"/>
      <c r="Q133" s="204"/>
      <c r="R133" s="204"/>
      <c r="S133" s="204"/>
      <c r="T133" s="204"/>
      <c r="U133" s="204"/>
      <c r="V133" s="204"/>
      <c r="W133" s="204"/>
      <c r="X133" s="204"/>
      <c r="Y133" s="204"/>
      <c r="Z133" s="204"/>
      <c r="AA133" s="204"/>
      <c r="AB133" s="204"/>
      <c r="AC133" s="204"/>
      <c r="AD133" s="204"/>
      <c r="AF133" s="203">
        <f>IF(AE133&gt;0,AE133,IF(AND(AF$4=VLOOKUP($B133,Settings!$DT$19:$DU$43,2,0),'Labor costs'!AF$7=VLOOKUP('Labor costs'!$B133,Settings!$DT$19:$DW$43,4,0)),Inputs!$DG26,0))</f>
        <v>0</v>
      </c>
      <c r="AG133" s="203">
        <f>IF(AF133&gt;0,AF133,IF(AND(AG$4=VLOOKUP($B133,Settings!$DT$19:$DU$43,2,0),'Labor costs'!AG$7=VLOOKUP('Labor costs'!$B133,Settings!$DT$19:$DW$43,4,0)),Inputs!$DG26,0))</f>
        <v>0</v>
      </c>
      <c r="AH133" s="203">
        <f>IF(AG133&gt;0,AG133,IF(AND(AH$4=VLOOKUP($B133,Settings!$DT$19:$DU$43,2,0),'Labor costs'!AH$7=VLOOKUP('Labor costs'!$B133,Settings!$DT$19:$DW$43,4,0)),Inputs!$DG26,0))</f>
        <v>0</v>
      </c>
      <c r="AI133" s="203">
        <f>IF(AH133&gt;0,AH133,IF(AND(AI$4=VLOOKUP($B133,Settings!$DT$19:$DU$43,2,0),'Labor costs'!AI$7=VLOOKUP('Labor costs'!$B133,Settings!$DT$19:$DW$43,4,0)),Inputs!$DG26,0))</f>
        <v>0</v>
      </c>
      <c r="AJ133" s="203">
        <f>IF(AI133&gt;0,AI133,IF(AND(AJ$4=VLOOKUP($B133,Settings!$DT$19:$DU$43,2,0),'Labor costs'!AJ$7=VLOOKUP('Labor costs'!$B133,Settings!$DT$19:$DW$43,4,0)),Inputs!$DG26,0))</f>
        <v>0</v>
      </c>
      <c r="AK133" s="203">
        <f>IF(AJ133&gt;0,AJ133,IF(AND(AK$4=VLOOKUP($B133,Settings!$DT$19:$DU$43,2,0),'Labor costs'!AK$7=VLOOKUP('Labor costs'!$B133,Settings!$DT$19:$DW$43,4,0)),Inputs!$DG26,0))</f>
        <v>0</v>
      </c>
      <c r="AL133" s="203">
        <f>IF(AK133&gt;0,AK133,IF(AND(AL$4=VLOOKUP($B133,Settings!$DT$19:$DU$43,2,0),'Labor costs'!AL$7=VLOOKUP('Labor costs'!$B133,Settings!$DT$19:$DW$43,4,0)),Inputs!$DG26,0))</f>
        <v>0</v>
      </c>
      <c r="AM133" s="203">
        <f>IF(AL133&gt;0,AL133,IF(AND(AM$4=VLOOKUP($B133,Settings!$DT$19:$DU$43,2,0),'Labor costs'!AM$7=VLOOKUP('Labor costs'!$B133,Settings!$DT$19:$DW$43,4,0)),Inputs!$DG26,0))</f>
        <v>0</v>
      </c>
      <c r="AN133" s="203">
        <f>IF(AM133&gt;0,AM133,IF(AND(AN$4=VLOOKUP($B133,Settings!$DT$19:$DU$43,2,0),'Labor costs'!AN$7=VLOOKUP('Labor costs'!$B133,Settings!$DT$19:$DW$43,4,0)),Inputs!$DG26,0))</f>
        <v>0</v>
      </c>
      <c r="AO133" s="203">
        <f>IF(AN133&gt;0,AN133,IF(AND(AO$4=VLOOKUP($B133,Settings!$DT$19:$DU$43,2,0),'Labor costs'!AO$7=VLOOKUP('Labor costs'!$B133,Settings!$DT$19:$DW$43,4,0)),Inputs!$DG26,0))</f>
        <v>0</v>
      </c>
      <c r="AP133" s="203">
        <f>IF(AO133&gt;0,AO133,IF(AND(AP$4=VLOOKUP($B133,Settings!$DT$19:$DU$43,2,0),'Labor costs'!AP$7=VLOOKUP('Labor costs'!$B133,Settings!$DT$19:$DW$43,4,0)),Inputs!$DG26,0))</f>
        <v>0</v>
      </c>
      <c r="AQ133" s="203">
        <f>IF(AP133&gt;0,AP133,IF(AND(AQ$4=VLOOKUP($B133,Settings!$DT$19:$DU$43,2,0),'Labor costs'!AQ$7=VLOOKUP('Labor costs'!$B133,Settings!$DT$19:$DW$43,4,0)),Inputs!$DG26,0))</f>
        <v>0</v>
      </c>
      <c r="AR133" s="203">
        <f>IF(AQ133&gt;0,AQ133,IF(AND(AR$4=VLOOKUP($B133,Settings!$DT$19:$DU$43,2,0),'Labor costs'!AR$7=VLOOKUP('Labor costs'!$B133,Settings!$DT$19:$DW$43,4,0)),Inputs!$DG26,0))</f>
        <v>0</v>
      </c>
      <c r="AS133" s="203">
        <f>IF(AR133&gt;0,AR133,IF(AND(AS$4=VLOOKUP($B133,Settings!$DT$19:$DU$43,2,0),'Labor costs'!AS$7=VLOOKUP('Labor costs'!$B133,Settings!$DT$19:$DW$43,4,0)),Inputs!$DG26,0))</f>
        <v>0</v>
      </c>
      <c r="AT133" s="203">
        <f>IF(AS133&gt;0,AS133,IF(AND(AT$4=VLOOKUP($B133,Settings!$DT$19:$DU$43,2,0),'Labor costs'!AT$7=VLOOKUP('Labor costs'!$B133,Settings!$DT$19:$DW$43,4,0)),Inputs!$DG26,0))</f>
        <v>0</v>
      </c>
      <c r="AU133" s="203">
        <f>IF(AT133&gt;0,AT133,IF(AND(AU$4=VLOOKUP($B133,Settings!$DT$19:$DU$43,2,0),'Labor costs'!AU$7=VLOOKUP('Labor costs'!$B133,Settings!$DT$19:$DW$43,4,0)),Inputs!$DG26,0))</f>
        <v>0</v>
      </c>
      <c r="AV133" s="203">
        <f>IF(AU133&gt;0,AU133,IF(AND(AV$4=VLOOKUP($B133,Settings!$DT$19:$DU$43,2,0),'Labor costs'!AV$7=VLOOKUP('Labor costs'!$B133,Settings!$DT$19:$DW$43,4,0)),Inputs!$DG26,0))</f>
        <v>0</v>
      </c>
      <c r="AW133" s="203">
        <f>IF(AV133&gt;0,AV133,IF(AND(AW$4=VLOOKUP($B133,Settings!$DT$19:$DU$43,2,0),'Labor costs'!AW$7=VLOOKUP('Labor costs'!$B133,Settings!$DT$19:$DW$43,4,0)),Inputs!$DG26,0))</f>
        <v>0</v>
      </c>
      <c r="AX133" s="203">
        <f>IF(AW133&gt;0,AW133,IF(AND(AX$4=VLOOKUP($B133,Settings!$DT$19:$DU$43,2,0),'Labor costs'!AX$7=VLOOKUP('Labor costs'!$B133,Settings!$DT$19:$DW$43,4,0)),Inputs!$DG26,0))</f>
        <v>0</v>
      </c>
      <c r="AY133" s="203">
        <f>IF(AX133&gt;0,AX133,IF(AND(AY$4=VLOOKUP($B133,Settings!$DT$19:$DU$43,2,0),'Labor costs'!AY$7=VLOOKUP('Labor costs'!$B133,Settings!$DT$19:$DW$43,4,0)),Inputs!$DG26,0))</f>
        <v>0</v>
      </c>
      <c r="AZ133" s="203">
        <f>IF(AY133&gt;0,AY133,IF(AND(AZ$4=VLOOKUP($B133,Settings!$DT$19:$DU$43,2,0),'Labor costs'!AZ$7=VLOOKUP('Labor costs'!$B133,Settings!$DT$19:$DW$43,4,0)),Inputs!$DG26,0))</f>
        <v>0</v>
      </c>
      <c r="BA133" s="203">
        <f>IF(AZ133&gt;0,AZ133,IF(AND(BA$4=VLOOKUP($B133,Settings!$DT$19:$DU$43,2,0),'Labor costs'!BA$7=VLOOKUP('Labor costs'!$B133,Settings!$DT$19:$DW$43,4,0)),Inputs!$DG26,0))</f>
        <v>0</v>
      </c>
      <c r="BB133" s="203">
        <f>IF(BA133&gt;0,BA133,IF(AND(BB$4=VLOOKUP($B133,Settings!$DT$19:$DU$43,2,0),'Labor costs'!BB$7=VLOOKUP('Labor costs'!$B133,Settings!$DT$19:$DW$43,4,0)),Inputs!$DG26,0))</f>
        <v>0</v>
      </c>
      <c r="BC133" s="203">
        <f>IF(BB133&gt;0,BB133,IF(AND(BC$4=VLOOKUP($B133,Settings!$DT$19:$DU$43,2,0),'Labor costs'!BC$7=VLOOKUP('Labor costs'!$B133,Settings!$DT$19:$DW$43,4,0)),Inputs!$DG26,0))</f>
        <v>0</v>
      </c>
      <c r="BD133" s="203">
        <f>IF(BC133&gt;0,BC133,IF(AND(BD$4=VLOOKUP($B133,Settings!$DT$19:$DU$43,2,0),'Labor costs'!BD$7=VLOOKUP('Labor costs'!$B133,Settings!$DT$19:$DW$43,4,0)),Inputs!$DG26,0))</f>
        <v>0</v>
      </c>
      <c r="BE133" s="203">
        <f>IF(BD133&gt;0,BD133,IF(AND(BE$4=VLOOKUP($B133,Settings!$DT$19:$DU$43,2,0),'Labor costs'!BE$7=VLOOKUP('Labor costs'!$B133,Settings!$DT$19:$DW$43,4,0)),Inputs!$DG26,0))</f>
        <v>0</v>
      </c>
      <c r="BF133" s="203">
        <f>IF(BE133&gt;0,BE133,IF(AND(BF$4=VLOOKUP($B133,Settings!$DT$19:$DU$43,2,0),'Labor costs'!BF$7=VLOOKUP('Labor costs'!$B133,Settings!$DT$19:$DW$43,4,0)),Inputs!$DG26,0))</f>
        <v>0</v>
      </c>
      <c r="BG133" s="203">
        <f>IF(BF133&gt;0,BF133,IF(AND(BG$4=VLOOKUP($B133,Settings!$DT$19:$DU$43,2,0),'Labor costs'!BG$7=VLOOKUP('Labor costs'!$B133,Settings!$DT$19:$DW$43,4,0)),Inputs!$DG26,0))</f>
        <v>0</v>
      </c>
      <c r="BH133" s="203">
        <f>IF(BG133&gt;0,BG133,IF(AND(BH$4=VLOOKUP($B133,Settings!$DT$19:$DU$43,2,0),'Labor costs'!BH$7=VLOOKUP('Labor costs'!$B133,Settings!$DT$19:$DW$43,4,0)),Inputs!$DG26,0))</f>
        <v>0</v>
      </c>
      <c r="BI133" s="203">
        <f>IF(BH133&gt;0,BH133,IF(AND(BI$4=VLOOKUP($B133,Settings!$DT$19:$DU$43,2,0),'Labor costs'!BI$7=VLOOKUP('Labor costs'!$B133,Settings!$DT$19:$DW$43,4,0)),Inputs!$DG26,0))</f>
        <v>0</v>
      </c>
      <c r="BJ133" s="203">
        <f>IF(BI133&gt;0,BI133,IF(AND(BJ$4=VLOOKUP($B133,Settings!$DT$19:$DU$43,2,0),'Labor costs'!BJ$7=VLOOKUP('Labor costs'!$B133,Settings!$DT$19:$DW$43,4,0)),Inputs!$DG26,0))</f>
        <v>0</v>
      </c>
      <c r="BK133" s="203">
        <f>IF(BJ133&gt;0,BJ133,IF(AND(BK$4=VLOOKUP($B133,Settings!$DT$19:$DU$43,2,0),'Labor costs'!BK$7=VLOOKUP('Labor costs'!$B133,Settings!$DT$19:$DW$43,4,0)),Inputs!$DG26,0))</f>
        <v>0</v>
      </c>
      <c r="BL133" s="203">
        <f>IF(BK133&gt;0,BK133,IF(AND(BL$4=VLOOKUP($B133,Settings!$DT$19:$DU$43,2,0),'Labor costs'!BL$7=VLOOKUP('Labor costs'!$B133,Settings!$DT$19:$DW$43,4,0)),Inputs!$DG26,0))</f>
        <v>0</v>
      </c>
      <c r="BM133" s="203">
        <f>IF(BL133&gt;0,BL133,IF(AND(BM$4=VLOOKUP($B133,Settings!$DT$19:$DU$43,2,0),'Labor costs'!BM$7=VLOOKUP('Labor costs'!$B133,Settings!$DT$19:$DW$43,4,0)),Inputs!$DG26,0))</f>
        <v>0</v>
      </c>
      <c r="BN133" s="203">
        <f>IF(BM133&gt;0,BM133,IF(AND(BN$4=VLOOKUP($B133,Settings!$DT$19:$DU$43,2,0),'Labor costs'!BN$7=VLOOKUP('Labor costs'!$B133,Settings!$DT$19:$DW$43,4,0)),Inputs!$DG26,0))</f>
        <v>0</v>
      </c>
      <c r="BO133" s="203">
        <f>IF(BN133&gt;0,BN133,IF(AND(BO$4=VLOOKUP($B133,Settings!$DT$19:$DU$43,2,0),'Labor costs'!BO$7=VLOOKUP('Labor costs'!$B133,Settings!$DT$19:$DW$43,4,0)),Inputs!$DG26,0))</f>
        <v>0</v>
      </c>
      <c r="BP133" s="203">
        <f>IF(BO133&gt;0,BO133,IF(AND(BP$4=VLOOKUP($B133,Settings!$DT$19:$DU$43,2,0),'Labor costs'!BP$7=VLOOKUP('Labor costs'!$B133,Settings!$DT$19:$DW$43,4,0)),Inputs!$DG26,0))</f>
        <v>0</v>
      </c>
      <c r="BQ133" s="203">
        <f>IF(BP133&gt;0,BP133,IF(AND(BQ$4=VLOOKUP($B133,Settings!$DT$19:$DU$43,2,0),'Labor costs'!BQ$7=VLOOKUP('Labor costs'!$B133,Settings!$DT$19:$DW$43,4,0)),Inputs!$DG26,0))</f>
        <v>0</v>
      </c>
      <c r="BR133" s="203">
        <f>IF(BQ133&gt;0,BQ133,IF(AND(BR$4=VLOOKUP($B133,Settings!$DT$19:$DU$43,2,0),'Labor costs'!BR$7=VLOOKUP('Labor costs'!$B133,Settings!$DT$19:$DW$43,4,0)),Inputs!$DG26,0))</f>
        <v>0</v>
      </c>
      <c r="BS133" s="203">
        <f>IF(BR133&gt;0,BR133,IF(AND(BS$4=VLOOKUP($B133,Settings!$DT$19:$DU$43,2,0),'Labor costs'!BS$7=VLOOKUP('Labor costs'!$B133,Settings!$DT$19:$DW$43,4,0)),Inputs!$DG26,0))</f>
        <v>0</v>
      </c>
      <c r="BT133" s="203">
        <f>IF(BS133&gt;0,BS133,IF(AND(BT$4=VLOOKUP($B133,Settings!$DT$19:$DU$43,2,0),'Labor costs'!BT$7=VLOOKUP('Labor costs'!$B133,Settings!$DT$19:$DW$43,4,0)),Inputs!$DG26,0))</f>
        <v>0</v>
      </c>
      <c r="BU133" s="203">
        <f>IF(BT133&gt;0,BT133,IF(AND(BU$4=VLOOKUP($B133,Settings!$DT$19:$DU$43,2,0),'Labor costs'!BU$7=VLOOKUP('Labor costs'!$B133,Settings!$DT$19:$DW$43,4,0)),Inputs!$DG26,0))</f>
        <v>0</v>
      </c>
      <c r="BV133" s="203">
        <f>IF(BU133&gt;0,BU133,IF(AND(BV$4=VLOOKUP($B133,Settings!$DT$19:$DU$43,2,0),'Labor costs'!BV$7=VLOOKUP('Labor costs'!$B133,Settings!$DT$19:$DW$43,4,0)),Inputs!$DG26,0))</f>
        <v>0</v>
      </c>
      <c r="BW133" s="203">
        <f>IF(BV133&gt;0,BV133,IF(AND(BW$4=VLOOKUP($B133,Settings!$DT$19:$DU$43,2,0),'Labor costs'!BW$7=VLOOKUP('Labor costs'!$B133,Settings!$DT$19:$DW$43,4,0)),Inputs!$DG26,0))</f>
        <v>0</v>
      </c>
      <c r="BX133" s="203">
        <f>IF(BW133&gt;0,BW133,IF(AND(BX$4=VLOOKUP($B133,Settings!$DT$19:$DU$43,2,0),'Labor costs'!BX$7=VLOOKUP('Labor costs'!$B133,Settings!$DT$19:$DW$43,4,0)),Inputs!$DG26,0))</f>
        <v>0</v>
      </c>
      <c r="BY133" s="203">
        <f>IF(BX133&gt;0,BX133,IF(AND(BY$4=VLOOKUP($B133,Settings!$DT$19:$DU$43,2,0),'Labor costs'!BY$7=VLOOKUP('Labor costs'!$B133,Settings!$DT$19:$DW$43,4,0)),Inputs!$DG26,0))</f>
        <v>0</v>
      </c>
      <c r="BZ133" s="203">
        <f>IF(BY133&gt;0,BY133,IF(AND(BZ$4=VLOOKUP($B133,Settings!$DT$19:$DU$43,2,0),'Labor costs'!BZ$7=VLOOKUP('Labor costs'!$B133,Settings!$DT$19:$DW$43,4,0)),Inputs!$DG26,0))</f>
        <v>0</v>
      </c>
      <c r="CA133" s="203">
        <f>IF(BZ133&gt;0,BZ133,IF(AND(CA$4=VLOOKUP($B133,Settings!$DT$19:$DU$43,2,0),'Labor costs'!CA$7=VLOOKUP('Labor costs'!$B133,Settings!$DT$19:$DW$43,4,0)),Inputs!$DG26,0))</f>
        <v>0</v>
      </c>
      <c r="CB133" s="203">
        <f>IF(CA133&gt;0,CA133,IF(AND(CB$4=VLOOKUP($B133,Settings!$DT$19:$DU$43,2,0),'Labor costs'!CB$7=VLOOKUP('Labor costs'!$B133,Settings!$DT$19:$DW$43,4,0)),Inputs!$DG26,0))</f>
        <v>0</v>
      </c>
      <c r="CC133" s="203">
        <f>IF(CB133&gt;0,CB133,IF(AND(CC$4=VLOOKUP($B133,Settings!$DT$19:$DU$43,2,0),'Labor costs'!CC$7=VLOOKUP('Labor costs'!$B133,Settings!$DT$19:$DW$43,4,0)),Inputs!$DG26,0))</f>
        <v>0</v>
      </c>
      <c r="CD133" s="203">
        <f>IF(CC133&gt;0,CC133,IF(AND(CD$4=VLOOKUP($B133,Settings!$DT$19:$DU$43,2,0),'Labor costs'!CD$7=VLOOKUP('Labor costs'!$B133,Settings!$DT$19:$DW$43,4,0)),Inputs!$DG26,0))</f>
        <v>0</v>
      </c>
      <c r="CE133" s="203">
        <f>IF(CD133&gt;0,CD133,IF(AND(CE$4=VLOOKUP($B133,Settings!$DT$19:$DU$43,2,0),'Labor costs'!CE$7=VLOOKUP('Labor costs'!$B133,Settings!$DT$19:$DW$43,4,0)),Inputs!$DG26,0))</f>
        <v>0</v>
      </c>
      <c r="CF133" s="203">
        <f>IF(CE133&gt;0,CE133,IF(AND(CF$4=VLOOKUP($B133,Settings!$DT$19:$DU$43,2,0),'Labor costs'!CF$7=VLOOKUP('Labor costs'!$B133,Settings!$DT$19:$DW$43,4,0)),Inputs!$DG26,0))</f>
        <v>0</v>
      </c>
      <c r="CG133" s="203">
        <f>IF(CF133&gt;0,CF133,IF(AND(CG$4=VLOOKUP($B133,Settings!$DT$19:$DU$43,2,0),'Labor costs'!CG$7=VLOOKUP('Labor costs'!$B133,Settings!$DT$19:$DW$43,4,0)),Inputs!$DG26,0))</f>
        <v>0</v>
      </c>
      <c r="CH133" s="203">
        <f>IF(CG133&gt;0,CG133,IF(AND(CH$4=VLOOKUP($B133,Settings!$DT$19:$DU$43,2,0),'Labor costs'!CH$7=VLOOKUP('Labor costs'!$B133,Settings!$DT$19:$DW$43,4,0)),Inputs!$DG26,0))</f>
        <v>0</v>
      </c>
      <c r="CI133" s="203">
        <f>IF(CH133&gt;0,CH133,IF(AND(CI$4=VLOOKUP($B133,Settings!$DT$19:$DU$43,2,0),'Labor costs'!CI$7=VLOOKUP('Labor costs'!$B133,Settings!$DT$19:$DW$43,4,0)),Inputs!$DG26,0))</f>
        <v>0</v>
      </c>
      <c r="CJ133" s="203">
        <f>IF(CI133&gt;0,CI133,IF(AND(CJ$4=VLOOKUP($B133,Settings!$DT$19:$DU$43,2,0),'Labor costs'!CJ$7=VLOOKUP('Labor costs'!$B133,Settings!$DT$19:$DW$43,4,0)),Inputs!$DG26,0))</f>
        <v>0</v>
      </c>
      <c r="CK133" s="203">
        <f>IF(CJ133&gt;0,CJ133,IF(AND(CK$4=VLOOKUP($B133,Settings!$DT$19:$DU$43,2,0),'Labor costs'!CK$7=VLOOKUP('Labor costs'!$B133,Settings!$DT$19:$DW$43,4,0)),Inputs!$DG26,0))</f>
        <v>0</v>
      </c>
      <c r="CL133" s="203">
        <f>IF(CK133&gt;0,CK133,IF(AND(CL$4=VLOOKUP($B133,Settings!$DT$19:$DU$43,2,0),'Labor costs'!CL$7=VLOOKUP('Labor costs'!$B133,Settings!$DT$19:$DW$43,4,0)),Inputs!$DG26,0))</f>
        <v>0</v>
      </c>
      <c r="CM133" s="203">
        <f>IF(CL133&gt;0,CL133,IF(AND(CM$4=VLOOKUP($B133,Settings!$DT$19:$DU$43,2,0),'Labor costs'!CM$7=VLOOKUP('Labor costs'!$B133,Settings!$DT$19:$DW$43,4,0)),Inputs!$DG26,0))</f>
        <v>0</v>
      </c>
    </row>
    <row r="134" spans="2:91" hidden="1" x14ac:dyDescent="0.2">
      <c r="B134" s="205">
        <f>Inputs!DA27</f>
        <v>0</v>
      </c>
      <c r="C134" s="204"/>
      <c r="D134" s="204"/>
      <c r="E134" s="204"/>
      <c r="F134" s="204"/>
      <c r="G134" s="204"/>
      <c r="H134" s="204"/>
      <c r="I134" s="204"/>
      <c r="J134" s="204"/>
      <c r="K134" s="204"/>
      <c r="L134" s="204"/>
      <c r="M134" s="204"/>
      <c r="N134" s="204"/>
      <c r="O134" s="204"/>
      <c r="P134" s="204"/>
      <c r="Q134" s="204"/>
      <c r="R134" s="204"/>
      <c r="S134" s="204"/>
      <c r="T134" s="204"/>
      <c r="U134" s="204"/>
      <c r="V134" s="204"/>
      <c r="W134" s="204"/>
      <c r="X134" s="204"/>
      <c r="Y134" s="204"/>
      <c r="Z134" s="204"/>
      <c r="AA134" s="204"/>
      <c r="AB134" s="204"/>
      <c r="AC134" s="204"/>
      <c r="AD134" s="204"/>
      <c r="AF134" s="203">
        <f>IF(AE134&gt;0,AE134,IF(AND(AF$4=VLOOKUP($B134,Settings!$DT$19:$DU$43,2,0),'Labor costs'!AF$7=VLOOKUP('Labor costs'!$B134,Settings!$DT$19:$DW$43,4,0)),Inputs!$DG27,0))</f>
        <v>0</v>
      </c>
      <c r="AG134" s="203">
        <f>IF(AF134&gt;0,AF134,IF(AND(AG$4=VLOOKUP($B134,Settings!$DT$19:$DU$43,2,0),'Labor costs'!AG$7=VLOOKUP('Labor costs'!$B134,Settings!$DT$19:$DW$43,4,0)),Inputs!$DG27,0))</f>
        <v>0</v>
      </c>
      <c r="AH134" s="203">
        <f>IF(AG134&gt;0,AG134,IF(AND(AH$4=VLOOKUP($B134,Settings!$DT$19:$DU$43,2,0),'Labor costs'!AH$7=VLOOKUP('Labor costs'!$B134,Settings!$DT$19:$DW$43,4,0)),Inputs!$DG27,0))</f>
        <v>0</v>
      </c>
      <c r="AI134" s="203">
        <f>IF(AH134&gt;0,AH134,IF(AND(AI$4=VLOOKUP($B134,Settings!$DT$19:$DU$43,2,0),'Labor costs'!AI$7=VLOOKUP('Labor costs'!$B134,Settings!$DT$19:$DW$43,4,0)),Inputs!$DG27,0))</f>
        <v>0</v>
      </c>
      <c r="AJ134" s="203">
        <f>IF(AI134&gt;0,AI134,IF(AND(AJ$4=VLOOKUP($B134,Settings!$DT$19:$DU$43,2,0),'Labor costs'!AJ$7=VLOOKUP('Labor costs'!$B134,Settings!$DT$19:$DW$43,4,0)),Inputs!$DG27,0))</f>
        <v>0</v>
      </c>
      <c r="AK134" s="203">
        <f>IF(AJ134&gt;0,AJ134,IF(AND(AK$4=VLOOKUP($B134,Settings!$DT$19:$DU$43,2,0),'Labor costs'!AK$7=VLOOKUP('Labor costs'!$B134,Settings!$DT$19:$DW$43,4,0)),Inputs!$DG27,0))</f>
        <v>0</v>
      </c>
      <c r="AL134" s="203">
        <f>IF(AK134&gt;0,AK134,IF(AND(AL$4=VLOOKUP($B134,Settings!$DT$19:$DU$43,2,0),'Labor costs'!AL$7=VLOOKUP('Labor costs'!$B134,Settings!$DT$19:$DW$43,4,0)),Inputs!$DG27,0))</f>
        <v>0</v>
      </c>
      <c r="AM134" s="203">
        <f>IF(AL134&gt;0,AL134,IF(AND(AM$4=VLOOKUP($B134,Settings!$DT$19:$DU$43,2,0),'Labor costs'!AM$7=VLOOKUP('Labor costs'!$B134,Settings!$DT$19:$DW$43,4,0)),Inputs!$DG27,0))</f>
        <v>0</v>
      </c>
      <c r="AN134" s="203">
        <f>IF(AM134&gt;0,AM134,IF(AND(AN$4=VLOOKUP($B134,Settings!$DT$19:$DU$43,2,0),'Labor costs'!AN$7=VLOOKUP('Labor costs'!$B134,Settings!$DT$19:$DW$43,4,0)),Inputs!$DG27,0))</f>
        <v>0</v>
      </c>
      <c r="AO134" s="203">
        <f>IF(AN134&gt;0,AN134,IF(AND(AO$4=VLOOKUP($B134,Settings!$DT$19:$DU$43,2,0),'Labor costs'!AO$7=VLOOKUP('Labor costs'!$B134,Settings!$DT$19:$DW$43,4,0)),Inputs!$DG27,0))</f>
        <v>0</v>
      </c>
      <c r="AP134" s="203">
        <f>IF(AO134&gt;0,AO134,IF(AND(AP$4=VLOOKUP($B134,Settings!$DT$19:$DU$43,2,0),'Labor costs'!AP$7=VLOOKUP('Labor costs'!$B134,Settings!$DT$19:$DW$43,4,0)),Inputs!$DG27,0))</f>
        <v>0</v>
      </c>
      <c r="AQ134" s="203">
        <f>IF(AP134&gt;0,AP134,IF(AND(AQ$4=VLOOKUP($B134,Settings!$DT$19:$DU$43,2,0),'Labor costs'!AQ$7=VLOOKUP('Labor costs'!$B134,Settings!$DT$19:$DW$43,4,0)),Inputs!$DG27,0))</f>
        <v>0</v>
      </c>
      <c r="AR134" s="203">
        <f>IF(AQ134&gt;0,AQ134,IF(AND(AR$4=VLOOKUP($B134,Settings!$DT$19:$DU$43,2,0),'Labor costs'!AR$7=VLOOKUP('Labor costs'!$B134,Settings!$DT$19:$DW$43,4,0)),Inputs!$DG27,0))</f>
        <v>0</v>
      </c>
      <c r="AS134" s="203">
        <f>IF(AR134&gt;0,AR134,IF(AND(AS$4=VLOOKUP($B134,Settings!$DT$19:$DU$43,2,0),'Labor costs'!AS$7=VLOOKUP('Labor costs'!$B134,Settings!$DT$19:$DW$43,4,0)),Inputs!$DG27,0))</f>
        <v>0</v>
      </c>
      <c r="AT134" s="203">
        <f>IF(AS134&gt;0,AS134,IF(AND(AT$4=VLOOKUP($B134,Settings!$DT$19:$DU$43,2,0),'Labor costs'!AT$7=VLOOKUP('Labor costs'!$B134,Settings!$DT$19:$DW$43,4,0)),Inputs!$DG27,0))</f>
        <v>0</v>
      </c>
      <c r="AU134" s="203">
        <f>IF(AT134&gt;0,AT134,IF(AND(AU$4=VLOOKUP($B134,Settings!$DT$19:$DU$43,2,0),'Labor costs'!AU$7=VLOOKUP('Labor costs'!$B134,Settings!$DT$19:$DW$43,4,0)),Inputs!$DG27,0))</f>
        <v>0</v>
      </c>
      <c r="AV134" s="203">
        <f>IF(AU134&gt;0,AU134,IF(AND(AV$4=VLOOKUP($B134,Settings!$DT$19:$DU$43,2,0),'Labor costs'!AV$7=VLOOKUP('Labor costs'!$B134,Settings!$DT$19:$DW$43,4,0)),Inputs!$DG27,0))</f>
        <v>0</v>
      </c>
      <c r="AW134" s="203">
        <f>IF(AV134&gt;0,AV134,IF(AND(AW$4=VLOOKUP($B134,Settings!$DT$19:$DU$43,2,0),'Labor costs'!AW$7=VLOOKUP('Labor costs'!$B134,Settings!$DT$19:$DW$43,4,0)),Inputs!$DG27,0))</f>
        <v>0</v>
      </c>
      <c r="AX134" s="203">
        <f>IF(AW134&gt;0,AW134,IF(AND(AX$4=VLOOKUP($B134,Settings!$DT$19:$DU$43,2,0),'Labor costs'!AX$7=VLOOKUP('Labor costs'!$B134,Settings!$DT$19:$DW$43,4,0)),Inputs!$DG27,0))</f>
        <v>0</v>
      </c>
      <c r="AY134" s="203">
        <f>IF(AX134&gt;0,AX134,IF(AND(AY$4=VLOOKUP($B134,Settings!$DT$19:$DU$43,2,0),'Labor costs'!AY$7=VLOOKUP('Labor costs'!$B134,Settings!$DT$19:$DW$43,4,0)),Inputs!$DG27,0))</f>
        <v>0</v>
      </c>
      <c r="AZ134" s="203">
        <f>IF(AY134&gt;0,AY134,IF(AND(AZ$4=VLOOKUP($B134,Settings!$DT$19:$DU$43,2,0),'Labor costs'!AZ$7=VLOOKUP('Labor costs'!$B134,Settings!$DT$19:$DW$43,4,0)),Inputs!$DG27,0))</f>
        <v>0</v>
      </c>
      <c r="BA134" s="203">
        <f>IF(AZ134&gt;0,AZ134,IF(AND(BA$4=VLOOKUP($B134,Settings!$DT$19:$DU$43,2,0),'Labor costs'!BA$7=VLOOKUP('Labor costs'!$B134,Settings!$DT$19:$DW$43,4,0)),Inputs!$DG27,0))</f>
        <v>0</v>
      </c>
      <c r="BB134" s="203">
        <f>IF(BA134&gt;0,BA134,IF(AND(BB$4=VLOOKUP($B134,Settings!$DT$19:$DU$43,2,0),'Labor costs'!BB$7=VLOOKUP('Labor costs'!$B134,Settings!$DT$19:$DW$43,4,0)),Inputs!$DG27,0))</f>
        <v>0</v>
      </c>
      <c r="BC134" s="203">
        <f>IF(BB134&gt;0,BB134,IF(AND(BC$4=VLOOKUP($B134,Settings!$DT$19:$DU$43,2,0),'Labor costs'!BC$7=VLOOKUP('Labor costs'!$B134,Settings!$DT$19:$DW$43,4,0)),Inputs!$DG27,0))</f>
        <v>0</v>
      </c>
      <c r="BD134" s="203">
        <f>IF(BC134&gt;0,BC134,IF(AND(BD$4=VLOOKUP($B134,Settings!$DT$19:$DU$43,2,0),'Labor costs'!BD$7=VLOOKUP('Labor costs'!$B134,Settings!$DT$19:$DW$43,4,0)),Inputs!$DG27,0))</f>
        <v>0</v>
      </c>
      <c r="BE134" s="203">
        <f>IF(BD134&gt;0,BD134,IF(AND(BE$4=VLOOKUP($B134,Settings!$DT$19:$DU$43,2,0),'Labor costs'!BE$7=VLOOKUP('Labor costs'!$B134,Settings!$DT$19:$DW$43,4,0)),Inputs!$DG27,0))</f>
        <v>0</v>
      </c>
      <c r="BF134" s="203">
        <f>IF(BE134&gt;0,BE134,IF(AND(BF$4=VLOOKUP($B134,Settings!$DT$19:$DU$43,2,0),'Labor costs'!BF$7=VLOOKUP('Labor costs'!$B134,Settings!$DT$19:$DW$43,4,0)),Inputs!$DG27,0))</f>
        <v>0</v>
      </c>
      <c r="BG134" s="203">
        <f>IF(BF134&gt;0,BF134,IF(AND(BG$4=VLOOKUP($B134,Settings!$DT$19:$DU$43,2,0),'Labor costs'!BG$7=VLOOKUP('Labor costs'!$B134,Settings!$DT$19:$DW$43,4,0)),Inputs!$DG27,0))</f>
        <v>0</v>
      </c>
      <c r="BH134" s="203">
        <f>IF(BG134&gt;0,BG134,IF(AND(BH$4=VLOOKUP($B134,Settings!$DT$19:$DU$43,2,0),'Labor costs'!BH$7=VLOOKUP('Labor costs'!$B134,Settings!$DT$19:$DW$43,4,0)),Inputs!$DG27,0))</f>
        <v>0</v>
      </c>
      <c r="BI134" s="203">
        <f>IF(BH134&gt;0,BH134,IF(AND(BI$4=VLOOKUP($B134,Settings!$DT$19:$DU$43,2,0),'Labor costs'!BI$7=VLOOKUP('Labor costs'!$B134,Settings!$DT$19:$DW$43,4,0)),Inputs!$DG27,0))</f>
        <v>0</v>
      </c>
      <c r="BJ134" s="203">
        <f>IF(BI134&gt;0,BI134,IF(AND(BJ$4=VLOOKUP($B134,Settings!$DT$19:$DU$43,2,0),'Labor costs'!BJ$7=VLOOKUP('Labor costs'!$B134,Settings!$DT$19:$DW$43,4,0)),Inputs!$DG27,0))</f>
        <v>0</v>
      </c>
      <c r="BK134" s="203">
        <f>IF(BJ134&gt;0,BJ134,IF(AND(BK$4=VLOOKUP($B134,Settings!$DT$19:$DU$43,2,0),'Labor costs'!BK$7=VLOOKUP('Labor costs'!$B134,Settings!$DT$19:$DW$43,4,0)),Inputs!$DG27,0))</f>
        <v>0</v>
      </c>
      <c r="BL134" s="203">
        <f>IF(BK134&gt;0,BK134,IF(AND(BL$4=VLOOKUP($B134,Settings!$DT$19:$DU$43,2,0),'Labor costs'!BL$7=VLOOKUP('Labor costs'!$B134,Settings!$DT$19:$DW$43,4,0)),Inputs!$DG27,0))</f>
        <v>0</v>
      </c>
      <c r="BM134" s="203">
        <f>IF(BL134&gt;0,BL134,IF(AND(BM$4=VLOOKUP($B134,Settings!$DT$19:$DU$43,2,0),'Labor costs'!BM$7=VLOOKUP('Labor costs'!$B134,Settings!$DT$19:$DW$43,4,0)),Inputs!$DG27,0))</f>
        <v>0</v>
      </c>
      <c r="BN134" s="203">
        <f>IF(BM134&gt;0,BM134,IF(AND(BN$4=VLOOKUP($B134,Settings!$DT$19:$DU$43,2,0),'Labor costs'!BN$7=VLOOKUP('Labor costs'!$B134,Settings!$DT$19:$DW$43,4,0)),Inputs!$DG27,0))</f>
        <v>0</v>
      </c>
      <c r="BO134" s="203">
        <f>IF(BN134&gt;0,BN134,IF(AND(BO$4=VLOOKUP($B134,Settings!$DT$19:$DU$43,2,0),'Labor costs'!BO$7=VLOOKUP('Labor costs'!$B134,Settings!$DT$19:$DW$43,4,0)),Inputs!$DG27,0))</f>
        <v>0</v>
      </c>
      <c r="BP134" s="203">
        <f>IF(BO134&gt;0,BO134,IF(AND(BP$4=VLOOKUP($B134,Settings!$DT$19:$DU$43,2,0),'Labor costs'!BP$7=VLOOKUP('Labor costs'!$B134,Settings!$DT$19:$DW$43,4,0)),Inputs!$DG27,0))</f>
        <v>0</v>
      </c>
      <c r="BQ134" s="203">
        <f>IF(BP134&gt;0,BP134,IF(AND(BQ$4=VLOOKUP($B134,Settings!$DT$19:$DU$43,2,0),'Labor costs'!BQ$7=VLOOKUP('Labor costs'!$B134,Settings!$DT$19:$DW$43,4,0)),Inputs!$DG27,0))</f>
        <v>0</v>
      </c>
      <c r="BR134" s="203">
        <f>IF(BQ134&gt;0,BQ134,IF(AND(BR$4=VLOOKUP($B134,Settings!$DT$19:$DU$43,2,0),'Labor costs'!BR$7=VLOOKUP('Labor costs'!$B134,Settings!$DT$19:$DW$43,4,0)),Inputs!$DG27,0))</f>
        <v>0</v>
      </c>
      <c r="BS134" s="203">
        <f>IF(BR134&gt;0,BR134,IF(AND(BS$4=VLOOKUP($B134,Settings!$DT$19:$DU$43,2,0),'Labor costs'!BS$7=VLOOKUP('Labor costs'!$B134,Settings!$DT$19:$DW$43,4,0)),Inputs!$DG27,0))</f>
        <v>0</v>
      </c>
      <c r="BT134" s="203">
        <f>IF(BS134&gt;0,BS134,IF(AND(BT$4=VLOOKUP($B134,Settings!$DT$19:$DU$43,2,0),'Labor costs'!BT$7=VLOOKUP('Labor costs'!$B134,Settings!$DT$19:$DW$43,4,0)),Inputs!$DG27,0))</f>
        <v>0</v>
      </c>
      <c r="BU134" s="203">
        <f>IF(BT134&gt;0,BT134,IF(AND(BU$4=VLOOKUP($B134,Settings!$DT$19:$DU$43,2,0),'Labor costs'!BU$7=VLOOKUP('Labor costs'!$B134,Settings!$DT$19:$DW$43,4,0)),Inputs!$DG27,0))</f>
        <v>0</v>
      </c>
      <c r="BV134" s="203">
        <f>IF(BU134&gt;0,BU134,IF(AND(BV$4=VLOOKUP($B134,Settings!$DT$19:$DU$43,2,0),'Labor costs'!BV$7=VLOOKUP('Labor costs'!$B134,Settings!$DT$19:$DW$43,4,0)),Inputs!$DG27,0))</f>
        <v>0</v>
      </c>
      <c r="BW134" s="203">
        <f>IF(BV134&gt;0,BV134,IF(AND(BW$4=VLOOKUP($B134,Settings!$DT$19:$DU$43,2,0),'Labor costs'!BW$7=VLOOKUP('Labor costs'!$B134,Settings!$DT$19:$DW$43,4,0)),Inputs!$DG27,0))</f>
        <v>0</v>
      </c>
      <c r="BX134" s="203">
        <f>IF(BW134&gt;0,BW134,IF(AND(BX$4=VLOOKUP($B134,Settings!$DT$19:$DU$43,2,0),'Labor costs'!BX$7=VLOOKUP('Labor costs'!$B134,Settings!$DT$19:$DW$43,4,0)),Inputs!$DG27,0))</f>
        <v>0</v>
      </c>
      <c r="BY134" s="203">
        <f>IF(BX134&gt;0,BX134,IF(AND(BY$4=VLOOKUP($B134,Settings!$DT$19:$DU$43,2,0),'Labor costs'!BY$7=VLOOKUP('Labor costs'!$B134,Settings!$DT$19:$DW$43,4,0)),Inputs!$DG27,0))</f>
        <v>0</v>
      </c>
      <c r="BZ134" s="203">
        <f>IF(BY134&gt;0,BY134,IF(AND(BZ$4=VLOOKUP($B134,Settings!$DT$19:$DU$43,2,0),'Labor costs'!BZ$7=VLOOKUP('Labor costs'!$B134,Settings!$DT$19:$DW$43,4,0)),Inputs!$DG27,0))</f>
        <v>0</v>
      </c>
      <c r="CA134" s="203">
        <f>IF(BZ134&gt;0,BZ134,IF(AND(CA$4=VLOOKUP($B134,Settings!$DT$19:$DU$43,2,0),'Labor costs'!CA$7=VLOOKUP('Labor costs'!$B134,Settings!$DT$19:$DW$43,4,0)),Inputs!$DG27,0))</f>
        <v>0</v>
      </c>
      <c r="CB134" s="203">
        <f>IF(CA134&gt;0,CA134,IF(AND(CB$4=VLOOKUP($B134,Settings!$DT$19:$DU$43,2,0),'Labor costs'!CB$7=VLOOKUP('Labor costs'!$B134,Settings!$DT$19:$DW$43,4,0)),Inputs!$DG27,0))</f>
        <v>0</v>
      </c>
      <c r="CC134" s="203">
        <f>IF(CB134&gt;0,CB134,IF(AND(CC$4=VLOOKUP($B134,Settings!$DT$19:$DU$43,2,0),'Labor costs'!CC$7=VLOOKUP('Labor costs'!$B134,Settings!$DT$19:$DW$43,4,0)),Inputs!$DG27,0))</f>
        <v>0</v>
      </c>
      <c r="CD134" s="203">
        <f>IF(CC134&gt;0,CC134,IF(AND(CD$4=VLOOKUP($B134,Settings!$DT$19:$DU$43,2,0),'Labor costs'!CD$7=VLOOKUP('Labor costs'!$B134,Settings!$DT$19:$DW$43,4,0)),Inputs!$DG27,0))</f>
        <v>0</v>
      </c>
      <c r="CE134" s="203">
        <f>IF(CD134&gt;0,CD134,IF(AND(CE$4=VLOOKUP($B134,Settings!$DT$19:$DU$43,2,0),'Labor costs'!CE$7=VLOOKUP('Labor costs'!$B134,Settings!$DT$19:$DW$43,4,0)),Inputs!$DG27,0))</f>
        <v>0</v>
      </c>
      <c r="CF134" s="203">
        <f>IF(CE134&gt;0,CE134,IF(AND(CF$4=VLOOKUP($B134,Settings!$DT$19:$DU$43,2,0),'Labor costs'!CF$7=VLOOKUP('Labor costs'!$B134,Settings!$DT$19:$DW$43,4,0)),Inputs!$DG27,0))</f>
        <v>0</v>
      </c>
      <c r="CG134" s="203">
        <f>IF(CF134&gt;0,CF134,IF(AND(CG$4=VLOOKUP($B134,Settings!$DT$19:$DU$43,2,0),'Labor costs'!CG$7=VLOOKUP('Labor costs'!$B134,Settings!$DT$19:$DW$43,4,0)),Inputs!$DG27,0))</f>
        <v>0</v>
      </c>
      <c r="CH134" s="203">
        <f>IF(CG134&gt;0,CG134,IF(AND(CH$4=VLOOKUP($B134,Settings!$DT$19:$DU$43,2,0),'Labor costs'!CH$7=VLOOKUP('Labor costs'!$B134,Settings!$DT$19:$DW$43,4,0)),Inputs!$DG27,0))</f>
        <v>0</v>
      </c>
      <c r="CI134" s="203">
        <f>IF(CH134&gt;0,CH134,IF(AND(CI$4=VLOOKUP($B134,Settings!$DT$19:$DU$43,2,0),'Labor costs'!CI$7=VLOOKUP('Labor costs'!$B134,Settings!$DT$19:$DW$43,4,0)),Inputs!$DG27,0))</f>
        <v>0</v>
      </c>
      <c r="CJ134" s="203">
        <f>IF(CI134&gt;0,CI134,IF(AND(CJ$4=VLOOKUP($B134,Settings!$DT$19:$DU$43,2,0),'Labor costs'!CJ$7=VLOOKUP('Labor costs'!$B134,Settings!$DT$19:$DW$43,4,0)),Inputs!$DG27,0))</f>
        <v>0</v>
      </c>
      <c r="CK134" s="203">
        <f>IF(CJ134&gt;0,CJ134,IF(AND(CK$4=VLOOKUP($B134,Settings!$DT$19:$DU$43,2,0),'Labor costs'!CK$7=VLOOKUP('Labor costs'!$B134,Settings!$DT$19:$DW$43,4,0)),Inputs!$DG27,0))</f>
        <v>0</v>
      </c>
      <c r="CL134" s="203">
        <f>IF(CK134&gt;0,CK134,IF(AND(CL$4=VLOOKUP($B134,Settings!$DT$19:$DU$43,2,0),'Labor costs'!CL$7=VLOOKUP('Labor costs'!$B134,Settings!$DT$19:$DW$43,4,0)),Inputs!$DG27,0))</f>
        <v>0</v>
      </c>
      <c r="CM134" s="203">
        <f>IF(CL134&gt;0,CL134,IF(AND(CM$4=VLOOKUP($B134,Settings!$DT$19:$DU$43,2,0),'Labor costs'!CM$7=VLOOKUP('Labor costs'!$B134,Settings!$DT$19:$DW$43,4,0)),Inputs!$DG27,0))</f>
        <v>0</v>
      </c>
    </row>
    <row r="135" spans="2:91" hidden="1" x14ac:dyDescent="0.2">
      <c r="B135" s="205">
        <f>Inputs!DA28</f>
        <v>0</v>
      </c>
      <c r="C135" s="204"/>
      <c r="D135" s="204"/>
      <c r="E135" s="204"/>
      <c r="F135" s="204"/>
      <c r="G135" s="204"/>
      <c r="H135" s="204"/>
      <c r="I135" s="204"/>
      <c r="J135" s="204"/>
      <c r="K135" s="204"/>
      <c r="L135" s="204"/>
      <c r="M135" s="204"/>
      <c r="N135" s="204"/>
      <c r="O135" s="204"/>
      <c r="P135" s="204"/>
      <c r="Q135" s="204"/>
      <c r="R135" s="204"/>
      <c r="S135" s="204"/>
      <c r="T135" s="204"/>
      <c r="U135" s="204"/>
      <c r="V135" s="204"/>
      <c r="W135" s="204"/>
      <c r="X135" s="204"/>
      <c r="Y135" s="204"/>
      <c r="Z135" s="204"/>
      <c r="AA135" s="204"/>
      <c r="AB135" s="204"/>
      <c r="AC135" s="204"/>
      <c r="AD135" s="204"/>
      <c r="AF135" s="203">
        <f>IF(AE135&gt;0,AE135,IF(AND(AF$4=VLOOKUP($B135,Settings!$DT$19:$DU$43,2,0),'Labor costs'!AF$7=VLOOKUP('Labor costs'!$B135,Settings!$DT$19:$DW$43,4,0)),Inputs!$DG28,0))</f>
        <v>0</v>
      </c>
      <c r="AG135" s="203">
        <f>IF(AF135&gt;0,AF135,IF(AND(AG$4=VLOOKUP($B135,Settings!$DT$19:$DU$43,2,0),'Labor costs'!AG$7=VLOOKUP('Labor costs'!$B135,Settings!$DT$19:$DW$43,4,0)),Inputs!$DG28,0))</f>
        <v>0</v>
      </c>
      <c r="AH135" s="203">
        <f>IF(AG135&gt;0,AG135,IF(AND(AH$4=VLOOKUP($B135,Settings!$DT$19:$DU$43,2,0),'Labor costs'!AH$7=VLOOKUP('Labor costs'!$B135,Settings!$DT$19:$DW$43,4,0)),Inputs!$DG28,0))</f>
        <v>0</v>
      </c>
      <c r="AI135" s="203">
        <f>IF(AH135&gt;0,AH135,IF(AND(AI$4=VLOOKUP($B135,Settings!$DT$19:$DU$43,2,0),'Labor costs'!AI$7=VLOOKUP('Labor costs'!$B135,Settings!$DT$19:$DW$43,4,0)),Inputs!$DG28,0))</f>
        <v>0</v>
      </c>
      <c r="AJ135" s="203">
        <f>IF(AI135&gt;0,AI135,IF(AND(AJ$4=VLOOKUP($B135,Settings!$DT$19:$DU$43,2,0),'Labor costs'!AJ$7=VLOOKUP('Labor costs'!$B135,Settings!$DT$19:$DW$43,4,0)),Inputs!$DG28,0))</f>
        <v>0</v>
      </c>
      <c r="AK135" s="203">
        <f>IF(AJ135&gt;0,AJ135,IF(AND(AK$4=VLOOKUP($B135,Settings!$DT$19:$DU$43,2,0),'Labor costs'!AK$7=VLOOKUP('Labor costs'!$B135,Settings!$DT$19:$DW$43,4,0)),Inputs!$DG28,0))</f>
        <v>0</v>
      </c>
      <c r="AL135" s="203">
        <f>IF(AK135&gt;0,AK135,IF(AND(AL$4=VLOOKUP($B135,Settings!$DT$19:$DU$43,2,0),'Labor costs'!AL$7=VLOOKUP('Labor costs'!$B135,Settings!$DT$19:$DW$43,4,0)),Inputs!$DG28,0))</f>
        <v>0</v>
      </c>
      <c r="AM135" s="203">
        <f>IF(AL135&gt;0,AL135,IF(AND(AM$4=VLOOKUP($B135,Settings!$DT$19:$DU$43,2,0),'Labor costs'!AM$7=VLOOKUP('Labor costs'!$B135,Settings!$DT$19:$DW$43,4,0)),Inputs!$DG28,0))</f>
        <v>0</v>
      </c>
      <c r="AN135" s="203">
        <f>IF(AM135&gt;0,AM135,IF(AND(AN$4=VLOOKUP($B135,Settings!$DT$19:$DU$43,2,0),'Labor costs'!AN$7=VLOOKUP('Labor costs'!$B135,Settings!$DT$19:$DW$43,4,0)),Inputs!$DG28,0))</f>
        <v>0</v>
      </c>
      <c r="AO135" s="203">
        <f>IF(AN135&gt;0,AN135,IF(AND(AO$4=VLOOKUP($B135,Settings!$DT$19:$DU$43,2,0),'Labor costs'!AO$7=VLOOKUP('Labor costs'!$B135,Settings!$DT$19:$DW$43,4,0)),Inputs!$DG28,0))</f>
        <v>0</v>
      </c>
      <c r="AP135" s="203">
        <f>IF(AO135&gt;0,AO135,IF(AND(AP$4=VLOOKUP($B135,Settings!$DT$19:$DU$43,2,0),'Labor costs'!AP$7=VLOOKUP('Labor costs'!$B135,Settings!$DT$19:$DW$43,4,0)),Inputs!$DG28,0))</f>
        <v>0</v>
      </c>
      <c r="AQ135" s="203">
        <f>IF(AP135&gt;0,AP135,IF(AND(AQ$4=VLOOKUP($B135,Settings!$DT$19:$DU$43,2,0),'Labor costs'!AQ$7=VLOOKUP('Labor costs'!$B135,Settings!$DT$19:$DW$43,4,0)),Inputs!$DG28,0))</f>
        <v>0</v>
      </c>
      <c r="AR135" s="203">
        <f>IF(AQ135&gt;0,AQ135,IF(AND(AR$4=VLOOKUP($B135,Settings!$DT$19:$DU$43,2,0),'Labor costs'!AR$7=VLOOKUP('Labor costs'!$B135,Settings!$DT$19:$DW$43,4,0)),Inputs!$DG28,0))</f>
        <v>0</v>
      </c>
      <c r="AS135" s="203">
        <f>IF(AR135&gt;0,AR135,IF(AND(AS$4=VLOOKUP($B135,Settings!$DT$19:$DU$43,2,0),'Labor costs'!AS$7=VLOOKUP('Labor costs'!$B135,Settings!$DT$19:$DW$43,4,0)),Inputs!$DG28,0))</f>
        <v>0</v>
      </c>
      <c r="AT135" s="203">
        <f>IF(AS135&gt;0,AS135,IF(AND(AT$4=VLOOKUP($B135,Settings!$DT$19:$DU$43,2,0),'Labor costs'!AT$7=VLOOKUP('Labor costs'!$B135,Settings!$DT$19:$DW$43,4,0)),Inputs!$DG28,0))</f>
        <v>0</v>
      </c>
      <c r="AU135" s="203">
        <f>IF(AT135&gt;0,AT135,IF(AND(AU$4=VLOOKUP($B135,Settings!$DT$19:$DU$43,2,0),'Labor costs'!AU$7=VLOOKUP('Labor costs'!$B135,Settings!$DT$19:$DW$43,4,0)),Inputs!$DG28,0))</f>
        <v>0</v>
      </c>
      <c r="AV135" s="203">
        <f>IF(AU135&gt;0,AU135,IF(AND(AV$4=VLOOKUP($B135,Settings!$DT$19:$DU$43,2,0),'Labor costs'!AV$7=VLOOKUP('Labor costs'!$B135,Settings!$DT$19:$DW$43,4,0)),Inputs!$DG28,0))</f>
        <v>0</v>
      </c>
      <c r="AW135" s="203">
        <f>IF(AV135&gt;0,AV135,IF(AND(AW$4=VLOOKUP($B135,Settings!$DT$19:$DU$43,2,0),'Labor costs'!AW$7=VLOOKUP('Labor costs'!$B135,Settings!$DT$19:$DW$43,4,0)),Inputs!$DG28,0))</f>
        <v>0</v>
      </c>
      <c r="AX135" s="203">
        <f>IF(AW135&gt;0,AW135,IF(AND(AX$4=VLOOKUP($B135,Settings!$DT$19:$DU$43,2,0),'Labor costs'!AX$7=VLOOKUP('Labor costs'!$B135,Settings!$DT$19:$DW$43,4,0)),Inputs!$DG28,0))</f>
        <v>0</v>
      </c>
      <c r="AY135" s="203">
        <f>IF(AX135&gt;0,AX135,IF(AND(AY$4=VLOOKUP($B135,Settings!$DT$19:$DU$43,2,0),'Labor costs'!AY$7=VLOOKUP('Labor costs'!$B135,Settings!$DT$19:$DW$43,4,0)),Inputs!$DG28,0))</f>
        <v>0</v>
      </c>
      <c r="AZ135" s="203">
        <f>IF(AY135&gt;0,AY135,IF(AND(AZ$4=VLOOKUP($B135,Settings!$DT$19:$DU$43,2,0),'Labor costs'!AZ$7=VLOOKUP('Labor costs'!$B135,Settings!$DT$19:$DW$43,4,0)),Inputs!$DG28,0))</f>
        <v>0</v>
      </c>
      <c r="BA135" s="203">
        <f>IF(AZ135&gt;0,AZ135,IF(AND(BA$4=VLOOKUP($B135,Settings!$DT$19:$DU$43,2,0),'Labor costs'!BA$7=VLOOKUP('Labor costs'!$B135,Settings!$DT$19:$DW$43,4,0)),Inputs!$DG28,0))</f>
        <v>0</v>
      </c>
      <c r="BB135" s="203">
        <f>IF(BA135&gt;0,BA135,IF(AND(BB$4=VLOOKUP($B135,Settings!$DT$19:$DU$43,2,0),'Labor costs'!BB$7=VLOOKUP('Labor costs'!$B135,Settings!$DT$19:$DW$43,4,0)),Inputs!$DG28,0))</f>
        <v>0</v>
      </c>
      <c r="BC135" s="203">
        <f>IF(BB135&gt;0,BB135,IF(AND(BC$4=VLOOKUP($B135,Settings!$DT$19:$DU$43,2,0),'Labor costs'!BC$7=VLOOKUP('Labor costs'!$B135,Settings!$DT$19:$DW$43,4,0)),Inputs!$DG28,0))</f>
        <v>0</v>
      </c>
      <c r="BD135" s="203">
        <f>IF(BC135&gt;0,BC135,IF(AND(BD$4=VLOOKUP($B135,Settings!$DT$19:$DU$43,2,0),'Labor costs'!BD$7=VLOOKUP('Labor costs'!$B135,Settings!$DT$19:$DW$43,4,0)),Inputs!$DG28,0))</f>
        <v>0</v>
      </c>
      <c r="BE135" s="203">
        <f>IF(BD135&gt;0,BD135,IF(AND(BE$4=VLOOKUP($B135,Settings!$DT$19:$DU$43,2,0),'Labor costs'!BE$7=VLOOKUP('Labor costs'!$B135,Settings!$DT$19:$DW$43,4,0)),Inputs!$DG28,0))</f>
        <v>0</v>
      </c>
      <c r="BF135" s="203">
        <f>IF(BE135&gt;0,BE135,IF(AND(BF$4=VLOOKUP($B135,Settings!$DT$19:$DU$43,2,0),'Labor costs'!BF$7=VLOOKUP('Labor costs'!$B135,Settings!$DT$19:$DW$43,4,0)),Inputs!$DG28,0))</f>
        <v>0</v>
      </c>
      <c r="BG135" s="203">
        <f>IF(BF135&gt;0,BF135,IF(AND(BG$4=VLOOKUP($B135,Settings!$DT$19:$DU$43,2,0),'Labor costs'!BG$7=VLOOKUP('Labor costs'!$B135,Settings!$DT$19:$DW$43,4,0)),Inputs!$DG28,0))</f>
        <v>0</v>
      </c>
      <c r="BH135" s="203">
        <f>IF(BG135&gt;0,BG135,IF(AND(BH$4=VLOOKUP($B135,Settings!$DT$19:$DU$43,2,0),'Labor costs'!BH$7=VLOOKUP('Labor costs'!$B135,Settings!$DT$19:$DW$43,4,0)),Inputs!$DG28,0))</f>
        <v>0</v>
      </c>
      <c r="BI135" s="203">
        <f>IF(BH135&gt;0,BH135,IF(AND(BI$4=VLOOKUP($B135,Settings!$DT$19:$DU$43,2,0),'Labor costs'!BI$7=VLOOKUP('Labor costs'!$B135,Settings!$DT$19:$DW$43,4,0)),Inputs!$DG28,0))</f>
        <v>0</v>
      </c>
      <c r="BJ135" s="203">
        <f>IF(BI135&gt;0,BI135,IF(AND(BJ$4=VLOOKUP($B135,Settings!$DT$19:$DU$43,2,0),'Labor costs'!BJ$7=VLOOKUP('Labor costs'!$B135,Settings!$DT$19:$DW$43,4,0)),Inputs!$DG28,0))</f>
        <v>0</v>
      </c>
      <c r="BK135" s="203">
        <f>IF(BJ135&gt;0,BJ135,IF(AND(BK$4=VLOOKUP($B135,Settings!$DT$19:$DU$43,2,0),'Labor costs'!BK$7=VLOOKUP('Labor costs'!$B135,Settings!$DT$19:$DW$43,4,0)),Inputs!$DG28,0))</f>
        <v>0</v>
      </c>
      <c r="BL135" s="203">
        <f>IF(BK135&gt;0,BK135,IF(AND(BL$4=VLOOKUP($B135,Settings!$DT$19:$DU$43,2,0),'Labor costs'!BL$7=VLOOKUP('Labor costs'!$B135,Settings!$DT$19:$DW$43,4,0)),Inputs!$DG28,0))</f>
        <v>0</v>
      </c>
      <c r="BM135" s="203">
        <f>IF(BL135&gt;0,BL135,IF(AND(BM$4=VLOOKUP($B135,Settings!$DT$19:$DU$43,2,0),'Labor costs'!BM$7=VLOOKUP('Labor costs'!$B135,Settings!$DT$19:$DW$43,4,0)),Inputs!$DG28,0))</f>
        <v>0</v>
      </c>
      <c r="BN135" s="203">
        <f>IF(BM135&gt;0,BM135,IF(AND(BN$4=VLOOKUP($B135,Settings!$DT$19:$DU$43,2,0),'Labor costs'!BN$7=VLOOKUP('Labor costs'!$B135,Settings!$DT$19:$DW$43,4,0)),Inputs!$DG28,0))</f>
        <v>0</v>
      </c>
      <c r="BO135" s="203">
        <f>IF(BN135&gt;0,BN135,IF(AND(BO$4=VLOOKUP($B135,Settings!$DT$19:$DU$43,2,0),'Labor costs'!BO$7=VLOOKUP('Labor costs'!$B135,Settings!$DT$19:$DW$43,4,0)),Inputs!$DG28,0))</f>
        <v>0</v>
      </c>
      <c r="BP135" s="203">
        <f>IF(BO135&gt;0,BO135,IF(AND(BP$4=VLOOKUP($B135,Settings!$DT$19:$DU$43,2,0),'Labor costs'!BP$7=VLOOKUP('Labor costs'!$B135,Settings!$DT$19:$DW$43,4,0)),Inputs!$DG28,0))</f>
        <v>0</v>
      </c>
      <c r="BQ135" s="203">
        <f>IF(BP135&gt;0,BP135,IF(AND(BQ$4=VLOOKUP($B135,Settings!$DT$19:$DU$43,2,0),'Labor costs'!BQ$7=VLOOKUP('Labor costs'!$B135,Settings!$DT$19:$DW$43,4,0)),Inputs!$DG28,0))</f>
        <v>0</v>
      </c>
      <c r="BR135" s="203">
        <f>IF(BQ135&gt;0,BQ135,IF(AND(BR$4=VLOOKUP($B135,Settings!$DT$19:$DU$43,2,0),'Labor costs'!BR$7=VLOOKUP('Labor costs'!$B135,Settings!$DT$19:$DW$43,4,0)),Inputs!$DG28,0))</f>
        <v>0</v>
      </c>
      <c r="BS135" s="203">
        <f>IF(BR135&gt;0,BR135,IF(AND(BS$4=VLOOKUP($B135,Settings!$DT$19:$DU$43,2,0),'Labor costs'!BS$7=VLOOKUP('Labor costs'!$B135,Settings!$DT$19:$DW$43,4,0)),Inputs!$DG28,0))</f>
        <v>0</v>
      </c>
      <c r="BT135" s="203">
        <f>IF(BS135&gt;0,BS135,IF(AND(BT$4=VLOOKUP($B135,Settings!$DT$19:$DU$43,2,0),'Labor costs'!BT$7=VLOOKUP('Labor costs'!$B135,Settings!$DT$19:$DW$43,4,0)),Inputs!$DG28,0))</f>
        <v>0</v>
      </c>
      <c r="BU135" s="203">
        <f>IF(BT135&gt;0,BT135,IF(AND(BU$4=VLOOKUP($B135,Settings!$DT$19:$DU$43,2,0),'Labor costs'!BU$7=VLOOKUP('Labor costs'!$B135,Settings!$DT$19:$DW$43,4,0)),Inputs!$DG28,0))</f>
        <v>0</v>
      </c>
      <c r="BV135" s="203">
        <f>IF(BU135&gt;0,BU135,IF(AND(BV$4=VLOOKUP($B135,Settings!$DT$19:$DU$43,2,0),'Labor costs'!BV$7=VLOOKUP('Labor costs'!$B135,Settings!$DT$19:$DW$43,4,0)),Inputs!$DG28,0))</f>
        <v>0</v>
      </c>
      <c r="BW135" s="203">
        <f>IF(BV135&gt;0,BV135,IF(AND(BW$4=VLOOKUP($B135,Settings!$DT$19:$DU$43,2,0),'Labor costs'!BW$7=VLOOKUP('Labor costs'!$B135,Settings!$DT$19:$DW$43,4,0)),Inputs!$DG28,0))</f>
        <v>0</v>
      </c>
      <c r="BX135" s="203">
        <f>IF(BW135&gt;0,BW135,IF(AND(BX$4=VLOOKUP($B135,Settings!$DT$19:$DU$43,2,0),'Labor costs'!BX$7=VLOOKUP('Labor costs'!$B135,Settings!$DT$19:$DW$43,4,0)),Inputs!$DG28,0))</f>
        <v>0</v>
      </c>
      <c r="BY135" s="203">
        <f>IF(BX135&gt;0,BX135,IF(AND(BY$4=VLOOKUP($B135,Settings!$DT$19:$DU$43,2,0),'Labor costs'!BY$7=VLOOKUP('Labor costs'!$B135,Settings!$DT$19:$DW$43,4,0)),Inputs!$DG28,0))</f>
        <v>0</v>
      </c>
      <c r="BZ135" s="203">
        <f>IF(BY135&gt;0,BY135,IF(AND(BZ$4=VLOOKUP($B135,Settings!$DT$19:$DU$43,2,0),'Labor costs'!BZ$7=VLOOKUP('Labor costs'!$B135,Settings!$DT$19:$DW$43,4,0)),Inputs!$DG28,0))</f>
        <v>0</v>
      </c>
      <c r="CA135" s="203">
        <f>IF(BZ135&gt;0,BZ135,IF(AND(CA$4=VLOOKUP($B135,Settings!$DT$19:$DU$43,2,0),'Labor costs'!CA$7=VLOOKUP('Labor costs'!$B135,Settings!$DT$19:$DW$43,4,0)),Inputs!$DG28,0))</f>
        <v>0</v>
      </c>
      <c r="CB135" s="203">
        <f>IF(CA135&gt;0,CA135,IF(AND(CB$4=VLOOKUP($B135,Settings!$DT$19:$DU$43,2,0),'Labor costs'!CB$7=VLOOKUP('Labor costs'!$B135,Settings!$DT$19:$DW$43,4,0)),Inputs!$DG28,0))</f>
        <v>0</v>
      </c>
      <c r="CC135" s="203">
        <f>IF(CB135&gt;0,CB135,IF(AND(CC$4=VLOOKUP($B135,Settings!$DT$19:$DU$43,2,0),'Labor costs'!CC$7=VLOOKUP('Labor costs'!$B135,Settings!$DT$19:$DW$43,4,0)),Inputs!$DG28,0))</f>
        <v>0</v>
      </c>
      <c r="CD135" s="203">
        <f>IF(CC135&gt;0,CC135,IF(AND(CD$4=VLOOKUP($B135,Settings!$DT$19:$DU$43,2,0),'Labor costs'!CD$7=VLOOKUP('Labor costs'!$B135,Settings!$DT$19:$DW$43,4,0)),Inputs!$DG28,0))</f>
        <v>0</v>
      </c>
      <c r="CE135" s="203">
        <f>IF(CD135&gt;0,CD135,IF(AND(CE$4=VLOOKUP($B135,Settings!$DT$19:$DU$43,2,0),'Labor costs'!CE$7=VLOOKUP('Labor costs'!$B135,Settings!$DT$19:$DW$43,4,0)),Inputs!$DG28,0))</f>
        <v>0</v>
      </c>
      <c r="CF135" s="203">
        <f>IF(CE135&gt;0,CE135,IF(AND(CF$4=VLOOKUP($B135,Settings!$DT$19:$DU$43,2,0),'Labor costs'!CF$7=VLOOKUP('Labor costs'!$B135,Settings!$DT$19:$DW$43,4,0)),Inputs!$DG28,0))</f>
        <v>0</v>
      </c>
      <c r="CG135" s="203">
        <f>IF(CF135&gt;0,CF135,IF(AND(CG$4=VLOOKUP($B135,Settings!$DT$19:$DU$43,2,0),'Labor costs'!CG$7=VLOOKUP('Labor costs'!$B135,Settings!$DT$19:$DW$43,4,0)),Inputs!$DG28,0))</f>
        <v>0</v>
      </c>
      <c r="CH135" s="203">
        <f>IF(CG135&gt;0,CG135,IF(AND(CH$4=VLOOKUP($B135,Settings!$DT$19:$DU$43,2,0),'Labor costs'!CH$7=VLOOKUP('Labor costs'!$B135,Settings!$DT$19:$DW$43,4,0)),Inputs!$DG28,0))</f>
        <v>0</v>
      </c>
      <c r="CI135" s="203">
        <f>IF(CH135&gt;0,CH135,IF(AND(CI$4=VLOOKUP($B135,Settings!$DT$19:$DU$43,2,0),'Labor costs'!CI$7=VLOOKUP('Labor costs'!$B135,Settings!$DT$19:$DW$43,4,0)),Inputs!$DG28,0))</f>
        <v>0</v>
      </c>
      <c r="CJ135" s="203">
        <f>IF(CI135&gt;0,CI135,IF(AND(CJ$4=VLOOKUP($B135,Settings!$DT$19:$DU$43,2,0),'Labor costs'!CJ$7=VLOOKUP('Labor costs'!$B135,Settings!$DT$19:$DW$43,4,0)),Inputs!$DG28,0))</f>
        <v>0</v>
      </c>
      <c r="CK135" s="203">
        <f>IF(CJ135&gt;0,CJ135,IF(AND(CK$4=VLOOKUP($B135,Settings!$DT$19:$DU$43,2,0),'Labor costs'!CK$7=VLOOKUP('Labor costs'!$B135,Settings!$DT$19:$DW$43,4,0)),Inputs!$DG28,0))</f>
        <v>0</v>
      </c>
      <c r="CL135" s="203">
        <f>IF(CK135&gt;0,CK135,IF(AND(CL$4=VLOOKUP($B135,Settings!$DT$19:$DU$43,2,0),'Labor costs'!CL$7=VLOOKUP('Labor costs'!$B135,Settings!$DT$19:$DW$43,4,0)),Inputs!$DG28,0))</f>
        <v>0</v>
      </c>
      <c r="CM135" s="203">
        <f>IF(CL135&gt;0,CL135,IF(AND(CM$4=VLOOKUP($B135,Settings!$DT$19:$DU$43,2,0),'Labor costs'!CM$7=VLOOKUP('Labor costs'!$B135,Settings!$DT$19:$DW$43,4,0)),Inputs!$DG28,0))</f>
        <v>0</v>
      </c>
    </row>
    <row r="136" spans="2:91" hidden="1" x14ac:dyDescent="0.2">
      <c r="B136" s="205">
        <f>Inputs!DA29</f>
        <v>0</v>
      </c>
      <c r="C136" s="204"/>
      <c r="D136" s="204"/>
      <c r="E136" s="204"/>
      <c r="F136" s="204"/>
      <c r="G136" s="204"/>
      <c r="H136" s="204"/>
      <c r="I136" s="204"/>
      <c r="J136" s="204"/>
      <c r="K136" s="204"/>
      <c r="L136" s="204"/>
      <c r="M136" s="204"/>
      <c r="N136" s="204"/>
      <c r="O136" s="204"/>
      <c r="P136" s="204"/>
      <c r="Q136" s="204"/>
      <c r="R136" s="204"/>
      <c r="S136" s="204"/>
      <c r="T136" s="204"/>
      <c r="U136" s="204"/>
      <c r="V136" s="204"/>
      <c r="W136" s="204"/>
      <c r="X136" s="204"/>
      <c r="Y136" s="204"/>
      <c r="Z136" s="204"/>
      <c r="AA136" s="204"/>
      <c r="AB136" s="204"/>
      <c r="AC136" s="204"/>
      <c r="AD136" s="204"/>
      <c r="AF136" s="203">
        <f>IF(AE136&gt;0,AE136,IF(AND(AF$4=VLOOKUP($B136,Settings!$DT$19:$DU$43,2,0),'Labor costs'!AF$7=VLOOKUP('Labor costs'!$B136,Settings!$DT$19:$DW$43,4,0)),Inputs!$DG29,0))</f>
        <v>0</v>
      </c>
      <c r="AG136" s="203">
        <f>IF(AF136&gt;0,AF136,IF(AND(AG$4=VLOOKUP($B136,Settings!$DT$19:$DU$43,2,0),'Labor costs'!AG$7=VLOOKUP('Labor costs'!$B136,Settings!$DT$19:$DW$43,4,0)),Inputs!$DG29,0))</f>
        <v>0</v>
      </c>
      <c r="AH136" s="203">
        <f>IF(AG136&gt;0,AG136,IF(AND(AH$4=VLOOKUP($B136,Settings!$DT$19:$DU$43,2,0),'Labor costs'!AH$7=VLOOKUP('Labor costs'!$B136,Settings!$DT$19:$DW$43,4,0)),Inputs!$DG29,0))</f>
        <v>0</v>
      </c>
      <c r="AI136" s="203">
        <f>IF(AH136&gt;0,AH136,IF(AND(AI$4=VLOOKUP($B136,Settings!$DT$19:$DU$43,2,0),'Labor costs'!AI$7=VLOOKUP('Labor costs'!$B136,Settings!$DT$19:$DW$43,4,0)),Inputs!$DG29,0))</f>
        <v>0</v>
      </c>
      <c r="AJ136" s="203">
        <f>IF(AI136&gt;0,AI136,IF(AND(AJ$4=VLOOKUP($B136,Settings!$DT$19:$DU$43,2,0),'Labor costs'!AJ$7=VLOOKUP('Labor costs'!$B136,Settings!$DT$19:$DW$43,4,0)),Inputs!$DG29,0))</f>
        <v>0</v>
      </c>
      <c r="AK136" s="203">
        <f>IF(AJ136&gt;0,AJ136,IF(AND(AK$4=VLOOKUP($B136,Settings!$DT$19:$DU$43,2,0),'Labor costs'!AK$7=VLOOKUP('Labor costs'!$B136,Settings!$DT$19:$DW$43,4,0)),Inputs!$DG29,0))</f>
        <v>0</v>
      </c>
      <c r="AL136" s="203">
        <f>IF(AK136&gt;0,AK136,IF(AND(AL$4=VLOOKUP($B136,Settings!$DT$19:$DU$43,2,0),'Labor costs'!AL$7=VLOOKUP('Labor costs'!$B136,Settings!$DT$19:$DW$43,4,0)),Inputs!$DG29,0))</f>
        <v>0</v>
      </c>
      <c r="AM136" s="203">
        <f>IF(AL136&gt;0,AL136,IF(AND(AM$4=VLOOKUP($B136,Settings!$DT$19:$DU$43,2,0),'Labor costs'!AM$7=VLOOKUP('Labor costs'!$B136,Settings!$DT$19:$DW$43,4,0)),Inputs!$DG29,0))</f>
        <v>0</v>
      </c>
      <c r="AN136" s="203">
        <f>IF(AM136&gt;0,AM136,IF(AND(AN$4=VLOOKUP($B136,Settings!$DT$19:$DU$43,2,0),'Labor costs'!AN$7=VLOOKUP('Labor costs'!$B136,Settings!$DT$19:$DW$43,4,0)),Inputs!$DG29,0))</f>
        <v>0</v>
      </c>
      <c r="AO136" s="203">
        <f>IF(AN136&gt;0,AN136,IF(AND(AO$4=VLOOKUP($B136,Settings!$DT$19:$DU$43,2,0),'Labor costs'!AO$7=VLOOKUP('Labor costs'!$B136,Settings!$DT$19:$DW$43,4,0)),Inputs!$DG29,0))</f>
        <v>0</v>
      </c>
      <c r="AP136" s="203">
        <f>IF(AO136&gt;0,AO136,IF(AND(AP$4=VLOOKUP($B136,Settings!$DT$19:$DU$43,2,0),'Labor costs'!AP$7=VLOOKUP('Labor costs'!$B136,Settings!$DT$19:$DW$43,4,0)),Inputs!$DG29,0))</f>
        <v>0</v>
      </c>
      <c r="AQ136" s="203">
        <f>IF(AP136&gt;0,AP136,IF(AND(AQ$4=VLOOKUP($B136,Settings!$DT$19:$DU$43,2,0),'Labor costs'!AQ$7=VLOOKUP('Labor costs'!$B136,Settings!$DT$19:$DW$43,4,0)),Inputs!$DG29,0))</f>
        <v>0</v>
      </c>
      <c r="AR136" s="203">
        <f>IF(AQ136&gt;0,AQ136,IF(AND(AR$4=VLOOKUP($B136,Settings!$DT$19:$DU$43,2,0),'Labor costs'!AR$7=VLOOKUP('Labor costs'!$B136,Settings!$DT$19:$DW$43,4,0)),Inputs!$DG29,0))</f>
        <v>0</v>
      </c>
      <c r="AS136" s="203">
        <f>IF(AR136&gt;0,AR136,IF(AND(AS$4=VLOOKUP($B136,Settings!$DT$19:$DU$43,2,0),'Labor costs'!AS$7=VLOOKUP('Labor costs'!$B136,Settings!$DT$19:$DW$43,4,0)),Inputs!$DG29,0))</f>
        <v>0</v>
      </c>
      <c r="AT136" s="203">
        <f>IF(AS136&gt;0,AS136,IF(AND(AT$4=VLOOKUP($B136,Settings!$DT$19:$DU$43,2,0),'Labor costs'!AT$7=VLOOKUP('Labor costs'!$B136,Settings!$DT$19:$DW$43,4,0)),Inputs!$DG29,0))</f>
        <v>0</v>
      </c>
      <c r="AU136" s="203">
        <f>IF(AT136&gt;0,AT136,IF(AND(AU$4=VLOOKUP($B136,Settings!$DT$19:$DU$43,2,0),'Labor costs'!AU$7=VLOOKUP('Labor costs'!$B136,Settings!$DT$19:$DW$43,4,0)),Inputs!$DG29,0))</f>
        <v>0</v>
      </c>
      <c r="AV136" s="203">
        <f>IF(AU136&gt;0,AU136,IF(AND(AV$4=VLOOKUP($B136,Settings!$DT$19:$DU$43,2,0),'Labor costs'!AV$7=VLOOKUP('Labor costs'!$B136,Settings!$DT$19:$DW$43,4,0)),Inputs!$DG29,0))</f>
        <v>0</v>
      </c>
      <c r="AW136" s="203">
        <f>IF(AV136&gt;0,AV136,IF(AND(AW$4=VLOOKUP($B136,Settings!$DT$19:$DU$43,2,0),'Labor costs'!AW$7=VLOOKUP('Labor costs'!$B136,Settings!$DT$19:$DW$43,4,0)),Inputs!$DG29,0))</f>
        <v>0</v>
      </c>
      <c r="AX136" s="203">
        <f>IF(AW136&gt;0,AW136,IF(AND(AX$4=VLOOKUP($B136,Settings!$DT$19:$DU$43,2,0),'Labor costs'!AX$7=VLOOKUP('Labor costs'!$B136,Settings!$DT$19:$DW$43,4,0)),Inputs!$DG29,0))</f>
        <v>0</v>
      </c>
      <c r="AY136" s="203">
        <f>IF(AX136&gt;0,AX136,IF(AND(AY$4=VLOOKUP($B136,Settings!$DT$19:$DU$43,2,0),'Labor costs'!AY$7=VLOOKUP('Labor costs'!$B136,Settings!$DT$19:$DW$43,4,0)),Inputs!$DG29,0))</f>
        <v>0</v>
      </c>
      <c r="AZ136" s="203">
        <f>IF(AY136&gt;0,AY136,IF(AND(AZ$4=VLOOKUP($B136,Settings!$DT$19:$DU$43,2,0),'Labor costs'!AZ$7=VLOOKUP('Labor costs'!$B136,Settings!$DT$19:$DW$43,4,0)),Inputs!$DG29,0))</f>
        <v>0</v>
      </c>
      <c r="BA136" s="203">
        <f>IF(AZ136&gt;0,AZ136,IF(AND(BA$4=VLOOKUP($B136,Settings!$DT$19:$DU$43,2,0),'Labor costs'!BA$7=VLOOKUP('Labor costs'!$B136,Settings!$DT$19:$DW$43,4,0)),Inputs!$DG29,0))</f>
        <v>0</v>
      </c>
      <c r="BB136" s="203">
        <f>IF(BA136&gt;0,BA136,IF(AND(BB$4=VLOOKUP($B136,Settings!$DT$19:$DU$43,2,0),'Labor costs'!BB$7=VLOOKUP('Labor costs'!$B136,Settings!$DT$19:$DW$43,4,0)),Inputs!$DG29,0))</f>
        <v>0</v>
      </c>
      <c r="BC136" s="203">
        <f>IF(BB136&gt;0,BB136,IF(AND(BC$4=VLOOKUP($B136,Settings!$DT$19:$DU$43,2,0),'Labor costs'!BC$7=VLOOKUP('Labor costs'!$B136,Settings!$DT$19:$DW$43,4,0)),Inputs!$DG29,0))</f>
        <v>0</v>
      </c>
      <c r="BD136" s="203">
        <f>IF(BC136&gt;0,BC136,IF(AND(BD$4=VLOOKUP($B136,Settings!$DT$19:$DU$43,2,0),'Labor costs'!BD$7=VLOOKUP('Labor costs'!$B136,Settings!$DT$19:$DW$43,4,0)),Inputs!$DG29,0))</f>
        <v>0</v>
      </c>
      <c r="BE136" s="203">
        <f>IF(BD136&gt;0,BD136,IF(AND(BE$4=VLOOKUP($B136,Settings!$DT$19:$DU$43,2,0),'Labor costs'!BE$7=VLOOKUP('Labor costs'!$B136,Settings!$DT$19:$DW$43,4,0)),Inputs!$DG29,0))</f>
        <v>0</v>
      </c>
      <c r="BF136" s="203">
        <f>IF(BE136&gt;0,BE136,IF(AND(BF$4=VLOOKUP($B136,Settings!$DT$19:$DU$43,2,0),'Labor costs'!BF$7=VLOOKUP('Labor costs'!$B136,Settings!$DT$19:$DW$43,4,0)),Inputs!$DG29,0))</f>
        <v>0</v>
      </c>
      <c r="BG136" s="203">
        <f>IF(BF136&gt;0,BF136,IF(AND(BG$4=VLOOKUP($B136,Settings!$DT$19:$DU$43,2,0),'Labor costs'!BG$7=VLOOKUP('Labor costs'!$B136,Settings!$DT$19:$DW$43,4,0)),Inputs!$DG29,0))</f>
        <v>0</v>
      </c>
      <c r="BH136" s="203">
        <f>IF(BG136&gt;0,BG136,IF(AND(BH$4=VLOOKUP($B136,Settings!$DT$19:$DU$43,2,0),'Labor costs'!BH$7=VLOOKUP('Labor costs'!$B136,Settings!$DT$19:$DW$43,4,0)),Inputs!$DG29,0))</f>
        <v>0</v>
      </c>
      <c r="BI136" s="203">
        <f>IF(BH136&gt;0,BH136,IF(AND(BI$4=VLOOKUP($B136,Settings!$DT$19:$DU$43,2,0),'Labor costs'!BI$7=VLOOKUP('Labor costs'!$B136,Settings!$DT$19:$DW$43,4,0)),Inputs!$DG29,0))</f>
        <v>0</v>
      </c>
      <c r="BJ136" s="203">
        <f>IF(BI136&gt;0,BI136,IF(AND(BJ$4=VLOOKUP($B136,Settings!$DT$19:$DU$43,2,0),'Labor costs'!BJ$7=VLOOKUP('Labor costs'!$B136,Settings!$DT$19:$DW$43,4,0)),Inputs!$DG29,0))</f>
        <v>0</v>
      </c>
      <c r="BK136" s="203">
        <f>IF(BJ136&gt;0,BJ136,IF(AND(BK$4=VLOOKUP($B136,Settings!$DT$19:$DU$43,2,0),'Labor costs'!BK$7=VLOOKUP('Labor costs'!$B136,Settings!$DT$19:$DW$43,4,0)),Inputs!$DG29,0))</f>
        <v>0</v>
      </c>
      <c r="BL136" s="203">
        <f>IF(BK136&gt;0,BK136,IF(AND(BL$4=VLOOKUP($B136,Settings!$DT$19:$DU$43,2,0),'Labor costs'!BL$7=VLOOKUP('Labor costs'!$B136,Settings!$DT$19:$DW$43,4,0)),Inputs!$DG29,0))</f>
        <v>0</v>
      </c>
      <c r="BM136" s="203">
        <f>IF(BL136&gt;0,BL136,IF(AND(BM$4=VLOOKUP($B136,Settings!$DT$19:$DU$43,2,0),'Labor costs'!BM$7=VLOOKUP('Labor costs'!$B136,Settings!$DT$19:$DW$43,4,0)),Inputs!$DG29,0))</f>
        <v>0</v>
      </c>
      <c r="BN136" s="203">
        <f>IF(BM136&gt;0,BM136,IF(AND(BN$4=VLOOKUP($B136,Settings!$DT$19:$DU$43,2,0),'Labor costs'!BN$7=VLOOKUP('Labor costs'!$B136,Settings!$DT$19:$DW$43,4,0)),Inputs!$DG29,0))</f>
        <v>0</v>
      </c>
      <c r="BO136" s="203">
        <f>IF(BN136&gt;0,BN136,IF(AND(BO$4=VLOOKUP($B136,Settings!$DT$19:$DU$43,2,0),'Labor costs'!BO$7=VLOOKUP('Labor costs'!$B136,Settings!$DT$19:$DW$43,4,0)),Inputs!$DG29,0))</f>
        <v>0</v>
      </c>
      <c r="BP136" s="203">
        <f>IF(BO136&gt;0,BO136,IF(AND(BP$4=VLOOKUP($B136,Settings!$DT$19:$DU$43,2,0),'Labor costs'!BP$7=VLOOKUP('Labor costs'!$B136,Settings!$DT$19:$DW$43,4,0)),Inputs!$DG29,0))</f>
        <v>0</v>
      </c>
      <c r="BQ136" s="203">
        <f>IF(BP136&gt;0,BP136,IF(AND(BQ$4=VLOOKUP($B136,Settings!$DT$19:$DU$43,2,0),'Labor costs'!BQ$7=VLOOKUP('Labor costs'!$B136,Settings!$DT$19:$DW$43,4,0)),Inputs!$DG29,0))</f>
        <v>0</v>
      </c>
      <c r="BR136" s="203">
        <f>IF(BQ136&gt;0,BQ136,IF(AND(BR$4=VLOOKUP($B136,Settings!$DT$19:$DU$43,2,0),'Labor costs'!BR$7=VLOOKUP('Labor costs'!$B136,Settings!$DT$19:$DW$43,4,0)),Inputs!$DG29,0))</f>
        <v>0</v>
      </c>
      <c r="BS136" s="203">
        <f>IF(BR136&gt;0,BR136,IF(AND(BS$4=VLOOKUP($B136,Settings!$DT$19:$DU$43,2,0),'Labor costs'!BS$7=VLOOKUP('Labor costs'!$B136,Settings!$DT$19:$DW$43,4,0)),Inputs!$DG29,0))</f>
        <v>0</v>
      </c>
      <c r="BT136" s="203">
        <f>IF(BS136&gt;0,BS136,IF(AND(BT$4=VLOOKUP($B136,Settings!$DT$19:$DU$43,2,0),'Labor costs'!BT$7=VLOOKUP('Labor costs'!$B136,Settings!$DT$19:$DW$43,4,0)),Inputs!$DG29,0))</f>
        <v>0</v>
      </c>
      <c r="BU136" s="203">
        <f>IF(BT136&gt;0,BT136,IF(AND(BU$4=VLOOKUP($B136,Settings!$DT$19:$DU$43,2,0),'Labor costs'!BU$7=VLOOKUP('Labor costs'!$B136,Settings!$DT$19:$DW$43,4,0)),Inputs!$DG29,0))</f>
        <v>0</v>
      </c>
      <c r="BV136" s="203">
        <f>IF(BU136&gt;0,BU136,IF(AND(BV$4=VLOOKUP($B136,Settings!$DT$19:$DU$43,2,0),'Labor costs'!BV$7=VLOOKUP('Labor costs'!$B136,Settings!$DT$19:$DW$43,4,0)),Inputs!$DG29,0))</f>
        <v>0</v>
      </c>
      <c r="BW136" s="203">
        <f>IF(BV136&gt;0,BV136,IF(AND(BW$4=VLOOKUP($B136,Settings!$DT$19:$DU$43,2,0),'Labor costs'!BW$7=VLOOKUP('Labor costs'!$B136,Settings!$DT$19:$DW$43,4,0)),Inputs!$DG29,0))</f>
        <v>0</v>
      </c>
      <c r="BX136" s="203">
        <f>IF(BW136&gt;0,BW136,IF(AND(BX$4=VLOOKUP($B136,Settings!$DT$19:$DU$43,2,0),'Labor costs'!BX$7=VLOOKUP('Labor costs'!$B136,Settings!$DT$19:$DW$43,4,0)),Inputs!$DG29,0))</f>
        <v>0</v>
      </c>
      <c r="BY136" s="203">
        <f>IF(BX136&gt;0,BX136,IF(AND(BY$4=VLOOKUP($B136,Settings!$DT$19:$DU$43,2,0),'Labor costs'!BY$7=VLOOKUP('Labor costs'!$B136,Settings!$DT$19:$DW$43,4,0)),Inputs!$DG29,0))</f>
        <v>0</v>
      </c>
      <c r="BZ136" s="203">
        <f>IF(BY136&gt;0,BY136,IF(AND(BZ$4=VLOOKUP($B136,Settings!$DT$19:$DU$43,2,0),'Labor costs'!BZ$7=VLOOKUP('Labor costs'!$B136,Settings!$DT$19:$DW$43,4,0)),Inputs!$DG29,0))</f>
        <v>0</v>
      </c>
      <c r="CA136" s="203">
        <f>IF(BZ136&gt;0,BZ136,IF(AND(CA$4=VLOOKUP($B136,Settings!$DT$19:$DU$43,2,0),'Labor costs'!CA$7=VLOOKUP('Labor costs'!$B136,Settings!$DT$19:$DW$43,4,0)),Inputs!$DG29,0))</f>
        <v>0</v>
      </c>
      <c r="CB136" s="203">
        <f>IF(CA136&gt;0,CA136,IF(AND(CB$4=VLOOKUP($B136,Settings!$DT$19:$DU$43,2,0),'Labor costs'!CB$7=VLOOKUP('Labor costs'!$B136,Settings!$DT$19:$DW$43,4,0)),Inputs!$DG29,0))</f>
        <v>0</v>
      </c>
      <c r="CC136" s="203">
        <f>IF(CB136&gt;0,CB136,IF(AND(CC$4=VLOOKUP($B136,Settings!$DT$19:$DU$43,2,0),'Labor costs'!CC$7=VLOOKUP('Labor costs'!$B136,Settings!$DT$19:$DW$43,4,0)),Inputs!$DG29,0))</f>
        <v>0</v>
      </c>
      <c r="CD136" s="203">
        <f>IF(CC136&gt;0,CC136,IF(AND(CD$4=VLOOKUP($B136,Settings!$DT$19:$DU$43,2,0),'Labor costs'!CD$7=VLOOKUP('Labor costs'!$B136,Settings!$DT$19:$DW$43,4,0)),Inputs!$DG29,0))</f>
        <v>0</v>
      </c>
      <c r="CE136" s="203">
        <f>IF(CD136&gt;0,CD136,IF(AND(CE$4=VLOOKUP($B136,Settings!$DT$19:$DU$43,2,0),'Labor costs'!CE$7=VLOOKUP('Labor costs'!$B136,Settings!$DT$19:$DW$43,4,0)),Inputs!$DG29,0))</f>
        <v>0</v>
      </c>
      <c r="CF136" s="203">
        <f>IF(CE136&gt;0,CE136,IF(AND(CF$4=VLOOKUP($B136,Settings!$DT$19:$DU$43,2,0),'Labor costs'!CF$7=VLOOKUP('Labor costs'!$B136,Settings!$DT$19:$DW$43,4,0)),Inputs!$DG29,0))</f>
        <v>0</v>
      </c>
      <c r="CG136" s="203">
        <f>IF(CF136&gt;0,CF136,IF(AND(CG$4=VLOOKUP($B136,Settings!$DT$19:$DU$43,2,0),'Labor costs'!CG$7=VLOOKUP('Labor costs'!$B136,Settings!$DT$19:$DW$43,4,0)),Inputs!$DG29,0))</f>
        <v>0</v>
      </c>
      <c r="CH136" s="203">
        <f>IF(CG136&gt;0,CG136,IF(AND(CH$4=VLOOKUP($B136,Settings!$DT$19:$DU$43,2,0),'Labor costs'!CH$7=VLOOKUP('Labor costs'!$B136,Settings!$DT$19:$DW$43,4,0)),Inputs!$DG29,0))</f>
        <v>0</v>
      </c>
      <c r="CI136" s="203">
        <f>IF(CH136&gt;0,CH136,IF(AND(CI$4=VLOOKUP($B136,Settings!$DT$19:$DU$43,2,0),'Labor costs'!CI$7=VLOOKUP('Labor costs'!$B136,Settings!$DT$19:$DW$43,4,0)),Inputs!$DG29,0))</f>
        <v>0</v>
      </c>
      <c r="CJ136" s="203">
        <f>IF(CI136&gt;0,CI136,IF(AND(CJ$4=VLOOKUP($B136,Settings!$DT$19:$DU$43,2,0),'Labor costs'!CJ$7=VLOOKUP('Labor costs'!$B136,Settings!$DT$19:$DW$43,4,0)),Inputs!$DG29,0))</f>
        <v>0</v>
      </c>
      <c r="CK136" s="203">
        <f>IF(CJ136&gt;0,CJ136,IF(AND(CK$4=VLOOKUP($B136,Settings!$DT$19:$DU$43,2,0),'Labor costs'!CK$7=VLOOKUP('Labor costs'!$B136,Settings!$DT$19:$DW$43,4,0)),Inputs!$DG29,0))</f>
        <v>0</v>
      </c>
      <c r="CL136" s="203">
        <f>IF(CK136&gt;0,CK136,IF(AND(CL$4=VLOOKUP($B136,Settings!$DT$19:$DU$43,2,0),'Labor costs'!CL$7=VLOOKUP('Labor costs'!$B136,Settings!$DT$19:$DW$43,4,0)),Inputs!$DG29,0))</f>
        <v>0</v>
      </c>
      <c r="CM136" s="203">
        <f>IF(CL136&gt;0,CL136,IF(AND(CM$4=VLOOKUP($B136,Settings!$DT$19:$DU$43,2,0),'Labor costs'!CM$7=VLOOKUP('Labor costs'!$B136,Settings!$DT$19:$DW$43,4,0)),Inputs!$DG29,0))</f>
        <v>0</v>
      </c>
    </row>
    <row r="137" spans="2:91" hidden="1" x14ac:dyDescent="0.2">
      <c r="B137" s="205">
        <f>Inputs!DA30</f>
        <v>0</v>
      </c>
      <c r="C137" s="204"/>
      <c r="D137" s="204"/>
      <c r="E137" s="204"/>
      <c r="F137" s="204"/>
      <c r="G137" s="204"/>
      <c r="H137" s="204"/>
      <c r="I137" s="204"/>
      <c r="J137" s="204"/>
      <c r="K137" s="204"/>
      <c r="L137" s="204"/>
      <c r="M137" s="204"/>
      <c r="N137" s="204"/>
      <c r="O137" s="204"/>
      <c r="P137" s="204"/>
      <c r="Q137" s="204"/>
      <c r="R137" s="204"/>
      <c r="S137" s="204"/>
      <c r="T137" s="204"/>
      <c r="U137" s="204"/>
      <c r="V137" s="204"/>
      <c r="W137" s="204"/>
      <c r="X137" s="204"/>
      <c r="Y137" s="204"/>
      <c r="Z137" s="204"/>
      <c r="AA137" s="204"/>
      <c r="AB137" s="204"/>
      <c r="AC137" s="204"/>
      <c r="AD137" s="204"/>
      <c r="AF137" s="203">
        <f>IF(AE137&gt;0,AE137,IF(AND(AF$4=VLOOKUP($B137,Settings!$DT$19:$DU$43,2,0),'Labor costs'!AF$7=VLOOKUP('Labor costs'!$B137,Settings!$DT$19:$DW$43,4,0)),Inputs!$DG30,0))</f>
        <v>0</v>
      </c>
      <c r="AG137" s="203">
        <f>IF(AF137&gt;0,AF137,IF(AND(AG$4=VLOOKUP($B137,Settings!$DT$19:$DU$43,2,0),'Labor costs'!AG$7=VLOOKUP('Labor costs'!$B137,Settings!$DT$19:$DW$43,4,0)),Inputs!$DG30,0))</f>
        <v>0</v>
      </c>
      <c r="AH137" s="203">
        <f>IF(AG137&gt;0,AG137,IF(AND(AH$4=VLOOKUP($B137,Settings!$DT$19:$DU$43,2,0),'Labor costs'!AH$7=VLOOKUP('Labor costs'!$B137,Settings!$DT$19:$DW$43,4,0)),Inputs!$DG30,0))</f>
        <v>0</v>
      </c>
      <c r="AI137" s="203">
        <f>IF(AH137&gt;0,AH137,IF(AND(AI$4=VLOOKUP($B137,Settings!$DT$19:$DU$43,2,0),'Labor costs'!AI$7=VLOOKUP('Labor costs'!$B137,Settings!$DT$19:$DW$43,4,0)),Inputs!$DG30,0))</f>
        <v>0</v>
      </c>
      <c r="AJ137" s="203">
        <f>IF(AI137&gt;0,AI137,IF(AND(AJ$4=VLOOKUP($B137,Settings!$DT$19:$DU$43,2,0),'Labor costs'!AJ$7=VLOOKUP('Labor costs'!$B137,Settings!$DT$19:$DW$43,4,0)),Inputs!$DG30,0))</f>
        <v>0</v>
      </c>
      <c r="AK137" s="203">
        <f>IF(AJ137&gt;0,AJ137,IF(AND(AK$4=VLOOKUP($B137,Settings!$DT$19:$DU$43,2,0),'Labor costs'!AK$7=VLOOKUP('Labor costs'!$B137,Settings!$DT$19:$DW$43,4,0)),Inputs!$DG30,0))</f>
        <v>0</v>
      </c>
      <c r="AL137" s="203">
        <f>IF(AK137&gt;0,AK137,IF(AND(AL$4=VLOOKUP($B137,Settings!$DT$19:$DU$43,2,0),'Labor costs'!AL$7=VLOOKUP('Labor costs'!$B137,Settings!$DT$19:$DW$43,4,0)),Inputs!$DG30,0))</f>
        <v>0</v>
      </c>
      <c r="AM137" s="203">
        <f>IF(AL137&gt;0,AL137,IF(AND(AM$4=VLOOKUP($B137,Settings!$DT$19:$DU$43,2,0),'Labor costs'!AM$7=VLOOKUP('Labor costs'!$B137,Settings!$DT$19:$DW$43,4,0)),Inputs!$DG30,0))</f>
        <v>0</v>
      </c>
      <c r="AN137" s="203">
        <f>IF(AM137&gt;0,AM137,IF(AND(AN$4=VLOOKUP($B137,Settings!$DT$19:$DU$43,2,0),'Labor costs'!AN$7=VLOOKUP('Labor costs'!$B137,Settings!$DT$19:$DW$43,4,0)),Inputs!$DG30,0))</f>
        <v>0</v>
      </c>
      <c r="AO137" s="203">
        <f>IF(AN137&gt;0,AN137,IF(AND(AO$4=VLOOKUP($B137,Settings!$DT$19:$DU$43,2,0),'Labor costs'!AO$7=VLOOKUP('Labor costs'!$B137,Settings!$DT$19:$DW$43,4,0)),Inputs!$DG30,0))</f>
        <v>0</v>
      </c>
      <c r="AP137" s="203">
        <f>IF(AO137&gt;0,AO137,IF(AND(AP$4=VLOOKUP($B137,Settings!$DT$19:$DU$43,2,0),'Labor costs'!AP$7=VLOOKUP('Labor costs'!$B137,Settings!$DT$19:$DW$43,4,0)),Inputs!$DG30,0))</f>
        <v>0</v>
      </c>
      <c r="AQ137" s="203">
        <f>IF(AP137&gt;0,AP137,IF(AND(AQ$4=VLOOKUP($B137,Settings!$DT$19:$DU$43,2,0),'Labor costs'!AQ$7=VLOOKUP('Labor costs'!$B137,Settings!$DT$19:$DW$43,4,0)),Inputs!$DG30,0))</f>
        <v>0</v>
      </c>
      <c r="AR137" s="203">
        <f>IF(AQ137&gt;0,AQ137,IF(AND(AR$4=VLOOKUP($B137,Settings!$DT$19:$DU$43,2,0),'Labor costs'!AR$7=VLOOKUP('Labor costs'!$B137,Settings!$DT$19:$DW$43,4,0)),Inputs!$DG30,0))</f>
        <v>0</v>
      </c>
      <c r="AS137" s="203">
        <f>IF(AR137&gt;0,AR137,IF(AND(AS$4=VLOOKUP($B137,Settings!$DT$19:$DU$43,2,0),'Labor costs'!AS$7=VLOOKUP('Labor costs'!$B137,Settings!$DT$19:$DW$43,4,0)),Inputs!$DG30,0))</f>
        <v>0</v>
      </c>
      <c r="AT137" s="203">
        <f>IF(AS137&gt;0,AS137,IF(AND(AT$4=VLOOKUP($B137,Settings!$DT$19:$DU$43,2,0),'Labor costs'!AT$7=VLOOKUP('Labor costs'!$B137,Settings!$DT$19:$DW$43,4,0)),Inputs!$DG30,0))</f>
        <v>0</v>
      </c>
      <c r="AU137" s="203">
        <f>IF(AT137&gt;0,AT137,IF(AND(AU$4=VLOOKUP($B137,Settings!$DT$19:$DU$43,2,0),'Labor costs'!AU$7=VLOOKUP('Labor costs'!$B137,Settings!$DT$19:$DW$43,4,0)),Inputs!$DG30,0))</f>
        <v>0</v>
      </c>
      <c r="AV137" s="203">
        <f>IF(AU137&gt;0,AU137,IF(AND(AV$4=VLOOKUP($B137,Settings!$DT$19:$DU$43,2,0),'Labor costs'!AV$7=VLOOKUP('Labor costs'!$B137,Settings!$DT$19:$DW$43,4,0)),Inputs!$DG30,0))</f>
        <v>0</v>
      </c>
      <c r="AW137" s="203">
        <f>IF(AV137&gt;0,AV137,IF(AND(AW$4=VLOOKUP($B137,Settings!$DT$19:$DU$43,2,0),'Labor costs'!AW$7=VLOOKUP('Labor costs'!$B137,Settings!$DT$19:$DW$43,4,0)),Inputs!$DG30,0))</f>
        <v>0</v>
      </c>
      <c r="AX137" s="203">
        <f>IF(AW137&gt;0,AW137,IF(AND(AX$4=VLOOKUP($B137,Settings!$DT$19:$DU$43,2,0),'Labor costs'!AX$7=VLOOKUP('Labor costs'!$B137,Settings!$DT$19:$DW$43,4,0)),Inputs!$DG30,0))</f>
        <v>0</v>
      </c>
      <c r="AY137" s="203">
        <f>IF(AX137&gt;0,AX137,IF(AND(AY$4=VLOOKUP($B137,Settings!$DT$19:$DU$43,2,0),'Labor costs'!AY$7=VLOOKUP('Labor costs'!$B137,Settings!$DT$19:$DW$43,4,0)),Inputs!$DG30,0))</f>
        <v>0</v>
      </c>
      <c r="AZ137" s="203">
        <f>IF(AY137&gt;0,AY137,IF(AND(AZ$4=VLOOKUP($B137,Settings!$DT$19:$DU$43,2,0),'Labor costs'!AZ$7=VLOOKUP('Labor costs'!$B137,Settings!$DT$19:$DW$43,4,0)),Inputs!$DG30,0))</f>
        <v>0</v>
      </c>
      <c r="BA137" s="203">
        <f>IF(AZ137&gt;0,AZ137,IF(AND(BA$4=VLOOKUP($B137,Settings!$DT$19:$DU$43,2,0),'Labor costs'!BA$7=VLOOKUP('Labor costs'!$B137,Settings!$DT$19:$DW$43,4,0)),Inputs!$DG30,0))</f>
        <v>0</v>
      </c>
      <c r="BB137" s="203">
        <f>IF(BA137&gt;0,BA137,IF(AND(BB$4=VLOOKUP($B137,Settings!$DT$19:$DU$43,2,0),'Labor costs'!BB$7=VLOOKUP('Labor costs'!$B137,Settings!$DT$19:$DW$43,4,0)),Inputs!$DG30,0))</f>
        <v>0</v>
      </c>
      <c r="BC137" s="203">
        <f>IF(BB137&gt;0,BB137,IF(AND(BC$4=VLOOKUP($B137,Settings!$DT$19:$DU$43,2,0),'Labor costs'!BC$7=VLOOKUP('Labor costs'!$B137,Settings!$DT$19:$DW$43,4,0)),Inputs!$DG30,0))</f>
        <v>0</v>
      </c>
      <c r="BD137" s="203">
        <f>IF(BC137&gt;0,BC137,IF(AND(BD$4=VLOOKUP($B137,Settings!$DT$19:$DU$43,2,0),'Labor costs'!BD$7=VLOOKUP('Labor costs'!$B137,Settings!$DT$19:$DW$43,4,0)),Inputs!$DG30,0))</f>
        <v>0</v>
      </c>
      <c r="BE137" s="203">
        <f>IF(BD137&gt;0,BD137,IF(AND(BE$4=VLOOKUP($B137,Settings!$DT$19:$DU$43,2,0),'Labor costs'!BE$7=VLOOKUP('Labor costs'!$B137,Settings!$DT$19:$DW$43,4,0)),Inputs!$DG30,0))</f>
        <v>0</v>
      </c>
      <c r="BF137" s="203">
        <f>IF(BE137&gt;0,BE137,IF(AND(BF$4=VLOOKUP($B137,Settings!$DT$19:$DU$43,2,0),'Labor costs'!BF$7=VLOOKUP('Labor costs'!$B137,Settings!$DT$19:$DW$43,4,0)),Inputs!$DG30,0))</f>
        <v>0</v>
      </c>
      <c r="BG137" s="203">
        <f>IF(BF137&gt;0,BF137,IF(AND(BG$4=VLOOKUP($B137,Settings!$DT$19:$DU$43,2,0),'Labor costs'!BG$7=VLOOKUP('Labor costs'!$B137,Settings!$DT$19:$DW$43,4,0)),Inputs!$DG30,0))</f>
        <v>0</v>
      </c>
      <c r="BH137" s="203">
        <f>IF(BG137&gt;0,BG137,IF(AND(BH$4=VLOOKUP($B137,Settings!$DT$19:$DU$43,2,0),'Labor costs'!BH$7=VLOOKUP('Labor costs'!$B137,Settings!$DT$19:$DW$43,4,0)),Inputs!$DG30,0))</f>
        <v>0</v>
      </c>
      <c r="BI137" s="203">
        <f>IF(BH137&gt;0,BH137,IF(AND(BI$4=VLOOKUP($B137,Settings!$DT$19:$DU$43,2,0),'Labor costs'!BI$7=VLOOKUP('Labor costs'!$B137,Settings!$DT$19:$DW$43,4,0)),Inputs!$DG30,0))</f>
        <v>0</v>
      </c>
      <c r="BJ137" s="203">
        <f>IF(BI137&gt;0,BI137,IF(AND(BJ$4=VLOOKUP($B137,Settings!$DT$19:$DU$43,2,0),'Labor costs'!BJ$7=VLOOKUP('Labor costs'!$B137,Settings!$DT$19:$DW$43,4,0)),Inputs!$DG30,0))</f>
        <v>0</v>
      </c>
      <c r="BK137" s="203">
        <f>IF(BJ137&gt;0,BJ137,IF(AND(BK$4=VLOOKUP($B137,Settings!$DT$19:$DU$43,2,0),'Labor costs'!BK$7=VLOOKUP('Labor costs'!$B137,Settings!$DT$19:$DW$43,4,0)),Inputs!$DG30,0))</f>
        <v>0</v>
      </c>
      <c r="BL137" s="203">
        <f>IF(BK137&gt;0,BK137,IF(AND(BL$4=VLOOKUP($B137,Settings!$DT$19:$DU$43,2,0),'Labor costs'!BL$7=VLOOKUP('Labor costs'!$B137,Settings!$DT$19:$DW$43,4,0)),Inputs!$DG30,0))</f>
        <v>0</v>
      </c>
      <c r="BM137" s="203">
        <f>IF(BL137&gt;0,BL137,IF(AND(BM$4=VLOOKUP($B137,Settings!$DT$19:$DU$43,2,0),'Labor costs'!BM$7=VLOOKUP('Labor costs'!$B137,Settings!$DT$19:$DW$43,4,0)),Inputs!$DG30,0))</f>
        <v>0</v>
      </c>
      <c r="BN137" s="203">
        <f>IF(BM137&gt;0,BM137,IF(AND(BN$4=VLOOKUP($B137,Settings!$DT$19:$DU$43,2,0),'Labor costs'!BN$7=VLOOKUP('Labor costs'!$B137,Settings!$DT$19:$DW$43,4,0)),Inputs!$DG30,0))</f>
        <v>0</v>
      </c>
      <c r="BO137" s="203">
        <f>IF(BN137&gt;0,BN137,IF(AND(BO$4=VLOOKUP($B137,Settings!$DT$19:$DU$43,2,0),'Labor costs'!BO$7=VLOOKUP('Labor costs'!$B137,Settings!$DT$19:$DW$43,4,0)),Inputs!$DG30,0))</f>
        <v>0</v>
      </c>
      <c r="BP137" s="203">
        <f>IF(BO137&gt;0,BO137,IF(AND(BP$4=VLOOKUP($B137,Settings!$DT$19:$DU$43,2,0),'Labor costs'!BP$7=VLOOKUP('Labor costs'!$B137,Settings!$DT$19:$DW$43,4,0)),Inputs!$DG30,0))</f>
        <v>0</v>
      </c>
      <c r="BQ137" s="203">
        <f>IF(BP137&gt;0,BP137,IF(AND(BQ$4=VLOOKUP($B137,Settings!$DT$19:$DU$43,2,0),'Labor costs'!BQ$7=VLOOKUP('Labor costs'!$B137,Settings!$DT$19:$DW$43,4,0)),Inputs!$DG30,0))</f>
        <v>0</v>
      </c>
      <c r="BR137" s="203">
        <f>IF(BQ137&gt;0,BQ137,IF(AND(BR$4=VLOOKUP($B137,Settings!$DT$19:$DU$43,2,0),'Labor costs'!BR$7=VLOOKUP('Labor costs'!$B137,Settings!$DT$19:$DW$43,4,0)),Inputs!$DG30,0))</f>
        <v>0</v>
      </c>
      <c r="BS137" s="203">
        <f>IF(BR137&gt;0,BR137,IF(AND(BS$4=VLOOKUP($B137,Settings!$DT$19:$DU$43,2,0),'Labor costs'!BS$7=VLOOKUP('Labor costs'!$B137,Settings!$DT$19:$DW$43,4,0)),Inputs!$DG30,0))</f>
        <v>0</v>
      </c>
      <c r="BT137" s="203">
        <f>IF(BS137&gt;0,BS137,IF(AND(BT$4=VLOOKUP($B137,Settings!$DT$19:$DU$43,2,0),'Labor costs'!BT$7=VLOOKUP('Labor costs'!$B137,Settings!$DT$19:$DW$43,4,0)),Inputs!$DG30,0))</f>
        <v>0</v>
      </c>
      <c r="BU137" s="203">
        <f>IF(BT137&gt;0,BT137,IF(AND(BU$4=VLOOKUP($B137,Settings!$DT$19:$DU$43,2,0),'Labor costs'!BU$7=VLOOKUP('Labor costs'!$B137,Settings!$DT$19:$DW$43,4,0)),Inputs!$DG30,0))</f>
        <v>0</v>
      </c>
      <c r="BV137" s="203">
        <f>IF(BU137&gt;0,BU137,IF(AND(BV$4=VLOOKUP($B137,Settings!$DT$19:$DU$43,2,0),'Labor costs'!BV$7=VLOOKUP('Labor costs'!$B137,Settings!$DT$19:$DW$43,4,0)),Inputs!$DG30,0))</f>
        <v>0</v>
      </c>
      <c r="BW137" s="203">
        <f>IF(BV137&gt;0,BV137,IF(AND(BW$4=VLOOKUP($B137,Settings!$DT$19:$DU$43,2,0),'Labor costs'!BW$7=VLOOKUP('Labor costs'!$B137,Settings!$DT$19:$DW$43,4,0)),Inputs!$DG30,0))</f>
        <v>0</v>
      </c>
      <c r="BX137" s="203">
        <f>IF(BW137&gt;0,BW137,IF(AND(BX$4=VLOOKUP($B137,Settings!$DT$19:$DU$43,2,0),'Labor costs'!BX$7=VLOOKUP('Labor costs'!$B137,Settings!$DT$19:$DW$43,4,0)),Inputs!$DG30,0))</f>
        <v>0</v>
      </c>
      <c r="BY137" s="203">
        <f>IF(BX137&gt;0,BX137,IF(AND(BY$4=VLOOKUP($B137,Settings!$DT$19:$DU$43,2,0),'Labor costs'!BY$7=VLOOKUP('Labor costs'!$B137,Settings!$DT$19:$DW$43,4,0)),Inputs!$DG30,0))</f>
        <v>0</v>
      </c>
      <c r="BZ137" s="203">
        <f>IF(BY137&gt;0,BY137,IF(AND(BZ$4=VLOOKUP($B137,Settings!$DT$19:$DU$43,2,0),'Labor costs'!BZ$7=VLOOKUP('Labor costs'!$B137,Settings!$DT$19:$DW$43,4,0)),Inputs!$DG30,0))</f>
        <v>0</v>
      </c>
      <c r="CA137" s="203">
        <f>IF(BZ137&gt;0,BZ137,IF(AND(CA$4=VLOOKUP($B137,Settings!$DT$19:$DU$43,2,0),'Labor costs'!CA$7=VLOOKUP('Labor costs'!$B137,Settings!$DT$19:$DW$43,4,0)),Inputs!$DG30,0))</f>
        <v>0</v>
      </c>
      <c r="CB137" s="203">
        <f>IF(CA137&gt;0,CA137,IF(AND(CB$4=VLOOKUP($B137,Settings!$DT$19:$DU$43,2,0),'Labor costs'!CB$7=VLOOKUP('Labor costs'!$B137,Settings!$DT$19:$DW$43,4,0)),Inputs!$DG30,0))</f>
        <v>0</v>
      </c>
      <c r="CC137" s="203">
        <f>IF(CB137&gt;0,CB137,IF(AND(CC$4=VLOOKUP($B137,Settings!$DT$19:$DU$43,2,0),'Labor costs'!CC$7=VLOOKUP('Labor costs'!$B137,Settings!$DT$19:$DW$43,4,0)),Inputs!$DG30,0))</f>
        <v>0</v>
      </c>
      <c r="CD137" s="203">
        <f>IF(CC137&gt;0,CC137,IF(AND(CD$4=VLOOKUP($B137,Settings!$DT$19:$DU$43,2,0),'Labor costs'!CD$7=VLOOKUP('Labor costs'!$B137,Settings!$DT$19:$DW$43,4,0)),Inputs!$DG30,0))</f>
        <v>0</v>
      </c>
      <c r="CE137" s="203">
        <f>IF(CD137&gt;0,CD137,IF(AND(CE$4=VLOOKUP($B137,Settings!$DT$19:$DU$43,2,0),'Labor costs'!CE$7=VLOOKUP('Labor costs'!$B137,Settings!$DT$19:$DW$43,4,0)),Inputs!$DG30,0))</f>
        <v>0</v>
      </c>
      <c r="CF137" s="203">
        <f>IF(CE137&gt;0,CE137,IF(AND(CF$4=VLOOKUP($B137,Settings!$DT$19:$DU$43,2,0),'Labor costs'!CF$7=VLOOKUP('Labor costs'!$B137,Settings!$DT$19:$DW$43,4,0)),Inputs!$DG30,0))</f>
        <v>0</v>
      </c>
      <c r="CG137" s="203">
        <f>IF(CF137&gt;0,CF137,IF(AND(CG$4=VLOOKUP($B137,Settings!$DT$19:$DU$43,2,0),'Labor costs'!CG$7=VLOOKUP('Labor costs'!$B137,Settings!$DT$19:$DW$43,4,0)),Inputs!$DG30,0))</f>
        <v>0</v>
      </c>
      <c r="CH137" s="203">
        <f>IF(CG137&gt;0,CG137,IF(AND(CH$4=VLOOKUP($B137,Settings!$DT$19:$DU$43,2,0),'Labor costs'!CH$7=VLOOKUP('Labor costs'!$B137,Settings!$DT$19:$DW$43,4,0)),Inputs!$DG30,0))</f>
        <v>0</v>
      </c>
      <c r="CI137" s="203">
        <f>IF(CH137&gt;0,CH137,IF(AND(CI$4=VLOOKUP($B137,Settings!$DT$19:$DU$43,2,0),'Labor costs'!CI$7=VLOOKUP('Labor costs'!$B137,Settings!$DT$19:$DW$43,4,0)),Inputs!$DG30,0))</f>
        <v>0</v>
      </c>
      <c r="CJ137" s="203">
        <f>IF(CI137&gt;0,CI137,IF(AND(CJ$4=VLOOKUP($B137,Settings!$DT$19:$DU$43,2,0),'Labor costs'!CJ$7=VLOOKUP('Labor costs'!$B137,Settings!$DT$19:$DW$43,4,0)),Inputs!$DG30,0))</f>
        <v>0</v>
      </c>
      <c r="CK137" s="203">
        <f>IF(CJ137&gt;0,CJ137,IF(AND(CK$4=VLOOKUP($B137,Settings!$DT$19:$DU$43,2,0),'Labor costs'!CK$7=VLOOKUP('Labor costs'!$B137,Settings!$DT$19:$DW$43,4,0)),Inputs!$DG30,0))</f>
        <v>0</v>
      </c>
      <c r="CL137" s="203">
        <f>IF(CK137&gt;0,CK137,IF(AND(CL$4=VLOOKUP($B137,Settings!$DT$19:$DU$43,2,0),'Labor costs'!CL$7=VLOOKUP('Labor costs'!$B137,Settings!$DT$19:$DW$43,4,0)),Inputs!$DG30,0))</f>
        <v>0</v>
      </c>
      <c r="CM137" s="203">
        <f>IF(CL137&gt;0,CL137,IF(AND(CM$4=VLOOKUP($B137,Settings!$DT$19:$DU$43,2,0),'Labor costs'!CM$7=VLOOKUP('Labor costs'!$B137,Settings!$DT$19:$DW$43,4,0)),Inputs!$DG30,0))</f>
        <v>0</v>
      </c>
    </row>
    <row r="138" spans="2:91" hidden="1" x14ac:dyDescent="0.2">
      <c r="B138" s="205">
        <f>Inputs!DA31</f>
        <v>0</v>
      </c>
      <c r="C138" s="204"/>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F138" s="203">
        <f>IF(AE138&gt;0,AE138,IF(AND(AF$4=VLOOKUP($B138,Settings!$DT$19:$DU$43,2,0),'Labor costs'!AF$7=VLOOKUP('Labor costs'!$B138,Settings!$DT$19:$DW$43,4,0)),Inputs!$DG31,0))</f>
        <v>0</v>
      </c>
      <c r="AG138" s="203">
        <f>IF(AF138&gt;0,AF138,IF(AND(AG$4=VLOOKUP($B138,Settings!$DT$19:$DU$43,2,0),'Labor costs'!AG$7=VLOOKUP('Labor costs'!$B138,Settings!$DT$19:$DW$43,4,0)),Inputs!$DG31,0))</f>
        <v>0</v>
      </c>
      <c r="AH138" s="203">
        <f>IF(AG138&gt;0,AG138,IF(AND(AH$4=VLOOKUP($B138,Settings!$DT$19:$DU$43,2,0),'Labor costs'!AH$7=VLOOKUP('Labor costs'!$B138,Settings!$DT$19:$DW$43,4,0)),Inputs!$DG31,0))</f>
        <v>0</v>
      </c>
      <c r="AI138" s="203">
        <f>IF(AH138&gt;0,AH138,IF(AND(AI$4=VLOOKUP($B138,Settings!$DT$19:$DU$43,2,0),'Labor costs'!AI$7=VLOOKUP('Labor costs'!$B138,Settings!$DT$19:$DW$43,4,0)),Inputs!$DG31,0))</f>
        <v>0</v>
      </c>
      <c r="AJ138" s="203">
        <f>IF(AI138&gt;0,AI138,IF(AND(AJ$4=VLOOKUP($B138,Settings!$DT$19:$DU$43,2,0),'Labor costs'!AJ$7=VLOOKUP('Labor costs'!$B138,Settings!$DT$19:$DW$43,4,0)),Inputs!$DG31,0))</f>
        <v>0</v>
      </c>
      <c r="AK138" s="203">
        <f>IF(AJ138&gt;0,AJ138,IF(AND(AK$4=VLOOKUP($B138,Settings!$DT$19:$DU$43,2,0),'Labor costs'!AK$7=VLOOKUP('Labor costs'!$B138,Settings!$DT$19:$DW$43,4,0)),Inputs!$DG31,0))</f>
        <v>0</v>
      </c>
      <c r="AL138" s="203">
        <f>IF(AK138&gt;0,AK138,IF(AND(AL$4=VLOOKUP($B138,Settings!$DT$19:$DU$43,2,0),'Labor costs'!AL$7=VLOOKUP('Labor costs'!$B138,Settings!$DT$19:$DW$43,4,0)),Inputs!$DG31,0))</f>
        <v>0</v>
      </c>
      <c r="AM138" s="203">
        <f>IF(AL138&gt;0,AL138,IF(AND(AM$4=VLOOKUP($B138,Settings!$DT$19:$DU$43,2,0),'Labor costs'!AM$7=VLOOKUP('Labor costs'!$B138,Settings!$DT$19:$DW$43,4,0)),Inputs!$DG31,0))</f>
        <v>0</v>
      </c>
      <c r="AN138" s="203">
        <f>IF(AM138&gt;0,AM138,IF(AND(AN$4=VLOOKUP($B138,Settings!$DT$19:$DU$43,2,0),'Labor costs'!AN$7=VLOOKUP('Labor costs'!$B138,Settings!$DT$19:$DW$43,4,0)),Inputs!$DG31,0))</f>
        <v>0</v>
      </c>
      <c r="AO138" s="203">
        <f>IF(AN138&gt;0,AN138,IF(AND(AO$4=VLOOKUP($B138,Settings!$DT$19:$DU$43,2,0),'Labor costs'!AO$7=VLOOKUP('Labor costs'!$B138,Settings!$DT$19:$DW$43,4,0)),Inputs!$DG31,0))</f>
        <v>0</v>
      </c>
      <c r="AP138" s="203">
        <f>IF(AO138&gt;0,AO138,IF(AND(AP$4=VLOOKUP($B138,Settings!$DT$19:$DU$43,2,0),'Labor costs'!AP$7=VLOOKUP('Labor costs'!$B138,Settings!$DT$19:$DW$43,4,0)),Inputs!$DG31,0))</f>
        <v>0</v>
      </c>
      <c r="AQ138" s="203">
        <f>IF(AP138&gt;0,AP138,IF(AND(AQ$4=VLOOKUP($B138,Settings!$DT$19:$DU$43,2,0),'Labor costs'!AQ$7=VLOOKUP('Labor costs'!$B138,Settings!$DT$19:$DW$43,4,0)),Inputs!$DG31,0))</f>
        <v>0</v>
      </c>
      <c r="AR138" s="203">
        <f>IF(AQ138&gt;0,AQ138,IF(AND(AR$4=VLOOKUP($B138,Settings!$DT$19:$DU$43,2,0),'Labor costs'!AR$7=VLOOKUP('Labor costs'!$B138,Settings!$DT$19:$DW$43,4,0)),Inputs!$DG31,0))</f>
        <v>0</v>
      </c>
      <c r="AS138" s="203">
        <f>IF(AR138&gt;0,AR138,IF(AND(AS$4=VLOOKUP($B138,Settings!$DT$19:$DU$43,2,0),'Labor costs'!AS$7=VLOOKUP('Labor costs'!$B138,Settings!$DT$19:$DW$43,4,0)),Inputs!$DG31,0))</f>
        <v>0</v>
      </c>
      <c r="AT138" s="203">
        <f>IF(AS138&gt;0,AS138,IF(AND(AT$4=VLOOKUP($B138,Settings!$DT$19:$DU$43,2,0),'Labor costs'!AT$7=VLOOKUP('Labor costs'!$B138,Settings!$DT$19:$DW$43,4,0)),Inputs!$DG31,0))</f>
        <v>0</v>
      </c>
      <c r="AU138" s="203">
        <f>IF(AT138&gt;0,AT138,IF(AND(AU$4=VLOOKUP($B138,Settings!$DT$19:$DU$43,2,0),'Labor costs'!AU$7=VLOOKUP('Labor costs'!$B138,Settings!$DT$19:$DW$43,4,0)),Inputs!$DG31,0))</f>
        <v>0</v>
      </c>
      <c r="AV138" s="203">
        <f>IF(AU138&gt;0,AU138,IF(AND(AV$4=VLOOKUP($B138,Settings!$DT$19:$DU$43,2,0),'Labor costs'!AV$7=VLOOKUP('Labor costs'!$B138,Settings!$DT$19:$DW$43,4,0)),Inputs!$DG31,0))</f>
        <v>0</v>
      </c>
      <c r="AW138" s="203">
        <f>IF(AV138&gt;0,AV138,IF(AND(AW$4=VLOOKUP($B138,Settings!$DT$19:$DU$43,2,0),'Labor costs'!AW$7=VLOOKUP('Labor costs'!$B138,Settings!$DT$19:$DW$43,4,0)),Inputs!$DG31,0))</f>
        <v>0</v>
      </c>
      <c r="AX138" s="203">
        <f>IF(AW138&gt;0,AW138,IF(AND(AX$4=VLOOKUP($B138,Settings!$DT$19:$DU$43,2,0),'Labor costs'!AX$7=VLOOKUP('Labor costs'!$B138,Settings!$DT$19:$DW$43,4,0)),Inputs!$DG31,0))</f>
        <v>0</v>
      </c>
      <c r="AY138" s="203">
        <f>IF(AX138&gt;0,AX138,IF(AND(AY$4=VLOOKUP($B138,Settings!$DT$19:$DU$43,2,0),'Labor costs'!AY$7=VLOOKUP('Labor costs'!$B138,Settings!$DT$19:$DW$43,4,0)),Inputs!$DG31,0))</f>
        <v>0</v>
      </c>
      <c r="AZ138" s="203">
        <f>IF(AY138&gt;0,AY138,IF(AND(AZ$4=VLOOKUP($B138,Settings!$DT$19:$DU$43,2,0),'Labor costs'!AZ$7=VLOOKUP('Labor costs'!$B138,Settings!$DT$19:$DW$43,4,0)),Inputs!$DG31,0))</f>
        <v>0</v>
      </c>
      <c r="BA138" s="203">
        <f>IF(AZ138&gt;0,AZ138,IF(AND(BA$4=VLOOKUP($B138,Settings!$DT$19:$DU$43,2,0),'Labor costs'!BA$7=VLOOKUP('Labor costs'!$B138,Settings!$DT$19:$DW$43,4,0)),Inputs!$DG31,0))</f>
        <v>0</v>
      </c>
      <c r="BB138" s="203">
        <f>IF(BA138&gt;0,BA138,IF(AND(BB$4=VLOOKUP($B138,Settings!$DT$19:$DU$43,2,0),'Labor costs'!BB$7=VLOOKUP('Labor costs'!$B138,Settings!$DT$19:$DW$43,4,0)),Inputs!$DG31,0))</f>
        <v>0</v>
      </c>
      <c r="BC138" s="203">
        <f>IF(BB138&gt;0,BB138,IF(AND(BC$4=VLOOKUP($B138,Settings!$DT$19:$DU$43,2,0),'Labor costs'!BC$7=VLOOKUP('Labor costs'!$B138,Settings!$DT$19:$DW$43,4,0)),Inputs!$DG31,0))</f>
        <v>0</v>
      </c>
      <c r="BD138" s="203">
        <f>IF(BC138&gt;0,BC138,IF(AND(BD$4=VLOOKUP($B138,Settings!$DT$19:$DU$43,2,0),'Labor costs'!BD$7=VLOOKUP('Labor costs'!$B138,Settings!$DT$19:$DW$43,4,0)),Inputs!$DG31,0))</f>
        <v>0</v>
      </c>
      <c r="BE138" s="203">
        <f>IF(BD138&gt;0,BD138,IF(AND(BE$4=VLOOKUP($B138,Settings!$DT$19:$DU$43,2,0),'Labor costs'!BE$7=VLOOKUP('Labor costs'!$B138,Settings!$DT$19:$DW$43,4,0)),Inputs!$DG31,0))</f>
        <v>0</v>
      </c>
      <c r="BF138" s="203">
        <f>IF(BE138&gt;0,BE138,IF(AND(BF$4=VLOOKUP($B138,Settings!$DT$19:$DU$43,2,0),'Labor costs'!BF$7=VLOOKUP('Labor costs'!$B138,Settings!$DT$19:$DW$43,4,0)),Inputs!$DG31,0))</f>
        <v>0</v>
      </c>
      <c r="BG138" s="203">
        <f>IF(BF138&gt;0,BF138,IF(AND(BG$4=VLOOKUP($B138,Settings!$DT$19:$DU$43,2,0),'Labor costs'!BG$7=VLOOKUP('Labor costs'!$B138,Settings!$DT$19:$DW$43,4,0)),Inputs!$DG31,0))</f>
        <v>0</v>
      </c>
      <c r="BH138" s="203">
        <f>IF(BG138&gt;0,BG138,IF(AND(BH$4=VLOOKUP($B138,Settings!$DT$19:$DU$43,2,0),'Labor costs'!BH$7=VLOOKUP('Labor costs'!$B138,Settings!$DT$19:$DW$43,4,0)),Inputs!$DG31,0))</f>
        <v>0</v>
      </c>
      <c r="BI138" s="203">
        <f>IF(BH138&gt;0,BH138,IF(AND(BI$4=VLOOKUP($B138,Settings!$DT$19:$DU$43,2,0),'Labor costs'!BI$7=VLOOKUP('Labor costs'!$B138,Settings!$DT$19:$DW$43,4,0)),Inputs!$DG31,0))</f>
        <v>0</v>
      </c>
      <c r="BJ138" s="203">
        <f>IF(BI138&gt;0,BI138,IF(AND(BJ$4=VLOOKUP($B138,Settings!$DT$19:$DU$43,2,0),'Labor costs'!BJ$7=VLOOKUP('Labor costs'!$B138,Settings!$DT$19:$DW$43,4,0)),Inputs!$DG31,0))</f>
        <v>0</v>
      </c>
      <c r="BK138" s="203">
        <f>IF(BJ138&gt;0,BJ138,IF(AND(BK$4=VLOOKUP($B138,Settings!$DT$19:$DU$43,2,0),'Labor costs'!BK$7=VLOOKUP('Labor costs'!$B138,Settings!$DT$19:$DW$43,4,0)),Inputs!$DG31,0))</f>
        <v>0</v>
      </c>
      <c r="BL138" s="203">
        <f>IF(BK138&gt;0,BK138,IF(AND(BL$4=VLOOKUP($B138,Settings!$DT$19:$DU$43,2,0),'Labor costs'!BL$7=VLOOKUP('Labor costs'!$B138,Settings!$DT$19:$DW$43,4,0)),Inputs!$DG31,0))</f>
        <v>0</v>
      </c>
      <c r="BM138" s="203">
        <f>IF(BL138&gt;0,BL138,IF(AND(BM$4=VLOOKUP($B138,Settings!$DT$19:$DU$43,2,0),'Labor costs'!BM$7=VLOOKUP('Labor costs'!$B138,Settings!$DT$19:$DW$43,4,0)),Inputs!$DG31,0))</f>
        <v>0</v>
      </c>
      <c r="BN138" s="203">
        <f>IF(BM138&gt;0,BM138,IF(AND(BN$4=VLOOKUP($B138,Settings!$DT$19:$DU$43,2,0),'Labor costs'!BN$7=VLOOKUP('Labor costs'!$B138,Settings!$DT$19:$DW$43,4,0)),Inputs!$DG31,0))</f>
        <v>0</v>
      </c>
      <c r="BO138" s="203">
        <f>IF(BN138&gt;0,BN138,IF(AND(BO$4=VLOOKUP($B138,Settings!$DT$19:$DU$43,2,0),'Labor costs'!BO$7=VLOOKUP('Labor costs'!$B138,Settings!$DT$19:$DW$43,4,0)),Inputs!$DG31,0))</f>
        <v>0</v>
      </c>
      <c r="BP138" s="203">
        <f>IF(BO138&gt;0,BO138,IF(AND(BP$4=VLOOKUP($B138,Settings!$DT$19:$DU$43,2,0),'Labor costs'!BP$7=VLOOKUP('Labor costs'!$B138,Settings!$DT$19:$DW$43,4,0)),Inputs!$DG31,0))</f>
        <v>0</v>
      </c>
      <c r="BQ138" s="203">
        <f>IF(BP138&gt;0,BP138,IF(AND(BQ$4=VLOOKUP($B138,Settings!$DT$19:$DU$43,2,0),'Labor costs'!BQ$7=VLOOKUP('Labor costs'!$B138,Settings!$DT$19:$DW$43,4,0)),Inputs!$DG31,0))</f>
        <v>0</v>
      </c>
      <c r="BR138" s="203">
        <f>IF(BQ138&gt;0,BQ138,IF(AND(BR$4=VLOOKUP($B138,Settings!$DT$19:$DU$43,2,0),'Labor costs'!BR$7=VLOOKUP('Labor costs'!$B138,Settings!$DT$19:$DW$43,4,0)),Inputs!$DG31,0))</f>
        <v>0</v>
      </c>
      <c r="BS138" s="203">
        <f>IF(BR138&gt;0,BR138,IF(AND(BS$4=VLOOKUP($B138,Settings!$DT$19:$DU$43,2,0),'Labor costs'!BS$7=VLOOKUP('Labor costs'!$B138,Settings!$DT$19:$DW$43,4,0)),Inputs!$DG31,0))</f>
        <v>0</v>
      </c>
      <c r="BT138" s="203">
        <f>IF(BS138&gt;0,BS138,IF(AND(BT$4=VLOOKUP($B138,Settings!$DT$19:$DU$43,2,0),'Labor costs'!BT$7=VLOOKUP('Labor costs'!$B138,Settings!$DT$19:$DW$43,4,0)),Inputs!$DG31,0))</f>
        <v>0</v>
      </c>
      <c r="BU138" s="203">
        <f>IF(BT138&gt;0,BT138,IF(AND(BU$4=VLOOKUP($B138,Settings!$DT$19:$DU$43,2,0),'Labor costs'!BU$7=VLOOKUP('Labor costs'!$B138,Settings!$DT$19:$DW$43,4,0)),Inputs!$DG31,0))</f>
        <v>0</v>
      </c>
      <c r="BV138" s="203">
        <f>IF(BU138&gt;0,BU138,IF(AND(BV$4=VLOOKUP($B138,Settings!$DT$19:$DU$43,2,0),'Labor costs'!BV$7=VLOOKUP('Labor costs'!$B138,Settings!$DT$19:$DW$43,4,0)),Inputs!$DG31,0))</f>
        <v>0</v>
      </c>
      <c r="BW138" s="203">
        <f>IF(BV138&gt;0,BV138,IF(AND(BW$4=VLOOKUP($B138,Settings!$DT$19:$DU$43,2,0),'Labor costs'!BW$7=VLOOKUP('Labor costs'!$B138,Settings!$DT$19:$DW$43,4,0)),Inputs!$DG31,0))</f>
        <v>0</v>
      </c>
      <c r="BX138" s="203">
        <f>IF(BW138&gt;0,BW138,IF(AND(BX$4=VLOOKUP($B138,Settings!$DT$19:$DU$43,2,0),'Labor costs'!BX$7=VLOOKUP('Labor costs'!$B138,Settings!$DT$19:$DW$43,4,0)),Inputs!$DG31,0))</f>
        <v>0</v>
      </c>
      <c r="BY138" s="203">
        <f>IF(BX138&gt;0,BX138,IF(AND(BY$4=VLOOKUP($B138,Settings!$DT$19:$DU$43,2,0),'Labor costs'!BY$7=VLOOKUP('Labor costs'!$B138,Settings!$DT$19:$DW$43,4,0)),Inputs!$DG31,0))</f>
        <v>0</v>
      </c>
      <c r="BZ138" s="203">
        <f>IF(BY138&gt;0,BY138,IF(AND(BZ$4=VLOOKUP($B138,Settings!$DT$19:$DU$43,2,0),'Labor costs'!BZ$7=VLOOKUP('Labor costs'!$B138,Settings!$DT$19:$DW$43,4,0)),Inputs!$DG31,0))</f>
        <v>0</v>
      </c>
      <c r="CA138" s="203">
        <f>IF(BZ138&gt;0,BZ138,IF(AND(CA$4=VLOOKUP($B138,Settings!$DT$19:$DU$43,2,0),'Labor costs'!CA$7=VLOOKUP('Labor costs'!$B138,Settings!$DT$19:$DW$43,4,0)),Inputs!$DG31,0))</f>
        <v>0</v>
      </c>
      <c r="CB138" s="203">
        <f>IF(CA138&gt;0,CA138,IF(AND(CB$4=VLOOKUP($B138,Settings!$DT$19:$DU$43,2,0),'Labor costs'!CB$7=VLOOKUP('Labor costs'!$B138,Settings!$DT$19:$DW$43,4,0)),Inputs!$DG31,0))</f>
        <v>0</v>
      </c>
      <c r="CC138" s="203">
        <f>IF(CB138&gt;0,CB138,IF(AND(CC$4=VLOOKUP($B138,Settings!$DT$19:$DU$43,2,0),'Labor costs'!CC$7=VLOOKUP('Labor costs'!$B138,Settings!$DT$19:$DW$43,4,0)),Inputs!$DG31,0))</f>
        <v>0</v>
      </c>
      <c r="CD138" s="203">
        <f>IF(CC138&gt;0,CC138,IF(AND(CD$4=VLOOKUP($B138,Settings!$DT$19:$DU$43,2,0),'Labor costs'!CD$7=VLOOKUP('Labor costs'!$B138,Settings!$DT$19:$DW$43,4,0)),Inputs!$DG31,0))</f>
        <v>0</v>
      </c>
      <c r="CE138" s="203">
        <f>IF(CD138&gt;0,CD138,IF(AND(CE$4=VLOOKUP($B138,Settings!$DT$19:$DU$43,2,0),'Labor costs'!CE$7=VLOOKUP('Labor costs'!$B138,Settings!$DT$19:$DW$43,4,0)),Inputs!$DG31,0))</f>
        <v>0</v>
      </c>
      <c r="CF138" s="203">
        <f>IF(CE138&gt;0,CE138,IF(AND(CF$4=VLOOKUP($B138,Settings!$DT$19:$DU$43,2,0),'Labor costs'!CF$7=VLOOKUP('Labor costs'!$B138,Settings!$DT$19:$DW$43,4,0)),Inputs!$DG31,0))</f>
        <v>0</v>
      </c>
      <c r="CG138" s="203">
        <f>IF(CF138&gt;0,CF138,IF(AND(CG$4=VLOOKUP($B138,Settings!$DT$19:$DU$43,2,0),'Labor costs'!CG$7=VLOOKUP('Labor costs'!$B138,Settings!$DT$19:$DW$43,4,0)),Inputs!$DG31,0))</f>
        <v>0</v>
      </c>
      <c r="CH138" s="203">
        <f>IF(CG138&gt;0,CG138,IF(AND(CH$4=VLOOKUP($B138,Settings!$DT$19:$DU$43,2,0),'Labor costs'!CH$7=VLOOKUP('Labor costs'!$B138,Settings!$DT$19:$DW$43,4,0)),Inputs!$DG31,0))</f>
        <v>0</v>
      </c>
      <c r="CI138" s="203">
        <f>IF(CH138&gt;0,CH138,IF(AND(CI$4=VLOOKUP($B138,Settings!$DT$19:$DU$43,2,0),'Labor costs'!CI$7=VLOOKUP('Labor costs'!$B138,Settings!$DT$19:$DW$43,4,0)),Inputs!$DG31,0))</f>
        <v>0</v>
      </c>
      <c r="CJ138" s="203">
        <f>IF(CI138&gt;0,CI138,IF(AND(CJ$4=VLOOKUP($B138,Settings!$DT$19:$DU$43,2,0),'Labor costs'!CJ$7=VLOOKUP('Labor costs'!$B138,Settings!$DT$19:$DW$43,4,0)),Inputs!$DG31,0))</f>
        <v>0</v>
      </c>
      <c r="CK138" s="203">
        <f>IF(CJ138&gt;0,CJ138,IF(AND(CK$4=VLOOKUP($B138,Settings!$DT$19:$DU$43,2,0),'Labor costs'!CK$7=VLOOKUP('Labor costs'!$B138,Settings!$DT$19:$DW$43,4,0)),Inputs!$DG31,0))</f>
        <v>0</v>
      </c>
      <c r="CL138" s="203">
        <f>IF(CK138&gt;0,CK138,IF(AND(CL$4=VLOOKUP($B138,Settings!$DT$19:$DU$43,2,0),'Labor costs'!CL$7=VLOOKUP('Labor costs'!$B138,Settings!$DT$19:$DW$43,4,0)),Inputs!$DG31,0))</f>
        <v>0</v>
      </c>
      <c r="CM138" s="203">
        <f>IF(CL138&gt;0,CL138,IF(AND(CM$4=VLOOKUP($B138,Settings!$DT$19:$DU$43,2,0),'Labor costs'!CM$7=VLOOKUP('Labor costs'!$B138,Settings!$DT$19:$DW$43,4,0)),Inputs!$DG31,0))</f>
        <v>0</v>
      </c>
    </row>
    <row r="139" spans="2:91" hidden="1" x14ac:dyDescent="0.2">
      <c r="B139" s="205">
        <f>Inputs!DA32</f>
        <v>0</v>
      </c>
      <c r="C139" s="204"/>
      <c r="D139" s="204"/>
      <c r="E139" s="204"/>
      <c r="F139" s="204"/>
      <c r="G139" s="204"/>
      <c r="H139" s="204"/>
      <c r="I139" s="204"/>
      <c r="J139" s="204"/>
      <c r="K139" s="204"/>
      <c r="L139" s="204"/>
      <c r="M139" s="204"/>
      <c r="N139" s="204"/>
      <c r="O139" s="204"/>
      <c r="P139" s="204"/>
      <c r="Q139" s="204"/>
      <c r="R139" s="204"/>
      <c r="S139" s="204"/>
      <c r="T139" s="204"/>
      <c r="U139" s="204"/>
      <c r="V139" s="204"/>
      <c r="W139" s="204"/>
      <c r="X139" s="204"/>
      <c r="Y139" s="204"/>
      <c r="Z139" s="204"/>
      <c r="AA139" s="204"/>
      <c r="AB139" s="204"/>
      <c r="AC139" s="204"/>
      <c r="AD139" s="204"/>
      <c r="AF139" s="203">
        <f>IF(AE139&gt;0,AE139,IF(AND(AF$4=VLOOKUP($B139,Settings!$DT$19:$DU$43,2,0),'Labor costs'!AF$7=VLOOKUP('Labor costs'!$B139,Settings!$DT$19:$DW$43,4,0)),Inputs!$DG32,0))</f>
        <v>0</v>
      </c>
      <c r="AG139" s="203">
        <f>IF(AF139&gt;0,AF139,IF(AND(AG$4=VLOOKUP($B139,Settings!$DT$19:$DU$43,2,0),'Labor costs'!AG$7=VLOOKUP('Labor costs'!$B139,Settings!$DT$19:$DW$43,4,0)),Inputs!$DG32,0))</f>
        <v>0</v>
      </c>
      <c r="AH139" s="203">
        <f>IF(AG139&gt;0,AG139,IF(AND(AH$4=VLOOKUP($B139,Settings!$DT$19:$DU$43,2,0),'Labor costs'!AH$7=VLOOKUP('Labor costs'!$B139,Settings!$DT$19:$DW$43,4,0)),Inputs!$DG32,0))</f>
        <v>0</v>
      </c>
      <c r="AI139" s="203">
        <f>IF(AH139&gt;0,AH139,IF(AND(AI$4=VLOOKUP($B139,Settings!$DT$19:$DU$43,2,0),'Labor costs'!AI$7=VLOOKUP('Labor costs'!$B139,Settings!$DT$19:$DW$43,4,0)),Inputs!$DG32,0))</f>
        <v>0</v>
      </c>
      <c r="AJ139" s="203">
        <f>IF(AI139&gt;0,AI139,IF(AND(AJ$4=VLOOKUP($B139,Settings!$DT$19:$DU$43,2,0),'Labor costs'!AJ$7=VLOOKUP('Labor costs'!$B139,Settings!$DT$19:$DW$43,4,0)),Inputs!$DG32,0))</f>
        <v>0</v>
      </c>
      <c r="AK139" s="203">
        <f>IF(AJ139&gt;0,AJ139,IF(AND(AK$4=VLOOKUP($B139,Settings!$DT$19:$DU$43,2,0),'Labor costs'!AK$7=VLOOKUP('Labor costs'!$B139,Settings!$DT$19:$DW$43,4,0)),Inputs!$DG32,0))</f>
        <v>0</v>
      </c>
      <c r="AL139" s="203">
        <f>IF(AK139&gt;0,AK139,IF(AND(AL$4=VLOOKUP($B139,Settings!$DT$19:$DU$43,2,0),'Labor costs'!AL$7=VLOOKUP('Labor costs'!$B139,Settings!$DT$19:$DW$43,4,0)),Inputs!$DG32,0))</f>
        <v>0</v>
      </c>
      <c r="AM139" s="203">
        <f>IF(AL139&gt;0,AL139,IF(AND(AM$4=VLOOKUP($B139,Settings!$DT$19:$DU$43,2,0),'Labor costs'!AM$7=VLOOKUP('Labor costs'!$B139,Settings!$DT$19:$DW$43,4,0)),Inputs!$DG32,0))</f>
        <v>0</v>
      </c>
      <c r="AN139" s="203">
        <f>IF(AM139&gt;0,AM139,IF(AND(AN$4=VLOOKUP($B139,Settings!$DT$19:$DU$43,2,0),'Labor costs'!AN$7=VLOOKUP('Labor costs'!$B139,Settings!$DT$19:$DW$43,4,0)),Inputs!$DG32,0))</f>
        <v>0</v>
      </c>
      <c r="AO139" s="203">
        <f>IF(AN139&gt;0,AN139,IF(AND(AO$4=VLOOKUP($B139,Settings!$DT$19:$DU$43,2,0),'Labor costs'!AO$7=VLOOKUP('Labor costs'!$B139,Settings!$DT$19:$DW$43,4,0)),Inputs!$DG32,0))</f>
        <v>0</v>
      </c>
      <c r="AP139" s="203">
        <f>IF(AO139&gt;0,AO139,IF(AND(AP$4=VLOOKUP($B139,Settings!$DT$19:$DU$43,2,0),'Labor costs'!AP$7=VLOOKUP('Labor costs'!$B139,Settings!$DT$19:$DW$43,4,0)),Inputs!$DG32,0))</f>
        <v>0</v>
      </c>
      <c r="AQ139" s="203">
        <f>IF(AP139&gt;0,AP139,IF(AND(AQ$4=VLOOKUP($B139,Settings!$DT$19:$DU$43,2,0),'Labor costs'!AQ$7=VLOOKUP('Labor costs'!$B139,Settings!$DT$19:$DW$43,4,0)),Inputs!$DG32,0))</f>
        <v>0</v>
      </c>
      <c r="AR139" s="203">
        <f>IF(AQ139&gt;0,AQ139,IF(AND(AR$4=VLOOKUP($B139,Settings!$DT$19:$DU$43,2,0),'Labor costs'!AR$7=VLOOKUP('Labor costs'!$B139,Settings!$DT$19:$DW$43,4,0)),Inputs!$DG32,0))</f>
        <v>0</v>
      </c>
      <c r="AS139" s="203">
        <f>IF(AR139&gt;0,AR139,IF(AND(AS$4=VLOOKUP($B139,Settings!$DT$19:$DU$43,2,0),'Labor costs'!AS$7=VLOOKUP('Labor costs'!$B139,Settings!$DT$19:$DW$43,4,0)),Inputs!$DG32,0))</f>
        <v>0</v>
      </c>
      <c r="AT139" s="203">
        <f>IF(AS139&gt;0,AS139,IF(AND(AT$4=VLOOKUP($B139,Settings!$DT$19:$DU$43,2,0),'Labor costs'!AT$7=VLOOKUP('Labor costs'!$B139,Settings!$DT$19:$DW$43,4,0)),Inputs!$DG32,0))</f>
        <v>0</v>
      </c>
      <c r="AU139" s="203">
        <f>IF(AT139&gt;0,AT139,IF(AND(AU$4=VLOOKUP($B139,Settings!$DT$19:$DU$43,2,0),'Labor costs'!AU$7=VLOOKUP('Labor costs'!$B139,Settings!$DT$19:$DW$43,4,0)),Inputs!$DG32,0))</f>
        <v>0</v>
      </c>
      <c r="AV139" s="203">
        <f>IF(AU139&gt;0,AU139,IF(AND(AV$4=VLOOKUP($B139,Settings!$DT$19:$DU$43,2,0),'Labor costs'!AV$7=VLOOKUP('Labor costs'!$B139,Settings!$DT$19:$DW$43,4,0)),Inputs!$DG32,0))</f>
        <v>0</v>
      </c>
      <c r="AW139" s="203">
        <f>IF(AV139&gt;0,AV139,IF(AND(AW$4=VLOOKUP($B139,Settings!$DT$19:$DU$43,2,0),'Labor costs'!AW$7=VLOOKUP('Labor costs'!$B139,Settings!$DT$19:$DW$43,4,0)),Inputs!$DG32,0))</f>
        <v>0</v>
      </c>
      <c r="AX139" s="203">
        <f>IF(AW139&gt;0,AW139,IF(AND(AX$4=VLOOKUP($B139,Settings!$DT$19:$DU$43,2,0),'Labor costs'!AX$7=VLOOKUP('Labor costs'!$B139,Settings!$DT$19:$DW$43,4,0)),Inputs!$DG32,0))</f>
        <v>0</v>
      </c>
      <c r="AY139" s="203">
        <f>IF(AX139&gt;0,AX139,IF(AND(AY$4=VLOOKUP($B139,Settings!$DT$19:$DU$43,2,0),'Labor costs'!AY$7=VLOOKUP('Labor costs'!$B139,Settings!$DT$19:$DW$43,4,0)),Inputs!$DG32,0))</f>
        <v>0</v>
      </c>
      <c r="AZ139" s="203">
        <f>IF(AY139&gt;0,AY139,IF(AND(AZ$4=VLOOKUP($B139,Settings!$DT$19:$DU$43,2,0),'Labor costs'!AZ$7=VLOOKUP('Labor costs'!$B139,Settings!$DT$19:$DW$43,4,0)),Inputs!$DG32,0))</f>
        <v>0</v>
      </c>
      <c r="BA139" s="203">
        <f>IF(AZ139&gt;0,AZ139,IF(AND(BA$4=VLOOKUP($B139,Settings!$DT$19:$DU$43,2,0),'Labor costs'!BA$7=VLOOKUP('Labor costs'!$B139,Settings!$DT$19:$DW$43,4,0)),Inputs!$DG32,0))</f>
        <v>0</v>
      </c>
      <c r="BB139" s="203">
        <f>IF(BA139&gt;0,BA139,IF(AND(BB$4=VLOOKUP($B139,Settings!$DT$19:$DU$43,2,0),'Labor costs'!BB$7=VLOOKUP('Labor costs'!$B139,Settings!$DT$19:$DW$43,4,0)),Inputs!$DG32,0))</f>
        <v>0</v>
      </c>
      <c r="BC139" s="203">
        <f>IF(BB139&gt;0,BB139,IF(AND(BC$4=VLOOKUP($B139,Settings!$DT$19:$DU$43,2,0),'Labor costs'!BC$7=VLOOKUP('Labor costs'!$B139,Settings!$DT$19:$DW$43,4,0)),Inputs!$DG32,0))</f>
        <v>0</v>
      </c>
      <c r="BD139" s="203">
        <f>IF(BC139&gt;0,BC139,IF(AND(BD$4=VLOOKUP($B139,Settings!$DT$19:$DU$43,2,0),'Labor costs'!BD$7=VLOOKUP('Labor costs'!$B139,Settings!$DT$19:$DW$43,4,0)),Inputs!$DG32,0))</f>
        <v>0</v>
      </c>
      <c r="BE139" s="203">
        <f>IF(BD139&gt;0,BD139,IF(AND(BE$4=VLOOKUP($B139,Settings!$DT$19:$DU$43,2,0),'Labor costs'!BE$7=VLOOKUP('Labor costs'!$B139,Settings!$DT$19:$DW$43,4,0)),Inputs!$DG32,0))</f>
        <v>0</v>
      </c>
      <c r="BF139" s="203">
        <f>IF(BE139&gt;0,BE139,IF(AND(BF$4=VLOOKUP($B139,Settings!$DT$19:$DU$43,2,0),'Labor costs'!BF$7=VLOOKUP('Labor costs'!$B139,Settings!$DT$19:$DW$43,4,0)),Inputs!$DG32,0))</f>
        <v>0</v>
      </c>
      <c r="BG139" s="203">
        <f>IF(BF139&gt;0,BF139,IF(AND(BG$4=VLOOKUP($B139,Settings!$DT$19:$DU$43,2,0),'Labor costs'!BG$7=VLOOKUP('Labor costs'!$B139,Settings!$DT$19:$DW$43,4,0)),Inputs!$DG32,0))</f>
        <v>0</v>
      </c>
      <c r="BH139" s="203">
        <f>IF(BG139&gt;0,BG139,IF(AND(BH$4=VLOOKUP($B139,Settings!$DT$19:$DU$43,2,0),'Labor costs'!BH$7=VLOOKUP('Labor costs'!$B139,Settings!$DT$19:$DW$43,4,0)),Inputs!$DG32,0))</f>
        <v>0</v>
      </c>
      <c r="BI139" s="203">
        <f>IF(BH139&gt;0,BH139,IF(AND(BI$4=VLOOKUP($B139,Settings!$DT$19:$DU$43,2,0),'Labor costs'!BI$7=VLOOKUP('Labor costs'!$B139,Settings!$DT$19:$DW$43,4,0)),Inputs!$DG32,0))</f>
        <v>0</v>
      </c>
      <c r="BJ139" s="203">
        <f>IF(BI139&gt;0,BI139,IF(AND(BJ$4=VLOOKUP($B139,Settings!$DT$19:$DU$43,2,0),'Labor costs'!BJ$7=VLOOKUP('Labor costs'!$B139,Settings!$DT$19:$DW$43,4,0)),Inputs!$DG32,0))</f>
        <v>0</v>
      </c>
      <c r="BK139" s="203">
        <f>IF(BJ139&gt;0,BJ139,IF(AND(BK$4=VLOOKUP($B139,Settings!$DT$19:$DU$43,2,0),'Labor costs'!BK$7=VLOOKUP('Labor costs'!$B139,Settings!$DT$19:$DW$43,4,0)),Inputs!$DG32,0))</f>
        <v>0</v>
      </c>
      <c r="BL139" s="203">
        <f>IF(BK139&gt;0,BK139,IF(AND(BL$4=VLOOKUP($B139,Settings!$DT$19:$DU$43,2,0),'Labor costs'!BL$7=VLOOKUP('Labor costs'!$B139,Settings!$DT$19:$DW$43,4,0)),Inputs!$DG32,0))</f>
        <v>0</v>
      </c>
      <c r="BM139" s="203">
        <f>IF(BL139&gt;0,BL139,IF(AND(BM$4=VLOOKUP($B139,Settings!$DT$19:$DU$43,2,0),'Labor costs'!BM$7=VLOOKUP('Labor costs'!$B139,Settings!$DT$19:$DW$43,4,0)),Inputs!$DG32,0))</f>
        <v>0</v>
      </c>
      <c r="BN139" s="203">
        <f>IF(BM139&gt;0,BM139,IF(AND(BN$4=VLOOKUP($B139,Settings!$DT$19:$DU$43,2,0),'Labor costs'!BN$7=VLOOKUP('Labor costs'!$B139,Settings!$DT$19:$DW$43,4,0)),Inputs!$DG32,0))</f>
        <v>0</v>
      </c>
      <c r="BO139" s="203">
        <f>IF(BN139&gt;0,BN139,IF(AND(BO$4=VLOOKUP($B139,Settings!$DT$19:$DU$43,2,0),'Labor costs'!BO$7=VLOOKUP('Labor costs'!$B139,Settings!$DT$19:$DW$43,4,0)),Inputs!$DG32,0))</f>
        <v>0</v>
      </c>
      <c r="BP139" s="203">
        <f>IF(BO139&gt;0,BO139,IF(AND(BP$4=VLOOKUP($B139,Settings!$DT$19:$DU$43,2,0),'Labor costs'!BP$7=VLOOKUP('Labor costs'!$B139,Settings!$DT$19:$DW$43,4,0)),Inputs!$DG32,0))</f>
        <v>0</v>
      </c>
      <c r="BQ139" s="203">
        <f>IF(BP139&gt;0,BP139,IF(AND(BQ$4=VLOOKUP($B139,Settings!$DT$19:$DU$43,2,0),'Labor costs'!BQ$7=VLOOKUP('Labor costs'!$B139,Settings!$DT$19:$DW$43,4,0)),Inputs!$DG32,0))</f>
        <v>0</v>
      </c>
      <c r="BR139" s="203">
        <f>IF(BQ139&gt;0,BQ139,IF(AND(BR$4=VLOOKUP($B139,Settings!$DT$19:$DU$43,2,0),'Labor costs'!BR$7=VLOOKUP('Labor costs'!$B139,Settings!$DT$19:$DW$43,4,0)),Inputs!$DG32,0))</f>
        <v>0</v>
      </c>
      <c r="BS139" s="203">
        <f>IF(BR139&gt;0,BR139,IF(AND(BS$4=VLOOKUP($B139,Settings!$DT$19:$DU$43,2,0),'Labor costs'!BS$7=VLOOKUP('Labor costs'!$B139,Settings!$DT$19:$DW$43,4,0)),Inputs!$DG32,0))</f>
        <v>0</v>
      </c>
      <c r="BT139" s="203">
        <f>IF(BS139&gt;0,BS139,IF(AND(BT$4=VLOOKUP($B139,Settings!$DT$19:$DU$43,2,0),'Labor costs'!BT$7=VLOOKUP('Labor costs'!$B139,Settings!$DT$19:$DW$43,4,0)),Inputs!$DG32,0))</f>
        <v>0</v>
      </c>
      <c r="BU139" s="203">
        <f>IF(BT139&gt;0,BT139,IF(AND(BU$4=VLOOKUP($B139,Settings!$DT$19:$DU$43,2,0),'Labor costs'!BU$7=VLOOKUP('Labor costs'!$B139,Settings!$DT$19:$DW$43,4,0)),Inputs!$DG32,0))</f>
        <v>0</v>
      </c>
      <c r="BV139" s="203">
        <f>IF(BU139&gt;0,BU139,IF(AND(BV$4=VLOOKUP($B139,Settings!$DT$19:$DU$43,2,0),'Labor costs'!BV$7=VLOOKUP('Labor costs'!$B139,Settings!$DT$19:$DW$43,4,0)),Inputs!$DG32,0))</f>
        <v>0</v>
      </c>
      <c r="BW139" s="203">
        <f>IF(BV139&gt;0,BV139,IF(AND(BW$4=VLOOKUP($B139,Settings!$DT$19:$DU$43,2,0),'Labor costs'!BW$7=VLOOKUP('Labor costs'!$B139,Settings!$DT$19:$DW$43,4,0)),Inputs!$DG32,0))</f>
        <v>0</v>
      </c>
      <c r="BX139" s="203">
        <f>IF(BW139&gt;0,BW139,IF(AND(BX$4=VLOOKUP($B139,Settings!$DT$19:$DU$43,2,0),'Labor costs'!BX$7=VLOOKUP('Labor costs'!$B139,Settings!$DT$19:$DW$43,4,0)),Inputs!$DG32,0))</f>
        <v>0</v>
      </c>
      <c r="BY139" s="203">
        <f>IF(BX139&gt;0,BX139,IF(AND(BY$4=VLOOKUP($B139,Settings!$DT$19:$DU$43,2,0),'Labor costs'!BY$7=VLOOKUP('Labor costs'!$B139,Settings!$DT$19:$DW$43,4,0)),Inputs!$DG32,0))</f>
        <v>0</v>
      </c>
      <c r="BZ139" s="203">
        <f>IF(BY139&gt;0,BY139,IF(AND(BZ$4=VLOOKUP($B139,Settings!$DT$19:$DU$43,2,0),'Labor costs'!BZ$7=VLOOKUP('Labor costs'!$B139,Settings!$DT$19:$DW$43,4,0)),Inputs!$DG32,0))</f>
        <v>0</v>
      </c>
      <c r="CA139" s="203">
        <f>IF(BZ139&gt;0,BZ139,IF(AND(CA$4=VLOOKUP($B139,Settings!$DT$19:$DU$43,2,0),'Labor costs'!CA$7=VLOOKUP('Labor costs'!$B139,Settings!$DT$19:$DW$43,4,0)),Inputs!$DG32,0))</f>
        <v>0</v>
      </c>
      <c r="CB139" s="203">
        <f>IF(CA139&gt;0,CA139,IF(AND(CB$4=VLOOKUP($B139,Settings!$DT$19:$DU$43,2,0),'Labor costs'!CB$7=VLOOKUP('Labor costs'!$B139,Settings!$DT$19:$DW$43,4,0)),Inputs!$DG32,0))</f>
        <v>0</v>
      </c>
      <c r="CC139" s="203">
        <f>IF(CB139&gt;0,CB139,IF(AND(CC$4=VLOOKUP($B139,Settings!$DT$19:$DU$43,2,0),'Labor costs'!CC$7=VLOOKUP('Labor costs'!$B139,Settings!$DT$19:$DW$43,4,0)),Inputs!$DG32,0))</f>
        <v>0</v>
      </c>
      <c r="CD139" s="203">
        <f>IF(CC139&gt;0,CC139,IF(AND(CD$4=VLOOKUP($B139,Settings!$DT$19:$DU$43,2,0),'Labor costs'!CD$7=VLOOKUP('Labor costs'!$B139,Settings!$DT$19:$DW$43,4,0)),Inputs!$DG32,0))</f>
        <v>0</v>
      </c>
      <c r="CE139" s="203">
        <f>IF(CD139&gt;0,CD139,IF(AND(CE$4=VLOOKUP($B139,Settings!$DT$19:$DU$43,2,0),'Labor costs'!CE$7=VLOOKUP('Labor costs'!$B139,Settings!$DT$19:$DW$43,4,0)),Inputs!$DG32,0))</f>
        <v>0</v>
      </c>
      <c r="CF139" s="203">
        <f>IF(CE139&gt;0,CE139,IF(AND(CF$4=VLOOKUP($B139,Settings!$DT$19:$DU$43,2,0),'Labor costs'!CF$7=VLOOKUP('Labor costs'!$B139,Settings!$DT$19:$DW$43,4,0)),Inputs!$DG32,0))</f>
        <v>0</v>
      </c>
      <c r="CG139" s="203">
        <f>IF(CF139&gt;0,CF139,IF(AND(CG$4=VLOOKUP($B139,Settings!$DT$19:$DU$43,2,0),'Labor costs'!CG$7=VLOOKUP('Labor costs'!$B139,Settings!$DT$19:$DW$43,4,0)),Inputs!$DG32,0))</f>
        <v>0</v>
      </c>
      <c r="CH139" s="203">
        <f>IF(CG139&gt;0,CG139,IF(AND(CH$4=VLOOKUP($B139,Settings!$DT$19:$DU$43,2,0),'Labor costs'!CH$7=VLOOKUP('Labor costs'!$B139,Settings!$DT$19:$DW$43,4,0)),Inputs!$DG32,0))</f>
        <v>0</v>
      </c>
      <c r="CI139" s="203">
        <f>IF(CH139&gt;0,CH139,IF(AND(CI$4=VLOOKUP($B139,Settings!$DT$19:$DU$43,2,0),'Labor costs'!CI$7=VLOOKUP('Labor costs'!$B139,Settings!$DT$19:$DW$43,4,0)),Inputs!$DG32,0))</f>
        <v>0</v>
      </c>
      <c r="CJ139" s="203">
        <f>IF(CI139&gt;0,CI139,IF(AND(CJ$4=VLOOKUP($B139,Settings!$DT$19:$DU$43,2,0),'Labor costs'!CJ$7=VLOOKUP('Labor costs'!$B139,Settings!$DT$19:$DW$43,4,0)),Inputs!$DG32,0))</f>
        <v>0</v>
      </c>
      <c r="CK139" s="203">
        <f>IF(CJ139&gt;0,CJ139,IF(AND(CK$4=VLOOKUP($B139,Settings!$DT$19:$DU$43,2,0),'Labor costs'!CK$7=VLOOKUP('Labor costs'!$B139,Settings!$DT$19:$DW$43,4,0)),Inputs!$DG32,0))</f>
        <v>0</v>
      </c>
      <c r="CL139" s="203">
        <f>IF(CK139&gt;0,CK139,IF(AND(CL$4=VLOOKUP($B139,Settings!$DT$19:$DU$43,2,0),'Labor costs'!CL$7=VLOOKUP('Labor costs'!$B139,Settings!$DT$19:$DW$43,4,0)),Inputs!$DG32,0))</f>
        <v>0</v>
      </c>
      <c r="CM139" s="203">
        <f>IF(CL139&gt;0,CL139,IF(AND(CM$4=VLOOKUP($B139,Settings!$DT$19:$DU$43,2,0),'Labor costs'!CM$7=VLOOKUP('Labor costs'!$B139,Settings!$DT$19:$DW$43,4,0)),Inputs!$DG32,0))</f>
        <v>0</v>
      </c>
    </row>
    <row r="140" spans="2:91" hidden="1" x14ac:dyDescent="0.2">
      <c r="B140" s="205">
        <f>Inputs!DA33</f>
        <v>0</v>
      </c>
      <c r="C140" s="204"/>
      <c r="D140" s="204"/>
      <c r="E140" s="204"/>
      <c r="F140" s="204"/>
      <c r="G140" s="204"/>
      <c r="H140" s="204"/>
      <c r="I140" s="204"/>
      <c r="J140" s="204"/>
      <c r="K140" s="204"/>
      <c r="L140" s="204"/>
      <c r="M140" s="204"/>
      <c r="N140" s="204"/>
      <c r="O140" s="204"/>
      <c r="P140" s="204"/>
      <c r="Q140" s="204"/>
      <c r="R140" s="204"/>
      <c r="S140" s="204"/>
      <c r="T140" s="204"/>
      <c r="U140" s="204"/>
      <c r="V140" s="204"/>
      <c r="W140" s="204"/>
      <c r="X140" s="204"/>
      <c r="Y140" s="204"/>
      <c r="Z140" s="204"/>
      <c r="AA140" s="204"/>
      <c r="AB140" s="204"/>
      <c r="AC140" s="204"/>
      <c r="AD140" s="204"/>
      <c r="AF140" s="203">
        <f>IF(AE140&gt;0,AE140,IF(AND(AF$4=VLOOKUP($B140,Settings!$DT$19:$DU$43,2,0),'Labor costs'!AF$7=VLOOKUP('Labor costs'!$B140,Settings!$DT$19:$DW$43,4,0)),Inputs!$DG33,0))</f>
        <v>0</v>
      </c>
      <c r="AG140" s="203">
        <f>IF(AF140&gt;0,AF140,IF(AND(AG$4=VLOOKUP($B140,Settings!$DT$19:$DU$43,2,0),'Labor costs'!AG$7=VLOOKUP('Labor costs'!$B140,Settings!$DT$19:$DW$43,4,0)),Inputs!$DG33,0))</f>
        <v>0</v>
      </c>
      <c r="AH140" s="203">
        <f>IF(AG140&gt;0,AG140,IF(AND(AH$4=VLOOKUP($B140,Settings!$DT$19:$DU$43,2,0),'Labor costs'!AH$7=VLOOKUP('Labor costs'!$B140,Settings!$DT$19:$DW$43,4,0)),Inputs!$DG33,0))</f>
        <v>0</v>
      </c>
      <c r="AI140" s="203">
        <f>IF(AH140&gt;0,AH140,IF(AND(AI$4=VLOOKUP($B140,Settings!$DT$19:$DU$43,2,0),'Labor costs'!AI$7=VLOOKUP('Labor costs'!$B140,Settings!$DT$19:$DW$43,4,0)),Inputs!$DG33,0))</f>
        <v>0</v>
      </c>
      <c r="AJ140" s="203">
        <f>IF(AI140&gt;0,AI140,IF(AND(AJ$4=VLOOKUP($B140,Settings!$DT$19:$DU$43,2,0),'Labor costs'!AJ$7=VLOOKUP('Labor costs'!$B140,Settings!$DT$19:$DW$43,4,0)),Inputs!$DG33,0))</f>
        <v>0</v>
      </c>
      <c r="AK140" s="203">
        <f>IF(AJ140&gt;0,AJ140,IF(AND(AK$4=VLOOKUP($B140,Settings!$DT$19:$DU$43,2,0),'Labor costs'!AK$7=VLOOKUP('Labor costs'!$B140,Settings!$DT$19:$DW$43,4,0)),Inputs!$DG33,0))</f>
        <v>0</v>
      </c>
      <c r="AL140" s="203">
        <f>IF(AK140&gt;0,AK140,IF(AND(AL$4=VLOOKUP($B140,Settings!$DT$19:$DU$43,2,0),'Labor costs'!AL$7=VLOOKUP('Labor costs'!$B140,Settings!$DT$19:$DW$43,4,0)),Inputs!$DG33,0))</f>
        <v>0</v>
      </c>
      <c r="AM140" s="203">
        <f>IF(AL140&gt;0,AL140,IF(AND(AM$4=VLOOKUP($B140,Settings!$DT$19:$DU$43,2,0),'Labor costs'!AM$7=VLOOKUP('Labor costs'!$B140,Settings!$DT$19:$DW$43,4,0)),Inputs!$DG33,0))</f>
        <v>0</v>
      </c>
      <c r="AN140" s="203">
        <f>IF(AM140&gt;0,AM140,IF(AND(AN$4=VLOOKUP($B140,Settings!$DT$19:$DU$43,2,0),'Labor costs'!AN$7=VLOOKUP('Labor costs'!$B140,Settings!$DT$19:$DW$43,4,0)),Inputs!$DG33,0))</f>
        <v>0</v>
      </c>
      <c r="AO140" s="203">
        <f>IF(AN140&gt;0,AN140,IF(AND(AO$4=VLOOKUP($B140,Settings!$DT$19:$DU$43,2,0),'Labor costs'!AO$7=VLOOKUP('Labor costs'!$B140,Settings!$DT$19:$DW$43,4,0)),Inputs!$DG33,0))</f>
        <v>0</v>
      </c>
      <c r="AP140" s="203">
        <f>IF(AO140&gt;0,AO140,IF(AND(AP$4=VLOOKUP($B140,Settings!$DT$19:$DU$43,2,0),'Labor costs'!AP$7=VLOOKUP('Labor costs'!$B140,Settings!$DT$19:$DW$43,4,0)),Inputs!$DG33,0))</f>
        <v>0</v>
      </c>
      <c r="AQ140" s="203">
        <f>IF(AP140&gt;0,AP140,IF(AND(AQ$4=VLOOKUP($B140,Settings!$DT$19:$DU$43,2,0),'Labor costs'!AQ$7=VLOOKUP('Labor costs'!$B140,Settings!$DT$19:$DW$43,4,0)),Inputs!$DG33,0))</f>
        <v>0</v>
      </c>
      <c r="AR140" s="203">
        <f>IF(AQ140&gt;0,AQ140,IF(AND(AR$4=VLOOKUP($B140,Settings!$DT$19:$DU$43,2,0),'Labor costs'!AR$7=VLOOKUP('Labor costs'!$B140,Settings!$DT$19:$DW$43,4,0)),Inputs!$DG33,0))</f>
        <v>0</v>
      </c>
      <c r="AS140" s="203">
        <f>IF(AR140&gt;0,AR140,IF(AND(AS$4=VLOOKUP($B140,Settings!$DT$19:$DU$43,2,0),'Labor costs'!AS$7=VLOOKUP('Labor costs'!$B140,Settings!$DT$19:$DW$43,4,0)),Inputs!$DG33,0))</f>
        <v>0</v>
      </c>
      <c r="AT140" s="203">
        <f>IF(AS140&gt;0,AS140,IF(AND(AT$4=VLOOKUP($B140,Settings!$DT$19:$DU$43,2,0),'Labor costs'!AT$7=VLOOKUP('Labor costs'!$B140,Settings!$DT$19:$DW$43,4,0)),Inputs!$DG33,0))</f>
        <v>0</v>
      </c>
      <c r="AU140" s="203">
        <f>IF(AT140&gt;0,AT140,IF(AND(AU$4=VLOOKUP($B140,Settings!$DT$19:$DU$43,2,0),'Labor costs'!AU$7=VLOOKUP('Labor costs'!$B140,Settings!$DT$19:$DW$43,4,0)),Inputs!$DG33,0))</f>
        <v>0</v>
      </c>
      <c r="AV140" s="203">
        <f>IF(AU140&gt;0,AU140,IF(AND(AV$4=VLOOKUP($B140,Settings!$DT$19:$DU$43,2,0),'Labor costs'!AV$7=VLOOKUP('Labor costs'!$B140,Settings!$DT$19:$DW$43,4,0)),Inputs!$DG33,0))</f>
        <v>0</v>
      </c>
      <c r="AW140" s="203">
        <f>IF(AV140&gt;0,AV140,IF(AND(AW$4=VLOOKUP($B140,Settings!$DT$19:$DU$43,2,0),'Labor costs'!AW$7=VLOOKUP('Labor costs'!$B140,Settings!$DT$19:$DW$43,4,0)),Inputs!$DG33,0))</f>
        <v>0</v>
      </c>
      <c r="AX140" s="203">
        <f>IF(AW140&gt;0,AW140,IF(AND(AX$4=VLOOKUP($B140,Settings!$DT$19:$DU$43,2,0),'Labor costs'!AX$7=VLOOKUP('Labor costs'!$B140,Settings!$DT$19:$DW$43,4,0)),Inputs!$DG33,0))</f>
        <v>0</v>
      </c>
      <c r="AY140" s="203">
        <f>IF(AX140&gt;0,AX140,IF(AND(AY$4=VLOOKUP($B140,Settings!$DT$19:$DU$43,2,0),'Labor costs'!AY$7=VLOOKUP('Labor costs'!$B140,Settings!$DT$19:$DW$43,4,0)),Inputs!$DG33,0))</f>
        <v>0</v>
      </c>
      <c r="AZ140" s="203">
        <f>IF(AY140&gt;0,AY140,IF(AND(AZ$4=VLOOKUP($B140,Settings!$DT$19:$DU$43,2,0),'Labor costs'!AZ$7=VLOOKUP('Labor costs'!$B140,Settings!$DT$19:$DW$43,4,0)),Inputs!$DG33,0))</f>
        <v>0</v>
      </c>
      <c r="BA140" s="203">
        <f>IF(AZ140&gt;0,AZ140,IF(AND(BA$4=VLOOKUP($B140,Settings!$DT$19:$DU$43,2,0),'Labor costs'!BA$7=VLOOKUP('Labor costs'!$B140,Settings!$DT$19:$DW$43,4,0)),Inputs!$DG33,0))</f>
        <v>0</v>
      </c>
      <c r="BB140" s="203">
        <f>IF(BA140&gt;0,BA140,IF(AND(BB$4=VLOOKUP($B140,Settings!$DT$19:$DU$43,2,0),'Labor costs'!BB$7=VLOOKUP('Labor costs'!$B140,Settings!$DT$19:$DW$43,4,0)),Inputs!$DG33,0))</f>
        <v>0</v>
      </c>
      <c r="BC140" s="203">
        <f>IF(BB140&gt;0,BB140,IF(AND(BC$4=VLOOKUP($B140,Settings!$DT$19:$DU$43,2,0),'Labor costs'!BC$7=VLOOKUP('Labor costs'!$B140,Settings!$DT$19:$DW$43,4,0)),Inputs!$DG33,0))</f>
        <v>0</v>
      </c>
      <c r="BD140" s="203">
        <f>IF(BC140&gt;0,BC140,IF(AND(BD$4=VLOOKUP($B140,Settings!$DT$19:$DU$43,2,0),'Labor costs'!BD$7=VLOOKUP('Labor costs'!$B140,Settings!$DT$19:$DW$43,4,0)),Inputs!$DG33,0))</f>
        <v>0</v>
      </c>
      <c r="BE140" s="203">
        <f>IF(BD140&gt;0,BD140,IF(AND(BE$4=VLOOKUP($B140,Settings!$DT$19:$DU$43,2,0),'Labor costs'!BE$7=VLOOKUP('Labor costs'!$B140,Settings!$DT$19:$DW$43,4,0)),Inputs!$DG33,0))</f>
        <v>0</v>
      </c>
      <c r="BF140" s="203">
        <f>IF(BE140&gt;0,BE140,IF(AND(BF$4=VLOOKUP($B140,Settings!$DT$19:$DU$43,2,0),'Labor costs'!BF$7=VLOOKUP('Labor costs'!$B140,Settings!$DT$19:$DW$43,4,0)),Inputs!$DG33,0))</f>
        <v>0</v>
      </c>
      <c r="BG140" s="203">
        <f>IF(BF140&gt;0,BF140,IF(AND(BG$4=VLOOKUP($B140,Settings!$DT$19:$DU$43,2,0),'Labor costs'!BG$7=VLOOKUP('Labor costs'!$B140,Settings!$DT$19:$DW$43,4,0)),Inputs!$DG33,0))</f>
        <v>0</v>
      </c>
      <c r="BH140" s="203">
        <f>IF(BG140&gt;0,BG140,IF(AND(BH$4=VLOOKUP($B140,Settings!$DT$19:$DU$43,2,0),'Labor costs'!BH$7=VLOOKUP('Labor costs'!$B140,Settings!$DT$19:$DW$43,4,0)),Inputs!$DG33,0))</f>
        <v>0</v>
      </c>
      <c r="BI140" s="203">
        <f>IF(BH140&gt;0,BH140,IF(AND(BI$4=VLOOKUP($B140,Settings!$DT$19:$DU$43,2,0),'Labor costs'!BI$7=VLOOKUP('Labor costs'!$B140,Settings!$DT$19:$DW$43,4,0)),Inputs!$DG33,0))</f>
        <v>0</v>
      </c>
      <c r="BJ140" s="203">
        <f>IF(BI140&gt;0,BI140,IF(AND(BJ$4=VLOOKUP($B140,Settings!$DT$19:$DU$43,2,0),'Labor costs'!BJ$7=VLOOKUP('Labor costs'!$B140,Settings!$DT$19:$DW$43,4,0)),Inputs!$DG33,0))</f>
        <v>0</v>
      </c>
      <c r="BK140" s="203">
        <f>IF(BJ140&gt;0,BJ140,IF(AND(BK$4=VLOOKUP($B140,Settings!$DT$19:$DU$43,2,0),'Labor costs'!BK$7=VLOOKUP('Labor costs'!$B140,Settings!$DT$19:$DW$43,4,0)),Inputs!$DG33,0))</f>
        <v>0</v>
      </c>
      <c r="BL140" s="203">
        <f>IF(BK140&gt;0,BK140,IF(AND(BL$4=VLOOKUP($B140,Settings!$DT$19:$DU$43,2,0),'Labor costs'!BL$7=VLOOKUP('Labor costs'!$B140,Settings!$DT$19:$DW$43,4,0)),Inputs!$DG33,0))</f>
        <v>0</v>
      </c>
      <c r="BM140" s="203">
        <f>IF(BL140&gt;0,BL140,IF(AND(BM$4=VLOOKUP($B140,Settings!$DT$19:$DU$43,2,0),'Labor costs'!BM$7=VLOOKUP('Labor costs'!$B140,Settings!$DT$19:$DW$43,4,0)),Inputs!$DG33,0))</f>
        <v>0</v>
      </c>
      <c r="BN140" s="203">
        <f>IF(BM140&gt;0,BM140,IF(AND(BN$4=VLOOKUP($B140,Settings!$DT$19:$DU$43,2,0),'Labor costs'!BN$7=VLOOKUP('Labor costs'!$B140,Settings!$DT$19:$DW$43,4,0)),Inputs!$DG33,0))</f>
        <v>0</v>
      </c>
      <c r="BO140" s="203">
        <f>IF(BN140&gt;0,BN140,IF(AND(BO$4=VLOOKUP($B140,Settings!$DT$19:$DU$43,2,0),'Labor costs'!BO$7=VLOOKUP('Labor costs'!$B140,Settings!$DT$19:$DW$43,4,0)),Inputs!$DG33,0))</f>
        <v>0</v>
      </c>
      <c r="BP140" s="203">
        <f>IF(BO140&gt;0,BO140,IF(AND(BP$4=VLOOKUP($B140,Settings!$DT$19:$DU$43,2,0),'Labor costs'!BP$7=VLOOKUP('Labor costs'!$B140,Settings!$DT$19:$DW$43,4,0)),Inputs!$DG33,0))</f>
        <v>0</v>
      </c>
      <c r="BQ140" s="203">
        <f>IF(BP140&gt;0,BP140,IF(AND(BQ$4=VLOOKUP($B140,Settings!$DT$19:$DU$43,2,0),'Labor costs'!BQ$7=VLOOKUP('Labor costs'!$B140,Settings!$DT$19:$DW$43,4,0)),Inputs!$DG33,0))</f>
        <v>0</v>
      </c>
      <c r="BR140" s="203">
        <f>IF(BQ140&gt;0,BQ140,IF(AND(BR$4=VLOOKUP($B140,Settings!$DT$19:$DU$43,2,0),'Labor costs'!BR$7=VLOOKUP('Labor costs'!$B140,Settings!$DT$19:$DW$43,4,0)),Inputs!$DG33,0))</f>
        <v>0</v>
      </c>
      <c r="BS140" s="203">
        <f>IF(BR140&gt;0,BR140,IF(AND(BS$4=VLOOKUP($B140,Settings!$DT$19:$DU$43,2,0),'Labor costs'!BS$7=VLOOKUP('Labor costs'!$B140,Settings!$DT$19:$DW$43,4,0)),Inputs!$DG33,0))</f>
        <v>0</v>
      </c>
      <c r="BT140" s="203">
        <f>IF(BS140&gt;0,BS140,IF(AND(BT$4=VLOOKUP($B140,Settings!$DT$19:$DU$43,2,0),'Labor costs'!BT$7=VLOOKUP('Labor costs'!$B140,Settings!$DT$19:$DW$43,4,0)),Inputs!$DG33,0))</f>
        <v>0</v>
      </c>
      <c r="BU140" s="203">
        <f>IF(BT140&gt;0,BT140,IF(AND(BU$4=VLOOKUP($B140,Settings!$DT$19:$DU$43,2,0),'Labor costs'!BU$7=VLOOKUP('Labor costs'!$B140,Settings!$DT$19:$DW$43,4,0)),Inputs!$DG33,0))</f>
        <v>0</v>
      </c>
      <c r="BV140" s="203">
        <f>IF(BU140&gt;0,BU140,IF(AND(BV$4=VLOOKUP($B140,Settings!$DT$19:$DU$43,2,0),'Labor costs'!BV$7=VLOOKUP('Labor costs'!$B140,Settings!$DT$19:$DW$43,4,0)),Inputs!$DG33,0))</f>
        <v>0</v>
      </c>
      <c r="BW140" s="203">
        <f>IF(BV140&gt;0,BV140,IF(AND(BW$4=VLOOKUP($B140,Settings!$DT$19:$DU$43,2,0),'Labor costs'!BW$7=VLOOKUP('Labor costs'!$B140,Settings!$DT$19:$DW$43,4,0)),Inputs!$DG33,0))</f>
        <v>0</v>
      </c>
      <c r="BX140" s="203">
        <f>IF(BW140&gt;0,BW140,IF(AND(BX$4=VLOOKUP($B140,Settings!$DT$19:$DU$43,2,0),'Labor costs'!BX$7=VLOOKUP('Labor costs'!$B140,Settings!$DT$19:$DW$43,4,0)),Inputs!$DG33,0))</f>
        <v>0</v>
      </c>
      <c r="BY140" s="203">
        <f>IF(BX140&gt;0,BX140,IF(AND(BY$4=VLOOKUP($B140,Settings!$DT$19:$DU$43,2,0),'Labor costs'!BY$7=VLOOKUP('Labor costs'!$B140,Settings!$DT$19:$DW$43,4,0)),Inputs!$DG33,0))</f>
        <v>0</v>
      </c>
      <c r="BZ140" s="203">
        <f>IF(BY140&gt;0,BY140,IF(AND(BZ$4=VLOOKUP($B140,Settings!$DT$19:$DU$43,2,0),'Labor costs'!BZ$7=VLOOKUP('Labor costs'!$B140,Settings!$DT$19:$DW$43,4,0)),Inputs!$DG33,0))</f>
        <v>0</v>
      </c>
      <c r="CA140" s="203">
        <f>IF(BZ140&gt;0,BZ140,IF(AND(CA$4=VLOOKUP($B140,Settings!$DT$19:$DU$43,2,0),'Labor costs'!CA$7=VLOOKUP('Labor costs'!$B140,Settings!$DT$19:$DW$43,4,0)),Inputs!$DG33,0))</f>
        <v>0</v>
      </c>
      <c r="CB140" s="203">
        <f>IF(CA140&gt;0,CA140,IF(AND(CB$4=VLOOKUP($B140,Settings!$DT$19:$DU$43,2,0),'Labor costs'!CB$7=VLOOKUP('Labor costs'!$B140,Settings!$DT$19:$DW$43,4,0)),Inputs!$DG33,0))</f>
        <v>0</v>
      </c>
      <c r="CC140" s="203">
        <f>IF(CB140&gt;0,CB140,IF(AND(CC$4=VLOOKUP($B140,Settings!$DT$19:$DU$43,2,0),'Labor costs'!CC$7=VLOOKUP('Labor costs'!$B140,Settings!$DT$19:$DW$43,4,0)),Inputs!$DG33,0))</f>
        <v>0</v>
      </c>
      <c r="CD140" s="203">
        <f>IF(CC140&gt;0,CC140,IF(AND(CD$4=VLOOKUP($B140,Settings!$DT$19:$DU$43,2,0),'Labor costs'!CD$7=VLOOKUP('Labor costs'!$B140,Settings!$DT$19:$DW$43,4,0)),Inputs!$DG33,0))</f>
        <v>0</v>
      </c>
      <c r="CE140" s="203">
        <f>IF(CD140&gt;0,CD140,IF(AND(CE$4=VLOOKUP($B140,Settings!$DT$19:$DU$43,2,0),'Labor costs'!CE$7=VLOOKUP('Labor costs'!$B140,Settings!$DT$19:$DW$43,4,0)),Inputs!$DG33,0))</f>
        <v>0</v>
      </c>
      <c r="CF140" s="203">
        <f>IF(CE140&gt;0,CE140,IF(AND(CF$4=VLOOKUP($B140,Settings!$DT$19:$DU$43,2,0),'Labor costs'!CF$7=VLOOKUP('Labor costs'!$B140,Settings!$DT$19:$DW$43,4,0)),Inputs!$DG33,0))</f>
        <v>0</v>
      </c>
      <c r="CG140" s="203">
        <f>IF(CF140&gt;0,CF140,IF(AND(CG$4=VLOOKUP($B140,Settings!$DT$19:$DU$43,2,0),'Labor costs'!CG$7=VLOOKUP('Labor costs'!$B140,Settings!$DT$19:$DW$43,4,0)),Inputs!$DG33,0))</f>
        <v>0</v>
      </c>
      <c r="CH140" s="203">
        <f>IF(CG140&gt;0,CG140,IF(AND(CH$4=VLOOKUP($B140,Settings!$DT$19:$DU$43,2,0),'Labor costs'!CH$7=VLOOKUP('Labor costs'!$B140,Settings!$DT$19:$DW$43,4,0)),Inputs!$DG33,0))</f>
        <v>0</v>
      </c>
      <c r="CI140" s="203">
        <f>IF(CH140&gt;0,CH140,IF(AND(CI$4=VLOOKUP($B140,Settings!$DT$19:$DU$43,2,0),'Labor costs'!CI$7=VLOOKUP('Labor costs'!$B140,Settings!$DT$19:$DW$43,4,0)),Inputs!$DG33,0))</f>
        <v>0</v>
      </c>
      <c r="CJ140" s="203">
        <f>IF(CI140&gt;0,CI140,IF(AND(CJ$4=VLOOKUP($B140,Settings!$DT$19:$DU$43,2,0),'Labor costs'!CJ$7=VLOOKUP('Labor costs'!$B140,Settings!$DT$19:$DW$43,4,0)),Inputs!$DG33,0))</f>
        <v>0</v>
      </c>
      <c r="CK140" s="203">
        <f>IF(CJ140&gt;0,CJ140,IF(AND(CK$4=VLOOKUP($B140,Settings!$DT$19:$DU$43,2,0),'Labor costs'!CK$7=VLOOKUP('Labor costs'!$B140,Settings!$DT$19:$DW$43,4,0)),Inputs!$DG33,0))</f>
        <v>0</v>
      </c>
      <c r="CL140" s="203">
        <f>IF(CK140&gt;0,CK140,IF(AND(CL$4=VLOOKUP($B140,Settings!$DT$19:$DU$43,2,0),'Labor costs'!CL$7=VLOOKUP('Labor costs'!$B140,Settings!$DT$19:$DW$43,4,0)),Inputs!$DG33,0))</f>
        <v>0</v>
      </c>
      <c r="CM140" s="203">
        <f>IF(CL140&gt;0,CL140,IF(AND(CM$4=VLOOKUP($B140,Settings!$DT$19:$DU$43,2,0),'Labor costs'!CM$7=VLOOKUP('Labor costs'!$B140,Settings!$DT$19:$DW$43,4,0)),Inputs!$DG33,0))</f>
        <v>0</v>
      </c>
    </row>
    <row r="141" spans="2:91" hidden="1" x14ac:dyDescent="0.2">
      <c r="B141" s="204"/>
      <c r="C141" s="204"/>
      <c r="D141" s="204"/>
      <c r="E141" s="204"/>
      <c r="F141" s="204"/>
      <c r="G141" s="204"/>
      <c r="H141" s="204"/>
      <c r="I141" s="204"/>
      <c r="J141" s="204"/>
      <c r="K141" s="204"/>
      <c r="L141" s="204"/>
      <c r="M141" s="204"/>
      <c r="N141" s="204"/>
      <c r="O141" s="204"/>
      <c r="P141" s="204"/>
      <c r="Q141" s="204"/>
      <c r="R141" s="204"/>
      <c r="S141" s="204"/>
      <c r="T141" s="204"/>
      <c r="U141" s="204"/>
      <c r="V141" s="204"/>
      <c r="W141" s="204"/>
      <c r="X141" s="204"/>
      <c r="Y141" s="204"/>
      <c r="Z141" s="204"/>
      <c r="AA141" s="204"/>
      <c r="AB141" s="204"/>
      <c r="AC141" s="204"/>
      <c r="AD141" s="204"/>
      <c r="AF141" s="203"/>
      <c r="AG141" s="204"/>
      <c r="AH141" s="204"/>
      <c r="AI141" s="204"/>
      <c r="AJ141" s="204"/>
      <c r="AK141" s="204"/>
      <c r="AL141" s="204"/>
      <c r="AM141" s="204"/>
      <c r="AN141" s="204"/>
      <c r="AO141" s="204"/>
      <c r="AP141" s="204"/>
      <c r="AQ141" s="204"/>
      <c r="AR141" s="204"/>
      <c r="AS141" s="204"/>
      <c r="AT141" s="204"/>
      <c r="AU141" s="204"/>
      <c r="AV141" s="204"/>
      <c r="AW141" s="204"/>
      <c r="AX141" s="204"/>
      <c r="AY141" s="204"/>
      <c r="AZ141" s="204"/>
      <c r="BA141" s="204"/>
      <c r="BB141" s="204"/>
      <c r="BC141" s="204"/>
      <c r="BD141" s="204"/>
      <c r="BE141" s="204"/>
      <c r="BF141" s="204"/>
      <c r="BG141" s="204"/>
      <c r="BH141" s="204"/>
      <c r="BI141" s="204"/>
      <c r="BJ141" s="204"/>
      <c r="BK141" s="204"/>
      <c r="BL141" s="204"/>
      <c r="BM141" s="204"/>
      <c r="BN141" s="204"/>
      <c r="BO141" s="204"/>
      <c r="BP141" s="204"/>
      <c r="BQ141" s="204"/>
      <c r="BR141" s="204"/>
      <c r="BS141" s="204"/>
      <c r="BT141" s="204"/>
      <c r="BU141" s="204"/>
      <c r="BV141" s="204"/>
      <c r="BW141" s="204"/>
      <c r="BX141" s="204"/>
      <c r="BY141" s="204"/>
      <c r="BZ141" s="204"/>
      <c r="CA141" s="204"/>
      <c r="CB141" s="204"/>
      <c r="CC141" s="204"/>
      <c r="CD141" s="204"/>
      <c r="CE141" s="204"/>
      <c r="CF141" s="204"/>
      <c r="CG141" s="204"/>
      <c r="CH141" s="204"/>
      <c r="CI141" s="204"/>
      <c r="CJ141" s="204"/>
      <c r="CK141" s="204"/>
      <c r="CL141" s="204"/>
      <c r="CM141" s="204"/>
    </row>
    <row r="142" spans="2:91" hidden="1" x14ac:dyDescent="0.2">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204"/>
      <c r="AF142" s="204"/>
      <c r="AG142" s="204"/>
      <c r="AH142" s="204"/>
      <c r="AI142" s="204"/>
      <c r="AJ142" s="204"/>
      <c r="AK142" s="204"/>
      <c r="AL142" s="204"/>
      <c r="AM142" s="204"/>
      <c r="AN142" s="204"/>
      <c r="AO142" s="204"/>
      <c r="AP142" s="204"/>
      <c r="AQ142" s="204"/>
      <c r="AR142" s="204"/>
      <c r="AS142" s="204"/>
      <c r="AT142" s="204"/>
      <c r="AU142" s="204"/>
      <c r="AV142" s="204"/>
      <c r="AW142" s="204"/>
      <c r="AX142" s="204"/>
      <c r="AY142" s="204"/>
      <c r="AZ142" s="204"/>
      <c r="BA142" s="204"/>
      <c r="BB142" s="204"/>
      <c r="BC142" s="204"/>
      <c r="BD142" s="204"/>
      <c r="BE142" s="204"/>
      <c r="BF142" s="204"/>
      <c r="BG142" s="204"/>
      <c r="BH142" s="204"/>
      <c r="BI142" s="204"/>
      <c r="BJ142" s="204"/>
      <c r="BK142" s="204"/>
      <c r="BL142" s="204"/>
      <c r="BM142" s="204"/>
      <c r="BN142" s="204"/>
      <c r="BO142" s="204"/>
      <c r="BP142" s="204"/>
      <c r="BQ142" s="204"/>
      <c r="BR142" s="204"/>
      <c r="BS142" s="204"/>
      <c r="BT142" s="204"/>
      <c r="BU142" s="204"/>
      <c r="BV142" s="204"/>
      <c r="BW142" s="204"/>
      <c r="BX142" s="204"/>
      <c r="BY142" s="204"/>
      <c r="BZ142" s="204"/>
      <c r="CA142" s="204"/>
      <c r="CB142" s="204"/>
      <c r="CC142" s="204"/>
      <c r="CD142" s="204"/>
      <c r="CE142" s="204"/>
      <c r="CF142" s="204"/>
      <c r="CG142" s="204"/>
      <c r="CH142" s="204"/>
      <c r="CI142" s="204"/>
      <c r="CJ142" s="204"/>
      <c r="CK142" s="204"/>
      <c r="CL142" s="204"/>
      <c r="CM142" s="204"/>
    </row>
    <row r="143" spans="2:91" hidden="1" x14ac:dyDescent="0.2">
      <c r="B143" s="204" t="s">
        <v>303</v>
      </c>
      <c r="C143" s="204"/>
      <c r="D143" s="204"/>
      <c r="E143" s="204"/>
      <c r="F143" s="204"/>
      <c r="G143" s="204"/>
      <c r="H143" s="204"/>
      <c r="I143" s="204"/>
      <c r="J143" s="204"/>
      <c r="K143" s="204"/>
      <c r="L143" s="204"/>
      <c r="M143" s="204"/>
      <c r="N143" s="204"/>
      <c r="O143" s="204"/>
      <c r="P143" s="204"/>
      <c r="Q143" s="204"/>
      <c r="R143" s="204"/>
      <c r="S143" s="204"/>
      <c r="T143" s="204"/>
      <c r="U143" s="204"/>
      <c r="V143" s="204"/>
      <c r="W143" s="204"/>
      <c r="X143" s="204"/>
      <c r="Y143" s="204"/>
      <c r="Z143" s="204"/>
      <c r="AA143" s="204"/>
      <c r="AB143" s="204"/>
      <c r="AC143" s="204"/>
      <c r="AD143" s="204"/>
      <c r="AF143" s="204"/>
      <c r="AG143" s="204"/>
      <c r="AH143" s="204"/>
      <c r="AI143" s="204"/>
      <c r="AJ143" s="204"/>
      <c r="AK143" s="204"/>
      <c r="AL143" s="204"/>
      <c r="AM143" s="204"/>
      <c r="AN143" s="204"/>
      <c r="AO143" s="204"/>
      <c r="AP143" s="204"/>
      <c r="AQ143" s="204"/>
      <c r="AR143" s="204"/>
      <c r="AS143" s="204"/>
      <c r="AT143" s="204"/>
      <c r="AU143" s="204"/>
      <c r="AV143" s="204"/>
      <c r="AW143" s="204"/>
      <c r="AX143" s="204"/>
      <c r="AY143" s="204"/>
      <c r="AZ143" s="204"/>
      <c r="BA143" s="204"/>
      <c r="BB143" s="204"/>
      <c r="BC143" s="204"/>
      <c r="BD143" s="204"/>
      <c r="BE143" s="204"/>
      <c r="BF143" s="204"/>
      <c r="BG143" s="204"/>
      <c r="BH143" s="204"/>
      <c r="BI143" s="204"/>
      <c r="BJ143" s="204"/>
      <c r="BK143" s="204"/>
      <c r="BL143" s="204"/>
      <c r="BM143" s="204"/>
      <c r="BN143" s="204"/>
      <c r="BO143" s="204"/>
      <c r="BP143" s="204"/>
      <c r="BQ143" s="204"/>
      <c r="BR143" s="204"/>
      <c r="BS143" s="204"/>
      <c r="BT143" s="204"/>
      <c r="BU143" s="204"/>
      <c r="BV143" s="204"/>
      <c r="BW143" s="204"/>
      <c r="BX143" s="204"/>
      <c r="BY143" s="204"/>
      <c r="BZ143" s="204"/>
      <c r="CA143" s="204"/>
      <c r="CB143" s="204"/>
      <c r="CC143" s="204"/>
      <c r="CD143" s="204"/>
      <c r="CE143" s="204"/>
      <c r="CF143" s="204"/>
      <c r="CG143" s="204"/>
      <c r="CH143" s="204"/>
      <c r="CI143" s="204"/>
      <c r="CJ143" s="204"/>
      <c r="CK143" s="204"/>
      <c r="CL143" s="204"/>
      <c r="CM143" s="204"/>
    </row>
    <row r="144" spans="2:91" hidden="1" x14ac:dyDescent="0.2">
      <c r="B144" s="204"/>
      <c r="C144" s="204"/>
      <c r="D144" s="204"/>
      <c r="E144" s="204"/>
      <c r="F144" s="204"/>
      <c r="G144" s="204"/>
      <c r="H144" s="204"/>
      <c r="I144" s="204"/>
      <c r="J144" s="204"/>
      <c r="K144" s="204"/>
      <c r="L144" s="204"/>
      <c r="M144" s="204"/>
      <c r="N144" s="204"/>
      <c r="O144" s="204"/>
      <c r="P144" s="204"/>
      <c r="Q144" s="204"/>
      <c r="R144" s="204"/>
      <c r="S144" s="204"/>
      <c r="T144" s="204"/>
      <c r="U144" s="204"/>
      <c r="V144" s="204"/>
      <c r="W144" s="204"/>
      <c r="X144" s="204"/>
      <c r="Y144" s="204"/>
      <c r="Z144" s="204"/>
      <c r="AA144" s="204"/>
      <c r="AB144" s="204"/>
      <c r="AC144" s="204"/>
      <c r="AD144" s="204"/>
      <c r="AF144" s="204"/>
      <c r="AG144" s="204"/>
      <c r="AH144" s="204"/>
      <c r="AI144" s="204"/>
      <c r="AJ144" s="204"/>
      <c r="AK144" s="204"/>
      <c r="AL144" s="204"/>
      <c r="AM144" s="204"/>
      <c r="AN144" s="204"/>
      <c r="AO144" s="204"/>
      <c r="AP144" s="204"/>
      <c r="AQ144" s="204"/>
      <c r="AR144" s="204"/>
      <c r="AS144" s="204"/>
      <c r="AT144" s="204"/>
      <c r="AU144" s="204"/>
      <c r="AV144" s="204"/>
      <c r="AW144" s="204"/>
      <c r="AX144" s="204"/>
      <c r="AY144" s="204"/>
      <c r="AZ144" s="204"/>
      <c r="BA144" s="204"/>
      <c r="BB144" s="204"/>
      <c r="BC144" s="204"/>
      <c r="BD144" s="204"/>
      <c r="BE144" s="204"/>
      <c r="BF144" s="204"/>
      <c r="BG144" s="204"/>
      <c r="BH144" s="204"/>
      <c r="BI144" s="204"/>
      <c r="BJ144" s="204"/>
      <c r="BK144" s="204"/>
      <c r="BL144" s="204"/>
      <c r="BM144" s="204"/>
      <c r="BN144" s="204"/>
      <c r="BO144" s="204"/>
      <c r="BP144" s="204"/>
      <c r="BQ144" s="204"/>
      <c r="BR144" s="204"/>
      <c r="BS144" s="204"/>
      <c r="BT144" s="204"/>
      <c r="BU144" s="204"/>
      <c r="BV144" s="204"/>
      <c r="BW144" s="204"/>
      <c r="BX144" s="204"/>
      <c r="BY144" s="204"/>
      <c r="BZ144" s="204"/>
      <c r="CA144" s="204"/>
      <c r="CB144" s="204"/>
      <c r="CC144" s="204"/>
      <c r="CD144" s="204"/>
      <c r="CE144" s="204"/>
      <c r="CF144" s="204"/>
      <c r="CG144" s="204"/>
      <c r="CH144" s="204"/>
      <c r="CI144" s="204"/>
      <c r="CJ144" s="204"/>
      <c r="CK144" s="204"/>
      <c r="CL144" s="204"/>
      <c r="CM144" s="204"/>
    </row>
    <row r="145" spans="2:91" hidden="1" x14ac:dyDescent="0.2">
      <c r="B145" s="205" t="str">
        <f>Inputs!CJ9</f>
        <v>Director</v>
      </c>
      <c r="C145" s="204"/>
      <c r="D145" s="204"/>
      <c r="E145" s="204"/>
      <c r="F145" s="204"/>
      <c r="G145" s="204"/>
      <c r="H145" s="204"/>
      <c r="I145" s="204"/>
      <c r="J145" s="204"/>
      <c r="K145" s="204"/>
      <c r="L145" s="204"/>
      <c r="M145" s="204"/>
      <c r="N145" s="204"/>
      <c r="O145" s="204"/>
      <c r="P145" s="204"/>
      <c r="Q145" s="204"/>
      <c r="R145" s="204"/>
      <c r="S145" s="204"/>
      <c r="T145" s="204"/>
      <c r="U145" s="204"/>
      <c r="V145" s="204"/>
      <c r="W145" s="204"/>
      <c r="X145" s="204"/>
      <c r="Y145" s="204"/>
      <c r="Z145" s="204"/>
      <c r="AA145" s="204"/>
      <c r="AB145" s="204"/>
      <c r="AC145" s="204"/>
      <c r="AD145" s="204"/>
      <c r="AF145" s="203">
        <f>Inputs!CR9</f>
        <v>4500</v>
      </c>
      <c r="AG145" s="203">
        <f t="shared" ref="AG145:BL145" si="152">AF145*(1+AG$33)</f>
        <v>4518.75</v>
      </c>
      <c r="AH145" s="203">
        <f t="shared" si="152"/>
        <v>4537.578125</v>
      </c>
      <c r="AI145" s="203">
        <f t="shared" si="152"/>
        <v>4556.484700520833</v>
      </c>
      <c r="AJ145" s="203">
        <f t="shared" si="152"/>
        <v>4575.4700534396698</v>
      </c>
      <c r="AK145" s="203">
        <f t="shared" si="152"/>
        <v>4594.5345119956683</v>
      </c>
      <c r="AL145" s="203">
        <f t="shared" si="152"/>
        <v>4613.6784057956502</v>
      </c>
      <c r="AM145" s="203">
        <f t="shared" si="152"/>
        <v>4632.9020658197987</v>
      </c>
      <c r="AN145" s="203">
        <f t="shared" si="152"/>
        <v>4652.2058244273812</v>
      </c>
      <c r="AO145" s="203">
        <f t="shared" si="152"/>
        <v>4671.5900153624953</v>
      </c>
      <c r="AP145" s="203">
        <f t="shared" si="152"/>
        <v>4691.0549737598385</v>
      </c>
      <c r="AQ145" s="203">
        <f t="shared" si="152"/>
        <v>4710.6010361505041</v>
      </c>
      <c r="AR145" s="203">
        <f t="shared" si="152"/>
        <v>4726.3030396043396</v>
      </c>
      <c r="AS145" s="203">
        <f t="shared" si="152"/>
        <v>4742.0573830696876</v>
      </c>
      <c r="AT145" s="203">
        <f t="shared" si="152"/>
        <v>4757.8642410132534</v>
      </c>
      <c r="AU145" s="203">
        <f t="shared" si="152"/>
        <v>4773.7237884832975</v>
      </c>
      <c r="AV145" s="203">
        <f t="shared" si="152"/>
        <v>4789.6362011115752</v>
      </c>
      <c r="AW145" s="203">
        <f t="shared" si="152"/>
        <v>4805.6016551152807</v>
      </c>
      <c r="AX145" s="203">
        <f t="shared" si="152"/>
        <v>4821.6203272989987</v>
      </c>
      <c r="AY145" s="203">
        <f t="shared" si="152"/>
        <v>4837.6923950566625</v>
      </c>
      <c r="AZ145" s="203">
        <f t="shared" si="152"/>
        <v>4853.8180363735182</v>
      </c>
      <c r="BA145" s="203">
        <f t="shared" si="152"/>
        <v>4869.9974298280968</v>
      </c>
      <c r="BB145" s="203">
        <f t="shared" si="152"/>
        <v>4886.2307545941912</v>
      </c>
      <c r="BC145" s="203">
        <f t="shared" si="152"/>
        <v>4902.5181904428391</v>
      </c>
      <c r="BD145" s="203">
        <f t="shared" si="152"/>
        <v>4914.7744859189461</v>
      </c>
      <c r="BE145" s="203">
        <f t="shared" si="152"/>
        <v>4927.0614221337428</v>
      </c>
      <c r="BF145" s="203">
        <f t="shared" si="152"/>
        <v>4939.3790756890767</v>
      </c>
      <c r="BG145" s="203">
        <f t="shared" si="152"/>
        <v>4951.7275233782993</v>
      </c>
      <c r="BH145" s="203">
        <f t="shared" si="152"/>
        <v>4964.1068421867449</v>
      </c>
      <c r="BI145" s="203">
        <f t="shared" si="152"/>
        <v>4976.5171092922119</v>
      </c>
      <c r="BJ145" s="203">
        <f t="shared" si="152"/>
        <v>4988.958402065442</v>
      </c>
      <c r="BK145" s="203">
        <f t="shared" si="152"/>
        <v>5001.4307980706053</v>
      </c>
      <c r="BL145" s="203">
        <f t="shared" si="152"/>
        <v>5013.9343750657818</v>
      </c>
      <c r="BM145" s="203">
        <f t="shared" ref="BM145:CM145" si="153">BL145*(1+BM$33)</f>
        <v>5026.4692110034457</v>
      </c>
      <c r="BN145" s="203">
        <f t="shared" si="153"/>
        <v>5039.0353840309544</v>
      </c>
      <c r="BO145" s="203">
        <f t="shared" si="153"/>
        <v>5051.632972491032</v>
      </c>
      <c r="BP145" s="203">
        <f t="shared" si="153"/>
        <v>5064.2620549222593</v>
      </c>
      <c r="BQ145" s="203">
        <f t="shared" si="153"/>
        <v>5076.9227100595645</v>
      </c>
      <c r="BR145" s="203">
        <f t="shared" si="153"/>
        <v>5089.6150168347131</v>
      </c>
      <c r="BS145" s="203">
        <f t="shared" si="153"/>
        <v>5102.3390543767991</v>
      </c>
      <c r="BT145" s="203">
        <f t="shared" si="153"/>
        <v>5115.0949020127409</v>
      </c>
      <c r="BU145" s="203">
        <f t="shared" si="153"/>
        <v>5127.8826392677729</v>
      </c>
      <c r="BV145" s="203">
        <f t="shared" si="153"/>
        <v>5140.7023458659423</v>
      </c>
      <c r="BW145" s="203">
        <f t="shared" si="153"/>
        <v>5153.5541017306068</v>
      </c>
      <c r="BX145" s="203">
        <f t="shared" si="153"/>
        <v>5166.4379869849326</v>
      </c>
      <c r="BY145" s="203">
        <f t="shared" si="153"/>
        <v>5179.3540819523951</v>
      </c>
      <c r="BZ145" s="203">
        <f t="shared" si="153"/>
        <v>5192.3024671572757</v>
      </c>
      <c r="CA145" s="203">
        <f t="shared" si="153"/>
        <v>5205.2832233251684</v>
      </c>
      <c r="CB145" s="203">
        <f t="shared" si="153"/>
        <v>5218.2964313834809</v>
      </c>
      <c r="CC145" s="203">
        <f t="shared" si="153"/>
        <v>5231.3421724619393</v>
      </c>
      <c r="CD145" s="203">
        <f t="shared" si="153"/>
        <v>5244.420527893094</v>
      </c>
      <c r="CE145" s="203">
        <f t="shared" si="153"/>
        <v>5257.5315792128267</v>
      </c>
      <c r="CF145" s="203">
        <f t="shared" si="153"/>
        <v>5270.6754081608588</v>
      </c>
      <c r="CG145" s="203">
        <f t="shared" si="153"/>
        <v>5283.8520966812603</v>
      </c>
      <c r="CH145" s="203">
        <f t="shared" si="153"/>
        <v>5297.0617269229633</v>
      </c>
      <c r="CI145" s="203">
        <f t="shared" si="153"/>
        <v>5310.3043812402702</v>
      </c>
      <c r="CJ145" s="203">
        <f t="shared" si="153"/>
        <v>5323.5801421933702</v>
      </c>
      <c r="CK145" s="203">
        <f t="shared" si="153"/>
        <v>5336.8890925488531</v>
      </c>
      <c r="CL145" s="203">
        <f t="shared" si="153"/>
        <v>5350.2313152802253</v>
      </c>
      <c r="CM145" s="203">
        <f t="shared" si="153"/>
        <v>5363.6068935684252</v>
      </c>
    </row>
    <row r="146" spans="2:91" hidden="1" x14ac:dyDescent="0.2">
      <c r="B146" s="205" t="str">
        <f>Inputs!CJ10</f>
        <v>Administrator</v>
      </c>
      <c r="C146" s="204"/>
      <c r="D146" s="204"/>
      <c r="E146" s="204"/>
      <c r="F146" s="204"/>
      <c r="G146" s="204"/>
      <c r="H146" s="204"/>
      <c r="I146" s="204"/>
      <c r="J146" s="204"/>
      <c r="K146" s="204"/>
      <c r="L146" s="204"/>
      <c r="M146" s="204"/>
      <c r="N146" s="204"/>
      <c r="O146" s="204"/>
      <c r="P146" s="204"/>
      <c r="Q146" s="204"/>
      <c r="R146" s="204"/>
      <c r="S146" s="204"/>
      <c r="T146" s="204"/>
      <c r="U146" s="204"/>
      <c r="V146" s="204"/>
      <c r="W146" s="204"/>
      <c r="X146" s="204"/>
      <c r="Y146" s="204"/>
      <c r="Z146" s="204"/>
      <c r="AA146" s="204"/>
      <c r="AB146" s="204"/>
      <c r="AC146" s="204"/>
      <c r="AD146" s="204"/>
      <c r="AF146" s="203">
        <f>Inputs!CR10</f>
        <v>2500</v>
      </c>
      <c r="AG146" s="203">
        <f t="shared" ref="AG146:BL146" si="154">AF146*(1+AG$33)</f>
        <v>2510.4166666666665</v>
      </c>
      <c r="AH146" s="203">
        <f t="shared" si="154"/>
        <v>2520.8767361111109</v>
      </c>
      <c r="AI146" s="203">
        <f t="shared" si="154"/>
        <v>2531.3803891782404</v>
      </c>
      <c r="AJ146" s="203">
        <f t="shared" si="154"/>
        <v>2541.927807466483</v>
      </c>
      <c r="AK146" s="203">
        <f t="shared" si="154"/>
        <v>2552.5191733309266</v>
      </c>
      <c r="AL146" s="203">
        <f t="shared" si="154"/>
        <v>2563.1546698864722</v>
      </c>
      <c r="AM146" s="203">
        <f t="shared" si="154"/>
        <v>2573.8344810109993</v>
      </c>
      <c r="AN146" s="203">
        <f t="shared" si="154"/>
        <v>2584.5587913485451</v>
      </c>
      <c r="AO146" s="203">
        <f t="shared" si="154"/>
        <v>2595.3277863124972</v>
      </c>
      <c r="AP146" s="203">
        <f t="shared" si="154"/>
        <v>2606.1416520887992</v>
      </c>
      <c r="AQ146" s="203">
        <f t="shared" si="154"/>
        <v>2617.0005756391693</v>
      </c>
      <c r="AR146" s="203">
        <f t="shared" si="154"/>
        <v>2625.7239108913</v>
      </c>
      <c r="AS146" s="203">
        <f t="shared" si="154"/>
        <v>2634.4763239276044</v>
      </c>
      <c r="AT146" s="203">
        <f t="shared" si="154"/>
        <v>2643.2579116740299</v>
      </c>
      <c r="AU146" s="203">
        <f t="shared" si="154"/>
        <v>2652.0687713796101</v>
      </c>
      <c r="AV146" s="203">
        <f t="shared" si="154"/>
        <v>2660.9090006175425</v>
      </c>
      <c r="AW146" s="203">
        <f t="shared" si="154"/>
        <v>2669.7786972862677</v>
      </c>
      <c r="AX146" s="203">
        <f t="shared" si="154"/>
        <v>2678.6779596105557</v>
      </c>
      <c r="AY146" s="203">
        <f t="shared" si="154"/>
        <v>2687.6068861425911</v>
      </c>
      <c r="AZ146" s="203">
        <f t="shared" si="154"/>
        <v>2696.5655757630666</v>
      </c>
      <c r="BA146" s="203">
        <f t="shared" si="154"/>
        <v>2705.5541276822769</v>
      </c>
      <c r="BB146" s="203">
        <f t="shared" si="154"/>
        <v>2714.5726414412179</v>
      </c>
      <c r="BC146" s="203">
        <f t="shared" si="154"/>
        <v>2723.6212169126889</v>
      </c>
      <c r="BD146" s="203">
        <f t="shared" si="154"/>
        <v>2730.4302699549703</v>
      </c>
      <c r="BE146" s="203">
        <f t="shared" si="154"/>
        <v>2737.2563456298576</v>
      </c>
      <c r="BF146" s="203">
        <f t="shared" si="154"/>
        <v>2744.0994864939321</v>
      </c>
      <c r="BG146" s="203">
        <f t="shared" si="154"/>
        <v>2750.9597352101669</v>
      </c>
      <c r="BH146" s="203">
        <f t="shared" si="154"/>
        <v>2757.8371345481924</v>
      </c>
      <c r="BI146" s="203">
        <f t="shared" si="154"/>
        <v>2764.7317273845629</v>
      </c>
      <c r="BJ146" s="203">
        <f t="shared" si="154"/>
        <v>2771.6435567030239</v>
      </c>
      <c r="BK146" s="203">
        <f t="shared" si="154"/>
        <v>2778.5726655947815</v>
      </c>
      <c r="BL146" s="203">
        <f t="shared" si="154"/>
        <v>2785.5190972587684</v>
      </c>
      <c r="BM146" s="203">
        <f t="shared" ref="BM146:CM146" si="155">BL146*(1+BM$33)</f>
        <v>2792.482895001915</v>
      </c>
      <c r="BN146" s="203">
        <f t="shared" si="155"/>
        <v>2799.4641022394198</v>
      </c>
      <c r="BO146" s="203">
        <f t="shared" si="155"/>
        <v>2806.4627624950181</v>
      </c>
      <c r="BP146" s="203">
        <f t="shared" si="155"/>
        <v>2813.4789194012556</v>
      </c>
      <c r="BQ146" s="203">
        <f t="shared" si="155"/>
        <v>2820.5126166997584</v>
      </c>
      <c r="BR146" s="203">
        <f t="shared" si="155"/>
        <v>2827.5638982415076</v>
      </c>
      <c r="BS146" s="203">
        <f t="shared" si="155"/>
        <v>2834.6328079871114</v>
      </c>
      <c r="BT146" s="203">
        <f t="shared" si="155"/>
        <v>2841.7193900070788</v>
      </c>
      <c r="BU146" s="203">
        <f t="shared" si="155"/>
        <v>2848.8236884820963</v>
      </c>
      <c r="BV146" s="203">
        <f t="shared" si="155"/>
        <v>2855.9457477033015</v>
      </c>
      <c r="BW146" s="203">
        <f t="shared" si="155"/>
        <v>2863.0856120725598</v>
      </c>
      <c r="BX146" s="203">
        <f t="shared" si="155"/>
        <v>2870.2433261027409</v>
      </c>
      <c r="BY146" s="203">
        <f t="shared" si="155"/>
        <v>2877.4189344179977</v>
      </c>
      <c r="BZ146" s="203">
        <f t="shared" si="155"/>
        <v>2884.6124817540426</v>
      </c>
      <c r="CA146" s="203">
        <f t="shared" si="155"/>
        <v>2891.8240129584274</v>
      </c>
      <c r="CB146" s="203">
        <f t="shared" si="155"/>
        <v>2899.0535729908233</v>
      </c>
      <c r="CC146" s="203">
        <f t="shared" si="155"/>
        <v>2906.3012069233005</v>
      </c>
      <c r="CD146" s="203">
        <f t="shared" si="155"/>
        <v>2913.5669599406087</v>
      </c>
      <c r="CE146" s="203">
        <f t="shared" si="155"/>
        <v>2920.8508773404601</v>
      </c>
      <c r="CF146" s="203">
        <f t="shared" si="155"/>
        <v>2928.1530045338109</v>
      </c>
      <c r="CG146" s="203">
        <f t="shared" si="155"/>
        <v>2935.473387045145</v>
      </c>
      <c r="CH146" s="203">
        <f t="shared" si="155"/>
        <v>2942.8120705127576</v>
      </c>
      <c r="CI146" s="203">
        <f t="shared" si="155"/>
        <v>2950.1691006890392</v>
      </c>
      <c r="CJ146" s="203">
        <f t="shared" si="155"/>
        <v>2957.5445234407616</v>
      </c>
      <c r="CK146" s="203">
        <f t="shared" si="155"/>
        <v>2964.9383847493632</v>
      </c>
      <c r="CL146" s="203">
        <f t="shared" si="155"/>
        <v>2972.3507307112363</v>
      </c>
      <c r="CM146" s="203">
        <f t="shared" si="155"/>
        <v>2979.7816075380142</v>
      </c>
    </row>
    <row r="147" spans="2:91" hidden="1" x14ac:dyDescent="0.2">
      <c r="B147" s="205" t="str">
        <f>Inputs!CJ11</f>
        <v>Storekeeper</v>
      </c>
      <c r="C147" s="204"/>
      <c r="D147" s="204"/>
      <c r="E147" s="204"/>
      <c r="F147" s="204"/>
      <c r="G147" s="204"/>
      <c r="H147" s="204"/>
      <c r="I147" s="204"/>
      <c r="J147" s="204"/>
      <c r="K147" s="204"/>
      <c r="L147" s="204"/>
      <c r="M147" s="204"/>
      <c r="N147" s="204"/>
      <c r="O147" s="204"/>
      <c r="P147" s="204"/>
      <c r="Q147" s="204"/>
      <c r="R147" s="204"/>
      <c r="S147" s="204"/>
      <c r="T147" s="204"/>
      <c r="U147" s="204"/>
      <c r="V147" s="204"/>
      <c r="W147" s="204"/>
      <c r="X147" s="204"/>
      <c r="Y147" s="204"/>
      <c r="Z147" s="204"/>
      <c r="AA147" s="204"/>
      <c r="AB147" s="204"/>
      <c r="AC147" s="204"/>
      <c r="AD147" s="204"/>
      <c r="AF147" s="203">
        <f>Inputs!CR11</f>
        <v>2500</v>
      </c>
      <c r="AG147" s="203">
        <f t="shared" ref="AG147:BL147" si="156">AF147*(1+AG$33)</f>
        <v>2510.4166666666665</v>
      </c>
      <c r="AH147" s="203">
        <f t="shared" si="156"/>
        <v>2520.8767361111109</v>
      </c>
      <c r="AI147" s="203">
        <f t="shared" si="156"/>
        <v>2531.3803891782404</v>
      </c>
      <c r="AJ147" s="203">
        <f t="shared" si="156"/>
        <v>2541.927807466483</v>
      </c>
      <c r="AK147" s="203">
        <f t="shared" si="156"/>
        <v>2552.5191733309266</v>
      </c>
      <c r="AL147" s="203">
        <f t="shared" si="156"/>
        <v>2563.1546698864722</v>
      </c>
      <c r="AM147" s="203">
        <f t="shared" si="156"/>
        <v>2573.8344810109993</v>
      </c>
      <c r="AN147" s="203">
        <f t="shared" si="156"/>
        <v>2584.5587913485451</v>
      </c>
      <c r="AO147" s="203">
        <f t="shared" si="156"/>
        <v>2595.3277863124972</v>
      </c>
      <c r="AP147" s="203">
        <f t="shared" si="156"/>
        <v>2606.1416520887992</v>
      </c>
      <c r="AQ147" s="203">
        <f t="shared" si="156"/>
        <v>2617.0005756391693</v>
      </c>
      <c r="AR147" s="203">
        <f t="shared" si="156"/>
        <v>2625.7239108913</v>
      </c>
      <c r="AS147" s="203">
        <f t="shared" si="156"/>
        <v>2634.4763239276044</v>
      </c>
      <c r="AT147" s="203">
        <f t="shared" si="156"/>
        <v>2643.2579116740299</v>
      </c>
      <c r="AU147" s="203">
        <f t="shared" si="156"/>
        <v>2652.0687713796101</v>
      </c>
      <c r="AV147" s="203">
        <f t="shared" si="156"/>
        <v>2660.9090006175425</v>
      </c>
      <c r="AW147" s="203">
        <f t="shared" si="156"/>
        <v>2669.7786972862677</v>
      </c>
      <c r="AX147" s="203">
        <f t="shared" si="156"/>
        <v>2678.6779596105557</v>
      </c>
      <c r="AY147" s="203">
        <f t="shared" si="156"/>
        <v>2687.6068861425911</v>
      </c>
      <c r="AZ147" s="203">
        <f t="shared" si="156"/>
        <v>2696.5655757630666</v>
      </c>
      <c r="BA147" s="203">
        <f t="shared" si="156"/>
        <v>2705.5541276822769</v>
      </c>
      <c r="BB147" s="203">
        <f t="shared" si="156"/>
        <v>2714.5726414412179</v>
      </c>
      <c r="BC147" s="203">
        <f t="shared" si="156"/>
        <v>2723.6212169126889</v>
      </c>
      <c r="BD147" s="203">
        <f t="shared" si="156"/>
        <v>2730.4302699549703</v>
      </c>
      <c r="BE147" s="203">
        <f t="shared" si="156"/>
        <v>2737.2563456298576</v>
      </c>
      <c r="BF147" s="203">
        <f t="shared" si="156"/>
        <v>2744.0994864939321</v>
      </c>
      <c r="BG147" s="203">
        <f t="shared" si="156"/>
        <v>2750.9597352101669</v>
      </c>
      <c r="BH147" s="203">
        <f t="shared" si="156"/>
        <v>2757.8371345481924</v>
      </c>
      <c r="BI147" s="203">
        <f t="shared" si="156"/>
        <v>2764.7317273845629</v>
      </c>
      <c r="BJ147" s="203">
        <f t="shared" si="156"/>
        <v>2771.6435567030239</v>
      </c>
      <c r="BK147" s="203">
        <f t="shared" si="156"/>
        <v>2778.5726655947815</v>
      </c>
      <c r="BL147" s="203">
        <f t="shared" si="156"/>
        <v>2785.5190972587684</v>
      </c>
      <c r="BM147" s="203">
        <f t="shared" ref="BM147:CM147" si="157">BL147*(1+BM$33)</f>
        <v>2792.482895001915</v>
      </c>
      <c r="BN147" s="203">
        <f t="shared" si="157"/>
        <v>2799.4641022394198</v>
      </c>
      <c r="BO147" s="203">
        <f t="shared" si="157"/>
        <v>2806.4627624950181</v>
      </c>
      <c r="BP147" s="203">
        <f t="shared" si="157"/>
        <v>2813.4789194012556</v>
      </c>
      <c r="BQ147" s="203">
        <f t="shared" si="157"/>
        <v>2820.5126166997584</v>
      </c>
      <c r="BR147" s="203">
        <f t="shared" si="157"/>
        <v>2827.5638982415076</v>
      </c>
      <c r="BS147" s="203">
        <f t="shared" si="157"/>
        <v>2834.6328079871114</v>
      </c>
      <c r="BT147" s="203">
        <f t="shared" si="157"/>
        <v>2841.7193900070788</v>
      </c>
      <c r="BU147" s="203">
        <f t="shared" si="157"/>
        <v>2848.8236884820963</v>
      </c>
      <c r="BV147" s="203">
        <f t="shared" si="157"/>
        <v>2855.9457477033015</v>
      </c>
      <c r="BW147" s="203">
        <f t="shared" si="157"/>
        <v>2863.0856120725598</v>
      </c>
      <c r="BX147" s="203">
        <f t="shared" si="157"/>
        <v>2870.2433261027409</v>
      </c>
      <c r="BY147" s="203">
        <f t="shared" si="157"/>
        <v>2877.4189344179977</v>
      </c>
      <c r="BZ147" s="203">
        <f t="shared" si="157"/>
        <v>2884.6124817540426</v>
      </c>
      <c r="CA147" s="203">
        <f t="shared" si="157"/>
        <v>2891.8240129584274</v>
      </c>
      <c r="CB147" s="203">
        <f t="shared" si="157"/>
        <v>2899.0535729908233</v>
      </c>
      <c r="CC147" s="203">
        <f t="shared" si="157"/>
        <v>2906.3012069233005</v>
      </c>
      <c r="CD147" s="203">
        <f t="shared" si="157"/>
        <v>2913.5669599406087</v>
      </c>
      <c r="CE147" s="203">
        <f t="shared" si="157"/>
        <v>2920.8508773404601</v>
      </c>
      <c r="CF147" s="203">
        <f t="shared" si="157"/>
        <v>2928.1530045338109</v>
      </c>
      <c r="CG147" s="203">
        <f t="shared" si="157"/>
        <v>2935.473387045145</v>
      </c>
      <c r="CH147" s="203">
        <f t="shared" si="157"/>
        <v>2942.8120705127576</v>
      </c>
      <c r="CI147" s="203">
        <f t="shared" si="157"/>
        <v>2950.1691006890392</v>
      </c>
      <c r="CJ147" s="203">
        <f t="shared" si="157"/>
        <v>2957.5445234407616</v>
      </c>
      <c r="CK147" s="203">
        <f t="shared" si="157"/>
        <v>2964.9383847493632</v>
      </c>
      <c r="CL147" s="203">
        <f t="shared" si="157"/>
        <v>2972.3507307112363</v>
      </c>
      <c r="CM147" s="203">
        <f t="shared" si="157"/>
        <v>2979.7816075380142</v>
      </c>
    </row>
    <row r="148" spans="2:91" hidden="1" x14ac:dyDescent="0.2">
      <c r="B148" s="205" t="str">
        <f>Inputs!CJ12</f>
        <v>Loader</v>
      </c>
      <c r="C148" s="204"/>
      <c r="D148" s="204"/>
      <c r="E148" s="204"/>
      <c r="F148" s="204"/>
      <c r="G148" s="204"/>
      <c r="H148" s="204"/>
      <c r="I148" s="204"/>
      <c r="J148" s="204"/>
      <c r="K148" s="204"/>
      <c r="L148" s="204"/>
      <c r="M148" s="204"/>
      <c r="N148" s="204"/>
      <c r="O148" s="204"/>
      <c r="P148" s="204"/>
      <c r="Q148" s="204"/>
      <c r="R148" s="204"/>
      <c r="S148" s="204"/>
      <c r="T148" s="204"/>
      <c r="U148" s="204"/>
      <c r="V148" s="204"/>
      <c r="W148" s="204"/>
      <c r="X148" s="204"/>
      <c r="Y148" s="204"/>
      <c r="Z148" s="204"/>
      <c r="AA148" s="204"/>
      <c r="AB148" s="204"/>
      <c r="AC148" s="204"/>
      <c r="AD148" s="204"/>
      <c r="AF148" s="203">
        <f>Inputs!CR12</f>
        <v>2300</v>
      </c>
      <c r="AG148" s="203">
        <f t="shared" ref="AG148:BL148" si="158">AF148*(1+AG$33)</f>
        <v>2309.5833333333335</v>
      </c>
      <c r="AH148" s="203">
        <f t="shared" si="158"/>
        <v>2319.2065972222222</v>
      </c>
      <c r="AI148" s="203">
        <f t="shared" si="158"/>
        <v>2328.8699580439816</v>
      </c>
      <c r="AJ148" s="203">
        <f t="shared" si="158"/>
        <v>2338.573582869165</v>
      </c>
      <c r="AK148" s="203">
        <f t="shared" si="158"/>
        <v>2348.3176394644529</v>
      </c>
      <c r="AL148" s="203">
        <f t="shared" si="158"/>
        <v>2358.1022962955549</v>
      </c>
      <c r="AM148" s="203">
        <f t="shared" si="158"/>
        <v>2367.9277225301198</v>
      </c>
      <c r="AN148" s="203">
        <f t="shared" si="158"/>
        <v>2377.7940880406618</v>
      </c>
      <c r="AO148" s="203">
        <f t="shared" si="158"/>
        <v>2387.7015634074978</v>
      </c>
      <c r="AP148" s="203">
        <f t="shared" si="158"/>
        <v>2397.6503199216959</v>
      </c>
      <c r="AQ148" s="203">
        <f t="shared" si="158"/>
        <v>2407.6405295880363</v>
      </c>
      <c r="AR148" s="203">
        <f t="shared" si="158"/>
        <v>2415.6659980199966</v>
      </c>
      <c r="AS148" s="203">
        <f t="shared" si="158"/>
        <v>2423.7182180133968</v>
      </c>
      <c r="AT148" s="203">
        <f t="shared" si="158"/>
        <v>2431.7972787401081</v>
      </c>
      <c r="AU148" s="203">
        <f t="shared" si="158"/>
        <v>2439.903269669242</v>
      </c>
      <c r="AV148" s="203">
        <f t="shared" si="158"/>
        <v>2448.0362805681398</v>
      </c>
      <c r="AW148" s="203">
        <f t="shared" si="158"/>
        <v>2456.1964015033673</v>
      </c>
      <c r="AX148" s="203">
        <f t="shared" si="158"/>
        <v>2464.3837228417119</v>
      </c>
      <c r="AY148" s="203">
        <f t="shared" si="158"/>
        <v>2472.5983352511844</v>
      </c>
      <c r="AZ148" s="203">
        <f t="shared" si="158"/>
        <v>2480.8403297020218</v>
      </c>
      <c r="BA148" s="203">
        <f t="shared" si="158"/>
        <v>2489.1097974676954</v>
      </c>
      <c r="BB148" s="203">
        <f t="shared" si="158"/>
        <v>2497.4068301259213</v>
      </c>
      <c r="BC148" s="203">
        <f t="shared" si="158"/>
        <v>2505.7315195596743</v>
      </c>
      <c r="BD148" s="203">
        <f t="shared" si="158"/>
        <v>2511.9958483585733</v>
      </c>
      <c r="BE148" s="203">
        <f t="shared" si="158"/>
        <v>2518.2758379794695</v>
      </c>
      <c r="BF148" s="203">
        <f t="shared" si="158"/>
        <v>2524.5715275744183</v>
      </c>
      <c r="BG148" s="203">
        <f t="shared" si="158"/>
        <v>2530.8829563933541</v>
      </c>
      <c r="BH148" s="203">
        <f t="shared" si="158"/>
        <v>2537.2101637843375</v>
      </c>
      <c r="BI148" s="203">
        <f t="shared" si="158"/>
        <v>2543.5531891937981</v>
      </c>
      <c r="BJ148" s="203">
        <f t="shared" si="158"/>
        <v>2549.9120721667823</v>
      </c>
      <c r="BK148" s="203">
        <f t="shared" si="158"/>
        <v>2556.2868523471993</v>
      </c>
      <c r="BL148" s="203">
        <f t="shared" si="158"/>
        <v>2562.6775694780672</v>
      </c>
      <c r="BM148" s="203">
        <f t="shared" ref="BM148:CM148" si="159">BL148*(1+BM$33)</f>
        <v>2569.0842634017622</v>
      </c>
      <c r="BN148" s="203">
        <f t="shared" si="159"/>
        <v>2575.5069740602667</v>
      </c>
      <c r="BO148" s="203">
        <f t="shared" si="159"/>
        <v>2581.9457414954172</v>
      </c>
      <c r="BP148" s="203">
        <f t="shared" si="159"/>
        <v>2588.4006058491555</v>
      </c>
      <c r="BQ148" s="203">
        <f t="shared" si="159"/>
        <v>2594.8716073637784</v>
      </c>
      <c r="BR148" s="203">
        <f t="shared" si="159"/>
        <v>2601.3587863821876</v>
      </c>
      <c r="BS148" s="203">
        <f t="shared" si="159"/>
        <v>2607.8621833481429</v>
      </c>
      <c r="BT148" s="203">
        <f t="shared" si="159"/>
        <v>2614.3818388065133</v>
      </c>
      <c r="BU148" s="203">
        <f t="shared" si="159"/>
        <v>2620.9177934035297</v>
      </c>
      <c r="BV148" s="203">
        <f t="shared" si="159"/>
        <v>2627.4700878870385</v>
      </c>
      <c r="BW148" s="203">
        <f t="shared" si="159"/>
        <v>2634.0387631067561</v>
      </c>
      <c r="BX148" s="203">
        <f t="shared" si="159"/>
        <v>2640.623860014523</v>
      </c>
      <c r="BY148" s="203">
        <f t="shared" si="159"/>
        <v>2647.225419664559</v>
      </c>
      <c r="BZ148" s="203">
        <f t="shared" si="159"/>
        <v>2653.8434832137204</v>
      </c>
      <c r="CA148" s="203">
        <f t="shared" si="159"/>
        <v>2660.4780919217546</v>
      </c>
      <c r="CB148" s="203">
        <f t="shared" si="159"/>
        <v>2667.1292871515589</v>
      </c>
      <c r="CC148" s="203">
        <f t="shared" si="159"/>
        <v>2673.7971103694376</v>
      </c>
      <c r="CD148" s="203">
        <f t="shared" si="159"/>
        <v>2680.4816031453611</v>
      </c>
      <c r="CE148" s="203">
        <f t="shared" si="159"/>
        <v>2687.1828071532245</v>
      </c>
      <c r="CF148" s="203">
        <f t="shared" si="159"/>
        <v>2693.9007641711073</v>
      </c>
      <c r="CG148" s="203">
        <f t="shared" si="159"/>
        <v>2700.6355160815351</v>
      </c>
      <c r="CH148" s="203">
        <f t="shared" si="159"/>
        <v>2707.3871048717388</v>
      </c>
      <c r="CI148" s="203">
        <f t="shared" si="159"/>
        <v>2714.1555726339179</v>
      </c>
      <c r="CJ148" s="203">
        <f t="shared" si="159"/>
        <v>2720.9409615655027</v>
      </c>
      <c r="CK148" s="203">
        <f t="shared" si="159"/>
        <v>2727.7433139694162</v>
      </c>
      <c r="CL148" s="203">
        <f t="shared" si="159"/>
        <v>2734.5626722543398</v>
      </c>
      <c r="CM148" s="203">
        <f t="shared" si="159"/>
        <v>2741.3990789349755</v>
      </c>
    </row>
    <row r="149" spans="2:91" hidden="1" x14ac:dyDescent="0.2">
      <c r="B149" s="205" t="str">
        <f>Inputs!CJ13</f>
        <v>Accountant</v>
      </c>
      <c r="C149" s="204"/>
      <c r="D149" s="204"/>
      <c r="E149" s="204"/>
      <c r="F149" s="204"/>
      <c r="G149" s="204"/>
      <c r="H149" s="204"/>
      <c r="I149" s="204"/>
      <c r="J149" s="204"/>
      <c r="K149" s="204"/>
      <c r="L149" s="204"/>
      <c r="M149" s="204"/>
      <c r="N149" s="204"/>
      <c r="O149" s="204"/>
      <c r="P149" s="204"/>
      <c r="Q149" s="204"/>
      <c r="R149" s="204"/>
      <c r="S149" s="204"/>
      <c r="T149" s="204"/>
      <c r="U149" s="204"/>
      <c r="V149" s="204"/>
      <c r="W149" s="204"/>
      <c r="X149" s="204"/>
      <c r="Y149" s="204"/>
      <c r="Z149" s="204"/>
      <c r="AA149" s="204"/>
      <c r="AB149" s="204"/>
      <c r="AC149" s="204"/>
      <c r="AD149" s="204"/>
      <c r="AF149" s="203">
        <f>Inputs!CR13</f>
        <v>3000</v>
      </c>
      <c r="AG149" s="203">
        <f t="shared" ref="AG149:BL149" si="160">AF149*(1+AG$33)</f>
        <v>3012.5</v>
      </c>
      <c r="AH149" s="203">
        <f t="shared" si="160"/>
        <v>3025.0520833333335</v>
      </c>
      <c r="AI149" s="203">
        <f t="shared" si="160"/>
        <v>3037.6564670138891</v>
      </c>
      <c r="AJ149" s="203">
        <f t="shared" si="160"/>
        <v>3050.3133689597803</v>
      </c>
      <c r="AK149" s="203">
        <f t="shared" si="160"/>
        <v>3063.0230079971125</v>
      </c>
      <c r="AL149" s="203">
        <f t="shared" si="160"/>
        <v>3075.7856038637669</v>
      </c>
      <c r="AM149" s="203">
        <f t="shared" si="160"/>
        <v>3088.6013772131992</v>
      </c>
      <c r="AN149" s="203">
        <f t="shared" si="160"/>
        <v>3101.4705496182542</v>
      </c>
      <c r="AO149" s="203">
        <f t="shared" si="160"/>
        <v>3114.3933435749968</v>
      </c>
      <c r="AP149" s="203">
        <f t="shared" si="160"/>
        <v>3127.3699825065592</v>
      </c>
      <c r="AQ149" s="203">
        <f t="shared" si="160"/>
        <v>3140.4006907670032</v>
      </c>
      <c r="AR149" s="203">
        <f t="shared" si="160"/>
        <v>3150.8686930695603</v>
      </c>
      <c r="AS149" s="203">
        <f t="shared" si="160"/>
        <v>3161.3715887131257</v>
      </c>
      <c r="AT149" s="203">
        <f t="shared" si="160"/>
        <v>3171.9094940088362</v>
      </c>
      <c r="AU149" s="203">
        <f t="shared" si="160"/>
        <v>3182.4825256555328</v>
      </c>
      <c r="AV149" s="203">
        <f t="shared" si="160"/>
        <v>3193.0908007410512</v>
      </c>
      <c r="AW149" s="203">
        <f t="shared" si="160"/>
        <v>3203.7344367435217</v>
      </c>
      <c r="AX149" s="203">
        <f t="shared" si="160"/>
        <v>3214.413551532667</v>
      </c>
      <c r="AY149" s="203">
        <f t="shared" si="160"/>
        <v>3225.1282633711094</v>
      </c>
      <c r="AZ149" s="203">
        <f t="shared" si="160"/>
        <v>3235.8786909156802</v>
      </c>
      <c r="BA149" s="203">
        <f t="shared" si="160"/>
        <v>3246.6649532187325</v>
      </c>
      <c r="BB149" s="203">
        <f t="shared" si="160"/>
        <v>3257.487169729462</v>
      </c>
      <c r="BC149" s="203">
        <f t="shared" si="160"/>
        <v>3268.345460295227</v>
      </c>
      <c r="BD149" s="203">
        <f t="shared" si="160"/>
        <v>3276.5163239459648</v>
      </c>
      <c r="BE149" s="203">
        <f t="shared" si="160"/>
        <v>3284.7076147558296</v>
      </c>
      <c r="BF149" s="203">
        <f t="shared" si="160"/>
        <v>3292.9193837927191</v>
      </c>
      <c r="BG149" s="203">
        <f t="shared" si="160"/>
        <v>3301.1516822522008</v>
      </c>
      <c r="BH149" s="203">
        <f t="shared" si="160"/>
        <v>3309.4045614578313</v>
      </c>
      <c r="BI149" s="203">
        <f t="shared" si="160"/>
        <v>3317.6780728614758</v>
      </c>
      <c r="BJ149" s="203">
        <f t="shared" si="160"/>
        <v>3325.9722680436294</v>
      </c>
      <c r="BK149" s="203">
        <f t="shared" si="160"/>
        <v>3334.2871987137382</v>
      </c>
      <c r="BL149" s="203">
        <f t="shared" si="160"/>
        <v>3342.6229167105225</v>
      </c>
      <c r="BM149" s="203">
        <f t="shared" ref="BM149:CM149" si="161">BL149*(1+BM$33)</f>
        <v>3350.9794740022985</v>
      </c>
      <c r="BN149" s="203">
        <f t="shared" si="161"/>
        <v>3359.3569226873042</v>
      </c>
      <c r="BO149" s="203">
        <f t="shared" si="161"/>
        <v>3367.7553149940222</v>
      </c>
      <c r="BP149" s="203">
        <f t="shared" si="161"/>
        <v>3376.1747032815069</v>
      </c>
      <c r="BQ149" s="203">
        <f t="shared" si="161"/>
        <v>3384.6151400397107</v>
      </c>
      <c r="BR149" s="203">
        <f t="shared" si="161"/>
        <v>3393.0766778898096</v>
      </c>
      <c r="BS149" s="203">
        <f t="shared" si="161"/>
        <v>3401.5593695845341</v>
      </c>
      <c r="BT149" s="203">
        <f t="shared" si="161"/>
        <v>3410.0632680084955</v>
      </c>
      <c r="BU149" s="203">
        <f t="shared" si="161"/>
        <v>3418.5884261785163</v>
      </c>
      <c r="BV149" s="203">
        <f t="shared" si="161"/>
        <v>3427.1348972439623</v>
      </c>
      <c r="BW149" s="203">
        <f t="shared" si="161"/>
        <v>3435.7027344870721</v>
      </c>
      <c r="BX149" s="203">
        <f t="shared" si="161"/>
        <v>3444.2919913232895</v>
      </c>
      <c r="BY149" s="203">
        <f t="shared" si="161"/>
        <v>3452.9027213015975</v>
      </c>
      <c r="BZ149" s="203">
        <f t="shared" si="161"/>
        <v>3461.5349781048512</v>
      </c>
      <c r="CA149" s="203">
        <f t="shared" si="161"/>
        <v>3470.1888155501133</v>
      </c>
      <c r="CB149" s="203">
        <f t="shared" si="161"/>
        <v>3478.8642875889882</v>
      </c>
      <c r="CC149" s="203">
        <f t="shared" si="161"/>
        <v>3487.5614483079603</v>
      </c>
      <c r="CD149" s="203">
        <f t="shared" si="161"/>
        <v>3496.2803519287299</v>
      </c>
      <c r="CE149" s="203">
        <f t="shared" si="161"/>
        <v>3505.0210528085518</v>
      </c>
      <c r="CF149" s="203">
        <f t="shared" si="161"/>
        <v>3513.783605440573</v>
      </c>
      <c r="CG149" s="203">
        <f t="shared" si="161"/>
        <v>3522.5680644541744</v>
      </c>
      <c r="CH149" s="203">
        <f t="shared" si="161"/>
        <v>3531.3744846153095</v>
      </c>
      <c r="CI149" s="203">
        <f t="shared" si="161"/>
        <v>3540.2029208268477</v>
      </c>
      <c r="CJ149" s="203">
        <f t="shared" si="161"/>
        <v>3549.0534281289147</v>
      </c>
      <c r="CK149" s="203">
        <f t="shared" si="161"/>
        <v>3557.9260616992369</v>
      </c>
      <c r="CL149" s="203">
        <f t="shared" si="161"/>
        <v>3566.8208768534846</v>
      </c>
      <c r="CM149" s="203">
        <f t="shared" si="161"/>
        <v>3575.7379290456183</v>
      </c>
    </row>
    <row r="150" spans="2:91" hidden="1" x14ac:dyDescent="0.2">
      <c r="B150" s="205">
        <f>Inputs!CJ14</f>
        <v>0</v>
      </c>
      <c r="C150" s="204"/>
      <c r="D150" s="204"/>
      <c r="E150" s="204"/>
      <c r="F150" s="204"/>
      <c r="G150" s="204"/>
      <c r="H150" s="204"/>
      <c r="I150" s="204"/>
      <c r="J150" s="204"/>
      <c r="K150" s="204"/>
      <c r="L150" s="204"/>
      <c r="M150" s="204"/>
      <c r="N150" s="204"/>
      <c r="O150" s="204"/>
      <c r="P150" s="204"/>
      <c r="Q150" s="204"/>
      <c r="R150" s="204"/>
      <c r="S150" s="204"/>
      <c r="T150" s="204"/>
      <c r="U150" s="204"/>
      <c r="V150" s="204"/>
      <c r="W150" s="204"/>
      <c r="X150" s="204"/>
      <c r="Y150" s="204"/>
      <c r="Z150" s="204"/>
      <c r="AA150" s="204"/>
      <c r="AB150" s="204"/>
      <c r="AC150" s="204"/>
      <c r="AD150" s="204"/>
      <c r="AF150" s="203">
        <f>Inputs!CR14</f>
        <v>0</v>
      </c>
      <c r="AG150" s="203">
        <f t="shared" ref="AG150:BL150" si="162">AF150*(1+AG$33)</f>
        <v>0</v>
      </c>
      <c r="AH150" s="203">
        <f t="shared" si="162"/>
        <v>0</v>
      </c>
      <c r="AI150" s="203">
        <f t="shared" si="162"/>
        <v>0</v>
      </c>
      <c r="AJ150" s="203">
        <f t="shared" si="162"/>
        <v>0</v>
      </c>
      <c r="AK150" s="203">
        <f t="shared" si="162"/>
        <v>0</v>
      </c>
      <c r="AL150" s="203">
        <f t="shared" si="162"/>
        <v>0</v>
      </c>
      <c r="AM150" s="203">
        <f t="shared" si="162"/>
        <v>0</v>
      </c>
      <c r="AN150" s="203">
        <f t="shared" si="162"/>
        <v>0</v>
      </c>
      <c r="AO150" s="203">
        <f t="shared" si="162"/>
        <v>0</v>
      </c>
      <c r="AP150" s="203">
        <f t="shared" si="162"/>
        <v>0</v>
      </c>
      <c r="AQ150" s="203">
        <f t="shared" si="162"/>
        <v>0</v>
      </c>
      <c r="AR150" s="203">
        <f t="shared" si="162"/>
        <v>0</v>
      </c>
      <c r="AS150" s="203">
        <f t="shared" si="162"/>
        <v>0</v>
      </c>
      <c r="AT150" s="203">
        <f t="shared" si="162"/>
        <v>0</v>
      </c>
      <c r="AU150" s="203">
        <f t="shared" si="162"/>
        <v>0</v>
      </c>
      <c r="AV150" s="203">
        <f t="shared" si="162"/>
        <v>0</v>
      </c>
      <c r="AW150" s="203">
        <f t="shared" si="162"/>
        <v>0</v>
      </c>
      <c r="AX150" s="203">
        <f t="shared" si="162"/>
        <v>0</v>
      </c>
      <c r="AY150" s="203">
        <f t="shared" si="162"/>
        <v>0</v>
      </c>
      <c r="AZ150" s="203">
        <f t="shared" si="162"/>
        <v>0</v>
      </c>
      <c r="BA150" s="203">
        <f t="shared" si="162"/>
        <v>0</v>
      </c>
      <c r="BB150" s="203">
        <f t="shared" si="162"/>
        <v>0</v>
      </c>
      <c r="BC150" s="203">
        <f t="shared" si="162"/>
        <v>0</v>
      </c>
      <c r="BD150" s="203">
        <f t="shared" si="162"/>
        <v>0</v>
      </c>
      <c r="BE150" s="203">
        <f t="shared" si="162"/>
        <v>0</v>
      </c>
      <c r="BF150" s="203">
        <f t="shared" si="162"/>
        <v>0</v>
      </c>
      <c r="BG150" s="203">
        <f t="shared" si="162"/>
        <v>0</v>
      </c>
      <c r="BH150" s="203">
        <f t="shared" si="162"/>
        <v>0</v>
      </c>
      <c r="BI150" s="203">
        <f t="shared" si="162"/>
        <v>0</v>
      </c>
      <c r="BJ150" s="203">
        <f t="shared" si="162"/>
        <v>0</v>
      </c>
      <c r="BK150" s="203">
        <f t="shared" si="162"/>
        <v>0</v>
      </c>
      <c r="BL150" s="203">
        <f t="shared" si="162"/>
        <v>0</v>
      </c>
      <c r="BM150" s="203">
        <f t="shared" ref="BM150:CM150" si="163">BL150*(1+BM$33)</f>
        <v>0</v>
      </c>
      <c r="BN150" s="203">
        <f t="shared" si="163"/>
        <v>0</v>
      </c>
      <c r="BO150" s="203">
        <f t="shared" si="163"/>
        <v>0</v>
      </c>
      <c r="BP150" s="203">
        <f t="shared" si="163"/>
        <v>0</v>
      </c>
      <c r="BQ150" s="203">
        <f t="shared" si="163"/>
        <v>0</v>
      </c>
      <c r="BR150" s="203">
        <f t="shared" si="163"/>
        <v>0</v>
      </c>
      <c r="BS150" s="203">
        <f t="shared" si="163"/>
        <v>0</v>
      </c>
      <c r="BT150" s="203">
        <f t="shared" si="163"/>
        <v>0</v>
      </c>
      <c r="BU150" s="203">
        <f t="shared" si="163"/>
        <v>0</v>
      </c>
      <c r="BV150" s="203">
        <f t="shared" si="163"/>
        <v>0</v>
      </c>
      <c r="BW150" s="203">
        <f t="shared" si="163"/>
        <v>0</v>
      </c>
      <c r="BX150" s="203">
        <f t="shared" si="163"/>
        <v>0</v>
      </c>
      <c r="BY150" s="203">
        <f t="shared" si="163"/>
        <v>0</v>
      </c>
      <c r="BZ150" s="203">
        <f t="shared" si="163"/>
        <v>0</v>
      </c>
      <c r="CA150" s="203">
        <f t="shared" si="163"/>
        <v>0</v>
      </c>
      <c r="CB150" s="203">
        <f t="shared" si="163"/>
        <v>0</v>
      </c>
      <c r="CC150" s="203">
        <f t="shared" si="163"/>
        <v>0</v>
      </c>
      <c r="CD150" s="203">
        <f t="shared" si="163"/>
        <v>0</v>
      </c>
      <c r="CE150" s="203">
        <f t="shared" si="163"/>
        <v>0</v>
      </c>
      <c r="CF150" s="203">
        <f t="shared" si="163"/>
        <v>0</v>
      </c>
      <c r="CG150" s="203">
        <f t="shared" si="163"/>
        <v>0</v>
      </c>
      <c r="CH150" s="203">
        <f t="shared" si="163"/>
        <v>0</v>
      </c>
      <c r="CI150" s="203">
        <f t="shared" si="163"/>
        <v>0</v>
      </c>
      <c r="CJ150" s="203">
        <f t="shared" si="163"/>
        <v>0</v>
      </c>
      <c r="CK150" s="203">
        <f t="shared" si="163"/>
        <v>0</v>
      </c>
      <c r="CL150" s="203">
        <f t="shared" si="163"/>
        <v>0</v>
      </c>
      <c r="CM150" s="203">
        <f t="shared" si="163"/>
        <v>0</v>
      </c>
    </row>
    <row r="151" spans="2:91" hidden="1" x14ac:dyDescent="0.2">
      <c r="B151" s="205">
        <f>Inputs!CJ15</f>
        <v>0</v>
      </c>
      <c r="C151" s="204"/>
      <c r="D151" s="204"/>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F151" s="203">
        <f>Inputs!CR15</f>
        <v>0</v>
      </c>
      <c r="AG151" s="203">
        <f t="shared" ref="AG151:BL151" si="164">AF151*(1+AG$33)</f>
        <v>0</v>
      </c>
      <c r="AH151" s="203">
        <f t="shared" si="164"/>
        <v>0</v>
      </c>
      <c r="AI151" s="203">
        <f t="shared" si="164"/>
        <v>0</v>
      </c>
      <c r="AJ151" s="203">
        <f t="shared" si="164"/>
        <v>0</v>
      </c>
      <c r="AK151" s="203">
        <f t="shared" si="164"/>
        <v>0</v>
      </c>
      <c r="AL151" s="203">
        <f t="shared" si="164"/>
        <v>0</v>
      </c>
      <c r="AM151" s="203">
        <f t="shared" si="164"/>
        <v>0</v>
      </c>
      <c r="AN151" s="203">
        <f t="shared" si="164"/>
        <v>0</v>
      </c>
      <c r="AO151" s="203">
        <f t="shared" si="164"/>
        <v>0</v>
      </c>
      <c r="AP151" s="203">
        <f t="shared" si="164"/>
        <v>0</v>
      </c>
      <c r="AQ151" s="203">
        <f t="shared" si="164"/>
        <v>0</v>
      </c>
      <c r="AR151" s="203">
        <f t="shared" si="164"/>
        <v>0</v>
      </c>
      <c r="AS151" s="203">
        <f t="shared" si="164"/>
        <v>0</v>
      </c>
      <c r="AT151" s="203">
        <f t="shared" si="164"/>
        <v>0</v>
      </c>
      <c r="AU151" s="203">
        <f t="shared" si="164"/>
        <v>0</v>
      </c>
      <c r="AV151" s="203">
        <f t="shared" si="164"/>
        <v>0</v>
      </c>
      <c r="AW151" s="203">
        <f t="shared" si="164"/>
        <v>0</v>
      </c>
      <c r="AX151" s="203">
        <f t="shared" si="164"/>
        <v>0</v>
      </c>
      <c r="AY151" s="203">
        <f t="shared" si="164"/>
        <v>0</v>
      </c>
      <c r="AZ151" s="203">
        <f t="shared" si="164"/>
        <v>0</v>
      </c>
      <c r="BA151" s="203">
        <f t="shared" si="164"/>
        <v>0</v>
      </c>
      <c r="BB151" s="203">
        <f t="shared" si="164"/>
        <v>0</v>
      </c>
      <c r="BC151" s="203">
        <f t="shared" si="164"/>
        <v>0</v>
      </c>
      <c r="BD151" s="203">
        <f t="shared" si="164"/>
        <v>0</v>
      </c>
      <c r="BE151" s="203">
        <f t="shared" si="164"/>
        <v>0</v>
      </c>
      <c r="BF151" s="203">
        <f t="shared" si="164"/>
        <v>0</v>
      </c>
      <c r="BG151" s="203">
        <f t="shared" si="164"/>
        <v>0</v>
      </c>
      <c r="BH151" s="203">
        <f t="shared" si="164"/>
        <v>0</v>
      </c>
      <c r="BI151" s="203">
        <f t="shared" si="164"/>
        <v>0</v>
      </c>
      <c r="BJ151" s="203">
        <f t="shared" si="164"/>
        <v>0</v>
      </c>
      <c r="BK151" s="203">
        <f t="shared" si="164"/>
        <v>0</v>
      </c>
      <c r="BL151" s="203">
        <f t="shared" si="164"/>
        <v>0</v>
      </c>
      <c r="BM151" s="203">
        <f t="shared" ref="BM151:CM151" si="165">BL151*(1+BM$33)</f>
        <v>0</v>
      </c>
      <c r="BN151" s="203">
        <f t="shared" si="165"/>
        <v>0</v>
      </c>
      <c r="BO151" s="203">
        <f t="shared" si="165"/>
        <v>0</v>
      </c>
      <c r="BP151" s="203">
        <f t="shared" si="165"/>
        <v>0</v>
      </c>
      <c r="BQ151" s="203">
        <f t="shared" si="165"/>
        <v>0</v>
      </c>
      <c r="BR151" s="203">
        <f t="shared" si="165"/>
        <v>0</v>
      </c>
      <c r="BS151" s="203">
        <f t="shared" si="165"/>
        <v>0</v>
      </c>
      <c r="BT151" s="203">
        <f t="shared" si="165"/>
        <v>0</v>
      </c>
      <c r="BU151" s="203">
        <f t="shared" si="165"/>
        <v>0</v>
      </c>
      <c r="BV151" s="203">
        <f t="shared" si="165"/>
        <v>0</v>
      </c>
      <c r="BW151" s="203">
        <f t="shared" si="165"/>
        <v>0</v>
      </c>
      <c r="BX151" s="203">
        <f t="shared" si="165"/>
        <v>0</v>
      </c>
      <c r="BY151" s="203">
        <f t="shared" si="165"/>
        <v>0</v>
      </c>
      <c r="BZ151" s="203">
        <f t="shared" si="165"/>
        <v>0</v>
      </c>
      <c r="CA151" s="203">
        <f t="shared" si="165"/>
        <v>0</v>
      </c>
      <c r="CB151" s="203">
        <f t="shared" si="165"/>
        <v>0</v>
      </c>
      <c r="CC151" s="203">
        <f t="shared" si="165"/>
        <v>0</v>
      </c>
      <c r="CD151" s="203">
        <f t="shared" si="165"/>
        <v>0</v>
      </c>
      <c r="CE151" s="203">
        <f t="shared" si="165"/>
        <v>0</v>
      </c>
      <c r="CF151" s="203">
        <f t="shared" si="165"/>
        <v>0</v>
      </c>
      <c r="CG151" s="203">
        <f t="shared" si="165"/>
        <v>0</v>
      </c>
      <c r="CH151" s="203">
        <f t="shared" si="165"/>
        <v>0</v>
      </c>
      <c r="CI151" s="203">
        <f t="shared" si="165"/>
        <v>0</v>
      </c>
      <c r="CJ151" s="203">
        <f t="shared" si="165"/>
        <v>0</v>
      </c>
      <c r="CK151" s="203">
        <f t="shared" si="165"/>
        <v>0</v>
      </c>
      <c r="CL151" s="203">
        <f t="shared" si="165"/>
        <v>0</v>
      </c>
      <c r="CM151" s="203">
        <f t="shared" si="165"/>
        <v>0</v>
      </c>
    </row>
    <row r="152" spans="2:91" hidden="1" x14ac:dyDescent="0.2">
      <c r="B152" s="205">
        <f>Inputs!CJ16</f>
        <v>0</v>
      </c>
      <c r="C152" s="204"/>
      <c r="D152" s="204"/>
      <c r="E152" s="204"/>
      <c r="F152" s="204"/>
      <c r="G152" s="204"/>
      <c r="H152" s="204"/>
      <c r="I152" s="204"/>
      <c r="J152" s="204"/>
      <c r="K152" s="204"/>
      <c r="L152" s="204"/>
      <c r="M152" s="204"/>
      <c r="N152" s="204"/>
      <c r="O152" s="204"/>
      <c r="P152" s="204"/>
      <c r="Q152" s="204"/>
      <c r="R152" s="204"/>
      <c r="S152" s="204"/>
      <c r="T152" s="204"/>
      <c r="U152" s="204"/>
      <c r="V152" s="204"/>
      <c r="W152" s="204"/>
      <c r="X152" s="204"/>
      <c r="Y152" s="204"/>
      <c r="Z152" s="204"/>
      <c r="AA152" s="204"/>
      <c r="AB152" s="204"/>
      <c r="AC152" s="204"/>
      <c r="AD152" s="204"/>
      <c r="AF152" s="203">
        <f>Inputs!CR16</f>
        <v>0</v>
      </c>
      <c r="AG152" s="203">
        <f t="shared" ref="AG152:BL152" si="166">AF152*(1+AG$33)</f>
        <v>0</v>
      </c>
      <c r="AH152" s="203">
        <f t="shared" si="166"/>
        <v>0</v>
      </c>
      <c r="AI152" s="203">
        <f t="shared" si="166"/>
        <v>0</v>
      </c>
      <c r="AJ152" s="203">
        <f t="shared" si="166"/>
        <v>0</v>
      </c>
      <c r="AK152" s="203">
        <f t="shared" si="166"/>
        <v>0</v>
      </c>
      <c r="AL152" s="203">
        <f t="shared" si="166"/>
        <v>0</v>
      </c>
      <c r="AM152" s="203">
        <f t="shared" si="166"/>
        <v>0</v>
      </c>
      <c r="AN152" s="203">
        <f t="shared" si="166"/>
        <v>0</v>
      </c>
      <c r="AO152" s="203">
        <f t="shared" si="166"/>
        <v>0</v>
      </c>
      <c r="AP152" s="203">
        <f t="shared" si="166"/>
        <v>0</v>
      </c>
      <c r="AQ152" s="203">
        <f t="shared" si="166"/>
        <v>0</v>
      </c>
      <c r="AR152" s="203">
        <f t="shared" si="166"/>
        <v>0</v>
      </c>
      <c r="AS152" s="203">
        <f t="shared" si="166"/>
        <v>0</v>
      </c>
      <c r="AT152" s="203">
        <f t="shared" si="166"/>
        <v>0</v>
      </c>
      <c r="AU152" s="203">
        <f t="shared" si="166"/>
        <v>0</v>
      </c>
      <c r="AV152" s="203">
        <f t="shared" si="166"/>
        <v>0</v>
      </c>
      <c r="AW152" s="203">
        <f t="shared" si="166"/>
        <v>0</v>
      </c>
      <c r="AX152" s="203">
        <f t="shared" si="166"/>
        <v>0</v>
      </c>
      <c r="AY152" s="203">
        <f t="shared" si="166"/>
        <v>0</v>
      </c>
      <c r="AZ152" s="203">
        <f t="shared" si="166"/>
        <v>0</v>
      </c>
      <c r="BA152" s="203">
        <f t="shared" si="166"/>
        <v>0</v>
      </c>
      <c r="BB152" s="203">
        <f t="shared" si="166"/>
        <v>0</v>
      </c>
      <c r="BC152" s="203">
        <f t="shared" si="166"/>
        <v>0</v>
      </c>
      <c r="BD152" s="203">
        <f t="shared" si="166"/>
        <v>0</v>
      </c>
      <c r="BE152" s="203">
        <f t="shared" si="166"/>
        <v>0</v>
      </c>
      <c r="BF152" s="203">
        <f t="shared" si="166"/>
        <v>0</v>
      </c>
      <c r="BG152" s="203">
        <f t="shared" si="166"/>
        <v>0</v>
      </c>
      <c r="BH152" s="203">
        <f t="shared" si="166"/>
        <v>0</v>
      </c>
      <c r="BI152" s="203">
        <f t="shared" si="166"/>
        <v>0</v>
      </c>
      <c r="BJ152" s="203">
        <f t="shared" si="166"/>
        <v>0</v>
      </c>
      <c r="BK152" s="203">
        <f t="shared" si="166"/>
        <v>0</v>
      </c>
      <c r="BL152" s="203">
        <f t="shared" si="166"/>
        <v>0</v>
      </c>
      <c r="BM152" s="203">
        <f t="shared" ref="BM152:CM152" si="167">BL152*(1+BM$33)</f>
        <v>0</v>
      </c>
      <c r="BN152" s="203">
        <f t="shared" si="167"/>
        <v>0</v>
      </c>
      <c r="BO152" s="203">
        <f t="shared" si="167"/>
        <v>0</v>
      </c>
      <c r="BP152" s="203">
        <f t="shared" si="167"/>
        <v>0</v>
      </c>
      <c r="BQ152" s="203">
        <f t="shared" si="167"/>
        <v>0</v>
      </c>
      <c r="BR152" s="203">
        <f t="shared" si="167"/>
        <v>0</v>
      </c>
      <c r="BS152" s="203">
        <f t="shared" si="167"/>
        <v>0</v>
      </c>
      <c r="BT152" s="203">
        <f t="shared" si="167"/>
        <v>0</v>
      </c>
      <c r="BU152" s="203">
        <f t="shared" si="167"/>
        <v>0</v>
      </c>
      <c r="BV152" s="203">
        <f t="shared" si="167"/>
        <v>0</v>
      </c>
      <c r="BW152" s="203">
        <f t="shared" si="167"/>
        <v>0</v>
      </c>
      <c r="BX152" s="203">
        <f t="shared" si="167"/>
        <v>0</v>
      </c>
      <c r="BY152" s="203">
        <f t="shared" si="167"/>
        <v>0</v>
      </c>
      <c r="BZ152" s="203">
        <f t="shared" si="167"/>
        <v>0</v>
      </c>
      <c r="CA152" s="203">
        <f t="shared" si="167"/>
        <v>0</v>
      </c>
      <c r="CB152" s="203">
        <f t="shared" si="167"/>
        <v>0</v>
      </c>
      <c r="CC152" s="203">
        <f t="shared" si="167"/>
        <v>0</v>
      </c>
      <c r="CD152" s="203">
        <f t="shared" si="167"/>
        <v>0</v>
      </c>
      <c r="CE152" s="203">
        <f t="shared" si="167"/>
        <v>0</v>
      </c>
      <c r="CF152" s="203">
        <f t="shared" si="167"/>
        <v>0</v>
      </c>
      <c r="CG152" s="203">
        <f t="shared" si="167"/>
        <v>0</v>
      </c>
      <c r="CH152" s="203">
        <f t="shared" si="167"/>
        <v>0</v>
      </c>
      <c r="CI152" s="203">
        <f t="shared" si="167"/>
        <v>0</v>
      </c>
      <c r="CJ152" s="203">
        <f t="shared" si="167"/>
        <v>0</v>
      </c>
      <c r="CK152" s="203">
        <f t="shared" si="167"/>
        <v>0</v>
      </c>
      <c r="CL152" s="203">
        <f t="shared" si="167"/>
        <v>0</v>
      </c>
      <c r="CM152" s="203">
        <f t="shared" si="167"/>
        <v>0</v>
      </c>
    </row>
    <row r="153" spans="2:91" hidden="1" x14ac:dyDescent="0.2">
      <c r="B153" s="205">
        <f>Inputs!CJ17</f>
        <v>0</v>
      </c>
      <c r="C153" s="204"/>
      <c r="D153" s="204"/>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F153" s="203">
        <f>Inputs!CR17</f>
        <v>0</v>
      </c>
      <c r="AG153" s="203">
        <f t="shared" ref="AG153:BL153" si="168">AF153*(1+AG$33)</f>
        <v>0</v>
      </c>
      <c r="AH153" s="203">
        <f t="shared" si="168"/>
        <v>0</v>
      </c>
      <c r="AI153" s="203">
        <f t="shared" si="168"/>
        <v>0</v>
      </c>
      <c r="AJ153" s="203">
        <f t="shared" si="168"/>
        <v>0</v>
      </c>
      <c r="AK153" s="203">
        <f t="shared" si="168"/>
        <v>0</v>
      </c>
      <c r="AL153" s="203">
        <f t="shared" si="168"/>
        <v>0</v>
      </c>
      <c r="AM153" s="203">
        <f t="shared" si="168"/>
        <v>0</v>
      </c>
      <c r="AN153" s="203">
        <f t="shared" si="168"/>
        <v>0</v>
      </c>
      <c r="AO153" s="203">
        <f t="shared" si="168"/>
        <v>0</v>
      </c>
      <c r="AP153" s="203">
        <f t="shared" si="168"/>
        <v>0</v>
      </c>
      <c r="AQ153" s="203">
        <f t="shared" si="168"/>
        <v>0</v>
      </c>
      <c r="AR153" s="203">
        <f t="shared" si="168"/>
        <v>0</v>
      </c>
      <c r="AS153" s="203">
        <f t="shared" si="168"/>
        <v>0</v>
      </c>
      <c r="AT153" s="203">
        <f t="shared" si="168"/>
        <v>0</v>
      </c>
      <c r="AU153" s="203">
        <f t="shared" si="168"/>
        <v>0</v>
      </c>
      <c r="AV153" s="203">
        <f t="shared" si="168"/>
        <v>0</v>
      </c>
      <c r="AW153" s="203">
        <f t="shared" si="168"/>
        <v>0</v>
      </c>
      <c r="AX153" s="203">
        <f t="shared" si="168"/>
        <v>0</v>
      </c>
      <c r="AY153" s="203">
        <f t="shared" si="168"/>
        <v>0</v>
      </c>
      <c r="AZ153" s="203">
        <f t="shared" si="168"/>
        <v>0</v>
      </c>
      <c r="BA153" s="203">
        <f t="shared" si="168"/>
        <v>0</v>
      </c>
      <c r="BB153" s="203">
        <f t="shared" si="168"/>
        <v>0</v>
      </c>
      <c r="BC153" s="203">
        <f t="shared" si="168"/>
        <v>0</v>
      </c>
      <c r="BD153" s="203">
        <f t="shared" si="168"/>
        <v>0</v>
      </c>
      <c r="BE153" s="203">
        <f t="shared" si="168"/>
        <v>0</v>
      </c>
      <c r="BF153" s="203">
        <f t="shared" si="168"/>
        <v>0</v>
      </c>
      <c r="BG153" s="203">
        <f t="shared" si="168"/>
        <v>0</v>
      </c>
      <c r="BH153" s="203">
        <f t="shared" si="168"/>
        <v>0</v>
      </c>
      <c r="BI153" s="203">
        <f t="shared" si="168"/>
        <v>0</v>
      </c>
      <c r="BJ153" s="203">
        <f t="shared" si="168"/>
        <v>0</v>
      </c>
      <c r="BK153" s="203">
        <f t="shared" si="168"/>
        <v>0</v>
      </c>
      <c r="BL153" s="203">
        <f t="shared" si="168"/>
        <v>0</v>
      </c>
      <c r="BM153" s="203">
        <f t="shared" ref="BM153:CM153" si="169">BL153*(1+BM$33)</f>
        <v>0</v>
      </c>
      <c r="BN153" s="203">
        <f t="shared" si="169"/>
        <v>0</v>
      </c>
      <c r="BO153" s="203">
        <f t="shared" si="169"/>
        <v>0</v>
      </c>
      <c r="BP153" s="203">
        <f t="shared" si="169"/>
        <v>0</v>
      </c>
      <c r="BQ153" s="203">
        <f t="shared" si="169"/>
        <v>0</v>
      </c>
      <c r="BR153" s="203">
        <f t="shared" si="169"/>
        <v>0</v>
      </c>
      <c r="BS153" s="203">
        <f t="shared" si="169"/>
        <v>0</v>
      </c>
      <c r="BT153" s="203">
        <f t="shared" si="169"/>
        <v>0</v>
      </c>
      <c r="BU153" s="203">
        <f t="shared" si="169"/>
        <v>0</v>
      </c>
      <c r="BV153" s="203">
        <f t="shared" si="169"/>
        <v>0</v>
      </c>
      <c r="BW153" s="203">
        <f t="shared" si="169"/>
        <v>0</v>
      </c>
      <c r="BX153" s="203">
        <f t="shared" si="169"/>
        <v>0</v>
      </c>
      <c r="BY153" s="203">
        <f t="shared" si="169"/>
        <v>0</v>
      </c>
      <c r="BZ153" s="203">
        <f t="shared" si="169"/>
        <v>0</v>
      </c>
      <c r="CA153" s="203">
        <f t="shared" si="169"/>
        <v>0</v>
      </c>
      <c r="CB153" s="203">
        <f t="shared" si="169"/>
        <v>0</v>
      </c>
      <c r="CC153" s="203">
        <f t="shared" si="169"/>
        <v>0</v>
      </c>
      <c r="CD153" s="203">
        <f t="shared" si="169"/>
        <v>0</v>
      </c>
      <c r="CE153" s="203">
        <f t="shared" si="169"/>
        <v>0</v>
      </c>
      <c r="CF153" s="203">
        <f t="shared" si="169"/>
        <v>0</v>
      </c>
      <c r="CG153" s="203">
        <f t="shared" si="169"/>
        <v>0</v>
      </c>
      <c r="CH153" s="203">
        <f t="shared" si="169"/>
        <v>0</v>
      </c>
      <c r="CI153" s="203">
        <f t="shared" si="169"/>
        <v>0</v>
      </c>
      <c r="CJ153" s="203">
        <f t="shared" si="169"/>
        <v>0</v>
      </c>
      <c r="CK153" s="203">
        <f t="shared" si="169"/>
        <v>0</v>
      </c>
      <c r="CL153" s="203">
        <f t="shared" si="169"/>
        <v>0</v>
      </c>
      <c r="CM153" s="203">
        <f t="shared" si="169"/>
        <v>0</v>
      </c>
    </row>
    <row r="154" spans="2:91" hidden="1" x14ac:dyDescent="0.2">
      <c r="B154" s="205">
        <f>Inputs!CJ18</f>
        <v>0</v>
      </c>
      <c r="C154" s="204"/>
      <c r="D154" s="204"/>
      <c r="E154" s="204"/>
      <c r="F154" s="204"/>
      <c r="G154" s="204"/>
      <c r="H154" s="204"/>
      <c r="I154" s="204"/>
      <c r="J154" s="204"/>
      <c r="K154" s="204"/>
      <c r="L154" s="204"/>
      <c r="M154" s="204"/>
      <c r="N154" s="204"/>
      <c r="O154" s="204"/>
      <c r="P154" s="204"/>
      <c r="Q154" s="204"/>
      <c r="R154" s="204"/>
      <c r="S154" s="204"/>
      <c r="T154" s="204"/>
      <c r="U154" s="204"/>
      <c r="V154" s="204"/>
      <c r="W154" s="204"/>
      <c r="X154" s="204"/>
      <c r="Y154" s="204"/>
      <c r="Z154" s="204"/>
      <c r="AA154" s="204"/>
      <c r="AB154" s="204"/>
      <c r="AC154" s="204"/>
      <c r="AD154" s="204"/>
      <c r="AF154" s="203">
        <f>Inputs!CR18</f>
        <v>0</v>
      </c>
      <c r="AG154" s="203">
        <f t="shared" ref="AG154:BL154" si="170">AF154*(1+AG$33)</f>
        <v>0</v>
      </c>
      <c r="AH154" s="203">
        <f t="shared" si="170"/>
        <v>0</v>
      </c>
      <c r="AI154" s="203">
        <f t="shared" si="170"/>
        <v>0</v>
      </c>
      <c r="AJ154" s="203">
        <f t="shared" si="170"/>
        <v>0</v>
      </c>
      <c r="AK154" s="203">
        <f t="shared" si="170"/>
        <v>0</v>
      </c>
      <c r="AL154" s="203">
        <f t="shared" si="170"/>
        <v>0</v>
      </c>
      <c r="AM154" s="203">
        <f t="shared" si="170"/>
        <v>0</v>
      </c>
      <c r="AN154" s="203">
        <f t="shared" si="170"/>
        <v>0</v>
      </c>
      <c r="AO154" s="203">
        <f t="shared" si="170"/>
        <v>0</v>
      </c>
      <c r="AP154" s="203">
        <f t="shared" si="170"/>
        <v>0</v>
      </c>
      <c r="AQ154" s="203">
        <f t="shared" si="170"/>
        <v>0</v>
      </c>
      <c r="AR154" s="203">
        <f t="shared" si="170"/>
        <v>0</v>
      </c>
      <c r="AS154" s="203">
        <f t="shared" si="170"/>
        <v>0</v>
      </c>
      <c r="AT154" s="203">
        <f t="shared" si="170"/>
        <v>0</v>
      </c>
      <c r="AU154" s="203">
        <f t="shared" si="170"/>
        <v>0</v>
      </c>
      <c r="AV154" s="203">
        <f t="shared" si="170"/>
        <v>0</v>
      </c>
      <c r="AW154" s="203">
        <f t="shared" si="170"/>
        <v>0</v>
      </c>
      <c r="AX154" s="203">
        <f t="shared" si="170"/>
        <v>0</v>
      </c>
      <c r="AY154" s="203">
        <f t="shared" si="170"/>
        <v>0</v>
      </c>
      <c r="AZ154" s="203">
        <f t="shared" si="170"/>
        <v>0</v>
      </c>
      <c r="BA154" s="203">
        <f t="shared" si="170"/>
        <v>0</v>
      </c>
      <c r="BB154" s="203">
        <f t="shared" si="170"/>
        <v>0</v>
      </c>
      <c r="BC154" s="203">
        <f t="shared" si="170"/>
        <v>0</v>
      </c>
      <c r="BD154" s="203">
        <f t="shared" si="170"/>
        <v>0</v>
      </c>
      <c r="BE154" s="203">
        <f t="shared" si="170"/>
        <v>0</v>
      </c>
      <c r="BF154" s="203">
        <f t="shared" si="170"/>
        <v>0</v>
      </c>
      <c r="BG154" s="203">
        <f t="shared" si="170"/>
        <v>0</v>
      </c>
      <c r="BH154" s="203">
        <f t="shared" si="170"/>
        <v>0</v>
      </c>
      <c r="BI154" s="203">
        <f t="shared" si="170"/>
        <v>0</v>
      </c>
      <c r="BJ154" s="203">
        <f t="shared" si="170"/>
        <v>0</v>
      </c>
      <c r="BK154" s="203">
        <f t="shared" si="170"/>
        <v>0</v>
      </c>
      <c r="BL154" s="203">
        <f t="shared" si="170"/>
        <v>0</v>
      </c>
      <c r="BM154" s="203">
        <f t="shared" ref="BM154:CM154" si="171">BL154*(1+BM$33)</f>
        <v>0</v>
      </c>
      <c r="BN154" s="203">
        <f t="shared" si="171"/>
        <v>0</v>
      </c>
      <c r="BO154" s="203">
        <f t="shared" si="171"/>
        <v>0</v>
      </c>
      <c r="BP154" s="203">
        <f t="shared" si="171"/>
        <v>0</v>
      </c>
      <c r="BQ154" s="203">
        <f t="shared" si="171"/>
        <v>0</v>
      </c>
      <c r="BR154" s="203">
        <f t="shared" si="171"/>
        <v>0</v>
      </c>
      <c r="BS154" s="203">
        <f t="shared" si="171"/>
        <v>0</v>
      </c>
      <c r="BT154" s="203">
        <f t="shared" si="171"/>
        <v>0</v>
      </c>
      <c r="BU154" s="203">
        <f t="shared" si="171"/>
        <v>0</v>
      </c>
      <c r="BV154" s="203">
        <f t="shared" si="171"/>
        <v>0</v>
      </c>
      <c r="BW154" s="203">
        <f t="shared" si="171"/>
        <v>0</v>
      </c>
      <c r="BX154" s="203">
        <f t="shared" si="171"/>
        <v>0</v>
      </c>
      <c r="BY154" s="203">
        <f t="shared" si="171"/>
        <v>0</v>
      </c>
      <c r="BZ154" s="203">
        <f t="shared" si="171"/>
        <v>0</v>
      </c>
      <c r="CA154" s="203">
        <f t="shared" si="171"/>
        <v>0</v>
      </c>
      <c r="CB154" s="203">
        <f t="shared" si="171"/>
        <v>0</v>
      </c>
      <c r="CC154" s="203">
        <f t="shared" si="171"/>
        <v>0</v>
      </c>
      <c r="CD154" s="203">
        <f t="shared" si="171"/>
        <v>0</v>
      </c>
      <c r="CE154" s="203">
        <f t="shared" si="171"/>
        <v>0</v>
      </c>
      <c r="CF154" s="203">
        <f t="shared" si="171"/>
        <v>0</v>
      </c>
      <c r="CG154" s="203">
        <f t="shared" si="171"/>
        <v>0</v>
      </c>
      <c r="CH154" s="203">
        <f t="shared" si="171"/>
        <v>0</v>
      </c>
      <c r="CI154" s="203">
        <f t="shared" si="171"/>
        <v>0</v>
      </c>
      <c r="CJ154" s="203">
        <f t="shared" si="171"/>
        <v>0</v>
      </c>
      <c r="CK154" s="203">
        <f t="shared" si="171"/>
        <v>0</v>
      </c>
      <c r="CL154" s="203">
        <f t="shared" si="171"/>
        <v>0</v>
      </c>
      <c r="CM154" s="203">
        <f t="shared" si="171"/>
        <v>0</v>
      </c>
    </row>
    <row r="155" spans="2:91" hidden="1" x14ac:dyDescent="0.2">
      <c r="B155" s="205">
        <f>Inputs!CJ19</f>
        <v>0</v>
      </c>
      <c r="C155" s="204"/>
      <c r="D155" s="204"/>
      <c r="E155" s="204"/>
      <c r="F155" s="204"/>
      <c r="G155" s="204"/>
      <c r="H155" s="204"/>
      <c r="I155" s="204"/>
      <c r="J155" s="204"/>
      <c r="K155" s="204"/>
      <c r="L155" s="204"/>
      <c r="M155" s="204"/>
      <c r="N155" s="204"/>
      <c r="O155" s="204"/>
      <c r="P155" s="204"/>
      <c r="Q155" s="204"/>
      <c r="R155" s="204"/>
      <c r="S155" s="204"/>
      <c r="T155" s="204"/>
      <c r="U155" s="204"/>
      <c r="V155" s="204"/>
      <c r="W155" s="204"/>
      <c r="X155" s="204"/>
      <c r="Y155" s="204"/>
      <c r="Z155" s="204"/>
      <c r="AA155" s="204"/>
      <c r="AB155" s="204"/>
      <c r="AC155" s="204"/>
      <c r="AD155" s="204"/>
      <c r="AF155" s="203">
        <f>Inputs!CR19</f>
        <v>0</v>
      </c>
      <c r="AG155" s="203">
        <f t="shared" ref="AG155:BL155" si="172">AF155*(1+AG$33)</f>
        <v>0</v>
      </c>
      <c r="AH155" s="203">
        <f t="shared" si="172"/>
        <v>0</v>
      </c>
      <c r="AI155" s="203">
        <f t="shared" si="172"/>
        <v>0</v>
      </c>
      <c r="AJ155" s="203">
        <f t="shared" si="172"/>
        <v>0</v>
      </c>
      <c r="AK155" s="203">
        <f t="shared" si="172"/>
        <v>0</v>
      </c>
      <c r="AL155" s="203">
        <f t="shared" si="172"/>
        <v>0</v>
      </c>
      <c r="AM155" s="203">
        <f t="shared" si="172"/>
        <v>0</v>
      </c>
      <c r="AN155" s="203">
        <f t="shared" si="172"/>
        <v>0</v>
      </c>
      <c r="AO155" s="203">
        <f t="shared" si="172"/>
        <v>0</v>
      </c>
      <c r="AP155" s="203">
        <f t="shared" si="172"/>
        <v>0</v>
      </c>
      <c r="AQ155" s="203">
        <f t="shared" si="172"/>
        <v>0</v>
      </c>
      <c r="AR155" s="203">
        <f t="shared" si="172"/>
        <v>0</v>
      </c>
      <c r="AS155" s="203">
        <f t="shared" si="172"/>
        <v>0</v>
      </c>
      <c r="AT155" s="203">
        <f t="shared" si="172"/>
        <v>0</v>
      </c>
      <c r="AU155" s="203">
        <f t="shared" si="172"/>
        <v>0</v>
      </c>
      <c r="AV155" s="203">
        <f t="shared" si="172"/>
        <v>0</v>
      </c>
      <c r="AW155" s="203">
        <f t="shared" si="172"/>
        <v>0</v>
      </c>
      <c r="AX155" s="203">
        <f t="shared" si="172"/>
        <v>0</v>
      </c>
      <c r="AY155" s="203">
        <f t="shared" si="172"/>
        <v>0</v>
      </c>
      <c r="AZ155" s="203">
        <f t="shared" si="172"/>
        <v>0</v>
      </c>
      <c r="BA155" s="203">
        <f t="shared" si="172"/>
        <v>0</v>
      </c>
      <c r="BB155" s="203">
        <f t="shared" si="172"/>
        <v>0</v>
      </c>
      <c r="BC155" s="203">
        <f t="shared" si="172"/>
        <v>0</v>
      </c>
      <c r="BD155" s="203">
        <f t="shared" si="172"/>
        <v>0</v>
      </c>
      <c r="BE155" s="203">
        <f t="shared" si="172"/>
        <v>0</v>
      </c>
      <c r="BF155" s="203">
        <f t="shared" si="172"/>
        <v>0</v>
      </c>
      <c r="BG155" s="203">
        <f t="shared" si="172"/>
        <v>0</v>
      </c>
      <c r="BH155" s="203">
        <f t="shared" si="172"/>
        <v>0</v>
      </c>
      <c r="BI155" s="203">
        <f t="shared" si="172"/>
        <v>0</v>
      </c>
      <c r="BJ155" s="203">
        <f t="shared" si="172"/>
        <v>0</v>
      </c>
      <c r="BK155" s="203">
        <f t="shared" si="172"/>
        <v>0</v>
      </c>
      <c r="BL155" s="203">
        <f t="shared" si="172"/>
        <v>0</v>
      </c>
      <c r="BM155" s="203">
        <f t="shared" ref="BM155:CM155" si="173">BL155*(1+BM$33)</f>
        <v>0</v>
      </c>
      <c r="BN155" s="203">
        <f t="shared" si="173"/>
        <v>0</v>
      </c>
      <c r="BO155" s="203">
        <f t="shared" si="173"/>
        <v>0</v>
      </c>
      <c r="BP155" s="203">
        <f t="shared" si="173"/>
        <v>0</v>
      </c>
      <c r="BQ155" s="203">
        <f t="shared" si="173"/>
        <v>0</v>
      </c>
      <c r="BR155" s="203">
        <f t="shared" si="173"/>
        <v>0</v>
      </c>
      <c r="BS155" s="203">
        <f t="shared" si="173"/>
        <v>0</v>
      </c>
      <c r="BT155" s="203">
        <f t="shared" si="173"/>
        <v>0</v>
      </c>
      <c r="BU155" s="203">
        <f t="shared" si="173"/>
        <v>0</v>
      </c>
      <c r="BV155" s="203">
        <f t="shared" si="173"/>
        <v>0</v>
      </c>
      <c r="BW155" s="203">
        <f t="shared" si="173"/>
        <v>0</v>
      </c>
      <c r="BX155" s="203">
        <f t="shared" si="173"/>
        <v>0</v>
      </c>
      <c r="BY155" s="203">
        <f t="shared" si="173"/>
        <v>0</v>
      </c>
      <c r="BZ155" s="203">
        <f t="shared" si="173"/>
        <v>0</v>
      </c>
      <c r="CA155" s="203">
        <f t="shared" si="173"/>
        <v>0</v>
      </c>
      <c r="CB155" s="203">
        <f t="shared" si="173"/>
        <v>0</v>
      </c>
      <c r="CC155" s="203">
        <f t="shared" si="173"/>
        <v>0</v>
      </c>
      <c r="CD155" s="203">
        <f t="shared" si="173"/>
        <v>0</v>
      </c>
      <c r="CE155" s="203">
        <f t="shared" si="173"/>
        <v>0</v>
      </c>
      <c r="CF155" s="203">
        <f t="shared" si="173"/>
        <v>0</v>
      </c>
      <c r="CG155" s="203">
        <f t="shared" si="173"/>
        <v>0</v>
      </c>
      <c r="CH155" s="203">
        <f t="shared" si="173"/>
        <v>0</v>
      </c>
      <c r="CI155" s="203">
        <f t="shared" si="173"/>
        <v>0</v>
      </c>
      <c r="CJ155" s="203">
        <f t="shared" si="173"/>
        <v>0</v>
      </c>
      <c r="CK155" s="203">
        <f t="shared" si="173"/>
        <v>0</v>
      </c>
      <c r="CL155" s="203">
        <f t="shared" si="173"/>
        <v>0</v>
      </c>
      <c r="CM155" s="203">
        <f t="shared" si="173"/>
        <v>0</v>
      </c>
    </row>
    <row r="156" spans="2:91" hidden="1" x14ac:dyDescent="0.2">
      <c r="B156" s="205">
        <f>Inputs!CJ20</f>
        <v>0</v>
      </c>
      <c r="C156" s="204"/>
      <c r="D156" s="204"/>
      <c r="E156" s="204"/>
      <c r="F156" s="204"/>
      <c r="G156" s="204"/>
      <c r="H156" s="204"/>
      <c r="I156" s="204"/>
      <c r="J156" s="204"/>
      <c r="K156" s="204"/>
      <c r="L156" s="204"/>
      <c r="M156" s="204"/>
      <c r="N156" s="204"/>
      <c r="O156" s="204"/>
      <c r="P156" s="204"/>
      <c r="Q156" s="204"/>
      <c r="R156" s="204"/>
      <c r="S156" s="204"/>
      <c r="T156" s="204"/>
      <c r="U156" s="204"/>
      <c r="V156" s="204"/>
      <c r="W156" s="204"/>
      <c r="X156" s="204"/>
      <c r="Y156" s="204"/>
      <c r="Z156" s="204"/>
      <c r="AA156" s="204"/>
      <c r="AB156" s="204"/>
      <c r="AC156" s="204"/>
      <c r="AD156" s="204"/>
      <c r="AF156" s="203">
        <f>Inputs!CR20</f>
        <v>0</v>
      </c>
      <c r="AG156" s="203">
        <f t="shared" ref="AG156:BL156" si="174">AF156*(1+AG$33)</f>
        <v>0</v>
      </c>
      <c r="AH156" s="203">
        <f t="shared" si="174"/>
        <v>0</v>
      </c>
      <c r="AI156" s="203">
        <f t="shared" si="174"/>
        <v>0</v>
      </c>
      <c r="AJ156" s="203">
        <f t="shared" si="174"/>
        <v>0</v>
      </c>
      <c r="AK156" s="203">
        <f t="shared" si="174"/>
        <v>0</v>
      </c>
      <c r="AL156" s="203">
        <f t="shared" si="174"/>
        <v>0</v>
      </c>
      <c r="AM156" s="203">
        <f t="shared" si="174"/>
        <v>0</v>
      </c>
      <c r="AN156" s="203">
        <f t="shared" si="174"/>
        <v>0</v>
      </c>
      <c r="AO156" s="203">
        <f t="shared" si="174"/>
        <v>0</v>
      </c>
      <c r="AP156" s="203">
        <f t="shared" si="174"/>
        <v>0</v>
      </c>
      <c r="AQ156" s="203">
        <f t="shared" si="174"/>
        <v>0</v>
      </c>
      <c r="AR156" s="203">
        <f t="shared" si="174"/>
        <v>0</v>
      </c>
      <c r="AS156" s="203">
        <f t="shared" si="174"/>
        <v>0</v>
      </c>
      <c r="AT156" s="203">
        <f t="shared" si="174"/>
        <v>0</v>
      </c>
      <c r="AU156" s="203">
        <f t="shared" si="174"/>
        <v>0</v>
      </c>
      <c r="AV156" s="203">
        <f t="shared" si="174"/>
        <v>0</v>
      </c>
      <c r="AW156" s="203">
        <f t="shared" si="174"/>
        <v>0</v>
      </c>
      <c r="AX156" s="203">
        <f t="shared" si="174"/>
        <v>0</v>
      </c>
      <c r="AY156" s="203">
        <f t="shared" si="174"/>
        <v>0</v>
      </c>
      <c r="AZ156" s="203">
        <f t="shared" si="174"/>
        <v>0</v>
      </c>
      <c r="BA156" s="203">
        <f t="shared" si="174"/>
        <v>0</v>
      </c>
      <c r="BB156" s="203">
        <f t="shared" si="174"/>
        <v>0</v>
      </c>
      <c r="BC156" s="203">
        <f t="shared" si="174"/>
        <v>0</v>
      </c>
      <c r="BD156" s="203">
        <f t="shared" si="174"/>
        <v>0</v>
      </c>
      <c r="BE156" s="203">
        <f t="shared" si="174"/>
        <v>0</v>
      </c>
      <c r="BF156" s="203">
        <f t="shared" si="174"/>
        <v>0</v>
      </c>
      <c r="BG156" s="203">
        <f t="shared" si="174"/>
        <v>0</v>
      </c>
      <c r="BH156" s="203">
        <f t="shared" si="174"/>
        <v>0</v>
      </c>
      <c r="BI156" s="203">
        <f t="shared" si="174"/>
        <v>0</v>
      </c>
      <c r="BJ156" s="203">
        <f t="shared" si="174"/>
        <v>0</v>
      </c>
      <c r="BK156" s="203">
        <f t="shared" si="174"/>
        <v>0</v>
      </c>
      <c r="BL156" s="203">
        <f t="shared" si="174"/>
        <v>0</v>
      </c>
      <c r="BM156" s="203">
        <f t="shared" ref="BM156:CM156" si="175">BL156*(1+BM$33)</f>
        <v>0</v>
      </c>
      <c r="BN156" s="203">
        <f t="shared" si="175"/>
        <v>0</v>
      </c>
      <c r="BO156" s="203">
        <f t="shared" si="175"/>
        <v>0</v>
      </c>
      <c r="BP156" s="203">
        <f t="shared" si="175"/>
        <v>0</v>
      </c>
      <c r="BQ156" s="203">
        <f t="shared" si="175"/>
        <v>0</v>
      </c>
      <c r="BR156" s="203">
        <f t="shared" si="175"/>
        <v>0</v>
      </c>
      <c r="BS156" s="203">
        <f t="shared" si="175"/>
        <v>0</v>
      </c>
      <c r="BT156" s="203">
        <f t="shared" si="175"/>
        <v>0</v>
      </c>
      <c r="BU156" s="203">
        <f t="shared" si="175"/>
        <v>0</v>
      </c>
      <c r="BV156" s="203">
        <f t="shared" si="175"/>
        <v>0</v>
      </c>
      <c r="BW156" s="203">
        <f t="shared" si="175"/>
        <v>0</v>
      </c>
      <c r="BX156" s="203">
        <f t="shared" si="175"/>
        <v>0</v>
      </c>
      <c r="BY156" s="203">
        <f t="shared" si="175"/>
        <v>0</v>
      </c>
      <c r="BZ156" s="203">
        <f t="shared" si="175"/>
        <v>0</v>
      </c>
      <c r="CA156" s="203">
        <f t="shared" si="175"/>
        <v>0</v>
      </c>
      <c r="CB156" s="203">
        <f t="shared" si="175"/>
        <v>0</v>
      </c>
      <c r="CC156" s="203">
        <f t="shared" si="175"/>
        <v>0</v>
      </c>
      <c r="CD156" s="203">
        <f t="shared" si="175"/>
        <v>0</v>
      </c>
      <c r="CE156" s="203">
        <f t="shared" si="175"/>
        <v>0</v>
      </c>
      <c r="CF156" s="203">
        <f t="shared" si="175"/>
        <v>0</v>
      </c>
      <c r="CG156" s="203">
        <f t="shared" si="175"/>
        <v>0</v>
      </c>
      <c r="CH156" s="203">
        <f t="shared" si="175"/>
        <v>0</v>
      </c>
      <c r="CI156" s="203">
        <f t="shared" si="175"/>
        <v>0</v>
      </c>
      <c r="CJ156" s="203">
        <f t="shared" si="175"/>
        <v>0</v>
      </c>
      <c r="CK156" s="203">
        <f t="shared" si="175"/>
        <v>0</v>
      </c>
      <c r="CL156" s="203">
        <f t="shared" si="175"/>
        <v>0</v>
      </c>
      <c r="CM156" s="203">
        <f t="shared" si="175"/>
        <v>0</v>
      </c>
    </row>
    <row r="157" spans="2:91" hidden="1" x14ac:dyDescent="0.2">
      <c r="B157" s="205">
        <f>Inputs!CJ21</f>
        <v>0</v>
      </c>
      <c r="C157" s="204"/>
      <c r="D157" s="204"/>
      <c r="E157" s="204"/>
      <c r="F157" s="204"/>
      <c r="G157" s="204"/>
      <c r="H157" s="204"/>
      <c r="I157" s="204"/>
      <c r="J157" s="204"/>
      <c r="K157" s="204"/>
      <c r="L157" s="204"/>
      <c r="M157" s="204"/>
      <c r="N157" s="204"/>
      <c r="O157" s="204"/>
      <c r="P157" s="204"/>
      <c r="Q157" s="204"/>
      <c r="R157" s="204"/>
      <c r="S157" s="204"/>
      <c r="T157" s="204"/>
      <c r="U157" s="204"/>
      <c r="V157" s="204"/>
      <c r="W157" s="204"/>
      <c r="X157" s="204"/>
      <c r="Y157" s="204"/>
      <c r="Z157" s="204"/>
      <c r="AA157" s="204"/>
      <c r="AB157" s="204"/>
      <c r="AC157" s="204"/>
      <c r="AD157" s="204"/>
      <c r="AF157" s="203">
        <f>Inputs!CR21</f>
        <v>0</v>
      </c>
      <c r="AG157" s="203">
        <f t="shared" ref="AG157:BL157" si="176">AF157*(1+AG$33)</f>
        <v>0</v>
      </c>
      <c r="AH157" s="203">
        <f t="shared" si="176"/>
        <v>0</v>
      </c>
      <c r="AI157" s="203">
        <f t="shared" si="176"/>
        <v>0</v>
      </c>
      <c r="AJ157" s="203">
        <f t="shared" si="176"/>
        <v>0</v>
      </c>
      <c r="AK157" s="203">
        <f t="shared" si="176"/>
        <v>0</v>
      </c>
      <c r="AL157" s="203">
        <f t="shared" si="176"/>
        <v>0</v>
      </c>
      <c r="AM157" s="203">
        <f t="shared" si="176"/>
        <v>0</v>
      </c>
      <c r="AN157" s="203">
        <f t="shared" si="176"/>
        <v>0</v>
      </c>
      <c r="AO157" s="203">
        <f t="shared" si="176"/>
        <v>0</v>
      </c>
      <c r="AP157" s="203">
        <f t="shared" si="176"/>
        <v>0</v>
      </c>
      <c r="AQ157" s="203">
        <f t="shared" si="176"/>
        <v>0</v>
      </c>
      <c r="AR157" s="203">
        <f t="shared" si="176"/>
        <v>0</v>
      </c>
      <c r="AS157" s="203">
        <f t="shared" si="176"/>
        <v>0</v>
      </c>
      <c r="AT157" s="203">
        <f t="shared" si="176"/>
        <v>0</v>
      </c>
      <c r="AU157" s="203">
        <f t="shared" si="176"/>
        <v>0</v>
      </c>
      <c r="AV157" s="203">
        <f t="shared" si="176"/>
        <v>0</v>
      </c>
      <c r="AW157" s="203">
        <f t="shared" si="176"/>
        <v>0</v>
      </c>
      <c r="AX157" s="203">
        <f t="shared" si="176"/>
        <v>0</v>
      </c>
      <c r="AY157" s="203">
        <f t="shared" si="176"/>
        <v>0</v>
      </c>
      <c r="AZ157" s="203">
        <f t="shared" si="176"/>
        <v>0</v>
      </c>
      <c r="BA157" s="203">
        <f t="shared" si="176"/>
        <v>0</v>
      </c>
      <c r="BB157" s="203">
        <f t="shared" si="176"/>
        <v>0</v>
      </c>
      <c r="BC157" s="203">
        <f t="shared" si="176"/>
        <v>0</v>
      </c>
      <c r="BD157" s="203">
        <f t="shared" si="176"/>
        <v>0</v>
      </c>
      <c r="BE157" s="203">
        <f t="shared" si="176"/>
        <v>0</v>
      </c>
      <c r="BF157" s="203">
        <f t="shared" si="176"/>
        <v>0</v>
      </c>
      <c r="BG157" s="203">
        <f t="shared" si="176"/>
        <v>0</v>
      </c>
      <c r="BH157" s="203">
        <f t="shared" si="176"/>
        <v>0</v>
      </c>
      <c r="BI157" s="203">
        <f t="shared" si="176"/>
        <v>0</v>
      </c>
      <c r="BJ157" s="203">
        <f t="shared" si="176"/>
        <v>0</v>
      </c>
      <c r="BK157" s="203">
        <f t="shared" si="176"/>
        <v>0</v>
      </c>
      <c r="BL157" s="203">
        <f t="shared" si="176"/>
        <v>0</v>
      </c>
      <c r="BM157" s="203">
        <f t="shared" ref="BM157:CM157" si="177">BL157*(1+BM$33)</f>
        <v>0</v>
      </c>
      <c r="BN157" s="203">
        <f t="shared" si="177"/>
        <v>0</v>
      </c>
      <c r="BO157" s="203">
        <f t="shared" si="177"/>
        <v>0</v>
      </c>
      <c r="BP157" s="203">
        <f t="shared" si="177"/>
        <v>0</v>
      </c>
      <c r="BQ157" s="203">
        <f t="shared" si="177"/>
        <v>0</v>
      </c>
      <c r="BR157" s="203">
        <f t="shared" si="177"/>
        <v>0</v>
      </c>
      <c r="BS157" s="203">
        <f t="shared" si="177"/>
        <v>0</v>
      </c>
      <c r="BT157" s="203">
        <f t="shared" si="177"/>
        <v>0</v>
      </c>
      <c r="BU157" s="203">
        <f t="shared" si="177"/>
        <v>0</v>
      </c>
      <c r="BV157" s="203">
        <f t="shared" si="177"/>
        <v>0</v>
      </c>
      <c r="BW157" s="203">
        <f t="shared" si="177"/>
        <v>0</v>
      </c>
      <c r="BX157" s="203">
        <f t="shared" si="177"/>
        <v>0</v>
      </c>
      <c r="BY157" s="203">
        <f t="shared" si="177"/>
        <v>0</v>
      </c>
      <c r="BZ157" s="203">
        <f t="shared" si="177"/>
        <v>0</v>
      </c>
      <c r="CA157" s="203">
        <f t="shared" si="177"/>
        <v>0</v>
      </c>
      <c r="CB157" s="203">
        <f t="shared" si="177"/>
        <v>0</v>
      </c>
      <c r="CC157" s="203">
        <f t="shared" si="177"/>
        <v>0</v>
      </c>
      <c r="CD157" s="203">
        <f t="shared" si="177"/>
        <v>0</v>
      </c>
      <c r="CE157" s="203">
        <f t="shared" si="177"/>
        <v>0</v>
      </c>
      <c r="CF157" s="203">
        <f t="shared" si="177"/>
        <v>0</v>
      </c>
      <c r="CG157" s="203">
        <f t="shared" si="177"/>
        <v>0</v>
      </c>
      <c r="CH157" s="203">
        <f t="shared" si="177"/>
        <v>0</v>
      </c>
      <c r="CI157" s="203">
        <f t="shared" si="177"/>
        <v>0</v>
      </c>
      <c r="CJ157" s="203">
        <f t="shared" si="177"/>
        <v>0</v>
      </c>
      <c r="CK157" s="203">
        <f t="shared" si="177"/>
        <v>0</v>
      </c>
      <c r="CL157" s="203">
        <f t="shared" si="177"/>
        <v>0</v>
      </c>
      <c r="CM157" s="203">
        <f t="shared" si="177"/>
        <v>0</v>
      </c>
    </row>
    <row r="158" spans="2:91" hidden="1" x14ac:dyDescent="0.2">
      <c r="B158" s="205">
        <f>Inputs!CJ22</f>
        <v>0</v>
      </c>
      <c r="C158" s="204"/>
      <c r="D158" s="204"/>
      <c r="E158" s="204"/>
      <c r="F158" s="204"/>
      <c r="G158" s="204"/>
      <c r="H158" s="204"/>
      <c r="I158" s="204"/>
      <c r="J158" s="204"/>
      <c r="K158" s="204"/>
      <c r="L158" s="204"/>
      <c r="M158" s="204"/>
      <c r="N158" s="204"/>
      <c r="O158" s="204"/>
      <c r="P158" s="204"/>
      <c r="Q158" s="204"/>
      <c r="R158" s="204"/>
      <c r="S158" s="204"/>
      <c r="T158" s="204"/>
      <c r="U158" s="204"/>
      <c r="V158" s="204"/>
      <c r="W158" s="204"/>
      <c r="X158" s="204"/>
      <c r="Y158" s="204"/>
      <c r="Z158" s="204"/>
      <c r="AA158" s="204"/>
      <c r="AB158" s="204"/>
      <c r="AC158" s="204"/>
      <c r="AD158" s="204"/>
      <c r="AF158" s="203">
        <f>Inputs!CR22</f>
        <v>0</v>
      </c>
      <c r="AG158" s="203">
        <f t="shared" ref="AG158:BL158" si="178">AF158*(1+AG$33)</f>
        <v>0</v>
      </c>
      <c r="AH158" s="203">
        <f t="shared" si="178"/>
        <v>0</v>
      </c>
      <c r="AI158" s="203">
        <f t="shared" si="178"/>
        <v>0</v>
      </c>
      <c r="AJ158" s="203">
        <f t="shared" si="178"/>
        <v>0</v>
      </c>
      <c r="AK158" s="203">
        <f t="shared" si="178"/>
        <v>0</v>
      </c>
      <c r="AL158" s="203">
        <f t="shared" si="178"/>
        <v>0</v>
      </c>
      <c r="AM158" s="203">
        <f t="shared" si="178"/>
        <v>0</v>
      </c>
      <c r="AN158" s="203">
        <f t="shared" si="178"/>
        <v>0</v>
      </c>
      <c r="AO158" s="203">
        <f t="shared" si="178"/>
        <v>0</v>
      </c>
      <c r="AP158" s="203">
        <f t="shared" si="178"/>
        <v>0</v>
      </c>
      <c r="AQ158" s="203">
        <f t="shared" si="178"/>
        <v>0</v>
      </c>
      <c r="AR158" s="203">
        <f t="shared" si="178"/>
        <v>0</v>
      </c>
      <c r="AS158" s="203">
        <f t="shared" si="178"/>
        <v>0</v>
      </c>
      <c r="AT158" s="203">
        <f t="shared" si="178"/>
        <v>0</v>
      </c>
      <c r="AU158" s="203">
        <f t="shared" si="178"/>
        <v>0</v>
      </c>
      <c r="AV158" s="203">
        <f t="shared" si="178"/>
        <v>0</v>
      </c>
      <c r="AW158" s="203">
        <f t="shared" si="178"/>
        <v>0</v>
      </c>
      <c r="AX158" s="203">
        <f t="shared" si="178"/>
        <v>0</v>
      </c>
      <c r="AY158" s="203">
        <f t="shared" si="178"/>
        <v>0</v>
      </c>
      <c r="AZ158" s="203">
        <f t="shared" si="178"/>
        <v>0</v>
      </c>
      <c r="BA158" s="203">
        <f t="shared" si="178"/>
        <v>0</v>
      </c>
      <c r="BB158" s="203">
        <f t="shared" si="178"/>
        <v>0</v>
      </c>
      <c r="BC158" s="203">
        <f t="shared" si="178"/>
        <v>0</v>
      </c>
      <c r="BD158" s="203">
        <f t="shared" si="178"/>
        <v>0</v>
      </c>
      <c r="BE158" s="203">
        <f t="shared" si="178"/>
        <v>0</v>
      </c>
      <c r="BF158" s="203">
        <f t="shared" si="178"/>
        <v>0</v>
      </c>
      <c r="BG158" s="203">
        <f t="shared" si="178"/>
        <v>0</v>
      </c>
      <c r="BH158" s="203">
        <f t="shared" si="178"/>
        <v>0</v>
      </c>
      <c r="BI158" s="203">
        <f t="shared" si="178"/>
        <v>0</v>
      </c>
      <c r="BJ158" s="203">
        <f t="shared" si="178"/>
        <v>0</v>
      </c>
      <c r="BK158" s="203">
        <f t="shared" si="178"/>
        <v>0</v>
      </c>
      <c r="BL158" s="203">
        <f t="shared" si="178"/>
        <v>0</v>
      </c>
      <c r="BM158" s="203">
        <f t="shared" ref="BM158:CM158" si="179">BL158*(1+BM$33)</f>
        <v>0</v>
      </c>
      <c r="BN158" s="203">
        <f t="shared" si="179"/>
        <v>0</v>
      </c>
      <c r="BO158" s="203">
        <f t="shared" si="179"/>
        <v>0</v>
      </c>
      <c r="BP158" s="203">
        <f t="shared" si="179"/>
        <v>0</v>
      </c>
      <c r="BQ158" s="203">
        <f t="shared" si="179"/>
        <v>0</v>
      </c>
      <c r="BR158" s="203">
        <f t="shared" si="179"/>
        <v>0</v>
      </c>
      <c r="BS158" s="203">
        <f t="shared" si="179"/>
        <v>0</v>
      </c>
      <c r="BT158" s="203">
        <f t="shared" si="179"/>
        <v>0</v>
      </c>
      <c r="BU158" s="203">
        <f t="shared" si="179"/>
        <v>0</v>
      </c>
      <c r="BV158" s="203">
        <f t="shared" si="179"/>
        <v>0</v>
      </c>
      <c r="BW158" s="203">
        <f t="shared" si="179"/>
        <v>0</v>
      </c>
      <c r="BX158" s="203">
        <f t="shared" si="179"/>
        <v>0</v>
      </c>
      <c r="BY158" s="203">
        <f t="shared" si="179"/>
        <v>0</v>
      </c>
      <c r="BZ158" s="203">
        <f t="shared" si="179"/>
        <v>0</v>
      </c>
      <c r="CA158" s="203">
        <f t="shared" si="179"/>
        <v>0</v>
      </c>
      <c r="CB158" s="203">
        <f t="shared" si="179"/>
        <v>0</v>
      </c>
      <c r="CC158" s="203">
        <f t="shared" si="179"/>
        <v>0</v>
      </c>
      <c r="CD158" s="203">
        <f t="shared" si="179"/>
        <v>0</v>
      </c>
      <c r="CE158" s="203">
        <f t="shared" si="179"/>
        <v>0</v>
      </c>
      <c r="CF158" s="203">
        <f t="shared" si="179"/>
        <v>0</v>
      </c>
      <c r="CG158" s="203">
        <f t="shared" si="179"/>
        <v>0</v>
      </c>
      <c r="CH158" s="203">
        <f t="shared" si="179"/>
        <v>0</v>
      </c>
      <c r="CI158" s="203">
        <f t="shared" si="179"/>
        <v>0</v>
      </c>
      <c r="CJ158" s="203">
        <f t="shared" si="179"/>
        <v>0</v>
      </c>
      <c r="CK158" s="203">
        <f t="shared" si="179"/>
        <v>0</v>
      </c>
      <c r="CL158" s="203">
        <f t="shared" si="179"/>
        <v>0</v>
      </c>
      <c r="CM158" s="203">
        <f t="shared" si="179"/>
        <v>0</v>
      </c>
    </row>
    <row r="159" spans="2:91" hidden="1" x14ac:dyDescent="0.2">
      <c r="B159" s="205">
        <f>Inputs!CJ23</f>
        <v>0</v>
      </c>
      <c r="C159" s="204"/>
      <c r="D159" s="204"/>
      <c r="E159" s="204"/>
      <c r="F159" s="204"/>
      <c r="G159" s="204"/>
      <c r="H159" s="204"/>
      <c r="I159" s="204"/>
      <c r="J159" s="204"/>
      <c r="K159" s="204"/>
      <c r="L159" s="204"/>
      <c r="M159" s="204"/>
      <c r="N159" s="204"/>
      <c r="O159" s="204"/>
      <c r="P159" s="204"/>
      <c r="Q159" s="204"/>
      <c r="R159" s="204"/>
      <c r="S159" s="204"/>
      <c r="T159" s="204"/>
      <c r="U159" s="204"/>
      <c r="V159" s="204"/>
      <c r="W159" s="204"/>
      <c r="X159" s="204"/>
      <c r="Y159" s="204"/>
      <c r="Z159" s="204"/>
      <c r="AA159" s="204"/>
      <c r="AB159" s="204"/>
      <c r="AC159" s="204"/>
      <c r="AD159" s="204"/>
      <c r="AF159" s="203">
        <f>Inputs!CR23</f>
        <v>0</v>
      </c>
      <c r="AG159" s="203">
        <f t="shared" ref="AG159:BL159" si="180">AF159*(1+AG$33)</f>
        <v>0</v>
      </c>
      <c r="AH159" s="203">
        <f t="shared" si="180"/>
        <v>0</v>
      </c>
      <c r="AI159" s="203">
        <f t="shared" si="180"/>
        <v>0</v>
      </c>
      <c r="AJ159" s="203">
        <f t="shared" si="180"/>
        <v>0</v>
      </c>
      <c r="AK159" s="203">
        <f t="shared" si="180"/>
        <v>0</v>
      </c>
      <c r="AL159" s="203">
        <f t="shared" si="180"/>
        <v>0</v>
      </c>
      <c r="AM159" s="203">
        <f t="shared" si="180"/>
        <v>0</v>
      </c>
      <c r="AN159" s="203">
        <f t="shared" si="180"/>
        <v>0</v>
      </c>
      <c r="AO159" s="203">
        <f t="shared" si="180"/>
        <v>0</v>
      </c>
      <c r="AP159" s="203">
        <f t="shared" si="180"/>
        <v>0</v>
      </c>
      <c r="AQ159" s="203">
        <f t="shared" si="180"/>
        <v>0</v>
      </c>
      <c r="AR159" s="203">
        <f t="shared" si="180"/>
        <v>0</v>
      </c>
      <c r="AS159" s="203">
        <f t="shared" si="180"/>
        <v>0</v>
      </c>
      <c r="AT159" s="203">
        <f t="shared" si="180"/>
        <v>0</v>
      </c>
      <c r="AU159" s="203">
        <f t="shared" si="180"/>
        <v>0</v>
      </c>
      <c r="AV159" s="203">
        <f t="shared" si="180"/>
        <v>0</v>
      </c>
      <c r="AW159" s="203">
        <f t="shared" si="180"/>
        <v>0</v>
      </c>
      <c r="AX159" s="203">
        <f t="shared" si="180"/>
        <v>0</v>
      </c>
      <c r="AY159" s="203">
        <f t="shared" si="180"/>
        <v>0</v>
      </c>
      <c r="AZ159" s="203">
        <f t="shared" si="180"/>
        <v>0</v>
      </c>
      <c r="BA159" s="203">
        <f t="shared" si="180"/>
        <v>0</v>
      </c>
      <c r="BB159" s="203">
        <f t="shared" si="180"/>
        <v>0</v>
      </c>
      <c r="BC159" s="203">
        <f t="shared" si="180"/>
        <v>0</v>
      </c>
      <c r="BD159" s="203">
        <f t="shared" si="180"/>
        <v>0</v>
      </c>
      <c r="BE159" s="203">
        <f t="shared" si="180"/>
        <v>0</v>
      </c>
      <c r="BF159" s="203">
        <f t="shared" si="180"/>
        <v>0</v>
      </c>
      <c r="BG159" s="203">
        <f t="shared" si="180"/>
        <v>0</v>
      </c>
      <c r="BH159" s="203">
        <f t="shared" si="180"/>
        <v>0</v>
      </c>
      <c r="BI159" s="203">
        <f t="shared" si="180"/>
        <v>0</v>
      </c>
      <c r="BJ159" s="203">
        <f t="shared" si="180"/>
        <v>0</v>
      </c>
      <c r="BK159" s="203">
        <f t="shared" si="180"/>
        <v>0</v>
      </c>
      <c r="BL159" s="203">
        <f t="shared" si="180"/>
        <v>0</v>
      </c>
      <c r="BM159" s="203">
        <f t="shared" ref="BM159:CM159" si="181">BL159*(1+BM$33)</f>
        <v>0</v>
      </c>
      <c r="BN159" s="203">
        <f t="shared" si="181"/>
        <v>0</v>
      </c>
      <c r="BO159" s="203">
        <f t="shared" si="181"/>
        <v>0</v>
      </c>
      <c r="BP159" s="203">
        <f t="shared" si="181"/>
        <v>0</v>
      </c>
      <c r="BQ159" s="203">
        <f t="shared" si="181"/>
        <v>0</v>
      </c>
      <c r="BR159" s="203">
        <f t="shared" si="181"/>
        <v>0</v>
      </c>
      <c r="BS159" s="203">
        <f t="shared" si="181"/>
        <v>0</v>
      </c>
      <c r="BT159" s="203">
        <f t="shared" si="181"/>
        <v>0</v>
      </c>
      <c r="BU159" s="203">
        <f t="shared" si="181"/>
        <v>0</v>
      </c>
      <c r="BV159" s="203">
        <f t="shared" si="181"/>
        <v>0</v>
      </c>
      <c r="BW159" s="203">
        <f t="shared" si="181"/>
        <v>0</v>
      </c>
      <c r="BX159" s="203">
        <f t="shared" si="181"/>
        <v>0</v>
      </c>
      <c r="BY159" s="203">
        <f t="shared" si="181"/>
        <v>0</v>
      </c>
      <c r="BZ159" s="203">
        <f t="shared" si="181"/>
        <v>0</v>
      </c>
      <c r="CA159" s="203">
        <f t="shared" si="181"/>
        <v>0</v>
      </c>
      <c r="CB159" s="203">
        <f t="shared" si="181"/>
        <v>0</v>
      </c>
      <c r="CC159" s="203">
        <f t="shared" si="181"/>
        <v>0</v>
      </c>
      <c r="CD159" s="203">
        <f t="shared" si="181"/>
        <v>0</v>
      </c>
      <c r="CE159" s="203">
        <f t="shared" si="181"/>
        <v>0</v>
      </c>
      <c r="CF159" s="203">
        <f t="shared" si="181"/>
        <v>0</v>
      </c>
      <c r="CG159" s="203">
        <f t="shared" si="181"/>
        <v>0</v>
      </c>
      <c r="CH159" s="203">
        <f t="shared" si="181"/>
        <v>0</v>
      </c>
      <c r="CI159" s="203">
        <f t="shared" si="181"/>
        <v>0</v>
      </c>
      <c r="CJ159" s="203">
        <f t="shared" si="181"/>
        <v>0</v>
      </c>
      <c r="CK159" s="203">
        <f t="shared" si="181"/>
        <v>0</v>
      </c>
      <c r="CL159" s="203">
        <f t="shared" si="181"/>
        <v>0</v>
      </c>
      <c r="CM159" s="203">
        <f t="shared" si="181"/>
        <v>0</v>
      </c>
    </row>
    <row r="160" spans="2:91" hidden="1" x14ac:dyDescent="0.2">
      <c r="B160" s="205">
        <f>Inputs!CJ24</f>
        <v>0</v>
      </c>
      <c r="C160" s="204"/>
      <c r="D160" s="204"/>
      <c r="E160" s="204"/>
      <c r="F160" s="204"/>
      <c r="G160" s="204"/>
      <c r="H160" s="204"/>
      <c r="I160" s="204"/>
      <c r="J160" s="204"/>
      <c r="K160" s="204"/>
      <c r="L160" s="204"/>
      <c r="M160" s="204"/>
      <c r="N160" s="204"/>
      <c r="O160" s="204"/>
      <c r="P160" s="204"/>
      <c r="Q160" s="204"/>
      <c r="R160" s="204"/>
      <c r="S160" s="204"/>
      <c r="T160" s="204"/>
      <c r="U160" s="204"/>
      <c r="V160" s="204"/>
      <c r="W160" s="204"/>
      <c r="X160" s="204"/>
      <c r="Y160" s="204"/>
      <c r="Z160" s="204"/>
      <c r="AA160" s="204"/>
      <c r="AB160" s="204"/>
      <c r="AC160" s="204"/>
      <c r="AD160" s="204"/>
      <c r="AF160" s="203">
        <f>Inputs!CR24</f>
        <v>0</v>
      </c>
      <c r="AG160" s="203">
        <f t="shared" ref="AG160:BL160" si="182">AF160*(1+AG$33)</f>
        <v>0</v>
      </c>
      <c r="AH160" s="203">
        <f t="shared" si="182"/>
        <v>0</v>
      </c>
      <c r="AI160" s="203">
        <f t="shared" si="182"/>
        <v>0</v>
      </c>
      <c r="AJ160" s="203">
        <f t="shared" si="182"/>
        <v>0</v>
      </c>
      <c r="AK160" s="203">
        <f t="shared" si="182"/>
        <v>0</v>
      </c>
      <c r="AL160" s="203">
        <f t="shared" si="182"/>
        <v>0</v>
      </c>
      <c r="AM160" s="203">
        <f t="shared" si="182"/>
        <v>0</v>
      </c>
      <c r="AN160" s="203">
        <f t="shared" si="182"/>
        <v>0</v>
      </c>
      <c r="AO160" s="203">
        <f t="shared" si="182"/>
        <v>0</v>
      </c>
      <c r="AP160" s="203">
        <f t="shared" si="182"/>
        <v>0</v>
      </c>
      <c r="AQ160" s="203">
        <f t="shared" si="182"/>
        <v>0</v>
      </c>
      <c r="AR160" s="203">
        <f t="shared" si="182"/>
        <v>0</v>
      </c>
      <c r="AS160" s="203">
        <f t="shared" si="182"/>
        <v>0</v>
      </c>
      <c r="AT160" s="203">
        <f t="shared" si="182"/>
        <v>0</v>
      </c>
      <c r="AU160" s="203">
        <f t="shared" si="182"/>
        <v>0</v>
      </c>
      <c r="AV160" s="203">
        <f t="shared" si="182"/>
        <v>0</v>
      </c>
      <c r="AW160" s="203">
        <f t="shared" si="182"/>
        <v>0</v>
      </c>
      <c r="AX160" s="203">
        <f t="shared" si="182"/>
        <v>0</v>
      </c>
      <c r="AY160" s="203">
        <f t="shared" si="182"/>
        <v>0</v>
      </c>
      <c r="AZ160" s="203">
        <f t="shared" si="182"/>
        <v>0</v>
      </c>
      <c r="BA160" s="203">
        <f t="shared" si="182"/>
        <v>0</v>
      </c>
      <c r="BB160" s="203">
        <f t="shared" si="182"/>
        <v>0</v>
      </c>
      <c r="BC160" s="203">
        <f t="shared" si="182"/>
        <v>0</v>
      </c>
      <c r="BD160" s="203">
        <f t="shared" si="182"/>
        <v>0</v>
      </c>
      <c r="BE160" s="203">
        <f t="shared" si="182"/>
        <v>0</v>
      </c>
      <c r="BF160" s="203">
        <f t="shared" si="182"/>
        <v>0</v>
      </c>
      <c r="BG160" s="203">
        <f t="shared" si="182"/>
        <v>0</v>
      </c>
      <c r="BH160" s="203">
        <f t="shared" si="182"/>
        <v>0</v>
      </c>
      <c r="BI160" s="203">
        <f t="shared" si="182"/>
        <v>0</v>
      </c>
      <c r="BJ160" s="203">
        <f t="shared" si="182"/>
        <v>0</v>
      </c>
      <c r="BK160" s="203">
        <f t="shared" si="182"/>
        <v>0</v>
      </c>
      <c r="BL160" s="203">
        <f t="shared" si="182"/>
        <v>0</v>
      </c>
      <c r="BM160" s="203">
        <f t="shared" ref="BM160:CM160" si="183">BL160*(1+BM$33)</f>
        <v>0</v>
      </c>
      <c r="BN160" s="203">
        <f t="shared" si="183"/>
        <v>0</v>
      </c>
      <c r="BO160" s="203">
        <f t="shared" si="183"/>
        <v>0</v>
      </c>
      <c r="BP160" s="203">
        <f t="shared" si="183"/>
        <v>0</v>
      </c>
      <c r="BQ160" s="203">
        <f t="shared" si="183"/>
        <v>0</v>
      </c>
      <c r="BR160" s="203">
        <f t="shared" si="183"/>
        <v>0</v>
      </c>
      <c r="BS160" s="203">
        <f t="shared" si="183"/>
        <v>0</v>
      </c>
      <c r="BT160" s="203">
        <f t="shared" si="183"/>
        <v>0</v>
      </c>
      <c r="BU160" s="203">
        <f t="shared" si="183"/>
        <v>0</v>
      </c>
      <c r="BV160" s="203">
        <f t="shared" si="183"/>
        <v>0</v>
      </c>
      <c r="BW160" s="203">
        <f t="shared" si="183"/>
        <v>0</v>
      </c>
      <c r="BX160" s="203">
        <f t="shared" si="183"/>
        <v>0</v>
      </c>
      <c r="BY160" s="203">
        <f t="shared" si="183"/>
        <v>0</v>
      </c>
      <c r="BZ160" s="203">
        <f t="shared" si="183"/>
        <v>0</v>
      </c>
      <c r="CA160" s="203">
        <f t="shared" si="183"/>
        <v>0</v>
      </c>
      <c r="CB160" s="203">
        <f t="shared" si="183"/>
        <v>0</v>
      </c>
      <c r="CC160" s="203">
        <f t="shared" si="183"/>
        <v>0</v>
      </c>
      <c r="CD160" s="203">
        <f t="shared" si="183"/>
        <v>0</v>
      </c>
      <c r="CE160" s="203">
        <f t="shared" si="183"/>
        <v>0</v>
      </c>
      <c r="CF160" s="203">
        <f t="shared" si="183"/>
        <v>0</v>
      </c>
      <c r="CG160" s="203">
        <f t="shared" si="183"/>
        <v>0</v>
      </c>
      <c r="CH160" s="203">
        <f t="shared" si="183"/>
        <v>0</v>
      </c>
      <c r="CI160" s="203">
        <f t="shared" si="183"/>
        <v>0</v>
      </c>
      <c r="CJ160" s="203">
        <f t="shared" si="183"/>
        <v>0</v>
      </c>
      <c r="CK160" s="203">
        <f t="shared" si="183"/>
        <v>0</v>
      </c>
      <c r="CL160" s="203">
        <f t="shared" si="183"/>
        <v>0</v>
      </c>
      <c r="CM160" s="203">
        <f t="shared" si="183"/>
        <v>0</v>
      </c>
    </row>
    <row r="161" spans="2:91" hidden="1" x14ac:dyDescent="0.2">
      <c r="B161" s="205">
        <f>Inputs!CJ25</f>
        <v>0</v>
      </c>
      <c r="C161" s="204"/>
      <c r="D161" s="204"/>
      <c r="E161" s="204"/>
      <c r="F161" s="204"/>
      <c r="G161" s="204"/>
      <c r="H161" s="204"/>
      <c r="I161" s="204"/>
      <c r="J161" s="204"/>
      <c r="K161" s="204"/>
      <c r="L161" s="204"/>
      <c r="M161" s="204"/>
      <c r="N161" s="204"/>
      <c r="O161" s="204"/>
      <c r="P161" s="204"/>
      <c r="Q161" s="204"/>
      <c r="R161" s="204"/>
      <c r="S161" s="204"/>
      <c r="T161" s="204"/>
      <c r="U161" s="204"/>
      <c r="V161" s="204"/>
      <c r="W161" s="204"/>
      <c r="X161" s="204"/>
      <c r="Y161" s="204"/>
      <c r="Z161" s="204"/>
      <c r="AA161" s="204"/>
      <c r="AB161" s="204"/>
      <c r="AC161" s="204"/>
      <c r="AD161" s="204"/>
      <c r="AF161" s="203">
        <f>Inputs!CR25</f>
        <v>0</v>
      </c>
      <c r="AG161" s="203">
        <f t="shared" ref="AG161:BL161" si="184">AF161*(1+AG$33)</f>
        <v>0</v>
      </c>
      <c r="AH161" s="203">
        <f t="shared" si="184"/>
        <v>0</v>
      </c>
      <c r="AI161" s="203">
        <f t="shared" si="184"/>
        <v>0</v>
      </c>
      <c r="AJ161" s="203">
        <f t="shared" si="184"/>
        <v>0</v>
      </c>
      <c r="AK161" s="203">
        <f t="shared" si="184"/>
        <v>0</v>
      </c>
      <c r="AL161" s="203">
        <f t="shared" si="184"/>
        <v>0</v>
      </c>
      <c r="AM161" s="203">
        <f t="shared" si="184"/>
        <v>0</v>
      </c>
      <c r="AN161" s="203">
        <f t="shared" si="184"/>
        <v>0</v>
      </c>
      <c r="AO161" s="203">
        <f t="shared" si="184"/>
        <v>0</v>
      </c>
      <c r="AP161" s="203">
        <f t="shared" si="184"/>
        <v>0</v>
      </c>
      <c r="AQ161" s="203">
        <f t="shared" si="184"/>
        <v>0</v>
      </c>
      <c r="AR161" s="203">
        <f t="shared" si="184"/>
        <v>0</v>
      </c>
      <c r="AS161" s="203">
        <f t="shared" si="184"/>
        <v>0</v>
      </c>
      <c r="AT161" s="203">
        <f t="shared" si="184"/>
        <v>0</v>
      </c>
      <c r="AU161" s="203">
        <f t="shared" si="184"/>
        <v>0</v>
      </c>
      <c r="AV161" s="203">
        <f t="shared" si="184"/>
        <v>0</v>
      </c>
      <c r="AW161" s="203">
        <f t="shared" si="184"/>
        <v>0</v>
      </c>
      <c r="AX161" s="203">
        <f t="shared" si="184"/>
        <v>0</v>
      </c>
      <c r="AY161" s="203">
        <f t="shared" si="184"/>
        <v>0</v>
      </c>
      <c r="AZ161" s="203">
        <f t="shared" si="184"/>
        <v>0</v>
      </c>
      <c r="BA161" s="203">
        <f t="shared" si="184"/>
        <v>0</v>
      </c>
      <c r="BB161" s="203">
        <f t="shared" si="184"/>
        <v>0</v>
      </c>
      <c r="BC161" s="203">
        <f t="shared" si="184"/>
        <v>0</v>
      </c>
      <c r="BD161" s="203">
        <f t="shared" si="184"/>
        <v>0</v>
      </c>
      <c r="BE161" s="203">
        <f t="shared" si="184"/>
        <v>0</v>
      </c>
      <c r="BF161" s="203">
        <f t="shared" si="184"/>
        <v>0</v>
      </c>
      <c r="BG161" s="203">
        <f t="shared" si="184"/>
        <v>0</v>
      </c>
      <c r="BH161" s="203">
        <f t="shared" si="184"/>
        <v>0</v>
      </c>
      <c r="BI161" s="203">
        <f t="shared" si="184"/>
        <v>0</v>
      </c>
      <c r="BJ161" s="203">
        <f t="shared" si="184"/>
        <v>0</v>
      </c>
      <c r="BK161" s="203">
        <f t="shared" si="184"/>
        <v>0</v>
      </c>
      <c r="BL161" s="203">
        <f t="shared" si="184"/>
        <v>0</v>
      </c>
      <c r="BM161" s="203">
        <f t="shared" ref="BM161:CM161" si="185">BL161*(1+BM$33)</f>
        <v>0</v>
      </c>
      <c r="BN161" s="203">
        <f t="shared" si="185"/>
        <v>0</v>
      </c>
      <c r="BO161" s="203">
        <f t="shared" si="185"/>
        <v>0</v>
      </c>
      <c r="BP161" s="203">
        <f t="shared" si="185"/>
        <v>0</v>
      </c>
      <c r="BQ161" s="203">
        <f t="shared" si="185"/>
        <v>0</v>
      </c>
      <c r="BR161" s="203">
        <f t="shared" si="185"/>
        <v>0</v>
      </c>
      <c r="BS161" s="203">
        <f t="shared" si="185"/>
        <v>0</v>
      </c>
      <c r="BT161" s="203">
        <f t="shared" si="185"/>
        <v>0</v>
      </c>
      <c r="BU161" s="203">
        <f t="shared" si="185"/>
        <v>0</v>
      </c>
      <c r="BV161" s="203">
        <f t="shared" si="185"/>
        <v>0</v>
      </c>
      <c r="BW161" s="203">
        <f t="shared" si="185"/>
        <v>0</v>
      </c>
      <c r="BX161" s="203">
        <f t="shared" si="185"/>
        <v>0</v>
      </c>
      <c r="BY161" s="203">
        <f t="shared" si="185"/>
        <v>0</v>
      </c>
      <c r="BZ161" s="203">
        <f t="shared" si="185"/>
        <v>0</v>
      </c>
      <c r="CA161" s="203">
        <f t="shared" si="185"/>
        <v>0</v>
      </c>
      <c r="CB161" s="203">
        <f t="shared" si="185"/>
        <v>0</v>
      </c>
      <c r="CC161" s="203">
        <f t="shared" si="185"/>
        <v>0</v>
      </c>
      <c r="CD161" s="203">
        <f t="shared" si="185"/>
        <v>0</v>
      </c>
      <c r="CE161" s="203">
        <f t="shared" si="185"/>
        <v>0</v>
      </c>
      <c r="CF161" s="203">
        <f t="shared" si="185"/>
        <v>0</v>
      </c>
      <c r="CG161" s="203">
        <f t="shared" si="185"/>
        <v>0</v>
      </c>
      <c r="CH161" s="203">
        <f t="shared" si="185"/>
        <v>0</v>
      </c>
      <c r="CI161" s="203">
        <f t="shared" si="185"/>
        <v>0</v>
      </c>
      <c r="CJ161" s="203">
        <f t="shared" si="185"/>
        <v>0</v>
      </c>
      <c r="CK161" s="203">
        <f t="shared" si="185"/>
        <v>0</v>
      </c>
      <c r="CL161" s="203">
        <f t="shared" si="185"/>
        <v>0</v>
      </c>
      <c r="CM161" s="203">
        <f t="shared" si="185"/>
        <v>0</v>
      </c>
    </row>
    <row r="162" spans="2:91" hidden="1" x14ac:dyDescent="0.2">
      <c r="B162" s="205">
        <f>Inputs!CJ26</f>
        <v>0</v>
      </c>
      <c r="C162" s="204"/>
      <c r="D162" s="204"/>
      <c r="E162" s="204"/>
      <c r="F162" s="204"/>
      <c r="G162" s="204"/>
      <c r="H162" s="204"/>
      <c r="I162" s="204"/>
      <c r="J162" s="204"/>
      <c r="K162" s="204"/>
      <c r="L162" s="204"/>
      <c r="M162" s="204"/>
      <c r="N162" s="204"/>
      <c r="O162" s="204"/>
      <c r="P162" s="204"/>
      <c r="Q162" s="204"/>
      <c r="R162" s="204"/>
      <c r="S162" s="204"/>
      <c r="T162" s="204"/>
      <c r="U162" s="204"/>
      <c r="V162" s="204"/>
      <c r="W162" s="204"/>
      <c r="X162" s="204"/>
      <c r="Y162" s="204"/>
      <c r="Z162" s="204"/>
      <c r="AA162" s="204"/>
      <c r="AB162" s="204"/>
      <c r="AC162" s="204"/>
      <c r="AD162" s="204"/>
      <c r="AF162" s="203">
        <f>Inputs!CR26</f>
        <v>0</v>
      </c>
      <c r="AG162" s="203">
        <f t="shared" ref="AG162:BL162" si="186">AF162*(1+AG$33)</f>
        <v>0</v>
      </c>
      <c r="AH162" s="203">
        <f t="shared" si="186"/>
        <v>0</v>
      </c>
      <c r="AI162" s="203">
        <f t="shared" si="186"/>
        <v>0</v>
      </c>
      <c r="AJ162" s="203">
        <f t="shared" si="186"/>
        <v>0</v>
      </c>
      <c r="AK162" s="203">
        <f t="shared" si="186"/>
        <v>0</v>
      </c>
      <c r="AL162" s="203">
        <f t="shared" si="186"/>
        <v>0</v>
      </c>
      <c r="AM162" s="203">
        <f t="shared" si="186"/>
        <v>0</v>
      </c>
      <c r="AN162" s="203">
        <f t="shared" si="186"/>
        <v>0</v>
      </c>
      <c r="AO162" s="203">
        <f t="shared" si="186"/>
        <v>0</v>
      </c>
      <c r="AP162" s="203">
        <f t="shared" si="186"/>
        <v>0</v>
      </c>
      <c r="AQ162" s="203">
        <f t="shared" si="186"/>
        <v>0</v>
      </c>
      <c r="AR162" s="203">
        <f t="shared" si="186"/>
        <v>0</v>
      </c>
      <c r="AS162" s="203">
        <f t="shared" si="186"/>
        <v>0</v>
      </c>
      <c r="AT162" s="203">
        <f t="shared" si="186"/>
        <v>0</v>
      </c>
      <c r="AU162" s="203">
        <f t="shared" si="186"/>
        <v>0</v>
      </c>
      <c r="AV162" s="203">
        <f t="shared" si="186"/>
        <v>0</v>
      </c>
      <c r="AW162" s="203">
        <f t="shared" si="186"/>
        <v>0</v>
      </c>
      <c r="AX162" s="203">
        <f t="shared" si="186"/>
        <v>0</v>
      </c>
      <c r="AY162" s="203">
        <f t="shared" si="186"/>
        <v>0</v>
      </c>
      <c r="AZ162" s="203">
        <f t="shared" si="186"/>
        <v>0</v>
      </c>
      <c r="BA162" s="203">
        <f t="shared" si="186"/>
        <v>0</v>
      </c>
      <c r="BB162" s="203">
        <f t="shared" si="186"/>
        <v>0</v>
      </c>
      <c r="BC162" s="203">
        <f t="shared" si="186"/>
        <v>0</v>
      </c>
      <c r="BD162" s="203">
        <f t="shared" si="186"/>
        <v>0</v>
      </c>
      <c r="BE162" s="203">
        <f t="shared" si="186"/>
        <v>0</v>
      </c>
      <c r="BF162" s="203">
        <f t="shared" si="186"/>
        <v>0</v>
      </c>
      <c r="BG162" s="203">
        <f t="shared" si="186"/>
        <v>0</v>
      </c>
      <c r="BH162" s="203">
        <f t="shared" si="186"/>
        <v>0</v>
      </c>
      <c r="BI162" s="203">
        <f t="shared" si="186"/>
        <v>0</v>
      </c>
      <c r="BJ162" s="203">
        <f t="shared" si="186"/>
        <v>0</v>
      </c>
      <c r="BK162" s="203">
        <f t="shared" si="186"/>
        <v>0</v>
      </c>
      <c r="BL162" s="203">
        <f t="shared" si="186"/>
        <v>0</v>
      </c>
      <c r="BM162" s="203">
        <f t="shared" ref="BM162:CM162" si="187">BL162*(1+BM$33)</f>
        <v>0</v>
      </c>
      <c r="BN162" s="203">
        <f t="shared" si="187"/>
        <v>0</v>
      </c>
      <c r="BO162" s="203">
        <f t="shared" si="187"/>
        <v>0</v>
      </c>
      <c r="BP162" s="203">
        <f t="shared" si="187"/>
        <v>0</v>
      </c>
      <c r="BQ162" s="203">
        <f t="shared" si="187"/>
        <v>0</v>
      </c>
      <c r="BR162" s="203">
        <f t="shared" si="187"/>
        <v>0</v>
      </c>
      <c r="BS162" s="203">
        <f t="shared" si="187"/>
        <v>0</v>
      </c>
      <c r="BT162" s="203">
        <f t="shared" si="187"/>
        <v>0</v>
      </c>
      <c r="BU162" s="203">
        <f t="shared" si="187"/>
        <v>0</v>
      </c>
      <c r="BV162" s="203">
        <f t="shared" si="187"/>
        <v>0</v>
      </c>
      <c r="BW162" s="203">
        <f t="shared" si="187"/>
        <v>0</v>
      </c>
      <c r="BX162" s="203">
        <f t="shared" si="187"/>
        <v>0</v>
      </c>
      <c r="BY162" s="203">
        <f t="shared" si="187"/>
        <v>0</v>
      </c>
      <c r="BZ162" s="203">
        <f t="shared" si="187"/>
        <v>0</v>
      </c>
      <c r="CA162" s="203">
        <f t="shared" si="187"/>
        <v>0</v>
      </c>
      <c r="CB162" s="203">
        <f t="shared" si="187"/>
        <v>0</v>
      </c>
      <c r="CC162" s="203">
        <f t="shared" si="187"/>
        <v>0</v>
      </c>
      <c r="CD162" s="203">
        <f t="shared" si="187"/>
        <v>0</v>
      </c>
      <c r="CE162" s="203">
        <f t="shared" si="187"/>
        <v>0</v>
      </c>
      <c r="CF162" s="203">
        <f t="shared" si="187"/>
        <v>0</v>
      </c>
      <c r="CG162" s="203">
        <f t="shared" si="187"/>
        <v>0</v>
      </c>
      <c r="CH162" s="203">
        <f t="shared" si="187"/>
        <v>0</v>
      </c>
      <c r="CI162" s="203">
        <f t="shared" si="187"/>
        <v>0</v>
      </c>
      <c r="CJ162" s="203">
        <f t="shared" si="187"/>
        <v>0</v>
      </c>
      <c r="CK162" s="203">
        <f t="shared" si="187"/>
        <v>0</v>
      </c>
      <c r="CL162" s="203">
        <f t="shared" si="187"/>
        <v>0</v>
      </c>
      <c r="CM162" s="203">
        <f t="shared" si="187"/>
        <v>0</v>
      </c>
    </row>
    <row r="163" spans="2:91" hidden="1" x14ac:dyDescent="0.2">
      <c r="B163" s="205">
        <f>Inputs!CJ27</f>
        <v>0</v>
      </c>
      <c r="C163" s="204"/>
      <c r="D163" s="204"/>
      <c r="E163" s="204"/>
      <c r="F163" s="204"/>
      <c r="G163" s="204"/>
      <c r="H163" s="204"/>
      <c r="I163" s="204"/>
      <c r="J163" s="204"/>
      <c r="K163" s="204"/>
      <c r="L163" s="204"/>
      <c r="M163" s="204"/>
      <c r="N163" s="204"/>
      <c r="O163" s="204"/>
      <c r="P163" s="204"/>
      <c r="Q163" s="204"/>
      <c r="R163" s="204"/>
      <c r="S163" s="204"/>
      <c r="T163" s="204"/>
      <c r="U163" s="204"/>
      <c r="V163" s="204"/>
      <c r="W163" s="204"/>
      <c r="X163" s="204"/>
      <c r="Y163" s="204"/>
      <c r="Z163" s="204"/>
      <c r="AA163" s="204"/>
      <c r="AB163" s="204"/>
      <c r="AC163" s="204"/>
      <c r="AD163" s="204"/>
      <c r="AF163" s="203">
        <f>Inputs!CR27</f>
        <v>0</v>
      </c>
      <c r="AG163" s="203">
        <f t="shared" ref="AG163:BL163" si="188">AF163*(1+AG$33)</f>
        <v>0</v>
      </c>
      <c r="AH163" s="203">
        <f t="shared" si="188"/>
        <v>0</v>
      </c>
      <c r="AI163" s="203">
        <f t="shared" si="188"/>
        <v>0</v>
      </c>
      <c r="AJ163" s="203">
        <f t="shared" si="188"/>
        <v>0</v>
      </c>
      <c r="AK163" s="203">
        <f t="shared" si="188"/>
        <v>0</v>
      </c>
      <c r="AL163" s="203">
        <f t="shared" si="188"/>
        <v>0</v>
      </c>
      <c r="AM163" s="203">
        <f t="shared" si="188"/>
        <v>0</v>
      </c>
      <c r="AN163" s="203">
        <f t="shared" si="188"/>
        <v>0</v>
      </c>
      <c r="AO163" s="203">
        <f t="shared" si="188"/>
        <v>0</v>
      </c>
      <c r="AP163" s="203">
        <f t="shared" si="188"/>
        <v>0</v>
      </c>
      <c r="AQ163" s="203">
        <f t="shared" si="188"/>
        <v>0</v>
      </c>
      <c r="AR163" s="203">
        <f t="shared" si="188"/>
        <v>0</v>
      </c>
      <c r="AS163" s="203">
        <f t="shared" si="188"/>
        <v>0</v>
      </c>
      <c r="AT163" s="203">
        <f t="shared" si="188"/>
        <v>0</v>
      </c>
      <c r="AU163" s="203">
        <f t="shared" si="188"/>
        <v>0</v>
      </c>
      <c r="AV163" s="203">
        <f t="shared" si="188"/>
        <v>0</v>
      </c>
      <c r="AW163" s="203">
        <f t="shared" si="188"/>
        <v>0</v>
      </c>
      <c r="AX163" s="203">
        <f t="shared" si="188"/>
        <v>0</v>
      </c>
      <c r="AY163" s="203">
        <f t="shared" si="188"/>
        <v>0</v>
      </c>
      <c r="AZ163" s="203">
        <f t="shared" si="188"/>
        <v>0</v>
      </c>
      <c r="BA163" s="203">
        <f t="shared" si="188"/>
        <v>0</v>
      </c>
      <c r="BB163" s="203">
        <f t="shared" si="188"/>
        <v>0</v>
      </c>
      <c r="BC163" s="203">
        <f t="shared" si="188"/>
        <v>0</v>
      </c>
      <c r="BD163" s="203">
        <f t="shared" si="188"/>
        <v>0</v>
      </c>
      <c r="BE163" s="203">
        <f t="shared" si="188"/>
        <v>0</v>
      </c>
      <c r="BF163" s="203">
        <f t="shared" si="188"/>
        <v>0</v>
      </c>
      <c r="BG163" s="203">
        <f t="shared" si="188"/>
        <v>0</v>
      </c>
      <c r="BH163" s="203">
        <f t="shared" si="188"/>
        <v>0</v>
      </c>
      <c r="BI163" s="203">
        <f t="shared" si="188"/>
        <v>0</v>
      </c>
      <c r="BJ163" s="203">
        <f t="shared" si="188"/>
        <v>0</v>
      </c>
      <c r="BK163" s="203">
        <f t="shared" si="188"/>
        <v>0</v>
      </c>
      <c r="BL163" s="203">
        <f t="shared" si="188"/>
        <v>0</v>
      </c>
      <c r="BM163" s="203">
        <f t="shared" ref="BM163:CM163" si="189">BL163*(1+BM$33)</f>
        <v>0</v>
      </c>
      <c r="BN163" s="203">
        <f t="shared" si="189"/>
        <v>0</v>
      </c>
      <c r="BO163" s="203">
        <f t="shared" si="189"/>
        <v>0</v>
      </c>
      <c r="BP163" s="203">
        <f t="shared" si="189"/>
        <v>0</v>
      </c>
      <c r="BQ163" s="203">
        <f t="shared" si="189"/>
        <v>0</v>
      </c>
      <c r="BR163" s="203">
        <f t="shared" si="189"/>
        <v>0</v>
      </c>
      <c r="BS163" s="203">
        <f t="shared" si="189"/>
        <v>0</v>
      </c>
      <c r="BT163" s="203">
        <f t="shared" si="189"/>
        <v>0</v>
      </c>
      <c r="BU163" s="203">
        <f t="shared" si="189"/>
        <v>0</v>
      </c>
      <c r="BV163" s="203">
        <f t="shared" si="189"/>
        <v>0</v>
      </c>
      <c r="BW163" s="203">
        <f t="shared" si="189"/>
        <v>0</v>
      </c>
      <c r="BX163" s="203">
        <f t="shared" si="189"/>
        <v>0</v>
      </c>
      <c r="BY163" s="203">
        <f t="shared" si="189"/>
        <v>0</v>
      </c>
      <c r="BZ163" s="203">
        <f t="shared" si="189"/>
        <v>0</v>
      </c>
      <c r="CA163" s="203">
        <f t="shared" si="189"/>
        <v>0</v>
      </c>
      <c r="CB163" s="203">
        <f t="shared" si="189"/>
        <v>0</v>
      </c>
      <c r="CC163" s="203">
        <f t="shared" si="189"/>
        <v>0</v>
      </c>
      <c r="CD163" s="203">
        <f t="shared" si="189"/>
        <v>0</v>
      </c>
      <c r="CE163" s="203">
        <f t="shared" si="189"/>
        <v>0</v>
      </c>
      <c r="CF163" s="203">
        <f t="shared" si="189"/>
        <v>0</v>
      </c>
      <c r="CG163" s="203">
        <f t="shared" si="189"/>
        <v>0</v>
      </c>
      <c r="CH163" s="203">
        <f t="shared" si="189"/>
        <v>0</v>
      </c>
      <c r="CI163" s="203">
        <f t="shared" si="189"/>
        <v>0</v>
      </c>
      <c r="CJ163" s="203">
        <f t="shared" si="189"/>
        <v>0</v>
      </c>
      <c r="CK163" s="203">
        <f t="shared" si="189"/>
        <v>0</v>
      </c>
      <c r="CL163" s="203">
        <f t="shared" si="189"/>
        <v>0</v>
      </c>
      <c r="CM163" s="203">
        <f t="shared" si="189"/>
        <v>0</v>
      </c>
    </row>
    <row r="164" spans="2:91" hidden="1" x14ac:dyDescent="0.2">
      <c r="B164" s="205">
        <f>Inputs!CJ28</f>
        <v>0</v>
      </c>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204"/>
      <c r="AF164" s="203">
        <f>Inputs!CR28</f>
        <v>0</v>
      </c>
      <c r="AG164" s="203">
        <f t="shared" ref="AG164:BL164" si="190">AF164*(1+AG$33)</f>
        <v>0</v>
      </c>
      <c r="AH164" s="203">
        <f t="shared" si="190"/>
        <v>0</v>
      </c>
      <c r="AI164" s="203">
        <f t="shared" si="190"/>
        <v>0</v>
      </c>
      <c r="AJ164" s="203">
        <f t="shared" si="190"/>
        <v>0</v>
      </c>
      <c r="AK164" s="203">
        <f t="shared" si="190"/>
        <v>0</v>
      </c>
      <c r="AL164" s="203">
        <f t="shared" si="190"/>
        <v>0</v>
      </c>
      <c r="AM164" s="203">
        <f t="shared" si="190"/>
        <v>0</v>
      </c>
      <c r="AN164" s="203">
        <f t="shared" si="190"/>
        <v>0</v>
      </c>
      <c r="AO164" s="203">
        <f t="shared" si="190"/>
        <v>0</v>
      </c>
      <c r="AP164" s="203">
        <f t="shared" si="190"/>
        <v>0</v>
      </c>
      <c r="AQ164" s="203">
        <f t="shared" si="190"/>
        <v>0</v>
      </c>
      <c r="AR164" s="203">
        <f t="shared" si="190"/>
        <v>0</v>
      </c>
      <c r="AS164" s="203">
        <f t="shared" si="190"/>
        <v>0</v>
      </c>
      <c r="AT164" s="203">
        <f t="shared" si="190"/>
        <v>0</v>
      </c>
      <c r="AU164" s="203">
        <f t="shared" si="190"/>
        <v>0</v>
      </c>
      <c r="AV164" s="203">
        <f t="shared" si="190"/>
        <v>0</v>
      </c>
      <c r="AW164" s="203">
        <f t="shared" si="190"/>
        <v>0</v>
      </c>
      <c r="AX164" s="203">
        <f t="shared" si="190"/>
        <v>0</v>
      </c>
      <c r="AY164" s="203">
        <f t="shared" si="190"/>
        <v>0</v>
      </c>
      <c r="AZ164" s="203">
        <f t="shared" si="190"/>
        <v>0</v>
      </c>
      <c r="BA164" s="203">
        <f t="shared" si="190"/>
        <v>0</v>
      </c>
      <c r="BB164" s="203">
        <f t="shared" si="190"/>
        <v>0</v>
      </c>
      <c r="BC164" s="203">
        <f t="shared" si="190"/>
        <v>0</v>
      </c>
      <c r="BD164" s="203">
        <f t="shared" si="190"/>
        <v>0</v>
      </c>
      <c r="BE164" s="203">
        <f t="shared" si="190"/>
        <v>0</v>
      </c>
      <c r="BF164" s="203">
        <f t="shared" si="190"/>
        <v>0</v>
      </c>
      <c r="BG164" s="203">
        <f t="shared" si="190"/>
        <v>0</v>
      </c>
      <c r="BH164" s="203">
        <f t="shared" si="190"/>
        <v>0</v>
      </c>
      <c r="BI164" s="203">
        <f t="shared" si="190"/>
        <v>0</v>
      </c>
      <c r="BJ164" s="203">
        <f t="shared" si="190"/>
        <v>0</v>
      </c>
      <c r="BK164" s="203">
        <f t="shared" si="190"/>
        <v>0</v>
      </c>
      <c r="BL164" s="203">
        <f t="shared" si="190"/>
        <v>0</v>
      </c>
      <c r="BM164" s="203">
        <f t="shared" ref="BM164:CM164" si="191">BL164*(1+BM$33)</f>
        <v>0</v>
      </c>
      <c r="BN164" s="203">
        <f t="shared" si="191"/>
        <v>0</v>
      </c>
      <c r="BO164" s="203">
        <f t="shared" si="191"/>
        <v>0</v>
      </c>
      <c r="BP164" s="203">
        <f t="shared" si="191"/>
        <v>0</v>
      </c>
      <c r="BQ164" s="203">
        <f t="shared" si="191"/>
        <v>0</v>
      </c>
      <c r="BR164" s="203">
        <f t="shared" si="191"/>
        <v>0</v>
      </c>
      <c r="BS164" s="203">
        <f t="shared" si="191"/>
        <v>0</v>
      </c>
      <c r="BT164" s="203">
        <f t="shared" si="191"/>
        <v>0</v>
      </c>
      <c r="BU164" s="203">
        <f t="shared" si="191"/>
        <v>0</v>
      </c>
      <c r="BV164" s="203">
        <f t="shared" si="191"/>
        <v>0</v>
      </c>
      <c r="BW164" s="203">
        <f t="shared" si="191"/>
        <v>0</v>
      </c>
      <c r="BX164" s="203">
        <f t="shared" si="191"/>
        <v>0</v>
      </c>
      <c r="BY164" s="203">
        <f t="shared" si="191"/>
        <v>0</v>
      </c>
      <c r="BZ164" s="203">
        <f t="shared" si="191"/>
        <v>0</v>
      </c>
      <c r="CA164" s="203">
        <f t="shared" si="191"/>
        <v>0</v>
      </c>
      <c r="CB164" s="203">
        <f t="shared" si="191"/>
        <v>0</v>
      </c>
      <c r="CC164" s="203">
        <f t="shared" si="191"/>
        <v>0</v>
      </c>
      <c r="CD164" s="203">
        <f t="shared" si="191"/>
        <v>0</v>
      </c>
      <c r="CE164" s="203">
        <f t="shared" si="191"/>
        <v>0</v>
      </c>
      <c r="CF164" s="203">
        <f t="shared" si="191"/>
        <v>0</v>
      </c>
      <c r="CG164" s="203">
        <f t="shared" si="191"/>
        <v>0</v>
      </c>
      <c r="CH164" s="203">
        <f t="shared" si="191"/>
        <v>0</v>
      </c>
      <c r="CI164" s="203">
        <f t="shared" si="191"/>
        <v>0</v>
      </c>
      <c r="CJ164" s="203">
        <f t="shared" si="191"/>
        <v>0</v>
      </c>
      <c r="CK164" s="203">
        <f t="shared" si="191"/>
        <v>0</v>
      </c>
      <c r="CL164" s="203">
        <f t="shared" si="191"/>
        <v>0</v>
      </c>
      <c r="CM164" s="203">
        <f t="shared" si="191"/>
        <v>0</v>
      </c>
    </row>
    <row r="165" spans="2:91" hidden="1" x14ac:dyDescent="0.2">
      <c r="B165" s="205">
        <f>Inputs!CJ29</f>
        <v>0</v>
      </c>
      <c r="C165" s="204"/>
      <c r="D165" s="204"/>
      <c r="E165" s="204"/>
      <c r="F165" s="204"/>
      <c r="G165" s="204"/>
      <c r="H165" s="204"/>
      <c r="I165" s="204"/>
      <c r="J165" s="204"/>
      <c r="K165" s="204"/>
      <c r="L165" s="204"/>
      <c r="M165" s="204"/>
      <c r="N165" s="204"/>
      <c r="O165" s="204"/>
      <c r="P165" s="204"/>
      <c r="Q165" s="204"/>
      <c r="R165" s="204"/>
      <c r="S165" s="204"/>
      <c r="T165" s="204"/>
      <c r="U165" s="204"/>
      <c r="V165" s="204"/>
      <c r="W165" s="204"/>
      <c r="X165" s="204"/>
      <c r="Y165" s="204"/>
      <c r="Z165" s="204"/>
      <c r="AA165" s="204"/>
      <c r="AB165" s="204"/>
      <c r="AC165" s="204"/>
      <c r="AD165" s="204"/>
      <c r="AF165" s="203">
        <f>Inputs!CR29</f>
        <v>0</v>
      </c>
      <c r="AG165" s="203">
        <f t="shared" ref="AG165:BL165" si="192">AF165*(1+AG$33)</f>
        <v>0</v>
      </c>
      <c r="AH165" s="203">
        <f t="shared" si="192"/>
        <v>0</v>
      </c>
      <c r="AI165" s="203">
        <f t="shared" si="192"/>
        <v>0</v>
      </c>
      <c r="AJ165" s="203">
        <f t="shared" si="192"/>
        <v>0</v>
      </c>
      <c r="AK165" s="203">
        <f t="shared" si="192"/>
        <v>0</v>
      </c>
      <c r="AL165" s="203">
        <f t="shared" si="192"/>
        <v>0</v>
      </c>
      <c r="AM165" s="203">
        <f t="shared" si="192"/>
        <v>0</v>
      </c>
      <c r="AN165" s="203">
        <f t="shared" si="192"/>
        <v>0</v>
      </c>
      <c r="AO165" s="203">
        <f t="shared" si="192"/>
        <v>0</v>
      </c>
      <c r="AP165" s="203">
        <f t="shared" si="192"/>
        <v>0</v>
      </c>
      <c r="AQ165" s="203">
        <f t="shared" si="192"/>
        <v>0</v>
      </c>
      <c r="AR165" s="203">
        <f t="shared" si="192"/>
        <v>0</v>
      </c>
      <c r="AS165" s="203">
        <f t="shared" si="192"/>
        <v>0</v>
      </c>
      <c r="AT165" s="203">
        <f t="shared" si="192"/>
        <v>0</v>
      </c>
      <c r="AU165" s="203">
        <f t="shared" si="192"/>
        <v>0</v>
      </c>
      <c r="AV165" s="203">
        <f t="shared" si="192"/>
        <v>0</v>
      </c>
      <c r="AW165" s="203">
        <f t="shared" si="192"/>
        <v>0</v>
      </c>
      <c r="AX165" s="203">
        <f t="shared" si="192"/>
        <v>0</v>
      </c>
      <c r="AY165" s="203">
        <f t="shared" si="192"/>
        <v>0</v>
      </c>
      <c r="AZ165" s="203">
        <f t="shared" si="192"/>
        <v>0</v>
      </c>
      <c r="BA165" s="203">
        <f t="shared" si="192"/>
        <v>0</v>
      </c>
      <c r="BB165" s="203">
        <f t="shared" si="192"/>
        <v>0</v>
      </c>
      <c r="BC165" s="203">
        <f t="shared" si="192"/>
        <v>0</v>
      </c>
      <c r="BD165" s="203">
        <f t="shared" si="192"/>
        <v>0</v>
      </c>
      <c r="BE165" s="203">
        <f t="shared" si="192"/>
        <v>0</v>
      </c>
      <c r="BF165" s="203">
        <f t="shared" si="192"/>
        <v>0</v>
      </c>
      <c r="BG165" s="203">
        <f t="shared" si="192"/>
        <v>0</v>
      </c>
      <c r="BH165" s="203">
        <f t="shared" si="192"/>
        <v>0</v>
      </c>
      <c r="BI165" s="203">
        <f t="shared" si="192"/>
        <v>0</v>
      </c>
      <c r="BJ165" s="203">
        <f t="shared" si="192"/>
        <v>0</v>
      </c>
      <c r="BK165" s="203">
        <f t="shared" si="192"/>
        <v>0</v>
      </c>
      <c r="BL165" s="203">
        <f t="shared" si="192"/>
        <v>0</v>
      </c>
      <c r="BM165" s="203">
        <f t="shared" ref="BM165:CM165" si="193">BL165*(1+BM$33)</f>
        <v>0</v>
      </c>
      <c r="BN165" s="203">
        <f t="shared" si="193"/>
        <v>0</v>
      </c>
      <c r="BO165" s="203">
        <f t="shared" si="193"/>
        <v>0</v>
      </c>
      <c r="BP165" s="203">
        <f t="shared" si="193"/>
        <v>0</v>
      </c>
      <c r="BQ165" s="203">
        <f t="shared" si="193"/>
        <v>0</v>
      </c>
      <c r="BR165" s="203">
        <f t="shared" si="193"/>
        <v>0</v>
      </c>
      <c r="BS165" s="203">
        <f t="shared" si="193"/>
        <v>0</v>
      </c>
      <c r="BT165" s="203">
        <f t="shared" si="193"/>
        <v>0</v>
      </c>
      <c r="BU165" s="203">
        <f t="shared" si="193"/>
        <v>0</v>
      </c>
      <c r="BV165" s="203">
        <f t="shared" si="193"/>
        <v>0</v>
      </c>
      <c r="BW165" s="203">
        <f t="shared" si="193"/>
        <v>0</v>
      </c>
      <c r="BX165" s="203">
        <f t="shared" si="193"/>
        <v>0</v>
      </c>
      <c r="BY165" s="203">
        <f t="shared" si="193"/>
        <v>0</v>
      </c>
      <c r="BZ165" s="203">
        <f t="shared" si="193"/>
        <v>0</v>
      </c>
      <c r="CA165" s="203">
        <f t="shared" si="193"/>
        <v>0</v>
      </c>
      <c r="CB165" s="203">
        <f t="shared" si="193"/>
        <v>0</v>
      </c>
      <c r="CC165" s="203">
        <f t="shared" si="193"/>
        <v>0</v>
      </c>
      <c r="CD165" s="203">
        <f t="shared" si="193"/>
        <v>0</v>
      </c>
      <c r="CE165" s="203">
        <f t="shared" si="193"/>
        <v>0</v>
      </c>
      <c r="CF165" s="203">
        <f t="shared" si="193"/>
        <v>0</v>
      </c>
      <c r="CG165" s="203">
        <f t="shared" si="193"/>
        <v>0</v>
      </c>
      <c r="CH165" s="203">
        <f t="shared" si="193"/>
        <v>0</v>
      </c>
      <c r="CI165" s="203">
        <f t="shared" si="193"/>
        <v>0</v>
      </c>
      <c r="CJ165" s="203">
        <f t="shared" si="193"/>
        <v>0</v>
      </c>
      <c r="CK165" s="203">
        <f t="shared" si="193"/>
        <v>0</v>
      </c>
      <c r="CL165" s="203">
        <f t="shared" si="193"/>
        <v>0</v>
      </c>
      <c r="CM165" s="203">
        <f t="shared" si="193"/>
        <v>0</v>
      </c>
    </row>
    <row r="166" spans="2:91" hidden="1" x14ac:dyDescent="0.2">
      <c r="B166" s="205">
        <f>Inputs!CJ30</f>
        <v>0</v>
      </c>
      <c r="C166" s="204"/>
      <c r="D166" s="204"/>
      <c r="E166" s="204"/>
      <c r="F166" s="204"/>
      <c r="G166" s="204"/>
      <c r="H166" s="204"/>
      <c r="I166" s="204"/>
      <c r="J166" s="204"/>
      <c r="K166" s="204"/>
      <c r="L166" s="204"/>
      <c r="M166" s="204"/>
      <c r="N166" s="204"/>
      <c r="O166" s="204"/>
      <c r="P166" s="204"/>
      <c r="Q166" s="204"/>
      <c r="R166" s="204"/>
      <c r="S166" s="204"/>
      <c r="T166" s="204"/>
      <c r="U166" s="204"/>
      <c r="V166" s="204"/>
      <c r="W166" s="204"/>
      <c r="X166" s="204"/>
      <c r="Y166" s="204"/>
      <c r="Z166" s="204"/>
      <c r="AA166" s="204"/>
      <c r="AB166" s="204"/>
      <c r="AC166" s="204"/>
      <c r="AD166" s="204"/>
      <c r="AF166" s="203">
        <f>Inputs!CR30</f>
        <v>0</v>
      </c>
      <c r="AG166" s="203">
        <f t="shared" ref="AG166:BL166" si="194">AF166*(1+AG$33)</f>
        <v>0</v>
      </c>
      <c r="AH166" s="203">
        <f t="shared" si="194"/>
        <v>0</v>
      </c>
      <c r="AI166" s="203">
        <f t="shared" si="194"/>
        <v>0</v>
      </c>
      <c r="AJ166" s="203">
        <f t="shared" si="194"/>
        <v>0</v>
      </c>
      <c r="AK166" s="203">
        <f t="shared" si="194"/>
        <v>0</v>
      </c>
      <c r="AL166" s="203">
        <f t="shared" si="194"/>
        <v>0</v>
      </c>
      <c r="AM166" s="203">
        <f t="shared" si="194"/>
        <v>0</v>
      </c>
      <c r="AN166" s="203">
        <f t="shared" si="194"/>
        <v>0</v>
      </c>
      <c r="AO166" s="203">
        <f t="shared" si="194"/>
        <v>0</v>
      </c>
      <c r="AP166" s="203">
        <f t="shared" si="194"/>
        <v>0</v>
      </c>
      <c r="AQ166" s="203">
        <f t="shared" si="194"/>
        <v>0</v>
      </c>
      <c r="AR166" s="203">
        <f t="shared" si="194"/>
        <v>0</v>
      </c>
      <c r="AS166" s="203">
        <f t="shared" si="194"/>
        <v>0</v>
      </c>
      <c r="AT166" s="203">
        <f t="shared" si="194"/>
        <v>0</v>
      </c>
      <c r="AU166" s="203">
        <f t="shared" si="194"/>
        <v>0</v>
      </c>
      <c r="AV166" s="203">
        <f t="shared" si="194"/>
        <v>0</v>
      </c>
      <c r="AW166" s="203">
        <f t="shared" si="194"/>
        <v>0</v>
      </c>
      <c r="AX166" s="203">
        <f t="shared" si="194"/>
        <v>0</v>
      </c>
      <c r="AY166" s="203">
        <f t="shared" si="194"/>
        <v>0</v>
      </c>
      <c r="AZ166" s="203">
        <f t="shared" si="194"/>
        <v>0</v>
      </c>
      <c r="BA166" s="203">
        <f t="shared" si="194"/>
        <v>0</v>
      </c>
      <c r="BB166" s="203">
        <f t="shared" si="194"/>
        <v>0</v>
      </c>
      <c r="BC166" s="203">
        <f t="shared" si="194"/>
        <v>0</v>
      </c>
      <c r="BD166" s="203">
        <f t="shared" si="194"/>
        <v>0</v>
      </c>
      <c r="BE166" s="203">
        <f t="shared" si="194"/>
        <v>0</v>
      </c>
      <c r="BF166" s="203">
        <f t="shared" si="194"/>
        <v>0</v>
      </c>
      <c r="BG166" s="203">
        <f t="shared" si="194"/>
        <v>0</v>
      </c>
      <c r="BH166" s="203">
        <f t="shared" si="194"/>
        <v>0</v>
      </c>
      <c r="BI166" s="203">
        <f t="shared" si="194"/>
        <v>0</v>
      </c>
      <c r="BJ166" s="203">
        <f t="shared" si="194"/>
        <v>0</v>
      </c>
      <c r="BK166" s="203">
        <f t="shared" si="194"/>
        <v>0</v>
      </c>
      <c r="BL166" s="203">
        <f t="shared" si="194"/>
        <v>0</v>
      </c>
      <c r="BM166" s="203">
        <f t="shared" ref="BM166:CM166" si="195">BL166*(1+BM$33)</f>
        <v>0</v>
      </c>
      <c r="BN166" s="203">
        <f t="shared" si="195"/>
        <v>0</v>
      </c>
      <c r="BO166" s="203">
        <f t="shared" si="195"/>
        <v>0</v>
      </c>
      <c r="BP166" s="203">
        <f t="shared" si="195"/>
        <v>0</v>
      </c>
      <c r="BQ166" s="203">
        <f t="shared" si="195"/>
        <v>0</v>
      </c>
      <c r="BR166" s="203">
        <f t="shared" si="195"/>
        <v>0</v>
      </c>
      <c r="BS166" s="203">
        <f t="shared" si="195"/>
        <v>0</v>
      </c>
      <c r="BT166" s="203">
        <f t="shared" si="195"/>
        <v>0</v>
      </c>
      <c r="BU166" s="203">
        <f t="shared" si="195"/>
        <v>0</v>
      </c>
      <c r="BV166" s="203">
        <f t="shared" si="195"/>
        <v>0</v>
      </c>
      <c r="BW166" s="203">
        <f t="shared" si="195"/>
        <v>0</v>
      </c>
      <c r="BX166" s="203">
        <f t="shared" si="195"/>
        <v>0</v>
      </c>
      <c r="BY166" s="203">
        <f t="shared" si="195"/>
        <v>0</v>
      </c>
      <c r="BZ166" s="203">
        <f t="shared" si="195"/>
        <v>0</v>
      </c>
      <c r="CA166" s="203">
        <f t="shared" si="195"/>
        <v>0</v>
      </c>
      <c r="CB166" s="203">
        <f t="shared" si="195"/>
        <v>0</v>
      </c>
      <c r="CC166" s="203">
        <f t="shared" si="195"/>
        <v>0</v>
      </c>
      <c r="CD166" s="203">
        <f t="shared" si="195"/>
        <v>0</v>
      </c>
      <c r="CE166" s="203">
        <f t="shared" si="195"/>
        <v>0</v>
      </c>
      <c r="CF166" s="203">
        <f t="shared" si="195"/>
        <v>0</v>
      </c>
      <c r="CG166" s="203">
        <f t="shared" si="195"/>
        <v>0</v>
      </c>
      <c r="CH166" s="203">
        <f t="shared" si="195"/>
        <v>0</v>
      </c>
      <c r="CI166" s="203">
        <f t="shared" si="195"/>
        <v>0</v>
      </c>
      <c r="CJ166" s="203">
        <f t="shared" si="195"/>
        <v>0</v>
      </c>
      <c r="CK166" s="203">
        <f t="shared" si="195"/>
        <v>0</v>
      </c>
      <c r="CL166" s="203">
        <f t="shared" si="195"/>
        <v>0</v>
      </c>
      <c r="CM166" s="203">
        <f t="shared" si="195"/>
        <v>0</v>
      </c>
    </row>
    <row r="167" spans="2:91" hidden="1" x14ac:dyDescent="0.2">
      <c r="B167" s="205">
        <f>Inputs!CJ31</f>
        <v>0</v>
      </c>
      <c r="C167" s="204"/>
      <c r="D167" s="204"/>
      <c r="E167" s="204"/>
      <c r="F167" s="204"/>
      <c r="G167" s="204"/>
      <c r="H167" s="204"/>
      <c r="I167" s="204"/>
      <c r="J167" s="204"/>
      <c r="K167" s="204"/>
      <c r="L167" s="204"/>
      <c r="M167" s="204"/>
      <c r="N167" s="204"/>
      <c r="O167" s="204"/>
      <c r="P167" s="204"/>
      <c r="Q167" s="204"/>
      <c r="R167" s="204"/>
      <c r="S167" s="204"/>
      <c r="T167" s="204"/>
      <c r="U167" s="204"/>
      <c r="V167" s="204"/>
      <c r="W167" s="204"/>
      <c r="X167" s="204"/>
      <c r="Y167" s="204"/>
      <c r="Z167" s="204"/>
      <c r="AA167" s="204"/>
      <c r="AB167" s="204"/>
      <c r="AC167" s="204"/>
      <c r="AD167" s="204"/>
      <c r="AF167" s="203">
        <f>Inputs!CR31</f>
        <v>0</v>
      </c>
      <c r="AG167" s="203">
        <f t="shared" ref="AG167:BL167" si="196">AF167*(1+AG$33)</f>
        <v>0</v>
      </c>
      <c r="AH167" s="203">
        <f t="shared" si="196"/>
        <v>0</v>
      </c>
      <c r="AI167" s="203">
        <f t="shared" si="196"/>
        <v>0</v>
      </c>
      <c r="AJ167" s="203">
        <f t="shared" si="196"/>
        <v>0</v>
      </c>
      <c r="AK167" s="203">
        <f t="shared" si="196"/>
        <v>0</v>
      </c>
      <c r="AL167" s="203">
        <f t="shared" si="196"/>
        <v>0</v>
      </c>
      <c r="AM167" s="203">
        <f t="shared" si="196"/>
        <v>0</v>
      </c>
      <c r="AN167" s="203">
        <f t="shared" si="196"/>
        <v>0</v>
      </c>
      <c r="AO167" s="203">
        <f t="shared" si="196"/>
        <v>0</v>
      </c>
      <c r="AP167" s="203">
        <f t="shared" si="196"/>
        <v>0</v>
      </c>
      <c r="AQ167" s="203">
        <f t="shared" si="196"/>
        <v>0</v>
      </c>
      <c r="AR167" s="203">
        <f t="shared" si="196"/>
        <v>0</v>
      </c>
      <c r="AS167" s="203">
        <f t="shared" si="196"/>
        <v>0</v>
      </c>
      <c r="AT167" s="203">
        <f t="shared" si="196"/>
        <v>0</v>
      </c>
      <c r="AU167" s="203">
        <f t="shared" si="196"/>
        <v>0</v>
      </c>
      <c r="AV167" s="203">
        <f t="shared" si="196"/>
        <v>0</v>
      </c>
      <c r="AW167" s="203">
        <f t="shared" si="196"/>
        <v>0</v>
      </c>
      <c r="AX167" s="203">
        <f t="shared" si="196"/>
        <v>0</v>
      </c>
      <c r="AY167" s="203">
        <f t="shared" si="196"/>
        <v>0</v>
      </c>
      <c r="AZ167" s="203">
        <f t="shared" si="196"/>
        <v>0</v>
      </c>
      <c r="BA167" s="203">
        <f t="shared" si="196"/>
        <v>0</v>
      </c>
      <c r="BB167" s="203">
        <f t="shared" si="196"/>
        <v>0</v>
      </c>
      <c r="BC167" s="203">
        <f t="shared" si="196"/>
        <v>0</v>
      </c>
      <c r="BD167" s="203">
        <f t="shared" si="196"/>
        <v>0</v>
      </c>
      <c r="BE167" s="203">
        <f t="shared" si="196"/>
        <v>0</v>
      </c>
      <c r="BF167" s="203">
        <f t="shared" si="196"/>
        <v>0</v>
      </c>
      <c r="BG167" s="203">
        <f t="shared" si="196"/>
        <v>0</v>
      </c>
      <c r="BH167" s="203">
        <f t="shared" si="196"/>
        <v>0</v>
      </c>
      <c r="BI167" s="203">
        <f t="shared" si="196"/>
        <v>0</v>
      </c>
      <c r="BJ167" s="203">
        <f t="shared" si="196"/>
        <v>0</v>
      </c>
      <c r="BK167" s="203">
        <f t="shared" si="196"/>
        <v>0</v>
      </c>
      <c r="BL167" s="203">
        <f t="shared" si="196"/>
        <v>0</v>
      </c>
      <c r="BM167" s="203">
        <f t="shared" ref="BM167:CM167" si="197">BL167*(1+BM$33)</f>
        <v>0</v>
      </c>
      <c r="BN167" s="203">
        <f t="shared" si="197"/>
        <v>0</v>
      </c>
      <c r="BO167" s="203">
        <f t="shared" si="197"/>
        <v>0</v>
      </c>
      <c r="BP167" s="203">
        <f t="shared" si="197"/>
        <v>0</v>
      </c>
      <c r="BQ167" s="203">
        <f t="shared" si="197"/>
        <v>0</v>
      </c>
      <c r="BR167" s="203">
        <f t="shared" si="197"/>
        <v>0</v>
      </c>
      <c r="BS167" s="203">
        <f t="shared" si="197"/>
        <v>0</v>
      </c>
      <c r="BT167" s="203">
        <f t="shared" si="197"/>
        <v>0</v>
      </c>
      <c r="BU167" s="203">
        <f t="shared" si="197"/>
        <v>0</v>
      </c>
      <c r="BV167" s="203">
        <f t="shared" si="197"/>
        <v>0</v>
      </c>
      <c r="BW167" s="203">
        <f t="shared" si="197"/>
        <v>0</v>
      </c>
      <c r="BX167" s="203">
        <f t="shared" si="197"/>
        <v>0</v>
      </c>
      <c r="BY167" s="203">
        <f t="shared" si="197"/>
        <v>0</v>
      </c>
      <c r="BZ167" s="203">
        <f t="shared" si="197"/>
        <v>0</v>
      </c>
      <c r="CA167" s="203">
        <f t="shared" si="197"/>
        <v>0</v>
      </c>
      <c r="CB167" s="203">
        <f t="shared" si="197"/>
        <v>0</v>
      </c>
      <c r="CC167" s="203">
        <f t="shared" si="197"/>
        <v>0</v>
      </c>
      <c r="CD167" s="203">
        <f t="shared" si="197"/>
        <v>0</v>
      </c>
      <c r="CE167" s="203">
        <f t="shared" si="197"/>
        <v>0</v>
      </c>
      <c r="CF167" s="203">
        <f t="shared" si="197"/>
        <v>0</v>
      </c>
      <c r="CG167" s="203">
        <f t="shared" si="197"/>
        <v>0</v>
      </c>
      <c r="CH167" s="203">
        <f t="shared" si="197"/>
        <v>0</v>
      </c>
      <c r="CI167" s="203">
        <f t="shared" si="197"/>
        <v>0</v>
      </c>
      <c r="CJ167" s="203">
        <f t="shared" si="197"/>
        <v>0</v>
      </c>
      <c r="CK167" s="203">
        <f t="shared" si="197"/>
        <v>0</v>
      </c>
      <c r="CL167" s="203">
        <f t="shared" si="197"/>
        <v>0</v>
      </c>
      <c r="CM167" s="203">
        <f t="shared" si="197"/>
        <v>0</v>
      </c>
    </row>
    <row r="168" spans="2:91" hidden="1" x14ac:dyDescent="0.2">
      <c r="B168" s="205">
        <f>Inputs!CJ32</f>
        <v>0</v>
      </c>
      <c r="C168" s="204"/>
      <c r="D168" s="204"/>
      <c r="E168" s="204"/>
      <c r="F168" s="204"/>
      <c r="G168" s="204"/>
      <c r="H168" s="204"/>
      <c r="I168" s="204"/>
      <c r="J168" s="204"/>
      <c r="K168" s="204"/>
      <c r="L168" s="204"/>
      <c r="M168" s="204"/>
      <c r="N168" s="204"/>
      <c r="O168" s="204"/>
      <c r="P168" s="204"/>
      <c r="Q168" s="204"/>
      <c r="R168" s="204"/>
      <c r="S168" s="204"/>
      <c r="T168" s="204"/>
      <c r="U168" s="204"/>
      <c r="V168" s="204"/>
      <c r="W168" s="204"/>
      <c r="X168" s="204"/>
      <c r="Y168" s="204"/>
      <c r="Z168" s="204"/>
      <c r="AA168" s="204"/>
      <c r="AB168" s="204"/>
      <c r="AC168" s="204"/>
      <c r="AD168" s="204"/>
      <c r="AF168" s="203">
        <f>Inputs!CR32</f>
        <v>0</v>
      </c>
      <c r="AG168" s="203">
        <f t="shared" ref="AG168:BL168" si="198">AF168*(1+AG$33)</f>
        <v>0</v>
      </c>
      <c r="AH168" s="203">
        <f t="shared" si="198"/>
        <v>0</v>
      </c>
      <c r="AI168" s="203">
        <f t="shared" si="198"/>
        <v>0</v>
      </c>
      <c r="AJ168" s="203">
        <f t="shared" si="198"/>
        <v>0</v>
      </c>
      <c r="AK168" s="203">
        <f t="shared" si="198"/>
        <v>0</v>
      </c>
      <c r="AL168" s="203">
        <f t="shared" si="198"/>
        <v>0</v>
      </c>
      <c r="AM168" s="203">
        <f t="shared" si="198"/>
        <v>0</v>
      </c>
      <c r="AN168" s="203">
        <f t="shared" si="198"/>
        <v>0</v>
      </c>
      <c r="AO168" s="203">
        <f t="shared" si="198"/>
        <v>0</v>
      </c>
      <c r="AP168" s="203">
        <f t="shared" si="198"/>
        <v>0</v>
      </c>
      <c r="AQ168" s="203">
        <f t="shared" si="198"/>
        <v>0</v>
      </c>
      <c r="AR168" s="203">
        <f t="shared" si="198"/>
        <v>0</v>
      </c>
      <c r="AS168" s="203">
        <f t="shared" si="198"/>
        <v>0</v>
      </c>
      <c r="AT168" s="203">
        <f t="shared" si="198"/>
        <v>0</v>
      </c>
      <c r="AU168" s="203">
        <f t="shared" si="198"/>
        <v>0</v>
      </c>
      <c r="AV168" s="203">
        <f t="shared" si="198"/>
        <v>0</v>
      </c>
      <c r="AW168" s="203">
        <f t="shared" si="198"/>
        <v>0</v>
      </c>
      <c r="AX168" s="203">
        <f t="shared" si="198"/>
        <v>0</v>
      </c>
      <c r="AY168" s="203">
        <f t="shared" si="198"/>
        <v>0</v>
      </c>
      <c r="AZ168" s="203">
        <f t="shared" si="198"/>
        <v>0</v>
      </c>
      <c r="BA168" s="203">
        <f t="shared" si="198"/>
        <v>0</v>
      </c>
      <c r="BB168" s="203">
        <f t="shared" si="198"/>
        <v>0</v>
      </c>
      <c r="BC168" s="203">
        <f t="shared" si="198"/>
        <v>0</v>
      </c>
      <c r="BD168" s="203">
        <f t="shared" si="198"/>
        <v>0</v>
      </c>
      <c r="BE168" s="203">
        <f t="shared" si="198"/>
        <v>0</v>
      </c>
      <c r="BF168" s="203">
        <f t="shared" si="198"/>
        <v>0</v>
      </c>
      <c r="BG168" s="203">
        <f t="shared" si="198"/>
        <v>0</v>
      </c>
      <c r="BH168" s="203">
        <f t="shared" si="198"/>
        <v>0</v>
      </c>
      <c r="BI168" s="203">
        <f t="shared" si="198"/>
        <v>0</v>
      </c>
      <c r="BJ168" s="203">
        <f t="shared" si="198"/>
        <v>0</v>
      </c>
      <c r="BK168" s="203">
        <f t="shared" si="198"/>
        <v>0</v>
      </c>
      <c r="BL168" s="203">
        <f t="shared" si="198"/>
        <v>0</v>
      </c>
      <c r="BM168" s="203">
        <f t="shared" ref="BM168:CM168" si="199">BL168*(1+BM$33)</f>
        <v>0</v>
      </c>
      <c r="BN168" s="203">
        <f t="shared" si="199"/>
        <v>0</v>
      </c>
      <c r="BO168" s="203">
        <f t="shared" si="199"/>
        <v>0</v>
      </c>
      <c r="BP168" s="203">
        <f t="shared" si="199"/>
        <v>0</v>
      </c>
      <c r="BQ168" s="203">
        <f t="shared" si="199"/>
        <v>0</v>
      </c>
      <c r="BR168" s="203">
        <f t="shared" si="199"/>
        <v>0</v>
      </c>
      <c r="BS168" s="203">
        <f t="shared" si="199"/>
        <v>0</v>
      </c>
      <c r="BT168" s="203">
        <f t="shared" si="199"/>
        <v>0</v>
      </c>
      <c r="BU168" s="203">
        <f t="shared" si="199"/>
        <v>0</v>
      </c>
      <c r="BV168" s="203">
        <f t="shared" si="199"/>
        <v>0</v>
      </c>
      <c r="BW168" s="203">
        <f t="shared" si="199"/>
        <v>0</v>
      </c>
      <c r="BX168" s="203">
        <f t="shared" si="199"/>
        <v>0</v>
      </c>
      <c r="BY168" s="203">
        <f t="shared" si="199"/>
        <v>0</v>
      </c>
      <c r="BZ168" s="203">
        <f t="shared" si="199"/>
        <v>0</v>
      </c>
      <c r="CA168" s="203">
        <f t="shared" si="199"/>
        <v>0</v>
      </c>
      <c r="CB168" s="203">
        <f t="shared" si="199"/>
        <v>0</v>
      </c>
      <c r="CC168" s="203">
        <f t="shared" si="199"/>
        <v>0</v>
      </c>
      <c r="CD168" s="203">
        <f t="shared" si="199"/>
        <v>0</v>
      </c>
      <c r="CE168" s="203">
        <f t="shared" si="199"/>
        <v>0</v>
      </c>
      <c r="CF168" s="203">
        <f t="shared" si="199"/>
        <v>0</v>
      </c>
      <c r="CG168" s="203">
        <f t="shared" si="199"/>
        <v>0</v>
      </c>
      <c r="CH168" s="203">
        <f t="shared" si="199"/>
        <v>0</v>
      </c>
      <c r="CI168" s="203">
        <f t="shared" si="199"/>
        <v>0</v>
      </c>
      <c r="CJ168" s="203">
        <f t="shared" si="199"/>
        <v>0</v>
      </c>
      <c r="CK168" s="203">
        <f t="shared" si="199"/>
        <v>0</v>
      </c>
      <c r="CL168" s="203">
        <f t="shared" si="199"/>
        <v>0</v>
      </c>
      <c r="CM168" s="203">
        <f t="shared" si="199"/>
        <v>0</v>
      </c>
    </row>
    <row r="169" spans="2:91" hidden="1" x14ac:dyDescent="0.2">
      <c r="B169" s="205">
        <f>Inputs!CJ33</f>
        <v>0</v>
      </c>
      <c r="C169" s="204"/>
      <c r="D169" s="204"/>
      <c r="E169" s="204"/>
      <c r="F169" s="204"/>
      <c r="G169" s="204"/>
      <c r="H169" s="204"/>
      <c r="I169" s="204"/>
      <c r="J169" s="204"/>
      <c r="K169" s="204"/>
      <c r="L169" s="204"/>
      <c r="M169" s="204"/>
      <c r="N169" s="204"/>
      <c r="O169" s="204"/>
      <c r="P169" s="204"/>
      <c r="Q169" s="204"/>
      <c r="R169" s="204"/>
      <c r="S169" s="204"/>
      <c r="T169" s="204"/>
      <c r="U169" s="204"/>
      <c r="V169" s="204"/>
      <c r="W169" s="204"/>
      <c r="X169" s="204"/>
      <c r="Y169" s="204"/>
      <c r="Z169" s="204"/>
      <c r="AA169" s="204"/>
      <c r="AB169" s="204"/>
      <c r="AC169" s="204"/>
      <c r="AD169" s="204"/>
      <c r="AF169" s="203">
        <f>Inputs!CR33</f>
        <v>0</v>
      </c>
      <c r="AG169" s="203">
        <f t="shared" ref="AG169:BL169" si="200">AF169*(1+AG$33)</f>
        <v>0</v>
      </c>
      <c r="AH169" s="203">
        <f t="shared" si="200"/>
        <v>0</v>
      </c>
      <c r="AI169" s="203">
        <f t="shared" si="200"/>
        <v>0</v>
      </c>
      <c r="AJ169" s="203">
        <f t="shared" si="200"/>
        <v>0</v>
      </c>
      <c r="AK169" s="203">
        <f t="shared" si="200"/>
        <v>0</v>
      </c>
      <c r="AL169" s="203">
        <f t="shared" si="200"/>
        <v>0</v>
      </c>
      <c r="AM169" s="203">
        <f t="shared" si="200"/>
        <v>0</v>
      </c>
      <c r="AN169" s="203">
        <f t="shared" si="200"/>
        <v>0</v>
      </c>
      <c r="AO169" s="203">
        <f t="shared" si="200"/>
        <v>0</v>
      </c>
      <c r="AP169" s="203">
        <f t="shared" si="200"/>
        <v>0</v>
      </c>
      <c r="AQ169" s="203">
        <f t="shared" si="200"/>
        <v>0</v>
      </c>
      <c r="AR169" s="203">
        <f t="shared" si="200"/>
        <v>0</v>
      </c>
      <c r="AS169" s="203">
        <f t="shared" si="200"/>
        <v>0</v>
      </c>
      <c r="AT169" s="203">
        <f t="shared" si="200"/>
        <v>0</v>
      </c>
      <c r="AU169" s="203">
        <f t="shared" si="200"/>
        <v>0</v>
      </c>
      <c r="AV169" s="203">
        <f t="shared" si="200"/>
        <v>0</v>
      </c>
      <c r="AW169" s="203">
        <f t="shared" si="200"/>
        <v>0</v>
      </c>
      <c r="AX169" s="203">
        <f t="shared" si="200"/>
        <v>0</v>
      </c>
      <c r="AY169" s="203">
        <f t="shared" si="200"/>
        <v>0</v>
      </c>
      <c r="AZ169" s="203">
        <f t="shared" si="200"/>
        <v>0</v>
      </c>
      <c r="BA169" s="203">
        <f t="shared" si="200"/>
        <v>0</v>
      </c>
      <c r="BB169" s="203">
        <f t="shared" si="200"/>
        <v>0</v>
      </c>
      <c r="BC169" s="203">
        <f t="shared" si="200"/>
        <v>0</v>
      </c>
      <c r="BD169" s="203">
        <f t="shared" si="200"/>
        <v>0</v>
      </c>
      <c r="BE169" s="203">
        <f t="shared" si="200"/>
        <v>0</v>
      </c>
      <c r="BF169" s="203">
        <f t="shared" si="200"/>
        <v>0</v>
      </c>
      <c r="BG169" s="203">
        <f t="shared" si="200"/>
        <v>0</v>
      </c>
      <c r="BH169" s="203">
        <f t="shared" si="200"/>
        <v>0</v>
      </c>
      <c r="BI169" s="203">
        <f t="shared" si="200"/>
        <v>0</v>
      </c>
      <c r="BJ169" s="203">
        <f t="shared" si="200"/>
        <v>0</v>
      </c>
      <c r="BK169" s="203">
        <f t="shared" si="200"/>
        <v>0</v>
      </c>
      <c r="BL169" s="203">
        <f t="shared" si="200"/>
        <v>0</v>
      </c>
      <c r="BM169" s="203">
        <f t="shared" ref="BM169:CM169" si="201">BL169*(1+BM$33)</f>
        <v>0</v>
      </c>
      <c r="BN169" s="203">
        <f t="shared" si="201"/>
        <v>0</v>
      </c>
      <c r="BO169" s="203">
        <f t="shared" si="201"/>
        <v>0</v>
      </c>
      <c r="BP169" s="203">
        <f t="shared" si="201"/>
        <v>0</v>
      </c>
      <c r="BQ169" s="203">
        <f t="shared" si="201"/>
        <v>0</v>
      </c>
      <c r="BR169" s="203">
        <f t="shared" si="201"/>
        <v>0</v>
      </c>
      <c r="BS169" s="203">
        <f t="shared" si="201"/>
        <v>0</v>
      </c>
      <c r="BT169" s="203">
        <f t="shared" si="201"/>
        <v>0</v>
      </c>
      <c r="BU169" s="203">
        <f t="shared" si="201"/>
        <v>0</v>
      </c>
      <c r="BV169" s="203">
        <f t="shared" si="201"/>
        <v>0</v>
      </c>
      <c r="BW169" s="203">
        <f t="shared" si="201"/>
        <v>0</v>
      </c>
      <c r="BX169" s="203">
        <f t="shared" si="201"/>
        <v>0</v>
      </c>
      <c r="BY169" s="203">
        <f t="shared" si="201"/>
        <v>0</v>
      </c>
      <c r="BZ169" s="203">
        <f t="shared" si="201"/>
        <v>0</v>
      </c>
      <c r="CA169" s="203">
        <f t="shared" si="201"/>
        <v>0</v>
      </c>
      <c r="CB169" s="203">
        <f t="shared" si="201"/>
        <v>0</v>
      </c>
      <c r="CC169" s="203">
        <f t="shared" si="201"/>
        <v>0</v>
      </c>
      <c r="CD169" s="203">
        <f t="shared" si="201"/>
        <v>0</v>
      </c>
      <c r="CE169" s="203">
        <f t="shared" si="201"/>
        <v>0</v>
      </c>
      <c r="CF169" s="203">
        <f t="shared" si="201"/>
        <v>0</v>
      </c>
      <c r="CG169" s="203">
        <f t="shared" si="201"/>
        <v>0</v>
      </c>
      <c r="CH169" s="203">
        <f t="shared" si="201"/>
        <v>0</v>
      </c>
      <c r="CI169" s="203">
        <f t="shared" si="201"/>
        <v>0</v>
      </c>
      <c r="CJ169" s="203">
        <f t="shared" si="201"/>
        <v>0</v>
      </c>
      <c r="CK169" s="203">
        <f t="shared" si="201"/>
        <v>0</v>
      </c>
      <c r="CL169" s="203">
        <f t="shared" si="201"/>
        <v>0</v>
      </c>
      <c r="CM169" s="203">
        <f t="shared" si="201"/>
        <v>0</v>
      </c>
    </row>
    <row r="170" spans="2:91" hidden="1" x14ac:dyDescent="0.2">
      <c r="B170" s="204"/>
      <c r="C170" s="204"/>
      <c r="D170" s="204"/>
      <c r="E170" s="204"/>
      <c r="F170" s="204"/>
      <c r="G170" s="204"/>
      <c r="H170" s="204"/>
      <c r="I170" s="204"/>
      <c r="J170" s="204"/>
      <c r="K170" s="204"/>
      <c r="L170" s="204"/>
      <c r="M170" s="204"/>
      <c r="N170" s="204"/>
      <c r="O170" s="204"/>
      <c r="P170" s="204"/>
      <c r="Q170" s="204"/>
      <c r="R170" s="204"/>
      <c r="S170" s="204"/>
      <c r="T170" s="204"/>
      <c r="U170" s="204"/>
      <c r="V170" s="204"/>
      <c r="W170" s="204"/>
      <c r="X170" s="204"/>
      <c r="Y170" s="204"/>
      <c r="Z170" s="204"/>
      <c r="AA170" s="204"/>
      <c r="AB170" s="204"/>
      <c r="AC170" s="204"/>
      <c r="AD170" s="204"/>
      <c r="AF170" s="204"/>
      <c r="AG170" s="204"/>
      <c r="AH170" s="204"/>
      <c r="AI170" s="204"/>
      <c r="AJ170" s="204"/>
      <c r="AK170" s="204"/>
      <c r="AL170" s="204"/>
      <c r="AM170" s="204"/>
      <c r="AN170" s="204"/>
      <c r="AO170" s="204"/>
      <c r="AP170" s="204"/>
      <c r="AQ170" s="204"/>
      <c r="AR170" s="204"/>
      <c r="AS170" s="204"/>
      <c r="AT170" s="204"/>
      <c r="AU170" s="204"/>
      <c r="AV170" s="204"/>
      <c r="AW170" s="204"/>
      <c r="AX170" s="204"/>
      <c r="AY170" s="204"/>
      <c r="AZ170" s="204"/>
      <c r="BA170" s="204"/>
      <c r="BB170" s="204"/>
      <c r="BC170" s="204"/>
      <c r="BD170" s="204"/>
      <c r="BE170" s="204"/>
      <c r="BF170" s="204"/>
      <c r="BG170" s="204"/>
      <c r="BH170" s="204"/>
      <c r="BI170" s="204"/>
      <c r="BJ170" s="204"/>
      <c r="BK170" s="204"/>
      <c r="BL170" s="204"/>
      <c r="BM170" s="204"/>
      <c r="BN170" s="204"/>
      <c r="BO170" s="204"/>
      <c r="BP170" s="204"/>
      <c r="BQ170" s="204"/>
      <c r="BR170" s="204"/>
      <c r="BS170" s="204"/>
      <c r="BT170" s="204"/>
      <c r="BU170" s="204"/>
      <c r="BV170" s="204"/>
      <c r="BW170" s="204"/>
      <c r="BX170" s="204"/>
      <c r="BY170" s="204"/>
      <c r="BZ170" s="204"/>
      <c r="CA170" s="204"/>
      <c r="CB170" s="204"/>
      <c r="CC170" s="204"/>
      <c r="CD170" s="204"/>
      <c r="CE170" s="204"/>
      <c r="CF170" s="204"/>
      <c r="CG170" s="204"/>
      <c r="CH170" s="204"/>
      <c r="CI170" s="204"/>
      <c r="CJ170" s="204"/>
      <c r="CK170" s="204"/>
      <c r="CL170" s="204"/>
      <c r="CM170" s="204"/>
    </row>
    <row r="171" spans="2:91" hidden="1" x14ac:dyDescent="0.2">
      <c r="B171" s="205" t="str">
        <f>Inputs!CJ9</f>
        <v>Director</v>
      </c>
      <c r="C171" s="204"/>
      <c r="D171" s="204"/>
      <c r="E171" s="204"/>
      <c r="F171" s="204"/>
      <c r="G171" s="204"/>
      <c r="H171" s="204"/>
      <c r="I171" s="204"/>
      <c r="J171" s="204"/>
      <c r="K171" s="204"/>
      <c r="L171" s="204"/>
      <c r="M171" s="204"/>
      <c r="N171" s="204"/>
      <c r="O171" s="204"/>
      <c r="P171" s="204"/>
      <c r="Q171" s="204"/>
      <c r="R171" s="204"/>
      <c r="S171" s="204"/>
      <c r="T171" s="204"/>
      <c r="U171" s="204"/>
      <c r="V171" s="204"/>
      <c r="W171" s="204"/>
      <c r="X171" s="204"/>
      <c r="Y171" s="204"/>
      <c r="Z171" s="204"/>
      <c r="AA171" s="204"/>
      <c r="AB171" s="204"/>
      <c r="AC171" s="204"/>
      <c r="AD171" s="204"/>
      <c r="AF171" s="203">
        <f>IF(AE171&gt;0,AE171,IF(AND(AF$4=VLOOKUP($B171,Settings!$DZ$19:$EA$43,2,0),'Labor costs'!AF$7=VLOOKUP('Labor costs'!$B171,Settings!$DZ$19:$EC$43,4,0)),Inputs!$CP9,0))</f>
        <v>0</v>
      </c>
      <c r="AG171" s="203">
        <f>IF(AF171&gt;0,AF171,IF(AND(AG$4=VLOOKUP($B171,Settings!$DZ$19:$EA$43,2,0),'Labor costs'!AG$7=VLOOKUP('Labor costs'!$B171,Settings!$DZ$19:$EC$43,4,0)),Inputs!$CP9,0))</f>
        <v>0</v>
      </c>
      <c r="AH171" s="203">
        <f>IF(AG171&gt;0,AG171,IF(AND(AH$4=VLOOKUP($B171,Settings!$DZ$19:$EA$43,2,0),'Labor costs'!AH$7=VLOOKUP('Labor costs'!$B171,Settings!$DZ$19:$EC$43,4,0)),Inputs!$CP9,0))</f>
        <v>0</v>
      </c>
      <c r="AI171" s="203">
        <f>IF(AH171&gt;0,AH171,IF(AND(AI$4=VLOOKUP($B171,Settings!$DZ$19:$EA$43,2,0),'Labor costs'!AI$7=VLOOKUP('Labor costs'!$B171,Settings!$DZ$19:$EC$43,4,0)),Inputs!$CP9,0))</f>
        <v>0</v>
      </c>
      <c r="AJ171" s="203">
        <f>IF(AI171&gt;0,AI171,IF(AND(AJ$4=VLOOKUP($B171,Settings!$DZ$19:$EA$43,2,0),'Labor costs'!AJ$7=VLOOKUP('Labor costs'!$B171,Settings!$DZ$19:$EC$43,4,0)),Inputs!$CP9,0))</f>
        <v>0</v>
      </c>
      <c r="AK171" s="203">
        <f>IF(AJ171&gt;0,AJ171,IF(AND(AK$4=VLOOKUP($B171,Settings!$DZ$19:$EA$43,2,0),'Labor costs'!AK$7=VLOOKUP('Labor costs'!$B171,Settings!$DZ$19:$EC$43,4,0)),Inputs!$CP9,0))</f>
        <v>0</v>
      </c>
      <c r="AL171" s="203">
        <f>IF(AK171&gt;0,AK171,IF(AND(AL$4=VLOOKUP($B171,Settings!$DZ$19:$EA$43,2,0),'Labor costs'!AL$7=VLOOKUP('Labor costs'!$B171,Settings!$DZ$19:$EC$43,4,0)),Inputs!$CP9,0))</f>
        <v>0</v>
      </c>
      <c r="AM171" s="203">
        <f>IF(AL171&gt;0,AL171,IF(AND(AM$4=VLOOKUP($B171,Settings!$DZ$19:$EA$43,2,0),'Labor costs'!AM$7=VLOOKUP('Labor costs'!$B171,Settings!$DZ$19:$EC$43,4,0)),Inputs!$CP9,0))</f>
        <v>0</v>
      </c>
      <c r="AN171" s="203">
        <f>IF(AM171&gt;0,AM171,IF(AND(AN$4=VLOOKUP($B171,Settings!$DZ$19:$EA$43,2,0),'Labor costs'!AN$7=VLOOKUP('Labor costs'!$B171,Settings!$DZ$19:$EC$43,4,0)),Inputs!$CP9,0))</f>
        <v>1</v>
      </c>
      <c r="AO171" s="203">
        <f>IF(AN171&gt;0,AN171,IF(AND(AO$4=VLOOKUP($B171,Settings!$DZ$19:$EA$43,2,0),'Labor costs'!AO$7=VLOOKUP('Labor costs'!$B171,Settings!$DZ$19:$EC$43,4,0)),Inputs!$CP9,0))</f>
        <v>1</v>
      </c>
      <c r="AP171" s="203">
        <f>IF(AO171&gt;0,AO171,IF(AND(AP$4=VLOOKUP($B171,Settings!$DZ$19:$EA$43,2,0),'Labor costs'!AP$7=VLOOKUP('Labor costs'!$B171,Settings!$DZ$19:$EC$43,4,0)),Inputs!$CP9,0))</f>
        <v>1</v>
      </c>
      <c r="AQ171" s="203">
        <f>IF(AP171&gt;0,AP171,IF(AND(AQ$4=VLOOKUP($B171,Settings!$DZ$19:$EA$43,2,0),'Labor costs'!AQ$7=VLOOKUP('Labor costs'!$B171,Settings!$DZ$19:$EC$43,4,0)),Inputs!$CP9,0))</f>
        <v>1</v>
      </c>
      <c r="AR171" s="203">
        <f>IF(AQ171&gt;0,AQ171,IF(AND(AR$4=VLOOKUP($B171,Settings!$DZ$19:$EA$43,2,0),'Labor costs'!AR$7=VLOOKUP('Labor costs'!$B171,Settings!$DZ$19:$EC$43,4,0)),Inputs!$CP9,0))</f>
        <v>1</v>
      </c>
      <c r="AS171" s="203">
        <f>IF(AR171&gt;0,AR171,IF(AND(AS$4=VLOOKUP($B171,Settings!$DZ$19:$EA$43,2,0),'Labor costs'!AS$7=VLOOKUP('Labor costs'!$B171,Settings!$DZ$19:$EC$43,4,0)),Inputs!$CP9,0))</f>
        <v>1</v>
      </c>
      <c r="AT171" s="203">
        <f>IF(AS171&gt;0,AS171,IF(AND(AT$4=VLOOKUP($B171,Settings!$DZ$19:$EA$43,2,0),'Labor costs'!AT$7=VLOOKUP('Labor costs'!$B171,Settings!$DZ$19:$EC$43,4,0)),Inputs!$CP9,0))</f>
        <v>1</v>
      </c>
      <c r="AU171" s="203">
        <f>IF(AT171&gt;0,AT171,IF(AND(AU$4=VLOOKUP($B171,Settings!$DZ$19:$EA$43,2,0),'Labor costs'!AU$7=VLOOKUP('Labor costs'!$B171,Settings!$DZ$19:$EC$43,4,0)),Inputs!$CP9,0))</f>
        <v>1</v>
      </c>
      <c r="AV171" s="203">
        <f>IF(AU171&gt;0,AU171,IF(AND(AV$4=VLOOKUP($B171,Settings!$DZ$19:$EA$43,2,0),'Labor costs'!AV$7=VLOOKUP('Labor costs'!$B171,Settings!$DZ$19:$EC$43,4,0)),Inputs!$CP9,0))</f>
        <v>1</v>
      </c>
      <c r="AW171" s="203">
        <f>IF(AV171&gt;0,AV171,IF(AND(AW$4=VLOOKUP($B171,Settings!$DZ$19:$EA$43,2,0),'Labor costs'!AW$7=VLOOKUP('Labor costs'!$B171,Settings!$DZ$19:$EC$43,4,0)),Inputs!$CP9,0))</f>
        <v>1</v>
      </c>
      <c r="AX171" s="203">
        <f>IF(AW171&gt;0,AW171,IF(AND(AX$4=VLOOKUP($B171,Settings!$DZ$19:$EA$43,2,0),'Labor costs'!AX$7=VLOOKUP('Labor costs'!$B171,Settings!$DZ$19:$EC$43,4,0)),Inputs!$CP9,0))</f>
        <v>1</v>
      </c>
      <c r="AY171" s="203">
        <f>IF(AX171&gt;0,AX171,IF(AND(AY$4=VLOOKUP($B171,Settings!$DZ$19:$EA$43,2,0),'Labor costs'!AY$7=VLOOKUP('Labor costs'!$B171,Settings!$DZ$19:$EC$43,4,0)),Inputs!$CP9,0))</f>
        <v>1</v>
      </c>
      <c r="AZ171" s="203">
        <f>IF(AY171&gt;0,AY171,IF(AND(AZ$4=VLOOKUP($B171,Settings!$DZ$19:$EA$43,2,0),'Labor costs'!AZ$7=VLOOKUP('Labor costs'!$B171,Settings!$DZ$19:$EC$43,4,0)),Inputs!$CP9,0))</f>
        <v>1</v>
      </c>
      <c r="BA171" s="203">
        <f>IF(AZ171&gt;0,AZ171,IF(AND(BA$4=VLOOKUP($B171,Settings!$DZ$19:$EA$43,2,0),'Labor costs'!BA$7=VLOOKUP('Labor costs'!$B171,Settings!$DZ$19:$EC$43,4,0)),Inputs!$CP9,0))</f>
        <v>1</v>
      </c>
      <c r="BB171" s="203">
        <f>IF(BA171&gt;0,BA171,IF(AND(BB$4=VLOOKUP($B171,Settings!$DZ$19:$EA$43,2,0),'Labor costs'!BB$7=VLOOKUP('Labor costs'!$B171,Settings!$DZ$19:$EC$43,4,0)),Inputs!$CP9,0))</f>
        <v>1</v>
      </c>
      <c r="BC171" s="203">
        <f>IF(BB171&gt;0,BB171,IF(AND(BC$4=VLOOKUP($B171,Settings!$DZ$19:$EA$43,2,0),'Labor costs'!BC$7=VLOOKUP('Labor costs'!$B171,Settings!$DZ$19:$EC$43,4,0)),Inputs!$CP9,0))</f>
        <v>1</v>
      </c>
      <c r="BD171" s="203">
        <f>IF(BC171&gt;0,BC171,IF(AND(BD$4=VLOOKUP($B171,Settings!$DZ$19:$EA$43,2,0),'Labor costs'!BD$7=VLOOKUP('Labor costs'!$B171,Settings!$DZ$19:$EC$43,4,0)),Inputs!$CP9,0))</f>
        <v>1</v>
      </c>
      <c r="BE171" s="203">
        <f>IF(BD171&gt;0,BD171,IF(AND(BE$4=VLOOKUP($B171,Settings!$DZ$19:$EA$43,2,0),'Labor costs'!BE$7=VLOOKUP('Labor costs'!$B171,Settings!$DZ$19:$EC$43,4,0)),Inputs!$CP9,0))</f>
        <v>1</v>
      </c>
      <c r="BF171" s="203">
        <f>IF(BE171&gt;0,BE171,IF(AND(BF$4=VLOOKUP($B171,Settings!$DZ$19:$EA$43,2,0),'Labor costs'!BF$7=VLOOKUP('Labor costs'!$B171,Settings!$DZ$19:$EC$43,4,0)),Inputs!$CP9,0))</f>
        <v>1</v>
      </c>
      <c r="BG171" s="203">
        <f>IF(BF171&gt;0,BF171,IF(AND(BG$4=VLOOKUP($B171,Settings!$DZ$19:$EA$43,2,0),'Labor costs'!BG$7=VLOOKUP('Labor costs'!$B171,Settings!$DZ$19:$EC$43,4,0)),Inputs!$CP9,0))</f>
        <v>1</v>
      </c>
      <c r="BH171" s="203">
        <f>IF(BG171&gt;0,BG171,IF(AND(BH$4=VLOOKUP($B171,Settings!$DZ$19:$EA$43,2,0),'Labor costs'!BH$7=VLOOKUP('Labor costs'!$B171,Settings!$DZ$19:$EC$43,4,0)),Inputs!$CP9,0))</f>
        <v>1</v>
      </c>
      <c r="BI171" s="203">
        <f>IF(BH171&gt;0,BH171,IF(AND(BI$4=VLOOKUP($B171,Settings!$DZ$19:$EA$43,2,0),'Labor costs'!BI$7=VLOOKUP('Labor costs'!$B171,Settings!$DZ$19:$EC$43,4,0)),Inputs!$CP9,0))</f>
        <v>1</v>
      </c>
      <c r="BJ171" s="203">
        <f>IF(BI171&gt;0,BI171,IF(AND(BJ$4=VLOOKUP($B171,Settings!$DZ$19:$EA$43,2,0),'Labor costs'!BJ$7=VLOOKUP('Labor costs'!$B171,Settings!$DZ$19:$EC$43,4,0)),Inputs!$CP9,0))</f>
        <v>1</v>
      </c>
      <c r="BK171" s="203">
        <f>IF(BJ171&gt;0,BJ171,IF(AND(BK$4=VLOOKUP($B171,Settings!$DZ$19:$EA$43,2,0),'Labor costs'!BK$7=VLOOKUP('Labor costs'!$B171,Settings!$DZ$19:$EC$43,4,0)),Inputs!$CP9,0))</f>
        <v>1</v>
      </c>
      <c r="BL171" s="203">
        <f>IF(BK171&gt;0,BK171,IF(AND(BL$4=VLOOKUP($B171,Settings!$DZ$19:$EA$43,2,0),'Labor costs'!BL$7=VLOOKUP('Labor costs'!$B171,Settings!$DZ$19:$EC$43,4,0)),Inputs!$CP9,0))</f>
        <v>1</v>
      </c>
      <c r="BM171" s="203">
        <f>IF(BL171&gt;0,BL171,IF(AND(BM$4=VLOOKUP($B171,Settings!$DZ$19:$EA$43,2,0),'Labor costs'!BM$7=VLOOKUP('Labor costs'!$B171,Settings!$DZ$19:$EC$43,4,0)),Inputs!$CP9,0))</f>
        <v>1</v>
      </c>
      <c r="BN171" s="203">
        <f>IF(BM171&gt;0,BM171,IF(AND(BN$4=VLOOKUP($B171,Settings!$DZ$19:$EA$43,2,0),'Labor costs'!BN$7=VLOOKUP('Labor costs'!$B171,Settings!$DZ$19:$EC$43,4,0)),Inputs!$CP9,0))</f>
        <v>1</v>
      </c>
      <c r="BO171" s="203">
        <f>IF(BN171&gt;0,BN171,IF(AND(BO$4=VLOOKUP($B171,Settings!$DZ$19:$EA$43,2,0),'Labor costs'!BO$7=VLOOKUP('Labor costs'!$B171,Settings!$DZ$19:$EC$43,4,0)),Inputs!$CP9,0))</f>
        <v>1</v>
      </c>
      <c r="BP171" s="203">
        <f>IF(BO171&gt;0,BO171,IF(AND(BP$4=VLOOKUP($B171,Settings!$DZ$19:$EA$43,2,0),'Labor costs'!BP$7=VLOOKUP('Labor costs'!$B171,Settings!$DZ$19:$EC$43,4,0)),Inputs!$CP9,0))</f>
        <v>1</v>
      </c>
      <c r="BQ171" s="203">
        <f>IF(BP171&gt;0,BP171,IF(AND(BQ$4=VLOOKUP($B171,Settings!$DZ$19:$EA$43,2,0),'Labor costs'!BQ$7=VLOOKUP('Labor costs'!$B171,Settings!$DZ$19:$EC$43,4,0)),Inputs!$CP9,0))</f>
        <v>1</v>
      </c>
      <c r="BR171" s="203">
        <f>IF(BQ171&gt;0,BQ171,IF(AND(BR$4=VLOOKUP($B171,Settings!$DZ$19:$EA$43,2,0),'Labor costs'!BR$7=VLOOKUP('Labor costs'!$B171,Settings!$DZ$19:$EC$43,4,0)),Inputs!$CP9,0))</f>
        <v>1</v>
      </c>
      <c r="BS171" s="203">
        <f>IF(BR171&gt;0,BR171,IF(AND(BS$4=VLOOKUP($B171,Settings!$DZ$19:$EA$43,2,0),'Labor costs'!BS$7=VLOOKUP('Labor costs'!$B171,Settings!$DZ$19:$EC$43,4,0)),Inputs!$CP9,0))</f>
        <v>1</v>
      </c>
      <c r="BT171" s="203">
        <f>IF(BS171&gt;0,BS171,IF(AND(BT$4=VLOOKUP($B171,Settings!$DZ$19:$EA$43,2,0),'Labor costs'!BT$7=VLOOKUP('Labor costs'!$B171,Settings!$DZ$19:$EC$43,4,0)),Inputs!$CP9,0))</f>
        <v>1</v>
      </c>
      <c r="BU171" s="203">
        <f>IF(BT171&gt;0,BT171,IF(AND(BU$4=VLOOKUP($B171,Settings!$DZ$19:$EA$43,2,0),'Labor costs'!BU$7=VLOOKUP('Labor costs'!$B171,Settings!$DZ$19:$EC$43,4,0)),Inputs!$CP9,0))</f>
        <v>1</v>
      </c>
      <c r="BV171" s="203">
        <f>IF(BU171&gt;0,BU171,IF(AND(BV$4=VLOOKUP($B171,Settings!$DZ$19:$EA$43,2,0),'Labor costs'!BV$7=VLOOKUP('Labor costs'!$B171,Settings!$DZ$19:$EC$43,4,0)),Inputs!$CP9,0))</f>
        <v>1</v>
      </c>
      <c r="BW171" s="203">
        <f>IF(BV171&gt;0,BV171,IF(AND(BW$4=VLOOKUP($B171,Settings!$DZ$19:$EA$43,2,0),'Labor costs'!BW$7=VLOOKUP('Labor costs'!$B171,Settings!$DZ$19:$EC$43,4,0)),Inputs!$CP9,0))</f>
        <v>1</v>
      </c>
      <c r="BX171" s="203">
        <f>IF(BW171&gt;0,BW171,IF(AND(BX$4=VLOOKUP($B171,Settings!$DZ$19:$EA$43,2,0),'Labor costs'!BX$7=VLOOKUP('Labor costs'!$B171,Settings!$DZ$19:$EC$43,4,0)),Inputs!$CP9,0))</f>
        <v>1</v>
      </c>
      <c r="BY171" s="203">
        <f>IF(BX171&gt;0,BX171,IF(AND(BY$4=VLOOKUP($B171,Settings!$DZ$19:$EA$43,2,0),'Labor costs'!BY$7=VLOOKUP('Labor costs'!$B171,Settings!$DZ$19:$EC$43,4,0)),Inputs!$CP9,0))</f>
        <v>1</v>
      </c>
      <c r="BZ171" s="203">
        <f>IF(BY171&gt;0,BY171,IF(AND(BZ$4=VLOOKUP($B171,Settings!$DZ$19:$EA$43,2,0),'Labor costs'!BZ$7=VLOOKUP('Labor costs'!$B171,Settings!$DZ$19:$EC$43,4,0)),Inputs!$CP9,0))</f>
        <v>1</v>
      </c>
      <c r="CA171" s="203">
        <f>IF(BZ171&gt;0,BZ171,IF(AND(CA$4=VLOOKUP($B171,Settings!$DZ$19:$EA$43,2,0),'Labor costs'!CA$7=VLOOKUP('Labor costs'!$B171,Settings!$DZ$19:$EC$43,4,0)),Inputs!$CP9,0))</f>
        <v>1</v>
      </c>
      <c r="CB171" s="203">
        <f>IF(CA171&gt;0,CA171,IF(AND(CB$4=VLOOKUP($B171,Settings!$DZ$19:$EA$43,2,0),'Labor costs'!CB$7=VLOOKUP('Labor costs'!$B171,Settings!$DZ$19:$EC$43,4,0)),Inputs!$CP9,0))</f>
        <v>1</v>
      </c>
      <c r="CC171" s="203">
        <f>IF(CB171&gt;0,CB171,IF(AND(CC$4=VLOOKUP($B171,Settings!$DZ$19:$EA$43,2,0),'Labor costs'!CC$7=VLOOKUP('Labor costs'!$B171,Settings!$DZ$19:$EC$43,4,0)),Inputs!$CP9,0))</f>
        <v>1</v>
      </c>
      <c r="CD171" s="203">
        <f>IF(CC171&gt;0,CC171,IF(AND(CD$4=VLOOKUP($B171,Settings!$DZ$19:$EA$43,2,0),'Labor costs'!CD$7=VLOOKUP('Labor costs'!$B171,Settings!$DZ$19:$EC$43,4,0)),Inputs!$CP9,0))</f>
        <v>1</v>
      </c>
      <c r="CE171" s="203">
        <f>IF(CD171&gt;0,CD171,IF(AND(CE$4=VLOOKUP($B171,Settings!$DZ$19:$EA$43,2,0),'Labor costs'!CE$7=VLOOKUP('Labor costs'!$B171,Settings!$DZ$19:$EC$43,4,0)),Inputs!$CP9,0))</f>
        <v>1</v>
      </c>
      <c r="CF171" s="203">
        <f>IF(CE171&gt;0,CE171,IF(AND(CF$4=VLOOKUP($B171,Settings!$DZ$19:$EA$43,2,0),'Labor costs'!CF$7=VLOOKUP('Labor costs'!$B171,Settings!$DZ$19:$EC$43,4,0)),Inputs!$CP9,0))</f>
        <v>1</v>
      </c>
      <c r="CG171" s="203">
        <f>IF(CF171&gt;0,CF171,IF(AND(CG$4=VLOOKUP($B171,Settings!$DZ$19:$EA$43,2,0),'Labor costs'!CG$7=VLOOKUP('Labor costs'!$B171,Settings!$DZ$19:$EC$43,4,0)),Inputs!$CP9,0))</f>
        <v>1</v>
      </c>
      <c r="CH171" s="203">
        <f>IF(CG171&gt;0,CG171,IF(AND(CH$4=VLOOKUP($B171,Settings!$DZ$19:$EA$43,2,0),'Labor costs'!CH$7=VLOOKUP('Labor costs'!$B171,Settings!$DZ$19:$EC$43,4,0)),Inputs!$CP9,0))</f>
        <v>1</v>
      </c>
      <c r="CI171" s="203">
        <f>IF(CH171&gt;0,CH171,IF(AND(CI$4=VLOOKUP($B171,Settings!$DZ$19:$EA$43,2,0),'Labor costs'!CI$7=VLOOKUP('Labor costs'!$B171,Settings!$DZ$19:$EC$43,4,0)),Inputs!$CP9,0))</f>
        <v>1</v>
      </c>
      <c r="CJ171" s="203">
        <f>IF(CI171&gt;0,CI171,IF(AND(CJ$4=VLOOKUP($B171,Settings!$DZ$19:$EA$43,2,0),'Labor costs'!CJ$7=VLOOKUP('Labor costs'!$B171,Settings!$DZ$19:$EC$43,4,0)),Inputs!$CP9,0))</f>
        <v>1</v>
      </c>
      <c r="CK171" s="203">
        <f>IF(CJ171&gt;0,CJ171,IF(AND(CK$4=VLOOKUP($B171,Settings!$DZ$19:$EA$43,2,0),'Labor costs'!CK$7=VLOOKUP('Labor costs'!$B171,Settings!$DZ$19:$EC$43,4,0)),Inputs!$CP9,0))</f>
        <v>1</v>
      </c>
      <c r="CL171" s="203">
        <f>IF(CK171&gt;0,CK171,IF(AND(CL$4=VLOOKUP($B171,Settings!$DZ$19:$EA$43,2,0),'Labor costs'!CL$7=VLOOKUP('Labor costs'!$B171,Settings!$DZ$19:$EC$43,4,0)),Inputs!$CP9,0))</f>
        <v>1</v>
      </c>
      <c r="CM171" s="203">
        <f>IF(CL171&gt;0,CL171,IF(AND(CM$4=VLOOKUP($B171,Settings!$DZ$19:$EA$43,2,0),'Labor costs'!CM$7=VLOOKUP('Labor costs'!$B171,Settings!$DZ$19:$EC$43,4,0)),Inputs!$CP9,0))</f>
        <v>1</v>
      </c>
    </row>
    <row r="172" spans="2:91" hidden="1" x14ac:dyDescent="0.2">
      <c r="B172" s="205" t="str">
        <f>Inputs!CJ10</f>
        <v>Administrator</v>
      </c>
      <c r="C172" s="204"/>
      <c r="D172" s="204"/>
      <c r="E172" s="204"/>
      <c r="F172" s="204"/>
      <c r="G172" s="204"/>
      <c r="H172" s="204"/>
      <c r="I172" s="204"/>
      <c r="J172" s="204"/>
      <c r="K172" s="204"/>
      <c r="L172" s="204"/>
      <c r="M172" s="204"/>
      <c r="N172" s="204"/>
      <c r="O172" s="204"/>
      <c r="P172" s="204"/>
      <c r="Q172" s="204"/>
      <c r="R172" s="204"/>
      <c r="S172" s="204"/>
      <c r="T172" s="204"/>
      <c r="U172" s="204"/>
      <c r="V172" s="204"/>
      <c r="W172" s="204"/>
      <c r="X172" s="204"/>
      <c r="Y172" s="204"/>
      <c r="Z172" s="204"/>
      <c r="AA172" s="204"/>
      <c r="AB172" s="204"/>
      <c r="AC172" s="204"/>
      <c r="AD172" s="204"/>
      <c r="AF172" s="203">
        <f>IF(AE172&gt;0,AE172,IF(AND(AF$4=VLOOKUP($B172,Settings!$DZ$19:$EA$43,2,0),'Labor costs'!AF$7=VLOOKUP('Labor costs'!$B172,Settings!$DZ$19:$EC$43,4,0)),Inputs!$CP10,0))</f>
        <v>0</v>
      </c>
      <c r="AG172" s="203">
        <f>IF(AF172&gt;0,AF172,IF(AND(AG$4=VLOOKUP($B172,Settings!$DZ$19:$EA$43,2,0),'Labor costs'!AG$7=VLOOKUP('Labor costs'!$B172,Settings!$DZ$19:$EC$43,4,0)),Inputs!$CP10,0))</f>
        <v>0</v>
      </c>
      <c r="AH172" s="203">
        <f>IF(AG172&gt;0,AG172,IF(AND(AH$4=VLOOKUP($B172,Settings!$DZ$19:$EA$43,2,0),'Labor costs'!AH$7=VLOOKUP('Labor costs'!$B172,Settings!$DZ$19:$EC$43,4,0)),Inputs!$CP10,0))</f>
        <v>0</v>
      </c>
      <c r="AI172" s="203">
        <f>IF(AH172&gt;0,AH172,IF(AND(AI$4=VLOOKUP($B172,Settings!$DZ$19:$EA$43,2,0),'Labor costs'!AI$7=VLOOKUP('Labor costs'!$B172,Settings!$DZ$19:$EC$43,4,0)),Inputs!$CP10,0))</f>
        <v>0</v>
      </c>
      <c r="AJ172" s="203">
        <f>IF(AI172&gt;0,AI172,IF(AND(AJ$4=VLOOKUP($B172,Settings!$DZ$19:$EA$43,2,0),'Labor costs'!AJ$7=VLOOKUP('Labor costs'!$B172,Settings!$DZ$19:$EC$43,4,0)),Inputs!$CP10,0))</f>
        <v>0</v>
      </c>
      <c r="AK172" s="203">
        <f>IF(AJ172&gt;0,AJ172,IF(AND(AK$4=VLOOKUP($B172,Settings!$DZ$19:$EA$43,2,0),'Labor costs'!AK$7=VLOOKUP('Labor costs'!$B172,Settings!$DZ$19:$EC$43,4,0)),Inputs!$CP10,0))</f>
        <v>0</v>
      </c>
      <c r="AL172" s="203">
        <f>IF(AK172&gt;0,AK172,IF(AND(AL$4=VLOOKUP($B172,Settings!$DZ$19:$EA$43,2,0),'Labor costs'!AL$7=VLOOKUP('Labor costs'!$B172,Settings!$DZ$19:$EC$43,4,0)),Inputs!$CP10,0))</f>
        <v>0</v>
      </c>
      <c r="AM172" s="203">
        <f>IF(AL172&gt;0,AL172,IF(AND(AM$4=VLOOKUP($B172,Settings!$DZ$19:$EA$43,2,0),'Labor costs'!AM$7=VLOOKUP('Labor costs'!$B172,Settings!$DZ$19:$EC$43,4,0)),Inputs!$CP10,0))</f>
        <v>0</v>
      </c>
      <c r="AN172" s="203">
        <f>IF(AM172&gt;0,AM172,IF(AND(AN$4=VLOOKUP($B172,Settings!$DZ$19:$EA$43,2,0),'Labor costs'!AN$7=VLOOKUP('Labor costs'!$B172,Settings!$DZ$19:$EC$43,4,0)),Inputs!$CP10,0))</f>
        <v>0</v>
      </c>
      <c r="AO172" s="203">
        <f>IF(AN172&gt;0,AN172,IF(AND(AO$4=VLOOKUP($B172,Settings!$DZ$19:$EA$43,2,0),'Labor costs'!AO$7=VLOOKUP('Labor costs'!$B172,Settings!$DZ$19:$EC$43,4,0)),Inputs!$CP10,0))</f>
        <v>2</v>
      </c>
      <c r="AP172" s="203">
        <f>IF(AO172&gt;0,AO172,IF(AND(AP$4=VLOOKUP($B172,Settings!$DZ$19:$EA$43,2,0),'Labor costs'!AP$7=VLOOKUP('Labor costs'!$B172,Settings!$DZ$19:$EC$43,4,0)),Inputs!$CP10,0))</f>
        <v>2</v>
      </c>
      <c r="AQ172" s="203">
        <f>IF(AP172&gt;0,AP172,IF(AND(AQ$4=VLOOKUP($B172,Settings!$DZ$19:$EA$43,2,0),'Labor costs'!AQ$7=VLOOKUP('Labor costs'!$B172,Settings!$DZ$19:$EC$43,4,0)),Inputs!$CP10,0))</f>
        <v>2</v>
      </c>
      <c r="AR172" s="203">
        <f>IF(AQ172&gt;0,AQ172,IF(AND(AR$4=VLOOKUP($B172,Settings!$DZ$19:$EA$43,2,0),'Labor costs'!AR$7=VLOOKUP('Labor costs'!$B172,Settings!$DZ$19:$EC$43,4,0)),Inputs!$CP10,0))</f>
        <v>2</v>
      </c>
      <c r="AS172" s="203">
        <f>IF(AR172&gt;0,AR172,IF(AND(AS$4=VLOOKUP($B172,Settings!$DZ$19:$EA$43,2,0),'Labor costs'!AS$7=VLOOKUP('Labor costs'!$B172,Settings!$DZ$19:$EC$43,4,0)),Inputs!$CP10,0))</f>
        <v>2</v>
      </c>
      <c r="AT172" s="203">
        <f>IF(AS172&gt;0,AS172,IF(AND(AT$4=VLOOKUP($B172,Settings!$DZ$19:$EA$43,2,0),'Labor costs'!AT$7=VLOOKUP('Labor costs'!$B172,Settings!$DZ$19:$EC$43,4,0)),Inputs!$CP10,0))</f>
        <v>2</v>
      </c>
      <c r="AU172" s="203">
        <f>IF(AT172&gt;0,AT172,IF(AND(AU$4=VLOOKUP($B172,Settings!$DZ$19:$EA$43,2,0),'Labor costs'!AU$7=VLOOKUP('Labor costs'!$B172,Settings!$DZ$19:$EC$43,4,0)),Inputs!$CP10,0))</f>
        <v>2</v>
      </c>
      <c r="AV172" s="203">
        <f>IF(AU172&gt;0,AU172,IF(AND(AV$4=VLOOKUP($B172,Settings!$DZ$19:$EA$43,2,0),'Labor costs'!AV$7=VLOOKUP('Labor costs'!$B172,Settings!$DZ$19:$EC$43,4,0)),Inputs!$CP10,0))</f>
        <v>2</v>
      </c>
      <c r="AW172" s="203">
        <f>IF(AV172&gt;0,AV172,IF(AND(AW$4=VLOOKUP($B172,Settings!$DZ$19:$EA$43,2,0),'Labor costs'!AW$7=VLOOKUP('Labor costs'!$B172,Settings!$DZ$19:$EC$43,4,0)),Inputs!$CP10,0))</f>
        <v>2</v>
      </c>
      <c r="AX172" s="203">
        <f>IF(AW172&gt;0,AW172,IF(AND(AX$4=VLOOKUP($B172,Settings!$DZ$19:$EA$43,2,0),'Labor costs'!AX$7=VLOOKUP('Labor costs'!$B172,Settings!$DZ$19:$EC$43,4,0)),Inputs!$CP10,0))</f>
        <v>2</v>
      </c>
      <c r="AY172" s="203">
        <f>IF(AX172&gt;0,AX172,IF(AND(AY$4=VLOOKUP($B172,Settings!$DZ$19:$EA$43,2,0),'Labor costs'!AY$7=VLOOKUP('Labor costs'!$B172,Settings!$DZ$19:$EC$43,4,0)),Inputs!$CP10,0))</f>
        <v>2</v>
      </c>
      <c r="AZ172" s="203">
        <f>IF(AY172&gt;0,AY172,IF(AND(AZ$4=VLOOKUP($B172,Settings!$DZ$19:$EA$43,2,0),'Labor costs'!AZ$7=VLOOKUP('Labor costs'!$B172,Settings!$DZ$19:$EC$43,4,0)),Inputs!$CP10,0))</f>
        <v>2</v>
      </c>
      <c r="BA172" s="203">
        <f>IF(AZ172&gt;0,AZ172,IF(AND(BA$4=VLOOKUP($B172,Settings!$DZ$19:$EA$43,2,0),'Labor costs'!BA$7=VLOOKUP('Labor costs'!$B172,Settings!$DZ$19:$EC$43,4,0)),Inputs!$CP10,0))</f>
        <v>2</v>
      </c>
      <c r="BB172" s="203">
        <f>IF(BA172&gt;0,BA172,IF(AND(BB$4=VLOOKUP($B172,Settings!$DZ$19:$EA$43,2,0),'Labor costs'!BB$7=VLOOKUP('Labor costs'!$B172,Settings!$DZ$19:$EC$43,4,0)),Inputs!$CP10,0))</f>
        <v>2</v>
      </c>
      <c r="BC172" s="203">
        <f>IF(BB172&gt;0,BB172,IF(AND(BC$4=VLOOKUP($B172,Settings!$DZ$19:$EA$43,2,0),'Labor costs'!BC$7=VLOOKUP('Labor costs'!$B172,Settings!$DZ$19:$EC$43,4,0)),Inputs!$CP10,0))</f>
        <v>2</v>
      </c>
      <c r="BD172" s="203">
        <f>IF(BC172&gt;0,BC172,IF(AND(BD$4=VLOOKUP($B172,Settings!$DZ$19:$EA$43,2,0),'Labor costs'!BD$7=VLOOKUP('Labor costs'!$B172,Settings!$DZ$19:$EC$43,4,0)),Inputs!$CP10,0))</f>
        <v>2</v>
      </c>
      <c r="BE172" s="203">
        <f>IF(BD172&gt;0,BD172,IF(AND(BE$4=VLOOKUP($B172,Settings!$DZ$19:$EA$43,2,0),'Labor costs'!BE$7=VLOOKUP('Labor costs'!$B172,Settings!$DZ$19:$EC$43,4,0)),Inputs!$CP10,0))</f>
        <v>2</v>
      </c>
      <c r="BF172" s="203">
        <f>IF(BE172&gt;0,BE172,IF(AND(BF$4=VLOOKUP($B172,Settings!$DZ$19:$EA$43,2,0),'Labor costs'!BF$7=VLOOKUP('Labor costs'!$B172,Settings!$DZ$19:$EC$43,4,0)),Inputs!$CP10,0))</f>
        <v>2</v>
      </c>
      <c r="BG172" s="203">
        <f>IF(BF172&gt;0,BF172,IF(AND(BG$4=VLOOKUP($B172,Settings!$DZ$19:$EA$43,2,0),'Labor costs'!BG$7=VLOOKUP('Labor costs'!$B172,Settings!$DZ$19:$EC$43,4,0)),Inputs!$CP10,0))</f>
        <v>2</v>
      </c>
      <c r="BH172" s="203">
        <f>IF(BG172&gt;0,BG172,IF(AND(BH$4=VLOOKUP($B172,Settings!$DZ$19:$EA$43,2,0),'Labor costs'!BH$7=VLOOKUP('Labor costs'!$B172,Settings!$DZ$19:$EC$43,4,0)),Inputs!$CP10,0))</f>
        <v>2</v>
      </c>
      <c r="BI172" s="203">
        <f>IF(BH172&gt;0,BH172,IF(AND(BI$4=VLOOKUP($B172,Settings!$DZ$19:$EA$43,2,0),'Labor costs'!BI$7=VLOOKUP('Labor costs'!$B172,Settings!$DZ$19:$EC$43,4,0)),Inputs!$CP10,0))</f>
        <v>2</v>
      </c>
      <c r="BJ172" s="203">
        <f>IF(BI172&gt;0,BI172,IF(AND(BJ$4=VLOOKUP($B172,Settings!$DZ$19:$EA$43,2,0),'Labor costs'!BJ$7=VLOOKUP('Labor costs'!$B172,Settings!$DZ$19:$EC$43,4,0)),Inputs!$CP10,0))</f>
        <v>2</v>
      </c>
      <c r="BK172" s="203">
        <f>IF(BJ172&gt;0,BJ172,IF(AND(BK$4=VLOOKUP($B172,Settings!$DZ$19:$EA$43,2,0),'Labor costs'!BK$7=VLOOKUP('Labor costs'!$B172,Settings!$DZ$19:$EC$43,4,0)),Inputs!$CP10,0))</f>
        <v>2</v>
      </c>
      <c r="BL172" s="203">
        <f>IF(BK172&gt;0,BK172,IF(AND(BL$4=VLOOKUP($B172,Settings!$DZ$19:$EA$43,2,0),'Labor costs'!BL$7=VLOOKUP('Labor costs'!$B172,Settings!$DZ$19:$EC$43,4,0)),Inputs!$CP10,0))</f>
        <v>2</v>
      </c>
      <c r="BM172" s="203">
        <f>IF(BL172&gt;0,BL172,IF(AND(BM$4=VLOOKUP($B172,Settings!$DZ$19:$EA$43,2,0),'Labor costs'!BM$7=VLOOKUP('Labor costs'!$B172,Settings!$DZ$19:$EC$43,4,0)),Inputs!$CP10,0))</f>
        <v>2</v>
      </c>
      <c r="BN172" s="203">
        <f>IF(BM172&gt;0,BM172,IF(AND(BN$4=VLOOKUP($B172,Settings!$DZ$19:$EA$43,2,0),'Labor costs'!BN$7=VLOOKUP('Labor costs'!$B172,Settings!$DZ$19:$EC$43,4,0)),Inputs!$CP10,0))</f>
        <v>2</v>
      </c>
      <c r="BO172" s="203">
        <f>IF(BN172&gt;0,BN172,IF(AND(BO$4=VLOOKUP($B172,Settings!$DZ$19:$EA$43,2,0),'Labor costs'!BO$7=VLOOKUP('Labor costs'!$B172,Settings!$DZ$19:$EC$43,4,0)),Inputs!$CP10,0))</f>
        <v>2</v>
      </c>
      <c r="BP172" s="203">
        <f>IF(BO172&gt;0,BO172,IF(AND(BP$4=VLOOKUP($B172,Settings!$DZ$19:$EA$43,2,0),'Labor costs'!BP$7=VLOOKUP('Labor costs'!$B172,Settings!$DZ$19:$EC$43,4,0)),Inputs!$CP10,0))</f>
        <v>2</v>
      </c>
      <c r="BQ172" s="203">
        <f>IF(BP172&gt;0,BP172,IF(AND(BQ$4=VLOOKUP($B172,Settings!$DZ$19:$EA$43,2,0),'Labor costs'!BQ$7=VLOOKUP('Labor costs'!$B172,Settings!$DZ$19:$EC$43,4,0)),Inputs!$CP10,0))</f>
        <v>2</v>
      </c>
      <c r="BR172" s="203">
        <f>IF(BQ172&gt;0,BQ172,IF(AND(BR$4=VLOOKUP($B172,Settings!$DZ$19:$EA$43,2,0),'Labor costs'!BR$7=VLOOKUP('Labor costs'!$B172,Settings!$DZ$19:$EC$43,4,0)),Inputs!$CP10,0))</f>
        <v>2</v>
      </c>
      <c r="BS172" s="203">
        <f>IF(BR172&gt;0,BR172,IF(AND(BS$4=VLOOKUP($B172,Settings!$DZ$19:$EA$43,2,0),'Labor costs'!BS$7=VLOOKUP('Labor costs'!$B172,Settings!$DZ$19:$EC$43,4,0)),Inputs!$CP10,0))</f>
        <v>2</v>
      </c>
      <c r="BT172" s="203">
        <f>IF(BS172&gt;0,BS172,IF(AND(BT$4=VLOOKUP($B172,Settings!$DZ$19:$EA$43,2,0),'Labor costs'!BT$7=VLOOKUP('Labor costs'!$B172,Settings!$DZ$19:$EC$43,4,0)),Inputs!$CP10,0))</f>
        <v>2</v>
      </c>
      <c r="BU172" s="203">
        <f>IF(BT172&gt;0,BT172,IF(AND(BU$4=VLOOKUP($B172,Settings!$DZ$19:$EA$43,2,0),'Labor costs'!BU$7=VLOOKUP('Labor costs'!$B172,Settings!$DZ$19:$EC$43,4,0)),Inputs!$CP10,0))</f>
        <v>2</v>
      </c>
      <c r="BV172" s="203">
        <f>IF(BU172&gt;0,BU172,IF(AND(BV$4=VLOOKUP($B172,Settings!$DZ$19:$EA$43,2,0),'Labor costs'!BV$7=VLOOKUP('Labor costs'!$B172,Settings!$DZ$19:$EC$43,4,0)),Inputs!$CP10,0))</f>
        <v>2</v>
      </c>
      <c r="BW172" s="203">
        <f>IF(BV172&gt;0,BV172,IF(AND(BW$4=VLOOKUP($B172,Settings!$DZ$19:$EA$43,2,0),'Labor costs'!BW$7=VLOOKUP('Labor costs'!$B172,Settings!$DZ$19:$EC$43,4,0)),Inputs!$CP10,0))</f>
        <v>2</v>
      </c>
      <c r="BX172" s="203">
        <f>IF(BW172&gt;0,BW172,IF(AND(BX$4=VLOOKUP($B172,Settings!$DZ$19:$EA$43,2,0),'Labor costs'!BX$7=VLOOKUP('Labor costs'!$B172,Settings!$DZ$19:$EC$43,4,0)),Inputs!$CP10,0))</f>
        <v>2</v>
      </c>
      <c r="BY172" s="203">
        <f>IF(BX172&gt;0,BX172,IF(AND(BY$4=VLOOKUP($B172,Settings!$DZ$19:$EA$43,2,0),'Labor costs'!BY$7=VLOOKUP('Labor costs'!$B172,Settings!$DZ$19:$EC$43,4,0)),Inputs!$CP10,0))</f>
        <v>2</v>
      </c>
      <c r="BZ172" s="203">
        <f>IF(BY172&gt;0,BY172,IF(AND(BZ$4=VLOOKUP($B172,Settings!$DZ$19:$EA$43,2,0),'Labor costs'!BZ$7=VLOOKUP('Labor costs'!$B172,Settings!$DZ$19:$EC$43,4,0)),Inputs!$CP10,0))</f>
        <v>2</v>
      </c>
      <c r="CA172" s="203">
        <f>IF(BZ172&gt;0,BZ172,IF(AND(CA$4=VLOOKUP($B172,Settings!$DZ$19:$EA$43,2,0),'Labor costs'!CA$7=VLOOKUP('Labor costs'!$B172,Settings!$DZ$19:$EC$43,4,0)),Inputs!$CP10,0))</f>
        <v>2</v>
      </c>
      <c r="CB172" s="203">
        <f>IF(CA172&gt;0,CA172,IF(AND(CB$4=VLOOKUP($B172,Settings!$DZ$19:$EA$43,2,0),'Labor costs'!CB$7=VLOOKUP('Labor costs'!$B172,Settings!$DZ$19:$EC$43,4,0)),Inputs!$CP10,0))</f>
        <v>2</v>
      </c>
      <c r="CC172" s="203">
        <f>IF(CB172&gt;0,CB172,IF(AND(CC$4=VLOOKUP($B172,Settings!$DZ$19:$EA$43,2,0),'Labor costs'!CC$7=VLOOKUP('Labor costs'!$B172,Settings!$DZ$19:$EC$43,4,0)),Inputs!$CP10,0))</f>
        <v>2</v>
      </c>
      <c r="CD172" s="203">
        <f>IF(CC172&gt;0,CC172,IF(AND(CD$4=VLOOKUP($B172,Settings!$DZ$19:$EA$43,2,0),'Labor costs'!CD$7=VLOOKUP('Labor costs'!$B172,Settings!$DZ$19:$EC$43,4,0)),Inputs!$CP10,0))</f>
        <v>2</v>
      </c>
      <c r="CE172" s="203">
        <f>IF(CD172&gt;0,CD172,IF(AND(CE$4=VLOOKUP($B172,Settings!$DZ$19:$EA$43,2,0),'Labor costs'!CE$7=VLOOKUP('Labor costs'!$B172,Settings!$DZ$19:$EC$43,4,0)),Inputs!$CP10,0))</f>
        <v>2</v>
      </c>
      <c r="CF172" s="203">
        <f>IF(CE172&gt;0,CE172,IF(AND(CF$4=VLOOKUP($B172,Settings!$DZ$19:$EA$43,2,0),'Labor costs'!CF$7=VLOOKUP('Labor costs'!$B172,Settings!$DZ$19:$EC$43,4,0)),Inputs!$CP10,0))</f>
        <v>2</v>
      </c>
      <c r="CG172" s="203">
        <f>IF(CF172&gt;0,CF172,IF(AND(CG$4=VLOOKUP($B172,Settings!$DZ$19:$EA$43,2,0),'Labor costs'!CG$7=VLOOKUP('Labor costs'!$B172,Settings!$DZ$19:$EC$43,4,0)),Inputs!$CP10,0))</f>
        <v>2</v>
      </c>
      <c r="CH172" s="203">
        <f>IF(CG172&gt;0,CG172,IF(AND(CH$4=VLOOKUP($B172,Settings!$DZ$19:$EA$43,2,0),'Labor costs'!CH$7=VLOOKUP('Labor costs'!$B172,Settings!$DZ$19:$EC$43,4,0)),Inputs!$CP10,0))</f>
        <v>2</v>
      </c>
      <c r="CI172" s="203">
        <f>IF(CH172&gt;0,CH172,IF(AND(CI$4=VLOOKUP($B172,Settings!$DZ$19:$EA$43,2,0),'Labor costs'!CI$7=VLOOKUP('Labor costs'!$B172,Settings!$DZ$19:$EC$43,4,0)),Inputs!$CP10,0))</f>
        <v>2</v>
      </c>
      <c r="CJ172" s="203">
        <f>IF(CI172&gt;0,CI172,IF(AND(CJ$4=VLOOKUP($B172,Settings!$DZ$19:$EA$43,2,0),'Labor costs'!CJ$7=VLOOKUP('Labor costs'!$B172,Settings!$DZ$19:$EC$43,4,0)),Inputs!$CP10,0))</f>
        <v>2</v>
      </c>
      <c r="CK172" s="203">
        <f>IF(CJ172&gt;0,CJ172,IF(AND(CK$4=VLOOKUP($B172,Settings!$DZ$19:$EA$43,2,0),'Labor costs'!CK$7=VLOOKUP('Labor costs'!$B172,Settings!$DZ$19:$EC$43,4,0)),Inputs!$CP10,0))</f>
        <v>2</v>
      </c>
      <c r="CL172" s="203">
        <f>IF(CK172&gt;0,CK172,IF(AND(CL$4=VLOOKUP($B172,Settings!$DZ$19:$EA$43,2,0),'Labor costs'!CL$7=VLOOKUP('Labor costs'!$B172,Settings!$DZ$19:$EC$43,4,0)),Inputs!$CP10,0))</f>
        <v>2</v>
      </c>
      <c r="CM172" s="203">
        <f>IF(CL172&gt;0,CL172,IF(AND(CM$4=VLOOKUP($B172,Settings!$DZ$19:$EA$43,2,0),'Labor costs'!CM$7=VLOOKUP('Labor costs'!$B172,Settings!$DZ$19:$EC$43,4,0)),Inputs!$CP10,0))</f>
        <v>2</v>
      </c>
    </row>
    <row r="173" spans="2:91" hidden="1" x14ac:dyDescent="0.2">
      <c r="B173" s="205" t="str">
        <f>Inputs!CJ11</f>
        <v>Storekeeper</v>
      </c>
      <c r="C173" s="204"/>
      <c r="D173" s="204"/>
      <c r="E173" s="204"/>
      <c r="F173" s="204"/>
      <c r="G173" s="204"/>
      <c r="H173" s="204"/>
      <c r="I173" s="204"/>
      <c r="J173" s="204"/>
      <c r="K173" s="204"/>
      <c r="L173" s="204"/>
      <c r="M173" s="204"/>
      <c r="N173" s="204"/>
      <c r="O173" s="204"/>
      <c r="P173" s="204"/>
      <c r="Q173" s="204"/>
      <c r="R173" s="204"/>
      <c r="S173" s="204"/>
      <c r="T173" s="204"/>
      <c r="U173" s="204"/>
      <c r="V173" s="204"/>
      <c r="W173" s="204"/>
      <c r="X173" s="204"/>
      <c r="Y173" s="204"/>
      <c r="Z173" s="204"/>
      <c r="AA173" s="204"/>
      <c r="AB173" s="204"/>
      <c r="AC173" s="204"/>
      <c r="AD173" s="204"/>
      <c r="AF173" s="203">
        <f>IF(AE173&gt;0,AE173,IF(AND(AF$4=VLOOKUP($B173,Settings!$DZ$19:$EA$43,2,0),'Labor costs'!AF$7=VLOOKUP('Labor costs'!$B173,Settings!$DZ$19:$EC$43,4,0)),Inputs!$CP11,0))</f>
        <v>0</v>
      </c>
      <c r="AG173" s="203">
        <f>IF(AF173&gt;0,AF173,IF(AND(AG$4=VLOOKUP($B173,Settings!$DZ$19:$EA$43,2,0),'Labor costs'!AG$7=VLOOKUP('Labor costs'!$B173,Settings!$DZ$19:$EC$43,4,0)),Inputs!$CP11,0))</f>
        <v>0</v>
      </c>
      <c r="AH173" s="203">
        <f>IF(AG173&gt;0,AG173,IF(AND(AH$4=VLOOKUP($B173,Settings!$DZ$19:$EA$43,2,0),'Labor costs'!AH$7=VLOOKUP('Labor costs'!$B173,Settings!$DZ$19:$EC$43,4,0)),Inputs!$CP11,0))</f>
        <v>0</v>
      </c>
      <c r="AI173" s="203">
        <f>IF(AH173&gt;0,AH173,IF(AND(AI$4=VLOOKUP($B173,Settings!$DZ$19:$EA$43,2,0),'Labor costs'!AI$7=VLOOKUP('Labor costs'!$B173,Settings!$DZ$19:$EC$43,4,0)),Inputs!$CP11,0))</f>
        <v>0</v>
      </c>
      <c r="AJ173" s="203">
        <f>IF(AI173&gt;0,AI173,IF(AND(AJ$4=VLOOKUP($B173,Settings!$DZ$19:$EA$43,2,0),'Labor costs'!AJ$7=VLOOKUP('Labor costs'!$B173,Settings!$DZ$19:$EC$43,4,0)),Inputs!$CP11,0))</f>
        <v>0</v>
      </c>
      <c r="AK173" s="203">
        <f>IF(AJ173&gt;0,AJ173,IF(AND(AK$4=VLOOKUP($B173,Settings!$DZ$19:$EA$43,2,0),'Labor costs'!AK$7=VLOOKUP('Labor costs'!$B173,Settings!$DZ$19:$EC$43,4,0)),Inputs!$CP11,0))</f>
        <v>0</v>
      </c>
      <c r="AL173" s="203">
        <f>IF(AK173&gt;0,AK173,IF(AND(AL$4=VLOOKUP($B173,Settings!$DZ$19:$EA$43,2,0),'Labor costs'!AL$7=VLOOKUP('Labor costs'!$B173,Settings!$DZ$19:$EC$43,4,0)),Inputs!$CP11,0))</f>
        <v>0</v>
      </c>
      <c r="AM173" s="203">
        <f>IF(AL173&gt;0,AL173,IF(AND(AM$4=VLOOKUP($B173,Settings!$DZ$19:$EA$43,2,0),'Labor costs'!AM$7=VLOOKUP('Labor costs'!$B173,Settings!$DZ$19:$EC$43,4,0)),Inputs!$CP11,0))</f>
        <v>0</v>
      </c>
      <c r="AN173" s="203">
        <f>IF(AM173&gt;0,AM173,IF(AND(AN$4=VLOOKUP($B173,Settings!$DZ$19:$EA$43,2,0),'Labor costs'!AN$7=VLOOKUP('Labor costs'!$B173,Settings!$DZ$19:$EC$43,4,0)),Inputs!$CP11,0))</f>
        <v>1</v>
      </c>
      <c r="AO173" s="203">
        <f>IF(AN173&gt;0,AN173,IF(AND(AO$4=VLOOKUP($B173,Settings!$DZ$19:$EA$43,2,0),'Labor costs'!AO$7=VLOOKUP('Labor costs'!$B173,Settings!$DZ$19:$EC$43,4,0)),Inputs!$CP11,0))</f>
        <v>1</v>
      </c>
      <c r="AP173" s="203">
        <f>IF(AO173&gt;0,AO173,IF(AND(AP$4=VLOOKUP($B173,Settings!$DZ$19:$EA$43,2,0),'Labor costs'!AP$7=VLOOKUP('Labor costs'!$B173,Settings!$DZ$19:$EC$43,4,0)),Inputs!$CP11,0))</f>
        <v>1</v>
      </c>
      <c r="AQ173" s="203">
        <f>IF(AP173&gt;0,AP173,IF(AND(AQ$4=VLOOKUP($B173,Settings!$DZ$19:$EA$43,2,0),'Labor costs'!AQ$7=VLOOKUP('Labor costs'!$B173,Settings!$DZ$19:$EC$43,4,0)),Inputs!$CP11,0))</f>
        <v>1</v>
      </c>
      <c r="AR173" s="203">
        <f>IF(AQ173&gt;0,AQ173,IF(AND(AR$4=VLOOKUP($B173,Settings!$DZ$19:$EA$43,2,0),'Labor costs'!AR$7=VLOOKUP('Labor costs'!$B173,Settings!$DZ$19:$EC$43,4,0)),Inputs!$CP11,0))</f>
        <v>1</v>
      </c>
      <c r="AS173" s="203">
        <f>IF(AR173&gt;0,AR173,IF(AND(AS$4=VLOOKUP($B173,Settings!$DZ$19:$EA$43,2,0),'Labor costs'!AS$7=VLOOKUP('Labor costs'!$B173,Settings!$DZ$19:$EC$43,4,0)),Inputs!$CP11,0))</f>
        <v>1</v>
      </c>
      <c r="AT173" s="203">
        <f>IF(AS173&gt;0,AS173,IF(AND(AT$4=VLOOKUP($B173,Settings!$DZ$19:$EA$43,2,0),'Labor costs'!AT$7=VLOOKUP('Labor costs'!$B173,Settings!$DZ$19:$EC$43,4,0)),Inputs!$CP11,0))</f>
        <v>1</v>
      </c>
      <c r="AU173" s="203">
        <f>IF(AT173&gt;0,AT173,IF(AND(AU$4=VLOOKUP($B173,Settings!$DZ$19:$EA$43,2,0),'Labor costs'!AU$7=VLOOKUP('Labor costs'!$B173,Settings!$DZ$19:$EC$43,4,0)),Inputs!$CP11,0))</f>
        <v>1</v>
      </c>
      <c r="AV173" s="203">
        <f>IF(AU173&gt;0,AU173,IF(AND(AV$4=VLOOKUP($B173,Settings!$DZ$19:$EA$43,2,0),'Labor costs'!AV$7=VLOOKUP('Labor costs'!$B173,Settings!$DZ$19:$EC$43,4,0)),Inputs!$CP11,0))</f>
        <v>1</v>
      </c>
      <c r="AW173" s="203">
        <f>IF(AV173&gt;0,AV173,IF(AND(AW$4=VLOOKUP($B173,Settings!$DZ$19:$EA$43,2,0),'Labor costs'!AW$7=VLOOKUP('Labor costs'!$B173,Settings!$DZ$19:$EC$43,4,0)),Inputs!$CP11,0))</f>
        <v>1</v>
      </c>
      <c r="AX173" s="203">
        <f>IF(AW173&gt;0,AW173,IF(AND(AX$4=VLOOKUP($B173,Settings!$DZ$19:$EA$43,2,0),'Labor costs'!AX$7=VLOOKUP('Labor costs'!$B173,Settings!$DZ$19:$EC$43,4,0)),Inputs!$CP11,0))</f>
        <v>1</v>
      </c>
      <c r="AY173" s="203">
        <f>IF(AX173&gt;0,AX173,IF(AND(AY$4=VLOOKUP($B173,Settings!$DZ$19:$EA$43,2,0),'Labor costs'!AY$7=VLOOKUP('Labor costs'!$B173,Settings!$DZ$19:$EC$43,4,0)),Inputs!$CP11,0))</f>
        <v>1</v>
      </c>
      <c r="AZ173" s="203">
        <f>IF(AY173&gt;0,AY173,IF(AND(AZ$4=VLOOKUP($B173,Settings!$DZ$19:$EA$43,2,0),'Labor costs'!AZ$7=VLOOKUP('Labor costs'!$B173,Settings!$DZ$19:$EC$43,4,0)),Inputs!$CP11,0))</f>
        <v>1</v>
      </c>
      <c r="BA173" s="203">
        <f>IF(AZ173&gt;0,AZ173,IF(AND(BA$4=VLOOKUP($B173,Settings!$DZ$19:$EA$43,2,0),'Labor costs'!BA$7=VLOOKUP('Labor costs'!$B173,Settings!$DZ$19:$EC$43,4,0)),Inputs!$CP11,0))</f>
        <v>1</v>
      </c>
      <c r="BB173" s="203">
        <f>IF(BA173&gt;0,BA173,IF(AND(BB$4=VLOOKUP($B173,Settings!$DZ$19:$EA$43,2,0),'Labor costs'!BB$7=VLOOKUP('Labor costs'!$B173,Settings!$DZ$19:$EC$43,4,0)),Inputs!$CP11,0))</f>
        <v>1</v>
      </c>
      <c r="BC173" s="203">
        <f>IF(BB173&gt;0,BB173,IF(AND(BC$4=VLOOKUP($B173,Settings!$DZ$19:$EA$43,2,0),'Labor costs'!BC$7=VLOOKUP('Labor costs'!$B173,Settings!$DZ$19:$EC$43,4,0)),Inputs!$CP11,0))</f>
        <v>1</v>
      </c>
      <c r="BD173" s="203">
        <f>IF(BC173&gt;0,BC173,IF(AND(BD$4=VLOOKUP($B173,Settings!$DZ$19:$EA$43,2,0),'Labor costs'!BD$7=VLOOKUP('Labor costs'!$B173,Settings!$DZ$19:$EC$43,4,0)),Inputs!$CP11,0))</f>
        <v>1</v>
      </c>
      <c r="BE173" s="203">
        <f>IF(BD173&gt;0,BD173,IF(AND(BE$4=VLOOKUP($B173,Settings!$DZ$19:$EA$43,2,0),'Labor costs'!BE$7=VLOOKUP('Labor costs'!$B173,Settings!$DZ$19:$EC$43,4,0)),Inputs!$CP11,0))</f>
        <v>1</v>
      </c>
      <c r="BF173" s="203">
        <f>IF(BE173&gt;0,BE173,IF(AND(BF$4=VLOOKUP($B173,Settings!$DZ$19:$EA$43,2,0),'Labor costs'!BF$7=VLOOKUP('Labor costs'!$B173,Settings!$DZ$19:$EC$43,4,0)),Inputs!$CP11,0))</f>
        <v>1</v>
      </c>
      <c r="BG173" s="203">
        <f>IF(BF173&gt;0,BF173,IF(AND(BG$4=VLOOKUP($B173,Settings!$DZ$19:$EA$43,2,0),'Labor costs'!BG$7=VLOOKUP('Labor costs'!$B173,Settings!$DZ$19:$EC$43,4,0)),Inputs!$CP11,0))</f>
        <v>1</v>
      </c>
      <c r="BH173" s="203">
        <f>IF(BG173&gt;0,BG173,IF(AND(BH$4=VLOOKUP($B173,Settings!$DZ$19:$EA$43,2,0),'Labor costs'!BH$7=VLOOKUP('Labor costs'!$B173,Settings!$DZ$19:$EC$43,4,0)),Inputs!$CP11,0))</f>
        <v>1</v>
      </c>
      <c r="BI173" s="203">
        <f>IF(BH173&gt;0,BH173,IF(AND(BI$4=VLOOKUP($B173,Settings!$DZ$19:$EA$43,2,0),'Labor costs'!BI$7=VLOOKUP('Labor costs'!$B173,Settings!$DZ$19:$EC$43,4,0)),Inputs!$CP11,0))</f>
        <v>1</v>
      </c>
      <c r="BJ173" s="203">
        <f>IF(BI173&gt;0,BI173,IF(AND(BJ$4=VLOOKUP($B173,Settings!$DZ$19:$EA$43,2,0),'Labor costs'!BJ$7=VLOOKUP('Labor costs'!$B173,Settings!$DZ$19:$EC$43,4,0)),Inputs!$CP11,0))</f>
        <v>1</v>
      </c>
      <c r="BK173" s="203">
        <f>IF(BJ173&gt;0,BJ173,IF(AND(BK$4=VLOOKUP($B173,Settings!$DZ$19:$EA$43,2,0),'Labor costs'!BK$7=VLOOKUP('Labor costs'!$B173,Settings!$DZ$19:$EC$43,4,0)),Inputs!$CP11,0))</f>
        <v>1</v>
      </c>
      <c r="BL173" s="203">
        <f>IF(BK173&gt;0,BK173,IF(AND(BL$4=VLOOKUP($B173,Settings!$DZ$19:$EA$43,2,0),'Labor costs'!BL$7=VLOOKUP('Labor costs'!$B173,Settings!$DZ$19:$EC$43,4,0)),Inputs!$CP11,0))</f>
        <v>1</v>
      </c>
      <c r="BM173" s="203">
        <f>IF(BL173&gt;0,BL173,IF(AND(BM$4=VLOOKUP($B173,Settings!$DZ$19:$EA$43,2,0),'Labor costs'!BM$7=VLOOKUP('Labor costs'!$B173,Settings!$DZ$19:$EC$43,4,0)),Inputs!$CP11,0))</f>
        <v>1</v>
      </c>
      <c r="BN173" s="203">
        <f>IF(BM173&gt;0,BM173,IF(AND(BN$4=VLOOKUP($B173,Settings!$DZ$19:$EA$43,2,0),'Labor costs'!BN$7=VLOOKUP('Labor costs'!$B173,Settings!$DZ$19:$EC$43,4,0)),Inputs!$CP11,0))</f>
        <v>1</v>
      </c>
      <c r="BO173" s="203">
        <f>IF(BN173&gt;0,BN173,IF(AND(BO$4=VLOOKUP($B173,Settings!$DZ$19:$EA$43,2,0),'Labor costs'!BO$7=VLOOKUP('Labor costs'!$B173,Settings!$DZ$19:$EC$43,4,0)),Inputs!$CP11,0))</f>
        <v>1</v>
      </c>
      <c r="BP173" s="203">
        <f>IF(BO173&gt;0,BO173,IF(AND(BP$4=VLOOKUP($B173,Settings!$DZ$19:$EA$43,2,0),'Labor costs'!BP$7=VLOOKUP('Labor costs'!$B173,Settings!$DZ$19:$EC$43,4,0)),Inputs!$CP11,0))</f>
        <v>1</v>
      </c>
      <c r="BQ173" s="203">
        <f>IF(BP173&gt;0,BP173,IF(AND(BQ$4=VLOOKUP($B173,Settings!$DZ$19:$EA$43,2,0),'Labor costs'!BQ$7=VLOOKUP('Labor costs'!$B173,Settings!$DZ$19:$EC$43,4,0)),Inputs!$CP11,0))</f>
        <v>1</v>
      </c>
      <c r="BR173" s="203">
        <f>IF(BQ173&gt;0,BQ173,IF(AND(BR$4=VLOOKUP($B173,Settings!$DZ$19:$EA$43,2,0),'Labor costs'!BR$7=VLOOKUP('Labor costs'!$B173,Settings!$DZ$19:$EC$43,4,0)),Inputs!$CP11,0))</f>
        <v>1</v>
      </c>
      <c r="BS173" s="203">
        <f>IF(BR173&gt;0,BR173,IF(AND(BS$4=VLOOKUP($B173,Settings!$DZ$19:$EA$43,2,0),'Labor costs'!BS$7=VLOOKUP('Labor costs'!$B173,Settings!$DZ$19:$EC$43,4,0)),Inputs!$CP11,0))</f>
        <v>1</v>
      </c>
      <c r="BT173" s="203">
        <f>IF(BS173&gt;0,BS173,IF(AND(BT$4=VLOOKUP($B173,Settings!$DZ$19:$EA$43,2,0),'Labor costs'!BT$7=VLOOKUP('Labor costs'!$B173,Settings!$DZ$19:$EC$43,4,0)),Inputs!$CP11,0))</f>
        <v>1</v>
      </c>
      <c r="BU173" s="203">
        <f>IF(BT173&gt;0,BT173,IF(AND(BU$4=VLOOKUP($B173,Settings!$DZ$19:$EA$43,2,0),'Labor costs'!BU$7=VLOOKUP('Labor costs'!$B173,Settings!$DZ$19:$EC$43,4,0)),Inputs!$CP11,0))</f>
        <v>1</v>
      </c>
      <c r="BV173" s="203">
        <f>IF(BU173&gt;0,BU173,IF(AND(BV$4=VLOOKUP($B173,Settings!$DZ$19:$EA$43,2,0),'Labor costs'!BV$7=VLOOKUP('Labor costs'!$B173,Settings!$DZ$19:$EC$43,4,0)),Inputs!$CP11,0))</f>
        <v>1</v>
      </c>
      <c r="BW173" s="203">
        <f>IF(BV173&gt;0,BV173,IF(AND(BW$4=VLOOKUP($B173,Settings!$DZ$19:$EA$43,2,0),'Labor costs'!BW$7=VLOOKUP('Labor costs'!$B173,Settings!$DZ$19:$EC$43,4,0)),Inputs!$CP11,0))</f>
        <v>1</v>
      </c>
      <c r="BX173" s="203">
        <f>IF(BW173&gt;0,BW173,IF(AND(BX$4=VLOOKUP($B173,Settings!$DZ$19:$EA$43,2,0),'Labor costs'!BX$7=VLOOKUP('Labor costs'!$B173,Settings!$DZ$19:$EC$43,4,0)),Inputs!$CP11,0))</f>
        <v>1</v>
      </c>
      <c r="BY173" s="203">
        <f>IF(BX173&gt;0,BX173,IF(AND(BY$4=VLOOKUP($B173,Settings!$DZ$19:$EA$43,2,0),'Labor costs'!BY$7=VLOOKUP('Labor costs'!$B173,Settings!$DZ$19:$EC$43,4,0)),Inputs!$CP11,0))</f>
        <v>1</v>
      </c>
      <c r="BZ173" s="203">
        <f>IF(BY173&gt;0,BY173,IF(AND(BZ$4=VLOOKUP($B173,Settings!$DZ$19:$EA$43,2,0),'Labor costs'!BZ$7=VLOOKUP('Labor costs'!$B173,Settings!$DZ$19:$EC$43,4,0)),Inputs!$CP11,0))</f>
        <v>1</v>
      </c>
      <c r="CA173" s="203">
        <f>IF(BZ173&gt;0,BZ173,IF(AND(CA$4=VLOOKUP($B173,Settings!$DZ$19:$EA$43,2,0),'Labor costs'!CA$7=VLOOKUP('Labor costs'!$B173,Settings!$DZ$19:$EC$43,4,0)),Inputs!$CP11,0))</f>
        <v>1</v>
      </c>
      <c r="CB173" s="203">
        <f>IF(CA173&gt;0,CA173,IF(AND(CB$4=VLOOKUP($B173,Settings!$DZ$19:$EA$43,2,0),'Labor costs'!CB$7=VLOOKUP('Labor costs'!$B173,Settings!$DZ$19:$EC$43,4,0)),Inputs!$CP11,0))</f>
        <v>1</v>
      </c>
      <c r="CC173" s="203">
        <f>IF(CB173&gt;0,CB173,IF(AND(CC$4=VLOOKUP($B173,Settings!$DZ$19:$EA$43,2,0),'Labor costs'!CC$7=VLOOKUP('Labor costs'!$B173,Settings!$DZ$19:$EC$43,4,0)),Inputs!$CP11,0))</f>
        <v>1</v>
      </c>
      <c r="CD173" s="203">
        <f>IF(CC173&gt;0,CC173,IF(AND(CD$4=VLOOKUP($B173,Settings!$DZ$19:$EA$43,2,0),'Labor costs'!CD$7=VLOOKUP('Labor costs'!$B173,Settings!$DZ$19:$EC$43,4,0)),Inputs!$CP11,0))</f>
        <v>1</v>
      </c>
      <c r="CE173" s="203">
        <f>IF(CD173&gt;0,CD173,IF(AND(CE$4=VLOOKUP($B173,Settings!$DZ$19:$EA$43,2,0),'Labor costs'!CE$7=VLOOKUP('Labor costs'!$B173,Settings!$DZ$19:$EC$43,4,0)),Inputs!$CP11,0))</f>
        <v>1</v>
      </c>
      <c r="CF173" s="203">
        <f>IF(CE173&gt;0,CE173,IF(AND(CF$4=VLOOKUP($B173,Settings!$DZ$19:$EA$43,2,0),'Labor costs'!CF$7=VLOOKUP('Labor costs'!$B173,Settings!$DZ$19:$EC$43,4,0)),Inputs!$CP11,0))</f>
        <v>1</v>
      </c>
      <c r="CG173" s="203">
        <f>IF(CF173&gt;0,CF173,IF(AND(CG$4=VLOOKUP($B173,Settings!$DZ$19:$EA$43,2,0),'Labor costs'!CG$7=VLOOKUP('Labor costs'!$B173,Settings!$DZ$19:$EC$43,4,0)),Inputs!$CP11,0))</f>
        <v>1</v>
      </c>
      <c r="CH173" s="203">
        <f>IF(CG173&gt;0,CG173,IF(AND(CH$4=VLOOKUP($B173,Settings!$DZ$19:$EA$43,2,0),'Labor costs'!CH$7=VLOOKUP('Labor costs'!$B173,Settings!$DZ$19:$EC$43,4,0)),Inputs!$CP11,0))</f>
        <v>1</v>
      </c>
      <c r="CI173" s="203">
        <f>IF(CH173&gt;0,CH173,IF(AND(CI$4=VLOOKUP($B173,Settings!$DZ$19:$EA$43,2,0),'Labor costs'!CI$7=VLOOKUP('Labor costs'!$B173,Settings!$DZ$19:$EC$43,4,0)),Inputs!$CP11,0))</f>
        <v>1</v>
      </c>
      <c r="CJ173" s="203">
        <f>IF(CI173&gt;0,CI173,IF(AND(CJ$4=VLOOKUP($B173,Settings!$DZ$19:$EA$43,2,0),'Labor costs'!CJ$7=VLOOKUP('Labor costs'!$B173,Settings!$DZ$19:$EC$43,4,0)),Inputs!$CP11,0))</f>
        <v>1</v>
      </c>
      <c r="CK173" s="203">
        <f>IF(CJ173&gt;0,CJ173,IF(AND(CK$4=VLOOKUP($B173,Settings!$DZ$19:$EA$43,2,0),'Labor costs'!CK$7=VLOOKUP('Labor costs'!$B173,Settings!$DZ$19:$EC$43,4,0)),Inputs!$CP11,0))</f>
        <v>1</v>
      </c>
      <c r="CL173" s="203">
        <f>IF(CK173&gt;0,CK173,IF(AND(CL$4=VLOOKUP($B173,Settings!$DZ$19:$EA$43,2,0),'Labor costs'!CL$7=VLOOKUP('Labor costs'!$B173,Settings!$DZ$19:$EC$43,4,0)),Inputs!$CP11,0))</f>
        <v>1</v>
      </c>
      <c r="CM173" s="203">
        <f>IF(CL173&gt;0,CL173,IF(AND(CM$4=VLOOKUP($B173,Settings!$DZ$19:$EA$43,2,0),'Labor costs'!CM$7=VLOOKUP('Labor costs'!$B173,Settings!$DZ$19:$EC$43,4,0)),Inputs!$CP11,0))</f>
        <v>1</v>
      </c>
    </row>
    <row r="174" spans="2:91" hidden="1" x14ac:dyDescent="0.2">
      <c r="B174" s="205" t="str">
        <f>Inputs!CJ12</f>
        <v>Loader</v>
      </c>
      <c r="C174" s="204"/>
      <c r="D174" s="204"/>
      <c r="E174" s="204"/>
      <c r="F174" s="204"/>
      <c r="G174" s="204"/>
      <c r="H174" s="204"/>
      <c r="I174" s="204"/>
      <c r="J174" s="204"/>
      <c r="K174" s="204"/>
      <c r="L174" s="204"/>
      <c r="M174" s="204"/>
      <c r="N174" s="204"/>
      <c r="O174" s="204"/>
      <c r="P174" s="204"/>
      <c r="Q174" s="204"/>
      <c r="R174" s="204"/>
      <c r="S174" s="204"/>
      <c r="T174" s="204"/>
      <c r="U174" s="204"/>
      <c r="V174" s="204"/>
      <c r="W174" s="204"/>
      <c r="X174" s="204"/>
      <c r="Y174" s="204"/>
      <c r="Z174" s="204"/>
      <c r="AA174" s="204"/>
      <c r="AB174" s="204"/>
      <c r="AC174" s="204"/>
      <c r="AD174" s="204"/>
      <c r="AF174" s="203">
        <f>IF(AE174&gt;0,AE174,IF(AND(AF$4=VLOOKUP($B174,Settings!$DZ$19:$EA$43,2,0),'Labor costs'!AF$7=VLOOKUP('Labor costs'!$B174,Settings!$DZ$19:$EC$43,4,0)),Inputs!$CP12,0))</f>
        <v>0</v>
      </c>
      <c r="AG174" s="203">
        <f>IF(AF174&gt;0,AF174,IF(AND(AG$4=VLOOKUP($B174,Settings!$DZ$19:$EA$43,2,0),'Labor costs'!AG$7=VLOOKUP('Labor costs'!$B174,Settings!$DZ$19:$EC$43,4,0)),Inputs!$CP12,0))</f>
        <v>0</v>
      </c>
      <c r="AH174" s="203">
        <f>IF(AG174&gt;0,AG174,IF(AND(AH$4=VLOOKUP($B174,Settings!$DZ$19:$EA$43,2,0),'Labor costs'!AH$7=VLOOKUP('Labor costs'!$B174,Settings!$DZ$19:$EC$43,4,0)),Inputs!$CP12,0))</f>
        <v>0</v>
      </c>
      <c r="AI174" s="203">
        <f>IF(AH174&gt;0,AH174,IF(AND(AI$4=VLOOKUP($B174,Settings!$DZ$19:$EA$43,2,0),'Labor costs'!AI$7=VLOOKUP('Labor costs'!$B174,Settings!$DZ$19:$EC$43,4,0)),Inputs!$CP12,0))</f>
        <v>0</v>
      </c>
      <c r="AJ174" s="203">
        <f>IF(AI174&gt;0,AI174,IF(AND(AJ$4=VLOOKUP($B174,Settings!$DZ$19:$EA$43,2,0),'Labor costs'!AJ$7=VLOOKUP('Labor costs'!$B174,Settings!$DZ$19:$EC$43,4,0)),Inputs!$CP12,0))</f>
        <v>0</v>
      </c>
      <c r="AK174" s="203">
        <f>IF(AJ174&gt;0,AJ174,IF(AND(AK$4=VLOOKUP($B174,Settings!$DZ$19:$EA$43,2,0),'Labor costs'!AK$7=VLOOKUP('Labor costs'!$B174,Settings!$DZ$19:$EC$43,4,0)),Inputs!$CP12,0))</f>
        <v>0</v>
      </c>
      <c r="AL174" s="203">
        <f>IF(AK174&gt;0,AK174,IF(AND(AL$4=VLOOKUP($B174,Settings!$DZ$19:$EA$43,2,0),'Labor costs'!AL$7=VLOOKUP('Labor costs'!$B174,Settings!$DZ$19:$EC$43,4,0)),Inputs!$CP12,0))</f>
        <v>0</v>
      </c>
      <c r="AM174" s="203">
        <f>IF(AL174&gt;0,AL174,IF(AND(AM$4=VLOOKUP($B174,Settings!$DZ$19:$EA$43,2,0),'Labor costs'!AM$7=VLOOKUP('Labor costs'!$B174,Settings!$DZ$19:$EC$43,4,0)),Inputs!$CP12,0))</f>
        <v>0</v>
      </c>
      <c r="AN174" s="203">
        <f>IF(AM174&gt;0,AM174,IF(AND(AN$4=VLOOKUP($B174,Settings!$DZ$19:$EA$43,2,0),'Labor costs'!AN$7=VLOOKUP('Labor costs'!$B174,Settings!$DZ$19:$EC$43,4,0)),Inputs!$CP12,0))</f>
        <v>1</v>
      </c>
      <c r="AO174" s="203">
        <f>IF(AN174&gt;0,AN174,IF(AND(AO$4=VLOOKUP($B174,Settings!$DZ$19:$EA$43,2,0),'Labor costs'!AO$7=VLOOKUP('Labor costs'!$B174,Settings!$DZ$19:$EC$43,4,0)),Inputs!$CP12,0))</f>
        <v>1</v>
      </c>
      <c r="AP174" s="203">
        <f>IF(AO174&gt;0,AO174,IF(AND(AP$4=VLOOKUP($B174,Settings!$DZ$19:$EA$43,2,0),'Labor costs'!AP$7=VLOOKUP('Labor costs'!$B174,Settings!$DZ$19:$EC$43,4,0)),Inputs!$CP12,0))</f>
        <v>1</v>
      </c>
      <c r="AQ174" s="203">
        <f>IF(AP174&gt;0,AP174,IF(AND(AQ$4=VLOOKUP($B174,Settings!$DZ$19:$EA$43,2,0),'Labor costs'!AQ$7=VLOOKUP('Labor costs'!$B174,Settings!$DZ$19:$EC$43,4,0)),Inputs!$CP12,0))</f>
        <v>1</v>
      </c>
      <c r="AR174" s="203">
        <f>IF(AQ174&gt;0,AQ174,IF(AND(AR$4=VLOOKUP($B174,Settings!$DZ$19:$EA$43,2,0),'Labor costs'!AR$7=VLOOKUP('Labor costs'!$B174,Settings!$DZ$19:$EC$43,4,0)),Inputs!$CP12,0))</f>
        <v>1</v>
      </c>
      <c r="AS174" s="203">
        <f>IF(AR174&gt;0,AR174,IF(AND(AS$4=VLOOKUP($B174,Settings!$DZ$19:$EA$43,2,0),'Labor costs'!AS$7=VLOOKUP('Labor costs'!$B174,Settings!$DZ$19:$EC$43,4,0)),Inputs!$CP12,0))</f>
        <v>1</v>
      </c>
      <c r="AT174" s="203">
        <f>IF(AS174&gt;0,AS174,IF(AND(AT$4=VLOOKUP($B174,Settings!$DZ$19:$EA$43,2,0),'Labor costs'!AT$7=VLOOKUP('Labor costs'!$B174,Settings!$DZ$19:$EC$43,4,0)),Inputs!$CP12,0))</f>
        <v>1</v>
      </c>
      <c r="AU174" s="203">
        <f>IF(AT174&gt;0,AT174,IF(AND(AU$4=VLOOKUP($B174,Settings!$DZ$19:$EA$43,2,0),'Labor costs'!AU$7=VLOOKUP('Labor costs'!$B174,Settings!$DZ$19:$EC$43,4,0)),Inputs!$CP12,0))</f>
        <v>1</v>
      </c>
      <c r="AV174" s="203">
        <f>IF(AU174&gt;0,AU174,IF(AND(AV$4=VLOOKUP($B174,Settings!$DZ$19:$EA$43,2,0),'Labor costs'!AV$7=VLOOKUP('Labor costs'!$B174,Settings!$DZ$19:$EC$43,4,0)),Inputs!$CP12,0))</f>
        <v>1</v>
      </c>
      <c r="AW174" s="203">
        <f>IF(AV174&gt;0,AV174,IF(AND(AW$4=VLOOKUP($B174,Settings!$DZ$19:$EA$43,2,0),'Labor costs'!AW$7=VLOOKUP('Labor costs'!$B174,Settings!$DZ$19:$EC$43,4,0)),Inputs!$CP12,0))</f>
        <v>1</v>
      </c>
      <c r="AX174" s="203">
        <f>IF(AW174&gt;0,AW174,IF(AND(AX$4=VLOOKUP($B174,Settings!$DZ$19:$EA$43,2,0),'Labor costs'!AX$7=VLOOKUP('Labor costs'!$B174,Settings!$DZ$19:$EC$43,4,0)),Inputs!$CP12,0))</f>
        <v>1</v>
      </c>
      <c r="AY174" s="203">
        <f>IF(AX174&gt;0,AX174,IF(AND(AY$4=VLOOKUP($B174,Settings!$DZ$19:$EA$43,2,0),'Labor costs'!AY$7=VLOOKUP('Labor costs'!$B174,Settings!$DZ$19:$EC$43,4,0)),Inputs!$CP12,0))</f>
        <v>1</v>
      </c>
      <c r="AZ174" s="203">
        <f>IF(AY174&gt;0,AY174,IF(AND(AZ$4=VLOOKUP($B174,Settings!$DZ$19:$EA$43,2,0),'Labor costs'!AZ$7=VLOOKUP('Labor costs'!$B174,Settings!$DZ$19:$EC$43,4,0)),Inputs!$CP12,0))</f>
        <v>1</v>
      </c>
      <c r="BA174" s="203">
        <f>IF(AZ174&gt;0,AZ174,IF(AND(BA$4=VLOOKUP($B174,Settings!$DZ$19:$EA$43,2,0),'Labor costs'!BA$7=VLOOKUP('Labor costs'!$B174,Settings!$DZ$19:$EC$43,4,0)),Inputs!$CP12,0))</f>
        <v>1</v>
      </c>
      <c r="BB174" s="203">
        <f>IF(BA174&gt;0,BA174,IF(AND(BB$4=VLOOKUP($B174,Settings!$DZ$19:$EA$43,2,0),'Labor costs'!BB$7=VLOOKUP('Labor costs'!$B174,Settings!$DZ$19:$EC$43,4,0)),Inputs!$CP12,0))</f>
        <v>1</v>
      </c>
      <c r="BC174" s="203">
        <f>IF(BB174&gt;0,BB174,IF(AND(BC$4=VLOOKUP($B174,Settings!$DZ$19:$EA$43,2,0),'Labor costs'!BC$7=VLOOKUP('Labor costs'!$B174,Settings!$DZ$19:$EC$43,4,0)),Inputs!$CP12,0))</f>
        <v>1</v>
      </c>
      <c r="BD174" s="203">
        <f>IF(BC174&gt;0,BC174,IF(AND(BD$4=VLOOKUP($B174,Settings!$DZ$19:$EA$43,2,0),'Labor costs'!BD$7=VLOOKUP('Labor costs'!$B174,Settings!$DZ$19:$EC$43,4,0)),Inputs!$CP12,0))</f>
        <v>1</v>
      </c>
      <c r="BE174" s="203">
        <f>IF(BD174&gt;0,BD174,IF(AND(BE$4=VLOOKUP($B174,Settings!$DZ$19:$EA$43,2,0),'Labor costs'!BE$7=VLOOKUP('Labor costs'!$B174,Settings!$DZ$19:$EC$43,4,0)),Inputs!$CP12,0))</f>
        <v>1</v>
      </c>
      <c r="BF174" s="203">
        <f>IF(BE174&gt;0,BE174,IF(AND(BF$4=VLOOKUP($B174,Settings!$DZ$19:$EA$43,2,0),'Labor costs'!BF$7=VLOOKUP('Labor costs'!$B174,Settings!$DZ$19:$EC$43,4,0)),Inputs!$CP12,0))</f>
        <v>1</v>
      </c>
      <c r="BG174" s="203">
        <f>IF(BF174&gt;0,BF174,IF(AND(BG$4=VLOOKUP($B174,Settings!$DZ$19:$EA$43,2,0),'Labor costs'!BG$7=VLOOKUP('Labor costs'!$B174,Settings!$DZ$19:$EC$43,4,0)),Inputs!$CP12,0))</f>
        <v>1</v>
      </c>
      <c r="BH174" s="203">
        <f>IF(BG174&gt;0,BG174,IF(AND(BH$4=VLOOKUP($B174,Settings!$DZ$19:$EA$43,2,0),'Labor costs'!BH$7=VLOOKUP('Labor costs'!$B174,Settings!$DZ$19:$EC$43,4,0)),Inputs!$CP12,0))</f>
        <v>1</v>
      </c>
      <c r="BI174" s="203">
        <f>IF(BH174&gt;0,BH174,IF(AND(BI$4=VLOOKUP($B174,Settings!$DZ$19:$EA$43,2,0),'Labor costs'!BI$7=VLOOKUP('Labor costs'!$B174,Settings!$DZ$19:$EC$43,4,0)),Inputs!$CP12,0))</f>
        <v>1</v>
      </c>
      <c r="BJ174" s="203">
        <f>IF(BI174&gt;0,BI174,IF(AND(BJ$4=VLOOKUP($B174,Settings!$DZ$19:$EA$43,2,0),'Labor costs'!BJ$7=VLOOKUP('Labor costs'!$B174,Settings!$DZ$19:$EC$43,4,0)),Inputs!$CP12,0))</f>
        <v>1</v>
      </c>
      <c r="BK174" s="203">
        <f>IF(BJ174&gt;0,BJ174,IF(AND(BK$4=VLOOKUP($B174,Settings!$DZ$19:$EA$43,2,0),'Labor costs'!BK$7=VLOOKUP('Labor costs'!$B174,Settings!$DZ$19:$EC$43,4,0)),Inputs!$CP12,0))</f>
        <v>1</v>
      </c>
      <c r="BL174" s="203">
        <f>IF(BK174&gt;0,BK174,IF(AND(BL$4=VLOOKUP($B174,Settings!$DZ$19:$EA$43,2,0),'Labor costs'!BL$7=VLOOKUP('Labor costs'!$B174,Settings!$DZ$19:$EC$43,4,0)),Inputs!$CP12,0))</f>
        <v>1</v>
      </c>
      <c r="BM174" s="203">
        <f>IF(BL174&gt;0,BL174,IF(AND(BM$4=VLOOKUP($B174,Settings!$DZ$19:$EA$43,2,0),'Labor costs'!BM$7=VLOOKUP('Labor costs'!$B174,Settings!$DZ$19:$EC$43,4,0)),Inputs!$CP12,0))</f>
        <v>1</v>
      </c>
      <c r="BN174" s="203">
        <f>IF(BM174&gt;0,BM174,IF(AND(BN$4=VLOOKUP($B174,Settings!$DZ$19:$EA$43,2,0),'Labor costs'!BN$7=VLOOKUP('Labor costs'!$B174,Settings!$DZ$19:$EC$43,4,0)),Inputs!$CP12,0))</f>
        <v>1</v>
      </c>
      <c r="BO174" s="203">
        <f>IF(BN174&gt;0,BN174,IF(AND(BO$4=VLOOKUP($B174,Settings!$DZ$19:$EA$43,2,0),'Labor costs'!BO$7=VLOOKUP('Labor costs'!$B174,Settings!$DZ$19:$EC$43,4,0)),Inputs!$CP12,0))</f>
        <v>1</v>
      </c>
      <c r="BP174" s="203">
        <f>IF(BO174&gt;0,BO174,IF(AND(BP$4=VLOOKUP($B174,Settings!$DZ$19:$EA$43,2,0),'Labor costs'!BP$7=VLOOKUP('Labor costs'!$B174,Settings!$DZ$19:$EC$43,4,0)),Inputs!$CP12,0))</f>
        <v>1</v>
      </c>
      <c r="BQ174" s="203">
        <f>IF(BP174&gt;0,BP174,IF(AND(BQ$4=VLOOKUP($B174,Settings!$DZ$19:$EA$43,2,0),'Labor costs'!BQ$7=VLOOKUP('Labor costs'!$B174,Settings!$DZ$19:$EC$43,4,0)),Inputs!$CP12,0))</f>
        <v>1</v>
      </c>
      <c r="BR174" s="203">
        <f>IF(BQ174&gt;0,BQ174,IF(AND(BR$4=VLOOKUP($B174,Settings!$DZ$19:$EA$43,2,0),'Labor costs'!BR$7=VLOOKUP('Labor costs'!$B174,Settings!$DZ$19:$EC$43,4,0)),Inputs!$CP12,0))</f>
        <v>1</v>
      </c>
      <c r="BS174" s="203">
        <f>IF(BR174&gt;0,BR174,IF(AND(BS$4=VLOOKUP($B174,Settings!$DZ$19:$EA$43,2,0),'Labor costs'!BS$7=VLOOKUP('Labor costs'!$B174,Settings!$DZ$19:$EC$43,4,0)),Inputs!$CP12,0))</f>
        <v>1</v>
      </c>
      <c r="BT174" s="203">
        <f>IF(BS174&gt;0,BS174,IF(AND(BT$4=VLOOKUP($B174,Settings!$DZ$19:$EA$43,2,0),'Labor costs'!BT$7=VLOOKUP('Labor costs'!$B174,Settings!$DZ$19:$EC$43,4,0)),Inputs!$CP12,0))</f>
        <v>1</v>
      </c>
      <c r="BU174" s="203">
        <f>IF(BT174&gt;0,BT174,IF(AND(BU$4=VLOOKUP($B174,Settings!$DZ$19:$EA$43,2,0),'Labor costs'!BU$7=VLOOKUP('Labor costs'!$B174,Settings!$DZ$19:$EC$43,4,0)),Inputs!$CP12,0))</f>
        <v>1</v>
      </c>
      <c r="BV174" s="203">
        <f>IF(BU174&gt;0,BU174,IF(AND(BV$4=VLOOKUP($B174,Settings!$DZ$19:$EA$43,2,0),'Labor costs'!BV$7=VLOOKUP('Labor costs'!$B174,Settings!$DZ$19:$EC$43,4,0)),Inputs!$CP12,0))</f>
        <v>1</v>
      </c>
      <c r="BW174" s="203">
        <f>IF(BV174&gt;0,BV174,IF(AND(BW$4=VLOOKUP($B174,Settings!$DZ$19:$EA$43,2,0),'Labor costs'!BW$7=VLOOKUP('Labor costs'!$B174,Settings!$DZ$19:$EC$43,4,0)),Inputs!$CP12,0))</f>
        <v>1</v>
      </c>
      <c r="BX174" s="203">
        <f>IF(BW174&gt;0,BW174,IF(AND(BX$4=VLOOKUP($B174,Settings!$DZ$19:$EA$43,2,0),'Labor costs'!BX$7=VLOOKUP('Labor costs'!$B174,Settings!$DZ$19:$EC$43,4,0)),Inputs!$CP12,0))</f>
        <v>1</v>
      </c>
      <c r="BY174" s="203">
        <f>IF(BX174&gt;0,BX174,IF(AND(BY$4=VLOOKUP($B174,Settings!$DZ$19:$EA$43,2,0),'Labor costs'!BY$7=VLOOKUP('Labor costs'!$B174,Settings!$DZ$19:$EC$43,4,0)),Inputs!$CP12,0))</f>
        <v>1</v>
      </c>
      <c r="BZ174" s="203">
        <f>IF(BY174&gt;0,BY174,IF(AND(BZ$4=VLOOKUP($B174,Settings!$DZ$19:$EA$43,2,0),'Labor costs'!BZ$7=VLOOKUP('Labor costs'!$B174,Settings!$DZ$19:$EC$43,4,0)),Inputs!$CP12,0))</f>
        <v>1</v>
      </c>
      <c r="CA174" s="203">
        <f>IF(BZ174&gt;0,BZ174,IF(AND(CA$4=VLOOKUP($B174,Settings!$DZ$19:$EA$43,2,0),'Labor costs'!CA$7=VLOOKUP('Labor costs'!$B174,Settings!$DZ$19:$EC$43,4,0)),Inputs!$CP12,0))</f>
        <v>1</v>
      </c>
      <c r="CB174" s="203">
        <f>IF(CA174&gt;0,CA174,IF(AND(CB$4=VLOOKUP($B174,Settings!$DZ$19:$EA$43,2,0),'Labor costs'!CB$7=VLOOKUP('Labor costs'!$B174,Settings!$DZ$19:$EC$43,4,0)),Inputs!$CP12,0))</f>
        <v>1</v>
      </c>
      <c r="CC174" s="203">
        <f>IF(CB174&gt;0,CB174,IF(AND(CC$4=VLOOKUP($B174,Settings!$DZ$19:$EA$43,2,0),'Labor costs'!CC$7=VLOOKUP('Labor costs'!$B174,Settings!$DZ$19:$EC$43,4,0)),Inputs!$CP12,0))</f>
        <v>1</v>
      </c>
      <c r="CD174" s="203">
        <f>IF(CC174&gt;0,CC174,IF(AND(CD$4=VLOOKUP($B174,Settings!$DZ$19:$EA$43,2,0),'Labor costs'!CD$7=VLOOKUP('Labor costs'!$B174,Settings!$DZ$19:$EC$43,4,0)),Inputs!$CP12,0))</f>
        <v>1</v>
      </c>
      <c r="CE174" s="203">
        <f>IF(CD174&gt;0,CD174,IF(AND(CE$4=VLOOKUP($B174,Settings!$DZ$19:$EA$43,2,0),'Labor costs'!CE$7=VLOOKUP('Labor costs'!$B174,Settings!$DZ$19:$EC$43,4,0)),Inputs!$CP12,0))</f>
        <v>1</v>
      </c>
      <c r="CF174" s="203">
        <f>IF(CE174&gt;0,CE174,IF(AND(CF$4=VLOOKUP($B174,Settings!$DZ$19:$EA$43,2,0),'Labor costs'!CF$7=VLOOKUP('Labor costs'!$B174,Settings!$DZ$19:$EC$43,4,0)),Inputs!$CP12,0))</f>
        <v>1</v>
      </c>
      <c r="CG174" s="203">
        <f>IF(CF174&gt;0,CF174,IF(AND(CG$4=VLOOKUP($B174,Settings!$DZ$19:$EA$43,2,0),'Labor costs'!CG$7=VLOOKUP('Labor costs'!$B174,Settings!$DZ$19:$EC$43,4,0)),Inputs!$CP12,0))</f>
        <v>1</v>
      </c>
      <c r="CH174" s="203">
        <f>IF(CG174&gt;0,CG174,IF(AND(CH$4=VLOOKUP($B174,Settings!$DZ$19:$EA$43,2,0),'Labor costs'!CH$7=VLOOKUP('Labor costs'!$B174,Settings!$DZ$19:$EC$43,4,0)),Inputs!$CP12,0))</f>
        <v>1</v>
      </c>
      <c r="CI174" s="203">
        <f>IF(CH174&gt;0,CH174,IF(AND(CI$4=VLOOKUP($B174,Settings!$DZ$19:$EA$43,2,0),'Labor costs'!CI$7=VLOOKUP('Labor costs'!$B174,Settings!$DZ$19:$EC$43,4,0)),Inputs!$CP12,0))</f>
        <v>1</v>
      </c>
      <c r="CJ174" s="203">
        <f>IF(CI174&gt;0,CI174,IF(AND(CJ$4=VLOOKUP($B174,Settings!$DZ$19:$EA$43,2,0),'Labor costs'!CJ$7=VLOOKUP('Labor costs'!$B174,Settings!$DZ$19:$EC$43,4,0)),Inputs!$CP12,0))</f>
        <v>1</v>
      </c>
      <c r="CK174" s="203">
        <f>IF(CJ174&gt;0,CJ174,IF(AND(CK$4=VLOOKUP($B174,Settings!$DZ$19:$EA$43,2,0),'Labor costs'!CK$7=VLOOKUP('Labor costs'!$B174,Settings!$DZ$19:$EC$43,4,0)),Inputs!$CP12,0))</f>
        <v>1</v>
      </c>
      <c r="CL174" s="203">
        <f>IF(CK174&gt;0,CK174,IF(AND(CL$4=VLOOKUP($B174,Settings!$DZ$19:$EA$43,2,0),'Labor costs'!CL$7=VLOOKUP('Labor costs'!$B174,Settings!$DZ$19:$EC$43,4,0)),Inputs!$CP12,0))</f>
        <v>1</v>
      </c>
      <c r="CM174" s="203">
        <f>IF(CL174&gt;0,CL174,IF(AND(CM$4=VLOOKUP($B174,Settings!$DZ$19:$EA$43,2,0),'Labor costs'!CM$7=VLOOKUP('Labor costs'!$B174,Settings!$DZ$19:$EC$43,4,0)),Inputs!$CP12,0))</f>
        <v>1</v>
      </c>
    </row>
    <row r="175" spans="2:91" hidden="1" x14ac:dyDescent="0.2">
      <c r="B175" s="205" t="str">
        <f>Inputs!CJ13</f>
        <v>Accountant</v>
      </c>
      <c r="C175" s="204"/>
      <c r="D175" s="204"/>
      <c r="E175" s="204"/>
      <c r="F175" s="204"/>
      <c r="G175" s="204"/>
      <c r="H175" s="204"/>
      <c r="I175" s="204"/>
      <c r="J175" s="204"/>
      <c r="K175" s="204"/>
      <c r="L175" s="204"/>
      <c r="M175" s="204"/>
      <c r="N175" s="204"/>
      <c r="O175" s="204"/>
      <c r="P175" s="204"/>
      <c r="Q175" s="204"/>
      <c r="R175" s="204"/>
      <c r="S175" s="204"/>
      <c r="T175" s="204"/>
      <c r="U175" s="204"/>
      <c r="V175" s="204"/>
      <c r="W175" s="204"/>
      <c r="X175" s="204"/>
      <c r="Y175" s="204"/>
      <c r="Z175" s="204"/>
      <c r="AA175" s="204"/>
      <c r="AB175" s="204"/>
      <c r="AC175" s="204"/>
      <c r="AD175" s="204"/>
      <c r="AF175" s="203">
        <f>IF(AE175&gt;0,AE175,IF(AND(AF$4=VLOOKUP($B175,Settings!$DZ$19:$EA$43,2,0),'Labor costs'!AF$7=VLOOKUP('Labor costs'!$B175,Settings!$DZ$19:$EC$43,4,0)),Inputs!$CP13,0))</f>
        <v>0</v>
      </c>
      <c r="AG175" s="203">
        <f>IF(AF175&gt;0,AF175,IF(AND(AG$4=VLOOKUP($B175,Settings!$DZ$19:$EA$43,2,0),'Labor costs'!AG$7=VLOOKUP('Labor costs'!$B175,Settings!$DZ$19:$EC$43,4,0)),Inputs!$CP13,0))</f>
        <v>0</v>
      </c>
      <c r="AH175" s="203">
        <f>IF(AG175&gt;0,AG175,IF(AND(AH$4=VLOOKUP($B175,Settings!$DZ$19:$EA$43,2,0),'Labor costs'!AH$7=VLOOKUP('Labor costs'!$B175,Settings!$DZ$19:$EC$43,4,0)),Inputs!$CP13,0))</f>
        <v>0</v>
      </c>
      <c r="AI175" s="203">
        <f>IF(AH175&gt;0,AH175,IF(AND(AI$4=VLOOKUP($B175,Settings!$DZ$19:$EA$43,2,0),'Labor costs'!AI$7=VLOOKUP('Labor costs'!$B175,Settings!$DZ$19:$EC$43,4,0)),Inputs!$CP13,0))</f>
        <v>0</v>
      </c>
      <c r="AJ175" s="203">
        <f>IF(AI175&gt;0,AI175,IF(AND(AJ$4=VLOOKUP($B175,Settings!$DZ$19:$EA$43,2,0),'Labor costs'!AJ$7=VLOOKUP('Labor costs'!$B175,Settings!$DZ$19:$EC$43,4,0)),Inputs!$CP13,0))</f>
        <v>0</v>
      </c>
      <c r="AK175" s="203">
        <f>IF(AJ175&gt;0,AJ175,IF(AND(AK$4=VLOOKUP($B175,Settings!$DZ$19:$EA$43,2,0),'Labor costs'!AK$7=VLOOKUP('Labor costs'!$B175,Settings!$DZ$19:$EC$43,4,0)),Inputs!$CP13,0))</f>
        <v>0</v>
      </c>
      <c r="AL175" s="203">
        <f>IF(AK175&gt;0,AK175,IF(AND(AL$4=VLOOKUP($B175,Settings!$DZ$19:$EA$43,2,0),'Labor costs'!AL$7=VLOOKUP('Labor costs'!$B175,Settings!$DZ$19:$EC$43,4,0)),Inputs!$CP13,0))</f>
        <v>0</v>
      </c>
      <c r="AM175" s="203">
        <f>IF(AL175&gt;0,AL175,IF(AND(AM$4=VLOOKUP($B175,Settings!$DZ$19:$EA$43,2,0),'Labor costs'!AM$7=VLOOKUP('Labor costs'!$B175,Settings!$DZ$19:$EC$43,4,0)),Inputs!$CP13,0))</f>
        <v>0</v>
      </c>
      <c r="AN175" s="203">
        <f>IF(AM175&gt;0,AM175,IF(AND(AN$4=VLOOKUP($B175,Settings!$DZ$19:$EA$43,2,0),'Labor costs'!AN$7=VLOOKUP('Labor costs'!$B175,Settings!$DZ$19:$EC$43,4,0)),Inputs!$CP13,0))</f>
        <v>1</v>
      </c>
      <c r="AO175" s="203">
        <f>IF(AN175&gt;0,AN175,IF(AND(AO$4=VLOOKUP($B175,Settings!$DZ$19:$EA$43,2,0),'Labor costs'!AO$7=VLOOKUP('Labor costs'!$B175,Settings!$DZ$19:$EC$43,4,0)),Inputs!$CP13,0))</f>
        <v>1</v>
      </c>
      <c r="AP175" s="203">
        <f>IF(AO175&gt;0,AO175,IF(AND(AP$4=VLOOKUP($B175,Settings!$DZ$19:$EA$43,2,0),'Labor costs'!AP$7=VLOOKUP('Labor costs'!$B175,Settings!$DZ$19:$EC$43,4,0)),Inputs!$CP13,0))</f>
        <v>1</v>
      </c>
      <c r="AQ175" s="203">
        <f>IF(AP175&gt;0,AP175,IF(AND(AQ$4=VLOOKUP($B175,Settings!$DZ$19:$EA$43,2,0),'Labor costs'!AQ$7=VLOOKUP('Labor costs'!$B175,Settings!$DZ$19:$EC$43,4,0)),Inputs!$CP13,0))</f>
        <v>1</v>
      </c>
      <c r="AR175" s="203">
        <f>IF(AQ175&gt;0,AQ175,IF(AND(AR$4=VLOOKUP($B175,Settings!$DZ$19:$EA$43,2,0),'Labor costs'!AR$7=VLOOKUP('Labor costs'!$B175,Settings!$DZ$19:$EC$43,4,0)),Inputs!$CP13,0))</f>
        <v>1</v>
      </c>
      <c r="AS175" s="203">
        <f>IF(AR175&gt;0,AR175,IF(AND(AS$4=VLOOKUP($B175,Settings!$DZ$19:$EA$43,2,0),'Labor costs'!AS$7=VLOOKUP('Labor costs'!$B175,Settings!$DZ$19:$EC$43,4,0)),Inputs!$CP13,0))</f>
        <v>1</v>
      </c>
      <c r="AT175" s="203">
        <f>IF(AS175&gt;0,AS175,IF(AND(AT$4=VLOOKUP($B175,Settings!$DZ$19:$EA$43,2,0),'Labor costs'!AT$7=VLOOKUP('Labor costs'!$B175,Settings!$DZ$19:$EC$43,4,0)),Inputs!$CP13,0))</f>
        <v>1</v>
      </c>
      <c r="AU175" s="203">
        <f>IF(AT175&gt;0,AT175,IF(AND(AU$4=VLOOKUP($B175,Settings!$DZ$19:$EA$43,2,0),'Labor costs'!AU$7=VLOOKUP('Labor costs'!$B175,Settings!$DZ$19:$EC$43,4,0)),Inputs!$CP13,0))</f>
        <v>1</v>
      </c>
      <c r="AV175" s="203">
        <f>IF(AU175&gt;0,AU175,IF(AND(AV$4=VLOOKUP($B175,Settings!$DZ$19:$EA$43,2,0),'Labor costs'!AV$7=VLOOKUP('Labor costs'!$B175,Settings!$DZ$19:$EC$43,4,0)),Inputs!$CP13,0))</f>
        <v>1</v>
      </c>
      <c r="AW175" s="203">
        <f>IF(AV175&gt;0,AV175,IF(AND(AW$4=VLOOKUP($B175,Settings!$DZ$19:$EA$43,2,0),'Labor costs'!AW$7=VLOOKUP('Labor costs'!$B175,Settings!$DZ$19:$EC$43,4,0)),Inputs!$CP13,0))</f>
        <v>1</v>
      </c>
      <c r="AX175" s="203">
        <f>IF(AW175&gt;0,AW175,IF(AND(AX$4=VLOOKUP($B175,Settings!$DZ$19:$EA$43,2,0),'Labor costs'!AX$7=VLOOKUP('Labor costs'!$B175,Settings!$DZ$19:$EC$43,4,0)),Inputs!$CP13,0))</f>
        <v>1</v>
      </c>
      <c r="AY175" s="203">
        <f>IF(AX175&gt;0,AX175,IF(AND(AY$4=VLOOKUP($B175,Settings!$DZ$19:$EA$43,2,0),'Labor costs'!AY$7=VLOOKUP('Labor costs'!$B175,Settings!$DZ$19:$EC$43,4,0)),Inputs!$CP13,0))</f>
        <v>1</v>
      </c>
      <c r="AZ175" s="203">
        <f>IF(AY175&gt;0,AY175,IF(AND(AZ$4=VLOOKUP($B175,Settings!$DZ$19:$EA$43,2,0),'Labor costs'!AZ$7=VLOOKUP('Labor costs'!$B175,Settings!$DZ$19:$EC$43,4,0)),Inputs!$CP13,0))</f>
        <v>1</v>
      </c>
      <c r="BA175" s="203">
        <f>IF(AZ175&gt;0,AZ175,IF(AND(BA$4=VLOOKUP($B175,Settings!$DZ$19:$EA$43,2,0),'Labor costs'!BA$7=VLOOKUP('Labor costs'!$B175,Settings!$DZ$19:$EC$43,4,0)),Inputs!$CP13,0))</f>
        <v>1</v>
      </c>
      <c r="BB175" s="203">
        <f>IF(BA175&gt;0,BA175,IF(AND(BB$4=VLOOKUP($B175,Settings!$DZ$19:$EA$43,2,0),'Labor costs'!BB$7=VLOOKUP('Labor costs'!$B175,Settings!$DZ$19:$EC$43,4,0)),Inputs!$CP13,0))</f>
        <v>1</v>
      </c>
      <c r="BC175" s="203">
        <f>IF(BB175&gt;0,BB175,IF(AND(BC$4=VLOOKUP($B175,Settings!$DZ$19:$EA$43,2,0),'Labor costs'!BC$7=VLOOKUP('Labor costs'!$B175,Settings!$DZ$19:$EC$43,4,0)),Inputs!$CP13,0))</f>
        <v>1</v>
      </c>
      <c r="BD175" s="203">
        <f>IF(BC175&gt;0,BC175,IF(AND(BD$4=VLOOKUP($B175,Settings!$DZ$19:$EA$43,2,0),'Labor costs'!BD$7=VLOOKUP('Labor costs'!$B175,Settings!$DZ$19:$EC$43,4,0)),Inputs!$CP13,0))</f>
        <v>1</v>
      </c>
      <c r="BE175" s="203">
        <f>IF(BD175&gt;0,BD175,IF(AND(BE$4=VLOOKUP($B175,Settings!$DZ$19:$EA$43,2,0),'Labor costs'!BE$7=VLOOKUP('Labor costs'!$B175,Settings!$DZ$19:$EC$43,4,0)),Inputs!$CP13,0))</f>
        <v>1</v>
      </c>
      <c r="BF175" s="203">
        <f>IF(BE175&gt;0,BE175,IF(AND(BF$4=VLOOKUP($B175,Settings!$DZ$19:$EA$43,2,0),'Labor costs'!BF$7=VLOOKUP('Labor costs'!$B175,Settings!$DZ$19:$EC$43,4,0)),Inputs!$CP13,0))</f>
        <v>1</v>
      </c>
      <c r="BG175" s="203">
        <f>IF(BF175&gt;0,BF175,IF(AND(BG$4=VLOOKUP($B175,Settings!$DZ$19:$EA$43,2,0),'Labor costs'!BG$7=VLOOKUP('Labor costs'!$B175,Settings!$DZ$19:$EC$43,4,0)),Inputs!$CP13,0))</f>
        <v>1</v>
      </c>
      <c r="BH175" s="203">
        <f>IF(BG175&gt;0,BG175,IF(AND(BH$4=VLOOKUP($B175,Settings!$DZ$19:$EA$43,2,0),'Labor costs'!BH$7=VLOOKUP('Labor costs'!$B175,Settings!$DZ$19:$EC$43,4,0)),Inputs!$CP13,0))</f>
        <v>1</v>
      </c>
      <c r="BI175" s="203">
        <f>IF(BH175&gt;0,BH175,IF(AND(BI$4=VLOOKUP($B175,Settings!$DZ$19:$EA$43,2,0),'Labor costs'!BI$7=VLOOKUP('Labor costs'!$B175,Settings!$DZ$19:$EC$43,4,0)),Inputs!$CP13,0))</f>
        <v>1</v>
      </c>
      <c r="BJ175" s="203">
        <f>IF(BI175&gt;0,BI175,IF(AND(BJ$4=VLOOKUP($B175,Settings!$DZ$19:$EA$43,2,0),'Labor costs'!BJ$7=VLOOKUP('Labor costs'!$B175,Settings!$DZ$19:$EC$43,4,0)),Inputs!$CP13,0))</f>
        <v>1</v>
      </c>
      <c r="BK175" s="203">
        <f>IF(BJ175&gt;0,BJ175,IF(AND(BK$4=VLOOKUP($B175,Settings!$DZ$19:$EA$43,2,0),'Labor costs'!BK$7=VLOOKUP('Labor costs'!$B175,Settings!$DZ$19:$EC$43,4,0)),Inputs!$CP13,0))</f>
        <v>1</v>
      </c>
      <c r="BL175" s="203">
        <f>IF(BK175&gt;0,BK175,IF(AND(BL$4=VLOOKUP($B175,Settings!$DZ$19:$EA$43,2,0),'Labor costs'!BL$7=VLOOKUP('Labor costs'!$B175,Settings!$DZ$19:$EC$43,4,0)),Inputs!$CP13,0))</f>
        <v>1</v>
      </c>
      <c r="BM175" s="203">
        <f>IF(BL175&gt;0,BL175,IF(AND(BM$4=VLOOKUP($B175,Settings!$DZ$19:$EA$43,2,0),'Labor costs'!BM$7=VLOOKUP('Labor costs'!$B175,Settings!$DZ$19:$EC$43,4,0)),Inputs!$CP13,0))</f>
        <v>1</v>
      </c>
      <c r="BN175" s="203">
        <f>IF(BM175&gt;0,BM175,IF(AND(BN$4=VLOOKUP($B175,Settings!$DZ$19:$EA$43,2,0),'Labor costs'!BN$7=VLOOKUP('Labor costs'!$B175,Settings!$DZ$19:$EC$43,4,0)),Inputs!$CP13,0))</f>
        <v>1</v>
      </c>
      <c r="BO175" s="203">
        <f>IF(BN175&gt;0,BN175,IF(AND(BO$4=VLOOKUP($B175,Settings!$DZ$19:$EA$43,2,0),'Labor costs'!BO$7=VLOOKUP('Labor costs'!$B175,Settings!$DZ$19:$EC$43,4,0)),Inputs!$CP13,0))</f>
        <v>1</v>
      </c>
      <c r="BP175" s="203">
        <f>IF(BO175&gt;0,BO175,IF(AND(BP$4=VLOOKUP($B175,Settings!$DZ$19:$EA$43,2,0),'Labor costs'!BP$7=VLOOKUP('Labor costs'!$B175,Settings!$DZ$19:$EC$43,4,0)),Inputs!$CP13,0))</f>
        <v>1</v>
      </c>
      <c r="BQ175" s="203">
        <f>IF(BP175&gt;0,BP175,IF(AND(BQ$4=VLOOKUP($B175,Settings!$DZ$19:$EA$43,2,0),'Labor costs'!BQ$7=VLOOKUP('Labor costs'!$B175,Settings!$DZ$19:$EC$43,4,0)),Inputs!$CP13,0))</f>
        <v>1</v>
      </c>
      <c r="BR175" s="203">
        <f>IF(BQ175&gt;0,BQ175,IF(AND(BR$4=VLOOKUP($B175,Settings!$DZ$19:$EA$43,2,0),'Labor costs'!BR$7=VLOOKUP('Labor costs'!$B175,Settings!$DZ$19:$EC$43,4,0)),Inputs!$CP13,0))</f>
        <v>1</v>
      </c>
      <c r="BS175" s="203">
        <f>IF(BR175&gt;0,BR175,IF(AND(BS$4=VLOOKUP($B175,Settings!$DZ$19:$EA$43,2,0),'Labor costs'!BS$7=VLOOKUP('Labor costs'!$B175,Settings!$DZ$19:$EC$43,4,0)),Inputs!$CP13,0))</f>
        <v>1</v>
      </c>
      <c r="BT175" s="203">
        <f>IF(BS175&gt;0,BS175,IF(AND(BT$4=VLOOKUP($B175,Settings!$DZ$19:$EA$43,2,0),'Labor costs'!BT$7=VLOOKUP('Labor costs'!$B175,Settings!$DZ$19:$EC$43,4,0)),Inputs!$CP13,0))</f>
        <v>1</v>
      </c>
      <c r="BU175" s="203">
        <f>IF(BT175&gt;0,BT175,IF(AND(BU$4=VLOOKUP($B175,Settings!$DZ$19:$EA$43,2,0),'Labor costs'!BU$7=VLOOKUP('Labor costs'!$B175,Settings!$DZ$19:$EC$43,4,0)),Inputs!$CP13,0))</f>
        <v>1</v>
      </c>
      <c r="BV175" s="203">
        <f>IF(BU175&gt;0,BU175,IF(AND(BV$4=VLOOKUP($B175,Settings!$DZ$19:$EA$43,2,0),'Labor costs'!BV$7=VLOOKUP('Labor costs'!$B175,Settings!$DZ$19:$EC$43,4,0)),Inputs!$CP13,0))</f>
        <v>1</v>
      </c>
      <c r="BW175" s="203">
        <f>IF(BV175&gt;0,BV175,IF(AND(BW$4=VLOOKUP($B175,Settings!$DZ$19:$EA$43,2,0),'Labor costs'!BW$7=VLOOKUP('Labor costs'!$B175,Settings!$DZ$19:$EC$43,4,0)),Inputs!$CP13,0))</f>
        <v>1</v>
      </c>
      <c r="BX175" s="203">
        <f>IF(BW175&gt;0,BW175,IF(AND(BX$4=VLOOKUP($B175,Settings!$DZ$19:$EA$43,2,0),'Labor costs'!BX$7=VLOOKUP('Labor costs'!$B175,Settings!$DZ$19:$EC$43,4,0)),Inputs!$CP13,0))</f>
        <v>1</v>
      </c>
      <c r="BY175" s="203">
        <f>IF(BX175&gt;0,BX175,IF(AND(BY$4=VLOOKUP($B175,Settings!$DZ$19:$EA$43,2,0),'Labor costs'!BY$7=VLOOKUP('Labor costs'!$B175,Settings!$DZ$19:$EC$43,4,0)),Inputs!$CP13,0))</f>
        <v>1</v>
      </c>
      <c r="BZ175" s="203">
        <f>IF(BY175&gt;0,BY175,IF(AND(BZ$4=VLOOKUP($B175,Settings!$DZ$19:$EA$43,2,0),'Labor costs'!BZ$7=VLOOKUP('Labor costs'!$B175,Settings!$DZ$19:$EC$43,4,0)),Inputs!$CP13,0))</f>
        <v>1</v>
      </c>
      <c r="CA175" s="203">
        <f>IF(BZ175&gt;0,BZ175,IF(AND(CA$4=VLOOKUP($B175,Settings!$DZ$19:$EA$43,2,0),'Labor costs'!CA$7=VLOOKUP('Labor costs'!$B175,Settings!$DZ$19:$EC$43,4,0)),Inputs!$CP13,0))</f>
        <v>1</v>
      </c>
      <c r="CB175" s="203">
        <f>IF(CA175&gt;0,CA175,IF(AND(CB$4=VLOOKUP($B175,Settings!$DZ$19:$EA$43,2,0),'Labor costs'!CB$7=VLOOKUP('Labor costs'!$B175,Settings!$DZ$19:$EC$43,4,0)),Inputs!$CP13,0))</f>
        <v>1</v>
      </c>
      <c r="CC175" s="203">
        <f>IF(CB175&gt;0,CB175,IF(AND(CC$4=VLOOKUP($B175,Settings!$DZ$19:$EA$43,2,0),'Labor costs'!CC$7=VLOOKUP('Labor costs'!$B175,Settings!$DZ$19:$EC$43,4,0)),Inputs!$CP13,0))</f>
        <v>1</v>
      </c>
      <c r="CD175" s="203">
        <f>IF(CC175&gt;0,CC175,IF(AND(CD$4=VLOOKUP($B175,Settings!$DZ$19:$EA$43,2,0),'Labor costs'!CD$7=VLOOKUP('Labor costs'!$B175,Settings!$DZ$19:$EC$43,4,0)),Inputs!$CP13,0))</f>
        <v>1</v>
      </c>
      <c r="CE175" s="203">
        <f>IF(CD175&gt;0,CD175,IF(AND(CE$4=VLOOKUP($B175,Settings!$DZ$19:$EA$43,2,0),'Labor costs'!CE$7=VLOOKUP('Labor costs'!$B175,Settings!$DZ$19:$EC$43,4,0)),Inputs!$CP13,0))</f>
        <v>1</v>
      </c>
      <c r="CF175" s="203">
        <f>IF(CE175&gt;0,CE175,IF(AND(CF$4=VLOOKUP($B175,Settings!$DZ$19:$EA$43,2,0),'Labor costs'!CF$7=VLOOKUP('Labor costs'!$B175,Settings!$DZ$19:$EC$43,4,0)),Inputs!$CP13,0))</f>
        <v>1</v>
      </c>
      <c r="CG175" s="203">
        <f>IF(CF175&gt;0,CF175,IF(AND(CG$4=VLOOKUP($B175,Settings!$DZ$19:$EA$43,2,0),'Labor costs'!CG$7=VLOOKUP('Labor costs'!$B175,Settings!$DZ$19:$EC$43,4,0)),Inputs!$CP13,0))</f>
        <v>1</v>
      </c>
      <c r="CH175" s="203">
        <f>IF(CG175&gt;0,CG175,IF(AND(CH$4=VLOOKUP($B175,Settings!$DZ$19:$EA$43,2,0),'Labor costs'!CH$7=VLOOKUP('Labor costs'!$B175,Settings!$DZ$19:$EC$43,4,0)),Inputs!$CP13,0))</f>
        <v>1</v>
      </c>
      <c r="CI175" s="203">
        <f>IF(CH175&gt;0,CH175,IF(AND(CI$4=VLOOKUP($B175,Settings!$DZ$19:$EA$43,2,0),'Labor costs'!CI$7=VLOOKUP('Labor costs'!$B175,Settings!$DZ$19:$EC$43,4,0)),Inputs!$CP13,0))</f>
        <v>1</v>
      </c>
      <c r="CJ175" s="203">
        <f>IF(CI175&gt;0,CI175,IF(AND(CJ$4=VLOOKUP($B175,Settings!$DZ$19:$EA$43,2,0),'Labor costs'!CJ$7=VLOOKUP('Labor costs'!$B175,Settings!$DZ$19:$EC$43,4,0)),Inputs!$CP13,0))</f>
        <v>1</v>
      </c>
      <c r="CK175" s="203">
        <f>IF(CJ175&gt;0,CJ175,IF(AND(CK$4=VLOOKUP($B175,Settings!$DZ$19:$EA$43,2,0),'Labor costs'!CK$7=VLOOKUP('Labor costs'!$B175,Settings!$DZ$19:$EC$43,4,0)),Inputs!$CP13,0))</f>
        <v>1</v>
      </c>
      <c r="CL175" s="203">
        <f>IF(CK175&gt;0,CK175,IF(AND(CL$4=VLOOKUP($B175,Settings!$DZ$19:$EA$43,2,0),'Labor costs'!CL$7=VLOOKUP('Labor costs'!$B175,Settings!$DZ$19:$EC$43,4,0)),Inputs!$CP13,0))</f>
        <v>1</v>
      </c>
      <c r="CM175" s="203">
        <f>IF(CL175&gt;0,CL175,IF(AND(CM$4=VLOOKUP($B175,Settings!$DZ$19:$EA$43,2,0),'Labor costs'!CM$7=VLOOKUP('Labor costs'!$B175,Settings!$DZ$19:$EC$43,4,0)),Inputs!$CP13,0))</f>
        <v>1</v>
      </c>
    </row>
    <row r="176" spans="2:91" hidden="1" x14ac:dyDescent="0.2">
      <c r="B176" s="205">
        <f>Inputs!CJ14</f>
        <v>0</v>
      </c>
      <c r="C176" s="204"/>
      <c r="D176" s="204"/>
      <c r="E176" s="204"/>
      <c r="F176" s="204"/>
      <c r="G176" s="204"/>
      <c r="H176" s="204"/>
      <c r="I176" s="204"/>
      <c r="J176" s="204"/>
      <c r="K176" s="204"/>
      <c r="L176" s="204"/>
      <c r="M176" s="204"/>
      <c r="N176" s="204"/>
      <c r="O176" s="204"/>
      <c r="P176" s="204"/>
      <c r="Q176" s="204"/>
      <c r="R176" s="204"/>
      <c r="S176" s="204"/>
      <c r="T176" s="204"/>
      <c r="U176" s="204"/>
      <c r="V176" s="204"/>
      <c r="W176" s="204"/>
      <c r="X176" s="204"/>
      <c r="Y176" s="204"/>
      <c r="Z176" s="204"/>
      <c r="AA176" s="204"/>
      <c r="AB176" s="204"/>
      <c r="AC176" s="204"/>
      <c r="AD176" s="204"/>
      <c r="AF176" s="203">
        <f>IF(AE176&gt;0,AE176,IF(AND(AF$4=VLOOKUP($B176,Settings!$DZ$19:$EA$43,2,0),'Labor costs'!AF$7=VLOOKUP('Labor costs'!$B176,Settings!$DZ$19:$EC$43,4,0)),Inputs!$CP14,0))</f>
        <v>0</v>
      </c>
      <c r="AG176" s="203">
        <f>IF(AF176&gt;0,AF176,IF(AND(AG$4=VLOOKUP($B176,Settings!$DZ$19:$EA$43,2,0),'Labor costs'!AG$7=VLOOKUP('Labor costs'!$B176,Settings!$DZ$19:$EC$43,4,0)),Inputs!$CP14,0))</f>
        <v>0</v>
      </c>
      <c r="AH176" s="203">
        <f>IF(AG176&gt;0,AG176,IF(AND(AH$4=VLOOKUP($B176,Settings!$DZ$19:$EA$43,2,0),'Labor costs'!AH$7=VLOOKUP('Labor costs'!$B176,Settings!$DZ$19:$EC$43,4,0)),Inputs!$CP14,0))</f>
        <v>0</v>
      </c>
      <c r="AI176" s="203">
        <f>IF(AH176&gt;0,AH176,IF(AND(AI$4=VLOOKUP($B176,Settings!$DZ$19:$EA$43,2,0),'Labor costs'!AI$7=VLOOKUP('Labor costs'!$B176,Settings!$DZ$19:$EC$43,4,0)),Inputs!$CP14,0))</f>
        <v>0</v>
      </c>
      <c r="AJ176" s="203">
        <f>IF(AI176&gt;0,AI176,IF(AND(AJ$4=VLOOKUP($B176,Settings!$DZ$19:$EA$43,2,0),'Labor costs'!AJ$7=VLOOKUP('Labor costs'!$B176,Settings!$DZ$19:$EC$43,4,0)),Inputs!$CP14,0))</f>
        <v>0</v>
      </c>
      <c r="AK176" s="203">
        <f>IF(AJ176&gt;0,AJ176,IF(AND(AK$4=VLOOKUP($B176,Settings!$DZ$19:$EA$43,2,0),'Labor costs'!AK$7=VLOOKUP('Labor costs'!$B176,Settings!$DZ$19:$EC$43,4,0)),Inputs!$CP14,0))</f>
        <v>0</v>
      </c>
      <c r="AL176" s="203">
        <f>IF(AK176&gt;0,AK176,IF(AND(AL$4=VLOOKUP($B176,Settings!$DZ$19:$EA$43,2,0),'Labor costs'!AL$7=VLOOKUP('Labor costs'!$B176,Settings!$DZ$19:$EC$43,4,0)),Inputs!$CP14,0))</f>
        <v>0</v>
      </c>
      <c r="AM176" s="203">
        <f>IF(AL176&gt;0,AL176,IF(AND(AM$4=VLOOKUP($B176,Settings!$DZ$19:$EA$43,2,0),'Labor costs'!AM$7=VLOOKUP('Labor costs'!$B176,Settings!$DZ$19:$EC$43,4,0)),Inputs!$CP14,0))</f>
        <v>0</v>
      </c>
      <c r="AN176" s="203">
        <f>IF(AM176&gt;0,AM176,IF(AND(AN$4=VLOOKUP($B176,Settings!$DZ$19:$EA$43,2,0),'Labor costs'!AN$7=VLOOKUP('Labor costs'!$B176,Settings!$DZ$19:$EC$43,4,0)),Inputs!$CP14,0))</f>
        <v>0</v>
      </c>
      <c r="AO176" s="203">
        <f>IF(AN176&gt;0,AN176,IF(AND(AO$4=VLOOKUP($B176,Settings!$DZ$19:$EA$43,2,0),'Labor costs'!AO$7=VLOOKUP('Labor costs'!$B176,Settings!$DZ$19:$EC$43,4,0)),Inputs!$CP14,0))</f>
        <v>0</v>
      </c>
      <c r="AP176" s="203">
        <f>IF(AO176&gt;0,AO176,IF(AND(AP$4=VLOOKUP($B176,Settings!$DZ$19:$EA$43,2,0),'Labor costs'!AP$7=VLOOKUP('Labor costs'!$B176,Settings!$DZ$19:$EC$43,4,0)),Inputs!$CP14,0))</f>
        <v>0</v>
      </c>
      <c r="AQ176" s="203">
        <f>IF(AP176&gt;0,AP176,IF(AND(AQ$4=VLOOKUP($B176,Settings!$DZ$19:$EA$43,2,0),'Labor costs'!AQ$7=VLOOKUP('Labor costs'!$B176,Settings!$DZ$19:$EC$43,4,0)),Inputs!$CP14,0))</f>
        <v>0</v>
      </c>
      <c r="AR176" s="203">
        <f>IF(AQ176&gt;0,AQ176,IF(AND(AR$4=VLOOKUP($B176,Settings!$DZ$19:$EA$43,2,0),'Labor costs'!AR$7=VLOOKUP('Labor costs'!$B176,Settings!$DZ$19:$EC$43,4,0)),Inputs!$CP14,0))</f>
        <v>0</v>
      </c>
      <c r="AS176" s="203">
        <f>IF(AR176&gt;0,AR176,IF(AND(AS$4=VLOOKUP($B176,Settings!$DZ$19:$EA$43,2,0),'Labor costs'!AS$7=VLOOKUP('Labor costs'!$B176,Settings!$DZ$19:$EC$43,4,0)),Inputs!$CP14,0))</f>
        <v>0</v>
      </c>
      <c r="AT176" s="203">
        <f>IF(AS176&gt;0,AS176,IF(AND(AT$4=VLOOKUP($B176,Settings!$DZ$19:$EA$43,2,0),'Labor costs'!AT$7=VLOOKUP('Labor costs'!$B176,Settings!$DZ$19:$EC$43,4,0)),Inputs!$CP14,0))</f>
        <v>0</v>
      </c>
      <c r="AU176" s="203">
        <f>IF(AT176&gt;0,AT176,IF(AND(AU$4=VLOOKUP($B176,Settings!$DZ$19:$EA$43,2,0),'Labor costs'!AU$7=VLOOKUP('Labor costs'!$B176,Settings!$DZ$19:$EC$43,4,0)),Inputs!$CP14,0))</f>
        <v>0</v>
      </c>
      <c r="AV176" s="203">
        <f>IF(AU176&gt;0,AU176,IF(AND(AV$4=VLOOKUP($B176,Settings!$DZ$19:$EA$43,2,0),'Labor costs'!AV$7=VLOOKUP('Labor costs'!$B176,Settings!$DZ$19:$EC$43,4,0)),Inputs!$CP14,0))</f>
        <v>0</v>
      </c>
      <c r="AW176" s="203">
        <f>IF(AV176&gt;0,AV176,IF(AND(AW$4=VLOOKUP($B176,Settings!$DZ$19:$EA$43,2,0),'Labor costs'!AW$7=VLOOKUP('Labor costs'!$B176,Settings!$DZ$19:$EC$43,4,0)),Inputs!$CP14,0))</f>
        <v>0</v>
      </c>
      <c r="AX176" s="203">
        <f>IF(AW176&gt;0,AW176,IF(AND(AX$4=VLOOKUP($B176,Settings!$DZ$19:$EA$43,2,0),'Labor costs'!AX$7=VLOOKUP('Labor costs'!$B176,Settings!$DZ$19:$EC$43,4,0)),Inputs!$CP14,0))</f>
        <v>0</v>
      </c>
      <c r="AY176" s="203">
        <f>IF(AX176&gt;0,AX176,IF(AND(AY$4=VLOOKUP($B176,Settings!$DZ$19:$EA$43,2,0),'Labor costs'!AY$7=VLOOKUP('Labor costs'!$B176,Settings!$DZ$19:$EC$43,4,0)),Inputs!$CP14,0))</f>
        <v>0</v>
      </c>
      <c r="AZ176" s="203">
        <f>IF(AY176&gt;0,AY176,IF(AND(AZ$4=VLOOKUP($B176,Settings!$DZ$19:$EA$43,2,0),'Labor costs'!AZ$7=VLOOKUP('Labor costs'!$B176,Settings!$DZ$19:$EC$43,4,0)),Inputs!$CP14,0))</f>
        <v>0</v>
      </c>
      <c r="BA176" s="203">
        <f>IF(AZ176&gt;0,AZ176,IF(AND(BA$4=VLOOKUP($B176,Settings!$DZ$19:$EA$43,2,0),'Labor costs'!BA$7=VLOOKUP('Labor costs'!$B176,Settings!$DZ$19:$EC$43,4,0)),Inputs!$CP14,0))</f>
        <v>0</v>
      </c>
      <c r="BB176" s="203">
        <f>IF(BA176&gt;0,BA176,IF(AND(BB$4=VLOOKUP($B176,Settings!$DZ$19:$EA$43,2,0),'Labor costs'!BB$7=VLOOKUP('Labor costs'!$B176,Settings!$DZ$19:$EC$43,4,0)),Inputs!$CP14,0))</f>
        <v>0</v>
      </c>
      <c r="BC176" s="203">
        <f>IF(BB176&gt;0,BB176,IF(AND(BC$4=VLOOKUP($B176,Settings!$DZ$19:$EA$43,2,0),'Labor costs'!BC$7=VLOOKUP('Labor costs'!$B176,Settings!$DZ$19:$EC$43,4,0)),Inputs!$CP14,0))</f>
        <v>0</v>
      </c>
      <c r="BD176" s="203">
        <f>IF(BC176&gt;0,BC176,IF(AND(BD$4=VLOOKUP($B176,Settings!$DZ$19:$EA$43,2,0),'Labor costs'!BD$7=VLOOKUP('Labor costs'!$B176,Settings!$DZ$19:$EC$43,4,0)),Inputs!$CP14,0))</f>
        <v>0</v>
      </c>
      <c r="BE176" s="203">
        <f>IF(BD176&gt;0,BD176,IF(AND(BE$4=VLOOKUP($B176,Settings!$DZ$19:$EA$43,2,0),'Labor costs'!BE$7=VLOOKUP('Labor costs'!$B176,Settings!$DZ$19:$EC$43,4,0)),Inputs!$CP14,0))</f>
        <v>0</v>
      </c>
      <c r="BF176" s="203">
        <f>IF(BE176&gt;0,BE176,IF(AND(BF$4=VLOOKUP($B176,Settings!$DZ$19:$EA$43,2,0),'Labor costs'!BF$7=VLOOKUP('Labor costs'!$B176,Settings!$DZ$19:$EC$43,4,0)),Inputs!$CP14,0))</f>
        <v>0</v>
      </c>
      <c r="BG176" s="203">
        <f>IF(BF176&gt;0,BF176,IF(AND(BG$4=VLOOKUP($B176,Settings!$DZ$19:$EA$43,2,0),'Labor costs'!BG$7=VLOOKUP('Labor costs'!$B176,Settings!$DZ$19:$EC$43,4,0)),Inputs!$CP14,0))</f>
        <v>0</v>
      </c>
      <c r="BH176" s="203">
        <f>IF(BG176&gt;0,BG176,IF(AND(BH$4=VLOOKUP($B176,Settings!$DZ$19:$EA$43,2,0),'Labor costs'!BH$7=VLOOKUP('Labor costs'!$B176,Settings!$DZ$19:$EC$43,4,0)),Inputs!$CP14,0))</f>
        <v>0</v>
      </c>
      <c r="BI176" s="203">
        <f>IF(BH176&gt;0,BH176,IF(AND(BI$4=VLOOKUP($B176,Settings!$DZ$19:$EA$43,2,0),'Labor costs'!BI$7=VLOOKUP('Labor costs'!$B176,Settings!$DZ$19:$EC$43,4,0)),Inputs!$CP14,0))</f>
        <v>0</v>
      </c>
      <c r="BJ176" s="203">
        <f>IF(BI176&gt;0,BI176,IF(AND(BJ$4=VLOOKUP($B176,Settings!$DZ$19:$EA$43,2,0),'Labor costs'!BJ$7=VLOOKUP('Labor costs'!$B176,Settings!$DZ$19:$EC$43,4,0)),Inputs!$CP14,0))</f>
        <v>0</v>
      </c>
      <c r="BK176" s="203">
        <f>IF(BJ176&gt;0,BJ176,IF(AND(BK$4=VLOOKUP($B176,Settings!$DZ$19:$EA$43,2,0),'Labor costs'!BK$7=VLOOKUP('Labor costs'!$B176,Settings!$DZ$19:$EC$43,4,0)),Inputs!$CP14,0))</f>
        <v>0</v>
      </c>
      <c r="BL176" s="203">
        <f>IF(BK176&gt;0,BK176,IF(AND(BL$4=VLOOKUP($B176,Settings!$DZ$19:$EA$43,2,0),'Labor costs'!BL$7=VLOOKUP('Labor costs'!$B176,Settings!$DZ$19:$EC$43,4,0)),Inputs!$CP14,0))</f>
        <v>0</v>
      </c>
      <c r="BM176" s="203">
        <f>IF(BL176&gt;0,BL176,IF(AND(BM$4=VLOOKUP($B176,Settings!$DZ$19:$EA$43,2,0),'Labor costs'!BM$7=VLOOKUP('Labor costs'!$B176,Settings!$DZ$19:$EC$43,4,0)),Inputs!$CP14,0))</f>
        <v>0</v>
      </c>
      <c r="BN176" s="203">
        <f>IF(BM176&gt;0,BM176,IF(AND(BN$4=VLOOKUP($B176,Settings!$DZ$19:$EA$43,2,0),'Labor costs'!BN$7=VLOOKUP('Labor costs'!$B176,Settings!$DZ$19:$EC$43,4,0)),Inputs!$CP14,0))</f>
        <v>0</v>
      </c>
      <c r="BO176" s="203">
        <f>IF(BN176&gt;0,BN176,IF(AND(BO$4=VLOOKUP($B176,Settings!$DZ$19:$EA$43,2,0),'Labor costs'!BO$7=VLOOKUP('Labor costs'!$B176,Settings!$DZ$19:$EC$43,4,0)),Inputs!$CP14,0))</f>
        <v>0</v>
      </c>
      <c r="BP176" s="203">
        <f>IF(BO176&gt;0,BO176,IF(AND(BP$4=VLOOKUP($B176,Settings!$DZ$19:$EA$43,2,0),'Labor costs'!BP$7=VLOOKUP('Labor costs'!$B176,Settings!$DZ$19:$EC$43,4,0)),Inputs!$CP14,0))</f>
        <v>0</v>
      </c>
      <c r="BQ176" s="203">
        <f>IF(BP176&gt;0,BP176,IF(AND(BQ$4=VLOOKUP($B176,Settings!$DZ$19:$EA$43,2,0),'Labor costs'!BQ$7=VLOOKUP('Labor costs'!$B176,Settings!$DZ$19:$EC$43,4,0)),Inputs!$CP14,0))</f>
        <v>0</v>
      </c>
      <c r="BR176" s="203">
        <f>IF(BQ176&gt;0,BQ176,IF(AND(BR$4=VLOOKUP($B176,Settings!$DZ$19:$EA$43,2,0),'Labor costs'!BR$7=VLOOKUP('Labor costs'!$B176,Settings!$DZ$19:$EC$43,4,0)),Inputs!$CP14,0))</f>
        <v>0</v>
      </c>
      <c r="BS176" s="203">
        <f>IF(BR176&gt;0,BR176,IF(AND(BS$4=VLOOKUP($B176,Settings!$DZ$19:$EA$43,2,0),'Labor costs'!BS$7=VLOOKUP('Labor costs'!$B176,Settings!$DZ$19:$EC$43,4,0)),Inputs!$CP14,0))</f>
        <v>0</v>
      </c>
      <c r="BT176" s="203">
        <f>IF(BS176&gt;0,BS176,IF(AND(BT$4=VLOOKUP($B176,Settings!$DZ$19:$EA$43,2,0),'Labor costs'!BT$7=VLOOKUP('Labor costs'!$B176,Settings!$DZ$19:$EC$43,4,0)),Inputs!$CP14,0))</f>
        <v>0</v>
      </c>
      <c r="BU176" s="203">
        <f>IF(BT176&gt;0,BT176,IF(AND(BU$4=VLOOKUP($B176,Settings!$DZ$19:$EA$43,2,0),'Labor costs'!BU$7=VLOOKUP('Labor costs'!$B176,Settings!$DZ$19:$EC$43,4,0)),Inputs!$CP14,0))</f>
        <v>0</v>
      </c>
      <c r="BV176" s="203">
        <f>IF(BU176&gt;0,BU176,IF(AND(BV$4=VLOOKUP($B176,Settings!$DZ$19:$EA$43,2,0),'Labor costs'!BV$7=VLOOKUP('Labor costs'!$B176,Settings!$DZ$19:$EC$43,4,0)),Inputs!$CP14,0))</f>
        <v>0</v>
      </c>
      <c r="BW176" s="203">
        <f>IF(BV176&gt;0,BV176,IF(AND(BW$4=VLOOKUP($B176,Settings!$DZ$19:$EA$43,2,0),'Labor costs'!BW$7=VLOOKUP('Labor costs'!$B176,Settings!$DZ$19:$EC$43,4,0)),Inputs!$CP14,0))</f>
        <v>0</v>
      </c>
      <c r="BX176" s="203">
        <f>IF(BW176&gt;0,BW176,IF(AND(BX$4=VLOOKUP($B176,Settings!$DZ$19:$EA$43,2,0),'Labor costs'!BX$7=VLOOKUP('Labor costs'!$B176,Settings!$DZ$19:$EC$43,4,0)),Inputs!$CP14,0))</f>
        <v>0</v>
      </c>
      <c r="BY176" s="203">
        <f>IF(BX176&gt;0,BX176,IF(AND(BY$4=VLOOKUP($B176,Settings!$DZ$19:$EA$43,2,0),'Labor costs'!BY$7=VLOOKUP('Labor costs'!$B176,Settings!$DZ$19:$EC$43,4,0)),Inputs!$CP14,0))</f>
        <v>0</v>
      </c>
      <c r="BZ176" s="203">
        <f>IF(BY176&gt;0,BY176,IF(AND(BZ$4=VLOOKUP($B176,Settings!$DZ$19:$EA$43,2,0),'Labor costs'!BZ$7=VLOOKUP('Labor costs'!$B176,Settings!$DZ$19:$EC$43,4,0)),Inputs!$CP14,0))</f>
        <v>0</v>
      </c>
      <c r="CA176" s="203">
        <f>IF(BZ176&gt;0,BZ176,IF(AND(CA$4=VLOOKUP($B176,Settings!$DZ$19:$EA$43,2,0),'Labor costs'!CA$7=VLOOKUP('Labor costs'!$B176,Settings!$DZ$19:$EC$43,4,0)),Inputs!$CP14,0))</f>
        <v>0</v>
      </c>
      <c r="CB176" s="203">
        <f>IF(CA176&gt;0,CA176,IF(AND(CB$4=VLOOKUP($B176,Settings!$DZ$19:$EA$43,2,0),'Labor costs'!CB$7=VLOOKUP('Labor costs'!$B176,Settings!$DZ$19:$EC$43,4,0)),Inputs!$CP14,0))</f>
        <v>0</v>
      </c>
      <c r="CC176" s="203">
        <f>IF(CB176&gt;0,CB176,IF(AND(CC$4=VLOOKUP($B176,Settings!$DZ$19:$EA$43,2,0),'Labor costs'!CC$7=VLOOKUP('Labor costs'!$B176,Settings!$DZ$19:$EC$43,4,0)),Inputs!$CP14,0))</f>
        <v>0</v>
      </c>
      <c r="CD176" s="203">
        <f>IF(CC176&gt;0,CC176,IF(AND(CD$4=VLOOKUP($B176,Settings!$DZ$19:$EA$43,2,0),'Labor costs'!CD$7=VLOOKUP('Labor costs'!$B176,Settings!$DZ$19:$EC$43,4,0)),Inputs!$CP14,0))</f>
        <v>0</v>
      </c>
      <c r="CE176" s="203">
        <f>IF(CD176&gt;0,CD176,IF(AND(CE$4=VLOOKUP($B176,Settings!$DZ$19:$EA$43,2,0),'Labor costs'!CE$7=VLOOKUP('Labor costs'!$B176,Settings!$DZ$19:$EC$43,4,0)),Inputs!$CP14,0))</f>
        <v>0</v>
      </c>
      <c r="CF176" s="203">
        <f>IF(CE176&gt;0,CE176,IF(AND(CF$4=VLOOKUP($B176,Settings!$DZ$19:$EA$43,2,0),'Labor costs'!CF$7=VLOOKUP('Labor costs'!$B176,Settings!$DZ$19:$EC$43,4,0)),Inputs!$CP14,0))</f>
        <v>0</v>
      </c>
      <c r="CG176" s="203">
        <f>IF(CF176&gt;0,CF176,IF(AND(CG$4=VLOOKUP($B176,Settings!$DZ$19:$EA$43,2,0),'Labor costs'!CG$7=VLOOKUP('Labor costs'!$B176,Settings!$DZ$19:$EC$43,4,0)),Inputs!$CP14,0))</f>
        <v>0</v>
      </c>
      <c r="CH176" s="203">
        <f>IF(CG176&gt;0,CG176,IF(AND(CH$4=VLOOKUP($B176,Settings!$DZ$19:$EA$43,2,0),'Labor costs'!CH$7=VLOOKUP('Labor costs'!$B176,Settings!$DZ$19:$EC$43,4,0)),Inputs!$CP14,0))</f>
        <v>0</v>
      </c>
      <c r="CI176" s="203">
        <f>IF(CH176&gt;0,CH176,IF(AND(CI$4=VLOOKUP($B176,Settings!$DZ$19:$EA$43,2,0),'Labor costs'!CI$7=VLOOKUP('Labor costs'!$B176,Settings!$DZ$19:$EC$43,4,0)),Inputs!$CP14,0))</f>
        <v>0</v>
      </c>
      <c r="CJ176" s="203">
        <f>IF(CI176&gt;0,CI176,IF(AND(CJ$4=VLOOKUP($B176,Settings!$DZ$19:$EA$43,2,0),'Labor costs'!CJ$7=VLOOKUP('Labor costs'!$B176,Settings!$DZ$19:$EC$43,4,0)),Inputs!$CP14,0))</f>
        <v>0</v>
      </c>
      <c r="CK176" s="203">
        <f>IF(CJ176&gt;0,CJ176,IF(AND(CK$4=VLOOKUP($B176,Settings!$DZ$19:$EA$43,2,0),'Labor costs'!CK$7=VLOOKUP('Labor costs'!$B176,Settings!$DZ$19:$EC$43,4,0)),Inputs!$CP14,0))</f>
        <v>0</v>
      </c>
      <c r="CL176" s="203">
        <f>IF(CK176&gt;0,CK176,IF(AND(CL$4=VLOOKUP($B176,Settings!$DZ$19:$EA$43,2,0),'Labor costs'!CL$7=VLOOKUP('Labor costs'!$B176,Settings!$DZ$19:$EC$43,4,0)),Inputs!$CP14,0))</f>
        <v>0</v>
      </c>
      <c r="CM176" s="203">
        <f>IF(CL176&gt;0,CL176,IF(AND(CM$4=VLOOKUP($B176,Settings!$DZ$19:$EA$43,2,0),'Labor costs'!CM$7=VLOOKUP('Labor costs'!$B176,Settings!$DZ$19:$EC$43,4,0)),Inputs!$CP14,0))</f>
        <v>0</v>
      </c>
    </row>
    <row r="177" spans="2:91" hidden="1" x14ac:dyDescent="0.2">
      <c r="B177" s="205">
        <f>Inputs!CJ15</f>
        <v>0</v>
      </c>
      <c r="C177" s="204"/>
      <c r="D177" s="204"/>
      <c r="E177" s="204"/>
      <c r="F177" s="204"/>
      <c r="G177" s="204"/>
      <c r="H177" s="204"/>
      <c r="I177" s="204"/>
      <c r="J177" s="204"/>
      <c r="K177" s="204"/>
      <c r="L177" s="204"/>
      <c r="M177" s="204"/>
      <c r="N177" s="204"/>
      <c r="O177" s="204"/>
      <c r="P177" s="204"/>
      <c r="Q177" s="204"/>
      <c r="R177" s="204"/>
      <c r="S177" s="204"/>
      <c r="T177" s="204"/>
      <c r="U177" s="204"/>
      <c r="V177" s="204"/>
      <c r="W177" s="204"/>
      <c r="X177" s="204"/>
      <c r="Y177" s="204"/>
      <c r="Z177" s="204"/>
      <c r="AA177" s="204"/>
      <c r="AB177" s="204"/>
      <c r="AC177" s="204"/>
      <c r="AD177" s="204"/>
      <c r="AF177" s="203">
        <f>IF(AE177&gt;0,AE177,IF(AND(AF$4=VLOOKUP($B177,Settings!$DZ$19:$EA$43,2,0),'Labor costs'!AF$7=VLOOKUP('Labor costs'!$B177,Settings!$DZ$19:$EC$43,4,0)),Inputs!$CP15,0))</f>
        <v>0</v>
      </c>
      <c r="AG177" s="203">
        <f>IF(AF177&gt;0,AF177,IF(AND(AG$4=VLOOKUP($B177,Settings!$DZ$19:$EA$43,2,0),'Labor costs'!AG$7=VLOOKUP('Labor costs'!$B177,Settings!$DZ$19:$EC$43,4,0)),Inputs!$CP15,0))</f>
        <v>0</v>
      </c>
      <c r="AH177" s="203">
        <f>IF(AG177&gt;0,AG177,IF(AND(AH$4=VLOOKUP($B177,Settings!$DZ$19:$EA$43,2,0),'Labor costs'!AH$7=VLOOKUP('Labor costs'!$B177,Settings!$DZ$19:$EC$43,4,0)),Inputs!$CP15,0))</f>
        <v>0</v>
      </c>
      <c r="AI177" s="203">
        <f>IF(AH177&gt;0,AH177,IF(AND(AI$4=VLOOKUP($B177,Settings!$DZ$19:$EA$43,2,0),'Labor costs'!AI$7=VLOOKUP('Labor costs'!$B177,Settings!$DZ$19:$EC$43,4,0)),Inputs!$CP15,0))</f>
        <v>0</v>
      </c>
      <c r="AJ177" s="203">
        <f>IF(AI177&gt;0,AI177,IF(AND(AJ$4=VLOOKUP($B177,Settings!$DZ$19:$EA$43,2,0),'Labor costs'!AJ$7=VLOOKUP('Labor costs'!$B177,Settings!$DZ$19:$EC$43,4,0)),Inputs!$CP15,0))</f>
        <v>0</v>
      </c>
      <c r="AK177" s="203">
        <f>IF(AJ177&gt;0,AJ177,IF(AND(AK$4=VLOOKUP($B177,Settings!$DZ$19:$EA$43,2,0),'Labor costs'!AK$7=VLOOKUP('Labor costs'!$B177,Settings!$DZ$19:$EC$43,4,0)),Inputs!$CP15,0))</f>
        <v>0</v>
      </c>
      <c r="AL177" s="203">
        <f>IF(AK177&gt;0,AK177,IF(AND(AL$4=VLOOKUP($B177,Settings!$DZ$19:$EA$43,2,0),'Labor costs'!AL$7=VLOOKUP('Labor costs'!$B177,Settings!$DZ$19:$EC$43,4,0)),Inputs!$CP15,0))</f>
        <v>0</v>
      </c>
      <c r="AM177" s="203">
        <f>IF(AL177&gt;0,AL177,IF(AND(AM$4=VLOOKUP($B177,Settings!$DZ$19:$EA$43,2,0),'Labor costs'!AM$7=VLOOKUP('Labor costs'!$B177,Settings!$DZ$19:$EC$43,4,0)),Inputs!$CP15,0))</f>
        <v>0</v>
      </c>
      <c r="AN177" s="203">
        <f>IF(AM177&gt;0,AM177,IF(AND(AN$4=VLOOKUP($B177,Settings!$DZ$19:$EA$43,2,0),'Labor costs'!AN$7=VLOOKUP('Labor costs'!$B177,Settings!$DZ$19:$EC$43,4,0)),Inputs!$CP15,0))</f>
        <v>0</v>
      </c>
      <c r="AO177" s="203">
        <f>IF(AN177&gt;0,AN177,IF(AND(AO$4=VLOOKUP($B177,Settings!$DZ$19:$EA$43,2,0),'Labor costs'!AO$7=VLOOKUP('Labor costs'!$B177,Settings!$DZ$19:$EC$43,4,0)),Inputs!$CP15,0))</f>
        <v>0</v>
      </c>
      <c r="AP177" s="203">
        <f>IF(AO177&gt;0,AO177,IF(AND(AP$4=VLOOKUP($B177,Settings!$DZ$19:$EA$43,2,0),'Labor costs'!AP$7=VLOOKUP('Labor costs'!$B177,Settings!$DZ$19:$EC$43,4,0)),Inputs!$CP15,0))</f>
        <v>0</v>
      </c>
      <c r="AQ177" s="203">
        <f>IF(AP177&gt;0,AP177,IF(AND(AQ$4=VLOOKUP($B177,Settings!$DZ$19:$EA$43,2,0),'Labor costs'!AQ$7=VLOOKUP('Labor costs'!$B177,Settings!$DZ$19:$EC$43,4,0)),Inputs!$CP15,0))</f>
        <v>0</v>
      </c>
      <c r="AR177" s="203">
        <f>IF(AQ177&gt;0,AQ177,IF(AND(AR$4=VLOOKUP($B177,Settings!$DZ$19:$EA$43,2,0),'Labor costs'!AR$7=VLOOKUP('Labor costs'!$B177,Settings!$DZ$19:$EC$43,4,0)),Inputs!$CP15,0))</f>
        <v>0</v>
      </c>
      <c r="AS177" s="203">
        <f>IF(AR177&gt;0,AR177,IF(AND(AS$4=VLOOKUP($B177,Settings!$DZ$19:$EA$43,2,0),'Labor costs'!AS$7=VLOOKUP('Labor costs'!$B177,Settings!$DZ$19:$EC$43,4,0)),Inputs!$CP15,0))</f>
        <v>0</v>
      </c>
      <c r="AT177" s="203">
        <f>IF(AS177&gt;0,AS177,IF(AND(AT$4=VLOOKUP($B177,Settings!$DZ$19:$EA$43,2,0),'Labor costs'!AT$7=VLOOKUP('Labor costs'!$B177,Settings!$DZ$19:$EC$43,4,0)),Inputs!$CP15,0))</f>
        <v>0</v>
      </c>
      <c r="AU177" s="203">
        <f>IF(AT177&gt;0,AT177,IF(AND(AU$4=VLOOKUP($B177,Settings!$DZ$19:$EA$43,2,0),'Labor costs'!AU$7=VLOOKUP('Labor costs'!$B177,Settings!$DZ$19:$EC$43,4,0)),Inputs!$CP15,0))</f>
        <v>0</v>
      </c>
      <c r="AV177" s="203">
        <f>IF(AU177&gt;0,AU177,IF(AND(AV$4=VLOOKUP($B177,Settings!$DZ$19:$EA$43,2,0),'Labor costs'!AV$7=VLOOKUP('Labor costs'!$B177,Settings!$DZ$19:$EC$43,4,0)),Inputs!$CP15,0))</f>
        <v>0</v>
      </c>
      <c r="AW177" s="203">
        <f>IF(AV177&gt;0,AV177,IF(AND(AW$4=VLOOKUP($B177,Settings!$DZ$19:$EA$43,2,0),'Labor costs'!AW$7=VLOOKUP('Labor costs'!$B177,Settings!$DZ$19:$EC$43,4,0)),Inputs!$CP15,0))</f>
        <v>0</v>
      </c>
      <c r="AX177" s="203">
        <f>IF(AW177&gt;0,AW177,IF(AND(AX$4=VLOOKUP($B177,Settings!$DZ$19:$EA$43,2,0),'Labor costs'!AX$7=VLOOKUP('Labor costs'!$B177,Settings!$DZ$19:$EC$43,4,0)),Inputs!$CP15,0))</f>
        <v>0</v>
      </c>
      <c r="AY177" s="203">
        <f>IF(AX177&gt;0,AX177,IF(AND(AY$4=VLOOKUP($B177,Settings!$DZ$19:$EA$43,2,0),'Labor costs'!AY$7=VLOOKUP('Labor costs'!$B177,Settings!$DZ$19:$EC$43,4,0)),Inputs!$CP15,0))</f>
        <v>0</v>
      </c>
      <c r="AZ177" s="203">
        <f>IF(AY177&gt;0,AY177,IF(AND(AZ$4=VLOOKUP($B177,Settings!$DZ$19:$EA$43,2,0),'Labor costs'!AZ$7=VLOOKUP('Labor costs'!$B177,Settings!$DZ$19:$EC$43,4,0)),Inputs!$CP15,0))</f>
        <v>0</v>
      </c>
      <c r="BA177" s="203">
        <f>IF(AZ177&gt;0,AZ177,IF(AND(BA$4=VLOOKUP($B177,Settings!$DZ$19:$EA$43,2,0),'Labor costs'!BA$7=VLOOKUP('Labor costs'!$B177,Settings!$DZ$19:$EC$43,4,0)),Inputs!$CP15,0))</f>
        <v>0</v>
      </c>
      <c r="BB177" s="203">
        <f>IF(BA177&gt;0,BA177,IF(AND(BB$4=VLOOKUP($B177,Settings!$DZ$19:$EA$43,2,0),'Labor costs'!BB$7=VLOOKUP('Labor costs'!$B177,Settings!$DZ$19:$EC$43,4,0)),Inputs!$CP15,0))</f>
        <v>0</v>
      </c>
      <c r="BC177" s="203">
        <f>IF(BB177&gt;0,BB177,IF(AND(BC$4=VLOOKUP($B177,Settings!$DZ$19:$EA$43,2,0),'Labor costs'!BC$7=VLOOKUP('Labor costs'!$B177,Settings!$DZ$19:$EC$43,4,0)),Inputs!$CP15,0))</f>
        <v>0</v>
      </c>
      <c r="BD177" s="203">
        <f>IF(BC177&gt;0,BC177,IF(AND(BD$4=VLOOKUP($B177,Settings!$DZ$19:$EA$43,2,0),'Labor costs'!BD$7=VLOOKUP('Labor costs'!$B177,Settings!$DZ$19:$EC$43,4,0)),Inputs!$CP15,0))</f>
        <v>0</v>
      </c>
      <c r="BE177" s="203">
        <f>IF(BD177&gt;0,BD177,IF(AND(BE$4=VLOOKUP($B177,Settings!$DZ$19:$EA$43,2,0),'Labor costs'!BE$7=VLOOKUP('Labor costs'!$B177,Settings!$DZ$19:$EC$43,4,0)),Inputs!$CP15,0))</f>
        <v>0</v>
      </c>
      <c r="BF177" s="203">
        <f>IF(BE177&gt;0,BE177,IF(AND(BF$4=VLOOKUP($B177,Settings!$DZ$19:$EA$43,2,0),'Labor costs'!BF$7=VLOOKUP('Labor costs'!$B177,Settings!$DZ$19:$EC$43,4,0)),Inputs!$CP15,0))</f>
        <v>0</v>
      </c>
      <c r="BG177" s="203">
        <f>IF(BF177&gt;0,BF177,IF(AND(BG$4=VLOOKUP($B177,Settings!$DZ$19:$EA$43,2,0),'Labor costs'!BG$7=VLOOKUP('Labor costs'!$B177,Settings!$DZ$19:$EC$43,4,0)),Inputs!$CP15,0))</f>
        <v>0</v>
      </c>
      <c r="BH177" s="203">
        <f>IF(BG177&gt;0,BG177,IF(AND(BH$4=VLOOKUP($B177,Settings!$DZ$19:$EA$43,2,0),'Labor costs'!BH$7=VLOOKUP('Labor costs'!$B177,Settings!$DZ$19:$EC$43,4,0)),Inputs!$CP15,0))</f>
        <v>0</v>
      </c>
      <c r="BI177" s="203">
        <f>IF(BH177&gt;0,BH177,IF(AND(BI$4=VLOOKUP($B177,Settings!$DZ$19:$EA$43,2,0),'Labor costs'!BI$7=VLOOKUP('Labor costs'!$B177,Settings!$DZ$19:$EC$43,4,0)),Inputs!$CP15,0))</f>
        <v>0</v>
      </c>
      <c r="BJ177" s="203">
        <f>IF(BI177&gt;0,BI177,IF(AND(BJ$4=VLOOKUP($B177,Settings!$DZ$19:$EA$43,2,0),'Labor costs'!BJ$7=VLOOKUP('Labor costs'!$B177,Settings!$DZ$19:$EC$43,4,0)),Inputs!$CP15,0))</f>
        <v>0</v>
      </c>
      <c r="BK177" s="203">
        <f>IF(BJ177&gt;0,BJ177,IF(AND(BK$4=VLOOKUP($B177,Settings!$DZ$19:$EA$43,2,0),'Labor costs'!BK$7=VLOOKUP('Labor costs'!$B177,Settings!$DZ$19:$EC$43,4,0)),Inputs!$CP15,0))</f>
        <v>0</v>
      </c>
      <c r="BL177" s="203">
        <f>IF(BK177&gt;0,BK177,IF(AND(BL$4=VLOOKUP($B177,Settings!$DZ$19:$EA$43,2,0),'Labor costs'!BL$7=VLOOKUP('Labor costs'!$B177,Settings!$DZ$19:$EC$43,4,0)),Inputs!$CP15,0))</f>
        <v>0</v>
      </c>
      <c r="BM177" s="203">
        <f>IF(BL177&gt;0,BL177,IF(AND(BM$4=VLOOKUP($B177,Settings!$DZ$19:$EA$43,2,0),'Labor costs'!BM$7=VLOOKUP('Labor costs'!$B177,Settings!$DZ$19:$EC$43,4,0)),Inputs!$CP15,0))</f>
        <v>0</v>
      </c>
      <c r="BN177" s="203">
        <f>IF(BM177&gt;0,BM177,IF(AND(BN$4=VLOOKUP($B177,Settings!$DZ$19:$EA$43,2,0),'Labor costs'!BN$7=VLOOKUP('Labor costs'!$B177,Settings!$DZ$19:$EC$43,4,0)),Inputs!$CP15,0))</f>
        <v>0</v>
      </c>
      <c r="BO177" s="203">
        <f>IF(BN177&gt;0,BN177,IF(AND(BO$4=VLOOKUP($B177,Settings!$DZ$19:$EA$43,2,0),'Labor costs'!BO$7=VLOOKUP('Labor costs'!$B177,Settings!$DZ$19:$EC$43,4,0)),Inputs!$CP15,0))</f>
        <v>0</v>
      </c>
      <c r="BP177" s="203">
        <f>IF(BO177&gt;0,BO177,IF(AND(BP$4=VLOOKUP($B177,Settings!$DZ$19:$EA$43,2,0),'Labor costs'!BP$7=VLOOKUP('Labor costs'!$B177,Settings!$DZ$19:$EC$43,4,0)),Inputs!$CP15,0))</f>
        <v>0</v>
      </c>
      <c r="BQ177" s="203">
        <f>IF(BP177&gt;0,BP177,IF(AND(BQ$4=VLOOKUP($B177,Settings!$DZ$19:$EA$43,2,0),'Labor costs'!BQ$7=VLOOKUP('Labor costs'!$B177,Settings!$DZ$19:$EC$43,4,0)),Inputs!$CP15,0))</f>
        <v>0</v>
      </c>
      <c r="BR177" s="203">
        <f>IF(BQ177&gt;0,BQ177,IF(AND(BR$4=VLOOKUP($B177,Settings!$DZ$19:$EA$43,2,0),'Labor costs'!BR$7=VLOOKUP('Labor costs'!$B177,Settings!$DZ$19:$EC$43,4,0)),Inputs!$CP15,0))</f>
        <v>0</v>
      </c>
      <c r="BS177" s="203">
        <f>IF(BR177&gt;0,BR177,IF(AND(BS$4=VLOOKUP($B177,Settings!$DZ$19:$EA$43,2,0),'Labor costs'!BS$7=VLOOKUP('Labor costs'!$B177,Settings!$DZ$19:$EC$43,4,0)),Inputs!$CP15,0))</f>
        <v>0</v>
      </c>
      <c r="BT177" s="203">
        <f>IF(BS177&gt;0,BS177,IF(AND(BT$4=VLOOKUP($B177,Settings!$DZ$19:$EA$43,2,0),'Labor costs'!BT$7=VLOOKUP('Labor costs'!$B177,Settings!$DZ$19:$EC$43,4,0)),Inputs!$CP15,0))</f>
        <v>0</v>
      </c>
      <c r="BU177" s="203">
        <f>IF(BT177&gt;0,BT177,IF(AND(BU$4=VLOOKUP($B177,Settings!$DZ$19:$EA$43,2,0),'Labor costs'!BU$7=VLOOKUP('Labor costs'!$B177,Settings!$DZ$19:$EC$43,4,0)),Inputs!$CP15,0))</f>
        <v>0</v>
      </c>
      <c r="BV177" s="203">
        <f>IF(BU177&gt;0,BU177,IF(AND(BV$4=VLOOKUP($B177,Settings!$DZ$19:$EA$43,2,0),'Labor costs'!BV$7=VLOOKUP('Labor costs'!$B177,Settings!$DZ$19:$EC$43,4,0)),Inputs!$CP15,0))</f>
        <v>0</v>
      </c>
      <c r="BW177" s="203">
        <f>IF(BV177&gt;0,BV177,IF(AND(BW$4=VLOOKUP($B177,Settings!$DZ$19:$EA$43,2,0),'Labor costs'!BW$7=VLOOKUP('Labor costs'!$B177,Settings!$DZ$19:$EC$43,4,0)),Inputs!$CP15,0))</f>
        <v>0</v>
      </c>
      <c r="BX177" s="203">
        <f>IF(BW177&gt;0,BW177,IF(AND(BX$4=VLOOKUP($B177,Settings!$DZ$19:$EA$43,2,0),'Labor costs'!BX$7=VLOOKUP('Labor costs'!$B177,Settings!$DZ$19:$EC$43,4,0)),Inputs!$CP15,0))</f>
        <v>0</v>
      </c>
      <c r="BY177" s="203">
        <f>IF(BX177&gt;0,BX177,IF(AND(BY$4=VLOOKUP($B177,Settings!$DZ$19:$EA$43,2,0),'Labor costs'!BY$7=VLOOKUP('Labor costs'!$B177,Settings!$DZ$19:$EC$43,4,0)),Inputs!$CP15,0))</f>
        <v>0</v>
      </c>
      <c r="BZ177" s="203">
        <f>IF(BY177&gt;0,BY177,IF(AND(BZ$4=VLOOKUP($B177,Settings!$DZ$19:$EA$43,2,0),'Labor costs'!BZ$7=VLOOKUP('Labor costs'!$B177,Settings!$DZ$19:$EC$43,4,0)),Inputs!$CP15,0))</f>
        <v>0</v>
      </c>
      <c r="CA177" s="203">
        <f>IF(BZ177&gt;0,BZ177,IF(AND(CA$4=VLOOKUP($B177,Settings!$DZ$19:$EA$43,2,0),'Labor costs'!CA$7=VLOOKUP('Labor costs'!$B177,Settings!$DZ$19:$EC$43,4,0)),Inputs!$CP15,0))</f>
        <v>0</v>
      </c>
      <c r="CB177" s="203">
        <f>IF(CA177&gt;0,CA177,IF(AND(CB$4=VLOOKUP($B177,Settings!$DZ$19:$EA$43,2,0),'Labor costs'!CB$7=VLOOKUP('Labor costs'!$B177,Settings!$DZ$19:$EC$43,4,0)),Inputs!$CP15,0))</f>
        <v>0</v>
      </c>
      <c r="CC177" s="203">
        <f>IF(CB177&gt;0,CB177,IF(AND(CC$4=VLOOKUP($B177,Settings!$DZ$19:$EA$43,2,0),'Labor costs'!CC$7=VLOOKUP('Labor costs'!$B177,Settings!$DZ$19:$EC$43,4,0)),Inputs!$CP15,0))</f>
        <v>0</v>
      </c>
      <c r="CD177" s="203">
        <f>IF(CC177&gt;0,CC177,IF(AND(CD$4=VLOOKUP($B177,Settings!$DZ$19:$EA$43,2,0),'Labor costs'!CD$7=VLOOKUP('Labor costs'!$B177,Settings!$DZ$19:$EC$43,4,0)),Inputs!$CP15,0))</f>
        <v>0</v>
      </c>
      <c r="CE177" s="203">
        <f>IF(CD177&gt;0,CD177,IF(AND(CE$4=VLOOKUP($B177,Settings!$DZ$19:$EA$43,2,0),'Labor costs'!CE$7=VLOOKUP('Labor costs'!$B177,Settings!$DZ$19:$EC$43,4,0)),Inputs!$CP15,0))</f>
        <v>0</v>
      </c>
      <c r="CF177" s="203">
        <f>IF(CE177&gt;0,CE177,IF(AND(CF$4=VLOOKUP($B177,Settings!$DZ$19:$EA$43,2,0),'Labor costs'!CF$7=VLOOKUP('Labor costs'!$B177,Settings!$DZ$19:$EC$43,4,0)),Inputs!$CP15,0))</f>
        <v>0</v>
      </c>
      <c r="CG177" s="203">
        <f>IF(CF177&gt;0,CF177,IF(AND(CG$4=VLOOKUP($B177,Settings!$DZ$19:$EA$43,2,0),'Labor costs'!CG$7=VLOOKUP('Labor costs'!$B177,Settings!$DZ$19:$EC$43,4,0)),Inputs!$CP15,0))</f>
        <v>0</v>
      </c>
      <c r="CH177" s="203">
        <f>IF(CG177&gt;0,CG177,IF(AND(CH$4=VLOOKUP($B177,Settings!$DZ$19:$EA$43,2,0),'Labor costs'!CH$7=VLOOKUP('Labor costs'!$B177,Settings!$DZ$19:$EC$43,4,0)),Inputs!$CP15,0))</f>
        <v>0</v>
      </c>
      <c r="CI177" s="203">
        <f>IF(CH177&gt;0,CH177,IF(AND(CI$4=VLOOKUP($B177,Settings!$DZ$19:$EA$43,2,0),'Labor costs'!CI$7=VLOOKUP('Labor costs'!$B177,Settings!$DZ$19:$EC$43,4,0)),Inputs!$CP15,0))</f>
        <v>0</v>
      </c>
      <c r="CJ177" s="203">
        <f>IF(CI177&gt;0,CI177,IF(AND(CJ$4=VLOOKUP($B177,Settings!$DZ$19:$EA$43,2,0),'Labor costs'!CJ$7=VLOOKUP('Labor costs'!$B177,Settings!$DZ$19:$EC$43,4,0)),Inputs!$CP15,0))</f>
        <v>0</v>
      </c>
      <c r="CK177" s="203">
        <f>IF(CJ177&gt;0,CJ177,IF(AND(CK$4=VLOOKUP($B177,Settings!$DZ$19:$EA$43,2,0),'Labor costs'!CK$7=VLOOKUP('Labor costs'!$B177,Settings!$DZ$19:$EC$43,4,0)),Inputs!$CP15,0))</f>
        <v>0</v>
      </c>
      <c r="CL177" s="203">
        <f>IF(CK177&gt;0,CK177,IF(AND(CL$4=VLOOKUP($B177,Settings!$DZ$19:$EA$43,2,0),'Labor costs'!CL$7=VLOOKUP('Labor costs'!$B177,Settings!$DZ$19:$EC$43,4,0)),Inputs!$CP15,0))</f>
        <v>0</v>
      </c>
      <c r="CM177" s="203">
        <f>IF(CL177&gt;0,CL177,IF(AND(CM$4=VLOOKUP($B177,Settings!$DZ$19:$EA$43,2,0),'Labor costs'!CM$7=VLOOKUP('Labor costs'!$B177,Settings!$DZ$19:$EC$43,4,0)),Inputs!$CP15,0))</f>
        <v>0</v>
      </c>
    </row>
    <row r="178" spans="2:91" hidden="1" x14ac:dyDescent="0.2">
      <c r="B178" s="205">
        <f>Inputs!CJ16</f>
        <v>0</v>
      </c>
      <c r="C178" s="204"/>
      <c r="D178" s="204"/>
      <c r="E178" s="204"/>
      <c r="F178" s="204"/>
      <c r="G178" s="204"/>
      <c r="H178" s="204"/>
      <c r="I178" s="204"/>
      <c r="J178" s="204"/>
      <c r="K178" s="204"/>
      <c r="L178" s="204"/>
      <c r="M178" s="204"/>
      <c r="N178" s="204"/>
      <c r="O178" s="204"/>
      <c r="P178" s="204"/>
      <c r="Q178" s="204"/>
      <c r="R178" s="204"/>
      <c r="S178" s="204"/>
      <c r="T178" s="204"/>
      <c r="U178" s="204"/>
      <c r="V178" s="204"/>
      <c r="W178" s="204"/>
      <c r="X178" s="204"/>
      <c r="Y178" s="204"/>
      <c r="Z178" s="204"/>
      <c r="AA178" s="204"/>
      <c r="AB178" s="204"/>
      <c r="AC178" s="204"/>
      <c r="AD178" s="204"/>
      <c r="AF178" s="203">
        <f>IF(AE178&gt;0,AE178,IF(AND(AF$4=VLOOKUP($B178,Settings!$DZ$19:$EA$43,2,0),'Labor costs'!AF$7=VLOOKUP('Labor costs'!$B178,Settings!$DZ$19:$EC$43,4,0)),Inputs!$CP16,0))</f>
        <v>0</v>
      </c>
      <c r="AG178" s="203">
        <f>IF(AF178&gt;0,AF178,IF(AND(AG$4=VLOOKUP($B178,Settings!$DZ$19:$EA$43,2,0),'Labor costs'!AG$7=VLOOKUP('Labor costs'!$B178,Settings!$DZ$19:$EC$43,4,0)),Inputs!$CP16,0))</f>
        <v>0</v>
      </c>
      <c r="AH178" s="203">
        <f>IF(AG178&gt;0,AG178,IF(AND(AH$4=VLOOKUP($B178,Settings!$DZ$19:$EA$43,2,0),'Labor costs'!AH$7=VLOOKUP('Labor costs'!$B178,Settings!$DZ$19:$EC$43,4,0)),Inputs!$CP16,0))</f>
        <v>0</v>
      </c>
      <c r="AI178" s="203">
        <f>IF(AH178&gt;0,AH178,IF(AND(AI$4=VLOOKUP($B178,Settings!$DZ$19:$EA$43,2,0),'Labor costs'!AI$7=VLOOKUP('Labor costs'!$B178,Settings!$DZ$19:$EC$43,4,0)),Inputs!$CP16,0))</f>
        <v>0</v>
      </c>
      <c r="AJ178" s="203">
        <f>IF(AI178&gt;0,AI178,IF(AND(AJ$4=VLOOKUP($B178,Settings!$DZ$19:$EA$43,2,0),'Labor costs'!AJ$7=VLOOKUP('Labor costs'!$B178,Settings!$DZ$19:$EC$43,4,0)),Inputs!$CP16,0))</f>
        <v>0</v>
      </c>
      <c r="AK178" s="203">
        <f>IF(AJ178&gt;0,AJ178,IF(AND(AK$4=VLOOKUP($B178,Settings!$DZ$19:$EA$43,2,0),'Labor costs'!AK$7=VLOOKUP('Labor costs'!$B178,Settings!$DZ$19:$EC$43,4,0)),Inputs!$CP16,0))</f>
        <v>0</v>
      </c>
      <c r="AL178" s="203">
        <f>IF(AK178&gt;0,AK178,IF(AND(AL$4=VLOOKUP($B178,Settings!$DZ$19:$EA$43,2,0),'Labor costs'!AL$7=VLOOKUP('Labor costs'!$B178,Settings!$DZ$19:$EC$43,4,0)),Inputs!$CP16,0))</f>
        <v>0</v>
      </c>
      <c r="AM178" s="203">
        <f>IF(AL178&gt;0,AL178,IF(AND(AM$4=VLOOKUP($B178,Settings!$DZ$19:$EA$43,2,0),'Labor costs'!AM$7=VLOOKUP('Labor costs'!$B178,Settings!$DZ$19:$EC$43,4,0)),Inputs!$CP16,0))</f>
        <v>0</v>
      </c>
      <c r="AN178" s="203">
        <f>IF(AM178&gt;0,AM178,IF(AND(AN$4=VLOOKUP($B178,Settings!$DZ$19:$EA$43,2,0),'Labor costs'!AN$7=VLOOKUP('Labor costs'!$B178,Settings!$DZ$19:$EC$43,4,0)),Inputs!$CP16,0))</f>
        <v>0</v>
      </c>
      <c r="AO178" s="203">
        <f>IF(AN178&gt;0,AN178,IF(AND(AO$4=VLOOKUP($B178,Settings!$DZ$19:$EA$43,2,0),'Labor costs'!AO$7=VLOOKUP('Labor costs'!$B178,Settings!$DZ$19:$EC$43,4,0)),Inputs!$CP16,0))</f>
        <v>0</v>
      </c>
      <c r="AP178" s="203">
        <f>IF(AO178&gt;0,AO178,IF(AND(AP$4=VLOOKUP($B178,Settings!$DZ$19:$EA$43,2,0),'Labor costs'!AP$7=VLOOKUP('Labor costs'!$B178,Settings!$DZ$19:$EC$43,4,0)),Inputs!$CP16,0))</f>
        <v>0</v>
      </c>
      <c r="AQ178" s="203">
        <f>IF(AP178&gt;0,AP178,IF(AND(AQ$4=VLOOKUP($B178,Settings!$DZ$19:$EA$43,2,0),'Labor costs'!AQ$7=VLOOKUP('Labor costs'!$B178,Settings!$DZ$19:$EC$43,4,0)),Inputs!$CP16,0))</f>
        <v>0</v>
      </c>
      <c r="AR178" s="203">
        <f>IF(AQ178&gt;0,AQ178,IF(AND(AR$4=VLOOKUP($B178,Settings!$DZ$19:$EA$43,2,0),'Labor costs'!AR$7=VLOOKUP('Labor costs'!$B178,Settings!$DZ$19:$EC$43,4,0)),Inputs!$CP16,0))</f>
        <v>0</v>
      </c>
      <c r="AS178" s="203">
        <f>IF(AR178&gt;0,AR178,IF(AND(AS$4=VLOOKUP($B178,Settings!$DZ$19:$EA$43,2,0),'Labor costs'!AS$7=VLOOKUP('Labor costs'!$B178,Settings!$DZ$19:$EC$43,4,0)),Inputs!$CP16,0))</f>
        <v>0</v>
      </c>
      <c r="AT178" s="203">
        <f>IF(AS178&gt;0,AS178,IF(AND(AT$4=VLOOKUP($B178,Settings!$DZ$19:$EA$43,2,0),'Labor costs'!AT$7=VLOOKUP('Labor costs'!$B178,Settings!$DZ$19:$EC$43,4,0)),Inputs!$CP16,0))</f>
        <v>0</v>
      </c>
      <c r="AU178" s="203">
        <f>IF(AT178&gt;0,AT178,IF(AND(AU$4=VLOOKUP($B178,Settings!$DZ$19:$EA$43,2,0),'Labor costs'!AU$7=VLOOKUP('Labor costs'!$B178,Settings!$DZ$19:$EC$43,4,0)),Inputs!$CP16,0))</f>
        <v>0</v>
      </c>
      <c r="AV178" s="203">
        <f>IF(AU178&gt;0,AU178,IF(AND(AV$4=VLOOKUP($B178,Settings!$DZ$19:$EA$43,2,0),'Labor costs'!AV$7=VLOOKUP('Labor costs'!$B178,Settings!$DZ$19:$EC$43,4,0)),Inputs!$CP16,0))</f>
        <v>0</v>
      </c>
      <c r="AW178" s="203">
        <f>IF(AV178&gt;0,AV178,IF(AND(AW$4=VLOOKUP($B178,Settings!$DZ$19:$EA$43,2,0),'Labor costs'!AW$7=VLOOKUP('Labor costs'!$B178,Settings!$DZ$19:$EC$43,4,0)),Inputs!$CP16,0))</f>
        <v>0</v>
      </c>
      <c r="AX178" s="203">
        <f>IF(AW178&gt;0,AW178,IF(AND(AX$4=VLOOKUP($B178,Settings!$DZ$19:$EA$43,2,0),'Labor costs'!AX$7=VLOOKUP('Labor costs'!$B178,Settings!$DZ$19:$EC$43,4,0)),Inputs!$CP16,0))</f>
        <v>0</v>
      </c>
      <c r="AY178" s="203">
        <f>IF(AX178&gt;0,AX178,IF(AND(AY$4=VLOOKUP($B178,Settings!$DZ$19:$EA$43,2,0),'Labor costs'!AY$7=VLOOKUP('Labor costs'!$B178,Settings!$DZ$19:$EC$43,4,0)),Inputs!$CP16,0))</f>
        <v>0</v>
      </c>
      <c r="AZ178" s="203">
        <f>IF(AY178&gt;0,AY178,IF(AND(AZ$4=VLOOKUP($B178,Settings!$DZ$19:$EA$43,2,0),'Labor costs'!AZ$7=VLOOKUP('Labor costs'!$B178,Settings!$DZ$19:$EC$43,4,0)),Inputs!$CP16,0))</f>
        <v>0</v>
      </c>
      <c r="BA178" s="203">
        <f>IF(AZ178&gt;0,AZ178,IF(AND(BA$4=VLOOKUP($B178,Settings!$DZ$19:$EA$43,2,0),'Labor costs'!BA$7=VLOOKUP('Labor costs'!$B178,Settings!$DZ$19:$EC$43,4,0)),Inputs!$CP16,0))</f>
        <v>0</v>
      </c>
      <c r="BB178" s="203">
        <f>IF(BA178&gt;0,BA178,IF(AND(BB$4=VLOOKUP($B178,Settings!$DZ$19:$EA$43,2,0),'Labor costs'!BB$7=VLOOKUP('Labor costs'!$B178,Settings!$DZ$19:$EC$43,4,0)),Inputs!$CP16,0))</f>
        <v>0</v>
      </c>
      <c r="BC178" s="203">
        <f>IF(BB178&gt;0,BB178,IF(AND(BC$4=VLOOKUP($B178,Settings!$DZ$19:$EA$43,2,0),'Labor costs'!BC$7=VLOOKUP('Labor costs'!$B178,Settings!$DZ$19:$EC$43,4,0)),Inputs!$CP16,0))</f>
        <v>0</v>
      </c>
      <c r="BD178" s="203">
        <f>IF(BC178&gt;0,BC178,IF(AND(BD$4=VLOOKUP($B178,Settings!$DZ$19:$EA$43,2,0),'Labor costs'!BD$7=VLOOKUP('Labor costs'!$B178,Settings!$DZ$19:$EC$43,4,0)),Inputs!$CP16,0))</f>
        <v>0</v>
      </c>
      <c r="BE178" s="203">
        <f>IF(BD178&gt;0,BD178,IF(AND(BE$4=VLOOKUP($B178,Settings!$DZ$19:$EA$43,2,0),'Labor costs'!BE$7=VLOOKUP('Labor costs'!$B178,Settings!$DZ$19:$EC$43,4,0)),Inputs!$CP16,0))</f>
        <v>0</v>
      </c>
      <c r="BF178" s="203">
        <f>IF(BE178&gt;0,BE178,IF(AND(BF$4=VLOOKUP($B178,Settings!$DZ$19:$EA$43,2,0),'Labor costs'!BF$7=VLOOKUP('Labor costs'!$B178,Settings!$DZ$19:$EC$43,4,0)),Inputs!$CP16,0))</f>
        <v>0</v>
      </c>
      <c r="BG178" s="203">
        <f>IF(BF178&gt;0,BF178,IF(AND(BG$4=VLOOKUP($B178,Settings!$DZ$19:$EA$43,2,0),'Labor costs'!BG$7=VLOOKUP('Labor costs'!$B178,Settings!$DZ$19:$EC$43,4,0)),Inputs!$CP16,0))</f>
        <v>0</v>
      </c>
      <c r="BH178" s="203">
        <f>IF(BG178&gt;0,BG178,IF(AND(BH$4=VLOOKUP($B178,Settings!$DZ$19:$EA$43,2,0),'Labor costs'!BH$7=VLOOKUP('Labor costs'!$B178,Settings!$DZ$19:$EC$43,4,0)),Inputs!$CP16,0))</f>
        <v>0</v>
      </c>
      <c r="BI178" s="203">
        <f>IF(BH178&gt;0,BH178,IF(AND(BI$4=VLOOKUP($B178,Settings!$DZ$19:$EA$43,2,0),'Labor costs'!BI$7=VLOOKUP('Labor costs'!$B178,Settings!$DZ$19:$EC$43,4,0)),Inputs!$CP16,0))</f>
        <v>0</v>
      </c>
      <c r="BJ178" s="203">
        <f>IF(BI178&gt;0,BI178,IF(AND(BJ$4=VLOOKUP($B178,Settings!$DZ$19:$EA$43,2,0),'Labor costs'!BJ$7=VLOOKUP('Labor costs'!$B178,Settings!$DZ$19:$EC$43,4,0)),Inputs!$CP16,0))</f>
        <v>0</v>
      </c>
      <c r="BK178" s="203">
        <f>IF(BJ178&gt;0,BJ178,IF(AND(BK$4=VLOOKUP($B178,Settings!$DZ$19:$EA$43,2,0),'Labor costs'!BK$7=VLOOKUP('Labor costs'!$B178,Settings!$DZ$19:$EC$43,4,0)),Inputs!$CP16,0))</f>
        <v>0</v>
      </c>
      <c r="BL178" s="203">
        <f>IF(BK178&gt;0,BK178,IF(AND(BL$4=VLOOKUP($B178,Settings!$DZ$19:$EA$43,2,0),'Labor costs'!BL$7=VLOOKUP('Labor costs'!$B178,Settings!$DZ$19:$EC$43,4,0)),Inputs!$CP16,0))</f>
        <v>0</v>
      </c>
      <c r="BM178" s="203">
        <f>IF(BL178&gt;0,BL178,IF(AND(BM$4=VLOOKUP($B178,Settings!$DZ$19:$EA$43,2,0),'Labor costs'!BM$7=VLOOKUP('Labor costs'!$B178,Settings!$DZ$19:$EC$43,4,0)),Inputs!$CP16,0))</f>
        <v>0</v>
      </c>
      <c r="BN178" s="203">
        <f>IF(BM178&gt;0,BM178,IF(AND(BN$4=VLOOKUP($B178,Settings!$DZ$19:$EA$43,2,0),'Labor costs'!BN$7=VLOOKUP('Labor costs'!$B178,Settings!$DZ$19:$EC$43,4,0)),Inputs!$CP16,0))</f>
        <v>0</v>
      </c>
      <c r="BO178" s="203">
        <f>IF(BN178&gt;0,BN178,IF(AND(BO$4=VLOOKUP($B178,Settings!$DZ$19:$EA$43,2,0),'Labor costs'!BO$7=VLOOKUP('Labor costs'!$B178,Settings!$DZ$19:$EC$43,4,0)),Inputs!$CP16,0))</f>
        <v>0</v>
      </c>
      <c r="BP178" s="203">
        <f>IF(BO178&gt;0,BO178,IF(AND(BP$4=VLOOKUP($B178,Settings!$DZ$19:$EA$43,2,0),'Labor costs'!BP$7=VLOOKUP('Labor costs'!$B178,Settings!$DZ$19:$EC$43,4,0)),Inputs!$CP16,0))</f>
        <v>0</v>
      </c>
      <c r="BQ178" s="203">
        <f>IF(BP178&gt;0,BP178,IF(AND(BQ$4=VLOOKUP($B178,Settings!$DZ$19:$EA$43,2,0),'Labor costs'!BQ$7=VLOOKUP('Labor costs'!$B178,Settings!$DZ$19:$EC$43,4,0)),Inputs!$CP16,0))</f>
        <v>0</v>
      </c>
      <c r="BR178" s="203">
        <f>IF(BQ178&gt;0,BQ178,IF(AND(BR$4=VLOOKUP($B178,Settings!$DZ$19:$EA$43,2,0),'Labor costs'!BR$7=VLOOKUP('Labor costs'!$B178,Settings!$DZ$19:$EC$43,4,0)),Inputs!$CP16,0))</f>
        <v>0</v>
      </c>
      <c r="BS178" s="203">
        <f>IF(BR178&gt;0,BR178,IF(AND(BS$4=VLOOKUP($B178,Settings!$DZ$19:$EA$43,2,0),'Labor costs'!BS$7=VLOOKUP('Labor costs'!$B178,Settings!$DZ$19:$EC$43,4,0)),Inputs!$CP16,0))</f>
        <v>0</v>
      </c>
      <c r="BT178" s="203">
        <f>IF(BS178&gt;0,BS178,IF(AND(BT$4=VLOOKUP($B178,Settings!$DZ$19:$EA$43,2,0),'Labor costs'!BT$7=VLOOKUP('Labor costs'!$B178,Settings!$DZ$19:$EC$43,4,0)),Inputs!$CP16,0))</f>
        <v>0</v>
      </c>
      <c r="BU178" s="203">
        <f>IF(BT178&gt;0,BT178,IF(AND(BU$4=VLOOKUP($B178,Settings!$DZ$19:$EA$43,2,0),'Labor costs'!BU$7=VLOOKUP('Labor costs'!$B178,Settings!$DZ$19:$EC$43,4,0)),Inputs!$CP16,0))</f>
        <v>0</v>
      </c>
      <c r="BV178" s="203">
        <f>IF(BU178&gt;0,BU178,IF(AND(BV$4=VLOOKUP($B178,Settings!$DZ$19:$EA$43,2,0),'Labor costs'!BV$7=VLOOKUP('Labor costs'!$B178,Settings!$DZ$19:$EC$43,4,0)),Inputs!$CP16,0))</f>
        <v>0</v>
      </c>
      <c r="BW178" s="203">
        <f>IF(BV178&gt;0,BV178,IF(AND(BW$4=VLOOKUP($B178,Settings!$DZ$19:$EA$43,2,0),'Labor costs'!BW$7=VLOOKUP('Labor costs'!$B178,Settings!$DZ$19:$EC$43,4,0)),Inputs!$CP16,0))</f>
        <v>0</v>
      </c>
      <c r="BX178" s="203">
        <f>IF(BW178&gt;0,BW178,IF(AND(BX$4=VLOOKUP($B178,Settings!$DZ$19:$EA$43,2,0),'Labor costs'!BX$7=VLOOKUP('Labor costs'!$B178,Settings!$DZ$19:$EC$43,4,0)),Inputs!$CP16,0))</f>
        <v>0</v>
      </c>
      <c r="BY178" s="203">
        <f>IF(BX178&gt;0,BX178,IF(AND(BY$4=VLOOKUP($B178,Settings!$DZ$19:$EA$43,2,0),'Labor costs'!BY$7=VLOOKUP('Labor costs'!$B178,Settings!$DZ$19:$EC$43,4,0)),Inputs!$CP16,0))</f>
        <v>0</v>
      </c>
      <c r="BZ178" s="203">
        <f>IF(BY178&gt;0,BY178,IF(AND(BZ$4=VLOOKUP($B178,Settings!$DZ$19:$EA$43,2,0),'Labor costs'!BZ$7=VLOOKUP('Labor costs'!$B178,Settings!$DZ$19:$EC$43,4,0)),Inputs!$CP16,0))</f>
        <v>0</v>
      </c>
      <c r="CA178" s="203">
        <f>IF(BZ178&gt;0,BZ178,IF(AND(CA$4=VLOOKUP($B178,Settings!$DZ$19:$EA$43,2,0),'Labor costs'!CA$7=VLOOKUP('Labor costs'!$B178,Settings!$DZ$19:$EC$43,4,0)),Inputs!$CP16,0))</f>
        <v>0</v>
      </c>
      <c r="CB178" s="203">
        <f>IF(CA178&gt;0,CA178,IF(AND(CB$4=VLOOKUP($B178,Settings!$DZ$19:$EA$43,2,0),'Labor costs'!CB$7=VLOOKUP('Labor costs'!$B178,Settings!$DZ$19:$EC$43,4,0)),Inputs!$CP16,0))</f>
        <v>0</v>
      </c>
      <c r="CC178" s="203">
        <f>IF(CB178&gt;0,CB178,IF(AND(CC$4=VLOOKUP($B178,Settings!$DZ$19:$EA$43,2,0),'Labor costs'!CC$7=VLOOKUP('Labor costs'!$B178,Settings!$DZ$19:$EC$43,4,0)),Inputs!$CP16,0))</f>
        <v>0</v>
      </c>
      <c r="CD178" s="203">
        <f>IF(CC178&gt;0,CC178,IF(AND(CD$4=VLOOKUP($B178,Settings!$DZ$19:$EA$43,2,0),'Labor costs'!CD$7=VLOOKUP('Labor costs'!$B178,Settings!$DZ$19:$EC$43,4,0)),Inputs!$CP16,0))</f>
        <v>0</v>
      </c>
      <c r="CE178" s="203">
        <f>IF(CD178&gt;0,CD178,IF(AND(CE$4=VLOOKUP($B178,Settings!$DZ$19:$EA$43,2,0),'Labor costs'!CE$7=VLOOKUP('Labor costs'!$B178,Settings!$DZ$19:$EC$43,4,0)),Inputs!$CP16,0))</f>
        <v>0</v>
      </c>
      <c r="CF178" s="203">
        <f>IF(CE178&gt;0,CE178,IF(AND(CF$4=VLOOKUP($B178,Settings!$DZ$19:$EA$43,2,0),'Labor costs'!CF$7=VLOOKUP('Labor costs'!$B178,Settings!$DZ$19:$EC$43,4,0)),Inputs!$CP16,0))</f>
        <v>0</v>
      </c>
      <c r="CG178" s="203">
        <f>IF(CF178&gt;0,CF178,IF(AND(CG$4=VLOOKUP($B178,Settings!$DZ$19:$EA$43,2,0),'Labor costs'!CG$7=VLOOKUP('Labor costs'!$B178,Settings!$DZ$19:$EC$43,4,0)),Inputs!$CP16,0))</f>
        <v>0</v>
      </c>
      <c r="CH178" s="203">
        <f>IF(CG178&gt;0,CG178,IF(AND(CH$4=VLOOKUP($B178,Settings!$DZ$19:$EA$43,2,0),'Labor costs'!CH$7=VLOOKUP('Labor costs'!$B178,Settings!$DZ$19:$EC$43,4,0)),Inputs!$CP16,0))</f>
        <v>0</v>
      </c>
      <c r="CI178" s="203">
        <f>IF(CH178&gt;0,CH178,IF(AND(CI$4=VLOOKUP($B178,Settings!$DZ$19:$EA$43,2,0),'Labor costs'!CI$7=VLOOKUP('Labor costs'!$B178,Settings!$DZ$19:$EC$43,4,0)),Inputs!$CP16,0))</f>
        <v>0</v>
      </c>
      <c r="CJ178" s="203">
        <f>IF(CI178&gt;0,CI178,IF(AND(CJ$4=VLOOKUP($B178,Settings!$DZ$19:$EA$43,2,0),'Labor costs'!CJ$7=VLOOKUP('Labor costs'!$B178,Settings!$DZ$19:$EC$43,4,0)),Inputs!$CP16,0))</f>
        <v>0</v>
      </c>
      <c r="CK178" s="203">
        <f>IF(CJ178&gt;0,CJ178,IF(AND(CK$4=VLOOKUP($B178,Settings!$DZ$19:$EA$43,2,0),'Labor costs'!CK$7=VLOOKUP('Labor costs'!$B178,Settings!$DZ$19:$EC$43,4,0)),Inputs!$CP16,0))</f>
        <v>0</v>
      </c>
      <c r="CL178" s="203">
        <f>IF(CK178&gt;0,CK178,IF(AND(CL$4=VLOOKUP($B178,Settings!$DZ$19:$EA$43,2,0),'Labor costs'!CL$7=VLOOKUP('Labor costs'!$B178,Settings!$DZ$19:$EC$43,4,0)),Inputs!$CP16,0))</f>
        <v>0</v>
      </c>
      <c r="CM178" s="203">
        <f>IF(CL178&gt;0,CL178,IF(AND(CM$4=VLOOKUP($B178,Settings!$DZ$19:$EA$43,2,0),'Labor costs'!CM$7=VLOOKUP('Labor costs'!$B178,Settings!$DZ$19:$EC$43,4,0)),Inputs!$CP16,0))</f>
        <v>0</v>
      </c>
    </row>
    <row r="179" spans="2:91" hidden="1" x14ac:dyDescent="0.2">
      <c r="B179" s="205">
        <f>Inputs!CJ17</f>
        <v>0</v>
      </c>
      <c r="C179" s="204"/>
      <c r="D179" s="204"/>
      <c r="E179" s="204"/>
      <c r="F179" s="204"/>
      <c r="G179" s="204"/>
      <c r="H179" s="204"/>
      <c r="I179" s="204"/>
      <c r="J179" s="204"/>
      <c r="K179" s="204"/>
      <c r="L179" s="204"/>
      <c r="M179" s="204"/>
      <c r="N179" s="204"/>
      <c r="O179" s="204"/>
      <c r="P179" s="204"/>
      <c r="Q179" s="204"/>
      <c r="R179" s="204"/>
      <c r="S179" s="204"/>
      <c r="T179" s="204"/>
      <c r="U179" s="204"/>
      <c r="V179" s="204"/>
      <c r="W179" s="204"/>
      <c r="X179" s="204"/>
      <c r="Y179" s="204"/>
      <c r="Z179" s="204"/>
      <c r="AA179" s="204"/>
      <c r="AB179" s="204"/>
      <c r="AC179" s="204"/>
      <c r="AD179" s="204"/>
      <c r="AF179" s="203">
        <f>IF(AE179&gt;0,AE179,IF(AND(AF$4=VLOOKUP($B179,Settings!$DZ$19:$EA$43,2,0),'Labor costs'!AF$7=VLOOKUP('Labor costs'!$B179,Settings!$DZ$19:$EC$43,4,0)),Inputs!$CP17,0))</f>
        <v>0</v>
      </c>
      <c r="AG179" s="203">
        <f>IF(AF179&gt;0,AF179,IF(AND(AG$4=VLOOKUP($B179,Settings!$DZ$19:$EA$43,2,0),'Labor costs'!AG$7=VLOOKUP('Labor costs'!$B179,Settings!$DZ$19:$EC$43,4,0)),Inputs!$CP17,0))</f>
        <v>0</v>
      </c>
      <c r="AH179" s="203">
        <f>IF(AG179&gt;0,AG179,IF(AND(AH$4=VLOOKUP($B179,Settings!$DZ$19:$EA$43,2,0),'Labor costs'!AH$7=VLOOKUP('Labor costs'!$B179,Settings!$DZ$19:$EC$43,4,0)),Inputs!$CP17,0))</f>
        <v>0</v>
      </c>
      <c r="AI179" s="203">
        <f>IF(AH179&gt;0,AH179,IF(AND(AI$4=VLOOKUP($B179,Settings!$DZ$19:$EA$43,2,0),'Labor costs'!AI$7=VLOOKUP('Labor costs'!$B179,Settings!$DZ$19:$EC$43,4,0)),Inputs!$CP17,0))</f>
        <v>0</v>
      </c>
      <c r="AJ179" s="203">
        <f>IF(AI179&gt;0,AI179,IF(AND(AJ$4=VLOOKUP($B179,Settings!$DZ$19:$EA$43,2,0),'Labor costs'!AJ$7=VLOOKUP('Labor costs'!$B179,Settings!$DZ$19:$EC$43,4,0)),Inputs!$CP17,0))</f>
        <v>0</v>
      </c>
      <c r="AK179" s="203">
        <f>IF(AJ179&gt;0,AJ179,IF(AND(AK$4=VLOOKUP($B179,Settings!$DZ$19:$EA$43,2,0),'Labor costs'!AK$7=VLOOKUP('Labor costs'!$B179,Settings!$DZ$19:$EC$43,4,0)),Inputs!$CP17,0))</f>
        <v>0</v>
      </c>
      <c r="AL179" s="203">
        <f>IF(AK179&gt;0,AK179,IF(AND(AL$4=VLOOKUP($B179,Settings!$DZ$19:$EA$43,2,0),'Labor costs'!AL$7=VLOOKUP('Labor costs'!$B179,Settings!$DZ$19:$EC$43,4,0)),Inputs!$CP17,0))</f>
        <v>0</v>
      </c>
      <c r="AM179" s="203">
        <f>IF(AL179&gt;0,AL179,IF(AND(AM$4=VLOOKUP($B179,Settings!$DZ$19:$EA$43,2,0),'Labor costs'!AM$7=VLOOKUP('Labor costs'!$B179,Settings!$DZ$19:$EC$43,4,0)),Inputs!$CP17,0))</f>
        <v>0</v>
      </c>
      <c r="AN179" s="203">
        <f>IF(AM179&gt;0,AM179,IF(AND(AN$4=VLOOKUP($B179,Settings!$DZ$19:$EA$43,2,0),'Labor costs'!AN$7=VLOOKUP('Labor costs'!$B179,Settings!$DZ$19:$EC$43,4,0)),Inputs!$CP17,0))</f>
        <v>0</v>
      </c>
      <c r="AO179" s="203">
        <f>IF(AN179&gt;0,AN179,IF(AND(AO$4=VLOOKUP($B179,Settings!$DZ$19:$EA$43,2,0),'Labor costs'!AO$7=VLOOKUP('Labor costs'!$B179,Settings!$DZ$19:$EC$43,4,0)),Inputs!$CP17,0))</f>
        <v>0</v>
      </c>
      <c r="AP179" s="203">
        <f>IF(AO179&gt;0,AO179,IF(AND(AP$4=VLOOKUP($B179,Settings!$DZ$19:$EA$43,2,0),'Labor costs'!AP$7=VLOOKUP('Labor costs'!$B179,Settings!$DZ$19:$EC$43,4,0)),Inputs!$CP17,0))</f>
        <v>0</v>
      </c>
      <c r="AQ179" s="203">
        <f>IF(AP179&gt;0,AP179,IF(AND(AQ$4=VLOOKUP($B179,Settings!$DZ$19:$EA$43,2,0),'Labor costs'!AQ$7=VLOOKUP('Labor costs'!$B179,Settings!$DZ$19:$EC$43,4,0)),Inputs!$CP17,0))</f>
        <v>0</v>
      </c>
      <c r="AR179" s="203">
        <f>IF(AQ179&gt;0,AQ179,IF(AND(AR$4=VLOOKUP($B179,Settings!$DZ$19:$EA$43,2,0),'Labor costs'!AR$7=VLOOKUP('Labor costs'!$B179,Settings!$DZ$19:$EC$43,4,0)),Inputs!$CP17,0))</f>
        <v>0</v>
      </c>
      <c r="AS179" s="203">
        <f>IF(AR179&gt;0,AR179,IF(AND(AS$4=VLOOKUP($B179,Settings!$DZ$19:$EA$43,2,0),'Labor costs'!AS$7=VLOOKUP('Labor costs'!$B179,Settings!$DZ$19:$EC$43,4,0)),Inputs!$CP17,0))</f>
        <v>0</v>
      </c>
      <c r="AT179" s="203">
        <f>IF(AS179&gt;0,AS179,IF(AND(AT$4=VLOOKUP($B179,Settings!$DZ$19:$EA$43,2,0),'Labor costs'!AT$7=VLOOKUP('Labor costs'!$B179,Settings!$DZ$19:$EC$43,4,0)),Inputs!$CP17,0))</f>
        <v>0</v>
      </c>
      <c r="AU179" s="203">
        <f>IF(AT179&gt;0,AT179,IF(AND(AU$4=VLOOKUP($B179,Settings!$DZ$19:$EA$43,2,0),'Labor costs'!AU$7=VLOOKUP('Labor costs'!$B179,Settings!$DZ$19:$EC$43,4,0)),Inputs!$CP17,0))</f>
        <v>0</v>
      </c>
      <c r="AV179" s="203">
        <f>IF(AU179&gt;0,AU179,IF(AND(AV$4=VLOOKUP($B179,Settings!$DZ$19:$EA$43,2,0),'Labor costs'!AV$7=VLOOKUP('Labor costs'!$B179,Settings!$DZ$19:$EC$43,4,0)),Inputs!$CP17,0))</f>
        <v>0</v>
      </c>
      <c r="AW179" s="203">
        <f>IF(AV179&gt;0,AV179,IF(AND(AW$4=VLOOKUP($B179,Settings!$DZ$19:$EA$43,2,0),'Labor costs'!AW$7=VLOOKUP('Labor costs'!$B179,Settings!$DZ$19:$EC$43,4,0)),Inputs!$CP17,0))</f>
        <v>0</v>
      </c>
      <c r="AX179" s="203">
        <f>IF(AW179&gt;0,AW179,IF(AND(AX$4=VLOOKUP($B179,Settings!$DZ$19:$EA$43,2,0),'Labor costs'!AX$7=VLOOKUP('Labor costs'!$B179,Settings!$DZ$19:$EC$43,4,0)),Inputs!$CP17,0))</f>
        <v>0</v>
      </c>
      <c r="AY179" s="203">
        <f>IF(AX179&gt;0,AX179,IF(AND(AY$4=VLOOKUP($B179,Settings!$DZ$19:$EA$43,2,0),'Labor costs'!AY$7=VLOOKUP('Labor costs'!$B179,Settings!$DZ$19:$EC$43,4,0)),Inputs!$CP17,0))</f>
        <v>0</v>
      </c>
      <c r="AZ179" s="203">
        <f>IF(AY179&gt;0,AY179,IF(AND(AZ$4=VLOOKUP($B179,Settings!$DZ$19:$EA$43,2,0),'Labor costs'!AZ$7=VLOOKUP('Labor costs'!$B179,Settings!$DZ$19:$EC$43,4,0)),Inputs!$CP17,0))</f>
        <v>0</v>
      </c>
      <c r="BA179" s="203">
        <f>IF(AZ179&gt;0,AZ179,IF(AND(BA$4=VLOOKUP($B179,Settings!$DZ$19:$EA$43,2,0),'Labor costs'!BA$7=VLOOKUP('Labor costs'!$B179,Settings!$DZ$19:$EC$43,4,0)),Inputs!$CP17,0))</f>
        <v>0</v>
      </c>
      <c r="BB179" s="203">
        <f>IF(BA179&gt;0,BA179,IF(AND(BB$4=VLOOKUP($B179,Settings!$DZ$19:$EA$43,2,0),'Labor costs'!BB$7=VLOOKUP('Labor costs'!$B179,Settings!$DZ$19:$EC$43,4,0)),Inputs!$CP17,0))</f>
        <v>0</v>
      </c>
      <c r="BC179" s="203">
        <f>IF(BB179&gt;0,BB179,IF(AND(BC$4=VLOOKUP($B179,Settings!$DZ$19:$EA$43,2,0),'Labor costs'!BC$7=VLOOKUP('Labor costs'!$B179,Settings!$DZ$19:$EC$43,4,0)),Inputs!$CP17,0))</f>
        <v>0</v>
      </c>
      <c r="BD179" s="203">
        <f>IF(BC179&gt;0,BC179,IF(AND(BD$4=VLOOKUP($B179,Settings!$DZ$19:$EA$43,2,0),'Labor costs'!BD$7=VLOOKUP('Labor costs'!$B179,Settings!$DZ$19:$EC$43,4,0)),Inputs!$CP17,0))</f>
        <v>0</v>
      </c>
      <c r="BE179" s="203">
        <f>IF(BD179&gt;0,BD179,IF(AND(BE$4=VLOOKUP($B179,Settings!$DZ$19:$EA$43,2,0),'Labor costs'!BE$7=VLOOKUP('Labor costs'!$B179,Settings!$DZ$19:$EC$43,4,0)),Inputs!$CP17,0))</f>
        <v>0</v>
      </c>
      <c r="BF179" s="203">
        <f>IF(BE179&gt;0,BE179,IF(AND(BF$4=VLOOKUP($B179,Settings!$DZ$19:$EA$43,2,0),'Labor costs'!BF$7=VLOOKUP('Labor costs'!$B179,Settings!$DZ$19:$EC$43,4,0)),Inputs!$CP17,0))</f>
        <v>0</v>
      </c>
      <c r="BG179" s="203">
        <f>IF(BF179&gt;0,BF179,IF(AND(BG$4=VLOOKUP($B179,Settings!$DZ$19:$EA$43,2,0),'Labor costs'!BG$7=VLOOKUP('Labor costs'!$B179,Settings!$DZ$19:$EC$43,4,0)),Inputs!$CP17,0))</f>
        <v>0</v>
      </c>
      <c r="BH179" s="203">
        <f>IF(BG179&gt;0,BG179,IF(AND(BH$4=VLOOKUP($B179,Settings!$DZ$19:$EA$43,2,0),'Labor costs'!BH$7=VLOOKUP('Labor costs'!$B179,Settings!$DZ$19:$EC$43,4,0)),Inputs!$CP17,0))</f>
        <v>0</v>
      </c>
      <c r="BI179" s="203">
        <f>IF(BH179&gt;0,BH179,IF(AND(BI$4=VLOOKUP($B179,Settings!$DZ$19:$EA$43,2,0),'Labor costs'!BI$7=VLOOKUP('Labor costs'!$B179,Settings!$DZ$19:$EC$43,4,0)),Inputs!$CP17,0))</f>
        <v>0</v>
      </c>
      <c r="BJ179" s="203">
        <f>IF(BI179&gt;0,BI179,IF(AND(BJ$4=VLOOKUP($B179,Settings!$DZ$19:$EA$43,2,0),'Labor costs'!BJ$7=VLOOKUP('Labor costs'!$B179,Settings!$DZ$19:$EC$43,4,0)),Inputs!$CP17,0))</f>
        <v>0</v>
      </c>
      <c r="BK179" s="203">
        <f>IF(BJ179&gt;0,BJ179,IF(AND(BK$4=VLOOKUP($B179,Settings!$DZ$19:$EA$43,2,0),'Labor costs'!BK$7=VLOOKUP('Labor costs'!$B179,Settings!$DZ$19:$EC$43,4,0)),Inputs!$CP17,0))</f>
        <v>0</v>
      </c>
      <c r="BL179" s="203">
        <f>IF(BK179&gt;0,BK179,IF(AND(BL$4=VLOOKUP($B179,Settings!$DZ$19:$EA$43,2,0),'Labor costs'!BL$7=VLOOKUP('Labor costs'!$B179,Settings!$DZ$19:$EC$43,4,0)),Inputs!$CP17,0))</f>
        <v>0</v>
      </c>
      <c r="BM179" s="203">
        <f>IF(BL179&gt;0,BL179,IF(AND(BM$4=VLOOKUP($B179,Settings!$DZ$19:$EA$43,2,0),'Labor costs'!BM$7=VLOOKUP('Labor costs'!$B179,Settings!$DZ$19:$EC$43,4,0)),Inputs!$CP17,0))</f>
        <v>0</v>
      </c>
      <c r="BN179" s="203">
        <f>IF(BM179&gt;0,BM179,IF(AND(BN$4=VLOOKUP($B179,Settings!$DZ$19:$EA$43,2,0),'Labor costs'!BN$7=VLOOKUP('Labor costs'!$B179,Settings!$DZ$19:$EC$43,4,0)),Inputs!$CP17,0))</f>
        <v>0</v>
      </c>
      <c r="BO179" s="203">
        <f>IF(BN179&gt;0,BN179,IF(AND(BO$4=VLOOKUP($B179,Settings!$DZ$19:$EA$43,2,0),'Labor costs'!BO$7=VLOOKUP('Labor costs'!$B179,Settings!$DZ$19:$EC$43,4,0)),Inputs!$CP17,0))</f>
        <v>0</v>
      </c>
      <c r="BP179" s="203">
        <f>IF(BO179&gt;0,BO179,IF(AND(BP$4=VLOOKUP($B179,Settings!$DZ$19:$EA$43,2,0),'Labor costs'!BP$7=VLOOKUP('Labor costs'!$B179,Settings!$DZ$19:$EC$43,4,0)),Inputs!$CP17,0))</f>
        <v>0</v>
      </c>
      <c r="BQ179" s="203">
        <f>IF(BP179&gt;0,BP179,IF(AND(BQ$4=VLOOKUP($B179,Settings!$DZ$19:$EA$43,2,0),'Labor costs'!BQ$7=VLOOKUP('Labor costs'!$B179,Settings!$DZ$19:$EC$43,4,0)),Inputs!$CP17,0))</f>
        <v>0</v>
      </c>
      <c r="BR179" s="203">
        <f>IF(BQ179&gt;0,BQ179,IF(AND(BR$4=VLOOKUP($B179,Settings!$DZ$19:$EA$43,2,0),'Labor costs'!BR$7=VLOOKUP('Labor costs'!$B179,Settings!$DZ$19:$EC$43,4,0)),Inputs!$CP17,0))</f>
        <v>0</v>
      </c>
      <c r="BS179" s="203">
        <f>IF(BR179&gt;0,BR179,IF(AND(BS$4=VLOOKUP($B179,Settings!$DZ$19:$EA$43,2,0),'Labor costs'!BS$7=VLOOKUP('Labor costs'!$B179,Settings!$DZ$19:$EC$43,4,0)),Inputs!$CP17,0))</f>
        <v>0</v>
      </c>
      <c r="BT179" s="203">
        <f>IF(BS179&gt;0,BS179,IF(AND(BT$4=VLOOKUP($B179,Settings!$DZ$19:$EA$43,2,0),'Labor costs'!BT$7=VLOOKUP('Labor costs'!$B179,Settings!$DZ$19:$EC$43,4,0)),Inputs!$CP17,0))</f>
        <v>0</v>
      </c>
      <c r="BU179" s="203">
        <f>IF(BT179&gt;0,BT179,IF(AND(BU$4=VLOOKUP($B179,Settings!$DZ$19:$EA$43,2,0),'Labor costs'!BU$7=VLOOKUP('Labor costs'!$B179,Settings!$DZ$19:$EC$43,4,0)),Inputs!$CP17,0))</f>
        <v>0</v>
      </c>
      <c r="BV179" s="203">
        <f>IF(BU179&gt;0,BU179,IF(AND(BV$4=VLOOKUP($B179,Settings!$DZ$19:$EA$43,2,0),'Labor costs'!BV$7=VLOOKUP('Labor costs'!$B179,Settings!$DZ$19:$EC$43,4,0)),Inputs!$CP17,0))</f>
        <v>0</v>
      </c>
      <c r="BW179" s="203">
        <f>IF(BV179&gt;0,BV179,IF(AND(BW$4=VLOOKUP($B179,Settings!$DZ$19:$EA$43,2,0),'Labor costs'!BW$7=VLOOKUP('Labor costs'!$B179,Settings!$DZ$19:$EC$43,4,0)),Inputs!$CP17,0))</f>
        <v>0</v>
      </c>
      <c r="BX179" s="203">
        <f>IF(BW179&gt;0,BW179,IF(AND(BX$4=VLOOKUP($B179,Settings!$DZ$19:$EA$43,2,0),'Labor costs'!BX$7=VLOOKUP('Labor costs'!$B179,Settings!$DZ$19:$EC$43,4,0)),Inputs!$CP17,0))</f>
        <v>0</v>
      </c>
      <c r="BY179" s="203">
        <f>IF(BX179&gt;0,BX179,IF(AND(BY$4=VLOOKUP($B179,Settings!$DZ$19:$EA$43,2,0),'Labor costs'!BY$7=VLOOKUP('Labor costs'!$B179,Settings!$DZ$19:$EC$43,4,0)),Inputs!$CP17,0))</f>
        <v>0</v>
      </c>
      <c r="BZ179" s="203">
        <f>IF(BY179&gt;0,BY179,IF(AND(BZ$4=VLOOKUP($B179,Settings!$DZ$19:$EA$43,2,0),'Labor costs'!BZ$7=VLOOKUP('Labor costs'!$B179,Settings!$DZ$19:$EC$43,4,0)),Inputs!$CP17,0))</f>
        <v>0</v>
      </c>
      <c r="CA179" s="203">
        <f>IF(BZ179&gt;0,BZ179,IF(AND(CA$4=VLOOKUP($B179,Settings!$DZ$19:$EA$43,2,0),'Labor costs'!CA$7=VLOOKUP('Labor costs'!$B179,Settings!$DZ$19:$EC$43,4,0)),Inputs!$CP17,0))</f>
        <v>0</v>
      </c>
      <c r="CB179" s="203">
        <f>IF(CA179&gt;0,CA179,IF(AND(CB$4=VLOOKUP($B179,Settings!$DZ$19:$EA$43,2,0),'Labor costs'!CB$7=VLOOKUP('Labor costs'!$B179,Settings!$DZ$19:$EC$43,4,0)),Inputs!$CP17,0))</f>
        <v>0</v>
      </c>
      <c r="CC179" s="203">
        <f>IF(CB179&gt;0,CB179,IF(AND(CC$4=VLOOKUP($B179,Settings!$DZ$19:$EA$43,2,0),'Labor costs'!CC$7=VLOOKUP('Labor costs'!$B179,Settings!$DZ$19:$EC$43,4,0)),Inputs!$CP17,0))</f>
        <v>0</v>
      </c>
      <c r="CD179" s="203">
        <f>IF(CC179&gt;0,CC179,IF(AND(CD$4=VLOOKUP($B179,Settings!$DZ$19:$EA$43,2,0),'Labor costs'!CD$7=VLOOKUP('Labor costs'!$B179,Settings!$DZ$19:$EC$43,4,0)),Inputs!$CP17,0))</f>
        <v>0</v>
      </c>
      <c r="CE179" s="203">
        <f>IF(CD179&gt;0,CD179,IF(AND(CE$4=VLOOKUP($B179,Settings!$DZ$19:$EA$43,2,0),'Labor costs'!CE$7=VLOOKUP('Labor costs'!$B179,Settings!$DZ$19:$EC$43,4,0)),Inputs!$CP17,0))</f>
        <v>0</v>
      </c>
      <c r="CF179" s="203">
        <f>IF(CE179&gt;0,CE179,IF(AND(CF$4=VLOOKUP($B179,Settings!$DZ$19:$EA$43,2,0),'Labor costs'!CF$7=VLOOKUP('Labor costs'!$B179,Settings!$DZ$19:$EC$43,4,0)),Inputs!$CP17,0))</f>
        <v>0</v>
      </c>
      <c r="CG179" s="203">
        <f>IF(CF179&gt;0,CF179,IF(AND(CG$4=VLOOKUP($B179,Settings!$DZ$19:$EA$43,2,0),'Labor costs'!CG$7=VLOOKUP('Labor costs'!$B179,Settings!$DZ$19:$EC$43,4,0)),Inputs!$CP17,0))</f>
        <v>0</v>
      </c>
      <c r="CH179" s="203">
        <f>IF(CG179&gt;0,CG179,IF(AND(CH$4=VLOOKUP($B179,Settings!$DZ$19:$EA$43,2,0),'Labor costs'!CH$7=VLOOKUP('Labor costs'!$B179,Settings!$DZ$19:$EC$43,4,0)),Inputs!$CP17,0))</f>
        <v>0</v>
      </c>
      <c r="CI179" s="203">
        <f>IF(CH179&gt;0,CH179,IF(AND(CI$4=VLOOKUP($B179,Settings!$DZ$19:$EA$43,2,0),'Labor costs'!CI$7=VLOOKUP('Labor costs'!$B179,Settings!$DZ$19:$EC$43,4,0)),Inputs!$CP17,0))</f>
        <v>0</v>
      </c>
      <c r="CJ179" s="203">
        <f>IF(CI179&gt;0,CI179,IF(AND(CJ$4=VLOOKUP($B179,Settings!$DZ$19:$EA$43,2,0),'Labor costs'!CJ$7=VLOOKUP('Labor costs'!$B179,Settings!$DZ$19:$EC$43,4,0)),Inputs!$CP17,0))</f>
        <v>0</v>
      </c>
      <c r="CK179" s="203">
        <f>IF(CJ179&gt;0,CJ179,IF(AND(CK$4=VLOOKUP($B179,Settings!$DZ$19:$EA$43,2,0),'Labor costs'!CK$7=VLOOKUP('Labor costs'!$B179,Settings!$DZ$19:$EC$43,4,0)),Inputs!$CP17,0))</f>
        <v>0</v>
      </c>
      <c r="CL179" s="203">
        <f>IF(CK179&gt;0,CK179,IF(AND(CL$4=VLOOKUP($B179,Settings!$DZ$19:$EA$43,2,0),'Labor costs'!CL$7=VLOOKUP('Labor costs'!$B179,Settings!$DZ$19:$EC$43,4,0)),Inputs!$CP17,0))</f>
        <v>0</v>
      </c>
      <c r="CM179" s="203">
        <f>IF(CL179&gt;0,CL179,IF(AND(CM$4=VLOOKUP($B179,Settings!$DZ$19:$EA$43,2,0),'Labor costs'!CM$7=VLOOKUP('Labor costs'!$B179,Settings!$DZ$19:$EC$43,4,0)),Inputs!$CP17,0))</f>
        <v>0</v>
      </c>
    </row>
    <row r="180" spans="2:91" hidden="1" x14ac:dyDescent="0.2">
      <c r="B180" s="205">
        <f>Inputs!CJ18</f>
        <v>0</v>
      </c>
      <c r="C180" s="204"/>
      <c r="D180" s="204"/>
      <c r="E180" s="204"/>
      <c r="F180" s="204"/>
      <c r="G180" s="204"/>
      <c r="H180" s="204"/>
      <c r="I180" s="204"/>
      <c r="J180" s="204"/>
      <c r="K180" s="204"/>
      <c r="L180" s="204"/>
      <c r="M180" s="204"/>
      <c r="N180" s="204"/>
      <c r="O180" s="204"/>
      <c r="P180" s="204"/>
      <c r="Q180" s="204"/>
      <c r="R180" s="204"/>
      <c r="S180" s="204"/>
      <c r="T180" s="204"/>
      <c r="U180" s="204"/>
      <c r="V180" s="204"/>
      <c r="W180" s="204"/>
      <c r="X180" s="204"/>
      <c r="Y180" s="204"/>
      <c r="Z180" s="204"/>
      <c r="AA180" s="204"/>
      <c r="AB180" s="204"/>
      <c r="AC180" s="204"/>
      <c r="AD180" s="204"/>
      <c r="AF180" s="203">
        <f>IF(AE180&gt;0,AE180,IF(AND(AF$4=VLOOKUP($B180,Settings!$DZ$19:$EA$43,2,0),'Labor costs'!AF$7=VLOOKUP('Labor costs'!$B180,Settings!$DZ$19:$EC$43,4,0)),Inputs!$CP18,0))</f>
        <v>0</v>
      </c>
      <c r="AG180" s="203">
        <f>IF(AF180&gt;0,AF180,IF(AND(AG$4=VLOOKUP($B180,Settings!$DZ$19:$EA$43,2,0),'Labor costs'!AG$7=VLOOKUP('Labor costs'!$B180,Settings!$DZ$19:$EC$43,4,0)),Inputs!$CP18,0))</f>
        <v>0</v>
      </c>
      <c r="AH180" s="203">
        <f>IF(AG180&gt;0,AG180,IF(AND(AH$4=VLOOKUP($B180,Settings!$DZ$19:$EA$43,2,0),'Labor costs'!AH$7=VLOOKUP('Labor costs'!$B180,Settings!$DZ$19:$EC$43,4,0)),Inputs!$CP18,0))</f>
        <v>0</v>
      </c>
      <c r="AI180" s="203">
        <f>IF(AH180&gt;0,AH180,IF(AND(AI$4=VLOOKUP($B180,Settings!$DZ$19:$EA$43,2,0),'Labor costs'!AI$7=VLOOKUP('Labor costs'!$B180,Settings!$DZ$19:$EC$43,4,0)),Inputs!$CP18,0))</f>
        <v>0</v>
      </c>
      <c r="AJ180" s="203">
        <f>IF(AI180&gt;0,AI180,IF(AND(AJ$4=VLOOKUP($B180,Settings!$DZ$19:$EA$43,2,0),'Labor costs'!AJ$7=VLOOKUP('Labor costs'!$B180,Settings!$DZ$19:$EC$43,4,0)),Inputs!$CP18,0))</f>
        <v>0</v>
      </c>
      <c r="AK180" s="203">
        <f>IF(AJ180&gt;0,AJ180,IF(AND(AK$4=VLOOKUP($B180,Settings!$DZ$19:$EA$43,2,0),'Labor costs'!AK$7=VLOOKUP('Labor costs'!$B180,Settings!$DZ$19:$EC$43,4,0)),Inputs!$CP18,0))</f>
        <v>0</v>
      </c>
      <c r="AL180" s="203">
        <f>IF(AK180&gt;0,AK180,IF(AND(AL$4=VLOOKUP($B180,Settings!$DZ$19:$EA$43,2,0),'Labor costs'!AL$7=VLOOKUP('Labor costs'!$B180,Settings!$DZ$19:$EC$43,4,0)),Inputs!$CP18,0))</f>
        <v>0</v>
      </c>
      <c r="AM180" s="203">
        <f>IF(AL180&gt;0,AL180,IF(AND(AM$4=VLOOKUP($B180,Settings!$DZ$19:$EA$43,2,0),'Labor costs'!AM$7=VLOOKUP('Labor costs'!$B180,Settings!$DZ$19:$EC$43,4,0)),Inputs!$CP18,0))</f>
        <v>0</v>
      </c>
      <c r="AN180" s="203">
        <f>IF(AM180&gt;0,AM180,IF(AND(AN$4=VLOOKUP($B180,Settings!$DZ$19:$EA$43,2,0),'Labor costs'!AN$7=VLOOKUP('Labor costs'!$B180,Settings!$DZ$19:$EC$43,4,0)),Inputs!$CP18,0))</f>
        <v>0</v>
      </c>
      <c r="AO180" s="203">
        <f>IF(AN180&gt;0,AN180,IF(AND(AO$4=VLOOKUP($B180,Settings!$DZ$19:$EA$43,2,0),'Labor costs'!AO$7=VLOOKUP('Labor costs'!$B180,Settings!$DZ$19:$EC$43,4,0)),Inputs!$CP18,0))</f>
        <v>0</v>
      </c>
      <c r="AP180" s="203">
        <f>IF(AO180&gt;0,AO180,IF(AND(AP$4=VLOOKUP($B180,Settings!$DZ$19:$EA$43,2,0),'Labor costs'!AP$7=VLOOKUP('Labor costs'!$B180,Settings!$DZ$19:$EC$43,4,0)),Inputs!$CP18,0))</f>
        <v>0</v>
      </c>
      <c r="AQ180" s="203">
        <f>IF(AP180&gt;0,AP180,IF(AND(AQ$4=VLOOKUP($B180,Settings!$DZ$19:$EA$43,2,0),'Labor costs'!AQ$7=VLOOKUP('Labor costs'!$B180,Settings!$DZ$19:$EC$43,4,0)),Inputs!$CP18,0))</f>
        <v>0</v>
      </c>
      <c r="AR180" s="203">
        <f>IF(AQ180&gt;0,AQ180,IF(AND(AR$4=VLOOKUP($B180,Settings!$DZ$19:$EA$43,2,0),'Labor costs'!AR$7=VLOOKUP('Labor costs'!$B180,Settings!$DZ$19:$EC$43,4,0)),Inputs!$CP18,0))</f>
        <v>0</v>
      </c>
      <c r="AS180" s="203">
        <f>IF(AR180&gt;0,AR180,IF(AND(AS$4=VLOOKUP($B180,Settings!$DZ$19:$EA$43,2,0),'Labor costs'!AS$7=VLOOKUP('Labor costs'!$B180,Settings!$DZ$19:$EC$43,4,0)),Inputs!$CP18,0))</f>
        <v>0</v>
      </c>
      <c r="AT180" s="203">
        <f>IF(AS180&gt;0,AS180,IF(AND(AT$4=VLOOKUP($B180,Settings!$DZ$19:$EA$43,2,0),'Labor costs'!AT$7=VLOOKUP('Labor costs'!$B180,Settings!$DZ$19:$EC$43,4,0)),Inputs!$CP18,0))</f>
        <v>0</v>
      </c>
      <c r="AU180" s="203">
        <f>IF(AT180&gt;0,AT180,IF(AND(AU$4=VLOOKUP($B180,Settings!$DZ$19:$EA$43,2,0),'Labor costs'!AU$7=VLOOKUP('Labor costs'!$B180,Settings!$DZ$19:$EC$43,4,0)),Inputs!$CP18,0))</f>
        <v>0</v>
      </c>
      <c r="AV180" s="203">
        <f>IF(AU180&gt;0,AU180,IF(AND(AV$4=VLOOKUP($B180,Settings!$DZ$19:$EA$43,2,0),'Labor costs'!AV$7=VLOOKUP('Labor costs'!$B180,Settings!$DZ$19:$EC$43,4,0)),Inputs!$CP18,0))</f>
        <v>0</v>
      </c>
      <c r="AW180" s="203">
        <f>IF(AV180&gt;0,AV180,IF(AND(AW$4=VLOOKUP($B180,Settings!$DZ$19:$EA$43,2,0),'Labor costs'!AW$7=VLOOKUP('Labor costs'!$B180,Settings!$DZ$19:$EC$43,4,0)),Inputs!$CP18,0))</f>
        <v>0</v>
      </c>
      <c r="AX180" s="203">
        <f>IF(AW180&gt;0,AW180,IF(AND(AX$4=VLOOKUP($B180,Settings!$DZ$19:$EA$43,2,0),'Labor costs'!AX$7=VLOOKUP('Labor costs'!$B180,Settings!$DZ$19:$EC$43,4,0)),Inputs!$CP18,0))</f>
        <v>0</v>
      </c>
      <c r="AY180" s="203">
        <f>IF(AX180&gt;0,AX180,IF(AND(AY$4=VLOOKUP($B180,Settings!$DZ$19:$EA$43,2,0),'Labor costs'!AY$7=VLOOKUP('Labor costs'!$B180,Settings!$DZ$19:$EC$43,4,0)),Inputs!$CP18,0))</f>
        <v>0</v>
      </c>
      <c r="AZ180" s="203">
        <f>IF(AY180&gt;0,AY180,IF(AND(AZ$4=VLOOKUP($B180,Settings!$DZ$19:$EA$43,2,0),'Labor costs'!AZ$7=VLOOKUP('Labor costs'!$B180,Settings!$DZ$19:$EC$43,4,0)),Inputs!$CP18,0))</f>
        <v>0</v>
      </c>
      <c r="BA180" s="203">
        <f>IF(AZ180&gt;0,AZ180,IF(AND(BA$4=VLOOKUP($B180,Settings!$DZ$19:$EA$43,2,0),'Labor costs'!BA$7=VLOOKUP('Labor costs'!$B180,Settings!$DZ$19:$EC$43,4,0)),Inputs!$CP18,0))</f>
        <v>0</v>
      </c>
      <c r="BB180" s="203">
        <f>IF(BA180&gt;0,BA180,IF(AND(BB$4=VLOOKUP($B180,Settings!$DZ$19:$EA$43,2,0),'Labor costs'!BB$7=VLOOKUP('Labor costs'!$B180,Settings!$DZ$19:$EC$43,4,0)),Inputs!$CP18,0))</f>
        <v>0</v>
      </c>
      <c r="BC180" s="203">
        <f>IF(BB180&gt;0,BB180,IF(AND(BC$4=VLOOKUP($B180,Settings!$DZ$19:$EA$43,2,0),'Labor costs'!BC$7=VLOOKUP('Labor costs'!$B180,Settings!$DZ$19:$EC$43,4,0)),Inputs!$CP18,0))</f>
        <v>0</v>
      </c>
      <c r="BD180" s="203">
        <f>IF(BC180&gt;0,BC180,IF(AND(BD$4=VLOOKUP($B180,Settings!$DZ$19:$EA$43,2,0),'Labor costs'!BD$7=VLOOKUP('Labor costs'!$B180,Settings!$DZ$19:$EC$43,4,0)),Inputs!$CP18,0))</f>
        <v>0</v>
      </c>
      <c r="BE180" s="203">
        <f>IF(BD180&gt;0,BD180,IF(AND(BE$4=VLOOKUP($B180,Settings!$DZ$19:$EA$43,2,0),'Labor costs'!BE$7=VLOOKUP('Labor costs'!$B180,Settings!$DZ$19:$EC$43,4,0)),Inputs!$CP18,0))</f>
        <v>0</v>
      </c>
      <c r="BF180" s="203">
        <f>IF(BE180&gt;0,BE180,IF(AND(BF$4=VLOOKUP($B180,Settings!$DZ$19:$EA$43,2,0),'Labor costs'!BF$7=VLOOKUP('Labor costs'!$B180,Settings!$DZ$19:$EC$43,4,0)),Inputs!$CP18,0))</f>
        <v>0</v>
      </c>
      <c r="BG180" s="203">
        <f>IF(BF180&gt;0,BF180,IF(AND(BG$4=VLOOKUP($B180,Settings!$DZ$19:$EA$43,2,0),'Labor costs'!BG$7=VLOOKUP('Labor costs'!$B180,Settings!$DZ$19:$EC$43,4,0)),Inputs!$CP18,0))</f>
        <v>0</v>
      </c>
      <c r="BH180" s="203">
        <f>IF(BG180&gt;0,BG180,IF(AND(BH$4=VLOOKUP($B180,Settings!$DZ$19:$EA$43,2,0),'Labor costs'!BH$7=VLOOKUP('Labor costs'!$B180,Settings!$DZ$19:$EC$43,4,0)),Inputs!$CP18,0))</f>
        <v>0</v>
      </c>
      <c r="BI180" s="203">
        <f>IF(BH180&gt;0,BH180,IF(AND(BI$4=VLOOKUP($B180,Settings!$DZ$19:$EA$43,2,0),'Labor costs'!BI$7=VLOOKUP('Labor costs'!$B180,Settings!$DZ$19:$EC$43,4,0)),Inputs!$CP18,0))</f>
        <v>0</v>
      </c>
      <c r="BJ180" s="203">
        <f>IF(BI180&gt;0,BI180,IF(AND(BJ$4=VLOOKUP($B180,Settings!$DZ$19:$EA$43,2,0),'Labor costs'!BJ$7=VLOOKUP('Labor costs'!$B180,Settings!$DZ$19:$EC$43,4,0)),Inputs!$CP18,0))</f>
        <v>0</v>
      </c>
      <c r="BK180" s="203">
        <f>IF(BJ180&gt;0,BJ180,IF(AND(BK$4=VLOOKUP($B180,Settings!$DZ$19:$EA$43,2,0),'Labor costs'!BK$7=VLOOKUP('Labor costs'!$B180,Settings!$DZ$19:$EC$43,4,0)),Inputs!$CP18,0))</f>
        <v>0</v>
      </c>
      <c r="BL180" s="203">
        <f>IF(BK180&gt;0,BK180,IF(AND(BL$4=VLOOKUP($B180,Settings!$DZ$19:$EA$43,2,0),'Labor costs'!BL$7=VLOOKUP('Labor costs'!$B180,Settings!$DZ$19:$EC$43,4,0)),Inputs!$CP18,0))</f>
        <v>0</v>
      </c>
      <c r="BM180" s="203">
        <f>IF(BL180&gt;0,BL180,IF(AND(BM$4=VLOOKUP($B180,Settings!$DZ$19:$EA$43,2,0),'Labor costs'!BM$7=VLOOKUP('Labor costs'!$B180,Settings!$DZ$19:$EC$43,4,0)),Inputs!$CP18,0))</f>
        <v>0</v>
      </c>
      <c r="BN180" s="203">
        <f>IF(BM180&gt;0,BM180,IF(AND(BN$4=VLOOKUP($B180,Settings!$DZ$19:$EA$43,2,0),'Labor costs'!BN$7=VLOOKUP('Labor costs'!$B180,Settings!$DZ$19:$EC$43,4,0)),Inputs!$CP18,0))</f>
        <v>0</v>
      </c>
      <c r="BO180" s="203">
        <f>IF(BN180&gt;0,BN180,IF(AND(BO$4=VLOOKUP($B180,Settings!$DZ$19:$EA$43,2,0),'Labor costs'!BO$7=VLOOKUP('Labor costs'!$B180,Settings!$DZ$19:$EC$43,4,0)),Inputs!$CP18,0))</f>
        <v>0</v>
      </c>
      <c r="BP180" s="203">
        <f>IF(BO180&gt;0,BO180,IF(AND(BP$4=VLOOKUP($B180,Settings!$DZ$19:$EA$43,2,0),'Labor costs'!BP$7=VLOOKUP('Labor costs'!$B180,Settings!$DZ$19:$EC$43,4,0)),Inputs!$CP18,0))</f>
        <v>0</v>
      </c>
      <c r="BQ180" s="203">
        <f>IF(BP180&gt;0,BP180,IF(AND(BQ$4=VLOOKUP($B180,Settings!$DZ$19:$EA$43,2,0),'Labor costs'!BQ$7=VLOOKUP('Labor costs'!$B180,Settings!$DZ$19:$EC$43,4,0)),Inputs!$CP18,0))</f>
        <v>0</v>
      </c>
      <c r="BR180" s="203">
        <f>IF(BQ180&gt;0,BQ180,IF(AND(BR$4=VLOOKUP($B180,Settings!$DZ$19:$EA$43,2,0),'Labor costs'!BR$7=VLOOKUP('Labor costs'!$B180,Settings!$DZ$19:$EC$43,4,0)),Inputs!$CP18,0))</f>
        <v>0</v>
      </c>
      <c r="BS180" s="203">
        <f>IF(BR180&gt;0,BR180,IF(AND(BS$4=VLOOKUP($B180,Settings!$DZ$19:$EA$43,2,0),'Labor costs'!BS$7=VLOOKUP('Labor costs'!$B180,Settings!$DZ$19:$EC$43,4,0)),Inputs!$CP18,0))</f>
        <v>0</v>
      </c>
      <c r="BT180" s="203">
        <f>IF(BS180&gt;0,BS180,IF(AND(BT$4=VLOOKUP($B180,Settings!$DZ$19:$EA$43,2,0),'Labor costs'!BT$7=VLOOKUP('Labor costs'!$B180,Settings!$DZ$19:$EC$43,4,0)),Inputs!$CP18,0))</f>
        <v>0</v>
      </c>
      <c r="BU180" s="203">
        <f>IF(BT180&gt;0,BT180,IF(AND(BU$4=VLOOKUP($B180,Settings!$DZ$19:$EA$43,2,0),'Labor costs'!BU$7=VLOOKUP('Labor costs'!$B180,Settings!$DZ$19:$EC$43,4,0)),Inputs!$CP18,0))</f>
        <v>0</v>
      </c>
      <c r="BV180" s="203">
        <f>IF(BU180&gt;0,BU180,IF(AND(BV$4=VLOOKUP($B180,Settings!$DZ$19:$EA$43,2,0),'Labor costs'!BV$7=VLOOKUP('Labor costs'!$B180,Settings!$DZ$19:$EC$43,4,0)),Inputs!$CP18,0))</f>
        <v>0</v>
      </c>
      <c r="BW180" s="203">
        <f>IF(BV180&gt;0,BV180,IF(AND(BW$4=VLOOKUP($B180,Settings!$DZ$19:$EA$43,2,0),'Labor costs'!BW$7=VLOOKUP('Labor costs'!$B180,Settings!$DZ$19:$EC$43,4,0)),Inputs!$CP18,0))</f>
        <v>0</v>
      </c>
      <c r="BX180" s="203">
        <f>IF(BW180&gt;0,BW180,IF(AND(BX$4=VLOOKUP($B180,Settings!$DZ$19:$EA$43,2,0),'Labor costs'!BX$7=VLOOKUP('Labor costs'!$B180,Settings!$DZ$19:$EC$43,4,0)),Inputs!$CP18,0))</f>
        <v>0</v>
      </c>
      <c r="BY180" s="203">
        <f>IF(BX180&gt;0,BX180,IF(AND(BY$4=VLOOKUP($B180,Settings!$DZ$19:$EA$43,2,0),'Labor costs'!BY$7=VLOOKUP('Labor costs'!$B180,Settings!$DZ$19:$EC$43,4,0)),Inputs!$CP18,0))</f>
        <v>0</v>
      </c>
      <c r="BZ180" s="203">
        <f>IF(BY180&gt;0,BY180,IF(AND(BZ$4=VLOOKUP($B180,Settings!$DZ$19:$EA$43,2,0),'Labor costs'!BZ$7=VLOOKUP('Labor costs'!$B180,Settings!$DZ$19:$EC$43,4,0)),Inputs!$CP18,0))</f>
        <v>0</v>
      </c>
      <c r="CA180" s="203">
        <f>IF(BZ180&gt;0,BZ180,IF(AND(CA$4=VLOOKUP($B180,Settings!$DZ$19:$EA$43,2,0),'Labor costs'!CA$7=VLOOKUP('Labor costs'!$B180,Settings!$DZ$19:$EC$43,4,0)),Inputs!$CP18,0))</f>
        <v>0</v>
      </c>
      <c r="CB180" s="203">
        <f>IF(CA180&gt;0,CA180,IF(AND(CB$4=VLOOKUP($B180,Settings!$DZ$19:$EA$43,2,0),'Labor costs'!CB$7=VLOOKUP('Labor costs'!$B180,Settings!$DZ$19:$EC$43,4,0)),Inputs!$CP18,0))</f>
        <v>0</v>
      </c>
      <c r="CC180" s="203">
        <f>IF(CB180&gt;0,CB180,IF(AND(CC$4=VLOOKUP($B180,Settings!$DZ$19:$EA$43,2,0),'Labor costs'!CC$7=VLOOKUP('Labor costs'!$B180,Settings!$DZ$19:$EC$43,4,0)),Inputs!$CP18,0))</f>
        <v>0</v>
      </c>
      <c r="CD180" s="203">
        <f>IF(CC180&gt;0,CC180,IF(AND(CD$4=VLOOKUP($B180,Settings!$DZ$19:$EA$43,2,0),'Labor costs'!CD$7=VLOOKUP('Labor costs'!$B180,Settings!$DZ$19:$EC$43,4,0)),Inputs!$CP18,0))</f>
        <v>0</v>
      </c>
      <c r="CE180" s="203">
        <f>IF(CD180&gt;0,CD180,IF(AND(CE$4=VLOOKUP($B180,Settings!$DZ$19:$EA$43,2,0),'Labor costs'!CE$7=VLOOKUP('Labor costs'!$B180,Settings!$DZ$19:$EC$43,4,0)),Inputs!$CP18,0))</f>
        <v>0</v>
      </c>
      <c r="CF180" s="203">
        <f>IF(CE180&gt;0,CE180,IF(AND(CF$4=VLOOKUP($B180,Settings!$DZ$19:$EA$43,2,0),'Labor costs'!CF$7=VLOOKUP('Labor costs'!$B180,Settings!$DZ$19:$EC$43,4,0)),Inputs!$CP18,0))</f>
        <v>0</v>
      </c>
      <c r="CG180" s="203">
        <f>IF(CF180&gt;0,CF180,IF(AND(CG$4=VLOOKUP($B180,Settings!$DZ$19:$EA$43,2,0),'Labor costs'!CG$7=VLOOKUP('Labor costs'!$B180,Settings!$DZ$19:$EC$43,4,0)),Inputs!$CP18,0))</f>
        <v>0</v>
      </c>
      <c r="CH180" s="203">
        <f>IF(CG180&gt;0,CG180,IF(AND(CH$4=VLOOKUP($B180,Settings!$DZ$19:$EA$43,2,0),'Labor costs'!CH$7=VLOOKUP('Labor costs'!$B180,Settings!$DZ$19:$EC$43,4,0)),Inputs!$CP18,0))</f>
        <v>0</v>
      </c>
      <c r="CI180" s="203">
        <f>IF(CH180&gt;0,CH180,IF(AND(CI$4=VLOOKUP($B180,Settings!$DZ$19:$EA$43,2,0),'Labor costs'!CI$7=VLOOKUP('Labor costs'!$B180,Settings!$DZ$19:$EC$43,4,0)),Inputs!$CP18,0))</f>
        <v>0</v>
      </c>
      <c r="CJ180" s="203">
        <f>IF(CI180&gt;0,CI180,IF(AND(CJ$4=VLOOKUP($B180,Settings!$DZ$19:$EA$43,2,0),'Labor costs'!CJ$7=VLOOKUP('Labor costs'!$B180,Settings!$DZ$19:$EC$43,4,0)),Inputs!$CP18,0))</f>
        <v>0</v>
      </c>
      <c r="CK180" s="203">
        <f>IF(CJ180&gt;0,CJ180,IF(AND(CK$4=VLOOKUP($B180,Settings!$DZ$19:$EA$43,2,0),'Labor costs'!CK$7=VLOOKUP('Labor costs'!$B180,Settings!$DZ$19:$EC$43,4,0)),Inputs!$CP18,0))</f>
        <v>0</v>
      </c>
      <c r="CL180" s="203">
        <f>IF(CK180&gt;0,CK180,IF(AND(CL$4=VLOOKUP($B180,Settings!$DZ$19:$EA$43,2,0),'Labor costs'!CL$7=VLOOKUP('Labor costs'!$B180,Settings!$DZ$19:$EC$43,4,0)),Inputs!$CP18,0))</f>
        <v>0</v>
      </c>
      <c r="CM180" s="203">
        <f>IF(CL180&gt;0,CL180,IF(AND(CM$4=VLOOKUP($B180,Settings!$DZ$19:$EA$43,2,0),'Labor costs'!CM$7=VLOOKUP('Labor costs'!$B180,Settings!$DZ$19:$EC$43,4,0)),Inputs!$CP18,0))</f>
        <v>0</v>
      </c>
    </row>
    <row r="181" spans="2:91" hidden="1" x14ac:dyDescent="0.2">
      <c r="B181" s="205">
        <f>Inputs!CJ19</f>
        <v>0</v>
      </c>
      <c r="C181" s="204"/>
      <c r="D181" s="204"/>
      <c r="E181" s="204"/>
      <c r="F181" s="204"/>
      <c r="G181" s="204"/>
      <c r="H181" s="204"/>
      <c r="I181" s="204"/>
      <c r="J181" s="204"/>
      <c r="K181" s="204"/>
      <c r="L181" s="204"/>
      <c r="M181" s="204"/>
      <c r="N181" s="204"/>
      <c r="O181" s="204"/>
      <c r="P181" s="204"/>
      <c r="Q181" s="204"/>
      <c r="R181" s="204"/>
      <c r="S181" s="204"/>
      <c r="T181" s="204"/>
      <c r="U181" s="204"/>
      <c r="V181" s="204"/>
      <c r="W181" s="204"/>
      <c r="X181" s="204"/>
      <c r="Y181" s="204"/>
      <c r="Z181" s="204"/>
      <c r="AA181" s="204"/>
      <c r="AB181" s="204"/>
      <c r="AC181" s="204"/>
      <c r="AD181" s="204"/>
      <c r="AF181" s="203">
        <f>IF(AE181&gt;0,AE181,IF(AND(AF$4=VLOOKUP($B181,Settings!$DZ$19:$EA$43,2,0),'Labor costs'!AF$7=VLOOKUP('Labor costs'!$B181,Settings!$DZ$19:$EC$43,4,0)),Inputs!$CP19,0))</f>
        <v>0</v>
      </c>
      <c r="AG181" s="203">
        <f>IF(AF181&gt;0,AF181,IF(AND(AG$4=VLOOKUP($B181,Settings!$DZ$19:$EA$43,2,0),'Labor costs'!AG$7=VLOOKUP('Labor costs'!$B181,Settings!$DZ$19:$EC$43,4,0)),Inputs!$CP19,0))</f>
        <v>0</v>
      </c>
      <c r="AH181" s="203">
        <f>IF(AG181&gt;0,AG181,IF(AND(AH$4=VLOOKUP($B181,Settings!$DZ$19:$EA$43,2,0),'Labor costs'!AH$7=VLOOKUP('Labor costs'!$B181,Settings!$DZ$19:$EC$43,4,0)),Inputs!$CP19,0))</f>
        <v>0</v>
      </c>
      <c r="AI181" s="203">
        <f>IF(AH181&gt;0,AH181,IF(AND(AI$4=VLOOKUP($B181,Settings!$DZ$19:$EA$43,2,0),'Labor costs'!AI$7=VLOOKUP('Labor costs'!$B181,Settings!$DZ$19:$EC$43,4,0)),Inputs!$CP19,0))</f>
        <v>0</v>
      </c>
      <c r="AJ181" s="203">
        <f>IF(AI181&gt;0,AI181,IF(AND(AJ$4=VLOOKUP($B181,Settings!$DZ$19:$EA$43,2,0),'Labor costs'!AJ$7=VLOOKUP('Labor costs'!$B181,Settings!$DZ$19:$EC$43,4,0)),Inputs!$CP19,0))</f>
        <v>0</v>
      </c>
      <c r="AK181" s="203">
        <f>IF(AJ181&gt;0,AJ181,IF(AND(AK$4=VLOOKUP($B181,Settings!$DZ$19:$EA$43,2,0),'Labor costs'!AK$7=VLOOKUP('Labor costs'!$B181,Settings!$DZ$19:$EC$43,4,0)),Inputs!$CP19,0))</f>
        <v>0</v>
      </c>
      <c r="AL181" s="203">
        <f>IF(AK181&gt;0,AK181,IF(AND(AL$4=VLOOKUP($B181,Settings!$DZ$19:$EA$43,2,0),'Labor costs'!AL$7=VLOOKUP('Labor costs'!$B181,Settings!$DZ$19:$EC$43,4,0)),Inputs!$CP19,0))</f>
        <v>0</v>
      </c>
      <c r="AM181" s="203">
        <f>IF(AL181&gt;0,AL181,IF(AND(AM$4=VLOOKUP($B181,Settings!$DZ$19:$EA$43,2,0),'Labor costs'!AM$7=VLOOKUP('Labor costs'!$B181,Settings!$DZ$19:$EC$43,4,0)),Inputs!$CP19,0))</f>
        <v>0</v>
      </c>
      <c r="AN181" s="203">
        <f>IF(AM181&gt;0,AM181,IF(AND(AN$4=VLOOKUP($B181,Settings!$DZ$19:$EA$43,2,0),'Labor costs'!AN$7=VLOOKUP('Labor costs'!$B181,Settings!$DZ$19:$EC$43,4,0)),Inputs!$CP19,0))</f>
        <v>0</v>
      </c>
      <c r="AO181" s="203">
        <f>IF(AN181&gt;0,AN181,IF(AND(AO$4=VLOOKUP($B181,Settings!$DZ$19:$EA$43,2,0),'Labor costs'!AO$7=VLOOKUP('Labor costs'!$B181,Settings!$DZ$19:$EC$43,4,0)),Inputs!$CP19,0))</f>
        <v>0</v>
      </c>
      <c r="AP181" s="203">
        <f>IF(AO181&gt;0,AO181,IF(AND(AP$4=VLOOKUP($B181,Settings!$DZ$19:$EA$43,2,0),'Labor costs'!AP$7=VLOOKUP('Labor costs'!$B181,Settings!$DZ$19:$EC$43,4,0)),Inputs!$CP19,0))</f>
        <v>0</v>
      </c>
      <c r="AQ181" s="203">
        <f>IF(AP181&gt;0,AP181,IF(AND(AQ$4=VLOOKUP($B181,Settings!$DZ$19:$EA$43,2,0),'Labor costs'!AQ$7=VLOOKUP('Labor costs'!$B181,Settings!$DZ$19:$EC$43,4,0)),Inputs!$CP19,0))</f>
        <v>0</v>
      </c>
      <c r="AR181" s="203">
        <f>IF(AQ181&gt;0,AQ181,IF(AND(AR$4=VLOOKUP($B181,Settings!$DZ$19:$EA$43,2,0),'Labor costs'!AR$7=VLOOKUP('Labor costs'!$B181,Settings!$DZ$19:$EC$43,4,0)),Inputs!$CP19,0))</f>
        <v>0</v>
      </c>
      <c r="AS181" s="203">
        <f>IF(AR181&gt;0,AR181,IF(AND(AS$4=VLOOKUP($B181,Settings!$DZ$19:$EA$43,2,0),'Labor costs'!AS$7=VLOOKUP('Labor costs'!$B181,Settings!$DZ$19:$EC$43,4,0)),Inputs!$CP19,0))</f>
        <v>0</v>
      </c>
      <c r="AT181" s="203">
        <f>IF(AS181&gt;0,AS181,IF(AND(AT$4=VLOOKUP($B181,Settings!$DZ$19:$EA$43,2,0),'Labor costs'!AT$7=VLOOKUP('Labor costs'!$B181,Settings!$DZ$19:$EC$43,4,0)),Inputs!$CP19,0))</f>
        <v>0</v>
      </c>
      <c r="AU181" s="203">
        <f>IF(AT181&gt;0,AT181,IF(AND(AU$4=VLOOKUP($B181,Settings!$DZ$19:$EA$43,2,0),'Labor costs'!AU$7=VLOOKUP('Labor costs'!$B181,Settings!$DZ$19:$EC$43,4,0)),Inputs!$CP19,0))</f>
        <v>0</v>
      </c>
      <c r="AV181" s="203">
        <f>IF(AU181&gt;0,AU181,IF(AND(AV$4=VLOOKUP($B181,Settings!$DZ$19:$EA$43,2,0),'Labor costs'!AV$7=VLOOKUP('Labor costs'!$B181,Settings!$DZ$19:$EC$43,4,0)),Inputs!$CP19,0))</f>
        <v>0</v>
      </c>
      <c r="AW181" s="203">
        <f>IF(AV181&gt;0,AV181,IF(AND(AW$4=VLOOKUP($B181,Settings!$DZ$19:$EA$43,2,0),'Labor costs'!AW$7=VLOOKUP('Labor costs'!$B181,Settings!$DZ$19:$EC$43,4,0)),Inputs!$CP19,0))</f>
        <v>0</v>
      </c>
      <c r="AX181" s="203">
        <f>IF(AW181&gt;0,AW181,IF(AND(AX$4=VLOOKUP($B181,Settings!$DZ$19:$EA$43,2,0),'Labor costs'!AX$7=VLOOKUP('Labor costs'!$B181,Settings!$DZ$19:$EC$43,4,0)),Inputs!$CP19,0))</f>
        <v>0</v>
      </c>
      <c r="AY181" s="203">
        <f>IF(AX181&gt;0,AX181,IF(AND(AY$4=VLOOKUP($B181,Settings!$DZ$19:$EA$43,2,0),'Labor costs'!AY$7=VLOOKUP('Labor costs'!$B181,Settings!$DZ$19:$EC$43,4,0)),Inputs!$CP19,0))</f>
        <v>0</v>
      </c>
      <c r="AZ181" s="203">
        <f>IF(AY181&gt;0,AY181,IF(AND(AZ$4=VLOOKUP($B181,Settings!$DZ$19:$EA$43,2,0),'Labor costs'!AZ$7=VLOOKUP('Labor costs'!$B181,Settings!$DZ$19:$EC$43,4,0)),Inputs!$CP19,0))</f>
        <v>0</v>
      </c>
      <c r="BA181" s="203">
        <f>IF(AZ181&gt;0,AZ181,IF(AND(BA$4=VLOOKUP($B181,Settings!$DZ$19:$EA$43,2,0),'Labor costs'!BA$7=VLOOKUP('Labor costs'!$B181,Settings!$DZ$19:$EC$43,4,0)),Inputs!$CP19,0))</f>
        <v>0</v>
      </c>
      <c r="BB181" s="203">
        <f>IF(BA181&gt;0,BA181,IF(AND(BB$4=VLOOKUP($B181,Settings!$DZ$19:$EA$43,2,0),'Labor costs'!BB$7=VLOOKUP('Labor costs'!$B181,Settings!$DZ$19:$EC$43,4,0)),Inputs!$CP19,0))</f>
        <v>0</v>
      </c>
      <c r="BC181" s="203">
        <f>IF(BB181&gt;0,BB181,IF(AND(BC$4=VLOOKUP($B181,Settings!$DZ$19:$EA$43,2,0),'Labor costs'!BC$7=VLOOKUP('Labor costs'!$B181,Settings!$DZ$19:$EC$43,4,0)),Inputs!$CP19,0))</f>
        <v>0</v>
      </c>
      <c r="BD181" s="203">
        <f>IF(BC181&gt;0,BC181,IF(AND(BD$4=VLOOKUP($B181,Settings!$DZ$19:$EA$43,2,0),'Labor costs'!BD$7=VLOOKUP('Labor costs'!$B181,Settings!$DZ$19:$EC$43,4,0)),Inputs!$CP19,0))</f>
        <v>0</v>
      </c>
      <c r="BE181" s="203">
        <f>IF(BD181&gt;0,BD181,IF(AND(BE$4=VLOOKUP($B181,Settings!$DZ$19:$EA$43,2,0),'Labor costs'!BE$7=VLOOKUP('Labor costs'!$B181,Settings!$DZ$19:$EC$43,4,0)),Inputs!$CP19,0))</f>
        <v>0</v>
      </c>
      <c r="BF181" s="203">
        <f>IF(BE181&gt;0,BE181,IF(AND(BF$4=VLOOKUP($B181,Settings!$DZ$19:$EA$43,2,0),'Labor costs'!BF$7=VLOOKUP('Labor costs'!$B181,Settings!$DZ$19:$EC$43,4,0)),Inputs!$CP19,0))</f>
        <v>0</v>
      </c>
      <c r="BG181" s="203">
        <f>IF(BF181&gt;0,BF181,IF(AND(BG$4=VLOOKUP($B181,Settings!$DZ$19:$EA$43,2,0),'Labor costs'!BG$7=VLOOKUP('Labor costs'!$B181,Settings!$DZ$19:$EC$43,4,0)),Inputs!$CP19,0))</f>
        <v>0</v>
      </c>
      <c r="BH181" s="203">
        <f>IF(BG181&gt;0,BG181,IF(AND(BH$4=VLOOKUP($B181,Settings!$DZ$19:$EA$43,2,0),'Labor costs'!BH$7=VLOOKUP('Labor costs'!$B181,Settings!$DZ$19:$EC$43,4,0)),Inputs!$CP19,0))</f>
        <v>0</v>
      </c>
      <c r="BI181" s="203">
        <f>IF(BH181&gt;0,BH181,IF(AND(BI$4=VLOOKUP($B181,Settings!$DZ$19:$EA$43,2,0),'Labor costs'!BI$7=VLOOKUP('Labor costs'!$B181,Settings!$DZ$19:$EC$43,4,0)),Inputs!$CP19,0))</f>
        <v>0</v>
      </c>
      <c r="BJ181" s="203">
        <f>IF(BI181&gt;0,BI181,IF(AND(BJ$4=VLOOKUP($B181,Settings!$DZ$19:$EA$43,2,0),'Labor costs'!BJ$7=VLOOKUP('Labor costs'!$B181,Settings!$DZ$19:$EC$43,4,0)),Inputs!$CP19,0))</f>
        <v>0</v>
      </c>
      <c r="BK181" s="203">
        <f>IF(BJ181&gt;0,BJ181,IF(AND(BK$4=VLOOKUP($B181,Settings!$DZ$19:$EA$43,2,0),'Labor costs'!BK$7=VLOOKUP('Labor costs'!$B181,Settings!$DZ$19:$EC$43,4,0)),Inputs!$CP19,0))</f>
        <v>0</v>
      </c>
      <c r="BL181" s="203">
        <f>IF(BK181&gt;0,BK181,IF(AND(BL$4=VLOOKUP($B181,Settings!$DZ$19:$EA$43,2,0),'Labor costs'!BL$7=VLOOKUP('Labor costs'!$B181,Settings!$DZ$19:$EC$43,4,0)),Inputs!$CP19,0))</f>
        <v>0</v>
      </c>
      <c r="BM181" s="203">
        <f>IF(BL181&gt;0,BL181,IF(AND(BM$4=VLOOKUP($B181,Settings!$DZ$19:$EA$43,2,0),'Labor costs'!BM$7=VLOOKUP('Labor costs'!$B181,Settings!$DZ$19:$EC$43,4,0)),Inputs!$CP19,0))</f>
        <v>0</v>
      </c>
      <c r="BN181" s="203">
        <f>IF(BM181&gt;0,BM181,IF(AND(BN$4=VLOOKUP($B181,Settings!$DZ$19:$EA$43,2,0),'Labor costs'!BN$7=VLOOKUP('Labor costs'!$B181,Settings!$DZ$19:$EC$43,4,0)),Inputs!$CP19,0))</f>
        <v>0</v>
      </c>
      <c r="BO181" s="203">
        <f>IF(BN181&gt;0,BN181,IF(AND(BO$4=VLOOKUP($B181,Settings!$DZ$19:$EA$43,2,0),'Labor costs'!BO$7=VLOOKUP('Labor costs'!$B181,Settings!$DZ$19:$EC$43,4,0)),Inputs!$CP19,0))</f>
        <v>0</v>
      </c>
      <c r="BP181" s="203">
        <f>IF(BO181&gt;0,BO181,IF(AND(BP$4=VLOOKUP($B181,Settings!$DZ$19:$EA$43,2,0),'Labor costs'!BP$7=VLOOKUP('Labor costs'!$B181,Settings!$DZ$19:$EC$43,4,0)),Inputs!$CP19,0))</f>
        <v>0</v>
      </c>
      <c r="BQ181" s="203">
        <f>IF(BP181&gt;0,BP181,IF(AND(BQ$4=VLOOKUP($B181,Settings!$DZ$19:$EA$43,2,0),'Labor costs'!BQ$7=VLOOKUP('Labor costs'!$B181,Settings!$DZ$19:$EC$43,4,0)),Inputs!$CP19,0))</f>
        <v>0</v>
      </c>
      <c r="BR181" s="203">
        <f>IF(BQ181&gt;0,BQ181,IF(AND(BR$4=VLOOKUP($B181,Settings!$DZ$19:$EA$43,2,0),'Labor costs'!BR$7=VLOOKUP('Labor costs'!$B181,Settings!$DZ$19:$EC$43,4,0)),Inputs!$CP19,0))</f>
        <v>0</v>
      </c>
      <c r="BS181" s="203">
        <f>IF(BR181&gt;0,BR181,IF(AND(BS$4=VLOOKUP($B181,Settings!$DZ$19:$EA$43,2,0),'Labor costs'!BS$7=VLOOKUP('Labor costs'!$B181,Settings!$DZ$19:$EC$43,4,0)),Inputs!$CP19,0))</f>
        <v>0</v>
      </c>
      <c r="BT181" s="203">
        <f>IF(BS181&gt;0,BS181,IF(AND(BT$4=VLOOKUP($B181,Settings!$DZ$19:$EA$43,2,0),'Labor costs'!BT$7=VLOOKUP('Labor costs'!$B181,Settings!$DZ$19:$EC$43,4,0)),Inputs!$CP19,0))</f>
        <v>0</v>
      </c>
      <c r="BU181" s="203">
        <f>IF(BT181&gt;0,BT181,IF(AND(BU$4=VLOOKUP($B181,Settings!$DZ$19:$EA$43,2,0),'Labor costs'!BU$7=VLOOKUP('Labor costs'!$B181,Settings!$DZ$19:$EC$43,4,0)),Inputs!$CP19,0))</f>
        <v>0</v>
      </c>
      <c r="BV181" s="203">
        <f>IF(BU181&gt;0,BU181,IF(AND(BV$4=VLOOKUP($B181,Settings!$DZ$19:$EA$43,2,0),'Labor costs'!BV$7=VLOOKUP('Labor costs'!$B181,Settings!$DZ$19:$EC$43,4,0)),Inputs!$CP19,0))</f>
        <v>0</v>
      </c>
      <c r="BW181" s="203">
        <f>IF(BV181&gt;0,BV181,IF(AND(BW$4=VLOOKUP($B181,Settings!$DZ$19:$EA$43,2,0),'Labor costs'!BW$7=VLOOKUP('Labor costs'!$B181,Settings!$DZ$19:$EC$43,4,0)),Inputs!$CP19,0))</f>
        <v>0</v>
      </c>
      <c r="BX181" s="203">
        <f>IF(BW181&gt;0,BW181,IF(AND(BX$4=VLOOKUP($B181,Settings!$DZ$19:$EA$43,2,0),'Labor costs'!BX$7=VLOOKUP('Labor costs'!$B181,Settings!$DZ$19:$EC$43,4,0)),Inputs!$CP19,0))</f>
        <v>0</v>
      </c>
      <c r="BY181" s="203">
        <f>IF(BX181&gt;0,BX181,IF(AND(BY$4=VLOOKUP($B181,Settings!$DZ$19:$EA$43,2,0),'Labor costs'!BY$7=VLOOKUP('Labor costs'!$B181,Settings!$DZ$19:$EC$43,4,0)),Inputs!$CP19,0))</f>
        <v>0</v>
      </c>
      <c r="BZ181" s="203">
        <f>IF(BY181&gt;0,BY181,IF(AND(BZ$4=VLOOKUP($B181,Settings!$DZ$19:$EA$43,2,0),'Labor costs'!BZ$7=VLOOKUP('Labor costs'!$B181,Settings!$DZ$19:$EC$43,4,0)),Inputs!$CP19,0))</f>
        <v>0</v>
      </c>
      <c r="CA181" s="203">
        <f>IF(BZ181&gt;0,BZ181,IF(AND(CA$4=VLOOKUP($B181,Settings!$DZ$19:$EA$43,2,0),'Labor costs'!CA$7=VLOOKUP('Labor costs'!$B181,Settings!$DZ$19:$EC$43,4,0)),Inputs!$CP19,0))</f>
        <v>0</v>
      </c>
      <c r="CB181" s="203">
        <f>IF(CA181&gt;0,CA181,IF(AND(CB$4=VLOOKUP($B181,Settings!$DZ$19:$EA$43,2,0),'Labor costs'!CB$7=VLOOKUP('Labor costs'!$B181,Settings!$DZ$19:$EC$43,4,0)),Inputs!$CP19,0))</f>
        <v>0</v>
      </c>
      <c r="CC181" s="203">
        <f>IF(CB181&gt;0,CB181,IF(AND(CC$4=VLOOKUP($B181,Settings!$DZ$19:$EA$43,2,0),'Labor costs'!CC$7=VLOOKUP('Labor costs'!$B181,Settings!$DZ$19:$EC$43,4,0)),Inputs!$CP19,0))</f>
        <v>0</v>
      </c>
      <c r="CD181" s="203">
        <f>IF(CC181&gt;0,CC181,IF(AND(CD$4=VLOOKUP($B181,Settings!$DZ$19:$EA$43,2,0),'Labor costs'!CD$7=VLOOKUP('Labor costs'!$B181,Settings!$DZ$19:$EC$43,4,0)),Inputs!$CP19,0))</f>
        <v>0</v>
      </c>
      <c r="CE181" s="203">
        <f>IF(CD181&gt;0,CD181,IF(AND(CE$4=VLOOKUP($B181,Settings!$DZ$19:$EA$43,2,0),'Labor costs'!CE$7=VLOOKUP('Labor costs'!$B181,Settings!$DZ$19:$EC$43,4,0)),Inputs!$CP19,0))</f>
        <v>0</v>
      </c>
      <c r="CF181" s="203">
        <f>IF(CE181&gt;0,CE181,IF(AND(CF$4=VLOOKUP($B181,Settings!$DZ$19:$EA$43,2,0),'Labor costs'!CF$7=VLOOKUP('Labor costs'!$B181,Settings!$DZ$19:$EC$43,4,0)),Inputs!$CP19,0))</f>
        <v>0</v>
      </c>
      <c r="CG181" s="203">
        <f>IF(CF181&gt;0,CF181,IF(AND(CG$4=VLOOKUP($B181,Settings!$DZ$19:$EA$43,2,0),'Labor costs'!CG$7=VLOOKUP('Labor costs'!$B181,Settings!$DZ$19:$EC$43,4,0)),Inputs!$CP19,0))</f>
        <v>0</v>
      </c>
      <c r="CH181" s="203">
        <f>IF(CG181&gt;0,CG181,IF(AND(CH$4=VLOOKUP($B181,Settings!$DZ$19:$EA$43,2,0),'Labor costs'!CH$7=VLOOKUP('Labor costs'!$B181,Settings!$DZ$19:$EC$43,4,0)),Inputs!$CP19,0))</f>
        <v>0</v>
      </c>
      <c r="CI181" s="203">
        <f>IF(CH181&gt;0,CH181,IF(AND(CI$4=VLOOKUP($B181,Settings!$DZ$19:$EA$43,2,0),'Labor costs'!CI$7=VLOOKUP('Labor costs'!$B181,Settings!$DZ$19:$EC$43,4,0)),Inputs!$CP19,0))</f>
        <v>0</v>
      </c>
      <c r="CJ181" s="203">
        <f>IF(CI181&gt;0,CI181,IF(AND(CJ$4=VLOOKUP($B181,Settings!$DZ$19:$EA$43,2,0),'Labor costs'!CJ$7=VLOOKUP('Labor costs'!$B181,Settings!$DZ$19:$EC$43,4,0)),Inputs!$CP19,0))</f>
        <v>0</v>
      </c>
      <c r="CK181" s="203">
        <f>IF(CJ181&gt;0,CJ181,IF(AND(CK$4=VLOOKUP($B181,Settings!$DZ$19:$EA$43,2,0),'Labor costs'!CK$7=VLOOKUP('Labor costs'!$B181,Settings!$DZ$19:$EC$43,4,0)),Inputs!$CP19,0))</f>
        <v>0</v>
      </c>
      <c r="CL181" s="203">
        <f>IF(CK181&gt;0,CK181,IF(AND(CL$4=VLOOKUP($B181,Settings!$DZ$19:$EA$43,2,0),'Labor costs'!CL$7=VLOOKUP('Labor costs'!$B181,Settings!$DZ$19:$EC$43,4,0)),Inputs!$CP19,0))</f>
        <v>0</v>
      </c>
      <c r="CM181" s="203">
        <f>IF(CL181&gt;0,CL181,IF(AND(CM$4=VLOOKUP($B181,Settings!$DZ$19:$EA$43,2,0),'Labor costs'!CM$7=VLOOKUP('Labor costs'!$B181,Settings!$DZ$19:$EC$43,4,0)),Inputs!$CP19,0))</f>
        <v>0</v>
      </c>
    </row>
    <row r="182" spans="2:91" hidden="1" x14ac:dyDescent="0.2">
      <c r="B182" s="205">
        <f>Inputs!CJ20</f>
        <v>0</v>
      </c>
      <c r="C182" s="204"/>
      <c r="D182" s="204"/>
      <c r="E182" s="204"/>
      <c r="F182" s="204"/>
      <c r="G182" s="204"/>
      <c r="H182" s="204"/>
      <c r="I182" s="204"/>
      <c r="J182" s="204"/>
      <c r="K182" s="204"/>
      <c r="L182" s="204"/>
      <c r="M182" s="204"/>
      <c r="N182" s="204"/>
      <c r="O182" s="204"/>
      <c r="P182" s="204"/>
      <c r="Q182" s="204"/>
      <c r="R182" s="204"/>
      <c r="S182" s="204"/>
      <c r="T182" s="204"/>
      <c r="U182" s="204"/>
      <c r="V182" s="204"/>
      <c r="W182" s="204"/>
      <c r="X182" s="204"/>
      <c r="Y182" s="204"/>
      <c r="Z182" s="204"/>
      <c r="AA182" s="204"/>
      <c r="AB182" s="204"/>
      <c r="AC182" s="204"/>
      <c r="AD182" s="204"/>
      <c r="AF182" s="203">
        <f>IF(AE182&gt;0,AE182,IF(AND(AF$4=VLOOKUP($B182,Settings!$DZ$19:$EA$43,2,0),'Labor costs'!AF$7=VLOOKUP('Labor costs'!$B182,Settings!$DZ$19:$EC$43,4,0)),Inputs!$CP20,0))</f>
        <v>0</v>
      </c>
      <c r="AG182" s="203">
        <f>IF(AF182&gt;0,AF182,IF(AND(AG$4=VLOOKUP($B182,Settings!$DZ$19:$EA$43,2,0),'Labor costs'!AG$7=VLOOKUP('Labor costs'!$B182,Settings!$DZ$19:$EC$43,4,0)),Inputs!$CP20,0))</f>
        <v>0</v>
      </c>
      <c r="AH182" s="203">
        <f>IF(AG182&gt;0,AG182,IF(AND(AH$4=VLOOKUP($B182,Settings!$DZ$19:$EA$43,2,0),'Labor costs'!AH$7=VLOOKUP('Labor costs'!$B182,Settings!$DZ$19:$EC$43,4,0)),Inputs!$CP20,0))</f>
        <v>0</v>
      </c>
      <c r="AI182" s="203">
        <f>IF(AH182&gt;0,AH182,IF(AND(AI$4=VLOOKUP($B182,Settings!$DZ$19:$EA$43,2,0),'Labor costs'!AI$7=VLOOKUP('Labor costs'!$B182,Settings!$DZ$19:$EC$43,4,0)),Inputs!$CP20,0))</f>
        <v>0</v>
      </c>
      <c r="AJ182" s="203">
        <f>IF(AI182&gt;0,AI182,IF(AND(AJ$4=VLOOKUP($B182,Settings!$DZ$19:$EA$43,2,0),'Labor costs'!AJ$7=VLOOKUP('Labor costs'!$B182,Settings!$DZ$19:$EC$43,4,0)),Inputs!$CP20,0))</f>
        <v>0</v>
      </c>
      <c r="AK182" s="203">
        <f>IF(AJ182&gt;0,AJ182,IF(AND(AK$4=VLOOKUP($B182,Settings!$DZ$19:$EA$43,2,0),'Labor costs'!AK$7=VLOOKUP('Labor costs'!$B182,Settings!$DZ$19:$EC$43,4,0)),Inputs!$CP20,0))</f>
        <v>0</v>
      </c>
      <c r="AL182" s="203">
        <f>IF(AK182&gt;0,AK182,IF(AND(AL$4=VLOOKUP($B182,Settings!$DZ$19:$EA$43,2,0),'Labor costs'!AL$7=VLOOKUP('Labor costs'!$B182,Settings!$DZ$19:$EC$43,4,0)),Inputs!$CP20,0))</f>
        <v>0</v>
      </c>
      <c r="AM182" s="203">
        <f>IF(AL182&gt;0,AL182,IF(AND(AM$4=VLOOKUP($B182,Settings!$DZ$19:$EA$43,2,0),'Labor costs'!AM$7=VLOOKUP('Labor costs'!$B182,Settings!$DZ$19:$EC$43,4,0)),Inputs!$CP20,0))</f>
        <v>0</v>
      </c>
      <c r="AN182" s="203">
        <f>IF(AM182&gt;0,AM182,IF(AND(AN$4=VLOOKUP($B182,Settings!$DZ$19:$EA$43,2,0),'Labor costs'!AN$7=VLOOKUP('Labor costs'!$B182,Settings!$DZ$19:$EC$43,4,0)),Inputs!$CP20,0))</f>
        <v>0</v>
      </c>
      <c r="AO182" s="203">
        <f>IF(AN182&gt;0,AN182,IF(AND(AO$4=VLOOKUP($B182,Settings!$DZ$19:$EA$43,2,0),'Labor costs'!AO$7=VLOOKUP('Labor costs'!$B182,Settings!$DZ$19:$EC$43,4,0)),Inputs!$CP20,0))</f>
        <v>0</v>
      </c>
      <c r="AP182" s="203">
        <f>IF(AO182&gt;0,AO182,IF(AND(AP$4=VLOOKUP($B182,Settings!$DZ$19:$EA$43,2,0),'Labor costs'!AP$7=VLOOKUP('Labor costs'!$B182,Settings!$DZ$19:$EC$43,4,0)),Inputs!$CP20,0))</f>
        <v>0</v>
      </c>
      <c r="AQ182" s="203">
        <f>IF(AP182&gt;0,AP182,IF(AND(AQ$4=VLOOKUP($B182,Settings!$DZ$19:$EA$43,2,0),'Labor costs'!AQ$7=VLOOKUP('Labor costs'!$B182,Settings!$DZ$19:$EC$43,4,0)),Inputs!$CP20,0))</f>
        <v>0</v>
      </c>
      <c r="AR182" s="203">
        <f>IF(AQ182&gt;0,AQ182,IF(AND(AR$4=VLOOKUP($B182,Settings!$DZ$19:$EA$43,2,0),'Labor costs'!AR$7=VLOOKUP('Labor costs'!$B182,Settings!$DZ$19:$EC$43,4,0)),Inputs!$CP20,0))</f>
        <v>0</v>
      </c>
      <c r="AS182" s="203">
        <f>IF(AR182&gt;0,AR182,IF(AND(AS$4=VLOOKUP($B182,Settings!$DZ$19:$EA$43,2,0),'Labor costs'!AS$7=VLOOKUP('Labor costs'!$B182,Settings!$DZ$19:$EC$43,4,0)),Inputs!$CP20,0))</f>
        <v>0</v>
      </c>
      <c r="AT182" s="203">
        <f>IF(AS182&gt;0,AS182,IF(AND(AT$4=VLOOKUP($B182,Settings!$DZ$19:$EA$43,2,0),'Labor costs'!AT$7=VLOOKUP('Labor costs'!$B182,Settings!$DZ$19:$EC$43,4,0)),Inputs!$CP20,0))</f>
        <v>0</v>
      </c>
      <c r="AU182" s="203">
        <f>IF(AT182&gt;0,AT182,IF(AND(AU$4=VLOOKUP($B182,Settings!$DZ$19:$EA$43,2,0),'Labor costs'!AU$7=VLOOKUP('Labor costs'!$B182,Settings!$DZ$19:$EC$43,4,0)),Inputs!$CP20,0))</f>
        <v>0</v>
      </c>
      <c r="AV182" s="203">
        <f>IF(AU182&gt;0,AU182,IF(AND(AV$4=VLOOKUP($B182,Settings!$DZ$19:$EA$43,2,0),'Labor costs'!AV$7=VLOOKUP('Labor costs'!$B182,Settings!$DZ$19:$EC$43,4,0)),Inputs!$CP20,0))</f>
        <v>0</v>
      </c>
      <c r="AW182" s="203">
        <f>IF(AV182&gt;0,AV182,IF(AND(AW$4=VLOOKUP($B182,Settings!$DZ$19:$EA$43,2,0),'Labor costs'!AW$7=VLOOKUP('Labor costs'!$B182,Settings!$DZ$19:$EC$43,4,0)),Inputs!$CP20,0))</f>
        <v>0</v>
      </c>
      <c r="AX182" s="203">
        <f>IF(AW182&gt;0,AW182,IF(AND(AX$4=VLOOKUP($B182,Settings!$DZ$19:$EA$43,2,0),'Labor costs'!AX$7=VLOOKUP('Labor costs'!$B182,Settings!$DZ$19:$EC$43,4,0)),Inputs!$CP20,0))</f>
        <v>0</v>
      </c>
      <c r="AY182" s="203">
        <f>IF(AX182&gt;0,AX182,IF(AND(AY$4=VLOOKUP($B182,Settings!$DZ$19:$EA$43,2,0),'Labor costs'!AY$7=VLOOKUP('Labor costs'!$B182,Settings!$DZ$19:$EC$43,4,0)),Inputs!$CP20,0))</f>
        <v>0</v>
      </c>
      <c r="AZ182" s="203">
        <f>IF(AY182&gt;0,AY182,IF(AND(AZ$4=VLOOKUP($B182,Settings!$DZ$19:$EA$43,2,0),'Labor costs'!AZ$7=VLOOKUP('Labor costs'!$B182,Settings!$DZ$19:$EC$43,4,0)),Inputs!$CP20,0))</f>
        <v>0</v>
      </c>
      <c r="BA182" s="203">
        <f>IF(AZ182&gt;0,AZ182,IF(AND(BA$4=VLOOKUP($B182,Settings!$DZ$19:$EA$43,2,0),'Labor costs'!BA$7=VLOOKUP('Labor costs'!$B182,Settings!$DZ$19:$EC$43,4,0)),Inputs!$CP20,0))</f>
        <v>0</v>
      </c>
      <c r="BB182" s="203">
        <f>IF(BA182&gt;0,BA182,IF(AND(BB$4=VLOOKUP($B182,Settings!$DZ$19:$EA$43,2,0),'Labor costs'!BB$7=VLOOKUP('Labor costs'!$B182,Settings!$DZ$19:$EC$43,4,0)),Inputs!$CP20,0))</f>
        <v>0</v>
      </c>
      <c r="BC182" s="203">
        <f>IF(BB182&gt;0,BB182,IF(AND(BC$4=VLOOKUP($B182,Settings!$DZ$19:$EA$43,2,0),'Labor costs'!BC$7=VLOOKUP('Labor costs'!$B182,Settings!$DZ$19:$EC$43,4,0)),Inputs!$CP20,0))</f>
        <v>0</v>
      </c>
      <c r="BD182" s="203">
        <f>IF(BC182&gt;0,BC182,IF(AND(BD$4=VLOOKUP($B182,Settings!$DZ$19:$EA$43,2,0),'Labor costs'!BD$7=VLOOKUP('Labor costs'!$B182,Settings!$DZ$19:$EC$43,4,0)),Inputs!$CP20,0))</f>
        <v>0</v>
      </c>
      <c r="BE182" s="203">
        <f>IF(BD182&gt;0,BD182,IF(AND(BE$4=VLOOKUP($B182,Settings!$DZ$19:$EA$43,2,0),'Labor costs'!BE$7=VLOOKUP('Labor costs'!$B182,Settings!$DZ$19:$EC$43,4,0)),Inputs!$CP20,0))</f>
        <v>0</v>
      </c>
      <c r="BF182" s="203">
        <f>IF(BE182&gt;0,BE182,IF(AND(BF$4=VLOOKUP($B182,Settings!$DZ$19:$EA$43,2,0),'Labor costs'!BF$7=VLOOKUP('Labor costs'!$B182,Settings!$DZ$19:$EC$43,4,0)),Inputs!$CP20,0))</f>
        <v>0</v>
      </c>
      <c r="BG182" s="203">
        <f>IF(BF182&gt;0,BF182,IF(AND(BG$4=VLOOKUP($B182,Settings!$DZ$19:$EA$43,2,0),'Labor costs'!BG$7=VLOOKUP('Labor costs'!$B182,Settings!$DZ$19:$EC$43,4,0)),Inputs!$CP20,0))</f>
        <v>0</v>
      </c>
      <c r="BH182" s="203">
        <f>IF(BG182&gt;0,BG182,IF(AND(BH$4=VLOOKUP($B182,Settings!$DZ$19:$EA$43,2,0),'Labor costs'!BH$7=VLOOKUP('Labor costs'!$B182,Settings!$DZ$19:$EC$43,4,0)),Inputs!$CP20,0))</f>
        <v>0</v>
      </c>
      <c r="BI182" s="203">
        <f>IF(BH182&gt;0,BH182,IF(AND(BI$4=VLOOKUP($B182,Settings!$DZ$19:$EA$43,2,0),'Labor costs'!BI$7=VLOOKUP('Labor costs'!$B182,Settings!$DZ$19:$EC$43,4,0)),Inputs!$CP20,0))</f>
        <v>0</v>
      </c>
      <c r="BJ182" s="203">
        <f>IF(BI182&gt;0,BI182,IF(AND(BJ$4=VLOOKUP($B182,Settings!$DZ$19:$EA$43,2,0),'Labor costs'!BJ$7=VLOOKUP('Labor costs'!$B182,Settings!$DZ$19:$EC$43,4,0)),Inputs!$CP20,0))</f>
        <v>0</v>
      </c>
      <c r="BK182" s="203">
        <f>IF(BJ182&gt;0,BJ182,IF(AND(BK$4=VLOOKUP($B182,Settings!$DZ$19:$EA$43,2,0),'Labor costs'!BK$7=VLOOKUP('Labor costs'!$B182,Settings!$DZ$19:$EC$43,4,0)),Inputs!$CP20,0))</f>
        <v>0</v>
      </c>
      <c r="BL182" s="203">
        <f>IF(BK182&gt;0,BK182,IF(AND(BL$4=VLOOKUP($B182,Settings!$DZ$19:$EA$43,2,0),'Labor costs'!BL$7=VLOOKUP('Labor costs'!$B182,Settings!$DZ$19:$EC$43,4,0)),Inputs!$CP20,0))</f>
        <v>0</v>
      </c>
      <c r="BM182" s="203">
        <f>IF(BL182&gt;0,BL182,IF(AND(BM$4=VLOOKUP($B182,Settings!$DZ$19:$EA$43,2,0),'Labor costs'!BM$7=VLOOKUP('Labor costs'!$B182,Settings!$DZ$19:$EC$43,4,0)),Inputs!$CP20,0))</f>
        <v>0</v>
      </c>
      <c r="BN182" s="203">
        <f>IF(BM182&gt;0,BM182,IF(AND(BN$4=VLOOKUP($B182,Settings!$DZ$19:$EA$43,2,0),'Labor costs'!BN$7=VLOOKUP('Labor costs'!$B182,Settings!$DZ$19:$EC$43,4,0)),Inputs!$CP20,0))</f>
        <v>0</v>
      </c>
      <c r="BO182" s="203">
        <f>IF(BN182&gt;0,BN182,IF(AND(BO$4=VLOOKUP($B182,Settings!$DZ$19:$EA$43,2,0),'Labor costs'!BO$7=VLOOKUP('Labor costs'!$B182,Settings!$DZ$19:$EC$43,4,0)),Inputs!$CP20,0))</f>
        <v>0</v>
      </c>
      <c r="BP182" s="203">
        <f>IF(BO182&gt;0,BO182,IF(AND(BP$4=VLOOKUP($B182,Settings!$DZ$19:$EA$43,2,0),'Labor costs'!BP$7=VLOOKUP('Labor costs'!$B182,Settings!$DZ$19:$EC$43,4,0)),Inputs!$CP20,0))</f>
        <v>0</v>
      </c>
      <c r="BQ182" s="203">
        <f>IF(BP182&gt;0,BP182,IF(AND(BQ$4=VLOOKUP($B182,Settings!$DZ$19:$EA$43,2,0),'Labor costs'!BQ$7=VLOOKUP('Labor costs'!$B182,Settings!$DZ$19:$EC$43,4,0)),Inputs!$CP20,0))</f>
        <v>0</v>
      </c>
      <c r="BR182" s="203">
        <f>IF(BQ182&gt;0,BQ182,IF(AND(BR$4=VLOOKUP($B182,Settings!$DZ$19:$EA$43,2,0),'Labor costs'!BR$7=VLOOKUP('Labor costs'!$B182,Settings!$DZ$19:$EC$43,4,0)),Inputs!$CP20,0))</f>
        <v>0</v>
      </c>
      <c r="BS182" s="203">
        <f>IF(BR182&gt;0,BR182,IF(AND(BS$4=VLOOKUP($B182,Settings!$DZ$19:$EA$43,2,0),'Labor costs'!BS$7=VLOOKUP('Labor costs'!$B182,Settings!$DZ$19:$EC$43,4,0)),Inputs!$CP20,0))</f>
        <v>0</v>
      </c>
      <c r="BT182" s="203">
        <f>IF(BS182&gt;0,BS182,IF(AND(BT$4=VLOOKUP($B182,Settings!$DZ$19:$EA$43,2,0),'Labor costs'!BT$7=VLOOKUP('Labor costs'!$B182,Settings!$DZ$19:$EC$43,4,0)),Inputs!$CP20,0))</f>
        <v>0</v>
      </c>
      <c r="BU182" s="203">
        <f>IF(BT182&gt;0,BT182,IF(AND(BU$4=VLOOKUP($B182,Settings!$DZ$19:$EA$43,2,0),'Labor costs'!BU$7=VLOOKUP('Labor costs'!$B182,Settings!$DZ$19:$EC$43,4,0)),Inputs!$CP20,0))</f>
        <v>0</v>
      </c>
      <c r="BV182" s="203">
        <f>IF(BU182&gt;0,BU182,IF(AND(BV$4=VLOOKUP($B182,Settings!$DZ$19:$EA$43,2,0),'Labor costs'!BV$7=VLOOKUP('Labor costs'!$B182,Settings!$DZ$19:$EC$43,4,0)),Inputs!$CP20,0))</f>
        <v>0</v>
      </c>
      <c r="BW182" s="203">
        <f>IF(BV182&gt;0,BV182,IF(AND(BW$4=VLOOKUP($B182,Settings!$DZ$19:$EA$43,2,0),'Labor costs'!BW$7=VLOOKUP('Labor costs'!$B182,Settings!$DZ$19:$EC$43,4,0)),Inputs!$CP20,0))</f>
        <v>0</v>
      </c>
      <c r="BX182" s="203">
        <f>IF(BW182&gt;0,BW182,IF(AND(BX$4=VLOOKUP($B182,Settings!$DZ$19:$EA$43,2,0),'Labor costs'!BX$7=VLOOKUP('Labor costs'!$B182,Settings!$DZ$19:$EC$43,4,0)),Inputs!$CP20,0))</f>
        <v>0</v>
      </c>
      <c r="BY182" s="203">
        <f>IF(BX182&gt;0,BX182,IF(AND(BY$4=VLOOKUP($B182,Settings!$DZ$19:$EA$43,2,0),'Labor costs'!BY$7=VLOOKUP('Labor costs'!$B182,Settings!$DZ$19:$EC$43,4,0)),Inputs!$CP20,0))</f>
        <v>0</v>
      </c>
      <c r="BZ182" s="203">
        <f>IF(BY182&gt;0,BY182,IF(AND(BZ$4=VLOOKUP($B182,Settings!$DZ$19:$EA$43,2,0),'Labor costs'!BZ$7=VLOOKUP('Labor costs'!$B182,Settings!$DZ$19:$EC$43,4,0)),Inputs!$CP20,0))</f>
        <v>0</v>
      </c>
      <c r="CA182" s="203">
        <f>IF(BZ182&gt;0,BZ182,IF(AND(CA$4=VLOOKUP($B182,Settings!$DZ$19:$EA$43,2,0),'Labor costs'!CA$7=VLOOKUP('Labor costs'!$B182,Settings!$DZ$19:$EC$43,4,0)),Inputs!$CP20,0))</f>
        <v>0</v>
      </c>
      <c r="CB182" s="203">
        <f>IF(CA182&gt;0,CA182,IF(AND(CB$4=VLOOKUP($B182,Settings!$DZ$19:$EA$43,2,0),'Labor costs'!CB$7=VLOOKUP('Labor costs'!$B182,Settings!$DZ$19:$EC$43,4,0)),Inputs!$CP20,0))</f>
        <v>0</v>
      </c>
      <c r="CC182" s="203">
        <f>IF(CB182&gt;0,CB182,IF(AND(CC$4=VLOOKUP($B182,Settings!$DZ$19:$EA$43,2,0),'Labor costs'!CC$7=VLOOKUP('Labor costs'!$B182,Settings!$DZ$19:$EC$43,4,0)),Inputs!$CP20,0))</f>
        <v>0</v>
      </c>
      <c r="CD182" s="203">
        <f>IF(CC182&gt;0,CC182,IF(AND(CD$4=VLOOKUP($B182,Settings!$DZ$19:$EA$43,2,0),'Labor costs'!CD$7=VLOOKUP('Labor costs'!$B182,Settings!$DZ$19:$EC$43,4,0)),Inputs!$CP20,0))</f>
        <v>0</v>
      </c>
      <c r="CE182" s="203">
        <f>IF(CD182&gt;0,CD182,IF(AND(CE$4=VLOOKUP($B182,Settings!$DZ$19:$EA$43,2,0),'Labor costs'!CE$7=VLOOKUP('Labor costs'!$B182,Settings!$DZ$19:$EC$43,4,0)),Inputs!$CP20,0))</f>
        <v>0</v>
      </c>
      <c r="CF182" s="203">
        <f>IF(CE182&gt;0,CE182,IF(AND(CF$4=VLOOKUP($B182,Settings!$DZ$19:$EA$43,2,0),'Labor costs'!CF$7=VLOOKUP('Labor costs'!$B182,Settings!$DZ$19:$EC$43,4,0)),Inputs!$CP20,0))</f>
        <v>0</v>
      </c>
      <c r="CG182" s="203">
        <f>IF(CF182&gt;0,CF182,IF(AND(CG$4=VLOOKUP($B182,Settings!$DZ$19:$EA$43,2,0),'Labor costs'!CG$7=VLOOKUP('Labor costs'!$B182,Settings!$DZ$19:$EC$43,4,0)),Inputs!$CP20,0))</f>
        <v>0</v>
      </c>
      <c r="CH182" s="203">
        <f>IF(CG182&gt;0,CG182,IF(AND(CH$4=VLOOKUP($B182,Settings!$DZ$19:$EA$43,2,0),'Labor costs'!CH$7=VLOOKUP('Labor costs'!$B182,Settings!$DZ$19:$EC$43,4,0)),Inputs!$CP20,0))</f>
        <v>0</v>
      </c>
      <c r="CI182" s="203">
        <f>IF(CH182&gt;0,CH182,IF(AND(CI$4=VLOOKUP($B182,Settings!$DZ$19:$EA$43,2,0),'Labor costs'!CI$7=VLOOKUP('Labor costs'!$B182,Settings!$DZ$19:$EC$43,4,0)),Inputs!$CP20,0))</f>
        <v>0</v>
      </c>
      <c r="CJ182" s="203">
        <f>IF(CI182&gt;0,CI182,IF(AND(CJ$4=VLOOKUP($B182,Settings!$DZ$19:$EA$43,2,0),'Labor costs'!CJ$7=VLOOKUP('Labor costs'!$B182,Settings!$DZ$19:$EC$43,4,0)),Inputs!$CP20,0))</f>
        <v>0</v>
      </c>
      <c r="CK182" s="203">
        <f>IF(CJ182&gt;0,CJ182,IF(AND(CK$4=VLOOKUP($B182,Settings!$DZ$19:$EA$43,2,0),'Labor costs'!CK$7=VLOOKUP('Labor costs'!$B182,Settings!$DZ$19:$EC$43,4,0)),Inputs!$CP20,0))</f>
        <v>0</v>
      </c>
      <c r="CL182" s="203">
        <f>IF(CK182&gt;0,CK182,IF(AND(CL$4=VLOOKUP($B182,Settings!$DZ$19:$EA$43,2,0),'Labor costs'!CL$7=VLOOKUP('Labor costs'!$B182,Settings!$DZ$19:$EC$43,4,0)),Inputs!$CP20,0))</f>
        <v>0</v>
      </c>
      <c r="CM182" s="203">
        <f>IF(CL182&gt;0,CL182,IF(AND(CM$4=VLOOKUP($B182,Settings!$DZ$19:$EA$43,2,0),'Labor costs'!CM$7=VLOOKUP('Labor costs'!$B182,Settings!$DZ$19:$EC$43,4,0)),Inputs!$CP20,0))</f>
        <v>0</v>
      </c>
    </row>
    <row r="183" spans="2:91" hidden="1" x14ac:dyDescent="0.2">
      <c r="B183" s="205">
        <f>Inputs!CJ21</f>
        <v>0</v>
      </c>
      <c r="C183" s="204"/>
      <c r="D183" s="204"/>
      <c r="E183" s="204"/>
      <c r="F183" s="204"/>
      <c r="G183" s="204"/>
      <c r="H183" s="204"/>
      <c r="I183" s="204"/>
      <c r="J183" s="204"/>
      <c r="K183" s="204"/>
      <c r="L183" s="204"/>
      <c r="M183" s="204"/>
      <c r="N183" s="204"/>
      <c r="O183" s="204"/>
      <c r="P183" s="204"/>
      <c r="Q183" s="204"/>
      <c r="R183" s="204"/>
      <c r="S183" s="204"/>
      <c r="T183" s="204"/>
      <c r="U183" s="204"/>
      <c r="V183" s="204"/>
      <c r="W183" s="204"/>
      <c r="X183" s="204"/>
      <c r="Y183" s="204"/>
      <c r="Z183" s="204"/>
      <c r="AA183" s="204"/>
      <c r="AB183" s="204"/>
      <c r="AC183" s="204"/>
      <c r="AD183" s="204"/>
      <c r="AF183" s="203">
        <f>IF(AE183&gt;0,AE183,IF(AND(AF$4=VLOOKUP($B183,Settings!$DZ$19:$EA$43,2,0),'Labor costs'!AF$7=VLOOKUP('Labor costs'!$B183,Settings!$DZ$19:$EC$43,4,0)),Inputs!$CP21,0))</f>
        <v>0</v>
      </c>
      <c r="AG183" s="203">
        <f>IF(AF183&gt;0,AF183,IF(AND(AG$4=VLOOKUP($B183,Settings!$DZ$19:$EA$43,2,0),'Labor costs'!AG$7=VLOOKUP('Labor costs'!$B183,Settings!$DZ$19:$EC$43,4,0)),Inputs!$CP21,0))</f>
        <v>0</v>
      </c>
      <c r="AH183" s="203">
        <f>IF(AG183&gt;0,AG183,IF(AND(AH$4=VLOOKUP($B183,Settings!$DZ$19:$EA$43,2,0),'Labor costs'!AH$7=VLOOKUP('Labor costs'!$B183,Settings!$DZ$19:$EC$43,4,0)),Inputs!$CP21,0))</f>
        <v>0</v>
      </c>
      <c r="AI183" s="203">
        <f>IF(AH183&gt;0,AH183,IF(AND(AI$4=VLOOKUP($B183,Settings!$DZ$19:$EA$43,2,0),'Labor costs'!AI$7=VLOOKUP('Labor costs'!$B183,Settings!$DZ$19:$EC$43,4,0)),Inputs!$CP21,0))</f>
        <v>0</v>
      </c>
      <c r="AJ183" s="203">
        <f>IF(AI183&gt;0,AI183,IF(AND(AJ$4=VLOOKUP($B183,Settings!$DZ$19:$EA$43,2,0),'Labor costs'!AJ$7=VLOOKUP('Labor costs'!$B183,Settings!$DZ$19:$EC$43,4,0)),Inputs!$CP21,0))</f>
        <v>0</v>
      </c>
      <c r="AK183" s="203">
        <f>IF(AJ183&gt;0,AJ183,IF(AND(AK$4=VLOOKUP($B183,Settings!$DZ$19:$EA$43,2,0),'Labor costs'!AK$7=VLOOKUP('Labor costs'!$B183,Settings!$DZ$19:$EC$43,4,0)),Inputs!$CP21,0))</f>
        <v>0</v>
      </c>
      <c r="AL183" s="203">
        <f>IF(AK183&gt;0,AK183,IF(AND(AL$4=VLOOKUP($B183,Settings!$DZ$19:$EA$43,2,0),'Labor costs'!AL$7=VLOOKUP('Labor costs'!$B183,Settings!$DZ$19:$EC$43,4,0)),Inputs!$CP21,0))</f>
        <v>0</v>
      </c>
      <c r="AM183" s="203">
        <f>IF(AL183&gt;0,AL183,IF(AND(AM$4=VLOOKUP($B183,Settings!$DZ$19:$EA$43,2,0),'Labor costs'!AM$7=VLOOKUP('Labor costs'!$B183,Settings!$DZ$19:$EC$43,4,0)),Inputs!$CP21,0))</f>
        <v>0</v>
      </c>
      <c r="AN183" s="203">
        <f>IF(AM183&gt;0,AM183,IF(AND(AN$4=VLOOKUP($B183,Settings!$DZ$19:$EA$43,2,0),'Labor costs'!AN$7=VLOOKUP('Labor costs'!$B183,Settings!$DZ$19:$EC$43,4,0)),Inputs!$CP21,0))</f>
        <v>0</v>
      </c>
      <c r="AO183" s="203">
        <f>IF(AN183&gt;0,AN183,IF(AND(AO$4=VLOOKUP($B183,Settings!$DZ$19:$EA$43,2,0),'Labor costs'!AO$7=VLOOKUP('Labor costs'!$B183,Settings!$DZ$19:$EC$43,4,0)),Inputs!$CP21,0))</f>
        <v>0</v>
      </c>
      <c r="AP183" s="203">
        <f>IF(AO183&gt;0,AO183,IF(AND(AP$4=VLOOKUP($B183,Settings!$DZ$19:$EA$43,2,0),'Labor costs'!AP$7=VLOOKUP('Labor costs'!$B183,Settings!$DZ$19:$EC$43,4,0)),Inputs!$CP21,0))</f>
        <v>0</v>
      </c>
      <c r="AQ183" s="203">
        <f>IF(AP183&gt;0,AP183,IF(AND(AQ$4=VLOOKUP($B183,Settings!$DZ$19:$EA$43,2,0),'Labor costs'!AQ$7=VLOOKUP('Labor costs'!$B183,Settings!$DZ$19:$EC$43,4,0)),Inputs!$CP21,0))</f>
        <v>0</v>
      </c>
      <c r="AR183" s="203">
        <f>IF(AQ183&gt;0,AQ183,IF(AND(AR$4=VLOOKUP($B183,Settings!$DZ$19:$EA$43,2,0),'Labor costs'!AR$7=VLOOKUP('Labor costs'!$B183,Settings!$DZ$19:$EC$43,4,0)),Inputs!$CP21,0))</f>
        <v>0</v>
      </c>
      <c r="AS183" s="203">
        <f>IF(AR183&gt;0,AR183,IF(AND(AS$4=VLOOKUP($B183,Settings!$DZ$19:$EA$43,2,0),'Labor costs'!AS$7=VLOOKUP('Labor costs'!$B183,Settings!$DZ$19:$EC$43,4,0)),Inputs!$CP21,0))</f>
        <v>0</v>
      </c>
      <c r="AT183" s="203">
        <f>IF(AS183&gt;0,AS183,IF(AND(AT$4=VLOOKUP($B183,Settings!$DZ$19:$EA$43,2,0),'Labor costs'!AT$7=VLOOKUP('Labor costs'!$B183,Settings!$DZ$19:$EC$43,4,0)),Inputs!$CP21,0))</f>
        <v>0</v>
      </c>
      <c r="AU183" s="203">
        <f>IF(AT183&gt;0,AT183,IF(AND(AU$4=VLOOKUP($B183,Settings!$DZ$19:$EA$43,2,0),'Labor costs'!AU$7=VLOOKUP('Labor costs'!$B183,Settings!$DZ$19:$EC$43,4,0)),Inputs!$CP21,0))</f>
        <v>0</v>
      </c>
      <c r="AV183" s="203">
        <f>IF(AU183&gt;0,AU183,IF(AND(AV$4=VLOOKUP($B183,Settings!$DZ$19:$EA$43,2,0),'Labor costs'!AV$7=VLOOKUP('Labor costs'!$B183,Settings!$DZ$19:$EC$43,4,0)),Inputs!$CP21,0))</f>
        <v>0</v>
      </c>
      <c r="AW183" s="203">
        <f>IF(AV183&gt;0,AV183,IF(AND(AW$4=VLOOKUP($B183,Settings!$DZ$19:$EA$43,2,0),'Labor costs'!AW$7=VLOOKUP('Labor costs'!$B183,Settings!$DZ$19:$EC$43,4,0)),Inputs!$CP21,0))</f>
        <v>0</v>
      </c>
      <c r="AX183" s="203">
        <f>IF(AW183&gt;0,AW183,IF(AND(AX$4=VLOOKUP($B183,Settings!$DZ$19:$EA$43,2,0),'Labor costs'!AX$7=VLOOKUP('Labor costs'!$B183,Settings!$DZ$19:$EC$43,4,0)),Inputs!$CP21,0))</f>
        <v>0</v>
      </c>
      <c r="AY183" s="203">
        <f>IF(AX183&gt;0,AX183,IF(AND(AY$4=VLOOKUP($B183,Settings!$DZ$19:$EA$43,2,0),'Labor costs'!AY$7=VLOOKUP('Labor costs'!$B183,Settings!$DZ$19:$EC$43,4,0)),Inputs!$CP21,0))</f>
        <v>0</v>
      </c>
      <c r="AZ183" s="203">
        <f>IF(AY183&gt;0,AY183,IF(AND(AZ$4=VLOOKUP($B183,Settings!$DZ$19:$EA$43,2,0),'Labor costs'!AZ$7=VLOOKUP('Labor costs'!$B183,Settings!$DZ$19:$EC$43,4,0)),Inputs!$CP21,0))</f>
        <v>0</v>
      </c>
      <c r="BA183" s="203">
        <f>IF(AZ183&gt;0,AZ183,IF(AND(BA$4=VLOOKUP($B183,Settings!$DZ$19:$EA$43,2,0),'Labor costs'!BA$7=VLOOKUP('Labor costs'!$B183,Settings!$DZ$19:$EC$43,4,0)),Inputs!$CP21,0))</f>
        <v>0</v>
      </c>
      <c r="BB183" s="203">
        <f>IF(BA183&gt;0,BA183,IF(AND(BB$4=VLOOKUP($B183,Settings!$DZ$19:$EA$43,2,0),'Labor costs'!BB$7=VLOOKUP('Labor costs'!$B183,Settings!$DZ$19:$EC$43,4,0)),Inputs!$CP21,0))</f>
        <v>0</v>
      </c>
      <c r="BC183" s="203">
        <f>IF(BB183&gt;0,BB183,IF(AND(BC$4=VLOOKUP($B183,Settings!$DZ$19:$EA$43,2,0),'Labor costs'!BC$7=VLOOKUP('Labor costs'!$B183,Settings!$DZ$19:$EC$43,4,0)),Inputs!$CP21,0))</f>
        <v>0</v>
      </c>
      <c r="BD183" s="203">
        <f>IF(BC183&gt;0,BC183,IF(AND(BD$4=VLOOKUP($B183,Settings!$DZ$19:$EA$43,2,0),'Labor costs'!BD$7=VLOOKUP('Labor costs'!$B183,Settings!$DZ$19:$EC$43,4,0)),Inputs!$CP21,0))</f>
        <v>0</v>
      </c>
      <c r="BE183" s="203">
        <f>IF(BD183&gt;0,BD183,IF(AND(BE$4=VLOOKUP($B183,Settings!$DZ$19:$EA$43,2,0),'Labor costs'!BE$7=VLOOKUP('Labor costs'!$B183,Settings!$DZ$19:$EC$43,4,0)),Inputs!$CP21,0))</f>
        <v>0</v>
      </c>
      <c r="BF183" s="203">
        <f>IF(BE183&gt;0,BE183,IF(AND(BF$4=VLOOKUP($B183,Settings!$DZ$19:$EA$43,2,0),'Labor costs'!BF$7=VLOOKUP('Labor costs'!$B183,Settings!$DZ$19:$EC$43,4,0)),Inputs!$CP21,0))</f>
        <v>0</v>
      </c>
      <c r="BG183" s="203">
        <f>IF(BF183&gt;0,BF183,IF(AND(BG$4=VLOOKUP($B183,Settings!$DZ$19:$EA$43,2,0),'Labor costs'!BG$7=VLOOKUP('Labor costs'!$B183,Settings!$DZ$19:$EC$43,4,0)),Inputs!$CP21,0))</f>
        <v>0</v>
      </c>
      <c r="BH183" s="203">
        <f>IF(BG183&gt;0,BG183,IF(AND(BH$4=VLOOKUP($B183,Settings!$DZ$19:$EA$43,2,0),'Labor costs'!BH$7=VLOOKUP('Labor costs'!$B183,Settings!$DZ$19:$EC$43,4,0)),Inputs!$CP21,0))</f>
        <v>0</v>
      </c>
      <c r="BI183" s="203">
        <f>IF(BH183&gt;0,BH183,IF(AND(BI$4=VLOOKUP($B183,Settings!$DZ$19:$EA$43,2,0),'Labor costs'!BI$7=VLOOKUP('Labor costs'!$B183,Settings!$DZ$19:$EC$43,4,0)),Inputs!$CP21,0))</f>
        <v>0</v>
      </c>
      <c r="BJ183" s="203">
        <f>IF(BI183&gt;0,BI183,IF(AND(BJ$4=VLOOKUP($B183,Settings!$DZ$19:$EA$43,2,0),'Labor costs'!BJ$7=VLOOKUP('Labor costs'!$B183,Settings!$DZ$19:$EC$43,4,0)),Inputs!$CP21,0))</f>
        <v>0</v>
      </c>
      <c r="BK183" s="203">
        <f>IF(BJ183&gt;0,BJ183,IF(AND(BK$4=VLOOKUP($B183,Settings!$DZ$19:$EA$43,2,0),'Labor costs'!BK$7=VLOOKUP('Labor costs'!$B183,Settings!$DZ$19:$EC$43,4,0)),Inputs!$CP21,0))</f>
        <v>0</v>
      </c>
      <c r="BL183" s="203">
        <f>IF(BK183&gt;0,BK183,IF(AND(BL$4=VLOOKUP($B183,Settings!$DZ$19:$EA$43,2,0),'Labor costs'!BL$7=VLOOKUP('Labor costs'!$B183,Settings!$DZ$19:$EC$43,4,0)),Inputs!$CP21,0))</f>
        <v>0</v>
      </c>
      <c r="BM183" s="203">
        <f>IF(BL183&gt;0,BL183,IF(AND(BM$4=VLOOKUP($B183,Settings!$DZ$19:$EA$43,2,0),'Labor costs'!BM$7=VLOOKUP('Labor costs'!$B183,Settings!$DZ$19:$EC$43,4,0)),Inputs!$CP21,0))</f>
        <v>0</v>
      </c>
      <c r="BN183" s="203">
        <f>IF(BM183&gt;0,BM183,IF(AND(BN$4=VLOOKUP($B183,Settings!$DZ$19:$EA$43,2,0),'Labor costs'!BN$7=VLOOKUP('Labor costs'!$B183,Settings!$DZ$19:$EC$43,4,0)),Inputs!$CP21,0))</f>
        <v>0</v>
      </c>
      <c r="BO183" s="203">
        <f>IF(BN183&gt;0,BN183,IF(AND(BO$4=VLOOKUP($B183,Settings!$DZ$19:$EA$43,2,0),'Labor costs'!BO$7=VLOOKUP('Labor costs'!$B183,Settings!$DZ$19:$EC$43,4,0)),Inputs!$CP21,0))</f>
        <v>0</v>
      </c>
      <c r="BP183" s="203">
        <f>IF(BO183&gt;0,BO183,IF(AND(BP$4=VLOOKUP($B183,Settings!$DZ$19:$EA$43,2,0),'Labor costs'!BP$7=VLOOKUP('Labor costs'!$B183,Settings!$DZ$19:$EC$43,4,0)),Inputs!$CP21,0))</f>
        <v>0</v>
      </c>
      <c r="BQ183" s="203">
        <f>IF(BP183&gt;0,BP183,IF(AND(BQ$4=VLOOKUP($B183,Settings!$DZ$19:$EA$43,2,0),'Labor costs'!BQ$7=VLOOKUP('Labor costs'!$B183,Settings!$DZ$19:$EC$43,4,0)),Inputs!$CP21,0))</f>
        <v>0</v>
      </c>
      <c r="BR183" s="203">
        <f>IF(BQ183&gt;0,BQ183,IF(AND(BR$4=VLOOKUP($B183,Settings!$DZ$19:$EA$43,2,0),'Labor costs'!BR$7=VLOOKUP('Labor costs'!$B183,Settings!$DZ$19:$EC$43,4,0)),Inputs!$CP21,0))</f>
        <v>0</v>
      </c>
      <c r="BS183" s="203">
        <f>IF(BR183&gt;0,BR183,IF(AND(BS$4=VLOOKUP($B183,Settings!$DZ$19:$EA$43,2,0),'Labor costs'!BS$7=VLOOKUP('Labor costs'!$B183,Settings!$DZ$19:$EC$43,4,0)),Inputs!$CP21,0))</f>
        <v>0</v>
      </c>
      <c r="BT183" s="203">
        <f>IF(BS183&gt;0,BS183,IF(AND(BT$4=VLOOKUP($B183,Settings!$DZ$19:$EA$43,2,0),'Labor costs'!BT$7=VLOOKUP('Labor costs'!$B183,Settings!$DZ$19:$EC$43,4,0)),Inputs!$CP21,0))</f>
        <v>0</v>
      </c>
      <c r="BU183" s="203">
        <f>IF(BT183&gt;0,BT183,IF(AND(BU$4=VLOOKUP($B183,Settings!$DZ$19:$EA$43,2,0),'Labor costs'!BU$7=VLOOKUP('Labor costs'!$B183,Settings!$DZ$19:$EC$43,4,0)),Inputs!$CP21,0))</f>
        <v>0</v>
      </c>
      <c r="BV183" s="203">
        <f>IF(BU183&gt;0,BU183,IF(AND(BV$4=VLOOKUP($B183,Settings!$DZ$19:$EA$43,2,0),'Labor costs'!BV$7=VLOOKUP('Labor costs'!$B183,Settings!$DZ$19:$EC$43,4,0)),Inputs!$CP21,0))</f>
        <v>0</v>
      </c>
      <c r="BW183" s="203">
        <f>IF(BV183&gt;0,BV183,IF(AND(BW$4=VLOOKUP($B183,Settings!$DZ$19:$EA$43,2,0),'Labor costs'!BW$7=VLOOKUP('Labor costs'!$B183,Settings!$DZ$19:$EC$43,4,0)),Inputs!$CP21,0))</f>
        <v>0</v>
      </c>
      <c r="BX183" s="203">
        <f>IF(BW183&gt;0,BW183,IF(AND(BX$4=VLOOKUP($B183,Settings!$DZ$19:$EA$43,2,0),'Labor costs'!BX$7=VLOOKUP('Labor costs'!$B183,Settings!$DZ$19:$EC$43,4,0)),Inputs!$CP21,0))</f>
        <v>0</v>
      </c>
      <c r="BY183" s="203">
        <f>IF(BX183&gt;0,BX183,IF(AND(BY$4=VLOOKUP($B183,Settings!$DZ$19:$EA$43,2,0),'Labor costs'!BY$7=VLOOKUP('Labor costs'!$B183,Settings!$DZ$19:$EC$43,4,0)),Inputs!$CP21,0))</f>
        <v>0</v>
      </c>
      <c r="BZ183" s="203">
        <f>IF(BY183&gt;0,BY183,IF(AND(BZ$4=VLOOKUP($B183,Settings!$DZ$19:$EA$43,2,0),'Labor costs'!BZ$7=VLOOKUP('Labor costs'!$B183,Settings!$DZ$19:$EC$43,4,0)),Inputs!$CP21,0))</f>
        <v>0</v>
      </c>
      <c r="CA183" s="203">
        <f>IF(BZ183&gt;0,BZ183,IF(AND(CA$4=VLOOKUP($B183,Settings!$DZ$19:$EA$43,2,0),'Labor costs'!CA$7=VLOOKUP('Labor costs'!$B183,Settings!$DZ$19:$EC$43,4,0)),Inputs!$CP21,0))</f>
        <v>0</v>
      </c>
      <c r="CB183" s="203">
        <f>IF(CA183&gt;0,CA183,IF(AND(CB$4=VLOOKUP($B183,Settings!$DZ$19:$EA$43,2,0),'Labor costs'!CB$7=VLOOKUP('Labor costs'!$B183,Settings!$DZ$19:$EC$43,4,0)),Inputs!$CP21,0))</f>
        <v>0</v>
      </c>
      <c r="CC183" s="203">
        <f>IF(CB183&gt;0,CB183,IF(AND(CC$4=VLOOKUP($B183,Settings!$DZ$19:$EA$43,2,0),'Labor costs'!CC$7=VLOOKUP('Labor costs'!$B183,Settings!$DZ$19:$EC$43,4,0)),Inputs!$CP21,0))</f>
        <v>0</v>
      </c>
      <c r="CD183" s="203">
        <f>IF(CC183&gt;0,CC183,IF(AND(CD$4=VLOOKUP($B183,Settings!$DZ$19:$EA$43,2,0),'Labor costs'!CD$7=VLOOKUP('Labor costs'!$B183,Settings!$DZ$19:$EC$43,4,0)),Inputs!$CP21,0))</f>
        <v>0</v>
      </c>
      <c r="CE183" s="203">
        <f>IF(CD183&gt;0,CD183,IF(AND(CE$4=VLOOKUP($B183,Settings!$DZ$19:$EA$43,2,0),'Labor costs'!CE$7=VLOOKUP('Labor costs'!$B183,Settings!$DZ$19:$EC$43,4,0)),Inputs!$CP21,0))</f>
        <v>0</v>
      </c>
      <c r="CF183" s="203">
        <f>IF(CE183&gt;0,CE183,IF(AND(CF$4=VLOOKUP($B183,Settings!$DZ$19:$EA$43,2,0),'Labor costs'!CF$7=VLOOKUP('Labor costs'!$B183,Settings!$DZ$19:$EC$43,4,0)),Inputs!$CP21,0))</f>
        <v>0</v>
      </c>
      <c r="CG183" s="203">
        <f>IF(CF183&gt;0,CF183,IF(AND(CG$4=VLOOKUP($B183,Settings!$DZ$19:$EA$43,2,0),'Labor costs'!CG$7=VLOOKUP('Labor costs'!$B183,Settings!$DZ$19:$EC$43,4,0)),Inputs!$CP21,0))</f>
        <v>0</v>
      </c>
      <c r="CH183" s="203">
        <f>IF(CG183&gt;0,CG183,IF(AND(CH$4=VLOOKUP($B183,Settings!$DZ$19:$EA$43,2,0),'Labor costs'!CH$7=VLOOKUP('Labor costs'!$B183,Settings!$DZ$19:$EC$43,4,0)),Inputs!$CP21,0))</f>
        <v>0</v>
      </c>
      <c r="CI183" s="203">
        <f>IF(CH183&gt;0,CH183,IF(AND(CI$4=VLOOKUP($B183,Settings!$DZ$19:$EA$43,2,0),'Labor costs'!CI$7=VLOOKUP('Labor costs'!$B183,Settings!$DZ$19:$EC$43,4,0)),Inputs!$CP21,0))</f>
        <v>0</v>
      </c>
      <c r="CJ183" s="203">
        <f>IF(CI183&gt;0,CI183,IF(AND(CJ$4=VLOOKUP($B183,Settings!$DZ$19:$EA$43,2,0),'Labor costs'!CJ$7=VLOOKUP('Labor costs'!$B183,Settings!$DZ$19:$EC$43,4,0)),Inputs!$CP21,0))</f>
        <v>0</v>
      </c>
      <c r="CK183" s="203">
        <f>IF(CJ183&gt;0,CJ183,IF(AND(CK$4=VLOOKUP($B183,Settings!$DZ$19:$EA$43,2,0),'Labor costs'!CK$7=VLOOKUP('Labor costs'!$B183,Settings!$DZ$19:$EC$43,4,0)),Inputs!$CP21,0))</f>
        <v>0</v>
      </c>
      <c r="CL183" s="203">
        <f>IF(CK183&gt;0,CK183,IF(AND(CL$4=VLOOKUP($B183,Settings!$DZ$19:$EA$43,2,0),'Labor costs'!CL$7=VLOOKUP('Labor costs'!$B183,Settings!$DZ$19:$EC$43,4,0)),Inputs!$CP21,0))</f>
        <v>0</v>
      </c>
      <c r="CM183" s="203">
        <f>IF(CL183&gt;0,CL183,IF(AND(CM$4=VLOOKUP($B183,Settings!$DZ$19:$EA$43,2,0),'Labor costs'!CM$7=VLOOKUP('Labor costs'!$B183,Settings!$DZ$19:$EC$43,4,0)),Inputs!$CP21,0))</f>
        <v>0</v>
      </c>
    </row>
    <row r="184" spans="2:91" hidden="1" x14ac:dyDescent="0.2">
      <c r="B184" s="205">
        <f>Inputs!CJ22</f>
        <v>0</v>
      </c>
      <c r="C184" s="204"/>
      <c r="D184" s="204"/>
      <c r="E184" s="204"/>
      <c r="F184" s="204"/>
      <c r="G184" s="204"/>
      <c r="H184" s="204"/>
      <c r="I184" s="204"/>
      <c r="J184" s="204"/>
      <c r="K184" s="204"/>
      <c r="L184" s="204"/>
      <c r="M184" s="204"/>
      <c r="N184" s="204"/>
      <c r="O184" s="204"/>
      <c r="P184" s="204"/>
      <c r="Q184" s="204"/>
      <c r="R184" s="204"/>
      <c r="S184" s="204"/>
      <c r="T184" s="204"/>
      <c r="U184" s="204"/>
      <c r="V184" s="204"/>
      <c r="W184" s="204"/>
      <c r="X184" s="204"/>
      <c r="Y184" s="204"/>
      <c r="Z184" s="204"/>
      <c r="AA184" s="204"/>
      <c r="AB184" s="204"/>
      <c r="AC184" s="204"/>
      <c r="AD184" s="204"/>
      <c r="AF184" s="203">
        <f>IF(AE184&gt;0,AE184,IF(AND(AF$4=VLOOKUP($B184,Settings!$DZ$19:$EA$43,2,0),'Labor costs'!AF$7=VLOOKUP('Labor costs'!$B184,Settings!$DZ$19:$EC$43,4,0)),Inputs!$CP22,0))</f>
        <v>0</v>
      </c>
      <c r="AG184" s="203">
        <f>IF(AF184&gt;0,AF184,IF(AND(AG$4=VLOOKUP($B184,Settings!$DZ$19:$EA$43,2,0),'Labor costs'!AG$7=VLOOKUP('Labor costs'!$B184,Settings!$DZ$19:$EC$43,4,0)),Inputs!$CP22,0))</f>
        <v>0</v>
      </c>
      <c r="AH184" s="203">
        <f>IF(AG184&gt;0,AG184,IF(AND(AH$4=VLOOKUP($B184,Settings!$DZ$19:$EA$43,2,0),'Labor costs'!AH$7=VLOOKUP('Labor costs'!$B184,Settings!$DZ$19:$EC$43,4,0)),Inputs!$CP22,0))</f>
        <v>0</v>
      </c>
      <c r="AI184" s="203">
        <f>IF(AH184&gt;0,AH184,IF(AND(AI$4=VLOOKUP($B184,Settings!$DZ$19:$EA$43,2,0),'Labor costs'!AI$7=VLOOKUP('Labor costs'!$B184,Settings!$DZ$19:$EC$43,4,0)),Inputs!$CP22,0))</f>
        <v>0</v>
      </c>
      <c r="AJ184" s="203">
        <f>IF(AI184&gt;0,AI184,IF(AND(AJ$4=VLOOKUP($B184,Settings!$DZ$19:$EA$43,2,0),'Labor costs'!AJ$7=VLOOKUP('Labor costs'!$B184,Settings!$DZ$19:$EC$43,4,0)),Inputs!$CP22,0))</f>
        <v>0</v>
      </c>
      <c r="AK184" s="203">
        <f>IF(AJ184&gt;0,AJ184,IF(AND(AK$4=VLOOKUP($B184,Settings!$DZ$19:$EA$43,2,0),'Labor costs'!AK$7=VLOOKUP('Labor costs'!$B184,Settings!$DZ$19:$EC$43,4,0)),Inputs!$CP22,0))</f>
        <v>0</v>
      </c>
      <c r="AL184" s="203">
        <f>IF(AK184&gt;0,AK184,IF(AND(AL$4=VLOOKUP($B184,Settings!$DZ$19:$EA$43,2,0),'Labor costs'!AL$7=VLOOKUP('Labor costs'!$B184,Settings!$DZ$19:$EC$43,4,0)),Inputs!$CP22,0))</f>
        <v>0</v>
      </c>
      <c r="AM184" s="203">
        <f>IF(AL184&gt;0,AL184,IF(AND(AM$4=VLOOKUP($B184,Settings!$DZ$19:$EA$43,2,0),'Labor costs'!AM$7=VLOOKUP('Labor costs'!$B184,Settings!$DZ$19:$EC$43,4,0)),Inputs!$CP22,0))</f>
        <v>0</v>
      </c>
      <c r="AN184" s="203">
        <f>IF(AM184&gt;0,AM184,IF(AND(AN$4=VLOOKUP($B184,Settings!$DZ$19:$EA$43,2,0),'Labor costs'!AN$7=VLOOKUP('Labor costs'!$B184,Settings!$DZ$19:$EC$43,4,0)),Inputs!$CP22,0))</f>
        <v>0</v>
      </c>
      <c r="AO184" s="203">
        <f>IF(AN184&gt;0,AN184,IF(AND(AO$4=VLOOKUP($B184,Settings!$DZ$19:$EA$43,2,0),'Labor costs'!AO$7=VLOOKUP('Labor costs'!$B184,Settings!$DZ$19:$EC$43,4,0)),Inputs!$CP22,0))</f>
        <v>0</v>
      </c>
      <c r="AP184" s="203">
        <f>IF(AO184&gt;0,AO184,IF(AND(AP$4=VLOOKUP($B184,Settings!$DZ$19:$EA$43,2,0),'Labor costs'!AP$7=VLOOKUP('Labor costs'!$B184,Settings!$DZ$19:$EC$43,4,0)),Inputs!$CP22,0))</f>
        <v>0</v>
      </c>
      <c r="AQ184" s="203">
        <f>IF(AP184&gt;0,AP184,IF(AND(AQ$4=VLOOKUP($B184,Settings!$DZ$19:$EA$43,2,0),'Labor costs'!AQ$7=VLOOKUP('Labor costs'!$B184,Settings!$DZ$19:$EC$43,4,0)),Inputs!$CP22,0))</f>
        <v>0</v>
      </c>
      <c r="AR184" s="203">
        <f>IF(AQ184&gt;0,AQ184,IF(AND(AR$4=VLOOKUP($B184,Settings!$DZ$19:$EA$43,2,0),'Labor costs'!AR$7=VLOOKUP('Labor costs'!$B184,Settings!$DZ$19:$EC$43,4,0)),Inputs!$CP22,0))</f>
        <v>0</v>
      </c>
      <c r="AS184" s="203">
        <f>IF(AR184&gt;0,AR184,IF(AND(AS$4=VLOOKUP($B184,Settings!$DZ$19:$EA$43,2,0),'Labor costs'!AS$7=VLOOKUP('Labor costs'!$B184,Settings!$DZ$19:$EC$43,4,0)),Inputs!$CP22,0))</f>
        <v>0</v>
      </c>
      <c r="AT184" s="203">
        <f>IF(AS184&gt;0,AS184,IF(AND(AT$4=VLOOKUP($B184,Settings!$DZ$19:$EA$43,2,0),'Labor costs'!AT$7=VLOOKUP('Labor costs'!$B184,Settings!$DZ$19:$EC$43,4,0)),Inputs!$CP22,0))</f>
        <v>0</v>
      </c>
      <c r="AU184" s="203">
        <f>IF(AT184&gt;0,AT184,IF(AND(AU$4=VLOOKUP($B184,Settings!$DZ$19:$EA$43,2,0),'Labor costs'!AU$7=VLOOKUP('Labor costs'!$B184,Settings!$DZ$19:$EC$43,4,0)),Inputs!$CP22,0))</f>
        <v>0</v>
      </c>
      <c r="AV184" s="203">
        <f>IF(AU184&gt;0,AU184,IF(AND(AV$4=VLOOKUP($B184,Settings!$DZ$19:$EA$43,2,0),'Labor costs'!AV$7=VLOOKUP('Labor costs'!$B184,Settings!$DZ$19:$EC$43,4,0)),Inputs!$CP22,0))</f>
        <v>0</v>
      </c>
      <c r="AW184" s="203">
        <f>IF(AV184&gt;0,AV184,IF(AND(AW$4=VLOOKUP($B184,Settings!$DZ$19:$EA$43,2,0),'Labor costs'!AW$7=VLOOKUP('Labor costs'!$B184,Settings!$DZ$19:$EC$43,4,0)),Inputs!$CP22,0))</f>
        <v>0</v>
      </c>
      <c r="AX184" s="203">
        <f>IF(AW184&gt;0,AW184,IF(AND(AX$4=VLOOKUP($B184,Settings!$DZ$19:$EA$43,2,0),'Labor costs'!AX$7=VLOOKUP('Labor costs'!$B184,Settings!$DZ$19:$EC$43,4,0)),Inputs!$CP22,0))</f>
        <v>0</v>
      </c>
      <c r="AY184" s="203">
        <f>IF(AX184&gt;0,AX184,IF(AND(AY$4=VLOOKUP($B184,Settings!$DZ$19:$EA$43,2,0),'Labor costs'!AY$7=VLOOKUP('Labor costs'!$B184,Settings!$DZ$19:$EC$43,4,0)),Inputs!$CP22,0))</f>
        <v>0</v>
      </c>
      <c r="AZ184" s="203">
        <f>IF(AY184&gt;0,AY184,IF(AND(AZ$4=VLOOKUP($B184,Settings!$DZ$19:$EA$43,2,0),'Labor costs'!AZ$7=VLOOKUP('Labor costs'!$B184,Settings!$DZ$19:$EC$43,4,0)),Inputs!$CP22,0))</f>
        <v>0</v>
      </c>
      <c r="BA184" s="203">
        <f>IF(AZ184&gt;0,AZ184,IF(AND(BA$4=VLOOKUP($B184,Settings!$DZ$19:$EA$43,2,0),'Labor costs'!BA$7=VLOOKUP('Labor costs'!$B184,Settings!$DZ$19:$EC$43,4,0)),Inputs!$CP22,0))</f>
        <v>0</v>
      </c>
      <c r="BB184" s="203">
        <f>IF(BA184&gt;0,BA184,IF(AND(BB$4=VLOOKUP($B184,Settings!$DZ$19:$EA$43,2,0),'Labor costs'!BB$7=VLOOKUP('Labor costs'!$B184,Settings!$DZ$19:$EC$43,4,0)),Inputs!$CP22,0))</f>
        <v>0</v>
      </c>
      <c r="BC184" s="203">
        <f>IF(BB184&gt;0,BB184,IF(AND(BC$4=VLOOKUP($B184,Settings!$DZ$19:$EA$43,2,0),'Labor costs'!BC$7=VLOOKUP('Labor costs'!$B184,Settings!$DZ$19:$EC$43,4,0)),Inputs!$CP22,0))</f>
        <v>0</v>
      </c>
      <c r="BD184" s="203">
        <f>IF(BC184&gt;0,BC184,IF(AND(BD$4=VLOOKUP($B184,Settings!$DZ$19:$EA$43,2,0),'Labor costs'!BD$7=VLOOKUP('Labor costs'!$B184,Settings!$DZ$19:$EC$43,4,0)),Inputs!$CP22,0))</f>
        <v>0</v>
      </c>
      <c r="BE184" s="203">
        <f>IF(BD184&gt;0,BD184,IF(AND(BE$4=VLOOKUP($B184,Settings!$DZ$19:$EA$43,2,0),'Labor costs'!BE$7=VLOOKUP('Labor costs'!$B184,Settings!$DZ$19:$EC$43,4,0)),Inputs!$CP22,0))</f>
        <v>0</v>
      </c>
      <c r="BF184" s="203">
        <f>IF(BE184&gt;0,BE184,IF(AND(BF$4=VLOOKUP($B184,Settings!$DZ$19:$EA$43,2,0),'Labor costs'!BF$7=VLOOKUP('Labor costs'!$B184,Settings!$DZ$19:$EC$43,4,0)),Inputs!$CP22,0))</f>
        <v>0</v>
      </c>
      <c r="BG184" s="203">
        <f>IF(BF184&gt;0,BF184,IF(AND(BG$4=VLOOKUP($B184,Settings!$DZ$19:$EA$43,2,0),'Labor costs'!BG$7=VLOOKUP('Labor costs'!$B184,Settings!$DZ$19:$EC$43,4,0)),Inputs!$CP22,0))</f>
        <v>0</v>
      </c>
      <c r="BH184" s="203">
        <f>IF(BG184&gt;0,BG184,IF(AND(BH$4=VLOOKUP($B184,Settings!$DZ$19:$EA$43,2,0),'Labor costs'!BH$7=VLOOKUP('Labor costs'!$B184,Settings!$DZ$19:$EC$43,4,0)),Inputs!$CP22,0))</f>
        <v>0</v>
      </c>
      <c r="BI184" s="203">
        <f>IF(BH184&gt;0,BH184,IF(AND(BI$4=VLOOKUP($B184,Settings!$DZ$19:$EA$43,2,0),'Labor costs'!BI$7=VLOOKUP('Labor costs'!$B184,Settings!$DZ$19:$EC$43,4,0)),Inputs!$CP22,0))</f>
        <v>0</v>
      </c>
      <c r="BJ184" s="203">
        <f>IF(BI184&gt;0,BI184,IF(AND(BJ$4=VLOOKUP($B184,Settings!$DZ$19:$EA$43,2,0),'Labor costs'!BJ$7=VLOOKUP('Labor costs'!$B184,Settings!$DZ$19:$EC$43,4,0)),Inputs!$CP22,0))</f>
        <v>0</v>
      </c>
      <c r="BK184" s="203">
        <f>IF(BJ184&gt;0,BJ184,IF(AND(BK$4=VLOOKUP($B184,Settings!$DZ$19:$EA$43,2,0),'Labor costs'!BK$7=VLOOKUP('Labor costs'!$B184,Settings!$DZ$19:$EC$43,4,0)),Inputs!$CP22,0))</f>
        <v>0</v>
      </c>
      <c r="BL184" s="203">
        <f>IF(BK184&gt;0,BK184,IF(AND(BL$4=VLOOKUP($B184,Settings!$DZ$19:$EA$43,2,0),'Labor costs'!BL$7=VLOOKUP('Labor costs'!$B184,Settings!$DZ$19:$EC$43,4,0)),Inputs!$CP22,0))</f>
        <v>0</v>
      </c>
      <c r="BM184" s="203">
        <f>IF(BL184&gt;0,BL184,IF(AND(BM$4=VLOOKUP($B184,Settings!$DZ$19:$EA$43,2,0),'Labor costs'!BM$7=VLOOKUP('Labor costs'!$B184,Settings!$DZ$19:$EC$43,4,0)),Inputs!$CP22,0))</f>
        <v>0</v>
      </c>
      <c r="BN184" s="203">
        <f>IF(BM184&gt;0,BM184,IF(AND(BN$4=VLOOKUP($B184,Settings!$DZ$19:$EA$43,2,0),'Labor costs'!BN$7=VLOOKUP('Labor costs'!$B184,Settings!$DZ$19:$EC$43,4,0)),Inputs!$CP22,0))</f>
        <v>0</v>
      </c>
      <c r="BO184" s="203">
        <f>IF(BN184&gt;0,BN184,IF(AND(BO$4=VLOOKUP($B184,Settings!$DZ$19:$EA$43,2,0),'Labor costs'!BO$7=VLOOKUP('Labor costs'!$B184,Settings!$DZ$19:$EC$43,4,0)),Inputs!$CP22,0))</f>
        <v>0</v>
      </c>
      <c r="BP184" s="203">
        <f>IF(BO184&gt;0,BO184,IF(AND(BP$4=VLOOKUP($B184,Settings!$DZ$19:$EA$43,2,0),'Labor costs'!BP$7=VLOOKUP('Labor costs'!$B184,Settings!$DZ$19:$EC$43,4,0)),Inputs!$CP22,0))</f>
        <v>0</v>
      </c>
      <c r="BQ184" s="203">
        <f>IF(BP184&gt;0,BP184,IF(AND(BQ$4=VLOOKUP($B184,Settings!$DZ$19:$EA$43,2,0),'Labor costs'!BQ$7=VLOOKUP('Labor costs'!$B184,Settings!$DZ$19:$EC$43,4,0)),Inputs!$CP22,0))</f>
        <v>0</v>
      </c>
      <c r="BR184" s="203">
        <f>IF(BQ184&gt;0,BQ184,IF(AND(BR$4=VLOOKUP($B184,Settings!$DZ$19:$EA$43,2,0),'Labor costs'!BR$7=VLOOKUP('Labor costs'!$B184,Settings!$DZ$19:$EC$43,4,0)),Inputs!$CP22,0))</f>
        <v>0</v>
      </c>
      <c r="BS184" s="203">
        <f>IF(BR184&gt;0,BR184,IF(AND(BS$4=VLOOKUP($B184,Settings!$DZ$19:$EA$43,2,0),'Labor costs'!BS$7=VLOOKUP('Labor costs'!$B184,Settings!$DZ$19:$EC$43,4,0)),Inputs!$CP22,0))</f>
        <v>0</v>
      </c>
      <c r="BT184" s="203">
        <f>IF(BS184&gt;0,BS184,IF(AND(BT$4=VLOOKUP($B184,Settings!$DZ$19:$EA$43,2,0),'Labor costs'!BT$7=VLOOKUP('Labor costs'!$B184,Settings!$DZ$19:$EC$43,4,0)),Inputs!$CP22,0))</f>
        <v>0</v>
      </c>
      <c r="BU184" s="203">
        <f>IF(BT184&gt;0,BT184,IF(AND(BU$4=VLOOKUP($B184,Settings!$DZ$19:$EA$43,2,0),'Labor costs'!BU$7=VLOOKUP('Labor costs'!$B184,Settings!$DZ$19:$EC$43,4,0)),Inputs!$CP22,0))</f>
        <v>0</v>
      </c>
      <c r="BV184" s="203">
        <f>IF(BU184&gt;0,BU184,IF(AND(BV$4=VLOOKUP($B184,Settings!$DZ$19:$EA$43,2,0),'Labor costs'!BV$7=VLOOKUP('Labor costs'!$B184,Settings!$DZ$19:$EC$43,4,0)),Inputs!$CP22,0))</f>
        <v>0</v>
      </c>
      <c r="BW184" s="203">
        <f>IF(BV184&gt;0,BV184,IF(AND(BW$4=VLOOKUP($B184,Settings!$DZ$19:$EA$43,2,0),'Labor costs'!BW$7=VLOOKUP('Labor costs'!$B184,Settings!$DZ$19:$EC$43,4,0)),Inputs!$CP22,0))</f>
        <v>0</v>
      </c>
      <c r="BX184" s="203">
        <f>IF(BW184&gt;0,BW184,IF(AND(BX$4=VLOOKUP($B184,Settings!$DZ$19:$EA$43,2,0),'Labor costs'!BX$7=VLOOKUP('Labor costs'!$B184,Settings!$DZ$19:$EC$43,4,0)),Inputs!$CP22,0))</f>
        <v>0</v>
      </c>
      <c r="BY184" s="203">
        <f>IF(BX184&gt;0,BX184,IF(AND(BY$4=VLOOKUP($B184,Settings!$DZ$19:$EA$43,2,0),'Labor costs'!BY$7=VLOOKUP('Labor costs'!$B184,Settings!$DZ$19:$EC$43,4,0)),Inputs!$CP22,0))</f>
        <v>0</v>
      </c>
      <c r="BZ184" s="203">
        <f>IF(BY184&gt;0,BY184,IF(AND(BZ$4=VLOOKUP($B184,Settings!$DZ$19:$EA$43,2,0),'Labor costs'!BZ$7=VLOOKUP('Labor costs'!$B184,Settings!$DZ$19:$EC$43,4,0)),Inputs!$CP22,0))</f>
        <v>0</v>
      </c>
      <c r="CA184" s="203">
        <f>IF(BZ184&gt;0,BZ184,IF(AND(CA$4=VLOOKUP($B184,Settings!$DZ$19:$EA$43,2,0),'Labor costs'!CA$7=VLOOKUP('Labor costs'!$B184,Settings!$DZ$19:$EC$43,4,0)),Inputs!$CP22,0))</f>
        <v>0</v>
      </c>
      <c r="CB184" s="203">
        <f>IF(CA184&gt;0,CA184,IF(AND(CB$4=VLOOKUP($B184,Settings!$DZ$19:$EA$43,2,0),'Labor costs'!CB$7=VLOOKUP('Labor costs'!$B184,Settings!$DZ$19:$EC$43,4,0)),Inputs!$CP22,0))</f>
        <v>0</v>
      </c>
      <c r="CC184" s="203">
        <f>IF(CB184&gt;0,CB184,IF(AND(CC$4=VLOOKUP($B184,Settings!$DZ$19:$EA$43,2,0),'Labor costs'!CC$7=VLOOKUP('Labor costs'!$B184,Settings!$DZ$19:$EC$43,4,0)),Inputs!$CP22,0))</f>
        <v>0</v>
      </c>
      <c r="CD184" s="203">
        <f>IF(CC184&gt;0,CC184,IF(AND(CD$4=VLOOKUP($B184,Settings!$DZ$19:$EA$43,2,0),'Labor costs'!CD$7=VLOOKUP('Labor costs'!$B184,Settings!$DZ$19:$EC$43,4,0)),Inputs!$CP22,0))</f>
        <v>0</v>
      </c>
      <c r="CE184" s="203">
        <f>IF(CD184&gt;0,CD184,IF(AND(CE$4=VLOOKUP($B184,Settings!$DZ$19:$EA$43,2,0),'Labor costs'!CE$7=VLOOKUP('Labor costs'!$B184,Settings!$DZ$19:$EC$43,4,0)),Inputs!$CP22,0))</f>
        <v>0</v>
      </c>
      <c r="CF184" s="203">
        <f>IF(CE184&gt;0,CE184,IF(AND(CF$4=VLOOKUP($B184,Settings!$DZ$19:$EA$43,2,0),'Labor costs'!CF$7=VLOOKUP('Labor costs'!$B184,Settings!$DZ$19:$EC$43,4,0)),Inputs!$CP22,0))</f>
        <v>0</v>
      </c>
      <c r="CG184" s="203">
        <f>IF(CF184&gt;0,CF184,IF(AND(CG$4=VLOOKUP($B184,Settings!$DZ$19:$EA$43,2,0),'Labor costs'!CG$7=VLOOKUP('Labor costs'!$B184,Settings!$DZ$19:$EC$43,4,0)),Inputs!$CP22,0))</f>
        <v>0</v>
      </c>
      <c r="CH184" s="203">
        <f>IF(CG184&gt;0,CG184,IF(AND(CH$4=VLOOKUP($B184,Settings!$DZ$19:$EA$43,2,0),'Labor costs'!CH$7=VLOOKUP('Labor costs'!$B184,Settings!$DZ$19:$EC$43,4,0)),Inputs!$CP22,0))</f>
        <v>0</v>
      </c>
      <c r="CI184" s="203">
        <f>IF(CH184&gt;0,CH184,IF(AND(CI$4=VLOOKUP($B184,Settings!$DZ$19:$EA$43,2,0),'Labor costs'!CI$7=VLOOKUP('Labor costs'!$B184,Settings!$DZ$19:$EC$43,4,0)),Inputs!$CP22,0))</f>
        <v>0</v>
      </c>
      <c r="CJ184" s="203">
        <f>IF(CI184&gt;0,CI184,IF(AND(CJ$4=VLOOKUP($B184,Settings!$DZ$19:$EA$43,2,0),'Labor costs'!CJ$7=VLOOKUP('Labor costs'!$B184,Settings!$DZ$19:$EC$43,4,0)),Inputs!$CP22,0))</f>
        <v>0</v>
      </c>
      <c r="CK184" s="203">
        <f>IF(CJ184&gt;0,CJ184,IF(AND(CK$4=VLOOKUP($B184,Settings!$DZ$19:$EA$43,2,0),'Labor costs'!CK$7=VLOOKUP('Labor costs'!$B184,Settings!$DZ$19:$EC$43,4,0)),Inputs!$CP22,0))</f>
        <v>0</v>
      </c>
      <c r="CL184" s="203">
        <f>IF(CK184&gt;0,CK184,IF(AND(CL$4=VLOOKUP($B184,Settings!$DZ$19:$EA$43,2,0),'Labor costs'!CL$7=VLOOKUP('Labor costs'!$B184,Settings!$DZ$19:$EC$43,4,0)),Inputs!$CP22,0))</f>
        <v>0</v>
      </c>
      <c r="CM184" s="203">
        <f>IF(CL184&gt;0,CL184,IF(AND(CM$4=VLOOKUP($B184,Settings!$DZ$19:$EA$43,2,0),'Labor costs'!CM$7=VLOOKUP('Labor costs'!$B184,Settings!$DZ$19:$EC$43,4,0)),Inputs!$CP22,0))</f>
        <v>0</v>
      </c>
    </row>
    <row r="185" spans="2:91" hidden="1" x14ac:dyDescent="0.2">
      <c r="B185" s="205">
        <f>Inputs!CJ23</f>
        <v>0</v>
      </c>
      <c r="C185" s="204"/>
      <c r="D185" s="204"/>
      <c r="E185" s="204"/>
      <c r="F185" s="204"/>
      <c r="G185" s="204"/>
      <c r="H185" s="204"/>
      <c r="I185" s="204"/>
      <c r="J185" s="204"/>
      <c r="K185" s="204"/>
      <c r="L185" s="204"/>
      <c r="M185" s="204"/>
      <c r="N185" s="204"/>
      <c r="O185" s="204"/>
      <c r="P185" s="204"/>
      <c r="Q185" s="204"/>
      <c r="R185" s="204"/>
      <c r="S185" s="204"/>
      <c r="T185" s="204"/>
      <c r="U185" s="204"/>
      <c r="V185" s="204"/>
      <c r="W185" s="204"/>
      <c r="X185" s="204"/>
      <c r="Y185" s="204"/>
      <c r="Z185" s="204"/>
      <c r="AA185" s="204"/>
      <c r="AB185" s="204"/>
      <c r="AC185" s="204"/>
      <c r="AD185" s="204"/>
      <c r="AF185" s="203">
        <f>IF(AE185&gt;0,AE185,IF(AND(AF$4=VLOOKUP($B185,Settings!$DZ$19:$EA$43,2,0),'Labor costs'!AF$7=VLOOKUP('Labor costs'!$B185,Settings!$DZ$19:$EC$43,4,0)),Inputs!$CP23,0))</f>
        <v>0</v>
      </c>
      <c r="AG185" s="203">
        <f>IF(AF185&gt;0,AF185,IF(AND(AG$4=VLOOKUP($B185,Settings!$DZ$19:$EA$43,2,0),'Labor costs'!AG$7=VLOOKUP('Labor costs'!$B185,Settings!$DZ$19:$EC$43,4,0)),Inputs!$CP23,0))</f>
        <v>0</v>
      </c>
      <c r="AH185" s="203">
        <f>IF(AG185&gt;0,AG185,IF(AND(AH$4=VLOOKUP($B185,Settings!$DZ$19:$EA$43,2,0),'Labor costs'!AH$7=VLOOKUP('Labor costs'!$B185,Settings!$DZ$19:$EC$43,4,0)),Inputs!$CP23,0))</f>
        <v>0</v>
      </c>
      <c r="AI185" s="203">
        <f>IF(AH185&gt;0,AH185,IF(AND(AI$4=VLOOKUP($B185,Settings!$DZ$19:$EA$43,2,0),'Labor costs'!AI$7=VLOOKUP('Labor costs'!$B185,Settings!$DZ$19:$EC$43,4,0)),Inputs!$CP23,0))</f>
        <v>0</v>
      </c>
      <c r="AJ185" s="203">
        <f>IF(AI185&gt;0,AI185,IF(AND(AJ$4=VLOOKUP($B185,Settings!$DZ$19:$EA$43,2,0),'Labor costs'!AJ$7=VLOOKUP('Labor costs'!$B185,Settings!$DZ$19:$EC$43,4,0)),Inputs!$CP23,0))</f>
        <v>0</v>
      </c>
      <c r="AK185" s="203">
        <f>IF(AJ185&gt;0,AJ185,IF(AND(AK$4=VLOOKUP($B185,Settings!$DZ$19:$EA$43,2,0),'Labor costs'!AK$7=VLOOKUP('Labor costs'!$B185,Settings!$DZ$19:$EC$43,4,0)),Inputs!$CP23,0))</f>
        <v>0</v>
      </c>
      <c r="AL185" s="203">
        <f>IF(AK185&gt;0,AK185,IF(AND(AL$4=VLOOKUP($B185,Settings!$DZ$19:$EA$43,2,0),'Labor costs'!AL$7=VLOOKUP('Labor costs'!$B185,Settings!$DZ$19:$EC$43,4,0)),Inputs!$CP23,0))</f>
        <v>0</v>
      </c>
      <c r="AM185" s="203">
        <f>IF(AL185&gt;0,AL185,IF(AND(AM$4=VLOOKUP($B185,Settings!$DZ$19:$EA$43,2,0),'Labor costs'!AM$7=VLOOKUP('Labor costs'!$B185,Settings!$DZ$19:$EC$43,4,0)),Inputs!$CP23,0))</f>
        <v>0</v>
      </c>
      <c r="AN185" s="203">
        <f>IF(AM185&gt;0,AM185,IF(AND(AN$4=VLOOKUP($B185,Settings!$DZ$19:$EA$43,2,0),'Labor costs'!AN$7=VLOOKUP('Labor costs'!$B185,Settings!$DZ$19:$EC$43,4,0)),Inputs!$CP23,0))</f>
        <v>0</v>
      </c>
      <c r="AO185" s="203">
        <f>IF(AN185&gt;0,AN185,IF(AND(AO$4=VLOOKUP($B185,Settings!$DZ$19:$EA$43,2,0),'Labor costs'!AO$7=VLOOKUP('Labor costs'!$B185,Settings!$DZ$19:$EC$43,4,0)),Inputs!$CP23,0))</f>
        <v>0</v>
      </c>
      <c r="AP185" s="203">
        <f>IF(AO185&gt;0,AO185,IF(AND(AP$4=VLOOKUP($B185,Settings!$DZ$19:$EA$43,2,0),'Labor costs'!AP$7=VLOOKUP('Labor costs'!$B185,Settings!$DZ$19:$EC$43,4,0)),Inputs!$CP23,0))</f>
        <v>0</v>
      </c>
      <c r="AQ185" s="203">
        <f>IF(AP185&gt;0,AP185,IF(AND(AQ$4=VLOOKUP($B185,Settings!$DZ$19:$EA$43,2,0),'Labor costs'!AQ$7=VLOOKUP('Labor costs'!$B185,Settings!$DZ$19:$EC$43,4,0)),Inputs!$CP23,0))</f>
        <v>0</v>
      </c>
      <c r="AR185" s="203">
        <f>IF(AQ185&gt;0,AQ185,IF(AND(AR$4=VLOOKUP($B185,Settings!$DZ$19:$EA$43,2,0),'Labor costs'!AR$7=VLOOKUP('Labor costs'!$B185,Settings!$DZ$19:$EC$43,4,0)),Inputs!$CP23,0))</f>
        <v>0</v>
      </c>
      <c r="AS185" s="203">
        <f>IF(AR185&gt;0,AR185,IF(AND(AS$4=VLOOKUP($B185,Settings!$DZ$19:$EA$43,2,0),'Labor costs'!AS$7=VLOOKUP('Labor costs'!$B185,Settings!$DZ$19:$EC$43,4,0)),Inputs!$CP23,0))</f>
        <v>0</v>
      </c>
      <c r="AT185" s="203">
        <f>IF(AS185&gt;0,AS185,IF(AND(AT$4=VLOOKUP($B185,Settings!$DZ$19:$EA$43,2,0),'Labor costs'!AT$7=VLOOKUP('Labor costs'!$B185,Settings!$DZ$19:$EC$43,4,0)),Inputs!$CP23,0))</f>
        <v>0</v>
      </c>
      <c r="AU185" s="203">
        <f>IF(AT185&gt;0,AT185,IF(AND(AU$4=VLOOKUP($B185,Settings!$DZ$19:$EA$43,2,0),'Labor costs'!AU$7=VLOOKUP('Labor costs'!$B185,Settings!$DZ$19:$EC$43,4,0)),Inputs!$CP23,0))</f>
        <v>0</v>
      </c>
      <c r="AV185" s="203">
        <f>IF(AU185&gt;0,AU185,IF(AND(AV$4=VLOOKUP($B185,Settings!$DZ$19:$EA$43,2,0),'Labor costs'!AV$7=VLOOKUP('Labor costs'!$B185,Settings!$DZ$19:$EC$43,4,0)),Inputs!$CP23,0))</f>
        <v>0</v>
      </c>
      <c r="AW185" s="203">
        <f>IF(AV185&gt;0,AV185,IF(AND(AW$4=VLOOKUP($B185,Settings!$DZ$19:$EA$43,2,0),'Labor costs'!AW$7=VLOOKUP('Labor costs'!$B185,Settings!$DZ$19:$EC$43,4,0)),Inputs!$CP23,0))</f>
        <v>0</v>
      </c>
      <c r="AX185" s="203">
        <f>IF(AW185&gt;0,AW185,IF(AND(AX$4=VLOOKUP($B185,Settings!$DZ$19:$EA$43,2,0),'Labor costs'!AX$7=VLOOKUP('Labor costs'!$B185,Settings!$DZ$19:$EC$43,4,0)),Inputs!$CP23,0))</f>
        <v>0</v>
      </c>
      <c r="AY185" s="203">
        <f>IF(AX185&gt;0,AX185,IF(AND(AY$4=VLOOKUP($B185,Settings!$DZ$19:$EA$43,2,0),'Labor costs'!AY$7=VLOOKUP('Labor costs'!$B185,Settings!$DZ$19:$EC$43,4,0)),Inputs!$CP23,0))</f>
        <v>0</v>
      </c>
      <c r="AZ185" s="203">
        <f>IF(AY185&gt;0,AY185,IF(AND(AZ$4=VLOOKUP($B185,Settings!$DZ$19:$EA$43,2,0),'Labor costs'!AZ$7=VLOOKUP('Labor costs'!$B185,Settings!$DZ$19:$EC$43,4,0)),Inputs!$CP23,0))</f>
        <v>0</v>
      </c>
      <c r="BA185" s="203">
        <f>IF(AZ185&gt;0,AZ185,IF(AND(BA$4=VLOOKUP($B185,Settings!$DZ$19:$EA$43,2,0),'Labor costs'!BA$7=VLOOKUP('Labor costs'!$B185,Settings!$DZ$19:$EC$43,4,0)),Inputs!$CP23,0))</f>
        <v>0</v>
      </c>
      <c r="BB185" s="203">
        <f>IF(BA185&gt;0,BA185,IF(AND(BB$4=VLOOKUP($B185,Settings!$DZ$19:$EA$43,2,0),'Labor costs'!BB$7=VLOOKUP('Labor costs'!$B185,Settings!$DZ$19:$EC$43,4,0)),Inputs!$CP23,0))</f>
        <v>0</v>
      </c>
      <c r="BC185" s="203">
        <f>IF(BB185&gt;0,BB185,IF(AND(BC$4=VLOOKUP($B185,Settings!$DZ$19:$EA$43,2,0),'Labor costs'!BC$7=VLOOKUP('Labor costs'!$B185,Settings!$DZ$19:$EC$43,4,0)),Inputs!$CP23,0))</f>
        <v>0</v>
      </c>
      <c r="BD185" s="203">
        <f>IF(BC185&gt;0,BC185,IF(AND(BD$4=VLOOKUP($B185,Settings!$DZ$19:$EA$43,2,0),'Labor costs'!BD$7=VLOOKUP('Labor costs'!$B185,Settings!$DZ$19:$EC$43,4,0)),Inputs!$CP23,0))</f>
        <v>0</v>
      </c>
      <c r="BE185" s="203">
        <f>IF(BD185&gt;0,BD185,IF(AND(BE$4=VLOOKUP($B185,Settings!$DZ$19:$EA$43,2,0),'Labor costs'!BE$7=VLOOKUP('Labor costs'!$B185,Settings!$DZ$19:$EC$43,4,0)),Inputs!$CP23,0))</f>
        <v>0</v>
      </c>
      <c r="BF185" s="203">
        <f>IF(BE185&gt;0,BE185,IF(AND(BF$4=VLOOKUP($B185,Settings!$DZ$19:$EA$43,2,0),'Labor costs'!BF$7=VLOOKUP('Labor costs'!$B185,Settings!$DZ$19:$EC$43,4,0)),Inputs!$CP23,0))</f>
        <v>0</v>
      </c>
      <c r="BG185" s="203">
        <f>IF(BF185&gt;0,BF185,IF(AND(BG$4=VLOOKUP($B185,Settings!$DZ$19:$EA$43,2,0),'Labor costs'!BG$7=VLOOKUP('Labor costs'!$B185,Settings!$DZ$19:$EC$43,4,0)),Inputs!$CP23,0))</f>
        <v>0</v>
      </c>
      <c r="BH185" s="203">
        <f>IF(BG185&gt;0,BG185,IF(AND(BH$4=VLOOKUP($B185,Settings!$DZ$19:$EA$43,2,0),'Labor costs'!BH$7=VLOOKUP('Labor costs'!$B185,Settings!$DZ$19:$EC$43,4,0)),Inputs!$CP23,0))</f>
        <v>0</v>
      </c>
      <c r="BI185" s="203">
        <f>IF(BH185&gt;0,BH185,IF(AND(BI$4=VLOOKUP($B185,Settings!$DZ$19:$EA$43,2,0),'Labor costs'!BI$7=VLOOKUP('Labor costs'!$B185,Settings!$DZ$19:$EC$43,4,0)),Inputs!$CP23,0))</f>
        <v>0</v>
      </c>
      <c r="BJ185" s="203">
        <f>IF(BI185&gt;0,BI185,IF(AND(BJ$4=VLOOKUP($B185,Settings!$DZ$19:$EA$43,2,0),'Labor costs'!BJ$7=VLOOKUP('Labor costs'!$B185,Settings!$DZ$19:$EC$43,4,0)),Inputs!$CP23,0))</f>
        <v>0</v>
      </c>
      <c r="BK185" s="203">
        <f>IF(BJ185&gt;0,BJ185,IF(AND(BK$4=VLOOKUP($B185,Settings!$DZ$19:$EA$43,2,0),'Labor costs'!BK$7=VLOOKUP('Labor costs'!$B185,Settings!$DZ$19:$EC$43,4,0)),Inputs!$CP23,0))</f>
        <v>0</v>
      </c>
      <c r="BL185" s="203">
        <f>IF(BK185&gt;0,BK185,IF(AND(BL$4=VLOOKUP($B185,Settings!$DZ$19:$EA$43,2,0),'Labor costs'!BL$7=VLOOKUP('Labor costs'!$B185,Settings!$DZ$19:$EC$43,4,0)),Inputs!$CP23,0))</f>
        <v>0</v>
      </c>
      <c r="BM185" s="203">
        <f>IF(BL185&gt;0,BL185,IF(AND(BM$4=VLOOKUP($B185,Settings!$DZ$19:$EA$43,2,0),'Labor costs'!BM$7=VLOOKUP('Labor costs'!$B185,Settings!$DZ$19:$EC$43,4,0)),Inputs!$CP23,0))</f>
        <v>0</v>
      </c>
      <c r="BN185" s="203">
        <f>IF(BM185&gt;0,BM185,IF(AND(BN$4=VLOOKUP($B185,Settings!$DZ$19:$EA$43,2,0),'Labor costs'!BN$7=VLOOKUP('Labor costs'!$B185,Settings!$DZ$19:$EC$43,4,0)),Inputs!$CP23,0))</f>
        <v>0</v>
      </c>
      <c r="BO185" s="203">
        <f>IF(BN185&gt;0,BN185,IF(AND(BO$4=VLOOKUP($B185,Settings!$DZ$19:$EA$43,2,0),'Labor costs'!BO$7=VLOOKUP('Labor costs'!$B185,Settings!$DZ$19:$EC$43,4,0)),Inputs!$CP23,0))</f>
        <v>0</v>
      </c>
      <c r="BP185" s="203">
        <f>IF(BO185&gt;0,BO185,IF(AND(BP$4=VLOOKUP($B185,Settings!$DZ$19:$EA$43,2,0),'Labor costs'!BP$7=VLOOKUP('Labor costs'!$B185,Settings!$DZ$19:$EC$43,4,0)),Inputs!$CP23,0))</f>
        <v>0</v>
      </c>
      <c r="BQ185" s="203">
        <f>IF(BP185&gt;0,BP185,IF(AND(BQ$4=VLOOKUP($B185,Settings!$DZ$19:$EA$43,2,0),'Labor costs'!BQ$7=VLOOKUP('Labor costs'!$B185,Settings!$DZ$19:$EC$43,4,0)),Inputs!$CP23,0))</f>
        <v>0</v>
      </c>
      <c r="BR185" s="203">
        <f>IF(BQ185&gt;0,BQ185,IF(AND(BR$4=VLOOKUP($B185,Settings!$DZ$19:$EA$43,2,0),'Labor costs'!BR$7=VLOOKUP('Labor costs'!$B185,Settings!$DZ$19:$EC$43,4,0)),Inputs!$CP23,0))</f>
        <v>0</v>
      </c>
      <c r="BS185" s="203">
        <f>IF(BR185&gt;0,BR185,IF(AND(BS$4=VLOOKUP($B185,Settings!$DZ$19:$EA$43,2,0),'Labor costs'!BS$7=VLOOKUP('Labor costs'!$B185,Settings!$DZ$19:$EC$43,4,0)),Inputs!$CP23,0))</f>
        <v>0</v>
      </c>
      <c r="BT185" s="203">
        <f>IF(BS185&gt;0,BS185,IF(AND(BT$4=VLOOKUP($B185,Settings!$DZ$19:$EA$43,2,0),'Labor costs'!BT$7=VLOOKUP('Labor costs'!$B185,Settings!$DZ$19:$EC$43,4,0)),Inputs!$CP23,0))</f>
        <v>0</v>
      </c>
      <c r="BU185" s="203">
        <f>IF(BT185&gt;0,BT185,IF(AND(BU$4=VLOOKUP($B185,Settings!$DZ$19:$EA$43,2,0),'Labor costs'!BU$7=VLOOKUP('Labor costs'!$B185,Settings!$DZ$19:$EC$43,4,0)),Inputs!$CP23,0))</f>
        <v>0</v>
      </c>
      <c r="BV185" s="203">
        <f>IF(BU185&gt;0,BU185,IF(AND(BV$4=VLOOKUP($B185,Settings!$DZ$19:$EA$43,2,0),'Labor costs'!BV$7=VLOOKUP('Labor costs'!$B185,Settings!$DZ$19:$EC$43,4,0)),Inputs!$CP23,0))</f>
        <v>0</v>
      </c>
      <c r="BW185" s="203">
        <f>IF(BV185&gt;0,BV185,IF(AND(BW$4=VLOOKUP($B185,Settings!$DZ$19:$EA$43,2,0),'Labor costs'!BW$7=VLOOKUP('Labor costs'!$B185,Settings!$DZ$19:$EC$43,4,0)),Inputs!$CP23,0))</f>
        <v>0</v>
      </c>
      <c r="BX185" s="203">
        <f>IF(BW185&gt;0,BW185,IF(AND(BX$4=VLOOKUP($B185,Settings!$DZ$19:$EA$43,2,0),'Labor costs'!BX$7=VLOOKUP('Labor costs'!$B185,Settings!$DZ$19:$EC$43,4,0)),Inputs!$CP23,0))</f>
        <v>0</v>
      </c>
      <c r="BY185" s="203">
        <f>IF(BX185&gt;0,BX185,IF(AND(BY$4=VLOOKUP($B185,Settings!$DZ$19:$EA$43,2,0),'Labor costs'!BY$7=VLOOKUP('Labor costs'!$B185,Settings!$DZ$19:$EC$43,4,0)),Inputs!$CP23,0))</f>
        <v>0</v>
      </c>
      <c r="BZ185" s="203">
        <f>IF(BY185&gt;0,BY185,IF(AND(BZ$4=VLOOKUP($B185,Settings!$DZ$19:$EA$43,2,0),'Labor costs'!BZ$7=VLOOKUP('Labor costs'!$B185,Settings!$DZ$19:$EC$43,4,0)),Inputs!$CP23,0))</f>
        <v>0</v>
      </c>
      <c r="CA185" s="203">
        <f>IF(BZ185&gt;0,BZ185,IF(AND(CA$4=VLOOKUP($B185,Settings!$DZ$19:$EA$43,2,0),'Labor costs'!CA$7=VLOOKUP('Labor costs'!$B185,Settings!$DZ$19:$EC$43,4,0)),Inputs!$CP23,0))</f>
        <v>0</v>
      </c>
      <c r="CB185" s="203">
        <f>IF(CA185&gt;0,CA185,IF(AND(CB$4=VLOOKUP($B185,Settings!$DZ$19:$EA$43,2,0),'Labor costs'!CB$7=VLOOKUP('Labor costs'!$B185,Settings!$DZ$19:$EC$43,4,0)),Inputs!$CP23,0))</f>
        <v>0</v>
      </c>
      <c r="CC185" s="203">
        <f>IF(CB185&gt;0,CB185,IF(AND(CC$4=VLOOKUP($B185,Settings!$DZ$19:$EA$43,2,0),'Labor costs'!CC$7=VLOOKUP('Labor costs'!$B185,Settings!$DZ$19:$EC$43,4,0)),Inputs!$CP23,0))</f>
        <v>0</v>
      </c>
      <c r="CD185" s="203">
        <f>IF(CC185&gt;0,CC185,IF(AND(CD$4=VLOOKUP($B185,Settings!$DZ$19:$EA$43,2,0),'Labor costs'!CD$7=VLOOKUP('Labor costs'!$B185,Settings!$DZ$19:$EC$43,4,0)),Inputs!$CP23,0))</f>
        <v>0</v>
      </c>
      <c r="CE185" s="203">
        <f>IF(CD185&gt;0,CD185,IF(AND(CE$4=VLOOKUP($B185,Settings!$DZ$19:$EA$43,2,0),'Labor costs'!CE$7=VLOOKUP('Labor costs'!$B185,Settings!$DZ$19:$EC$43,4,0)),Inputs!$CP23,0))</f>
        <v>0</v>
      </c>
      <c r="CF185" s="203">
        <f>IF(CE185&gt;0,CE185,IF(AND(CF$4=VLOOKUP($B185,Settings!$DZ$19:$EA$43,2,0),'Labor costs'!CF$7=VLOOKUP('Labor costs'!$B185,Settings!$DZ$19:$EC$43,4,0)),Inputs!$CP23,0))</f>
        <v>0</v>
      </c>
      <c r="CG185" s="203">
        <f>IF(CF185&gt;0,CF185,IF(AND(CG$4=VLOOKUP($B185,Settings!$DZ$19:$EA$43,2,0),'Labor costs'!CG$7=VLOOKUP('Labor costs'!$B185,Settings!$DZ$19:$EC$43,4,0)),Inputs!$CP23,0))</f>
        <v>0</v>
      </c>
      <c r="CH185" s="203">
        <f>IF(CG185&gt;0,CG185,IF(AND(CH$4=VLOOKUP($B185,Settings!$DZ$19:$EA$43,2,0),'Labor costs'!CH$7=VLOOKUP('Labor costs'!$B185,Settings!$DZ$19:$EC$43,4,0)),Inputs!$CP23,0))</f>
        <v>0</v>
      </c>
      <c r="CI185" s="203">
        <f>IF(CH185&gt;0,CH185,IF(AND(CI$4=VLOOKUP($B185,Settings!$DZ$19:$EA$43,2,0),'Labor costs'!CI$7=VLOOKUP('Labor costs'!$B185,Settings!$DZ$19:$EC$43,4,0)),Inputs!$CP23,0))</f>
        <v>0</v>
      </c>
      <c r="CJ185" s="203">
        <f>IF(CI185&gt;0,CI185,IF(AND(CJ$4=VLOOKUP($B185,Settings!$DZ$19:$EA$43,2,0),'Labor costs'!CJ$7=VLOOKUP('Labor costs'!$B185,Settings!$DZ$19:$EC$43,4,0)),Inputs!$CP23,0))</f>
        <v>0</v>
      </c>
      <c r="CK185" s="203">
        <f>IF(CJ185&gt;0,CJ185,IF(AND(CK$4=VLOOKUP($B185,Settings!$DZ$19:$EA$43,2,0),'Labor costs'!CK$7=VLOOKUP('Labor costs'!$B185,Settings!$DZ$19:$EC$43,4,0)),Inputs!$CP23,0))</f>
        <v>0</v>
      </c>
      <c r="CL185" s="203">
        <f>IF(CK185&gt;0,CK185,IF(AND(CL$4=VLOOKUP($B185,Settings!$DZ$19:$EA$43,2,0),'Labor costs'!CL$7=VLOOKUP('Labor costs'!$B185,Settings!$DZ$19:$EC$43,4,0)),Inputs!$CP23,0))</f>
        <v>0</v>
      </c>
      <c r="CM185" s="203">
        <f>IF(CL185&gt;0,CL185,IF(AND(CM$4=VLOOKUP($B185,Settings!$DZ$19:$EA$43,2,0),'Labor costs'!CM$7=VLOOKUP('Labor costs'!$B185,Settings!$DZ$19:$EC$43,4,0)),Inputs!$CP23,0))</f>
        <v>0</v>
      </c>
    </row>
    <row r="186" spans="2:91" hidden="1" x14ac:dyDescent="0.2">
      <c r="B186" s="205">
        <f>Inputs!CJ24</f>
        <v>0</v>
      </c>
      <c r="C186" s="204"/>
      <c r="D186" s="204"/>
      <c r="E186" s="204"/>
      <c r="F186" s="204"/>
      <c r="G186" s="204"/>
      <c r="H186" s="204"/>
      <c r="I186" s="204"/>
      <c r="J186" s="204"/>
      <c r="K186" s="204"/>
      <c r="L186" s="204"/>
      <c r="M186" s="204"/>
      <c r="N186" s="204"/>
      <c r="O186" s="204"/>
      <c r="P186" s="204"/>
      <c r="Q186" s="204"/>
      <c r="R186" s="204"/>
      <c r="S186" s="204"/>
      <c r="T186" s="204"/>
      <c r="U186" s="204"/>
      <c r="V186" s="204"/>
      <c r="W186" s="204"/>
      <c r="X186" s="204"/>
      <c r="Y186" s="204"/>
      <c r="Z186" s="204"/>
      <c r="AA186" s="204"/>
      <c r="AB186" s="204"/>
      <c r="AC186" s="204"/>
      <c r="AD186" s="204"/>
      <c r="AF186" s="203">
        <f>IF(AE186&gt;0,AE186,IF(AND(AF$4=VLOOKUP($B186,Settings!$DZ$19:$EA$43,2,0),'Labor costs'!AF$7=VLOOKUP('Labor costs'!$B186,Settings!$DZ$19:$EC$43,4,0)),Inputs!$CP24,0))</f>
        <v>0</v>
      </c>
      <c r="AG186" s="203">
        <f>IF(AF186&gt;0,AF186,IF(AND(AG$4=VLOOKUP($B186,Settings!$DZ$19:$EA$43,2,0),'Labor costs'!AG$7=VLOOKUP('Labor costs'!$B186,Settings!$DZ$19:$EC$43,4,0)),Inputs!$CP24,0))</f>
        <v>0</v>
      </c>
      <c r="AH186" s="203">
        <f>IF(AG186&gt;0,AG186,IF(AND(AH$4=VLOOKUP($B186,Settings!$DZ$19:$EA$43,2,0),'Labor costs'!AH$7=VLOOKUP('Labor costs'!$B186,Settings!$DZ$19:$EC$43,4,0)),Inputs!$CP24,0))</f>
        <v>0</v>
      </c>
      <c r="AI186" s="203">
        <f>IF(AH186&gt;0,AH186,IF(AND(AI$4=VLOOKUP($B186,Settings!$DZ$19:$EA$43,2,0),'Labor costs'!AI$7=VLOOKUP('Labor costs'!$B186,Settings!$DZ$19:$EC$43,4,0)),Inputs!$CP24,0))</f>
        <v>0</v>
      </c>
      <c r="AJ186" s="203">
        <f>IF(AI186&gt;0,AI186,IF(AND(AJ$4=VLOOKUP($B186,Settings!$DZ$19:$EA$43,2,0),'Labor costs'!AJ$7=VLOOKUP('Labor costs'!$B186,Settings!$DZ$19:$EC$43,4,0)),Inputs!$CP24,0))</f>
        <v>0</v>
      </c>
      <c r="AK186" s="203">
        <f>IF(AJ186&gt;0,AJ186,IF(AND(AK$4=VLOOKUP($B186,Settings!$DZ$19:$EA$43,2,0),'Labor costs'!AK$7=VLOOKUP('Labor costs'!$B186,Settings!$DZ$19:$EC$43,4,0)),Inputs!$CP24,0))</f>
        <v>0</v>
      </c>
      <c r="AL186" s="203">
        <f>IF(AK186&gt;0,AK186,IF(AND(AL$4=VLOOKUP($B186,Settings!$DZ$19:$EA$43,2,0),'Labor costs'!AL$7=VLOOKUP('Labor costs'!$B186,Settings!$DZ$19:$EC$43,4,0)),Inputs!$CP24,0))</f>
        <v>0</v>
      </c>
      <c r="AM186" s="203">
        <f>IF(AL186&gt;0,AL186,IF(AND(AM$4=VLOOKUP($B186,Settings!$DZ$19:$EA$43,2,0),'Labor costs'!AM$7=VLOOKUP('Labor costs'!$B186,Settings!$DZ$19:$EC$43,4,0)),Inputs!$CP24,0))</f>
        <v>0</v>
      </c>
      <c r="AN186" s="203">
        <f>IF(AM186&gt;0,AM186,IF(AND(AN$4=VLOOKUP($B186,Settings!$DZ$19:$EA$43,2,0),'Labor costs'!AN$7=VLOOKUP('Labor costs'!$B186,Settings!$DZ$19:$EC$43,4,0)),Inputs!$CP24,0))</f>
        <v>0</v>
      </c>
      <c r="AO186" s="203">
        <f>IF(AN186&gt;0,AN186,IF(AND(AO$4=VLOOKUP($B186,Settings!$DZ$19:$EA$43,2,0),'Labor costs'!AO$7=VLOOKUP('Labor costs'!$B186,Settings!$DZ$19:$EC$43,4,0)),Inputs!$CP24,0))</f>
        <v>0</v>
      </c>
      <c r="AP186" s="203">
        <f>IF(AO186&gt;0,AO186,IF(AND(AP$4=VLOOKUP($B186,Settings!$DZ$19:$EA$43,2,0),'Labor costs'!AP$7=VLOOKUP('Labor costs'!$B186,Settings!$DZ$19:$EC$43,4,0)),Inputs!$CP24,0))</f>
        <v>0</v>
      </c>
      <c r="AQ186" s="203">
        <f>IF(AP186&gt;0,AP186,IF(AND(AQ$4=VLOOKUP($B186,Settings!$DZ$19:$EA$43,2,0),'Labor costs'!AQ$7=VLOOKUP('Labor costs'!$B186,Settings!$DZ$19:$EC$43,4,0)),Inputs!$CP24,0))</f>
        <v>0</v>
      </c>
      <c r="AR186" s="203">
        <f>IF(AQ186&gt;0,AQ186,IF(AND(AR$4=VLOOKUP($B186,Settings!$DZ$19:$EA$43,2,0),'Labor costs'!AR$7=VLOOKUP('Labor costs'!$B186,Settings!$DZ$19:$EC$43,4,0)),Inputs!$CP24,0))</f>
        <v>0</v>
      </c>
      <c r="AS186" s="203">
        <f>IF(AR186&gt;0,AR186,IF(AND(AS$4=VLOOKUP($B186,Settings!$DZ$19:$EA$43,2,0),'Labor costs'!AS$7=VLOOKUP('Labor costs'!$B186,Settings!$DZ$19:$EC$43,4,0)),Inputs!$CP24,0))</f>
        <v>0</v>
      </c>
      <c r="AT186" s="203">
        <f>IF(AS186&gt;0,AS186,IF(AND(AT$4=VLOOKUP($B186,Settings!$DZ$19:$EA$43,2,0),'Labor costs'!AT$7=VLOOKUP('Labor costs'!$B186,Settings!$DZ$19:$EC$43,4,0)),Inputs!$CP24,0))</f>
        <v>0</v>
      </c>
      <c r="AU186" s="203">
        <f>IF(AT186&gt;0,AT186,IF(AND(AU$4=VLOOKUP($B186,Settings!$DZ$19:$EA$43,2,0),'Labor costs'!AU$7=VLOOKUP('Labor costs'!$B186,Settings!$DZ$19:$EC$43,4,0)),Inputs!$CP24,0))</f>
        <v>0</v>
      </c>
      <c r="AV186" s="203">
        <f>IF(AU186&gt;0,AU186,IF(AND(AV$4=VLOOKUP($B186,Settings!$DZ$19:$EA$43,2,0),'Labor costs'!AV$7=VLOOKUP('Labor costs'!$B186,Settings!$DZ$19:$EC$43,4,0)),Inputs!$CP24,0))</f>
        <v>0</v>
      </c>
      <c r="AW186" s="203">
        <f>IF(AV186&gt;0,AV186,IF(AND(AW$4=VLOOKUP($B186,Settings!$DZ$19:$EA$43,2,0),'Labor costs'!AW$7=VLOOKUP('Labor costs'!$B186,Settings!$DZ$19:$EC$43,4,0)),Inputs!$CP24,0))</f>
        <v>0</v>
      </c>
      <c r="AX186" s="203">
        <f>IF(AW186&gt;0,AW186,IF(AND(AX$4=VLOOKUP($B186,Settings!$DZ$19:$EA$43,2,0),'Labor costs'!AX$7=VLOOKUP('Labor costs'!$B186,Settings!$DZ$19:$EC$43,4,0)),Inputs!$CP24,0))</f>
        <v>0</v>
      </c>
      <c r="AY186" s="203">
        <f>IF(AX186&gt;0,AX186,IF(AND(AY$4=VLOOKUP($B186,Settings!$DZ$19:$EA$43,2,0),'Labor costs'!AY$7=VLOOKUP('Labor costs'!$B186,Settings!$DZ$19:$EC$43,4,0)),Inputs!$CP24,0))</f>
        <v>0</v>
      </c>
      <c r="AZ186" s="203">
        <f>IF(AY186&gt;0,AY186,IF(AND(AZ$4=VLOOKUP($B186,Settings!$DZ$19:$EA$43,2,0),'Labor costs'!AZ$7=VLOOKUP('Labor costs'!$B186,Settings!$DZ$19:$EC$43,4,0)),Inputs!$CP24,0))</f>
        <v>0</v>
      </c>
      <c r="BA186" s="203">
        <f>IF(AZ186&gt;0,AZ186,IF(AND(BA$4=VLOOKUP($B186,Settings!$DZ$19:$EA$43,2,0),'Labor costs'!BA$7=VLOOKUP('Labor costs'!$B186,Settings!$DZ$19:$EC$43,4,0)),Inputs!$CP24,0))</f>
        <v>0</v>
      </c>
      <c r="BB186" s="203">
        <f>IF(BA186&gt;0,BA186,IF(AND(BB$4=VLOOKUP($B186,Settings!$DZ$19:$EA$43,2,0),'Labor costs'!BB$7=VLOOKUP('Labor costs'!$B186,Settings!$DZ$19:$EC$43,4,0)),Inputs!$CP24,0))</f>
        <v>0</v>
      </c>
      <c r="BC186" s="203">
        <f>IF(BB186&gt;0,BB186,IF(AND(BC$4=VLOOKUP($B186,Settings!$DZ$19:$EA$43,2,0),'Labor costs'!BC$7=VLOOKUP('Labor costs'!$B186,Settings!$DZ$19:$EC$43,4,0)),Inputs!$CP24,0))</f>
        <v>0</v>
      </c>
      <c r="BD186" s="203">
        <f>IF(BC186&gt;0,BC186,IF(AND(BD$4=VLOOKUP($B186,Settings!$DZ$19:$EA$43,2,0),'Labor costs'!BD$7=VLOOKUP('Labor costs'!$B186,Settings!$DZ$19:$EC$43,4,0)),Inputs!$CP24,0))</f>
        <v>0</v>
      </c>
      <c r="BE186" s="203">
        <f>IF(BD186&gt;0,BD186,IF(AND(BE$4=VLOOKUP($B186,Settings!$DZ$19:$EA$43,2,0),'Labor costs'!BE$7=VLOOKUP('Labor costs'!$B186,Settings!$DZ$19:$EC$43,4,0)),Inputs!$CP24,0))</f>
        <v>0</v>
      </c>
      <c r="BF186" s="203">
        <f>IF(BE186&gt;0,BE186,IF(AND(BF$4=VLOOKUP($B186,Settings!$DZ$19:$EA$43,2,0),'Labor costs'!BF$7=VLOOKUP('Labor costs'!$B186,Settings!$DZ$19:$EC$43,4,0)),Inputs!$CP24,0))</f>
        <v>0</v>
      </c>
      <c r="BG186" s="203">
        <f>IF(BF186&gt;0,BF186,IF(AND(BG$4=VLOOKUP($B186,Settings!$DZ$19:$EA$43,2,0),'Labor costs'!BG$7=VLOOKUP('Labor costs'!$B186,Settings!$DZ$19:$EC$43,4,0)),Inputs!$CP24,0))</f>
        <v>0</v>
      </c>
      <c r="BH186" s="203">
        <f>IF(BG186&gt;0,BG186,IF(AND(BH$4=VLOOKUP($B186,Settings!$DZ$19:$EA$43,2,0),'Labor costs'!BH$7=VLOOKUP('Labor costs'!$B186,Settings!$DZ$19:$EC$43,4,0)),Inputs!$CP24,0))</f>
        <v>0</v>
      </c>
      <c r="BI186" s="203">
        <f>IF(BH186&gt;0,BH186,IF(AND(BI$4=VLOOKUP($B186,Settings!$DZ$19:$EA$43,2,0),'Labor costs'!BI$7=VLOOKUP('Labor costs'!$B186,Settings!$DZ$19:$EC$43,4,0)),Inputs!$CP24,0))</f>
        <v>0</v>
      </c>
      <c r="BJ186" s="203">
        <f>IF(BI186&gt;0,BI186,IF(AND(BJ$4=VLOOKUP($B186,Settings!$DZ$19:$EA$43,2,0),'Labor costs'!BJ$7=VLOOKUP('Labor costs'!$B186,Settings!$DZ$19:$EC$43,4,0)),Inputs!$CP24,0))</f>
        <v>0</v>
      </c>
      <c r="BK186" s="203">
        <f>IF(BJ186&gt;0,BJ186,IF(AND(BK$4=VLOOKUP($B186,Settings!$DZ$19:$EA$43,2,0),'Labor costs'!BK$7=VLOOKUP('Labor costs'!$B186,Settings!$DZ$19:$EC$43,4,0)),Inputs!$CP24,0))</f>
        <v>0</v>
      </c>
      <c r="BL186" s="203">
        <f>IF(BK186&gt;0,BK186,IF(AND(BL$4=VLOOKUP($B186,Settings!$DZ$19:$EA$43,2,0),'Labor costs'!BL$7=VLOOKUP('Labor costs'!$B186,Settings!$DZ$19:$EC$43,4,0)),Inputs!$CP24,0))</f>
        <v>0</v>
      </c>
      <c r="BM186" s="203">
        <f>IF(BL186&gt;0,BL186,IF(AND(BM$4=VLOOKUP($B186,Settings!$DZ$19:$EA$43,2,0),'Labor costs'!BM$7=VLOOKUP('Labor costs'!$B186,Settings!$DZ$19:$EC$43,4,0)),Inputs!$CP24,0))</f>
        <v>0</v>
      </c>
      <c r="BN186" s="203">
        <f>IF(BM186&gt;0,BM186,IF(AND(BN$4=VLOOKUP($B186,Settings!$DZ$19:$EA$43,2,0),'Labor costs'!BN$7=VLOOKUP('Labor costs'!$B186,Settings!$DZ$19:$EC$43,4,0)),Inputs!$CP24,0))</f>
        <v>0</v>
      </c>
      <c r="BO186" s="203">
        <f>IF(BN186&gt;0,BN186,IF(AND(BO$4=VLOOKUP($B186,Settings!$DZ$19:$EA$43,2,0),'Labor costs'!BO$7=VLOOKUP('Labor costs'!$B186,Settings!$DZ$19:$EC$43,4,0)),Inputs!$CP24,0))</f>
        <v>0</v>
      </c>
      <c r="BP186" s="203">
        <f>IF(BO186&gt;0,BO186,IF(AND(BP$4=VLOOKUP($B186,Settings!$DZ$19:$EA$43,2,0),'Labor costs'!BP$7=VLOOKUP('Labor costs'!$B186,Settings!$DZ$19:$EC$43,4,0)),Inputs!$CP24,0))</f>
        <v>0</v>
      </c>
      <c r="BQ186" s="203">
        <f>IF(BP186&gt;0,BP186,IF(AND(BQ$4=VLOOKUP($B186,Settings!$DZ$19:$EA$43,2,0),'Labor costs'!BQ$7=VLOOKUP('Labor costs'!$B186,Settings!$DZ$19:$EC$43,4,0)),Inputs!$CP24,0))</f>
        <v>0</v>
      </c>
      <c r="BR186" s="203">
        <f>IF(BQ186&gt;0,BQ186,IF(AND(BR$4=VLOOKUP($B186,Settings!$DZ$19:$EA$43,2,0),'Labor costs'!BR$7=VLOOKUP('Labor costs'!$B186,Settings!$DZ$19:$EC$43,4,0)),Inputs!$CP24,0))</f>
        <v>0</v>
      </c>
      <c r="BS186" s="203">
        <f>IF(BR186&gt;0,BR186,IF(AND(BS$4=VLOOKUP($B186,Settings!$DZ$19:$EA$43,2,0),'Labor costs'!BS$7=VLOOKUP('Labor costs'!$B186,Settings!$DZ$19:$EC$43,4,0)),Inputs!$CP24,0))</f>
        <v>0</v>
      </c>
      <c r="BT186" s="203">
        <f>IF(BS186&gt;0,BS186,IF(AND(BT$4=VLOOKUP($B186,Settings!$DZ$19:$EA$43,2,0),'Labor costs'!BT$7=VLOOKUP('Labor costs'!$B186,Settings!$DZ$19:$EC$43,4,0)),Inputs!$CP24,0))</f>
        <v>0</v>
      </c>
      <c r="BU186" s="203">
        <f>IF(BT186&gt;0,BT186,IF(AND(BU$4=VLOOKUP($B186,Settings!$DZ$19:$EA$43,2,0),'Labor costs'!BU$7=VLOOKUP('Labor costs'!$B186,Settings!$DZ$19:$EC$43,4,0)),Inputs!$CP24,0))</f>
        <v>0</v>
      </c>
      <c r="BV186" s="203">
        <f>IF(BU186&gt;0,BU186,IF(AND(BV$4=VLOOKUP($B186,Settings!$DZ$19:$EA$43,2,0),'Labor costs'!BV$7=VLOOKUP('Labor costs'!$B186,Settings!$DZ$19:$EC$43,4,0)),Inputs!$CP24,0))</f>
        <v>0</v>
      </c>
      <c r="BW186" s="203">
        <f>IF(BV186&gt;0,BV186,IF(AND(BW$4=VLOOKUP($B186,Settings!$DZ$19:$EA$43,2,0),'Labor costs'!BW$7=VLOOKUP('Labor costs'!$B186,Settings!$DZ$19:$EC$43,4,0)),Inputs!$CP24,0))</f>
        <v>0</v>
      </c>
      <c r="BX186" s="203">
        <f>IF(BW186&gt;0,BW186,IF(AND(BX$4=VLOOKUP($B186,Settings!$DZ$19:$EA$43,2,0),'Labor costs'!BX$7=VLOOKUP('Labor costs'!$B186,Settings!$DZ$19:$EC$43,4,0)),Inputs!$CP24,0))</f>
        <v>0</v>
      </c>
      <c r="BY186" s="203">
        <f>IF(BX186&gt;0,BX186,IF(AND(BY$4=VLOOKUP($B186,Settings!$DZ$19:$EA$43,2,0),'Labor costs'!BY$7=VLOOKUP('Labor costs'!$B186,Settings!$DZ$19:$EC$43,4,0)),Inputs!$CP24,0))</f>
        <v>0</v>
      </c>
      <c r="BZ186" s="203">
        <f>IF(BY186&gt;0,BY186,IF(AND(BZ$4=VLOOKUP($B186,Settings!$DZ$19:$EA$43,2,0),'Labor costs'!BZ$7=VLOOKUP('Labor costs'!$B186,Settings!$DZ$19:$EC$43,4,0)),Inputs!$CP24,0))</f>
        <v>0</v>
      </c>
      <c r="CA186" s="203">
        <f>IF(BZ186&gt;0,BZ186,IF(AND(CA$4=VLOOKUP($B186,Settings!$DZ$19:$EA$43,2,0),'Labor costs'!CA$7=VLOOKUP('Labor costs'!$B186,Settings!$DZ$19:$EC$43,4,0)),Inputs!$CP24,0))</f>
        <v>0</v>
      </c>
      <c r="CB186" s="203">
        <f>IF(CA186&gt;0,CA186,IF(AND(CB$4=VLOOKUP($B186,Settings!$DZ$19:$EA$43,2,0),'Labor costs'!CB$7=VLOOKUP('Labor costs'!$B186,Settings!$DZ$19:$EC$43,4,0)),Inputs!$CP24,0))</f>
        <v>0</v>
      </c>
      <c r="CC186" s="203">
        <f>IF(CB186&gt;0,CB186,IF(AND(CC$4=VLOOKUP($B186,Settings!$DZ$19:$EA$43,2,0),'Labor costs'!CC$7=VLOOKUP('Labor costs'!$B186,Settings!$DZ$19:$EC$43,4,0)),Inputs!$CP24,0))</f>
        <v>0</v>
      </c>
      <c r="CD186" s="203">
        <f>IF(CC186&gt;0,CC186,IF(AND(CD$4=VLOOKUP($B186,Settings!$DZ$19:$EA$43,2,0),'Labor costs'!CD$7=VLOOKUP('Labor costs'!$B186,Settings!$DZ$19:$EC$43,4,0)),Inputs!$CP24,0))</f>
        <v>0</v>
      </c>
      <c r="CE186" s="203">
        <f>IF(CD186&gt;0,CD186,IF(AND(CE$4=VLOOKUP($B186,Settings!$DZ$19:$EA$43,2,0),'Labor costs'!CE$7=VLOOKUP('Labor costs'!$B186,Settings!$DZ$19:$EC$43,4,0)),Inputs!$CP24,0))</f>
        <v>0</v>
      </c>
      <c r="CF186" s="203">
        <f>IF(CE186&gt;0,CE186,IF(AND(CF$4=VLOOKUP($B186,Settings!$DZ$19:$EA$43,2,0),'Labor costs'!CF$7=VLOOKUP('Labor costs'!$B186,Settings!$DZ$19:$EC$43,4,0)),Inputs!$CP24,0))</f>
        <v>0</v>
      </c>
      <c r="CG186" s="203">
        <f>IF(CF186&gt;0,CF186,IF(AND(CG$4=VLOOKUP($B186,Settings!$DZ$19:$EA$43,2,0),'Labor costs'!CG$7=VLOOKUP('Labor costs'!$B186,Settings!$DZ$19:$EC$43,4,0)),Inputs!$CP24,0))</f>
        <v>0</v>
      </c>
      <c r="CH186" s="203">
        <f>IF(CG186&gt;0,CG186,IF(AND(CH$4=VLOOKUP($B186,Settings!$DZ$19:$EA$43,2,0),'Labor costs'!CH$7=VLOOKUP('Labor costs'!$B186,Settings!$DZ$19:$EC$43,4,0)),Inputs!$CP24,0))</f>
        <v>0</v>
      </c>
      <c r="CI186" s="203">
        <f>IF(CH186&gt;0,CH186,IF(AND(CI$4=VLOOKUP($B186,Settings!$DZ$19:$EA$43,2,0),'Labor costs'!CI$7=VLOOKUP('Labor costs'!$B186,Settings!$DZ$19:$EC$43,4,0)),Inputs!$CP24,0))</f>
        <v>0</v>
      </c>
      <c r="CJ186" s="203">
        <f>IF(CI186&gt;0,CI186,IF(AND(CJ$4=VLOOKUP($B186,Settings!$DZ$19:$EA$43,2,0),'Labor costs'!CJ$7=VLOOKUP('Labor costs'!$B186,Settings!$DZ$19:$EC$43,4,0)),Inputs!$CP24,0))</f>
        <v>0</v>
      </c>
      <c r="CK186" s="203">
        <f>IF(CJ186&gt;0,CJ186,IF(AND(CK$4=VLOOKUP($B186,Settings!$DZ$19:$EA$43,2,0),'Labor costs'!CK$7=VLOOKUP('Labor costs'!$B186,Settings!$DZ$19:$EC$43,4,0)),Inputs!$CP24,0))</f>
        <v>0</v>
      </c>
      <c r="CL186" s="203">
        <f>IF(CK186&gt;0,CK186,IF(AND(CL$4=VLOOKUP($B186,Settings!$DZ$19:$EA$43,2,0),'Labor costs'!CL$7=VLOOKUP('Labor costs'!$B186,Settings!$DZ$19:$EC$43,4,0)),Inputs!$CP24,0))</f>
        <v>0</v>
      </c>
      <c r="CM186" s="203">
        <f>IF(CL186&gt;0,CL186,IF(AND(CM$4=VLOOKUP($B186,Settings!$DZ$19:$EA$43,2,0),'Labor costs'!CM$7=VLOOKUP('Labor costs'!$B186,Settings!$DZ$19:$EC$43,4,0)),Inputs!$CP24,0))</f>
        <v>0</v>
      </c>
    </row>
    <row r="187" spans="2:91" hidden="1" x14ac:dyDescent="0.2">
      <c r="B187" s="205">
        <f>Inputs!CJ25</f>
        <v>0</v>
      </c>
      <c r="C187" s="204"/>
      <c r="D187" s="204"/>
      <c r="E187" s="204"/>
      <c r="F187" s="204"/>
      <c r="G187" s="204"/>
      <c r="H187" s="204"/>
      <c r="I187" s="204"/>
      <c r="J187" s="204"/>
      <c r="K187" s="204"/>
      <c r="L187" s="204"/>
      <c r="M187" s="204"/>
      <c r="N187" s="204"/>
      <c r="O187" s="204"/>
      <c r="P187" s="204"/>
      <c r="Q187" s="204"/>
      <c r="R187" s="204"/>
      <c r="S187" s="204"/>
      <c r="T187" s="204"/>
      <c r="U187" s="204"/>
      <c r="V187" s="204"/>
      <c r="W187" s="204"/>
      <c r="X187" s="204"/>
      <c r="Y187" s="204"/>
      <c r="Z187" s="204"/>
      <c r="AA187" s="204"/>
      <c r="AB187" s="204"/>
      <c r="AC187" s="204"/>
      <c r="AD187" s="204"/>
      <c r="AF187" s="203">
        <f>IF(AE187&gt;0,AE187,IF(AND(AF$4=VLOOKUP($B187,Settings!$DZ$19:$EA$43,2,0),'Labor costs'!AF$7=VLOOKUP('Labor costs'!$B187,Settings!$DZ$19:$EC$43,4,0)),Inputs!$CP25,0))</f>
        <v>0</v>
      </c>
      <c r="AG187" s="203">
        <f>IF(AF187&gt;0,AF187,IF(AND(AG$4=VLOOKUP($B187,Settings!$DZ$19:$EA$43,2,0),'Labor costs'!AG$7=VLOOKUP('Labor costs'!$B187,Settings!$DZ$19:$EC$43,4,0)),Inputs!$CP25,0))</f>
        <v>0</v>
      </c>
      <c r="AH187" s="203">
        <f>IF(AG187&gt;0,AG187,IF(AND(AH$4=VLOOKUP($B187,Settings!$DZ$19:$EA$43,2,0),'Labor costs'!AH$7=VLOOKUP('Labor costs'!$B187,Settings!$DZ$19:$EC$43,4,0)),Inputs!$CP25,0))</f>
        <v>0</v>
      </c>
      <c r="AI187" s="203">
        <f>IF(AH187&gt;0,AH187,IF(AND(AI$4=VLOOKUP($B187,Settings!$DZ$19:$EA$43,2,0),'Labor costs'!AI$7=VLOOKUP('Labor costs'!$B187,Settings!$DZ$19:$EC$43,4,0)),Inputs!$CP25,0))</f>
        <v>0</v>
      </c>
      <c r="AJ187" s="203">
        <f>IF(AI187&gt;0,AI187,IF(AND(AJ$4=VLOOKUP($B187,Settings!$DZ$19:$EA$43,2,0),'Labor costs'!AJ$7=VLOOKUP('Labor costs'!$B187,Settings!$DZ$19:$EC$43,4,0)),Inputs!$CP25,0))</f>
        <v>0</v>
      </c>
      <c r="AK187" s="203">
        <f>IF(AJ187&gt;0,AJ187,IF(AND(AK$4=VLOOKUP($B187,Settings!$DZ$19:$EA$43,2,0),'Labor costs'!AK$7=VLOOKUP('Labor costs'!$B187,Settings!$DZ$19:$EC$43,4,0)),Inputs!$CP25,0))</f>
        <v>0</v>
      </c>
      <c r="AL187" s="203">
        <f>IF(AK187&gt;0,AK187,IF(AND(AL$4=VLOOKUP($B187,Settings!$DZ$19:$EA$43,2,0),'Labor costs'!AL$7=VLOOKUP('Labor costs'!$B187,Settings!$DZ$19:$EC$43,4,0)),Inputs!$CP25,0))</f>
        <v>0</v>
      </c>
      <c r="AM187" s="203">
        <f>IF(AL187&gt;0,AL187,IF(AND(AM$4=VLOOKUP($B187,Settings!$DZ$19:$EA$43,2,0),'Labor costs'!AM$7=VLOOKUP('Labor costs'!$B187,Settings!$DZ$19:$EC$43,4,0)),Inputs!$CP25,0))</f>
        <v>0</v>
      </c>
      <c r="AN187" s="203">
        <f>IF(AM187&gt;0,AM187,IF(AND(AN$4=VLOOKUP($B187,Settings!$DZ$19:$EA$43,2,0),'Labor costs'!AN$7=VLOOKUP('Labor costs'!$B187,Settings!$DZ$19:$EC$43,4,0)),Inputs!$CP25,0))</f>
        <v>0</v>
      </c>
      <c r="AO187" s="203">
        <f>IF(AN187&gt;0,AN187,IF(AND(AO$4=VLOOKUP($B187,Settings!$DZ$19:$EA$43,2,0),'Labor costs'!AO$7=VLOOKUP('Labor costs'!$B187,Settings!$DZ$19:$EC$43,4,0)),Inputs!$CP25,0))</f>
        <v>0</v>
      </c>
      <c r="AP187" s="203">
        <f>IF(AO187&gt;0,AO187,IF(AND(AP$4=VLOOKUP($B187,Settings!$DZ$19:$EA$43,2,0),'Labor costs'!AP$7=VLOOKUP('Labor costs'!$B187,Settings!$DZ$19:$EC$43,4,0)),Inputs!$CP25,0))</f>
        <v>0</v>
      </c>
      <c r="AQ187" s="203">
        <f>IF(AP187&gt;0,AP187,IF(AND(AQ$4=VLOOKUP($B187,Settings!$DZ$19:$EA$43,2,0),'Labor costs'!AQ$7=VLOOKUP('Labor costs'!$B187,Settings!$DZ$19:$EC$43,4,0)),Inputs!$CP25,0))</f>
        <v>0</v>
      </c>
      <c r="AR187" s="203">
        <f>IF(AQ187&gt;0,AQ187,IF(AND(AR$4=VLOOKUP($B187,Settings!$DZ$19:$EA$43,2,0),'Labor costs'!AR$7=VLOOKUP('Labor costs'!$B187,Settings!$DZ$19:$EC$43,4,0)),Inputs!$CP25,0))</f>
        <v>0</v>
      </c>
      <c r="AS187" s="203">
        <f>IF(AR187&gt;0,AR187,IF(AND(AS$4=VLOOKUP($B187,Settings!$DZ$19:$EA$43,2,0),'Labor costs'!AS$7=VLOOKUP('Labor costs'!$B187,Settings!$DZ$19:$EC$43,4,0)),Inputs!$CP25,0))</f>
        <v>0</v>
      </c>
      <c r="AT187" s="203">
        <f>IF(AS187&gt;0,AS187,IF(AND(AT$4=VLOOKUP($B187,Settings!$DZ$19:$EA$43,2,0),'Labor costs'!AT$7=VLOOKUP('Labor costs'!$B187,Settings!$DZ$19:$EC$43,4,0)),Inputs!$CP25,0))</f>
        <v>0</v>
      </c>
      <c r="AU187" s="203">
        <f>IF(AT187&gt;0,AT187,IF(AND(AU$4=VLOOKUP($B187,Settings!$DZ$19:$EA$43,2,0),'Labor costs'!AU$7=VLOOKUP('Labor costs'!$B187,Settings!$DZ$19:$EC$43,4,0)),Inputs!$CP25,0))</f>
        <v>0</v>
      </c>
      <c r="AV187" s="203">
        <f>IF(AU187&gt;0,AU187,IF(AND(AV$4=VLOOKUP($B187,Settings!$DZ$19:$EA$43,2,0),'Labor costs'!AV$7=VLOOKUP('Labor costs'!$B187,Settings!$DZ$19:$EC$43,4,0)),Inputs!$CP25,0))</f>
        <v>0</v>
      </c>
      <c r="AW187" s="203">
        <f>IF(AV187&gt;0,AV187,IF(AND(AW$4=VLOOKUP($B187,Settings!$DZ$19:$EA$43,2,0),'Labor costs'!AW$7=VLOOKUP('Labor costs'!$B187,Settings!$DZ$19:$EC$43,4,0)),Inputs!$CP25,0))</f>
        <v>0</v>
      </c>
      <c r="AX187" s="203">
        <f>IF(AW187&gt;0,AW187,IF(AND(AX$4=VLOOKUP($B187,Settings!$DZ$19:$EA$43,2,0),'Labor costs'!AX$7=VLOOKUP('Labor costs'!$B187,Settings!$DZ$19:$EC$43,4,0)),Inputs!$CP25,0))</f>
        <v>0</v>
      </c>
      <c r="AY187" s="203">
        <f>IF(AX187&gt;0,AX187,IF(AND(AY$4=VLOOKUP($B187,Settings!$DZ$19:$EA$43,2,0),'Labor costs'!AY$7=VLOOKUP('Labor costs'!$B187,Settings!$DZ$19:$EC$43,4,0)),Inputs!$CP25,0))</f>
        <v>0</v>
      </c>
      <c r="AZ187" s="203">
        <f>IF(AY187&gt;0,AY187,IF(AND(AZ$4=VLOOKUP($B187,Settings!$DZ$19:$EA$43,2,0),'Labor costs'!AZ$7=VLOOKUP('Labor costs'!$B187,Settings!$DZ$19:$EC$43,4,0)),Inputs!$CP25,0))</f>
        <v>0</v>
      </c>
      <c r="BA187" s="203">
        <f>IF(AZ187&gt;0,AZ187,IF(AND(BA$4=VLOOKUP($B187,Settings!$DZ$19:$EA$43,2,0),'Labor costs'!BA$7=VLOOKUP('Labor costs'!$B187,Settings!$DZ$19:$EC$43,4,0)),Inputs!$CP25,0))</f>
        <v>0</v>
      </c>
      <c r="BB187" s="203">
        <f>IF(BA187&gt;0,BA187,IF(AND(BB$4=VLOOKUP($B187,Settings!$DZ$19:$EA$43,2,0),'Labor costs'!BB$7=VLOOKUP('Labor costs'!$B187,Settings!$DZ$19:$EC$43,4,0)),Inputs!$CP25,0))</f>
        <v>0</v>
      </c>
      <c r="BC187" s="203">
        <f>IF(BB187&gt;0,BB187,IF(AND(BC$4=VLOOKUP($B187,Settings!$DZ$19:$EA$43,2,0),'Labor costs'!BC$7=VLOOKUP('Labor costs'!$B187,Settings!$DZ$19:$EC$43,4,0)),Inputs!$CP25,0))</f>
        <v>0</v>
      </c>
      <c r="BD187" s="203">
        <f>IF(BC187&gt;0,BC187,IF(AND(BD$4=VLOOKUP($B187,Settings!$DZ$19:$EA$43,2,0),'Labor costs'!BD$7=VLOOKUP('Labor costs'!$B187,Settings!$DZ$19:$EC$43,4,0)),Inputs!$CP25,0))</f>
        <v>0</v>
      </c>
      <c r="BE187" s="203">
        <f>IF(BD187&gt;0,BD187,IF(AND(BE$4=VLOOKUP($B187,Settings!$DZ$19:$EA$43,2,0),'Labor costs'!BE$7=VLOOKUP('Labor costs'!$B187,Settings!$DZ$19:$EC$43,4,0)),Inputs!$CP25,0))</f>
        <v>0</v>
      </c>
      <c r="BF187" s="203">
        <f>IF(BE187&gt;0,BE187,IF(AND(BF$4=VLOOKUP($B187,Settings!$DZ$19:$EA$43,2,0),'Labor costs'!BF$7=VLOOKUP('Labor costs'!$B187,Settings!$DZ$19:$EC$43,4,0)),Inputs!$CP25,0))</f>
        <v>0</v>
      </c>
      <c r="BG187" s="203">
        <f>IF(BF187&gt;0,BF187,IF(AND(BG$4=VLOOKUP($B187,Settings!$DZ$19:$EA$43,2,0),'Labor costs'!BG$7=VLOOKUP('Labor costs'!$B187,Settings!$DZ$19:$EC$43,4,0)),Inputs!$CP25,0))</f>
        <v>0</v>
      </c>
      <c r="BH187" s="203">
        <f>IF(BG187&gt;0,BG187,IF(AND(BH$4=VLOOKUP($B187,Settings!$DZ$19:$EA$43,2,0),'Labor costs'!BH$7=VLOOKUP('Labor costs'!$B187,Settings!$DZ$19:$EC$43,4,0)),Inputs!$CP25,0))</f>
        <v>0</v>
      </c>
      <c r="BI187" s="203">
        <f>IF(BH187&gt;0,BH187,IF(AND(BI$4=VLOOKUP($B187,Settings!$DZ$19:$EA$43,2,0),'Labor costs'!BI$7=VLOOKUP('Labor costs'!$B187,Settings!$DZ$19:$EC$43,4,0)),Inputs!$CP25,0))</f>
        <v>0</v>
      </c>
      <c r="BJ187" s="203">
        <f>IF(BI187&gt;0,BI187,IF(AND(BJ$4=VLOOKUP($B187,Settings!$DZ$19:$EA$43,2,0),'Labor costs'!BJ$7=VLOOKUP('Labor costs'!$B187,Settings!$DZ$19:$EC$43,4,0)),Inputs!$CP25,0))</f>
        <v>0</v>
      </c>
      <c r="BK187" s="203">
        <f>IF(BJ187&gt;0,BJ187,IF(AND(BK$4=VLOOKUP($B187,Settings!$DZ$19:$EA$43,2,0),'Labor costs'!BK$7=VLOOKUP('Labor costs'!$B187,Settings!$DZ$19:$EC$43,4,0)),Inputs!$CP25,0))</f>
        <v>0</v>
      </c>
      <c r="BL187" s="203">
        <f>IF(BK187&gt;0,BK187,IF(AND(BL$4=VLOOKUP($B187,Settings!$DZ$19:$EA$43,2,0),'Labor costs'!BL$7=VLOOKUP('Labor costs'!$B187,Settings!$DZ$19:$EC$43,4,0)),Inputs!$CP25,0))</f>
        <v>0</v>
      </c>
      <c r="BM187" s="203">
        <f>IF(BL187&gt;0,BL187,IF(AND(BM$4=VLOOKUP($B187,Settings!$DZ$19:$EA$43,2,0),'Labor costs'!BM$7=VLOOKUP('Labor costs'!$B187,Settings!$DZ$19:$EC$43,4,0)),Inputs!$CP25,0))</f>
        <v>0</v>
      </c>
      <c r="BN187" s="203">
        <f>IF(BM187&gt;0,BM187,IF(AND(BN$4=VLOOKUP($B187,Settings!$DZ$19:$EA$43,2,0),'Labor costs'!BN$7=VLOOKUP('Labor costs'!$B187,Settings!$DZ$19:$EC$43,4,0)),Inputs!$CP25,0))</f>
        <v>0</v>
      </c>
      <c r="BO187" s="203">
        <f>IF(BN187&gt;0,BN187,IF(AND(BO$4=VLOOKUP($B187,Settings!$DZ$19:$EA$43,2,0),'Labor costs'!BO$7=VLOOKUP('Labor costs'!$B187,Settings!$DZ$19:$EC$43,4,0)),Inputs!$CP25,0))</f>
        <v>0</v>
      </c>
      <c r="BP187" s="203">
        <f>IF(BO187&gt;0,BO187,IF(AND(BP$4=VLOOKUP($B187,Settings!$DZ$19:$EA$43,2,0),'Labor costs'!BP$7=VLOOKUP('Labor costs'!$B187,Settings!$DZ$19:$EC$43,4,0)),Inputs!$CP25,0))</f>
        <v>0</v>
      </c>
      <c r="BQ187" s="203">
        <f>IF(BP187&gt;0,BP187,IF(AND(BQ$4=VLOOKUP($B187,Settings!$DZ$19:$EA$43,2,0),'Labor costs'!BQ$7=VLOOKUP('Labor costs'!$B187,Settings!$DZ$19:$EC$43,4,0)),Inputs!$CP25,0))</f>
        <v>0</v>
      </c>
      <c r="BR187" s="203">
        <f>IF(BQ187&gt;0,BQ187,IF(AND(BR$4=VLOOKUP($B187,Settings!$DZ$19:$EA$43,2,0),'Labor costs'!BR$7=VLOOKUP('Labor costs'!$B187,Settings!$DZ$19:$EC$43,4,0)),Inputs!$CP25,0))</f>
        <v>0</v>
      </c>
      <c r="BS187" s="203">
        <f>IF(BR187&gt;0,BR187,IF(AND(BS$4=VLOOKUP($B187,Settings!$DZ$19:$EA$43,2,0),'Labor costs'!BS$7=VLOOKUP('Labor costs'!$B187,Settings!$DZ$19:$EC$43,4,0)),Inputs!$CP25,0))</f>
        <v>0</v>
      </c>
      <c r="BT187" s="203">
        <f>IF(BS187&gt;0,BS187,IF(AND(BT$4=VLOOKUP($B187,Settings!$DZ$19:$EA$43,2,0),'Labor costs'!BT$7=VLOOKUP('Labor costs'!$B187,Settings!$DZ$19:$EC$43,4,0)),Inputs!$CP25,0))</f>
        <v>0</v>
      </c>
      <c r="BU187" s="203">
        <f>IF(BT187&gt;0,BT187,IF(AND(BU$4=VLOOKUP($B187,Settings!$DZ$19:$EA$43,2,0),'Labor costs'!BU$7=VLOOKUP('Labor costs'!$B187,Settings!$DZ$19:$EC$43,4,0)),Inputs!$CP25,0))</f>
        <v>0</v>
      </c>
      <c r="BV187" s="203">
        <f>IF(BU187&gt;0,BU187,IF(AND(BV$4=VLOOKUP($B187,Settings!$DZ$19:$EA$43,2,0),'Labor costs'!BV$7=VLOOKUP('Labor costs'!$B187,Settings!$DZ$19:$EC$43,4,0)),Inputs!$CP25,0))</f>
        <v>0</v>
      </c>
      <c r="BW187" s="203">
        <f>IF(BV187&gt;0,BV187,IF(AND(BW$4=VLOOKUP($B187,Settings!$DZ$19:$EA$43,2,0),'Labor costs'!BW$7=VLOOKUP('Labor costs'!$B187,Settings!$DZ$19:$EC$43,4,0)),Inputs!$CP25,0))</f>
        <v>0</v>
      </c>
      <c r="BX187" s="203">
        <f>IF(BW187&gt;0,BW187,IF(AND(BX$4=VLOOKUP($B187,Settings!$DZ$19:$EA$43,2,0),'Labor costs'!BX$7=VLOOKUP('Labor costs'!$B187,Settings!$DZ$19:$EC$43,4,0)),Inputs!$CP25,0))</f>
        <v>0</v>
      </c>
      <c r="BY187" s="203">
        <f>IF(BX187&gt;0,BX187,IF(AND(BY$4=VLOOKUP($B187,Settings!$DZ$19:$EA$43,2,0),'Labor costs'!BY$7=VLOOKUP('Labor costs'!$B187,Settings!$DZ$19:$EC$43,4,0)),Inputs!$CP25,0))</f>
        <v>0</v>
      </c>
      <c r="BZ187" s="203">
        <f>IF(BY187&gt;0,BY187,IF(AND(BZ$4=VLOOKUP($B187,Settings!$DZ$19:$EA$43,2,0),'Labor costs'!BZ$7=VLOOKUP('Labor costs'!$B187,Settings!$DZ$19:$EC$43,4,0)),Inputs!$CP25,0))</f>
        <v>0</v>
      </c>
      <c r="CA187" s="203">
        <f>IF(BZ187&gt;0,BZ187,IF(AND(CA$4=VLOOKUP($B187,Settings!$DZ$19:$EA$43,2,0),'Labor costs'!CA$7=VLOOKUP('Labor costs'!$B187,Settings!$DZ$19:$EC$43,4,0)),Inputs!$CP25,0))</f>
        <v>0</v>
      </c>
      <c r="CB187" s="203">
        <f>IF(CA187&gt;0,CA187,IF(AND(CB$4=VLOOKUP($B187,Settings!$DZ$19:$EA$43,2,0),'Labor costs'!CB$7=VLOOKUP('Labor costs'!$B187,Settings!$DZ$19:$EC$43,4,0)),Inputs!$CP25,0))</f>
        <v>0</v>
      </c>
      <c r="CC187" s="203">
        <f>IF(CB187&gt;0,CB187,IF(AND(CC$4=VLOOKUP($B187,Settings!$DZ$19:$EA$43,2,0),'Labor costs'!CC$7=VLOOKUP('Labor costs'!$B187,Settings!$DZ$19:$EC$43,4,0)),Inputs!$CP25,0))</f>
        <v>0</v>
      </c>
      <c r="CD187" s="203">
        <f>IF(CC187&gt;0,CC187,IF(AND(CD$4=VLOOKUP($B187,Settings!$DZ$19:$EA$43,2,0),'Labor costs'!CD$7=VLOOKUP('Labor costs'!$B187,Settings!$DZ$19:$EC$43,4,0)),Inputs!$CP25,0))</f>
        <v>0</v>
      </c>
      <c r="CE187" s="203">
        <f>IF(CD187&gt;0,CD187,IF(AND(CE$4=VLOOKUP($B187,Settings!$DZ$19:$EA$43,2,0),'Labor costs'!CE$7=VLOOKUP('Labor costs'!$B187,Settings!$DZ$19:$EC$43,4,0)),Inputs!$CP25,0))</f>
        <v>0</v>
      </c>
      <c r="CF187" s="203">
        <f>IF(CE187&gt;0,CE187,IF(AND(CF$4=VLOOKUP($B187,Settings!$DZ$19:$EA$43,2,0),'Labor costs'!CF$7=VLOOKUP('Labor costs'!$B187,Settings!$DZ$19:$EC$43,4,0)),Inputs!$CP25,0))</f>
        <v>0</v>
      </c>
      <c r="CG187" s="203">
        <f>IF(CF187&gt;0,CF187,IF(AND(CG$4=VLOOKUP($B187,Settings!$DZ$19:$EA$43,2,0),'Labor costs'!CG$7=VLOOKUP('Labor costs'!$B187,Settings!$DZ$19:$EC$43,4,0)),Inputs!$CP25,0))</f>
        <v>0</v>
      </c>
      <c r="CH187" s="203">
        <f>IF(CG187&gt;0,CG187,IF(AND(CH$4=VLOOKUP($B187,Settings!$DZ$19:$EA$43,2,0),'Labor costs'!CH$7=VLOOKUP('Labor costs'!$B187,Settings!$DZ$19:$EC$43,4,0)),Inputs!$CP25,0))</f>
        <v>0</v>
      </c>
      <c r="CI187" s="203">
        <f>IF(CH187&gt;0,CH187,IF(AND(CI$4=VLOOKUP($B187,Settings!$DZ$19:$EA$43,2,0),'Labor costs'!CI$7=VLOOKUP('Labor costs'!$B187,Settings!$DZ$19:$EC$43,4,0)),Inputs!$CP25,0))</f>
        <v>0</v>
      </c>
      <c r="CJ187" s="203">
        <f>IF(CI187&gt;0,CI187,IF(AND(CJ$4=VLOOKUP($B187,Settings!$DZ$19:$EA$43,2,0),'Labor costs'!CJ$7=VLOOKUP('Labor costs'!$B187,Settings!$DZ$19:$EC$43,4,0)),Inputs!$CP25,0))</f>
        <v>0</v>
      </c>
      <c r="CK187" s="203">
        <f>IF(CJ187&gt;0,CJ187,IF(AND(CK$4=VLOOKUP($B187,Settings!$DZ$19:$EA$43,2,0),'Labor costs'!CK$7=VLOOKUP('Labor costs'!$B187,Settings!$DZ$19:$EC$43,4,0)),Inputs!$CP25,0))</f>
        <v>0</v>
      </c>
      <c r="CL187" s="203">
        <f>IF(CK187&gt;0,CK187,IF(AND(CL$4=VLOOKUP($B187,Settings!$DZ$19:$EA$43,2,0),'Labor costs'!CL$7=VLOOKUP('Labor costs'!$B187,Settings!$DZ$19:$EC$43,4,0)),Inputs!$CP25,0))</f>
        <v>0</v>
      </c>
      <c r="CM187" s="203">
        <f>IF(CL187&gt;0,CL187,IF(AND(CM$4=VLOOKUP($B187,Settings!$DZ$19:$EA$43,2,0),'Labor costs'!CM$7=VLOOKUP('Labor costs'!$B187,Settings!$DZ$19:$EC$43,4,0)),Inputs!$CP25,0))</f>
        <v>0</v>
      </c>
    </row>
    <row r="188" spans="2:91" hidden="1" x14ac:dyDescent="0.2">
      <c r="B188" s="205">
        <f>Inputs!CJ26</f>
        <v>0</v>
      </c>
      <c r="C188" s="204"/>
      <c r="D188" s="204"/>
      <c r="E188" s="204"/>
      <c r="F188" s="204"/>
      <c r="G188" s="204"/>
      <c r="H188" s="204"/>
      <c r="I188" s="204"/>
      <c r="J188" s="204"/>
      <c r="K188" s="204"/>
      <c r="L188" s="204"/>
      <c r="M188" s="204"/>
      <c r="N188" s="204"/>
      <c r="O188" s="204"/>
      <c r="P188" s="204"/>
      <c r="Q188" s="204"/>
      <c r="R188" s="204"/>
      <c r="S188" s="204"/>
      <c r="T188" s="204"/>
      <c r="U188" s="204"/>
      <c r="V188" s="204"/>
      <c r="W188" s="204"/>
      <c r="X188" s="204"/>
      <c r="Y188" s="204"/>
      <c r="Z188" s="204"/>
      <c r="AA188" s="204"/>
      <c r="AB188" s="204"/>
      <c r="AC188" s="204"/>
      <c r="AD188" s="204"/>
      <c r="AF188" s="203">
        <f>IF(AE188&gt;0,AE188,IF(AND(AF$4=VLOOKUP($B188,Settings!$DZ$19:$EA$43,2,0),'Labor costs'!AF$7=VLOOKUP('Labor costs'!$B188,Settings!$DZ$19:$EC$43,4,0)),Inputs!$CP26,0))</f>
        <v>0</v>
      </c>
      <c r="AG188" s="203">
        <f>IF(AF188&gt;0,AF188,IF(AND(AG$4=VLOOKUP($B188,Settings!$DZ$19:$EA$43,2,0),'Labor costs'!AG$7=VLOOKUP('Labor costs'!$B188,Settings!$DZ$19:$EC$43,4,0)),Inputs!$CP26,0))</f>
        <v>0</v>
      </c>
      <c r="AH188" s="203">
        <f>IF(AG188&gt;0,AG188,IF(AND(AH$4=VLOOKUP($B188,Settings!$DZ$19:$EA$43,2,0),'Labor costs'!AH$7=VLOOKUP('Labor costs'!$B188,Settings!$DZ$19:$EC$43,4,0)),Inputs!$CP26,0))</f>
        <v>0</v>
      </c>
      <c r="AI188" s="203">
        <f>IF(AH188&gt;0,AH188,IF(AND(AI$4=VLOOKUP($B188,Settings!$DZ$19:$EA$43,2,0),'Labor costs'!AI$7=VLOOKUP('Labor costs'!$B188,Settings!$DZ$19:$EC$43,4,0)),Inputs!$CP26,0))</f>
        <v>0</v>
      </c>
      <c r="AJ188" s="203">
        <f>IF(AI188&gt;0,AI188,IF(AND(AJ$4=VLOOKUP($B188,Settings!$DZ$19:$EA$43,2,0),'Labor costs'!AJ$7=VLOOKUP('Labor costs'!$B188,Settings!$DZ$19:$EC$43,4,0)),Inputs!$CP26,0))</f>
        <v>0</v>
      </c>
      <c r="AK188" s="203">
        <f>IF(AJ188&gt;0,AJ188,IF(AND(AK$4=VLOOKUP($B188,Settings!$DZ$19:$EA$43,2,0),'Labor costs'!AK$7=VLOOKUP('Labor costs'!$B188,Settings!$DZ$19:$EC$43,4,0)),Inputs!$CP26,0))</f>
        <v>0</v>
      </c>
      <c r="AL188" s="203">
        <f>IF(AK188&gt;0,AK188,IF(AND(AL$4=VLOOKUP($B188,Settings!$DZ$19:$EA$43,2,0),'Labor costs'!AL$7=VLOOKUP('Labor costs'!$B188,Settings!$DZ$19:$EC$43,4,0)),Inputs!$CP26,0))</f>
        <v>0</v>
      </c>
      <c r="AM188" s="203">
        <f>IF(AL188&gt;0,AL188,IF(AND(AM$4=VLOOKUP($B188,Settings!$DZ$19:$EA$43,2,0),'Labor costs'!AM$7=VLOOKUP('Labor costs'!$B188,Settings!$DZ$19:$EC$43,4,0)),Inputs!$CP26,0))</f>
        <v>0</v>
      </c>
      <c r="AN188" s="203">
        <f>IF(AM188&gt;0,AM188,IF(AND(AN$4=VLOOKUP($B188,Settings!$DZ$19:$EA$43,2,0),'Labor costs'!AN$7=VLOOKUP('Labor costs'!$B188,Settings!$DZ$19:$EC$43,4,0)),Inputs!$CP26,0))</f>
        <v>0</v>
      </c>
      <c r="AO188" s="203">
        <f>IF(AN188&gt;0,AN188,IF(AND(AO$4=VLOOKUP($B188,Settings!$DZ$19:$EA$43,2,0),'Labor costs'!AO$7=VLOOKUP('Labor costs'!$B188,Settings!$DZ$19:$EC$43,4,0)),Inputs!$CP26,0))</f>
        <v>0</v>
      </c>
      <c r="AP188" s="203">
        <f>IF(AO188&gt;0,AO188,IF(AND(AP$4=VLOOKUP($B188,Settings!$DZ$19:$EA$43,2,0),'Labor costs'!AP$7=VLOOKUP('Labor costs'!$B188,Settings!$DZ$19:$EC$43,4,0)),Inputs!$CP26,0))</f>
        <v>0</v>
      </c>
      <c r="AQ188" s="203">
        <f>IF(AP188&gt;0,AP188,IF(AND(AQ$4=VLOOKUP($B188,Settings!$DZ$19:$EA$43,2,0),'Labor costs'!AQ$7=VLOOKUP('Labor costs'!$B188,Settings!$DZ$19:$EC$43,4,0)),Inputs!$CP26,0))</f>
        <v>0</v>
      </c>
      <c r="AR188" s="203">
        <f>IF(AQ188&gt;0,AQ188,IF(AND(AR$4=VLOOKUP($B188,Settings!$DZ$19:$EA$43,2,0),'Labor costs'!AR$7=VLOOKUP('Labor costs'!$B188,Settings!$DZ$19:$EC$43,4,0)),Inputs!$CP26,0))</f>
        <v>0</v>
      </c>
      <c r="AS188" s="203">
        <f>IF(AR188&gt;0,AR188,IF(AND(AS$4=VLOOKUP($B188,Settings!$DZ$19:$EA$43,2,0),'Labor costs'!AS$7=VLOOKUP('Labor costs'!$B188,Settings!$DZ$19:$EC$43,4,0)),Inputs!$CP26,0))</f>
        <v>0</v>
      </c>
      <c r="AT188" s="203">
        <f>IF(AS188&gt;0,AS188,IF(AND(AT$4=VLOOKUP($B188,Settings!$DZ$19:$EA$43,2,0),'Labor costs'!AT$7=VLOOKUP('Labor costs'!$B188,Settings!$DZ$19:$EC$43,4,0)),Inputs!$CP26,0))</f>
        <v>0</v>
      </c>
      <c r="AU188" s="203">
        <f>IF(AT188&gt;0,AT188,IF(AND(AU$4=VLOOKUP($B188,Settings!$DZ$19:$EA$43,2,0),'Labor costs'!AU$7=VLOOKUP('Labor costs'!$B188,Settings!$DZ$19:$EC$43,4,0)),Inputs!$CP26,0))</f>
        <v>0</v>
      </c>
      <c r="AV188" s="203">
        <f>IF(AU188&gt;0,AU188,IF(AND(AV$4=VLOOKUP($B188,Settings!$DZ$19:$EA$43,2,0),'Labor costs'!AV$7=VLOOKUP('Labor costs'!$B188,Settings!$DZ$19:$EC$43,4,0)),Inputs!$CP26,0))</f>
        <v>0</v>
      </c>
      <c r="AW188" s="203">
        <f>IF(AV188&gt;0,AV188,IF(AND(AW$4=VLOOKUP($B188,Settings!$DZ$19:$EA$43,2,0),'Labor costs'!AW$7=VLOOKUP('Labor costs'!$B188,Settings!$DZ$19:$EC$43,4,0)),Inputs!$CP26,0))</f>
        <v>0</v>
      </c>
      <c r="AX188" s="203">
        <f>IF(AW188&gt;0,AW188,IF(AND(AX$4=VLOOKUP($B188,Settings!$DZ$19:$EA$43,2,0),'Labor costs'!AX$7=VLOOKUP('Labor costs'!$B188,Settings!$DZ$19:$EC$43,4,0)),Inputs!$CP26,0))</f>
        <v>0</v>
      </c>
      <c r="AY188" s="203">
        <f>IF(AX188&gt;0,AX188,IF(AND(AY$4=VLOOKUP($B188,Settings!$DZ$19:$EA$43,2,0),'Labor costs'!AY$7=VLOOKUP('Labor costs'!$B188,Settings!$DZ$19:$EC$43,4,0)),Inputs!$CP26,0))</f>
        <v>0</v>
      </c>
      <c r="AZ188" s="203">
        <f>IF(AY188&gt;0,AY188,IF(AND(AZ$4=VLOOKUP($B188,Settings!$DZ$19:$EA$43,2,0),'Labor costs'!AZ$7=VLOOKUP('Labor costs'!$B188,Settings!$DZ$19:$EC$43,4,0)),Inputs!$CP26,0))</f>
        <v>0</v>
      </c>
      <c r="BA188" s="203">
        <f>IF(AZ188&gt;0,AZ188,IF(AND(BA$4=VLOOKUP($B188,Settings!$DZ$19:$EA$43,2,0),'Labor costs'!BA$7=VLOOKUP('Labor costs'!$B188,Settings!$DZ$19:$EC$43,4,0)),Inputs!$CP26,0))</f>
        <v>0</v>
      </c>
      <c r="BB188" s="203">
        <f>IF(BA188&gt;0,BA188,IF(AND(BB$4=VLOOKUP($B188,Settings!$DZ$19:$EA$43,2,0),'Labor costs'!BB$7=VLOOKUP('Labor costs'!$B188,Settings!$DZ$19:$EC$43,4,0)),Inputs!$CP26,0))</f>
        <v>0</v>
      </c>
      <c r="BC188" s="203">
        <f>IF(BB188&gt;0,BB188,IF(AND(BC$4=VLOOKUP($B188,Settings!$DZ$19:$EA$43,2,0),'Labor costs'!BC$7=VLOOKUP('Labor costs'!$B188,Settings!$DZ$19:$EC$43,4,0)),Inputs!$CP26,0))</f>
        <v>0</v>
      </c>
      <c r="BD188" s="203">
        <f>IF(BC188&gt;0,BC188,IF(AND(BD$4=VLOOKUP($B188,Settings!$DZ$19:$EA$43,2,0),'Labor costs'!BD$7=VLOOKUP('Labor costs'!$B188,Settings!$DZ$19:$EC$43,4,0)),Inputs!$CP26,0))</f>
        <v>0</v>
      </c>
      <c r="BE188" s="203">
        <f>IF(BD188&gt;0,BD188,IF(AND(BE$4=VLOOKUP($B188,Settings!$DZ$19:$EA$43,2,0),'Labor costs'!BE$7=VLOOKUP('Labor costs'!$B188,Settings!$DZ$19:$EC$43,4,0)),Inputs!$CP26,0))</f>
        <v>0</v>
      </c>
      <c r="BF188" s="203">
        <f>IF(BE188&gt;0,BE188,IF(AND(BF$4=VLOOKUP($B188,Settings!$DZ$19:$EA$43,2,0),'Labor costs'!BF$7=VLOOKUP('Labor costs'!$B188,Settings!$DZ$19:$EC$43,4,0)),Inputs!$CP26,0))</f>
        <v>0</v>
      </c>
      <c r="BG188" s="203">
        <f>IF(BF188&gt;0,BF188,IF(AND(BG$4=VLOOKUP($B188,Settings!$DZ$19:$EA$43,2,0),'Labor costs'!BG$7=VLOOKUP('Labor costs'!$B188,Settings!$DZ$19:$EC$43,4,0)),Inputs!$CP26,0))</f>
        <v>0</v>
      </c>
      <c r="BH188" s="203">
        <f>IF(BG188&gt;0,BG188,IF(AND(BH$4=VLOOKUP($B188,Settings!$DZ$19:$EA$43,2,0),'Labor costs'!BH$7=VLOOKUP('Labor costs'!$B188,Settings!$DZ$19:$EC$43,4,0)),Inputs!$CP26,0))</f>
        <v>0</v>
      </c>
      <c r="BI188" s="203">
        <f>IF(BH188&gt;0,BH188,IF(AND(BI$4=VLOOKUP($B188,Settings!$DZ$19:$EA$43,2,0),'Labor costs'!BI$7=VLOOKUP('Labor costs'!$B188,Settings!$DZ$19:$EC$43,4,0)),Inputs!$CP26,0))</f>
        <v>0</v>
      </c>
      <c r="BJ188" s="203">
        <f>IF(BI188&gt;0,BI188,IF(AND(BJ$4=VLOOKUP($B188,Settings!$DZ$19:$EA$43,2,0),'Labor costs'!BJ$7=VLOOKUP('Labor costs'!$B188,Settings!$DZ$19:$EC$43,4,0)),Inputs!$CP26,0))</f>
        <v>0</v>
      </c>
      <c r="BK188" s="203">
        <f>IF(BJ188&gt;0,BJ188,IF(AND(BK$4=VLOOKUP($B188,Settings!$DZ$19:$EA$43,2,0),'Labor costs'!BK$7=VLOOKUP('Labor costs'!$B188,Settings!$DZ$19:$EC$43,4,0)),Inputs!$CP26,0))</f>
        <v>0</v>
      </c>
      <c r="BL188" s="203">
        <f>IF(BK188&gt;0,BK188,IF(AND(BL$4=VLOOKUP($B188,Settings!$DZ$19:$EA$43,2,0),'Labor costs'!BL$7=VLOOKUP('Labor costs'!$B188,Settings!$DZ$19:$EC$43,4,0)),Inputs!$CP26,0))</f>
        <v>0</v>
      </c>
      <c r="BM188" s="203">
        <f>IF(BL188&gt;0,BL188,IF(AND(BM$4=VLOOKUP($B188,Settings!$DZ$19:$EA$43,2,0),'Labor costs'!BM$7=VLOOKUP('Labor costs'!$B188,Settings!$DZ$19:$EC$43,4,0)),Inputs!$CP26,0))</f>
        <v>0</v>
      </c>
      <c r="BN188" s="203">
        <f>IF(BM188&gt;0,BM188,IF(AND(BN$4=VLOOKUP($B188,Settings!$DZ$19:$EA$43,2,0),'Labor costs'!BN$7=VLOOKUP('Labor costs'!$B188,Settings!$DZ$19:$EC$43,4,0)),Inputs!$CP26,0))</f>
        <v>0</v>
      </c>
      <c r="BO188" s="203">
        <f>IF(BN188&gt;0,BN188,IF(AND(BO$4=VLOOKUP($B188,Settings!$DZ$19:$EA$43,2,0),'Labor costs'!BO$7=VLOOKUP('Labor costs'!$B188,Settings!$DZ$19:$EC$43,4,0)),Inputs!$CP26,0))</f>
        <v>0</v>
      </c>
      <c r="BP188" s="203">
        <f>IF(BO188&gt;0,BO188,IF(AND(BP$4=VLOOKUP($B188,Settings!$DZ$19:$EA$43,2,0),'Labor costs'!BP$7=VLOOKUP('Labor costs'!$B188,Settings!$DZ$19:$EC$43,4,0)),Inputs!$CP26,0))</f>
        <v>0</v>
      </c>
      <c r="BQ188" s="203">
        <f>IF(BP188&gt;0,BP188,IF(AND(BQ$4=VLOOKUP($B188,Settings!$DZ$19:$EA$43,2,0),'Labor costs'!BQ$7=VLOOKUP('Labor costs'!$B188,Settings!$DZ$19:$EC$43,4,0)),Inputs!$CP26,0))</f>
        <v>0</v>
      </c>
      <c r="BR188" s="203">
        <f>IF(BQ188&gt;0,BQ188,IF(AND(BR$4=VLOOKUP($B188,Settings!$DZ$19:$EA$43,2,0),'Labor costs'!BR$7=VLOOKUP('Labor costs'!$B188,Settings!$DZ$19:$EC$43,4,0)),Inputs!$CP26,0))</f>
        <v>0</v>
      </c>
      <c r="BS188" s="203">
        <f>IF(BR188&gt;0,BR188,IF(AND(BS$4=VLOOKUP($B188,Settings!$DZ$19:$EA$43,2,0),'Labor costs'!BS$7=VLOOKUP('Labor costs'!$B188,Settings!$DZ$19:$EC$43,4,0)),Inputs!$CP26,0))</f>
        <v>0</v>
      </c>
      <c r="BT188" s="203">
        <f>IF(BS188&gt;0,BS188,IF(AND(BT$4=VLOOKUP($B188,Settings!$DZ$19:$EA$43,2,0),'Labor costs'!BT$7=VLOOKUP('Labor costs'!$B188,Settings!$DZ$19:$EC$43,4,0)),Inputs!$CP26,0))</f>
        <v>0</v>
      </c>
      <c r="BU188" s="203">
        <f>IF(BT188&gt;0,BT188,IF(AND(BU$4=VLOOKUP($B188,Settings!$DZ$19:$EA$43,2,0),'Labor costs'!BU$7=VLOOKUP('Labor costs'!$B188,Settings!$DZ$19:$EC$43,4,0)),Inputs!$CP26,0))</f>
        <v>0</v>
      </c>
      <c r="BV188" s="203">
        <f>IF(BU188&gt;0,BU188,IF(AND(BV$4=VLOOKUP($B188,Settings!$DZ$19:$EA$43,2,0),'Labor costs'!BV$7=VLOOKUP('Labor costs'!$B188,Settings!$DZ$19:$EC$43,4,0)),Inputs!$CP26,0))</f>
        <v>0</v>
      </c>
      <c r="BW188" s="203">
        <f>IF(BV188&gt;0,BV188,IF(AND(BW$4=VLOOKUP($B188,Settings!$DZ$19:$EA$43,2,0),'Labor costs'!BW$7=VLOOKUP('Labor costs'!$B188,Settings!$DZ$19:$EC$43,4,0)),Inputs!$CP26,0))</f>
        <v>0</v>
      </c>
      <c r="BX188" s="203">
        <f>IF(BW188&gt;0,BW188,IF(AND(BX$4=VLOOKUP($B188,Settings!$DZ$19:$EA$43,2,0),'Labor costs'!BX$7=VLOOKUP('Labor costs'!$B188,Settings!$DZ$19:$EC$43,4,0)),Inputs!$CP26,0))</f>
        <v>0</v>
      </c>
      <c r="BY188" s="203">
        <f>IF(BX188&gt;0,BX188,IF(AND(BY$4=VLOOKUP($B188,Settings!$DZ$19:$EA$43,2,0),'Labor costs'!BY$7=VLOOKUP('Labor costs'!$B188,Settings!$DZ$19:$EC$43,4,0)),Inputs!$CP26,0))</f>
        <v>0</v>
      </c>
      <c r="BZ188" s="203">
        <f>IF(BY188&gt;0,BY188,IF(AND(BZ$4=VLOOKUP($B188,Settings!$DZ$19:$EA$43,2,0),'Labor costs'!BZ$7=VLOOKUP('Labor costs'!$B188,Settings!$DZ$19:$EC$43,4,0)),Inputs!$CP26,0))</f>
        <v>0</v>
      </c>
      <c r="CA188" s="203">
        <f>IF(BZ188&gt;0,BZ188,IF(AND(CA$4=VLOOKUP($B188,Settings!$DZ$19:$EA$43,2,0),'Labor costs'!CA$7=VLOOKUP('Labor costs'!$B188,Settings!$DZ$19:$EC$43,4,0)),Inputs!$CP26,0))</f>
        <v>0</v>
      </c>
      <c r="CB188" s="203">
        <f>IF(CA188&gt;0,CA188,IF(AND(CB$4=VLOOKUP($B188,Settings!$DZ$19:$EA$43,2,0),'Labor costs'!CB$7=VLOOKUP('Labor costs'!$B188,Settings!$DZ$19:$EC$43,4,0)),Inputs!$CP26,0))</f>
        <v>0</v>
      </c>
      <c r="CC188" s="203">
        <f>IF(CB188&gt;0,CB188,IF(AND(CC$4=VLOOKUP($B188,Settings!$DZ$19:$EA$43,2,0),'Labor costs'!CC$7=VLOOKUP('Labor costs'!$B188,Settings!$DZ$19:$EC$43,4,0)),Inputs!$CP26,0))</f>
        <v>0</v>
      </c>
      <c r="CD188" s="203">
        <f>IF(CC188&gt;0,CC188,IF(AND(CD$4=VLOOKUP($B188,Settings!$DZ$19:$EA$43,2,0),'Labor costs'!CD$7=VLOOKUP('Labor costs'!$B188,Settings!$DZ$19:$EC$43,4,0)),Inputs!$CP26,0))</f>
        <v>0</v>
      </c>
      <c r="CE188" s="203">
        <f>IF(CD188&gt;0,CD188,IF(AND(CE$4=VLOOKUP($B188,Settings!$DZ$19:$EA$43,2,0),'Labor costs'!CE$7=VLOOKUP('Labor costs'!$B188,Settings!$DZ$19:$EC$43,4,0)),Inputs!$CP26,0))</f>
        <v>0</v>
      </c>
      <c r="CF188" s="203">
        <f>IF(CE188&gt;0,CE188,IF(AND(CF$4=VLOOKUP($B188,Settings!$DZ$19:$EA$43,2,0),'Labor costs'!CF$7=VLOOKUP('Labor costs'!$B188,Settings!$DZ$19:$EC$43,4,0)),Inputs!$CP26,0))</f>
        <v>0</v>
      </c>
      <c r="CG188" s="203">
        <f>IF(CF188&gt;0,CF188,IF(AND(CG$4=VLOOKUP($B188,Settings!$DZ$19:$EA$43,2,0),'Labor costs'!CG$7=VLOOKUP('Labor costs'!$B188,Settings!$DZ$19:$EC$43,4,0)),Inputs!$CP26,0))</f>
        <v>0</v>
      </c>
      <c r="CH188" s="203">
        <f>IF(CG188&gt;0,CG188,IF(AND(CH$4=VLOOKUP($B188,Settings!$DZ$19:$EA$43,2,0),'Labor costs'!CH$7=VLOOKUP('Labor costs'!$B188,Settings!$DZ$19:$EC$43,4,0)),Inputs!$CP26,0))</f>
        <v>0</v>
      </c>
      <c r="CI188" s="203">
        <f>IF(CH188&gt;0,CH188,IF(AND(CI$4=VLOOKUP($B188,Settings!$DZ$19:$EA$43,2,0),'Labor costs'!CI$7=VLOOKUP('Labor costs'!$B188,Settings!$DZ$19:$EC$43,4,0)),Inputs!$CP26,0))</f>
        <v>0</v>
      </c>
      <c r="CJ188" s="203">
        <f>IF(CI188&gt;0,CI188,IF(AND(CJ$4=VLOOKUP($B188,Settings!$DZ$19:$EA$43,2,0),'Labor costs'!CJ$7=VLOOKUP('Labor costs'!$B188,Settings!$DZ$19:$EC$43,4,0)),Inputs!$CP26,0))</f>
        <v>0</v>
      </c>
      <c r="CK188" s="203">
        <f>IF(CJ188&gt;0,CJ188,IF(AND(CK$4=VLOOKUP($B188,Settings!$DZ$19:$EA$43,2,0),'Labor costs'!CK$7=VLOOKUP('Labor costs'!$B188,Settings!$DZ$19:$EC$43,4,0)),Inputs!$CP26,0))</f>
        <v>0</v>
      </c>
      <c r="CL188" s="203">
        <f>IF(CK188&gt;0,CK188,IF(AND(CL$4=VLOOKUP($B188,Settings!$DZ$19:$EA$43,2,0),'Labor costs'!CL$7=VLOOKUP('Labor costs'!$B188,Settings!$DZ$19:$EC$43,4,0)),Inputs!$CP26,0))</f>
        <v>0</v>
      </c>
      <c r="CM188" s="203">
        <f>IF(CL188&gt;0,CL188,IF(AND(CM$4=VLOOKUP($B188,Settings!$DZ$19:$EA$43,2,0),'Labor costs'!CM$7=VLOOKUP('Labor costs'!$B188,Settings!$DZ$19:$EC$43,4,0)),Inputs!$CP26,0))</f>
        <v>0</v>
      </c>
    </row>
    <row r="189" spans="2:91" hidden="1" x14ac:dyDescent="0.2">
      <c r="B189" s="205">
        <f>Inputs!CJ27</f>
        <v>0</v>
      </c>
      <c r="C189" s="204"/>
      <c r="D189" s="204"/>
      <c r="E189" s="204"/>
      <c r="F189" s="204"/>
      <c r="G189" s="204"/>
      <c r="H189" s="204"/>
      <c r="I189" s="204"/>
      <c r="J189" s="204"/>
      <c r="K189" s="204"/>
      <c r="L189" s="204"/>
      <c r="M189" s="204"/>
      <c r="N189" s="204"/>
      <c r="O189" s="204"/>
      <c r="P189" s="204"/>
      <c r="Q189" s="204"/>
      <c r="R189" s="204"/>
      <c r="S189" s="204"/>
      <c r="T189" s="204"/>
      <c r="U189" s="204"/>
      <c r="V189" s="204"/>
      <c r="W189" s="204"/>
      <c r="X189" s="204"/>
      <c r="Y189" s="204"/>
      <c r="Z189" s="204"/>
      <c r="AA189" s="204"/>
      <c r="AB189" s="204"/>
      <c r="AC189" s="204"/>
      <c r="AD189" s="204"/>
      <c r="AF189" s="203">
        <f>IF(AE189&gt;0,AE189,IF(AND(AF$4=VLOOKUP($B189,Settings!$DZ$19:$EA$43,2,0),'Labor costs'!AF$7=VLOOKUP('Labor costs'!$B189,Settings!$DZ$19:$EC$43,4,0)),Inputs!$CP27,0))</f>
        <v>0</v>
      </c>
      <c r="AG189" s="203">
        <f>IF(AF189&gt;0,AF189,IF(AND(AG$4=VLOOKUP($B189,Settings!$DZ$19:$EA$43,2,0),'Labor costs'!AG$7=VLOOKUP('Labor costs'!$B189,Settings!$DZ$19:$EC$43,4,0)),Inputs!$CP27,0))</f>
        <v>0</v>
      </c>
      <c r="AH189" s="203">
        <f>IF(AG189&gt;0,AG189,IF(AND(AH$4=VLOOKUP($B189,Settings!$DZ$19:$EA$43,2,0),'Labor costs'!AH$7=VLOOKUP('Labor costs'!$B189,Settings!$DZ$19:$EC$43,4,0)),Inputs!$CP27,0))</f>
        <v>0</v>
      </c>
      <c r="AI189" s="203">
        <f>IF(AH189&gt;0,AH189,IF(AND(AI$4=VLOOKUP($B189,Settings!$DZ$19:$EA$43,2,0),'Labor costs'!AI$7=VLOOKUP('Labor costs'!$B189,Settings!$DZ$19:$EC$43,4,0)),Inputs!$CP27,0))</f>
        <v>0</v>
      </c>
      <c r="AJ189" s="203">
        <f>IF(AI189&gt;0,AI189,IF(AND(AJ$4=VLOOKUP($B189,Settings!$DZ$19:$EA$43,2,0),'Labor costs'!AJ$7=VLOOKUP('Labor costs'!$B189,Settings!$DZ$19:$EC$43,4,0)),Inputs!$CP27,0))</f>
        <v>0</v>
      </c>
      <c r="AK189" s="203">
        <f>IF(AJ189&gt;0,AJ189,IF(AND(AK$4=VLOOKUP($B189,Settings!$DZ$19:$EA$43,2,0),'Labor costs'!AK$7=VLOOKUP('Labor costs'!$B189,Settings!$DZ$19:$EC$43,4,0)),Inputs!$CP27,0))</f>
        <v>0</v>
      </c>
      <c r="AL189" s="203">
        <f>IF(AK189&gt;0,AK189,IF(AND(AL$4=VLOOKUP($B189,Settings!$DZ$19:$EA$43,2,0),'Labor costs'!AL$7=VLOOKUP('Labor costs'!$B189,Settings!$DZ$19:$EC$43,4,0)),Inputs!$CP27,0))</f>
        <v>0</v>
      </c>
      <c r="AM189" s="203">
        <f>IF(AL189&gt;0,AL189,IF(AND(AM$4=VLOOKUP($B189,Settings!$DZ$19:$EA$43,2,0),'Labor costs'!AM$7=VLOOKUP('Labor costs'!$B189,Settings!$DZ$19:$EC$43,4,0)),Inputs!$CP27,0))</f>
        <v>0</v>
      </c>
      <c r="AN189" s="203">
        <f>IF(AM189&gt;0,AM189,IF(AND(AN$4=VLOOKUP($B189,Settings!$DZ$19:$EA$43,2,0),'Labor costs'!AN$7=VLOOKUP('Labor costs'!$B189,Settings!$DZ$19:$EC$43,4,0)),Inputs!$CP27,0))</f>
        <v>0</v>
      </c>
      <c r="AO189" s="203">
        <f>IF(AN189&gt;0,AN189,IF(AND(AO$4=VLOOKUP($B189,Settings!$DZ$19:$EA$43,2,0),'Labor costs'!AO$7=VLOOKUP('Labor costs'!$B189,Settings!$DZ$19:$EC$43,4,0)),Inputs!$CP27,0))</f>
        <v>0</v>
      </c>
      <c r="AP189" s="203">
        <f>IF(AO189&gt;0,AO189,IF(AND(AP$4=VLOOKUP($B189,Settings!$DZ$19:$EA$43,2,0),'Labor costs'!AP$7=VLOOKUP('Labor costs'!$B189,Settings!$DZ$19:$EC$43,4,0)),Inputs!$CP27,0))</f>
        <v>0</v>
      </c>
      <c r="AQ189" s="203">
        <f>IF(AP189&gt;0,AP189,IF(AND(AQ$4=VLOOKUP($B189,Settings!$DZ$19:$EA$43,2,0),'Labor costs'!AQ$7=VLOOKUP('Labor costs'!$B189,Settings!$DZ$19:$EC$43,4,0)),Inputs!$CP27,0))</f>
        <v>0</v>
      </c>
      <c r="AR189" s="203">
        <f>IF(AQ189&gt;0,AQ189,IF(AND(AR$4=VLOOKUP($B189,Settings!$DZ$19:$EA$43,2,0),'Labor costs'!AR$7=VLOOKUP('Labor costs'!$B189,Settings!$DZ$19:$EC$43,4,0)),Inputs!$CP27,0))</f>
        <v>0</v>
      </c>
      <c r="AS189" s="203">
        <f>IF(AR189&gt;0,AR189,IF(AND(AS$4=VLOOKUP($B189,Settings!$DZ$19:$EA$43,2,0),'Labor costs'!AS$7=VLOOKUP('Labor costs'!$B189,Settings!$DZ$19:$EC$43,4,0)),Inputs!$CP27,0))</f>
        <v>0</v>
      </c>
      <c r="AT189" s="203">
        <f>IF(AS189&gt;0,AS189,IF(AND(AT$4=VLOOKUP($B189,Settings!$DZ$19:$EA$43,2,0),'Labor costs'!AT$7=VLOOKUP('Labor costs'!$B189,Settings!$DZ$19:$EC$43,4,0)),Inputs!$CP27,0))</f>
        <v>0</v>
      </c>
      <c r="AU189" s="203">
        <f>IF(AT189&gt;0,AT189,IF(AND(AU$4=VLOOKUP($B189,Settings!$DZ$19:$EA$43,2,0),'Labor costs'!AU$7=VLOOKUP('Labor costs'!$B189,Settings!$DZ$19:$EC$43,4,0)),Inputs!$CP27,0))</f>
        <v>0</v>
      </c>
      <c r="AV189" s="203">
        <f>IF(AU189&gt;0,AU189,IF(AND(AV$4=VLOOKUP($B189,Settings!$DZ$19:$EA$43,2,0),'Labor costs'!AV$7=VLOOKUP('Labor costs'!$B189,Settings!$DZ$19:$EC$43,4,0)),Inputs!$CP27,0))</f>
        <v>0</v>
      </c>
      <c r="AW189" s="203">
        <f>IF(AV189&gt;0,AV189,IF(AND(AW$4=VLOOKUP($B189,Settings!$DZ$19:$EA$43,2,0),'Labor costs'!AW$7=VLOOKUP('Labor costs'!$B189,Settings!$DZ$19:$EC$43,4,0)),Inputs!$CP27,0))</f>
        <v>0</v>
      </c>
      <c r="AX189" s="203">
        <f>IF(AW189&gt;0,AW189,IF(AND(AX$4=VLOOKUP($B189,Settings!$DZ$19:$EA$43,2,0),'Labor costs'!AX$7=VLOOKUP('Labor costs'!$B189,Settings!$DZ$19:$EC$43,4,0)),Inputs!$CP27,0))</f>
        <v>0</v>
      </c>
      <c r="AY189" s="203">
        <f>IF(AX189&gt;0,AX189,IF(AND(AY$4=VLOOKUP($B189,Settings!$DZ$19:$EA$43,2,0),'Labor costs'!AY$7=VLOOKUP('Labor costs'!$B189,Settings!$DZ$19:$EC$43,4,0)),Inputs!$CP27,0))</f>
        <v>0</v>
      </c>
      <c r="AZ189" s="203">
        <f>IF(AY189&gt;0,AY189,IF(AND(AZ$4=VLOOKUP($B189,Settings!$DZ$19:$EA$43,2,0),'Labor costs'!AZ$7=VLOOKUP('Labor costs'!$B189,Settings!$DZ$19:$EC$43,4,0)),Inputs!$CP27,0))</f>
        <v>0</v>
      </c>
      <c r="BA189" s="203">
        <f>IF(AZ189&gt;0,AZ189,IF(AND(BA$4=VLOOKUP($B189,Settings!$DZ$19:$EA$43,2,0),'Labor costs'!BA$7=VLOOKUP('Labor costs'!$B189,Settings!$DZ$19:$EC$43,4,0)),Inputs!$CP27,0))</f>
        <v>0</v>
      </c>
      <c r="BB189" s="203">
        <f>IF(BA189&gt;0,BA189,IF(AND(BB$4=VLOOKUP($B189,Settings!$DZ$19:$EA$43,2,0),'Labor costs'!BB$7=VLOOKUP('Labor costs'!$B189,Settings!$DZ$19:$EC$43,4,0)),Inputs!$CP27,0))</f>
        <v>0</v>
      </c>
      <c r="BC189" s="203">
        <f>IF(BB189&gt;0,BB189,IF(AND(BC$4=VLOOKUP($B189,Settings!$DZ$19:$EA$43,2,0),'Labor costs'!BC$7=VLOOKUP('Labor costs'!$B189,Settings!$DZ$19:$EC$43,4,0)),Inputs!$CP27,0))</f>
        <v>0</v>
      </c>
      <c r="BD189" s="203">
        <f>IF(BC189&gt;0,BC189,IF(AND(BD$4=VLOOKUP($B189,Settings!$DZ$19:$EA$43,2,0),'Labor costs'!BD$7=VLOOKUP('Labor costs'!$B189,Settings!$DZ$19:$EC$43,4,0)),Inputs!$CP27,0))</f>
        <v>0</v>
      </c>
      <c r="BE189" s="203">
        <f>IF(BD189&gt;0,BD189,IF(AND(BE$4=VLOOKUP($B189,Settings!$DZ$19:$EA$43,2,0),'Labor costs'!BE$7=VLOOKUP('Labor costs'!$B189,Settings!$DZ$19:$EC$43,4,0)),Inputs!$CP27,0))</f>
        <v>0</v>
      </c>
      <c r="BF189" s="203">
        <f>IF(BE189&gt;0,BE189,IF(AND(BF$4=VLOOKUP($B189,Settings!$DZ$19:$EA$43,2,0),'Labor costs'!BF$7=VLOOKUP('Labor costs'!$B189,Settings!$DZ$19:$EC$43,4,0)),Inputs!$CP27,0))</f>
        <v>0</v>
      </c>
      <c r="BG189" s="203">
        <f>IF(BF189&gt;0,BF189,IF(AND(BG$4=VLOOKUP($B189,Settings!$DZ$19:$EA$43,2,0),'Labor costs'!BG$7=VLOOKUP('Labor costs'!$B189,Settings!$DZ$19:$EC$43,4,0)),Inputs!$CP27,0))</f>
        <v>0</v>
      </c>
      <c r="BH189" s="203">
        <f>IF(BG189&gt;0,BG189,IF(AND(BH$4=VLOOKUP($B189,Settings!$DZ$19:$EA$43,2,0),'Labor costs'!BH$7=VLOOKUP('Labor costs'!$B189,Settings!$DZ$19:$EC$43,4,0)),Inputs!$CP27,0))</f>
        <v>0</v>
      </c>
      <c r="BI189" s="203">
        <f>IF(BH189&gt;0,BH189,IF(AND(BI$4=VLOOKUP($B189,Settings!$DZ$19:$EA$43,2,0),'Labor costs'!BI$7=VLOOKUP('Labor costs'!$B189,Settings!$DZ$19:$EC$43,4,0)),Inputs!$CP27,0))</f>
        <v>0</v>
      </c>
      <c r="BJ189" s="203">
        <f>IF(BI189&gt;0,BI189,IF(AND(BJ$4=VLOOKUP($B189,Settings!$DZ$19:$EA$43,2,0),'Labor costs'!BJ$7=VLOOKUP('Labor costs'!$B189,Settings!$DZ$19:$EC$43,4,0)),Inputs!$CP27,0))</f>
        <v>0</v>
      </c>
      <c r="BK189" s="203">
        <f>IF(BJ189&gt;0,BJ189,IF(AND(BK$4=VLOOKUP($B189,Settings!$DZ$19:$EA$43,2,0),'Labor costs'!BK$7=VLOOKUP('Labor costs'!$B189,Settings!$DZ$19:$EC$43,4,0)),Inputs!$CP27,0))</f>
        <v>0</v>
      </c>
      <c r="BL189" s="203">
        <f>IF(BK189&gt;0,BK189,IF(AND(BL$4=VLOOKUP($B189,Settings!$DZ$19:$EA$43,2,0),'Labor costs'!BL$7=VLOOKUP('Labor costs'!$B189,Settings!$DZ$19:$EC$43,4,0)),Inputs!$CP27,0))</f>
        <v>0</v>
      </c>
      <c r="BM189" s="203">
        <f>IF(BL189&gt;0,BL189,IF(AND(BM$4=VLOOKUP($B189,Settings!$DZ$19:$EA$43,2,0),'Labor costs'!BM$7=VLOOKUP('Labor costs'!$B189,Settings!$DZ$19:$EC$43,4,0)),Inputs!$CP27,0))</f>
        <v>0</v>
      </c>
      <c r="BN189" s="203">
        <f>IF(BM189&gt;0,BM189,IF(AND(BN$4=VLOOKUP($B189,Settings!$DZ$19:$EA$43,2,0),'Labor costs'!BN$7=VLOOKUP('Labor costs'!$B189,Settings!$DZ$19:$EC$43,4,0)),Inputs!$CP27,0))</f>
        <v>0</v>
      </c>
      <c r="BO189" s="203">
        <f>IF(BN189&gt;0,BN189,IF(AND(BO$4=VLOOKUP($B189,Settings!$DZ$19:$EA$43,2,0),'Labor costs'!BO$7=VLOOKUP('Labor costs'!$B189,Settings!$DZ$19:$EC$43,4,0)),Inputs!$CP27,0))</f>
        <v>0</v>
      </c>
      <c r="BP189" s="203">
        <f>IF(BO189&gt;0,BO189,IF(AND(BP$4=VLOOKUP($B189,Settings!$DZ$19:$EA$43,2,0),'Labor costs'!BP$7=VLOOKUP('Labor costs'!$B189,Settings!$DZ$19:$EC$43,4,0)),Inputs!$CP27,0))</f>
        <v>0</v>
      </c>
      <c r="BQ189" s="203">
        <f>IF(BP189&gt;0,BP189,IF(AND(BQ$4=VLOOKUP($B189,Settings!$DZ$19:$EA$43,2,0),'Labor costs'!BQ$7=VLOOKUP('Labor costs'!$B189,Settings!$DZ$19:$EC$43,4,0)),Inputs!$CP27,0))</f>
        <v>0</v>
      </c>
      <c r="BR189" s="203">
        <f>IF(BQ189&gt;0,BQ189,IF(AND(BR$4=VLOOKUP($B189,Settings!$DZ$19:$EA$43,2,0),'Labor costs'!BR$7=VLOOKUP('Labor costs'!$B189,Settings!$DZ$19:$EC$43,4,0)),Inputs!$CP27,0))</f>
        <v>0</v>
      </c>
      <c r="BS189" s="203">
        <f>IF(BR189&gt;0,BR189,IF(AND(BS$4=VLOOKUP($B189,Settings!$DZ$19:$EA$43,2,0),'Labor costs'!BS$7=VLOOKUP('Labor costs'!$B189,Settings!$DZ$19:$EC$43,4,0)),Inputs!$CP27,0))</f>
        <v>0</v>
      </c>
      <c r="BT189" s="203">
        <f>IF(BS189&gt;0,BS189,IF(AND(BT$4=VLOOKUP($B189,Settings!$DZ$19:$EA$43,2,0),'Labor costs'!BT$7=VLOOKUP('Labor costs'!$B189,Settings!$DZ$19:$EC$43,4,0)),Inputs!$CP27,0))</f>
        <v>0</v>
      </c>
      <c r="BU189" s="203">
        <f>IF(BT189&gt;0,BT189,IF(AND(BU$4=VLOOKUP($B189,Settings!$DZ$19:$EA$43,2,0),'Labor costs'!BU$7=VLOOKUP('Labor costs'!$B189,Settings!$DZ$19:$EC$43,4,0)),Inputs!$CP27,0))</f>
        <v>0</v>
      </c>
      <c r="BV189" s="203">
        <f>IF(BU189&gt;0,BU189,IF(AND(BV$4=VLOOKUP($B189,Settings!$DZ$19:$EA$43,2,0),'Labor costs'!BV$7=VLOOKUP('Labor costs'!$B189,Settings!$DZ$19:$EC$43,4,0)),Inputs!$CP27,0))</f>
        <v>0</v>
      </c>
      <c r="BW189" s="203">
        <f>IF(BV189&gt;0,BV189,IF(AND(BW$4=VLOOKUP($B189,Settings!$DZ$19:$EA$43,2,0),'Labor costs'!BW$7=VLOOKUP('Labor costs'!$B189,Settings!$DZ$19:$EC$43,4,0)),Inputs!$CP27,0))</f>
        <v>0</v>
      </c>
      <c r="BX189" s="203">
        <f>IF(BW189&gt;0,BW189,IF(AND(BX$4=VLOOKUP($B189,Settings!$DZ$19:$EA$43,2,0),'Labor costs'!BX$7=VLOOKUP('Labor costs'!$B189,Settings!$DZ$19:$EC$43,4,0)),Inputs!$CP27,0))</f>
        <v>0</v>
      </c>
      <c r="BY189" s="203">
        <f>IF(BX189&gt;0,BX189,IF(AND(BY$4=VLOOKUP($B189,Settings!$DZ$19:$EA$43,2,0),'Labor costs'!BY$7=VLOOKUP('Labor costs'!$B189,Settings!$DZ$19:$EC$43,4,0)),Inputs!$CP27,0))</f>
        <v>0</v>
      </c>
      <c r="BZ189" s="203">
        <f>IF(BY189&gt;0,BY189,IF(AND(BZ$4=VLOOKUP($B189,Settings!$DZ$19:$EA$43,2,0),'Labor costs'!BZ$7=VLOOKUP('Labor costs'!$B189,Settings!$DZ$19:$EC$43,4,0)),Inputs!$CP27,0))</f>
        <v>0</v>
      </c>
      <c r="CA189" s="203">
        <f>IF(BZ189&gt;0,BZ189,IF(AND(CA$4=VLOOKUP($B189,Settings!$DZ$19:$EA$43,2,0),'Labor costs'!CA$7=VLOOKUP('Labor costs'!$B189,Settings!$DZ$19:$EC$43,4,0)),Inputs!$CP27,0))</f>
        <v>0</v>
      </c>
      <c r="CB189" s="203">
        <f>IF(CA189&gt;0,CA189,IF(AND(CB$4=VLOOKUP($B189,Settings!$DZ$19:$EA$43,2,0),'Labor costs'!CB$7=VLOOKUP('Labor costs'!$B189,Settings!$DZ$19:$EC$43,4,0)),Inputs!$CP27,0))</f>
        <v>0</v>
      </c>
      <c r="CC189" s="203">
        <f>IF(CB189&gt;0,CB189,IF(AND(CC$4=VLOOKUP($B189,Settings!$DZ$19:$EA$43,2,0),'Labor costs'!CC$7=VLOOKUP('Labor costs'!$B189,Settings!$DZ$19:$EC$43,4,0)),Inputs!$CP27,0))</f>
        <v>0</v>
      </c>
      <c r="CD189" s="203">
        <f>IF(CC189&gt;0,CC189,IF(AND(CD$4=VLOOKUP($B189,Settings!$DZ$19:$EA$43,2,0),'Labor costs'!CD$7=VLOOKUP('Labor costs'!$B189,Settings!$DZ$19:$EC$43,4,0)),Inputs!$CP27,0))</f>
        <v>0</v>
      </c>
      <c r="CE189" s="203">
        <f>IF(CD189&gt;0,CD189,IF(AND(CE$4=VLOOKUP($B189,Settings!$DZ$19:$EA$43,2,0),'Labor costs'!CE$7=VLOOKUP('Labor costs'!$B189,Settings!$DZ$19:$EC$43,4,0)),Inputs!$CP27,0))</f>
        <v>0</v>
      </c>
      <c r="CF189" s="203">
        <f>IF(CE189&gt;0,CE189,IF(AND(CF$4=VLOOKUP($B189,Settings!$DZ$19:$EA$43,2,0),'Labor costs'!CF$7=VLOOKUP('Labor costs'!$B189,Settings!$DZ$19:$EC$43,4,0)),Inputs!$CP27,0))</f>
        <v>0</v>
      </c>
      <c r="CG189" s="203">
        <f>IF(CF189&gt;0,CF189,IF(AND(CG$4=VLOOKUP($B189,Settings!$DZ$19:$EA$43,2,0),'Labor costs'!CG$7=VLOOKUP('Labor costs'!$B189,Settings!$DZ$19:$EC$43,4,0)),Inputs!$CP27,0))</f>
        <v>0</v>
      </c>
      <c r="CH189" s="203">
        <f>IF(CG189&gt;0,CG189,IF(AND(CH$4=VLOOKUP($B189,Settings!$DZ$19:$EA$43,2,0),'Labor costs'!CH$7=VLOOKUP('Labor costs'!$B189,Settings!$DZ$19:$EC$43,4,0)),Inputs!$CP27,0))</f>
        <v>0</v>
      </c>
      <c r="CI189" s="203">
        <f>IF(CH189&gt;0,CH189,IF(AND(CI$4=VLOOKUP($B189,Settings!$DZ$19:$EA$43,2,0),'Labor costs'!CI$7=VLOOKUP('Labor costs'!$B189,Settings!$DZ$19:$EC$43,4,0)),Inputs!$CP27,0))</f>
        <v>0</v>
      </c>
      <c r="CJ189" s="203">
        <f>IF(CI189&gt;0,CI189,IF(AND(CJ$4=VLOOKUP($B189,Settings!$DZ$19:$EA$43,2,0),'Labor costs'!CJ$7=VLOOKUP('Labor costs'!$B189,Settings!$DZ$19:$EC$43,4,0)),Inputs!$CP27,0))</f>
        <v>0</v>
      </c>
      <c r="CK189" s="203">
        <f>IF(CJ189&gt;0,CJ189,IF(AND(CK$4=VLOOKUP($B189,Settings!$DZ$19:$EA$43,2,0),'Labor costs'!CK$7=VLOOKUP('Labor costs'!$B189,Settings!$DZ$19:$EC$43,4,0)),Inputs!$CP27,0))</f>
        <v>0</v>
      </c>
      <c r="CL189" s="203">
        <f>IF(CK189&gt;0,CK189,IF(AND(CL$4=VLOOKUP($B189,Settings!$DZ$19:$EA$43,2,0),'Labor costs'!CL$7=VLOOKUP('Labor costs'!$B189,Settings!$DZ$19:$EC$43,4,0)),Inputs!$CP27,0))</f>
        <v>0</v>
      </c>
      <c r="CM189" s="203">
        <f>IF(CL189&gt;0,CL189,IF(AND(CM$4=VLOOKUP($B189,Settings!$DZ$19:$EA$43,2,0),'Labor costs'!CM$7=VLOOKUP('Labor costs'!$B189,Settings!$DZ$19:$EC$43,4,0)),Inputs!$CP27,0))</f>
        <v>0</v>
      </c>
    </row>
    <row r="190" spans="2:91" hidden="1" x14ac:dyDescent="0.2">
      <c r="B190" s="205">
        <f>Inputs!CJ28</f>
        <v>0</v>
      </c>
      <c r="C190" s="204"/>
      <c r="D190" s="204"/>
      <c r="E190" s="204"/>
      <c r="F190" s="204"/>
      <c r="G190" s="204"/>
      <c r="H190" s="204"/>
      <c r="I190" s="204"/>
      <c r="J190" s="204"/>
      <c r="K190" s="204"/>
      <c r="L190" s="204"/>
      <c r="M190" s="204"/>
      <c r="N190" s="204"/>
      <c r="O190" s="204"/>
      <c r="P190" s="204"/>
      <c r="Q190" s="204"/>
      <c r="R190" s="204"/>
      <c r="S190" s="204"/>
      <c r="T190" s="204"/>
      <c r="U190" s="204"/>
      <c r="V190" s="204"/>
      <c r="W190" s="204"/>
      <c r="X190" s="204"/>
      <c r="Y190" s="204"/>
      <c r="Z190" s="204"/>
      <c r="AA190" s="204"/>
      <c r="AB190" s="204"/>
      <c r="AC190" s="204"/>
      <c r="AD190" s="204"/>
      <c r="AF190" s="203">
        <f>IF(AE190&gt;0,AE190,IF(AND(AF$4=VLOOKUP($B190,Settings!$DZ$19:$EA$43,2,0),'Labor costs'!AF$7=VLOOKUP('Labor costs'!$B190,Settings!$DZ$19:$EC$43,4,0)),Inputs!$CP28,0))</f>
        <v>0</v>
      </c>
      <c r="AG190" s="203">
        <f>IF(AF190&gt;0,AF190,IF(AND(AG$4=VLOOKUP($B190,Settings!$DZ$19:$EA$43,2,0),'Labor costs'!AG$7=VLOOKUP('Labor costs'!$B190,Settings!$DZ$19:$EC$43,4,0)),Inputs!$CP28,0))</f>
        <v>0</v>
      </c>
      <c r="AH190" s="203">
        <f>IF(AG190&gt;0,AG190,IF(AND(AH$4=VLOOKUP($B190,Settings!$DZ$19:$EA$43,2,0),'Labor costs'!AH$7=VLOOKUP('Labor costs'!$B190,Settings!$DZ$19:$EC$43,4,0)),Inputs!$CP28,0))</f>
        <v>0</v>
      </c>
      <c r="AI190" s="203">
        <f>IF(AH190&gt;0,AH190,IF(AND(AI$4=VLOOKUP($B190,Settings!$DZ$19:$EA$43,2,0),'Labor costs'!AI$7=VLOOKUP('Labor costs'!$B190,Settings!$DZ$19:$EC$43,4,0)),Inputs!$CP28,0))</f>
        <v>0</v>
      </c>
      <c r="AJ190" s="203">
        <f>IF(AI190&gt;0,AI190,IF(AND(AJ$4=VLOOKUP($B190,Settings!$DZ$19:$EA$43,2,0),'Labor costs'!AJ$7=VLOOKUP('Labor costs'!$B190,Settings!$DZ$19:$EC$43,4,0)),Inputs!$CP28,0))</f>
        <v>0</v>
      </c>
      <c r="AK190" s="203">
        <f>IF(AJ190&gt;0,AJ190,IF(AND(AK$4=VLOOKUP($B190,Settings!$DZ$19:$EA$43,2,0),'Labor costs'!AK$7=VLOOKUP('Labor costs'!$B190,Settings!$DZ$19:$EC$43,4,0)),Inputs!$CP28,0))</f>
        <v>0</v>
      </c>
      <c r="AL190" s="203">
        <f>IF(AK190&gt;0,AK190,IF(AND(AL$4=VLOOKUP($B190,Settings!$DZ$19:$EA$43,2,0),'Labor costs'!AL$7=VLOOKUP('Labor costs'!$B190,Settings!$DZ$19:$EC$43,4,0)),Inputs!$CP28,0))</f>
        <v>0</v>
      </c>
      <c r="AM190" s="203">
        <f>IF(AL190&gt;0,AL190,IF(AND(AM$4=VLOOKUP($B190,Settings!$DZ$19:$EA$43,2,0),'Labor costs'!AM$7=VLOOKUP('Labor costs'!$B190,Settings!$DZ$19:$EC$43,4,0)),Inputs!$CP28,0))</f>
        <v>0</v>
      </c>
      <c r="AN190" s="203">
        <f>IF(AM190&gt;0,AM190,IF(AND(AN$4=VLOOKUP($B190,Settings!$DZ$19:$EA$43,2,0),'Labor costs'!AN$7=VLOOKUP('Labor costs'!$B190,Settings!$DZ$19:$EC$43,4,0)),Inputs!$CP28,0))</f>
        <v>0</v>
      </c>
      <c r="AO190" s="203">
        <f>IF(AN190&gt;0,AN190,IF(AND(AO$4=VLOOKUP($B190,Settings!$DZ$19:$EA$43,2,0),'Labor costs'!AO$7=VLOOKUP('Labor costs'!$B190,Settings!$DZ$19:$EC$43,4,0)),Inputs!$CP28,0))</f>
        <v>0</v>
      </c>
      <c r="AP190" s="203">
        <f>IF(AO190&gt;0,AO190,IF(AND(AP$4=VLOOKUP($B190,Settings!$DZ$19:$EA$43,2,0),'Labor costs'!AP$7=VLOOKUP('Labor costs'!$B190,Settings!$DZ$19:$EC$43,4,0)),Inputs!$CP28,0))</f>
        <v>0</v>
      </c>
      <c r="AQ190" s="203">
        <f>IF(AP190&gt;0,AP190,IF(AND(AQ$4=VLOOKUP($B190,Settings!$DZ$19:$EA$43,2,0),'Labor costs'!AQ$7=VLOOKUP('Labor costs'!$B190,Settings!$DZ$19:$EC$43,4,0)),Inputs!$CP28,0))</f>
        <v>0</v>
      </c>
      <c r="AR190" s="203">
        <f>IF(AQ190&gt;0,AQ190,IF(AND(AR$4=VLOOKUP($B190,Settings!$DZ$19:$EA$43,2,0),'Labor costs'!AR$7=VLOOKUP('Labor costs'!$B190,Settings!$DZ$19:$EC$43,4,0)),Inputs!$CP28,0))</f>
        <v>0</v>
      </c>
      <c r="AS190" s="203">
        <f>IF(AR190&gt;0,AR190,IF(AND(AS$4=VLOOKUP($B190,Settings!$DZ$19:$EA$43,2,0),'Labor costs'!AS$7=VLOOKUP('Labor costs'!$B190,Settings!$DZ$19:$EC$43,4,0)),Inputs!$CP28,0))</f>
        <v>0</v>
      </c>
      <c r="AT190" s="203">
        <f>IF(AS190&gt;0,AS190,IF(AND(AT$4=VLOOKUP($B190,Settings!$DZ$19:$EA$43,2,0),'Labor costs'!AT$7=VLOOKUP('Labor costs'!$B190,Settings!$DZ$19:$EC$43,4,0)),Inputs!$CP28,0))</f>
        <v>0</v>
      </c>
      <c r="AU190" s="203">
        <f>IF(AT190&gt;0,AT190,IF(AND(AU$4=VLOOKUP($B190,Settings!$DZ$19:$EA$43,2,0),'Labor costs'!AU$7=VLOOKUP('Labor costs'!$B190,Settings!$DZ$19:$EC$43,4,0)),Inputs!$CP28,0))</f>
        <v>0</v>
      </c>
      <c r="AV190" s="203">
        <f>IF(AU190&gt;0,AU190,IF(AND(AV$4=VLOOKUP($B190,Settings!$DZ$19:$EA$43,2,0),'Labor costs'!AV$7=VLOOKUP('Labor costs'!$B190,Settings!$DZ$19:$EC$43,4,0)),Inputs!$CP28,0))</f>
        <v>0</v>
      </c>
      <c r="AW190" s="203">
        <f>IF(AV190&gt;0,AV190,IF(AND(AW$4=VLOOKUP($B190,Settings!$DZ$19:$EA$43,2,0),'Labor costs'!AW$7=VLOOKUP('Labor costs'!$B190,Settings!$DZ$19:$EC$43,4,0)),Inputs!$CP28,0))</f>
        <v>0</v>
      </c>
      <c r="AX190" s="203">
        <f>IF(AW190&gt;0,AW190,IF(AND(AX$4=VLOOKUP($B190,Settings!$DZ$19:$EA$43,2,0),'Labor costs'!AX$7=VLOOKUP('Labor costs'!$B190,Settings!$DZ$19:$EC$43,4,0)),Inputs!$CP28,0))</f>
        <v>0</v>
      </c>
      <c r="AY190" s="203">
        <f>IF(AX190&gt;0,AX190,IF(AND(AY$4=VLOOKUP($B190,Settings!$DZ$19:$EA$43,2,0),'Labor costs'!AY$7=VLOOKUP('Labor costs'!$B190,Settings!$DZ$19:$EC$43,4,0)),Inputs!$CP28,0))</f>
        <v>0</v>
      </c>
      <c r="AZ190" s="203">
        <f>IF(AY190&gt;0,AY190,IF(AND(AZ$4=VLOOKUP($B190,Settings!$DZ$19:$EA$43,2,0),'Labor costs'!AZ$7=VLOOKUP('Labor costs'!$B190,Settings!$DZ$19:$EC$43,4,0)),Inputs!$CP28,0))</f>
        <v>0</v>
      </c>
      <c r="BA190" s="203">
        <f>IF(AZ190&gt;0,AZ190,IF(AND(BA$4=VLOOKUP($B190,Settings!$DZ$19:$EA$43,2,0),'Labor costs'!BA$7=VLOOKUP('Labor costs'!$B190,Settings!$DZ$19:$EC$43,4,0)),Inputs!$CP28,0))</f>
        <v>0</v>
      </c>
      <c r="BB190" s="203">
        <f>IF(BA190&gt;0,BA190,IF(AND(BB$4=VLOOKUP($B190,Settings!$DZ$19:$EA$43,2,0),'Labor costs'!BB$7=VLOOKUP('Labor costs'!$B190,Settings!$DZ$19:$EC$43,4,0)),Inputs!$CP28,0))</f>
        <v>0</v>
      </c>
      <c r="BC190" s="203">
        <f>IF(BB190&gt;0,BB190,IF(AND(BC$4=VLOOKUP($B190,Settings!$DZ$19:$EA$43,2,0),'Labor costs'!BC$7=VLOOKUP('Labor costs'!$B190,Settings!$DZ$19:$EC$43,4,0)),Inputs!$CP28,0))</f>
        <v>0</v>
      </c>
      <c r="BD190" s="203">
        <f>IF(BC190&gt;0,BC190,IF(AND(BD$4=VLOOKUP($B190,Settings!$DZ$19:$EA$43,2,0),'Labor costs'!BD$7=VLOOKUP('Labor costs'!$B190,Settings!$DZ$19:$EC$43,4,0)),Inputs!$CP28,0))</f>
        <v>0</v>
      </c>
      <c r="BE190" s="203">
        <f>IF(BD190&gt;0,BD190,IF(AND(BE$4=VLOOKUP($B190,Settings!$DZ$19:$EA$43,2,0),'Labor costs'!BE$7=VLOOKUP('Labor costs'!$B190,Settings!$DZ$19:$EC$43,4,0)),Inputs!$CP28,0))</f>
        <v>0</v>
      </c>
      <c r="BF190" s="203">
        <f>IF(BE190&gt;0,BE190,IF(AND(BF$4=VLOOKUP($B190,Settings!$DZ$19:$EA$43,2,0),'Labor costs'!BF$7=VLOOKUP('Labor costs'!$B190,Settings!$DZ$19:$EC$43,4,0)),Inputs!$CP28,0))</f>
        <v>0</v>
      </c>
      <c r="BG190" s="203">
        <f>IF(BF190&gt;0,BF190,IF(AND(BG$4=VLOOKUP($B190,Settings!$DZ$19:$EA$43,2,0),'Labor costs'!BG$7=VLOOKUP('Labor costs'!$B190,Settings!$DZ$19:$EC$43,4,0)),Inputs!$CP28,0))</f>
        <v>0</v>
      </c>
      <c r="BH190" s="203">
        <f>IF(BG190&gt;0,BG190,IF(AND(BH$4=VLOOKUP($B190,Settings!$DZ$19:$EA$43,2,0),'Labor costs'!BH$7=VLOOKUP('Labor costs'!$B190,Settings!$DZ$19:$EC$43,4,0)),Inputs!$CP28,0))</f>
        <v>0</v>
      </c>
      <c r="BI190" s="203">
        <f>IF(BH190&gt;0,BH190,IF(AND(BI$4=VLOOKUP($B190,Settings!$DZ$19:$EA$43,2,0),'Labor costs'!BI$7=VLOOKUP('Labor costs'!$B190,Settings!$DZ$19:$EC$43,4,0)),Inputs!$CP28,0))</f>
        <v>0</v>
      </c>
      <c r="BJ190" s="203">
        <f>IF(BI190&gt;0,BI190,IF(AND(BJ$4=VLOOKUP($B190,Settings!$DZ$19:$EA$43,2,0),'Labor costs'!BJ$7=VLOOKUP('Labor costs'!$B190,Settings!$DZ$19:$EC$43,4,0)),Inputs!$CP28,0))</f>
        <v>0</v>
      </c>
      <c r="BK190" s="203">
        <f>IF(BJ190&gt;0,BJ190,IF(AND(BK$4=VLOOKUP($B190,Settings!$DZ$19:$EA$43,2,0),'Labor costs'!BK$7=VLOOKUP('Labor costs'!$B190,Settings!$DZ$19:$EC$43,4,0)),Inputs!$CP28,0))</f>
        <v>0</v>
      </c>
      <c r="BL190" s="203">
        <f>IF(BK190&gt;0,BK190,IF(AND(BL$4=VLOOKUP($B190,Settings!$DZ$19:$EA$43,2,0),'Labor costs'!BL$7=VLOOKUP('Labor costs'!$B190,Settings!$DZ$19:$EC$43,4,0)),Inputs!$CP28,0))</f>
        <v>0</v>
      </c>
      <c r="BM190" s="203">
        <f>IF(BL190&gt;0,BL190,IF(AND(BM$4=VLOOKUP($B190,Settings!$DZ$19:$EA$43,2,0),'Labor costs'!BM$7=VLOOKUP('Labor costs'!$B190,Settings!$DZ$19:$EC$43,4,0)),Inputs!$CP28,0))</f>
        <v>0</v>
      </c>
      <c r="BN190" s="203">
        <f>IF(BM190&gt;0,BM190,IF(AND(BN$4=VLOOKUP($B190,Settings!$DZ$19:$EA$43,2,0),'Labor costs'!BN$7=VLOOKUP('Labor costs'!$B190,Settings!$DZ$19:$EC$43,4,0)),Inputs!$CP28,0))</f>
        <v>0</v>
      </c>
      <c r="BO190" s="203">
        <f>IF(BN190&gt;0,BN190,IF(AND(BO$4=VLOOKUP($B190,Settings!$DZ$19:$EA$43,2,0),'Labor costs'!BO$7=VLOOKUP('Labor costs'!$B190,Settings!$DZ$19:$EC$43,4,0)),Inputs!$CP28,0))</f>
        <v>0</v>
      </c>
      <c r="BP190" s="203">
        <f>IF(BO190&gt;0,BO190,IF(AND(BP$4=VLOOKUP($B190,Settings!$DZ$19:$EA$43,2,0),'Labor costs'!BP$7=VLOOKUP('Labor costs'!$B190,Settings!$DZ$19:$EC$43,4,0)),Inputs!$CP28,0))</f>
        <v>0</v>
      </c>
      <c r="BQ190" s="203">
        <f>IF(BP190&gt;0,BP190,IF(AND(BQ$4=VLOOKUP($B190,Settings!$DZ$19:$EA$43,2,0),'Labor costs'!BQ$7=VLOOKUP('Labor costs'!$B190,Settings!$DZ$19:$EC$43,4,0)),Inputs!$CP28,0))</f>
        <v>0</v>
      </c>
      <c r="BR190" s="203">
        <f>IF(BQ190&gt;0,BQ190,IF(AND(BR$4=VLOOKUP($B190,Settings!$DZ$19:$EA$43,2,0),'Labor costs'!BR$7=VLOOKUP('Labor costs'!$B190,Settings!$DZ$19:$EC$43,4,0)),Inputs!$CP28,0))</f>
        <v>0</v>
      </c>
      <c r="BS190" s="203">
        <f>IF(BR190&gt;0,BR190,IF(AND(BS$4=VLOOKUP($B190,Settings!$DZ$19:$EA$43,2,0),'Labor costs'!BS$7=VLOOKUP('Labor costs'!$B190,Settings!$DZ$19:$EC$43,4,0)),Inputs!$CP28,0))</f>
        <v>0</v>
      </c>
      <c r="BT190" s="203">
        <f>IF(BS190&gt;0,BS190,IF(AND(BT$4=VLOOKUP($B190,Settings!$DZ$19:$EA$43,2,0),'Labor costs'!BT$7=VLOOKUP('Labor costs'!$B190,Settings!$DZ$19:$EC$43,4,0)),Inputs!$CP28,0))</f>
        <v>0</v>
      </c>
      <c r="BU190" s="203">
        <f>IF(BT190&gt;0,BT190,IF(AND(BU$4=VLOOKUP($B190,Settings!$DZ$19:$EA$43,2,0),'Labor costs'!BU$7=VLOOKUP('Labor costs'!$B190,Settings!$DZ$19:$EC$43,4,0)),Inputs!$CP28,0))</f>
        <v>0</v>
      </c>
      <c r="BV190" s="203">
        <f>IF(BU190&gt;0,BU190,IF(AND(BV$4=VLOOKUP($B190,Settings!$DZ$19:$EA$43,2,0),'Labor costs'!BV$7=VLOOKUP('Labor costs'!$B190,Settings!$DZ$19:$EC$43,4,0)),Inputs!$CP28,0))</f>
        <v>0</v>
      </c>
      <c r="BW190" s="203">
        <f>IF(BV190&gt;0,BV190,IF(AND(BW$4=VLOOKUP($B190,Settings!$DZ$19:$EA$43,2,0),'Labor costs'!BW$7=VLOOKUP('Labor costs'!$B190,Settings!$DZ$19:$EC$43,4,0)),Inputs!$CP28,0))</f>
        <v>0</v>
      </c>
      <c r="BX190" s="203">
        <f>IF(BW190&gt;0,BW190,IF(AND(BX$4=VLOOKUP($B190,Settings!$DZ$19:$EA$43,2,0),'Labor costs'!BX$7=VLOOKUP('Labor costs'!$B190,Settings!$DZ$19:$EC$43,4,0)),Inputs!$CP28,0))</f>
        <v>0</v>
      </c>
      <c r="BY190" s="203">
        <f>IF(BX190&gt;0,BX190,IF(AND(BY$4=VLOOKUP($B190,Settings!$DZ$19:$EA$43,2,0),'Labor costs'!BY$7=VLOOKUP('Labor costs'!$B190,Settings!$DZ$19:$EC$43,4,0)),Inputs!$CP28,0))</f>
        <v>0</v>
      </c>
      <c r="BZ190" s="203">
        <f>IF(BY190&gt;0,BY190,IF(AND(BZ$4=VLOOKUP($B190,Settings!$DZ$19:$EA$43,2,0),'Labor costs'!BZ$7=VLOOKUP('Labor costs'!$B190,Settings!$DZ$19:$EC$43,4,0)),Inputs!$CP28,0))</f>
        <v>0</v>
      </c>
      <c r="CA190" s="203">
        <f>IF(BZ190&gt;0,BZ190,IF(AND(CA$4=VLOOKUP($B190,Settings!$DZ$19:$EA$43,2,0),'Labor costs'!CA$7=VLOOKUP('Labor costs'!$B190,Settings!$DZ$19:$EC$43,4,0)),Inputs!$CP28,0))</f>
        <v>0</v>
      </c>
      <c r="CB190" s="203">
        <f>IF(CA190&gt;0,CA190,IF(AND(CB$4=VLOOKUP($B190,Settings!$DZ$19:$EA$43,2,0),'Labor costs'!CB$7=VLOOKUP('Labor costs'!$B190,Settings!$DZ$19:$EC$43,4,0)),Inputs!$CP28,0))</f>
        <v>0</v>
      </c>
      <c r="CC190" s="203">
        <f>IF(CB190&gt;0,CB190,IF(AND(CC$4=VLOOKUP($B190,Settings!$DZ$19:$EA$43,2,0),'Labor costs'!CC$7=VLOOKUP('Labor costs'!$B190,Settings!$DZ$19:$EC$43,4,0)),Inputs!$CP28,0))</f>
        <v>0</v>
      </c>
      <c r="CD190" s="203">
        <f>IF(CC190&gt;0,CC190,IF(AND(CD$4=VLOOKUP($B190,Settings!$DZ$19:$EA$43,2,0),'Labor costs'!CD$7=VLOOKUP('Labor costs'!$B190,Settings!$DZ$19:$EC$43,4,0)),Inputs!$CP28,0))</f>
        <v>0</v>
      </c>
      <c r="CE190" s="203">
        <f>IF(CD190&gt;0,CD190,IF(AND(CE$4=VLOOKUP($B190,Settings!$DZ$19:$EA$43,2,0),'Labor costs'!CE$7=VLOOKUP('Labor costs'!$B190,Settings!$DZ$19:$EC$43,4,0)),Inputs!$CP28,0))</f>
        <v>0</v>
      </c>
      <c r="CF190" s="203">
        <f>IF(CE190&gt;0,CE190,IF(AND(CF$4=VLOOKUP($B190,Settings!$DZ$19:$EA$43,2,0),'Labor costs'!CF$7=VLOOKUP('Labor costs'!$B190,Settings!$DZ$19:$EC$43,4,0)),Inputs!$CP28,0))</f>
        <v>0</v>
      </c>
      <c r="CG190" s="203">
        <f>IF(CF190&gt;0,CF190,IF(AND(CG$4=VLOOKUP($B190,Settings!$DZ$19:$EA$43,2,0),'Labor costs'!CG$7=VLOOKUP('Labor costs'!$B190,Settings!$DZ$19:$EC$43,4,0)),Inputs!$CP28,0))</f>
        <v>0</v>
      </c>
      <c r="CH190" s="203">
        <f>IF(CG190&gt;0,CG190,IF(AND(CH$4=VLOOKUP($B190,Settings!$DZ$19:$EA$43,2,0),'Labor costs'!CH$7=VLOOKUP('Labor costs'!$B190,Settings!$DZ$19:$EC$43,4,0)),Inputs!$CP28,0))</f>
        <v>0</v>
      </c>
      <c r="CI190" s="203">
        <f>IF(CH190&gt;0,CH190,IF(AND(CI$4=VLOOKUP($B190,Settings!$DZ$19:$EA$43,2,0),'Labor costs'!CI$7=VLOOKUP('Labor costs'!$B190,Settings!$DZ$19:$EC$43,4,0)),Inputs!$CP28,0))</f>
        <v>0</v>
      </c>
      <c r="CJ190" s="203">
        <f>IF(CI190&gt;0,CI190,IF(AND(CJ$4=VLOOKUP($B190,Settings!$DZ$19:$EA$43,2,0),'Labor costs'!CJ$7=VLOOKUP('Labor costs'!$B190,Settings!$DZ$19:$EC$43,4,0)),Inputs!$CP28,0))</f>
        <v>0</v>
      </c>
      <c r="CK190" s="203">
        <f>IF(CJ190&gt;0,CJ190,IF(AND(CK$4=VLOOKUP($B190,Settings!$DZ$19:$EA$43,2,0),'Labor costs'!CK$7=VLOOKUP('Labor costs'!$B190,Settings!$DZ$19:$EC$43,4,0)),Inputs!$CP28,0))</f>
        <v>0</v>
      </c>
      <c r="CL190" s="203">
        <f>IF(CK190&gt;0,CK190,IF(AND(CL$4=VLOOKUP($B190,Settings!$DZ$19:$EA$43,2,0),'Labor costs'!CL$7=VLOOKUP('Labor costs'!$B190,Settings!$DZ$19:$EC$43,4,0)),Inputs!$CP28,0))</f>
        <v>0</v>
      </c>
      <c r="CM190" s="203">
        <f>IF(CL190&gt;0,CL190,IF(AND(CM$4=VLOOKUP($B190,Settings!$DZ$19:$EA$43,2,0),'Labor costs'!CM$7=VLOOKUP('Labor costs'!$B190,Settings!$DZ$19:$EC$43,4,0)),Inputs!$CP28,0))</f>
        <v>0</v>
      </c>
    </row>
    <row r="191" spans="2:91" hidden="1" x14ac:dyDescent="0.2">
      <c r="B191" s="205">
        <f>Inputs!CJ29</f>
        <v>0</v>
      </c>
      <c r="C191" s="204"/>
      <c r="D191" s="204"/>
      <c r="E191" s="204"/>
      <c r="F191" s="204"/>
      <c r="G191" s="204"/>
      <c r="H191" s="204"/>
      <c r="I191" s="204"/>
      <c r="J191" s="204"/>
      <c r="K191" s="204"/>
      <c r="L191" s="204"/>
      <c r="M191" s="204"/>
      <c r="N191" s="204"/>
      <c r="O191" s="204"/>
      <c r="P191" s="204"/>
      <c r="Q191" s="204"/>
      <c r="R191" s="204"/>
      <c r="S191" s="204"/>
      <c r="T191" s="204"/>
      <c r="U191" s="204"/>
      <c r="V191" s="204"/>
      <c r="W191" s="204"/>
      <c r="X191" s="204"/>
      <c r="Y191" s="204"/>
      <c r="Z191" s="204"/>
      <c r="AA191" s="204"/>
      <c r="AB191" s="204"/>
      <c r="AC191" s="204"/>
      <c r="AD191" s="204"/>
      <c r="AF191" s="203">
        <f>IF(AE191&gt;0,AE191,IF(AND(AF$4=VLOOKUP($B191,Settings!$DZ$19:$EA$43,2,0),'Labor costs'!AF$7=VLOOKUP('Labor costs'!$B191,Settings!$DZ$19:$EC$43,4,0)),Inputs!$CP29,0))</f>
        <v>0</v>
      </c>
      <c r="AG191" s="203">
        <f>IF(AF191&gt;0,AF191,IF(AND(AG$4=VLOOKUP($B191,Settings!$DZ$19:$EA$43,2,0),'Labor costs'!AG$7=VLOOKUP('Labor costs'!$B191,Settings!$DZ$19:$EC$43,4,0)),Inputs!$CP29,0))</f>
        <v>0</v>
      </c>
      <c r="AH191" s="203">
        <f>IF(AG191&gt;0,AG191,IF(AND(AH$4=VLOOKUP($B191,Settings!$DZ$19:$EA$43,2,0),'Labor costs'!AH$7=VLOOKUP('Labor costs'!$B191,Settings!$DZ$19:$EC$43,4,0)),Inputs!$CP29,0))</f>
        <v>0</v>
      </c>
      <c r="AI191" s="203">
        <f>IF(AH191&gt;0,AH191,IF(AND(AI$4=VLOOKUP($B191,Settings!$DZ$19:$EA$43,2,0),'Labor costs'!AI$7=VLOOKUP('Labor costs'!$B191,Settings!$DZ$19:$EC$43,4,0)),Inputs!$CP29,0))</f>
        <v>0</v>
      </c>
      <c r="AJ191" s="203">
        <f>IF(AI191&gt;0,AI191,IF(AND(AJ$4=VLOOKUP($B191,Settings!$DZ$19:$EA$43,2,0),'Labor costs'!AJ$7=VLOOKUP('Labor costs'!$B191,Settings!$DZ$19:$EC$43,4,0)),Inputs!$CP29,0))</f>
        <v>0</v>
      </c>
      <c r="AK191" s="203">
        <f>IF(AJ191&gt;0,AJ191,IF(AND(AK$4=VLOOKUP($B191,Settings!$DZ$19:$EA$43,2,0),'Labor costs'!AK$7=VLOOKUP('Labor costs'!$B191,Settings!$DZ$19:$EC$43,4,0)),Inputs!$CP29,0))</f>
        <v>0</v>
      </c>
      <c r="AL191" s="203">
        <f>IF(AK191&gt;0,AK191,IF(AND(AL$4=VLOOKUP($B191,Settings!$DZ$19:$EA$43,2,0),'Labor costs'!AL$7=VLOOKUP('Labor costs'!$B191,Settings!$DZ$19:$EC$43,4,0)),Inputs!$CP29,0))</f>
        <v>0</v>
      </c>
      <c r="AM191" s="203">
        <f>IF(AL191&gt;0,AL191,IF(AND(AM$4=VLOOKUP($B191,Settings!$DZ$19:$EA$43,2,0),'Labor costs'!AM$7=VLOOKUP('Labor costs'!$B191,Settings!$DZ$19:$EC$43,4,0)),Inputs!$CP29,0))</f>
        <v>0</v>
      </c>
      <c r="AN191" s="203">
        <f>IF(AM191&gt;0,AM191,IF(AND(AN$4=VLOOKUP($B191,Settings!$DZ$19:$EA$43,2,0),'Labor costs'!AN$7=VLOOKUP('Labor costs'!$B191,Settings!$DZ$19:$EC$43,4,0)),Inputs!$CP29,0))</f>
        <v>0</v>
      </c>
      <c r="AO191" s="203">
        <f>IF(AN191&gt;0,AN191,IF(AND(AO$4=VLOOKUP($B191,Settings!$DZ$19:$EA$43,2,0),'Labor costs'!AO$7=VLOOKUP('Labor costs'!$B191,Settings!$DZ$19:$EC$43,4,0)),Inputs!$CP29,0))</f>
        <v>0</v>
      </c>
      <c r="AP191" s="203">
        <f>IF(AO191&gt;0,AO191,IF(AND(AP$4=VLOOKUP($B191,Settings!$DZ$19:$EA$43,2,0),'Labor costs'!AP$7=VLOOKUP('Labor costs'!$B191,Settings!$DZ$19:$EC$43,4,0)),Inputs!$CP29,0))</f>
        <v>0</v>
      </c>
      <c r="AQ191" s="203">
        <f>IF(AP191&gt;0,AP191,IF(AND(AQ$4=VLOOKUP($B191,Settings!$DZ$19:$EA$43,2,0),'Labor costs'!AQ$7=VLOOKUP('Labor costs'!$B191,Settings!$DZ$19:$EC$43,4,0)),Inputs!$CP29,0))</f>
        <v>0</v>
      </c>
      <c r="AR191" s="203">
        <f>IF(AQ191&gt;0,AQ191,IF(AND(AR$4=VLOOKUP($B191,Settings!$DZ$19:$EA$43,2,0),'Labor costs'!AR$7=VLOOKUP('Labor costs'!$B191,Settings!$DZ$19:$EC$43,4,0)),Inputs!$CP29,0))</f>
        <v>0</v>
      </c>
      <c r="AS191" s="203">
        <f>IF(AR191&gt;0,AR191,IF(AND(AS$4=VLOOKUP($B191,Settings!$DZ$19:$EA$43,2,0),'Labor costs'!AS$7=VLOOKUP('Labor costs'!$B191,Settings!$DZ$19:$EC$43,4,0)),Inputs!$CP29,0))</f>
        <v>0</v>
      </c>
      <c r="AT191" s="203">
        <f>IF(AS191&gt;0,AS191,IF(AND(AT$4=VLOOKUP($B191,Settings!$DZ$19:$EA$43,2,0),'Labor costs'!AT$7=VLOOKUP('Labor costs'!$B191,Settings!$DZ$19:$EC$43,4,0)),Inputs!$CP29,0))</f>
        <v>0</v>
      </c>
      <c r="AU191" s="203">
        <f>IF(AT191&gt;0,AT191,IF(AND(AU$4=VLOOKUP($B191,Settings!$DZ$19:$EA$43,2,0),'Labor costs'!AU$7=VLOOKUP('Labor costs'!$B191,Settings!$DZ$19:$EC$43,4,0)),Inputs!$CP29,0))</f>
        <v>0</v>
      </c>
      <c r="AV191" s="203">
        <f>IF(AU191&gt;0,AU191,IF(AND(AV$4=VLOOKUP($B191,Settings!$DZ$19:$EA$43,2,0),'Labor costs'!AV$7=VLOOKUP('Labor costs'!$B191,Settings!$DZ$19:$EC$43,4,0)),Inputs!$CP29,0))</f>
        <v>0</v>
      </c>
      <c r="AW191" s="203">
        <f>IF(AV191&gt;0,AV191,IF(AND(AW$4=VLOOKUP($B191,Settings!$DZ$19:$EA$43,2,0),'Labor costs'!AW$7=VLOOKUP('Labor costs'!$B191,Settings!$DZ$19:$EC$43,4,0)),Inputs!$CP29,0))</f>
        <v>0</v>
      </c>
      <c r="AX191" s="203">
        <f>IF(AW191&gt;0,AW191,IF(AND(AX$4=VLOOKUP($B191,Settings!$DZ$19:$EA$43,2,0),'Labor costs'!AX$7=VLOOKUP('Labor costs'!$B191,Settings!$DZ$19:$EC$43,4,0)),Inputs!$CP29,0))</f>
        <v>0</v>
      </c>
      <c r="AY191" s="203">
        <f>IF(AX191&gt;0,AX191,IF(AND(AY$4=VLOOKUP($B191,Settings!$DZ$19:$EA$43,2,0),'Labor costs'!AY$7=VLOOKUP('Labor costs'!$B191,Settings!$DZ$19:$EC$43,4,0)),Inputs!$CP29,0))</f>
        <v>0</v>
      </c>
      <c r="AZ191" s="203">
        <f>IF(AY191&gt;0,AY191,IF(AND(AZ$4=VLOOKUP($B191,Settings!$DZ$19:$EA$43,2,0),'Labor costs'!AZ$7=VLOOKUP('Labor costs'!$B191,Settings!$DZ$19:$EC$43,4,0)),Inputs!$CP29,0))</f>
        <v>0</v>
      </c>
      <c r="BA191" s="203">
        <f>IF(AZ191&gt;0,AZ191,IF(AND(BA$4=VLOOKUP($B191,Settings!$DZ$19:$EA$43,2,0),'Labor costs'!BA$7=VLOOKUP('Labor costs'!$B191,Settings!$DZ$19:$EC$43,4,0)),Inputs!$CP29,0))</f>
        <v>0</v>
      </c>
      <c r="BB191" s="203">
        <f>IF(BA191&gt;0,BA191,IF(AND(BB$4=VLOOKUP($B191,Settings!$DZ$19:$EA$43,2,0),'Labor costs'!BB$7=VLOOKUP('Labor costs'!$B191,Settings!$DZ$19:$EC$43,4,0)),Inputs!$CP29,0))</f>
        <v>0</v>
      </c>
      <c r="BC191" s="203">
        <f>IF(BB191&gt;0,BB191,IF(AND(BC$4=VLOOKUP($B191,Settings!$DZ$19:$EA$43,2,0),'Labor costs'!BC$7=VLOOKUP('Labor costs'!$B191,Settings!$DZ$19:$EC$43,4,0)),Inputs!$CP29,0))</f>
        <v>0</v>
      </c>
      <c r="BD191" s="203">
        <f>IF(BC191&gt;0,BC191,IF(AND(BD$4=VLOOKUP($B191,Settings!$DZ$19:$EA$43,2,0),'Labor costs'!BD$7=VLOOKUP('Labor costs'!$B191,Settings!$DZ$19:$EC$43,4,0)),Inputs!$CP29,0))</f>
        <v>0</v>
      </c>
      <c r="BE191" s="203">
        <f>IF(BD191&gt;0,BD191,IF(AND(BE$4=VLOOKUP($B191,Settings!$DZ$19:$EA$43,2,0),'Labor costs'!BE$7=VLOOKUP('Labor costs'!$B191,Settings!$DZ$19:$EC$43,4,0)),Inputs!$CP29,0))</f>
        <v>0</v>
      </c>
      <c r="BF191" s="203">
        <f>IF(BE191&gt;0,BE191,IF(AND(BF$4=VLOOKUP($B191,Settings!$DZ$19:$EA$43,2,0),'Labor costs'!BF$7=VLOOKUP('Labor costs'!$B191,Settings!$DZ$19:$EC$43,4,0)),Inputs!$CP29,0))</f>
        <v>0</v>
      </c>
      <c r="BG191" s="203">
        <f>IF(BF191&gt;0,BF191,IF(AND(BG$4=VLOOKUP($B191,Settings!$DZ$19:$EA$43,2,0),'Labor costs'!BG$7=VLOOKUP('Labor costs'!$B191,Settings!$DZ$19:$EC$43,4,0)),Inputs!$CP29,0))</f>
        <v>0</v>
      </c>
      <c r="BH191" s="203">
        <f>IF(BG191&gt;0,BG191,IF(AND(BH$4=VLOOKUP($B191,Settings!$DZ$19:$EA$43,2,0),'Labor costs'!BH$7=VLOOKUP('Labor costs'!$B191,Settings!$DZ$19:$EC$43,4,0)),Inputs!$CP29,0))</f>
        <v>0</v>
      </c>
      <c r="BI191" s="203">
        <f>IF(BH191&gt;0,BH191,IF(AND(BI$4=VLOOKUP($B191,Settings!$DZ$19:$EA$43,2,0),'Labor costs'!BI$7=VLOOKUP('Labor costs'!$B191,Settings!$DZ$19:$EC$43,4,0)),Inputs!$CP29,0))</f>
        <v>0</v>
      </c>
      <c r="BJ191" s="203">
        <f>IF(BI191&gt;0,BI191,IF(AND(BJ$4=VLOOKUP($B191,Settings!$DZ$19:$EA$43,2,0),'Labor costs'!BJ$7=VLOOKUP('Labor costs'!$B191,Settings!$DZ$19:$EC$43,4,0)),Inputs!$CP29,0))</f>
        <v>0</v>
      </c>
      <c r="BK191" s="203">
        <f>IF(BJ191&gt;0,BJ191,IF(AND(BK$4=VLOOKUP($B191,Settings!$DZ$19:$EA$43,2,0),'Labor costs'!BK$7=VLOOKUP('Labor costs'!$B191,Settings!$DZ$19:$EC$43,4,0)),Inputs!$CP29,0))</f>
        <v>0</v>
      </c>
      <c r="BL191" s="203">
        <f>IF(BK191&gt;0,BK191,IF(AND(BL$4=VLOOKUP($B191,Settings!$DZ$19:$EA$43,2,0),'Labor costs'!BL$7=VLOOKUP('Labor costs'!$B191,Settings!$DZ$19:$EC$43,4,0)),Inputs!$CP29,0))</f>
        <v>0</v>
      </c>
      <c r="BM191" s="203">
        <f>IF(BL191&gt;0,BL191,IF(AND(BM$4=VLOOKUP($B191,Settings!$DZ$19:$EA$43,2,0),'Labor costs'!BM$7=VLOOKUP('Labor costs'!$B191,Settings!$DZ$19:$EC$43,4,0)),Inputs!$CP29,0))</f>
        <v>0</v>
      </c>
      <c r="BN191" s="203">
        <f>IF(BM191&gt;0,BM191,IF(AND(BN$4=VLOOKUP($B191,Settings!$DZ$19:$EA$43,2,0),'Labor costs'!BN$7=VLOOKUP('Labor costs'!$B191,Settings!$DZ$19:$EC$43,4,0)),Inputs!$CP29,0))</f>
        <v>0</v>
      </c>
      <c r="BO191" s="203">
        <f>IF(BN191&gt;0,BN191,IF(AND(BO$4=VLOOKUP($B191,Settings!$DZ$19:$EA$43,2,0),'Labor costs'!BO$7=VLOOKUP('Labor costs'!$B191,Settings!$DZ$19:$EC$43,4,0)),Inputs!$CP29,0))</f>
        <v>0</v>
      </c>
      <c r="BP191" s="203">
        <f>IF(BO191&gt;0,BO191,IF(AND(BP$4=VLOOKUP($B191,Settings!$DZ$19:$EA$43,2,0),'Labor costs'!BP$7=VLOOKUP('Labor costs'!$B191,Settings!$DZ$19:$EC$43,4,0)),Inputs!$CP29,0))</f>
        <v>0</v>
      </c>
      <c r="BQ191" s="203">
        <f>IF(BP191&gt;0,BP191,IF(AND(BQ$4=VLOOKUP($B191,Settings!$DZ$19:$EA$43,2,0),'Labor costs'!BQ$7=VLOOKUP('Labor costs'!$B191,Settings!$DZ$19:$EC$43,4,0)),Inputs!$CP29,0))</f>
        <v>0</v>
      </c>
      <c r="BR191" s="203">
        <f>IF(BQ191&gt;0,BQ191,IF(AND(BR$4=VLOOKUP($B191,Settings!$DZ$19:$EA$43,2,0),'Labor costs'!BR$7=VLOOKUP('Labor costs'!$B191,Settings!$DZ$19:$EC$43,4,0)),Inputs!$CP29,0))</f>
        <v>0</v>
      </c>
      <c r="BS191" s="203">
        <f>IF(BR191&gt;0,BR191,IF(AND(BS$4=VLOOKUP($B191,Settings!$DZ$19:$EA$43,2,0),'Labor costs'!BS$7=VLOOKUP('Labor costs'!$B191,Settings!$DZ$19:$EC$43,4,0)),Inputs!$CP29,0))</f>
        <v>0</v>
      </c>
      <c r="BT191" s="203">
        <f>IF(BS191&gt;0,BS191,IF(AND(BT$4=VLOOKUP($B191,Settings!$DZ$19:$EA$43,2,0),'Labor costs'!BT$7=VLOOKUP('Labor costs'!$B191,Settings!$DZ$19:$EC$43,4,0)),Inputs!$CP29,0))</f>
        <v>0</v>
      </c>
      <c r="BU191" s="203">
        <f>IF(BT191&gt;0,BT191,IF(AND(BU$4=VLOOKUP($B191,Settings!$DZ$19:$EA$43,2,0),'Labor costs'!BU$7=VLOOKUP('Labor costs'!$B191,Settings!$DZ$19:$EC$43,4,0)),Inputs!$CP29,0))</f>
        <v>0</v>
      </c>
      <c r="BV191" s="203">
        <f>IF(BU191&gt;0,BU191,IF(AND(BV$4=VLOOKUP($B191,Settings!$DZ$19:$EA$43,2,0),'Labor costs'!BV$7=VLOOKUP('Labor costs'!$B191,Settings!$DZ$19:$EC$43,4,0)),Inputs!$CP29,0))</f>
        <v>0</v>
      </c>
      <c r="BW191" s="203">
        <f>IF(BV191&gt;0,BV191,IF(AND(BW$4=VLOOKUP($B191,Settings!$DZ$19:$EA$43,2,0),'Labor costs'!BW$7=VLOOKUP('Labor costs'!$B191,Settings!$DZ$19:$EC$43,4,0)),Inputs!$CP29,0))</f>
        <v>0</v>
      </c>
      <c r="BX191" s="203">
        <f>IF(BW191&gt;0,BW191,IF(AND(BX$4=VLOOKUP($B191,Settings!$DZ$19:$EA$43,2,0),'Labor costs'!BX$7=VLOOKUP('Labor costs'!$B191,Settings!$DZ$19:$EC$43,4,0)),Inputs!$CP29,0))</f>
        <v>0</v>
      </c>
      <c r="BY191" s="203">
        <f>IF(BX191&gt;0,BX191,IF(AND(BY$4=VLOOKUP($B191,Settings!$DZ$19:$EA$43,2,0),'Labor costs'!BY$7=VLOOKUP('Labor costs'!$B191,Settings!$DZ$19:$EC$43,4,0)),Inputs!$CP29,0))</f>
        <v>0</v>
      </c>
      <c r="BZ191" s="203">
        <f>IF(BY191&gt;0,BY191,IF(AND(BZ$4=VLOOKUP($B191,Settings!$DZ$19:$EA$43,2,0),'Labor costs'!BZ$7=VLOOKUP('Labor costs'!$B191,Settings!$DZ$19:$EC$43,4,0)),Inputs!$CP29,0))</f>
        <v>0</v>
      </c>
      <c r="CA191" s="203">
        <f>IF(BZ191&gt;0,BZ191,IF(AND(CA$4=VLOOKUP($B191,Settings!$DZ$19:$EA$43,2,0),'Labor costs'!CA$7=VLOOKUP('Labor costs'!$B191,Settings!$DZ$19:$EC$43,4,0)),Inputs!$CP29,0))</f>
        <v>0</v>
      </c>
      <c r="CB191" s="203">
        <f>IF(CA191&gt;0,CA191,IF(AND(CB$4=VLOOKUP($B191,Settings!$DZ$19:$EA$43,2,0),'Labor costs'!CB$7=VLOOKUP('Labor costs'!$B191,Settings!$DZ$19:$EC$43,4,0)),Inputs!$CP29,0))</f>
        <v>0</v>
      </c>
      <c r="CC191" s="203">
        <f>IF(CB191&gt;0,CB191,IF(AND(CC$4=VLOOKUP($B191,Settings!$DZ$19:$EA$43,2,0),'Labor costs'!CC$7=VLOOKUP('Labor costs'!$B191,Settings!$DZ$19:$EC$43,4,0)),Inputs!$CP29,0))</f>
        <v>0</v>
      </c>
      <c r="CD191" s="203">
        <f>IF(CC191&gt;0,CC191,IF(AND(CD$4=VLOOKUP($B191,Settings!$DZ$19:$EA$43,2,0),'Labor costs'!CD$7=VLOOKUP('Labor costs'!$B191,Settings!$DZ$19:$EC$43,4,0)),Inputs!$CP29,0))</f>
        <v>0</v>
      </c>
      <c r="CE191" s="203">
        <f>IF(CD191&gt;0,CD191,IF(AND(CE$4=VLOOKUP($B191,Settings!$DZ$19:$EA$43,2,0),'Labor costs'!CE$7=VLOOKUP('Labor costs'!$B191,Settings!$DZ$19:$EC$43,4,0)),Inputs!$CP29,0))</f>
        <v>0</v>
      </c>
      <c r="CF191" s="203">
        <f>IF(CE191&gt;0,CE191,IF(AND(CF$4=VLOOKUP($B191,Settings!$DZ$19:$EA$43,2,0),'Labor costs'!CF$7=VLOOKUP('Labor costs'!$B191,Settings!$DZ$19:$EC$43,4,0)),Inputs!$CP29,0))</f>
        <v>0</v>
      </c>
      <c r="CG191" s="203">
        <f>IF(CF191&gt;0,CF191,IF(AND(CG$4=VLOOKUP($B191,Settings!$DZ$19:$EA$43,2,0),'Labor costs'!CG$7=VLOOKUP('Labor costs'!$B191,Settings!$DZ$19:$EC$43,4,0)),Inputs!$CP29,0))</f>
        <v>0</v>
      </c>
      <c r="CH191" s="203">
        <f>IF(CG191&gt;0,CG191,IF(AND(CH$4=VLOOKUP($B191,Settings!$DZ$19:$EA$43,2,0),'Labor costs'!CH$7=VLOOKUP('Labor costs'!$B191,Settings!$DZ$19:$EC$43,4,0)),Inputs!$CP29,0))</f>
        <v>0</v>
      </c>
      <c r="CI191" s="203">
        <f>IF(CH191&gt;0,CH191,IF(AND(CI$4=VLOOKUP($B191,Settings!$DZ$19:$EA$43,2,0),'Labor costs'!CI$7=VLOOKUP('Labor costs'!$B191,Settings!$DZ$19:$EC$43,4,0)),Inputs!$CP29,0))</f>
        <v>0</v>
      </c>
      <c r="CJ191" s="203">
        <f>IF(CI191&gt;0,CI191,IF(AND(CJ$4=VLOOKUP($B191,Settings!$DZ$19:$EA$43,2,0),'Labor costs'!CJ$7=VLOOKUP('Labor costs'!$B191,Settings!$DZ$19:$EC$43,4,0)),Inputs!$CP29,0))</f>
        <v>0</v>
      </c>
      <c r="CK191" s="203">
        <f>IF(CJ191&gt;0,CJ191,IF(AND(CK$4=VLOOKUP($B191,Settings!$DZ$19:$EA$43,2,0),'Labor costs'!CK$7=VLOOKUP('Labor costs'!$B191,Settings!$DZ$19:$EC$43,4,0)),Inputs!$CP29,0))</f>
        <v>0</v>
      </c>
      <c r="CL191" s="203">
        <f>IF(CK191&gt;0,CK191,IF(AND(CL$4=VLOOKUP($B191,Settings!$DZ$19:$EA$43,2,0),'Labor costs'!CL$7=VLOOKUP('Labor costs'!$B191,Settings!$DZ$19:$EC$43,4,0)),Inputs!$CP29,0))</f>
        <v>0</v>
      </c>
      <c r="CM191" s="203">
        <f>IF(CL191&gt;0,CL191,IF(AND(CM$4=VLOOKUP($B191,Settings!$DZ$19:$EA$43,2,0),'Labor costs'!CM$7=VLOOKUP('Labor costs'!$B191,Settings!$DZ$19:$EC$43,4,0)),Inputs!$CP29,0))</f>
        <v>0</v>
      </c>
    </row>
    <row r="192" spans="2:91" hidden="1" x14ac:dyDescent="0.2">
      <c r="B192" s="205">
        <f>Inputs!CJ30</f>
        <v>0</v>
      </c>
      <c r="C192" s="204"/>
      <c r="D192" s="204"/>
      <c r="E192" s="204"/>
      <c r="F192" s="204"/>
      <c r="G192" s="204"/>
      <c r="H192" s="204"/>
      <c r="I192" s="204"/>
      <c r="J192" s="204"/>
      <c r="K192" s="204"/>
      <c r="L192" s="204"/>
      <c r="M192" s="204"/>
      <c r="N192" s="204"/>
      <c r="O192" s="204"/>
      <c r="P192" s="204"/>
      <c r="Q192" s="204"/>
      <c r="R192" s="204"/>
      <c r="S192" s="204"/>
      <c r="T192" s="204"/>
      <c r="U192" s="204"/>
      <c r="V192" s="204"/>
      <c r="W192" s="204"/>
      <c r="X192" s="204"/>
      <c r="Y192" s="204"/>
      <c r="Z192" s="204"/>
      <c r="AA192" s="204"/>
      <c r="AB192" s="204"/>
      <c r="AC192" s="204"/>
      <c r="AD192" s="204"/>
      <c r="AF192" s="203">
        <f>IF(AE192&gt;0,AE192,IF(AND(AF$4=VLOOKUP($B192,Settings!$DZ$19:$EA$43,2,0),'Labor costs'!AF$7=VLOOKUP('Labor costs'!$B192,Settings!$DZ$19:$EC$43,4,0)),Inputs!$CP30,0))</f>
        <v>0</v>
      </c>
      <c r="AG192" s="203">
        <f>IF(AF192&gt;0,AF192,IF(AND(AG$4=VLOOKUP($B192,Settings!$DZ$19:$EA$43,2,0),'Labor costs'!AG$7=VLOOKUP('Labor costs'!$B192,Settings!$DZ$19:$EC$43,4,0)),Inputs!$CP30,0))</f>
        <v>0</v>
      </c>
      <c r="AH192" s="203">
        <f>IF(AG192&gt;0,AG192,IF(AND(AH$4=VLOOKUP($B192,Settings!$DZ$19:$EA$43,2,0),'Labor costs'!AH$7=VLOOKUP('Labor costs'!$B192,Settings!$DZ$19:$EC$43,4,0)),Inputs!$CP30,0))</f>
        <v>0</v>
      </c>
      <c r="AI192" s="203">
        <f>IF(AH192&gt;0,AH192,IF(AND(AI$4=VLOOKUP($B192,Settings!$DZ$19:$EA$43,2,0),'Labor costs'!AI$7=VLOOKUP('Labor costs'!$B192,Settings!$DZ$19:$EC$43,4,0)),Inputs!$CP30,0))</f>
        <v>0</v>
      </c>
      <c r="AJ192" s="203">
        <f>IF(AI192&gt;0,AI192,IF(AND(AJ$4=VLOOKUP($B192,Settings!$DZ$19:$EA$43,2,0),'Labor costs'!AJ$7=VLOOKUP('Labor costs'!$B192,Settings!$DZ$19:$EC$43,4,0)),Inputs!$CP30,0))</f>
        <v>0</v>
      </c>
      <c r="AK192" s="203">
        <f>IF(AJ192&gt;0,AJ192,IF(AND(AK$4=VLOOKUP($B192,Settings!$DZ$19:$EA$43,2,0),'Labor costs'!AK$7=VLOOKUP('Labor costs'!$B192,Settings!$DZ$19:$EC$43,4,0)),Inputs!$CP30,0))</f>
        <v>0</v>
      </c>
      <c r="AL192" s="203">
        <f>IF(AK192&gt;0,AK192,IF(AND(AL$4=VLOOKUP($B192,Settings!$DZ$19:$EA$43,2,0),'Labor costs'!AL$7=VLOOKUP('Labor costs'!$B192,Settings!$DZ$19:$EC$43,4,0)),Inputs!$CP30,0))</f>
        <v>0</v>
      </c>
      <c r="AM192" s="203">
        <f>IF(AL192&gt;0,AL192,IF(AND(AM$4=VLOOKUP($B192,Settings!$DZ$19:$EA$43,2,0),'Labor costs'!AM$7=VLOOKUP('Labor costs'!$B192,Settings!$DZ$19:$EC$43,4,0)),Inputs!$CP30,0))</f>
        <v>0</v>
      </c>
      <c r="AN192" s="203">
        <f>IF(AM192&gt;0,AM192,IF(AND(AN$4=VLOOKUP($B192,Settings!$DZ$19:$EA$43,2,0),'Labor costs'!AN$7=VLOOKUP('Labor costs'!$B192,Settings!$DZ$19:$EC$43,4,0)),Inputs!$CP30,0))</f>
        <v>0</v>
      </c>
      <c r="AO192" s="203">
        <f>IF(AN192&gt;0,AN192,IF(AND(AO$4=VLOOKUP($B192,Settings!$DZ$19:$EA$43,2,0),'Labor costs'!AO$7=VLOOKUP('Labor costs'!$B192,Settings!$DZ$19:$EC$43,4,0)),Inputs!$CP30,0))</f>
        <v>0</v>
      </c>
      <c r="AP192" s="203">
        <f>IF(AO192&gt;0,AO192,IF(AND(AP$4=VLOOKUP($B192,Settings!$DZ$19:$EA$43,2,0),'Labor costs'!AP$7=VLOOKUP('Labor costs'!$B192,Settings!$DZ$19:$EC$43,4,0)),Inputs!$CP30,0))</f>
        <v>0</v>
      </c>
      <c r="AQ192" s="203">
        <f>IF(AP192&gt;0,AP192,IF(AND(AQ$4=VLOOKUP($B192,Settings!$DZ$19:$EA$43,2,0),'Labor costs'!AQ$7=VLOOKUP('Labor costs'!$B192,Settings!$DZ$19:$EC$43,4,0)),Inputs!$CP30,0))</f>
        <v>0</v>
      </c>
      <c r="AR192" s="203">
        <f>IF(AQ192&gt;0,AQ192,IF(AND(AR$4=VLOOKUP($B192,Settings!$DZ$19:$EA$43,2,0),'Labor costs'!AR$7=VLOOKUP('Labor costs'!$B192,Settings!$DZ$19:$EC$43,4,0)),Inputs!$CP30,0))</f>
        <v>0</v>
      </c>
      <c r="AS192" s="203">
        <f>IF(AR192&gt;0,AR192,IF(AND(AS$4=VLOOKUP($B192,Settings!$DZ$19:$EA$43,2,0),'Labor costs'!AS$7=VLOOKUP('Labor costs'!$B192,Settings!$DZ$19:$EC$43,4,0)),Inputs!$CP30,0))</f>
        <v>0</v>
      </c>
      <c r="AT192" s="203">
        <f>IF(AS192&gt;0,AS192,IF(AND(AT$4=VLOOKUP($B192,Settings!$DZ$19:$EA$43,2,0),'Labor costs'!AT$7=VLOOKUP('Labor costs'!$B192,Settings!$DZ$19:$EC$43,4,0)),Inputs!$CP30,0))</f>
        <v>0</v>
      </c>
      <c r="AU192" s="203">
        <f>IF(AT192&gt;0,AT192,IF(AND(AU$4=VLOOKUP($B192,Settings!$DZ$19:$EA$43,2,0),'Labor costs'!AU$7=VLOOKUP('Labor costs'!$B192,Settings!$DZ$19:$EC$43,4,0)),Inputs!$CP30,0))</f>
        <v>0</v>
      </c>
      <c r="AV192" s="203">
        <f>IF(AU192&gt;0,AU192,IF(AND(AV$4=VLOOKUP($B192,Settings!$DZ$19:$EA$43,2,0),'Labor costs'!AV$7=VLOOKUP('Labor costs'!$B192,Settings!$DZ$19:$EC$43,4,0)),Inputs!$CP30,0))</f>
        <v>0</v>
      </c>
      <c r="AW192" s="203">
        <f>IF(AV192&gt;0,AV192,IF(AND(AW$4=VLOOKUP($B192,Settings!$DZ$19:$EA$43,2,0),'Labor costs'!AW$7=VLOOKUP('Labor costs'!$B192,Settings!$DZ$19:$EC$43,4,0)),Inputs!$CP30,0))</f>
        <v>0</v>
      </c>
      <c r="AX192" s="203">
        <f>IF(AW192&gt;0,AW192,IF(AND(AX$4=VLOOKUP($B192,Settings!$DZ$19:$EA$43,2,0),'Labor costs'!AX$7=VLOOKUP('Labor costs'!$B192,Settings!$DZ$19:$EC$43,4,0)),Inputs!$CP30,0))</f>
        <v>0</v>
      </c>
      <c r="AY192" s="203">
        <f>IF(AX192&gt;0,AX192,IF(AND(AY$4=VLOOKUP($B192,Settings!$DZ$19:$EA$43,2,0),'Labor costs'!AY$7=VLOOKUP('Labor costs'!$B192,Settings!$DZ$19:$EC$43,4,0)),Inputs!$CP30,0))</f>
        <v>0</v>
      </c>
      <c r="AZ192" s="203">
        <f>IF(AY192&gt;0,AY192,IF(AND(AZ$4=VLOOKUP($B192,Settings!$DZ$19:$EA$43,2,0),'Labor costs'!AZ$7=VLOOKUP('Labor costs'!$B192,Settings!$DZ$19:$EC$43,4,0)),Inputs!$CP30,0))</f>
        <v>0</v>
      </c>
      <c r="BA192" s="203">
        <f>IF(AZ192&gt;0,AZ192,IF(AND(BA$4=VLOOKUP($B192,Settings!$DZ$19:$EA$43,2,0),'Labor costs'!BA$7=VLOOKUP('Labor costs'!$B192,Settings!$DZ$19:$EC$43,4,0)),Inputs!$CP30,0))</f>
        <v>0</v>
      </c>
      <c r="BB192" s="203">
        <f>IF(BA192&gt;0,BA192,IF(AND(BB$4=VLOOKUP($B192,Settings!$DZ$19:$EA$43,2,0),'Labor costs'!BB$7=VLOOKUP('Labor costs'!$B192,Settings!$DZ$19:$EC$43,4,0)),Inputs!$CP30,0))</f>
        <v>0</v>
      </c>
      <c r="BC192" s="203">
        <f>IF(BB192&gt;0,BB192,IF(AND(BC$4=VLOOKUP($B192,Settings!$DZ$19:$EA$43,2,0),'Labor costs'!BC$7=VLOOKUP('Labor costs'!$B192,Settings!$DZ$19:$EC$43,4,0)),Inputs!$CP30,0))</f>
        <v>0</v>
      </c>
      <c r="BD192" s="203">
        <f>IF(BC192&gt;0,BC192,IF(AND(BD$4=VLOOKUP($B192,Settings!$DZ$19:$EA$43,2,0),'Labor costs'!BD$7=VLOOKUP('Labor costs'!$B192,Settings!$DZ$19:$EC$43,4,0)),Inputs!$CP30,0))</f>
        <v>0</v>
      </c>
      <c r="BE192" s="203">
        <f>IF(BD192&gt;0,BD192,IF(AND(BE$4=VLOOKUP($B192,Settings!$DZ$19:$EA$43,2,0),'Labor costs'!BE$7=VLOOKUP('Labor costs'!$B192,Settings!$DZ$19:$EC$43,4,0)),Inputs!$CP30,0))</f>
        <v>0</v>
      </c>
      <c r="BF192" s="203">
        <f>IF(BE192&gt;0,BE192,IF(AND(BF$4=VLOOKUP($B192,Settings!$DZ$19:$EA$43,2,0),'Labor costs'!BF$7=VLOOKUP('Labor costs'!$B192,Settings!$DZ$19:$EC$43,4,0)),Inputs!$CP30,0))</f>
        <v>0</v>
      </c>
      <c r="BG192" s="203">
        <f>IF(BF192&gt;0,BF192,IF(AND(BG$4=VLOOKUP($B192,Settings!$DZ$19:$EA$43,2,0),'Labor costs'!BG$7=VLOOKUP('Labor costs'!$B192,Settings!$DZ$19:$EC$43,4,0)),Inputs!$CP30,0))</f>
        <v>0</v>
      </c>
      <c r="BH192" s="203">
        <f>IF(BG192&gt;0,BG192,IF(AND(BH$4=VLOOKUP($B192,Settings!$DZ$19:$EA$43,2,0),'Labor costs'!BH$7=VLOOKUP('Labor costs'!$B192,Settings!$DZ$19:$EC$43,4,0)),Inputs!$CP30,0))</f>
        <v>0</v>
      </c>
      <c r="BI192" s="203">
        <f>IF(BH192&gt;0,BH192,IF(AND(BI$4=VLOOKUP($B192,Settings!$DZ$19:$EA$43,2,0),'Labor costs'!BI$7=VLOOKUP('Labor costs'!$B192,Settings!$DZ$19:$EC$43,4,0)),Inputs!$CP30,0))</f>
        <v>0</v>
      </c>
      <c r="BJ192" s="203">
        <f>IF(BI192&gt;0,BI192,IF(AND(BJ$4=VLOOKUP($B192,Settings!$DZ$19:$EA$43,2,0),'Labor costs'!BJ$7=VLOOKUP('Labor costs'!$B192,Settings!$DZ$19:$EC$43,4,0)),Inputs!$CP30,0))</f>
        <v>0</v>
      </c>
      <c r="BK192" s="203">
        <f>IF(BJ192&gt;0,BJ192,IF(AND(BK$4=VLOOKUP($B192,Settings!$DZ$19:$EA$43,2,0),'Labor costs'!BK$7=VLOOKUP('Labor costs'!$B192,Settings!$DZ$19:$EC$43,4,0)),Inputs!$CP30,0))</f>
        <v>0</v>
      </c>
      <c r="BL192" s="203">
        <f>IF(BK192&gt;0,BK192,IF(AND(BL$4=VLOOKUP($B192,Settings!$DZ$19:$EA$43,2,0),'Labor costs'!BL$7=VLOOKUP('Labor costs'!$B192,Settings!$DZ$19:$EC$43,4,0)),Inputs!$CP30,0))</f>
        <v>0</v>
      </c>
      <c r="BM192" s="203">
        <f>IF(BL192&gt;0,BL192,IF(AND(BM$4=VLOOKUP($B192,Settings!$DZ$19:$EA$43,2,0),'Labor costs'!BM$7=VLOOKUP('Labor costs'!$B192,Settings!$DZ$19:$EC$43,4,0)),Inputs!$CP30,0))</f>
        <v>0</v>
      </c>
      <c r="BN192" s="203">
        <f>IF(BM192&gt;0,BM192,IF(AND(BN$4=VLOOKUP($B192,Settings!$DZ$19:$EA$43,2,0),'Labor costs'!BN$7=VLOOKUP('Labor costs'!$B192,Settings!$DZ$19:$EC$43,4,0)),Inputs!$CP30,0))</f>
        <v>0</v>
      </c>
      <c r="BO192" s="203">
        <f>IF(BN192&gt;0,BN192,IF(AND(BO$4=VLOOKUP($B192,Settings!$DZ$19:$EA$43,2,0),'Labor costs'!BO$7=VLOOKUP('Labor costs'!$B192,Settings!$DZ$19:$EC$43,4,0)),Inputs!$CP30,0))</f>
        <v>0</v>
      </c>
      <c r="BP192" s="203">
        <f>IF(BO192&gt;0,BO192,IF(AND(BP$4=VLOOKUP($B192,Settings!$DZ$19:$EA$43,2,0),'Labor costs'!BP$7=VLOOKUP('Labor costs'!$B192,Settings!$DZ$19:$EC$43,4,0)),Inputs!$CP30,0))</f>
        <v>0</v>
      </c>
      <c r="BQ192" s="203">
        <f>IF(BP192&gt;0,BP192,IF(AND(BQ$4=VLOOKUP($B192,Settings!$DZ$19:$EA$43,2,0),'Labor costs'!BQ$7=VLOOKUP('Labor costs'!$B192,Settings!$DZ$19:$EC$43,4,0)),Inputs!$CP30,0))</f>
        <v>0</v>
      </c>
      <c r="BR192" s="203">
        <f>IF(BQ192&gt;0,BQ192,IF(AND(BR$4=VLOOKUP($B192,Settings!$DZ$19:$EA$43,2,0),'Labor costs'!BR$7=VLOOKUP('Labor costs'!$B192,Settings!$DZ$19:$EC$43,4,0)),Inputs!$CP30,0))</f>
        <v>0</v>
      </c>
      <c r="BS192" s="203">
        <f>IF(BR192&gt;0,BR192,IF(AND(BS$4=VLOOKUP($B192,Settings!$DZ$19:$EA$43,2,0),'Labor costs'!BS$7=VLOOKUP('Labor costs'!$B192,Settings!$DZ$19:$EC$43,4,0)),Inputs!$CP30,0))</f>
        <v>0</v>
      </c>
      <c r="BT192" s="203">
        <f>IF(BS192&gt;0,BS192,IF(AND(BT$4=VLOOKUP($B192,Settings!$DZ$19:$EA$43,2,0),'Labor costs'!BT$7=VLOOKUP('Labor costs'!$B192,Settings!$DZ$19:$EC$43,4,0)),Inputs!$CP30,0))</f>
        <v>0</v>
      </c>
      <c r="BU192" s="203">
        <f>IF(BT192&gt;0,BT192,IF(AND(BU$4=VLOOKUP($B192,Settings!$DZ$19:$EA$43,2,0),'Labor costs'!BU$7=VLOOKUP('Labor costs'!$B192,Settings!$DZ$19:$EC$43,4,0)),Inputs!$CP30,0))</f>
        <v>0</v>
      </c>
      <c r="BV192" s="203">
        <f>IF(BU192&gt;0,BU192,IF(AND(BV$4=VLOOKUP($B192,Settings!$DZ$19:$EA$43,2,0),'Labor costs'!BV$7=VLOOKUP('Labor costs'!$B192,Settings!$DZ$19:$EC$43,4,0)),Inputs!$CP30,0))</f>
        <v>0</v>
      </c>
      <c r="BW192" s="203">
        <f>IF(BV192&gt;0,BV192,IF(AND(BW$4=VLOOKUP($B192,Settings!$DZ$19:$EA$43,2,0),'Labor costs'!BW$7=VLOOKUP('Labor costs'!$B192,Settings!$DZ$19:$EC$43,4,0)),Inputs!$CP30,0))</f>
        <v>0</v>
      </c>
      <c r="BX192" s="203">
        <f>IF(BW192&gt;0,BW192,IF(AND(BX$4=VLOOKUP($B192,Settings!$DZ$19:$EA$43,2,0),'Labor costs'!BX$7=VLOOKUP('Labor costs'!$B192,Settings!$DZ$19:$EC$43,4,0)),Inputs!$CP30,0))</f>
        <v>0</v>
      </c>
      <c r="BY192" s="203">
        <f>IF(BX192&gt;0,BX192,IF(AND(BY$4=VLOOKUP($B192,Settings!$DZ$19:$EA$43,2,0),'Labor costs'!BY$7=VLOOKUP('Labor costs'!$B192,Settings!$DZ$19:$EC$43,4,0)),Inputs!$CP30,0))</f>
        <v>0</v>
      </c>
      <c r="BZ192" s="203">
        <f>IF(BY192&gt;0,BY192,IF(AND(BZ$4=VLOOKUP($B192,Settings!$DZ$19:$EA$43,2,0),'Labor costs'!BZ$7=VLOOKUP('Labor costs'!$B192,Settings!$DZ$19:$EC$43,4,0)),Inputs!$CP30,0))</f>
        <v>0</v>
      </c>
      <c r="CA192" s="203">
        <f>IF(BZ192&gt;0,BZ192,IF(AND(CA$4=VLOOKUP($B192,Settings!$DZ$19:$EA$43,2,0),'Labor costs'!CA$7=VLOOKUP('Labor costs'!$B192,Settings!$DZ$19:$EC$43,4,0)),Inputs!$CP30,0))</f>
        <v>0</v>
      </c>
      <c r="CB192" s="203">
        <f>IF(CA192&gt;0,CA192,IF(AND(CB$4=VLOOKUP($B192,Settings!$DZ$19:$EA$43,2,0),'Labor costs'!CB$7=VLOOKUP('Labor costs'!$B192,Settings!$DZ$19:$EC$43,4,0)),Inputs!$CP30,0))</f>
        <v>0</v>
      </c>
      <c r="CC192" s="203">
        <f>IF(CB192&gt;0,CB192,IF(AND(CC$4=VLOOKUP($B192,Settings!$DZ$19:$EA$43,2,0),'Labor costs'!CC$7=VLOOKUP('Labor costs'!$B192,Settings!$DZ$19:$EC$43,4,0)),Inputs!$CP30,0))</f>
        <v>0</v>
      </c>
      <c r="CD192" s="203">
        <f>IF(CC192&gt;0,CC192,IF(AND(CD$4=VLOOKUP($B192,Settings!$DZ$19:$EA$43,2,0),'Labor costs'!CD$7=VLOOKUP('Labor costs'!$B192,Settings!$DZ$19:$EC$43,4,0)),Inputs!$CP30,0))</f>
        <v>0</v>
      </c>
      <c r="CE192" s="203">
        <f>IF(CD192&gt;0,CD192,IF(AND(CE$4=VLOOKUP($B192,Settings!$DZ$19:$EA$43,2,0),'Labor costs'!CE$7=VLOOKUP('Labor costs'!$B192,Settings!$DZ$19:$EC$43,4,0)),Inputs!$CP30,0))</f>
        <v>0</v>
      </c>
      <c r="CF192" s="203">
        <f>IF(CE192&gt;0,CE192,IF(AND(CF$4=VLOOKUP($B192,Settings!$DZ$19:$EA$43,2,0),'Labor costs'!CF$7=VLOOKUP('Labor costs'!$B192,Settings!$DZ$19:$EC$43,4,0)),Inputs!$CP30,0))</f>
        <v>0</v>
      </c>
      <c r="CG192" s="203">
        <f>IF(CF192&gt;0,CF192,IF(AND(CG$4=VLOOKUP($B192,Settings!$DZ$19:$EA$43,2,0),'Labor costs'!CG$7=VLOOKUP('Labor costs'!$B192,Settings!$DZ$19:$EC$43,4,0)),Inputs!$CP30,0))</f>
        <v>0</v>
      </c>
      <c r="CH192" s="203">
        <f>IF(CG192&gt;0,CG192,IF(AND(CH$4=VLOOKUP($B192,Settings!$DZ$19:$EA$43,2,0),'Labor costs'!CH$7=VLOOKUP('Labor costs'!$B192,Settings!$DZ$19:$EC$43,4,0)),Inputs!$CP30,0))</f>
        <v>0</v>
      </c>
      <c r="CI192" s="203">
        <f>IF(CH192&gt;0,CH192,IF(AND(CI$4=VLOOKUP($B192,Settings!$DZ$19:$EA$43,2,0),'Labor costs'!CI$7=VLOOKUP('Labor costs'!$B192,Settings!$DZ$19:$EC$43,4,0)),Inputs!$CP30,0))</f>
        <v>0</v>
      </c>
      <c r="CJ192" s="203">
        <f>IF(CI192&gt;0,CI192,IF(AND(CJ$4=VLOOKUP($B192,Settings!$DZ$19:$EA$43,2,0),'Labor costs'!CJ$7=VLOOKUP('Labor costs'!$B192,Settings!$DZ$19:$EC$43,4,0)),Inputs!$CP30,0))</f>
        <v>0</v>
      </c>
      <c r="CK192" s="203">
        <f>IF(CJ192&gt;0,CJ192,IF(AND(CK$4=VLOOKUP($B192,Settings!$DZ$19:$EA$43,2,0),'Labor costs'!CK$7=VLOOKUP('Labor costs'!$B192,Settings!$DZ$19:$EC$43,4,0)),Inputs!$CP30,0))</f>
        <v>0</v>
      </c>
      <c r="CL192" s="203">
        <f>IF(CK192&gt;0,CK192,IF(AND(CL$4=VLOOKUP($B192,Settings!$DZ$19:$EA$43,2,0),'Labor costs'!CL$7=VLOOKUP('Labor costs'!$B192,Settings!$DZ$19:$EC$43,4,0)),Inputs!$CP30,0))</f>
        <v>0</v>
      </c>
      <c r="CM192" s="203">
        <f>IF(CL192&gt;0,CL192,IF(AND(CM$4=VLOOKUP($B192,Settings!$DZ$19:$EA$43,2,0),'Labor costs'!CM$7=VLOOKUP('Labor costs'!$B192,Settings!$DZ$19:$EC$43,4,0)),Inputs!$CP30,0))</f>
        <v>0</v>
      </c>
    </row>
    <row r="193" spans="2:91" hidden="1" x14ac:dyDescent="0.2">
      <c r="B193" s="205">
        <f>Inputs!CJ31</f>
        <v>0</v>
      </c>
      <c r="C193" s="204"/>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F193" s="203">
        <f>IF(AE193&gt;0,AE193,IF(AND(AF$4=VLOOKUP($B193,Settings!$DZ$19:$EA$43,2,0),'Labor costs'!AF$7=VLOOKUP('Labor costs'!$B193,Settings!$DZ$19:$EC$43,4,0)),Inputs!$CP31,0))</f>
        <v>0</v>
      </c>
      <c r="AG193" s="203">
        <f>IF(AF193&gt;0,AF193,IF(AND(AG$4=VLOOKUP($B193,Settings!$DZ$19:$EA$43,2,0),'Labor costs'!AG$7=VLOOKUP('Labor costs'!$B193,Settings!$DZ$19:$EC$43,4,0)),Inputs!$CP31,0))</f>
        <v>0</v>
      </c>
      <c r="AH193" s="203">
        <f>IF(AG193&gt;0,AG193,IF(AND(AH$4=VLOOKUP($B193,Settings!$DZ$19:$EA$43,2,0),'Labor costs'!AH$7=VLOOKUP('Labor costs'!$B193,Settings!$DZ$19:$EC$43,4,0)),Inputs!$CP31,0))</f>
        <v>0</v>
      </c>
      <c r="AI193" s="203">
        <f>IF(AH193&gt;0,AH193,IF(AND(AI$4=VLOOKUP($B193,Settings!$DZ$19:$EA$43,2,0),'Labor costs'!AI$7=VLOOKUP('Labor costs'!$B193,Settings!$DZ$19:$EC$43,4,0)),Inputs!$CP31,0))</f>
        <v>0</v>
      </c>
      <c r="AJ193" s="203">
        <f>IF(AI193&gt;0,AI193,IF(AND(AJ$4=VLOOKUP($B193,Settings!$DZ$19:$EA$43,2,0),'Labor costs'!AJ$7=VLOOKUP('Labor costs'!$B193,Settings!$DZ$19:$EC$43,4,0)),Inputs!$CP31,0))</f>
        <v>0</v>
      </c>
      <c r="AK193" s="203">
        <f>IF(AJ193&gt;0,AJ193,IF(AND(AK$4=VLOOKUP($B193,Settings!$DZ$19:$EA$43,2,0),'Labor costs'!AK$7=VLOOKUP('Labor costs'!$B193,Settings!$DZ$19:$EC$43,4,0)),Inputs!$CP31,0))</f>
        <v>0</v>
      </c>
      <c r="AL193" s="203">
        <f>IF(AK193&gt;0,AK193,IF(AND(AL$4=VLOOKUP($B193,Settings!$DZ$19:$EA$43,2,0),'Labor costs'!AL$7=VLOOKUP('Labor costs'!$B193,Settings!$DZ$19:$EC$43,4,0)),Inputs!$CP31,0))</f>
        <v>0</v>
      </c>
      <c r="AM193" s="203">
        <f>IF(AL193&gt;0,AL193,IF(AND(AM$4=VLOOKUP($B193,Settings!$DZ$19:$EA$43,2,0),'Labor costs'!AM$7=VLOOKUP('Labor costs'!$B193,Settings!$DZ$19:$EC$43,4,0)),Inputs!$CP31,0))</f>
        <v>0</v>
      </c>
      <c r="AN193" s="203">
        <f>IF(AM193&gt;0,AM193,IF(AND(AN$4=VLOOKUP($B193,Settings!$DZ$19:$EA$43,2,0),'Labor costs'!AN$7=VLOOKUP('Labor costs'!$B193,Settings!$DZ$19:$EC$43,4,0)),Inputs!$CP31,0))</f>
        <v>0</v>
      </c>
      <c r="AO193" s="203">
        <f>IF(AN193&gt;0,AN193,IF(AND(AO$4=VLOOKUP($B193,Settings!$DZ$19:$EA$43,2,0),'Labor costs'!AO$7=VLOOKUP('Labor costs'!$B193,Settings!$DZ$19:$EC$43,4,0)),Inputs!$CP31,0))</f>
        <v>0</v>
      </c>
      <c r="AP193" s="203">
        <f>IF(AO193&gt;0,AO193,IF(AND(AP$4=VLOOKUP($B193,Settings!$DZ$19:$EA$43,2,0),'Labor costs'!AP$7=VLOOKUP('Labor costs'!$B193,Settings!$DZ$19:$EC$43,4,0)),Inputs!$CP31,0))</f>
        <v>0</v>
      </c>
      <c r="AQ193" s="203">
        <f>IF(AP193&gt;0,AP193,IF(AND(AQ$4=VLOOKUP($B193,Settings!$DZ$19:$EA$43,2,0),'Labor costs'!AQ$7=VLOOKUP('Labor costs'!$B193,Settings!$DZ$19:$EC$43,4,0)),Inputs!$CP31,0))</f>
        <v>0</v>
      </c>
      <c r="AR193" s="203">
        <f>IF(AQ193&gt;0,AQ193,IF(AND(AR$4=VLOOKUP($B193,Settings!$DZ$19:$EA$43,2,0),'Labor costs'!AR$7=VLOOKUP('Labor costs'!$B193,Settings!$DZ$19:$EC$43,4,0)),Inputs!$CP31,0))</f>
        <v>0</v>
      </c>
      <c r="AS193" s="203">
        <f>IF(AR193&gt;0,AR193,IF(AND(AS$4=VLOOKUP($B193,Settings!$DZ$19:$EA$43,2,0),'Labor costs'!AS$7=VLOOKUP('Labor costs'!$B193,Settings!$DZ$19:$EC$43,4,0)),Inputs!$CP31,0))</f>
        <v>0</v>
      </c>
      <c r="AT193" s="203">
        <f>IF(AS193&gt;0,AS193,IF(AND(AT$4=VLOOKUP($B193,Settings!$DZ$19:$EA$43,2,0),'Labor costs'!AT$7=VLOOKUP('Labor costs'!$B193,Settings!$DZ$19:$EC$43,4,0)),Inputs!$CP31,0))</f>
        <v>0</v>
      </c>
      <c r="AU193" s="203">
        <f>IF(AT193&gt;0,AT193,IF(AND(AU$4=VLOOKUP($B193,Settings!$DZ$19:$EA$43,2,0),'Labor costs'!AU$7=VLOOKUP('Labor costs'!$B193,Settings!$DZ$19:$EC$43,4,0)),Inputs!$CP31,0))</f>
        <v>0</v>
      </c>
      <c r="AV193" s="203">
        <f>IF(AU193&gt;0,AU193,IF(AND(AV$4=VLOOKUP($B193,Settings!$DZ$19:$EA$43,2,0),'Labor costs'!AV$7=VLOOKUP('Labor costs'!$B193,Settings!$DZ$19:$EC$43,4,0)),Inputs!$CP31,0))</f>
        <v>0</v>
      </c>
      <c r="AW193" s="203">
        <f>IF(AV193&gt;0,AV193,IF(AND(AW$4=VLOOKUP($B193,Settings!$DZ$19:$EA$43,2,0),'Labor costs'!AW$7=VLOOKUP('Labor costs'!$B193,Settings!$DZ$19:$EC$43,4,0)),Inputs!$CP31,0))</f>
        <v>0</v>
      </c>
      <c r="AX193" s="203">
        <f>IF(AW193&gt;0,AW193,IF(AND(AX$4=VLOOKUP($B193,Settings!$DZ$19:$EA$43,2,0),'Labor costs'!AX$7=VLOOKUP('Labor costs'!$B193,Settings!$DZ$19:$EC$43,4,0)),Inputs!$CP31,0))</f>
        <v>0</v>
      </c>
      <c r="AY193" s="203">
        <f>IF(AX193&gt;0,AX193,IF(AND(AY$4=VLOOKUP($B193,Settings!$DZ$19:$EA$43,2,0),'Labor costs'!AY$7=VLOOKUP('Labor costs'!$B193,Settings!$DZ$19:$EC$43,4,0)),Inputs!$CP31,0))</f>
        <v>0</v>
      </c>
      <c r="AZ193" s="203">
        <f>IF(AY193&gt;0,AY193,IF(AND(AZ$4=VLOOKUP($B193,Settings!$DZ$19:$EA$43,2,0),'Labor costs'!AZ$7=VLOOKUP('Labor costs'!$B193,Settings!$DZ$19:$EC$43,4,0)),Inputs!$CP31,0))</f>
        <v>0</v>
      </c>
      <c r="BA193" s="203">
        <f>IF(AZ193&gt;0,AZ193,IF(AND(BA$4=VLOOKUP($B193,Settings!$DZ$19:$EA$43,2,0),'Labor costs'!BA$7=VLOOKUP('Labor costs'!$B193,Settings!$DZ$19:$EC$43,4,0)),Inputs!$CP31,0))</f>
        <v>0</v>
      </c>
      <c r="BB193" s="203">
        <f>IF(BA193&gt;0,BA193,IF(AND(BB$4=VLOOKUP($B193,Settings!$DZ$19:$EA$43,2,0),'Labor costs'!BB$7=VLOOKUP('Labor costs'!$B193,Settings!$DZ$19:$EC$43,4,0)),Inputs!$CP31,0))</f>
        <v>0</v>
      </c>
      <c r="BC193" s="203">
        <f>IF(BB193&gt;0,BB193,IF(AND(BC$4=VLOOKUP($B193,Settings!$DZ$19:$EA$43,2,0),'Labor costs'!BC$7=VLOOKUP('Labor costs'!$B193,Settings!$DZ$19:$EC$43,4,0)),Inputs!$CP31,0))</f>
        <v>0</v>
      </c>
      <c r="BD193" s="203">
        <f>IF(BC193&gt;0,BC193,IF(AND(BD$4=VLOOKUP($B193,Settings!$DZ$19:$EA$43,2,0),'Labor costs'!BD$7=VLOOKUP('Labor costs'!$B193,Settings!$DZ$19:$EC$43,4,0)),Inputs!$CP31,0))</f>
        <v>0</v>
      </c>
      <c r="BE193" s="203">
        <f>IF(BD193&gt;0,BD193,IF(AND(BE$4=VLOOKUP($B193,Settings!$DZ$19:$EA$43,2,0),'Labor costs'!BE$7=VLOOKUP('Labor costs'!$B193,Settings!$DZ$19:$EC$43,4,0)),Inputs!$CP31,0))</f>
        <v>0</v>
      </c>
      <c r="BF193" s="203">
        <f>IF(BE193&gt;0,BE193,IF(AND(BF$4=VLOOKUP($B193,Settings!$DZ$19:$EA$43,2,0),'Labor costs'!BF$7=VLOOKUP('Labor costs'!$B193,Settings!$DZ$19:$EC$43,4,0)),Inputs!$CP31,0))</f>
        <v>0</v>
      </c>
      <c r="BG193" s="203">
        <f>IF(BF193&gt;0,BF193,IF(AND(BG$4=VLOOKUP($B193,Settings!$DZ$19:$EA$43,2,0),'Labor costs'!BG$7=VLOOKUP('Labor costs'!$B193,Settings!$DZ$19:$EC$43,4,0)),Inputs!$CP31,0))</f>
        <v>0</v>
      </c>
      <c r="BH193" s="203">
        <f>IF(BG193&gt;0,BG193,IF(AND(BH$4=VLOOKUP($B193,Settings!$DZ$19:$EA$43,2,0),'Labor costs'!BH$7=VLOOKUP('Labor costs'!$B193,Settings!$DZ$19:$EC$43,4,0)),Inputs!$CP31,0))</f>
        <v>0</v>
      </c>
      <c r="BI193" s="203">
        <f>IF(BH193&gt;0,BH193,IF(AND(BI$4=VLOOKUP($B193,Settings!$DZ$19:$EA$43,2,0),'Labor costs'!BI$7=VLOOKUP('Labor costs'!$B193,Settings!$DZ$19:$EC$43,4,0)),Inputs!$CP31,0))</f>
        <v>0</v>
      </c>
      <c r="BJ193" s="203">
        <f>IF(BI193&gt;0,BI193,IF(AND(BJ$4=VLOOKUP($B193,Settings!$DZ$19:$EA$43,2,0),'Labor costs'!BJ$7=VLOOKUP('Labor costs'!$B193,Settings!$DZ$19:$EC$43,4,0)),Inputs!$CP31,0))</f>
        <v>0</v>
      </c>
      <c r="BK193" s="203">
        <f>IF(BJ193&gt;0,BJ193,IF(AND(BK$4=VLOOKUP($B193,Settings!$DZ$19:$EA$43,2,0),'Labor costs'!BK$7=VLOOKUP('Labor costs'!$B193,Settings!$DZ$19:$EC$43,4,0)),Inputs!$CP31,0))</f>
        <v>0</v>
      </c>
      <c r="BL193" s="203">
        <f>IF(BK193&gt;0,BK193,IF(AND(BL$4=VLOOKUP($B193,Settings!$DZ$19:$EA$43,2,0),'Labor costs'!BL$7=VLOOKUP('Labor costs'!$B193,Settings!$DZ$19:$EC$43,4,0)),Inputs!$CP31,0))</f>
        <v>0</v>
      </c>
      <c r="BM193" s="203">
        <f>IF(BL193&gt;0,BL193,IF(AND(BM$4=VLOOKUP($B193,Settings!$DZ$19:$EA$43,2,0),'Labor costs'!BM$7=VLOOKUP('Labor costs'!$B193,Settings!$DZ$19:$EC$43,4,0)),Inputs!$CP31,0))</f>
        <v>0</v>
      </c>
      <c r="BN193" s="203">
        <f>IF(BM193&gt;0,BM193,IF(AND(BN$4=VLOOKUP($B193,Settings!$DZ$19:$EA$43,2,0),'Labor costs'!BN$7=VLOOKUP('Labor costs'!$B193,Settings!$DZ$19:$EC$43,4,0)),Inputs!$CP31,0))</f>
        <v>0</v>
      </c>
      <c r="BO193" s="203">
        <f>IF(BN193&gt;0,BN193,IF(AND(BO$4=VLOOKUP($B193,Settings!$DZ$19:$EA$43,2,0),'Labor costs'!BO$7=VLOOKUP('Labor costs'!$B193,Settings!$DZ$19:$EC$43,4,0)),Inputs!$CP31,0))</f>
        <v>0</v>
      </c>
      <c r="BP193" s="203">
        <f>IF(BO193&gt;0,BO193,IF(AND(BP$4=VLOOKUP($B193,Settings!$DZ$19:$EA$43,2,0),'Labor costs'!BP$7=VLOOKUP('Labor costs'!$B193,Settings!$DZ$19:$EC$43,4,0)),Inputs!$CP31,0))</f>
        <v>0</v>
      </c>
      <c r="BQ193" s="203">
        <f>IF(BP193&gt;0,BP193,IF(AND(BQ$4=VLOOKUP($B193,Settings!$DZ$19:$EA$43,2,0),'Labor costs'!BQ$7=VLOOKUP('Labor costs'!$B193,Settings!$DZ$19:$EC$43,4,0)),Inputs!$CP31,0))</f>
        <v>0</v>
      </c>
      <c r="BR193" s="203">
        <f>IF(BQ193&gt;0,BQ193,IF(AND(BR$4=VLOOKUP($B193,Settings!$DZ$19:$EA$43,2,0),'Labor costs'!BR$7=VLOOKUP('Labor costs'!$B193,Settings!$DZ$19:$EC$43,4,0)),Inputs!$CP31,0))</f>
        <v>0</v>
      </c>
      <c r="BS193" s="203">
        <f>IF(BR193&gt;0,BR193,IF(AND(BS$4=VLOOKUP($B193,Settings!$DZ$19:$EA$43,2,0),'Labor costs'!BS$7=VLOOKUP('Labor costs'!$B193,Settings!$DZ$19:$EC$43,4,0)),Inputs!$CP31,0))</f>
        <v>0</v>
      </c>
      <c r="BT193" s="203">
        <f>IF(BS193&gt;0,BS193,IF(AND(BT$4=VLOOKUP($B193,Settings!$DZ$19:$EA$43,2,0),'Labor costs'!BT$7=VLOOKUP('Labor costs'!$B193,Settings!$DZ$19:$EC$43,4,0)),Inputs!$CP31,0))</f>
        <v>0</v>
      </c>
      <c r="BU193" s="203">
        <f>IF(BT193&gt;0,BT193,IF(AND(BU$4=VLOOKUP($B193,Settings!$DZ$19:$EA$43,2,0),'Labor costs'!BU$7=VLOOKUP('Labor costs'!$B193,Settings!$DZ$19:$EC$43,4,0)),Inputs!$CP31,0))</f>
        <v>0</v>
      </c>
      <c r="BV193" s="203">
        <f>IF(BU193&gt;0,BU193,IF(AND(BV$4=VLOOKUP($B193,Settings!$DZ$19:$EA$43,2,0),'Labor costs'!BV$7=VLOOKUP('Labor costs'!$B193,Settings!$DZ$19:$EC$43,4,0)),Inputs!$CP31,0))</f>
        <v>0</v>
      </c>
      <c r="BW193" s="203">
        <f>IF(BV193&gt;0,BV193,IF(AND(BW$4=VLOOKUP($B193,Settings!$DZ$19:$EA$43,2,0),'Labor costs'!BW$7=VLOOKUP('Labor costs'!$B193,Settings!$DZ$19:$EC$43,4,0)),Inputs!$CP31,0))</f>
        <v>0</v>
      </c>
      <c r="BX193" s="203">
        <f>IF(BW193&gt;0,BW193,IF(AND(BX$4=VLOOKUP($B193,Settings!$DZ$19:$EA$43,2,0),'Labor costs'!BX$7=VLOOKUP('Labor costs'!$B193,Settings!$DZ$19:$EC$43,4,0)),Inputs!$CP31,0))</f>
        <v>0</v>
      </c>
      <c r="BY193" s="203">
        <f>IF(BX193&gt;0,BX193,IF(AND(BY$4=VLOOKUP($B193,Settings!$DZ$19:$EA$43,2,0),'Labor costs'!BY$7=VLOOKUP('Labor costs'!$B193,Settings!$DZ$19:$EC$43,4,0)),Inputs!$CP31,0))</f>
        <v>0</v>
      </c>
      <c r="BZ193" s="203">
        <f>IF(BY193&gt;0,BY193,IF(AND(BZ$4=VLOOKUP($B193,Settings!$DZ$19:$EA$43,2,0),'Labor costs'!BZ$7=VLOOKUP('Labor costs'!$B193,Settings!$DZ$19:$EC$43,4,0)),Inputs!$CP31,0))</f>
        <v>0</v>
      </c>
      <c r="CA193" s="203">
        <f>IF(BZ193&gt;0,BZ193,IF(AND(CA$4=VLOOKUP($B193,Settings!$DZ$19:$EA$43,2,0),'Labor costs'!CA$7=VLOOKUP('Labor costs'!$B193,Settings!$DZ$19:$EC$43,4,0)),Inputs!$CP31,0))</f>
        <v>0</v>
      </c>
      <c r="CB193" s="203">
        <f>IF(CA193&gt;0,CA193,IF(AND(CB$4=VLOOKUP($B193,Settings!$DZ$19:$EA$43,2,0),'Labor costs'!CB$7=VLOOKUP('Labor costs'!$B193,Settings!$DZ$19:$EC$43,4,0)),Inputs!$CP31,0))</f>
        <v>0</v>
      </c>
      <c r="CC193" s="203">
        <f>IF(CB193&gt;0,CB193,IF(AND(CC$4=VLOOKUP($B193,Settings!$DZ$19:$EA$43,2,0),'Labor costs'!CC$7=VLOOKUP('Labor costs'!$B193,Settings!$DZ$19:$EC$43,4,0)),Inputs!$CP31,0))</f>
        <v>0</v>
      </c>
      <c r="CD193" s="203">
        <f>IF(CC193&gt;0,CC193,IF(AND(CD$4=VLOOKUP($B193,Settings!$DZ$19:$EA$43,2,0),'Labor costs'!CD$7=VLOOKUP('Labor costs'!$B193,Settings!$DZ$19:$EC$43,4,0)),Inputs!$CP31,0))</f>
        <v>0</v>
      </c>
      <c r="CE193" s="203">
        <f>IF(CD193&gt;0,CD193,IF(AND(CE$4=VLOOKUP($B193,Settings!$DZ$19:$EA$43,2,0),'Labor costs'!CE$7=VLOOKUP('Labor costs'!$B193,Settings!$DZ$19:$EC$43,4,0)),Inputs!$CP31,0))</f>
        <v>0</v>
      </c>
      <c r="CF193" s="203">
        <f>IF(CE193&gt;0,CE193,IF(AND(CF$4=VLOOKUP($B193,Settings!$DZ$19:$EA$43,2,0),'Labor costs'!CF$7=VLOOKUP('Labor costs'!$B193,Settings!$DZ$19:$EC$43,4,0)),Inputs!$CP31,0))</f>
        <v>0</v>
      </c>
      <c r="CG193" s="203">
        <f>IF(CF193&gt;0,CF193,IF(AND(CG$4=VLOOKUP($B193,Settings!$DZ$19:$EA$43,2,0),'Labor costs'!CG$7=VLOOKUP('Labor costs'!$B193,Settings!$DZ$19:$EC$43,4,0)),Inputs!$CP31,0))</f>
        <v>0</v>
      </c>
      <c r="CH193" s="203">
        <f>IF(CG193&gt;0,CG193,IF(AND(CH$4=VLOOKUP($B193,Settings!$DZ$19:$EA$43,2,0),'Labor costs'!CH$7=VLOOKUP('Labor costs'!$B193,Settings!$DZ$19:$EC$43,4,0)),Inputs!$CP31,0))</f>
        <v>0</v>
      </c>
      <c r="CI193" s="203">
        <f>IF(CH193&gt;0,CH193,IF(AND(CI$4=VLOOKUP($B193,Settings!$DZ$19:$EA$43,2,0),'Labor costs'!CI$7=VLOOKUP('Labor costs'!$B193,Settings!$DZ$19:$EC$43,4,0)),Inputs!$CP31,0))</f>
        <v>0</v>
      </c>
      <c r="CJ193" s="203">
        <f>IF(CI193&gt;0,CI193,IF(AND(CJ$4=VLOOKUP($B193,Settings!$DZ$19:$EA$43,2,0),'Labor costs'!CJ$7=VLOOKUP('Labor costs'!$B193,Settings!$DZ$19:$EC$43,4,0)),Inputs!$CP31,0))</f>
        <v>0</v>
      </c>
      <c r="CK193" s="203">
        <f>IF(CJ193&gt;0,CJ193,IF(AND(CK$4=VLOOKUP($B193,Settings!$DZ$19:$EA$43,2,0),'Labor costs'!CK$7=VLOOKUP('Labor costs'!$B193,Settings!$DZ$19:$EC$43,4,0)),Inputs!$CP31,0))</f>
        <v>0</v>
      </c>
      <c r="CL193" s="203">
        <f>IF(CK193&gt;0,CK193,IF(AND(CL$4=VLOOKUP($B193,Settings!$DZ$19:$EA$43,2,0),'Labor costs'!CL$7=VLOOKUP('Labor costs'!$B193,Settings!$DZ$19:$EC$43,4,0)),Inputs!$CP31,0))</f>
        <v>0</v>
      </c>
      <c r="CM193" s="203">
        <f>IF(CL193&gt;0,CL193,IF(AND(CM$4=VLOOKUP($B193,Settings!$DZ$19:$EA$43,2,0),'Labor costs'!CM$7=VLOOKUP('Labor costs'!$B193,Settings!$DZ$19:$EC$43,4,0)),Inputs!$CP31,0))</f>
        <v>0</v>
      </c>
    </row>
    <row r="194" spans="2:91" hidden="1" x14ac:dyDescent="0.2">
      <c r="B194" s="205">
        <f>Inputs!CJ32</f>
        <v>0</v>
      </c>
      <c r="C194" s="204"/>
      <c r="D194" s="204"/>
      <c r="E194" s="204"/>
      <c r="F194" s="204"/>
      <c r="G194" s="204"/>
      <c r="H194" s="204"/>
      <c r="I194" s="204"/>
      <c r="J194" s="204"/>
      <c r="K194" s="204"/>
      <c r="L194" s="204"/>
      <c r="M194" s="204"/>
      <c r="N194" s="204"/>
      <c r="O194" s="204"/>
      <c r="P194" s="204"/>
      <c r="Q194" s="204"/>
      <c r="R194" s="204"/>
      <c r="S194" s="204"/>
      <c r="T194" s="204"/>
      <c r="U194" s="204"/>
      <c r="V194" s="204"/>
      <c r="W194" s="204"/>
      <c r="X194" s="204"/>
      <c r="Y194" s="204"/>
      <c r="Z194" s="204"/>
      <c r="AA194" s="204"/>
      <c r="AB194" s="204"/>
      <c r="AC194" s="204"/>
      <c r="AD194" s="204"/>
      <c r="AF194" s="203">
        <f>IF(AE194&gt;0,AE194,IF(AND(AF$4=VLOOKUP($B194,Settings!$DZ$19:$EA$43,2,0),'Labor costs'!AF$7=VLOOKUP('Labor costs'!$B194,Settings!$DZ$19:$EC$43,4,0)),Inputs!$CP32,0))</f>
        <v>0</v>
      </c>
      <c r="AG194" s="203">
        <f>IF(AF194&gt;0,AF194,IF(AND(AG$4=VLOOKUP($B194,Settings!$DZ$19:$EA$43,2,0),'Labor costs'!AG$7=VLOOKUP('Labor costs'!$B194,Settings!$DZ$19:$EC$43,4,0)),Inputs!$CP32,0))</f>
        <v>0</v>
      </c>
      <c r="AH194" s="203">
        <f>IF(AG194&gt;0,AG194,IF(AND(AH$4=VLOOKUP($B194,Settings!$DZ$19:$EA$43,2,0),'Labor costs'!AH$7=VLOOKUP('Labor costs'!$B194,Settings!$DZ$19:$EC$43,4,0)),Inputs!$CP32,0))</f>
        <v>0</v>
      </c>
      <c r="AI194" s="203">
        <f>IF(AH194&gt;0,AH194,IF(AND(AI$4=VLOOKUP($B194,Settings!$DZ$19:$EA$43,2,0),'Labor costs'!AI$7=VLOOKUP('Labor costs'!$B194,Settings!$DZ$19:$EC$43,4,0)),Inputs!$CP32,0))</f>
        <v>0</v>
      </c>
      <c r="AJ194" s="203">
        <f>IF(AI194&gt;0,AI194,IF(AND(AJ$4=VLOOKUP($B194,Settings!$DZ$19:$EA$43,2,0),'Labor costs'!AJ$7=VLOOKUP('Labor costs'!$B194,Settings!$DZ$19:$EC$43,4,0)),Inputs!$CP32,0))</f>
        <v>0</v>
      </c>
      <c r="AK194" s="203">
        <f>IF(AJ194&gt;0,AJ194,IF(AND(AK$4=VLOOKUP($B194,Settings!$DZ$19:$EA$43,2,0),'Labor costs'!AK$7=VLOOKUP('Labor costs'!$B194,Settings!$DZ$19:$EC$43,4,0)),Inputs!$CP32,0))</f>
        <v>0</v>
      </c>
      <c r="AL194" s="203">
        <f>IF(AK194&gt;0,AK194,IF(AND(AL$4=VLOOKUP($B194,Settings!$DZ$19:$EA$43,2,0),'Labor costs'!AL$7=VLOOKUP('Labor costs'!$B194,Settings!$DZ$19:$EC$43,4,0)),Inputs!$CP32,0))</f>
        <v>0</v>
      </c>
      <c r="AM194" s="203">
        <f>IF(AL194&gt;0,AL194,IF(AND(AM$4=VLOOKUP($B194,Settings!$DZ$19:$EA$43,2,0),'Labor costs'!AM$7=VLOOKUP('Labor costs'!$B194,Settings!$DZ$19:$EC$43,4,0)),Inputs!$CP32,0))</f>
        <v>0</v>
      </c>
      <c r="AN194" s="203">
        <f>IF(AM194&gt;0,AM194,IF(AND(AN$4=VLOOKUP($B194,Settings!$DZ$19:$EA$43,2,0),'Labor costs'!AN$7=VLOOKUP('Labor costs'!$B194,Settings!$DZ$19:$EC$43,4,0)),Inputs!$CP32,0))</f>
        <v>0</v>
      </c>
      <c r="AO194" s="203">
        <f>IF(AN194&gt;0,AN194,IF(AND(AO$4=VLOOKUP($B194,Settings!$DZ$19:$EA$43,2,0),'Labor costs'!AO$7=VLOOKUP('Labor costs'!$B194,Settings!$DZ$19:$EC$43,4,0)),Inputs!$CP32,0))</f>
        <v>0</v>
      </c>
      <c r="AP194" s="203">
        <f>IF(AO194&gt;0,AO194,IF(AND(AP$4=VLOOKUP($B194,Settings!$DZ$19:$EA$43,2,0),'Labor costs'!AP$7=VLOOKUP('Labor costs'!$B194,Settings!$DZ$19:$EC$43,4,0)),Inputs!$CP32,0))</f>
        <v>0</v>
      </c>
      <c r="AQ194" s="203">
        <f>IF(AP194&gt;0,AP194,IF(AND(AQ$4=VLOOKUP($B194,Settings!$DZ$19:$EA$43,2,0),'Labor costs'!AQ$7=VLOOKUP('Labor costs'!$B194,Settings!$DZ$19:$EC$43,4,0)),Inputs!$CP32,0))</f>
        <v>0</v>
      </c>
      <c r="AR194" s="203">
        <f>IF(AQ194&gt;0,AQ194,IF(AND(AR$4=VLOOKUP($B194,Settings!$DZ$19:$EA$43,2,0),'Labor costs'!AR$7=VLOOKUP('Labor costs'!$B194,Settings!$DZ$19:$EC$43,4,0)),Inputs!$CP32,0))</f>
        <v>0</v>
      </c>
      <c r="AS194" s="203">
        <f>IF(AR194&gt;0,AR194,IF(AND(AS$4=VLOOKUP($B194,Settings!$DZ$19:$EA$43,2,0),'Labor costs'!AS$7=VLOOKUP('Labor costs'!$B194,Settings!$DZ$19:$EC$43,4,0)),Inputs!$CP32,0))</f>
        <v>0</v>
      </c>
      <c r="AT194" s="203">
        <f>IF(AS194&gt;0,AS194,IF(AND(AT$4=VLOOKUP($B194,Settings!$DZ$19:$EA$43,2,0),'Labor costs'!AT$7=VLOOKUP('Labor costs'!$B194,Settings!$DZ$19:$EC$43,4,0)),Inputs!$CP32,0))</f>
        <v>0</v>
      </c>
      <c r="AU194" s="203">
        <f>IF(AT194&gt;0,AT194,IF(AND(AU$4=VLOOKUP($B194,Settings!$DZ$19:$EA$43,2,0),'Labor costs'!AU$7=VLOOKUP('Labor costs'!$B194,Settings!$DZ$19:$EC$43,4,0)),Inputs!$CP32,0))</f>
        <v>0</v>
      </c>
      <c r="AV194" s="203">
        <f>IF(AU194&gt;0,AU194,IF(AND(AV$4=VLOOKUP($B194,Settings!$DZ$19:$EA$43,2,0),'Labor costs'!AV$7=VLOOKUP('Labor costs'!$B194,Settings!$DZ$19:$EC$43,4,0)),Inputs!$CP32,0))</f>
        <v>0</v>
      </c>
      <c r="AW194" s="203">
        <f>IF(AV194&gt;0,AV194,IF(AND(AW$4=VLOOKUP($B194,Settings!$DZ$19:$EA$43,2,0),'Labor costs'!AW$7=VLOOKUP('Labor costs'!$B194,Settings!$DZ$19:$EC$43,4,0)),Inputs!$CP32,0))</f>
        <v>0</v>
      </c>
      <c r="AX194" s="203">
        <f>IF(AW194&gt;0,AW194,IF(AND(AX$4=VLOOKUP($B194,Settings!$DZ$19:$EA$43,2,0),'Labor costs'!AX$7=VLOOKUP('Labor costs'!$B194,Settings!$DZ$19:$EC$43,4,0)),Inputs!$CP32,0))</f>
        <v>0</v>
      </c>
      <c r="AY194" s="203">
        <f>IF(AX194&gt;0,AX194,IF(AND(AY$4=VLOOKUP($B194,Settings!$DZ$19:$EA$43,2,0),'Labor costs'!AY$7=VLOOKUP('Labor costs'!$B194,Settings!$DZ$19:$EC$43,4,0)),Inputs!$CP32,0))</f>
        <v>0</v>
      </c>
      <c r="AZ194" s="203">
        <f>IF(AY194&gt;0,AY194,IF(AND(AZ$4=VLOOKUP($B194,Settings!$DZ$19:$EA$43,2,0),'Labor costs'!AZ$7=VLOOKUP('Labor costs'!$B194,Settings!$DZ$19:$EC$43,4,0)),Inputs!$CP32,0))</f>
        <v>0</v>
      </c>
      <c r="BA194" s="203">
        <f>IF(AZ194&gt;0,AZ194,IF(AND(BA$4=VLOOKUP($B194,Settings!$DZ$19:$EA$43,2,0),'Labor costs'!BA$7=VLOOKUP('Labor costs'!$B194,Settings!$DZ$19:$EC$43,4,0)),Inputs!$CP32,0))</f>
        <v>0</v>
      </c>
      <c r="BB194" s="203">
        <f>IF(BA194&gt;0,BA194,IF(AND(BB$4=VLOOKUP($B194,Settings!$DZ$19:$EA$43,2,0),'Labor costs'!BB$7=VLOOKUP('Labor costs'!$B194,Settings!$DZ$19:$EC$43,4,0)),Inputs!$CP32,0))</f>
        <v>0</v>
      </c>
      <c r="BC194" s="203">
        <f>IF(BB194&gt;0,BB194,IF(AND(BC$4=VLOOKUP($B194,Settings!$DZ$19:$EA$43,2,0),'Labor costs'!BC$7=VLOOKUP('Labor costs'!$B194,Settings!$DZ$19:$EC$43,4,0)),Inputs!$CP32,0))</f>
        <v>0</v>
      </c>
      <c r="BD194" s="203">
        <f>IF(BC194&gt;0,BC194,IF(AND(BD$4=VLOOKUP($B194,Settings!$DZ$19:$EA$43,2,0),'Labor costs'!BD$7=VLOOKUP('Labor costs'!$B194,Settings!$DZ$19:$EC$43,4,0)),Inputs!$CP32,0))</f>
        <v>0</v>
      </c>
      <c r="BE194" s="203">
        <f>IF(BD194&gt;0,BD194,IF(AND(BE$4=VLOOKUP($B194,Settings!$DZ$19:$EA$43,2,0),'Labor costs'!BE$7=VLOOKUP('Labor costs'!$B194,Settings!$DZ$19:$EC$43,4,0)),Inputs!$CP32,0))</f>
        <v>0</v>
      </c>
      <c r="BF194" s="203">
        <f>IF(BE194&gt;0,BE194,IF(AND(BF$4=VLOOKUP($B194,Settings!$DZ$19:$EA$43,2,0),'Labor costs'!BF$7=VLOOKUP('Labor costs'!$B194,Settings!$DZ$19:$EC$43,4,0)),Inputs!$CP32,0))</f>
        <v>0</v>
      </c>
      <c r="BG194" s="203">
        <f>IF(BF194&gt;0,BF194,IF(AND(BG$4=VLOOKUP($B194,Settings!$DZ$19:$EA$43,2,0),'Labor costs'!BG$7=VLOOKUP('Labor costs'!$B194,Settings!$DZ$19:$EC$43,4,0)),Inputs!$CP32,0))</f>
        <v>0</v>
      </c>
      <c r="BH194" s="203">
        <f>IF(BG194&gt;0,BG194,IF(AND(BH$4=VLOOKUP($B194,Settings!$DZ$19:$EA$43,2,0),'Labor costs'!BH$7=VLOOKUP('Labor costs'!$B194,Settings!$DZ$19:$EC$43,4,0)),Inputs!$CP32,0))</f>
        <v>0</v>
      </c>
      <c r="BI194" s="203">
        <f>IF(BH194&gt;0,BH194,IF(AND(BI$4=VLOOKUP($B194,Settings!$DZ$19:$EA$43,2,0),'Labor costs'!BI$7=VLOOKUP('Labor costs'!$B194,Settings!$DZ$19:$EC$43,4,0)),Inputs!$CP32,0))</f>
        <v>0</v>
      </c>
      <c r="BJ194" s="203">
        <f>IF(BI194&gt;0,BI194,IF(AND(BJ$4=VLOOKUP($B194,Settings!$DZ$19:$EA$43,2,0),'Labor costs'!BJ$7=VLOOKUP('Labor costs'!$B194,Settings!$DZ$19:$EC$43,4,0)),Inputs!$CP32,0))</f>
        <v>0</v>
      </c>
      <c r="BK194" s="203">
        <f>IF(BJ194&gt;0,BJ194,IF(AND(BK$4=VLOOKUP($B194,Settings!$DZ$19:$EA$43,2,0),'Labor costs'!BK$7=VLOOKUP('Labor costs'!$B194,Settings!$DZ$19:$EC$43,4,0)),Inputs!$CP32,0))</f>
        <v>0</v>
      </c>
      <c r="BL194" s="203">
        <f>IF(BK194&gt;0,BK194,IF(AND(BL$4=VLOOKUP($B194,Settings!$DZ$19:$EA$43,2,0),'Labor costs'!BL$7=VLOOKUP('Labor costs'!$B194,Settings!$DZ$19:$EC$43,4,0)),Inputs!$CP32,0))</f>
        <v>0</v>
      </c>
      <c r="BM194" s="203">
        <f>IF(BL194&gt;0,BL194,IF(AND(BM$4=VLOOKUP($B194,Settings!$DZ$19:$EA$43,2,0),'Labor costs'!BM$7=VLOOKUP('Labor costs'!$B194,Settings!$DZ$19:$EC$43,4,0)),Inputs!$CP32,0))</f>
        <v>0</v>
      </c>
      <c r="BN194" s="203">
        <f>IF(BM194&gt;0,BM194,IF(AND(BN$4=VLOOKUP($B194,Settings!$DZ$19:$EA$43,2,0),'Labor costs'!BN$7=VLOOKUP('Labor costs'!$B194,Settings!$DZ$19:$EC$43,4,0)),Inputs!$CP32,0))</f>
        <v>0</v>
      </c>
      <c r="BO194" s="203">
        <f>IF(BN194&gt;0,BN194,IF(AND(BO$4=VLOOKUP($B194,Settings!$DZ$19:$EA$43,2,0),'Labor costs'!BO$7=VLOOKUP('Labor costs'!$B194,Settings!$DZ$19:$EC$43,4,0)),Inputs!$CP32,0))</f>
        <v>0</v>
      </c>
      <c r="BP194" s="203">
        <f>IF(BO194&gt;0,BO194,IF(AND(BP$4=VLOOKUP($B194,Settings!$DZ$19:$EA$43,2,0),'Labor costs'!BP$7=VLOOKUP('Labor costs'!$B194,Settings!$DZ$19:$EC$43,4,0)),Inputs!$CP32,0))</f>
        <v>0</v>
      </c>
      <c r="BQ194" s="203">
        <f>IF(BP194&gt;0,BP194,IF(AND(BQ$4=VLOOKUP($B194,Settings!$DZ$19:$EA$43,2,0),'Labor costs'!BQ$7=VLOOKUP('Labor costs'!$B194,Settings!$DZ$19:$EC$43,4,0)),Inputs!$CP32,0))</f>
        <v>0</v>
      </c>
      <c r="BR194" s="203">
        <f>IF(BQ194&gt;0,BQ194,IF(AND(BR$4=VLOOKUP($B194,Settings!$DZ$19:$EA$43,2,0),'Labor costs'!BR$7=VLOOKUP('Labor costs'!$B194,Settings!$DZ$19:$EC$43,4,0)),Inputs!$CP32,0))</f>
        <v>0</v>
      </c>
      <c r="BS194" s="203">
        <f>IF(BR194&gt;0,BR194,IF(AND(BS$4=VLOOKUP($B194,Settings!$DZ$19:$EA$43,2,0),'Labor costs'!BS$7=VLOOKUP('Labor costs'!$B194,Settings!$DZ$19:$EC$43,4,0)),Inputs!$CP32,0))</f>
        <v>0</v>
      </c>
      <c r="BT194" s="203">
        <f>IF(BS194&gt;0,BS194,IF(AND(BT$4=VLOOKUP($B194,Settings!$DZ$19:$EA$43,2,0),'Labor costs'!BT$7=VLOOKUP('Labor costs'!$B194,Settings!$DZ$19:$EC$43,4,0)),Inputs!$CP32,0))</f>
        <v>0</v>
      </c>
      <c r="BU194" s="203">
        <f>IF(BT194&gt;0,BT194,IF(AND(BU$4=VLOOKUP($B194,Settings!$DZ$19:$EA$43,2,0),'Labor costs'!BU$7=VLOOKUP('Labor costs'!$B194,Settings!$DZ$19:$EC$43,4,0)),Inputs!$CP32,0))</f>
        <v>0</v>
      </c>
      <c r="BV194" s="203">
        <f>IF(BU194&gt;0,BU194,IF(AND(BV$4=VLOOKUP($B194,Settings!$DZ$19:$EA$43,2,0),'Labor costs'!BV$7=VLOOKUP('Labor costs'!$B194,Settings!$DZ$19:$EC$43,4,0)),Inputs!$CP32,0))</f>
        <v>0</v>
      </c>
      <c r="BW194" s="203">
        <f>IF(BV194&gt;0,BV194,IF(AND(BW$4=VLOOKUP($B194,Settings!$DZ$19:$EA$43,2,0),'Labor costs'!BW$7=VLOOKUP('Labor costs'!$B194,Settings!$DZ$19:$EC$43,4,0)),Inputs!$CP32,0))</f>
        <v>0</v>
      </c>
      <c r="BX194" s="203">
        <f>IF(BW194&gt;0,BW194,IF(AND(BX$4=VLOOKUP($B194,Settings!$DZ$19:$EA$43,2,0),'Labor costs'!BX$7=VLOOKUP('Labor costs'!$B194,Settings!$DZ$19:$EC$43,4,0)),Inputs!$CP32,0))</f>
        <v>0</v>
      </c>
      <c r="BY194" s="203">
        <f>IF(BX194&gt;0,BX194,IF(AND(BY$4=VLOOKUP($B194,Settings!$DZ$19:$EA$43,2,0),'Labor costs'!BY$7=VLOOKUP('Labor costs'!$B194,Settings!$DZ$19:$EC$43,4,0)),Inputs!$CP32,0))</f>
        <v>0</v>
      </c>
      <c r="BZ194" s="203">
        <f>IF(BY194&gt;0,BY194,IF(AND(BZ$4=VLOOKUP($B194,Settings!$DZ$19:$EA$43,2,0),'Labor costs'!BZ$7=VLOOKUP('Labor costs'!$B194,Settings!$DZ$19:$EC$43,4,0)),Inputs!$CP32,0))</f>
        <v>0</v>
      </c>
      <c r="CA194" s="203">
        <f>IF(BZ194&gt;0,BZ194,IF(AND(CA$4=VLOOKUP($B194,Settings!$DZ$19:$EA$43,2,0),'Labor costs'!CA$7=VLOOKUP('Labor costs'!$B194,Settings!$DZ$19:$EC$43,4,0)),Inputs!$CP32,0))</f>
        <v>0</v>
      </c>
      <c r="CB194" s="203">
        <f>IF(CA194&gt;0,CA194,IF(AND(CB$4=VLOOKUP($B194,Settings!$DZ$19:$EA$43,2,0),'Labor costs'!CB$7=VLOOKUP('Labor costs'!$B194,Settings!$DZ$19:$EC$43,4,0)),Inputs!$CP32,0))</f>
        <v>0</v>
      </c>
      <c r="CC194" s="203">
        <f>IF(CB194&gt;0,CB194,IF(AND(CC$4=VLOOKUP($B194,Settings!$DZ$19:$EA$43,2,0),'Labor costs'!CC$7=VLOOKUP('Labor costs'!$B194,Settings!$DZ$19:$EC$43,4,0)),Inputs!$CP32,0))</f>
        <v>0</v>
      </c>
      <c r="CD194" s="203">
        <f>IF(CC194&gt;0,CC194,IF(AND(CD$4=VLOOKUP($B194,Settings!$DZ$19:$EA$43,2,0),'Labor costs'!CD$7=VLOOKUP('Labor costs'!$B194,Settings!$DZ$19:$EC$43,4,0)),Inputs!$CP32,0))</f>
        <v>0</v>
      </c>
      <c r="CE194" s="203">
        <f>IF(CD194&gt;0,CD194,IF(AND(CE$4=VLOOKUP($B194,Settings!$DZ$19:$EA$43,2,0),'Labor costs'!CE$7=VLOOKUP('Labor costs'!$B194,Settings!$DZ$19:$EC$43,4,0)),Inputs!$CP32,0))</f>
        <v>0</v>
      </c>
      <c r="CF194" s="203">
        <f>IF(CE194&gt;0,CE194,IF(AND(CF$4=VLOOKUP($B194,Settings!$DZ$19:$EA$43,2,0),'Labor costs'!CF$7=VLOOKUP('Labor costs'!$B194,Settings!$DZ$19:$EC$43,4,0)),Inputs!$CP32,0))</f>
        <v>0</v>
      </c>
      <c r="CG194" s="203">
        <f>IF(CF194&gt;0,CF194,IF(AND(CG$4=VLOOKUP($B194,Settings!$DZ$19:$EA$43,2,0),'Labor costs'!CG$7=VLOOKUP('Labor costs'!$B194,Settings!$DZ$19:$EC$43,4,0)),Inputs!$CP32,0))</f>
        <v>0</v>
      </c>
      <c r="CH194" s="203">
        <f>IF(CG194&gt;0,CG194,IF(AND(CH$4=VLOOKUP($B194,Settings!$DZ$19:$EA$43,2,0),'Labor costs'!CH$7=VLOOKUP('Labor costs'!$B194,Settings!$DZ$19:$EC$43,4,0)),Inputs!$CP32,0))</f>
        <v>0</v>
      </c>
      <c r="CI194" s="203">
        <f>IF(CH194&gt;0,CH194,IF(AND(CI$4=VLOOKUP($B194,Settings!$DZ$19:$EA$43,2,0),'Labor costs'!CI$7=VLOOKUP('Labor costs'!$B194,Settings!$DZ$19:$EC$43,4,0)),Inputs!$CP32,0))</f>
        <v>0</v>
      </c>
      <c r="CJ194" s="203">
        <f>IF(CI194&gt;0,CI194,IF(AND(CJ$4=VLOOKUP($B194,Settings!$DZ$19:$EA$43,2,0),'Labor costs'!CJ$7=VLOOKUP('Labor costs'!$B194,Settings!$DZ$19:$EC$43,4,0)),Inputs!$CP32,0))</f>
        <v>0</v>
      </c>
      <c r="CK194" s="203">
        <f>IF(CJ194&gt;0,CJ194,IF(AND(CK$4=VLOOKUP($B194,Settings!$DZ$19:$EA$43,2,0),'Labor costs'!CK$7=VLOOKUP('Labor costs'!$B194,Settings!$DZ$19:$EC$43,4,0)),Inputs!$CP32,0))</f>
        <v>0</v>
      </c>
      <c r="CL194" s="203">
        <f>IF(CK194&gt;0,CK194,IF(AND(CL$4=VLOOKUP($B194,Settings!$DZ$19:$EA$43,2,0),'Labor costs'!CL$7=VLOOKUP('Labor costs'!$B194,Settings!$DZ$19:$EC$43,4,0)),Inputs!$CP32,0))</f>
        <v>0</v>
      </c>
      <c r="CM194" s="203">
        <f>IF(CL194&gt;0,CL194,IF(AND(CM$4=VLOOKUP($B194,Settings!$DZ$19:$EA$43,2,0),'Labor costs'!CM$7=VLOOKUP('Labor costs'!$B194,Settings!$DZ$19:$EC$43,4,0)),Inputs!$CP32,0))</f>
        <v>0</v>
      </c>
    </row>
    <row r="195" spans="2:91" hidden="1" x14ac:dyDescent="0.2">
      <c r="B195" s="205">
        <f>Inputs!CJ33</f>
        <v>0</v>
      </c>
      <c r="C195" s="204"/>
      <c r="D195" s="204"/>
      <c r="E195" s="204"/>
      <c r="F195" s="204"/>
      <c r="G195" s="204"/>
      <c r="H195" s="204"/>
      <c r="I195" s="204"/>
      <c r="J195" s="204"/>
      <c r="K195" s="204"/>
      <c r="L195" s="204"/>
      <c r="M195" s="204"/>
      <c r="N195" s="204"/>
      <c r="O195" s="204"/>
      <c r="P195" s="204"/>
      <c r="Q195" s="204"/>
      <c r="R195" s="204"/>
      <c r="S195" s="204"/>
      <c r="T195" s="204"/>
      <c r="U195" s="204"/>
      <c r="V195" s="204"/>
      <c r="W195" s="204"/>
      <c r="X195" s="204"/>
      <c r="Y195" s="204"/>
      <c r="Z195" s="204"/>
      <c r="AA195" s="204"/>
      <c r="AB195" s="204"/>
      <c r="AC195" s="204"/>
      <c r="AD195" s="204"/>
      <c r="AF195" s="203">
        <f>IF(AE195&gt;0,AE195,IF(AND(AF$4=VLOOKUP($B195,Settings!$DZ$19:$EA$43,2,0),'Labor costs'!AF$7=VLOOKUP('Labor costs'!$B195,Settings!$DZ$19:$EC$43,4,0)),Inputs!$CP33,0))</f>
        <v>0</v>
      </c>
      <c r="AG195" s="203">
        <f>IF(AF195&gt;0,AF195,IF(AND(AG$4=VLOOKUP($B195,Settings!$DZ$19:$EA$43,2,0),'Labor costs'!AG$7=VLOOKUP('Labor costs'!$B195,Settings!$DZ$19:$EC$43,4,0)),Inputs!$CP33,0))</f>
        <v>0</v>
      </c>
      <c r="AH195" s="203">
        <f>IF(AG195&gt;0,AG195,IF(AND(AH$4=VLOOKUP($B195,Settings!$DZ$19:$EA$43,2,0),'Labor costs'!AH$7=VLOOKUP('Labor costs'!$B195,Settings!$DZ$19:$EC$43,4,0)),Inputs!$CP33,0))</f>
        <v>0</v>
      </c>
      <c r="AI195" s="203">
        <f>IF(AH195&gt;0,AH195,IF(AND(AI$4=VLOOKUP($B195,Settings!$DZ$19:$EA$43,2,0),'Labor costs'!AI$7=VLOOKUP('Labor costs'!$B195,Settings!$DZ$19:$EC$43,4,0)),Inputs!$CP33,0))</f>
        <v>0</v>
      </c>
      <c r="AJ195" s="203">
        <f>IF(AI195&gt;0,AI195,IF(AND(AJ$4=VLOOKUP($B195,Settings!$DZ$19:$EA$43,2,0),'Labor costs'!AJ$7=VLOOKUP('Labor costs'!$B195,Settings!$DZ$19:$EC$43,4,0)),Inputs!$CP33,0))</f>
        <v>0</v>
      </c>
      <c r="AK195" s="203">
        <f>IF(AJ195&gt;0,AJ195,IF(AND(AK$4=VLOOKUP($B195,Settings!$DZ$19:$EA$43,2,0),'Labor costs'!AK$7=VLOOKUP('Labor costs'!$B195,Settings!$DZ$19:$EC$43,4,0)),Inputs!$CP33,0))</f>
        <v>0</v>
      </c>
      <c r="AL195" s="203">
        <f>IF(AK195&gt;0,AK195,IF(AND(AL$4=VLOOKUP($B195,Settings!$DZ$19:$EA$43,2,0),'Labor costs'!AL$7=VLOOKUP('Labor costs'!$B195,Settings!$DZ$19:$EC$43,4,0)),Inputs!$CP33,0))</f>
        <v>0</v>
      </c>
      <c r="AM195" s="203">
        <f>IF(AL195&gt;0,AL195,IF(AND(AM$4=VLOOKUP($B195,Settings!$DZ$19:$EA$43,2,0),'Labor costs'!AM$7=VLOOKUP('Labor costs'!$B195,Settings!$DZ$19:$EC$43,4,0)),Inputs!$CP33,0))</f>
        <v>0</v>
      </c>
      <c r="AN195" s="203">
        <f>IF(AM195&gt;0,AM195,IF(AND(AN$4=VLOOKUP($B195,Settings!$DZ$19:$EA$43,2,0),'Labor costs'!AN$7=VLOOKUP('Labor costs'!$B195,Settings!$DZ$19:$EC$43,4,0)),Inputs!$CP33,0))</f>
        <v>0</v>
      </c>
      <c r="AO195" s="203">
        <f>IF(AN195&gt;0,AN195,IF(AND(AO$4=VLOOKUP($B195,Settings!$DZ$19:$EA$43,2,0),'Labor costs'!AO$7=VLOOKUP('Labor costs'!$B195,Settings!$DZ$19:$EC$43,4,0)),Inputs!$CP33,0))</f>
        <v>0</v>
      </c>
      <c r="AP195" s="203">
        <f>IF(AO195&gt;0,AO195,IF(AND(AP$4=VLOOKUP($B195,Settings!$DZ$19:$EA$43,2,0),'Labor costs'!AP$7=VLOOKUP('Labor costs'!$B195,Settings!$DZ$19:$EC$43,4,0)),Inputs!$CP33,0))</f>
        <v>0</v>
      </c>
      <c r="AQ195" s="203">
        <f>IF(AP195&gt;0,AP195,IF(AND(AQ$4=VLOOKUP($B195,Settings!$DZ$19:$EA$43,2,0),'Labor costs'!AQ$7=VLOOKUP('Labor costs'!$B195,Settings!$DZ$19:$EC$43,4,0)),Inputs!$CP33,0))</f>
        <v>0</v>
      </c>
      <c r="AR195" s="203">
        <f>IF(AQ195&gt;0,AQ195,IF(AND(AR$4=VLOOKUP($B195,Settings!$DZ$19:$EA$43,2,0),'Labor costs'!AR$7=VLOOKUP('Labor costs'!$B195,Settings!$DZ$19:$EC$43,4,0)),Inputs!$CP33,0))</f>
        <v>0</v>
      </c>
      <c r="AS195" s="203">
        <f>IF(AR195&gt;0,AR195,IF(AND(AS$4=VLOOKUP($B195,Settings!$DZ$19:$EA$43,2,0),'Labor costs'!AS$7=VLOOKUP('Labor costs'!$B195,Settings!$DZ$19:$EC$43,4,0)),Inputs!$CP33,0))</f>
        <v>0</v>
      </c>
      <c r="AT195" s="203">
        <f>IF(AS195&gt;0,AS195,IF(AND(AT$4=VLOOKUP($B195,Settings!$DZ$19:$EA$43,2,0),'Labor costs'!AT$7=VLOOKUP('Labor costs'!$B195,Settings!$DZ$19:$EC$43,4,0)),Inputs!$CP33,0))</f>
        <v>0</v>
      </c>
      <c r="AU195" s="203">
        <f>IF(AT195&gt;0,AT195,IF(AND(AU$4=VLOOKUP($B195,Settings!$DZ$19:$EA$43,2,0),'Labor costs'!AU$7=VLOOKUP('Labor costs'!$B195,Settings!$DZ$19:$EC$43,4,0)),Inputs!$CP33,0))</f>
        <v>0</v>
      </c>
      <c r="AV195" s="203">
        <f>IF(AU195&gt;0,AU195,IF(AND(AV$4=VLOOKUP($B195,Settings!$DZ$19:$EA$43,2,0),'Labor costs'!AV$7=VLOOKUP('Labor costs'!$B195,Settings!$DZ$19:$EC$43,4,0)),Inputs!$CP33,0))</f>
        <v>0</v>
      </c>
      <c r="AW195" s="203">
        <f>IF(AV195&gt;0,AV195,IF(AND(AW$4=VLOOKUP($B195,Settings!$DZ$19:$EA$43,2,0),'Labor costs'!AW$7=VLOOKUP('Labor costs'!$B195,Settings!$DZ$19:$EC$43,4,0)),Inputs!$CP33,0))</f>
        <v>0</v>
      </c>
      <c r="AX195" s="203">
        <f>IF(AW195&gt;0,AW195,IF(AND(AX$4=VLOOKUP($B195,Settings!$DZ$19:$EA$43,2,0),'Labor costs'!AX$7=VLOOKUP('Labor costs'!$B195,Settings!$DZ$19:$EC$43,4,0)),Inputs!$CP33,0))</f>
        <v>0</v>
      </c>
      <c r="AY195" s="203">
        <f>IF(AX195&gt;0,AX195,IF(AND(AY$4=VLOOKUP($B195,Settings!$DZ$19:$EA$43,2,0),'Labor costs'!AY$7=VLOOKUP('Labor costs'!$B195,Settings!$DZ$19:$EC$43,4,0)),Inputs!$CP33,0))</f>
        <v>0</v>
      </c>
      <c r="AZ195" s="203">
        <f>IF(AY195&gt;0,AY195,IF(AND(AZ$4=VLOOKUP($B195,Settings!$DZ$19:$EA$43,2,0),'Labor costs'!AZ$7=VLOOKUP('Labor costs'!$B195,Settings!$DZ$19:$EC$43,4,0)),Inputs!$CP33,0))</f>
        <v>0</v>
      </c>
      <c r="BA195" s="203">
        <f>IF(AZ195&gt;0,AZ195,IF(AND(BA$4=VLOOKUP($B195,Settings!$DZ$19:$EA$43,2,0),'Labor costs'!BA$7=VLOOKUP('Labor costs'!$B195,Settings!$DZ$19:$EC$43,4,0)),Inputs!$CP33,0))</f>
        <v>0</v>
      </c>
      <c r="BB195" s="203">
        <f>IF(BA195&gt;0,BA195,IF(AND(BB$4=VLOOKUP($B195,Settings!$DZ$19:$EA$43,2,0),'Labor costs'!BB$7=VLOOKUP('Labor costs'!$B195,Settings!$DZ$19:$EC$43,4,0)),Inputs!$CP33,0))</f>
        <v>0</v>
      </c>
      <c r="BC195" s="203">
        <f>IF(BB195&gt;0,BB195,IF(AND(BC$4=VLOOKUP($B195,Settings!$DZ$19:$EA$43,2,0),'Labor costs'!BC$7=VLOOKUP('Labor costs'!$B195,Settings!$DZ$19:$EC$43,4,0)),Inputs!$CP33,0))</f>
        <v>0</v>
      </c>
      <c r="BD195" s="203">
        <f>IF(BC195&gt;0,BC195,IF(AND(BD$4=VLOOKUP($B195,Settings!$DZ$19:$EA$43,2,0),'Labor costs'!BD$7=VLOOKUP('Labor costs'!$B195,Settings!$DZ$19:$EC$43,4,0)),Inputs!$CP33,0))</f>
        <v>0</v>
      </c>
      <c r="BE195" s="203">
        <f>IF(BD195&gt;0,BD195,IF(AND(BE$4=VLOOKUP($B195,Settings!$DZ$19:$EA$43,2,0),'Labor costs'!BE$7=VLOOKUP('Labor costs'!$B195,Settings!$DZ$19:$EC$43,4,0)),Inputs!$CP33,0))</f>
        <v>0</v>
      </c>
      <c r="BF195" s="203">
        <f>IF(BE195&gt;0,BE195,IF(AND(BF$4=VLOOKUP($B195,Settings!$DZ$19:$EA$43,2,0),'Labor costs'!BF$7=VLOOKUP('Labor costs'!$B195,Settings!$DZ$19:$EC$43,4,0)),Inputs!$CP33,0))</f>
        <v>0</v>
      </c>
      <c r="BG195" s="203">
        <f>IF(BF195&gt;0,BF195,IF(AND(BG$4=VLOOKUP($B195,Settings!$DZ$19:$EA$43,2,0),'Labor costs'!BG$7=VLOOKUP('Labor costs'!$B195,Settings!$DZ$19:$EC$43,4,0)),Inputs!$CP33,0))</f>
        <v>0</v>
      </c>
      <c r="BH195" s="203">
        <f>IF(BG195&gt;0,BG195,IF(AND(BH$4=VLOOKUP($B195,Settings!$DZ$19:$EA$43,2,0),'Labor costs'!BH$7=VLOOKUP('Labor costs'!$B195,Settings!$DZ$19:$EC$43,4,0)),Inputs!$CP33,0))</f>
        <v>0</v>
      </c>
      <c r="BI195" s="203">
        <f>IF(BH195&gt;0,BH195,IF(AND(BI$4=VLOOKUP($B195,Settings!$DZ$19:$EA$43,2,0),'Labor costs'!BI$7=VLOOKUP('Labor costs'!$B195,Settings!$DZ$19:$EC$43,4,0)),Inputs!$CP33,0))</f>
        <v>0</v>
      </c>
      <c r="BJ195" s="203">
        <f>IF(BI195&gt;0,BI195,IF(AND(BJ$4=VLOOKUP($B195,Settings!$DZ$19:$EA$43,2,0),'Labor costs'!BJ$7=VLOOKUP('Labor costs'!$B195,Settings!$DZ$19:$EC$43,4,0)),Inputs!$CP33,0))</f>
        <v>0</v>
      </c>
      <c r="BK195" s="203">
        <f>IF(BJ195&gt;0,BJ195,IF(AND(BK$4=VLOOKUP($B195,Settings!$DZ$19:$EA$43,2,0),'Labor costs'!BK$7=VLOOKUP('Labor costs'!$B195,Settings!$DZ$19:$EC$43,4,0)),Inputs!$CP33,0))</f>
        <v>0</v>
      </c>
      <c r="BL195" s="203">
        <f>IF(BK195&gt;0,BK195,IF(AND(BL$4=VLOOKUP($B195,Settings!$DZ$19:$EA$43,2,0),'Labor costs'!BL$7=VLOOKUP('Labor costs'!$B195,Settings!$DZ$19:$EC$43,4,0)),Inputs!$CP33,0))</f>
        <v>0</v>
      </c>
      <c r="BM195" s="203">
        <f>IF(BL195&gt;0,BL195,IF(AND(BM$4=VLOOKUP($B195,Settings!$DZ$19:$EA$43,2,0),'Labor costs'!BM$7=VLOOKUP('Labor costs'!$B195,Settings!$DZ$19:$EC$43,4,0)),Inputs!$CP33,0))</f>
        <v>0</v>
      </c>
      <c r="BN195" s="203">
        <f>IF(BM195&gt;0,BM195,IF(AND(BN$4=VLOOKUP($B195,Settings!$DZ$19:$EA$43,2,0),'Labor costs'!BN$7=VLOOKUP('Labor costs'!$B195,Settings!$DZ$19:$EC$43,4,0)),Inputs!$CP33,0))</f>
        <v>0</v>
      </c>
      <c r="BO195" s="203">
        <f>IF(BN195&gt;0,BN195,IF(AND(BO$4=VLOOKUP($B195,Settings!$DZ$19:$EA$43,2,0),'Labor costs'!BO$7=VLOOKUP('Labor costs'!$B195,Settings!$DZ$19:$EC$43,4,0)),Inputs!$CP33,0))</f>
        <v>0</v>
      </c>
      <c r="BP195" s="203">
        <f>IF(BO195&gt;0,BO195,IF(AND(BP$4=VLOOKUP($B195,Settings!$DZ$19:$EA$43,2,0),'Labor costs'!BP$7=VLOOKUP('Labor costs'!$B195,Settings!$DZ$19:$EC$43,4,0)),Inputs!$CP33,0))</f>
        <v>0</v>
      </c>
      <c r="BQ195" s="203">
        <f>IF(BP195&gt;0,BP195,IF(AND(BQ$4=VLOOKUP($B195,Settings!$DZ$19:$EA$43,2,0),'Labor costs'!BQ$7=VLOOKUP('Labor costs'!$B195,Settings!$DZ$19:$EC$43,4,0)),Inputs!$CP33,0))</f>
        <v>0</v>
      </c>
      <c r="BR195" s="203">
        <f>IF(BQ195&gt;0,BQ195,IF(AND(BR$4=VLOOKUP($B195,Settings!$DZ$19:$EA$43,2,0),'Labor costs'!BR$7=VLOOKUP('Labor costs'!$B195,Settings!$DZ$19:$EC$43,4,0)),Inputs!$CP33,0))</f>
        <v>0</v>
      </c>
      <c r="BS195" s="203">
        <f>IF(BR195&gt;0,BR195,IF(AND(BS$4=VLOOKUP($B195,Settings!$DZ$19:$EA$43,2,0),'Labor costs'!BS$7=VLOOKUP('Labor costs'!$B195,Settings!$DZ$19:$EC$43,4,0)),Inputs!$CP33,0))</f>
        <v>0</v>
      </c>
      <c r="BT195" s="203">
        <f>IF(BS195&gt;0,BS195,IF(AND(BT$4=VLOOKUP($B195,Settings!$DZ$19:$EA$43,2,0),'Labor costs'!BT$7=VLOOKUP('Labor costs'!$B195,Settings!$DZ$19:$EC$43,4,0)),Inputs!$CP33,0))</f>
        <v>0</v>
      </c>
      <c r="BU195" s="203">
        <f>IF(BT195&gt;0,BT195,IF(AND(BU$4=VLOOKUP($B195,Settings!$DZ$19:$EA$43,2,0),'Labor costs'!BU$7=VLOOKUP('Labor costs'!$B195,Settings!$DZ$19:$EC$43,4,0)),Inputs!$CP33,0))</f>
        <v>0</v>
      </c>
      <c r="BV195" s="203">
        <f>IF(BU195&gt;0,BU195,IF(AND(BV$4=VLOOKUP($B195,Settings!$DZ$19:$EA$43,2,0),'Labor costs'!BV$7=VLOOKUP('Labor costs'!$B195,Settings!$DZ$19:$EC$43,4,0)),Inputs!$CP33,0))</f>
        <v>0</v>
      </c>
      <c r="BW195" s="203">
        <f>IF(BV195&gt;0,BV195,IF(AND(BW$4=VLOOKUP($B195,Settings!$DZ$19:$EA$43,2,0),'Labor costs'!BW$7=VLOOKUP('Labor costs'!$B195,Settings!$DZ$19:$EC$43,4,0)),Inputs!$CP33,0))</f>
        <v>0</v>
      </c>
      <c r="BX195" s="203">
        <f>IF(BW195&gt;0,BW195,IF(AND(BX$4=VLOOKUP($B195,Settings!$DZ$19:$EA$43,2,0),'Labor costs'!BX$7=VLOOKUP('Labor costs'!$B195,Settings!$DZ$19:$EC$43,4,0)),Inputs!$CP33,0))</f>
        <v>0</v>
      </c>
      <c r="BY195" s="203">
        <f>IF(BX195&gt;0,BX195,IF(AND(BY$4=VLOOKUP($B195,Settings!$DZ$19:$EA$43,2,0),'Labor costs'!BY$7=VLOOKUP('Labor costs'!$B195,Settings!$DZ$19:$EC$43,4,0)),Inputs!$CP33,0))</f>
        <v>0</v>
      </c>
      <c r="BZ195" s="203">
        <f>IF(BY195&gt;0,BY195,IF(AND(BZ$4=VLOOKUP($B195,Settings!$DZ$19:$EA$43,2,0),'Labor costs'!BZ$7=VLOOKUP('Labor costs'!$B195,Settings!$DZ$19:$EC$43,4,0)),Inputs!$CP33,0))</f>
        <v>0</v>
      </c>
      <c r="CA195" s="203">
        <f>IF(BZ195&gt;0,BZ195,IF(AND(CA$4=VLOOKUP($B195,Settings!$DZ$19:$EA$43,2,0),'Labor costs'!CA$7=VLOOKUP('Labor costs'!$B195,Settings!$DZ$19:$EC$43,4,0)),Inputs!$CP33,0))</f>
        <v>0</v>
      </c>
      <c r="CB195" s="203">
        <f>IF(CA195&gt;0,CA195,IF(AND(CB$4=VLOOKUP($B195,Settings!$DZ$19:$EA$43,2,0),'Labor costs'!CB$7=VLOOKUP('Labor costs'!$B195,Settings!$DZ$19:$EC$43,4,0)),Inputs!$CP33,0))</f>
        <v>0</v>
      </c>
      <c r="CC195" s="203">
        <f>IF(CB195&gt;0,CB195,IF(AND(CC$4=VLOOKUP($B195,Settings!$DZ$19:$EA$43,2,0),'Labor costs'!CC$7=VLOOKUP('Labor costs'!$B195,Settings!$DZ$19:$EC$43,4,0)),Inputs!$CP33,0))</f>
        <v>0</v>
      </c>
      <c r="CD195" s="203">
        <f>IF(CC195&gt;0,CC195,IF(AND(CD$4=VLOOKUP($B195,Settings!$DZ$19:$EA$43,2,0),'Labor costs'!CD$7=VLOOKUP('Labor costs'!$B195,Settings!$DZ$19:$EC$43,4,0)),Inputs!$CP33,0))</f>
        <v>0</v>
      </c>
      <c r="CE195" s="203">
        <f>IF(CD195&gt;0,CD195,IF(AND(CE$4=VLOOKUP($B195,Settings!$DZ$19:$EA$43,2,0),'Labor costs'!CE$7=VLOOKUP('Labor costs'!$B195,Settings!$DZ$19:$EC$43,4,0)),Inputs!$CP33,0))</f>
        <v>0</v>
      </c>
      <c r="CF195" s="203">
        <f>IF(CE195&gt;0,CE195,IF(AND(CF$4=VLOOKUP($B195,Settings!$DZ$19:$EA$43,2,0),'Labor costs'!CF$7=VLOOKUP('Labor costs'!$B195,Settings!$DZ$19:$EC$43,4,0)),Inputs!$CP33,0))</f>
        <v>0</v>
      </c>
      <c r="CG195" s="203">
        <f>IF(CF195&gt;0,CF195,IF(AND(CG$4=VLOOKUP($B195,Settings!$DZ$19:$EA$43,2,0),'Labor costs'!CG$7=VLOOKUP('Labor costs'!$B195,Settings!$DZ$19:$EC$43,4,0)),Inputs!$CP33,0))</f>
        <v>0</v>
      </c>
      <c r="CH195" s="203">
        <f>IF(CG195&gt;0,CG195,IF(AND(CH$4=VLOOKUP($B195,Settings!$DZ$19:$EA$43,2,0),'Labor costs'!CH$7=VLOOKUP('Labor costs'!$B195,Settings!$DZ$19:$EC$43,4,0)),Inputs!$CP33,0))</f>
        <v>0</v>
      </c>
      <c r="CI195" s="203">
        <f>IF(CH195&gt;0,CH195,IF(AND(CI$4=VLOOKUP($B195,Settings!$DZ$19:$EA$43,2,0),'Labor costs'!CI$7=VLOOKUP('Labor costs'!$B195,Settings!$DZ$19:$EC$43,4,0)),Inputs!$CP33,0))</f>
        <v>0</v>
      </c>
      <c r="CJ195" s="203">
        <f>IF(CI195&gt;0,CI195,IF(AND(CJ$4=VLOOKUP($B195,Settings!$DZ$19:$EA$43,2,0),'Labor costs'!CJ$7=VLOOKUP('Labor costs'!$B195,Settings!$DZ$19:$EC$43,4,0)),Inputs!$CP33,0))</f>
        <v>0</v>
      </c>
      <c r="CK195" s="203">
        <f>IF(CJ195&gt;0,CJ195,IF(AND(CK$4=VLOOKUP($B195,Settings!$DZ$19:$EA$43,2,0),'Labor costs'!CK$7=VLOOKUP('Labor costs'!$B195,Settings!$DZ$19:$EC$43,4,0)),Inputs!$CP33,0))</f>
        <v>0</v>
      </c>
      <c r="CL195" s="203">
        <f>IF(CK195&gt;0,CK195,IF(AND(CL$4=VLOOKUP($B195,Settings!$DZ$19:$EA$43,2,0),'Labor costs'!CL$7=VLOOKUP('Labor costs'!$B195,Settings!$DZ$19:$EC$43,4,0)),Inputs!$CP33,0))</f>
        <v>0</v>
      </c>
      <c r="CM195" s="203">
        <f>IF(CL195&gt;0,CL195,IF(AND(CM$4=VLOOKUP($B195,Settings!$DZ$19:$EA$43,2,0),'Labor costs'!CM$7=VLOOKUP('Labor costs'!$B195,Settings!$DZ$19:$EC$43,4,0)),Inputs!$CP33,0))</f>
        <v>0</v>
      </c>
    </row>
    <row r="196" spans="2:91" x14ac:dyDescent="0.2">
      <c r="B196" s="202"/>
    </row>
    <row r="197" spans="2:91" x14ac:dyDescent="0.2">
      <c r="B197" s="202"/>
    </row>
    <row r="198" spans="2:91" x14ac:dyDescent="0.2">
      <c r="B198" s="202"/>
    </row>
    <row r="199" spans="2:91" x14ac:dyDescent="0.2">
      <c r="B199" s="202"/>
    </row>
    <row r="200" spans="2:91" x14ac:dyDescent="0.2">
      <c r="B200" s="202"/>
    </row>
    <row r="201" spans="2:91" x14ac:dyDescent="0.2">
      <c r="B201" s="202"/>
    </row>
    <row r="202" spans="2:91" x14ac:dyDescent="0.2">
      <c r="B202" s="202"/>
    </row>
    <row r="203" spans="2:91" x14ac:dyDescent="0.2">
      <c r="B203" s="202"/>
    </row>
    <row r="204" spans="2:91" x14ac:dyDescent="0.2">
      <c r="B204" s="202"/>
    </row>
    <row r="205" spans="2:91" x14ac:dyDescent="0.2">
      <c r="B205" s="202"/>
    </row>
    <row r="206" spans="2:91" x14ac:dyDescent="0.2">
      <c r="B206" s="202"/>
    </row>
    <row r="207" spans="2:91" x14ac:dyDescent="0.2">
      <c r="B207" s="202"/>
    </row>
    <row r="208" spans="2:91" x14ac:dyDescent="0.2">
      <c r="B208" s="202"/>
    </row>
    <row r="209" spans="2:2" x14ac:dyDescent="0.2">
      <c r="B209" s="202"/>
    </row>
    <row r="210" spans="2:2" x14ac:dyDescent="0.2">
      <c r="B210" s="202"/>
    </row>
    <row r="211" spans="2:2" x14ac:dyDescent="0.2">
      <c r="B211" s="202"/>
    </row>
    <row r="212" spans="2:2" x14ac:dyDescent="0.2">
      <c r="B212" s="202"/>
    </row>
    <row r="213" spans="2:2" x14ac:dyDescent="0.2">
      <c r="B213" s="202"/>
    </row>
    <row r="214" spans="2:2" x14ac:dyDescent="0.2">
      <c r="B214" s="202"/>
    </row>
    <row r="215" spans="2:2" x14ac:dyDescent="0.2">
      <c r="B215" s="202"/>
    </row>
    <row r="216" spans="2:2" x14ac:dyDescent="0.2">
      <c r="B216" s="202"/>
    </row>
    <row r="217" spans="2:2" x14ac:dyDescent="0.2">
      <c r="B217" s="202"/>
    </row>
    <row r="218" spans="2:2" x14ac:dyDescent="0.2">
      <c r="B218" s="202"/>
    </row>
    <row r="219" spans="2:2" x14ac:dyDescent="0.2">
      <c r="B219" s="202"/>
    </row>
    <row r="220" spans="2:2" x14ac:dyDescent="0.2">
      <c r="B220" s="202"/>
    </row>
    <row r="221" spans="2:2" x14ac:dyDescent="0.2">
      <c r="B221" s="202"/>
    </row>
    <row r="222" spans="2:2" x14ac:dyDescent="0.2">
      <c r="B222" s="202"/>
    </row>
    <row r="223" spans="2:2" x14ac:dyDescent="0.2">
      <c r="B223" s="202"/>
    </row>
    <row r="224" spans="2:2" x14ac:dyDescent="0.2">
      <c r="B224" s="202"/>
    </row>
    <row r="225" spans="2:2" x14ac:dyDescent="0.2">
      <c r="B225" s="202"/>
    </row>
    <row r="226" spans="2:2" x14ac:dyDescent="0.2">
      <c r="B226" s="202"/>
    </row>
    <row r="227" spans="2:2" x14ac:dyDescent="0.2">
      <c r="B227" s="202"/>
    </row>
    <row r="228" spans="2:2" x14ac:dyDescent="0.2">
      <c r="B228" s="202"/>
    </row>
    <row r="229" spans="2:2" x14ac:dyDescent="0.2">
      <c r="B229" s="202"/>
    </row>
    <row r="230" spans="2:2" x14ac:dyDescent="0.2">
      <c r="B230" s="202"/>
    </row>
    <row r="231" spans="2:2" x14ac:dyDescent="0.2">
      <c r="B231" s="202"/>
    </row>
    <row r="232" spans="2:2" x14ac:dyDescent="0.2">
      <c r="B232" s="202"/>
    </row>
    <row r="233" spans="2:2" x14ac:dyDescent="0.2">
      <c r="B233" s="202"/>
    </row>
    <row r="234" spans="2:2" x14ac:dyDescent="0.2">
      <c r="B234" s="202"/>
    </row>
    <row r="235" spans="2:2" x14ac:dyDescent="0.2">
      <c r="B235" s="202"/>
    </row>
    <row r="236" spans="2:2" x14ac:dyDescent="0.2">
      <c r="B236" s="202"/>
    </row>
    <row r="237" spans="2:2" x14ac:dyDescent="0.2">
      <c r="B237" s="202"/>
    </row>
  </sheetData>
  <sheetProtection algorithmName="SHA-512" hashValue="zWpvOfIE/9dKaZP2zO53nF0r/rvNbleFASImfriEn//wpn8kK4ZPHb/FoBp3AvyrkEETkT9s6FIpCOshmSDOOA==" saltValue="q52LAzt+rTWnsYkcCOMphA==" spinCount="100000" sheet="1" formatCells="0" formatColumns="0" formatRows="0" insertColumns="0" insertRows="0" insertHyperlinks="0" deleteColumns="0" deleteRows="0" sort="0" autoFilter="0" pivotTables="0"/>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36885-553C-2E46-BF78-AC8FB18A2F2B}">
  <sheetPr codeName="Worksheet____11">
    <tabColor theme="3" tint="0.749992370372631"/>
  </sheetPr>
  <dimension ref="B2:CM190"/>
  <sheetViews>
    <sheetView showGridLines="0" showRowColHeaders="0" zoomScale="90" zoomScaleNormal="90" workbookViewId="0">
      <selection activeCell="F1" sqref="F1"/>
    </sheetView>
  </sheetViews>
  <sheetFormatPr baseColWidth="10" defaultRowHeight="16" outlineLevelRow="1" x14ac:dyDescent="0.2"/>
  <cols>
    <col min="1" max="1" width="3.83203125" style="7" customWidth="1"/>
    <col min="2" max="2" width="35.33203125" style="7" customWidth="1"/>
    <col min="3" max="4" width="10.83203125" style="7"/>
    <col min="5" max="5" width="13.6640625" style="7" bestFit="1" customWidth="1"/>
    <col min="6" max="9" width="12.6640625" style="7" bestFit="1" customWidth="1"/>
    <col min="10" max="10" width="1.6640625" style="7" customWidth="1"/>
    <col min="11" max="13" width="11" style="7" bestFit="1" customWidth="1"/>
    <col min="14" max="14" width="12.6640625" style="7" bestFit="1" customWidth="1"/>
    <col min="15" max="15" width="11" style="7" bestFit="1" customWidth="1"/>
    <col min="16" max="30" width="12.6640625" style="7" bestFit="1" customWidth="1"/>
    <col min="31" max="31" width="7" style="7" customWidth="1"/>
    <col min="32" max="32" width="11.6640625" style="7" bestFit="1" customWidth="1"/>
    <col min="33" max="33" width="11.1640625" style="7" bestFit="1" customWidth="1"/>
    <col min="34" max="16384" width="10.83203125" style="7"/>
  </cols>
  <sheetData>
    <row r="2" spans="2:91" ht="21" x14ac:dyDescent="0.25">
      <c r="B2" s="43" t="s">
        <v>316</v>
      </c>
    </row>
    <row r="4" spans="2:91" s="20" customFormat="1" ht="15" x14ac:dyDescent="0.2">
      <c r="B4" s="42" t="s">
        <v>88</v>
      </c>
      <c r="C4" s="41" t="s">
        <v>87</v>
      </c>
      <c r="D4" s="41" t="s">
        <v>86</v>
      </c>
      <c r="E4" s="41">
        <f>Inputs!J8</f>
        <v>2023</v>
      </c>
      <c r="F4" s="41">
        <f>E4+1</f>
        <v>2024</v>
      </c>
      <c r="G4" s="41">
        <f>F4+1</f>
        <v>2025</v>
      </c>
      <c r="H4" s="41">
        <f>G4+1</f>
        <v>2026</v>
      </c>
      <c r="I4" s="41">
        <f>H4+1</f>
        <v>2027</v>
      </c>
      <c r="K4" s="66">
        <f>E4</f>
        <v>2023</v>
      </c>
      <c r="L4" s="66">
        <f>K4</f>
        <v>2023</v>
      </c>
      <c r="M4" s="66">
        <f>L4</f>
        <v>2023</v>
      </c>
      <c r="N4" s="66">
        <f>M4</f>
        <v>2023</v>
      </c>
      <c r="O4" s="66">
        <f>F4</f>
        <v>2024</v>
      </c>
      <c r="P4" s="66">
        <f>O4</f>
        <v>2024</v>
      </c>
      <c r="Q4" s="66">
        <f>P4</f>
        <v>2024</v>
      </c>
      <c r="R4" s="66">
        <f>Q4</f>
        <v>2024</v>
      </c>
      <c r="S4" s="66">
        <f>G4</f>
        <v>2025</v>
      </c>
      <c r="T4" s="66">
        <f>S4</f>
        <v>2025</v>
      </c>
      <c r="U4" s="66">
        <f>T4</f>
        <v>2025</v>
      </c>
      <c r="V4" s="66">
        <f>U4</f>
        <v>2025</v>
      </c>
      <c r="W4" s="66">
        <f>H4</f>
        <v>2026</v>
      </c>
      <c r="X4" s="66">
        <f>W4</f>
        <v>2026</v>
      </c>
      <c r="Y4" s="66">
        <f>X4</f>
        <v>2026</v>
      </c>
      <c r="Z4" s="66">
        <f>Y4</f>
        <v>2026</v>
      </c>
      <c r="AA4" s="66">
        <f>I4</f>
        <v>2027</v>
      </c>
      <c r="AB4" s="66">
        <f>AA4</f>
        <v>2027</v>
      </c>
      <c r="AC4" s="66">
        <f>AB4</f>
        <v>2027</v>
      </c>
      <c r="AD4" s="66">
        <f>AC4</f>
        <v>2027</v>
      </c>
      <c r="AF4" s="65">
        <f>E4</f>
        <v>2023</v>
      </c>
      <c r="AG4" s="65">
        <f t="shared" ref="AG4:AQ4" si="0">AF4</f>
        <v>2023</v>
      </c>
      <c r="AH4" s="65">
        <f t="shared" si="0"/>
        <v>2023</v>
      </c>
      <c r="AI4" s="65">
        <f t="shared" si="0"/>
        <v>2023</v>
      </c>
      <c r="AJ4" s="65">
        <f t="shared" si="0"/>
        <v>2023</v>
      </c>
      <c r="AK4" s="65">
        <f t="shared" si="0"/>
        <v>2023</v>
      </c>
      <c r="AL4" s="65">
        <f t="shared" si="0"/>
        <v>2023</v>
      </c>
      <c r="AM4" s="65">
        <f t="shared" si="0"/>
        <v>2023</v>
      </c>
      <c r="AN4" s="65">
        <f t="shared" si="0"/>
        <v>2023</v>
      </c>
      <c r="AO4" s="65">
        <f t="shared" si="0"/>
        <v>2023</v>
      </c>
      <c r="AP4" s="65">
        <f t="shared" si="0"/>
        <v>2023</v>
      </c>
      <c r="AQ4" s="65">
        <f t="shared" si="0"/>
        <v>2023</v>
      </c>
      <c r="AR4" s="65">
        <f>F4</f>
        <v>2024</v>
      </c>
      <c r="AS4" s="65">
        <f t="shared" ref="AS4:BC4" si="1">AR4</f>
        <v>2024</v>
      </c>
      <c r="AT4" s="65">
        <f t="shared" si="1"/>
        <v>2024</v>
      </c>
      <c r="AU4" s="65">
        <f t="shared" si="1"/>
        <v>2024</v>
      </c>
      <c r="AV4" s="65">
        <f t="shared" si="1"/>
        <v>2024</v>
      </c>
      <c r="AW4" s="65">
        <f t="shared" si="1"/>
        <v>2024</v>
      </c>
      <c r="AX4" s="65">
        <f t="shared" si="1"/>
        <v>2024</v>
      </c>
      <c r="AY4" s="65">
        <f t="shared" si="1"/>
        <v>2024</v>
      </c>
      <c r="AZ4" s="65">
        <f t="shared" si="1"/>
        <v>2024</v>
      </c>
      <c r="BA4" s="65">
        <f t="shared" si="1"/>
        <v>2024</v>
      </c>
      <c r="BB4" s="65">
        <f t="shared" si="1"/>
        <v>2024</v>
      </c>
      <c r="BC4" s="65">
        <f t="shared" si="1"/>
        <v>2024</v>
      </c>
      <c r="BD4" s="65">
        <f>G4</f>
        <v>2025</v>
      </c>
      <c r="BE4" s="65">
        <f t="shared" ref="BE4:BO4" si="2">BD4</f>
        <v>2025</v>
      </c>
      <c r="BF4" s="65">
        <f t="shared" si="2"/>
        <v>2025</v>
      </c>
      <c r="BG4" s="65">
        <f t="shared" si="2"/>
        <v>2025</v>
      </c>
      <c r="BH4" s="65">
        <f t="shared" si="2"/>
        <v>2025</v>
      </c>
      <c r="BI4" s="65">
        <f t="shared" si="2"/>
        <v>2025</v>
      </c>
      <c r="BJ4" s="65">
        <f t="shared" si="2"/>
        <v>2025</v>
      </c>
      <c r="BK4" s="65">
        <f t="shared" si="2"/>
        <v>2025</v>
      </c>
      <c r="BL4" s="65">
        <f t="shared" si="2"/>
        <v>2025</v>
      </c>
      <c r="BM4" s="65">
        <f t="shared" si="2"/>
        <v>2025</v>
      </c>
      <c r="BN4" s="65">
        <f t="shared" si="2"/>
        <v>2025</v>
      </c>
      <c r="BO4" s="65">
        <f t="shared" si="2"/>
        <v>2025</v>
      </c>
      <c r="BP4" s="65">
        <f>H4</f>
        <v>2026</v>
      </c>
      <c r="BQ4" s="65">
        <f t="shared" ref="BQ4:CA4" si="3">BP4</f>
        <v>2026</v>
      </c>
      <c r="BR4" s="65">
        <f t="shared" si="3"/>
        <v>2026</v>
      </c>
      <c r="BS4" s="65">
        <f t="shared" si="3"/>
        <v>2026</v>
      </c>
      <c r="BT4" s="65">
        <f t="shared" si="3"/>
        <v>2026</v>
      </c>
      <c r="BU4" s="65">
        <f t="shared" si="3"/>
        <v>2026</v>
      </c>
      <c r="BV4" s="65">
        <f t="shared" si="3"/>
        <v>2026</v>
      </c>
      <c r="BW4" s="65">
        <f t="shared" si="3"/>
        <v>2026</v>
      </c>
      <c r="BX4" s="65">
        <f t="shared" si="3"/>
        <v>2026</v>
      </c>
      <c r="BY4" s="65">
        <f t="shared" si="3"/>
        <v>2026</v>
      </c>
      <c r="BZ4" s="65">
        <f t="shared" si="3"/>
        <v>2026</v>
      </c>
      <c r="CA4" s="65">
        <f t="shared" si="3"/>
        <v>2026</v>
      </c>
      <c r="CB4" s="65">
        <f>I4</f>
        <v>2027</v>
      </c>
      <c r="CC4" s="65">
        <f t="shared" ref="CC4:CM4" si="4">CB4</f>
        <v>2027</v>
      </c>
      <c r="CD4" s="65">
        <f t="shared" si="4"/>
        <v>2027</v>
      </c>
      <c r="CE4" s="65">
        <f t="shared" si="4"/>
        <v>2027</v>
      </c>
      <c r="CF4" s="65">
        <f t="shared" si="4"/>
        <v>2027</v>
      </c>
      <c r="CG4" s="65">
        <f t="shared" si="4"/>
        <v>2027</v>
      </c>
      <c r="CH4" s="65">
        <f t="shared" si="4"/>
        <v>2027</v>
      </c>
      <c r="CI4" s="65">
        <f t="shared" si="4"/>
        <v>2027</v>
      </c>
      <c r="CJ4" s="65">
        <f t="shared" si="4"/>
        <v>2027</v>
      </c>
      <c r="CK4" s="65">
        <f t="shared" si="4"/>
        <v>2027</v>
      </c>
      <c r="CL4" s="65">
        <f t="shared" si="4"/>
        <v>2027</v>
      </c>
      <c r="CM4" s="65">
        <f t="shared" si="4"/>
        <v>2027</v>
      </c>
    </row>
    <row r="5" spans="2:91" s="20" customFormat="1" ht="15" hidden="1" outlineLevel="1" x14ac:dyDescent="0.2">
      <c r="B5" s="68" t="s">
        <v>136</v>
      </c>
      <c r="C5" s="75"/>
      <c r="D5" s="75"/>
      <c r="E5" s="74">
        <f>DATE(E4,12,31)</f>
        <v>45291</v>
      </c>
      <c r="F5" s="74">
        <f>DATE(F4,12,31)</f>
        <v>45657</v>
      </c>
      <c r="G5" s="74">
        <f>DATE(G4,12,31)</f>
        <v>46022</v>
      </c>
      <c r="H5" s="74">
        <f>DATE(H4,12,31)</f>
        <v>46387</v>
      </c>
      <c r="I5" s="74">
        <f>DATE(I4,12,31)</f>
        <v>46752</v>
      </c>
      <c r="K5" s="73">
        <f>DATE(K4,3,31)</f>
        <v>45016</v>
      </c>
      <c r="L5" s="73">
        <f>DATE(L4,6,30)</f>
        <v>45107</v>
      </c>
      <c r="M5" s="73">
        <f>DATE(M4,9,30)</f>
        <v>45199</v>
      </c>
      <c r="N5" s="73">
        <f>DATE(N4,12,31)</f>
        <v>45291</v>
      </c>
      <c r="O5" s="73">
        <f>DATE(O4,3,31)</f>
        <v>45382</v>
      </c>
      <c r="P5" s="73">
        <f>DATE(P4,6,30)</f>
        <v>45473</v>
      </c>
      <c r="Q5" s="73">
        <f>DATE(Q4,9,30)</f>
        <v>45565</v>
      </c>
      <c r="R5" s="73">
        <f>DATE(R4,12,31)</f>
        <v>45657</v>
      </c>
      <c r="S5" s="73">
        <f>DATE(S4,3,31)</f>
        <v>45747</v>
      </c>
      <c r="T5" s="73">
        <f>DATE(T4,6,30)</f>
        <v>45838</v>
      </c>
      <c r="U5" s="73">
        <f>DATE(U4,9,30)</f>
        <v>45930</v>
      </c>
      <c r="V5" s="73">
        <f>DATE(V4,12,31)</f>
        <v>46022</v>
      </c>
      <c r="W5" s="73">
        <f>DATE(W4,3,31)</f>
        <v>46112</v>
      </c>
      <c r="X5" s="73">
        <f>DATE(X4,6,30)</f>
        <v>46203</v>
      </c>
      <c r="Y5" s="73">
        <f>DATE(Y4,9,30)</f>
        <v>46295</v>
      </c>
      <c r="Z5" s="73">
        <f>DATE(Z4,12,31)</f>
        <v>46387</v>
      </c>
      <c r="AA5" s="73">
        <f>DATE(AA4,3,31)</f>
        <v>46477</v>
      </c>
      <c r="AB5" s="73">
        <f>DATE(AB4,6,30)</f>
        <v>46568</v>
      </c>
      <c r="AC5" s="73">
        <f>DATE(AC4,9,30)</f>
        <v>46660</v>
      </c>
      <c r="AD5" s="73">
        <f>DATE(AD4,12,31)</f>
        <v>46752</v>
      </c>
      <c r="AF5" s="72">
        <f t="shared" ref="AF5:BK5" si="5">EOMONTH(AF6,0)</f>
        <v>44957</v>
      </c>
      <c r="AG5" s="72">
        <f t="shared" si="5"/>
        <v>44985</v>
      </c>
      <c r="AH5" s="72">
        <f t="shared" si="5"/>
        <v>45016</v>
      </c>
      <c r="AI5" s="72">
        <f t="shared" si="5"/>
        <v>45046</v>
      </c>
      <c r="AJ5" s="72">
        <f t="shared" si="5"/>
        <v>45077</v>
      </c>
      <c r="AK5" s="72">
        <f t="shared" si="5"/>
        <v>45107</v>
      </c>
      <c r="AL5" s="72">
        <f t="shared" si="5"/>
        <v>45138</v>
      </c>
      <c r="AM5" s="72">
        <f t="shared" si="5"/>
        <v>45169</v>
      </c>
      <c r="AN5" s="72">
        <f t="shared" si="5"/>
        <v>45199</v>
      </c>
      <c r="AO5" s="72">
        <f t="shared" si="5"/>
        <v>45230</v>
      </c>
      <c r="AP5" s="72">
        <f t="shared" si="5"/>
        <v>45260</v>
      </c>
      <c r="AQ5" s="72">
        <f t="shared" si="5"/>
        <v>45291</v>
      </c>
      <c r="AR5" s="72">
        <f t="shared" si="5"/>
        <v>45322</v>
      </c>
      <c r="AS5" s="72">
        <f t="shared" si="5"/>
        <v>45351</v>
      </c>
      <c r="AT5" s="72">
        <f t="shared" si="5"/>
        <v>45382</v>
      </c>
      <c r="AU5" s="72">
        <f t="shared" si="5"/>
        <v>45412</v>
      </c>
      <c r="AV5" s="72">
        <f t="shared" si="5"/>
        <v>45443</v>
      </c>
      <c r="AW5" s="72">
        <f t="shared" si="5"/>
        <v>45473</v>
      </c>
      <c r="AX5" s="72">
        <f t="shared" si="5"/>
        <v>45504</v>
      </c>
      <c r="AY5" s="72">
        <f t="shared" si="5"/>
        <v>45535</v>
      </c>
      <c r="AZ5" s="72">
        <f t="shared" si="5"/>
        <v>45565</v>
      </c>
      <c r="BA5" s="72">
        <f t="shared" si="5"/>
        <v>45596</v>
      </c>
      <c r="BB5" s="72">
        <f t="shared" si="5"/>
        <v>45626</v>
      </c>
      <c r="BC5" s="72">
        <f t="shared" si="5"/>
        <v>45657</v>
      </c>
      <c r="BD5" s="72">
        <f t="shared" si="5"/>
        <v>45688</v>
      </c>
      <c r="BE5" s="72">
        <f t="shared" si="5"/>
        <v>45716</v>
      </c>
      <c r="BF5" s="72">
        <f t="shared" si="5"/>
        <v>45747</v>
      </c>
      <c r="BG5" s="72">
        <f t="shared" si="5"/>
        <v>45777</v>
      </c>
      <c r="BH5" s="72">
        <f t="shared" si="5"/>
        <v>45808</v>
      </c>
      <c r="BI5" s="72">
        <f t="shared" si="5"/>
        <v>45838</v>
      </c>
      <c r="BJ5" s="72">
        <f t="shared" si="5"/>
        <v>45869</v>
      </c>
      <c r="BK5" s="72">
        <f t="shared" si="5"/>
        <v>45900</v>
      </c>
      <c r="BL5" s="72">
        <f t="shared" ref="BL5:CM5" si="6">EOMONTH(BL6,0)</f>
        <v>45930</v>
      </c>
      <c r="BM5" s="72">
        <f t="shared" si="6"/>
        <v>45961</v>
      </c>
      <c r="BN5" s="72">
        <f t="shared" si="6"/>
        <v>45991</v>
      </c>
      <c r="BO5" s="72">
        <f t="shared" si="6"/>
        <v>46022</v>
      </c>
      <c r="BP5" s="72">
        <f t="shared" si="6"/>
        <v>46053</v>
      </c>
      <c r="BQ5" s="72">
        <f t="shared" si="6"/>
        <v>46081</v>
      </c>
      <c r="BR5" s="72">
        <f t="shared" si="6"/>
        <v>46112</v>
      </c>
      <c r="BS5" s="72">
        <f t="shared" si="6"/>
        <v>46142</v>
      </c>
      <c r="BT5" s="72">
        <f t="shared" si="6"/>
        <v>46173</v>
      </c>
      <c r="BU5" s="72">
        <f t="shared" si="6"/>
        <v>46203</v>
      </c>
      <c r="BV5" s="72">
        <f t="shared" si="6"/>
        <v>46234</v>
      </c>
      <c r="BW5" s="72">
        <f t="shared" si="6"/>
        <v>46265</v>
      </c>
      <c r="BX5" s="72">
        <f t="shared" si="6"/>
        <v>46295</v>
      </c>
      <c r="BY5" s="72">
        <f t="shared" si="6"/>
        <v>46326</v>
      </c>
      <c r="BZ5" s="72">
        <f t="shared" si="6"/>
        <v>46356</v>
      </c>
      <c r="CA5" s="72">
        <f t="shared" si="6"/>
        <v>46387</v>
      </c>
      <c r="CB5" s="72">
        <f t="shared" si="6"/>
        <v>46418</v>
      </c>
      <c r="CC5" s="72">
        <f t="shared" si="6"/>
        <v>46446</v>
      </c>
      <c r="CD5" s="72">
        <f t="shared" si="6"/>
        <v>46477</v>
      </c>
      <c r="CE5" s="72">
        <f t="shared" si="6"/>
        <v>46507</v>
      </c>
      <c r="CF5" s="72">
        <f t="shared" si="6"/>
        <v>46538</v>
      </c>
      <c r="CG5" s="72">
        <f t="shared" si="6"/>
        <v>46568</v>
      </c>
      <c r="CH5" s="72">
        <f t="shared" si="6"/>
        <v>46599</v>
      </c>
      <c r="CI5" s="72">
        <f t="shared" si="6"/>
        <v>46630</v>
      </c>
      <c r="CJ5" s="72">
        <f t="shared" si="6"/>
        <v>46660</v>
      </c>
      <c r="CK5" s="72">
        <f t="shared" si="6"/>
        <v>46691</v>
      </c>
      <c r="CL5" s="72">
        <f t="shared" si="6"/>
        <v>46721</v>
      </c>
      <c r="CM5" s="72">
        <f t="shared" si="6"/>
        <v>46752</v>
      </c>
    </row>
    <row r="6" spans="2:91" s="20" customFormat="1" ht="15" hidden="1" outlineLevel="1" x14ac:dyDescent="0.2">
      <c r="B6" s="68" t="s">
        <v>135</v>
      </c>
      <c r="C6" s="66"/>
      <c r="D6" s="66"/>
      <c r="E6" s="74">
        <f>DATE(E4,1,1)</f>
        <v>44927</v>
      </c>
      <c r="F6" s="74">
        <f>DATE(F4,1,1)</f>
        <v>45292</v>
      </c>
      <c r="G6" s="74">
        <f>DATE(G4,1,1)</f>
        <v>45658</v>
      </c>
      <c r="H6" s="74">
        <f>DATE(H4,1,1)</f>
        <v>46023</v>
      </c>
      <c r="I6" s="74">
        <f>DATE(I4,1,1)</f>
        <v>46388</v>
      </c>
      <c r="K6" s="73">
        <f>DATE(K4,1,1)</f>
        <v>44927</v>
      </c>
      <c r="L6" s="73">
        <f t="shared" ref="L6:AD6" si="7">K5+1</f>
        <v>45017</v>
      </c>
      <c r="M6" s="73">
        <f t="shared" si="7"/>
        <v>45108</v>
      </c>
      <c r="N6" s="73">
        <f t="shared" si="7"/>
        <v>45200</v>
      </c>
      <c r="O6" s="73">
        <f t="shared" si="7"/>
        <v>45292</v>
      </c>
      <c r="P6" s="73">
        <f t="shared" si="7"/>
        <v>45383</v>
      </c>
      <c r="Q6" s="73">
        <f t="shared" si="7"/>
        <v>45474</v>
      </c>
      <c r="R6" s="73">
        <f t="shared" si="7"/>
        <v>45566</v>
      </c>
      <c r="S6" s="73">
        <f t="shared" si="7"/>
        <v>45658</v>
      </c>
      <c r="T6" s="73">
        <f t="shared" si="7"/>
        <v>45748</v>
      </c>
      <c r="U6" s="73">
        <f t="shared" si="7"/>
        <v>45839</v>
      </c>
      <c r="V6" s="73">
        <f t="shared" si="7"/>
        <v>45931</v>
      </c>
      <c r="W6" s="73">
        <f t="shared" si="7"/>
        <v>46023</v>
      </c>
      <c r="X6" s="73">
        <f t="shared" si="7"/>
        <v>46113</v>
      </c>
      <c r="Y6" s="73">
        <f t="shared" si="7"/>
        <v>46204</v>
      </c>
      <c r="Z6" s="73">
        <f t="shared" si="7"/>
        <v>46296</v>
      </c>
      <c r="AA6" s="73">
        <f t="shared" si="7"/>
        <v>46388</v>
      </c>
      <c r="AB6" s="73">
        <f t="shared" si="7"/>
        <v>46478</v>
      </c>
      <c r="AC6" s="73">
        <f t="shared" si="7"/>
        <v>46569</v>
      </c>
      <c r="AD6" s="73">
        <f t="shared" si="7"/>
        <v>46661</v>
      </c>
      <c r="AF6" s="72">
        <f>DATE(AF4,1,1)</f>
        <v>44927</v>
      </c>
      <c r="AG6" s="72">
        <f t="shared" ref="AG6:BL6" si="8">AF5+1</f>
        <v>44958</v>
      </c>
      <c r="AH6" s="72">
        <f t="shared" si="8"/>
        <v>44986</v>
      </c>
      <c r="AI6" s="72">
        <f t="shared" si="8"/>
        <v>45017</v>
      </c>
      <c r="AJ6" s="72">
        <f t="shared" si="8"/>
        <v>45047</v>
      </c>
      <c r="AK6" s="72">
        <f t="shared" si="8"/>
        <v>45078</v>
      </c>
      <c r="AL6" s="72">
        <f t="shared" si="8"/>
        <v>45108</v>
      </c>
      <c r="AM6" s="72">
        <f t="shared" si="8"/>
        <v>45139</v>
      </c>
      <c r="AN6" s="72">
        <f t="shared" si="8"/>
        <v>45170</v>
      </c>
      <c r="AO6" s="72">
        <f t="shared" si="8"/>
        <v>45200</v>
      </c>
      <c r="AP6" s="72">
        <f t="shared" si="8"/>
        <v>45231</v>
      </c>
      <c r="AQ6" s="72">
        <f t="shared" si="8"/>
        <v>45261</v>
      </c>
      <c r="AR6" s="72">
        <f t="shared" si="8"/>
        <v>45292</v>
      </c>
      <c r="AS6" s="72">
        <f t="shared" si="8"/>
        <v>45323</v>
      </c>
      <c r="AT6" s="72">
        <f t="shared" si="8"/>
        <v>45352</v>
      </c>
      <c r="AU6" s="72">
        <f t="shared" si="8"/>
        <v>45383</v>
      </c>
      <c r="AV6" s="72">
        <f t="shared" si="8"/>
        <v>45413</v>
      </c>
      <c r="AW6" s="72">
        <f t="shared" si="8"/>
        <v>45444</v>
      </c>
      <c r="AX6" s="72">
        <f t="shared" si="8"/>
        <v>45474</v>
      </c>
      <c r="AY6" s="72">
        <f t="shared" si="8"/>
        <v>45505</v>
      </c>
      <c r="AZ6" s="72">
        <f t="shared" si="8"/>
        <v>45536</v>
      </c>
      <c r="BA6" s="72">
        <f t="shared" si="8"/>
        <v>45566</v>
      </c>
      <c r="BB6" s="72">
        <f t="shared" si="8"/>
        <v>45597</v>
      </c>
      <c r="BC6" s="72">
        <f t="shared" si="8"/>
        <v>45627</v>
      </c>
      <c r="BD6" s="72">
        <f t="shared" si="8"/>
        <v>45658</v>
      </c>
      <c r="BE6" s="72">
        <f t="shared" si="8"/>
        <v>45689</v>
      </c>
      <c r="BF6" s="72">
        <f t="shared" si="8"/>
        <v>45717</v>
      </c>
      <c r="BG6" s="72">
        <f t="shared" si="8"/>
        <v>45748</v>
      </c>
      <c r="BH6" s="72">
        <f t="shared" si="8"/>
        <v>45778</v>
      </c>
      <c r="BI6" s="72">
        <f t="shared" si="8"/>
        <v>45809</v>
      </c>
      <c r="BJ6" s="72">
        <f t="shared" si="8"/>
        <v>45839</v>
      </c>
      <c r="BK6" s="72">
        <f t="shared" si="8"/>
        <v>45870</v>
      </c>
      <c r="BL6" s="72">
        <f t="shared" si="8"/>
        <v>45901</v>
      </c>
      <c r="BM6" s="72">
        <f t="shared" ref="BM6:CM6" si="9">BL5+1</f>
        <v>45931</v>
      </c>
      <c r="BN6" s="72">
        <f t="shared" si="9"/>
        <v>45962</v>
      </c>
      <c r="BO6" s="72">
        <f t="shared" si="9"/>
        <v>45992</v>
      </c>
      <c r="BP6" s="72">
        <f t="shared" si="9"/>
        <v>46023</v>
      </c>
      <c r="BQ6" s="72">
        <f t="shared" si="9"/>
        <v>46054</v>
      </c>
      <c r="BR6" s="72">
        <f t="shared" si="9"/>
        <v>46082</v>
      </c>
      <c r="BS6" s="72">
        <f t="shared" si="9"/>
        <v>46113</v>
      </c>
      <c r="BT6" s="72">
        <f t="shared" si="9"/>
        <v>46143</v>
      </c>
      <c r="BU6" s="72">
        <f t="shared" si="9"/>
        <v>46174</v>
      </c>
      <c r="BV6" s="72">
        <f t="shared" si="9"/>
        <v>46204</v>
      </c>
      <c r="BW6" s="72">
        <f t="shared" si="9"/>
        <v>46235</v>
      </c>
      <c r="BX6" s="72">
        <f t="shared" si="9"/>
        <v>46266</v>
      </c>
      <c r="BY6" s="72">
        <f t="shared" si="9"/>
        <v>46296</v>
      </c>
      <c r="BZ6" s="72">
        <f t="shared" si="9"/>
        <v>46327</v>
      </c>
      <c r="CA6" s="72">
        <f t="shared" si="9"/>
        <v>46357</v>
      </c>
      <c r="CB6" s="72">
        <f t="shared" si="9"/>
        <v>46388</v>
      </c>
      <c r="CC6" s="72">
        <f t="shared" si="9"/>
        <v>46419</v>
      </c>
      <c r="CD6" s="72">
        <f t="shared" si="9"/>
        <v>46447</v>
      </c>
      <c r="CE6" s="72">
        <f t="shared" si="9"/>
        <v>46478</v>
      </c>
      <c r="CF6" s="72">
        <f t="shared" si="9"/>
        <v>46508</v>
      </c>
      <c r="CG6" s="72">
        <f t="shared" si="9"/>
        <v>46539</v>
      </c>
      <c r="CH6" s="72">
        <f t="shared" si="9"/>
        <v>46569</v>
      </c>
      <c r="CI6" s="72">
        <f t="shared" si="9"/>
        <v>46600</v>
      </c>
      <c r="CJ6" s="72">
        <f t="shared" si="9"/>
        <v>46631</v>
      </c>
      <c r="CK6" s="72">
        <f t="shared" si="9"/>
        <v>46661</v>
      </c>
      <c r="CL6" s="72">
        <f t="shared" si="9"/>
        <v>46692</v>
      </c>
      <c r="CM6" s="72">
        <f t="shared" si="9"/>
        <v>46722</v>
      </c>
    </row>
    <row r="7" spans="2:91" s="20" customFormat="1" ht="15" hidden="1" outlineLevel="1" x14ac:dyDescent="0.2">
      <c r="B7" s="68" t="s">
        <v>134</v>
      </c>
      <c r="C7" s="66"/>
      <c r="D7" s="66"/>
      <c r="E7" s="71">
        <v>12</v>
      </c>
      <c r="F7" s="71">
        <v>12</v>
      </c>
      <c r="G7" s="71">
        <v>12</v>
      </c>
      <c r="H7" s="71">
        <v>12</v>
      </c>
      <c r="I7" s="71">
        <v>12</v>
      </c>
      <c r="K7" s="70">
        <v>3</v>
      </c>
      <c r="L7" s="70">
        <v>6</v>
      </c>
      <c r="M7" s="70">
        <v>9</v>
      </c>
      <c r="N7" s="70">
        <v>12</v>
      </c>
      <c r="O7" s="70">
        <v>3</v>
      </c>
      <c r="P7" s="70">
        <v>6</v>
      </c>
      <c r="Q7" s="70">
        <v>9</v>
      </c>
      <c r="R7" s="70">
        <v>12</v>
      </c>
      <c r="S7" s="70">
        <v>3</v>
      </c>
      <c r="T7" s="70">
        <v>6</v>
      </c>
      <c r="U7" s="70">
        <v>9</v>
      </c>
      <c r="V7" s="70">
        <v>12</v>
      </c>
      <c r="W7" s="70">
        <v>3</v>
      </c>
      <c r="X7" s="70">
        <v>6</v>
      </c>
      <c r="Y7" s="70">
        <v>9</v>
      </c>
      <c r="Z7" s="70">
        <v>12</v>
      </c>
      <c r="AA7" s="70">
        <v>3</v>
      </c>
      <c r="AB7" s="70">
        <v>6</v>
      </c>
      <c r="AC7" s="70">
        <v>9</v>
      </c>
      <c r="AD7" s="70">
        <v>12</v>
      </c>
      <c r="AF7" s="69">
        <v>1</v>
      </c>
      <c r="AG7" s="69">
        <v>2</v>
      </c>
      <c r="AH7" s="69">
        <v>3</v>
      </c>
      <c r="AI7" s="69">
        <v>4</v>
      </c>
      <c r="AJ7" s="69">
        <v>5</v>
      </c>
      <c r="AK7" s="69">
        <v>6</v>
      </c>
      <c r="AL7" s="69">
        <v>7</v>
      </c>
      <c r="AM7" s="69">
        <v>8</v>
      </c>
      <c r="AN7" s="69">
        <v>9</v>
      </c>
      <c r="AO7" s="69">
        <v>10</v>
      </c>
      <c r="AP7" s="69">
        <v>11</v>
      </c>
      <c r="AQ7" s="69">
        <v>12</v>
      </c>
      <c r="AR7" s="69">
        <v>1</v>
      </c>
      <c r="AS7" s="69">
        <v>2</v>
      </c>
      <c r="AT7" s="69">
        <v>3</v>
      </c>
      <c r="AU7" s="69">
        <v>4</v>
      </c>
      <c r="AV7" s="69">
        <v>5</v>
      </c>
      <c r="AW7" s="69">
        <v>6</v>
      </c>
      <c r="AX7" s="69">
        <v>7</v>
      </c>
      <c r="AY7" s="69">
        <v>8</v>
      </c>
      <c r="AZ7" s="69">
        <v>9</v>
      </c>
      <c r="BA7" s="69">
        <v>10</v>
      </c>
      <c r="BB7" s="69">
        <v>11</v>
      </c>
      <c r="BC7" s="69">
        <v>12</v>
      </c>
      <c r="BD7" s="69">
        <v>1</v>
      </c>
      <c r="BE7" s="69">
        <v>2</v>
      </c>
      <c r="BF7" s="69">
        <v>3</v>
      </c>
      <c r="BG7" s="69">
        <v>4</v>
      </c>
      <c r="BH7" s="69">
        <v>5</v>
      </c>
      <c r="BI7" s="69">
        <v>6</v>
      </c>
      <c r="BJ7" s="69">
        <v>7</v>
      </c>
      <c r="BK7" s="69">
        <v>8</v>
      </c>
      <c r="BL7" s="69">
        <v>9</v>
      </c>
      <c r="BM7" s="69">
        <v>10</v>
      </c>
      <c r="BN7" s="69">
        <v>11</v>
      </c>
      <c r="BO7" s="69">
        <v>12</v>
      </c>
      <c r="BP7" s="69">
        <v>1</v>
      </c>
      <c r="BQ7" s="69">
        <v>2</v>
      </c>
      <c r="BR7" s="69">
        <v>3</v>
      </c>
      <c r="BS7" s="69">
        <v>4</v>
      </c>
      <c r="BT7" s="69">
        <v>5</v>
      </c>
      <c r="BU7" s="69">
        <v>6</v>
      </c>
      <c r="BV7" s="69">
        <v>7</v>
      </c>
      <c r="BW7" s="69">
        <v>8</v>
      </c>
      <c r="BX7" s="69">
        <v>9</v>
      </c>
      <c r="BY7" s="69">
        <v>10</v>
      </c>
      <c r="BZ7" s="69">
        <v>11</v>
      </c>
      <c r="CA7" s="69">
        <v>12</v>
      </c>
      <c r="CB7" s="69">
        <v>1</v>
      </c>
      <c r="CC7" s="69">
        <v>2</v>
      </c>
      <c r="CD7" s="69">
        <v>3</v>
      </c>
      <c r="CE7" s="69">
        <v>4</v>
      </c>
      <c r="CF7" s="69">
        <v>5</v>
      </c>
      <c r="CG7" s="69">
        <v>6</v>
      </c>
      <c r="CH7" s="69">
        <v>7</v>
      </c>
      <c r="CI7" s="69">
        <v>8</v>
      </c>
      <c r="CJ7" s="69">
        <v>9</v>
      </c>
      <c r="CK7" s="69">
        <v>10</v>
      </c>
      <c r="CL7" s="69">
        <v>11</v>
      </c>
      <c r="CM7" s="69">
        <v>12</v>
      </c>
    </row>
    <row r="8" spans="2:91" s="20" customFormat="1" ht="15" hidden="1" outlineLevel="1" x14ac:dyDescent="0.2">
      <c r="B8" s="68" t="s">
        <v>133</v>
      </c>
      <c r="C8" s="68"/>
      <c r="D8" s="68"/>
      <c r="E8" s="66" t="s">
        <v>129</v>
      </c>
      <c r="F8" s="66" t="s">
        <v>129</v>
      </c>
      <c r="G8" s="66" t="s">
        <v>129</v>
      </c>
      <c r="H8" s="66" t="s">
        <v>129</v>
      </c>
      <c r="I8" s="66" t="s">
        <v>129</v>
      </c>
      <c r="K8" s="65" t="s">
        <v>132</v>
      </c>
      <c r="L8" s="65" t="s">
        <v>131</v>
      </c>
      <c r="M8" s="65" t="s">
        <v>130</v>
      </c>
      <c r="N8" s="65" t="s">
        <v>129</v>
      </c>
      <c r="O8" s="65" t="s">
        <v>132</v>
      </c>
      <c r="P8" s="65" t="s">
        <v>131</v>
      </c>
      <c r="Q8" s="65" t="s">
        <v>130</v>
      </c>
      <c r="R8" s="65" t="s">
        <v>129</v>
      </c>
      <c r="S8" s="65" t="s">
        <v>132</v>
      </c>
      <c r="T8" s="65" t="s">
        <v>131</v>
      </c>
      <c r="U8" s="65" t="s">
        <v>130</v>
      </c>
      <c r="V8" s="65" t="s">
        <v>129</v>
      </c>
      <c r="W8" s="65" t="s">
        <v>132</v>
      </c>
      <c r="X8" s="65" t="s">
        <v>131</v>
      </c>
      <c r="Y8" s="65" t="s">
        <v>130</v>
      </c>
      <c r="Z8" s="65" t="s">
        <v>129</v>
      </c>
      <c r="AA8" s="65" t="s">
        <v>132</v>
      </c>
      <c r="AB8" s="65" t="s">
        <v>131</v>
      </c>
      <c r="AC8" s="65" t="s">
        <v>130</v>
      </c>
      <c r="AD8" s="65" t="s">
        <v>129</v>
      </c>
      <c r="AF8" s="67" t="s">
        <v>132</v>
      </c>
      <c r="AG8" s="67" t="s">
        <v>132</v>
      </c>
      <c r="AH8" s="67" t="s">
        <v>132</v>
      </c>
      <c r="AI8" s="67" t="s">
        <v>131</v>
      </c>
      <c r="AJ8" s="67" t="s">
        <v>131</v>
      </c>
      <c r="AK8" s="67" t="s">
        <v>131</v>
      </c>
      <c r="AL8" s="67" t="s">
        <v>130</v>
      </c>
      <c r="AM8" s="67" t="s">
        <v>130</v>
      </c>
      <c r="AN8" s="67" t="s">
        <v>130</v>
      </c>
      <c r="AO8" s="67" t="s">
        <v>129</v>
      </c>
      <c r="AP8" s="67" t="s">
        <v>129</v>
      </c>
      <c r="AQ8" s="67" t="s">
        <v>129</v>
      </c>
      <c r="AR8" s="67" t="s">
        <v>132</v>
      </c>
      <c r="AS8" s="67" t="s">
        <v>132</v>
      </c>
      <c r="AT8" s="67" t="s">
        <v>132</v>
      </c>
      <c r="AU8" s="67" t="s">
        <v>131</v>
      </c>
      <c r="AV8" s="67" t="s">
        <v>131</v>
      </c>
      <c r="AW8" s="67" t="s">
        <v>131</v>
      </c>
      <c r="AX8" s="67" t="s">
        <v>130</v>
      </c>
      <c r="AY8" s="67" t="s">
        <v>130</v>
      </c>
      <c r="AZ8" s="67" t="s">
        <v>130</v>
      </c>
      <c r="BA8" s="67" t="s">
        <v>129</v>
      </c>
      <c r="BB8" s="67" t="s">
        <v>129</v>
      </c>
      <c r="BC8" s="67" t="s">
        <v>129</v>
      </c>
      <c r="BD8" s="67" t="s">
        <v>132</v>
      </c>
      <c r="BE8" s="67" t="s">
        <v>132</v>
      </c>
      <c r="BF8" s="67" t="s">
        <v>132</v>
      </c>
      <c r="BG8" s="67" t="s">
        <v>131</v>
      </c>
      <c r="BH8" s="67" t="s">
        <v>131</v>
      </c>
      <c r="BI8" s="67" t="s">
        <v>131</v>
      </c>
      <c r="BJ8" s="67" t="s">
        <v>130</v>
      </c>
      <c r="BK8" s="67" t="s">
        <v>130</v>
      </c>
      <c r="BL8" s="67" t="s">
        <v>130</v>
      </c>
      <c r="BM8" s="67" t="s">
        <v>129</v>
      </c>
      <c r="BN8" s="67" t="s">
        <v>129</v>
      </c>
      <c r="BO8" s="67" t="s">
        <v>129</v>
      </c>
      <c r="BP8" s="67" t="s">
        <v>132</v>
      </c>
      <c r="BQ8" s="67" t="s">
        <v>132</v>
      </c>
      <c r="BR8" s="67" t="s">
        <v>132</v>
      </c>
      <c r="BS8" s="67" t="s">
        <v>131</v>
      </c>
      <c r="BT8" s="67" t="s">
        <v>131</v>
      </c>
      <c r="BU8" s="67" t="s">
        <v>131</v>
      </c>
      <c r="BV8" s="67" t="s">
        <v>130</v>
      </c>
      <c r="BW8" s="67" t="s">
        <v>130</v>
      </c>
      <c r="BX8" s="67" t="s">
        <v>130</v>
      </c>
      <c r="BY8" s="67" t="s">
        <v>129</v>
      </c>
      <c r="BZ8" s="67" t="s">
        <v>129</v>
      </c>
      <c r="CA8" s="67" t="s">
        <v>129</v>
      </c>
      <c r="CB8" s="67" t="s">
        <v>132</v>
      </c>
      <c r="CC8" s="67" t="s">
        <v>132</v>
      </c>
      <c r="CD8" s="67" t="s">
        <v>132</v>
      </c>
      <c r="CE8" s="67" t="s">
        <v>131</v>
      </c>
      <c r="CF8" s="67" t="s">
        <v>131</v>
      </c>
      <c r="CG8" s="67" t="s">
        <v>131</v>
      </c>
      <c r="CH8" s="67" t="s">
        <v>130</v>
      </c>
      <c r="CI8" s="67" t="s">
        <v>130</v>
      </c>
      <c r="CJ8" s="67" t="s">
        <v>130</v>
      </c>
      <c r="CK8" s="67" t="s">
        <v>129</v>
      </c>
      <c r="CL8" s="67" t="s">
        <v>129</v>
      </c>
      <c r="CM8" s="67" t="s">
        <v>129</v>
      </c>
    </row>
    <row r="9" spans="2:91" s="20" customFormat="1" ht="15" collapsed="1" x14ac:dyDescent="0.2">
      <c r="B9" s="42" t="s">
        <v>128</v>
      </c>
      <c r="C9" s="42"/>
      <c r="D9" s="42"/>
      <c r="E9" s="41">
        <f>E5-E6+1</f>
        <v>365</v>
      </c>
      <c r="F9" s="41">
        <f>F5-F6+1</f>
        <v>366</v>
      </c>
      <c r="G9" s="41">
        <f>G5-G6+1</f>
        <v>365</v>
      </c>
      <c r="H9" s="41">
        <f>H5-H6+1</f>
        <v>365</v>
      </c>
      <c r="I9" s="41">
        <f>I5-I6+1</f>
        <v>365</v>
      </c>
      <c r="K9" s="66">
        <f t="shared" ref="K9:AD9" si="10">K5-K6+1</f>
        <v>90</v>
      </c>
      <c r="L9" s="66">
        <f t="shared" si="10"/>
        <v>91</v>
      </c>
      <c r="M9" s="66">
        <f t="shared" si="10"/>
        <v>92</v>
      </c>
      <c r="N9" s="66">
        <f t="shared" si="10"/>
        <v>92</v>
      </c>
      <c r="O9" s="66">
        <f t="shared" si="10"/>
        <v>91</v>
      </c>
      <c r="P9" s="66">
        <f t="shared" si="10"/>
        <v>91</v>
      </c>
      <c r="Q9" s="66">
        <f t="shared" si="10"/>
        <v>92</v>
      </c>
      <c r="R9" s="66">
        <f t="shared" si="10"/>
        <v>92</v>
      </c>
      <c r="S9" s="66">
        <f t="shared" si="10"/>
        <v>90</v>
      </c>
      <c r="T9" s="66">
        <f t="shared" si="10"/>
        <v>91</v>
      </c>
      <c r="U9" s="66">
        <f t="shared" si="10"/>
        <v>92</v>
      </c>
      <c r="V9" s="66">
        <f t="shared" si="10"/>
        <v>92</v>
      </c>
      <c r="W9" s="66">
        <f t="shared" si="10"/>
        <v>90</v>
      </c>
      <c r="X9" s="66">
        <f t="shared" si="10"/>
        <v>91</v>
      </c>
      <c r="Y9" s="66">
        <f t="shared" si="10"/>
        <v>92</v>
      </c>
      <c r="Z9" s="66">
        <f t="shared" si="10"/>
        <v>92</v>
      </c>
      <c r="AA9" s="66">
        <f t="shared" si="10"/>
        <v>90</v>
      </c>
      <c r="AB9" s="66">
        <f t="shared" si="10"/>
        <v>91</v>
      </c>
      <c r="AC9" s="66">
        <f t="shared" si="10"/>
        <v>92</v>
      </c>
      <c r="AD9" s="66">
        <f t="shared" si="10"/>
        <v>92</v>
      </c>
      <c r="AF9" s="65">
        <f t="shared" ref="AF9:BK9" si="11">AF5-AF6+1</f>
        <v>31</v>
      </c>
      <c r="AG9" s="65">
        <f t="shared" si="11"/>
        <v>28</v>
      </c>
      <c r="AH9" s="65">
        <f t="shared" si="11"/>
        <v>31</v>
      </c>
      <c r="AI9" s="65">
        <f t="shared" si="11"/>
        <v>30</v>
      </c>
      <c r="AJ9" s="65">
        <f t="shared" si="11"/>
        <v>31</v>
      </c>
      <c r="AK9" s="65">
        <f t="shared" si="11"/>
        <v>30</v>
      </c>
      <c r="AL9" s="65">
        <f t="shared" si="11"/>
        <v>31</v>
      </c>
      <c r="AM9" s="65">
        <f t="shared" si="11"/>
        <v>31</v>
      </c>
      <c r="AN9" s="65">
        <f t="shared" si="11"/>
        <v>30</v>
      </c>
      <c r="AO9" s="65">
        <f t="shared" si="11"/>
        <v>31</v>
      </c>
      <c r="AP9" s="65">
        <f t="shared" si="11"/>
        <v>30</v>
      </c>
      <c r="AQ9" s="65">
        <f t="shared" si="11"/>
        <v>31</v>
      </c>
      <c r="AR9" s="65">
        <f t="shared" si="11"/>
        <v>31</v>
      </c>
      <c r="AS9" s="65">
        <f t="shared" si="11"/>
        <v>29</v>
      </c>
      <c r="AT9" s="65">
        <f t="shared" si="11"/>
        <v>31</v>
      </c>
      <c r="AU9" s="65">
        <f t="shared" si="11"/>
        <v>30</v>
      </c>
      <c r="AV9" s="65">
        <f t="shared" si="11"/>
        <v>31</v>
      </c>
      <c r="AW9" s="65">
        <f t="shared" si="11"/>
        <v>30</v>
      </c>
      <c r="AX9" s="65">
        <f t="shared" si="11"/>
        <v>31</v>
      </c>
      <c r="AY9" s="65">
        <f t="shared" si="11"/>
        <v>31</v>
      </c>
      <c r="AZ9" s="65">
        <f t="shared" si="11"/>
        <v>30</v>
      </c>
      <c r="BA9" s="65">
        <f t="shared" si="11"/>
        <v>31</v>
      </c>
      <c r="BB9" s="65">
        <f t="shared" si="11"/>
        <v>30</v>
      </c>
      <c r="BC9" s="65">
        <f t="shared" si="11"/>
        <v>31</v>
      </c>
      <c r="BD9" s="65">
        <f t="shared" si="11"/>
        <v>31</v>
      </c>
      <c r="BE9" s="65">
        <f t="shared" si="11"/>
        <v>28</v>
      </c>
      <c r="BF9" s="65">
        <f t="shared" si="11"/>
        <v>31</v>
      </c>
      <c r="BG9" s="65">
        <f t="shared" si="11"/>
        <v>30</v>
      </c>
      <c r="BH9" s="65">
        <f t="shared" si="11"/>
        <v>31</v>
      </c>
      <c r="BI9" s="65">
        <f t="shared" si="11"/>
        <v>30</v>
      </c>
      <c r="BJ9" s="65">
        <f t="shared" si="11"/>
        <v>31</v>
      </c>
      <c r="BK9" s="65">
        <f t="shared" si="11"/>
        <v>31</v>
      </c>
      <c r="BL9" s="65">
        <f t="shared" ref="BL9:CM9" si="12">BL5-BL6+1</f>
        <v>30</v>
      </c>
      <c r="BM9" s="65">
        <f t="shared" si="12"/>
        <v>31</v>
      </c>
      <c r="BN9" s="65">
        <f t="shared" si="12"/>
        <v>30</v>
      </c>
      <c r="BO9" s="65">
        <f t="shared" si="12"/>
        <v>31</v>
      </c>
      <c r="BP9" s="65">
        <f t="shared" si="12"/>
        <v>31</v>
      </c>
      <c r="BQ9" s="65">
        <f t="shared" si="12"/>
        <v>28</v>
      </c>
      <c r="BR9" s="65">
        <f t="shared" si="12"/>
        <v>31</v>
      </c>
      <c r="BS9" s="65">
        <f t="shared" si="12"/>
        <v>30</v>
      </c>
      <c r="BT9" s="65">
        <f t="shared" si="12"/>
        <v>31</v>
      </c>
      <c r="BU9" s="65">
        <f t="shared" si="12"/>
        <v>30</v>
      </c>
      <c r="BV9" s="65">
        <f t="shared" si="12"/>
        <v>31</v>
      </c>
      <c r="BW9" s="65">
        <f t="shared" si="12"/>
        <v>31</v>
      </c>
      <c r="BX9" s="65">
        <f t="shared" si="12"/>
        <v>30</v>
      </c>
      <c r="BY9" s="65">
        <f t="shared" si="12"/>
        <v>31</v>
      </c>
      <c r="BZ9" s="65">
        <f t="shared" si="12"/>
        <v>30</v>
      </c>
      <c r="CA9" s="65">
        <f t="shared" si="12"/>
        <v>31</v>
      </c>
      <c r="CB9" s="65">
        <f t="shared" si="12"/>
        <v>31</v>
      </c>
      <c r="CC9" s="65">
        <f t="shared" si="12"/>
        <v>28</v>
      </c>
      <c r="CD9" s="65">
        <f t="shared" si="12"/>
        <v>31</v>
      </c>
      <c r="CE9" s="65">
        <f t="shared" si="12"/>
        <v>30</v>
      </c>
      <c r="CF9" s="65">
        <f t="shared" si="12"/>
        <v>31</v>
      </c>
      <c r="CG9" s="65">
        <f t="shared" si="12"/>
        <v>30</v>
      </c>
      <c r="CH9" s="65">
        <f t="shared" si="12"/>
        <v>31</v>
      </c>
      <c r="CI9" s="65">
        <f t="shared" si="12"/>
        <v>31</v>
      </c>
      <c r="CJ9" s="65">
        <f t="shared" si="12"/>
        <v>30</v>
      </c>
      <c r="CK9" s="65">
        <f t="shared" si="12"/>
        <v>31</v>
      </c>
      <c r="CL9" s="65">
        <f t="shared" si="12"/>
        <v>30</v>
      </c>
      <c r="CM9" s="65">
        <f t="shared" si="12"/>
        <v>31</v>
      </c>
    </row>
    <row r="10" spans="2:91" s="20" customFormat="1" ht="15" x14ac:dyDescent="0.2"/>
    <row r="11" spans="2:91" s="103" customFormat="1" ht="15" x14ac:dyDescent="0.2">
      <c r="B11" s="23" t="s">
        <v>315</v>
      </c>
      <c r="C11" s="19" t="str">
        <f>Inputs!$J$16</f>
        <v>EUR</v>
      </c>
      <c r="D11" s="19" t="s">
        <v>19</v>
      </c>
      <c r="E11" s="215">
        <f ca="1">SUM(E12:E36)</f>
        <v>20446.151538594204</v>
      </c>
      <c r="F11" s="215">
        <f ca="1">SUM(F12:F36)</f>
        <v>52888.758593463739</v>
      </c>
      <c r="G11" s="215">
        <f ca="1">SUM(G12:G36)</f>
        <v>54892.674746019096</v>
      </c>
      <c r="H11" s="215">
        <f ca="1">SUM(H12:H36)</f>
        <v>56727.052804158753</v>
      </c>
      <c r="I11" s="215">
        <f ca="1">SUM(I12:I36)</f>
        <v>58625.814857901321</v>
      </c>
      <c r="K11" s="215">
        <f t="shared" ref="K11:AD11" si="13">SUM(K12:K36)</f>
        <v>0</v>
      </c>
      <c r="L11" s="215">
        <f t="shared" si="13"/>
        <v>0</v>
      </c>
      <c r="M11" s="215">
        <f t="shared" ca="1" si="13"/>
        <v>5077.4733508047038</v>
      </c>
      <c r="N11" s="215">
        <f t="shared" ca="1" si="13"/>
        <v>15368.678187789501</v>
      </c>
      <c r="O11" s="215">
        <f t="shared" ca="1" si="13"/>
        <v>15549.377820364487</v>
      </c>
      <c r="P11" s="215">
        <f t="shared" ca="1" si="13"/>
        <v>7982.7564692834203</v>
      </c>
      <c r="Q11" s="215">
        <f t="shared" ca="1" si="13"/>
        <v>13291.877666102833</v>
      </c>
      <c r="R11" s="215">
        <f t="shared" ca="1" si="13"/>
        <v>16064.746637712988</v>
      </c>
      <c r="S11" s="215">
        <f t="shared" ca="1" si="13"/>
        <v>16213.440909440598</v>
      </c>
      <c r="T11" s="215">
        <f t="shared" ca="1" si="13"/>
        <v>8273.5285971429221</v>
      </c>
      <c r="U11" s="215">
        <f t="shared" ca="1" si="13"/>
        <v>13778.884326681988</v>
      </c>
      <c r="V11" s="215">
        <f t="shared" ca="1" si="13"/>
        <v>16626.820912753581</v>
      </c>
      <c r="W11" s="215">
        <f t="shared" ca="1" si="13"/>
        <v>16767.0733689964</v>
      </c>
      <c r="X11" s="215">
        <f t="shared" ca="1" si="13"/>
        <v>8525.1758864762869</v>
      </c>
      <c r="Y11" s="215">
        <f t="shared" ca="1" si="13"/>
        <v>14239.429510838174</v>
      </c>
      <c r="Z11" s="215">
        <f t="shared" ca="1" si="13"/>
        <v>17195.374037847891</v>
      </c>
      <c r="AA11" s="215">
        <f t="shared" ca="1" si="13"/>
        <v>17340.695699843091</v>
      </c>
      <c r="AB11" s="215">
        <f t="shared" ca="1" si="13"/>
        <v>8784.477268919416</v>
      </c>
      <c r="AC11" s="215">
        <f t="shared" ca="1" si="13"/>
        <v>14716.143884428486</v>
      </c>
      <c r="AD11" s="215">
        <f t="shared" ca="1" si="13"/>
        <v>17784.498004710331</v>
      </c>
      <c r="AF11" s="214">
        <f t="shared" ref="AF11:BK11" si="14">SUM(AF12:AF36)</f>
        <v>0</v>
      </c>
      <c r="AG11" s="214">
        <f t="shared" si="14"/>
        <v>0</v>
      </c>
      <c r="AH11" s="214">
        <f t="shared" si="14"/>
        <v>0</v>
      </c>
      <c r="AI11" s="214">
        <f t="shared" si="14"/>
        <v>0</v>
      </c>
      <c r="AJ11" s="214">
        <f t="shared" si="14"/>
        <v>0</v>
      </c>
      <c r="AK11" s="214">
        <f t="shared" si="14"/>
        <v>0</v>
      </c>
      <c r="AL11" s="214">
        <f t="shared" si="14"/>
        <v>0</v>
      </c>
      <c r="AM11" s="214">
        <f t="shared" si="14"/>
        <v>0</v>
      </c>
      <c r="AN11" s="214">
        <f t="shared" ca="1" si="14"/>
        <v>5077.4733508047038</v>
      </c>
      <c r="AO11" s="214">
        <f t="shared" ca="1" si="14"/>
        <v>5100.1142403443764</v>
      </c>
      <c r="AP11" s="214">
        <f t="shared" ca="1" si="14"/>
        <v>5122.8582089198244</v>
      </c>
      <c r="AQ11" s="214">
        <f t="shared" ca="1" si="14"/>
        <v>5145.7057385252992</v>
      </c>
      <c r="AR11" s="214">
        <f t="shared" ca="1" si="14"/>
        <v>5164.3692253689987</v>
      </c>
      <c r="AS11" s="214">
        <f t="shared" ca="1" si="14"/>
        <v>5183.1025650129268</v>
      </c>
      <c r="AT11" s="214">
        <f t="shared" ca="1" si="14"/>
        <v>5201.9060299825605</v>
      </c>
      <c r="AU11" s="214">
        <f t="shared" ca="1" si="14"/>
        <v>2652.0687713796101</v>
      </c>
      <c r="AV11" s="214">
        <f t="shared" ca="1" si="14"/>
        <v>2660.9090006175425</v>
      </c>
      <c r="AW11" s="214">
        <f t="shared" ca="1" si="14"/>
        <v>2669.7786972862677</v>
      </c>
      <c r="AX11" s="214">
        <f t="shared" ca="1" si="14"/>
        <v>2678.6779596105557</v>
      </c>
      <c r="AY11" s="214">
        <f t="shared" ca="1" si="14"/>
        <v>5296.9848517486225</v>
      </c>
      <c r="AZ11" s="214">
        <f t="shared" ca="1" si="14"/>
        <v>5316.2148547436545</v>
      </c>
      <c r="BA11" s="214">
        <f t="shared" ca="1" si="14"/>
        <v>5335.5169223641842</v>
      </c>
      <c r="BB11" s="214">
        <f t="shared" ca="1" si="14"/>
        <v>5354.8913362297462</v>
      </c>
      <c r="BC11" s="214">
        <f t="shared" ca="1" si="14"/>
        <v>5374.338379119059</v>
      </c>
      <c r="BD11" s="214">
        <f t="shared" ca="1" si="14"/>
        <v>5389.379719659164</v>
      </c>
      <c r="BE11" s="214">
        <f t="shared" ca="1" si="14"/>
        <v>5404.4654571979718</v>
      </c>
      <c r="BF11" s="214">
        <f t="shared" ca="1" si="14"/>
        <v>5419.5957325834643</v>
      </c>
      <c r="BG11" s="214">
        <f t="shared" ca="1" si="14"/>
        <v>2750.9597352101669</v>
      </c>
      <c r="BH11" s="214">
        <f t="shared" ca="1" si="14"/>
        <v>2757.8371345481924</v>
      </c>
      <c r="BI11" s="214">
        <f t="shared" ca="1" si="14"/>
        <v>2764.7317273845629</v>
      </c>
      <c r="BJ11" s="214">
        <f t="shared" ca="1" si="14"/>
        <v>2771.6435567030239</v>
      </c>
      <c r="BK11" s="214">
        <f t="shared" ca="1" si="14"/>
        <v>5495.9201411325967</v>
      </c>
      <c r="BL11" s="214">
        <f t="shared" ref="BL11:CM11" ca="1" si="15">SUM(BL12:BL36)</f>
        <v>5511.3206288463671</v>
      </c>
      <c r="BM11" s="214">
        <f t="shared" ca="1" si="15"/>
        <v>5526.7666541021727</v>
      </c>
      <c r="BN11" s="214">
        <f t="shared" ca="1" si="15"/>
        <v>5542.2583617017735</v>
      </c>
      <c r="BO11" s="214">
        <f t="shared" ca="1" si="15"/>
        <v>5557.795896949634</v>
      </c>
      <c r="BP11" s="214">
        <f t="shared" ca="1" si="15"/>
        <v>5573.3794056548568</v>
      </c>
      <c r="BQ11" s="214">
        <f t="shared" ca="1" si="15"/>
        <v>5589.0090341330888</v>
      </c>
      <c r="BR11" s="214">
        <f t="shared" ca="1" si="15"/>
        <v>5604.6849292084553</v>
      </c>
      <c r="BS11" s="214">
        <f t="shared" ca="1" si="15"/>
        <v>2834.6328079871114</v>
      </c>
      <c r="BT11" s="214">
        <f t="shared" ca="1" si="15"/>
        <v>2841.7193900070788</v>
      </c>
      <c r="BU11" s="214">
        <f t="shared" ca="1" si="15"/>
        <v>2848.8236884820963</v>
      </c>
      <c r="BV11" s="214">
        <f t="shared" ca="1" si="15"/>
        <v>2855.9457477033015</v>
      </c>
      <c r="BW11" s="214">
        <f t="shared" ca="1" si="15"/>
        <v>5683.7635782250536</v>
      </c>
      <c r="BX11" s="214">
        <f t="shared" ca="1" si="15"/>
        <v>5699.7201849098201</v>
      </c>
      <c r="BY11" s="214">
        <f t="shared" ca="1" si="15"/>
        <v>5715.7241003617601</v>
      </c>
      <c r="BZ11" s="214">
        <f t="shared" ca="1" si="15"/>
        <v>5731.7754755432525</v>
      </c>
      <c r="CA11" s="214">
        <f t="shared" ca="1" si="15"/>
        <v>5747.8744619428744</v>
      </c>
      <c r="CB11" s="214">
        <f t="shared" ca="1" si="15"/>
        <v>5764.0212115774275</v>
      </c>
      <c r="CC11" s="214">
        <f t="shared" ca="1" si="15"/>
        <v>5780.2158769939442</v>
      </c>
      <c r="CD11" s="214">
        <f t="shared" ca="1" si="15"/>
        <v>5796.4586112717197</v>
      </c>
      <c r="CE11" s="214">
        <f t="shared" ca="1" si="15"/>
        <v>2920.8508773404601</v>
      </c>
      <c r="CF11" s="214">
        <f t="shared" ca="1" si="15"/>
        <v>2928.1530045338109</v>
      </c>
      <c r="CG11" s="214">
        <f t="shared" ca="1" si="15"/>
        <v>2935.473387045145</v>
      </c>
      <c r="CH11" s="214">
        <f t="shared" ca="1" si="15"/>
        <v>2942.8120705127576</v>
      </c>
      <c r="CI11" s="214">
        <f t="shared" ca="1" si="15"/>
        <v>5878.3987108704478</v>
      </c>
      <c r="CJ11" s="214">
        <f t="shared" ca="1" si="15"/>
        <v>5894.9331030452786</v>
      </c>
      <c r="CK11" s="214">
        <f t="shared" ca="1" si="15"/>
        <v>5911.5166507118711</v>
      </c>
      <c r="CL11" s="214">
        <f t="shared" ca="1" si="15"/>
        <v>5928.1495112816247</v>
      </c>
      <c r="CM11" s="214">
        <f t="shared" ca="1" si="15"/>
        <v>5944.8318427168333</v>
      </c>
    </row>
    <row r="12" spans="2:91" x14ac:dyDescent="0.2">
      <c r="B12" s="90" t="str">
        <f>Inputs!FH9</f>
        <v>Advertising</v>
      </c>
      <c r="C12" s="19" t="str">
        <f>Inputs!$J$16</f>
        <v>EUR</v>
      </c>
      <c r="D12" s="19" t="s">
        <v>19</v>
      </c>
      <c r="E12" s="176">
        <f t="shared" ref="E12:I21" ca="1" si="16">SUMIF($K$4:$AD$4,E$4,$K12:$AD12)</f>
        <v>10403.028805389011</v>
      </c>
      <c r="F12" s="176">
        <f t="shared" ca="1" si="16"/>
        <v>32092.813023328752</v>
      </c>
      <c r="G12" s="176">
        <f t="shared" ca="1" si="16"/>
        <v>33219.459778514611</v>
      </c>
      <c r="H12" s="176">
        <f t="shared" ca="1" si="16"/>
        <v>34229.861435827872</v>
      </c>
      <c r="I12" s="176">
        <f t="shared" ca="1" si="16"/>
        <v>35270.99542641532</v>
      </c>
      <c r="K12" s="176">
        <f t="shared" ref="K12:T21" si="17">SUMIFS($AF12:$CM12,$AF$4:$CM$4,K$4,$AF$8:$CM$8,K$8)</f>
        <v>0</v>
      </c>
      <c r="L12" s="176">
        <f t="shared" si="17"/>
        <v>0</v>
      </c>
      <c r="M12" s="176">
        <f t="shared" ca="1" si="17"/>
        <v>2584.5587913485451</v>
      </c>
      <c r="N12" s="176">
        <f t="shared" ca="1" si="17"/>
        <v>7818.4700140404657</v>
      </c>
      <c r="O12" s="176">
        <f t="shared" ca="1" si="17"/>
        <v>7903.4581464929342</v>
      </c>
      <c r="P12" s="176">
        <f t="shared" ca="1" si="17"/>
        <v>7982.7564692834203</v>
      </c>
      <c r="Q12" s="176">
        <f t="shared" ca="1" si="17"/>
        <v>8062.8504215162138</v>
      </c>
      <c r="R12" s="176">
        <f t="shared" ca="1" si="17"/>
        <v>8143.7479860361836</v>
      </c>
      <c r="S12" s="176">
        <f t="shared" ca="1" si="17"/>
        <v>8211.7861020787605</v>
      </c>
      <c r="T12" s="176">
        <f t="shared" ca="1" si="17"/>
        <v>8273.5285971429221</v>
      </c>
      <c r="U12" s="176">
        <f t="shared" ref="U12:AD21" ca="1" si="18">SUMIFS($AF12:$CM12,$AF$4:$CM$4,U$4,$AF$8:$CM$8,U$8)</f>
        <v>8335.7353195565738</v>
      </c>
      <c r="V12" s="176">
        <f t="shared" ca="1" si="18"/>
        <v>8398.4097597363543</v>
      </c>
      <c r="W12" s="176">
        <f t="shared" ca="1" si="18"/>
        <v>8461.555434342521</v>
      </c>
      <c r="X12" s="176">
        <f t="shared" ca="1" si="18"/>
        <v>8525.1758864762869</v>
      </c>
      <c r="Y12" s="176">
        <f t="shared" ca="1" si="18"/>
        <v>8589.2746858786013</v>
      </c>
      <c r="Z12" s="176">
        <f t="shared" ca="1" si="18"/>
        <v>8653.8554291304681</v>
      </c>
      <c r="AA12" s="176">
        <f t="shared" ca="1" si="18"/>
        <v>8718.9217398547316</v>
      </c>
      <c r="AB12" s="176">
        <f t="shared" ca="1" si="18"/>
        <v>8784.477268919416</v>
      </c>
      <c r="AC12" s="176">
        <f t="shared" ca="1" si="18"/>
        <v>8850.5256946425579</v>
      </c>
      <c r="AD12" s="176">
        <f t="shared" ca="1" si="18"/>
        <v>8917.0707229986147</v>
      </c>
      <c r="AF12" s="212">
        <f t="shared" ref="AF12:BK12" si="19">IF(AF151=2,AF44,0)</f>
        <v>0</v>
      </c>
      <c r="AG12" s="212">
        <f t="shared" si="19"/>
        <v>0</v>
      </c>
      <c r="AH12" s="212">
        <f t="shared" si="19"/>
        <v>0</v>
      </c>
      <c r="AI12" s="212">
        <f t="shared" si="19"/>
        <v>0</v>
      </c>
      <c r="AJ12" s="212">
        <f t="shared" si="19"/>
        <v>0</v>
      </c>
      <c r="AK12" s="212">
        <f t="shared" si="19"/>
        <v>0</v>
      </c>
      <c r="AL12" s="212">
        <f t="shared" si="19"/>
        <v>0</v>
      </c>
      <c r="AM12" s="212">
        <f t="shared" si="19"/>
        <v>0</v>
      </c>
      <c r="AN12" s="212">
        <f t="shared" ca="1" si="19"/>
        <v>2584.5587913485451</v>
      </c>
      <c r="AO12" s="212">
        <f t="shared" ca="1" si="19"/>
        <v>2595.3277863124972</v>
      </c>
      <c r="AP12" s="212">
        <f t="shared" ca="1" si="19"/>
        <v>2606.1416520887992</v>
      </c>
      <c r="AQ12" s="212">
        <f t="shared" ca="1" si="19"/>
        <v>2617.0005756391693</v>
      </c>
      <c r="AR12" s="212">
        <f t="shared" ca="1" si="19"/>
        <v>2625.7239108913</v>
      </c>
      <c r="AS12" s="212">
        <f t="shared" ca="1" si="19"/>
        <v>2634.4763239276044</v>
      </c>
      <c r="AT12" s="212">
        <f t="shared" ca="1" si="19"/>
        <v>2643.2579116740299</v>
      </c>
      <c r="AU12" s="212">
        <f t="shared" ca="1" si="19"/>
        <v>2652.0687713796101</v>
      </c>
      <c r="AV12" s="212">
        <f t="shared" ca="1" si="19"/>
        <v>2660.9090006175425</v>
      </c>
      <c r="AW12" s="212">
        <f t="shared" ca="1" si="19"/>
        <v>2669.7786972862677</v>
      </c>
      <c r="AX12" s="212">
        <f t="shared" ca="1" si="19"/>
        <v>2678.6779596105557</v>
      </c>
      <c r="AY12" s="212">
        <f t="shared" ca="1" si="19"/>
        <v>2687.6068861425911</v>
      </c>
      <c r="AZ12" s="212">
        <f t="shared" ca="1" si="19"/>
        <v>2696.5655757630666</v>
      </c>
      <c r="BA12" s="212">
        <f t="shared" ca="1" si="19"/>
        <v>2705.5541276822769</v>
      </c>
      <c r="BB12" s="212">
        <f t="shared" ca="1" si="19"/>
        <v>2714.5726414412179</v>
      </c>
      <c r="BC12" s="212">
        <f t="shared" ca="1" si="19"/>
        <v>2723.6212169126889</v>
      </c>
      <c r="BD12" s="212">
        <f t="shared" ca="1" si="19"/>
        <v>2730.4302699549703</v>
      </c>
      <c r="BE12" s="212">
        <f t="shared" ca="1" si="19"/>
        <v>2737.2563456298576</v>
      </c>
      <c r="BF12" s="212">
        <f t="shared" ca="1" si="19"/>
        <v>2744.0994864939321</v>
      </c>
      <c r="BG12" s="212">
        <f t="shared" ca="1" si="19"/>
        <v>2750.9597352101669</v>
      </c>
      <c r="BH12" s="212">
        <f t="shared" ca="1" si="19"/>
        <v>2757.8371345481924</v>
      </c>
      <c r="BI12" s="212">
        <f t="shared" ca="1" si="19"/>
        <v>2764.7317273845629</v>
      </c>
      <c r="BJ12" s="212">
        <f t="shared" ca="1" si="19"/>
        <v>2771.6435567030239</v>
      </c>
      <c r="BK12" s="212">
        <f t="shared" ca="1" si="19"/>
        <v>2778.5726655947815</v>
      </c>
      <c r="BL12" s="212">
        <f t="shared" ref="BL12:CM12" ca="1" si="20">IF(BL151=2,BL44,0)</f>
        <v>2785.5190972587684</v>
      </c>
      <c r="BM12" s="212">
        <f t="shared" ca="1" si="20"/>
        <v>2792.482895001915</v>
      </c>
      <c r="BN12" s="212">
        <f t="shared" ca="1" si="20"/>
        <v>2799.4641022394198</v>
      </c>
      <c r="BO12" s="212">
        <f t="shared" ca="1" si="20"/>
        <v>2806.4627624950181</v>
      </c>
      <c r="BP12" s="212">
        <f t="shared" ca="1" si="20"/>
        <v>2813.4789194012556</v>
      </c>
      <c r="BQ12" s="212">
        <f t="shared" ca="1" si="20"/>
        <v>2820.5126166997584</v>
      </c>
      <c r="BR12" s="212">
        <f t="shared" ca="1" si="20"/>
        <v>2827.5638982415076</v>
      </c>
      <c r="BS12" s="212">
        <f t="shared" ca="1" si="20"/>
        <v>2834.6328079871114</v>
      </c>
      <c r="BT12" s="212">
        <f t="shared" ca="1" si="20"/>
        <v>2841.7193900070788</v>
      </c>
      <c r="BU12" s="212">
        <f t="shared" ca="1" si="20"/>
        <v>2848.8236884820963</v>
      </c>
      <c r="BV12" s="212">
        <f t="shared" ca="1" si="20"/>
        <v>2855.9457477033015</v>
      </c>
      <c r="BW12" s="212">
        <f t="shared" ca="1" si="20"/>
        <v>2863.0856120725598</v>
      </c>
      <c r="BX12" s="212">
        <f t="shared" ca="1" si="20"/>
        <v>2870.2433261027409</v>
      </c>
      <c r="BY12" s="212">
        <f t="shared" ca="1" si="20"/>
        <v>2877.4189344179977</v>
      </c>
      <c r="BZ12" s="212">
        <f t="shared" ca="1" si="20"/>
        <v>2884.6124817540426</v>
      </c>
      <c r="CA12" s="212">
        <f t="shared" ca="1" si="20"/>
        <v>2891.8240129584274</v>
      </c>
      <c r="CB12" s="212">
        <f t="shared" ca="1" si="20"/>
        <v>2899.0535729908233</v>
      </c>
      <c r="CC12" s="212">
        <f t="shared" ca="1" si="20"/>
        <v>2906.3012069233005</v>
      </c>
      <c r="CD12" s="212">
        <f t="shared" ca="1" si="20"/>
        <v>2913.5669599406087</v>
      </c>
      <c r="CE12" s="212">
        <f t="shared" ca="1" si="20"/>
        <v>2920.8508773404601</v>
      </c>
      <c r="CF12" s="212">
        <f t="shared" ca="1" si="20"/>
        <v>2928.1530045338109</v>
      </c>
      <c r="CG12" s="212">
        <f t="shared" ca="1" si="20"/>
        <v>2935.473387045145</v>
      </c>
      <c r="CH12" s="212">
        <f t="shared" ca="1" si="20"/>
        <v>2942.8120705127576</v>
      </c>
      <c r="CI12" s="212">
        <f t="shared" ca="1" si="20"/>
        <v>2950.1691006890392</v>
      </c>
      <c r="CJ12" s="212">
        <f t="shared" ca="1" si="20"/>
        <v>2957.5445234407616</v>
      </c>
      <c r="CK12" s="212">
        <f t="shared" ca="1" si="20"/>
        <v>2964.9383847493632</v>
      </c>
      <c r="CL12" s="212">
        <f t="shared" ca="1" si="20"/>
        <v>2972.3507307112363</v>
      </c>
      <c r="CM12" s="212">
        <f t="shared" ca="1" si="20"/>
        <v>2979.7816075380142</v>
      </c>
    </row>
    <row r="13" spans="2:91" x14ac:dyDescent="0.2">
      <c r="B13" s="90" t="str">
        <f>Inputs!FH10</f>
        <v>Instagram</v>
      </c>
      <c r="C13" s="19" t="str">
        <f>Inputs!$J$16</f>
        <v>EUR</v>
      </c>
      <c r="D13" s="19" t="s">
        <v>19</v>
      </c>
      <c r="E13" s="176">
        <f t="shared" ca="1" si="16"/>
        <v>4161.2115221556051</v>
      </c>
      <c r="F13" s="176">
        <f t="shared" ca="1" si="16"/>
        <v>8572.5514377739128</v>
      </c>
      <c r="G13" s="176">
        <f t="shared" ca="1" si="16"/>
        <v>8869.7150498674637</v>
      </c>
      <c r="H13" s="176">
        <f t="shared" ca="1" si="16"/>
        <v>9139.4959206593157</v>
      </c>
      <c r="I13" s="176">
        <f t="shared" ca="1" si="16"/>
        <v>9417.4824347932554</v>
      </c>
      <c r="K13" s="176">
        <f t="shared" si="17"/>
        <v>0</v>
      </c>
      <c r="L13" s="176">
        <f t="shared" si="17"/>
        <v>0</v>
      </c>
      <c r="M13" s="176">
        <f t="shared" ca="1" si="17"/>
        <v>1033.8235165394181</v>
      </c>
      <c r="N13" s="176">
        <f t="shared" ca="1" si="17"/>
        <v>3127.388005616187</v>
      </c>
      <c r="O13" s="176">
        <f t="shared" ca="1" si="17"/>
        <v>3161.3832585971745</v>
      </c>
      <c r="P13" s="176">
        <f t="shared" si="17"/>
        <v>0</v>
      </c>
      <c r="Q13" s="176">
        <f t="shared" ca="1" si="17"/>
        <v>2153.6689847622633</v>
      </c>
      <c r="R13" s="176">
        <f t="shared" ca="1" si="17"/>
        <v>3257.499194414474</v>
      </c>
      <c r="S13" s="176">
        <f t="shared" ca="1" si="17"/>
        <v>3284.7144408315044</v>
      </c>
      <c r="T13" s="176">
        <f t="shared" si="17"/>
        <v>0</v>
      </c>
      <c r="U13" s="176">
        <f t="shared" ca="1" si="18"/>
        <v>2225.6367051414195</v>
      </c>
      <c r="V13" s="176">
        <f t="shared" ca="1" si="18"/>
        <v>3359.3639038945412</v>
      </c>
      <c r="W13" s="176">
        <f t="shared" ca="1" si="18"/>
        <v>3384.6221737370088</v>
      </c>
      <c r="X13" s="176">
        <f t="shared" si="18"/>
        <v>0</v>
      </c>
      <c r="Y13" s="176">
        <f t="shared" ca="1" si="18"/>
        <v>2293.3315752701201</v>
      </c>
      <c r="Z13" s="176">
        <f t="shared" ca="1" si="18"/>
        <v>3461.5421716521869</v>
      </c>
      <c r="AA13" s="176">
        <f t="shared" ca="1" si="18"/>
        <v>3487.5686959418917</v>
      </c>
      <c r="AB13" s="176">
        <f t="shared" si="18"/>
        <v>0</v>
      </c>
      <c r="AC13" s="176">
        <f t="shared" ca="1" si="18"/>
        <v>2363.0854496519196</v>
      </c>
      <c r="AD13" s="176">
        <f t="shared" ca="1" si="18"/>
        <v>3566.828289199445</v>
      </c>
      <c r="AF13" s="212">
        <f t="shared" ref="AF13:BK13" si="21">IF(AF152=2,AF45,0)</f>
        <v>0</v>
      </c>
      <c r="AG13" s="212">
        <f t="shared" si="21"/>
        <v>0</v>
      </c>
      <c r="AH13" s="212">
        <f t="shared" si="21"/>
        <v>0</v>
      </c>
      <c r="AI13" s="212">
        <f t="shared" si="21"/>
        <v>0</v>
      </c>
      <c r="AJ13" s="212">
        <f t="shared" si="21"/>
        <v>0</v>
      </c>
      <c r="AK13" s="212">
        <f t="shared" si="21"/>
        <v>0</v>
      </c>
      <c r="AL13" s="212">
        <f t="shared" si="21"/>
        <v>0</v>
      </c>
      <c r="AM13" s="212">
        <f t="shared" si="21"/>
        <v>0</v>
      </c>
      <c r="AN13" s="212">
        <f t="shared" ca="1" si="21"/>
        <v>1033.8235165394181</v>
      </c>
      <c r="AO13" s="212">
        <f t="shared" ca="1" si="21"/>
        <v>1038.131114524999</v>
      </c>
      <c r="AP13" s="212">
        <f t="shared" ca="1" si="21"/>
        <v>1042.4566608355199</v>
      </c>
      <c r="AQ13" s="212">
        <f t="shared" ca="1" si="21"/>
        <v>1046.8002302556679</v>
      </c>
      <c r="AR13" s="212">
        <f t="shared" ca="1" si="21"/>
        <v>1050.2895643565203</v>
      </c>
      <c r="AS13" s="212">
        <f t="shared" ca="1" si="21"/>
        <v>1053.790529571042</v>
      </c>
      <c r="AT13" s="212">
        <f t="shared" ca="1" si="21"/>
        <v>1057.3031646696122</v>
      </c>
      <c r="AU13" s="212">
        <f t="shared" si="21"/>
        <v>0</v>
      </c>
      <c r="AV13" s="212">
        <f t="shared" si="21"/>
        <v>0</v>
      </c>
      <c r="AW13" s="212">
        <f t="shared" si="21"/>
        <v>0</v>
      </c>
      <c r="AX13" s="212">
        <f t="shared" si="21"/>
        <v>0</v>
      </c>
      <c r="AY13" s="212">
        <f t="shared" ca="1" si="21"/>
        <v>1075.0427544570366</v>
      </c>
      <c r="AZ13" s="212">
        <f t="shared" ca="1" si="21"/>
        <v>1078.6262303052267</v>
      </c>
      <c r="BA13" s="212">
        <f t="shared" ca="1" si="21"/>
        <v>1082.2216510729108</v>
      </c>
      <c r="BB13" s="212">
        <f t="shared" ca="1" si="21"/>
        <v>1085.8290565764873</v>
      </c>
      <c r="BC13" s="212">
        <f t="shared" ca="1" si="21"/>
        <v>1089.4484867650758</v>
      </c>
      <c r="BD13" s="212">
        <f t="shared" ca="1" si="21"/>
        <v>1092.1721079819883</v>
      </c>
      <c r="BE13" s="212">
        <f t="shared" ca="1" si="21"/>
        <v>1094.9025382519433</v>
      </c>
      <c r="BF13" s="212">
        <f t="shared" ca="1" si="21"/>
        <v>1097.639794597573</v>
      </c>
      <c r="BG13" s="212">
        <f t="shared" si="21"/>
        <v>0</v>
      </c>
      <c r="BH13" s="212">
        <f t="shared" si="21"/>
        <v>0</v>
      </c>
      <c r="BI13" s="212">
        <f t="shared" si="21"/>
        <v>0</v>
      </c>
      <c r="BJ13" s="212">
        <f t="shared" si="21"/>
        <v>0</v>
      </c>
      <c r="BK13" s="212">
        <f t="shared" ca="1" si="21"/>
        <v>1111.4290662379124</v>
      </c>
      <c r="BL13" s="212">
        <f t="shared" ref="BL13:CM13" ca="1" si="22">IF(BL152=2,BL45,0)</f>
        <v>1114.2076389035071</v>
      </c>
      <c r="BM13" s="212">
        <f t="shared" ca="1" si="22"/>
        <v>1116.9931580007658</v>
      </c>
      <c r="BN13" s="212">
        <f t="shared" ca="1" si="22"/>
        <v>1119.7856408957678</v>
      </c>
      <c r="BO13" s="212">
        <f t="shared" ca="1" si="22"/>
        <v>1122.5851049980072</v>
      </c>
      <c r="BP13" s="212">
        <f t="shared" ca="1" si="22"/>
        <v>1125.3915677605021</v>
      </c>
      <c r="BQ13" s="212">
        <f t="shared" ca="1" si="22"/>
        <v>1128.2050466799033</v>
      </c>
      <c r="BR13" s="212">
        <f t="shared" ca="1" si="22"/>
        <v>1131.025559296603</v>
      </c>
      <c r="BS13" s="212">
        <f t="shared" si="22"/>
        <v>0</v>
      </c>
      <c r="BT13" s="212">
        <f t="shared" si="22"/>
        <v>0</v>
      </c>
      <c r="BU13" s="212">
        <f t="shared" si="22"/>
        <v>0</v>
      </c>
      <c r="BV13" s="212">
        <f t="shared" si="22"/>
        <v>0</v>
      </c>
      <c r="BW13" s="212">
        <f t="shared" ca="1" si="22"/>
        <v>1145.2342448290237</v>
      </c>
      <c r="BX13" s="212">
        <f t="shared" ca="1" si="22"/>
        <v>1148.0973304410963</v>
      </c>
      <c r="BY13" s="212">
        <f t="shared" ca="1" si="22"/>
        <v>1150.9675737671989</v>
      </c>
      <c r="BZ13" s="212">
        <f t="shared" ca="1" si="22"/>
        <v>1153.8449927016168</v>
      </c>
      <c r="CA13" s="212">
        <f t="shared" ca="1" si="22"/>
        <v>1156.7296051833707</v>
      </c>
      <c r="CB13" s="212">
        <f t="shared" ca="1" si="22"/>
        <v>1159.621429196329</v>
      </c>
      <c r="CC13" s="212">
        <f t="shared" ca="1" si="22"/>
        <v>1162.5204827693199</v>
      </c>
      <c r="CD13" s="212">
        <f t="shared" ca="1" si="22"/>
        <v>1165.4267839762431</v>
      </c>
      <c r="CE13" s="212">
        <f t="shared" si="22"/>
        <v>0</v>
      </c>
      <c r="CF13" s="212">
        <f t="shared" si="22"/>
        <v>0</v>
      </c>
      <c r="CG13" s="212">
        <f t="shared" si="22"/>
        <v>0</v>
      </c>
      <c r="CH13" s="212">
        <f t="shared" si="22"/>
        <v>0</v>
      </c>
      <c r="CI13" s="212">
        <f t="shared" ca="1" si="22"/>
        <v>1180.0676402756153</v>
      </c>
      <c r="CJ13" s="212">
        <f t="shared" ca="1" si="22"/>
        <v>1183.0178093763043</v>
      </c>
      <c r="CK13" s="212">
        <f t="shared" ca="1" si="22"/>
        <v>1185.975353899745</v>
      </c>
      <c r="CL13" s="212">
        <f t="shared" ca="1" si="22"/>
        <v>1188.9402922844943</v>
      </c>
      <c r="CM13" s="212">
        <f t="shared" ca="1" si="22"/>
        <v>1191.9126430152055</v>
      </c>
    </row>
    <row r="14" spans="2:91" x14ac:dyDescent="0.2">
      <c r="B14" s="90" t="str">
        <f>Inputs!FH11</f>
        <v>Web-site</v>
      </c>
      <c r="C14" s="19" t="str">
        <f>Inputs!$J$16</f>
        <v>EUR</v>
      </c>
      <c r="D14" s="19" t="s">
        <v>19</v>
      </c>
      <c r="E14" s="176">
        <f t="shared" ca="1" si="16"/>
        <v>1278.2248841530807</v>
      </c>
      <c r="F14" s="176">
        <f t="shared" ca="1" si="16"/>
        <v>2690.0283885740073</v>
      </c>
      <c r="G14" s="176">
        <f t="shared" ca="1" si="16"/>
        <v>2867.5926190451005</v>
      </c>
      <c r="H14" s="176">
        <f t="shared" ca="1" si="16"/>
        <v>3044.4594571065882</v>
      </c>
      <c r="I14" s="176">
        <f t="shared" ca="1" si="16"/>
        <v>3232.2350547310998</v>
      </c>
      <c r="K14" s="176">
        <f t="shared" si="17"/>
        <v>0</v>
      </c>
      <c r="L14" s="176">
        <f t="shared" si="17"/>
        <v>0</v>
      </c>
      <c r="M14" s="176">
        <f t="shared" ca="1" si="17"/>
        <v>316.37835281456591</v>
      </c>
      <c r="N14" s="176">
        <f t="shared" ca="1" si="17"/>
        <v>961.84653133851475</v>
      </c>
      <c r="O14" s="176">
        <f t="shared" ca="1" si="17"/>
        <v>979.58477276743281</v>
      </c>
      <c r="P14" s="176">
        <f t="shared" si="17"/>
        <v>0</v>
      </c>
      <c r="Q14" s="176">
        <f t="shared" ca="1" si="17"/>
        <v>678.21417415409883</v>
      </c>
      <c r="R14" s="176">
        <f t="shared" ca="1" si="17"/>
        <v>1032.2294416524755</v>
      </c>
      <c r="S14" s="176">
        <f t="shared" ca="1" si="17"/>
        <v>1048.6561139855157</v>
      </c>
      <c r="T14" s="176">
        <f t="shared" si="17"/>
        <v>0</v>
      </c>
      <c r="U14" s="176">
        <f t="shared" ca="1" si="18"/>
        <v>722.13598155698116</v>
      </c>
      <c r="V14" s="176">
        <f t="shared" ca="1" si="18"/>
        <v>1096.8005235026035</v>
      </c>
      <c r="W14" s="176">
        <f t="shared" ca="1" si="18"/>
        <v>1113.3349284944702</v>
      </c>
      <c r="X14" s="176">
        <f t="shared" si="18"/>
        <v>0</v>
      </c>
      <c r="Y14" s="176">
        <f t="shared" ca="1" si="18"/>
        <v>766.67574876803747</v>
      </c>
      <c r="Z14" s="176">
        <f t="shared" ca="1" si="18"/>
        <v>1164.4487798440803</v>
      </c>
      <c r="AA14" s="176">
        <f t="shared" ca="1" si="18"/>
        <v>1182.0029907563267</v>
      </c>
      <c r="AB14" s="176">
        <f t="shared" si="18"/>
        <v>0</v>
      </c>
      <c r="AC14" s="176">
        <f t="shared" ca="1" si="18"/>
        <v>813.96263136162554</v>
      </c>
      <c r="AD14" s="176">
        <f t="shared" ca="1" si="18"/>
        <v>1236.2694326131475</v>
      </c>
      <c r="AF14" s="212">
        <f t="shared" ref="AF14:BK14" si="23">IF(AF153=2,AF46,0)</f>
        <v>0</v>
      </c>
      <c r="AG14" s="212">
        <f t="shared" si="23"/>
        <v>0</v>
      </c>
      <c r="AH14" s="212">
        <f t="shared" si="23"/>
        <v>0</v>
      </c>
      <c r="AI14" s="212">
        <f t="shared" si="23"/>
        <v>0</v>
      </c>
      <c r="AJ14" s="212">
        <f t="shared" si="23"/>
        <v>0</v>
      </c>
      <c r="AK14" s="212">
        <f t="shared" si="23"/>
        <v>0</v>
      </c>
      <c r="AL14" s="212">
        <f t="shared" si="23"/>
        <v>0</v>
      </c>
      <c r="AM14" s="212">
        <f t="shared" si="23"/>
        <v>0</v>
      </c>
      <c r="AN14" s="212">
        <f t="shared" ca="1" si="23"/>
        <v>316.37835281456591</v>
      </c>
      <c r="AO14" s="212">
        <f t="shared" ca="1" si="23"/>
        <v>318.48754183332966</v>
      </c>
      <c r="AP14" s="212">
        <f t="shared" ca="1" si="23"/>
        <v>320.61079211221852</v>
      </c>
      <c r="AQ14" s="212">
        <f t="shared" ca="1" si="23"/>
        <v>322.74819739296663</v>
      </c>
      <c r="AR14" s="212">
        <f t="shared" ca="1" si="23"/>
        <v>324.63089521109225</v>
      </c>
      <c r="AS14" s="212">
        <f t="shared" ca="1" si="23"/>
        <v>326.52457543315694</v>
      </c>
      <c r="AT14" s="212">
        <f t="shared" ca="1" si="23"/>
        <v>328.42930212318367</v>
      </c>
      <c r="AU14" s="212">
        <f t="shared" si="23"/>
        <v>0</v>
      </c>
      <c r="AV14" s="212">
        <f t="shared" si="23"/>
        <v>0</v>
      </c>
      <c r="AW14" s="212">
        <f t="shared" si="23"/>
        <v>0</v>
      </c>
      <c r="AX14" s="212">
        <f t="shared" si="23"/>
        <v>0</v>
      </c>
      <c r="AY14" s="212">
        <f t="shared" ca="1" si="23"/>
        <v>338.12090111546263</v>
      </c>
      <c r="AZ14" s="212">
        <f t="shared" ca="1" si="23"/>
        <v>340.09327303863614</v>
      </c>
      <c r="BA14" s="212">
        <f t="shared" ca="1" si="23"/>
        <v>342.07715046469485</v>
      </c>
      <c r="BB14" s="212">
        <f t="shared" ca="1" si="23"/>
        <v>344.07260050907223</v>
      </c>
      <c r="BC14" s="212">
        <f t="shared" ca="1" si="23"/>
        <v>346.07969067870852</v>
      </c>
      <c r="BD14" s="212">
        <f t="shared" ca="1" si="23"/>
        <v>347.81008913210201</v>
      </c>
      <c r="BE14" s="212">
        <f t="shared" ca="1" si="23"/>
        <v>349.5491395777625</v>
      </c>
      <c r="BF14" s="212">
        <f t="shared" ca="1" si="23"/>
        <v>351.29688527565128</v>
      </c>
      <c r="BG14" s="212">
        <f t="shared" si="23"/>
        <v>0</v>
      </c>
      <c r="BH14" s="212">
        <f t="shared" si="23"/>
        <v>0</v>
      </c>
      <c r="BI14" s="212">
        <f t="shared" si="23"/>
        <v>0</v>
      </c>
      <c r="BJ14" s="212">
        <f t="shared" si="23"/>
        <v>0</v>
      </c>
      <c r="BK14" s="212">
        <f t="shared" ca="1" si="23"/>
        <v>360.16757184886842</v>
      </c>
      <c r="BL14" s="212">
        <f t="shared" ref="BL14:CM14" ca="1" si="24">IF(BL153=2,BL46,0)</f>
        <v>361.96840970811274</v>
      </c>
      <c r="BM14" s="212">
        <f t="shared" ca="1" si="24"/>
        <v>363.77825175665328</v>
      </c>
      <c r="BN14" s="212">
        <f t="shared" ca="1" si="24"/>
        <v>365.59714301543653</v>
      </c>
      <c r="BO14" s="212">
        <f t="shared" ca="1" si="24"/>
        <v>367.42512873051368</v>
      </c>
      <c r="BP14" s="212">
        <f t="shared" ca="1" si="24"/>
        <v>369.26225437416622</v>
      </c>
      <c r="BQ14" s="212">
        <f t="shared" ca="1" si="24"/>
        <v>371.10856564603699</v>
      </c>
      <c r="BR14" s="212">
        <f t="shared" ca="1" si="24"/>
        <v>372.96410847426716</v>
      </c>
      <c r="BS14" s="212">
        <f t="shared" si="24"/>
        <v>0</v>
      </c>
      <c r="BT14" s="212">
        <f t="shared" si="24"/>
        <v>0</v>
      </c>
      <c r="BU14" s="212">
        <f t="shared" si="24"/>
        <v>0</v>
      </c>
      <c r="BV14" s="212">
        <f t="shared" si="24"/>
        <v>0</v>
      </c>
      <c r="BW14" s="212">
        <f t="shared" ca="1" si="24"/>
        <v>382.38191958505615</v>
      </c>
      <c r="BX14" s="212">
        <f t="shared" ca="1" si="24"/>
        <v>384.29382918298137</v>
      </c>
      <c r="BY14" s="212">
        <f t="shared" ca="1" si="24"/>
        <v>386.21529832889621</v>
      </c>
      <c r="BZ14" s="212">
        <f t="shared" ca="1" si="24"/>
        <v>388.14637482054064</v>
      </c>
      <c r="CA14" s="212">
        <f t="shared" ca="1" si="24"/>
        <v>390.0871066946433</v>
      </c>
      <c r="CB14" s="212">
        <f t="shared" ca="1" si="24"/>
        <v>392.03754222811648</v>
      </c>
      <c r="CC14" s="212">
        <f t="shared" ca="1" si="24"/>
        <v>393.997729939257</v>
      </c>
      <c r="CD14" s="212">
        <f t="shared" ca="1" si="24"/>
        <v>395.96771858895323</v>
      </c>
      <c r="CE14" s="212">
        <f t="shared" si="24"/>
        <v>0</v>
      </c>
      <c r="CF14" s="212">
        <f t="shared" si="24"/>
        <v>0</v>
      </c>
      <c r="CG14" s="212">
        <f t="shared" si="24"/>
        <v>0</v>
      </c>
      <c r="CH14" s="212">
        <f t="shared" si="24"/>
        <v>0</v>
      </c>
      <c r="CI14" s="212">
        <f t="shared" ca="1" si="24"/>
        <v>405.96639968160878</v>
      </c>
      <c r="CJ14" s="212">
        <f t="shared" ca="1" si="24"/>
        <v>407.99623168001676</v>
      </c>
      <c r="CK14" s="212">
        <f t="shared" ca="1" si="24"/>
        <v>410.03621283841682</v>
      </c>
      <c r="CL14" s="212">
        <f t="shared" ca="1" si="24"/>
        <v>412.08639390260885</v>
      </c>
      <c r="CM14" s="212">
        <f t="shared" ca="1" si="24"/>
        <v>414.14682587212184</v>
      </c>
    </row>
    <row r="15" spans="2:91" x14ac:dyDescent="0.2">
      <c r="B15" s="90" t="str">
        <f>Inputs!FH12</f>
        <v>Review</v>
      </c>
      <c r="C15" s="19" t="str">
        <f>Inputs!$J$16</f>
        <v>EUR</v>
      </c>
      <c r="D15" s="19" t="s">
        <v>19</v>
      </c>
      <c r="E15" s="176">
        <f t="shared" ca="1" si="16"/>
        <v>1248.3634566466812</v>
      </c>
      <c r="F15" s="176">
        <f t="shared" ca="1" si="16"/>
        <v>2571.7654313321732</v>
      </c>
      <c r="G15" s="176">
        <f t="shared" ca="1" si="16"/>
        <v>2660.91451496024</v>
      </c>
      <c r="H15" s="176">
        <f t="shared" ca="1" si="16"/>
        <v>2741.8487761977949</v>
      </c>
      <c r="I15" s="176">
        <f t="shared" ca="1" si="16"/>
        <v>2825.244730437978</v>
      </c>
      <c r="K15" s="176">
        <f t="shared" si="17"/>
        <v>0</v>
      </c>
      <c r="L15" s="176">
        <f t="shared" si="17"/>
        <v>0</v>
      </c>
      <c r="M15" s="176">
        <f t="shared" ca="1" si="17"/>
        <v>310.14705496182535</v>
      </c>
      <c r="N15" s="176">
        <f t="shared" ca="1" si="17"/>
        <v>938.21640168485578</v>
      </c>
      <c r="O15" s="176">
        <f t="shared" ca="1" si="17"/>
        <v>948.41497757915215</v>
      </c>
      <c r="P15" s="176">
        <f t="shared" si="17"/>
        <v>0</v>
      </c>
      <c r="Q15" s="176">
        <f t="shared" ca="1" si="17"/>
        <v>646.10069542867893</v>
      </c>
      <c r="R15" s="176">
        <f t="shared" ca="1" si="17"/>
        <v>977.24975832434211</v>
      </c>
      <c r="S15" s="176">
        <f t="shared" ca="1" si="17"/>
        <v>985.41433224945149</v>
      </c>
      <c r="T15" s="176">
        <f t="shared" si="17"/>
        <v>0</v>
      </c>
      <c r="U15" s="176">
        <f t="shared" ca="1" si="18"/>
        <v>667.69101154242594</v>
      </c>
      <c r="V15" s="176">
        <f t="shared" ca="1" si="18"/>
        <v>1007.8091711683624</v>
      </c>
      <c r="W15" s="176">
        <f t="shared" ca="1" si="18"/>
        <v>1015.3866521211028</v>
      </c>
      <c r="X15" s="176">
        <f t="shared" si="18"/>
        <v>0</v>
      </c>
      <c r="Y15" s="176">
        <f t="shared" ca="1" si="18"/>
        <v>687.99947258103612</v>
      </c>
      <c r="Z15" s="176">
        <f t="shared" ca="1" si="18"/>
        <v>1038.4626514956562</v>
      </c>
      <c r="AA15" s="176">
        <f t="shared" ca="1" si="18"/>
        <v>1046.2706087825679</v>
      </c>
      <c r="AB15" s="176">
        <f t="shared" si="18"/>
        <v>0</v>
      </c>
      <c r="AC15" s="176">
        <f t="shared" ca="1" si="18"/>
        <v>708.9256348955762</v>
      </c>
      <c r="AD15" s="176">
        <f t="shared" ca="1" si="18"/>
        <v>1070.0484867598338</v>
      </c>
      <c r="AF15" s="212">
        <f t="shared" ref="AF15:BK15" si="25">IF(AF154=2,AF47,0)</f>
        <v>0</v>
      </c>
      <c r="AG15" s="212">
        <f t="shared" si="25"/>
        <v>0</v>
      </c>
      <c r="AH15" s="212">
        <f t="shared" si="25"/>
        <v>0</v>
      </c>
      <c r="AI15" s="212">
        <f t="shared" si="25"/>
        <v>0</v>
      </c>
      <c r="AJ15" s="212">
        <f t="shared" si="25"/>
        <v>0</v>
      </c>
      <c r="AK15" s="212">
        <f t="shared" si="25"/>
        <v>0</v>
      </c>
      <c r="AL15" s="212">
        <f t="shared" si="25"/>
        <v>0</v>
      </c>
      <c r="AM15" s="212">
        <f t="shared" si="25"/>
        <v>0</v>
      </c>
      <c r="AN15" s="212">
        <f t="shared" ca="1" si="25"/>
        <v>310.14705496182535</v>
      </c>
      <c r="AO15" s="212">
        <f t="shared" ca="1" si="25"/>
        <v>311.4393343574996</v>
      </c>
      <c r="AP15" s="212">
        <f t="shared" ca="1" si="25"/>
        <v>312.73699825065586</v>
      </c>
      <c r="AQ15" s="212">
        <f t="shared" ca="1" si="25"/>
        <v>314.04006907670026</v>
      </c>
      <c r="AR15" s="212">
        <f t="shared" ca="1" si="25"/>
        <v>315.08686930695598</v>
      </c>
      <c r="AS15" s="212">
        <f t="shared" ca="1" si="25"/>
        <v>316.13715887131252</v>
      </c>
      <c r="AT15" s="212">
        <f t="shared" ca="1" si="25"/>
        <v>317.1909494008836</v>
      </c>
      <c r="AU15" s="212">
        <f t="shared" si="25"/>
        <v>0</v>
      </c>
      <c r="AV15" s="212">
        <f t="shared" si="25"/>
        <v>0</v>
      </c>
      <c r="AW15" s="212">
        <f t="shared" si="25"/>
        <v>0</v>
      </c>
      <c r="AX15" s="212">
        <f t="shared" si="25"/>
        <v>0</v>
      </c>
      <c r="AY15" s="212">
        <f t="shared" ca="1" si="25"/>
        <v>322.51282633711094</v>
      </c>
      <c r="AZ15" s="212">
        <f t="shared" ca="1" si="25"/>
        <v>323.587869091568</v>
      </c>
      <c r="BA15" s="212">
        <f t="shared" ca="1" si="25"/>
        <v>324.66649532187324</v>
      </c>
      <c r="BB15" s="212">
        <f t="shared" ca="1" si="25"/>
        <v>325.74871697294617</v>
      </c>
      <c r="BC15" s="212">
        <f t="shared" ca="1" si="25"/>
        <v>326.8345460295227</v>
      </c>
      <c r="BD15" s="212">
        <f t="shared" ca="1" si="25"/>
        <v>327.6516323945965</v>
      </c>
      <c r="BE15" s="212">
        <f t="shared" ca="1" si="25"/>
        <v>328.470761475583</v>
      </c>
      <c r="BF15" s="212">
        <f t="shared" ca="1" si="25"/>
        <v>329.29193837927193</v>
      </c>
      <c r="BG15" s="212">
        <f t="shared" si="25"/>
        <v>0</v>
      </c>
      <c r="BH15" s="212">
        <f t="shared" si="25"/>
        <v>0</v>
      </c>
      <c r="BI15" s="212">
        <f t="shared" si="25"/>
        <v>0</v>
      </c>
      <c r="BJ15" s="212">
        <f t="shared" si="25"/>
        <v>0</v>
      </c>
      <c r="BK15" s="212">
        <f t="shared" ca="1" si="25"/>
        <v>333.4287198713738</v>
      </c>
      <c r="BL15" s="212">
        <f t="shared" ref="BL15:CM15" ca="1" si="26">IF(BL154=2,BL47,0)</f>
        <v>334.2622916710522</v>
      </c>
      <c r="BM15" s="212">
        <f t="shared" ca="1" si="26"/>
        <v>335.09794740022983</v>
      </c>
      <c r="BN15" s="212">
        <f t="shared" ca="1" si="26"/>
        <v>335.93569226873041</v>
      </c>
      <c r="BO15" s="212">
        <f t="shared" ca="1" si="26"/>
        <v>336.77553149940223</v>
      </c>
      <c r="BP15" s="212">
        <f t="shared" ca="1" si="26"/>
        <v>337.61747032815072</v>
      </c>
      <c r="BQ15" s="212">
        <f t="shared" ca="1" si="26"/>
        <v>338.46151400397105</v>
      </c>
      <c r="BR15" s="212">
        <f t="shared" ca="1" si="26"/>
        <v>339.30766778898095</v>
      </c>
      <c r="BS15" s="212">
        <f t="shared" si="26"/>
        <v>0</v>
      </c>
      <c r="BT15" s="212">
        <f t="shared" si="26"/>
        <v>0</v>
      </c>
      <c r="BU15" s="212">
        <f t="shared" si="26"/>
        <v>0</v>
      </c>
      <c r="BV15" s="212">
        <f t="shared" si="26"/>
        <v>0</v>
      </c>
      <c r="BW15" s="212">
        <f t="shared" ca="1" si="26"/>
        <v>343.57027344870716</v>
      </c>
      <c r="BX15" s="212">
        <f t="shared" ca="1" si="26"/>
        <v>344.4291991323289</v>
      </c>
      <c r="BY15" s="212">
        <f t="shared" ca="1" si="26"/>
        <v>345.29027213015974</v>
      </c>
      <c r="BZ15" s="212">
        <f t="shared" ca="1" si="26"/>
        <v>346.15349781048513</v>
      </c>
      <c r="CA15" s="212">
        <f t="shared" ca="1" si="26"/>
        <v>347.01888155501132</v>
      </c>
      <c r="CB15" s="212">
        <f t="shared" ca="1" si="26"/>
        <v>347.88642875889883</v>
      </c>
      <c r="CC15" s="212">
        <f t="shared" ca="1" si="26"/>
        <v>348.75614483079607</v>
      </c>
      <c r="CD15" s="212">
        <f t="shared" ca="1" si="26"/>
        <v>349.62803519287303</v>
      </c>
      <c r="CE15" s="212">
        <f t="shared" si="26"/>
        <v>0</v>
      </c>
      <c r="CF15" s="212">
        <f t="shared" si="26"/>
        <v>0</v>
      </c>
      <c r="CG15" s="212">
        <f t="shared" si="26"/>
        <v>0</v>
      </c>
      <c r="CH15" s="212">
        <f t="shared" si="26"/>
        <v>0</v>
      </c>
      <c r="CI15" s="212">
        <f t="shared" ca="1" si="26"/>
        <v>354.02029208268476</v>
      </c>
      <c r="CJ15" s="212">
        <f t="shared" ca="1" si="26"/>
        <v>354.90534281289143</v>
      </c>
      <c r="CK15" s="212">
        <f t="shared" ca="1" si="26"/>
        <v>355.79260616992366</v>
      </c>
      <c r="CL15" s="212">
        <f t="shared" ca="1" si="26"/>
        <v>356.68208768534845</v>
      </c>
      <c r="CM15" s="212">
        <f t="shared" ca="1" si="26"/>
        <v>357.5737929045618</v>
      </c>
    </row>
    <row r="16" spans="2:91" x14ac:dyDescent="0.2">
      <c r="B16" s="90" t="str">
        <f>Inputs!FH13</f>
        <v>SMM</v>
      </c>
      <c r="C16" s="19" t="str">
        <f>Inputs!$J$16</f>
        <v>EUR</v>
      </c>
      <c r="D16" s="19" t="s">
        <v>19</v>
      </c>
      <c r="E16" s="176">
        <f t="shared" ca="1" si="16"/>
        <v>3355.3228702498268</v>
      </c>
      <c r="F16" s="176">
        <f t="shared" ca="1" si="16"/>
        <v>6961.6003124548861</v>
      </c>
      <c r="G16" s="176">
        <f t="shared" ca="1" si="16"/>
        <v>7274.9927836316774</v>
      </c>
      <c r="H16" s="176">
        <f t="shared" ca="1" si="16"/>
        <v>7571.3872143671742</v>
      </c>
      <c r="I16" s="176">
        <f t="shared" ca="1" si="16"/>
        <v>7879.8572115236675</v>
      </c>
      <c r="K16" s="176">
        <f t="shared" si="17"/>
        <v>0</v>
      </c>
      <c r="L16" s="176">
        <f t="shared" si="17"/>
        <v>0</v>
      </c>
      <c r="M16" s="176">
        <f t="shared" ca="1" si="17"/>
        <v>832.56563514034963</v>
      </c>
      <c r="N16" s="176">
        <f t="shared" ca="1" si="17"/>
        <v>2522.7572351094773</v>
      </c>
      <c r="O16" s="176">
        <f t="shared" ca="1" si="17"/>
        <v>2556.5366649277939</v>
      </c>
      <c r="P16" s="176">
        <f t="shared" si="17"/>
        <v>0</v>
      </c>
      <c r="Q16" s="176">
        <f t="shared" ca="1" si="17"/>
        <v>1751.0433902415789</v>
      </c>
      <c r="R16" s="176">
        <f t="shared" ca="1" si="17"/>
        <v>2654.0202572855137</v>
      </c>
      <c r="S16" s="176">
        <f t="shared" ca="1" si="17"/>
        <v>2682.869920295368</v>
      </c>
      <c r="T16" s="176">
        <f t="shared" si="17"/>
        <v>0</v>
      </c>
      <c r="U16" s="176">
        <f t="shared" ca="1" si="18"/>
        <v>1827.6853088845874</v>
      </c>
      <c r="V16" s="176">
        <f t="shared" ca="1" si="18"/>
        <v>2764.4375544517216</v>
      </c>
      <c r="W16" s="176">
        <f t="shared" ca="1" si="18"/>
        <v>2792.1741803012974</v>
      </c>
      <c r="X16" s="176">
        <f t="shared" si="18"/>
        <v>0</v>
      </c>
      <c r="Y16" s="176">
        <f t="shared" ca="1" si="18"/>
        <v>1902.1480283403796</v>
      </c>
      <c r="Z16" s="176">
        <f t="shared" ca="1" si="18"/>
        <v>2877.065005725497</v>
      </c>
      <c r="AA16" s="176">
        <f t="shared" ca="1" si="18"/>
        <v>2905.9316645075733</v>
      </c>
      <c r="AB16" s="176">
        <f t="shared" si="18"/>
        <v>0</v>
      </c>
      <c r="AC16" s="176">
        <f t="shared" ca="1" si="18"/>
        <v>1979.6444738768041</v>
      </c>
      <c r="AD16" s="176">
        <f t="shared" ca="1" si="18"/>
        <v>2994.2810731392901</v>
      </c>
      <c r="AF16" s="212">
        <f t="shared" ref="AF16:BK16" si="27">IF(AF155=2,AF48,0)</f>
        <v>0</v>
      </c>
      <c r="AG16" s="212">
        <f t="shared" si="27"/>
        <v>0</v>
      </c>
      <c r="AH16" s="212">
        <f t="shared" si="27"/>
        <v>0</v>
      </c>
      <c r="AI16" s="212">
        <f t="shared" si="27"/>
        <v>0</v>
      </c>
      <c r="AJ16" s="212">
        <f t="shared" si="27"/>
        <v>0</v>
      </c>
      <c r="AK16" s="212">
        <f t="shared" si="27"/>
        <v>0</v>
      </c>
      <c r="AL16" s="212">
        <f t="shared" si="27"/>
        <v>0</v>
      </c>
      <c r="AM16" s="212">
        <f t="shared" si="27"/>
        <v>0</v>
      </c>
      <c r="AN16" s="212">
        <f t="shared" ca="1" si="27"/>
        <v>832.56563514034963</v>
      </c>
      <c r="AO16" s="212">
        <f t="shared" ca="1" si="27"/>
        <v>836.72846331605126</v>
      </c>
      <c r="AP16" s="212">
        <f t="shared" ca="1" si="27"/>
        <v>840.91210563263144</v>
      </c>
      <c r="AQ16" s="212">
        <f t="shared" ca="1" si="27"/>
        <v>845.11666616079447</v>
      </c>
      <c r="AR16" s="212">
        <f t="shared" ca="1" si="27"/>
        <v>848.63798560313114</v>
      </c>
      <c r="AS16" s="212">
        <f t="shared" ca="1" si="27"/>
        <v>852.1739772098108</v>
      </c>
      <c r="AT16" s="212">
        <f t="shared" ca="1" si="27"/>
        <v>855.72470211485165</v>
      </c>
      <c r="AU16" s="212">
        <f t="shared" si="27"/>
        <v>0</v>
      </c>
      <c r="AV16" s="212">
        <f t="shared" si="27"/>
        <v>0</v>
      </c>
      <c r="AW16" s="212">
        <f t="shared" si="27"/>
        <v>0</v>
      </c>
      <c r="AX16" s="212">
        <f t="shared" si="27"/>
        <v>0</v>
      </c>
      <c r="AY16" s="212">
        <f t="shared" ca="1" si="27"/>
        <v>873.70148369642186</v>
      </c>
      <c r="AZ16" s="212">
        <f t="shared" ca="1" si="27"/>
        <v>877.34190654515692</v>
      </c>
      <c r="BA16" s="212">
        <f t="shared" ca="1" si="27"/>
        <v>880.99749782242839</v>
      </c>
      <c r="BB16" s="212">
        <f t="shared" ca="1" si="27"/>
        <v>884.66832073002183</v>
      </c>
      <c r="BC16" s="212">
        <f t="shared" ca="1" si="27"/>
        <v>888.3544387330636</v>
      </c>
      <c r="BD16" s="212">
        <f t="shared" ca="1" si="27"/>
        <v>891.31562019550722</v>
      </c>
      <c r="BE16" s="212">
        <f t="shared" ca="1" si="27"/>
        <v>894.28667226282562</v>
      </c>
      <c r="BF16" s="212">
        <f t="shared" ca="1" si="27"/>
        <v>897.26762783703509</v>
      </c>
      <c r="BG16" s="212">
        <f t="shared" si="27"/>
        <v>0</v>
      </c>
      <c r="BH16" s="212">
        <f t="shared" si="27"/>
        <v>0</v>
      </c>
      <c r="BI16" s="212">
        <f t="shared" si="27"/>
        <v>0</v>
      </c>
      <c r="BJ16" s="212">
        <f t="shared" si="27"/>
        <v>0</v>
      </c>
      <c r="BK16" s="212">
        <f t="shared" ca="1" si="27"/>
        <v>912.32211757966081</v>
      </c>
      <c r="BL16" s="212">
        <f t="shared" ref="BL16:CM16" ca="1" si="28">IF(BL155=2,BL48,0)</f>
        <v>915.36319130492643</v>
      </c>
      <c r="BM16" s="212">
        <f t="shared" ca="1" si="28"/>
        <v>918.41440194260963</v>
      </c>
      <c r="BN16" s="212">
        <f t="shared" ca="1" si="28"/>
        <v>921.47578328241843</v>
      </c>
      <c r="BO16" s="212">
        <f t="shared" ca="1" si="28"/>
        <v>924.54736922669326</v>
      </c>
      <c r="BP16" s="212">
        <f t="shared" ca="1" si="28"/>
        <v>927.62919379078232</v>
      </c>
      <c r="BQ16" s="212">
        <f t="shared" ca="1" si="28"/>
        <v>930.72129110341837</v>
      </c>
      <c r="BR16" s="212">
        <f t="shared" ca="1" si="28"/>
        <v>933.82369540709647</v>
      </c>
      <c r="BS16" s="212">
        <f t="shared" si="28"/>
        <v>0</v>
      </c>
      <c r="BT16" s="212">
        <f t="shared" si="28"/>
        <v>0</v>
      </c>
      <c r="BU16" s="212">
        <f t="shared" si="28"/>
        <v>0</v>
      </c>
      <c r="BV16" s="212">
        <f t="shared" si="28"/>
        <v>0</v>
      </c>
      <c r="BW16" s="212">
        <f t="shared" ca="1" si="28"/>
        <v>949.49152828970693</v>
      </c>
      <c r="BX16" s="212">
        <f t="shared" ca="1" si="28"/>
        <v>952.65650005067266</v>
      </c>
      <c r="BY16" s="212">
        <f t="shared" ca="1" si="28"/>
        <v>955.83202171750827</v>
      </c>
      <c r="BZ16" s="212">
        <f t="shared" ca="1" si="28"/>
        <v>959.01812845656673</v>
      </c>
      <c r="CA16" s="212">
        <f t="shared" ca="1" si="28"/>
        <v>962.21485555142203</v>
      </c>
      <c r="CB16" s="212">
        <f t="shared" ca="1" si="28"/>
        <v>965.42223840326017</v>
      </c>
      <c r="CC16" s="212">
        <f t="shared" ca="1" si="28"/>
        <v>968.64031253127109</v>
      </c>
      <c r="CD16" s="212">
        <f t="shared" ca="1" si="28"/>
        <v>971.86911357304211</v>
      </c>
      <c r="CE16" s="212">
        <f t="shared" si="28"/>
        <v>0</v>
      </c>
      <c r="CF16" s="212">
        <f t="shared" si="28"/>
        <v>0</v>
      </c>
      <c r="CG16" s="212">
        <f t="shared" si="28"/>
        <v>0</v>
      </c>
      <c r="CH16" s="212">
        <f t="shared" si="28"/>
        <v>0</v>
      </c>
      <c r="CI16" s="212">
        <f t="shared" ca="1" si="28"/>
        <v>988.17527814149958</v>
      </c>
      <c r="CJ16" s="212">
        <f t="shared" ca="1" si="28"/>
        <v>991.46919573530465</v>
      </c>
      <c r="CK16" s="212">
        <f t="shared" ca="1" si="28"/>
        <v>994.77409305442245</v>
      </c>
      <c r="CL16" s="212">
        <f t="shared" ca="1" si="28"/>
        <v>998.09000669793727</v>
      </c>
      <c r="CM16" s="212">
        <f t="shared" ca="1" si="28"/>
        <v>1001.4169733869305</v>
      </c>
    </row>
    <row r="17" spans="2:91" x14ac:dyDescent="0.2">
      <c r="B17" s="90">
        <f>Inputs!FH14</f>
        <v>0</v>
      </c>
      <c r="C17" s="19" t="str">
        <f>Inputs!$J$16</f>
        <v>EUR</v>
      </c>
      <c r="D17" s="19" t="s">
        <v>19</v>
      </c>
      <c r="E17" s="176">
        <f t="shared" si="16"/>
        <v>0</v>
      </c>
      <c r="F17" s="176">
        <f t="shared" si="16"/>
        <v>0</v>
      </c>
      <c r="G17" s="176">
        <f t="shared" si="16"/>
        <v>0</v>
      </c>
      <c r="H17" s="176">
        <f t="shared" si="16"/>
        <v>0</v>
      </c>
      <c r="I17" s="176">
        <f t="shared" si="16"/>
        <v>0</v>
      </c>
      <c r="K17" s="176">
        <f t="shared" si="17"/>
        <v>0</v>
      </c>
      <c r="L17" s="176">
        <f t="shared" si="17"/>
        <v>0</v>
      </c>
      <c r="M17" s="176">
        <f t="shared" si="17"/>
        <v>0</v>
      </c>
      <c r="N17" s="176">
        <f t="shared" si="17"/>
        <v>0</v>
      </c>
      <c r="O17" s="176">
        <f t="shared" si="17"/>
        <v>0</v>
      </c>
      <c r="P17" s="176">
        <f t="shared" si="17"/>
        <v>0</v>
      </c>
      <c r="Q17" s="176">
        <f t="shared" si="17"/>
        <v>0</v>
      </c>
      <c r="R17" s="176">
        <f t="shared" si="17"/>
        <v>0</v>
      </c>
      <c r="S17" s="176">
        <f t="shared" si="17"/>
        <v>0</v>
      </c>
      <c r="T17" s="176">
        <f t="shared" si="17"/>
        <v>0</v>
      </c>
      <c r="U17" s="176">
        <f t="shared" si="18"/>
        <v>0</v>
      </c>
      <c r="V17" s="176">
        <f t="shared" si="18"/>
        <v>0</v>
      </c>
      <c r="W17" s="176">
        <f t="shared" si="18"/>
        <v>0</v>
      </c>
      <c r="X17" s="176">
        <f t="shared" si="18"/>
        <v>0</v>
      </c>
      <c r="Y17" s="176">
        <f t="shared" si="18"/>
        <v>0</v>
      </c>
      <c r="Z17" s="176">
        <f t="shared" si="18"/>
        <v>0</v>
      </c>
      <c r="AA17" s="176">
        <f t="shared" si="18"/>
        <v>0</v>
      </c>
      <c r="AB17" s="176">
        <f t="shared" si="18"/>
        <v>0</v>
      </c>
      <c r="AC17" s="176">
        <f t="shared" si="18"/>
        <v>0</v>
      </c>
      <c r="AD17" s="176">
        <f t="shared" si="18"/>
        <v>0</v>
      </c>
      <c r="AF17" s="212">
        <f t="shared" ref="AF17:BK17" si="29">IF(AF156=2,AF49,0)</f>
        <v>0</v>
      </c>
      <c r="AG17" s="212">
        <f t="shared" si="29"/>
        <v>0</v>
      </c>
      <c r="AH17" s="212">
        <f t="shared" si="29"/>
        <v>0</v>
      </c>
      <c r="AI17" s="212">
        <f t="shared" si="29"/>
        <v>0</v>
      </c>
      <c r="AJ17" s="212">
        <f t="shared" si="29"/>
        <v>0</v>
      </c>
      <c r="AK17" s="212">
        <f t="shared" si="29"/>
        <v>0</v>
      </c>
      <c r="AL17" s="212">
        <f t="shared" si="29"/>
        <v>0</v>
      </c>
      <c r="AM17" s="212">
        <f t="shared" si="29"/>
        <v>0</v>
      </c>
      <c r="AN17" s="212">
        <f t="shared" si="29"/>
        <v>0</v>
      </c>
      <c r="AO17" s="212">
        <f t="shared" si="29"/>
        <v>0</v>
      </c>
      <c r="AP17" s="212">
        <f t="shared" si="29"/>
        <v>0</v>
      </c>
      <c r="AQ17" s="212">
        <f t="shared" si="29"/>
        <v>0</v>
      </c>
      <c r="AR17" s="212">
        <f t="shared" si="29"/>
        <v>0</v>
      </c>
      <c r="AS17" s="212">
        <f t="shared" si="29"/>
        <v>0</v>
      </c>
      <c r="AT17" s="212">
        <f t="shared" si="29"/>
        <v>0</v>
      </c>
      <c r="AU17" s="212">
        <f t="shared" si="29"/>
        <v>0</v>
      </c>
      <c r="AV17" s="212">
        <f t="shared" si="29"/>
        <v>0</v>
      </c>
      <c r="AW17" s="212">
        <f t="shared" si="29"/>
        <v>0</v>
      </c>
      <c r="AX17" s="212">
        <f t="shared" si="29"/>
        <v>0</v>
      </c>
      <c r="AY17" s="212">
        <f t="shared" si="29"/>
        <v>0</v>
      </c>
      <c r="AZ17" s="212">
        <f t="shared" si="29"/>
        <v>0</v>
      </c>
      <c r="BA17" s="212">
        <f t="shared" si="29"/>
        <v>0</v>
      </c>
      <c r="BB17" s="212">
        <f t="shared" si="29"/>
        <v>0</v>
      </c>
      <c r="BC17" s="212">
        <f t="shared" si="29"/>
        <v>0</v>
      </c>
      <c r="BD17" s="212">
        <f t="shared" si="29"/>
        <v>0</v>
      </c>
      <c r="BE17" s="212">
        <f t="shared" si="29"/>
        <v>0</v>
      </c>
      <c r="BF17" s="212">
        <f t="shared" si="29"/>
        <v>0</v>
      </c>
      <c r="BG17" s="212">
        <f t="shared" si="29"/>
        <v>0</v>
      </c>
      <c r="BH17" s="212">
        <f t="shared" si="29"/>
        <v>0</v>
      </c>
      <c r="BI17" s="212">
        <f t="shared" si="29"/>
        <v>0</v>
      </c>
      <c r="BJ17" s="212">
        <f t="shared" si="29"/>
        <v>0</v>
      </c>
      <c r="BK17" s="212">
        <f t="shared" si="29"/>
        <v>0</v>
      </c>
      <c r="BL17" s="212">
        <f t="shared" ref="BL17:CM17" si="30">IF(BL156=2,BL49,0)</f>
        <v>0</v>
      </c>
      <c r="BM17" s="212">
        <f t="shared" si="30"/>
        <v>0</v>
      </c>
      <c r="BN17" s="212">
        <f t="shared" si="30"/>
        <v>0</v>
      </c>
      <c r="BO17" s="212">
        <f t="shared" si="30"/>
        <v>0</v>
      </c>
      <c r="BP17" s="212">
        <f t="shared" si="30"/>
        <v>0</v>
      </c>
      <c r="BQ17" s="212">
        <f t="shared" si="30"/>
        <v>0</v>
      </c>
      <c r="BR17" s="212">
        <f t="shared" si="30"/>
        <v>0</v>
      </c>
      <c r="BS17" s="212">
        <f t="shared" si="30"/>
        <v>0</v>
      </c>
      <c r="BT17" s="212">
        <f t="shared" si="30"/>
        <v>0</v>
      </c>
      <c r="BU17" s="212">
        <f t="shared" si="30"/>
        <v>0</v>
      </c>
      <c r="BV17" s="212">
        <f t="shared" si="30"/>
        <v>0</v>
      </c>
      <c r="BW17" s="212">
        <f t="shared" si="30"/>
        <v>0</v>
      </c>
      <c r="BX17" s="212">
        <f t="shared" si="30"/>
        <v>0</v>
      </c>
      <c r="BY17" s="212">
        <f t="shared" si="30"/>
        <v>0</v>
      </c>
      <c r="BZ17" s="212">
        <f t="shared" si="30"/>
        <v>0</v>
      </c>
      <c r="CA17" s="212">
        <f t="shared" si="30"/>
        <v>0</v>
      </c>
      <c r="CB17" s="212">
        <f t="shared" si="30"/>
        <v>0</v>
      </c>
      <c r="CC17" s="212">
        <f t="shared" si="30"/>
        <v>0</v>
      </c>
      <c r="CD17" s="212">
        <f t="shared" si="30"/>
        <v>0</v>
      </c>
      <c r="CE17" s="212">
        <f t="shared" si="30"/>
        <v>0</v>
      </c>
      <c r="CF17" s="212">
        <f t="shared" si="30"/>
        <v>0</v>
      </c>
      <c r="CG17" s="212">
        <f t="shared" si="30"/>
        <v>0</v>
      </c>
      <c r="CH17" s="212">
        <f t="shared" si="30"/>
        <v>0</v>
      </c>
      <c r="CI17" s="212">
        <f t="shared" si="30"/>
        <v>0</v>
      </c>
      <c r="CJ17" s="212">
        <f t="shared" si="30"/>
        <v>0</v>
      </c>
      <c r="CK17" s="212">
        <f t="shared" si="30"/>
        <v>0</v>
      </c>
      <c r="CL17" s="212">
        <f t="shared" si="30"/>
        <v>0</v>
      </c>
      <c r="CM17" s="212">
        <f t="shared" si="30"/>
        <v>0</v>
      </c>
    </row>
    <row r="18" spans="2:91" x14ac:dyDescent="0.2">
      <c r="B18" s="90">
        <f>Inputs!FH15</f>
        <v>0</v>
      </c>
      <c r="C18" s="19" t="str">
        <f>Inputs!$J$16</f>
        <v>EUR</v>
      </c>
      <c r="D18" s="19" t="s">
        <v>19</v>
      </c>
      <c r="E18" s="176">
        <f t="shared" si="16"/>
        <v>0</v>
      </c>
      <c r="F18" s="176">
        <f t="shared" si="16"/>
        <v>0</v>
      </c>
      <c r="G18" s="176">
        <f t="shared" si="16"/>
        <v>0</v>
      </c>
      <c r="H18" s="176">
        <f t="shared" si="16"/>
        <v>0</v>
      </c>
      <c r="I18" s="176">
        <f t="shared" si="16"/>
        <v>0</v>
      </c>
      <c r="K18" s="176">
        <f t="shared" si="17"/>
        <v>0</v>
      </c>
      <c r="L18" s="176">
        <f t="shared" si="17"/>
        <v>0</v>
      </c>
      <c r="M18" s="176">
        <f t="shared" si="17"/>
        <v>0</v>
      </c>
      <c r="N18" s="176">
        <f t="shared" si="17"/>
        <v>0</v>
      </c>
      <c r="O18" s="176">
        <f t="shared" si="17"/>
        <v>0</v>
      </c>
      <c r="P18" s="176">
        <f t="shared" si="17"/>
        <v>0</v>
      </c>
      <c r="Q18" s="176">
        <f t="shared" si="17"/>
        <v>0</v>
      </c>
      <c r="R18" s="176">
        <f t="shared" si="17"/>
        <v>0</v>
      </c>
      <c r="S18" s="176">
        <f t="shared" si="17"/>
        <v>0</v>
      </c>
      <c r="T18" s="176">
        <f t="shared" si="17"/>
        <v>0</v>
      </c>
      <c r="U18" s="176">
        <f t="shared" si="18"/>
        <v>0</v>
      </c>
      <c r="V18" s="176">
        <f t="shared" si="18"/>
        <v>0</v>
      </c>
      <c r="W18" s="176">
        <f t="shared" si="18"/>
        <v>0</v>
      </c>
      <c r="X18" s="176">
        <f t="shared" si="18"/>
        <v>0</v>
      </c>
      <c r="Y18" s="176">
        <f t="shared" si="18"/>
        <v>0</v>
      </c>
      <c r="Z18" s="176">
        <f t="shared" si="18"/>
        <v>0</v>
      </c>
      <c r="AA18" s="176">
        <f t="shared" si="18"/>
        <v>0</v>
      </c>
      <c r="AB18" s="176">
        <f t="shared" si="18"/>
        <v>0</v>
      </c>
      <c r="AC18" s="176">
        <f t="shared" si="18"/>
        <v>0</v>
      </c>
      <c r="AD18" s="176">
        <f t="shared" si="18"/>
        <v>0</v>
      </c>
      <c r="AF18" s="212">
        <f t="shared" ref="AF18:BK18" si="31">IF(AF157=2,AF50,0)</f>
        <v>0</v>
      </c>
      <c r="AG18" s="212">
        <f t="shared" si="31"/>
        <v>0</v>
      </c>
      <c r="AH18" s="212">
        <f t="shared" si="31"/>
        <v>0</v>
      </c>
      <c r="AI18" s="212">
        <f t="shared" si="31"/>
        <v>0</v>
      </c>
      <c r="AJ18" s="212">
        <f t="shared" si="31"/>
        <v>0</v>
      </c>
      <c r="AK18" s="212">
        <f t="shared" si="31"/>
        <v>0</v>
      </c>
      <c r="AL18" s="212">
        <f t="shared" si="31"/>
        <v>0</v>
      </c>
      <c r="AM18" s="212">
        <f t="shared" si="31"/>
        <v>0</v>
      </c>
      <c r="AN18" s="212">
        <f t="shared" si="31"/>
        <v>0</v>
      </c>
      <c r="AO18" s="212">
        <f t="shared" si="31"/>
        <v>0</v>
      </c>
      <c r="AP18" s="212">
        <f t="shared" si="31"/>
        <v>0</v>
      </c>
      <c r="AQ18" s="212">
        <f t="shared" si="31"/>
        <v>0</v>
      </c>
      <c r="AR18" s="212">
        <f t="shared" si="31"/>
        <v>0</v>
      </c>
      <c r="AS18" s="212">
        <f t="shared" si="31"/>
        <v>0</v>
      </c>
      <c r="AT18" s="212">
        <f t="shared" si="31"/>
        <v>0</v>
      </c>
      <c r="AU18" s="212">
        <f t="shared" si="31"/>
        <v>0</v>
      </c>
      <c r="AV18" s="212">
        <f t="shared" si="31"/>
        <v>0</v>
      </c>
      <c r="AW18" s="212">
        <f t="shared" si="31"/>
        <v>0</v>
      </c>
      <c r="AX18" s="212">
        <f t="shared" si="31"/>
        <v>0</v>
      </c>
      <c r="AY18" s="212">
        <f t="shared" si="31"/>
        <v>0</v>
      </c>
      <c r="AZ18" s="212">
        <f t="shared" si="31"/>
        <v>0</v>
      </c>
      <c r="BA18" s="212">
        <f t="shared" si="31"/>
        <v>0</v>
      </c>
      <c r="BB18" s="212">
        <f t="shared" si="31"/>
        <v>0</v>
      </c>
      <c r="BC18" s="212">
        <f t="shared" si="31"/>
        <v>0</v>
      </c>
      <c r="BD18" s="212">
        <f t="shared" si="31"/>
        <v>0</v>
      </c>
      <c r="BE18" s="212">
        <f t="shared" si="31"/>
        <v>0</v>
      </c>
      <c r="BF18" s="212">
        <f t="shared" si="31"/>
        <v>0</v>
      </c>
      <c r="BG18" s="212">
        <f t="shared" si="31"/>
        <v>0</v>
      </c>
      <c r="BH18" s="212">
        <f t="shared" si="31"/>
        <v>0</v>
      </c>
      <c r="BI18" s="212">
        <f t="shared" si="31"/>
        <v>0</v>
      </c>
      <c r="BJ18" s="212">
        <f t="shared" si="31"/>
        <v>0</v>
      </c>
      <c r="BK18" s="212">
        <f t="shared" si="31"/>
        <v>0</v>
      </c>
      <c r="BL18" s="212">
        <f t="shared" ref="BL18:CM18" si="32">IF(BL157=2,BL50,0)</f>
        <v>0</v>
      </c>
      <c r="BM18" s="212">
        <f t="shared" si="32"/>
        <v>0</v>
      </c>
      <c r="BN18" s="212">
        <f t="shared" si="32"/>
        <v>0</v>
      </c>
      <c r="BO18" s="212">
        <f t="shared" si="32"/>
        <v>0</v>
      </c>
      <c r="BP18" s="212">
        <f t="shared" si="32"/>
        <v>0</v>
      </c>
      <c r="BQ18" s="212">
        <f t="shared" si="32"/>
        <v>0</v>
      </c>
      <c r="BR18" s="212">
        <f t="shared" si="32"/>
        <v>0</v>
      </c>
      <c r="BS18" s="212">
        <f t="shared" si="32"/>
        <v>0</v>
      </c>
      <c r="BT18" s="212">
        <f t="shared" si="32"/>
        <v>0</v>
      </c>
      <c r="BU18" s="212">
        <f t="shared" si="32"/>
        <v>0</v>
      </c>
      <c r="BV18" s="212">
        <f t="shared" si="32"/>
        <v>0</v>
      </c>
      <c r="BW18" s="212">
        <f t="shared" si="32"/>
        <v>0</v>
      </c>
      <c r="BX18" s="212">
        <f t="shared" si="32"/>
        <v>0</v>
      </c>
      <c r="BY18" s="212">
        <f t="shared" si="32"/>
        <v>0</v>
      </c>
      <c r="BZ18" s="212">
        <f t="shared" si="32"/>
        <v>0</v>
      </c>
      <c r="CA18" s="212">
        <f t="shared" si="32"/>
        <v>0</v>
      </c>
      <c r="CB18" s="212">
        <f t="shared" si="32"/>
        <v>0</v>
      </c>
      <c r="CC18" s="212">
        <f t="shared" si="32"/>
        <v>0</v>
      </c>
      <c r="CD18" s="212">
        <f t="shared" si="32"/>
        <v>0</v>
      </c>
      <c r="CE18" s="212">
        <f t="shared" si="32"/>
        <v>0</v>
      </c>
      <c r="CF18" s="212">
        <f t="shared" si="32"/>
        <v>0</v>
      </c>
      <c r="CG18" s="212">
        <f t="shared" si="32"/>
        <v>0</v>
      </c>
      <c r="CH18" s="212">
        <f t="shared" si="32"/>
        <v>0</v>
      </c>
      <c r="CI18" s="212">
        <f t="shared" si="32"/>
        <v>0</v>
      </c>
      <c r="CJ18" s="212">
        <f t="shared" si="32"/>
        <v>0</v>
      </c>
      <c r="CK18" s="212">
        <f t="shared" si="32"/>
        <v>0</v>
      </c>
      <c r="CL18" s="212">
        <f t="shared" si="32"/>
        <v>0</v>
      </c>
      <c r="CM18" s="212">
        <f t="shared" si="32"/>
        <v>0</v>
      </c>
    </row>
    <row r="19" spans="2:91" x14ac:dyDescent="0.2">
      <c r="B19" s="90">
        <f>Inputs!FH16</f>
        <v>0</v>
      </c>
      <c r="C19" s="19" t="str">
        <f>Inputs!$J$16</f>
        <v>EUR</v>
      </c>
      <c r="D19" s="19" t="s">
        <v>19</v>
      </c>
      <c r="E19" s="176">
        <f t="shared" si="16"/>
        <v>0</v>
      </c>
      <c r="F19" s="176">
        <f t="shared" si="16"/>
        <v>0</v>
      </c>
      <c r="G19" s="176">
        <f t="shared" si="16"/>
        <v>0</v>
      </c>
      <c r="H19" s="176">
        <f t="shared" si="16"/>
        <v>0</v>
      </c>
      <c r="I19" s="176">
        <f t="shared" si="16"/>
        <v>0</v>
      </c>
      <c r="K19" s="176">
        <f t="shared" si="17"/>
        <v>0</v>
      </c>
      <c r="L19" s="176">
        <f t="shared" si="17"/>
        <v>0</v>
      </c>
      <c r="M19" s="176">
        <f t="shared" si="17"/>
        <v>0</v>
      </c>
      <c r="N19" s="176">
        <f t="shared" si="17"/>
        <v>0</v>
      </c>
      <c r="O19" s="176">
        <f t="shared" si="17"/>
        <v>0</v>
      </c>
      <c r="P19" s="176">
        <f t="shared" si="17"/>
        <v>0</v>
      </c>
      <c r="Q19" s="176">
        <f t="shared" si="17"/>
        <v>0</v>
      </c>
      <c r="R19" s="176">
        <f t="shared" si="17"/>
        <v>0</v>
      </c>
      <c r="S19" s="176">
        <f t="shared" si="17"/>
        <v>0</v>
      </c>
      <c r="T19" s="176">
        <f t="shared" si="17"/>
        <v>0</v>
      </c>
      <c r="U19" s="176">
        <f t="shared" si="18"/>
        <v>0</v>
      </c>
      <c r="V19" s="176">
        <f t="shared" si="18"/>
        <v>0</v>
      </c>
      <c r="W19" s="176">
        <f t="shared" si="18"/>
        <v>0</v>
      </c>
      <c r="X19" s="176">
        <f t="shared" si="18"/>
        <v>0</v>
      </c>
      <c r="Y19" s="176">
        <f t="shared" si="18"/>
        <v>0</v>
      </c>
      <c r="Z19" s="176">
        <f t="shared" si="18"/>
        <v>0</v>
      </c>
      <c r="AA19" s="176">
        <f t="shared" si="18"/>
        <v>0</v>
      </c>
      <c r="AB19" s="176">
        <f t="shared" si="18"/>
        <v>0</v>
      </c>
      <c r="AC19" s="176">
        <f t="shared" si="18"/>
        <v>0</v>
      </c>
      <c r="AD19" s="176">
        <f t="shared" si="18"/>
        <v>0</v>
      </c>
      <c r="AF19" s="212">
        <f t="shared" ref="AF19:BK19" si="33">IF(AF158=2,AF51,0)</f>
        <v>0</v>
      </c>
      <c r="AG19" s="212">
        <f t="shared" si="33"/>
        <v>0</v>
      </c>
      <c r="AH19" s="212">
        <f t="shared" si="33"/>
        <v>0</v>
      </c>
      <c r="AI19" s="212">
        <f t="shared" si="33"/>
        <v>0</v>
      </c>
      <c r="AJ19" s="212">
        <f t="shared" si="33"/>
        <v>0</v>
      </c>
      <c r="AK19" s="212">
        <f t="shared" si="33"/>
        <v>0</v>
      </c>
      <c r="AL19" s="212">
        <f t="shared" si="33"/>
        <v>0</v>
      </c>
      <c r="AM19" s="212">
        <f t="shared" si="33"/>
        <v>0</v>
      </c>
      <c r="AN19" s="212">
        <f t="shared" si="33"/>
        <v>0</v>
      </c>
      <c r="AO19" s="212">
        <f t="shared" si="33"/>
        <v>0</v>
      </c>
      <c r="AP19" s="212">
        <f t="shared" si="33"/>
        <v>0</v>
      </c>
      <c r="AQ19" s="212">
        <f t="shared" si="33"/>
        <v>0</v>
      </c>
      <c r="AR19" s="212">
        <f t="shared" si="33"/>
        <v>0</v>
      </c>
      <c r="AS19" s="212">
        <f t="shared" si="33"/>
        <v>0</v>
      </c>
      <c r="AT19" s="212">
        <f t="shared" si="33"/>
        <v>0</v>
      </c>
      <c r="AU19" s="212">
        <f t="shared" si="33"/>
        <v>0</v>
      </c>
      <c r="AV19" s="212">
        <f t="shared" si="33"/>
        <v>0</v>
      </c>
      <c r="AW19" s="212">
        <f t="shared" si="33"/>
        <v>0</v>
      </c>
      <c r="AX19" s="212">
        <f t="shared" si="33"/>
        <v>0</v>
      </c>
      <c r="AY19" s="212">
        <f t="shared" si="33"/>
        <v>0</v>
      </c>
      <c r="AZ19" s="212">
        <f t="shared" si="33"/>
        <v>0</v>
      </c>
      <c r="BA19" s="212">
        <f t="shared" si="33"/>
        <v>0</v>
      </c>
      <c r="BB19" s="212">
        <f t="shared" si="33"/>
        <v>0</v>
      </c>
      <c r="BC19" s="212">
        <f t="shared" si="33"/>
        <v>0</v>
      </c>
      <c r="BD19" s="212">
        <f t="shared" si="33"/>
        <v>0</v>
      </c>
      <c r="BE19" s="212">
        <f t="shared" si="33"/>
        <v>0</v>
      </c>
      <c r="BF19" s="212">
        <f t="shared" si="33"/>
        <v>0</v>
      </c>
      <c r="BG19" s="212">
        <f t="shared" si="33"/>
        <v>0</v>
      </c>
      <c r="BH19" s="212">
        <f t="shared" si="33"/>
        <v>0</v>
      </c>
      <c r="BI19" s="212">
        <f t="shared" si="33"/>
        <v>0</v>
      </c>
      <c r="BJ19" s="212">
        <f t="shared" si="33"/>
        <v>0</v>
      </c>
      <c r="BK19" s="212">
        <f t="shared" si="33"/>
        <v>0</v>
      </c>
      <c r="BL19" s="212">
        <f t="shared" ref="BL19:CM19" si="34">IF(BL158=2,BL51,0)</f>
        <v>0</v>
      </c>
      <c r="BM19" s="212">
        <f t="shared" si="34"/>
        <v>0</v>
      </c>
      <c r="BN19" s="212">
        <f t="shared" si="34"/>
        <v>0</v>
      </c>
      <c r="BO19" s="212">
        <f t="shared" si="34"/>
        <v>0</v>
      </c>
      <c r="BP19" s="212">
        <f t="shared" si="34"/>
        <v>0</v>
      </c>
      <c r="BQ19" s="212">
        <f t="shared" si="34"/>
        <v>0</v>
      </c>
      <c r="BR19" s="212">
        <f t="shared" si="34"/>
        <v>0</v>
      </c>
      <c r="BS19" s="212">
        <f t="shared" si="34"/>
        <v>0</v>
      </c>
      <c r="BT19" s="212">
        <f t="shared" si="34"/>
        <v>0</v>
      </c>
      <c r="BU19" s="212">
        <f t="shared" si="34"/>
        <v>0</v>
      </c>
      <c r="BV19" s="212">
        <f t="shared" si="34"/>
        <v>0</v>
      </c>
      <c r="BW19" s="212">
        <f t="shared" si="34"/>
        <v>0</v>
      </c>
      <c r="BX19" s="212">
        <f t="shared" si="34"/>
        <v>0</v>
      </c>
      <c r="BY19" s="212">
        <f t="shared" si="34"/>
        <v>0</v>
      </c>
      <c r="BZ19" s="212">
        <f t="shared" si="34"/>
        <v>0</v>
      </c>
      <c r="CA19" s="212">
        <f t="shared" si="34"/>
        <v>0</v>
      </c>
      <c r="CB19" s="212">
        <f t="shared" si="34"/>
        <v>0</v>
      </c>
      <c r="CC19" s="212">
        <f t="shared" si="34"/>
        <v>0</v>
      </c>
      <c r="CD19" s="212">
        <f t="shared" si="34"/>
        <v>0</v>
      </c>
      <c r="CE19" s="212">
        <f t="shared" si="34"/>
        <v>0</v>
      </c>
      <c r="CF19" s="212">
        <f t="shared" si="34"/>
        <v>0</v>
      </c>
      <c r="CG19" s="212">
        <f t="shared" si="34"/>
        <v>0</v>
      </c>
      <c r="CH19" s="212">
        <f t="shared" si="34"/>
        <v>0</v>
      </c>
      <c r="CI19" s="212">
        <f t="shared" si="34"/>
        <v>0</v>
      </c>
      <c r="CJ19" s="212">
        <f t="shared" si="34"/>
        <v>0</v>
      </c>
      <c r="CK19" s="212">
        <f t="shared" si="34"/>
        <v>0</v>
      </c>
      <c r="CL19" s="212">
        <f t="shared" si="34"/>
        <v>0</v>
      </c>
      <c r="CM19" s="212">
        <f t="shared" si="34"/>
        <v>0</v>
      </c>
    </row>
    <row r="20" spans="2:91" x14ac:dyDescent="0.2">
      <c r="B20" s="90">
        <f>Inputs!FH17</f>
        <v>0</v>
      </c>
      <c r="C20" s="19" t="str">
        <f>Inputs!$J$16</f>
        <v>EUR</v>
      </c>
      <c r="D20" s="19" t="s">
        <v>19</v>
      </c>
      <c r="E20" s="176">
        <f t="shared" si="16"/>
        <v>0</v>
      </c>
      <c r="F20" s="176">
        <f t="shared" si="16"/>
        <v>0</v>
      </c>
      <c r="G20" s="176">
        <f t="shared" si="16"/>
        <v>0</v>
      </c>
      <c r="H20" s="176">
        <f t="shared" si="16"/>
        <v>0</v>
      </c>
      <c r="I20" s="176">
        <f t="shared" si="16"/>
        <v>0</v>
      </c>
      <c r="K20" s="176">
        <f t="shared" si="17"/>
        <v>0</v>
      </c>
      <c r="L20" s="176">
        <f t="shared" si="17"/>
        <v>0</v>
      </c>
      <c r="M20" s="176">
        <f t="shared" si="17"/>
        <v>0</v>
      </c>
      <c r="N20" s="176">
        <f t="shared" si="17"/>
        <v>0</v>
      </c>
      <c r="O20" s="176">
        <f t="shared" si="17"/>
        <v>0</v>
      </c>
      <c r="P20" s="176">
        <f t="shared" si="17"/>
        <v>0</v>
      </c>
      <c r="Q20" s="176">
        <f t="shared" si="17"/>
        <v>0</v>
      </c>
      <c r="R20" s="176">
        <f t="shared" si="17"/>
        <v>0</v>
      </c>
      <c r="S20" s="176">
        <f t="shared" si="17"/>
        <v>0</v>
      </c>
      <c r="T20" s="176">
        <f t="shared" si="17"/>
        <v>0</v>
      </c>
      <c r="U20" s="176">
        <f t="shared" si="18"/>
        <v>0</v>
      </c>
      <c r="V20" s="176">
        <f t="shared" si="18"/>
        <v>0</v>
      </c>
      <c r="W20" s="176">
        <f t="shared" si="18"/>
        <v>0</v>
      </c>
      <c r="X20" s="176">
        <f t="shared" si="18"/>
        <v>0</v>
      </c>
      <c r="Y20" s="176">
        <f t="shared" si="18"/>
        <v>0</v>
      </c>
      <c r="Z20" s="176">
        <f t="shared" si="18"/>
        <v>0</v>
      </c>
      <c r="AA20" s="176">
        <f t="shared" si="18"/>
        <v>0</v>
      </c>
      <c r="AB20" s="176">
        <f t="shared" si="18"/>
        <v>0</v>
      </c>
      <c r="AC20" s="176">
        <f t="shared" si="18"/>
        <v>0</v>
      </c>
      <c r="AD20" s="176">
        <f t="shared" si="18"/>
        <v>0</v>
      </c>
      <c r="AF20" s="212">
        <f t="shared" ref="AF20:BK20" si="35">IF(AF159=2,AF52,0)</f>
        <v>0</v>
      </c>
      <c r="AG20" s="212">
        <f t="shared" si="35"/>
        <v>0</v>
      </c>
      <c r="AH20" s="212">
        <f t="shared" si="35"/>
        <v>0</v>
      </c>
      <c r="AI20" s="212">
        <f t="shared" si="35"/>
        <v>0</v>
      </c>
      <c r="AJ20" s="212">
        <f t="shared" si="35"/>
        <v>0</v>
      </c>
      <c r="AK20" s="212">
        <f t="shared" si="35"/>
        <v>0</v>
      </c>
      <c r="AL20" s="212">
        <f t="shared" si="35"/>
        <v>0</v>
      </c>
      <c r="AM20" s="212">
        <f t="shared" si="35"/>
        <v>0</v>
      </c>
      <c r="AN20" s="212">
        <f t="shared" si="35"/>
        <v>0</v>
      </c>
      <c r="AO20" s="212">
        <f t="shared" si="35"/>
        <v>0</v>
      </c>
      <c r="AP20" s="212">
        <f t="shared" si="35"/>
        <v>0</v>
      </c>
      <c r="AQ20" s="212">
        <f t="shared" si="35"/>
        <v>0</v>
      </c>
      <c r="AR20" s="212">
        <f t="shared" si="35"/>
        <v>0</v>
      </c>
      <c r="AS20" s="212">
        <f t="shared" si="35"/>
        <v>0</v>
      </c>
      <c r="AT20" s="212">
        <f t="shared" si="35"/>
        <v>0</v>
      </c>
      <c r="AU20" s="212">
        <f t="shared" si="35"/>
        <v>0</v>
      </c>
      <c r="AV20" s="212">
        <f t="shared" si="35"/>
        <v>0</v>
      </c>
      <c r="AW20" s="212">
        <f t="shared" si="35"/>
        <v>0</v>
      </c>
      <c r="AX20" s="212">
        <f t="shared" si="35"/>
        <v>0</v>
      </c>
      <c r="AY20" s="212">
        <f t="shared" si="35"/>
        <v>0</v>
      </c>
      <c r="AZ20" s="212">
        <f t="shared" si="35"/>
        <v>0</v>
      </c>
      <c r="BA20" s="212">
        <f t="shared" si="35"/>
        <v>0</v>
      </c>
      <c r="BB20" s="212">
        <f t="shared" si="35"/>
        <v>0</v>
      </c>
      <c r="BC20" s="212">
        <f t="shared" si="35"/>
        <v>0</v>
      </c>
      <c r="BD20" s="212">
        <f t="shared" si="35"/>
        <v>0</v>
      </c>
      <c r="BE20" s="212">
        <f t="shared" si="35"/>
        <v>0</v>
      </c>
      <c r="BF20" s="212">
        <f t="shared" si="35"/>
        <v>0</v>
      </c>
      <c r="BG20" s="212">
        <f t="shared" si="35"/>
        <v>0</v>
      </c>
      <c r="BH20" s="212">
        <f t="shared" si="35"/>
        <v>0</v>
      </c>
      <c r="BI20" s="212">
        <f t="shared" si="35"/>
        <v>0</v>
      </c>
      <c r="BJ20" s="212">
        <f t="shared" si="35"/>
        <v>0</v>
      </c>
      <c r="BK20" s="212">
        <f t="shared" si="35"/>
        <v>0</v>
      </c>
      <c r="BL20" s="212">
        <f t="shared" ref="BL20:CM20" si="36">IF(BL159=2,BL52,0)</f>
        <v>0</v>
      </c>
      <c r="BM20" s="212">
        <f t="shared" si="36"/>
        <v>0</v>
      </c>
      <c r="BN20" s="212">
        <f t="shared" si="36"/>
        <v>0</v>
      </c>
      <c r="BO20" s="212">
        <f t="shared" si="36"/>
        <v>0</v>
      </c>
      <c r="BP20" s="212">
        <f t="shared" si="36"/>
        <v>0</v>
      </c>
      <c r="BQ20" s="212">
        <f t="shared" si="36"/>
        <v>0</v>
      </c>
      <c r="BR20" s="212">
        <f t="shared" si="36"/>
        <v>0</v>
      </c>
      <c r="BS20" s="212">
        <f t="shared" si="36"/>
        <v>0</v>
      </c>
      <c r="BT20" s="212">
        <f t="shared" si="36"/>
        <v>0</v>
      </c>
      <c r="BU20" s="212">
        <f t="shared" si="36"/>
        <v>0</v>
      </c>
      <c r="BV20" s="212">
        <f t="shared" si="36"/>
        <v>0</v>
      </c>
      <c r="BW20" s="212">
        <f t="shared" si="36"/>
        <v>0</v>
      </c>
      <c r="BX20" s="212">
        <f t="shared" si="36"/>
        <v>0</v>
      </c>
      <c r="BY20" s="212">
        <f t="shared" si="36"/>
        <v>0</v>
      </c>
      <c r="BZ20" s="212">
        <f t="shared" si="36"/>
        <v>0</v>
      </c>
      <c r="CA20" s="212">
        <f t="shared" si="36"/>
        <v>0</v>
      </c>
      <c r="CB20" s="212">
        <f t="shared" si="36"/>
        <v>0</v>
      </c>
      <c r="CC20" s="212">
        <f t="shared" si="36"/>
        <v>0</v>
      </c>
      <c r="CD20" s="212">
        <f t="shared" si="36"/>
        <v>0</v>
      </c>
      <c r="CE20" s="212">
        <f t="shared" si="36"/>
        <v>0</v>
      </c>
      <c r="CF20" s="212">
        <f t="shared" si="36"/>
        <v>0</v>
      </c>
      <c r="CG20" s="212">
        <f t="shared" si="36"/>
        <v>0</v>
      </c>
      <c r="CH20" s="212">
        <f t="shared" si="36"/>
        <v>0</v>
      </c>
      <c r="CI20" s="212">
        <f t="shared" si="36"/>
        <v>0</v>
      </c>
      <c r="CJ20" s="212">
        <f t="shared" si="36"/>
        <v>0</v>
      </c>
      <c r="CK20" s="212">
        <f t="shared" si="36"/>
        <v>0</v>
      </c>
      <c r="CL20" s="212">
        <f t="shared" si="36"/>
        <v>0</v>
      </c>
      <c r="CM20" s="212">
        <f t="shared" si="36"/>
        <v>0</v>
      </c>
    </row>
    <row r="21" spans="2:91" x14ac:dyDescent="0.2">
      <c r="B21" s="90">
        <f>Inputs!FH18</f>
        <v>0</v>
      </c>
      <c r="C21" s="19" t="str">
        <f>Inputs!$J$16</f>
        <v>EUR</v>
      </c>
      <c r="D21" s="19" t="s">
        <v>19</v>
      </c>
      <c r="E21" s="176">
        <f t="shared" si="16"/>
        <v>0</v>
      </c>
      <c r="F21" s="176">
        <f t="shared" si="16"/>
        <v>0</v>
      </c>
      <c r="G21" s="176">
        <f t="shared" si="16"/>
        <v>0</v>
      </c>
      <c r="H21" s="176">
        <f t="shared" si="16"/>
        <v>0</v>
      </c>
      <c r="I21" s="176">
        <f t="shared" si="16"/>
        <v>0</v>
      </c>
      <c r="K21" s="176">
        <f t="shared" si="17"/>
        <v>0</v>
      </c>
      <c r="L21" s="176">
        <f t="shared" si="17"/>
        <v>0</v>
      </c>
      <c r="M21" s="176">
        <f t="shared" si="17"/>
        <v>0</v>
      </c>
      <c r="N21" s="176">
        <f t="shared" si="17"/>
        <v>0</v>
      </c>
      <c r="O21" s="176">
        <f t="shared" si="17"/>
        <v>0</v>
      </c>
      <c r="P21" s="176">
        <f t="shared" si="17"/>
        <v>0</v>
      </c>
      <c r="Q21" s="176">
        <f t="shared" si="17"/>
        <v>0</v>
      </c>
      <c r="R21" s="176">
        <f t="shared" si="17"/>
        <v>0</v>
      </c>
      <c r="S21" s="176">
        <f t="shared" si="17"/>
        <v>0</v>
      </c>
      <c r="T21" s="176">
        <f t="shared" si="17"/>
        <v>0</v>
      </c>
      <c r="U21" s="176">
        <f t="shared" si="18"/>
        <v>0</v>
      </c>
      <c r="V21" s="176">
        <f t="shared" si="18"/>
        <v>0</v>
      </c>
      <c r="W21" s="176">
        <f t="shared" si="18"/>
        <v>0</v>
      </c>
      <c r="X21" s="176">
        <f t="shared" si="18"/>
        <v>0</v>
      </c>
      <c r="Y21" s="176">
        <f t="shared" si="18"/>
        <v>0</v>
      </c>
      <c r="Z21" s="176">
        <f t="shared" si="18"/>
        <v>0</v>
      </c>
      <c r="AA21" s="176">
        <f t="shared" si="18"/>
        <v>0</v>
      </c>
      <c r="AB21" s="176">
        <f t="shared" si="18"/>
        <v>0</v>
      </c>
      <c r="AC21" s="176">
        <f t="shared" si="18"/>
        <v>0</v>
      </c>
      <c r="AD21" s="176">
        <f t="shared" si="18"/>
        <v>0</v>
      </c>
      <c r="AF21" s="212">
        <f t="shared" ref="AF21:BK21" si="37">IF(AF160=2,AF53,0)</f>
        <v>0</v>
      </c>
      <c r="AG21" s="212">
        <f t="shared" si="37"/>
        <v>0</v>
      </c>
      <c r="AH21" s="212">
        <f t="shared" si="37"/>
        <v>0</v>
      </c>
      <c r="AI21" s="212">
        <f t="shared" si="37"/>
        <v>0</v>
      </c>
      <c r="AJ21" s="212">
        <f t="shared" si="37"/>
        <v>0</v>
      </c>
      <c r="AK21" s="212">
        <f t="shared" si="37"/>
        <v>0</v>
      </c>
      <c r="AL21" s="212">
        <f t="shared" si="37"/>
        <v>0</v>
      </c>
      <c r="AM21" s="212">
        <f t="shared" si="37"/>
        <v>0</v>
      </c>
      <c r="AN21" s="212">
        <f t="shared" si="37"/>
        <v>0</v>
      </c>
      <c r="AO21" s="212">
        <f t="shared" si="37"/>
        <v>0</v>
      </c>
      <c r="AP21" s="212">
        <f t="shared" si="37"/>
        <v>0</v>
      </c>
      <c r="AQ21" s="212">
        <f t="shared" si="37"/>
        <v>0</v>
      </c>
      <c r="AR21" s="212">
        <f t="shared" si="37"/>
        <v>0</v>
      </c>
      <c r="AS21" s="212">
        <f t="shared" si="37"/>
        <v>0</v>
      </c>
      <c r="AT21" s="212">
        <f t="shared" si="37"/>
        <v>0</v>
      </c>
      <c r="AU21" s="212">
        <f t="shared" si="37"/>
        <v>0</v>
      </c>
      <c r="AV21" s="212">
        <f t="shared" si="37"/>
        <v>0</v>
      </c>
      <c r="AW21" s="212">
        <f t="shared" si="37"/>
        <v>0</v>
      </c>
      <c r="AX21" s="212">
        <f t="shared" si="37"/>
        <v>0</v>
      </c>
      <c r="AY21" s="212">
        <f t="shared" si="37"/>
        <v>0</v>
      </c>
      <c r="AZ21" s="212">
        <f t="shared" si="37"/>
        <v>0</v>
      </c>
      <c r="BA21" s="212">
        <f t="shared" si="37"/>
        <v>0</v>
      </c>
      <c r="BB21" s="212">
        <f t="shared" si="37"/>
        <v>0</v>
      </c>
      <c r="BC21" s="212">
        <f t="shared" si="37"/>
        <v>0</v>
      </c>
      <c r="BD21" s="212">
        <f t="shared" si="37"/>
        <v>0</v>
      </c>
      <c r="BE21" s="212">
        <f t="shared" si="37"/>
        <v>0</v>
      </c>
      <c r="BF21" s="212">
        <f t="shared" si="37"/>
        <v>0</v>
      </c>
      <c r="BG21" s="212">
        <f t="shared" si="37"/>
        <v>0</v>
      </c>
      <c r="BH21" s="212">
        <f t="shared" si="37"/>
        <v>0</v>
      </c>
      <c r="BI21" s="212">
        <f t="shared" si="37"/>
        <v>0</v>
      </c>
      <c r="BJ21" s="212">
        <f t="shared" si="37"/>
        <v>0</v>
      </c>
      <c r="BK21" s="212">
        <f t="shared" si="37"/>
        <v>0</v>
      </c>
      <c r="BL21" s="212">
        <f t="shared" ref="BL21:CM21" si="38">IF(BL160=2,BL53,0)</f>
        <v>0</v>
      </c>
      <c r="BM21" s="212">
        <f t="shared" si="38"/>
        <v>0</v>
      </c>
      <c r="BN21" s="212">
        <f t="shared" si="38"/>
        <v>0</v>
      </c>
      <c r="BO21" s="212">
        <f t="shared" si="38"/>
        <v>0</v>
      </c>
      <c r="BP21" s="212">
        <f t="shared" si="38"/>
        <v>0</v>
      </c>
      <c r="BQ21" s="212">
        <f t="shared" si="38"/>
        <v>0</v>
      </c>
      <c r="BR21" s="212">
        <f t="shared" si="38"/>
        <v>0</v>
      </c>
      <c r="BS21" s="212">
        <f t="shared" si="38"/>
        <v>0</v>
      </c>
      <c r="BT21" s="212">
        <f t="shared" si="38"/>
        <v>0</v>
      </c>
      <c r="BU21" s="212">
        <f t="shared" si="38"/>
        <v>0</v>
      </c>
      <c r="BV21" s="212">
        <f t="shared" si="38"/>
        <v>0</v>
      </c>
      <c r="BW21" s="212">
        <f t="shared" si="38"/>
        <v>0</v>
      </c>
      <c r="BX21" s="212">
        <f t="shared" si="38"/>
        <v>0</v>
      </c>
      <c r="BY21" s="212">
        <f t="shared" si="38"/>
        <v>0</v>
      </c>
      <c r="BZ21" s="212">
        <f t="shared" si="38"/>
        <v>0</v>
      </c>
      <c r="CA21" s="212">
        <f t="shared" si="38"/>
        <v>0</v>
      </c>
      <c r="CB21" s="212">
        <f t="shared" si="38"/>
        <v>0</v>
      </c>
      <c r="CC21" s="212">
        <f t="shared" si="38"/>
        <v>0</v>
      </c>
      <c r="CD21" s="212">
        <f t="shared" si="38"/>
        <v>0</v>
      </c>
      <c r="CE21" s="212">
        <f t="shared" si="38"/>
        <v>0</v>
      </c>
      <c r="CF21" s="212">
        <f t="shared" si="38"/>
        <v>0</v>
      </c>
      <c r="CG21" s="212">
        <f t="shared" si="38"/>
        <v>0</v>
      </c>
      <c r="CH21" s="212">
        <f t="shared" si="38"/>
        <v>0</v>
      </c>
      <c r="CI21" s="212">
        <f t="shared" si="38"/>
        <v>0</v>
      </c>
      <c r="CJ21" s="212">
        <f t="shared" si="38"/>
        <v>0</v>
      </c>
      <c r="CK21" s="212">
        <f t="shared" si="38"/>
        <v>0</v>
      </c>
      <c r="CL21" s="212">
        <f t="shared" si="38"/>
        <v>0</v>
      </c>
      <c r="CM21" s="212">
        <f t="shared" si="38"/>
        <v>0</v>
      </c>
    </row>
    <row r="22" spans="2:91" x14ac:dyDescent="0.2">
      <c r="B22" s="90">
        <f>Inputs!FH19</f>
        <v>0</v>
      </c>
      <c r="C22" s="19" t="str">
        <f>Inputs!$J$16</f>
        <v>EUR</v>
      </c>
      <c r="D22" s="19" t="s">
        <v>19</v>
      </c>
      <c r="E22" s="176">
        <f t="shared" ref="E22:I36" si="39">SUMIF($K$4:$AD$4,E$4,$K22:$AD22)</f>
        <v>0</v>
      </c>
      <c r="F22" s="176">
        <f t="shared" si="39"/>
        <v>0</v>
      </c>
      <c r="G22" s="176">
        <f t="shared" si="39"/>
        <v>0</v>
      </c>
      <c r="H22" s="176">
        <f t="shared" si="39"/>
        <v>0</v>
      </c>
      <c r="I22" s="176">
        <f t="shared" si="39"/>
        <v>0</v>
      </c>
      <c r="K22" s="176">
        <f t="shared" ref="K22:T36" si="40">SUMIFS($AF22:$CM22,$AF$4:$CM$4,K$4,$AF$8:$CM$8,K$8)</f>
        <v>0</v>
      </c>
      <c r="L22" s="176">
        <f t="shared" si="40"/>
        <v>0</v>
      </c>
      <c r="M22" s="176">
        <f t="shared" si="40"/>
        <v>0</v>
      </c>
      <c r="N22" s="176">
        <f t="shared" si="40"/>
        <v>0</v>
      </c>
      <c r="O22" s="176">
        <f t="shared" si="40"/>
        <v>0</v>
      </c>
      <c r="P22" s="176">
        <f t="shared" si="40"/>
        <v>0</v>
      </c>
      <c r="Q22" s="176">
        <f t="shared" si="40"/>
        <v>0</v>
      </c>
      <c r="R22" s="176">
        <f t="shared" si="40"/>
        <v>0</v>
      </c>
      <c r="S22" s="176">
        <f t="shared" si="40"/>
        <v>0</v>
      </c>
      <c r="T22" s="176">
        <f t="shared" si="40"/>
        <v>0</v>
      </c>
      <c r="U22" s="176">
        <f t="shared" ref="U22:AD36" si="41">SUMIFS($AF22:$CM22,$AF$4:$CM$4,U$4,$AF$8:$CM$8,U$8)</f>
        <v>0</v>
      </c>
      <c r="V22" s="176">
        <f t="shared" si="41"/>
        <v>0</v>
      </c>
      <c r="W22" s="176">
        <f t="shared" si="41"/>
        <v>0</v>
      </c>
      <c r="X22" s="176">
        <f t="shared" si="41"/>
        <v>0</v>
      </c>
      <c r="Y22" s="176">
        <f t="shared" si="41"/>
        <v>0</v>
      </c>
      <c r="Z22" s="176">
        <f t="shared" si="41"/>
        <v>0</v>
      </c>
      <c r="AA22" s="176">
        <f t="shared" si="41"/>
        <v>0</v>
      </c>
      <c r="AB22" s="176">
        <f t="shared" si="41"/>
        <v>0</v>
      </c>
      <c r="AC22" s="176">
        <f t="shared" si="41"/>
        <v>0</v>
      </c>
      <c r="AD22" s="176">
        <f t="shared" si="41"/>
        <v>0</v>
      </c>
      <c r="AF22" s="212">
        <f t="shared" ref="AF22:BK22" si="42">IF(AF161=2,AF54,0)</f>
        <v>0</v>
      </c>
      <c r="AG22" s="212">
        <f t="shared" si="42"/>
        <v>0</v>
      </c>
      <c r="AH22" s="212">
        <f t="shared" si="42"/>
        <v>0</v>
      </c>
      <c r="AI22" s="212">
        <f t="shared" si="42"/>
        <v>0</v>
      </c>
      <c r="AJ22" s="212">
        <f t="shared" si="42"/>
        <v>0</v>
      </c>
      <c r="AK22" s="212">
        <f t="shared" si="42"/>
        <v>0</v>
      </c>
      <c r="AL22" s="212">
        <f t="shared" si="42"/>
        <v>0</v>
      </c>
      <c r="AM22" s="212">
        <f t="shared" si="42"/>
        <v>0</v>
      </c>
      <c r="AN22" s="212">
        <f t="shared" si="42"/>
        <v>0</v>
      </c>
      <c r="AO22" s="212">
        <f t="shared" si="42"/>
        <v>0</v>
      </c>
      <c r="AP22" s="212">
        <f t="shared" si="42"/>
        <v>0</v>
      </c>
      <c r="AQ22" s="212">
        <f t="shared" si="42"/>
        <v>0</v>
      </c>
      <c r="AR22" s="212">
        <f t="shared" si="42"/>
        <v>0</v>
      </c>
      <c r="AS22" s="212">
        <f t="shared" si="42"/>
        <v>0</v>
      </c>
      <c r="AT22" s="212">
        <f t="shared" si="42"/>
        <v>0</v>
      </c>
      <c r="AU22" s="212">
        <f t="shared" si="42"/>
        <v>0</v>
      </c>
      <c r="AV22" s="212">
        <f t="shared" si="42"/>
        <v>0</v>
      </c>
      <c r="AW22" s="212">
        <f t="shared" si="42"/>
        <v>0</v>
      </c>
      <c r="AX22" s="212">
        <f t="shared" si="42"/>
        <v>0</v>
      </c>
      <c r="AY22" s="212">
        <f t="shared" si="42"/>
        <v>0</v>
      </c>
      <c r="AZ22" s="212">
        <f t="shared" si="42"/>
        <v>0</v>
      </c>
      <c r="BA22" s="212">
        <f t="shared" si="42"/>
        <v>0</v>
      </c>
      <c r="BB22" s="212">
        <f t="shared" si="42"/>
        <v>0</v>
      </c>
      <c r="BC22" s="212">
        <f t="shared" si="42"/>
        <v>0</v>
      </c>
      <c r="BD22" s="212">
        <f t="shared" si="42"/>
        <v>0</v>
      </c>
      <c r="BE22" s="212">
        <f t="shared" si="42"/>
        <v>0</v>
      </c>
      <c r="BF22" s="212">
        <f t="shared" si="42"/>
        <v>0</v>
      </c>
      <c r="BG22" s="212">
        <f t="shared" si="42"/>
        <v>0</v>
      </c>
      <c r="BH22" s="212">
        <f t="shared" si="42"/>
        <v>0</v>
      </c>
      <c r="BI22" s="212">
        <f t="shared" si="42"/>
        <v>0</v>
      </c>
      <c r="BJ22" s="212">
        <f t="shared" si="42"/>
        <v>0</v>
      </c>
      <c r="BK22" s="212">
        <f t="shared" si="42"/>
        <v>0</v>
      </c>
      <c r="BL22" s="212">
        <f t="shared" ref="BL22:CM22" si="43">IF(BL161=2,BL54,0)</f>
        <v>0</v>
      </c>
      <c r="BM22" s="212">
        <f t="shared" si="43"/>
        <v>0</v>
      </c>
      <c r="BN22" s="212">
        <f t="shared" si="43"/>
        <v>0</v>
      </c>
      <c r="BO22" s="212">
        <f t="shared" si="43"/>
        <v>0</v>
      </c>
      <c r="BP22" s="212">
        <f t="shared" si="43"/>
        <v>0</v>
      </c>
      <c r="BQ22" s="212">
        <f t="shared" si="43"/>
        <v>0</v>
      </c>
      <c r="BR22" s="212">
        <f t="shared" si="43"/>
        <v>0</v>
      </c>
      <c r="BS22" s="212">
        <f t="shared" si="43"/>
        <v>0</v>
      </c>
      <c r="BT22" s="212">
        <f t="shared" si="43"/>
        <v>0</v>
      </c>
      <c r="BU22" s="212">
        <f t="shared" si="43"/>
        <v>0</v>
      </c>
      <c r="BV22" s="212">
        <f t="shared" si="43"/>
        <v>0</v>
      </c>
      <c r="BW22" s="212">
        <f t="shared" si="43"/>
        <v>0</v>
      </c>
      <c r="BX22" s="212">
        <f t="shared" si="43"/>
        <v>0</v>
      </c>
      <c r="BY22" s="212">
        <f t="shared" si="43"/>
        <v>0</v>
      </c>
      <c r="BZ22" s="212">
        <f t="shared" si="43"/>
        <v>0</v>
      </c>
      <c r="CA22" s="212">
        <f t="shared" si="43"/>
        <v>0</v>
      </c>
      <c r="CB22" s="212">
        <f t="shared" si="43"/>
        <v>0</v>
      </c>
      <c r="CC22" s="212">
        <f t="shared" si="43"/>
        <v>0</v>
      </c>
      <c r="CD22" s="212">
        <f t="shared" si="43"/>
        <v>0</v>
      </c>
      <c r="CE22" s="212">
        <f t="shared" si="43"/>
        <v>0</v>
      </c>
      <c r="CF22" s="212">
        <f t="shared" si="43"/>
        <v>0</v>
      </c>
      <c r="CG22" s="212">
        <f t="shared" si="43"/>
        <v>0</v>
      </c>
      <c r="CH22" s="212">
        <f t="shared" si="43"/>
        <v>0</v>
      </c>
      <c r="CI22" s="212">
        <f t="shared" si="43"/>
        <v>0</v>
      </c>
      <c r="CJ22" s="212">
        <f t="shared" si="43"/>
        <v>0</v>
      </c>
      <c r="CK22" s="212">
        <f t="shared" si="43"/>
        <v>0</v>
      </c>
      <c r="CL22" s="212">
        <f t="shared" si="43"/>
        <v>0</v>
      </c>
      <c r="CM22" s="212">
        <f t="shared" si="43"/>
        <v>0</v>
      </c>
    </row>
    <row r="23" spans="2:91" x14ac:dyDescent="0.2">
      <c r="B23" s="90">
        <f>Inputs!FH20</f>
        <v>0</v>
      </c>
      <c r="C23" s="19" t="str">
        <f>Inputs!$J$16</f>
        <v>EUR</v>
      </c>
      <c r="D23" s="19" t="s">
        <v>19</v>
      </c>
      <c r="E23" s="176">
        <f t="shared" si="39"/>
        <v>0</v>
      </c>
      <c r="F23" s="176">
        <f t="shared" si="39"/>
        <v>0</v>
      </c>
      <c r="G23" s="176">
        <f t="shared" si="39"/>
        <v>0</v>
      </c>
      <c r="H23" s="176">
        <f t="shared" si="39"/>
        <v>0</v>
      </c>
      <c r="I23" s="176">
        <f t="shared" si="39"/>
        <v>0</v>
      </c>
      <c r="K23" s="176">
        <f t="shared" si="40"/>
        <v>0</v>
      </c>
      <c r="L23" s="176">
        <f t="shared" si="40"/>
        <v>0</v>
      </c>
      <c r="M23" s="176">
        <f t="shared" si="40"/>
        <v>0</v>
      </c>
      <c r="N23" s="176">
        <f t="shared" si="40"/>
        <v>0</v>
      </c>
      <c r="O23" s="176">
        <f t="shared" si="40"/>
        <v>0</v>
      </c>
      <c r="P23" s="176">
        <f t="shared" si="40"/>
        <v>0</v>
      </c>
      <c r="Q23" s="176">
        <f t="shared" si="40"/>
        <v>0</v>
      </c>
      <c r="R23" s="176">
        <f t="shared" si="40"/>
        <v>0</v>
      </c>
      <c r="S23" s="176">
        <f t="shared" si="40"/>
        <v>0</v>
      </c>
      <c r="T23" s="176">
        <f t="shared" si="40"/>
        <v>0</v>
      </c>
      <c r="U23" s="176">
        <f t="shared" si="41"/>
        <v>0</v>
      </c>
      <c r="V23" s="176">
        <f t="shared" si="41"/>
        <v>0</v>
      </c>
      <c r="W23" s="176">
        <f t="shared" si="41"/>
        <v>0</v>
      </c>
      <c r="X23" s="176">
        <f t="shared" si="41"/>
        <v>0</v>
      </c>
      <c r="Y23" s="176">
        <f t="shared" si="41"/>
        <v>0</v>
      </c>
      <c r="Z23" s="176">
        <f t="shared" si="41"/>
        <v>0</v>
      </c>
      <c r="AA23" s="176">
        <f t="shared" si="41"/>
        <v>0</v>
      </c>
      <c r="AB23" s="176">
        <f t="shared" si="41"/>
        <v>0</v>
      </c>
      <c r="AC23" s="176">
        <f t="shared" si="41"/>
        <v>0</v>
      </c>
      <c r="AD23" s="176">
        <f t="shared" si="41"/>
        <v>0</v>
      </c>
      <c r="AF23" s="212">
        <f t="shared" ref="AF23:BK23" si="44">IF(AF162=2,AF55,0)</f>
        <v>0</v>
      </c>
      <c r="AG23" s="212">
        <f t="shared" si="44"/>
        <v>0</v>
      </c>
      <c r="AH23" s="212">
        <f t="shared" si="44"/>
        <v>0</v>
      </c>
      <c r="AI23" s="212">
        <f t="shared" si="44"/>
        <v>0</v>
      </c>
      <c r="AJ23" s="212">
        <f t="shared" si="44"/>
        <v>0</v>
      </c>
      <c r="AK23" s="212">
        <f t="shared" si="44"/>
        <v>0</v>
      </c>
      <c r="AL23" s="212">
        <f t="shared" si="44"/>
        <v>0</v>
      </c>
      <c r="AM23" s="212">
        <f t="shared" si="44"/>
        <v>0</v>
      </c>
      <c r="AN23" s="212">
        <f t="shared" si="44"/>
        <v>0</v>
      </c>
      <c r="AO23" s="212">
        <f t="shared" si="44"/>
        <v>0</v>
      </c>
      <c r="AP23" s="212">
        <f t="shared" si="44"/>
        <v>0</v>
      </c>
      <c r="AQ23" s="212">
        <f t="shared" si="44"/>
        <v>0</v>
      </c>
      <c r="AR23" s="212">
        <f t="shared" si="44"/>
        <v>0</v>
      </c>
      <c r="AS23" s="212">
        <f t="shared" si="44"/>
        <v>0</v>
      </c>
      <c r="AT23" s="212">
        <f t="shared" si="44"/>
        <v>0</v>
      </c>
      <c r="AU23" s="212">
        <f t="shared" si="44"/>
        <v>0</v>
      </c>
      <c r="AV23" s="212">
        <f t="shared" si="44"/>
        <v>0</v>
      </c>
      <c r="AW23" s="212">
        <f t="shared" si="44"/>
        <v>0</v>
      </c>
      <c r="AX23" s="212">
        <f t="shared" si="44"/>
        <v>0</v>
      </c>
      <c r="AY23" s="212">
        <f t="shared" si="44"/>
        <v>0</v>
      </c>
      <c r="AZ23" s="212">
        <f t="shared" si="44"/>
        <v>0</v>
      </c>
      <c r="BA23" s="212">
        <f t="shared" si="44"/>
        <v>0</v>
      </c>
      <c r="BB23" s="212">
        <f t="shared" si="44"/>
        <v>0</v>
      </c>
      <c r="BC23" s="212">
        <f t="shared" si="44"/>
        <v>0</v>
      </c>
      <c r="BD23" s="212">
        <f t="shared" si="44"/>
        <v>0</v>
      </c>
      <c r="BE23" s="212">
        <f t="shared" si="44"/>
        <v>0</v>
      </c>
      <c r="BF23" s="212">
        <f t="shared" si="44"/>
        <v>0</v>
      </c>
      <c r="BG23" s="212">
        <f t="shared" si="44"/>
        <v>0</v>
      </c>
      <c r="BH23" s="212">
        <f t="shared" si="44"/>
        <v>0</v>
      </c>
      <c r="BI23" s="212">
        <f t="shared" si="44"/>
        <v>0</v>
      </c>
      <c r="BJ23" s="212">
        <f t="shared" si="44"/>
        <v>0</v>
      </c>
      <c r="BK23" s="212">
        <f t="shared" si="44"/>
        <v>0</v>
      </c>
      <c r="BL23" s="212">
        <f t="shared" ref="BL23:CM23" si="45">IF(BL162=2,BL55,0)</f>
        <v>0</v>
      </c>
      <c r="BM23" s="212">
        <f t="shared" si="45"/>
        <v>0</v>
      </c>
      <c r="BN23" s="212">
        <f t="shared" si="45"/>
        <v>0</v>
      </c>
      <c r="BO23" s="212">
        <f t="shared" si="45"/>
        <v>0</v>
      </c>
      <c r="BP23" s="212">
        <f t="shared" si="45"/>
        <v>0</v>
      </c>
      <c r="BQ23" s="212">
        <f t="shared" si="45"/>
        <v>0</v>
      </c>
      <c r="BR23" s="212">
        <f t="shared" si="45"/>
        <v>0</v>
      </c>
      <c r="BS23" s="212">
        <f t="shared" si="45"/>
        <v>0</v>
      </c>
      <c r="BT23" s="212">
        <f t="shared" si="45"/>
        <v>0</v>
      </c>
      <c r="BU23" s="212">
        <f t="shared" si="45"/>
        <v>0</v>
      </c>
      <c r="BV23" s="212">
        <f t="shared" si="45"/>
        <v>0</v>
      </c>
      <c r="BW23" s="212">
        <f t="shared" si="45"/>
        <v>0</v>
      </c>
      <c r="BX23" s="212">
        <f t="shared" si="45"/>
        <v>0</v>
      </c>
      <c r="BY23" s="212">
        <f t="shared" si="45"/>
        <v>0</v>
      </c>
      <c r="BZ23" s="212">
        <f t="shared" si="45"/>
        <v>0</v>
      </c>
      <c r="CA23" s="212">
        <f t="shared" si="45"/>
        <v>0</v>
      </c>
      <c r="CB23" s="212">
        <f t="shared" si="45"/>
        <v>0</v>
      </c>
      <c r="CC23" s="212">
        <f t="shared" si="45"/>
        <v>0</v>
      </c>
      <c r="CD23" s="212">
        <f t="shared" si="45"/>
        <v>0</v>
      </c>
      <c r="CE23" s="212">
        <f t="shared" si="45"/>
        <v>0</v>
      </c>
      <c r="CF23" s="212">
        <f t="shared" si="45"/>
        <v>0</v>
      </c>
      <c r="CG23" s="212">
        <f t="shared" si="45"/>
        <v>0</v>
      </c>
      <c r="CH23" s="212">
        <f t="shared" si="45"/>
        <v>0</v>
      </c>
      <c r="CI23" s="212">
        <f t="shared" si="45"/>
        <v>0</v>
      </c>
      <c r="CJ23" s="212">
        <f t="shared" si="45"/>
        <v>0</v>
      </c>
      <c r="CK23" s="212">
        <f t="shared" si="45"/>
        <v>0</v>
      </c>
      <c r="CL23" s="212">
        <f t="shared" si="45"/>
        <v>0</v>
      </c>
      <c r="CM23" s="212">
        <f t="shared" si="45"/>
        <v>0</v>
      </c>
    </row>
    <row r="24" spans="2:91" x14ac:dyDescent="0.2">
      <c r="B24" s="90">
        <f>Inputs!FH21</f>
        <v>0</v>
      </c>
      <c r="C24" s="19" t="str">
        <f>Inputs!$J$16</f>
        <v>EUR</v>
      </c>
      <c r="D24" s="19" t="s">
        <v>19</v>
      </c>
      <c r="E24" s="176">
        <f t="shared" si="39"/>
        <v>0</v>
      </c>
      <c r="F24" s="176">
        <f t="shared" si="39"/>
        <v>0</v>
      </c>
      <c r="G24" s="176">
        <f t="shared" si="39"/>
        <v>0</v>
      </c>
      <c r="H24" s="176">
        <f t="shared" si="39"/>
        <v>0</v>
      </c>
      <c r="I24" s="176">
        <f t="shared" si="39"/>
        <v>0</v>
      </c>
      <c r="K24" s="176">
        <f t="shared" si="40"/>
        <v>0</v>
      </c>
      <c r="L24" s="176">
        <f t="shared" si="40"/>
        <v>0</v>
      </c>
      <c r="M24" s="176">
        <f t="shared" si="40"/>
        <v>0</v>
      </c>
      <c r="N24" s="176">
        <f t="shared" si="40"/>
        <v>0</v>
      </c>
      <c r="O24" s="176">
        <f t="shared" si="40"/>
        <v>0</v>
      </c>
      <c r="P24" s="176">
        <f t="shared" si="40"/>
        <v>0</v>
      </c>
      <c r="Q24" s="176">
        <f t="shared" si="40"/>
        <v>0</v>
      </c>
      <c r="R24" s="176">
        <f t="shared" si="40"/>
        <v>0</v>
      </c>
      <c r="S24" s="176">
        <f t="shared" si="40"/>
        <v>0</v>
      </c>
      <c r="T24" s="176">
        <f t="shared" si="40"/>
        <v>0</v>
      </c>
      <c r="U24" s="176">
        <f t="shared" si="41"/>
        <v>0</v>
      </c>
      <c r="V24" s="176">
        <f t="shared" si="41"/>
        <v>0</v>
      </c>
      <c r="W24" s="176">
        <f t="shared" si="41"/>
        <v>0</v>
      </c>
      <c r="X24" s="176">
        <f t="shared" si="41"/>
        <v>0</v>
      </c>
      <c r="Y24" s="176">
        <f t="shared" si="41"/>
        <v>0</v>
      </c>
      <c r="Z24" s="176">
        <f t="shared" si="41"/>
        <v>0</v>
      </c>
      <c r="AA24" s="176">
        <f t="shared" si="41"/>
        <v>0</v>
      </c>
      <c r="AB24" s="176">
        <f t="shared" si="41"/>
        <v>0</v>
      </c>
      <c r="AC24" s="176">
        <f t="shared" si="41"/>
        <v>0</v>
      </c>
      <c r="AD24" s="176">
        <f t="shared" si="41"/>
        <v>0</v>
      </c>
      <c r="AF24" s="212">
        <f t="shared" ref="AF24:BK24" si="46">IF(AF163=2,AF56,0)</f>
        <v>0</v>
      </c>
      <c r="AG24" s="212">
        <f t="shared" si="46"/>
        <v>0</v>
      </c>
      <c r="AH24" s="212">
        <f t="shared" si="46"/>
        <v>0</v>
      </c>
      <c r="AI24" s="212">
        <f t="shared" si="46"/>
        <v>0</v>
      </c>
      <c r="AJ24" s="212">
        <f t="shared" si="46"/>
        <v>0</v>
      </c>
      <c r="AK24" s="212">
        <f t="shared" si="46"/>
        <v>0</v>
      </c>
      <c r="AL24" s="212">
        <f t="shared" si="46"/>
        <v>0</v>
      </c>
      <c r="AM24" s="212">
        <f t="shared" si="46"/>
        <v>0</v>
      </c>
      <c r="AN24" s="212">
        <f t="shared" si="46"/>
        <v>0</v>
      </c>
      <c r="AO24" s="212">
        <f t="shared" si="46"/>
        <v>0</v>
      </c>
      <c r="AP24" s="212">
        <f t="shared" si="46"/>
        <v>0</v>
      </c>
      <c r="AQ24" s="212">
        <f t="shared" si="46"/>
        <v>0</v>
      </c>
      <c r="AR24" s="212">
        <f t="shared" si="46"/>
        <v>0</v>
      </c>
      <c r="AS24" s="212">
        <f t="shared" si="46"/>
        <v>0</v>
      </c>
      <c r="AT24" s="212">
        <f t="shared" si="46"/>
        <v>0</v>
      </c>
      <c r="AU24" s="212">
        <f t="shared" si="46"/>
        <v>0</v>
      </c>
      <c r="AV24" s="212">
        <f t="shared" si="46"/>
        <v>0</v>
      </c>
      <c r="AW24" s="212">
        <f t="shared" si="46"/>
        <v>0</v>
      </c>
      <c r="AX24" s="212">
        <f t="shared" si="46"/>
        <v>0</v>
      </c>
      <c r="AY24" s="212">
        <f t="shared" si="46"/>
        <v>0</v>
      </c>
      <c r="AZ24" s="212">
        <f t="shared" si="46"/>
        <v>0</v>
      </c>
      <c r="BA24" s="212">
        <f t="shared" si="46"/>
        <v>0</v>
      </c>
      <c r="BB24" s="212">
        <f t="shared" si="46"/>
        <v>0</v>
      </c>
      <c r="BC24" s="212">
        <f t="shared" si="46"/>
        <v>0</v>
      </c>
      <c r="BD24" s="212">
        <f t="shared" si="46"/>
        <v>0</v>
      </c>
      <c r="BE24" s="212">
        <f t="shared" si="46"/>
        <v>0</v>
      </c>
      <c r="BF24" s="212">
        <f t="shared" si="46"/>
        <v>0</v>
      </c>
      <c r="BG24" s="212">
        <f t="shared" si="46"/>
        <v>0</v>
      </c>
      <c r="BH24" s="212">
        <f t="shared" si="46"/>
        <v>0</v>
      </c>
      <c r="BI24" s="212">
        <f t="shared" si="46"/>
        <v>0</v>
      </c>
      <c r="BJ24" s="212">
        <f t="shared" si="46"/>
        <v>0</v>
      </c>
      <c r="BK24" s="212">
        <f t="shared" si="46"/>
        <v>0</v>
      </c>
      <c r="BL24" s="212">
        <f t="shared" ref="BL24:CM24" si="47">IF(BL163=2,BL56,0)</f>
        <v>0</v>
      </c>
      <c r="BM24" s="212">
        <f t="shared" si="47"/>
        <v>0</v>
      </c>
      <c r="BN24" s="212">
        <f t="shared" si="47"/>
        <v>0</v>
      </c>
      <c r="BO24" s="212">
        <f t="shared" si="47"/>
        <v>0</v>
      </c>
      <c r="BP24" s="212">
        <f t="shared" si="47"/>
        <v>0</v>
      </c>
      <c r="BQ24" s="212">
        <f t="shared" si="47"/>
        <v>0</v>
      </c>
      <c r="BR24" s="212">
        <f t="shared" si="47"/>
        <v>0</v>
      </c>
      <c r="BS24" s="212">
        <f t="shared" si="47"/>
        <v>0</v>
      </c>
      <c r="BT24" s="212">
        <f t="shared" si="47"/>
        <v>0</v>
      </c>
      <c r="BU24" s="212">
        <f t="shared" si="47"/>
        <v>0</v>
      </c>
      <c r="BV24" s="212">
        <f t="shared" si="47"/>
        <v>0</v>
      </c>
      <c r="BW24" s="212">
        <f t="shared" si="47"/>
        <v>0</v>
      </c>
      <c r="BX24" s="212">
        <f t="shared" si="47"/>
        <v>0</v>
      </c>
      <c r="BY24" s="212">
        <f t="shared" si="47"/>
        <v>0</v>
      </c>
      <c r="BZ24" s="212">
        <f t="shared" si="47"/>
        <v>0</v>
      </c>
      <c r="CA24" s="212">
        <f t="shared" si="47"/>
        <v>0</v>
      </c>
      <c r="CB24" s="212">
        <f t="shared" si="47"/>
        <v>0</v>
      </c>
      <c r="CC24" s="212">
        <f t="shared" si="47"/>
        <v>0</v>
      </c>
      <c r="CD24" s="212">
        <f t="shared" si="47"/>
        <v>0</v>
      </c>
      <c r="CE24" s="212">
        <f t="shared" si="47"/>
        <v>0</v>
      </c>
      <c r="CF24" s="212">
        <f t="shared" si="47"/>
        <v>0</v>
      </c>
      <c r="CG24" s="212">
        <f t="shared" si="47"/>
        <v>0</v>
      </c>
      <c r="CH24" s="212">
        <f t="shared" si="47"/>
        <v>0</v>
      </c>
      <c r="CI24" s="212">
        <f t="shared" si="47"/>
        <v>0</v>
      </c>
      <c r="CJ24" s="212">
        <f t="shared" si="47"/>
        <v>0</v>
      </c>
      <c r="CK24" s="212">
        <f t="shared" si="47"/>
        <v>0</v>
      </c>
      <c r="CL24" s="212">
        <f t="shared" si="47"/>
        <v>0</v>
      </c>
      <c r="CM24" s="212">
        <f t="shared" si="47"/>
        <v>0</v>
      </c>
    </row>
    <row r="25" spans="2:91" x14ac:dyDescent="0.2">
      <c r="B25" s="90">
        <f>Inputs!FH22</f>
        <v>0</v>
      </c>
      <c r="C25" s="19" t="str">
        <f>Inputs!$J$16</f>
        <v>EUR</v>
      </c>
      <c r="D25" s="19" t="s">
        <v>19</v>
      </c>
      <c r="E25" s="176">
        <f t="shared" si="39"/>
        <v>0</v>
      </c>
      <c r="F25" s="176">
        <f t="shared" si="39"/>
        <v>0</v>
      </c>
      <c r="G25" s="176">
        <f t="shared" si="39"/>
        <v>0</v>
      </c>
      <c r="H25" s="176">
        <f t="shared" si="39"/>
        <v>0</v>
      </c>
      <c r="I25" s="176">
        <f t="shared" si="39"/>
        <v>0</v>
      </c>
      <c r="K25" s="176">
        <f t="shared" si="40"/>
        <v>0</v>
      </c>
      <c r="L25" s="176">
        <f t="shared" si="40"/>
        <v>0</v>
      </c>
      <c r="M25" s="176">
        <f t="shared" si="40"/>
        <v>0</v>
      </c>
      <c r="N25" s="176">
        <f t="shared" si="40"/>
        <v>0</v>
      </c>
      <c r="O25" s="176">
        <f t="shared" si="40"/>
        <v>0</v>
      </c>
      <c r="P25" s="176">
        <f t="shared" si="40"/>
        <v>0</v>
      </c>
      <c r="Q25" s="176">
        <f t="shared" si="40"/>
        <v>0</v>
      </c>
      <c r="R25" s="176">
        <f t="shared" si="40"/>
        <v>0</v>
      </c>
      <c r="S25" s="176">
        <f t="shared" si="40"/>
        <v>0</v>
      </c>
      <c r="T25" s="176">
        <f t="shared" si="40"/>
        <v>0</v>
      </c>
      <c r="U25" s="176">
        <f t="shared" si="41"/>
        <v>0</v>
      </c>
      <c r="V25" s="176">
        <f t="shared" si="41"/>
        <v>0</v>
      </c>
      <c r="W25" s="176">
        <f t="shared" si="41"/>
        <v>0</v>
      </c>
      <c r="X25" s="176">
        <f t="shared" si="41"/>
        <v>0</v>
      </c>
      <c r="Y25" s="176">
        <f t="shared" si="41"/>
        <v>0</v>
      </c>
      <c r="Z25" s="176">
        <f t="shared" si="41"/>
        <v>0</v>
      </c>
      <c r="AA25" s="176">
        <f t="shared" si="41"/>
        <v>0</v>
      </c>
      <c r="AB25" s="176">
        <f t="shared" si="41"/>
        <v>0</v>
      </c>
      <c r="AC25" s="176">
        <f t="shared" si="41"/>
        <v>0</v>
      </c>
      <c r="AD25" s="176">
        <f t="shared" si="41"/>
        <v>0</v>
      </c>
      <c r="AF25" s="212">
        <f t="shared" ref="AF25:BK25" si="48">IF(AF164=2,AF57,0)</f>
        <v>0</v>
      </c>
      <c r="AG25" s="212">
        <f t="shared" si="48"/>
        <v>0</v>
      </c>
      <c r="AH25" s="212">
        <f t="shared" si="48"/>
        <v>0</v>
      </c>
      <c r="AI25" s="212">
        <f t="shared" si="48"/>
        <v>0</v>
      </c>
      <c r="AJ25" s="212">
        <f t="shared" si="48"/>
        <v>0</v>
      </c>
      <c r="AK25" s="212">
        <f t="shared" si="48"/>
        <v>0</v>
      </c>
      <c r="AL25" s="212">
        <f t="shared" si="48"/>
        <v>0</v>
      </c>
      <c r="AM25" s="212">
        <f t="shared" si="48"/>
        <v>0</v>
      </c>
      <c r="AN25" s="212">
        <f t="shared" si="48"/>
        <v>0</v>
      </c>
      <c r="AO25" s="212">
        <f t="shared" si="48"/>
        <v>0</v>
      </c>
      <c r="AP25" s="212">
        <f t="shared" si="48"/>
        <v>0</v>
      </c>
      <c r="AQ25" s="212">
        <f t="shared" si="48"/>
        <v>0</v>
      </c>
      <c r="AR25" s="212">
        <f t="shared" si="48"/>
        <v>0</v>
      </c>
      <c r="AS25" s="212">
        <f t="shared" si="48"/>
        <v>0</v>
      </c>
      <c r="AT25" s="212">
        <f t="shared" si="48"/>
        <v>0</v>
      </c>
      <c r="AU25" s="212">
        <f t="shared" si="48"/>
        <v>0</v>
      </c>
      <c r="AV25" s="212">
        <f t="shared" si="48"/>
        <v>0</v>
      </c>
      <c r="AW25" s="212">
        <f t="shared" si="48"/>
        <v>0</v>
      </c>
      <c r="AX25" s="212">
        <f t="shared" si="48"/>
        <v>0</v>
      </c>
      <c r="AY25" s="212">
        <f t="shared" si="48"/>
        <v>0</v>
      </c>
      <c r="AZ25" s="212">
        <f t="shared" si="48"/>
        <v>0</v>
      </c>
      <c r="BA25" s="212">
        <f t="shared" si="48"/>
        <v>0</v>
      </c>
      <c r="BB25" s="212">
        <f t="shared" si="48"/>
        <v>0</v>
      </c>
      <c r="BC25" s="212">
        <f t="shared" si="48"/>
        <v>0</v>
      </c>
      <c r="BD25" s="212">
        <f t="shared" si="48"/>
        <v>0</v>
      </c>
      <c r="BE25" s="212">
        <f t="shared" si="48"/>
        <v>0</v>
      </c>
      <c r="BF25" s="212">
        <f t="shared" si="48"/>
        <v>0</v>
      </c>
      <c r="BG25" s="212">
        <f t="shared" si="48"/>
        <v>0</v>
      </c>
      <c r="BH25" s="212">
        <f t="shared" si="48"/>
        <v>0</v>
      </c>
      <c r="BI25" s="212">
        <f t="shared" si="48"/>
        <v>0</v>
      </c>
      <c r="BJ25" s="212">
        <f t="shared" si="48"/>
        <v>0</v>
      </c>
      <c r="BK25" s="212">
        <f t="shared" si="48"/>
        <v>0</v>
      </c>
      <c r="BL25" s="212">
        <f t="shared" ref="BL25:CM25" si="49">IF(BL164=2,BL57,0)</f>
        <v>0</v>
      </c>
      <c r="BM25" s="212">
        <f t="shared" si="49"/>
        <v>0</v>
      </c>
      <c r="BN25" s="212">
        <f t="shared" si="49"/>
        <v>0</v>
      </c>
      <c r="BO25" s="212">
        <f t="shared" si="49"/>
        <v>0</v>
      </c>
      <c r="BP25" s="212">
        <f t="shared" si="49"/>
        <v>0</v>
      </c>
      <c r="BQ25" s="212">
        <f t="shared" si="49"/>
        <v>0</v>
      </c>
      <c r="BR25" s="212">
        <f t="shared" si="49"/>
        <v>0</v>
      </c>
      <c r="BS25" s="212">
        <f t="shared" si="49"/>
        <v>0</v>
      </c>
      <c r="BT25" s="212">
        <f t="shared" si="49"/>
        <v>0</v>
      </c>
      <c r="BU25" s="212">
        <f t="shared" si="49"/>
        <v>0</v>
      </c>
      <c r="BV25" s="212">
        <f t="shared" si="49"/>
        <v>0</v>
      </c>
      <c r="BW25" s="212">
        <f t="shared" si="49"/>
        <v>0</v>
      </c>
      <c r="BX25" s="212">
        <f t="shared" si="49"/>
        <v>0</v>
      </c>
      <c r="BY25" s="212">
        <f t="shared" si="49"/>
        <v>0</v>
      </c>
      <c r="BZ25" s="212">
        <f t="shared" si="49"/>
        <v>0</v>
      </c>
      <c r="CA25" s="212">
        <f t="shared" si="49"/>
        <v>0</v>
      </c>
      <c r="CB25" s="212">
        <f t="shared" si="49"/>
        <v>0</v>
      </c>
      <c r="CC25" s="212">
        <f t="shared" si="49"/>
        <v>0</v>
      </c>
      <c r="CD25" s="212">
        <f t="shared" si="49"/>
        <v>0</v>
      </c>
      <c r="CE25" s="212">
        <f t="shared" si="49"/>
        <v>0</v>
      </c>
      <c r="CF25" s="212">
        <f t="shared" si="49"/>
        <v>0</v>
      </c>
      <c r="CG25" s="212">
        <f t="shared" si="49"/>
        <v>0</v>
      </c>
      <c r="CH25" s="212">
        <f t="shared" si="49"/>
        <v>0</v>
      </c>
      <c r="CI25" s="212">
        <f t="shared" si="49"/>
        <v>0</v>
      </c>
      <c r="CJ25" s="212">
        <f t="shared" si="49"/>
        <v>0</v>
      </c>
      <c r="CK25" s="212">
        <f t="shared" si="49"/>
        <v>0</v>
      </c>
      <c r="CL25" s="212">
        <f t="shared" si="49"/>
        <v>0</v>
      </c>
      <c r="CM25" s="212">
        <f t="shared" si="49"/>
        <v>0</v>
      </c>
    </row>
    <row r="26" spans="2:91" x14ac:dyDescent="0.2">
      <c r="B26" s="90">
        <f>Inputs!FH23</f>
        <v>0</v>
      </c>
      <c r="C26" s="19" t="str">
        <f>Inputs!$J$16</f>
        <v>EUR</v>
      </c>
      <c r="D26" s="19" t="s">
        <v>19</v>
      </c>
      <c r="E26" s="176">
        <f t="shared" si="39"/>
        <v>0</v>
      </c>
      <c r="F26" s="176">
        <f t="shared" si="39"/>
        <v>0</v>
      </c>
      <c r="G26" s="176">
        <f t="shared" si="39"/>
        <v>0</v>
      </c>
      <c r="H26" s="176">
        <f t="shared" si="39"/>
        <v>0</v>
      </c>
      <c r="I26" s="176">
        <f t="shared" si="39"/>
        <v>0</v>
      </c>
      <c r="K26" s="176">
        <f t="shared" si="40"/>
        <v>0</v>
      </c>
      <c r="L26" s="176">
        <f t="shared" si="40"/>
        <v>0</v>
      </c>
      <c r="M26" s="176">
        <f t="shared" si="40"/>
        <v>0</v>
      </c>
      <c r="N26" s="176">
        <f t="shared" si="40"/>
        <v>0</v>
      </c>
      <c r="O26" s="176">
        <f t="shared" si="40"/>
        <v>0</v>
      </c>
      <c r="P26" s="176">
        <f t="shared" si="40"/>
        <v>0</v>
      </c>
      <c r="Q26" s="176">
        <f t="shared" si="40"/>
        <v>0</v>
      </c>
      <c r="R26" s="176">
        <f t="shared" si="40"/>
        <v>0</v>
      </c>
      <c r="S26" s="176">
        <f t="shared" si="40"/>
        <v>0</v>
      </c>
      <c r="T26" s="176">
        <f t="shared" si="40"/>
        <v>0</v>
      </c>
      <c r="U26" s="176">
        <f t="shared" si="41"/>
        <v>0</v>
      </c>
      <c r="V26" s="176">
        <f t="shared" si="41"/>
        <v>0</v>
      </c>
      <c r="W26" s="176">
        <f t="shared" si="41"/>
        <v>0</v>
      </c>
      <c r="X26" s="176">
        <f t="shared" si="41"/>
        <v>0</v>
      </c>
      <c r="Y26" s="176">
        <f t="shared" si="41"/>
        <v>0</v>
      </c>
      <c r="Z26" s="176">
        <f t="shared" si="41"/>
        <v>0</v>
      </c>
      <c r="AA26" s="176">
        <f t="shared" si="41"/>
        <v>0</v>
      </c>
      <c r="AB26" s="176">
        <f t="shared" si="41"/>
        <v>0</v>
      </c>
      <c r="AC26" s="176">
        <f t="shared" si="41"/>
        <v>0</v>
      </c>
      <c r="AD26" s="176">
        <f t="shared" si="41"/>
        <v>0</v>
      </c>
      <c r="AF26" s="212">
        <f t="shared" ref="AF26:BK26" si="50">IF(AF165=2,AF58,0)</f>
        <v>0</v>
      </c>
      <c r="AG26" s="212">
        <f t="shared" si="50"/>
        <v>0</v>
      </c>
      <c r="AH26" s="212">
        <f t="shared" si="50"/>
        <v>0</v>
      </c>
      <c r="AI26" s="212">
        <f t="shared" si="50"/>
        <v>0</v>
      </c>
      <c r="AJ26" s="212">
        <f t="shared" si="50"/>
        <v>0</v>
      </c>
      <c r="AK26" s="212">
        <f t="shared" si="50"/>
        <v>0</v>
      </c>
      <c r="AL26" s="212">
        <f t="shared" si="50"/>
        <v>0</v>
      </c>
      <c r="AM26" s="212">
        <f t="shared" si="50"/>
        <v>0</v>
      </c>
      <c r="AN26" s="212">
        <f t="shared" si="50"/>
        <v>0</v>
      </c>
      <c r="AO26" s="212">
        <f t="shared" si="50"/>
        <v>0</v>
      </c>
      <c r="AP26" s="212">
        <f t="shared" si="50"/>
        <v>0</v>
      </c>
      <c r="AQ26" s="212">
        <f t="shared" si="50"/>
        <v>0</v>
      </c>
      <c r="AR26" s="212">
        <f t="shared" si="50"/>
        <v>0</v>
      </c>
      <c r="AS26" s="212">
        <f t="shared" si="50"/>
        <v>0</v>
      </c>
      <c r="AT26" s="212">
        <f t="shared" si="50"/>
        <v>0</v>
      </c>
      <c r="AU26" s="212">
        <f t="shared" si="50"/>
        <v>0</v>
      </c>
      <c r="AV26" s="212">
        <f t="shared" si="50"/>
        <v>0</v>
      </c>
      <c r="AW26" s="212">
        <f t="shared" si="50"/>
        <v>0</v>
      </c>
      <c r="AX26" s="212">
        <f t="shared" si="50"/>
        <v>0</v>
      </c>
      <c r="AY26" s="212">
        <f t="shared" si="50"/>
        <v>0</v>
      </c>
      <c r="AZ26" s="212">
        <f t="shared" si="50"/>
        <v>0</v>
      </c>
      <c r="BA26" s="212">
        <f t="shared" si="50"/>
        <v>0</v>
      </c>
      <c r="BB26" s="212">
        <f t="shared" si="50"/>
        <v>0</v>
      </c>
      <c r="BC26" s="212">
        <f t="shared" si="50"/>
        <v>0</v>
      </c>
      <c r="BD26" s="212">
        <f t="shared" si="50"/>
        <v>0</v>
      </c>
      <c r="BE26" s="212">
        <f t="shared" si="50"/>
        <v>0</v>
      </c>
      <c r="BF26" s="212">
        <f t="shared" si="50"/>
        <v>0</v>
      </c>
      <c r="BG26" s="212">
        <f t="shared" si="50"/>
        <v>0</v>
      </c>
      <c r="BH26" s="212">
        <f t="shared" si="50"/>
        <v>0</v>
      </c>
      <c r="BI26" s="212">
        <f t="shared" si="50"/>
        <v>0</v>
      </c>
      <c r="BJ26" s="212">
        <f t="shared" si="50"/>
        <v>0</v>
      </c>
      <c r="BK26" s="212">
        <f t="shared" si="50"/>
        <v>0</v>
      </c>
      <c r="BL26" s="212">
        <f t="shared" ref="BL26:CM26" si="51">IF(BL165=2,BL58,0)</f>
        <v>0</v>
      </c>
      <c r="BM26" s="212">
        <f t="shared" si="51"/>
        <v>0</v>
      </c>
      <c r="BN26" s="212">
        <f t="shared" si="51"/>
        <v>0</v>
      </c>
      <c r="BO26" s="212">
        <f t="shared" si="51"/>
        <v>0</v>
      </c>
      <c r="BP26" s="212">
        <f t="shared" si="51"/>
        <v>0</v>
      </c>
      <c r="BQ26" s="212">
        <f t="shared" si="51"/>
        <v>0</v>
      </c>
      <c r="BR26" s="212">
        <f t="shared" si="51"/>
        <v>0</v>
      </c>
      <c r="BS26" s="212">
        <f t="shared" si="51"/>
        <v>0</v>
      </c>
      <c r="BT26" s="212">
        <f t="shared" si="51"/>
        <v>0</v>
      </c>
      <c r="BU26" s="212">
        <f t="shared" si="51"/>
        <v>0</v>
      </c>
      <c r="BV26" s="212">
        <f t="shared" si="51"/>
        <v>0</v>
      </c>
      <c r="BW26" s="212">
        <f t="shared" si="51"/>
        <v>0</v>
      </c>
      <c r="BX26" s="212">
        <f t="shared" si="51"/>
        <v>0</v>
      </c>
      <c r="BY26" s="212">
        <f t="shared" si="51"/>
        <v>0</v>
      </c>
      <c r="BZ26" s="212">
        <f t="shared" si="51"/>
        <v>0</v>
      </c>
      <c r="CA26" s="212">
        <f t="shared" si="51"/>
        <v>0</v>
      </c>
      <c r="CB26" s="212">
        <f t="shared" si="51"/>
        <v>0</v>
      </c>
      <c r="CC26" s="212">
        <f t="shared" si="51"/>
        <v>0</v>
      </c>
      <c r="CD26" s="212">
        <f t="shared" si="51"/>
        <v>0</v>
      </c>
      <c r="CE26" s="212">
        <f t="shared" si="51"/>
        <v>0</v>
      </c>
      <c r="CF26" s="212">
        <f t="shared" si="51"/>
        <v>0</v>
      </c>
      <c r="CG26" s="212">
        <f t="shared" si="51"/>
        <v>0</v>
      </c>
      <c r="CH26" s="212">
        <f t="shared" si="51"/>
        <v>0</v>
      </c>
      <c r="CI26" s="212">
        <f t="shared" si="51"/>
        <v>0</v>
      </c>
      <c r="CJ26" s="212">
        <f t="shared" si="51"/>
        <v>0</v>
      </c>
      <c r="CK26" s="212">
        <f t="shared" si="51"/>
        <v>0</v>
      </c>
      <c r="CL26" s="212">
        <f t="shared" si="51"/>
        <v>0</v>
      </c>
      <c r="CM26" s="212">
        <f t="shared" si="51"/>
        <v>0</v>
      </c>
    </row>
    <row r="27" spans="2:91" x14ac:dyDescent="0.2">
      <c r="B27" s="90">
        <f>Inputs!FH24</f>
        <v>0</v>
      </c>
      <c r="C27" s="19" t="str">
        <f>Inputs!$J$16</f>
        <v>EUR</v>
      </c>
      <c r="D27" s="19" t="s">
        <v>19</v>
      </c>
      <c r="E27" s="176">
        <f t="shared" si="39"/>
        <v>0</v>
      </c>
      <c r="F27" s="176">
        <f t="shared" si="39"/>
        <v>0</v>
      </c>
      <c r="G27" s="176">
        <f t="shared" si="39"/>
        <v>0</v>
      </c>
      <c r="H27" s="176">
        <f t="shared" si="39"/>
        <v>0</v>
      </c>
      <c r="I27" s="176">
        <f t="shared" si="39"/>
        <v>0</v>
      </c>
      <c r="K27" s="176">
        <f t="shared" si="40"/>
        <v>0</v>
      </c>
      <c r="L27" s="176">
        <f t="shared" si="40"/>
        <v>0</v>
      </c>
      <c r="M27" s="176">
        <f t="shared" si="40"/>
        <v>0</v>
      </c>
      <c r="N27" s="176">
        <f t="shared" si="40"/>
        <v>0</v>
      </c>
      <c r="O27" s="176">
        <f t="shared" si="40"/>
        <v>0</v>
      </c>
      <c r="P27" s="176">
        <f t="shared" si="40"/>
        <v>0</v>
      </c>
      <c r="Q27" s="176">
        <f t="shared" si="40"/>
        <v>0</v>
      </c>
      <c r="R27" s="176">
        <f t="shared" si="40"/>
        <v>0</v>
      </c>
      <c r="S27" s="176">
        <f t="shared" si="40"/>
        <v>0</v>
      </c>
      <c r="T27" s="176">
        <f t="shared" si="40"/>
        <v>0</v>
      </c>
      <c r="U27" s="176">
        <f t="shared" si="41"/>
        <v>0</v>
      </c>
      <c r="V27" s="176">
        <f t="shared" si="41"/>
        <v>0</v>
      </c>
      <c r="W27" s="176">
        <f t="shared" si="41"/>
        <v>0</v>
      </c>
      <c r="X27" s="176">
        <f t="shared" si="41"/>
        <v>0</v>
      </c>
      <c r="Y27" s="176">
        <f t="shared" si="41"/>
        <v>0</v>
      </c>
      <c r="Z27" s="176">
        <f t="shared" si="41"/>
        <v>0</v>
      </c>
      <c r="AA27" s="176">
        <f t="shared" si="41"/>
        <v>0</v>
      </c>
      <c r="AB27" s="176">
        <f t="shared" si="41"/>
        <v>0</v>
      </c>
      <c r="AC27" s="176">
        <f t="shared" si="41"/>
        <v>0</v>
      </c>
      <c r="AD27" s="176">
        <f t="shared" si="41"/>
        <v>0</v>
      </c>
      <c r="AF27" s="212">
        <f t="shared" ref="AF27:BK27" si="52">IF(AF166=2,AF59,0)</f>
        <v>0</v>
      </c>
      <c r="AG27" s="212">
        <f t="shared" si="52"/>
        <v>0</v>
      </c>
      <c r="AH27" s="212">
        <f t="shared" si="52"/>
        <v>0</v>
      </c>
      <c r="AI27" s="212">
        <f t="shared" si="52"/>
        <v>0</v>
      </c>
      <c r="AJ27" s="212">
        <f t="shared" si="52"/>
        <v>0</v>
      </c>
      <c r="AK27" s="212">
        <f t="shared" si="52"/>
        <v>0</v>
      </c>
      <c r="AL27" s="212">
        <f t="shared" si="52"/>
        <v>0</v>
      </c>
      <c r="AM27" s="212">
        <f t="shared" si="52"/>
        <v>0</v>
      </c>
      <c r="AN27" s="212">
        <f t="shared" si="52"/>
        <v>0</v>
      </c>
      <c r="AO27" s="212">
        <f t="shared" si="52"/>
        <v>0</v>
      </c>
      <c r="AP27" s="212">
        <f t="shared" si="52"/>
        <v>0</v>
      </c>
      <c r="AQ27" s="212">
        <f t="shared" si="52"/>
        <v>0</v>
      </c>
      <c r="AR27" s="212">
        <f t="shared" si="52"/>
        <v>0</v>
      </c>
      <c r="AS27" s="212">
        <f t="shared" si="52"/>
        <v>0</v>
      </c>
      <c r="AT27" s="212">
        <f t="shared" si="52"/>
        <v>0</v>
      </c>
      <c r="AU27" s="212">
        <f t="shared" si="52"/>
        <v>0</v>
      </c>
      <c r="AV27" s="212">
        <f t="shared" si="52"/>
        <v>0</v>
      </c>
      <c r="AW27" s="212">
        <f t="shared" si="52"/>
        <v>0</v>
      </c>
      <c r="AX27" s="212">
        <f t="shared" si="52"/>
        <v>0</v>
      </c>
      <c r="AY27" s="212">
        <f t="shared" si="52"/>
        <v>0</v>
      </c>
      <c r="AZ27" s="212">
        <f t="shared" si="52"/>
        <v>0</v>
      </c>
      <c r="BA27" s="212">
        <f t="shared" si="52"/>
        <v>0</v>
      </c>
      <c r="BB27" s="212">
        <f t="shared" si="52"/>
        <v>0</v>
      </c>
      <c r="BC27" s="212">
        <f t="shared" si="52"/>
        <v>0</v>
      </c>
      <c r="BD27" s="212">
        <f t="shared" si="52"/>
        <v>0</v>
      </c>
      <c r="BE27" s="212">
        <f t="shared" si="52"/>
        <v>0</v>
      </c>
      <c r="BF27" s="212">
        <f t="shared" si="52"/>
        <v>0</v>
      </c>
      <c r="BG27" s="212">
        <f t="shared" si="52"/>
        <v>0</v>
      </c>
      <c r="BH27" s="212">
        <f t="shared" si="52"/>
        <v>0</v>
      </c>
      <c r="BI27" s="212">
        <f t="shared" si="52"/>
        <v>0</v>
      </c>
      <c r="BJ27" s="212">
        <f t="shared" si="52"/>
        <v>0</v>
      </c>
      <c r="BK27" s="212">
        <f t="shared" si="52"/>
        <v>0</v>
      </c>
      <c r="BL27" s="212">
        <f t="shared" ref="BL27:CM27" si="53">IF(BL166=2,BL59,0)</f>
        <v>0</v>
      </c>
      <c r="BM27" s="212">
        <f t="shared" si="53"/>
        <v>0</v>
      </c>
      <c r="BN27" s="212">
        <f t="shared" si="53"/>
        <v>0</v>
      </c>
      <c r="BO27" s="212">
        <f t="shared" si="53"/>
        <v>0</v>
      </c>
      <c r="BP27" s="212">
        <f t="shared" si="53"/>
        <v>0</v>
      </c>
      <c r="BQ27" s="212">
        <f t="shared" si="53"/>
        <v>0</v>
      </c>
      <c r="BR27" s="212">
        <f t="shared" si="53"/>
        <v>0</v>
      </c>
      <c r="BS27" s="212">
        <f t="shared" si="53"/>
        <v>0</v>
      </c>
      <c r="BT27" s="212">
        <f t="shared" si="53"/>
        <v>0</v>
      </c>
      <c r="BU27" s="212">
        <f t="shared" si="53"/>
        <v>0</v>
      </c>
      <c r="BV27" s="212">
        <f t="shared" si="53"/>
        <v>0</v>
      </c>
      <c r="BW27" s="212">
        <f t="shared" si="53"/>
        <v>0</v>
      </c>
      <c r="BX27" s="212">
        <f t="shared" si="53"/>
        <v>0</v>
      </c>
      <c r="BY27" s="212">
        <f t="shared" si="53"/>
        <v>0</v>
      </c>
      <c r="BZ27" s="212">
        <f t="shared" si="53"/>
        <v>0</v>
      </c>
      <c r="CA27" s="212">
        <f t="shared" si="53"/>
        <v>0</v>
      </c>
      <c r="CB27" s="212">
        <f t="shared" si="53"/>
        <v>0</v>
      </c>
      <c r="CC27" s="212">
        <f t="shared" si="53"/>
        <v>0</v>
      </c>
      <c r="CD27" s="212">
        <f t="shared" si="53"/>
        <v>0</v>
      </c>
      <c r="CE27" s="212">
        <f t="shared" si="53"/>
        <v>0</v>
      </c>
      <c r="CF27" s="212">
        <f t="shared" si="53"/>
        <v>0</v>
      </c>
      <c r="CG27" s="212">
        <f t="shared" si="53"/>
        <v>0</v>
      </c>
      <c r="CH27" s="212">
        <f t="shared" si="53"/>
        <v>0</v>
      </c>
      <c r="CI27" s="212">
        <f t="shared" si="53"/>
        <v>0</v>
      </c>
      <c r="CJ27" s="212">
        <f t="shared" si="53"/>
        <v>0</v>
      </c>
      <c r="CK27" s="212">
        <f t="shared" si="53"/>
        <v>0</v>
      </c>
      <c r="CL27" s="212">
        <f t="shared" si="53"/>
        <v>0</v>
      </c>
      <c r="CM27" s="212">
        <f t="shared" si="53"/>
        <v>0</v>
      </c>
    </row>
    <row r="28" spans="2:91" x14ac:dyDescent="0.2">
      <c r="B28" s="90">
        <f>Inputs!FH25</f>
        <v>0</v>
      </c>
      <c r="C28" s="19" t="str">
        <f>Inputs!$J$16</f>
        <v>EUR</v>
      </c>
      <c r="D28" s="19" t="s">
        <v>19</v>
      </c>
      <c r="E28" s="176">
        <f t="shared" si="39"/>
        <v>0</v>
      </c>
      <c r="F28" s="176">
        <f t="shared" si="39"/>
        <v>0</v>
      </c>
      <c r="G28" s="176">
        <f t="shared" si="39"/>
        <v>0</v>
      </c>
      <c r="H28" s="176">
        <f t="shared" si="39"/>
        <v>0</v>
      </c>
      <c r="I28" s="176">
        <f t="shared" si="39"/>
        <v>0</v>
      </c>
      <c r="K28" s="176">
        <f t="shared" si="40"/>
        <v>0</v>
      </c>
      <c r="L28" s="176">
        <f t="shared" si="40"/>
        <v>0</v>
      </c>
      <c r="M28" s="176">
        <f t="shared" si="40"/>
        <v>0</v>
      </c>
      <c r="N28" s="176">
        <f t="shared" si="40"/>
        <v>0</v>
      </c>
      <c r="O28" s="176">
        <f t="shared" si="40"/>
        <v>0</v>
      </c>
      <c r="P28" s="176">
        <f t="shared" si="40"/>
        <v>0</v>
      </c>
      <c r="Q28" s="176">
        <f t="shared" si="40"/>
        <v>0</v>
      </c>
      <c r="R28" s="176">
        <f t="shared" si="40"/>
        <v>0</v>
      </c>
      <c r="S28" s="176">
        <f t="shared" si="40"/>
        <v>0</v>
      </c>
      <c r="T28" s="176">
        <f t="shared" si="40"/>
        <v>0</v>
      </c>
      <c r="U28" s="176">
        <f t="shared" si="41"/>
        <v>0</v>
      </c>
      <c r="V28" s="176">
        <f t="shared" si="41"/>
        <v>0</v>
      </c>
      <c r="W28" s="176">
        <f t="shared" si="41"/>
        <v>0</v>
      </c>
      <c r="X28" s="176">
        <f t="shared" si="41"/>
        <v>0</v>
      </c>
      <c r="Y28" s="176">
        <f t="shared" si="41"/>
        <v>0</v>
      </c>
      <c r="Z28" s="176">
        <f t="shared" si="41"/>
        <v>0</v>
      </c>
      <c r="AA28" s="176">
        <f t="shared" si="41"/>
        <v>0</v>
      </c>
      <c r="AB28" s="176">
        <f t="shared" si="41"/>
        <v>0</v>
      </c>
      <c r="AC28" s="176">
        <f t="shared" si="41"/>
        <v>0</v>
      </c>
      <c r="AD28" s="176">
        <f t="shared" si="41"/>
        <v>0</v>
      </c>
      <c r="AF28" s="212">
        <f t="shared" ref="AF28:BK28" si="54">IF(AF167=2,AF60,0)</f>
        <v>0</v>
      </c>
      <c r="AG28" s="212">
        <f t="shared" si="54"/>
        <v>0</v>
      </c>
      <c r="AH28" s="212">
        <f t="shared" si="54"/>
        <v>0</v>
      </c>
      <c r="AI28" s="212">
        <f t="shared" si="54"/>
        <v>0</v>
      </c>
      <c r="AJ28" s="212">
        <f t="shared" si="54"/>
        <v>0</v>
      </c>
      <c r="AK28" s="212">
        <f t="shared" si="54"/>
        <v>0</v>
      </c>
      <c r="AL28" s="212">
        <f t="shared" si="54"/>
        <v>0</v>
      </c>
      <c r="AM28" s="212">
        <f t="shared" si="54"/>
        <v>0</v>
      </c>
      <c r="AN28" s="212">
        <f t="shared" si="54"/>
        <v>0</v>
      </c>
      <c r="AO28" s="212">
        <f t="shared" si="54"/>
        <v>0</v>
      </c>
      <c r="AP28" s="212">
        <f t="shared" si="54"/>
        <v>0</v>
      </c>
      <c r="AQ28" s="212">
        <f t="shared" si="54"/>
        <v>0</v>
      </c>
      <c r="AR28" s="212">
        <f t="shared" si="54"/>
        <v>0</v>
      </c>
      <c r="AS28" s="212">
        <f t="shared" si="54"/>
        <v>0</v>
      </c>
      <c r="AT28" s="212">
        <f t="shared" si="54"/>
        <v>0</v>
      </c>
      <c r="AU28" s="212">
        <f t="shared" si="54"/>
        <v>0</v>
      </c>
      <c r="AV28" s="212">
        <f t="shared" si="54"/>
        <v>0</v>
      </c>
      <c r="AW28" s="212">
        <f t="shared" si="54"/>
        <v>0</v>
      </c>
      <c r="AX28" s="212">
        <f t="shared" si="54"/>
        <v>0</v>
      </c>
      <c r="AY28" s="212">
        <f t="shared" si="54"/>
        <v>0</v>
      </c>
      <c r="AZ28" s="212">
        <f t="shared" si="54"/>
        <v>0</v>
      </c>
      <c r="BA28" s="212">
        <f t="shared" si="54"/>
        <v>0</v>
      </c>
      <c r="BB28" s="212">
        <f t="shared" si="54"/>
        <v>0</v>
      </c>
      <c r="BC28" s="212">
        <f t="shared" si="54"/>
        <v>0</v>
      </c>
      <c r="BD28" s="212">
        <f t="shared" si="54"/>
        <v>0</v>
      </c>
      <c r="BE28" s="212">
        <f t="shared" si="54"/>
        <v>0</v>
      </c>
      <c r="BF28" s="212">
        <f t="shared" si="54"/>
        <v>0</v>
      </c>
      <c r="BG28" s="212">
        <f t="shared" si="54"/>
        <v>0</v>
      </c>
      <c r="BH28" s="212">
        <f t="shared" si="54"/>
        <v>0</v>
      </c>
      <c r="BI28" s="212">
        <f t="shared" si="54"/>
        <v>0</v>
      </c>
      <c r="BJ28" s="212">
        <f t="shared" si="54"/>
        <v>0</v>
      </c>
      <c r="BK28" s="212">
        <f t="shared" si="54"/>
        <v>0</v>
      </c>
      <c r="BL28" s="212">
        <f t="shared" ref="BL28:CM28" si="55">IF(BL167=2,BL60,0)</f>
        <v>0</v>
      </c>
      <c r="BM28" s="212">
        <f t="shared" si="55"/>
        <v>0</v>
      </c>
      <c r="BN28" s="212">
        <f t="shared" si="55"/>
        <v>0</v>
      </c>
      <c r="BO28" s="212">
        <f t="shared" si="55"/>
        <v>0</v>
      </c>
      <c r="BP28" s="212">
        <f t="shared" si="55"/>
        <v>0</v>
      </c>
      <c r="BQ28" s="212">
        <f t="shared" si="55"/>
        <v>0</v>
      </c>
      <c r="BR28" s="212">
        <f t="shared" si="55"/>
        <v>0</v>
      </c>
      <c r="BS28" s="212">
        <f t="shared" si="55"/>
        <v>0</v>
      </c>
      <c r="BT28" s="212">
        <f t="shared" si="55"/>
        <v>0</v>
      </c>
      <c r="BU28" s="212">
        <f t="shared" si="55"/>
        <v>0</v>
      </c>
      <c r="BV28" s="212">
        <f t="shared" si="55"/>
        <v>0</v>
      </c>
      <c r="BW28" s="212">
        <f t="shared" si="55"/>
        <v>0</v>
      </c>
      <c r="BX28" s="212">
        <f t="shared" si="55"/>
        <v>0</v>
      </c>
      <c r="BY28" s="212">
        <f t="shared" si="55"/>
        <v>0</v>
      </c>
      <c r="BZ28" s="212">
        <f t="shared" si="55"/>
        <v>0</v>
      </c>
      <c r="CA28" s="212">
        <f t="shared" si="55"/>
        <v>0</v>
      </c>
      <c r="CB28" s="212">
        <f t="shared" si="55"/>
        <v>0</v>
      </c>
      <c r="CC28" s="212">
        <f t="shared" si="55"/>
        <v>0</v>
      </c>
      <c r="CD28" s="212">
        <f t="shared" si="55"/>
        <v>0</v>
      </c>
      <c r="CE28" s="212">
        <f t="shared" si="55"/>
        <v>0</v>
      </c>
      <c r="CF28" s="212">
        <f t="shared" si="55"/>
        <v>0</v>
      </c>
      <c r="CG28" s="212">
        <f t="shared" si="55"/>
        <v>0</v>
      </c>
      <c r="CH28" s="212">
        <f t="shared" si="55"/>
        <v>0</v>
      </c>
      <c r="CI28" s="212">
        <f t="shared" si="55"/>
        <v>0</v>
      </c>
      <c r="CJ28" s="212">
        <f t="shared" si="55"/>
        <v>0</v>
      </c>
      <c r="CK28" s="212">
        <f t="shared" si="55"/>
        <v>0</v>
      </c>
      <c r="CL28" s="212">
        <f t="shared" si="55"/>
        <v>0</v>
      </c>
      <c r="CM28" s="212">
        <f t="shared" si="55"/>
        <v>0</v>
      </c>
    </row>
    <row r="29" spans="2:91" x14ac:dyDescent="0.2">
      <c r="B29" s="90">
        <f>Inputs!FH26</f>
        <v>0</v>
      </c>
      <c r="C29" s="19" t="str">
        <f>Inputs!$J$16</f>
        <v>EUR</v>
      </c>
      <c r="D29" s="19" t="s">
        <v>19</v>
      </c>
      <c r="E29" s="176">
        <f t="shared" si="39"/>
        <v>0</v>
      </c>
      <c r="F29" s="176">
        <f t="shared" si="39"/>
        <v>0</v>
      </c>
      <c r="G29" s="176">
        <f t="shared" si="39"/>
        <v>0</v>
      </c>
      <c r="H29" s="176">
        <f t="shared" si="39"/>
        <v>0</v>
      </c>
      <c r="I29" s="176">
        <f t="shared" si="39"/>
        <v>0</v>
      </c>
      <c r="K29" s="176">
        <f t="shared" si="40"/>
        <v>0</v>
      </c>
      <c r="L29" s="176">
        <f t="shared" si="40"/>
        <v>0</v>
      </c>
      <c r="M29" s="176">
        <f t="shared" si="40"/>
        <v>0</v>
      </c>
      <c r="N29" s="176">
        <f t="shared" si="40"/>
        <v>0</v>
      </c>
      <c r="O29" s="176">
        <f t="shared" si="40"/>
        <v>0</v>
      </c>
      <c r="P29" s="176">
        <f t="shared" si="40"/>
        <v>0</v>
      </c>
      <c r="Q29" s="176">
        <f t="shared" si="40"/>
        <v>0</v>
      </c>
      <c r="R29" s="176">
        <f t="shared" si="40"/>
        <v>0</v>
      </c>
      <c r="S29" s="176">
        <f t="shared" si="40"/>
        <v>0</v>
      </c>
      <c r="T29" s="176">
        <f t="shared" si="40"/>
        <v>0</v>
      </c>
      <c r="U29" s="176">
        <f t="shared" si="41"/>
        <v>0</v>
      </c>
      <c r="V29" s="176">
        <f t="shared" si="41"/>
        <v>0</v>
      </c>
      <c r="W29" s="176">
        <f t="shared" si="41"/>
        <v>0</v>
      </c>
      <c r="X29" s="176">
        <f t="shared" si="41"/>
        <v>0</v>
      </c>
      <c r="Y29" s="176">
        <f t="shared" si="41"/>
        <v>0</v>
      </c>
      <c r="Z29" s="176">
        <f t="shared" si="41"/>
        <v>0</v>
      </c>
      <c r="AA29" s="176">
        <f t="shared" si="41"/>
        <v>0</v>
      </c>
      <c r="AB29" s="176">
        <f t="shared" si="41"/>
        <v>0</v>
      </c>
      <c r="AC29" s="176">
        <f t="shared" si="41"/>
        <v>0</v>
      </c>
      <c r="AD29" s="176">
        <f t="shared" si="41"/>
        <v>0</v>
      </c>
      <c r="AF29" s="212">
        <f t="shared" ref="AF29:BK29" si="56">IF(AF168=2,AF61,0)</f>
        <v>0</v>
      </c>
      <c r="AG29" s="212">
        <f t="shared" si="56"/>
        <v>0</v>
      </c>
      <c r="AH29" s="212">
        <f t="shared" si="56"/>
        <v>0</v>
      </c>
      <c r="AI29" s="212">
        <f t="shared" si="56"/>
        <v>0</v>
      </c>
      <c r="AJ29" s="212">
        <f t="shared" si="56"/>
        <v>0</v>
      </c>
      <c r="AK29" s="212">
        <f t="shared" si="56"/>
        <v>0</v>
      </c>
      <c r="AL29" s="212">
        <f t="shared" si="56"/>
        <v>0</v>
      </c>
      <c r="AM29" s="212">
        <f t="shared" si="56"/>
        <v>0</v>
      </c>
      <c r="AN29" s="212">
        <f t="shared" si="56"/>
        <v>0</v>
      </c>
      <c r="AO29" s="212">
        <f t="shared" si="56"/>
        <v>0</v>
      </c>
      <c r="AP29" s="212">
        <f t="shared" si="56"/>
        <v>0</v>
      </c>
      <c r="AQ29" s="212">
        <f t="shared" si="56"/>
        <v>0</v>
      </c>
      <c r="AR29" s="212">
        <f t="shared" si="56"/>
        <v>0</v>
      </c>
      <c r="AS29" s="212">
        <f t="shared" si="56"/>
        <v>0</v>
      </c>
      <c r="AT29" s="212">
        <f t="shared" si="56"/>
        <v>0</v>
      </c>
      <c r="AU29" s="212">
        <f t="shared" si="56"/>
        <v>0</v>
      </c>
      <c r="AV29" s="212">
        <f t="shared" si="56"/>
        <v>0</v>
      </c>
      <c r="AW29" s="212">
        <f t="shared" si="56"/>
        <v>0</v>
      </c>
      <c r="AX29" s="212">
        <f t="shared" si="56"/>
        <v>0</v>
      </c>
      <c r="AY29" s="212">
        <f t="shared" si="56"/>
        <v>0</v>
      </c>
      <c r="AZ29" s="212">
        <f t="shared" si="56"/>
        <v>0</v>
      </c>
      <c r="BA29" s="212">
        <f t="shared" si="56"/>
        <v>0</v>
      </c>
      <c r="BB29" s="212">
        <f t="shared" si="56"/>
        <v>0</v>
      </c>
      <c r="BC29" s="212">
        <f t="shared" si="56"/>
        <v>0</v>
      </c>
      <c r="BD29" s="212">
        <f t="shared" si="56"/>
        <v>0</v>
      </c>
      <c r="BE29" s="212">
        <f t="shared" si="56"/>
        <v>0</v>
      </c>
      <c r="BF29" s="212">
        <f t="shared" si="56"/>
        <v>0</v>
      </c>
      <c r="BG29" s="212">
        <f t="shared" si="56"/>
        <v>0</v>
      </c>
      <c r="BH29" s="212">
        <f t="shared" si="56"/>
        <v>0</v>
      </c>
      <c r="BI29" s="212">
        <f t="shared" si="56"/>
        <v>0</v>
      </c>
      <c r="BJ29" s="212">
        <f t="shared" si="56"/>
        <v>0</v>
      </c>
      <c r="BK29" s="212">
        <f t="shared" si="56"/>
        <v>0</v>
      </c>
      <c r="BL29" s="212">
        <f t="shared" ref="BL29:CM29" si="57">IF(BL168=2,BL61,0)</f>
        <v>0</v>
      </c>
      <c r="BM29" s="212">
        <f t="shared" si="57"/>
        <v>0</v>
      </c>
      <c r="BN29" s="212">
        <f t="shared" si="57"/>
        <v>0</v>
      </c>
      <c r="BO29" s="212">
        <f t="shared" si="57"/>
        <v>0</v>
      </c>
      <c r="BP29" s="212">
        <f t="shared" si="57"/>
        <v>0</v>
      </c>
      <c r="BQ29" s="212">
        <f t="shared" si="57"/>
        <v>0</v>
      </c>
      <c r="BR29" s="212">
        <f t="shared" si="57"/>
        <v>0</v>
      </c>
      <c r="BS29" s="212">
        <f t="shared" si="57"/>
        <v>0</v>
      </c>
      <c r="BT29" s="212">
        <f t="shared" si="57"/>
        <v>0</v>
      </c>
      <c r="BU29" s="212">
        <f t="shared" si="57"/>
        <v>0</v>
      </c>
      <c r="BV29" s="212">
        <f t="shared" si="57"/>
        <v>0</v>
      </c>
      <c r="BW29" s="212">
        <f t="shared" si="57"/>
        <v>0</v>
      </c>
      <c r="BX29" s="212">
        <f t="shared" si="57"/>
        <v>0</v>
      </c>
      <c r="BY29" s="212">
        <f t="shared" si="57"/>
        <v>0</v>
      </c>
      <c r="BZ29" s="212">
        <f t="shared" si="57"/>
        <v>0</v>
      </c>
      <c r="CA29" s="212">
        <f t="shared" si="57"/>
        <v>0</v>
      </c>
      <c r="CB29" s="212">
        <f t="shared" si="57"/>
        <v>0</v>
      </c>
      <c r="CC29" s="212">
        <f t="shared" si="57"/>
        <v>0</v>
      </c>
      <c r="CD29" s="212">
        <f t="shared" si="57"/>
        <v>0</v>
      </c>
      <c r="CE29" s="212">
        <f t="shared" si="57"/>
        <v>0</v>
      </c>
      <c r="CF29" s="212">
        <f t="shared" si="57"/>
        <v>0</v>
      </c>
      <c r="CG29" s="212">
        <f t="shared" si="57"/>
        <v>0</v>
      </c>
      <c r="CH29" s="212">
        <f t="shared" si="57"/>
        <v>0</v>
      </c>
      <c r="CI29" s="212">
        <f t="shared" si="57"/>
        <v>0</v>
      </c>
      <c r="CJ29" s="212">
        <f t="shared" si="57"/>
        <v>0</v>
      </c>
      <c r="CK29" s="212">
        <f t="shared" si="57"/>
        <v>0</v>
      </c>
      <c r="CL29" s="212">
        <f t="shared" si="57"/>
        <v>0</v>
      </c>
      <c r="CM29" s="212">
        <f t="shared" si="57"/>
        <v>0</v>
      </c>
    </row>
    <row r="30" spans="2:91" x14ac:dyDescent="0.2">
      <c r="B30" s="90">
        <f>Inputs!FH27</f>
        <v>0</v>
      </c>
      <c r="C30" s="19" t="str">
        <f>Inputs!$J$16</f>
        <v>EUR</v>
      </c>
      <c r="D30" s="19" t="s">
        <v>19</v>
      </c>
      <c r="E30" s="176">
        <f t="shared" si="39"/>
        <v>0</v>
      </c>
      <c r="F30" s="176">
        <f t="shared" si="39"/>
        <v>0</v>
      </c>
      <c r="G30" s="176">
        <f t="shared" si="39"/>
        <v>0</v>
      </c>
      <c r="H30" s="176">
        <f t="shared" si="39"/>
        <v>0</v>
      </c>
      <c r="I30" s="176">
        <f t="shared" si="39"/>
        <v>0</v>
      </c>
      <c r="K30" s="176">
        <f t="shared" si="40"/>
        <v>0</v>
      </c>
      <c r="L30" s="176">
        <f t="shared" si="40"/>
        <v>0</v>
      </c>
      <c r="M30" s="176">
        <f t="shared" si="40"/>
        <v>0</v>
      </c>
      <c r="N30" s="176">
        <f t="shared" si="40"/>
        <v>0</v>
      </c>
      <c r="O30" s="176">
        <f t="shared" si="40"/>
        <v>0</v>
      </c>
      <c r="P30" s="176">
        <f t="shared" si="40"/>
        <v>0</v>
      </c>
      <c r="Q30" s="176">
        <f t="shared" si="40"/>
        <v>0</v>
      </c>
      <c r="R30" s="176">
        <f t="shared" si="40"/>
        <v>0</v>
      </c>
      <c r="S30" s="176">
        <f t="shared" si="40"/>
        <v>0</v>
      </c>
      <c r="T30" s="176">
        <f t="shared" si="40"/>
        <v>0</v>
      </c>
      <c r="U30" s="176">
        <f t="shared" si="41"/>
        <v>0</v>
      </c>
      <c r="V30" s="176">
        <f t="shared" si="41"/>
        <v>0</v>
      </c>
      <c r="W30" s="176">
        <f t="shared" si="41"/>
        <v>0</v>
      </c>
      <c r="X30" s="176">
        <f t="shared" si="41"/>
        <v>0</v>
      </c>
      <c r="Y30" s="176">
        <f t="shared" si="41"/>
        <v>0</v>
      </c>
      <c r="Z30" s="176">
        <f t="shared" si="41"/>
        <v>0</v>
      </c>
      <c r="AA30" s="176">
        <f t="shared" si="41"/>
        <v>0</v>
      </c>
      <c r="AB30" s="176">
        <f t="shared" si="41"/>
        <v>0</v>
      </c>
      <c r="AC30" s="176">
        <f t="shared" si="41"/>
        <v>0</v>
      </c>
      <c r="AD30" s="176">
        <f t="shared" si="41"/>
        <v>0</v>
      </c>
      <c r="AF30" s="212">
        <f t="shared" ref="AF30:BK30" si="58">IF(AF169=2,AF62,0)</f>
        <v>0</v>
      </c>
      <c r="AG30" s="212">
        <f t="shared" si="58"/>
        <v>0</v>
      </c>
      <c r="AH30" s="212">
        <f t="shared" si="58"/>
        <v>0</v>
      </c>
      <c r="AI30" s="212">
        <f t="shared" si="58"/>
        <v>0</v>
      </c>
      <c r="AJ30" s="212">
        <f t="shared" si="58"/>
        <v>0</v>
      </c>
      <c r="AK30" s="212">
        <f t="shared" si="58"/>
        <v>0</v>
      </c>
      <c r="AL30" s="212">
        <f t="shared" si="58"/>
        <v>0</v>
      </c>
      <c r="AM30" s="212">
        <f t="shared" si="58"/>
        <v>0</v>
      </c>
      <c r="AN30" s="212">
        <f t="shared" si="58"/>
        <v>0</v>
      </c>
      <c r="AO30" s="212">
        <f t="shared" si="58"/>
        <v>0</v>
      </c>
      <c r="AP30" s="212">
        <f t="shared" si="58"/>
        <v>0</v>
      </c>
      <c r="AQ30" s="212">
        <f t="shared" si="58"/>
        <v>0</v>
      </c>
      <c r="AR30" s="212">
        <f t="shared" si="58"/>
        <v>0</v>
      </c>
      <c r="AS30" s="212">
        <f t="shared" si="58"/>
        <v>0</v>
      </c>
      <c r="AT30" s="212">
        <f t="shared" si="58"/>
        <v>0</v>
      </c>
      <c r="AU30" s="212">
        <f t="shared" si="58"/>
        <v>0</v>
      </c>
      <c r="AV30" s="212">
        <f t="shared" si="58"/>
        <v>0</v>
      </c>
      <c r="AW30" s="212">
        <f t="shared" si="58"/>
        <v>0</v>
      </c>
      <c r="AX30" s="212">
        <f t="shared" si="58"/>
        <v>0</v>
      </c>
      <c r="AY30" s="212">
        <f t="shared" si="58"/>
        <v>0</v>
      </c>
      <c r="AZ30" s="212">
        <f t="shared" si="58"/>
        <v>0</v>
      </c>
      <c r="BA30" s="212">
        <f t="shared" si="58"/>
        <v>0</v>
      </c>
      <c r="BB30" s="212">
        <f t="shared" si="58"/>
        <v>0</v>
      </c>
      <c r="BC30" s="212">
        <f t="shared" si="58"/>
        <v>0</v>
      </c>
      <c r="BD30" s="212">
        <f t="shared" si="58"/>
        <v>0</v>
      </c>
      <c r="BE30" s="212">
        <f t="shared" si="58"/>
        <v>0</v>
      </c>
      <c r="BF30" s="212">
        <f t="shared" si="58"/>
        <v>0</v>
      </c>
      <c r="BG30" s="212">
        <f t="shared" si="58"/>
        <v>0</v>
      </c>
      <c r="BH30" s="212">
        <f t="shared" si="58"/>
        <v>0</v>
      </c>
      <c r="BI30" s="212">
        <f t="shared" si="58"/>
        <v>0</v>
      </c>
      <c r="BJ30" s="212">
        <f t="shared" si="58"/>
        <v>0</v>
      </c>
      <c r="BK30" s="212">
        <f t="shared" si="58"/>
        <v>0</v>
      </c>
      <c r="BL30" s="212">
        <f t="shared" ref="BL30:CM30" si="59">IF(BL169=2,BL62,0)</f>
        <v>0</v>
      </c>
      <c r="BM30" s="212">
        <f t="shared" si="59"/>
        <v>0</v>
      </c>
      <c r="BN30" s="212">
        <f t="shared" si="59"/>
        <v>0</v>
      </c>
      <c r="BO30" s="212">
        <f t="shared" si="59"/>
        <v>0</v>
      </c>
      <c r="BP30" s="212">
        <f t="shared" si="59"/>
        <v>0</v>
      </c>
      <c r="BQ30" s="212">
        <f t="shared" si="59"/>
        <v>0</v>
      </c>
      <c r="BR30" s="212">
        <f t="shared" si="59"/>
        <v>0</v>
      </c>
      <c r="BS30" s="212">
        <f t="shared" si="59"/>
        <v>0</v>
      </c>
      <c r="BT30" s="212">
        <f t="shared" si="59"/>
        <v>0</v>
      </c>
      <c r="BU30" s="212">
        <f t="shared" si="59"/>
        <v>0</v>
      </c>
      <c r="BV30" s="212">
        <f t="shared" si="59"/>
        <v>0</v>
      </c>
      <c r="BW30" s="212">
        <f t="shared" si="59"/>
        <v>0</v>
      </c>
      <c r="BX30" s="212">
        <f t="shared" si="59"/>
        <v>0</v>
      </c>
      <c r="BY30" s="212">
        <f t="shared" si="59"/>
        <v>0</v>
      </c>
      <c r="BZ30" s="212">
        <f t="shared" si="59"/>
        <v>0</v>
      </c>
      <c r="CA30" s="212">
        <f t="shared" si="59"/>
        <v>0</v>
      </c>
      <c r="CB30" s="212">
        <f t="shared" si="59"/>
        <v>0</v>
      </c>
      <c r="CC30" s="212">
        <f t="shared" si="59"/>
        <v>0</v>
      </c>
      <c r="CD30" s="212">
        <f t="shared" si="59"/>
        <v>0</v>
      </c>
      <c r="CE30" s="212">
        <f t="shared" si="59"/>
        <v>0</v>
      </c>
      <c r="CF30" s="212">
        <f t="shared" si="59"/>
        <v>0</v>
      </c>
      <c r="CG30" s="212">
        <f t="shared" si="59"/>
        <v>0</v>
      </c>
      <c r="CH30" s="212">
        <f t="shared" si="59"/>
        <v>0</v>
      </c>
      <c r="CI30" s="212">
        <f t="shared" si="59"/>
        <v>0</v>
      </c>
      <c r="CJ30" s="212">
        <f t="shared" si="59"/>
        <v>0</v>
      </c>
      <c r="CK30" s="212">
        <f t="shared" si="59"/>
        <v>0</v>
      </c>
      <c r="CL30" s="212">
        <f t="shared" si="59"/>
        <v>0</v>
      </c>
      <c r="CM30" s="212">
        <f t="shared" si="59"/>
        <v>0</v>
      </c>
    </row>
    <row r="31" spans="2:91" x14ac:dyDescent="0.2">
      <c r="B31" s="90">
        <f>Inputs!FH28</f>
        <v>0</v>
      </c>
      <c r="C31" s="19" t="str">
        <f>Inputs!$J$16</f>
        <v>EUR</v>
      </c>
      <c r="D31" s="19" t="s">
        <v>19</v>
      </c>
      <c r="E31" s="176">
        <f t="shared" si="39"/>
        <v>0</v>
      </c>
      <c r="F31" s="176">
        <f t="shared" si="39"/>
        <v>0</v>
      </c>
      <c r="G31" s="176">
        <f t="shared" si="39"/>
        <v>0</v>
      </c>
      <c r="H31" s="176">
        <f t="shared" si="39"/>
        <v>0</v>
      </c>
      <c r="I31" s="176">
        <f t="shared" si="39"/>
        <v>0</v>
      </c>
      <c r="K31" s="176">
        <f t="shared" si="40"/>
        <v>0</v>
      </c>
      <c r="L31" s="176">
        <f t="shared" si="40"/>
        <v>0</v>
      </c>
      <c r="M31" s="176">
        <f t="shared" si="40"/>
        <v>0</v>
      </c>
      <c r="N31" s="176">
        <f t="shared" si="40"/>
        <v>0</v>
      </c>
      <c r="O31" s="176">
        <f t="shared" si="40"/>
        <v>0</v>
      </c>
      <c r="P31" s="176">
        <f t="shared" si="40"/>
        <v>0</v>
      </c>
      <c r="Q31" s="176">
        <f t="shared" si="40"/>
        <v>0</v>
      </c>
      <c r="R31" s="176">
        <f t="shared" si="40"/>
        <v>0</v>
      </c>
      <c r="S31" s="176">
        <f t="shared" si="40"/>
        <v>0</v>
      </c>
      <c r="T31" s="176">
        <f t="shared" si="40"/>
        <v>0</v>
      </c>
      <c r="U31" s="176">
        <f t="shared" si="41"/>
        <v>0</v>
      </c>
      <c r="V31" s="176">
        <f t="shared" si="41"/>
        <v>0</v>
      </c>
      <c r="W31" s="176">
        <f t="shared" si="41"/>
        <v>0</v>
      </c>
      <c r="X31" s="176">
        <f t="shared" si="41"/>
        <v>0</v>
      </c>
      <c r="Y31" s="176">
        <f t="shared" si="41"/>
        <v>0</v>
      </c>
      <c r="Z31" s="176">
        <f t="shared" si="41"/>
        <v>0</v>
      </c>
      <c r="AA31" s="176">
        <f t="shared" si="41"/>
        <v>0</v>
      </c>
      <c r="AB31" s="176">
        <f t="shared" si="41"/>
        <v>0</v>
      </c>
      <c r="AC31" s="176">
        <f t="shared" si="41"/>
        <v>0</v>
      </c>
      <c r="AD31" s="176">
        <f t="shared" si="41"/>
        <v>0</v>
      </c>
      <c r="AF31" s="212">
        <f t="shared" ref="AF31:BK31" si="60">IF(AF170=2,AF63,0)</f>
        <v>0</v>
      </c>
      <c r="AG31" s="212">
        <f t="shared" si="60"/>
        <v>0</v>
      </c>
      <c r="AH31" s="212">
        <f t="shared" si="60"/>
        <v>0</v>
      </c>
      <c r="AI31" s="212">
        <f t="shared" si="60"/>
        <v>0</v>
      </c>
      <c r="AJ31" s="212">
        <f t="shared" si="60"/>
        <v>0</v>
      </c>
      <c r="AK31" s="212">
        <f t="shared" si="60"/>
        <v>0</v>
      </c>
      <c r="AL31" s="212">
        <f t="shared" si="60"/>
        <v>0</v>
      </c>
      <c r="AM31" s="212">
        <f t="shared" si="60"/>
        <v>0</v>
      </c>
      <c r="AN31" s="212">
        <f t="shared" si="60"/>
        <v>0</v>
      </c>
      <c r="AO31" s="212">
        <f t="shared" si="60"/>
        <v>0</v>
      </c>
      <c r="AP31" s="212">
        <f t="shared" si="60"/>
        <v>0</v>
      </c>
      <c r="AQ31" s="212">
        <f t="shared" si="60"/>
        <v>0</v>
      </c>
      <c r="AR31" s="212">
        <f t="shared" si="60"/>
        <v>0</v>
      </c>
      <c r="AS31" s="212">
        <f t="shared" si="60"/>
        <v>0</v>
      </c>
      <c r="AT31" s="212">
        <f t="shared" si="60"/>
        <v>0</v>
      </c>
      <c r="AU31" s="212">
        <f t="shared" si="60"/>
        <v>0</v>
      </c>
      <c r="AV31" s="212">
        <f t="shared" si="60"/>
        <v>0</v>
      </c>
      <c r="AW31" s="212">
        <f t="shared" si="60"/>
        <v>0</v>
      </c>
      <c r="AX31" s="212">
        <f t="shared" si="60"/>
        <v>0</v>
      </c>
      <c r="AY31" s="212">
        <f t="shared" si="60"/>
        <v>0</v>
      </c>
      <c r="AZ31" s="212">
        <f t="shared" si="60"/>
        <v>0</v>
      </c>
      <c r="BA31" s="212">
        <f t="shared" si="60"/>
        <v>0</v>
      </c>
      <c r="BB31" s="212">
        <f t="shared" si="60"/>
        <v>0</v>
      </c>
      <c r="BC31" s="212">
        <f t="shared" si="60"/>
        <v>0</v>
      </c>
      <c r="BD31" s="212">
        <f t="shared" si="60"/>
        <v>0</v>
      </c>
      <c r="BE31" s="212">
        <f t="shared" si="60"/>
        <v>0</v>
      </c>
      <c r="BF31" s="212">
        <f t="shared" si="60"/>
        <v>0</v>
      </c>
      <c r="BG31" s="212">
        <f t="shared" si="60"/>
        <v>0</v>
      </c>
      <c r="BH31" s="212">
        <f t="shared" si="60"/>
        <v>0</v>
      </c>
      <c r="BI31" s="212">
        <f t="shared" si="60"/>
        <v>0</v>
      </c>
      <c r="BJ31" s="212">
        <f t="shared" si="60"/>
        <v>0</v>
      </c>
      <c r="BK31" s="212">
        <f t="shared" si="60"/>
        <v>0</v>
      </c>
      <c r="BL31" s="212">
        <f t="shared" ref="BL31:CM31" si="61">IF(BL170=2,BL63,0)</f>
        <v>0</v>
      </c>
      <c r="BM31" s="212">
        <f t="shared" si="61"/>
        <v>0</v>
      </c>
      <c r="BN31" s="212">
        <f t="shared" si="61"/>
        <v>0</v>
      </c>
      <c r="BO31" s="212">
        <f t="shared" si="61"/>
        <v>0</v>
      </c>
      <c r="BP31" s="212">
        <f t="shared" si="61"/>
        <v>0</v>
      </c>
      <c r="BQ31" s="212">
        <f t="shared" si="61"/>
        <v>0</v>
      </c>
      <c r="BR31" s="212">
        <f t="shared" si="61"/>
        <v>0</v>
      </c>
      <c r="BS31" s="212">
        <f t="shared" si="61"/>
        <v>0</v>
      </c>
      <c r="BT31" s="212">
        <f t="shared" si="61"/>
        <v>0</v>
      </c>
      <c r="BU31" s="212">
        <f t="shared" si="61"/>
        <v>0</v>
      </c>
      <c r="BV31" s="212">
        <f t="shared" si="61"/>
        <v>0</v>
      </c>
      <c r="BW31" s="212">
        <f t="shared" si="61"/>
        <v>0</v>
      </c>
      <c r="BX31" s="212">
        <f t="shared" si="61"/>
        <v>0</v>
      </c>
      <c r="BY31" s="212">
        <f t="shared" si="61"/>
        <v>0</v>
      </c>
      <c r="BZ31" s="212">
        <f t="shared" si="61"/>
        <v>0</v>
      </c>
      <c r="CA31" s="212">
        <f t="shared" si="61"/>
        <v>0</v>
      </c>
      <c r="CB31" s="212">
        <f t="shared" si="61"/>
        <v>0</v>
      </c>
      <c r="CC31" s="212">
        <f t="shared" si="61"/>
        <v>0</v>
      </c>
      <c r="CD31" s="212">
        <f t="shared" si="61"/>
        <v>0</v>
      </c>
      <c r="CE31" s="212">
        <f t="shared" si="61"/>
        <v>0</v>
      </c>
      <c r="CF31" s="212">
        <f t="shared" si="61"/>
        <v>0</v>
      </c>
      <c r="CG31" s="212">
        <f t="shared" si="61"/>
        <v>0</v>
      </c>
      <c r="CH31" s="212">
        <f t="shared" si="61"/>
        <v>0</v>
      </c>
      <c r="CI31" s="212">
        <f t="shared" si="61"/>
        <v>0</v>
      </c>
      <c r="CJ31" s="212">
        <f t="shared" si="61"/>
        <v>0</v>
      </c>
      <c r="CK31" s="212">
        <f t="shared" si="61"/>
        <v>0</v>
      </c>
      <c r="CL31" s="212">
        <f t="shared" si="61"/>
        <v>0</v>
      </c>
      <c r="CM31" s="212">
        <f t="shared" si="61"/>
        <v>0</v>
      </c>
    </row>
    <row r="32" spans="2:91" x14ac:dyDescent="0.2">
      <c r="B32" s="90">
        <f>Inputs!FH29</f>
        <v>0</v>
      </c>
      <c r="C32" s="19" t="str">
        <f>Inputs!$J$16</f>
        <v>EUR</v>
      </c>
      <c r="D32" s="19" t="s">
        <v>19</v>
      </c>
      <c r="E32" s="176">
        <f t="shared" si="39"/>
        <v>0</v>
      </c>
      <c r="F32" s="176">
        <f t="shared" si="39"/>
        <v>0</v>
      </c>
      <c r="G32" s="176">
        <f t="shared" si="39"/>
        <v>0</v>
      </c>
      <c r="H32" s="176">
        <f t="shared" si="39"/>
        <v>0</v>
      </c>
      <c r="I32" s="176">
        <f t="shared" si="39"/>
        <v>0</v>
      </c>
      <c r="K32" s="176">
        <f t="shared" si="40"/>
        <v>0</v>
      </c>
      <c r="L32" s="176">
        <f t="shared" si="40"/>
        <v>0</v>
      </c>
      <c r="M32" s="176">
        <f t="shared" si="40"/>
        <v>0</v>
      </c>
      <c r="N32" s="176">
        <f t="shared" si="40"/>
        <v>0</v>
      </c>
      <c r="O32" s="176">
        <f t="shared" si="40"/>
        <v>0</v>
      </c>
      <c r="P32" s="176">
        <f t="shared" si="40"/>
        <v>0</v>
      </c>
      <c r="Q32" s="176">
        <f t="shared" si="40"/>
        <v>0</v>
      </c>
      <c r="R32" s="176">
        <f t="shared" si="40"/>
        <v>0</v>
      </c>
      <c r="S32" s="176">
        <f t="shared" si="40"/>
        <v>0</v>
      </c>
      <c r="T32" s="176">
        <f t="shared" si="40"/>
        <v>0</v>
      </c>
      <c r="U32" s="176">
        <f t="shared" si="41"/>
        <v>0</v>
      </c>
      <c r="V32" s="176">
        <f t="shared" si="41"/>
        <v>0</v>
      </c>
      <c r="W32" s="176">
        <f t="shared" si="41"/>
        <v>0</v>
      </c>
      <c r="X32" s="176">
        <f t="shared" si="41"/>
        <v>0</v>
      </c>
      <c r="Y32" s="176">
        <f t="shared" si="41"/>
        <v>0</v>
      </c>
      <c r="Z32" s="176">
        <f t="shared" si="41"/>
        <v>0</v>
      </c>
      <c r="AA32" s="176">
        <f t="shared" si="41"/>
        <v>0</v>
      </c>
      <c r="AB32" s="176">
        <f t="shared" si="41"/>
        <v>0</v>
      </c>
      <c r="AC32" s="176">
        <f t="shared" si="41"/>
        <v>0</v>
      </c>
      <c r="AD32" s="176">
        <f t="shared" si="41"/>
        <v>0</v>
      </c>
      <c r="AF32" s="212">
        <f t="shared" ref="AF32:BK32" si="62">IF(AF171=2,AF64,0)</f>
        <v>0</v>
      </c>
      <c r="AG32" s="212">
        <f t="shared" si="62"/>
        <v>0</v>
      </c>
      <c r="AH32" s="212">
        <f t="shared" si="62"/>
        <v>0</v>
      </c>
      <c r="AI32" s="212">
        <f t="shared" si="62"/>
        <v>0</v>
      </c>
      <c r="AJ32" s="212">
        <f t="shared" si="62"/>
        <v>0</v>
      </c>
      <c r="AK32" s="212">
        <f t="shared" si="62"/>
        <v>0</v>
      </c>
      <c r="AL32" s="212">
        <f t="shared" si="62"/>
        <v>0</v>
      </c>
      <c r="AM32" s="212">
        <f t="shared" si="62"/>
        <v>0</v>
      </c>
      <c r="AN32" s="212">
        <f t="shared" si="62"/>
        <v>0</v>
      </c>
      <c r="AO32" s="212">
        <f t="shared" si="62"/>
        <v>0</v>
      </c>
      <c r="AP32" s="212">
        <f t="shared" si="62"/>
        <v>0</v>
      </c>
      <c r="AQ32" s="212">
        <f t="shared" si="62"/>
        <v>0</v>
      </c>
      <c r="AR32" s="212">
        <f t="shared" si="62"/>
        <v>0</v>
      </c>
      <c r="AS32" s="212">
        <f t="shared" si="62"/>
        <v>0</v>
      </c>
      <c r="AT32" s="212">
        <f t="shared" si="62"/>
        <v>0</v>
      </c>
      <c r="AU32" s="212">
        <f t="shared" si="62"/>
        <v>0</v>
      </c>
      <c r="AV32" s="212">
        <f t="shared" si="62"/>
        <v>0</v>
      </c>
      <c r="AW32" s="212">
        <f t="shared" si="62"/>
        <v>0</v>
      </c>
      <c r="AX32" s="212">
        <f t="shared" si="62"/>
        <v>0</v>
      </c>
      <c r="AY32" s="212">
        <f t="shared" si="62"/>
        <v>0</v>
      </c>
      <c r="AZ32" s="212">
        <f t="shared" si="62"/>
        <v>0</v>
      </c>
      <c r="BA32" s="212">
        <f t="shared" si="62"/>
        <v>0</v>
      </c>
      <c r="BB32" s="212">
        <f t="shared" si="62"/>
        <v>0</v>
      </c>
      <c r="BC32" s="212">
        <f t="shared" si="62"/>
        <v>0</v>
      </c>
      <c r="BD32" s="212">
        <f t="shared" si="62"/>
        <v>0</v>
      </c>
      <c r="BE32" s="212">
        <f t="shared" si="62"/>
        <v>0</v>
      </c>
      <c r="BF32" s="212">
        <f t="shared" si="62"/>
        <v>0</v>
      </c>
      <c r="BG32" s="212">
        <f t="shared" si="62"/>
        <v>0</v>
      </c>
      <c r="BH32" s="212">
        <f t="shared" si="62"/>
        <v>0</v>
      </c>
      <c r="BI32" s="212">
        <f t="shared" si="62"/>
        <v>0</v>
      </c>
      <c r="BJ32" s="212">
        <f t="shared" si="62"/>
        <v>0</v>
      </c>
      <c r="BK32" s="212">
        <f t="shared" si="62"/>
        <v>0</v>
      </c>
      <c r="BL32" s="212">
        <f t="shared" ref="BL32:CM32" si="63">IF(BL171=2,BL64,0)</f>
        <v>0</v>
      </c>
      <c r="BM32" s="212">
        <f t="shared" si="63"/>
        <v>0</v>
      </c>
      <c r="BN32" s="212">
        <f t="shared" si="63"/>
        <v>0</v>
      </c>
      <c r="BO32" s="212">
        <f t="shared" si="63"/>
        <v>0</v>
      </c>
      <c r="BP32" s="212">
        <f t="shared" si="63"/>
        <v>0</v>
      </c>
      <c r="BQ32" s="212">
        <f t="shared" si="63"/>
        <v>0</v>
      </c>
      <c r="BR32" s="212">
        <f t="shared" si="63"/>
        <v>0</v>
      </c>
      <c r="BS32" s="212">
        <f t="shared" si="63"/>
        <v>0</v>
      </c>
      <c r="BT32" s="212">
        <f t="shared" si="63"/>
        <v>0</v>
      </c>
      <c r="BU32" s="212">
        <f t="shared" si="63"/>
        <v>0</v>
      </c>
      <c r="BV32" s="212">
        <f t="shared" si="63"/>
        <v>0</v>
      </c>
      <c r="BW32" s="212">
        <f t="shared" si="63"/>
        <v>0</v>
      </c>
      <c r="BX32" s="212">
        <f t="shared" si="63"/>
        <v>0</v>
      </c>
      <c r="BY32" s="212">
        <f t="shared" si="63"/>
        <v>0</v>
      </c>
      <c r="BZ32" s="212">
        <f t="shared" si="63"/>
        <v>0</v>
      </c>
      <c r="CA32" s="212">
        <f t="shared" si="63"/>
        <v>0</v>
      </c>
      <c r="CB32" s="212">
        <f t="shared" si="63"/>
        <v>0</v>
      </c>
      <c r="CC32" s="212">
        <f t="shared" si="63"/>
        <v>0</v>
      </c>
      <c r="CD32" s="212">
        <f t="shared" si="63"/>
        <v>0</v>
      </c>
      <c r="CE32" s="212">
        <f t="shared" si="63"/>
        <v>0</v>
      </c>
      <c r="CF32" s="212">
        <f t="shared" si="63"/>
        <v>0</v>
      </c>
      <c r="CG32" s="212">
        <f t="shared" si="63"/>
        <v>0</v>
      </c>
      <c r="CH32" s="212">
        <f t="shared" si="63"/>
        <v>0</v>
      </c>
      <c r="CI32" s="212">
        <f t="shared" si="63"/>
        <v>0</v>
      </c>
      <c r="CJ32" s="212">
        <f t="shared" si="63"/>
        <v>0</v>
      </c>
      <c r="CK32" s="212">
        <f t="shared" si="63"/>
        <v>0</v>
      </c>
      <c r="CL32" s="212">
        <f t="shared" si="63"/>
        <v>0</v>
      </c>
      <c r="CM32" s="212">
        <f t="shared" si="63"/>
        <v>0</v>
      </c>
    </row>
    <row r="33" spans="2:91" x14ac:dyDescent="0.2">
      <c r="B33" s="90">
        <f>Inputs!FH30</f>
        <v>0</v>
      </c>
      <c r="C33" s="19" t="str">
        <f>Inputs!$J$16</f>
        <v>EUR</v>
      </c>
      <c r="D33" s="19" t="s">
        <v>19</v>
      </c>
      <c r="E33" s="176">
        <f t="shared" si="39"/>
        <v>0</v>
      </c>
      <c r="F33" s="176">
        <f t="shared" si="39"/>
        <v>0</v>
      </c>
      <c r="G33" s="176">
        <f t="shared" si="39"/>
        <v>0</v>
      </c>
      <c r="H33" s="176">
        <f t="shared" si="39"/>
        <v>0</v>
      </c>
      <c r="I33" s="176">
        <f t="shared" si="39"/>
        <v>0</v>
      </c>
      <c r="K33" s="176">
        <f t="shared" si="40"/>
        <v>0</v>
      </c>
      <c r="L33" s="176">
        <f t="shared" si="40"/>
        <v>0</v>
      </c>
      <c r="M33" s="176">
        <f t="shared" si="40"/>
        <v>0</v>
      </c>
      <c r="N33" s="176">
        <f t="shared" si="40"/>
        <v>0</v>
      </c>
      <c r="O33" s="176">
        <f t="shared" si="40"/>
        <v>0</v>
      </c>
      <c r="P33" s="176">
        <f t="shared" si="40"/>
        <v>0</v>
      </c>
      <c r="Q33" s="176">
        <f t="shared" si="40"/>
        <v>0</v>
      </c>
      <c r="R33" s="176">
        <f t="shared" si="40"/>
        <v>0</v>
      </c>
      <c r="S33" s="176">
        <f t="shared" si="40"/>
        <v>0</v>
      </c>
      <c r="T33" s="176">
        <f t="shared" si="40"/>
        <v>0</v>
      </c>
      <c r="U33" s="176">
        <f t="shared" si="41"/>
        <v>0</v>
      </c>
      <c r="V33" s="176">
        <f t="shared" si="41"/>
        <v>0</v>
      </c>
      <c r="W33" s="176">
        <f t="shared" si="41"/>
        <v>0</v>
      </c>
      <c r="X33" s="176">
        <f t="shared" si="41"/>
        <v>0</v>
      </c>
      <c r="Y33" s="176">
        <f t="shared" si="41"/>
        <v>0</v>
      </c>
      <c r="Z33" s="176">
        <f t="shared" si="41"/>
        <v>0</v>
      </c>
      <c r="AA33" s="176">
        <f t="shared" si="41"/>
        <v>0</v>
      </c>
      <c r="AB33" s="176">
        <f t="shared" si="41"/>
        <v>0</v>
      </c>
      <c r="AC33" s="176">
        <f t="shared" si="41"/>
        <v>0</v>
      </c>
      <c r="AD33" s="176">
        <f t="shared" si="41"/>
        <v>0</v>
      </c>
      <c r="AF33" s="212">
        <f t="shared" ref="AF33:BK33" si="64">IF(AF172=2,AF65,0)</f>
        <v>0</v>
      </c>
      <c r="AG33" s="212">
        <f t="shared" si="64"/>
        <v>0</v>
      </c>
      <c r="AH33" s="212">
        <f t="shared" si="64"/>
        <v>0</v>
      </c>
      <c r="AI33" s="212">
        <f t="shared" si="64"/>
        <v>0</v>
      </c>
      <c r="AJ33" s="212">
        <f t="shared" si="64"/>
        <v>0</v>
      </c>
      <c r="AK33" s="212">
        <f t="shared" si="64"/>
        <v>0</v>
      </c>
      <c r="AL33" s="212">
        <f t="shared" si="64"/>
        <v>0</v>
      </c>
      <c r="AM33" s="212">
        <f t="shared" si="64"/>
        <v>0</v>
      </c>
      <c r="AN33" s="212">
        <f t="shared" si="64"/>
        <v>0</v>
      </c>
      <c r="AO33" s="212">
        <f t="shared" si="64"/>
        <v>0</v>
      </c>
      <c r="AP33" s="212">
        <f t="shared" si="64"/>
        <v>0</v>
      </c>
      <c r="AQ33" s="212">
        <f t="shared" si="64"/>
        <v>0</v>
      </c>
      <c r="AR33" s="212">
        <f t="shared" si="64"/>
        <v>0</v>
      </c>
      <c r="AS33" s="212">
        <f t="shared" si="64"/>
        <v>0</v>
      </c>
      <c r="AT33" s="212">
        <f t="shared" si="64"/>
        <v>0</v>
      </c>
      <c r="AU33" s="212">
        <f t="shared" si="64"/>
        <v>0</v>
      </c>
      <c r="AV33" s="212">
        <f t="shared" si="64"/>
        <v>0</v>
      </c>
      <c r="AW33" s="212">
        <f t="shared" si="64"/>
        <v>0</v>
      </c>
      <c r="AX33" s="212">
        <f t="shared" si="64"/>
        <v>0</v>
      </c>
      <c r="AY33" s="212">
        <f t="shared" si="64"/>
        <v>0</v>
      </c>
      <c r="AZ33" s="212">
        <f t="shared" si="64"/>
        <v>0</v>
      </c>
      <c r="BA33" s="212">
        <f t="shared" si="64"/>
        <v>0</v>
      </c>
      <c r="BB33" s="212">
        <f t="shared" si="64"/>
        <v>0</v>
      </c>
      <c r="BC33" s="212">
        <f t="shared" si="64"/>
        <v>0</v>
      </c>
      <c r="BD33" s="212">
        <f t="shared" si="64"/>
        <v>0</v>
      </c>
      <c r="BE33" s="212">
        <f t="shared" si="64"/>
        <v>0</v>
      </c>
      <c r="BF33" s="212">
        <f t="shared" si="64"/>
        <v>0</v>
      </c>
      <c r="BG33" s="212">
        <f t="shared" si="64"/>
        <v>0</v>
      </c>
      <c r="BH33" s="212">
        <f t="shared" si="64"/>
        <v>0</v>
      </c>
      <c r="BI33" s="212">
        <f t="shared" si="64"/>
        <v>0</v>
      </c>
      <c r="BJ33" s="212">
        <f t="shared" si="64"/>
        <v>0</v>
      </c>
      <c r="BK33" s="212">
        <f t="shared" si="64"/>
        <v>0</v>
      </c>
      <c r="BL33" s="212">
        <f t="shared" ref="BL33:CM33" si="65">IF(BL172=2,BL65,0)</f>
        <v>0</v>
      </c>
      <c r="BM33" s="212">
        <f t="shared" si="65"/>
        <v>0</v>
      </c>
      <c r="BN33" s="212">
        <f t="shared" si="65"/>
        <v>0</v>
      </c>
      <c r="BO33" s="212">
        <f t="shared" si="65"/>
        <v>0</v>
      </c>
      <c r="BP33" s="212">
        <f t="shared" si="65"/>
        <v>0</v>
      </c>
      <c r="BQ33" s="212">
        <f t="shared" si="65"/>
        <v>0</v>
      </c>
      <c r="BR33" s="212">
        <f t="shared" si="65"/>
        <v>0</v>
      </c>
      <c r="BS33" s="212">
        <f t="shared" si="65"/>
        <v>0</v>
      </c>
      <c r="BT33" s="212">
        <f t="shared" si="65"/>
        <v>0</v>
      </c>
      <c r="BU33" s="212">
        <f t="shared" si="65"/>
        <v>0</v>
      </c>
      <c r="BV33" s="212">
        <f t="shared" si="65"/>
        <v>0</v>
      </c>
      <c r="BW33" s="212">
        <f t="shared" si="65"/>
        <v>0</v>
      </c>
      <c r="BX33" s="212">
        <f t="shared" si="65"/>
        <v>0</v>
      </c>
      <c r="BY33" s="212">
        <f t="shared" si="65"/>
        <v>0</v>
      </c>
      <c r="BZ33" s="212">
        <f t="shared" si="65"/>
        <v>0</v>
      </c>
      <c r="CA33" s="212">
        <f t="shared" si="65"/>
        <v>0</v>
      </c>
      <c r="CB33" s="212">
        <f t="shared" si="65"/>
        <v>0</v>
      </c>
      <c r="CC33" s="212">
        <f t="shared" si="65"/>
        <v>0</v>
      </c>
      <c r="CD33" s="212">
        <f t="shared" si="65"/>
        <v>0</v>
      </c>
      <c r="CE33" s="212">
        <f t="shared" si="65"/>
        <v>0</v>
      </c>
      <c r="CF33" s="212">
        <f t="shared" si="65"/>
        <v>0</v>
      </c>
      <c r="CG33" s="212">
        <f t="shared" si="65"/>
        <v>0</v>
      </c>
      <c r="CH33" s="212">
        <f t="shared" si="65"/>
        <v>0</v>
      </c>
      <c r="CI33" s="212">
        <f t="shared" si="65"/>
        <v>0</v>
      </c>
      <c r="CJ33" s="212">
        <f t="shared" si="65"/>
        <v>0</v>
      </c>
      <c r="CK33" s="212">
        <f t="shared" si="65"/>
        <v>0</v>
      </c>
      <c r="CL33" s="212">
        <f t="shared" si="65"/>
        <v>0</v>
      </c>
      <c r="CM33" s="212">
        <f t="shared" si="65"/>
        <v>0</v>
      </c>
    </row>
    <row r="34" spans="2:91" x14ac:dyDescent="0.2">
      <c r="B34" s="90">
        <f>Inputs!FH31</f>
        <v>0</v>
      </c>
      <c r="C34" s="19" t="str">
        <f>Inputs!$J$16</f>
        <v>EUR</v>
      </c>
      <c r="D34" s="19" t="s">
        <v>19</v>
      </c>
      <c r="E34" s="176">
        <f t="shared" si="39"/>
        <v>0</v>
      </c>
      <c r="F34" s="176">
        <f t="shared" si="39"/>
        <v>0</v>
      </c>
      <c r="G34" s="176">
        <f t="shared" si="39"/>
        <v>0</v>
      </c>
      <c r="H34" s="176">
        <f t="shared" si="39"/>
        <v>0</v>
      </c>
      <c r="I34" s="176">
        <f t="shared" si="39"/>
        <v>0</v>
      </c>
      <c r="K34" s="176">
        <f t="shared" si="40"/>
        <v>0</v>
      </c>
      <c r="L34" s="176">
        <f t="shared" si="40"/>
        <v>0</v>
      </c>
      <c r="M34" s="176">
        <f t="shared" si="40"/>
        <v>0</v>
      </c>
      <c r="N34" s="176">
        <f t="shared" si="40"/>
        <v>0</v>
      </c>
      <c r="O34" s="176">
        <f t="shared" si="40"/>
        <v>0</v>
      </c>
      <c r="P34" s="176">
        <f t="shared" si="40"/>
        <v>0</v>
      </c>
      <c r="Q34" s="176">
        <f t="shared" si="40"/>
        <v>0</v>
      </c>
      <c r="R34" s="176">
        <f t="shared" si="40"/>
        <v>0</v>
      </c>
      <c r="S34" s="176">
        <f t="shared" si="40"/>
        <v>0</v>
      </c>
      <c r="T34" s="176">
        <f t="shared" si="40"/>
        <v>0</v>
      </c>
      <c r="U34" s="176">
        <f t="shared" si="41"/>
        <v>0</v>
      </c>
      <c r="V34" s="176">
        <f t="shared" si="41"/>
        <v>0</v>
      </c>
      <c r="W34" s="176">
        <f t="shared" si="41"/>
        <v>0</v>
      </c>
      <c r="X34" s="176">
        <f t="shared" si="41"/>
        <v>0</v>
      </c>
      <c r="Y34" s="176">
        <f t="shared" si="41"/>
        <v>0</v>
      </c>
      <c r="Z34" s="176">
        <f t="shared" si="41"/>
        <v>0</v>
      </c>
      <c r="AA34" s="176">
        <f t="shared" si="41"/>
        <v>0</v>
      </c>
      <c r="AB34" s="176">
        <f t="shared" si="41"/>
        <v>0</v>
      </c>
      <c r="AC34" s="176">
        <f t="shared" si="41"/>
        <v>0</v>
      </c>
      <c r="AD34" s="176">
        <f t="shared" si="41"/>
        <v>0</v>
      </c>
      <c r="AF34" s="212">
        <f t="shared" ref="AF34:BK34" si="66">IF(AF173=2,AF66,0)</f>
        <v>0</v>
      </c>
      <c r="AG34" s="212">
        <f t="shared" si="66"/>
        <v>0</v>
      </c>
      <c r="AH34" s="212">
        <f t="shared" si="66"/>
        <v>0</v>
      </c>
      <c r="AI34" s="212">
        <f t="shared" si="66"/>
        <v>0</v>
      </c>
      <c r="AJ34" s="212">
        <f t="shared" si="66"/>
        <v>0</v>
      </c>
      <c r="AK34" s="212">
        <f t="shared" si="66"/>
        <v>0</v>
      </c>
      <c r="AL34" s="212">
        <f t="shared" si="66"/>
        <v>0</v>
      </c>
      <c r="AM34" s="212">
        <f t="shared" si="66"/>
        <v>0</v>
      </c>
      <c r="AN34" s="212">
        <f t="shared" si="66"/>
        <v>0</v>
      </c>
      <c r="AO34" s="212">
        <f t="shared" si="66"/>
        <v>0</v>
      </c>
      <c r="AP34" s="212">
        <f t="shared" si="66"/>
        <v>0</v>
      </c>
      <c r="AQ34" s="212">
        <f t="shared" si="66"/>
        <v>0</v>
      </c>
      <c r="AR34" s="212">
        <f t="shared" si="66"/>
        <v>0</v>
      </c>
      <c r="AS34" s="212">
        <f t="shared" si="66"/>
        <v>0</v>
      </c>
      <c r="AT34" s="212">
        <f t="shared" si="66"/>
        <v>0</v>
      </c>
      <c r="AU34" s="212">
        <f t="shared" si="66"/>
        <v>0</v>
      </c>
      <c r="AV34" s="212">
        <f t="shared" si="66"/>
        <v>0</v>
      </c>
      <c r="AW34" s="212">
        <f t="shared" si="66"/>
        <v>0</v>
      </c>
      <c r="AX34" s="212">
        <f t="shared" si="66"/>
        <v>0</v>
      </c>
      <c r="AY34" s="212">
        <f t="shared" si="66"/>
        <v>0</v>
      </c>
      <c r="AZ34" s="212">
        <f t="shared" si="66"/>
        <v>0</v>
      </c>
      <c r="BA34" s="212">
        <f t="shared" si="66"/>
        <v>0</v>
      </c>
      <c r="BB34" s="212">
        <f t="shared" si="66"/>
        <v>0</v>
      </c>
      <c r="BC34" s="212">
        <f t="shared" si="66"/>
        <v>0</v>
      </c>
      <c r="BD34" s="212">
        <f t="shared" si="66"/>
        <v>0</v>
      </c>
      <c r="BE34" s="212">
        <f t="shared" si="66"/>
        <v>0</v>
      </c>
      <c r="BF34" s="212">
        <f t="shared" si="66"/>
        <v>0</v>
      </c>
      <c r="BG34" s="212">
        <f t="shared" si="66"/>
        <v>0</v>
      </c>
      <c r="BH34" s="212">
        <f t="shared" si="66"/>
        <v>0</v>
      </c>
      <c r="BI34" s="212">
        <f t="shared" si="66"/>
        <v>0</v>
      </c>
      <c r="BJ34" s="212">
        <f t="shared" si="66"/>
        <v>0</v>
      </c>
      <c r="BK34" s="212">
        <f t="shared" si="66"/>
        <v>0</v>
      </c>
      <c r="BL34" s="212">
        <f t="shared" ref="BL34:CM34" si="67">IF(BL173=2,BL66,0)</f>
        <v>0</v>
      </c>
      <c r="BM34" s="212">
        <f t="shared" si="67"/>
        <v>0</v>
      </c>
      <c r="BN34" s="212">
        <f t="shared" si="67"/>
        <v>0</v>
      </c>
      <c r="BO34" s="212">
        <f t="shared" si="67"/>
        <v>0</v>
      </c>
      <c r="BP34" s="212">
        <f t="shared" si="67"/>
        <v>0</v>
      </c>
      <c r="BQ34" s="212">
        <f t="shared" si="67"/>
        <v>0</v>
      </c>
      <c r="BR34" s="212">
        <f t="shared" si="67"/>
        <v>0</v>
      </c>
      <c r="BS34" s="212">
        <f t="shared" si="67"/>
        <v>0</v>
      </c>
      <c r="BT34" s="212">
        <f t="shared" si="67"/>
        <v>0</v>
      </c>
      <c r="BU34" s="212">
        <f t="shared" si="67"/>
        <v>0</v>
      </c>
      <c r="BV34" s="212">
        <f t="shared" si="67"/>
        <v>0</v>
      </c>
      <c r="BW34" s="212">
        <f t="shared" si="67"/>
        <v>0</v>
      </c>
      <c r="BX34" s="212">
        <f t="shared" si="67"/>
        <v>0</v>
      </c>
      <c r="BY34" s="212">
        <f t="shared" si="67"/>
        <v>0</v>
      </c>
      <c r="BZ34" s="212">
        <f t="shared" si="67"/>
        <v>0</v>
      </c>
      <c r="CA34" s="212">
        <f t="shared" si="67"/>
        <v>0</v>
      </c>
      <c r="CB34" s="212">
        <f t="shared" si="67"/>
        <v>0</v>
      </c>
      <c r="CC34" s="212">
        <f t="shared" si="67"/>
        <v>0</v>
      </c>
      <c r="CD34" s="212">
        <f t="shared" si="67"/>
        <v>0</v>
      </c>
      <c r="CE34" s="212">
        <f t="shared" si="67"/>
        <v>0</v>
      </c>
      <c r="CF34" s="212">
        <f t="shared" si="67"/>
        <v>0</v>
      </c>
      <c r="CG34" s="212">
        <f t="shared" si="67"/>
        <v>0</v>
      </c>
      <c r="CH34" s="212">
        <f t="shared" si="67"/>
        <v>0</v>
      </c>
      <c r="CI34" s="212">
        <f t="shared" si="67"/>
        <v>0</v>
      </c>
      <c r="CJ34" s="212">
        <f t="shared" si="67"/>
        <v>0</v>
      </c>
      <c r="CK34" s="212">
        <f t="shared" si="67"/>
        <v>0</v>
      </c>
      <c r="CL34" s="212">
        <f t="shared" si="67"/>
        <v>0</v>
      </c>
      <c r="CM34" s="212">
        <f t="shared" si="67"/>
        <v>0</v>
      </c>
    </row>
    <row r="35" spans="2:91" x14ac:dyDescent="0.2">
      <c r="B35" s="90">
        <f>Inputs!FH32</f>
        <v>0</v>
      </c>
      <c r="C35" s="19" t="str">
        <f>Inputs!$J$16</f>
        <v>EUR</v>
      </c>
      <c r="D35" s="19" t="s">
        <v>19</v>
      </c>
      <c r="E35" s="176">
        <f t="shared" si="39"/>
        <v>0</v>
      </c>
      <c r="F35" s="176">
        <f t="shared" si="39"/>
        <v>0</v>
      </c>
      <c r="G35" s="176">
        <f t="shared" si="39"/>
        <v>0</v>
      </c>
      <c r="H35" s="176">
        <f t="shared" si="39"/>
        <v>0</v>
      </c>
      <c r="I35" s="176">
        <f t="shared" si="39"/>
        <v>0</v>
      </c>
      <c r="K35" s="176">
        <f t="shared" si="40"/>
        <v>0</v>
      </c>
      <c r="L35" s="176">
        <f t="shared" si="40"/>
        <v>0</v>
      </c>
      <c r="M35" s="176">
        <f t="shared" si="40"/>
        <v>0</v>
      </c>
      <c r="N35" s="176">
        <f t="shared" si="40"/>
        <v>0</v>
      </c>
      <c r="O35" s="176">
        <f t="shared" si="40"/>
        <v>0</v>
      </c>
      <c r="P35" s="176">
        <f t="shared" si="40"/>
        <v>0</v>
      </c>
      <c r="Q35" s="176">
        <f t="shared" si="40"/>
        <v>0</v>
      </c>
      <c r="R35" s="176">
        <f t="shared" si="40"/>
        <v>0</v>
      </c>
      <c r="S35" s="176">
        <f t="shared" si="40"/>
        <v>0</v>
      </c>
      <c r="T35" s="176">
        <f t="shared" si="40"/>
        <v>0</v>
      </c>
      <c r="U35" s="176">
        <f t="shared" si="41"/>
        <v>0</v>
      </c>
      <c r="V35" s="176">
        <f t="shared" si="41"/>
        <v>0</v>
      </c>
      <c r="W35" s="176">
        <f t="shared" si="41"/>
        <v>0</v>
      </c>
      <c r="X35" s="176">
        <f t="shared" si="41"/>
        <v>0</v>
      </c>
      <c r="Y35" s="176">
        <f t="shared" si="41"/>
        <v>0</v>
      </c>
      <c r="Z35" s="176">
        <f t="shared" si="41"/>
        <v>0</v>
      </c>
      <c r="AA35" s="176">
        <f t="shared" si="41"/>
        <v>0</v>
      </c>
      <c r="AB35" s="176">
        <f t="shared" si="41"/>
        <v>0</v>
      </c>
      <c r="AC35" s="176">
        <f t="shared" si="41"/>
        <v>0</v>
      </c>
      <c r="AD35" s="176">
        <f t="shared" si="41"/>
        <v>0</v>
      </c>
      <c r="AF35" s="212">
        <f t="shared" ref="AF35:BK35" si="68">IF(AF174=2,AF67,0)</f>
        <v>0</v>
      </c>
      <c r="AG35" s="212">
        <f t="shared" si="68"/>
        <v>0</v>
      </c>
      <c r="AH35" s="212">
        <f t="shared" si="68"/>
        <v>0</v>
      </c>
      <c r="AI35" s="212">
        <f t="shared" si="68"/>
        <v>0</v>
      </c>
      <c r="AJ35" s="212">
        <f t="shared" si="68"/>
        <v>0</v>
      </c>
      <c r="AK35" s="212">
        <f t="shared" si="68"/>
        <v>0</v>
      </c>
      <c r="AL35" s="212">
        <f t="shared" si="68"/>
        <v>0</v>
      </c>
      <c r="AM35" s="212">
        <f t="shared" si="68"/>
        <v>0</v>
      </c>
      <c r="AN35" s="212">
        <f t="shared" si="68"/>
        <v>0</v>
      </c>
      <c r="AO35" s="212">
        <f t="shared" si="68"/>
        <v>0</v>
      </c>
      <c r="AP35" s="212">
        <f t="shared" si="68"/>
        <v>0</v>
      </c>
      <c r="AQ35" s="212">
        <f t="shared" si="68"/>
        <v>0</v>
      </c>
      <c r="AR35" s="212">
        <f t="shared" si="68"/>
        <v>0</v>
      </c>
      <c r="AS35" s="212">
        <f t="shared" si="68"/>
        <v>0</v>
      </c>
      <c r="AT35" s="212">
        <f t="shared" si="68"/>
        <v>0</v>
      </c>
      <c r="AU35" s="212">
        <f t="shared" si="68"/>
        <v>0</v>
      </c>
      <c r="AV35" s="212">
        <f t="shared" si="68"/>
        <v>0</v>
      </c>
      <c r="AW35" s="212">
        <f t="shared" si="68"/>
        <v>0</v>
      </c>
      <c r="AX35" s="212">
        <f t="shared" si="68"/>
        <v>0</v>
      </c>
      <c r="AY35" s="212">
        <f t="shared" si="68"/>
        <v>0</v>
      </c>
      <c r="AZ35" s="212">
        <f t="shared" si="68"/>
        <v>0</v>
      </c>
      <c r="BA35" s="212">
        <f t="shared" si="68"/>
        <v>0</v>
      </c>
      <c r="BB35" s="212">
        <f t="shared" si="68"/>
        <v>0</v>
      </c>
      <c r="BC35" s="212">
        <f t="shared" si="68"/>
        <v>0</v>
      </c>
      <c r="BD35" s="212">
        <f t="shared" si="68"/>
        <v>0</v>
      </c>
      <c r="BE35" s="212">
        <f t="shared" si="68"/>
        <v>0</v>
      </c>
      <c r="BF35" s="212">
        <f t="shared" si="68"/>
        <v>0</v>
      </c>
      <c r="BG35" s="212">
        <f t="shared" si="68"/>
        <v>0</v>
      </c>
      <c r="BH35" s="212">
        <f t="shared" si="68"/>
        <v>0</v>
      </c>
      <c r="BI35" s="212">
        <f t="shared" si="68"/>
        <v>0</v>
      </c>
      <c r="BJ35" s="212">
        <f t="shared" si="68"/>
        <v>0</v>
      </c>
      <c r="BK35" s="212">
        <f t="shared" si="68"/>
        <v>0</v>
      </c>
      <c r="BL35" s="212">
        <f t="shared" ref="BL35:CM35" si="69">IF(BL174=2,BL67,0)</f>
        <v>0</v>
      </c>
      <c r="BM35" s="212">
        <f t="shared" si="69"/>
        <v>0</v>
      </c>
      <c r="BN35" s="212">
        <f t="shared" si="69"/>
        <v>0</v>
      </c>
      <c r="BO35" s="212">
        <f t="shared" si="69"/>
        <v>0</v>
      </c>
      <c r="BP35" s="212">
        <f t="shared" si="69"/>
        <v>0</v>
      </c>
      <c r="BQ35" s="212">
        <f t="shared" si="69"/>
        <v>0</v>
      </c>
      <c r="BR35" s="212">
        <f t="shared" si="69"/>
        <v>0</v>
      </c>
      <c r="BS35" s="212">
        <f t="shared" si="69"/>
        <v>0</v>
      </c>
      <c r="BT35" s="212">
        <f t="shared" si="69"/>
        <v>0</v>
      </c>
      <c r="BU35" s="212">
        <f t="shared" si="69"/>
        <v>0</v>
      </c>
      <c r="BV35" s="212">
        <f t="shared" si="69"/>
        <v>0</v>
      </c>
      <c r="BW35" s="212">
        <f t="shared" si="69"/>
        <v>0</v>
      </c>
      <c r="BX35" s="212">
        <f t="shared" si="69"/>
        <v>0</v>
      </c>
      <c r="BY35" s="212">
        <f t="shared" si="69"/>
        <v>0</v>
      </c>
      <c r="BZ35" s="212">
        <f t="shared" si="69"/>
        <v>0</v>
      </c>
      <c r="CA35" s="212">
        <f t="shared" si="69"/>
        <v>0</v>
      </c>
      <c r="CB35" s="212">
        <f t="shared" si="69"/>
        <v>0</v>
      </c>
      <c r="CC35" s="212">
        <f t="shared" si="69"/>
        <v>0</v>
      </c>
      <c r="CD35" s="212">
        <f t="shared" si="69"/>
        <v>0</v>
      </c>
      <c r="CE35" s="212">
        <f t="shared" si="69"/>
        <v>0</v>
      </c>
      <c r="CF35" s="212">
        <f t="shared" si="69"/>
        <v>0</v>
      </c>
      <c r="CG35" s="212">
        <f t="shared" si="69"/>
        <v>0</v>
      </c>
      <c r="CH35" s="212">
        <f t="shared" si="69"/>
        <v>0</v>
      </c>
      <c r="CI35" s="212">
        <f t="shared" si="69"/>
        <v>0</v>
      </c>
      <c r="CJ35" s="212">
        <f t="shared" si="69"/>
        <v>0</v>
      </c>
      <c r="CK35" s="212">
        <f t="shared" si="69"/>
        <v>0</v>
      </c>
      <c r="CL35" s="212">
        <f t="shared" si="69"/>
        <v>0</v>
      </c>
      <c r="CM35" s="212">
        <f t="shared" si="69"/>
        <v>0</v>
      </c>
    </row>
    <row r="36" spans="2:91" x14ac:dyDescent="0.2">
      <c r="B36" s="90">
        <f>Inputs!FH33</f>
        <v>0</v>
      </c>
      <c r="C36" s="19" t="str">
        <f>Inputs!$J$16</f>
        <v>EUR</v>
      </c>
      <c r="D36" s="19" t="s">
        <v>19</v>
      </c>
      <c r="E36" s="176">
        <f t="shared" si="39"/>
        <v>0</v>
      </c>
      <c r="F36" s="176">
        <f t="shared" si="39"/>
        <v>0</v>
      </c>
      <c r="G36" s="176">
        <f t="shared" si="39"/>
        <v>0</v>
      </c>
      <c r="H36" s="176">
        <f t="shared" si="39"/>
        <v>0</v>
      </c>
      <c r="I36" s="176">
        <f t="shared" si="39"/>
        <v>0</v>
      </c>
      <c r="K36" s="176">
        <f t="shared" si="40"/>
        <v>0</v>
      </c>
      <c r="L36" s="176">
        <f t="shared" si="40"/>
        <v>0</v>
      </c>
      <c r="M36" s="176">
        <f t="shared" si="40"/>
        <v>0</v>
      </c>
      <c r="N36" s="176">
        <f t="shared" si="40"/>
        <v>0</v>
      </c>
      <c r="O36" s="176">
        <f t="shared" si="40"/>
        <v>0</v>
      </c>
      <c r="P36" s="176">
        <f t="shared" si="40"/>
        <v>0</v>
      </c>
      <c r="Q36" s="176">
        <f t="shared" si="40"/>
        <v>0</v>
      </c>
      <c r="R36" s="176">
        <f t="shared" si="40"/>
        <v>0</v>
      </c>
      <c r="S36" s="176">
        <f t="shared" si="40"/>
        <v>0</v>
      </c>
      <c r="T36" s="176">
        <f t="shared" si="40"/>
        <v>0</v>
      </c>
      <c r="U36" s="176">
        <f t="shared" si="41"/>
        <v>0</v>
      </c>
      <c r="V36" s="176">
        <f t="shared" si="41"/>
        <v>0</v>
      </c>
      <c r="W36" s="176">
        <f t="shared" si="41"/>
        <v>0</v>
      </c>
      <c r="X36" s="176">
        <f t="shared" si="41"/>
        <v>0</v>
      </c>
      <c r="Y36" s="176">
        <f t="shared" si="41"/>
        <v>0</v>
      </c>
      <c r="Z36" s="176">
        <f t="shared" si="41"/>
        <v>0</v>
      </c>
      <c r="AA36" s="176">
        <f t="shared" si="41"/>
        <v>0</v>
      </c>
      <c r="AB36" s="176">
        <f t="shared" si="41"/>
        <v>0</v>
      </c>
      <c r="AC36" s="176">
        <f t="shared" si="41"/>
        <v>0</v>
      </c>
      <c r="AD36" s="176">
        <f t="shared" si="41"/>
        <v>0</v>
      </c>
      <c r="AF36" s="212">
        <f t="shared" ref="AF36:BK36" si="70">IF(AF175=2,AF68,0)</f>
        <v>0</v>
      </c>
      <c r="AG36" s="212">
        <f t="shared" si="70"/>
        <v>0</v>
      </c>
      <c r="AH36" s="212">
        <f t="shared" si="70"/>
        <v>0</v>
      </c>
      <c r="AI36" s="212">
        <f t="shared" si="70"/>
        <v>0</v>
      </c>
      <c r="AJ36" s="212">
        <f t="shared" si="70"/>
        <v>0</v>
      </c>
      <c r="AK36" s="212">
        <f t="shared" si="70"/>
        <v>0</v>
      </c>
      <c r="AL36" s="212">
        <f t="shared" si="70"/>
        <v>0</v>
      </c>
      <c r="AM36" s="212">
        <f t="shared" si="70"/>
        <v>0</v>
      </c>
      <c r="AN36" s="212">
        <f t="shared" si="70"/>
        <v>0</v>
      </c>
      <c r="AO36" s="212">
        <f t="shared" si="70"/>
        <v>0</v>
      </c>
      <c r="AP36" s="212">
        <f t="shared" si="70"/>
        <v>0</v>
      </c>
      <c r="AQ36" s="212">
        <f t="shared" si="70"/>
        <v>0</v>
      </c>
      <c r="AR36" s="212">
        <f t="shared" si="70"/>
        <v>0</v>
      </c>
      <c r="AS36" s="212">
        <f t="shared" si="70"/>
        <v>0</v>
      </c>
      <c r="AT36" s="212">
        <f t="shared" si="70"/>
        <v>0</v>
      </c>
      <c r="AU36" s="212">
        <f t="shared" si="70"/>
        <v>0</v>
      </c>
      <c r="AV36" s="212">
        <f t="shared" si="70"/>
        <v>0</v>
      </c>
      <c r="AW36" s="212">
        <f t="shared" si="70"/>
        <v>0</v>
      </c>
      <c r="AX36" s="212">
        <f t="shared" si="70"/>
        <v>0</v>
      </c>
      <c r="AY36" s="212">
        <f t="shared" si="70"/>
        <v>0</v>
      </c>
      <c r="AZ36" s="212">
        <f t="shared" si="70"/>
        <v>0</v>
      </c>
      <c r="BA36" s="212">
        <f t="shared" si="70"/>
        <v>0</v>
      </c>
      <c r="BB36" s="212">
        <f t="shared" si="70"/>
        <v>0</v>
      </c>
      <c r="BC36" s="212">
        <f t="shared" si="70"/>
        <v>0</v>
      </c>
      <c r="BD36" s="212">
        <f t="shared" si="70"/>
        <v>0</v>
      </c>
      <c r="BE36" s="212">
        <f t="shared" si="70"/>
        <v>0</v>
      </c>
      <c r="BF36" s="212">
        <f t="shared" si="70"/>
        <v>0</v>
      </c>
      <c r="BG36" s="212">
        <f t="shared" si="70"/>
        <v>0</v>
      </c>
      <c r="BH36" s="212">
        <f t="shared" si="70"/>
        <v>0</v>
      </c>
      <c r="BI36" s="212">
        <f t="shared" si="70"/>
        <v>0</v>
      </c>
      <c r="BJ36" s="212">
        <f t="shared" si="70"/>
        <v>0</v>
      </c>
      <c r="BK36" s="212">
        <f t="shared" si="70"/>
        <v>0</v>
      </c>
      <c r="BL36" s="212">
        <f t="shared" ref="BL36:CM36" si="71">IF(BL175=2,BL68,0)</f>
        <v>0</v>
      </c>
      <c r="BM36" s="212">
        <f t="shared" si="71"/>
        <v>0</v>
      </c>
      <c r="BN36" s="212">
        <f t="shared" si="71"/>
        <v>0</v>
      </c>
      <c r="BO36" s="212">
        <f t="shared" si="71"/>
        <v>0</v>
      </c>
      <c r="BP36" s="212">
        <f t="shared" si="71"/>
        <v>0</v>
      </c>
      <c r="BQ36" s="212">
        <f t="shared" si="71"/>
        <v>0</v>
      </c>
      <c r="BR36" s="212">
        <f t="shared" si="71"/>
        <v>0</v>
      </c>
      <c r="BS36" s="212">
        <f t="shared" si="71"/>
        <v>0</v>
      </c>
      <c r="BT36" s="212">
        <f t="shared" si="71"/>
        <v>0</v>
      </c>
      <c r="BU36" s="212">
        <f t="shared" si="71"/>
        <v>0</v>
      </c>
      <c r="BV36" s="212">
        <f t="shared" si="71"/>
        <v>0</v>
      </c>
      <c r="BW36" s="212">
        <f t="shared" si="71"/>
        <v>0</v>
      </c>
      <c r="BX36" s="212">
        <f t="shared" si="71"/>
        <v>0</v>
      </c>
      <c r="BY36" s="212">
        <f t="shared" si="71"/>
        <v>0</v>
      </c>
      <c r="BZ36" s="212">
        <f t="shared" si="71"/>
        <v>0</v>
      </c>
      <c r="CA36" s="212">
        <f t="shared" si="71"/>
        <v>0</v>
      </c>
      <c r="CB36" s="212">
        <f t="shared" si="71"/>
        <v>0</v>
      </c>
      <c r="CC36" s="212">
        <f t="shared" si="71"/>
        <v>0</v>
      </c>
      <c r="CD36" s="212">
        <f t="shared" si="71"/>
        <v>0</v>
      </c>
      <c r="CE36" s="212">
        <f t="shared" si="71"/>
        <v>0</v>
      </c>
      <c r="CF36" s="212">
        <f t="shared" si="71"/>
        <v>0</v>
      </c>
      <c r="CG36" s="212">
        <f t="shared" si="71"/>
        <v>0</v>
      </c>
      <c r="CH36" s="212">
        <f t="shared" si="71"/>
        <v>0</v>
      </c>
      <c r="CI36" s="212">
        <f t="shared" si="71"/>
        <v>0</v>
      </c>
      <c r="CJ36" s="212">
        <f t="shared" si="71"/>
        <v>0</v>
      </c>
      <c r="CK36" s="212">
        <f t="shared" si="71"/>
        <v>0</v>
      </c>
      <c r="CL36" s="212">
        <f t="shared" si="71"/>
        <v>0</v>
      </c>
      <c r="CM36" s="212">
        <f t="shared" si="71"/>
        <v>0</v>
      </c>
    </row>
    <row r="37" spans="2:91" ht="9" customHeight="1" x14ac:dyDescent="0.2">
      <c r="B37" s="200"/>
      <c r="C37" s="200"/>
      <c r="D37" s="200"/>
      <c r="E37" s="200"/>
      <c r="F37" s="200"/>
      <c r="G37" s="200"/>
      <c r="H37" s="200"/>
      <c r="I37" s="200"/>
      <c r="K37" s="200"/>
      <c r="L37" s="200"/>
      <c r="M37" s="200"/>
      <c r="N37" s="200"/>
      <c r="O37" s="200"/>
      <c r="P37" s="200"/>
      <c r="Q37" s="200"/>
      <c r="R37" s="200"/>
      <c r="S37" s="200"/>
      <c r="T37" s="200"/>
      <c r="U37" s="200"/>
      <c r="V37" s="200"/>
      <c r="W37" s="200"/>
      <c r="X37" s="200"/>
      <c r="Y37" s="200"/>
      <c r="Z37" s="200"/>
      <c r="AA37" s="200"/>
      <c r="AB37" s="200"/>
      <c r="AC37" s="200"/>
      <c r="AD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row>
    <row r="41" spans="2:91" hidden="1" x14ac:dyDescent="0.2"/>
    <row r="42" spans="2:91" ht="18" hidden="1" customHeight="1" x14ac:dyDescent="0.2"/>
    <row r="43" spans="2:91" hidden="1" x14ac:dyDescent="0.2">
      <c r="B43" s="7" t="s">
        <v>314</v>
      </c>
    </row>
    <row r="44" spans="2:91" hidden="1" x14ac:dyDescent="0.2">
      <c r="B44" s="213" t="str">
        <f>Inputs!FH9</f>
        <v>Advertising</v>
      </c>
      <c r="AF44" s="212">
        <f>Inputs!FJ9</f>
        <v>2500</v>
      </c>
      <c r="AG44" s="212">
        <f t="shared" ref="AG44:BL44" ca="1" si="72">AF44*(1+AG71)</f>
        <v>2510.4166666666665</v>
      </c>
      <c r="AH44" s="212">
        <f t="shared" ca="1" si="72"/>
        <v>2520.8767361111109</v>
      </c>
      <c r="AI44" s="212">
        <f t="shared" ca="1" si="72"/>
        <v>2531.3803891782404</v>
      </c>
      <c r="AJ44" s="212">
        <f t="shared" ca="1" si="72"/>
        <v>2541.927807466483</v>
      </c>
      <c r="AK44" s="212">
        <f t="shared" ca="1" si="72"/>
        <v>2552.5191733309266</v>
      </c>
      <c r="AL44" s="212">
        <f t="shared" ca="1" si="72"/>
        <v>2563.1546698864722</v>
      </c>
      <c r="AM44" s="212">
        <f t="shared" ca="1" si="72"/>
        <v>2573.8344810109993</v>
      </c>
      <c r="AN44" s="212">
        <f t="shared" ca="1" si="72"/>
        <v>2584.5587913485451</v>
      </c>
      <c r="AO44" s="212">
        <f t="shared" ca="1" si="72"/>
        <v>2595.3277863124972</v>
      </c>
      <c r="AP44" s="212">
        <f t="shared" ca="1" si="72"/>
        <v>2606.1416520887992</v>
      </c>
      <c r="AQ44" s="212">
        <f t="shared" ca="1" si="72"/>
        <v>2617.0005756391693</v>
      </c>
      <c r="AR44" s="212">
        <f t="shared" ca="1" si="72"/>
        <v>2625.7239108913</v>
      </c>
      <c r="AS44" s="212">
        <f t="shared" ca="1" si="72"/>
        <v>2634.4763239276044</v>
      </c>
      <c r="AT44" s="212">
        <f t="shared" ca="1" si="72"/>
        <v>2643.2579116740299</v>
      </c>
      <c r="AU44" s="212">
        <f t="shared" ca="1" si="72"/>
        <v>2652.0687713796101</v>
      </c>
      <c r="AV44" s="212">
        <f t="shared" ca="1" si="72"/>
        <v>2660.9090006175425</v>
      </c>
      <c r="AW44" s="212">
        <f t="shared" ca="1" si="72"/>
        <v>2669.7786972862677</v>
      </c>
      <c r="AX44" s="212">
        <f t="shared" ca="1" si="72"/>
        <v>2678.6779596105557</v>
      </c>
      <c r="AY44" s="212">
        <f t="shared" ca="1" si="72"/>
        <v>2687.6068861425911</v>
      </c>
      <c r="AZ44" s="212">
        <f t="shared" ca="1" si="72"/>
        <v>2696.5655757630666</v>
      </c>
      <c r="BA44" s="212">
        <f t="shared" ca="1" si="72"/>
        <v>2705.5541276822769</v>
      </c>
      <c r="BB44" s="212">
        <f t="shared" ca="1" si="72"/>
        <v>2714.5726414412179</v>
      </c>
      <c r="BC44" s="212">
        <f t="shared" ca="1" si="72"/>
        <v>2723.6212169126889</v>
      </c>
      <c r="BD44" s="212">
        <f t="shared" ca="1" si="72"/>
        <v>2730.4302699549703</v>
      </c>
      <c r="BE44" s="212">
        <f t="shared" ca="1" si="72"/>
        <v>2737.2563456298576</v>
      </c>
      <c r="BF44" s="212">
        <f t="shared" ca="1" si="72"/>
        <v>2744.0994864939321</v>
      </c>
      <c r="BG44" s="212">
        <f t="shared" ca="1" si="72"/>
        <v>2750.9597352101669</v>
      </c>
      <c r="BH44" s="212">
        <f t="shared" ca="1" si="72"/>
        <v>2757.8371345481924</v>
      </c>
      <c r="BI44" s="212">
        <f t="shared" ca="1" si="72"/>
        <v>2764.7317273845629</v>
      </c>
      <c r="BJ44" s="212">
        <f t="shared" ca="1" si="72"/>
        <v>2771.6435567030239</v>
      </c>
      <c r="BK44" s="212">
        <f t="shared" ca="1" si="72"/>
        <v>2778.5726655947815</v>
      </c>
      <c r="BL44" s="212">
        <f t="shared" ca="1" si="72"/>
        <v>2785.5190972587684</v>
      </c>
      <c r="BM44" s="212">
        <f t="shared" ref="BM44:CM44" ca="1" si="73">BL44*(1+BM71)</f>
        <v>2792.482895001915</v>
      </c>
      <c r="BN44" s="212">
        <f t="shared" ca="1" si="73"/>
        <v>2799.4641022394198</v>
      </c>
      <c r="BO44" s="212">
        <f t="shared" ca="1" si="73"/>
        <v>2806.4627624950181</v>
      </c>
      <c r="BP44" s="212">
        <f t="shared" ca="1" si="73"/>
        <v>2813.4789194012556</v>
      </c>
      <c r="BQ44" s="212">
        <f t="shared" ca="1" si="73"/>
        <v>2820.5126166997584</v>
      </c>
      <c r="BR44" s="212">
        <f t="shared" ca="1" si="73"/>
        <v>2827.5638982415076</v>
      </c>
      <c r="BS44" s="212">
        <f t="shared" ca="1" si="73"/>
        <v>2834.6328079871114</v>
      </c>
      <c r="BT44" s="212">
        <f t="shared" ca="1" si="73"/>
        <v>2841.7193900070788</v>
      </c>
      <c r="BU44" s="212">
        <f t="shared" ca="1" si="73"/>
        <v>2848.8236884820963</v>
      </c>
      <c r="BV44" s="212">
        <f t="shared" ca="1" si="73"/>
        <v>2855.9457477033015</v>
      </c>
      <c r="BW44" s="212">
        <f t="shared" ca="1" si="73"/>
        <v>2863.0856120725598</v>
      </c>
      <c r="BX44" s="212">
        <f t="shared" ca="1" si="73"/>
        <v>2870.2433261027409</v>
      </c>
      <c r="BY44" s="212">
        <f t="shared" ca="1" si="73"/>
        <v>2877.4189344179977</v>
      </c>
      <c r="BZ44" s="212">
        <f t="shared" ca="1" si="73"/>
        <v>2884.6124817540426</v>
      </c>
      <c r="CA44" s="212">
        <f t="shared" ca="1" si="73"/>
        <v>2891.8240129584274</v>
      </c>
      <c r="CB44" s="212">
        <f t="shared" ca="1" si="73"/>
        <v>2899.0535729908233</v>
      </c>
      <c r="CC44" s="212">
        <f t="shared" ca="1" si="73"/>
        <v>2906.3012069233005</v>
      </c>
      <c r="CD44" s="212">
        <f t="shared" ca="1" si="73"/>
        <v>2913.5669599406087</v>
      </c>
      <c r="CE44" s="212">
        <f t="shared" ca="1" si="73"/>
        <v>2920.8508773404601</v>
      </c>
      <c r="CF44" s="212">
        <f t="shared" ca="1" si="73"/>
        <v>2928.1530045338109</v>
      </c>
      <c r="CG44" s="212">
        <f t="shared" ca="1" si="73"/>
        <v>2935.473387045145</v>
      </c>
      <c r="CH44" s="212">
        <f t="shared" ca="1" si="73"/>
        <v>2942.8120705127576</v>
      </c>
      <c r="CI44" s="212">
        <f t="shared" ca="1" si="73"/>
        <v>2950.1691006890392</v>
      </c>
      <c r="CJ44" s="212">
        <f t="shared" ca="1" si="73"/>
        <v>2957.5445234407616</v>
      </c>
      <c r="CK44" s="212">
        <f t="shared" ca="1" si="73"/>
        <v>2964.9383847493632</v>
      </c>
      <c r="CL44" s="212">
        <f t="shared" ca="1" si="73"/>
        <v>2972.3507307112363</v>
      </c>
      <c r="CM44" s="212">
        <f t="shared" ca="1" si="73"/>
        <v>2979.7816075380142</v>
      </c>
    </row>
    <row r="45" spans="2:91" hidden="1" x14ac:dyDescent="0.2">
      <c r="B45" s="213" t="str">
        <f>Inputs!FH10</f>
        <v>Instagram</v>
      </c>
      <c r="AF45" s="212">
        <f>Inputs!FJ10</f>
        <v>1000</v>
      </c>
      <c r="AG45" s="212">
        <f t="shared" ref="AG45:BL45" ca="1" si="74">AF45*(1+AG72)</f>
        <v>1004.1666666666666</v>
      </c>
      <c r="AH45" s="212">
        <f t="shared" ca="1" si="74"/>
        <v>1008.3506944444443</v>
      </c>
      <c r="AI45" s="212">
        <f t="shared" ca="1" si="74"/>
        <v>1012.5521556712962</v>
      </c>
      <c r="AJ45" s="212">
        <f t="shared" ca="1" si="74"/>
        <v>1016.7711229865932</v>
      </c>
      <c r="AK45" s="212">
        <f t="shared" ca="1" si="74"/>
        <v>1021.0076693323707</v>
      </c>
      <c r="AL45" s="212">
        <f t="shared" ca="1" si="74"/>
        <v>1025.261867954589</v>
      </c>
      <c r="AM45" s="212">
        <f t="shared" ca="1" si="74"/>
        <v>1029.5337924043997</v>
      </c>
      <c r="AN45" s="212">
        <f t="shared" ca="1" si="74"/>
        <v>1033.8235165394181</v>
      </c>
      <c r="AO45" s="212">
        <f t="shared" ca="1" si="74"/>
        <v>1038.131114524999</v>
      </c>
      <c r="AP45" s="212">
        <f t="shared" ca="1" si="74"/>
        <v>1042.4566608355199</v>
      </c>
      <c r="AQ45" s="212">
        <f t="shared" ca="1" si="74"/>
        <v>1046.8002302556679</v>
      </c>
      <c r="AR45" s="212">
        <f t="shared" ca="1" si="74"/>
        <v>1050.2895643565203</v>
      </c>
      <c r="AS45" s="212">
        <f t="shared" ca="1" si="74"/>
        <v>1053.790529571042</v>
      </c>
      <c r="AT45" s="212">
        <f t="shared" ca="1" si="74"/>
        <v>1057.3031646696122</v>
      </c>
      <c r="AU45" s="212">
        <f t="shared" ca="1" si="74"/>
        <v>1060.8275085518444</v>
      </c>
      <c r="AV45" s="212">
        <f t="shared" ca="1" si="74"/>
        <v>1064.3636002470173</v>
      </c>
      <c r="AW45" s="212">
        <f t="shared" ca="1" si="74"/>
        <v>1067.9114789145074</v>
      </c>
      <c r="AX45" s="212">
        <f t="shared" ca="1" si="74"/>
        <v>1071.4711838442224</v>
      </c>
      <c r="AY45" s="212">
        <f t="shared" ca="1" si="74"/>
        <v>1075.0427544570366</v>
      </c>
      <c r="AZ45" s="212">
        <f t="shared" ca="1" si="74"/>
        <v>1078.6262303052267</v>
      </c>
      <c r="BA45" s="212">
        <f t="shared" ca="1" si="74"/>
        <v>1082.2216510729108</v>
      </c>
      <c r="BB45" s="212">
        <f t="shared" ca="1" si="74"/>
        <v>1085.8290565764873</v>
      </c>
      <c r="BC45" s="212">
        <f t="shared" ca="1" si="74"/>
        <v>1089.4484867650758</v>
      </c>
      <c r="BD45" s="212">
        <f t="shared" ca="1" si="74"/>
        <v>1092.1721079819883</v>
      </c>
      <c r="BE45" s="212">
        <f t="shared" ca="1" si="74"/>
        <v>1094.9025382519433</v>
      </c>
      <c r="BF45" s="212">
        <f t="shared" ca="1" si="74"/>
        <v>1097.639794597573</v>
      </c>
      <c r="BG45" s="212">
        <f t="shared" ca="1" si="74"/>
        <v>1100.3838940840669</v>
      </c>
      <c r="BH45" s="212">
        <f t="shared" ca="1" si="74"/>
        <v>1103.1348538192769</v>
      </c>
      <c r="BI45" s="212">
        <f t="shared" ca="1" si="74"/>
        <v>1105.892690953825</v>
      </c>
      <c r="BJ45" s="212">
        <f t="shared" ca="1" si="74"/>
        <v>1108.6574226812095</v>
      </c>
      <c r="BK45" s="212">
        <f t="shared" ca="1" si="74"/>
        <v>1111.4290662379124</v>
      </c>
      <c r="BL45" s="212">
        <f t="shared" ca="1" si="74"/>
        <v>1114.2076389035071</v>
      </c>
      <c r="BM45" s="212">
        <f t="shared" ref="BM45:CM45" ca="1" si="75">BL45*(1+BM72)</f>
        <v>1116.9931580007658</v>
      </c>
      <c r="BN45" s="212">
        <f t="shared" ca="1" si="75"/>
        <v>1119.7856408957678</v>
      </c>
      <c r="BO45" s="212">
        <f t="shared" ca="1" si="75"/>
        <v>1122.5851049980072</v>
      </c>
      <c r="BP45" s="212">
        <f t="shared" ca="1" si="75"/>
        <v>1125.3915677605021</v>
      </c>
      <c r="BQ45" s="212">
        <f t="shared" ca="1" si="75"/>
        <v>1128.2050466799033</v>
      </c>
      <c r="BR45" s="212">
        <f t="shared" ca="1" si="75"/>
        <v>1131.025559296603</v>
      </c>
      <c r="BS45" s="212">
        <f t="shared" ca="1" si="75"/>
        <v>1133.8531231948443</v>
      </c>
      <c r="BT45" s="212">
        <f t="shared" ca="1" si="75"/>
        <v>1136.6877560028313</v>
      </c>
      <c r="BU45" s="212">
        <f t="shared" ca="1" si="75"/>
        <v>1139.5294753928383</v>
      </c>
      <c r="BV45" s="212">
        <f t="shared" ca="1" si="75"/>
        <v>1142.3782990813204</v>
      </c>
      <c r="BW45" s="212">
        <f t="shared" ca="1" si="75"/>
        <v>1145.2342448290237</v>
      </c>
      <c r="BX45" s="212">
        <f t="shared" ca="1" si="75"/>
        <v>1148.0973304410963</v>
      </c>
      <c r="BY45" s="212">
        <f t="shared" ca="1" si="75"/>
        <v>1150.9675737671989</v>
      </c>
      <c r="BZ45" s="212">
        <f t="shared" ca="1" si="75"/>
        <v>1153.8449927016168</v>
      </c>
      <c r="CA45" s="212">
        <f t="shared" ca="1" si="75"/>
        <v>1156.7296051833707</v>
      </c>
      <c r="CB45" s="212">
        <f t="shared" ca="1" si="75"/>
        <v>1159.621429196329</v>
      </c>
      <c r="CC45" s="212">
        <f t="shared" ca="1" si="75"/>
        <v>1162.5204827693199</v>
      </c>
      <c r="CD45" s="212">
        <f t="shared" ca="1" si="75"/>
        <v>1165.4267839762431</v>
      </c>
      <c r="CE45" s="212">
        <f t="shared" ca="1" si="75"/>
        <v>1168.3403509361835</v>
      </c>
      <c r="CF45" s="212">
        <f t="shared" ca="1" si="75"/>
        <v>1171.2612018135239</v>
      </c>
      <c r="CG45" s="212">
        <f t="shared" ca="1" si="75"/>
        <v>1174.1893548180576</v>
      </c>
      <c r="CH45" s="212">
        <f t="shared" ca="1" si="75"/>
        <v>1177.1248282051026</v>
      </c>
      <c r="CI45" s="212">
        <f t="shared" ca="1" si="75"/>
        <v>1180.0676402756153</v>
      </c>
      <c r="CJ45" s="212">
        <f t="shared" ca="1" si="75"/>
        <v>1183.0178093763043</v>
      </c>
      <c r="CK45" s="212">
        <f t="shared" ca="1" si="75"/>
        <v>1185.975353899745</v>
      </c>
      <c r="CL45" s="212">
        <f t="shared" ca="1" si="75"/>
        <v>1188.9402922844943</v>
      </c>
      <c r="CM45" s="212">
        <f t="shared" ca="1" si="75"/>
        <v>1191.9126430152055</v>
      </c>
    </row>
    <row r="46" spans="2:91" hidden="1" x14ac:dyDescent="0.2">
      <c r="B46" s="213" t="str">
        <f>Inputs!FH11</f>
        <v>Web-site</v>
      </c>
      <c r="AF46" s="212">
        <f>Inputs!FJ11</f>
        <v>300</v>
      </c>
      <c r="AG46" s="212">
        <f t="shared" ref="AG46:BL46" ca="1" si="76">AF46*(1+AG73)</f>
        <v>302</v>
      </c>
      <c r="AH46" s="212">
        <f t="shared" ca="1" si="76"/>
        <v>304.01333333333332</v>
      </c>
      <c r="AI46" s="212">
        <f t="shared" ca="1" si="76"/>
        <v>306.04008888888887</v>
      </c>
      <c r="AJ46" s="212">
        <f t="shared" ca="1" si="76"/>
        <v>308.0803561481481</v>
      </c>
      <c r="AK46" s="212">
        <f t="shared" ca="1" si="76"/>
        <v>310.13422518913575</v>
      </c>
      <c r="AL46" s="212">
        <f t="shared" ca="1" si="76"/>
        <v>312.20178669039666</v>
      </c>
      <c r="AM46" s="212">
        <f t="shared" ca="1" si="76"/>
        <v>314.28313193499929</v>
      </c>
      <c r="AN46" s="212">
        <f t="shared" ca="1" si="76"/>
        <v>316.37835281456591</v>
      </c>
      <c r="AO46" s="212">
        <f t="shared" ca="1" si="76"/>
        <v>318.48754183332966</v>
      </c>
      <c r="AP46" s="212">
        <f t="shared" ca="1" si="76"/>
        <v>320.61079211221852</v>
      </c>
      <c r="AQ46" s="212">
        <f t="shared" ca="1" si="76"/>
        <v>322.74819739296663</v>
      </c>
      <c r="AR46" s="212">
        <f t="shared" ca="1" si="76"/>
        <v>324.63089521109225</v>
      </c>
      <c r="AS46" s="212">
        <f t="shared" ca="1" si="76"/>
        <v>326.52457543315694</v>
      </c>
      <c r="AT46" s="212">
        <f t="shared" ca="1" si="76"/>
        <v>328.42930212318367</v>
      </c>
      <c r="AU46" s="212">
        <f t="shared" ca="1" si="76"/>
        <v>330.34513971890226</v>
      </c>
      <c r="AV46" s="212">
        <f t="shared" ca="1" si="76"/>
        <v>332.27215303392921</v>
      </c>
      <c r="AW46" s="212">
        <f t="shared" ca="1" si="76"/>
        <v>334.21040725996045</v>
      </c>
      <c r="AX46" s="212">
        <f t="shared" ca="1" si="76"/>
        <v>336.1599679689769</v>
      </c>
      <c r="AY46" s="212">
        <f t="shared" ca="1" si="76"/>
        <v>338.12090111546263</v>
      </c>
      <c r="AZ46" s="212">
        <f t="shared" ca="1" si="76"/>
        <v>340.09327303863614</v>
      </c>
      <c r="BA46" s="212">
        <f t="shared" ca="1" si="76"/>
        <v>342.07715046469485</v>
      </c>
      <c r="BB46" s="212">
        <f t="shared" ca="1" si="76"/>
        <v>344.07260050907223</v>
      </c>
      <c r="BC46" s="212">
        <f t="shared" ca="1" si="76"/>
        <v>346.07969067870852</v>
      </c>
      <c r="BD46" s="212">
        <f t="shared" ca="1" si="76"/>
        <v>347.81008913210201</v>
      </c>
      <c r="BE46" s="212">
        <f t="shared" ca="1" si="76"/>
        <v>349.5491395777625</v>
      </c>
      <c r="BF46" s="212">
        <f t="shared" ca="1" si="76"/>
        <v>351.29688527565128</v>
      </c>
      <c r="BG46" s="212">
        <f t="shared" ca="1" si="76"/>
        <v>353.0533697020295</v>
      </c>
      <c r="BH46" s="212">
        <f t="shared" ca="1" si="76"/>
        <v>354.81863655053962</v>
      </c>
      <c r="BI46" s="212">
        <f t="shared" ca="1" si="76"/>
        <v>356.59272973329229</v>
      </c>
      <c r="BJ46" s="212">
        <f t="shared" ca="1" si="76"/>
        <v>358.37569338195868</v>
      </c>
      <c r="BK46" s="212">
        <f t="shared" ca="1" si="76"/>
        <v>360.16757184886842</v>
      </c>
      <c r="BL46" s="212">
        <f t="shared" ca="1" si="76"/>
        <v>361.96840970811274</v>
      </c>
      <c r="BM46" s="212">
        <f t="shared" ref="BM46:CM46" ca="1" si="77">BL46*(1+BM73)</f>
        <v>363.77825175665328</v>
      </c>
      <c r="BN46" s="212">
        <f t="shared" ca="1" si="77"/>
        <v>365.59714301543653</v>
      </c>
      <c r="BO46" s="212">
        <f t="shared" ca="1" si="77"/>
        <v>367.42512873051368</v>
      </c>
      <c r="BP46" s="212">
        <f t="shared" ca="1" si="77"/>
        <v>369.26225437416622</v>
      </c>
      <c r="BQ46" s="212">
        <f t="shared" ca="1" si="77"/>
        <v>371.10856564603699</v>
      </c>
      <c r="BR46" s="212">
        <f t="shared" ca="1" si="77"/>
        <v>372.96410847426716</v>
      </c>
      <c r="BS46" s="212">
        <f t="shared" ca="1" si="77"/>
        <v>374.82892901663848</v>
      </c>
      <c r="BT46" s="212">
        <f t="shared" ca="1" si="77"/>
        <v>376.70307366172165</v>
      </c>
      <c r="BU46" s="212">
        <f t="shared" ca="1" si="77"/>
        <v>378.58658903003021</v>
      </c>
      <c r="BV46" s="212">
        <f t="shared" ca="1" si="77"/>
        <v>380.47952197518032</v>
      </c>
      <c r="BW46" s="212">
        <f t="shared" ca="1" si="77"/>
        <v>382.38191958505615</v>
      </c>
      <c r="BX46" s="212">
        <f t="shared" ca="1" si="77"/>
        <v>384.29382918298137</v>
      </c>
      <c r="BY46" s="212">
        <f t="shared" ca="1" si="77"/>
        <v>386.21529832889621</v>
      </c>
      <c r="BZ46" s="212">
        <f t="shared" ca="1" si="77"/>
        <v>388.14637482054064</v>
      </c>
      <c r="CA46" s="212">
        <f t="shared" ca="1" si="77"/>
        <v>390.0871066946433</v>
      </c>
      <c r="CB46" s="212">
        <f t="shared" ca="1" si="77"/>
        <v>392.03754222811648</v>
      </c>
      <c r="CC46" s="212">
        <f t="shared" ca="1" si="77"/>
        <v>393.997729939257</v>
      </c>
      <c r="CD46" s="212">
        <f t="shared" ca="1" si="77"/>
        <v>395.96771858895323</v>
      </c>
      <c r="CE46" s="212">
        <f t="shared" ca="1" si="77"/>
        <v>397.94755718189793</v>
      </c>
      <c r="CF46" s="212">
        <f t="shared" ca="1" si="77"/>
        <v>399.93729496780736</v>
      </c>
      <c r="CG46" s="212">
        <f t="shared" ca="1" si="77"/>
        <v>401.93698144264636</v>
      </c>
      <c r="CH46" s="212">
        <f t="shared" ca="1" si="77"/>
        <v>403.94666634985953</v>
      </c>
      <c r="CI46" s="212">
        <f t="shared" ca="1" si="77"/>
        <v>405.96639968160878</v>
      </c>
      <c r="CJ46" s="212">
        <f t="shared" ca="1" si="77"/>
        <v>407.99623168001676</v>
      </c>
      <c r="CK46" s="212">
        <f t="shared" ca="1" si="77"/>
        <v>410.03621283841682</v>
      </c>
      <c r="CL46" s="212">
        <f t="shared" ca="1" si="77"/>
        <v>412.08639390260885</v>
      </c>
      <c r="CM46" s="212">
        <f t="shared" ca="1" si="77"/>
        <v>414.14682587212184</v>
      </c>
    </row>
    <row r="47" spans="2:91" hidden="1" x14ac:dyDescent="0.2">
      <c r="B47" s="213" t="str">
        <f>Inputs!FH12</f>
        <v>Review</v>
      </c>
      <c r="AF47" s="212">
        <f>Inputs!FJ12</f>
        <v>300</v>
      </c>
      <c r="AG47" s="212">
        <f t="shared" ref="AG47:BL47" ca="1" si="78">AF47*(1+AG74)</f>
        <v>301.25</v>
      </c>
      <c r="AH47" s="212">
        <f t="shared" ca="1" si="78"/>
        <v>302.50520833333331</v>
      </c>
      <c r="AI47" s="212">
        <f t="shared" ca="1" si="78"/>
        <v>303.76564670138885</v>
      </c>
      <c r="AJ47" s="212">
        <f t="shared" ca="1" si="78"/>
        <v>305.03133689597797</v>
      </c>
      <c r="AK47" s="212">
        <f t="shared" ca="1" si="78"/>
        <v>306.30230079971119</v>
      </c>
      <c r="AL47" s="212">
        <f t="shared" ca="1" si="78"/>
        <v>307.57856038637664</v>
      </c>
      <c r="AM47" s="212">
        <f t="shared" ca="1" si="78"/>
        <v>308.86013772131986</v>
      </c>
      <c r="AN47" s="212">
        <f t="shared" ca="1" si="78"/>
        <v>310.14705496182535</v>
      </c>
      <c r="AO47" s="212">
        <f t="shared" ca="1" si="78"/>
        <v>311.4393343574996</v>
      </c>
      <c r="AP47" s="212">
        <f t="shared" ca="1" si="78"/>
        <v>312.73699825065586</v>
      </c>
      <c r="AQ47" s="212">
        <f t="shared" ca="1" si="78"/>
        <v>314.04006907670026</v>
      </c>
      <c r="AR47" s="212">
        <f t="shared" ca="1" si="78"/>
        <v>315.08686930695598</v>
      </c>
      <c r="AS47" s="212">
        <f t="shared" ca="1" si="78"/>
        <v>316.13715887131252</v>
      </c>
      <c r="AT47" s="212">
        <f t="shared" ca="1" si="78"/>
        <v>317.1909494008836</v>
      </c>
      <c r="AU47" s="212">
        <f t="shared" ca="1" si="78"/>
        <v>318.24825256555323</v>
      </c>
      <c r="AV47" s="212">
        <f t="shared" ca="1" si="78"/>
        <v>319.30908007410511</v>
      </c>
      <c r="AW47" s="212">
        <f t="shared" ca="1" si="78"/>
        <v>320.37344367435213</v>
      </c>
      <c r="AX47" s="212">
        <f t="shared" ca="1" si="78"/>
        <v>321.44135515326667</v>
      </c>
      <c r="AY47" s="212">
        <f t="shared" ca="1" si="78"/>
        <v>322.51282633711094</v>
      </c>
      <c r="AZ47" s="212">
        <f t="shared" ca="1" si="78"/>
        <v>323.587869091568</v>
      </c>
      <c r="BA47" s="212">
        <f t="shared" ca="1" si="78"/>
        <v>324.66649532187324</v>
      </c>
      <c r="BB47" s="212">
        <f t="shared" ca="1" si="78"/>
        <v>325.74871697294617</v>
      </c>
      <c r="BC47" s="212">
        <f t="shared" ca="1" si="78"/>
        <v>326.8345460295227</v>
      </c>
      <c r="BD47" s="212">
        <f t="shared" ca="1" si="78"/>
        <v>327.6516323945965</v>
      </c>
      <c r="BE47" s="212">
        <f t="shared" ca="1" si="78"/>
        <v>328.470761475583</v>
      </c>
      <c r="BF47" s="212">
        <f t="shared" ca="1" si="78"/>
        <v>329.29193837927193</v>
      </c>
      <c r="BG47" s="212">
        <f t="shared" ca="1" si="78"/>
        <v>330.11516822522009</v>
      </c>
      <c r="BH47" s="212">
        <f t="shared" ca="1" si="78"/>
        <v>330.94045614578312</v>
      </c>
      <c r="BI47" s="212">
        <f t="shared" ca="1" si="78"/>
        <v>331.76780728614756</v>
      </c>
      <c r="BJ47" s="212">
        <f t="shared" ca="1" si="78"/>
        <v>332.59722680436289</v>
      </c>
      <c r="BK47" s="212">
        <f t="shared" ca="1" si="78"/>
        <v>333.4287198713738</v>
      </c>
      <c r="BL47" s="212">
        <f t="shared" ca="1" si="78"/>
        <v>334.2622916710522</v>
      </c>
      <c r="BM47" s="212">
        <f t="shared" ref="BM47:CM47" ca="1" si="79">BL47*(1+BM74)</f>
        <v>335.09794740022983</v>
      </c>
      <c r="BN47" s="212">
        <f t="shared" ca="1" si="79"/>
        <v>335.93569226873041</v>
      </c>
      <c r="BO47" s="212">
        <f t="shared" ca="1" si="79"/>
        <v>336.77553149940223</v>
      </c>
      <c r="BP47" s="212">
        <f t="shared" ca="1" si="79"/>
        <v>337.61747032815072</v>
      </c>
      <c r="BQ47" s="212">
        <f t="shared" ca="1" si="79"/>
        <v>338.46151400397105</v>
      </c>
      <c r="BR47" s="212">
        <f t="shared" ca="1" si="79"/>
        <v>339.30766778898095</v>
      </c>
      <c r="BS47" s="212">
        <f t="shared" ca="1" si="79"/>
        <v>340.15593695845337</v>
      </c>
      <c r="BT47" s="212">
        <f t="shared" ca="1" si="79"/>
        <v>341.00632680084948</v>
      </c>
      <c r="BU47" s="212">
        <f t="shared" ca="1" si="79"/>
        <v>341.85884261785156</v>
      </c>
      <c r="BV47" s="212">
        <f t="shared" ca="1" si="79"/>
        <v>342.7134897243962</v>
      </c>
      <c r="BW47" s="212">
        <f t="shared" ca="1" si="79"/>
        <v>343.57027344870716</v>
      </c>
      <c r="BX47" s="212">
        <f t="shared" ca="1" si="79"/>
        <v>344.4291991323289</v>
      </c>
      <c r="BY47" s="212">
        <f t="shared" ca="1" si="79"/>
        <v>345.29027213015974</v>
      </c>
      <c r="BZ47" s="212">
        <f t="shared" ca="1" si="79"/>
        <v>346.15349781048513</v>
      </c>
      <c r="CA47" s="212">
        <f t="shared" ca="1" si="79"/>
        <v>347.01888155501132</v>
      </c>
      <c r="CB47" s="212">
        <f t="shared" ca="1" si="79"/>
        <v>347.88642875889883</v>
      </c>
      <c r="CC47" s="212">
        <f t="shared" ca="1" si="79"/>
        <v>348.75614483079607</v>
      </c>
      <c r="CD47" s="212">
        <f t="shared" ca="1" si="79"/>
        <v>349.62803519287303</v>
      </c>
      <c r="CE47" s="212">
        <f t="shared" ca="1" si="79"/>
        <v>350.50210528085518</v>
      </c>
      <c r="CF47" s="212">
        <f t="shared" ca="1" si="79"/>
        <v>351.37836054405727</v>
      </c>
      <c r="CG47" s="212">
        <f t="shared" ca="1" si="79"/>
        <v>352.2568064454174</v>
      </c>
      <c r="CH47" s="212">
        <f t="shared" ca="1" si="79"/>
        <v>353.13744846153094</v>
      </c>
      <c r="CI47" s="212">
        <f t="shared" ca="1" si="79"/>
        <v>354.02029208268476</v>
      </c>
      <c r="CJ47" s="212">
        <f t="shared" ca="1" si="79"/>
        <v>354.90534281289143</v>
      </c>
      <c r="CK47" s="212">
        <f t="shared" ca="1" si="79"/>
        <v>355.79260616992366</v>
      </c>
      <c r="CL47" s="212">
        <f t="shared" ca="1" si="79"/>
        <v>356.68208768534845</v>
      </c>
      <c r="CM47" s="212">
        <f t="shared" ca="1" si="79"/>
        <v>357.5737929045618</v>
      </c>
    </row>
    <row r="48" spans="2:91" hidden="1" x14ac:dyDescent="0.2">
      <c r="B48" s="213" t="str">
        <f>Inputs!FH13</f>
        <v>SMM</v>
      </c>
      <c r="AF48" s="212">
        <f>Inputs!FJ13</f>
        <v>800</v>
      </c>
      <c r="AG48" s="212">
        <f t="shared" ref="AG48:BL48" ca="1" si="80">AF48*(1+AG75)</f>
        <v>803.99999999999989</v>
      </c>
      <c r="AH48" s="212">
        <f t="shared" ca="1" si="80"/>
        <v>808.01999999999975</v>
      </c>
      <c r="AI48" s="212">
        <f t="shared" ca="1" si="80"/>
        <v>812.06009999999969</v>
      </c>
      <c r="AJ48" s="212">
        <f t="shared" ca="1" si="80"/>
        <v>816.12040049999962</v>
      </c>
      <c r="AK48" s="212">
        <f t="shared" ca="1" si="80"/>
        <v>820.20100250249948</v>
      </c>
      <c r="AL48" s="212">
        <f t="shared" ca="1" si="80"/>
        <v>824.30200751501184</v>
      </c>
      <c r="AM48" s="212">
        <f t="shared" ca="1" si="80"/>
        <v>828.42351755258676</v>
      </c>
      <c r="AN48" s="212">
        <f t="shared" ca="1" si="80"/>
        <v>832.56563514034963</v>
      </c>
      <c r="AO48" s="212">
        <f t="shared" ca="1" si="80"/>
        <v>836.72846331605126</v>
      </c>
      <c r="AP48" s="212">
        <f t="shared" ca="1" si="80"/>
        <v>840.91210563263144</v>
      </c>
      <c r="AQ48" s="212">
        <f t="shared" ca="1" si="80"/>
        <v>845.11666616079447</v>
      </c>
      <c r="AR48" s="212">
        <f t="shared" ca="1" si="80"/>
        <v>848.63798560313114</v>
      </c>
      <c r="AS48" s="212">
        <f t="shared" ca="1" si="80"/>
        <v>852.1739772098108</v>
      </c>
      <c r="AT48" s="212">
        <f t="shared" ca="1" si="80"/>
        <v>855.72470211485165</v>
      </c>
      <c r="AU48" s="212">
        <f t="shared" ca="1" si="80"/>
        <v>859.29022170699682</v>
      </c>
      <c r="AV48" s="212">
        <f t="shared" ca="1" si="80"/>
        <v>862.87059763077593</v>
      </c>
      <c r="AW48" s="212">
        <f t="shared" ca="1" si="80"/>
        <v>866.46589178757085</v>
      </c>
      <c r="AX48" s="212">
        <f t="shared" ca="1" si="80"/>
        <v>870.07616633668567</v>
      </c>
      <c r="AY48" s="212">
        <f t="shared" ca="1" si="80"/>
        <v>873.70148369642186</v>
      </c>
      <c r="AZ48" s="212">
        <f t="shared" ca="1" si="80"/>
        <v>877.34190654515692</v>
      </c>
      <c r="BA48" s="212">
        <f t="shared" ca="1" si="80"/>
        <v>880.99749782242839</v>
      </c>
      <c r="BB48" s="212">
        <f t="shared" ca="1" si="80"/>
        <v>884.66832073002183</v>
      </c>
      <c r="BC48" s="212">
        <f t="shared" ca="1" si="80"/>
        <v>888.3544387330636</v>
      </c>
      <c r="BD48" s="212">
        <f t="shared" ca="1" si="80"/>
        <v>891.31562019550722</v>
      </c>
      <c r="BE48" s="212">
        <f t="shared" ca="1" si="80"/>
        <v>894.28667226282562</v>
      </c>
      <c r="BF48" s="212">
        <f t="shared" ca="1" si="80"/>
        <v>897.26762783703509</v>
      </c>
      <c r="BG48" s="212">
        <f t="shared" ca="1" si="80"/>
        <v>900.2585199298253</v>
      </c>
      <c r="BH48" s="212">
        <f t="shared" ca="1" si="80"/>
        <v>903.25938166292474</v>
      </c>
      <c r="BI48" s="212">
        <f t="shared" ca="1" si="80"/>
        <v>906.27024626846787</v>
      </c>
      <c r="BJ48" s="212">
        <f t="shared" ca="1" si="80"/>
        <v>909.29114708936288</v>
      </c>
      <c r="BK48" s="212">
        <f t="shared" ca="1" si="80"/>
        <v>912.32211757966081</v>
      </c>
      <c r="BL48" s="212">
        <f t="shared" ca="1" si="80"/>
        <v>915.36319130492643</v>
      </c>
      <c r="BM48" s="212">
        <f t="shared" ref="BM48:CM48" ca="1" si="81">BL48*(1+BM75)</f>
        <v>918.41440194260963</v>
      </c>
      <c r="BN48" s="212">
        <f t="shared" ca="1" si="81"/>
        <v>921.47578328241843</v>
      </c>
      <c r="BO48" s="212">
        <f t="shared" ca="1" si="81"/>
        <v>924.54736922669326</v>
      </c>
      <c r="BP48" s="212">
        <f t="shared" ca="1" si="81"/>
        <v>927.62919379078232</v>
      </c>
      <c r="BQ48" s="212">
        <f t="shared" ca="1" si="81"/>
        <v>930.72129110341837</v>
      </c>
      <c r="BR48" s="212">
        <f t="shared" ca="1" si="81"/>
        <v>933.82369540709647</v>
      </c>
      <c r="BS48" s="212">
        <f t="shared" ca="1" si="81"/>
        <v>936.93644105845351</v>
      </c>
      <c r="BT48" s="212">
        <f t="shared" ca="1" si="81"/>
        <v>940.05956252864848</v>
      </c>
      <c r="BU48" s="212">
        <f t="shared" ca="1" si="81"/>
        <v>943.193094403744</v>
      </c>
      <c r="BV48" s="212">
        <f t="shared" ca="1" si="81"/>
        <v>946.33707138508987</v>
      </c>
      <c r="BW48" s="212">
        <f t="shared" ca="1" si="81"/>
        <v>949.49152828970693</v>
      </c>
      <c r="BX48" s="212">
        <f t="shared" ca="1" si="81"/>
        <v>952.65650005067266</v>
      </c>
      <c r="BY48" s="212">
        <f t="shared" ca="1" si="81"/>
        <v>955.83202171750827</v>
      </c>
      <c r="BZ48" s="212">
        <f t="shared" ca="1" si="81"/>
        <v>959.01812845656673</v>
      </c>
      <c r="CA48" s="212">
        <f t="shared" ca="1" si="81"/>
        <v>962.21485555142203</v>
      </c>
      <c r="CB48" s="212">
        <f t="shared" ca="1" si="81"/>
        <v>965.42223840326017</v>
      </c>
      <c r="CC48" s="212">
        <f t="shared" ca="1" si="81"/>
        <v>968.64031253127109</v>
      </c>
      <c r="CD48" s="212">
        <f t="shared" ca="1" si="81"/>
        <v>971.86911357304211</v>
      </c>
      <c r="CE48" s="212">
        <f t="shared" ca="1" si="81"/>
        <v>975.10867728495236</v>
      </c>
      <c r="CF48" s="212">
        <f t="shared" ca="1" si="81"/>
        <v>978.35903954256889</v>
      </c>
      <c r="CG48" s="212">
        <f t="shared" ca="1" si="81"/>
        <v>981.62023634104423</v>
      </c>
      <c r="CH48" s="212">
        <f t="shared" ca="1" si="81"/>
        <v>984.89230379551441</v>
      </c>
      <c r="CI48" s="212">
        <f t="shared" ca="1" si="81"/>
        <v>988.17527814149958</v>
      </c>
      <c r="CJ48" s="212">
        <f t="shared" ca="1" si="81"/>
        <v>991.46919573530465</v>
      </c>
      <c r="CK48" s="212">
        <f t="shared" ca="1" si="81"/>
        <v>994.77409305442245</v>
      </c>
      <c r="CL48" s="212">
        <f t="shared" ca="1" si="81"/>
        <v>998.09000669793727</v>
      </c>
      <c r="CM48" s="212">
        <f t="shared" ca="1" si="81"/>
        <v>1001.4169733869305</v>
      </c>
    </row>
    <row r="49" spans="2:91" hidden="1" x14ac:dyDescent="0.2">
      <c r="B49" s="213">
        <f>Inputs!FH14</f>
        <v>0</v>
      </c>
      <c r="AF49" s="212">
        <f>Inputs!FJ14</f>
        <v>0</v>
      </c>
      <c r="AG49" s="212">
        <f t="shared" ref="AG49:BL49" ca="1" si="82">AF49*(1+AG76)</f>
        <v>0</v>
      </c>
      <c r="AH49" s="212">
        <f t="shared" ca="1" si="82"/>
        <v>0</v>
      </c>
      <c r="AI49" s="212">
        <f t="shared" ca="1" si="82"/>
        <v>0</v>
      </c>
      <c r="AJ49" s="212">
        <f t="shared" ca="1" si="82"/>
        <v>0</v>
      </c>
      <c r="AK49" s="212">
        <f t="shared" ca="1" si="82"/>
        <v>0</v>
      </c>
      <c r="AL49" s="212">
        <f t="shared" ca="1" si="82"/>
        <v>0</v>
      </c>
      <c r="AM49" s="212">
        <f t="shared" ca="1" si="82"/>
        <v>0</v>
      </c>
      <c r="AN49" s="212">
        <f t="shared" ca="1" si="82"/>
        <v>0</v>
      </c>
      <c r="AO49" s="212">
        <f t="shared" ca="1" si="82"/>
        <v>0</v>
      </c>
      <c r="AP49" s="212">
        <f t="shared" ca="1" si="82"/>
        <v>0</v>
      </c>
      <c r="AQ49" s="212">
        <f t="shared" ca="1" si="82"/>
        <v>0</v>
      </c>
      <c r="AR49" s="212">
        <f t="shared" ca="1" si="82"/>
        <v>0</v>
      </c>
      <c r="AS49" s="212">
        <f t="shared" ca="1" si="82"/>
        <v>0</v>
      </c>
      <c r="AT49" s="212">
        <f t="shared" ca="1" si="82"/>
        <v>0</v>
      </c>
      <c r="AU49" s="212">
        <f t="shared" ca="1" si="82"/>
        <v>0</v>
      </c>
      <c r="AV49" s="212">
        <f t="shared" ca="1" si="82"/>
        <v>0</v>
      </c>
      <c r="AW49" s="212">
        <f t="shared" ca="1" si="82"/>
        <v>0</v>
      </c>
      <c r="AX49" s="212">
        <f t="shared" ca="1" si="82"/>
        <v>0</v>
      </c>
      <c r="AY49" s="212">
        <f t="shared" ca="1" si="82"/>
        <v>0</v>
      </c>
      <c r="AZ49" s="212">
        <f t="shared" ca="1" si="82"/>
        <v>0</v>
      </c>
      <c r="BA49" s="212">
        <f t="shared" ca="1" si="82"/>
        <v>0</v>
      </c>
      <c r="BB49" s="212">
        <f t="shared" ca="1" si="82"/>
        <v>0</v>
      </c>
      <c r="BC49" s="212">
        <f t="shared" ca="1" si="82"/>
        <v>0</v>
      </c>
      <c r="BD49" s="212">
        <f t="shared" ca="1" si="82"/>
        <v>0</v>
      </c>
      <c r="BE49" s="212">
        <f t="shared" ca="1" si="82"/>
        <v>0</v>
      </c>
      <c r="BF49" s="212">
        <f t="shared" ca="1" si="82"/>
        <v>0</v>
      </c>
      <c r="BG49" s="212">
        <f t="shared" ca="1" si="82"/>
        <v>0</v>
      </c>
      <c r="BH49" s="212">
        <f t="shared" ca="1" si="82"/>
        <v>0</v>
      </c>
      <c r="BI49" s="212">
        <f t="shared" ca="1" si="82"/>
        <v>0</v>
      </c>
      <c r="BJ49" s="212">
        <f t="shared" ca="1" si="82"/>
        <v>0</v>
      </c>
      <c r="BK49" s="212">
        <f t="shared" ca="1" si="82"/>
        <v>0</v>
      </c>
      <c r="BL49" s="212">
        <f t="shared" ca="1" si="82"/>
        <v>0</v>
      </c>
      <c r="BM49" s="212">
        <f t="shared" ref="BM49:CM49" ca="1" si="83">BL49*(1+BM76)</f>
        <v>0</v>
      </c>
      <c r="BN49" s="212">
        <f t="shared" ca="1" si="83"/>
        <v>0</v>
      </c>
      <c r="BO49" s="212">
        <f t="shared" ca="1" si="83"/>
        <v>0</v>
      </c>
      <c r="BP49" s="212">
        <f t="shared" ca="1" si="83"/>
        <v>0</v>
      </c>
      <c r="BQ49" s="212">
        <f t="shared" ca="1" si="83"/>
        <v>0</v>
      </c>
      <c r="BR49" s="212">
        <f t="shared" ca="1" si="83"/>
        <v>0</v>
      </c>
      <c r="BS49" s="212">
        <f t="shared" ca="1" si="83"/>
        <v>0</v>
      </c>
      <c r="BT49" s="212">
        <f t="shared" ca="1" si="83"/>
        <v>0</v>
      </c>
      <c r="BU49" s="212">
        <f t="shared" ca="1" si="83"/>
        <v>0</v>
      </c>
      <c r="BV49" s="212">
        <f t="shared" ca="1" si="83"/>
        <v>0</v>
      </c>
      <c r="BW49" s="212">
        <f t="shared" ca="1" si="83"/>
        <v>0</v>
      </c>
      <c r="BX49" s="212">
        <f t="shared" ca="1" si="83"/>
        <v>0</v>
      </c>
      <c r="BY49" s="212">
        <f t="shared" ca="1" si="83"/>
        <v>0</v>
      </c>
      <c r="BZ49" s="212">
        <f t="shared" ca="1" si="83"/>
        <v>0</v>
      </c>
      <c r="CA49" s="212">
        <f t="shared" ca="1" si="83"/>
        <v>0</v>
      </c>
      <c r="CB49" s="212">
        <f t="shared" ca="1" si="83"/>
        <v>0</v>
      </c>
      <c r="CC49" s="212">
        <f t="shared" ca="1" si="83"/>
        <v>0</v>
      </c>
      <c r="CD49" s="212">
        <f t="shared" ca="1" si="83"/>
        <v>0</v>
      </c>
      <c r="CE49" s="212">
        <f t="shared" ca="1" si="83"/>
        <v>0</v>
      </c>
      <c r="CF49" s="212">
        <f t="shared" ca="1" si="83"/>
        <v>0</v>
      </c>
      <c r="CG49" s="212">
        <f t="shared" ca="1" si="83"/>
        <v>0</v>
      </c>
      <c r="CH49" s="212">
        <f t="shared" ca="1" si="83"/>
        <v>0</v>
      </c>
      <c r="CI49" s="212">
        <f t="shared" ca="1" si="83"/>
        <v>0</v>
      </c>
      <c r="CJ49" s="212">
        <f t="shared" ca="1" si="83"/>
        <v>0</v>
      </c>
      <c r="CK49" s="212">
        <f t="shared" ca="1" si="83"/>
        <v>0</v>
      </c>
      <c r="CL49" s="212">
        <f t="shared" ca="1" si="83"/>
        <v>0</v>
      </c>
      <c r="CM49" s="212">
        <f t="shared" ca="1" si="83"/>
        <v>0</v>
      </c>
    </row>
    <row r="50" spans="2:91" hidden="1" x14ac:dyDescent="0.2">
      <c r="B50" s="213">
        <f>Inputs!FH15</f>
        <v>0</v>
      </c>
      <c r="AF50" s="212">
        <f>Inputs!FJ15</f>
        <v>0</v>
      </c>
      <c r="AG50" s="212">
        <f t="shared" ref="AG50:BL50" ca="1" si="84">AF50*(1+AG77)</f>
        <v>0</v>
      </c>
      <c r="AH50" s="212">
        <f t="shared" ca="1" si="84"/>
        <v>0</v>
      </c>
      <c r="AI50" s="212">
        <f t="shared" ca="1" si="84"/>
        <v>0</v>
      </c>
      <c r="AJ50" s="212">
        <f t="shared" ca="1" si="84"/>
        <v>0</v>
      </c>
      <c r="AK50" s="212">
        <f t="shared" ca="1" si="84"/>
        <v>0</v>
      </c>
      <c r="AL50" s="212">
        <f t="shared" ca="1" si="84"/>
        <v>0</v>
      </c>
      <c r="AM50" s="212">
        <f t="shared" ca="1" si="84"/>
        <v>0</v>
      </c>
      <c r="AN50" s="212">
        <f t="shared" ca="1" si="84"/>
        <v>0</v>
      </c>
      <c r="AO50" s="212">
        <f t="shared" ca="1" si="84"/>
        <v>0</v>
      </c>
      <c r="AP50" s="212">
        <f t="shared" ca="1" si="84"/>
        <v>0</v>
      </c>
      <c r="AQ50" s="212">
        <f t="shared" ca="1" si="84"/>
        <v>0</v>
      </c>
      <c r="AR50" s="212">
        <f t="shared" ca="1" si="84"/>
        <v>0</v>
      </c>
      <c r="AS50" s="212">
        <f t="shared" ca="1" si="84"/>
        <v>0</v>
      </c>
      <c r="AT50" s="212">
        <f t="shared" ca="1" si="84"/>
        <v>0</v>
      </c>
      <c r="AU50" s="212">
        <f t="shared" ca="1" si="84"/>
        <v>0</v>
      </c>
      <c r="AV50" s="212">
        <f t="shared" ca="1" si="84"/>
        <v>0</v>
      </c>
      <c r="AW50" s="212">
        <f t="shared" ca="1" si="84"/>
        <v>0</v>
      </c>
      <c r="AX50" s="212">
        <f t="shared" ca="1" si="84"/>
        <v>0</v>
      </c>
      <c r="AY50" s="212">
        <f t="shared" ca="1" si="84"/>
        <v>0</v>
      </c>
      <c r="AZ50" s="212">
        <f t="shared" ca="1" si="84"/>
        <v>0</v>
      </c>
      <c r="BA50" s="212">
        <f t="shared" ca="1" si="84"/>
        <v>0</v>
      </c>
      <c r="BB50" s="212">
        <f t="shared" ca="1" si="84"/>
        <v>0</v>
      </c>
      <c r="BC50" s="212">
        <f t="shared" ca="1" si="84"/>
        <v>0</v>
      </c>
      <c r="BD50" s="212">
        <f t="shared" ca="1" si="84"/>
        <v>0</v>
      </c>
      <c r="BE50" s="212">
        <f t="shared" ca="1" si="84"/>
        <v>0</v>
      </c>
      <c r="BF50" s="212">
        <f t="shared" ca="1" si="84"/>
        <v>0</v>
      </c>
      <c r="BG50" s="212">
        <f t="shared" ca="1" si="84"/>
        <v>0</v>
      </c>
      <c r="BH50" s="212">
        <f t="shared" ca="1" si="84"/>
        <v>0</v>
      </c>
      <c r="BI50" s="212">
        <f t="shared" ca="1" si="84"/>
        <v>0</v>
      </c>
      <c r="BJ50" s="212">
        <f t="shared" ca="1" si="84"/>
        <v>0</v>
      </c>
      <c r="BK50" s="212">
        <f t="shared" ca="1" si="84"/>
        <v>0</v>
      </c>
      <c r="BL50" s="212">
        <f t="shared" ca="1" si="84"/>
        <v>0</v>
      </c>
      <c r="BM50" s="212">
        <f t="shared" ref="BM50:CM50" ca="1" si="85">BL50*(1+BM77)</f>
        <v>0</v>
      </c>
      <c r="BN50" s="212">
        <f t="shared" ca="1" si="85"/>
        <v>0</v>
      </c>
      <c r="BO50" s="212">
        <f t="shared" ca="1" si="85"/>
        <v>0</v>
      </c>
      <c r="BP50" s="212">
        <f t="shared" ca="1" si="85"/>
        <v>0</v>
      </c>
      <c r="BQ50" s="212">
        <f t="shared" ca="1" si="85"/>
        <v>0</v>
      </c>
      <c r="BR50" s="212">
        <f t="shared" ca="1" si="85"/>
        <v>0</v>
      </c>
      <c r="BS50" s="212">
        <f t="shared" ca="1" si="85"/>
        <v>0</v>
      </c>
      <c r="BT50" s="212">
        <f t="shared" ca="1" si="85"/>
        <v>0</v>
      </c>
      <c r="BU50" s="212">
        <f t="shared" ca="1" si="85"/>
        <v>0</v>
      </c>
      <c r="BV50" s="212">
        <f t="shared" ca="1" si="85"/>
        <v>0</v>
      </c>
      <c r="BW50" s="212">
        <f t="shared" ca="1" si="85"/>
        <v>0</v>
      </c>
      <c r="BX50" s="212">
        <f t="shared" ca="1" si="85"/>
        <v>0</v>
      </c>
      <c r="BY50" s="212">
        <f t="shared" ca="1" si="85"/>
        <v>0</v>
      </c>
      <c r="BZ50" s="212">
        <f t="shared" ca="1" si="85"/>
        <v>0</v>
      </c>
      <c r="CA50" s="212">
        <f t="shared" ca="1" si="85"/>
        <v>0</v>
      </c>
      <c r="CB50" s="212">
        <f t="shared" ca="1" si="85"/>
        <v>0</v>
      </c>
      <c r="CC50" s="212">
        <f t="shared" ca="1" si="85"/>
        <v>0</v>
      </c>
      <c r="CD50" s="212">
        <f t="shared" ca="1" si="85"/>
        <v>0</v>
      </c>
      <c r="CE50" s="212">
        <f t="shared" ca="1" si="85"/>
        <v>0</v>
      </c>
      <c r="CF50" s="212">
        <f t="shared" ca="1" si="85"/>
        <v>0</v>
      </c>
      <c r="CG50" s="212">
        <f t="shared" ca="1" si="85"/>
        <v>0</v>
      </c>
      <c r="CH50" s="212">
        <f t="shared" ca="1" si="85"/>
        <v>0</v>
      </c>
      <c r="CI50" s="212">
        <f t="shared" ca="1" si="85"/>
        <v>0</v>
      </c>
      <c r="CJ50" s="212">
        <f t="shared" ca="1" si="85"/>
        <v>0</v>
      </c>
      <c r="CK50" s="212">
        <f t="shared" ca="1" si="85"/>
        <v>0</v>
      </c>
      <c r="CL50" s="212">
        <f t="shared" ca="1" si="85"/>
        <v>0</v>
      </c>
      <c r="CM50" s="212">
        <f t="shared" ca="1" si="85"/>
        <v>0</v>
      </c>
    </row>
    <row r="51" spans="2:91" hidden="1" x14ac:dyDescent="0.2">
      <c r="B51" s="213">
        <f>Inputs!FH16</f>
        <v>0</v>
      </c>
      <c r="AF51" s="212">
        <f>Inputs!FJ16</f>
        <v>0</v>
      </c>
      <c r="AG51" s="212">
        <f t="shared" ref="AG51:BL51" ca="1" si="86">AF51*(1+AG78)</f>
        <v>0</v>
      </c>
      <c r="AH51" s="212">
        <f t="shared" ca="1" si="86"/>
        <v>0</v>
      </c>
      <c r="AI51" s="212">
        <f t="shared" ca="1" si="86"/>
        <v>0</v>
      </c>
      <c r="AJ51" s="212">
        <f t="shared" ca="1" si="86"/>
        <v>0</v>
      </c>
      <c r="AK51" s="212">
        <f t="shared" ca="1" si="86"/>
        <v>0</v>
      </c>
      <c r="AL51" s="212">
        <f t="shared" ca="1" si="86"/>
        <v>0</v>
      </c>
      <c r="AM51" s="212">
        <f t="shared" ca="1" si="86"/>
        <v>0</v>
      </c>
      <c r="AN51" s="212">
        <f t="shared" ca="1" si="86"/>
        <v>0</v>
      </c>
      <c r="AO51" s="212">
        <f t="shared" ca="1" si="86"/>
        <v>0</v>
      </c>
      <c r="AP51" s="212">
        <f t="shared" ca="1" si="86"/>
        <v>0</v>
      </c>
      <c r="AQ51" s="212">
        <f t="shared" ca="1" si="86"/>
        <v>0</v>
      </c>
      <c r="AR51" s="212">
        <f t="shared" ca="1" si="86"/>
        <v>0</v>
      </c>
      <c r="AS51" s="212">
        <f t="shared" ca="1" si="86"/>
        <v>0</v>
      </c>
      <c r="AT51" s="212">
        <f t="shared" ca="1" si="86"/>
        <v>0</v>
      </c>
      <c r="AU51" s="212">
        <f t="shared" ca="1" si="86"/>
        <v>0</v>
      </c>
      <c r="AV51" s="212">
        <f t="shared" ca="1" si="86"/>
        <v>0</v>
      </c>
      <c r="AW51" s="212">
        <f t="shared" ca="1" si="86"/>
        <v>0</v>
      </c>
      <c r="AX51" s="212">
        <f t="shared" ca="1" si="86"/>
        <v>0</v>
      </c>
      <c r="AY51" s="212">
        <f t="shared" ca="1" si="86"/>
        <v>0</v>
      </c>
      <c r="AZ51" s="212">
        <f t="shared" ca="1" si="86"/>
        <v>0</v>
      </c>
      <c r="BA51" s="212">
        <f t="shared" ca="1" si="86"/>
        <v>0</v>
      </c>
      <c r="BB51" s="212">
        <f t="shared" ca="1" si="86"/>
        <v>0</v>
      </c>
      <c r="BC51" s="212">
        <f t="shared" ca="1" si="86"/>
        <v>0</v>
      </c>
      <c r="BD51" s="212">
        <f t="shared" ca="1" si="86"/>
        <v>0</v>
      </c>
      <c r="BE51" s="212">
        <f t="shared" ca="1" si="86"/>
        <v>0</v>
      </c>
      <c r="BF51" s="212">
        <f t="shared" ca="1" si="86"/>
        <v>0</v>
      </c>
      <c r="BG51" s="212">
        <f t="shared" ca="1" si="86"/>
        <v>0</v>
      </c>
      <c r="BH51" s="212">
        <f t="shared" ca="1" si="86"/>
        <v>0</v>
      </c>
      <c r="BI51" s="212">
        <f t="shared" ca="1" si="86"/>
        <v>0</v>
      </c>
      <c r="BJ51" s="212">
        <f t="shared" ca="1" si="86"/>
        <v>0</v>
      </c>
      <c r="BK51" s="212">
        <f t="shared" ca="1" si="86"/>
        <v>0</v>
      </c>
      <c r="BL51" s="212">
        <f t="shared" ca="1" si="86"/>
        <v>0</v>
      </c>
      <c r="BM51" s="212">
        <f t="shared" ref="BM51:CM51" ca="1" si="87">BL51*(1+BM78)</f>
        <v>0</v>
      </c>
      <c r="BN51" s="212">
        <f t="shared" ca="1" si="87"/>
        <v>0</v>
      </c>
      <c r="BO51" s="212">
        <f t="shared" ca="1" si="87"/>
        <v>0</v>
      </c>
      <c r="BP51" s="212">
        <f t="shared" ca="1" si="87"/>
        <v>0</v>
      </c>
      <c r="BQ51" s="212">
        <f t="shared" ca="1" si="87"/>
        <v>0</v>
      </c>
      <c r="BR51" s="212">
        <f t="shared" ca="1" si="87"/>
        <v>0</v>
      </c>
      <c r="BS51" s="212">
        <f t="shared" ca="1" si="87"/>
        <v>0</v>
      </c>
      <c r="BT51" s="212">
        <f t="shared" ca="1" si="87"/>
        <v>0</v>
      </c>
      <c r="BU51" s="212">
        <f t="shared" ca="1" si="87"/>
        <v>0</v>
      </c>
      <c r="BV51" s="212">
        <f t="shared" ca="1" si="87"/>
        <v>0</v>
      </c>
      <c r="BW51" s="212">
        <f t="shared" ca="1" si="87"/>
        <v>0</v>
      </c>
      <c r="BX51" s="212">
        <f t="shared" ca="1" si="87"/>
        <v>0</v>
      </c>
      <c r="BY51" s="212">
        <f t="shared" ca="1" si="87"/>
        <v>0</v>
      </c>
      <c r="BZ51" s="212">
        <f t="shared" ca="1" si="87"/>
        <v>0</v>
      </c>
      <c r="CA51" s="212">
        <f t="shared" ca="1" si="87"/>
        <v>0</v>
      </c>
      <c r="CB51" s="212">
        <f t="shared" ca="1" si="87"/>
        <v>0</v>
      </c>
      <c r="CC51" s="212">
        <f t="shared" ca="1" si="87"/>
        <v>0</v>
      </c>
      <c r="CD51" s="212">
        <f t="shared" ca="1" si="87"/>
        <v>0</v>
      </c>
      <c r="CE51" s="212">
        <f t="shared" ca="1" si="87"/>
        <v>0</v>
      </c>
      <c r="CF51" s="212">
        <f t="shared" ca="1" si="87"/>
        <v>0</v>
      </c>
      <c r="CG51" s="212">
        <f t="shared" ca="1" si="87"/>
        <v>0</v>
      </c>
      <c r="CH51" s="212">
        <f t="shared" ca="1" si="87"/>
        <v>0</v>
      </c>
      <c r="CI51" s="212">
        <f t="shared" ca="1" si="87"/>
        <v>0</v>
      </c>
      <c r="CJ51" s="212">
        <f t="shared" ca="1" si="87"/>
        <v>0</v>
      </c>
      <c r="CK51" s="212">
        <f t="shared" ca="1" si="87"/>
        <v>0</v>
      </c>
      <c r="CL51" s="212">
        <f t="shared" ca="1" si="87"/>
        <v>0</v>
      </c>
      <c r="CM51" s="212">
        <f t="shared" ca="1" si="87"/>
        <v>0</v>
      </c>
    </row>
    <row r="52" spans="2:91" hidden="1" x14ac:dyDescent="0.2">
      <c r="B52" s="213">
        <f>Inputs!FH17</f>
        <v>0</v>
      </c>
      <c r="AF52" s="212">
        <f>Inputs!FJ17</f>
        <v>0</v>
      </c>
      <c r="AG52" s="212">
        <f t="shared" ref="AG52:BL52" ca="1" si="88">AF52*(1+AG79)</f>
        <v>0</v>
      </c>
      <c r="AH52" s="212">
        <f t="shared" ca="1" si="88"/>
        <v>0</v>
      </c>
      <c r="AI52" s="212">
        <f t="shared" ca="1" si="88"/>
        <v>0</v>
      </c>
      <c r="AJ52" s="212">
        <f t="shared" ca="1" si="88"/>
        <v>0</v>
      </c>
      <c r="AK52" s="212">
        <f t="shared" ca="1" si="88"/>
        <v>0</v>
      </c>
      <c r="AL52" s="212">
        <f t="shared" ca="1" si="88"/>
        <v>0</v>
      </c>
      <c r="AM52" s="212">
        <f t="shared" ca="1" si="88"/>
        <v>0</v>
      </c>
      <c r="AN52" s="212">
        <f t="shared" ca="1" si="88"/>
        <v>0</v>
      </c>
      <c r="AO52" s="212">
        <f t="shared" ca="1" si="88"/>
        <v>0</v>
      </c>
      <c r="AP52" s="212">
        <f t="shared" ca="1" si="88"/>
        <v>0</v>
      </c>
      <c r="AQ52" s="212">
        <f t="shared" ca="1" si="88"/>
        <v>0</v>
      </c>
      <c r="AR52" s="212">
        <f t="shared" ca="1" si="88"/>
        <v>0</v>
      </c>
      <c r="AS52" s="212">
        <f t="shared" ca="1" si="88"/>
        <v>0</v>
      </c>
      <c r="AT52" s="212">
        <f t="shared" ca="1" si="88"/>
        <v>0</v>
      </c>
      <c r="AU52" s="212">
        <f t="shared" ca="1" si="88"/>
        <v>0</v>
      </c>
      <c r="AV52" s="212">
        <f t="shared" ca="1" si="88"/>
        <v>0</v>
      </c>
      <c r="AW52" s="212">
        <f t="shared" ca="1" si="88"/>
        <v>0</v>
      </c>
      <c r="AX52" s="212">
        <f t="shared" ca="1" si="88"/>
        <v>0</v>
      </c>
      <c r="AY52" s="212">
        <f t="shared" ca="1" si="88"/>
        <v>0</v>
      </c>
      <c r="AZ52" s="212">
        <f t="shared" ca="1" si="88"/>
        <v>0</v>
      </c>
      <c r="BA52" s="212">
        <f t="shared" ca="1" si="88"/>
        <v>0</v>
      </c>
      <c r="BB52" s="212">
        <f t="shared" ca="1" si="88"/>
        <v>0</v>
      </c>
      <c r="BC52" s="212">
        <f t="shared" ca="1" si="88"/>
        <v>0</v>
      </c>
      <c r="BD52" s="212">
        <f t="shared" ca="1" si="88"/>
        <v>0</v>
      </c>
      <c r="BE52" s="212">
        <f t="shared" ca="1" si="88"/>
        <v>0</v>
      </c>
      <c r="BF52" s="212">
        <f t="shared" ca="1" si="88"/>
        <v>0</v>
      </c>
      <c r="BG52" s="212">
        <f t="shared" ca="1" si="88"/>
        <v>0</v>
      </c>
      <c r="BH52" s="212">
        <f t="shared" ca="1" si="88"/>
        <v>0</v>
      </c>
      <c r="BI52" s="212">
        <f t="shared" ca="1" si="88"/>
        <v>0</v>
      </c>
      <c r="BJ52" s="212">
        <f t="shared" ca="1" si="88"/>
        <v>0</v>
      </c>
      <c r="BK52" s="212">
        <f t="shared" ca="1" si="88"/>
        <v>0</v>
      </c>
      <c r="BL52" s="212">
        <f t="shared" ca="1" si="88"/>
        <v>0</v>
      </c>
      <c r="BM52" s="212">
        <f t="shared" ref="BM52:CM52" ca="1" si="89">BL52*(1+BM79)</f>
        <v>0</v>
      </c>
      <c r="BN52" s="212">
        <f t="shared" ca="1" si="89"/>
        <v>0</v>
      </c>
      <c r="BO52" s="212">
        <f t="shared" ca="1" si="89"/>
        <v>0</v>
      </c>
      <c r="BP52" s="212">
        <f t="shared" ca="1" si="89"/>
        <v>0</v>
      </c>
      <c r="BQ52" s="212">
        <f t="shared" ca="1" si="89"/>
        <v>0</v>
      </c>
      <c r="BR52" s="212">
        <f t="shared" ca="1" si="89"/>
        <v>0</v>
      </c>
      <c r="BS52" s="212">
        <f t="shared" ca="1" si="89"/>
        <v>0</v>
      </c>
      <c r="BT52" s="212">
        <f t="shared" ca="1" si="89"/>
        <v>0</v>
      </c>
      <c r="BU52" s="212">
        <f t="shared" ca="1" si="89"/>
        <v>0</v>
      </c>
      <c r="BV52" s="212">
        <f t="shared" ca="1" si="89"/>
        <v>0</v>
      </c>
      <c r="BW52" s="212">
        <f t="shared" ca="1" si="89"/>
        <v>0</v>
      </c>
      <c r="BX52" s="212">
        <f t="shared" ca="1" si="89"/>
        <v>0</v>
      </c>
      <c r="BY52" s="212">
        <f t="shared" ca="1" si="89"/>
        <v>0</v>
      </c>
      <c r="BZ52" s="212">
        <f t="shared" ca="1" si="89"/>
        <v>0</v>
      </c>
      <c r="CA52" s="212">
        <f t="shared" ca="1" si="89"/>
        <v>0</v>
      </c>
      <c r="CB52" s="212">
        <f t="shared" ca="1" si="89"/>
        <v>0</v>
      </c>
      <c r="CC52" s="212">
        <f t="shared" ca="1" si="89"/>
        <v>0</v>
      </c>
      <c r="CD52" s="212">
        <f t="shared" ca="1" si="89"/>
        <v>0</v>
      </c>
      <c r="CE52" s="212">
        <f t="shared" ca="1" si="89"/>
        <v>0</v>
      </c>
      <c r="CF52" s="212">
        <f t="shared" ca="1" si="89"/>
        <v>0</v>
      </c>
      <c r="CG52" s="212">
        <f t="shared" ca="1" si="89"/>
        <v>0</v>
      </c>
      <c r="CH52" s="212">
        <f t="shared" ca="1" si="89"/>
        <v>0</v>
      </c>
      <c r="CI52" s="212">
        <f t="shared" ca="1" si="89"/>
        <v>0</v>
      </c>
      <c r="CJ52" s="212">
        <f t="shared" ca="1" si="89"/>
        <v>0</v>
      </c>
      <c r="CK52" s="212">
        <f t="shared" ca="1" si="89"/>
        <v>0</v>
      </c>
      <c r="CL52" s="212">
        <f t="shared" ca="1" si="89"/>
        <v>0</v>
      </c>
      <c r="CM52" s="212">
        <f t="shared" ca="1" si="89"/>
        <v>0</v>
      </c>
    </row>
    <row r="53" spans="2:91" hidden="1" x14ac:dyDescent="0.2">
      <c r="B53" s="213">
        <f>Inputs!FH18</f>
        <v>0</v>
      </c>
      <c r="AF53" s="212">
        <f>Inputs!FJ18</f>
        <v>0</v>
      </c>
      <c r="AG53" s="212">
        <f t="shared" ref="AG53:BL53" ca="1" si="90">AF53*(1+AG80)</f>
        <v>0</v>
      </c>
      <c r="AH53" s="212">
        <f t="shared" ca="1" si="90"/>
        <v>0</v>
      </c>
      <c r="AI53" s="212">
        <f t="shared" ca="1" si="90"/>
        <v>0</v>
      </c>
      <c r="AJ53" s="212">
        <f t="shared" ca="1" si="90"/>
        <v>0</v>
      </c>
      <c r="AK53" s="212">
        <f t="shared" ca="1" si="90"/>
        <v>0</v>
      </c>
      <c r="AL53" s="212">
        <f t="shared" ca="1" si="90"/>
        <v>0</v>
      </c>
      <c r="AM53" s="212">
        <f t="shared" ca="1" si="90"/>
        <v>0</v>
      </c>
      <c r="AN53" s="212">
        <f t="shared" ca="1" si="90"/>
        <v>0</v>
      </c>
      <c r="AO53" s="212">
        <f t="shared" ca="1" si="90"/>
        <v>0</v>
      </c>
      <c r="AP53" s="212">
        <f t="shared" ca="1" si="90"/>
        <v>0</v>
      </c>
      <c r="AQ53" s="212">
        <f t="shared" ca="1" si="90"/>
        <v>0</v>
      </c>
      <c r="AR53" s="212">
        <f t="shared" ca="1" si="90"/>
        <v>0</v>
      </c>
      <c r="AS53" s="212">
        <f t="shared" ca="1" si="90"/>
        <v>0</v>
      </c>
      <c r="AT53" s="212">
        <f t="shared" ca="1" si="90"/>
        <v>0</v>
      </c>
      <c r="AU53" s="212">
        <f t="shared" ca="1" si="90"/>
        <v>0</v>
      </c>
      <c r="AV53" s="212">
        <f t="shared" ca="1" si="90"/>
        <v>0</v>
      </c>
      <c r="AW53" s="212">
        <f t="shared" ca="1" si="90"/>
        <v>0</v>
      </c>
      <c r="AX53" s="212">
        <f t="shared" ca="1" si="90"/>
        <v>0</v>
      </c>
      <c r="AY53" s="212">
        <f t="shared" ca="1" si="90"/>
        <v>0</v>
      </c>
      <c r="AZ53" s="212">
        <f t="shared" ca="1" si="90"/>
        <v>0</v>
      </c>
      <c r="BA53" s="212">
        <f t="shared" ca="1" si="90"/>
        <v>0</v>
      </c>
      <c r="BB53" s="212">
        <f t="shared" ca="1" si="90"/>
        <v>0</v>
      </c>
      <c r="BC53" s="212">
        <f t="shared" ca="1" si="90"/>
        <v>0</v>
      </c>
      <c r="BD53" s="212">
        <f t="shared" ca="1" si="90"/>
        <v>0</v>
      </c>
      <c r="BE53" s="212">
        <f t="shared" ca="1" si="90"/>
        <v>0</v>
      </c>
      <c r="BF53" s="212">
        <f t="shared" ca="1" si="90"/>
        <v>0</v>
      </c>
      <c r="BG53" s="212">
        <f t="shared" ca="1" si="90"/>
        <v>0</v>
      </c>
      <c r="BH53" s="212">
        <f t="shared" ca="1" si="90"/>
        <v>0</v>
      </c>
      <c r="BI53" s="212">
        <f t="shared" ca="1" si="90"/>
        <v>0</v>
      </c>
      <c r="BJ53" s="212">
        <f t="shared" ca="1" si="90"/>
        <v>0</v>
      </c>
      <c r="BK53" s="212">
        <f t="shared" ca="1" si="90"/>
        <v>0</v>
      </c>
      <c r="BL53" s="212">
        <f t="shared" ca="1" si="90"/>
        <v>0</v>
      </c>
      <c r="BM53" s="212">
        <f t="shared" ref="BM53:CM53" ca="1" si="91">BL53*(1+BM80)</f>
        <v>0</v>
      </c>
      <c r="BN53" s="212">
        <f t="shared" ca="1" si="91"/>
        <v>0</v>
      </c>
      <c r="BO53" s="212">
        <f t="shared" ca="1" si="91"/>
        <v>0</v>
      </c>
      <c r="BP53" s="212">
        <f t="shared" ca="1" si="91"/>
        <v>0</v>
      </c>
      <c r="BQ53" s="212">
        <f t="shared" ca="1" si="91"/>
        <v>0</v>
      </c>
      <c r="BR53" s="212">
        <f t="shared" ca="1" si="91"/>
        <v>0</v>
      </c>
      <c r="BS53" s="212">
        <f t="shared" ca="1" si="91"/>
        <v>0</v>
      </c>
      <c r="BT53" s="212">
        <f t="shared" ca="1" si="91"/>
        <v>0</v>
      </c>
      <c r="BU53" s="212">
        <f t="shared" ca="1" si="91"/>
        <v>0</v>
      </c>
      <c r="BV53" s="212">
        <f t="shared" ca="1" si="91"/>
        <v>0</v>
      </c>
      <c r="BW53" s="212">
        <f t="shared" ca="1" si="91"/>
        <v>0</v>
      </c>
      <c r="BX53" s="212">
        <f t="shared" ca="1" si="91"/>
        <v>0</v>
      </c>
      <c r="BY53" s="212">
        <f t="shared" ca="1" si="91"/>
        <v>0</v>
      </c>
      <c r="BZ53" s="212">
        <f t="shared" ca="1" si="91"/>
        <v>0</v>
      </c>
      <c r="CA53" s="212">
        <f t="shared" ca="1" si="91"/>
        <v>0</v>
      </c>
      <c r="CB53" s="212">
        <f t="shared" ca="1" si="91"/>
        <v>0</v>
      </c>
      <c r="CC53" s="212">
        <f t="shared" ca="1" si="91"/>
        <v>0</v>
      </c>
      <c r="CD53" s="212">
        <f t="shared" ca="1" si="91"/>
        <v>0</v>
      </c>
      <c r="CE53" s="212">
        <f t="shared" ca="1" si="91"/>
        <v>0</v>
      </c>
      <c r="CF53" s="212">
        <f t="shared" ca="1" si="91"/>
        <v>0</v>
      </c>
      <c r="CG53" s="212">
        <f t="shared" ca="1" si="91"/>
        <v>0</v>
      </c>
      <c r="CH53" s="212">
        <f t="shared" ca="1" si="91"/>
        <v>0</v>
      </c>
      <c r="CI53" s="212">
        <f t="shared" ca="1" si="91"/>
        <v>0</v>
      </c>
      <c r="CJ53" s="212">
        <f t="shared" ca="1" si="91"/>
        <v>0</v>
      </c>
      <c r="CK53" s="212">
        <f t="shared" ca="1" si="91"/>
        <v>0</v>
      </c>
      <c r="CL53" s="212">
        <f t="shared" ca="1" si="91"/>
        <v>0</v>
      </c>
      <c r="CM53" s="212">
        <f t="shared" ca="1" si="91"/>
        <v>0</v>
      </c>
    </row>
    <row r="54" spans="2:91" hidden="1" x14ac:dyDescent="0.2">
      <c r="B54" s="213">
        <f>Inputs!FH19</f>
        <v>0</v>
      </c>
      <c r="AF54" s="212">
        <f>Inputs!FJ19</f>
        <v>0</v>
      </c>
      <c r="AG54" s="212">
        <f t="shared" ref="AG54:BL54" ca="1" si="92">AF54*(1+AG81)</f>
        <v>0</v>
      </c>
      <c r="AH54" s="212">
        <f t="shared" ca="1" si="92"/>
        <v>0</v>
      </c>
      <c r="AI54" s="212">
        <f t="shared" ca="1" si="92"/>
        <v>0</v>
      </c>
      <c r="AJ54" s="212">
        <f t="shared" ca="1" si="92"/>
        <v>0</v>
      </c>
      <c r="AK54" s="212">
        <f t="shared" ca="1" si="92"/>
        <v>0</v>
      </c>
      <c r="AL54" s="212">
        <f t="shared" ca="1" si="92"/>
        <v>0</v>
      </c>
      <c r="AM54" s="212">
        <f t="shared" ca="1" si="92"/>
        <v>0</v>
      </c>
      <c r="AN54" s="212">
        <f t="shared" ca="1" si="92"/>
        <v>0</v>
      </c>
      <c r="AO54" s="212">
        <f t="shared" ca="1" si="92"/>
        <v>0</v>
      </c>
      <c r="AP54" s="212">
        <f t="shared" ca="1" si="92"/>
        <v>0</v>
      </c>
      <c r="AQ54" s="212">
        <f t="shared" ca="1" si="92"/>
        <v>0</v>
      </c>
      <c r="AR54" s="212">
        <f t="shared" ca="1" si="92"/>
        <v>0</v>
      </c>
      <c r="AS54" s="212">
        <f t="shared" ca="1" si="92"/>
        <v>0</v>
      </c>
      <c r="AT54" s="212">
        <f t="shared" ca="1" si="92"/>
        <v>0</v>
      </c>
      <c r="AU54" s="212">
        <f t="shared" ca="1" si="92"/>
        <v>0</v>
      </c>
      <c r="AV54" s="212">
        <f t="shared" ca="1" si="92"/>
        <v>0</v>
      </c>
      <c r="AW54" s="212">
        <f t="shared" ca="1" si="92"/>
        <v>0</v>
      </c>
      <c r="AX54" s="212">
        <f t="shared" ca="1" si="92"/>
        <v>0</v>
      </c>
      <c r="AY54" s="212">
        <f t="shared" ca="1" si="92"/>
        <v>0</v>
      </c>
      <c r="AZ54" s="212">
        <f t="shared" ca="1" si="92"/>
        <v>0</v>
      </c>
      <c r="BA54" s="212">
        <f t="shared" ca="1" si="92"/>
        <v>0</v>
      </c>
      <c r="BB54" s="212">
        <f t="shared" ca="1" si="92"/>
        <v>0</v>
      </c>
      <c r="BC54" s="212">
        <f t="shared" ca="1" si="92"/>
        <v>0</v>
      </c>
      <c r="BD54" s="212">
        <f t="shared" ca="1" si="92"/>
        <v>0</v>
      </c>
      <c r="BE54" s="212">
        <f t="shared" ca="1" si="92"/>
        <v>0</v>
      </c>
      <c r="BF54" s="212">
        <f t="shared" ca="1" si="92"/>
        <v>0</v>
      </c>
      <c r="BG54" s="212">
        <f t="shared" ca="1" si="92"/>
        <v>0</v>
      </c>
      <c r="BH54" s="212">
        <f t="shared" ca="1" si="92"/>
        <v>0</v>
      </c>
      <c r="BI54" s="212">
        <f t="shared" ca="1" si="92"/>
        <v>0</v>
      </c>
      <c r="BJ54" s="212">
        <f t="shared" ca="1" si="92"/>
        <v>0</v>
      </c>
      <c r="BK54" s="212">
        <f t="shared" ca="1" si="92"/>
        <v>0</v>
      </c>
      <c r="BL54" s="212">
        <f t="shared" ca="1" si="92"/>
        <v>0</v>
      </c>
      <c r="BM54" s="212">
        <f t="shared" ref="BM54:CM54" ca="1" si="93">BL54*(1+BM81)</f>
        <v>0</v>
      </c>
      <c r="BN54" s="212">
        <f t="shared" ca="1" si="93"/>
        <v>0</v>
      </c>
      <c r="BO54" s="212">
        <f t="shared" ca="1" si="93"/>
        <v>0</v>
      </c>
      <c r="BP54" s="212">
        <f t="shared" ca="1" si="93"/>
        <v>0</v>
      </c>
      <c r="BQ54" s="212">
        <f t="shared" ca="1" si="93"/>
        <v>0</v>
      </c>
      <c r="BR54" s="212">
        <f t="shared" ca="1" si="93"/>
        <v>0</v>
      </c>
      <c r="BS54" s="212">
        <f t="shared" ca="1" si="93"/>
        <v>0</v>
      </c>
      <c r="BT54" s="212">
        <f t="shared" ca="1" si="93"/>
        <v>0</v>
      </c>
      <c r="BU54" s="212">
        <f t="shared" ca="1" si="93"/>
        <v>0</v>
      </c>
      <c r="BV54" s="212">
        <f t="shared" ca="1" si="93"/>
        <v>0</v>
      </c>
      <c r="BW54" s="212">
        <f t="shared" ca="1" si="93"/>
        <v>0</v>
      </c>
      <c r="BX54" s="212">
        <f t="shared" ca="1" si="93"/>
        <v>0</v>
      </c>
      <c r="BY54" s="212">
        <f t="shared" ca="1" si="93"/>
        <v>0</v>
      </c>
      <c r="BZ54" s="212">
        <f t="shared" ca="1" si="93"/>
        <v>0</v>
      </c>
      <c r="CA54" s="212">
        <f t="shared" ca="1" si="93"/>
        <v>0</v>
      </c>
      <c r="CB54" s="212">
        <f t="shared" ca="1" si="93"/>
        <v>0</v>
      </c>
      <c r="CC54" s="212">
        <f t="shared" ca="1" si="93"/>
        <v>0</v>
      </c>
      <c r="CD54" s="212">
        <f t="shared" ca="1" si="93"/>
        <v>0</v>
      </c>
      <c r="CE54" s="212">
        <f t="shared" ca="1" si="93"/>
        <v>0</v>
      </c>
      <c r="CF54" s="212">
        <f t="shared" ca="1" si="93"/>
        <v>0</v>
      </c>
      <c r="CG54" s="212">
        <f t="shared" ca="1" si="93"/>
        <v>0</v>
      </c>
      <c r="CH54" s="212">
        <f t="shared" ca="1" si="93"/>
        <v>0</v>
      </c>
      <c r="CI54" s="212">
        <f t="shared" ca="1" si="93"/>
        <v>0</v>
      </c>
      <c r="CJ54" s="212">
        <f t="shared" ca="1" si="93"/>
        <v>0</v>
      </c>
      <c r="CK54" s="212">
        <f t="shared" ca="1" si="93"/>
        <v>0</v>
      </c>
      <c r="CL54" s="212">
        <f t="shared" ca="1" si="93"/>
        <v>0</v>
      </c>
      <c r="CM54" s="212">
        <f t="shared" ca="1" si="93"/>
        <v>0</v>
      </c>
    </row>
    <row r="55" spans="2:91" hidden="1" x14ac:dyDescent="0.2">
      <c r="B55" s="213">
        <f>Inputs!FH20</f>
        <v>0</v>
      </c>
      <c r="AF55" s="212">
        <f>Inputs!FJ20</f>
        <v>0</v>
      </c>
      <c r="AG55" s="212">
        <f t="shared" ref="AG55:BL55" ca="1" si="94">AF55*(1+AG82)</f>
        <v>0</v>
      </c>
      <c r="AH55" s="212">
        <f t="shared" ca="1" si="94"/>
        <v>0</v>
      </c>
      <c r="AI55" s="212">
        <f t="shared" ca="1" si="94"/>
        <v>0</v>
      </c>
      <c r="AJ55" s="212">
        <f t="shared" ca="1" si="94"/>
        <v>0</v>
      </c>
      <c r="AK55" s="212">
        <f t="shared" ca="1" si="94"/>
        <v>0</v>
      </c>
      <c r="AL55" s="212">
        <f t="shared" ca="1" si="94"/>
        <v>0</v>
      </c>
      <c r="AM55" s="212">
        <f t="shared" ca="1" si="94"/>
        <v>0</v>
      </c>
      <c r="AN55" s="212">
        <f t="shared" ca="1" si="94"/>
        <v>0</v>
      </c>
      <c r="AO55" s="212">
        <f t="shared" ca="1" si="94"/>
        <v>0</v>
      </c>
      <c r="AP55" s="212">
        <f t="shared" ca="1" si="94"/>
        <v>0</v>
      </c>
      <c r="AQ55" s="212">
        <f t="shared" ca="1" si="94"/>
        <v>0</v>
      </c>
      <c r="AR55" s="212">
        <f t="shared" ca="1" si="94"/>
        <v>0</v>
      </c>
      <c r="AS55" s="212">
        <f t="shared" ca="1" si="94"/>
        <v>0</v>
      </c>
      <c r="AT55" s="212">
        <f t="shared" ca="1" si="94"/>
        <v>0</v>
      </c>
      <c r="AU55" s="212">
        <f t="shared" ca="1" si="94"/>
        <v>0</v>
      </c>
      <c r="AV55" s="212">
        <f t="shared" ca="1" si="94"/>
        <v>0</v>
      </c>
      <c r="AW55" s="212">
        <f t="shared" ca="1" si="94"/>
        <v>0</v>
      </c>
      <c r="AX55" s="212">
        <f t="shared" ca="1" si="94"/>
        <v>0</v>
      </c>
      <c r="AY55" s="212">
        <f t="shared" ca="1" si="94"/>
        <v>0</v>
      </c>
      <c r="AZ55" s="212">
        <f t="shared" ca="1" si="94"/>
        <v>0</v>
      </c>
      <c r="BA55" s="212">
        <f t="shared" ca="1" si="94"/>
        <v>0</v>
      </c>
      <c r="BB55" s="212">
        <f t="shared" ca="1" si="94"/>
        <v>0</v>
      </c>
      <c r="BC55" s="212">
        <f t="shared" ca="1" si="94"/>
        <v>0</v>
      </c>
      <c r="BD55" s="212">
        <f t="shared" ca="1" si="94"/>
        <v>0</v>
      </c>
      <c r="BE55" s="212">
        <f t="shared" ca="1" si="94"/>
        <v>0</v>
      </c>
      <c r="BF55" s="212">
        <f t="shared" ca="1" si="94"/>
        <v>0</v>
      </c>
      <c r="BG55" s="212">
        <f t="shared" ca="1" si="94"/>
        <v>0</v>
      </c>
      <c r="BH55" s="212">
        <f t="shared" ca="1" si="94"/>
        <v>0</v>
      </c>
      <c r="BI55" s="212">
        <f t="shared" ca="1" si="94"/>
        <v>0</v>
      </c>
      <c r="BJ55" s="212">
        <f t="shared" ca="1" si="94"/>
        <v>0</v>
      </c>
      <c r="BK55" s="212">
        <f t="shared" ca="1" si="94"/>
        <v>0</v>
      </c>
      <c r="BL55" s="212">
        <f t="shared" ca="1" si="94"/>
        <v>0</v>
      </c>
      <c r="BM55" s="212">
        <f t="shared" ref="BM55:CM55" ca="1" si="95">BL55*(1+BM82)</f>
        <v>0</v>
      </c>
      <c r="BN55" s="212">
        <f t="shared" ca="1" si="95"/>
        <v>0</v>
      </c>
      <c r="BO55" s="212">
        <f t="shared" ca="1" si="95"/>
        <v>0</v>
      </c>
      <c r="BP55" s="212">
        <f t="shared" ca="1" si="95"/>
        <v>0</v>
      </c>
      <c r="BQ55" s="212">
        <f t="shared" ca="1" si="95"/>
        <v>0</v>
      </c>
      <c r="BR55" s="212">
        <f t="shared" ca="1" si="95"/>
        <v>0</v>
      </c>
      <c r="BS55" s="212">
        <f t="shared" ca="1" si="95"/>
        <v>0</v>
      </c>
      <c r="BT55" s="212">
        <f t="shared" ca="1" si="95"/>
        <v>0</v>
      </c>
      <c r="BU55" s="212">
        <f t="shared" ca="1" si="95"/>
        <v>0</v>
      </c>
      <c r="BV55" s="212">
        <f t="shared" ca="1" si="95"/>
        <v>0</v>
      </c>
      <c r="BW55" s="212">
        <f t="shared" ca="1" si="95"/>
        <v>0</v>
      </c>
      <c r="BX55" s="212">
        <f t="shared" ca="1" si="95"/>
        <v>0</v>
      </c>
      <c r="BY55" s="212">
        <f t="shared" ca="1" si="95"/>
        <v>0</v>
      </c>
      <c r="BZ55" s="212">
        <f t="shared" ca="1" si="95"/>
        <v>0</v>
      </c>
      <c r="CA55" s="212">
        <f t="shared" ca="1" si="95"/>
        <v>0</v>
      </c>
      <c r="CB55" s="212">
        <f t="shared" ca="1" si="95"/>
        <v>0</v>
      </c>
      <c r="CC55" s="212">
        <f t="shared" ca="1" si="95"/>
        <v>0</v>
      </c>
      <c r="CD55" s="212">
        <f t="shared" ca="1" si="95"/>
        <v>0</v>
      </c>
      <c r="CE55" s="212">
        <f t="shared" ca="1" si="95"/>
        <v>0</v>
      </c>
      <c r="CF55" s="212">
        <f t="shared" ca="1" si="95"/>
        <v>0</v>
      </c>
      <c r="CG55" s="212">
        <f t="shared" ca="1" si="95"/>
        <v>0</v>
      </c>
      <c r="CH55" s="212">
        <f t="shared" ca="1" si="95"/>
        <v>0</v>
      </c>
      <c r="CI55" s="212">
        <f t="shared" ca="1" si="95"/>
        <v>0</v>
      </c>
      <c r="CJ55" s="212">
        <f t="shared" ca="1" si="95"/>
        <v>0</v>
      </c>
      <c r="CK55" s="212">
        <f t="shared" ca="1" si="95"/>
        <v>0</v>
      </c>
      <c r="CL55" s="212">
        <f t="shared" ca="1" si="95"/>
        <v>0</v>
      </c>
      <c r="CM55" s="212">
        <f t="shared" ca="1" si="95"/>
        <v>0</v>
      </c>
    </row>
    <row r="56" spans="2:91" hidden="1" x14ac:dyDescent="0.2">
      <c r="B56" s="213">
        <f>Inputs!FH21</f>
        <v>0</v>
      </c>
      <c r="AF56" s="212">
        <f>Inputs!FJ21</f>
        <v>0</v>
      </c>
      <c r="AG56" s="212">
        <f t="shared" ref="AG56:BL56" ca="1" si="96">AF56*(1+AG83)</f>
        <v>0</v>
      </c>
      <c r="AH56" s="212">
        <f t="shared" ca="1" si="96"/>
        <v>0</v>
      </c>
      <c r="AI56" s="212">
        <f t="shared" ca="1" si="96"/>
        <v>0</v>
      </c>
      <c r="AJ56" s="212">
        <f t="shared" ca="1" si="96"/>
        <v>0</v>
      </c>
      <c r="AK56" s="212">
        <f t="shared" ca="1" si="96"/>
        <v>0</v>
      </c>
      <c r="AL56" s="212">
        <f t="shared" ca="1" si="96"/>
        <v>0</v>
      </c>
      <c r="AM56" s="212">
        <f t="shared" ca="1" si="96"/>
        <v>0</v>
      </c>
      <c r="AN56" s="212">
        <f t="shared" ca="1" si="96"/>
        <v>0</v>
      </c>
      <c r="AO56" s="212">
        <f t="shared" ca="1" si="96"/>
        <v>0</v>
      </c>
      <c r="AP56" s="212">
        <f t="shared" ca="1" si="96"/>
        <v>0</v>
      </c>
      <c r="AQ56" s="212">
        <f t="shared" ca="1" si="96"/>
        <v>0</v>
      </c>
      <c r="AR56" s="212">
        <f t="shared" ca="1" si="96"/>
        <v>0</v>
      </c>
      <c r="AS56" s="212">
        <f t="shared" ca="1" si="96"/>
        <v>0</v>
      </c>
      <c r="AT56" s="212">
        <f t="shared" ca="1" si="96"/>
        <v>0</v>
      </c>
      <c r="AU56" s="212">
        <f t="shared" ca="1" si="96"/>
        <v>0</v>
      </c>
      <c r="AV56" s="212">
        <f t="shared" ca="1" si="96"/>
        <v>0</v>
      </c>
      <c r="AW56" s="212">
        <f t="shared" ca="1" si="96"/>
        <v>0</v>
      </c>
      <c r="AX56" s="212">
        <f t="shared" ca="1" si="96"/>
        <v>0</v>
      </c>
      <c r="AY56" s="212">
        <f t="shared" ca="1" si="96"/>
        <v>0</v>
      </c>
      <c r="AZ56" s="212">
        <f t="shared" ca="1" si="96"/>
        <v>0</v>
      </c>
      <c r="BA56" s="212">
        <f t="shared" ca="1" si="96"/>
        <v>0</v>
      </c>
      <c r="BB56" s="212">
        <f t="shared" ca="1" si="96"/>
        <v>0</v>
      </c>
      <c r="BC56" s="212">
        <f t="shared" ca="1" si="96"/>
        <v>0</v>
      </c>
      <c r="BD56" s="212">
        <f t="shared" ca="1" si="96"/>
        <v>0</v>
      </c>
      <c r="BE56" s="212">
        <f t="shared" ca="1" si="96"/>
        <v>0</v>
      </c>
      <c r="BF56" s="212">
        <f t="shared" ca="1" si="96"/>
        <v>0</v>
      </c>
      <c r="BG56" s="212">
        <f t="shared" ca="1" si="96"/>
        <v>0</v>
      </c>
      <c r="BH56" s="212">
        <f t="shared" ca="1" si="96"/>
        <v>0</v>
      </c>
      <c r="BI56" s="212">
        <f t="shared" ca="1" si="96"/>
        <v>0</v>
      </c>
      <c r="BJ56" s="212">
        <f t="shared" ca="1" si="96"/>
        <v>0</v>
      </c>
      <c r="BK56" s="212">
        <f t="shared" ca="1" si="96"/>
        <v>0</v>
      </c>
      <c r="BL56" s="212">
        <f t="shared" ca="1" si="96"/>
        <v>0</v>
      </c>
      <c r="BM56" s="212">
        <f t="shared" ref="BM56:CM56" ca="1" si="97">BL56*(1+BM83)</f>
        <v>0</v>
      </c>
      <c r="BN56" s="212">
        <f t="shared" ca="1" si="97"/>
        <v>0</v>
      </c>
      <c r="BO56" s="212">
        <f t="shared" ca="1" si="97"/>
        <v>0</v>
      </c>
      <c r="BP56" s="212">
        <f t="shared" ca="1" si="97"/>
        <v>0</v>
      </c>
      <c r="BQ56" s="212">
        <f t="shared" ca="1" si="97"/>
        <v>0</v>
      </c>
      <c r="BR56" s="212">
        <f t="shared" ca="1" si="97"/>
        <v>0</v>
      </c>
      <c r="BS56" s="212">
        <f t="shared" ca="1" si="97"/>
        <v>0</v>
      </c>
      <c r="BT56" s="212">
        <f t="shared" ca="1" si="97"/>
        <v>0</v>
      </c>
      <c r="BU56" s="212">
        <f t="shared" ca="1" si="97"/>
        <v>0</v>
      </c>
      <c r="BV56" s="212">
        <f t="shared" ca="1" si="97"/>
        <v>0</v>
      </c>
      <c r="BW56" s="212">
        <f t="shared" ca="1" si="97"/>
        <v>0</v>
      </c>
      <c r="BX56" s="212">
        <f t="shared" ca="1" si="97"/>
        <v>0</v>
      </c>
      <c r="BY56" s="212">
        <f t="shared" ca="1" si="97"/>
        <v>0</v>
      </c>
      <c r="BZ56" s="212">
        <f t="shared" ca="1" si="97"/>
        <v>0</v>
      </c>
      <c r="CA56" s="212">
        <f t="shared" ca="1" si="97"/>
        <v>0</v>
      </c>
      <c r="CB56" s="212">
        <f t="shared" ca="1" si="97"/>
        <v>0</v>
      </c>
      <c r="CC56" s="212">
        <f t="shared" ca="1" si="97"/>
        <v>0</v>
      </c>
      <c r="CD56" s="212">
        <f t="shared" ca="1" si="97"/>
        <v>0</v>
      </c>
      <c r="CE56" s="212">
        <f t="shared" ca="1" si="97"/>
        <v>0</v>
      </c>
      <c r="CF56" s="212">
        <f t="shared" ca="1" si="97"/>
        <v>0</v>
      </c>
      <c r="CG56" s="212">
        <f t="shared" ca="1" si="97"/>
        <v>0</v>
      </c>
      <c r="CH56" s="212">
        <f t="shared" ca="1" si="97"/>
        <v>0</v>
      </c>
      <c r="CI56" s="212">
        <f t="shared" ca="1" si="97"/>
        <v>0</v>
      </c>
      <c r="CJ56" s="212">
        <f t="shared" ca="1" si="97"/>
        <v>0</v>
      </c>
      <c r="CK56" s="212">
        <f t="shared" ca="1" si="97"/>
        <v>0</v>
      </c>
      <c r="CL56" s="212">
        <f t="shared" ca="1" si="97"/>
        <v>0</v>
      </c>
      <c r="CM56" s="212">
        <f t="shared" ca="1" si="97"/>
        <v>0</v>
      </c>
    </row>
    <row r="57" spans="2:91" hidden="1" x14ac:dyDescent="0.2">
      <c r="B57" s="213">
        <f>Inputs!FH22</f>
        <v>0</v>
      </c>
      <c r="AF57" s="212">
        <f>Inputs!FJ22</f>
        <v>0</v>
      </c>
      <c r="AG57" s="212">
        <f t="shared" ref="AG57:BL57" ca="1" si="98">AF57*(1+AG84)</f>
        <v>0</v>
      </c>
      <c r="AH57" s="212">
        <f t="shared" ca="1" si="98"/>
        <v>0</v>
      </c>
      <c r="AI57" s="212">
        <f t="shared" ca="1" si="98"/>
        <v>0</v>
      </c>
      <c r="AJ57" s="212">
        <f t="shared" ca="1" si="98"/>
        <v>0</v>
      </c>
      <c r="AK57" s="212">
        <f t="shared" ca="1" si="98"/>
        <v>0</v>
      </c>
      <c r="AL57" s="212">
        <f t="shared" ca="1" si="98"/>
        <v>0</v>
      </c>
      <c r="AM57" s="212">
        <f t="shared" ca="1" si="98"/>
        <v>0</v>
      </c>
      <c r="AN57" s="212">
        <f t="shared" ca="1" si="98"/>
        <v>0</v>
      </c>
      <c r="AO57" s="212">
        <f t="shared" ca="1" si="98"/>
        <v>0</v>
      </c>
      <c r="AP57" s="212">
        <f t="shared" ca="1" si="98"/>
        <v>0</v>
      </c>
      <c r="AQ57" s="212">
        <f t="shared" ca="1" si="98"/>
        <v>0</v>
      </c>
      <c r="AR57" s="212">
        <f t="shared" ca="1" si="98"/>
        <v>0</v>
      </c>
      <c r="AS57" s="212">
        <f t="shared" ca="1" si="98"/>
        <v>0</v>
      </c>
      <c r="AT57" s="212">
        <f t="shared" ca="1" si="98"/>
        <v>0</v>
      </c>
      <c r="AU57" s="212">
        <f t="shared" ca="1" si="98"/>
        <v>0</v>
      </c>
      <c r="AV57" s="212">
        <f t="shared" ca="1" si="98"/>
        <v>0</v>
      </c>
      <c r="AW57" s="212">
        <f t="shared" ca="1" si="98"/>
        <v>0</v>
      </c>
      <c r="AX57" s="212">
        <f t="shared" ca="1" si="98"/>
        <v>0</v>
      </c>
      <c r="AY57" s="212">
        <f t="shared" ca="1" si="98"/>
        <v>0</v>
      </c>
      <c r="AZ57" s="212">
        <f t="shared" ca="1" si="98"/>
        <v>0</v>
      </c>
      <c r="BA57" s="212">
        <f t="shared" ca="1" si="98"/>
        <v>0</v>
      </c>
      <c r="BB57" s="212">
        <f t="shared" ca="1" si="98"/>
        <v>0</v>
      </c>
      <c r="BC57" s="212">
        <f t="shared" ca="1" si="98"/>
        <v>0</v>
      </c>
      <c r="BD57" s="212">
        <f t="shared" ca="1" si="98"/>
        <v>0</v>
      </c>
      <c r="BE57" s="212">
        <f t="shared" ca="1" si="98"/>
        <v>0</v>
      </c>
      <c r="BF57" s="212">
        <f t="shared" ca="1" si="98"/>
        <v>0</v>
      </c>
      <c r="BG57" s="212">
        <f t="shared" ca="1" si="98"/>
        <v>0</v>
      </c>
      <c r="BH57" s="212">
        <f t="shared" ca="1" si="98"/>
        <v>0</v>
      </c>
      <c r="BI57" s="212">
        <f t="shared" ca="1" si="98"/>
        <v>0</v>
      </c>
      <c r="BJ57" s="212">
        <f t="shared" ca="1" si="98"/>
        <v>0</v>
      </c>
      <c r="BK57" s="212">
        <f t="shared" ca="1" si="98"/>
        <v>0</v>
      </c>
      <c r="BL57" s="212">
        <f t="shared" ca="1" si="98"/>
        <v>0</v>
      </c>
      <c r="BM57" s="212">
        <f t="shared" ref="BM57:CM57" ca="1" si="99">BL57*(1+BM84)</f>
        <v>0</v>
      </c>
      <c r="BN57" s="212">
        <f t="shared" ca="1" si="99"/>
        <v>0</v>
      </c>
      <c r="BO57" s="212">
        <f t="shared" ca="1" si="99"/>
        <v>0</v>
      </c>
      <c r="BP57" s="212">
        <f t="shared" ca="1" si="99"/>
        <v>0</v>
      </c>
      <c r="BQ57" s="212">
        <f t="shared" ca="1" si="99"/>
        <v>0</v>
      </c>
      <c r="BR57" s="212">
        <f t="shared" ca="1" si="99"/>
        <v>0</v>
      </c>
      <c r="BS57" s="212">
        <f t="shared" ca="1" si="99"/>
        <v>0</v>
      </c>
      <c r="BT57" s="212">
        <f t="shared" ca="1" si="99"/>
        <v>0</v>
      </c>
      <c r="BU57" s="212">
        <f t="shared" ca="1" si="99"/>
        <v>0</v>
      </c>
      <c r="BV57" s="212">
        <f t="shared" ca="1" si="99"/>
        <v>0</v>
      </c>
      <c r="BW57" s="212">
        <f t="shared" ca="1" si="99"/>
        <v>0</v>
      </c>
      <c r="BX57" s="212">
        <f t="shared" ca="1" si="99"/>
        <v>0</v>
      </c>
      <c r="BY57" s="212">
        <f t="shared" ca="1" si="99"/>
        <v>0</v>
      </c>
      <c r="BZ57" s="212">
        <f t="shared" ca="1" si="99"/>
        <v>0</v>
      </c>
      <c r="CA57" s="212">
        <f t="shared" ca="1" si="99"/>
        <v>0</v>
      </c>
      <c r="CB57" s="212">
        <f t="shared" ca="1" si="99"/>
        <v>0</v>
      </c>
      <c r="CC57" s="212">
        <f t="shared" ca="1" si="99"/>
        <v>0</v>
      </c>
      <c r="CD57" s="212">
        <f t="shared" ca="1" si="99"/>
        <v>0</v>
      </c>
      <c r="CE57" s="212">
        <f t="shared" ca="1" si="99"/>
        <v>0</v>
      </c>
      <c r="CF57" s="212">
        <f t="shared" ca="1" si="99"/>
        <v>0</v>
      </c>
      <c r="CG57" s="212">
        <f t="shared" ca="1" si="99"/>
        <v>0</v>
      </c>
      <c r="CH57" s="212">
        <f t="shared" ca="1" si="99"/>
        <v>0</v>
      </c>
      <c r="CI57" s="212">
        <f t="shared" ca="1" si="99"/>
        <v>0</v>
      </c>
      <c r="CJ57" s="212">
        <f t="shared" ca="1" si="99"/>
        <v>0</v>
      </c>
      <c r="CK57" s="212">
        <f t="shared" ca="1" si="99"/>
        <v>0</v>
      </c>
      <c r="CL57" s="212">
        <f t="shared" ca="1" si="99"/>
        <v>0</v>
      </c>
      <c r="CM57" s="212">
        <f t="shared" ca="1" si="99"/>
        <v>0</v>
      </c>
    </row>
    <row r="58" spans="2:91" hidden="1" x14ac:dyDescent="0.2">
      <c r="B58" s="213">
        <f>Inputs!FH23</f>
        <v>0</v>
      </c>
      <c r="AF58" s="212">
        <f>Inputs!FJ23</f>
        <v>0</v>
      </c>
      <c r="AG58" s="212">
        <f t="shared" ref="AG58:BL58" ca="1" si="100">AF58*(1+AG85)</f>
        <v>0</v>
      </c>
      <c r="AH58" s="212">
        <f t="shared" ca="1" si="100"/>
        <v>0</v>
      </c>
      <c r="AI58" s="212">
        <f t="shared" ca="1" si="100"/>
        <v>0</v>
      </c>
      <c r="AJ58" s="212">
        <f t="shared" ca="1" si="100"/>
        <v>0</v>
      </c>
      <c r="AK58" s="212">
        <f t="shared" ca="1" si="100"/>
        <v>0</v>
      </c>
      <c r="AL58" s="212">
        <f t="shared" ca="1" si="100"/>
        <v>0</v>
      </c>
      <c r="AM58" s="212">
        <f t="shared" ca="1" si="100"/>
        <v>0</v>
      </c>
      <c r="AN58" s="212">
        <f t="shared" ca="1" si="100"/>
        <v>0</v>
      </c>
      <c r="AO58" s="212">
        <f t="shared" ca="1" si="100"/>
        <v>0</v>
      </c>
      <c r="AP58" s="212">
        <f t="shared" ca="1" si="100"/>
        <v>0</v>
      </c>
      <c r="AQ58" s="212">
        <f t="shared" ca="1" si="100"/>
        <v>0</v>
      </c>
      <c r="AR58" s="212">
        <f t="shared" ca="1" si="100"/>
        <v>0</v>
      </c>
      <c r="AS58" s="212">
        <f t="shared" ca="1" si="100"/>
        <v>0</v>
      </c>
      <c r="AT58" s="212">
        <f t="shared" ca="1" si="100"/>
        <v>0</v>
      </c>
      <c r="AU58" s="212">
        <f t="shared" ca="1" si="100"/>
        <v>0</v>
      </c>
      <c r="AV58" s="212">
        <f t="shared" ca="1" si="100"/>
        <v>0</v>
      </c>
      <c r="AW58" s="212">
        <f t="shared" ca="1" si="100"/>
        <v>0</v>
      </c>
      <c r="AX58" s="212">
        <f t="shared" ca="1" si="100"/>
        <v>0</v>
      </c>
      <c r="AY58" s="212">
        <f t="shared" ca="1" si="100"/>
        <v>0</v>
      </c>
      <c r="AZ58" s="212">
        <f t="shared" ca="1" si="100"/>
        <v>0</v>
      </c>
      <c r="BA58" s="212">
        <f t="shared" ca="1" si="100"/>
        <v>0</v>
      </c>
      <c r="BB58" s="212">
        <f t="shared" ca="1" si="100"/>
        <v>0</v>
      </c>
      <c r="BC58" s="212">
        <f t="shared" ca="1" si="100"/>
        <v>0</v>
      </c>
      <c r="BD58" s="212">
        <f t="shared" ca="1" si="100"/>
        <v>0</v>
      </c>
      <c r="BE58" s="212">
        <f t="shared" ca="1" si="100"/>
        <v>0</v>
      </c>
      <c r="BF58" s="212">
        <f t="shared" ca="1" si="100"/>
        <v>0</v>
      </c>
      <c r="BG58" s="212">
        <f t="shared" ca="1" si="100"/>
        <v>0</v>
      </c>
      <c r="BH58" s="212">
        <f t="shared" ca="1" si="100"/>
        <v>0</v>
      </c>
      <c r="BI58" s="212">
        <f t="shared" ca="1" si="100"/>
        <v>0</v>
      </c>
      <c r="BJ58" s="212">
        <f t="shared" ca="1" si="100"/>
        <v>0</v>
      </c>
      <c r="BK58" s="212">
        <f t="shared" ca="1" si="100"/>
        <v>0</v>
      </c>
      <c r="BL58" s="212">
        <f t="shared" ca="1" si="100"/>
        <v>0</v>
      </c>
      <c r="BM58" s="212">
        <f t="shared" ref="BM58:CM58" ca="1" si="101">BL58*(1+BM85)</f>
        <v>0</v>
      </c>
      <c r="BN58" s="212">
        <f t="shared" ca="1" si="101"/>
        <v>0</v>
      </c>
      <c r="BO58" s="212">
        <f t="shared" ca="1" si="101"/>
        <v>0</v>
      </c>
      <c r="BP58" s="212">
        <f t="shared" ca="1" si="101"/>
        <v>0</v>
      </c>
      <c r="BQ58" s="212">
        <f t="shared" ca="1" si="101"/>
        <v>0</v>
      </c>
      <c r="BR58" s="212">
        <f t="shared" ca="1" si="101"/>
        <v>0</v>
      </c>
      <c r="BS58" s="212">
        <f t="shared" ca="1" si="101"/>
        <v>0</v>
      </c>
      <c r="BT58" s="212">
        <f t="shared" ca="1" si="101"/>
        <v>0</v>
      </c>
      <c r="BU58" s="212">
        <f t="shared" ca="1" si="101"/>
        <v>0</v>
      </c>
      <c r="BV58" s="212">
        <f t="shared" ca="1" si="101"/>
        <v>0</v>
      </c>
      <c r="BW58" s="212">
        <f t="shared" ca="1" si="101"/>
        <v>0</v>
      </c>
      <c r="BX58" s="212">
        <f t="shared" ca="1" si="101"/>
        <v>0</v>
      </c>
      <c r="BY58" s="212">
        <f t="shared" ca="1" si="101"/>
        <v>0</v>
      </c>
      <c r="BZ58" s="212">
        <f t="shared" ca="1" si="101"/>
        <v>0</v>
      </c>
      <c r="CA58" s="212">
        <f t="shared" ca="1" si="101"/>
        <v>0</v>
      </c>
      <c r="CB58" s="212">
        <f t="shared" ca="1" si="101"/>
        <v>0</v>
      </c>
      <c r="CC58" s="212">
        <f t="shared" ca="1" si="101"/>
        <v>0</v>
      </c>
      <c r="CD58" s="212">
        <f t="shared" ca="1" si="101"/>
        <v>0</v>
      </c>
      <c r="CE58" s="212">
        <f t="shared" ca="1" si="101"/>
        <v>0</v>
      </c>
      <c r="CF58" s="212">
        <f t="shared" ca="1" si="101"/>
        <v>0</v>
      </c>
      <c r="CG58" s="212">
        <f t="shared" ca="1" si="101"/>
        <v>0</v>
      </c>
      <c r="CH58" s="212">
        <f t="shared" ca="1" si="101"/>
        <v>0</v>
      </c>
      <c r="CI58" s="212">
        <f t="shared" ca="1" si="101"/>
        <v>0</v>
      </c>
      <c r="CJ58" s="212">
        <f t="shared" ca="1" si="101"/>
        <v>0</v>
      </c>
      <c r="CK58" s="212">
        <f t="shared" ca="1" si="101"/>
        <v>0</v>
      </c>
      <c r="CL58" s="212">
        <f t="shared" ca="1" si="101"/>
        <v>0</v>
      </c>
      <c r="CM58" s="212">
        <f t="shared" ca="1" si="101"/>
        <v>0</v>
      </c>
    </row>
    <row r="59" spans="2:91" hidden="1" x14ac:dyDescent="0.2">
      <c r="B59" s="213">
        <f>Inputs!FH24</f>
        <v>0</v>
      </c>
      <c r="AF59" s="212">
        <f>Inputs!FJ24</f>
        <v>0</v>
      </c>
      <c r="AG59" s="212">
        <f t="shared" ref="AG59:BL59" ca="1" si="102">AF59*(1+AG86)</f>
        <v>0</v>
      </c>
      <c r="AH59" s="212">
        <f t="shared" ca="1" si="102"/>
        <v>0</v>
      </c>
      <c r="AI59" s="212">
        <f t="shared" ca="1" si="102"/>
        <v>0</v>
      </c>
      <c r="AJ59" s="212">
        <f t="shared" ca="1" si="102"/>
        <v>0</v>
      </c>
      <c r="AK59" s="212">
        <f t="shared" ca="1" si="102"/>
        <v>0</v>
      </c>
      <c r="AL59" s="212">
        <f t="shared" ca="1" si="102"/>
        <v>0</v>
      </c>
      <c r="AM59" s="212">
        <f t="shared" ca="1" si="102"/>
        <v>0</v>
      </c>
      <c r="AN59" s="212">
        <f t="shared" ca="1" si="102"/>
        <v>0</v>
      </c>
      <c r="AO59" s="212">
        <f t="shared" ca="1" si="102"/>
        <v>0</v>
      </c>
      <c r="AP59" s="212">
        <f t="shared" ca="1" si="102"/>
        <v>0</v>
      </c>
      <c r="AQ59" s="212">
        <f t="shared" ca="1" si="102"/>
        <v>0</v>
      </c>
      <c r="AR59" s="212">
        <f t="shared" ca="1" si="102"/>
        <v>0</v>
      </c>
      <c r="AS59" s="212">
        <f t="shared" ca="1" si="102"/>
        <v>0</v>
      </c>
      <c r="AT59" s="212">
        <f t="shared" ca="1" si="102"/>
        <v>0</v>
      </c>
      <c r="AU59" s="212">
        <f t="shared" ca="1" si="102"/>
        <v>0</v>
      </c>
      <c r="AV59" s="212">
        <f t="shared" ca="1" si="102"/>
        <v>0</v>
      </c>
      <c r="AW59" s="212">
        <f t="shared" ca="1" si="102"/>
        <v>0</v>
      </c>
      <c r="AX59" s="212">
        <f t="shared" ca="1" si="102"/>
        <v>0</v>
      </c>
      <c r="AY59" s="212">
        <f t="shared" ca="1" si="102"/>
        <v>0</v>
      </c>
      <c r="AZ59" s="212">
        <f t="shared" ca="1" si="102"/>
        <v>0</v>
      </c>
      <c r="BA59" s="212">
        <f t="shared" ca="1" si="102"/>
        <v>0</v>
      </c>
      <c r="BB59" s="212">
        <f t="shared" ca="1" si="102"/>
        <v>0</v>
      </c>
      <c r="BC59" s="212">
        <f t="shared" ca="1" si="102"/>
        <v>0</v>
      </c>
      <c r="BD59" s="212">
        <f t="shared" ca="1" si="102"/>
        <v>0</v>
      </c>
      <c r="BE59" s="212">
        <f t="shared" ca="1" si="102"/>
        <v>0</v>
      </c>
      <c r="BF59" s="212">
        <f t="shared" ca="1" si="102"/>
        <v>0</v>
      </c>
      <c r="BG59" s="212">
        <f t="shared" ca="1" si="102"/>
        <v>0</v>
      </c>
      <c r="BH59" s="212">
        <f t="shared" ca="1" si="102"/>
        <v>0</v>
      </c>
      <c r="BI59" s="212">
        <f t="shared" ca="1" si="102"/>
        <v>0</v>
      </c>
      <c r="BJ59" s="212">
        <f t="shared" ca="1" si="102"/>
        <v>0</v>
      </c>
      <c r="BK59" s="212">
        <f t="shared" ca="1" si="102"/>
        <v>0</v>
      </c>
      <c r="BL59" s="212">
        <f t="shared" ca="1" si="102"/>
        <v>0</v>
      </c>
      <c r="BM59" s="212">
        <f t="shared" ref="BM59:CM59" ca="1" si="103">BL59*(1+BM86)</f>
        <v>0</v>
      </c>
      <c r="BN59" s="212">
        <f t="shared" ca="1" si="103"/>
        <v>0</v>
      </c>
      <c r="BO59" s="212">
        <f t="shared" ca="1" si="103"/>
        <v>0</v>
      </c>
      <c r="BP59" s="212">
        <f t="shared" ca="1" si="103"/>
        <v>0</v>
      </c>
      <c r="BQ59" s="212">
        <f t="shared" ca="1" si="103"/>
        <v>0</v>
      </c>
      <c r="BR59" s="212">
        <f t="shared" ca="1" si="103"/>
        <v>0</v>
      </c>
      <c r="BS59" s="212">
        <f t="shared" ca="1" si="103"/>
        <v>0</v>
      </c>
      <c r="BT59" s="212">
        <f t="shared" ca="1" si="103"/>
        <v>0</v>
      </c>
      <c r="BU59" s="212">
        <f t="shared" ca="1" si="103"/>
        <v>0</v>
      </c>
      <c r="BV59" s="212">
        <f t="shared" ca="1" si="103"/>
        <v>0</v>
      </c>
      <c r="BW59" s="212">
        <f t="shared" ca="1" si="103"/>
        <v>0</v>
      </c>
      <c r="BX59" s="212">
        <f t="shared" ca="1" si="103"/>
        <v>0</v>
      </c>
      <c r="BY59" s="212">
        <f t="shared" ca="1" si="103"/>
        <v>0</v>
      </c>
      <c r="BZ59" s="212">
        <f t="shared" ca="1" si="103"/>
        <v>0</v>
      </c>
      <c r="CA59" s="212">
        <f t="shared" ca="1" si="103"/>
        <v>0</v>
      </c>
      <c r="CB59" s="212">
        <f t="shared" ca="1" si="103"/>
        <v>0</v>
      </c>
      <c r="CC59" s="212">
        <f t="shared" ca="1" si="103"/>
        <v>0</v>
      </c>
      <c r="CD59" s="212">
        <f t="shared" ca="1" si="103"/>
        <v>0</v>
      </c>
      <c r="CE59" s="212">
        <f t="shared" ca="1" si="103"/>
        <v>0</v>
      </c>
      <c r="CF59" s="212">
        <f t="shared" ca="1" si="103"/>
        <v>0</v>
      </c>
      <c r="CG59" s="212">
        <f t="shared" ca="1" si="103"/>
        <v>0</v>
      </c>
      <c r="CH59" s="212">
        <f t="shared" ca="1" si="103"/>
        <v>0</v>
      </c>
      <c r="CI59" s="212">
        <f t="shared" ca="1" si="103"/>
        <v>0</v>
      </c>
      <c r="CJ59" s="212">
        <f t="shared" ca="1" si="103"/>
        <v>0</v>
      </c>
      <c r="CK59" s="212">
        <f t="shared" ca="1" si="103"/>
        <v>0</v>
      </c>
      <c r="CL59" s="212">
        <f t="shared" ca="1" si="103"/>
        <v>0</v>
      </c>
      <c r="CM59" s="212">
        <f t="shared" ca="1" si="103"/>
        <v>0</v>
      </c>
    </row>
    <row r="60" spans="2:91" hidden="1" x14ac:dyDescent="0.2">
      <c r="B60" s="213">
        <f>Inputs!FH25</f>
        <v>0</v>
      </c>
      <c r="AF60" s="212">
        <f>Inputs!FJ25</f>
        <v>0</v>
      </c>
      <c r="AG60" s="212">
        <f t="shared" ref="AG60:BL60" ca="1" si="104">AF60*(1+AG87)</f>
        <v>0</v>
      </c>
      <c r="AH60" s="212">
        <f t="shared" ca="1" si="104"/>
        <v>0</v>
      </c>
      <c r="AI60" s="212">
        <f t="shared" ca="1" si="104"/>
        <v>0</v>
      </c>
      <c r="AJ60" s="212">
        <f t="shared" ca="1" si="104"/>
        <v>0</v>
      </c>
      <c r="AK60" s="212">
        <f t="shared" ca="1" si="104"/>
        <v>0</v>
      </c>
      <c r="AL60" s="212">
        <f t="shared" ca="1" si="104"/>
        <v>0</v>
      </c>
      <c r="AM60" s="212">
        <f t="shared" ca="1" si="104"/>
        <v>0</v>
      </c>
      <c r="AN60" s="212">
        <f t="shared" ca="1" si="104"/>
        <v>0</v>
      </c>
      <c r="AO60" s="212">
        <f t="shared" ca="1" si="104"/>
        <v>0</v>
      </c>
      <c r="AP60" s="212">
        <f t="shared" ca="1" si="104"/>
        <v>0</v>
      </c>
      <c r="AQ60" s="212">
        <f t="shared" ca="1" si="104"/>
        <v>0</v>
      </c>
      <c r="AR60" s="212">
        <f t="shared" ca="1" si="104"/>
        <v>0</v>
      </c>
      <c r="AS60" s="212">
        <f t="shared" ca="1" si="104"/>
        <v>0</v>
      </c>
      <c r="AT60" s="212">
        <f t="shared" ca="1" si="104"/>
        <v>0</v>
      </c>
      <c r="AU60" s="212">
        <f t="shared" ca="1" si="104"/>
        <v>0</v>
      </c>
      <c r="AV60" s="212">
        <f t="shared" ca="1" si="104"/>
        <v>0</v>
      </c>
      <c r="AW60" s="212">
        <f t="shared" ca="1" si="104"/>
        <v>0</v>
      </c>
      <c r="AX60" s="212">
        <f t="shared" ca="1" si="104"/>
        <v>0</v>
      </c>
      <c r="AY60" s="212">
        <f t="shared" ca="1" si="104"/>
        <v>0</v>
      </c>
      <c r="AZ60" s="212">
        <f t="shared" ca="1" si="104"/>
        <v>0</v>
      </c>
      <c r="BA60" s="212">
        <f t="shared" ca="1" si="104"/>
        <v>0</v>
      </c>
      <c r="BB60" s="212">
        <f t="shared" ca="1" si="104"/>
        <v>0</v>
      </c>
      <c r="BC60" s="212">
        <f t="shared" ca="1" si="104"/>
        <v>0</v>
      </c>
      <c r="BD60" s="212">
        <f t="shared" ca="1" si="104"/>
        <v>0</v>
      </c>
      <c r="BE60" s="212">
        <f t="shared" ca="1" si="104"/>
        <v>0</v>
      </c>
      <c r="BF60" s="212">
        <f t="shared" ca="1" si="104"/>
        <v>0</v>
      </c>
      <c r="BG60" s="212">
        <f t="shared" ca="1" si="104"/>
        <v>0</v>
      </c>
      <c r="BH60" s="212">
        <f t="shared" ca="1" si="104"/>
        <v>0</v>
      </c>
      <c r="BI60" s="212">
        <f t="shared" ca="1" si="104"/>
        <v>0</v>
      </c>
      <c r="BJ60" s="212">
        <f t="shared" ca="1" si="104"/>
        <v>0</v>
      </c>
      <c r="BK60" s="212">
        <f t="shared" ca="1" si="104"/>
        <v>0</v>
      </c>
      <c r="BL60" s="212">
        <f t="shared" ca="1" si="104"/>
        <v>0</v>
      </c>
      <c r="BM60" s="212">
        <f t="shared" ref="BM60:CM60" ca="1" si="105">BL60*(1+BM87)</f>
        <v>0</v>
      </c>
      <c r="BN60" s="212">
        <f t="shared" ca="1" si="105"/>
        <v>0</v>
      </c>
      <c r="BO60" s="212">
        <f t="shared" ca="1" si="105"/>
        <v>0</v>
      </c>
      <c r="BP60" s="212">
        <f t="shared" ca="1" si="105"/>
        <v>0</v>
      </c>
      <c r="BQ60" s="212">
        <f t="shared" ca="1" si="105"/>
        <v>0</v>
      </c>
      <c r="BR60" s="212">
        <f t="shared" ca="1" si="105"/>
        <v>0</v>
      </c>
      <c r="BS60" s="212">
        <f t="shared" ca="1" si="105"/>
        <v>0</v>
      </c>
      <c r="BT60" s="212">
        <f t="shared" ca="1" si="105"/>
        <v>0</v>
      </c>
      <c r="BU60" s="212">
        <f t="shared" ca="1" si="105"/>
        <v>0</v>
      </c>
      <c r="BV60" s="212">
        <f t="shared" ca="1" si="105"/>
        <v>0</v>
      </c>
      <c r="BW60" s="212">
        <f t="shared" ca="1" si="105"/>
        <v>0</v>
      </c>
      <c r="BX60" s="212">
        <f t="shared" ca="1" si="105"/>
        <v>0</v>
      </c>
      <c r="BY60" s="212">
        <f t="shared" ca="1" si="105"/>
        <v>0</v>
      </c>
      <c r="BZ60" s="212">
        <f t="shared" ca="1" si="105"/>
        <v>0</v>
      </c>
      <c r="CA60" s="212">
        <f t="shared" ca="1" si="105"/>
        <v>0</v>
      </c>
      <c r="CB60" s="212">
        <f t="shared" ca="1" si="105"/>
        <v>0</v>
      </c>
      <c r="CC60" s="212">
        <f t="shared" ca="1" si="105"/>
        <v>0</v>
      </c>
      <c r="CD60" s="212">
        <f t="shared" ca="1" si="105"/>
        <v>0</v>
      </c>
      <c r="CE60" s="212">
        <f t="shared" ca="1" si="105"/>
        <v>0</v>
      </c>
      <c r="CF60" s="212">
        <f t="shared" ca="1" si="105"/>
        <v>0</v>
      </c>
      <c r="CG60" s="212">
        <f t="shared" ca="1" si="105"/>
        <v>0</v>
      </c>
      <c r="CH60" s="212">
        <f t="shared" ca="1" si="105"/>
        <v>0</v>
      </c>
      <c r="CI60" s="212">
        <f t="shared" ca="1" si="105"/>
        <v>0</v>
      </c>
      <c r="CJ60" s="212">
        <f t="shared" ca="1" si="105"/>
        <v>0</v>
      </c>
      <c r="CK60" s="212">
        <f t="shared" ca="1" si="105"/>
        <v>0</v>
      </c>
      <c r="CL60" s="212">
        <f t="shared" ca="1" si="105"/>
        <v>0</v>
      </c>
      <c r="CM60" s="212">
        <f t="shared" ca="1" si="105"/>
        <v>0</v>
      </c>
    </row>
    <row r="61" spans="2:91" hidden="1" x14ac:dyDescent="0.2">
      <c r="B61" s="213">
        <f>Inputs!FH26</f>
        <v>0</v>
      </c>
      <c r="AF61" s="212">
        <f>Inputs!FJ26</f>
        <v>0</v>
      </c>
      <c r="AG61" s="212">
        <f t="shared" ref="AG61:BL61" ca="1" si="106">AF61*(1+AG88)</f>
        <v>0</v>
      </c>
      <c r="AH61" s="212">
        <f t="shared" ca="1" si="106"/>
        <v>0</v>
      </c>
      <c r="AI61" s="212">
        <f t="shared" ca="1" si="106"/>
        <v>0</v>
      </c>
      <c r="AJ61" s="212">
        <f t="shared" ca="1" si="106"/>
        <v>0</v>
      </c>
      <c r="AK61" s="212">
        <f t="shared" ca="1" si="106"/>
        <v>0</v>
      </c>
      <c r="AL61" s="212">
        <f t="shared" ca="1" si="106"/>
        <v>0</v>
      </c>
      <c r="AM61" s="212">
        <f t="shared" ca="1" si="106"/>
        <v>0</v>
      </c>
      <c r="AN61" s="212">
        <f t="shared" ca="1" si="106"/>
        <v>0</v>
      </c>
      <c r="AO61" s="212">
        <f t="shared" ca="1" si="106"/>
        <v>0</v>
      </c>
      <c r="AP61" s="212">
        <f t="shared" ca="1" si="106"/>
        <v>0</v>
      </c>
      <c r="AQ61" s="212">
        <f t="shared" ca="1" si="106"/>
        <v>0</v>
      </c>
      <c r="AR61" s="212">
        <f t="shared" ca="1" si="106"/>
        <v>0</v>
      </c>
      <c r="AS61" s="212">
        <f t="shared" ca="1" si="106"/>
        <v>0</v>
      </c>
      <c r="AT61" s="212">
        <f t="shared" ca="1" si="106"/>
        <v>0</v>
      </c>
      <c r="AU61" s="212">
        <f t="shared" ca="1" si="106"/>
        <v>0</v>
      </c>
      <c r="AV61" s="212">
        <f t="shared" ca="1" si="106"/>
        <v>0</v>
      </c>
      <c r="AW61" s="212">
        <f t="shared" ca="1" si="106"/>
        <v>0</v>
      </c>
      <c r="AX61" s="212">
        <f t="shared" ca="1" si="106"/>
        <v>0</v>
      </c>
      <c r="AY61" s="212">
        <f t="shared" ca="1" si="106"/>
        <v>0</v>
      </c>
      <c r="AZ61" s="212">
        <f t="shared" ca="1" si="106"/>
        <v>0</v>
      </c>
      <c r="BA61" s="212">
        <f t="shared" ca="1" si="106"/>
        <v>0</v>
      </c>
      <c r="BB61" s="212">
        <f t="shared" ca="1" si="106"/>
        <v>0</v>
      </c>
      <c r="BC61" s="212">
        <f t="shared" ca="1" si="106"/>
        <v>0</v>
      </c>
      <c r="BD61" s="212">
        <f t="shared" ca="1" si="106"/>
        <v>0</v>
      </c>
      <c r="BE61" s="212">
        <f t="shared" ca="1" si="106"/>
        <v>0</v>
      </c>
      <c r="BF61" s="212">
        <f t="shared" ca="1" si="106"/>
        <v>0</v>
      </c>
      <c r="BG61" s="212">
        <f t="shared" ca="1" si="106"/>
        <v>0</v>
      </c>
      <c r="BH61" s="212">
        <f t="shared" ca="1" si="106"/>
        <v>0</v>
      </c>
      <c r="BI61" s="212">
        <f t="shared" ca="1" si="106"/>
        <v>0</v>
      </c>
      <c r="BJ61" s="212">
        <f t="shared" ca="1" si="106"/>
        <v>0</v>
      </c>
      <c r="BK61" s="212">
        <f t="shared" ca="1" si="106"/>
        <v>0</v>
      </c>
      <c r="BL61" s="212">
        <f t="shared" ca="1" si="106"/>
        <v>0</v>
      </c>
      <c r="BM61" s="212">
        <f t="shared" ref="BM61:CM61" ca="1" si="107">BL61*(1+BM88)</f>
        <v>0</v>
      </c>
      <c r="BN61" s="212">
        <f t="shared" ca="1" si="107"/>
        <v>0</v>
      </c>
      <c r="BO61" s="212">
        <f t="shared" ca="1" si="107"/>
        <v>0</v>
      </c>
      <c r="BP61" s="212">
        <f t="shared" ca="1" si="107"/>
        <v>0</v>
      </c>
      <c r="BQ61" s="212">
        <f t="shared" ca="1" si="107"/>
        <v>0</v>
      </c>
      <c r="BR61" s="212">
        <f t="shared" ca="1" si="107"/>
        <v>0</v>
      </c>
      <c r="BS61" s="212">
        <f t="shared" ca="1" si="107"/>
        <v>0</v>
      </c>
      <c r="BT61" s="212">
        <f t="shared" ca="1" si="107"/>
        <v>0</v>
      </c>
      <c r="BU61" s="212">
        <f t="shared" ca="1" si="107"/>
        <v>0</v>
      </c>
      <c r="BV61" s="212">
        <f t="shared" ca="1" si="107"/>
        <v>0</v>
      </c>
      <c r="BW61" s="212">
        <f t="shared" ca="1" si="107"/>
        <v>0</v>
      </c>
      <c r="BX61" s="212">
        <f t="shared" ca="1" si="107"/>
        <v>0</v>
      </c>
      <c r="BY61" s="212">
        <f t="shared" ca="1" si="107"/>
        <v>0</v>
      </c>
      <c r="BZ61" s="212">
        <f t="shared" ca="1" si="107"/>
        <v>0</v>
      </c>
      <c r="CA61" s="212">
        <f t="shared" ca="1" si="107"/>
        <v>0</v>
      </c>
      <c r="CB61" s="212">
        <f t="shared" ca="1" si="107"/>
        <v>0</v>
      </c>
      <c r="CC61" s="212">
        <f t="shared" ca="1" si="107"/>
        <v>0</v>
      </c>
      <c r="CD61" s="212">
        <f t="shared" ca="1" si="107"/>
        <v>0</v>
      </c>
      <c r="CE61" s="212">
        <f t="shared" ca="1" si="107"/>
        <v>0</v>
      </c>
      <c r="CF61" s="212">
        <f t="shared" ca="1" si="107"/>
        <v>0</v>
      </c>
      <c r="CG61" s="212">
        <f t="shared" ca="1" si="107"/>
        <v>0</v>
      </c>
      <c r="CH61" s="212">
        <f t="shared" ca="1" si="107"/>
        <v>0</v>
      </c>
      <c r="CI61" s="212">
        <f t="shared" ca="1" si="107"/>
        <v>0</v>
      </c>
      <c r="CJ61" s="212">
        <f t="shared" ca="1" si="107"/>
        <v>0</v>
      </c>
      <c r="CK61" s="212">
        <f t="shared" ca="1" si="107"/>
        <v>0</v>
      </c>
      <c r="CL61" s="212">
        <f t="shared" ca="1" si="107"/>
        <v>0</v>
      </c>
      <c r="CM61" s="212">
        <f t="shared" ca="1" si="107"/>
        <v>0</v>
      </c>
    </row>
    <row r="62" spans="2:91" hidden="1" x14ac:dyDescent="0.2">
      <c r="B62" s="213">
        <f>Inputs!FH27</f>
        <v>0</v>
      </c>
      <c r="AF62" s="212">
        <f>Inputs!FJ27</f>
        <v>0</v>
      </c>
      <c r="AG62" s="212">
        <f t="shared" ref="AG62:BL62" ca="1" si="108">AF62*(1+AG89)</f>
        <v>0</v>
      </c>
      <c r="AH62" s="212">
        <f t="shared" ca="1" si="108"/>
        <v>0</v>
      </c>
      <c r="AI62" s="212">
        <f t="shared" ca="1" si="108"/>
        <v>0</v>
      </c>
      <c r="AJ62" s="212">
        <f t="shared" ca="1" si="108"/>
        <v>0</v>
      </c>
      <c r="AK62" s="212">
        <f t="shared" ca="1" si="108"/>
        <v>0</v>
      </c>
      <c r="AL62" s="212">
        <f t="shared" ca="1" si="108"/>
        <v>0</v>
      </c>
      <c r="AM62" s="212">
        <f t="shared" ca="1" si="108"/>
        <v>0</v>
      </c>
      <c r="AN62" s="212">
        <f t="shared" ca="1" si="108"/>
        <v>0</v>
      </c>
      <c r="AO62" s="212">
        <f t="shared" ca="1" si="108"/>
        <v>0</v>
      </c>
      <c r="AP62" s="212">
        <f t="shared" ca="1" si="108"/>
        <v>0</v>
      </c>
      <c r="AQ62" s="212">
        <f t="shared" ca="1" si="108"/>
        <v>0</v>
      </c>
      <c r="AR62" s="212">
        <f t="shared" ca="1" si="108"/>
        <v>0</v>
      </c>
      <c r="AS62" s="212">
        <f t="shared" ca="1" si="108"/>
        <v>0</v>
      </c>
      <c r="AT62" s="212">
        <f t="shared" ca="1" si="108"/>
        <v>0</v>
      </c>
      <c r="AU62" s="212">
        <f t="shared" ca="1" si="108"/>
        <v>0</v>
      </c>
      <c r="AV62" s="212">
        <f t="shared" ca="1" si="108"/>
        <v>0</v>
      </c>
      <c r="AW62" s="212">
        <f t="shared" ca="1" si="108"/>
        <v>0</v>
      </c>
      <c r="AX62" s="212">
        <f t="shared" ca="1" si="108"/>
        <v>0</v>
      </c>
      <c r="AY62" s="212">
        <f t="shared" ca="1" si="108"/>
        <v>0</v>
      </c>
      <c r="AZ62" s="212">
        <f t="shared" ca="1" si="108"/>
        <v>0</v>
      </c>
      <c r="BA62" s="212">
        <f t="shared" ca="1" si="108"/>
        <v>0</v>
      </c>
      <c r="BB62" s="212">
        <f t="shared" ca="1" si="108"/>
        <v>0</v>
      </c>
      <c r="BC62" s="212">
        <f t="shared" ca="1" si="108"/>
        <v>0</v>
      </c>
      <c r="BD62" s="212">
        <f t="shared" ca="1" si="108"/>
        <v>0</v>
      </c>
      <c r="BE62" s="212">
        <f t="shared" ca="1" si="108"/>
        <v>0</v>
      </c>
      <c r="BF62" s="212">
        <f t="shared" ca="1" si="108"/>
        <v>0</v>
      </c>
      <c r="BG62" s="212">
        <f t="shared" ca="1" si="108"/>
        <v>0</v>
      </c>
      <c r="BH62" s="212">
        <f t="shared" ca="1" si="108"/>
        <v>0</v>
      </c>
      <c r="BI62" s="212">
        <f t="shared" ca="1" si="108"/>
        <v>0</v>
      </c>
      <c r="BJ62" s="212">
        <f t="shared" ca="1" si="108"/>
        <v>0</v>
      </c>
      <c r="BK62" s="212">
        <f t="shared" ca="1" si="108"/>
        <v>0</v>
      </c>
      <c r="BL62" s="212">
        <f t="shared" ca="1" si="108"/>
        <v>0</v>
      </c>
      <c r="BM62" s="212">
        <f t="shared" ref="BM62:CM62" ca="1" si="109">BL62*(1+BM89)</f>
        <v>0</v>
      </c>
      <c r="BN62" s="212">
        <f t="shared" ca="1" si="109"/>
        <v>0</v>
      </c>
      <c r="BO62" s="212">
        <f t="shared" ca="1" si="109"/>
        <v>0</v>
      </c>
      <c r="BP62" s="212">
        <f t="shared" ca="1" si="109"/>
        <v>0</v>
      </c>
      <c r="BQ62" s="212">
        <f t="shared" ca="1" si="109"/>
        <v>0</v>
      </c>
      <c r="BR62" s="212">
        <f t="shared" ca="1" si="109"/>
        <v>0</v>
      </c>
      <c r="BS62" s="212">
        <f t="shared" ca="1" si="109"/>
        <v>0</v>
      </c>
      <c r="BT62" s="212">
        <f t="shared" ca="1" si="109"/>
        <v>0</v>
      </c>
      <c r="BU62" s="212">
        <f t="shared" ca="1" si="109"/>
        <v>0</v>
      </c>
      <c r="BV62" s="212">
        <f t="shared" ca="1" si="109"/>
        <v>0</v>
      </c>
      <c r="BW62" s="212">
        <f t="shared" ca="1" si="109"/>
        <v>0</v>
      </c>
      <c r="BX62" s="212">
        <f t="shared" ca="1" si="109"/>
        <v>0</v>
      </c>
      <c r="BY62" s="212">
        <f t="shared" ca="1" si="109"/>
        <v>0</v>
      </c>
      <c r="BZ62" s="212">
        <f t="shared" ca="1" si="109"/>
        <v>0</v>
      </c>
      <c r="CA62" s="212">
        <f t="shared" ca="1" si="109"/>
        <v>0</v>
      </c>
      <c r="CB62" s="212">
        <f t="shared" ca="1" si="109"/>
        <v>0</v>
      </c>
      <c r="CC62" s="212">
        <f t="shared" ca="1" si="109"/>
        <v>0</v>
      </c>
      <c r="CD62" s="212">
        <f t="shared" ca="1" si="109"/>
        <v>0</v>
      </c>
      <c r="CE62" s="212">
        <f t="shared" ca="1" si="109"/>
        <v>0</v>
      </c>
      <c r="CF62" s="212">
        <f t="shared" ca="1" si="109"/>
        <v>0</v>
      </c>
      <c r="CG62" s="212">
        <f t="shared" ca="1" si="109"/>
        <v>0</v>
      </c>
      <c r="CH62" s="212">
        <f t="shared" ca="1" si="109"/>
        <v>0</v>
      </c>
      <c r="CI62" s="212">
        <f t="shared" ca="1" si="109"/>
        <v>0</v>
      </c>
      <c r="CJ62" s="212">
        <f t="shared" ca="1" si="109"/>
        <v>0</v>
      </c>
      <c r="CK62" s="212">
        <f t="shared" ca="1" si="109"/>
        <v>0</v>
      </c>
      <c r="CL62" s="212">
        <f t="shared" ca="1" si="109"/>
        <v>0</v>
      </c>
      <c r="CM62" s="212">
        <f t="shared" ca="1" si="109"/>
        <v>0</v>
      </c>
    </row>
    <row r="63" spans="2:91" hidden="1" x14ac:dyDescent="0.2">
      <c r="B63" s="213">
        <f>Inputs!FH28</f>
        <v>0</v>
      </c>
      <c r="AF63" s="212">
        <f>Inputs!FJ28</f>
        <v>0</v>
      </c>
      <c r="AG63" s="212">
        <f t="shared" ref="AG63:BL63" ca="1" si="110">AF63*(1+AG90)</f>
        <v>0</v>
      </c>
      <c r="AH63" s="212">
        <f t="shared" ca="1" si="110"/>
        <v>0</v>
      </c>
      <c r="AI63" s="212">
        <f t="shared" ca="1" si="110"/>
        <v>0</v>
      </c>
      <c r="AJ63" s="212">
        <f t="shared" ca="1" si="110"/>
        <v>0</v>
      </c>
      <c r="AK63" s="212">
        <f t="shared" ca="1" si="110"/>
        <v>0</v>
      </c>
      <c r="AL63" s="212">
        <f t="shared" ca="1" si="110"/>
        <v>0</v>
      </c>
      <c r="AM63" s="212">
        <f t="shared" ca="1" si="110"/>
        <v>0</v>
      </c>
      <c r="AN63" s="212">
        <f t="shared" ca="1" si="110"/>
        <v>0</v>
      </c>
      <c r="AO63" s="212">
        <f t="shared" ca="1" si="110"/>
        <v>0</v>
      </c>
      <c r="AP63" s="212">
        <f t="shared" ca="1" si="110"/>
        <v>0</v>
      </c>
      <c r="AQ63" s="212">
        <f t="shared" ca="1" si="110"/>
        <v>0</v>
      </c>
      <c r="AR63" s="212">
        <f t="shared" ca="1" si="110"/>
        <v>0</v>
      </c>
      <c r="AS63" s="212">
        <f t="shared" ca="1" si="110"/>
        <v>0</v>
      </c>
      <c r="AT63" s="212">
        <f t="shared" ca="1" si="110"/>
        <v>0</v>
      </c>
      <c r="AU63" s="212">
        <f t="shared" ca="1" si="110"/>
        <v>0</v>
      </c>
      <c r="AV63" s="212">
        <f t="shared" ca="1" si="110"/>
        <v>0</v>
      </c>
      <c r="AW63" s="212">
        <f t="shared" ca="1" si="110"/>
        <v>0</v>
      </c>
      <c r="AX63" s="212">
        <f t="shared" ca="1" si="110"/>
        <v>0</v>
      </c>
      <c r="AY63" s="212">
        <f t="shared" ca="1" si="110"/>
        <v>0</v>
      </c>
      <c r="AZ63" s="212">
        <f t="shared" ca="1" si="110"/>
        <v>0</v>
      </c>
      <c r="BA63" s="212">
        <f t="shared" ca="1" si="110"/>
        <v>0</v>
      </c>
      <c r="BB63" s="212">
        <f t="shared" ca="1" si="110"/>
        <v>0</v>
      </c>
      <c r="BC63" s="212">
        <f t="shared" ca="1" si="110"/>
        <v>0</v>
      </c>
      <c r="BD63" s="212">
        <f t="shared" ca="1" si="110"/>
        <v>0</v>
      </c>
      <c r="BE63" s="212">
        <f t="shared" ca="1" si="110"/>
        <v>0</v>
      </c>
      <c r="BF63" s="212">
        <f t="shared" ca="1" si="110"/>
        <v>0</v>
      </c>
      <c r="BG63" s="212">
        <f t="shared" ca="1" si="110"/>
        <v>0</v>
      </c>
      <c r="BH63" s="212">
        <f t="shared" ca="1" si="110"/>
        <v>0</v>
      </c>
      <c r="BI63" s="212">
        <f t="shared" ca="1" si="110"/>
        <v>0</v>
      </c>
      <c r="BJ63" s="212">
        <f t="shared" ca="1" si="110"/>
        <v>0</v>
      </c>
      <c r="BK63" s="212">
        <f t="shared" ca="1" si="110"/>
        <v>0</v>
      </c>
      <c r="BL63" s="212">
        <f t="shared" ca="1" si="110"/>
        <v>0</v>
      </c>
      <c r="BM63" s="212">
        <f t="shared" ref="BM63:CM63" ca="1" si="111">BL63*(1+BM90)</f>
        <v>0</v>
      </c>
      <c r="BN63" s="212">
        <f t="shared" ca="1" si="111"/>
        <v>0</v>
      </c>
      <c r="BO63" s="212">
        <f t="shared" ca="1" si="111"/>
        <v>0</v>
      </c>
      <c r="BP63" s="212">
        <f t="shared" ca="1" si="111"/>
        <v>0</v>
      </c>
      <c r="BQ63" s="212">
        <f t="shared" ca="1" si="111"/>
        <v>0</v>
      </c>
      <c r="BR63" s="212">
        <f t="shared" ca="1" si="111"/>
        <v>0</v>
      </c>
      <c r="BS63" s="212">
        <f t="shared" ca="1" si="111"/>
        <v>0</v>
      </c>
      <c r="BT63" s="212">
        <f t="shared" ca="1" si="111"/>
        <v>0</v>
      </c>
      <c r="BU63" s="212">
        <f t="shared" ca="1" si="111"/>
        <v>0</v>
      </c>
      <c r="BV63" s="212">
        <f t="shared" ca="1" si="111"/>
        <v>0</v>
      </c>
      <c r="BW63" s="212">
        <f t="shared" ca="1" si="111"/>
        <v>0</v>
      </c>
      <c r="BX63" s="212">
        <f t="shared" ca="1" si="111"/>
        <v>0</v>
      </c>
      <c r="BY63" s="212">
        <f t="shared" ca="1" si="111"/>
        <v>0</v>
      </c>
      <c r="BZ63" s="212">
        <f t="shared" ca="1" si="111"/>
        <v>0</v>
      </c>
      <c r="CA63" s="212">
        <f t="shared" ca="1" si="111"/>
        <v>0</v>
      </c>
      <c r="CB63" s="212">
        <f t="shared" ca="1" si="111"/>
        <v>0</v>
      </c>
      <c r="CC63" s="212">
        <f t="shared" ca="1" si="111"/>
        <v>0</v>
      </c>
      <c r="CD63" s="212">
        <f t="shared" ca="1" si="111"/>
        <v>0</v>
      </c>
      <c r="CE63" s="212">
        <f t="shared" ca="1" si="111"/>
        <v>0</v>
      </c>
      <c r="CF63" s="212">
        <f t="shared" ca="1" si="111"/>
        <v>0</v>
      </c>
      <c r="CG63" s="212">
        <f t="shared" ca="1" si="111"/>
        <v>0</v>
      </c>
      <c r="CH63" s="212">
        <f t="shared" ca="1" si="111"/>
        <v>0</v>
      </c>
      <c r="CI63" s="212">
        <f t="shared" ca="1" si="111"/>
        <v>0</v>
      </c>
      <c r="CJ63" s="212">
        <f t="shared" ca="1" si="111"/>
        <v>0</v>
      </c>
      <c r="CK63" s="212">
        <f t="shared" ca="1" si="111"/>
        <v>0</v>
      </c>
      <c r="CL63" s="212">
        <f t="shared" ca="1" si="111"/>
        <v>0</v>
      </c>
      <c r="CM63" s="212">
        <f t="shared" ca="1" si="111"/>
        <v>0</v>
      </c>
    </row>
    <row r="64" spans="2:91" hidden="1" x14ac:dyDescent="0.2">
      <c r="B64" s="213">
        <f>Inputs!FH29</f>
        <v>0</v>
      </c>
      <c r="AF64" s="212">
        <f>Inputs!FJ29</f>
        <v>0</v>
      </c>
      <c r="AG64" s="212">
        <f t="shared" ref="AG64:BL64" ca="1" si="112">AF64*(1+AG91)</f>
        <v>0</v>
      </c>
      <c r="AH64" s="212">
        <f t="shared" ca="1" si="112"/>
        <v>0</v>
      </c>
      <c r="AI64" s="212">
        <f t="shared" ca="1" si="112"/>
        <v>0</v>
      </c>
      <c r="AJ64" s="212">
        <f t="shared" ca="1" si="112"/>
        <v>0</v>
      </c>
      <c r="AK64" s="212">
        <f t="shared" ca="1" si="112"/>
        <v>0</v>
      </c>
      <c r="AL64" s="212">
        <f t="shared" ca="1" si="112"/>
        <v>0</v>
      </c>
      <c r="AM64" s="212">
        <f t="shared" ca="1" si="112"/>
        <v>0</v>
      </c>
      <c r="AN64" s="212">
        <f t="shared" ca="1" si="112"/>
        <v>0</v>
      </c>
      <c r="AO64" s="212">
        <f t="shared" ca="1" si="112"/>
        <v>0</v>
      </c>
      <c r="AP64" s="212">
        <f t="shared" ca="1" si="112"/>
        <v>0</v>
      </c>
      <c r="AQ64" s="212">
        <f t="shared" ca="1" si="112"/>
        <v>0</v>
      </c>
      <c r="AR64" s="212">
        <f t="shared" ca="1" si="112"/>
        <v>0</v>
      </c>
      <c r="AS64" s="212">
        <f t="shared" ca="1" si="112"/>
        <v>0</v>
      </c>
      <c r="AT64" s="212">
        <f t="shared" ca="1" si="112"/>
        <v>0</v>
      </c>
      <c r="AU64" s="212">
        <f t="shared" ca="1" si="112"/>
        <v>0</v>
      </c>
      <c r="AV64" s="212">
        <f t="shared" ca="1" si="112"/>
        <v>0</v>
      </c>
      <c r="AW64" s="212">
        <f t="shared" ca="1" si="112"/>
        <v>0</v>
      </c>
      <c r="AX64" s="212">
        <f t="shared" ca="1" si="112"/>
        <v>0</v>
      </c>
      <c r="AY64" s="212">
        <f t="shared" ca="1" si="112"/>
        <v>0</v>
      </c>
      <c r="AZ64" s="212">
        <f t="shared" ca="1" si="112"/>
        <v>0</v>
      </c>
      <c r="BA64" s="212">
        <f t="shared" ca="1" si="112"/>
        <v>0</v>
      </c>
      <c r="BB64" s="212">
        <f t="shared" ca="1" si="112"/>
        <v>0</v>
      </c>
      <c r="BC64" s="212">
        <f t="shared" ca="1" si="112"/>
        <v>0</v>
      </c>
      <c r="BD64" s="212">
        <f t="shared" ca="1" si="112"/>
        <v>0</v>
      </c>
      <c r="BE64" s="212">
        <f t="shared" ca="1" si="112"/>
        <v>0</v>
      </c>
      <c r="BF64" s="212">
        <f t="shared" ca="1" si="112"/>
        <v>0</v>
      </c>
      <c r="BG64" s="212">
        <f t="shared" ca="1" si="112"/>
        <v>0</v>
      </c>
      <c r="BH64" s="212">
        <f t="shared" ca="1" si="112"/>
        <v>0</v>
      </c>
      <c r="BI64" s="212">
        <f t="shared" ca="1" si="112"/>
        <v>0</v>
      </c>
      <c r="BJ64" s="212">
        <f t="shared" ca="1" si="112"/>
        <v>0</v>
      </c>
      <c r="BK64" s="212">
        <f t="shared" ca="1" si="112"/>
        <v>0</v>
      </c>
      <c r="BL64" s="212">
        <f t="shared" ca="1" si="112"/>
        <v>0</v>
      </c>
      <c r="BM64" s="212">
        <f t="shared" ref="BM64:CM64" ca="1" si="113">BL64*(1+BM91)</f>
        <v>0</v>
      </c>
      <c r="BN64" s="212">
        <f t="shared" ca="1" si="113"/>
        <v>0</v>
      </c>
      <c r="BO64" s="212">
        <f t="shared" ca="1" si="113"/>
        <v>0</v>
      </c>
      <c r="BP64" s="212">
        <f t="shared" ca="1" si="113"/>
        <v>0</v>
      </c>
      <c r="BQ64" s="212">
        <f t="shared" ca="1" si="113"/>
        <v>0</v>
      </c>
      <c r="BR64" s="212">
        <f t="shared" ca="1" si="113"/>
        <v>0</v>
      </c>
      <c r="BS64" s="212">
        <f t="shared" ca="1" si="113"/>
        <v>0</v>
      </c>
      <c r="BT64" s="212">
        <f t="shared" ca="1" si="113"/>
        <v>0</v>
      </c>
      <c r="BU64" s="212">
        <f t="shared" ca="1" si="113"/>
        <v>0</v>
      </c>
      <c r="BV64" s="212">
        <f t="shared" ca="1" si="113"/>
        <v>0</v>
      </c>
      <c r="BW64" s="212">
        <f t="shared" ca="1" si="113"/>
        <v>0</v>
      </c>
      <c r="BX64" s="212">
        <f t="shared" ca="1" si="113"/>
        <v>0</v>
      </c>
      <c r="BY64" s="212">
        <f t="shared" ca="1" si="113"/>
        <v>0</v>
      </c>
      <c r="BZ64" s="212">
        <f t="shared" ca="1" si="113"/>
        <v>0</v>
      </c>
      <c r="CA64" s="212">
        <f t="shared" ca="1" si="113"/>
        <v>0</v>
      </c>
      <c r="CB64" s="212">
        <f t="shared" ca="1" si="113"/>
        <v>0</v>
      </c>
      <c r="CC64" s="212">
        <f t="shared" ca="1" si="113"/>
        <v>0</v>
      </c>
      <c r="CD64" s="212">
        <f t="shared" ca="1" si="113"/>
        <v>0</v>
      </c>
      <c r="CE64" s="212">
        <f t="shared" ca="1" si="113"/>
        <v>0</v>
      </c>
      <c r="CF64" s="212">
        <f t="shared" ca="1" si="113"/>
        <v>0</v>
      </c>
      <c r="CG64" s="212">
        <f t="shared" ca="1" si="113"/>
        <v>0</v>
      </c>
      <c r="CH64" s="212">
        <f t="shared" ca="1" si="113"/>
        <v>0</v>
      </c>
      <c r="CI64" s="212">
        <f t="shared" ca="1" si="113"/>
        <v>0</v>
      </c>
      <c r="CJ64" s="212">
        <f t="shared" ca="1" si="113"/>
        <v>0</v>
      </c>
      <c r="CK64" s="212">
        <f t="shared" ca="1" si="113"/>
        <v>0</v>
      </c>
      <c r="CL64" s="212">
        <f t="shared" ca="1" si="113"/>
        <v>0</v>
      </c>
      <c r="CM64" s="212">
        <f t="shared" ca="1" si="113"/>
        <v>0</v>
      </c>
    </row>
    <row r="65" spans="2:91" hidden="1" x14ac:dyDescent="0.2">
      <c r="B65" s="213">
        <f>Inputs!FH30</f>
        <v>0</v>
      </c>
      <c r="AF65" s="212">
        <f>Inputs!FJ30</f>
        <v>0</v>
      </c>
      <c r="AG65" s="212">
        <f t="shared" ref="AG65:BL65" ca="1" si="114">AF65*(1+AG92)</f>
        <v>0</v>
      </c>
      <c r="AH65" s="212">
        <f t="shared" ca="1" si="114"/>
        <v>0</v>
      </c>
      <c r="AI65" s="212">
        <f t="shared" ca="1" si="114"/>
        <v>0</v>
      </c>
      <c r="AJ65" s="212">
        <f t="shared" ca="1" si="114"/>
        <v>0</v>
      </c>
      <c r="AK65" s="212">
        <f t="shared" ca="1" si="114"/>
        <v>0</v>
      </c>
      <c r="AL65" s="212">
        <f t="shared" ca="1" si="114"/>
        <v>0</v>
      </c>
      <c r="AM65" s="212">
        <f t="shared" ca="1" si="114"/>
        <v>0</v>
      </c>
      <c r="AN65" s="212">
        <f t="shared" ca="1" si="114"/>
        <v>0</v>
      </c>
      <c r="AO65" s="212">
        <f t="shared" ca="1" si="114"/>
        <v>0</v>
      </c>
      <c r="AP65" s="212">
        <f t="shared" ca="1" si="114"/>
        <v>0</v>
      </c>
      <c r="AQ65" s="212">
        <f t="shared" ca="1" si="114"/>
        <v>0</v>
      </c>
      <c r="AR65" s="212">
        <f t="shared" ca="1" si="114"/>
        <v>0</v>
      </c>
      <c r="AS65" s="212">
        <f t="shared" ca="1" si="114"/>
        <v>0</v>
      </c>
      <c r="AT65" s="212">
        <f t="shared" ca="1" si="114"/>
        <v>0</v>
      </c>
      <c r="AU65" s="212">
        <f t="shared" ca="1" si="114"/>
        <v>0</v>
      </c>
      <c r="AV65" s="212">
        <f t="shared" ca="1" si="114"/>
        <v>0</v>
      </c>
      <c r="AW65" s="212">
        <f t="shared" ca="1" si="114"/>
        <v>0</v>
      </c>
      <c r="AX65" s="212">
        <f t="shared" ca="1" si="114"/>
        <v>0</v>
      </c>
      <c r="AY65" s="212">
        <f t="shared" ca="1" si="114"/>
        <v>0</v>
      </c>
      <c r="AZ65" s="212">
        <f t="shared" ca="1" si="114"/>
        <v>0</v>
      </c>
      <c r="BA65" s="212">
        <f t="shared" ca="1" si="114"/>
        <v>0</v>
      </c>
      <c r="BB65" s="212">
        <f t="shared" ca="1" si="114"/>
        <v>0</v>
      </c>
      <c r="BC65" s="212">
        <f t="shared" ca="1" si="114"/>
        <v>0</v>
      </c>
      <c r="BD65" s="212">
        <f t="shared" ca="1" si="114"/>
        <v>0</v>
      </c>
      <c r="BE65" s="212">
        <f t="shared" ca="1" si="114"/>
        <v>0</v>
      </c>
      <c r="BF65" s="212">
        <f t="shared" ca="1" si="114"/>
        <v>0</v>
      </c>
      <c r="BG65" s="212">
        <f t="shared" ca="1" si="114"/>
        <v>0</v>
      </c>
      <c r="BH65" s="212">
        <f t="shared" ca="1" si="114"/>
        <v>0</v>
      </c>
      <c r="BI65" s="212">
        <f t="shared" ca="1" si="114"/>
        <v>0</v>
      </c>
      <c r="BJ65" s="212">
        <f t="shared" ca="1" si="114"/>
        <v>0</v>
      </c>
      <c r="BK65" s="212">
        <f t="shared" ca="1" si="114"/>
        <v>0</v>
      </c>
      <c r="BL65" s="212">
        <f t="shared" ca="1" si="114"/>
        <v>0</v>
      </c>
      <c r="BM65" s="212">
        <f t="shared" ref="BM65:CM65" ca="1" si="115">BL65*(1+BM92)</f>
        <v>0</v>
      </c>
      <c r="BN65" s="212">
        <f t="shared" ca="1" si="115"/>
        <v>0</v>
      </c>
      <c r="BO65" s="212">
        <f t="shared" ca="1" si="115"/>
        <v>0</v>
      </c>
      <c r="BP65" s="212">
        <f t="shared" ca="1" si="115"/>
        <v>0</v>
      </c>
      <c r="BQ65" s="212">
        <f t="shared" ca="1" si="115"/>
        <v>0</v>
      </c>
      <c r="BR65" s="212">
        <f t="shared" ca="1" si="115"/>
        <v>0</v>
      </c>
      <c r="BS65" s="212">
        <f t="shared" ca="1" si="115"/>
        <v>0</v>
      </c>
      <c r="BT65" s="212">
        <f t="shared" ca="1" si="115"/>
        <v>0</v>
      </c>
      <c r="BU65" s="212">
        <f t="shared" ca="1" si="115"/>
        <v>0</v>
      </c>
      <c r="BV65" s="212">
        <f t="shared" ca="1" si="115"/>
        <v>0</v>
      </c>
      <c r="BW65" s="212">
        <f t="shared" ca="1" si="115"/>
        <v>0</v>
      </c>
      <c r="BX65" s="212">
        <f t="shared" ca="1" si="115"/>
        <v>0</v>
      </c>
      <c r="BY65" s="212">
        <f t="shared" ca="1" si="115"/>
        <v>0</v>
      </c>
      <c r="BZ65" s="212">
        <f t="shared" ca="1" si="115"/>
        <v>0</v>
      </c>
      <c r="CA65" s="212">
        <f t="shared" ca="1" si="115"/>
        <v>0</v>
      </c>
      <c r="CB65" s="212">
        <f t="shared" ca="1" si="115"/>
        <v>0</v>
      </c>
      <c r="CC65" s="212">
        <f t="shared" ca="1" si="115"/>
        <v>0</v>
      </c>
      <c r="CD65" s="212">
        <f t="shared" ca="1" si="115"/>
        <v>0</v>
      </c>
      <c r="CE65" s="212">
        <f t="shared" ca="1" si="115"/>
        <v>0</v>
      </c>
      <c r="CF65" s="212">
        <f t="shared" ca="1" si="115"/>
        <v>0</v>
      </c>
      <c r="CG65" s="212">
        <f t="shared" ca="1" si="115"/>
        <v>0</v>
      </c>
      <c r="CH65" s="212">
        <f t="shared" ca="1" si="115"/>
        <v>0</v>
      </c>
      <c r="CI65" s="212">
        <f t="shared" ca="1" si="115"/>
        <v>0</v>
      </c>
      <c r="CJ65" s="212">
        <f t="shared" ca="1" si="115"/>
        <v>0</v>
      </c>
      <c r="CK65" s="212">
        <f t="shared" ca="1" si="115"/>
        <v>0</v>
      </c>
      <c r="CL65" s="212">
        <f t="shared" ca="1" si="115"/>
        <v>0</v>
      </c>
      <c r="CM65" s="212">
        <f t="shared" ca="1" si="115"/>
        <v>0</v>
      </c>
    </row>
    <row r="66" spans="2:91" hidden="1" x14ac:dyDescent="0.2">
      <c r="B66" s="213">
        <f>Inputs!FH31</f>
        <v>0</v>
      </c>
      <c r="AF66" s="212">
        <f>Inputs!FJ31</f>
        <v>0</v>
      </c>
      <c r="AG66" s="212">
        <f t="shared" ref="AG66:BL66" ca="1" si="116">AF66*(1+AG93)</f>
        <v>0</v>
      </c>
      <c r="AH66" s="212">
        <f t="shared" ca="1" si="116"/>
        <v>0</v>
      </c>
      <c r="AI66" s="212">
        <f t="shared" ca="1" si="116"/>
        <v>0</v>
      </c>
      <c r="AJ66" s="212">
        <f t="shared" ca="1" si="116"/>
        <v>0</v>
      </c>
      <c r="AK66" s="212">
        <f t="shared" ca="1" si="116"/>
        <v>0</v>
      </c>
      <c r="AL66" s="212">
        <f t="shared" ca="1" si="116"/>
        <v>0</v>
      </c>
      <c r="AM66" s="212">
        <f t="shared" ca="1" si="116"/>
        <v>0</v>
      </c>
      <c r="AN66" s="212">
        <f t="shared" ca="1" si="116"/>
        <v>0</v>
      </c>
      <c r="AO66" s="212">
        <f t="shared" ca="1" si="116"/>
        <v>0</v>
      </c>
      <c r="AP66" s="212">
        <f t="shared" ca="1" si="116"/>
        <v>0</v>
      </c>
      <c r="AQ66" s="212">
        <f t="shared" ca="1" si="116"/>
        <v>0</v>
      </c>
      <c r="AR66" s="212">
        <f t="shared" ca="1" si="116"/>
        <v>0</v>
      </c>
      <c r="AS66" s="212">
        <f t="shared" ca="1" si="116"/>
        <v>0</v>
      </c>
      <c r="AT66" s="212">
        <f t="shared" ca="1" si="116"/>
        <v>0</v>
      </c>
      <c r="AU66" s="212">
        <f t="shared" ca="1" si="116"/>
        <v>0</v>
      </c>
      <c r="AV66" s="212">
        <f t="shared" ca="1" si="116"/>
        <v>0</v>
      </c>
      <c r="AW66" s="212">
        <f t="shared" ca="1" si="116"/>
        <v>0</v>
      </c>
      <c r="AX66" s="212">
        <f t="shared" ca="1" si="116"/>
        <v>0</v>
      </c>
      <c r="AY66" s="212">
        <f t="shared" ca="1" si="116"/>
        <v>0</v>
      </c>
      <c r="AZ66" s="212">
        <f t="shared" ca="1" si="116"/>
        <v>0</v>
      </c>
      <c r="BA66" s="212">
        <f t="shared" ca="1" si="116"/>
        <v>0</v>
      </c>
      <c r="BB66" s="212">
        <f t="shared" ca="1" si="116"/>
        <v>0</v>
      </c>
      <c r="BC66" s="212">
        <f t="shared" ca="1" si="116"/>
        <v>0</v>
      </c>
      <c r="BD66" s="212">
        <f t="shared" ca="1" si="116"/>
        <v>0</v>
      </c>
      <c r="BE66" s="212">
        <f t="shared" ca="1" si="116"/>
        <v>0</v>
      </c>
      <c r="BF66" s="212">
        <f t="shared" ca="1" si="116"/>
        <v>0</v>
      </c>
      <c r="BG66" s="212">
        <f t="shared" ca="1" si="116"/>
        <v>0</v>
      </c>
      <c r="BH66" s="212">
        <f t="shared" ca="1" si="116"/>
        <v>0</v>
      </c>
      <c r="BI66" s="212">
        <f t="shared" ca="1" si="116"/>
        <v>0</v>
      </c>
      <c r="BJ66" s="212">
        <f t="shared" ca="1" si="116"/>
        <v>0</v>
      </c>
      <c r="BK66" s="212">
        <f t="shared" ca="1" si="116"/>
        <v>0</v>
      </c>
      <c r="BL66" s="212">
        <f t="shared" ca="1" si="116"/>
        <v>0</v>
      </c>
      <c r="BM66" s="212">
        <f t="shared" ref="BM66:CM66" ca="1" si="117">BL66*(1+BM93)</f>
        <v>0</v>
      </c>
      <c r="BN66" s="212">
        <f t="shared" ca="1" si="117"/>
        <v>0</v>
      </c>
      <c r="BO66" s="212">
        <f t="shared" ca="1" si="117"/>
        <v>0</v>
      </c>
      <c r="BP66" s="212">
        <f t="shared" ca="1" si="117"/>
        <v>0</v>
      </c>
      <c r="BQ66" s="212">
        <f t="shared" ca="1" si="117"/>
        <v>0</v>
      </c>
      <c r="BR66" s="212">
        <f t="shared" ca="1" si="117"/>
        <v>0</v>
      </c>
      <c r="BS66" s="212">
        <f t="shared" ca="1" si="117"/>
        <v>0</v>
      </c>
      <c r="BT66" s="212">
        <f t="shared" ca="1" si="117"/>
        <v>0</v>
      </c>
      <c r="BU66" s="212">
        <f t="shared" ca="1" si="117"/>
        <v>0</v>
      </c>
      <c r="BV66" s="212">
        <f t="shared" ca="1" si="117"/>
        <v>0</v>
      </c>
      <c r="BW66" s="212">
        <f t="shared" ca="1" si="117"/>
        <v>0</v>
      </c>
      <c r="BX66" s="212">
        <f t="shared" ca="1" si="117"/>
        <v>0</v>
      </c>
      <c r="BY66" s="212">
        <f t="shared" ca="1" si="117"/>
        <v>0</v>
      </c>
      <c r="BZ66" s="212">
        <f t="shared" ca="1" si="117"/>
        <v>0</v>
      </c>
      <c r="CA66" s="212">
        <f t="shared" ca="1" si="117"/>
        <v>0</v>
      </c>
      <c r="CB66" s="212">
        <f t="shared" ca="1" si="117"/>
        <v>0</v>
      </c>
      <c r="CC66" s="212">
        <f t="shared" ca="1" si="117"/>
        <v>0</v>
      </c>
      <c r="CD66" s="212">
        <f t="shared" ca="1" si="117"/>
        <v>0</v>
      </c>
      <c r="CE66" s="212">
        <f t="shared" ca="1" si="117"/>
        <v>0</v>
      </c>
      <c r="CF66" s="212">
        <f t="shared" ca="1" si="117"/>
        <v>0</v>
      </c>
      <c r="CG66" s="212">
        <f t="shared" ca="1" si="117"/>
        <v>0</v>
      </c>
      <c r="CH66" s="212">
        <f t="shared" ca="1" si="117"/>
        <v>0</v>
      </c>
      <c r="CI66" s="212">
        <f t="shared" ca="1" si="117"/>
        <v>0</v>
      </c>
      <c r="CJ66" s="212">
        <f t="shared" ca="1" si="117"/>
        <v>0</v>
      </c>
      <c r="CK66" s="212">
        <f t="shared" ca="1" si="117"/>
        <v>0</v>
      </c>
      <c r="CL66" s="212">
        <f t="shared" ca="1" si="117"/>
        <v>0</v>
      </c>
      <c r="CM66" s="212">
        <f t="shared" ca="1" si="117"/>
        <v>0</v>
      </c>
    </row>
    <row r="67" spans="2:91" hidden="1" x14ac:dyDescent="0.2">
      <c r="B67" s="213">
        <f>Inputs!FH32</f>
        <v>0</v>
      </c>
      <c r="AF67" s="212">
        <f>Inputs!FJ32</f>
        <v>0</v>
      </c>
      <c r="AG67" s="212">
        <f t="shared" ref="AG67:BL67" si="118">AF67*(1+AG94)</f>
        <v>0</v>
      </c>
      <c r="AH67" s="212">
        <f t="shared" si="118"/>
        <v>0</v>
      </c>
      <c r="AI67" s="212">
        <f t="shared" si="118"/>
        <v>0</v>
      </c>
      <c r="AJ67" s="212">
        <f t="shared" si="118"/>
        <v>0</v>
      </c>
      <c r="AK67" s="212">
        <f t="shared" si="118"/>
        <v>0</v>
      </c>
      <c r="AL67" s="212">
        <f t="shared" si="118"/>
        <v>0</v>
      </c>
      <c r="AM67" s="212">
        <f t="shared" si="118"/>
        <v>0</v>
      </c>
      <c r="AN67" s="212">
        <f t="shared" si="118"/>
        <v>0</v>
      </c>
      <c r="AO67" s="212">
        <f t="shared" si="118"/>
        <v>0</v>
      </c>
      <c r="AP67" s="212">
        <f t="shared" si="118"/>
        <v>0</v>
      </c>
      <c r="AQ67" s="212">
        <f t="shared" si="118"/>
        <v>0</v>
      </c>
      <c r="AR67" s="212">
        <f t="shared" si="118"/>
        <v>0</v>
      </c>
      <c r="AS67" s="212">
        <f t="shared" si="118"/>
        <v>0</v>
      </c>
      <c r="AT67" s="212">
        <f t="shared" si="118"/>
        <v>0</v>
      </c>
      <c r="AU67" s="212">
        <f t="shared" si="118"/>
        <v>0</v>
      </c>
      <c r="AV67" s="212">
        <f t="shared" si="118"/>
        <v>0</v>
      </c>
      <c r="AW67" s="212">
        <f t="shared" si="118"/>
        <v>0</v>
      </c>
      <c r="AX67" s="212">
        <f t="shared" si="118"/>
        <v>0</v>
      </c>
      <c r="AY67" s="212">
        <f t="shared" si="118"/>
        <v>0</v>
      </c>
      <c r="AZ67" s="212">
        <f t="shared" si="118"/>
        <v>0</v>
      </c>
      <c r="BA67" s="212">
        <f t="shared" si="118"/>
        <v>0</v>
      </c>
      <c r="BB67" s="212">
        <f t="shared" si="118"/>
        <v>0</v>
      </c>
      <c r="BC67" s="212">
        <f t="shared" si="118"/>
        <v>0</v>
      </c>
      <c r="BD67" s="212">
        <f t="shared" si="118"/>
        <v>0</v>
      </c>
      <c r="BE67" s="212">
        <f t="shared" si="118"/>
        <v>0</v>
      </c>
      <c r="BF67" s="212">
        <f t="shared" si="118"/>
        <v>0</v>
      </c>
      <c r="BG67" s="212">
        <f t="shared" si="118"/>
        <v>0</v>
      </c>
      <c r="BH67" s="212">
        <f t="shared" si="118"/>
        <v>0</v>
      </c>
      <c r="BI67" s="212">
        <f t="shared" si="118"/>
        <v>0</v>
      </c>
      <c r="BJ67" s="212">
        <f t="shared" si="118"/>
        <v>0</v>
      </c>
      <c r="BK67" s="212">
        <f t="shared" si="118"/>
        <v>0</v>
      </c>
      <c r="BL67" s="212">
        <f t="shared" si="118"/>
        <v>0</v>
      </c>
      <c r="BM67" s="212">
        <f t="shared" ref="BM67:CM67" si="119">BL67*(1+BM94)</f>
        <v>0</v>
      </c>
      <c r="BN67" s="212">
        <f t="shared" si="119"/>
        <v>0</v>
      </c>
      <c r="BO67" s="212">
        <f t="shared" si="119"/>
        <v>0</v>
      </c>
      <c r="BP67" s="212">
        <f t="shared" si="119"/>
        <v>0</v>
      </c>
      <c r="BQ67" s="212">
        <f t="shared" si="119"/>
        <v>0</v>
      </c>
      <c r="BR67" s="212">
        <f t="shared" si="119"/>
        <v>0</v>
      </c>
      <c r="BS67" s="212">
        <f t="shared" si="119"/>
        <v>0</v>
      </c>
      <c r="BT67" s="212">
        <f t="shared" si="119"/>
        <v>0</v>
      </c>
      <c r="BU67" s="212">
        <f t="shared" si="119"/>
        <v>0</v>
      </c>
      <c r="BV67" s="212">
        <f t="shared" si="119"/>
        <v>0</v>
      </c>
      <c r="BW67" s="212">
        <f t="shared" si="119"/>
        <v>0</v>
      </c>
      <c r="BX67" s="212">
        <f t="shared" si="119"/>
        <v>0</v>
      </c>
      <c r="BY67" s="212">
        <f t="shared" si="119"/>
        <v>0</v>
      </c>
      <c r="BZ67" s="212">
        <f t="shared" si="119"/>
        <v>0</v>
      </c>
      <c r="CA67" s="212">
        <f t="shared" si="119"/>
        <v>0</v>
      </c>
      <c r="CB67" s="212">
        <f t="shared" si="119"/>
        <v>0</v>
      </c>
      <c r="CC67" s="212">
        <f t="shared" si="119"/>
        <v>0</v>
      </c>
      <c r="CD67" s="212">
        <f t="shared" si="119"/>
        <v>0</v>
      </c>
      <c r="CE67" s="212">
        <f t="shared" si="119"/>
        <v>0</v>
      </c>
      <c r="CF67" s="212">
        <f t="shared" si="119"/>
        <v>0</v>
      </c>
      <c r="CG67" s="212">
        <f t="shared" si="119"/>
        <v>0</v>
      </c>
      <c r="CH67" s="212">
        <f t="shared" si="119"/>
        <v>0</v>
      </c>
      <c r="CI67" s="212">
        <f t="shared" si="119"/>
        <v>0</v>
      </c>
      <c r="CJ67" s="212">
        <f t="shared" si="119"/>
        <v>0</v>
      </c>
      <c r="CK67" s="212">
        <f t="shared" si="119"/>
        <v>0</v>
      </c>
      <c r="CL67" s="212">
        <f t="shared" si="119"/>
        <v>0</v>
      </c>
      <c r="CM67" s="212">
        <f t="shared" si="119"/>
        <v>0</v>
      </c>
    </row>
    <row r="68" spans="2:91" hidden="1" x14ac:dyDescent="0.2">
      <c r="B68" s="213">
        <f>Inputs!FH33</f>
        <v>0</v>
      </c>
      <c r="AF68" s="212">
        <f>Inputs!FJ33</f>
        <v>0</v>
      </c>
      <c r="AG68" s="212">
        <f t="shared" ref="AG68:BL68" si="120">AF68*(1+AG95)</f>
        <v>0</v>
      </c>
      <c r="AH68" s="212">
        <f t="shared" si="120"/>
        <v>0</v>
      </c>
      <c r="AI68" s="212">
        <f t="shared" si="120"/>
        <v>0</v>
      </c>
      <c r="AJ68" s="212">
        <f t="shared" si="120"/>
        <v>0</v>
      </c>
      <c r="AK68" s="212">
        <f t="shared" si="120"/>
        <v>0</v>
      </c>
      <c r="AL68" s="212">
        <f t="shared" si="120"/>
        <v>0</v>
      </c>
      <c r="AM68" s="212">
        <f t="shared" si="120"/>
        <v>0</v>
      </c>
      <c r="AN68" s="212">
        <f t="shared" si="120"/>
        <v>0</v>
      </c>
      <c r="AO68" s="212">
        <f t="shared" si="120"/>
        <v>0</v>
      </c>
      <c r="AP68" s="212">
        <f t="shared" si="120"/>
        <v>0</v>
      </c>
      <c r="AQ68" s="212">
        <f t="shared" si="120"/>
        <v>0</v>
      </c>
      <c r="AR68" s="212">
        <f t="shared" si="120"/>
        <v>0</v>
      </c>
      <c r="AS68" s="212">
        <f t="shared" si="120"/>
        <v>0</v>
      </c>
      <c r="AT68" s="212">
        <f t="shared" si="120"/>
        <v>0</v>
      </c>
      <c r="AU68" s="212">
        <f t="shared" si="120"/>
        <v>0</v>
      </c>
      <c r="AV68" s="212">
        <f t="shared" si="120"/>
        <v>0</v>
      </c>
      <c r="AW68" s="212">
        <f t="shared" si="120"/>
        <v>0</v>
      </c>
      <c r="AX68" s="212">
        <f t="shared" si="120"/>
        <v>0</v>
      </c>
      <c r="AY68" s="212">
        <f t="shared" si="120"/>
        <v>0</v>
      </c>
      <c r="AZ68" s="212">
        <f t="shared" si="120"/>
        <v>0</v>
      </c>
      <c r="BA68" s="212">
        <f t="shared" si="120"/>
        <v>0</v>
      </c>
      <c r="BB68" s="212">
        <f t="shared" si="120"/>
        <v>0</v>
      </c>
      <c r="BC68" s="212">
        <f t="shared" si="120"/>
        <v>0</v>
      </c>
      <c r="BD68" s="212">
        <f t="shared" si="120"/>
        <v>0</v>
      </c>
      <c r="BE68" s="212">
        <f t="shared" si="120"/>
        <v>0</v>
      </c>
      <c r="BF68" s="212">
        <f t="shared" si="120"/>
        <v>0</v>
      </c>
      <c r="BG68" s="212">
        <f t="shared" si="120"/>
        <v>0</v>
      </c>
      <c r="BH68" s="212">
        <f t="shared" si="120"/>
        <v>0</v>
      </c>
      <c r="BI68" s="212">
        <f t="shared" si="120"/>
        <v>0</v>
      </c>
      <c r="BJ68" s="212">
        <f t="shared" si="120"/>
        <v>0</v>
      </c>
      <c r="BK68" s="212">
        <f t="shared" si="120"/>
        <v>0</v>
      </c>
      <c r="BL68" s="212">
        <f t="shared" si="120"/>
        <v>0</v>
      </c>
      <c r="BM68" s="212">
        <f t="shared" ref="BM68:CM68" si="121">BL68*(1+BM95)</f>
        <v>0</v>
      </c>
      <c r="BN68" s="212">
        <f t="shared" si="121"/>
        <v>0</v>
      </c>
      <c r="BO68" s="212">
        <f t="shared" si="121"/>
        <v>0</v>
      </c>
      <c r="BP68" s="212">
        <f t="shared" si="121"/>
        <v>0</v>
      </c>
      <c r="BQ68" s="212">
        <f t="shared" si="121"/>
        <v>0</v>
      </c>
      <c r="BR68" s="212">
        <f t="shared" si="121"/>
        <v>0</v>
      </c>
      <c r="BS68" s="212">
        <f t="shared" si="121"/>
        <v>0</v>
      </c>
      <c r="BT68" s="212">
        <f t="shared" si="121"/>
        <v>0</v>
      </c>
      <c r="BU68" s="212">
        <f t="shared" si="121"/>
        <v>0</v>
      </c>
      <c r="BV68" s="212">
        <f t="shared" si="121"/>
        <v>0</v>
      </c>
      <c r="BW68" s="212">
        <f t="shared" si="121"/>
        <v>0</v>
      </c>
      <c r="BX68" s="212">
        <f t="shared" si="121"/>
        <v>0</v>
      </c>
      <c r="BY68" s="212">
        <f t="shared" si="121"/>
        <v>0</v>
      </c>
      <c r="BZ68" s="212">
        <f t="shared" si="121"/>
        <v>0</v>
      </c>
      <c r="CA68" s="212">
        <f t="shared" si="121"/>
        <v>0</v>
      </c>
      <c r="CB68" s="212">
        <f t="shared" si="121"/>
        <v>0</v>
      </c>
      <c r="CC68" s="212">
        <f t="shared" si="121"/>
        <v>0</v>
      </c>
      <c r="CD68" s="212">
        <f t="shared" si="121"/>
        <v>0</v>
      </c>
      <c r="CE68" s="212">
        <f t="shared" si="121"/>
        <v>0</v>
      </c>
      <c r="CF68" s="212">
        <f t="shared" si="121"/>
        <v>0</v>
      </c>
      <c r="CG68" s="212">
        <f t="shared" si="121"/>
        <v>0</v>
      </c>
      <c r="CH68" s="212">
        <f t="shared" si="121"/>
        <v>0</v>
      </c>
      <c r="CI68" s="212">
        <f t="shared" si="121"/>
        <v>0</v>
      </c>
      <c r="CJ68" s="212">
        <f t="shared" si="121"/>
        <v>0</v>
      </c>
      <c r="CK68" s="212">
        <f t="shared" si="121"/>
        <v>0</v>
      </c>
      <c r="CL68" s="212">
        <f t="shared" si="121"/>
        <v>0</v>
      </c>
      <c r="CM68" s="212">
        <f t="shared" si="121"/>
        <v>0</v>
      </c>
    </row>
    <row r="69" spans="2:91" hidden="1" x14ac:dyDescent="0.2"/>
    <row r="70" spans="2:91" hidden="1" x14ac:dyDescent="0.2">
      <c r="B70" s="7" t="s">
        <v>242</v>
      </c>
    </row>
    <row r="71" spans="2:91" s="210" customFormat="1" hidden="1" x14ac:dyDescent="0.2">
      <c r="B71" s="209" t="str">
        <f>Inputs!FH9</f>
        <v>Advertising</v>
      </c>
      <c r="E71" s="211">
        <f ca="1">Settings!AD6</f>
        <v>0.05</v>
      </c>
      <c r="F71" s="211">
        <f ca="1">Settings!AE6</f>
        <v>0.04</v>
      </c>
      <c r="G71" s="211">
        <f ca="1">Settings!AF6</f>
        <v>0.03</v>
      </c>
      <c r="H71" s="211">
        <f ca="1">Settings!AG6</f>
        <v>0.03</v>
      </c>
      <c r="I71" s="211">
        <f ca="1">Settings!AH6</f>
        <v>0.03</v>
      </c>
      <c r="K71" s="211">
        <f t="shared" ref="K71:K95" ca="1" si="122">SUMIF($E$4:$I$4,K$4,$E71:$I71)/4</f>
        <v>1.2500000000000001E-2</v>
      </c>
      <c r="L71" s="211">
        <f t="shared" ref="L71:AD71" ca="1" si="123">SUMIF($E$4:$I$4,L$4,$E$71:$I$71)/4</f>
        <v>1.2500000000000001E-2</v>
      </c>
      <c r="M71" s="211">
        <f t="shared" ca="1" si="123"/>
        <v>1.2500000000000001E-2</v>
      </c>
      <c r="N71" s="211">
        <f t="shared" ca="1" si="123"/>
        <v>1.2500000000000001E-2</v>
      </c>
      <c r="O71" s="211">
        <f t="shared" ca="1" si="123"/>
        <v>0.01</v>
      </c>
      <c r="P71" s="211">
        <f t="shared" ca="1" si="123"/>
        <v>0.01</v>
      </c>
      <c r="Q71" s="211">
        <f t="shared" ca="1" si="123"/>
        <v>0.01</v>
      </c>
      <c r="R71" s="211">
        <f t="shared" ca="1" si="123"/>
        <v>0.01</v>
      </c>
      <c r="S71" s="211">
        <f t="shared" ca="1" si="123"/>
        <v>7.4999999999999997E-3</v>
      </c>
      <c r="T71" s="211">
        <f t="shared" ca="1" si="123"/>
        <v>7.4999999999999997E-3</v>
      </c>
      <c r="U71" s="211">
        <f t="shared" ca="1" si="123"/>
        <v>7.4999999999999997E-3</v>
      </c>
      <c r="V71" s="211">
        <f t="shared" ca="1" si="123"/>
        <v>7.4999999999999997E-3</v>
      </c>
      <c r="W71" s="211">
        <f t="shared" ca="1" si="123"/>
        <v>7.4999999999999997E-3</v>
      </c>
      <c r="X71" s="211">
        <f t="shared" ca="1" si="123"/>
        <v>7.4999999999999997E-3</v>
      </c>
      <c r="Y71" s="211">
        <f t="shared" ca="1" si="123"/>
        <v>7.4999999999999997E-3</v>
      </c>
      <c r="Z71" s="211">
        <f t="shared" ca="1" si="123"/>
        <v>7.4999999999999997E-3</v>
      </c>
      <c r="AA71" s="211">
        <f t="shared" ca="1" si="123"/>
        <v>7.4999999999999997E-3</v>
      </c>
      <c r="AB71" s="211">
        <f t="shared" ca="1" si="123"/>
        <v>7.4999999999999997E-3</v>
      </c>
      <c r="AC71" s="211">
        <f t="shared" ca="1" si="123"/>
        <v>7.4999999999999997E-3</v>
      </c>
      <c r="AD71" s="211">
        <f t="shared" ca="1" si="123"/>
        <v>7.4999999999999997E-3</v>
      </c>
      <c r="AF71" s="211">
        <f t="shared" ref="AF71:AO80" ca="1" si="124">SUMIF($E$4:$I$4,AF$4,$E71:$I71)/12</f>
        <v>4.1666666666666666E-3</v>
      </c>
      <c r="AG71" s="211">
        <f t="shared" ca="1" si="124"/>
        <v>4.1666666666666666E-3</v>
      </c>
      <c r="AH71" s="211">
        <f t="shared" ca="1" si="124"/>
        <v>4.1666666666666666E-3</v>
      </c>
      <c r="AI71" s="211">
        <f t="shared" ca="1" si="124"/>
        <v>4.1666666666666666E-3</v>
      </c>
      <c r="AJ71" s="211">
        <f t="shared" ca="1" si="124"/>
        <v>4.1666666666666666E-3</v>
      </c>
      <c r="AK71" s="211">
        <f t="shared" ca="1" si="124"/>
        <v>4.1666666666666666E-3</v>
      </c>
      <c r="AL71" s="211">
        <f t="shared" ca="1" si="124"/>
        <v>4.1666666666666666E-3</v>
      </c>
      <c r="AM71" s="211">
        <f t="shared" ca="1" si="124"/>
        <v>4.1666666666666666E-3</v>
      </c>
      <c r="AN71" s="211">
        <f t="shared" ca="1" si="124"/>
        <v>4.1666666666666666E-3</v>
      </c>
      <c r="AO71" s="211">
        <f t="shared" ca="1" si="124"/>
        <v>4.1666666666666666E-3</v>
      </c>
      <c r="AP71" s="211">
        <f t="shared" ref="AP71:AY80" ca="1" si="125">SUMIF($E$4:$I$4,AP$4,$E71:$I71)/12</f>
        <v>4.1666666666666666E-3</v>
      </c>
      <c r="AQ71" s="211">
        <f t="shared" ca="1" si="125"/>
        <v>4.1666666666666666E-3</v>
      </c>
      <c r="AR71" s="211">
        <f t="shared" ca="1" si="125"/>
        <v>3.3333333333333335E-3</v>
      </c>
      <c r="AS71" s="211">
        <f t="shared" ca="1" si="125"/>
        <v>3.3333333333333335E-3</v>
      </c>
      <c r="AT71" s="211">
        <f t="shared" ca="1" si="125"/>
        <v>3.3333333333333335E-3</v>
      </c>
      <c r="AU71" s="211">
        <f t="shared" ca="1" si="125"/>
        <v>3.3333333333333335E-3</v>
      </c>
      <c r="AV71" s="211">
        <f t="shared" ca="1" si="125"/>
        <v>3.3333333333333335E-3</v>
      </c>
      <c r="AW71" s="211">
        <f t="shared" ca="1" si="125"/>
        <v>3.3333333333333335E-3</v>
      </c>
      <c r="AX71" s="211">
        <f t="shared" ca="1" si="125"/>
        <v>3.3333333333333335E-3</v>
      </c>
      <c r="AY71" s="211">
        <f t="shared" ca="1" si="125"/>
        <v>3.3333333333333335E-3</v>
      </c>
      <c r="AZ71" s="211">
        <f t="shared" ref="AZ71:BI80" ca="1" si="126">SUMIF($E$4:$I$4,AZ$4,$E71:$I71)/12</f>
        <v>3.3333333333333335E-3</v>
      </c>
      <c r="BA71" s="211">
        <f t="shared" ca="1" si="126"/>
        <v>3.3333333333333335E-3</v>
      </c>
      <c r="BB71" s="211">
        <f t="shared" ca="1" si="126"/>
        <v>3.3333333333333335E-3</v>
      </c>
      <c r="BC71" s="211">
        <f t="shared" ca="1" si="126"/>
        <v>3.3333333333333335E-3</v>
      </c>
      <c r="BD71" s="211">
        <f t="shared" ca="1" si="126"/>
        <v>2.5000000000000001E-3</v>
      </c>
      <c r="BE71" s="211">
        <f t="shared" ca="1" si="126"/>
        <v>2.5000000000000001E-3</v>
      </c>
      <c r="BF71" s="211">
        <f t="shared" ca="1" si="126"/>
        <v>2.5000000000000001E-3</v>
      </c>
      <c r="BG71" s="211">
        <f t="shared" ca="1" si="126"/>
        <v>2.5000000000000001E-3</v>
      </c>
      <c r="BH71" s="211">
        <f t="shared" ca="1" si="126"/>
        <v>2.5000000000000001E-3</v>
      </c>
      <c r="BI71" s="211">
        <f t="shared" ca="1" si="126"/>
        <v>2.5000000000000001E-3</v>
      </c>
      <c r="BJ71" s="211">
        <f t="shared" ref="BJ71:BS80" ca="1" si="127">SUMIF($E$4:$I$4,BJ$4,$E71:$I71)/12</f>
        <v>2.5000000000000001E-3</v>
      </c>
      <c r="BK71" s="211">
        <f t="shared" ca="1" si="127"/>
        <v>2.5000000000000001E-3</v>
      </c>
      <c r="BL71" s="211">
        <f t="shared" ca="1" si="127"/>
        <v>2.5000000000000001E-3</v>
      </c>
      <c r="BM71" s="211">
        <f t="shared" ca="1" si="127"/>
        <v>2.5000000000000001E-3</v>
      </c>
      <c r="BN71" s="211">
        <f t="shared" ca="1" si="127"/>
        <v>2.5000000000000001E-3</v>
      </c>
      <c r="BO71" s="211">
        <f t="shared" ca="1" si="127"/>
        <v>2.5000000000000001E-3</v>
      </c>
      <c r="BP71" s="211">
        <f t="shared" ca="1" si="127"/>
        <v>2.5000000000000001E-3</v>
      </c>
      <c r="BQ71" s="211">
        <f t="shared" ca="1" si="127"/>
        <v>2.5000000000000001E-3</v>
      </c>
      <c r="BR71" s="211">
        <f t="shared" ca="1" si="127"/>
        <v>2.5000000000000001E-3</v>
      </c>
      <c r="BS71" s="211">
        <f t="shared" ca="1" si="127"/>
        <v>2.5000000000000001E-3</v>
      </c>
      <c r="BT71" s="211">
        <f t="shared" ref="BT71:CC80" ca="1" si="128">SUMIF($E$4:$I$4,BT$4,$E71:$I71)/12</f>
        <v>2.5000000000000001E-3</v>
      </c>
      <c r="BU71" s="211">
        <f t="shared" ca="1" si="128"/>
        <v>2.5000000000000001E-3</v>
      </c>
      <c r="BV71" s="211">
        <f t="shared" ca="1" si="128"/>
        <v>2.5000000000000001E-3</v>
      </c>
      <c r="BW71" s="211">
        <f t="shared" ca="1" si="128"/>
        <v>2.5000000000000001E-3</v>
      </c>
      <c r="BX71" s="211">
        <f t="shared" ca="1" si="128"/>
        <v>2.5000000000000001E-3</v>
      </c>
      <c r="BY71" s="211">
        <f t="shared" ca="1" si="128"/>
        <v>2.5000000000000001E-3</v>
      </c>
      <c r="BZ71" s="211">
        <f t="shared" ca="1" si="128"/>
        <v>2.5000000000000001E-3</v>
      </c>
      <c r="CA71" s="211">
        <f t="shared" ca="1" si="128"/>
        <v>2.5000000000000001E-3</v>
      </c>
      <c r="CB71" s="211">
        <f t="shared" ca="1" si="128"/>
        <v>2.5000000000000001E-3</v>
      </c>
      <c r="CC71" s="211">
        <f t="shared" ca="1" si="128"/>
        <v>2.5000000000000001E-3</v>
      </c>
      <c r="CD71" s="211">
        <f t="shared" ref="CD71:CM80" ca="1" si="129">SUMIF($E$4:$I$4,CD$4,$E71:$I71)/12</f>
        <v>2.5000000000000001E-3</v>
      </c>
      <c r="CE71" s="211">
        <f t="shared" ca="1" si="129"/>
        <v>2.5000000000000001E-3</v>
      </c>
      <c r="CF71" s="211">
        <f t="shared" ca="1" si="129"/>
        <v>2.5000000000000001E-3</v>
      </c>
      <c r="CG71" s="211">
        <f t="shared" ca="1" si="129"/>
        <v>2.5000000000000001E-3</v>
      </c>
      <c r="CH71" s="211">
        <f t="shared" ca="1" si="129"/>
        <v>2.5000000000000001E-3</v>
      </c>
      <c r="CI71" s="211">
        <f t="shared" ca="1" si="129"/>
        <v>2.5000000000000001E-3</v>
      </c>
      <c r="CJ71" s="211">
        <f t="shared" ca="1" si="129"/>
        <v>2.5000000000000001E-3</v>
      </c>
      <c r="CK71" s="211">
        <f t="shared" ca="1" si="129"/>
        <v>2.5000000000000001E-3</v>
      </c>
      <c r="CL71" s="211">
        <f t="shared" ca="1" si="129"/>
        <v>2.5000000000000001E-3</v>
      </c>
      <c r="CM71" s="211">
        <f t="shared" ca="1" si="129"/>
        <v>2.5000000000000001E-3</v>
      </c>
    </row>
    <row r="72" spans="2:91" s="210" customFormat="1" hidden="1" x14ac:dyDescent="0.2">
      <c r="B72" s="209" t="str">
        <f>Inputs!FH10</f>
        <v>Instagram</v>
      </c>
      <c r="E72" s="211">
        <f ca="1">Settings!AD10</f>
        <v>0.05</v>
      </c>
      <c r="F72" s="211">
        <f ca="1">Settings!AE10</f>
        <v>0.04</v>
      </c>
      <c r="G72" s="211">
        <f ca="1">Settings!AF10</f>
        <v>0.03</v>
      </c>
      <c r="H72" s="211">
        <f ca="1">Settings!AG10</f>
        <v>0.03</v>
      </c>
      <c r="I72" s="211">
        <f ca="1">Settings!AH10</f>
        <v>0.03</v>
      </c>
      <c r="K72" s="211">
        <f t="shared" ca="1" si="122"/>
        <v>1.2500000000000001E-2</v>
      </c>
      <c r="L72" s="211">
        <f t="shared" ref="L72:U81" ca="1" si="130">SUMIF($E$4:$I$4,L$4,$E72:$I72)/4</f>
        <v>1.2500000000000001E-2</v>
      </c>
      <c r="M72" s="211">
        <f t="shared" ca="1" si="130"/>
        <v>1.2500000000000001E-2</v>
      </c>
      <c r="N72" s="211">
        <f t="shared" ca="1" si="130"/>
        <v>1.2500000000000001E-2</v>
      </c>
      <c r="O72" s="211">
        <f t="shared" ca="1" si="130"/>
        <v>0.01</v>
      </c>
      <c r="P72" s="211">
        <f t="shared" ca="1" si="130"/>
        <v>0.01</v>
      </c>
      <c r="Q72" s="211">
        <f t="shared" ca="1" si="130"/>
        <v>0.01</v>
      </c>
      <c r="R72" s="211">
        <f t="shared" ca="1" si="130"/>
        <v>0.01</v>
      </c>
      <c r="S72" s="211">
        <f t="shared" ca="1" si="130"/>
        <v>7.4999999999999997E-3</v>
      </c>
      <c r="T72" s="211">
        <f t="shared" ca="1" si="130"/>
        <v>7.4999999999999997E-3</v>
      </c>
      <c r="U72" s="211">
        <f t="shared" ca="1" si="130"/>
        <v>7.4999999999999997E-3</v>
      </c>
      <c r="V72" s="211">
        <f t="shared" ref="V72:AD81" ca="1" si="131">SUMIF($E$4:$I$4,V$4,$E72:$I72)/4</f>
        <v>7.4999999999999997E-3</v>
      </c>
      <c r="W72" s="211">
        <f t="shared" ca="1" si="131"/>
        <v>7.4999999999999997E-3</v>
      </c>
      <c r="X72" s="211">
        <f t="shared" ca="1" si="131"/>
        <v>7.4999999999999997E-3</v>
      </c>
      <c r="Y72" s="211">
        <f t="shared" ca="1" si="131"/>
        <v>7.4999999999999997E-3</v>
      </c>
      <c r="Z72" s="211">
        <f t="shared" ca="1" si="131"/>
        <v>7.4999999999999997E-3</v>
      </c>
      <c r="AA72" s="211">
        <f t="shared" ca="1" si="131"/>
        <v>7.4999999999999997E-3</v>
      </c>
      <c r="AB72" s="211">
        <f t="shared" ca="1" si="131"/>
        <v>7.4999999999999997E-3</v>
      </c>
      <c r="AC72" s="211">
        <f t="shared" ca="1" si="131"/>
        <v>7.4999999999999997E-3</v>
      </c>
      <c r="AD72" s="211">
        <f t="shared" ca="1" si="131"/>
        <v>7.4999999999999997E-3</v>
      </c>
      <c r="AF72" s="211">
        <f t="shared" ca="1" si="124"/>
        <v>4.1666666666666666E-3</v>
      </c>
      <c r="AG72" s="211">
        <f t="shared" ca="1" si="124"/>
        <v>4.1666666666666666E-3</v>
      </c>
      <c r="AH72" s="211">
        <f t="shared" ca="1" si="124"/>
        <v>4.1666666666666666E-3</v>
      </c>
      <c r="AI72" s="211">
        <f t="shared" ca="1" si="124"/>
        <v>4.1666666666666666E-3</v>
      </c>
      <c r="AJ72" s="211">
        <f t="shared" ca="1" si="124"/>
        <v>4.1666666666666666E-3</v>
      </c>
      <c r="AK72" s="211">
        <f t="shared" ca="1" si="124"/>
        <v>4.1666666666666666E-3</v>
      </c>
      <c r="AL72" s="211">
        <f t="shared" ca="1" si="124"/>
        <v>4.1666666666666666E-3</v>
      </c>
      <c r="AM72" s="211">
        <f t="shared" ca="1" si="124"/>
        <v>4.1666666666666666E-3</v>
      </c>
      <c r="AN72" s="211">
        <f t="shared" ca="1" si="124"/>
        <v>4.1666666666666666E-3</v>
      </c>
      <c r="AO72" s="211">
        <f t="shared" ca="1" si="124"/>
        <v>4.1666666666666666E-3</v>
      </c>
      <c r="AP72" s="211">
        <f t="shared" ca="1" si="125"/>
        <v>4.1666666666666666E-3</v>
      </c>
      <c r="AQ72" s="211">
        <f t="shared" ca="1" si="125"/>
        <v>4.1666666666666666E-3</v>
      </c>
      <c r="AR72" s="211">
        <f t="shared" ca="1" si="125"/>
        <v>3.3333333333333335E-3</v>
      </c>
      <c r="AS72" s="211">
        <f t="shared" ca="1" si="125"/>
        <v>3.3333333333333335E-3</v>
      </c>
      <c r="AT72" s="211">
        <f t="shared" ca="1" si="125"/>
        <v>3.3333333333333335E-3</v>
      </c>
      <c r="AU72" s="211">
        <f t="shared" ca="1" si="125"/>
        <v>3.3333333333333335E-3</v>
      </c>
      <c r="AV72" s="211">
        <f t="shared" ca="1" si="125"/>
        <v>3.3333333333333335E-3</v>
      </c>
      <c r="AW72" s="211">
        <f t="shared" ca="1" si="125"/>
        <v>3.3333333333333335E-3</v>
      </c>
      <c r="AX72" s="211">
        <f t="shared" ca="1" si="125"/>
        <v>3.3333333333333335E-3</v>
      </c>
      <c r="AY72" s="211">
        <f t="shared" ca="1" si="125"/>
        <v>3.3333333333333335E-3</v>
      </c>
      <c r="AZ72" s="211">
        <f t="shared" ca="1" si="126"/>
        <v>3.3333333333333335E-3</v>
      </c>
      <c r="BA72" s="211">
        <f t="shared" ca="1" si="126"/>
        <v>3.3333333333333335E-3</v>
      </c>
      <c r="BB72" s="211">
        <f t="shared" ca="1" si="126"/>
        <v>3.3333333333333335E-3</v>
      </c>
      <c r="BC72" s="211">
        <f t="shared" ca="1" si="126"/>
        <v>3.3333333333333335E-3</v>
      </c>
      <c r="BD72" s="211">
        <f t="shared" ca="1" si="126"/>
        <v>2.5000000000000001E-3</v>
      </c>
      <c r="BE72" s="211">
        <f t="shared" ca="1" si="126"/>
        <v>2.5000000000000001E-3</v>
      </c>
      <c r="BF72" s="211">
        <f t="shared" ca="1" si="126"/>
        <v>2.5000000000000001E-3</v>
      </c>
      <c r="BG72" s="211">
        <f t="shared" ca="1" si="126"/>
        <v>2.5000000000000001E-3</v>
      </c>
      <c r="BH72" s="211">
        <f t="shared" ca="1" si="126"/>
        <v>2.5000000000000001E-3</v>
      </c>
      <c r="BI72" s="211">
        <f t="shared" ca="1" si="126"/>
        <v>2.5000000000000001E-3</v>
      </c>
      <c r="BJ72" s="211">
        <f t="shared" ca="1" si="127"/>
        <v>2.5000000000000001E-3</v>
      </c>
      <c r="BK72" s="211">
        <f t="shared" ca="1" si="127"/>
        <v>2.5000000000000001E-3</v>
      </c>
      <c r="BL72" s="211">
        <f t="shared" ca="1" si="127"/>
        <v>2.5000000000000001E-3</v>
      </c>
      <c r="BM72" s="211">
        <f t="shared" ca="1" si="127"/>
        <v>2.5000000000000001E-3</v>
      </c>
      <c r="BN72" s="211">
        <f t="shared" ca="1" si="127"/>
        <v>2.5000000000000001E-3</v>
      </c>
      <c r="BO72" s="211">
        <f t="shared" ca="1" si="127"/>
        <v>2.5000000000000001E-3</v>
      </c>
      <c r="BP72" s="211">
        <f t="shared" ca="1" si="127"/>
        <v>2.5000000000000001E-3</v>
      </c>
      <c r="BQ72" s="211">
        <f t="shared" ca="1" si="127"/>
        <v>2.5000000000000001E-3</v>
      </c>
      <c r="BR72" s="211">
        <f t="shared" ca="1" si="127"/>
        <v>2.5000000000000001E-3</v>
      </c>
      <c r="BS72" s="211">
        <f t="shared" ca="1" si="127"/>
        <v>2.5000000000000001E-3</v>
      </c>
      <c r="BT72" s="211">
        <f t="shared" ca="1" si="128"/>
        <v>2.5000000000000001E-3</v>
      </c>
      <c r="BU72" s="211">
        <f t="shared" ca="1" si="128"/>
        <v>2.5000000000000001E-3</v>
      </c>
      <c r="BV72" s="211">
        <f t="shared" ca="1" si="128"/>
        <v>2.5000000000000001E-3</v>
      </c>
      <c r="BW72" s="211">
        <f t="shared" ca="1" si="128"/>
        <v>2.5000000000000001E-3</v>
      </c>
      <c r="BX72" s="211">
        <f t="shared" ca="1" si="128"/>
        <v>2.5000000000000001E-3</v>
      </c>
      <c r="BY72" s="211">
        <f t="shared" ca="1" si="128"/>
        <v>2.5000000000000001E-3</v>
      </c>
      <c r="BZ72" s="211">
        <f t="shared" ca="1" si="128"/>
        <v>2.5000000000000001E-3</v>
      </c>
      <c r="CA72" s="211">
        <f t="shared" ca="1" si="128"/>
        <v>2.5000000000000001E-3</v>
      </c>
      <c r="CB72" s="211">
        <f t="shared" ca="1" si="128"/>
        <v>2.5000000000000001E-3</v>
      </c>
      <c r="CC72" s="211">
        <f t="shared" ca="1" si="128"/>
        <v>2.5000000000000001E-3</v>
      </c>
      <c r="CD72" s="211">
        <f t="shared" ca="1" si="129"/>
        <v>2.5000000000000001E-3</v>
      </c>
      <c r="CE72" s="211">
        <f t="shared" ca="1" si="129"/>
        <v>2.5000000000000001E-3</v>
      </c>
      <c r="CF72" s="211">
        <f t="shared" ca="1" si="129"/>
        <v>2.5000000000000001E-3</v>
      </c>
      <c r="CG72" s="211">
        <f t="shared" ca="1" si="129"/>
        <v>2.5000000000000001E-3</v>
      </c>
      <c r="CH72" s="211">
        <f t="shared" ca="1" si="129"/>
        <v>2.5000000000000001E-3</v>
      </c>
      <c r="CI72" s="211">
        <f t="shared" ca="1" si="129"/>
        <v>2.5000000000000001E-3</v>
      </c>
      <c r="CJ72" s="211">
        <f t="shared" ca="1" si="129"/>
        <v>2.5000000000000001E-3</v>
      </c>
      <c r="CK72" s="211">
        <f t="shared" ca="1" si="129"/>
        <v>2.5000000000000001E-3</v>
      </c>
      <c r="CL72" s="211">
        <f t="shared" ca="1" si="129"/>
        <v>2.5000000000000001E-3</v>
      </c>
      <c r="CM72" s="211">
        <f t="shared" ca="1" si="129"/>
        <v>2.5000000000000001E-3</v>
      </c>
    </row>
    <row r="73" spans="2:91" s="210" customFormat="1" hidden="1" x14ac:dyDescent="0.2">
      <c r="B73" s="209" t="str">
        <f>Inputs!FH11</f>
        <v>Web-site</v>
      </c>
      <c r="E73" s="211">
        <f ca="1">Settings!AD14</f>
        <v>0.08</v>
      </c>
      <c r="F73" s="211">
        <f ca="1">Settings!AE14</f>
        <v>7.0000000000000007E-2</v>
      </c>
      <c r="G73" s="211">
        <f ca="1">Settings!AF14</f>
        <v>0.06</v>
      </c>
      <c r="H73" s="211">
        <f ca="1">Settings!AG14</f>
        <v>0.06</v>
      </c>
      <c r="I73" s="211">
        <f ca="1">Settings!AH14</f>
        <v>0.06</v>
      </c>
      <c r="K73" s="211">
        <f t="shared" ca="1" si="122"/>
        <v>0.02</v>
      </c>
      <c r="L73" s="211">
        <f t="shared" ca="1" si="130"/>
        <v>0.02</v>
      </c>
      <c r="M73" s="211">
        <f t="shared" ca="1" si="130"/>
        <v>0.02</v>
      </c>
      <c r="N73" s="211">
        <f t="shared" ca="1" si="130"/>
        <v>0.02</v>
      </c>
      <c r="O73" s="211">
        <f t="shared" ca="1" si="130"/>
        <v>1.7500000000000002E-2</v>
      </c>
      <c r="P73" s="211">
        <f t="shared" ca="1" si="130"/>
        <v>1.7500000000000002E-2</v>
      </c>
      <c r="Q73" s="211">
        <f t="shared" ca="1" si="130"/>
        <v>1.7500000000000002E-2</v>
      </c>
      <c r="R73" s="211">
        <f t="shared" ca="1" si="130"/>
        <v>1.7500000000000002E-2</v>
      </c>
      <c r="S73" s="211">
        <f t="shared" ca="1" si="130"/>
        <v>1.4999999999999999E-2</v>
      </c>
      <c r="T73" s="211">
        <f t="shared" ca="1" si="130"/>
        <v>1.4999999999999999E-2</v>
      </c>
      <c r="U73" s="211">
        <f t="shared" ca="1" si="130"/>
        <v>1.4999999999999999E-2</v>
      </c>
      <c r="V73" s="211">
        <f t="shared" ca="1" si="131"/>
        <v>1.4999999999999999E-2</v>
      </c>
      <c r="W73" s="211">
        <f t="shared" ca="1" si="131"/>
        <v>1.4999999999999999E-2</v>
      </c>
      <c r="X73" s="211">
        <f t="shared" ca="1" si="131"/>
        <v>1.4999999999999999E-2</v>
      </c>
      <c r="Y73" s="211">
        <f t="shared" ca="1" si="131"/>
        <v>1.4999999999999999E-2</v>
      </c>
      <c r="Z73" s="211">
        <f t="shared" ca="1" si="131"/>
        <v>1.4999999999999999E-2</v>
      </c>
      <c r="AA73" s="211">
        <f t="shared" ca="1" si="131"/>
        <v>1.4999999999999999E-2</v>
      </c>
      <c r="AB73" s="211">
        <f t="shared" ca="1" si="131"/>
        <v>1.4999999999999999E-2</v>
      </c>
      <c r="AC73" s="211">
        <f t="shared" ca="1" si="131"/>
        <v>1.4999999999999999E-2</v>
      </c>
      <c r="AD73" s="211">
        <f t="shared" ca="1" si="131"/>
        <v>1.4999999999999999E-2</v>
      </c>
      <c r="AF73" s="211">
        <f t="shared" ca="1" si="124"/>
        <v>6.6666666666666671E-3</v>
      </c>
      <c r="AG73" s="211">
        <f t="shared" ca="1" si="124"/>
        <v>6.6666666666666671E-3</v>
      </c>
      <c r="AH73" s="211">
        <f t="shared" ca="1" si="124"/>
        <v>6.6666666666666671E-3</v>
      </c>
      <c r="AI73" s="211">
        <f t="shared" ca="1" si="124"/>
        <v>6.6666666666666671E-3</v>
      </c>
      <c r="AJ73" s="211">
        <f t="shared" ca="1" si="124"/>
        <v>6.6666666666666671E-3</v>
      </c>
      <c r="AK73" s="211">
        <f t="shared" ca="1" si="124"/>
        <v>6.6666666666666671E-3</v>
      </c>
      <c r="AL73" s="211">
        <f t="shared" ca="1" si="124"/>
        <v>6.6666666666666671E-3</v>
      </c>
      <c r="AM73" s="211">
        <f t="shared" ca="1" si="124"/>
        <v>6.6666666666666671E-3</v>
      </c>
      <c r="AN73" s="211">
        <f t="shared" ca="1" si="124"/>
        <v>6.6666666666666671E-3</v>
      </c>
      <c r="AO73" s="211">
        <f t="shared" ca="1" si="124"/>
        <v>6.6666666666666671E-3</v>
      </c>
      <c r="AP73" s="211">
        <f t="shared" ca="1" si="125"/>
        <v>6.6666666666666671E-3</v>
      </c>
      <c r="AQ73" s="211">
        <f t="shared" ca="1" si="125"/>
        <v>6.6666666666666671E-3</v>
      </c>
      <c r="AR73" s="211">
        <f t="shared" ca="1" si="125"/>
        <v>5.8333333333333336E-3</v>
      </c>
      <c r="AS73" s="211">
        <f t="shared" ca="1" si="125"/>
        <v>5.8333333333333336E-3</v>
      </c>
      <c r="AT73" s="211">
        <f t="shared" ca="1" si="125"/>
        <v>5.8333333333333336E-3</v>
      </c>
      <c r="AU73" s="211">
        <f t="shared" ca="1" si="125"/>
        <v>5.8333333333333336E-3</v>
      </c>
      <c r="AV73" s="211">
        <f t="shared" ca="1" si="125"/>
        <v>5.8333333333333336E-3</v>
      </c>
      <c r="AW73" s="211">
        <f t="shared" ca="1" si="125"/>
        <v>5.8333333333333336E-3</v>
      </c>
      <c r="AX73" s="211">
        <f t="shared" ca="1" si="125"/>
        <v>5.8333333333333336E-3</v>
      </c>
      <c r="AY73" s="211">
        <f t="shared" ca="1" si="125"/>
        <v>5.8333333333333336E-3</v>
      </c>
      <c r="AZ73" s="211">
        <f t="shared" ca="1" si="126"/>
        <v>5.8333333333333336E-3</v>
      </c>
      <c r="BA73" s="211">
        <f t="shared" ca="1" si="126"/>
        <v>5.8333333333333336E-3</v>
      </c>
      <c r="BB73" s="211">
        <f t="shared" ca="1" si="126"/>
        <v>5.8333333333333336E-3</v>
      </c>
      <c r="BC73" s="211">
        <f t="shared" ca="1" si="126"/>
        <v>5.8333333333333336E-3</v>
      </c>
      <c r="BD73" s="211">
        <f t="shared" ca="1" si="126"/>
        <v>5.0000000000000001E-3</v>
      </c>
      <c r="BE73" s="211">
        <f t="shared" ca="1" si="126"/>
        <v>5.0000000000000001E-3</v>
      </c>
      <c r="BF73" s="211">
        <f t="shared" ca="1" si="126"/>
        <v>5.0000000000000001E-3</v>
      </c>
      <c r="BG73" s="211">
        <f t="shared" ca="1" si="126"/>
        <v>5.0000000000000001E-3</v>
      </c>
      <c r="BH73" s="211">
        <f t="shared" ca="1" si="126"/>
        <v>5.0000000000000001E-3</v>
      </c>
      <c r="BI73" s="211">
        <f t="shared" ca="1" si="126"/>
        <v>5.0000000000000001E-3</v>
      </c>
      <c r="BJ73" s="211">
        <f t="shared" ca="1" si="127"/>
        <v>5.0000000000000001E-3</v>
      </c>
      <c r="BK73" s="211">
        <f t="shared" ca="1" si="127"/>
        <v>5.0000000000000001E-3</v>
      </c>
      <c r="BL73" s="211">
        <f t="shared" ca="1" si="127"/>
        <v>5.0000000000000001E-3</v>
      </c>
      <c r="BM73" s="211">
        <f t="shared" ca="1" si="127"/>
        <v>5.0000000000000001E-3</v>
      </c>
      <c r="BN73" s="211">
        <f t="shared" ca="1" si="127"/>
        <v>5.0000000000000001E-3</v>
      </c>
      <c r="BO73" s="211">
        <f t="shared" ca="1" si="127"/>
        <v>5.0000000000000001E-3</v>
      </c>
      <c r="BP73" s="211">
        <f t="shared" ca="1" si="127"/>
        <v>5.0000000000000001E-3</v>
      </c>
      <c r="BQ73" s="211">
        <f t="shared" ca="1" si="127"/>
        <v>5.0000000000000001E-3</v>
      </c>
      <c r="BR73" s="211">
        <f t="shared" ca="1" si="127"/>
        <v>5.0000000000000001E-3</v>
      </c>
      <c r="BS73" s="211">
        <f t="shared" ca="1" si="127"/>
        <v>5.0000000000000001E-3</v>
      </c>
      <c r="BT73" s="211">
        <f t="shared" ca="1" si="128"/>
        <v>5.0000000000000001E-3</v>
      </c>
      <c r="BU73" s="211">
        <f t="shared" ca="1" si="128"/>
        <v>5.0000000000000001E-3</v>
      </c>
      <c r="BV73" s="211">
        <f t="shared" ca="1" si="128"/>
        <v>5.0000000000000001E-3</v>
      </c>
      <c r="BW73" s="211">
        <f t="shared" ca="1" si="128"/>
        <v>5.0000000000000001E-3</v>
      </c>
      <c r="BX73" s="211">
        <f t="shared" ca="1" si="128"/>
        <v>5.0000000000000001E-3</v>
      </c>
      <c r="BY73" s="211">
        <f t="shared" ca="1" si="128"/>
        <v>5.0000000000000001E-3</v>
      </c>
      <c r="BZ73" s="211">
        <f t="shared" ca="1" si="128"/>
        <v>5.0000000000000001E-3</v>
      </c>
      <c r="CA73" s="211">
        <f t="shared" ca="1" si="128"/>
        <v>5.0000000000000001E-3</v>
      </c>
      <c r="CB73" s="211">
        <f t="shared" ca="1" si="128"/>
        <v>5.0000000000000001E-3</v>
      </c>
      <c r="CC73" s="211">
        <f t="shared" ca="1" si="128"/>
        <v>5.0000000000000001E-3</v>
      </c>
      <c r="CD73" s="211">
        <f t="shared" ca="1" si="129"/>
        <v>5.0000000000000001E-3</v>
      </c>
      <c r="CE73" s="211">
        <f t="shared" ca="1" si="129"/>
        <v>5.0000000000000001E-3</v>
      </c>
      <c r="CF73" s="211">
        <f t="shared" ca="1" si="129"/>
        <v>5.0000000000000001E-3</v>
      </c>
      <c r="CG73" s="211">
        <f t="shared" ca="1" si="129"/>
        <v>5.0000000000000001E-3</v>
      </c>
      <c r="CH73" s="211">
        <f t="shared" ca="1" si="129"/>
        <v>5.0000000000000001E-3</v>
      </c>
      <c r="CI73" s="211">
        <f t="shared" ca="1" si="129"/>
        <v>5.0000000000000001E-3</v>
      </c>
      <c r="CJ73" s="211">
        <f t="shared" ca="1" si="129"/>
        <v>5.0000000000000001E-3</v>
      </c>
      <c r="CK73" s="211">
        <f t="shared" ca="1" si="129"/>
        <v>5.0000000000000001E-3</v>
      </c>
      <c r="CL73" s="211">
        <f t="shared" ca="1" si="129"/>
        <v>5.0000000000000001E-3</v>
      </c>
      <c r="CM73" s="211">
        <f t="shared" ca="1" si="129"/>
        <v>5.0000000000000001E-3</v>
      </c>
    </row>
    <row r="74" spans="2:91" s="210" customFormat="1" hidden="1" x14ac:dyDescent="0.2">
      <c r="B74" s="209" t="str">
        <f>Inputs!FH12</f>
        <v>Review</v>
      </c>
      <c r="E74" s="211">
        <f ca="1">Settings!AD18</f>
        <v>0.05</v>
      </c>
      <c r="F74" s="211">
        <f ca="1">Settings!AE18</f>
        <v>0.04</v>
      </c>
      <c r="G74" s="211">
        <f ca="1">Settings!AF18</f>
        <v>0.03</v>
      </c>
      <c r="H74" s="211">
        <f ca="1">Settings!AG18</f>
        <v>0.03</v>
      </c>
      <c r="I74" s="211">
        <f ca="1">Settings!AH18</f>
        <v>0.03</v>
      </c>
      <c r="K74" s="211">
        <f t="shared" ca="1" si="122"/>
        <v>1.2500000000000001E-2</v>
      </c>
      <c r="L74" s="211">
        <f t="shared" ca="1" si="130"/>
        <v>1.2500000000000001E-2</v>
      </c>
      <c r="M74" s="211">
        <f t="shared" ca="1" si="130"/>
        <v>1.2500000000000001E-2</v>
      </c>
      <c r="N74" s="211">
        <f t="shared" ca="1" si="130"/>
        <v>1.2500000000000001E-2</v>
      </c>
      <c r="O74" s="211">
        <f t="shared" ca="1" si="130"/>
        <v>0.01</v>
      </c>
      <c r="P74" s="211">
        <f t="shared" ca="1" si="130"/>
        <v>0.01</v>
      </c>
      <c r="Q74" s="211">
        <f t="shared" ca="1" si="130"/>
        <v>0.01</v>
      </c>
      <c r="R74" s="211">
        <f t="shared" ca="1" si="130"/>
        <v>0.01</v>
      </c>
      <c r="S74" s="211">
        <f t="shared" ca="1" si="130"/>
        <v>7.4999999999999997E-3</v>
      </c>
      <c r="T74" s="211">
        <f t="shared" ca="1" si="130"/>
        <v>7.4999999999999997E-3</v>
      </c>
      <c r="U74" s="211">
        <f t="shared" ca="1" si="130"/>
        <v>7.4999999999999997E-3</v>
      </c>
      <c r="V74" s="211">
        <f t="shared" ca="1" si="131"/>
        <v>7.4999999999999997E-3</v>
      </c>
      <c r="W74" s="211">
        <f t="shared" ca="1" si="131"/>
        <v>7.4999999999999997E-3</v>
      </c>
      <c r="X74" s="211">
        <f t="shared" ca="1" si="131"/>
        <v>7.4999999999999997E-3</v>
      </c>
      <c r="Y74" s="211">
        <f t="shared" ca="1" si="131"/>
        <v>7.4999999999999997E-3</v>
      </c>
      <c r="Z74" s="211">
        <f t="shared" ca="1" si="131"/>
        <v>7.4999999999999997E-3</v>
      </c>
      <c r="AA74" s="211">
        <f t="shared" ca="1" si="131"/>
        <v>7.4999999999999997E-3</v>
      </c>
      <c r="AB74" s="211">
        <f t="shared" ca="1" si="131"/>
        <v>7.4999999999999997E-3</v>
      </c>
      <c r="AC74" s="211">
        <f t="shared" ca="1" si="131"/>
        <v>7.4999999999999997E-3</v>
      </c>
      <c r="AD74" s="211">
        <f t="shared" ca="1" si="131"/>
        <v>7.4999999999999997E-3</v>
      </c>
      <c r="AF74" s="211">
        <f t="shared" ca="1" si="124"/>
        <v>4.1666666666666666E-3</v>
      </c>
      <c r="AG74" s="211">
        <f t="shared" ca="1" si="124"/>
        <v>4.1666666666666666E-3</v>
      </c>
      <c r="AH74" s="211">
        <f t="shared" ca="1" si="124"/>
        <v>4.1666666666666666E-3</v>
      </c>
      <c r="AI74" s="211">
        <f t="shared" ca="1" si="124"/>
        <v>4.1666666666666666E-3</v>
      </c>
      <c r="AJ74" s="211">
        <f t="shared" ca="1" si="124"/>
        <v>4.1666666666666666E-3</v>
      </c>
      <c r="AK74" s="211">
        <f t="shared" ca="1" si="124"/>
        <v>4.1666666666666666E-3</v>
      </c>
      <c r="AL74" s="211">
        <f t="shared" ca="1" si="124"/>
        <v>4.1666666666666666E-3</v>
      </c>
      <c r="AM74" s="211">
        <f t="shared" ca="1" si="124"/>
        <v>4.1666666666666666E-3</v>
      </c>
      <c r="AN74" s="211">
        <f t="shared" ca="1" si="124"/>
        <v>4.1666666666666666E-3</v>
      </c>
      <c r="AO74" s="211">
        <f t="shared" ca="1" si="124"/>
        <v>4.1666666666666666E-3</v>
      </c>
      <c r="AP74" s="211">
        <f t="shared" ca="1" si="125"/>
        <v>4.1666666666666666E-3</v>
      </c>
      <c r="AQ74" s="211">
        <f t="shared" ca="1" si="125"/>
        <v>4.1666666666666666E-3</v>
      </c>
      <c r="AR74" s="211">
        <f t="shared" ca="1" si="125"/>
        <v>3.3333333333333335E-3</v>
      </c>
      <c r="AS74" s="211">
        <f t="shared" ca="1" si="125"/>
        <v>3.3333333333333335E-3</v>
      </c>
      <c r="AT74" s="211">
        <f t="shared" ca="1" si="125"/>
        <v>3.3333333333333335E-3</v>
      </c>
      <c r="AU74" s="211">
        <f t="shared" ca="1" si="125"/>
        <v>3.3333333333333335E-3</v>
      </c>
      <c r="AV74" s="211">
        <f t="shared" ca="1" si="125"/>
        <v>3.3333333333333335E-3</v>
      </c>
      <c r="AW74" s="211">
        <f t="shared" ca="1" si="125"/>
        <v>3.3333333333333335E-3</v>
      </c>
      <c r="AX74" s="211">
        <f t="shared" ca="1" si="125"/>
        <v>3.3333333333333335E-3</v>
      </c>
      <c r="AY74" s="211">
        <f t="shared" ca="1" si="125"/>
        <v>3.3333333333333335E-3</v>
      </c>
      <c r="AZ74" s="211">
        <f t="shared" ca="1" si="126"/>
        <v>3.3333333333333335E-3</v>
      </c>
      <c r="BA74" s="211">
        <f t="shared" ca="1" si="126"/>
        <v>3.3333333333333335E-3</v>
      </c>
      <c r="BB74" s="211">
        <f t="shared" ca="1" si="126"/>
        <v>3.3333333333333335E-3</v>
      </c>
      <c r="BC74" s="211">
        <f t="shared" ca="1" si="126"/>
        <v>3.3333333333333335E-3</v>
      </c>
      <c r="BD74" s="211">
        <f t="shared" ca="1" si="126"/>
        <v>2.5000000000000001E-3</v>
      </c>
      <c r="BE74" s="211">
        <f t="shared" ca="1" si="126"/>
        <v>2.5000000000000001E-3</v>
      </c>
      <c r="BF74" s="211">
        <f t="shared" ca="1" si="126"/>
        <v>2.5000000000000001E-3</v>
      </c>
      <c r="BG74" s="211">
        <f t="shared" ca="1" si="126"/>
        <v>2.5000000000000001E-3</v>
      </c>
      <c r="BH74" s="211">
        <f t="shared" ca="1" si="126"/>
        <v>2.5000000000000001E-3</v>
      </c>
      <c r="BI74" s="211">
        <f t="shared" ca="1" si="126"/>
        <v>2.5000000000000001E-3</v>
      </c>
      <c r="BJ74" s="211">
        <f t="shared" ca="1" si="127"/>
        <v>2.5000000000000001E-3</v>
      </c>
      <c r="BK74" s="211">
        <f t="shared" ca="1" si="127"/>
        <v>2.5000000000000001E-3</v>
      </c>
      <c r="BL74" s="211">
        <f t="shared" ca="1" si="127"/>
        <v>2.5000000000000001E-3</v>
      </c>
      <c r="BM74" s="211">
        <f t="shared" ca="1" si="127"/>
        <v>2.5000000000000001E-3</v>
      </c>
      <c r="BN74" s="211">
        <f t="shared" ca="1" si="127"/>
        <v>2.5000000000000001E-3</v>
      </c>
      <c r="BO74" s="211">
        <f t="shared" ca="1" si="127"/>
        <v>2.5000000000000001E-3</v>
      </c>
      <c r="BP74" s="211">
        <f t="shared" ca="1" si="127"/>
        <v>2.5000000000000001E-3</v>
      </c>
      <c r="BQ74" s="211">
        <f t="shared" ca="1" si="127"/>
        <v>2.5000000000000001E-3</v>
      </c>
      <c r="BR74" s="211">
        <f t="shared" ca="1" si="127"/>
        <v>2.5000000000000001E-3</v>
      </c>
      <c r="BS74" s="211">
        <f t="shared" ca="1" si="127"/>
        <v>2.5000000000000001E-3</v>
      </c>
      <c r="BT74" s="211">
        <f t="shared" ca="1" si="128"/>
        <v>2.5000000000000001E-3</v>
      </c>
      <c r="BU74" s="211">
        <f t="shared" ca="1" si="128"/>
        <v>2.5000000000000001E-3</v>
      </c>
      <c r="BV74" s="211">
        <f t="shared" ca="1" si="128"/>
        <v>2.5000000000000001E-3</v>
      </c>
      <c r="BW74" s="211">
        <f t="shared" ca="1" si="128"/>
        <v>2.5000000000000001E-3</v>
      </c>
      <c r="BX74" s="211">
        <f t="shared" ca="1" si="128"/>
        <v>2.5000000000000001E-3</v>
      </c>
      <c r="BY74" s="211">
        <f t="shared" ca="1" si="128"/>
        <v>2.5000000000000001E-3</v>
      </c>
      <c r="BZ74" s="211">
        <f t="shared" ca="1" si="128"/>
        <v>2.5000000000000001E-3</v>
      </c>
      <c r="CA74" s="211">
        <f t="shared" ca="1" si="128"/>
        <v>2.5000000000000001E-3</v>
      </c>
      <c r="CB74" s="211">
        <f t="shared" ca="1" si="128"/>
        <v>2.5000000000000001E-3</v>
      </c>
      <c r="CC74" s="211">
        <f t="shared" ca="1" si="128"/>
        <v>2.5000000000000001E-3</v>
      </c>
      <c r="CD74" s="211">
        <f t="shared" ca="1" si="129"/>
        <v>2.5000000000000001E-3</v>
      </c>
      <c r="CE74" s="211">
        <f t="shared" ca="1" si="129"/>
        <v>2.5000000000000001E-3</v>
      </c>
      <c r="CF74" s="211">
        <f t="shared" ca="1" si="129"/>
        <v>2.5000000000000001E-3</v>
      </c>
      <c r="CG74" s="211">
        <f t="shared" ca="1" si="129"/>
        <v>2.5000000000000001E-3</v>
      </c>
      <c r="CH74" s="211">
        <f t="shared" ca="1" si="129"/>
        <v>2.5000000000000001E-3</v>
      </c>
      <c r="CI74" s="211">
        <f t="shared" ca="1" si="129"/>
        <v>2.5000000000000001E-3</v>
      </c>
      <c r="CJ74" s="211">
        <f t="shared" ca="1" si="129"/>
        <v>2.5000000000000001E-3</v>
      </c>
      <c r="CK74" s="211">
        <f t="shared" ca="1" si="129"/>
        <v>2.5000000000000001E-3</v>
      </c>
      <c r="CL74" s="211">
        <f t="shared" ca="1" si="129"/>
        <v>2.5000000000000001E-3</v>
      </c>
      <c r="CM74" s="211">
        <f t="shared" ca="1" si="129"/>
        <v>2.5000000000000001E-3</v>
      </c>
    </row>
    <row r="75" spans="2:91" s="210" customFormat="1" hidden="1" x14ac:dyDescent="0.2">
      <c r="B75" s="209" t="str">
        <f>Inputs!FH13</f>
        <v>SMM</v>
      </c>
      <c r="E75" s="211">
        <f ca="1">Settings!AD22</f>
        <v>6.0000000000000005E-2</v>
      </c>
      <c r="F75" s="211">
        <f ca="1">Settings!AE22</f>
        <v>0.05</v>
      </c>
      <c r="G75" s="211">
        <f ca="1">Settings!AF22</f>
        <v>0.04</v>
      </c>
      <c r="H75" s="211">
        <f ca="1">Settings!AG22</f>
        <v>0.04</v>
      </c>
      <c r="I75" s="211">
        <f ca="1">Settings!AH22</f>
        <v>0.04</v>
      </c>
      <c r="K75" s="211">
        <f t="shared" ca="1" si="122"/>
        <v>1.5000000000000001E-2</v>
      </c>
      <c r="L75" s="211">
        <f t="shared" ca="1" si="130"/>
        <v>1.5000000000000001E-2</v>
      </c>
      <c r="M75" s="211">
        <f t="shared" ca="1" si="130"/>
        <v>1.5000000000000001E-2</v>
      </c>
      <c r="N75" s="211">
        <f t="shared" ca="1" si="130"/>
        <v>1.5000000000000001E-2</v>
      </c>
      <c r="O75" s="211">
        <f t="shared" ca="1" si="130"/>
        <v>1.2500000000000001E-2</v>
      </c>
      <c r="P75" s="211">
        <f t="shared" ca="1" si="130"/>
        <v>1.2500000000000001E-2</v>
      </c>
      <c r="Q75" s="211">
        <f t="shared" ca="1" si="130"/>
        <v>1.2500000000000001E-2</v>
      </c>
      <c r="R75" s="211">
        <f t="shared" ca="1" si="130"/>
        <v>1.2500000000000001E-2</v>
      </c>
      <c r="S75" s="211">
        <f t="shared" ca="1" si="130"/>
        <v>0.01</v>
      </c>
      <c r="T75" s="211">
        <f t="shared" ca="1" si="130"/>
        <v>0.01</v>
      </c>
      <c r="U75" s="211">
        <f t="shared" ca="1" si="130"/>
        <v>0.01</v>
      </c>
      <c r="V75" s="211">
        <f t="shared" ca="1" si="131"/>
        <v>0.01</v>
      </c>
      <c r="W75" s="211">
        <f t="shared" ca="1" si="131"/>
        <v>0.01</v>
      </c>
      <c r="X75" s="211">
        <f t="shared" ca="1" si="131"/>
        <v>0.01</v>
      </c>
      <c r="Y75" s="211">
        <f t="shared" ca="1" si="131"/>
        <v>0.01</v>
      </c>
      <c r="Z75" s="211">
        <f t="shared" ca="1" si="131"/>
        <v>0.01</v>
      </c>
      <c r="AA75" s="211">
        <f t="shared" ca="1" si="131"/>
        <v>0.01</v>
      </c>
      <c r="AB75" s="211">
        <f t="shared" ca="1" si="131"/>
        <v>0.01</v>
      </c>
      <c r="AC75" s="211">
        <f t="shared" ca="1" si="131"/>
        <v>0.01</v>
      </c>
      <c r="AD75" s="211">
        <f t="shared" ca="1" si="131"/>
        <v>0.01</v>
      </c>
      <c r="AF75" s="211">
        <f t="shared" ca="1" si="124"/>
        <v>5.0000000000000001E-3</v>
      </c>
      <c r="AG75" s="211">
        <f t="shared" ca="1" si="124"/>
        <v>5.0000000000000001E-3</v>
      </c>
      <c r="AH75" s="211">
        <f t="shared" ca="1" si="124"/>
        <v>5.0000000000000001E-3</v>
      </c>
      <c r="AI75" s="211">
        <f t="shared" ca="1" si="124"/>
        <v>5.0000000000000001E-3</v>
      </c>
      <c r="AJ75" s="211">
        <f t="shared" ca="1" si="124"/>
        <v>5.0000000000000001E-3</v>
      </c>
      <c r="AK75" s="211">
        <f t="shared" ca="1" si="124"/>
        <v>5.0000000000000001E-3</v>
      </c>
      <c r="AL75" s="211">
        <f t="shared" ca="1" si="124"/>
        <v>5.0000000000000001E-3</v>
      </c>
      <c r="AM75" s="211">
        <f t="shared" ca="1" si="124"/>
        <v>5.0000000000000001E-3</v>
      </c>
      <c r="AN75" s="211">
        <f t="shared" ca="1" si="124"/>
        <v>5.0000000000000001E-3</v>
      </c>
      <c r="AO75" s="211">
        <f t="shared" ca="1" si="124"/>
        <v>5.0000000000000001E-3</v>
      </c>
      <c r="AP75" s="211">
        <f t="shared" ca="1" si="125"/>
        <v>5.0000000000000001E-3</v>
      </c>
      <c r="AQ75" s="211">
        <f t="shared" ca="1" si="125"/>
        <v>5.0000000000000001E-3</v>
      </c>
      <c r="AR75" s="211">
        <f t="shared" ca="1" si="125"/>
        <v>4.1666666666666666E-3</v>
      </c>
      <c r="AS75" s="211">
        <f t="shared" ca="1" si="125"/>
        <v>4.1666666666666666E-3</v>
      </c>
      <c r="AT75" s="211">
        <f t="shared" ca="1" si="125"/>
        <v>4.1666666666666666E-3</v>
      </c>
      <c r="AU75" s="211">
        <f t="shared" ca="1" si="125"/>
        <v>4.1666666666666666E-3</v>
      </c>
      <c r="AV75" s="211">
        <f t="shared" ca="1" si="125"/>
        <v>4.1666666666666666E-3</v>
      </c>
      <c r="AW75" s="211">
        <f t="shared" ca="1" si="125"/>
        <v>4.1666666666666666E-3</v>
      </c>
      <c r="AX75" s="211">
        <f t="shared" ca="1" si="125"/>
        <v>4.1666666666666666E-3</v>
      </c>
      <c r="AY75" s="211">
        <f t="shared" ca="1" si="125"/>
        <v>4.1666666666666666E-3</v>
      </c>
      <c r="AZ75" s="211">
        <f t="shared" ca="1" si="126"/>
        <v>4.1666666666666666E-3</v>
      </c>
      <c r="BA75" s="211">
        <f t="shared" ca="1" si="126"/>
        <v>4.1666666666666666E-3</v>
      </c>
      <c r="BB75" s="211">
        <f t="shared" ca="1" si="126"/>
        <v>4.1666666666666666E-3</v>
      </c>
      <c r="BC75" s="211">
        <f t="shared" ca="1" si="126"/>
        <v>4.1666666666666666E-3</v>
      </c>
      <c r="BD75" s="211">
        <f t="shared" ca="1" si="126"/>
        <v>3.3333333333333335E-3</v>
      </c>
      <c r="BE75" s="211">
        <f t="shared" ca="1" si="126"/>
        <v>3.3333333333333335E-3</v>
      </c>
      <c r="BF75" s="211">
        <f t="shared" ca="1" si="126"/>
        <v>3.3333333333333335E-3</v>
      </c>
      <c r="BG75" s="211">
        <f t="shared" ca="1" si="126"/>
        <v>3.3333333333333335E-3</v>
      </c>
      <c r="BH75" s="211">
        <f t="shared" ca="1" si="126"/>
        <v>3.3333333333333335E-3</v>
      </c>
      <c r="BI75" s="211">
        <f t="shared" ca="1" si="126"/>
        <v>3.3333333333333335E-3</v>
      </c>
      <c r="BJ75" s="211">
        <f t="shared" ca="1" si="127"/>
        <v>3.3333333333333335E-3</v>
      </c>
      <c r="BK75" s="211">
        <f t="shared" ca="1" si="127"/>
        <v>3.3333333333333335E-3</v>
      </c>
      <c r="BL75" s="211">
        <f t="shared" ca="1" si="127"/>
        <v>3.3333333333333335E-3</v>
      </c>
      <c r="BM75" s="211">
        <f t="shared" ca="1" si="127"/>
        <v>3.3333333333333335E-3</v>
      </c>
      <c r="BN75" s="211">
        <f t="shared" ca="1" si="127"/>
        <v>3.3333333333333335E-3</v>
      </c>
      <c r="BO75" s="211">
        <f t="shared" ca="1" si="127"/>
        <v>3.3333333333333335E-3</v>
      </c>
      <c r="BP75" s="211">
        <f t="shared" ca="1" si="127"/>
        <v>3.3333333333333335E-3</v>
      </c>
      <c r="BQ75" s="211">
        <f t="shared" ca="1" si="127"/>
        <v>3.3333333333333335E-3</v>
      </c>
      <c r="BR75" s="211">
        <f t="shared" ca="1" si="127"/>
        <v>3.3333333333333335E-3</v>
      </c>
      <c r="BS75" s="211">
        <f t="shared" ca="1" si="127"/>
        <v>3.3333333333333335E-3</v>
      </c>
      <c r="BT75" s="211">
        <f t="shared" ca="1" si="128"/>
        <v>3.3333333333333335E-3</v>
      </c>
      <c r="BU75" s="211">
        <f t="shared" ca="1" si="128"/>
        <v>3.3333333333333335E-3</v>
      </c>
      <c r="BV75" s="211">
        <f t="shared" ca="1" si="128"/>
        <v>3.3333333333333335E-3</v>
      </c>
      <c r="BW75" s="211">
        <f t="shared" ca="1" si="128"/>
        <v>3.3333333333333335E-3</v>
      </c>
      <c r="BX75" s="211">
        <f t="shared" ca="1" si="128"/>
        <v>3.3333333333333335E-3</v>
      </c>
      <c r="BY75" s="211">
        <f t="shared" ca="1" si="128"/>
        <v>3.3333333333333335E-3</v>
      </c>
      <c r="BZ75" s="211">
        <f t="shared" ca="1" si="128"/>
        <v>3.3333333333333335E-3</v>
      </c>
      <c r="CA75" s="211">
        <f t="shared" ca="1" si="128"/>
        <v>3.3333333333333335E-3</v>
      </c>
      <c r="CB75" s="211">
        <f t="shared" ca="1" si="128"/>
        <v>3.3333333333333335E-3</v>
      </c>
      <c r="CC75" s="211">
        <f t="shared" ca="1" si="128"/>
        <v>3.3333333333333335E-3</v>
      </c>
      <c r="CD75" s="211">
        <f t="shared" ca="1" si="129"/>
        <v>3.3333333333333335E-3</v>
      </c>
      <c r="CE75" s="211">
        <f t="shared" ca="1" si="129"/>
        <v>3.3333333333333335E-3</v>
      </c>
      <c r="CF75" s="211">
        <f t="shared" ca="1" si="129"/>
        <v>3.3333333333333335E-3</v>
      </c>
      <c r="CG75" s="211">
        <f t="shared" ca="1" si="129"/>
        <v>3.3333333333333335E-3</v>
      </c>
      <c r="CH75" s="211">
        <f t="shared" ca="1" si="129"/>
        <v>3.3333333333333335E-3</v>
      </c>
      <c r="CI75" s="211">
        <f t="shared" ca="1" si="129"/>
        <v>3.3333333333333335E-3</v>
      </c>
      <c r="CJ75" s="211">
        <f t="shared" ca="1" si="129"/>
        <v>3.3333333333333335E-3</v>
      </c>
      <c r="CK75" s="211">
        <f t="shared" ca="1" si="129"/>
        <v>3.3333333333333335E-3</v>
      </c>
      <c r="CL75" s="211">
        <f t="shared" ca="1" si="129"/>
        <v>3.3333333333333335E-3</v>
      </c>
      <c r="CM75" s="211">
        <f t="shared" ca="1" si="129"/>
        <v>3.3333333333333335E-3</v>
      </c>
    </row>
    <row r="76" spans="2:91" s="210" customFormat="1" hidden="1" x14ac:dyDescent="0.2">
      <c r="B76" s="209">
        <f>Inputs!FH14</f>
        <v>0</v>
      </c>
      <c r="E76" s="211">
        <f ca="1">Settings!AD26</f>
        <v>6.0000000000000005E-2</v>
      </c>
      <c r="F76" s="211">
        <f ca="1">Settings!AE26</f>
        <v>0.05</v>
      </c>
      <c r="G76" s="211">
        <f ca="1">Settings!AF26</f>
        <v>0.04</v>
      </c>
      <c r="H76" s="211">
        <f ca="1">Settings!AG26</f>
        <v>0.04</v>
      </c>
      <c r="I76" s="211">
        <f ca="1">Settings!AH26</f>
        <v>0.04</v>
      </c>
      <c r="K76" s="211">
        <f t="shared" ca="1" si="122"/>
        <v>1.5000000000000001E-2</v>
      </c>
      <c r="L76" s="211">
        <f t="shared" ca="1" si="130"/>
        <v>1.5000000000000001E-2</v>
      </c>
      <c r="M76" s="211">
        <f t="shared" ca="1" si="130"/>
        <v>1.5000000000000001E-2</v>
      </c>
      <c r="N76" s="211">
        <f t="shared" ca="1" si="130"/>
        <v>1.5000000000000001E-2</v>
      </c>
      <c r="O76" s="211">
        <f t="shared" ca="1" si="130"/>
        <v>1.2500000000000001E-2</v>
      </c>
      <c r="P76" s="211">
        <f t="shared" ca="1" si="130"/>
        <v>1.2500000000000001E-2</v>
      </c>
      <c r="Q76" s="211">
        <f t="shared" ca="1" si="130"/>
        <v>1.2500000000000001E-2</v>
      </c>
      <c r="R76" s="211">
        <f t="shared" ca="1" si="130"/>
        <v>1.2500000000000001E-2</v>
      </c>
      <c r="S76" s="211">
        <f t="shared" ca="1" si="130"/>
        <v>0.01</v>
      </c>
      <c r="T76" s="211">
        <f t="shared" ca="1" si="130"/>
        <v>0.01</v>
      </c>
      <c r="U76" s="211">
        <f t="shared" ca="1" si="130"/>
        <v>0.01</v>
      </c>
      <c r="V76" s="211">
        <f t="shared" ca="1" si="131"/>
        <v>0.01</v>
      </c>
      <c r="W76" s="211">
        <f t="shared" ca="1" si="131"/>
        <v>0.01</v>
      </c>
      <c r="X76" s="211">
        <f t="shared" ca="1" si="131"/>
        <v>0.01</v>
      </c>
      <c r="Y76" s="211">
        <f t="shared" ca="1" si="131"/>
        <v>0.01</v>
      </c>
      <c r="Z76" s="211">
        <f t="shared" ca="1" si="131"/>
        <v>0.01</v>
      </c>
      <c r="AA76" s="211">
        <f t="shared" ca="1" si="131"/>
        <v>0.01</v>
      </c>
      <c r="AB76" s="211">
        <f t="shared" ca="1" si="131"/>
        <v>0.01</v>
      </c>
      <c r="AC76" s="211">
        <f t="shared" ca="1" si="131"/>
        <v>0.01</v>
      </c>
      <c r="AD76" s="211">
        <f t="shared" ca="1" si="131"/>
        <v>0.01</v>
      </c>
      <c r="AF76" s="211">
        <f t="shared" ca="1" si="124"/>
        <v>5.0000000000000001E-3</v>
      </c>
      <c r="AG76" s="211">
        <f t="shared" ca="1" si="124"/>
        <v>5.0000000000000001E-3</v>
      </c>
      <c r="AH76" s="211">
        <f t="shared" ca="1" si="124"/>
        <v>5.0000000000000001E-3</v>
      </c>
      <c r="AI76" s="211">
        <f t="shared" ca="1" si="124"/>
        <v>5.0000000000000001E-3</v>
      </c>
      <c r="AJ76" s="211">
        <f t="shared" ca="1" si="124"/>
        <v>5.0000000000000001E-3</v>
      </c>
      <c r="AK76" s="211">
        <f t="shared" ca="1" si="124"/>
        <v>5.0000000000000001E-3</v>
      </c>
      <c r="AL76" s="211">
        <f t="shared" ca="1" si="124"/>
        <v>5.0000000000000001E-3</v>
      </c>
      <c r="AM76" s="211">
        <f t="shared" ca="1" si="124"/>
        <v>5.0000000000000001E-3</v>
      </c>
      <c r="AN76" s="211">
        <f t="shared" ca="1" si="124"/>
        <v>5.0000000000000001E-3</v>
      </c>
      <c r="AO76" s="211">
        <f t="shared" ca="1" si="124"/>
        <v>5.0000000000000001E-3</v>
      </c>
      <c r="AP76" s="211">
        <f t="shared" ca="1" si="125"/>
        <v>5.0000000000000001E-3</v>
      </c>
      <c r="AQ76" s="211">
        <f t="shared" ca="1" si="125"/>
        <v>5.0000000000000001E-3</v>
      </c>
      <c r="AR76" s="211">
        <f t="shared" ca="1" si="125"/>
        <v>4.1666666666666666E-3</v>
      </c>
      <c r="AS76" s="211">
        <f t="shared" ca="1" si="125"/>
        <v>4.1666666666666666E-3</v>
      </c>
      <c r="AT76" s="211">
        <f t="shared" ca="1" si="125"/>
        <v>4.1666666666666666E-3</v>
      </c>
      <c r="AU76" s="211">
        <f t="shared" ca="1" si="125"/>
        <v>4.1666666666666666E-3</v>
      </c>
      <c r="AV76" s="211">
        <f t="shared" ca="1" si="125"/>
        <v>4.1666666666666666E-3</v>
      </c>
      <c r="AW76" s="211">
        <f t="shared" ca="1" si="125"/>
        <v>4.1666666666666666E-3</v>
      </c>
      <c r="AX76" s="211">
        <f t="shared" ca="1" si="125"/>
        <v>4.1666666666666666E-3</v>
      </c>
      <c r="AY76" s="211">
        <f t="shared" ca="1" si="125"/>
        <v>4.1666666666666666E-3</v>
      </c>
      <c r="AZ76" s="211">
        <f t="shared" ca="1" si="126"/>
        <v>4.1666666666666666E-3</v>
      </c>
      <c r="BA76" s="211">
        <f t="shared" ca="1" si="126"/>
        <v>4.1666666666666666E-3</v>
      </c>
      <c r="BB76" s="211">
        <f t="shared" ca="1" si="126"/>
        <v>4.1666666666666666E-3</v>
      </c>
      <c r="BC76" s="211">
        <f t="shared" ca="1" si="126"/>
        <v>4.1666666666666666E-3</v>
      </c>
      <c r="BD76" s="211">
        <f t="shared" ca="1" si="126"/>
        <v>3.3333333333333335E-3</v>
      </c>
      <c r="BE76" s="211">
        <f t="shared" ca="1" si="126"/>
        <v>3.3333333333333335E-3</v>
      </c>
      <c r="BF76" s="211">
        <f t="shared" ca="1" si="126"/>
        <v>3.3333333333333335E-3</v>
      </c>
      <c r="BG76" s="211">
        <f t="shared" ca="1" si="126"/>
        <v>3.3333333333333335E-3</v>
      </c>
      <c r="BH76" s="211">
        <f t="shared" ca="1" si="126"/>
        <v>3.3333333333333335E-3</v>
      </c>
      <c r="BI76" s="211">
        <f t="shared" ca="1" si="126"/>
        <v>3.3333333333333335E-3</v>
      </c>
      <c r="BJ76" s="211">
        <f t="shared" ca="1" si="127"/>
        <v>3.3333333333333335E-3</v>
      </c>
      <c r="BK76" s="211">
        <f t="shared" ca="1" si="127"/>
        <v>3.3333333333333335E-3</v>
      </c>
      <c r="BL76" s="211">
        <f t="shared" ca="1" si="127"/>
        <v>3.3333333333333335E-3</v>
      </c>
      <c r="BM76" s="211">
        <f t="shared" ca="1" si="127"/>
        <v>3.3333333333333335E-3</v>
      </c>
      <c r="BN76" s="211">
        <f t="shared" ca="1" si="127"/>
        <v>3.3333333333333335E-3</v>
      </c>
      <c r="BO76" s="211">
        <f t="shared" ca="1" si="127"/>
        <v>3.3333333333333335E-3</v>
      </c>
      <c r="BP76" s="211">
        <f t="shared" ca="1" si="127"/>
        <v>3.3333333333333335E-3</v>
      </c>
      <c r="BQ76" s="211">
        <f t="shared" ca="1" si="127"/>
        <v>3.3333333333333335E-3</v>
      </c>
      <c r="BR76" s="211">
        <f t="shared" ca="1" si="127"/>
        <v>3.3333333333333335E-3</v>
      </c>
      <c r="BS76" s="211">
        <f t="shared" ca="1" si="127"/>
        <v>3.3333333333333335E-3</v>
      </c>
      <c r="BT76" s="211">
        <f t="shared" ca="1" si="128"/>
        <v>3.3333333333333335E-3</v>
      </c>
      <c r="BU76" s="211">
        <f t="shared" ca="1" si="128"/>
        <v>3.3333333333333335E-3</v>
      </c>
      <c r="BV76" s="211">
        <f t="shared" ca="1" si="128"/>
        <v>3.3333333333333335E-3</v>
      </c>
      <c r="BW76" s="211">
        <f t="shared" ca="1" si="128"/>
        <v>3.3333333333333335E-3</v>
      </c>
      <c r="BX76" s="211">
        <f t="shared" ca="1" si="128"/>
        <v>3.3333333333333335E-3</v>
      </c>
      <c r="BY76" s="211">
        <f t="shared" ca="1" si="128"/>
        <v>3.3333333333333335E-3</v>
      </c>
      <c r="BZ76" s="211">
        <f t="shared" ca="1" si="128"/>
        <v>3.3333333333333335E-3</v>
      </c>
      <c r="CA76" s="211">
        <f t="shared" ca="1" si="128"/>
        <v>3.3333333333333335E-3</v>
      </c>
      <c r="CB76" s="211">
        <f t="shared" ca="1" si="128"/>
        <v>3.3333333333333335E-3</v>
      </c>
      <c r="CC76" s="211">
        <f t="shared" ca="1" si="128"/>
        <v>3.3333333333333335E-3</v>
      </c>
      <c r="CD76" s="211">
        <f t="shared" ca="1" si="129"/>
        <v>3.3333333333333335E-3</v>
      </c>
      <c r="CE76" s="211">
        <f t="shared" ca="1" si="129"/>
        <v>3.3333333333333335E-3</v>
      </c>
      <c r="CF76" s="211">
        <f t="shared" ca="1" si="129"/>
        <v>3.3333333333333335E-3</v>
      </c>
      <c r="CG76" s="211">
        <f t="shared" ca="1" si="129"/>
        <v>3.3333333333333335E-3</v>
      </c>
      <c r="CH76" s="211">
        <f t="shared" ca="1" si="129"/>
        <v>3.3333333333333335E-3</v>
      </c>
      <c r="CI76" s="211">
        <f t="shared" ca="1" si="129"/>
        <v>3.3333333333333335E-3</v>
      </c>
      <c r="CJ76" s="211">
        <f t="shared" ca="1" si="129"/>
        <v>3.3333333333333335E-3</v>
      </c>
      <c r="CK76" s="211">
        <f t="shared" ca="1" si="129"/>
        <v>3.3333333333333335E-3</v>
      </c>
      <c r="CL76" s="211">
        <f t="shared" ca="1" si="129"/>
        <v>3.3333333333333335E-3</v>
      </c>
      <c r="CM76" s="211">
        <f t="shared" ca="1" si="129"/>
        <v>3.3333333333333335E-3</v>
      </c>
    </row>
    <row r="77" spans="2:91" s="210" customFormat="1" hidden="1" x14ac:dyDescent="0.2">
      <c r="B77" s="209">
        <f>Inputs!FH15</f>
        <v>0</v>
      </c>
      <c r="E77" s="211">
        <f ca="1">Settings!AD30</f>
        <v>0.05</v>
      </c>
      <c r="F77" s="211">
        <f ca="1">Settings!AE30</f>
        <v>0.04</v>
      </c>
      <c r="G77" s="211">
        <f ca="1">Settings!AF30</f>
        <v>0.03</v>
      </c>
      <c r="H77" s="211">
        <f ca="1">Settings!AG30</f>
        <v>0.03</v>
      </c>
      <c r="I77" s="211">
        <f ca="1">Settings!AH30</f>
        <v>0.03</v>
      </c>
      <c r="K77" s="211">
        <f t="shared" ca="1" si="122"/>
        <v>1.2500000000000001E-2</v>
      </c>
      <c r="L77" s="211">
        <f t="shared" ca="1" si="130"/>
        <v>1.2500000000000001E-2</v>
      </c>
      <c r="M77" s="211">
        <f t="shared" ca="1" si="130"/>
        <v>1.2500000000000001E-2</v>
      </c>
      <c r="N77" s="211">
        <f t="shared" ca="1" si="130"/>
        <v>1.2500000000000001E-2</v>
      </c>
      <c r="O77" s="211">
        <f t="shared" ca="1" si="130"/>
        <v>0.01</v>
      </c>
      <c r="P77" s="211">
        <f t="shared" ca="1" si="130"/>
        <v>0.01</v>
      </c>
      <c r="Q77" s="211">
        <f t="shared" ca="1" si="130"/>
        <v>0.01</v>
      </c>
      <c r="R77" s="211">
        <f t="shared" ca="1" si="130"/>
        <v>0.01</v>
      </c>
      <c r="S77" s="211">
        <f t="shared" ca="1" si="130"/>
        <v>7.4999999999999997E-3</v>
      </c>
      <c r="T77" s="211">
        <f t="shared" ca="1" si="130"/>
        <v>7.4999999999999997E-3</v>
      </c>
      <c r="U77" s="211">
        <f t="shared" ca="1" si="130"/>
        <v>7.4999999999999997E-3</v>
      </c>
      <c r="V77" s="211">
        <f t="shared" ca="1" si="131"/>
        <v>7.4999999999999997E-3</v>
      </c>
      <c r="W77" s="211">
        <f t="shared" ca="1" si="131"/>
        <v>7.4999999999999997E-3</v>
      </c>
      <c r="X77" s="211">
        <f t="shared" ca="1" si="131"/>
        <v>7.4999999999999997E-3</v>
      </c>
      <c r="Y77" s="211">
        <f t="shared" ca="1" si="131"/>
        <v>7.4999999999999997E-3</v>
      </c>
      <c r="Z77" s="211">
        <f t="shared" ca="1" si="131"/>
        <v>7.4999999999999997E-3</v>
      </c>
      <c r="AA77" s="211">
        <f t="shared" ca="1" si="131"/>
        <v>7.4999999999999997E-3</v>
      </c>
      <c r="AB77" s="211">
        <f t="shared" ca="1" si="131"/>
        <v>7.4999999999999997E-3</v>
      </c>
      <c r="AC77" s="211">
        <f t="shared" ca="1" si="131"/>
        <v>7.4999999999999997E-3</v>
      </c>
      <c r="AD77" s="211">
        <f t="shared" ca="1" si="131"/>
        <v>7.4999999999999997E-3</v>
      </c>
      <c r="AF77" s="211">
        <f t="shared" ca="1" si="124"/>
        <v>4.1666666666666666E-3</v>
      </c>
      <c r="AG77" s="211">
        <f t="shared" ca="1" si="124"/>
        <v>4.1666666666666666E-3</v>
      </c>
      <c r="AH77" s="211">
        <f t="shared" ca="1" si="124"/>
        <v>4.1666666666666666E-3</v>
      </c>
      <c r="AI77" s="211">
        <f t="shared" ca="1" si="124"/>
        <v>4.1666666666666666E-3</v>
      </c>
      <c r="AJ77" s="211">
        <f t="shared" ca="1" si="124"/>
        <v>4.1666666666666666E-3</v>
      </c>
      <c r="AK77" s="211">
        <f t="shared" ca="1" si="124"/>
        <v>4.1666666666666666E-3</v>
      </c>
      <c r="AL77" s="211">
        <f t="shared" ca="1" si="124"/>
        <v>4.1666666666666666E-3</v>
      </c>
      <c r="AM77" s="211">
        <f t="shared" ca="1" si="124"/>
        <v>4.1666666666666666E-3</v>
      </c>
      <c r="AN77" s="211">
        <f t="shared" ca="1" si="124"/>
        <v>4.1666666666666666E-3</v>
      </c>
      <c r="AO77" s="211">
        <f t="shared" ca="1" si="124"/>
        <v>4.1666666666666666E-3</v>
      </c>
      <c r="AP77" s="211">
        <f t="shared" ca="1" si="125"/>
        <v>4.1666666666666666E-3</v>
      </c>
      <c r="AQ77" s="211">
        <f t="shared" ca="1" si="125"/>
        <v>4.1666666666666666E-3</v>
      </c>
      <c r="AR77" s="211">
        <f t="shared" ca="1" si="125"/>
        <v>3.3333333333333335E-3</v>
      </c>
      <c r="AS77" s="211">
        <f t="shared" ca="1" si="125"/>
        <v>3.3333333333333335E-3</v>
      </c>
      <c r="AT77" s="211">
        <f t="shared" ca="1" si="125"/>
        <v>3.3333333333333335E-3</v>
      </c>
      <c r="AU77" s="211">
        <f t="shared" ca="1" si="125"/>
        <v>3.3333333333333335E-3</v>
      </c>
      <c r="AV77" s="211">
        <f t="shared" ca="1" si="125"/>
        <v>3.3333333333333335E-3</v>
      </c>
      <c r="AW77" s="211">
        <f t="shared" ca="1" si="125"/>
        <v>3.3333333333333335E-3</v>
      </c>
      <c r="AX77" s="211">
        <f t="shared" ca="1" si="125"/>
        <v>3.3333333333333335E-3</v>
      </c>
      <c r="AY77" s="211">
        <f t="shared" ca="1" si="125"/>
        <v>3.3333333333333335E-3</v>
      </c>
      <c r="AZ77" s="211">
        <f t="shared" ca="1" si="126"/>
        <v>3.3333333333333335E-3</v>
      </c>
      <c r="BA77" s="211">
        <f t="shared" ca="1" si="126"/>
        <v>3.3333333333333335E-3</v>
      </c>
      <c r="BB77" s="211">
        <f t="shared" ca="1" si="126"/>
        <v>3.3333333333333335E-3</v>
      </c>
      <c r="BC77" s="211">
        <f t="shared" ca="1" si="126"/>
        <v>3.3333333333333335E-3</v>
      </c>
      <c r="BD77" s="211">
        <f t="shared" ca="1" si="126"/>
        <v>2.5000000000000001E-3</v>
      </c>
      <c r="BE77" s="211">
        <f t="shared" ca="1" si="126"/>
        <v>2.5000000000000001E-3</v>
      </c>
      <c r="BF77" s="211">
        <f t="shared" ca="1" si="126"/>
        <v>2.5000000000000001E-3</v>
      </c>
      <c r="BG77" s="211">
        <f t="shared" ca="1" si="126"/>
        <v>2.5000000000000001E-3</v>
      </c>
      <c r="BH77" s="211">
        <f t="shared" ca="1" si="126"/>
        <v>2.5000000000000001E-3</v>
      </c>
      <c r="BI77" s="211">
        <f t="shared" ca="1" si="126"/>
        <v>2.5000000000000001E-3</v>
      </c>
      <c r="BJ77" s="211">
        <f t="shared" ca="1" si="127"/>
        <v>2.5000000000000001E-3</v>
      </c>
      <c r="BK77" s="211">
        <f t="shared" ca="1" si="127"/>
        <v>2.5000000000000001E-3</v>
      </c>
      <c r="BL77" s="211">
        <f t="shared" ca="1" si="127"/>
        <v>2.5000000000000001E-3</v>
      </c>
      <c r="BM77" s="211">
        <f t="shared" ca="1" si="127"/>
        <v>2.5000000000000001E-3</v>
      </c>
      <c r="BN77" s="211">
        <f t="shared" ca="1" si="127"/>
        <v>2.5000000000000001E-3</v>
      </c>
      <c r="BO77" s="211">
        <f t="shared" ca="1" si="127"/>
        <v>2.5000000000000001E-3</v>
      </c>
      <c r="BP77" s="211">
        <f t="shared" ca="1" si="127"/>
        <v>2.5000000000000001E-3</v>
      </c>
      <c r="BQ77" s="211">
        <f t="shared" ca="1" si="127"/>
        <v>2.5000000000000001E-3</v>
      </c>
      <c r="BR77" s="211">
        <f t="shared" ca="1" si="127"/>
        <v>2.5000000000000001E-3</v>
      </c>
      <c r="BS77" s="211">
        <f t="shared" ca="1" si="127"/>
        <v>2.5000000000000001E-3</v>
      </c>
      <c r="BT77" s="211">
        <f t="shared" ca="1" si="128"/>
        <v>2.5000000000000001E-3</v>
      </c>
      <c r="BU77" s="211">
        <f t="shared" ca="1" si="128"/>
        <v>2.5000000000000001E-3</v>
      </c>
      <c r="BV77" s="211">
        <f t="shared" ca="1" si="128"/>
        <v>2.5000000000000001E-3</v>
      </c>
      <c r="BW77" s="211">
        <f t="shared" ca="1" si="128"/>
        <v>2.5000000000000001E-3</v>
      </c>
      <c r="BX77" s="211">
        <f t="shared" ca="1" si="128"/>
        <v>2.5000000000000001E-3</v>
      </c>
      <c r="BY77" s="211">
        <f t="shared" ca="1" si="128"/>
        <v>2.5000000000000001E-3</v>
      </c>
      <c r="BZ77" s="211">
        <f t="shared" ca="1" si="128"/>
        <v>2.5000000000000001E-3</v>
      </c>
      <c r="CA77" s="211">
        <f t="shared" ca="1" si="128"/>
        <v>2.5000000000000001E-3</v>
      </c>
      <c r="CB77" s="211">
        <f t="shared" ca="1" si="128"/>
        <v>2.5000000000000001E-3</v>
      </c>
      <c r="CC77" s="211">
        <f t="shared" ca="1" si="128"/>
        <v>2.5000000000000001E-3</v>
      </c>
      <c r="CD77" s="211">
        <f t="shared" ca="1" si="129"/>
        <v>2.5000000000000001E-3</v>
      </c>
      <c r="CE77" s="211">
        <f t="shared" ca="1" si="129"/>
        <v>2.5000000000000001E-3</v>
      </c>
      <c r="CF77" s="211">
        <f t="shared" ca="1" si="129"/>
        <v>2.5000000000000001E-3</v>
      </c>
      <c r="CG77" s="211">
        <f t="shared" ca="1" si="129"/>
        <v>2.5000000000000001E-3</v>
      </c>
      <c r="CH77" s="211">
        <f t="shared" ca="1" si="129"/>
        <v>2.5000000000000001E-3</v>
      </c>
      <c r="CI77" s="211">
        <f t="shared" ca="1" si="129"/>
        <v>2.5000000000000001E-3</v>
      </c>
      <c r="CJ77" s="211">
        <f t="shared" ca="1" si="129"/>
        <v>2.5000000000000001E-3</v>
      </c>
      <c r="CK77" s="211">
        <f t="shared" ca="1" si="129"/>
        <v>2.5000000000000001E-3</v>
      </c>
      <c r="CL77" s="211">
        <f t="shared" ca="1" si="129"/>
        <v>2.5000000000000001E-3</v>
      </c>
      <c r="CM77" s="211">
        <f t="shared" ca="1" si="129"/>
        <v>2.5000000000000001E-3</v>
      </c>
    </row>
    <row r="78" spans="2:91" s="210" customFormat="1" hidden="1" x14ac:dyDescent="0.2">
      <c r="B78" s="209">
        <f>Inputs!FH16</f>
        <v>0</v>
      </c>
      <c r="E78" s="211">
        <f ca="1">Settings!AD34</f>
        <v>6.0000000000000005E-2</v>
      </c>
      <c r="F78" s="211">
        <f ca="1">Settings!AE34</f>
        <v>0.05</v>
      </c>
      <c r="G78" s="211">
        <f ca="1">Settings!AF34</f>
        <v>0.04</v>
      </c>
      <c r="H78" s="211">
        <f ca="1">Settings!AG34</f>
        <v>0.04</v>
      </c>
      <c r="I78" s="211">
        <f ca="1">Settings!AH34</f>
        <v>0.04</v>
      </c>
      <c r="K78" s="211">
        <f t="shared" ca="1" si="122"/>
        <v>1.5000000000000001E-2</v>
      </c>
      <c r="L78" s="211">
        <f t="shared" ca="1" si="130"/>
        <v>1.5000000000000001E-2</v>
      </c>
      <c r="M78" s="211">
        <f t="shared" ca="1" si="130"/>
        <v>1.5000000000000001E-2</v>
      </c>
      <c r="N78" s="211">
        <f t="shared" ca="1" si="130"/>
        <v>1.5000000000000001E-2</v>
      </c>
      <c r="O78" s="211">
        <f t="shared" ca="1" si="130"/>
        <v>1.2500000000000001E-2</v>
      </c>
      <c r="P78" s="211">
        <f t="shared" ca="1" si="130"/>
        <v>1.2500000000000001E-2</v>
      </c>
      <c r="Q78" s="211">
        <f t="shared" ca="1" si="130"/>
        <v>1.2500000000000001E-2</v>
      </c>
      <c r="R78" s="211">
        <f t="shared" ca="1" si="130"/>
        <v>1.2500000000000001E-2</v>
      </c>
      <c r="S78" s="211">
        <f t="shared" ca="1" si="130"/>
        <v>0.01</v>
      </c>
      <c r="T78" s="211">
        <f t="shared" ca="1" si="130"/>
        <v>0.01</v>
      </c>
      <c r="U78" s="211">
        <f t="shared" ca="1" si="130"/>
        <v>0.01</v>
      </c>
      <c r="V78" s="211">
        <f t="shared" ca="1" si="131"/>
        <v>0.01</v>
      </c>
      <c r="W78" s="211">
        <f t="shared" ca="1" si="131"/>
        <v>0.01</v>
      </c>
      <c r="X78" s="211">
        <f t="shared" ca="1" si="131"/>
        <v>0.01</v>
      </c>
      <c r="Y78" s="211">
        <f t="shared" ca="1" si="131"/>
        <v>0.01</v>
      </c>
      <c r="Z78" s="211">
        <f t="shared" ca="1" si="131"/>
        <v>0.01</v>
      </c>
      <c r="AA78" s="211">
        <f t="shared" ca="1" si="131"/>
        <v>0.01</v>
      </c>
      <c r="AB78" s="211">
        <f t="shared" ca="1" si="131"/>
        <v>0.01</v>
      </c>
      <c r="AC78" s="211">
        <f t="shared" ca="1" si="131"/>
        <v>0.01</v>
      </c>
      <c r="AD78" s="211">
        <f t="shared" ca="1" si="131"/>
        <v>0.01</v>
      </c>
      <c r="AF78" s="211">
        <f t="shared" ca="1" si="124"/>
        <v>5.0000000000000001E-3</v>
      </c>
      <c r="AG78" s="211">
        <f t="shared" ca="1" si="124"/>
        <v>5.0000000000000001E-3</v>
      </c>
      <c r="AH78" s="211">
        <f t="shared" ca="1" si="124"/>
        <v>5.0000000000000001E-3</v>
      </c>
      <c r="AI78" s="211">
        <f t="shared" ca="1" si="124"/>
        <v>5.0000000000000001E-3</v>
      </c>
      <c r="AJ78" s="211">
        <f t="shared" ca="1" si="124"/>
        <v>5.0000000000000001E-3</v>
      </c>
      <c r="AK78" s="211">
        <f t="shared" ca="1" si="124"/>
        <v>5.0000000000000001E-3</v>
      </c>
      <c r="AL78" s="211">
        <f t="shared" ca="1" si="124"/>
        <v>5.0000000000000001E-3</v>
      </c>
      <c r="AM78" s="211">
        <f t="shared" ca="1" si="124"/>
        <v>5.0000000000000001E-3</v>
      </c>
      <c r="AN78" s="211">
        <f t="shared" ca="1" si="124"/>
        <v>5.0000000000000001E-3</v>
      </c>
      <c r="AO78" s="211">
        <f t="shared" ca="1" si="124"/>
        <v>5.0000000000000001E-3</v>
      </c>
      <c r="AP78" s="211">
        <f t="shared" ca="1" si="125"/>
        <v>5.0000000000000001E-3</v>
      </c>
      <c r="AQ78" s="211">
        <f t="shared" ca="1" si="125"/>
        <v>5.0000000000000001E-3</v>
      </c>
      <c r="AR78" s="211">
        <f t="shared" ca="1" si="125"/>
        <v>4.1666666666666666E-3</v>
      </c>
      <c r="AS78" s="211">
        <f t="shared" ca="1" si="125"/>
        <v>4.1666666666666666E-3</v>
      </c>
      <c r="AT78" s="211">
        <f t="shared" ca="1" si="125"/>
        <v>4.1666666666666666E-3</v>
      </c>
      <c r="AU78" s="211">
        <f t="shared" ca="1" si="125"/>
        <v>4.1666666666666666E-3</v>
      </c>
      <c r="AV78" s="211">
        <f t="shared" ca="1" si="125"/>
        <v>4.1666666666666666E-3</v>
      </c>
      <c r="AW78" s="211">
        <f t="shared" ca="1" si="125"/>
        <v>4.1666666666666666E-3</v>
      </c>
      <c r="AX78" s="211">
        <f t="shared" ca="1" si="125"/>
        <v>4.1666666666666666E-3</v>
      </c>
      <c r="AY78" s="211">
        <f t="shared" ca="1" si="125"/>
        <v>4.1666666666666666E-3</v>
      </c>
      <c r="AZ78" s="211">
        <f t="shared" ca="1" si="126"/>
        <v>4.1666666666666666E-3</v>
      </c>
      <c r="BA78" s="211">
        <f t="shared" ca="1" si="126"/>
        <v>4.1666666666666666E-3</v>
      </c>
      <c r="BB78" s="211">
        <f t="shared" ca="1" si="126"/>
        <v>4.1666666666666666E-3</v>
      </c>
      <c r="BC78" s="211">
        <f t="shared" ca="1" si="126"/>
        <v>4.1666666666666666E-3</v>
      </c>
      <c r="BD78" s="211">
        <f t="shared" ca="1" si="126"/>
        <v>3.3333333333333335E-3</v>
      </c>
      <c r="BE78" s="211">
        <f t="shared" ca="1" si="126"/>
        <v>3.3333333333333335E-3</v>
      </c>
      <c r="BF78" s="211">
        <f t="shared" ca="1" si="126"/>
        <v>3.3333333333333335E-3</v>
      </c>
      <c r="BG78" s="211">
        <f t="shared" ca="1" si="126"/>
        <v>3.3333333333333335E-3</v>
      </c>
      <c r="BH78" s="211">
        <f t="shared" ca="1" si="126"/>
        <v>3.3333333333333335E-3</v>
      </c>
      <c r="BI78" s="211">
        <f t="shared" ca="1" si="126"/>
        <v>3.3333333333333335E-3</v>
      </c>
      <c r="BJ78" s="211">
        <f t="shared" ca="1" si="127"/>
        <v>3.3333333333333335E-3</v>
      </c>
      <c r="BK78" s="211">
        <f t="shared" ca="1" si="127"/>
        <v>3.3333333333333335E-3</v>
      </c>
      <c r="BL78" s="211">
        <f t="shared" ca="1" si="127"/>
        <v>3.3333333333333335E-3</v>
      </c>
      <c r="BM78" s="211">
        <f t="shared" ca="1" si="127"/>
        <v>3.3333333333333335E-3</v>
      </c>
      <c r="BN78" s="211">
        <f t="shared" ca="1" si="127"/>
        <v>3.3333333333333335E-3</v>
      </c>
      <c r="BO78" s="211">
        <f t="shared" ca="1" si="127"/>
        <v>3.3333333333333335E-3</v>
      </c>
      <c r="BP78" s="211">
        <f t="shared" ca="1" si="127"/>
        <v>3.3333333333333335E-3</v>
      </c>
      <c r="BQ78" s="211">
        <f t="shared" ca="1" si="127"/>
        <v>3.3333333333333335E-3</v>
      </c>
      <c r="BR78" s="211">
        <f t="shared" ca="1" si="127"/>
        <v>3.3333333333333335E-3</v>
      </c>
      <c r="BS78" s="211">
        <f t="shared" ca="1" si="127"/>
        <v>3.3333333333333335E-3</v>
      </c>
      <c r="BT78" s="211">
        <f t="shared" ca="1" si="128"/>
        <v>3.3333333333333335E-3</v>
      </c>
      <c r="BU78" s="211">
        <f t="shared" ca="1" si="128"/>
        <v>3.3333333333333335E-3</v>
      </c>
      <c r="BV78" s="211">
        <f t="shared" ca="1" si="128"/>
        <v>3.3333333333333335E-3</v>
      </c>
      <c r="BW78" s="211">
        <f t="shared" ca="1" si="128"/>
        <v>3.3333333333333335E-3</v>
      </c>
      <c r="BX78" s="211">
        <f t="shared" ca="1" si="128"/>
        <v>3.3333333333333335E-3</v>
      </c>
      <c r="BY78" s="211">
        <f t="shared" ca="1" si="128"/>
        <v>3.3333333333333335E-3</v>
      </c>
      <c r="BZ78" s="211">
        <f t="shared" ca="1" si="128"/>
        <v>3.3333333333333335E-3</v>
      </c>
      <c r="CA78" s="211">
        <f t="shared" ca="1" si="128"/>
        <v>3.3333333333333335E-3</v>
      </c>
      <c r="CB78" s="211">
        <f t="shared" ca="1" si="128"/>
        <v>3.3333333333333335E-3</v>
      </c>
      <c r="CC78" s="211">
        <f t="shared" ca="1" si="128"/>
        <v>3.3333333333333335E-3</v>
      </c>
      <c r="CD78" s="211">
        <f t="shared" ca="1" si="129"/>
        <v>3.3333333333333335E-3</v>
      </c>
      <c r="CE78" s="211">
        <f t="shared" ca="1" si="129"/>
        <v>3.3333333333333335E-3</v>
      </c>
      <c r="CF78" s="211">
        <f t="shared" ca="1" si="129"/>
        <v>3.3333333333333335E-3</v>
      </c>
      <c r="CG78" s="211">
        <f t="shared" ca="1" si="129"/>
        <v>3.3333333333333335E-3</v>
      </c>
      <c r="CH78" s="211">
        <f t="shared" ca="1" si="129"/>
        <v>3.3333333333333335E-3</v>
      </c>
      <c r="CI78" s="211">
        <f t="shared" ca="1" si="129"/>
        <v>3.3333333333333335E-3</v>
      </c>
      <c r="CJ78" s="211">
        <f t="shared" ca="1" si="129"/>
        <v>3.3333333333333335E-3</v>
      </c>
      <c r="CK78" s="211">
        <f t="shared" ca="1" si="129"/>
        <v>3.3333333333333335E-3</v>
      </c>
      <c r="CL78" s="211">
        <f t="shared" ca="1" si="129"/>
        <v>3.3333333333333335E-3</v>
      </c>
      <c r="CM78" s="211">
        <f t="shared" ca="1" si="129"/>
        <v>3.3333333333333335E-3</v>
      </c>
    </row>
    <row r="79" spans="2:91" s="210" customFormat="1" hidden="1" x14ac:dyDescent="0.2">
      <c r="B79" s="209">
        <f>Inputs!FH17</f>
        <v>0</v>
      </c>
      <c r="E79" s="211">
        <f ca="1">Settings!AD38</f>
        <v>6.0000000000000005E-2</v>
      </c>
      <c r="F79" s="211">
        <f ca="1">Settings!AE38</f>
        <v>0.05</v>
      </c>
      <c r="G79" s="211">
        <f ca="1">Settings!AF38</f>
        <v>0.04</v>
      </c>
      <c r="H79" s="211">
        <f ca="1">Settings!AG38</f>
        <v>0.04</v>
      </c>
      <c r="I79" s="211">
        <f ca="1">Settings!AH38</f>
        <v>0.04</v>
      </c>
      <c r="K79" s="211">
        <f t="shared" ca="1" si="122"/>
        <v>1.5000000000000001E-2</v>
      </c>
      <c r="L79" s="211">
        <f t="shared" ca="1" si="130"/>
        <v>1.5000000000000001E-2</v>
      </c>
      <c r="M79" s="211">
        <f t="shared" ca="1" si="130"/>
        <v>1.5000000000000001E-2</v>
      </c>
      <c r="N79" s="211">
        <f t="shared" ca="1" si="130"/>
        <v>1.5000000000000001E-2</v>
      </c>
      <c r="O79" s="211">
        <f t="shared" ca="1" si="130"/>
        <v>1.2500000000000001E-2</v>
      </c>
      <c r="P79" s="211">
        <f t="shared" ca="1" si="130"/>
        <v>1.2500000000000001E-2</v>
      </c>
      <c r="Q79" s="211">
        <f t="shared" ca="1" si="130"/>
        <v>1.2500000000000001E-2</v>
      </c>
      <c r="R79" s="211">
        <f t="shared" ca="1" si="130"/>
        <v>1.2500000000000001E-2</v>
      </c>
      <c r="S79" s="211">
        <f t="shared" ca="1" si="130"/>
        <v>0.01</v>
      </c>
      <c r="T79" s="211">
        <f t="shared" ca="1" si="130"/>
        <v>0.01</v>
      </c>
      <c r="U79" s="211">
        <f t="shared" ca="1" si="130"/>
        <v>0.01</v>
      </c>
      <c r="V79" s="211">
        <f t="shared" ca="1" si="131"/>
        <v>0.01</v>
      </c>
      <c r="W79" s="211">
        <f t="shared" ca="1" si="131"/>
        <v>0.01</v>
      </c>
      <c r="X79" s="211">
        <f t="shared" ca="1" si="131"/>
        <v>0.01</v>
      </c>
      <c r="Y79" s="211">
        <f t="shared" ca="1" si="131"/>
        <v>0.01</v>
      </c>
      <c r="Z79" s="211">
        <f t="shared" ca="1" si="131"/>
        <v>0.01</v>
      </c>
      <c r="AA79" s="211">
        <f t="shared" ca="1" si="131"/>
        <v>0.01</v>
      </c>
      <c r="AB79" s="211">
        <f t="shared" ca="1" si="131"/>
        <v>0.01</v>
      </c>
      <c r="AC79" s="211">
        <f t="shared" ca="1" si="131"/>
        <v>0.01</v>
      </c>
      <c r="AD79" s="211">
        <f t="shared" ca="1" si="131"/>
        <v>0.01</v>
      </c>
      <c r="AF79" s="211">
        <f t="shared" ca="1" si="124"/>
        <v>5.0000000000000001E-3</v>
      </c>
      <c r="AG79" s="211">
        <f t="shared" ca="1" si="124"/>
        <v>5.0000000000000001E-3</v>
      </c>
      <c r="AH79" s="211">
        <f t="shared" ca="1" si="124"/>
        <v>5.0000000000000001E-3</v>
      </c>
      <c r="AI79" s="211">
        <f t="shared" ca="1" si="124"/>
        <v>5.0000000000000001E-3</v>
      </c>
      <c r="AJ79" s="211">
        <f t="shared" ca="1" si="124"/>
        <v>5.0000000000000001E-3</v>
      </c>
      <c r="AK79" s="211">
        <f t="shared" ca="1" si="124"/>
        <v>5.0000000000000001E-3</v>
      </c>
      <c r="AL79" s="211">
        <f t="shared" ca="1" si="124"/>
        <v>5.0000000000000001E-3</v>
      </c>
      <c r="AM79" s="211">
        <f t="shared" ca="1" si="124"/>
        <v>5.0000000000000001E-3</v>
      </c>
      <c r="AN79" s="211">
        <f t="shared" ca="1" si="124"/>
        <v>5.0000000000000001E-3</v>
      </c>
      <c r="AO79" s="211">
        <f t="shared" ca="1" si="124"/>
        <v>5.0000000000000001E-3</v>
      </c>
      <c r="AP79" s="211">
        <f t="shared" ca="1" si="125"/>
        <v>5.0000000000000001E-3</v>
      </c>
      <c r="AQ79" s="211">
        <f t="shared" ca="1" si="125"/>
        <v>5.0000000000000001E-3</v>
      </c>
      <c r="AR79" s="211">
        <f t="shared" ca="1" si="125"/>
        <v>4.1666666666666666E-3</v>
      </c>
      <c r="AS79" s="211">
        <f t="shared" ca="1" si="125"/>
        <v>4.1666666666666666E-3</v>
      </c>
      <c r="AT79" s="211">
        <f t="shared" ca="1" si="125"/>
        <v>4.1666666666666666E-3</v>
      </c>
      <c r="AU79" s="211">
        <f t="shared" ca="1" si="125"/>
        <v>4.1666666666666666E-3</v>
      </c>
      <c r="AV79" s="211">
        <f t="shared" ca="1" si="125"/>
        <v>4.1666666666666666E-3</v>
      </c>
      <c r="AW79" s="211">
        <f t="shared" ca="1" si="125"/>
        <v>4.1666666666666666E-3</v>
      </c>
      <c r="AX79" s="211">
        <f t="shared" ca="1" si="125"/>
        <v>4.1666666666666666E-3</v>
      </c>
      <c r="AY79" s="211">
        <f t="shared" ca="1" si="125"/>
        <v>4.1666666666666666E-3</v>
      </c>
      <c r="AZ79" s="211">
        <f t="shared" ca="1" si="126"/>
        <v>4.1666666666666666E-3</v>
      </c>
      <c r="BA79" s="211">
        <f t="shared" ca="1" si="126"/>
        <v>4.1666666666666666E-3</v>
      </c>
      <c r="BB79" s="211">
        <f t="shared" ca="1" si="126"/>
        <v>4.1666666666666666E-3</v>
      </c>
      <c r="BC79" s="211">
        <f t="shared" ca="1" si="126"/>
        <v>4.1666666666666666E-3</v>
      </c>
      <c r="BD79" s="211">
        <f t="shared" ca="1" si="126"/>
        <v>3.3333333333333335E-3</v>
      </c>
      <c r="BE79" s="211">
        <f t="shared" ca="1" si="126"/>
        <v>3.3333333333333335E-3</v>
      </c>
      <c r="BF79" s="211">
        <f t="shared" ca="1" si="126"/>
        <v>3.3333333333333335E-3</v>
      </c>
      <c r="BG79" s="211">
        <f t="shared" ca="1" si="126"/>
        <v>3.3333333333333335E-3</v>
      </c>
      <c r="BH79" s="211">
        <f t="shared" ca="1" si="126"/>
        <v>3.3333333333333335E-3</v>
      </c>
      <c r="BI79" s="211">
        <f t="shared" ca="1" si="126"/>
        <v>3.3333333333333335E-3</v>
      </c>
      <c r="BJ79" s="211">
        <f t="shared" ca="1" si="127"/>
        <v>3.3333333333333335E-3</v>
      </c>
      <c r="BK79" s="211">
        <f t="shared" ca="1" si="127"/>
        <v>3.3333333333333335E-3</v>
      </c>
      <c r="BL79" s="211">
        <f t="shared" ca="1" si="127"/>
        <v>3.3333333333333335E-3</v>
      </c>
      <c r="BM79" s="211">
        <f t="shared" ca="1" si="127"/>
        <v>3.3333333333333335E-3</v>
      </c>
      <c r="BN79" s="211">
        <f t="shared" ca="1" si="127"/>
        <v>3.3333333333333335E-3</v>
      </c>
      <c r="BO79" s="211">
        <f t="shared" ca="1" si="127"/>
        <v>3.3333333333333335E-3</v>
      </c>
      <c r="BP79" s="211">
        <f t="shared" ca="1" si="127"/>
        <v>3.3333333333333335E-3</v>
      </c>
      <c r="BQ79" s="211">
        <f t="shared" ca="1" si="127"/>
        <v>3.3333333333333335E-3</v>
      </c>
      <c r="BR79" s="211">
        <f t="shared" ca="1" si="127"/>
        <v>3.3333333333333335E-3</v>
      </c>
      <c r="BS79" s="211">
        <f t="shared" ca="1" si="127"/>
        <v>3.3333333333333335E-3</v>
      </c>
      <c r="BT79" s="211">
        <f t="shared" ca="1" si="128"/>
        <v>3.3333333333333335E-3</v>
      </c>
      <c r="BU79" s="211">
        <f t="shared" ca="1" si="128"/>
        <v>3.3333333333333335E-3</v>
      </c>
      <c r="BV79" s="211">
        <f t="shared" ca="1" si="128"/>
        <v>3.3333333333333335E-3</v>
      </c>
      <c r="BW79" s="211">
        <f t="shared" ca="1" si="128"/>
        <v>3.3333333333333335E-3</v>
      </c>
      <c r="BX79" s="211">
        <f t="shared" ca="1" si="128"/>
        <v>3.3333333333333335E-3</v>
      </c>
      <c r="BY79" s="211">
        <f t="shared" ca="1" si="128"/>
        <v>3.3333333333333335E-3</v>
      </c>
      <c r="BZ79" s="211">
        <f t="shared" ca="1" si="128"/>
        <v>3.3333333333333335E-3</v>
      </c>
      <c r="CA79" s="211">
        <f t="shared" ca="1" si="128"/>
        <v>3.3333333333333335E-3</v>
      </c>
      <c r="CB79" s="211">
        <f t="shared" ca="1" si="128"/>
        <v>3.3333333333333335E-3</v>
      </c>
      <c r="CC79" s="211">
        <f t="shared" ca="1" si="128"/>
        <v>3.3333333333333335E-3</v>
      </c>
      <c r="CD79" s="211">
        <f t="shared" ca="1" si="129"/>
        <v>3.3333333333333335E-3</v>
      </c>
      <c r="CE79" s="211">
        <f t="shared" ca="1" si="129"/>
        <v>3.3333333333333335E-3</v>
      </c>
      <c r="CF79" s="211">
        <f t="shared" ca="1" si="129"/>
        <v>3.3333333333333335E-3</v>
      </c>
      <c r="CG79" s="211">
        <f t="shared" ca="1" si="129"/>
        <v>3.3333333333333335E-3</v>
      </c>
      <c r="CH79" s="211">
        <f t="shared" ca="1" si="129"/>
        <v>3.3333333333333335E-3</v>
      </c>
      <c r="CI79" s="211">
        <f t="shared" ca="1" si="129"/>
        <v>3.3333333333333335E-3</v>
      </c>
      <c r="CJ79" s="211">
        <f t="shared" ca="1" si="129"/>
        <v>3.3333333333333335E-3</v>
      </c>
      <c r="CK79" s="211">
        <f t="shared" ca="1" si="129"/>
        <v>3.3333333333333335E-3</v>
      </c>
      <c r="CL79" s="211">
        <f t="shared" ca="1" si="129"/>
        <v>3.3333333333333335E-3</v>
      </c>
      <c r="CM79" s="211">
        <f t="shared" ca="1" si="129"/>
        <v>3.3333333333333335E-3</v>
      </c>
    </row>
    <row r="80" spans="2:91" s="210" customFormat="1" hidden="1" x14ac:dyDescent="0.2">
      <c r="B80" s="209">
        <f>Inputs!FH18</f>
        <v>0</v>
      </c>
      <c r="E80" s="211">
        <f ca="1">Settings!AD42</f>
        <v>6.0000000000000005E-2</v>
      </c>
      <c r="F80" s="211">
        <f ca="1">Settings!AE42</f>
        <v>0.05</v>
      </c>
      <c r="G80" s="211">
        <f ca="1">Settings!AF42</f>
        <v>0.04</v>
      </c>
      <c r="H80" s="211">
        <f ca="1">Settings!AG42</f>
        <v>0.04</v>
      </c>
      <c r="I80" s="211">
        <f ca="1">Settings!AH42</f>
        <v>0.04</v>
      </c>
      <c r="K80" s="211">
        <f t="shared" ca="1" si="122"/>
        <v>1.5000000000000001E-2</v>
      </c>
      <c r="L80" s="211">
        <f t="shared" ca="1" si="130"/>
        <v>1.5000000000000001E-2</v>
      </c>
      <c r="M80" s="211">
        <f t="shared" ca="1" si="130"/>
        <v>1.5000000000000001E-2</v>
      </c>
      <c r="N80" s="211">
        <f t="shared" ca="1" si="130"/>
        <v>1.5000000000000001E-2</v>
      </c>
      <c r="O80" s="211">
        <f t="shared" ca="1" si="130"/>
        <v>1.2500000000000001E-2</v>
      </c>
      <c r="P80" s="211">
        <f t="shared" ca="1" si="130"/>
        <v>1.2500000000000001E-2</v>
      </c>
      <c r="Q80" s="211">
        <f t="shared" ca="1" si="130"/>
        <v>1.2500000000000001E-2</v>
      </c>
      <c r="R80" s="211">
        <f t="shared" ca="1" si="130"/>
        <v>1.2500000000000001E-2</v>
      </c>
      <c r="S80" s="211">
        <f t="shared" ca="1" si="130"/>
        <v>0.01</v>
      </c>
      <c r="T80" s="211">
        <f t="shared" ca="1" si="130"/>
        <v>0.01</v>
      </c>
      <c r="U80" s="211">
        <f t="shared" ca="1" si="130"/>
        <v>0.01</v>
      </c>
      <c r="V80" s="211">
        <f t="shared" ca="1" si="131"/>
        <v>0.01</v>
      </c>
      <c r="W80" s="211">
        <f t="shared" ca="1" si="131"/>
        <v>0.01</v>
      </c>
      <c r="X80" s="211">
        <f t="shared" ca="1" si="131"/>
        <v>0.01</v>
      </c>
      <c r="Y80" s="211">
        <f t="shared" ca="1" si="131"/>
        <v>0.01</v>
      </c>
      <c r="Z80" s="211">
        <f t="shared" ca="1" si="131"/>
        <v>0.01</v>
      </c>
      <c r="AA80" s="211">
        <f t="shared" ca="1" si="131"/>
        <v>0.01</v>
      </c>
      <c r="AB80" s="211">
        <f t="shared" ca="1" si="131"/>
        <v>0.01</v>
      </c>
      <c r="AC80" s="211">
        <f t="shared" ca="1" si="131"/>
        <v>0.01</v>
      </c>
      <c r="AD80" s="211">
        <f t="shared" ca="1" si="131"/>
        <v>0.01</v>
      </c>
      <c r="AF80" s="211">
        <f t="shared" ca="1" si="124"/>
        <v>5.0000000000000001E-3</v>
      </c>
      <c r="AG80" s="211">
        <f t="shared" ca="1" si="124"/>
        <v>5.0000000000000001E-3</v>
      </c>
      <c r="AH80" s="211">
        <f t="shared" ca="1" si="124"/>
        <v>5.0000000000000001E-3</v>
      </c>
      <c r="AI80" s="211">
        <f t="shared" ca="1" si="124"/>
        <v>5.0000000000000001E-3</v>
      </c>
      <c r="AJ80" s="211">
        <f t="shared" ca="1" si="124"/>
        <v>5.0000000000000001E-3</v>
      </c>
      <c r="AK80" s="211">
        <f t="shared" ca="1" si="124"/>
        <v>5.0000000000000001E-3</v>
      </c>
      <c r="AL80" s="211">
        <f t="shared" ca="1" si="124"/>
        <v>5.0000000000000001E-3</v>
      </c>
      <c r="AM80" s="211">
        <f t="shared" ca="1" si="124"/>
        <v>5.0000000000000001E-3</v>
      </c>
      <c r="AN80" s="211">
        <f t="shared" ca="1" si="124"/>
        <v>5.0000000000000001E-3</v>
      </c>
      <c r="AO80" s="211">
        <f t="shared" ca="1" si="124"/>
        <v>5.0000000000000001E-3</v>
      </c>
      <c r="AP80" s="211">
        <f t="shared" ca="1" si="125"/>
        <v>5.0000000000000001E-3</v>
      </c>
      <c r="AQ80" s="211">
        <f t="shared" ca="1" si="125"/>
        <v>5.0000000000000001E-3</v>
      </c>
      <c r="AR80" s="211">
        <f t="shared" ca="1" si="125"/>
        <v>4.1666666666666666E-3</v>
      </c>
      <c r="AS80" s="211">
        <f t="shared" ca="1" si="125"/>
        <v>4.1666666666666666E-3</v>
      </c>
      <c r="AT80" s="211">
        <f t="shared" ca="1" si="125"/>
        <v>4.1666666666666666E-3</v>
      </c>
      <c r="AU80" s="211">
        <f t="shared" ca="1" si="125"/>
        <v>4.1666666666666666E-3</v>
      </c>
      <c r="AV80" s="211">
        <f t="shared" ca="1" si="125"/>
        <v>4.1666666666666666E-3</v>
      </c>
      <c r="AW80" s="211">
        <f t="shared" ca="1" si="125"/>
        <v>4.1666666666666666E-3</v>
      </c>
      <c r="AX80" s="211">
        <f t="shared" ca="1" si="125"/>
        <v>4.1666666666666666E-3</v>
      </c>
      <c r="AY80" s="211">
        <f t="shared" ca="1" si="125"/>
        <v>4.1666666666666666E-3</v>
      </c>
      <c r="AZ80" s="211">
        <f t="shared" ca="1" si="126"/>
        <v>4.1666666666666666E-3</v>
      </c>
      <c r="BA80" s="211">
        <f t="shared" ca="1" si="126"/>
        <v>4.1666666666666666E-3</v>
      </c>
      <c r="BB80" s="211">
        <f t="shared" ca="1" si="126"/>
        <v>4.1666666666666666E-3</v>
      </c>
      <c r="BC80" s="211">
        <f t="shared" ca="1" si="126"/>
        <v>4.1666666666666666E-3</v>
      </c>
      <c r="BD80" s="211">
        <f t="shared" ca="1" si="126"/>
        <v>3.3333333333333335E-3</v>
      </c>
      <c r="BE80" s="211">
        <f t="shared" ca="1" si="126"/>
        <v>3.3333333333333335E-3</v>
      </c>
      <c r="BF80" s="211">
        <f t="shared" ca="1" si="126"/>
        <v>3.3333333333333335E-3</v>
      </c>
      <c r="BG80" s="211">
        <f t="shared" ca="1" si="126"/>
        <v>3.3333333333333335E-3</v>
      </c>
      <c r="BH80" s="211">
        <f t="shared" ca="1" si="126"/>
        <v>3.3333333333333335E-3</v>
      </c>
      <c r="BI80" s="211">
        <f t="shared" ca="1" si="126"/>
        <v>3.3333333333333335E-3</v>
      </c>
      <c r="BJ80" s="211">
        <f t="shared" ca="1" si="127"/>
        <v>3.3333333333333335E-3</v>
      </c>
      <c r="BK80" s="211">
        <f t="shared" ca="1" si="127"/>
        <v>3.3333333333333335E-3</v>
      </c>
      <c r="BL80" s="211">
        <f t="shared" ca="1" si="127"/>
        <v>3.3333333333333335E-3</v>
      </c>
      <c r="BM80" s="211">
        <f t="shared" ca="1" si="127"/>
        <v>3.3333333333333335E-3</v>
      </c>
      <c r="BN80" s="211">
        <f t="shared" ca="1" si="127"/>
        <v>3.3333333333333335E-3</v>
      </c>
      <c r="BO80" s="211">
        <f t="shared" ca="1" si="127"/>
        <v>3.3333333333333335E-3</v>
      </c>
      <c r="BP80" s="211">
        <f t="shared" ca="1" si="127"/>
        <v>3.3333333333333335E-3</v>
      </c>
      <c r="BQ80" s="211">
        <f t="shared" ca="1" si="127"/>
        <v>3.3333333333333335E-3</v>
      </c>
      <c r="BR80" s="211">
        <f t="shared" ca="1" si="127"/>
        <v>3.3333333333333335E-3</v>
      </c>
      <c r="BS80" s="211">
        <f t="shared" ca="1" si="127"/>
        <v>3.3333333333333335E-3</v>
      </c>
      <c r="BT80" s="211">
        <f t="shared" ca="1" si="128"/>
        <v>3.3333333333333335E-3</v>
      </c>
      <c r="BU80" s="211">
        <f t="shared" ca="1" si="128"/>
        <v>3.3333333333333335E-3</v>
      </c>
      <c r="BV80" s="211">
        <f t="shared" ca="1" si="128"/>
        <v>3.3333333333333335E-3</v>
      </c>
      <c r="BW80" s="211">
        <f t="shared" ca="1" si="128"/>
        <v>3.3333333333333335E-3</v>
      </c>
      <c r="BX80" s="211">
        <f t="shared" ca="1" si="128"/>
        <v>3.3333333333333335E-3</v>
      </c>
      <c r="BY80" s="211">
        <f t="shared" ca="1" si="128"/>
        <v>3.3333333333333335E-3</v>
      </c>
      <c r="BZ80" s="211">
        <f t="shared" ca="1" si="128"/>
        <v>3.3333333333333335E-3</v>
      </c>
      <c r="CA80" s="211">
        <f t="shared" ca="1" si="128"/>
        <v>3.3333333333333335E-3</v>
      </c>
      <c r="CB80" s="211">
        <f t="shared" ca="1" si="128"/>
        <v>3.3333333333333335E-3</v>
      </c>
      <c r="CC80" s="211">
        <f t="shared" ca="1" si="128"/>
        <v>3.3333333333333335E-3</v>
      </c>
      <c r="CD80" s="211">
        <f t="shared" ca="1" si="129"/>
        <v>3.3333333333333335E-3</v>
      </c>
      <c r="CE80" s="211">
        <f t="shared" ca="1" si="129"/>
        <v>3.3333333333333335E-3</v>
      </c>
      <c r="CF80" s="211">
        <f t="shared" ca="1" si="129"/>
        <v>3.3333333333333335E-3</v>
      </c>
      <c r="CG80" s="211">
        <f t="shared" ca="1" si="129"/>
        <v>3.3333333333333335E-3</v>
      </c>
      <c r="CH80" s="211">
        <f t="shared" ca="1" si="129"/>
        <v>3.3333333333333335E-3</v>
      </c>
      <c r="CI80" s="211">
        <f t="shared" ca="1" si="129"/>
        <v>3.3333333333333335E-3</v>
      </c>
      <c r="CJ80" s="211">
        <f t="shared" ca="1" si="129"/>
        <v>3.3333333333333335E-3</v>
      </c>
      <c r="CK80" s="211">
        <f t="shared" ca="1" si="129"/>
        <v>3.3333333333333335E-3</v>
      </c>
      <c r="CL80" s="211">
        <f t="shared" ca="1" si="129"/>
        <v>3.3333333333333335E-3</v>
      </c>
      <c r="CM80" s="211">
        <f t="shared" ca="1" si="129"/>
        <v>3.3333333333333335E-3</v>
      </c>
    </row>
    <row r="81" spans="2:91" s="210" customFormat="1" hidden="1" x14ac:dyDescent="0.2">
      <c r="B81" s="209">
        <f>Inputs!FH19</f>
        <v>0</v>
      </c>
      <c r="E81" s="211">
        <f ca="1">Settings!AD46</f>
        <v>7.0000000000000007E-2</v>
      </c>
      <c r="F81" s="211">
        <f ca="1">Settings!AE46</f>
        <v>0.06</v>
      </c>
      <c r="G81" s="211">
        <f ca="1">Settings!AF46</f>
        <v>0.05</v>
      </c>
      <c r="H81" s="211">
        <f ca="1">Settings!AG46</f>
        <v>0.05</v>
      </c>
      <c r="I81" s="211">
        <f ca="1">Settings!AH46</f>
        <v>0.05</v>
      </c>
      <c r="K81" s="211">
        <f t="shared" ca="1" si="122"/>
        <v>1.7500000000000002E-2</v>
      </c>
      <c r="L81" s="211">
        <f t="shared" ca="1" si="130"/>
        <v>1.7500000000000002E-2</v>
      </c>
      <c r="M81" s="211">
        <f t="shared" ca="1" si="130"/>
        <v>1.7500000000000002E-2</v>
      </c>
      <c r="N81" s="211">
        <f t="shared" ca="1" si="130"/>
        <v>1.7500000000000002E-2</v>
      </c>
      <c r="O81" s="211">
        <f t="shared" ca="1" si="130"/>
        <v>1.4999999999999999E-2</v>
      </c>
      <c r="P81" s="211">
        <f t="shared" ca="1" si="130"/>
        <v>1.4999999999999999E-2</v>
      </c>
      <c r="Q81" s="211">
        <f t="shared" ca="1" si="130"/>
        <v>1.4999999999999999E-2</v>
      </c>
      <c r="R81" s="211">
        <f t="shared" ca="1" si="130"/>
        <v>1.4999999999999999E-2</v>
      </c>
      <c r="S81" s="211">
        <f t="shared" ca="1" si="130"/>
        <v>1.2500000000000001E-2</v>
      </c>
      <c r="T81" s="211">
        <f t="shared" ca="1" si="130"/>
        <v>1.2500000000000001E-2</v>
      </c>
      <c r="U81" s="211">
        <f t="shared" ca="1" si="130"/>
        <v>1.2500000000000001E-2</v>
      </c>
      <c r="V81" s="211">
        <f t="shared" ca="1" si="131"/>
        <v>1.2500000000000001E-2</v>
      </c>
      <c r="W81" s="211">
        <f t="shared" ca="1" si="131"/>
        <v>1.2500000000000001E-2</v>
      </c>
      <c r="X81" s="211">
        <f t="shared" ca="1" si="131"/>
        <v>1.2500000000000001E-2</v>
      </c>
      <c r="Y81" s="211">
        <f t="shared" ca="1" si="131"/>
        <v>1.2500000000000001E-2</v>
      </c>
      <c r="Z81" s="211">
        <f t="shared" ca="1" si="131"/>
        <v>1.2500000000000001E-2</v>
      </c>
      <c r="AA81" s="211">
        <f t="shared" ca="1" si="131"/>
        <v>1.2500000000000001E-2</v>
      </c>
      <c r="AB81" s="211">
        <f t="shared" ca="1" si="131"/>
        <v>1.2500000000000001E-2</v>
      </c>
      <c r="AC81" s="211">
        <f t="shared" ca="1" si="131"/>
        <v>1.2500000000000001E-2</v>
      </c>
      <c r="AD81" s="211">
        <f t="shared" ca="1" si="131"/>
        <v>1.2500000000000001E-2</v>
      </c>
      <c r="AF81" s="211">
        <f t="shared" ref="AF81:AO95" ca="1" si="132">SUMIF($E$4:$I$4,AF$4,$E81:$I81)/12</f>
        <v>5.8333333333333336E-3</v>
      </c>
      <c r="AG81" s="211">
        <f t="shared" ca="1" si="132"/>
        <v>5.8333333333333336E-3</v>
      </c>
      <c r="AH81" s="211">
        <f t="shared" ca="1" si="132"/>
        <v>5.8333333333333336E-3</v>
      </c>
      <c r="AI81" s="211">
        <f t="shared" ca="1" si="132"/>
        <v>5.8333333333333336E-3</v>
      </c>
      <c r="AJ81" s="211">
        <f t="shared" ca="1" si="132"/>
        <v>5.8333333333333336E-3</v>
      </c>
      <c r="AK81" s="211">
        <f t="shared" ca="1" si="132"/>
        <v>5.8333333333333336E-3</v>
      </c>
      <c r="AL81" s="211">
        <f t="shared" ca="1" si="132"/>
        <v>5.8333333333333336E-3</v>
      </c>
      <c r="AM81" s="211">
        <f t="shared" ca="1" si="132"/>
        <v>5.8333333333333336E-3</v>
      </c>
      <c r="AN81" s="211">
        <f t="shared" ca="1" si="132"/>
        <v>5.8333333333333336E-3</v>
      </c>
      <c r="AO81" s="211">
        <f t="shared" ca="1" si="132"/>
        <v>5.8333333333333336E-3</v>
      </c>
      <c r="AP81" s="211">
        <f t="shared" ref="AP81:AY95" ca="1" si="133">SUMIF($E$4:$I$4,AP$4,$E81:$I81)/12</f>
        <v>5.8333333333333336E-3</v>
      </c>
      <c r="AQ81" s="211">
        <f t="shared" ca="1" si="133"/>
        <v>5.8333333333333336E-3</v>
      </c>
      <c r="AR81" s="211">
        <f t="shared" ca="1" si="133"/>
        <v>5.0000000000000001E-3</v>
      </c>
      <c r="AS81" s="211">
        <f t="shared" ca="1" si="133"/>
        <v>5.0000000000000001E-3</v>
      </c>
      <c r="AT81" s="211">
        <f t="shared" ca="1" si="133"/>
        <v>5.0000000000000001E-3</v>
      </c>
      <c r="AU81" s="211">
        <f t="shared" ca="1" si="133"/>
        <v>5.0000000000000001E-3</v>
      </c>
      <c r="AV81" s="211">
        <f t="shared" ca="1" si="133"/>
        <v>5.0000000000000001E-3</v>
      </c>
      <c r="AW81" s="211">
        <f t="shared" ca="1" si="133"/>
        <v>5.0000000000000001E-3</v>
      </c>
      <c r="AX81" s="211">
        <f t="shared" ca="1" si="133"/>
        <v>5.0000000000000001E-3</v>
      </c>
      <c r="AY81" s="211">
        <f t="shared" ca="1" si="133"/>
        <v>5.0000000000000001E-3</v>
      </c>
      <c r="AZ81" s="211">
        <f t="shared" ref="AZ81:BI95" ca="1" si="134">SUMIF($E$4:$I$4,AZ$4,$E81:$I81)/12</f>
        <v>5.0000000000000001E-3</v>
      </c>
      <c r="BA81" s="211">
        <f t="shared" ca="1" si="134"/>
        <v>5.0000000000000001E-3</v>
      </c>
      <c r="BB81" s="211">
        <f t="shared" ca="1" si="134"/>
        <v>5.0000000000000001E-3</v>
      </c>
      <c r="BC81" s="211">
        <f t="shared" ca="1" si="134"/>
        <v>5.0000000000000001E-3</v>
      </c>
      <c r="BD81" s="211">
        <f t="shared" ca="1" si="134"/>
        <v>4.1666666666666666E-3</v>
      </c>
      <c r="BE81" s="211">
        <f t="shared" ca="1" si="134"/>
        <v>4.1666666666666666E-3</v>
      </c>
      <c r="BF81" s="211">
        <f t="shared" ca="1" si="134"/>
        <v>4.1666666666666666E-3</v>
      </c>
      <c r="BG81" s="211">
        <f t="shared" ca="1" si="134"/>
        <v>4.1666666666666666E-3</v>
      </c>
      <c r="BH81" s="211">
        <f t="shared" ca="1" si="134"/>
        <v>4.1666666666666666E-3</v>
      </c>
      <c r="BI81" s="211">
        <f t="shared" ca="1" si="134"/>
        <v>4.1666666666666666E-3</v>
      </c>
      <c r="BJ81" s="211">
        <f t="shared" ref="BJ81:BS95" ca="1" si="135">SUMIF($E$4:$I$4,BJ$4,$E81:$I81)/12</f>
        <v>4.1666666666666666E-3</v>
      </c>
      <c r="BK81" s="211">
        <f t="shared" ca="1" si="135"/>
        <v>4.1666666666666666E-3</v>
      </c>
      <c r="BL81" s="211">
        <f t="shared" ca="1" si="135"/>
        <v>4.1666666666666666E-3</v>
      </c>
      <c r="BM81" s="211">
        <f t="shared" ca="1" si="135"/>
        <v>4.1666666666666666E-3</v>
      </c>
      <c r="BN81" s="211">
        <f t="shared" ca="1" si="135"/>
        <v>4.1666666666666666E-3</v>
      </c>
      <c r="BO81" s="211">
        <f t="shared" ca="1" si="135"/>
        <v>4.1666666666666666E-3</v>
      </c>
      <c r="BP81" s="211">
        <f t="shared" ca="1" si="135"/>
        <v>4.1666666666666666E-3</v>
      </c>
      <c r="BQ81" s="211">
        <f t="shared" ca="1" si="135"/>
        <v>4.1666666666666666E-3</v>
      </c>
      <c r="BR81" s="211">
        <f t="shared" ca="1" si="135"/>
        <v>4.1666666666666666E-3</v>
      </c>
      <c r="BS81" s="211">
        <f t="shared" ca="1" si="135"/>
        <v>4.1666666666666666E-3</v>
      </c>
      <c r="BT81" s="211">
        <f t="shared" ref="BT81:CC95" ca="1" si="136">SUMIF($E$4:$I$4,BT$4,$E81:$I81)/12</f>
        <v>4.1666666666666666E-3</v>
      </c>
      <c r="BU81" s="211">
        <f t="shared" ca="1" si="136"/>
        <v>4.1666666666666666E-3</v>
      </c>
      <c r="BV81" s="211">
        <f t="shared" ca="1" si="136"/>
        <v>4.1666666666666666E-3</v>
      </c>
      <c r="BW81" s="211">
        <f t="shared" ca="1" si="136"/>
        <v>4.1666666666666666E-3</v>
      </c>
      <c r="BX81" s="211">
        <f t="shared" ca="1" si="136"/>
        <v>4.1666666666666666E-3</v>
      </c>
      <c r="BY81" s="211">
        <f t="shared" ca="1" si="136"/>
        <v>4.1666666666666666E-3</v>
      </c>
      <c r="BZ81" s="211">
        <f t="shared" ca="1" si="136"/>
        <v>4.1666666666666666E-3</v>
      </c>
      <c r="CA81" s="211">
        <f t="shared" ca="1" si="136"/>
        <v>4.1666666666666666E-3</v>
      </c>
      <c r="CB81" s="211">
        <f t="shared" ca="1" si="136"/>
        <v>4.1666666666666666E-3</v>
      </c>
      <c r="CC81" s="211">
        <f t="shared" ca="1" si="136"/>
        <v>4.1666666666666666E-3</v>
      </c>
      <c r="CD81" s="211">
        <f t="shared" ref="CD81:CM95" ca="1" si="137">SUMIF($E$4:$I$4,CD$4,$E81:$I81)/12</f>
        <v>4.1666666666666666E-3</v>
      </c>
      <c r="CE81" s="211">
        <f t="shared" ca="1" si="137"/>
        <v>4.1666666666666666E-3</v>
      </c>
      <c r="CF81" s="211">
        <f t="shared" ca="1" si="137"/>
        <v>4.1666666666666666E-3</v>
      </c>
      <c r="CG81" s="211">
        <f t="shared" ca="1" si="137"/>
        <v>4.1666666666666666E-3</v>
      </c>
      <c r="CH81" s="211">
        <f t="shared" ca="1" si="137"/>
        <v>4.1666666666666666E-3</v>
      </c>
      <c r="CI81" s="211">
        <f t="shared" ca="1" si="137"/>
        <v>4.1666666666666666E-3</v>
      </c>
      <c r="CJ81" s="211">
        <f t="shared" ca="1" si="137"/>
        <v>4.1666666666666666E-3</v>
      </c>
      <c r="CK81" s="211">
        <f t="shared" ca="1" si="137"/>
        <v>4.1666666666666666E-3</v>
      </c>
      <c r="CL81" s="211">
        <f t="shared" ca="1" si="137"/>
        <v>4.1666666666666666E-3</v>
      </c>
      <c r="CM81" s="211">
        <f t="shared" ca="1" si="137"/>
        <v>4.1666666666666666E-3</v>
      </c>
    </row>
    <row r="82" spans="2:91" s="210" customFormat="1" hidden="1" x14ac:dyDescent="0.2">
      <c r="B82" s="209">
        <f>Inputs!FH20</f>
        <v>0</v>
      </c>
      <c r="E82" s="211">
        <f ca="1">Settings!AD50</f>
        <v>7.0000000000000007E-2</v>
      </c>
      <c r="F82" s="211">
        <f ca="1">Settings!AE50</f>
        <v>0.06</v>
      </c>
      <c r="G82" s="211">
        <f ca="1">Settings!AF50</f>
        <v>0.05</v>
      </c>
      <c r="H82" s="211">
        <f ca="1">Settings!AG50</f>
        <v>0.05</v>
      </c>
      <c r="I82" s="211">
        <f ca="1">Settings!AH50</f>
        <v>0.05</v>
      </c>
      <c r="K82" s="211">
        <f t="shared" ca="1" si="122"/>
        <v>1.7500000000000002E-2</v>
      </c>
      <c r="L82" s="211">
        <f t="shared" ref="L82:U95" ca="1" si="138">SUMIF($E$4:$I$4,L$4,$E82:$I82)/4</f>
        <v>1.7500000000000002E-2</v>
      </c>
      <c r="M82" s="211">
        <f t="shared" ca="1" si="138"/>
        <v>1.7500000000000002E-2</v>
      </c>
      <c r="N82" s="211">
        <f t="shared" ca="1" si="138"/>
        <v>1.7500000000000002E-2</v>
      </c>
      <c r="O82" s="211">
        <f t="shared" ca="1" si="138"/>
        <v>1.4999999999999999E-2</v>
      </c>
      <c r="P82" s="211">
        <f t="shared" ca="1" si="138"/>
        <v>1.4999999999999999E-2</v>
      </c>
      <c r="Q82" s="211">
        <f t="shared" ca="1" si="138"/>
        <v>1.4999999999999999E-2</v>
      </c>
      <c r="R82" s="211">
        <f t="shared" ca="1" si="138"/>
        <v>1.4999999999999999E-2</v>
      </c>
      <c r="S82" s="211">
        <f t="shared" ca="1" si="138"/>
        <v>1.2500000000000001E-2</v>
      </c>
      <c r="T82" s="211">
        <f t="shared" ca="1" si="138"/>
        <v>1.2500000000000001E-2</v>
      </c>
      <c r="U82" s="211">
        <f t="shared" ca="1" si="138"/>
        <v>1.2500000000000001E-2</v>
      </c>
      <c r="V82" s="211">
        <f t="shared" ref="V82:AD95" ca="1" si="139">SUMIF($E$4:$I$4,V$4,$E82:$I82)/4</f>
        <v>1.2500000000000001E-2</v>
      </c>
      <c r="W82" s="211">
        <f t="shared" ca="1" si="139"/>
        <v>1.2500000000000001E-2</v>
      </c>
      <c r="X82" s="211">
        <f t="shared" ca="1" si="139"/>
        <v>1.2500000000000001E-2</v>
      </c>
      <c r="Y82" s="211">
        <f t="shared" ca="1" si="139"/>
        <v>1.2500000000000001E-2</v>
      </c>
      <c r="Z82" s="211">
        <f t="shared" ca="1" si="139"/>
        <v>1.2500000000000001E-2</v>
      </c>
      <c r="AA82" s="211">
        <f t="shared" ca="1" si="139"/>
        <v>1.2500000000000001E-2</v>
      </c>
      <c r="AB82" s="211">
        <f t="shared" ca="1" si="139"/>
        <v>1.2500000000000001E-2</v>
      </c>
      <c r="AC82" s="211">
        <f t="shared" ca="1" si="139"/>
        <v>1.2500000000000001E-2</v>
      </c>
      <c r="AD82" s="211">
        <f t="shared" ca="1" si="139"/>
        <v>1.2500000000000001E-2</v>
      </c>
      <c r="AF82" s="211">
        <f t="shared" ca="1" si="132"/>
        <v>5.8333333333333336E-3</v>
      </c>
      <c r="AG82" s="211">
        <f t="shared" ca="1" si="132"/>
        <v>5.8333333333333336E-3</v>
      </c>
      <c r="AH82" s="211">
        <f t="shared" ca="1" si="132"/>
        <v>5.8333333333333336E-3</v>
      </c>
      <c r="AI82" s="211">
        <f t="shared" ca="1" si="132"/>
        <v>5.8333333333333336E-3</v>
      </c>
      <c r="AJ82" s="211">
        <f t="shared" ca="1" si="132"/>
        <v>5.8333333333333336E-3</v>
      </c>
      <c r="AK82" s="211">
        <f t="shared" ca="1" si="132"/>
        <v>5.8333333333333336E-3</v>
      </c>
      <c r="AL82" s="211">
        <f t="shared" ca="1" si="132"/>
        <v>5.8333333333333336E-3</v>
      </c>
      <c r="AM82" s="211">
        <f t="shared" ca="1" si="132"/>
        <v>5.8333333333333336E-3</v>
      </c>
      <c r="AN82" s="211">
        <f t="shared" ca="1" si="132"/>
        <v>5.8333333333333336E-3</v>
      </c>
      <c r="AO82" s="211">
        <f t="shared" ca="1" si="132"/>
        <v>5.8333333333333336E-3</v>
      </c>
      <c r="AP82" s="211">
        <f t="shared" ca="1" si="133"/>
        <v>5.8333333333333336E-3</v>
      </c>
      <c r="AQ82" s="211">
        <f t="shared" ca="1" si="133"/>
        <v>5.8333333333333336E-3</v>
      </c>
      <c r="AR82" s="211">
        <f t="shared" ca="1" si="133"/>
        <v>5.0000000000000001E-3</v>
      </c>
      <c r="AS82" s="211">
        <f t="shared" ca="1" si="133"/>
        <v>5.0000000000000001E-3</v>
      </c>
      <c r="AT82" s="211">
        <f t="shared" ca="1" si="133"/>
        <v>5.0000000000000001E-3</v>
      </c>
      <c r="AU82" s="211">
        <f t="shared" ca="1" si="133"/>
        <v>5.0000000000000001E-3</v>
      </c>
      <c r="AV82" s="211">
        <f t="shared" ca="1" si="133"/>
        <v>5.0000000000000001E-3</v>
      </c>
      <c r="AW82" s="211">
        <f t="shared" ca="1" si="133"/>
        <v>5.0000000000000001E-3</v>
      </c>
      <c r="AX82" s="211">
        <f t="shared" ca="1" si="133"/>
        <v>5.0000000000000001E-3</v>
      </c>
      <c r="AY82" s="211">
        <f t="shared" ca="1" si="133"/>
        <v>5.0000000000000001E-3</v>
      </c>
      <c r="AZ82" s="211">
        <f t="shared" ca="1" si="134"/>
        <v>5.0000000000000001E-3</v>
      </c>
      <c r="BA82" s="211">
        <f t="shared" ca="1" si="134"/>
        <v>5.0000000000000001E-3</v>
      </c>
      <c r="BB82" s="211">
        <f t="shared" ca="1" si="134"/>
        <v>5.0000000000000001E-3</v>
      </c>
      <c r="BC82" s="211">
        <f t="shared" ca="1" si="134"/>
        <v>5.0000000000000001E-3</v>
      </c>
      <c r="BD82" s="211">
        <f t="shared" ca="1" si="134"/>
        <v>4.1666666666666666E-3</v>
      </c>
      <c r="BE82" s="211">
        <f t="shared" ca="1" si="134"/>
        <v>4.1666666666666666E-3</v>
      </c>
      <c r="BF82" s="211">
        <f t="shared" ca="1" si="134"/>
        <v>4.1666666666666666E-3</v>
      </c>
      <c r="BG82" s="211">
        <f t="shared" ca="1" si="134"/>
        <v>4.1666666666666666E-3</v>
      </c>
      <c r="BH82" s="211">
        <f t="shared" ca="1" si="134"/>
        <v>4.1666666666666666E-3</v>
      </c>
      <c r="BI82" s="211">
        <f t="shared" ca="1" si="134"/>
        <v>4.1666666666666666E-3</v>
      </c>
      <c r="BJ82" s="211">
        <f t="shared" ca="1" si="135"/>
        <v>4.1666666666666666E-3</v>
      </c>
      <c r="BK82" s="211">
        <f t="shared" ca="1" si="135"/>
        <v>4.1666666666666666E-3</v>
      </c>
      <c r="BL82" s="211">
        <f t="shared" ca="1" si="135"/>
        <v>4.1666666666666666E-3</v>
      </c>
      <c r="BM82" s="211">
        <f t="shared" ca="1" si="135"/>
        <v>4.1666666666666666E-3</v>
      </c>
      <c r="BN82" s="211">
        <f t="shared" ca="1" si="135"/>
        <v>4.1666666666666666E-3</v>
      </c>
      <c r="BO82" s="211">
        <f t="shared" ca="1" si="135"/>
        <v>4.1666666666666666E-3</v>
      </c>
      <c r="BP82" s="211">
        <f t="shared" ca="1" si="135"/>
        <v>4.1666666666666666E-3</v>
      </c>
      <c r="BQ82" s="211">
        <f t="shared" ca="1" si="135"/>
        <v>4.1666666666666666E-3</v>
      </c>
      <c r="BR82" s="211">
        <f t="shared" ca="1" si="135"/>
        <v>4.1666666666666666E-3</v>
      </c>
      <c r="BS82" s="211">
        <f t="shared" ca="1" si="135"/>
        <v>4.1666666666666666E-3</v>
      </c>
      <c r="BT82" s="211">
        <f t="shared" ca="1" si="136"/>
        <v>4.1666666666666666E-3</v>
      </c>
      <c r="BU82" s="211">
        <f t="shared" ca="1" si="136"/>
        <v>4.1666666666666666E-3</v>
      </c>
      <c r="BV82" s="211">
        <f t="shared" ca="1" si="136"/>
        <v>4.1666666666666666E-3</v>
      </c>
      <c r="BW82" s="211">
        <f t="shared" ca="1" si="136"/>
        <v>4.1666666666666666E-3</v>
      </c>
      <c r="BX82" s="211">
        <f t="shared" ca="1" si="136"/>
        <v>4.1666666666666666E-3</v>
      </c>
      <c r="BY82" s="211">
        <f t="shared" ca="1" si="136"/>
        <v>4.1666666666666666E-3</v>
      </c>
      <c r="BZ82" s="211">
        <f t="shared" ca="1" si="136"/>
        <v>4.1666666666666666E-3</v>
      </c>
      <c r="CA82" s="211">
        <f t="shared" ca="1" si="136"/>
        <v>4.1666666666666666E-3</v>
      </c>
      <c r="CB82" s="211">
        <f t="shared" ca="1" si="136"/>
        <v>4.1666666666666666E-3</v>
      </c>
      <c r="CC82" s="211">
        <f t="shared" ca="1" si="136"/>
        <v>4.1666666666666666E-3</v>
      </c>
      <c r="CD82" s="211">
        <f t="shared" ca="1" si="137"/>
        <v>4.1666666666666666E-3</v>
      </c>
      <c r="CE82" s="211">
        <f t="shared" ca="1" si="137"/>
        <v>4.1666666666666666E-3</v>
      </c>
      <c r="CF82" s="211">
        <f t="shared" ca="1" si="137"/>
        <v>4.1666666666666666E-3</v>
      </c>
      <c r="CG82" s="211">
        <f t="shared" ca="1" si="137"/>
        <v>4.1666666666666666E-3</v>
      </c>
      <c r="CH82" s="211">
        <f t="shared" ca="1" si="137"/>
        <v>4.1666666666666666E-3</v>
      </c>
      <c r="CI82" s="211">
        <f t="shared" ca="1" si="137"/>
        <v>4.1666666666666666E-3</v>
      </c>
      <c r="CJ82" s="211">
        <f t="shared" ca="1" si="137"/>
        <v>4.1666666666666666E-3</v>
      </c>
      <c r="CK82" s="211">
        <f t="shared" ca="1" si="137"/>
        <v>4.1666666666666666E-3</v>
      </c>
      <c r="CL82" s="211">
        <f t="shared" ca="1" si="137"/>
        <v>4.1666666666666666E-3</v>
      </c>
      <c r="CM82" s="211">
        <f t="shared" ca="1" si="137"/>
        <v>4.1666666666666666E-3</v>
      </c>
    </row>
    <row r="83" spans="2:91" s="210" customFormat="1" hidden="1" x14ac:dyDescent="0.2">
      <c r="B83" s="209">
        <f>Inputs!FH21</f>
        <v>0</v>
      </c>
      <c r="E83" s="211">
        <f ca="1">Settings!AD54</f>
        <v>0.05</v>
      </c>
      <c r="F83" s="211">
        <f ca="1">Settings!AE54</f>
        <v>0.04</v>
      </c>
      <c r="G83" s="211">
        <f ca="1">Settings!AF54</f>
        <v>0.03</v>
      </c>
      <c r="H83" s="211">
        <f ca="1">Settings!AG54</f>
        <v>0.03</v>
      </c>
      <c r="I83" s="211">
        <f ca="1">Settings!AH54</f>
        <v>0.03</v>
      </c>
      <c r="K83" s="211">
        <f t="shared" ca="1" si="122"/>
        <v>1.2500000000000001E-2</v>
      </c>
      <c r="L83" s="211">
        <f t="shared" ca="1" si="138"/>
        <v>1.2500000000000001E-2</v>
      </c>
      <c r="M83" s="211">
        <f t="shared" ca="1" si="138"/>
        <v>1.2500000000000001E-2</v>
      </c>
      <c r="N83" s="211">
        <f t="shared" ca="1" si="138"/>
        <v>1.2500000000000001E-2</v>
      </c>
      <c r="O83" s="211">
        <f t="shared" ca="1" si="138"/>
        <v>0.01</v>
      </c>
      <c r="P83" s="211">
        <f t="shared" ca="1" si="138"/>
        <v>0.01</v>
      </c>
      <c r="Q83" s="211">
        <f t="shared" ca="1" si="138"/>
        <v>0.01</v>
      </c>
      <c r="R83" s="211">
        <f t="shared" ca="1" si="138"/>
        <v>0.01</v>
      </c>
      <c r="S83" s="211">
        <f t="shared" ca="1" si="138"/>
        <v>7.4999999999999997E-3</v>
      </c>
      <c r="T83" s="211">
        <f t="shared" ca="1" si="138"/>
        <v>7.4999999999999997E-3</v>
      </c>
      <c r="U83" s="211">
        <f t="shared" ca="1" si="138"/>
        <v>7.4999999999999997E-3</v>
      </c>
      <c r="V83" s="211">
        <f t="shared" ca="1" si="139"/>
        <v>7.4999999999999997E-3</v>
      </c>
      <c r="W83" s="211">
        <f t="shared" ca="1" si="139"/>
        <v>7.4999999999999997E-3</v>
      </c>
      <c r="X83" s="211">
        <f t="shared" ca="1" si="139"/>
        <v>7.4999999999999997E-3</v>
      </c>
      <c r="Y83" s="211">
        <f t="shared" ca="1" si="139"/>
        <v>7.4999999999999997E-3</v>
      </c>
      <c r="Z83" s="211">
        <f t="shared" ca="1" si="139"/>
        <v>7.4999999999999997E-3</v>
      </c>
      <c r="AA83" s="211">
        <f t="shared" ca="1" si="139"/>
        <v>7.4999999999999997E-3</v>
      </c>
      <c r="AB83" s="211">
        <f t="shared" ca="1" si="139"/>
        <v>7.4999999999999997E-3</v>
      </c>
      <c r="AC83" s="211">
        <f t="shared" ca="1" si="139"/>
        <v>7.4999999999999997E-3</v>
      </c>
      <c r="AD83" s="211">
        <f t="shared" ca="1" si="139"/>
        <v>7.4999999999999997E-3</v>
      </c>
      <c r="AF83" s="211">
        <f t="shared" ca="1" si="132"/>
        <v>4.1666666666666666E-3</v>
      </c>
      <c r="AG83" s="211">
        <f t="shared" ca="1" si="132"/>
        <v>4.1666666666666666E-3</v>
      </c>
      <c r="AH83" s="211">
        <f t="shared" ca="1" si="132"/>
        <v>4.1666666666666666E-3</v>
      </c>
      <c r="AI83" s="211">
        <f t="shared" ca="1" si="132"/>
        <v>4.1666666666666666E-3</v>
      </c>
      <c r="AJ83" s="211">
        <f t="shared" ca="1" si="132"/>
        <v>4.1666666666666666E-3</v>
      </c>
      <c r="AK83" s="211">
        <f t="shared" ca="1" si="132"/>
        <v>4.1666666666666666E-3</v>
      </c>
      <c r="AL83" s="211">
        <f t="shared" ca="1" si="132"/>
        <v>4.1666666666666666E-3</v>
      </c>
      <c r="AM83" s="211">
        <f t="shared" ca="1" si="132"/>
        <v>4.1666666666666666E-3</v>
      </c>
      <c r="AN83" s="211">
        <f t="shared" ca="1" si="132"/>
        <v>4.1666666666666666E-3</v>
      </c>
      <c r="AO83" s="211">
        <f t="shared" ca="1" si="132"/>
        <v>4.1666666666666666E-3</v>
      </c>
      <c r="AP83" s="211">
        <f t="shared" ca="1" si="133"/>
        <v>4.1666666666666666E-3</v>
      </c>
      <c r="AQ83" s="211">
        <f t="shared" ca="1" si="133"/>
        <v>4.1666666666666666E-3</v>
      </c>
      <c r="AR83" s="211">
        <f t="shared" ca="1" si="133"/>
        <v>3.3333333333333335E-3</v>
      </c>
      <c r="AS83" s="211">
        <f t="shared" ca="1" si="133"/>
        <v>3.3333333333333335E-3</v>
      </c>
      <c r="AT83" s="211">
        <f t="shared" ca="1" si="133"/>
        <v>3.3333333333333335E-3</v>
      </c>
      <c r="AU83" s="211">
        <f t="shared" ca="1" si="133"/>
        <v>3.3333333333333335E-3</v>
      </c>
      <c r="AV83" s="211">
        <f t="shared" ca="1" si="133"/>
        <v>3.3333333333333335E-3</v>
      </c>
      <c r="AW83" s="211">
        <f t="shared" ca="1" si="133"/>
        <v>3.3333333333333335E-3</v>
      </c>
      <c r="AX83" s="211">
        <f t="shared" ca="1" si="133"/>
        <v>3.3333333333333335E-3</v>
      </c>
      <c r="AY83" s="211">
        <f t="shared" ca="1" si="133"/>
        <v>3.3333333333333335E-3</v>
      </c>
      <c r="AZ83" s="211">
        <f t="shared" ca="1" si="134"/>
        <v>3.3333333333333335E-3</v>
      </c>
      <c r="BA83" s="211">
        <f t="shared" ca="1" si="134"/>
        <v>3.3333333333333335E-3</v>
      </c>
      <c r="BB83" s="211">
        <f t="shared" ca="1" si="134"/>
        <v>3.3333333333333335E-3</v>
      </c>
      <c r="BC83" s="211">
        <f t="shared" ca="1" si="134"/>
        <v>3.3333333333333335E-3</v>
      </c>
      <c r="BD83" s="211">
        <f t="shared" ca="1" si="134"/>
        <v>2.5000000000000001E-3</v>
      </c>
      <c r="BE83" s="211">
        <f t="shared" ca="1" si="134"/>
        <v>2.5000000000000001E-3</v>
      </c>
      <c r="BF83" s="211">
        <f t="shared" ca="1" si="134"/>
        <v>2.5000000000000001E-3</v>
      </c>
      <c r="BG83" s="211">
        <f t="shared" ca="1" si="134"/>
        <v>2.5000000000000001E-3</v>
      </c>
      <c r="BH83" s="211">
        <f t="shared" ca="1" si="134"/>
        <v>2.5000000000000001E-3</v>
      </c>
      <c r="BI83" s="211">
        <f t="shared" ca="1" si="134"/>
        <v>2.5000000000000001E-3</v>
      </c>
      <c r="BJ83" s="211">
        <f t="shared" ca="1" si="135"/>
        <v>2.5000000000000001E-3</v>
      </c>
      <c r="BK83" s="211">
        <f t="shared" ca="1" si="135"/>
        <v>2.5000000000000001E-3</v>
      </c>
      <c r="BL83" s="211">
        <f t="shared" ca="1" si="135"/>
        <v>2.5000000000000001E-3</v>
      </c>
      <c r="BM83" s="211">
        <f t="shared" ca="1" si="135"/>
        <v>2.5000000000000001E-3</v>
      </c>
      <c r="BN83" s="211">
        <f t="shared" ca="1" si="135"/>
        <v>2.5000000000000001E-3</v>
      </c>
      <c r="BO83" s="211">
        <f t="shared" ca="1" si="135"/>
        <v>2.5000000000000001E-3</v>
      </c>
      <c r="BP83" s="211">
        <f t="shared" ca="1" si="135"/>
        <v>2.5000000000000001E-3</v>
      </c>
      <c r="BQ83" s="211">
        <f t="shared" ca="1" si="135"/>
        <v>2.5000000000000001E-3</v>
      </c>
      <c r="BR83" s="211">
        <f t="shared" ca="1" si="135"/>
        <v>2.5000000000000001E-3</v>
      </c>
      <c r="BS83" s="211">
        <f t="shared" ca="1" si="135"/>
        <v>2.5000000000000001E-3</v>
      </c>
      <c r="BT83" s="211">
        <f t="shared" ca="1" si="136"/>
        <v>2.5000000000000001E-3</v>
      </c>
      <c r="BU83" s="211">
        <f t="shared" ca="1" si="136"/>
        <v>2.5000000000000001E-3</v>
      </c>
      <c r="BV83" s="211">
        <f t="shared" ca="1" si="136"/>
        <v>2.5000000000000001E-3</v>
      </c>
      <c r="BW83" s="211">
        <f t="shared" ca="1" si="136"/>
        <v>2.5000000000000001E-3</v>
      </c>
      <c r="BX83" s="211">
        <f t="shared" ca="1" si="136"/>
        <v>2.5000000000000001E-3</v>
      </c>
      <c r="BY83" s="211">
        <f t="shared" ca="1" si="136"/>
        <v>2.5000000000000001E-3</v>
      </c>
      <c r="BZ83" s="211">
        <f t="shared" ca="1" si="136"/>
        <v>2.5000000000000001E-3</v>
      </c>
      <c r="CA83" s="211">
        <f t="shared" ca="1" si="136"/>
        <v>2.5000000000000001E-3</v>
      </c>
      <c r="CB83" s="211">
        <f t="shared" ca="1" si="136"/>
        <v>2.5000000000000001E-3</v>
      </c>
      <c r="CC83" s="211">
        <f t="shared" ca="1" si="136"/>
        <v>2.5000000000000001E-3</v>
      </c>
      <c r="CD83" s="211">
        <f t="shared" ca="1" si="137"/>
        <v>2.5000000000000001E-3</v>
      </c>
      <c r="CE83" s="211">
        <f t="shared" ca="1" si="137"/>
        <v>2.5000000000000001E-3</v>
      </c>
      <c r="CF83" s="211">
        <f t="shared" ca="1" si="137"/>
        <v>2.5000000000000001E-3</v>
      </c>
      <c r="CG83" s="211">
        <f t="shared" ca="1" si="137"/>
        <v>2.5000000000000001E-3</v>
      </c>
      <c r="CH83" s="211">
        <f t="shared" ca="1" si="137"/>
        <v>2.5000000000000001E-3</v>
      </c>
      <c r="CI83" s="211">
        <f t="shared" ca="1" si="137"/>
        <v>2.5000000000000001E-3</v>
      </c>
      <c r="CJ83" s="211">
        <f t="shared" ca="1" si="137"/>
        <v>2.5000000000000001E-3</v>
      </c>
      <c r="CK83" s="211">
        <f t="shared" ca="1" si="137"/>
        <v>2.5000000000000001E-3</v>
      </c>
      <c r="CL83" s="211">
        <f t="shared" ca="1" si="137"/>
        <v>2.5000000000000001E-3</v>
      </c>
      <c r="CM83" s="211">
        <f t="shared" ca="1" si="137"/>
        <v>2.5000000000000001E-3</v>
      </c>
    </row>
    <row r="84" spans="2:91" s="210" customFormat="1" hidden="1" x14ac:dyDescent="0.2">
      <c r="B84" s="209">
        <f>Inputs!FH22</f>
        <v>0</v>
      </c>
      <c r="E84" s="211">
        <f ca="1">Settings!AD58</f>
        <v>7.0000000000000007E-2</v>
      </c>
      <c r="F84" s="211">
        <f ca="1">Settings!AE58</f>
        <v>0.06</v>
      </c>
      <c r="G84" s="211">
        <f ca="1">Settings!AF58</f>
        <v>0.05</v>
      </c>
      <c r="H84" s="211">
        <f ca="1">Settings!AG58</f>
        <v>0.05</v>
      </c>
      <c r="I84" s="211">
        <f ca="1">Settings!AH58</f>
        <v>0.05</v>
      </c>
      <c r="K84" s="211">
        <f t="shared" ca="1" si="122"/>
        <v>1.7500000000000002E-2</v>
      </c>
      <c r="L84" s="211">
        <f t="shared" ca="1" si="138"/>
        <v>1.7500000000000002E-2</v>
      </c>
      <c r="M84" s="211">
        <f t="shared" ca="1" si="138"/>
        <v>1.7500000000000002E-2</v>
      </c>
      <c r="N84" s="211">
        <f t="shared" ca="1" si="138"/>
        <v>1.7500000000000002E-2</v>
      </c>
      <c r="O84" s="211">
        <f t="shared" ca="1" si="138"/>
        <v>1.4999999999999999E-2</v>
      </c>
      <c r="P84" s="211">
        <f t="shared" ca="1" si="138"/>
        <v>1.4999999999999999E-2</v>
      </c>
      <c r="Q84" s="211">
        <f t="shared" ca="1" si="138"/>
        <v>1.4999999999999999E-2</v>
      </c>
      <c r="R84" s="211">
        <f t="shared" ca="1" si="138"/>
        <v>1.4999999999999999E-2</v>
      </c>
      <c r="S84" s="211">
        <f t="shared" ca="1" si="138"/>
        <v>1.2500000000000001E-2</v>
      </c>
      <c r="T84" s="211">
        <f t="shared" ca="1" si="138"/>
        <v>1.2500000000000001E-2</v>
      </c>
      <c r="U84" s="211">
        <f t="shared" ca="1" si="138"/>
        <v>1.2500000000000001E-2</v>
      </c>
      <c r="V84" s="211">
        <f t="shared" ca="1" si="139"/>
        <v>1.2500000000000001E-2</v>
      </c>
      <c r="W84" s="211">
        <f t="shared" ca="1" si="139"/>
        <v>1.2500000000000001E-2</v>
      </c>
      <c r="X84" s="211">
        <f t="shared" ca="1" si="139"/>
        <v>1.2500000000000001E-2</v>
      </c>
      <c r="Y84" s="211">
        <f t="shared" ca="1" si="139"/>
        <v>1.2500000000000001E-2</v>
      </c>
      <c r="Z84" s="211">
        <f t="shared" ca="1" si="139"/>
        <v>1.2500000000000001E-2</v>
      </c>
      <c r="AA84" s="211">
        <f t="shared" ca="1" si="139"/>
        <v>1.2500000000000001E-2</v>
      </c>
      <c r="AB84" s="211">
        <f t="shared" ca="1" si="139"/>
        <v>1.2500000000000001E-2</v>
      </c>
      <c r="AC84" s="211">
        <f t="shared" ca="1" si="139"/>
        <v>1.2500000000000001E-2</v>
      </c>
      <c r="AD84" s="211">
        <f t="shared" ca="1" si="139"/>
        <v>1.2500000000000001E-2</v>
      </c>
      <c r="AF84" s="211">
        <f t="shared" ca="1" si="132"/>
        <v>5.8333333333333336E-3</v>
      </c>
      <c r="AG84" s="211">
        <f t="shared" ca="1" si="132"/>
        <v>5.8333333333333336E-3</v>
      </c>
      <c r="AH84" s="211">
        <f t="shared" ca="1" si="132"/>
        <v>5.8333333333333336E-3</v>
      </c>
      <c r="AI84" s="211">
        <f t="shared" ca="1" si="132"/>
        <v>5.8333333333333336E-3</v>
      </c>
      <c r="AJ84" s="211">
        <f t="shared" ca="1" si="132"/>
        <v>5.8333333333333336E-3</v>
      </c>
      <c r="AK84" s="211">
        <f t="shared" ca="1" si="132"/>
        <v>5.8333333333333336E-3</v>
      </c>
      <c r="AL84" s="211">
        <f t="shared" ca="1" si="132"/>
        <v>5.8333333333333336E-3</v>
      </c>
      <c r="AM84" s="211">
        <f t="shared" ca="1" si="132"/>
        <v>5.8333333333333336E-3</v>
      </c>
      <c r="AN84" s="211">
        <f t="shared" ca="1" si="132"/>
        <v>5.8333333333333336E-3</v>
      </c>
      <c r="AO84" s="211">
        <f t="shared" ca="1" si="132"/>
        <v>5.8333333333333336E-3</v>
      </c>
      <c r="AP84" s="211">
        <f t="shared" ca="1" si="133"/>
        <v>5.8333333333333336E-3</v>
      </c>
      <c r="AQ84" s="211">
        <f t="shared" ca="1" si="133"/>
        <v>5.8333333333333336E-3</v>
      </c>
      <c r="AR84" s="211">
        <f t="shared" ca="1" si="133"/>
        <v>5.0000000000000001E-3</v>
      </c>
      <c r="AS84" s="211">
        <f t="shared" ca="1" si="133"/>
        <v>5.0000000000000001E-3</v>
      </c>
      <c r="AT84" s="211">
        <f t="shared" ca="1" si="133"/>
        <v>5.0000000000000001E-3</v>
      </c>
      <c r="AU84" s="211">
        <f t="shared" ca="1" si="133"/>
        <v>5.0000000000000001E-3</v>
      </c>
      <c r="AV84" s="211">
        <f t="shared" ca="1" si="133"/>
        <v>5.0000000000000001E-3</v>
      </c>
      <c r="AW84" s="211">
        <f t="shared" ca="1" si="133"/>
        <v>5.0000000000000001E-3</v>
      </c>
      <c r="AX84" s="211">
        <f t="shared" ca="1" si="133"/>
        <v>5.0000000000000001E-3</v>
      </c>
      <c r="AY84" s="211">
        <f t="shared" ca="1" si="133"/>
        <v>5.0000000000000001E-3</v>
      </c>
      <c r="AZ84" s="211">
        <f t="shared" ca="1" si="134"/>
        <v>5.0000000000000001E-3</v>
      </c>
      <c r="BA84" s="211">
        <f t="shared" ca="1" si="134"/>
        <v>5.0000000000000001E-3</v>
      </c>
      <c r="BB84" s="211">
        <f t="shared" ca="1" si="134"/>
        <v>5.0000000000000001E-3</v>
      </c>
      <c r="BC84" s="211">
        <f t="shared" ca="1" si="134"/>
        <v>5.0000000000000001E-3</v>
      </c>
      <c r="BD84" s="211">
        <f t="shared" ca="1" si="134"/>
        <v>4.1666666666666666E-3</v>
      </c>
      <c r="BE84" s="211">
        <f t="shared" ca="1" si="134"/>
        <v>4.1666666666666666E-3</v>
      </c>
      <c r="BF84" s="211">
        <f t="shared" ca="1" si="134"/>
        <v>4.1666666666666666E-3</v>
      </c>
      <c r="BG84" s="211">
        <f t="shared" ca="1" si="134"/>
        <v>4.1666666666666666E-3</v>
      </c>
      <c r="BH84" s="211">
        <f t="shared" ca="1" si="134"/>
        <v>4.1666666666666666E-3</v>
      </c>
      <c r="BI84" s="211">
        <f t="shared" ca="1" si="134"/>
        <v>4.1666666666666666E-3</v>
      </c>
      <c r="BJ84" s="211">
        <f t="shared" ca="1" si="135"/>
        <v>4.1666666666666666E-3</v>
      </c>
      <c r="BK84" s="211">
        <f t="shared" ca="1" si="135"/>
        <v>4.1666666666666666E-3</v>
      </c>
      <c r="BL84" s="211">
        <f t="shared" ca="1" si="135"/>
        <v>4.1666666666666666E-3</v>
      </c>
      <c r="BM84" s="211">
        <f t="shared" ca="1" si="135"/>
        <v>4.1666666666666666E-3</v>
      </c>
      <c r="BN84" s="211">
        <f t="shared" ca="1" si="135"/>
        <v>4.1666666666666666E-3</v>
      </c>
      <c r="BO84" s="211">
        <f t="shared" ca="1" si="135"/>
        <v>4.1666666666666666E-3</v>
      </c>
      <c r="BP84" s="211">
        <f t="shared" ca="1" si="135"/>
        <v>4.1666666666666666E-3</v>
      </c>
      <c r="BQ84" s="211">
        <f t="shared" ca="1" si="135"/>
        <v>4.1666666666666666E-3</v>
      </c>
      <c r="BR84" s="211">
        <f t="shared" ca="1" si="135"/>
        <v>4.1666666666666666E-3</v>
      </c>
      <c r="BS84" s="211">
        <f t="shared" ca="1" si="135"/>
        <v>4.1666666666666666E-3</v>
      </c>
      <c r="BT84" s="211">
        <f t="shared" ca="1" si="136"/>
        <v>4.1666666666666666E-3</v>
      </c>
      <c r="BU84" s="211">
        <f t="shared" ca="1" si="136"/>
        <v>4.1666666666666666E-3</v>
      </c>
      <c r="BV84" s="211">
        <f t="shared" ca="1" si="136"/>
        <v>4.1666666666666666E-3</v>
      </c>
      <c r="BW84" s="211">
        <f t="shared" ca="1" si="136"/>
        <v>4.1666666666666666E-3</v>
      </c>
      <c r="BX84" s="211">
        <f t="shared" ca="1" si="136"/>
        <v>4.1666666666666666E-3</v>
      </c>
      <c r="BY84" s="211">
        <f t="shared" ca="1" si="136"/>
        <v>4.1666666666666666E-3</v>
      </c>
      <c r="BZ84" s="211">
        <f t="shared" ca="1" si="136"/>
        <v>4.1666666666666666E-3</v>
      </c>
      <c r="CA84" s="211">
        <f t="shared" ca="1" si="136"/>
        <v>4.1666666666666666E-3</v>
      </c>
      <c r="CB84" s="211">
        <f t="shared" ca="1" si="136"/>
        <v>4.1666666666666666E-3</v>
      </c>
      <c r="CC84" s="211">
        <f t="shared" ca="1" si="136"/>
        <v>4.1666666666666666E-3</v>
      </c>
      <c r="CD84" s="211">
        <f t="shared" ca="1" si="137"/>
        <v>4.1666666666666666E-3</v>
      </c>
      <c r="CE84" s="211">
        <f t="shared" ca="1" si="137"/>
        <v>4.1666666666666666E-3</v>
      </c>
      <c r="CF84" s="211">
        <f t="shared" ca="1" si="137"/>
        <v>4.1666666666666666E-3</v>
      </c>
      <c r="CG84" s="211">
        <f t="shared" ca="1" si="137"/>
        <v>4.1666666666666666E-3</v>
      </c>
      <c r="CH84" s="211">
        <f t="shared" ca="1" si="137"/>
        <v>4.1666666666666666E-3</v>
      </c>
      <c r="CI84" s="211">
        <f t="shared" ca="1" si="137"/>
        <v>4.1666666666666666E-3</v>
      </c>
      <c r="CJ84" s="211">
        <f t="shared" ca="1" si="137"/>
        <v>4.1666666666666666E-3</v>
      </c>
      <c r="CK84" s="211">
        <f t="shared" ca="1" si="137"/>
        <v>4.1666666666666666E-3</v>
      </c>
      <c r="CL84" s="211">
        <f t="shared" ca="1" si="137"/>
        <v>4.1666666666666666E-3</v>
      </c>
      <c r="CM84" s="211">
        <f t="shared" ca="1" si="137"/>
        <v>4.1666666666666666E-3</v>
      </c>
    </row>
    <row r="85" spans="2:91" s="210" customFormat="1" hidden="1" x14ac:dyDescent="0.2">
      <c r="B85" s="209">
        <f>Inputs!FH23</f>
        <v>0</v>
      </c>
      <c r="E85" s="211">
        <f ca="1">Settings!AD62</f>
        <v>7.0000000000000007E-2</v>
      </c>
      <c r="F85" s="211">
        <f ca="1">Settings!AE62</f>
        <v>0.06</v>
      </c>
      <c r="G85" s="211">
        <f ca="1">Settings!AF62</f>
        <v>0.05</v>
      </c>
      <c r="H85" s="211">
        <f ca="1">Settings!AG62</f>
        <v>0.05</v>
      </c>
      <c r="I85" s="211">
        <f ca="1">Settings!AH62</f>
        <v>0.05</v>
      </c>
      <c r="K85" s="211">
        <f t="shared" ca="1" si="122"/>
        <v>1.7500000000000002E-2</v>
      </c>
      <c r="L85" s="211">
        <f t="shared" ca="1" si="138"/>
        <v>1.7500000000000002E-2</v>
      </c>
      <c r="M85" s="211">
        <f t="shared" ca="1" si="138"/>
        <v>1.7500000000000002E-2</v>
      </c>
      <c r="N85" s="211">
        <f t="shared" ca="1" si="138"/>
        <v>1.7500000000000002E-2</v>
      </c>
      <c r="O85" s="211">
        <f t="shared" ca="1" si="138"/>
        <v>1.4999999999999999E-2</v>
      </c>
      <c r="P85" s="211">
        <f t="shared" ca="1" si="138"/>
        <v>1.4999999999999999E-2</v>
      </c>
      <c r="Q85" s="211">
        <f t="shared" ca="1" si="138"/>
        <v>1.4999999999999999E-2</v>
      </c>
      <c r="R85" s="211">
        <f t="shared" ca="1" si="138"/>
        <v>1.4999999999999999E-2</v>
      </c>
      <c r="S85" s="211">
        <f t="shared" ca="1" si="138"/>
        <v>1.2500000000000001E-2</v>
      </c>
      <c r="T85" s="211">
        <f t="shared" ca="1" si="138"/>
        <v>1.2500000000000001E-2</v>
      </c>
      <c r="U85" s="211">
        <f t="shared" ca="1" si="138"/>
        <v>1.2500000000000001E-2</v>
      </c>
      <c r="V85" s="211">
        <f t="shared" ca="1" si="139"/>
        <v>1.2500000000000001E-2</v>
      </c>
      <c r="W85" s="211">
        <f t="shared" ca="1" si="139"/>
        <v>1.2500000000000001E-2</v>
      </c>
      <c r="X85" s="211">
        <f t="shared" ca="1" si="139"/>
        <v>1.2500000000000001E-2</v>
      </c>
      <c r="Y85" s="211">
        <f t="shared" ca="1" si="139"/>
        <v>1.2500000000000001E-2</v>
      </c>
      <c r="Z85" s="211">
        <f t="shared" ca="1" si="139"/>
        <v>1.2500000000000001E-2</v>
      </c>
      <c r="AA85" s="211">
        <f t="shared" ca="1" si="139"/>
        <v>1.2500000000000001E-2</v>
      </c>
      <c r="AB85" s="211">
        <f t="shared" ca="1" si="139"/>
        <v>1.2500000000000001E-2</v>
      </c>
      <c r="AC85" s="211">
        <f t="shared" ca="1" si="139"/>
        <v>1.2500000000000001E-2</v>
      </c>
      <c r="AD85" s="211">
        <f t="shared" ca="1" si="139"/>
        <v>1.2500000000000001E-2</v>
      </c>
      <c r="AF85" s="211">
        <f t="shared" ca="1" si="132"/>
        <v>5.8333333333333336E-3</v>
      </c>
      <c r="AG85" s="211">
        <f t="shared" ca="1" si="132"/>
        <v>5.8333333333333336E-3</v>
      </c>
      <c r="AH85" s="211">
        <f t="shared" ca="1" si="132"/>
        <v>5.8333333333333336E-3</v>
      </c>
      <c r="AI85" s="211">
        <f t="shared" ca="1" si="132"/>
        <v>5.8333333333333336E-3</v>
      </c>
      <c r="AJ85" s="211">
        <f t="shared" ca="1" si="132"/>
        <v>5.8333333333333336E-3</v>
      </c>
      <c r="AK85" s="211">
        <f t="shared" ca="1" si="132"/>
        <v>5.8333333333333336E-3</v>
      </c>
      <c r="AL85" s="211">
        <f t="shared" ca="1" si="132"/>
        <v>5.8333333333333336E-3</v>
      </c>
      <c r="AM85" s="211">
        <f t="shared" ca="1" si="132"/>
        <v>5.8333333333333336E-3</v>
      </c>
      <c r="AN85" s="211">
        <f t="shared" ca="1" si="132"/>
        <v>5.8333333333333336E-3</v>
      </c>
      <c r="AO85" s="211">
        <f t="shared" ca="1" si="132"/>
        <v>5.8333333333333336E-3</v>
      </c>
      <c r="AP85" s="211">
        <f t="shared" ca="1" si="133"/>
        <v>5.8333333333333336E-3</v>
      </c>
      <c r="AQ85" s="211">
        <f t="shared" ca="1" si="133"/>
        <v>5.8333333333333336E-3</v>
      </c>
      <c r="AR85" s="211">
        <f t="shared" ca="1" si="133"/>
        <v>5.0000000000000001E-3</v>
      </c>
      <c r="AS85" s="211">
        <f t="shared" ca="1" si="133"/>
        <v>5.0000000000000001E-3</v>
      </c>
      <c r="AT85" s="211">
        <f t="shared" ca="1" si="133"/>
        <v>5.0000000000000001E-3</v>
      </c>
      <c r="AU85" s="211">
        <f t="shared" ca="1" si="133"/>
        <v>5.0000000000000001E-3</v>
      </c>
      <c r="AV85" s="211">
        <f t="shared" ca="1" si="133"/>
        <v>5.0000000000000001E-3</v>
      </c>
      <c r="AW85" s="211">
        <f t="shared" ca="1" si="133"/>
        <v>5.0000000000000001E-3</v>
      </c>
      <c r="AX85" s="211">
        <f t="shared" ca="1" si="133"/>
        <v>5.0000000000000001E-3</v>
      </c>
      <c r="AY85" s="211">
        <f t="shared" ca="1" si="133"/>
        <v>5.0000000000000001E-3</v>
      </c>
      <c r="AZ85" s="211">
        <f t="shared" ca="1" si="134"/>
        <v>5.0000000000000001E-3</v>
      </c>
      <c r="BA85" s="211">
        <f t="shared" ca="1" si="134"/>
        <v>5.0000000000000001E-3</v>
      </c>
      <c r="BB85" s="211">
        <f t="shared" ca="1" si="134"/>
        <v>5.0000000000000001E-3</v>
      </c>
      <c r="BC85" s="211">
        <f t="shared" ca="1" si="134"/>
        <v>5.0000000000000001E-3</v>
      </c>
      <c r="BD85" s="211">
        <f t="shared" ca="1" si="134"/>
        <v>4.1666666666666666E-3</v>
      </c>
      <c r="BE85" s="211">
        <f t="shared" ca="1" si="134"/>
        <v>4.1666666666666666E-3</v>
      </c>
      <c r="BF85" s="211">
        <f t="shared" ca="1" si="134"/>
        <v>4.1666666666666666E-3</v>
      </c>
      <c r="BG85" s="211">
        <f t="shared" ca="1" si="134"/>
        <v>4.1666666666666666E-3</v>
      </c>
      <c r="BH85" s="211">
        <f t="shared" ca="1" si="134"/>
        <v>4.1666666666666666E-3</v>
      </c>
      <c r="BI85" s="211">
        <f t="shared" ca="1" si="134"/>
        <v>4.1666666666666666E-3</v>
      </c>
      <c r="BJ85" s="211">
        <f t="shared" ca="1" si="135"/>
        <v>4.1666666666666666E-3</v>
      </c>
      <c r="BK85" s="211">
        <f t="shared" ca="1" si="135"/>
        <v>4.1666666666666666E-3</v>
      </c>
      <c r="BL85" s="211">
        <f t="shared" ca="1" si="135"/>
        <v>4.1666666666666666E-3</v>
      </c>
      <c r="BM85" s="211">
        <f t="shared" ca="1" si="135"/>
        <v>4.1666666666666666E-3</v>
      </c>
      <c r="BN85" s="211">
        <f t="shared" ca="1" si="135"/>
        <v>4.1666666666666666E-3</v>
      </c>
      <c r="BO85" s="211">
        <f t="shared" ca="1" si="135"/>
        <v>4.1666666666666666E-3</v>
      </c>
      <c r="BP85" s="211">
        <f t="shared" ca="1" si="135"/>
        <v>4.1666666666666666E-3</v>
      </c>
      <c r="BQ85" s="211">
        <f t="shared" ca="1" si="135"/>
        <v>4.1666666666666666E-3</v>
      </c>
      <c r="BR85" s="211">
        <f t="shared" ca="1" si="135"/>
        <v>4.1666666666666666E-3</v>
      </c>
      <c r="BS85" s="211">
        <f t="shared" ca="1" si="135"/>
        <v>4.1666666666666666E-3</v>
      </c>
      <c r="BT85" s="211">
        <f t="shared" ca="1" si="136"/>
        <v>4.1666666666666666E-3</v>
      </c>
      <c r="BU85" s="211">
        <f t="shared" ca="1" si="136"/>
        <v>4.1666666666666666E-3</v>
      </c>
      <c r="BV85" s="211">
        <f t="shared" ca="1" si="136"/>
        <v>4.1666666666666666E-3</v>
      </c>
      <c r="BW85" s="211">
        <f t="shared" ca="1" si="136"/>
        <v>4.1666666666666666E-3</v>
      </c>
      <c r="BX85" s="211">
        <f t="shared" ca="1" si="136"/>
        <v>4.1666666666666666E-3</v>
      </c>
      <c r="BY85" s="211">
        <f t="shared" ca="1" si="136"/>
        <v>4.1666666666666666E-3</v>
      </c>
      <c r="BZ85" s="211">
        <f t="shared" ca="1" si="136"/>
        <v>4.1666666666666666E-3</v>
      </c>
      <c r="CA85" s="211">
        <f t="shared" ca="1" si="136"/>
        <v>4.1666666666666666E-3</v>
      </c>
      <c r="CB85" s="211">
        <f t="shared" ca="1" si="136"/>
        <v>4.1666666666666666E-3</v>
      </c>
      <c r="CC85" s="211">
        <f t="shared" ca="1" si="136"/>
        <v>4.1666666666666666E-3</v>
      </c>
      <c r="CD85" s="211">
        <f t="shared" ca="1" si="137"/>
        <v>4.1666666666666666E-3</v>
      </c>
      <c r="CE85" s="211">
        <f t="shared" ca="1" si="137"/>
        <v>4.1666666666666666E-3</v>
      </c>
      <c r="CF85" s="211">
        <f t="shared" ca="1" si="137"/>
        <v>4.1666666666666666E-3</v>
      </c>
      <c r="CG85" s="211">
        <f t="shared" ca="1" si="137"/>
        <v>4.1666666666666666E-3</v>
      </c>
      <c r="CH85" s="211">
        <f t="shared" ca="1" si="137"/>
        <v>4.1666666666666666E-3</v>
      </c>
      <c r="CI85" s="211">
        <f t="shared" ca="1" si="137"/>
        <v>4.1666666666666666E-3</v>
      </c>
      <c r="CJ85" s="211">
        <f t="shared" ca="1" si="137"/>
        <v>4.1666666666666666E-3</v>
      </c>
      <c r="CK85" s="211">
        <f t="shared" ca="1" si="137"/>
        <v>4.1666666666666666E-3</v>
      </c>
      <c r="CL85" s="211">
        <f t="shared" ca="1" si="137"/>
        <v>4.1666666666666666E-3</v>
      </c>
      <c r="CM85" s="211">
        <f t="shared" ca="1" si="137"/>
        <v>4.1666666666666666E-3</v>
      </c>
    </row>
    <row r="86" spans="2:91" s="210" customFormat="1" hidden="1" x14ac:dyDescent="0.2">
      <c r="B86" s="209">
        <f>Inputs!FH24</f>
        <v>0</v>
      </c>
      <c r="E86" s="211">
        <f ca="1">Settings!AD66</f>
        <v>6.0000000000000005E-2</v>
      </c>
      <c r="F86" s="211">
        <f ca="1">Settings!AE66</f>
        <v>0.05</v>
      </c>
      <c r="G86" s="211">
        <f ca="1">Settings!AF66</f>
        <v>0.04</v>
      </c>
      <c r="H86" s="211">
        <f ca="1">Settings!AG66</f>
        <v>0.04</v>
      </c>
      <c r="I86" s="211">
        <f ca="1">Settings!AH66</f>
        <v>0.04</v>
      </c>
      <c r="K86" s="211">
        <f t="shared" ca="1" si="122"/>
        <v>1.5000000000000001E-2</v>
      </c>
      <c r="L86" s="211">
        <f t="shared" ca="1" si="138"/>
        <v>1.5000000000000001E-2</v>
      </c>
      <c r="M86" s="211">
        <f t="shared" ca="1" si="138"/>
        <v>1.5000000000000001E-2</v>
      </c>
      <c r="N86" s="211">
        <f t="shared" ca="1" si="138"/>
        <v>1.5000000000000001E-2</v>
      </c>
      <c r="O86" s="211">
        <f t="shared" ca="1" si="138"/>
        <v>1.2500000000000001E-2</v>
      </c>
      <c r="P86" s="211">
        <f t="shared" ca="1" si="138"/>
        <v>1.2500000000000001E-2</v>
      </c>
      <c r="Q86" s="211">
        <f t="shared" ca="1" si="138"/>
        <v>1.2500000000000001E-2</v>
      </c>
      <c r="R86" s="211">
        <f t="shared" ca="1" si="138"/>
        <v>1.2500000000000001E-2</v>
      </c>
      <c r="S86" s="211">
        <f t="shared" ca="1" si="138"/>
        <v>0.01</v>
      </c>
      <c r="T86" s="211">
        <f t="shared" ca="1" si="138"/>
        <v>0.01</v>
      </c>
      <c r="U86" s="211">
        <f t="shared" ca="1" si="138"/>
        <v>0.01</v>
      </c>
      <c r="V86" s="211">
        <f t="shared" ca="1" si="139"/>
        <v>0.01</v>
      </c>
      <c r="W86" s="211">
        <f t="shared" ca="1" si="139"/>
        <v>0.01</v>
      </c>
      <c r="X86" s="211">
        <f t="shared" ca="1" si="139"/>
        <v>0.01</v>
      </c>
      <c r="Y86" s="211">
        <f t="shared" ca="1" si="139"/>
        <v>0.01</v>
      </c>
      <c r="Z86" s="211">
        <f t="shared" ca="1" si="139"/>
        <v>0.01</v>
      </c>
      <c r="AA86" s="211">
        <f t="shared" ca="1" si="139"/>
        <v>0.01</v>
      </c>
      <c r="AB86" s="211">
        <f t="shared" ca="1" si="139"/>
        <v>0.01</v>
      </c>
      <c r="AC86" s="211">
        <f t="shared" ca="1" si="139"/>
        <v>0.01</v>
      </c>
      <c r="AD86" s="211">
        <f t="shared" ca="1" si="139"/>
        <v>0.01</v>
      </c>
      <c r="AF86" s="211">
        <f t="shared" ca="1" si="132"/>
        <v>5.0000000000000001E-3</v>
      </c>
      <c r="AG86" s="211">
        <f t="shared" ca="1" si="132"/>
        <v>5.0000000000000001E-3</v>
      </c>
      <c r="AH86" s="211">
        <f t="shared" ca="1" si="132"/>
        <v>5.0000000000000001E-3</v>
      </c>
      <c r="AI86" s="211">
        <f t="shared" ca="1" si="132"/>
        <v>5.0000000000000001E-3</v>
      </c>
      <c r="AJ86" s="211">
        <f t="shared" ca="1" si="132"/>
        <v>5.0000000000000001E-3</v>
      </c>
      <c r="AK86" s="211">
        <f t="shared" ca="1" si="132"/>
        <v>5.0000000000000001E-3</v>
      </c>
      <c r="AL86" s="211">
        <f t="shared" ca="1" si="132"/>
        <v>5.0000000000000001E-3</v>
      </c>
      <c r="AM86" s="211">
        <f t="shared" ca="1" si="132"/>
        <v>5.0000000000000001E-3</v>
      </c>
      <c r="AN86" s="211">
        <f t="shared" ca="1" si="132"/>
        <v>5.0000000000000001E-3</v>
      </c>
      <c r="AO86" s="211">
        <f t="shared" ca="1" si="132"/>
        <v>5.0000000000000001E-3</v>
      </c>
      <c r="AP86" s="211">
        <f t="shared" ca="1" si="133"/>
        <v>5.0000000000000001E-3</v>
      </c>
      <c r="AQ86" s="211">
        <f t="shared" ca="1" si="133"/>
        <v>5.0000000000000001E-3</v>
      </c>
      <c r="AR86" s="211">
        <f t="shared" ca="1" si="133"/>
        <v>4.1666666666666666E-3</v>
      </c>
      <c r="AS86" s="211">
        <f t="shared" ca="1" si="133"/>
        <v>4.1666666666666666E-3</v>
      </c>
      <c r="AT86" s="211">
        <f t="shared" ca="1" si="133"/>
        <v>4.1666666666666666E-3</v>
      </c>
      <c r="AU86" s="211">
        <f t="shared" ca="1" si="133"/>
        <v>4.1666666666666666E-3</v>
      </c>
      <c r="AV86" s="211">
        <f t="shared" ca="1" si="133"/>
        <v>4.1666666666666666E-3</v>
      </c>
      <c r="AW86" s="211">
        <f t="shared" ca="1" si="133"/>
        <v>4.1666666666666666E-3</v>
      </c>
      <c r="AX86" s="211">
        <f t="shared" ca="1" si="133"/>
        <v>4.1666666666666666E-3</v>
      </c>
      <c r="AY86" s="211">
        <f t="shared" ca="1" si="133"/>
        <v>4.1666666666666666E-3</v>
      </c>
      <c r="AZ86" s="211">
        <f t="shared" ca="1" si="134"/>
        <v>4.1666666666666666E-3</v>
      </c>
      <c r="BA86" s="211">
        <f t="shared" ca="1" si="134"/>
        <v>4.1666666666666666E-3</v>
      </c>
      <c r="BB86" s="211">
        <f t="shared" ca="1" si="134"/>
        <v>4.1666666666666666E-3</v>
      </c>
      <c r="BC86" s="211">
        <f t="shared" ca="1" si="134"/>
        <v>4.1666666666666666E-3</v>
      </c>
      <c r="BD86" s="211">
        <f t="shared" ca="1" si="134"/>
        <v>3.3333333333333335E-3</v>
      </c>
      <c r="BE86" s="211">
        <f t="shared" ca="1" si="134"/>
        <v>3.3333333333333335E-3</v>
      </c>
      <c r="BF86" s="211">
        <f t="shared" ca="1" si="134"/>
        <v>3.3333333333333335E-3</v>
      </c>
      <c r="BG86" s="211">
        <f t="shared" ca="1" si="134"/>
        <v>3.3333333333333335E-3</v>
      </c>
      <c r="BH86" s="211">
        <f t="shared" ca="1" si="134"/>
        <v>3.3333333333333335E-3</v>
      </c>
      <c r="BI86" s="211">
        <f t="shared" ca="1" si="134"/>
        <v>3.3333333333333335E-3</v>
      </c>
      <c r="BJ86" s="211">
        <f t="shared" ca="1" si="135"/>
        <v>3.3333333333333335E-3</v>
      </c>
      <c r="BK86" s="211">
        <f t="shared" ca="1" si="135"/>
        <v>3.3333333333333335E-3</v>
      </c>
      <c r="BL86" s="211">
        <f t="shared" ca="1" si="135"/>
        <v>3.3333333333333335E-3</v>
      </c>
      <c r="BM86" s="211">
        <f t="shared" ca="1" si="135"/>
        <v>3.3333333333333335E-3</v>
      </c>
      <c r="BN86" s="211">
        <f t="shared" ca="1" si="135"/>
        <v>3.3333333333333335E-3</v>
      </c>
      <c r="BO86" s="211">
        <f t="shared" ca="1" si="135"/>
        <v>3.3333333333333335E-3</v>
      </c>
      <c r="BP86" s="211">
        <f t="shared" ca="1" si="135"/>
        <v>3.3333333333333335E-3</v>
      </c>
      <c r="BQ86" s="211">
        <f t="shared" ca="1" si="135"/>
        <v>3.3333333333333335E-3</v>
      </c>
      <c r="BR86" s="211">
        <f t="shared" ca="1" si="135"/>
        <v>3.3333333333333335E-3</v>
      </c>
      <c r="BS86" s="211">
        <f t="shared" ca="1" si="135"/>
        <v>3.3333333333333335E-3</v>
      </c>
      <c r="BT86" s="211">
        <f t="shared" ca="1" si="136"/>
        <v>3.3333333333333335E-3</v>
      </c>
      <c r="BU86" s="211">
        <f t="shared" ca="1" si="136"/>
        <v>3.3333333333333335E-3</v>
      </c>
      <c r="BV86" s="211">
        <f t="shared" ca="1" si="136"/>
        <v>3.3333333333333335E-3</v>
      </c>
      <c r="BW86" s="211">
        <f t="shared" ca="1" si="136"/>
        <v>3.3333333333333335E-3</v>
      </c>
      <c r="BX86" s="211">
        <f t="shared" ca="1" si="136"/>
        <v>3.3333333333333335E-3</v>
      </c>
      <c r="BY86" s="211">
        <f t="shared" ca="1" si="136"/>
        <v>3.3333333333333335E-3</v>
      </c>
      <c r="BZ86" s="211">
        <f t="shared" ca="1" si="136"/>
        <v>3.3333333333333335E-3</v>
      </c>
      <c r="CA86" s="211">
        <f t="shared" ca="1" si="136"/>
        <v>3.3333333333333335E-3</v>
      </c>
      <c r="CB86" s="211">
        <f t="shared" ca="1" si="136"/>
        <v>3.3333333333333335E-3</v>
      </c>
      <c r="CC86" s="211">
        <f t="shared" ca="1" si="136"/>
        <v>3.3333333333333335E-3</v>
      </c>
      <c r="CD86" s="211">
        <f t="shared" ca="1" si="137"/>
        <v>3.3333333333333335E-3</v>
      </c>
      <c r="CE86" s="211">
        <f t="shared" ca="1" si="137"/>
        <v>3.3333333333333335E-3</v>
      </c>
      <c r="CF86" s="211">
        <f t="shared" ca="1" si="137"/>
        <v>3.3333333333333335E-3</v>
      </c>
      <c r="CG86" s="211">
        <f t="shared" ca="1" si="137"/>
        <v>3.3333333333333335E-3</v>
      </c>
      <c r="CH86" s="211">
        <f t="shared" ca="1" si="137"/>
        <v>3.3333333333333335E-3</v>
      </c>
      <c r="CI86" s="211">
        <f t="shared" ca="1" si="137"/>
        <v>3.3333333333333335E-3</v>
      </c>
      <c r="CJ86" s="211">
        <f t="shared" ca="1" si="137"/>
        <v>3.3333333333333335E-3</v>
      </c>
      <c r="CK86" s="211">
        <f t="shared" ca="1" si="137"/>
        <v>3.3333333333333335E-3</v>
      </c>
      <c r="CL86" s="211">
        <f t="shared" ca="1" si="137"/>
        <v>3.3333333333333335E-3</v>
      </c>
      <c r="CM86" s="211">
        <f t="shared" ca="1" si="137"/>
        <v>3.3333333333333335E-3</v>
      </c>
    </row>
    <row r="87" spans="2:91" s="210" customFormat="1" hidden="1" x14ac:dyDescent="0.2">
      <c r="B87" s="209">
        <f>Inputs!FH25</f>
        <v>0</v>
      </c>
      <c r="E87" s="211">
        <f ca="1">Settings!AD70</f>
        <v>7.0000000000000007E-2</v>
      </c>
      <c r="F87" s="211">
        <f ca="1">Settings!AE70</f>
        <v>0.06</v>
      </c>
      <c r="G87" s="211">
        <f ca="1">Settings!AF70</f>
        <v>0.05</v>
      </c>
      <c r="H87" s="211">
        <f ca="1">Settings!AG70</f>
        <v>0.05</v>
      </c>
      <c r="I87" s="211">
        <f ca="1">Settings!AH70</f>
        <v>0.05</v>
      </c>
      <c r="K87" s="211">
        <f t="shared" ca="1" si="122"/>
        <v>1.7500000000000002E-2</v>
      </c>
      <c r="L87" s="211">
        <f t="shared" ca="1" si="138"/>
        <v>1.7500000000000002E-2</v>
      </c>
      <c r="M87" s="211">
        <f t="shared" ca="1" si="138"/>
        <v>1.7500000000000002E-2</v>
      </c>
      <c r="N87" s="211">
        <f t="shared" ca="1" si="138"/>
        <v>1.7500000000000002E-2</v>
      </c>
      <c r="O87" s="211">
        <f t="shared" ca="1" si="138"/>
        <v>1.4999999999999999E-2</v>
      </c>
      <c r="P87" s="211">
        <f t="shared" ca="1" si="138"/>
        <v>1.4999999999999999E-2</v>
      </c>
      <c r="Q87" s="211">
        <f t="shared" ca="1" si="138"/>
        <v>1.4999999999999999E-2</v>
      </c>
      <c r="R87" s="211">
        <f t="shared" ca="1" si="138"/>
        <v>1.4999999999999999E-2</v>
      </c>
      <c r="S87" s="211">
        <f t="shared" ca="1" si="138"/>
        <v>1.2500000000000001E-2</v>
      </c>
      <c r="T87" s="211">
        <f t="shared" ca="1" si="138"/>
        <v>1.2500000000000001E-2</v>
      </c>
      <c r="U87" s="211">
        <f t="shared" ca="1" si="138"/>
        <v>1.2500000000000001E-2</v>
      </c>
      <c r="V87" s="211">
        <f t="shared" ca="1" si="139"/>
        <v>1.2500000000000001E-2</v>
      </c>
      <c r="W87" s="211">
        <f t="shared" ca="1" si="139"/>
        <v>1.2500000000000001E-2</v>
      </c>
      <c r="X87" s="211">
        <f t="shared" ca="1" si="139"/>
        <v>1.2500000000000001E-2</v>
      </c>
      <c r="Y87" s="211">
        <f t="shared" ca="1" si="139"/>
        <v>1.2500000000000001E-2</v>
      </c>
      <c r="Z87" s="211">
        <f t="shared" ca="1" si="139"/>
        <v>1.2500000000000001E-2</v>
      </c>
      <c r="AA87" s="211">
        <f t="shared" ca="1" si="139"/>
        <v>1.2500000000000001E-2</v>
      </c>
      <c r="AB87" s="211">
        <f t="shared" ca="1" si="139"/>
        <v>1.2500000000000001E-2</v>
      </c>
      <c r="AC87" s="211">
        <f t="shared" ca="1" si="139"/>
        <v>1.2500000000000001E-2</v>
      </c>
      <c r="AD87" s="211">
        <f t="shared" ca="1" si="139"/>
        <v>1.2500000000000001E-2</v>
      </c>
      <c r="AF87" s="211">
        <f t="shared" ca="1" si="132"/>
        <v>5.8333333333333336E-3</v>
      </c>
      <c r="AG87" s="211">
        <f t="shared" ca="1" si="132"/>
        <v>5.8333333333333336E-3</v>
      </c>
      <c r="AH87" s="211">
        <f t="shared" ca="1" si="132"/>
        <v>5.8333333333333336E-3</v>
      </c>
      <c r="AI87" s="211">
        <f t="shared" ca="1" si="132"/>
        <v>5.8333333333333336E-3</v>
      </c>
      <c r="AJ87" s="211">
        <f t="shared" ca="1" si="132"/>
        <v>5.8333333333333336E-3</v>
      </c>
      <c r="AK87" s="211">
        <f t="shared" ca="1" si="132"/>
        <v>5.8333333333333336E-3</v>
      </c>
      <c r="AL87" s="211">
        <f t="shared" ca="1" si="132"/>
        <v>5.8333333333333336E-3</v>
      </c>
      <c r="AM87" s="211">
        <f t="shared" ca="1" si="132"/>
        <v>5.8333333333333336E-3</v>
      </c>
      <c r="AN87" s="211">
        <f t="shared" ca="1" si="132"/>
        <v>5.8333333333333336E-3</v>
      </c>
      <c r="AO87" s="211">
        <f t="shared" ca="1" si="132"/>
        <v>5.8333333333333336E-3</v>
      </c>
      <c r="AP87" s="211">
        <f t="shared" ca="1" si="133"/>
        <v>5.8333333333333336E-3</v>
      </c>
      <c r="AQ87" s="211">
        <f t="shared" ca="1" si="133"/>
        <v>5.8333333333333336E-3</v>
      </c>
      <c r="AR87" s="211">
        <f t="shared" ca="1" si="133"/>
        <v>5.0000000000000001E-3</v>
      </c>
      <c r="AS87" s="211">
        <f t="shared" ca="1" si="133"/>
        <v>5.0000000000000001E-3</v>
      </c>
      <c r="AT87" s="211">
        <f t="shared" ca="1" si="133"/>
        <v>5.0000000000000001E-3</v>
      </c>
      <c r="AU87" s="211">
        <f t="shared" ca="1" si="133"/>
        <v>5.0000000000000001E-3</v>
      </c>
      <c r="AV87" s="211">
        <f t="shared" ca="1" si="133"/>
        <v>5.0000000000000001E-3</v>
      </c>
      <c r="AW87" s="211">
        <f t="shared" ca="1" si="133"/>
        <v>5.0000000000000001E-3</v>
      </c>
      <c r="AX87" s="211">
        <f t="shared" ca="1" si="133"/>
        <v>5.0000000000000001E-3</v>
      </c>
      <c r="AY87" s="211">
        <f t="shared" ca="1" si="133"/>
        <v>5.0000000000000001E-3</v>
      </c>
      <c r="AZ87" s="211">
        <f t="shared" ca="1" si="134"/>
        <v>5.0000000000000001E-3</v>
      </c>
      <c r="BA87" s="211">
        <f t="shared" ca="1" si="134"/>
        <v>5.0000000000000001E-3</v>
      </c>
      <c r="BB87" s="211">
        <f t="shared" ca="1" si="134"/>
        <v>5.0000000000000001E-3</v>
      </c>
      <c r="BC87" s="211">
        <f t="shared" ca="1" si="134"/>
        <v>5.0000000000000001E-3</v>
      </c>
      <c r="BD87" s="211">
        <f t="shared" ca="1" si="134"/>
        <v>4.1666666666666666E-3</v>
      </c>
      <c r="BE87" s="211">
        <f t="shared" ca="1" si="134"/>
        <v>4.1666666666666666E-3</v>
      </c>
      <c r="BF87" s="211">
        <f t="shared" ca="1" si="134"/>
        <v>4.1666666666666666E-3</v>
      </c>
      <c r="BG87" s="211">
        <f t="shared" ca="1" si="134"/>
        <v>4.1666666666666666E-3</v>
      </c>
      <c r="BH87" s="211">
        <f t="shared" ca="1" si="134"/>
        <v>4.1666666666666666E-3</v>
      </c>
      <c r="BI87" s="211">
        <f t="shared" ca="1" si="134"/>
        <v>4.1666666666666666E-3</v>
      </c>
      <c r="BJ87" s="211">
        <f t="shared" ca="1" si="135"/>
        <v>4.1666666666666666E-3</v>
      </c>
      <c r="BK87" s="211">
        <f t="shared" ca="1" si="135"/>
        <v>4.1666666666666666E-3</v>
      </c>
      <c r="BL87" s="211">
        <f t="shared" ca="1" si="135"/>
        <v>4.1666666666666666E-3</v>
      </c>
      <c r="BM87" s="211">
        <f t="shared" ca="1" si="135"/>
        <v>4.1666666666666666E-3</v>
      </c>
      <c r="BN87" s="211">
        <f t="shared" ca="1" si="135"/>
        <v>4.1666666666666666E-3</v>
      </c>
      <c r="BO87" s="211">
        <f t="shared" ca="1" si="135"/>
        <v>4.1666666666666666E-3</v>
      </c>
      <c r="BP87" s="211">
        <f t="shared" ca="1" si="135"/>
        <v>4.1666666666666666E-3</v>
      </c>
      <c r="BQ87" s="211">
        <f t="shared" ca="1" si="135"/>
        <v>4.1666666666666666E-3</v>
      </c>
      <c r="BR87" s="211">
        <f t="shared" ca="1" si="135"/>
        <v>4.1666666666666666E-3</v>
      </c>
      <c r="BS87" s="211">
        <f t="shared" ca="1" si="135"/>
        <v>4.1666666666666666E-3</v>
      </c>
      <c r="BT87" s="211">
        <f t="shared" ca="1" si="136"/>
        <v>4.1666666666666666E-3</v>
      </c>
      <c r="BU87" s="211">
        <f t="shared" ca="1" si="136"/>
        <v>4.1666666666666666E-3</v>
      </c>
      <c r="BV87" s="211">
        <f t="shared" ca="1" si="136"/>
        <v>4.1666666666666666E-3</v>
      </c>
      <c r="BW87" s="211">
        <f t="shared" ca="1" si="136"/>
        <v>4.1666666666666666E-3</v>
      </c>
      <c r="BX87" s="211">
        <f t="shared" ca="1" si="136"/>
        <v>4.1666666666666666E-3</v>
      </c>
      <c r="BY87" s="211">
        <f t="shared" ca="1" si="136"/>
        <v>4.1666666666666666E-3</v>
      </c>
      <c r="BZ87" s="211">
        <f t="shared" ca="1" si="136"/>
        <v>4.1666666666666666E-3</v>
      </c>
      <c r="CA87" s="211">
        <f t="shared" ca="1" si="136"/>
        <v>4.1666666666666666E-3</v>
      </c>
      <c r="CB87" s="211">
        <f t="shared" ca="1" si="136"/>
        <v>4.1666666666666666E-3</v>
      </c>
      <c r="CC87" s="211">
        <f t="shared" ca="1" si="136"/>
        <v>4.1666666666666666E-3</v>
      </c>
      <c r="CD87" s="211">
        <f t="shared" ca="1" si="137"/>
        <v>4.1666666666666666E-3</v>
      </c>
      <c r="CE87" s="211">
        <f t="shared" ca="1" si="137"/>
        <v>4.1666666666666666E-3</v>
      </c>
      <c r="CF87" s="211">
        <f t="shared" ca="1" si="137"/>
        <v>4.1666666666666666E-3</v>
      </c>
      <c r="CG87" s="211">
        <f t="shared" ca="1" si="137"/>
        <v>4.1666666666666666E-3</v>
      </c>
      <c r="CH87" s="211">
        <f t="shared" ca="1" si="137"/>
        <v>4.1666666666666666E-3</v>
      </c>
      <c r="CI87" s="211">
        <f t="shared" ca="1" si="137"/>
        <v>4.1666666666666666E-3</v>
      </c>
      <c r="CJ87" s="211">
        <f t="shared" ca="1" si="137"/>
        <v>4.1666666666666666E-3</v>
      </c>
      <c r="CK87" s="211">
        <f t="shared" ca="1" si="137"/>
        <v>4.1666666666666666E-3</v>
      </c>
      <c r="CL87" s="211">
        <f t="shared" ca="1" si="137"/>
        <v>4.1666666666666666E-3</v>
      </c>
      <c r="CM87" s="211">
        <f t="shared" ca="1" si="137"/>
        <v>4.1666666666666666E-3</v>
      </c>
    </row>
    <row r="88" spans="2:91" s="210" customFormat="1" hidden="1" x14ac:dyDescent="0.2">
      <c r="B88" s="209">
        <f>Inputs!FH26</f>
        <v>0</v>
      </c>
      <c r="E88" s="211">
        <f ca="1">Settings!AD74</f>
        <v>0.05</v>
      </c>
      <c r="F88" s="211">
        <f ca="1">Settings!AE74</f>
        <v>0.04</v>
      </c>
      <c r="G88" s="211">
        <f ca="1">Settings!AF74</f>
        <v>0.03</v>
      </c>
      <c r="H88" s="211">
        <f ca="1">Settings!AG74</f>
        <v>0.03</v>
      </c>
      <c r="I88" s="211">
        <f ca="1">Settings!AH74</f>
        <v>0.03</v>
      </c>
      <c r="K88" s="211">
        <f t="shared" ca="1" si="122"/>
        <v>1.2500000000000001E-2</v>
      </c>
      <c r="L88" s="211">
        <f t="shared" ca="1" si="138"/>
        <v>1.2500000000000001E-2</v>
      </c>
      <c r="M88" s="211">
        <f t="shared" ca="1" si="138"/>
        <v>1.2500000000000001E-2</v>
      </c>
      <c r="N88" s="211">
        <f t="shared" ca="1" si="138"/>
        <v>1.2500000000000001E-2</v>
      </c>
      <c r="O88" s="211">
        <f t="shared" ca="1" si="138"/>
        <v>0.01</v>
      </c>
      <c r="P88" s="211">
        <f t="shared" ca="1" si="138"/>
        <v>0.01</v>
      </c>
      <c r="Q88" s="211">
        <f t="shared" ca="1" si="138"/>
        <v>0.01</v>
      </c>
      <c r="R88" s="211">
        <f t="shared" ca="1" si="138"/>
        <v>0.01</v>
      </c>
      <c r="S88" s="211">
        <f t="shared" ca="1" si="138"/>
        <v>7.4999999999999997E-3</v>
      </c>
      <c r="T88" s="211">
        <f t="shared" ca="1" si="138"/>
        <v>7.4999999999999997E-3</v>
      </c>
      <c r="U88" s="211">
        <f t="shared" ca="1" si="138"/>
        <v>7.4999999999999997E-3</v>
      </c>
      <c r="V88" s="211">
        <f t="shared" ca="1" si="139"/>
        <v>7.4999999999999997E-3</v>
      </c>
      <c r="W88" s="211">
        <f t="shared" ca="1" si="139"/>
        <v>7.4999999999999997E-3</v>
      </c>
      <c r="X88" s="211">
        <f t="shared" ca="1" si="139"/>
        <v>7.4999999999999997E-3</v>
      </c>
      <c r="Y88" s="211">
        <f t="shared" ca="1" si="139"/>
        <v>7.4999999999999997E-3</v>
      </c>
      <c r="Z88" s="211">
        <f t="shared" ca="1" si="139"/>
        <v>7.4999999999999997E-3</v>
      </c>
      <c r="AA88" s="211">
        <f t="shared" ca="1" si="139"/>
        <v>7.4999999999999997E-3</v>
      </c>
      <c r="AB88" s="211">
        <f t="shared" ca="1" si="139"/>
        <v>7.4999999999999997E-3</v>
      </c>
      <c r="AC88" s="211">
        <f t="shared" ca="1" si="139"/>
        <v>7.4999999999999997E-3</v>
      </c>
      <c r="AD88" s="211">
        <f t="shared" ca="1" si="139"/>
        <v>7.4999999999999997E-3</v>
      </c>
      <c r="AF88" s="211">
        <f t="shared" ca="1" si="132"/>
        <v>4.1666666666666666E-3</v>
      </c>
      <c r="AG88" s="211">
        <f t="shared" ca="1" si="132"/>
        <v>4.1666666666666666E-3</v>
      </c>
      <c r="AH88" s="211">
        <f t="shared" ca="1" si="132"/>
        <v>4.1666666666666666E-3</v>
      </c>
      <c r="AI88" s="211">
        <f t="shared" ca="1" si="132"/>
        <v>4.1666666666666666E-3</v>
      </c>
      <c r="AJ88" s="211">
        <f t="shared" ca="1" si="132"/>
        <v>4.1666666666666666E-3</v>
      </c>
      <c r="AK88" s="211">
        <f t="shared" ca="1" si="132"/>
        <v>4.1666666666666666E-3</v>
      </c>
      <c r="AL88" s="211">
        <f t="shared" ca="1" si="132"/>
        <v>4.1666666666666666E-3</v>
      </c>
      <c r="AM88" s="211">
        <f t="shared" ca="1" si="132"/>
        <v>4.1666666666666666E-3</v>
      </c>
      <c r="AN88" s="211">
        <f t="shared" ca="1" si="132"/>
        <v>4.1666666666666666E-3</v>
      </c>
      <c r="AO88" s="211">
        <f t="shared" ca="1" si="132"/>
        <v>4.1666666666666666E-3</v>
      </c>
      <c r="AP88" s="211">
        <f t="shared" ca="1" si="133"/>
        <v>4.1666666666666666E-3</v>
      </c>
      <c r="AQ88" s="211">
        <f t="shared" ca="1" si="133"/>
        <v>4.1666666666666666E-3</v>
      </c>
      <c r="AR88" s="211">
        <f t="shared" ca="1" si="133"/>
        <v>3.3333333333333335E-3</v>
      </c>
      <c r="AS88" s="211">
        <f t="shared" ca="1" si="133"/>
        <v>3.3333333333333335E-3</v>
      </c>
      <c r="AT88" s="211">
        <f t="shared" ca="1" si="133"/>
        <v>3.3333333333333335E-3</v>
      </c>
      <c r="AU88" s="211">
        <f t="shared" ca="1" si="133"/>
        <v>3.3333333333333335E-3</v>
      </c>
      <c r="AV88" s="211">
        <f t="shared" ca="1" si="133"/>
        <v>3.3333333333333335E-3</v>
      </c>
      <c r="AW88" s="211">
        <f t="shared" ca="1" si="133"/>
        <v>3.3333333333333335E-3</v>
      </c>
      <c r="AX88" s="211">
        <f t="shared" ca="1" si="133"/>
        <v>3.3333333333333335E-3</v>
      </c>
      <c r="AY88" s="211">
        <f t="shared" ca="1" si="133"/>
        <v>3.3333333333333335E-3</v>
      </c>
      <c r="AZ88" s="211">
        <f t="shared" ca="1" si="134"/>
        <v>3.3333333333333335E-3</v>
      </c>
      <c r="BA88" s="211">
        <f t="shared" ca="1" si="134"/>
        <v>3.3333333333333335E-3</v>
      </c>
      <c r="BB88" s="211">
        <f t="shared" ca="1" si="134"/>
        <v>3.3333333333333335E-3</v>
      </c>
      <c r="BC88" s="211">
        <f t="shared" ca="1" si="134"/>
        <v>3.3333333333333335E-3</v>
      </c>
      <c r="BD88" s="211">
        <f t="shared" ca="1" si="134"/>
        <v>2.5000000000000001E-3</v>
      </c>
      <c r="BE88" s="211">
        <f t="shared" ca="1" si="134"/>
        <v>2.5000000000000001E-3</v>
      </c>
      <c r="BF88" s="211">
        <f t="shared" ca="1" si="134"/>
        <v>2.5000000000000001E-3</v>
      </c>
      <c r="BG88" s="211">
        <f t="shared" ca="1" si="134"/>
        <v>2.5000000000000001E-3</v>
      </c>
      <c r="BH88" s="211">
        <f t="shared" ca="1" si="134"/>
        <v>2.5000000000000001E-3</v>
      </c>
      <c r="BI88" s="211">
        <f t="shared" ca="1" si="134"/>
        <v>2.5000000000000001E-3</v>
      </c>
      <c r="BJ88" s="211">
        <f t="shared" ca="1" si="135"/>
        <v>2.5000000000000001E-3</v>
      </c>
      <c r="BK88" s="211">
        <f t="shared" ca="1" si="135"/>
        <v>2.5000000000000001E-3</v>
      </c>
      <c r="BL88" s="211">
        <f t="shared" ca="1" si="135"/>
        <v>2.5000000000000001E-3</v>
      </c>
      <c r="BM88" s="211">
        <f t="shared" ca="1" si="135"/>
        <v>2.5000000000000001E-3</v>
      </c>
      <c r="BN88" s="211">
        <f t="shared" ca="1" si="135"/>
        <v>2.5000000000000001E-3</v>
      </c>
      <c r="BO88" s="211">
        <f t="shared" ca="1" si="135"/>
        <v>2.5000000000000001E-3</v>
      </c>
      <c r="BP88" s="211">
        <f t="shared" ca="1" si="135"/>
        <v>2.5000000000000001E-3</v>
      </c>
      <c r="BQ88" s="211">
        <f t="shared" ca="1" si="135"/>
        <v>2.5000000000000001E-3</v>
      </c>
      <c r="BR88" s="211">
        <f t="shared" ca="1" si="135"/>
        <v>2.5000000000000001E-3</v>
      </c>
      <c r="BS88" s="211">
        <f t="shared" ca="1" si="135"/>
        <v>2.5000000000000001E-3</v>
      </c>
      <c r="BT88" s="211">
        <f t="shared" ca="1" si="136"/>
        <v>2.5000000000000001E-3</v>
      </c>
      <c r="BU88" s="211">
        <f t="shared" ca="1" si="136"/>
        <v>2.5000000000000001E-3</v>
      </c>
      <c r="BV88" s="211">
        <f t="shared" ca="1" si="136"/>
        <v>2.5000000000000001E-3</v>
      </c>
      <c r="BW88" s="211">
        <f t="shared" ca="1" si="136"/>
        <v>2.5000000000000001E-3</v>
      </c>
      <c r="BX88" s="211">
        <f t="shared" ca="1" si="136"/>
        <v>2.5000000000000001E-3</v>
      </c>
      <c r="BY88" s="211">
        <f t="shared" ca="1" si="136"/>
        <v>2.5000000000000001E-3</v>
      </c>
      <c r="BZ88" s="211">
        <f t="shared" ca="1" si="136"/>
        <v>2.5000000000000001E-3</v>
      </c>
      <c r="CA88" s="211">
        <f t="shared" ca="1" si="136"/>
        <v>2.5000000000000001E-3</v>
      </c>
      <c r="CB88" s="211">
        <f t="shared" ca="1" si="136"/>
        <v>2.5000000000000001E-3</v>
      </c>
      <c r="CC88" s="211">
        <f t="shared" ca="1" si="136"/>
        <v>2.5000000000000001E-3</v>
      </c>
      <c r="CD88" s="211">
        <f t="shared" ca="1" si="137"/>
        <v>2.5000000000000001E-3</v>
      </c>
      <c r="CE88" s="211">
        <f t="shared" ca="1" si="137"/>
        <v>2.5000000000000001E-3</v>
      </c>
      <c r="CF88" s="211">
        <f t="shared" ca="1" si="137"/>
        <v>2.5000000000000001E-3</v>
      </c>
      <c r="CG88" s="211">
        <f t="shared" ca="1" si="137"/>
        <v>2.5000000000000001E-3</v>
      </c>
      <c r="CH88" s="211">
        <f t="shared" ca="1" si="137"/>
        <v>2.5000000000000001E-3</v>
      </c>
      <c r="CI88" s="211">
        <f t="shared" ca="1" si="137"/>
        <v>2.5000000000000001E-3</v>
      </c>
      <c r="CJ88" s="211">
        <f t="shared" ca="1" si="137"/>
        <v>2.5000000000000001E-3</v>
      </c>
      <c r="CK88" s="211">
        <f t="shared" ca="1" si="137"/>
        <v>2.5000000000000001E-3</v>
      </c>
      <c r="CL88" s="211">
        <f t="shared" ca="1" si="137"/>
        <v>2.5000000000000001E-3</v>
      </c>
      <c r="CM88" s="211">
        <f t="shared" ca="1" si="137"/>
        <v>2.5000000000000001E-3</v>
      </c>
    </row>
    <row r="89" spans="2:91" s="210" customFormat="1" hidden="1" x14ac:dyDescent="0.2">
      <c r="B89" s="209">
        <f>Inputs!FH27</f>
        <v>0</v>
      </c>
      <c r="E89" s="211">
        <f ca="1">Settings!AD78</f>
        <v>0.05</v>
      </c>
      <c r="F89" s="211">
        <f ca="1">Settings!AE78</f>
        <v>0.04</v>
      </c>
      <c r="G89" s="211">
        <f ca="1">Settings!AF78</f>
        <v>0.03</v>
      </c>
      <c r="H89" s="211">
        <f ca="1">Settings!AG78</f>
        <v>0.03</v>
      </c>
      <c r="I89" s="211">
        <f ca="1">Settings!AH78</f>
        <v>0.03</v>
      </c>
      <c r="K89" s="211">
        <f t="shared" ca="1" si="122"/>
        <v>1.2500000000000001E-2</v>
      </c>
      <c r="L89" s="211">
        <f t="shared" ca="1" si="138"/>
        <v>1.2500000000000001E-2</v>
      </c>
      <c r="M89" s="211">
        <f t="shared" ca="1" si="138"/>
        <v>1.2500000000000001E-2</v>
      </c>
      <c r="N89" s="211">
        <f t="shared" ca="1" si="138"/>
        <v>1.2500000000000001E-2</v>
      </c>
      <c r="O89" s="211">
        <f t="shared" ca="1" si="138"/>
        <v>0.01</v>
      </c>
      <c r="P89" s="211">
        <f t="shared" ca="1" si="138"/>
        <v>0.01</v>
      </c>
      <c r="Q89" s="211">
        <f t="shared" ca="1" si="138"/>
        <v>0.01</v>
      </c>
      <c r="R89" s="211">
        <f t="shared" ca="1" si="138"/>
        <v>0.01</v>
      </c>
      <c r="S89" s="211">
        <f t="shared" ca="1" si="138"/>
        <v>7.4999999999999997E-3</v>
      </c>
      <c r="T89" s="211">
        <f t="shared" ca="1" si="138"/>
        <v>7.4999999999999997E-3</v>
      </c>
      <c r="U89" s="211">
        <f t="shared" ca="1" si="138"/>
        <v>7.4999999999999997E-3</v>
      </c>
      <c r="V89" s="211">
        <f t="shared" ca="1" si="139"/>
        <v>7.4999999999999997E-3</v>
      </c>
      <c r="W89" s="211">
        <f t="shared" ca="1" si="139"/>
        <v>7.4999999999999997E-3</v>
      </c>
      <c r="X89" s="211">
        <f t="shared" ca="1" si="139"/>
        <v>7.4999999999999997E-3</v>
      </c>
      <c r="Y89" s="211">
        <f t="shared" ca="1" si="139"/>
        <v>7.4999999999999997E-3</v>
      </c>
      <c r="Z89" s="211">
        <f t="shared" ca="1" si="139"/>
        <v>7.4999999999999997E-3</v>
      </c>
      <c r="AA89" s="211">
        <f t="shared" ca="1" si="139"/>
        <v>7.4999999999999997E-3</v>
      </c>
      <c r="AB89" s="211">
        <f t="shared" ca="1" si="139"/>
        <v>7.4999999999999997E-3</v>
      </c>
      <c r="AC89" s="211">
        <f t="shared" ca="1" si="139"/>
        <v>7.4999999999999997E-3</v>
      </c>
      <c r="AD89" s="211">
        <f t="shared" ca="1" si="139"/>
        <v>7.4999999999999997E-3</v>
      </c>
      <c r="AF89" s="211">
        <f t="shared" ca="1" si="132"/>
        <v>4.1666666666666666E-3</v>
      </c>
      <c r="AG89" s="211">
        <f t="shared" ca="1" si="132"/>
        <v>4.1666666666666666E-3</v>
      </c>
      <c r="AH89" s="211">
        <f t="shared" ca="1" si="132"/>
        <v>4.1666666666666666E-3</v>
      </c>
      <c r="AI89" s="211">
        <f t="shared" ca="1" si="132"/>
        <v>4.1666666666666666E-3</v>
      </c>
      <c r="AJ89" s="211">
        <f t="shared" ca="1" si="132"/>
        <v>4.1666666666666666E-3</v>
      </c>
      <c r="AK89" s="211">
        <f t="shared" ca="1" si="132"/>
        <v>4.1666666666666666E-3</v>
      </c>
      <c r="AL89" s="211">
        <f t="shared" ca="1" si="132"/>
        <v>4.1666666666666666E-3</v>
      </c>
      <c r="AM89" s="211">
        <f t="shared" ca="1" si="132"/>
        <v>4.1666666666666666E-3</v>
      </c>
      <c r="AN89" s="211">
        <f t="shared" ca="1" si="132"/>
        <v>4.1666666666666666E-3</v>
      </c>
      <c r="AO89" s="211">
        <f t="shared" ca="1" si="132"/>
        <v>4.1666666666666666E-3</v>
      </c>
      <c r="AP89" s="211">
        <f t="shared" ca="1" si="133"/>
        <v>4.1666666666666666E-3</v>
      </c>
      <c r="AQ89" s="211">
        <f t="shared" ca="1" si="133"/>
        <v>4.1666666666666666E-3</v>
      </c>
      <c r="AR89" s="211">
        <f t="shared" ca="1" si="133"/>
        <v>3.3333333333333335E-3</v>
      </c>
      <c r="AS89" s="211">
        <f t="shared" ca="1" si="133"/>
        <v>3.3333333333333335E-3</v>
      </c>
      <c r="AT89" s="211">
        <f t="shared" ca="1" si="133"/>
        <v>3.3333333333333335E-3</v>
      </c>
      <c r="AU89" s="211">
        <f t="shared" ca="1" si="133"/>
        <v>3.3333333333333335E-3</v>
      </c>
      <c r="AV89" s="211">
        <f t="shared" ca="1" si="133"/>
        <v>3.3333333333333335E-3</v>
      </c>
      <c r="AW89" s="211">
        <f t="shared" ca="1" si="133"/>
        <v>3.3333333333333335E-3</v>
      </c>
      <c r="AX89" s="211">
        <f t="shared" ca="1" si="133"/>
        <v>3.3333333333333335E-3</v>
      </c>
      <c r="AY89" s="211">
        <f t="shared" ca="1" si="133"/>
        <v>3.3333333333333335E-3</v>
      </c>
      <c r="AZ89" s="211">
        <f t="shared" ca="1" si="134"/>
        <v>3.3333333333333335E-3</v>
      </c>
      <c r="BA89" s="211">
        <f t="shared" ca="1" si="134"/>
        <v>3.3333333333333335E-3</v>
      </c>
      <c r="BB89" s="211">
        <f t="shared" ca="1" si="134"/>
        <v>3.3333333333333335E-3</v>
      </c>
      <c r="BC89" s="211">
        <f t="shared" ca="1" si="134"/>
        <v>3.3333333333333335E-3</v>
      </c>
      <c r="BD89" s="211">
        <f t="shared" ca="1" si="134"/>
        <v>2.5000000000000001E-3</v>
      </c>
      <c r="BE89" s="211">
        <f t="shared" ca="1" si="134"/>
        <v>2.5000000000000001E-3</v>
      </c>
      <c r="BF89" s="211">
        <f t="shared" ca="1" si="134"/>
        <v>2.5000000000000001E-3</v>
      </c>
      <c r="BG89" s="211">
        <f t="shared" ca="1" si="134"/>
        <v>2.5000000000000001E-3</v>
      </c>
      <c r="BH89" s="211">
        <f t="shared" ca="1" si="134"/>
        <v>2.5000000000000001E-3</v>
      </c>
      <c r="BI89" s="211">
        <f t="shared" ca="1" si="134"/>
        <v>2.5000000000000001E-3</v>
      </c>
      <c r="BJ89" s="211">
        <f t="shared" ca="1" si="135"/>
        <v>2.5000000000000001E-3</v>
      </c>
      <c r="BK89" s="211">
        <f t="shared" ca="1" si="135"/>
        <v>2.5000000000000001E-3</v>
      </c>
      <c r="BL89" s="211">
        <f t="shared" ca="1" si="135"/>
        <v>2.5000000000000001E-3</v>
      </c>
      <c r="BM89" s="211">
        <f t="shared" ca="1" si="135"/>
        <v>2.5000000000000001E-3</v>
      </c>
      <c r="BN89" s="211">
        <f t="shared" ca="1" si="135"/>
        <v>2.5000000000000001E-3</v>
      </c>
      <c r="BO89" s="211">
        <f t="shared" ca="1" si="135"/>
        <v>2.5000000000000001E-3</v>
      </c>
      <c r="BP89" s="211">
        <f t="shared" ca="1" si="135"/>
        <v>2.5000000000000001E-3</v>
      </c>
      <c r="BQ89" s="211">
        <f t="shared" ca="1" si="135"/>
        <v>2.5000000000000001E-3</v>
      </c>
      <c r="BR89" s="211">
        <f t="shared" ca="1" si="135"/>
        <v>2.5000000000000001E-3</v>
      </c>
      <c r="BS89" s="211">
        <f t="shared" ca="1" si="135"/>
        <v>2.5000000000000001E-3</v>
      </c>
      <c r="BT89" s="211">
        <f t="shared" ca="1" si="136"/>
        <v>2.5000000000000001E-3</v>
      </c>
      <c r="BU89" s="211">
        <f t="shared" ca="1" si="136"/>
        <v>2.5000000000000001E-3</v>
      </c>
      <c r="BV89" s="211">
        <f t="shared" ca="1" si="136"/>
        <v>2.5000000000000001E-3</v>
      </c>
      <c r="BW89" s="211">
        <f t="shared" ca="1" si="136"/>
        <v>2.5000000000000001E-3</v>
      </c>
      <c r="BX89" s="211">
        <f t="shared" ca="1" si="136"/>
        <v>2.5000000000000001E-3</v>
      </c>
      <c r="BY89" s="211">
        <f t="shared" ca="1" si="136"/>
        <v>2.5000000000000001E-3</v>
      </c>
      <c r="BZ89" s="211">
        <f t="shared" ca="1" si="136"/>
        <v>2.5000000000000001E-3</v>
      </c>
      <c r="CA89" s="211">
        <f t="shared" ca="1" si="136"/>
        <v>2.5000000000000001E-3</v>
      </c>
      <c r="CB89" s="211">
        <f t="shared" ca="1" si="136"/>
        <v>2.5000000000000001E-3</v>
      </c>
      <c r="CC89" s="211">
        <f t="shared" ca="1" si="136"/>
        <v>2.5000000000000001E-3</v>
      </c>
      <c r="CD89" s="211">
        <f t="shared" ca="1" si="137"/>
        <v>2.5000000000000001E-3</v>
      </c>
      <c r="CE89" s="211">
        <f t="shared" ca="1" si="137"/>
        <v>2.5000000000000001E-3</v>
      </c>
      <c r="CF89" s="211">
        <f t="shared" ca="1" si="137"/>
        <v>2.5000000000000001E-3</v>
      </c>
      <c r="CG89" s="211">
        <f t="shared" ca="1" si="137"/>
        <v>2.5000000000000001E-3</v>
      </c>
      <c r="CH89" s="211">
        <f t="shared" ca="1" si="137"/>
        <v>2.5000000000000001E-3</v>
      </c>
      <c r="CI89" s="211">
        <f t="shared" ca="1" si="137"/>
        <v>2.5000000000000001E-3</v>
      </c>
      <c r="CJ89" s="211">
        <f t="shared" ca="1" si="137"/>
        <v>2.5000000000000001E-3</v>
      </c>
      <c r="CK89" s="211">
        <f t="shared" ca="1" si="137"/>
        <v>2.5000000000000001E-3</v>
      </c>
      <c r="CL89" s="211">
        <f t="shared" ca="1" si="137"/>
        <v>2.5000000000000001E-3</v>
      </c>
      <c r="CM89" s="211">
        <f t="shared" ca="1" si="137"/>
        <v>2.5000000000000001E-3</v>
      </c>
    </row>
    <row r="90" spans="2:91" s="210" customFormat="1" hidden="1" x14ac:dyDescent="0.2">
      <c r="B90" s="209">
        <f>Inputs!FH28</f>
        <v>0</v>
      </c>
      <c r="E90" s="211">
        <f ca="1">Settings!AD82</f>
        <v>0.05</v>
      </c>
      <c r="F90" s="211">
        <f ca="1">Settings!AE82</f>
        <v>0.04</v>
      </c>
      <c r="G90" s="211">
        <f ca="1">Settings!AF82</f>
        <v>0.03</v>
      </c>
      <c r="H90" s="211">
        <f ca="1">Settings!AG82</f>
        <v>0.03</v>
      </c>
      <c r="I90" s="211">
        <f ca="1">Settings!AH82</f>
        <v>0.03</v>
      </c>
      <c r="K90" s="211">
        <f t="shared" ca="1" si="122"/>
        <v>1.2500000000000001E-2</v>
      </c>
      <c r="L90" s="211">
        <f t="shared" ca="1" si="138"/>
        <v>1.2500000000000001E-2</v>
      </c>
      <c r="M90" s="211">
        <f t="shared" ca="1" si="138"/>
        <v>1.2500000000000001E-2</v>
      </c>
      <c r="N90" s="211">
        <f t="shared" ca="1" si="138"/>
        <v>1.2500000000000001E-2</v>
      </c>
      <c r="O90" s="211">
        <f t="shared" ca="1" si="138"/>
        <v>0.01</v>
      </c>
      <c r="P90" s="211">
        <f t="shared" ca="1" si="138"/>
        <v>0.01</v>
      </c>
      <c r="Q90" s="211">
        <f t="shared" ca="1" si="138"/>
        <v>0.01</v>
      </c>
      <c r="R90" s="211">
        <f t="shared" ca="1" si="138"/>
        <v>0.01</v>
      </c>
      <c r="S90" s="211">
        <f t="shared" ca="1" si="138"/>
        <v>7.4999999999999997E-3</v>
      </c>
      <c r="T90" s="211">
        <f t="shared" ca="1" si="138"/>
        <v>7.4999999999999997E-3</v>
      </c>
      <c r="U90" s="211">
        <f t="shared" ca="1" si="138"/>
        <v>7.4999999999999997E-3</v>
      </c>
      <c r="V90" s="211">
        <f t="shared" ca="1" si="139"/>
        <v>7.4999999999999997E-3</v>
      </c>
      <c r="W90" s="211">
        <f t="shared" ca="1" si="139"/>
        <v>7.4999999999999997E-3</v>
      </c>
      <c r="X90" s="211">
        <f t="shared" ca="1" si="139"/>
        <v>7.4999999999999997E-3</v>
      </c>
      <c r="Y90" s="211">
        <f t="shared" ca="1" si="139"/>
        <v>7.4999999999999997E-3</v>
      </c>
      <c r="Z90" s="211">
        <f t="shared" ca="1" si="139"/>
        <v>7.4999999999999997E-3</v>
      </c>
      <c r="AA90" s="211">
        <f t="shared" ca="1" si="139"/>
        <v>7.4999999999999997E-3</v>
      </c>
      <c r="AB90" s="211">
        <f t="shared" ca="1" si="139"/>
        <v>7.4999999999999997E-3</v>
      </c>
      <c r="AC90" s="211">
        <f t="shared" ca="1" si="139"/>
        <v>7.4999999999999997E-3</v>
      </c>
      <c r="AD90" s="211">
        <f t="shared" ca="1" si="139"/>
        <v>7.4999999999999997E-3</v>
      </c>
      <c r="AF90" s="211">
        <f t="shared" ca="1" si="132"/>
        <v>4.1666666666666666E-3</v>
      </c>
      <c r="AG90" s="211">
        <f t="shared" ca="1" si="132"/>
        <v>4.1666666666666666E-3</v>
      </c>
      <c r="AH90" s="211">
        <f t="shared" ca="1" si="132"/>
        <v>4.1666666666666666E-3</v>
      </c>
      <c r="AI90" s="211">
        <f t="shared" ca="1" si="132"/>
        <v>4.1666666666666666E-3</v>
      </c>
      <c r="AJ90" s="211">
        <f t="shared" ca="1" si="132"/>
        <v>4.1666666666666666E-3</v>
      </c>
      <c r="AK90" s="211">
        <f t="shared" ca="1" si="132"/>
        <v>4.1666666666666666E-3</v>
      </c>
      <c r="AL90" s="211">
        <f t="shared" ca="1" si="132"/>
        <v>4.1666666666666666E-3</v>
      </c>
      <c r="AM90" s="211">
        <f t="shared" ca="1" si="132"/>
        <v>4.1666666666666666E-3</v>
      </c>
      <c r="AN90" s="211">
        <f t="shared" ca="1" si="132"/>
        <v>4.1666666666666666E-3</v>
      </c>
      <c r="AO90" s="211">
        <f t="shared" ca="1" si="132"/>
        <v>4.1666666666666666E-3</v>
      </c>
      <c r="AP90" s="211">
        <f t="shared" ca="1" si="133"/>
        <v>4.1666666666666666E-3</v>
      </c>
      <c r="AQ90" s="211">
        <f t="shared" ca="1" si="133"/>
        <v>4.1666666666666666E-3</v>
      </c>
      <c r="AR90" s="211">
        <f t="shared" ca="1" si="133"/>
        <v>3.3333333333333335E-3</v>
      </c>
      <c r="AS90" s="211">
        <f t="shared" ca="1" si="133"/>
        <v>3.3333333333333335E-3</v>
      </c>
      <c r="AT90" s="211">
        <f t="shared" ca="1" si="133"/>
        <v>3.3333333333333335E-3</v>
      </c>
      <c r="AU90" s="211">
        <f t="shared" ca="1" si="133"/>
        <v>3.3333333333333335E-3</v>
      </c>
      <c r="AV90" s="211">
        <f t="shared" ca="1" si="133"/>
        <v>3.3333333333333335E-3</v>
      </c>
      <c r="AW90" s="211">
        <f t="shared" ca="1" si="133"/>
        <v>3.3333333333333335E-3</v>
      </c>
      <c r="AX90" s="211">
        <f t="shared" ca="1" si="133"/>
        <v>3.3333333333333335E-3</v>
      </c>
      <c r="AY90" s="211">
        <f t="shared" ca="1" si="133"/>
        <v>3.3333333333333335E-3</v>
      </c>
      <c r="AZ90" s="211">
        <f t="shared" ca="1" si="134"/>
        <v>3.3333333333333335E-3</v>
      </c>
      <c r="BA90" s="211">
        <f t="shared" ca="1" si="134"/>
        <v>3.3333333333333335E-3</v>
      </c>
      <c r="BB90" s="211">
        <f t="shared" ca="1" si="134"/>
        <v>3.3333333333333335E-3</v>
      </c>
      <c r="BC90" s="211">
        <f t="shared" ca="1" si="134"/>
        <v>3.3333333333333335E-3</v>
      </c>
      <c r="BD90" s="211">
        <f t="shared" ca="1" si="134"/>
        <v>2.5000000000000001E-3</v>
      </c>
      <c r="BE90" s="211">
        <f t="shared" ca="1" si="134"/>
        <v>2.5000000000000001E-3</v>
      </c>
      <c r="BF90" s="211">
        <f t="shared" ca="1" si="134"/>
        <v>2.5000000000000001E-3</v>
      </c>
      <c r="BG90" s="211">
        <f t="shared" ca="1" si="134"/>
        <v>2.5000000000000001E-3</v>
      </c>
      <c r="BH90" s="211">
        <f t="shared" ca="1" si="134"/>
        <v>2.5000000000000001E-3</v>
      </c>
      <c r="BI90" s="211">
        <f t="shared" ca="1" si="134"/>
        <v>2.5000000000000001E-3</v>
      </c>
      <c r="BJ90" s="211">
        <f t="shared" ca="1" si="135"/>
        <v>2.5000000000000001E-3</v>
      </c>
      <c r="BK90" s="211">
        <f t="shared" ca="1" si="135"/>
        <v>2.5000000000000001E-3</v>
      </c>
      <c r="BL90" s="211">
        <f t="shared" ca="1" si="135"/>
        <v>2.5000000000000001E-3</v>
      </c>
      <c r="BM90" s="211">
        <f t="shared" ca="1" si="135"/>
        <v>2.5000000000000001E-3</v>
      </c>
      <c r="BN90" s="211">
        <f t="shared" ca="1" si="135"/>
        <v>2.5000000000000001E-3</v>
      </c>
      <c r="BO90" s="211">
        <f t="shared" ca="1" si="135"/>
        <v>2.5000000000000001E-3</v>
      </c>
      <c r="BP90" s="211">
        <f t="shared" ca="1" si="135"/>
        <v>2.5000000000000001E-3</v>
      </c>
      <c r="BQ90" s="211">
        <f t="shared" ca="1" si="135"/>
        <v>2.5000000000000001E-3</v>
      </c>
      <c r="BR90" s="211">
        <f t="shared" ca="1" si="135"/>
        <v>2.5000000000000001E-3</v>
      </c>
      <c r="BS90" s="211">
        <f t="shared" ca="1" si="135"/>
        <v>2.5000000000000001E-3</v>
      </c>
      <c r="BT90" s="211">
        <f t="shared" ca="1" si="136"/>
        <v>2.5000000000000001E-3</v>
      </c>
      <c r="BU90" s="211">
        <f t="shared" ca="1" si="136"/>
        <v>2.5000000000000001E-3</v>
      </c>
      <c r="BV90" s="211">
        <f t="shared" ca="1" si="136"/>
        <v>2.5000000000000001E-3</v>
      </c>
      <c r="BW90" s="211">
        <f t="shared" ca="1" si="136"/>
        <v>2.5000000000000001E-3</v>
      </c>
      <c r="BX90" s="211">
        <f t="shared" ca="1" si="136"/>
        <v>2.5000000000000001E-3</v>
      </c>
      <c r="BY90" s="211">
        <f t="shared" ca="1" si="136"/>
        <v>2.5000000000000001E-3</v>
      </c>
      <c r="BZ90" s="211">
        <f t="shared" ca="1" si="136"/>
        <v>2.5000000000000001E-3</v>
      </c>
      <c r="CA90" s="211">
        <f t="shared" ca="1" si="136"/>
        <v>2.5000000000000001E-3</v>
      </c>
      <c r="CB90" s="211">
        <f t="shared" ca="1" si="136"/>
        <v>2.5000000000000001E-3</v>
      </c>
      <c r="CC90" s="211">
        <f t="shared" ca="1" si="136"/>
        <v>2.5000000000000001E-3</v>
      </c>
      <c r="CD90" s="211">
        <f t="shared" ca="1" si="137"/>
        <v>2.5000000000000001E-3</v>
      </c>
      <c r="CE90" s="211">
        <f t="shared" ca="1" si="137"/>
        <v>2.5000000000000001E-3</v>
      </c>
      <c r="CF90" s="211">
        <f t="shared" ca="1" si="137"/>
        <v>2.5000000000000001E-3</v>
      </c>
      <c r="CG90" s="211">
        <f t="shared" ca="1" si="137"/>
        <v>2.5000000000000001E-3</v>
      </c>
      <c r="CH90" s="211">
        <f t="shared" ca="1" si="137"/>
        <v>2.5000000000000001E-3</v>
      </c>
      <c r="CI90" s="211">
        <f t="shared" ca="1" si="137"/>
        <v>2.5000000000000001E-3</v>
      </c>
      <c r="CJ90" s="211">
        <f t="shared" ca="1" si="137"/>
        <v>2.5000000000000001E-3</v>
      </c>
      <c r="CK90" s="211">
        <f t="shared" ca="1" si="137"/>
        <v>2.5000000000000001E-3</v>
      </c>
      <c r="CL90" s="211">
        <f t="shared" ca="1" si="137"/>
        <v>2.5000000000000001E-3</v>
      </c>
      <c r="CM90" s="211">
        <f t="shared" ca="1" si="137"/>
        <v>2.5000000000000001E-3</v>
      </c>
    </row>
    <row r="91" spans="2:91" s="210" customFormat="1" hidden="1" x14ac:dyDescent="0.2">
      <c r="B91" s="209">
        <f>Inputs!FH29</f>
        <v>0</v>
      </c>
      <c r="E91" s="211">
        <f ca="1">Settings!AD86</f>
        <v>0.05</v>
      </c>
      <c r="F91" s="211">
        <f ca="1">Settings!AE86</f>
        <v>0.04</v>
      </c>
      <c r="G91" s="211">
        <f ca="1">Settings!AF86</f>
        <v>0.03</v>
      </c>
      <c r="H91" s="211">
        <f ca="1">Settings!AG86</f>
        <v>0.03</v>
      </c>
      <c r="I91" s="211">
        <f ca="1">Settings!AH86</f>
        <v>0.03</v>
      </c>
      <c r="K91" s="211">
        <f t="shared" ca="1" si="122"/>
        <v>1.2500000000000001E-2</v>
      </c>
      <c r="L91" s="211">
        <f t="shared" ca="1" si="138"/>
        <v>1.2500000000000001E-2</v>
      </c>
      <c r="M91" s="211">
        <f t="shared" ca="1" si="138"/>
        <v>1.2500000000000001E-2</v>
      </c>
      <c r="N91" s="211">
        <f t="shared" ca="1" si="138"/>
        <v>1.2500000000000001E-2</v>
      </c>
      <c r="O91" s="211">
        <f t="shared" ca="1" si="138"/>
        <v>0.01</v>
      </c>
      <c r="P91" s="211">
        <f t="shared" ca="1" si="138"/>
        <v>0.01</v>
      </c>
      <c r="Q91" s="211">
        <f t="shared" ca="1" si="138"/>
        <v>0.01</v>
      </c>
      <c r="R91" s="211">
        <f t="shared" ca="1" si="138"/>
        <v>0.01</v>
      </c>
      <c r="S91" s="211">
        <f t="shared" ca="1" si="138"/>
        <v>7.4999999999999997E-3</v>
      </c>
      <c r="T91" s="211">
        <f t="shared" ca="1" si="138"/>
        <v>7.4999999999999997E-3</v>
      </c>
      <c r="U91" s="211">
        <f t="shared" ca="1" si="138"/>
        <v>7.4999999999999997E-3</v>
      </c>
      <c r="V91" s="211">
        <f t="shared" ca="1" si="139"/>
        <v>7.4999999999999997E-3</v>
      </c>
      <c r="W91" s="211">
        <f t="shared" ca="1" si="139"/>
        <v>7.4999999999999997E-3</v>
      </c>
      <c r="X91" s="211">
        <f t="shared" ca="1" si="139"/>
        <v>7.4999999999999997E-3</v>
      </c>
      <c r="Y91" s="211">
        <f t="shared" ca="1" si="139"/>
        <v>7.4999999999999997E-3</v>
      </c>
      <c r="Z91" s="211">
        <f t="shared" ca="1" si="139"/>
        <v>7.4999999999999997E-3</v>
      </c>
      <c r="AA91" s="211">
        <f t="shared" ca="1" si="139"/>
        <v>7.4999999999999997E-3</v>
      </c>
      <c r="AB91" s="211">
        <f t="shared" ca="1" si="139"/>
        <v>7.4999999999999997E-3</v>
      </c>
      <c r="AC91" s="211">
        <f t="shared" ca="1" si="139"/>
        <v>7.4999999999999997E-3</v>
      </c>
      <c r="AD91" s="211">
        <f t="shared" ca="1" si="139"/>
        <v>7.4999999999999997E-3</v>
      </c>
      <c r="AF91" s="211">
        <f t="shared" ca="1" si="132"/>
        <v>4.1666666666666666E-3</v>
      </c>
      <c r="AG91" s="211">
        <f t="shared" ca="1" si="132"/>
        <v>4.1666666666666666E-3</v>
      </c>
      <c r="AH91" s="211">
        <f t="shared" ca="1" si="132"/>
        <v>4.1666666666666666E-3</v>
      </c>
      <c r="AI91" s="211">
        <f t="shared" ca="1" si="132"/>
        <v>4.1666666666666666E-3</v>
      </c>
      <c r="AJ91" s="211">
        <f t="shared" ca="1" si="132"/>
        <v>4.1666666666666666E-3</v>
      </c>
      <c r="AK91" s="211">
        <f t="shared" ca="1" si="132"/>
        <v>4.1666666666666666E-3</v>
      </c>
      <c r="AL91" s="211">
        <f t="shared" ca="1" si="132"/>
        <v>4.1666666666666666E-3</v>
      </c>
      <c r="AM91" s="211">
        <f t="shared" ca="1" si="132"/>
        <v>4.1666666666666666E-3</v>
      </c>
      <c r="AN91" s="211">
        <f t="shared" ca="1" si="132"/>
        <v>4.1666666666666666E-3</v>
      </c>
      <c r="AO91" s="211">
        <f t="shared" ca="1" si="132"/>
        <v>4.1666666666666666E-3</v>
      </c>
      <c r="AP91" s="211">
        <f t="shared" ca="1" si="133"/>
        <v>4.1666666666666666E-3</v>
      </c>
      <c r="AQ91" s="211">
        <f t="shared" ca="1" si="133"/>
        <v>4.1666666666666666E-3</v>
      </c>
      <c r="AR91" s="211">
        <f t="shared" ca="1" si="133"/>
        <v>3.3333333333333335E-3</v>
      </c>
      <c r="AS91" s="211">
        <f t="shared" ca="1" si="133"/>
        <v>3.3333333333333335E-3</v>
      </c>
      <c r="AT91" s="211">
        <f t="shared" ca="1" si="133"/>
        <v>3.3333333333333335E-3</v>
      </c>
      <c r="AU91" s="211">
        <f t="shared" ca="1" si="133"/>
        <v>3.3333333333333335E-3</v>
      </c>
      <c r="AV91" s="211">
        <f t="shared" ca="1" si="133"/>
        <v>3.3333333333333335E-3</v>
      </c>
      <c r="AW91" s="211">
        <f t="shared" ca="1" si="133"/>
        <v>3.3333333333333335E-3</v>
      </c>
      <c r="AX91" s="211">
        <f t="shared" ca="1" si="133"/>
        <v>3.3333333333333335E-3</v>
      </c>
      <c r="AY91" s="211">
        <f t="shared" ca="1" si="133"/>
        <v>3.3333333333333335E-3</v>
      </c>
      <c r="AZ91" s="211">
        <f t="shared" ca="1" si="134"/>
        <v>3.3333333333333335E-3</v>
      </c>
      <c r="BA91" s="211">
        <f t="shared" ca="1" si="134"/>
        <v>3.3333333333333335E-3</v>
      </c>
      <c r="BB91" s="211">
        <f t="shared" ca="1" si="134"/>
        <v>3.3333333333333335E-3</v>
      </c>
      <c r="BC91" s="211">
        <f t="shared" ca="1" si="134"/>
        <v>3.3333333333333335E-3</v>
      </c>
      <c r="BD91" s="211">
        <f t="shared" ca="1" si="134"/>
        <v>2.5000000000000001E-3</v>
      </c>
      <c r="BE91" s="211">
        <f t="shared" ca="1" si="134"/>
        <v>2.5000000000000001E-3</v>
      </c>
      <c r="BF91" s="211">
        <f t="shared" ca="1" si="134"/>
        <v>2.5000000000000001E-3</v>
      </c>
      <c r="BG91" s="211">
        <f t="shared" ca="1" si="134"/>
        <v>2.5000000000000001E-3</v>
      </c>
      <c r="BH91" s="211">
        <f t="shared" ca="1" si="134"/>
        <v>2.5000000000000001E-3</v>
      </c>
      <c r="BI91" s="211">
        <f t="shared" ca="1" si="134"/>
        <v>2.5000000000000001E-3</v>
      </c>
      <c r="BJ91" s="211">
        <f t="shared" ca="1" si="135"/>
        <v>2.5000000000000001E-3</v>
      </c>
      <c r="BK91" s="211">
        <f t="shared" ca="1" si="135"/>
        <v>2.5000000000000001E-3</v>
      </c>
      <c r="BL91" s="211">
        <f t="shared" ca="1" si="135"/>
        <v>2.5000000000000001E-3</v>
      </c>
      <c r="BM91" s="211">
        <f t="shared" ca="1" si="135"/>
        <v>2.5000000000000001E-3</v>
      </c>
      <c r="BN91" s="211">
        <f t="shared" ca="1" si="135"/>
        <v>2.5000000000000001E-3</v>
      </c>
      <c r="BO91" s="211">
        <f t="shared" ca="1" si="135"/>
        <v>2.5000000000000001E-3</v>
      </c>
      <c r="BP91" s="211">
        <f t="shared" ca="1" si="135"/>
        <v>2.5000000000000001E-3</v>
      </c>
      <c r="BQ91" s="211">
        <f t="shared" ca="1" si="135"/>
        <v>2.5000000000000001E-3</v>
      </c>
      <c r="BR91" s="211">
        <f t="shared" ca="1" si="135"/>
        <v>2.5000000000000001E-3</v>
      </c>
      <c r="BS91" s="211">
        <f t="shared" ca="1" si="135"/>
        <v>2.5000000000000001E-3</v>
      </c>
      <c r="BT91" s="211">
        <f t="shared" ca="1" si="136"/>
        <v>2.5000000000000001E-3</v>
      </c>
      <c r="BU91" s="211">
        <f t="shared" ca="1" si="136"/>
        <v>2.5000000000000001E-3</v>
      </c>
      <c r="BV91" s="211">
        <f t="shared" ca="1" si="136"/>
        <v>2.5000000000000001E-3</v>
      </c>
      <c r="BW91" s="211">
        <f t="shared" ca="1" si="136"/>
        <v>2.5000000000000001E-3</v>
      </c>
      <c r="BX91" s="211">
        <f t="shared" ca="1" si="136"/>
        <v>2.5000000000000001E-3</v>
      </c>
      <c r="BY91" s="211">
        <f t="shared" ca="1" si="136"/>
        <v>2.5000000000000001E-3</v>
      </c>
      <c r="BZ91" s="211">
        <f t="shared" ca="1" si="136"/>
        <v>2.5000000000000001E-3</v>
      </c>
      <c r="CA91" s="211">
        <f t="shared" ca="1" si="136"/>
        <v>2.5000000000000001E-3</v>
      </c>
      <c r="CB91" s="211">
        <f t="shared" ca="1" si="136"/>
        <v>2.5000000000000001E-3</v>
      </c>
      <c r="CC91" s="211">
        <f t="shared" ca="1" si="136"/>
        <v>2.5000000000000001E-3</v>
      </c>
      <c r="CD91" s="211">
        <f t="shared" ca="1" si="137"/>
        <v>2.5000000000000001E-3</v>
      </c>
      <c r="CE91" s="211">
        <f t="shared" ca="1" si="137"/>
        <v>2.5000000000000001E-3</v>
      </c>
      <c r="CF91" s="211">
        <f t="shared" ca="1" si="137"/>
        <v>2.5000000000000001E-3</v>
      </c>
      <c r="CG91" s="211">
        <f t="shared" ca="1" si="137"/>
        <v>2.5000000000000001E-3</v>
      </c>
      <c r="CH91" s="211">
        <f t="shared" ca="1" si="137"/>
        <v>2.5000000000000001E-3</v>
      </c>
      <c r="CI91" s="211">
        <f t="shared" ca="1" si="137"/>
        <v>2.5000000000000001E-3</v>
      </c>
      <c r="CJ91" s="211">
        <f t="shared" ca="1" si="137"/>
        <v>2.5000000000000001E-3</v>
      </c>
      <c r="CK91" s="211">
        <f t="shared" ca="1" si="137"/>
        <v>2.5000000000000001E-3</v>
      </c>
      <c r="CL91" s="211">
        <f t="shared" ca="1" si="137"/>
        <v>2.5000000000000001E-3</v>
      </c>
      <c r="CM91" s="211">
        <f t="shared" ca="1" si="137"/>
        <v>2.5000000000000001E-3</v>
      </c>
    </row>
    <row r="92" spans="2:91" s="210" customFormat="1" hidden="1" x14ac:dyDescent="0.2">
      <c r="B92" s="209">
        <f>Inputs!FH30</f>
        <v>0</v>
      </c>
      <c r="E92" s="211">
        <f ca="1">Settings!AD90</f>
        <v>0.05</v>
      </c>
      <c r="F92" s="211">
        <f ca="1">Settings!AE90</f>
        <v>0.04</v>
      </c>
      <c r="G92" s="211">
        <f ca="1">Settings!AF90</f>
        <v>0.03</v>
      </c>
      <c r="H92" s="211">
        <f ca="1">Settings!AG90</f>
        <v>0.03</v>
      </c>
      <c r="I92" s="211">
        <f ca="1">Settings!AH90</f>
        <v>0.03</v>
      </c>
      <c r="K92" s="211">
        <f t="shared" ca="1" si="122"/>
        <v>1.2500000000000001E-2</v>
      </c>
      <c r="L92" s="211">
        <f t="shared" ca="1" si="138"/>
        <v>1.2500000000000001E-2</v>
      </c>
      <c r="M92" s="211">
        <f t="shared" ca="1" si="138"/>
        <v>1.2500000000000001E-2</v>
      </c>
      <c r="N92" s="211">
        <f t="shared" ca="1" si="138"/>
        <v>1.2500000000000001E-2</v>
      </c>
      <c r="O92" s="211">
        <f t="shared" ca="1" si="138"/>
        <v>0.01</v>
      </c>
      <c r="P92" s="211">
        <f t="shared" ca="1" si="138"/>
        <v>0.01</v>
      </c>
      <c r="Q92" s="211">
        <f t="shared" ca="1" si="138"/>
        <v>0.01</v>
      </c>
      <c r="R92" s="211">
        <f t="shared" ca="1" si="138"/>
        <v>0.01</v>
      </c>
      <c r="S92" s="211">
        <f t="shared" ca="1" si="138"/>
        <v>7.4999999999999997E-3</v>
      </c>
      <c r="T92" s="211">
        <f t="shared" ca="1" si="138"/>
        <v>7.4999999999999997E-3</v>
      </c>
      <c r="U92" s="211">
        <f t="shared" ca="1" si="138"/>
        <v>7.4999999999999997E-3</v>
      </c>
      <c r="V92" s="211">
        <f t="shared" ca="1" si="139"/>
        <v>7.4999999999999997E-3</v>
      </c>
      <c r="W92" s="211">
        <f t="shared" ca="1" si="139"/>
        <v>7.4999999999999997E-3</v>
      </c>
      <c r="X92" s="211">
        <f t="shared" ca="1" si="139"/>
        <v>7.4999999999999997E-3</v>
      </c>
      <c r="Y92" s="211">
        <f t="shared" ca="1" si="139"/>
        <v>7.4999999999999997E-3</v>
      </c>
      <c r="Z92" s="211">
        <f t="shared" ca="1" si="139"/>
        <v>7.4999999999999997E-3</v>
      </c>
      <c r="AA92" s="211">
        <f t="shared" ca="1" si="139"/>
        <v>7.4999999999999997E-3</v>
      </c>
      <c r="AB92" s="211">
        <f t="shared" ca="1" si="139"/>
        <v>7.4999999999999997E-3</v>
      </c>
      <c r="AC92" s="211">
        <f t="shared" ca="1" si="139"/>
        <v>7.4999999999999997E-3</v>
      </c>
      <c r="AD92" s="211">
        <f t="shared" ca="1" si="139"/>
        <v>7.4999999999999997E-3</v>
      </c>
      <c r="AF92" s="211">
        <f t="shared" ca="1" si="132"/>
        <v>4.1666666666666666E-3</v>
      </c>
      <c r="AG92" s="211">
        <f t="shared" ca="1" si="132"/>
        <v>4.1666666666666666E-3</v>
      </c>
      <c r="AH92" s="211">
        <f t="shared" ca="1" si="132"/>
        <v>4.1666666666666666E-3</v>
      </c>
      <c r="AI92" s="211">
        <f t="shared" ca="1" si="132"/>
        <v>4.1666666666666666E-3</v>
      </c>
      <c r="AJ92" s="211">
        <f t="shared" ca="1" si="132"/>
        <v>4.1666666666666666E-3</v>
      </c>
      <c r="AK92" s="211">
        <f t="shared" ca="1" si="132"/>
        <v>4.1666666666666666E-3</v>
      </c>
      <c r="AL92" s="211">
        <f t="shared" ca="1" si="132"/>
        <v>4.1666666666666666E-3</v>
      </c>
      <c r="AM92" s="211">
        <f t="shared" ca="1" si="132"/>
        <v>4.1666666666666666E-3</v>
      </c>
      <c r="AN92" s="211">
        <f t="shared" ca="1" si="132"/>
        <v>4.1666666666666666E-3</v>
      </c>
      <c r="AO92" s="211">
        <f t="shared" ca="1" si="132"/>
        <v>4.1666666666666666E-3</v>
      </c>
      <c r="AP92" s="211">
        <f t="shared" ca="1" si="133"/>
        <v>4.1666666666666666E-3</v>
      </c>
      <c r="AQ92" s="211">
        <f t="shared" ca="1" si="133"/>
        <v>4.1666666666666666E-3</v>
      </c>
      <c r="AR92" s="211">
        <f t="shared" ca="1" si="133"/>
        <v>3.3333333333333335E-3</v>
      </c>
      <c r="AS92" s="211">
        <f t="shared" ca="1" si="133"/>
        <v>3.3333333333333335E-3</v>
      </c>
      <c r="AT92" s="211">
        <f t="shared" ca="1" si="133"/>
        <v>3.3333333333333335E-3</v>
      </c>
      <c r="AU92" s="211">
        <f t="shared" ca="1" si="133"/>
        <v>3.3333333333333335E-3</v>
      </c>
      <c r="AV92" s="211">
        <f t="shared" ca="1" si="133"/>
        <v>3.3333333333333335E-3</v>
      </c>
      <c r="AW92" s="211">
        <f t="shared" ca="1" si="133"/>
        <v>3.3333333333333335E-3</v>
      </c>
      <c r="AX92" s="211">
        <f t="shared" ca="1" si="133"/>
        <v>3.3333333333333335E-3</v>
      </c>
      <c r="AY92" s="211">
        <f t="shared" ca="1" si="133"/>
        <v>3.3333333333333335E-3</v>
      </c>
      <c r="AZ92" s="211">
        <f t="shared" ca="1" si="134"/>
        <v>3.3333333333333335E-3</v>
      </c>
      <c r="BA92" s="211">
        <f t="shared" ca="1" si="134"/>
        <v>3.3333333333333335E-3</v>
      </c>
      <c r="BB92" s="211">
        <f t="shared" ca="1" si="134"/>
        <v>3.3333333333333335E-3</v>
      </c>
      <c r="BC92" s="211">
        <f t="shared" ca="1" si="134"/>
        <v>3.3333333333333335E-3</v>
      </c>
      <c r="BD92" s="211">
        <f t="shared" ca="1" si="134"/>
        <v>2.5000000000000001E-3</v>
      </c>
      <c r="BE92" s="211">
        <f t="shared" ca="1" si="134"/>
        <v>2.5000000000000001E-3</v>
      </c>
      <c r="BF92" s="211">
        <f t="shared" ca="1" si="134"/>
        <v>2.5000000000000001E-3</v>
      </c>
      <c r="BG92" s="211">
        <f t="shared" ca="1" si="134"/>
        <v>2.5000000000000001E-3</v>
      </c>
      <c r="BH92" s="211">
        <f t="shared" ca="1" si="134"/>
        <v>2.5000000000000001E-3</v>
      </c>
      <c r="BI92" s="211">
        <f t="shared" ca="1" si="134"/>
        <v>2.5000000000000001E-3</v>
      </c>
      <c r="BJ92" s="211">
        <f t="shared" ca="1" si="135"/>
        <v>2.5000000000000001E-3</v>
      </c>
      <c r="BK92" s="211">
        <f t="shared" ca="1" si="135"/>
        <v>2.5000000000000001E-3</v>
      </c>
      <c r="BL92" s="211">
        <f t="shared" ca="1" si="135"/>
        <v>2.5000000000000001E-3</v>
      </c>
      <c r="BM92" s="211">
        <f t="shared" ca="1" si="135"/>
        <v>2.5000000000000001E-3</v>
      </c>
      <c r="BN92" s="211">
        <f t="shared" ca="1" si="135"/>
        <v>2.5000000000000001E-3</v>
      </c>
      <c r="BO92" s="211">
        <f t="shared" ca="1" si="135"/>
        <v>2.5000000000000001E-3</v>
      </c>
      <c r="BP92" s="211">
        <f t="shared" ca="1" si="135"/>
        <v>2.5000000000000001E-3</v>
      </c>
      <c r="BQ92" s="211">
        <f t="shared" ca="1" si="135"/>
        <v>2.5000000000000001E-3</v>
      </c>
      <c r="BR92" s="211">
        <f t="shared" ca="1" si="135"/>
        <v>2.5000000000000001E-3</v>
      </c>
      <c r="BS92" s="211">
        <f t="shared" ca="1" si="135"/>
        <v>2.5000000000000001E-3</v>
      </c>
      <c r="BT92" s="211">
        <f t="shared" ca="1" si="136"/>
        <v>2.5000000000000001E-3</v>
      </c>
      <c r="BU92" s="211">
        <f t="shared" ca="1" si="136"/>
        <v>2.5000000000000001E-3</v>
      </c>
      <c r="BV92" s="211">
        <f t="shared" ca="1" si="136"/>
        <v>2.5000000000000001E-3</v>
      </c>
      <c r="BW92" s="211">
        <f t="shared" ca="1" si="136"/>
        <v>2.5000000000000001E-3</v>
      </c>
      <c r="BX92" s="211">
        <f t="shared" ca="1" si="136"/>
        <v>2.5000000000000001E-3</v>
      </c>
      <c r="BY92" s="211">
        <f t="shared" ca="1" si="136"/>
        <v>2.5000000000000001E-3</v>
      </c>
      <c r="BZ92" s="211">
        <f t="shared" ca="1" si="136"/>
        <v>2.5000000000000001E-3</v>
      </c>
      <c r="CA92" s="211">
        <f t="shared" ca="1" si="136"/>
        <v>2.5000000000000001E-3</v>
      </c>
      <c r="CB92" s="211">
        <f t="shared" ca="1" si="136"/>
        <v>2.5000000000000001E-3</v>
      </c>
      <c r="CC92" s="211">
        <f t="shared" ca="1" si="136"/>
        <v>2.5000000000000001E-3</v>
      </c>
      <c r="CD92" s="211">
        <f t="shared" ca="1" si="137"/>
        <v>2.5000000000000001E-3</v>
      </c>
      <c r="CE92" s="211">
        <f t="shared" ca="1" si="137"/>
        <v>2.5000000000000001E-3</v>
      </c>
      <c r="CF92" s="211">
        <f t="shared" ca="1" si="137"/>
        <v>2.5000000000000001E-3</v>
      </c>
      <c r="CG92" s="211">
        <f t="shared" ca="1" si="137"/>
        <v>2.5000000000000001E-3</v>
      </c>
      <c r="CH92" s="211">
        <f t="shared" ca="1" si="137"/>
        <v>2.5000000000000001E-3</v>
      </c>
      <c r="CI92" s="211">
        <f t="shared" ca="1" si="137"/>
        <v>2.5000000000000001E-3</v>
      </c>
      <c r="CJ92" s="211">
        <f t="shared" ca="1" si="137"/>
        <v>2.5000000000000001E-3</v>
      </c>
      <c r="CK92" s="211">
        <f t="shared" ca="1" si="137"/>
        <v>2.5000000000000001E-3</v>
      </c>
      <c r="CL92" s="211">
        <f t="shared" ca="1" si="137"/>
        <v>2.5000000000000001E-3</v>
      </c>
      <c r="CM92" s="211">
        <f t="shared" ca="1" si="137"/>
        <v>2.5000000000000001E-3</v>
      </c>
    </row>
    <row r="93" spans="2:91" s="210" customFormat="1" hidden="1" x14ac:dyDescent="0.2">
      <c r="B93" s="209">
        <f>Inputs!FH31</f>
        <v>0</v>
      </c>
      <c r="E93" s="211">
        <f ca="1">Settings!AD94</f>
        <v>0.05</v>
      </c>
      <c r="F93" s="211">
        <f ca="1">Settings!AE94</f>
        <v>0.04</v>
      </c>
      <c r="G93" s="211">
        <f ca="1">Settings!AF94</f>
        <v>0.03</v>
      </c>
      <c r="H93" s="211">
        <f ca="1">Settings!AG94</f>
        <v>0.03</v>
      </c>
      <c r="I93" s="211">
        <f ca="1">Settings!AH94</f>
        <v>0.03</v>
      </c>
      <c r="K93" s="211">
        <f t="shared" ca="1" si="122"/>
        <v>1.2500000000000001E-2</v>
      </c>
      <c r="L93" s="211">
        <f t="shared" ca="1" si="138"/>
        <v>1.2500000000000001E-2</v>
      </c>
      <c r="M93" s="211">
        <f t="shared" ca="1" si="138"/>
        <v>1.2500000000000001E-2</v>
      </c>
      <c r="N93" s="211">
        <f t="shared" ca="1" si="138"/>
        <v>1.2500000000000001E-2</v>
      </c>
      <c r="O93" s="211">
        <f t="shared" ca="1" si="138"/>
        <v>0.01</v>
      </c>
      <c r="P93" s="211">
        <f t="shared" ca="1" si="138"/>
        <v>0.01</v>
      </c>
      <c r="Q93" s="211">
        <f t="shared" ca="1" si="138"/>
        <v>0.01</v>
      </c>
      <c r="R93" s="211">
        <f t="shared" ca="1" si="138"/>
        <v>0.01</v>
      </c>
      <c r="S93" s="211">
        <f t="shared" ca="1" si="138"/>
        <v>7.4999999999999997E-3</v>
      </c>
      <c r="T93" s="211">
        <f t="shared" ca="1" si="138"/>
        <v>7.4999999999999997E-3</v>
      </c>
      <c r="U93" s="211">
        <f t="shared" ca="1" si="138"/>
        <v>7.4999999999999997E-3</v>
      </c>
      <c r="V93" s="211">
        <f t="shared" ca="1" si="139"/>
        <v>7.4999999999999997E-3</v>
      </c>
      <c r="W93" s="211">
        <f t="shared" ca="1" si="139"/>
        <v>7.4999999999999997E-3</v>
      </c>
      <c r="X93" s="211">
        <f t="shared" ca="1" si="139"/>
        <v>7.4999999999999997E-3</v>
      </c>
      <c r="Y93" s="211">
        <f t="shared" ca="1" si="139"/>
        <v>7.4999999999999997E-3</v>
      </c>
      <c r="Z93" s="211">
        <f t="shared" ca="1" si="139"/>
        <v>7.4999999999999997E-3</v>
      </c>
      <c r="AA93" s="211">
        <f t="shared" ca="1" si="139"/>
        <v>7.4999999999999997E-3</v>
      </c>
      <c r="AB93" s="211">
        <f t="shared" ca="1" si="139"/>
        <v>7.4999999999999997E-3</v>
      </c>
      <c r="AC93" s="211">
        <f t="shared" ca="1" si="139"/>
        <v>7.4999999999999997E-3</v>
      </c>
      <c r="AD93" s="211">
        <f t="shared" ca="1" si="139"/>
        <v>7.4999999999999997E-3</v>
      </c>
      <c r="AF93" s="211">
        <f t="shared" ca="1" si="132"/>
        <v>4.1666666666666666E-3</v>
      </c>
      <c r="AG93" s="211">
        <f t="shared" ca="1" si="132"/>
        <v>4.1666666666666666E-3</v>
      </c>
      <c r="AH93" s="211">
        <f t="shared" ca="1" si="132"/>
        <v>4.1666666666666666E-3</v>
      </c>
      <c r="AI93" s="211">
        <f t="shared" ca="1" si="132"/>
        <v>4.1666666666666666E-3</v>
      </c>
      <c r="AJ93" s="211">
        <f t="shared" ca="1" si="132"/>
        <v>4.1666666666666666E-3</v>
      </c>
      <c r="AK93" s="211">
        <f t="shared" ca="1" si="132"/>
        <v>4.1666666666666666E-3</v>
      </c>
      <c r="AL93" s="211">
        <f t="shared" ca="1" si="132"/>
        <v>4.1666666666666666E-3</v>
      </c>
      <c r="AM93" s="211">
        <f t="shared" ca="1" si="132"/>
        <v>4.1666666666666666E-3</v>
      </c>
      <c r="AN93" s="211">
        <f t="shared" ca="1" si="132"/>
        <v>4.1666666666666666E-3</v>
      </c>
      <c r="AO93" s="211">
        <f t="shared" ca="1" si="132"/>
        <v>4.1666666666666666E-3</v>
      </c>
      <c r="AP93" s="211">
        <f t="shared" ca="1" si="133"/>
        <v>4.1666666666666666E-3</v>
      </c>
      <c r="AQ93" s="211">
        <f t="shared" ca="1" si="133"/>
        <v>4.1666666666666666E-3</v>
      </c>
      <c r="AR93" s="211">
        <f t="shared" ca="1" si="133"/>
        <v>3.3333333333333335E-3</v>
      </c>
      <c r="AS93" s="211">
        <f t="shared" ca="1" si="133"/>
        <v>3.3333333333333335E-3</v>
      </c>
      <c r="AT93" s="211">
        <f t="shared" ca="1" si="133"/>
        <v>3.3333333333333335E-3</v>
      </c>
      <c r="AU93" s="211">
        <f t="shared" ca="1" si="133"/>
        <v>3.3333333333333335E-3</v>
      </c>
      <c r="AV93" s="211">
        <f t="shared" ca="1" si="133"/>
        <v>3.3333333333333335E-3</v>
      </c>
      <c r="AW93" s="211">
        <f t="shared" ca="1" si="133"/>
        <v>3.3333333333333335E-3</v>
      </c>
      <c r="AX93" s="211">
        <f t="shared" ca="1" si="133"/>
        <v>3.3333333333333335E-3</v>
      </c>
      <c r="AY93" s="211">
        <f t="shared" ca="1" si="133"/>
        <v>3.3333333333333335E-3</v>
      </c>
      <c r="AZ93" s="211">
        <f t="shared" ca="1" si="134"/>
        <v>3.3333333333333335E-3</v>
      </c>
      <c r="BA93" s="211">
        <f t="shared" ca="1" si="134"/>
        <v>3.3333333333333335E-3</v>
      </c>
      <c r="BB93" s="211">
        <f t="shared" ca="1" si="134"/>
        <v>3.3333333333333335E-3</v>
      </c>
      <c r="BC93" s="211">
        <f t="shared" ca="1" si="134"/>
        <v>3.3333333333333335E-3</v>
      </c>
      <c r="BD93" s="211">
        <f t="shared" ca="1" si="134"/>
        <v>2.5000000000000001E-3</v>
      </c>
      <c r="BE93" s="211">
        <f t="shared" ca="1" si="134"/>
        <v>2.5000000000000001E-3</v>
      </c>
      <c r="BF93" s="211">
        <f t="shared" ca="1" si="134"/>
        <v>2.5000000000000001E-3</v>
      </c>
      <c r="BG93" s="211">
        <f t="shared" ca="1" si="134"/>
        <v>2.5000000000000001E-3</v>
      </c>
      <c r="BH93" s="211">
        <f t="shared" ca="1" si="134"/>
        <v>2.5000000000000001E-3</v>
      </c>
      <c r="BI93" s="211">
        <f t="shared" ca="1" si="134"/>
        <v>2.5000000000000001E-3</v>
      </c>
      <c r="BJ93" s="211">
        <f t="shared" ca="1" si="135"/>
        <v>2.5000000000000001E-3</v>
      </c>
      <c r="BK93" s="211">
        <f t="shared" ca="1" si="135"/>
        <v>2.5000000000000001E-3</v>
      </c>
      <c r="BL93" s="211">
        <f t="shared" ca="1" si="135"/>
        <v>2.5000000000000001E-3</v>
      </c>
      <c r="BM93" s="211">
        <f t="shared" ca="1" si="135"/>
        <v>2.5000000000000001E-3</v>
      </c>
      <c r="BN93" s="211">
        <f t="shared" ca="1" si="135"/>
        <v>2.5000000000000001E-3</v>
      </c>
      <c r="BO93" s="211">
        <f t="shared" ca="1" si="135"/>
        <v>2.5000000000000001E-3</v>
      </c>
      <c r="BP93" s="211">
        <f t="shared" ca="1" si="135"/>
        <v>2.5000000000000001E-3</v>
      </c>
      <c r="BQ93" s="211">
        <f t="shared" ca="1" si="135"/>
        <v>2.5000000000000001E-3</v>
      </c>
      <c r="BR93" s="211">
        <f t="shared" ca="1" si="135"/>
        <v>2.5000000000000001E-3</v>
      </c>
      <c r="BS93" s="211">
        <f t="shared" ca="1" si="135"/>
        <v>2.5000000000000001E-3</v>
      </c>
      <c r="BT93" s="211">
        <f t="shared" ca="1" si="136"/>
        <v>2.5000000000000001E-3</v>
      </c>
      <c r="BU93" s="211">
        <f t="shared" ca="1" si="136"/>
        <v>2.5000000000000001E-3</v>
      </c>
      <c r="BV93" s="211">
        <f t="shared" ca="1" si="136"/>
        <v>2.5000000000000001E-3</v>
      </c>
      <c r="BW93" s="211">
        <f t="shared" ca="1" si="136"/>
        <v>2.5000000000000001E-3</v>
      </c>
      <c r="BX93" s="211">
        <f t="shared" ca="1" si="136"/>
        <v>2.5000000000000001E-3</v>
      </c>
      <c r="BY93" s="211">
        <f t="shared" ca="1" si="136"/>
        <v>2.5000000000000001E-3</v>
      </c>
      <c r="BZ93" s="211">
        <f t="shared" ca="1" si="136"/>
        <v>2.5000000000000001E-3</v>
      </c>
      <c r="CA93" s="211">
        <f t="shared" ca="1" si="136"/>
        <v>2.5000000000000001E-3</v>
      </c>
      <c r="CB93" s="211">
        <f t="shared" ca="1" si="136"/>
        <v>2.5000000000000001E-3</v>
      </c>
      <c r="CC93" s="211">
        <f t="shared" ca="1" si="136"/>
        <v>2.5000000000000001E-3</v>
      </c>
      <c r="CD93" s="211">
        <f t="shared" ca="1" si="137"/>
        <v>2.5000000000000001E-3</v>
      </c>
      <c r="CE93" s="211">
        <f t="shared" ca="1" si="137"/>
        <v>2.5000000000000001E-3</v>
      </c>
      <c r="CF93" s="211">
        <f t="shared" ca="1" si="137"/>
        <v>2.5000000000000001E-3</v>
      </c>
      <c r="CG93" s="211">
        <f t="shared" ca="1" si="137"/>
        <v>2.5000000000000001E-3</v>
      </c>
      <c r="CH93" s="211">
        <f t="shared" ca="1" si="137"/>
        <v>2.5000000000000001E-3</v>
      </c>
      <c r="CI93" s="211">
        <f t="shared" ca="1" si="137"/>
        <v>2.5000000000000001E-3</v>
      </c>
      <c r="CJ93" s="211">
        <f t="shared" ca="1" si="137"/>
        <v>2.5000000000000001E-3</v>
      </c>
      <c r="CK93" s="211">
        <f t="shared" ca="1" si="137"/>
        <v>2.5000000000000001E-3</v>
      </c>
      <c r="CL93" s="211">
        <f t="shared" ca="1" si="137"/>
        <v>2.5000000000000001E-3</v>
      </c>
      <c r="CM93" s="211">
        <f t="shared" ca="1" si="137"/>
        <v>2.5000000000000001E-3</v>
      </c>
    </row>
    <row r="94" spans="2:91" s="210" customFormat="1" hidden="1" x14ac:dyDescent="0.2">
      <c r="B94" s="209">
        <f>Inputs!FH32</f>
        <v>0</v>
      </c>
      <c r="E94" s="211">
        <f>Settings!AD98</f>
        <v>0.08</v>
      </c>
      <c r="F94" s="211">
        <f>Settings!AE98</f>
        <v>7.0000000000000007E-2</v>
      </c>
      <c r="G94" s="211">
        <f>Settings!AF98</f>
        <v>0.06</v>
      </c>
      <c r="H94" s="211">
        <f>Settings!AG98</f>
        <v>0.06</v>
      </c>
      <c r="I94" s="211">
        <f>Settings!AH98</f>
        <v>0.06</v>
      </c>
      <c r="K94" s="211">
        <f t="shared" si="122"/>
        <v>0.02</v>
      </c>
      <c r="L94" s="211">
        <f t="shared" si="138"/>
        <v>0.02</v>
      </c>
      <c r="M94" s="211">
        <f t="shared" si="138"/>
        <v>0.02</v>
      </c>
      <c r="N94" s="211">
        <f t="shared" si="138"/>
        <v>0.02</v>
      </c>
      <c r="O94" s="211">
        <f t="shared" si="138"/>
        <v>1.7500000000000002E-2</v>
      </c>
      <c r="P94" s="211">
        <f t="shared" si="138"/>
        <v>1.7500000000000002E-2</v>
      </c>
      <c r="Q94" s="211">
        <f t="shared" si="138"/>
        <v>1.7500000000000002E-2</v>
      </c>
      <c r="R94" s="211">
        <f t="shared" si="138"/>
        <v>1.7500000000000002E-2</v>
      </c>
      <c r="S94" s="211">
        <f t="shared" si="138"/>
        <v>1.4999999999999999E-2</v>
      </c>
      <c r="T94" s="211">
        <f t="shared" si="138"/>
        <v>1.4999999999999999E-2</v>
      </c>
      <c r="U94" s="211">
        <f t="shared" si="138"/>
        <v>1.4999999999999999E-2</v>
      </c>
      <c r="V94" s="211">
        <f t="shared" si="139"/>
        <v>1.4999999999999999E-2</v>
      </c>
      <c r="W94" s="211">
        <f t="shared" si="139"/>
        <v>1.4999999999999999E-2</v>
      </c>
      <c r="X94" s="211">
        <f t="shared" si="139"/>
        <v>1.4999999999999999E-2</v>
      </c>
      <c r="Y94" s="211">
        <f t="shared" si="139"/>
        <v>1.4999999999999999E-2</v>
      </c>
      <c r="Z94" s="211">
        <f t="shared" si="139"/>
        <v>1.4999999999999999E-2</v>
      </c>
      <c r="AA94" s="211">
        <f t="shared" si="139"/>
        <v>1.4999999999999999E-2</v>
      </c>
      <c r="AB94" s="211">
        <f t="shared" si="139"/>
        <v>1.4999999999999999E-2</v>
      </c>
      <c r="AC94" s="211">
        <f t="shared" si="139"/>
        <v>1.4999999999999999E-2</v>
      </c>
      <c r="AD94" s="211">
        <f t="shared" si="139"/>
        <v>1.4999999999999999E-2</v>
      </c>
      <c r="AF94" s="211">
        <f t="shared" si="132"/>
        <v>6.6666666666666671E-3</v>
      </c>
      <c r="AG94" s="211">
        <f t="shared" si="132"/>
        <v>6.6666666666666671E-3</v>
      </c>
      <c r="AH94" s="211">
        <f t="shared" si="132"/>
        <v>6.6666666666666671E-3</v>
      </c>
      <c r="AI94" s="211">
        <f t="shared" si="132"/>
        <v>6.6666666666666671E-3</v>
      </c>
      <c r="AJ94" s="211">
        <f t="shared" si="132"/>
        <v>6.6666666666666671E-3</v>
      </c>
      <c r="AK94" s="211">
        <f t="shared" si="132"/>
        <v>6.6666666666666671E-3</v>
      </c>
      <c r="AL94" s="211">
        <f t="shared" si="132"/>
        <v>6.6666666666666671E-3</v>
      </c>
      <c r="AM94" s="211">
        <f t="shared" si="132"/>
        <v>6.6666666666666671E-3</v>
      </c>
      <c r="AN94" s="211">
        <f t="shared" si="132"/>
        <v>6.6666666666666671E-3</v>
      </c>
      <c r="AO94" s="211">
        <f t="shared" si="132"/>
        <v>6.6666666666666671E-3</v>
      </c>
      <c r="AP94" s="211">
        <f t="shared" si="133"/>
        <v>6.6666666666666671E-3</v>
      </c>
      <c r="AQ94" s="211">
        <f t="shared" si="133"/>
        <v>6.6666666666666671E-3</v>
      </c>
      <c r="AR94" s="211">
        <f t="shared" si="133"/>
        <v>5.8333333333333336E-3</v>
      </c>
      <c r="AS94" s="211">
        <f t="shared" si="133"/>
        <v>5.8333333333333336E-3</v>
      </c>
      <c r="AT94" s="211">
        <f t="shared" si="133"/>
        <v>5.8333333333333336E-3</v>
      </c>
      <c r="AU94" s="211">
        <f t="shared" si="133"/>
        <v>5.8333333333333336E-3</v>
      </c>
      <c r="AV94" s="211">
        <f t="shared" si="133"/>
        <v>5.8333333333333336E-3</v>
      </c>
      <c r="AW94" s="211">
        <f t="shared" si="133"/>
        <v>5.8333333333333336E-3</v>
      </c>
      <c r="AX94" s="211">
        <f t="shared" si="133"/>
        <v>5.8333333333333336E-3</v>
      </c>
      <c r="AY94" s="211">
        <f t="shared" si="133"/>
        <v>5.8333333333333336E-3</v>
      </c>
      <c r="AZ94" s="211">
        <f t="shared" si="134"/>
        <v>5.8333333333333336E-3</v>
      </c>
      <c r="BA94" s="211">
        <f t="shared" si="134"/>
        <v>5.8333333333333336E-3</v>
      </c>
      <c r="BB94" s="211">
        <f t="shared" si="134"/>
        <v>5.8333333333333336E-3</v>
      </c>
      <c r="BC94" s="211">
        <f t="shared" si="134"/>
        <v>5.8333333333333336E-3</v>
      </c>
      <c r="BD94" s="211">
        <f t="shared" si="134"/>
        <v>5.0000000000000001E-3</v>
      </c>
      <c r="BE94" s="211">
        <f t="shared" si="134"/>
        <v>5.0000000000000001E-3</v>
      </c>
      <c r="BF94" s="211">
        <f t="shared" si="134"/>
        <v>5.0000000000000001E-3</v>
      </c>
      <c r="BG94" s="211">
        <f t="shared" si="134"/>
        <v>5.0000000000000001E-3</v>
      </c>
      <c r="BH94" s="211">
        <f t="shared" si="134"/>
        <v>5.0000000000000001E-3</v>
      </c>
      <c r="BI94" s="211">
        <f t="shared" si="134"/>
        <v>5.0000000000000001E-3</v>
      </c>
      <c r="BJ94" s="211">
        <f t="shared" si="135"/>
        <v>5.0000000000000001E-3</v>
      </c>
      <c r="BK94" s="211">
        <f t="shared" si="135"/>
        <v>5.0000000000000001E-3</v>
      </c>
      <c r="BL94" s="211">
        <f t="shared" si="135"/>
        <v>5.0000000000000001E-3</v>
      </c>
      <c r="BM94" s="211">
        <f t="shared" si="135"/>
        <v>5.0000000000000001E-3</v>
      </c>
      <c r="BN94" s="211">
        <f t="shared" si="135"/>
        <v>5.0000000000000001E-3</v>
      </c>
      <c r="BO94" s="211">
        <f t="shared" si="135"/>
        <v>5.0000000000000001E-3</v>
      </c>
      <c r="BP94" s="211">
        <f t="shared" si="135"/>
        <v>5.0000000000000001E-3</v>
      </c>
      <c r="BQ94" s="211">
        <f t="shared" si="135"/>
        <v>5.0000000000000001E-3</v>
      </c>
      <c r="BR94" s="211">
        <f t="shared" si="135"/>
        <v>5.0000000000000001E-3</v>
      </c>
      <c r="BS94" s="211">
        <f t="shared" si="135"/>
        <v>5.0000000000000001E-3</v>
      </c>
      <c r="BT94" s="211">
        <f t="shared" si="136"/>
        <v>5.0000000000000001E-3</v>
      </c>
      <c r="BU94" s="211">
        <f t="shared" si="136"/>
        <v>5.0000000000000001E-3</v>
      </c>
      <c r="BV94" s="211">
        <f t="shared" si="136"/>
        <v>5.0000000000000001E-3</v>
      </c>
      <c r="BW94" s="211">
        <f t="shared" si="136"/>
        <v>5.0000000000000001E-3</v>
      </c>
      <c r="BX94" s="211">
        <f t="shared" si="136"/>
        <v>5.0000000000000001E-3</v>
      </c>
      <c r="BY94" s="211">
        <f t="shared" si="136"/>
        <v>5.0000000000000001E-3</v>
      </c>
      <c r="BZ94" s="211">
        <f t="shared" si="136"/>
        <v>5.0000000000000001E-3</v>
      </c>
      <c r="CA94" s="211">
        <f t="shared" si="136"/>
        <v>5.0000000000000001E-3</v>
      </c>
      <c r="CB94" s="211">
        <f t="shared" si="136"/>
        <v>5.0000000000000001E-3</v>
      </c>
      <c r="CC94" s="211">
        <f t="shared" si="136"/>
        <v>5.0000000000000001E-3</v>
      </c>
      <c r="CD94" s="211">
        <f t="shared" si="137"/>
        <v>5.0000000000000001E-3</v>
      </c>
      <c r="CE94" s="211">
        <f t="shared" si="137"/>
        <v>5.0000000000000001E-3</v>
      </c>
      <c r="CF94" s="211">
        <f t="shared" si="137"/>
        <v>5.0000000000000001E-3</v>
      </c>
      <c r="CG94" s="211">
        <f t="shared" si="137"/>
        <v>5.0000000000000001E-3</v>
      </c>
      <c r="CH94" s="211">
        <f t="shared" si="137"/>
        <v>5.0000000000000001E-3</v>
      </c>
      <c r="CI94" s="211">
        <f t="shared" si="137"/>
        <v>5.0000000000000001E-3</v>
      </c>
      <c r="CJ94" s="211">
        <f t="shared" si="137"/>
        <v>5.0000000000000001E-3</v>
      </c>
      <c r="CK94" s="211">
        <f t="shared" si="137"/>
        <v>5.0000000000000001E-3</v>
      </c>
      <c r="CL94" s="211">
        <f t="shared" si="137"/>
        <v>5.0000000000000001E-3</v>
      </c>
      <c r="CM94" s="211">
        <f t="shared" si="137"/>
        <v>5.0000000000000001E-3</v>
      </c>
    </row>
    <row r="95" spans="2:91" s="210" customFormat="1" hidden="1" x14ac:dyDescent="0.2">
      <c r="B95" s="209">
        <f>Inputs!FH33</f>
        <v>0</v>
      </c>
      <c r="E95" s="211">
        <f>Settings!AD102</f>
        <v>0.08</v>
      </c>
      <c r="F95" s="211">
        <f>Settings!AE102</f>
        <v>7.0000000000000007E-2</v>
      </c>
      <c r="G95" s="211">
        <f>Settings!AF102</f>
        <v>0.06</v>
      </c>
      <c r="H95" s="211">
        <f>Settings!AG102</f>
        <v>0.06</v>
      </c>
      <c r="I95" s="211">
        <f>Settings!AH102</f>
        <v>0.06</v>
      </c>
      <c r="K95" s="211">
        <f t="shared" si="122"/>
        <v>0.02</v>
      </c>
      <c r="L95" s="211">
        <f t="shared" si="138"/>
        <v>0.02</v>
      </c>
      <c r="M95" s="211">
        <f t="shared" si="138"/>
        <v>0.02</v>
      </c>
      <c r="N95" s="211">
        <f t="shared" si="138"/>
        <v>0.02</v>
      </c>
      <c r="O95" s="211">
        <f t="shared" si="138"/>
        <v>1.7500000000000002E-2</v>
      </c>
      <c r="P95" s="211">
        <f t="shared" si="138"/>
        <v>1.7500000000000002E-2</v>
      </c>
      <c r="Q95" s="211">
        <f t="shared" si="138"/>
        <v>1.7500000000000002E-2</v>
      </c>
      <c r="R95" s="211">
        <f t="shared" si="138"/>
        <v>1.7500000000000002E-2</v>
      </c>
      <c r="S95" s="211">
        <f t="shared" si="138"/>
        <v>1.4999999999999999E-2</v>
      </c>
      <c r="T95" s="211">
        <f t="shared" si="138"/>
        <v>1.4999999999999999E-2</v>
      </c>
      <c r="U95" s="211">
        <f t="shared" si="138"/>
        <v>1.4999999999999999E-2</v>
      </c>
      <c r="V95" s="211">
        <f t="shared" si="139"/>
        <v>1.4999999999999999E-2</v>
      </c>
      <c r="W95" s="211">
        <f t="shared" si="139"/>
        <v>1.4999999999999999E-2</v>
      </c>
      <c r="X95" s="211">
        <f t="shared" si="139"/>
        <v>1.4999999999999999E-2</v>
      </c>
      <c r="Y95" s="211">
        <f t="shared" si="139"/>
        <v>1.4999999999999999E-2</v>
      </c>
      <c r="Z95" s="211">
        <f t="shared" si="139"/>
        <v>1.4999999999999999E-2</v>
      </c>
      <c r="AA95" s="211">
        <f t="shared" si="139"/>
        <v>1.4999999999999999E-2</v>
      </c>
      <c r="AB95" s="211">
        <f t="shared" si="139"/>
        <v>1.4999999999999999E-2</v>
      </c>
      <c r="AC95" s="211">
        <f t="shared" si="139"/>
        <v>1.4999999999999999E-2</v>
      </c>
      <c r="AD95" s="211">
        <f t="shared" si="139"/>
        <v>1.4999999999999999E-2</v>
      </c>
      <c r="AF95" s="211">
        <f t="shared" si="132"/>
        <v>6.6666666666666671E-3</v>
      </c>
      <c r="AG95" s="211">
        <f t="shared" si="132"/>
        <v>6.6666666666666671E-3</v>
      </c>
      <c r="AH95" s="211">
        <f t="shared" si="132"/>
        <v>6.6666666666666671E-3</v>
      </c>
      <c r="AI95" s="211">
        <f t="shared" si="132"/>
        <v>6.6666666666666671E-3</v>
      </c>
      <c r="AJ95" s="211">
        <f t="shared" si="132"/>
        <v>6.6666666666666671E-3</v>
      </c>
      <c r="AK95" s="211">
        <f t="shared" si="132"/>
        <v>6.6666666666666671E-3</v>
      </c>
      <c r="AL95" s="211">
        <f t="shared" si="132"/>
        <v>6.6666666666666671E-3</v>
      </c>
      <c r="AM95" s="211">
        <f t="shared" si="132"/>
        <v>6.6666666666666671E-3</v>
      </c>
      <c r="AN95" s="211">
        <f t="shared" si="132"/>
        <v>6.6666666666666671E-3</v>
      </c>
      <c r="AO95" s="211">
        <f t="shared" si="132"/>
        <v>6.6666666666666671E-3</v>
      </c>
      <c r="AP95" s="211">
        <f t="shared" si="133"/>
        <v>6.6666666666666671E-3</v>
      </c>
      <c r="AQ95" s="211">
        <f t="shared" si="133"/>
        <v>6.6666666666666671E-3</v>
      </c>
      <c r="AR95" s="211">
        <f t="shared" si="133"/>
        <v>5.8333333333333336E-3</v>
      </c>
      <c r="AS95" s="211">
        <f t="shared" si="133"/>
        <v>5.8333333333333336E-3</v>
      </c>
      <c r="AT95" s="211">
        <f t="shared" si="133"/>
        <v>5.8333333333333336E-3</v>
      </c>
      <c r="AU95" s="211">
        <f t="shared" si="133"/>
        <v>5.8333333333333336E-3</v>
      </c>
      <c r="AV95" s="211">
        <f t="shared" si="133"/>
        <v>5.8333333333333336E-3</v>
      </c>
      <c r="AW95" s="211">
        <f t="shared" si="133"/>
        <v>5.8333333333333336E-3</v>
      </c>
      <c r="AX95" s="211">
        <f t="shared" si="133"/>
        <v>5.8333333333333336E-3</v>
      </c>
      <c r="AY95" s="211">
        <f t="shared" si="133"/>
        <v>5.8333333333333336E-3</v>
      </c>
      <c r="AZ95" s="211">
        <f t="shared" si="134"/>
        <v>5.8333333333333336E-3</v>
      </c>
      <c r="BA95" s="211">
        <f t="shared" si="134"/>
        <v>5.8333333333333336E-3</v>
      </c>
      <c r="BB95" s="211">
        <f t="shared" si="134"/>
        <v>5.8333333333333336E-3</v>
      </c>
      <c r="BC95" s="211">
        <f t="shared" si="134"/>
        <v>5.8333333333333336E-3</v>
      </c>
      <c r="BD95" s="211">
        <f t="shared" si="134"/>
        <v>5.0000000000000001E-3</v>
      </c>
      <c r="BE95" s="211">
        <f t="shared" si="134"/>
        <v>5.0000000000000001E-3</v>
      </c>
      <c r="BF95" s="211">
        <f t="shared" si="134"/>
        <v>5.0000000000000001E-3</v>
      </c>
      <c r="BG95" s="211">
        <f t="shared" si="134"/>
        <v>5.0000000000000001E-3</v>
      </c>
      <c r="BH95" s="211">
        <f t="shared" si="134"/>
        <v>5.0000000000000001E-3</v>
      </c>
      <c r="BI95" s="211">
        <f t="shared" si="134"/>
        <v>5.0000000000000001E-3</v>
      </c>
      <c r="BJ95" s="211">
        <f t="shared" si="135"/>
        <v>5.0000000000000001E-3</v>
      </c>
      <c r="BK95" s="211">
        <f t="shared" si="135"/>
        <v>5.0000000000000001E-3</v>
      </c>
      <c r="BL95" s="211">
        <f t="shared" si="135"/>
        <v>5.0000000000000001E-3</v>
      </c>
      <c r="BM95" s="211">
        <f t="shared" si="135"/>
        <v>5.0000000000000001E-3</v>
      </c>
      <c r="BN95" s="211">
        <f t="shared" si="135"/>
        <v>5.0000000000000001E-3</v>
      </c>
      <c r="BO95" s="211">
        <f t="shared" si="135"/>
        <v>5.0000000000000001E-3</v>
      </c>
      <c r="BP95" s="211">
        <f t="shared" si="135"/>
        <v>5.0000000000000001E-3</v>
      </c>
      <c r="BQ95" s="211">
        <f t="shared" si="135"/>
        <v>5.0000000000000001E-3</v>
      </c>
      <c r="BR95" s="211">
        <f t="shared" si="135"/>
        <v>5.0000000000000001E-3</v>
      </c>
      <c r="BS95" s="211">
        <f t="shared" si="135"/>
        <v>5.0000000000000001E-3</v>
      </c>
      <c r="BT95" s="211">
        <f t="shared" si="136"/>
        <v>5.0000000000000001E-3</v>
      </c>
      <c r="BU95" s="211">
        <f t="shared" si="136"/>
        <v>5.0000000000000001E-3</v>
      </c>
      <c r="BV95" s="211">
        <f t="shared" si="136"/>
        <v>5.0000000000000001E-3</v>
      </c>
      <c r="BW95" s="211">
        <f t="shared" si="136"/>
        <v>5.0000000000000001E-3</v>
      </c>
      <c r="BX95" s="211">
        <f t="shared" si="136"/>
        <v>5.0000000000000001E-3</v>
      </c>
      <c r="BY95" s="211">
        <f t="shared" si="136"/>
        <v>5.0000000000000001E-3</v>
      </c>
      <c r="BZ95" s="211">
        <f t="shared" si="136"/>
        <v>5.0000000000000001E-3</v>
      </c>
      <c r="CA95" s="211">
        <f t="shared" si="136"/>
        <v>5.0000000000000001E-3</v>
      </c>
      <c r="CB95" s="211">
        <f t="shared" si="136"/>
        <v>5.0000000000000001E-3</v>
      </c>
      <c r="CC95" s="211">
        <f t="shared" si="136"/>
        <v>5.0000000000000001E-3</v>
      </c>
      <c r="CD95" s="211">
        <f t="shared" si="137"/>
        <v>5.0000000000000001E-3</v>
      </c>
      <c r="CE95" s="211">
        <f t="shared" si="137"/>
        <v>5.0000000000000001E-3</v>
      </c>
      <c r="CF95" s="211">
        <f t="shared" si="137"/>
        <v>5.0000000000000001E-3</v>
      </c>
      <c r="CG95" s="211">
        <f t="shared" si="137"/>
        <v>5.0000000000000001E-3</v>
      </c>
      <c r="CH95" s="211">
        <f t="shared" si="137"/>
        <v>5.0000000000000001E-3</v>
      </c>
      <c r="CI95" s="211">
        <f t="shared" si="137"/>
        <v>5.0000000000000001E-3</v>
      </c>
      <c r="CJ95" s="211">
        <f t="shared" si="137"/>
        <v>5.0000000000000001E-3</v>
      </c>
      <c r="CK95" s="211">
        <f t="shared" si="137"/>
        <v>5.0000000000000001E-3</v>
      </c>
      <c r="CL95" s="211">
        <f t="shared" si="137"/>
        <v>5.0000000000000001E-3</v>
      </c>
      <c r="CM95" s="211">
        <f t="shared" si="137"/>
        <v>5.0000000000000001E-3</v>
      </c>
    </row>
    <row r="96" spans="2:91" hidden="1" x14ac:dyDescent="0.2"/>
    <row r="97" spans="2:91" hidden="1" x14ac:dyDescent="0.2"/>
    <row r="98" spans="2:91" hidden="1" x14ac:dyDescent="0.2">
      <c r="B98" s="209" t="str">
        <f>Inputs!FH9</f>
        <v>Advertising</v>
      </c>
      <c r="AF98" s="7">
        <f>IF(AE98=1,1,IF(AND(AF$4=VLOOKUP($B98,Settings!$AB$4:$AL$100,11,0),AF$7=VLOOKUP(Commercial!$B98,Settings!$AB$4:$AN$100,13,0)),1,0))</f>
        <v>0</v>
      </c>
      <c r="AG98" s="7">
        <f>IF(AF98=1,1,IF(AND(AG$4=VLOOKUP($B98,Settings!$AB$4:$AL$100,11,0),AG$7=VLOOKUP(Commercial!$B98,Settings!$AB$4:$AN$100,13,0)),1,0))</f>
        <v>0</v>
      </c>
      <c r="AH98" s="7">
        <f>IF(AG98=1,1,IF(AND(AH$4=VLOOKUP($B98,Settings!$AB$4:$AL$100,11,0),AH$7=VLOOKUP(Commercial!$B98,Settings!$AB$4:$AN$100,13,0)),1,0))</f>
        <v>0</v>
      </c>
      <c r="AI98" s="7">
        <f>IF(AH98=1,1,IF(AND(AI$4=VLOOKUP($B98,Settings!$AB$4:$AL$100,11,0),AI$7=VLOOKUP(Commercial!$B98,Settings!$AB$4:$AN$100,13,0)),1,0))</f>
        <v>0</v>
      </c>
      <c r="AJ98" s="7">
        <f>IF(AI98=1,1,IF(AND(AJ$4=VLOOKUP($B98,Settings!$AB$4:$AL$100,11,0),AJ$7=VLOOKUP(Commercial!$B98,Settings!$AB$4:$AN$100,13,0)),1,0))</f>
        <v>0</v>
      </c>
      <c r="AK98" s="7">
        <f>IF(AJ98=1,1,IF(AND(AK$4=VLOOKUP($B98,Settings!$AB$4:$AL$100,11,0),AK$7=VLOOKUP(Commercial!$B98,Settings!$AB$4:$AN$100,13,0)),1,0))</f>
        <v>0</v>
      </c>
      <c r="AL98" s="7">
        <f>IF(AK98=1,1,IF(AND(AL$4=VLOOKUP($B98,Settings!$AB$4:$AL$100,11,0),AL$7=VLOOKUP(Commercial!$B98,Settings!$AB$4:$AN$100,13,0)),1,0))</f>
        <v>0</v>
      </c>
      <c r="AM98" s="7">
        <f>IF(AL98=1,1,IF(AND(AM$4=VLOOKUP($B98,Settings!$AB$4:$AL$100,11,0),AM$7=VLOOKUP(Commercial!$B98,Settings!$AB$4:$AN$100,13,0)),1,0))</f>
        <v>0</v>
      </c>
      <c r="AN98" s="7">
        <f>IF(AM98=1,1,IF(AND(AN$4=VLOOKUP($B98,Settings!$AB$4:$AL$100,11,0),AN$7=VLOOKUP(Commercial!$B98,Settings!$AB$4:$AN$100,13,0)),1,0))</f>
        <v>1</v>
      </c>
      <c r="AO98" s="7">
        <f>IF(AN98=1,1,IF(AND(AO$4=VLOOKUP($B98,Settings!$AB$4:$AL$100,11,0),AO$7=VLOOKUP(Commercial!$B98,Settings!$AB$4:$AN$100,13,0)),1,0))</f>
        <v>1</v>
      </c>
      <c r="AP98" s="7">
        <f>IF(AO98=1,1,IF(AND(AP$4=VLOOKUP($B98,Settings!$AB$4:$AL$100,11,0),AP$7=VLOOKUP(Commercial!$B98,Settings!$AB$4:$AN$100,13,0)),1,0))</f>
        <v>1</v>
      </c>
      <c r="AQ98" s="7">
        <f>IF(AP98=1,1,IF(AND(AQ$4=VLOOKUP($B98,Settings!$AB$4:$AL$100,11,0),AQ$7=VLOOKUP(Commercial!$B98,Settings!$AB$4:$AN$100,13,0)),1,0))</f>
        <v>1</v>
      </c>
      <c r="AR98" s="7">
        <f>IF(AQ98=1,1,IF(AND(AR$4=VLOOKUP($B98,Settings!$AB$4:$AL$100,11,0),AR$7=VLOOKUP(Commercial!$B98,Settings!$AB$4:$AN$100,13,0)),1,0))</f>
        <v>1</v>
      </c>
      <c r="AS98" s="7">
        <f>IF(AR98=1,1,IF(AND(AS$4=VLOOKUP($B98,Settings!$AB$4:$AL$100,11,0),AS$7=VLOOKUP(Commercial!$B98,Settings!$AB$4:$AN$100,13,0)),1,0))</f>
        <v>1</v>
      </c>
      <c r="AT98" s="7">
        <f>IF(AS98=1,1,IF(AND(AT$4=VLOOKUP($B98,Settings!$AB$4:$AL$100,11,0),AT$7=VLOOKUP(Commercial!$B98,Settings!$AB$4:$AN$100,13,0)),1,0))</f>
        <v>1</v>
      </c>
      <c r="AU98" s="7">
        <f>IF(AT98=1,1,IF(AND(AU$4=VLOOKUP($B98,Settings!$AB$4:$AL$100,11,0),AU$7=VLOOKUP(Commercial!$B98,Settings!$AB$4:$AN$100,13,0)),1,0))</f>
        <v>1</v>
      </c>
      <c r="AV98" s="7">
        <f>IF(AU98=1,1,IF(AND(AV$4=VLOOKUP($B98,Settings!$AB$4:$AL$100,11,0),AV$7=VLOOKUP(Commercial!$B98,Settings!$AB$4:$AN$100,13,0)),1,0))</f>
        <v>1</v>
      </c>
      <c r="AW98" s="7">
        <f>IF(AV98=1,1,IF(AND(AW$4=VLOOKUP($B98,Settings!$AB$4:$AL$100,11,0),AW$7=VLOOKUP(Commercial!$B98,Settings!$AB$4:$AN$100,13,0)),1,0))</f>
        <v>1</v>
      </c>
      <c r="AX98" s="7">
        <f>IF(AW98=1,1,IF(AND(AX$4=VLOOKUP($B98,Settings!$AB$4:$AL$100,11,0),AX$7=VLOOKUP(Commercial!$B98,Settings!$AB$4:$AN$100,13,0)),1,0))</f>
        <v>1</v>
      </c>
      <c r="AY98" s="7">
        <f>IF(AX98=1,1,IF(AND(AY$4=VLOOKUP($B98,Settings!$AB$4:$AL$100,11,0),AY$7=VLOOKUP(Commercial!$B98,Settings!$AB$4:$AN$100,13,0)),1,0))</f>
        <v>1</v>
      </c>
      <c r="AZ98" s="7">
        <f>IF(AY98=1,1,IF(AND(AZ$4=VLOOKUP($B98,Settings!$AB$4:$AL$100,11,0),AZ$7=VLOOKUP(Commercial!$B98,Settings!$AB$4:$AN$100,13,0)),1,0))</f>
        <v>1</v>
      </c>
      <c r="BA98" s="7">
        <f>IF(AZ98=1,1,IF(AND(BA$4=VLOOKUP($B98,Settings!$AB$4:$AL$100,11,0),BA$7=VLOOKUP(Commercial!$B98,Settings!$AB$4:$AN$100,13,0)),1,0))</f>
        <v>1</v>
      </c>
      <c r="BB98" s="7">
        <f>IF(BA98=1,1,IF(AND(BB$4=VLOOKUP($B98,Settings!$AB$4:$AL$100,11,0),BB$7=VLOOKUP(Commercial!$B98,Settings!$AB$4:$AN$100,13,0)),1,0))</f>
        <v>1</v>
      </c>
      <c r="BC98" s="7">
        <f>IF(BB98=1,1,IF(AND(BC$4=VLOOKUP($B98,Settings!$AB$4:$AL$100,11,0),BC$7=VLOOKUP(Commercial!$B98,Settings!$AB$4:$AN$100,13,0)),1,0))</f>
        <v>1</v>
      </c>
      <c r="BD98" s="7">
        <f>IF(BC98=1,1,IF(AND(BD$4=VLOOKUP($B98,Settings!$AB$4:$AL$100,11,0),BD$7=VLOOKUP(Commercial!$B98,Settings!$AB$4:$AN$100,13,0)),1,0))</f>
        <v>1</v>
      </c>
      <c r="BE98" s="7">
        <f>IF(BD98=1,1,IF(AND(BE$4=VLOOKUP($B98,Settings!$AB$4:$AL$100,11,0),BE$7=VLOOKUP(Commercial!$B98,Settings!$AB$4:$AN$100,13,0)),1,0))</f>
        <v>1</v>
      </c>
      <c r="BF98" s="7">
        <f>IF(BE98=1,1,IF(AND(BF$4=VLOOKUP($B98,Settings!$AB$4:$AL$100,11,0),BF$7=VLOOKUP(Commercial!$B98,Settings!$AB$4:$AN$100,13,0)),1,0))</f>
        <v>1</v>
      </c>
      <c r="BG98" s="7">
        <f>IF(BF98=1,1,IF(AND(BG$4=VLOOKUP($B98,Settings!$AB$4:$AL$100,11,0),BG$7=VLOOKUP(Commercial!$B98,Settings!$AB$4:$AN$100,13,0)),1,0))</f>
        <v>1</v>
      </c>
      <c r="BH98" s="7">
        <f>IF(BG98=1,1,IF(AND(BH$4=VLOOKUP($B98,Settings!$AB$4:$AL$100,11,0),BH$7=VLOOKUP(Commercial!$B98,Settings!$AB$4:$AN$100,13,0)),1,0))</f>
        <v>1</v>
      </c>
      <c r="BI98" s="7">
        <f>IF(BH98=1,1,IF(AND(BI$4=VLOOKUP($B98,Settings!$AB$4:$AL$100,11,0),BI$7=VLOOKUP(Commercial!$B98,Settings!$AB$4:$AN$100,13,0)),1,0))</f>
        <v>1</v>
      </c>
      <c r="BJ98" s="7">
        <f>IF(BI98=1,1,IF(AND(BJ$4=VLOOKUP($B98,Settings!$AB$4:$AL$100,11,0),BJ$7=VLOOKUP(Commercial!$B98,Settings!$AB$4:$AN$100,13,0)),1,0))</f>
        <v>1</v>
      </c>
      <c r="BK98" s="7">
        <f>IF(BJ98=1,1,IF(AND(BK$4=VLOOKUP($B98,Settings!$AB$4:$AL$100,11,0),BK$7=VLOOKUP(Commercial!$B98,Settings!$AB$4:$AN$100,13,0)),1,0))</f>
        <v>1</v>
      </c>
      <c r="BL98" s="7">
        <f>IF(BK98=1,1,IF(AND(BL$4=VLOOKUP($B98,Settings!$AB$4:$AL$100,11,0),BL$7=VLOOKUP(Commercial!$B98,Settings!$AB$4:$AN$100,13,0)),1,0))</f>
        <v>1</v>
      </c>
      <c r="BM98" s="7">
        <f>IF(BL98=1,1,IF(AND(BM$4=VLOOKUP($B98,Settings!$AB$4:$AL$100,11,0),BM$7=VLOOKUP(Commercial!$B98,Settings!$AB$4:$AN$100,13,0)),1,0))</f>
        <v>1</v>
      </c>
      <c r="BN98" s="7">
        <f>IF(BM98=1,1,IF(AND(BN$4=VLOOKUP($B98,Settings!$AB$4:$AL$100,11,0),BN$7=VLOOKUP(Commercial!$B98,Settings!$AB$4:$AN$100,13,0)),1,0))</f>
        <v>1</v>
      </c>
      <c r="BO98" s="7">
        <f>IF(BN98=1,1,IF(AND(BO$4=VLOOKUP($B98,Settings!$AB$4:$AL$100,11,0),BO$7=VLOOKUP(Commercial!$B98,Settings!$AB$4:$AN$100,13,0)),1,0))</f>
        <v>1</v>
      </c>
      <c r="BP98" s="7">
        <f>IF(BO98=1,1,IF(AND(BP$4=VLOOKUP($B98,Settings!$AB$4:$AL$100,11,0),BP$7=VLOOKUP(Commercial!$B98,Settings!$AB$4:$AN$100,13,0)),1,0))</f>
        <v>1</v>
      </c>
      <c r="BQ98" s="7">
        <f>IF(BP98=1,1,IF(AND(BQ$4=VLOOKUP($B98,Settings!$AB$4:$AL$100,11,0),BQ$7=VLOOKUP(Commercial!$B98,Settings!$AB$4:$AN$100,13,0)),1,0))</f>
        <v>1</v>
      </c>
      <c r="BR98" s="7">
        <f>IF(BQ98=1,1,IF(AND(BR$4=VLOOKUP($B98,Settings!$AB$4:$AL$100,11,0),BR$7=VLOOKUP(Commercial!$B98,Settings!$AB$4:$AN$100,13,0)),1,0))</f>
        <v>1</v>
      </c>
      <c r="BS98" s="7">
        <f>IF(BR98=1,1,IF(AND(BS$4=VLOOKUP($B98,Settings!$AB$4:$AL$100,11,0),BS$7=VLOOKUP(Commercial!$B98,Settings!$AB$4:$AN$100,13,0)),1,0))</f>
        <v>1</v>
      </c>
      <c r="BT98" s="7">
        <f>IF(BS98=1,1,IF(AND(BT$4=VLOOKUP($B98,Settings!$AB$4:$AL$100,11,0),BT$7=VLOOKUP(Commercial!$B98,Settings!$AB$4:$AN$100,13,0)),1,0))</f>
        <v>1</v>
      </c>
      <c r="BU98" s="7">
        <f>IF(BT98=1,1,IF(AND(BU$4=VLOOKUP($B98,Settings!$AB$4:$AL$100,11,0),BU$7=VLOOKUP(Commercial!$B98,Settings!$AB$4:$AN$100,13,0)),1,0))</f>
        <v>1</v>
      </c>
      <c r="BV98" s="7">
        <f>IF(BU98=1,1,IF(AND(BV$4=VLOOKUP($B98,Settings!$AB$4:$AL$100,11,0),BV$7=VLOOKUP(Commercial!$B98,Settings!$AB$4:$AN$100,13,0)),1,0))</f>
        <v>1</v>
      </c>
      <c r="BW98" s="7">
        <f>IF(BV98=1,1,IF(AND(BW$4=VLOOKUP($B98,Settings!$AB$4:$AL$100,11,0),BW$7=VLOOKUP(Commercial!$B98,Settings!$AB$4:$AN$100,13,0)),1,0))</f>
        <v>1</v>
      </c>
      <c r="BX98" s="7">
        <f>IF(BW98=1,1,IF(AND(BX$4=VLOOKUP($B98,Settings!$AB$4:$AL$100,11,0),BX$7=VLOOKUP(Commercial!$B98,Settings!$AB$4:$AN$100,13,0)),1,0))</f>
        <v>1</v>
      </c>
      <c r="BY98" s="7">
        <f>IF(BX98=1,1,IF(AND(BY$4=VLOOKUP($B98,Settings!$AB$4:$AL$100,11,0),BY$7=VLOOKUP(Commercial!$B98,Settings!$AB$4:$AN$100,13,0)),1,0))</f>
        <v>1</v>
      </c>
      <c r="BZ98" s="7">
        <f>IF(BY98=1,1,IF(AND(BZ$4=VLOOKUP($B98,Settings!$AB$4:$AL$100,11,0),BZ$7=VLOOKUP(Commercial!$B98,Settings!$AB$4:$AN$100,13,0)),1,0))</f>
        <v>1</v>
      </c>
      <c r="CA98" s="7">
        <f>IF(BZ98=1,1,IF(AND(CA$4=VLOOKUP($B98,Settings!$AB$4:$AL$100,11,0),CA$7=VLOOKUP(Commercial!$B98,Settings!$AB$4:$AN$100,13,0)),1,0))</f>
        <v>1</v>
      </c>
      <c r="CB98" s="7">
        <f>IF(CA98=1,1,IF(AND(CB$4=VLOOKUP($B98,Settings!$AB$4:$AL$100,11,0),CB$7=VLOOKUP(Commercial!$B98,Settings!$AB$4:$AN$100,13,0)),1,0))</f>
        <v>1</v>
      </c>
      <c r="CC98" s="7">
        <f>IF(CB98=1,1,IF(AND(CC$4=VLOOKUP($B98,Settings!$AB$4:$AL$100,11,0),CC$7=VLOOKUP(Commercial!$B98,Settings!$AB$4:$AN$100,13,0)),1,0))</f>
        <v>1</v>
      </c>
      <c r="CD98" s="7">
        <f>IF(CC98=1,1,IF(AND(CD$4=VLOOKUP($B98,Settings!$AB$4:$AL$100,11,0),CD$7=VLOOKUP(Commercial!$B98,Settings!$AB$4:$AN$100,13,0)),1,0))</f>
        <v>1</v>
      </c>
      <c r="CE98" s="7">
        <f>IF(CD98=1,1,IF(AND(CE$4=VLOOKUP($B98,Settings!$AB$4:$AL$100,11,0),CE$7=VLOOKUP(Commercial!$B98,Settings!$AB$4:$AN$100,13,0)),1,0))</f>
        <v>1</v>
      </c>
      <c r="CF98" s="7">
        <f>IF(CE98=1,1,IF(AND(CF$4=VLOOKUP($B98,Settings!$AB$4:$AL$100,11,0),CF$7=VLOOKUP(Commercial!$B98,Settings!$AB$4:$AN$100,13,0)),1,0))</f>
        <v>1</v>
      </c>
      <c r="CG98" s="7">
        <f>IF(CF98=1,1,IF(AND(CG$4=VLOOKUP($B98,Settings!$AB$4:$AL$100,11,0),CG$7=VLOOKUP(Commercial!$B98,Settings!$AB$4:$AN$100,13,0)),1,0))</f>
        <v>1</v>
      </c>
      <c r="CH98" s="7">
        <f>IF(CG98=1,1,IF(AND(CH$4=VLOOKUP($B98,Settings!$AB$4:$AL$100,11,0),CH$7=VLOOKUP(Commercial!$B98,Settings!$AB$4:$AN$100,13,0)),1,0))</f>
        <v>1</v>
      </c>
      <c r="CI98" s="7">
        <f>IF(CH98=1,1,IF(AND(CI$4=VLOOKUP($B98,Settings!$AB$4:$AL$100,11,0),CI$7=VLOOKUP(Commercial!$B98,Settings!$AB$4:$AN$100,13,0)),1,0))</f>
        <v>1</v>
      </c>
      <c r="CJ98" s="7">
        <f>IF(CI98=1,1,IF(AND(CJ$4=VLOOKUP($B98,Settings!$AB$4:$AL$100,11,0),CJ$7=VLOOKUP(Commercial!$B98,Settings!$AB$4:$AN$100,13,0)),1,0))</f>
        <v>1</v>
      </c>
      <c r="CK98" s="7">
        <f>IF(CJ98=1,1,IF(AND(CK$4=VLOOKUP($B98,Settings!$AB$4:$AL$100,11,0),CK$7=VLOOKUP(Commercial!$B98,Settings!$AB$4:$AN$100,13,0)),1,0))</f>
        <v>1</v>
      </c>
      <c r="CL98" s="7">
        <f>IF(CK98=1,1,IF(AND(CL$4=VLOOKUP($B98,Settings!$AB$4:$AL$100,11,0),CL$7=VLOOKUP(Commercial!$B98,Settings!$AB$4:$AN$100,13,0)),1,0))</f>
        <v>1</v>
      </c>
      <c r="CM98" s="7">
        <f>IF(CL98=1,1,IF(AND(CM$4=VLOOKUP($B98,Settings!$AB$4:$AL$100,11,0),CM$7=VLOOKUP(Commercial!$B98,Settings!$AB$4:$AN$100,13,0)),1,0))</f>
        <v>1</v>
      </c>
    </row>
    <row r="99" spans="2:91" hidden="1" x14ac:dyDescent="0.2">
      <c r="B99" s="209" t="str">
        <f>Inputs!FH10</f>
        <v>Instagram</v>
      </c>
      <c r="AF99" s="7">
        <f>IF(AE99=1,1,IF(AND(AF$4=VLOOKUP($B99,Settings!$AB$4:$AL$100,11,0),AF$7=VLOOKUP(Commercial!$B99,Settings!$AB$4:$AN$100,13,0)),1,0))</f>
        <v>0</v>
      </c>
      <c r="AG99" s="7">
        <f>IF(AF99=1,1,IF(AND(AG$4=VLOOKUP($B99,Settings!$AB$4:$AL$100,11,0),AG$7=VLOOKUP(Commercial!$B99,Settings!$AB$4:$AN$100,13,0)),1,0))</f>
        <v>0</v>
      </c>
      <c r="AH99" s="7">
        <f>IF(AG99=1,1,IF(AND(AH$4=VLOOKUP($B99,Settings!$AB$4:$AL$100,11,0),AH$7=VLOOKUP(Commercial!$B99,Settings!$AB$4:$AN$100,13,0)),1,0))</f>
        <v>0</v>
      </c>
      <c r="AI99" s="7">
        <f>IF(AH99=1,1,IF(AND(AI$4=VLOOKUP($B99,Settings!$AB$4:$AL$100,11,0),AI$7=VLOOKUP(Commercial!$B99,Settings!$AB$4:$AN$100,13,0)),1,0))</f>
        <v>0</v>
      </c>
      <c r="AJ99" s="7">
        <f>IF(AI99=1,1,IF(AND(AJ$4=VLOOKUP($B99,Settings!$AB$4:$AL$100,11,0),AJ$7=VLOOKUP(Commercial!$B99,Settings!$AB$4:$AN$100,13,0)),1,0))</f>
        <v>0</v>
      </c>
      <c r="AK99" s="7">
        <f>IF(AJ99=1,1,IF(AND(AK$4=VLOOKUP($B99,Settings!$AB$4:$AL$100,11,0),AK$7=VLOOKUP(Commercial!$B99,Settings!$AB$4:$AN$100,13,0)),1,0))</f>
        <v>0</v>
      </c>
      <c r="AL99" s="7">
        <f>IF(AK99=1,1,IF(AND(AL$4=VLOOKUP($B99,Settings!$AB$4:$AL$100,11,0),AL$7=VLOOKUP(Commercial!$B99,Settings!$AB$4:$AN$100,13,0)),1,0))</f>
        <v>0</v>
      </c>
      <c r="AM99" s="7">
        <f>IF(AL99=1,1,IF(AND(AM$4=VLOOKUP($B99,Settings!$AB$4:$AL$100,11,0),AM$7=VLOOKUP(Commercial!$B99,Settings!$AB$4:$AN$100,13,0)),1,0))</f>
        <v>0</v>
      </c>
      <c r="AN99" s="7">
        <f>IF(AM99=1,1,IF(AND(AN$4=VLOOKUP($B99,Settings!$AB$4:$AL$100,11,0),AN$7=VLOOKUP(Commercial!$B99,Settings!$AB$4:$AN$100,13,0)),1,0))</f>
        <v>1</v>
      </c>
      <c r="AO99" s="7">
        <f>IF(AN99=1,1,IF(AND(AO$4=VLOOKUP($B99,Settings!$AB$4:$AL$100,11,0),AO$7=VLOOKUP(Commercial!$B99,Settings!$AB$4:$AN$100,13,0)),1,0))</f>
        <v>1</v>
      </c>
      <c r="AP99" s="7">
        <f>IF(AO99=1,1,IF(AND(AP$4=VLOOKUP($B99,Settings!$AB$4:$AL$100,11,0),AP$7=VLOOKUP(Commercial!$B99,Settings!$AB$4:$AN$100,13,0)),1,0))</f>
        <v>1</v>
      </c>
      <c r="AQ99" s="7">
        <f>IF(AP99=1,1,IF(AND(AQ$4=VLOOKUP($B99,Settings!$AB$4:$AL$100,11,0),AQ$7=VLOOKUP(Commercial!$B99,Settings!$AB$4:$AN$100,13,0)),1,0))</f>
        <v>1</v>
      </c>
      <c r="AR99" s="7">
        <f>IF(AQ99=1,1,IF(AND(AR$4=VLOOKUP($B99,Settings!$AB$4:$AL$100,11,0),AR$7=VLOOKUP(Commercial!$B99,Settings!$AB$4:$AN$100,13,0)),1,0))</f>
        <v>1</v>
      </c>
      <c r="AS99" s="7">
        <f>IF(AR99=1,1,IF(AND(AS$4=VLOOKUP($B99,Settings!$AB$4:$AL$100,11,0),AS$7=VLOOKUP(Commercial!$B99,Settings!$AB$4:$AN$100,13,0)),1,0))</f>
        <v>1</v>
      </c>
      <c r="AT99" s="7">
        <f>IF(AS99=1,1,IF(AND(AT$4=VLOOKUP($B99,Settings!$AB$4:$AL$100,11,0),AT$7=VLOOKUP(Commercial!$B99,Settings!$AB$4:$AN$100,13,0)),1,0))</f>
        <v>1</v>
      </c>
      <c r="AU99" s="7">
        <f>IF(AT99=1,1,IF(AND(AU$4=VLOOKUP($B99,Settings!$AB$4:$AL$100,11,0),AU$7=VLOOKUP(Commercial!$B99,Settings!$AB$4:$AN$100,13,0)),1,0))</f>
        <v>1</v>
      </c>
      <c r="AV99" s="7">
        <f>IF(AU99=1,1,IF(AND(AV$4=VLOOKUP($B99,Settings!$AB$4:$AL$100,11,0),AV$7=VLOOKUP(Commercial!$B99,Settings!$AB$4:$AN$100,13,0)),1,0))</f>
        <v>1</v>
      </c>
      <c r="AW99" s="7">
        <f>IF(AV99=1,1,IF(AND(AW$4=VLOOKUP($B99,Settings!$AB$4:$AL$100,11,0),AW$7=VLOOKUP(Commercial!$B99,Settings!$AB$4:$AN$100,13,0)),1,0))</f>
        <v>1</v>
      </c>
      <c r="AX99" s="7">
        <f>IF(AW99=1,1,IF(AND(AX$4=VLOOKUP($B99,Settings!$AB$4:$AL$100,11,0),AX$7=VLOOKUP(Commercial!$B99,Settings!$AB$4:$AN$100,13,0)),1,0))</f>
        <v>1</v>
      </c>
      <c r="AY99" s="7">
        <f>IF(AX99=1,1,IF(AND(AY$4=VLOOKUP($B99,Settings!$AB$4:$AL$100,11,0),AY$7=VLOOKUP(Commercial!$B99,Settings!$AB$4:$AN$100,13,0)),1,0))</f>
        <v>1</v>
      </c>
      <c r="AZ99" s="7">
        <f>IF(AY99=1,1,IF(AND(AZ$4=VLOOKUP($B99,Settings!$AB$4:$AL$100,11,0),AZ$7=VLOOKUP(Commercial!$B99,Settings!$AB$4:$AN$100,13,0)),1,0))</f>
        <v>1</v>
      </c>
      <c r="BA99" s="7">
        <f>IF(AZ99=1,1,IF(AND(BA$4=VLOOKUP($B99,Settings!$AB$4:$AL$100,11,0),BA$7=VLOOKUP(Commercial!$B99,Settings!$AB$4:$AN$100,13,0)),1,0))</f>
        <v>1</v>
      </c>
      <c r="BB99" s="7">
        <f>IF(BA99=1,1,IF(AND(BB$4=VLOOKUP($B99,Settings!$AB$4:$AL$100,11,0),BB$7=VLOOKUP(Commercial!$B99,Settings!$AB$4:$AN$100,13,0)),1,0))</f>
        <v>1</v>
      </c>
      <c r="BC99" s="7">
        <f>IF(BB99=1,1,IF(AND(BC$4=VLOOKUP($B99,Settings!$AB$4:$AL$100,11,0),BC$7=VLOOKUP(Commercial!$B99,Settings!$AB$4:$AN$100,13,0)),1,0))</f>
        <v>1</v>
      </c>
      <c r="BD99" s="7">
        <f>IF(BC99=1,1,IF(AND(BD$4=VLOOKUP($B99,Settings!$AB$4:$AL$100,11,0),BD$7=VLOOKUP(Commercial!$B99,Settings!$AB$4:$AN$100,13,0)),1,0))</f>
        <v>1</v>
      </c>
      <c r="BE99" s="7">
        <f>IF(BD99=1,1,IF(AND(BE$4=VLOOKUP($B99,Settings!$AB$4:$AL$100,11,0),BE$7=VLOOKUP(Commercial!$B99,Settings!$AB$4:$AN$100,13,0)),1,0))</f>
        <v>1</v>
      </c>
      <c r="BF99" s="7">
        <f>IF(BE99=1,1,IF(AND(BF$4=VLOOKUP($B99,Settings!$AB$4:$AL$100,11,0),BF$7=VLOOKUP(Commercial!$B99,Settings!$AB$4:$AN$100,13,0)),1,0))</f>
        <v>1</v>
      </c>
      <c r="BG99" s="7">
        <f>IF(BF99=1,1,IF(AND(BG$4=VLOOKUP($B99,Settings!$AB$4:$AL$100,11,0),BG$7=VLOOKUP(Commercial!$B99,Settings!$AB$4:$AN$100,13,0)),1,0))</f>
        <v>1</v>
      </c>
      <c r="BH99" s="7">
        <f>IF(BG99=1,1,IF(AND(BH$4=VLOOKUP($B99,Settings!$AB$4:$AL$100,11,0),BH$7=VLOOKUP(Commercial!$B99,Settings!$AB$4:$AN$100,13,0)),1,0))</f>
        <v>1</v>
      </c>
      <c r="BI99" s="7">
        <f>IF(BH99=1,1,IF(AND(BI$4=VLOOKUP($B99,Settings!$AB$4:$AL$100,11,0),BI$7=VLOOKUP(Commercial!$B99,Settings!$AB$4:$AN$100,13,0)),1,0))</f>
        <v>1</v>
      </c>
      <c r="BJ99" s="7">
        <f>IF(BI99=1,1,IF(AND(BJ$4=VLOOKUP($B99,Settings!$AB$4:$AL$100,11,0),BJ$7=VLOOKUP(Commercial!$B99,Settings!$AB$4:$AN$100,13,0)),1,0))</f>
        <v>1</v>
      </c>
      <c r="BK99" s="7">
        <f>IF(BJ99=1,1,IF(AND(BK$4=VLOOKUP($B99,Settings!$AB$4:$AL$100,11,0),BK$7=VLOOKUP(Commercial!$B99,Settings!$AB$4:$AN$100,13,0)),1,0))</f>
        <v>1</v>
      </c>
      <c r="BL99" s="7">
        <f>IF(BK99=1,1,IF(AND(BL$4=VLOOKUP($B99,Settings!$AB$4:$AL$100,11,0),BL$7=VLOOKUP(Commercial!$B99,Settings!$AB$4:$AN$100,13,0)),1,0))</f>
        <v>1</v>
      </c>
      <c r="BM99" s="7">
        <f>IF(BL99=1,1,IF(AND(BM$4=VLOOKUP($B99,Settings!$AB$4:$AL$100,11,0),BM$7=VLOOKUP(Commercial!$B99,Settings!$AB$4:$AN$100,13,0)),1,0))</f>
        <v>1</v>
      </c>
      <c r="BN99" s="7">
        <f>IF(BM99=1,1,IF(AND(BN$4=VLOOKUP($B99,Settings!$AB$4:$AL$100,11,0),BN$7=VLOOKUP(Commercial!$B99,Settings!$AB$4:$AN$100,13,0)),1,0))</f>
        <v>1</v>
      </c>
      <c r="BO99" s="7">
        <f>IF(BN99=1,1,IF(AND(BO$4=VLOOKUP($B99,Settings!$AB$4:$AL$100,11,0),BO$7=VLOOKUP(Commercial!$B99,Settings!$AB$4:$AN$100,13,0)),1,0))</f>
        <v>1</v>
      </c>
      <c r="BP99" s="7">
        <f>IF(BO99=1,1,IF(AND(BP$4=VLOOKUP($B99,Settings!$AB$4:$AL$100,11,0),BP$7=VLOOKUP(Commercial!$B99,Settings!$AB$4:$AN$100,13,0)),1,0))</f>
        <v>1</v>
      </c>
      <c r="BQ99" s="7">
        <f>IF(BP99=1,1,IF(AND(BQ$4=VLOOKUP($B99,Settings!$AB$4:$AL$100,11,0),BQ$7=VLOOKUP(Commercial!$B99,Settings!$AB$4:$AN$100,13,0)),1,0))</f>
        <v>1</v>
      </c>
      <c r="BR99" s="7">
        <f>IF(BQ99=1,1,IF(AND(BR$4=VLOOKUP($B99,Settings!$AB$4:$AL$100,11,0),BR$7=VLOOKUP(Commercial!$B99,Settings!$AB$4:$AN$100,13,0)),1,0))</f>
        <v>1</v>
      </c>
      <c r="BS99" s="7">
        <f>IF(BR99=1,1,IF(AND(BS$4=VLOOKUP($B99,Settings!$AB$4:$AL$100,11,0),BS$7=VLOOKUP(Commercial!$B99,Settings!$AB$4:$AN$100,13,0)),1,0))</f>
        <v>1</v>
      </c>
      <c r="BT99" s="7">
        <f>IF(BS99=1,1,IF(AND(BT$4=VLOOKUP($B99,Settings!$AB$4:$AL$100,11,0),BT$7=VLOOKUP(Commercial!$B99,Settings!$AB$4:$AN$100,13,0)),1,0))</f>
        <v>1</v>
      </c>
      <c r="BU99" s="7">
        <f>IF(BT99=1,1,IF(AND(BU$4=VLOOKUP($B99,Settings!$AB$4:$AL$100,11,0),BU$7=VLOOKUP(Commercial!$B99,Settings!$AB$4:$AN$100,13,0)),1,0))</f>
        <v>1</v>
      </c>
      <c r="BV99" s="7">
        <f>IF(BU99=1,1,IF(AND(BV$4=VLOOKUP($B99,Settings!$AB$4:$AL$100,11,0),BV$7=VLOOKUP(Commercial!$B99,Settings!$AB$4:$AN$100,13,0)),1,0))</f>
        <v>1</v>
      </c>
      <c r="BW99" s="7">
        <f>IF(BV99=1,1,IF(AND(BW$4=VLOOKUP($B99,Settings!$AB$4:$AL$100,11,0),BW$7=VLOOKUP(Commercial!$B99,Settings!$AB$4:$AN$100,13,0)),1,0))</f>
        <v>1</v>
      </c>
      <c r="BX99" s="7">
        <f>IF(BW99=1,1,IF(AND(BX$4=VLOOKUP($B99,Settings!$AB$4:$AL$100,11,0),BX$7=VLOOKUP(Commercial!$B99,Settings!$AB$4:$AN$100,13,0)),1,0))</f>
        <v>1</v>
      </c>
      <c r="BY99" s="7">
        <f>IF(BX99=1,1,IF(AND(BY$4=VLOOKUP($B99,Settings!$AB$4:$AL$100,11,0),BY$7=VLOOKUP(Commercial!$B99,Settings!$AB$4:$AN$100,13,0)),1,0))</f>
        <v>1</v>
      </c>
      <c r="BZ99" s="7">
        <f>IF(BY99=1,1,IF(AND(BZ$4=VLOOKUP($B99,Settings!$AB$4:$AL$100,11,0),BZ$7=VLOOKUP(Commercial!$B99,Settings!$AB$4:$AN$100,13,0)),1,0))</f>
        <v>1</v>
      </c>
      <c r="CA99" s="7">
        <f>IF(BZ99=1,1,IF(AND(CA$4=VLOOKUP($B99,Settings!$AB$4:$AL$100,11,0),CA$7=VLOOKUP(Commercial!$B99,Settings!$AB$4:$AN$100,13,0)),1,0))</f>
        <v>1</v>
      </c>
      <c r="CB99" s="7">
        <f>IF(CA99=1,1,IF(AND(CB$4=VLOOKUP($B99,Settings!$AB$4:$AL$100,11,0),CB$7=VLOOKUP(Commercial!$B99,Settings!$AB$4:$AN$100,13,0)),1,0))</f>
        <v>1</v>
      </c>
      <c r="CC99" s="7">
        <f>IF(CB99=1,1,IF(AND(CC$4=VLOOKUP($B99,Settings!$AB$4:$AL$100,11,0),CC$7=VLOOKUP(Commercial!$B99,Settings!$AB$4:$AN$100,13,0)),1,0))</f>
        <v>1</v>
      </c>
      <c r="CD99" s="7">
        <f>IF(CC99=1,1,IF(AND(CD$4=VLOOKUP($B99,Settings!$AB$4:$AL$100,11,0),CD$7=VLOOKUP(Commercial!$B99,Settings!$AB$4:$AN$100,13,0)),1,0))</f>
        <v>1</v>
      </c>
      <c r="CE99" s="7">
        <f>IF(CD99=1,1,IF(AND(CE$4=VLOOKUP($B99,Settings!$AB$4:$AL$100,11,0),CE$7=VLOOKUP(Commercial!$B99,Settings!$AB$4:$AN$100,13,0)),1,0))</f>
        <v>1</v>
      </c>
      <c r="CF99" s="7">
        <f>IF(CE99=1,1,IF(AND(CF$4=VLOOKUP($B99,Settings!$AB$4:$AL$100,11,0),CF$7=VLOOKUP(Commercial!$B99,Settings!$AB$4:$AN$100,13,0)),1,0))</f>
        <v>1</v>
      </c>
      <c r="CG99" s="7">
        <f>IF(CF99=1,1,IF(AND(CG$4=VLOOKUP($B99,Settings!$AB$4:$AL$100,11,0),CG$7=VLOOKUP(Commercial!$B99,Settings!$AB$4:$AN$100,13,0)),1,0))</f>
        <v>1</v>
      </c>
      <c r="CH99" s="7">
        <f>IF(CG99=1,1,IF(AND(CH$4=VLOOKUP($B99,Settings!$AB$4:$AL$100,11,0),CH$7=VLOOKUP(Commercial!$B99,Settings!$AB$4:$AN$100,13,0)),1,0))</f>
        <v>1</v>
      </c>
      <c r="CI99" s="7">
        <f>IF(CH99=1,1,IF(AND(CI$4=VLOOKUP($B99,Settings!$AB$4:$AL$100,11,0),CI$7=VLOOKUP(Commercial!$B99,Settings!$AB$4:$AN$100,13,0)),1,0))</f>
        <v>1</v>
      </c>
      <c r="CJ99" s="7">
        <f>IF(CI99=1,1,IF(AND(CJ$4=VLOOKUP($B99,Settings!$AB$4:$AL$100,11,0),CJ$7=VLOOKUP(Commercial!$B99,Settings!$AB$4:$AN$100,13,0)),1,0))</f>
        <v>1</v>
      </c>
      <c r="CK99" s="7">
        <f>IF(CJ99=1,1,IF(AND(CK$4=VLOOKUP($B99,Settings!$AB$4:$AL$100,11,0),CK$7=VLOOKUP(Commercial!$B99,Settings!$AB$4:$AN$100,13,0)),1,0))</f>
        <v>1</v>
      </c>
      <c r="CL99" s="7">
        <f>IF(CK99=1,1,IF(AND(CL$4=VLOOKUP($B99,Settings!$AB$4:$AL$100,11,0),CL$7=VLOOKUP(Commercial!$B99,Settings!$AB$4:$AN$100,13,0)),1,0))</f>
        <v>1</v>
      </c>
      <c r="CM99" s="7">
        <f>IF(CL99=1,1,IF(AND(CM$4=VLOOKUP($B99,Settings!$AB$4:$AL$100,11,0),CM$7=VLOOKUP(Commercial!$B99,Settings!$AB$4:$AN$100,13,0)),1,0))</f>
        <v>1</v>
      </c>
    </row>
    <row r="100" spans="2:91" hidden="1" x14ac:dyDescent="0.2">
      <c r="B100" s="209" t="str">
        <f>Inputs!FH11</f>
        <v>Web-site</v>
      </c>
      <c r="AF100" s="7">
        <f>IF(AE100=1,1,IF(AND(AF$4=VLOOKUP($B100,Settings!$AB$4:$AL$100,11,0),AF$7=VLOOKUP(Commercial!$B100,Settings!$AB$4:$AN$100,13,0)),1,0))</f>
        <v>0</v>
      </c>
      <c r="AG100" s="7">
        <f>IF(AF100=1,1,IF(AND(AG$4=VLOOKUP($B100,Settings!$AB$4:$AL$100,11,0),AG$7=VLOOKUP(Commercial!$B100,Settings!$AB$4:$AN$100,13,0)),1,0))</f>
        <v>0</v>
      </c>
      <c r="AH100" s="7">
        <f>IF(AG100=1,1,IF(AND(AH$4=VLOOKUP($B100,Settings!$AB$4:$AL$100,11,0),AH$7=VLOOKUP(Commercial!$B100,Settings!$AB$4:$AN$100,13,0)),1,0))</f>
        <v>0</v>
      </c>
      <c r="AI100" s="7">
        <f>IF(AH100=1,1,IF(AND(AI$4=VLOOKUP($B100,Settings!$AB$4:$AL$100,11,0),AI$7=VLOOKUP(Commercial!$B100,Settings!$AB$4:$AN$100,13,0)),1,0))</f>
        <v>0</v>
      </c>
      <c r="AJ100" s="7">
        <f>IF(AI100=1,1,IF(AND(AJ$4=VLOOKUP($B100,Settings!$AB$4:$AL$100,11,0),AJ$7=VLOOKUP(Commercial!$B100,Settings!$AB$4:$AN$100,13,0)),1,0))</f>
        <v>0</v>
      </c>
      <c r="AK100" s="7">
        <f>IF(AJ100=1,1,IF(AND(AK$4=VLOOKUP($B100,Settings!$AB$4:$AL$100,11,0),AK$7=VLOOKUP(Commercial!$B100,Settings!$AB$4:$AN$100,13,0)),1,0))</f>
        <v>0</v>
      </c>
      <c r="AL100" s="7">
        <f>IF(AK100=1,1,IF(AND(AL$4=VLOOKUP($B100,Settings!$AB$4:$AL$100,11,0),AL$7=VLOOKUP(Commercial!$B100,Settings!$AB$4:$AN$100,13,0)),1,0))</f>
        <v>0</v>
      </c>
      <c r="AM100" s="7">
        <f>IF(AL100=1,1,IF(AND(AM$4=VLOOKUP($B100,Settings!$AB$4:$AL$100,11,0),AM$7=VLOOKUP(Commercial!$B100,Settings!$AB$4:$AN$100,13,0)),1,0))</f>
        <v>0</v>
      </c>
      <c r="AN100" s="7">
        <f>IF(AM100=1,1,IF(AND(AN$4=VLOOKUP($B100,Settings!$AB$4:$AL$100,11,0),AN$7=VLOOKUP(Commercial!$B100,Settings!$AB$4:$AN$100,13,0)),1,0))</f>
        <v>1</v>
      </c>
      <c r="AO100" s="7">
        <f>IF(AN100=1,1,IF(AND(AO$4=VLOOKUP($B100,Settings!$AB$4:$AL$100,11,0),AO$7=VLOOKUP(Commercial!$B100,Settings!$AB$4:$AN$100,13,0)),1,0))</f>
        <v>1</v>
      </c>
      <c r="AP100" s="7">
        <f>IF(AO100=1,1,IF(AND(AP$4=VLOOKUP($B100,Settings!$AB$4:$AL$100,11,0),AP$7=VLOOKUP(Commercial!$B100,Settings!$AB$4:$AN$100,13,0)),1,0))</f>
        <v>1</v>
      </c>
      <c r="AQ100" s="7">
        <f>IF(AP100=1,1,IF(AND(AQ$4=VLOOKUP($B100,Settings!$AB$4:$AL$100,11,0),AQ$7=VLOOKUP(Commercial!$B100,Settings!$AB$4:$AN$100,13,0)),1,0))</f>
        <v>1</v>
      </c>
      <c r="AR100" s="7">
        <f>IF(AQ100=1,1,IF(AND(AR$4=VLOOKUP($B100,Settings!$AB$4:$AL$100,11,0),AR$7=VLOOKUP(Commercial!$B100,Settings!$AB$4:$AN$100,13,0)),1,0))</f>
        <v>1</v>
      </c>
      <c r="AS100" s="7">
        <f>IF(AR100=1,1,IF(AND(AS$4=VLOOKUP($B100,Settings!$AB$4:$AL$100,11,0),AS$7=VLOOKUP(Commercial!$B100,Settings!$AB$4:$AN$100,13,0)),1,0))</f>
        <v>1</v>
      </c>
      <c r="AT100" s="7">
        <f>IF(AS100=1,1,IF(AND(AT$4=VLOOKUP($B100,Settings!$AB$4:$AL$100,11,0),AT$7=VLOOKUP(Commercial!$B100,Settings!$AB$4:$AN$100,13,0)),1,0))</f>
        <v>1</v>
      </c>
      <c r="AU100" s="7">
        <f>IF(AT100=1,1,IF(AND(AU$4=VLOOKUP($B100,Settings!$AB$4:$AL$100,11,0),AU$7=VLOOKUP(Commercial!$B100,Settings!$AB$4:$AN$100,13,0)),1,0))</f>
        <v>1</v>
      </c>
      <c r="AV100" s="7">
        <f>IF(AU100=1,1,IF(AND(AV$4=VLOOKUP($B100,Settings!$AB$4:$AL$100,11,0),AV$7=VLOOKUP(Commercial!$B100,Settings!$AB$4:$AN$100,13,0)),1,0))</f>
        <v>1</v>
      </c>
      <c r="AW100" s="7">
        <f>IF(AV100=1,1,IF(AND(AW$4=VLOOKUP($B100,Settings!$AB$4:$AL$100,11,0),AW$7=VLOOKUP(Commercial!$B100,Settings!$AB$4:$AN$100,13,0)),1,0))</f>
        <v>1</v>
      </c>
      <c r="AX100" s="7">
        <f>IF(AW100=1,1,IF(AND(AX$4=VLOOKUP($B100,Settings!$AB$4:$AL$100,11,0),AX$7=VLOOKUP(Commercial!$B100,Settings!$AB$4:$AN$100,13,0)),1,0))</f>
        <v>1</v>
      </c>
      <c r="AY100" s="7">
        <f>IF(AX100=1,1,IF(AND(AY$4=VLOOKUP($B100,Settings!$AB$4:$AL$100,11,0),AY$7=VLOOKUP(Commercial!$B100,Settings!$AB$4:$AN$100,13,0)),1,0))</f>
        <v>1</v>
      </c>
      <c r="AZ100" s="7">
        <f>IF(AY100=1,1,IF(AND(AZ$4=VLOOKUP($B100,Settings!$AB$4:$AL$100,11,0),AZ$7=VLOOKUP(Commercial!$B100,Settings!$AB$4:$AN$100,13,0)),1,0))</f>
        <v>1</v>
      </c>
      <c r="BA100" s="7">
        <f>IF(AZ100=1,1,IF(AND(BA$4=VLOOKUP($B100,Settings!$AB$4:$AL$100,11,0),BA$7=VLOOKUP(Commercial!$B100,Settings!$AB$4:$AN$100,13,0)),1,0))</f>
        <v>1</v>
      </c>
      <c r="BB100" s="7">
        <f>IF(BA100=1,1,IF(AND(BB$4=VLOOKUP($B100,Settings!$AB$4:$AL$100,11,0),BB$7=VLOOKUP(Commercial!$B100,Settings!$AB$4:$AN$100,13,0)),1,0))</f>
        <v>1</v>
      </c>
      <c r="BC100" s="7">
        <f>IF(BB100=1,1,IF(AND(BC$4=VLOOKUP($B100,Settings!$AB$4:$AL$100,11,0),BC$7=VLOOKUP(Commercial!$B100,Settings!$AB$4:$AN$100,13,0)),1,0))</f>
        <v>1</v>
      </c>
      <c r="BD100" s="7">
        <f>IF(BC100=1,1,IF(AND(BD$4=VLOOKUP($B100,Settings!$AB$4:$AL$100,11,0),BD$7=VLOOKUP(Commercial!$B100,Settings!$AB$4:$AN$100,13,0)),1,0))</f>
        <v>1</v>
      </c>
      <c r="BE100" s="7">
        <f>IF(BD100=1,1,IF(AND(BE$4=VLOOKUP($B100,Settings!$AB$4:$AL$100,11,0),BE$7=VLOOKUP(Commercial!$B100,Settings!$AB$4:$AN$100,13,0)),1,0))</f>
        <v>1</v>
      </c>
      <c r="BF100" s="7">
        <f>IF(BE100=1,1,IF(AND(BF$4=VLOOKUP($B100,Settings!$AB$4:$AL$100,11,0),BF$7=VLOOKUP(Commercial!$B100,Settings!$AB$4:$AN$100,13,0)),1,0))</f>
        <v>1</v>
      </c>
      <c r="BG100" s="7">
        <f>IF(BF100=1,1,IF(AND(BG$4=VLOOKUP($B100,Settings!$AB$4:$AL$100,11,0),BG$7=VLOOKUP(Commercial!$B100,Settings!$AB$4:$AN$100,13,0)),1,0))</f>
        <v>1</v>
      </c>
      <c r="BH100" s="7">
        <f>IF(BG100=1,1,IF(AND(BH$4=VLOOKUP($B100,Settings!$AB$4:$AL$100,11,0),BH$7=VLOOKUP(Commercial!$B100,Settings!$AB$4:$AN$100,13,0)),1,0))</f>
        <v>1</v>
      </c>
      <c r="BI100" s="7">
        <f>IF(BH100=1,1,IF(AND(BI$4=VLOOKUP($B100,Settings!$AB$4:$AL$100,11,0),BI$7=VLOOKUP(Commercial!$B100,Settings!$AB$4:$AN$100,13,0)),1,0))</f>
        <v>1</v>
      </c>
      <c r="BJ100" s="7">
        <f>IF(BI100=1,1,IF(AND(BJ$4=VLOOKUP($B100,Settings!$AB$4:$AL$100,11,0),BJ$7=VLOOKUP(Commercial!$B100,Settings!$AB$4:$AN$100,13,0)),1,0))</f>
        <v>1</v>
      </c>
      <c r="BK100" s="7">
        <f>IF(BJ100=1,1,IF(AND(BK$4=VLOOKUP($B100,Settings!$AB$4:$AL$100,11,0),BK$7=VLOOKUP(Commercial!$B100,Settings!$AB$4:$AN$100,13,0)),1,0))</f>
        <v>1</v>
      </c>
      <c r="BL100" s="7">
        <f>IF(BK100=1,1,IF(AND(BL$4=VLOOKUP($B100,Settings!$AB$4:$AL$100,11,0),BL$7=VLOOKUP(Commercial!$B100,Settings!$AB$4:$AN$100,13,0)),1,0))</f>
        <v>1</v>
      </c>
      <c r="BM100" s="7">
        <f>IF(BL100=1,1,IF(AND(BM$4=VLOOKUP($B100,Settings!$AB$4:$AL$100,11,0),BM$7=VLOOKUP(Commercial!$B100,Settings!$AB$4:$AN$100,13,0)),1,0))</f>
        <v>1</v>
      </c>
      <c r="BN100" s="7">
        <f>IF(BM100=1,1,IF(AND(BN$4=VLOOKUP($B100,Settings!$AB$4:$AL$100,11,0),BN$7=VLOOKUP(Commercial!$B100,Settings!$AB$4:$AN$100,13,0)),1,0))</f>
        <v>1</v>
      </c>
      <c r="BO100" s="7">
        <f>IF(BN100=1,1,IF(AND(BO$4=VLOOKUP($B100,Settings!$AB$4:$AL$100,11,0),BO$7=VLOOKUP(Commercial!$B100,Settings!$AB$4:$AN$100,13,0)),1,0))</f>
        <v>1</v>
      </c>
      <c r="BP100" s="7">
        <f>IF(BO100=1,1,IF(AND(BP$4=VLOOKUP($B100,Settings!$AB$4:$AL$100,11,0),BP$7=VLOOKUP(Commercial!$B100,Settings!$AB$4:$AN$100,13,0)),1,0))</f>
        <v>1</v>
      </c>
      <c r="BQ100" s="7">
        <f>IF(BP100=1,1,IF(AND(BQ$4=VLOOKUP($B100,Settings!$AB$4:$AL$100,11,0),BQ$7=VLOOKUP(Commercial!$B100,Settings!$AB$4:$AN$100,13,0)),1,0))</f>
        <v>1</v>
      </c>
      <c r="BR100" s="7">
        <f>IF(BQ100=1,1,IF(AND(BR$4=VLOOKUP($B100,Settings!$AB$4:$AL$100,11,0),BR$7=VLOOKUP(Commercial!$B100,Settings!$AB$4:$AN$100,13,0)),1,0))</f>
        <v>1</v>
      </c>
      <c r="BS100" s="7">
        <f>IF(BR100=1,1,IF(AND(BS$4=VLOOKUP($B100,Settings!$AB$4:$AL$100,11,0),BS$7=VLOOKUP(Commercial!$B100,Settings!$AB$4:$AN$100,13,0)),1,0))</f>
        <v>1</v>
      </c>
      <c r="BT100" s="7">
        <f>IF(BS100=1,1,IF(AND(BT$4=VLOOKUP($B100,Settings!$AB$4:$AL$100,11,0),BT$7=VLOOKUP(Commercial!$B100,Settings!$AB$4:$AN$100,13,0)),1,0))</f>
        <v>1</v>
      </c>
      <c r="BU100" s="7">
        <f>IF(BT100=1,1,IF(AND(BU$4=VLOOKUP($B100,Settings!$AB$4:$AL$100,11,0),BU$7=VLOOKUP(Commercial!$B100,Settings!$AB$4:$AN$100,13,0)),1,0))</f>
        <v>1</v>
      </c>
      <c r="BV100" s="7">
        <f>IF(BU100=1,1,IF(AND(BV$4=VLOOKUP($B100,Settings!$AB$4:$AL$100,11,0),BV$7=VLOOKUP(Commercial!$B100,Settings!$AB$4:$AN$100,13,0)),1,0))</f>
        <v>1</v>
      </c>
      <c r="BW100" s="7">
        <f>IF(BV100=1,1,IF(AND(BW$4=VLOOKUP($B100,Settings!$AB$4:$AL$100,11,0),BW$7=VLOOKUP(Commercial!$B100,Settings!$AB$4:$AN$100,13,0)),1,0))</f>
        <v>1</v>
      </c>
      <c r="BX100" s="7">
        <f>IF(BW100=1,1,IF(AND(BX$4=VLOOKUP($B100,Settings!$AB$4:$AL$100,11,0),BX$7=VLOOKUP(Commercial!$B100,Settings!$AB$4:$AN$100,13,0)),1,0))</f>
        <v>1</v>
      </c>
      <c r="BY100" s="7">
        <f>IF(BX100=1,1,IF(AND(BY$4=VLOOKUP($B100,Settings!$AB$4:$AL$100,11,0),BY$7=VLOOKUP(Commercial!$B100,Settings!$AB$4:$AN$100,13,0)),1,0))</f>
        <v>1</v>
      </c>
      <c r="BZ100" s="7">
        <f>IF(BY100=1,1,IF(AND(BZ$4=VLOOKUP($B100,Settings!$AB$4:$AL$100,11,0),BZ$7=VLOOKUP(Commercial!$B100,Settings!$AB$4:$AN$100,13,0)),1,0))</f>
        <v>1</v>
      </c>
      <c r="CA100" s="7">
        <f>IF(BZ100=1,1,IF(AND(CA$4=VLOOKUP($B100,Settings!$AB$4:$AL$100,11,0),CA$7=VLOOKUP(Commercial!$B100,Settings!$AB$4:$AN$100,13,0)),1,0))</f>
        <v>1</v>
      </c>
      <c r="CB100" s="7">
        <f>IF(CA100=1,1,IF(AND(CB$4=VLOOKUP($B100,Settings!$AB$4:$AL$100,11,0),CB$7=VLOOKUP(Commercial!$B100,Settings!$AB$4:$AN$100,13,0)),1,0))</f>
        <v>1</v>
      </c>
      <c r="CC100" s="7">
        <f>IF(CB100=1,1,IF(AND(CC$4=VLOOKUP($B100,Settings!$AB$4:$AL$100,11,0),CC$7=VLOOKUP(Commercial!$B100,Settings!$AB$4:$AN$100,13,0)),1,0))</f>
        <v>1</v>
      </c>
      <c r="CD100" s="7">
        <f>IF(CC100=1,1,IF(AND(CD$4=VLOOKUP($B100,Settings!$AB$4:$AL$100,11,0),CD$7=VLOOKUP(Commercial!$B100,Settings!$AB$4:$AN$100,13,0)),1,0))</f>
        <v>1</v>
      </c>
      <c r="CE100" s="7">
        <f>IF(CD100=1,1,IF(AND(CE$4=VLOOKUP($B100,Settings!$AB$4:$AL$100,11,0),CE$7=VLOOKUP(Commercial!$B100,Settings!$AB$4:$AN$100,13,0)),1,0))</f>
        <v>1</v>
      </c>
      <c r="CF100" s="7">
        <f>IF(CE100=1,1,IF(AND(CF$4=VLOOKUP($B100,Settings!$AB$4:$AL$100,11,0),CF$7=VLOOKUP(Commercial!$B100,Settings!$AB$4:$AN$100,13,0)),1,0))</f>
        <v>1</v>
      </c>
      <c r="CG100" s="7">
        <f>IF(CF100=1,1,IF(AND(CG$4=VLOOKUP($B100,Settings!$AB$4:$AL$100,11,0),CG$7=VLOOKUP(Commercial!$B100,Settings!$AB$4:$AN$100,13,0)),1,0))</f>
        <v>1</v>
      </c>
      <c r="CH100" s="7">
        <f>IF(CG100=1,1,IF(AND(CH$4=VLOOKUP($B100,Settings!$AB$4:$AL$100,11,0),CH$7=VLOOKUP(Commercial!$B100,Settings!$AB$4:$AN$100,13,0)),1,0))</f>
        <v>1</v>
      </c>
      <c r="CI100" s="7">
        <f>IF(CH100=1,1,IF(AND(CI$4=VLOOKUP($B100,Settings!$AB$4:$AL$100,11,0),CI$7=VLOOKUP(Commercial!$B100,Settings!$AB$4:$AN$100,13,0)),1,0))</f>
        <v>1</v>
      </c>
      <c r="CJ100" s="7">
        <f>IF(CI100=1,1,IF(AND(CJ$4=VLOOKUP($B100,Settings!$AB$4:$AL$100,11,0),CJ$7=VLOOKUP(Commercial!$B100,Settings!$AB$4:$AN$100,13,0)),1,0))</f>
        <v>1</v>
      </c>
      <c r="CK100" s="7">
        <f>IF(CJ100=1,1,IF(AND(CK$4=VLOOKUP($B100,Settings!$AB$4:$AL$100,11,0),CK$7=VLOOKUP(Commercial!$B100,Settings!$AB$4:$AN$100,13,0)),1,0))</f>
        <v>1</v>
      </c>
      <c r="CL100" s="7">
        <f>IF(CK100=1,1,IF(AND(CL$4=VLOOKUP($B100,Settings!$AB$4:$AL$100,11,0),CL$7=VLOOKUP(Commercial!$B100,Settings!$AB$4:$AN$100,13,0)),1,0))</f>
        <v>1</v>
      </c>
      <c r="CM100" s="7">
        <f>IF(CL100=1,1,IF(AND(CM$4=VLOOKUP($B100,Settings!$AB$4:$AL$100,11,0),CM$7=VLOOKUP(Commercial!$B100,Settings!$AB$4:$AN$100,13,0)),1,0))</f>
        <v>1</v>
      </c>
    </row>
    <row r="101" spans="2:91" hidden="1" x14ac:dyDescent="0.2">
      <c r="B101" s="209" t="str">
        <f>Inputs!FH12</f>
        <v>Review</v>
      </c>
      <c r="AF101" s="7">
        <f>IF(AE101=1,1,IF(AND(AF$4=VLOOKUP($B101,Settings!$AB$4:$AL$100,11,0),AF$7=VLOOKUP(Commercial!$B101,Settings!$AB$4:$AN$100,13,0)),1,0))</f>
        <v>0</v>
      </c>
      <c r="AG101" s="7">
        <f>IF(AF101=1,1,IF(AND(AG$4=VLOOKUP($B101,Settings!$AB$4:$AL$100,11,0),AG$7=VLOOKUP(Commercial!$B101,Settings!$AB$4:$AN$100,13,0)),1,0))</f>
        <v>0</v>
      </c>
      <c r="AH101" s="7">
        <f>IF(AG101=1,1,IF(AND(AH$4=VLOOKUP($B101,Settings!$AB$4:$AL$100,11,0),AH$7=VLOOKUP(Commercial!$B101,Settings!$AB$4:$AN$100,13,0)),1,0))</f>
        <v>0</v>
      </c>
      <c r="AI101" s="7">
        <f>IF(AH101=1,1,IF(AND(AI$4=VLOOKUP($B101,Settings!$AB$4:$AL$100,11,0),AI$7=VLOOKUP(Commercial!$B101,Settings!$AB$4:$AN$100,13,0)),1,0))</f>
        <v>0</v>
      </c>
      <c r="AJ101" s="7">
        <f>IF(AI101=1,1,IF(AND(AJ$4=VLOOKUP($B101,Settings!$AB$4:$AL$100,11,0),AJ$7=VLOOKUP(Commercial!$B101,Settings!$AB$4:$AN$100,13,0)),1,0))</f>
        <v>0</v>
      </c>
      <c r="AK101" s="7">
        <f>IF(AJ101=1,1,IF(AND(AK$4=VLOOKUP($B101,Settings!$AB$4:$AL$100,11,0),AK$7=VLOOKUP(Commercial!$B101,Settings!$AB$4:$AN$100,13,0)),1,0))</f>
        <v>0</v>
      </c>
      <c r="AL101" s="7">
        <f>IF(AK101=1,1,IF(AND(AL$4=VLOOKUP($B101,Settings!$AB$4:$AL$100,11,0),AL$7=VLOOKUP(Commercial!$B101,Settings!$AB$4:$AN$100,13,0)),1,0))</f>
        <v>0</v>
      </c>
      <c r="AM101" s="7">
        <f>IF(AL101=1,1,IF(AND(AM$4=VLOOKUP($B101,Settings!$AB$4:$AL$100,11,0),AM$7=VLOOKUP(Commercial!$B101,Settings!$AB$4:$AN$100,13,0)),1,0))</f>
        <v>0</v>
      </c>
      <c r="AN101" s="7">
        <f>IF(AM101=1,1,IF(AND(AN$4=VLOOKUP($B101,Settings!$AB$4:$AL$100,11,0),AN$7=VLOOKUP(Commercial!$B101,Settings!$AB$4:$AN$100,13,0)),1,0))</f>
        <v>1</v>
      </c>
      <c r="AO101" s="7">
        <f>IF(AN101=1,1,IF(AND(AO$4=VLOOKUP($B101,Settings!$AB$4:$AL$100,11,0),AO$7=VLOOKUP(Commercial!$B101,Settings!$AB$4:$AN$100,13,0)),1,0))</f>
        <v>1</v>
      </c>
      <c r="AP101" s="7">
        <f>IF(AO101=1,1,IF(AND(AP$4=VLOOKUP($B101,Settings!$AB$4:$AL$100,11,0),AP$7=VLOOKUP(Commercial!$B101,Settings!$AB$4:$AN$100,13,0)),1,0))</f>
        <v>1</v>
      </c>
      <c r="AQ101" s="7">
        <f>IF(AP101=1,1,IF(AND(AQ$4=VLOOKUP($B101,Settings!$AB$4:$AL$100,11,0),AQ$7=VLOOKUP(Commercial!$B101,Settings!$AB$4:$AN$100,13,0)),1,0))</f>
        <v>1</v>
      </c>
      <c r="AR101" s="7">
        <f>IF(AQ101=1,1,IF(AND(AR$4=VLOOKUP($B101,Settings!$AB$4:$AL$100,11,0),AR$7=VLOOKUP(Commercial!$B101,Settings!$AB$4:$AN$100,13,0)),1,0))</f>
        <v>1</v>
      </c>
      <c r="AS101" s="7">
        <f>IF(AR101=1,1,IF(AND(AS$4=VLOOKUP($B101,Settings!$AB$4:$AL$100,11,0),AS$7=VLOOKUP(Commercial!$B101,Settings!$AB$4:$AN$100,13,0)),1,0))</f>
        <v>1</v>
      </c>
      <c r="AT101" s="7">
        <f>IF(AS101=1,1,IF(AND(AT$4=VLOOKUP($B101,Settings!$AB$4:$AL$100,11,0),AT$7=VLOOKUP(Commercial!$B101,Settings!$AB$4:$AN$100,13,0)),1,0))</f>
        <v>1</v>
      </c>
      <c r="AU101" s="7">
        <f>IF(AT101=1,1,IF(AND(AU$4=VLOOKUP($B101,Settings!$AB$4:$AL$100,11,0),AU$7=VLOOKUP(Commercial!$B101,Settings!$AB$4:$AN$100,13,0)),1,0))</f>
        <v>1</v>
      </c>
      <c r="AV101" s="7">
        <f>IF(AU101=1,1,IF(AND(AV$4=VLOOKUP($B101,Settings!$AB$4:$AL$100,11,0),AV$7=VLOOKUP(Commercial!$B101,Settings!$AB$4:$AN$100,13,0)),1,0))</f>
        <v>1</v>
      </c>
      <c r="AW101" s="7">
        <f>IF(AV101=1,1,IF(AND(AW$4=VLOOKUP($B101,Settings!$AB$4:$AL$100,11,0),AW$7=VLOOKUP(Commercial!$B101,Settings!$AB$4:$AN$100,13,0)),1,0))</f>
        <v>1</v>
      </c>
      <c r="AX101" s="7">
        <f>IF(AW101=1,1,IF(AND(AX$4=VLOOKUP($B101,Settings!$AB$4:$AL$100,11,0),AX$7=VLOOKUP(Commercial!$B101,Settings!$AB$4:$AN$100,13,0)),1,0))</f>
        <v>1</v>
      </c>
      <c r="AY101" s="7">
        <f>IF(AX101=1,1,IF(AND(AY$4=VLOOKUP($B101,Settings!$AB$4:$AL$100,11,0),AY$7=VLOOKUP(Commercial!$B101,Settings!$AB$4:$AN$100,13,0)),1,0))</f>
        <v>1</v>
      </c>
      <c r="AZ101" s="7">
        <f>IF(AY101=1,1,IF(AND(AZ$4=VLOOKUP($B101,Settings!$AB$4:$AL$100,11,0),AZ$7=VLOOKUP(Commercial!$B101,Settings!$AB$4:$AN$100,13,0)),1,0))</f>
        <v>1</v>
      </c>
      <c r="BA101" s="7">
        <f>IF(AZ101=1,1,IF(AND(BA$4=VLOOKUP($B101,Settings!$AB$4:$AL$100,11,0),BA$7=VLOOKUP(Commercial!$B101,Settings!$AB$4:$AN$100,13,0)),1,0))</f>
        <v>1</v>
      </c>
      <c r="BB101" s="7">
        <f>IF(BA101=1,1,IF(AND(BB$4=VLOOKUP($B101,Settings!$AB$4:$AL$100,11,0),BB$7=VLOOKUP(Commercial!$B101,Settings!$AB$4:$AN$100,13,0)),1,0))</f>
        <v>1</v>
      </c>
      <c r="BC101" s="7">
        <f>IF(BB101=1,1,IF(AND(BC$4=VLOOKUP($B101,Settings!$AB$4:$AL$100,11,0),BC$7=VLOOKUP(Commercial!$B101,Settings!$AB$4:$AN$100,13,0)),1,0))</f>
        <v>1</v>
      </c>
      <c r="BD101" s="7">
        <f>IF(BC101=1,1,IF(AND(BD$4=VLOOKUP($B101,Settings!$AB$4:$AL$100,11,0),BD$7=VLOOKUP(Commercial!$B101,Settings!$AB$4:$AN$100,13,0)),1,0))</f>
        <v>1</v>
      </c>
      <c r="BE101" s="7">
        <f>IF(BD101=1,1,IF(AND(BE$4=VLOOKUP($B101,Settings!$AB$4:$AL$100,11,0),BE$7=VLOOKUP(Commercial!$B101,Settings!$AB$4:$AN$100,13,0)),1,0))</f>
        <v>1</v>
      </c>
      <c r="BF101" s="7">
        <f>IF(BE101=1,1,IF(AND(BF$4=VLOOKUP($B101,Settings!$AB$4:$AL$100,11,0),BF$7=VLOOKUP(Commercial!$B101,Settings!$AB$4:$AN$100,13,0)),1,0))</f>
        <v>1</v>
      </c>
      <c r="BG101" s="7">
        <f>IF(BF101=1,1,IF(AND(BG$4=VLOOKUP($B101,Settings!$AB$4:$AL$100,11,0),BG$7=VLOOKUP(Commercial!$B101,Settings!$AB$4:$AN$100,13,0)),1,0))</f>
        <v>1</v>
      </c>
      <c r="BH101" s="7">
        <f>IF(BG101=1,1,IF(AND(BH$4=VLOOKUP($B101,Settings!$AB$4:$AL$100,11,0),BH$7=VLOOKUP(Commercial!$B101,Settings!$AB$4:$AN$100,13,0)),1,0))</f>
        <v>1</v>
      </c>
      <c r="BI101" s="7">
        <f>IF(BH101=1,1,IF(AND(BI$4=VLOOKUP($B101,Settings!$AB$4:$AL$100,11,0),BI$7=VLOOKUP(Commercial!$B101,Settings!$AB$4:$AN$100,13,0)),1,0))</f>
        <v>1</v>
      </c>
      <c r="BJ101" s="7">
        <f>IF(BI101=1,1,IF(AND(BJ$4=VLOOKUP($B101,Settings!$AB$4:$AL$100,11,0),BJ$7=VLOOKUP(Commercial!$B101,Settings!$AB$4:$AN$100,13,0)),1,0))</f>
        <v>1</v>
      </c>
      <c r="BK101" s="7">
        <f>IF(BJ101=1,1,IF(AND(BK$4=VLOOKUP($B101,Settings!$AB$4:$AL$100,11,0),BK$7=VLOOKUP(Commercial!$B101,Settings!$AB$4:$AN$100,13,0)),1,0))</f>
        <v>1</v>
      </c>
      <c r="BL101" s="7">
        <f>IF(BK101=1,1,IF(AND(BL$4=VLOOKUP($B101,Settings!$AB$4:$AL$100,11,0),BL$7=VLOOKUP(Commercial!$B101,Settings!$AB$4:$AN$100,13,0)),1,0))</f>
        <v>1</v>
      </c>
      <c r="BM101" s="7">
        <f>IF(BL101=1,1,IF(AND(BM$4=VLOOKUP($B101,Settings!$AB$4:$AL$100,11,0),BM$7=VLOOKUP(Commercial!$B101,Settings!$AB$4:$AN$100,13,0)),1,0))</f>
        <v>1</v>
      </c>
      <c r="BN101" s="7">
        <f>IF(BM101=1,1,IF(AND(BN$4=VLOOKUP($B101,Settings!$AB$4:$AL$100,11,0),BN$7=VLOOKUP(Commercial!$B101,Settings!$AB$4:$AN$100,13,0)),1,0))</f>
        <v>1</v>
      </c>
      <c r="BO101" s="7">
        <f>IF(BN101=1,1,IF(AND(BO$4=VLOOKUP($B101,Settings!$AB$4:$AL$100,11,0),BO$7=VLOOKUP(Commercial!$B101,Settings!$AB$4:$AN$100,13,0)),1,0))</f>
        <v>1</v>
      </c>
      <c r="BP101" s="7">
        <f>IF(BO101=1,1,IF(AND(BP$4=VLOOKUP($B101,Settings!$AB$4:$AL$100,11,0),BP$7=VLOOKUP(Commercial!$B101,Settings!$AB$4:$AN$100,13,0)),1,0))</f>
        <v>1</v>
      </c>
      <c r="BQ101" s="7">
        <f>IF(BP101=1,1,IF(AND(BQ$4=VLOOKUP($B101,Settings!$AB$4:$AL$100,11,0),BQ$7=VLOOKUP(Commercial!$B101,Settings!$AB$4:$AN$100,13,0)),1,0))</f>
        <v>1</v>
      </c>
      <c r="BR101" s="7">
        <f>IF(BQ101=1,1,IF(AND(BR$4=VLOOKUP($B101,Settings!$AB$4:$AL$100,11,0),BR$7=VLOOKUP(Commercial!$B101,Settings!$AB$4:$AN$100,13,0)),1,0))</f>
        <v>1</v>
      </c>
      <c r="BS101" s="7">
        <f>IF(BR101=1,1,IF(AND(BS$4=VLOOKUP($B101,Settings!$AB$4:$AL$100,11,0),BS$7=VLOOKUP(Commercial!$B101,Settings!$AB$4:$AN$100,13,0)),1,0))</f>
        <v>1</v>
      </c>
      <c r="BT101" s="7">
        <f>IF(BS101=1,1,IF(AND(BT$4=VLOOKUP($B101,Settings!$AB$4:$AL$100,11,0),BT$7=VLOOKUP(Commercial!$B101,Settings!$AB$4:$AN$100,13,0)),1,0))</f>
        <v>1</v>
      </c>
      <c r="BU101" s="7">
        <f>IF(BT101=1,1,IF(AND(BU$4=VLOOKUP($B101,Settings!$AB$4:$AL$100,11,0),BU$7=VLOOKUP(Commercial!$B101,Settings!$AB$4:$AN$100,13,0)),1,0))</f>
        <v>1</v>
      </c>
      <c r="BV101" s="7">
        <f>IF(BU101=1,1,IF(AND(BV$4=VLOOKUP($B101,Settings!$AB$4:$AL$100,11,0),BV$7=VLOOKUP(Commercial!$B101,Settings!$AB$4:$AN$100,13,0)),1,0))</f>
        <v>1</v>
      </c>
      <c r="BW101" s="7">
        <f>IF(BV101=1,1,IF(AND(BW$4=VLOOKUP($B101,Settings!$AB$4:$AL$100,11,0),BW$7=VLOOKUP(Commercial!$B101,Settings!$AB$4:$AN$100,13,0)),1,0))</f>
        <v>1</v>
      </c>
      <c r="BX101" s="7">
        <f>IF(BW101=1,1,IF(AND(BX$4=VLOOKUP($B101,Settings!$AB$4:$AL$100,11,0),BX$7=VLOOKUP(Commercial!$B101,Settings!$AB$4:$AN$100,13,0)),1,0))</f>
        <v>1</v>
      </c>
      <c r="BY101" s="7">
        <f>IF(BX101=1,1,IF(AND(BY$4=VLOOKUP($B101,Settings!$AB$4:$AL$100,11,0),BY$7=VLOOKUP(Commercial!$B101,Settings!$AB$4:$AN$100,13,0)),1,0))</f>
        <v>1</v>
      </c>
      <c r="BZ101" s="7">
        <f>IF(BY101=1,1,IF(AND(BZ$4=VLOOKUP($B101,Settings!$AB$4:$AL$100,11,0),BZ$7=VLOOKUP(Commercial!$B101,Settings!$AB$4:$AN$100,13,0)),1,0))</f>
        <v>1</v>
      </c>
      <c r="CA101" s="7">
        <f>IF(BZ101=1,1,IF(AND(CA$4=VLOOKUP($B101,Settings!$AB$4:$AL$100,11,0),CA$7=VLOOKUP(Commercial!$B101,Settings!$AB$4:$AN$100,13,0)),1,0))</f>
        <v>1</v>
      </c>
      <c r="CB101" s="7">
        <f>IF(CA101=1,1,IF(AND(CB$4=VLOOKUP($B101,Settings!$AB$4:$AL$100,11,0),CB$7=VLOOKUP(Commercial!$B101,Settings!$AB$4:$AN$100,13,0)),1,0))</f>
        <v>1</v>
      </c>
      <c r="CC101" s="7">
        <f>IF(CB101=1,1,IF(AND(CC$4=VLOOKUP($B101,Settings!$AB$4:$AL$100,11,0),CC$7=VLOOKUP(Commercial!$B101,Settings!$AB$4:$AN$100,13,0)),1,0))</f>
        <v>1</v>
      </c>
      <c r="CD101" s="7">
        <f>IF(CC101=1,1,IF(AND(CD$4=VLOOKUP($B101,Settings!$AB$4:$AL$100,11,0),CD$7=VLOOKUP(Commercial!$B101,Settings!$AB$4:$AN$100,13,0)),1,0))</f>
        <v>1</v>
      </c>
      <c r="CE101" s="7">
        <f>IF(CD101=1,1,IF(AND(CE$4=VLOOKUP($B101,Settings!$AB$4:$AL$100,11,0),CE$7=VLOOKUP(Commercial!$B101,Settings!$AB$4:$AN$100,13,0)),1,0))</f>
        <v>1</v>
      </c>
      <c r="CF101" s="7">
        <f>IF(CE101=1,1,IF(AND(CF$4=VLOOKUP($B101,Settings!$AB$4:$AL$100,11,0),CF$7=VLOOKUP(Commercial!$B101,Settings!$AB$4:$AN$100,13,0)),1,0))</f>
        <v>1</v>
      </c>
      <c r="CG101" s="7">
        <f>IF(CF101=1,1,IF(AND(CG$4=VLOOKUP($B101,Settings!$AB$4:$AL$100,11,0),CG$7=VLOOKUP(Commercial!$B101,Settings!$AB$4:$AN$100,13,0)),1,0))</f>
        <v>1</v>
      </c>
      <c r="CH101" s="7">
        <f>IF(CG101=1,1,IF(AND(CH$4=VLOOKUP($B101,Settings!$AB$4:$AL$100,11,0),CH$7=VLOOKUP(Commercial!$B101,Settings!$AB$4:$AN$100,13,0)),1,0))</f>
        <v>1</v>
      </c>
      <c r="CI101" s="7">
        <f>IF(CH101=1,1,IF(AND(CI$4=VLOOKUP($B101,Settings!$AB$4:$AL$100,11,0),CI$7=VLOOKUP(Commercial!$B101,Settings!$AB$4:$AN$100,13,0)),1,0))</f>
        <v>1</v>
      </c>
      <c r="CJ101" s="7">
        <f>IF(CI101=1,1,IF(AND(CJ$4=VLOOKUP($B101,Settings!$AB$4:$AL$100,11,0),CJ$7=VLOOKUP(Commercial!$B101,Settings!$AB$4:$AN$100,13,0)),1,0))</f>
        <v>1</v>
      </c>
      <c r="CK101" s="7">
        <f>IF(CJ101=1,1,IF(AND(CK$4=VLOOKUP($B101,Settings!$AB$4:$AL$100,11,0),CK$7=VLOOKUP(Commercial!$B101,Settings!$AB$4:$AN$100,13,0)),1,0))</f>
        <v>1</v>
      </c>
      <c r="CL101" s="7">
        <f>IF(CK101=1,1,IF(AND(CL$4=VLOOKUP($B101,Settings!$AB$4:$AL$100,11,0),CL$7=VLOOKUP(Commercial!$B101,Settings!$AB$4:$AN$100,13,0)),1,0))</f>
        <v>1</v>
      </c>
      <c r="CM101" s="7">
        <f>IF(CL101=1,1,IF(AND(CM$4=VLOOKUP($B101,Settings!$AB$4:$AL$100,11,0),CM$7=VLOOKUP(Commercial!$B101,Settings!$AB$4:$AN$100,13,0)),1,0))</f>
        <v>1</v>
      </c>
    </row>
    <row r="102" spans="2:91" hidden="1" x14ac:dyDescent="0.2">
      <c r="B102" s="209" t="str">
        <f>Inputs!FH13</f>
        <v>SMM</v>
      </c>
      <c r="AF102" s="7">
        <f>IF(AE102=1,1,IF(AND(AF$4=VLOOKUP($B102,Settings!$AB$4:$AL$100,11,0),AF$7=VLOOKUP(Commercial!$B102,Settings!$AB$4:$AN$100,13,0)),1,0))</f>
        <v>0</v>
      </c>
      <c r="AG102" s="7">
        <f>IF(AF102=1,1,IF(AND(AG$4=VLOOKUP($B102,Settings!$AB$4:$AL$100,11,0),AG$7=VLOOKUP(Commercial!$B102,Settings!$AB$4:$AN$100,13,0)),1,0))</f>
        <v>0</v>
      </c>
      <c r="AH102" s="7">
        <f>IF(AG102=1,1,IF(AND(AH$4=VLOOKUP($B102,Settings!$AB$4:$AL$100,11,0),AH$7=VLOOKUP(Commercial!$B102,Settings!$AB$4:$AN$100,13,0)),1,0))</f>
        <v>0</v>
      </c>
      <c r="AI102" s="7">
        <f>IF(AH102=1,1,IF(AND(AI$4=VLOOKUP($B102,Settings!$AB$4:$AL$100,11,0),AI$7=VLOOKUP(Commercial!$B102,Settings!$AB$4:$AN$100,13,0)),1,0))</f>
        <v>0</v>
      </c>
      <c r="AJ102" s="7">
        <f>IF(AI102=1,1,IF(AND(AJ$4=VLOOKUP($B102,Settings!$AB$4:$AL$100,11,0),AJ$7=VLOOKUP(Commercial!$B102,Settings!$AB$4:$AN$100,13,0)),1,0))</f>
        <v>0</v>
      </c>
      <c r="AK102" s="7">
        <f>IF(AJ102=1,1,IF(AND(AK$4=VLOOKUP($B102,Settings!$AB$4:$AL$100,11,0),AK$7=VLOOKUP(Commercial!$B102,Settings!$AB$4:$AN$100,13,0)),1,0))</f>
        <v>0</v>
      </c>
      <c r="AL102" s="7">
        <f>IF(AK102=1,1,IF(AND(AL$4=VLOOKUP($B102,Settings!$AB$4:$AL$100,11,0),AL$7=VLOOKUP(Commercial!$B102,Settings!$AB$4:$AN$100,13,0)),1,0))</f>
        <v>0</v>
      </c>
      <c r="AM102" s="7">
        <f>IF(AL102=1,1,IF(AND(AM$4=VLOOKUP($B102,Settings!$AB$4:$AL$100,11,0),AM$7=VLOOKUP(Commercial!$B102,Settings!$AB$4:$AN$100,13,0)),1,0))</f>
        <v>0</v>
      </c>
      <c r="AN102" s="7">
        <f>IF(AM102=1,1,IF(AND(AN$4=VLOOKUP($B102,Settings!$AB$4:$AL$100,11,0),AN$7=VLOOKUP(Commercial!$B102,Settings!$AB$4:$AN$100,13,0)),1,0))</f>
        <v>1</v>
      </c>
      <c r="AO102" s="7">
        <f>IF(AN102=1,1,IF(AND(AO$4=VLOOKUP($B102,Settings!$AB$4:$AL$100,11,0),AO$7=VLOOKUP(Commercial!$B102,Settings!$AB$4:$AN$100,13,0)),1,0))</f>
        <v>1</v>
      </c>
      <c r="AP102" s="7">
        <f>IF(AO102=1,1,IF(AND(AP$4=VLOOKUP($B102,Settings!$AB$4:$AL$100,11,0),AP$7=VLOOKUP(Commercial!$B102,Settings!$AB$4:$AN$100,13,0)),1,0))</f>
        <v>1</v>
      </c>
      <c r="AQ102" s="7">
        <f>IF(AP102=1,1,IF(AND(AQ$4=VLOOKUP($B102,Settings!$AB$4:$AL$100,11,0),AQ$7=VLOOKUP(Commercial!$B102,Settings!$AB$4:$AN$100,13,0)),1,0))</f>
        <v>1</v>
      </c>
      <c r="AR102" s="7">
        <f>IF(AQ102=1,1,IF(AND(AR$4=VLOOKUP($B102,Settings!$AB$4:$AL$100,11,0),AR$7=VLOOKUP(Commercial!$B102,Settings!$AB$4:$AN$100,13,0)),1,0))</f>
        <v>1</v>
      </c>
      <c r="AS102" s="7">
        <f>IF(AR102=1,1,IF(AND(AS$4=VLOOKUP($B102,Settings!$AB$4:$AL$100,11,0),AS$7=VLOOKUP(Commercial!$B102,Settings!$AB$4:$AN$100,13,0)),1,0))</f>
        <v>1</v>
      </c>
      <c r="AT102" s="7">
        <f>IF(AS102=1,1,IF(AND(AT$4=VLOOKUP($B102,Settings!$AB$4:$AL$100,11,0),AT$7=VLOOKUP(Commercial!$B102,Settings!$AB$4:$AN$100,13,0)),1,0))</f>
        <v>1</v>
      </c>
      <c r="AU102" s="7">
        <f>IF(AT102=1,1,IF(AND(AU$4=VLOOKUP($B102,Settings!$AB$4:$AL$100,11,0),AU$7=VLOOKUP(Commercial!$B102,Settings!$AB$4:$AN$100,13,0)),1,0))</f>
        <v>1</v>
      </c>
      <c r="AV102" s="7">
        <f>IF(AU102=1,1,IF(AND(AV$4=VLOOKUP($B102,Settings!$AB$4:$AL$100,11,0),AV$7=VLOOKUP(Commercial!$B102,Settings!$AB$4:$AN$100,13,0)),1,0))</f>
        <v>1</v>
      </c>
      <c r="AW102" s="7">
        <f>IF(AV102=1,1,IF(AND(AW$4=VLOOKUP($B102,Settings!$AB$4:$AL$100,11,0),AW$7=VLOOKUP(Commercial!$B102,Settings!$AB$4:$AN$100,13,0)),1,0))</f>
        <v>1</v>
      </c>
      <c r="AX102" s="7">
        <f>IF(AW102=1,1,IF(AND(AX$4=VLOOKUP($B102,Settings!$AB$4:$AL$100,11,0),AX$7=VLOOKUP(Commercial!$B102,Settings!$AB$4:$AN$100,13,0)),1,0))</f>
        <v>1</v>
      </c>
      <c r="AY102" s="7">
        <f>IF(AX102=1,1,IF(AND(AY$4=VLOOKUP($B102,Settings!$AB$4:$AL$100,11,0),AY$7=VLOOKUP(Commercial!$B102,Settings!$AB$4:$AN$100,13,0)),1,0))</f>
        <v>1</v>
      </c>
      <c r="AZ102" s="7">
        <f>IF(AY102=1,1,IF(AND(AZ$4=VLOOKUP($B102,Settings!$AB$4:$AL$100,11,0),AZ$7=VLOOKUP(Commercial!$B102,Settings!$AB$4:$AN$100,13,0)),1,0))</f>
        <v>1</v>
      </c>
      <c r="BA102" s="7">
        <f>IF(AZ102=1,1,IF(AND(BA$4=VLOOKUP($B102,Settings!$AB$4:$AL$100,11,0),BA$7=VLOOKUP(Commercial!$B102,Settings!$AB$4:$AN$100,13,0)),1,0))</f>
        <v>1</v>
      </c>
      <c r="BB102" s="7">
        <f>IF(BA102=1,1,IF(AND(BB$4=VLOOKUP($B102,Settings!$AB$4:$AL$100,11,0),BB$7=VLOOKUP(Commercial!$B102,Settings!$AB$4:$AN$100,13,0)),1,0))</f>
        <v>1</v>
      </c>
      <c r="BC102" s="7">
        <f>IF(BB102=1,1,IF(AND(BC$4=VLOOKUP($B102,Settings!$AB$4:$AL$100,11,0),BC$7=VLOOKUP(Commercial!$B102,Settings!$AB$4:$AN$100,13,0)),1,0))</f>
        <v>1</v>
      </c>
      <c r="BD102" s="7">
        <f>IF(BC102=1,1,IF(AND(BD$4=VLOOKUP($B102,Settings!$AB$4:$AL$100,11,0),BD$7=VLOOKUP(Commercial!$B102,Settings!$AB$4:$AN$100,13,0)),1,0))</f>
        <v>1</v>
      </c>
      <c r="BE102" s="7">
        <f>IF(BD102=1,1,IF(AND(BE$4=VLOOKUP($B102,Settings!$AB$4:$AL$100,11,0),BE$7=VLOOKUP(Commercial!$B102,Settings!$AB$4:$AN$100,13,0)),1,0))</f>
        <v>1</v>
      </c>
      <c r="BF102" s="7">
        <f>IF(BE102=1,1,IF(AND(BF$4=VLOOKUP($B102,Settings!$AB$4:$AL$100,11,0),BF$7=VLOOKUP(Commercial!$B102,Settings!$AB$4:$AN$100,13,0)),1,0))</f>
        <v>1</v>
      </c>
      <c r="BG102" s="7">
        <f>IF(BF102=1,1,IF(AND(BG$4=VLOOKUP($B102,Settings!$AB$4:$AL$100,11,0),BG$7=VLOOKUP(Commercial!$B102,Settings!$AB$4:$AN$100,13,0)),1,0))</f>
        <v>1</v>
      </c>
      <c r="BH102" s="7">
        <f>IF(BG102=1,1,IF(AND(BH$4=VLOOKUP($B102,Settings!$AB$4:$AL$100,11,0),BH$7=VLOOKUP(Commercial!$B102,Settings!$AB$4:$AN$100,13,0)),1,0))</f>
        <v>1</v>
      </c>
      <c r="BI102" s="7">
        <f>IF(BH102=1,1,IF(AND(BI$4=VLOOKUP($B102,Settings!$AB$4:$AL$100,11,0),BI$7=VLOOKUP(Commercial!$B102,Settings!$AB$4:$AN$100,13,0)),1,0))</f>
        <v>1</v>
      </c>
      <c r="BJ102" s="7">
        <f>IF(BI102=1,1,IF(AND(BJ$4=VLOOKUP($B102,Settings!$AB$4:$AL$100,11,0),BJ$7=VLOOKUP(Commercial!$B102,Settings!$AB$4:$AN$100,13,0)),1,0))</f>
        <v>1</v>
      </c>
      <c r="BK102" s="7">
        <f>IF(BJ102=1,1,IF(AND(BK$4=VLOOKUP($B102,Settings!$AB$4:$AL$100,11,0),BK$7=VLOOKUP(Commercial!$B102,Settings!$AB$4:$AN$100,13,0)),1,0))</f>
        <v>1</v>
      </c>
      <c r="BL102" s="7">
        <f>IF(BK102=1,1,IF(AND(BL$4=VLOOKUP($B102,Settings!$AB$4:$AL$100,11,0),BL$7=VLOOKUP(Commercial!$B102,Settings!$AB$4:$AN$100,13,0)),1,0))</f>
        <v>1</v>
      </c>
      <c r="BM102" s="7">
        <f>IF(BL102=1,1,IF(AND(BM$4=VLOOKUP($B102,Settings!$AB$4:$AL$100,11,0),BM$7=VLOOKUP(Commercial!$B102,Settings!$AB$4:$AN$100,13,0)),1,0))</f>
        <v>1</v>
      </c>
      <c r="BN102" s="7">
        <f>IF(BM102=1,1,IF(AND(BN$4=VLOOKUP($B102,Settings!$AB$4:$AL$100,11,0),BN$7=VLOOKUP(Commercial!$B102,Settings!$AB$4:$AN$100,13,0)),1,0))</f>
        <v>1</v>
      </c>
      <c r="BO102" s="7">
        <f>IF(BN102=1,1,IF(AND(BO$4=VLOOKUP($B102,Settings!$AB$4:$AL$100,11,0),BO$7=VLOOKUP(Commercial!$B102,Settings!$AB$4:$AN$100,13,0)),1,0))</f>
        <v>1</v>
      </c>
      <c r="BP102" s="7">
        <f>IF(BO102=1,1,IF(AND(BP$4=VLOOKUP($B102,Settings!$AB$4:$AL$100,11,0),BP$7=VLOOKUP(Commercial!$B102,Settings!$AB$4:$AN$100,13,0)),1,0))</f>
        <v>1</v>
      </c>
      <c r="BQ102" s="7">
        <f>IF(BP102=1,1,IF(AND(BQ$4=VLOOKUP($B102,Settings!$AB$4:$AL$100,11,0),BQ$7=VLOOKUP(Commercial!$B102,Settings!$AB$4:$AN$100,13,0)),1,0))</f>
        <v>1</v>
      </c>
      <c r="BR102" s="7">
        <f>IF(BQ102=1,1,IF(AND(BR$4=VLOOKUP($B102,Settings!$AB$4:$AL$100,11,0),BR$7=VLOOKUP(Commercial!$B102,Settings!$AB$4:$AN$100,13,0)),1,0))</f>
        <v>1</v>
      </c>
      <c r="BS102" s="7">
        <f>IF(BR102=1,1,IF(AND(BS$4=VLOOKUP($B102,Settings!$AB$4:$AL$100,11,0),BS$7=VLOOKUP(Commercial!$B102,Settings!$AB$4:$AN$100,13,0)),1,0))</f>
        <v>1</v>
      </c>
      <c r="BT102" s="7">
        <f>IF(BS102=1,1,IF(AND(BT$4=VLOOKUP($B102,Settings!$AB$4:$AL$100,11,0),BT$7=VLOOKUP(Commercial!$B102,Settings!$AB$4:$AN$100,13,0)),1,0))</f>
        <v>1</v>
      </c>
      <c r="BU102" s="7">
        <f>IF(BT102=1,1,IF(AND(BU$4=VLOOKUP($B102,Settings!$AB$4:$AL$100,11,0),BU$7=VLOOKUP(Commercial!$B102,Settings!$AB$4:$AN$100,13,0)),1,0))</f>
        <v>1</v>
      </c>
      <c r="BV102" s="7">
        <f>IF(BU102=1,1,IF(AND(BV$4=VLOOKUP($B102,Settings!$AB$4:$AL$100,11,0),BV$7=VLOOKUP(Commercial!$B102,Settings!$AB$4:$AN$100,13,0)),1,0))</f>
        <v>1</v>
      </c>
      <c r="BW102" s="7">
        <f>IF(BV102=1,1,IF(AND(BW$4=VLOOKUP($B102,Settings!$AB$4:$AL$100,11,0),BW$7=VLOOKUP(Commercial!$B102,Settings!$AB$4:$AN$100,13,0)),1,0))</f>
        <v>1</v>
      </c>
      <c r="BX102" s="7">
        <f>IF(BW102=1,1,IF(AND(BX$4=VLOOKUP($B102,Settings!$AB$4:$AL$100,11,0),BX$7=VLOOKUP(Commercial!$B102,Settings!$AB$4:$AN$100,13,0)),1,0))</f>
        <v>1</v>
      </c>
      <c r="BY102" s="7">
        <f>IF(BX102=1,1,IF(AND(BY$4=VLOOKUP($B102,Settings!$AB$4:$AL$100,11,0),BY$7=VLOOKUP(Commercial!$B102,Settings!$AB$4:$AN$100,13,0)),1,0))</f>
        <v>1</v>
      </c>
      <c r="BZ102" s="7">
        <f>IF(BY102=1,1,IF(AND(BZ$4=VLOOKUP($B102,Settings!$AB$4:$AL$100,11,0),BZ$7=VLOOKUP(Commercial!$B102,Settings!$AB$4:$AN$100,13,0)),1,0))</f>
        <v>1</v>
      </c>
      <c r="CA102" s="7">
        <f>IF(BZ102=1,1,IF(AND(CA$4=VLOOKUP($B102,Settings!$AB$4:$AL$100,11,0),CA$7=VLOOKUP(Commercial!$B102,Settings!$AB$4:$AN$100,13,0)),1,0))</f>
        <v>1</v>
      </c>
      <c r="CB102" s="7">
        <f>IF(CA102=1,1,IF(AND(CB$4=VLOOKUP($B102,Settings!$AB$4:$AL$100,11,0),CB$7=VLOOKUP(Commercial!$B102,Settings!$AB$4:$AN$100,13,0)),1,0))</f>
        <v>1</v>
      </c>
      <c r="CC102" s="7">
        <f>IF(CB102=1,1,IF(AND(CC$4=VLOOKUP($B102,Settings!$AB$4:$AL$100,11,0),CC$7=VLOOKUP(Commercial!$B102,Settings!$AB$4:$AN$100,13,0)),1,0))</f>
        <v>1</v>
      </c>
      <c r="CD102" s="7">
        <f>IF(CC102=1,1,IF(AND(CD$4=VLOOKUP($B102,Settings!$AB$4:$AL$100,11,0),CD$7=VLOOKUP(Commercial!$B102,Settings!$AB$4:$AN$100,13,0)),1,0))</f>
        <v>1</v>
      </c>
      <c r="CE102" s="7">
        <f>IF(CD102=1,1,IF(AND(CE$4=VLOOKUP($B102,Settings!$AB$4:$AL$100,11,0),CE$7=VLOOKUP(Commercial!$B102,Settings!$AB$4:$AN$100,13,0)),1,0))</f>
        <v>1</v>
      </c>
      <c r="CF102" s="7">
        <f>IF(CE102=1,1,IF(AND(CF$4=VLOOKUP($B102,Settings!$AB$4:$AL$100,11,0),CF$7=VLOOKUP(Commercial!$B102,Settings!$AB$4:$AN$100,13,0)),1,0))</f>
        <v>1</v>
      </c>
      <c r="CG102" s="7">
        <f>IF(CF102=1,1,IF(AND(CG$4=VLOOKUP($B102,Settings!$AB$4:$AL$100,11,0),CG$7=VLOOKUP(Commercial!$B102,Settings!$AB$4:$AN$100,13,0)),1,0))</f>
        <v>1</v>
      </c>
      <c r="CH102" s="7">
        <f>IF(CG102=1,1,IF(AND(CH$4=VLOOKUP($B102,Settings!$AB$4:$AL$100,11,0),CH$7=VLOOKUP(Commercial!$B102,Settings!$AB$4:$AN$100,13,0)),1,0))</f>
        <v>1</v>
      </c>
      <c r="CI102" s="7">
        <f>IF(CH102=1,1,IF(AND(CI$4=VLOOKUP($B102,Settings!$AB$4:$AL$100,11,0),CI$7=VLOOKUP(Commercial!$B102,Settings!$AB$4:$AN$100,13,0)),1,0))</f>
        <v>1</v>
      </c>
      <c r="CJ102" s="7">
        <f>IF(CI102=1,1,IF(AND(CJ$4=VLOOKUP($B102,Settings!$AB$4:$AL$100,11,0),CJ$7=VLOOKUP(Commercial!$B102,Settings!$AB$4:$AN$100,13,0)),1,0))</f>
        <v>1</v>
      </c>
      <c r="CK102" s="7">
        <f>IF(CJ102=1,1,IF(AND(CK$4=VLOOKUP($B102,Settings!$AB$4:$AL$100,11,0),CK$7=VLOOKUP(Commercial!$B102,Settings!$AB$4:$AN$100,13,0)),1,0))</f>
        <v>1</v>
      </c>
      <c r="CL102" s="7">
        <f>IF(CK102=1,1,IF(AND(CL$4=VLOOKUP($B102,Settings!$AB$4:$AL$100,11,0),CL$7=VLOOKUP(Commercial!$B102,Settings!$AB$4:$AN$100,13,0)),1,0))</f>
        <v>1</v>
      </c>
      <c r="CM102" s="7">
        <f>IF(CL102=1,1,IF(AND(CM$4=VLOOKUP($B102,Settings!$AB$4:$AL$100,11,0),CM$7=VLOOKUP(Commercial!$B102,Settings!$AB$4:$AN$100,13,0)),1,0))</f>
        <v>1</v>
      </c>
    </row>
    <row r="103" spans="2:91" hidden="1" x14ac:dyDescent="0.2">
      <c r="B103" s="209">
        <f>Inputs!FH14</f>
        <v>0</v>
      </c>
      <c r="AF103" s="7">
        <f>IF(AE103=1,1,IF(AND(AF$4=VLOOKUP($B103,Settings!$AB$4:$AL$100,11,0),AF$7=VLOOKUP(Commercial!$B103,Settings!$AB$4:$AN$100,13,0)),1,0))</f>
        <v>0</v>
      </c>
      <c r="AG103" s="7">
        <f>IF(AF103=1,1,IF(AND(AG$4=VLOOKUP($B103,Settings!$AB$4:$AL$100,11,0),AG$7=VLOOKUP(Commercial!$B103,Settings!$AB$4:$AN$100,13,0)),1,0))</f>
        <v>0</v>
      </c>
      <c r="AH103" s="7">
        <f>IF(AG103=1,1,IF(AND(AH$4=VLOOKUP($B103,Settings!$AB$4:$AL$100,11,0),AH$7=VLOOKUP(Commercial!$B103,Settings!$AB$4:$AN$100,13,0)),1,0))</f>
        <v>0</v>
      </c>
      <c r="AI103" s="7">
        <f>IF(AH103=1,1,IF(AND(AI$4=VLOOKUP($B103,Settings!$AB$4:$AL$100,11,0),AI$7=VLOOKUP(Commercial!$B103,Settings!$AB$4:$AN$100,13,0)),1,0))</f>
        <v>0</v>
      </c>
      <c r="AJ103" s="7">
        <f>IF(AI103=1,1,IF(AND(AJ$4=VLOOKUP($B103,Settings!$AB$4:$AL$100,11,0),AJ$7=VLOOKUP(Commercial!$B103,Settings!$AB$4:$AN$100,13,0)),1,0))</f>
        <v>0</v>
      </c>
      <c r="AK103" s="7">
        <f>IF(AJ103=1,1,IF(AND(AK$4=VLOOKUP($B103,Settings!$AB$4:$AL$100,11,0),AK$7=VLOOKUP(Commercial!$B103,Settings!$AB$4:$AN$100,13,0)),1,0))</f>
        <v>0</v>
      </c>
      <c r="AL103" s="7">
        <f>IF(AK103=1,1,IF(AND(AL$4=VLOOKUP($B103,Settings!$AB$4:$AL$100,11,0),AL$7=VLOOKUP(Commercial!$B103,Settings!$AB$4:$AN$100,13,0)),1,0))</f>
        <v>0</v>
      </c>
      <c r="AM103" s="7">
        <f>IF(AL103=1,1,IF(AND(AM$4=VLOOKUP($B103,Settings!$AB$4:$AL$100,11,0),AM$7=VLOOKUP(Commercial!$B103,Settings!$AB$4:$AN$100,13,0)),1,0))</f>
        <v>0</v>
      </c>
      <c r="AN103" s="7">
        <f>IF(AM103=1,1,IF(AND(AN$4=VLOOKUP($B103,Settings!$AB$4:$AL$100,11,0),AN$7=VLOOKUP(Commercial!$B103,Settings!$AB$4:$AN$100,13,0)),1,0))</f>
        <v>0</v>
      </c>
      <c r="AO103" s="7">
        <f>IF(AN103=1,1,IF(AND(AO$4=VLOOKUP($B103,Settings!$AB$4:$AL$100,11,0),AO$7=VLOOKUP(Commercial!$B103,Settings!$AB$4:$AN$100,13,0)),1,0))</f>
        <v>0</v>
      </c>
      <c r="AP103" s="7">
        <f>IF(AO103=1,1,IF(AND(AP$4=VLOOKUP($B103,Settings!$AB$4:$AL$100,11,0),AP$7=VLOOKUP(Commercial!$B103,Settings!$AB$4:$AN$100,13,0)),1,0))</f>
        <v>0</v>
      </c>
      <c r="AQ103" s="7">
        <f>IF(AP103=1,1,IF(AND(AQ$4=VLOOKUP($B103,Settings!$AB$4:$AL$100,11,0),AQ$7=VLOOKUP(Commercial!$B103,Settings!$AB$4:$AN$100,13,0)),1,0))</f>
        <v>0</v>
      </c>
      <c r="AR103" s="7">
        <f>IF(AQ103=1,1,IF(AND(AR$4=VLOOKUP($B103,Settings!$AB$4:$AL$100,11,0),AR$7=VLOOKUP(Commercial!$B103,Settings!$AB$4:$AN$100,13,0)),1,0))</f>
        <v>0</v>
      </c>
      <c r="AS103" s="7">
        <f>IF(AR103=1,1,IF(AND(AS$4=VLOOKUP($B103,Settings!$AB$4:$AL$100,11,0),AS$7=VLOOKUP(Commercial!$B103,Settings!$AB$4:$AN$100,13,0)),1,0))</f>
        <v>0</v>
      </c>
      <c r="AT103" s="7">
        <f>IF(AS103=1,1,IF(AND(AT$4=VLOOKUP($B103,Settings!$AB$4:$AL$100,11,0),AT$7=VLOOKUP(Commercial!$B103,Settings!$AB$4:$AN$100,13,0)),1,0))</f>
        <v>0</v>
      </c>
      <c r="AU103" s="7">
        <f>IF(AT103=1,1,IF(AND(AU$4=VLOOKUP($B103,Settings!$AB$4:$AL$100,11,0),AU$7=VLOOKUP(Commercial!$B103,Settings!$AB$4:$AN$100,13,0)),1,0))</f>
        <v>0</v>
      </c>
      <c r="AV103" s="7">
        <f>IF(AU103=1,1,IF(AND(AV$4=VLOOKUP($B103,Settings!$AB$4:$AL$100,11,0),AV$7=VLOOKUP(Commercial!$B103,Settings!$AB$4:$AN$100,13,0)),1,0))</f>
        <v>0</v>
      </c>
      <c r="AW103" s="7">
        <f>IF(AV103=1,1,IF(AND(AW$4=VLOOKUP($B103,Settings!$AB$4:$AL$100,11,0),AW$7=VLOOKUP(Commercial!$B103,Settings!$AB$4:$AN$100,13,0)),1,0))</f>
        <v>0</v>
      </c>
      <c r="AX103" s="7">
        <f>IF(AW103=1,1,IF(AND(AX$4=VLOOKUP($B103,Settings!$AB$4:$AL$100,11,0),AX$7=VLOOKUP(Commercial!$B103,Settings!$AB$4:$AN$100,13,0)),1,0))</f>
        <v>0</v>
      </c>
      <c r="AY103" s="7">
        <f>IF(AX103=1,1,IF(AND(AY$4=VLOOKUP($B103,Settings!$AB$4:$AL$100,11,0),AY$7=VLOOKUP(Commercial!$B103,Settings!$AB$4:$AN$100,13,0)),1,0))</f>
        <v>0</v>
      </c>
      <c r="AZ103" s="7">
        <f>IF(AY103=1,1,IF(AND(AZ$4=VLOOKUP($B103,Settings!$AB$4:$AL$100,11,0),AZ$7=VLOOKUP(Commercial!$B103,Settings!$AB$4:$AN$100,13,0)),1,0))</f>
        <v>0</v>
      </c>
      <c r="BA103" s="7">
        <f>IF(AZ103=1,1,IF(AND(BA$4=VLOOKUP($B103,Settings!$AB$4:$AL$100,11,0),BA$7=VLOOKUP(Commercial!$B103,Settings!$AB$4:$AN$100,13,0)),1,0))</f>
        <v>0</v>
      </c>
      <c r="BB103" s="7">
        <f>IF(BA103=1,1,IF(AND(BB$4=VLOOKUP($B103,Settings!$AB$4:$AL$100,11,0),BB$7=VLOOKUP(Commercial!$B103,Settings!$AB$4:$AN$100,13,0)),1,0))</f>
        <v>0</v>
      </c>
      <c r="BC103" s="7">
        <f>IF(BB103=1,1,IF(AND(BC$4=VLOOKUP($B103,Settings!$AB$4:$AL$100,11,0),BC$7=VLOOKUP(Commercial!$B103,Settings!$AB$4:$AN$100,13,0)),1,0))</f>
        <v>0</v>
      </c>
      <c r="BD103" s="7">
        <f>IF(BC103=1,1,IF(AND(BD$4=VLOOKUP($B103,Settings!$AB$4:$AL$100,11,0),BD$7=VLOOKUP(Commercial!$B103,Settings!$AB$4:$AN$100,13,0)),1,0))</f>
        <v>0</v>
      </c>
      <c r="BE103" s="7">
        <f>IF(BD103=1,1,IF(AND(BE$4=VLOOKUP($B103,Settings!$AB$4:$AL$100,11,0),BE$7=VLOOKUP(Commercial!$B103,Settings!$AB$4:$AN$100,13,0)),1,0))</f>
        <v>0</v>
      </c>
      <c r="BF103" s="7">
        <f>IF(BE103=1,1,IF(AND(BF$4=VLOOKUP($B103,Settings!$AB$4:$AL$100,11,0),BF$7=VLOOKUP(Commercial!$B103,Settings!$AB$4:$AN$100,13,0)),1,0))</f>
        <v>0</v>
      </c>
      <c r="BG103" s="7">
        <f>IF(BF103=1,1,IF(AND(BG$4=VLOOKUP($B103,Settings!$AB$4:$AL$100,11,0),BG$7=VLOOKUP(Commercial!$B103,Settings!$AB$4:$AN$100,13,0)),1,0))</f>
        <v>0</v>
      </c>
      <c r="BH103" s="7">
        <f>IF(BG103=1,1,IF(AND(BH$4=VLOOKUP($B103,Settings!$AB$4:$AL$100,11,0),BH$7=VLOOKUP(Commercial!$B103,Settings!$AB$4:$AN$100,13,0)),1,0))</f>
        <v>0</v>
      </c>
      <c r="BI103" s="7">
        <f>IF(BH103=1,1,IF(AND(BI$4=VLOOKUP($B103,Settings!$AB$4:$AL$100,11,0),BI$7=VLOOKUP(Commercial!$B103,Settings!$AB$4:$AN$100,13,0)),1,0))</f>
        <v>0</v>
      </c>
      <c r="BJ103" s="7">
        <f>IF(BI103=1,1,IF(AND(BJ$4=VLOOKUP($B103,Settings!$AB$4:$AL$100,11,0),BJ$7=VLOOKUP(Commercial!$B103,Settings!$AB$4:$AN$100,13,0)),1,0))</f>
        <v>0</v>
      </c>
      <c r="BK103" s="7">
        <f>IF(BJ103=1,1,IF(AND(BK$4=VLOOKUP($B103,Settings!$AB$4:$AL$100,11,0),BK$7=VLOOKUP(Commercial!$B103,Settings!$AB$4:$AN$100,13,0)),1,0))</f>
        <v>0</v>
      </c>
      <c r="BL103" s="7">
        <f>IF(BK103=1,1,IF(AND(BL$4=VLOOKUP($B103,Settings!$AB$4:$AL$100,11,0),BL$7=VLOOKUP(Commercial!$B103,Settings!$AB$4:$AN$100,13,0)),1,0))</f>
        <v>0</v>
      </c>
      <c r="BM103" s="7">
        <f>IF(BL103=1,1,IF(AND(BM$4=VLOOKUP($B103,Settings!$AB$4:$AL$100,11,0),BM$7=VLOOKUP(Commercial!$B103,Settings!$AB$4:$AN$100,13,0)),1,0))</f>
        <v>0</v>
      </c>
      <c r="BN103" s="7">
        <f>IF(BM103=1,1,IF(AND(BN$4=VLOOKUP($B103,Settings!$AB$4:$AL$100,11,0),BN$7=VLOOKUP(Commercial!$B103,Settings!$AB$4:$AN$100,13,0)),1,0))</f>
        <v>0</v>
      </c>
      <c r="BO103" s="7">
        <f>IF(BN103=1,1,IF(AND(BO$4=VLOOKUP($B103,Settings!$AB$4:$AL$100,11,0),BO$7=VLOOKUP(Commercial!$B103,Settings!$AB$4:$AN$100,13,0)),1,0))</f>
        <v>0</v>
      </c>
      <c r="BP103" s="7">
        <f>IF(BO103=1,1,IF(AND(BP$4=VLOOKUP($B103,Settings!$AB$4:$AL$100,11,0),BP$7=VLOOKUP(Commercial!$B103,Settings!$AB$4:$AN$100,13,0)),1,0))</f>
        <v>0</v>
      </c>
      <c r="BQ103" s="7">
        <f>IF(BP103=1,1,IF(AND(BQ$4=VLOOKUP($B103,Settings!$AB$4:$AL$100,11,0),BQ$7=VLOOKUP(Commercial!$B103,Settings!$AB$4:$AN$100,13,0)),1,0))</f>
        <v>0</v>
      </c>
      <c r="BR103" s="7">
        <f>IF(BQ103=1,1,IF(AND(BR$4=VLOOKUP($B103,Settings!$AB$4:$AL$100,11,0),BR$7=VLOOKUP(Commercial!$B103,Settings!$AB$4:$AN$100,13,0)),1,0))</f>
        <v>0</v>
      </c>
      <c r="BS103" s="7">
        <f>IF(BR103=1,1,IF(AND(BS$4=VLOOKUP($B103,Settings!$AB$4:$AL$100,11,0),BS$7=VLOOKUP(Commercial!$B103,Settings!$AB$4:$AN$100,13,0)),1,0))</f>
        <v>0</v>
      </c>
      <c r="BT103" s="7">
        <f>IF(BS103=1,1,IF(AND(BT$4=VLOOKUP($B103,Settings!$AB$4:$AL$100,11,0),BT$7=VLOOKUP(Commercial!$B103,Settings!$AB$4:$AN$100,13,0)),1,0))</f>
        <v>0</v>
      </c>
      <c r="BU103" s="7">
        <f>IF(BT103=1,1,IF(AND(BU$4=VLOOKUP($B103,Settings!$AB$4:$AL$100,11,0),BU$7=VLOOKUP(Commercial!$B103,Settings!$AB$4:$AN$100,13,0)),1,0))</f>
        <v>0</v>
      </c>
      <c r="BV103" s="7">
        <f>IF(BU103=1,1,IF(AND(BV$4=VLOOKUP($B103,Settings!$AB$4:$AL$100,11,0),BV$7=VLOOKUP(Commercial!$B103,Settings!$AB$4:$AN$100,13,0)),1,0))</f>
        <v>0</v>
      </c>
      <c r="BW103" s="7">
        <f>IF(BV103=1,1,IF(AND(BW$4=VLOOKUP($B103,Settings!$AB$4:$AL$100,11,0),BW$7=VLOOKUP(Commercial!$B103,Settings!$AB$4:$AN$100,13,0)),1,0))</f>
        <v>0</v>
      </c>
      <c r="BX103" s="7">
        <f>IF(BW103=1,1,IF(AND(BX$4=VLOOKUP($B103,Settings!$AB$4:$AL$100,11,0),BX$7=VLOOKUP(Commercial!$B103,Settings!$AB$4:$AN$100,13,0)),1,0))</f>
        <v>0</v>
      </c>
      <c r="BY103" s="7">
        <f>IF(BX103=1,1,IF(AND(BY$4=VLOOKUP($B103,Settings!$AB$4:$AL$100,11,0),BY$7=VLOOKUP(Commercial!$B103,Settings!$AB$4:$AN$100,13,0)),1,0))</f>
        <v>0</v>
      </c>
      <c r="BZ103" s="7">
        <f>IF(BY103=1,1,IF(AND(BZ$4=VLOOKUP($B103,Settings!$AB$4:$AL$100,11,0),BZ$7=VLOOKUP(Commercial!$B103,Settings!$AB$4:$AN$100,13,0)),1,0))</f>
        <v>0</v>
      </c>
      <c r="CA103" s="7">
        <f>IF(BZ103=1,1,IF(AND(CA$4=VLOOKUP($B103,Settings!$AB$4:$AL$100,11,0),CA$7=VLOOKUP(Commercial!$B103,Settings!$AB$4:$AN$100,13,0)),1,0))</f>
        <v>0</v>
      </c>
      <c r="CB103" s="7">
        <f>IF(CA103=1,1,IF(AND(CB$4=VLOOKUP($B103,Settings!$AB$4:$AL$100,11,0),CB$7=VLOOKUP(Commercial!$B103,Settings!$AB$4:$AN$100,13,0)),1,0))</f>
        <v>0</v>
      </c>
      <c r="CC103" s="7">
        <f>IF(CB103=1,1,IF(AND(CC$4=VLOOKUP($B103,Settings!$AB$4:$AL$100,11,0),CC$7=VLOOKUP(Commercial!$B103,Settings!$AB$4:$AN$100,13,0)),1,0))</f>
        <v>0</v>
      </c>
      <c r="CD103" s="7">
        <f>IF(CC103=1,1,IF(AND(CD$4=VLOOKUP($B103,Settings!$AB$4:$AL$100,11,0),CD$7=VLOOKUP(Commercial!$B103,Settings!$AB$4:$AN$100,13,0)),1,0))</f>
        <v>0</v>
      </c>
      <c r="CE103" s="7">
        <f>IF(CD103=1,1,IF(AND(CE$4=VLOOKUP($B103,Settings!$AB$4:$AL$100,11,0),CE$7=VLOOKUP(Commercial!$B103,Settings!$AB$4:$AN$100,13,0)),1,0))</f>
        <v>0</v>
      </c>
      <c r="CF103" s="7">
        <f>IF(CE103=1,1,IF(AND(CF$4=VLOOKUP($B103,Settings!$AB$4:$AL$100,11,0),CF$7=VLOOKUP(Commercial!$B103,Settings!$AB$4:$AN$100,13,0)),1,0))</f>
        <v>0</v>
      </c>
      <c r="CG103" s="7">
        <f>IF(CF103=1,1,IF(AND(CG$4=VLOOKUP($B103,Settings!$AB$4:$AL$100,11,0),CG$7=VLOOKUP(Commercial!$B103,Settings!$AB$4:$AN$100,13,0)),1,0))</f>
        <v>0</v>
      </c>
      <c r="CH103" s="7">
        <f>IF(CG103=1,1,IF(AND(CH$4=VLOOKUP($B103,Settings!$AB$4:$AL$100,11,0),CH$7=VLOOKUP(Commercial!$B103,Settings!$AB$4:$AN$100,13,0)),1,0))</f>
        <v>0</v>
      </c>
      <c r="CI103" s="7">
        <f>IF(CH103=1,1,IF(AND(CI$4=VLOOKUP($B103,Settings!$AB$4:$AL$100,11,0),CI$7=VLOOKUP(Commercial!$B103,Settings!$AB$4:$AN$100,13,0)),1,0))</f>
        <v>0</v>
      </c>
      <c r="CJ103" s="7">
        <f>IF(CI103=1,1,IF(AND(CJ$4=VLOOKUP($B103,Settings!$AB$4:$AL$100,11,0),CJ$7=VLOOKUP(Commercial!$B103,Settings!$AB$4:$AN$100,13,0)),1,0))</f>
        <v>0</v>
      </c>
      <c r="CK103" s="7">
        <f>IF(CJ103=1,1,IF(AND(CK$4=VLOOKUP($B103,Settings!$AB$4:$AL$100,11,0),CK$7=VLOOKUP(Commercial!$B103,Settings!$AB$4:$AN$100,13,0)),1,0))</f>
        <v>0</v>
      </c>
      <c r="CL103" s="7">
        <f>IF(CK103=1,1,IF(AND(CL$4=VLOOKUP($B103,Settings!$AB$4:$AL$100,11,0),CL$7=VLOOKUP(Commercial!$B103,Settings!$AB$4:$AN$100,13,0)),1,0))</f>
        <v>0</v>
      </c>
      <c r="CM103" s="7">
        <f>IF(CL103=1,1,IF(AND(CM$4=VLOOKUP($B103,Settings!$AB$4:$AL$100,11,0),CM$7=VLOOKUP(Commercial!$B103,Settings!$AB$4:$AN$100,13,0)),1,0))</f>
        <v>0</v>
      </c>
    </row>
    <row r="104" spans="2:91" hidden="1" x14ac:dyDescent="0.2">
      <c r="B104" s="209">
        <f>Inputs!FH15</f>
        <v>0</v>
      </c>
      <c r="AF104" s="7">
        <f>IF(AE104=1,1,IF(AND(AF$4=VLOOKUP($B104,Settings!$AB$4:$AL$100,11,0),AF$7=VLOOKUP(Commercial!$B104,Settings!$AB$4:$AN$100,13,0)),1,0))</f>
        <v>0</v>
      </c>
      <c r="AG104" s="7">
        <f>IF(AF104=1,1,IF(AND(AG$4=VLOOKUP($B104,Settings!$AB$4:$AL$100,11,0),AG$7=VLOOKUP(Commercial!$B104,Settings!$AB$4:$AN$100,13,0)),1,0))</f>
        <v>0</v>
      </c>
      <c r="AH104" s="7">
        <f>IF(AG104=1,1,IF(AND(AH$4=VLOOKUP($B104,Settings!$AB$4:$AL$100,11,0),AH$7=VLOOKUP(Commercial!$B104,Settings!$AB$4:$AN$100,13,0)),1,0))</f>
        <v>0</v>
      </c>
      <c r="AI104" s="7">
        <f>IF(AH104=1,1,IF(AND(AI$4=VLOOKUP($B104,Settings!$AB$4:$AL$100,11,0),AI$7=VLOOKUP(Commercial!$B104,Settings!$AB$4:$AN$100,13,0)),1,0))</f>
        <v>0</v>
      </c>
      <c r="AJ104" s="7">
        <f>IF(AI104=1,1,IF(AND(AJ$4=VLOOKUP($B104,Settings!$AB$4:$AL$100,11,0),AJ$7=VLOOKUP(Commercial!$B104,Settings!$AB$4:$AN$100,13,0)),1,0))</f>
        <v>0</v>
      </c>
      <c r="AK104" s="7">
        <f>IF(AJ104=1,1,IF(AND(AK$4=VLOOKUP($B104,Settings!$AB$4:$AL$100,11,0),AK$7=VLOOKUP(Commercial!$B104,Settings!$AB$4:$AN$100,13,0)),1,0))</f>
        <v>0</v>
      </c>
      <c r="AL104" s="7">
        <f>IF(AK104=1,1,IF(AND(AL$4=VLOOKUP($B104,Settings!$AB$4:$AL$100,11,0),AL$7=VLOOKUP(Commercial!$B104,Settings!$AB$4:$AN$100,13,0)),1,0))</f>
        <v>0</v>
      </c>
      <c r="AM104" s="7">
        <f>IF(AL104=1,1,IF(AND(AM$4=VLOOKUP($B104,Settings!$AB$4:$AL$100,11,0),AM$7=VLOOKUP(Commercial!$B104,Settings!$AB$4:$AN$100,13,0)),1,0))</f>
        <v>0</v>
      </c>
      <c r="AN104" s="7">
        <f>IF(AM104=1,1,IF(AND(AN$4=VLOOKUP($B104,Settings!$AB$4:$AL$100,11,0),AN$7=VLOOKUP(Commercial!$B104,Settings!$AB$4:$AN$100,13,0)),1,0))</f>
        <v>0</v>
      </c>
      <c r="AO104" s="7">
        <f>IF(AN104=1,1,IF(AND(AO$4=VLOOKUP($B104,Settings!$AB$4:$AL$100,11,0),AO$7=VLOOKUP(Commercial!$B104,Settings!$AB$4:$AN$100,13,0)),1,0))</f>
        <v>0</v>
      </c>
      <c r="AP104" s="7">
        <f>IF(AO104=1,1,IF(AND(AP$4=VLOOKUP($B104,Settings!$AB$4:$AL$100,11,0),AP$7=VLOOKUP(Commercial!$B104,Settings!$AB$4:$AN$100,13,0)),1,0))</f>
        <v>0</v>
      </c>
      <c r="AQ104" s="7">
        <f>IF(AP104=1,1,IF(AND(AQ$4=VLOOKUP($B104,Settings!$AB$4:$AL$100,11,0),AQ$7=VLOOKUP(Commercial!$B104,Settings!$AB$4:$AN$100,13,0)),1,0))</f>
        <v>0</v>
      </c>
      <c r="AR104" s="7">
        <f>IF(AQ104=1,1,IF(AND(AR$4=VLOOKUP($B104,Settings!$AB$4:$AL$100,11,0),AR$7=VLOOKUP(Commercial!$B104,Settings!$AB$4:$AN$100,13,0)),1,0))</f>
        <v>0</v>
      </c>
      <c r="AS104" s="7">
        <f>IF(AR104=1,1,IF(AND(AS$4=VLOOKUP($B104,Settings!$AB$4:$AL$100,11,0),AS$7=VLOOKUP(Commercial!$B104,Settings!$AB$4:$AN$100,13,0)),1,0))</f>
        <v>0</v>
      </c>
      <c r="AT104" s="7">
        <f>IF(AS104=1,1,IF(AND(AT$4=VLOOKUP($B104,Settings!$AB$4:$AL$100,11,0),AT$7=VLOOKUP(Commercial!$B104,Settings!$AB$4:$AN$100,13,0)),1,0))</f>
        <v>0</v>
      </c>
      <c r="AU104" s="7">
        <f>IF(AT104=1,1,IF(AND(AU$4=VLOOKUP($B104,Settings!$AB$4:$AL$100,11,0),AU$7=VLOOKUP(Commercial!$B104,Settings!$AB$4:$AN$100,13,0)),1,0))</f>
        <v>0</v>
      </c>
      <c r="AV104" s="7">
        <f>IF(AU104=1,1,IF(AND(AV$4=VLOOKUP($B104,Settings!$AB$4:$AL$100,11,0),AV$7=VLOOKUP(Commercial!$B104,Settings!$AB$4:$AN$100,13,0)),1,0))</f>
        <v>0</v>
      </c>
      <c r="AW104" s="7">
        <f>IF(AV104=1,1,IF(AND(AW$4=VLOOKUP($B104,Settings!$AB$4:$AL$100,11,0),AW$7=VLOOKUP(Commercial!$B104,Settings!$AB$4:$AN$100,13,0)),1,0))</f>
        <v>0</v>
      </c>
      <c r="AX104" s="7">
        <f>IF(AW104=1,1,IF(AND(AX$4=VLOOKUP($B104,Settings!$AB$4:$AL$100,11,0),AX$7=VLOOKUP(Commercial!$B104,Settings!$AB$4:$AN$100,13,0)),1,0))</f>
        <v>0</v>
      </c>
      <c r="AY104" s="7">
        <f>IF(AX104=1,1,IF(AND(AY$4=VLOOKUP($B104,Settings!$AB$4:$AL$100,11,0),AY$7=VLOOKUP(Commercial!$B104,Settings!$AB$4:$AN$100,13,0)),1,0))</f>
        <v>0</v>
      </c>
      <c r="AZ104" s="7">
        <f>IF(AY104=1,1,IF(AND(AZ$4=VLOOKUP($B104,Settings!$AB$4:$AL$100,11,0),AZ$7=VLOOKUP(Commercial!$B104,Settings!$AB$4:$AN$100,13,0)),1,0))</f>
        <v>0</v>
      </c>
      <c r="BA104" s="7">
        <f>IF(AZ104=1,1,IF(AND(BA$4=VLOOKUP($B104,Settings!$AB$4:$AL$100,11,0),BA$7=VLOOKUP(Commercial!$B104,Settings!$AB$4:$AN$100,13,0)),1,0))</f>
        <v>0</v>
      </c>
      <c r="BB104" s="7">
        <f>IF(BA104=1,1,IF(AND(BB$4=VLOOKUP($B104,Settings!$AB$4:$AL$100,11,0),BB$7=VLOOKUP(Commercial!$B104,Settings!$AB$4:$AN$100,13,0)),1,0))</f>
        <v>0</v>
      </c>
      <c r="BC104" s="7">
        <f>IF(BB104=1,1,IF(AND(BC$4=VLOOKUP($B104,Settings!$AB$4:$AL$100,11,0),BC$7=VLOOKUP(Commercial!$B104,Settings!$AB$4:$AN$100,13,0)),1,0))</f>
        <v>0</v>
      </c>
      <c r="BD104" s="7">
        <f>IF(BC104=1,1,IF(AND(BD$4=VLOOKUP($B104,Settings!$AB$4:$AL$100,11,0),BD$7=VLOOKUP(Commercial!$B104,Settings!$AB$4:$AN$100,13,0)),1,0))</f>
        <v>0</v>
      </c>
      <c r="BE104" s="7">
        <f>IF(BD104=1,1,IF(AND(BE$4=VLOOKUP($B104,Settings!$AB$4:$AL$100,11,0),BE$7=VLOOKUP(Commercial!$B104,Settings!$AB$4:$AN$100,13,0)),1,0))</f>
        <v>0</v>
      </c>
      <c r="BF104" s="7">
        <f>IF(BE104=1,1,IF(AND(BF$4=VLOOKUP($B104,Settings!$AB$4:$AL$100,11,0),BF$7=VLOOKUP(Commercial!$B104,Settings!$AB$4:$AN$100,13,0)),1,0))</f>
        <v>0</v>
      </c>
      <c r="BG104" s="7">
        <f>IF(BF104=1,1,IF(AND(BG$4=VLOOKUP($B104,Settings!$AB$4:$AL$100,11,0),BG$7=VLOOKUP(Commercial!$B104,Settings!$AB$4:$AN$100,13,0)),1,0))</f>
        <v>0</v>
      </c>
      <c r="BH104" s="7">
        <f>IF(BG104=1,1,IF(AND(BH$4=VLOOKUP($B104,Settings!$AB$4:$AL$100,11,0),BH$7=VLOOKUP(Commercial!$B104,Settings!$AB$4:$AN$100,13,0)),1,0))</f>
        <v>0</v>
      </c>
      <c r="BI104" s="7">
        <f>IF(BH104=1,1,IF(AND(BI$4=VLOOKUP($B104,Settings!$AB$4:$AL$100,11,0),BI$7=VLOOKUP(Commercial!$B104,Settings!$AB$4:$AN$100,13,0)),1,0))</f>
        <v>0</v>
      </c>
      <c r="BJ104" s="7">
        <f>IF(BI104=1,1,IF(AND(BJ$4=VLOOKUP($B104,Settings!$AB$4:$AL$100,11,0),BJ$7=VLOOKUP(Commercial!$B104,Settings!$AB$4:$AN$100,13,0)),1,0))</f>
        <v>0</v>
      </c>
      <c r="BK104" s="7">
        <f>IF(BJ104=1,1,IF(AND(BK$4=VLOOKUP($B104,Settings!$AB$4:$AL$100,11,0),BK$7=VLOOKUP(Commercial!$B104,Settings!$AB$4:$AN$100,13,0)),1,0))</f>
        <v>0</v>
      </c>
      <c r="BL104" s="7">
        <f>IF(BK104=1,1,IF(AND(BL$4=VLOOKUP($B104,Settings!$AB$4:$AL$100,11,0),BL$7=VLOOKUP(Commercial!$B104,Settings!$AB$4:$AN$100,13,0)),1,0))</f>
        <v>0</v>
      </c>
      <c r="BM104" s="7">
        <f>IF(BL104=1,1,IF(AND(BM$4=VLOOKUP($B104,Settings!$AB$4:$AL$100,11,0),BM$7=VLOOKUP(Commercial!$B104,Settings!$AB$4:$AN$100,13,0)),1,0))</f>
        <v>0</v>
      </c>
      <c r="BN104" s="7">
        <f>IF(BM104=1,1,IF(AND(BN$4=VLOOKUP($B104,Settings!$AB$4:$AL$100,11,0),BN$7=VLOOKUP(Commercial!$B104,Settings!$AB$4:$AN$100,13,0)),1,0))</f>
        <v>0</v>
      </c>
      <c r="BO104" s="7">
        <f>IF(BN104=1,1,IF(AND(BO$4=VLOOKUP($B104,Settings!$AB$4:$AL$100,11,0),BO$7=VLOOKUP(Commercial!$B104,Settings!$AB$4:$AN$100,13,0)),1,0))</f>
        <v>0</v>
      </c>
      <c r="BP104" s="7">
        <f>IF(BO104=1,1,IF(AND(BP$4=VLOOKUP($B104,Settings!$AB$4:$AL$100,11,0),BP$7=VLOOKUP(Commercial!$B104,Settings!$AB$4:$AN$100,13,0)),1,0))</f>
        <v>0</v>
      </c>
      <c r="BQ104" s="7">
        <f>IF(BP104=1,1,IF(AND(BQ$4=VLOOKUP($B104,Settings!$AB$4:$AL$100,11,0),BQ$7=VLOOKUP(Commercial!$B104,Settings!$AB$4:$AN$100,13,0)),1,0))</f>
        <v>0</v>
      </c>
      <c r="BR104" s="7">
        <f>IF(BQ104=1,1,IF(AND(BR$4=VLOOKUP($B104,Settings!$AB$4:$AL$100,11,0),BR$7=VLOOKUP(Commercial!$B104,Settings!$AB$4:$AN$100,13,0)),1,0))</f>
        <v>0</v>
      </c>
      <c r="BS104" s="7">
        <f>IF(BR104=1,1,IF(AND(BS$4=VLOOKUP($B104,Settings!$AB$4:$AL$100,11,0),BS$7=VLOOKUP(Commercial!$B104,Settings!$AB$4:$AN$100,13,0)),1,0))</f>
        <v>0</v>
      </c>
      <c r="BT104" s="7">
        <f>IF(BS104=1,1,IF(AND(BT$4=VLOOKUP($B104,Settings!$AB$4:$AL$100,11,0),BT$7=VLOOKUP(Commercial!$B104,Settings!$AB$4:$AN$100,13,0)),1,0))</f>
        <v>0</v>
      </c>
      <c r="BU104" s="7">
        <f>IF(BT104=1,1,IF(AND(BU$4=VLOOKUP($B104,Settings!$AB$4:$AL$100,11,0),BU$7=VLOOKUP(Commercial!$B104,Settings!$AB$4:$AN$100,13,0)),1,0))</f>
        <v>0</v>
      </c>
      <c r="BV104" s="7">
        <f>IF(BU104=1,1,IF(AND(BV$4=VLOOKUP($B104,Settings!$AB$4:$AL$100,11,0),BV$7=VLOOKUP(Commercial!$B104,Settings!$AB$4:$AN$100,13,0)),1,0))</f>
        <v>0</v>
      </c>
      <c r="BW104" s="7">
        <f>IF(BV104=1,1,IF(AND(BW$4=VLOOKUP($B104,Settings!$AB$4:$AL$100,11,0),BW$7=VLOOKUP(Commercial!$B104,Settings!$AB$4:$AN$100,13,0)),1,0))</f>
        <v>0</v>
      </c>
      <c r="BX104" s="7">
        <f>IF(BW104=1,1,IF(AND(BX$4=VLOOKUP($B104,Settings!$AB$4:$AL$100,11,0),BX$7=VLOOKUP(Commercial!$B104,Settings!$AB$4:$AN$100,13,0)),1,0))</f>
        <v>0</v>
      </c>
      <c r="BY104" s="7">
        <f>IF(BX104=1,1,IF(AND(BY$4=VLOOKUP($B104,Settings!$AB$4:$AL$100,11,0),BY$7=VLOOKUP(Commercial!$B104,Settings!$AB$4:$AN$100,13,0)),1,0))</f>
        <v>0</v>
      </c>
      <c r="BZ104" s="7">
        <f>IF(BY104=1,1,IF(AND(BZ$4=VLOOKUP($B104,Settings!$AB$4:$AL$100,11,0),BZ$7=VLOOKUP(Commercial!$B104,Settings!$AB$4:$AN$100,13,0)),1,0))</f>
        <v>0</v>
      </c>
      <c r="CA104" s="7">
        <f>IF(BZ104=1,1,IF(AND(CA$4=VLOOKUP($B104,Settings!$AB$4:$AL$100,11,0),CA$7=VLOOKUP(Commercial!$B104,Settings!$AB$4:$AN$100,13,0)),1,0))</f>
        <v>0</v>
      </c>
      <c r="CB104" s="7">
        <f>IF(CA104=1,1,IF(AND(CB$4=VLOOKUP($B104,Settings!$AB$4:$AL$100,11,0),CB$7=VLOOKUP(Commercial!$B104,Settings!$AB$4:$AN$100,13,0)),1,0))</f>
        <v>0</v>
      </c>
      <c r="CC104" s="7">
        <f>IF(CB104=1,1,IF(AND(CC$4=VLOOKUP($B104,Settings!$AB$4:$AL$100,11,0),CC$7=VLOOKUP(Commercial!$B104,Settings!$AB$4:$AN$100,13,0)),1,0))</f>
        <v>0</v>
      </c>
      <c r="CD104" s="7">
        <f>IF(CC104=1,1,IF(AND(CD$4=VLOOKUP($B104,Settings!$AB$4:$AL$100,11,0),CD$7=VLOOKUP(Commercial!$B104,Settings!$AB$4:$AN$100,13,0)),1,0))</f>
        <v>0</v>
      </c>
      <c r="CE104" s="7">
        <f>IF(CD104=1,1,IF(AND(CE$4=VLOOKUP($B104,Settings!$AB$4:$AL$100,11,0),CE$7=VLOOKUP(Commercial!$B104,Settings!$AB$4:$AN$100,13,0)),1,0))</f>
        <v>0</v>
      </c>
      <c r="CF104" s="7">
        <f>IF(CE104=1,1,IF(AND(CF$4=VLOOKUP($B104,Settings!$AB$4:$AL$100,11,0),CF$7=VLOOKUP(Commercial!$B104,Settings!$AB$4:$AN$100,13,0)),1,0))</f>
        <v>0</v>
      </c>
      <c r="CG104" s="7">
        <f>IF(CF104=1,1,IF(AND(CG$4=VLOOKUP($B104,Settings!$AB$4:$AL$100,11,0),CG$7=VLOOKUP(Commercial!$B104,Settings!$AB$4:$AN$100,13,0)),1,0))</f>
        <v>0</v>
      </c>
      <c r="CH104" s="7">
        <f>IF(CG104=1,1,IF(AND(CH$4=VLOOKUP($B104,Settings!$AB$4:$AL$100,11,0),CH$7=VLOOKUP(Commercial!$B104,Settings!$AB$4:$AN$100,13,0)),1,0))</f>
        <v>0</v>
      </c>
      <c r="CI104" s="7">
        <f>IF(CH104=1,1,IF(AND(CI$4=VLOOKUP($B104,Settings!$AB$4:$AL$100,11,0),CI$7=VLOOKUP(Commercial!$B104,Settings!$AB$4:$AN$100,13,0)),1,0))</f>
        <v>0</v>
      </c>
      <c r="CJ104" s="7">
        <f>IF(CI104=1,1,IF(AND(CJ$4=VLOOKUP($B104,Settings!$AB$4:$AL$100,11,0),CJ$7=VLOOKUP(Commercial!$B104,Settings!$AB$4:$AN$100,13,0)),1,0))</f>
        <v>0</v>
      </c>
      <c r="CK104" s="7">
        <f>IF(CJ104=1,1,IF(AND(CK$4=VLOOKUP($B104,Settings!$AB$4:$AL$100,11,0),CK$7=VLOOKUP(Commercial!$B104,Settings!$AB$4:$AN$100,13,0)),1,0))</f>
        <v>0</v>
      </c>
      <c r="CL104" s="7">
        <f>IF(CK104=1,1,IF(AND(CL$4=VLOOKUP($B104,Settings!$AB$4:$AL$100,11,0),CL$7=VLOOKUP(Commercial!$B104,Settings!$AB$4:$AN$100,13,0)),1,0))</f>
        <v>0</v>
      </c>
      <c r="CM104" s="7">
        <f>IF(CL104=1,1,IF(AND(CM$4=VLOOKUP($B104,Settings!$AB$4:$AL$100,11,0),CM$7=VLOOKUP(Commercial!$B104,Settings!$AB$4:$AN$100,13,0)),1,0))</f>
        <v>0</v>
      </c>
    </row>
    <row r="105" spans="2:91" hidden="1" x14ac:dyDescent="0.2">
      <c r="B105" s="209">
        <f>Inputs!FH16</f>
        <v>0</v>
      </c>
      <c r="AF105" s="7">
        <f>IF(AE105=1,1,IF(AND(AF$4=VLOOKUP($B105,Settings!$AB$4:$AL$100,11,0),AF$7=VLOOKUP(Commercial!$B105,Settings!$AB$4:$AN$100,13,0)),1,0))</f>
        <v>0</v>
      </c>
      <c r="AG105" s="7">
        <f>IF(AF105=1,1,IF(AND(AG$4=VLOOKUP($B105,Settings!$AB$4:$AL$100,11,0),AG$7=VLOOKUP(Commercial!$B105,Settings!$AB$4:$AN$100,13,0)),1,0))</f>
        <v>0</v>
      </c>
      <c r="AH105" s="7">
        <f>IF(AG105=1,1,IF(AND(AH$4=VLOOKUP($B105,Settings!$AB$4:$AL$100,11,0),AH$7=VLOOKUP(Commercial!$B105,Settings!$AB$4:$AN$100,13,0)),1,0))</f>
        <v>0</v>
      </c>
      <c r="AI105" s="7">
        <f>IF(AH105=1,1,IF(AND(AI$4=VLOOKUP($B105,Settings!$AB$4:$AL$100,11,0),AI$7=VLOOKUP(Commercial!$B105,Settings!$AB$4:$AN$100,13,0)),1,0))</f>
        <v>0</v>
      </c>
      <c r="AJ105" s="7">
        <f>IF(AI105=1,1,IF(AND(AJ$4=VLOOKUP($B105,Settings!$AB$4:$AL$100,11,0),AJ$7=VLOOKUP(Commercial!$B105,Settings!$AB$4:$AN$100,13,0)),1,0))</f>
        <v>0</v>
      </c>
      <c r="AK105" s="7">
        <f>IF(AJ105=1,1,IF(AND(AK$4=VLOOKUP($B105,Settings!$AB$4:$AL$100,11,0),AK$7=VLOOKUP(Commercial!$B105,Settings!$AB$4:$AN$100,13,0)),1,0))</f>
        <v>0</v>
      </c>
      <c r="AL105" s="7">
        <f>IF(AK105=1,1,IF(AND(AL$4=VLOOKUP($B105,Settings!$AB$4:$AL$100,11,0),AL$7=VLOOKUP(Commercial!$B105,Settings!$AB$4:$AN$100,13,0)),1,0))</f>
        <v>0</v>
      </c>
      <c r="AM105" s="7">
        <f>IF(AL105=1,1,IF(AND(AM$4=VLOOKUP($B105,Settings!$AB$4:$AL$100,11,0),AM$7=VLOOKUP(Commercial!$B105,Settings!$AB$4:$AN$100,13,0)),1,0))</f>
        <v>0</v>
      </c>
      <c r="AN105" s="7">
        <f>IF(AM105=1,1,IF(AND(AN$4=VLOOKUP($B105,Settings!$AB$4:$AL$100,11,0),AN$7=VLOOKUP(Commercial!$B105,Settings!$AB$4:$AN$100,13,0)),1,0))</f>
        <v>0</v>
      </c>
      <c r="AO105" s="7">
        <f>IF(AN105=1,1,IF(AND(AO$4=VLOOKUP($B105,Settings!$AB$4:$AL$100,11,0),AO$7=VLOOKUP(Commercial!$B105,Settings!$AB$4:$AN$100,13,0)),1,0))</f>
        <v>0</v>
      </c>
      <c r="AP105" s="7">
        <f>IF(AO105=1,1,IF(AND(AP$4=VLOOKUP($B105,Settings!$AB$4:$AL$100,11,0),AP$7=VLOOKUP(Commercial!$B105,Settings!$AB$4:$AN$100,13,0)),1,0))</f>
        <v>0</v>
      </c>
      <c r="AQ105" s="7">
        <f>IF(AP105=1,1,IF(AND(AQ$4=VLOOKUP($B105,Settings!$AB$4:$AL$100,11,0),AQ$7=VLOOKUP(Commercial!$B105,Settings!$AB$4:$AN$100,13,0)),1,0))</f>
        <v>0</v>
      </c>
      <c r="AR105" s="7">
        <f>IF(AQ105=1,1,IF(AND(AR$4=VLOOKUP($B105,Settings!$AB$4:$AL$100,11,0),AR$7=VLOOKUP(Commercial!$B105,Settings!$AB$4:$AN$100,13,0)),1,0))</f>
        <v>0</v>
      </c>
      <c r="AS105" s="7">
        <f>IF(AR105=1,1,IF(AND(AS$4=VLOOKUP($B105,Settings!$AB$4:$AL$100,11,0),AS$7=VLOOKUP(Commercial!$B105,Settings!$AB$4:$AN$100,13,0)),1,0))</f>
        <v>0</v>
      </c>
      <c r="AT105" s="7">
        <f>IF(AS105=1,1,IF(AND(AT$4=VLOOKUP($B105,Settings!$AB$4:$AL$100,11,0),AT$7=VLOOKUP(Commercial!$B105,Settings!$AB$4:$AN$100,13,0)),1,0))</f>
        <v>0</v>
      </c>
      <c r="AU105" s="7">
        <f>IF(AT105=1,1,IF(AND(AU$4=VLOOKUP($B105,Settings!$AB$4:$AL$100,11,0),AU$7=VLOOKUP(Commercial!$B105,Settings!$AB$4:$AN$100,13,0)),1,0))</f>
        <v>0</v>
      </c>
      <c r="AV105" s="7">
        <f>IF(AU105=1,1,IF(AND(AV$4=VLOOKUP($B105,Settings!$AB$4:$AL$100,11,0),AV$7=VLOOKUP(Commercial!$B105,Settings!$AB$4:$AN$100,13,0)),1,0))</f>
        <v>0</v>
      </c>
      <c r="AW105" s="7">
        <f>IF(AV105=1,1,IF(AND(AW$4=VLOOKUP($B105,Settings!$AB$4:$AL$100,11,0),AW$7=VLOOKUP(Commercial!$B105,Settings!$AB$4:$AN$100,13,0)),1,0))</f>
        <v>0</v>
      </c>
      <c r="AX105" s="7">
        <f>IF(AW105=1,1,IF(AND(AX$4=VLOOKUP($B105,Settings!$AB$4:$AL$100,11,0),AX$7=VLOOKUP(Commercial!$B105,Settings!$AB$4:$AN$100,13,0)),1,0))</f>
        <v>0</v>
      </c>
      <c r="AY105" s="7">
        <f>IF(AX105=1,1,IF(AND(AY$4=VLOOKUP($B105,Settings!$AB$4:$AL$100,11,0),AY$7=VLOOKUP(Commercial!$B105,Settings!$AB$4:$AN$100,13,0)),1,0))</f>
        <v>0</v>
      </c>
      <c r="AZ105" s="7">
        <f>IF(AY105=1,1,IF(AND(AZ$4=VLOOKUP($B105,Settings!$AB$4:$AL$100,11,0),AZ$7=VLOOKUP(Commercial!$B105,Settings!$AB$4:$AN$100,13,0)),1,0))</f>
        <v>0</v>
      </c>
      <c r="BA105" s="7">
        <f>IF(AZ105=1,1,IF(AND(BA$4=VLOOKUP($B105,Settings!$AB$4:$AL$100,11,0),BA$7=VLOOKUP(Commercial!$B105,Settings!$AB$4:$AN$100,13,0)),1,0))</f>
        <v>0</v>
      </c>
      <c r="BB105" s="7">
        <f>IF(BA105=1,1,IF(AND(BB$4=VLOOKUP($B105,Settings!$AB$4:$AL$100,11,0),BB$7=VLOOKUP(Commercial!$B105,Settings!$AB$4:$AN$100,13,0)),1,0))</f>
        <v>0</v>
      </c>
      <c r="BC105" s="7">
        <f>IF(BB105=1,1,IF(AND(BC$4=VLOOKUP($B105,Settings!$AB$4:$AL$100,11,0),BC$7=VLOOKUP(Commercial!$B105,Settings!$AB$4:$AN$100,13,0)),1,0))</f>
        <v>0</v>
      </c>
      <c r="BD105" s="7">
        <f>IF(BC105=1,1,IF(AND(BD$4=VLOOKUP($B105,Settings!$AB$4:$AL$100,11,0),BD$7=VLOOKUP(Commercial!$B105,Settings!$AB$4:$AN$100,13,0)),1,0))</f>
        <v>0</v>
      </c>
      <c r="BE105" s="7">
        <f>IF(BD105=1,1,IF(AND(BE$4=VLOOKUP($B105,Settings!$AB$4:$AL$100,11,0),BE$7=VLOOKUP(Commercial!$B105,Settings!$AB$4:$AN$100,13,0)),1,0))</f>
        <v>0</v>
      </c>
      <c r="BF105" s="7">
        <f>IF(BE105=1,1,IF(AND(BF$4=VLOOKUP($B105,Settings!$AB$4:$AL$100,11,0),BF$7=VLOOKUP(Commercial!$B105,Settings!$AB$4:$AN$100,13,0)),1,0))</f>
        <v>0</v>
      </c>
      <c r="BG105" s="7">
        <f>IF(BF105=1,1,IF(AND(BG$4=VLOOKUP($B105,Settings!$AB$4:$AL$100,11,0),BG$7=VLOOKUP(Commercial!$B105,Settings!$AB$4:$AN$100,13,0)),1,0))</f>
        <v>0</v>
      </c>
      <c r="BH105" s="7">
        <f>IF(BG105=1,1,IF(AND(BH$4=VLOOKUP($B105,Settings!$AB$4:$AL$100,11,0),BH$7=VLOOKUP(Commercial!$B105,Settings!$AB$4:$AN$100,13,0)),1,0))</f>
        <v>0</v>
      </c>
      <c r="BI105" s="7">
        <f>IF(BH105=1,1,IF(AND(BI$4=VLOOKUP($B105,Settings!$AB$4:$AL$100,11,0),BI$7=VLOOKUP(Commercial!$B105,Settings!$AB$4:$AN$100,13,0)),1,0))</f>
        <v>0</v>
      </c>
      <c r="BJ105" s="7">
        <f>IF(BI105=1,1,IF(AND(BJ$4=VLOOKUP($B105,Settings!$AB$4:$AL$100,11,0),BJ$7=VLOOKUP(Commercial!$B105,Settings!$AB$4:$AN$100,13,0)),1,0))</f>
        <v>0</v>
      </c>
      <c r="BK105" s="7">
        <f>IF(BJ105=1,1,IF(AND(BK$4=VLOOKUP($B105,Settings!$AB$4:$AL$100,11,0),BK$7=VLOOKUP(Commercial!$B105,Settings!$AB$4:$AN$100,13,0)),1,0))</f>
        <v>0</v>
      </c>
      <c r="BL105" s="7">
        <f>IF(BK105=1,1,IF(AND(BL$4=VLOOKUP($B105,Settings!$AB$4:$AL$100,11,0),BL$7=VLOOKUP(Commercial!$B105,Settings!$AB$4:$AN$100,13,0)),1,0))</f>
        <v>0</v>
      </c>
      <c r="BM105" s="7">
        <f>IF(BL105=1,1,IF(AND(BM$4=VLOOKUP($B105,Settings!$AB$4:$AL$100,11,0),BM$7=VLOOKUP(Commercial!$B105,Settings!$AB$4:$AN$100,13,0)),1,0))</f>
        <v>0</v>
      </c>
      <c r="BN105" s="7">
        <f>IF(BM105=1,1,IF(AND(BN$4=VLOOKUP($B105,Settings!$AB$4:$AL$100,11,0),BN$7=VLOOKUP(Commercial!$B105,Settings!$AB$4:$AN$100,13,0)),1,0))</f>
        <v>0</v>
      </c>
      <c r="BO105" s="7">
        <f>IF(BN105=1,1,IF(AND(BO$4=VLOOKUP($B105,Settings!$AB$4:$AL$100,11,0),BO$7=VLOOKUP(Commercial!$B105,Settings!$AB$4:$AN$100,13,0)),1,0))</f>
        <v>0</v>
      </c>
      <c r="BP105" s="7">
        <f>IF(BO105=1,1,IF(AND(BP$4=VLOOKUP($B105,Settings!$AB$4:$AL$100,11,0),BP$7=VLOOKUP(Commercial!$B105,Settings!$AB$4:$AN$100,13,0)),1,0))</f>
        <v>0</v>
      </c>
      <c r="BQ105" s="7">
        <f>IF(BP105=1,1,IF(AND(BQ$4=VLOOKUP($B105,Settings!$AB$4:$AL$100,11,0),BQ$7=VLOOKUP(Commercial!$B105,Settings!$AB$4:$AN$100,13,0)),1,0))</f>
        <v>0</v>
      </c>
      <c r="BR105" s="7">
        <f>IF(BQ105=1,1,IF(AND(BR$4=VLOOKUP($B105,Settings!$AB$4:$AL$100,11,0),BR$7=VLOOKUP(Commercial!$B105,Settings!$AB$4:$AN$100,13,0)),1,0))</f>
        <v>0</v>
      </c>
      <c r="BS105" s="7">
        <f>IF(BR105=1,1,IF(AND(BS$4=VLOOKUP($B105,Settings!$AB$4:$AL$100,11,0),BS$7=VLOOKUP(Commercial!$B105,Settings!$AB$4:$AN$100,13,0)),1,0))</f>
        <v>0</v>
      </c>
      <c r="BT105" s="7">
        <f>IF(BS105=1,1,IF(AND(BT$4=VLOOKUP($B105,Settings!$AB$4:$AL$100,11,0),BT$7=VLOOKUP(Commercial!$B105,Settings!$AB$4:$AN$100,13,0)),1,0))</f>
        <v>0</v>
      </c>
      <c r="BU105" s="7">
        <f>IF(BT105=1,1,IF(AND(BU$4=VLOOKUP($B105,Settings!$AB$4:$AL$100,11,0),BU$7=VLOOKUP(Commercial!$B105,Settings!$AB$4:$AN$100,13,0)),1,0))</f>
        <v>0</v>
      </c>
      <c r="BV105" s="7">
        <f>IF(BU105=1,1,IF(AND(BV$4=VLOOKUP($B105,Settings!$AB$4:$AL$100,11,0),BV$7=VLOOKUP(Commercial!$B105,Settings!$AB$4:$AN$100,13,0)),1,0))</f>
        <v>0</v>
      </c>
      <c r="BW105" s="7">
        <f>IF(BV105=1,1,IF(AND(BW$4=VLOOKUP($B105,Settings!$AB$4:$AL$100,11,0),BW$7=VLOOKUP(Commercial!$B105,Settings!$AB$4:$AN$100,13,0)),1,0))</f>
        <v>0</v>
      </c>
      <c r="BX105" s="7">
        <f>IF(BW105=1,1,IF(AND(BX$4=VLOOKUP($B105,Settings!$AB$4:$AL$100,11,0),BX$7=VLOOKUP(Commercial!$B105,Settings!$AB$4:$AN$100,13,0)),1,0))</f>
        <v>0</v>
      </c>
      <c r="BY105" s="7">
        <f>IF(BX105=1,1,IF(AND(BY$4=VLOOKUP($B105,Settings!$AB$4:$AL$100,11,0),BY$7=VLOOKUP(Commercial!$B105,Settings!$AB$4:$AN$100,13,0)),1,0))</f>
        <v>0</v>
      </c>
      <c r="BZ105" s="7">
        <f>IF(BY105=1,1,IF(AND(BZ$4=VLOOKUP($B105,Settings!$AB$4:$AL$100,11,0),BZ$7=VLOOKUP(Commercial!$B105,Settings!$AB$4:$AN$100,13,0)),1,0))</f>
        <v>0</v>
      </c>
      <c r="CA105" s="7">
        <f>IF(BZ105=1,1,IF(AND(CA$4=VLOOKUP($B105,Settings!$AB$4:$AL$100,11,0),CA$7=VLOOKUP(Commercial!$B105,Settings!$AB$4:$AN$100,13,0)),1,0))</f>
        <v>0</v>
      </c>
      <c r="CB105" s="7">
        <f>IF(CA105=1,1,IF(AND(CB$4=VLOOKUP($B105,Settings!$AB$4:$AL$100,11,0),CB$7=VLOOKUP(Commercial!$B105,Settings!$AB$4:$AN$100,13,0)),1,0))</f>
        <v>0</v>
      </c>
      <c r="CC105" s="7">
        <f>IF(CB105=1,1,IF(AND(CC$4=VLOOKUP($B105,Settings!$AB$4:$AL$100,11,0),CC$7=VLOOKUP(Commercial!$B105,Settings!$AB$4:$AN$100,13,0)),1,0))</f>
        <v>0</v>
      </c>
      <c r="CD105" s="7">
        <f>IF(CC105=1,1,IF(AND(CD$4=VLOOKUP($B105,Settings!$AB$4:$AL$100,11,0),CD$7=VLOOKUP(Commercial!$B105,Settings!$AB$4:$AN$100,13,0)),1,0))</f>
        <v>0</v>
      </c>
      <c r="CE105" s="7">
        <f>IF(CD105=1,1,IF(AND(CE$4=VLOOKUP($B105,Settings!$AB$4:$AL$100,11,0),CE$7=VLOOKUP(Commercial!$B105,Settings!$AB$4:$AN$100,13,0)),1,0))</f>
        <v>0</v>
      </c>
      <c r="CF105" s="7">
        <f>IF(CE105=1,1,IF(AND(CF$4=VLOOKUP($B105,Settings!$AB$4:$AL$100,11,0),CF$7=VLOOKUP(Commercial!$B105,Settings!$AB$4:$AN$100,13,0)),1,0))</f>
        <v>0</v>
      </c>
      <c r="CG105" s="7">
        <f>IF(CF105=1,1,IF(AND(CG$4=VLOOKUP($B105,Settings!$AB$4:$AL$100,11,0),CG$7=VLOOKUP(Commercial!$B105,Settings!$AB$4:$AN$100,13,0)),1,0))</f>
        <v>0</v>
      </c>
      <c r="CH105" s="7">
        <f>IF(CG105=1,1,IF(AND(CH$4=VLOOKUP($B105,Settings!$AB$4:$AL$100,11,0),CH$7=VLOOKUP(Commercial!$B105,Settings!$AB$4:$AN$100,13,0)),1,0))</f>
        <v>0</v>
      </c>
      <c r="CI105" s="7">
        <f>IF(CH105=1,1,IF(AND(CI$4=VLOOKUP($B105,Settings!$AB$4:$AL$100,11,0),CI$7=VLOOKUP(Commercial!$B105,Settings!$AB$4:$AN$100,13,0)),1,0))</f>
        <v>0</v>
      </c>
      <c r="CJ105" s="7">
        <f>IF(CI105=1,1,IF(AND(CJ$4=VLOOKUP($B105,Settings!$AB$4:$AL$100,11,0),CJ$7=VLOOKUP(Commercial!$B105,Settings!$AB$4:$AN$100,13,0)),1,0))</f>
        <v>0</v>
      </c>
      <c r="CK105" s="7">
        <f>IF(CJ105=1,1,IF(AND(CK$4=VLOOKUP($B105,Settings!$AB$4:$AL$100,11,0),CK$7=VLOOKUP(Commercial!$B105,Settings!$AB$4:$AN$100,13,0)),1,0))</f>
        <v>0</v>
      </c>
      <c r="CL105" s="7">
        <f>IF(CK105=1,1,IF(AND(CL$4=VLOOKUP($B105,Settings!$AB$4:$AL$100,11,0),CL$7=VLOOKUP(Commercial!$B105,Settings!$AB$4:$AN$100,13,0)),1,0))</f>
        <v>0</v>
      </c>
      <c r="CM105" s="7">
        <f>IF(CL105=1,1,IF(AND(CM$4=VLOOKUP($B105,Settings!$AB$4:$AL$100,11,0),CM$7=VLOOKUP(Commercial!$B105,Settings!$AB$4:$AN$100,13,0)),1,0))</f>
        <v>0</v>
      </c>
    </row>
    <row r="106" spans="2:91" hidden="1" x14ac:dyDescent="0.2">
      <c r="B106" s="209">
        <f>Inputs!FH17</f>
        <v>0</v>
      </c>
      <c r="AF106" s="7">
        <f>IF(AE106=1,1,IF(AND(AF$4=VLOOKUP($B106,Settings!$AB$4:$AL$100,11,0),AF$7=VLOOKUP(Commercial!$B106,Settings!$AB$4:$AN$100,13,0)),1,0))</f>
        <v>0</v>
      </c>
      <c r="AG106" s="7">
        <f>IF(AF106=1,1,IF(AND(AG$4=VLOOKUP($B106,Settings!$AB$4:$AL$100,11,0),AG$7=VLOOKUP(Commercial!$B106,Settings!$AB$4:$AN$100,13,0)),1,0))</f>
        <v>0</v>
      </c>
      <c r="AH106" s="7">
        <f>IF(AG106=1,1,IF(AND(AH$4=VLOOKUP($B106,Settings!$AB$4:$AL$100,11,0),AH$7=VLOOKUP(Commercial!$B106,Settings!$AB$4:$AN$100,13,0)),1,0))</f>
        <v>0</v>
      </c>
      <c r="AI106" s="7">
        <f>IF(AH106=1,1,IF(AND(AI$4=VLOOKUP($B106,Settings!$AB$4:$AL$100,11,0),AI$7=VLOOKUP(Commercial!$B106,Settings!$AB$4:$AN$100,13,0)),1,0))</f>
        <v>0</v>
      </c>
      <c r="AJ106" s="7">
        <f>IF(AI106=1,1,IF(AND(AJ$4=VLOOKUP($B106,Settings!$AB$4:$AL$100,11,0),AJ$7=VLOOKUP(Commercial!$B106,Settings!$AB$4:$AN$100,13,0)),1,0))</f>
        <v>0</v>
      </c>
      <c r="AK106" s="7">
        <f>IF(AJ106=1,1,IF(AND(AK$4=VLOOKUP($B106,Settings!$AB$4:$AL$100,11,0),AK$7=VLOOKUP(Commercial!$B106,Settings!$AB$4:$AN$100,13,0)),1,0))</f>
        <v>0</v>
      </c>
      <c r="AL106" s="7">
        <f>IF(AK106=1,1,IF(AND(AL$4=VLOOKUP($B106,Settings!$AB$4:$AL$100,11,0),AL$7=VLOOKUP(Commercial!$B106,Settings!$AB$4:$AN$100,13,0)),1,0))</f>
        <v>0</v>
      </c>
      <c r="AM106" s="7">
        <f>IF(AL106=1,1,IF(AND(AM$4=VLOOKUP($B106,Settings!$AB$4:$AL$100,11,0),AM$7=VLOOKUP(Commercial!$B106,Settings!$AB$4:$AN$100,13,0)),1,0))</f>
        <v>0</v>
      </c>
      <c r="AN106" s="7">
        <f>IF(AM106=1,1,IF(AND(AN$4=VLOOKUP($B106,Settings!$AB$4:$AL$100,11,0),AN$7=VLOOKUP(Commercial!$B106,Settings!$AB$4:$AN$100,13,0)),1,0))</f>
        <v>0</v>
      </c>
      <c r="AO106" s="7">
        <f>IF(AN106=1,1,IF(AND(AO$4=VLOOKUP($B106,Settings!$AB$4:$AL$100,11,0),AO$7=VLOOKUP(Commercial!$B106,Settings!$AB$4:$AN$100,13,0)),1,0))</f>
        <v>0</v>
      </c>
      <c r="AP106" s="7">
        <f>IF(AO106=1,1,IF(AND(AP$4=VLOOKUP($B106,Settings!$AB$4:$AL$100,11,0),AP$7=VLOOKUP(Commercial!$B106,Settings!$AB$4:$AN$100,13,0)),1,0))</f>
        <v>0</v>
      </c>
      <c r="AQ106" s="7">
        <f>IF(AP106=1,1,IF(AND(AQ$4=VLOOKUP($B106,Settings!$AB$4:$AL$100,11,0),AQ$7=VLOOKUP(Commercial!$B106,Settings!$AB$4:$AN$100,13,0)),1,0))</f>
        <v>0</v>
      </c>
      <c r="AR106" s="7">
        <f>IF(AQ106=1,1,IF(AND(AR$4=VLOOKUP($B106,Settings!$AB$4:$AL$100,11,0),AR$7=VLOOKUP(Commercial!$B106,Settings!$AB$4:$AN$100,13,0)),1,0))</f>
        <v>0</v>
      </c>
      <c r="AS106" s="7">
        <f>IF(AR106=1,1,IF(AND(AS$4=VLOOKUP($B106,Settings!$AB$4:$AL$100,11,0),AS$7=VLOOKUP(Commercial!$B106,Settings!$AB$4:$AN$100,13,0)),1,0))</f>
        <v>0</v>
      </c>
      <c r="AT106" s="7">
        <f>IF(AS106=1,1,IF(AND(AT$4=VLOOKUP($B106,Settings!$AB$4:$AL$100,11,0),AT$7=VLOOKUP(Commercial!$B106,Settings!$AB$4:$AN$100,13,0)),1,0))</f>
        <v>0</v>
      </c>
      <c r="AU106" s="7">
        <f>IF(AT106=1,1,IF(AND(AU$4=VLOOKUP($B106,Settings!$AB$4:$AL$100,11,0),AU$7=VLOOKUP(Commercial!$B106,Settings!$AB$4:$AN$100,13,0)),1,0))</f>
        <v>0</v>
      </c>
      <c r="AV106" s="7">
        <f>IF(AU106=1,1,IF(AND(AV$4=VLOOKUP($B106,Settings!$AB$4:$AL$100,11,0),AV$7=VLOOKUP(Commercial!$B106,Settings!$AB$4:$AN$100,13,0)),1,0))</f>
        <v>0</v>
      </c>
      <c r="AW106" s="7">
        <f>IF(AV106=1,1,IF(AND(AW$4=VLOOKUP($B106,Settings!$AB$4:$AL$100,11,0),AW$7=VLOOKUP(Commercial!$B106,Settings!$AB$4:$AN$100,13,0)),1,0))</f>
        <v>0</v>
      </c>
      <c r="AX106" s="7">
        <f>IF(AW106=1,1,IF(AND(AX$4=VLOOKUP($B106,Settings!$AB$4:$AL$100,11,0),AX$7=VLOOKUP(Commercial!$B106,Settings!$AB$4:$AN$100,13,0)),1,0))</f>
        <v>0</v>
      </c>
      <c r="AY106" s="7">
        <f>IF(AX106=1,1,IF(AND(AY$4=VLOOKUP($B106,Settings!$AB$4:$AL$100,11,0),AY$7=VLOOKUP(Commercial!$B106,Settings!$AB$4:$AN$100,13,0)),1,0))</f>
        <v>0</v>
      </c>
      <c r="AZ106" s="7">
        <f>IF(AY106=1,1,IF(AND(AZ$4=VLOOKUP($B106,Settings!$AB$4:$AL$100,11,0),AZ$7=VLOOKUP(Commercial!$B106,Settings!$AB$4:$AN$100,13,0)),1,0))</f>
        <v>0</v>
      </c>
      <c r="BA106" s="7">
        <f>IF(AZ106=1,1,IF(AND(BA$4=VLOOKUP($B106,Settings!$AB$4:$AL$100,11,0),BA$7=VLOOKUP(Commercial!$B106,Settings!$AB$4:$AN$100,13,0)),1,0))</f>
        <v>0</v>
      </c>
      <c r="BB106" s="7">
        <f>IF(BA106=1,1,IF(AND(BB$4=VLOOKUP($B106,Settings!$AB$4:$AL$100,11,0),BB$7=VLOOKUP(Commercial!$B106,Settings!$AB$4:$AN$100,13,0)),1,0))</f>
        <v>0</v>
      </c>
      <c r="BC106" s="7">
        <f>IF(BB106=1,1,IF(AND(BC$4=VLOOKUP($B106,Settings!$AB$4:$AL$100,11,0),BC$7=VLOOKUP(Commercial!$B106,Settings!$AB$4:$AN$100,13,0)),1,0))</f>
        <v>0</v>
      </c>
      <c r="BD106" s="7">
        <f>IF(BC106=1,1,IF(AND(BD$4=VLOOKUP($B106,Settings!$AB$4:$AL$100,11,0),BD$7=VLOOKUP(Commercial!$B106,Settings!$AB$4:$AN$100,13,0)),1,0))</f>
        <v>0</v>
      </c>
      <c r="BE106" s="7">
        <f>IF(BD106=1,1,IF(AND(BE$4=VLOOKUP($B106,Settings!$AB$4:$AL$100,11,0),BE$7=VLOOKUP(Commercial!$B106,Settings!$AB$4:$AN$100,13,0)),1,0))</f>
        <v>0</v>
      </c>
      <c r="BF106" s="7">
        <f>IF(BE106=1,1,IF(AND(BF$4=VLOOKUP($B106,Settings!$AB$4:$AL$100,11,0),BF$7=VLOOKUP(Commercial!$B106,Settings!$AB$4:$AN$100,13,0)),1,0))</f>
        <v>0</v>
      </c>
      <c r="BG106" s="7">
        <f>IF(BF106=1,1,IF(AND(BG$4=VLOOKUP($B106,Settings!$AB$4:$AL$100,11,0),BG$7=VLOOKUP(Commercial!$B106,Settings!$AB$4:$AN$100,13,0)),1,0))</f>
        <v>0</v>
      </c>
      <c r="BH106" s="7">
        <f>IF(BG106=1,1,IF(AND(BH$4=VLOOKUP($B106,Settings!$AB$4:$AL$100,11,0),BH$7=VLOOKUP(Commercial!$B106,Settings!$AB$4:$AN$100,13,0)),1,0))</f>
        <v>0</v>
      </c>
      <c r="BI106" s="7">
        <f>IF(BH106=1,1,IF(AND(BI$4=VLOOKUP($B106,Settings!$AB$4:$AL$100,11,0),BI$7=VLOOKUP(Commercial!$B106,Settings!$AB$4:$AN$100,13,0)),1,0))</f>
        <v>0</v>
      </c>
      <c r="BJ106" s="7">
        <f>IF(BI106=1,1,IF(AND(BJ$4=VLOOKUP($B106,Settings!$AB$4:$AL$100,11,0),BJ$7=VLOOKUP(Commercial!$B106,Settings!$AB$4:$AN$100,13,0)),1,0))</f>
        <v>0</v>
      </c>
      <c r="BK106" s="7">
        <f>IF(BJ106=1,1,IF(AND(BK$4=VLOOKUP($B106,Settings!$AB$4:$AL$100,11,0),BK$7=VLOOKUP(Commercial!$B106,Settings!$AB$4:$AN$100,13,0)),1,0))</f>
        <v>0</v>
      </c>
      <c r="BL106" s="7">
        <f>IF(BK106=1,1,IF(AND(BL$4=VLOOKUP($B106,Settings!$AB$4:$AL$100,11,0),BL$7=VLOOKUP(Commercial!$B106,Settings!$AB$4:$AN$100,13,0)),1,0))</f>
        <v>0</v>
      </c>
      <c r="BM106" s="7">
        <f>IF(BL106=1,1,IF(AND(BM$4=VLOOKUP($B106,Settings!$AB$4:$AL$100,11,0),BM$7=VLOOKUP(Commercial!$B106,Settings!$AB$4:$AN$100,13,0)),1,0))</f>
        <v>0</v>
      </c>
      <c r="BN106" s="7">
        <f>IF(BM106=1,1,IF(AND(BN$4=VLOOKUP($B106,Settings!$AB$4:$AL$100,11,0),BN$7=VLOOKUP(Commercial!$B106,Settings!$AB$4:$AN$100,13,0)),1,0))</f>
        <v>0</v>
      </c>
      <c r="BO106" s="7">
        <f>IF(BN106=1,1,IF(AND(BO$4=VLOOKUP($B106,Settings!$AB$4:$AL$100,11,0),BO$7=VLOOKUP(Commercial!$B106,Settings!$AB$4:$AN$100,13,0)),1,0))</f>
        <v>0</v>
      </c>
      <c r="BP106" s="7">
        <f>IF(BO106=1,1,IF(AND(BP$4=VLOOKUP($B106,Settings!$AB$4:$AL$100,11,0),BP$7=VLOOKUP(Commercial!$B106,Settings!$AB$4:$AN$100,13,0)),1,0))</f>
        <v>0</v>
      </c>
      <c r="BQ106" s="7">
        <f>IF(BP106=1,1,IF(AND(BQ$4=VLOOKUP($B106,Settings!$AB$4:$AL$100,11,0),BQ$7=VLOOKUP(Commercial!$B106,Settings!$AB$4:$AN$100,13,0)),1,0))</f>
        <v>0</v>
      </c>
      <c r="BR106" s="7">
        <f>IF(BQ106=1,1,IF(AND(BR$4=VLOOKUP($B106,Settings!$AB$4:$AL$100,11,0),BR$7=VLOOKUP(Commercial!$B106,Settings!$AB$4:$AN$100,13,0)),1,0))</f>
        <v>0</v>
      </c>
      <c r="BS106" s="7">
        <f>IF(BR106=1,1,IF(AND(BS$4=VLOOKUP($B106,Settings!$AB$4:$AL$100,11,0),BS$7=VLOOKUP(Commercial!$B106,Settings!$AB$4:$AN$100,13,0)),1,0))</f>
        <v>0</v>
      </c>
      <c r="BT106" s="7">
        <f>IF(BS106=1,1,IF(AND(BT$4=VLOOKUP($B106,Settings!$AB$4:$AL$100,11,0),BT$7=VLOOKUP(Commercial!$B106,Settings!$AB$4:$AN$100,13,0)),1,0))</f>
        <v>0</v>
      </c>
      <c r="BU106" s="7">
        <f>IF(BT106=1,1,IF(AND(BU$4=VLOOKUP($B106,Settings!$AB$4:$AL$100,11,0),BU$7=VLOOKUP(Commercial!$B106,Settings!$AB$4:$AN$100,13,0)),1,0))</f>
        <v>0</v>
      </c>
      <c r="BV106" s="7">
        <f>IF(BU106=1,1,IF(AND(BV$4=VLOOKUP($B106,Settings!$AB$4:$AL$100,11,0),BV$7=VLOOKUP(Commercial!$B106,Settings!$AB$4:$AN$100,13,0)),1,0))</f>
        <v>0</v>
      </c>
      <c r="BW106" s="7">
        <f>IF(BV106=1,1,IF(AND(BW$4=VLOOKUP($B106,Settings!$AB$4:$AL$100,11,0),BW$7=VLOOKUP(Commercial!$B106,Settings!$AB$4:$AN$100,13,0)),1,0))</f>
        <v>0</v>
      </c>
      <c r="BX106" s="7">
        <f>IF(BW106=1,1,IF(AND(BX$4=VLOOKUP($B106,Settings!$AB$4:$AL$100,11,0),BX$7=VLOOKUP(Commercial!$B106,Settings!$AB$4:$AN$100,13,0)),1,0))</f>
        <v>0</v>
      </c>
      <c r="BY106" s="7">
        <f>IF(BX106=1,1,IF(AND(BY$4=VLOOKUP($B106,Settings!$AB$4:$AL$100,11,0),BY$7=VLOOKUP(Commercial!$B106,Settings!$AB$4:$AN$100,13,0)),1,0))</f>
        <v>0</v>
      </c>
      <c r="BZ106" s="7">
        <f>IF(BY106=1,1,IF(AND(BZ$4=VLOOKUP($B106,Settings!$AB$4:$AL$100,11,0),BZ$7=VLOOKUP(Commercial!$B106,Settings!$AB$4:$AN$100,13,0)),1,0))</f>
        <v>0</v>
      </c>
      <c r="CA106" s="7">
        <f>IF(BZ106=1,1,IF(AND(CA$4=VLOOKUP($B106,Settings!$AB$4:$AL$100,11,0),CA$7=VLOOKUP(Commercial!$B106,Settings!$AB$4:$AN$100,13,0)),1,0))</f>
        <v>0</v>
      </c>
      <c r="CB106" s="7">
        <f>IF(CA106=1,1,IF(AND(CB$4=VLOOKUP($B106,Settings!$AB$4:$AL$100,11,0),CB$7=VLOOKUP(Commercial!$B106,Settings!$AB$4:$AN$100,13,0)),1,0))</f>
        <v>0</v>
      </c>
      <c r="CC106" s="7">
        <f>IF(CB106=1,1,IF(AND(CC$4=VLOOKUP($B106,Settings!$AB$4:$AL$100,11,0),CC$7=VLOOKUP(Commercial!$B106,Settings!$AB$4:$AN$100,13,0)),1,0))</f>
        <v>0</v>
      </c>
      <c r="CD106" s="7">
        <f>IF(CC106=1,1,IF(AND(CD$4=VLOOKUP($B106,Settings!$AB$4:$AL$100,11,0),CD$7=VLOOKUP(Commercial!$B106,Settings!$AB$4:$AN$100,13,0)),1,0))</f>
        <v>0</v>
      </c>
      <c r="CE106" s="7">
        <f>IF(CD106=1,1,IF(AND(CE$4=VLOOKUP($B106,Settings!$AB$4:$AL$100,11,0),CE$7=VLOOKUP(Commercial!$B106,Settings!$AB$4:$AN$100,13,0)),1,0))</f>
        <v>0</v>
      </c>
      <c r="CF106" s="7">
        <f>IF(CE106=1,1,IF(AND(CF$4=VLOOKUP($B106,Settings!$AB$4:$AL$100,11,0),CF$7=VLOOKUP(Commercial!$B106,Settings!$AB$4:$AN$100,13,0)),1,0))</f>
        <v>0</v>
      </c>
      <c r="CG106" s="7">
        <f>IF(CF106=1,1,IF(AND(CG$4=VLOOKUP($B106,Settings!$AB$4:$AL$100,11,0),CG$7=VLOOKUP(Commercial!$B106,Settings!$AB$4:$AN$100,13,0)),1,0))</f>
        <v>0</v>
      </c>
      <c r="CH106" s="7">
        <f>IF(CG106=1,1,IF(AND(CH$4=VLOOKUP($B106,Settings!$AB$4:$AL$100,11,0),CH$7=VLOOKUP(Commercial!$B106,Settings!$AB$4:$AN$100,13,0)),1,0))</f>
        <v>0</v>
      </c>
      <c r="CI106" s="7">
        <f>IF(CH106=1,1,IF(AND(CI$4=VLOOKUP($B106,Settings!$AB$4:$AL$100,11,0),CI$7=VLOOKUP(Commercial!$B106,Settings!$AB$4:$AN$100,13,0)),1,0))</f>
        <v>0</v>
      </c>
      <c r="CJ106" s="7">
        <f>IF(CI106=1,1,IF(AND(CJ$4=VLOOKUP($B106,Settings!$AB$4:$AL$100,11,0),CJ$7=VLOOKUP(Commercial!$B106,Settings!$AB$4:$AN$100,13,0)),1,0))</f>
        <v>0</v>
      </c>
      <c r="CK106" s="7">
        <f>IF(CJ106=1,1,IF(AND(CK$4=VLOOKUP($B106,Settings!$AB$4:$AL$100,11,0),CK$7=VLOOKUP(Commercial!$B106,Settings!$AB$4:$AN$100,13,0)),1,0))</f>
        <v>0</v>
      </c>
      <c r="CL106" s="7">
        <f>IF(CK106=1,1,IF(AND(CL$4=VLOOKUP($B106,Settings!$AB$4:$AL$100,11,0),CL$7=VLOOKUP(Commercial!$B106,Settings!$AB$4:$AN$100,13,0)),1,0))</f>
        <v>0</v>
      </c>
      <c r="CM106" s="7">
        <f>IF(CL106=1,1,IF(AND(CM$4=VLOOKUP($B106,Settings!$AB$4:$AL$100,11,0),CM$7=VLOOKUP(Commercial!$B106,Settings!$AB$4:$AN$100,13,0)),1,0))</f>
        <v>0</v>
      </c>
    </row>
    <row r="107" spans="2:91" hidden="1" x14ac:dyDescent="0.2">
      <c r="B107" s="209">
        <f>Inputs!FH18</f>
        <v>0</v>
      </c>
      <c r="AF107" s="7">
        <f>IF(AE107=1,1,IF(AND(AF$4=VLOOKUP($B107,Settings!$AB$4:$AL$100,11,0),AF$7=VLOOKUP(Commercial!$B107,Settings!$AB$4:$AN$100,13,0)),1,0))</f>
        <v>0</v>
      </c>
      <c r="AG107" s="7">
        <f>IF(AF107=1,1,IF(AND(AG$4=VLOOKUP($B107,Settings!$AB$4:$AL$100,11,0),AG$7=VLOOKUP(Commercial!$B107,Settings!$AB$4:$AN$100,13,0)),1,0))</f>
        <v>0</v>
      </c>
      <c r="AH107" s="7">
        <f>IF(AG107=1,1,IF(AND(AH$4=VLOOKUP($B107,Settings!$AB$4:$AL$100,11,0),AH$7=VLOOKUP(Commercial!$B107,Settings!$AB$4:$AN$100,13,0)),1,0))</f>
        <v>0</v>
      </c>
      <c r="AI107" s="7">
        <f>IF(AH107=1,1,IF(AND(AI$4=VLOOKUP($B107,Settings!$AB$4:$AL$100,11,0),AI$7=VLOOKUP(Commercial!$B107,Settings!$AB$4:$AN$100,13,0)),1,0))</f>
        <v>0</v>
      </c>
      <c r="AJ107" s="7">
        <f>IF(AI107=1,1,IF(AND(AJ$4=VLOOKUP($B107,Settings!$AB$4:$AL$100,11,0),AJ$7=VLOOKUP(Commercial!$B107,Settings!$AB$4:$AN$100,13,0)),1,0))</f>
        <v>0</v>
      </c>
      <c r="AK107" s="7">
        <f>IF(AJ107=1,1,IF(AND(AK$4=VLOOKUP($B107,Settings!$AB$4:$AL$100,11,0),AK$7=VLOOKUP(Commercial!$B107,Settings!$AB$4:$AN$100,13,0)),1,0))</f>
        <v>0</v>
      </c>
      <c r="AL107" s="7">
        <f>IF(AK107=1,1,IF(AND(AL$4=VLOOKUP($B107,Settings!$AB$4:$AL$100,11,0),AL$7=VLOOKUP(Commercial!$B107,Settings!$AB$4:$AN$100,13,0)),1,0))</f>
        <v>0</v>
      </c>
      <c r="AM107" s="7">
        <f>IF(AL107=1,1,IF(AND(AM$4=VLOOKUP($B107,Settings!$AB$4:$AL$100,11,0),AM$7=VLOOKUP(Commercial!$B107,Settings!$AB$4:$AN$100,13,0)),1,0))</f>
        <v>0</v>
      </c>
      <c r="AN107" s="7">
        <f>IF(AM107=1,1,IF(AND(AN$4=VLOOKUP($B107,Settings!$AB$4:$AL$100,11,0),AN$7=VLOOKUP(Commercial!$B107,Settings!$AB$4:$AN$100,13,0)),1,0))</f>
        <v>0</v>
      </c>
      <c r="AO107" s="7">
        <f>IF(AN107=1,1,IF(AND(AO$4=VLOOKUP($B107,Settings!$AB$4:$AL$100,11,0),AO$7=VLOOKUP(Commercial!$B107,Settings!$AB$4:$AN$100,13,0)),1,0))</f>
        <v>0</v>
      </c>
      <c r="AP107" s="7">
        <f>IF(AO107=1,1,IF(AND(AP$4=VLOOKUP($B107,Settings!$AB$4:$AL$100,11,0),AP$7=VLOOKUP(Commercial!$B107,Settings!$AB$4:$AN$100,13,0)),1,0))</f>
        <v>0</v>
      </c>
      <c r="AQ107" s="7">
        <f>IF(AP107=1,1,IF(AND(AQ$4=VLOOKUP($B107,Settings!$AB$4:$AL$100,11,0),AQ$7=VLOOKUP(Commercial!$B107,Settings!$AB$4:$AN$100,13,0)),1,0))</f>
        <v>0</v>
      </c>
      <c r="AR107" s="7">
        <f>IF(AQ107=1,1,IF(AND(AR$4=VLOOKUP($B107,Settings!$AB$4:$AL$100,11,0),AR$7=VLOOKUP(Commercial!$B107,Settings!$AB$4:$AN$100,13,0)),1,0))</f>
        <v>0</v>
      </c>
      <c r="AS107" s="7">
        <f>IF(AR107=1,1,IF(AND(AS$4=VLOOKUP($B107,Settings!$AB$4:$AL$100,11,0),AS$7=VLOOKUP(Commercial!$B107,Settings!$AB$4:$AN$100,13,0)),1,0))</f>
        <v>0</v>
      </c>
      <c r="AT107" s="7">
        <f>IF(AS107=1,1,IF(AND(AT$4=VLOOKUP($B107,Settings!$AB$4:$AL$100,11,0),AT$7=VLOOKUP(Commercial!$B107,Settings!$AB$4:$AN$100,13,0)),1,0))</f>
        <v>0</v>
      </c>
      <c r="AU107" s="7">
        <f>IF(AT107=1,1,IF(AND(AU$4=VLOOKUP($B107,Settings!$AB$4:$AL$100,11,0),AU$7=VLOOKUP(Commercial!$B107,Settings!$AB$4:$AN$100,13,0)),1,0))</f>
        <v>0</v>
      </c>
      <c r="AV107" s="7">
        <f>IF(AU107=1,1,IF(AND(AV$4=VLOOKUP($B107,Settings!$AB$4:$AL$100,11,0),AV$7=VLOOKUP(Commercial!$B107,Settings!$AB$4:$AN$100,13,0)),1,0))</f>
        <v>0</v>
      </c>
      <c r="AW107" s="7">
        <f>IF(AV107=1,1,IF(AND(AW$4=VLOOKUP($B107,Settings!$AB$4:$AL$100,11,0),AW$7=VLOOKUP(Commercial!$B107,Settings!$AB$4:$AN$100,13,0)),1,0))</f>
        <v>0</v>
      </c>
      <c r="AX107" s="7">
        <f>IF(AW107=1,1,IF(AND(AX$4=VLOOKUP($B107,Settings!$AB$4:$AL$100,11,0),AX$7=VLOOKUP(Commercial!$B107,Settings!$AB$4:$AN$100,13,0)),1,0))</f>
        <v>0</v>
      </c>
      <c r="AY107" s="7">
        <f>IF(AX107=1,1,IF(AND(AY$4=VLOOKUP($B107,Settings!$AB$4:$AL$100,11,0),AY$7=VLOOKUP(Commercial!$B107,Settings!$AB$4:$AN$100,13,0)),1,0))</f>
        <v>0</v>
      </c>
      <c r="AZ107" s="7">
        <f>IF(AY107=1,1,IF(AND(AZ$4=VLOOKUP($B107,Settings!$AB$4:$AL$100,11,0),AZ$7=VLOOKUP(Commercial!$B107,Settings!$AB$4:$AN$100,13,0)),1,0))</f>
        <v>0</v>
      </c>
      <c r="BA107" s="7">
        <f>IF(AZ107=1,1,IF(AND(BA$4=VLOOKUP($B107,Settings!$AB$4:$AL$100,11,0),BA$7=VLOOKUP(Commercial!$B107,Settings!$AB$4:$AN$100,13,0)),1,0))</f>
        <v>0</v>
      </c>
      <c r="BB107" s="7">
        <f>IF(BA107=1,1,IF(AND(BB$4=VLOOKUP($B107,Settings!$AB$4:$AL$100,11,0),BB$7=VLOOKUP(Commercial!$B107,Settings!$AB$4:$AN$100,13,0)),1,0))</f>
        <v>0</v>
      </c>
      <c r="BC107" s="7">
        <f>IF(BB107=1,1,IF(AND(BC$4=VLOOKUP($B107,Settings!$AB$4:$AL$100,11,0),BC$7=VLOOKUP(Commercial!$B107,Settings!$AB$4:$AN$100,13,0)),1,0))</f>
        <v>0</v>
      </c>
      <c r="BD107" s="7">
        <f>IF(BC107=1,1,IF(AND(BD$4=VLOOKUP($B107,Settings!$AB$4:$AL$100,11,0),BD$7=VLOOKUP(Commercial!$B107,Settings!$AB$4:$AN$100,13,0)),1,0))</f>
        <v>0</v>
      </c>
      <c r="BE107" s="7">
        <f>IF(BD107=1,1,IF(AND(BE$4=VLOOKUP($B107,Settings!$AB$4:$AL$100,11,0),BE$7=VLOOKUP(Commercial!$B107,Settings!$AB$4:$AN$100,13,0)),1,0))</f>
        <v>0</v>
      </c>
      <c r="BF107" s="7">
        <f>IF(BE107=1,1,IF(AND(BF$4=VLOOKUP($B107,Settings!$AB$4:$AL$100,11,0),BF$7=VLOOKUP(Commercial!$B107,Settings!$AB$4:$AN$100,13,0)),1,0))</f>
        <v>0</v>
      </c>
      <c r="BG107" s="7">
        <f>IF(BF107=1,1,IF(AND(BG$4=VLOOKUP($B107,Settings!$AB$4:$AL$100,11,0),BG$7=VLOOKUP(Commercial!$B107,Settings!$AB$4:$AN$100,13,0)),1,0))</f>
        <v>0</v>
      </c>
      <c r="BH107" s="7">
        <f>IF(BG107=1,1,IF(AND(BH$4=VLOOKUP($B107,Settings!$AB$4:$AL$100,11,0),BH$7=VLOOKUP(Commercial!$B107,Settings!$AB$4:$AN$100,13,0)),1,0))</f>
        <v>0</v>
      </c>
      <c r="BI107" s="7">
        <f>IF(BH107=1,1,IF(AND(BI$4=VLOOKUP($B107,Settings!$AB$4:$AL$100,11,0),BI$7=VLOOKUP(Commercial!$B107,Settings!$AB$4:$AN$100,13,0)),1,0))</f>
        <v>0</v>
      </c>
      <c r="BJ107" s="7">
        <f>IF(BI107=1,1,IF(AND(BJ$4=VLOOKUP($B107,Settings!$AB$4:$AL$100,11,0),BJ$7=VLOOKUP(Commercial!$B107,Settings!$AB$4:$AN$100,13,0)),1,0))</f>
        <v>0</v>
      </c>
      <c r="BK107" s="7">
        <f>IF(BJ107=1,1,IF(AND(BK$4=VLOOKUP($B107,Settings!$AB$4:$AL$100,11,0),BK$7=VLOOKUP(Commercial!$B107,Settings!$AB$4:$AN$100,13,0)),1,0))</f>
        <v>0</v>
      </c>
      <c r="BL107" s="7">
        <f>IF(BK107=1,1,IF(AND(BL$4=VLOOKUP($B107,Settings!$AB$4:$AL$100,11,0),BL$7=VLOOKUP(Commercial!$B107,Settings!$AB$4:$AN$100,13,0)),1,0))</f>
        <v>0</v>
      </c>
      <c r="BM107" s="7">
        <f>IF(BL107=1,1,IF(AND(BM$4=VLOOKUP($B107,Settings!$AB$4:$AL$100,11,0),BM$7=VLOOKUP(Commercial!$B107,Settings!$AB$4:$AN$100,13,0)),1,0))</f>
        <v>0</v>
      </c>
      <c r="BN107" s="7">
        <f>IF(BM107=1,1,IF(AND(BN$4=VLOOKUP($B107,Settings!$AB$4:$AL$100,11,0),BN$7=VLOOKUP(Commercial!$B107,Settings!$AB$4:$AN$100,13,0)),1,0))</f>
        <v>0</v>
      </c>
      <c r="BO107" s="7">
        <f>IF(BN107=1,1,IF(AND(BO$4=VLOOKUP($B107,Settings!$AB$4:$AL$100,11,0),BO$7=VLOOKUP(Commercial!$B107,Settings!$AB$4:$AN$100,13,0)),1,0))</f>
        <v>0</v>
      </c>
      <c r="BP107" s="7">
        <f>IF(BO107=1,1,IF(AND(BP$4=VLOOKUP($B107,Settings!$AB$4:$AL$100,11,0),BP$7=VLOOKUP(Commercial!$B107,Settings!$AB$4:$AN$100,13,0)),1,0))</f>
        <v>0</v>
      </c>
      <c r="BQ107" s="7">
        <f>IF(BP107=1,1,IF(AND(BQ$4=VLOOKUP($B107,Settings!$AB$4:$AL$100,11,0),BQ$7=VLOOKUP(Commercial!$B107,Settings!$AB$4:$AN$100,13,0)),1,0))</f>
        <v>0</v>
      </c>
      <c r="BR107" s="7">
        <f>IF(BQ107=1,1,IF(AND(BR$4=VLOOKUP($B107,Settings!$AB$4:$AL$100,11,0),BR$7=VLOOKUP(Commercial!$B107,Settings!$AB$4:$AN$100,13,0)),1,0))</f>
        <v>0</v>
      </c>
      <c r="BS107" s="7">
        <f>IF(BR107=1,1,IF(AND(BS$4=VLOOKUP($B107,Settings!$AB$4:$AL$100,11,0),BS$7=VLOOKUP(Commercial!$B107,Settings!$AB$4:$AN$100,13,0)),1,0))</f>
        <v>0</v>
      </c>
      <c r="BT107" s="7">
        <f>IF(BS107=1,1,IF(AND(BT$4=VLOOKUP($B107,Settings!$AB$4:$AL$100,11,0),BT$7=VLOOKUP(Commercial!$B107,Settings!$AB$4:$AN$100,13,0)),1,0))</f>
        <v>0</v>
      </c>
      <c r="BU107" s="7">
        <f>IF(BT107=1,1,IF(AND(BU$4=VLOOKUP($B107,Settings!$AB$4:$AL$100,11,0),BU$7=VLOOKUP(Commercial!$B107,Settings!$AB$4:$AN$100,13,0)),1,0))</f>
        <v>0</v>
      </c>
      <c r="BV107" s="7">
        <f>IF(BU107=1,1,IF(AND(BV$4=VLOOKUP($B107,Settings!$AB$4:$AL$100,11,0),BV$7=VLOOKUP(Commercial!$B107,Settings!$AB$4:$AN$100,13,0)),1,0))</f>
        <v>0</v>
      </c>
      <c r="BW107" s="7">
        <f>IF(BV107=1,1,IF(AND(BW$4=VLOOKUP($B107,Settings!$AB$4:$AL$100,11,0),BW$7=VLOOKUP(Commercial!$B107,Settings!$AB$4:$AN$100,13,0)),1,0))</f>
        <v>0</v>
      </c>
      <c r="BX107" s="7">
        <f>IF(BW107=1,1,IF(AND(BX$4=VLOOKUP($B107,Settings!$AB$4:$AL$100,11,0),BX$7=VLOOKUP(Commercial!$B107,Settings!$AB$4:$AN$100,13,0)),1,0))</f>
        <v>0</v>
      </c>
      <c r="BY107" s="7">
        <f>IF(BX107=1,1,IF(AND(BY$4=VLOOKUP($B107,Settings!$AB$4:$AL$100,11,0),BY$7=VLOOKUP(Commercial!$B107,Settings!$AB$4:$AN$100,13,0)),1,0))</f>
        <v>0</v>
      </c>
      <c r="BZ107" s="7">
        <f>IF(BY107=1,1,IF(AND(BZ$4=VLOOKUP($B107,Settings!$AB$4:$AL$100,11,0),BZ$7=VLOOKUP(Commercial!$B107,Settings!$AB$4:$AN$100,13,0)),1,0))</f>
        <v>0</v>
      </c>
      <c r="CA107" s="7">
        <f>IF(BZ107=1,1,IF(AND(CA$4=VLOOKUP($B107,Settings!$AB$4:$AL$100,11,0),CA$7=VLOOKUP(Commercial!$B107,Settings!$AB$4:$AN$100,13,0)),1,0))</f>
        <v>0</v>
      </c>
      <c r="CB107" s="7">
        <f>IF(CA107=1,1,IF(AND(CB$4=VLOOKUP($B107,Settings!$AB$4:$AL$100,11,0),CB$7=VLOOKUP(Commercial!$B107,Settings!$AB$4:$AN$100,13,0)),1,0))</f>
        <v>0</v>
      </c>
      <c r="CC107" s="7">
        <f>IF(CB107=1,1,IF(AND(CC$4=VLOOKUP($B107,Settings!$AB$4:$AL$100,11,0),CC$7=VLOOKUP(Commercial!$B107,Settings!$AB$4:$AN$100,13,0)),1,0))</f>
        <v>0</v>
      </c>
      <c r="CD107" s="7">
        <f>IF(CC107=1,1,IF(AND(CD$4=VLOOKUP($B107,Settings!$AB$4:$AL$100,11,0),CD$7=VLOOKUP(Commercial!$B107,Settings!$AB$4:$AN$100,13,0)),1,0))</f>
        <v>0</v>
      </c>
      <c r="CE107" s="7">
        <f>IF(CD107=1,1,IF(AND(CE$4=VLOOKUP($B107,Settings!$AB$4:$AL$100,11,0),CE$7=VLOOKUP(Commercial!$B107,Settings!$AB$4:$AN$100,13,0)),1,0))</f>
        <v>0</v>
      </c>
      <c r="CF107" s="7">
        <f>IF(CE107=1,1,IF(AND(CF$4=VLOOKUP($B107,Settings!$AB$4:$AL$100,11,0),CF$7=VLOOKUP(Commercial!$B107,Settings!$AB$4:$AN$100,13,0)),1,0))</f>
        <v>0</v>
      </c>
      <c r="CG107" s="7">
        <f>IF(CF107=1,1,IF(AND(CG$4=VLOOKUP($B107,Settings!$AB$4:$AL$100,11,0),CG$7=VLOOKUP(Commercial!$B107,Settings!$AB$4:$AN$100,13,0)),1,0))</f>
        <v>0</v>
      </c>
      <c r="CH107" s="7">
        <f>IF(CG107=1,1,IF(AND(CH$4=VLOOKUP($B107,Settings!$AB$4:$AL$100,11,0),CH$7=VLOOKUP(Commercial!$B107,Settings!$AB$4:$AN$100,13,0)),1,0))</f>
        <v>0</v>
      </c>
      <c r="CI107" s="7">
        <f>IF(CH107=1,1,IF(AND(CI$4=VLOOKUP($B107,Settings!$AB$4:$AL$100,11,0),CI$7=VLOOKUP(Commercial!$B107,Settings!$AB$4:$AN$100,13,0)),1,0))</f>
        <v>0</v>
      </c>
      <c r="CJ107" s="7">
        <f>IF(CI107=1,1,IF(AND(CJ$4=VLOOKUP($B107,Settings!$AB$4:$AL$100,11,0),CJ$7=VLOOKUP(Commercial!$B107,Settings!$AB$4:$AN$100,13,0)),1,0))</f>
        <v>0</v>
      </c>
      <c r="CK107" s="7">
        <f>IF(CJ107=1,1,IF(AND(CK$4=VLOOKUP($B107,Settings!$AB$4:$AL$100,11,0),CK$7=VLOOKUP(Commercial!$B107,Settings!$AB$4:$AN$100,13,0)),1,0))</f>
        <v>0</v>
      </c>
      <c r="CL107" s="7">
        <f>IF(CK107=1,1,IF(AND(CL$4=VLOOKUP($B107,Settings!$AB$4:$AL$100,11,0),CL$7=VLOOKUP(Commercial!$B107,Settings!$AB$4:$AN$100,13,0)),1,0))</f>
        <v>0</v>
      </c>
      <c r="CM107" s="7">
        <f>IF(CL107=1,1,IF(AND(CM$4=VLOOKUP($B107,Settings!$AB$4:$AL$100,11,0),CM$7=VLOOKUP(Commercial!$B107,Settings!$AB$4:$AN$100,13,0)),1,0))</f>
        <v>0</v>
      </c>
    </row>
    <row r="108" spans="2:91" hidden="1" x14ac:dyDescent="0.2">
      <c r="B108" s="209">
        <f>Inputs!FH19</f>
        <v>0</v>
      </c>
      <c r="AF108" s="7">
        <f>IF(AE108=1,1,IF(AND(AF$4=VLOOKUP($B108,Settings!$AB$4:$AL$100,11,0),AF$7=VLOOKUP(Commercial!$B108,Settings!$AB$4:$AN$100,13,0)),1,0))</f>
        <v>0</v>
      </c>
      <c r="AG108" s="7">
        <f>IF(AF108=1,1,IF(AND(AG$4=VLOOKUP($B108,Settings!$AB$4:$AL$100,11,0),AG$7=VLOOKUP(Commercial!$B108,Settings!$AB$4:$AN$100,13,0)),1,0))</f>
        <v>0</v>
      </c>
      <c r="AH108" s="7">
        <f>IF(AG108=1,1,IF(AND(AH$4=VLOOKUP($B108,Settings!$AB$4:$AL$100,11,0),AH$7=VLOOKUP(Commercial!$B108,Settings!$AB$4:$AN$100,13,0)),1,0))</f>
        <v>0</v>
      </c>
      <c r="AI108" s="7">
        <f>IF(AH108=1,1,IF(AND(AI$4=VLOOKUP($B108,Settings!$AB$4:$AL$100,11,0),AI$7=VLOOKUP(Commercial!$B108,Settings!$AB$4:$AN$100,13,0)),1,0))</f>
        <v>0</v>
      </c>
      <c r="AJ108" s="7">
        <f>IF(AI108=1,1,IF(AND(AJ$4=VLOOKUP($B108,Settings!$AB$4:$AL$100,11,0),AJ$7=VLOOKUP(Commercial!$B108,Settings!$AB$4:$AN$100,13,0)),1,0))</f>
        <v>0</v>
      </c>
      <c r="AK108" s="7">
        <f>IF(AJ108=1,1,IF(AND(AK$4=VLOOKUP($B108,Settings!$AB$4:$AL$100,11,0),AK$7=VLOOKUP(Commercial!$B108,Settings!$AB$4:$AN$100,13,0)),1,0))</f>
        <v>0</v>
      </c>
      <c r="AL108" s="7">
        <f>IF(AK108=1,1,IF(AND(AL$4=VLOOKUP($B108,Settings!$AB$4:$AL$100,11,0),AL$7=VLOOKUP(Commercial!$B108,Settings!$AB$4:$AN$100,13,0)),1,0))</f>
        <v>0</v>
      </c>
      <c r="AM108" s="7">
        <f>IF(AL108=1,1,IF(AND(AM$4=VLOOKUP($B108,Settings!$AB$4:$AL$100,11,0),AM$7=VLOOKUP(Commercial!$B108,Settings!$AB$4:$AN$100,13,0)),1,0))</f>
        <v>0</v>
      </c>
      <c r="AN108" s="7">
        <f>IF(AM108=1,1,IF(AND(AN$4=VLOOKUP($B108,Settings!$AB$4:$AL$100,11,0),AN$7=VLOOKUP(Commercial!$B108,Settings!$AB$4:$AN$100,13,0)),1,0))</f>
        <v>0</v>
      </c>
      <c r="AO108" s="7">
        <f>IF(AN108=1,1,IF(AND(AO$4=VLOOKUP($B108,Settings!$AB$4:$AL$100,11,0),AO$7=VLOOKUP(Commercial!$B108,Settings!$AB$4:$AN$100,13,0)),1,0))</f>
        <v>0</v>
      </c>
      <c r="AP108" s="7">
        <f>IF(AO108=1,1,IF(AND(AP$4=VLOOKUP($B108,Settings!$AB$4:$AL$100,11,0),AP$7=VLOOKUP(Commercial!$B108,Settings!$AB$4:$AN$100,13,0)),1,0))</f>
        <v>0</v>
      </c>
      <c r="AQ108" s="7">
        <f>IF(AP108=1,1,IF(AND(AQ$4=VLOOKUP($B108,Settings!$AB$4:$AL$100,11,0),AQ$7=VLOOKUP(Commercial!$B108,Settings!$AB$4:$AN$100,13,0)),1,0))</f>
        <v>0</v>
      </c>
      <c r="AR108" s="7">
        <f>IF(AQ108=1,1,IF(AND(AR$4=VLOOKUP($B108,Settings!$AB$4:$AL$100,11,0),AR$7=VLOOKUP(Commercial!$B108,Settings!$AB$4:$AN$100,13,0)),1,0))</f>
        <v>0</v>
      </c>
      <c r="AS108" s="7">
        <f>IF(AR108=1,1,IF(AND(AS$4=VLOOKUP($B108,Settings!$AB$4:$AL$100,11,0),AS$7=VLOOKUP(Commercial!$B108,Settings!$AB$4:$AN$100,13,0)),1,0))</f>
        <v>0</v>
      </c>
      <c r="AT108" s="7">
        <f>IF(AS108=1,1,IF(AND(AT$4=VLOOKUP($B108,Settings!$AB$4:$AL$100,11,0),AT$7=VLOOKUP(Commercial!$B108,Settings!$AB$4:$AN$100,13,0)),1,0))</f>
        <v>0</v>
      </c>
      <c r="AU108" s="7">
        <f>IF(AT108=1,1,IF(AND(AU$4=VLOOKUP($B108,Settings!$AB$4:$AL$100,11,0),AU$7=VLOOKUP(Commercial!$B108,Settings!$AB$4:$AN$100,13,0)),1,0))</f>
        <v>0</v>
      </c>
      <c r="AV108" s="7">
        <f>IF(AU108=1,1,IF(AND(AV$4=VLOOKUP($B108,Settings!$AB$4:$AL$100,11,0),AV$7=VLOOKUP(Commercial!$B108,Settings!$AB$4:$AN$100,13,0)),1,0))</f>
        <v>0</v>
      </c>
      <c r="AW108" s="7">
        <f>IF(AV108=1,1,IF(AND(AW$4=VLOOKUP($B108,Settings!$AB$4:$AL$100,11,0),AW$7=VLOOKUP(Commercial!$B108,Settings!$AB$4:$AN$100,13,0)),1,0))</f>
        <v>0</v>
      </c>
      <c r="AX108" s="7">
        <f>IF(AW108=1,1,IF(AND(AX$4=VLOOKUP($B108,Settings!$AB$4:$AL$100,11,0),AX$7=VLOOKUP(Commercial!$B108,Settings!$AB$4:$AN$100,13,0)),1,0))</f>
        <v>0</v>
      </c>
      <c r="AY108" s="7">
        <f>IF(AX108=1,1,IF(AND(AY$4=VLOOKUP($B108,Settings!$AB$4:$AL$100,11,0),AY$7=VLOOKUP(Commercial!$B108,Settings!$AB$4:$AN$100,13,0)),1,0))</f>
        <v>0</v>
      </c>
      <c r="AZ108" s="7">
        <f>IF(AY108=1,1,IF(AND(AZ$4=VLOOKUP($B108,Settings!$AB$4:$AL$100,11,0),AZ$7=VLOOKUP(Commercial!$B108,Settings!$AB$4:$AN$100,13,0)),1,0))</f>
        <v>0</v>
      </c>
      <c r="BA108" s="7">
        <f>IF(AZ108=1,1,IF(AND(BA$4=VLOOKUP($B108,Settings!$AB$4:$AL$100,11,0),BA$7=VLOOKUP(Commercial!$B108,Settings!$AB$4:$AN$100,13,0)),1,0))</f>
        <v>0</v>
      </c>
      <c r="BB108" s="7">
        <f>IF(BA108=1,1,IF(AND(BB$4=VLOOKUP($B108,Settings!$AB$4:$AL$100,11,0),BB$7=VLOOKUP(Commercial!$B108,Settings!$AB$4:$AN$100,13,0)),1,0))</f>
        <v>0</v>
      </c>
      <c r="BC108" s="7">
        <f>IF(BB108=1,1,IF(AND(BC$4=VLOOKUP($B108,Settings!$AB$4:$AL$100,11,0),BC$7=VLOOKUP(Commercial!$B108,Settings!$AB$4:$AN$100,13,0)),1,0))</f>
        <v>0</v>
      </c>
      <c r="BD108" s="7">
        <f>IF(BC108=1,1,IF(AND(BD$4=VLOOKUP($B108,Settings!$AB$4:$AL$100,11,0),BD$7=VLOOKUP(Commercial!$B108,Settings!$AB$4:$AN$100,13,0)),1,0))</f>
        <v>0</v>
      </c>
      <c r="BE108" s="7">
        <f>IF(BD108=1,1,IF(AND(BE$4=VLOOKUP($B108,Settings!$AB$4:$AL$100,11,0),BE$7=VLOOKUP(Commercial!$B108,Settings!$AB$4:$AN$100,13,0)),1,0))</f>
        <v>0</v>
      </c>
      <c r="BF108" s="7">
        <f>IF(BE108=1,1,IF(AND(BF$4=VLOOKUP($B108,Settings!$AB$4:$AL$100,11,0),BF$7=VLOOKUP(Commercial!$B108,Settings!$AB$4:$AN$100,13,0)),1,0))</f>
        <v>0</v>
      </c>
      <c r="BG108" s="7">
        <f>IF(BF108=1,1,IF(AND(BG$4=VLOOKUP($B108,Settings!$AB$4:$AL$100,11,0),BG$7=VLOOKUP(Commercial!$B108,Settings!$AB$4:$AN$100,13,0)),1,0))</f>
        <v>0</v>
      </c>
      <c r="BH108" s="7">
        <f>IF(BG108=1,1,IF(AND(BH$4=VLOOKUP($B108,Settings!$AB$4:$AL$100,11,0),BH$7=VLOOKUP(Commercial!$B108,Settings!$AB$4:$AN$100,13,0)),1,0))</f>
        <v>0</v>
      </c>
      <c r="BI108" s="7">
        <f>IF(BH108=1,1,IF(AND(BI$4=VLOOKUP($B108,Settings!$AB$4:$AL$100,11,0),BI$7=VLOOKUP(Commercial!$B108,Settings!$AB$4:$AN$100,13,0)),1,0))</f>
        <v>0</v>
      </c>
      <c r="BJ108" s="7">
        <f>IF(BI108=1,1,IF(AND(BJ$4=VLOOKUP($B108,Settings!$AB$4:$AL$100,11,0),BJ$7=VLOOKUP(Commercial!$B108,Settings!$AB$4:$AN$100,13,0)),1,0))</f>
        <v>0</v>
      </c>
      <c r="BK108" s="7">
        <f>IF(BJ108=1,1,IF(AND(BK$4=VLOOKUP($B108,Settings!$AB$4:$AL$100,11,0),BK$7=VLOOKUP(Commercial!$B108,Settings!$AB$4:$AN$100,13,0)),1,0))</f>
        <v>0</v>
      </c>
      <c r="BL108" s="7">
        <f>IF(BK108=1,1,IF(AND(BL$4=VLOOKUP($B108,Settings!$AB$4:$AL$100,11,0),BL$7=VLOOKUP(Commercial!$B108,Settings!$AB$4:$AN$100,13,0)),1,0))</f>
        <v>0</v>
      </c>
      <c r="BM108" s="7">
        <f>IF(BL108=1,1,IF(AND(BM$4=VLOOKUP($B108,Settings!$AB$4:$AL$100,11,0),BM$7=VLOOKUP(Commercial!$B108,Settings!$AB$4:$AN$100,13,0)),1,0))</f>
        <v>0</v>
      </c>
      <c r="BN108" s="7">
        <f>IF(BM108=1,1,IF(AND(BN$4=VLOOKUP($B108,Settings!$AB$4:$AL$100,11,0),BN$7=VLOOKUP(Commercial!$B108,Settings!$AB$4:$AN$100,13,0)),1,0))</f>
        <v>0</v>
      </c>
      <c r="BO108" s="7">
        <f>IF(BN108=1,1,IF(AND(BO$4=VLOOKUP($B108,Settings!$AB$4:$AL$100,11,0),BO$7=VLOOKUP(Commercial!$B108,Settings!$AB$4:$AN$100,13,0)),1,0))</f>
        <v>0</v>
      </c>
      <c r="BP108" s="7">
        <f>IF(BO108=1,1,IF(AND(BP$4=VLOOKUP($B108,Settings!$AB$4:$AL$100,11,0),BP$7=VLOOKUP(Commercial!$B108,Settings!$AB$4:$AN$100,13,0)),1,0))</f>
        <v>0</v>
      </c>
      <c r="BQ108" s="7">
        <f>IF(BP108=1,1,IF(AND(BQ$4=VLOOKUP($B108,Settings!$AB$4:$AL$100,11,0),BQ$7=VLOOKUP(Commercial!$B108,Settings!$AB$4:$AN$100,13,0)),1,0))</f>
        <v>0</v>
      </c>
      <c r="BR108" s="7">
        <f>IF(BQ108=1,1,IF(AND(BR$4=VLOOKUP($B108,Settings!$AB$4:$AL$100,11,0),BR$7=VLOOKUP(Commercial!$B108,Settings!$AB$4:$AN$100,13,0)),1,0))</f>
        <v>0</v>
      </c>
      <c r="BS108" s="7">
        <f>IF(BR108=1,1,IF(AND(BS$4=VLOOKUP($B108,Settings!$AB$4:$AL$100,11,0),BS$7=VLOOKUP(Commercial!$B108,Settings!$AB$4:$AN$100,13,0)),1,0))</f>
        <v>0</v>
      </c>
      <c r="BT108" s="7">
        <f>IF(BS108=1,1,IF(AND(BT$4=VLOOKUP($B108,Settings!$AB$4:$AL$100,11,0),BT$7=VLOOKUP(Commercial!$B108,Settings!$AB$4:$AN$100,13,0)),1,0))</f>
        <v>0</v>
      </c>
      <c r="BU108" s="7">
        <f>IF(BT108=1,1,IF(AND(BU$4=VLOOKUP($B108,Settings!$AB$4:$AL$100,11,0),BU$7=VLOOKUP(Commercial!$B108,Settings!$AB$4:$AN$100,13,0)),1,0))</f>
        <v>0</v>
      </c>
      <c r="BV108" s="7">
        <f>IF(BU108=1,1,IF(AND(BV$4=VLOOKUP($B108,Settings!$AB$4:$AL$100,11,0),BV$7=VLOOKUP(Commercial!$B108,Settings!$AB$4:$AN$100,13,0)),1,0))</f>
        <v>0</v>
      </c>
      <c r="BW108" s="7">
        <f>IF(BV108=1,1,IF(AND(BW$4=VLOOKUP($B108,Settings!$AB$4:$AL$100,11,0),BW$7=VLOOKUP(Commercial!$B108,Settings!$AB$4:$AN$100,13,0)),1,0))</f>
        <v>0</v>
      </c>
      <c r="BX108" s="7">
        <f>IF(BW108=1,1,IF(AND(BX$4=VLOOKUP($B108,Settings!$AB$4:$AL$100,11,0),BX$7=VLOOKUP(Commercial!$B108,Settings!$AB$4:$AN$100,13,0)),1,0))</f>
        <v>0</v>
      </c>
      <c r="BY108" s="7">
        <f>IF(BX108=1,1,IF(AND(BY$4=VLOOKUP($B108,Settings!$AB$4:$AL$100,11,0),BY$7=VLOOKUP(Commercial!$B108,Settings!$AB$4:$AN$100,13,0)),1,0))</f>
        <v>0</v>
      </c>
      <c r="BZ108" s="7">
        <f>IF(BY108=1,1,IF(AND(BZ$4=VLOOKUP($B108,Settings!$AB$4:$AL$100,11,0),BZ$7=VLOOKUP(Commercial!$B108,Settings!$AB$4:$AN$100,13,0)),1,0))</f>
        <v>0</v>
      </c>
      <c r="CA108" s="7">
        <f>IF(BZ108=1,1,IF(AND(CA$4=VLOOKUP($B108,Settings!$AB$4:$AL$100,11,0),CA$7=VLOOKUP(Commercial!$B108,Settings!$AB$4:$AN$100,13,0)),1,0))</f>
        <v>0</v>
      </c>
      <c r="CB108" s="7">
        <f>IF(CA108=1,1,IF(AND(CB$4=VLOOKUP($B108,Settings!$AB$4:$AL$100,11,0),CB$7=VLOOKUP(Commercial!$B108,Settings!$AB$4:$AN$100,13,0)),1,0))</f>
        <v>0</v>
      </c>
      <c r="CC108" s="7">
        <f>IF(CB108=1,1,IF(AND(CC$4=VLOOKUP($B108,Settings!$AB$4:$AL$100,11,0),CC$7=VLOOKUP(Commercial!$B108,Settings!$AB$4:$AN$100,13,0)),1,0))</f>
        <v>0</v>
      </c>
      <c r="CD108" s="7">
        <f>IF(CC108=1,1,IF(AND(CD$4=VLOOKUP($B108,Settings!$AB$4:$AL$100,11,0),CD$7=VLOOKUP(Commercial!$B108,Settings!$AB$4:$AN$100,13,0)),1,0))</f>
        <v>0</v>
      </c>
      <c r="CE108" s="7">
        <f>IF(CD108=1,1,IF(AND(CE$4=VLOOKUP($B108,Settings!$AB$4:$AL$100,11,0),CE$7=VLOOKUP(Commercial!$B108,Settings!$AB$4:$AN$100,13,0)),1,0))</f>
        <v>0</v>
      </c>
      <c r="CF108" s="7">
        <f>IF(CE108=1,1,IF(AND(CF$4=VLOOKUP($B108,Settings!$AB$4:$AL$100,11,0),CF$7=VLOOKUP(Commercial!$B108,Settings!$AB$4:$AN$100,13,0)),1,0))</f>
        <v>0</v>
      </c>
      <c r="CG108" s="7">
        <f>IF(CF108=1,1,IF(AND(CG$4=VLOOKUP($B108,Settings!$AB$4:$AL$100,11,0),CG$7=VLOOKUP(Commercial!$B108,Settings!$AB$4:$AN$100,13,0)),1,0))</f>
        <v>0</v>
      </c>
      <c r="CH108" s="7">
        <f>IF(CG108=1,1,IF(AND(CH$4=VLOOKUP($B108,Settings!$AB$4:$AL$100,11,0),CH$7=VLOOKUP(Commercial!$B108,Settings!$AB$4:$AN$100,13,0)),1,0))</f>
        <v>0</v>
      </c>
      <c r="CI108" s="7">
        <f>IF(CH108=1,1,IF(AND(CI$4=VLOOKUP($B108,Settings!$AB$4:$AL$100,11,0),CI$7=VLOOKUP(Commercial!$B108,Settings!$AB$4:$AN$100,13,0)),1,0))</f>
        <v>0</v>
      </c>
      <c r="CJ108" s="7">
        <f>IF(CI108=1,1,IF(AND(CJ$4=VLOOKUP($B108,Settings!$AB$4:$AL$100,11,0),CJ$7=VLOOKUP(Commercial!$B108,Settings!$AB$4:$AN$100,13,0)),1,0))</f>
        <v>0</v>
      </c>
      <c r="CK108" s="7">
        <f>IF(CJ108=1,1,IF(AND(CK$4=VLOOKUP($B108,Settings!$AB$4:$AL$100,11,0),CK$7=VLOOKUP(Commercial!$B108,Settings!$AB$4:$AN$100,13,0)),1,0))</f>
        <v>0</v>
      </c>
      <c r="CL108" s="7">
        <f>IF(CK108=1,1,IF(AND(CL$4=VLOOKUP($B108,Settings!$AB$4:$AL$100,11,0),CL$7=VLOOKUP(Commercial!$B108,Settings!$AB$4:$AN$100,13,0)),1,0))</f>
        <v>0</v>
      </c>
      <c r="CM108" s="7">
        <f>IF(CL108=1,1,IF(AND(CM$4=VLOOKUP($B108,Settings!$AB$4:$AL$100,11,0),CM$7=VLOOKUP(Commercial!$B108,Settings!$AB$4:$AN$100,13,0)),1,0))</f>
        <v>0</v>
      </c>
    </row>
    <row r="109" spans="2:91" hidden="1" x14ac:dyDescent="0.2">
      <c r="B109" s="209">
        <f>Inputs!FH20</f>
        <v>0</v>
      </c>
      <c r="AF109" s="7">
        <f>IF(AE109=1,1,IF(AND(AF$4=VLOOKUP($B109,Settings!$AB$4:$AL$100,11,0),AF$7=VLOOKUP(Commercial!$B109,Settings!$AB$4:$AN$100,13,0)),1,0))</f>
        <v>0</v>
      </c>
      <c r="AG109" s="7">
        <f>IF(AF109=1,1,IF(AND(AG$4=VLOOKUP($B109,Settings!$AB$4:$AL$100,11,0),AG$7=VLOOKUP(Commercial!$B109,Settings!$AB$4:$AN$100,13,0)),1,0))</f>
        <v>0</v>
      </c>
      <c r="AH109" s="7">
        <f>IF(AG109=1,1,IF(AND(AH$4=VLOOKUP($B109,Settings!$AB$4:$AL$100,11,0),AH$7=VLOOKUP(Commercial!$B109,Settings!$AB$4:$AN$100,13,0)),1,0))</f>
        <v>0</v>
      </c>
      <c r="AI109" s="7">
        <f>IF(AH109=1,1,IF(AND(AI$4=VLOOKUP($B109,Settings!$AB$4:$AL$100,11,0),AI$7=VLOOKUP(Commercial!$B109,Settings!$AB$4:$AN$100,13,0)),1,0))</f>
        <v>0</v>
      </c>
      <c r="AJ109" s="7">
        <f>IF(AI109=1,1,IF(AND(AJ$4=VLOOKUP($B109,Settings!$AB$4:$AL$100,11,0),AJ$7=VLOOKUP(Commercial!$B109,Settings!$AB$4:$AN$100,13,0)),1,0))</f>
        <v>0</v>
      </c>
      <c r="AK109" s="7">
        <f>IF(AJ109=1,1,IF(AND(AK$4=VLOOKUP($B109,Settings!$AB$4:$AL$100,11,0),AK$7=VLOOKUP(Commercial!$B109,Settings!$AB$4:$AN$100,13,0)),1,0))</f>
        <v>0</v>
      </c>
      <c r="AL109" s="7">
        <f>IF(AK109=1,1,IF(AND(AL$4=VLOOKUP($B109,Settings!$AB$4:$AL$100,11,0),AL$7=VLOOKUP(Commercial!$B109,Settings!$AB$4:$AN$100,13,0)),1,0))</f>
        <v>0</v>
      </c>
      <c r="AM109" s="7">
        <f>IF(AL109=1,1,IF(AND(AM$4=VLOOKUP($B109,Settings!$AB$4:$AL$100,11,0),AM$7=VLOOKUP(Commercial!$B109,Settings!$AB$4:$AN$100,13,0)),1,0))</f>
        <v>0</v>
      </c>
      <c r="AN109" s="7">
        <f>IF(AM109=1,1,IF(AND(AN$4=VLOOKUP($B109,Settings!$AB$4:$AL$100,11,0),AN$7=VLOOKUP(Commercial!$B109,Settings!$AB$4:$AN$100,13,0)),1,0))</f>
        <v>0</v>
      </c>
      <c r="AO109" s="7">
        <f>IF(AN109=1,1,IF(AND(AO$4=VLOOKUP($B109,Settings!$AB$4:$AL$100,11,0),AO$7=VLOOKUP(Commercial!$B109,Settings!$AB$4:$AN$100,13,0)),1,0))</f>
        <v>0</v>
      </c>
      <c r="AP109" s="7">
        <f>IF(AO109=1,1,IF(AND(AP$4=VLOOKUP($B109,Settings!$AB$4:$AL$100,11,0),AP$7=VLOOKUP(Commercial!$B109,Settings!$AB$4:$AN$100,13,0)),1,0))</f>
        <v>0</v>
      </c>
      <c r="AQ109" s="7">
        <f>IF(AP109=1,1,IF(AND(AQ$4=VLOOKUP($B109,Settings!$AB$4:$AL$100,11,0),AQ$7=VLOOKUP(Commercial!$B109,Settings!$AB$4:$AN$100,13,0)),1,0))</f>
        <v>0</v>
      </c>
      <c r="AR109" s="7">
        <f>IF(AQ109=1,1,IF(AND(AR$4=VLOOKUP($B109,Settings!$AB$4:$AL$100,11,0),AR$7=VLOOKUP(Commercial!$B109,Settings!$AB$4:$AN$100,13,0)),1,0))</f>
        <v>0</v>
      </c>
      <c r="AS109" s="7">
        <f>IF(AR109=1,1,IF(AND(AS$4=VLOOKUP($B109,Settings!$AB$4:$AL$100,11,0),AS$7=VLOOKUP(Commercial!$B109,Settings!$AB$4:$AN$100,13,0)),1,0))</f>
        <v>0</v>
      </c>
      <c r="AT109" s="7">
        <f>IF(AS109=1,1,IF(AND(AT$4=VLOOKUP($B109,Settings!$AB$4:$AL$100,11,0),AT$7=VLOOKUP(Commercial!$B109,Settings!$AB$4:$AN$100,13,0)),1,0))</f>
        <v>0</v>
      </c>
      <c r="AU109" s="7">
        <f>IF(AT109=1,1,IF(AND(AU$4=VLOOKUP($B109,Settings!$AB$4:$AL$100,11,0),AU$7=VLOOKUP(Commercial!$B109,Settings!$AB$4:$AN$100,13,0)),1,0))</f>
        <v>0</v>
      </c>
      <c r="AV109" s="7">
        <f>IF(AU109=1,1,IF(AND(AV$4=VLOOKUP($B109,Settings!$AB$4:$AL$100,11,0),AV$7=VLOOKUP(Commercial!$B109,Settings!$AB$4:$AN$100,13,0)),1,0))</f>
        <v>0</v>
      </c>
      <c r="AW109" s="7">
        <f>IF(AV109=1,1,IF(AND(AW$4=VLOOKUP($B109,Settings!$AB$4:$AL$100,11,0),AW$7=VLOOKUP(Commercial!$B109,Settings!$AB$4:$AN$100,13,0)),1,0))</f>
        <v>0</v>
      </c>
      <c r="AX109" s="7">
        <f>IF(AW109=1,1,IF(AND(AX$4=VLOOKUP($B109,Settings!$AB$4:$AL$100,11,0),AX$7=VLOOKUP(Commercial!$B109,Settings!$AB$4:$AN$100,13,0)),1,0))</f>
        <v>0</v>
      </c>
      <c r="AY109" s="7">
        <f>IF(AX109=1,1,IF(AND(AY$4=VLOOKUP($B109,Settings!$AB$4:$AL$100,11,0),AY$7=VLOOKUP(Commercial!$B109,Settings!$AB$4:$AN$100,13,0)),1,0))</f>
        <v>0</v>
      </c>
      <c r="AZ109" s="7">
        <f>IF(AY109=1,1,IF(AND(AZ$4=VLOOKUP($B109,Settings!$AB$4:$AL$100,11,0),AZ$7=VLOOKUP(Commercial!$B109,Settings!$AB$4:$AN$100,13,0)),1,0))</f>
        <v>0</v>
      </c>
      <c r="BA109" s="7">
        <f>IF(AZ109=1,1,IF(AND(BA$4=VLOOKUP($B109,Settings!$AB$4:$AL$100,11,0),BA$7=VLOOKUP(Commercial!$B109,Settings!$AB$4:$AN$100,13,0)),1,0))</f>
        <v>0</v>
      </c>
      <c r="BB109" s="7">
        <f>IF(BA109=1,1,IF(AND(BB$4=VLOOKUP($B109,Settings!$AB$4:$AL$100,11,0),BB$7=VLOOKUP(Commercial!$B109,Settings!$AB$4:$AN$100,13,0)),1,0))</f>
        <v>0</v>
      </c>
      <c r="BC109" s="7">
        <f>IF(BB109=1,1,IF(AND(BC$4=VLOOKUP($B109,Settings!$AB$4:$AL$100,11,0),BC$7=VLOOKUP(Commercial!$B109,Settings!$AB$4:$AN$100,13,0)),1,0))</f>
        <v>0</v>
      </c>
      <c r="BD109" s="7">
        <f>IF(BC109=1,1,IF(AND(BD$4=VLOOKUP($B109,Settings!$AB$4:$AL$100,11,0),BD$7=VLOOKUP(Commercial!$B109,Settings!$AB$4:$AN$100,13,0)),1,0))</f>
        <v>0</v>
      </c>
      <c r="BE109" s="7">
        <f>IF(BD109=1,1,IF(AND(BE$4=VLOOKUP($B109,Settings!$AB$4:$AL$100,11,0),BE$7=VLOOKUP(Commercial!$B109,Settings!$AB$4:$AN$100,13,0)),1,0))</f>
        <v>0</v>
      </c>
      <c r="BF109" s="7">
        <f>IF(BE109=1,1,IF(AND(BF$4=VLOOKUP($B109,Settings!$AB$4:$AL$100,11,0),BF$7=VLOOKUP(Commercial!$B109,Settings!$AB$4:$AN$100,13,0)),1,0))</f>
        <v>0</v>
      </c>
      <c r="BG109" s="7">
        <f>IF(BF109=1,1,IF(AND(BG$4=VLOOKUP($B109,Settings!$AB$4:$AL$100,11,0),BG$7=VLOOKUP(Commercial!$B109,Settings!$AB$4:$AN$100,13,0)),1,0))</f>
        <v>0</v>
      </c>
      <c r="BH109" s="7">
        <f>IF(BG109=1,1,IF(AND(BH$4=VLOOKUP($B109,Settings!$AB$4:$AL$100,11,0),BH$7=VLOOKUP(Commercial!$B109,Settings!$AB$4:$AN$100,13,0)),1,0))</f>
        <v>0</v>
      </c>
      <c r="BI109" s="7">
        <f>IF(BH109=1,1,IF(AND(BI$4=VLOOKUP($B109,Settings!$AB$4:$AL$100,11,0),BI$7=VLOOKUP(Commercial!$B109,Settings!$AB$4:$AN$100,13,0)),1,0))</f>
        <v>0</v>
      </c>
      <c r="BJ109" s="7">
        <f>IF(BI109=1,1,IF(AND(BJ$4=VLOOKUP($B109,Settings!$AB$4:$AL$100,11,0),BJ$7=VLOOKUP(Commercial!$B109,Settings!$AB$4:$AN$100,13,0)),1,0))</f>
        <v>0</v>
      </c>
      <c r="BK109" s="7">
        <f>IF(BJ109=1,1,IF(AND(BK$4=VLOOKUP($B109,Settings!$AB$4:$AL$100,11,0),BK$7=VLOOKUP(Commercial!$B109,Settings!$AB$4:$AN$100,13,0)),1,0))</f>
        <v>0</v>
      </c>
      <c r="BL109" s="7">
        <f>IF(BK109=1,1,IF(AND(BL$4=VLOOKUP($B109,Settings!$AB$4:$AL$100,11,0),BL$7=VLOOKUP(Commercial!$B109,Settings!$AB$4:$AN$100,13,0)),1,0))</f>
        <v>0</v>
      </c>
      <c r="BM109" s="7">
        <f>IF(BL109=1,1,IF(AND(BM$4=VLOOKUP($B109,Settings!$AB$4:$AL$100,11,0),BM$7=VLOOKUP(Commercial!$B109,Settings!$AB$4:$AN$100,13,0)),1,0))</f>
        <v>0</v>
      </c>
      <c r="BN109" s="7">
        <f>IF(BM109=1,1,IF(AND(BN$4=VLOOKUP($B109,Settings!$AB$4:$AL$100,11,0),BN$7=VLOOKUP(Commercial!$B109,Settings!$AB$4:$AN$100,13,0)),1,0))</f>
        <v>0</v>
      </c>
      <c r="BO109" s="7">
        <f>IF(BN109=1,1,IF(AND(BO$4=VLOOKUP($B109,Settings!$AB$4:$AL$100,11,0),BO$7=VLOOKUP(Commercial!$B109,Settings!$AB$4:$AN$100,13,0)),1,0))</f>
        <v>0</v>
      </c>
      <c r="BP109" s="7">
        <f>IF(BO109=1,1,IF(AND(BP$4=VLOOKUP($B109,Settings!$AB$4:$AL$100,11,0),BP$7=VLOOKUP(Commercial!$B109,Settings!$AB$4:$AN$100,13,0)),1,0))</f>
        <v>0</v>
      </c>
      <c r="BQ109" s="7">
        <f>IF(BP109=1,1,IF(AND(BQ$4=VLOOKUP($B109,Settings!$AB$4:$AL$100,11,0),BQ$7=VLOOKUP(Commercial!$B109,Settings!$AB$4:$AN$100,13,0)),1,0))</f>
        <v>0</v>
      </c>
      <c r="BR109" s="7">
        <f>IF(BQ109=1,1,IF(AND(BR$4=VLOOKUP($B109,Settings!$AB$4:$AL$100,11,0),BR$7=VLOOKUP(Commercial!$B109,Settings!$AB$4:$AN$100,13,0)),1,0))</f>
        <v>0</v>
      </c>
      <c r="BS109" s="7">
        <f>IF(BR109=1,1,IF(AND(BS$4=VLOOKUP($B109,Settings!$AB$4:$AL$100,11,0),BS$7=VLOOKUP(Commercial!$B109,Settings!$AB$4:$AN$100,13,0)),1,0))</f>
        <v>0</v>
      </c>
      <c r="BT109" s="7">
        <f>IF(BS109=1,1,IF(AND(BT$4=VLOOKUP($B109,Settings!$AB$4:$AL$100,11,0),BT$7=VLOOKUP(Commercial!$B109,Settings!$AB$4:$AN$100,13,0)),1,0))</f>
        <v>0</v>
      </c>
      <c r="BU109" s="7">
        <f>IF(BT109=1,1,IF(AND(BU$4=VLOOKUP($B109,Settings!$AB$4:$AL$100,11,0),BU$7=VLOOKUP(Commercial!$B109,Settings!$AB$4:$AN$100,13,0)),1,0))</f>
        <v>0</v>
      </c>
      <c r="BV109" s="7">
        <f>IF(BU109=1,1,IF(AND(BV$4=VLOOKUP($B109,Settings!$AB$4:$AL$100,11,0),BV$7=VLOOKUP(Commercial!$B109,Settings!$AB$4:$AN$100,13,0)),1,0))</f>
        <v>0</v>
      </c>
      <c r="BW109" s="7">
        <f>IF(BV109=1,1,IF(AND(BW$4=VLOOKUP($B109,Settings!$AB$4:$AL$100,11,0),BW$7=VLOOKUP(Commercial!$B109,Settings!$AB$4:$AN$100,13,0)),1,0))</f>
        <v>0</v>
      </c>
      <c r="BX109" s="7">
        <f>IF(BW109=1,1,IF(AND(BX$4=VLOOKUP($B109,Settings!$AB$4:$AL$100,11,0),BX$7=VLOOKUP(Commercial!$B109,Settings!$AB$4:$AN$100,13,0)),1,0))</f>
        <v>0</v>
      </c>
      <c r="BY109" s="7">
        <f>IF(BX109=1,1,IF(AND(BY$4=VLOOKUP($B109,Settings!$AB$4:$AL$100,11,0),BY$7=VLOOKUP(Commercial!$B109,Settings!$AB$4:$AN$100,13,0)),1,0))</f>
        <v>0</v>
      </c>
      <c r="BZ109" s="7">
        <f>IF(BY109=1,1,IF(AND(BZ$4=VLOOKUP($B109,Settings!$AB$4:$AL$100,11,0),BZ$7=VLOOKUP(Commercial!$B109,Settings!$AB$4:$AN$100,13,0)),1,0))</f>
        <v>0</v>
      </c>
      <c r="CA109" s="7">
        <f>IF(BZ109=1,1,IF(AND(CA$4=VLOOKUP($B109,Settings!$AB$4:$AL$100,11,0),CA$7=VLOOKUP(Commercial!$B109,Settings!$AB$4:$AN$100,13,0)),1,0))</f>
        <v>0</v>
      </c>
      <c r="CB109" s="7">
        <f>IF(CA109=1,1,IF(AND(CB$4=VLOOKUP($B109,Settings!$AB$4:$AL$100,11,0),CB$7=VLOOKUP(Commercial!$B109,Settings!$AB$4:$AN$100,13,0)),1,0))</f>
        <v>0</v>
      </c>
      <c r="CC109" s="7">
        <f>IF(CB109=1,1,IF(AND(CC$4=VLOOKUP($B109,Settings!$AB$4:$AL$100,11,0),CC$7=VLOOKUP(Commercial!$B109,Settings!$AB$4:$AN$100,13,0)),1,0))</f>
        <v>0</v>
      </c>
      <c r="CD109" s="7">
        <f>IF(CC109=1,1,IF(AND(CD$4=VLOOKUP($B109,Settings!$AB$4:$AL$100,11,0),CD$7=VLOOKUP(Commercial!$B109,Settings!$AB$4:$AN$100,13,0)),1,0))</f>
        <v>0</v>
      </c>
      <c r="CE109" s="7">
        <f>IF(CD109=1,1,IF(AND(CE$4=VLOOKUP($B109,Settings!$AB$4:$AL$100,11,0),CE$7=VLOOKUP(Commercial!$B109,Settings!$AB$4:$AN$100,13,0)),1,0))</f>
        <v>0</v>
      </c>
      <c r="CF109" s="7">
        <f>IF(CE109=1,1,IF(AND(CF$4=VLOOKUP($B109,Settings!$AB$4:$AL$100,11,0),CF$7=VLOOKUP(Commercial!$B109,Settings!$AB$4:$AN$100,13,0)),1,0))</f>
        <v>0</v>
      </c>
      <c r="CG109" s="7">
        <f>IF(CF109=1,1,IF(AND(CG$4=VLOOKUP($B109,Settings!$AB$4:$AL$100,11,0),CG$7=VLOOKUP(Commercial!$B109,Settings!$AB$4:$AN$100,13,0)),1,0))</f>
        <v>0</v>
      </c>
      <c r="CH109" s="7">
        <f>IF(CG109=1,1,IF(AND(CH$4=VLOOKUP($B109,Settings!$AB$4:$AL$100,11,0),CH$7=VLOOKUP(Commercial!$B109,Settings!$AB$4:$AN$100,13,0)),1,0))</f>
        <v>0</v>
      </c>
      <c r="CI109" s="7">
        <f>IF(CH109=1,1,IF(AND(CI$4=VLOOKUP($B109,Settings!$AB$4:$AL$100,11,0),CI$7=VLOOKUP(Commercial!$B109,Settings!$AB$4:$AN$100,13,0)),1,0))</f>
        <v>0</v>
      </c>
      <c r="CJ109" s="7">
        <f>IF(CI109=1,1,IF(AND(CJ$4=VLOOKUP($B109,Settings!$AB$4:$AL$100,11,0),CJ$7=VLOOKUP(Commercial!$B109,Settings!$AB$4:$AN$100,13,0)),1,0))</f>
        <v>0</v>
      </c>
      <c r="CK109" s="7">
        <f>IF(CJ109=1,1,IF(AND(CK$4=VLOOKUP($B109,Settings!$AB$4:$AL$100,11,0),CK$7=VLOOKUP(Commercial!$B109,Settings!$AB$4:$AN$100,13,0)),1,0))</f>
        <v>0</v>
      </c>
      <c r="CL109" s="7">
        <f>IF(CK109=1,1,IF(AND(CL$4=VLOOKUP($B109,Settings!$AB$4:$AL$100,11,0),CL$7=VLOOKUP(Commercial!$B109,Settings!$AB$4:$AN$100,13,0)),1,0))</f>
        <v>0</v>
      </c>
      <c r="CM109" s="7">
        <f>IF(CL109=1,1,IF(AND(CM$4=VLOOKUP($B109,Settings!$AB$4:$AL$100,11,0),CM$7=VLOOKUP(Commercial!$B109,Settings!$AB$4:$AN$100,13,0)),1,0))</f>
        <v>0</v>
      </c>
    </row>
    <row r="110" spans="2:91" hidden="1" x14ac:dyDescent="0.2">
      <c r="B110" s="209">
        <f>Inputs!FH21</f>
        <v>0</v>
      </c>
      <c r="AF110" s="7">
        <f>IF(AE110=1,1,IF(AND(AF$4=VLOOKUP($B110,Settings!$AB$4:$AL$100,11,0),AF$7=VLOOKUP(Commercial!$B110,Settings!$AB$4:$AN$100,13,0)),1,0))</f>
        <v>0</v>
      </c>
      <c r="AG110" s="7">
        <f>IF(AF110=1,1,IF(AND(AG$4=VLOOKUP($B110,Settings!$AB$4:$AL$100,11,0),AG$7=VLOOKUP(Commercial!$B110,Settings!$AB$4:$AN$100,13,0)),1,0))</f>
        <v>0</v>
      </c>
      <c r="AH110" s="7">
        <f>IF(AG110=1,1,IF(AND(AH$4=VLOOKUP($B110,Settings!$AB$4:$AL$100,11,0),AH$7=VLOOKUP(Commercial!$B110,Settings!$AB$4:$AN$100,13,0)),1,0))</f>
        <v>0</v>
      </c>
      <c r="AI110" s="7">
        <f>IF(AH110=1,1,IF(AND(AI$4=VLOOKUP($B110,Settings!$AB$4:$AL$100,11,0),AI$7=VLOOKUP(Commercial!$B110,Settings!$AB$4:$AN$100,13,0)),1,0))</f>
        <v>0</v>
      </c>
      <c r="AJ110" s="7">
        <f>IF(AI110=1,1,IF(AND(AJ$4=VLOOKUP($B110,Settings!$AB$4:$AL$100,11,0),AJ$7=VLOOKUP(Commercial!$B110,Settings!$AB$4:$AN$100,13,0)),1,0))</f>
        <v>0</v>
      </c>
      <c r="AK110" s="7">
        <f>IF(AJ110=1,1,IF(AND(AK$4=VLOOKUP($B110,Settings!$AB$4:$AL$100,11,0),AK$7=VLOOKUP(Commercial!$B110,Settings!$AB$4:$AN$100,13,0)),1,0))</f>
        <v>0</v>
      </c>
      <c r="AL110" s="7">
        <f>IF(AK110=1,1,IF(AND(AL$4=VLOOKUP($B110,Settings!$AB$4:$AL$100,11,0),AL$7=VLOOKUP(Commercial!$B110,Settings!$AB$4:$AN$100,13,0)),1,0))</f>
        <v>0</v>
      </c>
      <c r="AM110" s="7">
        <f>IF(AL110=1,1,IF(AND(AM$4=VLOOKUP($B110,Settings!$AB$4:$AL$100,11,0),AM$7=VLOOKUP(Commercial!$B110,Settings!$AB$4:$AN$100,13,0)),1,0))</f>
        <v>0</v>
      </c>
      <c r="AN110" s="7">
        <f>IF(AM110=1,1,IF(AND(AN$4=VLOOKUP($B110,Settings!$AB$4:$AL$100,11,0),AN$7=VLOOKUP(Commercial!$B110,Settings!$AB$4:$AN$100,13,0)),1,0))</f>
        <v>0</v>
      </c>
      <c r="AO110" s="7">
        <f>IF(AN110=1,1,IF(AND(AO$4=VLOOKUP($B110,Settings!$AB$4:$AL$100,11,0),AO$7=VLOOKUP(Commercial!$B110,Settings!$AB$4:$AN$100,13,0)),1,0))</f>
        <v>0</v>
      </c>
      <c r="AP110" s="7">
        <f>IF(AO110=1,1,IF(AND(AP$4=VLOOKUP($B110,Settings!$AB$4:$AL$100,11,0),AP$7=VLOOKUP(Commercial!$B110,Settings!$AB$4:$AN$100,13,0)),1,0))</f>
        <v>0</v>
      </c>
      <c r="AQ110" s="7">
        <f>IF(AP110=1,1,IF(AND(AQ$4=VLOOKUP($B110,Settings!$AB$4:$AL$100,11,0),AQ$7=VLOOKUP(Commercial!$B110,Settings!$AB$4:$AN$100,13,0)),1,0))</f>
        <v>0</v>
      </c>
      <c r="AR110" s="7">
        <f>IF(AQ110=1,1,IF(AND(AR$4=VLOOKUP($B110,Settings!$AB$4:$AL$100,11,0),AR$7=VLOOKUP(Commercial!$B110,Settings!$AB$4:$AN$100,13,0)),1,0))</f>
        <v>0</v>
      </c>
      <c r="AS110" s="7">
        <f>IF(AR110=1,1,IF(AND(AS$4=VLOOKUP($B110,Settings!$AB$4:$AL$100,11,0),AS$7=VLOOKUP(Commercial!$B110,Settings!$AB$4:$AN$100,13,0)),1,0))</f>
        <v>0</v>
      </c>
      <c r="AT110" s="7">
        <f>IF(AS110=1,1,IF(AND(AT$4=VLOOKUP($B110,Settings!$AB$4:$AL$100,11,0),AT$7=VLOOKUP(Commercial!$B110,Settings!$AB$4:$AN$100,13,0)),1,0))</f>
        <v>0</v>
      </c>
      <c r="AU110" s="7">
        <f>IF(AT110=1,1,IF(AND(AU$4=VLOOKUP($B110,Settings!$AB$4:$AL$100,11,0),AU$7=VLOOKUP(Commercial!$B110,Settings!$AB$4:$AN$100,13,0)),1,0))</f>
        <v>0</v>
      </c>
      <c r="AV110" s="7">
        <f>IF(AU110=1,1,IF(AND(AV$4=VLOOKUP($B110,Settings!$AB$4:$AL$100,11,0),AV$7=VLOOKUP(Commercial!$B110,Settings!$AB$4:$AN$100,13,0)),1,0))</f>
        <v>0</v>
      </c>
      <c r="AW110" s="7">
        <f>IF(AV110=1,1,IF(AND(AW$4=VLOOKUP($B110,Settings!$AB$4:$AL$100,11,0),AW$7=VLOOKUP(Commercial!$B110,Settings!$AB$4:$AN$100,13,0)),1,0))</f>
        <v>0</v>
      </c>
      <c r="AX110" s="7">
        <f>IF(AW110=1,1,IF(AND(AX$4=VLOOKUP($B110,Settings!$AB$4:$AL$100,11,0),AX$7=VLOOKUP(Commercial!$B110,Settings!$AB$4:$AN$100,13,0)),1,0))</f>
        <v>0</v>
      </c>
      <c r="AY110" s="7">
        <f>IF(AX110=1,1,IF(AND(AY$4=VLOOKUP($B110,Settings!$AB$4:$AL$100,11,0),AY$7=VLOOKUP(Commercial!$B110,Settings!$AB$4:$AN$100,13,0)),1,0))</f>
        <v>0</v>
      </c>
      <c r="AZ110" s="7">
        <f>IF(AY110=1,1,IF(AND(AZ$4=VLOOKUP($B110,Settings!$AB$4:$AL$100,11,0),AZ$7=VLOOKUP(Commercial!$B110,Settings!$AB$4:$AN$100,13,0)),1,0))</f>
        <v>0</v>
      </c>
      <c r="BA110" s="7">
        <f>IF(AZ110=1,1,IF(AND(BA$4=VLOOKUP($B110,Settings!$AB$4:$AL$100,11,0),BA$7=VLOOKUP(Commercial!$B110,Settings!$AB$4:$AN$100,13,0)),1,0))</f>
        <v>0</v>
      </c>
      <c r="BB110" s="7">
        <f>IF(BA110=1,1,IF(AND(BB$4=VLOOKUP($B110,Settings!$AB$4:$AL$100,11,0),BB$7=VLOOKUP(Commercial!$B110,Settings!$AB$4:$AN$100,13,0)),1,0))</f>
        <v>0</v>
      </c>
      <c r="BC110" s="7">
        <f>IF(BB110=1,1,IF(AND(BC$4=VLOOKUP($B110,Settings!$AB$4:$AL$100,11,0),BC$7=VLOOKUP(Commercial!$B110,Settings!$AB$4:$AN$100,13,0)),1,0))</f>
        <v>0</v>
      </c>
      <c r="BD110" s="7">
        <f>IF(BC110=1,1,IF(AND(BD$4=VLOOKUP($B110,Settings!$AB$4:$AL$100,11,0),BD$7=VLOOKUP(Commercial!$B110,Settings!$AB$4:$AN$100,13,0)),1,0))</f>
        <v>0</v>
      </c>
      <c r="BE110" s="7">
        <f>IF(BD110=1,1,IF(AND(BE$4=VLOOKUP($B110,Settings!$AB$4:$AL$100,11,0),BE$7=VLOOKUP(Commercial!$B110,Settings!$AB$4:$AN$100,13,0)),1,0))</f>
        <v>0</v>
      </c>
      <c r="BF110" s="7">
        <f>IF(BE110=1,1,IF(AND(BF$4=VLOOKUP($B110,Settings!$AB$4:$AL$100,11,0),BF$7=VLOOKUP(Commercial!$B110,Settings!$AB$4:$AN$100,13,0)),1,0))</f>
        <v>0</v>
      </c>
      <c r="BG110" s="7">
        <f>IF(BF110=1,1,IF(AND(BG$4=VLOOKUP($B110,Settings!$AB$4:$AL$100,11,0),BG$7=VLOOKUP(Commercial!$B110,Settings!$AB$4:$AN$100,13,0)),1,0))</f>
        <v>0</v>
      </c>
      <c r="BH110" s="7">
        <f>IF(BG110=1,1,IF(AND(BH$4=VLOOKUP($B110,Settings!$AB$4:$AL$100,11,0),BH$7=VLOOKUP(Commercial!$B110,Settings!$AB$4:$AN$100,13,0)),1,0))</f>
        <v>0</v>
      </c>
      <c r="BI110" s="7">
        <f>IF(BH110=1,1,IF(AND(BI$4=VLOOKUP($B110,Settings!$AB$4:$AL$100,11,0),BI$7=VLOOKUP(Commercial!$B110,Settings!$AB$4:$AN$100,13,0)),1,0))</f>
        <v>0</v>
      </c>
      <c r="BJ110" s="7">
        <f>IF(BI110=1,1,IF(AND(BJ$4=VLOOKUP($B110,Settings!$AB$4:$AL$100,11,0),BJ$7=VLOOKUP(Commercial!$B110,Settings!$AB$4:$AN$100,13,0)),1,0))</f>
        <v>0</v>
      </c>
      <c r="BK110" s="7">
        <f>IF(BJ110=1,1,IF(AND(BK$4=VLOOKUP($B110,Settings!$AB$4:$AL$100,11,0),BK$7=VLOOKUP(Commercial!$B110,Settings!$AB$4:$AN$100,13,0)),1,0))</f>
        <v>0</v>
      </c>
      <c r="BL110" s="7">
        <f>IF(BK110=1,1,IF(AND(BL$4=VLOOKUP($B110,Settings!$AB$4:$AL$100,11,0),BL$7=VLOOKUP(Commercial!$B110,Settings!$AB$4:$AN$100,13,0)),1,0))</f>
        <v>0</v>
      </c>
      <c r="BM110" s="7">
        <f>IF(BL110=1,1,IF(AND(BM$4=VLOOKUP($B110,Settings!$AB$4:$AL$100,11,0),BM$7=VLOOKUP(Commercial!$B110,Settings!$AB$4:$AN$100,13,0)),1,0))</f>
        <v>0</v>
      </c>
      <c r="BN110" s="7">
        <f>IF(BM110=1,1,IF(AND(BN$4=VLOOKUP($B110,Settings!$AB$4:$AL$100,11,0),BN$7=VLOOKUP(Commercial!$B110,Settings!$AB$4:$AN$100,13,0)),1,0))</f>
        <v>0</v>
      </c>
      <c r="BO110" s="7">
        <f>IF(BN110=1,1,IF(AND(BO$4=VLOOKUP($B110,Settings!$AB$4:$AL$100,11,0),BO$7=VLOOKUP(Commercial!$B110,Settings!$AB$4:$AN$100,13,0)),1,0))</f>
        <v>0</v>
      </c>
      <c r="BP110" s="7">
        <f>IF(BO110=1,1,IF(AND(BP$4=VLOOKUP($B110,Settings!$AB$4:$AL$100,11,0),BP$7=VLOOKUP(Commercial!$B110,Settings!$AB$4:$AN$100,13,0)),1,0))</f>
        <v>0</v>
      </c>
      <c r="BQ110" s="7">
        <f>IF(BP110=1,1,IF(AND(BQ$4=VLOOKUP($B110,Settings!$AB$4:$AL$100,11,0),BQ$7=VLOOKUP(Commercial!$B110,Settings!$AB$4:$AN$100,13,0)),1,0))</f>
        <v>0</v>
      </c>
      <c r="BR110" s="7">
        <f>IF(BQ110=1,1,IF(AND(BR$4=VLOOKUP($B110,Settings!$AB$4:$AL$100,11,0),BR$7=VLOOKUP(Commercial!$B110,Settings!$AB$4:$AN$100,13,0)),1,0))</f>
        <v>0</v>
      </c>
      <c r="BS110" s="7">
        <f>IF(BR110=1,1,IF(AND(BS$4=VLOOKUP($B110,Settings!$AB$4:$AL$100,11,0),BS$7=VLOOKUP(Commercial!$B110,Settings!$AB$4:$AN$100,13,0)),1,0))</f>
        <v>0</v>
      </c>
      <c r="BT110" s="7">
        <f>IF(BS110=1,1,IF(AND(BT$4=VLOOKUP($B110,Settings!$AB$4:$AL$100,11,0),BT$7=VLOOKUP(Commercial!$B110,Settings!$AB$4:$AN$100,13,0)),1,0))</f>
        <v>0</v>
      </c>
      <c r="BU110" s="7">
        <f>IF(BT110=1,1,IF(AND(BU$4=VLOOKUP($B110,Settings!$AB$4:$AL$100,11,0),BU$7=VLOOKUP(Commercial!$B110,Settings!$AB$4:$AN$100,13,0)),1,0))</f>
        <v>0</v>
      </c>
      <c r="BV110" s="7">
        <f>IF(BU110=1,1,IF(AND(BV$4=VLOOKUP($B110,Settings!$AB$4:$AL$100,11,0),BV$7=VLOOKUP(Commercial!$B110,Settings!$AB$4:$AN$100,13,0)),1,0))</f>
        <v>0</v>
      </c>
      <c r="BW110" s="7">
        <f>IF(BV110=1,1,IF(AND(BW$4=VLOOKUP($B110,Settings!$AB$4:$AL$100,11,0),BW$7=VLOOKUP(Commercial!$B110,Settings!$AB$4:$AN$100,13,0)),1,0))</f>
        <v>0</v>
      </c>
      <c r="BX110" s="7">
        <f>IF(BW110=1,1,IF(AND(BX$4=VLOOKUP($B110,Settings!$AB$4:$AL$100,11,0),BX$7=VLOOKUP(Commercial!$B110,Settings!$AB$4:$AN$100,13,0)),1,0))</f>
        <v>0</v>
      </c>
      <c r="BY110" s="7">
        <f>IF(BX110=1,1,IF(AND(BY$4=VLOOKUP($B110,Settings!$AB$4:$AL$100,11,0),BY$7=VLOOKUP(Commercial!$B110,Settings!$AB$4:$AN$100,13,0)),1,0))</f>
        <v>0</v>
      </c>
      <c r="BZ110" s="7">
        <f>IF(BY110=1,1,IF(AND(BZ$4=VLOOKUP($B110,Settings!$AB$4:$AL$100,11,0),BZ$7=VLOOKUP(Commercial!$B110,Settings!$AB$4:$AN$100,13,0)),1,0))</f>
        <v>0</v>
      </c>
      <c r="CA110" s="7">
        <f>IF(BZ110=1,1,IF(AND(CA$4=VLOOKUP($B110,Settings!$AB$4:$AL$100,11,0),CA$7=VLOOKUP(Commercial!$B110,Settings!$AB$4:$AN$100,13,0)),1,0))</f>
        <v>0</v>
      </c>
      <c r="CB110" s="7">
        <f>IF(CA110=1,1,IF(AND(CB$4=VLOOKUP($B110,Settings!$AB$4:$AL$100,11,0),CB$7=VLOOKUP(Commercial!$B110,Settings!$AB$4:$AN$100,13,0)),1,0))</f>
        <v>0</v>
      </c>
      <c r="CC110" s="7">
        <f>IF(CB110=1,1,IF(AND(CC$4=VLOOKUP($B110,Settings!$AB$4:$AL$100,11,0),CC$7=VLOOKUP(Commercial!$B110,Settings!$AB$4:$AN$100,13,0)),1,0))</f>
        <v>0</v>
      </c>
      <c r="CD110" s="7">
        <f>IF(CC110=1,1,IF(AND(CD$4=VLOOKUP($B110,Settings!$AB$4:$AL$100,11,0),CD$7=VLOOKUP(Commercial!$B110,Settings!$AB$4:$AN$100,13,0)),1,0))</f>
        <v>0</v>
      </c>
      <c r="CE110" s="7">
        <f>IF(CD110=1,1,IF(AND(CE$4=VLOOKUP($B110,Settings!$AB$4:$AL$100,11,0),CE$7=VLOOKUP(Commercial!$B110,Settings!$AB$4:$AN$100,13,0)),1,0))</f>
        <v>0</v>
      </c>
      <c r="CF110" s="7">
        <f>IF(CE110=1,1,IF(AND(CF$4=VLOOKUP($B110,Settings!$AB$4:$AL$100,11,0),CF$7=VLOOKUP(Commercial!$B110,Settings!$AB$4:$AN$100,13,0)),1,0))</f>
        <v>0</v>
      </c>
      <c r="CG110" s="7">
        <f>IF(CF110=1,1,IF(AND(CG$4=VLOOKUP($B110,Settings!$AB$4:$AL$100,11,0),CG$7=VLOOKUP(Commercial!$B110,Settings!$AB$4:$AN$100,13,0)),1,0))</f>
        <v>0</v>
      </c>
      <c r="CH110" s="7">
        <f>IF(CG110=1,1,IF(AND(CH$4=VLOOKUP($B110,Settings!$AB$4:$AL$100,11,0),CH$7=VLOOKUP(Commercial!$B110,Settings!$AB$4:$AN$100,13,0)),1,0))</f>
        <v>0</v>
      </c>
      <c r="CI110" s="7">
        <f>IF(CH110=1,1,IF(AND(CI$4=VLOOKUP($B110,Settings!$AB$4:$AL$100,11,0),CI$7=VLOOKUP(Commercial!$B110,Settings!$AB$4:$AN$100,13,0)),1,0))</f>
        <v>0</v>
      </c>
      <c r="CJ110" s="7">
        <f>IF(CI110=1,1,IF(AND(CJ$4=VLOOKUP($B110,Settings!$AB$4:$AL$100,11,0),CJ$7=VLOOKUP(Commercial!$B110,Settings!$AB$4:$AN$100,13,0)),1,0))</f>
        <v>0</v>
      </c>
      <c r="CK110" s="7">
        <f>IF(CJ110=1,1,IF(AND(CK$4=VLOOKUP($B110,Settings!$AB$4:$AL$100,11,0),CK$7=VLOOKUP(Commercial!$B110,Settings!$AB$4:$AN$100,13,0)),1,0))</f>
        <v>0</v>
      </c>
      <c r="CL110" s="7">
        <f>IF(CK110=1,1,IF(AND(CL$4=VLOOKUP($B110,Settings!$AB$4:$AL$100,11,0),CL$7=VLOOKUP(Commercial!$B110,Settings!$AB$4:$AN$100,13,0)),1,0))</f>
        <v>0</v>
      </c>
      <c r="CM110" s="7">
        <f>IF(CL110=1,1,IF(AND(CM$4=VLOOKUP($B110,Settings!$AB$4:$AL$100,11,0),CM$7=VLOOKUP(Commercial!$B110,Settings!$AB$4:$AN$100,13,0)),1,0))</f>
        <v>0</v>
      </c>
    </row>
    <row r="111" spans="2:91" hidden="1" x14ac:dyDescent="0.2">
      <c r="B111" s="209">
        <f>Inputs!FH22</f>
        <v>0</v>
      </c>
      <c r="AF111" s="7">
        <f>IF(AE111=1,1,IF(AND(AF$4=VLOOKUP($B111,Settings!$AB$4:$AL$100,11,0),AF$7=VLOOKUP(Commercial!$B111,Settings!$AB$4:$AN$100,13,0)),1,0))</f>
        <v>0</v>
      </c>
      <c r="AG111" s="7">
        <f>IF(AF111=1,1,IF(AND(AG$4=VLOOKUP($B111,Settings!$AB$4:$AL$100,11,0),AG$7=VLOOKUP(Commercial!$B111,Settings!$AB$4:$AN$100,13,0)),1,0))</f>
        <v>0</v>
      </c>
      <c r="AH111" s="7">
        <f>IF(AG111=1,1,IF(AND(AH$4=VLOOKUP($B111,Settings!$AB$4:$AL$100,11,0),AH$7=VLOOKUP(Commercial!$B111,Settings!$AB$4:$AN$100,13,0)),1,0))</f>
        <v>0</v>
      </c>
      <c r="AI111" s="7">
        <f>IF(AH111=1,1,IF(AND(AI$4=VLOOKUP($B111,Settings!$AB$4:$AL$100,11,0),AI$7=VLOOKUP(Commercial!$B111,Settings!$AB$4:$AN$100,13,0)),1,0))</f>
        <v>0</v>
      </c>
      <c r="AJ111" s="7">
        <f>IF(AI111=1,1,IF(AND(AJ$4=VLOOKUP($B111,Settings!$AB$4:$AL$100,11,0),AJ$7=VLOOKUP(Commercial!$B111,Settings!$AB$4:$AN$100,13,0)),1,0))</f>
        <v>0</v>
      </c>
      <c r="AK111" s="7">
        <f>IF(AJ111=1,1,IF(AND(AK$4=VLOOKUP($B111,Settings!$AB$4:$AL$100,11,0),AK$7=VLOOKUP(Commercial!$B111,Settings!$AB$4:$AN$100,13,0)),1,0))</f>
        <v>0</v>
      </c>
      <c r="AL111" s="7">
        <f>IF(AK111=1,1,IF(AND(AL$4=VLOOKUP($B111,Settings!$AB$4:$AL$100,11,0),AL$7=VLOOKUP(Commercial!$B111,Settings!$AB$4:$AN$100,13,0)),1,0))</f>
        <v>0</v>
      </c>
      <c r="AM111" s="7">
        <f>IF(AL111=1,1,IF(AND(AM$4=VLOOKUP($B111,Settings!$AB$4:$AL$100,11,0),AM$7=VLOOKUP(Commercial!$B111,Settings!$AB$4:$AN$100,13,0)),1,0))</f>
        <v>0</v>
      </c>
      <c r="AN111" s="7">
        <f>IF(AM111=1,1,IF(AND(AN$4=VLOOKUP($B111,Settings!$AB$4:$AL$100,11,0),AN$7=VLOOKUP(Commercial!$B111,Settings!$AB$4:$AN$100,13,0)),1,0))</f>
        <v>0</v>
      </c>
      <c r="AO111" s="7">
        <f>IF(AN111=1,1,IF(AND(AO$4=VLOOKUP($B111,Settings!$AB$4:$AL$100,11,0),AO$7=VLOOKUP(Commercial!$B111,Settings!$AB$4:$AN$100,13,0)),1,0))</f>
        <v>0</v>
      </c>
      <c r="AP111" s="7">
        <f>IF(AO111=1,1,IF(AND(AP$4=VLOOKUP($B111,Settings!$AB$4:$AL$100,11,0),AP$7=VLOOKUP(Commercial!$B111,Settings!$AB$4:$AN$100,13,0)),1,0))</f>
        <v>0</v>
      </c>
      <c r="AQ111" s="7">
        <f>IF(AP111=1,1,IF(AND(AQ$4=VLOOKUP($B111,Settings!$AB$4:$AL$100,11,0),AQ$7=VLOOKUP(Commercial!$B111,Settings!$AB$4:$AN$100,13,0)),1,0))</f>
        <v>0</v>
      </c>
      <c r="AR111" s="7">
        <f>IF(AQ111=1,1,IF(AND(AR$4=VLOOKUP($B111,Settings!$AB$4:$AL$100,11,0),AR$7=VLOOKUP(Commercial!$B111,Settings!$AB$4:$AN$100,13,0)),1,0))</f>
        <v>0</v>
      </c>
      <c r="AS111" s="7">
        <f>IF(AR111=1,1,IF(AND(AS$4=VLOOKUP($B111,Settings!$AB$4:$AL$100,11,0),AS$7=VLOOKUP(Commercial!$B111,Settings!$AB$4:$AN$100,13,0)),1,0))</f>
        <v>0</v>
      </c>
      <c r="AT111" s="7">
        <f>IF(AS111=1,1,IF(AND(AT$4=VLOOKUP($B111,Settings!$AB$4:$AL$100,11,0),AT$7=VLOOKUP(Commercial!$B111,Settings!$AB$4:$AN$100,13,0)),1,0))</f>
        <v>0</v>
      </c>
      <c r="AU111" s="7">
        <f>IF(AT111=1,1,IF(AND(AU$4=VLOOKUP($B111,Settings!$AB$4:$AL$100,11,0),AU$7=VLOOKUP(Commercial!$B111,Settings!$AB$4:$AN$100,13,0)),1,0))</f>
        <v>0</v>
      </c>
      <c r="AV111" s="7">
        <f>IF(AU111=1,1,IF(AND(AV$4=VLOOKUP($B111,Settings!$AB$4:$AL$100,11,0),AV$7=VLOOKUP(Commercial!$B111,Settings!$AB$4:$AN$100,13,0)),1,0))</f>
        <v>0</v>
      </c>
      <c r="AW111" s="7">
        <f>IF(AV111=1,1,IF(AND(AW$4=VLOOKUP($B111,Settings!$AB$4:$AL$100,11,0),AW$7=VLOOKUP(Commercial!$B111,Settings!$AB$4:$AN$100,13,0)),1,0))</f>
        <v>0</v>
      </c>
      <c r="AX111" s="7">
        <f>IF(AW111=1,1,IF(AND(AX$4=VLOOKUP($B111,Settings!$AB$4:$AL$100,11,0),AX$7=VLOOKUP(Commercial!$B111,Settings!$AB$4:$AN$100,13,0)),1,0))</f>
        <v>0</v>
      </c>
      <c r="AY111" s="7">
        <f>IF(AX111=1,1,IF(AND(AY$4=VLOOKUP($B111,Settings!$AB$4:$AL$100,11,0),AY$7=VLOOKUP(Commercial!$B111,Settings!$AB$4:$AN$100,13,0)),1,0))</f>
        <v>0</v>
      </c>
      <c r="AZ111" s="7">
        <f>IF(AY111=1,1,IF(AND(AZ$4=VLOOKUP($B111,Settings!$AB$4:$AL$100,11,0),AZ$7=VLOOKUP(Commercial!$B111,Settings!$AB$4:$AN$100,13,0)),1,0))</f>
        <v>0</v>
      </c>
      <c r="BA111" s="7">
        <f>IF(AZ111=1,1,IF(AND(BA$4=VLOOKUP($B111,Settings!$AB$4:$AL$100,11,0),BA$7=VLOOKUP(Commercial!$B111,Settings!$AB$4:$AN$100,13,0)),1,0))</f>
        <v>0</v>
      </c>
      <c r="BB111" s="7">
        <f>IF(BA111=1,1,IF(AND(BB$4=VLOOKUP($B111,Settings!$AB$4:$AL$100,11,0),BB$7=VLOOKUP(Commercial!$B111,Settings!$AB$4:$AN$100,13,0)),1,0))</f>
        <v>0</v>
      </c>
      <c r="BC111" s="7">
        <f>IF(BB111=1,1,IF(AND(BC$4=VLOOKUP($B111,Settings!$AB$4:$AL$100,11,0),BC$7=VLOOKUP(Commercial!$B111,Settings!$AB$4:$AN$100,13,0)),1,0))</f>
        <v>0</v>
      </c>
      <c r="BD111" s="7">
        <f>IF(BC111=1,1,IF(AND(BD$4=VLOOKUP($B111,Settings!$AB$4:$AL$100,11,0),BD$7=VLOOKUP(Commercial!$B111,Settings!$AB$4:$AN$100,13,0)),1,0))</f>
        <v>0</v>
      </c>
      <c r="BE111" s="7">
        <f>IF(BD111=1,1,IF(AND(BE$4=VLOOKUP($B111,Settings!$AB$4:$AL$100,11,0),BE$7=VLOOKUP(Commercial!$B111,Settings!$AB$4:$AN$100,13,0)),1,0))</f>
        <v>0</v>
      </c>
      <c r="BF111" s="7">
        <f>IF(BE111=1,1,IF(AND(BF$4=VLOOKUP($B111,Settings!$AB$4:$AL$100,11,0),BF$7=VLOOKUP(Commercial!$B111,Settings!$AB$4:$AN$100,13,0)),1,0))</f>
        <v>0</v>
      </c>
      <c r="BG111" s="7">
        <f>IF(BF111=1,1,IF(AND(BG$4=VLOOKUP($B111,Settings!$AB$4:$AL$100,11,0),BG$7=VLOOKUP(Commercial!$B111,Settings!$AB$4:$AN$100,13,0)),1,0))</f>
        <v>0</v>
      </c>
      <c r="BH111" s="7">
        <f>IF(BG111=1,1,IF(AND(BH$4=VLOOKUP($B111,Settings!$AB$4:$AL$100,11,0),BH$7=VLOOKUP(Commercial!$B111,Settings!$AB$4:$AN$100,13,0)),1,0))</f>
        <v>0</v>
      </c>
      <c r="BI111" s="7">
        <f>IF(BH111=1,1,IF(AND(BI$4=VLOOKUP($B111,Settings!$AB$4:$AL$100,11,0),BI$7=VLOOKUP(Commercial!$B111,Settings!$AB$4:$AN$100,13,0)),1,0))</f>
        <v>0</v>
      </c>
      <c r="BJ111" s="7">
        <f>IF(BI111=1,1,IF(AND(BJ$4=VLOOKUP($B111,Settings!$AB$4:$AL$100,11,0),BJ$7=VLOOKUP(Commercial!$B111,Settings!$AB$4:$AN$100,13,0)),1,0))</f>
        <v>0</v>
      </c>
      <c r="BK111" s="7">
        <f>IF(BJ111=1,1,IF(AND(BK$4=VLOOKUP($B111,Settings!$AB$4:$AL$100,11,0),BK$7=VLOOKUP(Commercial!$B111,Settings!$AB$4:$AN$100,13,0)),1,0))</f>
        <v>0</v>
      </c>
      <c r="BL111" s="7">
        <f>IF(BK111=1,1,IF(AND(BL$4=VLOOKUP($B111,Settings!$AB$4:$AL$100,11,0),BL$7=VLOOKUP(Commercial!$B111,Settings!$AB$4:$AN$100,13,0)),1,0))</f>
        <v>0</v>
      </c>
      <c r="BM111" s="7">
        <f>IF(BL111=1,1,IF(AND(BM$4=VLOOKUP($B111,Settings!$AB$4:$AL$100,11,0),BM$7=VLOOKUP(Commercial!$B111,Settings!$AB$4:$AN$100,13,0)),1,0))</f>
        <v>0</v>
      </c>
      <c r="BN111" s="7">
        <f>IF(BM111=1,1,IF(AND(BN$4=VLOOKUP($B111,Settings!$AB$4:$AL$100,11,0),BN$7=VLOOKUP(Commercial!$B111,Settings!$AB$4:$AN$100,13,0)),1,0))</f>
        <v>0</v>
      </c>
      <c r="BO111" s="7">
        <f>IF(BN111=1,1,IF(AND(BO$4=VLOOKUP($B111,Settings!$AB$4:$AL$100,11,0),BO$7=VLOOKUP(Commercial!$B111,Settings!$AB$4:$AN$100,13,0)),1,0))</f>
        <v>0</v>
      </c>
      <c r="BP111" s="7">
        <f>IF(BO111=1,1,IF(AND(BP$4=VLOOKUP($B111,Settings!$AB$4:$AL$100,11,0),BP$7=VLOOKUP(Commercial!$B111,Settings!$AB$4:$AN$100,13,0)),1,0))</f>
        <v>0</v>
      </c>
      <c r="BQ111" s="7">
        <f>IF(BP111=1,1,IF(AND(BQ$4=VLOOKUP($B111,Settings!$AB$4:$AL$100,11,0),BQ$7=VLOOKUP(Commercial!$B111,Settings!$AB$4:$AN$100,13,0)),1,0))</f>
        <v>0</v>
      </c>
      <c r="BR111" s="7">
        <f>IF(BQ111=1,1,IF(AND(BR$4=VLOOKUP($B111,Settings!$AB$4:$AL$100,11,0),BR$7=VLOOKUP(Commercial!$B111,Settings!$AB$4:$AN$100,13,0)),1,0))</f>
        <v>0</v>
      </c>
      <c r="BS111" s="7">
        <f>IF(BR111=1,1,IF(AND(BS$4=VLOOKUP($B111,Settings!$AB$4:$AL$100,11,0),BS$7=VLOOKUP(Commercial!$B111,Settings!$AB$4:$AN$100,13,0)),1,0))</f>
        <v>0</v>
      </c>
      <c r="BT111" s="7">
        <f>IF(BS111=1,1,IF(AND(BT$4=VLOOKUP($B111,Settings!$AB$4:$AL$100,11,0),BT$7=VLOOKUP(Commercial!$B111,Settings!$AB$4:$AN$100,13,0)),1,0))</f>
        <v>0</v>
      </c>
      <c r="BU111" s="7">
        <f>IF(BT111=1,1,IF(AND(BU$4=VLOOKUP($B111,Settings!$AB$4:$AL$100,11,0),BU$7=VLOOKUP(Commercial!$B111,Settings!$AB$4:$AN$100,13,0)),1,0))</f>
        <v>0</v>
      </c>
      <c r="BV111" s="7">
        <f>IF(BU111=1,1,IF(AND(BV$4=VLOOKUP($B111,Settings!$AB$4:$AL$100,11,0),BV$7=VLOOKUP(Commercial!$B111,Settings!$AB$4:$AN$100,13,0)),1,0))</f>
        <v>0</v>
      </c>
      <c r="BW111" s="7">
        <f>IF(BV111=1,1,IF(AND(BW$4=VLOOKUP($B111,Settings!$AB$4:$AL$100,11,0),BW$7=VLOOKUP(Commercial!$B111,Settings!$AB$4:$AN$100,13,0)),1,0))</f>
        <v>0</v>
      </c>
      <c r="BX111" s="7">
        <f>IF(BW111=1,1,IF(AND(BX$4=VLOOKUP($B111,Settings!$AB$4:$AL$100,11,0),BX$7=VLOOKUP(Commercial!$B111,Settings!$AB$4:$AN$100,13,0)),1,0))</f>
        <v>0</v>
      </c>
      <c r="BY111" s="7">
        <f>IF(BX111=1,1,IF(AND(BY$4=VLOOKUP($B111,Settings!$AB$4:$AL$100,11,0),BY$7=VLOOKUP(Commercial!$B111,Settings!$AB$4:$AN$100,13,0)),1,0))</f>
        <v>0</v>
      </c>
      <c r="BZ111" s="7">
        <f>IF(BY111=1,1,IF(AND(BZ$4=VLOOKUP($B111,Settings!$AB$4:$AL$100,11,0),BZ$7=VLOOKUP(Commercial!$B111,Settings!$AB$4:$AN$100,13,0)),1,0))</f>
        <v>0</v>
      </c>
      <c r="CA111" s="7">
        <f>IF(BZ111=1,1,IF(AND(CA$4=VLOOKUP($B111,Settings!$AB$4:$AL$100,11,0),CA$7=VLOOKUP(Commercial!$B111,Settings!$AB$4:$AN$100,13,0)),1,0))</f>
        <v>0</v>
      </c>
      <c r="CB111" s="7">
        <f>IF(CA111=1,1,IF(AND(CB$4=VLOOKUP($B111,Settings!$AB$4:$AL$100,11,0),CB$7=VLOOKUP(Commercial!$B111,Settings!$AB$4:$AN$100,13,0)),1,0))</f>
        <v>0</v>
      </c>
      <c r="CC111" s="7">
        <f>IF(CB111=1,1,IF(AND(CC$4=VLOOKUP($B111,Settings!$AB$4:$AL$100,11,0),CC$7=VLOOKUP(Commercial!$B111,Settings!$AB$4:$AN$100,13,0)),1,0))</f>
        <v>0</v>
      </c>
      <c r="CD111" s="7">
        <f>IF(CC111=1,1,IF(AND(CD$4=VLOOKUP($B111,Settings!$AB$4:$AL$100,11,0),CD$7=VLOOKUP(Commercial!$B111,Settings!$AB$4:$AN$100,13,0)),1,0))</f>
        <v>0</v>
      </c>
      <c r="CE111" s="7">
        <f>IF(CD111=1,1,IF(AND(CE$4=VLOOKUP($B111,Settings!$AB$4:$AL$100,11,0),CE$7=VLOOKUP(Commercial!$B111,Settings!$AB$4:$AN$100,13,0)),1,0))</f>
        <v>0</v>
      </c>
      <c r="CF111" s="7">
        <f>IF(CE111=1,1,IF(AND(CF$4=VLOOKUP($B111,Settings!$AB$4:$AL$100,11,0),CF$7=VLOOKUP(Commercial!$B111,Settings!$AB$4:$AN$100,13,0)),1,0))</f>
        <v>0</v>
      </c>
      <c r="CG111" s="7">
        <f>IF(CF111=1,1,IF(AND(CG$4=VLOOKUP($B111,Settings!$AB$4:$AL$100,11,0),CG$7=VLOOKUP(Commercial!$B111,Settings!$AB$4:$AN$100,13,0)),1,0))</f>
        <v>0</v>
      </c>
      <c r="CH111" s="7">
        <f>IF(CG111=1,1,IF(AND(CH$4=VLOOKUP($B111,Settings!$AB$4:$AL$100,11,0),CH$7=VLOOKUP(Commercial!$B111,Settings!$AB$4:$AN$100,13,0)),1,0))</f>
        <v>0</v>
      </c>
      <c r="CI111" s="7">
        <f>IF(CH111=1,1,IF(AND(CI$4=VLOOKUP($B111,Settings!$AB$4:$AL$100,11,0),CI$7=VLOOKUP(Commercial!$B111,Settings!$AB$4:$AN$100,13,0)),1,0))</f>
        <v>0</v>
      </c>
      <c r="CJ111" s="7">
        <f>IF(CI111=1,1,IF(AND(CJ$4=VLOOKUP($B111,Settings!$AB$4:$AL$100,11,0),CJ$7=VLOOKUP(Commercial!$B111,Settings!$AB$4:$AN$100,13,0)),1,0))</f>
        <v>0</v>
      </c>
      <c r="CK111" s="7">
        <f>IF(CJ111=1,1,IF(AND(CK$4=VLOOKUP($B111,Settings!$AB$4:$AL$100,11,0),CK$7=VLOOKUP(Commercial!$B111,Settings!$AB$4:$AN$100,13,0)),1,0))</f>
        <v>0</v>
      </c>
      <c r="CL111" s="7">
        <f>IF(CK111=1,1,IF(AND(CL$4=VLOOKUP($B111,Settings!$AB$4:$AL$100,11,0),CL$7=VLOOKUP(Commercial!$B111,Settings!$AB$4:$AN$100,13,0)),1,0))</f>
        <v>0</v>
      </c>
      <c r="CM111" s="7">
        <f>IF(CL111=1,1,IF(AND(CM$4=VLOOKUP($B111,Settings!$AB$4:$AL$100,11,0),CM$7=VLOOKUP(Commercial!$B111,Settings!$AB$4:$AN$100,13,0)),1,0))</f>
        <v>0</v>
      </c>
    </row>
    <row r="112" spans="2:91" hidden="1" x14ac:dyDescent="0.2">
      <c r="B112" s="209">
        <f>Inputs!FH23</f>
        <v>0</v>
      </c>
      <c r="AF112" s="7">
        <f>IF(AE112=1,1,IF(AND(AF$4=VLOOKUP($B112,Settings!$AB$4:$AL$100,11,0),AF$7=VLOOKUP(Commercial!$B112,Settings!$AB$4:$AN$100,13,0)),1,0))</f>
        <v>0</v>
      </c>
      <c r="AG112" s="7">
        <f>IF(AF112=1,1,IF(AND(AG$4=VLOOKUP($B112,Settings!$AB$4:$AL$100,11,0),AG$7=VLOOKUP(Commercial!$B112,Settings!$AB$4:$AN$100,13,0)),1,0))</f>
        <v>0</v>
      </c>
      <c r="AH112" s="7">
        <f>IF(AG112=1,1,IF(AND(AH$4=VLOOKUP($B112,Settings!$AB$4:$AL$100,11,0),AH$7=VLOOKUP(Commercial!$B112,Settings!$AB$4:$AN$100,13,0)),1,0))</f>
        <v>0</v>
      </c>
      <c r="AI112" s="7">
        <f>IF(AH112=1,1,IF(AND(AI$4=VLOOKUP($B112,Settings!$AB$4:$AL$100,11,0),AI$7=VLOOKUP(Commercial!$B112,Settings!$AB$4:$AN$100,13,0)),1,0))</f>
        <v>0</v>
      </c>
      <c r="AJ112" s="7">
        <f>IF(AI112=1,1,IF(AND(AJ$4=VLOOKUP($B112,Settings!$AB$4:$AL$100,11,0),AJ$7=VLOOKUP(Commercial!$B112,Settings!$AB$4:$AN$100,13,0)),1,0))</f>
        <v>0</v>
      </c>
      <c r="AK112" s="7">
        <f>IF(AJ112=1,1,IF(AND(AK$4=VLOOKUP($B112,Settings!$AB$4:$AL$100,11,0),AK$7=VLOOKUP(Commercial!$B112,Settings!$AB$4:$AN$100,13,0)),1,0))</f>
        <v>0</v>
      </c>
      <c r="AL112" s="7">
        <f>IF(AK112=1,1,IF(AND(AL$4=VLOOKUP($B112,Settings!$AB$4:$AL$100,11,0),AL$7=VLOOKUP(Commercial!$B112,Settings!$AB$4:$AN$100,13,0)),1,0))</f>
        <v>0</v>
      </c>
      <c r="AM112" s="7">
        <f>IF(AL112=1,1,IF(AND(AM$4=VLOOKUP($B112,Settings!$AB$4:$AL$100,11,0),AM$7=VLOOKUP(Commercial!$B112,Settings!$AB$4:$AN$100,13,0)),1,0))</f>
        <v>0</v>
      </c>
      <c r="AN112" s="7">
        <f>IF(AM112=1,1,IF(AND(AN$4=VLOOKUP($B112,Settings!$AB$4:$AL$100,11,0),AN$7=VLOOKUP(Commercial!$B112,Settings!$AB$4:$AN$100,13,0)),1,0))</f>
        <v>0</v>
      </c>
      <c r="AO112" s="7">
        <f>IF(AN112=1,1,IF(AND(AO$4=VLOOKUP($B112,Settings!$AB$4:$AL$100,11,0),AO$7=VLOOKUP(Commercial!$B112,Settings!$AB$4:$AN$100,13,0)),1,0))</f>
        <v>0</v>
      </c>
      <c r="AP112" s="7">
        <f>IF(AO112=1,1,IF(AND(AP$4=VLOOKUP($B112,Settings!$AB$4:$AL$100,11,0),AP$7=VLOOKUP(Commercial!$B112,Settings!$AB$4:$AN$100,13,0)),1,0))</f>
        <v>0</v>
      </c>
      <c r="AQ112" s="7">
        <f>IF(AP112=1,1,IF(AND(AQ$4=VLOOKUP($B112,Settings!$AB$4:$AL$100,11,0),AQ$7=VLOOKUP(Commercial!$B112,Settings!$AB$4:$AN$100,13,0)),1,0))</f>
        <v>0</v>
      </c>
      <c r="AR112" s="7">
        <f>IF(AQ112=1,1,IF(AND(AR$4=VLOOKUP($B112,Settings!$AB$4:$AL$100,11,0),AR$7=VLOOKUP(Commercial!$B112,Settings!$AB$4:$AN$100,13,0)),1,0))</f>
        <v>0</v>
      </c>
      <c r="AS112" s="7">
        <f>IF(AR112=1,1,IF(AND(AS$4=VLOOKUP($B112,Settings!$AB$4:$AL$100,11,0),AS$7=VLOOKUP(Commercial!$B112,Settings!$AB$4:$AN$100,13,0)),1,0))</f>
        <v>0</v>
      </c>
      <c r="AT112" s="7">
        <f>IF(AS112=1,1,IF(AND(AT$4=VLOOKUP($B112,Settings!$AB$4:$AL$100,11,0),AT$7=VLOOKUP(Commercial!$B112,Settings!$AB$4:$AN$100,13,0)),1,0))</f>
        <v>0</v>
      </c>
      <c r="AU112" s="7">
        <f>IF(AT112=1,1,IF(AND(AU$4=VLOOKUP($B112,Settings!$AB$4:$AL$100,11,0),AU$7=VLOOKUP(Commercial!$B112,Settings!$AB$4:$AN$100,13,0)),1,0))</f>
        <v>0</v>
      </c>
      <c r="AV112" s="7">
        <f>IF(AU112=1,1,IF(AND(AV$4=VLOOKUP($B112,Settings!$AB$4:$AL$100,11,0),AV$7=VLOOKUP(Commercial!$B112,Settings!$AB$4:$AN$100,13,0)),1,0))</f>
        <v>0</v>
      </c>
      <c r="AW112" s="7">
        <f>IF(AV112=1,1,IF(AND(AW$4=VLOOKUP($B112,Settings!$AB$4:$AL$100,11,0),AW$7=VLOOKUP(Commercial!$B112,Settings!$AB$4:$AN$100,13,0)),1,0))</f>
        <v>0</v>
      </c>
      <c r="AX112" s="7">
        <f>IF(AW112=1,1,IF(AND(AX$4=VLOOKUP($B112,Settings!$AB$4:$AL$100,11,0),AX$7=VLOOKUP(Commercial!$B112,Settings!$AB$4:$AN$100,13,0)),1,0))</f>
        <v>0</v>
      </c>
      <c r="AY112" s="7">
        <f>IF(AX112=1,1,IF(AND(AY$4=VLOOKUP($B112,Settings!$AB$4:$AL$100,11,0),AY$7=VLOOKUP(Commercial!$B112,Settings!$AB$4:$AN$100,13,0)),1,0))</f>
        <v>0</v>
      </c>
      <c r="AZ112" s="7">
        <f>IF(AY112=1,1,IF(AND(AZ$4=VLOOKUP($B112,Settings!$AB$4:$AL$100,11,0),AZ$7=VLOOKUP(Commercial!$B112,Settings!$AB$4:$AN$100,13,0)),1,0))</f>
        <v>0</v>
      </c>
      <c r="BA112" s="7">
        <f>IF(AZ112=1,1,IF(AND(BA$4=VLOOKUP($B112,Settings!$AB$4:$AL$100,11,0),BA$7=VLOOKUP(Commercial!$B112,Settings!$AB$4:$AN$100,13,0)),1,0))</f>
        <v>0</v>
      </c>
      <c r="BB112" s="7">
        <f>IF(BA112=1,1,IF(AND(BB$4=VLOOKUP($B112,Settings!$AB$4:$AL$100,11,0),BB$7=VLOOKUP(Commercial!$B112,Settings!$AB$4:$AN$100,13,0)),1,0))</f>
        <v>0</v>
      </c>
      <c r="BC112" s="7">
        <f>IF(BB112=1,1,IF(AND(BC$4=VLOOKUP($B112,Settings!$AB$4:$AL$100,11,0),BC$7=VLOOKUP(Commercial!$B112,Settings!$AB$4:$AN$100,13,0)),1,0))</f>
        <v>0</v>
      </c>
      <c r="BD112" s="7">
        <f>IF(BC112=1,1,IF(AND(BD$4=VLOOKUP($B112,Settings!$AB$4:$AL$100,11,0),BD$7=VLOOKUP(Commercial!$B112,Settings!$AB$4:$AN$100,13,0)),1,0))</f>
        <v>0</v>
      </c>
      <c r="BE112" s="7">
        <f>IF(BD112=1,1,IF(AND(BE$4=VLOOKUP($B112,Settings!$AB$4:$AL$100,11,0),BE$7=VLOOKUP(Commercial!$B112,Settings!$AB$4:$AN$100,13,0)),1,0))</f>
        <v>0</v>
      </c>
      <c r="BF112" s="7">
        <f>IF(BE112=1,1,IF(AND(BF$4=VLOOKUP($B112,Settings!$AB$4:$AL$100,11,0),BF$7=VLOOKUP(Commercial!$B112,Settings!$AB$4:$AN$100,13,0)),1,0))</f>
        <v>0</v>
      </c>
      <c r="BG112" s="7">
        <f>IF(BF112=1,1,IF(AND(BG$4=VLOOKUP($B112,Settings!$AB$4:$AL$100,11,0),BG$7=VLOOKUP(Commercial!$B112,Settings!$AB$4:$AN$100,13,0)),1,0))</f>
        <v>0</v>
      </c>
      <c r="BH112" s="7">
        <f>IF(BG112=1,1,IF(AND(BH$4=VLOOKUP($B112,Settings!$AB$4:$AL$100,11,0),BH$7=VLOOKUP(Commercial!$B112,Settings!$AB$4:$AN$100,13,0)),1,0))</f>
        <v>0</v>
      </c>
      <c r="BI112" s="7">
        <f>IF(BH112=1,1,IF(AND(BI$4=VLOOKUP($B112,Settings!$AB$4:$AL$100,11,0),BI$7=VLOOKUP(Commercial!$B112,Settings!$AB$4:$AN$100,13,0)),1,0))</f>
        <v>0</v>
      </c>
      <c r="BJ112" s="7">
        <f>IF(BI112=1,1,IF(AND(BJ$4=VLOOKUP($B112,Settings!$AB$4:$AL$100,11,0),BJ$7=VLOOKUP(Commercial!$B112,Settings!$AB$4:$AN$100,13,0)),1,0))</f>
        <v>0</v>
      </c>
      <c r="BK112" s="7">
        <f>IF(BJ112=1,1,IF(AND(BK$4=VLOOKUP($B112,Settings!$AB$4:$AL$100,11,0),BK$7=VLOOKUP(Commercial!$B112,Settings!$AB$4:$AN$100,13,0)),1,0))</f>
        <v>0</v>
      </c>
      <c r="BL112" s="7">
        <f>IF(BK112=1,1,IF(AND(BL$4=VLOOKUP($B112,Settings!$AB$4:$AL$100,11,0),BL$7=VLOOKUP(Commercial!$B112,Settings!$AB$4:$AN$100,13,0)),1,0))</f>
        <v>0</v>
      </c>
      <c r="BM112" s="7">
        <f>IF(BL112=1,1,IF(AND(BM$4=VLOOKUP($B112,Settings!$AB$4:$AL$100,11,0),BM$7=VLOOKUP(Commercial!$B112,Settings!$AB$4:$AN$100,13,0)),1,0))</f>
        <v>0</v>
      </c>
      <c r="BN112" s="7">
        <f>IF(BM112=1,1,IF(AND(BN$4=VLOOKUP($B112,Settings!$AB$4:$AL$100,11,0),BN$7=VLOOKUP(Commercial!$B112,Settings!$AB$4:$AN$100,13,0)),1,0))</f>
        <v>0</v>
      </c>
      <c r="BO112" s="7">
        <f>IF(BN112=1,1,IF(AND(BO$4=VLOOKUP($B112,Settings!$AB$4:$AL$100,11,0),BO$7=VLOOKUP(Commercial!$B112,Settings!$AB$4:$AN$100,13,0)),1,0))</f>
        <v>0</v>
      </c>
      <c r="BP112" s="7">
        <f>IF(BO112=1,1,IF(AND(BP$4=VLOOKUP($B112,Settings!$AB$4:$AL$100,11,0),BP$7=VLOOKUP(Commercial!$B112,Settings!$AB$4:$AN$100,13,0)),1,0))</f>
        <v>0</v>
      </c>
      <c r="BQ112" s="7">
        <f>IF(BP112=1,1,IF(AND(BQ$4=VLOOKUP($B112,Settings!$AB$4:$AL$100,11,0),BQ$7=VLOOKUP(Commercial!$B112,Settings!$AB$4:$AN$100,13,0)),1,0))</f>
        <v>0</v>
      </c>
      <c r="BR112" s="7">
        <f>IF(BQ112=1,1,IF(AND(BR$4=VLOOKUP($B112,Settings!$AB$4:$AL$100,11,0),BR$7=VLOOKUP(Commercial!$B112,Settings!$AB$4:$AN$100,13,0)),1,0))</f>
        <v>0</v>
      </c>
      <c r="BS112" s="7">
        <f>IF(BR112=1,1,IF(AND(BS$4=VLOOKUP($B112,Settings!$AB$4:$AL$100,11,0),BS$7=VLOOKUP(Commercial!$B112,Settings!$AB$4:$AN$100,13,0)),1,0))</f>
        <v>0</v>
      </c>
      <c r="BT112" s="7">
        <f>IF(BS112=1,1,IF(AND(BT$4=VLOOKUP($B112,Settings!$AB$4:$AL$100,11,0),BT$7=VLOOKUP(Commercial!$B112,Settings!$AB$4:$AN$100,13,0)),1,0))</f>
        <v>0</v>
      </c>
      <c r="BU112" s="7">
        <f>IF(BT112=1,1,IF(AND(BU$4=VLOOKUP($B112,Settings!$AB$4:$AL$100,11,0),BU$7=VLOOKUP(Commercial!$B112,Settings!$AB$4:$AN$100,13,0)),1,0))</f>
        <v>0</v>
      </c>
      <c r="BV112" s="7">
        <f>IF(BU112=1,1,IF(AND(BV$4=VLOOKUP($B112,Settings!$AB$4:$AL$100,11,0),BV$7=VLOOKUP(Commercial!$B112,Settings!$AB$4:$AN$100,13,0)),1,0))</f>
        <v>0</v>
      </c>
      <c r="BW112" s="7">
        <f>IF(BV112=1,1,IF(AND(BW$4=VLOOKUP($B112,Settings!$AB$4:$AL$100,11,0),BW$7=VLOOKUP(Commercial!$B112,Settings!$AB$4:$AN$100,13,0)),1,0))</f>
        <v>0</v>
      </c>
      <c r="BX112" s="7">
        <f>IF(BW112=1,1,IF(AND(BX$4=VLOOKUP($B112,Settings!$AB$4:$AL$100,11,0),BX$7=VLOOKUP(Commercial!$B112,Settings!$AB$4:$AN$100,13,0)),1,0))</f>
        <v>0</v>
      </c>
      <c r="BY112" s="7">
        <f>IF(BX112=1,1,IF(AND(BY$4=VLOOKUP($B112,Settings!$AB$4:$AL$100,11,0),BY$7=VLOOKUP(Commercial!$B112,Settings!$AB$4:$AN$100,13,0)),1,0))</f>
        <v>0</v>
      </c>
      <c r="BZ112" s="7">
        <f>IF(BY112=1,1,IF(AND(BZ$4=VLOOKUP($B112,Settings!$AB$4:$AL$100,11,0),BZ$7=VLOOKUP(Commercial!$B112,Settings!$AB$4:$AN$100,13,0)),1,0))</f>
        <v>0</v>
      </c>
      <c r="CA112" s="7">
        <f>IF(BZ112=1,1,IF(AND(CA$4=VLOOKUP($B112,Settings!$AB$4:$AL$100,11,0),CA$7=VLOOKUP(Commercial!$B112,Settings!$AB$4:$AN$100,13,0)),1,0))</f>
        <v>0</v>
      </c>
      <c r="CB112" s="7">
        <f>IF(CA112=1,1,IF(AND(CB$4=VLOOKUP($B112,Settings!$AB$4:$AL$100,11,0),CB$7=VLOOKUP(Commercial!$B112,Settings!$AB$4:$AN$100,13,0)),1,0))</f>
        <v>0</v>
      </c>
      <c r="CC112" s="7">
        <f>IF(CB112=1,1,IF(AND(CC$4=VLOOKUP($B112,Settings!$AB$4:$AL$100,11,0),CC$7=VLOOKUP(Commercial!$B112,Settings!$AB$4:$AN$100,13,0)),1,0))</f>
        <v>0</v>
      </c>
      <c r="CD112" s="7">
        <f>IF(CC112=1,1,IF(AND(CD$4=VLOOKUP($B112,Settings!$AB$4:$AL$100,11,0),CD$7=VLOOKUP(Commercial!$B112,Settings!$AB$4:$AN$100,13,0)),1,0))</f>
        <v>0</v>
      </c>
      <c r="CE112" s="7">
        <f>IF(CD112=1,1,IF(AND(CE$4=VLOOKUP($B112,Settings!$AB$4:$AL$100,11,0),CE$7=VLOOKUP(Commercial!$B112,Settings!$AB$4:$AN$100,13,0)),1,0))</f>
        <v>0</v>
      </c>
      <c r="CF112" s="7">
        <f>IF(CE112=1,1,IF(AND(CF$4=VLOOKUP($B112,Settings!$AB$4:$AL$100,11,0),CF$7=VLOOKUP(Commercial!$B112,Settings!$AB$4:$AN$100,13,0)),1,0))</f>
        <v>0</v>
      </c>
      <c r="CG112" s="7">
        <f>IF(CF112=1,1,IF(AND(CG$4=VLOOKUP($B112,Settings!$AB$4:$AL$100,11,0),CG$7=VLOOKUP(Commercial!$B112,Settings!$AB$4:$AN$100,13,0)),1,0))</f>
        <v>0</v>
      </c>
      <c r="CH112" s="7">
        <f>IF(CG112=1,1,IF(AND(CH$4=VLOOKUP($B112,Settings!$AB$4:$AL$100,11,0),CH$7=VLOOKUP(Commercial!$B112,Settings!$AB$4:$AN$100,13,0)),1,0))</f>
        <v>0</v>
      </c>
      <c r="CI112" s="7">
        <f>IF(CH112=1,1,IF(AND(CI$4=VLOOKUP($B112,Settings!$AB$4:$AL$100,11,0),CI$7=VLOOKUP(Commercial!$B112,Settings!$AB$4:$AN$100,13,0)),1,0))</f>
        <v>0</v>
      </c>
      <c r="CJ112" s="7">
        <f>IF(CI112=1,1,IF(AND(CJ$4=VLOOKUP($B112,Settings!$AB$4:$AL$100,11,0),CJ$7=VLOOKUP(Commercial!$B112,Settings!$AB$4:$AN$100,13,0)),1,0))</f>
        <v>0</v>
      </c>
      <c r="CK112" s="7">
        <f>IF(CJ112=1,1,IF(AND(CK$4=VLOOKUP($B112,Settings!$AB$4:$AL$100,11,0),CK$7=VLOOKUP(Commercial!$B112,Settings!$AB$4:$AN$100,13,0)),1,0))</f>
        <v>0</v>
      </c>
      <c r="CL112" s="7">
        <f>IF(CK112=1,1,IF(AND(CL$4=VLOOKUP($B112,Settings!$AB$4:$AL$100,11,0),CL$7=VLOOKUP(Commercial!$B112,Settings!$AB$4:$AN$100,13,0)),1,0))</f>
        <v>0</v>
      </c>
      <c r="CM112" s="7">
        <f>IF(CL112=1,1,IF(AND(CM$4=VLOOKUP($B112,Settings!$AB$4:$AL$100,11,0),CM$7=VLOOKUP(Commercial!$B112,Settings!$AB$4:$AN$100,13,0)),1,0))</f>
        <v>0</v>
      </c>
    </row>
    <row r="113" spans="2:91" hidden="1" x14ac:dyDescent="0.2">
      <c r="B113" s="209">
        <f>Inputs!FH24</f>
        <v>0</v>
      </c>
      <c r="AF113" s="7">
        <f>IF(AE113=1,1,IF(AND(AF$4=VLOOKUP($B113,Settings!$AB$4:$AL$100,11,0),AF$7=VLOOKUP(Commercial!$B113,Settings!$AB$4:$AN$100,13,0)),1,0))</f>
        <v>0</v>
      </c>
      <c r="AG113" s="7">
        <f>IF(AF113=1,1,IF(AND(AG$4=VLOOKUP($B113,Settings!$AB$4:$AL$100,11,0),AG$7=VLOOKUP(Commercial!$B113,Settings!$AB$4:$AN$100,13,0)),1,0))</f>
        <v>0</v>
      </c>
      <c r="AH113" s="7">
        <f>IF(AG113=1,1,IF(AND(AH$4=VLOOKUP($B113,Settings!$AB$4:$AL$100,11,0),AH$7=VLOOKUP(Commercial!$B113,Settings!$AB$4:$AN$100,13,0)),1,0))</f>
        <v>0</v>
      </c>
      <c r="AI113" s="7">
        <f>IF(AH113=1,1,IF(AND(AI$4=VLOOKUP($B113,Settings!$AB$4:$AL$100,11,0),AI$7=VLOOKUP(Commercial!$B113,Settings!$AB$4:$AN$100,13,0)),1,0))</f>
        <v>0</v>
      </c>
      <c r="AJ113" s="7">
        <f>IF(AI113=1,1,IF(AND(AJ$4=VLOOKUP($B113,Settings!$AB$4:$AL$100,11,0),AJ$7=VLOOKUP(Commercial!$B113,Settings!$AB$4:$AN$100,13,0)),1,0))</f>
        <v>0</v>
      </c>
      <c r="AK113" s="7">
        <f>IF(AJ113=1,1,IF(AND(AK$4=VLOOKUP($B113,Settings!$AB$4:$AL$100,11,0),AK$7=VLOOKUP(Commercial!$B113,Settings!$AB$4:$AN$100,13,0)),1,0))</f>
        <v>0</v>
      </c>
      <c r="AL113" s="7">
        <f>IF(AK113=1,1,IF(AND(AL$4=VLOOKUP($B113,Settings!$AB$4:$AL$100,11,0),AL$7=VLOOKUP(Commercial!$B113,Settings!$AB$4:$AN$100,13,0)),1,0))</f>
        <v>0</v>
      </c>
      <c r="AM113" s="7">
        <f>IF(AL113=1,1,IF(AND(AM$4=VLOOKUP($B113,Settings!$AB$4:$AL$100,11,0),AM$7=VLOOKUP(Commercial!$B113,Settings!$AB$4:$AN$100,13,0)),1,0))</f>
        <v>0</v>
      </c>
      <c r="AN113" s="7">
        <f>IF(AM113=1,1,IF(AND(AN$4=VLOOKUP($B113,Settings!$AB$4:$AL$100,11,0),AN$7=VLOOKUP(Commercial!$B113,Settings!$AB$4:$AN$100,13,0)),1,0))</f>
        <v>0</v>
      </c>
      <c r="AO113" s="7">
        <f>IF(AN113=1,1,IF(AND(AO$4=VLOOKUP($B113,Settings!$AB$4:$AL$100,11,0),AO$7=VLOOKUP(Commercial!$B113,Settings!$AB$4:$AN$100,13,0)),1,0))</f>
        <v>0</v>
      </c>
      <c r="AP113" s="7">
        <f>IF(AO113=1,1,IF(AND(AP$4=VLOOKUP($B113,Settings!$AB$4:$AL$100,11,0),AP$7=VLOOKUP(Commercial!$B113,Settings!$AB$4:$AN$100,13,0)),1,0))</f>
        <v>0</v>
      </c>
      <c r="AQ113" s="7">
        <f>IF(AP113=1,1,IF(AND(AQ$4=VLOOKUP($B113,Settings!$AB$4:$AL$100,11,0),AQ$7=VLOOKUP(Commercial!$B113,Settings!$AB$4:$AN$100,13,0)),1,0))</f>
        <v>0</v>
      </c>
      <c r="AR113" s="7">
        <f>IF(AQ113=1,1,IF(AND(AR$4=VLOOKUP($B113,Settings!$AB$4:$AL$100,11,0),AR$7=VLOOKUP(Commercial!$B113,Settings!$AB$4:$AN$100,13,0)),1,0))</f>
        <v>0</v>
      </c>
      <c r="AS113" s="7">
        <f>IF(AR113=1,1,IF(AND(AS$4=VLOOKUP($B113,Settings!$AB$4:$AL$100,11,0),AS$7=VLOOKUP(Commercial!$B113,Settings!$AB$4:$AN$100,13,0)),1,0))</f>
        <v>0</v>
      </c>
      <c r="AT113" s="7">
        <f>IF(AS113=1,1,IF(AND(AT$4=VLOOKUP($B113,Settings!$AB$4:$AL$100,11,0),AT$7=VLOOKUP(Commercial!$B113,Settings!$AB$4:$AN$100,13,0)),1,0))</f>
        <v>0</v>
      </c>
      <c r="AU113" s="7">
        <f>IF(AT113=1,1,IF(AND(AU$4=VLOOKUP($B113,Settings!$AB$4:$AL$100,11,0),AU$7=VLOOKUP(Commercial!$B113,Settings!$AB$4:$AN$100,13,0)),1,0))</f>
        <v>0</v>
      </c>
      <c r="AV113" s="7">
        <f>IF(AU113=1,1,IF(AND(AV$4=VLOOKUP($B113,Settings!$AB$4:$AL$100,11,0),AV$7=VLOOKUP(Commercial!$B113,Settings!$AB$4:$AN$100,13,0)),1,0))</f>
        <v>0</v>
      </c>
      <c r="AW113" s="7">
        <f>IF(AV113=1,1,IF(AND(AW$4=VLOOKUP($B113,Settings!$AB$4:$AL$100,11,0),AW$7=VLOOKUP(Commercial!$B113,Settings!$AB$4:$AN$100,13,0)),1,0))</f>
        <v>0</v>
      </c>
      <c r="AX113" s="7">
        <f>IF(AW113=1,1,IF(AND(AX$4=VLOOKUP($B113,Settings!$AB$4:$AL$100,11,0),AX$7=VLOOKUP(Commercial!$B113,Settings!$AB$4:$AN$100,13,0)),1,0))</f>
        <v>0</v>
      </c>
      <c r="AY113" s="7">
        <f>IF(AX113=1,1,IF(AND(AY$4=VLOOKUP($B113,Settings!$AB$4:$AL$100,11,0),AY$7=VLOOKUP(Commercial!$B113,Settings!$AB$4:$AN$100,13,0)),1,0))</f>
        <v>0</v>
      </c>
      <c r="AZ113" s="7">
        <f>IF(AY113=1,1,IF(AND(AZ$4=VLOOKUP($B113,Settings!$AB$4:$AL$100,11,0),AZ$7=VLOOKUP(Commercial!$B113,Settings!$AB$4:$AN$100,13,0)),1,0))</f>
        <v>0</v>
      </c>
      <c r="BA113" s="7">
        <f>IF(AZ113=1,1,IF(AND(BA$4=VLOOKUP($B113,Settings!$AB$4:$AL$100,11,0),BA$7=VLOOKUP(Commercial!$B113,Settings!$AB$4:$AN$100,13,0)),1,0))</f>
        <v>0</v>
      </c>
      <c r="BB113" s="7">
        <f>IF(BA113=1,1,IF(AND(BB$4=VLOOKUP($B113,Settings!$AB$4:$AL$100,11,0),BB$7=VLOOKUP(Commercial!$B113,Settings!$AB$4:$AN$100,13,0)),1,0))</f>
        <v>0</v>
      </c>
      <c r="BC113" s="7">
        <f>IF(BB113=1,1,IF(AND(BC$4=VLOOKUP($B113,Settings!$AB$4:$AL$100,11,0),BC$7=VLOOKUP(Commercial!$B113,Settings!$AB$4:$AN$100,13,0)),1,0))</f>
        <v>0</v>
      </c>
      <c r="BD113" s="7">
        <f>IF(BC113=1,1,IF(AND(BD$4=VLOOKUP($B113,Settings!$AB$4:$AL$100,11,0),BD$7=VLOOKUP(Commercial!$B113,Settings!$AB$4:$AN$100,13,0)),1,0))</f>
        <v>0</v>
      </c>
      <c r="BE113" s="7">
        <f>IF(BD113=1,1,IF(AND(BE$4=VLOOKUP($B113,Settings!$AB$4:$AL$100,11,0),BE$7=VLOOKUP(Commercial!$B113,Settings!$AB$4:$AN$100,13,0)),1,0))</f>
        <v>0</v>
      </c>
      <c r="BF113" s="7">
        <f>IF(BE113=1,1,IF(AND(BF$4=VLOOKUP($B113,Settings!$AB$4:$AL$100,11,0),BF$7=VLOOKUP(Commercial!$B113,Settings!$AB$4:$AN$100,13,0)),1,0))</f>
        <v>0</v>
      </c>
      <c r="BG113" s="7">
        <f>IF(BF113=1,1,IF(AND(BG$4=VLOOKUP($B113,Settings!$AB$4:$AL$100,11,0),BG$7=VLOOKUP(Commercial!$B113,Settings!$AB$4:$AN$100,13,0)),1,0))</f>
        <v>0</v>
      </c>
      <c r="BH113" s="7">
        <f>IF(BG113=1,1,IF(AND(BH$4=VLOOKUP($B113,Settings!$AB$4:$AL$100,11,0),BH$7=VLOOKUP(Commercial!$B113,Settings!$AB$4:$AN$100,13,0)),1,0))</f>
        <v>0</v>
      </c>
      <c r="BI113" s="7">
        <f>IF(BH113=1,1,IF(AND(BI$4=VLOOKUP($B113,Settings!$AB$4:$AL$100,11,0),BI$7=VLOOKUP(Commercial!$B113,Settings!$AB$4:$AN$100,13,0)),1,0))</f>
        <v>0</v>
      </c>
      <c r="BJ113" s="7">
        <f>IF(BI113=1,1,IF(AND(BJ$4=VLOOKUP($B113,Settings!$AB$4:$AL$100,11,0),BJ$7=VLOOKUP(Commercial!$B113,Settings!$AB$4:$AN$100,13,0)),1,0))</f>
        <v>0</v>
      </c>
      <c r="BK113" s="7">
        <f>IF(BJ113=1,1,IF(AND(BK$4=VLOOKUP($B113,Settings!$AB$4:$AL$100,11,0),BK$7=VLOOKUP(Commercial!$B113,Settings!$AB$4:$AN$100,13,0)),1,0))</f>
        <v>0</v>
      </c>
      <c r="BL113" s="7">
        <f>IF(BK113=1,1,IF(AND(BL$4=VLOOKUP($B113,Settings!$AB$4:$AL$100,11,0),BL$7=VLOOKUP(Commercial!$B113,Settings!$AB$4:$AN$100,13,0)),1,0))</f>
        <v>0</v>
      </c>
      <c r="BM113" s="7">
        <f>IF(BL113=1,1,IF(AND(BM$4=VLOOKUP($B113,Settings!$AB$4:$AL$100,11,0),BM$7=VLOOKUP(Commercial!$B113,Settings!$AB$4:$AN$100,13,0)),1,0))</f>
        <v>0</v>
      </c>
      <c r="BN113" s="7">
        <f>IF(BM113=1,1,IF(AND(BN$4=VLOOKUP($B113,Settings!$AB$4:$AL$100,11,0),BN$7=VLOOKUP(Commercial!$B113,Settings!$AB$4:$AN$100,13,0)),1,0))</f>
        <v>0</v>
      </c>
      <c r="BO113" s="7">
        <f>IF(BN113=1,1,IF(AND(BO$4=VLOOKUP($B113,Settings!$AB$4:$AL$100,11,0),BO$7=VLOOKUP(Commercial!$B113,Settings!$AB$4:$AN$100,13,0)),1,0))</f>
        <v>0</v>
      </c>
      <c r="BP113" s="7">
        <f>IF(BO113=1,1,IF(AND(BP$4=VLOOKUP($B113,Settings!$AB$4:$AL$100,11,0),BP$7=VLOOKUP(Commercial!$B113,Settings!$AB$4:$AN$100,13,0)),1,0))</f>
        <v>0</v>
      </c>
      <c r="BQ113" s="7">
        <f>IF(BP113=1,1,IF(AND(BQ$4=VLOOKUP($B113,Settings!$AB$4:$AL$100,11,0),BQ$7=VLOOKUP(Commercial!$B113,Settings!$AB$4:$AN$100,13,0)),1,0))</f>
        <v>0</v>
      </c>
      <c r="BR113" s="7">
        <f>IF(BQ113=1,1,IF(AND(BR$4=VLOOKUP($B113,Settings!$AB$4:$AL$100,11,0),BR$7=VLOOKUP(Commercial!$B113,Settings!$AB$4:$AN$100,13,0)),1,0))</f>
        <v>0</v>
      </c>
      <c r="BS113" s="7">
        <f>IF(BR113=1,1,IF(AND(BS$4=VLOOKUP($B113,Settings!$AB$4:$AL$100,11,0),BS$7=VLOOKUP(Commercial!$B113,Settings!$AB$4:$AN$100,13,0)),1,0))</f>
        <v>0</v>
      </c>
      <c r="BT113" s="7">
        <f>IF(BS113=1,1,IF(AND(BT$4=VLOOKUP($B113,Settings!$AB$4:$AL$100,11,0),BT$7=VLOOKUP(Commercial!$B113,Settings!$AB$4:$AN$100,13,0)),1,0))</f>
        <v>0</v>
      </c>
      <c r="BU113" s="7">
        <f>IF(BT113=1,1,IF(AND(BU$4=VLOOKUP($B113,Settings!$AB$4:$AL$100,11,0),BU$7=VLOOKUP(Commercial!$B113,Settings!$AB$4:$AN$100,13,0)),1,0))</f>
        <v>0</v>
      </c>
      <c r="BV113" s="7">
        <f>IF(BU113=1,1,IF(AND(BV$4=VLOOKUP($B113,Settings!$AB$4:$AL$100,11,0),BV$7=VLOOKUP(Commercial!$B113,Settings!$AB$4:$AN$100,13,0)),1,0))</f>
        <v>0</v>
      </c>
      <c r="BW113" s="7">
        <f>IF(BV113=1,1,IF(AND(BW$4=VLOOKUP($B113,Settings!$AB$4:$AL$100,11,0),BW$7=VLOOKUP(Commercial!$B113,Settings!$AB$4:$AN$100,13,0)),1,0))</f>
        <v>0</v>
      </c>
      <c r="BX113" s="7">
        <f>IF(BW113=1,1,IF(AND(BX$4=VLOOKUP($B113,Settings!$AB$4:$AL$100,11,0),BX$7=VLOOKUP(Commercial!$B113,Settings!$AB$4:$AN$100,13,0)),1,0))</f>
        <v>0</v>
      </c>
      <c r="BY113" s="7">
        <f>IF(BX113=1,1,IF(AND(BY$4=VLOOKUP($B113,Settings!$AB$4:$AL$100,11,0),BY$7=VLOOKUP(Commercial!$B113,Settings!$AB$4:$AN$100,13,0)),1,0))</f>
        <v>0</v>
      </c>
      <c r="BZ113" s="7">
        <f>IF(BY113=1,1,IF(AND(BZ$4=VLOOKUP($B113,Settings!$AB$4:$AL$100,11,0),BZ$7=VLOOKUP(Commercial!$B113,Settings!$AB$4:$AN$100,13,0)),1,0))</f>
        <v>0</v>
      </c>
      <c r="CA113" s="7">
        <f>IF(BZ113=1,1,IF(AND(CA$4=VLOOKUP($B113,Settings!$AB$4:$AL$100,11,0),CA$7=VLOOKUP(Commercial!$B113,Settings!$AB$4:$AN$100,13,0)),1,0))</f>
        <v>0</v>
      </c>
      <c r="CB113" s="7">
        <f>IF(CA113=1,1,IF(AND(CB$4=VLOOKUP($B113,Settings!$AB$4:$AL$100,11,0),CB$7=VLOOKUP(Commercial!$B113,Settings!$AB$4:$AN$100,13,0)),1,0))</f>
        <v>0</v>
      </c>
      <c r="CC113" s="7">
        <f>IF(CB113=1,1,IF(AND(CC$4=VLOOKUP($B113,Settings!$AB$4:$AL$100,11,0),CC$7=VLOOKUP(Commercial!$B113,Settings!$AB$4:$AN$100,13,0)),1,0))</f>
        <v>0</v>
      </c>
      <c r="CD113" s="7">
        <f>IF(CC113=1,1,IF(AND(CD$4=VLOOKUP($B113,Settings!$AB$4:$AL$100,11,0),CD$7=VLOOKUP(Commercial!$B113,Settings!$AB$4:$AN$100,13,0)),1,0))</f>
        <v>0</v>
      </c>
      <c r="CE113" s="7">
        <f>IF(CD113=1,1,IF(AND(CE$4=VLOOKUP($B113,Settings!$AB$4:$AL$100,11,0),CE$7=VLOOKUP(Commercial!$B113,Settings!$AB$4:$AN$100,13,0)),1,0))</f>
        <v>0</v>
      </c>
      <c r="CF113" s="7">
        <f>IF(CE113=1,1,IF(AND(CF$4=VLOOKUP($B113,Settings!$AB$4:$AL$100,11,0),CF$7=VLOOKUP(Commercial!$B113,Settings!$AB$4:$AN$100,13,0)),1,0))</f>
        <v>0</v>
      </c>
      <c r="CG113" s="7">
        <f>IF(CF113=1,1,IF(AND(CG$4=VLOOKUP($B113,Settings!$AB$4:$AL$100,11,0),CG$7=VLOOKUP(Commercial!$B113,Settings!$AB$4:$AN$100,13,0)),1,0))</f>
        <v>0</v>
      </c>
      <c r="CH113" s="7">
        <f>IF(CG113=1,1,IF(AND(CH$4=VLOOKUP($B113,Settings!$AB$4:$AL$100,11,0),CH$7=VLOOKUP(Commercial!$B113,Settings!$AB$4:$AN$100,13,0)),1,0))</f>
        <v>0</v>
      </c>
      <c r="CI113" s="7">
        <f>IF(CH113=1,1,IF(AND(CI$4=VLOOKUP($B113,Settings!$AB$4:$AL$100,11,0),CI$7=VLOOKUP(Commercial!$B113,Settings!$AB$4:$AN$100,13,0)),1,0))</f>
        <v>0</v>
      </c>
      <c r="CJ113" s="7">
        <f>IF(CI113=1,1,IF(AND(CJ$4=VLOOKUP($B113,Settings!$AB$4:$AL$100,11,0),CJ$7=VLOOKUP(Commercial!$B113,Settings!$AB$4:$AN$100,13,0)),1,0))</f>
        <v>0</v>
      </c>
      <c r="CK113" s="7">
        <f>IF(CJ113=1,1,IF(AND(CK$4=VLOOKUP($B113,Settings!$AB$4:$AL$100,11,0),CK$7=VLOOKUP(Commercial!$B113,Settings!$AB$4:$AN$100,13,0)),1,0))</f>
        <v>0</v>
      </c>
      <c r="CL113" s="7">
        <f>IF(CK113=1,1,IF(AND(CL$4=VLOOKUP($B113,Settings!$AB$4:$AL$100,11,0),CL$7=VLOOKUP(Commercial!$B113,Settings!$AB$4:$AN$100,13,0)),1,0))</f>
        <v>0</v>
      </c>
      <c r="CM113" s="7">
        <f>IF(CL113=1,1,IF(AND(CM$4=VLOOKUP($B113,Settings!$AB$4:$AL$100,11,0),CM$7=VLOOKUP(Commercial!$B113,Settings!$AB$4:$AN$100,13,0)),1,0))</f>
        <v>0</v>
      </c>
    </row>
    <row r="114" spans="2:91" hidden="1" x14ac:dyDescent="0.2">
      <c r="B114" s="209">
        <f>Inputs!FH25</f>
        <v>0</v>
      </c>
      <c r="AF114" s="7">
        <f>IF(AE114=1,1,IF(AND(AF$4=VLOOKUP($B114,Settings!$AB$4:$AL$100,11,0),AF$7=VLOOKUP(Commercial!$B114,Settings!$AB$4:$AN$100,13,0)),1,0))</f>
        <v>0</v>
      </c>
      <c r="AG114" s="7">
        <f>IF(AF114=1,1,IF(AND(AG$4=VLOOKUP($B114,Settings!$AB$4:$AL$100,11,0),AG$7=VLOOKUP(Commercial!$B114,Settings!$AB$4:$AN$100,13,0)),1,0))</f>
        <v>0</v>
      </c>
      <c r="AH114" s="7">
        <f>IF(AG114=1,1,IF(AND(AH$4=VLOOKUP($B114,Settings!$AB$4:$AL$100,11,0),AH$7=VLOOKUP(Commercial!$B114,Settings!$AB$4:$AN$100,13,0)),1,0))</f>
        <v>0</v>
      </c>
      <c r="AI114" s="7">
        <f>IF(AH114=1,1,IF(AND(AI$4=VLOOKUP($B114,Settings!$AB$4:$AL$100,11,0),AI$7=VLOOKUP(Commercial!$B114,Settings!$AB$4:$AN$100,13,0)),1,0))</f>
        <v>0</v>
      </c>
      <c r="AJ114" s="7">
        <f>IF(AI114=1,1,IF(AND(AJ$4=VLOOKUP($B114,Settings!$AB$4:$AL$100,11,0),AJ$7=VLOOKUP(Commercial!$B114,Settings!$AB$4:$AN$100,13,0)),1,0))</f>
        <v>0</v>
      </c>
      <c r="AK114" s="7">
        <f>IF(AJ114=1,1,IF(AND(AK$4=VLOOKUP($B114,Settings!$AB$4:$AL$100,11,0),AK$7=VLOOKUP(Commercial!$B114,Settings!$AB$4:$AN$100,13,0)),1,0))</f>
        <v>0</v>
      </c>
      <c r="AL114" s="7">
        <f>IF(AK114=1,1,IF(AND(AL$4=VLOOKUP($B114,Settings!$AB$4:$AL$100,11,0),AL$7=VLOOKUP(Commercial!$B114,Settings!$AB$4:$AN$100,13,0)),1,0))</f>
        <v>0</v>
      </c>
      <c r="AM114" s="7">
        <f>IF(AL114=1,1,IF(AND(AM$4=VLOOKUP($B114,Settings!$AB$4:$AL$100,11,0),AM$7=VLOOKUP(Commercial!$B114,Settings!$AB$4:$AN$100,13,0)),1,0))</f>
        <v>0</v>
      </c>
      <c r="AN114" s="7">
        <f>IF(AM114=1,1,IF(AND(AN$4=VLOOKUP($B114,Settings!$AB$4:$AL$100,11,0),AN$7=VLOOKUP(Commercial!$B114,Settings!$AB$4:$AN$100,13,0)),1,0))</f>
        <v>0</v>
      </c>
      <c r="AO114" s="7">
        <f>IF(AN114=1,1,IF(AND(AO$4=VLOOKUP($B114,Settings!$AB$4:$AL$100,11,0),AO$7=VLOOKUP(Commercial!$B114,Settings!$AB$4:$AN$100,13,0)),1,0))</f>
        <v>0</v>
      </c>
      <c r="AP114" s="7">
        <f>IF(AO114=1,1,IF(AND(AP$4=VLOOKUP($B114,Settings!$AB$4:$AL$100,11,0),AP$7=VLOOKUP(Commercial!$B114,Settings!$AB$4:$AN$100,13,0)),1,0))</f>
        <v>0</v>
      </c>
      <c r="AQ114" s="7">
        <f>IF(AP114=1,1,IF(AND(AQ$4=VLOOKUP($B114,Settings!$AB$4:$AL$100,11,0),AQ$7=VLOOKUP(Commercial!$B114,Settings!$AB$4:$AN$100,13,0)),1,0))</f>
        <v>0</v>
      </c>
      <c r="AR114" s="7">
        <f>IF(AQ114=1,1,IF(AND(AR$4=VLOOKUP($B114,Settings!$AB$4:$AL$100,11,0),AR$7=VLOOKUP(Commercial!$B114,Settings!$AB$4:$AN$100,13,0)),1,0))</f>
        <v>0</v>
      </c>
      <c r="AS114" s="7">
        <f>IF(AR114=1,1,IF(AND(AS$4=VLOOKUP($B114,Settings!$AB$4:$AL$100,11,0),AS$7=VLOOKUP(Commercial!$B114,Settings!$AB$4:$AN$100,13,0)),1,0))</f>
        <v>0</v>
      </c>
      <c r="AT114" s="7">
        <f>IF(AS114=1,1,IF(AND(AT$4=VLOOKUP($B114,Settings!$AB$4:$AL$100,11,0),AT$7=VLOOKUP(Commercial!$B114,Settings!$AB$4:$AN$100,13,0)),1,0))</f>
        <v>0</v>
      </c>
      <c r="AU114" s="7">
        <f>IF(AT114=1,1,IF(AND(AU$4=VLOOKUP($B114,Settings!$AB$4:$AL$100,11,0),AU$7=VLOOKUP(Commercial!$B114,Settings!$AB$4:$AN$100,13,0)),1,0))</f>
        <v>0</v>
      </c>
      <c r="AV114" s="7">
        <f>IF(AU114=1,1,IF(AND(AV$4=VLOOKUP($B114,Settings!$AB$4:$AL$100,11,0),AV$7=VLOOKUP(Commercial!$B114,Settings!$AB$4:$AN$100,13,0)),1,0))</f>
        <v>0</v>
      </c>
      <c r="AW114" s="7">
        <f>IF(AV114=1,1,IF(AND(AW$4=VLOOKUP($B114,Settings!$AB$4:$AL$100,11,0),AW$7=VLOOKUP(Commercial!$B114,Settings!$AB$4:$AN$100,13,0)),1,0))</f>
        <v>0</v>
      </c>
      <c r="AX114" s="7">
        <f>IF(AW114=1,1,IF(AND(AX$4=VLOOKUP($B114,Settings!$AB$4:$AL$100,11,0),AX$7=VLOOKUP(Commercial!$B114,Settings!$AB$4:$AN$100,13,0)),1,0))</f>
        <v>0</v>
      </c>
      <c r="AY114" s="7">
        <f>IF(AX114=1,1,IF(AND(AY$4=VLOOKUP($B114,Settings!$AB$4:$AL$100,11,0),AY$7=VLOOKUP(Commercial!$B114,Settings!$AB$4:$AN$100,13,0)),1,0))</f>
        <v>0</v>
      </c>
      <c r="AZ114" s="7">
        <f>IF(AY114=1,1,IF(AND(AZ$4=VLOOKUP($B114,Settings!$AB$4:$AL$100,11,0),AZ$7=VLOOKUP(Commercial!$B114,Settings!$AB$4:$AN$100,13,0)),1,0))</f>
        <v>0</v>
      </c>
      <c r="BA114" s="7">
        <f>IF(AZ114=1,1,IF(AND(BA$4=VLOOKUP($B114,Settings!$AB$4:$AL$100,11,0),BA$7=VLOOKUP(Commercial!$B114,Settings!$AB$4:$AN$100,13,0)),1,0))</f>
        <v>0</v>
      </c>
      <c r="BB114" s="7">
        <f>IF(BA114=1,1,IF(AND(BB$4=VLOOKUP($B114,Settings!$AB$4:$AL$100,11,0),BB$7=VLOOKUP(Commercial!$B114,Settings!$AB$4:$AN$100,13,0)),1,0))</f>
        <v>0</v>
      </c>
      <c r="BC114" s="7">
        <f>IF(BB114=1,1,IF(AND(BC$4=VLOOKUP($B114,Settings!$AB$4:$AL$100,11,0),BC$7=VLOOKUP(Commercial!$B114,Settings!$AB$4:$AN$100,13,0)),1,0))</f>
        <v>0</v>
      </c>
      <c r="BD114" s="7">
        <f>IF(BC114=1,1,IF(AND(BD$4=VLOOKUP($B114,Settings!$AB$4:$AL$100,11,0),BD$7=VLOOKUP(Commercial!$B114,Settings!$AB$4:$AN$100,13,0)),1,0))</f>
        <v>0</v>
      </c>
      <c r="BE114" s="7">
        <f>IF(BD114=1,1,IF(AND(BE$4=VLOOKUP($B114,Settings!$AB$4:$AL$100,11,0),BE$7=VLOOKUP(Commercial!$B114,Settings!$AB$4:$AN$100,13,0)),1,0))</f>
        <v>0</v>
      </c>
      <c r="BF114" s="7">
        <f>IF(BE114=1,1,IF(AND(BF$4=VLOOKUP($B114,Settings!$AB$4:$AL$100,11,0),BF$7=VLOOKUP(Commercial!$B114,Settings!$AB$4:$AN$100,13,0)),1,0))</f>
        <v>0</v>
      </c>
      <c r="BG114" s="7">
        <f>IF(BF114=1,1,IF(AND(BG$4=VLOOKUP($B114,Settings!$AB$4:$AL$100,11,0),BG$7=VLOOKUP(Commercial!$B114,Settings!$AB$4:$AN$100,13,0)),1,0))</f>
        <v>0</v>
      </c>
      <c r="BH114" s="7">
        <f>IF(BG114=1,1,IF(AND(BH$4=VLOOKUP($B114,Settings!$AB$4:$AL$100,11,0),BH$7=VLOOKUP(Commercial!$B114,Settings!$AB$4:$AN$100,13,0)),1,0))</f>
        <v>0</v>
      </c>
      <c r="BI114" s="7">
        <f>IF(BH114=1,1,IF(AND(BI$4=VLOOKUP($B114,Settings!$AB$4:$AL$100,11,0),BI$7=VLOOKUP(Commercial!$B114,Settings!$AB$4:$AN$100,13,0)),1,0))</f>
        <v>0</v>
      </c>
      <c r="BJ114" s="7">
        <f>IF(BI114=1,1,IF(AND(BJ$4=VLOOKUP($B114,Settings!$AB$4:$AL$100,11,0),BJ$7=VLOOKUP(Commercial!$B114,Settings!$AB$4:$AN$100,13,0)),1,0))</f>
        <v>0</v>
      </c>
      <c r="BK114" s="7">
        <f>IF(BJ114=1,1,IF(AND(BK$4=VLOOKUP($B114,Settings!$AB$4:$AL$100,11,0),BK$7=VLOOKUP(Commercial!$B114,Settings!$AB$4:$AN$100,13,0)),1,0))</f>
        <v>0</v>
      </c>
      <c r="BL114" s="7">
        <f>IF(BK114=1,1,IF(AND(BL$4=VLOOKUP($B114,Settings!$AB$4:$AL$100,11,0),BL$7=VLOOKUP(Commercial!$B114,Settings!$AB$4:$AN$100,13,0)),1,0))</f>
        <v>0</v>
      </c>
      <c r="BM114" s="7">
        <f>IF(BL114=1,1,IF(AND(BM$4=VLOOKUP($B114,Settings!$AB$4:$AL$100,11,0),BM$7=VLOOKUP(Commercial!$B114,Settings!$AB$4:$AN$100,13,0)),1,0))</f>
        <v>0</v>
      </c>
      <c r="BN114" s="7">
        <f>IF(BM114=1,1,IF(AND(BN$4=VLOOKUP($B114,Settings!$AB$4:$AL$100,11,0),BN$7=VLOOKUP(Commercial!$B114,Settings!$AB$4:$AN$100,13,0)),1,0))</f>
        <v>0</v>
      </c>
      <c r="BO114" s="7">
        <f>IF(BN114=1,1,IF(AND(BO$4=VLOOKUP($B114,Settings!$AB$4:$AL$100,11,0),BO$7=VLOOKUP(Commercial!$B114,Settings!$AB$4:$AN$100,13,0)),1,0))</f>
        <v>0</v>
      </c>
      <c r="BP114" s="7">
        <f>IF(BO114=1,1,IF(AND(BP$4=VLOOKUP($B114,Settings!$AB$4:$AL$100,11,0),BP$7=VLOOKUP(Commercial!$B114,Settings!$AB$4:$AN$100,13,0)),1,0))</f>
        <v>0</v>
      </c>
      <c r="BQ114" s="7">
        <f>IF(BP114=1,1,IF(AND(BQ$4=VLOOKUP($B114,Settings!$AB$4:$AL$100,11,0),BQ$7=VLOOKUP(Commercial!$B114,Settings!$AB$4:$AN$100,13,0)),1,0))</f>
        <v>0</v>
      </c>
      <c r="BR114" s="7">
        <f>IF(BQ114=1,1,IF(AND(BR$4=VLOOKUP($B114,Settings!$AB$4:$AL$100,11,0),BR$7=VLOOKUP(Commercial!$B114,Settings!$AB$4:$AN$100,13,0)),1,0))</f>
        <v>0</v>
      </c>
      <c r="BS114" s="7">
        <f>IF(BR114=1,1,IF(AND(BS$4=VLOOKUP($B114,Settings!$AB$4:$AL$100,11,0),BS$7=VLOOKUP(Commercial!$B114,Settings!$AB$4:$AN$100,13,0)),1,0))</f>
        <v>0</v>
      </c>
      <c r="BT114" s="7">
        <f>IF(BS114=1,1,IF(AND(BT$4=VLOOKUP($B114,Settings!$AB$4:$AL$100,11,0),BT$7=VLOOKUP(Commercial!$B114,Settings!$AB$4:$AN$100,13,0)),1,0))</f>
        <v>0</v>
      </c>
      <c r="BU114" s="7">
        <f>IF(BT114=1,1,IF(AND(BU$4=VLOOKUP($B114,Settings!$AB$4:$AL$100,11,0),BU$7=VLOOKUP(Commercial!$B114,Settings!$AB$4:$AN$100,13,0)),1,0))</f>
        <v>0</v>
      </c>
      <c r="BV114" s="7">
        <f>IF(BU114=1,1,IF(AND(BV$4=VLOOKUP($B114,Settings!$AB$4:$AL$100,11,0),BV$7=VLOOKUP(Commercial!$B114,Settings!$AB$4:$AN$100,13,0)),1,0))</f>
        <v>0</v>
      </c>
      <c r="BW114" s="7">
        <f>IF(BV114=1,1,IF(AND(BW$4=VLOOKUP($B114,Settings!$AB$4:$AL$100,11,0),BW$7=VLOOKUP(Commercial!$B114,Settings!$AB$4:$AN$100,13,0)),1,0))</f>
        <v>0</v>
      </c>
      <c r="BX114" s="7">
        <f>IF(BW114=1,1,IF(AND(BX$4=VLOOKUP($B114,Settings!$AB$4:$AL$100,11,0),BX$7=VLOOKUP(Commercial!$B114,Settings!$AB$4:$AN$100,13,0)),1,0))</f>
        <v>0</v>
      </c>
      <c r="BY114" s="7">
        <f>IF(BX114=1,1,IF(AND(BY$4=VLOOKUP($B114,Settings!$AB$4:$AL$100,11,0),BY$7=VLOOKUP(Commercial!$B114,Settings!$AB$4:$AN$100,13,0)),1,0))</f>
        <v>0</v>
      </c>
      <c r="BZ114" s="7">
        <f>IF(BY114=1,1,IF(AND(BZ$4=VLOOKUP($B114,Settings!$AB$4:$AL$100,11,0),BZ$7=VLOOKUP(Commercial!$B114,Settings!$AB$4:$AN$100,13,0)),1,0))</f>
        <v>0</v>
      </c>
      <c r="CA114" s="7">
        <f>IF(BZ114=1,1,IF(AND(CA$4=VLOOKUP($B114,Settings!$AB$4:$AL$100,11,0),CA$7=VLOOKUP(Commercial!$B114,Settings!$AB$4:$AN$100,13,0)),1,0))</f>
        <v>0</v>
      </c>
      <c r="CB114" s="7">
        <f>IF(CA114=1,1,IF(AND(CB$4=VLOOKUP($B114,Settings!$AB$4:$AL$100,11,0),CB$7=VLOOKUP(Commercial!$B114,Settings!$AB$4:$AN$100,13,0)),1,0))</f>
        <v>0</v>
      </c>
      <c r="CC114" s="7">
        <f>IF(CB114=1,1,IF(AND(CC$4=VLOOKUP($B114,Settings!$AB$4:$AL$100,11,0),CC$7=VLOOKUP(Commercial!$B114,Settings!$AB$4:$AN$100,13,0)),1,0))</f>
        <v>0</v>
      </c>
      <c r="CD114" s="7">
        <f>IF(CC114=1,1,IF(AND(CD$4=VLOOKUP($B114,Settings!$AB$4:$AL$100,11,0),CD$7=VLOOKUP(Commercial!$B114,Settings!$AB$4:$AN$100,13,0)),1,0))</f>
        <v>0</v>
      </c>
      <c r="CE114" s="7">
        <f>IF(CD114=1,1,IF(AND(CE$4=VLOOKUP($B114,Settings!$AB$4:$AL$100,11,0),CE$7=VLOOKUP(Commercial!$B114,Settings!$AB$4:$AN$100,13,0)),1,0))</f>
        <v>0</v>
      </c>
      <c r="CF114" s="7">
        <f>IF(CE114=1,1,IF(AND(CF$4=VLOOKUP($B114,Settings!$AB$4:$AL$100,11,0),CF$7=VLOOKUP(Commercial!$B114,Settings!$AB$4:$AN$100,13,0)),1,0))</f>
        <v>0</v>
      </c>
      <c r="CG114" s="7">
        <f>IF(CF114=1,1,IF(AND(CG$4=VLOOKUP($B114,Settings!$AB$4:$AL$100,11,0),CG$7=VLOOKUP(Commercial!$B114,Settings!$AB$4:$AN$100,13,0)),1,0))</f>
        <v>0</v>
      </c>
      <c r="CH114" s="7">
        <f>IF(CG114=1,1,IF(AND(CH$4=VLOOKUP($B114,Settings!$AB$4:$AL$100,11,0),CH$7=VLOOKUP(Commercial!$B114,Settings!$AB$4:$AN$100,13,0)),1,0))</f>
        <v>0</v>
      </c>
      <c r="CI114" s="7">
        <f>IF(CH114=1,1,IF(AND(CI$4=VLOOKUP($B114,Settings!$AB$4:$AL$100,11,0),CI$7=VLOOKUP(Commercial!$B114,Settings!$AB$4:$AN$100,13,0)),1,0))</f>
        <v>0</v>
      </c>
      <c r="CJ114" s="7">
        <f>IF(CI114=1,1,IF(AND(CJ$4=VLOOKUP($B114,Settings!$AB$4:$AL$100,11,0),CJ$7=VLOOKUP(Commercial!$B114,Settings!$AB$4:$AN$100,13,0)),1,0))</f>
        <v>0</v>
      </c>
      <c r="CK114" s="7">
        <f>IF(CJ114=1,1,IF(AND(CK$4=VLOOKUP($B114,Settings!$AB$4:$AL$100,11,0),CK$7=VLOOKUP(Commercial!$B114,Settings!$AB$4:$AN$100,13,0)),1,0))</f>
        <v>0</v>
      </c>
      <c r="CL114" s="7">
        <f>IF(CK114=1,1,IF(AND(CL$4=VLOOKUP($B114,Settings!$AB$4:$AL$100,11,0),CL$7=VLOOKUP(Commercial!$B114,Settings!$AB$4:$AN$100,13,0)),1,0))</f>
        <v>0</v>
      </c>
      <c r="CM114" s="7">
        <f>IF(CL114=1,1,IF(AND(CM$4=VLOOKUP($B114,Settings!$AB$4:$AL$100,11,0),CM$7=VLOOKUP(Commercial!$B114,Settings!$AB$4:$AN$100,13,0)),1,0))</f>
        <v>0</v>
      </c>
    </row>
    <row r="115" spans="2:91" hidden="1" x14ac:dyDescent="0.2">
      <c r="B115" s="209">
        <f>Inputs!FH26</f>
        <v>0</v>
      </c>
      <c r="AF115" s="7">
        <f>IF(AE115=1,1,IF(AND(AF$4=VLOOKUP($B115,Settings!$AB$4:$AL$100,11,0),AF$7=VLOOKUP(Commercial!$B115,Settings!$AB$4:$AN$100,13,0)),1,0))</f>
        <v>0</v>
      </c>
      <c r="AG115" s="7">
        <f>IF(AF115=1,1,IF(AND(AG$4=VLOOKUP($B115,Settings!$AB$4:$AL$100,11,0),AG$7=VLOOKUP(Commercial!$B115,Settings!$AB$4:$AN$100,13,0)),1,0))</f>
        <v>0</v>
      </c>
      <c r="AH115" s="7">
        <f>IF(AG115=1,1,IF(AND(AH$4=VLOOKUP($B115,Settings!$AB$4:$AL$100,11,0),AH$7=VLOOKUP(Commercial!$B115,Settings!$AB$4:$AN$100,13,0)),1,0))</f>
        <v>0</v>
      </c>
      <c r="AI115" s="7">
        <f>IF(AH115=1,1,IF(AND(AI$4=VLOOKUP($B115,Settings!$AB$4:$AL$100,11,0),AI$7=VLOOKUP(Commercial!$B115,Settings!$AB$4:$AN$100,13,0)),1,0))</f>
        <v>0</v>
      </c>
      <c r="AJ115" s="7">
        <f>IF(AI115=1,1,IF(AND(AJ$4=VLOOKUP($B115,Settings!$AB$4:$AL$100,11,0),AJ$7=VLOOKUP(Commercial!$B115,Settings!$AB$4:$AN$100,13,0)),1,0))</f>
        <v>0</v>
      </c>
      <c r="AK115" s="7">
        <f>IF(AJ115=1,1,IF(AND(AK$4=VLOOKUP($B115,Settings!$AB$4:$AL$100,11,0),AK$7=VLOOKUP(Commercial!$B115,Settings!$AB$4:$AN$100,13,0)),1,0))</f>
        <v>0</v>
      </c>
      <c r="AL115" s="7">
        <f>IF(AK115=1,1,IF(AND(AL$4=VLOOKUP($B115,Settings!$AB$4:$AL$100,11,0),AL$7=VLOOKUP(Commercial!$B115,Settings!$AB$4:$AN$100,13,0)),1,0))</f>
        <v>0</v>
      </c>
      <c r="AM115" s="7">
        <f>IF(AL115=1,1,IF(AND(AM$4=VLOOKUP($B115,Settings!$AB$4:$AL$100,11,0),AM$7=VLOOKUP(Commercial!$B115,Settings!$AB$4:$AN$100,13,0)),1,0))</f>
        <v>0</v>
      </c>
      <c r="AN115" s="7">
        <f>IF(AM115=1,1,IF(AND(AN$4=VLOOKUP($B115,Settings!$AB$4:$AL$100,11,0),AN$7=VLOOKUP(Commercial!$B115,Settings!$AB$4:$AN$100,13,0)),1,0))</f>
        <v>0</v>
      </c>
      <c r="AO115" s="7">
        <f>IF(AN115=1,1,IF(AND(AO$4=VLOOKUP($B115,Settings!$AB$4:$AL$100,11,0),AO$7=VLOOKUP(Commercial!$B115,Settings!$AB$4:$AN$100,13,0)),1,0))</f>
        <v>0</v>
      </c>
      <c r="AP115" s="7">
        <f>IF(AO115=1,1,IF(AND(AP$4=VLOOKUP($B115,Settings!$AB$4:$AL$100,11,0),AP$7=VLOOKUP(Commercial!$B115,Settings!$AB$4:$AN$100,13,0)),1,0))</f>
        <v>0</v>
      </c>
      <c r="AQ115" s="7">
        <f>IF(AP115=1,1,IF(AND(AQ$4=VLOOKUP($B115,Settings!$AB$4:$AL$100,11,0),AQ$7=VLOOKUP(Commercial!$B115,Settings!$AB$4:$AN$100,13,0)),1,0))</f>
        <v>0</v>
      </c>
      <c r="AR115" s="7">
        <f>IF(AQ115=1,1,IF(AND(AR$4=VLOOKUP($B115,Settings!$AB$4:$AL$100,11,0),AR$7=VLOOKUP(Commercial!$B115,Settings!$AB$4:$AN$100,13,0)),1,0))</f>
        <v>0</v>
      </c>
      <c r="AS115" s="7">
        <f>IF(AR115=1,1,IF(AND(AS$4=VLOOKUP($B115,Settings!$AB$4:$AL$100,11,0),AS$7=VLOOKUP(Commercial!$B115,Settings!$AB$4:$AN$100,13,0)),1,0))</f>
        <v>0</v>
      </c>
      <c r="AT115" s="7">
        <f>IF(AS115=1,1,IF(AND(AT$4=VLOOKUP($B115,Settings!$AB$4:$AL$100,11,0),AT$7=VLOOKUP(Commercial!$B115,Settings!$AB$4:$AN$100,13,0)),1,0))</f>
        <v>0</v>
      </c>
      <c r="AU115" s="7">
        <f>IF(AT115=1,1,IF(AND(AU$4=VLOOKUP($B115,Settings!$AB$4:$AL$100,11,0),AU$7=VLOOKUP(Commercial!$B115,Settings!$AB$4:$AN$100,13,0)),1,0))</f>
        <v>0</v>
      </c>
      <c r="AV115" s="7">
        <f>IF(AU115=1,1,IF(AND(AV$4=VLOOKUP($B115,Settings!$AB$4:$AL$100,11,0),AV$7=VLOOKUP(Commercial!$B115,Settings!$AB$4:$AN$100,13,0)),1,0))</f>
        <v>0</v>
      </c>
      <c r="AW115" s="7">
        <f>IF(AV115=1,1,IF(AND(AW$4=VLOOKUP($B115,Settings!$AB$4:$AL$100,11,0),AW$7=VLOOKUP(Commercial!$B115,Settings!$AB$4:$AN$100,13,0)),1,0))</f>
        <v>0</v>
      </c>
      <c r="AX115" s="7">
        <f>IF(AW115=1,1,IF(AND(AX$4=VLOOKUP($B115,Settings!$AB$4:$AL$100,11,0),AX$7=VLOOKUP(Commercial!$B115,Settings!$AB$4:$AN$100,13,0)),1,0))</f>
        <v>0</v>
      </c>
      <c r="AY115" s="7">
        <f>IF(AX115=1,1,IF(AND(AY$4=VLOOKUP($B115,Settings!$AB$4:$AL$100,11,0),AY$7=VLOOKUP(Commercial!$B115,Settings!$AB$4:$AN$100,13,0)),1,0))</f>
        <v>0</v>
      </c>
      <c r="AZ115" s="7">
        <f>IF(AY115=1,1,IF(AND(AZ$4=VLOOKUP($B115,Settings!$AB$4:$AL$100,11,0),AZ$7=VLOOKUP(Commercial!$B115,Settings!$AB$4:$AN$100,13,0)),1,0))</f>
        <v>0</v>
      </c>
      <c r="BA115" s="7">
        <f>IF(AZ115=1,1,IF(AND(BA$4=VLOOKUP($B115,Settings!$AB$4:$AL$100,11,0),BA$7=VLOOKUP(Commercial!$B115,Settings!$AB$4:$AN$100,13,0)),1,0))</f>
        <v>0</v>
      </c>
      <c r="BB115" s="7">
        <f>IF(BA115=1,1,IF(AND(BB$4=VLOOKUP($B115,Settings!$AB$4:$AL$100,11,0),BB$7=VLOOKUP(Commercial!$B115,Settings!$AB$4:$AN$100,13,0)),1,0))</f>
        <v>0</v>
      </c>
      <c r="BC115" s="7">
        <f>IF(BB115=1,1,IF(AND(BC$4=VLOOKUP($B115,Settings!$AB$4:$AL$100,11,0),BC$7=VLOOKUP(Commercial!$B115,Settings!$AB$4:$AN$100,13,0)),1,0))</f>
        <v>0</v>
      </c>
      <c r="BD115" s="7">
        <f>IF(BC115=1,1,IF(AND(BD$4=VLOOKUP($B115,Settings!$AB$4:$AL$100,11,0),BD$7=VLOOKUP(Commercial!$B115,Settings!$AB$4:$AN$100,13,0)),1,0))</f>
        <v>0</v>
      </c>
      <c r="BE115" s="7">
        <f>IF(BD115=1,1,IF(AND(BE$4=VLOOKUP($B115,Settings!$AB$4:$AL$100,11,0),BE$7=VLOOKUP(Commercial!$B115,Settings!$AB$4:$AN$100,13,0)),1,0))</f>
        <v>0</v>
      </c>
      <c r="BF115" s="7">
        <f>IF(BE115=1,1,IF(AND(BF$4=VLOOKUP($B115,Settings!$AB$4:$AL$100,11,0),BF$7=VLOOKUP(Commercial!$B115,Settings!$AB$4:$AN$100,13,0)),1,0))</f>
        <v>0</v>
      </c>
      <c r="BG115" s="7">
        <f>IF(BF115=1,1,IF(AND(BG$4=VLOOKUP($B115,Settings!$AB$4:$AL$100,11,0),BG$7=VLOOKUP(Commercial!$B115,Settings!$AB$4:$AN$100,13,0)),1,0))</f>
        <v>0</v>
      </c>
      <c r="BH115" s="7">
        <f>IF(BG115=1,1,IF(AND(BH$4=VLOOKUP($B115,Settings!$AB$4:$AL$100,11,0),BH$7=VLOOKUP(Commercial!$B115,Settings!$AB$4:$AN$100,13,0)),1,0))</f>
        <v>0</v>
      </c>
      <c r="BI115" s="7">
        <f>IF(BH115=1,1,IF(AND(BI$4=VLOOKUP($B115,Settings!$AB$4:$AL$100,11,0),BI$7=VLOOKUP(Commercial!$B115,Settings!$AB$4:$AN$100,13,0)),1,0))</f>
        <v>0</v>
      </c>
      <c r="BJ115" s="7">
        <f>IF(BI115=1,1,IF(AND(BJ$4=VLOOKUP($B115,Settings!$AB$4:$AL$100,11,0),BJ$7=VLOOKUP(Commercial!$B115,Settings!$AB$4:$AN$100,13,0)),1,0))</f>
        <v>0</v>
      </c>
      <c r="BK115" s="7">
        <f>IF(BJ115=1,1,IF(AND(BK$4=VLOOKUP($B115,Settings!$AB$4:$AL$100,11,0),BK$7=VLOOKUP(Commercial!$B115,Settings!$AB$4:$AN$100,13,0)),1,0))</f>
        <v>0</v>
      </c>
      <c r="BL115" s="7">
        <f>IF(BK115=1,1,IF(AND(BL$4=VLOOKUP($B115,Settings!$AB$4:$AL$100,11,0),BL$7=VLOOKUP(Commercial!$B115,Settings!$AB$4:$AN$100,13,0)),1,0))</f>
        <v>0</v>
      </c>
      <c r="BM115" s="7">
        <f>IF(BL115=1,1,IF(AND(BM$4=VLOOKUP($B115,Settings!$AB$4:$AL$100,11,0),BM$7=VLOOKUP(Commercial!$B115,Settings!$AB$4:$AN$100,13,0)),1,0))</f>
        <v>0</v>
      </c>
      <c r="BN115" s="7">
        <f>IF(BM115=1,1,IF(AND(BN$4=VLOOKUP($B115,Settings!$AB$4:$AL$100,11,0),BN$7=VLOOKUP(Commercial!$B115,Settings!$AB$4:$AN$100,13,0)),1,0))</f>
        <v>0</v>
      </c>
      <c r="BO115" s="7">
        <f>IF(BN115=1,1,IF(AND(BO$4=VLOOKUP($B115,Settings!$AB$4:$AL$100,11,0),BO$7=VLOOKUP(Commercial!$B115,Settings!$AB$4:$AN$100,13,0)),1,0))</f>
        <v>0</v>
      </c>
      <c r="BP115" s="7">
        <f>IF(BO115=1,1,IF(AND(BP$4=VLOOKUP($B115,Settings!$AB$4:$AL$100,11,0),BP$7=VLOOKUP(Commercial!$B115,Settings!$AB$4:$AN$100,13,0)),1,0))</f>
        <v>0</v>
      </c>
      <c r="BQ115" s="7">
        <f>IF(BP115=1,1,IF(AND(BQ$4=VLOOKUP($B115,Settings!$AB$4:$AL$100,11,0),BQ$7=VLOOKUP(Commercial!$B115,Settings!$AB$4:$AN$100,13,0)),1,0))</f>
        <v>0</v>
      </c>
      <c r="BR115" s="7">
        <f>IF(BQ115=1,1,IF(AND(BR$4=VLOOKUP($B115,Settings!$AB$4:$AL$100,11,0),BR$7=VLOOKUP(Commercial!$B115,Settings!$AB$4:$AN$100,13,0)),1,0))</f>
        <v>0</v>
      </c>
      <c r="BS115" s="7">
        <f>IF(BR115=1,1,IF(AND(BS$4=VLOOKUP($B115,Settings!$AB$4:$AL$100,11,0),BS$7=VLOOKUP(Commercial!$B115,Settings!$AB$4:$AN$100,13,0)),1,0))</f>
        <v>0</v>
      </c>
      <c r="BT115" s="7">
        <f>IF(BS115=1,1,IF(AND(BT$4=VLOOKUP($B115,Settings!$AB$4:$AL$100,11,0),BT$7=VLOOKUP(Commercial!$B115,Settings!$AB$4:$AN$100,13,0)),1,0))</f>
        <v>0</v>
      </c>
      <c r="BU115" s="7">
        <f>IF(BT115=1,1,IF(AND(BU$4=VLOOKUP($B115,Settings!$AB$4:$AL$100,11,0),BU$7=VLOOKUP(Commercial!$B115,Settings!$AB$4:$AN$100,13,0)),1,0))</f>
        <v>0</v>
      </c>
      <c r="BV115" s="7">
        <f>IF(BU115=1,1,IF(AND(BV$4=VLOOKUP($B115,Settings!$AB$4:$AL$100,11,0),BV$7=VLOOKUP(Commercial!$B115,Settings!$AB$4:$AN$100,13,0)),1,0))</f>
        <v>0</v>
      </c>
      <c r="BW115" s="7">
        <f>IF(BV115=1,1,IF(AND(BW$4=VLOOKUP($B115,Settings!$AB$4:$AL$100,11,0),BW$7=VLOOKUP(Commercial!$B115,Settings!$AB$4:$AN$100,13,0)),1,0))</f>
        <v>0</v>
      </c>
      <c r="BX115" s="7">
        <f>IF(BW115=1,1,IF(AND(BX$4=VLOOKUP($B115,Settings!$AB$4:$AL$100,11,0),BX$7=VLOOKUP(Commercial!$B115,Settings!$AB$4:$AN$100,13,0)),1,0))</f>
        <v>0</v>
      </c>
      <c r="BY115" s="7">
        <f>IF(BX115=1,1,IF(AND(BY$4=VLOOKUP($B115,Settings!$AB$4:$AL$100,11,0),BY$7=VLOOKUP(Commercial!$B115,Settings!$AB$4:$AN$100,13,0)),1,0))</f>
        <v>0</v>
      </c>
      <c r="BZ115" s="7">
        <f>IF(BY115=1,1,IF(AND(BZ$4=VLOOKUP($B115,Settings!$AB$4:$AL$100,11,0),BZ$7=VLOOKUP(Commercial!$B115,Settings!$AB$4:$AN$100,13,0)),1,0))</f>
        <v>0</v>
      </c>
      <c r="CA115" s="7">
        <f>IF(BZ115=1,1,IF(AND(CA$4=VLOOKUP($B115,Settings!$AB$4:$AL$100,11,0),CA$7=VLOOKUP(Commercial!$B115,Settings!$AB$4:$AN$100,13,0)),1,0))</f>
        <v>0</v>
      </c>
      <c r="CB115" s="7">
        <f>IF(CA115=1,1,IF(AND(CB$4=VLOOKUP($B115,Settings!$AB$4:$AL$100,11,0),CB$7=VLOOKUP(Commercial!$B115,Settings!$AB$4:$AN$100,13,0)),1,0))</f>
        <v>0</v>
      </c>
      <c r="CC115" s="7">
        <f>IF(CB115=1,1,IF(AND(CC$4=VLOOKUP($B115,Settings!$AB$4:$AL$100,11,0),CC$7=VLOOKUP(Commercial!$B115,Settings!$AB$4:$AN$100,13,0)),1,0))</f>
        <v>0</v>
      </c>
      <c r="CD115" s="7">
        <f>IF(CC115=1,1,IF(AND(CD$4=VLOOKUP($B115,Settings!$AB$4:$AL$100,11,0),CD$7=VLOOKUP(Commercial!$B115,Settings!$AB$4:$AN$100,13,0)),1,0))</f>
        <v>0</v>
      </c>
      <c r="CE115" s="7">
        <f>IF(CD115=1,1,IF(AND(CE$4=VLOOKUP($B115,Settings!$AB$4:$AL$100,11,0),CE$7=VLOOKUP(Commercial!$B115,Settings!$AB$4:$AN$100,13,0)),1,0))</f>
        <v>0</v>
      </c>
      <c r="CF115" s="7">
        <f>IF(CE115=1,1,IF(AND(CF$4=VLOOKUP($B115,Settings!$AB$4:$AL$100,11,0),CF$7=VLOOKUP(Commercial!$B115,Settings!$AB$4:$AN$100,13,0)),1,0))</f>
        <v>0</v>
      </c>
      <c r="CG115" s="7">
        <f>IF(CF115=1,1,IF(AND(CG$4=VLOOKUP($B115,Settings!$AB$4:$AL$100,11,0),CG$7=VLOOKUP(Commercial!$B115,Settings!$AB$4:$AN$100,13,0)),1,0))</f>
        <v>0</v>
      </c>
      <c r="CH115" s="7">
        <f>IF(CG115=1,1,IF(AND(CH$4=VLOOKUP($B115,Settings!$AB$4:$AL$100,11,0),CH$7=VLOOKUP(Commercial!$B115,Settings!$AB$4:$AN$100,13,0)),1,0))</f>
        <v>0</v>
      </c>
      <c r="CI115" s="7">
        <f>IF(CH115=1,1,IF(AND(CI$4=VLOOKUP($B115,Settings!$AB$4:$AL$100,11,0),CI$7=VLOOKUP(Commercial!$B115,Settings!$AB$4:$AN$100,13,0)),1,0))</f>
        <v>0</v>
      </c>
      <c r="CJ115" s="7">
        <f>IF(CI115=1,1,IF(AND(CJ$4=VLOOKUP($B115,Settings!$AB$4:$AL$100,11,0),CJ$7=VLOOKUP(Commercial!$B115,Settings!$AB$4:$AN$100,13,0)),1,0))</f>
        <v>0</v>
      </c>
      <c r="CK115" s="7">
        <f>IF(CJ115=1,1,IF(AND(CK$4=VLOOKUP($B115,Settings!$AB$4:$AL$100,11,0),CK$7=VLOOKUP(Commercial!$B115,Settings!$AB$4:$AN$100,13,0)),1,0))</f>
        <v>0</v>
      </c>
      <c r="CL115" s="7">
        <f>IF(CK115=1,1,IF(AND(CL$4=VLOOKUP($B115,Settings!$AB$4:$AL$100,11,0),CL$7=VLOOKUP(Commercial!$B115,Settings!$AB$4:$AN$100,13,0)),1,0))</f>
        <v>0</v>
      </c>
      <c r="CM115" s="7">
        <f>IF(CL115=1,1,IF(AND(CM$4=VLOOKUP($B115,Settings!$AB$4:$AL$100,11,0),CM$7=VLOOKUP(Commercial!$B115,Settings!$AB$4:$AN$100,13,0)),1,0))</f>
        <v>0</v>
      </c>
    </row>
    <row r="116" spans="2:91" hidden="1" x14ac:dyDescent="0.2">
      <c r="B116" s="209">
        <f>Inputs!FH27</f>
        <v>0</v>
      </c>
      <c r="AF116" s="7">
        <f>IF(AE116=1,1,IF(AND(AF$4=VLOOKUP($B116,Settings!$AB$4:$AL$100,11,0),AF$7=VLOOKUP(Commercial!$B116,Settings!$AB$4:$AN$100,13,0)),1,0))</f>
        <v>0</v>
      </c>
      <c r="AG116" s="7">
        <f>IF(AF116=1,1,IF(AND(AG$4=VLOOKUP($B116,Settings!$AB$4:$AL$100,11,0),AG$7=VLOOKUP(Commercial!$B116,Settings!$AB$4:$AN$100,13,0)),1,0))</f>
        <v>0</v>
      </c>
      <c r="AH116" s="7">
        <f>IF(AG116=1,1,IF(AND(AH$4=VLOOKUP($B116,Settings!$AB$4:$AL$100,11,0),AH$7=VLOOKUP(Commercial!$B116,Settings!$AB$4:$AN$100,13,0)),1,0))</f>
        <v>0</v>
      </c>
      <c r="AI116" s="7">
        <f>IF(AH116=1,1,IF(AND(AI$4=VLOOKUP($B116,Settings!$AB$4:$AL$100,11,0),AI$7=VLOOKUP(Commercial!$B116,Settings!$AB$4:$AN$100,13,0)),1,0))</f>
        <v>0</v>
      </c>
      <c r="AJ116" s="7">
        <f>IF(AI116=1,1,IF(AND(AJ$4=VLOOKUP($B116,Settings!$AB$4:$AL$100,11,0),AJ$7=VLOOKUP(Commercial!$B116,Settings!$AB$4:$AN$100,13,0)),1,0))</f>
        <v>0</v>
      </c>
      <c r="AK116" s="7">
        <f>IF(AJ116=1,1,IF(AND(AK$4=VLOOKUP($B116,Settings!$AB$4:$AL$100,11,0),AK$7=VLOOKUP(Commercial!$B116,Settings!$AB$4:$AN$100,13,0)),1,0))</f>
        <v>0</v>
      </c>
      <c r="AL116" s="7">
        <f>IF(AK116=1,1,IF(AND(AL$4=VLOOKUP($B116,Settings!$AB$4:$AL$100,11,0),AL$7=VLOOKUP(Commercial!$B116,Settings!$AB$4:$AN$100,13,0)),1,0))</f>
        <v>0</v>
      </c>
      <c r="AM116" s="7">
        <f>IF(AL116=1,1,IF(AND(AM$4=VLOOKUP($B116,Settings!$AB$4:$AL$100,11,0),AM$7=VLOOKUP(Commercial!$B116,Settings!$AB$4:$AN$100,13,0)),1,0))</f>
        <v>0</v>
      </c>
      <c r="AN116" s="7">
        <f>IF(AM116=1,1,IF(AND(AN$4=VLOOKUP($B116,Settings!$AB$4:$AL$100,11,0),AN$7=VLOOKUP(Commercial!$B116,Settings!$AB$4:$AN$100,13,0)),1,0))</f>
        <v>0</v>
      </c>
      <c r="AO116" s="7">
        <f>IF(AN116=1,1,IF(AND(AO$4=VLOOKUP($B116,Settings!$AB$4:$AL$100,11,0),AO$7=VLOOKUP(Commercial!$B116,Settings!$AB$4:$AN$100,13,0)),1,0))</f>
        <v>0</v>
      </c>
      <c r="AP116" s="7">
        <f>IF(AO116=1,1,IF(AND(AP$4=VLOOKUP($B116,Settings!$AB$4:$AL$100,11,0),AP$7=VLOOKUP(Commercial!$B116,Settings!$AB$4:$AN$100,13,0)),1,0))</f>
        <v>0</v>
      </c>
      <c r="AQ116" s="7">
        <f>IF(AP116=1,1,IF(AND(AQ$4=VLOOKUP($B116,Settings!$AB$4:$AL$100,11,0),AQ$7=VLOOKUP(Commercial!$B116,Settings!$AB$4:$AN$100,13,0)),1,0))</f>
        <v>0</v>
      </c>
      <c r="AR116" s="7">
        <f>IF(AQ116=1,1,IF(AND(AR$4=VLOOKUP($B116,Settings!$AB$4:$AL$100,11,0),AR$7=VLOOKUP(Commercial!$B116,Settings!$AB$4:$AN$100,13,0)),1,0))</f>
        <v>0</v>
      </c>
      <c r="AS116" s="7">
        <f>IF(AR116=1,1,IF(AND(AS$4=VLOOKUP($B116,Settings!$AB$4:$AL$100,11,0),AS$7=VLOOKUP(Commercial!$B116,Settings!$AB$4:$AN$100,13,0)),1,0))</f>
        <v>0</v>
      </c>
      <c r="AT116" s="7">
        <f>IF(AS116=1,1,IF(AND(AT$4=VLOOKUP($B116,Settings!$AB$4:$AL$100,11,0),AT$7=VLOOKUP(Commercial!$B116,Settings!$AB$4:$AN$100,13,0)),1,0))</f>
        <v>0</v>
      </c>
      <c r="AU116" s="7">
        <f>IF(AT116=1,1,IF(AND(AU$4=VLOOKUP($B116,Settings!$AB$4:$AL$100,11,0),AU$7=VLOOKUP(Commercial!$B116,Settings!$AB$4:$AN$100,13,0)),1,0))</f>
        <v>0</v>
      </c>
      <c r="AV116" s="7">
        <f>IF(AU116=1,1,IF(AND(AV$4=VLOOKUP($B116,Settings!$AB$4:$AL$100,11,0),AV$7=VLOOKUP(Commercial!$B116,Settings!$AB$4:$AN$100,13,0)),1,0))</f>
        <v>0</v>
      </c>
      <c r="AW116" s="7">
        <f>IF(AV116=1,1,IF(AND(AW$4=VLOOKUP($B116,Settings!$AB$4:$AL$100,11,0),AW$7=VLOOKUP(Commercial!$B116,Settings!$AB$4:$AN$100,13,0)),1,0))</f>
        <v>0</v>
      </c>
      <c r="AX116" s="7">
        <f>IF(AW116=1,1,IF(AND(AX$4=VLOOKUP($B116,Settings!$AB$4:$AL$100,11,0),AX$7=VLOOKUP(Commercial!$B116,Settings!$AB$4:$AN$100,13,0)),1,0))</f>
        <v>0</v>
      </c>
      <c r="AY116" s="7">
        <f>IF(AX116=1,1,IF(AND(AY$4=VLOOKUP($B116,Settings!$AB$4:$AL$100,11,0),AY$7=VLOOKUP(Commercial!$B116,Settings!$AB$4:$AN$100,13,0)),1,0))</f>
        <v>0</v>
      </c>
      <c r="AZ116" s="7">
        <f>IF(AY116=1,1,IF(AND(AZ$4=VLOOKUP($B116,Settings!$AB$4:$AL$100,11,0),AZ$7=VLOOKUP(Commercial!$B116,Settings!$AB$4:$AN$100,13,0)),1,0))</f>
        <v>0</v>
      </c>
      <c r="BA116" s="7">
        <f>IF(AZ116=1,1,IF(AND(BA$4=VLOOKUP($B116,Settings!$AB$4:$AL$100,11,0),BA$7=VLOOKUP(Commercial!$B116,Settings!$AB$4:$AN$100,13,0)),1,0))</f>
        <v>0</v>
      </c>
      <c r="BB116" s="7">
        <f>IF(BA116=1,1,IF(AND(BB$4=VLOOKUP($B116,Settings!$AB$4:$AL$100,11,0),BB$7=VLOOKUP(Commercial!$B116,Settings!$AB$4:$AN$100,13,0)),1,0))</f>
        <v>0</v>
      </c>
      <c r="BC116" s="7">
        <f>IF(BB116=1,1,IF(AND(BC$4=VLOOKUP($B116,Settings!$AB$4:$AL$100,11,0),BC$7=VLOOKUP(Commercial!$B116,Settings!$AB$4:$AN$100,13,0)),1,0))</f>
        <v>0</v>
      </c>
      <c r="BD116" s="7">
        <f>IF(BC116=1,1,IF(AND(BD$4=VLOOKUP($B116,Settings!$AB$4:$AL$100,11,0),BD$7=VLOOKUP(Commercial!$B116,Settings!$AB$4:$AN$100,13,0)),1,0))</f>
        <v>0</v>
      </c>
      <c r="BE116" s="7">
        <f>IF(BD116=1,1,IF(AND(BE$4=VLOOKUP($B116,Settings!$AB$4:$AL$100,11,0),BE$7=VLOOKUP(Commercial!$B116,Settings!$AB$4:$AN$100,13,0)),1,0))</f>
        <v>0</v>
      </c>
      <c r="BF116" s="7">
        <f>IF(BE116=1,1,IF(AND(BF$4=VLOOKUP($B116,Settings!$AB$4:$AL$100,11,0),BF$7=VLOOKUP(Commercial!$B116,Settings!$AB$4:$AN$100,13,0)),1,0))</f>
        <v>0</v>
      </c>
      <c r="BG116" s="7">
        <f>IF(BF116=1,1,IF(AND(BG$4=VLOOKUP($B116,Settings!$AB$4:$AL$100,11,0),BG$7=VLOOKUP(Commercial!$B116,Settings!$AB$4:$AN$100,13,0)),1,0))</f>
        <v>0</v>
      </c>
      <c r="BH116" s="7">
        <f>IF(BG116=1,1,IF(AND(BH$4=VLOOKUP($B116,Settings!$AB$4:$AL$100,11,0),BH$7=VLOOKUP(Commercial!$B116,Settings!$AB$4:$AN$100,13,0)),1,0))</f>
        <v>0</v>
      </c>
      <c r="BI116" s="7">
        <f>IF(BH116=1,1,IF(AND(BI$4=VLOOKUP($B116,Settings!$AB$4:$AL$100,11,0),BI$7=VLOOKUP(Commercial!$B116,Settings!$AB$4:$AN$100,13,0)),1,0))</f>
        <v>0</v>
      </c>
      <c r="BJ116" s="7">
        <f>IF(BI116=1,1,IF(AND(BJ$4=VLOOKUP($B116,Settings!$AB$4:$AL$100,11,0),BJ$7=VLOOKUP(Commercial!$B116,Settings!$AB$4:$AN$100,13,0)),1,0))</f>
        <v>0</v>
      </c>
      <c r="BK116" s="7">
        <f>IF(BJ116=1,1,IF(AND(BK$4=VLOOKUP($B116,Settings!$AB$4:$AL$100,11,0),BK$7=VLOOKUP(Commercial!$B116,Settings!$AB$4:$AN$100,13,0)),1,0))</f>
        <v>0</v>
      </c>
      <c r="BL116" s="7">
        <f>IF(BK116=1,1,IF(AND(BL$4=VLOOKUP($B116,Settings!$AB$4:$AL$100,11,0),BL$7=VLOOKUP(Commercial!$B116,Settings!$AB$4:$AN$100,13,0)),1,0))</f>
        <v>0</v>
      </c>
      <c r="BM116" s="7">
        <f>IF(BL116=1,1,IF(AND(BM$4=VLOOKUP($B116,Settings!$AB$4:$AL$100,11,0),BM$7=VLOOKUP(Commercial!$B116,Settings!$AB$4:$AN$100,13,0)),1,0))</f>
        <v>0</v>
      </c>
      <c r="BN116" s="7">
        <f>IF(BM116=1,1,IF(AND(BN$4=VLOOKUP($B116,Settings!$AB$4:$AL$100,11,0),BN$7=VLOOKUP(Commercial!$B116,Settings!$AB$4:$AN$100,13,0)),1,0))</f>
        <v>0</v>
      </c>
      <c r="BO116" s="7">
        <f>IF(BN116=1,1,IF(AND(BO$4=VLOOKUP($B116,Settings!$AB$4:$AL$100,11,0),BO$7=VLOOKUP(Commercial!$B116,Settings!$AB$4:$AN$100,13,0)),1,0))</f>
        <v>0</v>
      </c>
      <c r="BP116" s="7">
        <f>IF(BO116=1,1,IF(AND(BP$4=VLOOKUP($B116,Settings!$AB$4:$AL$100,11,0),BP$7=VLOOKUP(Commercial!$B116,Settings!$AB$4:$AN$100,13,0)),1,0))</f>
        <v>0</v>
      </c>
      <c r="BQ116" s="7">
        <f>IF(BP116=1,1,IF(AND(BQ$4=VLOOKUP($B116,Settings!$AB$4:$AL$100,11,0),BQ$7=VLOOKUP(Commercial!$B116,Settings!$AB$4:$AN$100,13,0)),1,0))</f>
        <v>0</v>
      </c>
      <c r="BR116" s="7">
        <f>IF(BQ116=1,1,IF(AND(BR$4=VLOOKUP($B116,Settings!$AB$4:$AL$100,11,0),BR$7=VLOOKUP(Commercial!$B116,Settings!$AB$4:$AN$100,13,0)),1,0))</f>
        <v>0</v>
      </c>
      <c r="BS116" s="7">
        <f>IF(BR116=1,1,IF(AND(BS$4=VLOOKUP($B116,Settings!$AB$4:$AL$100,11,0),BS$7=VLOOKUP(Commercial!$B116,Settings!$AB$4:$AN$100,13,0)),1,0))</f>
        <v>0</v>
      </c>
      <c r="BT116" s="7">
        <f>IF(BS116=1,1,IF(AND(BT$4=VLOOKUP($B116,Settings!$AB$4:$AL$100,11,0),BT$7=VLOOKUP(Commercial!$B116,Settings!$AB$4:$AN$100,13,0)),1,0))</f>
        <v>0</v>
      </c>
      <c r="BU116" s="7">
        <f>IF(BT116=1,1,IF(AND(BU$4=VLOOKUP($B116,Settings!$AB$4:$AL$100,11,0),BU$7=VLOOKUP(Commercial!$B116,Settings!$AB$4:$AN$100,13,0)),1,0))</f>
        <v>0</v>
      </c>
      <c r="BV116" s="7">
        <f>IF(BU116=1,1,IF(AND(BV$4=VLOOKUP($B116,Settings!$AB$4:$AL$100,11,0),BV$7=VLOOKUP(Commercial!$B116,Settings!$AB$4:$AN$100,13,0)),1,0))</f>
        <v>0</v>
      </c>
      <c r="BW116" s="7">
        <f>IF(BV116=1,1,IF(AND(BW$4=VLOOKUP($B116,Settings!$AB$4:$AL$100,11,0),BW$7=VLOOKUP(Commercial!$B116,Settings!$AB$4:$AN$100,13,0)),1,0))</f>
        <v>0</v>
      </c>
      <c r="BX116" s="7">
        <f>IF(BW116=1,1,IF(AND(BX$4=VLOOKUP($B116,Settings!$AB$4:$AL$100,11,0),BX$7=VLOOKUP(Commercial!$B116,Settings!$AB$4:$AN$100,13,0)),1,0))</f>
        <v>0</v>
      </c>
      <c r="BY116" s="7">
        <f>IF(BX116=1,1,IF(AND(BY$4=VLOOKUP($B116,Settings!$AB$4:$AL$100,11,0),BY$7=VLOOKUP(Commercial!$B116,Settings!$AB$4:$AN$100,13,0)),1,0))</f>
        <v>0</v>
      </c>
      <c r="BZ116" s="7">
        <f>IF(BY116=1,1,IF(AND(BZ$4=VLOOKUP($B116,Settings!$AB$4:$AL$100,11,0),BZ$7=VLOOKUP(Commercial!$B116,Settings!$AB$4:$AN$100,13,0)),1,0))</f>
        <v>0</v>
      </c>
      <c r="CA116" s="7">
        <f>IF(BZ116=1,1,IF(AND(CA$4=VLOOKUP($B116,Settings!$AB$4:$AL$100,11,0),CA$7=VLOOKUP(Commercial!$B116,Settings!$AB$4:$AN$100,13,0)),1,0))</f>
        <v>0</v>
      </c>
      <c r="CB116" s="7">
        <f>IF(CA116=1,1,IF(AND(CB$4=VLOOKUP($B116,Settings!$AB$4:$AL$100,11,0),CB$7=VLOOKUP(Commercial!$B116,Settings!$AB$4:$AN$100,13,0)),1,0))</f>
        <v>0</v>
      </c>
      <c r="CC116" s="7">
        <f>IF(CB116=1,1,IF(AND(CC$4=VLOOKUP($B116,Settings!$AB$4:$AL$100,11,0),CC$7=VLOOKUP(Commercial!$B116,Settings!$AB$4:$AN$100,13,0)),1,0))</f>
        <v>0</v>
      </c>
      <c r="CD116" s="7">
        <f>IF(CC116=1,1,IF(AND(CD$4=VLOOKUP($B116,Settings!$AB$4:$AL$100,11,0),CD$7=VLOOKUP(Commercial!$B116,Settings!$AB$4:$AN$100,13,0)),1,0))</f>
        <v>0</v>
      </c>
      <c r="CE116" s="7">
        <f>IF(CD116=1,1,IF(AND(CE$4=VLOOKUP($B116,Settings!$AB$4:$AL$100,11,0),CE$7=VLOOKUP(Commercial!$B116,Settings!$AB$4:$AN$100,13,0)),1,0))</f>
        <v>0</v>
      </c>
      <c r="CF116" s="7">
        <f>IF(CE116=1,1,IF(AND(CF$4=VLOOKUP($B116,Settings!$AB$4:$AL$100,11,0),CF$7=VLOOKUP(Commercial!$B116,Settings!$AB$4:$AN$100,13,0)),1,0))</f>
        <v>0</v>
      </c>
      <c r="CG116" s="7">
        <f>IF(CF116=1,1,IF(AND(CG$4=VLOOKUP($B116,Settings!$AB$4:$AL$100,11,0),CG$7=VLOOKUP(Commercial!$B116,Settings!$AB$4:$AN$100,13,0)),1,0))</f>
        <v>0</v>
      </c>
      <c r="CH116" s="7">
        <f>IF(CG116=1,1,IF(AND(CH$4=VLOOKUP($B116,Settings!$AB$4:$AL$100,11,0),CH$7=VLOOKUP(Commercial!$B116,Settings!$AB$4:$AN$100,13,0)),1,0))</f>
        <v>0</v>
      </c>
      <c r="CI116" s="7">
        <f>IF(CH116=1,1,IF(AND(CI$4=VLOOKUP($B116,Settings!$AB$4:$AL$100,11,0),CI$7=VLOOKUP(Commercial!$B116,Settings!$AB$4:$AN$100,13,0)),1,0))</f>
        <v>0</v>
      </c>
      <c r="CJ116" s="7">
        <f>IF(CI116=1,1,IF(AND(CJ$4=VLOOKUP($B116,Settings!$AB$4:$AL$100,11,0),CJ$7=VLOOKUP(Commercial!$B116,Settings!$AB$4:$AN$100,13,0)),1,0))</f>
        <v>0</v>
      </c>
      <c r="CK116" s="7">
        <f>IF(CJ116=1,1,IF(AND(CK$4=VLOOKUP($B116,Settings!$AB$4:$AL$100,11,0),CK$7=VLOOKUP(Commercial!$B116,Settings!$AB$4:$AN$100,13,0)),1,0))</f>
        <v>0</v>
      </c>
      <c r="CL116" s="7">
        <f>IF(CK116=1,1,IF(AND(CL$4=VLOOKUP($B116,Settings!$AB$4:$AL$100,11,0),CL$7=VLOOKUP(Commercial!$B116,Settings!$AB$4:$AN$100,13,0)),1,0))</f>
        <v>0</v>
      </c>
      <c r="CM116" s="7">
        <f>IF(CL116=1,1,IF(AND(CM$4=VLOOKUP($B116,Settings!$AB$4:$AL$100,11,0),CM$7=VLOOKUP(Commercial!$B116,Settings!$AB$4:$AN$100,13,0)),1,0))</f>
        <v>0</v>
      </c>
    </row>
    <row r="117" spans="2:91" hidden="1" x14ac:dyDescent="0.2">
      <c r="B117" s="209">
        <f>Inputs!FH28</f>
        <v>0</v>
      </c>
      <c r="AF117" s="7">
        <f>IF(AE117=1,1,IF(AND(AF$4=VLOOKUP($B117,Settings!$AB$4:$AL$100,11,0),AF$7=VLOOKUP(Commercial!$B117,Settings!$AB$4:$AN$100,13,0)),1,0))</f>
        <v>0</v>
      </c>
      <c r="AG117" s="7">
        <f>IF(AF117=1,1,IF(AND(AG$4=VLOOKUP($B117,Settings!$AB$4:$AL$100,11,0),AG$7=VLOOKUP(Commercial!$B117,Settings!$AB$4:$AN$100,13,0)),1,0))</f>
        <v>0</v>
      </c>
      <c r="AH117" s="7">
        <f>IF(AG117=1,1,IF(AND(AH$4=VLOOKUP($B117,Settings!$AB$4:$AL$100,11,0),AH$7=VLOOKUP(Commercial!$B117,Settings!$AB$4:$AN$100,13,0)),1,0))</f>
        <v>0</v>
      </c>
      <c r="AI117" s="7">
        <f>IF(AH117=1,1,IF(AND(AI$4=VLOOKUP($B117,Settings!$AB$4:$AL$100,11,0),AI$7=VLOOKUP(Commercial!$B117,Settings!$AB$4:$AN$100,13,0)),1,0))</f>
        <v>0</v>
      </c>
      <c r="AJ117" s="7">
        <f>IF(AI117=1,1,IF(AND(AJ$4=VLOOKUP($B117,Settings!$AB$4:$AL$100,11,0),AJ$7=VLOOKUP(Commercial!$B117,Settings!$AB$4:$AN$100,13,0)),1,0))</f>
        <v>0</v>
      </c>
      <c r="AK117" s="7">
        <f>IF(AJ117=1,1,IF(AND(AK$4=VLOOKUP($B117,Settings!$AB$4:$AL$100,11,0),AK$7=VLOOKUP(Commercial!$B117,Settings!$AB$4:$AN$100,13,0)),1,0))</f>
        <v>0</v>
      </c>
      <c r="AL117" s="7">
        <f>IF(AK117=1,1,IF(AND(AL$4=VLOOKUP($B117,Settings!$AB$4:$AL$100,11,0),AL$7=VLOOKUP(Commercial!$B117,Settings!$AB$4:$AN$100,13,0)),1,0))</f>
        <v>0</v>
      </c>
      <c r="AM117" s="7">
        <f>IF(AL117=1,1,IF(AND(AM$4=VLOOKUP($B117,Settings!$AB$4:$AL$100,11,0),AM$7=VLOOKUP(Commercial!$B117,Settings!$AB$4:$AN$100,13,0)),1,0))</f>
        <v>0</v>
      </c>
      <c r="AN117" s="7">
        <f>IF(AM117=1,1,IF(AND(AN$4=VLOOKUP($B117,Settings!$AB$4:$AL$100,11,0),AN$7=VLOOKUP(Commercial!$B117,Settings!$AB$4:$AN$100,13,0)),1,0))</f>
        <v>0</v>
      </c>
      <c r="AO117" s="7">
        <f>IF(AN117=1,1,IF(AND(AO$4=VLOOKUP($B117,Settings!$AB$4:$AL$100,11,0),AO$7=VLOOKUP(Commercial!$B117,Settings!$AB$4:$AN$100,13,0)),1,0))</f>
        <v>0</v>
      </c>
      <c r="AP117" s="7">
        <f>IF(AO117=1,1,IF(AND(AP$4=VLOOKUP($B117,Settings!$AB$4:$AL$100,11,0),AP$7=VLOOKUP(Commercial!$B117,Settings!$AB$4:$AN$100,13,0)),1,0))</f>
        <v>0</v>
      </c>
      <c r="AQ117" s="7">
        <f>IF(AP117=1,1,IF(AND(AQ$4=VLOOKUP($B117,Settings!$AB$4:$AL$100,11,0),AQ$7=VLOOKUP(Commercial!$B117,Settings!$AB$4:$AN$100,13,0)),1,0))</f>
        <v>0</v>
      </c>
      <c r="AR117" s="7">
        <f>IF(AQ117=1,1,IF(AND(AR$4=VLOOKUP($B117,Settings!$AB$4:$AL$100,11,0),AR$7=VLOOKUP(Commercial!$B117,Settings!$AB$4:$AN$100,13,0)),1,0))</f>
        <v>0</v>
      </c>
      <c r="AS117" s="7">
        <f>IF(AR117=1,1,IF(AND(AS$4=VLOOKUP($B117,Settings!$AB$4:$AL$100,11,0),AS$7=VLOOKUP(Commercial!$B117,Settings!$AB$4:$AN$100,13,0)),1,0))</f>
        <v>0</v>
      </c>
      <c r="AT117" s="7">
        <f>IF(AS117=1,1,IF(AND(AT$4=VLOOKUP($B117,Settings!$AB$4:$AL$100,11,0),AT$7=VLOOKUP(Commercial!$B117,Settings!$AB$4:$AN$100,13,0)),1,0))</f>
        <v>0</v>
      </c>
      <c r="AU117" s="7">
        <f>IF(AT117=1,1,IF(AND(AU$4=VLOOKUP($B117,Settings!$AB$4:$AL$100,11,0),AU$7=VLOOKUP(Commercial!$B117,Settings!$AB$4:$AN$100,13,0)),1,0))</f>
        <v>0</v>
      </c>
      <c r="AV117" s="7">
        <f>IF(AU117=1,1,IF(AND(AV$4=VLOOKUP($B117,Settings!$AB$4:$AL$100,11,0),AV$7=VLOOKUP(Commercial!$B117,Settings!$AB$4:$AN$100,13,0)),1,0))</f>
        <v>0</v>
      </c>
      <c r="AW117" s="7">
        <f>IF(AV117=1,1,IF(AND(AW$4=VLOOKUP($B117,Settings!$AB$4:$AL$100,11,0),AW$7=VLOOKUP(Commercial!$B117,Settings!$AB$4:$AN$100,13,0)),1,0))</f>
        <v>0</v>
      </c>
      <c r="AX117" s="7">
        <f>IF(AW117=1,1,IF(AND(AX$4=VLOOKUP($B117,Settings!$AB$4:$AL$100,11,0),AX$7=VLOOKUP(Commercial!$B117,Settings!$AB$4:$AN$100,13,0)),1,0))</f>
        <v>0</v>
      </c>
      <c r="AY117" s="7">
        <f>IF(AX117=1,1,IF(AND(AY$4=VLOOKUP($B117,Settings!$AB$4:$AL$100,11,0),AY$7=VLOOKUP(Commercial!$B117,Settings!$AB$4:$AN$100,13,0)),1,0))</f>
        <v>0</v>
      </c>
      <c r="AZ117" s="7">
        <f>IF(AY117=1,1,IF(AND(AZ$4=VLOOKUP($B117,Settings!$AB$4:$AL$100,11,0),AZ$7=VLOOKUP(Commercial!$B117,Settings!$AB$4:$AN$100,13,0)),1,0))</f>
        <v>0</v>
      </c>
      <c r="BA117" s="7">
        <f>IF(AZ117=1,1,IF(AND(BA$4=VLOOKUP($B117,Settings!$AB$4:$AL$100,11,0),BA$7=VLOOKUP(Commercial!$B117,Settings!$AB$4:$AN$100,13,0)),1,0))</f>
        <v>0</v>
      </c>
      <c r="BB117" s="7">
        <f>IF(BA117=1,1,IF(AND(BB$4=VLOOKUP($B117,Settings!$AB$4:$AL$100,11,0),BB$7=VLOOKUP(Commercial!$B117,Settings!$AB$4:$AN$100,13,0)),1,0))</f>
        <v>0</v>
      </c>
      <c r="BC117" s="7">
        <f>IF(BB117=1,1,IF(AND(BC$4=VLOOKUP($B117,Settings!$AB$4:$AL$100,11,0),BC$7=VLOOKUP(Commercial!$B117,Settings!$AB$4:$AN$100,13,0)),1,0))</f>
        <v>0</v>
      </c>
      <c r="BD117" s="7">
        <f>IF(BC117=1,1,IF(AND(BD$4=VLOOKUP($B117,Settings!$AB$4:$AL$100,11,0),BD$7=VLOOKUP(Commercial!$B117,Settings!$AB$4:$AN$100,13,0)),1,0))</f>
        <v>0</v>
      </c>
      <c r="BE117" s="7">
        <f>IF(BD117=1,1,IF(AND(BE$4=VLOOKUP($B117,Settings!$AB$4:$AL$100,11,0),BE$7=VLOOKUP(Commercial!$B117,Settings!$AB$4:$AN$100,13,0)),1,0))</f>
        <v>0</v>
      </c>
      <c r="BF117" s="7">
        <f>IF(BE117=1,1,IF(AND(BF$4=VLOOKUP($B117,Settings!$AB$4:$AL$100,11,0),BF$7=VLOOKUP(Commercial!$B117,Settings!$AB$4:$AN$100,13,0)),1,0))</f>
        <v>0</v>
      </c>
      <c r="BG117" s="7">
        <f>IF(BF117=1,1,IF(AND(BG$4=VLOOKUP($B117,Settings!$AB$4:$AL$100,11,0),BG$7=VLOOKUP(Commercial!$B117,Settings!$AB$4:$AN$100,13,0)),1,0))</f>
        <v>0</v>
      </c>
      <c r="BH117" s="7">
        <f>IF(BG117=1,1,IF(AND(BH$4=VLOOKUP($B117,Settings!$AB$4:$AL$100,11,0),BH$7=VLOOKUP(Commercial!$B117,Settings!$AB$4:$AN$100,13,0)),1,0))</f>
        <v>0</v>
      </c>
      <c r="BI117" s="7">
        <f>IF(BH117=1,1,IF(AND(BI$4=VLOOKUP($B117,Settings!$AB$4:$AL$100,11,0),BI$7=VLOOKUP(Commercial!$B117,Settings!$AB$4:$AN$100,13,0)),1,0))</f>
        <v>0</v>
      </c>
      <c r="BJ117" s="7">
        <f>IF(BI117=1,1,IF(AND(BJ$4=VLOOKUP($B117,Settings!$AB$4:$AL$100,11,0),BJ$7=VLOOKUP(Commercial!$B117,Settings!$AB$4:$AN$100,13,0)),1,0))</f>
        <v>0</v>
      </c>
      <c r="BK117" s="7">
        <f>IF(BJ117=1,1,IF(AND(BK$4=VLOOKUP($B117,Settings!$AB$4:$AL$100,11,0),BK$7=VLOOKUP(Commercial!$B117,Settings!$AB$4:$AN$100,13,0)),1,0))</f>
        <v>0</v>
      </c>
      <c r="BL117" s="7">
        <f>IF(BK117=1,1,IF(AND(BL$4=VLOOKUP($B117,Settings!$AB$4:$AL$100,11,0),BL$7=VLOOKUP(Commercial!$B117,Settings!$AB$4:$AN$100,13,0)),1,0))</f>
        <v>0</v>
      </c>
      <c r="BM117" s="7">
        <f>IF(BL117=1,1,IF(AND(BM$4=VLOOKUP($B117,Settings!$AB$4:$AL$100,11,0),BM$7=VLOOKUP(Commercial!$B117,Settings!$AB$4:$AN$100,13,0)),1,0))</f>
        <v>0</v>
      </c>
      <c r="BN117" s="7">
        <f>IF(BM117=1,1,IF(AND(BN$4=VLOOKUP($B117,Settings!$AB$4:$AL$100,11,0),BN$7=VLOOKUP(Commercial!$B117,Settings!$AB$4:$AN$100,13,0)),1,0))</f>
        <v>0</v>
      </c>
      <c r="BO117" s="7">
        <f>IF(BN117=1,1,IF(AND(BO$4=VLOOKUP($B117,Settings!$AB$4:$AL$100,11,0),BO$7=VLOOKUP(Commercial!$B117,Settings!$AB$4:$AN$100,13,0)),1,0))</f>
        <v>0</v>
      </c>
      <c r="BP117" s="7">
        <f>IF(BO117=1,1,IF(AND(BP$4=VLOOKUP($B117,Settings!$AB$4:$AL$100,11,0),BP$7=VLOOKUP(Commercial!$B117,Settings!$AB$4:$AN$100,13,0)),1,0))</f>
        <v>0</v>
      </c>
      <c r="BQ117" s="7">
        <f>IF(BP117=1,1,IF(AND(BQ$4=VLOOKUP($B117,Settings!$AB$4:$AL$100,11,0),BQ$7=VLOOKUP(Commercial!$B117,Settings!$AB$4:$AN$100,13,0)),1,0))</f>
        <v>0</v>
      </c>
      <c r="BR117" s="7">
        <f>IF(BQ117=1,1,IF(AND(BR$4=VLOOKUP($B117,Settings!$AB$4:$AL$100,11,0),BR$7=VLOOKUP(Commercial!$B117,Settings!$AB$4:$AN$100,13,0)),1,0))</f>
        <v>0</v>
      </c>
      <c r="BS117" s="7">
        <f>IF(BR117=1,1,IF(AND(BS$4=VLOOKUP($B117,Settings!$AB$4:$AL$100,11,0),BS$7=VLOOKUP(Commercial!$B117,Settings!$AB$4:$AN$100,13,0)),1,0))</f>
        <v>0</v>
      </c>
      <c r="BT117" s="7">
        <f>IF(BS117=1,1,IF(AND(BT$4=VLOOKUP($B117,Settings!$AB$4:$AL$100,11,0),BT$7=VLOOKUP(Commercial!$B117,Settings!$AB$4:$AN$100,13,0)),1,0))</f>
        <v>0</v>
      </c>
      <c r="BU117" s="7">
        <f>IF(BT117=1,1,IF(AND(BU$4=VLOOKUP($B117,Settings!$AB$4:$AL$100,11,0),BU$7=VLOOKUP(Commercial!$B117,Settings!$AB$4:$AN$100,13,0)),1,0))</f>
        <v>0</v>
      </c>
      <c r="BV117" s="7">
        <f>IF(BU117=1,1,IF(AND(BV$4=VLOOKUP($B117,Settings!$AB$4:$AL$100,11,0),BV$7=VLOOKUP(Commercial!$B117,Settings!$AB$4:$AN$100,13,0)),1,0))</f>
        <v>0</v>
      </c>
      <c r="BW117" s="7">
        <f>IF(BV117=1,1,IF(AND(BW$4=VLOOKUP($B117,Settings!$AB$4:$AL$100,11,0),BW$7=VLOOKUP(Commercial!$B117,Settings!$AB$4:$AN$100,13,0)),1,0))</f>
        <v>0</v>
      </c>
      <c r="BX117" s="7">
        <f>IF(BW117=1,1,IF(AND(BX$4=VLOOKUP($B117,Settings!$AB$4:$AL$100,11,0),BX$7=VLOOKUP(Commercial!$B117,Settings!$AB$4:$AN$100,13,0)),1,0))</f>
        <v>0</v>
      </c>
      <c r="BY117" s="7">
        <f>IF(BX117=1,1,IF(AND(BY$4=VLOOKUP($B117,Settings!$AB$4:$AL$100,11,0),BY$7=VLOOKUP(Commercial!$B117,Settings!$AB$4:$AN$100,13,0)),1,0))</f>
        <v>0</v>
      </c>
      <c r="BZ117" s="7">
        <f>IF(BY117=1,1,IF(AND(BZ$4=VLOOKUP($B117,Settings!$AB$4:$AL$100,11,0),BZ$7=VLOOKUP(Commercial!$B117,Settings!$AB$4:$AN$100,13,0)),1,0))</f>
        <v>0</v>
      </c>
      <c r="CA117" s="7">
        <f>IF(BZ117=1,1,IF(AND(CA$4=VLOOKUP($B117,Settings!$AB$4:$AL$100,11,0),CA$7=VLOOKUP(Commercial!$B117,Settings!$AB$4:$AN$100,13,0)),1,0))</f>
        <v>0</v>
      </c>
      <c r="CB117" s="7">
        <f>IF(CA117=1,1,IF(AND(CB$4=VLOOKUP($B117,Settings!$AB$4:$AL$100,11,0),CB$7=VLOOKUP(Commercial!$B117,Settings!$AB$4:$AN$100,13,0)),1,0))</f>
        <v>0</v>
      </c>
      <c r="CC117" s="7">
        <f>IF(CB117=1,1,IF(AND(CC$4=VLOOKUP($B117,Settings!$AB$4:$AL$100,11,0),CC$7=VLOOKUP(Commercial!$B117,Settings!$AB$4:$AN$100,13,0)),1,0))</f>
        <v>0</v>
      </c>
      <c r="CD117" s="7">
        <f>IF(CC117=1,1,IF(AND(CD$4=VLOOKUP($B117,Settings!$AB$4:$AL$100,11,0),CD$7=VLOOKUP(Commercial!$B117,Settings!$AB$4:$AN$100,13,0)),1,0))</f>
        <v>0</v>
      </c>
      <c r="CE117" s="7">
        <f>IF(CD117=1,1,IF(AND(CE$4=VLOOKUP($B117,Settings!$AB$4:$AL$100,11,0),CE$7=VLOOKUP(Commercial!$B117,Settings!$AB$4:$AN$100,13,0)),1,0))</f>
        <v>0</v>
      </c>
      <c r="CF117" s="7">
        <f>IF(CE117=1,1,IF(AND(CF$4=VLOOKUP($B117,Settings!$AB$4:$AL$100,11,0),CF$7=VLOOKUP(Commercial!$B117,Settings!$AB$4:$AN$100,13,0)),1,0))</f>
        <v>0</v>
      </c>
      <c r="CG117" s="7">
        <f>IF(CF117=1,1,IF(AND(CG$4=VLOOKUP($B117,Settings!$AB$4:$AL$100,11,0),CG$7=VLOOKUP(Commercial!$B117,Settings!$AB$4:$AN$100,13,0)),1,0))</f>
        <v>0</v>
      </c>
      <c r="CH117" s="7">
        <f>IF(CG117=1,1,IF(AND(CH$4=VLOOKUP($B117,Settings!$AB$4:$AL$100,11,0),CH$7=VLOOKUP(Commercial!$B117,Settings!$AB$4:$AN$100,13,0)),1,0))</f>
        <v>0</v>
      </c>
      <c r="CI117" s="7">
        <f>IF(CH117=1,1,IF(AND(CI$4=VLOOKUP($B117,Settings!$AB$4:$AL$100,11,0),CI$7=VLOOKUP(Commercial!$B117,Settings!$AB$4:$AN$100,13,0)),1,0))</f>
        <v>0</v>
      </c>
      <c r="CJ117" s="7">
        <f>IF(CI117=1,1,IF(AND(CJ$4=VLOOKUP($B117,Settings!$AB$4:$AL$100,11,0),CJ$7=VLOOKUP(Commercial!$B117,Settings!$AB$4:$AN$100,13,0)),1,0))</f>
        <v>0</v>
      </c>
      <c r="CK117" s="7">
        <f>IF(CJ117=1,1,IF(AND(CK$4=VLOOKUP($B117,Settings!$AB$4:$AL$100,11,0),CK$7=VLOOKUP(Commercial!$B117,Settings!$AB$4:$AN$100,13,0)),1,0))</f>
        <v>0</v>
      </c>
      <c r="CL117" s="7">
        <f>IF(CK117=1,1,IF(AND(CL$4=VLOOKUP($B117,Settings!$AB$4:$AL$100,11,0),CL$7=VLOOKUP(Commercial!$B117,Settings!$AB$4:$AN$100,13,0)),1,0))</f>
        <v>0</v>
      </c>
      <c r="CM117" s="7">
        <f>IF(CL117=1,1,IF(AND(CM$4=VLOOKUP($B117,Settings!$AB$4:$AL$100,11,0),CM$7=VLOOKUP(Commercial!$B117,Settings!$AB$4:$AN$100,13,0)),1,0))</f>
        <v>0</v>
      </c>
    </row>
    <row r="118" spans="2:91" hidden="1" x14ac:dyDescent="0.2">
      <c r="B118" s="209">
        <f>Inputs!FH29</f>
        <v>0</v>
      </c>
      <c r="AF118" s="7">
        <f>IF(AE118=1,1,IF(AND(AF$4=VLOOKUP($B118,Settings!$AB$4:$AL$100,11,0),AF$7=VLOOKUP(Commercial!$B118,Settings!$AB$4:$AN$100,13,0)),1,0))</f>
        <v>0</v>
      </c>
      <c r="AG118" s="7">
        <f>IF(AF118=1,1,IF(AND(AG$4=VLOOKUP($B118,Settings!$AB$4:$AL$100,11,0),AG$7=VLOOKUP(Commercial!$B118,Settings!$AB$4:$AN$100,13,0)),1,0))</f>
        <v>0</v>
      </c>
      <c r="AH118" s="7">
        <f>IF(AG118=1,1,IF(AND(AH$4=VLOOKUP($B118,Settings!$AB$4:$AL$100,11,0),AH$7=VLOOKUP(Commercial!$B118,Settings!$AB$4:$AN$100,13,0)),1,0))</f>
        <v>0</v>
      </c>
      <c r="AI118" s="7">
        <f>IF(AH118=1,1,IF(AND(AI$4=VLOOKUP($B118,Settings!$AB$4:$AL$100,11,0),AI$7=VLOOKUP(Commercial!$B118,Settings!$AB$4:$AN$100,13,0)),1,0))</f>
        <v>0</v>
      </c>
      <c r="AJ118" s="7">
        <f>IF(AI118=1,1,IF(AND(AJ$4=VLOOKUP($B118,Settings!$AB$4:$AL$100,11,0),AJ$7=VLOOKUP(Commercial!$B118,Settings!$AB$4:$AN$100,13,0)),1,0))</f>
        <v>0</v>
      </c>
      <c r="AK118" s="7">
        <f>IF(AJ118=1,1,IF(AND(AK$4=VLOOKUP($B118,Settings!$AB$4:$AL$100,11,0),AK$7=VLOOKUP(Commercial!$B118,Settings!$AB$4:$AN$100,13,0)),1,0))</f>
        <v>0</v>
      </c>
      <c r="AL118" s="7">
        <f>IF(AK118=1,1,IF(AND(AL$4=VLOOKUP($B118,Settings!$AB$4:$AL$100,11,0),AL$7=VLOOKUP(Commercial!$B118,Settings!$AB$4:$AN$100,13,0)),1,0))</f>
        <v>0</v>
      </c>
      <c r="AM118" s="7">
        <f>IF(AL118=1,1,IF(AND(AM$4=VLOOKUP($B118,Settings!$AB$4:$AL$100,11,0),AM$7=VLOOKUP(Commercial!$B118,Settings!$AB$4:$AN$100,13,0)),1,0))</f>
        <v>0</v>
      </c>
      <c r="AN118" s="7">
        <f>IF(AM118=1,1,IF(AND(AN$4=VLOOKUP($B118,Settings!$AB$4:$AL$100,11,0),AN$7=VLOOKUP(Commercial!$B118,Settings!$AB$4:$AN$100,13,0)),1,0))</f>
        <v>0</v>
      </c>
      <c r="AO118" s="7">
        <f>IF(AN118=1,1,IF(AND(AO$4=VLOOKUP($B118,Settings!$AB$4:$AL$100,11,0),AO$7=VLOOKUP(Commercial!$B118,Settings!$AB$4:$AN$100,13,0)),1,0))</f>
        <v>0</v>
      </c>
      <c r="AP118" s="7">
        <f>IF(AO118=1,1,IF(AND(AP$4=VLOOKUP($B118,Settings!$AB$4:$AL$100,11,0),AP$7=VLOOKUP(Commercial!$B118,Settings!$AB$4:$AN$100,13,0)),1,0))</f>
        <v>0</v>
      </c>
      <c r="AQ118" s="7">
        <f>IF(AP118=1,1,IF(AND(AQ$4=VLOOKUP($B118,Settings!$AB$4:$AL$100,11,0),AQ$7=VLOOKUP(Commercial!$B118,Settings!$AB$4:$AN$100,13,0)),1,0))</f>
        <v>0</v>
      </c>
      <c r="AR118" s="7">
        <f>IF(AQ118=1,1,IF(AND(AR$4=VLOOKUP($B118,Settings!$AB$4:$AL$100,11,0),AR$7=VLOOKUP(Commercial!$B118,Settings!$AB$4:$AN$100,13,0)),1,0))</f>
        <v>0</v>
      </c>
      <c r="AS118" s="7">
        <f>IF(AR118=1,1,IF(AND(AS$4=VLOOKUP($B118,Settings!$AB$4:$AL$100,11,0),AS$7=VLOOKUP(Commercial!$B118,Settings!$AB$4:$AN$100,13,0)),1,0))</f>
        <v>0</v>
      </c>
      <c r="AT118" s="7">
        <f>IF(AS118=1,1,IF(AND(AT$4=VLOOKUP($B118,Settings!$AB$4:$AL$100,11,0),AT$7=VLOOKUP(Commercial!$B118,Settings!$AB$4:$AN$100,13,0)),1,0))</f>
        <v>0</v>
      </c>
      <c r="AU118" s="7">
        <f>IF(AT118=1,1,IF(AND(AU$4=VLOOKUP($B118,Settings!$AB$4:$AL$100,11,0),AU$7=VLOOKUP(Commercial!$B118,Settings!$AB$4:$AN$100,13,0)),1,0))</f>
        <v>0</v>
      </c>
      <c r="AV118" s="7">
        <f>IF(AU118=1,1,IF(AND(AV$4=VLOOKUP($B118,Settings!$AB$4:$AL$100,11,0),AV$7=VLOOKUP(Commercial!$B118,Settings!$AB$4:$AN$100,13,0)),1,0))</f>
        <v>0</v>
      </c>
      <c r="AW118" s="7">
        <f>IF(AV118=1,1,IF(AND(AW$4=VLOOKUP($B118,Settings!$AB$4:$AL$100,11,0),AW$7=VLOOKUP(Commercial!$B118,Settings!$AB$4:$AN$100,13,0)),1,0))</f>
        <v>0</v>
      </c>
      <c r="AX118" s="7">
        <f>IF(AW118=1,1,IF(AND(AX$4=VLOOKUP($B118,Settings!$AB$4:$AL$100,11,0),AX$7=VLOOKUP(Commercial!$B118,Settings!$AB$4:$AN$100,13,0)),1,0))</f>
        <v>0</v>
      </c>
      <c r="AY118" s="7">
        <f>IF(AX118=1,1,IF(AND(AY$4=VLOOKUP($B118,Settings!$AB$4:$AL$100,11,0),AY$7=VLOOKUP(Commercial!$B118,Settings!$AB$4:$AN$100,13,0)),1,0))</f>
        <v>0</v>
      </c>
      <c r="AZ118" s="7">
        <f>IF(AY118=1,1,IF(AND(AZ$4=VLOOKUP($B118,Settings!$AB$4:$AL$100,11,0),AZ$7=VLOOKUP(Commercial!$B118,Settings!$AB$4:$AN$100,13,0)),1,0))</f>
        <v>0</v>
      </c>
      <c r="BA118" s="7">
        <f>IF(AZ118=1,1,IF(AND(BA$4=VLOOKUP($B118,Settings!$AB$4:$AL$100,11,0),BA$7=VLOOKUP(Commercial!$B118,Settings!$AB$4:$AN$100,13,0)),1,0))</f>
        <v>0</v>
      </c>
      <c r="BB118" s="7">
        <f>IF(BA118=1,1,IF(AND(BB$4=VLOOKUP($B118,Settings!$AB$4:$AL$100,11,0),BB$7=VLOOKUP(Commercial!$B118,Settings!$AB$4:$AN$100,13,0)),1,0))</f>
        <v>0</v>
      </c>
      <c r="BC118" s="7">
        <f>IF(BB118=1,1,IF(AND(BC$4=VLOOKUP($B118,Settings!$AB$4:$AL$100,11,0),BC$7=VLOOKUP(Commercial!$B118,Settings!$AB$4:$AN$100,13,0)),1,0))</f>
        <v>0</v>
      </c>
      <c r="BD118" s="7">
        <f>IF(BC118=1,1,IF(AND(BD$4=VLOOKUP($B118,Settings!$AB$4:$AL$100,11,0),BD$7=VLOOKUP(Commercial!$B118,Settings!$AB$4:$AN$100,13,0)),1,0))</f>
        <v>0</v>
      </c>
      <c r="BE118" s="7">
        <f>IF(BD118=1,1,IF(AND(BE$4=VLOOKUP($B118,Settings!$AB$4:$AL$100,11,0),BE$7=VLOOKUP(Commercial!$B118,Settings!$AB$4:$AN$100,13,0)),1,0))</f>
        <v>0</v>
      </c>
      <c r="BF118" s="7">
        <f>IF(BE118=1,1,IF(AND(BF$4=VLOOKUP($B118,Settings!$AB$4:$AL$100,11,0),BF$7=VLOOKUP(Commercial!$B118,Settings!$AB$4:$AN$100,13,0)),1,0))</f>
        <v>0</v>
      </c>
      <c r="BG118" s="7">
        <f>IF(BF118=1,1,IF(AND(BG$4=VLOOKUP($B118,Settings!$AB$4:$AL$100,11,0),BG$7=VLOOKUP(Commercial!$B118,Settings!$AB$4:$AN$100,13,0)),1,0))</f>
        <v>0</v>
      </c>
      <c r="BH118" s="7">
        <f>IF(BG118=1,1,IF(AND(BH$4=VLOOKUP($B118,Settings!$AB$4:$AL$100,11,0),BH$7=VLOOKUP(Commercial!$B118,Settings!$AB$4:$AN$100,13,0)),1,0))</f>
        <v>0</v>
      </c>
      <c r="BI118" s="7">
        <f>IF(BH118=1,1,IF(AND(BI$4=VLOOKUP($B118,Settings!$AB$4:$AL$100,11,0),BI$7=VLOOKUP(Commercial!$B118,Settings!$AB$4:$AN$100,13,0)),1,0))</f>
        <v>0</v>
      </c>
      <c r="BJ118" s="7">
        <f>IF(BI118=1,1,IF(AND(BJ$4=VLOOKUP($B118,Settings!$AB$4:$AL$100,11,0),BJ$7=VLOOKUP(Commercial!$B118,Settings!$AB$4:$AN$100,13,0)),1,0))</f>
        <v>0</v>
      </c>
      <c r="BK118" s="7">
        <f>IF(BJ118=1,1,IF(AND(BK$4=VLOOKUP($B118,Settings!$AB$4:$AL$100,11,0),BK$7=VLOOKUP(Commercial!$B118,Settings!$AB$4:$AN$100,13,0)),1,0))</f>
        <v>0</v>
      </c>
      <c r="BL118" s="7">
        <f>IF(BK118=1,1,IF(AND(BL$4=VLOOKUP($B118,Settings!$AB$4:$AL$100,11,0),BL$7=VLOOKUP(Commercial!$B118,Settings!$AB$4:$AN$100,13,0)),1,0))</f>
        <v>0</v>
      </c>
      <c r="BM118" s="7">
        <f>IF(BL118=1,1,IF(AND(BM$4=VLOOKUP($B118,Settings!$AB$4:$AL$100,11,0),BM$7=VLOOKUP(Commercial!$B118,Settings!$AB$4:$AN$100,13,0)),1,0))</f>
        <v>0</v>
      </c>
      <c r="BN118" s="7">
        <f>IF(BM118=1,1,IF(AND(BN$4=VLOOKUP($B118,Settings!$AB$4:$AL$100,11,0),BN$7=VLOOKUP(Commercial!$B118,Settings!$AB$4:$AN$100,13,0)),1,0))</f>
        <v>0</v>
      </c>
      <c r="BO118" s="7">
        <f>IF(BN118=1,1,IF(AND(BO$4=VLOOKUP($B118,Settings!$AB$4:$AL$100,11,0),BO$7=VLOOKUP(Commercial!$B118,Settings!$AB$4:$AN$100,13,0)),1,0))</f>
        <v>0</v>
      </c>
      <c r="BP118" s="7">
        <f>IF(BO118=1,1,IF(AND(BP$4=VLOOKUP($B118,Settings!$AB$4:$AL$100,11,0),BP$7=VLOOKUP(Commercial!$B118,Settings!$AB$4:$AN$100,13,0)),1,0))</f>
        <v>0</v>
      </c>
      <c r="BQ118" s="7">
        <f>IF(BP118=1,1,IF(AND(BQ$4=VLOOKUP($B118,Settings!$AB$4:$AL$100,11,0),BQ$7=VLOOKUP(Commercial!$B118,Settings!$AB$4:$AN$100,13,0)),1,0))</f>
        <v>0</v>
      </c>
      <c r="BR118" s="7">
        <f>IF(BQ118=1,1,IF(AND(BR$4=VLOOKUP($B118,Settings!$AB$4:$AL$100,11,0),BR$7=VLOOKUP(Commercial!$B118,Settings!$AB$4:$AN$100,13,0)),1,0))</f>
        <v>0</v>
      </c>
      <c r="BS118" s="7">
        <f>IF(BR118=1,1,IF(AND(BS$4=VLOOKUP($B118,Settings!$AB$4:$AL$100,11,0),BS$7=VLOOKUP(Commercial!$B118,Settings!$AB$4:$AN$100,13,0)),1,0))</f>
        <v>0</v>
      </c>
      <c r="BT118" s="7">
        <f>IF(BS118=1,1,IF(AND(BT$4=VLOOKUP($B118,Settings!$AB$4:$AL$100,11,0),BT$7=VLOOKUP(Commercial!$B118,Settings!$AB$4:$AN$100,13,0)),1,0))</f>
        <v>0</v>
      </c>
      <c r="BU118" s="7">
        <f>IF(BT118=1,1,IF(AND(BU$4=VLOOKUP($B118,Settings!$AB$4:$AL$100,11,0),BU$7=VLOOKUP(Commercial!$B118,Settings!$AB$4:$AN$100,13,0)),1,0))</f>
        <v>0</v>
      </c>
      <c r="BV118" s="7">
        <f>IF(BU118=1,1,IF(AND(BV$4=VLOOKUP($B118,Settings!$AB$4:$AL$100,11,0),BV$7=VLOOKUP(Commercial!$B118,Settings!$AB$4:$AN$100,13,0)),1,0))</f>
        <v>0</v>
      </c>
      <c r="BW118" s="7">
        <f>IF(BV118=1,1,IF(AND(BW$4=VLOOKUP($B118,Settings!$AB$4:$AL$100,11,0),BW$7=VLOOKUP(Commercial!$B118,Settings!$AB$4:$AN$100,13,0)),1,0))</f>
        <v>0</v>
      </c>
      <c r="BX118" s="7">
        <f>IF(BW118=1,1,IF(AND(BX$4=VLOOKUP($B118,Settings!$AB$4:$AL$100,11,0),BX$7=VLOOKUP(Commercial!$B118,Settings!$AB$4:$AN$100,13,0)),1,0))</f>
        <v>0</v>
      </c>
      <c r="BY118" s="7">
        <f>IF(BX118=1,1,IF(AND(BY$4=VLOOKUP($B118,Settings!$AB$4:$AL$100,11,0),BY$7=VLOOKUP(Commercial!$B118,Settings!$AB$4:$AN$100,13,0)),1,0))</f>
        <v>0</v>
      </c>
      <c r="BZ118" s="7">
        <f>IF(BY118=1,1,IF(AND(BZ$4=VLOOKUP($B118,Settings!$AB$4:$AL$100,11,0),BZ$7=VLOOKUP(Commercial!$B118,Settings!$AB$4:$AN$100,13,0)),1,0))</f>
        <v>0</v>
      </c>
      <c r="CA118" s="7">
        <f>IF(BZ118=1,1,IF(AND(CA$4=VLOOKUP($B118,Settings!$AB$4:$AL$100,11,0),CA$7=VLOOKUP(Commercial!$B118,Settings!$AB$4:$AN$100,13,0)),1,0))</f>
        <v>0</v>
      </c>
      <c r="CB118" s="7">
        <f>IF(CA118=1,1,IF(AND(CB$4=VLOOKUP($B118,Settings!$AB$4:$AL$100,11,0),CB$7=VLOOKUP(Commercial!$B118,Settings!$AB$4:$AN$100,13,0)),1,0))</f>
        <v>0</v>
      </c>
      <c r="CC118" s="7">
        <f>IF(CB118=1,1,IF(AND(CC$4=VLOOKUP($B118,Settings!$AB$4:$AL$100,11,0),CC$7=VLOOKUP(Commercial!$B118,Settings!$AB$4:$AN$100,13,0)),1,0))</f>
        <v>0</v>
      </c>
      <c r="CD118" s="7">
        <f>IF(CC118=1,1,IF(AND(CD$4=VLOOKUP($B118,Settings!$AB$4:$AL$100,11,0),CD$7=VLOOKUP(Commercial!$B118,Settings!$AB$4:$AN$100,13,0)),1,0))</f>
        <v>0</v>
      </c>
      <c r="CE118" s="7">
        <f>IF(CD118=1,1,IF(AND(CE$4=VLOOKUP($B118,Settings!$AB$4:$AL$100,11,0),CE$7=VLOOKUP(Commercial!$B118,Settings!$AB$4:$AN$100,13,0)),1,0))</f>
        <v>0</v>
      </c>
      <c r="CF118" s="7">
        <f>IF(CE118=1,1,IF(AND(CF$4=VLOOKUP($B118,Settings!$AB$4:$AL$100,11,0),CF$7=VLOOKUP(Commercial!$B118,Settings!$AB$4:$AN$100,13,0)),1,0))</f>
        <v>0</v>
      </c>
      <c r="CG118" s="7">
        <f>IF(CF118=1,1,IF(AND(CG$4=VLOOKUP($B118,Settings!$AB$4:$AL$100,11,0),CG$7=VLOOKUP(Commercial!$B118,Settings!$AB$4:$AN$100,13,0)),1,0))</f>
        <v>0</v>
      </c>
      <c r="CH118" s="7">
        <f>IF(CG118=1,1,IF(AND(CH$4=VLOOKUP($B118,Settings!$AB$4:$AL$100,11,0),CH$7=VLOOKUP(Commercial!$B118,Settings!$AB$4:$AN$100,13,0)),1,0))</f>
        <v>0</v>
      </c>
      <c r="CI118" s="7">
        <f>IF(CH118=1,1,IF(AND(CI$4=VLOOKUP($B118,Settings!$AB$4:$AL$100,11,0),CI$7=VLOOKUP(Commercial!$B118,Settings!$AB$4:$AN$100,13,0)),1,0))</f>
        <v>0</v>
      </c>
      <c r="CJ118" s="7">
        <f>IF(CI118=1,1,IF(AND(CJ$4=VLOOKUP($B118,Settings!$AB$4:$AL$100,11,0),CJ$7=VLOOKUP(Commercial!$B118,Settings!$AB$4:$AN$100,13,0)),1,0))</f>
        <v>0</v>
      </c>
      <c r="CK118" s="7">
        <f>IF(CJ118=1,1,IF(AND(CK$4=VLOOKUP($B118,Settings!$AB$4:$AL$100,11,0),CK$7=VLOOKUP(Commercial!$B118,Settings!$AB$4:$AN$100,13,0)),1,0))</f>
        <v>0</v>
      </c>
      <c r="CL118" s="7">
        <f>IF(CK118=1,1,IF(AND(CL$4=VLOOKUP($B118,Settings!$AB$4:$AL$100,11,0),CL$7=VLOOKUP(Commercial!$B118,Settings!$AB$4:$AN$100,13,0)),1,0))</f>
        <v>0</v>
      </c>
      <c r="CM118" s="7">
        <f>IF(CL118=1,1,IF(AND(CM$4=VLOOKUP($B118,Settings!$AB$4:$AL$100,11,0),CM$7=VLOOKUP(Commercial!$B118,Settings!$AB$4:$AN$100,13,0)),1,0))</f>
        <v>0</v>
      </c>
    </row>
    <row r="119" spans="2:91" hidden="1" x14ac:dyDescent="0.2">
      <c r="B119" s="209">
        <f>Inputs!FH30</f>
        <v>0</v>
      </c>
      <c r="AF119" s="7">
        <f>IF(AE119=1,1,IF(AND(AF$4=VLOOKUP($B119,Settings!$AB$4:$AL$100,11,0),AF$7=VLOOKUP(Commercial!$B119,Settings!$AB$4:$AN$100,13,0)),1,0))</f>
        <v>0</v>
      </c>
      <c r="AG119" s="7">
        <f>IF(AF119=1,1,IF(AND(AG$4=VLOOKUP($B119,Settings!$AB$4:$AL$100,11,0),AG$7=VLOOKUP(Commercial!$B119,Settings!$AB$4:$AN$100,13,0)),1,0))</f>
        <v>0</v>
      </c>
      <c r="AH119" s="7">
        <f>IF(AG119=1,1,IF(AND(AH$4=VLOOKUP($B119,Settings!$AB$4:$AL$100,11,0),AH$7=VLOOKUP(Commercial!$B119,Settings!$AB$4:$AN$100,13,0)),1,0))</f>
        <v>0</v>
      </c>
      <c r="AI119" s="7">
        <f>IF(AH119=1,1,IF(AND(AI$4=VLOOKUP($B119,Settings!$AB$4:$AL$100,11,0),AI$7=VLOOKUP(Commercial!$B119,Settings!$AB$4:$AN$100,13,0)),1,0))</f>
        <v>0</v>
      </c>
      <c r="AJ119" s="7">
        <f>IF(AI119=1,1,IF(AND(AJ$4=VLOOKUP($B119,Settings!$AB$4:$AL$100,11,0),AJ$7=VLOOKUP(Commercial!$B119,Settings!$AB$4:$AN$100,13,0)),1,0))</f>
        <v>0</v>
      </c>
      <c r="AK119" s="7">
        <f>IF(AJ119=1,1,IF(AND(AK$4=VLOOKUP($B119,Settings!$AB$4:$AL$100,11,0),AK$7=VLOOKUP(Commercial!$B119,Settings!$AB$4:$AN$100,13,0)),1,0))</f>
        <v>0</v>
      </c>
      <c r="AL119" s="7">
        <f>IF(AK119=1,1,IF(AND(AL$4=VLOOKUP($B119,Settings!$AB$4:$AL$100,11,0),AL$7=VLOOKUP(Commercial!$B119,Settings!$AB$4:$AN$100,13,0)),1,0))</f>
        <v>0</v>
      </c>
      <c r="AM119" s="7">
        <f>IF(AL119=1,1,IF(AND(AM$4=VLOOKUP($B119,Settings!$AB$4:$AL$100,11,0),AM$7=VLOOKUP(Commercial!$B119,Settings!$AB$4:$AN$100,13,0)),1,0))</f>
        <v>0</v>
      </c>
      <c r="AN119" s="7">
        <f>IF(AM119=1,1,IF(AND(AN$4=VLOOKUP($B119,Settings!$AB$4:$AL$100,11,0),AN$7=VLOOKUP(Commercial!$B119,Settings!$AB$4:$AN$100,13,0)),1,0))</f>
        <v>0</v>
      </c>
      <c r="AO119" s="7">
        <f>IF(AN119=1,1,IF(AND(AO$4=VLOOKUP($B119,Settings!$AB$4:$AL$100,11,0),AO$7=VLOOKUP(Commercial!$B119,Settings!$AB$4:$AN$100,13,0)),1,0))</f>
        <v>0</v>
      </c>
      <c r="AP119" s="7">
        <f>IF(AO119=1,1,IF(AND(AP$4=VLOOKUP($B119,Settings!$AB$4:$AL$100,11,0),AP$7=VLOOKUP(Commercial!$B119,Settings!$AB$4:$AN$100,13,0)),1,0))</f>
        <v>0</v>
      </c>
      <c r="AQ119" s="7">
        <f>IF(AP119=1,1,IF(AND(AQ$4=VLOOKUP($B119,Settings!$AB$4:$AL$100,11,0),AQ$7=VLOOKUP(Commercial!$B119,Settings!$AB$4:$AN$100,13,0)),1,0))</f>
        <v>0</v>
      </c>
      <c r="AR119" s="7">
        <f>IF(AQ119=1,1,IF(AND(AR$4=VLOOKUP($B119,Settings!$AB$4:$AL$100,11,0),AR$7=VLOOKUP(Commercial!$B119,Settings!$AB$4:$AN$100,13,0)),1,0))</f>
        <v>0</v>
      </c>
      <c r="AS119" s="7">
        <f>IF(AR119=1,1,IF(AND(AS$4=VLOOKUP($B119,Settings!$AB$4:$AL$100,11,0),AS$7=VLOOKUP(Commercial!$B119,Settings!$AB$4:$AN$100,13,0)),1,0))</f>
        <v>0</v>
      </c>
      <c r="AT119" s="7">
        <f>IF(AS119=1,1,IF(AND(AT$4=VLOOKUP($B119,Settings!$AB$4:$AL$100,11,0),AT$7=VLOOKUP(Commercial!$B119,Settings!$AB$4:$AN$100,13,0)),1,0))</f>
        <v>0</v>
      </c>
      <c r="AU119" s="7">
        <f>IF(AT119=1,1,IF(AND(AU$4=VLOOKUP($B119,Settings!$AB$4:$AL$100,11,0),AU$7=VLOOKUP(Commercial!$B119,Settings!$AB$4:$AN$100,13,0)),1,0))</f>
        <v>0</v>
      </c>
      <c r="AV119" s="7">
        <f>IF(AU119=1,1,IF(AND(AV$4=VLOOKUP($B119,Settings!$AB$4:$AL$100,11,0),AV$7=VLOOKUP(Commercial!$B119,Settings!$AB$4:$AN$100,13,0)),1,0))</f>
        <v>0</v>
      </c>
      <c r="AW119" s="7">
        <f>IF(AV119=1,1,IF(AND(AW$4=VLOOKUP($B119,Settings!$AB$4:$AL$100,11,0),AW$7=VLOOKUP(Commercial!$B119,Settings!$AB$4:$AN$100,13,0)),1,0))</f>
        <v>0</v>
      </c>
      <c r="AX119" s="7">
        <f>IF(AW119=1,1,IF(AND(AX$4=VLOOKUP($B119,Settings!$AB$4:$AL$100,11,0),AX$7=VLOOKUP(Commercial!$B119,Settings!$AB$4:$AN$100,13,0)),1,0))</f>
        <v>0</v>
      </c>
      <c r="AY119" s="7">
        <f>IF(AX119=1,1,IF(AND(AY$4=VLOOKUP($B119,Settings!$AB$4:$AL$100,11,0),AY$7=VLOOKUP(Commercial!$B119,Settings!$AB$4:$AN$100,13,0)),1,0))</f>
        <v>0</v>
      </c>
      <c r="AZ119" s="7">
        <f>IF(AY119=1,1,IF(AND(AZ$4=VLOOKUP($B119,Settings!$AB$4:$AL$100,11,0),AZ$7=VLOOKUP(Commercial!$B119,Settings!$AB$4:$AN$100,13,0)),1,0))</f>
        <v>0</v>
      </c>
      <c r="BA119" s="7">
        <f>IF(AZ119=1,1,IF(AND(BA$4=VLOOKUP($B119,Settings!$AB$4:$AL$100,11,0),BA$7=VLOOKUP(Commercial!$B119,Settings!$AB$4:$AN$100,13,0)),1,0))</f>
        <v>0</v>
      </c>
      <c r="BB119" s="7">
        <f>IF(BA119=1,1,IF(AND(BB$4=VLOOKUP($B119,Settings!$AB$4:$AL$100,11,0),BB$7=VLOOKUP(Commercial!$B119,Settings!$AB$4:$AN$100,13,0)),1,0))</f>
        <v>0</v>
      </c>
      <c r="BC119" s="7">
        <f>IF(BB119=1,1,IF(AND(BC$4=VLOOKUP($B119,Settings!$AB$4:$AL$100,11,0),BC$7=VLOOKUP(Commercial!$B119,Settings!$AB$4:$AN$100,13,0)),1,0))</f>
        <v>0</v>
      </c>
      <c r="BD119" s="7">
        <f>IF(BC119=1,1,IF(AND(BD$4=VLOOKUP($B119,Settings!$AB$4:$AL$100,11,0),BD$7=VLOOKUP(Commercial!$B119,Settings!$AB$4:$AN$100,13,0)),1,0))</f>
        <v>0</v>
      </c>
      <c r="BE119" s="7">
        <f>IF(BD119=1,1,IF(AND(BE$4=VLOOKUP($B119,Settings!$AB$4:$AL$100,11,0),BE$7=VLOOKUP(Commercial!$B119,Settings!$AB$4:$AN$100,13,0)),1,0))</f>
        <v>0</v>
      </c>
      <c r="BF119" s="7">
        <f>IF(BE119=1,1,IF(AND(BF$4=VLOOKUP($B119,Settings!$AB$4:$AL$100,11,0),BF$7=VLOOKUP(Commercial!$B119,Settings!$AB$4:$AN$100,13,0)),1,0))</f>
        <v>0</v>
      </c>
      <c r="BG119" s="7">
        <f>IF(BF119=1,1,IF(AND(BG$4=VLOOKUP($B119,Settings!$AB$4:$AL$100,11,0),BG$7=VLOOKUP(Commercial!$B119,Settings!$AB$4:$AN$100,13,0)),1,0))</f>
        <v>0</v>
      </c>
      <c r="BH119" s="7">
        <f>IF(BG119=1,1,IF(AND(BH$4=VLOOKUP($B119,Settings!$AB$4:$AL$100,11,0),BH$7=VLOOKUP(Commercial!$B119,Settings!$AB$4:$AN$100,13,0)),1,0))</f>
        <v>0</v>
      </c>
      <c r="BI119" s="7">
        <f>IF(BH119=1,1,IF(AND(BI$4=VLOOKUP($B119,Settings!$AB$4:$AL$100,11,0),BI$7=VLOOKUP(Commercial!$B119,Settings!$AB$4:$AN$100,13,0)),1,0))</f>
        <v>0</v>
      </c>
      <c r="BJ119" s="7">
        <f>IF(BI119=1,1,IF(AND(BJ$4=VLOOKUP($B119,Settings!$AB$4:$AL$100,11,0),BJ$7=VLOOKUP(Commercial!$B119,Settings!$AB$4:$AN$100,13,0)),1,0))</f>
        <v>0</v>
      </c>
      <c r="BK119" s="7">
        <f>IF(BJ119=1,1,IF(AND(BK$4=VLOOKUP($B119,Settings!$AB$4:$AL$100,11,0),BK$7=VLOOKUP(Commercial!$B119,Settings!$AB$4:$AN$100,13,0)),1,0))</f>
        <v>0</v>
      </c>
      <c r="BL119" s="7">
        <f>IF(BK119=1,1,IF(AND(BL$4=VLOOKUP($B119,Settings!$AB$4:$AL$100,11,0),BL$7=VLOOKUP(Commercial!$B119,Settings!$AB$4:$AN$100,13,0)),1,0))</f>
        <v>0</v>
      </c>
      <c r="BM119" s="7">
        <f>IF(BL119=1,1,IF(AND(BM$4=VLOOKUP($B119,Settings!$AB$4:$AL$100,11,0),BM$7=VLOOKUP(Commercial!$B119,Settings!$AB$4:$AN$100,13,0)),1,0))</f>
        <v>0</v>
      </c>
      <c r="BN119" s="7">
        <f>IF(BM119=1,1,IF(AND(BN$4=VLOOKUP($B119,Settings!$AB$4:$AL$100,11,0),BN$7=VLOOKUP(Commercial!$B119,Settings!$AB$4:$AN$100,13,0)),1,0))</f>
        <v>0</v>
      </c>
      <c r="BO119" s="7">
        <f>IF(BN119=1,1,IF(AND(BO$4=VLOOKUP($B119,Settings!$AB$4:$AL$100,11,0),BO$7=VLOOKUP(Commercial!$B119,Settings!$AB$4:$AN$100,13,0)),1,0))</f>
        <v>0</v>
      </c>
      <c r="BP119" s="7">
        <f>IF(BO119=1,1,IF(AND(BP$4=VLOOKUP($B119,Settings!$AB$4:$AL$100,11,0),BP$7=VLOOKUP(Commercial!$B119,Settings!$AB$4:$AN$100,13,0)),1,0))</f>
        <v>0</v>
      </c>
      <c r="BQ119" s="7">
        <f>IF(BP119=1,1,IF(AND(BQ$4=VLOOKUP($B119,Settings!$AB$4:$AL$100,11,0),BQ$7=VLOOKUP(Commercial!$B119,Settings!$AB$4:$AN$100,13,0)),1,0))</f>
        <v>0</v>
      </c>
      <c r="BR119" s="7">
        <f>IF(BQ119=1,1,IF(AND(BR$4=VLOOKUP($B119,Settings!$AB$4:$AL$100,11,0),BR$7=VLOOKUP(Commercial!$B119,Settings!$AB$4:$AN$100,13,0)),1,0))</f>
        <v>0</v>
      </c>
      <c r="BS119" s="7">
        <f>IF(BR119=1,1,IF(AND(BS$4=VLOOKUP($B119,Settings!$AB$4:$AL$100,11,0),BS$7=VLOOKUP(Commercial!$B119,Settings!$AB$4:$AN$100,13,0)),1,0))</f>
        <v>0</v>
      </c>
      <c r="BT119" s="7">
        <f>IF(BS119=1,1,IF(AND(BT$4=VLOOKUP($B119,Settings!$AB$4:$AL$100,11,0),BT$7=VLOOKUP(Commercial!$B119,Settings!$AB$4:$AN$100,13,0)),1,0))</f>
        <v>0</v>
      </c>
      <c r="BU119" s="7">
        <f>IF(BT119=1,1,IF(AND(BU$4=VLOOKUP($B119,Settings!$AB$4:$AL$100,11,0),BU$7=VLOOKUP(Commercial!$B119,Settings!$AB$4:$AN$100,13,0)),1,0))</f>
        <v>0</v>
      </c>
      <c r="BV119" s="7">
        <f>IF(BU119=1,1,IF(AND(BV$4=VLOOKUP($B119,Settings!$AB$4:$AL$100,11,0),BV$7=VLOOKUP(Commercial!$B119,Settings!$AB$4:$AN$100,13,0)),1,0))</f>
        <v>0</v>
      </c>
      <c r="BW119" s="7">
        <f>IF(BV119=1,1,IF(AND(BW$4=VLOOKUP($B119,Settings!$AB$4:$AL$100,11,0),BW$7=VLOOKUP(Commercial!$B119,Settings!$AB$4:$AN$100,13,0)),1,0))</f>
        <v>0</v>
      </c>
      <c r="BX119" s="7">
        <f>IF(BW119=1,1,IF(AND(BX$4=VLOOKUP($B119,Settings!$AB$4:$AL$100,11,0),BX$7=VLOOKUP(Commercial!$B119,Settings!$AB$4:$AN$100,13,0)),1,0))</f>
        <v>0</v>
      </c>
      <c r="BY119" s="7">
        <f>IF(BX119=1,1,IF(AND(BY$4=VLOOKUP($B119,Settings!$AB$4:$AL$100,11,0),BY$7=VLOOKUP(Commercial!$B119,Settings!$AB$4:$AN$100,13,0)),1,0))</f>
        <v>0</v>
      </c>
      <c r="BZ119" s="7">
        <f>IF(BY119=1,1,IF(AND(BZ$4=VLOOKUP($B119,Settings!$AB$4:$AL$100,11,0),BZ$7=VLOOKUP(Commercial!$B119,Settings!$AB$4:$AN$100,13,0)),1,0))</f>
        <v>0</v>
      </c>
      <c r="CA119" s="7">
        <f>IF(BZ119=1,1,IF(AND(CA$4=VLOOKUP($B119,Settings!$AB$4:$AL$100,11,0),CA$7=VLOOKUP(Commercial!$B119,Settings!$AB$4:$AN$100,13,0)),1,0))</f>
        <v>0</v>
      </c>
      <c r="CB119" s="7">
        <f>IF(CA119=1,1,IF(AND(CB$4=VLOOKUP($B119,Settings!$AB$4:$AL$100,11,0),CB$7=VLOOKUP(Commercial!$B119,Settings!$AB$4:$AN$100,13,0)),1,0))</f>
        <v>0</v>
      </c>
      <c r="CC119" s="7">
        <f>IF(CB119=1,1,IF(AND(CC$4=VLOOKUP($B119,Settings!$AB$4:$AL$100,11,0),CC$7=VLOOKUP(Commercial!$B119,Settings!$AB$4:$AN$100,13,0)),1,0))</f>
        <v>0</v>
      </c>
      <c r="CD119" s="7">
        <f>IF(CC119=1,1,IF(AND(CD$4=VLOOKUP($B119,Settings!$AB$4:$AL$100,11,0),CD$7=VLOOKUP(Commercial!$B119,Settings!$AB$4:$AN$100,13,0)),1,0))</f>
        <v>0</v>
      </c>
      <c r="CE119" s="7">
        <f>IF(CD119=1,1,IF(AND(CE$4=VLOOKUP($B119,Settings!$AB$4:$AL$100,11,0),CE$7=VLOOKUP(Commercial!$B119,Settings!$AB$4:$AN$100,13,0)),1,0))</f>
        <v>0</v>
      </c>
      <c r="CF119" s="7">
        <f>IF(CE119=1,1,IF(AND(CF$4=VLOOKUP($B119,Settings!$AB$4:$AL$100,11,0),CF$7=VLOOKUP(Commercial!$B119,Settings!$AB$4:$AN$100,13,0)),1,0))</f>
        <v>0</v>
      </c>
      <c r="CG119" s="7">
        <f>IF(CF119=1,1,IF(AND(CG$4=VLOOKUP($B119,Settings!$AB$4:$AL$100,11,0),CG$7=VLOOKUP(Commercial!$B119,Settings!$AB$4:$AN$100,13,0)),1,0))</f>
        <v>0</v>
      </c>
      <c r="CH119" s="7">
        <f>IF(CG119=1,1,IF(AND(CH$4=VLOOKUP($B119,Settings!$AB$4:$AL$100,11,0),CH$7=VLOOKUP(Commercial!$B119,Settings!$AB$4:$AN$100,13,0)),1,0))</f>
        <v>0</v>
      </c>
      <c r="CI119" s="7">
        <f>IF(CH119=1,1,IF(AND(CI$4=VLOOKUP($B119,Settings!$AB$4:$AL$100,11,0),CI$7=VLOOKUP(Commercial!$B119,Settings!$AB$4:$AN$100,13,0)),1,0))</f>
        <v>0</v>
      </c>
      <c r="CJ119" s="7">
        <f>IF(CI119=1,1,IF(AND(CJ$4=VLOOKUP($B119,Settings!$AB$4:$AL$100,11,0),CJ$7=VLOOKUP(Commercial!$B119,Settings!$AB$4:$AN$100,13,0)),1,0))</f>
        <v>0</v>
      </c>
      <c r="CK119" s="7">
        <f>IF(CJ119=1,1,IF(AND(CK$4=VLOOKUP($B119,Settings!$AB$4:$AL$100,11,0),CK$7=VLOOKUP(Commercial!$B119,Settings!$AB$4:$AN$100,13,0)),1,0))</f>
        <v>0</v>
      </c>
      <c r="CL119" s="7">
        <f>IF(CK119=1,1,IF(AND(CL$4=VLOOKUP($B119,Settings!$AB$4:$AL$100,11,0),CL$7=VLOOKUP(Commercial!$B119,Settings!$AB$4:$AN$100,13,0)),1,0))</f>
        <v>0</v>
      </c>
      <c r="CM119" s="7">
        <f>IF(CL119=1,1,IF(AND(CM$4=VLOOKUP($B119,Settings!$AB$4:$AL$100,11,0),CM$7=VLOOKUP(Commercial!$B119,Settings!$AB$4:$AN$100,13,0)),1,0))</f>
        <v>0</v>
      </c>
    </row>
    <row r="120" spans="2:91" hidden="1" x14ac:dyDescent="0.2">
      <c r="B120" s="209">
        <f>Inputs!FH31</f>
        <v>0</v>
      </c>
      <c r="AF120" s="7">
        <f>IF(AE120=1,1,IF(AND(AF$4=VLOOKUP($B120,Settings!$AB$4:$AL$100,11,0),AF$7=VLOOKUP(Commercial!$B120,Settings!$AB$4:$AN$100,13,0)),1,0))</f>
        <v>0</v>
      </c>
      <c r="AG120" s="7">
        <f>IF(AF120=1,1,IF(AND(AG$4=VLOOKUP($B120,Settings!$AB$4:$AL$100,11,0),AG$7=VLOOKUP(Commercial!$B120,Settings!$AB$4:$AN$100,13,0)),1,0))</f>
        <v>0</v>
      </c>
      <c r="AH120" s="7">
        <f>IF(AG120=1,1,IF(AND(AH$4=VLOOKUP($B120,Settings!$AB$4:$AL$100,11,0),AH$7=VLOOKUP(Commercial!$B120,Settings!$AB$4:$AN$100,13,0)),1,0))</f>
        <v>0</v>
      </c>
      <c r="AI120" s="7">
        <f>IF(AH120=1,1,IF(AND(AI$4=VLOOKUP($B120,Settings!$AB$4:$AL$100,11,0),AI$7=VLOOKUP(Commercial!$B120,Settings!$AB$4:$AN$100,13,0)),1,0))</f>
        <v>0</v>
      </c>
      <c r="AJ120" s="7">
        <f>IF(AI120=1,1,IF(AND(AJ$4=VLOOKUP($B120,Settings!$AB$4:$AL$100,11,0),AJ$7=VLOOKUP(Commercial!$B120,Settings!$AB$4:$AN$100,13,0)),1,0))</f>
        <v>0</v>
      </c>
      <c r="AK120" s="7">
        <f>IF(AJ120=1,1,IF(AND(AK$4=VLOOKUP($B120,Settings!$AB$4:$AL$100,11,0),AK$7=VLOOKUP(Commercial!$B120,Settings!$AB$4:$AN$100,13,0)),1,0))</f>
        <v>0</v>
      </c>
      <c r="AL120" s="7">
        <f>IF(AK120=1,1,IF(AND(AL$4=VLOOKUP($B120,Settings!$AB$4:$AL$100,11,0),AL$7=VLOOKUP(Commercial!$B120,Settings!$AB$4:$AN$100,13,0)),1,0))</f>
        <v>0</v>
      </c>
      <c r="AM120" s="7">
        <f>IF(AL120=1,1,IF(AND(AM$4=VLOOKUP($B120,Settings!$AB$4:$AL$100,11,0),AM$7=VLOOKUP(Commercial!$B120,Settings!$AB$4:$AN$100,13,0)),1,0))</f>
        <v>0</v>
      </c>
      <c r="AN120" s="7">
        <f>IF(AM120=1,1,IF(AND(AN$4=VLOOKUP($B120,Settings!$AB$4:$AL$100,11,0),AN$7=VLOOKUP(Commercial!$B120,Settings!$AB$4:$AN$100,13,0)),1,0))</f>
        <v>0</v>
      </c>
      <c r="AO120" s="7">
        <f>IF(AN120=1,1,IF(AND(AO$4=VLOOKUP($B120,Settings!$AB$4:$AL$100,11,0),AO$7=VLOOKUP(Commercial!$B120,Settings!$AB$4:$AN$100,13,0)),1,0))</f>
        <v>0</v>
      </c>
      <c r="AP120" s="7">
        <f>IF(AO120=1,1,IF(AND(AP$4=VLOOKUP($B120,Settings!$AB$4:$AL$100,11,0),AP$7=VLOOKUP(Commercial!$B120,Settings!$AB$4:$AN$100,13,0)),1,0))</f>
        <v>0</v>
      </c>
      <c r="AQ120" s="7">
        <f>IF(AP120=1,1,IF(AND(AQ$4=VLOOKUP($B120,Settings!$AB$4:$AL$100,11,0),AQ$7=VLOOKUP(Commercial!$B120,Settings!$AB$4:$AN$100,13,0)),1,0))</f>
        <v>0</v>
      </c>
      <c r="AR120" s="7">
        <f>IF(AQ120=1,1,IF(AND(AR$4=VLOOKUP($B120,Settings!$AB$4:$AL$100,11,0),AR$7=VLOOKUP(Commercial!$B120,Settings!$AB$4:$AN$100,13,0)),1,0))</f>
        <v>0</v>
      </c>
      <c r="AS120" s="7">
        <f>IF(AR120=1,1,IF(AND(AS$4=VLOOKUP($B120,Settings!$AB$4:$AL$100,11,0),AS$7=VLOOKUP(Commercial!$B120,Settings!$AB$4:$AN$100,13,0)),1,0))</f>
        <v>0</v>
      </c>
      <c r="AT120" s="7">
        <f>IF(AS120=1,1,IF(AND(AT$4=VLOOKUP($B120,Settings!$AB$4:$AL$100,11,0),AT$7=VLOOKUP(Commercial!$B120,Settings!$AB$4:$AN$100,13,0)),1,0))</f>
        <v>0</v>
      </c>
      <c r="AU120" s="7">
        <f>IF(AT120=1,1,IF(AND(AU$4=VLOOKUP($B120,Settings!$AB$4:$AL$100,11,0),AU$7=VLOOKUP(Commercial!$B120,Settings!$AB$4:$AN$100,13,0)),1,0))</f>
        <v>0</v>
      </c>
      <c r="AV120" s="7">
        <f>IF(AU120=1,1,IF(AND(AV$4=VLOOKUP($B120,Settings!$AB$4:$AL$100,11,0),AV$7=VLOOKUP(Commercial!$B120,Settings!$AB$4:$AN$100,13,0)),1,0))</f>
        <v>0</v>
      </c>
      <c r="AW120" s="7">
        <f>IF(AV120=1,1,IF(AND(AW$4=VLOOKUP($B120,Settings!$AB$4:$AL$100,11,0),AW$7=VLOOKUP(Commercial!$B120,Settings!$AB$4:$AN$100,13,0)),1,0))</f>
        <v>0</v>
      </c>
      <c r="AX120" s="7">
        <f>IF(AW120=1,1,IF(AND(AX$4=VLOOKUP($B120,Settings!$AB$4:$AL$100,11,0),AX$7=VLOOKUP(Commercial!$B120,Settings!$AB$4:$AN$100,13,0)),1,0))</f>
        <v>0</v>
      </c>
      <c r="AY120" s="7">
        <f>IF(AX120=1,1,IF(AND(AY$4=VLOOKUP($B120,Settings!$AB$4:$AL$100,11,0),AY$7=VLOOKUP(Commercial!$B120,Settings!$AB$4:$AN$100,13,0)),1,0))</f>
        <v>0</v>
      </c>
      <c r="AZ120" s="7">
        <f>IF(AY120=1,1,IF(AND(AZ$4=VLOOKUP($B120,Settings!$AB$4:$AL$100,11,0),AZ$7=VLOOKUP(Commercial!$B120,Settings!$AB$4:$AN$100,13,0)),1,0))</f>
        <v>0</v>
      </c>
      <c r="BA120" s="7">
        <f>IF(AZ120=1,1,IF(AND(BA$4=VLOOKUP($B120,Settings!$AB$4:$AL$100,11,0),BA$7=VLOOKUP(Commercial!$B120,Settings!$AB$4:$AN$100,13,0)),1,0))</f>
        <v>0</v>
      </c>
      <c r="BB120" s="7">
        <f>IF(BA120=1,1,IF(AND(BB$4=VLOOKUP($B120,Settings!$AB$4:$AL$100,11,0),BB$7=VLOOKUP(Commercial!$B120,Settings!$AB$4:$AN$100,13,0)),1,0))</f>
        <v>0</v>
      </c>
      <c r="BC120" s="7">
        <f>IF(BB120=1,1,IF(AND(BC$4=VLOOKUP($B120,Settings!$AB$4:$AL$100,11,0),BC$7=VLOOKUP(Commercial!$B120,Settings!$AB$4:$AN$100,13,0)),1,0))</f>
        <v>0</v>
      </c>
      <c r="BD120" s="7">
        <f>IF(BC120=1,1,IF(AND(BD$4=VLOOKUP($B120,Settings!$AB$4:$AL$100,11,0),BD$7=VLOOKUP(Commercial!$B120,Settings!$AB$4:$AN$100,13,0)),1,0))</f>
        <v>0</v>
      </c>
      <c r="BE120" s="7">
        <f>IF(BD120=1,1,IF(AND(BE$4=VLOOKUP($B120,Settings!$AB$4:$AL$100,11,0),BE$7=VLOOKUP(Commercial!$B120,Settings!$AB$4:$AN$100,13,0)),1,0))</f>
        <v>0</v>
      </c>
      <c r="BF120" s="7">
        <f>IF(BE120=1,1,IF(AND(BF$4=VLOOKUP($B120,Settings!$AB$4:$AL$100,11,0),BF$7=VLOOKUP(Commercial!$B120,Settings!$AB$4:$AN$100,13,0)),1,0))</f>
        <v>0</v>
      </c>
      <c r="BG120" s="7">
        <f>IF(BF120=1,1,IF(AND(BG$4=VLOOKUP($B120,Settings!$AB$4:$AL$100,11,0),BG$7=VLOOKUP(Commercial!$B120,Settings!$AB$4:$AN$100,13,0)),1,0))</f>
        <v>0</v>
      </c>
      <c r="BH120" s="7">
        <f>IF(BG120=1,1,IF(AND(BH$4=VLOOKUP($B120,Settings!$AB$4:$AL$100,11,0),BH$7=VLOOKUP(Commercial!$B120,Settings!$AB$4:$AN$100,13,0)),1,0))</f>
        <v>0</v>
      </c>
      <c r="BI120" s="7">
        <f>IF(BH120=1,1,IF(AND(BI$4=VLOOKUP($B120,Settings!$AB$4:$AL$100,11,0),BI$7=VLOOKUP(Commercial!$B120,Settings!$AB$4:$AN$100,13,0)),1,0))</f>
        <v>0</v>
      </c>
      <c r="BJ120" s="7">
        <f>IF(BI120=1,1,IF(AND(BJ$4=VLOOKUP($B120,Settings!$AB$4:$AL$100,11,0),BJ$7=VLOOKUP(Commercial!$B120,Settings!$AB$4:$AN$100,13,0)),1,0))</f>
        <v>0</v>
      </c>
      <c r="BK120" s="7">
        <f>IF(BJ120=1,1,IF(AND(BK$4=VLOOKUP($B120,Settings!$AB$4:$AL$100,11,0),BK$7=VLOOKUP(Commercial!$B120,Settings!$AB$4:$AN$100,13,0)),1,0))</f>
        <v>0</v>
      </c>
      <c r="BL120" s="7">
        <f>IF(BK120=1,1,IF(AND(BL$4=VLOOKUP($B120,Settings!$AB$4:$AL$100,11,0),BL$7=VLOOKUP(Commercial!$B120,Settings!$AB$4:$AN$100,13,0)),1,0))</f>
        <v>0</v>
      </c>
      <c r="BM120" s="7">
        <f>IF(BL120=1,1,IF(AND(BM$4=VLOOKUP($B120,Settings!$AB$4:$AL$100,11,0),BM$7=VLOOKUP(Commercial!$B120,Settings!$AB$4:$AN$100,13,0)),1,0))</f>
        <v>0</v>
      </c>
      <c r="BN120" s="7">
        <f>IF(BM120=1,1,IF(AND(BN$4=VLOOKUP($B120,Settings!$AB$4:$AL$100,11,0),BN$7=VLOOKUP(Commercial!$B120,Settings!$AB$4:$AN$100,13,0)),1,0))</f>
        <v>0</v>
      </c>
      <c r="BO120" s="7">
        <f>IF(BN120=1,1,IF(AND(BO$4=VLOOKUP($B120,Settings!$AB$4:$AL$100,11,0),BO$7=VLOOKUP(Commercial!$B120,Settings!$AB$4:$AN$100,13,0)),1,0))</f>
        <v>0</v>
      </c>
      <c r="BP120" s="7">
        <f>IF(BO120=1,1,IF(AND(BP$4=VLOOKUP($B120,Settings!$AB$4:$AL$100,11,0),BP$7=VLOOKUP(Commercial!$B120,Settings!$AB$4:$AN$100,13,0)),1,0))</f>
        <v>0</v>
      </c>
      <c r="BQ120" s="7">
        <f>IF(BP120=1,1,IF(AND(BQ$4=VLOOKUP($B120,Settings!$AB$4:$AL$100,11,0),BQ$7=VLOOKUP(Commercial!$B120,Settings!$AB$4:$AN$100,13,0)),1,0))</f>
        <v>0</v>
      </c>
      <c r="BR120" s="7">
        <f>IF(BQ120=1,1,IF(AND(BR$4=VLOOKUP($B120,Settings!$AB$4:$AL$100,11,0),BR$7=VLOOKUP(Commercial!$B120,Settings!$AB$4:$AN$100,13,0)),1,0))</f>
        <v>0</v>
      </c>
      <c r="BS120" s="7">
        <f>IF(BR120=1,1,IF(AND(BS$4=VLOOKUP($B120,Settings!$AB$4:$AL$100,11,0),BS$7=VLOOKUP(Commercial!$B120,Settings!$AB$4:$AN$100,13,0)),1,0))</f>
        <v>0</v>
      </c>
      <c r="BT120" s="7">
        <f>IF(BS120=1,1,IF(AND(BT$4=VLOOKUP($B120,Settings!$AB$4:$AL$100,11,0),BT$7=VLOOKUP(Commercial!$B120,Settings!$AB$4:$AN$100,13,0)),1,0))</f>
        <v>0</v>
      </c>
      <c r="BU120" s="7">
        <f>IF(BT120=1,1,IF(AND(BU$4=VLOOKUP($B120,Settings!$AB$4:$AL$100,11,0),BU$7=VLOOKUP(Commercial!$B120,Settings!$AB$4:$AN$100,13,0)),1,0))</f>
        <v>0</v>
      </c>
      <c r="BV120" s="7">
        <f>IF(BU120=1,1,IF(AND(BV$4=VLOOKUP($B120,Settings!$AB$4:$AL$100,11,0),BV$7=VLOOKUP(Commercial!$B120,Settings!$AB$4:$AN$100,13,0)),1,0))</f>
        <v>0</v>
      </c>
      <c r="BW120" s="7">
        <f>IF(BV120=1,1,IF(AND(BW$4=VLOOKUP($B120,Settings!$AB$4:$AL$100,11,0),BW$7=VLOOKUP(Commercial!$B120,Settings!$AB$4:$AN$100,13,0)),1,0))</f>
        <v>0</v>
      </c>
      <c r="BX120" s="7">
        <f>IF(BW120=1,1,IF(AND(BX$4=VLOOKUP($B120,Settings!$AB$4:$AL$100,11,0),BX$7=VLOOKUP(Commercial!$B120,Settings!$AB$4:$AN$100,13,0)),1,0))</f>
        <v>0</v>
      </c>
      <c r="BY120" s="7">
        <f>IF(BX120=1,1,IF(AND(BY$4=VLOOKUP($B120,Settings!$AB$4:$AL$100,11,0),BY$7=VLOOKUP(Commercial!$B120,Settings!$AB$4:$AN$100,13,0)),1,0))</f>
        <v>0</v>
      </c>
      <c r="BZ120" s="7">
        <f>IF(BY120=1,1,IF(AND(BZ$4=VLOOKUP($B120,Settings!$AB$4:$AL$100,11,0),BZ$7=VLOOKUP(Commercial!$B120,Settings!$AB$4:$AN$100,13,0)),1,0))</f>
        <v>0</v>
      </c>
      <c r="CA120" s="7">
        <f>IF(BZ120=1,1,IF(AND(CA$4=VLOOKUP($B120,Settings!$AB$4:$AL$100,11,0),CA$7=VLOOKUP(Commercial!$B120,Settings!$AB$4:$AN$100,13,0)),1,0))</f>
        <v>0</v>
      </c>
      <c r="CB120" s="7">
        <f>IF(CA120=1,1,IF(AND(CB$4=VLOOKUP($B120,Settings!$AB$4:$AL$100,11,0),CB$7=VLOOKUP(Commercial!$B120,Settings!$AB$4:$AN$100,13,0)),1,0))</f>
        <v>0</v>
      </c>
      <c r="CC120" s="7">
        <f>IF(CB120=1,1,IF(AND(CC$4=VLOOKUP($B120,Settings!$AB$4:$AL$100,11,0),CC$7=VLOOKUP(Commercial!$B120,Settings!$AB$4:$AN$100,13,0)),1,0))</f>
        <v>0</v>
      </c>
      <c r="CD120" s="7">
        <f>IF(CC120=1,1,IF(AND(CD$4=VLOOKUP($B120,Settings!$AB$4:$AL$100,11,0),CD$7=VLOOKUP(Commercial!$B120,Settings!$AB$4:$AN$100,13,0)),1,0))</f>
        <v>0</v>
      </c>
      <c r="CE120" s="7">
        <f>IF(CD120=1,1,IF(AND(CE$4=VLOOKUP($B120,Settings!$AB$4:$AL$100,11,0),CE$7=VLOOKUP(Commercial!$B120,Settings!$AB$4:$AN$100,13,0)),1,0))</f>
        <v>0</v>
      </c>
      <c r="CF120" s="7">
        <f>IF(CE120=1,1,IF(AND(CF$4=VLOOKUP($B120,Settings!$AB$4:$AL$100,11,0),CF$7=VLOOKUP(Commercial!$B120,Settings!$AB$4:$AN$100,13,0)),1,0))</f>
        <v>0</v>
      </c>
      <c r="CG120" s="7">
        <f>IF(CF120=1,1,IF(AND(CG$4=VLOOKUP($B120,Settings!$AB$4:$AL$100,11,0),CG$7=VLOOKUP(Commercial!$B120,Settings!$AB$4:$AN$100,13,0)),1,0))</f>
        <v>0</v>
      </c>
      <c r="CH120" s="7">
        <f>IF(CG120=1,1,IF(AND(CH$4=VLOOKUP($B120,Settings!$AB$4:$AL$100,11,0),CH$7=VLOOKUP(Commercial!$B120,Settings!$AB$4:$AN$100,13,0)),1,0))</f>
        <v>0</v>
      </c>
      <c r="CI120" s="7">
        <f>IF(CH120=1,1,IF(AND(CI$4=VLOOKUP($B120,Settings!$AB$4:$AL$100,11,0),CI$7=VLOOKUP(Commercial!$B120,Settings!$AB$4:$AN$100,13,0)),1,0))</f>
        <v>0</v>
      </c>
      <c r="CJ120" s="7">
        <f>IF(CI120=1,1,IF(AND(CJ$4=VLOOKUP($B120,Settings!$AB$4:$AL$100,11,0),CJ$7=VLOOKUP(Commercial!$B120,Settings!$AB$4:$AN$100,13,0)),1,0))</f>
        <v>0</v>
      </c>
      <c r="CK120" s="7">
        <f>IF(CJ120=1,1,IF(AND(CK$4=VLOOKUP($B120,Settings!$AB$4:$AL$100,11,0),CK$7=VLOOKUP(Commercial!$B120,Settings!$AB$4:$AN$100,13,0)),1,0))</f>
        <v>0</v>
      </c>
      <c r="CL120" s="7">
        <f>IF(CK120=1,1,IF(AND(CL$4=VLOOKUP($B120,Settings!$AB$4:$AL$100,11,0),CL$7=VLOOKUP(Commercial!$B120,Settings!$AB$4:$AN$100,13,0)),1,0))</f>
        <v>0</v>
      </c>
      <c r="CM120" s="7">
        <f>IF(CL120=1,1,IF(AND(CM$4=VLOOKUP($B120,Settings!$AB$4:$AL$100,11,0),CM$7=VLOOKUP(Commercial!$B120,Settings!$AB$4:$AN$100,13,0)),1,0))</f>
        <v>0</v>
      </c>
    </row>
    <row r="121" spans="2:91" hidden="1" x14ac:dyDescent="0.2">
      <c r="B121" s="209">
        <f>Inputs!FH32</f>
        <v>0</v>
      </c>
      <c r="AF121" s="7">
        <f>IF(AE121=1,1,IF(AND(AF$4=VLOOKUP($B121,Settings!$AB$4:$AL$100,11,0),AF$7=VLOOKUP(Commercial!$B121,Settings!$AB$4:$AN$100,13,0)),1,0))</f>
        <v>0</v>
      </c>
      <c r="AG121" s="7">
        <f>IF(AF121=1,1,IF(AND(AG$4=VLOOKUP($B121,Settings!$AB$4:$AL$100,11,0),AG$7=VLOOKUP(Commercial!$B121,Settings!$AB$4:$AN$100,13,0)),1,0))</f>
        <v>0</v>
      </c>
      <c r="AH121" s="7">
        <f>IF(AG121=1,1,IF(AND(AH$4=VLOOKUP($B121,Settings!$AB$4:$AL$100,11,0),AH$7=VLOOKUP(Commercial!$B121,Settings!$AB$4:$AN$100,13,0)),1,0))</f>
        <v>0</v>
      </c>
      <c r="AI121" s="7">
        <f>IF(AH121=1,1,IF(AND(AI$4=VLOOKUP($B121,Settings!$AB$4:$AL$100,11,0),AI$7=VLOOKUP(Commercial!$B121,Settings!$AB$4:$AN$100,13,0)),1,0))</f>
        <v>0</v>
      </c>
      <c r="AJ121" s="7">
        <f>IF(AI121=1,1,IF(AND(AJ$4=VLOOKUP($B121,Settings!$AB$4:$AL$100,11,0),AJ$7=VLOOKUP(Commercial!$B121,Settings!$AB$4:$AN$100,13,0)),1,0))</f>
        <v>0</v>
      </c>
      <c r="AK121" s="7">
        <f>IF(AJ121=1,1,IF(AND(AK$4=VLOOKUP($B121,Settings!$AB$4:$AL$100,11,0),AK$7=VLOOKUP(Commercial!$B121,Settings!$AB$4:$AN$100,13,0)),1,0))</f>
        <v>0</v>
      </c>
      <c r="AL121" s="7">
        <f>IF(AK121=1,1,IF(AND(AL$4=VLOOKUP($B121,Settings!$AB$4:$AL$100,11,0),AL$7=VLOOKUP(Commercial!$B121,Settings!$AB$4:$AN$100,13,0)),1,0))</f>
        <v>0</v>
      </c>
      <c r="AM121" s="7">
        <f>IF(AL121=1,1,IF(AND(AM$4=VLOOKUP($B121,Settings!$AB$4:$AL$100,11,0),AM$7=VLOOKUP(Commercial!$B121,Settings!$AB$4:$AN$100,13,0)),1,0))</f>
        <v>0</v>
      </c>
      <c r="AN121" s="7">
        <f>IF(AM121=1,1,IF(AND(AN$4=VLOOKUP($B121,Settings!$AB$4:$AL$100,11,0),AN$7=VLOOKUP(Commercial!$B121,Settings!$AB$4:$AN$100,13,0)),1,0))</f>
        <v>0</v>
      </c>
      <c r="AO121" s="7">
        <f>IF(AN121=1,1,IF(AND(AO$4=VLOOKUP($B121,Settings!$AB$4:$AL$100,11,0),AO$7=VLOOKUP(Commercial!$B121,Settings!$AB$4:$AN$100,13,0)),1,0))</f>
        <v>0</v>
      </c>
      <c r="AP121" s="7">
        <f>IF(AO121=1,1,IF(AND(AP$4=VLOOKUP($B121,Settings!$AB$4:$AL$100,11,0),AP$7=VLOOKUP(Commercial!$B121,Settings!$AB$4:$AN$100,13,0)),1,0))</f>
        <v>0</v>
      </c>
      <c r="AQ121" s="7">
        <f>IF(AP121=1,1,IF(AND(AQ$4=VLOOKUP($B121,Settings!$AB$4:$AL$100,11,0),AQ$7=VLOOKUP(Commercial!$B121,Settings!$AB$4:$AN$100,13,0)),1,0))</f>
        <v>0</v>
      </c>
      <c r="AR121" s="7">
        <f>IF(AQ121=1,1,IF(AND(AR$4=VLOOKUP($B121,Settings!$AB$4:$AL$100,11,0),AR$7=VLOOKUP(Commercial!$B121,Settings!$AB$4:$AN$100,13,0)),1,0))</f>
        <v>0</v>
      </c>
      <c r="AS121" s="7">
        <f>IF(AR121=1,1,IF(AND(AS$4=VLOOKUP($B121,Settings!$AB$4:$AL$100,11,0),AS$7=VLOOKUP(Commercial!$B121,Settings!$AB$4:$AN$100,13,0)),1,0))</f>
        <v>0</v>
      </c>
      <c r="AT121" s="7">
        <f>IF(AS121=1,1,IF(AND(AT$4=VLOOKUP($B121,Settings!$AB$4:$AL$100,11,0),AT$7=VLOOKUP(Commercial!$B121,Settings!$AB$4:$AN$100,13,0)),1,0))</f>
        <v>0</v>
      </c>
      <c r="AU121" s="7">
        <f>IF(AT121=1,1,IF(AND(AU$4=VLOOKUP($B121,Settings!$AB$4:$AL$100,11,0),AU$7=VLOOKUP(Commercial!$B121,Settings!$AB$4:$AN$100,13,0)),1,0))</f>
        <v>0</v>
      </c>
      <c r="AV121" s="7">
        <f>IF(AU121=1,1,IF(AND(AV$4=VLOOKUP($B121,Settings!$AB$4:$AL$100,11,0),AV$7=VLOOKUP(Commercial!$B121,Settings!$AB$4:$AN$100,13,0)),1,0))</f>
        <v>0</v>
      </c>
      <c r="AW121" s="7">
        <f>IF(AV121=1,1,IF(AND(AW$4=VLOOKUP($B121,Settings!$AB$4:$AL$100,11,0),AW$7=VLOOKUP(Commercial!$B121,Settings!$AB$4:$AN$100,13,0)),1,0))</f>
        <v>0</v>
      </c>
      <c r="AX121" s="7">
        <f>IF(AW121=1,1,IF(AND(AX$4=VLOOKUP($B121,Settings!$AB$4:$AL$100,11,0),AX$7=VLOOKUP(Commercial!$B121,Settings!$AB$4:$AN$100,13,0)),1,0))</f>
        <v>0</v>
      </c>
      <c r="AY121" s="7">
        <f>IF(AX121=1,1,IF(AND(AY$4=VLOOKUP($B121,Settings!$AB$4:$AL$100,11,0),AY$7=VLOOKUP(Commercial!$B121,Settings!$AB$4:$AN$100,13,0)),1,0))</f>
        <v>0</v>
      </c>
      <c r="AZ121" s="7">
        <f>IF(AY121=1,1,IF(AND(AZ$4=VLOOKUP($B121,Settings!$AB$4:$AL$100,11,0),AZ$7=VLOOKUP(Commercial!$B121,Settings!$AB$4:$AN$100,13,0)),1,0))</f>
        <v>0</v>
      </c>
      <c r="BA121" s="7">
        <f>IF(AZ121=1,1,IF(AND(BA$4=VLOOKUP($B121,Settings!$AB$4:$AL$100,11,0),BA$7=VLOOKUP(Commercial!$B121,Settings!$AB$4:$AN$100,13,0)),1,0))</f>
        <v>0</v>
      </c>
      <c r="BB121" s="7">
        <f>IF(BA121=1,1,IF(AND(BB$4=VLOOKUP($B121,Settings!$AB$4:$AL$100,11,0),BB$7=VLOOKUP(Commercial!$B121,Settings!$AB$4:$AN$100,13,0)),1,0))</f>
        <v>0</v>
      </c>
      <c r="BC121" s="7">
        <f>IF(BB121=1,1,IF(AND(BC$4=VLOOKUP($B121,Settings!$AB$4:$AL$100,11,0),BC$7=VLOOKUP(Commercial!$B121,Settings!$AB$4:$AN$100,13,0)),1,0))</f>
        <v>0</v>
      </c>
      <c r="BD121" s="7">
        <f>IF(BC121=1,1,IF(AND(BD$4=VLOOKUP($B121,Settings!$AB$4:$AL$100,11,0),BD$7=VLOOKUP(Commercial!$B121,Settings!$AB$4:$AN$100,13,0)),1,0))</f>
        <v>0</v>
      </c>
      <c r="BE121" s="7">
        <f>IF(BD121=1,1,IF(AND(BE$4=VLOOKUP($B121,Settings!$AB$4:$AL$100,11,0),BE$7=VLOOKUP(Commercial!$B121,Settings!$AB$4:$AN$100,13,0)),1,0))</f>
        <v>0</v>
      </c>
      <c r="BF121" s="7">
        <f>IF(BE121=1,1,IF(AND(BF$4=VLOOKUP($B121,Settings!$AB$4:$AL$100,11,0),BF$7=VLOOKUP(Commercial!$B121,Settings!$AB$4:$AN$100,13,0)),1,0))</f>
        <v>0</v>
      </c>
      <c r="BG121" s="7">
        <f>IF(BF121=1,1,IF(AND(BG$4=VLOOKUP($B121,Settings!$AB$4:$AL$100,11,0),BG$7=VLOOKUP(Commercial!$B121,Settings!$AB$4:$AN$100,13,0)),1,0))</f>
        <v>0</v>
      </c>
      <c r="BH121" s="7">
        <f>IF(BG121=1,1,IF(AND(BH$4=VLOOKUP($B121,Settings!$AB$4:$AL$100,11,0),BH$7=VLOOKUP(Commercial!$B121,Settings!$AB$4:$AN$100,13,0)),1,0))</f>
        <v>0</v>
      </c>
      <c r="BI121" s="7">
        <f>IF(BH121=1,1,IF(AND(BI$4=VLOOKUP($B121,Settings!$AB$4:$AL$100,11,0),BI$7=VLOOKUP(Commercial!$B121,Settings!$AB$4:$AN$100,13,0)),1,0))</f>
        <v>0</v>
      </c>
      <c r="BJ121" s="7">
        <f>IF(BI121=1,1,IF(AND(BJ$4=VLOOKUP($B121,Settings!$AB$4:$AL$100,11,0),BJ$7=VLOOKUP(Commercial!$B121,Settings!$AB$4:$AN$100,13,0)),1,0))</f>
        <v>0</v>
      </c>
      <c r="BK121" s="7">
        <f>IF(BJ121=1,1,IF(AND(BK$4=VLOOKUP($B121,Settings!$AB$4:$AL$100,11,0),BK$7=VLOOKUP(Commercial!$B121,Settings!$AB$4:$AN$100,13,0)),1,0))</f>
        <v>0</v>
      </c>
      <c r="BL121" s="7">
        <f>IF(BK121=1,1,IF(AND(BL$4=VLOOKUP($B121,Settings!$AB$4:$AL$100,11,0),BL$7=VLOOKUP(Commercial!$B121,Settings!$AB$4:$AN$100,13,0)),1,0))</f>
        <v>0</v>
      </c>
      <c r="BM121" s="7">
        <f>IF(BL121=1,1,IF(AND(BM$4=VLOOKUP($B121,Settings!$AB$4:$AL$100,11,0),BM$7=VLOOKUP(Commercial!$B121,Settings!$AB$4:$AN$100,13,0)),1,0))</f>
        <v>0</v>
      </c>
      <c r="BN121" s="7">
        <f>IF(BM121=1,1,IF(AND(BN$4=VLOOKUP($B121,Settings!$AB$4:$AL$100,11,0),BN$7=VLOOKUP(Commercial!$B121,Settings!$AB$4:$AN$100,13,0)),1,0))</f>
        <v>0</v>
      </c>
      <c r="BO121" s="7">
        <f>IF(BN121=1,1,IF(AND(BO$4=VLOOKUP($B121,Settings!$AB$4:$AL$100,11,0),BO$7=VLOOKUP(Commercial!$B121,Settings!$AB$4:$AN$100,13,0)),1,0))</f>
        <v>0</v>
      </c>
      <c r="BP121" s="7">
        <f>IF(BO121=1,1,IF(AND(BP$4=VLOOKUP($B121,Settings!$AB$4:$AL$100,11,0),BP$7=VLOOKUP(Commercial!$B121,Settings!$AB$4:$AN$100,13,0)),1,0))</f>
        <v>0</v>
      </c>
      <c r="BQ121" s="7">
        <f>IF(BP121=1,1,IF(AND(BQ$4=VLOOKUP($B121,Settings!$AB$4:$AL$100,11,0),BQ$7=VLOOKUP(Commercial!$B121,Settings!$AB$4:$AN$100,13,0)),1,0))</f>
        <v>0</v>
      </c>
      <c r="BR121" s="7">
        <f>IF(BQ121=1,1,IF(AND(BR$4=VLOOKUP($B121,Settings!$AB$4:$AL$100,11,0),BR$7=VLOOKUP(Commercial!$B121,Settings!$AB$4:$AN$100,13,0)),1,0))</f>
        <v>0</v>
      </c>
      <c r="BS121" s="7">
        <f>IF(BR121=1,1,IF(AND(BS$4=VLOOKUP($B121,Settings!$AB$4:$AL$100,11,0),BS$7=VLOOKUP(Commercial!$B121,Settings!$AB$4:$AN$100,13,0)),1,0))</f>
        <v>0</v>
      </c>
      <c r="BT121" s="7">
        <f>IF(BS121=1,1,IF(AND(BT$4=VLOOKUP($B121,Settings!$AB$4:$AL$100,11,0),BT$7=VLOOKUP(Commercial!$B121,Settings!$AB$4:$AN$100,13,0)),1,0))</f>
        <v>0</v>
      </c>
      <c r="BU121" s="7">
        <f>IF(BT121=1,1,IF(AND(BU$4=VLOOKUP($B121,Settings!$AB$4:$AL$100,11,0),BU$7=VLOOKUP(Commercial!$B121,Settings!$AB$4:$AN$100,13,0)),1,0))</f>
        <v>0</v>
      </c>
      <c r="BV121" s="7">
        <f>IF(BU121=1,1,IF(AND(BV$4=VLOOKUP($B121,Settings!$AB$4:$AL$100,11,0),BV$7=VLOOKUP(Commercial!$B121,Settings!$AB$4:$AN$100,13,0)),1,0))</f>
        <v>0</v>
      </c>
      <c r="BW121" s="7">
        <f>IF(BV121=1,1,IF(AND(BW$4=VLOOKUP($B121,Settings!$AB$4:$AL$100,11,0),BW$7=VLOOKUP(Commercial!$B121,Settings!$AB$4:$AN$100,13,0)),1,0))</f>
        <v>0</v>
      </c>
      <c r="BX121" s="7">
        <f>IF(BW121=1,1,IF(AND(BX$4=VLOOKUP($B121,Settings!$AB$4:$AL$100,11,0),BX$7=VLOOKUP(Commercial!$B121,Settings!$AB$4:$AN$100,13,0)),1,0))</f>
        <v>0</v>
      </c>
      <c r="BY121" s="7">
        <f>IF(BX121=1,1,IF(AND(BY$4=VLOOKUP($B121,Settings!$AB$4:$AL$100,11,0),BY$7=VLOOKUP(Commercial!$B121,Settings!$AB$4:$AN$100,13,0)),1,0))</f>
        <v>0</v>
      </c>
      <c r="BZ121" s="7">
        <f>IF(BY121=1,1,IF(AND(BZ$4=VLOOKUP($B121,Settings!$AB$4:$AL$100,11,0),BZ$7=VLOOKUP(Commercial!$B121,Settings!$AB$4:$AN$100,13,0)),1,0))</f>
        <v>0</v>
      </c>
      <c r="CA121" s="7">
        <f>IF(BZ121=1,1,IF(AND(CA$4=VLOOKUP($B121,Settings!$AB$4:$AL$100,11,0),CA$7=VLOOKUP(Commercial!$B121,Settings!$AB$4:$AN$100,13,0)),1,0))</f>
        <v>0</v>
      </c>
      <c r="CB121" s="7">
        <f>IF(CA121=1,1,IF(AND(CB$4=VLOOKUP($B121,Settings!$AB$4:$AL$100,11,0),CB$7=VLOOKUP(Commercial!$B121,Settings!$AB$4:$AN$100,13,0)),1,0))</f>
        <v>0</v>
      </c>
      <c r="CC121" s="7">
        <f>IF(CB121=1,1,IF(AND(CC$4=VLOOKUP($B121,Settings!$AB$4:$AL$100,11,0),CC$7=VLOOKUP(Commercial!$B121,Settings!$AB$4:$AN$100,13,0)),1,0))</f>
        <v>0</v>
      </c>
      <c r="CD121" s="7">
        <f>IF(CC121=1,1,IF(AND(CD$4=VLOOKUP($B121,Settings!$AB$4:$AL$100,11,0),CD$7=VLOOKUP(Commercial!$B121,Settings!$AB$4:$AN$100,13,0)),1,0))</f>
        <v>0</v>
      </c>
      <c r="CE121" s="7">
        <f>IF(CD121=1,1,IF(AND(CE$4=VLOOKUP($B121,Settings!$AB$4:$AL$100,11,0),CE$7=VLOOKUP(Commercial!$B121,Settings!$AB$4:$AN$100,13,0)),1,0))</f>
        <v>0</v>
      </c>
      <c r="CF121" s="7">
        <f>IF(CE121=1,1,IF(AND(CF$4=VLOOKUP($B121,Settings!$AB$4:$AL$100,11,0),CF$7=VLOOKUP(Commercial!$B121,Settings!$AB$4:$AN$100,13,0)),1,0))</f>
        <v>0</v>
      </c>
      <c r="CG121" s="7">
        <f>IF(CF121=1,1,IF(AND(CG$4=VLOOKUP($B121,Settings!$AB$4:$AL$100,11,0),CG$7=VLOOKUP(Commercial!$B121,Settings!$AB$4:$AN$100,13,0)),1,0))</f>
        <v>0</v>
      </c>
      <c r="CH121" s="7">
        <f>IF(CG121=1,1,IF(AND(CH$4=VLOOKUP($B121,Settings!$AB$4:$AL$100,11,0),CH$7=VLOOKUP(Commercial!$B121,Settings!$AB$4:$AN$100,13,0)),1,0))</f>
        <v>0</v>
      </c>
      <c r="CI121" s="7">
        <f>IF(CH121=1,1,IF(AND(CI$4=VLOOKUP($B121,Settings!$AB$4:$AL$100,11,0),CI$7=VLOOKUP(Commercial!$B121,Settings!$AB$4:$AN$100,13,0)),1,0))</f>
        <v>0</v>
      </c>
      <c r="CJ121" s="7">
        <f>IF(CI121=1,1,IF(AND(CJ$4=VLOOKUP($B121,Settings!$AB$4:$AL$100,11,0),CJ$7=VLOOKUP(Commercial!$B121,Settings!$AB$4:$AN$100,13,0)),1,0))</f>
        <v>0</v>
      </c>
      <c r="CK121" s="7">
        <f>IF(CJ121=1,1,IF(AND(CK$4=VLOOKUP($B121,Settings!$AB$4:$AL$100,11,0),CK$7=VLOOKUP(Commercial!$B121,Settings!$AB$4:$AN$100,13,0)),1,0))</f>
        <v>0</v>
      </c>
      <c r="CL121" s="7">
        <f>IF(CK121=1,1,IF(AND(CL$4=VLOOKUP($B121,Settings!$AB$4:$AL$100,11,0),CL$7=VLOOKUP(Commercial!$B121,Settings!$AB$4:$AN$100,13,0)),1,0))</f>
        <v>0</v>
      </c>
      <c r="CM121" s="7">
        <f>IF(CL121=1,1,IF(AND(CM$4=VLOOKUP($B121,Settings!$AB$4:$AL$100,11,0),CM$7=VLOOKUP(Commercial!$B121,Settings!$AB$4:$AN$100,13,0)),1,0))</f>
        <v>0</v>
      </c>
    </row>
    <row r="122" spans="2:91" hidden="1" x14ac:dyDescent="0.2">
      <c r="B122" s="209">
        <f>Inputs!FH33</f>
        <v>0</v>
      </c>
      <c r="AF122" s="7">
        <f>IF(AE122=1,1,IF(AND(AF$4=VLOOKUP($B122,Settings!$AB$4:$AL$100,11,0),AF$7=VLOOKUP(Commercial!$B122,Settings!$AB$4:$AN$100,13,0)),1,0))</f>
        <v>0</v>
      </c>
      <c r="AG122" s="7">
        <f>IF(AF122=1,1,IF(AND(AG$4=VLOOKUP($B122,Settings!$AB$4:$AL$100,11,0),AG$7=VLOOKUP(Commercial!$B122,Settings!$AB$4:$AN$100,13,0)),1,0))</f>
        <v>0</v>
      </c>
      <c r="AH122" s="7">
        <f>IF(AG122=1,1,IF(AND(AH$4=VLOOKUP($B122,Settings!$AB$4:$AL$100,11,0),AH$7=VLOOKUP(Commercial!$B122,Settings!$AB$4:$AN$100,13,0)),1,0))</f>
        <v>0</v>
      </c>
      <c r="AI122" s="7">
        <f>IF(AH122=1,1,IF(AND(AI$4=VLOOKUP($B122,Settings!$AB$4:$AL$100,11,0),AI$7=VLOOKUP(Commercial!$B122,Settings!$AB$4:$AN$100,13,0)),1,0))</f>
        <v>0</v>
      </c>
      <c r="AJ122" s="7">
        <f>IF(AI122=1,1,IF(AND(AJ$4=VLOOKUP($B122,Settings!$AB$4:$AL$100,11,0),AJ$7=VLOOKUP(Commercial!$B122,Settings!$AB$4:$AN$100,13,0)),1,0))</f>
        <v>0</v>
      </c>
      <c r="AK122" s="7">
        <f>IF(AJ122=1,1,IF(AND(AK$4=VLOOKUP($B122,Settings!$AB$4:$AL$100,11,0),AK$7=VLOOKUP(Commercial!$B122,Settings!$AB$4:$AN$100,13,0)),1,0))</f>
        <v>0</v>
      </c>
      <c r="AL122" s="7">
        <f>IF(AK122=1,1,IF(AND(AL$4=VLOOKUP($B122,Settings!$AB$4:$AL$100,11,0),AL$7=VLOOKUP(Commercial!$B122,Settings!$AB$4:$AN$100,13,0)),1,0))</f>
        <v>0</v>
      </c>
      <c r="AM122" s="7">
        <f>IF(AL122=1,1,IF(AND(AM$4=VLOOKUP($B122,Settings!$AB$4:$AL$100,11,0),AM$7=VLOOKUP(Commercial!$B122,Settings!$AB$4:$AN$100,13,0)),1,0))</f>
        <v>0</v>
      </c>
      <c r="AN122" s="7">
        <f>IF(AM122=1,1,IF(AND(AN$4=VLOOKUP($B122,Settings!$AB$4:$AL$100,11,0),AN$7=VLOOKUP(Commercial!$B122,Settings!$AB$4:$AN$100,13,0)),1,0))</f>
        <v>0</v>
      </c>
      <c r="AO122" s="7">
        <f>IF(AN122=1,1,IF(AND(AO$4=VLOOKUP($B122,Settings!$AB$4:$AL$100,11,0),AO$7=VLOOKUP(Commercial!$B122,Settings!$AB$4:$AN$100,13,0)),1,0))</f>
        <v>0</v>
      </c>
      <c r="AP122" s="7">
        <f>IF(AO122=1,1,IF(AND(AP$4=VLOOKUP($B122,Settings!$AB$4:$AL$100,11,0),AP$7=VLOOKUP(Commercial!$B122,Settings!$AB$4:$AN$100,13,0)),1,0))</f>
        <v>0</v>
      </c>
      <c r="AQ122" s="7">
        <f>IF(AP122=1,1,IF(AND(AQ$4=VLOOKUP($B122,Settings!$AB$4:$AL$100,11,0),AQ$7=VLOOKUP(Commercial!$B122,Settings!$AB$4:$AN$100,13,0)),1,0))</f>
        <v>0</v>
      </c>
      <c r="AR122" s="7">
        <f>IF(AQ122=1,1,IF(AND(AR$4=VLOOKUP($B122,Settings!$AB$4:$AL$100,11,0),AR$7=VLOOKUP(Commercial!$B122,Settings!$AB$4:$AN$100,13,0)),1,0))</f>
        <v>0</v>
      </c>
      <c r="AS122" s="7">
        <f>IF(AR122=1,1,IF(AND(AS$4=VLOOKUP($B122,Settings!$AB$4:$AL$100,11,0),AS$7=VLOOKUP(Commercial!$B122,Settings!$AB$4:$AN$100,13,0)),1,0))</f>
        <v>0</v>
      </c>
      <c r="AT122" s="7">
        <f>IF(AS122=1,1,IF(AND(AT$4=VLOOKUP($B122,Settings!$AB$4:$AL$100,11,0),AT$7=VLOOKUP(Commercial!$B122,Settings!$AB$4:$AN$100,13,0)),1,0))</f>
        <v>0</v>
      </c>
      <c r="AU122" s="7">
        <f>IF(AT122=1,1,IF(AND(AU$4=VLOOKUP($B122,Settings!$AB$4:$AL$100,11,0),AU$7=VLOOKUP(Commercial!$B122,Settings!$AB$4:$AN$100,13,0)),1,0))</f>
        <v>0</v>
      </c>
      <c r="AV122" s="7">
        <f>IF(AU122=1,1,IF(AND(AV$4=VLOOKUP($B122,Settings!$AB$4:$AL$100,11,0),AV$7=VLOOKUP(Commercial!$B122,Settings!$AB$4:$AN$100,13,0)),1,0))</f>
        <v>0</v>
      </c>
      <c r="AW122" s="7">
        <f>IF(AV122=1,1,IF(AND(AW$4=VLOOKUP($B122,Settings!$AB$4:$AL$100,11,0),AW$7=VLOOKUP(Commercial!$B122,Settings!$AB$4:$AN$100,13,0)),1,0))</f>
        <v>0</v>
      </c>
      <c r="AX122" s="7">
        <f>IF(AW122=1,1,IF(AND(AX$4=VLOOKUP($B122,Settings!$AB$4:$AL$100,11,0),AX$7=VLOOKUP(Commercial!$B122,Settings!$AB$4:$AN$100,13,0)),1,0))</f>
        <v>0</v>
      </c>
      <c r="AY122" s="7">
        <f>IF(AX122=1,1,IF(AND(AY$4=VLOOKUP($B122,Settings!$AB$4:$AL$100,11,0),AY$7=VLOOKUP(Commercial!$B122,Settings!$AB$4:$AN$100,13,0)),1,0))</f>
        <v>0</v>
      </c>
      <c r="AZ122" s="7">
        <f>IF(AY122=1,1,IF(AND(AZ$4=VLOOKUP($B122,Settings!$AB$4:$AL$100,11,0),AZ$7=VLOOKUP(Commercial!$B122,Settings!$AB$4:$AN$100,13,0)),1,0))</f>
        <v>0</v>
      </c>
      <c r="BA122" s="7">
        <f>IF(AZ122=1,1,IF(AND(BA$4=VLOOKUP($B122,Settings!$AB$4:$AL$100,11,0),BA$7=VLOOKUP(Commercial!$B122,Settings!$AB$4:$AN$100,13,0)),1,0))</f>
        <v>0</v>
      </c>
      <c r="BB122" s="7">
        <f>IF(BA122=1,1,IF(AND(BB$4=VLOOKUP($B122,Settings!$AB$4:$AL$100,11,0),BB$7=VLOOKUP(Commercial!$B122,Settings!$AB$4:$AN$100,13,0)),1,0))</f>
        <v>0</v>
      </c>
      <c r="BC122" s="7">
        <f>IF(BB122=1,1,IF(AND(BC$4=VLOOKUP($B122,Settings!$AB$4:$AL$100,11,0),BC$7=VLOOKUP(Commercial!$B122,Settings!$AB$4:$AN$100,13,0)),1,0))</f>
        <v>0</v>
      </c>
      <c r="BD122" s="7">
        <f>IF(BC122=1,1,IF(AND(BD$4=VLOOKUP($B122,Settings!$AB$4:$AL$100,11,0),BD$7=VLOOKUP(Commercial!$B122,Settings!$AB$4:$AN$100,13,0)),1,0))</f>
        <v>0</v>
      </c>
      <c r="BE122" s="7">
        <f>IF(BD122=1,1,IF(AND(BE$4=VLOOKUP($B122,Settings!$AB$4:$AL$100,11,0),BE$7=VLOOKUP(Commercial!$B122,Settings!$AB$4:$AN$100,13,0)),1,0))</f>
        <v>0</v>
      </c>
      <c r="BF122" s="7">
        <f>IF(BE122=1,1,IF(AND(BF$4=VLOOKUP($B122,Settings!$AB$4:$AL$100,11,0),BF$7=VLOOKUP(Commercial!$B122,Settings!$AB$4:$AN$100,13,0)),1,0))</f>
        <v>0</v>
      </c>
      <c r="BG122" s="7">
        <f>IF(BF122=1,1,IF(AND(BG$4=VLOOKUP($B122,Settings!$AB$4:$AL$100,11,0),BG$7=VLOOKUP(Commercial!$B122,Settings!$AB$4:$AN$100,13,0)),1,0))</f>
        <v>0</v>
      </c>
      <c r="BH122" s="7">
        <f>IF(BG122=1,1,IF(AND(BH$4=VLOOKUP($B122,Settings!$AB$4:$AL$100,11,0),BH$7=VLOOKUP(Commercial!$B122,Settings!$AB$4:$AN$100,13,0)),1,0))</f>
        <v>0</v>
      </c>
      <c r="BI122" s="7">
        <f>IF(BH122=1,1,IF(AND(BI$4=VLOOKUP($B122,Settings!$AB$4:$AL$100,11,0),BI$7=VLOOKUP(Commercial!$B122,Settings!$AB$4:$AN$100,13,0)),1,0))</f>
        <v>0</v>
      </c>
      <c r="BJ122" s="7">
        <f>IF(BI122=1,1,IF(AND(BJ$4=VLOOKUP($B122,Settings!$AB$4:$AL$100,11,0),BJ$7=VLOOKUP(Commercial!$B122,Settings!$AB$4:$AN$100,13,0)),1,0))</f>
        <v>0</v>
      </c>
      <c r="BK122" s="7">
        <f>IF(BJ122=1,1,IF(AND(BK$4=VLOOKUP($B122,Settings!$AB$4:$AL$100,11,0),BK$7=VLOOKUP(Commercial!$B122,Settings!$AB$4:$AN$100,13,0)),1,0))</f>
        <v>0</v>
      </c>
      <c r="BL122" s="7">
        <f>IF(BK122=1,1,IF(AND(BL$4=VLOOKUP($B122,Settings!$AB$4:$AL$100,11,0),BL$7=VLOOKUP(Commercial!$B122,Settings!$AB$4:$AN$100,13,0)),1,0))</f>
        <v>0</v>
      </c>
      <c r="BM122" s="7">
        <f>IF(BL122=1,1,IF(AND(BM$4=VLOOKUP($B122,Settings!$AB$4:$AL$100,11,0),BM$7=VLOOKUP(Commercial!$B122,Settings!$AB$4:$AN$100,13,0)),1,0))</f>
        <v>0</v>
      </c>
      <c r="BN122" s="7">
        <f>IF(BM122=1,1,IF(AND(BN$4=VLOOKUP($B122,Settings!$AB$4:$AL$100,11,0),BN$7=VLOOKUP(Commercial!$B122,Settings!$AB$4:$AN$100,13,0)),1,0))</f>
        <v>0</v>
      </c>
      <c r="BO122" s="7">
        <f>IF(BN122=1,1,IF(AND(BO$4=VLOOKUP($B122,Settings!$AB$4:$AL$100,11,0),BO$7=VLOOKUP(Commercial!$B122,Settings!$AB$4:$AN$100,13,0)),1,0))</f>
        <v>0</v>
      </c>
      <c r="BP122" s="7">
        <f>IF(BO122=1,1,IF(AND(BP$4=VLOOKUP($B122,Settings!$AB$4:$AL$100,11,0),BP$7=VLOOKUP(Commercial!$B122,Settings!$AB$4:$AN$100,13,0)),1,0))</f>
        <v>0</v>
      </c>
      <c r="BQ122" s="7">
        <f>IF(BP122=1,1,IF(AND(BQ$4=VLOOKUP($B122,Settings!$AB$4:$AL$100,11,0),BQ$7=VLOOKUP(Commercial!$B122,Settings!$AB$4:$AN$100,13,0)),1,0))</f>
        <v>0</v>
      </c>
      <c r="BR122" s="7">
        <f>IF(BQ122=1,1,IF(AND(BR$4=VLOOKUP($B122,Settings!$AB$4:$AL$100,11,0),BR$7=VLOOKUP(Commercial!$B122,Settings!$AB$4:$AN$100,13,0)),1,0))</f>
        <v>0</v>
      </c>
      <c r="BS122" s="7">
        <f>IF(BR122=1,1,IF(AND(BS$4=VLOOKUP($B122,Settings!$AB$4:$AL$100,11,0),BS$7=VLOOKUP(Commercial!$B122,Settings!$AB$4:$AN$100,13,0)),1,0))</f>
        <v>0</v>
      </c>
      <c r="BT122" s="7">
        <f>IF(BS122=1,1,IF(AND(BT$4=VLOOKUP($B122,Settings!$AB$4:$AL$100,11,0),BT$7=VLOOKUP(Commercial!$B122,Settings!$AB$4:$AN$100,13,0)),1,0))</f>
        <v>0</v>
      </c>
      <c r="BU122" s="7">
        <f>IF(BT122=1,1,IF(AND(BU$4=VLOOKUP($B122,Settings!$AB$4:$AL$100,11,0),BU$7=VLOOKUP(Commercial!$B122,Settings!$AB$4:$AN$100,13,0)),1,0))</f>
        <v>0</v>
      </c>
      <c r="BV122" s="7">
        <f>IF(BU122=1,1,IF(AND(BV$4=VLOOKUP($B122,Settings!$AB$4:$AL$100,11,0),BV$7=VLOOKUP(Commercial!$B122,Settings!$AB$4:$AN$100,13,0)),1,0))</f>
        <v>0</v>
      </c>
      <c r="BW122" s="7">
        <f>IF(BV122=1,1,IF(AND(BW$4=VLOOKUP($B122,Settings!$AB$4:$AL$100,11,0),BW$7=VLOOKUP(Commercial!$B122,Settings!$AB$4:$AN$100,13,0)),1,0))</f>
        <v>0</v>
      </c>
      <c r="BX122" s="7">
        <f>IF(BW122=1,1,IF(AND(BX$4=VLOOKUP($B122,Settings!$AB$4:$AL$100,11,0),BX$7=VLOOKUP(Commercial!$B122,Settings!$AB$4:$AN$100,13,0)),1,0))</f>
        <v>0</v>
      </c>
      <c r="BY122" s="7">
        <f>IF(BX122=1,1,IF(AND(BY$4=VLOOKUP($B122,Settings!$AB$4:$AL$100,11,0),BY$7=VLOOKUP(Commercial!$B122,Settings!$AB$4:$AN$100,13,0)),1,0))</f>
        <v>0</v>
      </c>
      <c r="BZ122" s="7">
        <f>IF(BY122=1,1,IF(AND(BZ$4=VLOOKUP($B122,Settings!$AB$4:$AL$100,11,0),BZ$7=VLOOKUP(Commercial!$B122,Settings!$AB$4:$AN$100,13,0)),1,0))</f>
        <v>0</v>
      </c>
      <c r="CA122" s="7">
        <f>IF(BZ122=1,1,IF(AND(CA$4=VLOOKUP($B122,Settings!$AB$4:$AL$100,11,0),CA$7=VLOOKUP(Commercial!$B122,Settings!$AB$4:$AN$100,13,0)),1,0))</f>
        <v>0</v>
      </c>
      <c r="CB122" s="7">
        <f>IF(CA122=1,1,IF(AND(CB$4=VLOOKUP($B122,Settings!$AB$4:$AL$100,11,0),CB$7=VLOOKUP(Commercial!$B122,Settings!$AB$4:$AN$100,13,0)),1,0))</f>
        <v>0</v>
      </c>
      <c r="CC122" s="7">
        <f>IF(CB122=1,1,IF(AND(CC$4=VLOOKUP($B122,Settings!$AB$4:$AL$100,11,0),CC$7=VLOOKUP(Commercial!$B122,Settings!$AB$4:$AN$100,13,0)),1,0))</f>
        <v>0</v>
      </c>
      <c r="CD122" s="7">
        <f>IF(CC122=1,1,IF(AND(CD$4=VLOOKUP($B122,Settings!$AB$4:$AL$100,11,0),CD$7=VLOOKUP(Commercial!$B122,Settings!$AB$4:$AN$100,13,0)),1,0))</f>
        <v>0</v>
      </c>
      <c r="CE122" s="7">
        <f>IF(CD122=1,1,IF(AND(CE$4=VLOOKUP($B122,Settings!$AB$4:$AL$100,11,0),CE$7=VLOOKUP(Commercial!$B122,Settings!$AB$4:$AN$100,13,0)),1,0))</f>
        <v>0</v>
      </c>
      <c r="CF122" s="7">
        <f>IF(CE122=1,1,IF(AND(CF$4=VLOOKUP($B122,Settings!$AB$4:$AL$100,11,0),CF$7=VLOOKUP(Commercial!$B122,Settings!$AB$4:$AN$100,13,0)),1,0))</f>
        <v>0</v>
      </c>
      <c r="CG122" s="7">
        <f>IF(CF122=1,1,IF(AND(CG$4=VLOOKUP($B122,Settings!$AB$4:$AL$100,11,0),CG$7=VLOOKUP(Commercial!$B122,Settings!$AB$4:$AN$100,13,0)),1,0))</f>
        <v>0</v>
      </c>
      <c r="CH122" s="7">
        <f>IF(CG122=1,1,IF(AND(CH$4=VLOOKUP($B122,Settings!$AB$4:$AL$100,11,0),CH$7=VLOOKUP(Commercial!$B122,Settings!$AB$4:$AN$100,13,0)),1,0))</f>
        <v>0</v>
      </c>
      <c r="CI122" s="7">
        <f>IF(CH122=1,1,IF(AND(CI$4=VLOOKUP($B122,Settings!$AB$4:$AL$100,11,0),CI$7=VLOOKUP(Commercial!$B122,Settings!$AB$4:$AN$100,13,0)),1,0))</f>
        <v>0</v>
      </c>
      <c r="CJ122" s="7">
        <f>IF(CI122=1,1,IF(AND(CJ$4=VLOOKUP($B122,Settings!$AB$4:$AL$100,11,0),CJ$7=VLOOKUP(Commercial!$B122,Settings!$AB$4:$AN$100,13,0)),1,0))</f>
        <v>0</v>
      </c>
      <c r="CK122" s="7">
        <f>IF(CJ122=1,1,IF(AND(CK$4=VLOOKUP($B122,Settings!$AB$4:$AL$100,11,0),CK$7=VLOOKUP(Commercial!$B122,Settings!$AB$4:$AN$100,13,0)),1,0))</f>
        <v>0</v>
      </c>
      <c r="CL122" s="7">
        <f>IF(CK122=1,1,IF(AND(CL$4=VLOOKUP($B122,Settings!$AB$4:$AL$100,11,0),CL$7=VLOOKUP(Commercial!$B122,Settings!$AB$4:$AN$100,13,0)),1,0))</f>
        <v>0</v>
      </c>
      <c r="CM122" s="7">
        <f>IF(CL122=1,1,IF(AND(CM$4=VLOOKUP($B122,Settings!$AB$4:$AL$100,11,0),CM$7=VLOOKUP(Commercial!$B122,Settings!$AB$4:$AN$100,13,0)),1,0))</f>
        <v>0</v>
      </c>
    </row>
    <row r="123" spans="2:91" hidden="1" x14ac:dyDescent="0.2">
      <c r="B123" s="209"/>
    </row>
    <row r="124" spans="2:91" hidden="1" x14ac:dyDescent="0.2">
      <c r="B124" s="209" t="str">
        <f>Inputs!FH9</f>
        <v>Advertising</v>
      </c>
      <c r="AF124" s="7">
        <f>Inputs!GI9</f>
        <v>1</v>
      </c>
      <c r="AG124" s="7">
        <f>Inputs!GJ9</f>
        <v>1</v>
      </c>
      <c r="AH124" s="7">
        <f>Inputs!GK9</f>
        <v>1</v>
      </c>
      <c r="AI124" s="7">
        <f>Inputs!GL9</f>
        <v>1</v>
      </c>
      <c r="AJ124" s="7">
        <f>Inputs!GM9</f>
        <v>1</v>
      </c>
      <c r="AK124" s="7">
        <f>Inputs!GN9</f>
        <v>1</v>
      </c>
      <c r="AL124" s="7">
        <f>Inputs!GO9</f>
        <v>1</v>
      </c>
      <c r="AM124" s="7">
        <f>Inputs!GP9</f>
        <v>1</v>
      </c>
      <c r="AN124" s="7">
        <f>Inputs!GQ9</f>
        <v>1</v>
      </c>
      <c r="AO124" s="7">
        <f>Inputs!GR9</f>
        <v>1</v>
      </c>
      <c r="AP124" s="7">
        <f>Inputs!GS9</f>
        <v>1</v>
      </c>
      <c r="AQ124" s="7">
        <f>Inputs!GT9</f>
        <v>1</v>
      </c>
      <c r="AR124" s="7">
        <f t="shared" ref="AR124:AR148" si="140">AF124</f>
        <v>1</v>
      </c>
      <c r="AS124" s="7">
        <f t="shared" ref="AS124:AS148" si="141">AG124</f>
        <v>1</v>
      </c>
      <c r="AT124" s="7">
        <f t="shared" ref="AT124:AT148" si="142">AH124</f>
        <v>1</v>
      </c>
      <c r="AU124" s="7">
        <f t="shared" ref="AU124:AU148" si="143">AI124</f>
        <v>1</v>
      </c>
      <c r="AV124" s="7">
        <f t="shared" ref="AV124:AV148" si="144">AJ124</f>
        <v>1</v>
      </c>
      <c r="AW124" s="7">
        <f t="shared" ref="AW124:AW148" si="145">AK124</f>
        <v>1</v>
      </c>
      <c r="AX124" s="7">
        <f t="shared" ref="AX124:AX148" si="146">AL124</f>
        <v>1</v>
      </c>
      <c r="AY124" s="7">
        <f t="shared" ref="AY124:AY148" si="147">AM124</f>
        <v>1</v>
      </c>
      <c r="AZ124" s="7">
        <f t="shared" ref="AZ124:AZ148" si="148">AN124</f>
        <v>1</v>
      </c>
      <c r="BA124" s="7">
        <f t="shared" ref="BA124:BA148" si="149">AO124</f>
        <v>1</v>
      </c>
      <c r="BB124" s="7">
        <f t="shared" ref="BB124:BB148" si="150">AP124</f>
        <v>1</v>
      </c>
      <c r="BC124" s="7">
        <f t="shared" ref="BC124:BC148" si="151">AQ124</f>
        <v>1</v>
      </c>
      <c r="BD124" s="7">
        <f t="shared" ref="BD124:BD148" si="152">AR124</f>
        <v>1</v>
      </c>
      <c r="BE124" s="7">
        <f t="shared" ref="BE124:BE148" si="153">AS124</f>
        <v>1</v>
      </c>
      <c r="BF124" s="7">
        <f t="shared" ref="BF124:BF148" si="154">AT124</f>
        <v>1</v>
      </c>
      <c r="BG124" s="7">
        <f t="shared" ref="BG124:BG148" si="155">AU124</f>
        <v>1</v>
      </c>
      <c r="BH124" s="7">
        <f t="shared" ref="BH124:BH148" si="156">AV124</f>
        <v>1</v>
      </c>
      <c r="BI124" s="7">
        <f t="shared" ref="BI124:BI148" si="157">AW124</f>
        <v>1</v>
      </c>
      <c r="BJ124" s="7">
        <f t="shared" ref="BJ124:BJ148" si="158">AX124</f>
        <v>1</v>
      </c>
      <c r="BK124" s="7">
        <f t="shared" ref="BK124:BK148" si="159">AY124</f>
        <v>1</v>
      </c>
      <c r="BL124" s="7">
        <f t="shared" ref="BL124:BL148" si="160">AZ124</f>
        <v>1</v>
      </c>
      <c r="BM124" s="7">
        <f t="shared" ref="BM124:BM148" si="161">BA124</f>
        <v>1</v>
      </c>
      <c r="BN124" s="7">
        <f t="shared" ref="BN124:BN148" si="162">BB124</f>
        <v>1</v>
      </c>
      <c r="BO124" s="7">
        <f t="shared" ref="BO124:BO148" si="163">BC124</f>
        <v>1</v>
      </c>
      <c r="BP124" s="7">
        <f t="shared" ref="BP124:BP148" si="164">BD124</f>
        <v>1</v>
      </c>
      <c r="BQ124" s="7">
        <f t="shared" ref="BQ124:BQ148" si="165">BE124</f>
        <v>1</v>
      </c>
      <c r="BR124" s="7">
        <f t="shared" ref="BR124:BR148" si="166">BF124</f>
        <v>1</v>
      </c>
      <c r="BS124" s="7">
        <f t="shared" ref="BS124:BS148" si="167">BG124</f>
        <v>1</v>
      </c>
      <c r="BT124" s="7">
        <f t="shared" ref="BT124:BT148" si="168">BH124</f>
        <v>1</v>
      </c>
      <c r="BU124" s="7">
        <f t="shared" ref="BU124:BU148" si="169">BI124</f>
        <v>1</v>
      </c>
      <c r="BV124" s="7">
        <f t="shared" ref="BV124:BV148" si="170">BJ124</f>
        <v>1</v>
      </c>
      <c r="BW124" s="7">
        <f t="shared" ref="BW124:BW148" si="171">BK124</f>
        <v>1</v>
      </c>
      <c r="BX124" s="7">
        <f t="shared" ref="BX124:BX148" si="172">BL124</f>
        <v>1</v>
      </c>
      <c r="BY124" s="7">
        <f t="shared" ref="BY124:BY148" si="173">BM124</f>
        <v>1</v>
      </c>
      <c r="BZ124" s="7">
        <f t="shared" ref="BZ124:BZ148" si="174">BN124</f>
        <v>1</v>
      </c>
      <c r="CA124" s="7">
        <f t="shared" ref="CA124:CA148" si="175">BO124</f>
        <v>1</v>
      </c>
      <c r="CB124" s="7">
        <f t="shared" ref="CB124:CB148" si="176">BP124</f>
        <v>1</v>
      </c>
      <c r="CC124" s="7">
        <f t="shared" ref="CC124:CC148" si="177">BQ124</f>
        <v>1</v>
      </c>
      <c r="CD124" s="7">
        <f t="shared" ref="CD124:CD148" si="178">BR124</f>
        <v>1</v>
      </c>
      <c r="CE124" s="7">
        <f t="shared" ref="CE124:CE148" si="179">BS124</f>
        <v>1</v>
      </c>
      <c r="CF124" s="7">
        <f t="shared" ref="CF124:CF148" si="180">BT124</f>
        <v>1</v>
      </c>
      <c r="CG124" s="7">
        <f t="shared" ref="CG124:CG148" si="181">BU124</f>
        <v>1</v>
      </c>
      <c r="CH124" s="7">
        <f t="shared" ref="CH124:CH148" si="182">BV124</f>
        <v>1</v>
      </c>
      <c r="CI124" s="7">
        <f t="shared" ref="CI124:CI148" si="183">BW124</f>
        <v>1</v>
      </c>
      <c r="CJ124" s="7">
        <f t="shared" ref="CJ124:CJ148" si="184">BX124</f>
        <v>1</v>
      </c>
      <c r="CK124" s="7">
        <f t="shared" ref="CK124:CK148" si="185">BY124</f>
        <v>1</v>
      </c>
      <c r="CL124" s="7">
        <f t="shared" ref="CL124:CL148" si="186">BZ124</f>
        <v>1</v>
      </c>
      <c r="CM124" s="7">
        <f t="shared" ref="CM124:CM148" si="187">CA124</f>
        <v>1</v>
      </c>
    </row>
    <row r="125" spans="2:91" hidden="1" x14ac:dyDescent="0.2">
      <c r="B125" s="209" t="str">
        <f>Inputs!FH10</f>
        <v>Instagram</v>
      </c>
      <c r="AF125" s="7">
        <f>Inputs!GI10</f>
        <v>1</v>
      </c>
      <c r="AG125" s="7">
        <f>Inputs!GJ10</f>
        <v>1</v>
      </c>
      <c r="AH125" s="7">
        <f>Inputs!GK10</f>
        <v>1</v>
      </c>
      <c r="AI125" s="7">
        <f>Inputs!GL10</f>
        <v>0</v>
      </c>
      <c r="AJ125" s="7">
        <f>Inputs!GM10</f>
        <v>0</v>
      </c>
      <c r="AK125" s="7">
        <f>Inputs!GN10</f>
        <v>0</v>
      </c>
      <c r="AL125" s="7">
        <f>Inputs!GO10</f>
        <v>0</v>
      </c>
      <c r="AM125" s="7">
        <f>Inputs!GP10</f>
        <v>1</v>
      </c>
      <c r="AN125" s="7">
        <f>Inputs!GQ10</f>
        <v>1</v>
      </c>
      <c r="AO125" s="7">
        <f>Inputs!GR10</f>
        <v>1</v>
      </c>
      <c r="AP125" s="7">
        <f>Inputs!GS10</f>
        <v>1</v>
      </c>
      <c r="AQ125" s="7">
        <f>Inputs!GT10</f>
        <v>1</v>
      </c>
      <c r="AR125" s="7">
        <f t="shared" si="140"/>
        <v>1</v>
      </c>
      <c r="AS125" s="7">
        <f t="shared" si="141"/>
        <v>1</v>
      </c>
      <c r="AT125" s="7">
        <f t="shared" si="142"/>
        <v>1</v>
      </c>
      <c r="AU125" s="7">
        <f t="shared" si="143"/>
        <v>0</v>
      </c>
      <c r="AV125" s="7">
        <f t="shared" si="144"/>
        <v>0</v>
      </c>
      <c r="AW125" s="7">
        <f t="shared" si="145"/>
        <v>0</v>
      </c>
      <c r="AX125" s="7">
        <f t="shared" si="146"/>
        <v>0</v>
      </c>
      <c r="AY125" s="7">
        <f t="shared" si="147"/>
        <v>1</v>
      </c>
      <c r="AZ125" s="7">
        <f t="shared" si="148"/>
        <v>1</v>
      </c>
      <c r="BA125" s="7">
        <f t="shared" si="149"/>
        <v>1</v>
      </c>
      <c r="BB125" s="7">
        <f t="shared" si="150"/>
        <v>1</v>
      </c>
      <c r="BC125" s="7">
        <f t="shared" si="151"/>
        <v>1</v>
      </c>
      <c r="BD125" s="7">
        <f t="shared" si="152"/>
        <v>1</v>
      </c>
      <c r="BE125" s="7">
        <f t="shared" si="153"/>
        <v>1</v>
      </c>
      <c r="BF125" s="7">
        <f t="shared" si="154"/>
        <v>1</v>
      </c>
      <c r="BG125" s="7">
        <f t="shared" si="155"/>
        <v>0</v>
      </c>
      <c r="BH125" s="7">
        <f t="shared" si="156"/>
        <v>0</v>
      </c>
      <c r="BI125" s="7">
        <f t="shared" si="157"/>
        <v>0</v>
      </c>
      <c r="BJ125" s="7">
        <f t="shared" si="158"/>
        <v>0</v>
      </c>
      <c r="BK125" s="7">
        <f t="shared" si="159"/>
        <v>1</v>
      </c>
      <c r="BL125" s="7">
        <f t="shared" si="160"/>
        <v>1</v>
      </c>
      <c r="BM125" s="7">
        <f t="shared" si="161"/>
        <v>1</v>
      </c>
      <c r="BN125" s="7">
        <f t="shared" si="162"/>
        <v>1</v>
      </c>
      <c r="BO125" s="7">
        <f t="shared" si="163"/>
        <v>1</v>
      </c>
      <c r="BP125" s="7">
        <f t="shared" si="164"/>
        <v>1</v>
      </c>
      <c r="BQ125" s="7">
        <f t="shared" si="165"/>
        <v>1</v>
      </c>
      <c r="BR125" s="7">
        <f t="shared" si="166"/>
        <v>1</v>
      </c>
      <c r="BS125" s="7">
        <f t="shared" si="167"/>
        <v>0</v>
      </c>
      <c r="BT125" s="7">
        <f t="shared" si="168"/>
        <v>0</v>
      </c>
      <c r="BU125" s="7">
        <f t="shared" si="169"/>
        <v>0</v>
      </c>
      <c r="BV125" s="7">
        <f t="shared" si="170"/>
        <v>0</v>
      </c>
      <c r="BW125" s="7">
        <f t="shared" si="171"/>
        <v>1</v>
      </c>
      <c r="BX125" s="7">
        <f t="shared" si="172"/>
        <v>1</v>
      </c>
      <c r="BY125" s="7">
        <f t="shared" si="173"/>
        <v>1</v>
      </c>
      <c r="BZ125" s="7">
        <f t="shared" si="174"/>
        <v>1</v>
      </c>
      <c r="CA125" s="7">
        <f t="shared" si="175"/>
        <v>1</v>
      </c>
      <c r="CB125" s="7">
        <f t="shared" si="176"/>
        <v>1</v>
      </c>
      <c r="CC125" s="7">
        <f t="shared" si="177"/>
        <v>1</v>
      </c>
      <c r="CD125" s="7">
        <f t="shared" si="178"/>
        <v>1</v>
      </c>
      <c r="CE125" s="7">
        <f t="shared" si="179"/>
        <v>0</v>
      </c>
      <c r="CF125" s="7">
        <f t="shared" si="180"/>
        <v>0</v>
      </c>
      <c r="CG125" s="7">
        <f t="shared" si="181"/>
        <v>0</v>
      </c>
      <c r="CH125" s="7">
        <f t="shared" si="182"/>
        <v>0</v>
      </c>
      <c r="CI125" s="7">
        <f t="shared" si="183"/>
        <v>1</v>
      </c>
      <c r="CJ125" s="7">
        <f t="shared" si="184"/>
        <v>1</v>
      </c>
      <c r="CK125" s="7">
        <f t="shared" si="185"/>
        <v>1</v>
      </c>
      <c r="CL125" s="7">
        <f t="shared" si="186"/>
        <v>1</v>
      </c>
      <c r="CM125" s="7">
        <f t="shared" si="187"/>
        <v>1</v>
      </c>
    </row>
    <row r="126" spans="2:91" hidden="1" x14ac:dyDescent="0.2">
      <c r="B126" s="209" t="str">
        <f>Inputs!FH11</f>
        <v>Web-site</v>
      </c>
      <c r="AF126" s="7">
        <f>Inputs!GI11</f>
        <v>1</v>
      </c>
      <c r="AG126" s="7">
        <f>Inputs!GJ11</f>
        <v>1</v>
      </c>
      <c r="AH126" s="7">
        <f>Inputs!GK11</f>
        <v>1</v>
      </c>
      <c r="AI126" s="7">
        <f>Inputs!GL11</f>
        <v>0</v>
      </c>
      <c r="AJ126" s="7">
        <f>Inputs!GM11</f>
        <v>0</v>
      </c>
      <c r="AK126" s="7">
        <f>Inputs!GN11</f>
        <v>0</v>
      </c>
      <c r="AL126" s="7">
        <f>Inputs!GO11</f>
        <v>0</v>
      </c>
      <c r="AM126" s="7">
        <f>Inputs!GP11</f>
        <v>1</v>
      </c>
      <c r="AN126" s="7">
        <f>Inputs!GQ11</f>
        <v>1</v>
      </c>
      <c r="AO126" s="7">
        <f>Inputs!GR11</f>
        <v>1</v>
      </c>
      <c r="AP126" s="7">
        <f>Inputs!GS11</f>
        <v>1</v>
      </c>
      <c r="AQ126" s="7">
        <f>Inputs!GT11</f>
        <v>1</v>
      </c>
      <c r="AR126" s="7">
        <f t="shared" si="140"/>
        <v>1</v>
      </c>
      <c r="AS126" s="7">
        <f t="shared" si="141"/>
        <v>1</v>
      </c>
      <c r="AT126" s="7">
        <f t="shared" si="142"/>
        <v>1</v>
      </c>
      <c r="AU126" s="7">
        <f t="shared" si="143"/>
        <v>0</v>
      </c>
      <c r="AV126" s="7">
        <f t="shared" si="144"/>
        <v>0</v>
      </c>
      <c r="AW126" s="7">
        <f t="shared" si="145"/>
        <v>0</v>
      </c>
      <c r="AX126" s="7">
        <f t="shared" si="146"/>
        <v>0</v>
      </c>
      <c r="AY126" s="7">
        <f t="shared" si="147"/>
        <v>1</v>
      </c>
      <c r="AZ126" s="7">
        <f t="shared" si="148"/>
        <v>1</v>
      </c>
      <c r="BA126" s="7">
        <f t="shared" si="149"/>
        <v>1</v>
      </c>
      <c r="BB126" s="7">
        <f t="shared" si="150"/>
        <v>1</v>
      </c>
      <c r="BC126" s="7">
        <f t="shared" si="151"/>
        <v>1</v>
      </c>
      <c r="BD126" s="7">
        <f t="shared" si="152"/>
        <v>1</v>
      </c>
      <c r="BE126" s="7">
        <f t="shared" si="153"/>
        <v>1</v>
      </c>
      <c r="BF126" s="7">
        <f t="shared" si="154"/>
        <v>1</v>
      </c>
      <c r="BG126" s="7">
        <f t="shared" si="155"/>
        <v>0</v>
      </c>
      <c r="BH126" s="7">
        <f t="shared" si="156"/>
        <v>0</v>
      </c>
      <c r="BI126" s="7">
        <f t="shared" si="157"/>
        <v>0</v>
      </c>
      <c r="BJ126" s="7">
        <f t="shared" si="158"/>
        <v>0</v>
      </c>
      <c r="BK126" s="7">
        <f t="shared" si="159"/>
        <v>1</v>
      </c>
      <c r="BL126" s="7">
        <f t="shared" si="160"/>
        <v>1</v>
      </c>
      <c r="BM126" s="7">
        <f t="shared" si="161"/>
        <v>1</v>
      </c>
      <c r="BN126" s="7">
        <f t="shared" si="162"/>
        <v>1</v>
      </c>
      <c r="BO126" s="7">
        <f t="shared" si="163"/>
        <v>1</v>
      </c>
      <c r="BP126" s="7">
        <f t="shared" si="164"/>
        <v>1</v>
      </c>
      <c r="BQ126" s="7">
        <f t="shared" si="165"/>
        <v>1</v>
      </c>
      <c r="BR126" s="7">
        <f t="shared" si="166"/>
        <v>1</v>
      </c>
      <c r="BS126" s="7">
        <f t="shared" si="167"/>
        <v>0</v>
      </c>
      <c r="BT126" s="7">
        <f t="shared" si="168"/>
        <v>0</v>
      </c>
      <c r="BU126" s="7">
        <f t="shared" si="169"/>
        <v>0</v>
      </c>
      <c r="BV126" s="7">
        <f t="shared" si="170"/>
        <v>0</v>
      </c>
      <c r="BW126" s="7">
        <f t="shared" si="171"/>
        <v>1</v>
      </c>
      <c r="BX126" s="7">
        <f t="shared" si="172"/>
        <v>1</v>
      </c>
      <c r="BY126" s="7">
        <f t="shared" si="173"/>
        <v>1</v>
      </c>
      <c r="BZ126" s="7">
        <f t="shared" si="174"/>
        <v>1</v>
      </c>
      <c r="CA126" s="7">
        <f t="shared" si="175"/>
        <v>1</v>
      </c>
      <c r="CB126" s="7">
        <f t="shared" si="176"/>
        <v>1</v>
      </c>
      <c r="CC126" s="7">
        <f t="shared" si="177"/>
        <v>1</v>
      </c>
      <c r="CD126" s="7">
        <f t="shared" si="178"/>
        <v>1</v>
      </c>
      <c r="CE126" s="7">
        <f t="shared" si="179"/>
        <v>0</v>
      </c>
      <c r="CF126" s="7">
        <f t="shared" si="180"/>
        <v>0</v>
      </c>
      <c r="CG126" s="7">
        <f t="shared" si="181"/>
        <v>0</v>
      </c>
      <c r="CH126" s="7">
        <f t="shared" si="182"/>
        <v>0</v>
      </c>
      <c r="CI126" s="7">
        <f t="shared" si="183"/>
        <v>1</v>
      </c>
      <c r="CJ126" s="7">
        <f t="shared" si="184"/>
        <v>1</v>
      </c>
      <c r="CK126" s="7">
        <f t="shared" si="185"/>
        <v>1</v>
      </c>
      <c r="CL126" s="7">
        <f t="shared" si="186"/>
        <v>1</v>
      </c>
      <c r="CM126" s="7">
        <f t="shared" si="187"/>
        <v>1</v>
      </c>
    </row>
    <row r="127" spans="2:91" hidden="1" x14ac:dyDescent="0.2">
      <c r="B127" s="209" t="str">
        <f>Inputs!FH12</f>
        <v>Review</v>
      </c>
      <c r="AF127" s="7">
        <f>Inputs!GI12</f>
        <v>1</v>
      </c>
      <c r="AG127" s="7">
        <f>Inputs!GJ12</f>
        <v>1</v>
      </c>
      <c r="AH127" s="7">
        <f>Inputs!GK12</f>
        <v>1</v>
      </c>
      <c r="AI127" s="7">
        <f>Inputs!GL12</f>
        <v>0</v>
      </c>
      <c r="AJ127" s="7">
        <f>Inputs!GM12</f>
        <v>0</v>
      </c>
      <c r="AK127" s="7">
        <f>Inputs!GN12</f>
        <v>0</v>
      </c>
      <c r="AL127" s="7">
        <f>Inputs!GO12</f>
        <v>0</v>
      </c>
      <c r="AM127" s="7">
        <f>Inputs!GP12</f>
        <v>1</v>
      </c>
      <c r="AN127" s="7">
        <f>Inputs!GQ12</f>
        <v>1</v>
      </c>
      <c r="AO127" s="7">
        <f>Inputs!GR12</f>
        <v>1</v>
      </c>
      <c r="AP127" s="7">
        <f>Inputs!GS12</f>
        <v>1</v>
      </c>
      <c r="AQ127" s="7">
        <f>Inputs!GT12</f>
        <v>1</v>
      </c>
      <c r="AR127" s="7">
        <f t="shared" si="140"/>
        <v>1</v>
      </c>
      <c r="AS127" s="7">
        <f t="shared" si="141"/>
        <v>1</v>
      </c>
      <c r="AT127" s="7">
        <f t="shared" si="142"/>
        <v>1</v>
      </c>
      <c r="AU127" s="7">
        <f t="shared" si="143"/>
        <v>0</v>
      </c>
      <c r="AV127" s="7">
        <f t="shared" si="144"/>
        <v>0</v>
      </c>
      <c r="AW127" s="7">
        <f t="shared" si="145"/>
        <v>0</v>
      </c>
      <c r="AX127" s="7">
        <f t="shared" si="146"/>
        <v>0</v>
      </c>
      <c r="AY127" s="7">
        <f t="shared" si="147"/>
        <v>1</v>
      </c>
      <c r="AZ127" s="7">
        <f t="shared" si="148"/>
        <v>1</v>
      </c>
      <c r="BA127" s="7">
        <f t="shared" si="149"/>
        <v>1</v>
      </c>
      <c r="BB127" s="7">
        <f t="shared" si="150"/>
        <v>1</v>
      </c>
      <c r="BC127" s="7">
        <f t="shared" si="151"/>
        <v>1</v>
      </c>
      <c r="BD127" s="7">
        <f t="shared" si="152"/>
        <v>1</v>
      </c>
      <c r="BE127" s="7">
        <f t="shared" si="153"/>
        <v>1</v>
      </c>
      <c r="BF127" s="7">
        <f t="shared" si="154"/>
        <v>1</v>
      </c>
      <c r="BG127" s="7">
        <f t="shared" si="155"/>
        <v>0</v>
      </c>
      <c r="BH127" s="7">
        <f t="shared" si="156"/>
        <v>0</v>
      </c>
      <c r="BI127" s="7">
        <f t="shared" si="157"/>
        <v>0</v>
      </c>
      <c r="BJ127" s="7">
        <f t="shared" si="158"/>
        <v>0</v>
      </c>
      <c r="BK127" s="7">
        <f t="shared" si="159"/>
        <v>1</v>
      </c>
      <c r="BL127" s="7">
        <f t="shared" si="160"/>
        <v>1</v>
      </c>
      <c r="BM127" s="7">
        <f t="shared" si="161"/>
        <v>1</v>
      </c>
      <c r="BN127" s="7">
        <f t="shared" si="162"/>
        <v>1</v>
      </c>
      <c r="BO127" s="7">
        <f t="shared" si="163"/>
        <v>1</v>
      </c>
      <c r="BP127" s="7">
        <f t="shared" si="164"/>
        <v>1</v>
      </c>
      <c r="BQ127" s="7">
        <f t="shared" si="165"/>
        <v>1</v>
      </c>
      <c r="BR127" s="7">
        <f t="shared" si="166"/>
        <v>1</v>
      </c>
      <c r="BS127" s="7">
        <f t="shared" si="167"/>
        <v>0</v>
      </c>
      <c r="BT127" s="7">
        <f t="shared" si="168"/>
        <v>0</v>
      </c>
      <c r="BU127" s="7">
        <f t="shared" si="169"/>
        <v>0</v>
      </c>
      <c r="BV127" s="7">
        <f t="shared" si="170"/>
        <v>0</v>
      </c>
      <c r="BW127" s="7">
        <f t="shared" si="171"/>
        <v>1</v>
      </c>
      <c r="BX127" s="7">
        <f t="shared" si="172"/>
        <v>1</v>
      </c>
      <c r="BY127" s="7">
        <f t="shared" si="173"/>
        <v>1</v>
      </c>
      <c r="BZ127" s="7">
        <f t="shared" si="174"/>
        <v>1</v>
      </c>
      <c r="CA127" s="7">
        <f t="shared" si="175"/>
        <v>1</v>
      </c>
      <c r="CB127" s="7">
        <f t="shared" si="176"/>
        <v>1</v>
      </c>
      <c r="CC127" s="7">
        <f t="shared" si="177"/>
        <v>1</v>
      </c>
      <c r="CD127" s="7">
        <f t="shared" si="178"/>
        <v>1</v>
      </c>
      <c r="CE127" s="7">
        <f t="shared" si="179"/>
        <v>0</v>
      </c>
      <c r="CF127" s="7">
        <f t="shared" si="180"/>
        <v>0</v>
      </c>
      <c r="CG127" s="7">
        <f t="shared" si="181"/>
        <v>0</v>
      </c>
      <c r="CH127" s="7">
        <f t="shared" si="182"/>
        <v>0</v>
      </c>
      <c r="CI127" s="7">
        <f t="shared" si="183"/>
        <v>1</v>
      </c>
      <c r="CJ127" s="7">
        <f t="shared" si="184"/>
        <v>1</v>
      </c>
      <c r="CK127" s="7">
        <f t="shared" si="185"/>
        <v>1</v>
      </c>
      <c r="CL127" s="7">
        <f t="shared" si="186"/>
        <v>1</v>
      </c>
      <c r="CM127" s="7">
        <f t="shared" si="187"/>
        <v>1</v>
      </c>
    </row>
    <row r="128" spans="2:91" hidden="1" x14ac:dyDescent="0.2">
      <c r="B128" s="209" t="str">
        <f>Inputs!FH13</f>
        <v>SMM</v>
      </c>
      <c r="AF128" s="7">
        <f>Inputs!GI13</f>
        <v>1</v>
      </c>
      <c r="AG128" s="7">
        <f>Inputs!GJ13</f>
        <v>1</v>
      </c>
      <c r="AH128" s="7">
        <f>Inputs!GK13</f>
        <v>1</v>
      </c>
      <c r="AI128" s="7">
        <f>Inputs!GL13</f>
        <v>0</v>
      </c>
      <c r="AJ128" s="7">
        <f>Inputs!GM13</f>
        <v>0</v>
      </c>
      <c r="AK128" s="7">
        <f>Inputs!GN13</f>
        <v>0</v>
      </c>
      <c r="AL128" s="7">
        <f>Inputs!GO13</f>
        <v>0</v>
      </c>
      <c r="AM128" s="7">
        <f>Inputs!GP13</f>
        <v>1</v>
      </c>
      <c r="AN128" s="7">
        <f>Inputs!GQ13</f>
        <v>1</v>
      </c>
      <c r="AO128" s="7">
        <f>Inputs!GR13</f>
        <v>1</v>
      </c>
      <c r="AP128" s="7">
        <f>Inputs!GS13</f>
        <v>1</v>
      </c>
      <c r="AQ128" s="7">
        <f>Inputs!GT13</f>
        <v>1</v>
      </c>
      <c r="AR128" s="7">
        <f t="shared" si="140"/>
        <v>1</v>
      </c>
      <c r="AS128" s="7">
        <f t="shared" si="141"/>
        <v>1</v>
      </c>
      <c r="AT128" s="7">
        <f t="shared" si="142"/>
        <v>1</v>
      </c>
      <c r="AU128" s="7">
        <f t="shared" si="143"/>
        <v>0</v>
      </c>
      <c r="AV128" s="7">
        <f t="shared" si="144"/>
        <v>0</v>
      </c>
      <c r="AW128" s="7">
        <f t="shared" si="145"/>
        <v>0</v>
      </c>
      <c r="AX128" s="7">
        <f t="shared" si="146"/>
        <v>0</v>
      </c>
      <c r="AY128" s="7">
        <f t="shared" si="147"/>
        <v>1</v>
      </c>
      <c r="AZ128" s="7">
        <f t="shared" si="148"/>
        <v>1</v>
      </c>
      <c r="BA128" s="7">
        <f t="shared" si="149"/>
        <v>1</v>
      </c>
      <c r="BB128" s="7">
        <f t="shared" si="150"/>
        <v>1</v>
      </c>
      <c r="BC128" s="7">
        <f t="shared" si="151"/>
        <v>1</v>
      </c>
      <c r="BD128" s="7">
        <f t="shared" si="152"/>
        <v>1</v>
      </c>
      <c r="BE128" s="7">
        <f t="shared" si="153"/>
        <v>1</v>
      </c>
      <c r="BF128" s="7">
        <f t="shared" si="154"/>
        <v>1</v>
      </c>
      <c r="BG128" s="7">
        <f t="shared" si="155"/>
        <v>0</v>
      </c>
      <c r="BH128" s="7">
        <f t="shared" si="156"/>
        <v>0</v>
      </c>
      <c r="BI128" s="7">
        <f t="shared" si="157"/>
        <v>0</v>
      </c>
      <c r="BJ128" s="7">
        <f t="shared" si="158"/>
        <v>0</v>
      </c>
      <c r="BK128" s="7">
        <f t="shared" si="159"/>
        <v>1</v>
      </c>
      <c r="BL128" s="7">
        <f t="shared" si="160"/>
        <v>1</v>
      </c>
      <c r="BM128" s="7">
        <f t="shared" si="161"/>
        <v>1</v>
      </c>
      <c r="BN128" s="7">
        <f t="shared" si="162"/>
        <v>1</v>
      </c>
      <c r="BO128" s="7">
        <f t="shared" si="163"/>
        <v>1</v>
      </c>
      <c r="BP128" s="7">
        <f t="shared" si="164"/>
        <v>1</v>
      </c>
      <c r="BQ128" s="7">
        <f t="shared" si="165"/>
        <v>1</v>
      </c>
      <c r="BR128" s="7">
        <f t="shared" si="166"/>
        <v>1</v>
      </c>
      <c r="BS128" s="7">
        <f t="shared" si="167"/>
        <v>0</v>
      </c>
      <c r="BT128" s="7">
        <f t="shared" si="168"/>
        <v>0</v>
      </c>
      <c r="BU128" s="7">
        <f t="shared" si="169"/>
        <v>0</v>
      </c>
      <c r="BV128" s="7">
        <f t="shared" si="170"/>
        <v>0</v>
      </c>
      <c r="BW128" s="7">
        <f t="shared" si="171"/>
        <v>1</v>
      </c>
      <c r="BX128" s="7">
        <f t="shared" si="172"/>
        <v>1</v>
      </c>
      <c r="BY128" s="7">
        <f t="shared" si="173"/>
        <v>1</v>
      </c>
      <c r="BZ128" s="7">
        <f t="shared" si="174"/>
        <v>1</v>
      </c>
      <c r="CA128" s="7">
        <f t="shared" si="175"/>
        <v>1</v>
      </c>
      <c r="CB128" s="7">
        <f t="shared" si="176"/>
        <v>1</v>
      </c>
      <c r="CC128" s="7">
        <f t="shared" si="177"/>
        <v>1</v>
      </c>
      <c r="CD128" s="7">
        <f t="shared" si="178"/>
        <v>1</v>
      </c>
      <c r="CE128" s="7">
        <f t="shared" si="179"/>
        <v>0</v>
      </c>
      <c r="CF128" s="7">
        <f t="shared" si="180"/>
        <v>0</v>
      </c>
      <c r="CG128" s="7">
        <f t="shared" si="181"/>
        <v>0</v>
      </c>
      <c r="CH128" s="7">
        <f t="shared" si="182"/>
        <v>0</v>
      </c>
      <c r="CI128" s="7">
        <f t="shared" si="183"/>
        <v>1</v>
      </c>
      <c r="CJ128" s="7">
        <f t="shared" si="184"/>
        <v>1</v>
      </c>
      <c r="CK128" s="7">
        <f t="shared" si="185"/>
        <v>1</v>
      </c>
      <c r="CL128" s="7">
        <f t="shared" si="186"/>
        <v>1</v>
      </c>
      <c r="CM128" s="7">
        <f t="shared" si="187"/>
        <v>1</v>
      </c>
    </row>
    <row r="129" spans="2:91" hidden="1" x14ac:dyDescent="0.2">
      <c r="B129" s="209">
        <f>Inputs!FH14</f>
        <v>0</v>
      </c>
      <c r="AF129" s="7">
        <f>Inputs!GI14</f>
        <v>1</v>
      </c>
      <c r="AG129" s="7">
        <f>Inputs!GJ14</f>
        <v>1</v>
      </c>
      <c r="AH129" s="7">
        <f>Inputs!GK14</f>
        <v>1</v>
      </c>
      <c r="AI129" s="7">
        <f>Inputs!GL14</f>
        <v>0</v>
      </c>
      <c r="AJ129" s="7">
        <f>Inputs!GM14</f>
        <v>0</v>
      </c>
      <c r="AK129" s="7">
        <f>Inputs!GN14</f>
        <v>0</v>
      </c>
      <c r="AL129" s="7">
        <f>Inputs!GO14</f>
        <v>0</v>
      </c>
      <c r="AM129" s="7">
        <f>Inputs!GP14</f>
        <v>1</v>
      </c>
      <c r="AN129" s="7">
        <f>Inputs!GQ14</f>
        <v>1</v>
      </c>
      <c r="AO129" s="7">
        <f>Inputs!GR14</f>
        <v>1</v>
      </c>
      <c r="AP129" s="7">
        <f>Inputs!GS14</f>
        <v>1</v>
      </c>
      <c r="AQ129" s="7">
        <f>Inputs!GT14</f>
        <v>1</v>
      </c>
      <c r="AR129" s="7">
        <f t="shared" si="140"/>
        <v>1</v>
      </c>
      <c r="AS129" s="7">
        <f t="shared" si="141"/>
        <v>1</v>
      </c>
      <c r="AT129" s="7">
        <f t="shared" si="142"/>
        <v>1</v>
      </c>
      <c r="AU129" s="7">
        <f t="shared" si="143"/>
        <v>0</v>
      </c>
      <c r="AV129" s="7">
        <f t="shared" si="144"/>
        <v>0</v>
      </c>
      <c r="AW129" s="7">
        <f t="shared" si="145"/>
        <v>0</v>
      </c>
      <c r="AX129" s="7">
        <f t="shared" si="146"/>
        <v>0</v>
      </c>
      <c r="AY129" s="7">
        <f t="shared" si="147"/>
        <v>1</v>
      </c>
      <c r="AZ129" s="7">
        <f t="shared" si="148"/>
        <v>1</v>
      </c>
      <c r="BA129" s="7">
        <f t="shared" si="149"/>
        <v>1</v>
      </c>
      <c r="BB129" s="7">
        <f t="shared" si="150"/>
        <v>1</v>
      </c>
      <c r="BC129" s="7">
        <f t="shared" si="151"/>
        <v>1</v>
      </c>
      <c r="BD129" s="7">
        <f t="shared" si="152"/>
        <v>1</v>
      </c>
      <c r="BE129" s="7">
        <f t="shared" si="153"/>
        <v>1</v>
      </c>
      <c r="BF129" s="7">
        <f t="shared" si="154"/>
        <v>1</v>
      </c>
      <c r="BG129" s="7">
        <f t="shared" si="155"/>
        <v>0</v>
      </c>
      <c r="BH129" s="7">
        <f t="shared" si="156"/>
        <v>0</v>
      </c>
      <c r="BI129" s="7">
        <f t="shared" si="157"/>
        <v>0</v>
      </c>
      <c r="BJ129" s="7">
        <f t="shared" si="158"/>
        <v>0</v>
      </c>
      <c r="BK129" s="7">
        <f t="shared" si="159"/>
        <v>1</v>
      </c>
      <c r="BL129" s="7">
        <f t="shared" si="160"/>
        <v>1</v>
      </c>
      <c r="BM129" s="7">
        <f t="shared" si="161"/>
        <v>1</v>
      </c>
      <c r="BN129" s="7">
        <f t="shared" si="162"/>
        <v>1</v>
      </c>
      <c r="BO129" s="7">
        <f t="shared" si="163"/>
        <v>1</v>
      </c>
      <c r="BP129" s="7">
        <f t="shared" si="164"/>
        <v>1</v>
      </c>
      <c r="BQ129" s="7">
        <f t="shared" si="165"/>
        <v>1</v>
      </c>
      <c r="BR129" s="7">
        <f t="shared" si="166"/>
        <v>1</v>
      </c>
      <c r="BS129" s="7">
        <f t="shared" si="167"/>
        <v>0</v>
      </c>
      <c r="BT129" s="7">
        <f t="shared" si="168"/>
        <v>0</v>
      </c>
      <c r="BU129" s="7">
        <f t="shared" si="169"/>
        <v>0</v>
      </c>
      <c r="BV129" s="7">
        <f t="shared" si="170"/>
        <v>0</v>
      </c>
      <c r="BW129" s="7">
        <f t="shared" si="171"/>
        <v>1</v>
      </c>
      <c r="BX129" s="7">
        <f t="shared" si="172"/>
        <v>1</v>
      </c>
      <c r="BY129" s="7">
        <f t="shared" si="173"/>
        <v>1</v>
      </c>
      <c r="BZ129" s="7">
        <f t="shared" si="174"/>
        <v>1</v>
      </c>
      <c r="CA129" s="7">
        <f t="shared" si="175"/>
        <v>1</v>
      </c>
      <c r="CB129" s="7">
        <f t="shared" si="176"/>
        <v>1</v>
      </c>
      <c r="CC129" s="7">
        <f t="shared" si="177"/>
        <v>1</v>
      </c>
      <c r="CD129" s="7">
        <f t="shared" si="178"/>
        <v>1</v>
      </c>
      <c r="CE129" s="7">
        <f t="shared" si="179"/>
        <v>0</v>
      </c>
      <c r="CF129" s="7">
        <f t="shared" si="180"/>
        <v>0</v>
      </c>
      <c r="CG129" s="7">
        <f t="shared" si="181"/>
        <v>0</v>
      </c>
      <c r="CH129" s="7">
        <f t="shared" si="182"/>
        <v>0</v>
      </c>
      <c r="CI129" s="7">
        <f t="shared" si="183"/>
        <v>1</v>
      </c>
      <c r="CJ129" s="7">
        <f t="shared" si="184"/>
        <v>1</v>
      </c>
      <c r="CK129" s="7">
        <f t="shared" si="185"/>
        <v>1</v>
      </c>
      <c r="CL129" s="7">
        <f t="shared" si="186"/>
        <v>1</v>
      </c>
      <c r="CM129" s="7">
        <f t="shared" si="187"/>
        <v>1</v>
      </c>
    </row>
    <row r="130" spans="2:91" hidden="1" x14ac:dyDescent="0.2">
      <c r="B130" s="209">
        <f>Inputs!FH15</f>
        <v>0</v>
      </c>
      <c r="AF130" s="7">
        <f>Inputs!GI15</f>
        <v>1</v>
      </c>
      <c r="AG130" s="7">
        <f>Inputs!GJ15</f>
        <v>1</v>
      </c>
      <c r="AH130" s="7">
        <f>Inputs!GK15</f>
        <v>1</v>
      </c>
      <c r="AI130" s="7">
        <f>Inputs!GL15</f>
        <v>0</v>
      </c>
      <c r="AJ130" s="7">
        <f>Inputs!GM15</f>
        <v>0</v>
      </c>
      <c r="AK130" s="7">
        <f>Inputs!GN15</f>
        <v>0</v>
      </c>
      <c r="AL130" s="7">
        <f>Inputs!GO15</f>
        <v>0</v>
      </c>
      <c r="AM130" s="7">
        <f>Inputs!GP15</f>
        <v>1</v>
      </c>
      <c r="AN130" s="7">
        <f>Inputs!GQ15</f>
        <v>1</v>
      </c>
      <c r="AO130" s="7">
        <f>Inputs!GR15</f>
        <v>1</v>
      </c>
      <c r="AP130" s="7">
        <f>Inputs!GS15</f>
        <v>1</v>
      </c>
      <c r="AQ130" s="7">
        <f>Inputs!GT15</f>
        <v>1</v>
      </c>
      <c r="AR130" s="7">
        <f t="shared" si="140"/>
        <v>1</v>
      </c>
      <c r="AS130" s="7">
        <f t="shared" si="141"/>
        <v>1</v>
      </c>
      <c r="AT130" s="7">
        <f t="shared" si="142"/>
        <v>1</v>
      </c>
      <c r="AU130" s="7">
        <f t="shared" si="143"/>
        <v>0</v>
      </c>
      <c r="AV130" s="7">
        <f t="shared" si="144"/>
        <v>0</v>
      </c>
      <c r="AW130" s="7">
        <f t="shared" si="145"/>
        <v>0</v>
      </c>
      <c r="AX130" s="7">
        <f t="shared" si="146"/>
        <v>0</v>
      </c>
      <c r="AY130" s="7">
        <f t="shared" si="147"/>
        <v>1</v>
      </c>
      <c r="AZ130" s="7">
        <f t="shared" si="148"/>
        <v>1</v>
      </c>
      <c r="BA130" s="7">
        <f t="shared" si="149"/>
        <v>1</v>
      </c>
      <c r="BB130" s="7">
        <f t="shared" si="150"/>
        <v>1</v>
      </c>
      <c r="BC130" s="7">
        <f t="shared" si="151"/>
        <v>1</v>
      </c>
      <c r="BD130" s="7">
        <f t="shared" si="152"/>
        <v>1</v>
      </c>
      <c r="BE130" s="7">
        <f t="shared" si="153"/>
        <v>1</v>
      </c>
      <c r="BF130" s="7">
        <f t="shared" si="154"/>
        <v>1</v>
      </c>
      <c r="BG130" s="7">
        <f t="shared" si="155"/>
        <v>0</v>
      </c>
      <c r="BH130" s="7">
        <f t="shared" si="156"/>
        <v>0</v>
      </c>
      <c r="BI130" s="7">
        <f t="shared" si="157"/>
        <v>0</v>
      </c>
      <c r="BJ130" s="7">
        <f t="shared" si="158"/>
        <v>0</v>
      </c>
      <c r="BK130" s="7">
        <f t="shared" si="159"/>
        <v>1</v>
      </c>
      <c r="BL130" s="7">
        <f t="shared" si="160"/>
        <v>1</v>
      </c>
      <c r="BM130" s="7">
        <f t="shared" si="161"/>
        <v>1</v>
      </c>
      <c r="BN130" s="7">
        <f t="shared" si="162"/>
        <v>1</v>
      </c>
      <c r="BO130" s="7">
        <f t="shared" si="163"/>
        <v>1</v>
      </c>
      <c r="BP130" s="7">
        <f t="shared" si="164"/>
        <v>1</v>
      </c>
      <c r="BQ130" s="7">
        <f t="shared" si="165"/>
        <v>1</v>
      </c>
      <c r="BR130" s="7">
        <f t="shared" si="166"/>
        <v>1</v>
      </c>
      <c r="BS130" s="7">
        <f t="shared" si="167"/>
        <v>0</v>
      </c>
      <c r="BT130" s="7">
        <f t="shared" si="168"/>
        <v>0</v>
      </c>
      <c r="BU130" s="7">
        <f t="shared" si="169"/>
        <v>0</v>
      </c>
      <c r="BV130" s="7">
        <f t="shared" si="170"/>
        <v>0</v>
      </c>
      <c r="BW130" s="7">
        <f t="shared" si="171"/>
        <v>1</v>
      </c>
      <c r="BX130" s="7">
        <f t="shared" si="172"/>
        <v>1</v>
      </c>
      <c r="BY130" s="7">
        <f t="shared" si="173"/>
        <v>1</v>
      </c>
      <c r="BZ130" s="7">
        <f t="shared" si="174"/>
        <v>1</v>
      </c>
      <c r="CA130" s="7">
        <f t="shared" si="175"/>
        <v>1</v>
      </c>
      <c r="CB130" s="7">
        <f t="shared" si="176"/>
        <v>1</v>
      </c>
      <c r="CC130" s="7">
        <f t="shared" si="177"/>
        <v>1</v>
      </c>
      <c r="CD130" s="7">
        <f t="shared" si="178"/>
        <v>1</v>
      </c>
      <c r="CE130" s="7">
        <f t="shared" si="179"/>
        <v>0</v>
      </c>
      <c r="CF130" s="7">
        <f t="shared" si="180"/>
        <v>0</v>
      </c>
      <c r="CG130" s="7">
        <f t="shared" si="181"/>
        <v>0</v>
      </c>
      <c r="CH130" s="7">
        <f t="shared" si="182"/>
        <v>0</v>
      </c>
      <c r="CI130" s="7">
        <f t="shared" si="183"/>
        <v>1</v>
      </c>
      <c r="CJ130" s="7">
        <f t="shared" si="184"/>
        <v>1</v>
      </c>
      <c r="CK130" s="7">
        <f t="shared" si="185"/>
        <v>1</v>
      </c>
      <c r="CL130" s="7">
        <f t="shared" si="186"/>
        <v>1</v>
      </c>
      <c r="CM130" s="7">
        <f t="shared" si="187"/>
        <v>1</v>
      </c>
    </row>
    <row r="131" spans="2:91" hidden="1" x14ac:dyDescent="0.2">
      <c r="B131" s="209">
        <f>Inputs!FH16</f>
        <v>0</v>
      </c>
      <c r="AF131" s="7">
        <f>Inputs!GI16</f>
        <v>1</v>
      </c>
      <c r="AG131" s="7">
        <f>Inputs!GJ16</f>
        <v>1</v>
      </c>
      <c r="AH131" s="7">
        <f>Inputs!GK16</f>
        <v>1</v>
      </c>
      <c r="AI131" s="7">
        <f>Inputs!GL16</f>
        <v>0</v>
      </c>
      <c r="AJ131" s="7">
        <f>Inputs!GM16</f>
        <v>0</v>
      </c>
      <c r="AK131" s="7">
        <f>Inputs!GN16</f>
        <v>0</v>
      </c>
      <c r="AL131" s="7">
        <f>Inputs!GO16</f>
        <v>0</v>
      </c>
      <c r="AM131" s="7">
        <f>Inputs!GP16</f>
        <v>1</v>
      </c>
      <c r="AN131" s="7">
        <f>Inputs!GQ16</f>
        <v>1</v>
      </c>
      <c r="AO131" s="7">
        <f>Inputs!GR16</f>
        <v>1</v>
      </c>
      <c r="AP131" s="7">
        <f>Inputs!GS16</f>
        <v>1</v>
      </c>
      <c r="AQ131" s="7">
        <f>Inputs!GT16</f>
        <v>1</v>
      </c>
      <c r="AR131" s="7">
        <f t="shared" si="140"/>
        <v>1</v>
      </c>
      <c r="AS131" s="7">
        <f t="shared" si="141"/>
        <v>1</v>
      </c>
      <c r="AT131" s="7">
        <f t="shared" si="142"/>
        <v>1</v>
      </c>
      <c r="AU131" s="7">
        <f t="shared" si="143"/>
        <v>0</v>
      </c>
      <c r="AV131" s="7">
        <f t="shared" si="144"/>
        <v>0</v>
      </c>
      <c r="AW131" s="7">
        <f t="shared" si="145"/>
        <v>0</v>
      </c>
      <c r="AX131" s="7">
        <f t="shared" si="146"/>
        <v>0</v>
      </c>
      <c r="AY131" s="7">
        <f t="shared" si="147"/>
        <v>1</v>
      </c>
      <c r="AZ131" s="7">
        <f t="shared" si="148"/>
        <v>1</v>
      </c>
      <c r="BA131" s="7">
        <f t="shared" si="149"/>
        <v>1</v>
      </c>
      <c r="BB131" s="7">
        <f t="shared" si="150"/>
        <v>1</v>
      </c>
      <c r="BC131" s="7">
        <f t="shared" si="151"/>
        <v>1</v>
      </c>
      <c r="BD131" s="7">
        <f t="shared" si="152"/>
        <v>1</v>
      </c>
      <c r="BE131" s="7">
        <f t="shared" si="153"/>
        <v>1</v>
      </c>
      <c r="BF131" s="7">
        <f t="shared" si="154"/>
        <v>1</v>
      </c>
      <c r="BG131" s="7">
        <f t="shared" si="155"/>
        <v>0</v>
      </c>
      <c r="BH131" s="7">
        <f t="shared" si="156"/>
        <v>0</v>
      </c>
      <c r="BI131" s="7">
        <f t="shared" si="157"/>
        <v>0</v>
      </c>
      <c r="BJ131" s="7">
        <f t="shared" si="158"/>
        <v>0</v>
      </c>
      <c r="BK131" s="7">
        <f t="shared" si="159"/>
        <v>1</v>
      </c>
      <c r="BL131" s="7">
        <f t="shared" si="160"/>
        <v>1</v>
      </c>
      <c r="BM131" s="7">
        <f t="shared" si="161"/>
        <v>1</v>
      </c>
      <c r="BN131" s="7">
        <f t="shared" si="162"/>
        <v>1</v>
      </c>
      <c r="BO131" s="7">
        <f t="shared" si="163"/>
        <v>1</v>
      </c>
      <c r="BP131" s="7">
        <f t="shared" si="164"/>
        <v>1</v>
      </c>
      <c r="BQ131" s="7">
        <f t="shared" si="165"/>
        <v>1</v>
      </c>
      <c r="BR131" s="7">
        <f t="shared" si="166"/>
        <v>1</v>
      </c>
      <c r="BS131" s="7">
        <f t="shared" si="167"/>
        <v>0</v>
      </c>
      <c r="BT131" s="7">
        <f t="shared" si="168"/>
        <v>0</v>
      </c>
      <c r="BU131" s="7">
        <f t="shared" si="169"/>
        <v>0</v>
      </c>
      <c r="BV131" s="7">
        <f t="shared" si="170"/>
        <v>0</v>
      </c>
      <c r="BW131" s="7">
        <f t="shared" si="171"/>
        <v>1</v>
      </c>
      <c r="BX131" s="7">
        <f t="shared" si="172"/>
        <v>1</v>
      </c>
      <c r="BY131" s="7">
        <f t="shared" si="173"/>
        <v>1</v>
      </c>
      <c r="BZ131" s="7">
        <f t="shared" si="174"/>
        <v>1</v>
      </c>
      <c r="CA131" s="7">
        <f t="shared" si="175"/>
        <v>1</v>
      </c>
      <c r="CB131" s="7">
        <f t="shared" si="176"/>
        <v>1</v>
      </c>
      <c r="CC131" s="7">
        <f t="shared" si="177"/>
        <v>1</v>
      </c>
      <c r="CD131" s="7">
        <f t="shared" si="178"/>
        <v>1</v>
      </c>
      <c r="CE131" s="7">
        <f t="shared" si="179"/>
        <v>0</v>
      </c>
      <c r="CF131" s="7">
        <f t="shared" si="180"/>
        <v>0</v>
      </c>
      <c r="CG131" s="7">
        <f t="shared" si="181"/>
        <v>0</v>
      </c>
      <c r="CH131" s="7">
        <f t="shared" si="182"/>
        <v>0</v>
      </c>
      <c r="CI131" s="7">
        <f t="shared" si="183"/>
        <v>1</v>
      </c>
      <c r="CJ131" s="7">
        <f t="shared" si="184"/>
        <v>1</v>
      </c>
      <c r="CK131" s="7">
        <f t="shared" si="185"/>
        <v>1</v>
      </c>
      <c r="CL131" s="7">
        <f t="shared" si="186"/>
        <v>1</v>
      </c>
      <c r="CM131" s="7">
        <f t="shared" si="187"/>
        <v>1</v>
      </c>
    </row>
    <row r="132" spans="2:91" hidden="1" x14ac:dyDescent="0.2">
      <c r="B132" s="209">
        <f>Inputs!FH17</f>
        <v>0</v>
      </c>
      <c r="AF132" s="7">
        <f>Inputs!GI17</f>
        <v>1</v>
      </c>
      <c r="AG132" s="7">
        <f>Inputs!GJ17</f>
        <v>1</v>
      </c>
      <c r="AH132" s="7">
        <f>Inputs!GK17</f>
        <v>1</v>
      </c>
      <c r="AI132" s="7">
        <f>Inputs!GL17</f>
        <v>0</v>
      </c>
      <c r="AJ132" s="7">
        <f>Inputs!GM17</f>
        <v>0</v>
      </c>
      <c r="AK132" s="7">
        <f>Inputs!GN17</f>
        <v>0</v>
      </c>
      <c r="AL132" s="7">
        <f>Inputs!GO17</f>
        <v>0</v>
      </c>
      <c r="AM132" s="7">
        <f>Inputs!GP17</f>
        <v>1</v>
      </c>
      <c r="AN132" s="7">
        <f>Inputs!GQ17</f>
        <v>1</v>
      </c>
      <c r="AO132" s="7">
        <f>Inputs!GR17</f>
        <v>1</v>
      </c>
      <c r="AP132" s="7">
        <f>Inputs!GS17</f>
        <v>1</v>
      </c>
      <c r="AQ132" s="7">
        <f>Inputs!GT17</f>
        <v>1</v>
      </c>
      <c r="AR132" s="7">
        <f t="shared" si="140"/>
        <v>1</v>
      </c>
      <c r="AS132" s="7">
        <f t="shared" si="141"/>
        <v>1</v>
      </c>
      <c r="AT132" s="7">
        <f t="shared" si="142"/>
        <v>1</v>
      </c>
      <c r="AU132" s="7">
        <f t="shared" si="143"/>
        <v>0</v>
      </c>
      <c r="AV132" s="7">
        <f t="shared" si="144"/>
        <v>0</v>
      </c>
      <c r="AW132" s="7">
        <f t="shared" si="145"/>
        <v>0</v>
      </c>
      <c r="AX132" s="7">
        <f t="shared" si="146"/>
        <v>0</v>
      </c>
      <c r="AY132" s="7">
        <f t="shared" si="147"/>
        <v>1</v>
      </c>
      <c r="AZ132" s="7">
        <f t="shared" si="148"/>
        <v>1</v>
      </c>
      <c r="BA132" s="7">
        <f t="shared" si="149"/>
        <v>1</v>
      </c>
      <c r="BB132" s="7">
        <f t="shared" si="150"/>
        <v>1</v>
      </c>
      <c r="BC132" s="7">
        <f t="shared" si="151"/>
        <v>1</v>
      </c>
      <c r="BD132" s="7">
        <f t="shared" si="152"/>
        <v>1</v>
      </c>
      <c r="BE132" s="7">
        <f t="shared" si="153"/>
        <v>1</v>
      </c>
      <c r="BF132" s="7">
        <f t="shared" si="154"/>
        <v>1</v>
      </c>
      <c r="BG132" s="7">
        <f t="shared" si="155"/>
        <v>0</v>
      </c>
      <c r="BH132" s="7">
        <f t="shared" si="156"/>
        <v>0</v>
      </c>
      <c r="BI132" s="7">
        <f t="shared" si="157"/>
        <v>0</v>
      </c>
      <c r="BJ132" s="7">
        <f t="shared" si="158"/>
        <v>0</v>
      </c>
      <c r="BK132" s="7">
        <f t="shared" si="159"/>
        <v>1</v>
      </c>
      <c r="BL132" s="7">
        <f t="shared" si="160"/>
        <v>1</v>
      </c>
      <c r="BM132" s="7">
        <f t="shared" si="161"/>
        <v>1</v>
      </c>
      <c r="BN132" s="7">
        <f t="shared" si="162"/>
        <v>1</v>
      </c>
      <c r="BO132" s="7">
        <f t="shared" si="163"/>
        <v>1</v>
      </c>
      <c r="BP132" s="7">
        <f t="shared" si="164"/>
        <v>1</v>
      </c>
      <c r="BQ132" s="7">
        <f t="shared" si="165"/>
        <v>1</v>
      </c>
      <c r="BR132" s="7">
        <f t="shared" si="166"/>
        <v>1</v>
      </c>
      <c r="BS132" s="7">
        <f t="shared" si="167"/>
        <v>0</v>
      </c>
      <c r="BT132" s="7">
        <f t="shared" si="168"/>
        <v>0</v>
      </c>
      <c r="BU132" s="7">
        <f t="shared" si="169"/>
        <v>0</v>
      </c>
      <c r="BV132" s="7">
        <f t="shared" si="170"/>
        <v>0</v>
      </c>
      <c r="BW132" s="7">
        <f t="shared" si="171"/>
        <v>1</v>
      </c>
      <c r="BX132" s="7">
        <f t="shared" si="172"/>
        <v>1</v>
      </c>
      <c r="BY132" s="7">
        <f t="shared" si="173"/>
        <v>1</v>
      </c>
      <c r="BZ132" s="7">
        <f t="shared" si="174"/>
        <v>1</v>
      </c>
      <c r="CA132" s="7">
        <f t="shared" si="175"/>
        <v>1</v>
      </c>
      <c r="CB132" s="7">
        <f t="shared" si="176"/>
        <v>1</v>
      </c>
      <c r="CC132" s="7">
        <f t="shared" si="177"/>
        <v>1</v>
      </c>
      <c r="CD132" s="7">
        <f t="shared" si="178"/>
        <v>1</v>
      </c>
      <c r="CE132" s="7">
        <f t="shared" si="179"/>
        <v>0</v>
      </c>
      <c r="CF132" s="7">
        <f t="shared" si="180"/>
        <v>0</v>
      </c>
      <c r="CG132" s="7">
        <f t="shared" si="181"/>
        <v>0</v>
      </c>
      <c r="CH132" s="7">
        <f t="shared" si="182"/>
        <v>0</v>
      </c>
      <c r="CI132" s="7">
        <f t="shared" si="183"/>
        <v>1</v>
      </c>
      <c r="CJ132" s="7">
        <f t="shared" si="184"/>
        <v>1</v>
      </c>
      <c r="CK132" s="7">
        <f t="shared" si="185"/>
        <v>1</v>
      </c>
      <c r="CL132" s="7">
        <f t="shared" si="186"/>
        <v>1</v>
      </c>
      <c r="CM132" s="7">
        <f t="shared" si="187"/>
        <v>1</v>
      </c>
    </row>
    <row r="133" spans="2:91" hidden="1" x14ac:dyDescent="0.2">
      <c r="B133" s="209">
        <f>Inputs!FH18</f>
        <v>0</v>
      </c>
      <c r="AF133" s="7">
        <f>Inputs!GI18</f>
        <v>1</v>
      </c>
      <c r="AG133" s="7">
        <f>Inputs!GJ18</f>
        <v>1</v>
      </c>
      <c r="AH133" s="7">
        <f>Inputs!GK18</f>
        <v>1</v>
      </c>
      <c r="AI133" s="7">
        <f>Inputs!GL18</f>
        <v>0</v>
      </c>
      <c r="AJ133" s="7">
        <f>Inputs!GM18</f>
        <v>0</v>
      </c>
      <c r="AK133" s="7">
        <f>Inputs!GN18</f>
        <v>0</v>
      </c>
      <c r="AL133" s="7">
        <f>Inputs!GO18</f>
        <v>0</v>
      </c>
      <c r="AM133" s="7">
        <f>Inputs!GP18</f>
        <v>1</v>
      </c>
      <c r="AN133" s="7">
        <f>Inputs!GQ18</f>
        <v>1</v>
      </c>
      <c r="AO133" s="7">
        <f>Inputs!GR18</f>
        <v>1</v>
      </c>
      <c r="AP133" s="7">
        <f>Inputs!GS18</f>
        <v>1</v>
      </c>
      <c r="AQ133" s="7">
        <f>Inputs!GT18</f>
        <v>1</v>
      </c>
      <c r="AR133" s="7">
        <f t="shared" si="140"/>
        <v>1</v>
      </c>
      <c r="AS133" s="7">
        <f t="shared" si="141"/>
        <v>1</v>
      </c>
      <c r="AT133" s="7">
        <f t="shared" si="142"/>
        <v>1</v>
      </c>
      <c r="AU133" s="7">
        <f t="shared" si="143"/>
        <v>0</v>
      </c>
      <c r="AV133" s="7">
        <f t="shared" si="144"/>
        <v>0</v>
      </c>
      <c r="AW133" s="7">
        <f t="shared" si="145"/>
        <v>0</v>
      </c>
      <c r="AX133" s="7">
        <f t="shared" si="146"/>
        <v>0</v>
      </c>
      <c r="AY133" s="7">
        <f t="shared" si="147"/>
        <v>1</v>
      </c>
      <c r="AZ133" s="7">
        <f t="shared" si="148"/>
        <v>1</v>
      </c>
      <c r="BA133" s="7">
        <f t="shared" si="149"/>
        <v>1</v>
      </c>
      <c r="BB133" s="7">
        <f t="shared" si="150"/>
        <v>1</v>
      </c>
      <c r="BC133" s="7">
        <f t="shared" si="151"/>
        <v>1</v>
      </c>
      <c r="BD133" s="7">
        <f t="shared" si="152"/>
        <v>1</v>
      </c>
      <c r="BE133" s="7">
        <f t="shared" si="153"/>
        <v>1</v>
      </c>
      <c r="BF133" s="7">
        <f t="shared" si="154"/>
        <v>1</v>
      </c>
      <c r="BG133" s="7">
        <f t="shared" si="155"/>
        <v>0</v>
      </c>
      <c r="BH133" s="7">
        <f t="shared" si="156"/>
        <v>0</v>
      </c>
      <c r="BI133" s="7">
        <f t="shared" si="157"/>
        <v>0</v>
      </c>
      <c r="BJ133" s="7">
        <f t="shared" si="158"/>
        <v>0</v>
      </c>
      <c r="BK133" s="7">
        <f t="shared" si="159"/>
        <v>1</v>
      </c>
      <c r="BL133" s="7">
        <f t="shared" si="160"/>
        <v>1</v>
      </c>
      <c r="BM133" s="7">
        <f t="shared" si="161"/>
        <v>1</v>
      </c>
      <c r="BN133" s="7">
        <f t="shared" si="162"/>
        <v>1</v>
      </c>
      <c r="BO133" s="7">
        <f t="shared" si="163"/>
        <v>1</v>
      </c>
      <c r="BP133" s="7">
        <f t="shared" si="164"/>
        <v>1</v>
      </c>
      <c r="BQ133" s="7">
        <f t="shared" si="165"/>
        <v>1</v>
      </c>
      <c r="BR133" s="7">
        <f t="shared" si="166"/>
        <v>1</v>
      </c>
      <c r="BS133" s="7">
        <f t="shared" si="167"/>
        <v>0</v>
      </c>
      <c r="BT133" s="7">
        <f t="shared" si="168"/>
        <v>0</v>
      </c>
      <c r="BU133" s="7">
        <f t="shared" si="169"/>
        <v>0</v>
      </c>
      <c r="BV133" s="7">
        <f t="shared" si="170"/>
        <v>0</v>
      </c>
      <c r="BW133" s="7">
        <f t="shared" si="171"/>
        <v>1</v>
      </c>
      <c r="BX133" s="7">
        <f t="shared" si="172"/>
        <v>1</v>
      </c>
      <c r="BY133" s="7">
        <f t="shared" si="173"/>
        <v>1</v>
      </c>
      <c r="BZ133" s="7">
        <f t="shared" si="174"/>
        <v>1</v>
      </c>
      <c r="CA133" s="7">
        <f t="shared" si="175"/>
        <v>1</v>
      </c>
      <c r="CB133" s="7">
        <f t="shared" si="176"/>
        <v>1</v>
      </c>
      <c r="CC133" s="7">
        <f t="shared" si="177"/>
        <v>1</v>
      </c>
      <c r="CD133" s="7">
        <f t="shared" si="178"/>
        <v>1</v>
      </c>
      <c r="CE133" s="7">
        <f t="shared" si="179"/>
        <v>0</v>
      </c>
      <c r="CF133" s="7">
        <f t="shared" si="180"/>
        <v>0</v>
      </c>
      <c r="CG133" s="7">
        <f t="shared" si="181"/>
        <v>0</v>
      </c>
      <c r="CH133" s="7">
        <f t="shared" si="182"/>
        <v>0</v>
      </c>
      <c r="CI133" s="7">
        <f t="shared" si="183"/>
        <v>1</v>
      </c>
      <c r="CJ133" s="7">
        <f t="shared" si="184"/>
        <v>1</v>
      </c>
      <c r="CK133" s="7">
        <f t="shared" si="185"/>
        <v>1</v>
      </c>
      <c r="CL133" s="7">
        <f t="shared" si="186"/>
        <v>1</v>
      </c>
      <c r="CM133" s="7">
        <f t="shared" si="187"/>
        <v>1</v>
      </c>
    </row>
    <row r="134" spans="2:91" hidden="1" x14ac:dyDescent="0.2">
      <c r="B134" s="209">
        <f>Inputs!FH19</f>
        <v>0</v>
      </c>
      <c r="AF134" s="7">
        <f>Inputs!GI19</f>
        <v>1</v>
      </c>
      <c r="AG134" s="7">
        <f>Inputs!GJ19</f>
        <v>1</v>
      </c>
      <c r="AH134" s="7">
        <f>Inputs!GK19</f>
        <v>1</v>
      </c>
      <c r="AI134" s="7">
        <f>Inputs!GL19</f>
        <v>0</v>
      </c>
      <c r="AJ134" s="7">
        <f>Inputs!GM19</f>
        <v>0</v>
      </c>
      <c r="AK134" s="7">
        <f>Inputs!GN19</f>
        <v>0</v>
      </c>
      <c r="AL134" s="7">
        <f>Inputs!GO19</f>
        <v>0</v>
      </c>
      <c r="AM134" s="7">
        <f>Inputs!GP19</f>
        <v>1</v>
      </c>
      <c r="AN134" s="7">
        <f>Inputs!GQ19</f>
        <v>1</v>
      </c>
      <c r="AO134" s="7">
        <f>Inputs!GR19</f>
        <v>1</v>
      </c>
      <c r="AP134" s="7">
        <f>Inputs!GS19</f>
        <v>1</v>
      </c>
      <c r="AQ134" s="7">
        <f>Inputs!GT19</f>
        <v>1</v>
      </c>
      <c r="AR134" s="7">
        <f t="shared" si="140"/>
        <v>1</v>
      </c>
      <c r="AS134" s="7">
        <f t="shared" si="141"/>
        <v>1</v>
      </c>
      <c r="AT134" s="7">
        <f t="shared" si="142"/>
        <v>1</v>
      </c>
      <c r="AU134" s="7">
        <f t="shared" si="143"/>
        <v>0</v>
      </c>
      <c r="AV134" s="7">
        <f t="shared" si="144"/>
        <v>0</v>
      </c>
      <c r="AW134" s="7">
        <f t="shared" si="145"/>
        <v>0</v>
      </c>
      <c r="AX134" s="7">
        <f t="shared" si="146"/>
        <v>0</v>
      </c>
      <c r="AY134" s="7">
        <f t="shared" si="147"/>
        <v>1</v>
      </c>
      <c r="AZ134" s="7">
        <f t="shared" si="148"/>
        <v>1</v>
      </c>
      <c r="BA134" s="7">
        <f t="shared" si="149"/>
        <v>1</v>
      </c>
      <c r="BB134" s="7">
        <f t="shared" si="150"/>
        <v>1</v>
      </c>
      <c r="BC134" s="7">
        <f t="shared" si="151"/>
        <v>1</v>
      </c>
      <c r="BD134" s="7">
        <f t="shared" si="152"/>
        <v>1</v>
      </c>
      <c r="BE134" s="7">
        <f t="shared" si="153"/>
        <v>1</v>
      </c>
      <c r="BF134" s="7">
        <f t="shared" si="154"/>
        <v>1</v>
      </c>
      <c r="BG134" s="7">
        <f t="shared" si="155"/>
        <v>0</v>
      </c>
      <c r="BH134" s="7">
        <f t="shared" si="156"/>
        <v>0</v>
      </c>
      <c r="BI134" s="7">
        <f t="shared" si="157"/>
        <v>0</v>
      </c>
      <c r="BJ134" s="7">
        <f t="shared" si="158"/>
        <v>0</v>
      </c>
      <c r="BK134" s="7">
        <f t="shared" si="159"/>
        <v>1</v>
      </c>
      <c r="BL134" s="7">
        <f t="shared" si="160"/>
        <v>1</v>
      </c>
      <c r="BM134" s="7">
        <f t="shared" si="161"/>
        <v>1</v>
      </c>
      <c r="BN134" s="7">
        <f t="shared" si="162"/>
        <v>1</v>
      </c>
      <c r="BO134" s="7">
        <f t="shared" si="163"/>
        <v>1</v>
      </c>
      <c r="BP134" s="7">
        <f t="shared" si="164"/>
        <v>1</v>
      </c>
      <c r="BQ134" s="7">
        <f t="shared" si="165"/>
        <v>1</v>
      </c>
      <c r="BR134" s="7">
        <f t="shared" si="166"/>
        <v>1</v>
      </c>
      <c r="BS134" s="7">
        <f t="shared" si="167"/>
        <v>0</v>
      </c>
      <c r="BT134" s="7">
        <f t="shared" si="168"/>
        <v>0</v>
      </c>
      <c r="BU134" s="7">
        <f t="shared" si="169"/>
        <v>0</v>
      </c>
      <c r="BV134" s="7">
        <f t="shared" si="170"/>
        <v>0</v>
      </c>
      <c r="BW134" s="7">
        <f t="shared" si="171"/>
        <v>1</v>
      </c>
      <c r="BX134" s="7">
        <f t="shared" si="172"/>
        <v>1</v>
      </c>
      <c r="BY134" s="7">
        <f t="shared" si="173"/>
        <v>1</v>
      </c>
      <c r="BZ134" s="7">
        <f t="shared" si="174"/>
        <v>1</v>
      </c>
      <c r="CA134" s="7">
        <f t="shared" si="175"/>
        <v>1</v>
      </c>
      <c r="CB134" s="7">
        <f t="shared" si="176"/>
        <v>1</v>
      </c>
      <c r="CC134" s="7">
        <f t="shared" si="177"/>
        <v>1</v>
      </c>
      <c r="CD134" s="7">
        <f t="shared" si="178"/>
        <v>1</v>
      </c>
      <c r="CE134" s="7">
        <f t="shared" si="179"/>
        <v>0</v>
      </c>
      <c r="CF134" s="7">
        <f t="shared" si="180"/>
        <v>0</v>
      </c>
      <c r="CG134" s="7">
        <f t="shared" si="181"/>
        <v>0</v>
      </c>
      <c r="CH134" s="7">
        <f t="shared" si="182"/>
        <v>0</v>
      </c>
      <c r="CI134" s="7">
        <f t="shared" si="183"/>
        <v>1</v>
      </c>
      <c r="CJ134" s="7">
        <f t="shared" si="184"/>
        <v>1</v>
      </c>
      <c r="CK134" s="7">
        <f t="shared" si="185"/>
        <v>1</v>
      </c>
      <c r="CL134" s="7">
        <f t="shared" si="186"/>
        <v>1</v>
      </c>
      <c r="CM134" s="7">
        <f t="shared" si="187"/>
        <v>1</v>
      </c>
    </row>
    <row r="135" spans="2:91" hidden="1" x14ac:dyDescent="0.2">
      <c r="B135" s="209">
        <f>Inputs!FH20</f>
        <v>0</v>
      </c>
      <c r="AF135" s="7">
        <f>Inputs!GI20</f>
        <v>1</v>
      </c>
      <c r="AG135" s="7">
        <f>Inputs!GJ20</f>
        <v>1</v>
      </c>
      <c r="AH135" s="7">
        <f>Inputs!GK20</f>
        <v>1</v>
      </c>
      <c r="AI135" s="7">
        <f>Inputs!GL20</f>
        <v>0</v>
      </c>
      <c r="AJ135" s="7">
        <f>Inputs!GM20</f>
        <v>0</v>
      </c>
      <c r="AK135" s="7">
        <f>Inputs!GN20</f>
        <v>0</v>
      </c>
      <c r="AL135" s="7">
        <f>Inputs!GO20</f>
        <v>0</v>
      </c>
      <c r="AM135" s="7">
        <f>Inputs!GP20</f>
        <v>1</v>
      </c>
      <c r="AN135" s="7">
        <f>Inputs!GQ20</f>
        <v>1</v>
      </c>
      <c r="AO135" s="7">
        <f>Inputs!GR20</f>
        <v>1</v>
      </c>
      <c r="AP135" s="7">
        <f>Inputs!GS20</f>
        <v>1</v>
      </c>
      <c r="AQ135" s="7">
        <f>Inputs!GT20</f>
        <v>1</v>
      </c>
      <c r="AR135" s="7">
        <f t="shared" si="140"/>
        <v>1</v>
      </c>
      <c r="AS135" s="7">
        <f t="shared" si="141"/>
        <v>1</v>
      </c>
      <c r="AT135" s="7">
        <f t="shared" si="142"/>
        <v>1</v>
      </c>
      <c r="AU135" s="7">
        <f t="shared" si="143"/>
        <v>0</v>
      </c>
      <c r="AV135" s="7">
        <f t="shared" si="144"/>
        <v>0</v>
      </c>
      <c r="AW135" s="7">
        <f t="shared" si="145"/>
        <v>0</v>
      </c>
      <c r="AX135" s="7">
        <f t="shared" si="146"/>
        <v>0</v>
      </c>
      <c r="AY135" s="7">
        <f t="shared" si="147"/>
        <v>1</v>
      </c>
      <c r="AZ135" s="7">
        <f t="shared" si="148"/>
        <v>1</v>
      </c>
      <c r="BA135" s="7">
        <f t="shared" si="149"/>
        <v>1</v>
      </c>
      <c r="BB135" s="7">
        <f t="shared" si="150"/>
        <v>1</v>
      </c>
      <c r="BC135" s="7">
        <f t="shared" si="151"/>
        <v>1</v>
      </c>
      <c r="BD135" s="7">
        <f t="shared" si="152"/>
        <v>1</v>
      </c>
      <c r="BE135" s="7">
        <f t="shared" si="153"/>
        <v>1</v>
      </c>
      <c r="BF135" s="7">
        <f t="shared" si="154"/>
        <v>1</v>
      </c>
      <c r="BG135" s="7">
        <f t="shared" si="155"/>
        <v>0</v>
      </c>
      <c r="BH135" s="7">
        <f t="shared" si="156"/>
        <v>0</v>
      </c>
      <c r="BI135" s="7">
        <f t="shared" si="157"/>
        <v>0</v>
      </c>
      <c r="BJ135" s="7">
        <f t="shared" si="158"/>
        <v>0</v>
      </c>
      <c r="BK135" s="7">
        <f t="shared" si="159"/>
        <v>1</v>
      </c>
      <c r="BL135" s="7">
        <f t="shared" si="160"/>
        <v>1</v>
      </c>
      <c r="BM135" s="7">
        <f t="shared" si="161"/>
        <v>1</v>
      </c>
      <c r="BN135" s="7">
        <f t="shared" si="162"/>
        <v>1</v>
      </c>
      <c r="BO135" s="7">
        <f t="shared" si="163"/>
        <v>1</v>
      </c>
      <c r="BP135" s="7">
        <f t="shared" si="164"/>
        <v>1</v>
      </c>
      <c r="BQ135" s="7">
        <f t="shared" si="165"/>
        <v>1</v>
      </c>
      <c r="BR135" s="7">
        <f t="shared" si="166"/>
        <v>1</v>
      </c>
      <c r="BS135" s="7">
        <f t="shared" si="167"/>
        <v>0</v>
      </c>
      <c r="BT135" s="7">
        <f t="shared" si="168"/>
        <v>0</v>
      </c>
      <c r="BU135" s="7">
        <f t="shared" si="169"/>
        <v>0</v>
      </c>
      <c r="BV135" s="7">
        <f t="shared" si="170"/>
        <v>0</v>
      </c>
      <c r="BW135" s="7">
        <f t="shared" si="171"/>
        <v>1</v>
      </c>
      <c r="BX135" s="7">
        <f t="shared" si="172"/>
        <v>1</v>
      </c>
      <c r="BY135" s="7">
        <f t="shared" si="173"/>
        <v>1</v>
      </c>
      <c r="BZ135" s="7">
        <f t="shared" si="174"/>
        <v>1</v>
      </c>
      <c r="CA135" s="7">
        <f t="shared" si="175"/>
        <v>1</v>
      </c>
      <c r="CB135" s="7">
        <f t="shared" si="176"/>
        <v>1</v>
      </c>
      <c r="CC135" s="7">
        <f t="shared" si="177"/>
        <v>1</v>
      </c>
      <c r="CD135" s="7">
        <f t="shared" si="178"/>
        <v>1</v>
      </c>
      <c r="CE135" s="7">
        <f t="shared" si="179"/>
        <v>0</v>
      </c>
      <c r="CF135" s="7">
        <f t="shared" si="180"/>
        <v>0</v>
      </c>
      <c r="CG135" s="7">
        <f t="shared" si="181"/>
        <v>0</v>
      </c>
      <c r="CH135" s="7">
        <f t="shared" si="182"/>
        <v>0</v>
      </c>
      <c r="CI135" s="7">
        <f t="shared" si="183"/>
        <v>1</v>
      </c>
      <c r="CJ135" s="7">
        <f t="shared" si="184"/>
        <v>1</v>
      </c>
      <c r="CK135" s="7">
        <f t="shared" si="185"/>
        <v>1</v>
      </c>
      <c r="CL135" s="7">
        <f t="shared" si="186"/>
        <v>1</v>
      </c>
      <c r="CM135" s="7">
        <f t="shared" si="187"/>
        <v>1</v>
      </c>
    </row>
    <row r="136" spans="2:91" hidden="1" x14ac:dyDescent="0.2">
      <c r="B136" s="209">
        <f>Inputs!FH21</f>
        <v>0</v>
      </c>
      <c r="AF136" s="7">
        <f>Inputs!GI21</f>
        <v>1</v>
      </c>
      <c r="AG136" s="7">
        <f>Inputs!GJ21</f>
        <v>1</v>
      </c>
      <c r="AH136" s="7">
        <f>Inputs!GK21</f>
        <v>1</v>
      </c>
      <c r="AI136" s="7">
        <f>Inputs!GL21</f>
        <v>0</v>
      </c>
      <c r="AJ136" s="7">
        <f>Inputs!GM21</f>
        <v>0</v>
      </c>
      <c r="AK136" s="7">
        <f>Inputs!GN21</f>
        <v>0</v>
      </c>
      <c r="AL136" s="7">
        <f>Inputs!GO21</f>
        <v>0</v>
      </c>
      <c r="AM136" s="7">
        <f>Inputs!GP21</f>
        <v>1</v>
      </c>
      <c r="AN136" s="7">
        <f>Inputs!GQ21</f>
        <v>1</v>
      </c>
      <c r="AO136" s="7">
        <f>Inputs!GR21</f>
        <v>1</v>
      </c>
      <c r="AP136" s="7">
        <f>Inputs!GS21</f>
        <v>1</v>
      </c>
      <c r="AQ136" s="7">
        <f>Inputs!GT21</f>
        <v>1</v>
      </c>
      <c r="AR136" s="7">
        <f t="shared" si="140"/>
        <v>1</v>
      </c>
      <c r="AS136" s="7">
        <f t="shared" si="141"/>
        <v>1</v>
      </c>
      <c r="AT136" s="7">
        <f t="shared" si="142"/>
        <v>1</v>
      </c>
      <c r="AU136" s="7">
        <f t="shared" si="143"/>
        <v>0</v>
      </c>
      <c r="AV136" s="7">
        <f t="shared" si="144"/>
        <v>0</v>
      </c>
      <c r="AW136" s="7">
        <f t="shared" si="145"/>
        <v>0</v>
      </c>
      <c r="AX136" s="7">
        <f t="shared" si="146"/>
        <v>0</v>
      </c>
      <c r="AY136" s="7">
        <f t="shared" si="147"/>
        <v>1</v>
      </c>
      <c r="AZ136" s="7">
        <f t="shared" si="148"/>
        <v>1</v>
      </c>
      <c r="BA136" s="7">
        <f t="shared" si="149"/>
        <v>1</v>
      </c>
      <c r="BB136" s="7">
        <f t="shared" si="150"/>
        <v>1</v>
      </c>
      <c r="BC136" s="7">
        <f t="shared" si="151"/>
        <v>1</v>
      </c>
      <c r="BD136" s="7">
        <f t="shared" si="152"/>
        <v>1</v>
      </c>
      <c r="BE136" s="7">
        <f t="shared" si="153"/>
        <v>1</v>
      </c>
      <c r="BF136" s="7">
        <f t="shared" si="154"/>
        <v>1</v>
      </c>
      <c r="BG136" s="7">
        <f t="shared" si="155"/>
        <v>0</v>
      </c>
      <c r="BH136" s="7">
        <f t="shared" si="156"/>
        <v>0</v>
      </c>
      <c r="BI136" s="7">
        <f t="shared" si="157"/>
        <v>0</v>
      </c>
      <c r="BJ136" s="7">
        <f t="shared" si="158"/>
        <v>0</v>
      </c>
      <c r="BK136" s="7">
        <f t="shared" si="159"/>
        <v>1</v>
      </c>
      <c r="BL136" s="7">
        <f t="shared" si="160"/>
        <v>1</v>
      </c>
      <c r="BM136" s="7">
        <f t="shared" si="161"/>
        <v>1</v>
      </c>
      <c r="BN136" s="7">
        <f t="shared" si="162"/>
        <v>1</v>
      </c>
      <c r="BO136" s="7">
        <f t="shared" si="163"/>
        <v>1</v>
      </c>
      <c r="BP136" s="7">
        <f t="shared" si="164"/>
        <v>1</v>
      </c>
      <c r="BQ136" s="7">
        <f t="shared" si="165"/>
        <v>1</v>
      </c>
      <c r="BR136" s="7">
        <f t="shared" si="166"/>
        <v>1</v>
      </c>
      <c r="BS136" s="7">
        <f t="shared" si="167"/>
        <v>0</v>
      </c>
      <c r="BT136" s="7">
        <f t="shared" si="168"/>
        <v>0</v>
      </c>
      <c r="BU136" s="7">
        <f t="shared" si="169"/>
        <v>0</v>
      </c>
      <c r="BV136" s="7">
        <f t="shared" si="170"/>
        <v>0</v>
      </c>
      <c r="BW136" s="7">
        <f t="shared" si="171"/>
        <v>1</v>
      </c>
      <c r="BX136" s="7">
        <f t="shared" si="172"/>
        <v>1</v>
      </c>
      <c r="BY136" s="7">
        <f t="shared" si="173"/>
        <v>1</v>
      </c>
      <c r="BZ136" s="7">
        <f t="shared" si="174"/>
        <v>1</v>
      </c>
      <c r="CA136" s="7">
        <f t="shared" si="175"/>
        <v>1</v>
      </c>
      <c r="CB136" s="7">
        <f t="shared" si="176"/>
        <v>1</v>
      </c>
      <c r="CC136" s="7">
        <f t="shared" si="177"/>
        <v>1</v>
      </c>
      <c r="CD136" s="7">
        <f t="shared" si="178"/>
        <v>1</v>
      </c>
      <c r="CE136" s="7">
        <f t="shared" si="179"/>
        <v>0</v>
      </c>
      <c r="CF136" s="7">
        <f t="shared" si="180"/>
        <v>0</v>
      </c>
      <c r="CG136" s="7">
        <f t="shared" si="181"/>
        <v>0</v>
      </c>
      <c r="CH136" s="7">
        <f t="shared" si="182"/>
        <v>0</v>
      </c>
      <c r="CI136" s="7">
        <f t="shared" si="183"/>
        <v>1</v>
      </c>
      <c r="CJ136" s="7">
        <f t="shared" si="184"/>
        <v>1</v>
      </c>
      <c r="CK136" s="7">
        <f t="shared" si="185"/>
        <v>1</v>
      </c>
      <c r="CL136" s="7">
        <f t="shared" si="186"/>
        <v>1</v>
      </c>
      <c r="CM136" s="7">
        <f t="shared" si="187"/>
        <v>1</v>
      </c>
    </row>
    <row r="137" spans="2:91" hidden="1" x14ac:dyDescent="0.2">
      <c r="B137" s="209">
        <f>Inputs!FH22</f>
        <v>0</v>
      </c>
      <c r="AF137" s="7">
        <f>Inputs!GI22</f>
        <v>1</v>
      </c>
      <c r="AG137" s="7">
        <f>Inputs!GJ22</f>
        <v>1</v>
      </c>
      <c r="AH137" s="7">
        <f>Inputs!GK22</f>
        <v>1</v>
      </c>
      <c r="AI137" s="7">
        <f>Inputs!GL22</f>
        <v>0</v>
      </c>
      <c r="AJ137" s="7">
        <f>Inputs!GM22</f>
        <v>0</v>
      </c>
      <c r="AK137" s="7">
        <f>Inputs!GN22</f>
        <v>0</v>
      </c>
      <c r="AL137" s="7">
        <f>Inputs!GO22</f>
        <v>0</v>
      </c>
      <c r="AM137" s="7">
        <f>Inputs!GP22</f>
        <v>1</v>
      </c>
      <c r="AN137" s="7">
        <f>Inputs!GQ22</f>
        <v>1</v>
      </c>
      <c r="AO137" s="7">
        <f>Inputs!GR22</f>
        <v>1</v>
      </c>
      <c r="AP137" s="7">
        <f>Inputs!GS22</f>
        <v>1</v>
      </c>
      <c r="AQ137" s="7">
        <f>Inputs!GT22</f>
        <v>1</v>
      </c>
      <c r="AR137" s="7">
        <f t="shared" si="140"/>
        <v>1</v>
      </c>
      <c r="AS137" s="7">
        <f t="shared" si="141"/>
        <v>1</v>
      </c>
      <c r="AT137" s="7">
        <f t="shared" si="142"/>
        <v>1</v>
      </c>
      <c r="AU137" s="7">
        <f t="shared" si="143"/>
        <v>0</v>
      </c>
      <c r="AV137" s="7">
        <f t="shared" si="144"/>
        <v>0</v>
      </c>
      <c r="AW137" s="7">
        <f t="shared" si="145"/>
        <v>0</v>
      </c>
      <c r="AX137" s="7">
        <f t="shared" si="146"/>
        <v>0</v>
      </c>
      <c r="AY137" s="7">
        <f t="shared" si="147"/>
        <v>1</v>
      </c>
      <c r="AZ137" s="7">
        <f t="shared" si="148"/>
        <v>1</v>
      </c>
      <c r="BA137" s="7">
        <f t="shared" si="149"/>
        <v>1</v>
      </c>
      <c r="BB137" s="7">
        <f t="shared" si="150"/>
        <v>1</v>
      </c>
      <c r="BC137" s="7">
        <f t="shared" si="151"/>
        <v>1</v>
      </c>
      <c r="BD137" s="7">
        <f t="shared" si="152"/>
        <v>1</v>
      </c>
      <c r="BE137" s="7">
        <f t="shared" si="153"/>
        <v>1</v>
      </c>
      <c r="BF137" s="7">
        <f t="shared" si="154"/>
        <v>1</v>
      </c>
      <c r="BG137" s="7">
        <f t="shared" si="155"/>
        <v>0</v>
      </c>
      <c r="BH137" s="7">
        <f t="shared" si="156"/>
        <v>0</v>
      </c>
      <c r="BI137" s="7">
        <f t="shared" si="157"/>
        <v>0</v>
      </c>
      <c r="BJ137" s="7">
        <f t="shared" si="158"/>
        <v>0</v>
      </c>
      <c r="BK137" s="7">
        <f t="shared" si="159"/>
        <v>1</v>
      </c>
      <c r="BL137" s="7">
        <f t="shared" si="160"/>
        <v>1</v>
      </c>
      <c r="BM137" s="7">
        <f t="shared" si="161"/>
        <v>1</v>
      </c>
      <c r="BN137" s="7">
        <f t="shared" si="162"/>
        <v>1</v>
      </c>
      <c r="BO137" s="7">
        <f t="shared" si="163"/>
        <v>1</v>
      </c>
      <c r="BP137" s="7">
        <f t="shared" si="164"/>
        <v>1</v>
      </c>
      <c r="BQ137" s="7">
        <f t="shared" si="165"/>
        <v>1</v>
      </c>
      <c r="BR137" s="7">
        <f t="shared" si="166"/>
        <v>1</v>
      </c>
      <c r="BS137" s="7">
        <f t="shared" si="167"/>
        <v>0</v>
      </c>
      <c r="BT137" s="7">
        <f t="shared" si="168"/>
        <v>0</v>
      </c>
      <c r="BU137" s="7">
        <f t="shared" si="169"/>
        <v>0</v>
      </c>
      <c r="BV137" s="7">
        <f t="shared" si="170"/>
        <v>0</v>
      </c>
      <c r="BW137" s="7">
        <f t="shared" si="171"/>
        <v>1</v>
      </c>
      <c r="BX137" s="7">
        <f t="shared" si="172"/>
        <v>1</v>
      </c>
      <c r="BY137" s="7">
        <f t="shared" si="173"/>
        <v>1</v>
      </c>
      <c r="BZ137" s="7">
        <f t="shared" si="174"/>
        <v>1</v>
      </c>
      <c r="CA137" s="7">
        <f t="shared" si="175"/>
        <v>1</v>
      </c>
      <c r="CB137" s="7">
        <f t="shared" si="176"/>
        <v>1</v>
      </c>
      <c r="CC137" s="7">
        <f t="shared" si="177"/>
        <v>1</v>
      </c>
      <c r="CD137" s="7">
        <f t="shared" si="178"/>
        <v>1</v>
      </c>
      <c r="CE137" s="7">
        <f t="shared" si="179"/>
        <v>0</v>
      </c>
      <c r="CF137" s="7">
        <f t="shared" si="180"/>
        <v>0</v>
      </c>
      <c r="CG137" s="7">
        <f t="shared" si="181"/>
        <v>0</v>
      </c>
      <c r="CH137" s="7">
        <f t="shared" si="182"/>
        <v>0</v>
      </c>
      <c r="CI137" s="7">
        <f t="shared" si="183"/>
        <v>1</v>
      </c>
      <c r="CJ137" s="7">
        <f t="shared" si="184"/>
        <v>1</v>
      </c>
      <c r="CK137" s="7">
        <f t="shared" si="185"/>
        <v>1</v>
      </c>
      <c r="CL137" s="7">
        <f t="shared" si="186"/>
        <v>1</v>
      </c>
      <c r="CM137" s="7">
        <f t="shared" si="187"/>
        <v>1</v>
      </c>
    </row>
    <row r="138" spans="2:91" hidden="1" x14ac:dyDescent="0.2">
      <c r="B138" s="209">
        <f>Inputs!FH23</f>
        <v>0</v>
      </c>
      <c r="AF138" s="7">
        <f>Inputs!GI23</f>
        <v>1</v>
      </c>
      <c r="AG138" s="7">
        <f>Inputs!GJ23</f>
        <v>1</v>
      </c>
      <c r="AH138" s="7">
        <f>Inputs!GK23</f>
        <v>1</v>
      </c>
      <c r="AI138" s="7">
        <f>Inputs!GL23</f>
        <v>0</v>
      </c>
      <c r="AJ138" s="7">
        <f>Inputs!GM23</f>
        <v>0</v>
      </c>
      <c r="AK138" s="7">
        <f>Inputs!GN23</f>
        <v>0</v>
      </c>
      <c r="AL138" s="7">
        <f>Inputs!GO23</f>
        <v>0</v>
      </c>
      <c r="AM138" s="7">
        <f>Inputs!GP23</f>
        <v>1</v>
      </c>
      <c r="AN138" s="7">
        <f>Inputs!GQ23</f>
        <v>1</v>
      </c>
      <c r="AO138" s="7">
        <f>Inputs!GR23</f>
        <v>1</v>
      </c>
      <c r="AP138" s="7">
        <f>Inputs!GS23</f>
        <v>1</v>
      </c>
      <c r="AQ138" s="7">
        <f>Inputs!GT23</f>
        <v>1</v>
      </c>
      <c r="AR138" s="7">
        <f t="shared" si="140"/>
        <v>1</v>
      </c>
      <c r="AS138" s="7">
        <f t="shared" si="141"/>
        <v>1</v>
      </c>
      <c r="AT138" s="7">
        <f t="shared" si="142"/>
        <v>1</v>
      </c>
      <c r="AU138" s="7">
        <f t="shared" si="143"/>
        <v>0</v>
      </c>
      <c r="AV138" s="7">
        <f t="shared" si="144"/>
        <v>0</v>
      </c>
      <c r="AW138" s="7">
        <f t="shared" si="145"/>
        <v>0</v>
      </c>
      <c r="AX138" s="7">
        <f t="shared" si="146"/>
        <v>0</v>
      </c>
      <c r="AY138" s="7">
        <f t="shared" si="147"/>
        <v>1</v>
      </c>
      <c r="AZ138" s="7">
        <f t="shared" si="148"/>
        <v>1</v>
      </c>
      <c r="BA138" s="7">
        <f t="shared" si="149"/>
        <v>1</v>
      </c>
      <c r="BB138" s="7">
        <f t="shared" si="150"/>
        <v>1</v>
      </c>
      <c r="BC138" s="7">
        <f t="shared" si="151"/>
        <v>1</v>
      </c>
      <c r="BD138" s="7">
        <f t="shared" si="152"/>
        <v>1</v>
      </c>
      <c r="BE138" s="7">
        <f t="shared" si="153"/>
        <v>1</v>
      </c>
      <c r="BF138" s="7">
        <f t="shared" si="154"/>
        <v>1</v>
      </c>
      <c r="BG138" s="7">
        <f t="shared" si="155"/>
        <v>0</v>
      </c>
      <c r="BH138" s="7">
        <f t="shared" si="156"/>
        <v>0</v>
      </c>
      <c r="BI138" s="7">
        <f t="shared" si="157"/>
        <v>0</v>
      </c>
      <c r="BJ138" s="7">
        <f t="shared" si="158"/>
        <v>0</v>
      </c>
      <c r="BK138" s="7">
        <f t="shared" si="159"/>
        <v>1</v>
      </c>
      <c r="BL138" s="7">
        <f t="shared" si="160"/>
        <v>1</v>
      </c>
      <c r="BM138" s="7">
        <f t="shared" si="161"/>
        <v>1</v>
      </c>
      <c r="BN138" s="7">
        <f t="shared" si="162"/>
        <v>1</v>
      </c>
      <c r="BO138" s="7">
        <f t="shared" si="163"/>
        <v>1</v>
      </c>
      <c r="BP138" s="7">
        <f t="shared" si="164"/>
        <v>1</v>
      </c>
      <c r="BQ138" s="7">
        <f t="shared" si="165"/>
        <v>1</v>
      </c>
      <c r="BR138" s="7">
        <f t="shared" si="166"/>
        <v>1</v>
      </c>
      <c r="BS138" s="7">
        <f t="shared" si="167"/>
        <v>0</v>
      </c>
      <c r="BT138" s="7">
        <f t="shared" si="168"/>
        <v>0</v>
      </c>
      <c r="BU138" s="7">
        <f t="shared" si="169"/>
        <v>0</v>
      </c>
      <c r="BV138" s="7">
        <f t="shared" si="170"/>
        <v>0</v>
      </c>
      <c r="BW138" s="7">
        <f t="shared" si="171"/>
        <v>1</v>
      </c>
      <c r="BX138" s="7">
        <f t="shared" si="172"/>
        <v>1</v>
      </c>
      <c r="BY138" s="7">
        <f t="shared" si="173"/>
        <v>1</v>
      </c>
      <c r="BZ138" s="7">
        <f t="shared" si="174"/>
        <v>1</v>
      </c>
      <c r="CA138" s="7">
        <f t="shared" si="175"/>
        <v>1</v>
      </c>
      <c r="CB138" s="7">
        <f t="shared" si="176"/>
        <v>1</v>
      </c>
      <c r="CC138" s="7">
        <f t="shared" si="177"/>
        <v>1</v>
      </c>
      <c r="CD138" s="7">
        <f t="shared" si="178"/>
        <v>1</v>
      </c>
      <c r="CE138" s="7">
        <f t="shared" si="179"/>
        <v>0</v>
      </c>
      <c r="CF138" s="7">
        <f t="shared" si="180"/>
        <v>0</v>
      </c>
      <c r="CG138" s="7">
        <f t="shared" si="181"/>
        <v>0</v>
      </c>
      <c r="CH138" s="7">
        <f t="shared" si="182"/>
        <v>0</v>
      </c>
      <c r="CI138" s="7">
        <f t="shared" si="183"/>
        <v>1</v>
      </c>
      <c r="CJ138" s="7">
        <f t="shared" si="184"/>
        <v>1</v>
      </c>
      <c r="CK138" s="7">
        <f t="shared" si="185"/>
        <v>1</v>
      </c>
      <c r="CL138" s="7">
        <f t="shared" si="186"/>
        <v>1</v>
      </c>
      <c r="CM138" s="7">
        <f t="shared" si="187"/>
        <v>1</v>
      </c>
    </row>
    <row r="139" spans="2:91" hidden="1" x14ac:dyDescent="0.2">
      <c r="B139" s="209">
        <f>Inputs!FH24</f>
        <v>0</v>
      </c>
      <c r="AF139" s="7">
        <f>Inputs!GI24</f>
        <v>1</v>
      </c>
      <c r="AG139" s="7">
        <f>Inputs!GJ24</f>
        <v>1</v>
      </c>
      <c r="AH139" s="7">
        <f>Inputs!GK24</f>
        <v>1</v>
      </c>
      <c r="AI139" s="7">
        <f>Inputs!GL24</f>
        <v>0</v>
      </c>
      <c r="AJ139" s="7">
        <f>Inputs!GM24</f>
        <v>0</v>
      </c>
      <c r="AK139" s="7">
        <f>Inputs!GN24</f>
        <v>0</v>
      </c>
      <c r="AL139" s="7">
        <f>Inputs!GO24</f>
        <v>0</v>
      </c>
      <c r="AM139" s="7">
        <f>Inputs!GP24</f>
        <v>1</v>
      </c>
      <c r="AN139" s="7">
        <f>Inputs!GQ24</f>
        <v>1</v>
      </c>
      <c r="AO139" s="7">
        <f>Inputs!GR24</f>
        <v>1</v>
      </c>
      <c r="AP139" s="7">
        <f>Inputs!GS24</f>
        <v>1</v>
      </c>
      <c r="AQ139" s="7">
        <f>Inputs!GT24</f>
        <v>1</v>
      </c>
      <c r="AR139" s="7">
        <f t="shared" si="140"/>
        <v>1</v>
      </c>
      <c r="AS139" s="7">
        <f t="shared" si="141"/>
        <v>1</v>
      </c>
      <c r="AT139" s="7">
        <f t="shared" si="142"/>
        <v>1</v>
      </c>
      <c r="AU139" s="7">
        <f t="shared" si="143"/>
        <v>0</v>
      </c>
      <c r="AV139" s="7">
        <f t="shared" si="144"/>
        <v>0</v>
      </c>
      <c r="AW139" s="7">
        <f t="shared" si="145"/>
        <v>0</v>
      </c>
      <c r="AX139" s="7">
        <f t="shared" si="146"/>
        <v>0</v>
      </c>
      <c r="AY139" s="7">
        <f t="shared" si="147"/>
        <v>1</v>
      </c>
      <c r="AZ139" s="7">
        <f t="shared" si="148"/>
        <v>1</v>
      </c>
      <c r="BA139" s="7">
        <f t="shared" si="149"/>
        <v>1</v>
      </c>
      <c r="BB139" s="7">
        <f t="shared" si="150"/>
        <v>1</v>
      </c>
      <c r="BC139" s="7">
        <f t="shared" si="151"/>
        <v>1</v>
      </c>
      <c r="BD139" s="7">
        <f t="shared" si="152"/>
        <v>1</v>
      </c>
      <c r="BE139" s="7">
        <f t="shared" si="153"/>
        <v>1</v>
      </c>
      <c r="BF139" s="7">
        <f t="shared" si="154"/>
        <v>1</v>
      </c>
      <c r="BG139" s="7">
        <f t="shared" si="155"/>
        <v>0</v>
      </c>
      <c r="BH139" s="7">
        <f t="shared" si="156"/>
        <v>0</v>
      </c>
      <c r="BI139" s="7">
        <f t="shared" si="157"/>
        <v>0</v>
      </c>
      <c r="BJ139" s="7">
        <f t="shared" si="158"/>
        <v>0</v>
      </c>
      <c r="BK139" s="7">
        <f t="shared" si="159"/>
        <v>1</v>
      </c>
      <c r="BL139" s="7">
        <f t="shared" si="160"/>
        <v>1</v>
      </c>
      <c r="BM139" s="7">
        <f t="shared" si="161"/>
        <v>1</v>
      </c>
      <c r="BN139" s="7">
        <f t="shared" si="162"/>
        <v>1</v>
      </c>
      <c r="BO139" s="7">
        <f t="shared" si="163"/>
        <v>1</v>
      </c>
      <c r="BP139" s="7">
        <f t="shared" si="164"/>
        <v>1</v>
      </c>
      <c r="BQ139" s="7">
        <f t="shared" si="165"/>
        <v>1</v>
      </c>
      <c r="BR139" s="7">
        <f t="shared" si="166"/>
        <v>1</v>
      </c>
      <c r="BS139" s="7">
        <f t="shared" si="167"/>
        <v>0</v>
      </c>
      <c r="BT139" s="7">
        <f t="shared" si="168"/>
        <v>0</v>
      </c>
      <c r="BU139" s="7">
        <f t="shared" si="169"/>
        <v>0</v>
      </c>
      <c r="BV139" s="7">
        <f t="shared" si="170"/>
        <v>0</v>
      </c>
      <c r="BW139" s="7">
        <f t="shared" si="171"/>
        <v>1</v>
      </c>
      <c r="BX139" s="7">
        <f t="shared" si="172"/>
        <v>1</v>
      </c>
      <c r="BY139" s="7">
        <f t="shared" si="173"/>
        <v>1</v>
      </c>
      <c r="BZ139" s="7">
        <f t="shared" si="174"/>
        <v>1</v>
      </c>
      <c r="CA139" s="7">
        <f t="shared" si="175"/>
        <v>1</v>
      </c>
      <c r="CB139" s="7">
        <f t="shared" si="176"/>
        <v>1</v>
      </c>
      <c r="CC139" s="7">
        <f t="shared" si="177"/>
        <v>1</v>
      </c>
      <c r="CD139" s="7">
        <f t="shared" si="178"/>
        <v>1</v>
      </c>
      <c r="CE139" s="7">
        <f t="shared" si="179"/>
        <v>0</v>
      </c>
      <c r="CF139" s="7">
        <f t="shared" si="180"/>
        <v>0</v>
      </c>
      <c r="CG139" s="7">
        <f t="shared" si="181"/>
        <v>0</v>
      </c>
      <c r="CH139" s="7">
        <f t="shared" si="182"/>
        <v>0</v>
      </c>
      <c r="CI139" s="7">
        <f t="shared" si="183"/>
        <v>1</v>
      </c>
      <c r="CJ139" s="7">
        <f t="shared" si="184"/>
        <v>1</v>
      </c>
      <c r="CK139" s="7">
        <f t="shared" si="185"/>
        <v>1</v>
      </c>
      <c r="CL139" s="7">
        <f t="shared" si="186"/>
        <v>1</v>
      </c>
      <c r="CM139" s="7">
        <f t="shared" si="187"/>
        <v>1</v>
      </c>
    </row>
    <row r="140" spans="2:91" hidden="1" x14ac:dyDescent="0.2">
      <c r="B140" s="209">
        <f>Inputs!FH25</f>
        <v>0</v>
      </c>
      <c r="AF140" s="7">
        <f>Inputs!GI25</f>
        <v>1</v>
      </c>
      <c r="AG140" s="7">
        <f>Inputs!GJ25</f>
        <v>1</v>
      </c>
      <c r="AH140" s="7">
        <f>Inputs!GK25</f>
        <v>1</v>
      </c>
      <c r="AI140" s="7">
        <f>Inputs!GL25</f>
        <v>0</v>
      </c>
      <c r="AJ140" s="7">
        <f>Inputs!GM25</f>
        <v>0</v>
      </c>
      <c r="AK140" s="7">
        <f>Inputs!GN25</f>
        <v>0</v>
      </c>
      <c r="AL140" s="7">
        <f>Inputs!GO25</f>
        <v>0</v>
      </c>
      <c r="AM140" s="7">
        <f>Inputs!GP25</f>
        <v>1</v>
      </c>
      <c r="AN140" s="7">
        <f>Inputs!GQ25</f>
        <v>1</v>
      </c>
      <c r="AO140" s="7">
        <f>Inputs!GR25</f>
        <v>1</v>
      </c>
      <c r="AP140" s="7">
        <f>Inputs!GS25</f>
        <v>1</v>
      </c>
      <c r="AQ140" s="7">
        <f>Inputs!GT25</f>
        <v>1</v>
      </c>
      <c r="AR140" s="7">
        <f t="shared" si="140"/>
        <v>1</v>
      </c>
      <c r="AS140" s="7">
        <f t="shared" si="141"/>
        <v>1</v>
      </c>
      <c r="AT140" s="7">
        <f t="shared" si="142"/>
        <v>1</v>
      </c>
      <c r="AU140" s="7">
        <f t="shared" si="143"/>
        <v>0</v>
      </c>
      <c r="AV140" s="7">
        <f t="shared" si="144"/>
        <v>0</v>
      </c>
      <c r="AW140" s="7">
        <f t="shared" si="145"/>
        <v>0</v>
      </c>
      <c r="AX140" s="7">
        <f t="shared" si="146"/>
        <v>0</v>
      </c>
      <c r="AY140" s="7">
        <f t="shared" si="147"/>
        <v>1</v>
      </c>
      <c r="AZ140" s="7">
        <f t="shared" si="148"/>
        <v>1</v>
      </c>
      <c r="BA140" s="7">
        <f t="shared" si="149"/>
        <v>1</v>
      </c>
      <c r="BB140" s="7">
        <f t="shared" si="150"/>
        <v>1</v>
      </c>
      <c r="BC140" s="7">
        <f t="shared" si="151"/>
        <v>1</v>
      </c>
      <c r="BD140" s="7">
        <f t="shared" si="152"/>
        <v>1</v>
      </c>
      <c r="BE140" s="7">
        <f t="shared" si="153"/>
        <v>1</v>
      </c>
      <c r="BF140" s="7">
        <f t="shared" si="154"/>
        <v>1</v>
      </c>
      <c r="BG140" s="7">
        <f t="shared" si="155"/>
        <v>0</v>
      </c>
      <c r="BH140" s="7">
        <f t="shared" si="156"/>
        <v>0</v>
      </c>
      <c r="BI140" s="7">
        <f t="shared" si="157"/>
        <v>0</v>
      </c>
      <c r="BJ140" s="7">
        <f t="shared" si="158"/>
        <v>0</v>
      </c>
      <c r="BK140" s="7">
        <f t="shared" si="159"/>
        <v>1</v>
      </c>
      <c r="BL140" s="7">
        <f t="shared" si="160"/>
        <v>1</v>
      </c>
      <c r="BM140" s="7">
        <f t="shared" si="161"/>
        <v>1</v>
      </c>
      <c r="BN140" s="7">
        <f t="shared" si="162"/>
        <v>1</v>
      </c>
      <c r="BO140" s="7">
        <f t="shared" si="163"/>
        <v>1</v>
      </c>
      <c r="BP140" s="7">
        <f t="shared" si="164"/>
        <v>1</v>
      </c>
      <c r="BQ140" s="7">
        <f t="shared" si="165"/>
        <v>1</v>
      </c>
      <c r="BR140" s="7">
        <f t="shared" si="166"/>
        <v>1</v>
      </c>
      <c r="BS140" s="7">
        <f t="shared" si="167"/>
        <v>0</v>
      </c>
      <c r="BT140" s="7">
        <f t="shared" si="168"/>
        <v>0</v>
      </c>
      <c r="BU140" s="7">
        <f t="shared" si="169"/>
        <v>0</v>
      </c>
      <c r="BV140" s="7">
        <f t="shared" si="170"/>
        <v>0</v>
      </c>
      <c r="BW140" s="7">
        <f t="shared" si="171"/>
        <v>1</v>
      </c>
      <c r="BX140" s="7">
        <f t="shared" si="172"/>
        <v>1</v>
      </c>
      <c r="BY140" s="7">
        <f t="shared" si="173"/>
        <v>1</v>
      </c>
      <c r="BZ140" s="7">
        <f t="shared" si="174"/>
        <v>1</v>
      </c>
      <c r="CA140" s="7">
        <f t="shared" si="175"/>
        <v>1</v>
      </c>
      <c r="CB140" s="7">
        <f t="shared" si="176"/>
        <v>1</v>
      </c>
      <c r="CC140" s="7">
        <f t="shared" si="177"/>
        <v>1</v>
      </c>
      <c r="CD140" s="7">
        <f t="shared" si="178"/>
        <v>1</v>
      </c>
      <c r="CE140" s="7">
        <f t="shared" si="179"/>
        <v>0</v>
      </c>
      <c r="CF140" s="7">
        <f t="shared" si="180"/>
        <v>0</v>
      </c>
      <c r="CG140" s="7">
        <f t="shared" si="181"/>
        <v>0</v>
      </c>
      <c r="CH140" s="7">
        <f t="shared" si="182"/>
        <v>0</v>
      </c>
      <c r="CI140" s="7">
        <f t="shared" si="183"/>
        <v>1</v>
      </c>
      <c r="CJ140" s="7">
        <f t="shared" si="184"/>
        <v>1</v>
      </c>
      <c r="CK140" s="7">
        <f t="shared" si="185"/>
        <v>1</v>
      </c>
      <c r="CL140" s="7">
        <f t="shared" si="186"/>
        <v>1</v>
      </c>
      <c r="CM140" s="7">
        <f t="shared" si="187"/>
        <v>1</v>
      </c>
    </row>
    <row r="141" spans="2:91" hidden="1" x14ac:dyDescent="0.2">
      <c r="B141" s="209">
        <f>Inputs!FH26</f>
        <v>0</v>
      </c>
      <c r="AF141" s="7">
        <f>Inputs!GI26</f>
        <v>1</v>
      </c>
      <c r="AG141" s="7">
        <f>Inputs!GJ26</f>
        <v>1</v>
      </c>
      <c r="AH141" s="7">
        <f>Inputs!GK26</f>
        <v>1</v>
      </c>
      <c r="AI141" s="7">
        <f>Inputs!GL26</f>
        <v>1</v>
      </c>
      <c r="AJ141" s="7">
        <f>Inputs!GM26</f>
        <v>1</v>
      </c>
      <c r="AK141" s="7">
        <f>Inputs!GN26</f>
        <v>1</v>
      </c>
      <c r="AL141" s="7">
        <f>Inputs!GO26</f>
        <v>1</v>
      </c>
      <c r="AM141" s="7">
        <f>Inputs!GP26</f>
        <v>1</v>
      </c>
      <c r="AN141" s="7">
        <f>Inputs!GQ26</f>
        <v>1</v>
      </c>
      <c r="AO141" s="7">
        <f>Inputs!GR26</f>
        <v>1</v>
      </c>
      <c r="AP141" s="7">
        <f>Inputs!GS26</f>
        <v>1</v>
      </c>
      <c r="AQ141" s="7">
        <f>Inputs!GT26</f>
        <v>1</v>
      </c>
      <c r="AR141" s="7">
        <f t="shared" si="140"/>
        <v>1</v>
      </c>
      <c r="AS141" s="7">
        <f t="shared" si="141"/>
        <v>1</v>
      </c>
      <c r="AT141" s="7">
        <f t="shared" si="142"/>
        <v>1</v>
      </c>
      <c r="AU141" s="7">
        <f t="shared" si="143"/>
        <v>1</v>
      </c>
      <c r="AV141" s="7">
        <f t="shared" si="144"/>
        <v>1</v>
      </c>
      <c r="AW141" s="7">
        <f t="shared" si="145"/>
        <v>1</v>
      </c>
      <c r="AX141" s="7">
        <f t="shared" si="146"/>
        <v>1</v>
      </c>
      <c r="AY141" s="7">
        <f t="shared" si="147"/>
        <v>1</v>
      </c>
      <c r="AZ141" s="7">
        <f t="shared" si="148"/>
        <v>1</v>
      </c>
      <c r="BA141" s="7">
        <f t="shared" si="149"/>
        <v>1</v>
      </c>
      <c r="BB141" s="7">
        <f t="shared" si="150"/>
        <v>1</v>
      </c>
      <c r="BC141" s="7">
        <f t="shared" si="151"/>
        <v>1</v>
      </c>
      <c r="BD141" s="7">
        <f t="shared" si="152"/>
        <v>1</v>
      </c>
      <c r="BE141" s="7">
        <f t="shared" si="153"/>
        <v>1</v>
      </c>
      <c r="BF141" s="7">
        <f t="shared" si="154"/>
        <v>1</v>
      </c>
      <c r="BG141" s="7">
        <f t="shared" si="155"/>
        <v>1</v>
      </c>
      <c r="BH141" s="7">
        <f t="shared" si="156"/>
        <v>1</v>
      </c>
      <c r="BI141" s="7">
        <f t="shared" si="157"/>
        <v>1</v>
      </c>
      <c r="BJ141" s="7">
        <f t="shared" si="158"/>
        <v>1</v>
      </c>
      <c r="BK141" s="7">
        <f t="shared" si="159"/>
        <v>1</v>
      </c>
      <c r="BL141" s="7">
        <f t="shared" si="160"/>
        <v>1</v>
      </c>
      <c r="BM141" s="7">
        <f t="shared" si="161"/>
        <v>1</v>
      </c>
      <c r="BN141" s="7">
        <f t="shared" si="162"/>
        <v>1</v>
      </c>
      <c r="BO141" s="7">
        <f t="shared" si="163"/>
        <v>1</v>
      </c>
      <c r="BP141" s="7">
        <f t="shared" si="164"/>
        <v>1</v>
      </c>
      <c r="BQ141" s="7">
        <f t="shared" si="165"/>
        <v>1</v>
      </c>
      <c r="BR141" s="7">
        <f t="shared" si="166"/>
        <v>1</v>
      </c>
      <c r="BS141" s="7">
        <f t="shared" si="167"/>
        <v>1</v>
      </c>
      <c r="BT141" s="7">
        <f t="shared" si="168"/>
        <v>1</v>
      </c>
      <c r="BU141" s="7">
        <f t="shared" si="169"/>
        <v>1</v>
      </c>
      <c r="BV141" s="7">
        <f t="shared" si="170"/>
        <v>1</v>
      </c>
      <c r="BW141" s="7">
        <f t="shared" si="171"/>
        <v>1</v>
      </c>
      <c r="BX141" s="7">
        <f t="shared" si="172"/>
        <v>1</v>
      </c>
      <c r="BY141" s="7">
        <f t="shared" si="173"/>
        <v>1</v>
      </c>
      <c r="BZ141" s="7">
        <f t="shared" si="174"/>
        <v>1</v>
      </c>
      <c r="CA141" s="7">
        <f t="shared" si="175"/>
        <v>1</v>
      </c>
      <c r="CB141" s="7">
        <f t="shared" si="176"/>
        <v>1</v>
      </c>
      <c r="CC141" s="7">
        <f t="shared" si="177"/>
        <v>1</v>
      </c>
      <c r="CD141" s="7">
        <f t="shared" si="178"/>
        <v>1</v>
      </c>
      <c r="CE141" s="7">
        <f t="shared" si="179"/>
        <v>1</v>
      </c>
      <c r="CF141" s="7">
        <f t="shared" si="180"/>
        <v>1</v>
      </c>
      <c r="CG141" s="7">
        <f t="shared" si="181"/>
        <v>1</v>
      </c>
      <c r="CH141" s="7">
        <f t="shared" si="182"/>
        <v>1</v>
      </c>
      <c r="CI141" s="7">
        <f t="shared" si="183"/>
        <v>1</v>
      </c>
      <c r="CJ141" s="7">
        <f t="shared" si="184"/>
        <v>1</v>
      </c>
      <c r="CK141" s="7">
        <f t="shared" si="185"/>
        <v>1</v>
      </c>
      <c r="CL141" s="7">
        <f t="shared" si="186"/>
        <v>1</v>
      </c>
      <c r="CM141" s="7">
        <f t="shared" si="187"/>
        <v>1</v>
      </c>
    </row>
    <row r="142" spans="2:91" hidden="1" x14ac:dyDescent="0.2">
      <c r="B142" s="209">
        <f>Inputs!FH27</f>
        <v>0</v>
      </c>
      <c r="AF142" s="7">
        <f>Inputs!GI27</f>
        <v>1</v>
      </c>
      <c r="AG142" s="7">
        <f>Inputs!GJ27</f>
        <v>1</v>
      </c>
      <c r="AH142" s="7">
        <f>Inputs!GK27</f>
        <v>1</v>
      </c>
      <c r="AI142" s="7">
        <f>Inputs!GL27</f>
        <v>1</v>
      </c>
      <c r="AJ142" s="7">
        <f>Inputs!GM27</f>
        <v>1</v>
      </c>
      <c r="AK142" s="7">
        <f>Inputs!GN27</f>
        <v>1</v>
      </c>
      <c r="AL142" s="7">
        <f>Inputs!GO27</f>
        <v>1</v>
      </c>
      <c r="AM142" s="7">
        <f>Inputs!GP27</f>
        <v>1</v>
      </c>
      <c r="AN142" s="7">
        <f>Inputs!GQ27</f>
        <v>1</v>
      </c>
      <c r="AO142" s="7">
        <f>Inputs!GR27</f>
        <v>1</v>
      </c>
      <c r="AP142" s="7">
        <f>Inputs!GS27</f>
        <v>1</v>
      </c>
      <c r="AQ142" s="7">
        <f>Inputs!GT27</f>
        <v>1</v>
      </c>
      <c r="AR142" s="7">
        <f t="shared" si="140"/>
        <v>1</v>
      </c>
      <c r="AS142" s="7">
        <f t="shared" si="141"/>
        <v>1</v>
      </c>
      <c r="AT142" s="7">
        <f t="shared" si="142"/>
        <v>1</v>
      </c>
      <c r="AU142" s="7">
        <f t="shared" si="143"/>
        <v>1</v>
      </c>
      <c r="AV142" s="7">
        <f t="shared" si="144"/>
        <v>1</v>
      </c>
      <c r="AW142" s="7">
        <f t="shared" si="145"/>
        <v>1</v>
      </c>
      <c r="AX142" s="7">
        <f t="shared" si="146"/>
        <v>1</v>
      </c>
      <c r="AY142" s="7">
        <f t="shared" si="147"/>
        <v>1</v>
      </c>
      <c r="AZ142" s="7">
        <f t="shared" si="148"/>
        <v>1</v>
      </c>
      <c r="BA142" s="7">
        <f t="shared" si="149"/>
        <v>1</v>
      </c>
      <c r="BB142" s="7">
        <f t="shared" si="150"/>
        <v>1</v>
      </c>
      <c r="BC142" s="7">
        <f t="shared" si="151"/>
        <v>1</v>
      </c>
      <c r="BD142" s="7">
        <f t="shared" si="152"/>
        <v>1</v>
      </c>
      <c r="BE142" s="7">
        <f t="shared" si="153"/>
        <v>1</v>
      </c>
      <c r="BF142" s="7">
        <f t="shared" si="154"/>
        <v>1</v>
      </c>
      <c r="BG142" s="7">
        <f t="shared" si="155"/>
        <v>1</v>
      </c>
      <c r="BH142" s="7">
        <f t="shared" si="156"/>
        <v>1</v>
      </c>
      <c r="BI142" s="7">
        <f t="shared" si="157"/>
        <v>1</v>
      </c>
      <c r="BJ142" s="7">
        <f t="shared" si="158"/>
        <v>1</v>
      </c>
      <c r="BK142" s="7">
        <f t="shared" si="159"/>
        <v>1</v>
      </c>
      <c r="BL142" s="7">
        <f t="shared" si="160"/>
        <v>1</v>
      </c>
      <c r="BM142" s="7">
        <f t="shared" si="161"/>
        <v>1</v>
      </c>
      <c r="BN142" s="7">
        <f t="shared" si="162"/>
        <v>1</v>
      </c>
      <c r="BO142" s="7">
        <f t="shared" si="163"/>
        <v>1</v>
      </c>
      <c r="BP142" s="7">
        <f t="shared" si="164"/>
        <v>1</v>
      </c>
      <c r="BQ142" s="7">
        <f t="shared" si="165"/>
        <v>1</v>
      </c>
      <c r="BR142" s="7">
        <f t="shared" si="166"/>
        <v>1</v>
      </c>
      <c r="BS142" s="7">
        <f t="shared" si="167"/>
        <v>1</v>
      </c>
      <c r="BT142" s="7">
        <f t="shared" si="168"/>
        <v>1</v>
      </c>
      <c r="BU142" s="7">
        <f t="shared" si="169"/>
        <v>1</v>
      </c>
      <c r="BV142" s="7">
        <f t="shared" si="170"/>
        <v>1</v>
      </c>
      <c r="BW142" s="7">
        <f t="shared" si="171"/>
        <v>1</v>
      </c>
      <c r="BX142" s="7">
        <f t="shared" si="172"/>
        <v>1</v>
      </c>
      <c r="BY142" s="7">
        <f t="shared" si="173"/>
        <v>1</v>
      </c>
      <c r="BZ142" s="7">
        <f t="shared" si="174"/>
        <v>1</v>
      </c>
      <c r="CA142" s="7">
        <f t="shared" si="175"/>
        <v>1</v>
      </c>
      <c r="CB142" s="7">
        <f t="shared" si="176"/>
        <v>1</v>
      </c>
      <c r="CC142" s="7">
        <f t="shared" si="177"/>
        <v>1</v>
      </c>
      <c r="CD142" s="7">
        <f t="shared" si="178"/>
        <v>1</v>
      </c>
      <c r="CE142" s="7">
        <f t="shared" si="179"/>
        <v>1</v>
      </c>
      <c r="CF142" s="7">
        <f t="shared" si="180"/>
        <v>1</v>
      </c>
      <c r="CG142" s="7">
        <f t="shared" si="181"/>
        <v>1</v>
      </c>
      <c r="CH142" s="7">
        <f t="shared" si="182"/>
        <v>1</v>
      </c>
      <c r="CI142" s="7">
        <f t="shared" si="183"/>
        <v>1</v>
      </c>
      <c r="CJ142" s="7">
        <f t="shared" si="184"/>
        <v>1</v>
      </c>
      <c r="CK142" s="7">
        <f t="shared" si="185"/>
        <v>1</v>
      </c>
      <c r="CL142" s="7">
        <f t="shared" si="186"/>
        <v>1</v>
      </c>
      <c r="CM142" s="7">
        <f t="shared" si="187"/>
        <v>1</v>
      </c>
    </row>
    <row r="143" spans="2:91" hidden="1" x14ac:dyDescent="0.2">
      <c r="B143" s="209">
        <f>Inputs!FH28</f>
        <v>0</v>
      </c>
      <c r="AF143" s="7">
        <f>Inputs!GI28</f>
        <v>1</v>
      </c>
      <c r="AG143" s="7">
        <f>Inputs!GJ28</f>
        <v>1</v>
      </c>
      <c r="AH143" s="7">
        <f>Inputs!GK28</f>
        <v>1</v>
      </c>
      <c r="AI143" s="7">
        <f>Inputs!GL28</f>
        <v>1</v>
      </c>
      <c r="AJ143" s="7">
        <f>Inputs!GM28</f>
        <v>1</v>
      </c>
      <c r="AK143" s="7">
        <f>Inputs!GN28</f>
        <v>1</v>
      </c>
      <c r="AL143" s="7">
        <f>Inputs!GO28</f>
        <v>1</v>
      </c>
      <c r="AM143" s="7">
        <f>Inputs!GP28</f>
        <v>1</v>
      </c>
      <c r="AN143" s="7">
        <f>Inputs!GQ28</f>
        <v>1</v>
      </c>
      <c r="AO143" s="7">
        <f>Inputs!GR28</f>
        <v>1</v>
      </c>
      <c r="AP143" s="7">
        <f>Inputs!GS28</f>
        <v>1</v>
      </c>
      <c r="AQ143" s="7">
        <f>Inputs!GT28</f>
        <v>1</v>
      </c>
      <c r="AR143" s="7">
        <f t="shared" si="140"/>
        <v>1</v>
      </c>
      <c r="AS143" s="7">
        <f t="shared" si="141"/>
        <v>1</v>
      </c>
      <c r="AT143" s="7">
        <f t="shared" si="142"/>
        <v>1</v>
      </c>
      <c r="AU143" s="7">
        <f t="shared" si="143"/>
        <v>1</v>
      </c>
      <c r="AV143" s="7">
        <f t="shared" si="144"/>
        <v>1</v>
      </c>
      <c r="AW143" s="7">
        <f t="shared" si="145"/>
        <v>1</v>
      </c>
      <c r="AX143" s="7">
        <f t="shared" si="146"/>
        <v>1</v>
      </c>
      <c r="AY143" s="7">
        <f t="shared" si="147"/>
        <v>1</v>
      </c>
      <c r="AZ143" s="7">
        <f t="shared" si="148"/>
        <v>1</v>
      </c>
      <c r="BA143" s="7">
        <f t="shared" si="149"/>
        <v>1</v>
      </c>
      <c r="BB143" s="7">
        <f t="shared" si="150"/>
        <v>1</v>
      </c>
      <c r="BC143" s="7">
        <f t="shared" si="151"/>
        <v>1</v>
      </c>
      <c r="BD143" s="7">
        <f t="shared" si="152"/>
        <v>1</v>
      </c>
      <c r="BE143" s="7">
        <f t="shared" si="153"/>
        <v>1</v>
      </c>
      <c r="BF143" s="7">
        <f t="shared" si="154"/>
        <v>1</v>
      </c>
      <c r="BG143" s="7">
        <f t="shared" si="155"/>
        <v>1</v>
      </c>
      <c r="BH143" s="7">
        <f t="shared" si="156"/>
        <v>1</v>
      </c>
      <c r="BI143" s="7">
        <f t="shared" si="157"/>
        <v>1</v>
      </c>
      <c r="BJ143" s="7">
        <f t="shared" si="158"/>
        <v>1</v>
      </c>
      <c r="BK143" s="7">
        <f t="shared" si="159"/>
        <v>1</v>
      </c>
      <c r="BL143" s="7">
        <f t="shared" si="160"/>
        <v>1</v>
      </c>
      <c r="BM143" s="7">
        <f t="shared" si="161"/>
        <v>1</v>
      </c>
      <c r="BN143" s="7">
        <f t="shared" si="162"/>
        <v>1</v>
      </c>
      <c r="BO143" s="7">
        <f t="shared" si="163"/>
        <v>1</v>
      </c>
      <c r="BP143" s="7">
        <f t="shared" si="164"/>
        <v>1</v>
      </c>
      <c r="BQ143" s="7">
        <f t="shared" si="165"/>
        <v>1</v>
      </c>
      <c r="BR143" s="7">
        <f t="shared" si="166"/>
        <v>1</v>
      </c>
      <c r="BS143" s="7">
        <f t="shared" si="167"/>
        <v>1</v>
      </c>
      <c r="BT143" s="7">
        <f t="shared" si="168"/>
        <v>1</v>
      </c>
      <c r="BU143" s="7">
        <f t="shared" si="169"/>
        <v>1</v>
      </c>
      <c r="BV143" s="7">
        <f t="shared" si="170"/>
        <v>1</v>
      </c>
      <c r="BW143" s="7">
        <f t="shared" si="171"/>
        <v>1</v>
      </c>
      <c r="BX143" s="7">
        <f t="shared" si="172"/>
        <v>1</v>
      </c>
      <c r="BY143" s="7">
        <f t="shared" si="173"/>
        <v>1</v>
      </c>
      <c r="BZ143" s="7">
        <f t="shared" si="174"/>
        <v>1</v>
      </c>
      <c r="CA143" s="7">
        <f t="shared" si="175"/>
        <v>1</v>
      </c>
      <c r="CB143" s="7">
        <f t="shared" si="176"/>
        <v>1</v>
      </c>
      <c r="CC143" s="7">
        <f t="shared" si="177"/>
        <v>1</v>
      </c>
      <c r="CD143" s="7">
        <f t="shared" si="178"/>
        <v>1</v>
      </c>
      <c r="CE143" s="7">
        <f t="shared" si="179"/>
        <v>1</v>
      </c>
      <c r="CF143" s="7">
        <f t="shared" si="180"/>
        <v>1</v>
      </c>
      <c r="CG143" s="7">
        <f t="shared" si="181"/>
        <v>1</v>
      </c>
      <c r="CH143" s="7">
        <f t="shared" si="182"/>
        <v>1</v>
      </c>
      <c r="CI143" s="7">
        <f t="shared" si="183"/>
        <v>1</v>
      </c>
      <c r="CJ143" s="7">
        <f t="shared" si="184"/>
        <v>1</v>
      </c>
      <c r="CK143" s="7">
        <f t="shared" si="185"/>
        <v>1</v>
      </c>
      <c r="CL143" s="7">
        <f t="shared" si="186"/>
        <v>1</v>
      </c>
      <c r="CM143" s="7">
        <f t="shared" si="187"/>
        <v>1</v>
      </c>
    </row>
    <row r="144" spans="2:91" hidden="1" x14ac:dyDescent="0.2">
      <c r="B144" s="209">
        <f>Inputs!FH29</f>
        <v>0</v>
      </c>
      <c r="AF144" s="7">
        <f>Inputs!GI29</f>
        <v>1</v>
      </c>
      <c r="AG144" s="7">
        <f>Inputs!GJ29</f>
        <v>1</v>
      </c>
      <c r="AH144" s="7">
        <f>Inputs!GK29</f>
        <v>1</v>
      </c>
      <c r="AI144" s="7">
        <f>Inputs!GL29</f>
        <v>1</v>
      </c>
      <c r="AJ144" s="7">
        <f>Inputs!GM29</f>
        <v>1</v>
      </c>
      <c r="AK144" s="7">
        <f>Inputs!GN29</f>
        <v>1</v>
      </c>
      <c r="AL144" s="7">
        <f>Inputs!GO29</f>
        <v>1</v>
      </c>
      <c r="AM144" s="7">
        <f>Inputs!GP29</f>
        <v>1</v>
      </c>
      <c r="AN144" s="7">
        <f>Inputs!GQ29</f>
        <v>1</v>
      </c>
      <c r="AO144" s="7">
        <f>Inputs!GR29</f>
        <v>1</v>
      </c>
      <c r="AP144" s="7">
        <f>Inputs!GS29</f>
        <v>1</v>
      </c>
      <c r="AQ144" s="7">
        <f>Inputs!GT29</f>
        <v>1</v>
      </c>
      <c r="AR144" s="7">
        <f t="shared" si="140"/>
        <v>1</v>
      </c>
      <c r="AS144" s="7">
        <f t="shared" si="141"/>
        <v>1</v>
      </c>
      <c r="AT144" s="7">
        <f t="shared" si="142"/>
        <v>1</v>
      </c>
      <c r="AU144" s="7">
        <f t="shared" si="143"/>
        <v>1</v>
      </c>
      <c r="AV144" s="7">
        <f t="shared" si="144"/>
        <v>1</v>
      </c>
      <c r="AW144" s="7">
        <f t="shared" si="145"/>
        <v>1</v>
      </c>
      <c r="AX144" s="7">
        <f t="shared" si="146"/>
        <v>1</v>
      </c>
      <c r="AY144" s="7">
        <f t="shared" si="147"/>
        <v>1</v>
      </c>
      <c r="AZ144" s="7">
        <f t="shared" si="148"/>
        <v>1</v>
      </c>
      <c r="BA144" s="7">
        <f t="shared" si="149"/>
        <v>1</v>
      </c>
      <c r="BB144" s="7">
        <f t="shared" si="150"/>
        <v>1</v>
      </c>
      <c r="BC144" s="7">
        <f t="shared" si="151"/>
        <v>1</v>
      </c>
      <c r="BD144" s="7">
        <f t="shared" si="152"/>
        <v>1</v>
      </c>
      <c r="BE144" s="7">
        <f t="shared" si="153"/>
        <v>1</v>
      </c>
      <c r="BF144" s="7">
        <f t="shared" si="154"/>
        <v>1</v>
      </c>
      <c r="BG144" s="7">
        <f t="shared" si="155"/>
        <v>1</v>
      </c>
      <c r="BH144" s="7">
        <f t="shared" si="156"/>
        <v>1</v>
      </c>
      <c r="BI144" s="7">
        <f t="shared" si="157"/>
        <v>1</v>
      </c>
      <c r="BJ144" s="7">
        <f t="shared" si="158"/>
        <v>1</v>
      </c>
      <c r="BK144" s="7">
        <f t="shared" si="159"/>
        <v>1</v>
      </c>
      <c r="BL144" s="7">
        <f t="shared" si="160"/>
        <v>1</v>
      </c>
      <c r="BM144" s="7">
        <f t="shared" si="161"/>
        <v>1</v>
      </c>
      <c r="BN144" s="7">
        <f t="shared" si="162"/>
        <v>1</v>
      </c>
      <c r="BO144" s="7">
        <f t="shared" si="163"/>
        <v>1</v>
      </c>
      <c r="BP144" s="7">
        <f t="shared" si="164"/>
        <v>1</v>
      </c>
      <c r="BQ144" s="7">
        <f t="shared" si="165"/>
        <v>1</v>
      </c>
      <c r="BR144" s="7">
        <f t="shared" si="166"/>
        <v>1</v>
      </c>
      <c r="BS144" s="7">
        <f t="shared" si="167"/>
        <v>1</v>
      </c>
      <c r="BT144" s="7">
        <f t="shared" si="168"/>
        <v>1</v>
      </c>
      <c r="BU144" s="7">
        <f t="shared" si="169"/>
        <v>1</v>
      </c>
      <c r="BV144" s="7">
        <f t="shared" si="170"/>
        <v>1</v>
      </c>
      <c r="BW144" s="7">
        <f t="shared" si="171"/>
        <v>1</v>
      </c>
      <c r="BX144" s="7">
        <f t="shared" si="172"/>
        <v>1</v>
      </c>
      <c r="BY144" s="7">
        <f t="shared" si="173"/>
        <v>1</v>
      </c>
      <c r="BZ144" s="7">
        <f t="shared" si="174"/>
        <v>1</v>
      </c>
      <c r="CA144" s="7">
        <f t="shared" si="175"/>
        <v>1</v>
      </c>
      <c r="CB144" s="7">
        <f t="shared" si="176"/>
        <v>1</v>
      </c>
      <c r="CC144" s="7">
        <f t="shared" si="177"/>
        <v>1</v>
      </c>
      <c r="CD144" s="7">
        <f t="shared" si="178"/>
        <v>1</v>
      </c>
      <c r="CE144" s="7">
        <f t="shared" si="179"/>
        <v>1</v>
      </c>
      <c r="CF144" s="7">
        <f t="shared" si="180"/>
        <v>1</v>
      </c>
      <c r="CG144" s="7">
        <f t="shared" si="181"/>
        <v>1</v>
      </c>
      <c r="CH144" s="7">
        <f t="shared" si="182"/>
        <v>1</v>
      </c>
      <c r="CI144" s="7">
        <f t="shared" si="183"/>
        <v>1</v>
      </c>
      <c r="CJ144" s="7">
        <f t="shared" si="184"/>
        <v>1</v>
      </c>
      <c r="CK144" s="7">
        <f t="shared" si="185"/>
        <v>1</v>
      </c>
      <c r="CL144" s="7">
        <f t="shared" si="186"/>
        <v>1</v>
      </c>
      <c r="CM144" s="7">
        <f t="shared" si="187"/>
        <v>1</v>
      </c>
    </row>
    <row r="145" spans="2:91" hidden="1" x14ac:dyDescent="0.2">
      <c r="B145" s="209">
        <f>Inputs!FH30</f>
        <v>0</v>
      </c>
      <c r="AF145" s="7">
        <f>Inputs!GI30</f>
        <v>1</v>
      </c>
      <c r="AG145" s="7">
        <f>Inputs!GJ30</f>
        <v>1</v>
      </c>
      <c r="AH145" s="7">
        <f>Inputs!GK30</f>
        <v>1</v>
      </c>
      <c r="AI145" s="7">
        <f>Inputs!GL30</f>
        <v>1</v>
      </c>
      <c r="AJ145" s="7">
        <f>Inputs!GM30</f>
        <v>1</v>
      </c>
      <c r="AK145" s="7">
        <f>Inputs!GN30</f>
        <v>1</v>
      </c>
      <c r="AL145" s="7">
        <f>Inputs!GO30</f>
        <v>1</v>
      </c>
      <c r="AM145" s="7">
        <f>Inputs!GP30</f>
        <v>1</v>
      </c>
      <c r="AN145" s="7">
        <f>Inputs!GQ30</f>
        <v>1</v>
      </c>
      <c r="AO145" s="7">
        <f>Inputs!GR30</f>
        <v>1</v>
      </c>
      <c r="AP145" s="7">
        <f>Inputs!GS30</f>
        <v>1</v>
      </c>
      <c r="AQ145" s="7">
        <f>Inputs!GT30</f>
        <v>1</v>
      </c>
      <c r="AR145" s="7">
        <f t="shared" si="140"/>
        <v>1</v>
      </c>
      <c r="AS145" s="7">
        <f t="shared" si="141"/>
        <v>1</v>
      </c>
      <c r="AT145" s="7">
        <f t="shared" si="142"/>
        <v>1</v>
      </c>
      <c r="AU145" s="7">
        <f t="shared" si="143"/>
        <v>1</v>
      </c>
      <c r="AV145" s="7">
        <f t="shared" si="144"/>
        <v>1</v>
      </c>
      <c r="AW145" s="7">
        <f t="shared" si="145"/>
        <v>1</v>
      </c>
      <c r="AX145" s="7">
        <f t="shared" si="146"/>
        <v>1</v>
      </c>
      <c r="AY145" s="7">
        <f t="shared" si="147"/>
        <v>1</v>
      </c>
      <c r="AZ145" s="7">
        <f t="shared" si="148"/>
        <v>1</v>
      </c>
      <c r="BA145" s="7">
        <f t="shared" si="149"/>
        <v>1</v>
      </c>
      <c r="BB145" s="7">
        <f t="shared" si="150"/>
        <v>1</v>
      </c>
      <c r="BC145" s="7">
        <f t="shared" si="151"/>
        <v>1</v>
      </c>
      <c r="BD145" s="7">
        <f t="shared" si="152"/>
        <v>1</v>
      </c>
      <c r="BE145" s="7">
        <f t="shared" si="153"/>
        <v>1</v>
      </c>
      <c r="BF145" s="7">
        <f t="shared" si="154"/>
        <v>1</v>
      </c>
      <c r="BG145" s="7">
        <f t="shared" si="155"/>
        <v>1</v>
      </c>
      <c r="BH145" s="7">
        <f t="shared" si="156"/>
        <v>1</v>
      </c>
      <c r="BI145" s="7">
        <f t="shared" si="157"/>
        <v>1</v>
      </c>
      <c r="BJ145" s="7">
        <f t="shared" si="158"/>
        <v>1</v>
      </c>
      <c r="BK145" s="7">
        <f t="shared" si="159"/>
        <v>1</v>
      </c>
      <c r="BL145" s="7">
        <f t="shared" si="160"/>
        <v>1</v>
      </c>
      <c r="BM145" s="7">
        <f t="shared" si="161"/>
        <v>1</v>
      </c>
      <c r="BN145" s="7">
        <f t="shared" si="162"/>
        <v>1</v>
      </c>
      <c r="BO145" s="7">
        <f t="shared" si="163"/>
        <v>1</v>
      </c>
      <c r="BP145" s="7">
        <f t="shared" si="164"/>
        <v>1</v>
      </c>
      <c r="BQ145" s="7">
        <f t="shared" si="165"/>
        <v>1</v>
      </c>
      <c r="BR145" s="7">
        <f t="shared" si="166"/>
        <v>1</v>
      </c>
      <c r="BS145" s="7">
        <f t="shared" si="167"/>
        <v>1</v>
      </c>
      <c r="BT145" s="7">
        <f t="shared" si="168"/>
        <v>1</v>
      </c>
      <c r="BU145" s="7">
        <f t="shared" si="169"/>
        <v>1</v>
      </c>
      <c r="BV145" s="7">
        <f t="shared" si="170"/>
        <v>1</v>
      </c>
      <c r="BW145" s="7">
        <f t="shared" si="171"/>
        <v>1</v>
      </c>
      <c r="BX145" s="7">
        <f t="shared" si="172"/>
        <v>1</v>
      </c>
      <c r="BY145" s="7">
        <f t="shared" si="173"/>
        <v>1</v>
      </c>
      <c r="BZ145" s="7">
        <f t="shared" si="174"/>
        <v>1</v>
      </c>
      <c r="CA145" s="7">
        <f t="shared" si="175"/>
        <v>1</v>
      </c>
      <c r="CB145" s="7">
        <f t="shared" si="176"/>
        <v>1</v>
      </c>
      <c r="CC145" s="7">
        <f t="shared" si="177"/>
        <v>1</v>
      </c>
      <c r="CD145" s="7">
        <f t="shared" si="178"/>
        <v>1</v>
      </c>
      <c r="CE145" s="7">
        <f t="shared" si="179"/>
        <v>1</v>
      </c>
      <c r="CF145" s="7">
        <f t="shared" si="180"/>
        <v>1</v>
      </c>
      <c r="CG145" s="7">
        <f t="shared" si="181"/>
        <v>1</v>
      </c>
      <c r="CH145" s="7">
        <f t="shared" si="182"/>
        <v>1</v>
      </c>
      <c r="CI145" s="7">
        <f t="shared" si="183"/>
        <v>1</v>
      </c>
      <c r="CJ145" s="7">
        <f t="shared" si="184"/>
        <v>1</v>
      </c>
      <c r="CK145" s="7">
        <f t="shared" si="185"/>
        <v>1</v>
      </c>
      <c r="CL145" s="7">
        <f t="shared" si="186"/>
        <v>1</v>
      </c>
      <c r="CM145" s="7">
        <f t="shared" si="187"/>
        <v>1</v>
      </c>
    </row>
    <row r="146" spans="2:91" hidden="1" x14ac:dyDescent="0.2">
      <c r="B146" s="209">
        <f>Inputs!FH31</f>
        <v>0</v>
      </c>
      <c r="AF146" s="7">
        <f>Inputs!GI31</f>
        <v>1</v>
      </c>
      <c r="AG146" s="7">
        <f>Inputs!GJ31</f>
        <v>1</v>
      </c>
      <c r="AH146" s="7">
        <f>Inputs!GK31</f>
        <v>1</v>
      </c>
      <c r="AI146" s="7">
        <f>Inputs!GL31</f>
        <v>1</v>
      </c>
      <c r="AJ146" s="7">
        <f>Inputs!GM31</f>
        <v>1</v>
      </c>
      <c r="AK146" s="7">
        <f>Inputs!GN31</f>
        <v>1</v>
      </c>
      <c r="AL146" s="7">
        <f>Inputs!GO31</f>
        <v>1</v>
      </c>
      <c r="AM146" s="7">
        <f>Inputs!GP31</f>
        <v>1</v>
      </c>
      <c r="AN146" s="7">
        <f>Inputs!GQ31</f>
        <v>1</v>
      </c>
      <c r="AO146" s="7">
        <f>Inputs!GR31</f>
        <v>1</v>
      </c>
      <c r="AP146" s="7">
        <f>Inputs!GS31</f>
        <v>1</v>
      </c>
      <c r="AQ146" s="7">
        <f>Inputs!GT31</f>
        <v>1</v>
      </c>
      <c r="AR146" s="7">
        <f t="shared" si="140"/>
        <v>1</v>
      </c>
      <c r="AS146" s="7">
        <f t="shared" si="141"/>
        <v>1</v>
      </c>
      <c r="AT146" s="7">
        <f t="shared" si="142"/>
        <v>1</v>
      </c>
      <c r="AU146" s="7">
        <f t="shared" si="143"/>
        <v>1</v>
      </c>
      <c r="AV146" s="7">
        <f t="shared" si="144"/>
        <v>1</v>
      </c>
      <c r="AW146" s="7">
        <f t="shared" si="145"/>
        <v>1</v>
      </c>
      <c r="AX146" s="7">
        <f t="shared" si="146"/>
        <v>1</v>
      </c>
      <c r="AY146" s="7">
        <f t="shared" si="147"/>
        <v>1</v>
      </c>
      <c r="AZ146" s="7">
        <f t="shared" si="148"/>
        <v>1</v>
      </c>
      <c r="BA146" s="7">
        <f t="shared" si="149"/>
        <v>1</v>
      </c>
      <c r="BB146" s="7">
        <f t="shared" si="150"/>
        <v>1</v>
      </c>
      <c r="BC146" s="7">
        <f t="shared" si="151"/>
        <v>1</v>
      </c>
      <c r="BD146" s="7">
        <f t="shared" si="152"/>
        <v>1</v>
      </c>
      <c r="BE146" s="7">
        <f t="shared" si="153"/>
        <v>1</v>
      </c>
      <c r="BF146" s="7">
        <f t="shared" si="154"/>
        <v>1</v>
      </c>
      <c r="BG146" s="7">
        <f t="shared" si="155"/>
        <v>1</v>
      </c>
      <c r="BH146" s="7">
        <f t="shared" si="156"/>
        <v>1</v>
      </c>
      <c r="BI146" s="7">
        <f t="shared" si="157"/>
        <v>1</v>
      </c>
      <c r="BJ146" s="7">
        <f t="shared" si="158"/>
        <v>1</v>
      </c>
      <c r="BK146" s="7">
        <f t="shared" si="159"/>
        <v>1</v>
      </c>
      <c r="BL146" s="7">
        <f t="shared" si="160"/>
        <v>1</v>
      </c>
      <c r="BM146" s="7">
        <f t="shared" si="161"/>
        <v>1</v>
      </c>
      <c r="BN146" s="7">
        <f t="shared" si="162"/>
        <v>1</v>
      </c>
      <c r="BO146" s="7">
        <f t="shared" si="163"/>
        <v>1</v>
      </c>
      <c r="BP146" s="7">
        <f t="shared" si="164"/>
        <v>1</v>
      </c>
      <c r="BQ146" s="7">
        <f t="shared" si="165"/>
        <v>1</v>
      </c>
      <c r="BR146" s="7">
        <f t="shared" si="166"/>
        <v>1</v>
      </c>
      <c r="BS146" s="7">
        <f t="shared" si="167"/>
        <v>1</v>
      </c>
      <c r="BT146" s="7">
        <f t="shared" si="168"/>
        <v>1</v>
      </c>
      <c r="BU146" s="7">
        <f t="shared" si="169"/>
        <v>1</v>
      </c>
      <c r="BV146" s="7">
        <f t="shared" si="170"/>
        <v>1</v>
      </c>
      <c r="BW146" s="7">
        <f t="shared" si="171"/>
        <v>1</v>
      </c>
      <c r="BX146" s="7">
        <f t="shared" si="172"/>
        <v>1</v>
      </c>
      <c r="BY146" s="7">
        <f t="shared" si="173"/>
        <v>1</v>
      </c>
      <c r="BZ146" s="7">
        <f t="shared" si="174"/>
        <v>1</v>
      </c>
      <c r="CA146" s="7">
        <f t="shared" si="175"/>
        <v>1</v>
      </c>
      <c r="CB146" s="7">
        <f t="shared" si="176"/>
        <v>1</v>
      </c>
      <c r="CC146" s="7">
        <f t="shared" si="177"/>
        <v>1</v>
      </c>
      <c r="CD146" s="7">
        <f t="shared" si="178"/>
        <v>1</v>
      </c>
      <c r="CE146" s="7">
        <f t="shared" si="179"/>
        <v>1</v>
      </c>
      <c r="CF146" s="7">
        <f t="shared" si="180"/>
        <v>1</v>
      </c>
      <c r="CG146" s="7">
        <f t="shared" si="181"/>
        <v>1</v>
      </c>
      <c r="CH146" s="7">
        <f t="shared" si="182"/>
        <v>1</v>
      </c>
      <c r="CI146" s="7">
        <f t="shared" si="183"/>
        <v>1</v>
      </c>
      <c r="CJ146" s="7">
        <f t="shared" si="184"/>
        <v>1</v>
      </c>
      <c r="CK146" s="7">
        <f t="shared" si="185"/>
        <v>1</v>
      </c>
      <c r="CL146" s="7">
        <f t="shared" si="186"/>
        <v>1</v>
      </c>
      <c r="CM146" s="7">
        <f t="shared" si="187"/>
        <v>1</v>
      </c>
    </row>
    <row r="147" spans="2:91" hidden="1" x14ac:dyDescent="0.2">
      <c r="B147" s="209">
        <f>Inputs!FH32</f>
        <v>0</v>
      </c>
      <c r="AF147" s="7">
        <f>Inputs!GI32</f>
        <v>1</v>
      </c>
      <c r="AG147" s="7">
        <f>Inputs!GJ32</f>
        <v>1</v>
      </c>
      <c r="AH147" s="7">
        <f>Inputs!GK32</f>
        <v>1</v>
      </c>
      <c r="AI147" s="7">
        <f>Inputs!GL32</f>
        <v>1</v>
      </c>
      <c r="AJ147" s="7">
        <f>Inputs!GM32</f>
        <v>1</v>
      </c>
      <c r="AK147" s="7">
        <f>Inputs!GN32</f>
        <v>1</v>
      </c>
      <c r="AL147" s="7">
        <f>Inputs!GO32</f>
        <v>1</v>
      </c>
      <c r="AM147" s="7">
        <f>Inputs!GP32</f>
        <v>1</v>
      </c>
      <c r="AN147" s="7">
        <f>Inputs!GQ32</f>
        <v>1</v>
      </c>
      <c r="AO147" s="7">
        <f>Inputs!GR32</f>
        <v>1</v>
      </c>
      <c r="AP147" s="7">
        <f>Inputs!GS32</f>
        <v>1</v>
      </c>
      <c r="AQ147" s="7">
        <f>Inputs!GT32</f>
        <v>1</v>
      </c>
      <c r="AR147" s="7">
        <f t="shared" si="140"/>
        <v>1</v>
      </c>
      <c r="AS147" s="7">
        <f t="shared" si="141"/>
        <v>1</v>
      </c>
      <c r="AT147" s="7">
        <f t="shared" si="142"/>
        <v>1</v>
      </c>
      <c r="AU147" s="7">
        <f t="shared" si="143"/>
        <v>1</v>
      </c>
      <c r="AV147" s="7">
        <f t="shared" si="144"/>
        <v>1</v>
      </c>
      <c r="AW147" s="7">
        <f t="shared" si="145"/>
        <v>1</v>
      </c>
      <c r="AX147" s="7">
        <f t="shared" si="146"/>
        <v>1</v>
      </c>
      <c r="AY147" s="7">
        <f t="shared" si="147"/>
        <v>1</v>
      </c>
      <c r="AZ147" s="7">
        <f t="shared" si="148"/>
        <v>1</v>
      </c>
      <c r="BA147" s="7">
        <f t="shared" si="149"/>
        <v>1</v>
      </c>
      <c r="BB147" s="7">
        <f t="shared" si="150"/>
        <v>1</v>
      </c>
      <c r="BC147" s="7">
        <f t="shared" si="151"/>
        <v>1</v>
      </c>
      <c r="BD147" s="7">
        <f t="shared" si="152"/>
        <v>1</v>
      </c>
      <c r="BE147" s="7">
        <f t="shared" si="153"/>
        <v>1</v>
      </c>
      <c r="BF147" s="7">
        <f t="shared" si="154"/>
        <v>1</v>
      </c>
      <c r="BG147" s="7">
        <f t="shared" si="155"/>
        <v>1</v>
      </c>
      <c r="BH147" s="7">
        <f t="shared" si="156"/>
        <v>1</v>
      </c>
      <c r="BI147" s="7">
        <f t="shared" si="157"/>
        <v>1</v>
      </c>
      <c r="BJ147" s="7">
        <f t="shared" si="158"/>
        <v>1</v>
      </c>
      <c r="BK147" s="7">
        <f t="shared" si="159"/>
        <v>1</v>
      </c>
      <c r="BL147" s="7">
        <f t="shared" si="160"/>
        <v>1</v>
      </c>
      <c r="BM147" s="7">
        <f t="shared" si="161"/>
        <v>1</v>
      </c>
      <c r="BN147" s="7">
        <f t="shared" si="162"/>
        <v>1</v>
      </c>
      <c r="BO147" s="7">
        <f t="shared" si="163"/>
        <v>1</v>
      </c>
      <c r="BP147" s="7">
        <f t="shared" si="164"/>
        <v>1</v>
      </c>
      <c r="BQ147" s="7">
        <f t="shared" si="165"/>
        <v>1</v>
      </c>
      <c r="BR147" s="7">
        <f t="shared" si="166"/>
        <v>1</v>
      </c>
      <c r="BS147" s="7">
        <f t="shared" si="167"/>
        <v>1</v>
      </c>
      <c r="BT147" s="7">
        <f t="shared" si="168"/>
        <v>1</v>
      </c>
      <c r="BU147" s="7">
        <f t="shared" si="169"/>
        <v>1</v>
      </c>
      <c r="BV147" s="7">
        <f t="shared" si="170"/>
        <v>1</v>
      </c>
      <c r="BW147" s="7">
        <f t="shared" si="171"/>
        <v>1</v>
      </c>
      <c r="BX147" s="7">
        <f t="shared" si="172"/>
        <v>1</v>
      </c>
      <c r="BY147" s="7">
        <f t="shared" si="173"/>
        <v>1</v>
      </c>
      <c r="BZ147" s="7">
        <f t="shared" si="174"/>
        <v>1</v>
      </c>
      <c r="CA147" s="7">
        <f t="shared" si="175"/>
        <v>1</v>
      </c>
      <c r="CB147" s="7">
        <f t="shared" si="176"/>
        <v>1</v>
      </c>
      <c r="CC147" s="7">
        <f t="shared" si="177"/>
        <v>1</v>
      </c>
      <c r="CD147" s="7">
        <f t="shared" si="178"/>
        <v>1</v>
      </c>
      <c r="CE147" s="7">
        <f t="shared" si="179"/>
        <v>1</v>
      </c>
      <c r="CF147" s="7">
        <f t="shared" si="180"/>
        <v>1</v>
      </c>
      <c r="CG147" s="7">
        <f t="shared" si="181"/>
        <v>1</v>
      </c>
      <c r="CH147" s="7">
        <f t="shared" si="182"/>
        <v>1</v>
      </c>
      <c r="CI147" s="7">
        <f t="shared" si="183"/>
        <v>1</v>
      </c>
      <c r="CJ147" s="7">
        <f t="shared" si="184"/>
        <v>1</v>
      </c>
      <c r="CK147" s="7">
        <f t="shared" si="185"/>
        <v>1</v>
      </c>
      <c r="CL147" s="7">
        <f t="shared" si="186"/>
        <v>1</v>
      </c>
      <c r="CM147" s="7">
        <f t="shared" si="187"/>
        <v>1</v>
      </c>
    </row>
    <row r="148" spans="2:91" hidden="1" x14ac:dyDescent="0.2">
      <c r="B148" s="209">
        <f>Inputs!FH33</f>
        <v>0</v>
      </c>
      <c r="AF148" s="7">
        <f>Inputs!GI33</f>
        <v>1</v>
      </c>
      <c r="AG148" s="7">
        <f>Inputs!GJ33</f>
        <v>1</v>
      </c>
      <c r="AH148" s="7">
        <f>Inputs!GK33</f>
        <v>1</v>
      </c>
      <c r="AI148" s="7">
        <f>Inputs!GL33</f>
        <v>1</v>
      </c>
      <c r="AJ148" s="7">
        <f>Inputs!GM33</f>
        <v>1</v>
      </c>
      <c r="AK148" s="7">
        <f>Inputs!GN33</f>
        <v>1</v>
      </c>
      <c r="AL148" s="7">
        <f>Inputs!GO33</f>
        <v>1</v>
      </c>
      <c r="AM148" s="7">
        <f>Inputs!GP33</f>
        <v>1</v>
      </c>
      <c r="AN148" s="7">
        <f>Inputs!GQ33</f>
        <v>1</v>
      </c>
      <c r="AO148" s="7">
        <f>Inputs!GR33</f>
        <v>1</v>
      </c>
      <c r="AP148" s="7">
        <f>Inputs!GS33</f>
        <v>1</v>
      </c>
      <c r="AQ148" s="7">
        <f>Inputs!GT33</f>
        <v>1</v>
      </c>
      <c r="AR148" s="7">
        <f t="shared" si="140"/>
        <v>1</v>
      </c>
      <c r="AS148" s="7">
        <f t="shared" si="141"/>
        <v>1</v>
      </c>
      <c r="AT148" s="7">
        <f t="shared" si="142"/>
        <v>1</v>
      </c>
      <c r="AU148" s="7">
        <f t="shared" si="143"/>
        <v>1</v>
      </c>
      <c r="AV148" s="7">
        <f t="shared" si="144"/>
        <v>1</v>
      </c>
      <c r="AW148" s="7">
        <f t="shared" si="145"/>
        <v>1</v>
      </c>
      <c r="AX148" s="7">
        <f t="shared" si="146"/>
        <v>1</v>
      </c>
      <c r="AY148" s="7">
        <f t="shared" si="147"/>
        <v>1</v>
      </c>
      <c r="AZ148" s="7">
        <f t="shared" si="148"/>
        <v>1</v>
      </c>
      <c r="BA148" s="7">
        <f t="shared" si="149"/>
        <v>1</v>
      </c>
      <c r="BB148" s="7">
        <f t="shared" si="150"/>
        <v>1</v>
      </c>
      <c r="BC148" s="7">
        <f t="shared" si="151"/>
        <v>1</v>
      </c>
      <c r="BD148" s="7">
        <f t="shared" si="152"/>
        <v>1</v>
      </c>
      <c r="BE148" s="7">
        <f t="shared" si="153"/>
        <v>1</v>
      </c>
      <c r="BF148" s="7">
        <f t="shared" si="154"/>
        <v>1</v>
      </c>
      <c r="BG148" s="7">
        <f t="shared" si="155"/>
        <v>1</v>
      </c>
      <c r="BH148" s="7">
        <f t="shared" si="156"/>
        <v>1</v>
      </c>
      <c r="BI148" s="7">
        <f t="shared" si="157"/>
        <v>1</v>
      </c>
      <c r="BJ148" s="7">
        <f t="shared" si="158"/>
        <v>1</v>
      </c>
      <c r="BK148" s="7">
        <f t="shared" si="159"/>
        <v>1</v>
      </c>
      <c r="BL148" s="7">
        <f t="shared" si="160"/>
        <v>1</v>
      </c>
      <c r="BM148" s="7">
        <f t="shared" si="161"/>
        <v>1</v>
      </c>
      <c r="BN148" s="7">
        <f t="shared" si="162"/>
        <v>1</v>
      </c>
      <c r="BO148" s="7">
        <f t="shared" si="163"/>
        <v>1</v>
      </c>
      <c r="BP148" s="7">
        <f t="shared" si="164"/>
        <v>1</v>
      </c>
      <c r="BQ148" s="7">
        <f t="shared" si="165"/>
        <v>1</v>
      </c>
      <c r="BR148" s="7">
        <f t="shared" si="166"/>
        <v>1</v>
      </c>
      <c r="BS148" s="7">
        <f t="shared" si="167"/>
        <v>1</v>
      </c>
      <c r="BT148" s="7">
        <f t="shared" si="168"/>
        <v>1</v>
      </c>
      <c r="BU148" s="7">
        <f t="shared" si="169"/>
        <v>1</v>
      </c>
      <c r="BV148" s="7">
        <f t="shared" si="170"/>
        <v>1</v>
      </c>
      <c r="BW148" s="7">
        <f t="shared" si="171"/>
        <v>1</v>
      </c>
      <c r="BX148" s="7">
        <f t="shared" si="172"/>
        <v>1</v>
      </c>
      <c r="BY148" s="7">
        <f t="shared" si="173"/>
        <v>1</v>
      </c>
      <c r="BZ148" s="7">
        <f t="shared" si="174"/>
        <v>1</v>
      </c>
      <c r="CA148" s="7">
        <f t="shared" si="175"/>
        <v>1</v>
      </c>
      <c r="CB148" s="7">
        <f t="shared" si="176"/>
        <v>1</v>
      </c>
      <c r="CC148" s="7">
        <f t="shared" si="177"/>
        <v>1</v>
      </c>
      <c r="CD148" s="7">
        <f t="shared" si="178"/>
        <v>1</v>
      </c>
      <c r="CE148" s="7">
        <f t="shared" si="179"/>
        <v>1</v>
      </c>
      <c r="CF148" s="7">
        <f t="shared" si="180"/>
        <v>1</v>
      </c>
      <c r="CG148" s="7">
        <f t="shared" si="181"/>
        <v>1</v>
      </c>
      <c r="CH148" s="7">
        <f t="shared" si="182"/>
        <v>1</v>
      </c>
      <c r="CI148" s="7">
        <f t="shared" si="183"/>
        <v>1</v>
      </c>
      <c r="CJ148" s="7">
        <f t="shared" si="184"/>
        <v>1</v>
      </c>
      <c r="CK148" s="7">
        <f t="shared" si="185"/>
        <v>1</v>
      </c>
      <c r="CL148" s="7">
        <f t="shared" si="186"/>
        <v>1</v>
      </c>
      <c r="CM148" s="7">
        <f t="shared" si="187"/>
        <v>1</v>
      </c>
    </row>
    <row r="149" spans="2:91" hidden="1" x14ac:dyDescent="0.2">
      <c r="B149" s="209"/>
    </row>
    <row r="150" spans="2:91" hidden="1" x14ac:dyDescent="0.2">
      <c r="B150" s="209"/>
    </row>
    <row r="151" spans="2:91" ht="16" hidden="1" customHeight="1" x14ac:dyDescent="0.2">
      <c r="B151" s="209" t="str">
        <f>Inputs!FH9</f>
        <v>Advertising</v>
      </c>
      <c r="AF151" s="7">
        <f t="shared" ref="AF151:BK151" si="188">AF124+AF98</f>
        <v>1</v>
      </c>
      <c r="AG151" s="7">
        <f t="shared" si="188"/>
        <v>1</v>
      </c>
      <c r="AH151" s="7">
        <f t="shared" si="188"/>
        <v>1</v>
      </c>
      <c r="AI151" s="7">
        <f t="shared" si="188"/>
        <v>1</v>
      </c>
      <c r="AJ151" s="7">
        <f t="shared" si="188"/>
        <v>1</v>
      </c>
      <c r="AK151" s="7">
        <f t="shared" si="188"/>
        <v>1</v>
      </c>
      <c r="AL151" s="7">
        <f t="shared" si="188"/>
        <v>1</v>
      </c>
      <c r="AM151" s="7">
        <f t="shared" si="188"/>
        <v>1</v>
      </c>
      <c r="AN151" s="7">
        <f t="shared" si="188"/>
        <v>2</v>
      </c>
      <c r="AO151" s="7">
        <f t="shared" si="188"/>
        <v>2</v>
      </c>
      <c r="AP151" s="7">
        <f t="shared" si="188"/>
        <v>2</v>
      </c>
      <c r="AQ151" s="7">
        <f t="shared" si="188"/>
        <v>2</v>
      </c>
      <c r="AR151" s="7">
        <f t="shared" si="188"/>
        <v>2</v>
      </c>
      <c r="AS151" s="7">
        <f t="shared" si="188"/>
        <v>2</v>
      </c>
      <c r="AT151" s="7">
        <f t="shared" si="188"/>
        <v>2</v>
      </c>
      <c r="AU151" s="7">
        <f t="shared" si="188"/>
        <v>2</v>
      </c>
      <c r="AV151" s="7">
        <f t="shared" si="188"/>
        <v>2</v>
      </c>
      <c r="AW151" s="7">
        <f t="shared" si="188"/>
        <v>2</v>
      </c>
      <c r="AX151" s="7">
        <f t="shared" si="188"/>
        <v>2</v>
      </c>
      <c r="AY151" s="7">
        <f t="shared" si="188"/>
        <v>2</v>
      </c>
      <c r="AZ151" s="7">
        <f t="shared" si="188"/>
        <v>2</v>
      </c>
      <c r="BA151" s="7">
        <f t="shared" si="188"/>
        <v>2</v>
      </c>
      <c r="BB151" s="7">
        <f t="shared" si="188"/>
        <v>2</v>
      </c>
      <c r="BC151" s="7">
        <f t="shared" si="188"/>
        <v>2</v>
      </c>
      <c r="BD151" s="7">
        <f t="shared" si="188"/>
        <v>2</v>
      </c>
      <c r="BE151" s="7">
        <f t="shared" si="188"/>
        <v>2</v>
      </c>
      <c r="BF151" s="7">
        <f t="shared" si="188"/>
        <v>2</v>
      </c>
      <c r="BG151" s="7">
        <f t="shared" si="188"/>
        <v>2</v>
      </c>
      <c r="BH151" s="7">
        <f t="shared" si="188"/>
        <v>2</v>
      </c>
      <c r="BI151" s="7">
        <f t="shared" si="188"/>
        <v>2</v>
      </c>
      <c r="BJ151" s="7">
        <f t="shared" si="188"/>
        <v>2</v>
      </c>
      <c r="BK151" s="7">
        <f t="shared" si="188"/>
        <v>2</v>
      </c>
      <c r="BL151" s="7">
        <f t="shared" ref="BL151:CM151" si="189">BL124+BL98</f>
        <v>2</v>
      </c>
      <c r="BM151" s="7">
        <f t="shared" si="189"/>
        <v>2</v>
      </c>
      <c r="BN151" s="7">
        <f t="shared" si="189"/>
        <v>2</v>
      </c>
      <c r="BO151" s="7">
        <f t="shared" si="189"/>
        <v>2</v>
      </c>
      <c r="BP151" s="7">
        <f t="shared" si="189"/>
        <v>2</v>
      </c>
      <c r="BQ151" s="7">
        <f t="shared" si="189"/>
        <v>2</v>
      </c>
      <c r="BR151" s="7">
        <f t="shared" si="189"/>
        <v>2</v>
      </c>
      <c r="BS151" s="7">
        <f t="shared" si="189"/>
        <v>2</v>
      </c>
      <c r="BT151" s="7">
        <f t="shared" si="189"/>
        <v>2</v>
      </c>
      <c r="BU151" s="7">
        <f t="shared" si="189"/>
        <v>2</v>
      </c>
      <c r="BV151" s="7">
        <f t="shared" si="189"/>
        <v>2</v>
      </c>
      <c r="BW151" s="7">
        <f t="shared" si="189"/>
        <v>2</v>
      </c>
      <c r="BX151" s="7">
        <f t="shared" si="189"/>
        <v>2</v>
      </c>
      <c r="BY151" s="7">
        <f t="shared" si="189"/>
        <v>2</v>
      </c>
      <c r="BZ151" s="7">
        <f t="shared" si="189"/>
        <v>2</v>
      </c>
      <c r="CA151" s="7">
        <f t="shared" si="189"/>
        <v>2</v>
      </c>
      <c r="CB151" s="7">
        <f t="shared" si="189"/>
        <v>2</v>
      </c>
      <c r="CC151" s="7">
        <f t="shared" si="189"/>
        <v>2</v>
      </c>
      <c r="CD151" s="7">
        <f t="shared" si="189"/>
        <v>2</v>
      </c>
      <c r="CE151" s="7">
        <f t="shared" si="189"/>
        <v>2</v>
      </c>
      <c r="CF151" s="7">
        <f t="shared" si="189"/>
        <v>2</v>
      </c>
      <c r="CG151" s="7">
        <f t="shared" si="189"/>
        <v>2</v>
      </c>
      <c r="CH151" s="7">
        <f t="shared" si="189"/>
        <v>2</v>
      </c>
      <c r="CI151" s="7">
        <f t="shared" si="189"/>
        <v>2</v>
      </c>
      <c r="CJ151" s="7">
        <f t="shared" si="189"/>
        <v>2</v>
      </c>
      <c r="CK151" s="7">
        <f t="shared" si="189"/>
        <v>2</v>
      </c>
      <c r="CL151" s="7">
        <f t="shared" si="189"/>
        <v>2</v>
      </c>
      <c r="CM151" s="7">
        <f t="shared" si="189"/>
        <v>2</v>
      </c>
    </row>
    <row r="152" spans="2:91" hidden="1" x14ac:dyDescent="0.2">
      <c r="B152" s="209" t="str">
        <f>Inputs!FH10</f>
        <v>Instagram</v>
      </c>
      <c r="AF152" s="7">
        <f t="shared" ref="AF152:BK152" si="190">AF125+AF99</f>
        <v>1</v>
      </c>
      <c r="AG152" s="7">
        <f t="shared" si="190"/>
        <v>1</v>
      </c>
      <c r="AH152" s="7">
        <f t="shared" si="190"/>
        <v>1</v>
      </c>
      <c r="AI152" s="7">
        <f t="shared" si="190"/>
        <v>0</v>
      </c>
      <c r="AJ152" s="7">
        <f t="shared" si="190"/>
        <v>0</v>
      </c>
      <c r="AK152" s="7">
        <f t="shared" si="190"/>
        <v>0</v>
      </c>
      <c r="AL152" s="7">
        <f t="shared" si="190"/>
        <v>0</v>
      </c>
      <c r="AM152" s="7">
        <f t="shared" si="190"/>
        <v>1</v>
      </c>
      <c r="AN152" s="7">
        <f t="shared" si="190"/>
        <v>2</v>
      </c>
      <c r="AO152" s="7">
        <f t="shared" si="190"/>
        <v>2</v>
      </c>
      <c r="AP152" s="7">
        <f t="shared" si="190"/>
        <v>2</v>
      </c>
      <c r="AQ152" s="7">
        <f t="shared" si="190"/>
        <v>2</v>
      </c>
      <c r="AR152" s="7">
        <f t="shared" si="190"/>
        <v>2</v>
      </c>
      <c r="AS152" s="7">
        <f t="shared" si="190"/>
        <v>2</v>
      </c>
      <c r="AT152" s="7">
        <f t="shared" si="190"/>
        <v>2</v>
      </c>
      <c r="AU152" s="7">
        <f t="shared" si="190"/>
        <v>1</v>
      </c>
      <c r="AV152" s="7">
        <f t="shared" si="190"/>
        <v>1</v>
      </c>
      <c r="AW152" s="7">
        <f t="shared" si="190"/>
        <v>1</v>
      </c>
      <c r="AX152" s="7">
        <f t="shared" si="190"/>
        <v>1</v>
      </c>
      <c r="AY152" s="7">
        <f t="shared" si="190"/>
        <v>2</v>
      </c>
      <c r="AZ152" s="7">
        <f t="shared" si="190"/>
        <v>2</v>
      </c>
      <c r="BA152" s="7">
        <f t="shared" si="190"/>
        <v>2</v>
      </c>
      <c r="BB152" s="7">
        <f t="shared" si="190"/>
        <v>2</v>
      </c>
      <c r="BC152" s="7">
        <f t="shared" si="190"/>
        <v>2</v>
      </c>
      <c r="BD152" s="7">
        <f t="shared" si="190"/>
        <v>2</v>
      </c>
      <c r="BE152" s="7">
        <f t="shared" si="190"/>
        <v>2</v>
      </c>
      <c r="BF152" s="7">
        <f t="shared" si="190"/>
        <v>2</v>
      </c>
      <c r="BG152" s="7">
        <f t="shared" si="190"/>
        <v>1</v>
      </c>
      <c r="BH152" s="7">
        <f t="shared" si="190"/>
        <v>1</v>
      </c>
      <c r="BI152" s="7">
        <f t="shared" si="190"/>
        <v>1</v>
      </c>
      <c r="BJ152" s="7">
        <f t="shared" si="190"/>
        <v>1</v>
      </c>
      <c r="BK152" s="7">
        <f t="shared" si="190"/>
        <v>2</v>
      </c>
      <c r="BL152" s="7">
        <f t="shared" ref="BL152:CM152" si="191">BL125+BL99</f>
        <v>2</v>
      </c>
      <c r="BM152" s="7">
        <f t="shared" si="191"/>
        <v>2</v>
      </c>
      <c r="BN152" s="7">
        <f t="shared" si="191"/>
        <v>2</v>
      </c>
      <c r="BO152" s="7">
        <f t="shared" si="191"/>
        <v>2</v>
      </c>
      <c r="BP152" s="7">
        <f t="shared" si="191"/>
        <v>2</v>
      </c>
      <c r="BQ152" s="7">
        <f t="shared" si="191"/>
        <v>2</v>
      </c>
      <c r="BR152" s="7">
        <f t="shared" si="191"/>
        <v>2</v>
      </c>
      <c r="BS152" s="7">
        <f t="shared" si="191"/>
        <v>1</v>
      </c>
      <c r="BT152" s="7">
        <f t="shared" si="191"/>
        <v>1</v>
      </c>
      <c r="BU152" s="7">
        <f t="shared" si="191"/>
        <v>1</v>
      </c>
      <c r="BV152" s="7">
        <f t="shared" si="191"/>
        <v>1</v>
      </c>
      <c r="BW152" s="7">
        <f t="shared" si="191"/>
        <v>2</v>
      </c>
      <c r="BX152" s="7">
        <f t="shared" si="191"/>
        <v>2</v>
      </c>
      <c r="BY152" s="7">
        <f t="shared" si="191"/>
        <v>2</v>
      </c>
      <c r="BZ152" s="7">
        <f t="shared" si="191"/>
        <v>2</v>
      </c>
      <c r="CA152" s="7">
        <f t="shared" si="191"/>
        <v>2</v>
      </c>
      <c r="CB152" s="7">
        <f t="shared" si="191"/>
        <v>2</v>
      </c>
      <c r="CC152" s="7">
        <f t="shared" si="191"/>
        <v>2</v>
      </c>
      <c r="CD152" s="7">
        <f t="shared" si="191"/>
        <v>2</v>
      </c>
      <c r="CE152" s="7">
        <f t="shared" si="191"/>
        <v>1</v>
      </c>
      <c r="CF152" s="7">
        <f t="shared" si="191"/>
        <v>1</v>
      </c>
      <c r="CG152" s="7">
        <f t="shared" si="191"/>
        <v>1</v>
      </c>
      <c r="CH152" s="7">
        <f t="shared" si="191"/>
        <v>1</v>
      </c>
      <c r="CI152" s="7">
        <f t="shared" si="191"/>
        <v>2</v>
      </c>
      <c r="CJ152" s="7">
        <f t="shared" si="191"/>
        <v>2</v>
      </c>
      <c r="CK152" s="7">
        <f t="shared" si="191"/>
        <v>2</v>
      </c>
      <c r="CL152" s="7">
        <f t="shared" si="191"/>
        <v>2</v>
      </c>
      <c r="CM152" s="7">
        <f t="shared" si="191"/>
        <v>2</v>
      </c>
    </row>
    <row r="153" spans="2:91" hidden="1" x14ac:dyDescent="0.2">
      <c r="B153" s="209" t="str">
        <f>Inputs!FH11</f>
        <v>Web-site</v>
      </c>
      <c r="AF153" s="7">
        <f t="shared" ref="AF153:BK153" si="192">AF126+AF100</f>
        <v>1</v>
      </c>
      <c r="AG153" s="7">
        <f t="shared" si="192"/>
        <v>1</v>
      </c>
      <c r="AH153" s="7">
        <f t="shared" si="192"/>
        <v>1</v>
      </c>
      <c r="AI153" s="7">
        <f t="shared" si="192"/>
        <v>0</v>
      </c>
      <c r="AJ153" s="7">
        <f t="shared" si="192"/>
        <v>0</v>
      </c>
      <c r="AK153" s="7">
        <f t="shared" si="192"/>
        <v>0</v>
      </c>
      <c r="AL153" s="7">
        <f t="shared" si="192"/>
        <v>0</v>
      </c>
      <c r="AM153" s="7">
        <f t="shared" si="192"/>
        <v>1</v>
      </c>
      <c r="AN153" s="7">
        <f t="shared" si="192"/>
        <v>2</v>
      </c>
      <c r="AO153" s="7">
        <f t="shared" si="192"/>
        <v>2</v>
      </c>
      <c r="AP153" s="7">
        <f t="shared" si="192"/>
        <v>2</v>
      </c>
      <c r="AQ153" s="7">
        <f t="shared" si="192"/>
        <v>2</v>
      </c>
      <c r="AR153" s="7">
        <f t="shared" si="192"/>
        <v>2</v>
      </c>
      <c r="AS153" s="7">
        <f t="shared" si="192"/>
        <v>2</v>
      </c>
      <c r="AT153" s="7">
        <f t="shared" si="192"/>
        <v>2</v>
      </c>
      <c r="AU153" s="7">
        <f t="shared" si="192"/>
        <v>1</v>
      </c>
      <c r="AV153" s="7">
        <f t="shared" si="192"/>
        <v>1</v>
      </c>
      <c r="AW153" s="7">
        <f t="shared" si="192"/>
        <v>1</v>
      </c>
      <c r="AX153" s="7">
        <f t="shared" si="192"/>
        <v>1</v>
      </c>
      <c r="AY153" s="7">
        <f t="shared" si="192"/>
        <v>2</v>
      </c>
      <c r="AZ153" s="7">
        <f t="shared" si="192"/>
        <v>2</v>
      </c>
      <c r="BA153" s="7">
        <f t="shared" si="192"/>
        <v>2</v>
      </c>
      <c r="BB153" s="7">
        <f t="shared" si="192"/>
        <v>2</v>
      </c>
      <c r="BC153" s="7">
        <f t="shared" si="192"/>
        <v>2</v>
      </c>
      <c r="BD153" s="7">
        <f t="shared" si="192"/>
        <v>2</v>
      </c>
      <c r="BE153" s="7">
        <f t="shared" si="192"/>
        <v>2</v>
      </c>
      <c r="BF153" s="7">
        <f t="shared" si="192"/>
        <v>2</v>
      </c>
      <c r="BG153" s="7">
        <f t="shared" si="192"/>
        <v>1</v>
      </c>
      <c r="BH153" s="7">
        <f t="shared" si="192"/>
        <v>1</v>
      </c>
      <c r="BI153" s="7">
        <f t="shared" si="192"/>
        <v>1</v>
      </c>
      <c r="BJ153" s="7">
        <f t="shared" si="192"/>
        <v>1</v>
      </c>
      <c r="BK153" s="7">
        <f t="shared" si="192"/>
        <v>2</v>
      </c>
      <c r="BL153" s="7">
        <f t="shared" ref="BL153:CM153" si="193">BL126+BL100</f>
        <v>2</v>
      </c>
      <c r="BM153" s="7">
        <f t="shared" si="193"/>
        <v>2</v>
      </c>
      <c r="BN153" s="7">
        <f t="shared" si="193"/>
        <v>2</v>
      </c>
      <c r="BO153" s="7">
        <f t="shared" si="193"/>
        <v>2</v>
      </c>
      <c r="BP153" s="7">
        <f t="shared" si="193"/>
        <v>2</v>
      </c>
      <c r="BQ153" s="7">
        <f t="shared" si="193"/>
        <v>2</v>
      </c>
      <c r="BR153" s="7">
        <f t="shared" si="193"/>
        <v>2</v>
      </c>
      <c r="BS153" s="7">
        <f t="shared" si="193"/>
        <v>1</v>
      </c>
      <c r="BT153" s="7">
        <f t="shared" si="193"/>
        <v>1</v>
      </c>
      <c r="BU153" s="7">
        <f t="shared" si="193"/>
        <v>1</v>
      </c>
      <c r="BV153" s="7">
        <f t="shared" si="193"/>
        <v>1</v>
      </c>
      <c r="BW153" s="7">
        <f t="shared" si="193"/>
        <v>2</v>
      </c>
      <c r="BX153" s="7">
        <f t="shared" si="193"/>
        <v>2</v>
      </c>
      <c r="BY153" s="7">
        <f t="shared" si="193"/>
        <v>2</v>
      </c>
      <c r="BZ153" s="7">
        <f t="shared" si="193"/>
        <v>2</v>
      </c>
      <c r="CA153" s="7">
        <f t="shared" si="193"/>
        <v>2</v>
      </c>
      <c r="CB153" s="7">
        <f t="shared" si="193"/>
        <v>2</v>
      </c>
      <c r="CC153" s="7">
        <f t="shared" si="193"/>
        <v>2</v>
      </c>
      <c r="CD153" s="7">
        <f t="shared" si="193"/>
        <v>2</v>
      </c>
      <c r="CE153" s="7">
        <f t="shared" si="193"/>
        <v>1</v>
      </c>
      <c r="CF153" s="7">
        <f t="shared" si="193"/>
        <v>1</v>
      </c>
      <c r="CG153" s="7">
        <f t="shared" si="193"/>
        <v>1</v>
      </c>
      <c r="CH153" s="7">
        <f t="shared" si="193"/>
        <v>1</v>
      </c>
      <c r="CI153" s="7">
        <f t="shared" si="193"/>
        <v>2</v>
      </c>
      <c r="CJ153" s="7">
        <f t="shared" si="193"/>
        <v>2</v>
      </c>
      <c r="CK153" s="7">
        <f t="shared" si="193"/>
        <v>2</v>
      </c>
      <c r="CL153" s="7">
        <f t="shared" si="193"/>
        <v>2</v>
      </c>
      <c r="CM153" s="7">
        <f t="shared" si="193"/>
        <v>2</v>
      </c>
    </row>
    <row r="154" spans="2:91" hidden="1" x14ac:dyDescent="0.2">
      <c r="B154" s="209" t="str">
        <f>Inputs!FH12</f>
        <v>Review</v>
      </c>
      <c r="AF154" s="7">
        <f t="shared" ref="AF154:BK154" si="194">AF127+AF101</f>
        <v>1</v>
      </c>
      <c r="AG154" s="7">
        <f t="shared" si="194"/>
        <v>1</v>
      </c>
      <c r="AH154" s="7">
        <f t="shared" si="194"/>
        <v>1</v>
      </c>
      <c r="AI154" s="7">
        <f t="shared" si="194"/>
        <v>0</v>
      </c>
      <c r="AJ154" s="7">
        <f t="shared" si="194"/>
        <v>0</v>
      </c>
      <c r="AK154" s="7">
        <f t="shared" si="194"/>
        <v>0</v>
      </c>
      <c r="AL154" s="7">
        <f t="shared" si="194"/>
        <v>0</v>
      </c>
      <c r="AM154" s="7">
        <f t="shared" si="194"/>
        <v>1</v>
      </c>
      <c r="AN154" s="7">
        <f t="shared" si="194"/>
        <v>2</v>
      </c>
      <c r="AO154" s="7">
        <f t="shared" si="194"/>
        <v>2</v>
      </c>
      <c r="AP154" s="7">
        <f t="shared" si="194"/>
        <v>2</v>
      </c>
      <c r="AQ154" s="7">
        <f t="shared" si="194"/>
        <v>2</v>
      </c>
      <c r="AR154" s="7">
        <f t="shared" si="194"/>
        <v>2</v>
      </c>
      <c r="AS154" s="7">
        <f t="shared" si="194"/>
        <v>2</v>
      </c>
      <c r="AT154" s="7">
        <f t="shared" si="194"/>
        <v>2</v>
      </c>
      <c r="AU154" s="7">
        <f t="shared" si="194"/>
        <v>1</v>
      </c>
      <c r="AV154" s="7">
        <f t="shared" si="194"/>
        <v>1</v>
      </c>
      <c r="AW154" s="7">
        <f t="shared" si="194"/>
        <v>1</v>
      </c>
      <c r="AX154" s="7">
        <f t="shared" si="194"/>
        <v>1</v>
      </c>
      <c r="AY154" s="7">
        <f t="shared" si="194"/>
        <v>2</v>
      </c>
      <c r="AZ154" s="7">
        <f t="shared" si="194"/>
        <v>2</v>
      </c>
      <c r="BA154" s="7">
        <f t="shared" si="194"/>
        <v>2</v>
      </c>
      <c r="BB154" s="7">
        <f t="shared" si="194"/>
        <v>2</v>
      </c>
      <c r="BC154" s="7">
        <f t="shared" si="194"/>
        <v>2</v>
      </c>
      <c r="BD154" s="7">
        <f t="shared" si="194"/>
        <v>2</v>
      </c>
      <c r="BE154" s="7">
        <f t="shared" si="194"/>
        <v>2</v>
      </c>
      <c r="BF154" s="7">
        <f t="shared" si="194"/>
        <v>2</v>
      </c>
      <c r="BG154" s="7">
        <f t="shared" si="194"/>
        <v>1</v>
      </c>
      <c r="BH154" s="7">
        <f t="shared" si="194"/>
        <v>1</v>
      </c>
      <c r="BI154" s="7">
        <f t="shared" si="194"/>
        <v>1</v>
      </c>
      <c r="BJ154" s="7">
        <f t="shared" si="194"/>
        <v>1</v>
      </c>
      <c r="BK154" s="7">
        <f t="shared" si="194"/>
        <v>2</v>
      </c>
      <c r="BL154" s="7">
        <f t="shared" ref="BL154:CM154" si="195">BL127+BL101</f>
        <v>2</v>
      </c>
      <c r="BM154" s="7">
        <f t="shared" si="195"/>
        <v>2</v>
      </c>
      <c r="BN154" s="7">
        <f t="shared" si="195"/>
        <v>2</v>
      </c>
      <c r="BO154" s="7">
        <f t="shared" si="195"/>
        <v>2</v>
      </c>
      <c r="BP154" s="7">
        <f t="shared" si="195"/>
        <v>2</v>
      </c>
      <c r="BQ154" s="7">
        <f t="shared" si="195"/>
        <v>2</v>
      </c>
      <c r="BR154" s="7">
        <f t="shared" si="195"/>
        <v>2</v>
      </c>
      <c r="BS154" s="7">
        <f t="shared" si="195"/>
        <v>1</v>
      </c>
      <c r="BT154" s="7">
        <f t="shared" si="195"/>
        <v>1</v>
      </c>
      <c r="BU154" s="7">
        <f t="shared" si="195"/>
        <v>1</v>
      </c>
      <c r="BV154" s="7">
        <f t="shared" si="195"/>
        <v>1</v>
      </c>
      <c r="BW154" s="7">
        <f t="shared" si="195"/>
        <v>2</v>
      </c>
      <c r="BX154" s="7">
        <f t="shared" si="195"/>
        <v>2</v>
      </c>
      <c r="BY154" s="7">
        <f t="shared" si="195"/>
        <v>2</v>
      </c>
      <c r="BZ154" s="7">
        <f t="shared" si="195"/>
        <v>2</v>
      </c>
      <c r="CA154" s="7">
        <f t="shared" si="195"/>
        <v>2</v>
      </c>
      <c r="CB154" s="7">
        <f t="shared" si="195"/>
        <v>2</v>
      </c>
      <c r="CC154" s="7">
        <f t="shared" si="195"/>
        <v>2</v>
      </c>
      <c r="CD154" s="7">
        <f t="shared" si="195"/>
        <v>2</v>
      </c>
      <c r="CE154" s="7">
        <f t="shared" si="195"/>
        <v>1</v>
      </c>
      <c r="CF154" s="7">
        <f t="shared" si="195"/>
        <v>1</v>
      </c>
      <c r="CG154" s="7">
        <f t="shared" si="195"/>
        <v>1</v>
      </c>
      <c r="CH154" s="7">
        <f t="shared" si="195"/>
        <v>1</v>
      </c>
      <c r="CI154" s="7">
        <f t="shared" si="195"/>
        <v>2</v>
      </c>
      <c r="CJ154" s="7">
        <f t="shared" si="195"/>
        <v>2</v>
      </c>
      <c r="CK154" s="7">
        <f t="shared" si="195"/>
        <v>2</v>
      </c>
      <c r="CL154" s="7">
        <f t="shared" si="195"/>
        <v>2</v>
      </c>
      <c r="CM154" s="7">
        <f t="shared" si="195"/>
        <v>2</v>
      </c>
    </row>
    <row r="155" spans="2:91" hidden="1" x14ac:dyDescent="0.2">
      <c r="B155" s="209" t="str">
        <f>Inputs!FH13</f>
        <v>SMM</v>
      </c>
      <c r="AF155" s="7">
        <f t="shared" ref="AF155:BK155" si="196">AF128+AF102</f>
        <v>1</v>
      </c>
      <c r="AG155" s="7">
        <f t="shared" si="196"/>
        <v>1</v>
      </c>
      <c r="AH155" s="7">
        <f t="shared" si="196"/>
        <v>1</v>
      </c>
      <c r="AI155" s="7">
        <f t="shared" si="196"/>
        <v>0</v>
      </c>
      <c r="AJ155" s="7">
        <f t="shared" si="196"/>
        <v>0</v>
      </c>
      <c r="AK155" s="7">
        <f t="shared" si="196"/>
        <v>0</v>
      </c>
      <c r="AL155" s="7">
        <f t="shared" si="196"/>
        <v>0</v>
      </c>
      <c r="AM155" s="7">
        <f t="shared" si="196"/>
        <v>1</v>
      </c>
      <c r="AN155" s="7">
        <f t="shared" si="196"/>
        <v>2</v>
      </c>
      <c r="AO155" s="7">
        <f t="shared" si="196"/>
        <v>2</v>
      </c>
      <c r="AP155" s="7">
        <f t="shared" si="196"/>
        <v>2</v>
      </c>
      <c r="AQ155" s="7">
        <f t="shared" si="196"/>
        <v>2</v>
      </c>
      <c r="AR155" s="7">
        <f t="shared" si="196"/>
        <v>2</v>
      </c>
      <c r="AS155" s="7">
        <f t="shared" si="196"/>
        <v>2</v>
      </c>
      <c r="AT155" s="7">
        <f t="shared" si="196"/>
        <v>2</v>
      </c>
      <c r="AU155" s="7">
        <f t="shared" si="196"/>
        <v>1</v>
      </c>
      <c r="AV155" s="7">
        <f t="shared" si="196"/>
        <v>1</v>
      </c>
      <c r="AW155" s="7">
        <f t="shared" si="196"/>
        <v>1</v>
      </c>
      <c r="AX155" s="7">
        <f t="shared" si="196"/>
        <v>1</v>
      </c>
      <c r="AY155" s="7">
        <f t="shared" si="196"/>
        <v>2</v>
      </c>
      <c r="AZ155" s="7">
        <f t="shared" si="196"/>
        <v>2</v>
      </c>
      <c r="BA155" s="7">
        <f t="shared" si="196"/>
        <v>2</v>
      </c>
      <c r="BB155" s="7">
        <f t="shared" si="196"/>
        <v>2</v>
      </c>
      <c r="BC155" s="7">
        <f t="shared" si="196"/>
        <v>2</v>
      </c>
      <c r="BD155" s="7">
        <f t="shared" si="196"/>
        <v>2</v>
      </c>
      <c r="BE155" s="7">
        <f t="shared" si="196"/>
        <v>2</v>
      </c>
      <c r="BF155" s="7">
        <f t="shared" si="196"/>
        <v>2</v>
      </c>
      <c r="BG155" s="7">
        <f t="shared" si="196"/>
        <v>1</v>
      </c>
      <c r="BH155" s="7">
        <f t="shared" si="196"/>
        <v>1</v>
      </c>
      <c r="BI155" s="7">
        <f t="shared" si="196"/>
        <v>1</v>
      </c>
      <c r="BJ155" s="7">
        <f t="shared" si="196"/>
        <v>1</v>
      </c>
      <c r="BK155" s="7">
        <f t="shared" si="196"/>
        <v>2</v>
      </c>
      <c r="BL155" s="7">
        <f t="shared" ref="BL155:CM155" si="197">BL128+BL102</f>
        <v>2</v>
      </c>
      <c r="BM155" s="7">
        <f t="shared" si="197"/>
        <v>2</v>
      </c>
      <c r="BN155" s="7">
        <f t="shared" si="197"/>
        <v>2</v>
      </c>
      <c r="BO155" s="7">
        <f t="shared" si="197"/>
        <v>2</v>
      </c>
      <c r="BP155" s="7">
        <f t="shared" si="197"/>
        <v>2</v>
      </c>
      <c r="BQ155" s="7">
        <f t="shared" si="197"/>
        <v>2</v>
      </c>
      <c r="BR155" s="7">
        <f t="shared" si="197"/>
        <v>2</v>
      </c>
      <c r="BS155" s="7">
        <f t="shared" si="197"/>
        <v>1</v>
      </c>
      <c r="BT155" s="7">
        <f t="shared" si="197"/>
        <v>1</v>
      </c>
      <c r="BU155" s="7">
        <f t="shared" si="197"/>
        <v>1</v>
      </c>
      <c r="BV155" s="7">
        <f t="shared" si="197"/>
        <v>1</v>
      </c>
      <c r="BW155" s="7">
        <f t="shared" si="197"/>
        <v>2</v>
      </c>
      <c r="BX155" s="7">
        <f t="shared" si="197"/>
        <v>2</v>
      </c>
      <c r="BY155" s="7">
        <f t="shared" si="197"/>
        <v>2</v>
      </c>
      <c r="BZ155" s="7">
        <f t="shared" si="197"/>
        <v>2</v>
      </c>
      <c r="CA155" s="7">
        <f t="shared" si="197"/>
        <v>2</v>
      </c>
      <c r="CB155" s="7">
        <f t="shared" si="197"/>
        <v>2</v>
      </c>
      <c r="CC155" s="7">
        <f t="shared" si="197"/>
        <v>2</v>
      </c>
      <c r="CD155" s="7">
        <f t="shared" si="197"/>
        <v>2</v>
      </c>
      <c r="CE155" s="7">
        <f t="shared" si="197"/>
        <v>1</v>
      </c>
      <c r="CF155" s="7">
        <f t="shared" si="197"/>
        <v>1</v>
      </c>
      <c r="CG155" s="7">
        <f t="shared" si="197"/>
        <v>1</v>
      </c>
      <c r="CH155" s="7">
        <f t="shared" si="197"/>
        <v>1</v>
      </c>
      <c r="CI155" s="7">
        <f t="shared" si="197"/>
        <v>2</v>
      </c>
      <c r="CJ155" s="7">
        <f t="shared" si="197"/>
        <v>2</v>
      </c>
      <c r="CK155" s="7">
        <f t="shared" si="197"/>
        <v>2</v>
      </c>
      <c r="CL155" s="7">
        <f t="shared" si="197"/>
        <v>2</v>
      </c>
      <c r="CM155" s="7">
        <f t="shared" si="197"/>
        <v>2</v>
      </c>
    </row>
    <row r="156" spans="2:91" hidden="1" x14ac:dyDescent="0.2">
      <c r="B156" s="209">
        <f>Inputs!FH14</f>
        <v>0</v>
      </c>
      <c r="AF156" s="7">
        <f t="shared" ref="AF156:BK156" si="198">AF129+AF103</f>
        <v>1</v>
      </c>
      <c r="AG156" s="7">
        <f t="shared" si="198"/>
        <v>1</v>
      </c>
      <c r="AH156" s="7">
        <f t="shared" si="198"/>
        <v>1</v>
      </c>
      <c r="AI156" s="7">
        <f t="shared" si="198"/>
        <v>0</v>
      </c>
      <c r="AJ156" s="7">
        <f t="shared" si="198"/>
        <v>0</v>
      </c>
      <c r="AK156" s="7">
        <f t="shared" si="198"/>
        <v>0</v>
      </c>
      <c r="AL156" s="7">
        <f t="shared" si="198"/>
        <v>0</v>
      </c>
      <c r="AM156" s="7">
        <f t="shared" si="198"/>
        <v>1</v>
      </c>
      <c r="AN156" s="7">
        <f t="shared" si="198"/>
        <v>1</v>
      </c>
      <c r="AO156" s="7">
        <f t="shared" si="198"/>
        <v>1</v>
      </c>
      <c r="AP156" s="7">
        <f t="shared" si="198"/>
        <v>1</v>
      </c>
      <c r="AQ156" s="7">
        <f t="shared" si="198"/>
        <v>1</v>
      </c>
      <c r="AR156" s="7">
        <f t="shared" si="198"/>
        <v>1</v>
      </c>
      <c r="AS156" s="7">
        <f t="shared" si="198"/>
        <v>1</v>
      </c>
      <c r="AT156" s="7">
        <f t="shared" si="198"/>
        <v>1</v>
      </c>
      <c r="AU156" s="7">
        <f t="shared" si="198"/>
        <v>0</v>
      </c>
      <c r="AV156" s="7">
        <f t="shared" si="198"/>
        <v>0</v>
      </c>
      <c r="AW156" s="7">
        <f t="shared" si="198"/>
        <v>0</v>
      </c>
      <c r="AX156" s="7">
        <f t="shared" si="198"/>
        <v>0</v>
      </c>
      <c r="AY156" s="7">
        <f t="shared" si="198"/>
        <v>1</v>
      </c>
      <c r="AZ156" s="7">
        <f t="shared" si="198"/>
        <v>1</v>
      </c>
      <c r="BA156" s="7">
        <f t="shared" si="198"/>
        <v>1</v>
      </c>
      <c r="BB156" s="7">
        <f t="shared" si="198"/>
        <v>1</v>
      </c>
      <c r="BC156" s="7">
        <f t="shared" si="198"/>
        <v>1</v>
      </c>
      <c r="BD156" s="7">
        <f t="shared" si="198"/>
        <v>1</v>
      </c>
      <c r="BE156" s="7">
        <f t="shared" si="198"/>
        <v>1</v>
      </c>
      <c r="BF156" s="7">
        <f t="shared" si="198"/>
        <v>1</v>
      </c>
      <c r="BG156" s="7">
        <f t="shared" si="198"/>
        <v>0</v>
      </c>
      <c r="BH156" s="7">
        <f t="shared" si="198"/>
        <v>0</v>
      </c>
      <c r="BI156" s="7">
        <f t="shared" si="198"/>
        <v>0</v>
      </c>
      <c r="BJ156" s="7">
        <f t="shared" si="198"/>
        <v>0</v>
      </c>
      <c r="BK156" s="7">
        <f t="shared" si="198"/>
        <v>1</v>
      </c>
      <c r="BL156" s="7">
        <f t="shared" ref="BL156:CM156" si="199">BL129+BL103</f>
        <v>1</v>
      </c>
      <c r="BM156" s="7">
        <f t="shared" si="199"/>
        <v>1</v>
      </c>
      <c r="BN156" s="7">
        <f t="shared" si="199"/>
        <v>1</v>
      </c>
      <c r="BO156" s="7">
        <f t="shared" si="199"/>
        <v>1</v>
      </c>
      <c r="BP156" s="7">
        <f t="shared" si="199"/>
        <v>1</v>
      </c>
      <c r="BQ156" s="7">
        <f t="shared" si="199"/>
        <v>1</v>
      </c>
      <c r="BR156" s="7">
        <f t="shared" si="199"/>
        <v>1</v>
      </c>
      <c r="BS156" s="7">
        <f t="shared" si="199"/>
        <v>0</v>
      </c>
      <c r="BT156" s="7">
        <f t="shared" si="199"/>
        <v>0</v>
      </c>
      <c r="BU156" s="7">
        <f t="shared" si="199"/>
        <v>0</v>
      </c>
      <c r="BV156" s="7">
        <f t="shared" si="199"/>
        <v>0</v>
      </c>
      <c r="BW156" s="7">
        <f t="shared" si="199"/>
        <v>1</v>
      </c>
      <c r="BX156" s="7">
        <f t="shared" si="199"/>
        <v>1</v>
      </c>
      <c r="BY156" s="7">
        <f t="shared" si="199"/>
        <v>1</v>
      </c>
      <c r="BZ156" s="7">
        <f t="shared" si="199"/>
        <v>1</v>
      </c>
      <c r="CA156" s="7">
        <f t="shared" si="199"/>
        <v>1</v>
      </c>
      <c r="CB156" s="7">
        <f t="shared" si="199"/>
        <v>1</v>
      </c>
      <c r="CC156" s="7">
        <f t="shared" si="199"/>
        <v>1</v>
      </c>
      <c r="CD156" s="7">
        <f t="shared" si="199"/>
        <v>1</v>
      </c>
      <c r="CE156" s="7">
        <f t="shared" si="199"/>
        <v>0</v>
      </c>
      <c r="CF156" s="7">
        <f t="shared" si="199"/>
        <v>0</v>
      </c>
      <c r="CG156" s="7">
        <f t="shared" si="199"/>
        <v>0</v>
      </c>
      <c r="CH156" s="7">
        <f t="shared" si="199"/>
        <v>0</v>
      </c>
      <c r="CI156" s="7">
        <f t="shared" si="199"/>
        <v>1</v>
      </c>
      <c r="CJ156" s="7">
        <f t="shared" si="199"/>
        <v>1</v>
      </c>
      <c r="CK156" s="7">
        <f t="shared" si="199"/>
        <v>1</v>
      </c>
      <c r="CL156" s="7">
        <f t="shared" si="199"/>
        <v>1</v>
      </c>
      <c r="CM156" s="7">
        <f t="shared" si="199"/>
        <v>1</v>
      </c>
    </row>
    <row r="157" spans="2:91" hidden="1" x14ac:dyDescent="0.2">
      <c r="B157" s="209">
        <f>Inputs!FH15</f>
        <v>0</v>
      </c>
      <c r="AF157" s="7">
        <f t="shared" ref="AF157:BK157" si="200">AF130+AF104</f>
        <v>1</v>
      </c>
      <c r="AG157" s="7">
        <f t="shared" si="200"/>
        <v>1</v>
      </c>
      <c r="AH157" s="7">
        <f t="shared" si="200"/>
        <v>1</v>
      </c>
      <c r="AI157" s="7">
        <f t="shared" si="200"/>
        <v>0</v>
      </c>
      <c r="AJ157" s="7">
        <f t="shared" si="200"/>
        <v>0</v>
      </c>
      <c r="AK157" s="7">
        <f t="shared" si="200"/>
        <v>0</v>
      </c>
      <c r="AL157" s="7">
        <f t="shared" si="200"/>
        <v>0</v>
      </c>
      <c r="AM157" s="7">
        <f t="shared" si="200"/>
        <v>1</v>
      </c>
      <c r="AN157" s="7">
        <f t="shared" si="200"/>
        <v>1</v>
      </c>
      <c r="AO157" s="7">
        <f t="shared" si="200"/>
        <v>1</v>
      </c>
      <c r="AP157" s="7">
        <f t="shared" si="200"/>
        <v>1</v>
      </c>
      <c r="AQ157" s="7">
        <f t="shared" si="200"/>
        <v>1</v>
      </c>
      <c r="AR157" s="7">
        <f t="shared" si="200"/>
        <v>1</v>
      </c>
      <c r="AS157" s="7">
        <f t="shared" si="200"/>
        <v>1</v>
      </c>
      <c r="AT157" s="7">
        <f t="shared" si="200"/>
        <v>1</v>
      </c>
      <c r="AU157" s="7">
        <f t="shared" si="200"/>
        <v>0</v>
      </c>
      <c r="AV157" s="7">
        <f t="shared" si="200"/>
        <v>0</v>
      </c>
      <c r="AW157" s="7">
        <f t="shared" si="200"/>
        <v>0</v>
      </c>
      <c r="AX157" s="7">
        <f t="shared" si="200"/>
        <v>0</v>
      </c>
      <c r="AY157" s="7">
        <f t="shared" si="200"/>
        <v>1</v>
      </c>
      <c r="AZ157" s="7">
        <f t="shared" si="200"/>
        <v>1</v>
      </c>
      <c r="BA157" s="7">
        <f t="shared" si="200"/>
        <v>1</v>
      </c>
      <c r="BB157" s="7">
        <f t="shared" si="200"/>
        <v>1</v>
      </c>
      <c r="BC157" s="7">
        <f t="shared" si="200"/>
        <v>1</v>
      </c>
      <c r="BD157" s="7">
        <f t="shared" si="200"/>
        <v>1</v>
      </c>
      <c r="BE157" s="7">
        <f t="shared" si="200"/>
        <v>1</v>
      </c>
      <c r="BF157" s="7">
        <f t="shared" si="200"/>
        <v>1</v>
      </c>
      <c r="BG157" s="7">
        <f t="shared" si="200"/>
        <v>0</v>
      </c>
      <c r="BH157" s="7">
        <f t="shared" si="200"/>
        <v>0</v>
      </c>
      <c r="BI157" s="7">
        <f t="shared" si="200"/>
        <v>0</v>
      </c>
      <c r="BJ157" s="7">
        <f t="shared" si="200"/>
        <v>0</v>
      </c>
      <c r="BK157" s="7">
        <f t="shared" si="200"/>
        <v>1</v>
      </c>
      <c r="BL157" s="7">
        <f t="shared" ref="BL157:CM157" si="201">BL130+BL104</f>
        <v>1</v>
      </c>
      <c r="BM157" s="7">
        <f t="shared" si="201"/>
        <v>1</v>
      </c>
      <c r="BN157" s="7">
        <f t="shared" si="201"/>
        <v>1</v>
      </c>
      <c r="BO157" s="7">
        <f t="shared" si="201"/>
        <v>1</v>
      </c>
      <c r="BP157" s="7">
        <f t="shared" si="201"/>
        <v>1</v>
      </c>
      <c r="BQ157" s="7">
        <f t="shared" si="201"/>
        <v>1</v>
      </c>
      <c r="BR157" s="7">
        <f t="shared" si="201"/>
        <v>1</v>
      </c>
      <c r="BS157" s="7">
        <f t="shared" si="201"/>
        <v>0</v>
      </c>
      <c r="BT157" s="7">
        <f t="shared" si="201"/>
        <v>0</v>
      </c>
      <c r="BU157" s="7">
        <f t="shared" si="201"/>
        <v>0</v>
      </c>
      <c r="BV157" s="7">
        <f t="shared" si="201"/>
        <v>0</v>
      </c>
      <c r="BW157" s="7">
        <f t="shared" si="201"/>
        <v>1</v>
      </c>
      <c r="BX157" s="7">
        <f t="shared" si="201"/>
        <v>1</v>
      </c>
      <c r="BY157" s="7">
        <f t="shared" si="201"/>
        <v>1</v>
      </c>
      <c r="BZ157" s="7">
        <f t="shared" si="201"/>
        <v>1</v>
      </c>
      <c r="CA157" s="7">
        <f t="shared" si="201"/>
        <v>1</v>
      </c>
      <c r="CB157" s="7">
        <f t="shared" si="201"/>
        <v>1</v>
      </c>
      <c r="CC157" s="7">
        <f t="shared" si="201"/>
        <v>1</v>
      </c>
      <c r="CD157" s="7">
        <f t="shared" si="201"/>
        <v>1</v>
      </c>
      <c r="CE157" s="7">
        <f t="shared" si="201"/>
        <v>0</v>
      </c>
      <c r="CF157" s="7">
        <f t="shared" si="201"/>
        <v>0</v>
      </c>
      <c r="CG157" s="7">
        <f t="shared" si="201"/>
        <v>0</v>
      </c>
      <c r="CH157" s="7">
        <f t="shared" si="201"/>
        <v>0</v>
      </c>
      <c r="CI157" s="7">
        <f t="shared" si="201"/>
        <v>1</v>
      </c>
      <c r="CJ157" s="7">
        <f t="shared" si="201"/>
        <v>1</v>
      </c>
      <c r="CK157" s="7">
        <f t="shared" si="201"/>
        <v>1</v>
      </c>
      <c r="CL157" s="7">
        <f t="shared" si="201"/>
        <v>1</v>
      </c>
      <c r="CM157" s="7">
        <f t="shared" si="201"/>
        <v>1</v>
      </c>
    </row>
    <row r="158" spans="2:91" hidden="1" x14ac:dyDescent="0.2">
      <c r="B158" s="209">
        <f>Inputs!FH16</f>
        <v>0</v>
      </c>
      <c r="AF158" s="7">
        <f t="shared" ref="AF158:BK158" si="202">AF131+AF105</f>
        <v>1</v>
      </c>
      <c r="AG158" s="7">
        <f t="shared" si="202"/>
        <v>1</v>
      </c>
      <c r="AH158" s="7">
        <f t="shared" si="202"/>
        <v>1</v>
      </c>
      <c r="AI158" s="7">
        <f t="shared" si="202"/>
        <v>0</v>
      </c>
      <c r="AJ158" s="7">
        <f t="shared" si="202"/>
        <v>0</v>
      </c>
      <c r="AK158" s="7">
        <f t="shared" si="202"/>
        <v>0</v>
      </c>
      <c r="AL158" s="7">
        <f t="shared" si="202"/>
        <v>0</v>
      </c>
      <c r="AM158" s="7">
        <f t="shared" si="202"/>
        <v>1</v>
      </c>
      <c r="AN158" s="7">
        <f t="shared" si="202"/>
        <v>1</v>
      </c>
      <c r="AO158" s="7">
        <f t="shared" si="202"/>
        <v>1</v>
      </c>
      <c r="AP158" s="7">
        <f t="shared" si="202"/>
        <v>1</v>
      </c>
      <c r="AQ158" s="7">
        <f t="shared" si="202"/>
        <v>1</v>
      </c>
      <c r="AR158" s="7">
        <f t="shared" si="202"/>
        <v>1</v>
      </c>
      <c r="AS158" s="7">
        <f t="shared" si="202"/>
        <v>1</v>
      </c>
      <c r="AT158" s="7">
        <f t="shared" si="202"/>
        <v>1</v>
      </c>
      <c r="AU158" s="7">
        <f t="shared" si="202"/>
        <v>0</v>
      </c>
      <c r="AV158" s="7">
        <f t="shared" si="202"/>
        <v>0</v>
      </c>
      <c r="AW158" s="7">
        <f t="shared" si="202"/>
        <v>0</v>
      </c>
      <c r="AX158" s="7">
        <f t="shared" si="202"/>
        <v>0</v>
      </c>
      <c r="AY158" s="7">
        <f t="shared" si="202"/>
        <v>1</v>
      </c>
      <c r="AZ158" s="7">
        <f t="shared" si="202"/>
        <v>1</v>
      </c>
      <c r="BA158" s="7">
        <f t="shared" si="202"/>
        <v>1</v>
      </c>
      <c r="BB158" s="7">
        <f t="shared" si="202"/>
        <v>1</v>
      </c>
      <c r="BC158" s="7">
        <f t="shared" si="202"/>
        <v>1</v>
      </c>
      <c r="BD158" s="7">
        <f t="shared" si="202"/>
        <v>1</v>
      </c>
      <c r="BE158" s="7">
        <f t="shared" si="202"/>
        <v>1</v>
      </c>
      <c r="BF158" s="7">
        <f t="shared" si="202"/>
        <v>1</v>
      </c>
      <c r="BG158" s="7">
        <f t="shared" si="202"/>
        <v>0</v>
      </c>
      <c r="BH158" s="7">
        <f t="shared" si="202"/>
        <v>0</v>
      </c>
      <c r="BI158" s="7">
        <f t="shared" si="202"/>
        <v>0</v>
      </c>
      <c r="BJ158" s="7">
        <f t="shared" si="202"/>
        <v>0</v>
      </c>
      <c r="BK158" s="7">
        <f t="shared" si="202"/>
        <v>1</v>
      </c>
      <c r="BL158" s="7">
        <f t="shared" ref="BL158:CM158" si="203">BL131+BL105</f>
        <v>1</v>
      </c>
      <c r="BM158" s="7">
        <f t="shared" si="203"/>
        <v>1</v>
      </c>
      <c r="BN158" s="7">
        <f t="shared" si="203"/>
        <v>1</v>
      </c>
      <c r="BO158" s="7">
        <f t="shared" si="203"/>
        <v>1</v>
      </c>
      <c r="BP158" s="7">
        <f t="shared" si="203"/>
        <v>1</v>
      </c>
      <c r="BQ158" s="7">
        <f t="shared" si="203"/>
        <v>1</v>
      </c>
      <c r="BR158" s="7">
        <f t="shared" si="203"/>
        <v>1</v>
      </c>
      <c r="BS158" s="7">
        <f t="shared" si="203"/>
        <v>0</v>
      </c>
      <c r="BT158" s="7">
        <f t="shared" si="203"/>
        <v>0</v>
      </c>
      <c r="BU158" s="7">
        <f t="shared" si="203"/>
        <v>0</v>
      </c>
      <c r="BV158" s="7">
        <f t="shared" si="203"/>
        <v>0</v>
      </c>
      <c r="BW158" s="7">
        <f t="shared" si="203"/>
        <v>1</v>
      </c>
      <c r="BX158" s="7">
        <f t="shared" si="203"/>
        <v>1</v>
      </c>
      <c r="BY158" s="7">
        <f t="shared" si="203"/>
        <v>1</v>
      </c>
      <c r="BZ158" s="7">
        <f t="shared" si="203"/>
        <v>1</v>
      </c>
      <c r="CA158" s="7">
        <f t="shared" si="203"/>
        <v>1</v>
      </c>
      <c r="CB158" s="7">
        <f t="shared" si="203"/>
        <v>1</v>
      </c>
      <c r="CC158" s="7">
        <f t="shared" si="203"/>
        <v>1</v>
      </c>
      <c r="CD158" s="7">
        <f t="shared" si="203"/>
        <v>1</v>
      </c>
      <c r="CE158" s="7">
        <f t="shared" si="203"/>
        <v>0</v>
      </c>
      <c r="CF158" s="7">
        <f t="shared" si="203"/>
        <v>0</v>
      </c>
      <c r="CG158" s="7">
        <f t="shared" si="203"/>
        <v>0</v>
      </c>
      <c r="CH158" s="7">
        <f t="shared" si="203"/>
        <v>0</v>
      </c>
      <c r="CI158" s="7">
        <f t="shared" si="203"/>
        <v>1</v>
      </c>
      <c r="CJ158" s="7">
        <f t="shared" si="203"/>
        <v>1</v>
      </c>
      <c r="CK158" s="7">
        <f t="shared" si="203"/>
        <v>1</v>
      </c>
      <c r="CL158" s="7">
        <f t="shared" si="203"/>
        <v>1</v>
      </c>
      <c r="CM158" s="7">
        <f t="shared" si="203"/>
        <v>1</v>
      </c>
    </row>
    <row r="159" spans="2:91" hidden="1" x14ac:dyDescent="0.2">
      <c r="B159" s="209">
        <f>Inputs!FH17</f>
        <v>0</v>
      </c>
      <c r="AF159" s="7">
        <f t="shared" ref="AF159:BK159" si="204">AF132+AF106</f>
        <v>1</v>
      </c>
      <c r="AG159" s="7">
        <f t="shared" si="204"/>
        <v>1</v>
      </c>
      <c r="AH159" s="7">
        <f t="shared" si="204"/>
        <v>1</v>
      </c>
      <c r="AI159" s="7">
        <f t="shared" si="204"/>
        <v>0</v>
      </c>
      <c r="AJ159" s="7">
        <f t="shared" si="204"/>
        <v>0</v>
      </c>
      <c r="AK159" s="7">
        <f t="shared" si="204"/>
        <v>0</v>
      </c>
      <c r="AL159" s="7">
        <f t="shared" si="204"/>
        <v>0</v>
      </c>
      <c r="AM159" s="7">
        <f t="shared" si="204"/>
        <v>1</v>
      </c>
      <c r="AN159" s="7">
        <f t="shared" si="204"/>
        <v>1</v>
      </c>
      <c r="AO159" s="7">
        <f t="shared" si="204"/>
        <v>1</v>
      </c>
      <c r="AP159" s="7">
        <f t="shared" si="204"/>
        <v>1</v>
      </c>
      <c r="AQ159" s="7">
        <f t="shared" si="204"/>
        <v>1</v>
      </c>
      <c r="AR159" s="7">
        <f t="shared" si="204"/>
        <v>1</v>
      </c>
      <c r="AS159" s="7">
        <f t="shared" si="204"/>
        <v>1</v>
      </c>
      <c r="AT159" s="7">
        <f t="shared" si="204"/>
        <v>1</v>
      </c>
      <c r="AU159" s="7">
        <f t="shared" si="204"/>
        <v>0</v>
      </c>
      <c r="AV159" s="7">
        <f t="shared" si="204"/>
        <v>0</v>
      </c>
      <c r="AW159" s="7">
        <f t="shared" si="204"/>
        <v>0</v>
      </c>
      <c r="AX159" s="7">
        <f t="shared" si="204"/>
        <v>0</v>
      </c>
      <c r="AY159" s="7">
        <f t="shared" si="204"/>
        <v>1</v>
      </c>
      <c r="AZ159" s="7">
        <f t="shared" si="204"/>
        <v>1</v>
      </c>
      <c r="BA159" s="7">
        <f t="shared" si="204"/>
        <v>1</v>
      </c>
      <c r="BB159" s="7">
        <f t="shared" si="204"/>
        <v>1</v>
      </c>
      <c r="BC159" s="7">
        <f t="shared" si="204"/>
        <v>1</v>
      </c>
      <c r="BD159" s="7">
        <f t="shared" si="204"/>
        <v>1</v>
      </c>
      <c r="BE159" s="7">
        <f t="shared" si="204"/>
        <v>1</v>
      </c>
      <c r="BF159" s="7">
        <f t="shared" si="204"/>
        <v>1</v>
      </c>
      <c r="BG159" s="7">
        <f t="shared" si="204"/>
        <v>0</v>
      </c>
      <c r="BH159" s="7">
        <f t="shared" si="204"/>
        <v>0</v>
      </c>
      <c r="BI159" s="7">
        <f t="shared" si="204"/>
        <v>0</v>
      </c>
      <c r="BJ159" s="7">
        <f t="shared" si="204"/>
        <v>0</v>
      </c>
      <c r="BK159" s="7">
        <f t="shared" si="204"/>
        <v>1</v>
      </c>
      <c r="BL159" s="7">
        <f t="shared" ref="BL159:CM159" si="205">BL132+BL106</f>
        <v>1</v>
      </c>
      <c r="BM159" s="7">
        <f t="shared" si="205"/>
        <v>1</v>
      </c>
      <c r="BN159" s="7">
        <f t="shared" si="205"/>
        <v>1</v>
      </c>
      <c r="BO159" s="7">
        <f t="shared" si="205"/>
        <v>1</v>
      </c>
      <c r="BP159" s="7">
        <f t="shared" si="205"/>
        <v>1</v>
      </c>
      <c r="BQ159" s="7">
        <f t="shared" si="205"/>
        <v>1</v>
      </c>
      <c r="BR159" s="7">
        <f t="shared" si="205"/>
        <v>1</v>
      </c>
      <c r="BS159" s="7">
        <f t="shared" si="205"/>
        <v>0</v>
      </c>
      <c r="BT159" s="7">
        <f t="shared" si="205"/>
        <v>0</v>
      </c>
      <c r="BU159" s="7">
        <f t="shared" si="205"/>
        <v>0</v>
      </c>
      <c r="BV159" s="7">
        <f t="shared" si="205"/>
        <v>0</v>
      </c>
      <c r="BW159" s="7">
        <f t="shared" si="205"/>
        <v>1</v>
      </c>
      <c r="BX159" s="7">
        <f t="shared" si="205"/>
        <v>1</v>
      </c>
      <c r="BY159" s="7">
        <f t="shared" si="205"/>
        <v>1</v>
      </c>
      <c r="BZ159" s="7">
        <f t="shared" si="205"/>
        <v>1</v>
      </c>
      <c r="CA159" s="7">
        <f t="shared" si="205"/>
        <v>1</v>
      </c>
      <c r="CB159" s="7">
        <f t="shared" si="205"/>
        <v>1</v>
      </c>
      <c r="CC159" s="7">
        <f t="shared" si="205"/>
        <v>1</v>
      </c>
      <c r="CD159" s="7">
        <f t="shared" si="205"/>
        <v>1</v>
      </c>
      <c r="CE159" s="7">
        <f t="shared" si="205"/>
        <v>0</v>
      </c>
      <c r="CF159" s="7">
        <f t="shared" si="205"/>
        <v>0</v>
      </c>
      <c r="CG159" s="7">
        <f t="shared" si="205"/>
        <v>0</v>
      </c>
      <c r="CH159" s="7">
        <f t="shared" si="205"/>
        <v>0</v>
      </c>
      <c r="CI159" s="7">
        <f t="shared" si="205"/>
        <v>1</v>
      </c>
      <c r="CJ159" s="7">
        <f t="shared" si="205"/>
        <v>1</v>
      </c>
      <c r="CK159" s="7">
        <f t="shared" si="205"/>
        <v>1</v>
      </c>
      <c r="CL159" s="7">
        <f t="shared" si="205"/>
        <v>1</v>
      </c>
      <c r="CM159" s="7">
        <f t="shared" si="205"/>
        <v>1</v>
      </c>
    </row>
    <row r="160" spans="2:91" hidden="1" x14ac:dyDescent="0.2">
      <c r="B160" s="209">
        <f>Inputs!FH18</f>
        <v>0</v>
      </c>
      <c r="AF160" s="7">
        <f t="shared" ref="AF160:BK160" si="206">AF133+AF107</f>
        <v>1</v>
      </c>
      <c r="AG160" s="7">
        <f t="shared" si="206"/>
        <v>1</v>
      </c>
      <c r="AH160" s="7">
        <f t="shared" si="206"/>
        <v>1</v>
      </c>
      <c r="AI160" s="7">
        <f t="shared" si="206"/>
        <v>0</v>
      </c>
      <c r="AJ160" s="7">
        <f t="shared" si="206"/>
        <v>0</v>
      </c>
      <c r="AK160" s="7">
        <f t="shared" si="206"/>
        <v>0</v>
      </c>
      <c r="AL160" s="7">
        <f t="shared" si="206"/>
        <v>0</v>
      </c>
      <c r="AM160" s="7">
        <f t="shared" si="206"/>
        <v>1</v>
      </c>
      <c r="AN160" s="7">
        <f t="shared" si="206"/>
        <v>1</v>
      </c>
      <c r="AO160" s="7">
        <f t="shared" si="206"/>
        <v>1</v>
      </c>
      <c r="AP160" s="7">
        <f t="shared" si="206"/>
        <v>1</v>
      </c>
      <c r="AQ160" s="7">
        <f t="shared" si="206"/>
        <v>1</v>
      </c>
      <c r="AR160" s="7">
        <f t="shared" si="206"/>
        <v>1</v>
      </c>
      <c r="AS160" s="7">
        <f t="shared" si="206"/>
        <v>1</v>
      </c>
      <c r="AT160" s="7">
        <f t="shared" si="206"/>
        <v>1</v>
      </c>
      <c r="AU160" s="7">
        <f t="shared" si="206"/>
        <v>0</v>
      </c>
      <c r="AV160" s="7">
        <f t="shared" si="206"/>
        <v>0</v>
      </c>
      <c r="AW160" s="7">
        <f t="shared" si="206"/>
        <v>0</v>
      </c>
      <c r="AX160" s="7">
        <f t="shared" si="206"/>
        <v>0</v>
      </c>
      <c r="AY160" s="7">
        <f t="shared" si="206"/>
        <v>1</v>
      </c>
      <c r="AZ160" s="7">
        <f t="shared" si="206"/>
        <v>1</v>
      </c>
      <c r="BA160" s="7">
        <f t="shared" si="206"/>
        <v>1</v>
      </c>
      <c r="BB160" s="7">
        <f t="shared" si="206"/>
        <v>1</v>
      </c>
      <c r="BC160" s="7">
        <f t="shared" si="206"/>
        <v>1</v>
      </c>
      <c r="BD160" s="7">
        <f t="shared" si="206"/>
        <v>1</v>
      </c>
      <c r="BE160" s="7">
        <f t="shared" si="206"/>
        <v>1</v>
      </c>
      <c r="BF160" s="7">
        <f t="shared" si="206"/>
        <v>1</v>
      </c>
      <c r="BG160" s="7">
        <f t="shared" si="206"/>
        <v>0</v>
      </c>
      <c r="BH160" s="7">
        <f t="shared" si="206"/>
        <v>0</v>
      </c>
      <c r="BI160" s="7">
        <f t="shared" si="206"/>
        <v>0</v>
      </c>
      <c r="BJ160" s="7">
        <f t="shared" si="206"/>
        <v>0</v>
      </c>
      <c r="BK160" s="7">
        <f t="shared" si="206"/>
        <v>1</v>
      </c>
      <c r="BL160" s="7">
        <f t="shared" ref="BL160:CM160" si="207">BL133+BL107</f>
        <v>1</v>
      </c>
      <c r="BM160" s="7">
        <f t="shared" si="207"/>
        <v>1</v>
      </c>
      <c r="BN160" s="7">
        <f t="shared" si="207"/>
        <v>1</v>
      </c>
      <c r="BO160" s="7">
        <f t="shared" si="207"/>
        <v>1</v>
      </c>
      <c r="BP160" s="7">
        <f t="shared" si="207"/>
        <v>1</v>
      </c>
      <c r="BQ160" s="7">
        <f t="shared" si="207"/>
        <v>1</v>
      </c>
      <c r="BR160" s="7">
        <f t="shared" si="207"/>
        <v>1</v>
      </c>
      <c r="BS160" s="7">
        <f t="shared" si="207"/>
        <v>0</v>
      </c>
      <c r="BT160" s="7">
        <f t="shared" si="207"/>
        <v>0</v>
      </c>
      <c r="BU160" s="7">
        <f t="shared" si="207"/>
        <v>0</v>
      </c>
      <c r="BV160" s="7">
        <f t="shared" si="207"/>
        <v>0</v>
      </c>
      <c r="BW160" s="7">
        <f t="shared" si="207"/>
        <v>1</v>
      </c>
      <c r="BX160" s="7">
        <f t="shared" si="207"/>
        <v>1</v>
      </c>
      <c r="BY160" s="7">
        <f t="shared" si="207"/>
        <v>1</v>
      </c>
      <c r="BZ160" s="7">
        <f t="shared" si="207"/>
        <v>1</v>
      </c>
      <c r="CA160" s="7">
        <f t="shared" si="207"/>
        <v>1</v>
      </c>
      <c r="CB160" s="7">
        <f t="shared" si="207"/>
        <v>1</v>
      </c>
      <c r="CC160" s="7">
        <f t="shared" si="207"/>
        <v>1</v>
      </c>
      <c r="CD160" s="7">
        <f t="shared" si="207"/>
        <v>1</v>
      </c>
      <c r="CE160" s="7">
        <f t="shared" si="207"/>
        <v>0</v>
      </c>
      <c r="CF160" s="7">
        <f t="shared" si="207"/>
        <v>0</v>
      </c>
      <c r="CG160" s="7">
        <f t="shared" si="207"/>
        <v>0</v>
      </c>
      <c r="CH160" s="7">
        <f t="shared" si="207"/>
        <v>0</v>
      </c>
      <c r="CI160" s="7">
        <f t="shared" si="207"/>
        <v>1</v>
      </c>
      <c r="CJ160" s="7">
        <f t="shared" si="207"/>
        <v>1</v>
      </c>
      <c r="CK160" s="7">
        <f t="shared" si="207"/>
        <v>1</v>
      </c>
      <c r="CL160" s="7">
        <f t="shared" si="207"/>
        <v>1</v>
      </c>
      <c r="CM160" s="7">
        <f t="shared" si="207"/>
        <v>1</v>
      </c>
    </row>
    <row r="161" spans="2:91" hidden="1" x14ac:dyDescent="0.2">
      <c r="B161" s="209">
        <f>Inputs!FH19</f>
        <v>0</v>
      </c>
      <c r="AF161" s="7">
        <f t="shared" ref="AF161:BK161" si="208">AF134+AF108</f>
        <v>1</v>
      </c>
      <c r="AG161" s="7">
        <f t="shared" si="208"/>
        <v>1</v>
      </c>
      <c r="AH161" s="7">
        <f t="shared" si="208"/>
        <v>1</v>
      </c>
      <c r="AI161" s="7">
        <f t="shared" si="208"/>
        <v>0</v>
      </c>
      <c r="AJ161" s="7">
        <f t="shared" si="208"/>
        <v>0</v>
      </c>
      <c r="AK161" s="7">
        <f t="shared" si="208"/>
        <v>0</v>
      </c>
      <c r="AL161" s="7">
        <f t="shared" si="208"/>
        <v>0</v>
      </c>
      <c r="AM161" s="7">
        <f t="shared" si="208"/>
        <v>1</v>
      </c>
      <c r="AN161" s="7">
        <f t="shared" si="208"/>
        <v>1</v>
      </c>
      <c r="AO161" s="7">
        <f t="shared" si="208"/>
        <v>1</v>
      </c>
      <c r="AP161" s="7">
        <f t="shared" si="208"/>
        <v>1</v>
      </c>
      <c r="AQ161" s="7">
        <f t="shared" si="208"/>
        <v>1</v>
      </c>
      <c r="AR161" s="7">
        <f t="shared" si="208"/>
        <v>1</v>
      </c>
      <c r="AS161" s="7">
        <f t="shared" si="208"/>
        <v>1</v>
      </c>
      <c r="AT161" s="7">
        <f t="shared" si="208"/>
        <v>1</v>
      </c>
      <c r="AU161" s="7">
        <f t="shared" si="208"/>
        <v>0</v>
      </c>
      <c r="AV161" s="7">
        <f t="shared" si="208"/>
        <v>0</v>
      </c>
      <c r="AW161" s="7">
        <f t="shared" si="208"/>
        <v>0</v>
      </c>
      <c r="AX161" s="7">
        <f t="shared" si="208"/>
        <v>0</v>
      </c>
      <c r="AY161" s="7">
        <f t="shared" si="208"/>
        <v>1</v>
      </c>
      <c r="AZ161" s="7">
        <f t="shared" si="208"/>
        <v>1</v>
      </c>
      <c r="BA161" s="7">
        <f t="shared" si="208"/>
        <v>1</v>
      </c>
      <c r="BB161" s="7">
        <f t="shared" si="208"/>
        <v>1</v>
      </c>
      <c r="BC161" s="7">
        <f t="shared" si="208"/>
        <v>1</v>
      </c>
      <c r="BD161" s="7">
        <f t="shared" si="208"/>
        <v>1</v>
      </c>
      <c r="BE161" s="7">
        <f t="shared" si="208"/>
        <v>1</v>
      </c>
      <c r="BF161" s="7">
        <f t="shared" si="208"/>
        <v>1</v>
      </c>
      <c r="BG161" s="7">
        <f t="shared" si="208"/>
        <v>0</v>
      </c>
      <c r="BH161" s="7">
        <f t="shared" si="208"/>
        <v>0</v>
      </c>
      <c r="BI161" s="7">
        <f t="shared" si="208"/>
        <v>0</v>
      </c>
      <c r="BJ161" s="7">
        <f t="shared" si="208"/>
        <v>0</v>
      </c>
      <c r="BK161" s="7">
        <f t="shared" si="208"/>
        <v>1</v>
      </c>
      <c r="BL161" s="7">
        <f t="shared" ref="BL161:CM161" si="209">BL134+BL108</f>
        <v>1</v>
      </c>
      <c r="BM161" s="7">
        <f t="shared" si="209"/>
        <v>1</v>
      </c>
      <c r="BN161" s="7">
        <f t="shared" si="209"/>
        <v>1</v>
      </c>
      <c r="BO161" s="7">
        <f t="shared" si="209"/>
        <v>1</v>
      </c>
      <c r="BP161" s="7">
        <f t="shared" si="209"/>
        <v>1</v>
      </c>
      <c r="BQ161" s="7">
        <f t="shared" si="209"/>
        <v>1</v>
      </c>
      <c r="BR161" s="7">
        <f t="shared" si="209"/>
        <v>1</v>
      </c>
      <c r="BS161" s="7">
        <f t="shared" si="209"/>
        <v>0</v>
      </c>
      <c r="BT161" s="7">
        <f t="shared" si="209"/>
        <v>0</v>
      </c>
      <c r="BU161" s="7">
        <f t="shared" si="209"/>
        <v>0</v>
      </c>
      <c r="BV161" s="7">
        <f t="shared" si="209"/>
        <v>0</v>
      </c>
      <c r="BW161" s="7">
        <f t="shared" si="209"/>
        <v>1</v>
      </c>
      <c r="BX161" s="7">
        <f t="shared" si="209"/>
        <v>1</v>
      </c>
      <c r="BY161" s="7">
        <f t="shared" si="209"/>
        <v>1</v>
      </c>
      <c r="BZ161" s="7">
        <f t="shared" si="209"/>
        <v>1</v>
      </c>
      <c r="CA161" s="7">
        <f t="shared" si="209"/>
        <v>1</v>
      </c>
      <c r="CB161" s="7">
        <f t="shared" si="209"/>
        <v>1</v>
      </c>
      <c r="CC161" s="7">
        <f t="shared" si="209"/>
        <v>1</v>
      </c>
      <c r="CD161" s="7">
        <f t="shared" si="209"/>
        <v>1</v>
      </c>
      <c r="CE161" s="7">
        <f t="shared" si="209"/>
        <v>0</v>
      </c>
      <c r="CF161" s="7">
        <f t="shared" si="209"/>
        <v>0</v>
      </c>
      <c r="CG161" s="7">
        <f t="shared" si="209"/>
        <v>0</v>
      </c>
      <c r="CH161" s="7">
        <f t="shared" si="209"/>
        <v>0</v>
      </c>
      <c r="CI161" s="7">
        <f t="shared" si="209"/>
        <v>1</v>
      </c>
      <c r="CJ161" s="7">
        <f t="shared" si="209"/>
        <v>1</v>
      </c>
      <c r="CK161" s="7">
        <f t="shared" si="209"/>
        <v>1</v>
      </c>
      <c r="CL161" s="7">
        <f t="shared" si="209"/>
        <v>1</v>
      </c>
      <c r="CM161" s="7">
        <f t="shared" si="209"/>
        <v>1</v>
      </c>
    </row>
    <row r="162" spans="2:91" hidden="1" x14ac:dyDescent="0.2">
      <c r="B162" s="209">
        <f>Inputs!FH20</f>
        <v>0</v>
      </c>
      <c r="AF162" s="7">
        <f t="shared" ref="AF162:BK162" si="210">AF135+AF109</f>
        <v>1</v>
      </c>
      <c r="AG162" s="7">
        <f t="shared" si="210"/>
        <v>1</v>
      </c>
      <c r="AH162" s="7">
        <f t="shared" si="210"/>
        <v>1</v>
      </c>
      <c r="AI162" s="7">
        <f t="shared" si="210"/>
        <v>0</v>
      </c>
      <c r="AJ162" s="7">
        <f t="shared" si="210"/>
        <v>0</v>
      </c>
      <c r="AK162" s="7">
        <f t="shared" si="210"/>
        <v>0</v>
      </c>
      <c r="AL162" s="7">
        <f t="shared" si="210"/>
        <v>0</v>
      </c>
      <c r="AM162" s="7">
        <f t="shared" si="210"/>
        <v>1</v>
      </c>
      <c r="AN162" s="7">
        <f t="shared" si="210"/>
        <v>1</v>
      </c>
      <c r="AO162" s="7">
        <f t="shared" si="210"/>
        <v>1</v>
      </c>
      <c r="AP162" s="7">
        <f t="shared" si="210"/>
        <v>1</v>
      </c>
      <c r="AQ162" s="7">
        <f t="shared" si="210"/>
        <v>1</v>
      </c>
      <c r="AR162" s="7">
        <f t="shared" si="210"/>
        <v>1</v>
      </c>
      <c r="AS162" s="7">
        <f t="shared" si="210"/>
        <v>1</v>
      </c>
      <c r="AT162" s="7">
        <f t="shared" si="210"/>
        <v>1</v>
      </c>
      <c r="AU162" s="7">
        <f t="shared" si="210"/>
        <v>0</v>
      </c>
      <c r="AV162" s="7">
        <f t="shared" si="210"/>
        <v>0</v>
      </c>
      <c r="AW162" s="7">
        <f t="shared" si="210"/>
        <v>0</v>
      </c>
      <c r="AX162" s="7">
        <f t="shared" si="210"/>
        <v>0</v>
      </c>
      <c r="AY162" s="7">
        <f t="shared" si="210"/>
        <v>1</v>
      </c>
      <c r="AZ162" s="7">
        <f t="shared" si="210"/>
        <v>1</v>
      </c>
      <c r="BA162" s="7">
        <f t="shared" si="210"/>
        <v>1</v>
      </c>
      <c r="BB162" s="7">
        <f t="shared" si="210"/>
        <v>1</v>
      </c>
      <c r="BC162" s="7">
        <f t="shared" si="210"/>
        <v>1</v>
      </c>
      <c r="BD162" s="7">
        <f t="shared" si="210"/>
        <v>1</v>
      </c>
      <c r="BE162" s="7">
        <f t="shared" si="210"/>
        <v>1</v>
      </c>
      <c r="BF162" s="7">
        <f t="shared" si="210"/>
        <v>1</v>
      </c>
      <c r="BG162" s="7">
        <f t="shared" si="210"/>
        <v>0</v>
      </c>
      <c r="BH162" s="7">
        <f t="shared" si="210"/>
        <v>0</v>
      </c>
      <c r="BI162" s="7">
        <f t="shared" si="210"/>
        <v>0</v>
      </c>
      <c r="BJ162" s="7">
        <f t="shared" si="210"/>
        <v>0</v>
      </c>
      <c r="BK162" s="7">
        <f t="shared" si="210"/>
        <v>1</v>
      </c>
      <c r="BL162" s="7">
        <f t="shared" ref="BL162:CM162" si="211">BL135+BL109</f>
        <v>1</v>
      </c>
      <c r="BM162" s="7">
        <f t="shared" si="211"/>
        <v>1</v>
      </c>
      <c r="BN162" s="7">
        <f t="shared" si="211"/>
        <v>1</v>
      </c>
      <c r="BO162" s="7">
        <f t="shared" si="211"/>
        <v>1</v>
      </c>
      <c r="BP162" s="7">
        <f t="shared" si="211"/>
        <v>1</v>
      </c>
      <c r="BQ162" s="7">
        <f t="shared" si="211"/>
        <v>1</v>
      </c>
      <c r="BR162" s="7">
        <f t="shared" si="211"/>
        <v>1</v>
      </c>
      <c r="BS162" s="7">
        <f t="shared" si="211"/>
        <v>0</v>
      </c>
      <c r="BT162" s="7">
        <f t="shared" si="211"/>
        <v>0</v>
      </c>
      <c r="BU162" s="7">
        <f t="shared" si="211"/>
        <v>0</v>
      </c>
      <c r="BV162" s="7">
        <f t="shared" si="211"/>
        <v>0</v>
      </c>
      <c r="BW162" s="7">
        <f t="shared" si="211"/>
        <v>1</v>
      </c>
      <c r="BX162" s="7">
        <f t="shared" si="211"/>
        <v>1</v>
      </c>
      <c r="BY162" s="7">
        <f t="shared" si="211"/>
        <v>1</v>
      </c>
      <c r="BZ162" s="7">
        <f t="shared" si="211"/>
        <v>1</v>
      </c>
      <c r="CA162" s="7">
        <f t="shared" si="211"/>
        <v>1</v>
      </c>
      <c r="CB162" s="7">
        <f t="shared" si="211"/>
        <v>1</v>
      </c>
      <c r="CC162" s="7">
        <f t="shared" si="211"/>
        <v>1</v>
      </c>
      <c r="CD162" s="7">
        <f t="shared" si="211"/>
        <v>1</v>
      </c>
      <c r="CE162" s="7">
        <f t="shared" si="211"/>
        <v>0</v>
      </c>
      <c r="CF162" s="7">
        <f t="shared" si="211"/>
        <v>0</v>
      </c>
      <c r="CG162" s="7">
        <f t="shared" si="211"/>
        <v>0</v>
      </c>
      <c r="CH162" s="7">
        <f t="shared" si="211"/>
        <v>0</v>
      </c>
      <c r="CI162" s="7">
        <f t="shared" si="211"/>
        <v>1</v>
      </c>
      <c r="CJ162" s="7">
        <f t="shared" si="211"/>
        <v>1</v>
      </c>
      <c r="CK162" s="7">
        <f t="shared" si="211"/>
        <v>1</v>
      </c>
      <c r="CL162" s="7">
        <f t="shared" si="211"/>
        <v>1</v>
      </c>
      <c r="CM162" s="7">
        <f t="shared" si="211"/>
        <v>1</v>
      </c>
    </row>
    <row r="163" spans="2:91" hidden="1" x14ac:dyDescent="0.2">
      <c r="B163" s="209">
        <f>Inputs!FH21</f>
        <v>0</v>
      </c>
      <c r="AF163" s="7">
        <f t="shared" ref="AF163:BK163" si="212">AF136+AF110</f>
        <v>1</v>
      </c>
      <c r="AG163" s="7">
        <f t="shared" si="212"/>
        <v>1</v>
      </c>
      <c r="AH163" s="7">
        <f t="shared" si="212"/>
        <v>1</v>
      </c>
      <c r="AI163" s="7">
        <f t="shared" si="212"/>
        <v>0</v>
      </c>
      <c r="AJ163" s="7">
        <f t="shared" si="212"/>
        <v>0</v>
      </c>
      <c r="AK163" s="7">
        <f t="shared" si="212"/>
        <v>0</v>
      </c>
      <c r="AL163" s="7">
        <f t="shared" si="212"/>
        <v>0</v>
      </c>
      <c r="AM163" s="7">
        <f t="shared" si="212"/>
        <v>1</v>
      </c>
      <c r="AN163" s="7">
        <f t="shared" si="212"/>
        <v>1</v>
      </c>
      <c r="AO163" s="7">
        <f t="shared" si="212"/>
        <v>1</v>
      </c>
      <c r="AP163" s="7">
        <f t="shared" si="212"/>
        <v>1</v>
      </c>
      <c r="AQ163" s="7">
        <f t="shared" si="212"/>
        <v>1</v>
      </c>
      <c r="AR163" s="7">
        <f t="shared" si="212"/>
        <v>1</v>
      </c>
      <c r="AS163" s="7">
        <f t="shared" si="212"/>
        <v>1</v>
      </c>
      <c r="AT163" s="7">
        <f t="shared" si="212"/>
        <v>1</v>
      </c>
      <c r="AU163" s="7">
        <f t="shared" si="212"/>
        <v>0</v>
      </c>
      <c r="AV163" s="7">
        <f t="shared" si="212"/>
        <v>0</v>
      </c>
      <c r="AW163" s="7">
        <f t="shared" si="212"/>
        <v>0</v>
      </c>
      <c r="AX163" s="7">
        <f t="shared" si="212"/>
        <v>0</v>
      </c>
      <c r="AY163" s="7">
        <f t="shared" si="212"/>
        <v>1</v>
      </c>
      <c r="AZ163" s="7">
        <f t="shared" si="212"/>
        <v>1</v>
      </c>
      <c r="BA163" s="7">
        <f t="shared" si="212"/>
        <v>1</v>
      </c>
      <c r="BB163" s="7">
        <f t="shared" si="212"/>
        <v>1</v>
      </c>
      <c r="BC163" s="7">
        <f t="shared" si="212"/>
        <v>1</v>
      </c>
      <c r="BD163" s="7">
        <f t="shared" si="212"/>
        <v>1</v>
      </c>
      <c r="BE163" s="7">
        <f t="shared" si="212"/>
        <v>1</v>
      </c>
      <c r="BF163" s="7">
        <f t="shared" si="212"/>
        <v>1</v>
      </c>
      <c r="BG163" s="7">
        <f t="shared" si="212"/>
        <v>0</v>
      </c>
      <c r="BH163" s="7">
        <f t="shared" si="212"/>
        <v>0</v>
      </c>
      <c r="BI163" s="7">
        <f t="shared" si="212"/>
        <v>0</v>
      </c>
      <c r="BJ163" s="7">
        <f t="shared" si="212"/>
        <v>0</v>
      </c>
      <c r="BK163" s="7">
        <f t="shared" si="212"/>
        <v>1</v>
      </c>
      <c r="BL163" s="7">
        <f t="shared" ref="BL163:CM163" si="213">BL136+BL110</f>
        <v>1</v>
      </c>
      <c r="BM163" s="7">
        <f t="shared" si="213"/>
        <v>1</v>
      </c>
      <c r="BN163" s="7">
        <f t="shared" si="213"/>
        <v>1</v>
      </c>
      <c r="BO163" s="7">
        <f t="shared" si="213"/>
        <v>1</v>
      </c>
      <c r="BP163" s="7">
        <f t="shared" si="213"/>
        <v>1</v>
      </c>
      <c r="BQ163" s="7">
        <f t="shared" si="213"/>
        <v>1</v>
      </c>
      <c r="BR163" s="7">
        <f t="shared" si="213"/>
        <v>1</v>
      </c>
      <c r="BS163" s="7">
        <f t="shared" si="213"/>
        <v>0</v>
      </c>
      <c r="BT163" s="7">
        <f t="shared" si="213"/>
        <v>0</v>
      </c>
      <c r="BU163" s="7">
        <f t="shared" si="213"/>
        <v>0</v>
      </c>
      <c r="BV163" s="7">
        <f t="shared" si="213"/>
        <v>0</v>
      </c>
      <c r="BW163" s="7">
        <f t="shared" si="213"/>
        <v>1</v>
      </c>
      <c r="BX163" s="7">
        <f t="shared" si="213"/>
        <v>1</v>
      </c>
      <c r="BY163" s="7">
        <f t="shared" si="213"/>
        <v>1</v>
      </c>
      <c r="BZ163" s="7">
        <f t="shared" si="213"/>
        <v>1</v>
      </c>
      <c r="CA163" s="7">
        <f t="shared" si="213"/>
        <v>1</v>
      </c>
      <c r="CB163" s="7">
        <f t="shared" si="213"/>
        <v>1</v>
      </c>
      <c r="CC163" s="7">
        <f t="shared" si="213"/>
        <v>1</v>
      </c>
      <c r="CD163" s="7">
        <f t="shared" si="213"/>
        <v>1</v>
      </c>
      <c r="CE163" s="7">
        <f t="shared" si="213"/>
        <v>0</v>
      </c>
      <c r="CF163" s="7">
        <f t="shared" si="213"/>
        <v>0</v>
      </c>
      <c r="CG163" s="7">
        <f t="shared" si="213"/>
        <v>0</v>
      </c>
      <c r="CH163" s="7">
        <f t="shared" si="213"/>
        <v>0</v>
      </c>
      <c r="CI163" s="7">
        <f t="shared" si="213"/>
        <v>1</v>
      </c>
      <c r="CJ163" s="7">
        <f t="shared" si="213"/>
        <v>1</v>
      </c>
      <c r="CK163" s="7">
        <f t="shared" si="213"/>
        <v>1</v>
      </c>
      <c r="CL163" s="7">
        <f t="shared" si="213"/>
        <v>1</v>
      </c>
      <c r="CM163" s="7">
        <f t="shared" si="213"/>
        <v>1</v>
      </c>
    </row>
    <row r="164" spans="2:91" hidden="1" x14ac:dyDescent="0.2">
      <c r="B164" s="209">
        <f>Inputs!FH22</f>
        <v>0</v>
      </c>
      <c r="AF164" s="7">
        <f t="shared" ref="AF164:BK164" si="214">AF137+AF111</f>
        <v>1</v>
      </c>
      <c r="AG164" s="7">
        <f t="shared" si="214"/>
        <v>1</v>
      </c>
      <c r="AH164" s="7">
        <f t="shared" si="214"/>
        <v>1</v>
      </c>
      <c r="AI164" s="7">
        <f t="shared" si="214"/>
        <v>0</v>
      </c>
      <c r="AJ164" s="7">
        <f t="shared" si="214"/>
        <v>0</v>
      </c>
      <c r="AK164" s="7">
        <f t="shared" si="214"/>
        <v>0</v>
      </c>
      <c r="AL164" s="7">
        <f t="shared" si="214"/>
        <v>0</v>
      </c>
      <c r="AM164" s="7">
        <f t="shared" si="214"/>
        <v>1</v>
      </c>
      <c r="AN164" s="7">
        <f t="shared" si="214"/>
        <v>1</v>
      </c>
      <c r="AO164" s="7">
        <f t="shared" si="214"/>
        <v>1</v>
      </c>
      <c r="AP164" s="7">
        <f t="shared" si="214"/>
        <v>1</v>
      </c>
      <c r="AQ164" s="7">
        <f t="shared" si="214"/>
        <v>1</v>
      </c>
      <c r="AR164" s="7">
        <f t="shared" si="214"/>
        <v>1</v>
      </c>
      <c r="AS164" s="7">
        <f t="shared" si="214"/>
        <v>1</v>
      </c>
      <c r="AT164" s="7">
        <f t="shared" si="214"/>
        <v>1</v>
      </c>
      <c r="AU164" s="7">
        <f t="shared" si="214"/>
        <v>0</v>
      </c>
      <c r="AV164" s="7">
        <f t="shared" si="214"/>
        <v>0</v>
      </c>
      <c r="AW164" s="7">
        <f t="shared" si="214"/>
        <v>0</v>
      </c>
      <c r="AX164" s="7">
        <f t="shared" si="214"/>
        <v>0</v>
      </c>
      <c r="AY164" s="7">
        <f t="shared" si="214"/>
        <v>1</v>
      </c>
      <c r="AZ164" s="7">
        <f t="shared" si="214"/>
        <v>1</v>
      </c>
      <c r="BA164" s="7">
        <f t="shared" si="214"/>
        <v>1</v>
      </c>
      <c r="BB164" s="7">
        <f t="shared" si="214"/>
        <v>1</v>
      </c>
      <c r="BC164" s="7">
        <f t="shared" si="214"/>
        <v>1</v>
      </c>
      <c r="BD164" s="7">
        <f t="shared" si="214"/>
        <v>1</v>
      </c>
      <c r="BE164" s="7">
        <f t="shared" si="214"/>
        <v>1</v>
      </c>
      <c r="BF164" s="7">
        <f t="shared" si="214"/>
        <v>1</v>
      </c>
      <c r="BG164" s="7">
        <f t="shared" si="214"/>
        <v>0</v>
      </c>
      <c r="BH164" s="7">
        <f t="shared" si="214"/>
        <v>0</v>
      </c>
      <c r="BI164" s="7">
        <f t="shared" si="214"/>
        <v>0</v>
      </c>
      <c r="BJ164" s="7">
        <f t="shared" si="214"/>
        <v>0</v>
      </c>
      <c r="BK164" s="7">
        <f t="shared" si="214"/>
        <v>1</v>
      </c>
      <c r="BL164" s="7">
        <f t="shared" ref="BL164:CM164" si="215">BL137+BL111</f>
        <v>1</v>
      </c>
      <c r="BM164" s="7">
        <f t="shared" si="215"/>
        <v>1</v>
      </c>
      <c r="BN164" s="7">
        <f t="shared" si="215"/>
        <v>1</v>
      </c>
      <c r="BO164" s="7">
        <f t="shared" si="215"/>
        <v>1</v>
      </c>
      <c r="BP164" s="7">
        <f t="shared" si="215"/>
        <v>1</v>
      </c>
      <c r="BQ164" s="7">
        <f t="shared" si="215"/>
        <v>1</v>
      </c>
      <c r="BR164" s="7">
        <f t="shared" si="215"/>
        <v>1</v>
      </c>
      <c r="BS164" s="7">
        <f t="shared" si="215"/>
        <v>0</v>
      </c>
      <c r="BT164" s="7">
        <f t="shared" si="215"/>
        <v>0</v>
      </c>
      <c r="BU164" s="7">
        <f t="shared" si="215"/>
        <v>0</v>
      </c>
      <c r="BV164" s="7">
        <f t="shared" si="215"/>
        <v>0</v>
      </c>
      <c r="BW164" s="7">
        <f t="shared" si="215"/>
        <v>1</v>
      </c>
      <c r="BX164" s="7">
        <f t="shared" si="215"/>
        <v>1</v>
      </c>
      <c r="BY164" s="7">
        <f t="shared" si="215"/>
        <v>1</v>
      </c>
      <c r="BZ164" s="7">
        <f t="shared" si="215"/>
        <v>1</v>
      </c>
      <c r="CA164" s="7">
        <f t="shared" si="215"/>
        <v>1</v>
      </c>
      <c r="CB164" s="7">
        <f t="shared" si="215"/>
        <v>1</v>
      </c>
      <c r="CC164" s="7">
        <f t="shared" si="215"/>
        <v>1</v>
      </c>
      <c r="CD164" s="7">
        <f t="shared" si="215"/>
        <v>1</v>
      </c>
      <c r="CE164" s="7">
        <f t="shared" si="215"/>
        <v>0</v>
      </c>
      <c r="CF164" s="7">
        <f t="shared" si="215"/>
        <v>0</v>
      </c>
      <c r="CG164" s="7">
        <f t="shared" si="215"/>
        <v>0</v>
      </c>
      <c r="CH164" s="7">
        <f t="shared" si="215"/>
        <v>0</v>
      </c>
      <c r="CI164" s="7">
        <f t="shared" si="215"/>
        <v>1</v>
      </c>
      <c r="CJ164" s="7">
        <f t="shared" si="215"/>
        <v>1</v>
      </c>
      <c r="CK164" s="7">
        <f t="shared" si="215"/>
        <v>1</v>
      </c>
      <c r="CL164" s="7">
        <f t="shared" si="215"/>
        <v>1</v>
      </c>
      <c r="CM164" s="7">
        <f t="shared" si="215"/>
        <v>1</v>
      </c>
    </row>
    <row r="165" spans="2:91" hidden="1" x14ac:dyDescent="0.2">
      <c r="B165" s="209">
        <f>Inputs!FH23</f>
        <v>0</v>
      </c>
      <c r="AF165" s="7">
        <f t="shared" ref="AF165:BK165" si="216">AF138+AF112</f>
        <v>1</v>
      </c>
      <c r="AG165" s="7">
        <f t="shared" si="216"/>
        <v>1</v>
      </c>
      <c r="AH165" s="7">
        <f t="shared" si="216"/>
        <v>1</v>
      </c>
      <c r="AI165" s="7">
        <f t="shared" si="216"/>
        <v>0</v>
      </c>
      <c r="AJ165" s="7">
        <f t="shared" si="216"/>
        <v>0</v>
      </c>
      <c r="AK165" s="7">
        <f t="shared" si="216"/>
        <v>0</v>
      </c>
      <c r="AL165" s="7">
        <f t="shared" si="216"/>
        <v>0</v>
      </c>
      <c r="AM165" s="7">
        <f t="shared" si="216"/>
        <v>1</v>
      </c>
      <c r="AN165" s="7">
        <f t="shared" si="216"/>
        <v>1</v>
      </c>
      <c r="AO165" s="7">
        <f t="shared" si="216"/>
        <v>1</v>
      </c>
      <c r="AP165" s="7">
        <f t="shared" si="216"/>
        <v>1</v>
      </c>
      <c r="AQ165" s="7">
        <f t="shared" si="216"/>
        <v>1</v>
      </c>
      <c r="AR165" s="7">
        <f t="shared" si="216"/>
        <v>1</v>
      </c>
      <c r="AS165" s="7">
        <f t="shared" si="216"/>
        <v>1</v>
      </c>
      <c r="AT165" s="7">
        <f t="shared" si="216"/>
        <v>1</v>
      </c>
      <c r="AU165" s="7">
        <f t="shared" si="216"/>
        <v>0</v>
      </c>
      <c r="AV165" s="7">
        <f t="shared" si="216"/>
        <v>0</v>
      </c>
      <c r="AW165" s="7">
        <f t="shared" si="216"/>
        <v>0</v>
      </c>
      <c r="AX165" s="7">
        <f t="shared" si="216"/>
        <v>0</v>
      </c>
      <c r="AY165" s="7">
        <f t="shared" si="216"/>
        <v>1</v>
      </c>
      <c r="AZ165" s="7">
        <f t="shared" si="216"/>
        <v>1</v>
      </c>
      <c r="BA165" s="7">
        <f t="shared" si="216"/>
        <v>1</v>
      </c>
      <c r="BB165" s="7">
        <f t="shared" si="216"/>
        <v>1</v>
      </c>
      <c r="BC165" s="7">
        <f t="shared" si="216"/>
        <v>1</v>
      </c>
      <c r="BD165" s="7">
        <f t="shared" si="216"/>
        <v>1</v>
      </c>
      <c r="BE165" s="7">
        <f t="shared" si="216"/>
        <v>1</v>
      </c>
      <c r="BF165" s="7">
        <f t="shared" si="216"/>
        <v>1</v>
      </c>
      <c r="BG165" s="7">
        <f t="shared" si="216"/>
        <v>0</v>
      </c>
      <c r="BH165" s="7">
        <f t="shared" si="216"/>
        <v>0</v>
      </c>
      <c r="BI165" s="7">
        <f t="shared" si="216"/>
        <v>0</v>
      </c>
      <c r="BJ165" s="7">
        <f t="shared" si="216"/>
        <v>0</v>
      </c>
      <c r="BK165" s="7">
        <f t="shared" si="216"/>
        <v>1</v>
      </c>
      <c r="BL165" s="7">
        <f t="shared" ref="BL165:CM165" si="217">BL138+BL112</f>
        <v>1</v>
      </c>
      <c r="BM165" s="7">
        <f t="shared" si="217"/>
        <v>1</v>
      </c>
      <c r="BN165" s="7">
        <f t="shared" si="217"/>
        <v>1</v>
      </c>
      <c r="BO165" s="7">
        <f t="shared" si="217"/>
        <v>1</v>
      </c>
      <c r="BP165" s="7">
        <f t="shared" si="217"/>
        <v>1</v>
      </c>
      <c r="BQ165" s="7">
        <f t="shared" si="217"/>
        <v>1</v>
      </c>
      <c r="BR165" s="7">
        <f t="shared" si="217"/>
        <v>1</v>
      </c>
      <c r="BS165" s="7">
        <f t="shared" si="217"/>
        <v>0</v>
      </c>
      <c r="BT165" s="7">
        <f t="shared" si="217"/>
        <v>0</v>
      </c>
      <c r="BU165" s="7">
        <f t="shared" si="217"/>
        <v>0</v>
      </c>
      <c r="BV165" s="7">
        <f t="shared" si="217"/>
        <v>0</v>
      </c>
      <c r="BW165" s="7">
        <f t="shared" si="217"/>
        <v>1</v>
      </c>
      <c r="BX165" s="7">
        <f t="shared" si="217"/>
        <v>1</v>
      </c>
      <c r="BY165" s="7">
        <f t="shared" si="217"/>
        <v>1</v>
      </c>
      <c r="BZ165" s="7">
        <f t="shared" si="217"/>
        <v>1</v>
      </c>
      <c r="CA165" s="7">
        <f t="shared" si="217"/>
        <v>1</v>
      </c>
      <c r="CB165" s="7">
        <f t="shared" si="217"/>
        <v>1</v>
      </c>
      <c r="CC165" s="7">
        <f t="shared" si="217"/>
        <v>1</v>
      </c>
      <c r="CD165" s="7">
        <f t="shared" si="217"/>
        <v>1</v>
      </c>
      <c r="CE165" s="7">
        <f t="shared" si="217"/>
        <v>0</v>
      </c>
      <c r="CF165" s="7">
        <f t="shared" si="217"/>
        <v>0</v>
      </c>
      <c r="CG165" s="7">
        <f t="shared" si="217"/>
        <v>0</v>
      </c>
      <c r="CH165" s="7">
        <f t="shared" si="217"/>
        <v>0</v>
      </c>
      <c r="CI165" s="7">
        <f t="shared" si="217"/>
        <v>1</v>
      </c>
      <c r="CJ165" s="7">
        <f t="shared" si="217"/>
        <v>1</v>
      </c>
      <c r="CK165" s="7">
        <f t="shared" si="217"/>
        <v>1</v>
      </c>
      <c r="CL165" s="7">
        <f t="shared" si="217"/>
        <v>1</v>
      </c>
      <c r="CM165" s="7">
        <f t="shared" si="217"/>
        <v>1</v>
      </c>
    </row>
    <row r="166" spans="2:91" hidden="1" x14ac:dyDescent="0.2">
      <c r="B166" s="209">
        <f>Inputs!FH24</f>
        <v>0</v>
      </c>
      <c r="AF166" s="7">
        <f t="shared" ref="AF166:BK166" si="218">AF139+AF113</f>
        <v>1</v>
      </c>
      <c r="AG166" s="7">
        <f t="shared" si="218"/>
        <v>1</v>
      </c>
      <c r="AH166" s="7">
        <f t="shared" si="218"/>
        <v>1</v>
      </c>
      <c r="AI166" s="7">
        <f t="shared" si="218"/>
        <v>0</v>
      </c>
      <c r="AJ166" s="7">
        <f t="shared" si="218"/>
        <v>0</v>
      </c>
      <c r="AK166" s="7">
        <f t="shared" si="218"/>
        <v>0</v>
      </c>
      <c r="AL166" s="7">
        <f t="shared" si="218"/>
        <v>0</v>
      </c>
      <c r="AM166" s="7">
        <f t="shared" si="218"/>
        <v>1</v>
      </c>
      <c r="AN166" s="7">
        <f t="shared" si="218"/>
        <v>1</v>
      </c>
      <c r="AO166" s="7">
        <f t="shared" si="218"/>
        <v>1</v>
      </c>
      <c r="AP166" s="7">
        <f t="shared" si="218"/>
        <v>1</v>
      </c>
      <c r="AQ166" s="7">
        <f t="shared" si="218"/>
        <v>1</v>
      </c>
      <c r="AR166" s="7">
        <f t="shared" si="218"/>
        <v>1</v>
      </c>
      <c r="AS166" s="7">
        <f t="shared" si="218"/>
        <v>1</v>
      </c>
      <c r="AT166" s="7">
        <f t="shared" si="218"/>
        <v>1</v>
      </c>
      <c r="AU166" s="7">
        <f t="shared" si="218"/>
        <v>0</v>
      </c>
      <c r="AV166" s="7">
        <f t="shared" si="218"/>
        <v>0</v>
      </c>
      <c r="AW166" s="7">
        <f t="shared" si="218"/>
        <v>0</v>
      </c>
      <c r="AX166" s="7">
        <f t="shared" si="218"/>
        <v>0</v>
      </c>
      <c r="AY166" s="7">
        <f t="shared" si="218"/>
        <v>1</v>
      </c>
      <c r="AZ166" s="7">
        <f t="shared" si="218"/>
        <v>1</v>
      </c>
      <c r="BA166" s="7">
        <f t="shared" si="218"/>
        <v>1</v>
      </c>
      <c r="BB166" s="7">
        <f t="shared" si="218"/>
        <v>1</v>
      </c>
      <c r="BC166" s="7">
        <f t="shared" si="218"/>
        <v>1</v>
      </c>
      <c r="BD166" s="7">
        <f t="shared" si="218"/>
        <v>1</v>
      </c>
      <c r="BE166" s="7">
        <f t="shared" si="218"/>
        <v>1</v>
      </c>
      <c r="BF166" s="7">
        <f t="shared" si="218"/>
        <v>1</v>
      </c>
      <c r="BG166" s="7">
        <f t="shared" si="218"/>
        <v>0</v>
      </c>
      <c r="BH166" s="7">
        <f t="shared" si="218"/>
        <v>0</v>
      </c>
      <c r="BI166" s="7">
        <f t="shared" si="218"/>
        <v>0</v>
      </c>
      <c r="BJ166" s="7">
        <f t="shared" si="218"/>
        <v>0</v>
      </c>
      <c r="BK166" s="7">
        <f t="shared" si="218"/>
        <v>1</v>
      </c>
      <c r="BL166" s="7">
        <f t="shared" ref="BL166:CM166" si="219">BL139+BL113</f>
        <v>1</v>
      </c>
      <c r="BM166" s="7">
        <f t="shared" si="219"/>
        <v>1</v>
      </c>
      <c r="BN166" s="7">
        <f t="shared" si="219"/>
        <v>1</v>
      </c>
      <c r="BO166" s="7">
        <f t="shared" si="219"/>
        <v>1</v>
      </c>
      <c r="BP166" s="7">
        <f t="shared" si="219"/>
        <v>1</v>
      </c>
      <c r="BQ166" s="7">
        <f t="shared" si="219"/>
        <v>1</v>
      </c>
      <c r="BR166" s="7">
        <f t="shared" si="219"/>
        <v>1</v>
      </c>
      <c r="BS166" s="7">
        <f t="shared" si="219"/>
        <v>0</v>
      </c>
      <c r="BT166" s="7">
        <f t="shared" si="219"/>
        <v>0</v>
      </c>
      <c r="BU166" s="7">
        <f t="shared" si="219"/>
        <v>0</v>
      </c>
      <c r="BV166" s="7">
        <f t="shared" si="219"/>
        <v>0</v>
      </c>
      <c r="BW166" s="7">
        <f t="shared" si="219"/>
        <v>1</v>
      </c>
      <c r="BX166" s="7">
        <f t="shared" si="219"/>
        <v>1</v>
      </c>
      <c r="BY166" s="7">
        <f t="shared" si="219"/>
        <v>1</v>
      </c>
      <c r="BZ166" s="7">
        <f t="shared" si="219"/>
        <v>1</v>
      </c>
      <c r="CA166" s="7">
        <f t="shared" si="219"/>
        <v>1</v>
      </c>
      <c r="CB166" s="7">
        <f t="shared" si="219"/>
        <v>1</v>
      </c>
      <c r="CC166" s="7">
        <f t="shared" si="219"/>
        <v>1</v>
      </c>
      <c r="CD166" s="7">
        <f t="shared" si="219"/>
        <v>1</v>
      </c>
      <c r="CE166" s="7">
        <f t="shared" si="219"/>
        <v>0</v>
      </c>
      <c r="CF166" s="7">
        <f t="shared" si="219"/>
        <v>0</v>
      </c>
      <c r="CG166" s="7">
        <f t="shared" si="219"/>
        <v>0</v>
      </c>
      <c r="CH166" s="7">
        <f t="shared" si="219"/>
        <v>0</v>
      </c>
      <c r="CI166" s="7">
        <f t="shared" si="219"/>
        <v>1</v>
      </c>
      <c r="CJ166" s="7">
        <f t="shared" si="219"/>
        <v>1</v>
      </c>
      <c r="CK166" s="7">
        <f t="shared" si="219"/>
        <v>1</v>
      </c>
      <c r="CL166" s="7">
        <f t="shared" si="219"/>
        <v>1</v>
      </c>
      <c r="CM166" s="7">
        <f t="shared" si="219"/>
        <v>1</v>
      </c>
    </row>
    <row r="167" spans="2:91" hidden="1" x14ac:dyDescent="0.2">
      <c r="B167" s="209">
        <f>Inputs!FH25</f>
        <v>0</v>
      </c>
      <c r="AF167" s="7">
        <f t="shared" ref="AF167:BK167" si="220">AF140+AF114</f>
        <v>1</v>
      </c>
      <c r="AG167" s="7">
        <f t="shared" si="220"/>
        <v>1</v>
      </c>
      <c r="AH167" s="7">
        <f t="shared" si="220"/>
        <v>1</v>
      </c>
      <c r="AI167" s="7">
        <f t="shared" si="220"/>
        <v>0</v>
      </c>
      <c r="AJ167" s="7">
        <f t="shared" si="220"/>
        <v>0</v>
      </c>
      <c r="AK167" s="7">
        <f t="shared" si="220"/>
        <v>0</v>
      </c>
      <c r="AL167" s="7">
        <f t="shared" si="220"/>
        <v>0</v>
      </c>
      <c r="AM167" s="7">
        <f t="shared" si="220"/>
        <v>1</v>
      </c>
      <c r="AN167" s="7">
        <f t="shared" si="220"/>
        <v>1</v>
      </c>
      <c r="AO167" s="7">
        <f t="shared" si="220"/>
        <v>1</v>
      </c>
      <c r="AP167" s="7">
        <f t="shared" si="220"/>
        <v>1</v>
      </c>
      <c r="AQ167" s="7">
        <f t="shared" si="220"/>
        <v>1</v>
      </c>
      <c r="AR167" s="7">
        <f t="shared" si="220"/>
        <v>1</v>
      </c>
      <c r="AS167" s="7">
        <f t="shared" si="220"/>
        <v>1</v>
      </c>
      <c r="AT167" s="7">
        <f t="shared" si="220"/>
        <v>1</v>
      </c>
      <c r="AU167" s="7">
        <f t="shared" si="220"/>
        <v>0</v>
      </c>
      <c r="AV167" s="7">
        <f t="shared" si="220"/>
        <v>0</v>
      </c>
      <c r="AW167" s="7">
        <f t="shared" si="220"/>
        <v>0</v>
      </c>
      <c r="AX167" s="7">
        <f t="shared" si="220"/>
        <v>0</v>
      </c>
      <c r="AY167" s="7">
        <f t="shared" si="220"/>
        <v>1</v>
      </c>
      <c r="AZ167" s="7">
        <f t="shared" si="220"/>
        <v>1</v>
      </c>
      <c r="BA167" s="7">
        <f t="shared" si="220"/>
        <v>1</v>
      </c>
      <c r="BB167" s="7">
        <f t="shared" si="220"/>
        <v>1</v>
      </c>
      <c r="BC167" s="7">
        <f t="shared" si="220"/>
        <v>1</v>
      </c>
      <c r="BD167" s="7">
        <f t="shared" si="220"/>
        <v>1</v>
      </c>
      <c r="BE167" s="7">
        <f t="shared" si="220"/>
        <v>1</v>
      </c>
      <c r="BF167" s="7">
        <f t="shared" si="220"/>
        <v>1</v>
      </c>
      <c r="BG167" s="7">
        <f t="shared" si="220"/>
        <v>0</v>
      </c>
      <c r="BH167" s="7">
        <f t="shared" si="220"/>
        <v>0</v>
      </c>
      <c r="BI167" s="7">
        <f t="shared" si="220"/>
        <v>0</v>
      </c>
      <c r="BJ167" s="7">
        <f t="shared" si="220"/>
        <v>0</v>
      </c>
      <c r="BK167" s="7">
        <f t="shared" si="220"/>
        <v>1</v>
      </c>
      <c r="BL167" s="7">
        <f t="shared" ref="BL167:CM167" si="221">BL140+BL114</f>
        <v>1</v>
      </c>
      <c r="BM167" s="7">
        <f t="shared" si="221"/>
        <v>1</v>
      </c>
      <c r="BN167" s="7">
        <f t="shared" si="221"/>
        <v>1</v>
      </c>
      <c r="BO167" s="7">
        <f t="shared" si="221"/>
        <v>1</v>
      </c>
      <c r="BP167" s="7">
        <f t="shared" si="221"/>
        <v>1</v>
      </c>
      <c r="BQ167" s="7">
        <f t="shared" si="221"/>
        <v>1</v>
      </c>
      <c r="BR167" s="7">
        <f t="shared" si="221"/>
        <v>1</v>
      </c>
      <c r="BS167" s="7">
        <f t="shared" si="221"/>
        <v>0</v>
      </c>
      <c r="BT167" s="7">
        <f t="shared" si="221"/>
        <v>0</v>
      </c>
      <c r="BU167" s="7">
        <f t="shared" si="221"/>
        <v>0</v>
      </c>
      <c r="BV167" s="7">
        <f t="shared" si="221"/>
        <v>0</v>
      </c>
      <c r="BW167" s="7">
        <f t="shared" si="221"/>
        <v>1</v>
      </c>
      <c r="BX167" s="7">
        <f t="shared" si="221"/>
        <v>1</v>
      </c>
      <c r="BY167" s="7">
        <f t="shared" si="221"/>
        <v>1</v>
      </c>
      <c r="BZ167" s="7">
        <f t="shared" si="221"/>
        <v>1</v>
      </c>
      <c r="CA167" s="7">
        <f t="shared" si="221"/>
        <v>1</v>
      </c>
      <c r="CB167" s="7">
        <f t="shared" si="221"/>
        <v>1</v>
      </c>
      <c r="CC167" s="7">
        <f t="shared" si="221"/>
        <v>1</v>
      </c>
      <c r="CD167" s="7">
        <f t="shared" si="221"/>
        <v>1</v>
      </c>
      <c r="CE167" s="7">
        <f t="shared" si="221"/>
        <v>0</v>
      </c>
      <c r="CF167" s="7">
        <f t="shared" si="221"/>
        <v>0</v>
      </c>
      <c r="CG167" s="7">
        <f t="shared" si="221"/>
        <v>0</v>
      </c>
      <c r="CH167" s="7">
        <f t="shared" si="221"/>
        <v>0</v>
      </c>
      <c r="CI167" s="7">
        <f t="shared" si="221"/>
        <v>1</v>
      </c>
      <c r="CJ167" s="7">
        <f t="shared" si="221"/>
        <v>1</v>
      </c>
      <c r="CK167" s="7">
        <f t="shared" si="221"/>
        <v>1</v>
      </c>
      <c r="CL167" s="7">
        <f t="shared" si="221"/>
        <v>1</v>
      </c>
      <c r="CM167" s="7">
        <f t="shared" si="221"/>
        <v>1</v>
      </c>
    </row>
    <row r="168" spans="2:91" hidden="1" x14ac:dyDescent="0.2">
      <c r="B168" s="209">
        <f>Inputs!FH26</f>
        <v>0</v>
      </c>
      <c r="AF168" s="7">
        <f t="shared" ref="AF168:BK168" si="222">AF141+AF115</f>
        <v>1</v>
      </c>
      <c r="AG168" s="7">
        <f t="shared" si="222"/>
        <v>1</v>
      </c>
      <c r="AH168" s="7">
        <f t="shared" si="222"/>
        <v>1</v>
      </c>
      <c r="AI168" s="7">
        <f t="shared" si="222"/>
        <v>1</v>
      </c>
      <c r="AJ168" s="7">
        <f t="shared" si="222"/>
        <v>1</v>
      </c>
      <c r="AK168" s="7">
        <f t="shared" si="222"/>
        <v>1</v>
      </c>
      <c r="AL168" s="7">
        <f t="shared" si="222"/>
        <v>1</v>
      </c>
      <c r="AM168" s="7">
        <f t="shared" si="222"/>
        <v>1</v>
      </c>
      <c r="AN168" s="7">
        <f t="shared" si="222"/>
        <v>1</v>
      </c>
      <c r="AO168" s="7">
        <f t="shared" si="222"/>
        <v>1</v>
      </c>
      <c r="AP168" s="7">
        <f t="shared" si="222"/>
        <v>1</v>
      </c>
      <c r="AQ168" s="7">
        <f t="shared" si="222"/>
        <v>1</v>
      </c>
      <c r="AR168" s="7">
        <f t="shared" si="222"/>
        <v>1</v>
      </c>
      <c r="AS168" s="7">
        <f t="shared" si="222"/>
        <v>1</v>
      </c>
      <c r="AT168" s="7">
        <f t="shared" si="222"/>
        <v>1</v>
      </c>
      <c r="AU168" s="7">
        <f t="shared" si="222"/>
        <v>1</v>
      </c>
      <c r="AV168" s="7">
        <f t="shared" si="222"/>
        <v>1</v>
      </c>
      <c r="AW168" s="7">
        <f t="shared" si="222"/>
        <v>1</v>
      </c>
      <c r="AX168" s="7">
        <f t="shared" si="222"/>
        <v>1</v>
      </c>
      <c r="AY168" s="7">
        <f t="shared" si="222"/>
        <v>1</v>
      </c>
      <c r="AZ168" s="7">
        <f t="shared" si="222"/>
        <v>1</v>
      </c>
      <c r="BA168" s="7">
        <f t="shared" si="222"/>
        <v>1</v>
      </c>
      <c r="BB168" s="7">
        <f t="shared" si="222"/>
        <v>1</v>
      </c>
      <c r="BC168" s="7">
        <f t="shared" si="222"/>
        <v>1</v>
      </c>
      <c r="BD168" s="7">
        <f t="shared" si="222"/>
        <v>1</v>
      </c>
      <c r="BE168" s="7">
        <f t="shared" si="222"/>
        <v>1</v>
      </c>
      <c r="BF168" s="7">
        <f t="shared" si="222"/>
        <v>1</v>
      </c>
      <c r="BG168" s="7">
        <f t="shared" si="222"/>
        <v>1</v>
      </c>
      <c r="BH168" s="7">
        <f t="shared" si="222"/>
        <v>1</v>
      </c>
      <c r="BI168" s="7">
        <f t="shared" si="222"/>
        <v>1</v>
      </c>
      <c r="BJ168" s="7">
        <f t="shared" si="222"/>
        <v>1</v>
      </c>
      <c r="BK168" s="7">
        <f t="shared" si="222"/>
        <v>1</v>
      </c>
      <c r="BL168" s="7">
        <f t="shared" ref="BL168:CM168" si="223">BL141+BL115</f>
        <v>1</v>
      </c>
      <c r="BM168" s="7">
        <f t="shared" si="223"/>
        <v>1</v>
      </c>
      <c r="BN168" s="7">
        <f t="shared" si="223"/>
        <v>1</v>
      </c>
      <c r="BO168" s="7">
        <f t="shared" si="223"/>
        <v>1</v>
      </c>
      <c r="BP168" s="7">
        <f t="shared" si="223"/>
        <v>1</v>
      </c>
      <c r="BQ168" s="7">
        <f t="shared" si="223"/>
        <v>1</v>
      </c>
      <c r="BR168" s="7">
        <f t="shared" si="223"/>
        <v>1</v>
      </c>
      <c r="BS168" s="7">
        <f t="shared" si="223"/>
        <v>1</v>
      </c>
      <c r="BT168" s="7">
        <f t="shared" si="223"/>
        <v>1</v>
      </c>
      <c r="BU168" s="7">
        <f t="shared" si="223"/>
        <v>1</v>
      </c>
      <c r="BV168" s="7">
        <f t="shared" si="223"/>
        <v>1</v>
      </c>
      <c r="BW168" s="7">
        <f t="shared" si="223"/>
        <v>1</v>
      </c>
      <c r="BX168" s="7">
        <f t="shared" si="223"/>
        <v>1</v>
      </c>
      <c r="BY168" s="7">
        <f t="shared" si="223"/>
        <v>1</v>
      </c>
      <c r="BZ168" s="7">
        <f t="shared" si="223"/>
        <v>1</v>
      </c>
      <c r="CA168" s="7">
        <f t="shared" si="223"/>
        <v>1</v>
      </c>
      <c r="CB168" s="7">
        <f t="shared" si="223"/>
        <v>1</v>
      </c>
      <c r="CC168" s="7">
        <f t="shared" si="223"/>
        <v>1</v>
      </c>
      <c r="CD168" s="7">
        <f t="shared" si="223"/>
        <v>1</v>
      </c>
      <c r="CE168" s="7">
        <f t="shared" si="223"/>
        <v>1</v>
      </c>
      <c r="CF168" s="7">
        <f t="shared" si="223"/>
        <v>1</v>
      </c>
      <c r="CG168" s="7">
        <f t="shared" si="223"/>
        <v>1</v>
      </c>
      <c r="CH168" s="7">
        <f t="shared" si="223"/>
        <v>1</v>
      </c>
      <c r="CI168" s="7">
        <f t="shared" si="223"/>
        <v>1</v>
      </c>
      <c r="CJ168" s="7">
        <f t="shared" si="223"/>
        <v>1</v>
      </c>
      <c r="CK168" s="7">
        <f t="shared" si="223"/>
        <v>1</v>
      </c>
      <c r="CL168" s="7">
        <f t="shared" si="223"/>
        <v>1</v>
      </c>
      <c r="CM168" s="7">
        <f t="shared" si="223"/>
        <v>1</v>
      </c>
    </row>
    <row r="169" spans="2:91" hidden="1" x14ac:dyDescent="0.2">
      <c r="B169" s="209">
        <f>Inputs!FH27</f>
        <v>0</v>
      </c>
      <c r="AF169" s="7">
        <f t="shared" ref="AF169:BK169" si="224">AF142+AF116</f>
        <v>1</v>
      </c>
      <c r="AG169" s="7">
        <f t="shared" si="224"/>
        <v>1</v>
      </c>
      <c r="AH169" s="7">
        <f t="shared" si="224"/>
        <v>1</v>
      </c>
      <c r="AI169" s="7">
        <f t="shared" si="224"/>
        <v>1</v>
      </c>
      <c r="AJ169" s="7">
        <f t="shared" si="224"/>
        <v>1</v>
      </c>
      <c r="AK169" s="7">
        <f t="shared" si="224"/>
        <v>1</v>
      </c>
      <c r="AL169" s="7">
        <f t="shared" si="224"/>
        <v>1</v>
      </c>
      <c r="AM169" s="7">
        <f t="shared" si="224"/>
        <v>1</v>
      </c>
      <c r="AN169" s="7">
        <f t="shared" si="224"/>
        <v>1</v>
      </c>
      <c r="AO169" s="7">
        <f t="shared" si="224"/>
        <v>1</v>
      </c>
      <c r="AP169" s="7">
        <f t="shared" si="224"/>
        <v>1</v>
      </c>
      <c r="AQ169" s="7">
        <f t="shared" si="224"/>
        <v>1</v>
      </c>
      <c r="AR169" s="7">
        <f t="shared" si="224"/>
        <v>1</v>
      </c>
      <c r="AS169" s="7">
        <f t="shared" si="224"/>
        <v>1</v>
      </c>
      <c r="AT169" s="7">
        <f t="shared" si="224"/>
        <v>1</v>
      </c>
      <c r="AU169" s="7">
        <f t="shared" si="224"/>
        <v>1</v>
      </c>
      <c r="AV169" s="7">
        <f t="shared" si="224"/>
        <v>1</v>
      </c>
      <c r="AW169" s="7">
        <f t="shared" si="224"/>
        <v>1</v>
      </c>
      <c r="AX169" s="7">
        <f t="shared" si="224"/>
        <v>1</v>
      </c>
      <c r="AY169" s="7">
        <f t="shared" si="224"/>
        <v>1</v>
      </c>
      <c r="AZ169" s="7">
        <f t="shared" si="224"/>
        <v>1</v>
      </c>
      <c r="BA169" s="7">
        <f t="shared" si="224"/>
        <v>1</v>
      </c>
      <c r="BB169" s="7">
        <f t="shared" si="224"/>
        <v>1</v>
      </c>
      <c r="BC169" s="7">
        <f t="shared" si="224"/>
        <v>1</v>
      </c>
      <c r="BD169" s="7">
        <f t="shared" si="224"/>
        <v>1</v>
      </c>
      <c r="BE169" s="7">
        <f t="shared" si="224"/>
        <v>1</v>
      </c>
      <c r="BF169" s="7">
        <f t="shared" si="224"/>
        <v>1</v>
      </c>
      <c r="BG169" s="7">
        <f t="shared" si="224"/>
        <v>1</v>
      </c>
      <c r="BH169" s="7">
        <f t="shared" si="224"/>
        <v>1</v>
      </c>
      <c r="BI169" s="7">
        <f t="shared" si="224"/>
        <v>1</v>
      </c>
      <c r="BJ169" s="7">
        <f t="shared" si="224"/>
        <v>1</v>
      </c>
      <c r="BK169" s="7">
        <f t="shared" si="224"/>
        <v>1</v>
      </c>
      <c r="BL169" s="7">
        <f t="shared" ref="BL169:CM169" si="225">BL142+BL116</f>
        <v>1</v>
      </c>
      <c r="BM169" s="7">
        <f t="shared" si="225"/>
        <v>1</v>
      </c>
      <c r="BN169" s="7">
        <f t="shared" si="225"/>
        <v>1</v>
      </c>
      <c r="BO169" s="7">
        <f t="shared" si="225"/>
        <v>1</v>
      </c>
      <c r="BP169" s="7">
        <f t="shared" si="225"/>
        <v>1</v>
      </c>
      <c r="BQ169" s="7">
        <f t="shared" si="225"/>
        <v>1</v>
      </c>
      <c r="BR169" s="7">
        <f t="shared" si="225"/>
        <v>1</v>
      </c>
      <c r="BS169" s="7">
        <f t="shared" si="225"/>
        <v>1</v>
      </c>
      <c r="BT169" s="7">
        <f t="shared" si="225"/>
        <v>1</v>
      </c>
      <c r="BU169" s="7">
        <f t="shared" si="225"/>
        <v>1</v>
      </c>
      <c r="BV169" s="7">
        <f t="shared" si="225"/>
        <v>1</v>
      </c>
      <c r="BW169" s="7">
        <f t="shared" si="225"/>
        <v>1</v>
      </c>
      <c r="BX169" s="7">
        <f t="shared" si="225"/>
        <v>1</v>
      </c>
      <c r="BY169" s="7">
        <f t="shared" si="225"/>
        <v>1</v>
      </c>
      <c r="BZ169" s="7">
        <f t="shared" si="225"/>
        <v>1</v>
      </c>
      <c r="CA169" s="7">
        <f t="shared" si="225"/>
        <v>1</v>
      </c>
      <c r="CB169" s="7">
        <f t="shared" si="225"/>
        <v>1</v>
      </c>
      <c r="CC169" s="7">
        <f t="shared" si="225"/>
        <v>1</v>
      </c>
      <c r="CD169" s="7">
        <f t="shared" si="225"/>
        <v>1</v>
      </c>
      <c r="CE169" s="7">
        <f t="shared" si="225"/>
        <v>1</v>
      </c>
      <c r="CF169" s="7">
        <f t="shared" si="225"/>
        <v>1</v>
      </c>
      <c r="CG169" s="7">
        <f t="shared" si="225"/>
        <v>1</v>
      </c>
      <c r="CH169" s="7">
        <f t="shared" si="225"/>
        <v>1</v>
      </c>
      <c r="CI169" s="7">
        <f t="shared" si="225"/>
        <v>1</v>
      </c>
      <c r="CJ169" s="7">
        <f t="shared" si="225"/>
        <v>1</v>
      </c>
      <c r="CK169" s="7">
        <f t="shared" si="225"/>
        <v>1</v>
      </c>
      <c r="CL169" s="7">
        <f t="shared" si="225"/>
        <v>1</v>
      </c>
      <c r="CM169" s="7">
        <f t="shared" si="225"/>
        <v>1</v>
      </c>
    </row>
    <row r="170" spans="2:91" hidden="1" x14ac:dyDescent="0.2">
      <c r="B170" s="209">
        <f>Inputs!FH28</f>
        <v>0</v>
      </c>
      <c r="AF170" s="7">
        <f t="shared" ref="AF170:BK170" si="226">AF143+AF117</f>
        <v>1</v>
      </c>
      <c r="AG170" s="7">
        <f t="shared" si="226"/>
        <v>1</v>
      </c>
      <c r="AH170" s="7">
        <f t="shared" si="226"/>
        <v>1</v>
      </c>
      <c r="AI170" s="7">
        <f t="shared" si="226"/>
        <v>1</v>
      </c>
      <c r="AJ170" s="7">
        <f t="shared" si="226"/>
        <v>1</v>
      </c>
      <c r="AK170" s="7">
        <f t="shared" si="226"/>
        <v>1</v>
      </c>
      <c r="AL170" s="7">
        <f t="shared" si="226"/>
        <v>1</v>
      </c>
      <c r="AM170" s="7">
        <f t="shared" si="226"/>
        <v>1</v>
      </c>
      <c r="AN170" s="7">
        <f t="shared" si="226"/>
        <v>1</v>
      </c>
      <c r="AO170" s="7">
        <f t="shared" si="226"/>
        <v>1</v>
      </c>
      <c r="AP170" s="7">
        <f t="shared" si="226"/>
        <v>1</v>
      </c>
      <c r="AQ170" s="7">
        <f t="shared" si="226"/>
        <v>1</v>
      </c>
      <c r="AR170" s="7">
        <f t="shared" si="226"/>
        <v>1</v>
      </c>
      <c r="AS170" s="7">
        <f t="shared" si="226"/>
        <v>1</v>
      </c>
      <c r="AT170" s="7">
        <f t="shared" si="226"/>
        <v>1</v>
      </c>
      <c r="AU170" s="7">
        <f t="shared" si="226"/>
        <v>1</v>
      </c>
      <c r="AV170" s="7">
        <f t="shared" si="226"/>
        <v>1</v>
      </c>
      <c r="AW170" s="7">
        <f t="shared" si="226"/>
        <v>1</v>
      </c>
      <c r="AX170" s="7">
        <f t="shared" si="226"/>
        <v>1</v>
      </c>
      <c r="AY170" s="7">
        <f t="shared" si="226"/>
        <v>1</v>
      </c>
      <c r="AZ170" s="7">
        <f t="shared" si="226"/>
        <v>1</v>
      </c>
      <c r="BA170" s="7">
        <f t="shared" si="226"/>
        <v>1</v>
      </c>
      <c r="BB170" s="7">
        <f t="shared" si="226"/>
        <v>1</v>
      </c>
      <c r="BC170" s="7">
        <f t="shared" si="226"/>
        <v>1</v>
      </c>
      <c r="BD170" s="7">
        <f t="shared" si="226"/>
        <v>1</v>
      </c>
      <c r="BE170" s="7">
        <f t="shared" si="226"/>
        <v>1</v>
      </c>
      <c r="BF170" s="7">
        <f t="shared" si="226"/>
        <v>1</v>
      </c>
      <c r="BG170" s="7">
        <f t="shared" si="226"/>
        <v>1</v>
      </c>
      <c r="BH170" s="7">
        <f t="shared" si="226"/>
        <v>1</v>
      </c>
      <c r="BI170" s="7">
        <f t="shared" si="226"/>
        <v>1</v>
      </c>
      <c r="BJ170" s="7">
        <f t="shared" si="226"/>
        <v>1</v>
      </c>
      <c r="BK170" s="7">
        <f t="shared" si="226"/>
        <v>1</v>
      </c>
      <c r="BL170" s="7">
        <f t="shared" ref="BL170:CM170" si="227">BL143+BL117</f>
        <v>1</v>
      </c>
      <c r="BM170" s="7">
        <f t="shared" si="227"/>
        <v>1</v>
      </c>
      <c r="BN170" s="7">
        <f t="shared" si="227"/>
        <v>1</v>
      </c>
      <c r="BO170" s="7">
        <f t="shared" si="227"/>
        <v>1</v>
      </c>
      <c r="BP170" s="7">
        <f t="shared" si="227"/>
        <v>1</v>
      </c>
      <c r="BQ170" s="7">
        <f t="shared" si="227"/>
        <v>1</v>
      </c>
      <c r="BR170" s="7">
        <f t="shared" si="227"/>
        <v>1</v>
      </c>
      <c r="BS170" s="7">
        <f t="shared" si="227"/>
        <v>1</v>
      </c>
      <c r="BT170" s="7">
        <f t="shared" si="227"/>
        <v>1</v>
      </c>
      <c r="BU170" s="7">
        <f t="shared" si="227"/>
        <v>1</v>
      </c>
      <c r="BV170" s="7">
        <f t="shared" si="227"/>
        <v>1</v>
      </c>
      <c r="BW170" s="7">
        <f t="shared" si="227"/>
        <v>1</v>
      </c>
      <c r="BX170" s="7">
        <f t="shared" si="227"/>
        <v>1</v>
      </c>
      <c r="BY170" s="7">
        <f t="shared" si="227"/>
        <v>1</v>
      </c>
      <c r="BZ170" s="7">
        <f t="shared" si="227"/>
        <v>1</v>
      </c>
      <c r="CA170" s="7">
        <f t="shared" si="227"/>
        <v>1</v>
      </c>
      <c r="CB170" s="7">
        <f t="shared" si="227"/>
        <v>1</v>
      </c>
      <c r="CC170" s="7">
        <f t="shared" si="227"/>
        <v>1</v>
      </c>
      <c r="CD170" s="7">
        <f t="shared" si="227"/>
        <v>1</v>
      </c>
      <c r="CE170" s="7">
        <f t="shared" si="227"/>
        <v>1</v>
      </c>
      <c r="CF170" s="7">
        <f t="shared" si="227"/>
        <v>1</v>
      </c>
      <c r="CG170" s="7">
        <f t="shared" si="227"/>
        <v>1</v>
      </c>
      <c r="CH170" s="7">
        <f t="shared" si="227"/>
        <v>1</v>
      </c>
      <c r="CI170" s="7">
        <f t="shared" si="227"/>
        <v>1</v>
      </c>
      <c r="CJ170" s="7">
        <f t="shared" si="227"/>
        <v>1</v>
      </c>
      <c r="CK170" s="7">
        <f t="shared" si="227"/>
        <v>1</v>
      </c>
      <c r="CL170" s="7">
        <f t="shared" si="227"/>
        <v>1</v>
      </c>
      <c r="CM170" s="7">
        <f t="shared" si="227"/>
        <v>1</v>
      </c>
    </row>
    <row r="171" spans="2:91" hidden="1" x14ac:dyDescent="0.2">
      <c r="B171" s="209">
        <f>Inputs!FH29</f>
        <v>0</v>
      </c>
      <c r="AF171" s="7">
        <f t="shared" ref="AF171:BK171" si="228">AF144+AF118</f>
        <v>1</v>
      </c>
      <c r="AG171" s="7">
        <f t="shared" si="228"/>
        <v>1</v>
      </c>
      <c r="AH171" s="7">
        <f t="shared" si="228"/>
        <v>1</v>
      </c>
      <c r="AI171" s="7">
        <f t="shared" si="228"/>
        <v>1</v>
      </c>
      <c r="AJ171" s="7">
        <f t="shared" si="228"/>
        <v>1</v>
      </c>
      <c r="AK171" s="7">
        <f t="shared" si="228"/>
        <v>1</v>
      </c>
      <c r="AL171" s="7">
        <f t="shared" si="228"/>
        <v>1</v>
      </c>
      <c r="AM171" s="7">
        <f t="shared" si="228"/>
        <v>1</v>
      </c>
      <c r="AN171" s="7">
        <f t="shared" si="228"/>
        <v>1</v>
      </c>
      <c r="AO171" s="7">
        <f t="shared" si="228"/>
        <v>1</v>
      </c>
      <c r="AP171" s="7">
        <f t="shared" si="228"/>
        <v>1</v>
      </c>
      <c r="AQ171" s="7">
        <f t="shared" si="228"/>
        <v>1</v>
      </c>
      <c r="AR171" s="7">
        <f t="shared" si="228"/>
        <v>1</v>
      </c>
      <c r="AS171" s="7">
        <f t="shared" si="228"/>
        <v>1</v>
      </c>
      <c r="AT171" s="7">
        <f t="shared" si="228"/>
        <v>1</v>
      </c>
      <c r="AU171" s="7">
        <f t="shared" si="228"/>
        <v>1</v>
      </c>
      <c r="AV171" s="7">
        <f t="shared" si="228"/>
        <v>1</v>
      </c>
      <c r="AW171" s="7">
        <f t="shared" si="228"/>
        <v>1</v>
      </c>
      <c r="AX171" s="7">
        <f t="shared" si="228"/>
        <v>1</v>
      </c>
      <c r="AY171" s="7">
        <f t="shared" si="228"/>
        <v>1</v>
      </c>
      <c r="AZ171" s="7">
        <f t="shared" si="228"/>
        <v>1</v>
      </c>
      <c r="BA171" s="7">
        <f t="shared" si="228"/>
        <v>1</v>
      </c>
      <c r="BB171" s="7">
        <f t="shared" si="228"/>
        <v>1</v>
      </c>
      <c r="BC171" s="7">
        <f t="shared" si="228"/>
        <v>1</v>
      </c>
      <c r="BD171" s="7">
        <f t="shared" si="228"/>
        <v>1</v>
      </c>
      <c r="BE171" s="7">
        <f t="shared" si="228"/>
        <v>1</v>
      </c>
      <c r="BF171" s="7">
        <f t="shared" si="228"/>
        <v>1</v>
      </c>
      <c r="BG171" s="7">
        <f t="shared" si="228"/>
        <v>1</v>
      </c>
      <c r="BH171" s="7">
        <f t="shared" si="228"/>
        <v>1</v>
      </c>
      <c r="BI171" s="7">
        <f t="shared" si="228"/>
        <v>1</v>
      </c>
      <c r="BJ171" s="7">
        <f t="shared" si="228"/>
        <v>1</v>
      </c>
      <c r="BK171" s="7">
        <f t="shared" si="228"/>
        <v>1</v>
      </c>
      <c r="BL171" s="7">
        <f t="shared" ref="BL171:CM171" si="229">BL144+BL118</f>
        <v>1</v>
      </c>
      <c r="BM171" s="7">
        <f t="shared" si="229"/>
        <v>1</v>
      </c>
      <c r="BN171" s="7">
        <f t="shared" si="229"/>
        <v>1</v>
      </c>
      <c r="BO171" s="7">
        <f t="shared" si="229"/>
        <v>1</v>
      </c>
      <c r="BP171" s="7">
        <f t="shared" si="229"/>
        <v>1</v>
      </c>
      <c r="BQ171" s="7">
        <f t="shared" si="229"/>
        <v>1</v>
      </c>
      <c r="BR171" s="7">
        <f t="shared" si="229"/>
        <v>1</v>
      </c>
      <c r="BS171" s="7">
        <f t="shared" si="229"/>
        <v>1</v>
      </c>
      <c r="BT171" s="7">
        <f t="shared" si="229"/>
        <v>1</v>
      </c>
      <c r="BU171" s="7">
        <f t="shared" si="229"/>
        <v>1</v>
      </c>
      <c r="BV171" s="7">
        <f t="shared" si="229"/>
        <v>1</v>
      </c>
      <c r="BW171" s="7">
        <f t="shared" si="229"/>
        <v>1</v>
      </c>
      <c r="BX171" s="7">
        <f t="shared" si="229"/>
        <v>1</v>
      </c>
      <c r="BY171" s="7">
        <f t="shared" si="229"/>
        <v>1</v>
      </c>
      <c r="BZ171" s="7">
        <f t="shared" si="229"/>
        <v>1</v>
      </c>
      <c r="CA171" s="7">
        <f t="shared" si="229"/>
        <v>1</v>
      </c>
      <c r="CB171" s="7">
        <f t="shared" si="229"/>
        <v>1</v>
      </c>
      <c r="CC171" s="7">
        <f t="shared" si="229"/>
        <v>1</v>
      </c>
      <c r="CD171" s="7">
        <f t="shared" si="229"/>
        <v>1</v>
      </c>
      <c r="CE171" s="7">
        <f t="shared" si="229"/>
        <v>1</v>
      </c>
      <c r="CF171" s="7">
        <f t="shared" si="229"/>
        <v>1</v>
      </c>
      <c r="CG171" s="7">
        <f t="shared" si="229"/>
        <v>1</v>
      </c>
      <c r="CH171" s="7">
        <f t="shared" si="229"/>
        <v>1</v>
      </c>
      <c r="CI171" s="7">
        <f t="shared" si="229"/>
        <v>1</v>
      </c>
      <c r="CJ171" s="7">
        <f t="shared" si="229"/>
        <v>1</v>
      </c>
      <c r="CK171" s="7">
        <f t="shared" si="229"/>
        <v>1</v>
      </c>
      <c r="CL171" s="7">
        <f t="shared" si="229"/>
        <v>1</v>
      </c>
      <c r="CM171" s="7">
        <f t="shared" si="229"/>
        <v>1</v>
      </c>
    </row>
    <row r="172" spans="2:91" hidden="1" x14ac:dyDescent="0.2">
      <c r="B172" s="209">
        <f>Inputs!FH30</f>
        <v>0</v>
      </c>
      <c r="AF172" s="7">
        <f t="shared" ref="AF172:BK172" si="230">AF145+AF119</f>
        <v>1</v>
      </c>
      <c r="AG172" s="7">
        <f t="shared" si="230"/>
        <v>1</v>
      </c>
      <c r="AH172" s="7">
        <f t="shared" si="230"/>
        <v>1</v>
      </c>
      <c r="AI172" s="7">
        <f t="shared" si="230"/>
        <v>1</v>
      </c>
      <c r="AJ172" s="7">
        <f t="shared" si="230"/>
        <v>1</v>
      </c>
      <c r="AK172" s="7">
        <f t="shared" si="230"/>
        <v>1</v>
      </c>
      <c r="AL172" s="7">
        <f t="shared" si="230"/>
        <v>1</v>
      </c>
      <c r="AM172" s="7">
        <f t="shared" si="230"/>
        <v>1</v>
      </c>
      <c r="AN172" s="7">
        <f t="shared" si="230"/>
        <v>1</v>
      </c>
      <c r="AO172" s="7">
        <f t="shared" si="230"/>
        <v>1</v>
      </c>
      <c r="AP172" s="7">
        <f t="shared" si="230"/>
        <v>1</v>
      </c>
      <c r="AQ172" s="7">
        <f t="shared" si="230"/>
        <v>1</v>
      </c>
      <c r="AR172" s="7">
        <f t="shared" si="230"/>
        <v>1</v>
      </c>
      <c r="AS172" s="7">
        <f t="shared" si="230"/>
        <v>1</v>
      </c>
      <c r="AT172" s="7">
        <f t="shared" si="230"/>
        <v>1</v>
      </c>
      <c r="AU172" s="7">
        <f t="shared" si="230"/>
        <v>1</v>
      </c>
      <c r="AV172" s="7">
        <f t="shared" si="230"/>
        <v>1</v>
      </c>
      <c r="AW172" s="7">
        <f t="shared" si="230"/>
        <v>1</v>
      </c>
      <c r="AX172" s="7">
        <f t="shared" si="230"/>
        <v>1</v>
      </c>
      <c r="AY172" s="7">
        <f t="shared" si="230"/>
        <v>1</v>
      </c>
      <c r="AZ172" s="7">
        <f t="shared" si="230"/>
        <v>1</v>
      </c>
      <c r="BA172" s="7">
        <f t="shared" si="230"/>
        <v>1</v>
      </c>
      <c r="BB172" s="7">
        <f t="shared" si="230"/>
        <v>1</v>
      </c>
      <c r="BC172" s="7">
        <f t="shared" si="230"/>
        <v>1</v>
      </c>
      <c r="BD172" s="7">
        <f t="shared" si="230"/>
        <v>1</v>
      </c>
      <c r="BE172" s="7">
        <f t="shared" si="230"/>
        <v>1</v>
      </c>
      <c r="BF172" s="7">
        <f t="shared" si="230"/>
        <v>1</v>
      </c>
      <c r="BG172" s="7">
        <f t="shared" si="230"/>
        <v>1</v>
      </c>
      <c r="BH172" s="7">
        <f t="shared" si="230"/>
        <v>1</v>
      </c>
      <c r="BI172" s="7">
        <f t="shared" si="230"/>
        <v>1</v>
      </c>
      <c r="BJ172" s="7">
        <f t="shared" si="230"/>
        <v>1</v>
      </c>
      <c r="BK172" s="7">
        <f t="shared" si="230"/>
        <v>1</v>
      </c>
      <c r="BL172" s="7">
        <f t="shared" ref="BL172:CM172" si="231">BL145+BL119</f>
        <v>1</v>
      </c>
      <c r="BM172" s="7">
        <f t="shared" si="231"/>
        <v>1</v>
      </c>
      <c r="BN172" s="7">
        <f t="shared" si="231"/>
        <v>1</v>
      </c>
      <c r="BO172" s="7">
        <f t="shared" si="231"/>
        <v>1</v>
      </c>
      <c r="BP172" s="7">
        <f t="shared" si="231"/>
        <v>1</v>
      </c>
      <c r="BQ172" s="7">
        <f t="shared" si="231"/>
        <v>1</v>
      </c>
      <c r="BR172" s="7">
        <f t="shared" si="231"/>
        <v>1</v>
      </c>
      <c r="BS172" s="7">
        <f t="shared" si="231"/>
        <v>1</v>
      </c>
      <c r="BT172" s="7">
        <f t="shared" si="231"/>
        <v>1</v>
      </c>
      <c r="BU172" s="7">
        <f t="shared" si="231"/>
        <v>1</v>
      </c>
      <c r="BV172" s="7">
        <f t="shared" si="231"/>
        <v>1</v>
      </c>
      <c r="BW172" s="7">
        <f t="shared" si="231"/>
        <v>1</v>
      </c>
      <c r="BX172" s="7">
        <f t="shared" si="231"/>
        <v>1</v>
      </c>
      <c r="BY172" s="7">
        <f t="shared" si="231"/>
        <v>1</v>
      </c>
      <c r="BZ172" s="7">
        <f t="shared" si="231"/>
        <v>1</v>
      </c>
      <c r="CA172" s="7">
        <f t="shared" si="231"/>
        <v>1</v>
      </c>
      <c r="CB172" s="7">
        <f t="shared" si="231"/>
        <v>1</v>
      </c>
      <c r="CC172" s="7">
        <f t="shared" si="231"/>
        <v>1</v>
      </c>
      <c r="CD172" s="7">
        <f t="shared" si="231"/>
        <v>1</v>
      </c>
      <c r="CE172" s="7">
        <f t="shared" si="231"/>
        <v>1</v>
      </c>
      <c r="CF172" s="7">
        <f t="shared" si="231"/>
        <v>1</v>
      </c>
      <c r="CG172" s="7">
        <f t="shared" si="231"/>
        <v>1</v>
      </c>
      <c r="CH172" s="7">
        <f t="shared" si="231"/>
        <v>1</v>
      </c>
      <c r="CI172" s="7">
        <f t="shared" si="231"/>
        <v>1</v>
      </c>
      <c r="CJ172" s="7">
        <f t="shared" si="231"/>
        <v>1</v>
      </c>
      <c r="CK172" s="7">
        <f t="shared" si="231"/>
        <v>1</v>
      </c>
      <c r="CL172" s="7">
        <f t="shared" si="231"/>
        <v>1</v>
      </c>
      <c r="CM172" s="7">
        <f t="shared" si="231"/>
        <v>1</v>
      </c>
    </row>
    <row r="173" spans="2:91" hidden="1" x14ac:dyDescent="0.2">
      <c r="B173" s="209">
        <f>Inputs!FH31</f>
        <v>0</v>
      </c>
      <c r="AF173" s="7">
        <f t="shared" ref="AF173:BK173" si="232">AF146+AF120</f>
        <v>1</v>
      </c>
      <c r="AG173" s="7">
        <f t="shared" si="232"/>
        <v>1</v>
      </c>
      <c r="AH173" s="7">
        <f t="shared" si="232"/>
        <v>1</v>
      </c>
      <c r="AI173" s="7">
        <f t="shared" si="232"/>
        <v>1</v>
      </c>
      <c r="AJ173" s="7">
        <f t="shared" si="232"/>
        <v>1</v>
      </c>
      <c r="AK173" s="7">
        <f t="shared" si="232"/>
        <v>1</v>
      </c>
      <c r="AL173" s="7">
        <f t="shared" si="232"/>
        <v>1</v>
      </c>
      <c r="AM173" s="7">
        <f t="shared" si="232"/>
        <v>1</v>
      </c>
      <c r="AN173" s="7">
        <f t="shared" si="232"/>
        <v>1</v>
      </c>
      <c r="AO173" s="7">
        <f t="shared" si="232"/>
        <v>1</v>
      </c>
      <c r="AP173" s="7">
        <f t="shared" si="232"/>
        <v>1</v>
      </c>
      <c r="AQ173" s="7">
        <f t="shared" si="232"/>
        <v>1</v>
      </c>
      <c r="AR173" s="7">
        <f t="shared" si="232"/>
        <v>1</v>
      </c>
      <c r="AS173" s="7">
        <f t="shared" si="232"/>
        <v>1</v>
      </c>
      <c r="AT173" s="7">
        <f t="shared" si="232"/>
        <v>1</v>
      </c>
      <c r="AU173" s="7">
        <f t="shared" si="232"/>
        <v>1</v>
      </c>
      <c r="AV173" s="7">
        <f t="shared" si="232"/>
        <v>1</v>
      </c>
      <c r="AW173" s="7">
        <f t="shared" si="232"/>
        <v>1</v>
      </c>
      <c r="AX173" s="7">
        <f t="shared" si="232"/>
        <v>1</v>
      </c>
      <c r="AY173" s="7">
        <f t="shared" si="232"/>
        <v>1</v>
      </c>
      <c r="AZ173" s="7">
        <f t="shared" si="232"/>
        <v>1</v>
      </c>
      <c r="BA173" s="7">
        <f t="shared" si="232"/>
        <v>1</v>
      </c>
      <c r="BB173" s="7">
        <f t="shared" si="232"/>
        <v>1</v>
      </c>
      <c r="BC173" s="7">
        <f t="shared" si="232"/>
        <v>1</v>
      </c>
      <c r="BD173" s="7">
        <f t="shared" si="232"/>
        <v>1</v>
      </c>
      <c r="BE173" s="7">
        <f t="shared" si="232"/>
        <v>1</v>
      </c>
      <c r="BF173" s="7">
        <f t="shared" si="232"/>
        <v>1</v>
      </c>
      <c r="BG173" s="7">
        <f t="shared" si="232"/>
        <v>1</v>
      </c>
      <c r="BH173" s="7">
        <f t="shared" si="232"/>
        <v>1</v>
      </c>
      <c r="BI173" s="7">
        <f t="shared" si="232"/>
        <v>1</v>
      </c>
      <c r="BJ173" s="7">
        <f t="shared" si="232"/>
        <v>1</v>
      </c>
      <c r="BK173" s="7">
        <f t="shared" si="232"/>
        <v>1</v>
      </c>
      <c r="BL173" s="7">
        <f t="shared" ref="BL173:CM173" si="233">BL146+BL120</f>
        <v>1</v>
      </c>
      <c r="BM173" s="7">
        <f t="shared" si="233"/>
        <v>1</v>
      </c>
      <c r="BN173" s="7">
        <f t="shared" si="233"/>
        <v>1</v>
      </c>
      <c r="BO173" s="7">
        <f t="shared" si="233"/>
        <v>1</v>
      </c>
      <c r="BP173" s="7">
        <f t="shared" si="233"/>
        <v>1</v>
      </c>
      <c r="BQ173" s="7">
        <f t="shared" si="233"/>
        <v>1</v>
      </c>
      <c r="BR173" s="7">
        <f t="shared" si="233"/>
        <v>1</v>
      </c>
      <c r="BS173" s="7">
        <f t="shared" si="233"/>
        <v>1</v>
      </c>
      <c r="BT173" s="7">
        <f t="shared" si="233"/>
        <v>1</v>
      </c>
      <c r="BU173" s="7">
        <f t="shared" si="233"/>
        <v>1</v>
      </c>
      <c r="BV173" s="7">
        <f t="shared" si="233"/>
        <v>1</v>
      </c>
      <c r="BW173" s="7">
        <f t="shared" si="233"/>
        <v>1</v>
      </c>
      <c r="BX173" s="7">
        <f t="shared" si="233"/>
        <v>1</v>
      </c>
      <c r="BY173" s="7">
        <f t="shared" si="233"/>
        <v>1</v>
      </c>
      <c r="BZ173" s="7">
        <f t="shared" si="233"/>
        <v>1</v>
      </c>
      <c r="CA173" s="7">
        <f t="shared" si="233"/>
        <v>1</v>
      </c>
      <c r="CB173" s="7">
        <f t="shared" si="233"/>
        <v>1</v>
      </c>
      <c r="CC173" s="7">
        <f t="shared" si="233"/>
        <v>1</v>
      </c>
      <c r="CD173" s="7">
        <f t="shared" si="233"/>
        <v>1</v>
      </c>
      <c r="CE173" s="7">
        <f t="shared" si="233"/>
        <v>1</v>
      </c>
      <c r="CF173" s="7">
        <f t="shared" si="233"/>
        <v>1</v>
      </c>
      <c r="CG173" s="7">
        <f t="shared" si="233"/>
        <v>1</v>
      </c>
      <c r="CH173" s="7">
        <f t="shared" si="233"/>
        <v>1</v>
      </c>
      <c r="CI173" s="7">
        <f t="shared" si="233"/>
        <v>1</v>
      </c>
      <c r="CJ173" s="7">
        <f t="shared" si="233"/>
        <v>1</v>
      </c>
      <c r="CK173" s="7">
        <f t="shared" si="233"/>
        <v>1</v>
      </c>
      <c r="CL173" s="7">
        <f t="shared" si="233"/>
        <v>1</v>
      </c>
      <c r="CM173" s="7">
        <f t="shared" si="233"/>
        <v>1</v>
      </c>
    </row>
    <row r="174" spans="2:91" hidden="1" x14ac:dyDescent="0.2">
      <c r="B174" s="209">
        <f>Inputs!FH32</f>
        <v>0</v>
      </c>
      <c r="AF174" s="7">
        <f t="shared" ref="AF174:BK174" si="234">AF147+AF121</f>
        <v>1</v>
      </c>
      <c r="AG174" s="7">
        <f t="shared" si="234"/>
        <v>1</v>
      </c>
      <c r="AH174" s="7">
        <f t="shared" si="234"/>
        <v>1</v>
      </c>
      <c r="AI174" s="7">
        <f t="shared" si="234"/>
        <v>1</v>
      </c>
      <c r="AJ174" s="7">
        <f t="shared" si="234"/>
        <v>1</v>
      </c>
      <c r="AK174" s="7">
        <f t="shared" si="234"/>
        <v>1</v>
      </c>
      <c r="AL174" s="7">
        <f t="shared" si="234"/>
        <v>1</v>
      </c>
      <c r="AM174" s="7">
        <f t="shared" si="234"/>
        <v>1</v>
      </c>
      <c r="AN174" s="7">
        <f t="shared" si="234"/>
        <v>1</v>
      </c>
      <c r="AO174" s="7">
        <f t="shared" si="234"/>
        <v>1</v>
      </c>
      <c r="AP174" s="7">
        <f t="shared" si="234"/>
        <v>1</v>
      </c>
      <c r="AQ174" s="7">
        <f t="shared" si="234"/>
        <v>1</v>
      </c>
      <c r="AR174" s="7">
        <f t="shared" si="234"/>
        <v>1</v>
      </c>
      <c r="AS174" s="7">
        <f t="shared" si="234"/>
        <v>1</v>
      </c>
      <c r="AT174" s="7">
        <f t="shared" si="234"/>
        <v>1</v>
      </c>
      <c r="AU174" s="7">
        <f t="shared" si="234"/>
        <v>1</v>
      </c>
      <c r="AV174" s="7">
        <f t="shared" si="234"/>
        <v>1</v>
      </c>
      <c r="AW174" s="7">
        <f t="shared" si="234"/>
        <v>1</v>
      </c>
      <c r="AX174" s="7">
        <f t="shared" si="234"/>
        <v>1</v>
      </c>
      <c r="AY174" s="7">
        <f t="shared" si="234"/>
        <v>1</v>
      </c>
      <c r="AZ174" s="7">
        <f t="shared" si="234"/>
        <v>1</v>
      </c>
      <c r="BA174" s="7">
        <f t="shared" si="234"/>
        <v>1</v>
      </c>
      <c r="BB174" s="7">
        <f t="shared" si="234"/>
        <v>1</v>
      </c>
      <c r="BC174" s="7">
        <f t="shared" si="234"/>
        <v>1</v>
      </c>
      <c r="BD174" s="7">
        <f t="shared" si="234"/>
        <v>1</v>
      </c>
      <c r="BE174" s="7">
        <f t="shared" si="234"/>
        <v>1</v>
      </c>
      <c r="BF174" s="7">
        <f t="shared" si="234"/>
        <v>1</v>
      </c>
      <c r="BG174" s="7">
        <f t="shared" si="234"/>
        <v>1</v>
      </c>
      <c r="BH174" s="7">
        <f t="shared" si="234"/>
        <v>1</v>
      </c>
      <c r="BI174" s="7">
        <f t="shared" si="234"/>
        <v>1</v>
      </c>
      <c r="BJ174" s="7">
        <f t="shared" si="234"/>
        <v>1</v>
      </c>
      <c r="BK174" s="7">
        <f t="shared" si="234"/>
        <v>1</v>
      </c>
      <c r="BL174" s="7">
        <f t="shared" ref="BL174:CM174" si="235">BL147+BL121</f>
        <v>1</v>
      </c>
      <c r="BM174" s="7">
        <f t="shared" si="235"/>
        <v>1</v>
      </c>
      <c r="BN174" s="7">
        <f t="shared" si="235"/>
        <v>1</v>
      </c>
      <c r="BO174" s="7">
        <f t="shared" si="235"/>
        <v>1</v>
      </c>
      <c r="BP174" s="7">
        <f t="shared" si="235"/>
        <v>1</v>
      </c>
      <c r="BQ174" s="7">
        <f t="shared" si="235"/>
        <v>1</v>
      </c>
      <c r="BR174" s="7">
        <f t="shared" si="235"/>
        <v>1</v>
      </c>
      <c r="BS174" s="7">
        <f t="shared" si="235"/>
        <v>1</v>
      </c>
      <c r="BT174" s="7">
        <f t="shared" si="235"/>
        <v>1</v>
      </c>
      <c r="BU174" s="7">
        <f t="shared" si="235"/>
        <v>1</v>
      </c>
      <c r="BV174" s="7">
        <f t="shared" si="235"/>
        <v>1</v>
      </c>
      <c r="BW174" s="7">
        <f t="shared" si="235"/>
        <v>1</v>
      </c>
      <c r="BX174" s="7">
        <f t="shared" si="235"/>
        <v>1</v>
      </c>
      <c r="BY174" s="7">
        <f t="shared" si="235"/>
        <v>1</v>
      </c>
      <c r="BZ174" s="7">
        <f t="shared" si="235"/>
        <v>1</v>
      </c>
      <c r="CA174" s="7">
        <f t="shared" si="235"/>
        <v>1</v>
      </c>
      <c r="CB174" s="7">
        <f t="shared" si="235"/>
        <v>1</v>
      </c>
      <c r="CC174" s="7">
        <f t="shared" si="235"/>
        <v>1</v>
      </c>
      <c r="CD174" s="7">
        <f t="shared" si="235"/>
        <v>1</v>
      </c>
      <c r="CE174" s="7">
        <f t="shared" si="235"/>
        <v>1</v>
      </c>
      <c r="CF174" s="7">
        <f t="shared" si="235"/>
        <v>1</v>
      </c>
      <c r="CG174" s="7">
        <f t="shared" si="235"/>
        <v>1</v>
      </c>
      <c r="CH174" s="7">
        <f t="shared" si="235"/>
        <v>1</v>
      </c>
      <c r="CI174" s="7">
        <f t="shared" si="235"/>
        <v>1</v>
      </c>
      <c r="CJ174" s="7">
        <f t="shared" si="235"/>
        <v>1</v>
      </c>
      <c r="CK174" s="7">
        <f t="shared" si="235"/>
        <v>1</v>
      </c>
      <c r="CL174" s="7">
        <f t="shared" si="235"/>
        <v>1</v>
      </c>
      <c r="CM174" s="7">
        <f t="shared" si="235"/>
        <v>1</v>
      </c>
    </row>
    <row r="175" spans="2:91" hidden="1" x14ac:dyDescent="0.2">
      <c r="B175" s="209">
        <f>Inputs!FH33</f>
        <v>0</v>
      </c>
      <c r="AF175" s="7">
        <f t="shared" ref="AF175:BK175" si="236">AF148+AF122</f>
        <v>1</v>
      </c>
      <c r="AG175" s="7">
        <f t="shared" si="236"/>
        <v>1</v>
      </c>
      <c r="AH175" s="7">
        <f t="shared" si="236"/>
        <v>1</v>
      </c>
      <c r="AI175" s="7">
        <f t="shared" si="236"/>
        <v>1</v>
      </c>
      <c r="AJ175" s="7">
        <f t="shared" si="236"/>
        <v>1</v>
      </c>
      <c r="AK175" s="7">
        <f t="shared" si="236"/>
        <v>1</v>
      </c>
      <c r="AL175" s="7">
        <f t="shared" si="236"/>
        <v>1</v>
      </c>
      <c r="AM175" s="7">
        <f t="shared" si="236"/>
        <v>1</v>
      </c>
      <c r="AN175" s="7">
        <f t="shared" si="236"/>
        <v>1</v>
      </c>
      <c r="AO175" s="7">
        <f t="shared" si="236"/>
        <v>1</v>
      </c>
      <c r="AP175" s="7">
        <f t="shared" si="236"/>
        <v>1</v>
      </c>
      <c r="AQ175" s="7">
        <f t="shared" si="236"/>
        <v>1</v>
      </c>
      <c r="AR175" s="7">
        <f t="shared" si="236"/>
        <v>1</v>
      </c>
      <c r="AS175" s="7">
        <f t="shared" si="236"/>
        <v>1</v>
      </c>
      <c r="AT175" s="7">
        <f t="shared" si="236"/>
        <v>1</v>
      </c>
      <c r="AU175" s="7">
        <f t="shared" si="236"/>
        <v>1</v>
      </c>
      <c r="AV175" s="7">
        <f t="shared" si="236"/>
        <v>1</v>
      </c>
      <c r="AW175" s="7">
        <f t="shared" si="236"/>
        <v>1</v>
      </c>
      <c r="AX175" s="7">
        <f t="shared" si="236"/>
        <v>1</v>
      </c>
      <c r="AY175" s="7">
        <f t="shared" si="236"/>
        <v>1</v>
      </c>
      <c r="AZ175" s="7">
        <f t="shared" si="236"/>
        <v>1</v>
      </c>
      <c r="BA175" s="7">
        <f t="shared" si="236"/>
        <v>1</v>
      </c>
      <c r="BB175" s="7">
        <f t="shared" si="236"/>
        <v>1</v>
      </c>
      <c r="BC175" s="7">
        <f t="shared" si="236"/>
        <v>1</v>
      </c>
      <c r="BD175" s="7">
        <f t="shared" si="236"/>
        <v>1</v>
      </c>
      <c r="BE175" s="7">
        <f t="shared" si="236"/>
        <v>1</v>
      </c>
      <c r="BF175" s="7">
        <f t="shared" si="236"/>
        <v>1</v>
      </c>
      <c r="BG175" s="7">
        <f t="shared" si="236"/>
        <v>1</v>
      </c>
      <c r="BH175" s="7">
        <f t="shared" si="236"/>
        <v>1</v>
      </c>
      <c r="BI175" s="7">
        <f t="shared" si="236"/>
        <v>1</v>
      </c>
      <c r="BJ175" s="7">
        <f t="shared" si="236"/>
        <v>1</v>
      </c>
      <c r="BK175" s="7">
        <f t="shared" si="236"/>
        <v>1</v>
      </c>
      <c r="BL175" s="7">
        <f t="shared" ref="BL175:CM175" si="237">BL148+BL122</f>
        <v>1</v>
      </c>
      <c r="BM175" s="7">
        <f t="shared" si="237"/>
        <v>1</v>
      </c>
      <c r="BN175" s="7">
        <f t="shared" si="237"/>
        <v>1</v>
      </c>
      <c r="BO175" s="7">
        <f t="shared" si="237"/>
        <v>1</v>
      </c>
      <c r="BP175" s="7">
        <f t="shared" si="237"/>
        <v>1</v>
      </c>
      <c r="BQ175" s="7">
        <f t="shared" si="237"/>
        <v>1</v>
      </c>
      <c r="BR175" s="7">
        <f t="shared" si="237"/>
        <v>1</v>
      </c>
      <c r="BS175" s="7">
        <f t="shared" si="237"/>
        <v>1</v>
      </c>
      <c r="BT175" s="7">
        <f t="shared" si="237"/>
        <v>1</v>
      </c>
      <c r="BU175" s="7">
        <f t="shared" si="237"/>
        <v>1</v>
      </c>
      <c r="BV175" s="7">
        <f t="shared" si="237"/>
        <v>1</v>
      </c>
      <c r="BW175" s="7">
        <f t="shared" si="237"/>
        <v>1</v>
      </c>
      <c r="BX175" s="7">
        <f t="shared" si="237"/>
        <v>1</v>
      </c>
      <c r="BY175" s="7">
        <f t="shared" si="237"/>
        <v>1</v>
      </c>
      <c r="BZ175" s="7">
        <f t="shared" si="237"/>
        <v>1</v>
      </c>
      <c r="CA175" s="7">
        <f t="shared" si="237"/>
        <v>1</v>
      </c>
      <c r="CB175" s="7">
        <f t="shared" si="237"/>
        <v>1</v>
      </c>
      <c r="CC175" s="7">
        <f t="shared" si="237"/>
        <v>1</v>
      </c>
      <c r="CD175" s="7">
        <f t="shared" si="237"/>
        <v>1</v>
      </c>
      <c r="CE175" s="7">
        <f t="shared" si="237"/>
        <v>1</v>
      </c>
      <c r="CF175" s="7">
        <f t="shared" si="237"/>
        <v>1</v>
      </c>
      <c r="CG175" s="7">
        <f t="shared" si="237"/>
        <v>1</v>
      </c>
      <c r="CH175" s="7">
        <f t="shared" si="237"/>
        <v>1</v>
      </c>
      <c r="CI175" s="7">
        <f t="shared" si="237"/>
        <v>1</v>
      </c>
      <c r="CJ175" s="7">
        <f t="shared" si="237"/>
        <v>1</v>
      </c>
      <c r="CK175" s="7">
        <f t="shared" si="237"/>
        <v>1</v>
      </c>
      <c r="CL175" s="7">
        <f t="shared" si="237"/>
        <v>1</v>
      </c>
      <c r="CM175" s="7">
        <f t="shared" si="237"/>
        <v>1</v>
      </c>
    </row>
    <row r="176" spans="2:91" hidden="1" x14ac:dyDescent="0.2">
      <c r="B176" s="209"/>
    </row>
    <row r="177" spans="2:2" hidden="1" x14ac:dyDescent="0.2">
      <c r="B177" s="209"/>
    </row>
    <row r="178" spans="2:2" hidden="1" x14ac:dyDescent="0.2">
      <c r="B178" s="209"/>
    </row>
    <row r="179" spans="2:2" hidden="1" x14ac:dyDescent="0.2">
      <c r="B179" s="209"/>
    </row>
    <row r="180" spans="2:2" hidden="1" x14ac:dyDescent="0.2">
      <c r="B180" s="209"/>
    </row>
    <row r="181" spans="2:2" x14ac:dyDescent="0.2">
      <c r="B181" s="209"/>
    </row>
    <row r="182" spans="2:2" x14ac:dyDescent="0.2">
      <c r="B182" s="209"/>
    </row>
    <row r="183" spans="2:2" x14ac:dyDescent="0.2">
      <c r="B183" s="209"/>
    </row>
    <row r="184" spans="2:2" x14ac:dyDescent="0.2">
      <c r="B184" s="209"/>
    </row>
    <row r="185" spans="2:2" x14ac:dyDescent="0.2">
      <c r="B185" s="209"/>
    </row>
    <row r="186" spans="2:2" x14ac:dyDescent="0.2">
      <c r="B186" s="209"/>
    </row>
    <row r="187" spans="2:2" x14ac:dyDescent="0.2">
      <c r="B187" s="209"/>
    </row>
    <row r="188" spans="2:2" x14ac:dyDescent="0.2">
      <c r="B188" s="209"/>
    </row>
    <row r="189" spans="2:2" x14ac:dyDescent="0.2">
      <c r="B189" s="209"/>
    </row>
    <row r="190" spans="2:2" x14ac:dyDescent="0.2">
      <c r="B190" s="209"/>
    </row>
  </sheetData>
  <sheetProtection algorithmName="SHA-512" hashValue="juF4+V3QKOk0k2Zx+0k9DtksRX9hDrRpRGBGwPgqcbcjnW1l0sQ97L0GKVGCCNB1dVcmopxpmCBv7ScWUFg77w==" saltValue="rmuXu6HOgd9dBeYJZYOeLg==" spinCount="100000" sheet="1" formatCells="0" formatColumns="0" formatRows="0" insertColumns="0" insertRows="0" insertHyperlinks="0" deleteColumns="0" deleteRows="0" sort="0" autoFilter="0" pivotTables="0"/>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248B4-C840-7F41-B4E4-7AFFCBA15721}">
  <sheetPr codeName="Worksheet____12">
    <tabColor theme="3" tint="0.749992370372631"/>
  </sheetPr>
  <dimension ref="B2:CM179"/>
  <sheetViews>
    <sheetView showGridLines="0" showRowColHeaders="0" zoomScale="90" zoomScaleNormal="90" workbookViewId="0">
      <selection activeCell="G2" sqref="G2"/>
    </sheetView>
  </sheetViews>
  <sheetFormatPr baseColWidth="10" defaultRowHeight="16" outlineLevelRow="1" x14ac:dyDescent="0.2"/>
  <cols>
    <col min="1" max="1" width="3.83203125" style="7" customWidth="1"/>
    <col min="2" max="2" width="35.33203125" style="7" customWidth="1"/>
    <col min="3" max="4" width="10.83203125" style="7"/>
    <col min="5" max="5" width="13.6640625" style="7" bestFit="1" customWidth="1"/>
    <col min="6" max="9" width="12.6640625" style="7" bestFit="1" customWidth="1"/>
    <col min="10" max="10" width="1.6640625" style="7" customWidth="1"/>
    <col min="11" max="13" width="11" style="7" bestFit="1" customWidth="1"/>
    <col min="14" max="14" width="12.6640625" style="7" bestFit="1" customWidth="1"/>
    <col min="15" max="15" width="11" style="7" bestFit="1" customWidth="1"/>
    <col min="16" max="30" width="12.6640625" style="7" bestFit="1" customWidth="1"/>
    <col min="31" max="31" width="7" style="7" customWidth="1"/>
    <col min="32" max="32" width="11.6640625" style="7" bestFit="1" customWidth="1"/>
    <col min="33" max="33" width="11.1640625" style="7" bestFit="1" customWidth="1"/>
    <col min="34" max="16384" width="10.83203125" style="7"/>
  </cols>
  <sheetData>
    <row r="2" spans="2:91" ht="21" x14ac:dyDescent="0.25">
      <c r="B2" s="43" t="s">
        <v>317</v>
      </c>
    </row>
    <row r="4" spans="2:91" s="20" customFormat="1" ht="15" x14ac:dyDescent="0.2">
      <c r="B4" s="42" t="s">
        <v>88</v>
      </c>
      <c r="C4" s="41" t="s">
        <v>87</v>
      </c>
      <c r="D4" s="41" t="s">
        <v>86</v>
      </c>
      <c r="E4" s="41">
        <f>Inputs!J8</f>
        <v>2023</v>
      </c>
      <c r="F4" s="41">
        <f>E4+1</f>
        <v>2024</v>
      </c>
      <c r="G4" s="41">
        <f>F4+1</f>
        <v>2025</v>
      </c>
      <c r="H4" s="41">
        <f>G4+1</f>
        <v>2026</v>
      </c>
      <c r="I4" s="41">
        <f>H4+1</f>
        <v>2027</v>
      </c>
      <c r="K4" s="66">
        <f>E4</f>
        <v>2023</v>
      </c>
      <c r="L4" s="66">
        <f>K4</f>
        <v>2023</v>
      </c>
      <c r="M4" s="66">
        <f>L4</f>
        <v>2023</v>
      </c>
      <c r="N4" s="66">
        <f>M4</f>
        <v>2023</v>
      </c>
      <c r="O4" s="66">
        <f>F4</f>
        <v>2024</v>
      </c>
      <c r="P4" s="66">
        <f>O4</f>
        <v>2024</v>
      </c>
      <c r="Q4" s="66">
        <f>P4</f>
        <v>2024</v>
      </c>
      <c r="R4" s="66">
        <f>Q4</f>
        <v>2024</v>
      </c>
      <c r="S4" s="66">
        <f>G4</f>
        <v>2025</v>
      </c>
      <c r="T4" s="66">
        <f>S4</f>
        <v>2025</v>
      </c>
      <c r="U4" s="66">
        <f>T4</f>
        <v>2025</v>
      </c>
      <c r="V4" s="66">
        <f>U4</f>
        <v>2025</v>
      </c>
      <c r="W4" s="66">
        <f>H4</f>
        <v>2026</v>
      </c>
      <c r="X4" s="66">
        <f>W4</f>
        <v>2026</v>
      </c>
      <c r="Y4" s="66">
        <f>X4</f>
        <v>2026</v>
      </c>
      <c r="Z4" s="66">
        <f>Y4</f>
        <v>2026</v>
      </c>
      <c r="AA4" s="66">
        <f>I4</f>
        <v>2027</v>
      </c>
      <c r="AB4" s="66">
        <f>AA4</f>
        <v>2027</v>
      </c>
      <c r="AC4" s="66">
        <f>AB4</f>
        <v>2027</v>
      </c>
      <c r="AD4" s="66">
        <f>AC4</f>
        <v>2027</v>
      </c>
      <c r="AF4" s="65">
        <f>E4</f>
        <v>2023</v>
      </c>
      <c r="AG4" s="65">
        <f t="shared" ref="AG4:AQ4" si="0">AF4</f>
        <v>2023</v>
      </c>
      <c r="AH4" s="65">
        <f t="shared" si="0"/>
        <v>2023</v>
      </c>
      <c r="AI4" s="65">
        <f t="shared" si="0"/>
        <v>2023</v>
      </c>
      <c r="AJ4" s="65">
        <f t="shared" si="0"/>
        <v>2023</v>
      </c>
      <c r="AK4" s="65">
        <f t="shared" si="0"/>
        <v>2023</v>
      </c>
      <c r="AL4" s="65">
        <f t="shared" si="0"/>
        <v>2023</v>
      </c>
      <c r="AM4" s="65">
        <f t="shared" si="0"/>
        <v>2023</v>
      </c>
      <c r="AN4" s="65">
        <f t="shared" si="0"/>
        <v>2023</v>
      </c>
      <c r="AO4" s="65">
        <f t="shared" si="0"/>
        <v>2023</v>
      </c>
      <c r="AP4" s="65">
        <f t="shared" si="0"/>
        <v>2023</v>
      </c>
      <c r="AQ4" s="65">
        <f t="shared" si="0"/>
        <v>2023</v>
      </c>
      <c r="AR4" s="65">
        <f>F4</f>
        <v>2024</v>
      </c>
      <c r="AS4" s="65">
        <f t="shared" ref="AS4:BC4" si="1">AR4</f>
        <v>2024</v>
      </c>
      <c r="AT4" s="65">
        <f t="shared" si="1"/>
        <v>2024</v>
      </c>
      <c r="AU4" s="65">
        <f t="shared" si="1"/>
        <v>2024</v>
      </c>
      <c r="AV4" s="65">
        <f t="shared" si="1"/>
        <v>2024</v>
      </c>
      <c r="AW4" s="65">
        <f t="shared" si="1"/>
        <v>2024</v>
      </c>
      <c r="AX4" s="65">
        <f t="shared" si="1"/>
        <v>2024</v>
      </c>
      <c r="AY4" s="65">
        <f t="shared" si="1"/>
        <v>2024</v>
      </c>
      <c r="AZ4" s="65">
        <f t="shared" si="1"/>
        <v>2024</v>
      </c>
      <c r="BA4" s="65">
        <f t="shared" si="1"/>
        <v>2024</v>
      </c>
      <c r="BB4" s="65">
        <f t="shared" si="1"/>
        <v>2024</v>
      </c>
      <c r="BC4" s="65">
        <f t="shared" si="1"/>
        <v>2024</v>
      </c>
      <c r="BD4" s="65">
        <f>G4</f>
        <v>2025</v>
      </c>
      <c r="BE4" s="65">
        <f t="shared" ref="BE4:BO4" si="2">BD4</f>
        <v>2025</v>
      </c>
      <c r="BF4" s="65">
        <f t="shared" si="2"/>
        <v>2025</v>
      </c>
      <c r="BG4" s="65">
        <f t="shared" si="2"/>
        <v>2025</v>
      </c>
      <c r="BH4" s="65">
        <f t="shared" si="2"/>
        <v>2025</v>
      </c>
      <c r="BI4" s="65">
        <f t="shared" si="2"/>
        <v>2025</v>
      </c>
      <c r="BJ4" s="65">
        <f t="shared" si="2"/>
        <v>2025</v>
      </c>
      <c r="BK4" s="65">
        <f t="shared" si="2"/>
        <v>2025</v>
      </c>
      <c r="BL4" s="65">
        <f t="shared" si="2"/>
        <v>2025</v>
      </c>
      <c r="BM4" s="65">
        <f t="shared" si="2"/>
        <v>2025</v>
      </c>
      <c r="BN4" s="65">
        <f t="shared" si="2"/>
        <v>2025</v>
      </c>
      <c r="BO4" s="65">
        <f t="shared" si="2"/>
        <v>2025</v>
      </c>
      <c r="BP4" s="65">
        <f>H4</f>
        <v>2026</v>
      </c>
      <c r="BQ4" s="65">
        <f t="shared" ref="BQ4:CA4" si="3">BP4</f>
        <v>2026</v>
      </c>
      <c r="BR4" s="65">
        <f t="shared" si="3"/>
        <v>2026</v>
      </c>
      <c r="BS4" s="65">
        <f t="shared" si="3"/>
        <v>2026</v>
      </c>
      <c r="BT4" s="65">
        <f t="shared" si="3"/>
        <v>2026</v>
      </c>
      <c r="BU4" s="65">
        <f t="shared" si="3"/>
        <v>2026</v>
      </c>
      <c r="BV4" s="65">
        <f t="shared" si="3"/>
        <v>2026</v>
      </c>
      <c r="BW4" s="65">
        <f t="shared" si="3"/>
        <v>2026</v>
      </c>
      <c r="BX4" s="65">
        <f t="shared" si="3"/>
        <v>2026</v>
      </c>
      <c r="BY4" s="65">
        <f t="shared" si="3"/>
        <v>2026</v>
      </c>
      <c r="BZ4" s="65">
        <f t="shared" si="3"/>
        <v>2026</v>
      </c>
      <c r="CA4" s="65">
        <f t="shared" si="3"/>
        <v>2026</v>
      </c>
      <c r="CB4" s="65">
        <f>I4</f>
        <v>2027</v>
      </c>
      <c r="CC4" s="65">
        <f t="shared" ref="CC4:CM4" si="4">CB4</f>
        <v>2027</v>
      </c>
      <c r="CD4" s="65">
        <f t="shared" si="4"/>
        <v>2027</v>
      </c>
      <c r="CE4" s="65">
        <f t="shared" si="4"/>
        <v>2027</v>
      </c>
      <c r="CF4" s="65">
        <f t="shared" si="4"/>
        <v>2027</v>
      </c>
      <c r="CG4" s="65">
        <f t="shared" si="4"/>
        <v>2027</v>
      </c>
      <c r="CH4" s="65">
        <f t="shared" si="4"/>
        <v>2027</v>
      </c>
      <c r="CI4" s="65">
        <f t="shared" si="4"/>
        <v>2027</v>
      </c>
      <c r="CJ4" s="65">
        <f t="shared" si="4"/>
        <v>2027</v>
      </c>
      <c r="CK4" s="65">
        <f t="shared" si="4"/>
        <v>2027</v>
      </c>
      <c r="CL4" s="65">
        <f t="shared" si="4"/>
        <v>2027</v>
      </c>
      <c r="CM4" s="65">
        <f t="shared" si="4"/>
        <v>2027</v>
      </c>
    </row>
    <row r="5" spans="2:91" s="20" customFormat="1" ht="15" outlineLevel="1" x14ac:dyDescent="0.2">
      <c r="B5" s="68" t="s">
        <v>136</v>
      </c>
      <c r="C5" s="75"/>
      <c r="D5" s="75"/>
      <c r="E5" s="74">
        <f>DATE(E4,12,31)</f>
        <v>45291</v>
      </c>
      <c r="F5" s="74">
        <f>DATE(F4,12,31)</f>
        <v>45657</v>
      </c>
      <c r="G5" s="74">
        <f>DATE(G4,12,31)</f>
        <v>46022</v>
      </c>
      <c r="H5" s="74">
        <f>DATE(H4,12,31)</f>
        <v>46387</v>
      </c>
      <c r="I5" s="74">
        <f>DATE(I4,12,31)</f>
        <v>46752</v>
      </c>
      <c r="K5" s="73">
        <f>DATE(K4,3,31)</f>
        <v>45016</v>
      </c>
      <c r="L5" s="73">
        <f>DATE(L4,6,30)</f>
        <v>45107</v>
      </c>
      <c r="M5" s="73">
        <f>DATE(M4,9,30)</f>
        <v>45199</v>
      </c>
      <c r="N5" s="73">
        <f>DATE(N4,12,31)</f>
        <v>45291</v>
      </c>
      <c r="O5" s="73">
        <f>DATE(O4,3,31)</f>
        <v>45382</v>
      </c>
      <c r="P5" s="73">
        <f>DATE(P4,6,30)</f>
        <v>45473</v>
      </c>
      <c r="Q5" s="73">
        <f>DATE(Q4,9,30)</f>
        <v>45565</v>
      </c>
      <c r="R5" s="73">
        <f>DATE(R4,12,31)</f>
        <v>45657</v>
      </c>
      <c r="S5" s="73">
        <f>DATE(S4,3,31)</f>
        <v>45747</v>
      </c>
      <c r="T5" s="73">
        <f>DATE(T4,6,30)</f>
        <v>45838</v>
      </c>
      <c r="U5" s="73">
        <f>DATE(U4,9,30)</f>
        <v>45930</v>
      </c>
      <c r="V5" s="73">
        <f>DATE(V4,12,31)</f>
        <v>46022</v>
      </c>
      <c r="W5" s="73">
        <f>DATE(W4,3,31)</f>
        <v>46112</v>
      </c>
      <c r="X5" s="73">
        <f>DATE(X4,6,30)</f>
        <v>46203</v>
      </c>
      <c r="Y5" s="73">
        <f>DATE(Y4,9,30)</f>
        <v>46295</v>
      </c>
      <c r="Z5" s="73">
        <f>DATE(Z4,12,31)</f>
        <v>46387</v>
      </c>
      <c r="AA5" s="73">
        <f>DATE(AA4,3,31)</f>
        <v>46477</v>
      </c>
      <c r="AB5" s="73">
        <f>DATE(AB4,6,30)</f>
        <v>46568</v>
      </c>
      <c r="AC5" s="73">
        <f>DATE(AC4,9,30)</f>
        <v>46660</v>
      </c>
      <c r="AD5" s="73">
        <f>DATE(AD4,12,31)</f>
        <v>46752</v>
      </c>
      <c r="AF5" s="72">
        <f t="shared" ref="AF5:BK5" si="5">EOMONTH(AF6,0)</f>
        <v>44957</v>
      </c>
      <c r="AG5" s="72">
        <f t="shared" si="5"/>
        <v>44985</v>
      </c>
      <c r="AH5" s="72">
        <f t="shared" si="5"/>
        <v>45016</v>
      </c>
      <c r="AI5" s="72">
        <f t="shared" si="5"/>
        <v>45046</v>
      </c>
      <c r="AJ5" s="72">
        <f t="shared" si="5"/>
        <v>45077</v>
      </c>
      <c r="AK5" s="72">
        <f t="shared" si="5"/>
        <v>45107</v>
      </c>
      <c r="AL5" s="72">
        <f t="shared" si="5"/>
        <v>45138</v>
      </c>
      <c r="AM5" s="72">
        <f t="shared" si="5"/>
        <v>45169</v>
      </c>
      <c r="AN5" s="72">
        <f t="shared" si="5"/>
        <v>45199</v>
      </c>
      <c r="AO5" s="72">
        <f t="shared" si="5"/>
        <v>45230</v>
      </c>
      <c r="AP5" s="72">
        <f t="shared" si="5"/>
        <v>45260</v>
      </c>
      <c r="AQ5" s="72">
        <f t="shared" si="5"/>
        <v>45291</v>
      </c>
      <c r="AR5" s="72">
        <f t="shared" si="5"/>
        <v>45322</v>
      </c>
      <c r="AS5" s="72">
        <f t="shared" si="5"/>
        <v>45351</v>
      </c>
      <c r="AT5" s="72">
        <f t="shared" si="5"/>
        <v>45382</v>
      </c>
      <c r="AU5" s="72">
        <f t="shared" si="5"/>
        <v>45412</v>
      </c>
      <c r="AV5" s="72">
        <f t="shared" si="5"/>
        <v>45443</v>
      </c>
      <c r="AW5" s="72">
        <f t="shared" si="5"/>
        <v>45473</v>
      </c>
      <c r="AX5" s="72">
        <f t="shared" si="5"/>
        <v>45504</v>
      </c>
      <c r="AY5" s="72">
        <f t="shared" si="5"/>
        <v>45535</v>
      </c>
      <c r="AZ5" s="72">
        <f t="shared" si="5"/>
        <v>45565</v>
      </c>
      <c r="BA5" s="72">
        <f t="shared" si="5"/>
        <v>45596</v>
      </c>
      <c r="BB5" s="72">
        <f t="shared" si="5"/>
        <v>45626</v>
      </c>
      <c r="BC5" s="72">
        <f t="shared" si="5"/>
        <v>45657</v>
      </c>
      <c r="BD5" s="72">
        <f t="shared" si="5"/>
        <v>45688</v>
      </c>
      <c r="BE5" s="72">
        <f t="shared" si="5"/>
        <v>45716</v>
      </c>
      <c r="BF5" s="72">
        <f t="shared" si="5"/>
        <v>45747</v>
      </c>
      <c r="BG5" s="72">
        <f t="shared" si="5"/>
        <v>45777</v>
      </c>
      <c r="BH5" s="72">
        <f t="shared" si="5"/>
        <v>45808</v>
      </c>
      <c r="BI5" s="72">
        <f t="shared" si="5"/>
        <v>45838</v>
      </c>
      <c r="BJ5" s="72">
        <f t="shared" si="5"/>
        <v>45869</v>
      </c>
      <c r="BK5" s="72">
        <f t="shared" si="5"/>
        <v>45900</v>
      </c>
      <c r="BL5" s="72">
        <f t="shared" ref="BL5:CM5" si="6">EOMONTH(BL6,0)</f>
        <v>45930</v>
      </c>
      <c r="BM5" s="72">
        <f t="shared" si="6"/>
        <v>45961</v>
      </c>
      <c r="BN5" s="72">
        <f t="shared" si="6"/>
        <v>45991</v>
      </c>
      <c r="BO5" s="72">
        <f t="shared" si="6"/>
        <v>46022</v>
      </c>
      <c r="BP5" s="72">
        <f t="shared" si="6"/>
        <v>46053</v>
      </c>
      <c r="BQ5" s="72">
        <f t="shared" si="6"/>
        <v>46081</v>
      </c>
      <c r="BR5" s="72">
        <f t="shared" si="6"/>
        <v>46112</v>
      </c>
      <c r="BS5" s="72">
        <f t="shared" si="6"/>
        <v>46142</v>
      </c>
      <c r="BT5" s="72">
        <f t="shared" si="6"/>
        <v>46173</v>
      </c>
      <c r="BU5" s="72">
        <f t="shared" si="6"/>
        <v>46203</v>
      </c>
      <c r="BV5" s="72">
        <f t="shared" si="6"/>
        <v>46234</v>
      </c>
      <c r="BW5" s="72">
        <f t="shared" si="6"/>
        <v>46265</v>
      </c>
      <c r="BX5" s="72">
        <f t="shared" si="6"/>
        <v>46295</v>
      </c>
      <c r="BY5" s="72">
        <f t="shared" si="6"/>
        <v>46326</v>
      </c>
      <c r="BZ5" s="72">
        <f t="shared" si="6"/>
        <v>46356</v>
      </c>
      <c r="CA5" s="72">
        <f t="shared" si="6"/>
        <v>46387</v>
      </c>
      <c r="CB5" s="72">
        <f t="shared" si="6"/>
        <v>46418</v>
      </c>
      <c r="CC5" s="72">
        <f t="shared" si="6"/>
        <v>46446</v>
      </c>
      <c r="CD5" s="72">
        <f t="shared" si="6"/>
        <v>46477</v>
      </c>
      <c r="CE5" s="72">
        <f t="shared" si="6"/>
        <v>46507</v>
      </c>
      <c r="CF5" s="72">
        <f t="shared" si="6"/>
        <v>46538</v>
      </c>
      <c r="CG5" s="72">
        <f t="shared" si="6"/>
        <v>46568</v>
      </c>
      <c r="CH5" s="72">
        <f t="shared" si="6"/>
        <v>46599</v>
      </c>
      <c r="CI5" s="72">
        <f t="shared" si="6"/>
        <v>46630</v>
      </c>
      <c r="CJ5" s="72">
        <f t="shared" si="6"/>
        <v>46660</v>
      </c>
      <c r="CK5" s="72">
        <f t="shared" si="6"/>
        <v>46691</v>
      </c>
      <c r="CL5" s="72">
        <f t="shared" si="6"/>
        <v>46721</v>
      </c>
      <c r="CM5" s="72">
        <f t="shared" si="6"/>
        <v>46752</v>
      </c>
    </row>
    <row r="6" spans="2:91" s="20" customFormat="1" ht="15" outlineLevel="1" x14ac:dyDescent="0.2">
      <c r="B6" s="68" t="s">
        <v>135</v>
      </c>
      <c r="C6" s="66"/>
      <c r="D6" s="66"/>
      <c r="E6" s="74">
        <f>DATE(E4,1,1)</f>
        <v>44927</v>
      </c>
      <c r="F6" s="74">
        <f>DATE(F4,1,1)</f>
        <v>45292</v>
      </c>
      <c r="G6" s="74">
        <f>DATE(G4,1,1)</f>
        <v>45658</v>
      </c>
      <c r="H6" s="74">
        <f>DATE(H4,1,1)</f>
        <v>46023</v>
      </c>
      <c r="I6" s="74">
        <f>DATE(I4,1,1)</f>
        <v>46388</v>
      </c>
      <c r="K6" s="73">
        <f>DATE(K4,1,1)</f>
        <v>44927</v>
      </c>
      <c r="L6" s="73">
        <f t="shared" ref="L6:AD6" si="7">K5+1</f>
        <v>45017</v>
      </c>
      <c r="M6" s="73">
        <f t="shared" si="7"/>
        <v>45108</v>
      </c>
      <c r="N6" s="73">
        <f t="shared" si="7"/>
        <v>45200</v>
      </c>
      <c r="O6" s="73">
        <f t="shared" si="7"/>
        <v>45292</v>
      </c>
      <c r="P6" s="73">
        <f t="shared" si="7"/>
        <v>45383</v>
      </c>
      <c r="Q6" s="73">
        <f t="shared" si="7"/>
        <v>45474</v>
      </c>
      <c r="R6" s="73">
        <f t="shared" si="7"/>
        <v>45566</v>
      </c>
      <c r="S6" s="73">
        <f t="shared" si="7"/>
        <v>45658</v>
      </c>
      <c r="T6" s="73">
        <f t="shared" si="7"/>
        <v>45748</v>
      </c>
      <c r="U6" s="73">
        <f t="shared" si="7"/>
        <v>45839</v>
      </c>
      <c r="V6" s="73">
        <f t="shared" si="7"/>
        <v>45931</v>
      </c>
      <c r="W6" s="73">
        <f t="shared" si="7"/>
        <v>46023</v>
      </c>
      <c r="X6" s="73">
        <f t="shared" si="7"/>
        <v>46113</v>
      </c>
      <c r="Y6" s="73">
        <f t="shared" si="7"/>
        <v>46204</v>
      </c>
      <c r="Z6" s="73">
        <f t="shared" si="7"/>
        <v>46296</v>
      </c>
      <c r="AA6" s="73">
        <f t="shared" si="7"/>
        <v>46388</v>
      </c>
      <c r="AB6" s="73">
        <f t="shared" si="7"/>
        <v>46478</v>
      </c>
      <c r="AC6" s="73">
        <f t="shared" si="7"/>
        <v>46569</v>
      </c>
      <c r="AD6" s="73">
        <f t="shared" si="7"/>
        <v>46661</v>
      </c>
      <c r="AF6" s="72">
        <f>DATE(AF4,1,1)</f>
        <v>44927</v>
      </c>
      <c r="AG6" s="72">
        <f t="shared" ref="AG6:BL6" si="8">AF5+1</f>
        <v>44958</v>
      </c>
      <c r="AH6" s="72">
        <f t="shared" si="8"/>
        <v>44986</v>
      </c>
      <c r="AI6" s="72">
        <f t="shared" si="8"/>
        <v>45017</v>
      </c>
      <c r="AJ6" s="72">
        <f t="shared" si="8"/>
        <v>45047</v>
      </c>
      <c r="AK6" s="72">
        <f t="shared" si="8"/>
        <v>45078</v>
      </c>
      <c r="AL6" s="72">
        <f t="shared" si="8"/>
        <v>45108</v>
      </c>
      <c r="AM6" s="72">
        <f t="shared" si="8"/>
        <v>45139</v>
      </c>
      <c r="AN6" s="72">
        <f t="shared" si="8"/>
        <v>45170</v>
      </c>
      <c r="AO6" s="72">
        <f t="shared" si="8"/>
        <v>45200</v>
      </c>
      <c r="AP6" s="72">
        <f t="shared" si="8"/>
        <v>45231</v>
      </c>
      <c r="AQ6" s="72">
        <f t="shared" si="8"/>
        <v>45261</v>
      </c>
      <c r="AR6" s="72">
        <f t="shared" si="8"/>
        <v>45292</v>
      </c>
      <c r="AS6" s="72">
        <f t="shared" si="8"/>
        <v>45323</v>
      </c>
      <c r="AT6" s="72">
        <f t="shared" si="8"/>
        <v>45352</v>
      </c>
      <c r="AU6" s="72">
        <f t="shared" si="8"/>
        <v>45383</v>
      </c>
      <c r="AV6" s="72">
        <f t="shared" si="8"/>
        <v>45413</v>
      </c>
      <c r="AW6" s="72">
        <f t="shared" si="8"/>
        <v>45444</v>
      </c>
      <c r="AX6" s="72">
        <f t="shared" si="8"/>
        <v>45474</v>
      </c>
      <c r="AY6" s="72">
        <f t="shared" si="8"/>
        <v>45505</v>
      </c>
      <c r="AZ6" s="72">
        <f t="shared" si="8"/>
        <v>45536</v>
      </c>
      <c r="BA6" s="72">
        <f t="shared" si="8"/>
        <v>45566</v>
      </c>
      <c r="BB6" s="72">
        <f t="shared" si="8"/>
        <v>45597</v>
      </c>
      <c r="BC6" s="72">
        <f t="shared" si="8"/>
        <v>45627</v>
      </c>
      <c r="BD6" s="72">
        <f t="shared" si="8"/>
        <v>45658</v>
      </c>
      <c r="BE6" s="72">
        <f t="shared" si="8"/>
        <v>45689</v>
      </c>
      <c r="BF6" s="72">
        <f t="shared" si="8"/>
        <v>45717</v>
      </c>
      <c r="BG6" s="72">
        <f t="shared" si="8"/>
        <v>45748</v>
      </c>
      <c r="BH6" s="72">
        <f t="shared" si="8"/>
        <v>45778</v>
      </c>
      <c r="BI6" s="72">
        <f t="shared" si="8"/>
        <v>45809</v>
      </c>
      <c r="BJ6" s="72">
        <f t="shared" si="8"/>
        <v>45839</v>
      </c>
      <c r="BK6" s="72">
        <f t="shared" si="8"/>
        <v>45870</v>
      </c>
      <c r="BL6" s="72">
        <f t="shared" si="8"/>
        <v>45901</v>
      </c>
      <c r="BM6" s="72">
        <f t="shared" ref="BM6:CM6" si="9">BL5+1</f>
        <v>45931</v>
      </c>
      <c r="BN6" s="72">
        <f t="shared" si="9"/>
        <v>45962</v>
      </c>
      <c r="BO6" s="72">
        <f t="shared" si="9"/>
        <v>45992</v>
      </c>
      <c r="BP6" s="72">
        <f t="shared" si="9"/>
        <v>46023</v>
      </c>
      <c r="BQ6" s="72">
        <f t="shared" si="9"/>
        <v>46054</v>
      </c>
      <c r="BR6" s="72">
        <f t="shared" si="9"/>
        <v>46082</v>
      </c>
      <c r="BS6" s="72">
        <f t="shared" si="9"/>
        <v>46113</v>
      </c>
      <c r="BT6" s="72">
        <f t="shared" si="9"/>
        <v>46143</v>
      </c>
      <c r="BU6" s="72">
        <f t="shared" si="9"/>
        <v>46174</v>
      </c>
      <c r="BV6" s="72">
        <f t="shared" si="9"/>
        <v>46204</v>
      </c>
      <c r="BW6" s="72">
        <f t="shared" si="9"/>
        <v>46235</v>
      </c>
      <c r="BX6" s="72">
        <f t="shared" si="9"/>
        <v>46266</v>
      </c>
      <c r="BY6" s="72">
        <f t="shared" si="9"/>
        <v>46296</v>
      </c>
      <c r="BZ6" s="72">
        <f t="shared" si="9"/>
        <v>46327</v>
      </c>
      <c r="CA6" s="72">
        <f t="shared" si="9"/>
        <v>46357</v>
      </c>
      <c r="CB6" s="72">
        <f t="shared" si="9"/>
        <v>46388</v>
      </c>
      <c r="CC6" s="72">
        <f t="shared" si="9"/>
        <v>46419</v>
      </c>
      <c r="CD6" s="72">
        <f t="shared" si="9"/>
        <v>46447</v>
      </c>
      <c r="CE6" s="72">
        <f t="shared" si="9"/>
        <v>46478</v>
      </c>
      <c r="CF6" s="72">
        <f t="shared" si="9"/>
        <v>46508</v>
      </c>
      <c r="CG6" s="72">
        <f t="shared" si="9"/>
        <v>46539</v>
      </c>
      <c r="CH6" s="72">
        <f t="shared" si="9"/>
        <v>46569</v>
      </c>
      <c r="CI6" s="72">
        <f t="shared" si="9"/>
        <v>46600</v>
      </c>
      <c r="CJ6" s="72">
        <f t="shared" si="9"/>
        <v>46631</v>
      </c>
      <c r="CK6" s="72">
        <f t="shared" si="9"/>
        <v>46661</v>
      </c>
      <c r="CL6" s="72">
        <f t="shared" si="9"/>
        <v>46692</v>
      </c>
      <c r="CM6" s="72">
        <f t="shared" si="9"/>
        <v>46722</v>
      </c>
    </row>
    <row r="7" spans="2:91" s="20" customFormat="1" ht="15" outlineLevel="1" x14ac:dyDescent="0.2">
      <c r="B7" s="68" t="s">
        <v>134</v>
      </c>
      <c r="C7" s="66"/>
      <c r="D7" s="66"/>
      <c r="E7" s="71">
        <v>12</v>
      </c>
      <c r="F7" s="71">
        <v>12</v>
      </c>
      <c r="G7" s="71">
        <v>12</v>
      </c>
      <c r="H7" s="71">
        <v>12</v>
      </c>
      <c r="I7" s="71">
        <v>12</v>
      </c>
      <c r="K7" s="70">
        <v>3</v>
      </c>
      <c r="L7" s="70">
        <v>6</v>
      </c>
      <c r="M7" s="70">
        <v>9</v>
      </c>
      <c r="N7" s="70">
        <v>12</v>
      </c>
      <c r="O7" s="70">
        <v>3</v>
      </c>
      <c r="P7" s="70">
        <v>6</v>
      </c>
      <c r="Q7" s="70">
        <v>9</v>
      </c>
      <c r="R7" s="70">
        <v>12</v>
      </c>
      <c r="S7" s="70">
        <v>3</v>
      </c>
      <c r="T7" s="70">
        <v>6</v>
      </c>
      <c r="U7" s="70">
        <v>9</v>
      </c>
      <c r="V7" s="70">
        <v>12</v>
      </c>
      <c r="W7" s="70">
        <v>3</v>
      </c>
      <c r="X7" s="70">
        <v>6</v>
      </c>
      <c r="Y7" s="70">
        <v>9</v>
      </c>
      <c r="Z7" s="70">
        <v>12</v>
      </c>
      <c r="AA7" s="70">
        <v>3</v>
      </c>
      <c r="AB7" s="70">
        <v>6</v>
      </c>
      <c r="AC7" s="70">
        <v>9</v>
      </c>
      <c r="AD7" s="70">
        <v>12</v>
      </c>
      <c r="AF7" s="69">
        <v>1</v>
      </c>
      <c r="AG7" s="69">
        <v>2</v>
      </c>
      <c r="AH7" s="69">
        <v>3</v>
      </c>
      <c r="AI7" s="69">
        <v>4</v>
      </c>
      <c r="AJ7" s="69">
        <v>5</v>
      </c>
      <c r="AK7" s="69">
        <v>6</v>
      </c>
      <c r="AL7" s="69">
        <v>7</v>
      </c>
      <c r="AM7" s="69">
        <v>8</v>
      </c>
      <c r="AN7" s="69">
        <v>9</v>
      </c>
      <c r="AO7" s="69">
        <v>10</v>
      </c>
      <c r="AP7" s="69">
        <v>11</v>
      </c>
      <c r="AQ7" s="69">
        <v>12</v>
      </c>
      <c r="AR7" s="69">
        <v>1</v>
      </c>
      <c r="AS7" s="69">
        <v>2</v>
      </c>
      <c r="AT7" s="69">
        <v>3</v>
      </c>
      <c r="AU7" s="69">
        <v>4</v>
      </c>
      <c r="AV7" s="69">
        <v>5</v>
      </c>
      <c r="AW7" s="69">
        <v>6</v>
      </c>
      <c r="AX7" s="69">
        <v>7</v>
      </c>
      <c r="AY7" s="69">
        <v>8</v>
      </c>
      <c r="AZ7" s="69">
        <v>9</v>
      </c>
      <c r="BA7" s="69">
        <v>10</v>
      </c>
      <c r="BB7" s="69">
        <v>11</v>
      </c>
      <c r="BC7" s="69">
        <v>12</v>
      </c>
      <c r="BD7" s="69">
        <v>1</v>
      </c>
      <c r="BE7" s="69">
        <v>2</v>
      </c>
      <c r="BF7" s="69">
        <v>3</v>
      </c>
      <c r="BG7" s="69">
        <v>4</v>
      </c>
      <c r="BH7" s="69">
        <v>5</v>
      </c>
      <c r="BI7" s="69">
        <v>6</v>
      </c>
      <c r="BJ7" s="69">
        <v>7</v>
      </c>
      <c r="BK7" s="69">
        <v>8</v>
      </c>
      <c r="BL7" s="69">
        <v>9</v>
      </c>
      <c r="BM7" s="69">
        <v>10</v>
      </c>
      <c r="BN7" s="69">
        <v>11</v>
      </c>
      <c r="BO7" s="69">
        <v>12</v>
      </c>
      <c r="BP7" s="69">
        <v>1</v>
      </c>
      <c r="BQ7" s="69">
        <v>2</v>
      </c>
      <c r="BR7" s="69">
        <v>3</v>
      </c>
      <c r="BS7" s="69">
        <v>4</v>
      </c>
      <c r="BT7" s="69">
        <v>5</v>
      </c>
      <c r="BU7" s="69">
        <v>6</v>
      </c>
      <c r="BV7" s="69">
        <v>7</v>
      </c>
      <c r="BW7" s="69">
        <v>8</v>
      </c>
      <c r="BX7" s="69">
        <v>9</v>
      </c>
      <c r="BY7" s="69">
        <v>10</v>
      </c>
      <c r="BZ7" s="69">
        <v>11</v>
      </c>
      <c r="CA7" s="69">
        <v>12</v>
      </c>
      <c r="CB7" s="69">
        <v>1</v>
      </c>
      <c r="CC7" s="69">
        <v>2</v>
      </c>
      <c r="CD7" s="69">
        <v>3</v>
      </c>
      <c r="CE7" s="69">
        <v>4</v>
      </c>
      <c r="CF7" s="69">
        <v>5</v>
      </c>
      <c r="CG7" s="69">
        <v>6</v>
      </c>
      <c r="CH7" s="69">
        <v>7</v>
      </c>
      <c r="CI7" s="69">
        <v>8</v>
      </c>
      <c r="CJ7" s="69">
        <v>9</v>
      </c>
      <c r="CK7" s="69">
        <v>10</v>
      </c>
      <c r="CL7" s="69">
        <v>11</v>
      </c>
      <c r="CM7" s="69">
        <v>12</v>
      </c>
    </row>
    <row r="8" spans="2:91" s="20" customFormat="1" ht="15" outlineLevel="1" x14ac:dyDescent="0.2">
      <c r="B8" s="68" t="s">
        <v>133</v>
      </c>
      <c r="C8" s="68"/>
      <c r="D8" s="68"/>
      <c r="E8" s="66" t="s">
        <v>129</v>
      </c>
      <c r="F8" s="66" t="s">
        <v>129</v>
      </c>
      <c r="G8" s="66" t="s">
        <v>129</v>
      </c>
      <c r="H8" s="66" t="s">
        <v>129</v>
      </c>
      <c r="I8" s="66" t="s">
        <v>129</v>
      </c>
      <c r="K8" s="65" t="s">
        <v>132</v>
      </c>
      <c r="L8" s="65" t="s">
        <v>131</v>
      </c>
      <c r="M8" s="65" t="s">
        <v>130</v>
      </c>
      <c r="N8" s="65" t="s">
        <v>129</v>
      </c>
      <c r="O8" s="65" t="s">
        <v>132</v>
      </c>
      <c r="P8" s="65" t="s">
        <v>131</v>
      </c>
      <c r="Q8" s="65" t="s">
        <v>130</v>
      </c>
      <c r="R8" s="65" t="s">
        <v>129</v>
      </c>
      <c r="S8" s="65" t="s">
        <v>132</v>
      </c>
      <c r="T8" s="65" t="s">
        <v>131</v>
      </c>
      <c r="U8" s="65" t="s">
        <v>130</v>
      </c>
      <c r="V8" s="65" t="s">
        <v>129</v>
      </c>
      <c r="W8" s="65" t="s">
        <v>132</v>
      </c>
      <c r="X8" s="65" t="s">
        <v>131</v>
      </c>
      <c r="Y8" s="65" t="s">
        <v>130</v>
      </c>
      <c r="Z8" s="65" t="s">
        <v>129</v>
      </c>
      <c r="AA8" s="65" t="s">
        <v>132</v>
      </c>
      <c r="AB8" s="65" t="s">
        <v>131</v>
      </c>
      <c r="AC8" s="65" t="s">
        <v>130</v>
      </c>
      <c r="AD8" s="65" t="s">
        <v>129</v>
      </c>
      <c r="AF8" s="67" t="s">
        <v>132</v>
      </c>
      <c r="AG8" s="67" t="s">
        <v>132</v>
      </c>
      <c r="AH8" s="67" t="s">
        <v>132</v>
      </c>
      <c r="AI8" s="67" t="s">
        <v>131</v>
      </c>
      <c r="AJ8" s="67" t="s">
        <v>131</v>
      </c>
      <c r="AK8" s="67" t="s">
        <v>131</v>
      </c>
      <c r="AL8" s="67" t="s">
        <v>130</v>
      </c>
      <c r="AM8" s="67" t="s">
        <v>130</v>
      </c>
      <c r="AN8" s="67" t="s">
        <v>130</v>
      </c>
      <c r="AO8" s="67" t="s">
        <v>129</v>
      </c>
      <c r="AP8" s="67" t="s">
        <v>129</v>
      </c>
      <c r="AQ8" s="67" t="s">
        <v>129</v>
      </c>
      <c r="AR8" s="67" t="s">
        <v>132</v>
      </c>
      <c r="AS8" s="67" t="s">
        <v>132</v>
      </c>
      <c r="AT8" s="67" t="s">
        <v>132</v>
      </c>
      <c r="AU8" s="67" t="s">
        <v>131</v>
      </c>
      <c r="AV8" s="67" t="s">
        <v>131</v>
      </c>
      <c r="AW8" s="67" t="s">
        <v>131</v>
      </c>
      <c r="AX8" s="67" t="s">
        <v>130</v>
      </c>
      <c r="AY8" s="67" t="s">
        <v>130</v>
      </c>
      <c r="AZ8" s="67" t="s">
        <v>130</v>
      </c>
      <c r="BA8" s="67" t="s">
        <v>129</v>
      </c>
      <c r="BB8" s="67" t="s">
        <v>129</v>
      </c>
      <c r="BC8" s="67" t="s">
        <v>129</v>
      </c>
      <c r="BD8" s="67" t="s">
        <v>132</v>
      </c>
      <c r="BE8" s="67" t="s">
        <v>132</v>
      </c>
      <c r="BF8" s="67" t="s">
        <v>132</v>
      </c>
      <c r="BG8" s="67" t="s">
        <v>131</v>
      </c>
      <c r="BH8" s="67" t="s">
        <v>131</v>
      </c>
      <c r="BI8" s="67" t="s">
        <v>131</v>
      </c>
      <c r="BJ8" s="67" t="s">
        <v>130</v>
      </c>
      <c r="BK8" s="67" t="s">
        <v>130</v>
      </c>
      <c r="BL8" s="67" t="s">
        <v>130</v>
      </c>
      <c r="BM8" s="67" t="s">
        <v>129</v>
      </c>
      <c r="BN8" s="67" t="s">
        <v>129</v>
      </c>
      <c r="BO8" s="67" t="s">
        <v>129</v>
      </c>
      <c r="BP8" s="67" t="s">
        <v>132</v>
      </c>
      <c r="BQ8" s="67" t="s">
        <v>132</v>
      </c>
      <c r="BR8" s="67" t="s">
        <v>132</v>
      </c>
      <c r="BS8" s="67" t="s">
        <v>131</v>
      </c>
      <c r="BT8" s="67" t="s">
        <v>131</v>
      </c>
      <c r="BU8" s="67" t="s">
        <v>131</v>
      </c>
      <c r="BV8" s="67" t="s">
        <v>130</v>
      </c>
      <c r="BW8" s="67" t="s">
        <v>130</v>
      </c>
      <c r="BX8" s="67" t="s">
        <v>130</v>
      </c>
      <c r="BY8" s="67" t="s">
        <v>129</v>
      </c>
      <c r="BZ8" s="67" t="s">
        <v>129</v>
      </c>
      <c r="CA8" s="67" t="s">
        <v>129</v>
      </c>
      <c r="CB8" s="67" t="s">
        <v>132</v>
      </c>
      <c r="CC8" s="67" t="s">
        <v>132</v>
      </c>
      <c r="CD8" s="67" t="s">
        <v>132</v>
      </c>
      <c r="CE8" s="67" t="s">
        <v>131</v>
      </c>
      <c r="CF8" s="67" t="s">
        <v>131</v>
      </c>
      <c r="CG8" s="67" t="s">
        <v>131</v>
      </c>
      <c r="CH8" s="67" t="s">
        <v>130</v>
      </c>
      <c r="CI8" s="67" t="s">
        <v>130</v>
      </c>
      <c r="CJ8" s="67" t="s">
        <v>130</v>
      </c>
      <c r="CK8" s="67" t="s">
        <v>129</v>
      </c>
      <c r="CL8" s="67" t="s">
        <v>129</v>
      </c>
      <c r="CM8" s="67" t="s">
        <v>129</v>
      </c>
    </row>
    <row r="9" spans="2:91" s="20" customFormat="1" ht="15" x14ac:dyDescent="0.2">
      <c r="B9" s="42" t="s">
        <v>128</v>
      </c>
      <c r="C9" s="42"/>
      <c r="D9" s="42"/>
      <c r="E9" s="41">
        <f>E5-E6+1</f>
        <v>365</v>
      </c>
      <c r="F9" s="41">
        <f>F5-F6+1</f>
        <v>366</v>
      </c>
      <c r="G9" s="41">
        <f>G5-G6+1</f>
        <v>365</v>
      </c>
      <c r="H9" s="41">
        <f>H5-H6+1</f>
        <v>365</v>
      </c>
      <c r="I9" s="41">
        <f>I5-I6+1</f>
        <v>365</v>
      </c>
      <c r="K9" s="66">
        <f t="shared" ref="K9:AD9" si="10">K5-K6+1</f>
        <v>90</v>
      </c>
      <c r="L9" s="66">
        <f t="shared" si="10"/>
        <v>91</v>
      </c>
      <c r="M9" s="66">
        <f t="shared" si="10"/>
        <v>92</v>
      </c>
      <c r="N9" s="66">
        <f t="shared" si="10"/>
        <v>92</v>
      </c>
      <c r="O9" s="66">
        <f t="shared" si="10"/>
        <v>91</v>
      </c>
      <c r="P9" s="66">
        <f t="shared" si="10"/>
        <v>91</v>
      </c>
      <c r="Q9" s="66">
        <f t="shared" si="10"/>
        <v>92</v>
      </c>
      <c r="R9" s="66">
        <f t="shared" si="10"/>
        <v>92</v>
      </c>
      <c r="S9" s="66">
        <f t="shared" si="10"/>
        <v>90</v>
      </c>
      <c r="T9" s="66">
        <f t="shared" si="10"/>
        <v>91</v>
      </c>
      <c r="U9" s="66">
        <f t="shared" si="10"/>
        <v>92</v>
      </c>
      <c r="V9" s="66">
        <f t="shared" si="10"/>
        <v>92</v>
      </c>
      <c r="W9" s="66">
        <f t="shared" si="10"/>
        <v>90</v>
      </c>
      <c r="X9" s="66">
        <f t="shared" si="10"/>
        <v>91</v>
      </c>
      <c r="Y9" s="66">
        <f t="shared" si="10"/>
        <v>92</v>
      </c>
      <c r="Z9" s="66">
        <f t="shared" si="10"/>
        <v>92</v>
      </c>
      <c r="AA9" s="66">
        <f t="shared" si="10"/>
        <v>90</v>
      </c>
      <c r="AB9" s="66">
        <f t="shared" si="10"/>
        <v>91</v>
      </c>
      <c r="AC9" s="66">
        <f t="shared" si="10"/>
        <v>92</v>
      </c>
      <c r="AD9" s="66">
        <f t="shared" si="10"/>
        <v>92</v>
      </c>
      <c r="AF9" s="65">
        <f t="shared" ref="AF9:BK9" si="11">AF5-AF6+1</f>
        <v>31</v>
      </c>
      <c r="AG9" s="65">
        <f t="shared" si="11"/>
        <v>28</v>
      </c>
      <c r="AH9" s="65">
        <f t="shared" si="11"/>
        <v>31</v>
      </c>
      <c r="AI9" s="65">
        <f t="shared" si="11"/>
        <v>30</v>
      </c>
      <c r="AJ9" s="65">
        <f t="shared" si="11"/>
        <v>31</v>
      </c>
      <c r="AK9" s="65">
        <f t="shared" si="11"/>
        <v>30</v>
      </c>
      <c r="AL9" s="65">
        <f t="shared" si="11"/>
        <v>31</v>
      </c>
      <c r="AM9" s="65">
        <f t="shared" si="11"/>
        <v>31</v>
      </c>
      <c r="AN9" s="65">
        <f t="shared" si="11"/>
        <v>30</v>
      </c>
      <c r="AO9" s="65">
        <f t="shared" si="11"/>
        <v>31</v>
      </c>
      <c r="AP9" s="65">
        <f t="shared" si="11"/>
        <v>30</v>
      </c>
      <c r="AQ9" s="65">
        <f t="shared" si="11"/>
        <v>31</v>
      </c>
      <c r="AR9" s="65">
        <f t="shared" si="11"/>
        <v>31</v>
      </c>
      <c r="AS9" s="65">
        <f t="shared" si="11"/>
        <v>29</v>
      </c>
      <c r="AT9" s="65">
        <f t="shared" si="11"/>
        <v>31</v>
      </c>
      <c r="AU9" s="65">
        <f t="shared" si="11"/>
        <v>30</v>
      </c>
      <c r="AV9" s="65">
        <f t="shared" si="11"/>
        <v>31</v>
      </c>
      <c r="AW9" s="65">
        <f t="shared" si="11"/>
        <v>30</v>
      </c>
      <c r="AX9" s="65">
        <f t="shared" si="11"/>
        <v>31</v>
      </c>
      <c r="AY9" s="65">
        <f t="shared" si="11"/>
        <v>31</v>
      </c>
      <c r="AZ9" s="65">
        <f t="shared" si="11"/>
        <v>30</v>
      </c>
      <c r="BA9" s="65">
        <f t="shared" si="11"/>
        <v>31</v>
      </c>
      <c r="BB9" s="65">
        <f t="shared" si="11"/>
        <v>30</v>
      </c>
      <c r="BC9" s="65">
        <f t="shared" si="11"/>
        <v>31</v>
      </c>
      <c r="BD9" s="65">
        <f t="shared" si="11"/>
        <v>31</v>
      </c>
      <c r="BE9" s="65">
        <f t="shared" si="11"/>
        <v>28</v>
      </c>
      <c r="BF9" s="65">
        <f t="shared" si="11"/>
        <v>31</v>
      </c>
      <c r="BG9" s="65">
        <f t="shared" si="11"/>
        <v>30</v>
      </c>
      <c r="BH9" s="65">
        <f t="shared" si="11"/>
        <v>31</v>
      </c>
      <c r="BI9" s="65">
        <f t="shared" si="11"/>
        <v>30</v>
      </c>
      <c r="BJ9" s="65">
        <f t="shared" si="11"/>
        <v>31</v>
      </c>
      <c r="BK9" s="65">
        <f t="shared" si="11"/>
        <v>31</v>
      </c>
      <c r="BL9" s="65">
        <f t="shared" ref="BL9:CM9" si="12">BL5-BL6+1</f>
        <v>30</v>
      </c>
      <c r="BM9" s="65">
        <f t="shared" si="12"/>
        <v>31</v>
      </c>
      <c r="BN9" s="65">
        <f t="shared" si="12"/>
        <v>30</v>
      </c>
      <c r="BO9" s="65">
        <f t="shared" si="12"/>
        <v>31</v>
      </c>
      <c r="BP9" s="65">
        <f t="shared" si="12"/>
        <v>31</v>
      </c>
      <c r="BQ9" s="65">
        <f t="shared" si="12"/>
        <v>28</v>
      </c>
      <c r="BR9" s="65">
        <f t="shared" si="12"/>
        <v>31</v>
      </c>
      <c r="BS9" s="65">
        <f t="shared" si="12"/>
        <v>30</v>
      </c>
      <c r="BT9" s="65">
        <f t="shared" si="12"/>
        <v>31</v>
      </c>
      <c r="BU9" s="65">
        <f t="shared" si="12"/>
        <v>30</v>
      </c>
      <c r="BV9" s="65">
        <f t="shared" si="12"/>
        <v>31</v>
      </c>
      <c r="BW9" s="65">
        <f t="shared" si="12"/>
        <v>31</v>
      </c>
      <c r="BX9" s="65">
        <f t="shared" si="12"/>
        <v>30</v>
      </c>
      <c r="BY9" s="65">
        <f t="shared" si="12"/>
        <v>31</v>
      </c>
      <c r="BZ9" s="65">
        <f t="shared" si="12"/>
        <v>30</v>
      </c>
      <c r="CA9" s="65">
        <f t="shared" si="12"/>
        <v>31</v>
      </c>
      <c r="CB9" s="65">
        <f t="shared" si="12"/>
        <v>31</v>
      </c>
      <c r="CC9" s="65">
        <f t="shared" si="12"/>
        <v>28</v>
      </c>
      <c r="CD9" s="65">
        <f t="shared" si="12"/>
        <v>31</v>
      </c>
      <c r="CE9" s="65">
        <f t="shared" si="12"/>
        <v>30</v>
      </c>
      <c r="CF9" s="65">
        <f t="shared" si="12"/>
        <v>31</v>
      </c>
      <c r="CG9" s="65">
        <f t="shared" si="12"/>
        <v>30</v>
      </c>
      <c r="CH9" s="65">
        <f t="shared" si="12"/>
        <v>31</v>
      </c>
      <c r="CI9" s="65">
        <f t="shared" si="12"/>
        <v>31</v>
      </c>
      <c r="CJ9" s="65">
        <f t="shared" si="12"/>
        <v>30</v>
      </c>
      <c r="CK9" s="65">
        <f t="shared" si="12"/>
        <v>31</v>
      </c>
      <c r="CL9" s="65">
        <f t="shared" si="12"/>
        <v>30</v>
      </c>
      <c r="CM9" s="65">
        <f t="shared" si="12"/>
        <v>31</v>
      </c>
    </row>
    <row r="10" spans="2:91" s="20" customFormat="1" ht="15" x14ac:dyDescent="0.2"/>
    <row r="11" spans="2:91" s="103" customFormat="1" ht="15" x14ac:dyDescent="0.2">
      <c r="B11" s="23" t="s">
        <v>315</v>
      </c>
      <c r="C11" s="19" t="str">
        <f>Inputs!$J$16</f>
        <v>EUR</v>
      </c>
      <c r="D11" s="19" t="s">
        <v>19</v>
      </c>
      <c r="E11" s="215">
        <f ca="1">SUM(E12:E36)</f>
        <v>33653.931965497315</v>
      </c>
      <c r="F11" s="215">
        <f ca="1">SUM(F12:F36)</f>
        <v>97638.744959384072</v>
      </c>
      <c r="G11" s="215">
        <f ca="1">SUM(G12:G36)</f>
        <v>101685.5998736219</v>
      </c>
      <c r="H11" s="215">
        <f ca="1">SUM(H12:H36)</f>
        <v>105438.65042541001</v>
      </c>
      <c r="I11" s="215">
        <f ca="1">SUM(I12:I36)</f>
        <v>109334.18250747895</v>
      </c>
      <c r="K11" s="215">
        <f t="shared" ref="K11:AD11" si="13">SUM(K12:K36)</f>
        <v>0</v>
      </c>
      <c r="L11" s="215">
        <f t="shared" si="13"/>
        <v>0</v>
      </c>
      <c r="M11" s="215">
        <f t="shared" ca="1" si="13"/>
        <v>8094.1309846586228</v>
      </c>
      <c r="N11" s="215">
        <f t="shared" ca="1" si="13"/>
        <v>25559.800980838714</v>
      </c>
      <c r="O11" s="215">
        <f t="shared" ca="1" si="13"/>
        <v>24916.790717875938</v>
      </c>
      <c r="P11" s="215">
        <f t="shared" ca="1" si="13"/>
        <v>19583.359137545871</v>
      </c>
      <c r="Q11" s="215">
        <f t="shared" ca="1" si="13"/>
        <v>26363.121998762283</v>
      </c>
      <c r="R11" s="215">
        <f t="shared" ca="1" si="13"/>
        <v>26775.473105199962</v>
      </c>
      <c r="S11" s="215">
        <f t="shared" ca="1" si="13"/>
        <v>26036.664257565822</v>
      </c>
      <c r="T11" s="215">
        <f t="shared" ca="1" si="13"/>
        <v>20461.235243961884</v>
      </c>
      <c r="U11" s="215">
        <f t="shared" ca="1" si="13"/>
        <v>27415.913881915516</v>
      </c>
      <c r="V11" s="215">
        <f t="shared" ca="1" si="13"/>
        <v>27771.7864901787</v>
      </c>
      <c r="W11" s="215">
        <f t="shared" ca="1" si="13"/>
        <v>26983.002237369354</v>
      </c>
      <c r="X11" s="215">
        <f t="shared" ca="1" si="13"/>
        <v>21255.947788411482</v>
      </c>
      <c r="Y11" s="215">
        <f t="shared" ca="1" si="13"/>
        <v>28416.898698833003</v>
      </c>
      <c r="Z11" s="215">
        <f t="shared" ca="1" si="13"/>
        <v>28782.801700796139</v>
      </c>
      <c r="AA11" s="215">
        <f t="shared" ca="1" si="13"/>
        <v>27964.784893109689</v>
      </c>
      <c r="AB11" s="215">
        <f t="shared" ca="1" si="13"/>
        <v>22082.229399939773</v>
      </c>
      <c r="AC11" s="215">
        <f t="shared" ca="1" si="13"/>
        <v>29455.516916497898</v>
      </c>
      <c r="AD11" s="215">
        <f t="shared" ca="1" si="13"/>
        <v>29831.651297931563</v>
      </c>
      <c r="AF11" s="215">
        <f t="shared" ref="AF11:BK11" si="14">SUM(AF12:AF36)</f>
        <v>0</v>
      </c>
      <c r="AG11" s="215">
        <f t="shared" si="14"/>
        <v>0</v>
      </c>
      <c r="AH11" s="215">
        <f t="shared" si="14"/>
        <v>0</v>
      </c>
      <c r="AI11" s="215">
        <f t="shared" si="14"/>
        <v>0</v>
      </c>
      <c r="AJ11" s="215">
        <f t="shared" si="14"/>
        <v>0</v>
      </c>
      <c r="AK11" s="215">
        <f t="shared" si="14"/>
        <v>0</v>
      </c>
      <c r="AL11" s="215">
        <f t="shared" si="14"/>
        <v>0</v>
      </c>
      <c r="AM11" s="215">
        <f t="shared" si="14"/>
        <v>0</v>
      </c>
      <c r="AN11" s="215">
        <f t="shared" ca="1" si="14"/>
        <v>8094.1309846586228</v>
      </c>
      <c r="AO11" s="215">
        <f t="shared" ca="1" si="14"/>
        <v>8129.3288535561487</v>
      </c>
      <c r="AP11" s="215">
        <f t="shared" ca="1" si="14"/>
        <v>8694.9718160401062</v>
      </c>
      <c r="AQ11" s="215">
        <f t="shared" ca="1" si="14"/>
        <v>8735.5003112424492</v>
      </c>
      <c r="AR11" s="215">
        <f t="shared" ca="1" si="14"/>
        <v>8132.461835643373</v>
      </c>
      <c r="AS11" s="215">
        <f t="shared" ca="1" si="14"/>
        <v>8482.9453110314371</v>
      </c>
      <c r="AT11" s="215">
        <f t="shared" ca="1" si="14"/>
        <v>8301.3835712011332</v>
      </c>
      <c r="AU11" s="215">
        <f t="shared" ca="1" si="14"/>
        <v>4944.9819337585104</v>
      </c>
      <c r="AV11" s="215">
        <f t="shared" ca="1" si="14"/>
        <v>8904.0076886460683</v>
      </c>
      <c r="AW11" s="215">
        <f t="shared" ca="1" si="14"/>
        <v>5734.3695151412949</v>
      </c>
      <c r="AX11" s="215">
        <f t="shared" ca="1" si="14"/>
        <v>8863.5735085538236</v>
      </c>
      <c r="AY11" s="215">
        <f t="shared" ca="1" si="14"/>
        <v>9006.6954473719106</v>
      </c>
      <c r="AZ11" s="215">
        <f t="shared" ca="1" si="14"/>
        <v>8492.8530428365593</v>
      </c>
      <c r="BA11" s="215">
        <f t="shared" ca="1" si="14"/>
        <v>8519.3959386284478</v>
      </c>
      <c r="BB11" s="215">
        <f t="shared" ca="1" si="14"/>
        <v>9110.5880401457525</v>
      </c>
      <c r="BC11" s="215">
        <f t="shared" ca="1" si="14"/>
        <v>9145.4891264257658</v>
      </c>
      <c r="BD11" s="215">
        <f t="shared" ca="1" si="14"/>
        <v>8504.4182609012532</v>
      </c>
      <c r="BE11" s="215">
        <f t="shared" ca="1" si="14"/>
        <v>8865.0478229405926</v>
      </c>
      <c r="BF11" s="215">
        <f t="shared" ca="1" si="14"/>
        <v>8667.1981737239639</v>
      </c>
      <c r="BG11" s="215">
        <f t="shared" ca="1" si="14"/>
        <v>5184.2401847794363</v>
      </c>
      <c r="BH11" s="215">
        <f t="shared" ca="1" si="14"/>
        <v>9283.4160498120982</v>
      </c>
      <c r="BI11" s="215">
        <f t="shared" ca="1" si="14"/>
        <v>5993.5790093703436</v>
      </c>
      <c r="BJ11" s="215">
        <f t="shared" ca="1" si="14"/>
        <v>9225.5225679882806</v>
      </c>
      <c r="BK11" s="215">
        <f t="shared" ca="1" si="14"/>
        <v>9367.1969593477043</v>
      </c>
      <c r="BL11" s="215">
        <f t="shared" ref="BL11:CM11" ca="1" si="15">SUM(BL12:BL36)</f>
        <v>8823.1943545795275</v>
      </c>
      <c r="BM11" s="215">
        <f t="shared" ca="1" si="15"/>
        <v>8839.9154767778746</v>
      </c>
      <c r="BN11" s="215">
        <f t="shared" ca="1" si="15"/>
        <v>9451.7554006334685</v>
      </c>
      <c r="BO11" s="215">
        <f t="shared" ca="1" si="15"/>
        <v>9480.1156127673676</v>
      </c>
      <c r="BP11" s="215">
        <f t="shared" ca="1" si="15"/>
        <v>8812.8414222741703</v>
      </c>
      <c r="BQ11" s="215">
        <f t="shared" ca="1" si="15"/>
        <v>9188.0783084866598</v>
      </c>
      <c r="BR11" s="215">
        <f t="shared" ca="1" si="15"/>
        <v>8982.0825066085308</v>
      </c>
      <c r="BS11" s="215">
        <f t="shared" ca="1" si="15"/>
        <v>5399.1776118366752</v>
      </c>
      <c r="BT11" s="215">
        <f t="shared" ca="1" si="15"/>
        <v>9623.2346270969447</v>
      </c>
      <c r="BU11" s="215">
        <f t="shared" ca="1" si="15"/>
        <v>6233.5355494778714</v>
      </c>
      <c r="BV11" s="215">
        <f t="shared" ca="1" si="15"/>
        <v>9562.8103614290812</v>
      </c>
      <c r="BW11" s="215">
        <f t="shared" ca="1" si="15"/>
        <v>9710.1704691196628</v>
      </c>
      <c r="BX11" s="215">
        <f t="shared" ca="1" si="15"/>
        <v>9143.9178682842503</v>
      </c>
      <c r="BY11" s="215">
        <f t="shared" ca="1" si="15"/>
        <v>9157.5451467989114</v>
      </c>
      <c r="BZ11" s="215">
        <f t="shared" ca="1" si="15"/>
        <v>9797.9139580523806</v>
      </c>
      <c r="CA11" s="215">
        <f t="shared" ca="1" si="15"/>
        <v>9827.3425959448577</v>
      </c>
      <c r="CB11" s="215">
        <f t="shared" ca="1" si="15"/>
        <v>9132.7954376744783</v>
      </c>
      <c r="CC11" s="215">
        <f t="shared" ca="1" si="15"/>
        <v>9523.2326909630556</v>
      </c>
      <c r="CD11" s="215">
        <f t="shared" ca="1" si="15"/>
        <v>9308.7567644721548</v>
      </c>
      <c r="CE11" s="215">
        <f t="shared" ca="1" si="15"/>
        <v>5623.1095652902495</v>
      </c>
      <c r="CF11" s="215">
        <f t="shared" ca="1" si="15"/>
        <v>9975.8548094038833</v>
      </c>
      <c r="CG11" s="215">
        <f t="shared" ca="1" si="15"/>
        <v>6483.2650252456287</v>
      </c>
      <c r="CH11" s="215">
        <f t="shared" ca="1" si="15"/>
        <v>9912.7924599159924</v>
      </c>
      <c r="CI11" s="215">
        <f t="shared" ca="1" si="15"/>
        <v>10066.067828180807</v>
      </c>
      <c r="CJ11" s="215">
        <f t="shared" ca="1" si="15"/>
        <v>9476.6566284010914</v>
      </c>
      <c r="CK11" s="215">
        <f t="shared" ca="1" si="15"/>
        <v>9486.873201719025</v>
      </c>
      <c r="CL11" s="215">
        <f t="shared" ca="1" si="15"/>
        <v>10157.119808115396</v>
      </c>
      <c r="CM11" s="215">
        <f t="shared" ca="1" si="15"/>
        <v>10187.658288097151</v>
      </c>
    </row>
    <row r="12" spans="2:91" x14ac:dyDescent="0.2">
      <c r="B12" s="90" t="str">
        <f>Inputs!DQ9</f>
        <v>Utility</v>
      </c>
      <c r="C12" s="19" t="str">
        <f>Inputs!$J$16</f>
        <v>EUR</v>
      </c>
      <c r="D12" s="19" t="s">
        <v>19</v>
      </c>
      <c r="E12" s="176">
        <f t="shared" ref="E12:I21" ca="1" si="16">SUMIF($K$4:$AD$4,E$4,$K12:$AD12)</f>
        <v>12483.634566466813</v>
      </c>
      <c r="F12" s="176">
        <f t="shared" ca="1" si="16"/>
        <v>32125.158665595452</v>
      </c>
      <c r="G12" s="176">
        <f t="shared" ca="1" si="16"/>
        <v>33244.521979103854</v>
      </c>
      <c r="H12" s="176">
        <f t="shared" ca="1" si="16"/>
        <v>34255.685927230414</v>
      </c>
      <c r="I12" s="176">
        <f t="shared" ca="1" si="16"/>
        <v>35297.605394435668</v>
      </c>
      <c r="K12" s="176">
        <f t="shared" ref="K12:T21" si="17">SUMIFS($AF12:$CM12,$AF$4:$CM$4,K$4,$AF$8:$CM$8,K$8)</f>
        <v>0</v>
      </c>
      <c r="L12" s="176">
        <f t="shared" si="17"/>
        <v>0</v>
      </c>
      <c r="M12" s="176">
        <f t="shared" ca="1" si="17"/>
        <v>3101.4705496182542</v>
      </c>
      <c r="N12" s="176">
        <f t="shared" ca="1" si="17"/>
        <v>9382.1640168485592</v>
      </c>
      <c r="O12" s="176">
        <f t="shared" ca="1" si="17"/>
        <v>9484.1497757915222</v>
      </c>
      <c r="P12" s="176">
        <f t="shared" ca="1" si="17"/>
        <v>3193.0908007410512</v>
      </c>
      <c r="Q12" s="176">
        <f t="shared" ca="1" si="17"/>
        <v>9675.4205058194566</v>
      </c>
      <c r="R12" s="176">
        <f t="shared" ca="1" si="17"/>
        <v>9772.4975832434211</v>
      </c>
      <c r="S12" s="176">
        <f t="shared" ca="1" si="17"/>
        <v>9854.143322494514</v>
      </c>
      <c r="T12" s="176">
        <f t="shared" ca="1" si="17"/>
        <v>3309.4045614578313</v>
      </c>
      <c r="U12" s="176">
        <f t="shared" ref="U12:AD21" ca="1" si="18">SUMIFS($AF12:$CM12,$AF$4:$CM$4,U$4,$AF$8:$CM$8,U$8)</f>
        <v>10002.88238346789</v>
      </c>
      <c r="V12" s="176">
        <f t="shared" ca="1" si="18"/>
        <v>10078.091711683624</v>
      </c>
      <c r="W12" s="176">
        <f t="shared" ca="1" si="18"/>
        <v>10153.866521211028</v>
      </c>
      <c r="X12" s="176">
        <f t="shared" ca="1" si="18"/>
        <v>3410.0632680084955</v>
      </c>
      <c r="Y12" s="176">
        <f t="shared" ca="1" si="18"/>
        <v>10307.129623054323</v>
      </c>
      <c r="Z12" s="176">
        <f t="shared" ca="1" si="18"/>
        <v>10384.626514956562</v>
      </c>
      <c r="AA12" s="176">
        <f t="shared" ca="1" si="18"/>
        <v>10462.706087825678</v>
      </c>
      <c r="AB12" s="176">
        <f t="shared" ca="1" si="18"/>
        <v>3513.783605440573</v>
      </c>
      <c r="AC12" s="176">
        <f t="shared" ca="1" si="18"/>
        <v>10620.630833571071</v>
      </c>
      <c r="AD12" s="176">
        <f t="shared" ca="1" si="18"/>
        <v>10700.484867598341</v>
      </c>
      <c r="AF12" s="212">
        <f t="shared" ref="AF12:BK12" si="19">IF(AF151=2,AF44,0)</f>
        <v>0</v>
      </c>
      <c r="AG12" s="212">
        <f t="shared" si="19"/>
        <v>0</v>
      </c>
      <c r="AH12" s="212">
        <f t="shared" si="19"/>
        <v>0</v>
      </c>
      <c r="AI12" s="212">
        <f t="shared" si="19"/>
        <v>0</v>
      </c>
      <c r="AJ12" s="212">
        <f t="shared" si="19"/>
        <v>0</v>
      </c>
      <c r="AK12" s="212">
        <f t="shared" si="19"/>
        <v>0</v>
      </c>
      <c r="AL12" s="212">
        <f t="shared" si="19"/>
        <v>0</v>
      </c>
      <c r="AM12" s="212">
        <f t="shared" si="19"/>
        <v>0</v>
      </c>
      <c r="AN12" s="212">
        <f t="shared" ca="1" si="19"/>
        <v>3101.4705496182542</v>
      </c>
      <c r="AO12" s="212">
        <f t="shared" ca="1" si="19"/>
        <v>3114.3933435749968</v>
      </c>
      <c r="AP12" s="212">
        <f t="shared" ca="1" si="19"/>
        <v>3127.3699825065592</v>
      </c>
      <c r="AQ12" s="212">
        <f t="shared" ca="1" si="19"/>
        <v>3140.4006907670032</v>
      </c>
      <c r="AR12" s="212">
        <f t="shared" ca="1" si="19"/>
        <v>3150.8686930695603</v>
      </c>
      <c r="AS12" s="212">
        <f t="shared" ca="1" si="19"/>
        <v>3161.3715887131257</v>
      </c>
      <c r="AT12" s="212">
        <f t="shared" ca="1" si="19"/>
        <v>3171.9094940088362</v>
      </c>
      <c r="AU12" s="212">
        <f t="shared" si="19"/>
        <v>0</v>
      </c>
      <c r="AV12" s="212">
        <f t="shared" ca="1" si="19"/>
        <v>3193.0908007410512</v>
      </c>
      <c r="AW12" s="212">
        <f t="shared" si="19"/>
        <v>0</v>
      </c>
      <c r="AX12" s="212">
        <f t="shared" ca="1" si="19"/>
        <v>3214.413551532667</v>
      </c>
      <c r="AY12" s="212">
        <f t="shared" ca="1" si="19"/>
        <v>3225.1282633711094</v>
      </c>
      <c r="AZ12" s="212">
        <f t="shared" ca="1" si="19"/>
        <v>3235.8786909156802</v>
      </c>
      <c r="BA12" s="212">
        <f t="shared" ca="1" si="19"/>
        <v>3246.6649532187325</v>
      </c>
      <c r="BB12" s="212">
        <f t="shared" ca="1" si="19"/>
        <v>3257.487169729462</v>
      </c>
      <c r="BC12" s="212">
        <f t="shared" ca="1" si="19"/>
        <v>3268.345460295227</v>
      </c>
      <c r="BD12" s="212">
        <f t="shared" ca="1" si="19"/>
        <v>3276.5163239459648</v>
      </c>
      <c r="BE12" s="212">
        <f t="shared" ca="1" si="19"/>
        <v>3284.7076147558296</v>
      </c>
      <c r="BF12" s="212">
        <f t="shared" ca="1" si="19"/>
        <v>3292.9193837927191</v>
      </c>
      <c r="BG12" s="212">
        <f t="shared" si="19"/>
        <v>0</v>
      </c>
      <c r="BH12" s="212">
        <f t="shared" ca="1" si="19"/>
        <v>3309.4045614578313</v>
      </c>
      <c r="BI12" s="212">
        <f t="shared" si="19"/>
        <v>0</v>
      </c>
      <c r="BJ12" s="212">
        <f t="shared" ca="1" si="19"/>
        <v>3325.9722680436294</v>
      </c>
      <c r="BK12" s="212">
        <f t="shared" ca="1" si="19"/>
        <v>3334.2871987137382</v>
      </c>
      <c r="BL12" s="212">
        <f t="shared" ref="BL12:CM12" ca="1" si="20">IF(BL151=2,BL44,0)</f>
        <v>3342.6229167105225</v>
      </c>
      <c r="BM12" s="212">
        <f t="shared" ca="1" si="20"/>
        <v>3350.9794740022985</v>
      </c>
      <c r="BN12" s="212">
        <f t="shared" ca="1" si="20"/>
        <v>3359.3569226873042</v>
      </c>
      <c r="BO12" s="212">
        <f t="shared" ca="1" si="20"/>
        <v>3367.7553149940222</v>
      </c>
      <c r="BP12" s="212">
        <f t="shared" ca="1" si="20"/>
        <v>3376.1747032815069</v>
      </c>
      <c r="BQ12" s="212">
        <f t="shared" ca="1" si="20"/>
        <v>3384.6151400397107</v>
      </c>
      <c r="BR12" s="212">
        <f t="shared" ca="1" si="20"/>
        <v>3393.0766778898096</v>
      </c>
      <c r="BS12" s="212">
        <f t="shared" si="20"/>
        <v>0</v>
      </c>
      <c r="BT12" s="212">
        <f t="shared" ca="1" si="20"/>
        <v>3410.0632680084955</v>
      </c>
      <c r="BU12" s="212">
        <f t="shared" si="20"/>
        <v>0</v>
      </c>
      <c r="BV12" s="212">
        <f t="shared" ca="1" si="20"/>
        <v>3427.1348972439623</v>
      </c>
      <c r="BW12" s="212">
        <f t="shared" ca="1" si="20"/>
        <v>3435.7027344870721</v>
      </c>
      <c r="BX12" s="212">
        <f t="shared" ca="1" si="20"/>
        <v>3444.2919913232895</v>
      </c>
      <c r="BY12" s="212">
        <f t="shared" ca="1" si="20"/>
        <v>3452.9027213015975</v>
      </c>
      <c r="BZ12" s="212">
        <f t="shared" ca="1" si="20"/>
        <v>3461.5349781048512</v>
      </c>
      <c r="CA12" s="212">
        <f t="shared" ca="1" si="20"/>
        <v>3470.1888155501133</v>
      </c>
      <c r="CB12" s="212">
        <f t="shared" ca="1" si="20"/>
        <v>3478.8642875889882</v>
      </c>
      <c r="CC12" s="212">
        <f t="shared" ca="1" si="20"/>
        <v>3487.5614483079603</v>
      </c>
      <c r="CD12" s="212">
        <f t="shared" ca="1" si="20"/>
        <v>3496.2803519287299</v>
      </c>
      <c r="CE12" s="212">
        <f t="shared" si="20"/>
        <v>0</v>
      </c>
      <c r="CF12" s="212">
        <f t="shared" ca="1" si="20"/>
        <v>3513.783605440573</v>
      </c>
      <c r="CG12" s="212">
        <f t="shared" si="20"/>
        <v>0</v>
      </c>
      <c r="CH12" s="212">
        <f t="shared" ca="1" si="20"/>
        <v>3531.3744846153095</v>
      </c>
      <c r="CI12" s="212">
        <f t="shared" ca="1" si="20"/>
        <v>3540.2029208268477</v>
      </c>
      <c r="CJ12" s="212">
        <f t="shared" ca="1" si="20"/>
        <v>3549.0534281289147</v>
      </c>
      <c r="CK12" s="212">
        <f t="shared" ca="1" si="20"/>
        <v>3557.9260616992369</v>
      </c>
      <c r="CL12" s="212">
        <f t="shared" ca="1" si="20"/>
        <v>3566.8208768534846</v>
      </c>
      <c r="CM12" s="212">
        <f t="shared" ca="1" si="20"/>
        <v>3575.7379290456183</v>
      </c>
    </row>
    <row r="13" spans="2:91" x14ac:dyDescent="0.2">
      <c r="B13" s="90" t="str">
        <f>Inputs!DQ10</f>
        <v>Internet</v>
      </c>
      <c r="C13" s="19" t="str">
        <f>Inputs!$J$16</f>
        <v>EUR</v>
      </c>
      <c r="D13" s="19" t="s">
        <v>19</v>
      </c>
      <c r="E13" s="176">
        <f t="shared" ca="1" si="16"/>
        <v>419.41535878122835</v>
      </c>
      <c r="F13" s="176">
        <f t="shared" ca="1" si="16"/>
        <v>1302.5378987396145</v>
      </c>
      <c r="G13" s="176">
        <f t="shared" ca="1" si="16"/>
        <v>1361.7590098227824</v>
      </c>
      <c r="H13" s="176">
        <f t="shared" ca="1" si="16"/>
        <v>1417.2391729678886</v>
      </c>
      <c r="I13" s="176">
        <f t="shared" ca="1" si="16"/>
        <v>1474.9796835609682</v>
      </c>
      <c r="K13" s="176">
        <f t="shared" si="17"/>
        <v>0</v>
      </c>
      <c r="L13" s="176">
        <f t="shared" si="17"/>
        <v>0</v>
      </c>
      <c r="M13" s="176">
        <f t="shared" ca="1" si="17"/>
        <v>104.0707043925437</v>
      </c>
      <c r="N13" s="176">
        <f t="shared" ca="1" si="17"/>
        <v>315.34465438868466</v>
      </c>
      <c r="O13" s="176">
        <f t="shared" ca="1" si="17"/>
        <v>319.56708311597424</v>
      </c>
      <c r="P13" s="176">
        <f t="shared" ca="1" si="17"/>
        <v>323.57833889066796</v>
      </c>
      <c r="Q13" s="176">
        <f t="shared" ca="1" si="17"/>
        <v>327.63994457228307</v>
      </c>
      <c r="R13" s="176">
        <f t="shared" ca="1" si="17"/>
        <v>331.75253216068921</v>
      </c>
      <c r="S13" s="176">
        <f t="shared" ca="1" si="17"/>
        <v>335.35874003692101</v>
      </c>
      <c r="T13" s="176">
        <f t="shared" ca="1" si="17"/>
        <v>338.72351848265225</v>
      </c>
      <c r="U13" s="176">
        <f t="shared" ca="1" si="18"/>
        <v>342.12205699674377</v>
      </c>
      <c r="V13" s="176">
        <f t="shared" ca="1" si="18"/>
        <v>345.55469430646519</v>
      </c>
      <c r="W13" s="176">
        <f t="shared" ca="1" si="18"/>
        <v>349.02177253766217</v>
      </c>
      <c r="X13" s="176">
        <f t="shared" ca="1" si="18"/>
        <v>352.52363724885572</v>
      </c>
      <c r="Y13" s="176">
        <f t="shared" ca="1" si="18"/>
        <v>356.06063746568367</v>
      </c>
      <c r="Z13" s="176">
        <f t="shared" ca="1" si="18"/>
        <v>359.63312571568713</v>
      </c>
      <c r="AA13" s="176">
        <f t="shared" ca="1" si="18"/>
        <v>363.24145806344666</v>
      </c>
      <c r="AB13" s="176">
        <f t="shared" ca="1" si="18"/>
        <v>366.88599414607069</v>
      </c>
      <c r="AC13" s="176">
        <f t="shared" ca="1" si="18"/>
        <v>370.56709720903984</v>
      </c>
      <c r="AD13" s="176">
        <f t="shared" ca="1" si="18"/>
        <v>374.28513414241127</v>
      </c>
      <c r="AF13" s="212">
        <f t="shared" ref="AF13:BK13" si="21">IF(AF152=2,AF45,0)</f>
        <v>0</v>
      </c>
      <c r="AG13" s="212">
        <f t="shared" si="21"/>
        <v>0</v>
      </c>
      <c r="AH13" s="212">
        <f t="shared" si="21"/>
        <v>0</v>
      </c>
      <c r="AI13" s="212">
        <f t="shared" si="21"/>
        <v>0</v>
      </c>
      <c r="AJ13" s="212">
        <f t="shared" si="21"/>
        <v>0</v>
      </c>
      <c r="AK13" s="212">
        <f t="shared" si="21"/>
        <v>0</v>
      </c>
      <c r="AL13" s="212">
        <f t="shared" si="21"/>
        <v>0</v>
      </c>
      <c r="AM13" s="212">
        <f t="shared" si="21"/>
        <v>0</v>
      </c>
      <c r="AN13" s="212">
        <f t="shared" ca="1" si="21"/>
        <v>104.0707043925437</v>
      </c>
      <c r="AO13" s="212">
        <f t="shared" ca="1" si="21"/>
        <v>104.59105791450641</v>
      </c>
      <c r="AP13" s="212">
        <f t="shared" ca="1" si="21"/>
        <v>105.11401320407893</v>
      </c>
      <c r="AQ13" s="212">
        <f t="shared" ca="1" si="21"/>
        <v>105.63958327009931</v>
      </c>
      <c r="AR13" s="212">
        <f t="shared" ca="1" si="21"/>
        <v>106.07974820039139</v>
      </c>
      <c r="AS13" s="212">
        <f t="shared" ca="1" si="21"/>
        <v>106.52174715122635</v>
      </c>
      <c r="AT13" s="212">
        <f t="shared" ca="1" si="21"/>
        <v>106.96558776435646</v>
      </c>
      <c r="AU13" s="212">
        <f t="shared" ca="1" si="21"/>
        <v>107.4112777133746</v>
      </c>
      <c r="AV13" s="212">
        <f t="shared" ca="1" si="21"/>
        <v>107.85882470384699</v>
      </c>
      <c r="AW13" s="212">
        <f t="shared" ca="1" si="21"/>
        <v>108.30823647344636</v>
      </c>
      <c r="AX13" s="212">
        <f t="shared" ca="1" si="21"/>
        <v>108.75952079208571</v>
      </c>
      <c r="AY13" s="212">
        <f t="shared" ca="1" si="21"/>
        <v>109.21268546205273</v>
      </c>
      <c r="AZ13" s="212">
        <f t="shared" ca="1" si="21"/>
        <v>109.66773831814461</v>
      </c>
      <c r="BA13" s="212">
        <f t="shared" ca="1" si="21"/>
        <v>110.12468722780355</v>
      </c>
      <c r="BB13" s="212">
        <f t="shared" ca="1" si="21"/>
        <v>110.58354009125273</v>
      </c>
      <c r="BC13" s="212">
        <f t="shared" ca="1" si="21"/>
        <v>111.04430484163295</v>
      </c>
      <c r="BD13" s="212">
        <f t="shared" ca="1" si="21"/>
        <v>111.4144525244384</v>
      </c>
      <c r="BE13" s="212">
        <f t="shared" ca="1" si="21"/>
        <v>111.7858340328532</v>
      </c>
      <c r="BF13" s="212">
        <f t="shared" ca="1" si="21"/>
        <v>112.15845347962939</v>
      </c>
      <c r="BG13" s="212">
        <f t="shared" ca="1" si="21"/>
        <v>112.53231499122816</v>
      </c>
      <c r="BH13" s="212">
        <f t="shared" ca="1" si="21"/>
        <v>112.90742270786559</v>
      </c>
      <c r="BI13" s="212">
        <f t="shared" ca="1" si="21"/>
        <v>113.28378078355848</v>
      </c>
      <c r="BJ13" s="212">
        <f t="shared" ca="1" si="21"/>
        <v>113.66139338617036</v>
      </c>
      <c r="BK13" s="212">
        <f t="shared" ca="1" si="21"/>
        <v>114.0402646974576</v>
      </c>
      <c r="BL13" s="212">
        <f t="shared" ref="BL13:CM13" ca="1" si="22">IF(BL152=2,BL45,0)</f>
        <v>114.4203989131158</v>
      </c>
      <c r="BM13" s="212">
        <f t="shared" ca="1" si="22"/>
        <v>114.8018002428262</v>
      </c>
      <c r="BN13" s="212">
        <f t="shared" ca="1" si="22"/>
        <v>115.1844729103023</v>
      </c>
      <c r="BO13" s="212">
        <f t="shared" ca="1" si="22"/>
        <v>115.56842115333666</v>
      </c>
      <c r="BP13" s="212">
        <f t="shared" ca="1" si="22"/>
        <v>115.95364922384779</v>
      </c>
      <c r="BQ13" s="212">
        <f t="shared" ca="1" si="22"/>
        <v>116.3401613879273</v>
      </c>
      <c r="BR13" s="212">
        <f t="shared" ca="1" si="22"/>
        <v>116.72796192588706</v>
      </c>
      <c r="BS13" s="212">
        <f t="shared" ca="1" si="22"/>
        <v>117.11705513230669</v>
      </c>
      <c r="BT13" s="212">
        <f t="shared" ca="1" si="22"/>
        <v>117.50744531608106</v>
      </c>
      <c r="BU13" s="212">
        <f t="shared" ca="1" si="22"/>
        <v>117.899136800468</v>
      </c>
      <c r="BV13" s="212">
        <f t="shared" ca="1" si="22"/>
        <v>118.29213392313623</v>
      </c>
      <c r="BW13" s="212">
        <f t="shared" ca="1" si="22"/>
        <v>118.68644103621337</v>
      </c>
      <c r="BX13" s="212">
        <f t="shared" ca="1" si="22"/>
        <v>119.08206250633408</v>
      </c>
      <c r="BY13" s="212">
        <f t="shared" ca="1" si="22"/>
        <v>119.47900271468853</v>
      </c>
      <c r="BZ13" s="212">
        <f t="shared" ca="1" si="22"/>
        <v>119.87726605707084</v>
      </c>
      <c r="CA13" s="212">
        <f t="shared" ca="1" si="22"/>
        <v>120.27685694392775</v>
      </c>
      <c r="CB13" s="212">
        <f t="shared" ca="1" si="22"/>
        <v>120.67777980040752</v>
      </c>
      <c r="CC13" s="212">
        <f t="shared" ca="1" si="22"/>
        <v>121.08003906640889</v>
      </c>
      <c r="CD13" s="212">
        <f t="shared" ca="1" si="22"/>
        <v>121.48363919663026</v>
      </c>
      <c r="CE13" s="212">
        <f t="shared" ca="1" si="22"/>
        <v>121.88858466061905</v>
      </c>
      <c r="CF13" s="212">
        <f t="shared" ca="1" si="22"/>
        <v>122.29487994282111</v>
      </c>
      <c r="CG13" s="212">
        <f t="shared" ca="1" si="22"/>
        <v>122.70252954263053</v>
      </c>
      <c r="CH13" s="212">
        <f t="shared" ca="1" si="22"/>
        <v>123.1115379744393</v>
      </c>
      <c r="CI13" s="212">
        <f t="shared" ca="1" si="22"/>
        <v>123.52190976768745</v>
      </c>
      <c r="CJ13" s="212">
        <f t="shared" ca="1" si="22"/>
        <v>123.93364946691308</v>
      </c>
      <c r="CK13" s="212">
        <f t="shared" ca="1" si="22"/>
        <v>124.34676163180281</v>
      </c>
      <c r="CL13" s="212">
        <f t="shared" ca="1" si="22"/>
        <v>124.76125083724216</v>
      </c>
      <c r="CM13" s="212">
        <f t="shared" ca="1" si="22"/>
        <v>125.17712167336632</v>
      </c>
    </row>
    <row r="14" spans="2:91" x14ac:dyDescent="0.2">
      <c r="B14" s="90" t="str">
        <f>Inputs!DQ11</f>
        <v>Guarding service</v>
      </c>
      <c r="C14" s="19" t="str">
        <f>Inputs!$J$16</f>
        <v>EUR</v>
      </c>
      <c r="D14" s="19" t="s">
        <v>19</v>
      </c>
      <c r="E14" s="176">
        <f t="shared" ca="1" si="16"/>
        <v>2935.9075114685988</v>
      </c>
      <c r="F14" s="176">
        <f t="shared" ca="1" si="16"/>
        <v>9117.7652911773039</v>
      </c>
      <c r="G14" s="176">
        <f t="shared" ca="1" si="16"/>
        <v>9532.3130687594785</v>
      </c>
      <c r="H14" s="176">
        <f t="shared" ca="1" si="16"/>
        <v>9920.6742107752234</v>
      </c>
      <c r="I14" s="176">
        <f t="shared" ca="1" si="16"/>
        <v>10324.857784926782</v>
      </c>
      <c r="K14" s="176">
        <f t="shared" si="17"/>
        <v>0</v>
      </c>
      <c r="L14" s="176">
        <f t="shared" si="17"/>
        <v>0</v>
      </c>
      <c r="M14" s="176">
        <f t="shared" ca="1" si="17"/>
        <v>728.49493074780594</v>
      </c>
      <c r="N14" s="176">
        <f t="shared" ca="1" si="17"/>
        <v>2207.4125807207929</v>
      </c>
      <c r="O14" s="176">
        <f t="shared" ca="1" si="17"/>
        <v>2236.9695818118198</v>
      </c>
      <c r="P14" s="176">
        <f t="shared" ca="1" si="17"/>
        <v>2265.0483722346767</v>
      </c>
      <c r="Q14" s="176">
        <f t="shared" ca="1" si="17"/>
        <v>2293.4796120059823</v>
      </c>
      <c r="R14" s="176">
        <f t="shared" ca="1" si="17"/>
        <v>2322.267725124826</v>
      </c>
      <c r="S14" s="176">
        <f t="shared" ca="1" si="17"/>
        <v>2347.5111802584479</v>
      </c>
      <c r="T14" s="176">
        <f t="shared" ca="1" si="17"/>
        <v>2371.0646293785667</v>
      </c>
      <c r="U14" s="176">
        <f t="shared" ca="1" si="18"/>
        <v>2394.8543989772079</v>
      </c>
      <c r="V14" s="176">
        <f t="shared" ca="1" si="18"/>
        <v>2418.8828601452569</v>
      </c>
      <c r="W14" s="176">
        <f t="shared" ca="1" si="18"/>
        <v>2443.1524077636359</v>
      </c>
      <c r="X14" s="176">
        <f t="shared" ca="1" si="18"/>
        <v>2467.665460741991</v>
      </c>
      <c r="Y14" s="176">
        <f t="shared" ca="1" si="18"/>
        <v>2492.4244622597862</v>
      </c>
      <c r="Z14" s="176">
        <f t="shared" ca="1" si="18"/>
        <v>2517.4318800098108</v>
      </c>
      <c r="AA14" s="176">
        <f t="shared" ca="1" si="18"/>
        <v>2542.6902064441279</v>
      </c>
      <c r="AB14" s="176">
        <f t="shared" ca="1" si="18"/>
        <v>2568.2019590224954</v>
      </c>
      <c r="AC14" s="176">
        <f t="shared" ca="1" si="18"/>
        <v>2593.9696804632799</v>
      </c>
      <c r="AD14" s="176">
        <f t="shared" ca="1" si="18"/>
        <v>2619.9959389968794</v>
      </c>
      <c r="AF14" s="212">
        <f t="shared" ref="AF14:BK14" si="23">IF(AF153=2,AF46,0)</f>
        <v>0</v>
      </c>
      <c r="AG14" s="212">
        <f t="shared" si="23"/>
        <v>0</v>
      </c>
      <c r="AH14" s="212">
        <f t="shared" si="23"/>
        <v>0</v>
      </c>
      <c r="AI14" s="212">
        <f t="shared" si="23"/>
        <v>0</v>
      </c>
      <c r="AJ14" s="212">
        <f t="shared" si="23"/>
        <v>0</v>
      </c>
      <c r="AK14" s="212">
        <f t="shared" si="23"/>
        <v>0</v>
      </c>
      <c r="AL14" s="212">
        <f t="shared" si="23"/>
        <v>0</v>
      </c>
      <c r="AM14" s="212">
        <f t="shared" si="23"/>
        <v>0</v>
      </c>
      <c r="AN14" s="212">
        <f t="shared" ca="1" si="23"/>
        <v>728.49493074780594</v>
      </c>
      <c r="AO14" s="212">
        <f t="shared" ca="1" si="23"/>
        <v>732.13740540154492</v>
      </c>
      <c r="AP14" s="212">
        <f t="shared" ca="1" si="23"/>
        <v>735.79809242855254</v>
      </c>
      <c r="AQ14" s="212">
        <f t="shared" ca="1" si="23"/>
        <v>739.47708289069521</v>
      </c>
      <c r="AR14" s="212">
        <f t="shared" ca="1" si="23"/>
        <v>742.55823740273979</v>
      </c>
      <c r="AS14" s="212">
        <f t="shared" ca="1" si="23"/>
        <v>745.65223005858456</v>
      </c>
      <c r="AT14" s="212">
        <f t="shared" ca="1" si="23"/>
        <v>748.75911435049534</v>
      </c>
      <c r="AU14" s="212">
        <f t="shared" ca="1" si="23"/>
        <v>751.87894399362244</v>
      </c>
      <c r="AV14" s="212">
        <f t="shared" ca="1" si="23"/>
        <v>755.01177292692921</v>
      </c>
      <c r="AW14" s="212">
        <f t="shared" ca="1" si="23"/>
        <v>758.15765531412478</v>
      </c>
      <c r="AX14" s="212">
        <f t="shared" ca="1" si="23"/>
        <v>761.31664554460031</v>
      </c>
      <c r="AY14" s="212">
        <f t="shared" ca="1" si="23"/>
        <v>764.48879823436948</v>
      </c>
      <c r="AZ14" s="212">
        <f t="shared" ca="1" si="23"/>
        <v>767.67416822701273</v>
      </c>
      <c r="BA14" s="212">
        <f t="shared" ca="1" si="23"/>
        <v>770.87281059462532</v>
      </c>
      <c r="BB14" s="212">
        <f t="shared" ca="1" si="23"/>
        <v>774.08478063876953</v>
      </c>
      <c r="BC14" s="212">
        <f t="shared" ca="1" si="23"/>
        <v>777.31013389143106</v>
      </c>
      <c r="BD14" s="212">
        <f t="shared" ca="1" si="23"/>
        <v>779.90116767106917</v>
      </c>
      <c r="BE14" s="212">
        <f t="shared" ca="1" si="23"/>
        <v>782.50083822997283</v>
      </c>
      <c r="BF14" s="212">
        <f t="shared" ca="1" si="23"/>
        <v>785.10917435740612</v>
      </c>
      <c r="BG14" s="212">
        <f t="shared" ca="1" si="23"/>
        <v>787.72620493859756</v>
      </c>
      <c r="BH14" s="212">
        <f t="shared" ca="1" si="23"/>
        <v>790.35195895505956</v>
      </c>
      <c r="BI14" s="212">
        <f t="shared" ca="1" si="23"/>
        <v>792.98646548490979</v>
      </c>
      <c r="BJ14" s="212">
        <f t="shared" ca="1" si="23"/>
        <v>795.62975370319293</v>
      </c>
      <c r="BK14" s="212">
        <f t="shared" ca="1" si="23"/>
        <v>798.28185288220368</v>
      </c>
      <c r="BL14" s="212">
        <f t="shared" ref="BL14:CM14" ca="1" si="24">IF(BL153=2,BL46,0)</f>
        <v>800.94279239181105</v>
      </c>
      <c r="BM14" s="212">
        <f t="shared" ca="1" si="24"/>
        <v>803.6126016997838</v>
      </c>
      <c r="BN14" s="212">
        <f t="shared" ca="1" si="24"/>
        <v>806.29131037211641</v>
      </c>
      <c r="BO14" s="212">
        <f t="shared" ca="1" si="24"/>
        <v>808.97894807335683</v>
      </c>
      <c r="BP14" s="212">
        <f t="shared" ca="1" si="24"/>
        <v>811.67554456693472</v>
      </c>
      <c r="BQ14" s="212">
        <f t="shared" ca="1" si="24"/>
        <v>814.38112971549128</v>
      </c>
      <c r="BR14" s="212">
        <f t="shared" ca="1" si="24"/>
        <v>817.09573348120966</v>
      </c>
      <c r="BS14" s="212">
        <f t="shared" ca="1" si="24"/>
        <v>819.81938592614711</v>
      </c>
      <c r="BT14" s="212">
        <f t="shared" ca="1" si="24"/>
        <v>822.55211721256762</v>
      </c>
      <c r="BU14" s="212">
        <f t="shared" ca="1" si="24"/>
        <v>825.29395760327623</v>
      </c>
      <c r="BV14" s="212">
        <f t="shared" ca="1" si="24"/>
        <v>828.04493746195385</v>
      </c>
      <c r="BW14" s="212">
        <f t="shared" ca="1" si="24"/>
        <v>830.80508725349375</v>
      </c>
      <c r="BX14" s="212">
        <f t="shared" ca="1" si="24"/>
        <v>833.57443754433882</v>
      </c>
      <c r="BY14" s="212">
        <f t="shared" ca="1" si="24"/>
        <v>836.35301900282002</v>
      </c>
      <c r="BZ14" s="212">
        <f t="shared" ca="1" si="24"/>
        <v>839.1408623994962</v>
      </c>
      <c r="CA14" s="212">
        <f t="shared" ca="1" si="24"/>
        <v>841.93799860749459</v>
      </c>
      <c r="CB14" s="212">
        <f t="shared" ca="1" si="24"/>
        <v>844.744458602853</v>
      </c>
      <c r="CC14" s="212">
        <f t="shared" ca="1" si="24"/>
        <v>847.56027346486258</v>
      </c>
      <c r="CD14" s="212">
        <f t="shared" ca="1" si="24"/>
        <v>850.38547437641216</v>
      </c>
      <c r="CE14" s="212">
        <f t="shared" ca="1" si="24"/>
        <v>853.22009262433357</v>
      </c>
      <c r="CF14" s="212">
        <f t="shared" ca="1" si="24"/>
        <v>856.06415959974811</v>
      </c>
      <c r="CG14" s="212">
        <f t="shared" ca="1" si="24"/>
        <v>858.91770679841397</v>
      </c>
      <c r="CH14" s="212">
        <f t="shared" ca="1" si="24"/>
        <v>861.78076582107542</v>
      </c>
      <c r="CI14" s="212">
        <f t="shared" ca="1" si="24"/>
        <v>864.65336837381244</v>
      </c>
      <c r="CJ14" s="212">
        <f t="shared" ca="1" si="24"/>
        <v>867.53554626839184</v>
      </c>
      <c r="CK14" s="212">
        <f t="shared" ca="1" si="24"/>
        <v>870.42733142261989</v>
      </c>
      <c r="CL14" s="212">
        <f t="shared" ca="1" si="24"/>
        <v>873.32875586069531</v>
      </c>
      <c r="CM14" s="212">
        <f t="shared" ca="1" si="24"/>
        <v>876.23985171356435</v>
      </c>
    </row>
    <row r="15" spans="2:91" x14ac:dyDescent="0.2">
      <c r="B15" s="90" t="str">
        <f>Inputs!DQ12</f>
        <v>Accounting system</v>
      </c>
      <c r="C15" s="19" t="str">
        <f>Inputs!$J$16</f>
        <v>EUR</v>
      </c>
      <c r="D15" s="19" t="s">
        <v>19</v>
      </c>
      <c r="E15" s="176">
        <f t="shared" ca="1" si="16"/>
        <v>2912.8480655089234</v>
      </c>
      <c r="F15" s="176">
        <f t="shared" ca="1" si="16"/>
        <v>8243.4083905457628</v>
      </c>
      <c r="G15" s="176">
        <f t="shared" ca="1" si="16"/>
        <v>8531.1800121252472</v>
      </c>
      <c r="H15" s="176">
        <f t="shared" ca="1" si="16"/>
        <v>8790.6640157954189</v>
      </c>
      <c r="I15" s="176">
        <f t="shared" ca="1" si="16"/>
        <v>9058.0404737409663</v>
      </c>
      <c r="K15" s="176">
        <f t="shared" si="17"/>
        <v>0</v>
      </c>
      <c r="L15" s="176">
        <f t="shared" si="17"/>
        <v>0</v>
      </c>
      <c r="M15" s="176">
        <f t="shared" ca="1" si="17"/>
        <v>723.67646157759259</v>
      </c>
      <c r="N15" s="176">
        <f t="shared" ca="1" si="17"/>
        <v>2189.1716039313305</v>
      </c>
      <c r="O15" s="176">
        <f t="shared" ca="1" si="17"/>
        <v>2212.968281018022</v>
      </c>
      <c r="P15" s="176">
        <f t="shared" ca="1" si="17"/>
        <v>1492.5925554130672</v>
      </c>
      <c r="Q15" s="176">
        <f t="shared" ca="1" si="17"/>
        <v>2257.5981180245403</v>
      </c>
      <c r="R15" s="176">
        <f t="shared" ca="1" si="17"/>
        <v>2280.2494360901323</v>
      </c>
      <c r="S15" s="176">
        <f t="shared" ca="1" si="17"/>
        <v>2299.3001085820538</v>
      </c>
      <c r="T15" s="176">
        <f t="shared" ca="1" si="17"/>
        <v>1546.319281341172</v>
      </c>
      <c r="U15" s="176">
        <f t="shared" ca="1" si="18"/>
        <v>2334.0058894758413</v>
      </c>
      <c r="V15" s="176">
        <f t="shared" ca="1" si="18"/>
        <v>2351.5547327261797</v>
      </c>
      <c r="W15" s="176">
        <f t="shared" ca="1" si="18"/>
        <v>2369.2355216159067</v>
      </c>
      <c r="X15" s="176">
        <f t="shared" ca="1" si="18"/>
        <v>1593.3520619769697</v>
      </c>
      <c r="Y15" s="176">
        <f t="shared" ca="1" si="18"/>
        <v>2404.9969120460096</v>
      </c>
      <c r="Z15" s="176">
        <f t="shared" ca="1" si="18"/>
        <v>2423.079520156532</v>
      </c>
      <c r="AA15" s="176">
        <f t="shared" ca="1" si="18"/>
        <v>2441.2980871593263</v>
      </c>
      <c r="AB15" s="176">
        <f t="shared" ca="1" si="18"/>
        <v>1641.8153896421086</v>
      </c>
      <c r="AC15" s="176">
        <f t="shared" ca="1" si="18"/>
        <v>2478.147194499918</v>
      </c>
      <c r="AD15" s="176">
        <f t="shared" ca="1" si="18"/>
        <v>2496.7798024396138</v>
      </c>
      <c r="AF15" s="212">
        <f t="shared" ref="AF15:BK15" si="25">IF(AF154=2,AF47,0)</f>
        <v>0</v>
      </c>
      <c r="AG15" s="212">
        <f t="shared" si="25"/>
        <v>0</v>
      </c>
      <c r="AH15" s="212">
        <f t="shared" si="25"/>
        <v>0</v>
      </c>
      <c r="AI15" s="212">
        <f t="shared" si="25"/>
        <v>0</v>
      </c>
      <c r="AJ15" s="212">
        <f t="shared" si="25"/>
        <v>0</v>
      </c>
      <c r="AK15" s="212">
        <f t="shared" si="25"/>
        <v>0</v>
      </c>
      <c r="AL15" s="212">
        <f t="shared" si="25"/>
        <v>0</v>
      </c>
      <c r="AM15" s="212">
        <f t="shared" si="25"/>
        <v>0</v>
      </c>
      <c r="AN15" s="212">
        <f t="shared" ca="1" si="25"/>
        <v>723.67646157759259</v>
      </c>
      <c r="AO15" s="212">
        <f t="shared" ca="1" si="25"/>
        <v>726.69178016749925</v>
      </c>
      <c r="AP15" s="212">
        <f t="shared" ca="1" si="25"/>
        <v>729.71966258486384</v>
      </c>
      <c r="AQ15" s="212">
        <f t="shared" ca="1" si="25"/>
        <v>732.76016117896745</v>
      </c>
      <c r="AR15" s="212">
        <f t="shared" ca="1" si="25"/>
        <v>735.20269504956411</v>
      </c>
      <c r="AS15" s="212">
        <f t="shared" ca="1" si="25"/>
        <v>737.65337069972941</v>
      </c>
      <c r="AT15" s="212">
        <f t="shared" ca="1" si="25"/>
        <v>740.11221526872862</v>
      </c>
      <c r="AU15" s="212">
        <f t="shared" si="25"/>
        <v>0</v>
      </c>
      <c r="AV15" s="212">
        <f t="shared" ca="1" si="25"/>
        <v>745.05452017291213</v>
      </c>
      <c r="AW15" s="212">
        <f t="shared" ca="1" si="25"/>
        <v>747.53803524015518</v>
      </c>
      <c r="AX15" s="212">
        <f t="shared" ca="1" si="25"/>
        <v>750.02982869095581</v>
      </c>
      <c r="AY15" s="212">
        <f t="shared" ca="1" si="25"/>
        <v>752.52992811992567</v>
      </c>
      <c r="AZ15" s="212">
        <f t="shared" ca="1" si="25"/>
        <v>755.03836121365885</v>
      </c>
      <c r="BA15" s="212">
        <f t="shared" ca="1" si="25"/>
        <v>757.55515575103777</v>
      </c>
      <c r="BB15" s="212">
        <f t="shared" ca="1" si="25"/>
        <v>760.08033960354135</v>
      </c>
      <c r="BC15" s="212">
        <f t="shared" ca="1" si="25"/>
        <v>762.61394073555323</v>
      </c>
      <c r="BD15" s="212">
        <f t="shared" ca="1" si="25"/>
        <v>764.52047558739207</v>
      </c>
      <c r="BE15" s="212">
        <f t="shared" ca="1" si="25"/>
        <v>766.43177677636049</v>
      </c>
      <c r="BF15" s="212">
        <f t="shared" ca="1" si="25"/>
        <v>768.34785621830133</v>
      </c>
      <c r="BG15" s="212">
        <f t="shared" si="25"/>
        <v>0</v>
      </c>
      <c r="BH15" s="212">
        <f t="shared" ca="1" si="25"/>
        <v>772.19439767349411</v>
      </c>
      <c r="BI15" s="212">
        <f t="shared" ca="1" si="25"/>
        <v>774.12488366767775</v>
      </c>
      <c r="BJ15" s="212">
        <f t="shared" ca="1" si="25"/>
        <v>776.06019587684693</v>
      </c>
      <c r="BK15" s="212">
        <f t="shared" ca="1" si="25"/>
        <v>778.00034636653902</v>
      </c>
      <c r="BL15" s="212">
        <f t="shared" ref="BL15:CM15" ca="1" si="26">IF(BL154=2,BL47,0)</f>
        <v>779.94534723245533</v>
      </c>
      <c r="BM15" s="212">
        <f t="shared" ca="1" si="26"/>
        <v>781.89521060053642</v>
      </c>
      <c r="BN15" s="212">
        <f t="shared" ca="1" si="26"/>
        <v>783.84994862703775</v>
      </c>
      <c r="BO15" s="212">
        <f t="shared" ca="1" si="26"/>
        <v>785.80957349860535</v>
      </c>
      <c r="BP15" s="212">
        <f t="shared" ca="1" si="26"/>
        <v>787.77409743235182</v>
      </c>
      <c r="BQ15" s="212">
        <f t="shared" ca="1" si="26"/>
        <v>789.74353267593267</v>
      </c>
      <c r="BR15" s="212">
        <f t="shared" ca="1" si="26"/>
        <v>791.71789150762243</v>
      </c>
      <c r="BS15" s="212">
        <f t="shared" si="26"/>
        <v>0</v>
      </c>
      <c r="BT15" s="212">
        <f t="shared" ca="1" si="26"/>
        <v>795.68142920198238</v>
      </c>
      <c r="BU15" s="212">
        <f t="shared" ca="1" si="26"/>
        <v>797.67063277498733</v>
      </c>
      <c r="BV15" s="212">
        <f t="shared" ca="1" si="26"/>
        <v>799.66480935692471</v>
      </c>
      <c r="BW15" s="212">
        <f t="shared" ca="1" si="26"/>
        <v>801.66397138031698</v>
      </c>
      <c r="BX15" s="212">
        <f t="shared" ca="1" si="26"/>
        <v>803.66813130876778</v>
      </c>
      <c r="BY15" s="212">
        <f t="shared" ca="1" si="26"/>
        <v>805.6773016370397</v>
      </c>
      <c r="BZ15" s="212">
        <f t="shared" ca="1" si="26"/>
        <v>807.69149489113227</v>
      </c>
      <c r="CA15" s="212">
        <f t="shared" ca="1" si="26"/>
        <v>809.71072362836003</v>
      </c>
      <c r="CB15" s="212">
        <f t="shared" ca="1" si="26"/>
        <v>811.73500043743093</v>
      </c>
      <c r="CC15" s="212">
        <f t="shared" ca="1" si="26"/>
        <v>813.76433793852448</v>
      </c>
      <c r="CD15" s="212">
        <f t="shared" ca="1" si="26"/>
        <v>815.7987487833708</v>
      </c>
      <c r="CE15" s="212">
        <f t="shared" si="26"/>
        <v>0</v>
      </c>
      <c r="CF15" s="212">
        <f t="shared" ca="1" si="26"/>
        <v>819.88284126946746</v>
      </c>
      <c r="CG15" s="212">
        <f t="shared" ca="1" si="26"/>
        <v>821.93254837264112</v>
      </c>
      <c r="CH15" s="212">
        <f t="shared" ca="1" si="26"/>
        <v>823.98737974357266</v>
      </c>
      <c r="CI15" s="212">
        <f t="shared" ca="1" si="26"/>
        <v>826.04734819293151</v>
      </c>
      <c r="CJ15" s="212">
        <f t="shared" ca="1" si="26"/>
        <v>828.11246656341382</v>
      </c>
      <c r="CK15" s="212">
        <f t="shared" ca="1" si="26"/>
        <v>830.18274772982227</v>
      </c>
      <c r="CL15" s="212">
        <f t="shared" ca="1" si="26"/>
        <v>832.25820459914678</v>
      </c>
      <c r="CM15" s="212">
        <f t="shared" ca="1" si="26"/>
        <v>834.33885011064456</v>
      </c>
    </row>
    <row r="16" spans="2:91" x14ac:dyDescent="0.2">
      <c r="B16" s="90" t="str">
        <f>Inputs!DQ13</f>
        <v>Equipment maintenance</v>
      </c>
      <c r="C16" s="19" t="str">
        <f>Inputs!$J$16</f>
        <v>EUR</v>
      </c>
      <c r="D16" s="19" t="s">
        <v>19</v>
      </c>
      <c r="E16" s="176">
        <f t="shared" ca="1" si="16"/>
        <v>2097.076793906142</v>
      </c>
      <c r="F16" s="176">
        <f t="shared" ca="1" si="16"/>
        <v>6512.6894936980725</v>
      </c>
      <c r="G16" s="176">
        <f t="shared" ca="1" si="16"/>
        <v>6808.7950491139109</v>
      </c>
      <c r="H16" s="176">
        <f t="shared" ca="1" si="16"/>
        <v>7086.195864839442</v>
      </c>
      <c r="I16" s="176">
        <f t="shared" ca="1" si="16"/>
        <v>7374.8984178048404</v>
      </c>
      <c r="K16" s="176">
        <f t="shared" si="17"/>
        <v>0</v>
      </c>
      <c r="L16" s="176">
        <f t="shared" si="17"/>
        <v>0</v>
      </c>
      <c r="M16" s="176">
        <f t="shared" ca="1" si="17"/>
        <v>520.35352196271856</v>
      </c>
      <c r="N16" s="176">
        <f t="shared" ca="1" si="17"/>
        <v>1576.7232719434235</v>
      </c>
      <c r="O16" s="176">
        <f t="shared" ca="1" si="17"/>
        <v>1597.8354155798709</v>
      </c>
      <c r="P16" s="176">
        <f t="shared" ca="1" si="17"/>
        <v>1617.8916944533398</v>
      </c>
      <c r="Q16" s="176">
        <f t="shared" ca="1" si="17"/>
        <v>1638.1997228614155</v>
      </c>
      <c r="R16" s="176">
        <f t="shared" ca="1" si="17"/>
        <v>1658.7626608034461</v>
      </c>
      <c r="S16" s="176">
        <f t="shared" ca="1" si="17"/>
        <v>1676.7937001846049</v>
      </c>
      <c r="T16" s="176">
        <f t="shared" ca="1" si="17"/>
        <v>1693.6175924132615</v>
      </c>
      <c r="U16" s="176">
        <f t="shared" ca="1" si="18"/>
        <v>1710.6102849837189</v>
      </c>
      <c r="V16" s="176">
        <f t="shared" ca="1" si="18"/>
        <v>1727.7734715323259</v>
      </c>
      <c r="W16" s="176">
        <f t="shared" ca="1" si="18"/>
        <v>1745.1088626883102</v>
      </c>
      <c r="X16" s="176">
        <f t="shared" ca="1" si="18"/>
        <v>1762.6181862442784</v>
      </c>
      <c r="Y16" s="176">
        <f t="shared" ca="1" si="18"/>
        <v>1780.3031873284181</v>
      </c>
      <c r="Z16" s="176">
        <f t="shared" ca="1" si="18"/>
        <v>1798.1656285784356</v>
      </c>
      <c r="AA16" s="176">
        <f t="shared" ca="1" si="18"/>
        <v>1816.2072903172332</v>
      </c>
      <c r="AB16" s="176">
        <f t="shared" ca="1" si="18"/>
        <v>1834.429970730353</v>
      </c>
      <c r="AC16" s="176">
        <f t="shared" ca="1" si="18"/>
        <v>1852.8354860451984</v>
      </c>
      <c r="AD16" s="176">
        <f t="shared" ca="1" si="18"/>
        <v>1871.4256707120558</v>
      </c>
      <c r="AF16" s="212">
        <f t="shared" ref="AF16:BK16" si="27">IF(AF155=2,AF48,0)</f>
        <v>0</v>
      </c>
      <c r="AG16" s="212">
        <f t="shared" si="27"/>
        <v>0</v>
      </c>
      <c r="AH16" s="212">
        <f t="shared" si="27"/>
        <v>0</v>
      </c>
      <c r="AI16" s="212">
        <f t="shared" si="27"/>
        <v>0</v>
      </c>
      <c r="AJ16" s="212">
        <f t="shared" si="27"/>
        <v>0</v>
      </c>
      <c r="AK16" s="212">
        <f t="shared" si="27"/>
        <v>0</v>
      </c>
      <c r="AL16" s="212">
        <f t="shared" si="27"/>
        <v>0</v>
      </c>
      <c r="AM16" s="212">
        <f t="shared" si="27"/>
        <v>0</v>
      </c>
      <c r="AN16" s="212">
        <f t="shared" ca="1" si="27"/>
        <v>520.35352196271856</v>
      </c>
      <c r="AO16" s="212">
        <f t="shared" ca="1" si="27"/>
        <v>522.95528957253214</v>
      </c>
      <c r="AP16" s="212">
        <f t="shared" ca="1" si="27"/>
        <v>525.57006602039473</v>
      </c>
      <c r="AQ16" s="212">
        <f t="shared" ca="1" si="27"/>
        <v>528.1979163504966</v>
      </c>
      <c r="AR16" s="212">
        <f t="shared" ca="1" si="27"/>
        <v>530.39874100195698</v>
      </c>
      <c r="AS16" s="212">
        <f t="shared" ca="1" si="27"/>
        <v>532.60873575613175</v>
      </c>
      <c r="AT16" s="212">
        <f t="shared" ca="1" si="27"/>
        <v>534.82793882178225</v>
      </c>
      <c r="AU16" s="212">
        <f t="shared" ca="1" si="27"/>
        <v>537.05638856687301</v>
      </c>
      <c r="AV16" s="212">
        <f t="shared" ca="1" si="27"/>
        <v>539.29412351923497</v>
      </c>
      <c r="AW16" s="212">
        <f t="shared" ca="1" si="27"/>
        <v>541.54118236723173</v>
      </c>
      <c r="AX16" s="212">
        <f t="shared" ca="1" si="27"/>
        <v>543.79760396042855</v>
      </c>
      <c r="AY16" s="212">
        <f t="shared" ca="1" si="27"/>
        <v>546.06342731026371</v>
      </c>
      <c r="AZ16" s="212">
        <f t="shared" ca="1" si="27"/>
        <v>548.3386915907231</v>
      </c>
      <c r="BA16" s="212">
        <f t="shared" ca="1" si="27"/>
        <v>550.62343613901783</v>
      </c>
      <c r="BB16" s="212">
        <f t="shared" ca="1" si="27"/>
        <v>552.91770045626367</v>
      </c>
      <c r="BC16" s="212">
        <f t="shared" ca="1" si="27"/>
        <v>555.22152420816474</v>
      </c>
      <c r="BD16" s="212">
        <f t="shared" ca="1" si="27"/>
        <v>557.07226262219194</v>
      </c>
      <c r="BE16" s="212">
        <f t="shared" ca="1" si="27"/>
        <v>558.929170164266</v>
      </c>
      <c r="BF16" s="212">
        <f t="shared" ca="1" si="27"/>
        <v>560.79226739814692</v>
      </c>
      <c r="BG16" s="212">
        <f t="shared" ca="1" si="27"/>
        <v>562.66157495614084</v>
      </c>
      <c r="BH16" s="212">
        <f t="shared" ca="1" si="27"/>
        <v>564.53711353932806</v>
      </c>
      <c r="BI16" s="212">
        <f t="shared" ca="1" si="27"/>
        <v>566.41890391779248</v>
      </c>
      <c r="BJ16" s="212">
        <f t="shared" ca="1" si="27"/>
        <v>568.30696693085179</v>
      </c>
      <c r="BK16" s="212">
        <f t="shared" ca="1" si="27"/>
        <v>570.20132348728805</v>
      </c>
      <c r="BL16" s="212">
        <f t="shared" ref="BL16:CM16" ca="1" si="28">IF(BL155=2,BL48,0)</f>
        <v>572.10199456557905</v>
      </c>
      <c r="BM16" s="212">
        <f t="shared" ca="1" si="28"/>
        <v>574.00900121413099</v>
      </c>
      <c r="BN16" s="212">
        <f t="shared" ca="1" si="28"/>
        <v>575.92236455151146</v>
      </c>
      <c r="BO16" s="212">
        <f t="shared" ca="1" si="28"/>
        <v>577.84210576668318</v>
      </c>
      <c r="BP16" s="212">
        <f t="shared" ca="1" si="28"/>
        <v>579.76824611923882</v>
      </c>
      <c r="BQ16" s="212">
        <f t="shared" ca="1" si="28"/>
        <v>581.70080693963632</v>
      </c>
      <c r="BR16" s="212">
        <f t="shared" ca="1" si="28"/>
        <v>583.63980962943515</v>
      </c>
      <c r="BS16" s="212">
        <f t="shared" ca="1" si="28"/>
        <v>585.58527566153327</v>
      </c>
      <c r="BT16" s="212">
        <f t="shared" ca="1" si="28"/>
        <v>587.5372265804051</v>
      </c>
      <c r="BU16" s="212">
        <f t="shared" ca="1" si="28"/>
        <v>589.49568400233989</v>
      </c>
      <c r="BV16" s="212">
        <f t="shared" ca="1" si="28"/>
        <v>591.46066961568101</v>
      </c>
      <c r="BW16" s="212">
        <f t="shared" ca="1" si="28"/>
        <v>593.43220518106671</v>
      </c>
      <c r="BX16" s="212">
        <f t="shared" ca="1" si="28"/>
        <v>595.41031253167034</v>
      </c>
      <c r="BY16" s="212">
        <f t="shared" ca="1" si="28"/>
        <v>597.39501357344261</v>
      </c>
      <c r="BZ16" s="212">
        <f t="shared" ca="1" si="28"/>
        <v>599.38633028535412</v>
      </c>
      <c r="CA16" s="212">
        <f t="shared" ca="1" si="28"/>
        <v>601.38428471963869</v>
      </c>
      <c r="CB16" s="212">
        <f t="shared" ca="1" si="28"/>
        <v>603.38889900203753</v>
      </c>
      <c r="CC16" s="212">
        <f t="shared" ca="1" si="28"/>
        <v>605.4001953320444</v>
      </c>
      <c r="CD16" s="212">
        <f t="shared" ca="1" si="28"/>
        <v>607.41819598315124</v>
      </c>
      <c r="CE16" s="212">
        <f t="shared" ca="1" si="28"/>
        <v>609.44292330309509</v>
      </c>
      <c r="CF16" s="212">
        <f t="shared" ca="1" si="28"/>
        <v>611.4743997141054</v>
      </c>
      <c r="CG16" s="212">
        <f t="shared" ca="1" si="28"/>
        <v>613.51264771315243</v>
      </c>
      <c r="CH16" s="212">
        <f t="shared" ca="1" si="28"/>
        <v>615.55768987219631</v>
      </c>
      <c r="CI16" s="212">
        <f t="shared" ca="1" si="28"/>
        <v>617.60954883843704</v>
      </c>
      <c r="CJ16" s="212">
        <f t="shared" ca="1" si="28"/>
        <v>619.66824733456519</v>
      </c>
      <c r="CK16" s="212">
        <f t="shared" ca="1" si="28"/>
        <v>621.73380815901385</v>
      </c>
      <c r="CL16" s="212">
        <f t="shared" ca="1" si="28"/>
        <v>623.80625418621059</v>
      </c>
      <c r="CM16" s="212">
        <f t="shared" ca="1" si="28"/>
        <v>625.88560836683132</v>
      </c>
    </row>
    <row r="17" spans="2:91" x14ac:dyDescent="0.2">
      <c r="B17" s="90" t="str">
        <f>Inputs!DQ14</f>
        <v>Uniforms</v>
      </c>
      <c r="C17" s="19" t="str">
        <f>Inputs!$J$16</f>
        <v>EUR</v>
      </c>
      <c r="D17" s="19" t="s">
        <v>19</v>
      </c>
      <c r="E17" s="176">
        <f t="shared" ca="1" si="16"/>
        <v>629.64860173344391</v>
      </c>
      <c r="F17" s="176">
        <f t="shared" ca="1" si="16"/>
        <v>2384.8264230236218</v>
      </c>
      <c r="G17" s="176">
        <f t="shared" ca="1" si="16"/>
        <v>2493.9144191599121</v>
      </c>
      <c r="H17" s="176">
        <f t="shared" ca="1" si="16"/>
        <v>2595.5203405064003</v>
      </c>
      <c r="I17" s="176">
        <f t="shared" ca="1" si="16"/>
        <v>2701.2658438583312</v>
      </c>
      <c r="K17" s="176">
        <f t="shared" si="17"/>
        <v>0</v>
      </c>
      <c r="L17" s="176">
        <f t="shared" si="17"/>
        <v>0</v>
      </c>
      <c r="M17" s="176">
        <f t="shared" ca="1" si="17"/>
        <v>208.14140878508741</v>
      </c>
      <c r="N17" s="176">
        <f t="shared" ca="1" si="17"/>
        <v>421.50719294835648</v>
      </c>
      <c r="O17" s="176">
        <f t="shared" ca="1" si="17"/>
        <v>639.13416623194848</v>
      </c>
      <c r="P17" s="176">
        <f t="shared" ca="1" si="17"/>
        <v>647.15667778133593</v>
      </c>
      <c r="Q17" s="176">
        <f t="shared" ca="1" si="17"/>
        <v>655.27988914456614</v>
      </c>
      <c r="R17" s="176">
        <f t="shared" ca="1" si="17"/>
        <v>443.25568986577139</v>
      </c>
      <c r="S17" s="176">
        <f t="shared" ca="1" si="17"/>
        <v>670.71748007384201</v>
      </c>
      <c r="T17" s="176">
        <f t="shared" ca="1" si="17"/>
        <v>677.44703696530451</v>
      </c>
      <c r="U17" s="176">
        <f t="shared" ca="1" si="18"/>
        <v>684.24411399348753</v>
      </c>
      <c r="V17" s="176">
        <f t="shared" ca="1" si="18"/>
        <v>461.50578812727792</v>
      </c>
      <c r="W17" s="176">
        <f t="shared" ca="1" si="18"/>
        <v>698.04354507532435</v>
      </c>
      <c r="X17" s="176">
        <f t="shared" ca="1" si="18"/>
        <v>705.04727449771144</v>
      </c>
      <c r="Y17" s="176">
        <f t="shared" ca="1" si="18"/>
        <v>712.12127493136734</v>
      </c>
      <c r="Z17" s="176">
        <f t="shared" ca="1" si="18"/>
        <v>480.30824600199719</v>
      </c>
      <c r="AA17" s="176">
        <f t="shared" ca="1" si="18"/>
        <v>726.48291612689331</v>
      </c>
      <c r="AB17" s="176">
        <f t="shared" ca="1" si="18"/>
        <v>733.77198829214137</v>
      </c>
      <c r="AC17" s="176">
        <f t="shared" ca="1" si="18"/>
        <v>741.13419441807969</v>
      </c>
      <c r="AD17" s="176">
        <f t="shared" ca="1" si="18"/>
        <v>499.87674502121695</v>
      </c>
      <c r="AF17" s="212">
        <f t="shared" ref="AF17:BK17" si="29">IF(AF156=2,AF49,0)</f>
        <v>0</v>
      </c>
      <c r="AG17" s="212">
        <f t="shared" si="29"/>
        <v>0</v>
      </c>
      <c r="AH17" s="212">
        <f t="shared" si="29"/>
        <v>0</v>
      </c>
      <c r="AI17" s="212">
        <f t="shared" si="29"/>
        <v>0</v>
      </c>
      <c r="AJ17" s="212">
        <f t="shared" si="29"/>
        <v>0</v>
      </c>
      <c r="AK17" s="212">
        <f t="shared" si="29"/>
        <v>0</v>
      </c>
      <c r="AL17" s="212">
        <f t="shared" si="29"/>
        <v>0</v>
      </c>
      <c r="AM17" s="212">
        <f t="shared" si="29"/>
        <v>0</v>
      </c>
      <c r="AN17" s="212">
        <f t="shared" ca="1" si="29"/>
        <v>208.14140878508741</v>
      </c>
      <c r="AO17" s="212">
        <f t="shared" si="29"/>
        <v>0</v>
      </c>
      <c r="AP17" s="212">
        <f t="shared" ca="1" si="29"/>
        <v>210.22802640815786</v>
      </c>
      <c r="AQ17" s="212">
        <f t="shared" ca="1" si="29"/>
        <v>211.27916654019862</v>
      </c>
      <c r="AR17" s="212">
        <f t="shared" ca="1" si="29"/>
        <v>212.15949640078279</v>
      </c>
      <c r="AS17" s="212">
        <f t="shared" ca="1" si="29"/>
        <v>213.0434943024527</v>
      </c>
      <c r="AT17" s="212">
        <f t="shared" ca="1" si="29"/>
        <v>213.93117552871291</v>
      </c>
      <c r="AU17" s="212">
        <f t="shared" ca="1" si="29"/>
        <v>214.8225554267492</v>
      </c>
      <c r="AV17" s="212">
        <f t="shared" ca="1" si="29"/>
        <v>215.71764940769398</v>
      </c>
      <c r="AW17" s="212">
        <f t="shared" ca="1" si="29"/>
        <v>216.61647294689271</v>
      </c>
      <c r="AX17" s="212">
        <f t="shared" ca="1" si="29"/>
        <v>217.51904158417142</v>
      </c>
      <c r="AY17" s="212">
        <f t="shared" ca="1" si="29"/>
        <v>218.42537092410547</v>
      </c>
      <c r="AZ17" s="212">
        <f t="shared" ca="1" si="29"/>
        <v>219.33547663628923</v>
      </c>
      <c r="BA17" s="212">
        <f t="shared" si="29"/>
        <v>0</v>
      </c>
      <c r="BB17" s="212">
        <f t="shared" ca="1" si="29"/>
        <v>221.16708018250546</v>
      </c>
      <c r="BC17" s="212">
        <f t="shared" ca="1" si="29"/>
        <v>222.0886096832659</v>
      </c>
      <c r="BD17" s="212">
        <f t="shared" ca="1" si="29"/>
        <v>222.82890504887681</v>
      </c>
      <c r="BE17" s="212">
        <f t="shared" ca="1" si="29"/>
        <v>223.5716680657064</v>
      </c>
      <c r="BF17" s="212">
        <f t="shared" ca="1" si="29"/>
        <v>224.31690695925877</v>
      </c>
      <c r="BG17" s="212">
        <f t="shared" ca="1" si="29"/>
        <v>225.06462998245632</v>
      </c>
      <c r="BH17" s="212">
        <f t="shared" ca="1" si="29"/>
        <v>225.81484541573118</v>
      </c>
      <c r="BI17" s="212">
        <f t="shared" ca="1" si="29"/>
        <v>226.56756156711697</v>
      </c>
      <c r="BJ17" s="212">
        <f t="shared" ca="1" si="29"/>
        <v>227.32278677234072</v>
      </c>
      <c r="BK17" s="212">
        <f t="shared" ca="1" si="29"/>
        <v>228.0805293949152</v>
      </c>
      <c r="BL17" s="212">
        <f t="shared" ref="BL17:CM17" ca="1" si="30">IF(BL156=2,BL49,0)</f>
        <v>228.84079782623161</v>
      </c>
      <c r="BM17" s="212">
        <f t="shared" si="30"/>
        <v>0</v>
      </c>
      <c r="BN17" s="212">
        <f t="shared" ca="1" si="30"/>
        <v>230.36894582060461</v>
      </c>
      <c r="BO17" s="212">
        <f t="shared" ca="1" si="30"/>
        <v>231.13684230667332</v>
      </c>
      <c r="BP17" s="212">
        <f t="shared" ca="1" si="30"/>
        <v>231.90729844769558</v>
      </c>
      <c r="BQ17" s="212">
        <f t="shared" ca="1" si="30"/>
        <v>232.68032277585459</v>
      </c>
      <c r="BR17" s="212">
        <f t="shared" ca="1" si="30"/>
        <v>233.45592385177412</v>
      </c>
      <c r="BS17" s="212">
        <f t="shared" ca="1" si="30"/>
        <v>234.23411026461338</v>
      </c>
      <c r="BT17" s="212">
        <f t="shared" ca="1" si="30"/>
        <v>235.01489063216212</v>
      </c>
      <c r="BU17" s="212">
        <f t="shared" ca="1" si="30"/>
        <v>235.798273600936</v>
      </c>
      <c r="BV17" s="212">
        <f t="shared" ca="1" si="30"/>
        <v>236.58426784627247</v>
      </c>
      <c r="BW17" s="212">
        <f t="shared" ca="1" si="30"/>
        <v>237.37288207242673</v>
      </c>
      <c r="BX17" s="212">
        <f t="shared" ca="1" si="30"/>
        <v>238.16412501266817</v>
      </c>
      <c r="BY17" s="212">
        <f t="shared" si="30"/>
        <v>0</v>
      </c>
      <c r="BZ17" s="212">
        <f t="shared" ca="1" si="30"/>
        <v>239.75453211414168</v>
      </c>
      <c r="CA17" s="212">
        <f t="shared" ca="1" si="30"/>
        <v>240.55371388785551</v>
      </c>
      <c r="CB17" s="212">
        <f t="shared" ca="1" si="30"/>
        <v>241.35555960081504</v>
      </c>
      <c r="CC17" s="212">
        <f t="shared" ca="1" si="30"/>
        <v>242.16007813281777</v>
      </c>
      <c r="CD17" s="212">
        <f t="shared" ca="1" si="30"/>
        <v>242.96727839326053</v>
      </c>
      <c r="CE17" s="212">
        <f t="shared" ca="1" si="30"/>
        <v>243.77716932123809</v>
      </c>
      <c r="CF17" s="212">
        <f t="shared" ca="1" si="30"/>
        <v>244.58975988564222</v>
      </c>
      <c r="CG17" s="212">
        <f t="shared" ca="1" si="30"/>
        <v>245.40505908526106</v>
      </c>
      <c r="CH17" s="212">
        <f t="shared" ca="1" si="30"/>
        <v>246.2230759488786</v>
      </c>
      <c r="CI17" s="212">
        <f t="shared" ca="1" si="30"/>
        <v>247.04381953537489</v>
      </c>
      <c r="CJ17" s="212">
        <f t="shared" ca="1" si="30"/>
        <v>247.86729893382616</v>
      </c>
      <c r="CK17" s="212">
        <f t="shared" si="30"/>
        <v>0</v>
      </c>
      <c r="CL17" s="212">
        <f t="shared" ca="1" si="30"/>
        <v>249.52250167448432</v>
      </c>
      <c r="CM17" s="212">
        <f t="shared" ca="1" si="30"/>
        <v>250.35424334673263</v>
      </c>
    </row>
    <row r="18" spans="2:91" x14ac:dyDescent="0.2">
      <c r="B18" s="90" t="str">
        <f>Inputs!DQ15</f>
        <v>Menu</v>
      </c>
      <c r="C18" s="19" t="str">
        <f>Inputs!$J$16</f>
        <v>EUR</v>
      </c>
      <c r="D18" s="19" t="s">
        <v>19</v>
      </c>
      <c r="E18" s="176">
        <f t="shared" ca="1" si="16"/>
        <v>832.24230443112071</v>
      </c>
      <c r="F18" s="176">
        <f t="shared" ca="1" si="16"/>
        <v>2567.4250418663005</v>
      </c>
      <c r="G18" s="176">
        <f t="shared" ca="1" si="16"/>
        <v>2657.5567822811686</v>
      </c>
      <c r="H18" s="176">
        <f t="shared" ca="1" si="16"/>
        <v>2738.3889148662297</v>
      </c>
      <c r="I18" s="176">
        <f t="shared" ca="1" si="16"/>
        <v>2821.6796341132249</v>
      </c>
      <c r="K18" s="176">
        <f t="shared" si="17"/>
        <v>0</v>
      </c>
      <c r="L18" s="176">
        <f t="shared" si="17"/>
        <v>0</v>
      </c>
      <c r="M18" s="176">
        <f t="shared" ca="1" si="17"/>
        <v>206.76470330788356</v>
      </c>
      <c r="N18" s="176">
        <f t="shared" ca="1" si="17"/>
        <v>625.47760112323715</v>
      </c>
      <c r="O18" s="176">
        <f t="shared" ca="1" si="17"/>
        <v>632.27665171943477</v>
      </c>
      <c r="P18" s="176">
        <f t="shared" ca="1" si="17"/>
        <v>638.62051754267361</v>
      </c>
      <c r="Q18" s="176">
        <f t="shared" ca="1" si="17"/>
        <v>645.02803372129699</v>
      </c>
      <c r="R18" s="176">
        <f t="shared" ca="1" si="17"/>
        <v>651.49983888289466</v>
      </c>
      <c r="S18" s="176">
        <f t="shared" ca="1" si="17"/>
        <v>656.94288816630069</v>
      </c>
      <c r="T18" s="176">
        <f t="shared" ca="1" si="17"/>
        <v>661.88228777143377</v>
      </c>
      <c r="U18" s="176">
        <f t="shared" ca="1" si="18"/>
        <v>666.85882556452577</v>
      </c>
      <c r="V18" s="176">
        <f t="shared" ca="1" si="18"/>
        <v>671.87278077890812</v>
      </c>
      <c r="W18" s="176">
        <f t="shared" ca="1" si="18"/>
        <v>676.92443474740162</v>
      </c>
      <c r="X18" s="176">
        <f t="shared" ca="1" si="18"/>
        <v>682.01407091810279</v>
      </c>
      <c r="Y18" s="176">
        <f t="shared" ca="1" si="18"/>
        <v>687.14197487028798</v>
      </c>
      <c r="Z18" s="176">
        <f t="shared" ca="1" si="18"/>
        <v>692.30843433043719</v>
      </c>
      <c r="AA18" s="176">
        <f t="shared" ca="1" si="18"/>
        <v>697.51373918837828</v>
      </c>
      <c r="AB18" s="176">
        <f t="shared" ca="1" si="18"/>
        <v>702.75818151355304</v>
      </c>
      <c r="AC18" s="176">
        <f t="shared" ca="1" si="18"/>
        <v>708.04205557140449</v>
      </c>
      <c r="AD18" s="176">
        <f t="shared" ca="1" si="18"/>
        <v>713.36565783988908</v>
      </c>
      <c r="AF18" s="212">
        <f t="shared" ref="AF18:BK18" si="31">IF(AF157=2,AF50,0)</f>
        <v>0</v>
      </c>
      <c r="AG18" s="212">
        <f t="shared" si="31"/>
        <v>0</v>
      </c>
      <c r="AH18" s="212">
        <f t="shared" si="31"/>
        <v>0</v>
      </c>
      <c r="AI18" s="212">
        <f t="shared" si="31"/>
        <v>0</v>
      </c>
      <c r="AJ18" s="212">
        <f t="shared" si="31"/>
        <v>0</v>
      </c>
      <c r="AK18" s="212">
        <f t="shared" si="31"/>
        <v>0</v>
      </c>
      <c r="AL18" s="212">
        <f t="shared" si="31"/>
        <v>0</v>
      </c>
      <c r="AM18" s="212">
        <f t="shared" si="31"/>
        <v>0</v>
      </c>
      <c r="AN18" s="212">
        <f t="shared" ca="1" si="31"/>
        <v>206.76470330788356</v>
      </c>
      <c r="AO18" s="212">
        <f t="shared" ca="1" si="31"/>
        <v>207.62622290499974</v>
      </c>
      <c r="AP18" s="212">
        <f t="shared" ca="1" si="31"/>
        <v>208.49133216710391</v>
      </c>
      <c r="AQ18" s="212">
        <f t="shared" ca="1" si="31"/>
        <v>209.36004605113351</v>
      </c>
      <c r="AR18" s="212">
        <f t="shared" ca="1" si="31"/>
        <v>210.05791287130398</v>
      </c>
      <c r="AS18" s="212">
        <f t="shared" ca="1" si="31"/>
        <v>210.75810591420836</v>
      </c>
      <c r="AT18" s="212">
        <f t="shared" ca="1" si="31"/>
        <v>211.4606329339224</v>
      </c>
      <c r="AU18" s="212">
        <f t="shared" ca="1" si="31"/>
        <v>212.16550171036883</v>
      </c>
      <c r="AV18" s="212">
        <f t="shared" ca="1" si="31"/>
        <v>212.8727200494034</v>
      </c>
      <c r="AW18" s="212">
        <f t="shared" ca="1" si="31"/>
        <v>213.58229578290141</v>
      </c>
      <c r="AX18" s="212">
        <f t="shared" ca="1" si="31"/>
        <v>214.29423676884443</v>
      </c>
      <c r="AY18" s="212">
        <f t="shared" ca="1" si="31"/>
        <v>215.00855089140725</v>
      </c>
      <c r="AZ18" s="212">
        <f t="shared" ca="1" si="31"/>
        <v>215.72524606104528</v>
      </c>
      <c r="BA18" s="212">
        <f t="shared" ca="1" si="31"/>
        <v>216.44433021458212</v>
      </c>
      <c r="BB18" s="212">
        <f t="shared" ca="1" si="31"/>
        <v>217.16581131529742</v>
      </c>
      <c r="BC18" s="212">
        <f t="shared" ca="1" si="31"/>
        <v>217.88969735301509</v>
      </c>
      <c r="BD18" s="212">
        <f t="shared" ca="1" si="31"/>
        <v>218.43442159639761</v>
      </c>
      <c r="BE18" s="212">
        <f t="shared" ca="1" si="31"/>
        <v>218.9805076503886</v>
      </c>
      <c r="BF18" s="212">
        <f t="shared" ca="1" si="31"/>
        <v>219.52795891951456</v>
      </c>
      <c r="BG18" s="212">
        <f t="shared" ca="1" si="31"/>
        <v>220.07677881681334</v>
      </c>
      <c r="BH18" s="212">
        <f t="shared" ca="1" si="31"/>
        <v>220.62697076385535</v>
      </c>
      <c r="BI18" s="212">
        <f t="shared" ca="1" si="31"/>
        <v>221.17853819076498</v>
      </c>
      <c r="BJ18" s="212">
        <f t="shared" ca="1" si="31"/>
        <v>221.73148453624188</v>
      </c>
      <c r="BK18" s="212">
        <f t="shared" ca="1" si="31"/>
        <v>222.28581324758247</v>
      </c>
      <c r="BL18" s="212">
        <f t="shared" ref="BL18:CM18" ca="1" si="32">IF(BL157=2,BL50,0)</f>
        <v>222.8415277807014</v>
      </c>
      <c r="BM18" s="212">
        <f t="shared" ca="1" si="32"/>
        <v>223.39863160015315</v>
      </c>
      <c r="BN18" s="212">
        <f t="shared" ca="1" si="32"/>
        <v>223.95712817915353</v>
      </c>
      <c r="BO18" s="212">
        <f t="shared" ca="1" si="32"/>
        <v>224.51702099960141</v>
      </c>
      <c r="BP18" s="212">
        <f t="shared" ca="1" si="32"/>
        <v>225.07831355210041</v>
      </c>
      <c r="BQ18" s="212">
        <f t="shared" ca="1" si="32"/>
        <v>225.64100933598064</v>
      </c>
      <c r="BR18" s="212">
        <f t="shared" ca="1" si="32"/>
        <v>226.20511185932057</v>
      </c>
      <c r="BS18" s="212">
        <f t="shared" ca="1" si="32"/>
        <v>226.77062463896885</v>
      </c>
      <c r="BT18" s="212">
        <f t="shared" ca="1" si="32"/>
        <v>227.33755120056625</v>
      </c>
      <c r="BU18" s="212">
        <f t="shared" ca="1" si="32"/>
        <v>227.90589507856765</v>
      </c>
      <c r="BV18" s="212">
        <f t="shared" ca="1" si="32"/>
        <v>228.47565981626406</v>
      </c>
      <c r="BW18" s="212">
        <f t="shared" ca="1" si="32"/>
        <v>229.04684896580471</v>
      </c>
      <c r="BX18" s="212">
        <f t="shared" ca="1" si="32"/>
        <v>229.61946608821921</v>
      </c>
      <c r="BY18" s="212">
        <f t="shared" ca="1" si="32"/>
        <v>230.19351475343976</v>
      </c>
      <c r="BZ18" s="212">
        <f t="shared" ca="1" si="32"/>
        <v>230.76899854032334</v>
      </c>
      <c r="CA18" s="212">
        <f t="shared" ca="1" si="32"/>
        <v>231.34592103667413</v>
      </c>
      <c r="CB18" s="212">
        <f t="shared" ca="1" si="32"/>
        <v>231.92428583926579</v>
      </c>
      <c r="CC18" s="212">
        <f t="shared" ca="1" si="32"/>
        <v>232.50409655386395</v>
      </c>
      <c r="CD18" s="212">
        <f t="shared" ca="1" si="32"/>
        <v>233.0853567952486</v>
      </c>
      <c r="CE18" s="212">
        <f t="shared" ca="1" si="32"/>
        <v>233.66807018723671</v>
      </c>
      <c r="CF18" s="212">
        <f t="shared" ca="1" si="32"/>
        <v>234.25224036270478</v>
      </c>
      <c r="CG18" s="212">
        <f t="shared" ca="1" si="32"/>
        <v>234.83787096361152</v>
      </c>
      <c r="CH18" s="212">
        <f t="shared" ca="1" si="32"/>
        <v>235.42496564102055</v>
      </c>
      <c r="CI18" s="212">
        <f t="shared" ca="1" si="32"/>
        <v>236.01352805512309</v>
      </c>
      <c r="CJ18" s="212">
        <f t="shared" ca="1" si="32"/>
        <v>236.60356187526088</v>
      </c>
      <c r="CK18" s="212">
        <f t="shared" ca="1" si="32"/>
        <v>237.19507077994902</v>
      </c>
      <c r="CL18" s="212">
        <f t="shared" ca="1" si="32"/>
        <v>237.78805845689888</v>
      </c>
      <c r="CM18" s="212">
        <f t="shared" ca="1" si="32"/>
        <v>238.38252860304112</v>
      </c>
    </row>
    <row r="19" spans="2:91" x14ac:dyDescent="0.2">
      <c r="B19" s="90" t="str">
        <f>Inputs!DQ16</f>
        <v>Cleaning</v>
      </c>
      <c r="C19" s="19" t="str">
        <f>Inputs!$J$16</f>
        <v>EUR</v>
      </c>
      <c r="D19" s="19" t="s">
        <v>19</v>
      </c>
      <c r="E19" s="176">
        <f t="shared" ca="1" si="16"/>
        <v>2097.076793906142</v>
      </c>
      <c r="F19" s="176">
        <f t="shared" ca="1" si="16"/>
        <v>5977.86155487629</v>
      </c>
      <c r="G19" s="176">
        <f t="shared" ca="1" si="16"/>
        <v>6248.0027817157643</v>
      </c>
      <c r="H19" s="176">
        <f t="shared" ca="1" si="16"/>
        <v>6502.5560552100069</v>
      </c>
      <c r="I19" s="176">
        <f t="shared" ca="1" si="16"/>
        <v>6767.4802218216892</v>
      </c>
      <c r="K19" s="176">
        <f t="shared" si="17"/>
        <v>0</v>
      </c>
      <c r="L19" s="176">
        <f t="shared" si="17"/>
        <v>0</v>
      </c>
      <c r="M19" s="176">
        <f t="shared" ca="1" si="17"/>
        <v>520.35352196271856</v>
      </c>
      <c r="N19" s="176">
        <f t="shared" ca="1" si="17"/>
        <v>1576.7232719434235</v>
      </c>
      <c r="O19" s="176">
        <f t="shared" ca="1" si="17"/>
        <v>1063.0074767580886</v>
      </c>
      <c r="P19" s="176">
        <f t="shared" ca="1" si="17"/>
        <v>1617.8916944533398</v>
      </c>
      <c r="Q19" s="176">
        <f t="shared" ca="1" si="17"/>
        <v>1638.1997228614155</v>
      </c>
      <c r="R19" s="176">
        <f t="shared" ca="1" si="17"/>
        <v>1658.7626608034461</v>
      </c>
      <c r="S19" s="176">
        <f t="shared" ca="1" si="17"/>
        <v>1116.0014327864578</v>
      </c>
      <c r="T19" s="176">
        <f t="shared" ca="1" si="17"/>
        <v>1693.6175924132615</v>
      </c>
      <c r="U19" s="176">
        <f t="shared" ca="1" si="18"/>
        <v>1710.6102849837189</v>
      </c>
      <c r="V19" s="176">
        <f t="shared" ca="1" si="18"/>
        <v>1727.7734715323259</v>
      </c>
      <c r="W19" s="176">
        <f t="shared" ca="1" si="18"/>
        <v>1161.469053058875</v>
      </c>
      <c r="X19" s="176">
        <f t="shared" ca="1" si="18"/>
        <v>1762.6181862442784</v>
      </c>
      <c r="Y19" s="176">
        <f t="shared" ca="1" si="18"/>
        <v>1780.3031873284181</v>
      </c>
      <c r="Z19" s="176">
        <f t="shared" ca="1" si="18"/>
        <v>1798.1656285784356</v>
      </c>
      <c r="AA19" s="176">
        <f t="shared" ca="1" si="18"/>
        <v>1208.7890943340819</v>
      </c>
      <c r="AB19" s="176">
        <f t="shared" ca="1" si="18"/>
        <v>1834.429970730353</v>
      </c>
      <c r="AC19" s="176">
        <f t="shared" ca="1" si="18"/>
        <v>1852.8354860451984</v>
      </c>
      <c r="AD19" s="176">
        <f t="shared" ca="1" si="18"/>
        <v>1871.4256707120558</v>
      </c>
      <c r="AF19" s="212">
        <f t="shared" ref="AF19:BK19" si="33">IF(AF158=2,AF51,0)</f>
        <v>0</v>
      </c>
      <c r="AG19" s="212">
        <f t="shared" si="33"/>
        <v>0</v>
      </c>
      <c r="AH19" s="212">
        <f t="shared" si="33"/>
        <v>0</v>
      </c>
      <c r="AI19" s="212">
        <f t="shared" si="33"/>
        <v>0</v>
      </c>
      <c r="AJ19" s="212">
        <f t="shared" si="33"/>
        <v>0</v>
      </c>
      <c r="AK19" s="212">
        <f t="shared" si="33"/>
        <v>0</v>
      </c>
      <c r="AL19" s="212">
        <f t="shared" si="33"/>
        <v>0</v>
      </c>
      <c r="AM19" s="212">
        <f t="shared" si="33"/>
        <v>0</v>
      </c>
      <c r="AN19" s="212">
        <f t="shared" ca="1" si="33"/>
        <v>520.35352196271856</v>
      </c>
      <c r="AO19" s="212">
        <f t="shared" ca="1" si="33"/>
        <v>522.95528957253214</v>
      </c>
      <c r="AP19" s="212">
        <f t="shared" ca="1" si="33"/>
        <v>525.57006602039473</v>
      </c>
      <c r="AQ19" s="212">
        <f t="shared" ca="1" si="33"/>
        <v>528.1979163504966</v>
      </c>
      <c r="AR19" s="212">
        <f t="shared" ca="1" si="33"/>
        <v>530.39874100195698</v>
      </c>
      <c r="AS19" s="212">
        <f t="shared" ca="1" si="33"/>
        <v>532.60873575613175</v>
      </c>
      <c r="AT19" s="212">
        <f t="shared" si="33"/>
        <v>0</v>
      </c>
      <c r="AU19" s="212">
        <f t="shared" ca="1" si="33"/>
        <v>537.05638856687301</v>
      </c>
      <c r="AV19" s="212">
        <f t="shared" ca="1" si="33"/>
        <v>539.29412351923497</v>
      </c>
      <c r="AW19" s="212">
        <f t="shared" ca="1" si="33"/>
        <v>541.54118236723173</v>
      </c>
      <c r="AX19" s="212">
        <f t="shared" ca="1" si="33"/>
        <v>543.79760396042855</v>
      </c>
      <c r="AY19" s="212">
        <f t="shared" ca="1" si="33"/>
        <v>546.06342731026371</v>
      </c>
      <c r="AZ19" s="212">
        <f t="shared" ca="1" si="33"/>
        <v>548.3386915907231</v>
      </c>
      <c r="BA19" s="212">
        <f t="shared" ca="1" si="33"/>
        <v>550.62343613901783</v>
      </c>
      <c r="BB19" s="212">
        <f t="shared" ca="1" si="33"/>
        <v>552.91770045626367</v>
      </c>
      <c r="BC19" s="212">
        <f t="shared" ca="1" si="33"/>
        <v>555.22152420816474</v>
      </c>
      <c r="BD19" s="212">
        <f t="shared" ca="1" si="33"/>
        <v>557.07226262219194</v>
      </c>
      <c r="BE19" s="212">
        <f t="shared" ca="1" si="33"/>
        <v>558.929170164266</v>
      </c>
      <c r="BF19" s="212">
        <f t="shared" si="33"/>
        <v>0</v>
      </c>
      <c r="BG19" s="212">
        <f t="shared" ca="1" si="33"/>
        <v>562.66157495614084</v>
      </c>
      <c r="BH19" s="212">
        <f t="shared" ca="1" si="33"/>
        <v>564.53711353932806</v>
      </c>
      <c r="BI19" s="212">
        <f t="shared" ca="1" si="33"/>
        <v>566.41890391779248</v>
      </c>
      <c r="BJ19" s="212">
        <f t="shared" ca="1" si="33"/>
        <v>568.30696693085179</v>
      </c>
      <c r="BK19" s="212">
        <f t="shared" ca="1" si="33"/>
        <v>570.20132348728805</v>
      </c>
      <c r="BL19" s="212">
        <f t="shared" ref="BL19:CM19" ca="1" si="34">IF(BL158=2,BL51,0)</f>
        <v>572.10199456557905</v>
      </c>
      <c r="BM19" s="212">
        <f t="shared" ca="1" si="34"/>
        <v>574.00900121413099</v>
      </c>
      <c r="BN19" s="212">
        <f t="shared" ca="1" si="34"/>
        <v>575.92236455151146</v>
      </c>
      <c r="BO19" s="212">
        <f t="shared" ca="1" si="34"/>
        <v>577.84210576668318</v>
      </c>
      <c r="BP19" s="212">
        <f t="shared" ca="1" si="34"/>
        <v>579.76824611923882</v>
      </c>
      <c r="BQ19" s="212">
        <f t="shared" ca="1" si="34"/>
        <v>581.70080693963632</v>
      </c>
      <c r="BR19" s="212">
        <f t="shared" si="34"/>
        <v>0</v>
      </c>
      <c r="BS19" s="212">
        <f t="shared" ca="1" si="34"/>
        <v>585.58527566153327</v>
      </c>
      <c r="BT19" s="212">
        <f t="shared" ca="1" si="34"/>
        <v>587.5372265804051</v>
      </c>
      <c r="BU19" s="212">
        <f t="shared" ca="1" si="34"/>
        <v>589.49568400233989</v>
      </c>
      <c r="BV19" s="212">
        <f t="shared" ca="1" si="34"/>
        <v>591.46066961568101</v>
      </c>
      <c r="BW19" s="212">
        <f t="shared" ca="1" si="34"/>
        <v>593.43220518106671</v>
      </c>
      <c r="BX19" s="212">
        <f t="shared" ca="1" si="34"/>
        <v>595.41031253167034</v>
      </c>
      <c r="BY19" s="212">
        <f t="shared" ca="1" si="34"/>
        <v>597.39501357344261</v>
      </c>
      <c r="BZ19" s="212">
        <f t="shared" ca="1" si="34"/>
        <v>599.38633028535412</v>
      </c>
      <c r="CA19" s="212">
        <f t="shared" ca="1" si="34"/>
        <v>601.38428471963869</v>
      </c>
      <c r="CB19" s="212">
        <f t="shared" ca="1" si="34"/>
        <v>603.38889900203753</v>
      </c>
      <c r="CC19" s="212">
        <f t="shared" ca="1" si="34"/>
        <v>605.4001953320444</v>
      </c>
      <c r="CD19" s="212">
        <f t="shared" si="34"/>
        <v>0</v>
      </c>
      <c r="CE19" s="212">
        <f t="shared" ca="1" si="34"/>
        <v>609.44292330309509</v>
      </c>
      <c r="CF19" s="212">
        <f t="shared" ca="1" si="34"/>
        <v>611.4743997141054</v>
      </c>
      <c r="CG19" s="212">
        <f t="shared" ca="1" si="34"/>
        <v>613.51264771315243</v>
      </c>
      <c r="CH19" s="212">
        <f t="shared" ca="1" si="34"/>
        <v>615.55768987219631</v>
      </c>
      <c r="CI19" s="212">
        <f t="shared" ca="1" si="34"/>
        <v>617.60954883843704</v>
      </c>
      <c r="CJ19" s="212">
        <f t="shared" ca="1" si="34"/>
        <v>619.66824733456519</v>
      </c>
      <c r="CK19" s="212">
        <f t="shared" ca="1" si="34"/>
        <v>621.73380815901385</v>
      </c>
      <c r="CL19" s="212">
        <f t="shared" ca="1" si="34"/>
        <v>623.80625418621059</v>
      </c>
      <c r="CM19" s="212">
        <f t="shared" ca="1" si="34"/>
        <v>625.88560836683132</v>
      </c>
    </row>
    <row r="20" spans="2:91" x14ac:dyDescent="0.2">
      <c r="B20" s="90" t="str">
        <f>Inputs!DQ17</f>
        <v>Cable TV</v>
      </c>
      <c r="C20" s="19" t="str">
        <f>Inputs!$J$16</f>
        <v>EUR</v>
      </c>
      <c r="D20" s="19" t="s">
        <v>19</v>
      </c>
      <c r="E20" s="176">
        <f t="shared" ca="1" si="16"/>
        <v>419.41535878122835</v>
      </c>
      <c r="F20" s="176">
        <f t="shared" ca="1" si="16"/>
        <v>1302.5378987396145</v>
      </c>
      <c r="G20" s="176">
        <f t="shared" ca="1" si="16"/>
        <v>1361.7590098227824</v>
      </c>
      <c r="H20" s="176">
        <f t="shared" ca="1" si="16"/>
        <v>1417.2391729678886</v>
      </c>
      <c r="I20" s="176">
        <f t="shared" ca="1" si="16"/>
        <v>1474.9796835609682</v>
      </c>
      <c r="K20" s="176">
        <f t="shared" si="17"/>
        <v>0</v>
      </c>
      <c r="L20" s="176">
        <f t="shared" si="17"/>
        <v>0</v>
      </c>
      <c r="M20" s="176">
        <f t="shared" ca="1" si="17"/>
        <v>104.0707043925437</v>
      </c>
      <c r="N20" s="176">
        <f t="shared" ca="1" si="17"/>
        <v>315.34465438868466</v>
      </c>
      <c r="O20" s="176">
        <f t="shared" ca="1" si="17"/>
        <v>319.56708311597424</v>
      </c>
      <c r="P20" s="176">
        <f t="shared" ca="1" si="17"/>
        <v>323.57833889066796</v>
      </c>
      <c r="Q20" s="176">
        <f t="shared" ca="1" si="17"/>
        <v>327.63994457228307</v>
      </c>
      <c r="R20" s="176">
        <f t="shared" ca="1" si="17"/>
        <v>331.75253216068921</v>
      </c>
      <c r="S20" s="176">
        <f t="shared" ca="1" si="17"/>
        <v>335.35874003692101</v>
      </c>
      <c r="T20" s="176">
        <f t="shared" ca="1" si="17"/>
        <v>338.72351848265225</v>
      </c>
      <c r="U20" s="176">
        <f t="shared" ca="1" si="18"/>
        <v>342.12205699674377</v>
      </c>
      <c r="V20" s="176">
        <f t="shared" ca="1" si="18"/>
        <v>345.55469430646519</v>
      </c>
      <c r="W20" s="176">
        <f t="shared" ca="1" si="18"/>
        <v>349.02177253766217</v>
      </c>
      <c r="X20" s="176">
        <f t="shared" ca="1" si="18"/>
        <v>352.52363724885572</v>
      </c>
      <c r="Y20" s="176">
        <f t="shared" ca="1" si="18"/>
        <v>356.06063746568367</v>
      </c>
      <c r="Z20" s="176">
        <f t="shared" ca="1" si="18"/>
        <v>359.63312571568713</v>
      </c>
      <c r="AA20" s="176">
        <f t="shared" ca="1" si="18"/>
        <v>363.24145806344666</v>
      </c>
      <c r="AB20" s="176">
        <f t="shared" ca="1" si="18"/>
        <v>366.88599414607069</v>
      </c>
      <c r="AC20" s="176">
        <f t="shared" ca="1" si="18"/>
        <v>370.56709720903984</v>
      </c>
      <c r="AD20" s="176">
        <f t="shared" ca="1" si="18"/>
        <v>374.28513414241127</v>
      </c>
      <c r="AF20" s="212">
        <f t="shared" ref="AF20:BK20" si="35">IF(AF159=2,AF52,0)</f>
        <v>0</v>
      </c>
      <c r="AG20" s="212">
        <f t="shared" si="35"/>
        <v>0</v>
      </c>
      <c r="AH20" s="212">
        <f t="shared" si="35"/>
        <v>0</v>
      </c>
      <c r="AI20" s="212">
        <f t="shared" si="35"/>
        <v>0</v>
      </c>
      <c r="AJ20" s="212">
        <f t="shared" si="35"/>
        <v>0</v>
      </c>
      <c r="AK20" s="212">
        <f t="shared" si="35"/>
        <v>0</v>
      </c>
      <c r="AL20" s="212">
        <f t="shared" si="35"/>
        <v>0</v>
      </c>
      <c r="AM20" s="212">
        <f t="shared" si="35"/>
        <v>0</v>
      </c>
      <c r="AN20" s="212">
        <f t="shared" ca="1" si="35"/>
        <v>104.0707043925437</v>
      </c>
      <c r="AO20" s="212">
        <f t="shared" ca="1" si="35"/>
        <v>104.59105791450641</v>
      </c>
      <c r="AP20" s="212">
        <f t="shared" ca="1" si="35"/>
        <v>105.11401320407893</v>
      </c>
      <c r="AQ20" s="212">
        <f t="shared" ca="1" si="35"/>
        <v>105.63958327009931</v>
      </c>
      <c r="AR20" s="212">
        <f t="shared" ca="1" si="35"/>
        <v>106.07974820039139</v>
      </c>
      <c r="AS20" s="212">
        <f t="shared" ca="1" si="35"/>
        <v>106.52174715122635</v>
      </c>
      <c r="AT20" s="212">
        <f t="shared" ca="1" si="35"/>
        <v>106.96558776435646</v>
      </c>
      <c r="AU20" s="212">
        <f t="shared" ca="1" si="35"/>
        <v>107.4112777133746</v>
      </c>
      <c r="AV20" s="212">
        <f t="shared" ca="1" si="35"/>
        <v>107.85882470384699</v>
      </c>
      <c r="AW20" s="212">
        <f t="shared" ca="1" si="35"/>
        <v>108.30823647344636</v>
      </c>
      <c r="AX20" s="212">
        <f t="shared" ca="1" si="35"/>
        <v>108.75952079208571</v>
      </c>
      <c r="AY20" s="212">
        <f t="shared" ca="1" si="35"/>
        <v>109.21268546205273</v>
      </c>
      <c r="AZ20" s="212">
        <f t="shared" ca="1" si="35"/>
        <v>109.66773831814461</v>
      </c>
      <c r="BA20" s="212">
        <f t="shared" ca="1" si="35"/>
        <v>110.12468722780355</v>
      </c>
      <c r="BB20" s="212">
        <f t="shared" ca="1" si="35"/>
        <v>110.58354009125273</v>
      </c>
      <c r="BC20" s="212">
        <f t="shared" ca="1" si="35"/>
        <v>111.04430484163295</v>
      </c>
      <c r="BD20" s="212">
        <f t="shared" ca="1" si="35"/>
        <v>111.4144525244384</v>
      </c>
      <c r="BE20" s="212">
        <f t="shared" ca="1" si="35"/>
        <v>111.7858340328532</v>
      </c>
      <c r="BF20" s="212">
        <f t="shared" ca="1" si="35"/>
        <v>112.15845347962939</v>
      </c>
      <c r="BG20" s="212">
        <f t="shared" ca="1" si="35"/>
        <v>112.53231499122816</v>
      </c>
      <c r="BH20" s="212">
        <f t="shared" ca="1" si="35"/>
        <v>112.90742270786559</v>
      </c>
      <c r="BI20" s="212">
        <f t="shared" ca="1" si="35"/>
        <v>113.28378078355848</v>
      </c>
      <c r="BJ20" s="212">
        <f t="shared" ca="1" si="35"/>
        <v>113.66139338617036</v>
      </c>
      <c r="BK20" s="212">
        <f t="shared" ca="1" si="35"/>
        <v>114.0402646974576</v>
      </c>
      <c r="BL20" s="212">
        <f t="shared" ref="BL20:CM20" ca="1" si="36">IF(BL159=2,BL52,0)</f>
        <v>114.4203989131158</v>
      </c>
      <c r="BM20" s="212">
        <f t="shared" ca="1" si="36"/>
        <v>114.8018002428262</v>
      </c>
      <c r="BN20" s="212">
        <f t="shared" ca="1" si="36"/>
        <v>115.1844729103023</v>
      </c>
      <c r="BO20" s="212">
        <f t="shared" ca="1" si="36"/>
        <v>115.56842115333666</v>
      </c>
      <c r="BP20" s="212">
        <f t="shared" ca="1" si="36"/>
        <v>115.95364922384779</v>
      </c>
      <c r="BQ20" s="212">
        <f t="shared" ca="1" si="36"/>
        <v>116.3401613879273</v>
      </c>
      <c r="BR20" s="212">
        <f t="shared" ca="1" si="36"/>
        <v>116.72796192588706</v>
      </c>
      <c r="BS20" s="212">
        <f t="shared" ca="1" si="36"/>
        <v>117.11705513230669</v>
      </c>
      <c r="BT20" s="212">
        <f t="shared" ca="1" si="36"/>
        <v>117.50744531608106</v>
      </c>
      <c r="BU20" s="212">
        <f t="shared" ca="1" si="36"/>
        <v>117.899136800468</v>
      </c>
      <c r="BV20" s="212">
        <f t="shared" ca="1" si="36"/>
        <v>118.29213392313623</v>
      </c>
      <c r="BW20" s="212">
        <f t="shared" ca="1" si="36"/>
        <v>118.68644103621337</v>
      </c>
      <c r="BX20" s="212">
        <f t="shared" ca="1" si="36"/>
        <v>119.08206250633408</v>
      </c>
      <c r="BY20" s="212">
        <f t="shared" ca="1" si="36"/>
        <v>119.47900271468853</v>
      </c>
      <c r="BZ20" s="212">
        <f t="shared" ca="1" si="36"/>
        <v>119.87726605707084</v>
      </c>
      <c r="CA20" s="212">
        <f t="shared" ca="1" si="36"/>
        <v>120.27685694392775</v>
      </c>
      <c r="CB20" s="212">
        <f t="shared" ca="1" si="36"/>
        <v>120.67777980040752</v>
      </c>
      <c r="CC20" s="212">
        <f t="shared" ca="1" si="36"/>
        <v>121.08003906640889</v>
      </c>
      <c r="CD20" s="212">
        <f t="shared" ca="1" si="36"/>
        <v>121.48363919663026</v>
      </c>
      <c r="CE20" s="212">
        <f t="shared" ca="1" si="36"/>
        <v>121.88858466061905</v>
      </c>
      <c r="CF20" s="212">
        <f t="shared" ca="1" si="36"/>
        <v>122.29487994282111</v>
      </c>
      <c r="CG20" s="212">
        <f t="shared" ca="1" si="36"/>
        <v>122.70252954263053</v>
      </c>
      <c r="CH20" s="212">
        <f t="shared" ca="1" si="36"/>
        <v>123.1115379744393</v>
      </c>
      <c r="CI20" s="212">
        <f t="shared" ca="1" si="36"/>
        <v>123.52190976768745</v>
      </c>
      <c r="CJ20" s="212">
        <f t="shared" ca="1" si="36"/>
        <v>123.93364946691308</v>
      </c>
      <c r="CK20" s="212">
        <f t="shared" ca="1" si="36"/>
        <v>124.34676163180281</v>
      </c>
      <c r="CL20" s="212">
        <f t="shared" ca="1" si="36"/>
        <v>124.76125083724216</v>
      </c>
      <c r="CM20" s="212">
        <f t="shared" ca="1" si="36"/>
        <v>125.17712167336632</v>
      </c>
    </row>
    <row r="21" spans="2:91" x14ac:dyDescent="0.2">
      <c r="B21" s="90" t="str">
        <f>Inputs!DQ18</f>
        <v>Trash Removal</v>
      </c>
      <c r="C21" s="19" t="str">
        <f>Inputs!$J$16</f>
        <v>EUR</v>
      </c>
      <c r="D21" s="19" t="s">
        <v>19</v>
      </c>
      <c r="E21" s="176">
        <f t="shared" ca="1" si="16"/>
        <v>952.07718620542562</v>
      </c>
      <c r="F21" s="176">
        <f t="shared" ca="1" si="16"/>
        <v>3628.7255968994696</v>
      </c>
      <c r="G21" s="176">
        <f t="shared" ca="1" si="16"/>
        <v>3832.6605831081242</v>
      </c>
      <c r="H21" s="176">
        <f t="shared" ca="1" si="16"/>
        <v>4028.7467724764456</v>
      </c>
      <c r="I21" s="176">
        <f t="shared" ca="1" si="16"/>
        <v>4234.865103441246</v>
      </c>
      <c r="K21" s="176">
        <f t="shared" si="17"/>
        <v>0</v>
      </c>
      <c r="L21" s="176">
        <f t="shared" si="17"/>
        <v>0</v>
      </c>
      <c r="M21" s="176">
        <f t="shared" ca="1" si="17"/>
        <v>314.28919248504315</v>
      </c>
      <c r="N21" s="176">
        <f t="shared" ca="1" si="17"/>
        <v>637.78799372038247</v>
      </c>
      <c r="O21" s="176">
        <f t="shared" ca="1" si="17"/>
        <v>969.09086238106556</v>
      </c>
      <c r="P21" s="176">
        <f t="shared" ca="1" si="17"/>
        <v>983.70002826781752</v>
      </c>
      <c r="Q21" s="176">
        <f t="shared" ca="1" si="17"/>
        <v>998.52942915645815</v>
      </c>
      <c r="R21" s="176">
        <f t="shared" ca="1" si="17"/>
        <v>677.40527709412868</v>
      </c>
      <c r="S21" s="176">
        <f t="shared" ca="1" si="17"/>
        <v>1027.1541369158172</v>
      </c>
      <c r="T21" s="176">
        <f t="shared" ca="1" si="17"/>
        <v>1040.0471355408004</v>
      </c>
      <c r="U21" s="176">
        <f t="shared" ca="1" si="18"/>
        <v>1053.1019690915944</v>
      </c>
      <c r="V21" s="176">
        <f t="shared" ca="1" si="18"/>
        <v>712.3573415599119</v>
      </c>
      <c r="W21" s="176">
        <f t="shared" ca="1" si="18"/>
        <v>1079.705291977504</v>
      </c>
      <c r="X21" s="176">
        <f t="shared" ca="1" si="18"/>
        <v>1093.257920881528</v>
      </c>
      <c r="Y21" s="176">
        <f t="shared" ca="1" si="18"/>
        <v>1106.9806644933105</v>
      </c>
      <c r="Z21" s="176">
        <f t="shared" ca="1" si="18"/>
        <v>748.80289512410286</v>
      </c>
      <c r="AA21" s="176">
        <f t="shared" ca="1" si="18"/>
        <v>1134.9450638680237</v>
      </c>
      <c r="AB21" s="176">
        <f t="shared" ca="1" si="18"/>
        <v>1149.1910709880644</v>
      </c>
      <c r="AC21" s="176">
        <f t="shared" ca="1" si="18"/>
        <v>1163.6158962071702</v>
      </c>
      <c r="AD21" s="176">
        <f t="shared" ca="1" si="18"/>
        <v>787.11307237798815</v>
      </c>
      <c r="AF21" s="212">
        <f t="shared" ref="AF21:BK21" si="37">IF(AF160=2,AF53,0)</f>
        <v>0</v>
      </c>
      <c r="AG21" s="212">
        <f t="shared" si="37"/>
        <v>0</v>
      </c>
      <c r="AH21" s="212">
        <f t="shared" si="37"/>
        <v>0</v>
      </c>
      <c r="AI21" s="212">
        <f t="shared" si="37"/>
        <v>0</v>
      </c>
      <c r="AJ21" s="212">
        <f t="shared" si="37"/>
        <v>0</v>
      </c>
      <c r="AK21" s="212">
        <f t="shared" si="37"/>
        <v>0</v>
      </c>
      <c r="AL21" s="212">
        <f t="shared" si="37"/>
        <v>0</v>
      </c>
      <c r="AM21" s="212">
        <f t="shared" si="37"/>
        <v>0</v>
      </c>
      <c r="AN21" s="212">
        <f t="shared" ca="1" si="37"/>
        <v>314.28919248504315</v>
      </c>
      <c r="AO21" s="212">
        <f t="shared" si="37"/>
        <v>0</v>
      </c>
      <c r="AP21" s="212">
        <f t="shared" ca="1" si="37"/>
        <v>317.96659429350183</v>
      </c>
      <c r="AQ21" s="212">
        <f t="shared" ca="1" si="37"/>
        <v>319.82139942688059</v>
      </c>
      <c r="AR21" s="212">
        <f t="shared" ca="1" si="37"/>
        <v>321.42050642401495</v>
      </c>
      <c r="AS21" s="212">
        <f t="shared" ca="1" si="37"/>
        <v>323.027608956135</v>
      </c>
      <c r="AT21" s="212">
        <f t="shared" ca="1" si="37"/>
        <v>324.64274700091562</v>
      </c>
      <c r="AU21" s="212">
        <f t="shared" ca="1" si="37"/>
        <v>326.26596073592015</v>
      </c>
      <c r="AV21" s="212">
        <f t="shared" ca="1" si="37"/>
        <v>327.89729053959974</v>
      </c>
      <c r="AW21" s="212">
        <f t="shared" ca="1" si="37"/>
        <v>329.53677699229769</v>
      </c>
      <c r="AX21" s="212">
        <f t="shared" ca="1" si="37"/>
        <v>331.18446087725914</v>
      </c>
      <c r="AY21" s="212">
        <f t="shared" ca="1" si="37"/>
        <v>332.84038318164539</v>
      </c>
      <c r="AZ21" s="212">
        <f t="shared" ca="1" si="37"/>
        <v>334.50458509755356</v>
      </c>
      <c r="BA21" s="212">
        <f t="shared" si="37"/>
        <v>0</v>
      </c>
      <c r="BB21" s="212">
        <f t="shared" ca="1" si="37"/>
        <v>337.85799356315647</v>
      </c>
      <c r="BC21" s="212">
        <f t="shared" ca="1" si="37"/>
        <v>339.54728353097221</v>
      </c>
      <c r="BD21" s="212">
        <f t="shared" ca="1" si="37"/>
        <v>340.96206387901793</v>
      </c>
      <c r="BE21" s="212">
        <f t="shared" ca="1" si="37"/>
        <v>342.38273914518049</v>
      </c>
      <c r="BF21" s="212">
        <f t="shared" ca="1" si="37"/>
        <v>343.80933389161873</v>
      </c>
      <c r="BG21" s="212">
        <f t="shared" ca="1" si="37"/>
        <v>345.24187278283381</v>
      </c>
      <c r="BH21" s="212">
        <f t="shared" ca="1" si="37"/>
        <v>346.68038058609562</v>
      </c>
      <c r="BI21" s="212">
        <f t="shared" ca="1" si="37"/>
        <v>348.12488217187104</v>
      </c>
      <c r="BJ21" s="212">
        <f t="shared" ca="1" si="37"/>
        <v>349.57540251425382</v>
      </c>
      <c r="BK21" s="212">
        <f t="shared" ca="1" si="37"/>
        <v>351.03196669139652</v>
      </c>
      <c r="BL21" s="212">
        <f t="shared" ref="BL21:CM21" ca="1" si="38">IF(BL160=2,BL53,0)</f>
        <v>352.49459988594401</v>
      </c>
      <c r="BM21" s="212">
        <f t="shared" si="38"/>
        <v>0</v>
      </c>
      <c r="BN21" s="212">
        <f t="shared" ca="1" si="38"/>
        <v>355.43817458290823</v>
      </c>
      <c r="BO21" s="212">
        <f t="shared" ca="1" si="38"/>
        <v>356.91916697700367</v>
      </c>
      <c r="BP21" s="212">
        <f t="shared" ca="1" si="38"/>
        <v>358.40633017274121</v>
      </c>
      <c r="BQ21" s="212">
        <f t="shared" ca="1" si="38"/>
        <v>359.8996898817943</v>
      </c>
      <c r="BR21" s="212">
        <f t="shared" ca="1" si="38"/>
        <v>361.39927192296847</v>
      </c>
      <c r="BS21" s="212">
        <f t="shared" ca="1" si="38"/>
        <v>362.90510222264749</v>
      </c>
      <c r="BT21" s="212">
        <f t="shared" ca="1" si="38"/>
        <v>364.41720681524185</v>
      </c>
      <c r="BU21" s="212">
        <f t="shared" ca="1" si="38"/>
        <v>365.9356118436387</v>
      </c>
      <c r="BV21" s="212">
        <f t="shared" ca="1" si="38"/>
        <v>367.46034355965384</v>
      </c>
      <c r="BW21" s="212">
        <f t="shared" ca="1" si="38"/>
        <v>368.9914283244857</v>
      </c>
      <c r="BX21" s="212">
        <f t="shared" ca="1" si="38"/>
        <v>370.52889260917107</v>
      </c>
      <c r="BY21" s="212">
        <f t="shared" si="38"/>
        <v>0</v>
      </c>
      <c r="BZ21" s="212">
        <f t="shared" ca="1" si="38"/>
        <v>373.62306617418858</v>
      </c>
      <c r="CA21" s="212">
        <f t="shared" ca="1" si="38"/>
        <v>375.17982894991434</v>
      </c>
      <c r="CB21" s="212">
        <f t="shared" ca="1" si="38"/>
        <v>376.74307823720562</v>
      </c>
      <c r="CC21" s="212">
        <f t="shared" ca="1" si="38"/>
        <v>378.31284106319396</v>
      </c>
      <c r="CD21" s="212">
        <f t="shared" ca="1" si="38"/>
        <v>379.88914456762393</v>
      </c>
      <c r="CE21" s="212">
        <f t="shared" ca="1" si="38"/>
        <v>381.47201600332238</v>
      </c>
      <c r="CF21" s="212">
        <f t="shared" ca="1" si="38"/>
        <v>383.06148273666957</v>
      </c>
      <c r="CG21" s="212">
        <f t="shared" ca="1" si="38"/>
        <v>384.65757224807237</v>
      </c>
      <c r="CH21" s="212">
        <f t="shared" ca="1" si="38"/>
        <v>386.26031213243931</v>
      </c>
      <c r="CI21" s="212">
        <f t="shared" ca="1" si="38"/>
        <v>387.86973009965783</v>
      </c>
      <c r="CJ21" s="212">
        <f t="shared" ca="1" si="38"/>
        <v>389.48585397507304</v>
      </c>
      <c r="CK21" s="212">
        <f t="shared" si="38"/>
        <v>0</v>
      </c>
      <c r="CL21" s="212">
        <f t="shared" ca="1" si="38"/>
        <v>392.73833133205233</v>
      </c>
      <c r="CM21" s="212">
        <f t="shared" ca="1" si="38"/>
        <v>394.37474104593588</v>
      </c>
    </row>
    <row r="22" spans="2:91" x14ac:dyDescent="0.2">
      <c r="B22" s="90" t="str">
        <f>Inputs!DQ19</f>
        <v>Pest Control</v>
      </c>
      <c r="C22" s="19" t="str">
        <f>Inputs!$J$16</f>
        <v>EUR</v>
      </c>
      <c r="D22" s="19" t="s">
        <v>19</v>
      </c>
      <c r="E22" s="176">
        <f t="shared" ref="E22:I36" ca="1" si="39">SUMIF($K$4:$AD$4,E$4,$K22:$AD22)</f>
        <v>1258.2460763436852</v>
      </c>
      <c r="F22" s="176">
        <f t="shared" ca="1" si="39"/>
        <v>3588.0484547651654</v>
      </c>
      <c r="G22" s="176">
        <f t="shared" ca="1" si="39"/>
        <v>3749.9195273697883</v>
      </c>
      <c r="H22" s="176">
        <f t="shared" ca="1" si="39"/>
        <v>3902.6970347398856</v>
      </c>
      <c r="I22" s="176">
        <f t="shared" ca="1" si="39"/>
        <v>4061.6989334836799</v>
      </c>
      <c r="K22" s="176">
        <f t="shared" ref="K22:T36" si="40">SUMIFS($AF22:$CM22,$AF$4:$CM$4,K$4,$AF$8:$CM$8,K$8)</f>
        <v>0</v>
      </c>
      <c r="L22" s="176">
        <f t="shared" si="40"/>
        <v>0</v>
      </c>
      <c r="M22" s="176">
        <f t="shared" ca="1" si="40"/>
        <v>312.21211317763112</v>
      </c>
      <c r="N22" s="176">
        <f t="shared" ca="1" si="40"/>
        <v>946.03396316605404</v>
      </c>
      <c r="O22" s="176">
        <f t="shared" ca="1" si="40"/>
        <v>639.13600789424368</v>
      </c>
      <c r="P22" s="176">
        <f t="shared" ca="1" si="40"/>
        <v>970.73501667200412</v>
      </c>
      <c r="Q22" s="176">
        <f t="shared" ca="1" si="40"/>
        <v>982.91983371684955</v>
      </c>
      <c r="R22" s="176">
        <f t="shared" ca="1" si="40"/>
        <v>995.25759648206804</v>
      </c>
      <c r="S22" s="176">
        <f t="shared" ca="1" si="40"/>
        <v>670.71871801220368</v>
      </c>
      <c r="T22" s="176">
        <f t="shared" ca="1" si="40"/>
        <v>1016.1705554479572</v>
      </c>
      <c r="U22" s="176">
        <f t="shared" ref="U22:AD36" ca="1" si="41">SUMIFS($AF22:$CM22,$AF$4:$CM$4,U$4,$AF$8:$CM$8,U$8)</f>
        <v>1026.3661709902317</v>
      </c>
      <c r="V22" s="176">
        <f t="shared" ca="1" si="41"/>
        <v>1036.6640829193957</v>
      </c>
      <c r="W22" s="176">
        <f t="shared" ca="1" si="41"/>
        <v>698.04483344920482</v>
      </c>
      <c r="X22" s="176">
        <f t="shared" ca="1" si="41"/>
        <v>1057.5709117465676</v>
      </c>
      <c r="Y22" s="176">
        <f t="shared" ca="1" si="41"/>
        <v>1068.1819123970513</v>
      </c>
      <c r="Z22" s="176">
        <f t="shared" ca="1" si="41"/>
        <v>1078.8993771470618</v>
      </c>
      <c r="AA22" s="176">
        <f t="shared" ca="1" si="41"/>
        <v>726.48425699111351</v>
      </c>
      <c r="AB22" s="176">
        <f t="shared" ca="1" si="41"/>
        <v>1100.6579824382125</v>
      </c>
      <c r="AC22" s="176">
        <f t="shared" ca="1" si="41"/>
        <v>1111.7012916271199</v>
      </c>
      <c r="AD22" s="176">
        <f t="shared" ca="1" si="41"/>
        <v>1122.8554024272344</v>
      </c>
      <c r="AF22" s="212">
        <f t="shared" ref="AF22:BK22" si="42">IF(AF161=2,AF54,0)</f>
        <v>0</v>
      </c>
      <c r="AG22" s="212">
        <f t="shared" si="42"/>
        <v>0</v>
      </c>
      <c r="AH22" s="212">
        <f t="shared" si="42"/>
        <v>0</v>
      </c>
      <c r="AI22" s="212">
        <f t="shared" si="42"/>
        <v>0</v>
      </c>
      <c r="AJ22" s="212">
        <f t="shared" si="42"/>
        <v>0</v>
      </c>
      <c r="AK22" s="212">
        <f t="shared" si="42"/>
        <v>0</v>
      </c>
      <c r="AL22" s="212">
        <f t="shared" si="42"/>
        <v>0</v>
      </c>
      <c r="AM22" s="212">
        <f t="shared" si="42"/>
        <v>0</v>
      </c>
      <c r="AN22" s="212">
        <f t="shared" ca="1" si="42"/>
        <v>312.21211317763112</v>
      </c>
      <c r="AO22" s="212">
        <f t="shared" ca="1" si="42"/>
        <v>313.77317374351924</v>
      </c>
      <c r="AP22" s="212">
        <f t="shared" ca="1" si="42"/>
        <v>315.34203961223682</v>
      </c>
      <c r="AQ22" s="212">
        <f t="shared" ca="1" si="42"/>
        <v>316.91874981029798</v>
      </c>
      <c r="AR22" s="212">
        <f t="shared" ca="1" si="42"/>
        <v>318.23924460117422</v>
      </c>
      <c r="AS22" s="212">
        <f t="shared" si="42"/>
        <v>0</v>
      </c>
      <c r="AT22" s="212">
        <f t="shared" ca="1" si="42"/>
        <v>320.89676329306945</v>
      </c>
      <c r="AU22" s="212">
        <f t="shared" ca="1" si="42"/>
        <v>322.23383314012392</v>
      </c>
      <c r="AV22" s="212">
        <f t="shared" ca="1" si="42"/>
        <v>323.57647411154107</v>
      </c>
      <c r="AW22" s="212">
        <f t="shared" ca="1" si="42"/>
        <v>324.92470942033918</v>
      </c>
      <c r="AX22" s="212">
        <f t="shared" ca="1" si="42"/>
        <v>326.27856237625724</v>
      </c>
      <c r="AY22" s="212">
        <f t="shared" ca="1" si="42"/>
        <v>327.63805638615833</v>
      </c>
      <c r="AZ22" s="212">
        <f t="shared" ca="1" si="42"/>
        <v>329.00321495443399</v>
      </c>
      <c r="BA22" s="212">
        <f t="shared" ca="1" si="42"/>
        <v>330.37406168341079</v>
      </c>
      <c r="BB22" s="212">
        <f t="shared" ca="1" si="42"/>
        <v>331.75062027375833</v>
      </c>
      <c r="BC22" s="212">
        <f t="shared" ca="1" si="42"/>
        <v>333.13291452489898</v>
      </c>
      <c r="BD22" s="212">
        <f t="shared" ca="1" si="42"/>
        <v>334.24335757331534</v>
      </c>
      <c r="BE22" s="212">
        <f t="shared" si="42"/>
        <v>0</v>
      </c>
      <c r="BF22" s="212">
        <f t="shared" ca="1" si="42"/>
        <v>336.47536043888829</v>
      </c>
      <c r="BG22" s="212">
        <f t="shared" ca="1" si="42"/>
        <v>337.59694497368463</v>
      </c>
      <c r="BH22" s="212">
        <f t="shared" ca="1" si="42"/>
        <v>338.72226812359696</v>
      </c>
      <c r="BI22" s="212">
        <f t="shared" ca="1" si="42"/>
        <v>339.85134235067562</v>
      </c>
      <c r="BJ22" s="212">
        <f t="shared" ca="1" si="42"/>
        <v>340.98418015851121</v>
      </c>
      <c r="BK22" s="212">
        <f t="shared" ca="1" si="42"/>
        <v>342.12079409237293</v>
      </c>
      <c r="BL22" s="212">
        <f t="shared" ref="BL22:CM22" ca="1" si="43">IF(BL161=2,BL54,0)</f>
        <v>343.26119673934755</v>
      </c>
      <c r="BM22" s="212">
        <f t="shared" ca="1" si="43"/>
        <v>344.40540072847875</v>
      </c>
      <c r="BN22" s="212">
        <f t="shared" ca="1" si="43"/>
        <v>345.55341873090703</v>
      </c>
      <c r="BO22" s="212">
        <f t="shared" ca="1" si="43"/>
        <v>346.70526346001009</v>
      </c>
      <c r="BP22" s="212">
        <f t="shared" ca="1" si="43"/>
        <v>347.8609476715435</v>
      </c>
      <c r="BQ22" s="212">
        <f t="shared" si="43"/>
        <v>0</v>
      </c>
      <c r="BR22" s="212">
        <f t="shared" ca="1" si="43"/>
        <v>350.18388577766126</v>
      </c>
      <c r="BS22" s="212">
        <f t="shared" ca="1" si="43"/>
        <v>351.35116539692018</v>
      </c>
      <c r="BT22" s="212">
        <f t="shared" ca="1" si="43"/>
        <v>352.52233594824327</v>
      </c>
      <c r="BU22" s="212">
        <f t="shared" ca="1" si="43"/>
        <v>353.69741040140411</v>
      </c>
      <c r="BV22" s="212">
        <f t="shared" ca="1" si="43"/>
        <v>354.8764017694088</v>
      </c>
      <c r="BW22" s="212">
        <f t="shared" ca="1" si="43"/>
        <v>356.05932310864017</v>
      </c>
      <c r="BX22" s="212">
        <f t="shared" ca="1" si="43"/>
        <v>357.24618751900232</v>
      </c>
      <c r="BY22" s="212">
        <f t="shared" ca="1" si="43"/>
        <v>358.43700814406571</v>
      </c>
      <c r="BZ22" s="212">
        <f t="shared" ca="1" si="43"/>
        <v>359.63179817121261</v>
      </c>
      <c r="CA22" s="212">
        <f t="shared" ca="1" si="43"/>
        <v>360.83057083178335</v>
      </c>
      <c r="CB22" s="212">
        <f t="shared" ca="1" si="43"/>
        <v>362.03333940122263</v>
      </c>
      <c r="CC22" s="212">
        <f t="shared" si="43"/>
        <v>0</v>
      </c>
      <c r="CD22" s="212">
        <f t="shared" ca="1" si="43"/>
        <v>364.45091758989088</v>
      </c>
      <c r="CE22" s="212">
        <f t="shared" ca="1" si="43"/>
        <v>365.66575398185722</v>
      </c>
      <c r="CF22" s="212">
        <f t="shared" ca="1" si="43"/>
        <v>366.88463982846343</v>
      </c>
      <c r="CG22" s="212">
        <f t="shared" ca="1" si="43"/>
        <v>368.10758862789169</v>
      </c>
      <c r="CH22" s="212">
        <f t="shared" ca="1" si="43"/>
        <v>369.33461392331805</v>
      </c>
      <c r="CI22" s="212">
        <f t="shared" ca="1" si="43"/>
        <v>370.56572930306248</v>
      </c>
      <c r="CJ22" s="212">
        <f t="shared" ca="1" si="43"/>
        <v>371.8009484007394</v>
      </c>
      <c r="CK22" s="212">
        <f t="shared" ca="1" si="43"/>
        <v>373.04028489540855</v>
      </c>
      <c r="CL22" s="212">
        <f t="shared" ca="1" si="43"/>
        <v>374.28375251172662</v>
      </c>
      <c r="CM22" s="212">
        <f t="shared" ca="1" si="43"/>
        <v>375.53136502009909</v>
      </c>
    </row>
    <row r="23" spans="2:91" x14ac:dyDescent="0.2">
      <c r="B23" s="90" t="str">
        <f>Inputs!DQ20</f>
        <v>Real-estate Taxes</v>
      </c>
      <c r="C23" s="19" t="str">
        <f>Inputs!$J$16</f>
        <v>EUR</v>
      </c>
      <c r="D23" s="19" t="s">
        <v>19</v>
      </c>
      <c r="E23" s="176">
        <f t="shared" ca="1" si="39"/>
        <v>845.46648820886548</v>
      </c>
      <c r="F23" s="176">
        <f t="shared" ca="1" si="39"/>
        <v>2643.2684699483411</v>
      </c>
      <c r="G23" s="176">
        <f t="shared" ca="1" si="39"/>
        <v>2791.0826069957288</v>
      </c>
      <c r="H23" s="176">
        <f t="shared" ca="1" si="39"/>
        <v>2933.8796903143257</v>
      </c>
      <c r="I23" s="176">
        <f t="shared" ca="1" si="39"/>
        <v>3083.9825434274776</v>
      </c>
      <c r="K23" s="176">
        <f t="shared" si="40"/>
        <v>0</v>
      </c>
      <c r="L23" s="176">
        <f t="shared" si="40"/>
        <v>0</v>
      </c>
      <c r="M23" s="176">
        <f t="shared" ca="1" si="40"/>
        <v>209.52612832336212</v>
      </c>
      <c r="N23" s="176">
        <f t="shared" ca="1" si="40"/>
        <v>635.94035988550343</v>
      </c>
      <c r="O23" s="176">
        <f t="shared" ca="1" si="40"/>
        <v>646.06057492071045</v>
      </c>
      <c r="P23" s="176">
        <f t="shared" ca="1" si="40"/>
        <v>655.80001884521175</v>
      </c>
      <c r="Q23" s="176">
        <f t="shared" ca="1" si="40"/>
        <v>665.68628610430551</v>
      </c>
      <c r="R23" s="176">
        <f t="shared" ca="1" si="40"/>
        <v>675.72159007811354</v>
      </c>
      <c r="S23" s="176">
        <f t="shared" ca="1" si="40"/>
        <v>684.769424610545</v>
      </c>
      <c r="T23" s="176">
        <f t="shared" ca="1" si="40"/>
        <v>693.36475702720054</v>
      </c>
      <c r="U23" s="176">
        <f t="shared" ca="1" si="41"/>
        <v>702.06797939439639</v>
      </c>
      <c r="V23" s="176">
        <f t="shared" ca="1" si="41"/>
        <v>710.88044596358725</v>
      </c>
      <c r="W23" s="176">
        <f t="shared" ca="1" si="41"/>
        <v>719.80352798500269</v>
      </c>
      <c r="X23" s="176">
        <f t="shared" ca="1" si="41"/>
        <v>728.83861392101869</v>
      </c>
      <c r="Y23" s="176">
        <f t="shared" ca="1" si="41"/>
        <v>737.9871096622071</v>
      </c>
      <c r="Z23" s="176">
        <f t="shared" ca="1" si="41"/>
        <v>747.25043874609719</v>
      </c>
      <c r="AA23" s="176">
        <f t="shared" ca="1" si="41"/>
        <v>756.63004257868261</v>
      </c>
      <c r="AB23" s="176">
        <f t="shared" ca="1" si="41"/>
        <v>766.12738065870963</v>
      </c>
      <c r="AC23" s="176">
        <f t="shared" ca="1" si="41"/>
        <v>775.74393080478023</v>
      </c>
      <c r="AD23" s="176">
        <f t="shared" ca="1" si="41"/>
        <v>785.48118938530513</v>
      </c>
      <c r="AF23" s="212">
        <f t="shared" ref="AF23:BK23" si="44">IF(AF162=2,AF55,0)</f>
        <v>0</v>
      </c>
      <c r="AG23" s="212">
        <f t="shared" si="44"/>
        <v>0</v>
      </c>
      <c r="AH23" s="212">
        <f t="shared" si="44"/>
        <v>0</v>
      </c>
      <c r="AI23" s="212">
        <f t="shared" si="44"/>
        <v>0</v>
      </c>
      <c r="AJ23" s="212">
        <f t="shared" si="44"/>
        <v>0</v>
      </c>
      <c r="AK23" s="212">
        <f t="shared" si="44"/>
        <v>0</v>
      </c>
      <c r="AL23" s="212">
        <f t="shared" si="44"/>
        <v>0</v>
      </c>
      <c r="AM23" s="212">
        <f t="shared" si="44"/>
        <v>0</v>
      </c>
      <c r="AN23" s="212">
        <f t="shared" ca="1" si="44"/>
        <v>209.52612832336212</v>
      </c>
      <c r="AO23" s="212">
        <f t="shared" ca="1" si="44"/>
        <v>210.74836407191506</v>
      </c>
      <c r="AP23" s="212">
        <f t="shared" ca="1" si="44"/>
        <v>211.97772952900124</v>
      </c>
      <c r="AQ23" s="212">
        <f t="shared" ca="1" si="44"/>
        <v>213.2142662845871</v>
      </c>
      <c r="AR23" s="212">
        <f t="shared" ca="1" si="44"/>
        <v>214.28033761601</v>
      </c>
      <c r="AS23" s="212">
        <f t="shared" ca="1" si="44"/>
        <v>215.35173930409002</v>
      </c>
      <c r="AT23" s="212">
        <f t="shared" ca="1" si="44"/>
        <v>216.42849800061043</v>
      </c>
      <c r="AU23" s="212">
        <f t="shared" ca="1" si="44"/>
        <v>217.51064049061347</v>
      </c>
      <c r="AV23" s="212">
        <f t="shared" ca="1" si="44"/>
        <v>218.59819369306652</v>
      </c>
      <c r="AW23" s="212">
        <f t="shared" ca="1" si="44"/>
        <v>219.69118466153182</v>
      </c>
      <c r="AX23" s="212">
        <f t="shared" ca="1" si="44"/>
        <v>220.78964058483945</v>
      </c>
      <c r="AY23" s="212">
        <f t="shared" ca="1" si="44"/>
        <v>221.89358878776363</v>
      </c>
      <c r="AZ23" s="212">
        <f t="shared" ca="1" si="44"/>
        <v>223.00305673170243</v>
      </c>
      <c r="BA23" s="212">
        <f t="shared" ca="1" si="44"/>
        <v>224.11807201536092</v>
      </c>
      <c r="BB23" s="212">
        <f t="shared" ca="1" si="44"/>
        <v>225.23866237543771</v>
      </c>
      <c r="BC23" s="212">
        <f t="shared" ca="1" si="44"/>
        <v>226.36485568731487</v>
      </c>
      <c r="BD23" s="212">
        <f t="shared" ca="1" si="44"/>
        <v>227.30804258601202</v>
      </c>
      <c r="BE23" s="212">
        <f t="shared" ca="1" si="44"/>
        <v>228.25515943012041</v>
      </c>
      <c r="BF23" s="212">
        <f t="shared" ca="1" si="44"/>
        <v>229.20622259441257</v>
      </c>
      <c r="BG23" s="212">
        <f t="shared" ca="1" si="44"/>
        <v>230.16124852188929</v>
      </c>
      <c r="BH23" s="212">
        <f t="shared" ca="1" si="44"/>
        <v>231.12025372406382</v>
      </c>
      <c r="BI23" s="212">
        <f t="shared" ca="1" si="44"/>
        <v>232.0832547812474</v>
      </c>
      <c r="BJ23" s="212">
        <f t="shared" ca="1" si="44"/>
        <v>233.05026834283592</v>
      </c>
      <c r="BK23" s="212">
        <f t="shared" ca="1" si="44"/>
        <v>234.02131112759773</v>
      </c>
      <c r="BL23" s="212">
        <f t="shared" ref="BL23:CM23" ca="1" si="45">IF(BL162=2,BL55,0)</f>
        <v>234.99639992396271</v>
      </c>
      <c r="BM23" s="212">
        <f t="shared" ca="1" si="45"/>
        <v>235.97555159031256</v>
      </c>
      <c r="BN23" s="212">
        <f t="shared" ca="1" si="45"/>
        <v>236.95878305527219</v>
      </c>
      <c r="BO23" s="212">
        <f t="shared" ca="1" si="45"/>
        <v>237.94611131800249</v>
      </c>
      <c r="BP23" s="212">
        <f t="shared" ca="1" si="45"/>
        <v>238.93755344849416</v>
      </c>
      <c r="BQ23" s="212">
        <f t="shared" ca="1" si="45"/>
        <v>239.93312658786289</v>
      </c>
      <c r="BR23" s="212">
        <f t="shared" ca="1" si="45"/>
        <v>240.93284794864564</v>
      </c>
      <c r="BS23" s="212">
        <f t="shared" ca="1" si="45"/>
        <v>241.93673481509833</v>
      </c>
      <c r="BT23" s="212">
        <f t="shared" ca="1" si="45"/>
        <v>242.94480454349457</v>
      </c>
      <c r="BU23" s="212">
        <f t="shared" ca="1" si="45"/>
        <v>243.95707456242579</v>
      </c>
      <c r="BV23" s="212">
        <f t="shared" ca="1" si="45"/>
        <v>244.97356237310257</v>
      </c>
      <c r="BW23" s="212">
        <f t="shared" ca="1" si="45"/>
        <v>245.99428554965715</v>
      </c>
      <c r="BX23" s="212">
        <f t="shared" ca="1" si="45"/>
        <v>247.01926173944739</v>
      </c>
      <c r="BY23" s="212">
        <f t="shared" ca="1" si="45"/>
        <v>248.04850866336176</v>
      </c>
      <c r="BZ23" s="212">
        <f t="shared" ca="1" si="45"/>
        <v>249.08204411612576</v>
      </c>
      <c r="CA23" s="212">
        <f t="shared" ca="1" si="45"/>
        <v>250.11988596660962</v>
      </c>
      <c r="CB23" s="212">
        <f t="shared" ca="1" si="45"/>
        <v>251.16205215813716</v>
      </c>
      <c r="CC23" s="212">
        <f t="shared" ca="1" si="45"/>
        <v>252.20856070879606</v>
      </c>
      <c r="CD23" s="212">
        <f t="shared" ca="1" si="45"/>
        <v>253.25942971174936</v>
      </c>
      <c r="CE23" s="212">
        <f t="shared" ca="1" si="45"/>
        <v>254.31467733554831</v>
      </c>
      <c r="CF23" s="212">
        <f t="shared" ca="1" si="45"/>
        <v>255.37432182444641</v>
      </c>
      <c r="CG23" s="212">
        <f t="shared" ca="1" si="45"/>
        <v>256.43838149871493</v>
      </c>
      <c r="CH23" s="212">
        <f t="shared" ca="1" si="45"/>
        <v>257.5068747549596</v>
      </c>
      <c r="CI23" s="212">
        <f t="shared" ca="1" si="45"/>
        <v>258.57982006643857</v>
      </c>
      <c r="CJ23" s="212">
        <f t="shared" ca="1" si="45"/>
        <v>259.65723598338207</v>
      </c>
      <c r="CK23" s="212">
        <f t="shared" ca="1" si="45"/>
        <v>260.73914113331284</v>
      </c>
      <c r="CL23" s="212">
        <f t="shared" ca="1" si="45"/>
        <v>261.82555422136829</v>
      </c>
      <c r="CM23" s="212">
        <f t="shared" ca="1" si="45"/>
        <v>262.91649403062399</v>
      </c>
    </row>
    <row r="24" spans="2:91" x14ac:dyDescent="0.2">
      <c r="B24" s="90" t="str">
        <f>Inputs!DQ21</f>
        <v>Legal Fees</v>
      </c>
      <c r="C24" s="19" t="str">
        <f>Inputs!$J$16</f>
        <v>EUR</v>
      </c>
      <c r="D24" s="19" t="s">
        <v>19</v>
      </c>
      <c r="E24" s="176">
        <f t="shared" ca="1" si="39"/>
        <v>2097.076793906142</v>
      </c>
      <c r="F24" s="176">
        <f t="shared" ca="1" si="39"/>
        <v>5982.2907526961153</v>
      </c>
      <c r="G24" s="176">
        <f t="shared" ca="1" si="39"/>
        <v>6251.7227864917195</v>
      </c>
      <c r="H24" s="176">
        <f t="shared" ca="1" si="39"/>
        <v>6506.4276187202031</v>
      </c>
      <c r="I24" s="176">
        <f t="shared" ca="1" si="39"/>
        <v>6771.5095188028026</v>
      </c>
      <c r="K24" s="176">
        <f t="shared" si="40"/>
        <v>0</v>
      </c>
      <c r="L24" s="176">
        <f t="shared" si="40"/>
        <v>0</v>
      </c>
      <c r="M24" s="176">
        <f t="shared" ca="1" si="40"/>
        <v>520.35352196271856</v>
      </c>
      <c r="N24" s="176">
        <f t="shared" ca="1" si="40"/>
        <v>1576.7232719434235</v>
      </c>
      <c r="O24" s="176">
        <f t="shared" ca="1" si="40"/>
        <v>1067.4366745779139</v>
      </c>
      <c r="P24" s="176">
        <f t="shared" ca="1" si="40"/>
        <v>1617.8916944533398</v>
      </c>
      <c r="Q24" s="176">
        <f t="shared" ca="1" si="40"/>
        <v>1638.1997228614155</v>
      </c>
      <c r="R24" s="176">
        <f t="shared" ca="1" si="40"/>
        <v>1658.7626608034461</v>
      </c>
      <c r="S24" s="176">
        <f t="shared" ca="1" si="40"/>
        <v>1119.721437562413</v>
      </c>
      <c r="T24" s="176">
        <f t="shared" ca="1" si="40"/>
        <v>1693.6175924132615</v>
      </c>
      <c r="U24" s="176">
        <f t="shared" ca="1" si="41"/>
        <v>1710.6102849837189</v>
      </c>
      <c r="V24" s="176">
        <f t="shared" ca="1" si="41"/>
        <v>1727.7734715323259</v>
      </c>
      <c r="W24" s="176">
        <f t="shared" ca="1" si="41"/>
        <v>1165.3406165690715</v>
      </c>
      <c r="X24" s="176">
        <f t="shared" ca="1" si="41"/>
        <v>1762.6181862442784</v>
      </c>
      <c r="Y24" s="176">
        <f t="shared" ca="1" si="41"/>
        <v>1780.3031873284181</v>
      </c>
      <c r="Z24" s="176">
        <f t="shared" ca="1" si="41"/>
        <v>1798.1656285784356</v>
      </c>
      <c r="AA24" s="176">
        <f t="shared" ca="1" si="41"/>
        <v>1212.8183913151956</v>
      </c>
      <c r="AB24" s="176">
        <f t="shared" ca="1" si="41"/>
        <v>1834.429970730353</v>
      </c>
      <c r="AC24" s="176">
        <f t="shared" ca="1" si="41"/>
        <v>1852.8354860451984</v>
      </c>
      <c r="AD24" s="176">
        <f t="shared" ca="1" si="41"/>
        <v>1871.4256707120558</v>
      </c>
      <c r="AF24" s="212">
        <f t="shared" ref="AF24:BK24" si="46">IF(AF163=2,AF56,0)</f>
        <v>0</v>
      </c>
      <c r="AG24" s="212">
        <f t="shared" si="46"/>
        <v>0</v>
      </c>
      <c r="AH24" s="212">
        <f t="shared" si="46"/>
        <v>0</v>
      </c>
      <c r="AI24" s="212">
        <f t="shared" si="46"/>
        <v>0</v>
      </c>
      <c r="AJ24" s="212">
        <f t="shared" si="46"/>
        <v>0</v>
      </c>
      <c r="AK24" s="212">
        <f t="shared" si="46"/>
        <v>0</v>
      </c>
      <c r="AL24" s="212">
        <f t="shared" si="46"/>
        <v>0</v>
      </c>
      <c r="AM24" s="212">
        <f t="shared" si="46"/>
        <v>0</v>
      </c>
      <c r="AN24" s="212">
        <f t="shared" ca="1" si="46"/>
        <v>520.35352196271856</v>
      </c>
      <c r="AO24" s="212">
        <f t="shared" ca="1" si="46"/>
        <v>522.95528957253214</v>
      </c>
      <c r="AP24" s="212">
        <f t="shared" ca="1" si="46"/>
        <v>525.57006602039473</v>
      </c>
      <c r="AQ24" s="212">
        <f t="shared" ca="1" si="46"/>
        <v>528.1979163504966</v>
      </c>
      <c r="AR24" s="212">
        <f t="shared" si="46"/>
        <v>0</v>
      </c>
      <c r="AS24" s="212">
        <f t="shared" ca="1" si="46"/>
        <v>532.60873575613175</v>
      </c>
      <c r="AT24" s="212">
        <f t="shared" ca="1" si="46"/>
        <v>534.82793882178225</v>
      </c>
      <c r="AU24" s="212">
        <f t="shared" ca="1" si="46"/>
        <v>537.05638856687301</v>
      </c>
      <c r="AV24" s="212">
        <f t="shared" ca="1" si="46"/>
        <v>539.29412351923497</v>
      </c>
      <c r="AW24" s="212">
        <f t="shared" ca="1" si="46"/>
        <v>541.54118236723173</v>
      </c>
      <c r="AX24" s="212">
        <f t="shared" ca="1" si="46"/>
        <v>543.79760396042855</v>
      </c>
      <c r="AY24" s="212">
        <f t="shared" ca="1" si="46"/>
        <v>546.06342731026371</v>
      </c>
      <c r="AZ24" s="212">
        <f t="shared" ca="1" si="46"/>
        <v>548.3386915907231</v>
      </c>
      <c r="BA24" s="212">
        <f t="shared" ca="1" si="46"/>
        <v>550.62343613901783</v>
      </c>
      <c r="BB24" s="212">
        <f t="shared" ca="1" si="46"/>
        <v>552.91770045626367</v>
      </c>
      <c r="BC24" s="212">
        <f t="shared" ca="1" si="46"/>
        <v>555.22152420816474</v>
      </c>
      <c r="BD24" s="212">
        <f t="shared" si="46"/>
        <v>0</v>
      </c>
      <c r="BE24" s="212">
        <f t="shared" ca="1" si="46"/>
        <v>558.929170164266</v>
      </c>
      <c r="BF24" s="212">
        <f t="shared" ca="1" si="46"/>
        <v>560.79226739814692</v>
      </c>
      <c r="BG24" s="212">
        <f t="shared" ca="1" si="46"/>
        <v>562.66157495614084</v>
      </c>
      <c r="BH24" s="212">
        <f t="shared" ca="1" si="46"/>
        <v>564.53711353932806</v>
      </c>
      <c r="BI24" s="212">
        <f t="shared" ca="1" si="46"/>
        <v>566.41890391779248</v>
      </c>
      <c r="BJ24" s="212">
        <f t="shared" ca="1" si="46"/>
        <v>568.30696693085179</v>
      </c>
      <c r="BK24" s="212">
        <f t="shared" ca="1" si="46"/>
        <v>570.20132348728805</v>
      </c>
      <c r="BL24" s="212">
        <f t="shared" ref="BL24:CM24" ca="1" si="47">IF(BL163=2,BL56,0)</f>
        <v>572.10199456557905</v>
      </c>
      <c r="BM24" s="212">
        <f t="shared" ca="1" si="47"/>
        <v>574.00900121413099</v>
      </c>
      <c r="BN24" s="212">
        <f t="shared" ca="1" si="47"/>
        <v>575.92236455151146</v>
      </c>
      <c r="BO24" s="212">
        <f t="shared" ca="1" si="47"/>
        <v>577.84210576668318</v>
      </c>
      <c r="BP24" s="212">
        <f t="shared" si="47"/>
        <v>0</v>
      </c>
      <c r="BQ24" s="212">
        <f t="shared" ca="1" si="47"/>
        <v>581.70080693963632</v>
      </c>
      <c r="BR24" s="212">
        <f t="shared" ca="1" si="47"/>
        <v>583.63980962943515</v>
      </c>
      <c r="BS24" s="212">
        <f t="shared" ca="1" si="47"/>
        <v>585.58527566153327</v>
      </c>
      <c r="BT24" s="212">
        <f t="shared" ca="1" si="47"/>
        <v>587.5372265804051</v>
      </c>
      <c r="BU24" s="212">
        <f t="shared" ca="1" si="47"/>
        <v>589.49568400233989</v>
      </c>
      <c r="BV24" s="212">
        <f t="shared" ca="1" si="47"/>
        <v>591.46066961568101</v>
      </c>
      <c r="BW24" s="212">
        <f t="shared" ca="1" si="47"/>
        <v>593.43220518106671</v>
      </c>
      <c r="BX24" s="212">
        <f t="shared" ca="1" si="47"/>
        <v>595.41031253167034</v>
      </c>
      <c r="BY24" s="212">
        <f t="shared" ca="1" si="47"/>
        <v>597.39501357344261</v>
      </c>
      <c r="BZ24" s="212">
        <f t="shared" ca="1" si="47"/>
        <v>599.38633028535412</v>
      </c>
      <c r="CA24" s="212">
        <f t="shared" ca="1" si="47"/>
        <v>601.38428471963869</v>
      </c>
      <c r="CB24" s="212">
        <f t="shared" si="47"/>
        <v>0</v>
      </c>
      <c r="CC24" s="212">
        <f t="shared" ca="1" si="47"/>
        <v>605.4001953320444</v>
      </c>
      <c r="CD24" s="212">
        <f t="shared" ca="1" si="47"/>
        <v>607.41819598315124</v>
      </c>
      <c r="CE24" s="212">
        <f t="shared" ca="1" si="47"/>
        <v>609.44292330309509</v>
      </c>
      <c r="CF24" s="212">
        <f t="shared" ca="1" si="47"/>
        <v>611.4743997141054</v>
      </c>
      <c r="CG24" s="212">
        <f t="shared" ca="1" si="47"/>
        <v>613.51264771315243</v>
      </c>
      <c r="CH24" s="212">
        <f t="shared" ca="1" si="47"/>
        <v>615.55768987219631</v>
      </c>
      <c r="CI24" s="212">
        <f t="shared" ca="1" si="47"/>
        <v>617.60954883843704</v>
      </c>
      <c r="CJ24" s="212">
        <f t="shared" ca="1" si="47"/>
        <v>619.66824733456519</v>
      </c>
      <c r="CK24" s="212">
        <f t="shared" ca="1" si="47"/>
        <v>621.73380815901385</v>
      </c>
      <c r="CL24" s="212">
        <f t="shared" ca="1" si="47"/>
        <v>623.80625418621059</v>
      </c>
      <c r="CM24" s="212">
        <f t="shared" ca="1" si="47"/>
        <v>625.88560836683132</v>
      </c>
    </row>
    <row r="25" spans="2:91" x14ac:dyDescent="0.2">
      <c r="B25" s="90" t="str">
        <f>Inputs!DQ22</f>
        <v>Bookkeeping</v>
      </c>
      <c r="C25" s="19" t="str">
        <f>Inputs!$J$16</f>
        <v>EUR</v>
      </c>
      <c r="D25" s="19" t="s">
        <v>19</v>
      </c>
      <c r="E25" s="176">
        <f t="shared" ca="1" si="39"/>
        <v>1576.7232719434235</v>
      </c>
      <c r="F25" s="176">
        <f t="shared" ca="1" si="39"/>
        <v>5964.3508021073494</v>
      </c>
      <c r="G25" s="176">
        <f t="shared" ca="1" si="39"/>
        <v>6236.6930545483319</v>
      </c>
      <c r="H25" s="176">
        <f t="shared" ca="1" si="39"/>
        <v>6490.7855523077715</v>
      </c>
      <c r="I25" s="176">
        <f t="shared" ca="1" si="39"/>
        <v>6755.2301704702759</v>
      </c>
      <c r="K25" s="176">
        <f t="shared" si="40"/>
        <v>0</v>
      </c>
      <c r="L25" s="176">
        <f t="shared" si="40"/>
        <v>0</v>
      </c>
      <c r="M25" s="176">
        <f t="shared" si="40"/>
        <v>0</v>
      </c>
      <c r="N25" s="176">
        <f t="shared" ca="1" si="40"/>
        <v>1576.7232719434235</v>
      </c>
      <c r="O25" s="176">
        <f t="shared" ca="1" si="40"/>
        <v>1597.8354155798709</v>
      </c>
      <c r="P25" s="176">
        <f t="shared" ca="1" si="40"/>
        <v>1617.8916944533398</v>
      </c>
      <c r="Q25" s="176">
        <f t="shared" ca="1" si="40"/>
        <v>1089.8610312706924</v>
      </c>
      <c r="R25" s="176">
        <f t="shared" ca="1" si="40"/>
        <v>1658.7626608034461</v>
      </c>
      <c r="S25" s="176">
        <f t="shared" ca="1" si="40"/>
        <v>1676.7937001846049</v>
      </c>
      <c r="T25" s="176">
        <f t="shared" ca="1" si="40"/>
        <v>1693.6175924132615</v>
      </c>
      <c r="U25" s="176">
        <f t="shared" ca="1" si="41"/>
        <v>1138.5082904181399</v>
      </c>
      <c r="V25" s="176">
        <f t="shared" ca="1" si="41"/>
        <v>1727.7734715323259</v>
      </c>
      <c r="W25" s="176">
        <f t="shared" ca="1" si="41"/>
        <v>1745.1088626883102</v>
      </c>
      <c r="X25" s="176">
        <f t="shared" ca="1" si="41"/>
        <v>1762.6181862442784</v>
      </c>
      <c r="Y25" s="176">
        <f t="shared" ca="1" si="41"/>
        <v>1184.8928747967477</v>
      </c>
      <c r="Z25" s="176">
        <f t="shared" ca="1" si="41"/>
        <v>1798.1656285784356</v>
      </c>
      <c r="AA25" s="176">
        <f t="shared" ca="1" si="41"/>
        <v>1816.2072903172332</v>
      </c>
      <c r="AB25" s="176">
        <f t="shared" ca="1" si="41"/>
        <v>1834.429970730353</v>
      </c>
      <c r="AC25" s="176">
        <f t="shared" ca="1" si="41"/>
        <v>1233.1672387106332</v>
      </c>
      <c r="AD25" s="176">
        <f t="shared" ca="1" si="41"/>
        <v>1871.4256707120558</v>
      </c>
      <c r="AF25" s="212">
        <f t="shared" ref="AF25:BK25" si="48">IF(AF164=2,AF57,0)</f>
        <v>0</v>
      </c>
      <c r="AG25" s="212">
        <f t="shared" si="48"/>
        <v>0</v>
      </c>
      <c r="AH25" s="212">
        <f t="shared" si="48"/>
        <v>0</v>
      </c>
      <c r="AI25" s="212">
        <f t="shared" si="48"/>
        <v>0</v>
      </c>
      <c r="AJ25" s="212">
        <f t="shared" si="48"/>
        <v>0</v>
      </c>
      <c r="AK25" s="212">
        <f t="shared" si="48"/>
        <v>0</v>
      </c>
      <c r="AL25" s="212">
        <f t="shared" si="48"/>
        <v>0</v>
      </c>
      <c r="AM25" s="212">
        <f t="shared" si="48"/>
        <v>0</v>
      </c>
      <c r="AN25" s="212">
        <f t="shared" si="48"/>
        <v>0</v>
      </c>
      <c r="AO25" s="212">
        <f t="shared" ca="1" si="48"/>
        <v>522.95528957253214</v>
      </c>
      <c r="AP25" s="212">
        <f t="shared" ca="1" si="48"/>
        <v>525.57006602039473</v>
      </c>
      <c r="AQ25" s="212">
        <f t="shared" ca="1" si="48"/>
        <v>528.1979163504966</v>
      </c>
      <c r="AR25" s="212">
        <f t="shared" ca="1" si="48"/>
        <v>530.39874100195698</v>
      </c>
      <c r="AS25" s="212">
        <f t="shared" ca="1" si="48"/>
        <v>532.60873575613175</v>
      </c>
      <c r="AT25" s="212">
        <f t="shared" ca="1" si="48"/>
        <v>534.82793882178225</v>
      </c>
      <c r="AU25" s="212">
        <f t="shared" ca="1" si="48"/>
        <v>537.05638856687301</v>
      </c>
      <c r="AV25" s="212">
        <f t="shared" ca="1" si="48"/>
        <v>539.29412351923497</v>
      </c>
      <c r="AW25" s="212">
        <f t="shared" ca="1" si="48"/>
        <v>541.54118236723173</v>
      </c>
      <c r="AX25" s="212">
        <f t="shared" ca="1" si="48"/>
        <v>543.79760396042855</v>
      </c>
      <c r="AY25" s="212">
        <f t="shared" ca="1" si="48"/>
        <v>546.06342731026371</v>
      </c>
      <c r="AZ25" s="212">
        <f t="shared" si="48"/>
        <v>0</v>
      </c>
      <c r="BA25" s="212">
        <f t="shared" ca="1" si="48"/>
        <v>550.62343613901783</v>
      </c>
      <c r="BB25" s="212">
        <f t="shared" ca="1" si="48"/>
        <v>552.91770045626367</v>
      </c>
      <c r="BC25" s="212">
        <f t="shared" ca="1" si="48"/>
        <v>555.22152420816474</v>
      </c>
      <c r="BD25" s="212">
        <f t="shared" ca="1" si="48"/>
        <v>557.07226262219194</v>
      </c>
      <c r="BE25" s="212">
        <f t="shared" ca="1" si="48"/>
        <v>558.929170164266</v>
      </c>
      <c r="BF25" s="212">
        <f t="shared" ca="1" si="48"/>
        <v>560.79226739814692</v>
      </c>
      <c r="BG25" s="212">
        <f t="shared" ca="1" si="48"/>
        <v>562.66157495614084</v>
      </c>
      <c r="BH25" s="212">
        <f t="shared" ca="1" si="48"/>
        <v>564.53711353932806</v>
      </c>
      <c r="BI25" s="212">
        <f t="shared" ca="1" si="48"/>
        <v>566.41890391779248</v>
      </c>
      <c r="BJ25" s="212">
        <f t="shared" ca="1" si="48"/>
        <v>568.30696693085179</v>
      </c>
      <c r="BK25" s="212">
        <f t="shared" ca="1" si="48"/>
        <v>570.20132348728805</v>
      </c>
      <c r="BL25" s="212">
        <f t="shared" ref="BL25:CM25" si="49">IF(BL164=2,BL57,0)</f>
        <v>0</v>
      </c>
      <c r="BM25" s="212">
        <f t="shared" ca="1" si="49"/>
        <v>574.00900121413099</v>
      </c>
      <c r="BN25" s="212">
        <f t="shared" ca="1" si="49"/>
        <v>575.92236455151146</v>
      </c>
      <c r="BO25" s="212">
        <f t="shared" ca="1" si="49"/>
        <v>577.84210576668318</v>
      </c>
      <c r="BP25" s="212">
        <f t="shared" ca="1" si="49"/>
        <v>579.76824611923882</v>
      </c>
      <c r="BQ25" s="212">
        <f t="shared" ca="1" si="49"/>
        <v>581.70080693963632</v>
      </c>
      <c r="BR25" s="212">
        <f t="shared" ca="1" si="49"/>
        <v>583.63980962943515</v>
      </c>
      <c r="BS25" s="212">
        <f t="shared" ca="1" si="49"/>
        <v>585.58527566153327</v>
      </c>
      <c r="BT25" s="212">
        <f t="shared" ca="1" si="49"/>
        <v>587.5372265804051</v>
      </c>
      <c r="BU25" s="212">
        <f t="shared" ca="1" si="49"/>
        <v>589.49568400233989</v>
      </c>
      <c r="BV25" s="212">
        <f t="shared" ca="1" si="49"/>
        <v>591.46066961568101</v>
      </c>
      <c r="BW25" s="212">
        <f t="shared" ca="1" si="49"/>
        <v>593.43220518106671</v>
      </c>
      <c r="BX25" s="212">
        <f t="shared" si="49"/>
        <v>0</v>
      </c>
      <c r="BY25" s="212">
        <f t="shared" ca="1" si="49"/>
        <v>597.39501357344261</v>
      </c>
      <c r="BZ25" s="212">
        <f t="shared" ca="1" si="49"/>
        <v>599.38633028535412</v>
      </c>
      <c r="CA25" s="212">
        <f t="shared" ca="1" si="49"/>
        <v>601.38428471963869</v>
      </c>
      <c r="CB25" s="212">
        <f t="shared" ca="1" si="49"/>
        <v>603.38889900203753</v>
      </c>
      <c r="CC25" s="212">
        <f t="shared" ca="1" si="49"/>
        <v>605.4001953320444</v>
      </c>
      <c r="CD25" s="212">
        <f t="shared" ca="1" si="49"/>
        <v>607.41819598315124</v>
      </c>
      <c r="CE25" s="212">
        <f t="shared" ca="1" si="49"/>
        <v>609.44292330309509</v>
      </c>
      <c r="CF25" s="212">
        <f t="shared" ca="1" si="49"/>
        <v>611.4743997141054</v>
      </c>
      <c r="CG25" s="212">
        <f t="shared" ca="1" si="49"/>
        <v>613.51264771315243</v>
      </c>
      <c r="CH25" s="212">
        <f t="shared" ca="1" si="49"/>
        <v>615.55768987219631</v>
      </c>
      <c r="CI25" s="212">
        <f t="shared" ca="1" si="49"/>
        <v>617.60954883843704</v>
      </c>
      <c r="CJ25" s="212">
        <f t="shared" si="49"/>
        <v>0</v>
      </c>
      <c r="CK25" s="212">
        <f t="shared" ca="1" si="49"/>
        <v>621.73380815901385</v>
      </c>
      <c r="CL25" s="212">
        <f t="shared" ca="1" si="49"/>
        <v>623.80625418621059</v>
      </c>
      <c r="CM25" s="212">
        <f t="shared" ca="1" si="49"/>
        <v>625.88560836683132</v>
      </c>
    </row>
    <row r="26" spans="2:91" x14ac:dyDescent="0.2">
      <c r="B26" s="90" t="str">
        <f>Inputs!DQ23</f>
        <v>Insurance</v>
      </c>
      <c r="C26" s="19" t="str">
        <f>Inputs!$J$16</f>
        <v>EUR</v>
      </c>
      <c r="D26" s="19" t="s">
        <v>19</v>
      </c>
      <c r="E26" s="176">
        <f t="shared" ca="1" si="39"/>
        <v>419.41535878122835</v>
      </c>
      <c r="F26" s="176">
        <f t="shared" ca="1" si="39"/>
        <v>1302.5378987396145</v>
      </c>
      <c r="G26" s="176">
        <f t="shared" ca="1" si="39"/>
        <v>1361.7590098227824</v>
      </c>
      <c r="H26" s="176">
        <f t="shared" ca="1" si="39"/>
        <v>1417.2391729678886</v>
      </c>
      <c r="I26" s="176">
        <f t="shared" ca="1" si="39"/>
        <v>1474.9796835609682</v>
      </c>
      <c r="K26" s="176">
        <f t="shared" si="40"/>
        <v>0</v>
      </c>
      <c r="L26" s="176">
        <f t="shared" si="40"/>
        <v>0</v>
      </c>
      <c r="M26" s="176">
        <f t="shared" ca="1" si="40"/>
        <v>104.0707043925437</v>
      </c>
      <c r="N26" s="176">
        <f t="shared" ca="1" si="40"/>
        <v>315.34465438868466</v>
      </c>
      <c r="O26" s="176">
        <f t="shared" ca="1" si="40"/>
        <v>319.56708311597424</v>
      </c>
      <c r="P26" s="176">
        <f t="shared" ca="1" si="40"/>
        <v>323.57833889066796</v>
      </c>
      <c r="Q26" s="176">
        <f t="shared" ca="1" si="40"/>
        <v>327.63994457228307</v>
      </c>
      <c r="R26" s="176">
        <f t="shared" ca="1" si="40"/>
        <v>331.75253216068921</v>
      </c>
      <c r="S26" s="176">
        <f t="shared" ca="1" si="40"/>
        <v>335.35874003692101</v>
      </c>
      <c r="T26" s="176">
        <f t="shared" ca="1" si="40"/>
        <v>338.72351848265225</v>
      </c>
      <c r="U26" s="176">
        <f t="shared" ca="1" si="41"/>
        <v>342.12205699674377</v>
      </c>
      <c r="V26" s="176">
        <f t="shared" ca="1" si="41"/>
        <v>345.55469430646519</v>
      </c>
      <c r="W26" s="176">
        <f t="shared" ca="1" si="41"/>
        <v>349.02177253766217</v>
      </c>
      <c r="X26" s="176">
        <f t="shared" ca="1" si="41"/>
        <v>352.52363724885572</v>
      </c>
      <c r="Y26" s="176">
        <f t="shared" ca="1" si="41"/>
        <v>356.06063746568367</v>
      </c>
      <c r="Z26" s="176">
        <f t="shared" ca="1" si="41"/>
        <v>359.63312571568713</v>
      </c>
      <c r="AA26" s="176">
        <f t="shared" ca="1" si="41"/>
        <v>363.24145806344666</v>
      </c>
      <c r="AB26" s="176">
        <f t="shared" ca="1" si="41"/>
        <v>366.88599414607069</v>
      </c>
      <c r="AC26" s="176">
        <f t="shared" ca="1" si="41"/>
        <v>370.56709720903984</v>
      </c>
      <c r="AD26" s="176">
        <f t="shared" ca="1" si="41"/>
        <v>374.28513414241127</v>
      </c>
      <c r="AF26" s="212">
        <f t="shared" ref="AF26:BK26" si="50">IF(AF165=2,AF58,0)</f>
        <v>0</v>
      </c>
      <c r="AG26" s="212">
        <f t="shared" si="50"/>
        <v>0</v>
      </c>
      <c r="AH26" s="212">
        <f t="shared" si="50"/>
        <v>0</v>
      </c>
      <c r="AI26" s="212">
        <f t="shared" si="50"/>
        <v>0</v>
      </c>
      <c r="AJ26" s="212">
        <f t="shared" si="50"/>
        <v>0</v>
      </c>
      <c r="AK26" s="212">
        <f t="shared" si="50"/>
        <v>0</v>
      </c>
      <c r="AL26" s="212">
        <f t="shared" si="50"/>
        <v>0</v>
      </c>
      <c r="AM26" s="212">
        <f t="shared" si="50"/>
        <v>0</v>
      </c>
      <c r="AN26" s="212">
        <f t="shared" ca="1" si="50"/>
        <v>104.0707043925437</v>
      </c>
      <c r="AO26" s="212">
        <f t="shared" ca="1" si="50"/>
        <v>104.59105791450641</v>
      </c>
      <c r="AP26" s="212">
        <f t="shared" ca="1" si="50"/>
        <v>105.11401320407893</v>
      </c>
      <c r="AQ26" s="212">
        <f t="shared" ca="1" si="50"/>
        <v>105.63958327009931</v>
      </c>
      <c r="AR26" s="212">
        <f t="shared" ca="1" si="50"/>
        <v>106.07974820039139</v>
      </c>
      <c r="AS26" s="212">
        <f t="shared" ca="1" si="50"/>
        <v>106.52174715122635</v>
      </c>
      <c r="AT26" s="212">
        <f t="shared" ca="1" si="50"/>
        <v>106.96558776435646</v>
      </c>
      <c r="AU26" s="212">
        <f t="shared" ca="1" si="50"/>
        <v>107.4112777133746</v>
      </c>
      <c r="AV26" s="212">
        <f t="shared" ca="1" si="50"/>
        <v>107.85882470384699</v>
      </c>
      <c r="AW26" s="212">
        <f t="shared" ca="1" si="50"/>
        <v>108.30823647344636</v>
      </c>
      <c r="AX26" s="212">
        <f t="shared" ca="1" si="50"/>
        <v>108.75952079208571</v>
      </c>
      <c r="AY26" s="212">
        <f t="shared" ca="1" si="50"/>
        <v>109.21268546205273</v>
      </c>
      <c r="AZ26" s="212">
        <f t="shared" ca="1" si="50"/>
        <v>109.66773831814461</v>
      </c>
      <c r="BA26" s="212">
        <f t="shared" ca="1" si="50"/>
        <v>110.12468722780355</v>
      </c>
      <c r="BB26" s="212">
        <f t="shared" ca="1" si="50"/>
        <v>110.58354009125273</v>
      </c>
      <c r="BC26" s="212">
        <f t="shared" ca="1" si="50"/>
        <v>111.04430484163295</v>
      </c>
      <c r="BD26" s="212">
        <f t="shared" ca="1" si="50"/>
        <v>111.4144525244384</v>
      </c>
      <c r="BE26" s="212">
        <f t="shared" ca="1" si="50"/>
        <v>111.7858340328532</v>
      </c>
      <c r="BF26" s="212">
        <f t="shared" ca="1" si="50"/>
        <v>112.15845347962939</v>
      </c>
      <c r="BG26" s="212">
        <f t="shared" ca="1" si="50"/>
        <v>112.53231499122816</v>
      </c>
      <c r="BH26" s="212">
        <f t="shared" ca="1" si="50"/>
        <v>112.90742270786559</v>
      </c>
      <c r="BI26" s="212">
        <f t="shared" ca="1" si="50"/>
        <v>113.28378078355848</v>
      </c>
      <c r="BJ26" s="212">
        <f t="shared" ca="1" si="50"/>
        <v>113.66139338617036</v>
      </c>
      <c r="BK26" s="212">
        <f t="shared" ca="1" si="50"/>
        <v>114.0402646974576</v>
      </c>
      <c r="BL26" s="212">
        <f t="shared" ref="BL26:CM26" ca="1" si="51">IF(BL165=2,BL58,0)</f>
        <v>114.4203989131158</v>
      </c>
      <c r="BM26" s="212">
        <f t="shared" ca="1" si="51"/>
        <v>114.8018002428262</v>
      </c>
      <c r="BN26" s="212">
        <f t="shared" ca="1" si="51"/>
        <v>115.1844729103023</v>
      </c>
      <c r="BO26" s="212">
        <f t="shared" ca="1" si="51"/>
        <v>115.56842115333666</v>
      </c>
      <c r="BP26" s="212">
        <f t="shared" ca="1" si="51"/>
        <v>115.95364922384779</v>
      </c>
      <c r="BQ26" s="212">
        <f t="shared" ca="1" si="51"/>
        <v>116.3401613879273</v>
      </c>
      <c r="BR26" s="212">
        <f t="shared" ca="1" si="51"/>
        <v>116.72796192588706</v>
      </c>
      <c r="BS26" s="212">
        <f t="shared" ca="1" si="51"/>
        <v>117.11705513230669</v>
      </c>
      <c r="BT26" s="212">
        <f t="shared" ca="1" si="51"/>
        <v>117.50744531608106</v>
      </c>
      <c r="BU26" s="212">
        <f t="shared" ca="1" si="51"/>
        <v>117.899136800468</v>
      </c>
      <c r="BV26" s="212">
        <f t="shared" ca="1" si="51"/>
        <v>118.29213392313623</v>
      </c>
      <c r="BW26" s="212">
        <f t="shared" ca="1" si="51"/>
        <v>118.68644103621337</v>
      </c>
      <c r="BX26" s="212">
        <f t="shared" ca="1" si="51"/>
        <v>119.08206250633408</v>
      </c>
      <c r="BY26" s="212">
        <f t="shared" ca="1" si="51"/>
        <v>119.47900271468853</v>
      </c>
      <c r="BZ26" s="212">
        <f t="shared" ca="1" si="51"/>
        <v>119.87726605707084</v>
      </c>
      <c r="CA26" s="212">
        <f t="shared" ca="1" si="51"/>
        <v>120.27685694392775</v>
      </c>
      <c r="CB26" s="212">
        <f t="shared" ca="1" si="51"/>
        <v>120.67777980040752</v>
      </c>
      <c r="CC26" s="212">
        <f t="shared" ca="1" si="51"/>
        <v>121.08003906640889</v>
      </c>
      <c r="CD26" s="212">
        <f t="shared" ca="1" si="51"/>
        <v>121.48363919663026</v>
      </c>
      <c r="CE26" s="212">
        <f t="shared" ca="1" si="51"/>
        <v>121.88858466061905</v>
      </c>
      <c r="CF26" s="212">
        <f t="shared" ca="1" si="51"/>
        <v>122.29487994282111</v>
      </c>
      <c r="CG26" s="212">
        <f t="shared" ca="1" si="51"/>
        <v>122.70252954263053</v>
      </c>
      <c r="CH26" s="212">
        <f t="shared" ca="1" si="51"/>
        <v>123.1115379744393</v>
      </c>
      <c r="CI26" s="212">
        <f t="shared" ca="1" si="51"/>
        <v>123.52190976768745</v>
      </c>
      <c r="CJ26" s="212">
        <f t="shared" ca="1" si="51"/>
        <v>123.93364946691308</v>
      </c>
      <c r="CK26" s="212">
        <f t="shared" ca="1" si="51"/>
        <v>124.34676163180281</v>
      </c>
      <c r="CL26" s="212">
        <f t="shared" ca="1" si="51"/>
        <v>124.76125083724216</v>
      </c>
      <c r="CM26" s="212">
        <f t="shared" ca="1" si="51"/>
        <v>125.17712167336632</v>
      </c>
    </row>
    <row r="27" spans="2:91" x14ac:dyDescent="0.2">
      <c r="B27" s="90" t="str">
        <f>Inputs!DQ24</f>
        <v>Liquor License</v>
      </c>
      <c r="C27" s="19" t="str">
        <f>Inputs!$J$16</f>
        <v>EUR</v>
      </c>
      <c r="D27" s="19" t="s">
        <v>19</v>
      </c>
      <c r="E27" s="176">
        <f t="shared" ca="1" si="39"/>
        <v>419.41535878122835</v>
      </c>
      <c r="F27" s="176">
        <f t="shared" ca="1" si="39"/>
        <v>1302.5378987396145</v>
      </c>
      <c r="G27" s="176">
        <f t="shared" ca="1" si="39"/>
        <v>1361.7590098227824</v>
      </c>
      <c r="H27" s="176">
        <f t="shared" ca="1" si="39"/>
        <v>1417.2391729678886</v>
      </c>
      <c r="I27" s="176">
        <f t="shared" ca="1" si="39"/>
        <v>1474.9796835609682</v>
      </c>
      <c r="K27" s="176">
        <f t="shared" si="40"/>
        <v>0</v>
      </c>
      <c r="L27" s="176">
        <f t="shared" si="40"/>
        <v>0</v>
      </c>
      <c r="M27" s="176">
        <f t="shared" ca="1" si="40"/>
        <v>104.0707043925437</v>
      </c>
      <c r="N27" s="176">
        <f t="shared" ca="1" si="40"/>
        <v>315.34465438868466</v>
      </c>
      <c r="O27" s="176">
        <f t="shared" ca="1" si="40"/>
        <v>319.56708311597424</v>
      </c>
      <c r="P27" s="176">
        <f t="shared" ca="1" si="40"/>
        <v>323.57833889066796</v>
      </c>
      <c r="Q27" s="176">
        <f t="shared" ca="1" si="40"/>
        <v>327.63994457228307</v>
      </c>
      <c r="R27" s="176">
        <f t="shared" ca="1" si="40"/>
        <v>331.75253216068921</v>
      </c>
      <c r="S27" s="176">
        <f t="shared" ca="1" si="40"/>
        <v>335.35874003692101</v>
      </c>
      <c r="T27" s="176">
        <f t="shared" ca="1" si="40"/>
        <v>338.72351848265225</v>
      </c>
      <c r="U27" s="176">
        <f t="shared" ca="1" si="41"/>
        <v>342.12205699674377</v>
      </c>
      <c r="V27" s="176">
        <f t="shared" ca="1" si="41"/>
        <v>345.55469430646519</v>
      </c>
      <c r="W27" s="176">
        <f t="shared" ca="1" si="41"/>
        <v>349.02177253766217</v>
      </c>
      <c r="X27" s="176">
        <f t="shared" ca="1" si="41"/>
        <v>352.52363724885572</v>
      </c>
      <c r="Y27" s="176">
        <f t="shared" ca="1" si="41"/>
        <v>356.06063746568367</v>
      </c>
      <c r="Z27" s="176">
        <f t="shared" ca="1" si="41"/>
        <v>359.63312571568713</v>
      </c>
      <c r="AA27" s="176">
        <f t="shared" ca="1" si="41"/>
        <v>363.24145806344666</v>
      </c>
      <c r="AB27" s="176">
        <f t="shared" ca="1" si="41"/>
        <v>366.88599414607069</v>
      </c>
      <c r="AC27" s="176">
        <f t="shared" ca="1" si="41"/>
        <v>370.56709720903984</v>
      </c>
      <c r="AD27" s="176">
        <f t="shared" ca="1" si="41"/>
        <v>374.28513414241127</v>
      </c>
      <c r="AF27" s="212">
        <f t="shared" ref="AF27:BK27" si="52">IF(AF166=2,AF59,0)</f>
        <v>0</v>
      </c>
      <c r="AG27" s="212">
        <f t="shared" si="52"/>
        <v>0</v>
      </c>
      <c r="AH27" s="212">
        <f t="shared" si="52"/>
        <v>0</v>
      </c>
      <c r="AI27" s="212">
        <f t="shared" si="52"/>
        <v>0</v>
      </c>
      <c r="AJ27" s="212">
        <f t="shared" si="52"/>
        <v>0</v>
      </c>
      <c r="AK27" s="212">
        <f t="shared" si="52"/>
        <v>0</v>
      </c>
      <c r="AL27" s="212">
        <f t="shared" si="52"/>
        <v>0</v>
      </c>
      <c r="AM27" s="212">
        <f t="shared" si="52"/>
        <v>0</v>
      </c>
      <c r="AN27" s="212">
        <f t="shared" ca="1" si="52"/>
        <v>104.0707043925437</v>
      </c>
      <c r="AO27" s="212">
        <f t="shared" ca="1" si="52"/>
        <v>104.59105791450641</v>
      </c>
      <c r="AP27" s="212">
        <f t="shared" ca="1" si="52"/>
        <v>105.11401320407893</v>
      </c>
      <c r="AQ27" s="212">
        <f t="shared" ca="1" si="52"/>
        <v>105.63958327009931</v>
      </c>
      <c r="AR27" s="212">
        <f t="shared" ca="1" si="52"/>
        <v>106.07974820039139</v>
      </c>
      <c r="AS27" s="212">
        <f t="shared" ca="1" si="52"/>
        <v>106.52174715122635</v>
      </c>
      <c r="AT27" s="212">
        <f t="shared" ca="1" si="52"/>
        <v>106.96558776435646</v>
      </c>
      <c r="AU27" s="212">
        <f t="shared" ca="1" si="52"/>
        <v>107.4112777133746</v>
      </c>
      <c r="AV27" s="212">
        <f t="shared" ca="1" si="52"/>
        <v>107.85882470384699</v>
      </c>
      <c r="AW27" s="212">
        <f t="shared" ca="1" si="52"/>
        <v>108.30823647344636</v>
      </c>
      <c r="AX27" s="212">
        <f t="shared" ca="1" si="52"/>
        <v>108.75952079208571</v>
      </c>
      <c r="AY27" s="212">
        <f t="shared" ca="1" si="52"/>
        <v>109.21268546205273</v>
      </c>
      <c r="AZ27" s="212">
        <f t="shared" ca="1" si="52"/>
        <v>109.66773831814461</v>
      </c>
      <c r="BA27" s="212">
        <f t="shared" ca="1" si="52"/>
        <v>110.12468722780355</v>
      </c>
      <c r="BB27" s="212">
        <f t="shared" ca="1" si="52"/>
        <v>110.58354009125273</v>
      </c>
      <c r="BC27" s="212">
        <f t="shared" ca="1" si="52"/>
        <v>111.04430484163295</v>
      </c>
      <c r="BD27" s="212">
        <f t="shared" ca="1" si="52"/>
        <v>111.4144525244384</v>
      </c>
      <c r="BE27" s="212">
        <f t="shared" ca="1" si="52"/>
        <v>111.7858340328532</v>
      </c>
      <c r="BF27" s="212">
        <f t="shared" ca="1" si="52"/>
        <v>112.15845347962939</v>
      </c>
      <c r="BG27" s="212">
        <f t="shared" ca="1" si="52"/>
        <v>112.53231499122816</v>
      </c>
      <c r="BH27" s="212">
        <f t="shared" ca="1" si="52"/>
        <v>112.90742270786559</v>
      </c>
      <c r="BI27" s="212">
        <f t="shared" ca="1" si="52"/>
        <v>113.28378078355848</v>
      </c>
      <c r="BJ27" s="212">
        <f t="shared" ca="1" si="52"/>
        <v>113.66139338617036</v>
      </c>
      <c r="BK27" s="212">
        <f t="shared" ca="1" si="52"/>
        <v>114.0402646974576</v>
      </c>
      <c r="BL27" s="212">
        <f t="shared" ref="BL27:CM27" ca="1" si="53">IF(BL166=2,BL59,0)</f>
        <v>114.4203989131158</v>
      </c>
      <c r="BM27" s="212">
        <f t="shared" ca="1" si="53"/>
        <v>114.8018002428262</v>
      </c>
      <c r="BN27" s="212">
        <f t="shared" ca="1" si="53"/>
        <v>115.1844729103023</v>
      </c>
      <c r="BO27" s="212">
        <f t="shared" ca="1" si="53"/>
        <v>115.56842115333666</v>
      </c>
      <c r="BP27" s="212">
        <f t="shared" ca="1" si="53"/>
        <v>115.95364922384779</v>
      </c>
      <c r="BQ27" s="212">
        <f t="shared" ca="1" si="53"/>
        <v>116.3401613879273</v>
      </c>
      <c r="BR27" s="212">
        <f t="shared" ca="1" si="53"/>
        <v>116.72796192588706</v>
      </c>
      <c r="BS27" s="212">
        <f t="shared" ca="1" si="53"/>
        <v>117.11705513230669</v>
      </c>
      <c r="BT27" s="212">
        <f t="shared" ca="1" si="53"/>
        <v>117.50744531608106</v>
      </c>
      <c r="BU27" s="212">
        <f t="shared" ca="1" si="53"/>
        <v>117.899136800468</v>
      </c>
      <c r="BV27" s="212">
        <f t="shared" ca="1" si="53"/>
        <v>118.29213392313623</v>
      </c>
      <c r="BW27" s="212">
        <f t="shared" ca="1" si="53"/>
        <v>118.68644103621337</v>
      </c>
      <c r="BX27" s="212">
        <f t="shared" ca="1" si="53"/>
        <v>119.08206250633408</v>
      </c>
      <c r="BY27" s="212">
        <f t="shared" ca="1" si="53"/>
        <v>119.47900271468853</v>
      </c>
      <c r="BZ27" s="212">
        <f t="shared" ca="1" si="53"/>
        <v>119.87726605707084</v>
      </c>
      <c r="CA27" s="212">
        <f t="shared" ca="1" si="53"/>
        <v>120.27685694392775</v>
      </c>
      <c r="CB27" s="212">
        <f t="shared" ca="1" si="53"/>
        <v>120.67777980040752</v>
      </c>
      <c r="CC27" s="212">
        <f t="shared" ca="1" si="53"/>
        <v>121.08003906640889</v>
      </c>
      <c r="CD27" s="212">
        <f t="shared" ca="1" si="53"/>
        <v>121.48363919663026</v>
      </c>
      <c r="CE27" s="212">
        <f t="shared" ca="1" si="53"/>
        <v>121.88858466061905</v>
      </c>
      <c r="CF27" s="212">
        <f t="shared" ca="1" si="53"/>
        <v>122.29487994282111</v>
      </c>
      <c r="CG27" s="212">
        <f t="shared" ca="1" si="53"/>
        <v>122.70252954263053</v>
      </c>
      <c r="CH27" s="212">
        <f t="shared" ca="1" si="53"/>
        <v>123.1115379744393</v>
      </c>
      <c r="CI27" s="212">
        <f t="shared" ca="1" si="53"/>
        <v>123.52190976768745</v>
      </c>
      <c r="CJ27" s="212">
        <f t="shared" ca="1" si="53"/>
        <v>123.93364946691308</v>
      </c>
      <c r="CK27" s="212">
        <f t="shared" ca="1" si="53"/>
        <v>124.34676163180281</v>
      </c>
      <c r="CL27" s="212">
        <f t="shared" ca="1" si="53"/>
        <v>124.76125083724216</v>
      </c>
      <c r="CM27" s="212">
        <f t="shared" ca="1" si="53"/>
        <v>125.17712167336632</v>
      </c>
    </row>
    <row r="28" spans="2:91" x14ac:dyDescent="0.2">
      <c r="B28" s="90" t="str">
        <f>Inputs!DQ25</f>
        <v>Bank Fee</v>
      </c>
      <c r="C28" s="19" t="str">
        <f>Inputs!$J$16</f>
        <v>EUR</v>
      </c>
      <c r="D28" s="19" t="s">
        <v>19</v>
      </c>
      <c r="E28" s="176">
        <f t="shared" ca="1" si="39"/>
        <v>419.41535878122835</v>
      </c>
      <c r="F28" s="176">
        <f t="shared" ca="1" si="39"/>
        <v>1193.7783779475287</v>
      </c>
      <c r="G28" s="176">
        <f t="shared" ca="1" si="39"/>
        <v>1248.097616436612</v>
      </c>
      <c r="H28" s="176">
        <f t="shared" ca="1" si="39"/>
        <v>1298.9470390447525</v>
      </c>
      <c r="I28" s="176">
        <f t="shared" ca="1" si="39"/>
        <v>1351.868145586529</v>
      </c>
      <c r="K28" s="176">
        <f t="shared" si="40"/>
        <v>0</v>
      </c>
      <c r="L28" s="176">
        <f t="shared" si="40"/>
        <v>0</v>
      </c>
      <c r="M28" s="176">
        <f t="shared" ca="1" si="40"/>
        <v>104.0707043925437</v>
      </c>
      <c r="N28" s="176">
        <f t="shared" ca="1" si="40"/>
        <v>315.34465438868466</v>
      </c>
      <c r="O28" s="176">
        <f t="shared" ca="1" si="40"/>
        <v>319.56708311597424</v>
      </c>
      <c r="P28" s="176">
        <f t="shared" ca="1" si="40"/>
        <v>323.57833889066796</v>
      </c>
      <c r="Q28" s="176">
        <f t="shared" ca="1" si="40"/>
        <v>218.88042378019736</v>
      </c>
      <c r="R28" s="176">
        <f t="shared" ca="1" si="40"/>
        <v>331.75253216068921</v>
      </c>
      <c r="S28" s="176">
        <f t="shared" ca="1" si="40"/>
        <v>335.35874003692101</v>
      </c>
      <c r="T28" s="176">
        <f t="shared" ca="1" si="40"/>
        <v>338.72351848265225</v>
      </c>
      <c r="U28" s="176">
        <f t="shared" ca="1" si="41"/>
        <v>228.46066361057342</v>
      </c>
      <c r="V28" s="176">
        <f t="shared" ca="1" si="41"/>
        <v>345.55469430646519</v>
      </c>
      <c r="W28" s="176">
        <f t="shared" ca="1" si="41"/>
        <v>349.02177253766217</v>
      </c>
      <c r="X28" s="176">
        <f t="shared" ca="1" si="41"/>
        <v>352.52363724885572</v>
      </c>
      <c r="Y28" s="176">
        <f t="shared" ca="1" si="41"/>
        <v>237.76850354254745</v>
      </c>
      <c r="Z28" s="176">
        <f t="shared" ca="1" si="41"/>
        <v>359.63312571568713</v>
      </c>
      <c r="AA28" s="176">
        <f t="shared" ca="1" si="41"/>
        <v>363.24145806344666</v>
      </c>
      <c r="AB28" s="176">
        <f t="shared" ca="1" si="41"/>
        <v>366.88599414607069</v>
      </c>
      <c r="AC28" s="176">
        <f t="shared" ca="1" si="41"/>
        <v>247.45555923460051</v>
      </c>
      <c r="AD28" s="176">
        <f t="shared" ca="1" si="41"/>
        <v>374.28513414241127</v>
      </c>
      <c r="AF28" s="212">
        <f t="shared" ref="AF28:BK28" si="54">IF(AF167=2,AF60,0)</f>
        <v>0</v>
      </c>
      <c r="AG28" s="212">
        <f t="shared" si="54"/>
        <v>0</v>
      </c>
      <c r="AH28" s="212">
        <f t="shared" si="54"/>
        <v>0</v>
      </c>
      <c r="AI28" s="212">
        <f t="shared" si="54"/>
        <v>0</v>
      </c>
      <c r="AJ28" s="212">
        <f t="shared" si="54"/>
        <v>0</v>
      </c>
      <c r="AK28" s="212">
        <f t="shared" si="54"/>
        <v>0</v>
      </c>
      <c r="AL28" s="212">
        <f t="shared" si="54"/>
        <v>0</v>
      </c>
      <c r="AM28" s="212">
        <f t="shared" si="54"/>
        <v>0</v>
      </c>
      <c r="AN28" s="212">
        <f t="shared" ca="1" si="54"/>
        <v>104.0707043925437</v>
      </c>
      <c r="AO28" s="212">
        <f t="shared" ca="1" si="54"/>
        <v>104.59105791450641</v>
      </c>
      <c r="AP28" s="212">
        <f t="shared" ca="1" si="54"/>
        <v>105.11401320407893</v>
      </c>
      <c r="AQ28" s="212">
        <f t="shared" ca="1" si="54"/>
        <v>105.63958327009931</v>
      </c>
      <c r="AR28" s="212">
        <f t="shared" ca="1" si="54"/>
        <v>106.07974820039139</v>
      </c>
      <c r="AS28" s="212">
        <f t="shared" ca="1" si="54"/>
        <v>106.52174715122635</v>
      </c>
      <c r="AT28" s="212">
        <f t="shared" ca="1" si="54"/>
        <v>106.96558776435646</v>
      </c>
      <c r="AU28" s="212">
        <f t="shared" ca="1" si="54"/>
        <v>107.4112777133746</v>
      </c>
      <c r="AV28" s="212">
        <f t="shared" ca="1" si="54"/>
        <v>107.85882470384699</v>
      </c>
      <c r="AW28" s="212">
        <f t="shared" ca="1" si="54"/>
        <v>108.30823647344636</v>
      </c>
      <c r="AX28" s="212">
        <f t="shared" si="54"/>
        <v>0</v>
      </c>
      <c r="AY28" s="212">
        <f t="shared" ca="1" si="54"/>
        <v>109.21268546205273</v>
      </c>
      <c r="AZ28" s="212">
        <f t="shared" ca="1" si="54"/>
        <v>109.66773831814461</v>
      </c>
      <c r="BA28" s="212">
        <f t="shared" ca="1" si="54"/>
        <v>110.12468722780355</v>
      </c>
      <c r="BB28" s="212">
        <f t="shared" ca="1" si="54"/>
        <v>110.58354009125273</v>
      </c>
      <c r="BC28" s="212">
        <f t="shared" ca="1" si="54"/>
        <v>111.04430484163295</v>
      </c>
      <c r="BD28" s="212">
        <f t="shared" ca="1" si="54"/>
        <v>111.4144525244384</v>
      </c>
      <c r="BE28" s="212">
        <f t="shared" ca="1" si="54"/>
        <v>111.7858340328532</v>
      </c>
      <c r="BF28" s="212">
        <f t="shared" ca="1" si="54"/>
        <v>112.15845347962939</v>
      </c>
      <c r="BG28" s="212">
        <f t="shared" ca="1" si="54"/>
        <v>112.53231499122816</v>
      </c>
      <c r="BH28" s="212">
        <f t="shared" ca="1" si="54"/>
        <v>112.90742270786559</v>
      </c>
      <c r="BI28" s="212">
        <f t="shared" ca="1" si="54"/>
        <v>113.28378078355848</v>
      </c>
      <c r="BJ28" s="212">
        <f t="shared" si="54"/>
        <v>0</v>
      </c>
      <c r="BK28" s="212">
        <f t="shared" ca="1" si="54"/>
        <v>114.0402646974576</v>
      </c>
      <c r="BL28" s="212">
        <f t="shared" ref="BL28:CM28" ca="1" si="55">IF(BL167=2,BL60,0)</f>
        <v>114.4203989131158</v>
      </c>
      <c r="BM28" s="212">
        <f t="shared" ca="1" si="55"/>
        <v>114.8018002428262</v>
      </c>
      <c r="BN28" s="212">
        <f t="shared" ca="1" si="55"/>
        <v>115.1844729103023</v>
      </c>
      <c r="BO28" s="212">
        <f t="shared" ca="1" si="55"/>
        <v>115.56842115333666</v>
      </c>
      <c r="BP28" s="212">
        <f t="shared" ca="1" si="55"/>
        <v>115.95364922384779</v>
      </c>
      <c r="BQ28" s="212">
        <f t="shared" ca="1" si="55"/>
        <v>116.3401613879273</v>
      </c>
      <c r="BR28" s="212">
        <f t="shared" ca="1" si="55"/>
        <v>116.72796192588706</v>
      </c>
      <c r="BS28" s="212">
        <f t="shared" ca="1" si="55"/>
        <v>117.11705513230669</v>
      </c>
      <c r="BT28" s="212">
        <f t="shared" ca="1" si="55"/>
        <v>117.50744531608106</v>
      </c>
      <c r="BU28" s="212">
        <f t="shared" ca="1" si="55"/>
        <v>117.899136800468</v>
      </c>
      <c r="BV28" s="212">
        <f t="shared" si="55"/>
        <v>0</v>
      </c>
      <c r="BW28" s="212">
        <f t="shared" ca="1" si="55"/>
        <v>118.68644103621337</v>
      </c>
      <c r="BX28" s="212">
        <f t="shared" ca="1" si="55"/>
        <v>119.08206250633408</v>
      </c>
      <c r="BY28" s="212">
        <f t="shared" ca="1" si="55"/>
        <v>119.47900271468853</v>
      </c>
      <c r="BZ28" s="212">
        <f t="shared" ca="1" si="55"/>
        <v>119.87726605707084</v>
      </c>
      <c r="CA28" s="212">
        <f t="shared" ca="1" si="55"/>
        <v>120.27685694392775</v>
      </c>
      <c r="CB28" s="212">
        <f t="shared" ca="1" si="55"/>
        <v>120.67777980040752</v>
      </c>
      <c r="CC28" s="212">
        <f t="shared" ca="1" si="55"/>
        <v>121.08003906640889</v>
      </c>
      <c r="CD28" s="212">
        <f t="shared" ca="1" si="55"/>
        <v>121.48363919663026</v>
      </c>
      <c r="CE28" s="212">
        <f t="shared" ca="1" si="55"/>
        <v>121.88858466061905</v>
      </c>
      <c r="CF28" s="212">
        <f t="shared" ca="1" si="55"/>
        <v>122.29487994282111</v>
      </c>
      <c r="CG28" s="212">
        <f t="shared" ca="1" si="55"/>
        <v>122.70252954263053</v>
      </c>
      <c r="CH28" s="212">
        <f t="shared" si="55"/>
        <v>0</v>
      </c>
      <c r="CI28" s="212">
        <f t="shared" ca="1" si="55"/>
        <v>123.52190976768745</v>
      </c>
      <c r="CJ28" s="212">
        <f t="shared" ca="1" si="55"/>
        <v>123.93364946691308</v>
      </c>
      <c r="CK28" s="212">
        <f t="shared" ca="1" si="55"/>
        <v>124.34676163180281</v>
      </c>
      <c r="CL28" s="212">
        <f t="shared" ca="1" si="55"/>
        <v>124.76125083724216</v>
      </c>
      <c r="CM28" s="212">
        <f t="shared" ca="1" si="55"/>
        <v>125.17712167336632</v>
      </c>
    </row>
    <row r="29" spans="2:91" x14ac:dyDescent="0.2">
      <c r="B29" s="90" t="str">
        <f>Inputs!DQ26</f>
        <v>Office Supplies</v>
      </c>
      <c r="C29" s="19" t="str">
        <f>Inputs!$J$16</f>
        <v>EUR</v>
      </c>
      <c r="D29" s="19" t="s">
        <v>19</v>
      </c>
      <c r="E29" s="176">
        <f t="shared" ca="1" si="39"/>
        <v>419.41535878122835</v>
      </c>
      <c r="F29" s="176">
        <f t="shared" ca="1" si="39"/>
        <v>1196.458150539223</v>
      </c>
      <c r="G29" s="176">
        <f t="shared" ca="1" si="39"/>
        <v>1250.3445572983437</v>
      </c>
      <c r="H29" s="176">
        <f t="shared" ca="1" si="39"/>
        <v>1301.2855237440408</v>
      </c>
      <c r="I29" s="176">
        <f t="shared" ca="1" si="39"/>
        <v>1354.3019037605609</v>
      </c>
      <c r="K29" s="176">
        <f t="shared" si="40"/>
        <v>0</v>
      </c>
      <c r="L29" s="176">
        <f t="shared" si="40"/>
        <v>0</v>
      </c>
      <c r="M29" s="176">
        <f t="shared" ca="1" si="40"/>
        <v>104.0707043925437</v>
      </c>
      <c r="N29" s="176">
        <f t="shared" ca="1" si="40"/>
        <v>315.34465438868466</v>
      </c>
      <c r="O29" s="176">
        <f t="shared" ca="1" si="40"/>
        <v>213.48733491558281</v>
      </c>
      <c r="P29" s="176">
        <f t="shared" ca="1" si="40"/>
        <v>323.57833889066796</v>
      </c>
      <c r="Q29" s="176">
        <f t="shared" ca="1" si="40"/>
        <v>327.63994457228307</v>
      </c>
      <c r="R29" s="176">
        <f t="shared" ca="1" si="40"/>
        <v>331.75253216068921</v>
      </c>
      <c r="S29" s="176">
        <f t="shared" ca="1" si="40"/>
        <v>223.94428751248259</v>
      </c>
      <c r="T29" s="176">
        <f t="shared" ca="1" si="40"/>
        <v>338.72351848265225</v>
      </c>
      <c r="U29" s="176">
        <f t="shared" ca="1" si="41"/>
        <v>342.12205699674377</v>
      </c>
      <c r="V29" s="176">
        <f t="shared" ca="1" si="41"/>
        <v>345.55469430646519</v>
      </c>
      <c r="W29" s="176">
        <f t="shared" ca="1" si="41"/>
        <v>233.06812331381434</v>
      </c>
      <c r="X29" s="176">
        <f t="shared" ca="1" si="41"/>
        <v>352.52363724885572</v>
      </c>
      <c r="Y29" s="176">
        <f t="shared" ca="1" si="41"/>
        <v>356.06063746568367</v>
      </c>
      <c r="Z29" s="176">
        <f t="shared" ca="1" si="41"/>
        <v>359.63312571568713</v>
      </c>
      <c r="AA29" s="176">
        <f t="shared" ca="1" si="41"/>
        <v>242.56367826303915</v>
      </c>
      <c r="AB29" s="176">
        <f t="shared" ca="1" si="41"/>
        <v>366.88599414607069</v>
      </c>
      <c r="AC29" s="176">
        <f t="shared" ca="1" si="41"/>
        <v>370.56709720903984</v>
      </c>
      <c r="AD29" s="176">
        <f t="shared" ca="1" si="41"/>
        <v>374.28513414241127</v>
      </c>
      <c r="AF29" s="212">
        <f t="shared" ref="AF29:BK29" si="56">IF(AF168=2,AF61,0)</f>
        <v>0</v>
      </c>
      <c r="AG29" s="212">
        <f t="shared" si="56"/>
        <v>0</v>
      </c>
      <c r="AH29" s="212">
        <f t="shared" si="56"/>
        <v>0</v>
      </c>
      <c r="AI29" s="212">
        <f t="shared" si="56"/>
        <v>0</v>
      </c>
      <c r="AJ29" s="212">
        <f t="shared" si="56"/>
        <v>0</v>
      </c>
      <c r="AK29" s="212">
        <f t="shared" si="56"/>
        <v>0</v>
      </c>
      <c r="AL29" s="212">
        <f t="shared" si="56"/>
        <v>0</v>
      </c>
      <c r="AM29" s="212">
        <f t="shared" si="56"/>
        <v>0</v>
      </c>
      <c r="AN29" s="212">
        <f t="shared" ca="1" si="56"/>
        <v>104.0707043925437</v>
      </c>
      <c r="AO29" s="212">
        <f t="shared" ca="1" si="56"/>
        <v>104.59105791450641</v>
      </c>
      <c r="AP29" s="212">
        <f t="shared" ca="1" si="56"/>
        <v>105.11401320407893</v>
      </c>
      <c r="AQ29" s="212">
        <f t="shared" ca="1" si="56"/>
        <v>105.63958327009931</v>
      </c>
      <c r="AR29" s="212">
        <f t="shared" si="56"/>
        <v>0</v>
      </c>
      <c r="AS29" s="212">
        <f t="shared" ca="1" si="56"/>
        <v>106.52174715122635</v>
      </c>
      <c r="AT29" s="212">
        <f t="shared" ca="1" si="56"/>
        <v>106.96558776435646</v>
      </c>
      <c r="AU29" s="212">
        <f t="shared" ca="1" si="56"/>
        <v>107.4112777133746</v>
      </c>
      <c r="AV29" s="212">
        <f t="shared" ca="1" si="56"/>
        <v>107.85882470384699</v>
      </c>
      <c r="AW29" s="212">
        <f t="shared" ca="1" si="56"/>
        <v>108.30823647344636</v>
      </c>
      <c r="AX29" s="212">
        <f t="shared" ca="1" si="56"/>
        <v>108.75952079208571</v>
      </c>
      <c r="AY29" s="212">
        <f t="shared" ca="1" si="56"/>
        <v>109.21268546205273</v>
      </c>
      <c r="AZ29" s="212">
        <f t="shared" ca="1" si="56"/>
        <v>109.66773831814461</v>
      </c>
      <c r="BA29" s="212">
        <f t="shared" ca="1" si="56"/>
        <v>110.12468722780355</v>
      </c>
      <c r="BB29" s="212">
        <f t="shared" ca="1" si="56"/>
        <v>110.58354009125273</v>
      </c>
      <c r="BC29" s="212">
        <f t="shared" ca="1" si="56"/>
        <v>111.04430484163295</v>
      </c>
      <c r="BD29" s="212">
        <f t="shared" si="56"/>
        <v>0</v>
      </c>
      <c r="BE29" s="212">
        <f t="shared" ca="1" si="56"/>
        <v>111.7858340328532</v>
      </c>
      <c r="BF29" s="212">
        <f t="shared" ca="1" si="56"/>
        <v>112.15845347962939</v>
      </c>
      <c r="BG29" s="212">
        <f t="shared" ca="1" si="56"/>
        <v>112.53231499122816</v>
      </c>
      <c r="BH29" s="212">
        <f t="shared" ca="1" si="56"/>
        <v>112.90742270786559</v>
      </c>
      <c r="BI29" s="212">
        <f t="shared" ca="1" si="56"/>
        <v>113.28378078355848</v>
      </c>
      <c r="BJ29" s="212">
        <f t="shared" ca="1" si="56"/>
        <v>113.66139338617036</v>
      </c>
      <c r="BK29" s="212">
        <f t="shared" ca="1" si="56"/>
        <v>114.0402646974576</v>
      </c>
      <c r="BL29" s="212">
        <f t="shared" ref="BL29:CM29" ca="1" si="57">IF(BL168=2,BL61,0)</f>
        <v>114.4203989131158</v>
      </c>
      <c r="BM29" s="212">
        <f t="shared" ca="1" si="57"/>
        <v>114.8018002428262</v>
      </c>
      <c r="BN29" s="212">
        <f t="shared" ca="1" si="57"/>
        <v>115.1844729103023</v>
      </c>
      <c r="BO29" s="212">
        <f t="shared" ca="1" si="57"/>
        <v>115.56842115333666</v>
      </c>
      <c r="BP29" s="212">
        <f t="shared" si="57"/>
        <v>0</v>
      </c>
      <c r="BQ29" s="212">
        <f t="shared" ca="1" si="57"/>
        <v>116.3401613879273</v>
      </c>
      <c r="BR29" s="212">
        <f t="shared" ca="1" si="57"/>
        <v>116.72796192588706</v>
      </c>
      <c r="BS29" s="212">
        <f t="shared" ca="1" si="57"/>
        <v>117.11705513230669</v>
      </c>
      <c r="BT29" s="212">
        <f t="shared" ca="1" si="57"/>
        <v>117.50744531608106</v>
      </c>
      <c r="BU29" s="212">
        <f t="shared" ca="1" si="57"/>
        <v>117.899136800468</v>
      </c>
      <c r="BV29" s="212">
        <f t="shared" ca="1" si="57"/>
        <v>118.29213392313623</v>
      </c>
      <c r="BW29" s="212">
        <f t="shared" ca="1" si="57"/>
        <v>118.68644103621337</v>
      </c>
      <c r="BX29" s="212">
        <f t="shared" ca="1" si="57"/>
        <v>119.08206250633408</v>
      </c>
      <c r="BY29" s="212">
        <f t="shared" ca="1" si="57"/>
        <v>119.47900271468853</v>
      </c>
      <c r="BZ29" s="212">
        <f t="shared" ca="1" si="57"/>
        <v>119.87726605707084</v>
      </c>
      <c r="CA29" s="212">
        <f t="shared" ca="1" si="57"/>
        <v>120.27685694392775</v>
      </c>
      <c r="CB29" s="212">
        <f t="shared" si="57"/>
        <v>0</v>
      </c>
      <c r="CC29" s="212">
        <f t="shared" ca="1" si="57"/>
        <v>121.08003906640889</v>
      </c>
      <c r="CD29" s="212">
        <f t="shared" ca="1" si="57"/>
        <v>121.48363919663026</v>
      </c>
      <c r="CE29" s="212">
        <f t="shared" ca="1" si="57"/>
        <v>121.88858466061905</v>
      </c>
      <c r="CF29" s="212">
        <f t="shared" ca="1" si="57"/>
        <v>122.29487994282111</v>
      </c>
      <c r="CG29" s="212">
        <f t="shared" ca="1" si="57"/>
        <v>122.70252954263053</v>
      </c>
      <c r="CH29" s="212">
        <f t="shared" ca="1" si="57"/>
        <v>123.1115379744393</v>
      </c>
      <c r="CI29" s="212">
        <f t="shared" ca="1" si="57"/>
        <v>123.52190976768745</v>
      </c>
      <c r="CJ29" s="212">
        <f t="shared" ca="1" si="57"/>
        <v>123.93364946691308</v>
      </c>
      <c r="CK29" s="212">
        <f t="shared" ca="1" si="57"/>
        <v>124.34676163180281</v>
      </c>
      <c r="CL29" s="212">
        <f t="shared" ca="1" si="57"/>
        <v>124.76125083724216</v>
      </c>
      <c r="CM29" s="212">
        <f t="shared" ca="1" si="57"/>
        <v>125.17712167336632</v>
      </c>
    </row>
    <row r="30" spans="2:91" x14ac:dyDescent="0.2">
      <c r="B30" s="90" t="str">
        <f>Inputs!DQ27</f>
        <v>Music</v>
      </c>
      <c r="C30" s="19" t="str">
        <f>Inputs!$J$16</f>
        <v>EUR</v>
      </c>
      <c r="D30" s="19" t="s">
        <v>19</v>
      </c>
      <c r="E30" s="176">
        <f t="shared" ca="1" si="39"/>
        <v>419.41535878122835</v>
      </c>
      <c r="F30" s="176">
        <f t="shared" ca="1" si="39"/>
        <v>1302.5378987396145</v>
      </c>
      <c r="G30" s="176">
        <f t="shared" ca="1" si="39"/>
        <v>1361.7590098227824</v>
      </c>
      <c r="H30" s="176">
        <f t="shared" ca="1" si="39"/>
        <v>1417.2391729678886</v>
      </c>
      <c r="I30" s="176">
        <f t="shared" ca="1" si="39"/>
        <v>1474.9796835609682</v>
      </c>
      <c r="K30" s="176">
        <f t="shared" si="40"/>
        <v>0</v>
      </c>
      <c r="L30" s="176">
        <f t="shared" si="40"/>
        <v>0</v>
      </c>
      <c r="M30" s="176">
        <f t="shared" ca="1" si="40"/>
        <v>104.0707043925437</v>
      </c>
      <c r="N30" s="176">
        <f t="shared" ca="1" si="40"/>
        <v>315.34465438868466</v>
      </c>
      <c r="O30" s="176">
        <f t="shared" ca="1" si="40"/>
        <v>319.56708311597424</v>
      </c>
      <c r="P30" s="176">
        <f t="shared" ca="1" si="40"/>
        <v>323.57833889066796</v>
      </c>
      <c r="Q30" s="176">
        <f t="shared" ca="1" si="40"/>
        <v>327.63994457228307</v>
      </c>
      <c r="R30" s="176">
        <f t="shared" ca="1" si="40"/>
        <v>331.75253216068921</v>
      </c>
      <c r="S30" s="176">
        <f t="shared" ca="1" si="40"/>
        <v>335.35874003692101</v>
      </c>
      <c r="T30" s="176">
        <f t="shared" ca="1" si="40"/>
        <v>338.72351848265225</v>
      </c>
      <c r="U30" s="176">
        <f t="shared" ca="1" si="41"/>
        <v>342.12205699674377</v>
      </c>
      <c r="V30" s="176">
        <f t="shared" ca="1" si="41"/>
        <v>345.55469430646519</v>
      </c>
      <c r="W30" s="176">
        <f t="shared" ca="1" si="41"/>
        <v>349.02177253766217</v>
      </c>
      <c r="X30" s="176">
        <f t="shared" ca="1" si="41"/>
        <v>352.52363724885572</v>
      </c>
      <c r="Y30" s="176">
        <f t="shared" ca="1" si="41"/>
        <v>356.06063746568367</v>
      </c>
      <c r="Z30" s="176">
        <f t="shared" ca="1" si="41"/>
        <v>359.63312571568713</v>
      </c>
      <c r="AA30" s="176">
        <f t="shared" ca="1" si="41"/>
        <v>363.24145806344666</v>
      </c>
      <c r="AB30" s="176">
        <f t="shared" ca="1" si="41"/>
        <v>366.88599414607069</v>
      </c>
      <c r="AC30" s="176">
        <f t="shared" ca="1" si="41"/>
        <v>370.56709720903984</v>
      </c>
      <c r="AD30" s="176">
        <f t="shared" ca="1" si="41"/>
        <v>374.28513414241127</v>
      </c>
      <c r="AF30" s="212">
        <f t="shared" ref="AF30:BK30" si="58">IF(AF169=2,AF62,0)</f>
        <v>0</v>
      </c>
      <c r="AG30" s="212">
        <f t="shared" si="58"/>
        <v>0</v>
      </c>
      <c r="AH30" s="212">
        <f t="shared" si="58"/>
        <v>0</v>
      </c>
      <c r="AI30" s="212">
        <f t="shared" si="58"/>
        <v>0</v>
      </c>
      <c r="AJ30" s="212">
        <f t="shared" si="58"/>
        <v>0</v>
      </c>
      <c r="AK30" s="212">
        <f t="shared" si="58"/>
        <v>0</v>
      </c>
      <c r="AL30" s="212">
        <f t="shared" si="58"/>
        <v>0</v>
      </c>
      <c r="AM30" s="212">
        <f t="shared" si="58"/>
        <v>0</v>
      </c>
      <c r="AN30" s="212">
        <f t="shared" ca="1" si="58"/>
        <v>104.0707043925437</v>
      </c>
      <c r="AO30" s="212">
        <f t="shared" ca="1" si="58"/>
        <v>104.59105791450641</v>
      </c>
      <c r="AP30" s="212">
        <f t="shared" ca="1" si="58"/>
        <v>105.11401320407893</v>
      </c>
      <c r="AQ30" s="212">
        <f t="shared" ca="1" si="58"/>
        <v>105.63958327009931</v>
      </c>
      <c r="AR30" s="212">
        <f t="shared" ca="1" si="58"/>
        <v>106.07974820039139</v>
      </c>
      <c r="AS30" s="212">
        <f t="shared" ca="1" si="58"/>
        <v>106.52174715122635</v>
      </c>
      <c r="AT30" s="212">
        <f t="shared" ca="1" si="58"/>
        <v>106.96558776435646</v>
      </c>
      <c r="AU30" s="212">
        <f t="shared" ca="1" si="58"/>
        <v>107.4112777133746</v>
      </c>
      <c r="AV30" s="212">
        <f t="shared" ca="1" si="58"/>
        <v>107.85882470384699</v>
      </c>
      <c r="AW30" s="212">
        <f t="shared" ca="1" si="58"/>
        <v>108.30823647344636</v>
      </c>
      <c r="AX30" s="212">
        <f t="shared" ca="1" si="58"/>
        <v>108.75952079208571</v>
      </c>
      <c r="AY30" s="212">
        <f t="shared" ca="1" si="58"/>
        <v>109.21268546205273</v>
      </c>
      <c r="AZ30" s="212">
        <f t="shared" ca="1" si="58"/>
        <v>109.66773831814461</v>
      </c>
      <c r="BA30" s="212">
        <f t="shared" ca="1" si="58"/>
        <v>110.12468722780355</v>
      </c>
      <c r="BB30" s="212">
        <f t="shared" ca="1" si="58"/>
        <v>110.58354009125273</v>
      </c>
      <c r="BC30" s="212">
        <f t="shared" ca="1" si="58"/>
        <v>111.04430484163295</v>
      </c>
      <c r="BD30" s="212">
        <f t="shared" ca="1" si="58"/>
        <v>111.4144525244384</v>
      </c>
      <c r="BE30" s="212">
        <f t="shared" ca="1" si="58"/>
        <v>111.7858340328532</v>
      </c>
      <c r="BF30" s="212">
        <f t="shared" ca="1" si="58"/>
        <v>112.15845347962939</v>
      </c>
      <c r="BG30" s="212">
        <f t="shared" ca="1" si="58"/>
        <v>112.53231499122816</v>
      </c>
      <c r="BH30" s="212">
        <f t="shared" ca="1" si="58"/>
        <v>112.90742270786559</v>
      </c>
      <c r="BI30" s="212">
        <f t="shared" ca="1" si="58"/>
        <v>113.28378078355848</v>
      </c>
      <c r="BJ30" s="212">
        <f t="shared" ca="1" si="58"/>
        <v>113.66139338617036</v>
      </c>
      <c r="BK30" s="212">
        <f t="shared" ca="1" si="58"/>
        <v>114.0402646974576</v>
      </c>
      <c r="BL30" s="212">
        <f t="shared" ref="BL30:CM30" ca="1" si="59">IF(BL169=2,BL62,0)</f>
        <v>114.4203989131158</v>
      </c>
      <c r="BM30" s="212">
        <f t="shared" ca="1" si="59"/>
        <v>114.8018002428262</v>
      </c>
      <c r="BN30" s="212">
        <f t="shared" ca="1" si="59"/>
        <v>115.1844729103023</v>
      </c>
      <c r="BO30" s="212">
        <f t="shared" ca="1" si="59"/>
        <v>115.56842115333666</v>
      </c>
      <c r="BP30" s="212">
        <f t="shared" ca="1" si="59"/>
        <v>115.95364922384779</v>
      </c>
      <c r="BQ30" s="212">
        <f t="shared" ca="1" si="59"/>
        <v>116.3401613879273</v>
      </c>
      <c r="BR30" s="212">
        <f t="shared" ca="1" si="59"/>
        <v>116.72796192588706</v>
      </c>
      <c r="BS30" s="212">
        <f t="shared" ca="1" si="59"/>
        <v>117.11705513230669</v>
      </c>
      <c r="BT30" s="212">
        <f t="shared" ca="1" si="59"/>
        <v>117.50744531608106</v>
      </c>
      <c r="BU30" s="212">
        <f t="shared" ca="1" si="59"/>
        <v>117.899136800468</v>
      </c>
      <c r="BV30" s="212">
        <f t="shared" ca="1" si="59"/>
        <v>118.29213392313623</v>
      </c>
      <c r="BW30" s="212">
        <f t="shared" ca="1" si="59"/>
        <v>118.68644103621337</v>
      </c>
      <c r="BX30" s="212">
        <f t="shared" ca="1" si="59"/>
        <v>119.08206250633408</v>
      </c>
      <c r="BY30" s="212">
        <f t="shared" ca="1" si="59"/>
        <v>119.47900271468853</v>
      </c>
      <c r="BZ30" s="212">
        <f t="shared" ca="1" si="59"/>
        <v>119.87726605707084</v>
      </c>
      <c r="CA30" s="212">
        <f t="shared" ca="1" si="59"/>
        <v>120.27685694392775</v>
      </c>
      <c r="CB30" s="212">
        <f t="shared" ca="1" si="59"/>
        <v>120.67777980040752</v>
      </c>
      <c r="CC30" s="212">
        <f t="shared" ca="1" si="59"/>
        <v>121.08003906640889</v>
      </c>
      <c r="CD30" s="212">
        <f t="shared" ca="1" si="59"/>
        <v>121.48363919663026</v>
      </c>
      <c r="CE30" s="212">
        <f t="shared" ca="1" si="59"/>
        <v>121.88858466061905</v>
      </c>
      <c r="CF30" s="212">
        <f t="shared" ca="1" si="59"/>
        <v>122.29487994282111</v>
      </c>
      <c r="CG30" s="212">
        <f t="shared" ca="1" si="59"/>
        <v>122.70252954263053</v>
      </c>
      <c r="CH30" s="212">
        <f t="shared" ca="1" si="59"/>
        <v>123.1115379744393</v>
      </c>
      <c r="CI30" s="212">
        <f t="shared" ca="1" si="59"/>
        <v>123.52190976768745</v>
      </c>
      <c r="CJ30" s="212">
        <f t="shared" ca="1" si="59"/>
        <v>123.93364946691308</v>
      </c>
      <c r="CK30" s="212">
        <f t="shared" ca="1" si="59"/>
        <v>124.34676163180281</v>
      </c>
      <c r="CL30" s="212">
        <f t="shared" ca="1" si="59"/>
        <v>124.76125083724216</v>
      </c>
      <c r="CM30" s="212">
        <f t="shared" ca="1" si="59"/>
        <v>125.17712167336632</v>
      </c>
    </row>
    <row r="31" spans="2:91" x14ac:dyDescent="0.2">
      <c r="B31" s="90">
        <f>Inputs!DQ28</f>
        <v>0</v>
      </c>
      <c r="C31" s="19" t="str">
        <f>Inputs!$J$16</f>
        <v>EUR</v>
      </c>
      <c r="D31" s="19" t="s">
        <v>19</v>
      </c>
      <c r="E31" s="176">
        <f t="shared" si="39"/>
        <v>0</v>
      </c>
      <c r="F31" s="176">
        <f t="shared" si="39"/>
        <v>0</v>
      </c>
      <c r="G31" s="176">
        <f t="shared" si="39"/>
        <v>0</v>
      </c>
      <c r="H31" s="176">
        <f t="shared" si="39"/>
        <v>0</v>
      </c>
      <c r="I31" s="176">
        <f t="shared" si="39"/>
        <v>0</v>
      </c>
      <c r="K31" s="176">
        <f t="shared" si="40"/>
        <v>0</v>
      </c>
      <c r="L31" s="176">
        <f t="shared" si="40"/>
        <v>0</v>
      </c>
      <c r="M31" s="176">
        <f t="shared" si="40"/>
        <v>0</v>
      </c>
      <c r="N31" s="176">
        <f t="shared" si="40"/>
        <v>0</v>
      </c>
      <c r="O31" s="176">
        <f t="shared" si="40"/>
        <v>0</v>
      </c>
      <c r="P31" s="176">
        <f t="shared" si="40"/>
        <v>0</v>
      </c>
      <c r="Q31" s="176">
        <f t="shared" si="40"/>
        <v>0</v>
      </c>
      <c r="R31" s="176">
        <f t="shared" si="40"/>
        <v>0</v>
      </c>
      <c r="S31" s="176">
        <f t="shared" si="40"/>
        <v>0</v>
      </c>
      <c r="T31" s="176">
        <f t="shared" si="40"/>
        <v>0</v>
      </c>
      <c r="U31" s="176">
        <f t="shared" si="41"/>
        <v>0</v>
      </c>
      <c r="V31" s="176">
        <f t="shared" si="41"/>
        <v>0</v>
      </c>
      <c r="W31" s="176">
        <f t="shared" si="41"/>
        <v>0</v>
      </c>
      <c r="X31" s="176">
        <f t="shared" si="41"/>
        <v>0</v>
      </c>
      <c r="Y31" s="176">
        <f t="shared" si="41"/>
        <v>0</v>
      </c>
      <c r="Z31" s="176">
        <f t="shared" si="41"/>
        <v>0</v>
      </c>
      <c r="AA31" s="176">
        <f t="shared" si="41"/>
        <v>0</v>
      </c>
      <c r="AB31" s="176">
        <f t="shared" si="41"/>
        <v>0</v>
      </c>
      <c r="AC31" s="176">
        <f t="shared" si="41"/>
        <v>0</v>
      </c>
      <c r="AD31" s="176">
        <f t="shared" si="41"/>
        <v>0</v>
      </c>
      <c r="AF31" s="212">
        <f t="shared" ref="AF31:BK31" si="60">IF(AF170=2,AF63,0)</f>
        <v>0</v>
      </c>
      <c r="AG31" s="212">
        <f t="shared" si="60"/>
        <v>0</v>
      </c>
      <c r="AH31" s="212">
        <f t="shared" si="60"/>
        <v>0</v>
      </c>
      <c r="AI31" s="212">
        <f t="shared" si="60"/>
        <v>0</v>
      </c>
      <c r="AJ31" s="212">
        <f t="shared" si="60"/>
        <v>0</v>
      </c>
      <c r="AK31" s="212">
        <f t="shared" si="60"/>
        <v>0</v>
      </c>
      <c r="AL31" s="212">
        <f t="shared" si="60"/>
        <v>0</v>
      </c>
      <c r="AM31" s="212">
        <f t="shared" si="60"/>
        <v>0</v>
      </c>
      <c r="AN31" s="212">
        <f t="shared" si="60"/>
        <v>0</v>
      </c>
      <c r="AO31" s="212">
        <f t="shared" si="60"/>
        <v>0</v>
      </c>
      <c r="AP31" s="212">
        <f t="shared" si="60"/>
        <v>0</v>
      </c>
      <c r="AQ31" s="212">
        <f t="shared" si="60"/>
        <v>0</v>
      </c>
      <c r="AR31" s="212">
        <f t="shared" si="60"/>
        <v>0</v>
      </c>
      <c r="AS31" s="212">
        <f t="shared" si="60"/>
        <v>0</v>
      </c>
      <c r="AT31" s="212">
        <f t="shared" si="60"/>
        <v>0</v>
      </c>
      <c r="AU31" s="212">
        <f t="shared" si="60"/>
        <v>0</v>
      </c>
      <c r="AV31" s="212">
        <f t="shared" si="60"/>
        <v>0</v>
      </c>
      <c r="AW31" s="212">
        <f t="shared" si="60"/>
        <v>0</v>
      </c>
      <c r="AX31" s="212">
        <f t="shared" si="60"/>
        <v>0</v>
      </c>
      <c r="AY31" s="212">
        <f t="shared" si="60"/>
        <v>0</v>
      </c>
      <c r="AZ31" s="212">
        <f t="shared" si="60"/>
        <v>0</v>
      </c>
      <c r="BA31" s="212">
        <f t="shared" si="60"/>
        <v>0</v>
      </c>
      <c r="BB31" s="212">
        <f t="shared" si="60"/>
        <v>0</v>
      </c>
      <c r="BC31" s="212">
        <f t="shared" si="60"/>
        <v>0</v>
      </c>
      <c r="BD31" s="212">
        <f t="shared" si="60"/>
        <v>0</v>
      </c>
      <c r="BE31" s="212">
        <f t="shared" si="60"/>
        <v>0</v>
      </c>
      <c r="BF31" s="212">
        <f t="shared" si="60"/>
        <v>0</v>
      </c>
      <c r="BG31" s="212">
        <f t="shared" si="60"/>
        <v>0</v>
      </c>
      <c r="BH31" s="212">
        <f t="shared" si="60"/>
        <v>0</v>
      </c>
      <c r="BI31" s="212">
        <f t="shared" si="60"/>
        <v>0</v>
      </c>
      <c r="BJ31" s="212">
        <f t="shared" si="60"/>
        <v>0</v>
      </c>
      <c r="BK31" s="212">
        <f t="shared" si="60"/>
        <v>0</v>
      </c>
      <c r="BL31" s="212">
        <f t="shared" ref="BL31:CM31" si="61">IF(BL170=2,BL63,0)</f>
        <v>0</v>
      </c>
      <c r="BM31" s="212">
        <f t="shared" si="61"/>
        <v>0</v>
      </c>
      <c r="BN31" s="212">
        <f t="shared" si="61"/>
        <v>0</v>
      </c>
      <c r="BO31" s="212">
        <f t="shared" si="61"/>
        <v>0</v>
      </c>
      <c r="BP31" s="212">
        <f t="shared" si="61"/>
        <v>0</v>
      </c>
      <c r="BQ31" s="212">
        <f t="shared" si="61"/>
        <v>0</v>
      </c>
      <c r="BR31" s="212">
        <f t="shared" si="61"/>
        <v>0</v>
      </c>
      <c r="BS31" s="212">
        <f t="shared" si="61"/>
        <v>0</v>
      </c>
      <c r="BT31" s="212">
        <f t="shared" si="61"/>
        <v>0</v>
      </c>
      <c r="BU31" s="212">
        <f t="shared" si="61"/>
        <v>0</v>
      </c>
      <c r="BV31" s="212">
        <f t="shared" si="61"/>
        <v>0</v>
      </c>
      <c r="BW31" s="212">
        <f t="shared" si="61"/>
        <v>0</v>
      </c>
      <c r="BX31" s="212">
        <f t="shared" si="61"/>
        <v>0</v>
      </c>
      <c r="BY31" s="212">
        <f t="shared" si="61"/>
        <v>0</v>
      </c>
      <c r="BZ31" s="212">
        <f t="shared" si="61"/>
        <v>0</v>
      </c>
      <c r="CA31" s="212">
        <f t="shared" si="61"/>
        <v>0</v>
      </c>
      <c r="CB31" s="212">
        <f t="shared" si="61"/>
        <v>0</v>
      </c>
      <c r="CC31" s="212">
        <f t="shared" si="61"/>
        <v>0</v>
      </c>
      <c r="CD31" s="212">
        <f t="shared" si="61"/>
        <v>0</v>
      </c>
      <c r="CE31" s="212">
        <f t="shared" si="61"/>
        <v>0</v>
      </c>
      <c r="CF31" s="212">
        <f t="shared" si="61"/>
        <v>0</v>
      </c>
      <c r="CG31" s="212">
        <f t="shared" si="61"/>
        <v>0</v>
      </c>
      <c r="CH31" s="212">
        <f t="shared" si="61"/>
        <v>0</v>
      </c>
      <c r="CI31" s="212">
        <f t="shared" si="61"/>
        <v>0</v>
      </c>
      <c r="CJ31" s="212">
        <f t="shared" si="61"/>
        <v>0</v>
      </c>
      <c r="CK31" s="212">
        <f t="shared" si="61"/>
        <v>0</v>
      </c>
      <c r="CL31" s="212">
        <f t="shared" si="61"/>
        <v>0</v>
      </c>
      <c r="CM31" s="212">
        <f t="shared" si="61"/>
        <v>0</v>
      </c>
    </row>
    <row r="32" spans="2:91" x14ac:dyDescent="0.2">
      <c r="B32" s="90">
        <f>Inputs!DQ29</f>
        <v>0</v>
      </c>
      <c r="C32" s="19" t="str">
        <f>Inputs!$J$16</f>
        <v>EUR</v>
      </c>
      <c r="D32" s="19" t="s">
        <v>19</v>
      </c>
      <c r="E32" s="176">
        <f t="shared" si="39"/>
        <v>0</v>
      </c>
      <c r="F32" s="176">
        <f t="shared" si="39"/>
        <v>0</v>
      </c>
      <c r="G32" s="176">
        <f t="shared" si="39"/>
        <v>0</v>
      </c>
      <c r="H32" s="176">
        <f t="shared" si="39"/>
        <v>0</v>
      </c>
      <c r="I32" s="176">
        <f t="shared" si="39"/>
        <v>0</v>
      </c>
      <c r="K32" s="176">
        <f t="shared" si="40"/>
        <v>0</v>
      </c>
      <c r="L32" s="176">
        <f t="shared" si="40"/>
        <v>0</v>
      </c>
      <c r="M32" s="176">
        <f t="shared" si="40"/>
        <v>0</v>
      </c>
      <c r="N32" s="176">
        <f t="shared" si="40"/>
        <v>0</v>
      </c>
      <c r="O32" s="176">
        <f t="shared" si="40"/>
        <v>0</v>
      </c>
      <c r="P32" s="176">
        <f t="shared" si="40"/>
        <v>0</v>
      </c>
      <c r="Q32" s="176">
        <f t="shared" si="40"/>
        <v>0</v>
      </c>
      <c r="R32" s="176">
        <f t="shared" si="40"/>
        <v>0</v>
      </c>
      <c r="S32" s="176">
        <f t="shared" si="40"/>
        <v>0</v>
      </c>
      <c r="T32" s="176">
        <f t="shared" si="40"/>
        <v>0</v>
      </c>
      <c r="U32" s="176">
        <f t="shared" si="41"/>
        <v>0</v>
      </c>
      <c r="V32" s="176">
        <f t="shared" si="41"/>
        <v>0</v>
      </c>
      <c r="W32" s="176">
        <f t="shared" si="41"/>
        <v>0</v>
      </c>
      <c r="X32" s="176">
        <f t="shared" si="41"/>
        <v>0</v>
      </c>
      <c r="Y32" s="176">
        <f t="shared" si="41"/>
        <v>0</v>
      </c>
      <c r="Z32" s="176">
        <f t="shared" si="41"/>
        <v>0</v>
      </c>
      <c r="AA32" s="176">
        <f t="shared" si="41"/>
        <v>0</v>
      </c>
      <c r="AB32" s="176">
        <f t="shared" si="41"/>
        <v>0</v>
      </c>
      <c r="AC32" s="176">
        <f t="shared" si="41"/>
        <v>0</v>
      </c>
      <c r="AD32" s="176">
        <f t="shared" si="41"/>
        <v>0</v>
      </c>
      <c r="AF32" s="212">
        <f t="shared" ref="AF32:BK32" si="62">IF(AF171=2,AF64,0)</f>
        <v>0</v>
      </c>
      <c r="AG32" s="212">
        <f t="shared" si="62"/>
        <v>0</v>
      </c>
      <c r="AH32" s="212">
        <f t="shared" si="62"/>
        <v>0</v>
      </c>
      <c r="AI32" s="212">
        <f t="shared" si="62"/>
        <v>0</v>
      </c>
      <c r="AJ32" s="212">
        <f t="shared" si="62"/>
        <v>0</v>
      </c>
      <c r="AK32" s="212">
        <f t="shared" si="62"/>
        <v>0</v>
      </c>
      <c r="AL32" s="212">
        <f t="shared" si="62"/>
        <v>0</v>
      </c>
      <c r="AM32" s="212">
        <f t="shared" si="62"/>
        <v>0</v>
      </c>
      <c r="AN32" s="212">
        <f t="shared" si="62"/>
        <v>0</v>
      </c>
      <c r="AO32" s="212">
        <f t="shared" si="62"/>
        <v>0</v>
      </c>
      <c r="AP32" s="212">
        <f t="shared" si="62"/>
        <v>0</v>
      </c>
      <c r="AQ32" s="212">
        <f t="shared" si="62"/>
        <v>0</v>
      </c>
      <c r="AR32" s="212">
        <f t="shared" si="62"/>
        <v>0</v>
      </c>
      <c r="AS32" s="212">
        <f t="shared" si="62"/>
        <v>0</v>
      </c>
      <c r="AT32" s="212">
        <f t="shared" si="62"/>
        <v>0</v>
      </c>
      <c r="AU32" s="212">
        <f t="shared" si="62"/>
        <v>0</v>
      </c>
      <c r="AV32" s="212">
        <f t="shared" si="62"/>
        <v>0</v>
      </c>
      <c r="AW32" s="212">
        <f t="shared" si="62"/>
        <v>0</v>
      </c>
      <c r="AX32" s="212">
        <f t="shared" si="62"/>
        <v>0</v>
      </c>
      <c r="AY32" s="212">
        <f t="shared" si="62"/>
        <v>0</v>
      </c>
      <c r="AZ32" s="212">
        <f t="shared" si="62"/>
        <v>0</v>
      </c>
      <c r="BA32" s="212">
        <f t="shared" si="62"/>
        <v>0</v>
      </c>
      <c r="BB32" s="212">
        <f t="shared" si="62"/>
        <v>0</v>
      </c>
      <c r="BC32" s="212">
        <f t="shared" si="62"/>
        <v>0</v>
      </c>
      <c r="BD32" s="212">
        <f t="shared" si="62"/>
        <v>0</v>
      </c>
      <c r="BE32" s="212">
        <f t="shared" si="62"/>
        <v>0</v>
      </c>
      <c r="BF32" s="212">
        <f t="shared" si="62"/>
        <v>0</v>
      </c>
      <c r="BG32" s="212">
        <f t="shared" si="62"/>
        <v>0</v>
      </c>
      <c r="BH32" s="212">
        <f t="shared" si="62"/>
        <v>0</v>
      </c>
      <c r="BI32" s="212">
        <f t="shared" si="62"/>
        <v>0</v>
      </c>
      <c r="BJ32" s="212">
        <f t="shared" si="62"/>
        <v>0</v>
      </c>
      <c r="BK32" s="212">
        <f t="shared" si="62"/>
        <v>0</v>
      </c>
      <c r="BL32" s="212">
        <f t="shared" ref="BL32:CM32" si="63">IF(BL171=2,BL64,0)</f>
        <v>0</v>
      </c>
      <c r="BM32" s="212">
        <f t="shared" si="63"/>
        <v>0</v>
      </c>
      <c r="BN32" s="212">
        <f t="shared" si="63"/>
        <v>0</v>
      </c>
      <c r="BO32" s="212">
        <f t="shared" si="63"/>
        <v>0</v>
      </c>
      <c r="BP32" s="212">
        <f t="shared" si="63"/>
        <v>0</v>
      </c>
      <c r="BQ32" s="212">
        <f t="shared" si="63"/>
        <v>0</v>
      </c>
      <c r="BR32" s="212">
        <f t="shared" si="63"/>
        <v>0</v>
      </c>
      <c r="BS32" s="212">
        <f t="shared" si="63"/>
        <v>0</v>
      </c>
      <c r="BT32" s="212">
        <f t="shared" si="63"/>
        <v>0</v>
      </c>
      <c r="BU32" s="212">
        <f t="shared" si="63"/>
        <v>0</v>
      </c>
      <c r="BV32" s="212">
        <f t="shared" si="63"/>
        <v>0</v>
      </c>
      <c r="BW32" s="212">
        <f t="shared" si="63"/>
        <v>0</v>
      </c>
      <c r="BX32" s="212">
        <f t="shared" si="63"/>
        <v>0</v>
      </c>
      <c r="BY32" s="212">
        <f t="shared" si="63"/>
        <v>0</v>
      </c>
      <c r="BZ32" s="212">
        <f t="shared" si="63"/>
        <v>0</v>
      </c>
      <c r="CA32" s="212">
        <f t="shared" si="63"/>
        <v>0</v>
      </c>
      <c r="CB32" s="212">
        <f t="shared" si="63"/>
        <v>0</v>
      </c>
      <c r="CC32" s="212">
        <f t="shared" si="63"/>
        <v>0</v>
      </c>
      <c r="CD32" s="212">
        <f t="shared" si="63"/>
        <v>0</v>
      </c>
      <c r="CE32" s="212">
        <f t="shared" si="63"/>
        <v>0</v>
      </c>
      <c r="CF32" s="212">
        <f t="shared" si="63"/>
        <v>0</v>
      </c>
      <c r="CG32" s="212">
        <f t="shared" si="63"/>
        <v>0</v>
      </c>
      <c r="CH32" s="212">
        <f t="shared" si="63"/>
        <v>0</v>
      </c>
      <c r="CI32" s="212">
        <f t="shared" si="63"/>
        <v>0</v>
      </c>
      <c r="CJ32" s="212">
        <f t="shared" si="63"/>
        <v>0</v>
      </c>
      <c r="CK32" s="212">
        <f t="shared" si="63"/>
        <v>0</v>
      </c>
      <c r="CL32" s="212">
        <f t="shared" si="63"/>
        <v>0</v>
      </c>
      <c r="CM32" s="212">
        <f t="shared" si="63"/>
        <v>0</v>
      </c>
    </row>
    <row r="33" spans="2:91" x14ac:dyDescent="0.2">
      <c r="B33" s="90">
        <f>Inputs!DQ30</f>
        <v>0</v>
      </c>
      <c r="C33" s="19" t="str">
        <f>Inputs!$J$16</f>
        <v>EUR</v>
      </c>
      <c r="D33" s="19" t="s">
        <v>19</v>
      </c>
      <c r="E33" s="176">
        <f t="shared" si="39"/>
        <v>0</v>
      </c>
      <c r="F33" s="176">
        <f t="shared" si="39"/>
        <v>0</v>
      </c>
      <c r="G33" s="176">
        <f t="shared" si="39"/>
        <v>0</v>
      </c>
      <c r="H33" s="176">
        <f t="shared" si="39"/>
        <v>0</v>
      </c>
      <c r="I33" s="176">
        <f t="shared" si="39"/>
        <v>0</v>
      </c>
      <c r="K33" s="176">
        <f t="shared" si="40"/>
        <v>0</v>
      </c>
      <c r="L33" s="176">
        <f t="shared" si="40"/>
        <v>0</v>
      </c>
      <c r="M33" s="176">
        <f t="shared" si="40"/>
        <v>0</v>
      </c>
      <c r="N33" s="176">
        <f t="shared" si="40"/>
        <v>0</v>
      </c>
      <c r="O33" s="176">
        <f t="shared" si="40"/>
        <v>0</v>
      </c>
      <c r="P33" s="176">
        <f t="shared" si="40"/>
        <v>0</v>
      </c>
      <c r="Q33" s="176">
        <f t="shared" si="40"/>
        <v>0</v>
      </c>
      <c r="R33" s="176">
        <f t="shared" si="40"/>
        <v>0</v>
      </c>
      <c r="S33" s="176">
        <f t="shared" si="40"/>
        <v>0</v>
      </c>
      <c r="T33" s="176">
        <f t="shared" si="40"/>
        <v>0</v>
      </c>
      <c r="U33" s="176">
        <f t="shared" si="41"/>
        <v>0</v>
      </c>
      <c r="V33" s="176">
        <f t="shared" si="41"/>
        <v>0</v>
      </c>
      <c r="W33" s="176">
        <f t="shared" si="41"/>
        <v>0</v>
      </c>
      <c r="X33" s="176">
        <f t="shared" si="41"/>
        <v>0</v>
      </c>
      <c r="Y33" s="176">
        <f t="shared" si="41"/>
        <v>0</v>
      </c>
      <c r="Z33" s="176">
        <f t="shared" si="41"/>
        <v>0</v>
      </c>
      <c r="AA33" s="176">
        <f t="shared" si="41"/>
        <v>0</v>
      </c>
      <c r="AB33" s="176">
        <f t="shared" si="41"/>
        <v>0</v>
      </c>
      <c r="AC33" s="176">
        <f t="shared" si="41"/>
        <v>0</v>
      </c>
      <c r="AD33" s="176">
        <f t="shared" si="41"/>
        <v>0</v>
      </c>
      <c r="AF33" s="212">
        <f t="shared" ref="AF33:BK33" si="64">IF(AF172=2,AF65,0)</f>
        <v>0</v>
      </c>
      <c r="AG33" s="212">
        <f t="shared" si="64"/>
        <v>0</v>
      </c>
      <c r="AH33" s="212">
        <f t="shared" si="64"/>
        <v>0</v>
      </c>
      <c r="AI33" s="212">
        <f t="shared" si="64"/>
        <v>0</v>
      </c>
      <c r="AJ33" s="212">
        <f t="shared" si="64"/>
        <v>0</v>
      </c>
      <c r="AK33" s="212">
        <f t="shared" si="64"/>
        <v>0</v>
      </c>
      <c r="AL33" s="212">
        <f t="shared" si="64"/>
        <v>0</v>
      </c>
      <c r="AM33" s="212">
        <f t="shared" si="64"/>
        <v>0</v>
      </c>
      <c r="AN33" s="212">
        <f t="shared" si="64"/>
        <v>0</v>
      </c>
      <c r="AO33" s="212">
        <f t="shared" si="64"/>
        <v>0</v>
      </c>
      <c r="AP33" s="212">
        <f t="shared" si="64"/>
        <v>0</v>
      </c>
      <c r="AQ33" s="212">
        <f t="shared" si="64"/>
        <v>0</v>
      </c>
      <c r="AR33" s="212">
        <f t="shared" si="64"/>
        <v>0</v>
      </c>
      <c r="AS33" s="212">
        <f t="shared" si="64"/>
        <v>0</v>
      </c>
      <c r="AT33" s="212">
        <f t="shared" si="64"/>
        <v>0</v>
      </c>
      <c r="AU33" s="212">
        <f t="shared" si="64"/>
        <v>0</v>
      </c>
      <c r="AV33" s="212">
        <f t="shared" si="64"/>
        <v>0</v>
      </c>
      <c r="AW33" s="212">
        <f t="shared" si="64"/>
        <v>0</v>
      </c>
      <c r="AX33" s="212">
        <f t="shared" si="64"/>
        <v>0</v>
      </c>
      <c r="AY33" s="212">
        <f t="shared" si="64"/>
        <v>0</v>
      </c>
      <c r="AZ33" s="212">
        <f t="shared" si="64"/>
        <v>0</v>
      </c>
      <c r="BA33" s="212">
        <f t="shared" si="64"/>
        <v>0</v>
      </c>
      <c r="BB33" s="212">
        <f t="shared" si="64"/>
        <v>0</v>
      </c>
      <c r="BC33" s="212">
        <f t="shared" si="64"/>
        <v>0</v>
      </c>
      <c r="BD33" s="212">
        <f t="shared" si="64"/>
        <v>0</v>
      </c>
      <c r="BE33" s="212">
        <f t="shared" si="64"/>
        <v>0</v>
      </c>
      <c r="BF33" s="212">
        <f t="shared" si="64"/>
        <v>0</v>
      </c>
      <c r="BG33" s="212">
        <f t="shared" si="64"/>
        <v>0</v>
      </c>
      <c r="BH33" s="212">
        <f t="shared" si="64"/>
        <v>0</v>
      </c>
      <c r="BI33" s="212">
        <f t="shared" si="64"/>
        <v>0</v>
      </c>
      <c r="BJ33" s="212">
        <f t="shared" si="64"/>
        <v>0</v>
      </c>
      <c r="BK33" s="212">
        <f t="shared" si="64"/>
        <v>0</v>
      </c>
      <c r="BL33" s="212">
        <f t="shared" ref="BL33:CM33" si="65">IF(BL172=2,BL65,0)</f>
        <v>0</v>
      </c>
      <c r="BM33" s="212">
        <f t="shared" si="65"/>
        <v>0</v>
      </c>
      <c r="BN33" s="212">
        <f t="shared" si="65"/>
        <v>0</v>
      </c>
      <c r="BO33" s="212">
        <f t="shared" si="65"/>
        <v>0</v>
      </c>
      <c r="BP33" s="212">
        <f t="shared" si="65"/>
        <v>0</v>
      </c>
      <c r="BQ33" s="212">
        <f t="shared" si="65"/>
        <v>0</v>
      </c>
      <c r="BR33" s="212">
        <f t="shared" si="65"/>
        <v>0</v>
      </c>
      <c r="BS33" s="212">
        <f t="shared" si="65"/>
        <v>0</v>
      </c>
      <c r="BT33" s="212">
        <f t="shared" si="65"/>
        <v>0</v>
      </c>
      <c r="BU33" s="212">
        <f t="shared" si="65"/>
        <v>0</v>
      </c>
      <c r="BV33" s="212">
        <f t="shared" si="65"/>
        <v>0</v>
      </c>
      <c r="BW33" s="212">
        <f t="shared" si="65"/>
        <v>0</v>
      </c>
      <c r="BX33" s="212">
        <f t="shared" si="65"/>
        <v>0</v>
      </c>
      <c r="BY33" s="212">
        <f t="shared" si="65"/>
        <v>0</v>
      </c>
      <c r="BZ33" s="212">
        <f t="shared" si="65"/>
        <v>0</v>
      </c>
      <c r="CA33" s="212">
        <f t="shared" si="65"/>
        <v>0</v>
      </c>
      <c r="CB33" s="212">
        <f t="shared" si="65"/>
        <v>0</v>
      </c>
      <c r="CC33" s="212">
        <f t="shared" si="65"/>
        <v>0</v>
      </c>
      <c r="CD33" s="212">
        <f t="shared" si="65"/>
        <v>0</v>
      </c>
      <c r="CE33" s="212">
        <f t="shared" si="65"/>
        <v>0</v>
      </c>
      <c r="CF33" s="212">
        <f t="shared" si="65"/>
        <v>0</v>
      </c>
      <c r="CG33" s="212">
        <f t="shared" si="65"/>
        <v>0</v>
      </c>
      <c r="CH33" s="212">
        <f t="shared" si="65"/>
        <v>0</v>
      </c>
      <c r="CI33" s="212">
        <f t="shared" si="65"/>
        <v>0</v>
      </c>
      <c r="CJ33" s="212">
        <f t="shared" si="65"/>
        <v>0</v>
      </c>
      <c r="CK33" s="212">
        <f t="shared" si="65"/>
        <v>0</v>
      </c>
      <c r="CL33" s="212">
        <f t="shared" si="65"/>
        <v>0</v>
      </c>
      <c r="CM33" s="212">
        <f t="shared" si="65"/>
        <v>0</v>
      </c>
    </row>
    <row r="34" spans="2:91" x14ac:dyDescent="0.2">
      <c r="B34" s="90">
        <f>Inputs!DQ31</f>
        <v>0</v>
      </c>
      <c r="C34" s="19" t="str">
        <f>Inputs!$J$16</f>
        <v>EUR</v>
      </c>
      <c r="D34" s="19" t="s">
        <v>19</v>
      </c>
      <c r="E34" s="176">
        <f t="shared" si="39"/>
        <v>0</v>
      </c>
      <c r="F34" s="176">
        <f t="shared" si="39"/>
        <v>0</v>
      </c>
      <c r="G34" s="176">
        <f t="shared" si="39"/>
        <v>0</v>
      </c>
      <c r="H34" s="176">
        <f t="shared" si="39"/>
        <v>0</v>
      </c>
      <c r="I34" s="176">
        <f t="shared" si="39"/>
        <v>0</v>
      </c>
      <c r="K34" s="176">
        <f t="shared" si="40"/>
        <v>0</v>
      </c>
      <c r="L34" s="176">
        <f t="shared" si="40"/>
        <v>0</v>
      </c>
      <c r="M34" s="176">
        <f t="shared" si="40"/>
        <v>0</v>
      </c>
      <c r="N34" s="176">
        <f t="shared" si="40"/>
        <v>0</v>
      </c>
      <c r="O34" s="176">
        <f t="shared" si="40"/>
        <v>0</v>
      </c>
      <c r="P34" s="176">
        <f t="shared" si="40"/>
        <v>0</v>
      </c>
      <c r="Q34" s="176">
        <f t="shared" si="40"/>
        <v>0</v>
      </c>
      <c r="R34" s="176">
        <f t="shared" si="40"/>
        <v>0</v>
      </c>
      <c r="S34" s="176">
        <f t="shared" si="40"/>
        <v>0</v>
      </c>
      <c r="T34" s="176">
        <f t="shared" si="40"/>
        <v>0</v>
      </c>
      <c r="U34" s="176">
        <f t="shared" si="41"/>
        <v>0</v>
      </c>
      <c r="V34" s="176">
        <f t="shared" si="41"/>
        <v>0</v>
      </c>
      <c r="W34" s="176">
        <f t="shared" si="41"/>
        <v>0</v>
      </c>
      <c r="X34" s="176">
        <f t="shared" si="41"/>
        <v>0</v>
      </c>
      <c r="Y34" s="176">
        <f t="shared" si="41"/>
        <v>0</v>
      </c>
      <c r="Z34" s="176">
        <f t="shared" si="41"/>
        <v>0</v>
      </c>
      <c r="AA34" s="176">
        <f t="shared" si="41"/>
        <v>0</v>
      </c>
      <c r="AB34" s="176">
        <f t="shared" si="41"/>
        <v>0</v>
      </c>
      <c r="AC34" s="176">
        <f t="shared" si="41"/>
        <v>0</v>
      </c>
      <c r="AD34" s="176">
        <f t="shared" si="41"/>
        <v>0</v>
      </c>
      <c r="AF34" s="212">
        <f t="shared" ref="AF34:BK34" si="66">IF(AF173=2,AF66,0)</f>
        <v>0</v>
      </c>
      <c r="AG34" s="212">
        <f t="shared" si="66"/>
        <v>0</v>
      </c>
      <c r="AH34" s="212">
        <f t="shared" si="66"/>
        <v>0</v>
      </c>
      <c r="AI34" s="212">
        <f t="shared" si="66"/>
        <v>0</v>
      </c>
      <c r="AJ34" s="212">
        <f t="shared" si="66"/>
        <v>0</v>
      </c>
      <c r="AK34" s="212">
        <f t="shared" si="66"/>
        <v>0</v>
      </c>
      <c r="AL34" s="212">
        <f t="shared" si="66"/>
        <v>0</v>
      </c>
      <c r="AM34" s="212">
        <f t="shared" si="66"/>
        <v>0</v>
      </c>
      <c r="AN34" s="212">
        <f t="shared" si="66"/>
        <v>0</v>
      </c>
      <c r="AO34" s="212">
        <f t="shared" si="66"/>
        <v>0</v>
      </c>
      <c r="AP34" s="212">
        <f t="shared" si="66"/>
        <v>0</v>
      </c>
      <c r="AQ34" s="212">
        <f t="shared" si="66"/>
        <v>0</v>
      </c>
      <c r="AR34" s="212">
        <f t="shared" si="66"/>
        <v>0</v>
      </c>
      <c r="AS34" s="212">
        <f t="shared" si="66"/>
        <v>0</v>
      </c>
      <c r="AT34" s="212">
        <f t="shared" si="66"/>
        <v>0</v>
      </c>
      <c r="AU34" s="212">
        <f t="shared" si="66"/>
        <v>0</v>
      </c>
      <c r="AV34" s="212">
        <f t="shared" si="66"/>
        <v>0</v>
      </c>
      <c r="AW34" s="212">
        <f t="shared" si="66"/>
        <v>0</v>
      </c>
      <c r="AX34" s="212">
        <f t="shared" si="66"/>
        <v>0</v>
      </c>
      <c r="AY34" s="212">
        <f t="shared" si="66"/>
        <v>0</v>
      </c>
      <c r="AZ34" s="212">
        <f t="shared" si="66"/>
        <v>0</v>
      </c>
      <c r="BA34" s="212">
        <f t="shared" si="66"/>
        <v>0</v>
      </c>
      <c r="BB34" s="212">
        <f t="shared" si="66"/>
        <v>0</v>
      </c>
      <c r="BC34" s="212">
        <f t="shared" si="66"/>
        <v>0</v>
      </c>
      <c r="BD34" s="212">
        <f t="shared" si="66"/>
        <v>0</v>
      </c>
      <c r="BE34" s="212">
        <f t="shared" si="66"/>
        <v>0</v>
      </c>
      <c r="BF34" s="212">
        <f t="shared" si="66"/>
        <v>0</v>
      </c>
      <c r="BG34" s="212">
        <f t="shared" si="66"/>
        <v>0</v>
      </c>
      <c r="BH34" s="212">
        <f t="shared" si="66"/>
        <v>0</v>
      </c>
      <c r="BI34" s="212">
        <f t="shared" si="66"/>
        <v>0</v>
      </c>
      <c r="BJ34" s="212">
        <f t="shared" si="66"/>
        <v>0</v>
      </c>
      <c r="BK34" s="212">
        <f t="shared" si="66"/>
        <v>0</v>
      </c>
      <c r="BL34" s="212">
        <f t="shared" ref="BL34:CM34" si="67">IF(BL173=2,BL66,0)</f>
        <v>0</v>
      </c>
      <c r="BM34" s="212">
        <f t="shared" si="67"/>
        <v>0</v>
      </c>
      <c r="BN34" s="212">
        <f t="shared" si="67"/>
        <v>0</v>
      </c>
      <c r="BO34" s="212">
        <f t="shared" si="67"/>
        <v>0</v>
      </c>
      <c r="BP34" s="212">
        <f t="shared" si="67"/>
        <v>0</v>
      </c>
      <c r="BQ34" s="212">
        <f t="shared" si="67"/>
        <v>0</v>
      </c>
      <c r="BR34" s="212">
        <f t="shared" si="67"/>
        <v>0</v>
      </c>
      <c r="BS34" s="212">
        <f t="shared" si="67"/>
        <v>0</v>
      </c>
      <c r="BT34" s="212">
        <f t="shared" si="67"/>
        <v>0</v>
      </c>
      <c r="BU34" s="212">
        <f t="shared" si="67"/>
        <v>0</v>
      </c>
      <c r="BV34" s="212">
        <f t="shared" si="67"/>
        <v>0</v>
      </c>
      <c r="BW34" s="212">
        <f t="shared" si="67"/>
        <v>0</v>
      </c>
      <c r="BX34" s="212">
        <f t="shared" si="67"/>
        <v>0</v>
      </c>
      <c r="BY34" s="212">
        <f t="shared" si="67"/>
        <v>0</v>
      </c>
      <c r="BZ34" s="212">
        <f t="shared" si="67"/>
        <v>0</v>
      </c>
      <c r="CA34" s="212">
        <f t="shared" si="67"/>
        <v>0</v>
      </c>
      <c r="CB34" s="212">
        <f t="shared" si="67"/>
        <v>0</v>
      </c>
      <c r="CC34" s="212">
        <f t="shared" si="67"/>
        <v>0</v>
      </c>
      <c r="CD34" s="212">
        <f t="shared" si="67"/>
        <v>0</v>
      </c>
      <c r="CE34" s="212">
        <f t="shared" si="67"/>
        <v>0</v>
      </c>
      <c r="CF34" s="212">
        <f t="shared" si="67"/>
        <v>0</v>
      </c>
      <c r="CG34" s="212">
        <f t="shared" si="67"/>
        <v>0</v>
      </c>
      <c r="CH34" s="212">
        <f t="shared" si="67"/>
        <v>0</v>
      </c>
      <c r="CI34" s="212">
        <f t="shared" si="67"/>
        <v>0</v>
      </c>
      <c r="CJ34" s="212">
        <f t="shared" si="67"/>
        <v>0</v>
      </c>
      <c r="CK34" s="212">
        <f t="shared" si="67"/>
        <v>0</v>
      </c>
      <c r="CL34" s="212">
        <f t="shared" si="67"/>
        <v>0</v>
      </c>
      <c r="CM34" s="212">
        <f t="shared" si="67"/>
        <v>0</v>
      </c>
    </row>
    <row r="35" spans="2:91" x14ac:dyDescent="0.2">
      <c r="B35" s="90">
        <f>Inputs!DQ32</f>
        <v>0</v>
      </c>
      <c r="C35" s="19" t="str">
        <f>Inputs!$J$16</f>
        <v>EUR</v>
      </c>
      <c r="D35" s="19" t="s">
        <v>19</v>
      </c>
      <c r="E35" s="176">
        <f t="shared" si="39"/>
        <v>0</v>
      </c>
      <c r="F35" s="176">
        <f t="shared" si="39"/>
        <v>0</v>
      </c>
      <c r="G35" s="176">
        <f t="shared" si="39"/>
        <v>0</v>
      </c>
      <c r="H35" s="176">
        <f t="shared" si="39"/>
        <v>0</v>
      </c>
      <c r="I35" s="176">
        <f t="shared" si="39"/>
        <v>0</v>
      </c>
      <c r="K35" s="176">
        <f t="shared" si="40"/>
        <v>0</v>
      </c>
      <c r="L35" s="176">
        <f t="shared" si="40"/>
        <v>0</v>
      </c>
      <c r="M35" s="176">
        <f t="shared" si="40"/>
        <v>0</v>
      </c>
      <c r="N35" s="176">
        <f t="shared" si="40"/>
        <v>0</v>
      </c>
      <c r="O35" s="176">
        <f t="shared" si="40"/>
        <v>0</v>
      </c>
      <c r="P35" s="176">
        <f t="shared" si="40"/>
        <v>0</v>
      </c>
      <c r="Q35" s="176">
        <f t="shared" si="40"/>
        <v>0</v>
      </c>
      <c r="R35" s="176">
        <f t="shared" si="40"/>
        <v>0</v>
      </c>
      <c r="S35" s="176">
        <f t="shared" si="40"/>
        <v>0</v>
      </c>
      <c r="T35" s="176">
        <f t="shared" si="40"/>
        <v>0</v>
      </c>
      <c r="U35" s="176">
        <f t="shared" si="41"/>
        <v>0</v>
      </c>
      <c r="V35" s="176">
        <f t="shared" si="41"/>
        <v>0</v>
      </c>
      <c r="W35" s="176">
        <f t="shared" si="41"/>
        <v>0</v>
      </c>
      <c r="X35" s="176">
        <f t="shared" si="41"/>
        <v>0</v>
      </c>
      <c r="Y35" s="176">
        <f t="shared" si="41"/>
        <v>0</v>
      </c>
      <c r="Z35" s="176">
        <f t="shared" si="41"/>
        <v>0</v>
      </c>
      <c r="AA35" s="176">
        <f t="shared" si="41"/>
        <v>0</v>
      </c>
      <c r="AB35" s="176">
        <f t="shared" si="41"/>
        <v>0</v>
      </c>
      <c r="AC35" s="176">
        <f t="shared" si="41"/>
        <v>0</v>
      </c>
      <c r="AD35" s="176">
        <f t="shared" si="41"/>
        <v>0</v>
      </c>
      <c r="AF35" s="212">
        <f t="shared" ref="AF35:BK35" si="68">IF(AF174=2,AF67,0)</f>
        <v>0</v>
      </c>
      <c r="AG35" s="212">
        <f t="shared" si="68"/>
        <v>0</v>
      </c>
      <c r="AH35" s="212">
        <f t="shared" si="68"/>
        <v>0</v>
      </c>
      <c r="AI35" s="212">
        <f t="shared" si="68"/>
        <v>0</v>
      </c>
      <c r="AJ35" s="212">
        <f t="shared" si="68"/>
        <v>0</v>
      </c>
      <c r="AK35" s="212">
        <f t="shared" si="68"/>
        <v>0</v>
      </c>
      <c r="AL35" s="212">
        <f t="shared" si="68"/>
        <v>0</v>
      </c>
      <c r="AM35" s="212">
        <f t="shared" si="68"/>
        <v>0</v>
      </c>
      <c r="AN35" s="212">
        <f t="shared" si="68"/>
        <v>0</v>
      </c>
      <c r="AO35" s="212">
        <f t="shared" si="68"/>
        <v>0</v>
      </c>
      <c r="AP35" s="212">
        <f t="shared" si="68"/>
        <v>0</v>
      </c>
      <c r="AQ35" s="212">
        <f t="shared" si="68"/>
        <v>0</v>
      </c>
      <c r="AR35" s="212">
        <f t="shared" si="68"/>
        <v>0</v>
      </c>
      <c r="AS35" s="212">
        <f t="shared" si="68"/>
        <v>0</v>
      </c>
      <c r="AT35" s="212">
        <f t="shared" si="68"/>
        <v>0</v>
      </c>
      <c r="AU35" s="212">
        <f t="shared" si="68"/>
        <v>0</v>
      </c>
      <c r="AV35" s="212">
        <f t="shared" si="68"/>
        <v>0</v>
      </c>
      <c r="AW35" s="212">
        <f t="shared" si="68"/>
        <v>0</v>
      </c>
      <c r="AX35" s="212">
        <f t="shared" si="68"/>
        <v>0</v>
      </c>
      <c r="AY35" s="212">
        <f t="shared" si="68"/>
        <v>0</v>
      </c>
      <c r="AZ35" s="212">
        <f t="shared" si="68"/>
        <v>0</v>
      </c>
      <c r="BA35" s="212">
        <f t="shared" si="68"/>
        <v>0</v>
      </c>
      <c r="BB35" s="212">
        <f t="shared" si="68"/>
        <v>0</v>
      </c>
      <c r="BC35" s="212">
        <f t="shared" si="68"/>
        <v>0</v>
      </c>
      <c r="BD35" s="212">
        <f t="shared" si="68"/>
        <v>0</v>
      </c>
      <c r="BE35" s="212">
        <f t="shared" si="68"/>
        <v>0</v>
      </c>
      <c r="BF35" s="212">
        <f t="shared" si="68"/>
        <v>0</v>
      </c>
      <c r="BG35" s="212">
        <f t="shared" si="68"/>
        <v>0</v>
      </c>
      <c r="BH35" s="212">
        <f t="shared" si="68"/>
        <v>0</v>
      </c>
      <c r="BI35" s="212">
        <f t="shared" si="68"/>
        <v>0</v>
      </c>
      <c r="BJ35" s="212">
        <f t="shared" si="68"/>
        <v>0</v>
      </c>
      <c r="BK35" s="212">
        <f t="shared" si="68"/>
        <v>0</v>
      </c>
      <c r="BL35" s="212">
        <f t="shared" ref="BL35:CM35" si="69">IF(BL174=2,BL67,0)</f>
        <v>0</v>
      </c>
      <c r="BM35" s="212">
        <f t="shared" si="69"/>
        <v>0</v>
      </c>
      <c r="BN35" s="212">
        <f t="shared" si="69"/>
        <v>0</v>
      </c>
      <c r="BO35" s="212">
        <f t="shared" si="69"/>
        <v>0</v>
      </c>
      <c r="BP35" s="212">
        <f t="shared" si="69"/>
        <v>0</v>
      </c>
      <c r="BQ35" s="212">
        <f t="shared" si="69"/>
        <v>0</v>
      </c>
      <c r="BR35" s="212">
        <f t="shared" si="69"/>
        <v>0</v>
      </c>
      <c r="BS35" s="212">
        <f t="shared" si="69"/>
        <v>0</v>
      </c>
      <c r="BT35" s="212">
        <f t="shared" si="69"/>
        <v>0</v>
      </c>
      <c r="BU35" s="212">
        <f t="shared" si="69"/>
        <v>0</v>
      </c>
      <c r="BV35" s="212">
        <f t="shared" si="69"/>
        <v>0</v>
      </c>
      <c r="BW35" s="212">
        <f t="shared" si="69"/>
        <v>0</v>
      </c>
      <c r="BX35" s="212">
        <f t="shared" si="69"/>
        <v>0</v>
      </c>
      <c r="BY35" s="212">
        <f t="shared" si="69"/>
        <v>0</v>
      </c>
      <c r="BZ35" s="212">
        <f t="shared" si="69"/>
        <v>0</v>
      </c>
      <c r="CA35" s="212">
        <f t="shared" si="69"/>
        <v>0</v>
      </c>
      <c r="CB35" s="212">
        <f t="shared" si="69"/>
        <v>0</v>
      </c>
      <c r="CC35" s="212">
        <f t="shared" si="69"/>
        <v>0</v>
      </c>
      <c r="CD35" s="212">
        <f t="shared" si="69"/>
        <v>0</v>
      </c>
      <c r="CE35" s="212">
        <f t="shared" si="69"/>
        <v>0</v>
      </c>
      <c r="CF35" s="212">
        <f t="shared" si="69"/>
        <v>0</v>
      </c>
      <c r="CG35" s="212">
        <f t="shared" si="69"/>
        <v>0</v>
      </c>
      <c r="CH35" s="212">
        <f t="shared" si="69"/>
        <v>0</v>
      </c>
      <c r="CI35" s="212">
        <f t="shared" si="69"/>
        <v>0</v>
      </c>
      <c r="CJ35" s="212">
        <f t="shared" si="69"/>
        <v>0</v>
      </c>
      <c r="CK35" s="212">
        <f t="shared" si="69"/>
        <v>0</v>
      </c>
      <c r="CL35" s="212">
        <f t="shared" si="69"/>
        <v>0</v>
      </c>
      <c r="CM35" s="212">
        <f t="shared" si="69"/>
        <v>0</v>
      </c>
    </row>
    <row r="36" spans="2:91" x14ac:dyDescent="0.2">
      <c r="B36" s="90">
        <f>Inputs!DQ33</f>
        <v>0</v>
      </c>
      <c r="C36" s="19" t="str">
        <f>Inputs!$J$16</f>
        <v>EUR</v>
      </c>
      <c r="D36" s="19" t="s">
        <v>19</v>
      </c>
      <c r="E36" s="176">
        <f t="shared" si="39"/>
        <v>0</v>
      </c>
      <c r="F36" s="176">
        <f t="shared" si="39"/>
        <v>0</v>
      </c>
      <c r="G36" s="176">
        <f t="shared" si="39"/>
        <v>0</v>
      </c>
      <c r="H36" s="176">
        <f t="shared" si="39"/>
        <v>0</v>
      </c>
      <c r="I36" s="176">
        <f t="shared" si="39"/>
        <v>0</v>
      </c>
      <c r="K36" s="176">
        <f t="shared" si="40"/>
        <v>0</v>
      </c>
      <c r="L36" s="176">
        <f t="shared" si="40"/>
        <v>0</v>
      </c>
      <c r="M36" s="176">
        <f t="shared" si="40"/>
        <v>0</v>
      </c>
      <c r="N36" s="176">
        <f t="shared" si="40"/>
        <v>0</v>
      </c>
      <c r="O36" s="176">
        <f t="shared" si="40"/>
        <v>0</v>
      </c>
      <c r="P36" s="176">
        <f t="shared" si="40"/>
        <v>0</v>
      </c>
      <c r="Q36" s="176">
        <f t="shared" si="40"/>
        <v>0</v>
      </c>
      <c r="R36" s="176">
        <f t="shared" si="40"/>
        <v>0</v>
      </c>
      <c r="S36" s="176">
        <f t="shared" si="40"/>
        <v>0</v>
      </c>
      <c r="T36" s="176">
        <f t="shared" si="40"/>
        <v>0</v>
      </c>
      <c r="U36" s="176">
        <f t="shared" si="41"/>
        <v>0</v>
      </c>
      <c r="V36" s="176">
        <f t="shared" si="41"/>
        <v>0</v>
      </c>
      <c r="W36" s="176">
        <f t="shared" si="41"/>
        <v>0</v>
      </c>
      <c r="X36" s="176">
        <f t="shared" si="41"/>
        <v>0</v>
      </c>
      <c r="Y36" s="176">
        <f t="shared" si="41"/>
        <v>0</v>
      </c>
      <c r="Z36" s="176">
        <f t="shared" si="41"/>
        <v>0</v>
      </c>
      <c r="AA36" s="176">
        <f t="shared" si="41"/>
        <v>0</v>
      </c>
      <c r="AB36" s="176">
        <f t="shared" si="41"/>
        <v>0</v>
      </c>
      <c r="AC36" s="176">
        <f t="shared" si="41"/>
        <v>0</v>
      </c>
      <c r="AD36" s="176">
        <f t="shared" si="41"/>
        <v>0</v>
      </c>
      <c r="AF36" s="212">
        <f t="shared" ref="AF36:BK36" si="70">IF(AF175=2,AF68,0)</f>
        <v>0</v>
      </c>
      <c r="AG36" s="212">
        <f t="shared" si="70"/>
        <v>0</v>
      </c>
      <c r="AH36" s="212">
        <f t="shared" si="70"/>
        <v>0</v>
      </c>
      <c r="AI36" s="212">
        <f t="shared" si="70"/>
        <v>0</v>
      </c>
      <c r="AJ36" s="212">
        <f t="shared" si="70"/>
        <v>0</v>
      </c>
      <c r="AK36" s="212">
        <f t="shared" si="70"/>
        <v>0</v>
      </c>
      <c r="AL36" s="212">
        <f t="shared" si="70"/>
        <v>0</v>
      </c>
      <c r="AM36" s="212">
        <f t="shared" si="70"/>
        <v>0</v>
      </c>
      <c r="AN36" s="212">
        <f t="shared" si="70"/>
        <v>0</v>
      </c>
      <c r="AO36" s="212">
        <f t="shared" si="70"/>
        <v>0</v>
      </c>
      <c r="AP36" s="212">
        <f t="shared" si="70"/>
        <v>0</v>
      </c>
      <c r="AQ36" s="212">
        <f t="shared" si="70"/>
        <v>0</v>
      </c>
      <c r="AR36" s="212">
        <f t="shared" si="70"/>
        <v>0</v>
      </c>
      <c r="AS36" s="212">
        <f t="shared" si="70"/>
        <v>0</v>
      </c>
      <c r="AT36" s="212">
        <f t="shared" si="70"/>
        <v>0</v>
      </c>
      <c r="AU36" s="212">
        <f t="shared" si="70"/>
        <v>0</v>
      </c>
      <c r="AV36" s="212">
        <f t="shared" si="70"/>
        <v>0</v>
      </c>
      <c r="AW36" s="212">
        <f t="shared" si="70"/>
        <v>0</v>
      </c>
      <c r="AX36" s="212">
        <f t="shared" si="70"/>
        <v>0</v>
      </c>
      <c r="AY36" s="212">
        <f t="shared" si="70"/>
        <v>0</v>
      </c>
      <c r="AZ36" s="212">
        <f t="shared" si="70"/>
        <v>0</v>
      </c>
      <c r="BA36" s="212">
        <f t="shared" si="70"/>
        <v>0</v>
      </c>
      <c r="BB36" s="212">
        <f t="shared" si="70"/>
        <v>0</v>
      </c>
      <c r="BC36" s="212">
        <f t="shared" si="70"/>
        <v>0</v>
      </c>
      <c r="BD36" s="212">
        <f t="shared" si="70"/>
        <v>0</v>
      </c>
      <c r="BE36" s="212">
        <f t="shared" si="70"/>
        <v>0</v>
      </c>
      <c r="BF36" s="212">
        <f t="shared" si="70"/>
        <v>0</v>
      </c>
      <c r="BG36" s="212">
        <f t="shared" si="70"/>
        <v>0</v>
      </c>
      <c r="BH36" s="212">
        <f t="shared" si="70"/>
        <v>0</v>
      </c>
      <c r="BI36" s="212">
        <f t="shared" si="70"/>
        <v>0</v>
      </c>
      <c r="BJ36" s="212">
        <f t="shared" si="70"/>
        <v>0</v>
      </c>
      <c r="BK36" s="212">
        <f t="shared" si="70"/>
        <v>0</v>
      </c>
      <c r="BL36" s="212">
        <f t="shared" ref="BL36:CM36" si="71">IF(BL175=2,BL68,0)</f>
        <v>0</v>
      </c>
      <c r="BM36" s="212">
        <f t="shared" si="71"/>
        <v>0</v>
      </c>
      <c r="BN36" s="212">
        <f t="shared" si="71"/>
        <v>0</v>
      </c>
      <c r="BO36" s="212">
        <f t="shared" si="71"/>
        <v>0</v>
      </c>
      <c r="BP36" s="212">
        <f t="shared" si="71"/>
        <v>0</v>
      </c>
      <c r="BQ36" s="212">
        <f t="shared" si="71"/>
        <v>0</v>
      </c>
      <c r="BR36" s="212">
        <f t="shared" si="71"/>
        <v>0</v>
      </c>
      <c r="BS36" s="212">
        <f t="shared" si="71"/>
        <v>0</v>
      </c>
      <c r="BT36" s="212">
        <f t="shared" si="71"/>
        <v>0</v>
      </c>
      <c r="BU36" s="212">
        <f t="shared" si="71"/>
        <v>0</v>
      </c>
      <c r="BV36" s="212">
        <f t="shared" si="71"/>
        <v>0</v>
      </c>
      <c r="BW36" s="212">
        <f t="shared" si="71"/>
        <v>0</v>
      </c>
      <c r="BX36" s="212">
        <f t="shared" si="71"/>
        <v>0</v>
      </c>
      <c r="BY36" s="212">
        <f t="shared" si="71"/>
        <v>0</v>
      </c>
      <c r="BZ36" s="212">
        <f t="shared" si="71"/>
        <v>0</v>
      </c>
      <c r="CA36" s="212">
        <f t="shared" si="71"/>
        <v>0</v>
      </c>
      <c r="CB36" s="212">
        <f t="shared" si="71"/>
        <v>0</v>
      </c>
      <c r="CC36" s="212">
        <f t="shared" si="71"/>
        <v>0</v>
      </c>
      <c r="CD36" s="212">
        <f t="shared" si="71"/>
        <v>0</v>
      </c>
      <c r="CE36" s="212">
        <f t="shared" si="71"/>
        <v>0</v>
      </c>
      <c r="CF36" s="212">
        <f t="shared" si="71"/>
        <v>0</v>
      </c>
      <c r="CG36" s="212">
        <f t="shared" si="71"/>
        <v>0</v>
      </c>
      <c r="CH36" s="212">
        <f t="shared" si="71"/>
        <v>0</v>
      </c>
      <c r="CI36" s="212">
        <f t="shared" si="71"/>
        <v>0</v>
      </c>
      <c r="CJ36" s="212">
        <f t="shared" si="71"/>
        <v>0</v>
      </c>
      <c r="CK36" s="212">
        <f t="shared" si="71"/>
        <v>0</v>
      </c>
      <c r="CL36" s="212">
        <f t="shared" si="71"/>
        <v>0</v>
      </c>
      <c r="CM36" s="212">
        <f t="shared" si="71"/>
        <v>0</v>
      </c>
    </row>
    <row r="37" spans="2:91" ht="9" customHeight="1" x14ac:dyDescent="0.2">
      <c r="B37" s="200"/>
      <c r="C37" s="200"/>
      <c r="D37" s="200"/>
      <c r="E37" s="200"/>
      <c r="F37" s="200"/>
      <c r="G37" s="200"/>
      <c r="H37" s="200"/>
      <c r="I37" s="200"/>
      <c r="K37" s="200"/>
      <c r="L37" s="200"/>
      <c r="M37" s="200"/>
      <c r="N37" s="200"/>
      <c r="O37" s="200"/>
      <c r="P37" s="200"/>
      <c r="Q37" s="200"/>
      <c r="R37" s="200"/>
      <c r="S37" s="200"/>
      <c r="T37" s="200"/>
      <c r="U37" s="200"/>
      <c r="V37" s="200"/>
      <c r="W37" s="200"/>
      <c r="X37" s="200"/>
      <c r="Y37" s="200"/>
      <c r="Z37" s="200"/>
      <c r="AA37" s="200"/>
      <c r="AB37" s="200"/>
      <c r="AC37" s="200"/>
      <c r="AD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row>
    <row r="42" spans="2:91" hidden="1" x14ac:dyDescent="0.2"/>
    <row r="43" spans="2:91" hidden="1" x14ac:dyDescent="0.2">
      <c r="B43" s="7" t="s">
        <v>314</v>
      </c>
    </row>
    <row r="44" spans="2:91" hidden="1" x14ac:dyDescent="0.2">
      <c r="B44" s="213" t="str">
        <f>Inputs!DQ9</f>
        <v>Utility</v>
      </c>
      <c r="AF44" s="212">
        <f>Inputs!DS9</f>
        <v>3000</v>
      </c>
      <c r="AG44" s="212">
        <f t="shared" ref="AG44:BL44" ca="1" si="72">AF44*(1+AG71)</f>
        <v>3012.5</v>
      </c>
      <c r="AH44" s="212">
        <f t="shared" ca="1" si="72"/>
        <v>3025.0520833333335</v>
      </c>
      <c r="AI44" s="212">
        <f t="shared" ca="1" si="72"/>
        <v>3037.6564670138891</v>
      </c>
      <c r="AJ44" s="212">
        <f t="shared" ca="1" si="72"/>
        <v>3050.3133689597803</v>
      </c>
      <c r="AK44" s="212">
        <f t="shared" ca="1" si="72"/>
        <v>3063.0230079971125</v>
      </c>
      <c r="AL44" s="212">
        <f t="shared" ca="1" si="72"/>
        <v>3075.7856038637669</v>
      </c>
      <c r="AM44" s="212">
        <f t="shared" ca="1" si="72"/>
        <v>3088.6013772131992</v>
      </c>
      <c r="AN44" s="212">
        <f t="shared" ca="1" si="72"/>
        <v>3101.4705496182542</v>
      </c>
      <c r="AO44" s="212">
        <f t="shared" ca="1" si="72"/>
        <v>3114.3933435749968</v>
      </c>
      <c r="AP44" s="212">
        <f t="shared" ca="1" si="72"/>
        <v>3127.3699825065592</v>
      </c>
      <c r="AQ44" s="212">
        <f t="shared" ca="1" si="72"/>
        <v>3140.4006907670032</v>
      </c>
      <c r="AR44" s="212">
        <f t="shared" ca="1" si="72"/>
        <v>3150.8686930695603</v>
      </c>
      <c r="AS44" s="212">
        <f t="shared" ca="1" si="72"/>
        <v>3161.3715887131257</v>
      </c>
      <c r="AT44" s="212">
        <f t="shared" ca="1" si="72"/>
        <v>3171.9094940088362</v>
      </c>
      <c r="AU44" s="212">
        <f t="shared" ca="1" si="72"/>
        <v>3182.4825256555328</v>
      </c>
      <c r="AV44" s="212">
        <f t="shared" ca="1" si="72"/>
        <v>3193.0908007410512</v>
      </c>
      <c r="AW44" s="212">
        <f t="shared" ca="1" si="72"/>
        <v>3203.7344367435217</v>
      </c>
      <c r="AX44" s="212">
        <f t="shared" ca="1" si="72"/>
        <v>3214.413551532667</v>
      </c>
      <c r="AY44" s="212">
        <f t="shared" ca="1" si="72"/>
        <v>3225.1282633711094</v>
      </c>
      <c r="AZ44" s="212">
        <f t="shared" ca="1" si="72"/>
        <v>3235.8786909156802</v>
      </c>
      <c r="BA44" s="212">
        <f t="shared" ca="1" si="72"/>
        <v>3246.6649532187325</v>
      </c>
      <c r="BB44" s="212">
        <f t="shared" ca="1" si="72"/>
        <v>3257.487169729462</v>
      </c>
      <c r="BC44" s="212">
        <f t="shared" ca="1" si="72"/>
        <v>3268.345460295227</v>
      </c>
      <c r="BD44" s="212">
        <f t="shared" ca="1" si="72"/>
        <v>3276.5163239459648</v>
      </c>
      <c r="BE44" s="212">
        <f t="shared" ca="1" si="72"/>
        <v>3284.7076147558296</v>
      </c>
      <c r="BF44" s="212">
        <f t="shared" ca="1" si="72"/>
        <v>3292.9193837927191</v>
      </c>
      <c r="BG44" s="212">
        <f t="shared" ca="1" si="72"/>
        <v>3301.1516822522008</v>
      </c>
      <c r="BH44" s="212">
        <f t="shared" ca="1" si="72"/>
        <v>3309.4045614578313</v>
      </c>
      <c r="BI44" s="212">
        <f t="shared" ca="1" si="72"/>
        <v>3317.6780728614758</v>
      </c>
      <c r="BJ44" s="212">
        <f t="shared" ca="1" si="72"/>
        <v>3325.9722680436294</v>
      </c>
      <c r="BK44" s="212">
        <f t="shared" ca="1" si="72"/>
        <v>3334.2871987137382</v>
      </c>
      <c r="BL44" s="212">
        <f t="shared" ca="1" si="72"/>
        <v>3342.6229167105225</v>
      </c>
      <c r="BM44" s="212">
        <f t="shared" ref="BM44:CM44" ca="1" si="73">BL44*(1+BM71)</f>
        <v>3350.9794740022985</v>
      </c>
      <c r="BN44" s="212">
        <f t="shared" ca="1" si="73"/>
        <v>3359.3569226873042</v>
      </c>
      <c r="BO44" s="212">
        <f t="shared" ca="1" si="73"/>
        <v>3367.7553149940222</v>
      </c>
      <c r="BP44" s="212">
        <f t="shared" ca="1" si="73"/>
        <v>3376.1747032815069</v>
      </c>
      <c r="BQ44" s="212">
        <f t="shared" ca="1" si="73"/>
        <v>3384.6151400397107</v>
      </c>
      <c r="BR44" s="212">
        <f t="shared" ca="1" si="73"/>
        <v>3393.0766778898096</v>
      </c>
      <c r="BS44" s="212">
        <f t="shared" ca="1" si="73"/>
        <v>3401.5593695845341</v>
      </c>
      <c r="BT44" s="212">
        <f t="shared" ca="1" si="73"/>
        <v>3410.0632680084955</v>
      </c>
      <c r="BU44" s="212">
        <f t="shared" ca="1" si="73"/>
        <v>3418.5884261785163</v>
      </c>
      <c r="BV44" s="212">
        <f t="shared" ca="1" si="73"/>
        <v>3427.1348972439623</v>
      </c>
      <c r="BW44" s="212">
        <f t="shared" ca="1" si="73"/>
        <v>3435.7027344870721</v>
      </c>
      <c r="BX44" s="212">
        <f t="shared" ca="1" si="73"/>
        <v>3444.2919913232895</v>
      </c>
      <c r="BY44" s="212">
        <f t="shared" ca="1" si="73"/>
        <v>3452.9027213015975</v>
      </c>
      <c r="BZ44" s="212">
        <f t="shared" ca="1" si="73"/>
        <v>3461.5349781048512</v>
      </c>
      <c r="CA44" s="212">
        <f t="shared" ca="1" si="73"/>
        <v>3470.1888155501133</v>
      </c>
      <c r="CB44" s="212">
        <f t="shared" ca="1" si="73"/>
        <v>3478.8642875889882</v>
      </c>
      <c r="CC44" s="212">
        <f t="shared" ca="1" si="73"/>
        <v>3487.5614483079603</v>
      </c>
      <c r="CD44" s="212">
        <f t="shared" ca="1" si="73"/>
        <v>3496.2803519287299</v>
      </c>
      <c r="CE44" s="212">
        <f t="shared" ca="1" si="73"/>
        <v>3505.0210528085518</v>
      </c>
      <c r="CF44" s="212">
        <f t="shared" ca="1" si="73"/>
        <v>3513.783605440573</v>
      </c>
      <c r="CG44" s="212">
        <f t="shared" ca="1" si="73"/>
        <v>3522.5680644541744</v>
      </c>
      <c r="CH44" s="212">
        <f t="shared" ca="1" si="73"/>
        <v>3531.3744846153095</v>
      </c>
      <c r="CI44" s="212">
        <f t="shared" ca="1" si="73"/>
        <v>3540.2029208268477</v>
      </c>
      <c r="CJ44" s="212">
        <f t="shared" ca="1" si="73"/>
        <v>3549.0534281289147</v>
      </c>
      <c r="CK44" s="212">
        <f t="shared" ca="1" si="73"/>
        <v>3557.9260616992369</v>
      </c>
      <c r="CL44" s="212">
        <f t="shared" ca="1" si="73"/>
        <v>3566.8208768534846</v>
      </c>
      <c r="CM44" s="212">
        <f t="shared" ca="1" si="73"/>
        <v>3575.7379290456183</v>
      </c>
    </row>
    <row r="45" spans="2:91" hidden="1" x14ac:dyDescent="0.2">
      <c r="B45" s="213" t="str">
        <f>Inputs!DQ10</f>
        <v>Internet</v>
      </c>
      <c r="AF45" s="212">
        <f>Inputs!DS10</f>
        <v>100</v>
      </c>
      <c r="AG45" s="212">
        <f t="shared" ref="AG45:BL45" ca="1" si="74">AF45*(1+AG72)</f>
        <v>100.49999999999999</v>
      </c>
      <c r="AH45" s="212">
        <f t="shared" ca="1" si="74"/>
        <v>101.00249999999997</v>
      </c>
      <c r="AI45" s="212">
        <f t="shared" ca="1" si="74"/>
        <v>101.50751249999996</v>
      </c>
      <c r="AJ45" s="212">
        <f t="shared" ca="1" si="74"/>
        <v>102.01505006249995</v>
      </c>
      <c r="AK45" s="212">
        <f t="shared" ca="1" si="74"/>
        <v>102.52512531281243</v>
      </c>
      <c r="AL45" s="212">
        <f t="shared" ca="1" si="74"/>
        <v>103.03775093937648</v>
      </c>
      <c r="AM45" s="212">
        <f t="shared" ca="1" si="74"/>
        <v>103.55293969407334</v>
      </c>
      <c r="AN45" s="212">
        <f t="shared" ca="1" si="74"/>
        <v>104.0707043925437</v>
      </c>
      <c r="AO45" s="212">
        <f t="shared" ca="1" si="74"/>
        <v>104.59105791450641</v>
      </c>
      <c r="AP45" s="212">
        <f t="shared" ca="1" si="74"/>
        <v>105.11401320407893</v>
      </c>
      <c r="AQ45" s="212">
        <f t="shared" ca="1" si="74"/>
        <v>105.63958327009931</v>
      </c>
      <c r="AR45" s="212">
        <f t="shared" ca="1" si="74"/>
        <v>106.07974820039139</v>
      </c>
      <c r="AS45" s="212">
        <f t="shared" ca="1" si="74"/>
        <v>106.52174715122635</v>
      </c>
      <c r="AT45" s="212">
        <f t="shared" ca="1" si="74"/>
        <v>106.96558776435646</v>
      </c>
      <c r="AU45" s="212">
        <f t="shared" ca="1" si="74"/>
        <v>107.4112777133746</v>
      </c>
      <c r="AV45" s="212">
        <f t="shared" ca="1" si="74"/>
        <v>107.85882470384699</v>
      </c>
      <c r="AW45" s="212">
        <f t="shared" ca="1" si="74"/>
        <v>108.30823647344636</v>
      </c>
      <c r="AX45" s="212">
        <f t="shared" ca="1" si="74"/>
        <v>108.75952079208571</v>
      </c>
      <c r="AY45" s="212">
        <f t="shared" ca="1" si="74"/>
        <v>109.21268546205273</v>
      </c>
      <c r="AZ45" s="212">
        <f t="shared" ca="1" si="74"/>
        <v>109.66773831814461</v>
      </c>
      <c r="BA45" s="212">
        <f t="shared" ca="1" si="74"/>
        <v>110.12468722780355</v>
      </c>
      <c r="BB45" s="212">
        <f t="shared" ca="1" si="74"/>
        <v>110.58354009125273</v>
      </c>
      <c r="BC45" s="212">
        <f t="shared" ca="1" si="74"/>
        <v>111.04430484163295</v>
      </c>
      <c r="BD45" s="212">
        <f t="shared" ca="1" si="74"/>
        <v>111.4144525244384</v>
      </c>
      <c r="BE45" s="212">
        <f t="shared" ca="1" si="74"/>
        <v>111.7858340328532</v>
      </c>
      <c r="BF45" s="212">
        <f t="shared" ca="1" si="74"/>
        <v>112.15845347962939</v>
      </c>
      <c r="BG45" s="212">
        <f t="shared" ca="1" si="74"/>
        <v>112.53231499122816</v>
      </c>
      <c r="BH45" s="212">
        <f t="shared" ca="1" si="74"/>
        <v>112.90742270786559</v>
      </c>
      <c r="BI45" s="212">
        <f t="shared" ca="1" si="74"/>
        <v>113.28378078355848</v>
      </c>
      <c r="BJ45" s="212">
        <f t="shared" ca="1" si="74"/>
        <v>113.66139338617036</v>
      </c>
      <c r="BK45" s="212">
        <f t="shared" ca="1" si="74"/>
        <v>114.0402646974576</v>
      </c>
      <c r="BL45" s="212">
        <f t="shared" ca="1" si="74"/>
        <v>114.4203989131158</v>
      </c>
      <c r="BM45" s="212">
        <f t="shared" ref="BM45:CM45" ca="1" si="75">BL45*(1+BM72)</f>
        <v>114.8018002428262</v>
      </c>
      <c r="BN45" s="212">
        <f t="shared" ca="1" si="75"/>
        <v>115.1844729103023</v>
      </c>
      <c r="BO45" s="212">
        <f t="shared" ca="1" si="75"/>
        <v>115.56842115333666</v>
      </c>
      <c r="BP45" s="212">
        <f t="shared" ca="1" si="75"/>
        <v>115.95364922384779</v>
      </c>
      <c r="BQ45" s="212">
        <f t="shared" ca="1" si="75"/>
        <v>116.3401613879273</v>
      </c>
      <c r="BR45" s="212">
        <f t="shared" ca="1" si="75"/>
        <v>116.72796192588706</v>
      </c>
      <c r="BS45" s="212">
        <f t="shared" ca="1" si="75"/>
        <v>117.11705513230669</v>
      </c>
      <c r="BT45" s="212">
        <f t="shared" ca="1" si="75"/>
        <v>117.50744531608106</v>
      </c>
      <c r="BU45" s="212">
        <f t="shared" ca="1" si="75"/>
        <v>117.899136800468</v>
      </c>
      <c r="BV45" s="212">
        <f t="shared" ca="1" si="75"/>
        <v>118.29213392313623</v>
      </c>
      <c r="BW45" s="212">
        <f t="shared" ca="1" si="75"/>
        <v>118.68644103621337</v>
      </c>
      <c r="BX45" s="212">
        <f t="shared" ca="1" si="75"/>
        <v>119.08206250633408</v>
      </c>
      <c r="BY45" s="212">
        <f t="shared" ca="1" si="75"/>
        <v>119.47900271468853</v>
      </c>
      <c r="BZ45" s="212">
        <f t="shared" ca="1" si="75"/>
        <v>119.87726605707084</v>
      </c>
      <c r="CA45" s="212">
        <f t="shared" ca="1" si="75"/>
        <v>120.27685694392775</v>
      </c>
      <c r="CB45" s="212">
        <f t="shared" ca="1" si="75"/>
        <v>120.67777980040752</v>
      </c>
      <c r="CC45" s="212">
        <f t="shared" ca="1" si="75"/>
        <v>121.08003906640889</v>
      </c>
      <c r="CD45" s="212">
        <f t="shared" ca="1" si="75"/>
        <v>121.48363919663026</v>
      </c>
      <c r="CE45" s="212">
        <f t="shared" ca="1" si="75"/>
        <v>121.88858466061905</v>
      </c>
      <c r="CF45" s="212">
        <f t="shared" ca="1" si="75"/>
        <v>122.29487994282111</v>
      </c>
      <c r="CG45" s="212">
        <f t="shared" ca="1" si="75"/>
        <v>122.70252954263053</v>
      </c>
      <c r="CH45" s="212">
        <f t="shared" ca="1" si="75"/>
        <v>123.1115379744393</v>
      </c>
      <c r="CI45" s="212">
        <f t="shared" ca="1" si="75"/>
        <v>123.52190976768745</v>
      </c>
      <c r="CJ45" s="212">
        <f t="shared" ca="1" si="75"/>
        <v>123.93364946691308</v>
      </c>
      <c r="CK45" s="212">
        <f t="shared" ca="1" si="75"/>
        <v>124.34676163180281</v>
      </c>
      <c r="CL45" s="212">
        <f t="shared" ca="1" si="75"/>
        <v>124.76125083724216</v>
      </c>
      <c r="CM45" s="212">
        <f t="shared" ca="1" si="75"/>
        <v>125.17712167336632</v>
      </c>
    </row>
    <row r="46" spans="2:91" hidden="1" x14ac:dyDescent="0.2">
      <c r="B46" s="213" t="str">
        <f>Inputs!DQ11</f>
        <v>Guarding service</v>
      </c>
      <c r="AF46" s="212">
        <f>Inputs!DS11</f>
        <v>700</v>
      </c>
      <c r="AG46" s="212">
        <f t="shared" ref="AG46:BL46" ca="1" si="76">AF46*(1+AG73)</f>
        <v>703.49999999999989</v>
      </c>
      <c r="AH46" s="212">
        <f t="shared" ca="1" si="76"/>
        <v>707.01749999999981</v>
      </c>
      <c r="AI46" s="212">
        <f t="shared" ca="1" si="76"/>
        <v>710.55258749999973</v>
      </c>
      <c r="AJ46" s="212">
        <f t="shared" ca="1" si="76"/>
        <v>714.10535043749962</v>
      </c>
      <c r="AK46" s="212">
        <f t="shared" ca="1" si="76"/>
        <v>717.67587718968707</v>
      </c>
      <c r="AL46" s="212">
        <f t="shared" ca="1" si="76"/>
        <v>721.26425657563539</v>
      </c>
      <c r="AM46" s="212">
        <f t="shared" ca="1" si="76"/>
        <v>724.87057785851346</v>
      </c>
      <c r="AN46" s="212">
        <f t="shared" ca="1" si="76"/>
        <v>728.49493074780594</v>
      </c>
      <c r="AO46" s="212">
        <f t="shared" ca="1" si="76"/>
        <v>732.13740540154492</v>
      </c>
      <c r="AP46" s="212">
        <f t="shared" ca="1" si="76"/>
        <v>735.79809242855254</v>
      </c>
      <c r="AQ46" s="212">
        <f t="shared" ca="1" si="76"/>
        <v>739.47708289069521</v>
      </c>
      <c r="AR46" s="212">
        <f t="shared" ca="1" si="76"/>
        <v>742.55823740273979</v>
      </c>
      <c r="AS46" s="212">
        <f t="shared" ca="1" si="76"/>
        <v>745.65223005858456</v>
      </c>
      <c r="AT46" s="212">
        <f t="shared" ca="1" si="76"/>
        <v>748.75911435049534</v>
      </c>
      <c r="AU46" s="212">
        <f t="shared" ca="1" si="76"/>
        <v>751.87894399362244</v>
      </c>
      <c r="AV46" s="212">
        <f t="shared" ca="1" si="76"/>
        <v>755.01177292692921</v>
      </c>
      <c r="AW46" s="212">
        <f t="shared" ca="1" si="76"/>
        <v>758.15765531412478</v>
      </c>
      <c r="AX46" s="212">
        <f t="shared" ca="1" si="76"/>
        <v>761.31664554460031</v>
      </c>
      <c r="AY46" s="212">
        <f t="shared" ca="1" si="76"/>
        <v>764.48879823436948</v>
      </c>
      <c r="AZ46" s="212">
        <f t="shared" ca="1" si="76"/>
        <v>767.67416822701273</v>
      </c>
      <c r="BA46" s="212">
        <f t="shared" ca="1" si="76"/>
        <v>770.87281059462532</v>
      </c>
      <c r="BB46" s="212">
        <f t="shared" ca="1" si="76"/>
        <v>774.08478063876953</v>
      </c>
      <c r="BC46" s="212">
        <f t="shared" ca="1" si="76"/>
        <v>777.31013389143106</v>
      </c>
      <c r="BD46" s="212">
        <f t="shared" ca="1" si="76"/>
        <v>779.90116767106917</v>
      </c>
      <c r="BE46" s="212">
        <f t="shared" ca="1" si="76"/>
        <v>782.50083822997283</v>
      </c>
      <c r="BF46" s="212">
        <f t="shared" ca="1" si="76"/>
        <v>785.10917435740612</v>
      </c>
      <c r="BG46" s="212">
        <f t="shared" ca="1" si="76"/>
        <v>787.72620493859756</v>
      </c>
      <c r="BH46" s="212">
        <f t="shared" ca="1" si="76"/>
        <v>790.35195895505956</v>
      </c>
      <c r="BI46" s="212">
        <f t="shared" ca="1" si="76"/>
        <v>792.98646548490979</v>
      </c>
      <c r="BJ46" s="212">
        <f t="shared" ca="1" si="76"/>
        <v>795.62975370319293</v>
      </c>
      <c r="BK46" s="212">
        <f t="shared" ca="1" si="76"/>
        <v>798.28185288220368</v>
      </c>
      <c r="BL46" s="212">
        <f t="shared" ca="1" si="76"/>
        <v>800.94279239181105</v>
      </c>
      <c r="BM46" s="212">
        <f t="shared" ref="BM46:CM46" ca="1" si="77">BL46*(1+BM73)</f>
        <v>803.6126016997838</v>
      </c>
      <c r="BN46" s="212">
        <f t="shared" ca="1" si="77"/>
        <v>806.29131037211641</v>
      </c>
      <c r="BO46" s="212">
        <f t="shared" ca="1" si="77"/>
        <v>808.97894807335683</v>
      </c>
      <c r="BP46" s="212">
        <f t="shared" ca="1" si="77"/>
        <v>811.67554456693472</v>
      </c>
      <c r="BQ46" s="212">
        <f t="shared" ca="1" si="77"/>
        <v>814.38112971549128</v>
      </c>
      <c r="BR46" s="212">
        <f t="shared" ca="1" si="77"/>
        <v>817.09573348120966</v>
      </c>
      <c r="BS46" s="212">
        <f t="shared" ca="1" si="77"/>
        <v>819.81938592614711</v>
      </c>
      <c r="BT46" s="212">
        <f t="shared" ca="1" si="77"/>
        <v>822.55211721256762</v>
      </c>
      <c r="BU46" s="212">
        <f t="shared" ca="1" si="77"/>
        <v>825.29395760327623</v>
      </c>
      <c r="BV46" s="212">
        <f t="shared" ca="1" si="77"/>
        <v>828.04493746195385</v>
      </c>
      <c r="BW46" s="212">
        <f t="shared" ca="1" si="77"/>
        <v>830.80508725349375</v>
      </c>
      <c r="BX46" s="212">
        <f t="shared" ca="1" si="77"/>
        <v>833.57443754433882</v>
      </c>
      <c r="BY46" s="212">
        <f t="shared" ca="1" si="77"/>
        <v>836.35301900282002</v>
      </c>
      <c r="BZ46" s="212">
        <f t="shared" ca="1" si="77"/>
        <v>839.1408623994962</v>
      </c>
      <c r="CA46" s="212">
        <f t="shared" ca="1" si="77"/>
        <v>841.93799860749459</v>
      </c>
      <c r="CB46" s="212">
        <f t="shared" ca="1" si="77"/>
        <v>844.744458602853</v>
      </c>
      <c r="CC46" s="212">
        <f t="shared" ca="1" si="77"/>
        <v>847.56027346486258</v>
      </c>
      <c r="CD46" s="212">
        <f t="shared" ca="1" si="77"/>
        <v>850.38547437641216</v>
      </c>
      <c r="CE46" s="212">
        <f t="shared" ca="1" si="77"/>
        <v>853.22009262433357</v>
      </c>
      <c r="CF46" s="212">
        <f t="shared" ca="1" si="77"/>
        <v>856.06415959974811</v>
      </c>
      <c r="CG46" s="212">
        <f t="shared" ca="1" si="77"/>
        <v>858.91770679841397</v>
      </c>
      <c r="CH46" s="212">
        <f t="shared" ca="1" si="77"/>
        <v>861.78076582107542</v>
      </c>
      <c r="CI46" s="212">
        <f t="shared" ca="1" si="77"/>
        <v>864.65336837381244</v>
      </c>
      <c r="CJ46" s="212">
        <f t="shared" ca="1" si="77"/>
        <v>867.53554626839184</v>
      </c>
      <c r="CK46" s="212">
        <f t="shared" ca="1" si="77"/>
        <v>870.42733142261989</v>
      </c>
      <c r="CL46" s="212">
        <f t="shared" ca="1" si="77"/>
        <v>873.32875586069531</v>
      </c>
      <c r="CM46" s="212">
        <f t="shared" ca="1" si="77"/>
        <v>876.23985171356435</v>
      </c>
    </row>
    <row r="47" spans="2:91" hidden="1" x14ac:dyDescent="0.2">
      <c r="B47" s="213" t="str">
        <f>Inputs!DQ12</f>
        <v>Accounting system</v>
      </c>
      <c r="AF47" s="212">
        <f>Inputs!DS12</f>
        <v>700</v>
      </c>
      <c r="AG47" s="212">
        <f t="shared" ref="AG47:BL47" ca="1" si="78">AF47*(1+AG74)</f>
        <v>702.91666666666663</v>
      </c>
      <c r="AH47" s="212">
        <f t="shared" ca="1" si="78"/>
        <v>705.84548611111109</v>
      </c>
      <c r="AI47" s="212">
        <f t="shared" ca="1" si="78"/>
        <v>708.78650896990735</v>
      </c>
      <c r="AJ47" s="212">
        <f t="shared" ca="1" si="78"/>
        <v>711.73978609061533</v>
      </c>
      <c r="AK47" s="212">
        <f t="shared" ca="1" si="78"/>
        <v>714.70536853265958</v>
      </c>
      <c r="AL47" s="212">
        <f t="shared" ca="1" si="78"/>
        <v>717.68330756821229</v>
      </c>
      <c r="AM47" s="212">
        <f t="shared" ca="1" si="78"/>
        <v>720.6736546830798</v>
      </c>
      <c r="AN47" s="212">
        <f t="shared" ca="1" si="78"/>
        <v>723.67646157759259</v>
      </c>
      <c r="AO47" s="212">
        <f t="shared" ca="1" si="78"/>
        <v>726.69178016749925</v>
      </c>
      <c r="AP47" s="212">
        <f t="shared" ca="1" si="78"/>
        <v>729.71966258486384</v>
      </c>
      <c r="AQ47" s="212">
        <f t="shared" ca="1" si="78"/>
        <v>732.76016117896745</v>
      </c>
      <c r="AR47" s="212">
        <f t="shared" ca="1" si="78"/>
        <v>735.20269504956411</v>
      </c>
      <c r="AS47" s="212">
        <f t="shared" ca="1" si="78"/>
        <v>737.65337069972941</v>
      </c>
      <c r="AT47" s="212">
        <f t="shared" ca="1" si="78"/>
        <v>740.11221526872862</v>
      </c>
      <c r="AU47" s="212">
        <f t="shared" ca="1" si="78"/>
        <v>742.57925598629106</v>
      </c>
      <c r="AV47" s="212">
        <f t="shared" ca="1" si="78"/>
        <v>745.05452017291213</v>
      </c>
      <c r="AW47" s="212">
        <f t="shared" ca="1" si="78"/>
        <v>747.53803524015518</v>
      </c>
      <c r="AX47" s="212">
        <f t="shared" ca="1" si="78"/>
        <v>750.02982869095581</v>
      </c>
      <c r="AY47" s="212">
        <f t="shared" ca="1" si="78"/>
        <v>752.52992811992567</v>
      </c>
      <c r="AZ47" s="212">
        <f t="shared" ca="1" si="78"/>
        <v>755.03836121365885</v>
      </c>
      <c r="BA47" s="212">
        <f t="shared" ca="1" si="78"/>
        <v>757.55515575103777</v>
      </c>
      <c r="BB47" s="212">
        <f t="shared" ca="1" si="78"/>
        <v>760.08033960354135</v>
      </c>
      <c r="BC47" s="212">
        <f t="shared" ca="1" si="78"/>
        <v>762.61394073555323</v>
      </c>
      <c r="BD47" s="212">
        <f t="shared" ca="1" si="78"/>
        <v>764.52047558739207</v>
      </c>
      <c r="BE47" s="212">
        <f t="shared" ca="1" si="78"/>
        <v>766.43177677636049</v>
      </c>
      <c r="BF47" s="212">
        <f t="shared" ca="1" si="78"/>
        <v>768.34785621830133</v>
      </c>
      <c r="BG47" s="212">
        <f t="shared" ca="1" si="78"/>
        <v>770.26872585884701</v>
      </c>
      <c r="BH47" s="212">
        <f t="shared" ca="1" si="78"/>
        <v>772.19439767349411</v>
      </c>
      <c r="BI47" s="212">
        <f t="shared" ca="1" si="78"/>
        <v>774.12488366767775</v>
      </c>
      <c r="BJ47" s="212">
        <f t="shared" ca="1" si="78"/>
        <v>776.06019587684693</v>
      </c>
      <c r="BK47" s="212">
        <f t="shared" ca="1" si="78"/>
        <v>778.00034636653902</v>
      </c>
      <c r="BL47" s="212">
        <f t="shared" ca="1" si="78"/>
        <v>779.94534723245533</v>
      </c>
      <c r="BM47" s="212">
        <f t="shared" ref="BM47:CM47" ca="1" si="79">BL47*(1+BM74)</f>
        <v>781.89521060053642</v>
      </c>
      <c r="BN47" s="212">
        <f t="shared" ca="1" si="79"/>
        <v>783.84994862703775</v>
      </c>
      <c r="BO47" s="212">
        <f t="shared" ca="1" si="79"/>
        <v>785.80957349860535</v>
      </c>
      <c r="BP47" s="212">
        <f t="shared" ca="1" si="79"/>
        <v>787.77409743235182</v>
      </c>
      <c r="BQ47" s="212">
        <f t="shared" ca="1" si="79"/>
        <v>789.74353267593267</v>
      </c>
      <c r="BR47" s="212">
        <f t="shared" ca="1" si="79"/>
        <v>791.71789150762243</v>
      </c>
      <c r="BS47" s="212">
        <f t="shared" ca="1" si="79"/>
        <v>793.69718623639142</v>
      </c>
      <c r="BT47" s="212">
        <f t="shared" ca="1" si="79"/>
        <v>795.68142920198238</v>
      </c>
      <c r="BU47" s="212">
        <f t="shared" ca="1" si="79"/>
        <v>797.67063277498733</v>
      </c>
      <c r="BV47" s="212">
        <f t="shared" ca="1" si="79"/>
        <v>799.66480935692471</v>
      </c>
      <c r="BW47" s="212">
        <f t="shared" ca="1" si="79"/>
        <v>801.66397138031698</v>
      </c>
      <c r="BX47" s="212">
        <f t="shared" ca="1" si="79"/>
        <v>803.66813130876778</v>
      </c>
      <c r="BY47" s="212">
        <f t="shared" ca="1" si="79"/>
        <v>805.6773016370397</v>
      </c>
      <c r="BZ47" s="212">
        <f t="shared" ca="1" si="79"/>
        <v>807.69149489113227</v>
      </c>
      <c r="CA47" s="212">
        <f t="shared" ca="1" si="79"/>
        <v>809.71072362836003</v>
      </c>
      <c r="CB47" s="212">
        <f t="shared" ca="1" si="79"/>
        <v>811.73500043743093</v>
      </c>
      <c r="CC47" s="212">
        <f t="shared" ca="1" si="79"/>
        <v>813.76433793852448</v>
      </c>
      <c r="CD47" s="212">
        <f t="shared" ca="1" si="79"/>
        <v>815.7987487833708</v>
      </c>
      <c r="CE47" s="212">
        <f t="shared" ca="1" si="79"/>
        <v>817.83824565532916</v>
      </c>
      <c r="CF47" s="212">
        <f t="shared" ca="1" si="79"/>
        <v>819.88284126946746</v>
      </c>
      <c r="CG47" s="212">
        <f t="shared" ca="1" si="79"/>
        <v>821.93254837264112</v>
      </c>
      <c r="CH47" s="212">
        <f t="shared" ca="1" si="79"/>
        <v>823.98737974357266</v>
      </c>
      <c r="CI47" s="212">
        <f t="shared" ca="1" si="79"/>
        <v>826.04734819293151</v>
      </c>
      <c r="CJ47" s="212">
        <f t="shared" ca="1" si="79"/>
        <v>828.11246656341382</v>
      </c>
      <c r="CK47" s="212">
        <f t="shared" ca="1" si="79"/>
        <v>830.18274772982227</v>
      </c>
      <c r="CL47" s="212">
        <f t="shared" ca="1" si="79"/>
        <v>832.25820459914678</v>
      </c>
      <c r="CM47" s="212">
        <f t="shared" ca="1" si="79"/>
        <v>834.33885011064456</v>
      </c>
    </row>
    <row r="48" spans="2:91" hidden="1" x14ac:dyDescent="0.2">
      <c r="B48" s="213" t="str">
        <f>Inputs!DQ13</f>
        <v>Equipment maintenance</v>
      </c>
      <c r="AF48" s="212">
        <f>Inputs!DS13</f>
        <v>500</v>
      </c>
      <c r="AG48" s="212">
        <f t="shared" ref="AG48:BL48" ca="1" si="80">AF48*(1+AG75)</f>
        <v>502.49999999999994</v>
      </c>
      <c r="AH48" s="212">
        <f t="shared" ca="1" si="80"/>
        <v>505.01249999999987</v>
      </c>
      <c r="AI48" s="212">
        <f t="shared" ca="1" si="80"/>
        <v>507.53756249999981</v>
      </c>
      <c r="AJ48" s="212">
        <f t="shared" ca="1" si="80"/>
        <v>510.07525031249975</v>
      </c>
      <c r="AK48" s="212">
        <f t="shared" ca="1" si="80"/>
        <v>512.62562656406215</v>
      </c>
      <c r="AL48" s="212">
        <f t="shared" ca="1" si="80"/>
        <v>515.18875469688237</v>
      </c>
      <c r="AM48" s="212">
        <f t="shared" ca="1" si="80"/>
        <v>517.76469847036674</v>
      </c>
      <c r="AN48" s="212">
        <f t="shared" ca="1" si="80"/>
        <v>520.35352196271856</v>
      </c>
      <c r="AO48" s="212">
        <f t="shared" ca="1" si="80"/>
        <v>522.95528957253214</v>
      </c>
      <c r="AP48" s="212">
        <f t="shared" ca="1" si="80"/>
        <v>525.57006602039473</v>
      </c>
      <c r="AQ48" s="212">
        <f t="shared" ca="1" si="80"/>
        <v>528.1979163504966</v>
      </c>
      <c r="AR48" s="212">
        <f t="shared" ca="1" si="80"/>
        <v>530.39874100195698</v>
      </c>
      <c r="AS48" s="212">
        <f t="shared" ca="1" si="80"/>
        <v>532.60873575613175</v>
      </c>
      <c r="AT48" s="212">
        <f t="shared" ca="1" si="80"/>
        <v>534.82793882178225</v>
      </c>
      <c r="AU48" s="212">
        <f t="shared" ca="1" si="80"/>
        <v>537.05638856687301</v>
      </c>
      <c r="AV48" s="212">
        <f t="shared" ca="1" si="80"/>
        <v>539.29412351923497</v>
      </c>
      <c r="AW48" s="212">
        <f t="shared" ca="1" si="80"/>
        <v>541.54118236723173</v>
      </c>
      <c r="AX48" s="212">
        <f t="shared" ca="1" si="80"/>
        <v>543.79760396042855</v>
      </c>
      <c r="AY48" s="212">
        <f t="shared" ca="1" si="80"/>
        <v>546.06342731026371</v>
      </c>
      <c r="AZ48" s="212">
        <f t="shared" ca="1" si="80"/>
        <v>548.3386915907231</v>
      </c>
      <c r="BA48" s="212">
        <f t="shared" ca="1" si="80"/>
        <v>550.62343613901783</v>
      </c>
      <c r="BB48" s="212">
        <f t="shared" ca="1" si="80"/>
        <v>552.91770045626367</v>
      </c>
      <c r="BC48" s="212">
        <f t="shared" ca="1" si="80"/>
        <v>555.22152420816474</v>
      </c>
      <c r="BD48" s="212">
        <f t="shared" ca="1" si="80"/>
        <v>557.07226262219194</v>
      </c>
      <c r="BE48" s="212">
        <f t="shared" ca="1" si="80"/>
        <v>558.929170164266</v>
      </c>
      <c r="BF48" s="212">
        <f t="shared" ca="1" si="80"/>
        <v>560.79226739814692</v>
      </c>
      <c r="BG48" s="212">
        <f t="shared" ca="1" si="80"/>
        <v>562.66157495614084</v>
      </c>
      <c r="BH48" s="212">
        <f t="shared" ca="1" si="80"/>
        <v>564.53711353932806</v>
      </c>
      <c r="BI48" s="212">
        <f t="shared" ca="1" si="80"/>
        <v>566.41890391779248</v>
      </c>
      <c r="BJ48" s="212">
        <f t="shared" ca="1" si="80"/>
        <v>568.30696693085179</v>
      </c>
      <c r="BK48" s="212">
        <f t="shared" ca="1" si="80"/>
        <v>570.20132348728805</v>
      </c>
      <c r="BL48" s="212">
        <f t="shared" ca="1" si="80"/>
        <v>572.10199456557905</v>
      </c>
      <c r="BM48" s="212">
        <f t="shared" ref="BM48:CM48" ca="1" si="81">BL48*(1+BM75)</f>
        <v>574.00900121413099</v>
      </c>
      <c r="BN48" s="212">
        <f t="shared" ca="1" si="81"/>
        <v>575.92236455151146</v>
      </c>
      <c r="BO48" s="212">
        <f t="shared" ca="1" si="81"/>
        <v>577.84210576668318</v>
      </c>
      <c r="BP48" s="212">
        <f t="shared" ca="1" si="81"/>
        <v>579.76824611923882</v>
      </c>
      <c r="BQ48" s="212">
        <f t="shared" ca="1" si="81"/>
        <v>581.70080693963632</v>
      </c>
      <c r="BR48" s="212">
        <f t="shared" ca="1" si="81"/>
        <v>583.63980962943515</v>
      </c>
      <c r="BS48" s="212">
        <f t="shared" ca="1" si="81"/>
        <v>585.58527566153327</v>
      </c>
      <c r="BT48" s="212">
        <f t="shared" ca="1" si="81"/>
        <v>587.5372265804051</v>
      </c>
      <c r="BU48" s="212">
        <f t="shared" ca="1" si="81"/>
        <v>589.49568400233989</v>
      </c>
      <c r="BV48" s="212">
        <f t="shared" ca="1" si="81"/>
        <v>591.46066961568101</v>
      </c>
      <c r="BW48" s="212">
        <f t="shared" ca="1" si="81"/>
        <v>593.43220518106671</v>
      </c>
      <c r="BX48" s="212">
        <f t="shared" ca="1" si="81"/>
        <v>595.41031253167034</v>
      </c>
      <c r="BY48" s="212">
        <f t="shared" ca="1" si="81"/>
        <v>597.39501357344261</v>
      </c>
      <c r="BZ48" s="212">
        <f t="shared" ca="1" si="81"/>
        <v>599.38633028535412</v>
      </c>
      <c r="CA48" s="212">
        <f t="shared" ca="1" si="81"/>
        <v>601.38428471963869</v>
      </c>
      <c r="CB48" s="212">
        <f t="shared" ca="1" si="81"/>
        <v>603.38889900203753</v>
      </c>
      <c r="CC48" s="212">
        <f t="shared" ca="1" si="81"/>
        <v>605.4001953320444</v>
      </c>
      <c r="CD48" s="212">
        <f t="shared" ca="1" si="81"/>
        <v>607.41819598315124</v>
      </c>
      <c r="CE48" s="212">
        <f t="shared" ca="1" si="81"/>
        <v>609.44292330309509</v>
      </c>
      <c r="CF48" s="212">
        <f t="shared" ca="1" si="81"/>
        <v>611.4743997141054</v>
      </c>
      <c r="CG48" s="212">
        <f t="shared" ca="1" si="81"/>
        <v>613.51264771315243</v>
      </c>
      <c r="CH48" s="212">
        <f t="shared" ca="1" si="81"/>
        <v>615.55768987219631</v>
      </c>
      <c r="CI48" s="212">
        <f t="shared" ca="1" si="81"/>
        <v>617.60954883843704</v>
      </c>
      <c r="CJ48" s="212">
        <f t="shared" ca="1" si="81"/>
        <v>619.66824733456519</v>
      </c>
      <c r="CK48" s="212">
        <f t="shared" ca="1" si="81"/>
        <v>621.73380815901385</v>
      </c>
      <c r="CL48" s="212">
        <f t="shared" ca="1" si="81"/>
        <v>623.80625418621059</v>
      </c>
      <c r="CM48" s="212">
        <f t="shared" ca="1" si="81"/>
        <v>625.88560836683132</v>
      </c>
    </row>
    <row r="49" spans="2:91" hidden="1" x14ac:dyDescent="0.2">
      <c r="B49" s="213" t="str">
        <f>Inputs!DQ14</f>
        <v>Uniforms</v>
      </c>
      <c r="AF49" s="212">
        <f>Inputs!DS14</f>
        <v>200</v>
      </c>
      <c r="AG49" s="212">
        <f t="shared" ref="AG49:BL49" ca="1" si="82">AF49*(1+AG76)</f>
        <v>200.99999999999997</v>
      </c>
      <c r="AH49" s="212">
        <f t="shared" ca="1" si="82"/>
        <v>202.00499999999994</v>
      </c>
      <c r="AI49" s="212">
        <f t="shared" ca="1" si="82"/>
        <v>203.01502499999992</v>
      </c>
      <c r="AJ49" s="212">
        <f t="shared" ca="1" si="82"/>
        <v>204.0301001249999</v>
      </c>
      <c r="AK49" s="212">
        <f t="shared" ca="1" si="82"/>
        <v>205.05025062562487</v>
      </c>
      <c r="AL49" s="212">
        <f t="shared" ca="1" si="82"/>
        <v>206.07550187875296</v>
      </c>
      <c r="AM49" s="212">
        <f t="shared" ca="1" si="82"/>
        <v>207.10587938814669</v>
      </c>
      <c r="AN49" s="212">
        <f t="shared" ca="1" si="82"/>
        <v>208.14140878508741</v>
      </c>
      <c r="AO49" s="212">
        <f t="shared" ca="1" si="82"/>
        <v>209.18211582901282</v>
      </c>
      <c r="AP49" s="212">
        <f t="shared" ca="1" si="82"/>
        <v>210.22802640815786</v>
      </c>
      <c r="AQ49" s="212">
        <f t="shared" ca="1" si="82"/>
        <v>211.27916654019862</v>
      </c>
      <c r="AR49" s="212">
        <f t="shared" ca="1" si="82"/>
        <v>212.15949640078279</v>
      </c>
      <c r="AS49" s="212">
        <f t="shared" ca="1" si="82"/>
        <v>213.0434943024527</v>
      </c>
      <c r="AT49" s="212">
        <f t="shared" ca="1" si="82"/>
        <v>213.93117552871291</v>
      </c>
      <c r="AU49" s="212">
        <f t="shared" ca="1" si="82"/>
        <v>214.8225554267492</v>
      </c>
      <c r="AV49" s="212">
        <f t="shared" ca="1" si="82"/>
        <v>215.71764940769398</v>
      </c>
      <c r="AW49" s="212">
        <f t="shared" ca="1" si="82"/>
        <v>216.61647294689271</v>
      </c>
      <c r="AX49" s="212">
        <f t="shared" ca="1" si="82"/>
        <v>217.51904158417142</v>
      </c>
      <c r="AY49" s="212">
        <f t="shared" ca="1" si="82"/>
        <v>218.42537092410547</v>
      </c>
      <c r="AZ49" s="212">
        <f t="shared" ca="1" si="82"/>
        <v>219.33547663628923</v>
      </c>
      <c r="BA49" s="212">
        <f t="shared" ca="1" si="82"/>
        <v>220.2493744556071</v>
      </c>
      <c r="BB49" s="212">
        <f t="shared" ca="1" si="82"/>
        <v>221.16708018250546</v>
      </c>
      <c r="BC49" s="212">
        <f t="shared" ca="1" si="82"/>
        <v>222.0886096832659</v>
      </c>
      <c r="BD49" s="212">
        <f t="shared" ca="1" si="82"/>
        <v>222.82890504887681</v>
      </c>
      <c r="BE49" s="212">
        <f t="shared" ca="1" si="82"/>
        <v>223.5716680657064</v>
      </c>
      <c r="BF49" s="212">
        <f t="shared" ca="1" si="82"/>
        <v>224.31690695925877</v>
      </c>
      <c r="BG49" s="212">
        <f t="shared" ca="1" si="82"/>
        <v>225.06462998245632</v>
      </c>
      <c r="BH49" s="212">
        <f t="shared" ca="1" si="82"/>
        <v>225.81484541573118</v>
      </c>
      <c r="BI49" s="212">
        <f t="shared" ca="1" si="82"/>
        <v>226.56756156711697</v>
      </c>
      <c r="BJ49" s="212">
        <f t="shared" ca="1" si="82"/>
        <v>227.32278677234072</v>
      </c>
      <c r="BK49" s="212">
        <f t="shared" ca="1" si="82"/>
        <v>228.0805293949152</v>
      </c>
      <c r="BL49" s="212">
        <f t="shared" ca="1" si="82"/>
        <v>228.84079782623161</v>
      </c>
      <c r="BM49" s="212">
        <f t="shared" ref="BM49:CM49" ca="1" si="83">BL49*(1+BM76)</f>
        <v>229.60360048565241</v>
      </c>
      <c r="BN49" s="212">
        <f t="shared" ca="1" si="83"/>
        <v>230.36894582060461</v>
      </c>
      <c r="BO49" s="212">
        <f t="shared" ca="1" si="83"/>
        <v>231.13684230667332</v>
      </c>
      <c r="BP49" s="212">
        <f t="shared" ca="1" si="83"/>
        <v>231.90729844769558</v>
      </c>
      <c r="BQ49" s="212">
        <f t="shared" ca="1" si="83"/>
        <v>232.68032277585459</v>
      </c>
      <c r="BR49" s="212">
        <f t="shared" ca="1" si="83"/>
        <v>233.45592385177412</v>
      </c>
      <c r="BS49" s="212">
        <f t="shared" ca="1" si="83"/>
        <v>234.23411026461338</v>
      </c>
      <c r="BT49" s="212">
        <f t="shared" ca="1" si="83"/>
        <v>235.01489063216212</v>
      </c>
      <c r="BU49" s="212">
        <f t="shared" ca="1" si="83"/>
        <v>235.798273600936</v>
      </c>
      <c r="BV49" s="212">
        <f t="shared" ca="1" si="83"/>
        <v>236.58426784627247</v>
      </c>
      <c r="BW49" s="212">
        <f t="shared" ca="1" si="83"/>
        <v>237.37288207242673</v>
      </c>
      <c r="BX49" s="212">
        <f t="shared" ca="1" si="83"/>
        <v>238.16412501266817</v>
      </c>
      <c r="BY49" s="212">
        <f t="shared" ca="1" si="83"/>
        <v>238.95800542937707</v>
      </c>
      <c r="BZ49" s="212">
        <f t="shared" ca="1" si="83"/>
        <v>239.75453211414168</v>
      </c>
      <c r="CA49" s="212">
        <f t="shared" ca="1" si="83"/>
        <v>240.55371388785551</v>
      </c>
      <c r="CB49" s="212">
        <f t="shared" ca="1" si="83"/>
        <v>241.35555960081504</v>
      </c>
      <c r="CC49" s="212">
        <f t="shared" ca="1" si="83"/>
        <v>242.16007813281777</v>
      </c>
      <c r="CD49" s="212">
        <f t="shared" ca="1" si="83"/>
        <v>242.96727839326053</v>
      </c>
      <c r="CE49" s="212">
        <f t="shared" ca="1" si="83"/>
        <v>243.77716932123809</v>
      </c>
      <c r="CF49" s="212">
        <f t="shared" ca="1" si="83"/>
        <v>244.58975988564222</v>
      </c>
      <c r="CG49" s="212">
        <f t="shared" ca="1" si="83"/>
        <v>245.40505908526106</v>
      </c>
      <c r="CH49" s="212">
        <f t="shared" ca="1" si="83"/>
        <v>246.2230759488786</v>
      </c>
      <c r="CI49" s="212">
        <f t="shared" ca="1" si="83"/>
        <v>247.04381953537489</v>
      </c>
      <c r="CJ49" s="212">
        <f t="shared" ca="1" si="83"/>
        <v>247.86729893382616</v>
      </c>
      <c r="CK49" s="212">
        <f t="shared" ca="1" si="83"/>
        <v>248.69352326360561</v>
      </c>
      <c r="CL49" s="212">
        <f t="shared" ca="1" si="83"/>
        <v>249.52250167448432</v>
      </c>
      <c r="CM49" s="212">
        <f t="shared" ca="1" si="83"/>
        <v>250.35424334673263</v>
      </c>
    </row>
    <row r="50" spans="2:91" hidden="1" x14ac:dyDescent="0.2">
      <c r="B50" s="213" t="str">
        <f>Inputs!DQ15</f>
        <v>Menu</v>
      </c>
      <c r="AF50" s="212">
        <f>Inputs!DS15</f>
        <v>200</v>
      </c>
      <c r="AG50" s="212">
        <f t="shared" ref="AG50:BL50" ca="1" si="84">AF50*(1+AG77)</f>
        <v>200.83333333333334</v>
      </c>
      <c r="AH50" s="212">
        <f t="shared" ca="1" si="84"/>
        <v>201.67013888888889</v>
      </c>
      <c r="AI50" s="212">
        <f t="shared" ca="1" si="84"/>
        <v>202.51043113425925</v>
      </c>
      <c r="AJ50" s="212">
        <f t="shared" ca="1" si="84"/>
        <v>203.35422459731865</v>
      </c>
      <c r="AK50" s="212">
        <f t="shared" ca="1" si="84"/>
        <v>204.20153386647414</v>
      </c>
      <c r="AL50" s="212">
        <f t="shared" ca="1" si="84"/>
        <v>205.05237359091777</v>
      </c>
      <c r="AM50" s="212">
        <f t="shared" ca="1" si="84"/>
        <v>205.90675848087992</v>
      </c>
      <c r="AN50" s="212">
        <f t="shared" ca="1" si="84"/>
        <v>206.76470330788356</v>
      </c>
      <c r="AO50" s="212">
        <f t="shared" ca="1" si="84"/>
        <v>207.62622290499974</v>
      </c>
      <c r="AP50" s="212">
        <f t="shared" ca="1" si="84"/>
        <v>208.49133216710391</v>
      </c>
      <c r="AQ50" s="212">
        <f t="shared" ca="1" si="84"/>
        <v>209.36004605113351</v>
      </c>
      <c r="AR50" s="212">
        <f t="shared" ca="1" si="84"/>
        <v>210.05791287130398</v>
      </c>
      <c r="AS50" s="212">
        <f t="shared" ca="1" si="84"/>
        <v>210.75810591420836</v>
      </c>
      <c r="AT50" s="212">
        <f t="shared" ca="1" si="84"/>
        <v>211.4606329339224</v>
      </c>
      <c r="AU50" s="212">
        <f t="shared" ca="1" si="84"/>
        <v>212.16550171036883</v>
      </c>
      <c r="AV50" s="212">
        <f t="shared" ca="1" si="84"/>
        <v>212.8727200494034</v>
      </c>
      <c r="AW50" s="212">
        <f t="shared" ca="1" si="84"/>
        <v>213.58229578290141</v>
      </c>
      <c r="AX50" s="212">
        <f t="shared" ca="1" si="84"/>
        <v>214.29423676884443</v>
      </c>
      <c r="AY50" s="212">
        <f t="shared" ca="1" si="84"/>
        <v>215.00855089140725</v>
      </c>
      <c r="AZ50" s="212">
        <f t="shared" ca="1" si="84"/>
        <v>215.72524606104528</v>
      </c>
      <c r="BA50" s="212">
        <f t="shared" ca="1" si="84"/>
        <v>216.44433021458212</v>
      </c>
      <c r="BB50" s="212">
        <f t="shared" ca="1" si="84"/>
        <v>217.16581131529742</v>
      </c>
      <c r="BC50" s="212">
        <f t="shared" ca="1" si="84"/>
        <v>217.88969735301509</v>
      </c>
      <c r="BD50" s="212">
        <f t="shared" ca="1" si="84"/>
        <v>218.43442159639761</v>
      </c>
      <c r="BE50" s="212">
        <f t="shared" ca="1" si="84"/>
        <v>218.9805076503886</v>
      </c>
      <c r="BF50" s="212">
        <f t="shared" ca="1" si="84"/>
        <v>219.52795891951456</v>
      </c>
      <c r="BG50" s="212">
        <f t="shared" ca="1" si="84"/>
        <v>220.07677881681334</v>
      </c>
      <c r="BH50" s="212">
        <f t="shared" ca="1" si="84"/>
        <v>220.62697076385535</v>
      </c>
      <c r="BI50" s="212">
        <f t="shared" ca="1" si="84"/>
        <v>221.17853819076498</v>
      </c>
      <c r="BJ50" s="212">
        <f t="shared" ca="1" si="84"/>
        <v>221.73148453624188</v>
      </c>
      <c r="BK50" s="212">
        <f t="shared" ca="1" si="84"/>
        <v>222.28581324758247</v>
      </c>
      <c r="BL50" s="212">
        <f t="shared" ca="1" si="84"/>
        <v>222.8415277807014</v>
      </c>
      <c r="BM50" s="212">
        <f t="shared" ref="BM50:CM50" ca="1" si="85">BL50*(1+BM77)</f>
        <v>223.39863160015315</v>
      </c>
      <c r="BN50" s="212">
        <f t="shared" ca="1" si="85"/>
        <v>223.95712817915353</v>
      </c>
      <c r="BO50" s="212">
        <f t="shared" ca="1" si="85"/>
        <v>224.51702099960141</v>
      </c>
      <c r="BP50" s="212">
        <f t="shared" ca="1" si="85"/>
        <v>225.07831355210041</v>
      </c>
      <c r="BQ50" s="212">
        <f t="shared" ca="1" si="85"/>
        <v>225.64100933598064</v>
      </c>
      <c r="BR50" s="212">
        <f t="shared" ca="1" si="85"/>
        <v>226.20511185932057</v>
      </c>
      <c r="BS50" s="212">
        <f t="shared" ca="1" si="85"/>
        <v>226.77062463896885</v>
      </c>
      <c r="BT50" s="212">
        <f t="shared" ca="1" si="85"/>
        <v>227.33755120056625</v>
      </c>
      <c r="BU50" s="212">
        <f t="shared" ca="1" si="85"/>
        <v>227.90589507856765</v>
      </c>
      <c r="BV50" s="212">
        <f t="shared" ca="1" si="85"/>
        <v>228.47565981626406</v>
      </c>
      <c r="BW50" s="212">
        <f t="shared" ca="1" si="85"/>
        <v>229.04684896580471</v>
      </c>
      <c r="BX50" s="212">
        <f t="shared" ca="1" si="85"/>
        <v>229.61946608821921</v>
      </c>
      <c r="BY50" s="212">
        <f t="shared" ca="1" si="85"/>
        <v>230.19351475343976</v>
      </c>
      <c r="BZ50" s="212">
        <f t="shared" ca="1" si="85"/>
        <v>230.76899854032334</v>
      </c>
      <c r="CA50" s="212">
        <f t="shared" ca="1" si="85"/>
        <v>231.34592103667413</v>
      </c>
      <c r="CB50" s="212">
        <f t="shared" ca="1" si="85"/>
        <v>231.92428583926579</v>
      </c>
      <c r="CC50" s="212">
        <f t="shared" ca="1" si="85"/>
        <v>232.50409655386395</v>
      </c>
      <c r="CD50" s="212">
        <f t="shared" ca="1" si="85"/>
        <v>233.0853567952486</v>
      </c>
      <c r="CE50" s="212">
        <f t="shared" ca="1" si="85"/>
        <v>233.66807018723671</v>
      </c>
      <c r="CF50" s="212">
        <f t="shared" ca="1" si="85"/>
        <v>234.25224036270478</v>
      </c>
      <c r="CG50" s="212">
        <f t="shared" ca="1" si="85"/>
        <v>234.83787096361152</v>
      </c>
      <c r="CH50" s="212">
        <f t="shared" ca="1" si="85"/>
        <v>235.42496564102055</v>
      </c>
      <c r="CI50" s="212">
        <f t="shared" ca="1" si="85"/>
        <v>236.01352805512309</v>
      </c>
      <c r="CJ50" s="212">
        <f t="shared" ca="1" si="85"/>
        <v>236.60356187526088</v>
      </c>
      <c r="CK50" s="212">
        <f t="shared" ca="1" si="85"/>
        <v>237.19507077994902</v>
      </c>
      <c r="CL50" s="212">
        <f t="shared" ca="1" si="85"/>
        <v>237.78805845689888</v>
      </c>
      <c r="CM50" s="212">
        <f t="shared" ca="1" si="85"/>
        <v>238.38252860304112</v>
      </c>
    </row>
    <row r="51" spans="2:91" hidden="1" x14ac:dyDescent="0.2">
      <c r="B51" s="213" t="str">
        <f>Inputs!DQ16</f>
        <v>Cleaning</v>
      </c>
      <c r="AF51" s="212">
        <f>Inputs!DS16</f>
        <v>500</v>
      </c>
      <c r="AG51" s="212">
        <f t="shared" ref="AG51:BL51" ca="1" si="86">AF51*(1+AG78)</f>
        <v>502.49999999999994</v>
      </c>
      <c r="AH51" s="212">
        <f t="shared" ca="1" si="86"/>
        <v>505.01249999999987</v>
      </c>
      <c r="AI51" s="212">
        <f t="shared" ca="1" si="86"/>
        <v>507.53756249999981</v>
      </c>
      <c r="AJ51" s="212">
        <f t="shared" ca="1" si="86"/>
        <v>510.07525031249975</v>
      </c>
      <c r="AK51" s="212">
        <f t="shared" ca="1" si="86"/>
        <v>512.62562656406215</v>
      </c>
      <c r="AL51" s="212">
        <f t="shared" ca="1" si="86"/>
        <v>515.18875469688237</v>
      </c>
      <c r="AM51" s="212">
        <f t="shared" ca="1" si="86"/>
        <v>517.76469847036674</v>
      </c>
      <c r="AN51" s="212">
        <f t="shared" ca="1" si="86"/>
        <v>520.35352196271856</v>
      </c>
      <c r="AO51" s="212">
        <f t="shared" ca="1" si="86"/>
        <v>522.95528957253214</v>
      </c>
      <c r="AP51" s="212">
        <f t="shared" ca="1" si="86"/>
        <v>525.57006602039473</v>
      </c>
      <c r="AQ51" s="212">
        <f t="shared" ca="1" si="86"/>
        <v>528.1979163504966</v>
      </c>
      <c r="AR51" s="212">
        <f t="shared" ca="1" si="86"/>
        <v>530.39874100195698</v>
      </c>
      <c r="AS51" s="212">
        <f t="shared" ca="1" si="86"/>
        <v>532.60873575613175</v>
      </c>
      <c r="AT51" s="212">
        <f t="shared" ca="1" si="86"/>
        <v>534.82793882178225</v>
      </c>
      <c r="AU51" s="212">
        <f t="shared" ca="1" si="86"/>
        <v>537.05638856687301</v>
      </c>
      <c r="AV51" s="212">
        <f t="shared" ca="1" si="86"/>
        <v>539.29412351923497</v>
      </c>
      <c r="AW51" s="212">
        <f t="shared" ca="1" si="86"/>
        <v>541.54118236723173</v>
      </c>
      <c r="AX51" s="212">
        <f t="shared" ca="1" si="86"/>
        <v>543.79760396042855</v>
      </c>
      <c r="AY51" s="212">
        <f t="shared" ca="1" si="86"/>
        <v>546.06342731026371</v>
      </c>
      <c r="AZ51" s="212">
        <f t="shared" ca="1" si="86"/>
        <v>548.3386915907231</v>
      </c>
      <c r="BA51" s="212">
        <f t="shared" ca="1" si="86"/>
        <v>550.62343613901783</v>
      </c>
      <c r="BB51" s="212">
        <f t="shared" ca="1" si="86"/>
        <v>552.91770045626367</v>
      </c>
      <c r="BC51" s="212">
        <f t="shared" ca="1" si="86"/>
        <v>555.22152420816474</v>
      </c>
      <c r="BD51" s="212">
        <f t="shared" ca="1" si="86"/>
        <v>557.07226262219194</v>
      </c>
      <c r="BE51" s="212">
        <f t="shared" ca="1" si="86"/>
        <v>558.929170164266</v>
      </c>
      <c r="BF51" s="212">
        <f t="shared" ca="1" si="86"/>
        <v>560.79226739814692</v>
      </c>
      <c r="BG51" s="212">
        <f t="shared" ca="1" si="86"/>
        <v>562.66157495614084</v>
      </c>
      <c r="BH51" s="212">
        <f t="shared" ca="1" si="86"/>
        <v>564.53711353932806</v>
      </c>
      <c r="BI51" s="212">
        <f t="shared" ca="1" si="86"/>
        <v>566.41890391779248</v>
      </c>
      <c r="BJ51" s="212">
        <f t="shared" ca="1" si="86"/>
        <v>568.30696693085179</v>
      </c>
      <c r="BK51" s="212">
        <f t="shared" ca="1" si="86"/>
        <v>570.20132348728805</v>
      </c>
      <c r="BL51" s="212">
        <f t="shared" ca="1" si="86"/>
        <v>572.10199456557905</v>
      </c>
      <c r="BM51" s="212">
        <f t="shared" ref="BM51:CM51" ca="1" si="87">BL51*(1+BM78)</f>
        <v>574.00900121413099</v>
      </c>
      <c r="BN51" s="212">
        <f t="shared" ca="1" si="87"/>
        <v>575.92236455151146</v>
      </c>
      <c r="BO51" s="212">
        <f t="shared" ca="1" si="87"/>
        <v>577.84210576668318</v>
      </c>
      <c r="BP51" s="212">
        <f t="shared" ca="1" si="87"/>
        <v>579.76824611923882</v>
      </c>
      <c r="BQ51" s="212">
        <f t="shared" ca="1" si="87"/>
        <v>581.70080693963632</v>
      </c>
      <c r="BR51" s="212">
        <f t="shared" ca="1" si="87"/>
        <v>583.63980962943515</v>
      </c>
      <c r="BS51" s="212">
        <f t="shared" ca="1" si="87"/>
        <v>585.58527566153327</v>
      </c>
      <c r="BT51" s="212">
        <f t="shared" ca="1" si="87"/>
        <v>587.5372265804051</v>
      </c>
      <c r="BU51" s="212">
        <f t="shared" ca="1" si="87"/>
        <v>589.49568400233989</v>
      </c>
      <c r="BV51" s="212">
        <f t="shared" ca="1" si="87"/>
        <v>591.46066961568101</v>
      </c>
      <c r="BW51" s="212">
        <f t="shared" ca="1" si="87"/>
        <v>593.43220518106671</v>
      </c>
      <c r="BX51" s="212">
        <f t="shared" ca="1" si="87"/>
        <v>595.41031253167034</v>
      </c>
      <c r="BY51" s="212">
        <f t="shared" ca="1" si="87"/>
        <v>597.39501357344261</v>
      </c>
      <c r="BZ51" s="212">
        <f t="shared" ca="1" si="87"/>
        <v>599.38633028535412</v>
      </c>
      <c r="CA51" s="212">
        <f t="shared" ca="1" si="87"/>
        <v>601.38428471963869</v>
      </c>
      <c r="CB51" s="212">
        <f t="shared" ca="1" si="87"/>
        <v>603.38889900203753</v>
      </c>
      <c r="CC51" s="212">
        <f t="shared" ca="1" si="87"/>
        <v>605.4001953320444</v>
      </c>
      <c r="CD51" s="212">
        <f t="shared" ca="1" si="87"/>
        <v>607.41819598315124</v>
      </c>
      <c r="CE51" s="212">
        <f t="shared" ca="1" si="87"/>
        <v>609.44292330309509</v>
      </c>
      <c r="CF51" s="212">
        <f t="shared" ca="1" si="87"/>
        <v>611.4743997141054</v>
      </c>
      <c r="CG51" s="212">
        <f t="shared" ca="1" si="87"/>
        <v>613.51264771315243</v>
      </c>
      <c r="CH51" s="212">
        <f t="shared" ca="1" si="87"/>
        <v>615.55768987219631</v>
      </c>
      <c r="CI51" s="212">
        <f t="shared" ca="1" si="87"/>
        <v>617.60954883843704</v>
      </c>
      <c r="CJ51" s="212">
        <f t="shared" ca="1" si="87"/>
        <v>619.66824733456519</v>
      </c>
      <c r="CK51" s="212">
        <f t="shared" ca="1" si="87"/>
        <v>621.73380815901385</v>
      </c>
      <c r="CL51" s="212">
        <f t="shared" ca="1" si="87"/>
        <v>623.80625418621059</v>
      </c>
      <c r="CM51" s="212">
        <f t="shared" ca="1" si="87"/>
        <v>625.88560836683132</v>
      </c>
    </row>
    <row r="52" spans="2:91" hidden="1" x14ac:dyDescent="0.2">
      <c r="B52" s="213" t="str">
        <f>Inputs!DQ17</f>
        <v>Cable TV</v>
      </c>
      <c r="AF52" s="212">
        <f>Inputs!DS17</f>
        <v>100</v>
      </c>
      <c r="AG52" s="212">
        <f t="shared" ref="AG52:BL52" ca="1" si="88">AF52*(1+AG79)</f>
        <v>100.49999999999999</v>
      </c>
      <c r="AH52" s="212">
        <f t="shared" ca="1" si="88"/>
        <v>101.00249999999997</v>
      </c>
      <c r="AI52" s="212">
        <f t="shared" ca="1" si="88"/>
        <v>101.50751249999996</v>
      </c>
      <c r="AJ52" s="212">
        <f t="shared" ca="1" si="88"/>
        <v>102.01505006249995</v>
      </c>
      <c r="AK52" s="212">
        <f t="shared" ca="1" si="88"/>
        <v>102.52512531281243</v>
      </c>
      <c r="AL52" s="212">
        <f t="shared" ca="1" si="88"/>
        <v>103.03775093937648</v>
      </c>
      <c r="AM52" s="212">
        <f t="shared" ca="1" si="88"/>
        <v>103.55293969407334</v>
      </c>
      <c r="AN52" s="212">
        <f t="shared" ca="1" si="88"/>
        <v>104.0707043925437</v>
      </c>
      <c r="AO52" s="212">
        <f t="shared" ca="1" si="88"/>
        <v>104.59105791450641</v>
      </c>
      <c r="AP52" s="212">
        <f t="shared" ca="1" si="88"/>
        <v>105.11401320407893</v>
      </c>
      <c r="AQ52" s="212">
        <f t="shared" ca="1" si="88"/>
        <v>105.63958327009931</v>
      </c>
      <c r="AR52" s="212">
        <f t="shared" ca="1" si="88"/>
        <v>106.07974820039139</v>
      </c>
      <c r="AS52" s="212">
        <f t="shared" ca="1" si="88"/>
        <v>106.52174715122635</v>
      </c>
      <c r="AT52" s="212">
        <f t="shared" ca="1" si="88"/>
        <v>106.96558776435646</v>
      </c>
      <c r="AU52" s="212">
        <f t="shared" ca="1" si="88"/>
        <v>107.4112777133746</v>
      </c>
      <c r="AV52" s="212">
        <f t="shared" ca="1" si="88"/>
        <v>107.85882470384699</v>
      </c>
      <c r="AW52" s="212">
        <f t="shared" ca="1" si="88"/>
        <v>108.30823647344636</v>
      </c>
      <c r="AX52" s="212">
        <f t="shared" ca="1" si="88"/>
        <v>108.75952079208571</v>
      </c>
      <c r="AY52" s="212">
        <f t="shared" ca="1" si="88"/>
        <v>109.21268546205273</v>
      </c>
      <c r="AZ52" s="212">
        <f t="shared" ca="1" si="88"/>
        <v>109.66773831814461</v>
      </c>
      <c r="BA52" s="212">
        <f t="shared" ca="1" si="88"/>
        <v>110.12468722780355</v>
      </c>
      <c r="BB52" s="212">
        <f t="shared" ca="1" si="88"/>
        <v>110.58354009125273</v>
      </c>
      <c r="BC52" s="212">
        <f t="shared" ca="1" si="88"/>
        <v>111.04430484163295</v>
      </c>
      <c r="BD52" s="212">
        <f t="shared" ca="1" si="88"/>
        <v>111.4144525244384</v>
      </c>
      <c r="BE52" s="212">
        <f t="shared" ca="1" si="88"/>
        <v>111.7858340328532</v>
      </c>
      <c r="BF52" s="212">
        <f t="shared" ca="1" si="88"/>
        <v>112.15845347962939</v>
      </c>
      <c r="BG52" s="212">
        <f t="shared" ca="1" si="88"/>
        <v>112.53231499122816</v>
      </c>
      <c r="BH52" s="212">
        <f t="shared" ca="1" si="88"/>
        <v>112.90742270786559</v>
      </c>
      <c r="BI52" s="212">
        <f t="shared" ca="1" si="88"/>
        <v>113.28378078355848</v>
      </c>
      <c r="BJ52" s="212">
        <f t="shared" ca="1" si="88"/>
        <v>113.66139338617036</v>
      </c>
      <c r="BK52" s="212">
        <f t="shared" ca="1" si="88"/>
        <v>114.0402646974576</v>
      </c>
      <c r="BL52" s="212">
        <f t="shared" ca="1" si="88"/>
        <v>114.4203989131158</v>
      </c>
      <c r="BM52" s="212">
        <f t="shared" ref="BM52:CM52" ca="1" si="89">BL52*(1+BM79)</f>
        <v>114.8018002428262</v>
      </c>
      <c r="BN52" s="212">
        <f t="shared" ca="1" si="89"/>
        <v>115.1844729103023</v>
      </c>
      <c r="BO52" s="212">
        <f t="shared" ca="1" si="89"/>
        <v>115.56842115333666</v>
      </c>
      <c r="BP52" s="212">
        <f t="shared" ca="1" si="89"/>
        <v>115.95364922384779</v>
      </c>
      <c r="BQ52" s="212">
        <f t="shared" ca="1" si="89"/>
        <v>116.3401613879273</v>
      </c>
      <c r="BR52" s="212">
        <f t="shared" ca="1" si="89"/>
        <v>116.72796192588706</v>
      </c>
      <c r="BS52" s="212">
        <f t="shared" ca="1" si="89"/>
        <v>117.11705513230669</v>
      </c>
      <c r="BT52" s="212">
        <f t="shared" ca="1" si="89"/>
        <v>117.50744531608106</v>
      </c>
      <c r="BU52" s="212">
        <f t="shared" ca="1" si="89"/>
        <v>117.899136800468</v>
      </c>
      <c r="BV52" s="212">
        <f t="shared" ca="1" si="89"/>
        <v>118.29213392313623</v>
      </c>
      <c r="BW52" s="212">
        <f t="shared" ca="1" si="89"/>
        <v>118.68644103621337</v>
      </c>
      <c r="BX52" s="212">
        <f t="shared" ca="1" si="89"/>
        <v>119.08206250633408</v>
      </c>
      <c r="BY52" s="212">
        <f t="shared" ca="1" si="89"/>
        <v>119.47900271468853</v>
      </c>
      <c r="BZ52" s="212">
        <f t="shared" ca="1" si="89"/>
        <v>119.87726605707084</v>
      </c>
      <c r="CA52" s="212">
        <f t="shared" ca="1" si="89"/>
        <v>120.27685694392775</v>
      </c>
      <c r="CB52" s="212">
        <f t="shared" ca="1" si="89"/>
        <v>120.67777980040752</v>
      </c>
      <c r="CC52" s="212">
        <f t="shared" ca="1" si="89"/>
        <v>121.08003906640889</v>
      </c>
      <c r="CD52" s="212">
        <f t="shared" ca="1" si="89"/>
        <v>121.48363919663026</v>
      </c>
      <c r="CE52" s="212">
        <f t="shared" ca="1" si="89"/>
        <v>121.88858466061905</v>
      </c>
      <c r="CF52" s="212">
        <f t="shared" ca="1" si="89"/>
        <v>122.29487994282111</v>
      </c>
      <c r="CG52" s="212">
        <f t="shared" ca="1" si="89"/>
        <v>122.70252954263053</v>
      </c>
      <c r="CH52" s="212">
        <f t="shared" ca="1" si="89"/>
        <v>123.1115379744393</v>
      </c>
      <c r="CI52" s="212">
        <f t="shared" ca="1" si="89"/>
        <v>123.52190976768745</v>
      </c>
      <c r="CJ52" s="212">
        <f t="shared" ca="1" si="89"/>
        <v>123.93364946691308</v>
      </c>
      <c r="CK52" s="212">
        <f t="shared" ca="1" si="89"/>
        <v>124.34676163180281</v>
      </c>
      <c r="CL52" s="212">
        <f t="shared" ca="1" si="89"/>
        <v>124.76125083724216</v>
      </c>
      <c r="CM52" s="212">
        <f t="shared" ca="1" si="89"/>
        <v>125.17712167336632</v>
      </c>
    </row>
    <row r="53" spans="2:91" hidden="1" x14ac:dyDescent="0.2">
      <c r="B53" s="213" t="str">
        <f>Inputs!DQ18</f>
        <v>Trash Removal</v>
      </c>
      <c r="AF53" s="212">
        <f>Inputs!DS18</f>
        <v>300</v>
      </c>
      <c r="AG53" s="212">
        <f t="shared" ref="AG53:BL53" ca="1" si="90">AF53*(1+AG80)</f>
        <v>301.75</v>
      </c>
      <c r="AH53" s="212">
        <f t="shared" ca="1" si="90"/>
        <v>303.51020833333337</v>
      </c>
      <c r="AI53" s="212">
        <f t="shared" ca="1" si="90"/>
        <v>305.28068454861113</v>
      </c>
      <c r="AJ53" s="212">
        <f t="shared" ca="1" si="90"/>
        <v>307.0614885418114</v>
      </c>
      <c r="AK53" s="212">
        <f t="shared" ca="1" si="90"/>
        <v>308.85268055830528</v>
      </c>
      <c r="AL53" s="212">
        <f t="shared" ca="1" si="90"/>
        <v>310.65432119489537</v>
      </c>
      <c r="AM53" s="212">
        <f t="shared" ca="1" si="90"/>
        <v>312.46647140186559</v>
      </c>
      <c r="AN53" s="212">
        <f t="shared" ca="1" si="90"/>
        <v>314.28919248504315</v>
      </c>
      <c r="AO53" s="212">
        <f t="shared" ca="1" si="90"/>
        <v>316.12254610787255</v>
      </c>
      <c r="AP53" s="212">
        <f t="shared" ca="1" si="90"/>
        <v>317.96659429350183</v>
      </c>
      <c r="AQ53" s="212">
        <f t="shared" ca="1" si="90"/>
        <v>319.82139942688059</v>
      </c>
      <c r="AR53" s="212">
        <f t="shared" ca="1" si="90"/>
        <v>321.42050642401495</v>
      </c>
      <c r="AS53" s="212">
        <f t="shared" ca="1" si="90"/>
        <v>323.027608956135</v>
      </c>
      <c r="AT53" s="212">
        <f t="shared" ca="1" si="90"/>
        <v>324.64274700091562</v>
      </c>
      <c r="AU53" s="212">
        <f t="shared" ca="1" si="90"/>
        <v>326.26596073592015</v>
      </c>
      <c r="AV53" s="212">
        <f t="shared" ca="1" si="90"/>
        <v>327.89729053959974</v>
      </c>
      <c r="AW53" s="212">
        <f t="shared" ca="1" si="90"/>
        <v>329.53677699229769</v>
      </c>
      <c r="AX53" s="212">
        <f t="shared" ca="1" si="90"/>
        <v>331.18446087725914</v>
      </c>
      <c r="AY53" s="212">
        <f t="shared" ca="1" si="90"/>
        <v>332.84038318164539</v>
      </c>
      <c r="AZ53" s="212">
        <f t="shared" ca="1" si="90"/>
        <v>334.50458509755356</v>
      </c>
      <c r="BA53" s="212">
        <f t="shared" ca="1" si="90"/>
        <v>336.17710802304128</v>
      </c>
      <c r="BB53" s="212">
        <f t="shared" ca="1" si="90"/>
        <v>337.85799356315647</v>
      </c>
      <c r="BC53" s="212">
        <f t="shared" ca="1" si="90"/>
        <v>339.54728353097221</v>
      </c>
      <c r="BD53" s="212">
        <f t="shared" ca="1" si="90"/>
        <v>340.96206387901793</v>
      </c>
      <c r="BE53" s="212">
        <f t="shared" ca="1" si="90"/>
        <v>342.38273914518049</v>
      </c>
      <c r="BF53" s="212">
        <f t="shared" ca="1" si="90"/>
        <v>343.80933389161873</v>
      </c>
      <c r="BG53" s="212">
        <f t="shared" ca="1" si="90"/>
        <v>345.24187278283381</v>
      </c>
      <c r="BH53" s="212">
        <f t="shared" ca="1" si="90"/>
        <v>346.68038058609562</v>
      </c>
      <c r="BI53" s="212">
        <f t="shared" ca="1" si="90"/>
        <v>348.12488217187104</v>
      </c>
      <c r="BJ53" s="212">
        <f t="shared" ca="1" si="90"/>
        <v>349.57540251425382</v>
      </c>
      <c r="BK53" s="212">
        <f t="shared" ca="1" si="90"/>
        <v>351.03196669139652</v>
      </c>
      <c r="BL53" s="212">
        <f t="shared" ca="1" si="90"/>
        <v>352.49459988594401</v>
      </c>
      <c r="BM53" s="212">
        <f t="shared" ref="BM53:CM53" ca="1" si="91">BL53*(1+BM80)</f>
        <v>353.9633273854688</v>
      </c>
      <c r="BN53" s="212">
        <f t="shared" ca="1" si="91"/>
        <v>355.43817458290823</v>
      </c>
      <c r="BO53" s="212">
        <f t="shared" ca="1" si="91"/>
        <v>356.91916697700367</v>
      </c>
      <c r="BP53" s="212">
        <f t="shared" ca="1" si="91"/>
        <v>358.40633017274121</v>
      </c>
      <c r="BQ53" s="212">
        <f t="shared" ca="1" si="91"/>
        <v>359.8996898817943</v>
      </c>
      <c r="BR53" s="212">
        <f t="shared" ca="1" si="91"/>
        <v>361.39927192296847</v>
      </c>
      <c r="BS53" s="212">
        <f t="shared" ca="1" si="91"/>
        <v>362.90510222264749</v>
      </c>
      <c r="BT53" s="212">
        <f t="shared" ca="1" si="91"/>
        <v>364.41720681524185</v>
      </c>
      <c r="BU53" s="212">
        <f t="shared" ca="1" si="91"/>
        <v>365.9356118436387</v>
      </c>
      <c r="BV53" s="212">
        <f t="shared" ca="1" si="91"/>
        <v>367.46034355965384</v>
      </c>
      <c r="BW53" s="212">
        <f t="shared" ca="1" si="91"/>
        <v>368.9914283244857</v>
      </c>
      <c r="BX53" s="212">
        <f t="shared" ca="1" si="91"/>
        <v>370.52889260917107</v>
      </c>
      <c r="BY53" s="212">
        <f t="shared" ca="1" si="91"/>
        <v>372.07276299504258</v>
      </c>
      <c r="BZ53" s="212">
        <f t="shared" ca="1" si="91"/>
        <v>373.62306617418858</v>
      </c>
      <c r="CA53" s="212">
        <f t="shared" ca="1" si="91"/>
        <v>375.17982894991434</v>
      </c>
      <c r="CB53" s="212">
        <f t="shared" ca="1" si="91"/>
        <v>376.74307823720562</v>
      </c>
      <c r="CC53" s="212">
        <f t="shared" ca="1" si="91"/>
        <v>378.31284106319396</v>
      </c>
      <c r="CD53" s="212">
        <f t="shared" ca="1" si="91"/>
        <v>379.88914456762393</v>
      </c>
      <c r="CE53" s="212">
        <f t="shared" ca="1" si="91"/>
        <v>381.47201600332238</v>
      </c>
      <c r="CF53" s="212">
        <f t="shared" ca="1" si="91"/>
        <v>383.06148273666957</v>
      </c>
      <c r="CG53" s="212">
        <f t="shared" ca="1" si="91"/>
        <v>384.65757224807237</v>
      </c>
      <c r="CH53" s="212">
        <f t="shared" ca="1" si="91"/>
        <v>386.26031213243931</v>
      </c>
      <c r="CI53" s="212">
        <f t="shared" ca="1" si="91"/>
        <v>387.86973009965783</v>
      </c>
      <c r="CJ53" s="212">
        <f t="shared" ca="1" si="91"/>
        <v>389.48585397507304</v>
      </c>
      <c r="CK53" s="212">
        <f t="shared" ca="1" si="91"/>
        <v>391.10871169996915</v>
      </c>
      <c r="CL53" s="212">
        <f t="shared" ca="1" si="91"/>
        <v>392.73833133205233</v>
      </c>
      <c r="CM53" s="212">
        <f t="shared" ca="1" si="91"/>
        <v>394.37474104593588</v>
      </c>
    </row>
    <row r="54" spans="2:91" hidden="1" x14ac:dyDescent="0.2">
      <c r="B54" s="213" t="str">
        <f>Inputs!DQ19</f>
        <v>Pest Control</v>
      </c>
      <c r="AF54" s="212">
        <f>Inputs!DS19</f>
        <v>300</v>
      </c>
      <c r="AG54" s="212">
        <f t="shared" ref="AG54:BL54" ca="1" si="92">AF54*(1+AG81)</f>
        <v>301.49999999999994</v>
      </c>
      <c r="AH54" s="212">
        <f t="shared" ca="1" si="92"/>
        <v>303.00749999999994</v>
      </c>
      <c r="AI54" s="212">
        <f t="shared" ca="1" si="92"/>
        <v>304.52253749999988</v>
      </c>
      <c r="AJ54" s="212">
        <f t="shared" ca="1" si="92"/>
        <v>306.04515018749987</v>
      </c>
      <c r="AK54" s="212">
        <f t="shared" ca="1" si="92"/>
        <v>307.57537593843733</v>
      </c>
      <c r="AL54" s="212">
        <f t="shared" ca="1" si="92"/>
        <v>309.11325281812947</v>
      </c>
      <c r="AM54" s="212">
        <f t="shared" ca="1" si="92"/>
        <v>310.65881908222008</v>
      </c>
      <c r="AN54" s="212">
        <f t="shared" ca="1" si="92"/>
        <v>312.21211317763112</v>
      </c>
      <c r="AO54" s="212">
        <f t="shared" ca="1" si="92"/>
        <v>313.77317374351924</v>
      </c>
      <c r="AP54" s="212">
        <f t="shared" ca="1" si="92"/>
        <v>315.34203961223682</v>
      </c>
      <c r="AQ54" s="212">
        <f t="shared" ca="1" si="92"/>
        <v>316.91874981029798</v>
      </c>
      <c r="AR54" s="212">
        <f t="shared" ca="1" si="92"/>
        <v>318.23924460117422</v>
      </c>
      <c r="AS54" s="212">
        <f t="shared" ca="1" si="92"/>
        <v>319.56524145367911</v>
      </c>
      <c r="AT54" s="212">
        <f t="shared" ca="1" si="92"/>
        <v>320.89676329306945</v>
      </c>
      <c r="AU54" s="212">
        <f t="shared" ca="1" si="92"/>
        <v>322.23383314012392</v>
      </c>
      <c r="AV54" s="212">
        <f t="shared" ca="1" si="92"/>
        <v>323.57647411154107</v>
      </c>
      <c r="AW54" s="212">
        <f t="shared" ca="1" si="92"/>
        <v>324.92470942033918</v>
      </c>
      <c r="AX54" s="212">
        <f t="shared" ca="1" si="92"/>
        <v>326.27856237625724</v>
      </c>
      <c r="AY54" s="212">
        <f t="shared" ca="1" si="92"/>
        <v>327.63805638615833</v>
      </c>
      <c r="AZ54" s="212">
        <f t="shared" ca="1" si="92"/>
        <v>329.00321495443399</v>
      </c>
      <c r="BA54" s="212">
        <f t="shared" ca="1" si="92"/>
        <v>330.37406168341079</v>
      </c>
      <c r="BB54" s="212">
        <f t="shared" ca="1" si="92"/>
        <v>331.75062027375833</v>
      </c>
      <c r="BC54" s="212">
        <f t="shared" ca="1" si="92"/>
        <v>333.13291452489898</v>
      </c>
      <c r="BD54" s="212">
        <f t="shared" ca="1" si="92"/>
        <v>334.24335757331534</v>
      </c>
      <c r="BE54" s="212">
        <f t="shared" ca="1" si="92"/>
        <v>335.35750209855973</v>
      </c>
      <c r="BF54" s="212">
        <f t="shared" ca="1" si="92"/>
        <v>336.47536043888829</v>
      </c>
      <c r="BG54" s="212">
        <f t="shared" ca="1" si="92"/>
        <v>337.59694497368463</v>
      </c>
      <c r="BH54" s="212">
        <f t="shared" ca="1" si="92"/>
        <v>338.72226812359696</v>
      </c>
      <c r="BI54" s="212">
        <f t="shared" ca="1" si="92"/>
        <v>339.85134235067562</v>
      </c>
      <c r="BJ54" s="212">
        <f t="shared" ca="1" si="92"/>
        <v>340.98418015851121</v>
      </c>
      <c r="BK54" s="212">
        <f t="shared" ca="1" si="92"/>
        <v>342.12079409237293</v>
      </c>
      <c r="BL54" s="212">
        <f t="shared" ca="1" si="92"/>
        <v>343.26119673934755</v>
      </c>
      <c r="BM54" s="212">
        <f t="shared" ref="BM54:CM54" ca="1" si="93">BL54*(1+BM81)</f>
        <v>344.40540072847875</v>
      </c>
      <c r="BN54" s="212">
        <f t="shared" ca="1" si="93"/>
        <v>345.55341873090703</v>
      </c>
      <c r="BO54" s="212">
        <f t="shared" ca="1" si="93"/>
        <v>346.70526346001009</v>
      </c>
      <c r="BP54" s="212">
        <f t="shared" ca="1" si="93"/>
        <v>347.8609476715435</v>
      </c>
      <c r="BQ54" s="212">
        <f t="shared" ca="1" si="93"/>
        <v>349.02048416378199</v>
      </c>
      <c r="BR54" s="212">
        <f t="shared" ca="1" si="93"/>
        <v>350.18388577766126</v>
      </c>
      <c r="BS54" s="212">
        <f t="shared" ca="1" si="93"/>
        <v>351.35116539692018</v>
      </c>
      <c r="BT54" s="212">
        <f t="shared" ca="1" si="93"/>
        <v>352.52233594824327</v>
      </c>
      <c r="BU54" s="212">
        <f t="shared" ca="1" si="93"/>
        <v>353.69741040140411</v>
      </c>
      <c r="BV54" s="212">
        <f t="shared" ca="1" si="93"/>
        <v>354.8764017694088</v>
      </c>
      <c r="BW54" s="212">
        <f t="shared" ca="1" si="93"/>
        <v>356.05932310864017</v>
      </c>
      <c r="BX54" s="212">
        <f t="shared" ca="1" si="93"/>
        <v>357.24618751900232</v>
      </c>
      <c r="BY54" s="212">
        <f t="shared" ca="1" si="93"/>
        <v>358.43700814406571</v>
      </c>
      <c r="BZ54" s="212">
        <f t="shared" ca="1" si="93"/>
        <v>359.63179817121261</v>
      </c>
      <c r="CA54" s="212">
        <f t="shared" ca="1" si="93"/>
        <v>360.83057083178335</v>
      </c>
      <c r="CB54" s="212">
        <f t="shared" ca="1" si="93"/>
        <v>362.03333940122263</v>
      </c>
      <c r="CC54" s="212">
        <f t="shared" ca="1" si="93"/>
        <v>363.24011719922675</v>
      </c>
      <c r="CD54" s="212">
        <f t="shared" ca="1" si="93"/>
        <v>364.45091758989088</v>
      </c>
      <c r="CE54" s="212">
        <f t="shared" ca="1" si="93"/>
        <v>365.66575398185722</v>
      </c>
      <c r="CF54" s="212">
        <f t="shared" ca="1" si="93"/>
        <v>366.88463982846343</v>
      </c>
      <c r="CG54" s="212">
        <f t="shared" ca="1" si="93"/>
        <v>368.10758862789169</v>
      </c>
      <c r="CH54" s="212">
        <f t="shared" ca="1" si="93"/>
        <v>369.33461392331805</v>
      </c>
      <c r="CI54" s="212">
        <f t="shared" ca="1" si="93"/>
        <v>370.56572930306248</v>
      </c>
      <c r="CJ54" s="212">
        <f t="shared" ca="1" si="93"/>
        <v>371.8009484007394</v>
      </c>
      <c r="CK54" s="212">
        <f t="shared" ca="1" si="93"/>
        <v>373.04028489540855</v>
      </c>
      <c r="CL54" s="212">
        <f t="shared" ca="1" si="93"/>
        <v>374.28375251172662</v>
      </c>
      <c r="CM54" s="212">
        <f t="shared" ca="1" si="93"/>
        <v>375.53136502009909</v>
      </c>
    </row>
    <row r="55" spans="2:91" hidden="1" x14ac:dyDescent="0.2">
      <c r="B55" s="213" t="str">
        <f>Inputs!DQ20</f>
        <v>Real-estate Taxes</v>
      </c>
      <c r="AF55" s="212">
        <f>Inputs!DS20</f>
        <v>200</v>
      </c>
      <c r="AG55" s="212">
        <f t="shared" ref="AG55:BL55" ca="1" si="94">AF55*(1+AG82)</f>
        <v>201.16666666666669</v>
      </c>
      <c r="AH55" s="212">
        <f t="shared" ca="1" si="94"/>
        <v>202.3401388888889</v>
      </c>
      <c r="AI55" s="212">
        <f t="shared" ca="1" si="94"/>
        <v>203.52045636574076</v>
      </c>
      <c r="AJ55" s="212">
        <f t="shared" ca="1" si="94"/>
        <v>204.70765902787426</v>
      </c>
      <c r="AK55" s="212">
        <f t="shared" ca="1" si="94"/>
        <v>205.9017870388702</v>
      </c>
      <c r="AL55" s="212">
        <f t="shared" ca="1" si="94"/>
        <v>207.10288079659693</v>
      </c>
      <c r="AM55" s="212">
        <f t="shared" ca="1" si="94"/>
        <v>208.31098093457709</v>
      </c>
      <c r="AN55" s="212">
        <f t="shared" ca="1" si="94"/>
        <v>209.52612832336212</v>
      </c>
      <c r="AO55" s="212">
        <f t="shared" ca="1" si="94"/>
        <v>210.74836407191506</v>
      </c>
      <c r="AP55" s="212">
        <f t="shared" ca="1" si="94"/>
        <v>211.97772952900124</v>
      </c>
      <c r="AQ55" s="212">
        <f t="shared" ca="1" si="94"/>
        <v>213.2142662845871</v>
      </c>
      <c r="AR55" s="212">
        <f t="shared" ca="1" si="94"/>
        <v>214.28033761601</v>
      </c>
      <c r="AS55" s="212">
        <f t="shared" ca="1" si="94"/>
        <v>215.35173930409002</v>
      </c>
      <c r="AT55" s="212">
        <f t="shared" ca="1" si="94"/>
        <v>216.42849800061043</v>
      </c>
      <c r="AU55" s="212">
        <f t="shared" ca="1" si="94"/>
        <v>217.51064049061347</v>
      </c>
      <c r="AV55" s="212">
        <f t="shared" ca="1" si="94"/>
        <v>218.59819369306652</v>
      </c>
      <c r="AW55" s="212">
        <f t="shared" ca="1" si="94"/>
        <v>219.69118466153182</v>
      </c>
      <c r="AX55" s="212">
        <f t="shared" ca="1" si="94"/>
        <v>220.78964058483945</v>
      </c>
      <c r="AY55" s="212">
        <f t="shared" ca="1" si="94"/>
        <v>221.89358878776363</v>
      </c>
      <c r="AZ55" s="212">
        <f t="shared" ca="1" si="94"/>
        <v>223.00305673170243</v>
      </c>
      <c r="BA55" s="212">
        <f t="shared" ca="1" si="94"/>
        <v>224.11807201536092</v>
      </c>
      <c r="BB55" s="212">
        <f t="shared" ca="1" si="94"/>
        <v>225.23866237543771</v>
      </c>
      <c r="BC55" s="212">
        <f t="shared" ca="1" si="94"/>
        <v>226.36485568731487</v>
      </c>
      <c r="BD55" s="212">
        <f t="shared" ca="1" si="94"/>
        <v>227.30804258601202</v>
      </c>
      <c r="BE55" s="212">
        <f t="shared" ca="1" si="94"/>
        <v>228.25515943012041</v>
      </c>
      <c r="BF55" s="212">
        <f t="shared" ca="1" si="94"/>
        <v>229.20622259441257</v>
      </c>
      <c r="BG55" s="212">
        <f t="shared" ca="1" si="94"/>
        <v>230.16124852188929</v>
      </c>
      <c r="BH55" s="212">
        <f t="shared" ca="1" si="94"/>
        <v>231.12025372406382</v>
      </c>
      <c r="BI55" s="212">
        <f t="shared" ca="1" si="94"/>
        <v>232.0832547812474</v>
      </c>
      <c r="BJ55" s="212">
        <f t="shared" ca="1" si="94"/>
        <v>233.05026834283592</v>
      </c>
      <c r="BK55" s="212">
        <f t="shared" ca="1" si="94"/>
        <v>234.02131112759773</v>
      </c>
      <c r="BL55" s="212">
        <f t="shared" ca="1" si="94"/>
        <v>234.99639992396271</v>
      </c>
      <c r="BM55" s="212">
        <f t="shared" ref="BM55:CM55" ca="1" si="95">BL55*(1+BM82)</f>
        <v>235.97555159031256</v>
      </c>
      <c r="BN55" s="212">
        <f t="shared" ca="1" si="95"/>
        <v>236.95878305527219</v>
      </c>
      <c r="BO55" s="212">
        <f t="shared" ca="1" si="95"/>
        <v>237.94611131800249</v>
      </c>
      <c r="BP55" s="212">
        <f t="shared" ca="1" si="95"/>
        <v>238.93755344849416</v>
      </c>
      <c r="BQ55" s="212">
        <f t="shared" ca="1" si="95"/>
        <v>239.93312658786289</v>
      </c>
      <c r="BR55" s="212">
        <f t="shared" ca="1" si="95"/>
        <v>240.93284794864564</v>
      </c>
      <c r="BS55" s="212">
        <f t="shared" ca="1" si="95"/>
        <v>241.93673481509833</v>
      </c>
      <c r="BT55" s="212">
        <f t="shared" ca="1" si="95"/>
        <v>242.94480454349457</v>
      </c>
      <c r="BU55" s="212">
        <f t="shared" ca="1" si="95"/>
        <v>243.95707456242579</v>
      </c>
      <c r="BV55" s="212">
        <f t="shared" ca="1" si="95"/>
        <v>244.97356237310257</v>
      </c>
      <c r="BW55" s="212">
        <f t="shared" ca="1" si="95"/>
        <v>245.99428554965715</v>
      </c>
      <c r="BX55" s="212">
        <f t="shared" ca="1" si="95"/>
        <v>247.01926173944739</v>
      </c>
      <c r="BY55" s="212">
        <f t="shared" ca="1" si="95"/>
        <v>248.04850866336176</v>
      </c>
      <c r="BZ55" s="212">
        <f t="shared" ca="1" si="95"/>
        <v>249.08204411612576</v>
      </c>
      <c r="CA55" s="212">
        <f t="shared" ca="1" si="95"/>
        <v>250.11988596660962</v>
      </c>
      <c r="CB55" s="212">
        <f t="shared" ca="1" si="95"/>
        <v>251.16205215813716</v>
      </c>
      <c r="CC55" s="212">
        <f t="shared" ca="1" si="95"/>
        <v>252.20856070879606</v>
      </c>
      <c r="CD55" s="212">
        <f t="shared" ca="1" si="95"/>
        <v>253.25942971174936</v>
      </c>
      <c r="CE55" s="212">
        <f t="shared" ca="1" si="95"/>
        <v>254.31467733554831</v>
      </c>
      <c r="CF55" s="212">
        <f t="shared" ca="1" si="95"/>
        <v>255.37432182444641</v>
      </c>
      <c r="CG55" s="212">
        <f t="shared" ca="1" si="95"/>
        <v>256.43838149871493</v>
      </c>
      <c r="CH55" s="212">
        <f t="shared" ca="1" si="95"/>
        <v>257.5068747549596</v>
      </c>
      <c r="CI55" s="212">
        <f t="shared" ca="1" si="95"/>
        <v>258.57982006643857</v>
      </c>
      <c r="CJ55" s="212">
        <f t="shared" ca="1" si="95"/>
        <v>259.65723598338207</v>
      </c>
      <c r="CK55" s="212">
        <f t="shared" ca="1" si="95"/>
        <v>260.73914113331284</v>
      </c>
      <c r="CL55" s="212">
        <f t="shared" ca="1" si="95"/>
        <v>261.82555422136829</v>
      </c>
      <c r="CM55" s="212">
        <f t="shared" ca="1" si="95"/>
        <v>262.91649403062399</v>
      </c>
    </row>
    <row r="56" spans="2:91" hidden="1" x14ac:dyDescent="0.2">
      <c r="B56" s="213" t="str">
        <f>Inputs!DQ21</f>
        <v>Legal Fees</v>
      </c>
      <c r="AF56" s="212">
        <f>Inputs!DS21</f>
        <v>500</v>
      </c>
      <c r="AG56" s="212">
        <f t="shared" ref="AG56:BL56" ca="1" si="96">AF56*(1+AG83)</f>
        <v>502.49999999999994</v>
      </c>
      <c r="AH56" s="212">
        <f t="shared" ca="1" si="96"/>
        <v>505.01249999999987</v>
      </c>
      <c r="AI56" s="212">
        <f t="shared" ca="1" si="96"/>
        <v>507.53756249999981</v>
      </c>
      <c r="AJ56" s="212">
        <f t="shared" ca="1" si="96"/>
        <v>510.07525031249975</v>
      </c>
      <c r="AK56" s="212">
        <f t="shared" ca="1" si="96"/>
        <v>512.62562656406215</v>
      </c>
      <c r="AL56" s="212">
        <f t="shared" ca="1" si="96"/>
        <v>515.18875469688237</v>
      </c>
      <c r="AM56" s="212">
        <f t="shared" ca="1" si="96"/>
        <v>517.76469847036674</v>
      </c>
      <c r="AN56" s="212">
        <f t="shared" ca="1" si="96"/>
        <v>520.35352196271856</v>
      </c>
      <c r="AO56" s="212">
        <f t="shared" ca="1" si="96"/>
        <v>522.95528957253214</v>
      </c>
      <c r="AP56" s="212">
        <f t="shared" ca="1" si="96"/>
        <v>525.57006602039473</v>
      </c>
      <c r="AQ56" s="212">
        <f t="shared" ca="1" si="96"/>
        <v>528.1979163504966</v>
      </c>
      <c r="AR56" s="212">
        <f t="shared" ca="1" si="96"/>
        <v>530.39874100195698</v>
      </c>
      <c r="AS56" s="212">
        <f t="shared" ca="1" si="96"/>
        <v>532.60873575613175</v>
      </c>
      <c r="AT56" s="212">
        <f t="shared" ca="1" si="96"/>
        <v>534.82793882178225</v>
      </c>
      <c r="AU56" s="212">
        <f t="shared" ca="1" si="96"/>
        <v>537.05638856687301</v>
      </c>
      <c r="AV56" s="212">
        <f t="shared" ca="1" si="96"/>
        <v>539.29412351923497</v>
      </c>
      <c r="AW56" s="212">
        <f t="shared" ca="1" si="96"/>
        <v>541.54118236723173</v>
      </c>
      <c r="AX56" s="212">
        <f t="shared" ca="1" si="96"/>
        <v>543.79760396042855</v>
      </c>
      <c r="AY56" s="212">
        <f t="shared" ca="1" si="96"/>
        <v>546.06342731026371</v>
      </c>
      <c r="AZ56" s="212">
        <f t="shared" ca="1" si="96"/>
        <v>548.3386915907231</v>
      </c>
      <c r="BA56" s="212">
        <f t="shared" ca="1" si="96"/>
        <v>550.62343613901783</v>
      </c>
      <c r="BB56" s="212">
        <f t="shared" ca="1" si="96"/>
        <v>552.91770045626367</v>
      </c>
      <c r="BC56" s="212">
        <f t="shared" ca="1" si="96"/>
        <v>555.22152420816474</v>
      </c>
      <c r="BD56" s="212">
        <f t="shared" ca="1" si="96"/>
        <v>557.07226262219194</v>
      </c>
      <c r="BE56" s="212">
        <f t="shared" ca="1" si="96"/>
        <v>558.929170164266</v>
      </c>
      <c r="BF56" s="212">
        <f t="shared" ca="1" si="96"/>
        <v>560.79226739814692</v>
      </c>
      <c r="BG56" s="212">
        <f t="shared" ca="1" si="96"/>
        <v>562.66157495614084</v>
      </c>
      <c r="BH56" s="212">
        <f t="shared" ca="1" si="96"/>
        <v>564.53711353932806</v>
      </c>
      <c r="BI56" s="212">
        <f t="shared" ca="1" si="96"/>
        <v>566.41890391779248</v>
      </c>
      <c r="BJ56" s="212">
        <f t="shared" ca="1" si="96"/>
        <v>568.30696693085179</v>
      </c>
      <c r="BK56" s="212">
        <f t="shared" ca="1" si="96"/>
        <v>570.20132348728805</v>
      </c>
      <c r="BL56" s="212">
        <f t="shared" ca="1" si="96"/>
        <v>572.10199456557905</v>
      </c>
      <c r="BM56" s="212">
        <f t="shared" ref="BM56:CM56" ca="1" si="97">BL56*(1+BM83)</f>
        <v>574.00900121413099</v>
      </c>
      <c r="BN56" s="212">
        <f t="shared" ca="1" si="97"/>
        <v>575.92236455151146</v>
      </c>
      <c r="BO56" s="212">
        <f t="shared" ca="1" si="97"/>
        <v>577.84210576668318</v>
      </c>
      <c r="BP56" s="212">
        <f t="shared" ca="1" si="97"/>
        <v>579.76824611923882</v>
      </c>
      <c r="BQ56" s="212">
        <f t="shared" ca="1" si="97"/>
        <v>581.70080693963632</v>
      </c>
      <c r="BR56" s="212">
        <f t="shared" ca="1" si="97"/>
        <v>583.63980962943515</v>
      </c>
      <c r="BS56" s="212">
        <f t="shared" ca="1" si="97"/>
        <v>585.58527566153327</v>
      </c>
      <c r="BT56" s="212">
        <f t="shared" ca="1" si="97"/>
        <v>587.5372265804051</v>
      </c>
      <c r="BU56" s="212">
        <f t="shared" ca="1" si="97"/>
        <v>589.49568400233989</v>
      </c>
      <c r="BV56" s="212">
        <f t="shared" ca="1" si="97"/>
        <v>591.46066961568101</v>
      </c>
      <c r="BW56" s="212">
        <f t="shared" ca="1" si="97"/>
        <v>593.43220518106671</v>
      </c>
      <c r="BX56" s="212">
        <f t="shared" ca="1" si="97"/>
        <v>595.41031253167034</v>
      </c>
      <c r="BY56" s="212">
        <f t="shared" ca="1" si="97"/>
        <v>597.39501357344261</v>
      </c>
      <c r="BZ56" s="212">
        <f t="shared" ca="1" si="97"/>
        <v>599.38633028535412</v>
      </c>
      <c r="CA56" s="212">
        <f t="shared" ca="1" si="97"/>
        <v>601.38428471963869</v>
      </c>
      <c r="CB56" s="212">
        <f t="shared" ca="1" si="97"/>
        <v>603.38889900203753</v>
      </c>
      <c r="CC56" s="212">
        <f t="shared" ca="1" si="97"/>
        <v>605.4001953320444</v>
      </c>
      <c r="CD56" s="212">
        <f t="shared" ca="1" si="97"/>
        <v>607.41819598315124</v>
      </c>
      <c r="CE56" s="212">
        <f t="shared" ca="1" si="97"/>
        <v>609.44292330309509</v>
      </c>
      <c r="CF56" s="212">
        <f t="shared" ca="1" si="97"/>
        <v>611.4743997141054</v>
      </c>
      <c r="CG56" s="212">
        <f t="shared" ca="1" si="97"/>
        <v>613.51264771315243</v>
      </c>
      <c r="CH56" s="212">
        <f t="shared" ca="1" si="97"/>
        <v>615.55768987219631</v>
      </c>
      <c r="CI56" s="212">
        <f t="shared" ca="1" si="97"/>
        <v>617.60954883843704</v>
      </c>
      <c r="CJ56" s="212">
        <f t="shared" ca="1" si="97"/>
        <v>619.66824733456519</v>
      </c>
      <c r="CK56" s="212">
        <f t="shared" ca="1" si="97"/>
        <v>621.73380815901385</v>
      </c>
      <c r="CL56" s="212">
        <f t="shared" ca="1" si="97"/>
        <v>623.80625418621059</v>
      </c>
      <c r="CM56" s="212">
        <f t="shared" ca="1" si="97"/>
        <v>625.88560836683132</v>
      </c>
    </row>
    <row r="57" spans="2:91" hidden="1" x14ac:dyDescent="0.2">
      <c r="B57" s="213" t="str">
        <f>Inputs!DQ22</f>
        <v>Bookkeeping</v>
      </c>
      <c r="AF57" s="212">
        <f>Inputs!DS22</f>
        <v>500</v>
      </c>
      <c r="AG57" s="212">
        <f t="shared" ref="AG57:BL57" ca="1" si="98">AF57*(1+AG84)</f>
        <v>502.49999999999994</v>
      </c>
      <c r="AH57" s="212">
        <f t="shared" ca="1" si="98"/>
        <v>505.01249999999987</v>
      </c>
      <c r="AI57" s="212">
        <f t="shared" ca="1" si="98"/>
        <v>507.53756249999981</v>
      </c>
      <c r="AJ57" s="212">
        <f t="shared" ca="1" si="98"/>
        <v>510.07525031249975</v>
      </c>
      <c r="AK57" s="212">
        <f t="shared" ca="1" si="98"/>
        <v>512.62562656406215</v>
      </c>
      <c r="AL57" s="212">
        <f t="shared" ca="1" si="98"/>
        <v>515.18875469688237</v>
      </c>
      <c r="AM57" s="212">
        <f t="shared" ca="1" si="98"/>
        <v>517.76469847036674</v>
      </c>
      <c r="AN57" s="212">
        <f t="shared" ca="1" si="98"/>
        <v>520.35352196271856</v>
      </c>
      <c r="AO57" s="212">
        <f t="shared" ca="1" si="98"/>
        <v>522.95528957253214</v>
      </c>
      <c r="AP57" s="212">
        <f t="shared" ca="1" si="98"/>
        <v>525.57006602039473</v>
      </c>
      <c r="AQ57" s="212">
        <f t="shared" ca="1" si="98"/>
        <v>528.1979163504966</v>
      </c>
      <c r="AR57" s="212">
        <f t="shared" ca="1" si="98"/>
        <v>530.39874100195698</v>
      </c>
      <c r="AS57" s="212">
        <f t="shared" ca="1" si="98"/>
        <v>532.60873575613175</v>
      </c>
      <c r="AT57" s="212">
        <f t="shared" ca="1" si="98"/>
        <v>534.82793882178225</v>
      </c>
      <c r="AU57" s="212">
        <f t="shared" ca="1" si="98"/>
        <v>537.05638856687301</v>
      </c>
      <c r="AV57" s="212">
        <f t="shared" ca="1" si="98"/>
        <v>539.29412351923497</v>
      </c>
      <c r="AW57" s="212">
        <f t="shared" ca="1" si="98"/>
        <v>541.54118236723173</v>
      </c>
      <c r="AX57" s="212">
        <f t="shared" ca="1" si="98"/>
        <v>543.79760396042855</v>
      </c>
      <c r="AY57" s="212">
        <f t="shared" ca="1" si="98"/>
        <v>546.06342731026371</v>
      </c>
      <c r="AZ57" s="212">
        <f t="shared" ca="1" si="98"/>
        <v>548.3386915907231</v>
      </c>
      <c r="BA57" s="212">
        <f t="shared" ca="1" si="98"/>
        <v>550.62343613901783</v>
      </c>
      <c r="BB57" s="212">
        <f t="shared" ca="1" si="98"/>
        <v>552.91770045626367</v>
      </c>
      <c r="BC57" s="212">
        <f t="shared" ca="1" si="98"/>
        <v>555.22152420816474</v>
      </c>
      <c r="BD57" s="212">
        <f t="shared" ca="1" si="98"/>
        <v>557.07226262219194</v>
      </c>
      <c r="BE57" s="212">
        <f t="shared" ca="1" si="98"/>
        <v>558.929170164266</v>
      </c>
      <c r="BF57" s="212">
        <f t="shared" ca="1" si="98"/>
        <v>560.79226739814692</v>
      </c>
      <c r="BG57" s="212">
        <f t="shared" ca="1" si="98"/>
        <v>562.66157495614084</v>
      </c>
      <c r="BH57" s="212">
        <f t="shared" ca="1" si="98"/>
        <v>564.53711353932806</v>
      </c>
      <c r="BI57" s="212">
        <f t="shared" ca="1" si="98"/>
        <v>566.41890391779248</v>
      </c>
      <c r="BJ57" s="212">
        <f t="shared" ca="1" si="98"/>
        <v>568.30696693085179</v>
      </c>
      <c r="BK57" s="212">
        <f t="shared" ca="1" si="98"/>
        <v>570.20132348728805</v>
      </c>
      <c r="BL57" s="212">
        <f t="shared" ca="1" si="98"/>
        <v>572.10199456557905</v>
      </c>
      <c r="BM57" s="212">
        <f t="shared" ref="BM57:CM57" ca="1" si="99">BL57*(1+BM84)</f>
        <v>574.00900121413099</v>
      </c>
      <c r="BN57" s="212">
        <f t="shared" ca="1" si="99"/>
        <v>575.92236455151146</v>
      </c>
      <c r="BO57" s="212">
        <f t="shared" ca="1" si="99"/>
        <v>577.84210576668318</v>
      </c>
      <c r="BP57" s="212">
        <f t="shared" ca="1" si="99"/>
        <v>579.76824611923882</v>
      </c>
      <c r="BQ57" s="212">
        <f t="shared" ca="1" si="99"/>
        <v>581.70080693963632</v>
      </c>
      <c r="BR57" s="212">
        <f t="shared" ca="1" si="99"/>
        <v>583.63980962943515</v>
      </c>
      <c r="BS57" s="212">
        <f t="shared" ca="1" si="99"/>
        <v>585.58527566153327</v>
      </c>
      <c r="BT57" s="212">
        <f t="shared" ca="1" si="99"/>
        <v>587.5372265804051</v>
      </c>
      <c r="BU57" s="212">
        <f t="shared" ca="1" si="99"/>
        <v>589.49568400233989</v>
      </c>
      <c r="BV57" s="212">
        <f t="shared" ca="1" si="99"/>
        <v>591.46066961568101</v>
      </c>
      <c r="BW57" s="212">
        <f t="shared" ca="1" si="99"/>
        <v>593.43220518106671</v>
      </c>
      <c r="BX57" s="212">
        <f t="shared" ca="1" si="99"/>
        <v>595.41031253167034</v>
      </c>
      <c r="BY57" s="212">
        <f t="shared" ca="1" si="99"/>
        <v>597.39501357344261</v>
      </c>
      <c r="BZ57" s="212">
        <f t="shared" ca="1" si="99"/>
        <v>599.38633028535412</v>
      </c>
      <c r="CA57" s="212">
        <f t="shared" ca="1" si="99"/>
        <v>601.38428471963869</v>
      </c>
      <c r="CB57" s="212">
        <f t="shared" ca="1" si="99"/>
        <v>603.38889900203753</v>
      </c>
      <c r="CC57" s="212">
        <f t="shared" ca="1" si="99"/>
        <v>605.4001953320444</v>
      </c>
      <c r="CD57" s="212">
        <f t="shared" ca="1" si="99"/>
        <v>607.41819598315124</v>
      </c>
      <c r="CE57" s="212">
        <f t="shared" ca="1" si="99"/>
        <v>609.44292330309509</v>
      </c>
      <c r="CF57" s="212">
        <f t="shared" ca="1" si="99"/>
        <v>611.4743997141054</v>
      </c>
      <c r="CG57" s="212">
        <f t="shared" ca="1" si="99"/>
        <v>613.51264771315243</v>
      </c>
      <c r="CH57" s="212">
        <f t="shared" ca="1" si="99"/>
        <v>615.55768987219631</v>
      </c>
      <c r="CI57" s="212">
        <f t="shared" ca="1" si="99"/>
        <v>617.60954883843704</v>
      </c>
      <c r="CJ57" s="212">
        <f t="shared" ca="1" si="99"/>
        <v>619.66824733456519</v>
      </c>
      <c r="CK57" s="212">
        <f t="shared" ca="1" si="99"/>
        <v>621.73380815901385</v>
      </c>
      <c r="CL57" s="212">
        <f t="shared" ca="1" si="99"/>
        <v>623.80625418621059</v>
      </c>
      <c r="CM57" s="212">
        <f t="shared" ca="1" si="99"/>
        <v>625.88560836683132</v>
      </c>
    </row>
    <row r="58" spans="2:91" hidden="1" x14ac:dyDescent="0.2">
      <c r="B58" s="213" t="str">
        <f>Inputs!DQ23</f>
        <v>Insurance</v>
      </c>
      <c r="AF58" s="212">
        <f>Inputs!DS23</f>
        <v>100</v>
      </c>
      <c r="AG58" s="212">
        <f t="shared" ref="AG58:BL58" ca="1" si="100">AF58*(1+AG85)</f>
        <v>100.49999999999999</v>
      </c>
      <c r="AH58" s="212">
        <f t="shared" ca="1" si="100"/>
        <v>101.00249999999997</v>
      </c>
      <c r="AI58" s="212">
        <f t="shared" ca="1" si="100"/>
        <v>101.50751249999996</v>
      </c>
      <c r="AJ58" s="212">
        <f t="shared" ca="1" si="100"/>
        <v>102.01505006249995</v>
      </c>
      <c r="AK58" s="212">
        <f t="shared" ca="1" si="100"/>
        <v>102.52512531281243</v>
      </c>
      <c r="AL58" s="212">
        <f t="shared" ca="1" si="100"/>
        <v>103.03775093937648</v>
      </c>
      <c r="AM58" s="212">
        <f t="shared" ca="1" si="100"/>
        <v>103.55293969407334</v>
      </c>
      <c r="AN58" s="212">
        <f t="shared" ca="1" si="100"/>
        <v>104.0707043925437</v>
      </c>
      <c r="AO58" s="212">
        <f t="shared" ca="1" si="100"/>
        <v>104.59105791450641</v>
      </c>
      <c r="AP58" s="212">
        <f t="shared" ca="1" si="100"/>
        <v>105.11401320407893</v>
      </c>
      <c r="AQ58" s="212">
        <f t="shared" ca="1" si="100"/>
        <v>105.63958327009931</v>
      </c>
      <c r="AR58" s="212">
        <f t="shared" ca="1" si="100"/>
        <v>106.07974820039139</v>
      </c>
      <c r="AS58" s="212">
        <f t="shared" ca="1" si="100"/>
        <v>106.52174715122635</v>
      </c>
      <c r="AT58" s="212">
        <f t="shared" ca="1" si="100"/>
        <v>106.96558776435646</v>
      </c>
      <c r="AU58" s="212">
        <f t="shared" ca="1" si="100"/>
        <v>107.4112777133746</v>
      </c>
      <c r="AV58" s="212">
        <f t="shared" ca="1" si="100"/>
        <v>107.85882470384699</v>
      </c>
      <c r="AW58" s="212">
        <f t="shared" ca="1" si="100"/>
        <v>108.30823647344636</v>
      </c>
      <c r="AX58" s="212">
        <f t="shared" ca="1" si="100"/>
        <v>108.75952079208571</v>
      </c>
      <c r="AY58" s="212">
        <f t="shared" ca="1" si="100"/>
        <v>109.21268546205273</v>
      </c>
      <c r="AZ58" s="212">
        <f t="shared" ca="1" si="100"/>
        <v>109.66773831814461</v>
      </c>
      <c r="BA58" s="212">
        <f t="shared" ca="1" si="100"/>
        <v>110.12468722780355</v>
      </c>
      <c r="BB58" s="212">
        <f t="shared" ca="1" si="100"/>
        <v>110.58354009125273</v>
      </c>
      <c r="BC58" s="212">
        <f t="shared" ca="1" si="100"/>
        <v>111.04430484163295</v>
      </c>
      <c r="BD58" s="212">
        <f t="shared" ca="1" si="100"/>
        <v>111.4144525244384</v>
      </c>
      <c r="BE58" s="212">
        <f t="shared" ca="1" si="100"/>
        <v>111.7858340328532</v>
      </c>
      <c r="BF58" s="212">
        <f t="shared" ca="1" si="100"/>
        <v>112.15845347962939</v>
      </c>
      <c r="BG58" s="212">
        <f t="shared" ca="1" si="100"/>
        <v>112.53231499122816</v>
      </c>
      <c r="BH58" s="212">
        <f t="shared" ca="1" si="100"/>
        <v>112.90742270786559</v>
      </c>
      <c r="BI58" s="212">
        <f t="shared" ca="1" si="100"/>
        <v>113.28378078355848</v>
      </c>
      <c r="BJ58" s="212">
        <f t="shared" ca="1" si="100"/>
        <v>113.66139338617036</v>
      </c>
      <c r="BK58" s="212">
        <f t="shared" ca="1" si="100"/>
        <v>114.0402646974576</v>
      </c>
      <c r="BL58" s="212">
        <f t="shared" ca="1" si="100"/>
        <v>114.4203989131158</v>
      </c>
      <c r="BM58" s="212">
        <f t="shared" ref="BM58:CM58" ca="1" si="101">BL58*(1+BM85)</f>
        <v>114.8018002428262</v>
      </c>
      <c r="BN58" s="212">
        <f t="shared" ca="1" si="101"/>
        <v>115.1844729103023</v>
      </c>
      <c r="BO58" s="212">
        <f t="shared" ca="1" si="101"/>
        <v>115.56842115333666</v>
      </c>
      <c r="BP58" s="212">
        <f t="shared" ca="1" si="101"/>
        <v>115.95364922384779</v>
      </c>
      <c r="BQ58" s="212">
        <f t="shared" ca="1" si="101"/>
        <v>116.3401613879273</v>
      </c>
      <c r="BR58" s="212">
        <f t="shared" ca="1" si="101"/>
        <v>116.72796192588706</v>
      </c>
      <c r="BS58" s="212">
        <f t="shared" ca="1" si="101"/>
        <v>117.11705513230669</v>
      </c>
      <c r="BT58" s="212">
        <f t="shared" ca="1" si="101"/>
        <v>117.50744531608106</v>
      </c>
      <c r="BU58" s="212">
        <f t="shared" ca="1" si="101"/>
        <v>117.899136800468</v>
      </c>
      <c r="BV58" s="212">
        <f t="shared" ca="1" si="101"/>
        <v>118.29213392313623</v>
      </c>
      <c r="BW58" s="212">
        <f t="shared" ca="1" si="101"/>
        <v>118.68644103621337</v>
      </c>
      <c r="BX58" s="212">
        <f t="shared" ca="1" si="101"/>
        <v>119.08206250633408</v>
      </c>
      <c r="BY58" s="212">
        <f t="shared" ca="1" si="101"/>
        <v>119.47900271468853</v>
      </c>
      <c r="BZ58" s="212">
        <f t="shared" ca="1" si="101"/>
        <v>119.87726605707084</v>
      </c>
      <c r="CA58" s="212">
        <f t="shared" ca="1" si="101"/>
        <v>120.27685694392775</v>
      </c>
      <c r="CB58" s="212">
        <f t="shared" ca="1" si="101"/>
        <v>120.67777980040752</v>
      </c>
      <c r="CC58" s="212">
        <f t="shared" ca="1" si="101"/>
        <v>121.08003906640889</v>
      </c>
      <c r="CD58" s="212">
        <f t="shared" ca="1" si="101"/>
        <v>121.48363919663026</v>
      </c>
      <c r="CE58" s="212">
        <f t="shared" ca="1" si="101"/>
        <v>121.88858466061905</v>
      </c>
      <c r="CF58" s="212">
        <f t="shared" ca="1" si="101"/>
        <v>122.29487994282111</v>
      </c>
      <c r="CG58" s="212">
        <f t="shared" ca="1" si="101"/>
        <v>122.70252954263053</v>
      </c>
      <c r="CH58" s="212">
        <f t="shared" ca="1" si="101"/>
        <v>123.1115379744393</v>
      </c>
      <c r="CI58" s="212">
        <f t="shared" ca="1" si="101"/>
        <v>123.52190976768745</v>
      </c>
      <c r="CJ58" s="212">
        <f t="shared" ca="1" si="101"/>
        <v>123.93364946691308</v>
      </c>
      <c r="CK58" s="212">
        <f t="shared" ca="1" si="101"/>
        <v>124.34676163180281</v>
      </c>
      <c r="CL58" s="212">
        <f t="shared" ca="1" si="101"/>
        <v>124.76125083724216</v>
      </c>
      <c r="CM58" s="212">
        <f t="shared" ca="1" si="101"/>
        <v>125.17712167336632</v>
      </c>
    </row>
    <row r="59" spans="2:91" hidden="1" x14ac:dyDescent="0.2">
      <c r="B59" s="213" t="str">
        <f>Inputs!DQ24</f>
        <v>Liquor License</v>
      </c>
      <c r="AF59" s="212">
        <f>Inputs!DS24</f>
        <v>100</v>
      </c>
      <c r="AG59" s="212">
        <f t="shared" ref="AG59:BL59" ca="1" si="102">AF59*(1+AG86)</f>
        <v>100.49999999999999</v>
      </c>
      <c r="AH59" s="212">
        <f t="shared" ca="1" si="102"/>
        <v>101.00249999999997</v>
      </c>
      <c r="AI59" s="212">
        <f t="shared" ca="1" si="102"/>
        <v>101.50751249999996</v>
      </c>
      <c r="AJ59" s="212">
        <f t="shared" ca="1" si="102"/>
        <v>102.01505006249995</v>
      </c>
      <c r="AK59" s="212">
        <f t="shared" ca="1" si="102"/>
        <v>102.52512531281243</v>
      </c>
      <c r="AL59" s="212">
        <f t="shared" ca="1" si="102"/>
        <v>103.03775093937648</v>
      </c>
      <c r="AM59" s="212">
        <f t="shared" ca="1" si="102"/>
        <v>103.55293969407334</v>
      </c>
      <c r="AN59" s="212">
        <f t="shared" ca="1" si="102"/>
        <v>104.0707043925437</v>
      </c>
      <c r="AO59" s="212">
        <f t="shared" ca="1" si="102"/>
        <v>104.59105791450641</v>
      </c>
      <c r="AP59" s="212">
        <f t="shared" ca="1" si="102"/>
        <v>105.11401320407893</v>
      </c>
      <c r="AQ59" s="212">
        <f t="shared" ca="1" si="102"/>
        <v>105.63958327009931</v>
      </c>
      <c r="AR59" s="212">
        <f t="shared" ca="1" si="102"/>
        <v>106.07974820039139</v>
      </c>
      <c r="AS59" s="212">
        <f t="shared" ca="1" si="102"/>
        <v>106.52174715122635</v>
      </c>
      <c r="AT59" s="212">
        <f t="shared" ca="1" si="102"/>
        <v>106.96558776435646</v>
      </c>
      <c r="AU59" s="212">
        <f t="shared" ca="1" si="102"/>
        <v>107.4112777133746</v>
      </c>
      <c r="AV59" s="212">
        <f t="shared" ca="1" si="102"/>
        <v>107.85882470384699</v>
      </c>
      <c r="AW59" s="212">
        <f t="shared" ca="1" si="102"/>
        <v>108.30823647344636</v>
      </c>
      <c r="AX59" s="212">
        <f t="shared" ca="1" si="102"/>
        <v>108.75952079208571</v>
      </c>
      <c r="AY59" s="212">
        <f t="shared" ca="1" si="102"/>
        <v>109.21268546205273</v>
      </c>
      <c r="AZ59" s="212">
        <f t="shared" ca="1" si="102"/>
        <v>109.66773831814461</v>
      </c>
      <c r="BA59" s="212">
        <f t="shared" ca="1" si="102"/>
        <v>110.12468722780355</v>
      </c>
      <c r="BB59" s="212">
        <f t="shared" ca="1" si="102"/>
        <v>110.58354009125273</v>
      </c>
      <c r="BC59" s="212">
        <f t="shared" ca="1" si="102"/>
        <v>111.04430484163295</v>
      </c>
      <c r="BD59" s="212">
        <f t="shared" ca="1" si="102"/>
        <v>111.4144525244384</v>
      </c>
      <c r="BE59" s="212">
        <f t="shared" ca="1" si="102"/>
        <v>111.7858340328532</v>
      </c>
      <c r="BF59" s="212">
        <f t="shared" ca="1" si="102"/>
        <v>112.15845347962939</v>
      </c>
      <c r="BG59" s="212">
        <f t="shared" ca="1" si="102"/>
        <v>112.53231499122816</v>
      </c>
      <c r="BH59" s="212">
        <f t="shared" ca="1" si="102"/>
        <v>112.90742270786559</v>
      </c>
      <c r="BI59" s="212">
        <f t="shared" ca="1" si="102"/>
        <v>113.28378078355848</v>
      </c>
      <c r="BJ59" s="212">
        <f t="shared" ca="1" si="102"/>
        <v>113.66139338617036</v>
      </c>
      <c r="BK59" s="212">
        <f t="shared" ca="1" si="102"/>
        <v>114.0402646974576</v>
      </c>
      <c r="BL59" s="212">
        <f t="shared" ca="1" si="102"/>
        <v>114.4203989131158</v>
      </c>
      <c r="BM59" s="212">
        <f t="shared" ref="BM59:CM59" ca="1" si="103">BL59*(1+BM86)</f>
        <v>114.8018002428262</v>
      </c>
      <c r="BN59" s="212">
        <f t="shared" ca="1" si="103"/>
        <v>115.1844729103023</v>
      </c>
      <c r="BO59" s="212">
        <f t="shared" ca="1" si="103"/>
        <v>115.56842115333666</v>
      </c>
      <c r="BP59" s="212">
        <f t="shared" ca="1" si="103"/>
        <v>115.95364922384779</v>
      </c>
      <c r="BQ59" s="212">
        <f t="shared" ca="1" si="103"/>
        <v>116.3401613879273</v>
      </c>
      <c r="BR59" s="212">
        <f t="shared" ca="1" si="103"/>
        <v>116.72796192588706</v>
      </c>
      <c r="BS59" s="212">
        <f t="shared" ca="1" si="103"/>
        <v>117.11705513230669</v>
      </c>
      <c r="BT59" s="212">
        <f t="shared" ca="1" si="103"/>
        <v>117.50744531608106</v>
      </c>
      <c r="BU59" s="212">
        <f t="shared" ca="1" si="103"/>
        <v>117.899136800468</v>
      </c>
      <c r="BV59" s="212">
        <f t="shared" ca="1" si="103"/>
        <v>118.29213392313623</v>
      </c>
      <c r="BW59" s="212">
        <f t="shared" ca="1" si="103"/>
        <v>118.68644103621337</v>
      </c>
      <c r="BX59" s="212">
        <f t="shared" ca="1" si="103"/>
        <v>119.08206250633408</v>
      </c>
      <c r="BY59" s="212">
        <f t="shared" ca="1" si="103"/>
        <v>119.47900271468853</v>
      </c>
      <c r="BZ59" s="212">
        <f t="shared" ca="1" si="103"/>
        <v>119.87726605707084</v>
      </c>
      <c r="CA59" s="212">
        <f t="shared" ca="1" si="103"/>
        <v>120.27685694392775</v>
      </c>
      <c r="CB59" s="212">
        <f t="shared" ca="1" si="103"/>
        <v>120.67777980040752</v>
      </c>
      <c r="CC59" s="212">
        <f t="shared" ca="1" si="103"/>
        <v>121.08003906640889</v>
      </c>
      <c r="CD59" s="212">
        <f t="shared" ca="1" si="103"/>
        <v>121.48363919663026</v>
      </c>
      <c r="CE59" s="212">
        <f t="shared" ca="1" si="103"/>
        <v>121.88858466061905</v>
      </c>
      <c r="CF59" s="212">
        <f t="shared" ca="1" si="103"/>
        <v>122.29487994282111</v>
      </c>
      <c r="CG59" s="212">
        <f t="shared" ca="1" si="103"/>
        <v>122.70252954263053</v>
      </c>
      <c r="CH59" s="212">
        <f t="shared" ca="1" si="103"/>
        <v>123.1115379744393</v>
      </c>
      <c r="CI59" s="212">
        <f t="shared" ca="1" si="103"/>
        <v>123.52190976768745</v>
      </c>
      <c r="CJ59" s="212">
        <f t="shared" ca="1" si="103"/>
        <v>123.93364946691308</v>
      </c>
      <c r="CK59" s="212">
        <f t="shared" ca="1" si="103"/>
        <v>124.34676163180281</v>
      </c>
      <c r="CL59" s="212">
        <f t="shared" ca="1" si="103"/>
        <v>124.76125083724216</v>
      </c>
      <c r="CM59" s="212">
        <f t="shared" ca="1" si="103"/>
        <v>125.17712167336632</v>
      </c>
    </row>
    <row r="60" spans="2:91" hidden="1" x14ac:dyDescent="0.2">
      <c r="B60" s="213" t="str">
        <f>Inputs!DQ25</f>
        <v>Bank Fee</v>
      </c>
      <c r="AF60" s="212">
        <f>Inputs!DS25</f>
        <v>100</v>
      </c>
      <c r="AG60" s="212">
        <f t="shared" ref="AG60:BL60" ca="1" si="104">AF60*(1+AG87)</f>
        <v>100.49999999999999</v>
      </c>
      <c r="AH60" s="212">
        <f t="shared" ca="1" si="104"/>
        <v>101.00249999999997</v>
      </c>
      <c r="AI60" s="212">
        <f t="shared" ca="1" si="104"/>
        <v>101.50751249999996</v>
      </c>
      <c r="AJ60" s="212">
        <f t="shared" ca="1" si="104"/>
        <v>102.01505006249995</v>
      </c>
      <c r="AK60" s="212">
        <f t="shared" ca="1" si="104"/>
        <v>102.52512531281243</v>
      </c>
      <c r="AL60" s="212">
        <f t="shared" ca="1" si="104"/>
        <v>103.03775093937648</v>
      </c>
      <c r="AM60" s="212">
        <f t="shared" ca="1" si="104"/>
        <v>103.55293969407334</v>
      </c>
      <c r="AN60" s="212">
        <f t="shared" ca="1" si="104"/>
        <v>104.0707043925437</v>
      </c>
      <c r="AO60" s="212">
        <f t="shared" ca="1" si="104"/>
        <v>104.59105791450641</v>
      </c>
      <c r="AP60" s="212">
        <f t="shared" ca="1" si="104"/>
        <v>105.11401320407893</v>
      </c>
      <c r="AQ60" s="212">
        <f t="shared" ca="1" si="104"/>
        <v>105.63958327009931</v>
      </c>
      <c r="AR60" s="212">
        <f t="shared" ca="1" si="104"/>
        <v>106.07974820039139</v>
      </c>
      <c r="AS60" s="212">
        <f t="shared" ca="1" si="104"/>
        <v>106.52174715122635</v>
      </c>
      <c r="AT60" s="212">
        <f t="shared" ca="1" si="104"/>
        <v>106.96558776435646</v>
      </c>
      <c r="AU60" s="212">
        <f t="shared" ca="1" si="104"/>
        <v>107.4112777133746</v>
      </c>
      <c r="AV60" s="212">
        <f t="shared" ca="1" si="104"/>
        <v>107.85882470384699</v>
      </c>
      <c r="AW60" s="212">
        <f t="shared" ca="1" si="104"/>
        <v>108.30823647344636</v>
      </c>
      <c r="AX60" s="212">
        <f t="shared" ca="1" si="104"/>
        <v>108.75952079208571</v>
      </c>
      <c r="AY60" s="212">
        <f t="shared" ca="1" si="104"/>
        <v>109.21268546205273</v>
      </c>
      <c r="AZ60" s="212">
        <f t="shared" ca="1" si="104"/>
        <v>109.66773831814461</v>
      </c>
      <c r="BA60" s="212">
        <f t="shared" ca="1" si="104"/>
        <v>110.12468722780355</v>
      </c>
      <c r="BB60" s="212">
        <f t="shared" ca="1" si="104"/>
        <v>110.58354009125273</v>
      </c>
      <c r="BC60" s="212">
        <f t="shared" ca="1" si="104"/>
        <v>111.04430484163295</v>
      </c>
      <c r="BD60" s="212">
        <f t="shared" ca="1" si="104"/>
        <v>111.4144525244384</v>
      </c>
      <c r="BE60" s="212">
        <f t="shared" ca="1" si="104"/>
        <v>111.7858340328532</v>
      </c>
      <c r="BF60" s="212">
        <f t="shared" ca="1" si="104"/>
        <v>112.15845347962939</v>
      </c>
      <c r="BG60" s="212">
        <f t="shared" ca="1" si="104"/>
        <v>112.53231499122816</v>
      </c>
      <c r="BH60" s="212">
        <f t="shared" ca="1" si="104"/>
        <v>112.90742270786559</v>
      </c>
      <c r="BI60" s="212">
        <f t="shared" ca="1" si="104"/>
        <v>113.28378078355848</v>
      </c>
      <c r="BJ60" s="212">
        <f t="shared" ca="1" si="104"/>
        <v>113.66139338617036</v>
      </c>
      <c r="BK60" s="212">
        <f t="shared" ca="1" si="104"/>
        <v>114.0402646974576</v>
      </c>
      <c r="BL60" s="212">
        <f t="shared" ca="1" si="104"/>
        <v>114.4203989131158</v>
      </c>
      <c r="BM60" s="212">
        <f t="shared" ref="BM60:CM60" ca="1" si="105">BL60*(1+BM87)</f>
        <v>114.8018002428262</v>
      </c>
      <c r="BN60" s="212">
        <f t="shared" ca="1" si="105"/>
        <v>115.1844729103023</v>
      </c>
      <c r="BO60" s="212">
        <f t="shared" ca="1" si="105"/>
        <v>115.56842115333666</v>
      </c>
      <c r="BP60" s="212">
        <f t="shared" ca="1" si="105"/>
        <v>115.95364922384779</v>
      </c>
      <c r="BQ60" s="212">
        <f t="shared" ca="1" si="105"/>
        <v>116.3401613879273</v>
      </c>
      <c r="BR60" s="212">
        <f t="shared" ca="1" si="105"/>
        <v>116.72796192588706</v>
      </c>
      <c r="BS60" s="212">
        <f t="shared" ca="1" si="105"/>
        <v>117.11705513230669</v>
      </c>
      <c r="BT60" s="212">
        <f t="shared" ca="1" si="105"/>
        <v>117.50744531608106</v>
      </c>
      <c r="BU60" s="212">
        <f t="shared" ca="1" si="105"/>
        <v>117.899136800468</v>
      </c>
      <c r="BV60" s="212">
        <f t="shared" ca="1" si="105"/>
        <v>118.29213392313623</v>
      </c>
      <c r="BW60" s="212">
        <f t="shared" ca="1" si="105"/>
        <v>118.68644103621337</v>
      </c>
      <c r="BX60" s="212">
        <f t="shared" ca="1" si="105"/>
        <v>119.08206250633408</v>
      </c>
      <c r="BY60" s="212">
        <f t="shared" ca="1" si="105"/>
        <v>119.47900271468853</v>
      </c>
      <c r="BZ60" s="212">
        <f t="shared" ca="1" si="105"/>
        <v>119.87726605707084</v>
      </c>
      <c r="CA60" s="212">
        <f t="shared" ca="1" si="105"/>
        <v>120.27685694392775</v>
      </c>
      <c r="CB60" s="212">
        <f t="shared" ca="1" si="105"/>
        <v>120.67777980040752</v>
      </c>
      <c r="CC60" s="212">
        <f t="shared" ca="1" si="105"/>
        <v>121.08003906640889</v>
      </c>
      <c r="CD60" s="212">
        <f t="shared" ca="1" si="105"/>
        <v>121.48363919663026</v>
      </c>
      <c r="CE60" s="212">
        <f t="shared" ca="1" si="105"/>
        <v>121.88858466061905</v>
      </c>
      <c r="CF60" s="212">
        <f t="shared" ca="1" si="105"/>
        <v>122.29487994282111</v>
      </c>
      <c r="CG60" s="212">
        <f t="shared" ca="1" si="105"/>
        <v>122.70252954263053</v>
      </c>
      <c r="CH60" s="212">
        <f t="shared" ca="1" si="105"/>
        <v>123.1115379744393</v>
      </c>
      <c r="CI60" s="212">
        <f t="shared" ca="1" si="105"/>
        <v>123.52190976768745</v>
      </c>
      <c r="CJ60" s="212">
        <f t="shared" ca="1" si="105"/>
        <v>123.93364946691308</v>
      </c>
      <c r="CK60" s="212">
        <f t="shared" ca="1" si="105"/>
        <v>124.34676163180281</v>
      </c>
      <c r="CL60" s="212">
        <f t="shared" ca="1" si="105"/>
        <v>124.76125083724216</v>
      </c>
      <c r="CM60" s="212">
        <f t="shared" ca="1" si="105"/>
        <v>125.17712167336632</v>
      </c>
    </row>
    <row r="61" spans="2:91" hidden="1" x14ac:dyDescent="0.2">
      <c r="B61" s="213" t="str">
        <f>Inputs!DQ26</f>
        <v>Office Supplies</v>
      </c>
      <c r="AF61" s="212">
        <f>Inputs!DS26</f>
        <v>100</v>
      </c>
      <c r="AG61" s="212">
        <f t="shared" ref="AG61:BL61" ca="1" si="106">AF61*(1+AG88)</f>
        <v>100.49999999999999</v>
      </c>
      <c r="AH61" s="212">
        <f t="shared" ca="1" si="106"/>
        <v>101.00249999999997</v>
      </c>
      <c r="AI61" s="212">
        <f t="shared" ca="1" si="106"/>
        <v>101.50751249999996</v>
      </c>
      <c r="AJ61" s="212">
        <f t="shared" ca="1" si="106"/>
        <v>102.01505006249995</v>
      </c>
      <c r="AK61" s="212">
        <f t="shared" ca="1" si="106"/>
        <v>102.52512531281243</v>
      </c>
      <c r="AL61" s="212">
        <f t="shared" ca="1" si="106"/>
        <v>103.03775093937648</v>
      </c>
      <c r="AM61" s="212">
        <f t="shared" ca="1" si="106"/>
        <v>103.55293969407334</v>
      </c>
      <c r="AN61" s="212">
        <f t="shared" ca="1" si="106"/>
        <v>104.0707043925437</v>
      </c>
      <c r="AO61" s="212">
        <f t="shared" ca="1" si="106"/>
        <v>104.59105791450641</v>
      </c>
      <c r="AP61" s="212">
        <f t="shared" ca="1" si="106"/>
        <v>105.11401320407893</v>
      </c>
      <c r="AQ61" s="212">
        <f t="shared" ca="1" si="106"/>
        <v>105.63958327009931</v>
      </c>
      <c r="AR61" s="212">
        <f t="shared" ca="1" si="106"/>
        <v>106.07974820039139</v>
      </c>
      <c r="AS61" s="212">
        <f t="shared" ca="1" si="106"/>
        <v>106.52174715122635</v>
      </c>
      <c r="AT61" s="212">
        <f t="shared" ca="1" si="106"/>
        <v>106.96558776435646</v>
      </c>
      <c r="AU61" s="212">
        <f t="shared" ca="1" si="106"/>
        <v>107.4112777133746</v>
      </c>
      <c r="AV61" s="212">
        <f t="shared" ca="1" si="106"/>
        <v>107.85882470384699</v>
      </c>
      <c r="AW61" s="212">
        <f t="shared" ca="1" si="106"/>
        <v>108.30823647344636</v>
      </c>
      <c r="AX61" s="212">
        <f t="shared" ca="1" si="106"/>
        <v>108.75952079208571</v>
      </c>
      <c r="AY61" s="212">
        <f t="shared" ca="1" si="106"/>
        <v>109.21268546205273</v>
      </c>
      <c r="AZ61" s="212">
        <f t="shared" ca="1" si="106"/>
        <v>109.66773831814461</v>
      </c>
      <c r="BA61" s="212">
        <f t="shared" ca="1" si="106"/>
        <v>110.12468722780355</v>
      </c>
      <c r="BB61" s="212">
        <f t="shared" ca="1" si="106"/>
        <v>110.58354009125273</v>
      </c>
      <c r="BC61" s="212">
        <f t="shared" ca="1" si="106"/>
        <v>111.04430484163295</v>
      </c>
      <c r="BD61" s="212">
        <f t="shared" ca="1" si="106"/>
        <v>111.4144525244384</v>
      </c>
      <c r="BE61" s="212">
        <f t="shared" ca="1" si="106"/>
        <v>111.7858340328532</v>
      </c>
      <c r="BF61" s="212">
        <f t="shared" ca="1" si="106"/>
        <v>112.15845347962939</v>
      </c>
      <c r="BG61" s="212">
        <f t="shared" ca="1" si="106"/>
        <v>112.53231499122816</v>
      </c>
      <c r="BH61" s="212">
        <f t="shared" ca="1" si="106"/>
        <v>112.90742270786559</v>
      </c>
      <c r="BI61" s="212">
        <f t="shared" ca="1" si="106"/>
        <v>113.28378078355848</v>
      </c>
      <c r="BJ61" s="212">
        <f t="shared" ca="1" si="106"/>
        <v>113.66139338617036</v>
      </c>
      <c r="BK61" s="212">
        <f t="shared" ca="1" si="106"/>
        <v>114.0402646974576</v>
      </c>
      <c r="BL61" s="212">
        <f t="shared" ca="1" si="106"/>
        <v>114.4203989131158</v>
      </c>
      <c r="BM61" s="212">
        <f t="shared" ref="BM61:CM61" ca="1" si="107">BL61*(1+BM88)</f>
        <v>114.8018002428262</v>
      </c>
      <c r="BN61" s="212">
        <f t="shared" ca="1" si="107"/>
        <v>115.1844729103023</v>
      </c>
      <c r="BO61" s="212">
        <f t="shared" ca="1" si="107"/>
        <v>115.56842115333666</v>
      </c>
      <c r="BP61" s="212">
        <f t="shared" ca="1" si="107"/>
        <v>115.95364922384779</v>
      </c>
      <c r="BQ61" s="212">
        <f t="shared" ca="1" si="107"/>
        <v>116.3401613879273</v>
      </c>
      <c r="BR61" s="212">
        <f t="shared" ca="1" si="107"/>
        <v>116.72796192588706</v>
      </c>
      <c r="BS61" s="212">
        <f t="shared" ca="1" si="107"/>
        <v>117.11705513230669</v>
      </c>
      <c r="BT61" s="212">
        <f t="shared" ca="1" si="107"/>
        <v>117.50744531608106</v>
      </c>
      <c r="BU61" s="212">
        <f t="shared" ca="1" si="107"/>
        <v>117.899136800468</v>
      </c>
      <c r="BV61" s="212">
        <f t="shared" ca="1" si="107"/>
        <v>118.29213392313623</v>
      </c>
      <c r="BW61" s="212">
        <f t="shared" ca="1" si="107"/>
        <v>118.68644103621337</v>
      </c>
      <c r="BX61" s="212">
        <f t="shared" ca="1" si="107"/>
        <v>119.08206250633408</v>
      </c>
      <c r="BY61" s="212">
        <f t="shared" ca="1" si="107"/>
        <v>119.47900271468853</v>
      </c>
      <c r="BZ61" s="212">
        <f t="shared" ca="1" si="107"/>
        <v>119.87726605707084</v>
      </c>
      <c r="CA61" s="212">
        <f t="shared" ca="1" si="107"/>
        <v>120.27685694392775</v>
      </c>
      <c r="CB61" s="212">
        <f t="shared" ca="1" si="107"/>
        <v>120.67777980040752</v>
      </c>
      <c r="CC61" s="212">
        <f t="shared" ca="1" si="107"/>
        <v>121.08003906640889</v>
      </c>
      <c r="CD61" s="212">
        <f t="shared" ca="1" si="107"/>
        <v>121.48363919663026</v>
      </c>
      <c r="CE61" s="212">
        <f t="shared" ca="1" si="107"/>
        <v>121.88858466061905</v>
      </c>
      <c r="CF61" s="212">
        <f t="shared" ca="1" si="107"/>
        <v>122.29487994282111</v>
      </c>
      <c r="CG61" s="212">
        <f t="shared" ca="1" si="107"/>
        <v>122.70252954263053</v>
      </c>
      <c r="CH61" s="212">
        <f t="shared" ca="1" si="107"/>
        <v>123.1115379744393</v>
      </c>
      <c r="CI61" s="212">
        <f t="shared" ca="1" si="107"/>
        <v>123.52190976768745</v>
      </c>
      <c r="CJ61" s="212">
        <f t="shared" ca="1" si="107"/>
        <v>123.93364946691308</v>
      </c>
      <c r="CK61" s="212">
        <f t="shared" ca="1" si="107"/>
        <v>124.34676163180281</v>
      </c>
      <c r="CL61" s="212">
        <f t="shared" ca="1" si="107"/>
        <v>124.76125083724216</v>
      </c>
      <c r="CM61" s="212">
        <f t="shared" ca="1" si="107"/>
        <v>125.17712167336632</v>
      </c>
    </row>
    <row r="62" spans="2:91" hidden="1" x14ac:dyDescent="0.2">
      <c r="B62" s="213" t="str">
        <f>Inputs!DQ27</f>
        <v>Music</v>
      </c>
      <c r="AF62" s="212">
        <f>Inputs!DS27</f>
        <v>100</v>
      </c>
      <c r="AG62" s="212">
        <f t="shared" ref="AG62:BL62" ca="1" si="108">AF62*(1+AG89)</f>
        <v>100.49999999999999</v>
      </c>
      <c r="AH62" s="212">
        <f t="shared" ca="1" si="108"/>
        <v>101.00249999999997</v>
      </c>
      <c r="AI62" s="212">
        <f t="shared" ca="1" si="108"/>
        <v>101.50751249999996</v>
      </c>
      <c r="AJ62" s="212">
        <f t="shared" ca="1" si="108"/>
        <v>102.01505006249995</v>
      </c>
      <c r="AK62" s="212">
        <f t="shared" ca="1" si="108"/>
        <v>102.52512531281243</v>
      </c>
      <c r="AL62" s="212">
        <f t="shared" ca="1" si="108"/>
        <v>103.03775093937648</v>
      </c>
      <c r="AM62" s="212">
        <f t="shared" ca="1" si="108"/>
        <v>103.55293969407334</v>
      </c>
      <c r="AN62" s="212">
        <f t="shared" ca="1" si="108"/>
        <v>104.0707043925437</v>
      </c>
      <c r="AO62" s="212">
        <f t="shared" ca="1" si="108"/>
        <v>104.59105791450641</v>
      </c>
      <c r="AP62" s="212">
        <f t="shared" ca="1" si="108"/>
        <v>105.11401320407893</v>
      </c>
      <c r="AQ62" s="212">
        <f t="shared" ca="1" si="108"/>
        <v>105.63958327009931</v>
      </c>
      <c r="AR62" s="212">
        <f t="shared" ca="1" si="108"/>
        <v>106.07974820039139</v>
      </c>
      <c r="AS62" s="212">
        <f t="shared" ca="1" si="108"/>
        <v>106.52174715122635</v>
      </c>
      <c r="AT62" s="212">
        <f t="shared" ca="1" si="108"/>
        <v>106.96558776435646</v>
      </c>
      <c r="AU62" s="212">
        <f t="shared" ca="1" si="108"/>
        <v>107.4112777133746</v>
      </c>
      <c r="AV62" s="212">
        <f t="shared" ca="1" si="108"/>
        <v>107.85882470384699</v>
      </c>
      <c r="AW62" s="212">
        <f t="shared" ca="1" si="108"/>
        <v>108.30823647344636</v>
      </c>
      <c r="AX62" s="212">
        <f t="shared" ca="1" si="108"/>
        <v>108.75952079208571</v>
      </c>
      <c r="AY62" s="212">
        <f t="shared" ca="1" si="108"/>
        <v>109.21268546205273</v>
      </c>
      <c r="AZ62" s="212">
        <f t="shared" ca="1" si="108"/>
        <v>109.66773831814461</v>
      </c>
      <c r="BA62" s="212">
        <f t="shared" ca="1" si="108"/>
        <v>110.12468722780355</v>
      </c>
      <c r="BB62" s="212">
        <f t="shared" ca="1" si="108"/>
        <v>110.58354009125273</v>
      </c>
      <c r="BC62" s="212">
        <f t="shared" ca="1" si="108"/>
        <v>111.04430484163295</v>
      </c>
      <c r="BD62" s="212">
        <f t="shared" ca="1" si="108"/>
        <v>111.4144525244384</v>
      </c>
      <c r="BE62" s="212">
        <f t="shared" ca="1" si="108"/>
        <v>111.7858340328532</v>
      </c>
      <c r="BF62" s="212">
        <f t="shared" ca="1" si="108"/>
        <v>112.15845347962939</v>
      </c>
      <c r="BG62" s="212">
        <f t="shared" ca="1" si="108"/>
        <v>112.53231499122816</v>
      </c>
      <c r="BH62" s="212">
        <f t="shared" ca="1" si="108"/>
        <v>112.90742270786559</v>
      </c>
      <c r="BI62" s="212">
        <f t="shared" ca="1" si="108"/>
        <v>113.28378078355848</v>
      </c>
      <c r="BJ62" s="212">
        <f t="shared" ca="1" si="108"/>
        <v>113.66139338617036</v>
      </c>
      <c r="BK62" s="212">
        <f t="shared" ca="1" si="108"/>
        <v>114.0402646974576</v>
      </c>
      <c r="BL62" s="212">
        <f t="shared" ca="1" si="108"/>
        <v>114.4203989131158</v>
      </c>
      <c r="BM62" s="212">
        <f t="shared" ref="BM62:CM62" ca="1" si="109">BL62*(1+BM89)</f>
        <v>114.8018002428262</v>
      </c>
      <c r="BN62" s="212">
        <f t="shared" ca="1" si="109"/>
        <v>115.1844729103023</v>
      </c>
      <c r="BO62" s="212">
        <f t="shared" ca="1" si="109"/>
        <v>115.56842115333666</v>
      </c>
      <c r="BP62" s="212">
        <f t="shared" ca="1" si="109"/>
        <v>115.95364922384779</v>
      </c>
      <c r="BQ62" s="212">
        <f t="shared" ca="1" si="109"/>
        <v>116.3401613879273</v>
      </c>
      <c r="BR62" s="212">
        <f t="shared" ca="1" si="109"/>
        <v>116.72796192588706</v>
      </c>
      <c r="BS62" s="212">
        <f t="shared" ca="1" si="109"/>
        <v>117.11705513230669</v>
      </c>
      <c r="BT62" s="212">
        <f t="shared" ca="1" si="109"/>
        <v>117.50744531608106</v>
      </c>
      <c r="BU62" s="212">
        <f t="shared" ca="1" si="109"/>
        <v>117.899136800468</v>
      </c>
      <c r="BV62" s="212">
        <f t="shared" ca="1" si="109"/>
        <v>118.29213392313623</v>
      </c>
      <c r="BW62" s="212">
        <f t="shared" ca="1" si="109"/>
        <v>118.68644103621337</v>
      </c>
      <c r="BX62" s="212">
        <f t="shared" ca="1" si="109"/>
        <v>119.08206250633408</v>
      </c>
      <c r="BY62" s="212">
        <f t="shared" ca="1" si="109"/>
        <v>119.47900271468853</v>
      </c>
      <c r="BZ62" s="212">
        <f t="shared" ca="1" si="109"/>
        <v>119.87726605707084</v>
      </c>
      <c r="CA62" s="212">
        <f t="shared" ca="1" si="109"/>
        <v>120.27685694392775</v>
      </c>
      <c r="CB62" s="212">
        <f t="shared" ca="1" si="109"/>
        <v>120.67777980040752</v>
      </c>
      <c r="CC62" s="212">
        <f t="shared" ca="1" si="109"/>
        <v>121.08003906640889</v>
      </c>
      <c r="CD62" s="212">
        <f t="shared" ca="1" si="109"/>
        <v>121.48363919663026</v>
      </c>
      <c r="CE62" s="212">
        <f t="shared" ca="1" si="109"/>
        <v>121.88858466061905</v>
      </c>
      <c r="CF62" s="212">
        <f t="shared" ca="1" si="109"/>
        <v>122.29487994282111</v>
      </c>
      <c r="CG62" s="212">
        <f t="shared" ca="1" si="109"/>
        <v>122.70252954263053</v>
      </c>
      <c r="CH62" s="212">
        <f t="shared" ca="1" si="109"/>
        <v>123.1115379744393</v>
      </c>
      <c r="CI62" s="212">
        <f t="shared" ca="1" si="109"/>
        <v>123.52190976768745</v>
      </c>
      <c r="CJ62" s="212">
        <f t="shared" ca="1" si="109"/>
        <v>123.93364946691308</v>
      </c>
      <c r="CK62" s="212">
        <f t="shared" ca="1" si="109"/>
        <v>124.34676163180281</v>
      </c>
      <c r="CL62" s="212">
        <f t="shared" ca="1" si="109"/>
        <v>124.76125083724216</v>
      </c>
      <c r="CM62" s="212">
        <f t="shared" ca="1" si="109"/>
        <v>125.17712167336632</v>
      </c>
    </row>
    <row r="63" spans="2:91" hidden="1" x14ac:dyDescent="0.2">
      <c r="B63" s="213">
        <f>Inputs!DQ28</f>
        <v>0</v>
      </c>
      <c r="AF63" s="212">
        <f>Inputs!DS28</f>
        <v>0</v>
      </c>
      <c r="AG63" s="212">
        <f t="shared" ref="AG63:BL63" ca="1" si="110">AF63*(1+AG90)</f>
        <v>0</v>
      </c>
      <c r="AH63" s="212">
        <f t="shared" ca="1" si="110"/>
        <v>0</v>
      </c>
      <c r="AI63" s="212">
        <f t="shared" ca="1" si="110"/>
        <v>0</v>
      </c>
      <c r="AJ63" s="212">
        <f t="shared" ca="1" si="110"/>
        <v>0</v>
      </c>
      <c r="AK63" s="212">
        <f t="shared" ca="1" si="110"/>
        <v>0</v>
      </c>
      <c r="AL63" s="212">
        <f t="shared" ca="1" si="110"/>
        <v>0</v>
      </c>
      <c r="AM63" s="212">
        <f t="shared" ca="1" si="110"/>
        <v>0</v>
      </c>
      <c r="AN63" s="212">
        <f t="shared" ca="1" si="110"/>
        <v>0</v>
      </c>
      <c r="AO63" s="212">
        <f t="shared" ca="1" si="110"/>
        <v>0</v>
      </c>
      <c r="AP63" s="212">
        <f t="shared" ca="1" si="110"/>
        <v>0</v>
      </c>
      <c r="AQ63" s="212">
        <f t="shared" ca="1" si="110"/>
        <v>0</v>
      </c>
      <c r="AR63" s="212">
        <f t="shared" ca="1" si="110"/>
        <v>0</v>
      </c>
      <c r="AS63" s="212">
        <f t="shared" ca="1" si="110"/>
        <v>0</v>
      </c>
      <c r="AT63" s="212">
        <f t="shared" ca="1" si="110"/>
        <v>0</v>
      </c>
      <c r="AU63" s="212">
        <f t="shared" ca="1" si="110"/>
        <v>0</v>
      </c>
      <c r="AV63" s="212">
        <f t="shared" ca="1" si="110"/>
        <v>0</v>
      </c>
      <c r="AW63" s="212">
        <f t="shared" ca="1" si="110"/>
        <v>0</v>
      </c>
      <c r="AX63" s="212">
        <f t="shared" ca="1" si="110"/>
        <v>0</v>
      </c>
      <c r="AY63" s="212">
        <f t="shared" ca="1" si="110"/>
        <v>0</v>
      </c>
      <c r="AZ63" s="212">
        <f t="shared" ca="1" si="110"/>
        <v>0</v>
      </c>
      <c r="BA63" s="212">
        <f t="shared" ca="1" si="110"/>
        <v>0</v>
      </c>
      <c r="BB63" s="212">
        <f t="shared" ca="1" si="110"/>
        <v>0</v>
      </c>
      <c r="BC63" s="212">
        <f t="shared" ca="1" si="110"/>
        <v>0</v>
      </c>
      <c r="BD63" s="212">
        <f t="shared" ca="1" si="110"/>
        <v>0</v>
      </c>
      <c r="BE63" s="212">
        <f t="shared" ca="1" si="110"/>
        <v>0</v>
      </c>
      <c r="BF63" s="212">
        <f t="shared" ca="1" si="110"/>
        <v>0</v>
      </c>
      <c r="BG63" s="212">
        <f t="shared" ca="1" si="110"/>
        <v>0</v>
      </c>
      <c r="BH63" s="212">
        <f t="shared" ca="1" si="110"/>
        <v>0</v>
      </c>
      <c r="BI63" s="212">
        <f t="shared" ca="1" si="110"/>
        <v>0</v>
      </c>
      <c r="BJ63" s="212">
        <f t="shared" ca="1" si="110"/>
        <v>0</v>
      </c>
      <c r="BK63" s="212">
        <f t="shared" ca="1" si="110"/>
        <v>0</v>
      </c>
      <c r="BL63" s="212">
        <f t="shared" ca="1" si="110"/>
        <v>0</v>
      </c>
      <c r="BM63" s="212">
        <f t="shared" ref="BM63:CM63" ca="1" si="111">BL63*(1+BM90)</f>
        <v>0</v>
      </c>
      <c r="BN63" s="212">
        <f t="shared" ca="1" si="111"/>
        <v>0</v>
      </c>
      <c r="BO63" s="212">
        <f t="shared" ca="1" si="111"/>
        <v>0</v>
      </c>
      <c r="BP63" s="212">
        <f t="shared" ca="1" si="111"/>
        <v>0</v>
      </c>
      <c r="BQ63" s="212">
        <f t="shared" ca="1" si="111"/>
        <v>0</v>
      </c>
      <c r="BR63" s="212">
        <f t="shared" ca="1" si="111"/>
        <v>0</v>
      </c>
      <c r="BS63" s="212">
        <f t="shared" ca="1" si="111"/>
        <v>0</v>
      </c>
      <c r="BT63" s="212">
        <f t="shared" ca="1" si="111"/>
        <v>0</v>
      </c>
      <c r="BU63" s="212">
        <f t="shared" ca="1" si="111"/>
        <v>0</v>
      </c>
      <c r="BV63" s="212">
        <f t="shared" ca="1" si="111"/>
        <v>0</v>
      </c>
      <c r="BW63" s="212">
        <f t="shared" ca="1" si="111"/>
        <v>0</v>
      </c>
      <c r="BX63" s="212">
        <f t="shared" ca="1" si="111"/>
        <v>0</v>
      </c>
      <c r="BY63" s="212">
        <f t="shared" ca="1" si="111"/>
        <v>0</v>
      </c>
      <c r="BZ63" s="212">
        <f t="shared" ca="1" si="111"/>
        <v>0</v>
      </c>
      <c r="CA63" s="212">
        <f t="shared" ca="1" si="111"/>
        <v>0</v>
      </c>
      <c r="CB63" s="212">
        <f t="shared" ca="1" si="111"/>
        <v>0</v>
      </c>
      <c r="CC63" s="212">
        <f t="shared" ca="1" si="111"/>
        <v>0</v>
      </c>
      <c r="CD63" s="212">
        <f t="shared" ca="1" si="111"/>
        <v>0</v>
      </c>
      <c r="CE63" s="212">
        <f t="shared" ca="1" si="111"/>
        <v>0</v>
      </c>
      <c r="CF63" s="212">
        <f t="shared" ca="1" si="111"/>
        <v>0</v>
      </c>
      <c r="CG63" s="212">
        <f t="shared" ca="1" si="111"/>
        <v>0</v>
      </c>
      <c r="CH63" s="212">
        <f t="shared" ca="1" si="111"/>
        <v>0</v>
      </c>
      <c r="CI63" s="212">
        <f t="shared" ca="1" si="111"/>
        <v>0</v>
      </c>
      <c r="CJ63" s="212">
        <f t="shared" ca="1" si="111"/>
        <v>0</v>
      </c>
      <c r="CK63" s="212">
        <f t="shared" ca="1" si="111"/>
        <v>0</v>
      </c>
      <c r="CL63" s="212">
        <f t="shared" ca="1" si="111"/>
        <v>0</v>
      </c>
      <c r="CM63" s="212">
        <f t="shared" ca="1" si="111"/>
        <v>0</v>
      </c>
    </row>
    <row r="64" spans="2:91" hidden="1" x14ac:dyDescent="0.2">
      <c r="B64" s="213">
        <f>Inputs!DQ29</f>
        <v>0</v>
      </c>
      <c r="AF64" s="212">
        <f>Inputs!DS29</f>
        <v>0</v>
      </c>
      <c r="AG64" s="212">
        <f t="shared" ref="AG64:BL64" ca="1" si="112">AF64*(1+AG91)</f>
        <v>0</v>
      </c>
      <c r="AH64" s="212">
        <f t="shared" ca="1" si="112"/>
        <v>0</v>
      </c>
      <c r="AI64" s="212">
        <f t="shared" ca="1" si="112"/>
        <v>0</v>
      </c>
      <c r="AJ64" s="212">
        <f t="shared" ca="1" si="112"/>
        <v>0</v>
      </c>
      <c r="AK64" s="212">
        <f t="shared" ca="1" si="112"/>
        <v>0</v>
      </c>
      <c r="AL64" s="212">
        <f t="shared" ca="1" si="112"/>
        <v>0</v>
      </c>
      <c r="AM64" s="212">
        <f t="shared" ca="1" si="112"/>
        <v>0</v>
      </c>
      <c r="AN64" s="212">
        <f t="shared" ca="1" si="112"/>
        <v>0</v>
      </c>
      <c r="AO64" s="212">
        <f t="shared" ca="1" si="112"/>
        <v>0</v>
      </c>
      <c r="AP64" s="212">
        <f t="shared" ca="1" si="112"/>
        <v>0</v>
      </c>
      <c r="AQ64" s="212">
        <f t="shared" ca="1" si="112"/>
        <v>0</v>
      </c>
      <c r="AR64" s="212">
        <f t="shared" ca="1" si="112"/>
        <v>0</v>
      </c>
      <c r="AS64" s="212">
        <f t="shared" ca="1" si="112"/>
        <v>0</v>
      </c>
      <c r="AT64" s="212">
        <f t="shared" ca="1" si="112"/>
        <v>0</v>
      </c>
      <c r="AU64" s="212">
        <f t="shared" ca="1" si="112"/>
        <v>0</v>
      </c>
      <c r="AV64" s="212">
        <f t="shared" ca="1" si="112"/>
        <v>0</v>
      </c>
      <c r="AW64" s="212">
        <f t="shared" ca="1" si="112"/>
        <v>0</v>
      </c>
      <c r="AX64" s="212">
        <f t="shared" ca="1" si="112"/>
        <v>0</v>
      </c>
      <c r="AY64" s="212">
        <f t="shared" ca="1" si="112"/>
        <v>0</v>
      </c>
      <c r="AZ64" s="212">
        <f t="shared" ca="1" si="112"/>
        <v>0</v>
      </c>
      <c r="BA64" s="212">
        <f t="shared" ca="1" si="112"/>
        <v>0</v>
      </c>
      <c r="BB64" s="212">
        <f t="shared" ca="1" si="112"/>
        <v>0</v>
      </c>
      <c r="BC64" s="212">
        <f t="shared" ca="1" si="112"/>
        <v>0</v>
      </c>
      <c r="BD64" s="212">
        <f t="shared" ca="1" si="112"/>
        <v>0</v>
      </c>
      <c r="BE64" s="212">
        <f t="shared" ca="1" si="112"/>
        <v>0</v>
      </c>
      <c r="BF64" s="212">
        <f t="shared" ca="1" si="112"/>
        <v>0</v>
      </c>
      <c r="BG64" s="212">
        <f t="shared" ca="1" si="112"/>
        <v>0</v>
      </c>
      <c r="BH64" s="212">
        <f t="shared" ca="1" si="112"/>
        <v>0</v>
      </c>
      <c r="BI64" s="212">
        <f t="shared" ca="1" si="112"/>
        <v>0</v>
      </c>
      <c r="BJ64" s="212">
        <f t="shared" ca="1" si="112"/>
        <v>0</v>
      </c>
      <c r="BK64" s="212">
        <f t="shared" ca="1" si="112"/>
        <v>0</v>
      </c>
      <c r="BL64" s="212">
        <f t="shared" ca="1" si="112"/>
        <v>0</v>
      </c>
      <c r="BM64" s="212">
        <f t="shared" ref="BM64:CM64" ca="1" si="113">BL64*(1+BM91)</f>
        <v>0</v>
      </c>
      <c r="BN64" s="212">
        <f t="shared" ca="1" si="113"/>
        <v>0</v>
      </c>
      <c r="BO64" s="212">
        <f t="shared" ca="1" si="113"/>
        <v>0</v>
      </c>
      <c r="BP64" s="212">
        <f t="shared" ca="1" si="113"/>
        <v>0</v>
      </c>
      <c r="BQ64" s="212">
        <f t="shared" ca="1" si="113"/>
        <v>0</v>
      </c>
      <c r="BR64" s="212">
        <f t="shared" ca="1" si="113"/>
        <v>0</v>
      </c>
      <c r="BS64" s="212">
        <f t="shared" ca="1" si="113"/>
        <v>0</v>
      </c>
      <c r="BT64" s="212">
        <f t="shared" ca="1" si="113"/>
        <v>0</v>
      </c>
      <c r="BU64" s="212">
        <f t="shared" ca="1" si="113"/>
        <v>0</v>
      </c>
      <c r="BV64" s="212">
        <f t="shared" ca="1" si="113"/>
        <v>0</v>
      </c>
      <c r="BW64" s="212">
        <f t="shared" ca="1" si="113"/>
        <v>0</v>
      </c>
      <c r="BX64" s="212">
        <f t="shared" ca="1" si="113"/>
        <v>0</v>
      </c>
      <c r="BY64" s="212">
        <f t="shared" ca="1" si="113"/>
        <v>0</v>
      </c>
      <c r="BZ64" s="212">
        <f t="shared" ca="1" si="113"/>
        <v>0</v>
      </c>
      <c r="CA64" s="212">
        <f t="shared" ca="1" si="113"/>
        <v>0</v>
      </c>
      <c r="CB64" s="212">
        <f t="shared" ca="1" si="113"/>
        <v>0</v>
      </c>
      <c r="CC64" s="212">
        <f t="shared" ca="1" si="113"/>
        <v>0</v>
      </c>
      <c r="CD64" s="212">
        <f t="shared" ca="1" si="113"/>
        <v>0</v>
      </c>
      <c r="CE64" s="212">
        <f t="shared" ca="1" si="113"/>
        <v>0</v>
      </c>
      <c r="CF64" s="212">
        <f t="shared" ca="1" si="113"/>
        <v>0</v>
      </c>
      <c r="CG64" s="212">
        <f t="shared" ca="1" si="113"/>
        <v>0</v>
      </c>
      <c r="CH64" s="212">
        <f t="shared" ca="1" si="113"/>
        <v>0</v>
      </c>
      <c r="CI64" s="212">
        <f t="shared" ca="1" si="113"/>
        <v>0</v>
      </c>
      <c r="CJ64" s="212">
        <f t="shared" ca="1" si="113"/>
        <v>0</v>
      </c>
      <c r="CK64" s="212">
        <f t="shared" ca="1" si="113"/>
        <v>0</v>
      </c>
      <c r="CL64" s="212">
        <f t="shared" ca="1" si="113"/>
        <v>0</v>
      </c>
      <c r="CM64" s="212">
        <f t="shared" ca="1" si="113"/>
        <v>0</v>
      </c>
    </row>
    <row r="65" spans="2:91" hidden="1" x14ac:dyDescent="0.2">
      <c r="B65" s="213">
        <f>Inputs!DQ30</f>
        <v>0</v>
      </c>
      <c r="AF65" s="212">
        <f>Inputs!DS30</f>
        <v>0</v>
      </c>
      <c r="AG65" s="212">
        <f t="shared" ref="AG65:BL65" ca="1" si="114">AF65*(1+AG92)</f>
        <v>0</v>
      </c>
      <c r="AH65" s="212">
        <f t="shared" ca="1" si="114"/>
        <v>0</v>
      </c>
      <c r="AI65" s="212">
        <f t="shared" ca="1" si="114"/>
        <v>0</v>
      </c>
      <c r="AJ65" s="212">
        <f t="shared" ca="1" si="114"/>
        <v>0</v>
      </c>
      <c r="AK65" s="212">
        <f t="shared" ca="1" si="114"/>
        <v>0</v>
      </c>
      <c r="AL65" s="212">
        <f t="shared" ca="1" si="114"/>
        <v>0</v>
      </c>
      <c r="AM65" s="212">
        <f t="shared" ca="1" si="114"/>
        <v>0</v>
      </c>
      <c r="AN65" s="212">
        <f t="shared" ca="1" si="114"/>
        <v>0</v>
      </c>
      <c r="AO65" s="212">
        <f t="shared" ca="1" si="114"/>
        <v>0</v>
      </c>
      <c r="AP65" s="212">
        <f t="shared" ca="1" si="114"/>
        <v>0</v>
      </c>
      <c r="AQ65" s="212">
        <f t="shared" ca="1" si="114"/>
        <v>0</v>
      </c>
      <c r="AR65" s="212">
        <f t="shared" ca="1" si="114"/>
        <v>0</v>
      </c>
      <c r="AS65" s="212">
        <f t="shared" ca="1" si="114"/>
        <v>0</v>
      </c>
      <c r="AT65" s="212">
        <f t="shared" ca="1" si="114"/>
        <v>0</v>
      </c>
      <c r="AU65" s="212">
        <f t="shared" ca="1" si="114"/>
        <v>0</v>
      </c>
      <c r="AV65" s="212">
        <f t="shared" ca="1" si="114"/>
        <v>0</v>
      </c>
      <c r="AW65" s="212">
        <f t="shared" ca="1" si="114"/>
        <v>0</v>
      </c>
      <c r="AX65" s="212">
        <f t="shared" ca="1" si="114"/>
        <v>0</v>
      </c>
      <c r="AY65" s="212">
        <f t="shared" ca="1" si="114"/>
        <v>0</v>
      </c>
      <c r="AZ65" s="212">
        <f t="shared" ca="1" si="114"/>
        <v>0</v>
      </c>
      <c r="BA65" s="212">
        <f t="shared" ca="1" si="114"/>
        <v>0</v>
      </c>
      <c r="BB65" s="212">
        <f t="shared" ca="1" si="114"/>
        <v>0</v>
      </c>
      <c r="BC65" s="212">
        <f t="shared" ca="1" si="114"/>
        <v>0</v>
      </c>
      <c r="BD65" s="212">
        <f t="shared" ca="1" si="114"/>
        <v>0</v>
      </c>
      <c r="BE65" s="212">
        <f t="shared" ca="1" si="114"/>
        <v>0</v>
      </c>
      <c r="BF65" s="212">
        <f t="shared" ca="1" si="114"/>
        <v>0</v>
      </c>
      <c r="BG65" s="212">
        <f t="shared" ca="1" si="114"/>
        <v>0</v>
      </c>
      <c r="BH65" s="212">
        <f t="shared" ca="1" si="114"/>
        <v>0</v>
      </c>
      <c r="BI65" s="212">
        <f t="shared" ca="1" si="114"/>
        <v>0</v>
      </c>
      <c r="BJ65" s="212">
        <f t="shared" ca="1" si="114"/>
        <v>0</v>
      </c>
      <c r="BK65" s="212">
        <f t="shared" ca="1" si="114"/>
        <v>0</v>
      </c>
      <c r="BL65" s="212">
        <f t="shared" ca="1" si="114"/>
        <v>0</v>
      </c>
      <c r="BM65" s="212">
        <f t="shared" ref="BM65:CM65" ca="1" si="115">BL65*(1+BM92)</f>
        <v>0</v>
      </c>
      <c r="BN65" s="212">
        <f t="shared" ca="1" si="115"/>
        <v>0</v>
      </c>
      <c r="BO65" s="212">
        <f t="shared" ca="1" si="115"/>
        <v>0</v>
      </c>
      <c r="BP65" s="212">
        <f t="shared" ca="1" si="115"/>
        <v>0</v>
      </c>
      <c r="BQ65" s="212">
        <f t="shared" ca="1" si="115"/>
        <v>0</v>
      </c>
      <c r="BR65" s="212">
        <f t="shared" ca="1" si="115"/>
        <v>0</v>
      </c>
      <c r="BS65" s="212">
        <f t="shared" ca="1" si="115"/>
        <v>0</v>
      </c>
      <c r="BT65" s="212">
        <f t="shared" ca="1" si="115"/>
        <v>0</v>
      </c>
      <c r="BU65" s="212">
        <f t="shared" ca="1" si="115"/>
        <v>0</v>
      </c>
      <c r="BV65" s="212">
        <f t="shared" ca="1" si="115"/>
        <v>0</v>
      </c>
      <c r="BW65" s="212">
        <f t="shared" ca="1" si="115"/>
        <v>0</v>
      </c>
      <c r="BX65" s="212">
        <f t="shared" ca="1" si="115"/>
        <v>0</v>
      </c>
      <c r="BY65" s="212">
        <f t="shared" ca="1" si="115"/>
        <v>0</v>
      </c>
      <c r="BZ65" s="212">
        <f t="shared" ca="1" si="115"/>
        <v>0</v>
      </c>
      <c r="CA65" s="212">
        <f t="shared" ca="1" si="115"/>
        <v>0</v>
      </c>
      <c r="CB65" s="212">
        <f t="shared" ca="1" si="115"/>
        <v>0</v>
      </c>
      <c r="CC65" s="212">
        <f t="shared" ca="1" si="115"/>
        <v>0</v>
      </c>
      <c r="CD65" s="212">
        <f t="shared" ca="1" si="115"/>
        <v>0</v>
      </c>
      <c r="CE65" s="212">
        <f t="shared" ca="1" si="115"/>
        <v>0</v>
      </c>
      <c r="CF65" s="212">
        <f t="shared" ca="1" si="115"/>
        <v>0</v>
      </c>
      <c r="CG65" s="212">
        <f t="shared" ca="1" si="115"/>
        <v>0</v>
      </c>
      <c r="CH65" s="212">
        <f t="shared" ca="1" si="115"/>
        <v>0</v>
      </c>
      <c r="CI65" s="212">
        <f t="shared" ca="1" si="115"/>
        <v>0</v>
      </c>
      <c r="CJ65" s="212">
        <f t="shared" ca="1" si="115"/>
        <v>0</v>
      </c>
      <c r="CK65" s="212">
        <f t="shared" ca="1" si="115"/>
        <v>0</v>
      </c>
      <c r="CL65" s="212">
        <f t="shared" ca="1" si="115"/>
        <v>0</v>
      </c>
      <c r="CM65" s="212">
        <f t="shared" ca="1" si="115"/>
        <v>0</v>
      </c>
    </row>
    <row r="66" spans="2:91" hidden="1" x14ac:dyDescent="0.2">
      <c r="B66" s="213">
        <f>Inputs!DQ31</f>
        <v>0</v>
      </c>
      <c r="AF66" s="212">
        <f>Inputs!DS31</f>
        <v>0</v>
      </c>
      <c r="AG66" s="212">
        <f t="shared" ref="AG66:BL66" ca="1" si="116">AF66*(1+AG93)</f>
        <v>0</v>
      </c>
      <c r="AH66" s="212">
        <f t="shared" ca="1" si="116"/>
        <v>0</v>
      </c>
      <c r="AI66" s="212">
        <f t="shared" ca="1" si="116"/>
        <v>0</v>
      </c>
      <c r="AJ66" s="212">
        <f t="shared" ca="1" si="116"/>
        <v>0</v>
      </c>
      <c r="AK66" s="212">
        <f t="shared" ca="1" si="116"/>
        <v>0</v>
      </c>
      <c r="AL66" s="212">
        <f t="shared" ca="1" si="116"/>
        <v>0</v>
      </c>
      <c r="AM66" s="212">
        <f t="shared" ca="1" si="116"/>
        <v>0</v>
      </c>
      <c r="AN66" s="212">
        <f t="shared" ca="1" si="116"/>
        <v>0</v>
      </c>
      <c r="AO66" s="212">
        <f t="shared" ca="1" si="116"/>
        <v>0</v>
      </c>
      <c r="AP66" s="212">
        <f t="shared" ca="1" si="116"/>
        <v>0</v>
      </c>
      <c r="AQ66" s="212">
        <f t="shared" ca="1" si="116"/>
        <v>0</v>
      </c>
      <c r="AR66" s="212">
        <f t="shared" ca="1" si="116"/>
        <v>0</v>
      </c>
      <c r="AS66" s="212">
        <f t="shared" ca="1" si="116"/>
        <v>0</v>
      </c>
      <c r="AT66" s="212">
        <f t="shared" ca="1" si="116"/>
        <v>0</v>
      </c>
      <c r="AU66" s="212">
        <f t="shared" ca="1" si="116"/>
        <v>0</v>
      </c>
      <c r="AV66" s="212">
        <f t="shared" ca="1" si="116"/>
        <v>0</v>
      </c>
      <c r="AW66" s="212">
        <f t="shared" ca="1" si="116"/>
        <v>0</v>
      </c>
      <c r="AX66" s="212">
        <f t="shared" ca="1" si="116"/>
        <v>0</v>
      </c>
      <c r="AY66" s="212">
        <f t="shared" ca="1" si="116"/>
        <v>0</v>
      </c>
      <c r="AZ66" s="212">
        <f t="shared" ca="1" si="116"/>
        <v>0</v>
      </c>
      <c r="BA66" s="212">
        <f t="shared" ca="1" si="116"/>
        <v>0</v>
      </c>
      <c r="BB66" s="212">
        <f t="shared" ca="1" si="116"/>
        <v>0</v>
      </c>
      <c r="BC66" s="212">
        <f t="shared" ca="1" si="116"/>
        <v>0</v>
      </c>
      <c r="BD66" s="212">
        <f t="shared" ca="1" si="116"/>
        <v>0</v>
      </c>
      <c r="BE66" s="212">
        <f t="shared" ca="1" si="116"/>
        <v>0</v>
      </c>
      <c r="BF66" s="212">
        <f t="shared" ca="1" si="116"/>
        <v>0</v>
      </c>
      <c r="BG66" s="212">
        <f t="shared" ca="1" si="116"/>
        <v>0</v>
      </c>
      <c r="BH66" s="212">
        <f t="shared" ca="1" si="116"/>
        <v>0</v>
      </c>
      <c r="BI66" s="212">
        <f t="shared" ca="1" si="116"/>
        <v>0</v>
      </c>
      <c r="BJ66" s="212">
        <f t="shared" ca="1" si="116"/>
        <v>0</v>
      </c>
      <c r="BK66" s="212">
        <f t="shared" ca="1" si="116"/>
        <v>0</v>
      </c>
      <c r="BL66" s="212">
        <f t="shared" ca="1" si="116"/>
        <v>0</v>
      </c>
      <c r="BM66" s="212">
        <f t="shared" ref="BM66:CM66" ca="1" si="117">BL66*(1+BM93)</f>
        <v>0</v>
      </c>
      <c r="BN66" s="212">
        <f t="shared" ca="1" si="117"/>
        <v>0</v>
      </c>
      <c r="BO66" s="212">
        <f t="shared" ca="1" si="117"/>
        <v>0</v>
      </c>
      <c r="BP66" s="212">
        <f t="shared" ca="1" si="117"/>
        <v>0</v>
      </c>
      <c r="BQ66" s="212">
        <f t="shared" ca="1" si="117"/>
        <v>0</v>
      </c>
      <c r="BR66" s="212">
        <f t="shared" ca="1" si="117"/>
        <v>0</v>
      </c>
      <c r="BS66" s="212">
        <f t="shared" ca="1" si="117"/>
        <v>0</v>
      </c>
      <c r="BT66" s="212">
        <f t="shared" ca="1" si="117"/>
        <v>0</v>
      </c>
      <c r="BU66" s="212">
        <f t="shared" ca="1" si="117"/>
        <v>0</v>
      </c>
      <c r="BV66" s="212">
        <f t="shared" ca="1" si="117"/>
        <v>0</v>
      </c>
      <c r="BW66" s="212">
        <f t="shared" ca="1" si="117"/>
        <v>0</v>
      </c>
      <c r="BX66" s="212">
        <f t="shared" ca="1" si="117"/>
        <v>0</v>
      </c>
      <c r="BY66" s="212">
        <f t="shared" ca="1" si="117"/>
        <v>0</v>
      </c>
      <c r="BZ66" s="212">
        <f t="shared" ca="1" si="117"/>
        <v>0</v>
      </c>
      <c r="CA66" s="212">
        <f t="shared" ca="1" si="117"/>
        <v>0</v>
      </c>
      <c r="CB66" s="212">
        <f t="shared" ca="1" si="117"/>
        <v>0</v>
      </c>
      <c r="CC66" s="212">
        <f t="shared" ca="1" si="117"/>
        <v>0</v>
      </c>
      <c r="CD66" s="212">
        <f t="shared" ca="1" si="117"/>
        <v>0</v>
      </c>
      <c r="CE66" s="212">
        <f t="shared" ca="1" si="117"/>
        <v>0</v>
      </c>
      <c r="CF66" s="212">
        <f t="shared" ca="1" si="117"/>
        <v>0</v>
      </c>
      <c r="CG66" s="212">
        <f t="shared" ca="1" si="117"/>
        <v>0</v>
      </c>
      <c r="CH66" s="212">
        <f t="shared" ca="1" si="117"/>
        <v>0</v>
      </c>
      <c r="CI66" s="212">
        <f t="shared" ca="1" si="117"/>
        <v>0</v>
      </c>
      <c r="CJ66" s="212">
        <f t="shared" ca="1" si="117"/>
        <v>0</v>
      </c>
      <c r="CK66" s="212">
        <f t="shared" ca="1" si="117"/>
        <v>0</v>
      </c>
      <c r="CL66" s="212">
        <f t="shared" ca="1" si="117"/>
        <v>0</v>
      </c>
      <c r="CM66" s="212">
        <f t="shared" ca="1" si="117"/>
        <v>0</v>
      </c>
    </row>
    <row r="67" spans="2:91" hidden="1" x14ac:dyDescent="0.2">
      <c r="B67" s="213">
        <f>Inputs!DQ32</f>
        <v>0</v>
      </c>
      <c r="AF67" s="212">
        <f>Inputs!DS32</f>
        <v>0</v>
      </c>
      <c r="AG67" s="212">
        <f t="shared" ref="AG67:BL67" ca="1" si="118">AF67*(1+AG94)</f>
        <v>0</v>
      </c>
      <c r="AH67" s="212">
        <f t="shared" ca="1" si="118"/>
        <v>0</v>
      </c>
      <c r="AI67" s="212">
        <f t="shared" ca="1" si="118"/>
        <v>0</v>
      </c>
      <c r="AJ67" s="212">
        <f t="shared" ca="1" si="118"/>
        <v>0</v>
      </c>
      <c r="AK67" s="212">
        <f t="shared" ca="1" si="118"/>
        <v>0</v>
      </c>
      <c r="AL67" s="212">
        <f t="shared" ca="1" si="118"/>
        <v>0</v>
      </c>
      <c r="AM67" s="212">
        <f t="shared" ca="1" si="118"/>
        <v>0</v>
      </c>
      <c r="AN67" s="212">
        <f t="shared" ca="1" si="118"/>
        <v>0</v>
      </c>
      <c r="AO67" s="212">
        <f t="shared" ca="1" si="118"/>
        <v>0</v>
      </c>
      <c r="AP67" s="212">
        <f t="shared" ca="1" si="118"/>
        <v>0</v>
      </c>
      <c r="AQ67" s="212">
        <f t="shared" ca="1" si="118"/>
        <v>0</v>
      </c>
      <c r="AR67" s="212">
        <f t="shared" ca="1" si="118"/>
        <v>0</v>
      </c>
      <c r="AS67" s="212">
        <f t="shared" ca="1" si="118"/>
        <v>0</v>
      </c>
      <c r="AT67" s="212">
        <f t="shared" ca="1" si="118"/>
        <v>0</v>
      </c>
      <c r="AU67" s="212">
        <f t="shared" ca="1" si="118"/>
        <v>0</v>
      </c>
      <c r="AV67" s="212">
        <f t="shared" ca="1" si="118"/>
        <v>0</v>
      </c>
      <c r="AW67" s="212">
        <f t="shared" ca="1" si="118"/>
        <v>0</v>
      </c>
      <c r="AX67" s="212">
        <f t="shared" ca="1" si="118"/>
        <v>0</v>
      </c>
      <c r="AY67" s="212">
        <f t="shared" ca="1" si="118"/>
        <v>0</v>
      </c>
      <c r="AZ67" s="212">
        <f t="shared" ca="1" si="118"/>
        <v>0</v>
      </c>
      <c r="BA67" s="212">
        <f t="shared" ca="1" si="118"/>
        <v>0</v>
      </c>
      <c r="BB67" s="212">
        <f t="shared" ca="1" si="118"/>
        <v>0</v>
      </c>
      <c r="BC67" s="212">
        <f t="shared" ca="1" si="118"/>
        <v>0</v>
      </c>
      <c r="BD67" s="212">
        <f t="shared" ca="1" si="118"/>
        <v>0</v>
      </c>
      <c r="BE67" s="212">
        <f t="shared" ca="1" si="118"/>
        <v>0</v>
      </c>
      <c r="BF67" s="212">
        <f t="shared" ca="1" si="118"/>
        <v>0</v>
      </c>
      <c r="BG67" s="212">
        <f t="shared" ca="1" si="118"/>
        <v>0</v>
      </c>
      <c r="BH67" s="212">
        <f t="shared" ca="1" si="118"/>
        <v>0</v>
      </c>
      <c r="BI67" s="212">
        <f t="shared" ca="1" si="118"/>
        <v>0</v>
      </c>
      <c r="BJ67" s="212">
        <f t="shared" ca="1" si="118"/>
        <v>0</v>
      </c>
      <c r="BK67" s="212">
        <f t="shared" ca="1" si="118"/>
        <v>0</v>
      </c>
      <c r="BL67" s="212">
        <f t="shared" ca="1" si="118"/>
        <v>0</v>
      </c>
      <c r="BM67" s="212">
        <f t="shared" ref="BM67:CM67" ca="1" si="119">BL67*(1+BM94)</f>
        <v>0</v>
      </c>
      <c r="BN67" s="212">
        <f t="shared" ca="1" si="119"/>
        <v>0</v>
      </c>
      <c r="BO67" s="212">
        <f t="shared" ca="1" si="119"/>
        <v>0</v>
      </c>
      <c r="BP67" s="212">
        <f t="shared" ca="1" si="119"/>
        <v>0</v>
      </c>
      <c r="BQ67" s="212">
        <f t="shared" ca="1" si="119"/>
        <v>0</v>
      </c>
      <c r="BR67" s="212">
        <f t="shared" ca="1" si="119"/>
        <v>0</v>
      </c>
      <c r="BS67" s="212">
        <f t="shared" ca="1" si="119"/>
        <v>0</v>
      </c>
      <c r="BT67" s="212">
        <f t="shared" ca="1" si="119"/>
        <v>0</v>
      </c>
      <c r="BU67" s="212">
        <f t="shared" ca="1" si="119"/>
        <v>0</v>
      </c>
      <c r="BV67" s="212">
        <f t="shared" ca="1" si="119"/>
        <v>0</v>
      </c>
      <c r="BW67" s="212">
        <f t="shared" ca="1" si="119"/>
        <v>0</v>
      </c>
      <c r="BX67" s="212">
        <f t="shared" ca="1" si="119"/>
        <v>0</v>
      </c>
      <c r="BY67" s="212">
        <f t="shared" ca="1" si="119"/>
        <v>0</v>
      </c>
      <c r="BZ67" s="212">
        <f t="shared" ca="1" si="119"/>
        <v>0</v>
      </c>
      <c r="CA67" s="212">
        <f t="shared" ca="1" si="119"/>
        <v>0</v>
      </c>
      <c r="CB67" s="212">
        <f t="shared" ca="1" si="119"/>
        <v>0</v>
      </c>
      <c r="CC67" s="212">
        <f t="shared" ca="1" si="119"/>
        <v>0</v>
      </c>
      <c r="CD67" s="212">
        <f t="shared" ca="1" si="119"/>
        <v>0</v>
      </c>
      <c r="CE67" s="212">
        <f t="shared" ca="1" si="119"/>
        <v>0</v>
      </c>
      <c r="CF67" s="212">
        <f t="shared" ca="1" si="119"/>
        <v>0</v>
      </c>
      <c r="CG67" s="212">
        <f t="shared" ca="1" si="119"/>
        <v>0</v>
      </c>
      <c r="CH67" s="212">
        <f t="shared" ca="1" si="119"/>
        <v>0</v>
      </c>
      <c r="CI67" s="212">
        <f t="shared" ca="1" si="119"/>
        <v>0</v>
      </c>
      <c r="CJ67" s="212">
        <f t="shared" ca="1" si="119"/>
        <v>0</v>
      </c>
      <c r="CK67" s="212">
        <f t="shared" ca="1" si="119"/>
        <v>0</v>
      </c>
      <c r="CL67" s="212">
        <f t="shared" ca="1" si="119"/>
        <v>0</v>
      </c>
      <c r="CM67" s="212">
        <f t="shared" ca="1" si="119"/>
        <v>0</v>
      </c>
    </row>
    <row r="68" spans="2:91" hidden="1" x14ac:dyDescent="0.2">
      <c r="B68" s="213">
        <f>Inputs!DQ33</f>
        <v>0</v>
      </c>
      <c r="AF68" s="212">
        <f>Inputs!DS33</f>
        <v>0</v>
      </c>
      <c r="AG68" s="212">
        <f t="shared" ref="AG68:BL68" ca="1" si="120">AF68*(1+AG95)</f>
        <v>0</v>
      </c>
      <c r="AH68" s="212">
        <f t="shared" ca="1" si="120"/>
        <v>0</v>
      </c>
      <c r="AI68" s="212">
        <f t="shared" ca="1" si="120"/>
        <v>0</v>
      </c>
      <c r="AJ68" s="212">
        <f t="shared" ca="1" si="120"/>
        <v>0</v>
      </c>
      <c r="AK68" s="212">
        <f t="shared" ca="1" si="120"/>
        <v>0</v>
      </c>
      <c r="AL68" s="212">
        <f t="shared" ca="1" si="120"/>
        <v>0</v>
      </c>
      <c r="AM68" s="212">
        <f t="shared" ca="1" si="120"/>
        <v>0</v>
      </c>
      <c r="AN68" s="212">
        <f t="shared" ca="1" si="120"/>
        <v>0</v>
      </c>
      <c r="AO68" s="212">
        <f t="shared" ca="1" si="120"/>
        <v>0</v>
      </c>
      <c r="AP68" s="212">
        <f t="shared" ca="1" si="120"/>
        <v>0</v>
      </c>
      <c r="AQ68" s="212">
        <f t="shared" ca="1" si="120"/>
        <v>0</v>
      </c>
      <c r="AR68" s="212">
        <f t="shared" ca="1" si="120"/>
        <v>0</v>
      </c>
      <c r="AS68" s="212">
        <f t="shared" ca="1" si="120"/>
        <v>0</v>
      </c>
      <c r="AT68" s="212">
        <f t="shared" ca="1" si="120"/>
        <v>0</v>
      </c>
      <c r="AU68" s="212">
        <f t="shared" ca="1" si="120"/>
        <v>0</v>
      </c>
      <c r="AV68" s="212">
        <f t="shared" ca="1" si="120"/>
        <v>0</v>
      </c>
      <c r="AW68" s="212">
        <f t="shared" ca="1" si="120"/>
        <v>0</v>
      </c>
      <c r="AX68" s="212">
        <f t="shared" ca="1" si="120"/>
        <v>0</v>
      </c>
      <c r="AY68" s="212">
        <f t="shared" ca="1" si="120"/>
        <v>0</v>
      </c>
      <c r="AZ68" s="212">
        <f t="shared" ca="1" si="120"/>
        <v>0</v>
      </c>
      <c r="BA68" s="212">
        <f t="shared" ca="1" si="120"/>
        <v>0</v>
      </c>
      <c r="BB68" s="212">
        <f t="shared" ca="1" si="120"/>
        <v>0</v>
      </c>
      <c r="BC68" s="212">
        <f t="shared" ca="1" si="120"/>
        <v>0</v>
      </c>
      <c r="BD68" s="212">
        <f t="shared" ca="1" si="120"/>
        <v>0</v>
      </c>
      <c r="BE68" s="212">
        <f t="shared" ca="1" si="120"/>
        <v>0</v>
      </c>
      <c r="BF68" s="212">
        <f t="shared" ca="1" si="120"/>
        <v>0</v>
      </c>
      <c r="BG68" s="212">
        <f t="shared" ca="1" si="120"/>
        <v>0</v>
      </c>
      <c r="BH68" s="212">
        <f t="shared" ca="1" si="120"/>
        <v>0</v>
      </c>
      <c r="BI68" s="212">
        <f t="shared" ca="1" si="120"/>
        <v>0</v>
      </c>
      <c r="BJ68" s="212">
        <f t="shared" ca="1" si="120"/>
        <v>0</v>
      </c>
      <c r="BK68" s="212">
        <f t="shared" ca="1" si="120"/>
        <v>0</v>
      </c>
      <c r="BL68" s="212">
        <f t="shared" ca="1" si="120"/>
        <v>0</v>
      </c>
      <c r="BM68" s="212">
        <f t="shared" ref="BM68:CM68" ca="1" si="121">BL68*(1+BM95)</f>
        <v>0</v>
      </c>
      <c r="BN68" s="212">
        <f t="shared" ca="1" si="121"/>
        <v>0</v>
      </c>
      <c r="BO68" s="212">
        <f t="shared" ca="1" si="121"/>
        <v>0</v>
      </c>
      <c r="BP68" s="212">
        <f t="shared" ca="1" si="121"/>
        <v>0</v>
      </c>
      <c r="BQ68" s="212">
        <f t="shared" ca="1" si="121"/>
        <v>0</v>
      </c>
      <c r="BR68" s="212">
        <f t="shared" ca="1" si="121"/>
        <v>0</v>
      </c>
      <c r="BS68" s="212">
        <f t="shared" ca="1" si="121"/>
        <v>0</v>
      </c>
      <c r="BT68" s="212">
        <f t="shared" ca="1" si="121"/>
        <v>0</v>
      </c>
      <c r="BU68" s="212">
        <f t="shared" ca="1" si="121"/>
        <v>0</v>
      </c>
      <c r="BV68" s="212">
        <f t="shared" ca="1" si="121"/>
        <v>0</v>
      </c>
      <c r="BW68" s="212">
        <f t="shared" ca="1" si="121"/>
        <v>0</v>
      </c>
      <c r="BX68" s="212">
        <f t="shared" ca="1" si="121"/>
        <v>0</v>
      </c>
      <c r="BY68" s="212">
        <f t="shared" ca="1" si="121"/>
        <v>0</v>
      </c>
      <c r="BZ68" s="212">
        <f t="shared" ca="1" si="121"/>
        <v>0</v>
      </c>
      <c r="CA68" s="212">
        <f t="shared" ca="1" si="121"/>
        <v>0</v>
      </c>
      <c r="CB68" s="212">
        <f t="shared" ca="1" si="121"/>
        <v>0</v>
      </c>
      <c r="CC68" s="212">
        <f t="shared" ca="1" si="121"/>
        <v>0</v>
      </c>
      <c r="CD68" s="212">
        <f t="shared" ca="1" si="121"/>
        <v>0</v>
      </c>
      <c r="CE68" s="212">
        <f t="shared" ca="1" si="121"/>
        <v>0</v>
      </c>
      <c r="CF68" s="212">
        <f t="shared" ca="1" si="121"/>
        <v>0</v>
      </c>
      <c r="CG68" s="212">
        <f t="shared" ca="1" si="121"/>
        <v>0</v>
      </c>
      <c r="CH68" s="212">
        <f t="shared" ca="1" si="121"/>
        <v>0</v>
      </c>
      <c r="CI68" s="212">
        <f t="shared" ca="1" si="121"/>
        <v>0</v>
      </c>
      <c r="CJ68" s="212">
        <f t="shared" ca="1" si="121"/>
        <v>0</v>
      </c>
      <c r="CK68" s="212">
        <f t="shared" ca="1" si="121"/>
        <v>0</v>
      </c>
      <c r="CL68" s="212">
        <f t="shared" ca="1" si="121"/>
        <v>0</v>
      </c>
      <c r="CM68" s="212">
        <f t="shared" ca="1" si="121"/>
        <v>0</v>
      </c>
    </row>
    <row r="69" spans="2:91" hidden="1" x14ac:dyDescent="0.2"/>
    <row r="70" spans="2:91" hidden="1" x14ac:dyDescent="0.2">
      <c r="B70" s="7" t="s">
        <v>242</v>
      </c>
    </row>
    <row r="71" spans="2:91" s="210" customFormat="1" hidden="1" x14ac:dyDescent="0.2">
      <c r="B71" s="209" t="str">
        <f>Inputs!DQ9</f>
        <v>Utility</v>
      </c>
      <c r="E71" s="211">
        <f ca="1">Settings!J6</f>
        <v>0.05</v>
      </c>
      <c r="F71" s="211">
        <f ca="1">Settings!K6</f>
        <v>0.04</v>
      </c>
      <c r="G71" s="211">
        <f ca="1">Settings!L6</f>
        <v>0.03</v>
      </c>
      <c r="H71" s="211">
        <f ca="1">Settings!M6</f>
        <v>0.03</v>
      </c>
      <c r="I71" s="211">
        <f ca="1">Settings!N6</f>
        <v>0.03</v>
      </c>
      <c r="K71" s="211">
        <f t="shared" ref="K71:K95" ca="1" si="122">SUMIF($E$4:$I$4,K$4,$E71:$I71)/4</f>
        <v>1.2500000000000001E-2</v>
      </c>
      <c r="L71" s="211">
        <f t="shared" ref="L71:AD71" ca="1" si="123">SUMIF($E$4:$I$4,L$4,$E$71:$I$71)/4</f>
        <v>1.2500000000000001E-2</v>
      </c>
      <c r="M71" s="211">
        <f t="shared" ca="1" si="123"/>
        <v>1.2500000000000001E-2</v>
      </c>
      <c r="N71" s="211">
        <f t="shared" ca="1" si="123"/>
        <v>1.2500000000000001E-2</v>
      </c>
      <c r="O71" s="211">
        <f t="shared" ca="1" si="123"/>
        <v>0.01</v>
      </c>
      <c r="P71" s="211">
        <f t="shared" ca="1" si="123"/>
        <v>0.01</v>
      </c>
      <c r="Q71" s="211">
        <f t="shared" ca="1" si="123"/>
        <v>0.01</v>
      </c>
      <c r="R71" s="211">
        <f t="shared" ca="1" si="123"/>
        <v>0.01</v>
      </c>
      <c r="S71" s="211">
        <f t="shared" ca="1" si="123"/>
        <v>7.4999999999999997E-3</v>
      </c>
      <c r="T71" s="211">
        <f t="shared" ca="1" si="123"/>
        <v>7.4999999999999997E-3</v>
      </c>
      <c r="U71" s="211">
        <f t="shared" ca="1" si="123"/>
        <v>7.4999999999999997E-3</v>
      </c>
      <c r="V71" s="211">
        <f t="shared" ca="1" si="123"/>
        <v>7.4999999999999997E-3</v>
      </c>
      <c r="W71" s="211">
        <f t="shared" ca="1" si="123"/>
        <v>7.4999999999999997E-3</v>
      </c>
      <c r="X71" s="211">
        <f t="shared" ca="1" si="123"/>
        <v>7.4999999999999997E-3</v>
      </c>
      <c r="Y71" s="211">
        <f t="shared" ca="1" si="123"/>
        <v>7.4999999999999997E-3</v>
      </c>
      <c r="Z71" s="211">
        <f t="shared" ca="1" si="123"/>
        <v>7.4999999999999997E-3</v>
      </c>
      <c r="AA71" s="211">
        <f t="shared" ca="1" si="123"/>
        <v>7.4999999999999997E-3</v>
      </c>
      <c r="AB71" s="211">
        <f t="shared" ca="1" si="123"/>
        <v>7.4999999999999997E-3</v>
      </c>
      <c r="AC71" s="211">
        <f t="shared" ca="1" si="123"/>
        <v>7.4999999999999997E-3</v>
      </c>
      <c r="AD71" s="211">
        <f t="shared" ca="1" si="123"/>
        <v>7.4999999999999997E-3</v>
      </c>
      <c r="AF71" s="211">
        <f t="shared" ref="AF71:AO80" ca="1" si="124">SUMIF($E$4:$I$4,AF$4,$E71:$I71)/12</f>
        <v>4.1666666666666666E-3</v>
      </c>
      <c r="AG71" s="211">
        <f t="shared" ca="1" si="124"/>
        <v>4.1666666666666666E-3</v>
      </c>
      <c r="AH71" s="211">
        <f t="shared" ca="1" si="124"/>
        <v>4.1666666666666666E-3</v>
      </c>
      <c r="AI71" s="211">
        <f t="shared" ca="1" si="124"/>
        <v>4.1666666666666666E-3</v>
      </c>
      <c r="AJ71" s="211">
        <f t="shared" ca="1" si="124"/>
        <v>4.1666666666666666E-3</v>
      </c>
      <c r="AK71" s="211">
        <f t="shared" ca="1" si="124"/>
        <v>4.1666666666666666E-3</v>
      </c>
      <c r="AL71" s="211">
        <f t="shared" ca="1" si="124"/>
        <v>4.1666666666666666E-3</v>
      </c>
      <c r="AM71" s="211">
        <f t="shared" ca="1" si="124"/>
        <v>4.1666666666666666E-3</v>
      </c>
      <c r="AN71" s="211">
        <f t="shared" ca="1" si="124"/>
        <v>4.1666666666666666E-3</v>
      </c>
      <c r="AO71" s="211">
        <f t="shared" ca="1" si="124"/>
        <v>4.1666666666666666E-3</v>
      </c>
      <c r="AP71" s="211">
        <f t="shared" ref="AP71:AY80" ca="1" si="125">SUMIF($E$4:$I$4,AP$4,$E71:$I71)/12</f>
        <v>4.1666666666666666E-3</v>
      </c>
      <c r="AQ71" s="211">
        <f t="shared" ca="1" si="125"/>
        <v>4.1666666666666666E-3</v>
      </c>
      <c r="AR71" s="211">
        <f t="shared" ca="1" si="125"/>
        <v>3.3333333333333335E-3</v>
      </c>
      <c r="AS71" s="211">
        <f t="shared" ca="1" si="125"/>
        <v>3.3333333333333335E-3</v>
      </c>
      <c r="AT71" s="211">
        <f t="shared" ca="1" si="125"/>
        <v>3.3333333333333335E-3</v>
      </c>
      <c r="AU71" s="211">
        <f t="shared" ca="1" si="125"/>
        <v>3.3333333333333335E-3</v>
      </c>
      <c r="AV71" s="211">
        <f t="shared" ca="1" si="125"/>
        <v>3.3333333333333335E-3</v>
      </c>
      <c r="AW71" s="211">
        <f t="shared" ca="1" si="125"/>
        <v>3.3333333333333335E-3</v>
      </c>
      <c r="AX71" s="211">
        <f t="shared" ca="1" si="125"/>
        <v>3.3333333333333335E-3</v>
      </c>
      <c r="AY71" s="211">
        <f t="shared" ca="1" si="125"/>
        <v>3.3333333333333335E-3</v>
      </c>
      <c r="AZ71" s="211">
        <f t="shared" ref="AZ71:BI80" ca="1" si="126">SUMIF($E$4:$I$4,AZ$4,$E71:$I71)/12</f>
        <v>3.3333333333333335E-3</v>
      </c>
      <c r="BA71" s="211">
        <f t="shared" ca="1" si="126"/>
        <v>3.3333333333333335E-3</v>
      </c>
      <c r="BB71" s="211">
        <f t="shared" ca="1" si="126"/>
        <v>3.3333333333333335E-3</v>
      </c>
      <c r="BC71" s="211">
        <f t="shared" ca="1" si="126"/>
        <v>3.3333333333333335E-3</v>
      </c>
      <c r="BD71" s="211">
        <f t="shared" ca="1" si="126"/>
        <v>2.5000000000000001E-3</v>
      </c>
      <c r="BE71" s="211">
        <f t="shared" ca="1" si="126"/>
        <v>2.5000000000000001E-3</v>
      </c>
      <c r="BF71" s="211">
        <f t="shared" ca="1" si="126"/>
        <v>2.5000000000000001E-3</v>
      </c>
      <c r="BG71" s="211">
        <f t="shared" ca="1" si="126"/>
        <v>2.5000000000000001E-3</v>
      </c>
      <c r="BH71" s="211">
        <f t="shared" ca="1" si="126"/>
        <v>2.5000000000000001E-3</v>
      </c>
      <c r="BI71" s="211">
        <f t="shared" ca="1" si="126"/>
        <v>2.5000000000000001E-3</v>
      </c>
      <c r="BJ71" s="211">
        <f t="shared" ref="BJ71:BS80" ca="1" si="127">SUMIF($E$4:$I$4,BJ$4,$E71:$I71)/12</f>
        <v>2.5000000000000001E-3</v>
      </c>
      <c r="BK71" s="211">
        <f t="shared" ca="1" si="127"/>
        <v>2.5000000000000001E-3</v>
      </c>
      <c r="BL71" s="211">
        <f t="shared" ca="1" si="127"/>
        <v>2.5000000000000001E-3</v>
      </c>
      <c r="BM71" s="211">
        <f t="shared" ca="1" si="127"/>
        <v>2.5000000000000001E-3</v>
      </c>
      <c r="BN71" s="211">
        <f t="shared" ca="1" si="127"/>
        <v>2.5000000000000001E-3</v>
      </c>
      <c r="BO71" s="211">
        <f t="shared" ca="1" si="127"/>
        <v>2.5000000000000001E-3</v>
      </c>
      <c r="BP71" s="211">
        <f t="shared" ca="1" si="127"/>
        <v>2.5000000000000001E-3</v>
      </c>
      <c r="BQ71" s="211">
        <f t="shared" ca="1" si="127"/>
        <v>2.5000000000000001E-3</v>
      </c>
      <c r="BR71" s="211">
        <f t="shared" ca="1" si="127"/>
        <v>2.5000000000000001E-3</v>
      </c>
      <c r="BS71" s="211">
        <f t="shared" ca="1" si="127"/>
        <v>2.5000000000000001E-3</v>
      </c>
      <c r="BT71" s="211">
        <f t="shared" ref="BT71:CC80" ca="1" si="128">SUMIF($E$4:$I$4,BT$4,$E71:$I71)/12</f>
        <v>2.5000000000000001E-3</v>
      </c>
      <c r="BU71" s="211">
        <f t="shared" ca="1" si="128"/>
        <v>2.5000000000000001E-3</v>
      </c>
      <c r="BV71" s="211">
        <f t="shared" ca="1" si="128"/>
        <v>2.5000000000000001E-3</v>
      </c>
      <c r="BW71" s="211">
        <f t="shared" ca="1" si="128"/>
        <v>2.5000000000000001E-3</v>
      </c>
      <c r="BX71" s="211">
        <f t="shared" ca="1" si="128"/>
        <v>2.5000000000000001E-3</v>
      </c>
      <c r="BY71" s="211">
        <f t="shared" ca="1" si="128"/>
        <v>2.5000000000000001E-3</v>
      </c>
      <c r="BZ71" s="211">
        <f t="shared" ca="1" si="128"/>
        <v>2.5000000000000001E-3</v>
      </c>
      <c r="CA71" s="211">
        <f t="shared" ca="1" si="128"/>
        <v>2.5000000000000001E-3</v>
      </c>
      <c r="CB71" s="211">
        <f t="shared" ca="1" si="128"/>
        <v>2.5000000000000001E-3</v>
      </c>
      <c r="CC71" s="211">
        <f t="shared" ca="1" si="128"/>
        <v>2.5000000000000001E-3</v>
      </c>
      <c r="CD71" s="211">
        <f t="shared" ref="CD71:CM80" ca="1" si="129">SUMIF($E$4:$I$4,CD$4,$E71:$I71)/12</f>
        <v>2.5000000000000001E-3</v>
      </c>
      <c r="CE71" s="211">
        <f t="shared" ca="1" si="129"/>
        <v>2.5000000000000001E-3</v>
      </c>
      <c r="CF71" s="211">
        <f t="shared" ca="1" si="129"/>
        <v>2.5000000000000001E-3</v>
      </c>
      <c r="CG71" s="211">
        <f t="shared" ca="1" si="129"/>
        <v>2.5000000000000001E-3</v>
      </c>
      <c r="CH71" s="211">
        <f t="shared" ca="1" si="129"/>
        <v>2.5000000000000001E-3</v>
      </c>
      <c r="CI71" s="211">
        <f t="shared" ca="1" si="129"/>
        <v>2.5000000000000001E-3</v>
      </c>
      <c r="CJ71" s="211">
        <f t="shared" ca="1" si="129"/>
        <v>2.5000000000000001E-3</v>
      </c>
      <c r="CK71" s="211">
        <f t="shared" ca="1" si="129"/>
        <v>2.5000000000000001E-3</v>
      </c>
      <c r="CL71" s="211">
        <f t="shared" ca="1" si="129"/>
        <v>2.5000000000000001E-3</v>
      </c>
      <c r="CM71" s="211">
        <f t="shared" ca="1" si="129"/>
        <v>2.5000000000000001E-3</v>
      </c>
    </row>
    <row r="72" spans="2:91" s="210" customFormat="1" hidden="1" x14ac:dyDescent="0.2">
      <c r="B72" s="209" t="str">
        <f>Inputs!DQ10</f>
        <v>Internet</v>
      </c>
      <c r="E72" s="211">
        <f ca="1">Settings!J10</f>
        <v>6.0000000000000005E-2</v>
      </c>
      <c r="F72" s="211">
        <f ca="1">Settings!K10</f>
        <v>0.05</v>
      </c>
      <c r="G72" s="211">
        <f ca="1">Settings!L10</f>
        <v>0.04</v>
      </c>
      <c r="H72" s="211">
        <f ca="1">Settings!M10</f>
        <v>0.04</v>
      </c>
      <c r="I72" s="211">
        <f ca="1">Settings!N10</f>
        <v>0.04</v>
      </c>
      <c r="K72" s="211">
        <f t="shared" ca="1" si="122"/>
        <v>1.5000000000000001E-2</v>
      </c>
      <c r="L72" s="211">
        <f t="shared" ref="L72:U81" ca="1" si="130">SUMIF($E$4:$I$4,L$4,$E72:$I72)/4</f>
        <v>1.5000000000000001E-2</v>
      </c>
      <c r="M72" s="211">
        <f t="shared" ca="1" si="130"/>
        <v>1.5000000000000001E-2</v>
      </c>
      <c r="N72" s="211">
        <f t="shared" ca="1" si="130"/>
        <v>1.5000000000000001E-2</v>
      </c>
      <c r="O72" s="211">
        <f t="shared" ca="1" si="130"/>
        <v>1.2500000000000001E-2</v>
      </c>
      <c r="P72" s="211">
        <f t="shared" ca="1" si="130"/>
        <v>1.2500000000000001E-2</v>
      </c>
      <c r="Q72" s="211">
        <f t="shared" ca="1" si="130"/>
        <v>1.2500000000000001E-2</v>
      </c>
      <c r="R72" s="211">
        <f t="shared" ca="1" si="130"/>
        <v>1.2500000000000001E-2</v>
      </c>
      <c r="S72" s="211">
        <f t="shared" ca="1" si="130"/>
        <v>0.01</v>
      </c>
      <c r="T72" s="211">
        <f t="shared" ca="1" si="130"/>
        <v>0.01</v>
      </c>
      <c r="U72" s="211">
        <f t="shared" ca="1" si="130"/>
        <v>0.01</v>
      </c>
      <c r="V72" s="211">
        <f t="shared" ref="V72:AD81" ca="1" si="131">SUMIF($E$4:$I$4,V$4,$E72:$I72)/4</f>
        <v>0.01</v>
      </c>
      <c r="W72" s="211">
        <f t="shared" ca="1" si="131"/>
        <v>0.01</v>
      </c>
      <c r="X72" s="211">
        <f t="shared" ca="1" si="131"/>
        <v>0.01</v>
      </c>
      <c r="Y72" s="211">
        <f t="shared" ca="1" si="131"/>
        <v>0.01</v>
      </c>
      <c r="Z72" s="211">
        <f t="shared" ca="1" si="131"/>
        <v>0.01</v>
      </c>
      <c r="AA72" s="211">
        <f t="shared" ca="1" si="131"/>
        <v>0.01</v>
      </c>
      <c r="AB72" s="211">
        <f t="shared" ca="1" si="131"/>
        <v>0.01</v>
      </c>
      <c r="AC72" s="211">
        <f t="shared" ca="1" si="131"/>
        <v>0.01</v>
      </c>
      <c r="AD72" s="211">
        <f t="shared" ca="1" si="131"/>
        <v>0.01</v>
      </c>
      <c r="AF72" s="211">
        <f t="shared" ca="1" si="124"/>
        <v>5.0000000000000001E-3</v>
      </c>
      <c r="AG72" s="211">
        <f t="shared" ca="1" si="124"/>
        <v>5.0000000000000001E-3</v>
      </c>
      <c r="AH72" s="211">
        <f t="shared" ca="1" si="124"/>
        <v>5.0000000000000001E-3</v>
      </c>
      <c r="AI72" s="211">
        <f t="shared" ca="1" si="124"/>
        <v>5.0000000000000001E-3</v>
      </c>
      <c r="AJ72" s="211">
        <f t="shared" ca="1" si="124"/>
        <v>5.0000000000000001E-3</v>
      </c>
      <c r="AK72" s="211">
        <f t="shared" ca="1" si="124"/>
        <v>5.0000000000000001E-3</v>
      </c>
      <c r="AL72" s="211">
        <f t="shared" ca="1" si="124"/>
        <v>5.0000000000000001E-3</v>
      </c>
      <c r="AM72" s="211">
        <f t="shared" ca="1" si="124"/>
        <v>5.0000000000000001E-3</v>
      </c>
      <c r="AN72" s="211">
        <f t="shared" ca="1" si="124"/>
        <v>5.0000000000000001E-3</v>
      </c>
      <c r="AO72" s="211">
        <f t="shared" ca="1" si="124"/>
        <v>5.0000000000000001E-3</v>
      </c>
      <c r="AP72" s="211">
        <f t="shared" ca="1" si="125"/>
        <v>5.0000000000000001E-3</v>
      </c>
      <c r="AQ72" s="211">
        <f t="shared" ca="1" si="125"/>
        <v>5.0000000000000001E-3</v>
      </c>
      <c r="AR72" s="211">
        <f t="shared" ca="1" si="125"/>
        <v>4.1666666666666666E-3</v>
      </c>
      <c r="AS72" s="211">
        <f t="shared" ca="1" si="125"/>
        <v>4.1666666666666666E-3</v>
      </c>
      <c r="AT72" s="211">
        <f t="shared" ca="1" si="125"/>
        <v>4.1666666666666666E-3</v>
      </c>
      <c r="AU72" s="211">
        <f t="shared" ca="1" si="125"/>
        <v>4.1666666666666666E-3</v>
      </c>
      <c r="AV72" s="211">
        <f t="shared" ca="1" si="125"/>
        <v>4.1666666666666666E-3</v>
      </c>
      <c r="AW72" s="211">
        <f t="shared" ca="1" si="125"/>
        <v>4.1666666666666666E-3</v>
      </c>
      <c r="AX72" s="211">
        <f t="shared" ca="1" si="125"/>
        <v>4.1666666666666666E-3</v>
      </c>
      <c r="AY72" s="211">
        <f t="shared" ca="1" si="125"/>
        <v>4.1666666666666666E-3</v>
      </c>
      <c r="AZ72" s="211">
        <f t="shared" ca="1" si="126"/>
        <v>4.1666666666666666E-3</v>
      </c>
      <c r="BA72" s="211">
        <f t="shared" ca="1" si="126"/>
        <v>4.1666666666666666E-3</v>
      </c>
      <c r="BB72" s="211">
        <f t="shared" ca="1" si="126"/>
        <v>4.1666666666666666E-3</v>
      </c>
      <c r="BC72" s="211">
        <f t="shared" ca="1" si="126"/>
        <v>4.1666666666666666E-3</v>
      </c>
      <c r="BD72" s="211">
        <f t="shared" ca="1" si="126"/>
        <v>3.3333333333333335E-3</v>
      </c>
      <c r="BE72" s="211">
        <f t="shared" ca="1" si="126"/>
        <v>3.3333333333333335E-3</v>
      </c>
      <c r="BF72" s="211">
        <f t="shared" ca="1" si="126"/>
        <v>3.3333333333333335E-3</v>
      </c>
      <c r="BG72" s="211">
        <f t="shared" ca="1" si="126"/>
        <v>3.3333333333333335E-3</v>
      </c>
      <c r="BH72" s="211">
        <f t="shared" ca="1" si="126"/>
        <v>3.3333333333333335E-3</v>
      </c>
      <c r="BI72" s="211">
        <f t="shared" ca="1" si="126"/>
        <v>3.3333333333333335E-3</v>
      </c>
      <c r="BJ72" s="211">
        <f t="shared" ca="1" si="127"/>
        <v>3.3333333333333335E-3</v>
      </c>
      <c r="BK72" s="211">
        <f t="shared" ca="1" si="127"/>
        <v>3.3333333333333335E-3</v>
      </c>
      <c r="BL72" s="211">
        <f t="shared" ca="1" si="127"/>
        <v>3.3333333333333335E-3</v>
      </c>
      <c r="BM72" s="211">
        <f t="shared" ca="1" si="127"/>
        <v>3.3333333333333335E-3</v>
      </c>
      <c r="BN72" s="211">
        <f t="shared" ca="1" si="127"/>
        <v>3.3333333333333335E-3</v>
      </c>
      <c r="BO72" s="211">
        <f t="shared" ca="1" si="127"/>
        <v>3.3333333333333335E-3</v>
      </c>
      <c r="BP72" s="211">
        <f t="shared" ca="1" si="127"/>
        <v>3.3333333333333335E-3</v>
      </c>
      <c r="BQ72" s="211">
        <f t="shared" ca="1" si="127"/>
        <v>3.3333333333333335E-3</v>
      </c>
      <c r="BR72" s="211">
        <f t="shared" ca="1" si="127"/>
        <v>3.3333333333333335E-3</v>
      </c>
      <c r="BS72" s="211">
        <f t="shared" ca="1" si="127"/>
        <v>3.3333333333333335E-3</v>
      </c>
      <c r="BT72" s="211">
        <f t="shared" ca="1" si="128"/>
        <v>3.3333333333333335E-3</v>
      </c>
      <c r="BU72" s="211">
        <f t="shared" ca="1" si="128"/>
        <v>3.3333333333333335E-3</v>
      </c>
      <c r="BV72" s="211">
        <f t="shared" ca="1" si="128"/>
        <v>3.3333333333333335E-3</v>
      </c>
      <c r="BW72" s="211">
        <f t="shared" ca="1" si="128"/>
        <v>3.3333333333333335E-3</v>
      </c>
      <c r="BX72" s="211">
        <f t="shared" ca="1" si="128"/>
        <v>3.3333333333333335E-3</v>
      </c>
      <c r="BY72" s="211">
        <f t="shared" ca="1" si="128"/>
        <v>3.3333333333333335E-3</v>
      </c>
      <c r="BZ72" s="211">
        <f t="shared" ca="1" si="128"/>
        <v>3.3333333333333335E-3</v>
      </c>
      <c r="CA72" s="211">
        <f t="shared" ca="1" si="128"/>
        <v>3.3333333333333335E-3</v>
      </c>
      <c r="CB72" s="211">
        <f t="shared" ca="1" si="128"/>
        <v>3.3333333333333335E-3</v>
      </c>
      <c r="CC72" s="211">
        <f t="shared" ca="1" si="128"/>
        <v>3.3333333333333335E-3</v>
      </c>
      <c r="CD72" s="211">
        <f t="shared" ca="1" si="129"/>
        <v>3.3333333333333335E-3</v>
      </c>
      <c r="CE72" s="211">
        <f t="shared" ca="1" si="129"/>
        <v>3.3333333333333335E-3</v>
      </c>
      <c r="CF72" s="211">
        <f t="shared" ca="1" si="129"/>
        <v>3.3333333333333335E-3</v>
      </c>
      <c r="CG72" s="211">
        <f t="shared" ca="1" si="129"/>
        <v>3.3333333333333335E-3</v>
      </c>
      <c r="CH72" s="211">
        <f t="shared" ca="1" si="129"/>
        <v>3.3333333333333335E-3</v>
      </c>
      <c r="CI72" s="211">
        <f t="shared" ca="1" si="129"/>
        <v>3.3333333333333335E-3</v>
      </c>
      <c r="CJ72" s="211">
        <f t="shared" ca="1" si="129"/>
        <v>3.3333333333333335E-3</v>
      </c>
      <c r="CK72" s="211">
        <f t="shared" ca="1" si="129"/>
        <v>3.3333333333333335E-3</v>
      </c>
      <c r="CL72" s="211">
        <f t="shared" ca="1" si="129"/>
        <v>3.3333333333333335E-3</v>
      </c>
      <c r="CM72" s="211">
        <f t="shared" ca="1" si="129"/>
        <v>3.3333333333333335E-3</v>
      </c>
    </row>
    <row r="73" spans="2:91" s="210" customFormat="1" hidden="1" x14ac:dyDescent="0.2">
      <c r="B73" s="209" t="str">
        <f>Inputs!DQ11</f>
        <v>Guarding service</v>
      </c>
      <c r="E73" s="211">
        <f ca="1">Settings!J14</f>
        <v>6.0000000000000005E-2</v>
      </c>
      <c r="F73" s="211">
        <f ca="1">Settings!K14</f>
        <v>0.05</v>
      </c>
      <c r="G73" s="211">
        <f ca="1">Settings!L14</f>
        <v>0.04</v>
      </c>
      <c r="H73" s="211">
        <f ca="1">Settings!M14</f>
        <v>0.04</v>
      </c>
      <c r="I73" s="211">
        <f ca="1">Settings!N14</f>
        <v>0.04</v>
      </c>
      <c r="K73" s="211">
        <f t="shared" ca="1" si="122"/>
        <v>1.5000000000000001E-2</v>
      </c>
      <c r="L73" s="211">
        <f t="shared" ca="1" si="130"/>
        <v>1.5000000000000001E-2</v>
      </c>
      <c r="M73" s="211">
        <f t="shared" ca="1" si="130"/>
        <v>1.5000000000000001E-2</v>
      </c>
      <c r="N73" s="211">
        <f t="shared" ca="1" si="130"/>
        <v>1.5000000000000001E-2</v>
      </c>
      <c r="O73" s="211">
        <f t="shared" ca="1" si="130"/>
        <v>1.2500000000000001E-2</v>
      </c>
      <c r="P73" s="211">
        <f t="shared" ca="1" si="130"/>
        <v>1.2500000000000001E-2</v>
      </c>
      <c r="Q73" s="211">
        <f t="shared" ca="1" si="130"/>
        <v>1.2500000000000001E-2</v>
      </c>
      <c r="R73" s="211">
        <f t="shared" ca="1" si="130"/>
        <v>1.2500000000000001E-2</v>
      </c>
      <c r="S73" s="211">
        <f t="shared" ca="1" si="130"/>
        <v>0.01</v>
      </c>
      <c r="T73" s="211">
        <f t="shared" ca="1" si="130"/>
        <v>0.01</v>
      </c>
      <c r="U73" s="211">
        <f t="shared" ca="1" si="130"/>
        <v>0.01</v>
      </c>
      <c r="V73" s="211">
        <f t="shared" ca="1" si="131"/>
        <v>0.01</v>
      </c>
      <c r="W73" s="211">
        <f t="shared" ca="1" si="131"/>
        <v>0.01</v>
      </c>
      <c r="X73" s="211">
        <f t="shared" ca="1" si="131"/>
        <v>0.01</v>
      </c>
      <c r="Y73" s="211">
        <f t="shared" ca="1" si="131"/>
        <v>0.01</v>
      </c>
      <c r="Z73" s="211">
        <f t="shared" ca="1" si="131"/>
        <v>0.01</v>
      </c>
      <c r="AA73" s="211">
        <f t="shared" ca="1" si="131"/>
        <v>0.01</v>
      </c>
      <c r="AB73" s="211">
        <f t="shared" ca="1" si="131"/>
        <v>0.01</v>
      </c>
      <c r="AC73" s="211">
        <f t="shared" ca="1" si="131"/>
        <v>0.01</v>
      </c>
      <c r="AD73" s="211">
        <f t="shared" ca="1" si="131"/>
        <v>0.01</v>
      </c>
      <c r="AF73" s="211">
        <f t="shared" ca="1" si="124"/>
        <v>5.0000000000000001E-3</v>
      </c>
      <c r="AG73" s="211">
        <f t="shared" ca="1" si="124"/>
        <v>5.0000000000000001E-3</v>
      </c>
      <c r="AH73" s="211">
        <f t="shared" ca="1" si="124"/>
        <v>5.0000000000000001E-3</v>
      </c>
      <c r="AI73" s="211">
        <f t="shared" ca="1" si="124"/>
        <v>5.0000000000000001E-3</v>
      </c>
      <c r="AJ73" s="211">
        <f t="shared" ca="1" si="124"/>
        <v>5.0000000000000001E-3</v>
      </c>
      <c r="AK73" s="211">
        <f t="shared" ca="1" si="124"/>
        <v>5.0000000000000001E-3</v>
      </c>
      <c r="AL73" s="211">
        <f t="shared" ca="1" si="124"/>
        <v>5.0000000000000001E-3</v>
      </c>
      <c r="AM73" s="211">
        <f t="shared" ca="1" si="124"/>
        <v>5.0000000000000001E-3</v>
      </c>
      <c r="AN73" s="211">
        <f t="shared" ca="1" si="124"/>
        <v>5.0000000000000001E-3</v>
      </c>
      <c r="AO73" s="211">
        <f t="shared" ca="1" si="124"/>
        <v>5.0000000000000001E-3</v>
      </c>
      <c r="AP73" s="211">
        <f t="shared" ca="1" si="125"/>
        <v>5.0000000000000001E-3</v>
      </c>
      <c r="AQ73" s="211">
        <f t="shared" ca="1" si="125"/>
        <v>5.0000000000000001E-3</v>
      </c>
      <c r="AR73" s="211">
        <f t="shared" ca="1" si="125"/>
        <v>4.1666666666666666E-3</v>
      </c>
      <c r="AS73" s="211">
        <f t="shared" ca="1" si="125"/>
        <v>4.1666666666666666E-3</v>
      </c>
      <c r="AT73" s="211">
        <f t="shared" ca="1" si="125"/>
        <v>4.1666666666666666E-3</v>
      </c>
      <c r="AU73" s="211">
        <f t="shared" ca="1" si="125"/>
        <v>4.1666666666666666E-3</v>
      </c>
      <c r="AV73" s="211">
        <f t="shared" ca="1" si="125"/>
        <v>4.1666666666666666E-3</v>
      </c>
      <c r="AW73" s="211">
        <f t="shared" ca="1" si="125"/>
        <v>4.1666666666666666E-3</v>
      </c>
      <c r="AX73" s="211">
        <f t="shared" ca="1" si="125"/>
        <v>4.1666666666666666E-3</v>
      </c>
      <c r="AY73" s="211">
        <f t="shared" ca="1" si="125"/>
        <v>4.1666666666666666E-3</v>
      </c>
      <c r="AZ73" s="211">
        <f t="shared" ca="1" si="126"/>
        <v>4.1666666666666666E-3</v>
      </c>
      <c r="BA73" s="211">
        <f t="shared" ca="1" si="126"/>
        <v>4.1666666666666666E-3</v>
      </c>
      <c r="BB73" s="211">
        <f t="shared" ca="1" si="126"/>
        <v>4.1666666666666666E-3</v>
      </c>
      <c r="BC73" s="211">
        <f t="shared" ca="1" si="126"/>
        <v>4.1666666666666666E-3</v>
      </c>
      <c r="BD73" s="211">
        <f t="shared" ca="1" si="126"/>
        <v>3.3333333333333335E-3</v>
      </c>
      <c r="BE73" s="211">
        <f t="shared" ca="1" si="126"/>
        <v>3.3333333333333335E-3</v>
      </c>
      <c r="BF73" s="211">
        <f t="shared" ca="1" si="126"/>
        <v>3.3333333333333335E-3</v>
      </c>
      <c r="BG73" s="211">
        <f t="shared" ca="1" si="126"/>
        <v>3.3333333333333335E-3</v>
      </c>
      <c r="BH73" s="211">
        <f t="shared" ca="1" si="126"/>
        <v>3.3333333333333335E-3</v>
      </c>
      <c r="BI73" s="211">
        <f t="shared" ca="1" si="126"/>
        <v>3.3333333333333335E-3</v>
      </c>
      <c r="BJ73" s="211">
        <f t="shared" ca="1" si="127"/>
        <v>3.3333333333333335E-3</v>
      </c>
      <c r="BK73" s="211">
        <f t="shared" ca="1" si="127"/>
        <v>3.3333333333333335E-3</v>
      </c>
      <c r="BL73" s="211">
        <f t="shared" ca="1" si="127"/>
        <v>3.3333333333333335E-3</v>
      </c>
      <c r="BM73" s="211">
        <f t="shared" ca="1" si="127"/>
        <v>3.3333333333333335E-3</v>
      </c>
      <c r="BN73" s="211">
        <f t="shared" ca="1" si="127"/>
        <v>3.3333333333333335E-3</v>
      </c>
      <c r="BO73" s="211">
        <f t="shared" ca="1" si="127"/>
        <v>3.3333333333333335E-3</v>
      </c>
      <c r="BP73" s="211">
        <f t="shared" ca="1" si="127"/>
        <v>3.3333333333333335E-3</v>
      </c>
      <c r="BQ73" s="211">
        <f t="shared" ca="1" si="127"/>
        <v>3.3333333333333335E-3</v>
      </c>
      <c r="BR73" s="211">
        <f t="shared" ca="1" si="127"/>
        <v>3.3333333333333335E-3</v>
      </c>
      <c r="BS73" s="211">
        <f t="shared" ca="1" si="127"/>
        <v>3.3333333333333335E-3</v>
      </c>
      <c r="BT73" s="211">
        <f t="shared" ca="1" si="128"/>
        <v>3.3333333333333335E-3</v>
      </c>
      <c r="BU73" s="211">
        <f t="shared" ca="1" si="128"/>
        <v>3.3333333333333335E-3</v>
      </c>
      <c r="BV73" s="211">
        <f t="shared" ca="1" si="128"/>
        <v>3.3333333333333335E-3</v>
      </c>
      <c r="BW73" s="211">
        <f t="shared" ca="1" si="128"/>
        <v>3.3333333333333335E-3</v>
      </c>
      <c r="BX73" s="211">
        <f t="shared" ca="1" si="128"/>
        <v>3.3333333333333335E-3</v>
      </c>
      <c r="BY73" s="211">
        <f t="shared" ca="1" si="128"/>
        <v>3.3333333333333335E-3</v>
      </c>
      <c r="BZ73" s="211">
        <f t="shared" ca="1" si="128"/>
        <v>3.3333333333333335E-3</v>
      </c>
      <c r="CA73" s="211">
        <f t="shared" ca="1" si="128"/>
        <v>3.3333333333333335E-3</v>
      </c>
      <c r="CB73" s="211">
        <f t="shared" ca="1" si="128"/>
        <v>3.3333333333333335E-3</v>
      </c>
      <c r="CC73" s="211">
        <f t="shared" ca="1" si="128"/>
        <v>3.3333333333333335E-3</v>
      </c>
      <c r="CD73" s="211">
        <f t="shared" ca="1" si="129"/>
        <v>3.3333333333333335E-3</v>
      </c>
      <c r="CE73" s="211">
        <f t="shared" ca="1" si="129"/>
        <v>3.3333333333333335E-3</v>
      </c>
      <c r="CF73" s="211">
        <f t="shared" ca="1" si="129"/>
        <v>3.3333333333333335E-3</v>
      </c>
      <c r="CG73" s="211">
        <f t="shared" ca="1" si="129"/>
        <v>3.3333333333333335E-3</v>
      </c>
      <c r="CH73" s="211">
        <f t="shared" ca="1" si="129"/>
        <v>3.3333333333333335E-3</v>
      </c>
      <c r="CI73" s="211">
        <f t="shared" ca="1" si="129"/>
        <v>3.3333333333333335E-3</v>
      </c>
      <c r="CJ73" s="211">
        <f t="shared" ca="1" si="129"/>
        <v>3.3333333333333335E-3</v>
      </c>
      <c r="CK73" s="211">
        <f t="shared" ca="1" si="129"/>
        <v>3.3333333333333335E-3</v>
      </c>
      <c r="CL73" s="211">
        <f t="shared" ca="1" si="129"/>
        <v>3.3333333333333335E-3</v>
      </c>
      <c r="CM73" s="211">
        <f t="shared" ca="1" si="129"/>
        <v>3.3333333333333335E-3</v>
      </c>
    </row>
    <row r="74" spans="2:91" s="210" customFormat="1" hidden="1" x14ac:dyDescent="0.2">
      <c r="B74" s="209" t="str">
        <f>Inputs!DQ12</f>
        <v>Accounting system</v>
      </c>
      <c r="E74" s="211">
        <f ca="1">Settings!J18</f>
        <v>0.05</v>
      </c>
      <c r="F74" s="211">
        <f ca="1">Settings!K18</f>
        <v>0.04</v>
      </c>
      <c r="G74" s="211">
        <f ca="1">Settings!L18</f>
        <v>0.03</v>
      </c>
      <c r="H74" s="211">
        <f ca="1">Settings!M18</f>
        <v>0.03</v>
      </c>
      <c r="I74" s="211">
        <f ca="1">Settings!N18</f>
        <v>0.03</v>
      </c>
      <c r="K74" s="211">
        <f t="shared" ca="1" si="122"/>
        <v>1.2500000000000001E-2</v>
      </c>
      <c r="L74" s="211">
        <f t="shared" ca="1" si="130"/>
        <v>1.2500000000000001E-2</v>
      </c>
      <c r="M74" s="211">
        <f t="shared" ca="1" si="130"/>
        <v>1.2500000000000001E-2</v>
      </c>
      <c r="N74" s="211">
        <f t="shared" ca="1" si="130"/>
        <v>1.2500000000000001E-2</v>
      </c>
      <c r="O74" s="211">
        <f t="shared" ca="1" si="130"/>
        <v>0.01</v>
      </c>
      <c r="P74" s="211">
        <f t="shared" ca="1" si="130"/>
        <v>0.01</v>
      </c>
      <c r="Q74" s="211">
        <f t="shared" ca="1" si="130"/>
        <v>0.01</v>
      </c>
      <c r="R74" s="211">
        <f t="shared" ca="1" si="130"/>
        <v>0.01</v>
      </c>
      <c r="S74" s="211">
        <f t="shared" ca="1" si="130"/>
        <v>7.4999999999999997E-3</v>
      </c>
      <c r="T74" s="211">
        <f t="shared" ca="1" si="130"/>
        <v>7.4999999999999997E-3</v>
      </c>
      <c r="U74" s="211">
        <f t="shared" ca="1" si="130"/>
        <v>7.4999999999999997E-3</v>
      </c>
      <c r="V74" s="211">
        <f t="shared" ca="1" si="131"/>
        <v>7.4999999999999997E-3</v>
      </c>
      <c r="W74" s="211">
        <f t="shared" ca="1" si="131"/>
        <v>7.4999999999999997E-3</v>
      </c>
      <c r="X74" s="211">
        <f t="shared" ca="1" si="131"/>
        <v>7.4999999999999997E-3</v>
      </c>
      <c r="Y74" s="211">
        <f t="shared" ca="1" si="131"/>
        <v>7.4999999999999997E-3</v>
      </c>
      <c r="Z74" s="211">
        <f t="shared" ca="1" si="131"/>
        <v>7.4999999999999997E-3</v>
      </c>
      <c r="AA74" s="211">
        <f t="shared" ca="1" si="131"/>
        <v>7.4999999999999997E-3</v>
      </c>
      <c r="AB74" s="211">
        <f t="shared" ca="1" si="131"/>
        <v>7.4999999999999997E-3</v>
      </c>
      <c r="AC74" s="211">
        <f t="shared" ca="1" si="131"/>
        <v>7.4999999999999997E-3</v>
      </c>
      <c r="AD74" s="211">
        <f t="shared" ca="1" si="131"/>
        <v>7.4999999999999997E-3</v>
      </c>
      <c r="AF74" s="211">
        <f t="shared" ca="1" si="124"/>
        <v>4.1666666666666666E-3</v>
      </c>
      <c r="AG74" s="211">
        <f t="shared" ca="1" si="124"/>
        <v>4.1666666666666666E-3</v>
      </c>
      <c r="AH74" s="211">
        <f t="shared" ca="1" si="124"/>
        <v>4.1666666666666666E-3</v>
      </c>
      <c r="AI74" s="211">
        <f t="shared" ca="1" si="124"/>
        <v>4.1666666666666666E-3</v>
      </c>
      <c r="AJ74" s="211">
        <f t="shared" ca="1" si="124"/>
        <v>4.1666666666666666E-3</v>
      </c>
      <c r="AK74" s="211">
        <f t="shared" ca="1" si="124"/>
        <v>4.1666666666666666E-3</v>
      </c>
      <c r="AL74" s="211">
        <f t="shared" ca="1" si="124"/>
        <v>4.1666666666666666E-3</v>
      </c>
      <c r="AM74" s="211">
        <f t="shared" ca="1" si="124"/>
        <v>4.1666666666666666E-3</v>
      </c>
      <c r="AN74" s="211">
        <f t="shared" ca="1" si="124"/>
        <v>4.1666666666666666E-3</v>
      </c>
      <c r="AO74" s="211">
        <f t="shared" ca="1" si="124"/>
        <v>4.1666666666666666E-3</v>
      </c>
      <c r="AP74" s="211">
        <f t="shared" ca="1" si="125"/>
        <v>4.1666666666666666E-3</v>
      </c>
      <c r="AQ74" s="211">
        <f t="shared" ca="1" si="125"/>
        <v>4.1666666666666666E-3</v>
      </c>
      <c r="AR74" s="211">
        <f t="shared" ca="1" si="125"/>
        <v>3.3333333333333335E-3</v>
      </c>
      <c r="AS74" s="211">
        <f t="shared" ca="1" si="125"/>
        <v>3.3333333333333335E-3</v>
      </c>
      <c r="AT74" s="211">
        <f t="shared" ca="1" si="125"/>
        <v>3.3333333333333335E-3</v>
      </c>
      <c r="AU74" s="211">
        <f t="shared" ca="1" si="125"/>
        <v>3.3333333333333335E-3</v>
      </c>
      <c r="AV74" s="211">
        <f t="shared" ca="1" si="125"/>
        <v>3.3333333333333335E-3</v>
      </c>
      <c r="AW74" s="211">
        <f t="shared" ca="1" si="125"/>
        <v>3.3333333333333335E-3</v>
      </c>
      <c r="AX74" s="211">
        <f t="shared" ca="1" si="125"/>
        <v>3.3333333333333335E-3</v>
      </c>
      <c r="AY74" s="211">
        <f t="shared" ca="1" si="125"/>
        <v>3.3333333333333335E-3</v>
      </c>
      <c r="AZ74" s="211">
        <f t="shared" ca="1" si="126"/>
        <v>3.3333333333333335E-3</v>
      </c>
      <c r="BA74" s="211">
        <f t="shared" ca="1" si="126"/>
        <v>3.3333333333333335E-3</v>
      </c>
      <c r="BB74" s="211">
        <f t="shared" ca="1" si="126"/>
        <v>3.3333333333333335E-3</v>
      </c>
      <c r="BC74" s="211">
        <f t="shared" ca="1" si="126"/>
        <v>3.3333333333333335E-3</v>
      </c>
      <c r="BD74" s="211">
        <f t="shared" ca="1" si="126"/>
        <v>2.5000000000000001E-3</v>
      </c>
      <c r="BE74" s="211">
        <f t="shared" ca="1" si="126"/>
        <v>2.5000000000000001E-3</v>
      </c>
      <c r="BF74" s="211">
        <f t="shared" ca="1" si="126"/>
        <v>2.5000000000000001E-3</v>
      </c>
      <c r="BG74" s="211">
        <f t="shared" ca="1" si="126"/>
        <v>2.5000000000000001E-3</v>
      </c>
      <c r="BH74" s="211">
        <f t="shared" ca="1" si="126"/>
        <v>2.5000000000000001E-3</v>
      </c>
      <c r="BI74" s="211">
        <f t="shared" ca="1" si="126"/>
        <v>2.5000000000000001E-3</v>
      </c>
      <c r="BJ74" s="211">
        <f t="shared" ca="1" si="127"/>
        <v>2.5000000000000001E-3</v>
      </c>
      <c r="BK74" s="211">
        <f t="shared" ca="1" si="127"/>
        <v>2.5000000000000001E-3</v>
      </c>
      <c r="BL74" s="211">
        <f t="shared" ca="1" si="127"/>
        <v>2.5000000000000001E-3</v>
      </c>
      <c r="BM74" s="211">
        <f t="shared" ca="1" si="127"/>
        <v>2.5000000000000001E-3</v>
      </c>
      <c r="BN74" s="211">
        <f t="shared" ca="1" si="127"/>
        <v>2.5000000000000001E-3</v>
      </c>
      <c r="BO74" s="211">
        <f t="shared" ca="1" si="127"/>
        <v>2.5000000000000001E-3</v>
      </c>
      <c r="BP74" s="211">
        <f t="shared" ca="1" si="127"/>
        <v>2.5000000000000001E-3</v>
      </c>
      <c r="BQ74" s="211">
        <f t="shared" ca="1" si="127"/>
        <v>2.5000000000000001E-3</v>
      </c>
      <c r="BR74" s="211">
        <f t="shared" ca="1" si="127"/>
        <v>2.5000000000000001E-3</v>
      </c>
      <c r="BS74" s="211">
        <f t="shared" ca="1" si="127"/>
        <v>2.5000000000000001E-3</v>
      </c>
      <c r="BT74" s="211">
        <f t="shared" ca="1" si="128"/>
        <v>2.5000000000000001E-3</v>
      </c>
      <c r="BU74" s="211">
        <f t="shared" ca="1" si="128"/>
        <v>2.5000000000000001E-3</v>
      </c>
      <c r="BV74" s="211">
        <f t="shared" ca="1" si="128"/>
        <v>2.5000000000000001E-3</v>
      </c>
      <c r="BW74" s="211">
        <f t="shared" ca="1" si="128"/>
        <v>2.5000000000000001E-3</v>
      </c>
      <c r="BX74" s="211">
        <f t="shared" ca="1" si="128"/>
        <v>2.5000000000000001E-3</v>
      </c>
      <c r="BY74" s="211">
        <f t="shared" ca="1" si="128"/>
        <v>2.5000000000000001E-3</v>
      </c>
      <c r="BZ74" s="211">
        <f t="shared" ca="1" si="128"/>
        <v>2.5000000000000001E-3</v>
      </c>
      <c r="CA74" s="211">
        <f t="shared" ca="1" si="128"/>
        <v>2.5000000000000001E-3</v>
      </c>
      <c r="CB74" s="211">
        <f t="shared" ca="1" si="128"/>
        <v>2.5000000000000001E-3</v>
      </c>
      <c r="CC74" s="211">
        <f t="shared" ca="1" si="128"/>
        <v>2.5000000000000001E-3</v>
      </c>
      <c r="CD74" s="211">
        <f t="shared" ca="1" si="129"/>
        <v>2.5000000000000001E-3</v>
      </c>
      <c r="CE74" s="211">
        <f t="shared" ca="1" si="129"/>
        <v>2.5000000000000001E-3</v>
      </c>
      <c r="CF74" s="211">
        <f t="shared" ca="1" si="129"/>
        <v>2.5000000000000001E-3</v>
      </c>
      <c r="CG74" s="211">
        <f t="shared" ca="1" si="129"/>
        <v>2.5000000000000001E-3</v>
      </c>
      <c r="CH74" s="211">
        <f t="shared" ca="1" si="129"/>
        <v>2.5000000000000001E-3</v>
      </c>
      <c r="CI74" s="211">
        <f t="shared" ca="1" si="129"/>
        <v>2.5000000000000001E-3</v>
      </c>
      <c r="CJ74" s="211">
        <f t="shared" ca="1" si="129"/>
        <v>2.5000000000000001E-3</v>
      </c>
      <c r="CK74" s="211">
        <f t="shared" ca="1" si="129"/>
        <v>2.5000000000000001E-3</v>
      </c>
      <c r="CL74" s="211">
        <f t="shared" ca="1" si="129"/>
        <v>2.5000000000000001E-3</v>
      </c>
      <c r="CM74" s="211">
        <f t="shared" ca="1" si="129"/>
        <v>2.5000000000000001E-3</v>
      </c>
    </row>
    <row r="75" spans="2:91" s="210" customFormat="1" hidden="1" x14ac:dyDescent="0.2">
      <c r="B75" s="209" t="str">
        <f>Inputs!DQ13</f>
        <v>Equipment maintenance</v>
      </c>
      <c r="E75" s="211">
        <f ca="1">Settings!J22</f>
        <v>6.0000000000000005E-2</v>
      </c>
      <c r="F75" s="211">
        <f ca="1">Settings!K22</f>
        <v>0.05</v>
      </c>
      <c r="G75" s="211">
        <f ca="1">Settings!L22</f>
        <v>0.04</v>
      </c>
      <c r="H75" s="211">
        <f ca="1">Settings!M22</f>
        <v>0.04</v>
      </c>
      <c r="I75" s="211">
        <f ca="1">Settings!N22</f>
        <v>0.04</v>
      </c>
      <c r="K75" s="211">
        <f t="shared" ca="1" si="122"/>
        <v>1.5000000000000001E-2</v>
      </c>
      <c r="L75" s="211">
        <f t="shared" ca="1" si="130"/>
        <v>1.5000000000000001E-2</v>
      </c>
      <c r="M75" s="211">
        <f t="shared" ca="1" si="130"/>
        <v>1.5000000000000001E-2</v>
      </c>
      <c r="N75" s="211">
        <f t="shared" ca="1" si="130"/>
        <v>1.5000000000000001E-2</v>
      </c>
      <c r="O75" s="211">
        <f t="shared" ca="1" si="130"/>
        <v>1.2500000000000001E-2</v>
      </c>
      <c r="P75" s="211">
        <f t="shared" ca="1" si="130"/>
        <v>1.2500000000000001E-2</v>
      </c>
      <c r="Q75" s="211">
        <f t="shared" ca="1" si="130"/>
        <v>1.2500000000000001E-2</v>
      </c>
      <c r="R75" s="211">
        <f t="shared" ca="1" si="130"/>
        <v>1.2500000000000001E-2</v>
      </c>
      <c r="S75" s="211">
        <f t="shared" ca="1" si="130"/>
        <v>0.01</v>
      </c>
      <c r="T75" s="211">
        <f t="shared" ca="1" si="130"/>
        <v>0.01</v>
      </c>
      <c r="U75" s="211">
        <f t="shared" ca="1" si="130"/>
        <v>0.01</v>
      </c>
      <c r="V75" s="211">
        <f t="shared" ca="1" si="131"/>
        <v>0.01</v>
      </c>
      <c r="W75" s="211">
        <f t="shared" ca="1" si="131"/>
        <v>0.01</v>
      </c>
      <c r="X75" s="211">
        <f t="shared" ca="1" si="131"/>
        <v>0.01</v>
      </c>
      <c r="Y75" s="211">
        <f t="shared" ca="1" si="131"/>
        <v>0.01</v>
      </c>
      <c r="Z75" s="211">
        <f t="shared" ca="1" si="131"/>
        <v>0.01</v>
      </c>
      <c r="AA75" s="211">
        <f t="shared" ca="1" si="131"/>
        <v>0.01</v>
      </c>
      <c r="AB75" s="211">
        <f t="shared" ca="1" si="131"/>
        <v>0.01</v>
      </c>
      <c r="AC75" s="211">
        <f t="shared" ca="1" si="131"/>
        <v>0.01</v>
      </c>
      <c r="AD75" s="211">
        <f t="shared" ca="1" si="131"/>
        <v>0.01</v>
      </c>
      <c r="AF75" s="211">
        <f t="shared" ca="1" si="124"/>
        <v>5.0000000000000001E-3</v>
      </c>
      <c r="AG75" s="211">
        <f t="shared" ca="1" si="124"/>
        <v>5.0000000000000001E-3</v>
      </c>
      <c r="AH75" s="211">
        <f t="shared" ca="1" si="124"/>
        <v>5.0000000000000001E-3</v>
      </c>
      <c r="AI75" s="211">
        <f t="shared" ca="1" si="124"/>
        <v>5.0000000000000001E-3</v>
      </c>
      <c r="AJ75" s="211">
        <f t="shared" ca="1" si="124"/>
        <v>5.0000000000000001E-3</v>
      </c>
      <c r="AK75" s="211">
        <f t="shared" ca="1" si="124"/>
        <v>5.0000000000000001E-3</v>
      </c>
      <c r="AL75" s="211">
        <f t="shared" ca="1" si="124"/>
        <v>5.0000000000000001E-3</v>
      </c>
      <c r="AM75" s="211">
        <f t="shared" ca="1" si="124"/>
        <v>5.0000000000000001E-3</v>
      </c>
      <c r="AN75" s="211">
        <f t="shared" ca="1" si="124"/>
        <v>5.0000000000000001E-3</v>
      </c>
      <c r="AO75" s="211">
        <f t="shared" ca="1" si="124"/>
        <v>5.0000000000000001E-3</v>
      </c>
      <c r="AP75" s="211">
        <f t="shared" ca="1" si="125"/>
        <v>5.0000000000000001E-3</v>
      </c>
      <c r="AQ75" s="211">
        <f t="shared" ca="1" si="125"/>
        <v>5.0000000000000001E-3</v>
      </c>
      <c r="AR75" s="211">
        <f t="shared" ca="1" si="125"/>
        <v>4.1666666666666666E-3</v>
      </c>
      <c r="AS75" s="211">
        <f t="shared" ca="1" si="125"/>
        <v>4.1666666666666666E-3</v>
      </c>
      <c r="AT75" s="211">
        <f t="shared" ca="1" si="125"/>
        <v>4.1666666666666666E-3</v>
      </c>
      <c r="AU75" s="211">
        <f t="shared" ca="1" si="125"/>
        <v>4.1666666666666666E-3</v>
      </c>
      <c r="AV75" s="211">
        <f t="shared" ca="1" si="125"/>
        <v>4.1666666666666666E-3</v>
      </c>
      <c r="AW75" s="211">
        <f t="shared" ca="1" si="125"/>
        <v>4.1666666666666666E-3</v>
      </c>
      <c r="AX75" s="211">
        <f t="shared" ca="1" si="125"/>
        <v>4.1666666666666666E-3</v>
      </c>
      <c r="AY75" s="211">
        <f t="shared" ca="1" si="125"/>
        <v>4.1666666666666666E-3</v>
      </c>
      <c r="AZ75" s="211">
        <f t="shared" ca="1" si="126"/>
        <v>4.1666666666666666E-3</v>
      </c>
      <c r="BA75" s="211">
        <f t="shared" ca="1" si="126"/>
        <v>4.1666666666666666E-3</v>
      </c>
      <c r="BB75" s="211">
        <f t="shared" ca="1" si="126"/>
        <v>4.1666666666666666E-3</v>
      </c>
      <c r="BC75" s="211">
        <f t="shared" ca="1" si="126"/>
        <v>4.1666666666666666E-3</v>
      </c>
      <c r="BD75" s="211">
        <f t="shared" ca="1" si="126"/>
        <v>3.3333333333333335E-3</v>
      </c>
      <c r="BE75" s="211">
        <f t="shared" ca="1" si="126"/>
        <v>3.3333333333333335E-3</v>
      </c>
      <c r="BF75" s="211">
        <f t="shared" ca="1" si="126"/>
        <v>3.3333333333333335E-3</v>
      </c>
      <c r="BG75" s="211">
        <f t="shared" ca="1" si="126"/>
        <v>3.3333333333333335E-3</v>
      </c>
      <c r="BH75" s="211">
        <f t="shared" ca="1" si="126"/>
        <v>3.3333333333333335E-3</v>
      </c>
      <c r="BI75" s="211">
        <f t="shared" ca="1" si="126"/>
        <v>3.3333333333333335E-3</v>
      </c>
      <c r="BJ75" s="211">
        <f t="shared" ca="1" si="127"/>
        <v>3.3333333333333335E-3</v>
      </c>
      <c r="BK75" s="211">
        <f t="shared" ca="1" si="127"/>
        <v>3.3333333333333335E-3</v>
      </c>
      <c r="BL75" s="211">
        <f t="shared" ca="1" si="127"/>
        <v>3.3333333333333335E-3</v>
      </c>
      <c r="BM75" s="211">
        <f t="shared" ca="1" si="127"/>
        <v>3.3333333333333335E-3</v>
      </c>
      <c r="BN75" s="211">
        <f t="shared" ca="1" si="127"/>
        <v>3.3333333333333335E-3</v>
      </c>
      <c r="BO75" s="211">
        <f t="shared" ca="1" si="127"/>
        <v>3.3333333333333335E-3</v>
      </c>
      <c r="BP75" s="211">
        <f t="shared" ca="1" si="127"/>
        <v>3.3333333333333335E-3</v>
      </c>
      <c r="BQ75" s="211">
        <f t="shared" ca="1" si="127"/>
        <v>3.3333333333333335E-3</v>
      </c>
      <c r="BR75" s="211">
        <f t="shared" ca="1" si="127"/>
        <v>3.3333333333333335E-3</v>
      </c>
      <c r="BS75" s="211">
        <f t="shared" ca="1" si="127"/>
        <v>3.3333333333333335E-3</v>
      </c>
      <c r="BT75" s="211">
        <f t="shared" ca="1" si="128"/>
        <v>3.3333333333333335E-3</v>
      </c>
      <c r="BU75" s="211">
        <f t="shared" ca="1" si="128"/>
        <v>3.3333333333333335E-3</v>
      </c>
      <c r="BV75" s="211">
        <f t="shared" ca="1" si="128"/>
        <v>3.3333333333333335E-3</v>
      </c>
      <c r="BW75" s="211">
        <f t="shared" ca="1" si="128"/>
        <v>3.3333333333333335E-3</v>
      </c>
      <c r="BX75" s="211">
        <f t="shared" ca="1" si="128"/>
        <v>3.3333333333333335E-3</v>
      </c>
      <c r="BY75" s="211">
        <f t="shared" ca="1" si="128"/>
        <v>3.3333333333333335E-3</v>
      </c>
      <c r="BZ75" s="211">
        <f t="shared" ca="1" si="128"/>
        <v>3.3333333333333335E-3</v>
      </c>
      <c r="CA75" s="211">
        <f t="shared" ca="1" si="128"/>
        <v>3.3333333333333335E-3</v>
      </c>
      <c r="CB75" s="211">
        <f t="shared" ca="1" si="128"/>
        <v>3.3333333333333335E-3</v>
      </c>
      <c r="CC75" s="211">
        <f t="shared" ca="1" si="128"/>
        <v>3.3333333333333335E-3</v>
      </c>
      <c r="CD75" s="211">
        <f t="shared" ca="1" si="129"/>
        <v>3.3333333333333335E-3</v>
      </c>
      <c r="CE75" s="211">
        <f t="shared" ca="1" si="129"/>
        <v>3.3333333333333335E-3</v>
      </c>
      <c r="CF75" s="211">
        <f t="shared" ca="1" si="129"/>
        <v>3.3333333333333335E-3</v>
      </c>
      <c r="CG75" s="211">
        <f t="shared" ca="1" si="129"/>
        <v>3.3333333333333335E-3</v>
      </c>
      <c r="CH75" s="211">
        <f t="shared" ca="1" si="129"/>
        <v>3.3333333333333335E-3</v>
      </c>
      <c r="CI75" s="211">
        <f t="shared" ca="1" si="129"/>
        <v>3.3333333333333335E-3</v>
      </c>
      <c r="CJ75" s="211">
        <f t="shared" ca="1" si="129"/>
        <v>3.3333333333333335E-3</v>
      </c>
      <c r="CK75" s="211">
        <f t="shared" ca="1" si="129"/>
        <v>3.3333333333333335E-3</v>
      </c>
      <c r="CL75" s="211">
        <f t="shared" ca="1" si="129"/>
        <v>3.3333333333333335E-3</v>
      </c>
      <c r="CM75" s="211">
        <f t="shared" ca="1" si="129"/>
        <v>3.3333333333333335E-3</v>
      </c>
    </row>
    <row r="76" spans="2:91" s="210" customFormat="1" hidden="1" x14ac:dyDescent="0.2">
      <c r="B76" s="209" t="str">
        <f>Inputs!DQ14</f>
        <v>Uniforms</v>
      </c>
      <c r="E76" s="211">
        <f ca="1">Settings!J26</f>
        <v>6.0000000000000005E-2</v>
      </c>
      <c r="F76" s="211">
        <f ca="1">Settings!K26</f>
        <v>0.05</v>
      </c>
      <c r="G76" s="211">
        <f ca="1">Settings!L26</f>
        <v>0.04</v>
      </c>
      <c r="H76" s="211">
        <f ca="1">Settings!M26</f>
        <v>0.04</v>
      </c>
      <c r="I76" s="211">
        <f ca="1">Settings!N26</f>
        <v>0.04</v>
      </c>
      <c r="K76" s="211">
        <f t="shared" ca="1" si="122"/>
        <v>1.5000000000000001E-2</v>
      </c>
      <c r="L76" s="211">
        <f t="shared" ca="1" si="130"/>
        <v>1.5000000000000001E-2</v>
      </c>
      <c r="M76" s="211">
        <f t="shared" ca="1" si="130"/>
        <v>1.5000000000000001E-2</v>
      </c>
      <c r="N76" s="211">
        <f t="shared" ca="1" si="130"/>
        <v>1.5000000000000001E-2</v>
      </c>
      <c r="O76" s="211">
        <f t="shared" ca="1" si="130"/>
        <v>1.2500000000000001E-2</v>
      </c>
      <c r="P76" s="211">
        <f t="shared" ca="1" si="130"/>
        <v>1.2500000000000001E-2</v>
      </c>
      <c r="Q76" s="211">
        <f t="shared" ca="1" si="130"/>
        <v>1.2500000000000001E-2</v>
      </c>
      <c r="R76" s="211">
        <f t="shared" ca="1" si="130"/>
        <v>1.2500000000000001E-2</v>
      </c>
      <c r="S76" s="211">
        <f t="shared" ca="1" si="130"/>
        <v>0.01</v>
      </c>
      <c r="T76" s="211">
        <f t="shared" ca="1" si="130"/>
        <v>0.01</v>
      </c>
      <c r="U76" s="211">
        <f t="shared" ca="1" si="130"/>
        <v>0.01</v>
      </c>
      <c r="V76" s="211">
        <f t="shared" ca="1" si="131"/>
        <v>0.01</v>
      </c>
      <c r="W76" s="211">
        <f t="shared" ca="1" si="131"/>
        <v>0.01</v>
      </c>
      <c r="X76" s="211">
        <f t="shared" ca="1" si="131"/>
        <v>0.01</v>
      </c>
      <c r="Y76" s="211">
        <f t="shared" ca="1" si="131"/>
        <v>0.01</v>
      </c>
      <c r="Z76" s="211">
        <f t="shared" ca="1" si="131"/>
        <v>0.01</v>
      </c>
      <c r="AA76" s="211">
        <f t="shared" ca="1" si="131"/>
        <v>0.01</v>
      </c>
      <c r="AB76" s="211">
        <f t="shared" ca="1" si="131"/>
        <v>0.01</v>
      </c>
      <c r="AC76" s="211">
        <f t="shared" ca="1" si="131"/>
        <v>0.01</v>
      </c>
      <c r="AD76" s="211">
        <f t="shared" ca="1" si="131"/>
        <v>0.01</v>
      </c>
      <c r="AF76" s="211">
        <f t="shared" ca="1" si="124"/>
        <v>5.0000000000000001E-3</v>
      </c>
      <c r="AG76" s="211">
        <f t="shared" ca="1" si="124"/>
        <v>5.0000000000000001E-3</v>
      </c>
      <c r="AH76" s="211">
        <f t="shared" ca="1" si="124"/>
        <v>5.0000000000000001E-3</v>
      </c>
      <c r="AI76" s="211">
        <f t="shared" ca="1" si="124"/>
        <v>5.0000000000000001E-3</v>
      </c>
      <c r="AJ76" s="211">
        <f t="shared" ca="1" si="124"/>
        <v>5.0000000000000001E-3</v>
      </c>
      <c r="AK76" s="211">
        <f t="shared" ca="1" si="124"/>
        <v>5.0000000000000001E-3</v>
      </c>
      <c r="AL76" s="211">
        <f t="shared" ca="1" si="124"/>
        <v>5.0000000000000001E-3</v>
      </c>
      <c r="AM76" s="211">
        <f t="shared" ca="1" si="124"/>
        <v>5.0000000000000001E-3</v>
      </c>
      <c r="AN76" s="211">
        <f t="shared" ca="1" si="124"/>
        <v>5.0000000000000001E-3</v>
      </c>
      <c r="AO76" s="211">
        <f t="shared" ca="1" si="124"/>
        <v>5.0000000000000001E-3</v>
      </c>
      <c r="AP76" s="211">
        <f t="shared" ca="1" si="125"/>
        <v>5.0000000000000001E-3</v>
      </c>
      <c r="AQ76" s="211">
        <f t="shared" ca="1" si="125"/>
        <v>5.0000000000000001E-3</v>
      </c>
      <c r="AR76" s="211">
        <f t="shared" ca="1" si="125"/>
        <v>4.1666666666666666E-3</v>
      </c>
      <c r="AS76" s="211">
        <f t="shared" ca="1" si="125"/>
        <v>4.1666666666666666E-3</v>
      </c>
      <c r="AT76" s="211">
        <f t="shared" ca="1" si="125"/>
        <v>4.1666666666666666E-3</v>
      </c>
      <c r="AU76" s="211">
        <f t="shared" ca="1" si="125"/>
        <v>4.1666666666666666E-3</v>
      </c>
      <c r="AV76" s="211">
        <f t="shared" ca="1" si="125"/>
        <v>4.1666666666666666E-3</v>
      </c>
      <c r="AW76" s="211">
        <f t="shared" ca="1" si="125"/>
        <v>4.1666666666666666E-3</v>
      </c>
      <c r="AX76" s="211">
        <f t="shared" ca="1" si="125"/>
        <v>4.1666666666666666E-3</v>
      </c>
      <c r="AY76" s="211">
        <f t="shared" ca="1" si="125"/>
        <v>4.1666666666666666E-3</v>
      </c>
      <c r="AZ76" s="211">
        <f t="shared" ca="1" si="126"/>
        <v>4.1666666666666666E-3</v>
      </c>
      <c r="BA76" s="211">
        <f t="shared" ca="1" si="126"/>
        <v>4.1666666666666666E-3</v>
      </c>
      <c r="BB76" s="211">
        <f t="shared" ca="1" si="126"/>
        <v>4.1666666666666666E-3</v>
      </c>
      <c r="BC76" s="211">
        <f t="shared" ca="1" si="126"/>
        <v>4.1666666666666666E-3</v>
      </c>
      <c r="BD76" s="211">
        <f t="shared" ca="1" si="126"/>
        <v>3.3333333333333335E-3</v>
      </c>
      <c r="BE76" s="211">
        <f t="shared" ca="1" si="126"/>
        <v>3.3333333333333335E-3</v>
      </c>
      <c r="BF76" s="211">
        <f t="shared" ca="1" si="126"/>
        <v>3.3333333333333335E-3</v>
      </c>
      <c r="BG76" s="211">
        <f t="shared" ca="1" si="126"/>
        <v>3.3333333333333335E-3</v>
      </c>
      <c r="BH76" s="211">
        <f t="shared" ca="1" si="126"/>
        <v>3.3333333333333335E-3</v>
      </c>
      <c r="BI76" s="211">
        <f t="shared" ca="1" si="126"/>
        <v>3.3333333333333335E-3</v>
      </c>
      <c r="BJ76" s="211">
        <f t="shared" ca="1" si="127"/>
        <v>3.3333333333333335E-3</v>
      </c>
      <c r="BK76" s="211">
        <f t="shared" ca="1" si="127"/>
        <v>3.3333333333333335E-3</v>
      </c>
      <c r="BL76" s="211">
        <f t="shared" ca="1" si="127"/>
        <v>3.3333333333333335E-3</v>
      </c>
      <c r="BM76" s="211">
        <f t="shared" ca="1" si="127"/>
        <v>3.3333333333333335E-3</v>
      </c>
      <c r="BN76" s="211">
        <f t="shared" ca="1" si="127"/>
        <v>3.3333333333333335E-3</v>
      </c>
      <c r="BO76" s="211">
        <f t="shared" ca="1" si="127"/>
        <v>3.3333333333333335E-3</v>
      </c>
      <c r="BP76" s="211">
        <f t="shared" ca="1" si="127"/>
        <v>3.3333333333333335E-3</v>
      </c>
      <c r="BQ76" s="211">
        <f t="shared" ca="1" si="127"/>
        <v>3.3333333333333335E-3</v>
      </c>
      <c r="BR76" s="211">
        <f t="shared" ca="1" si="127"/>
        <v>3.3333333333333335E-3</v>
      </c>
      <c r="BS76" s="211">
        <f t="shared" ca="1" si="127"/>
        <v>3.3333333333333335E-3</v>
      </c>
      <c r="BT76" s="211">
        <f t="shared" ca="1" si="128"/>
        <v>3.3333333333333335E-3</v>
      </c>
      <c r="BU76" s="211">
        <f t="shared" ca="1" si="128"/>
        <v>3.3333333333333335E-3</v>
      </c>
      <c r="BV76" s="211">
        <f t="shared" ca="1" si="128"/>
        <v>3.3333333333333335E-3</v>
      </c>
      <c r="BW76" s="211">
        <f t="shared" ca="1" si="128"/>
        <v>3.3333333333333335E-3</v>
      </c>
      <c r="BX76" s="211">
        <f t="shared" ca="1" si="128"/>
        <v>3.3333333333333335E-3</v>
      </c>
      <c r="BY76" s="211">
        <f t="shared" ca="1" si="128"/>
        <v>3.3333333333333335E-3</v>
      </c>
      <c r="BZ76" s="211">
        <f t="shared" ca="1" si="128"/>
        <v>3.3333333333333335E-3</v>
      </c>
      <c r="CA76" s="211">
        <f t="shared" ca="1" si="128"/>
        <v>3.3333333333333335E-3</v>
      </c>
      <c r="CB76" s="211">
        <f t="shared" ca="1" si="128"/>
        <v>3.3333333333333335E-3</v>
      </c>
      <c r="CC76" s="211">
        <f t="shared" ca="1" si="128"/>
        <v>3.3333333333333335E-3</v>
      </c>
      <c r="CD76" s="211">
        <f t="shared" ca="1" si="129"/>
        <v>3.3333333333333335E-3</v>
      </c>
      <c r="CE76" s="211">
        <f t="shared" ca="1" si="129"/>
        <v>3.3333333333333335E-3</v>
      </c>
      <c r="CF76" s="211">
        <f t="shared" ca="1" si="129"/>
        <v>3.3333333333333335E-3</v>
      </c>
      <c r="CG76" s="211">
        <f t="shared" ca="1" si="129"/>
        <v>3.3333333333333335E-3</v>
      </c>
      <c r="CH76" s="211">
        <f t="shared" ca="1" si="129"/>
        <v>3.3333333333333335E-3</v>
      </c>
      <c r="CI76" s="211">
        <f t="shared" ca="1" si="129"/>
        <v>3.3333333333333335E-3</v>
      </c>
      <c r="CJ76" s="211">
        <f t="shared" ca="1" si="129"/>
        <v>3.3333333333333335E-3</v>
      </c>
      <c r="CK76" s="211">
        <f t="shared" ca="1" si="129"/>
        <v>3.3333333333333335E-3</v>
      </c>
      <c r="CL76" s="211">
        <f t="shared" ca="1" si="129"/>
        <v>3.3333333333333335E-3</v>
      </c>
      <c r="CM76" s="211">
        <f t="shared" ca="1" si="129"/>
        <v>3.3333333333333335E-3</v>
      </c>
    </row>
    <row r="77" spans="2:91" s="210" customFormat="1" hidden="1" x14ac:dyDescent="0.2">
      <c r="B77" s="209" t="str">
        <f>Inputs!DQ15</f>
        <v>Menu</v>
      </c>
      <c r="E77" s="211">
        <f ca="1">Settings!J30</f>
        <v>0.05</v>
      </c>
      <c r="F77" s="211">
        <f ca="1">Settings!K30</f>
        <v>0.04</v>
      </c>
      <c r="G77" s="211">
        <f ca="1">Settings!L30</f>
        <v>0.03</v>
      </c>
      <c r="H77" s="211">
        <f ca="1">Settings!M30</f>
        <v>0.03</v>
      </c>
      <c r="I77" s="211">
        <f ca="1">Settings!N30</f>
        <v>0.03</v>
      </c>
      <c r="K77" s="211">
        <f t="shared" ca="1" si="122"/>
        <v>1.2500000000000001E-2</v>
      </c>
      <c r="L77" s="211">
        <f t="shared" ca="1" si="130"/>
        <v>1.2500000000000001E-2</v>
      </c>
      <c r="M77" s="211">
        <f t="shared" ca="1" si="130"/>
        <v>1.2500000000000001E-2</v>
      </c>
      <c r="N77" s="211">
        <f t="shared" ca="1" si="130"/>
        <v>1.2500000000000001E-2</v>
      </c>
      <c r="O77" s="211">
        <f t="shared" ca="1" si="130"/>
        <v>0.01</v>
      </c>
      <c r="P77" s="211">
        <f t="shared" ca="1" si="130"/>
        <v>0.01</v>
      </c>
      <c r="Q77" s="211">
        <f t="shared" ca="1" si="130"/>
        <v>0.01</v>
      </c>
      <c r="R77" s="211">
        <f t="shared" ca="1" si="130"/>
        <v>0.01</v>
      </c>
      <c r="S77" s="211">
        <f t="shared" ca="1" si="130"/>
        <v>7.4999999999999997E-3</v>
      </c>
      <c r="T77" s="211">
        <f t="shared" ca="1" si="130"/>
        <v>7.4999999999999997E-3</v>
      </c>
      <c r="U77" s="211">
        <f t="shared" ca="1" si="130"/>
        <v>7.4999999999999997E-3</v>
      </c>
      <c r="V77" s="211">
        <f t="shared" ca="1" si="131"/>
        <v>7.4999999999999997E-3</v>
      </c>
      <c r="W77" s="211">
        <f t="shared" ca="1" si="131"/>
        <v>7.4999999999999997E-3</v>
      </c>
      <c r="X77" s="211">
        <f t="shared" ca="1" si="131"/>
        <v>7.4999999999999997E-3</v>
      </c>
      <c r="Y77" s="211">
        <f t="shared" ca="1" si="131"/>
        <v>7.4999999999999997E-3</v>
      </c>
      <c r="Z77" s="211">
        <f t="shared" ca="1" si="131"/>
        <v>7.4999999999999997E-3</v>
      </c>
      <c r="AA77" s="211">
        <f t="shared" ca="1" si="131"/>
        <v>7.4999999999999997E-3</v>
      </c>
      <c r="AB77" s="211">
        <f t="shared" ca="1" si="131"/>
        <v>7.4999999999999997E-3</v>
      </c>
      <c r="AC77" s="211">
        <f t="shared" ca="1" si="131"/>
        <v>7.4999999999999997E-3</v>
      </c>
      <c r="AD77" s="211">
        <f t="shared" ca="1" si="131"/>
        <v>7.4999999999999997E-3</v>
      </c>
      <c r="AF77" s="211">
        <f t="shared" ca="1" si="124"/>
        <v>4.1666666666666666E-3</v>
      </c>
      <c r="AG77" s="211">
        <f t="shared" ca="1" si="124"/>
        <v>4.1666666666666666E-3</v>
      </c>
      <c r="AH77" s="211">
        <f t="shared" ca="1" si="124"/>
        <v>4.1666666666666666E-3</v>
      </c>
      <c r="AI77" s="211">
        <f t="shared" ca="1" si="124"/>
        <v>4.1666666666666666E-3</v>
      </c>
      <c r="AJ77" s="211">
        <f t="shared" ca="1" si="124"/>
        <v>4.1666666666666666E-3</v>
      </c>
      <c r="AK77" s="211">
        <f t="shared" ca="1" si="124"/>
        <v>4.1666666666666666E-3</v>
      </c>
      <c r="AL77" s="211">
        <f t="shared" ca="1" si="124"/>
        <v>4.1666666666666666E-3</v>
      </c>
      <c r="AM77" s="211">
        <f t="shared" ca="1" si="124"/>
        <v>4.1666666666666666E-3</v>
      </c>
      <c r="AN77" s="211">
        <f t="shared" ca="1" si="124"/>
        <v>4.1666666666666666E-3</v>
      </c>
      <c r="AO77" s="211">
        <f t="shared" ca="1" si="124"/>
        <v>4.1666666666666666E-3</v>
      </c>
      <c r="AP77" s="211">
        <f t="shared" ca="1" si="125"/>
        <v>4.1666666666666666E-3</v>
      </c>
      <c r="AQ77" s="211">
        <f t="shared" ca="1" si="125"/>
        <v>4.1666666666666666E-3</v>
      </c>
      <c r="AR77" s="211">
        <f t="shared" ca="1" si="125"/>
        <v>3.3333333333333335E-3</v>
      </c>
      <c r="AS77" s="211">
        <f t="shared" ca="1" si="125"/>
        <v>3.3333333333333335E-3</v>
      </c>
      <c r="AT77" s="211">
        <f t="shared" ca="1" si="125"/>
        <v>3.3333333333333335E-3</v>
      </c>
      <c r="AU77" s="211">
        <f t="shared" ca="1" si="125"/>
        <v>3.3333333333333335E-3</v>
      </c>
      <c r="AV77" s="211">
        <f t="shared" ca="1" si="125"/>
        <v>3.3333333333333335E-3</v>
      </c>
      <c r="AW77" s="211">
        <f t="shared" ca="1" si="125"/>
        <v>3.3333333333333335E-3</v>
      </c>
      <c r="AX77" s="211">
        <f t="shared" ca="1" si="125"/>
        <v>3.3333333333333335E-3</v>
      </c>
      <c r="AY77" s="211">
        <f t="shared" ca="1" si="125"/>
        <v>3.3333333333333335E-3</v>
      </c>
      <c r="AZ77" s="211">
        <f t="shared" ca="1" si="126"/>
        <v>3.3333333333333335E-3</v>
      </c>
      <c r="BA77" s="211">
        <f t="shared" ca="1" si="126"/>
        <v>3.3333333333333335E-3</v>
      </c>
      <c r="BB77" s="211">
        <f t="shared" ca="1" si="126"/>
        <v>3.3333333333333335E-3</v>
      </c>
      <c r="BC77" s="211">
        <f t="shared" ca="1" si="126"/>
        <v>3.3333333333333335E-3</v>
      </c>
      <c r="BD77" s="211">
        <f t="shared" ca="1" si="126"/>
        <v>2.5000000000000001E-3</v>
      </c>
      <c r="BE77" s="211">
        <f t="shared" ca="1" si="126"/>
        <v>2.5000000000000001E-3</v>
      </c>
      <c r="BF77" s="211">
        <f t="shared" ca="1" si="126"/>
        <v>2.5000000000000001E-3</v>
      </c>
      <c r="BG77" s="211">
        <f t="shared" ca="1" si="126"/>
        <v>2.5000000000000001E-3</v>
      </c>
      <c r="BH77" s="211">
        <f t="shared" ca="1" si="126"/>
        <v>2.5000000000000001E-3</v>
      </c>
      <c r="BI77" s="211">
        <f t="shared" ca="1" si="126"/>
        <v>2.5000000000000001E-3</v>
      </c>
      <c r="BJ77" s="211">
        <f t="shared" ca="1" si="127"/>
        <v>2.5000000000000001E-3</v>
      </c>
      <c r="BK77" s="211">
        <f t="shared" ca="1" si="127"/>
        <v>2.5000000000000001E-3</v>
      </c>
      <c r="BL77" s="211">
        <f t="shared" ca="1" si="127"/>
        <v>2.5000000000000001E-3</v>
      </c>
      <c r="BM77" s="211">
        <f t="shared" ca="1" si="127"/>
        <v>2.5000000000000001E-3</v>
      </c>
      <c r="BN77" s="211">
        <f t="shared" ca="1" si="127"/>
        <v>2.5000000000000001E-3</v>
      </c>
      <c r="BO77" s="211">
        <f t="shared" ca="1" si="127"/>
        <v>2.5000000000000001E-3</v>
      </c>
      <c r="BP77" s="211">
        <f t="shared" ca="1" si="127"/>
        <v>2.5000000000000001E-3</v>
      </c>
      <c r="BQ77" s="211">
        <f t="shared" ca="1" si="127"/>
        <v>2.5000000000000001E-3</v>
      </c>
      <c r="BR77" s="211">
        <f t="shared" ca="1" si="127"/>
        <v>2.5000000000000001E-3</v>
      </c>
      <c r="BS77" s="211">
        <f t="shared" ca="1" si="127"/>
        <v>2.5000000000000001E-3</v>
      </c>
      <c r="BT77" s="211">
        <f t="shared" ca="1" si="128"/>
        <v>2.5000000000000001E-3</v>
      </c>
      <c r="BU77" s="211">
        <f t="shared" ca="1" si="128"/>
        <v>2.5000000000000001E-3</v>
      </c>
      <c r="BV77" s="211">
        <f t="shared" ca="1" si="128"/>
        <v>2.5000000000000001E-3</v>
      </c>
      <c r="BW77" s="211">
        <f t="shared" ca="1" si="128"/>
        <v>2.5000000000000001E-3</v>
      </c>
      <c r="BX77" s="211">
        <f t="shared" ca="1" si="128"/>
        <v>2.5000000000000001E-3</v>
      </c>
      <c r="BY77" s="211">
        <f t="shared" ca="1" si="128"/>
        <v>2.5000000000000001E-3</v>
      </c>
      <c r="BZ77" s="211">
        <f t="shared" ca="1" si="128"/>
        <v>2.5000000000000001E-3</v>
      </c>
      <c r="CA77" s="211">
        <f t="shared" ca="1" si="128"/>
        <v>2.5000000000000001E-3</v>
      </c>
      <c r="CB77" s="211">
        <f t="shared" ca="1" si="128"/>
        <v>2.5000000000000001E-3</v>
      </c>
      <c r="CC77" s="211">
        <f t="shared" ca="1" si="128"/>
        <v>2.5000000000000001E-3</v>
      </c>
      <c r="CD77" s="211">
        <f t="shared" ca="1" si="129"/>
        <v>2.5000000000000001E-3</v>
      </c>
      <c r="CE77" s="211">
        <f t="shared" ca="1" si="129"/>
        <v>2.5000000000000001E-3</v>
      </c>
      <c r="CF77" s="211">
        <f t="shared" ca="1" si="129"/>
        <v>2.5000000000000001E-3</v>
      </c>
      <c r="CG77" s="211">
        <f t="shared" ca="1" si="129"/>
        <v>2.5000000000000001E-3</v>
      </c>
      <c r="CH77" s="211">
        <f t="shared" ca="1" si="129"/>
        <v>2.5000000000000001E-3</v>
      </c>
      <c r="CI77" s="211">
        <f t="shared" ca="1" si="129"/>
        <v>2.5000000000000001E-3</v>
      </c>
      <c r="CJ77" s="211">
        <f t="shared" ca="1" si="129"/>
        <v>2.5000000000000001E-3</v>
      </c>
      <c r="CK77" s="211">
        <f t="shared" ca="1" si="129"/>
        <v>2.5000000000000001E-3</v>
      </c>
      <c r="CL77" s="211">
        <f t="shared" ca="1" si="129"/>
        <v>2.5000000000000001E-3</v>
      </c>
      <c r="CM77" s="211">
        <f t="shared" ca="1" si="129"/>
        <v>2.5000000000000001E-3</v>
      </c>
    </row>
    <row r="78" spans="2:91" s="210" customFormat="1" hidden="1" x14ac:dyDescent="0.2">
      <c r="B78" s="209" t="str">
        <f>Inputs!DQ16</f>
        <v>Cleaning</v>
      </c>
      <c r="E78" s="211">
        <f ca="1">Settings!J34</f>
        <v>6.0000000000000005E-2</v>
      </c>
      <c r="F78" s="211">
        <f ca="1">Settings!K34</f>
        <v>0.05</v>
      </c>
      <c r="G78" s="211">
        <f ca="1">Settings!L34</f>
        <v>0.04</v>
      </c>
      <c r="H78" s="211">
        <f ca="1">Settings!M34</f>
        <v>0.04</v>
      </c>
      <c r="I78" s="211">
        <f ca="1">Settings!N34</f>
        <v>0.04</v>
      </c>
      <c r="K78" s="211">
        <f t="shared" ca="1" si="122"/>
        <v>1.5000000000000001E-2</v>
      </c>
      <c r="L78" s="211">
        <f t="shared" ca="1" si="130"/>
        <v>1.5000000000000001E-2</v>
      </c>
      <c r="M78" s="211">
        <f t="shared" ca="1" si="130"/>
        <v>1.5000000000000001E-2</v>
      </c>
      <c r="N78" s="211">
        <f t="shared" ca="1" si="130"/>
        <v>1.5000000000000001E-2</v>
      </c>
      <c r="O78" s="211">
        <f t="shared" ca="1" si="130"/>
        <v>1.2500000000000001E-2</v>
      </c>
      <c r="P78" s="211">
        <f t="shared" ca="1" si="130"/>
        <v>1.2500000000000001E-2</v>
      </c>
      <c r="Q78" s="211">
        <f t="shared" ca="1" si="130"/>
        <v>1.2500000000000001E-2</v>
      </c>
      <c r="R78" s="211">
        <f t="shared" ca="1" si="130"/>
        <v>1.2500000000000001E-2</v>
      </c>
      <c r="S78" s="211">
        <f t="shared" ca="1" si="130"/>
        <v>0.01</v>
      </c>
      <c r="T78" s="211">
        <f t="shared" ca="1" si="130"/>
        <v>0.01</v>
      </c>
      <c r="U78" s="211">
        <f t="shared" ca="1" si="130"/>
        <v>0.01</v>
      </c>
      <c r="V78" s="211">
        <f t="shared" ca="1" si="131"/>
        <v>0.01</v>
      </c>
      <c r="W78" s="211">
        <f t="shared" ca="1" si="131"/>
        <v>0.01</v>
      </c>
      <c r="X78" s="211">
        <f t="shared" ca="1" si="131"/>
        <v>0.01</v>
      </c>
      <c r="Y78" s="211">
        <f t="shared" ca="1" si="131"/>
        <v>0.01</v>
      </c>
      <c r="Z78" s="211">
        <f t="shared" ca="1" si="131"/>
        <v>0.01</v>
      </c>
      <c r="AA78" s="211">
        <f t="shared" ca="1" si="131"/>
        <v>0.01</v>
      </c>
      <c r="AB78" s="211">
        <f t="shared" ca="1" si="131"/>
        <v>0.01</v>
      </c>
      <c r="AC78" s="211">
        <f t="shared" ca="1" si="131"/>
        <v>0.01</v>
      </c>
      <c r="AD78" s="211">
        <f t="shared" ca="1" si="131"/>
        <v>0.01</v>
      </c>
      <c r="AF78" s="211">
        <f t="shared" ca="1" si="124"/>
        <v>5.0000000000000001E-3</v>
      </c>
      <c r="AG78" s="211">
        <f t="shared" ca="1" si="124"/>
        <v>5.0000000000000001E-3</v>
      </c>
      <c r="AH78" s="211">
        <f t="shared" ca="1" si="124"/>
        <v>5.0000000000000001E-3</v>
      </c>
      <c r="AI78" s="211">
        <f t="shared" ca="1" si="124"/>
        <v>5.0000000000000001E-3</v>
      </c>
      <c r="AJ78" s="211">
        <f t="shared" ca="1" si="124"/>
        <v>5.0000000000000001E-3</v>
      </c>
      <c r="AK78" s="211">
        <f t="shared" ca="1" si="124"/>
        <v>5.0000000000000001E-3</v>
      </c>
      <c r="AL78" s="211">
        <f t="shared" ca="1" si="124"/>
        <v>5.0000000000000001E-3</v>
      </c>
      <c r="AM78" s="211">
        <f t="shared" ca="1" si="124"/>
        <v>5.0000000000000001E-3</v>
      </c>
      <c r="AN78" s="211">
        <f t="shared" ca="1" si="124"/>
        <v>5.0000000000000001E-3</v>
      </c>
      <c r="AO78" s="211">
        <f t="shared" ca="1" si="124"/>
        <v>5.0000000000000001E-3</v>
      </c>
      <c r="AP78" s="211">
        <f t="shared" ca="1" si="125"/>
        <v>5.0000000000000001E-3</v>
      </c>
      <c r="AQ78" s="211">
        <f t="shared" ca="1" si="125"/>
        <v>5.0000000000000001E-3</v>
      </c>
      <c r="AR78" s="211">
        <f t="shared" ca="1" si="125"/>
        <v>4.1666666666666666E-3</v>
      </c>
      <c r="AS78" s="211">
        <f t="shared" ca="1" si="125"/>
        <v>4.1666666666666666E-3</v>
      </c>
      <c r="AT78" s="211">
        <f t="shared" ca="1" si="125"/>
        <v>4.1666666666666666E-3</v>
      </c>
      <c r="AU78" s="211">
        <f t="shared" ca="1" si="125"/>
        <v>4.1666666666666666E-3</v>
      </c>
      <c r="AV78" s="211">
        <f t="shared" ca="1" si="125"/>
        <v>4.1666666666666666E-3</v>
      </c>
      <c r="AW78" s="211">
        <f t="shared" ca="1" si="125"/>
        <v>4.1666666666666666E-3</v>
      </c>
      <c r="AX78" s="211">
        <f t="shared" ca="1" si="125"/>
        <v>4.1666666666666666E-3</v>
      </c>
      <c r="AY78" s="211">
        <f t="shared" ca="1" si="125"/>
        <v>4.1666666666666666E-3</v>
      </c>
      <c r="AZ78" s="211">
        <f t="shared" ca="1" si="126"/>
        <v>4.1666666666666666E-3</v>
      </c>
      <c r="BA78" s="211">
        <f t="shared" ca="1" si="126"/>
        <v>4.1666666666666666E-3</v>
      </c>
      <c r="BB78" s="211">
        <f t="shared" ca="1" si="126"/>
        <v>4.1666666666666666E-3</v>
      </c>
      <c r="BC78" s="211">
        <f t="shared" ca="1" si="126"/>
        <v>4.1666666666666666E-3</v>
      </c>
      <c r="BD78" s="211">
        <f t="shared" ca="1" si="126"/>
        <v>3.3333333333333335E-3</v>
      </c>
      <c r="BE78" s="211">
        <f t="shared" ca="1" si="126"/>
        <v>3.3333333333333335E-3</v>
      </c>
      <c r="BF78" s="211">
        <f t="shared" ca="1" si="126"/>
        <v>3.3333333333333335E-3</v>
      </c>
      <c r="BG78" s="211">
        <f t="shared" ca="1" si="126"/>
        <v>3.3333333333333335E-3</v>
      </c>
      <c r="BH78" s="211">
        <f t="shared" ca="1" si="126"/>
        <v>3.3333333333333335E-3</v>
      </c>
      <c r="BI78" s="211">
        <f t="shared" ca="1" si="126"/>
        <v>3.3333333333333335E-3</v>
      </c>
      <c r="BJ78" s="211">
        <f t="shared" ca="1" si="127"/>
        <v>3.3333333333333335E-3</v>
      </c>
      <c r="BK78" s="211">
        <f t="shared" ca="1" si="127"/>
        <v>3.3333333333333335E-3</v>
      </c>
      <c r="BL78" s="211">
        <f t="shared" ca="1" si="127"/>
        <v>3.3333333333333335E-3</v>
      </c>
      <c r="BM78" s="211">
        <f t="shared" ca="1" si="127"/>
        <v>3.3333333333333335E-3</v>
      </c>
      <c r="BN78" s="211">
        <f t="shared" ca="1" si="127"/>
        <v>3.3333333333333335E-3</v>
      </c>
      <c r="BO78" s="211">
        <f t="shared" ca="1" si="127"/>
        <v>3.3333333333333335E-3</v>
      </c>
      <c r="BP78" s="211">
        <f t="shared" ca="1" si="127"/>
        <v>3.3333333333333335E-3</v>
      </c>
      <c r="BQ78" s="211">
        <f t="shared" ca="1" si="127"/>
        <v>3.3333333333333335E-3</v>
      </c>
      <c r="BR78" s="211">
        <f t="shared" ca="1" si="127"/>
        <v>3.3333333333333335E-3</v>
      </c>
      <c r="BS78" s="211">
        <f t="shared" ca="1" si="127"/>
        <v>3.3333333333333335E-3</v>
      </c>
      <c r="BT78" s="211">
        <f t="shared" ca="1" si="128"/>
        <v>3.3333333333333335E-3</v>
      </c>
      <c r="BU78" s="211">
        <f t="shared" ca="1" si="128"/>
        <v>3.3333333333333335E-3</v>
      </c>
      <c r="BV78" s="211">
        <f t="shared" ca="1" si="128"/>
        <v>3.3333333333333335E-3</v>
      </c>
      <c r="BW78" s="211">
        <f t="shared" ca="1" si="128"/>
        <v>3.3333333333333335E-3</v>
      </c>
      <c r="BX78" s="211">
        <f t="shared" ca="1" si="128"/>
        <v>3.3333333333333335E-3</v>
      </c>
      <c r="BY78" s="211">
        <f t="shared" ca="1" si="128"/>
        <v>3.3333333333333335E-3</v>
      </c>
      <c r="BZ78" s="211">
        <f t="shared" ca="1" si="128"/>
        <v>3.3333333333333335E-3</v>
      </c>
      <c r="CA78" s="211">
        <f t="shared" ca="1" si="128"/>
        <v>3.3333333333333335E-3</v>
      </c>
      <c r="CB78" s="211">
        <f t="shared" ca="1" si="128"/>
        <v>3.3333333333333335E-3</v>
      </c>
      <c r="CC78" s="211">
        <f t="shared" ca="1" si="128"/>
        <v>3.3333333333333335E-3</v>
      </c>
      <c r="CD78" s="211">
        <f t="shared" ca="1" si="129"/>
        <v>3.3333333333333335E-3</v>
      </c>
      <c r="CE78" s="211">
        <f t="shared" ca="1" si="129"/>
        <v>3.3333333333333335E-3</v>
      </c>
      <c r="CF78" s="211">
        <f t="shared" ca="1" si="129"/>
        <v>3.3333333333333335E-3</v>
      </c>
      <c r="CG78" s="211">
        <f t="shared" ca="1" si="129"/>
        <v>3.3333333333333335E-3</v>
      </c>
      <c r="CH78" s="211">
        <f t="shared" ca="1" si="129"/>
        <v>3.3333333333333335E-3</v>
      </c>
      <c r="CI78" s="211">
        <f t="shared" ca="1" si="129"/>
        <v>3.3333333333333335E-3</v>
      </c>
      <c r="CJ78" s="211">
        <f t="shared" ca="1" si="129"/>
        <v>3.3333333333333335E-3</v>
      </c>
      <c r="CK78" s="211">
        <f t="shared" ca="1" si="129"/>
        <v>3.3333333333333335E-3</v>
      </c>
      <c r="CL78" s="211">
        <f t="shared" ca="1" si="129"/>
        <v>3.3333333333333335E-3</v>
      </c>
      <c r="CM78" s="211">
        <f t="shared" ca="1" si="129"/>
        <v>3.3333333333333335E-3</v>
      </c>
    </row>
    <row r="79" spans="2:91" s="210" customFormat="1" hidden="1" x14ac:dyDescent="0.2">
      <c r="B79" s="209" t="str">
        <f>Inputs!DQ17</f>
        <v>Cable TV</v>
      </c>
      <c r="E79" s="211">
        <f ca="1">Settings!J38</f>
        <v>6.0000000000000005E-2</v>
      </c>
      <c r="F79" s="211">
        <f ca="1">Settings!K38</f>
        <v>0.05</v>
      </c>
      <c r="G79" s="211">
        <f ca="1">Settings!L38</f>
        <v>0.04</v>
      </c>
      <c r="H79" s="211">
        <f ca="1">Settings!M38</f>
        <v>0.04</v>
      </c>
      <c r="I79" s="211">
        <f ca="1">Settings!N38</f>
        <v>0.04</v>
      </c>
      <c r="K79" s="211">
        <f t="shared" ca="1" si="122"/>
        <v>1.5000000000000001E-2</v>
      </c>
      <c r="L79" s="211">
        <f t="shared" ca="1" si="130"/>
        <v>1.5000000000000001E-2</v>
      </c>
      <c r="M79" s="211">
        <f t="shared" ca="1" si="130"/>
        <v>1.5000000000000001E-2</v>
      </c>
      <c r="N79" s="211">
        <f t="shared" ca="1" si="130"/>
        <v>1.5000000000000001E-2</v>
      </c>
      <c r="O79" s="211">
        <f t="shared" ca="1" si="130"/>
        <v>1.2500000000000001E-2</v>
      </c>
      <c r="P79" s="211">
        <f t="shared" ca="1" si="130"/>
        <v>1.2500000000000001E-2</v>
      </c>
      <c r="Q79" s="211">
        <f t="shared" ca="1" si="130"/>
        <v>1.2500000000000001E-2</v>
      </c>
      <c r="R79" s="211">
        <f t="shared" ca="1" si="130"/>
        <v>1.2500000000000001E-2</v>
      </c>
      <c r="S79" s="211">
        <f t="shared" ca="1" si="130"/>
        <v>0.01</v>
      </c>
      <c r="T79" s="211">
        <f t="shared" ca="1" si="130"/>
        <v>0.01</v>
      </c>
      <c r="U79" s="211">
        <f t="shared" ca="1" si="130"/>
        <v>0.01</v>
      </c>
      <c r="V79" s="211">
        <f t="shared" ca="1" si="131"/>
        <v>0.01</v>
      </c>
      <c r="W79" s="211">
        <f t="shared" ca="1" si="131"/>
        <v>0.01</v>
      </c>
      <c r="X79" s="211">
        <f t="shared" ca="1" si="131"/>
        <v>0.01</v>
      </c>
      <c r="Y79" s="211">
        <f t="shared" ca="1" si="131"/>
        <v>0.01</v>
      </c>
      <c r="Z79" s="211">
        <f t="shared" ca="1" si="131"/>
        <v>0.01</v>
      </c>
      <c r="AA79" s="211">
        <f t="shared" ca="1" si="131"/>
        <v>0.01</v>
      </c>
      <c r="AB79" s="211">
        <f t="shared" ca="1" si="131"/>
        <v>0.01</v>
      </c>
      <c r="AC79" s="211">
        <f t="shared" ca="1" si="131"/>
        <v>0.01</v>
      </c>
      <c r="AD79" s="211">
        <f t="shared" ca="1" si="131"/>
        <v>0.01</v>
      </c>
      <c r="AF79" s="211">
        <f t="shared" ca="1" si="124"/>
        <v>5.0000000000000001E-3</v>
      </c>
      <c r="AG79" s="211">
        <f t="shared" ca="1" si="124"/>
        <v>5.0000000000000001E-3</v>
      </c>
      <c r="AH79" s="211">
        <f t="shared" ca="1" si="124"/>
        <v>5.0000000000000001E-3</v>
      </c>
      <c r="AI79" s="211">
        <f t="shared" ca="1" si="124"/>
        <v>5.0000000000000001E-3</v>
      </c>
      <c r="AJ79" s="211">
        <f t="shared" ca="1" si="124"/>
        <v>5.0000000000000001E-3</v>
      </c>
      <c r="AK79" s="211">
        <f t="shared" ca="1" si="124"/>
        <v>5.0000000000000001E-3</v>
      </c>
      <c r="AL79" s="211">
        <f t="shared" ca="1" si="124"/>
        <v>5.0000000000000001E-3</v>
      </c>
      <c r="AM79" s="211">
        <f t="shared" ca="1" si="124"/>
        <v>5.0000000000000001E-3</v>
      </c>
      <c r="AN79" s="211">
        <f t="shared" ca="1" si="124"/>
        <v>5.0000000000000001E-3</v>
      </c>
      <c r="AO79" s="211">
        <f t="shared" ca="1" si="124"/>
        <v>5.0000000000000001E-3</v>
      </c>
      <c r="AP79" s="211">
        <f t="shared" ca="1" si="125"/>
        <v>5.0000000000000001E-3</v>
      </c>
      <c r="AQ79" s="211">
        <f t="shared" ca="1" si="125"/>
        <v>5.0000000000000001E-3</v>
      </c>
      <c r="AR79" s="211">
        <f t="shared" ca="1" si="125"/>
        <v>4.1666666666666666E-3</v>
      </c>
      <c r="AS79" s="211">
        <f t="shared" ca="1" si="125"/>
        <v>4.1666666666666666E-3</v>
      </c>
      <c r="AT79" s="211">
        <f t="shared" ca="1" si="125"/>
        <v>4.1666666666666666E-3</v>
      </c>
      <c r="AU79" s="211">
        <f t="shared" ca="1" si="125"/>
        <v>4.1666666666666666E-3</v>
      </c>
      <c r="AV79" s="211">
        <f t="shared" ca="1" si="125"/>
        <v>4.1666666666666666E-3</v>
      </c>
      <c r="AW79" s="211">
        <f t="shared" ca="1" si="125"/>
        <v>4.1666666666666666E-3</v>
      </c>
      <c r="AX79" s="211">
        <f t="shared" ca="1" si="125"/>
        <v>4.1666666666666666E-3</v>
      </c>
      <c r="AY79" s="211">
        <f t="shared" ca="1" si="125"/>
        <v>4.1666666666666666E-3</v>
      </c>
      <c r="AZ79" s="211">
        <f t="shared" ca="1" si="126"/>
        <v>4.1666666666666666E-3</v>
      </c>
      <c r="BA79" s="211">
        <f t="shared" ca="1" si="126"/>
        <v>4.1666666666666666E-3</v>
      </c>
      <c r="BB79" s="211">
        <f t="shared" ca="1" si="126"/>
        <v>4.1666666666666666E-3</v>
      </c>
      <c r="BC79" s="211">
        <f t="shared" ca="1" si="126"/>
        <v>4.1666666666666666E-3</v>
      </c>
      <c r="BD79" s="211">
        <f t="shared" ca="1" si="126"/>
        <v>3.3333333333333335E-3</v>
      </c>
      <c r="BE79" s="211">
        <f t="shared" ca="1" si="126"/>
        <v>3.3333333333333335E-3</v>
      </c>
      <c r="BF79" s="211">
        <f t="shared" ca="1" si="126"/>
        <v>3.3333333333333335E-3</v>
      </c>
      <c r="BG79" s="211">
        <f t="shared" ca="1" si="126"/>
        <v>3.3333333333333335E-3</v>
      </c>
      <c r="BH79" s="211">
        <f t="shared" ca="1" si="126"/>
        <v>3.3333333333333335E-3</v>
      </c>
      <c r="BI79" s="211">
        <f t="shared" ca="1" si="126"/>
        <v>3.3333333333333335E-3</v>
      </c>
      <c r="BJ79" s="211">
        <f t="shared" ca="1" si="127"/>
        <v>3.3333333333333335E-3</v>
      </c>
      <c r="BK79" s="211">
        <f t="shared" ca="1" si="127"/>
        <v>3.3333333333333335E-3</v>
      </c>
      <c r="BL79" s="211">
        <f t="shared" ca="1" si="127"/>
        <v>3.3333333333333335E-3</v>
      </c>
      <c r="BM79" s="211">
        <f t="shared" ca="1" si="127"/>
        <v>3.3333333333333335E-3</v>
      </c>
      <c r="BN79" s="211">
        <f t="shared" ca="1" si="127"/>
        <v>3.3333333333333335E-3</v>
      </c>
      <c r="BO79" s="211">
        <f t="shared" ca="1" si="127"/>
        <v>3.3333333333333335E-3</v>
      </c>
      <c r="BP79" s="211">
        <f t="shared" ca="1" si="127"/>
        <v>3.3333333333333335E-3</v>
      </c>
      <c r="BQ79" s="211">
        <f t="shared" ca="1" si="127"/>
        <v>3.3333333333333335E-3</v>
      </c>
      <c r="BR79" s="211">
        <f t="shared" ca="1" si="127"/>
        <v>3.3333333333333335E-3</v>
      </c>
      <c r="BS79" s="211">
        <f t="shared" ca="1" si="127"/>
        <v>3.3333333333333335E-3</v>
      </c>
      <c r="BT79" s="211">
        <f t="shared" ca="1" si="128"/>
        <v>3.3333333333333335E-3</v>
      </c>
      <c r="BU79" s="211">
        <f t="shared" ca="1" si="128"/>
        <v>3.3333333333333335E-3</v>
      </c>
      <c r="BV79" s="211">
        <f t="shared" ca="1" si="128"/>
        <v>3.3333333333333335E-3</v>
      </c>
      <c r="BW79" s="211">
        <f t="shared" ca="1" si="128"/>
        <v>3.3333333333333335E-3</v>
      </c>
      <c r="BX79" s="211">
        <f t="shared" ca="1" si="128"/>
        <v>3.3333333333333335E-3</v>
      </c>
      <c r="BY79" s="211">
        <f t="shared" ca="1" si="128"/>
        <v>3.3333333333333335E-3</v>
      </c>
      <c r="BZ79" s="211">
        <f t="shared" ca="1" si="128"/>
        <v>3.3333333333333335E-3</v>
      </c>
      <c r="CA79" s="211">
        <f t="shared" ca="1" si="128"/>
        <v>3.3333333333333335E-3</v>
      </c>
      <c r="CB79" s="211">
        <f t="shared" ca="1" si="128"/>
        <v>3.3333333333333335E-3</v>
      </c>
      <c r="CC79" s="211">
        <f t="shared" ca="1" si="128"/>
        <v>3.3333333333333335E-3</v>
      </c>
      <c r="CD79" s="211">
        <f t="shared" ca="1" si="129"/>
        <v>3.3333333333333335E-3</v>
      </c>
      <c r="CE79" s="211">
        <f t="shared" ca="1" si="129"/>
        <v>3.3333333333333335E-3</v>
      </c>
      <c r="CF79" s="211">
        <f t="shared" ca="1" si="129"/>
        <v>3.3333333333333335E-3</v>
      </c>
      <c r="CG79" s="211">
        <f t="shared" ca="1" si="129"/>
        <v>3.3333333333333335E-3</v>
      </c>
      <c r="CH79" s="211">
        <f t="shared" ca="1" si="129"/>
        <v>3.3333333333333335E-3</v>
      </c>
      <c r="CI79" s="211">
        <f t="shared" ca="1" si="129"/>
        <v>3.3333333333333335E-3</v>
      </c>
      <c r="CJ79" s="211">
        <f t="shared" ca="1" si="129"/>
        <v>3.3333333333333335E-3</v>
      </c>
      <c r="CK79" s="211">
        <f t="shared" ca="1" si="129"/>
        <v>3.3333333333333335E-3</v>
      </c>
      <c r="CL79" s="211">
        <f t="shared" ca="1" si="129"/>
        <v>3.3333333333333335E-3</v>
      </c>
      <c r="CM79" s="211">
        <f t="shared" ca="1" si="129"/>
        <v>3.3333333333333335E-3</v>
      </c>
    </row>
    <row r="80" spans="2:91" s="210" customFormat="1" hidden="1" x14ac:dyDescent="0.2">
      <c r="B80" s="209" t="str">
        <f>Inputs!DQ18</f>
        <v>Trash Removal</v>
      </c>
      <c r="E80" s="211">
        <f ca="1">Settings!J42</f>
        <v>7.0000000000000007E-2</v>
      </c>
      <c r="F80" s="211">
        <f ca="1">Settings!K42</f>
        <v>0.06</v>
      </c>
      <c r="G80" s="211">
        <f ca="1">Settings!L42</f>
        <v>0.05</v>
      </c>
      <c r="H80" s="211">
        <f ca="1">Settings!M42</f>
        <v>0.05</v>
      </c>
      <c r="I80" s="211">
        <f ca="1">Settings!N42</f>
        <v>0.05</v>
      </c>
      <c r="K80" s="211">
        <f t="shared" ca="1" si="122"/>
        <v>1.7500000000000002E-2</v>
      </c>
      <c r="L80" s="211">
        <f t="shared" ca="1" si="130"/>
        <v>1.7500000000000002E-2</v>
      </c>
      <c r="M80" s="211">
        <f t="shared" ca="1" si="130"/>
        <v>1.7500000000000002E-2</v>
      </c>
      <c r="N80" s="211">
        <f t="shared" ca="1" si="130"/>
        <v>1.7500000000000002E-2</v>
      </c>
      <c r="O80" s="211">
        <f t="shared" ca="1" si="130"/>
        <v>1.4999999999999999E-2</v>
      </c>
      <c r="P80" s="211">
        <f t="shared" ca="1" si="130"/>
        <v>1.4999999999999999E-2</v>
      </c>
      <c r="Q80" s="211">
        <f t="shared" ca="1" si="130"/>
        <v>1.4999999999999999E-2</v>
      </c>
      <c r="R80" s="211">
        <f t="shared" ca="1" si="130"/>
        <v>1.4999999999999999E-2</v>
      </c>
      <c r="S80" s="211">
        <f t="shared" ca="1" si="130"/>
        <v>1.2500000000000001E-2</v>
      </c>
      <c r="T80" s="211">
        <f t="shared" ca="1" si="130"/>
        <v>1.2500000000000001E-2</v>
      </c>
      <c r="U80" s="211">
        <f t="shared" ca="1" si="130"/>
        <v>1.2500000000000001E-2</v>
      </c>
      <c r="V80" s="211">
        <f t="shared" ca="1" si="131"/>
        <v>1.2500000000000001E-2</v>
      </c>
      <c r="W80" s="211">
        <f t="shared" ca="1" si="131"/>
        <v>1.2500000000000001E-2</v>
      </c>
      <c r="X80" s="211">
        <f t="shared" ca="1" si="131"/>
        <v>1.2500000000000001E-2</v>
      </c>
      <c r="Y80" s="211">
        <f t="shared" ca="1" si="131"/>
        <v>1.2500000000000001E-2</v>
      </c>
      <c r="Z80" s="211">
        <f t="shared" ca="1" si="131"/>
        <v>1.2500000000000001E-2</v>
      </c>
      <c r="AA80" s="211">
        <f t="shared" ca="1" si="131"/>
        <v>1.2500000000000001E-2</v>
      </c>
      <c r="AB80" s="211">
        <f t="shared" ca="1" si="131"/>
        <v>1.2500000000000001E-2</v>
      </c>
      <c r="AC80" s="211">
        <f t="shared" ca="1" si="131"/>
        <v>1.2500000000000001E-2</v>
      </c>
      <c r="AD80" s="211">
        <f t="shared" ca="1" si="131"/>
        <v>1.2500000000000001E-2</v>
      </c>
      <c r="AF80" s="211">
        <f t="shared" ca="1" si="124"/>
        <v>5.8333333333333336E-3</v>
      </c>
      <c r="AG80" s="211">
        <f t="shared" ca="1" si="124"/>
        <v>5.8333333333333336E-3</v>
      </c>
      <c r="AH80" s="211">
        <f t="shared" ca="1" si="124"/>
        <v>5.8333333333333336E-3</v>
      </c>
      <c r="AI80" s="211">
        <f t="shared" ca="1" si="124"/>
        <v>5.8333333333333336E-3</v>
      </c>
      <c r="AJ80" s="211">
        <f t="shared" ca="1" si="124"/>
        <v>5.8333333333333336E-3</v>
      </c>
      <c r="AK80" s="211">
        <f t="shared" ca="1" si="124"/>
        <v>5.8333333333333336E-3</v>
      </c>
      <c r="AL80" s="211">
        <f t="shared" ca="1" si="124"/>
        <v>5.8333333333333336E-3</v>
      </c>
      <c r="AM80" s="211">
        <f t="shared" ca="1" si="124"/>
        <v>5.8333333333333336E-3</v>
      </c>
      <c r="AN80" s="211">
        <f t="shared" ca="1" si="124"/>
        <v>5.8333333333333336E-3</v>
      </c>
      <c r="AO80" s="211">
        <f t="shared" ca="1" si="124"/>
        <v>5.8333333333333336E-3</v>
      </c>
      <c r="AP80" s="211">
        <f t="shared" ca="1" si="125"/>
        <v>5.8333333333333336E-3</v>
      </c>
      <c r="AQ80" s="211">
        <f t="shared" ca="1" si="125"/>
        <v>5.8333333333333336E-3</v>
      </c>
      <c r="AR80" s="211">
        <f t="shared" ca="1" si="125"/>
        <v>5.0000000000000001E-3</v>
      </c>
      <c r="AS80" s="211">
        <f t="shared" ca="1" si="125"/>
        <v>5.0000000000000001E-3</v>
      </c>
      <c r="AT80" s="211">
        <f t="shared" ca="1" si="125"/>
        <v>5.0000000000000001E-3</v>
      </c>
      <c r="AU80" s="211">
        <f t="shared" ca="1" si="125"/>
        <v>5.0000000000000001E-3</v>
      </c>
      <c r="AV80" s="211">
        <f t="shared" ca="1" si="125"/>
        <v>5.0000000000000001E-3</v>
      </c>
      <c r="AW80" s="211">
        <f t="shared" ca="1" si="125"/>
        <v>5.0000000000000001E-3</v>
      </c>
      <c r="AX80" s="211">
        <f t="shared" ca="1" si="125"/>
        <v>5.0000000000000001E-3</v>
      </c>
      <c r="AY80" s="211">
        <f t="shared" ca="1" si="125"/>
        <v>5.0000000000000001E-3</v>
      </c>
      <c r="AZ80" s="211">
        <f t="shared" ca="1" si="126"/>
        <v>5.0000000000000001E-3</v>
      </c>
      <c r="BA80" s="211">
        <f t="shared" ca="1" si="126"/>
        <v>5.0000000000000001E-3</v>
      </c>
      <c r="BB80" s="211">
        <f t="shared" ca="1" si="126"/>
        <v>5.0000000000000001E-3</v>
      </c>
      <c r="BC80" s="211">
        <f t="shared" ca="1" si="126"/>
        <v>5.0000000000000001E-3</v>
      </c>
      <c r="BD80" s="211">
        <f t="shared" ca="1" si="126"/>
        <v>4.1666666666666666E-3</v>
      </c>
      <c r="BE80" s="211">
        <f t="shared" ca="1" si="126"/>
        <v>4.1666666666666666E-3</v>
      </c>
      <c r="BF80" s="211">
        <f t="shared" ca="1" si="126"/>
        <v>4.1666666666666666E-3</v>
      </c>
      <c r="BG80" s="211">
        <f t="shared" ca="1" si="126"/>
        <v>4.1666666666666666E-3</v>
      </c>
      <c r="BH80" s="211">
        <f t="shared" ca="1" si="126"/>
        <v>4.1666666666666666E-3</v>
      </c>
      <c r="BI80" s="211">
        <f t="shared" ca="1" si="126"/>
        <v>4.1666666666666666E-3</v>
      </c>
      <c r="BJ80" s="211">
        <f t="shared" ca="1" si="127"/>
        <v>4.1666666666666666E-3</v>
      </c>
      <c r="BK80" s="211">
        <f t="shared" ca="1" si="127"/>
        <v>4.1666666666666666E-3</v>
      </c>
      <c r="BL80" s="211">
        <f t="shared" ca="1" si="127"/>
        <v>4.1666666666666666E-3</v>
      </c>
      <c r="BM80" s="211">
        <f t="shared" ca="1" si="127"/>
        <v>4.1666666666666666E-3</v>
      </c>
      <c r="BN80" s="211">
        <f t="shared" ca="1" si="127"/>
        <v>4.1666666666666666E-3</v>
      </c>
      <c r="BO80" s="211">
        <f t="shared" ca="1" si="127"/>
        <v>4.1666666666666666E-3</v>
      </c>
      <c r="BP80" s="211">
        <f t="shared" ca="1" si="127"/>
        <v>4.1666666666666666E-3</v>
      </c>
      <c r="BQ80" s="211">
        <f t="shared" ca="1" si="127"/>
        <v>4.1666666666666666E-3</v>
      </c>
      <c r="BR80" s="211">
        <f t="shared" ca="1" si="127"/>
        <v>4.1666666666666666E-3</v>
      </c>
      <c r="BS80" s="211">
        <f t="shared" ca="1" si="127"/>
        <v>4.1666666666666666E-3</v>
      </c>
      <c r="BT80" s="211">
        <f t="shared" ca="1" si="128"/>
        <v>4.1666666666666666E-3</v>
      </c>
      <c r="BU80" s="211">
        <f t="shared" ca="1" si="128"/>
        <v>4.1666666666666666E-3</v>
      </c>
      <c r="BV80" s="211">
        <f t="shared" ca="1" si="128"/>
        <v>4.1666666666666666E-3</v>
      </c>
      <c r="BW80" s="211">
        <f t="shared" ca="1" si="128"/>
        <v>4.1666666666666666E-3</v>
      </c>
      <c r="BX80" s="211">
        <f t="shared" ca="1" si="128"/>
        <v>4.1666666666666666E-3</v>
      </c>
      <c r="BY80" s="211">
        <f t="shared" ca="1" si="128"/>
        <v>4.1666666666666666E-3</v>
      </c>
      <c r="BZ80" s="211">
        <f t="shared" ca="1" si="128"/>
        <v>4.1666666666666666E-3</v>
      </c>
      <c r="CA80" s="211">
        <f t="shared" ca="1" si="128"/>
        <v>4.1666666666666666E-3</v>
      </c>
      <c r="CB80" s="211">
        <f t="shared" ca="1" si="128"/>
        <v>4.1666666666666666E-3</v>
      </c>
      <c r="CC80" s="211">
        <f t="shared" ca="1" si="128"/>
        <v>4.1666666666666666E-3</v>
      </c>
      <c r="CD80" s="211">
        <f t="shared" ca="1" si="129"/>
        <v>4.1666666666666666E-3</v>
      </c>
      <c r="CE80" s="211">
        <f t="shared" ca="1" si="129"/>
        <v>4.1666666666666666E-3</v>
      </c>
      <c r="CF80" s="211">
        <f t="shared" ca="1" si="129"/>
        <v>4.1666666666666666E-3</v>
      </c>
      <c r="CG80" s="211">
        <f t="shared" ca="1" si="129"/>
        <v>4.1666666666666666E-3</v>
      </c>
      <c r="CH80" s="211">
        <f t="shared" ca="1" si="129"/>
        <v>4.1666666666666666E-3</v>
      </c>
      <c r="CI80" s="211">
        <f t="shared" ca="1" si="129"/>
        <v>4.1666666666666666E-3</v>
      </c>
      <c r="CJ80" s="211">
        <f t="shared" ca="1" si="129"/>
        <v>4.1666666666666666E-3</v>
      </c>
      <c r="CK80" s="211">
        <f t="shared" ca="1" si="129"/>
        <v>4.1666666666666666E-3</v>
      </c>
      <c r="CL80" s="211">
        <f t="shared" ca="1" si="129"/>
        <v>4.1666666666666666E-3</v>
      </c>
      <c r="CM80" s="211">
        <f t="shared" ca="1" si="129"/>
        <v>4.1666666666666666E-3</v>
      </c>
    </row>
    <row r="81" spans="2:91" s="210" customFormat="1" hidden="1" x14ac:dyDescent="0.2">
      <c r="B81" s="209" t="str">
        <f>Inputs!DQ19</f>
        <v>Pest Control</v>
      </c>
      <c r="E81" s="211">
        <f ca="1">Settings!J46</f>
        <v>6.0000000000000005E-2</v>
      </c>
      <c r="F81" s="211">
        <f ca="1">Settings!K46</f>
        <v>0.05</v>
      </c>
      <c r="G81" s="211">
        <f ca="1">Settings!L46</f>
        <v>0.04</v>
      </c>
      <c r="H81" s="211">
        <f ca="1">Settings!M46</f>
        <v>0.04</v>
      </c>
      <c r="I81" s="211">
        <f ca="1">Settings!N46</f>
        <v>0.04</v>
      </c>
      <c r="K81" s="211">
        <f t="shared" ca="1" si="122"/>
        <v>1.5000000000000001E-2</v>
      </c>
      <c r="L81" s="211">
        <f t="shared" ca="1" si="130"/>
        <v>1.5000000000000001E-2</v>
      </c>
      <c r="M81" s="211">
        <f t="shared" ca="1" si="130"/>
        <v>1.5000000000000001E-2</v>
      </c>
      <c r="N81" s="211">
        <f t="shared" ca="1" si="130"/>
        <v>1.5000000000000001E-2</v>
      </c>
      <c r="O81" s="211">
        <f t="shared" ca="1" si="130"/>
        <v>1.2500000000000001E-2</v>
      </c>
      <c r="P81" s="211">
        <f t="shared" ca="1" si="130"/>
        <v>1.2500000000000001E-2</v>
      </c>
      <c r="Q81" s="211">
        <f t="shared" ca="1" si="130"/>
        <v>1.2500000000000001E-2</v>
      </c>
      <c r="R81" s="211">
        <f t="shared" ca="1" si="130"/>
        <v>1.2500000000000001E-2</v>
      </c>
      <c r="S81" s="211">
        <f t="shared" ca="1" si="130"/>
        <v>0.01</v>
      </c>
      <c r="T81" s="211">
        <f t="shared" ca="1" si="130"/>
        <v>0.01</v>
      </c>
      <c r="U81" s="211">
        <f t="shared" ca="1" si="130"/>
        <v>0.01</v>
      </c>
      <c r="V81" s="211">
        <f t="shared" ca="1" si="131"/>
        <v>0.01</v>
      </c>
      <c r="W81" s="211">
        <f t="shared" ca="1" si="131"/>
        <v>0.01</v>
      </c>
      <c r="X81" s="211">
        <f t="shared" ca="1" si="131"/>
        <v>0.01</v>
      </c>
      <c r="Y81" s="211">
        <f t="shared" ca="1" si="131"/>
        <v>0.01</v>
      </c>
      <c r="Z81" s="211">
        <f t="shared" ca="1" si="131"/>
        <v>0.01</v>
      </c>
      <c r="AA81" s="211">
        <f t="shared" ca="1" si="131"/>
        <v>0.01</v>
      </c>
      <c r="AB81" s="211">
        <f t="shared" ca="1" si="131"/>
        <v>0.01</v>
      </c>
      <c r="AC81" s="211">
        <f t="shared" ca="1" si="131"/>
        <v>0.01</v>
      </c>
      <c r="AD81" s="211">
        <f t="shared" ca="1" si="131"/>
        <v>0.01</v>
      </c>
      <c r="AF81" s="211">
        <f t="shared" ref="AF81:AO95" ca="1" si="132">SUMIF($E$4:$I$4,AF$4,$E81:$I81)/12</f>
        <v>5.0000000000000001E-3</v>
      </c>
      <c r="AG81" s="211">
        <f t="shared" ca="1" si="132"/>
        <v>5.0000000000000001E-3</v>
      </c>
      <c r="AH81" s="211">
        <f t="shared" ca="1" si="132"/>
        <v>5.0000000000000001E-3</v>
      </c>
      <c r="AI81" s="211">
        <f t="shared" ca="1" si="132"/>
        <v>5.0000000000000001E-3</v>
      </c>
      <c r="AJ81" s="211">
        <f t="shared" ca="1" si="132"/>
        <v>5.0000000000000001E-3</v>
      </c>
      <c r="AK81" s="211">
        <f t="shared" ca="1" si="132"/>
        <v>5.0000000000000001E-3</v>
      </c>
      <c r="AL81" s="211">
        <f t="shared" ca="1" si="132"/>
        <v>5.0000000000000001E-3</v>
      </c>
      <c r="AM81" s="211">
        <f t="shared" ca="1" si="132"/>
        <v>5.0000000000000001E-3</v>
      </c>
      <c r="AN81" s="211">
        <f t="shared" ca="1" si="132"/>
        <v>5.0000000000000001E-3</v>
      </c>
      <c r="AO81" s="211">
        <f t="shared" ca="1" si="132"/>
        <v>5.0000000000000001E-3</v>
      </c>
      <c r="AP81" s="211">
        <f t="shared" ref="AP81:AY95" ca="1" si="133">SUMIF($E$4:$I$4,AP$4,$E81:$I81)/12</f>
        <v>5.0000000000000001E-3</v>
      </c>
      <c r="AQ81" s="211">
        <f t="shared" ca="1" si="133"/>
        <v>5.0000000000000001E-3</v>
      </c>
      <c r="AR81" s="211">
        <f t="shared" ca="1" si="133"/>
        <v>4.1666666666666666E-3</v>
      </c>
      <c r="AS81" s="211">
        <f t="shared" ca="1" si="133"/>
        <v>4.1666666666666666E-3</v>
      </c>
      <c r="AT81" s="211">
        <f t="shared" ca="1" si="133"/>
        <v>4.1666666666666666E-3</v>
      </c>
      <c r="AU81" s="211">
        <f t="shared" ca="1" si="133"/>
        <v>4.1666666666666666E-3</v>
      </c>
      <c r="AV81" s="211">
        <f t="shared" ca="1" si="133"/>
        <v>4.1666666666666666E-3</v>
      </c>
      <c r="AW81" s="211">
        <f t="shared" ca="1" si="133"/>
        <v>4.1666666666666666E-3</v>
      </c>
      <c r="AX81" s="211">
        <f t="shared" ca="1" si="133"/>
        <v>4.1666666666666666E-3</v>
      </c>
      <c r="AY81" s="211">
        <f t="shared" ca="1" si="133"/>
        <v>4.1666666666666666E-3</v>
      </c>
      <c r="AZ81" s="211">
        <f t="shared" ref="AZ81:BI95" ca="1" si="134">SUMIF($E$4:$I$4,AZ$4,$E81:$I81)/12</f>
        <v>4.1666666666666666E-3</v>
      </c>
      <c r="BA81" s="211">
        <f t="shared" ca="1" si="134"/>
        <v>4.1666666666666666E-3</v>
      </c>
      <c r="BB81" s="211">
        <f t="shared" ca="1" si="134"/>
        <v>4.1666666666666666E-3</v>
      </c>
      <c r="BC81" s="211">
        <f t="shared" ca="1" si="134"/>
        <v>4.1666666666666666E-3</v>
      </c>
      <c r="BD81" s="211">
        <f t="shared" ca="1" si="134"/>
        <v>3.3333333333333335E-3</v>
      </c>
      <c r="BE81" s="211">
        <f t="shared" ca="1" si="134"/>
        <v>3.3333333333333335E-3</v>
      </c>
      <c r="BF81" s="211">
        <f t="shared" ca="1" si="134"/>
        <v>3.3333333333333335E-3</v>
      </c>
      <c r="BG81" s="211">
        <f t="shared" ca="1" si="134"/>
        <v>3.3333333333333335E-3</v>
      </c>
      <c r="BH81" s="211">
        <f t="shared" ca="1" si="134"/>
        <v>3.3333333333333335E-3</v>
      </c>
      <c r="BI81" s="211">
        <f t="shared" ca="1" si="134"/>
        <v>3.3333333333333335E-3</v>
      </c>
      <c r="BJ81" s="211">
        <f t="shared" ref="BJ81:BS95" ca="1" si="135">SUMIF($E$4:$I$4,BJ$4,$E81:$I81)/12</f>
        <v>3.3333333333333335E-3</v>
      </c>
      <c r="BK81" s="211">
        <f t="shared" ca="1" si="135"/>
        <v>3.3333333333333335E-3</v>
      </c>
      <c r="BL81" s="211">
        <f t="shared" ca="1" si="135"/>
        <v>3.3333333333333335E-3</v>
      </c>
      <c r="BM81" s="211">
        <f t="shared" ca="1" si="135"/>
        <v>3.3333333333333335E-3</v>
      </c>
      <c r="BN81" s="211">
        <f t="shared" ca="1" si="135"/>
        <v>3.3333333333333335E-3</v>
      </c>
      <c r="BO81" s="211">
        <f t="shared" ca="1" si="135"/>
        <v>3.3333333333333335E-3</v>
      </c>
      <c r="BP81" s="211">
        <f t="shared" ca="1" si="135"/>
        <v>3.3333333333333335E-3</v>
      </c>
      <c r="BQ81" s="211">
        <f t="shared" ca="1" si="135"/>
        <v>3.3333333333333335E-3</v>
      </c>
      <c r="BR81" s="211">
        <f t="shared" ca="1" si="135"/>
        <v>3.3333333333333335E-3</v>
      </c>
      <c r="BS81" s="211">
        <f t="shared" ca="1" si="135"/>
        <v>3.3333333333333335E-3</v>
      </c>
      <c r="BT81" s="211">
        <f t="shared" ref="BT81:CC95" ca="1" si="136">SUMIF($E$4:$I$4,BT$4,$E81:$I81)/12</f>
        <v>3.3333333333333335E-3</v>
      </c>
      <c r="BU81" s="211">
        <f t="shared" ca="1" si="136"/>
        <v>3.3333333333333335E-3</v>
      </c>
      <c r="BV81" s="211">
        <f t="shared" ca="1" si="136"/>
        <v>3.3333333333333335E-3</v>
      </c>
      <c r="BW81" s="211">
        <f t="shared" ca="1" si="136"/>
        <v>3.3333333333333335E-3</v>
      </c>
      <c r="BX81" s="211">
        <f t="shared" ca="1" si="136"/>
        <v>3.3333333333333335E-3</v>
      </c>
      <c r="BY81" s="211">
        <f t="shared" ca="1" si="136"/>
        <v>3.3333333333333335E-3</v>
      </c>
      <c r="BZ81" s="211">
        <f t="shared" ca="1" si="136"/>
        <v>3.3333333333333335E-3</v>
      </c>
      <c r="CA81" s="211">
        <f t="shared" ca="1" si="136"/>
        <v>3.3333333333333335E-3</v>
      </c>
      <c r="CB81" s="211">
        <f t="shared" ca="1" si="136"/>
        <v>3.3333333333333335E-3</v>
      </c>
      <c r="CC81" s="211">
        <f t="shared" ca="1" si="136"/>
        <v>3.3333333333333335E-3</v>
      </c>
      <c r="CD81" s="211">
        <f t="shared" ref="CD81:CM95" ca="1" si="137">SUMIF($E$4:$I$4,CD$4,$E81:$I81)/12</f>
        <v>3.3333333333333335E-3</v>
      </c>
      <c r="CE81" s="211">
        <f t="shared" ca="1" si="137"/>
        <v>3.3333333333333335E-3</v>
      </c>
      <c r="CF81" s="211">
        <f t="shared" ca="1" si="137"/>
        <v>3.3333333333333335E-3</v>
      </c>
      <c r="CG81" s="211">
        <f t="shared" ca="1" si="137"/>
        <v>3.3333333333333335E-3</v>
      </c>
      <c r="CH81" s="211">
        <f t="shared" ca="1" si="137"/>
        <v>3.3333333333333335E-3</v>
      </c>
      <c r="CI81" s="211">
        <f t="shared" ca="1" si="137"/>
        <v>3.3333333333333335E-3</v>
      </c>
      <c r="CJ81" s="211">
        <f t="shared" ca="1" si="137"/>
        <v>3.3333333333333335E-3</v>
      </c>
      <c r="CK81" s="211">
        <f t="shared" ca="1" si="137"/>
        <v>3.3333333333333335E-3</v>
      </c>
      <c r="CL81" s="211">
        <f t="shared" ca="1" si="137"/>
        <v>3.3333333333333335E-3</v>
      </c>
      <c r="CM81" s="211">
        <f t="shared" ca="1" si="137"/>
        <v>3.3333333333333335E-3</v>
      </c>
    </row>
    <row r="82" spans="2:91" s="210" customFormat="1" hidden="1" x14ac:dyDescent="0.2">
      <c r="B82" s="209" t="str">
        <f>Inputs!DQ20</f>
        <v>Real-estate Taxes</v>
      </c>
      <c r="E82" s="211">
        <f ca="1">Settings!J50</f>
        <v>7.0000000000000007E-2</v>
      </c>
      <c r="F82" s="211">
        <f ca="1">Settings!K50</f>
        <v>0.06</v>
      </c>
      <c r="G82" s="211">
        <f ca="1">Settings!L50</f>
        <v>0.05</v>
      </c>
      <c r="H82" s="211">
        <f ca="1">Settings!M50</f>
        <v>0.05</v>
      </c>
      <c r="I82" s="211">
        <f ca="1">Settings!N50</f>
        <v>0.05</v>
      </c>
      <c r="K82" s="211">
        <f t="shared" ca="1" si="122"/>
        <v>1.7500000000000002E-2</v>
      </c>
      <c r="L82" s="211">
        <f t="shared" ref="L82:U95" ca="1" si="138">SUMIF($E$4:$I$4,L$4,$E82:$I82)/4</f>
        <v>1.7500000000000002E-2</v>
      </c>
      <c r="M82" s="211">
        <f t="shared" ca="1" si="138"/>
        <v>1.7500000000000002E-2</v>
      </c>
      <c r="N82" s="211">
        <f t="shared" ca="1" si="138"/>
        <v>1.7500000000000002E-2</v>
      </c>
      <c r="O82" s="211">
        <f t="shared" ca="1" si="138"/>
        <v>1.4999999999999999E-2</v>
      </c>
      <c r="P82" s="211">
        <f t="shared" ca="1" si="138"/>
        <v>1.4999999999999999E-2</v>
      </c>
      <c r="Q82" s="211">
        <f t="shared" ca="1" si="138"/>
        <v>1.4999999999999999E-2</v>
      </c>
      <c r="R82" s="211">
        <f t="shared" ca="1" si="138"/>
        <v>1.4999999999999999E-2</v>
      </c>
      <c r="S82" s="211">
        <f t="shared" ca="1" si="138"/>
        <v>1.2500000000000001E-2</v>
      </c>
      <c r="T82" s="211">
        <f t="shared" ca="1" si="138"/>
        <v>1.2500000000000001E-2</v>
      </c>
      <c r="U82" s="211">
        <f t="shared" ca="1" si="138"/>
        <v>1.2500000000000001E-2</v>
      </c>
      <c r="V82" s="211">
        <f t="shared" ref="V82:AD95" ca="1" si="139">SUMIF($E$4:$I$4,V$4,$E82:$I82)/4</f>
        <v>1.2500000000000001E-2</v>
      </c>
      <c r="W82" s="211">
        <f t="shared" ca="1" si="139"/>
        <v>1.2500000000000001E-2</v>
      </c>
      <c r="X82" s="211">
        <f t="shared" ca="1" si="139"/>
        <v>1.2500000000000001E-2</v>
      </c>
      <c r="Y82" s="211">
        <f t="shared" ca="1" si="139"/>
        <v>1.2500000000000001E-2</v>
      </c>
      <c r="Z82" s="211">
        <f t="shared" ca="1" si="139"/>
        <v>1.2500000000000001E-2</v>
      </c>
      <c r="AA82" s="211">
        <f t="shared" ca="1" si="139"/>
        <v>1.2500000000000001E-2</v>
      </c>
      <c r="AB82" s="211">
        <f t="shared" ca="1" si="139"/>
        <v>1.2500000000000001E-2</v>
      </c>
      <c r="AC82" s="211">
        <f t="shared" ca="1" si="139"/>
        <v>1.2500000000000001E-2</v>
      </c>
      <c r="AD82" s="211">
        <f t="shared" ca="1" si="139"/>
        <v>1.2500000000000001E-2</v>
      </c>
      <c r="AF82" s="211">
        <f t="shared" ca="1" si="132"/>
        <v>5.8333333333333336E-3</v>
      </c>
      <c r="AG82" s="211">
        <f t="shared" ca="1" si="132"/>
        <v>5.8333333333333336E-3</v>
      </c>
      <c r="AH82" s="211">
        <f t="shared" ca="1" si="132"/>
        <v>5.8333333333333336E-3</v>
      </c>
      <c r="AI82" s="211">
        <f t="shared" ca="1" si="132"/>
        <v>5.8333333333333336E-3</v>
      </c>
      <c r="AJ82" s="211">
        <f t="shared" ca="1" si="132"/>
        <v>5.8333333333333336E-3</v>
      </c>
      <c r="AK82" s="211">
        <f t="shared" ca="1" si="132"/>
        <v>5.8333333333333336E-3</v>
      </c>
      <c r="AL82" s="211">
        <f t="shared" ca="1" si="132"/>
        <v>5.8333333333333336E-3</v>
      </c>
      <c r="AM82" s="211">
        <f t="shared" ca="1" si="132"/>
        <v>5.8333333333333336E-3</v>
      </c>
      <c r="AN82" s="211">
        <f t="shared" ca="1" si="132"/>
        <v>5.8333333333333336E-3</v>
      </c>
      <c r="AO82" s="211">
        <f t="shared" ca="1" si="132"/>
        <v>5.8333333333333336E-3</v>
      </c>
      <c r="AP82" s="211">
        <f t="shared" ca="1" si="133"/>
        <v>5.8333333333333336E-3</v>
      </c>
      <c r="AQ82" s="211">
        <f t="shared" ca="1" si="133"/>
        <v>5.8333333333333336E-3</v>
      </c>
      <c r="AR82" s="211">
        <f t="shared" ca="1" si="133"/>
        <v>5.0000000000000001E-3</v>
      </c>
      <c r="AS82" s="211">
        <f t="shared" ca="1" si="133"/>
        <v>5.0000000000000001E-3</v>
      </c>
      <c r="AT82" s="211">
        <f t="shared" ca="1" si="133"/>
        <v>5.0000000000000001E-3</v>
      </c>
      <c r="AU82" s="211">
        <f t="shared" ca="1" si="133"/>
        <v>5.0000000000000001E-3</v>
      </c>
      <c r="AV82" s="211">
        <f t="shared" ca="1" si="133"/>
        <v>5.0000000000000001E-3</v>
      </c>
      <c r="AW82" s="211">
        <f t="shared" ca="1" si="133"/>
        <v>5.0000000000000001E-3</v>
      </c>
      <c r="AX82" s="211">
        <f t="shared" ca="1" si="133"/>
        <v>5.0000000000000001E-3</v>
      </c>
      <c r="AY82" s="211">
        <f t="shared" ca="1" si="133"/>
        <v>5.0000000000000001E-3</v>
      </c>
      <c r="AZ82" s="211">
        <f t="shared" ca="1" si="134"/>
        <v>5.0000000000000001E-3</v>
      </c>
      <c r="BA82" s="211">
        <f t="shared" ca="1" si="134"/>
        <v>5.0000000000000001E-3</v>
      </c>
      <c r="BB82" s="211">
        <f t="shared" ca="1" si="134"/>
        <v>5.0000000000000001E-3</v>
      </c>
      <c r="BC82" s="211">
        <f t="shared" ca="1" si="134"/>
        <v>5.0000000000000001E-3</v>
      </c>
      <c r="BD82" s="211">
        <f t="shared" ca="1" si="134"/>
        <v>4.1666666666666666E-3</v>
      </c>
      <c r="BE82" s="211">
        <f t="shared" ca="1" si="134"/>
        <v>4.1666666666666666E-3</v>
      </c>
      <c r="BF82" s="211">
        <f t="shared" ca="1" si="134"/>
        <v>4.1666666666666666E-3</v>
      </c>
      <c r="BG82" s="211">
        <f t="shared" ca="1" si="134"/>
        <v>4.1666666666666666E-3</v>
      </c>
      <c r="BH82" s="211">
        <f t="shared" ca="1" si="134"/>
        <v>4.1666666666666666E-3</v>
      </c>
      <c r="BI82" s="211">
        <f t="shared" ca="1" si="134"/>
        <v>4.1666666666666666E-3</v>
      </c>
      <c r="BJ82" s="211">
        <f t="shared" ca="1" si="135"/>
        <v>4.1666666666666666E-3</v>
      </c>
      <c r="BK82" s="211">
        <f t="shared" ca="1" si="135"/>
        <v>4.1666666666666666E-3</v>
      </c>
      <c r="BL82" s="211">
        <f t="shared" ca="1" si="135"/>
        <v>4.1666666666666666E-3</v>
      </c>
      <c r="BM82" s="211">
        <f t="shared" ca="1" si="135"/>
        <v>4.1666666666666666E-3</v>
      </c>
      <c r="BN82" s="211">
        <f t="shared" ca="1" si="135"/>
        <v>4.1666666666666666E-3</v>
      </c>
      <c r="BO82" s="211">
        <f t="shared" ca="1" si="135"/>
        <v>4.1666666666666666E-3</v>
      </c>
      <c r="BP82" s="211">
        <f t="shared" ca="1" si="135"/>
        <v>4.1666666666666666E-3</v>
      </c>
      <c r="BQ82" s="211">
        <f t="shared" ca="1" si="135"/>
        <v>4.1666666666666666E-3</v>
      </c>
      <c r="BR82" s="211">
        <f t="shared" ca="1" si="135"/>
        <v>4.1666666666666666E-3</v>
      </c>
      <c r="BS82" s="211">
        <f t="shared" ca="1" si="135"/>
        <v>4.1666666666666666E-3</v>
      </c>
      <c r="BT82" s="211">
        <f t="shared" ca="1" si="136"/>
        <v>4.1666666666666666E-3</v>
      </c>
      <c r="BU82" s="211">
        <f t="shared" ca="1" si="136"/>
        <v>4.1666666666666666E-3</v>
      </c>
      <c r="BV82" s="211">
        <f t="shared" ca="1" si="136"/>
        <v>4.1666666666666666E-3</v>
      </c>
      <c r="BW82" s="211">
        <f t="shared" ca="1" si="136"/>
        <v>4.1666666666666666E-3</v>
      </c>
      <c r="BX82" s="211">
        <f t="shared" ca="1" si="136"/>
        <v>4.1666666666666666E-3</v>
      </c>
      <c r="BY82" s="211">
        <f t="shared" ca="1" si="136"/>
        <v>4.1666666666666666E-3</v>
      </c>
      <c r="BZ82" s="211">
        <f t="shared" ca="1" si="136"/>
        <v>4.1666666666666666E-3</v>
      </c>
      <c r="CA82" s="211">
        <f t="shared" ca="1" si="136"/>
        <v>4.1666666666666666E-3</v>
      </c>
      <c r="CB82" s="211">
        <f t="shared" ca="1" si="136"/>
        <v>4.1666666666666666E-3</v>
      </c>
      <c r="CC82" s="211">
        <f t="shared" ca="1" si="136"/>
        <v>4.1666666666666666E-3</v>
      </c>
      <c r="CD82" s="211">
        <f t="shared" ca="1" si="137"/>
        <v>4.1666666666666666E-3</v>
      </c>
      <c r="CE82" s="211">
        <f t="shared" ca="1" si="137"/>
        <v>4.1666666666666666E-3</v>
      </c>
      <c r="CF82" s="211">
        <f t="shared" ca="1" si="137"/>
        <v>4.1666666666666666E-3</v>
      </c>
      <c r="CG82" s="211">
        <f t="shared" ca="1" si="137"/>
        <v>4.1666666666666666E-3</v>
      </c>
      <c r="CH82" s="211">
        <f t="shared" ca="1" si="137"/>
        <v>4.1666666666666666E-3</v>
      </c>
      <c r="CI82" s="211">
        <f t="shared" ca="1" si="137"/>
        <v>4.1666666666666666E-3</v>
      </c>
      <c r="CJ82" s="211">
        <f t="shared" ca="1" si="137"/>
        <v>4.1666666666666666E-3</v>
      </c>
      <c r="CK82" s="211">
        <f t="shared" ca="1" si="137"/>
        <v>4.1666666666666666E-3</v>
      </c>
      <c r="CL82" s="211">
        <f t="shared" ca="1" si="137"/>
        <v>4.1666666666666666E-3</v>
      </c>
      <c r="CM82" s="211">
        <f t="shared" ca="1" si="137"/>
        <v>4.1666666666666666E-3</v>
      </c>
    </row>
    <row r="83" spans="2:91" s="210" customFormat="1" hidden="1" x14ac:dyDescent="0.2">
      <c r="B83" s="209" t="str">
        <f>Inputs!DQ21</f>
        <v>Legal Fees</v>
      </c>
      <c r="E83" s="211">
        <f ca="1">Settings!J54</f>
        <v>6.0000000000000005E-2</v>
      </c>
      <c r="F83" s="211">
        <f ca="1">Settings!K54</f>
        <v>0.05</v>
      </c>
      <c r="G83" s="211">
        <f ca="1">Settings!L54</f>
        <v>0.04</v>
      </c>
      <c r="H83" s="211">
        <f ca="1">Settings!M54</f>
        <v>0.04</v>
      </c>
      <c r="I83" s="211">
        <f ca="1">Settings!N54</f>
        <v>0.04</v>
      </c>
      <c r="K83" s="211">
        <f t="shared" ca="1" si="122"/>
        <v>1.5000000000000001E-2</v>
      </c>
      <c r="L83" s="211">
        <f t="shared" ca="1" si="138"/>
        <v>1.5000000000000001E-2</v>
      </c>
      <c r="M83" s="211">
        <f t="shared" ca="1" si="138"/>
        <v>1.5000000000000001E-2</v>
      </c>
      <c r="N83" s="211">
        <f t="shared" ca="1" si="138"/>
        <v>1.5000000000000001E-2</v>
      </c>
      <c r="O83" s="211">
        <f t="shared" ca="1" si="138"/>
        <v>1.2500000000000001E-2</v>
      </c>
      <c r="P83" s="211">
        <f t="shared" ca="1" si="138"/>
        <v>1.2500000000000001E-2</v>
      </c>
      <c r="Q83" s="211">
        <f t="shared" ca="1" si="138"/>
        <v>1.2500000000000001E-2</v>
      </c>
      <c r="R83" s="211">
        <f t="shared" ca="1" si="138"/>
        <v>1.2500000000000001E-2</v>
      </c>
      <c r="S83" s="211">
        <f t="shared" ca="1" si="138"/>
        <v>0.01</v>
      </c>
      <c r="T83" s="211">
        <f t="shared" ca="1" si="138"/>
        <v>0.01</v>
      </c>
      <c r="U83" s="211">
        <f t="shared" ca="1" si="138"/>
        <v>0.01</v>
      </c>
      <c r="V83" s="211">
        <f t="shared" ca="1" si="139"/>
        <v>0.01</v>
      </c>
      <c r="W83" s="211">
        <f t="shared" ca="1" si="139"/>
        <v>0.01</v>
      </c>
      <c r="X83" s="211">
        <f t="shared" ca="1" si="139"/>
        <v>0.01</v>
      </c>
      <c r="Y83" s="211">
        <f t="shared" ca="1" si="139"/>
        <v>0.01</v>
      </c>
      <c r="Z83" s="211">
        <f t="shared" ca="1" si="139"/>
        <v>0.01</v>
      </c>
      <c r="AA83" s="211">
        <f t="shared" ca="1" si="139"/>
        <v>0.01</v>
      </c>
      <c r="AB83" s="211">
        <f t="shared" ca="1" si="139"/>
        <v>0.01</v>
      </c>
      <c r="AC83" s="211">
        <f t="shared" ca="1" si="139"/>
        <v>0.01</v>
      </c>
      <c r="AD83" s="211">
        <f t="shared" ca="1" si="139"/>
        <v>0.01</v>
      </c>
      <c r="AF83" s="211">
        <f t="shared" ca="1" si="132"/>
        <v>5.0000000000000001E-3</v>
      </c>
      <c r="AG83" s="211">
        <f t="shared" ca="1" si="132"/>
        <v>5.0000000000000001E-3</v>
      </c>
      <c r="AH83" s="211">
        <f t="shared" ca="1" si="132"/>
        <v>5.0000000000000001E-3</v>
      </c>
      <c r="AI83" s="211">
        <f t="shared" ca="1" si="132"/>
        <v>5.0000000000000001E-3</v>
      </c>
      <c r="AJ83" s="211">
        <f t="shared" ca="1" si="132"/>
        <v>5.0000000000000001E-3</v>
      </c>
      <c r="AK83" s="211">
        <f t="shared" ca="1" si="132"/>
        <v>5.0000000000000001E-3</v>
      </c>
      <c r="AL83" s="211">
        <f t="shared" ca="1" si="132"/>
        <v>5.0000000000000001E-3</v>
      </c>
      <c r="AM83" s="211">
        <f t="shared" ca="1" si="132"/>
        <v>5.0000000000000001E-3</v>
      </c>
      <c r="AN83" s="211">
        <f t="shared" ca="1" si="132"/>
        <v>5.0000000000000001E-3</v>
      </c>
      <c r="AO83" s="211">
        <f t="shared" ca="1" si="132"/>
        <v>5.0000000000000001E-3</v>
      </c>
      <c r="AP83" s="211">
        <f t="shared" ca="1" si="133"/>
        <v>5.0000000000000001E-3</v>
      </c>
      <c r="AQ83" s="211">
        <f t="shared" ca="1" si="133"/>
        <v>5.0000000000000001E-3</v>
      </c>
      <c r="AR83" s="211">
        <f t="shared" ca="1" si="133"/>
        <v>4.1666666666666666E-3</v>
      </c>
      <c r="AS83" s="211">
        <f t="shared" ca="1" si="133"/>
        <v>4.1666666666666666E-3</v>
      </c>
      <c r="AT83" s="211">
        <f t="shared" ca="1" si="133"/>
        <v>4.1666666666666666E-3</v>
      </c>
      <c r="AU83" s="211">
        <f t="shared" ca="1" si="133"/>
        <v>4.1666666666666666E-3</v>
      </c>
      <c r="AV83" s="211">
        <f t="shared" ca="1" si="133"/>
        <v>4.1666666666666666E-3</v>
      </c>
      <c r="AW83" s="211">
        <f t="shared" ca="1" si="133"/>
        <v>4.1666666666666666E-3</v>
      </c>
      <c r="AX83" s="211">
        <f t="shared" ca="1" si="133"/>
        <v>4.1666666666666666E-3</v>
      </c>
      <c r="AY83" s="211">
        <f t="shared" ca="1" si="133"/>
        <v>4.1666666666666666E-3</v>
      </c>
      <c r="AZ83" s="211">
        <f t="shared" ca="1" si="134"/>
        <v>4.1666666666666666E-3</v>
      </c>
      <c r="BA83" s="211">
        <f t="shared" ca="1" si="134"/>
        <v>4.1666666666666666E-3</v>
      </c>
      <c r="BB83" s="211">
        <f t="shared" ca="1" si="134"/>
        <v>4.1666666666666666E-3</v>
      </c>
      <c r="BC83" s="211">
        <f t="shared" ca="1" si="134"/>
        <v>4.1666666666666666E-3</v>
      </c>
      <c r="BD83" s="211">
        <f t="shared" ca="1" si="134"/>
        <v>3.3333333333333335E-3</v>
      </c>
      <c r="BE83" s="211">
        <f t="shared" ca="1" si="134"/>
        <v>3.3333333333333335E-3</v>
      </c>
      <c r="BF83" s="211">
        <f t="shared" ca="1" si="134"/>
        <v>3.3333333333333335E-3</v>
      </c>
      <c r="BG83" s="211">
        <f t="shared" ca="1" si="134"/>
        <v>3.3333333333333335E-3</v>
      </c>
      <c r="BH83" s="211">
        <f t="shared" ca="1" si="134"/>
        <v>3.3333333333333335E-3</v>
      </c>
      <c r="BI83" s="211">
        <f t="shared" ca="1" si="134"/>
        <v>3.3333333333333335E-3</v>
      </c>
      <c r="BJ83" s="211">
        <f t="shared" ca="1" si="135"/>
        <v>3.3333333333333335E-3</v>
      </c>
      <c r="BK83" s="211">
        <f t="shared" ca="1" si="135"/>
        <v>3.3333333333333335E-3</v>
      </c>
      <c r="BL83" s="211">
        <f t="shared" ca="1" si="135"/>
        <v>3.3333333333333335E-3</v>
      </c>
      <c r="BM83" s="211">
        <f t="shared" ca="1" si="135"/>
        <v>3.3333333333333335E-3</v>
      </c>
      <c r="BN83" s="211">
        <f t="shared" ca="1" si="135"/>
        <v>3.3333333333333335E-3</v>
      </c>
      <c r="BO83" s="211">
        <f t="shared" ca="1" si="135"/>
        <v>3.3333333333333335E-3</v>
      </c>
      <c r="BP83" s="211">
        <f t="shared" ca="1" si="135"/>
        <v>3.3333333333333335E-3</v>
      </c>
      <c r="BQ83" s="211">
        <f t="shared" ca="1" si="135"/>
        <v>3.3333333333333335E-3</v>
      </c>
      <c r="BR83" s="211">
        <f t="shared" ca="1" si="135"/>
        <v>3.3333333333333335E-3</v>
      </c>
      <c r="BS83" s="211">
        <f t="shared" ca="1" si="135"/>
        <v>3.3333333333333335E-3</v>
      </c>
      <c r="BT83" s="211">
        <f t="shared" ca="1" si="136"/>
        <v>3.3333333333333335E-3</v>
      </c>
      <c r="BU83" s="211">
        <f t="shared" ca="1" si="136"/>
        <v>3.3333333333333335E-3</v>
      </c>
      <c r="BV83" s="211">
        <f t="shared" ca="1" si="136"/>
        <v>3.3333333333333335E-3</v>
      </c>
      <c r="BW83" s="211">
        <f t="shared" ca="1" si="136"/>
        <v>3.3333333333333335E-3</v>
      </c>
      <c r="BX83" s="211">
        <f t="shared" ca="1" si="136"/>
        <v>3.3333333333333335E-3</v>
      </c>
      <c r="BY83" s="211">
        <f t="shared" ca="1" si="136"/>
        <v>3.3333333333333335E-3</v>
      </c>
      <c r="BZ83" s="211">
        <f t="shared" ca="1" si="136"/>
        <v>3.3333333333333335E-3</v>
      </c>
      <c r="CA83" s="211">
        <f t="shared" ca="1" si="136"/>
        <v>3.3333333333333335E-3</v>
      </c>
      <c r="CB83" s="211">
        <f t="shared" ca="1" si="136"/>
        <v>3.3333333333333335E-3</v>
      </c>
      <c r="CC83" s="211">
        <f t="shared" ca="1" si="136"/>
        <v>3.3333333333333335E-3</v>
      </c>
      <c r="CD83" s="211">
        <f t="shared" ca="1" si="137"/>
        <v>3.3333333333333335E-3</v>
      </c>
      <c r="CE83" s="211">
        <f t="shared" ca="1" si="137"/>
        <v>3.3333333333333335E-3</v>
      </c>
      <c r="CF83" s="211">
        <f t="shared" ca="1" si="137"/>
        <v>3.3333333333333335E-3</v>
      </c>
      <c r="CG83" s="211">
        <f t="shared" ca="1" si="137"/>
        <v>3.3333333333333335E-3</v>
      </c>
      <c r="CH83" s="211">
        <f t="shared" ca="1" si="137"/>
        <v>3.3333333333333335E-3</v>
      </c>
      <c r="CI83" s="211">
        <f t="shared" ca="1" si="137"/>
        <v>3.3333333333333335E-3</v>
      </c>
      <c r="CJ83" s="211">
        <f t="shared" ca="1" si="137"/>
        <v>3.3333333333333335E-3</v>
      </c>
      <c r="CK83" s="211">
        <f t="shared" ca="1" si="137"/>
        <v>3.3333333333333335E-3</v>
      </c>
      <c r="CL83" s="211">
        <f t="shared" ca="1" si="137"/>
        <v>3.3333333333333335E-3</v>
      </c>
      <c r="CM83" s="211">
        <f t="shared" ca="1" si="137"/>
        <v>3.3333333333333335E-3</v>
      </c>
    </row>
    <row r="84" spans="2:91" s="210" customFormat="1" hidden="1" x14ac:dyDescent="0.2">
      <c r="B84" s="209" t="str">
        <f>Inputs!DQ22</f>
        <v>Bookkeeping</v>
      </c>
      <c r="E84" s="211">
        <f ca="1">Settings!J58</f>
        <v>6.0000000000000005E-2</v>
      </c>
      <c r="F84" s="211">
        <f ca="1">Settings!K58</f>
        <v>0.05</v>
      </c>
      <c r="G84" s="211">
        <f ca="1">Settings!L58</f>
        <v>0.04</v>
      </c>
      <c r="H84" s="211">
        <f ca="1">Settings!M58</f>
        <v>0.04</v>
      </c>
      <c r="I84" s="211">
        <f ca="1">Settings!N58</f>
        <v>0.04</v>
      </c>
      <c r="K84" s="211">
        <f t="shared" ca="1" si="122"/>
        <v>1.5000000000000001E-2</v>
      </c>
      <c r="L84" s="211">
        <f t="shared" ca="1" si="138"/>
        <v>1.5000000000000001E-2</v>
      </c>
      <c r="M84" s="211">
        <f t="shared" ca="1" si="138"/>
        <v>1.5000000000000001E-2</v>
      </c>
      <c r="N84" s="211">
        <f t="shared" ca="1" si="138"/>
        <v>1.5000000000000001E-2</v>
      </c>
      <c r="O84" s="211">
        <f t="shared" ca="1" si="138"/>
        <v>1.2500000000000001E-2</v>
      </c>
      <c r="P84" s="211">
        <f t="shared" ca="1" si="138"/>
        <v>1.2500000000000001E-2</v>
      </c>
      <c r="Q84" s="211">
        <f t="shared" ca="1" si="138"/>
        <v>1.2500000000000001E-2</v>
      </c>
      <c r="R84" s="211">
        <f t="shared" ca="1" si="138"/>
        <v>1.2500000000000001E-2</v>
      </c>
      <c r="S84" s="211">
        <f t="shared" ca="1" si="138"/>
        <v>0.01</v>
      </c>
      <c r="T84" s="211">
        <f t="shared" ca="1" si="138"/>
        <v>0.01</v>
      </c>
      <c r="U84" s="211">
        <f t="shared" ca="1" si="138"/>
        <v>0.01</v>
      </c>
      <c r="V84" s="211">
        <f t="shared" ca="1" si="139"/>
        <v>0.01</v>
      </c>
      <c r="W84" s="211">
        <f t="shared" ca="1" si="139"/>
        <v>0.01</v>
      </c>
      <c r="X84" s="211">
        <f t="shared" ca="1" si="139"/>
        <v>0.01</v>
      </c>
      <c r="Y84" s="211">
        <f t="shared" ca="1" si="139"/>
        <v>0.01</v>
      </c>
      <c r="Z84" s="211">
        <f t="shared" ca="1" si="139"/>
        <v>0.01</v>
      </c>
      <c r="AA84" s="211">
        <f t="shared" ca="1" si="139"/>
        <v>0.01</v>
      </c>
      <c r="AB84" s="211">
        <f t="shared" ca="1" si="139"/>
        <v>0.01</v>
      </c>
      <c r="AC84" s="211">
        <f t="shared" ca="1" si="139"/>
        <v>0.01</v>
      </c>
      <c r="AD84" s="211">
        <f t="shared" ca="1" si="139"/>
        <v>0.01</v>
      </c>
      <c r="AF84" s="211">
        <f t="shared" ca="1" si="132"/>
        <v>5.0000000000000001E-3</v>
      </c>
      <c r="AG84" s="211">
        <f t="shared" ca="1" si="132"/>
        <v>5.0000000000000001E-3</v>
      </c>
      <c r="AH84" s="211">
        <f t="shared" ca="1" si="132"/>
        <v>5.0000000000000001E-3</v>
      </c>
      <c r="AI84" s="211">
        <f t="shared" ca="1" si="132"/>
        <v>5.0000000000000001E-3</v>
      </c>
      <c r="AJ84" s="211">
        <f t="shared" ca="1" si="132"/>
        <v>5.0000000000000001E-3</v>
      </c>
      <c r="AK84" s="211">
        <f t="shared" ca="1" si="132"/>
        <v>5.0000000000000001E-3</v>
      </c>
      <c r="AL84" s="211">
        <f t="shared" ca="1" si="132"/>
        <v>5.0000000000000001E-3</v>
      </c>
      <c r="AM84" s="211">
        <f t="shared" ca="1" si="132"/>
        <v>5.0000000000000001E-3</v>
      </c>
      <c r="AN84" s="211">
        <f t="shared" ca="1" si="132"/>
        <v>5.0000000000000001E-3</v>
      </c>
      <c r="AO84" s="211">
        <f t="shared" ca="1" si="132"/>
        <v>5.0000000000000001E-3</v>
      </c>
      <c r="AP84" s="211">
        <f t="shared" ca="1" si="133"/>
        <v>5.0000000000000001E-3</v>
      </c>
      <c r="AQ84" s="211">
        <f t="shared" ca="1" si="133"/>
        <v>5.0000000000000001E-3</v>
      </c>
      <c r="AR84" s="211">
        <f t="shared" ca="1" si="133"/>
        <v>4.1666666666666666E-3</v>
      </c>
      <c r="AS84" s="211">
        <f t="shared" ca="1" si="133"/>
        <v>4.1666666666666666E-3</v>
      </c>
      <c r="AT84" s="211">
        <f t="shared" ca="1" si="133"/>
        <v>4.1666666666666666E-3</v>
      </c>
      <c r="AU84" s="211">
        <f t="shared" ca="1" si="133"/>
        <v>4.1666666666666666E-3</v>
      </c>
      <c r="AV84" s="211">
        <f t="shared" ca="1" si="133"/>
        <v>4.1666666666666666E-3</v>
      </c>
      <c r="AW84" s="211">
        <f t="shared" ca="1" si="133"/>
        <v>4.1666666666666666E-3</v>
      </c>
      <c r="AX84" s="211">
        <f t="shared" ca="1" si="133"/>
        <v>4.1666666666666666E-3</v>
      </c>
      <c r="AY84" s="211">
        <f t="shared" ca="1" si="133"/>
        <v>4.1666666666666666E-3</v>
      </c>
      <c r="AZ84" s="211">
        <f t="shared" ca="1" si="134"/>
        <v>4.1666666666666666E-3</v>
      </c>
      <c r="BA84" s="211">
        <f t="shared" ca="1" si="134"/>
        <v>4.1666666666666666E-3</v>
      </c>
      <c r="BB84" s="211">
        <f t="shared" ca="1" si="134"/>
        <v>4.1666666666666666E-3</v>
      </c>
      <c r="BC84" s="211">
        <f t="shared" ca="1" si="134"/>
        <v>4.1666666666666666E-3</v>
      </c>
      <c r="BD84" s="211">
        <f t="shared" ca="1" si="134"/>
        <v>3.3333333333333335E-3</v>
      </c>
      <c r="BE84" s="211">
        <f t="shared" ca="1" si="134"/>
        <v>3.3333333333333335E-3</v>
      </c>
      <c r="BF84" s="211">
        <f t="shared" ca="1" si="134"/>
        <v>3.3333333333333335E-3</v>
      </c>
      <c r="BG84" s="211">
        <f t="shared" ca="1" si="134"/>
        <v>3.3333333333333335E-3</v>
      </c>
      <c r="BH84" s="211">
        <f t="shared" ca="1" si="134"/>
        <v>3.3333333333333335E-3</v>
      </c>
      <c r="BI84" s="211">
        <f t="shared" ca="1" si="134"/>
        <v>3.3333333333333335E-3</v>
      </c>
      <c r="BJ84" s="211">
        <f t="shared" ca="1" si="135"/>
        <v>3.3333333333333335E-3</v>
      </c>
      <c r="BK84" s="211">
        <f t="shared" ca="1" si="135"/>
        <v>3.3333333333333335E-3</v>
      </c>
      <c r="BL84" s="211">
        <f t="shared" ca="1" si="135"/>
        <v>3.3333333333333335E-3</v>
      </c>
      <c r="BM84" s="211">
        <f t="shared" ca="1" si="135"/>
        <v>3.3333333333333335E-3</v>
      </c>
      <c r="BN84" s="211">
        <f t="shared" ca="1" si="135"/>
        <v>3.3333333333333335E-3</v>
      </c>
      <c r="BO84" s="211">
        <f t="shared" ca="1" si="135"/>
        <v>3.3333333333333335E-3</v>
      </c>
      <c r="BP84" s="211">
        <f t="shared" ca="1" si="135"/>
        <v>3.3333333333333335E-3</v>
      </c>
      <c r="BQ84" s="211">
        <f t="shared" ca="1" si="135"/>
        <v>3.3333333333333335E-3</v>
      </c>
      <c r="BR84" s="211">
        <f t="shared" ca="1" si="135"/>
        <v>3.3333333333333335E-3</v>
      </c>
      <c r="BS84" s="211">
        <f t="shared" ca="1" si="135"/>
        <v>3.3333333333333335E-3</v>
      </c>
      <c r="BT84" s="211">
        <f t="shared" ca="1" si="136"/>
        <v>3.3333333333333335E-3</v>
      </c>
      <c r="BU84" s="211">
        <f t="shared" ca="1" si="136"/>
        <v>3.3333333333333335E-3</v>
      </c>
      <c r="BV84" s="211">
        <f t="shared" ca="1" si="136"/>
        <v>3.3333333333333335E-3</v>
      </c>
      <c r="BW84" s="211">
        <f t="shared" ca="1" si="136"/>
        <v>3.3333333333333335E-3</v>
      </c>
      <c r="BX84" s="211">
        <f t="shared" ca="1" si="136"/>
        <v>3.3333333333333335E-3</v>
      </c>
      <c r="BY84" s="211">
        <f t="shared" ca="1" si="136"/>
        <v>3.3333333333333335E-3</v>
      </c>
      <c r="BZ84" s="211">
        <f t="shared" ca="1" si="136"/>
        <v>3.3333333333333335E-3</v>
      </c>
      <c r="CA84" s="211">
        <f t="shared" ca="1" si="136"/>
        <v>3.3333333333333335E-3</v>
      </c>
      <c r="CB84" s="211">
        <f t="shared" ca="1" si="136"/>
        <v>3.3333333333333335E-3</v>
      </c>
      <c r="CC84" s="211">
        <f t="shared" ca="1" si="136"/>
        <v>3.3333333333333335E-3</v>
      </c>
      <c r="CD84" s="211">
        <f t="shared" ca="1" si="137"/>
        <v>3.3333333333333335E-3</v>
      </c>
      <c r="CE84" s="211">
        <f t="shared" ca="1" si="137"/>
        <v>3.3333333333333335E-3</v>
      </c>
      <c r="CF84" s="211">
        <f t="shared" ca="1" si="137"/>
        <v>3.3333333333333335E-3</v>
      </c>
      <c r="CG84" s="211">
        <f t="shared" ca="1" si="137"/>
        <v>3.3333333333333335E-3</v>
      </c>
      <c r="CH84" s="211">
        <f t="shared" ca="1" si="137"/>
        <v>3.3333333333333335E-3</v>
      </c>
      <c r="CI84" s="211">
        <f t="shared" ca="1" si="137"/>
        <v>3.3333333333333335E-3</v>
      </c>
      <c r="CJ84" s="211">
        <f t="shared" ca="1" si="137"/>
        <v>3.3333333333333335E-3</v>
      </c>
      <c r="CK84" s="211">
        <f t="shared" ca="1" si="137"/>
        <v>3.3333333333333335E-3</v>
      </c>
      <c r="CL84" s="211">
        <f t="shared" ca="1" si="137"/>
        <v>3.3333333333333335E-3</v>
      </c>
      <c r="CM84" s="211">
        <f t="shared" ca="1" si="137"/>
        <v>3.3333333333333335E-3</v>
      </c>
    </row>
    <row r="85" spans="2:91" s="210" customFormat="1" hidden="1" x14ac:dyDescent="0.2">
      <c r="B85" s="209" t="str">
        <f>Inputs!DQ23</f>
        <v>Insurance</v>
      </c>
      <c r="E85" s="211">
        <f ca="1">Settings!J62</f>
        <v>6.0000000000000005E-2</v>
      </c>
      <c r="F85" s="211">
        <f ca="1">Settings!K62</f>
        <v>0.05</v>
      </c>
      <c r="G85" s="211">
        <f ca="1">Settings!L62</f>
        <v>0.04</v>
      </c>
      <c r="H85" s="211">
        <f ca="1">Settings!M62</f>
        <v>0.04</v>
      </c>
      <c r="I85" s="211">
        <f ca="1">Settings!N62</f>
        <v>0.04</v>
      </c>
      <c r="K85" s="211">
        <f t="shared" ca="1" si="122"/>
        <v>1.5000000000000001E-2</v>
      </c>
      <c r="L85" s="211">
        <f t="shared" ca="1" si="138"/>
        <v>1.5000000000000001E-2</v>
      </c>
      <c r="M85" s="211">
        <f t="shared" ca="1" si="138"/>
        <v>1.5000000000000001E-2</v>
      </c>
      <c r="N85" s="211">
        <f t="shared" ca="1" si="138"/>
        <v>1.5000000000000001E-2</v>
      </c>
      <c r="O85" s="211">
        <f t="shared" ca="1" si="138"/>
        <v>1.2500000000000001E-2</v>
      </c>
      <c r="P85" s="211">
        <f t="shared" ca="1" si="138"/>
        <v>1.2500000000000001E-2</v>
      </c>
      <c r="Q85" s="211">
        <f t="shared" ca="1" si="138"/>
        <v>1.2500000000000001E-2</v>
      </c>
      <c r="R85" s="211">
        <f t="shared" ca="1" si="138"/>
        <v>1.2500000000000001E-2</v>
      </c>
      <c r="S85" s="211">
        <f t="shared" ca="1" si="138"/>
        <v>0.01</v>
      </c>
      <c r="T85" s="211">
        <f t="shared" ca="1" si="138"/>
        <v>0.01</v>
      </c>
      <c r="U85" s="211">
        <f t="shared" ca="1" si="138"/>
        <v>0.01</v>
      </c>
      <c r="V85" s="211">
        <f t="shared" ca="1" si="139"/>
        <v>0.01</v>
      </c>
      <c r="W85" s="211">
        <f t="shared" ca="1" si="139"/>
        <v>0.01</v>
      </c>
      <c r="X85" s="211">
        <f t="shared" ca="1" si="139"/>
        <v>0.01</v>
      </c>
      <c r="Y85" s="211">
        <f t="shared" ca="1" si="139"/>
        <v>0.01</v>
      </c>
      <c r="Z85" s="211">
        <f t="shared" ca="1" si="139"/>
        <v>0.01</v>
      </c>
      <c r="AA85" s="211">
        <f t="shared" ca="1" si="139"/>
        <v>0.01</v>
      </c>
      <c r="AB85" s="211">
        <f t="shared" ca="1" si="139"/>
        <v>0.01</v>
      </c>
      <c r="AC85" s="211">
        <f t="shared" ca="1" si="139"/>
        <v>0.01</v>
      </c>
      <c r="AD85" s="211">
        <f t="shared" ca="1" si="139"/>
        <v>0.01</v>
      </c>
      <c r="AF85" s="211">
        <f t="shared" ca="1" si="132"/>
        <v>5.0000000000000001E-3</v>
      </c>
      <c r="AG85" s="211">
        <f t="shared" ca="1" si="132"/>
        <v>5.0000000000000001E-3</v>
      </c>
      <c r="AH85" s="211">
        <f t="shared" ca="1" si="132"/>
        <v>5.0000000000000001E-3</v>
      </c>
      <c r="AI85" s="211">
        <f t="shared" ca="1" si="132"/>
        <v>5.0000000000000001E-3</v>
      </c>
      <c r="AJ85" s="211">
        <f t="shared" ca="1" si="132"/>
        <v>5.0000000000000001E-3</v>
      </c>
      <c r="AK85" s="211">
        <f t="shared" ca="1" si="132"/>
        <v>5.0000000000000001E-3</v>
      </c>
      <c r="AL85" s="211">
        <f t="shared" ca="1" si="132"/>
        <v>5.0000000000000001E-3</v>
      </c>
      <c r="AM85" s="211">
        <f t="shared" ca="1" si="132"/>
        <v>5.0000000000000001E-3</v>
      </c>
      <c r="AN85" s="211">
        <f t="shared" ca="1" si="132"/>
        <v>5.0000000000000001E-3</v>
      </c>
      <c r="AO85" s="211">
        <f t="shared" ca="1" si="132"/>
        <v>5.0000000000000001E-3</v>
      </c>
      <c r="AP85" s="211">
        <f t="shared" ca="1" si="133"/>
        <v>5.0000000000000001E-3</v>
      </c>
      <c r="AQ85" s="211">
        <f t="shared" ca="1" si="133"/>
        <v>5.0000000000000001E-3</v>
      </c>
      <c r="AR85" s="211">
        <f t="shared" ca="1" si="133"/>
        <v>4.1666666666666666E-3</v>
      </c>
      <c r="AS85" s="211">
        <f t="shared" ca="1" si="133"/>
        <v>4.1666666666666666E-3</v>
      </c>
      <c r="AT85" s="211">
        <f t="shared" ca="1" si="133"/>
        <v>4.1666666666666666E-3</v>
      </c>
      <c r="AU85" s="211">
        <f t="shared" ca="1" si="133"/>
        <v>4.1666666666666666E-3</v>
      </c>
      <c r="AV85" s="211">
        <f t="shared" ca="1" si="133"/>
        <v>4.1666666666666666E-3</v>
      </c>
      <c r="AW85" s="211">
        <f t="shared" ca="1" si="133"/>
        <v>4.1666666666666666E-3</v>
      </c>
      <c r="AX85" s="211">
        <f t="shared" ca="1" si="133"/>
        <v>4.1666666666666666E-3</v>
      </c>
      <c r="AY85" s="211">
        <f t="shared" ca="1" si="133"/>
        <v>4.1666666666666666E-3</v>
      </c>
      <c r="AZ85" s="211">
        <f t="shared" ca="1" si="134"/>
        <v>4.1666666666666666E-3</v>
      </c>
      <c r="BA85" s="211">
        <f t="shared" ca="1" si="134"/>
        <v>4.1666666666666666E-3</v>
      </c>
      <c r="BB85" s="211">
        <f t="shared" ca="1" si="134"/>
        <v>4.1666666666666666E-3</v>
      </c>
      <c r="BC85" s="211">
        <f t="shared" ca="1" si="134"/>
        <v>4.1666666666666666E-3</v>
      </c>
      <c r="BD85" s="211">
        <f t="shared" ca="1" si="134"/>
        <v>3.3333333333333335E-3</v>
      </c>
      <c r="BE85" s="211">
        <f t="shared" ca="1" si="134"/>
        <v>3.3333333333333335E-3</v>
      </c>
      <c r="BF85" s="211">
        <f t="shared" ca="1" si="134"/>
        <v>3.3333333333333335E-3</v>
      </c>
      <c r="BG85" s="211">
        <f t="shared" ca="1" si="134"/>
        <v>3.3333333333333335E-3</v>
      </c>
      <c r="BH85" s="211">
        <f t="shared" ca="1" si="134"/>
        <v>3.3333333333333335E-3</v>
      </c>
      <c r="BI85" s="211">
        <f t="shared" ca="1" si="134"/>
        <v>3.3333333333333335E-3</v>
      </c>
      <c r="BJ85" s="211">
        <f t="shared" ca="1" si="135"/>
        <v>3.3333333333333335E-3</v>
      </c>
      <c r="BK85" s="211">
        <f t="shared" ca="1" si="135"/>
        <v>3.3333333333333335E-3</v>
      </c>
      <c r="BL85" s="211">
        <f t="shared" ca="1" si="135"/>
        <v>3.3333333333333335E-3</v>
      </c>
      <c r="BM85" s="211">
        <f t="shared" ca="1" si="135"/>
        <v>3.3333333333333335E-3</v>
      </c>
      <c r="BN85" s="211">
        <f t="shared" ca="1" si="135"/>
        <v>3.3333333333333335E-3</v>
      </c>
      <c r="BO85" s="211">
        <f t="shared" ca="1" si="135"/>
        <v>3.3333333333333335E-3</v>
      </c>
      <c r="BP85" s="211">
        <f t="shared" ca="1" si="135"/>
        <v>3.3333333333333335E-3</v>
      </c>
      <c r="BQ85" s="211">
        <f t="shared" ca="1" si="135"/>
        <v>3.3333333333333335E-3</v>
      </c>
      <c r="BR85" s="211">
        <f t="shared" ca="1" si="135"/>
        <v>3.3333333333333335E-3</v>
      </c>
      <c r="BS85" s="211">
        <f t="shared" ca="1" si="135"/>
        <v>3.3333333333333335E-3</v>
      </c>
      <c r="BT85" s="211">
        <f t="shared" ca="1" si="136"/>
        <v>3.3333333333333335E-3</v>
      </c>
      <c r="BU85" s="211">
        <f t="shared" ca="1" si="136"/>
        <v>3.3333333333333335E-3</v>
      </c>
      <c r="BV85" s="211">
        <f t="shared" ca="1" si="136"/>
        <v>3.3333333333333335E-3</v>
      </c>
      <c r="BW85" s="211">
        <f t="shared" ca="1" si="136"/>
        <v>3.3333333333333335E-3</v>
      </c>
      <c r="BX85" s="211">
        <f t="shared" ca="1" si="136"/>
        <v>3.3333333333333335E-3</v>
      </c>
      <c r="BY85" s="211">
        <f t="shared" ca="1" si="136"/>
        <v>3.3333333333333335E-3</v>
      </c>
      <c r="BZ85" s="211">
        <f t="shared" ca="1" si="136"/>
        <v>3.3333333333333335E-3</v>
      </c>
      <c r="CA85" s="211">
        <f t="shared" ca="1" si="136"/>
        <v>3.3333333333333335E-3</v>
      </c>
      <c r="CB85" s="211">
        <f t="shared" ca="1" si="136"/>
        <v>3.3333333333333335E-3</v>
      </c>
      <c r="CC85" s="211">
        <f t="shared" ca="1" si="136"/>
        <v>3.3333333333333335E-3</v>
      </c>
      <c r="CD85" s="211">
        <f t="shared" ca="1" si="137"/>
        <v>3.3333333333333335E-3</v>
      </c>
      <c r="CE85" s="211">
        <f t="shared" ca="1" si="137"/>
        <v>3.3333333333333335E-3</v>
      </c>
      <c r="CF85" s="211">
        <f t="shared" ca="1" si="137"/>
        <v>3.3333333333333335E-3</v>
      </c>
      <c r="CG85" s="211">
        <f t="shared" ca="1" si="137"/>
        <v>3.3333333333333335E-3</v>
      </c>
      <c r="CH85" s="211">
        <f t="shared" ca="1" si="137"/>
        <v>3.3333333333333335E-3</v>
      </c>
      <c r="CI85" s="211">
        <f t="shared" ca="1" si="137"/>
        <v>3.3333333333333335E-3</v>
      </c>
      <c r="CJ85" s="211">
        <f t="shared" ca="1" si="137"/>
        <v>3.3333333333333335E-3</v>
      </c>
      <c r="CK85" s="211">
        <f t="shared" ca="1" si="137"/>
        <v>3.3333333333333335E-3</v>
      </c>
      <c r="CL85" s="211">
        <f t="shared" ca="1" si="137"/>
        <v>3.3333333333333335E-3</v>
      </c>
      <c r="CM85" s="211">
        <f t="shared" ca="1" si="137"/>
        <v>3.3333333333333335E-3</v>
      </c>
    </row>
    <row r="86" spans="2:91" s="210" customFormat="1" hidden="1" x14ac:dyDescent="0.2">
      <c r="B86" s="209" t="str">
        <f>Inputs!DQ24</f>
        <v>Liquor License</v>
      </c>
      <c r="E86" s="211">
        <f ca="1">Settings!J66</f>
        <v>6.0000000000000005E-2</v>
      </c>
      <c r="F86" s="211">
        <f ca="1">Settings!K66</f>
        <v>0.05</v>
      </c>
      <c r="G86" s="211">
        <f ca="1">Settings!L66</f>
        <v>0.04</v>
      </c>
      <c r="H86" s="211">
        <f ca="1">Settings!M66</f>
        <v>0.04</v>
      </c>
      <c r="I86" s="211">
        <f ca="1">Settings!N66</f>
        <v>0.04</v>
      </c>
      <c r="K86" s="211">
        <f t="shared" ca="1" si="122"/>
        <v>1.5000000000000001E-2</v>
      </c>
      <c r="L86" s="211">
        <f t="shared" ca="1" si="138"/>
        <v>1.5000000000000001E-2</v>
      </c>
      <c r="M86" s="211">
        <f t="shared" ca="1" si="138"/>
        <v>1.5000000000000001E-2</v>
      </c>
      <c r="N86" s="211">
        <f t="shared" ca="1" si="138"/>
        <v>1.5000000000000001E-2</v>
      </c>
      <c r="O86" s="211">
        <f t="shared" ca="1" si="138"/>
        <v>1.2500000000000001E-2</v>
      </c>
      <c r="P86" s="211">
        <f t="shared" ca="1" si="138"/>
        <v>1.2500000000000001E-2</v>
      </c>
      <c r="Q86" s="211">
        <f t="shared" ca="1" si="138"/>
        <v>1.2500000000000001E-2</v>
      </c>
      <c r="R86" s="211">
        <f t="shared" ca="1" si="138"/>
        <v>1.2500000000000001E-2</v>
      </c>
      <c r="S86" s="211">
        <f t="shared" ca="1" si="138"/>
        <v>0.01</v>
      </c>
      <c r="T86" s="211">
        <f t="shared" ca="1" si="138"/>
        <v>0.01</v>
      </c>
      <c r="U86" s="211">
        <f t="shared" ca="1" si="138"/>
        <v>0.01</v>
      </c>
      <c r="V86" s="211">
        <f t="shared" ca="1" si="139"/>
        <v>0.01</v>
      </c>
      <c r="W86" s="211">
        <f t="shared" ca="1" si="139"/>
        <v>0.01</v>
      </c>
      <c r="X86" s="211">
        <f t="shared" ca="1" si="139"/>
        <v>0.01</v>
      </c>
      <c r="Y86" s="211">
        <f t="shared" ca="1" si="139"/>
        <v>0.01</v>
      </c>
      <c r="Z86" s="211">
        <f t="shared" ca="1" si="139"/>
        <v>0.01</v>
      </c>
      <c r="AA86" s="211">
        <f t="shared" ca="1" si="139"/>
        <v>0.01</v>
      </c>
      <c r="AB86" s="211">
        <f t="shared" ca="1" si="139"/>
        <v>0.01</v>
      </c>
      <c r="AC86" s="211">
        <f t="shared" ca="1" si="139"/>
        <v>0.01</v>
      </c>
      <c r="AD86" s="211">
        <f t="shared" ca="1" si="139"/>
        <v>0.01</v>
      </c>
      <c r="AF86" s="211">
        <f t="shared" ca="1" si="132"/>
        <v>5.0000000000000001E-3</v>
      </c>
      <c r="AG86" s="211">
        <f t="shared" ca="1" si="132"/>
        <v>5.0000000000000001E-3</v>
      </c>
      <c r="AH86" s="211">
        <f t="shared" ca="1" si="132"/>
        <v>5.0000000000000001E-3</v>
      </c>
      <c r="AI86" s="211">
        <f t="shared" ca="1" si="132"/>
        <v>5.0000000000000001E-3</v>
      </c>
      <c r="AJ86" s="211">
        <f t="shared" ca="1" si="132"/>
        <v>5.0000000000000001E-3</v>
      </c>
      <c r="AK86" s="211">
        <f t="shared" ca="1" si="132"/>
        <v>5.0000000000000001E-3</v>
      </c>
      <c r="AL86" s="211">
        <f t="shared" ca="1" si="132"/>
        <v>5.0000000000000001E-3</v>
      </c>
      <c r="AM86" s="211">
        <f t="shared" ca="1" si="132"/>
        <v>5.0000000000000001E-3</v>
      </c>
      <c r="AN86" s="211">
        <f t="shared" ca="1" si="132"/>
        <v>5.0000000000000001E-3</v>
      </c>
      <c r="AO86" s="211">
        <f t="shared" ca="1" si="132"/>
        <v>5.0000000000000001E-3</v>
      </c>
      <c r="AP86" s="211">
        <f t="shared" ca="1" si="133"/>
        <v>5.0000000000000001E-3</v>
      </c>
      <c r="AQ86" s="211">
        <f t="shared" ca="1" si="133"/>
        <v>5.0000000000000001E-3</v>
      </c>
      <c r="AR86" s="211">
        <f t="shared" ca="1" si="133"/>
        <v>4.1666666666666666E-3</v>
      </c>
      <c r="AS86" s="211">
        <f t="shared" ca="1" si="133"/>
        <v>4.1666666666666666E-3</v>
      </c>
      <c r="AT86" s="211">
        <f t="shared" ca="1" si="133"/>
        <v>4.1666666666666666E-3</v>
      </c>
      <c r="AU86" s="211">
        <f t="shared" ca="1" si="133"/>
        <v>4.1666666666666666E-3</v>
      </c>
      <c r="AV86" s="211">
        <f t="shared" ca="1" si="133"/>
        <v>4.1666666666666666E-3</v>
      </c>
      <c r="AW86" s="211">
        <f t="shared" ca="1" si="133"/>
        <v>4.1666666666666666E-3</v>
      </c>
      <c r="AX86" s="211">
        <f t="shared" ca="1" si="133"/>
        <v>4.1666666666666666E-3</v>
      </c>
      <c r="AY86" s="211">
        <f t="shared" ca="1" si="133"/>
        <v>4.1666666666666666E-3</v>
      </c>
      <c r="AZ86" s="211">
        <f t="shared" ca="1" si="134"/>
        <v>4.1666666666666666E-3</v>
      </c>
      <c r="BA86" s="211">
        <f t="shared" ca="1" si="134"/>
        <v>4.1666666666666666E-3</v>
      </c>
      <c r="BB86" s="211">
        <f t="shared" ca="1" si="134"/>
        <v>4.1666666666666666E-3</v>
      </c>
      <c r="BC86" s="211">
        <f t="shared" ca="1" si="134"/>
        <v>4.1666666666666666E-3</v>
      </c>
      <c r="BD86" s="211">
        <f t="shared" ca="1" si="134"/>
        <v>3.3333333333333335E-3</v>
      </c>
      <c r="BE86" s="211">
        <f t="shared" ca="1" si="134"/>
        <v>3.3333333333333335E-3</v>
      </c>
      <c r="BF86" s="211">
        <f t="shared" ca="1" si="134"/>
        <v>3.3333333333333335E-3</v>
      </c>
      <c r="BG86" s="211">
        <f t="shared" ca="1" si="134"/>
        <v>3.3333333333333335E-3</v>
      </c>
      <c r="BH86" s="211">
        <f t="shared" ca="1" si="134"/>
        <v>3.3333333333333335E-3</v>
      </c>
      <c r="BI86" s="211">
        <f t="shared" ca="1" si="134"/>
        <v>3.3333333333333335E-3</v>
      </c>
      <c r="BJ86" s="211">
        <f t="shared" ca="1" si="135"/>
        <v>3.3333333333333335E-3</v>
      </c>
      <c r="BK86" s="211">
        <f t="shared" ca="1" si="135"/>
        <v>3.3333333333333335E-3</v>
      </c>
      <c r="BL86" s="211">
        <f t="shared" ca="1" si="135"/>
        <v>3.3333333333333335E-3</v>
      </c>
      <c r="BM86" s="211">
        <f t="shared" ca="1" si="135"/>
        <v>3.3333333333333335E-3</v>
      </c>
      <c r="BN86" s="211">
        <f t="shared" ca="1" si="135"/>
        <v>3.3333333333333335E-3</v>
      </c>
      <c r="BO86" s="211">
        <f t="shared" ca="1" si="135"/>
        <v>3.3333333333333335E-3</v>
      </c>
      <c r="BP86" s="211">
        <f t="shared" ca="1" si="135"/>
        <v>3.3333333333333335E-3</v>
      </c>
      <c r="BQ86" s="211">
        <f t="shared" ca="1" si="135"/>
        <v>3.3333333333333335E-3</v>
      </c>
      <c r="BR86" s="211">
        <f t="shared" ca="1" si="135"/>
        <v>3.3333333333333335E-3</v>
      </c>
      <c r="BS86" s="211">
        <f t="shared" ca="1" si="135"/>
        <v>3.3333333333333335E-3</v>
      </c>
      <c r="BT86" s="211">
        <f t="shared" ca="1" si="136"/>
        <v>3.3333333333333335E-3</v>
      </c>
      <c r="BU86" s="211">
        <f t="shared" ca="1" si="136"/>
        <v>3.3333333333333335E-3</v>
      </c>
      <c r="BV86" s="211">
        <f t="shared" ca="1" si="136"/>
        <v>3.3333333333333335E-3</v>
      </c>
      <c r="BW86" s="211">
        <f t="shared" ca="1" si="136"/>
        <v>3.3333333333333335E-3</v>
      </c>
      <c r="BX86" s="211">
        <f t="shared" ca="1" si="136"/>
        <v>3.3333333333333335E-3</v>
      </c>
      <c r="BY86" s="211">
        <f t="shared" ca="1" si="136"/>
        <v>3.3333333333333335E-3</v>
      </c>
      <c r="BZ86" s="211">
        <f t="shared" ca="1" si="136"/>
        <v>3.3333333333333335E-3</v>
      </c>
      <c r="CA86" s="211">
        <f t="shared" ca="1" si="136"/>
        <v>3.3333333333333335E-3</v>
      </c>
      <c r="CB86" s="211">
        <f t="shared" ca="1" si="136"/>
        <v>3.3333333333333335E-3</v>
      </c>
      <c r="CC86" s="211">
        <f t="shared" ca="1" si="136"/>
        <v>3.3333333333333335E-3</v>
      </c>
      <c r="CD86" s="211">
        <f t="shared" ca="1" si="137"/>
        <v>3.3333333333333335E-3</v>
      </c>
      <c r="CE86" s="211">
        <f t="shared" ca="1" si="137"/>
        <v>3.3333333333333335E-3</v>
      </c>
      <c r="CF86" s="211">
        <f t="shared" ca="1" si="137"/>
        <v>3.3333333333333335E-3</v>
      </c>
      <c r="CG86" s="211">
        <f t="shared" ca="1" si="137"/>
        <v>3.3333333333333335E-3</v>
      </c>
      <c r="CH86" s="211">
        <f t="shared" ca="1" si="137"/>
        <v>3.3333333333333335E-3</v>
      </c>
      <c r="CI86" s="211">
        <f t="shared" ca="1" si="137"/>
        <v>3.3333333333333335E-3</v>
      </c>
      <c r="CJ86" s="211">
        <f t="shared" ca="1" si="137"/>
        <v>3.3333333333333335E-3</v>
      </c>
      <c r="CK86" s="211">
        <f t="shared" ca="1" si="137"/>
        <v>3.3333333333333335E-3</v>
      </c>
      <c r="CL86" s="211">
        <f t="shared" ca="1" si="137"/>
        <v>3.3333333333333335E-3</v>
      </c>
      <c r="CM86" s="211">
        <f t="shared" ca="1" si="137"/>
        <v>3.3333333333333335E-3</v>
      </c>
    </row>
    <row r="87" spans="2:91" s="210" customFormat="1" hidden="1" x14ac:dyDescent="0.2">
      <c r="B87" s="209" t="str">
        <f>Inputs!DQ25</f>
        <v>Bank Fee</v>
      </c>
      <c r="E87" s="211">
        <f ca="1">Settings!J70</f>
        <v>6.0000000000000005E-2</v>
      </c>
      <c r="F87" s="211">
        <f ca="1">Settings!K70</f>
        <v>0.05</v>
      </c>
      <c r="G87" s="211">
        <f ca="1">Settings!L70</f>
        <v>0.04</v>
      </c>
      <c r="H87" s="211">
        <f ca="1">Settings!M70</f>
        <v>0.04</v>
      </c>
      <c r="I87" s="211">
        <f ca="1">Settings!N70</f>
        <v>0.04</v>
      </c>
      <c r="K87" s="211">
        <f t="shared" ca="1" si="122"/>
        <v>1.5000000000000001E-2</v>
      </c>
      <c r="L87" s="211">
        <f t="shared" ca="1" si="138"/>
        <v>1.5000000000000001E-2</v>
      </c>
      <c r="M87" s="211">
        <f t="shared" ca="1" si="138"/>
        <v>1.5000000000000001E-2</v>
      </c>
      <c r="N87" s="211">
        <f t="shared" ca="1" si="138"/>
        <v>1.5000000000000001E-2</v>
      </c>
      <c r="O87" s="211">
        <f t="shared" ca="1" si="138"/>
        <v>1.2500000000000001E-2</v>
      </c>
      <c r="P87" s="211">
        <f t="shared" ca="1" si="138"/>
        <v>1.2500000000000001E-2</v>
      </c>
      <c r="Q87" s="211">
        <f t="shared" ca="1" si="138"/>
        <v>1.2500000000000001E-2</v>
      </c>
      <c r="R87" s="211">
        <f t="shared" ca="1" si="138"/>
        <v>1.2500000000000001E-2</v>
      </c>
      <c r="S87" s="211">
        <f t="shared" ca="1" si="138"/>
        <v>0.01</v>
      </c>
      <c r="T87" s="211">
        <f t="shared" ca="1" si="138"/>
        <v>0.01</v>
      </c>
      <c r="U87" s="211">
        <f t="shared" ca="1" si="138"/>
        <v>0.01</v>
      </c>
      <c r="V87" s="211">
        <f t="shared" ca="1" si="139"/>
        <v>0.01</v>
      </c>
      <c r="W87" s="211">
        <f t="shared" ca="1" si="139"/>
        <v>0.01</v>
      </c>
      <c r="X87" s="211">
        <f t="shared" ca="1" si="139"/>
        <v>0.01</v>
      </c>
      <c r="Y87" s="211">
        <f t="shared" ca="1" si="139"/>
        <v>0.01</v>
      </c>
      <c r="Z87" s="211">
        <f t="shared" ca="1" si="139"/>
        <v>0.01</v>
      </c>
      <c r="AA87" s="211">
        <f t="shared" ca="1" si="139"/>
        <v>0.01</v>
      </c>
      <c r="AB87" s="211">
        <f t="shared" ca="1" si="139"/>
        <v>0.01</v>
      </c>
      <c r="AC87" s="211">
        <f t="shared" ca="1" si="139"/>
        <v>0.01</v>
      </c>
      <c r="AD87" s="211">
        <f t="shared" ca="1" si="139"/>
        <v>0.01</v>
      </c>
      <c r="AF87" s="211">
        <f t="shared" ca="1" si="132"/>
        <v>5.0000000000000001E-3</v>
      </c>
      <c r="AG87" s="211">
        <f t="shared" ca="1" si="132"/>
        <v>5.0000000000000001E-3</v>
      </c>
      <c r="AH87" s="211">
        <f t="shared" ca="1" si="132"/>
        <v>5.0000000000000001E-3</v>
      </c>
      <c r="AI87" s="211">
        <f t="shared" ca="1" si="132"/>
        <v>5.0000000000000001E-3</v>
      </c>
      <c r="AJ87" s="211">
        <f t="shared" ca="1" si="132"/>
        <v>5.0000000000000001E-3</v>
      </c>
      <c r="AK87" s="211">
        <f t="shared" ca="1" si="132"/>
        <v>5.0000000000000001E-3</v>
      </c>
      <c r="AL87" s="211">
        <f t="shared" ca="1" si="132"/>
        <v>5.0000000000000001E-3</v>
      </c>
      <c r="AM87" s="211">
        <f t="shared" ca="1" si="132"/>
        <v>5.0000000000000001E-3</v>
      </c>
      <c r="AN87" s="211">
        <f t="shared" ca="1" si="132"/>
        <v>5.0000000000000001E-3</v>
      </c>
      <c r="AO87" s="211">
        <f t="shared" ca="1" si="132"/>
        <v>5.0000000000000001E-3</v>
      </c>
      <c r="AP87" s="211">
        <f t="shared" ca="1" si="133"/>
        <v>5.0000000000000001E-3</v>
      </c>
      <c r="AQ87" s="211">
        <f t="shared" ca="1" si="133"/>
        <v>5.0000000000000001E-3</v>
      </c>
      <c r="AR87" s="211">
        <f t="shared" ca="1" si="133"/>
        <v>4.1666666666666666E-3</v>
      </c>
      <c r="AS87" s="211">
        <f t="shared" ca="1" si="133"/>
        <v>4.1666666666666666E-3</v>
      </c>
      <c r="AT87" s="211">
        <f t="shared" ca="1" si="133"/>
        <v>4.1666666666666666E-3</v>
      </c>
      <c r="AU87" s="211">
        <f t="shared" ca="1" si="133"/>
        <v>4.1666666666666666E-3</v>
      </c>
      <c r="AV87" s="211">
        <f t="shared" ca="1" si="133"/>
        <v>4.1666666666666666E-3</v>
      </c>
      <c r="AW87" s="211">
        <f t="shared" ca="1" si="133"/>
        <v>4.1666666666666666E-3</v>
      </c>
      <c r="AX87" s="211">
        <f t="shared" ca="1" si="133"/>
        <v>4.1666666666666666E-3</v>
      </c>
      <c r="AY87" s="211">
        <f t="shared" ca="1" si="133"/>
        <v>4.1666666666666666E-3</v>
      </c>
      <c r="AZ87" s="211">
        <f t="shared" ca="1" si="134"/>
        <v>4.1666666666666666E-3</v>
      </c>
      <c r="BA87" s="211">
        <f t="shared" ca="1" si="134"/>
        <v>4.1666666666666666E-3</v>
      </c>
      <c r="BB87" s="211">
        <f t="shared" ca="1" si="134"/>
        <v>4.1666666666666666E-3</v>
      </c>
      <c r="BC87" s="211">
        <f t="shared" ca="1" si="134"/>
        <v>4.1666666666666666E-3</v>
      </c>
      <c r="BD87" s="211">
        <f t="shared" ca="1" si="134"/>
        <v>3.3333333333333335E-3</v>
      </c>
      <c r="BE87" s="211">
        <f t="shared" ca="1" si="134"/>
        <v>3.3333333333333335E-3</v>
      </c>
      <c r="BF87" s="211">
        <f t="shared" ca="1" si="134"/>
        <v>3.3333333333333335E-3</v>
      </c>
      <c r="BG87" s="211">
        <f t="shared" ca="1" si="134"/>
        <v>3.3333333333333335E-3</v>
      </c>
      <c r="BH87" s="211">
        <f t="shared" ca="1" si="134"/>
        <v>3.3333333333333335E-3</v>
      </c>
      <c r="BI87" s="211">
        <f t="shared" ca="1" si="134"/>
        <v>3.3333333333333335E-3</v>
      </c>
      <c r="BJ87" s="211">
        <f t="shared" ca="1" si="135"/>
        <v>3.3333333333333335E-3</v>
      </c>
      <c r="BK87" s="211">
        <f t="shared" ca="1" si="135"/>
        <v>3.3333333333333335E-3</v>
      </c>
      <c r="BL87" s="211">
        <f t="shared" ca="1" si="135"/>
        <v>3.3333333333333335E-3</v>
      </c>
      <c r="BM87" s="211">
        <f t="shared" ca="1" si="135"/>
        <v>3.3333333333333335E-3</v>
      </c>
      <c r="BN87" s="211">
        <f t="shared" ca="1" si="135"/>
        <v>3.3333333333333335E-3</v>
      </c>
      <c r="BO87" s="211">
        <f t="shared" ca="1" si="135"/>
        <v>3.3333333333333335E-3</v>
      </c>
      <c r="BP87" s="211">
        <f t="shared" ca="1" si="135"/>
        <v>3.3333333333333335E-3</v>
      </c>
      <c r="BQ87" s="211">
        <f t="shared" ca="1" si="135"/>
        <v>3.3333333333333335E-3</v>
      </c>
      <c r="BR87" s="211">
        <f t="shared" ca="1" si="135"/>
        <v>3.3333333333333335E-3</v>
      </c>
      <c r="BS87" s="211">
        <f t="shared" ca="1" si="135"/>
        <v>3.3333333333333335E-3</v>
      </c>
      <c r="BT87" s="211">
        <f t="shared" ca="1" si="136"/>
        <v>3.3333333333333335E-3</v>
      </c>
      <c r="BU87" s="211">
        <f t="shared" ca="1" si="136"/>
        <v>3.3333333333333335E-3</v>
      </c>
      <c r="BV87" s="211">
        <f t="shared" ca="1" si="136"/>
        <v>3.3333333333333335E-3</v>
      </c>
      <c r="BW87" s="211">
        <f t="shared" ca="1" si="136"/>
        <v>3.3333333333333335E-3</v>
      </c>
      <c r="BX87" s="211">
        <f t="shared" ca="1" si="136"/>
        <v>3.3333333333333335E-3</v>
      </c>
      <c r="BY87" s="211">
        <f t="shared" ca="1" si="136"/>
        <v>3.3333333333333335E-3</v>
      </c>
      <c r="BZ87" s="211">
        <f t="shared" ca="1" si="136"/>
        <v>3.3333333333333335E-3</v>
      </c>
      <c r="CA87" s="211">
        <f t="shared" ca="1" si="136"/>
        <v>3.3333333333333335E-3</v>
      </c>
      <c r="CB87" s="211">
        <f t="shared" ca="1" si="136"/>
        <v>3.3333333333333335E-3</v>
      </c>
      <c r="CC87" s="211">
        <f t="shared" ca="1" si="136"/>
        <v>3.3333333333333335E-3</v>
      </c>
      <c r="CD87" s="211">
        <f t="shared" ca="1" si="137"/>
        <v>3.3333333333333335E-3</v>
      </c>
      <c r="CE87" s="211">
        <f t="shared" ca="1" si="137"/>
        <v>3.3333333333333335E-3</v>
      </c>
      <c r="CF87" s="211">
        <f t="shared" ca="1" si="137"/>
        <v>3.3333333333333335E-3</v>
      </c>
      <c r="CG87" s="211">
        <f t="shared" ca="1" si="137"/>
        <v>3.3333333333333335E-3</v>
      </c>
      <c r="CH87" s="211">
        <f t="shared" ca="1" si="137"/>
        <v>3.3333333333333335E-3</v>
      </c>
      <c r="CI87" s="211">
        <f t="shared" ca="1" si="137"/>
        <v>3.3333333333333335E-3</v>
      </c>
      <c r="CJ87" s="211">
        <f t="shared" ca="1" si="137"/>
        <v>3.3333333333333335E-3</v>
      </c>
      <c r="CK87" s="211">
        <f t="shared" ca="1" si="137"/>
        <v>3.3333333333333335E-3</v>
      </c>
      <c r="CL87" s="211">
        <f t="shared" ca="1" si="137"/>
        <v>3.3333333333333335E-3</v>
      </c>
      <c r="CM87" s="211">
        <f t="shared" ca="1" si="137"/>
        <v>3.3333333333333335E-3</v>
      </c>
    </row>
    <row r="88" spans="2:91" s="210" customFormat="1" hidden="1" x14ac:dyDescent="0.2">
      <c r="B88" s="209" t="str">
        <f>Inputs!DQ26</f>
        <v>Office Supplies</v>
      </c>
      <c r="E88" s="211">
        <f ca="1">Settings!J74</f>
        <v>6.0000000000000005E-2</v>
      </c>
      <c r="F88" s="211">
        <f ca="1">Settings!K74</f>
        <v>0.05</v>
      </c>
      <c r="G88" s="211">
        <f ca="1">Settings!L74</f>
        <v>0.04</v>
      </c>
      <c r="H88" s="211">
        <f ca="1">Settings!M74</f>
        <v>0.04</v>
      </c>
      <c r="I88" s="211">
        <f ca="1">Settings!N74</f>
        <v>0.04</v>
      </c>
      <c r="K88" s="211">
        <f t="shared" ca="1" si="122"/>
        <v>1.5000000000000001E-2</v>
      </c>
      <c r="L88" s="211">
        <f t="shared" ca="1" si="138"/>
        <v>1.5000000000000001E-2</v>
      </c>
      <c r="M88" s="211">
        <f t="shared" ca="1" si="138"/>
        <v>1.5000000000000001E-2</v>
      </c>
      <c r="N88" s="211">
        <f t="shared" ca="1" si="138"/>
        <v>1.5000000000000001E-2</v>
      </c>
      <c r="O88" s="211">
        <f t="shared" ca="1" si="138"/>
        <v>1.2500000000000001E-2</v>
      </c>
      <c r="P88" s="211">
        <f t="shared" ca="1" si="138"/>
        <v>1.2500000000000001E-2</v>
      </c>
      <c r="Q88" s="211">
        <f t="shared" ca="1" si="138"/>
        <v>1.2500000000000001E-2</v>
      </c>
      <c r="R88" s="211">
        <f t="shared" ca="1" si="138"/>
        <v>1.2500000000000001E-2</v>
      </c>
      <c r="S88" s="211">
        <f t="shared" ca="1" si="138"/>
        <v>0.01</v>
      </c>
      <c r="T88" s="211">
        <f t="shared" ca="1" si="138"/>
        <v>0.01</v>
      </c>
      <c r="U88" s="211">
        <f t="shared" ca="1" si="138"/>
        <v>0.01</v>
      </c>
      <c r="V88" s="211">
        <f t="shared" ca="1" si="139"/>
        <v>0.01</v>
      </c>
      <c r="W88" s="211">
        <f t="shared" ca="1" si="139"/>
        <v>0.01</v>
      </c>
      <c r="X88" s="211">
        <f t="shared" ca="1" si="139"/>
        <v>0.01</v>
      </c>
      <c r="Y88" s="211">
        <f t="shared" ca="1" si="139"/>
        <v>0.01</v>
      </c>
      <c r="Z88" s="211">
        <f t="shared" ca="1" si="139"/>
        <v>0.01</v>
      </c>
      <c r="AA88" s="211">
        <f t="shared" ca="1" si="139"/>
        <v>0.01</v>
      </c>
      <c r="AB88" s="211">
        <f t="shared" ca="1" si="139"/>
        <v>0.01</v>
      </c>
      <c r="AC88" s="211">
        <f t="shared" ca="1" si="139"/>
        <v>0.01</v>
      </c>
      <c r="AD88" s="211">
        <f t="shared" ca="1" si="139"/>
        <v>0.01</v>
      </c>
      <c r="AF88" s="211">
        <f t="shared" ca="1" si="132"/>
        <v>5.0000000000000001E-3</v>
      </c>
      <c r="AG88" s="211">
        <f t="shared" ca="1" si="132"/>
        <v>5.0000000000000001E-3</v>
      </c>
      <c r="AH88" s="211">
        <f t="shared" ca="1" si="132"/>
        <v>5.0000000000000001E-3</v>
      </c>
      <c r="AI88" s="211">
        <f t="shared" ca="1" si="132"/>
        <v>5.0000000000000001E-3</v>
      </c>
      <c r="AJ88" s="211">
        <f t="shared" ca="1" si="132"/>
        <v>5.0000000000000001E-3</v>
      </c>
      <c r="AK88" s="211">
        <f t="shared" ca="1" si="132"/>
        <v>5.0000000000000001E-3</v>
      </c>
      <c r="AL88" s="211">
        <f t="shared" ca="1" si="132"/>
        <v>5.0000000000000001E-3</v>
      </c>
      <c r="AM88" s="211">
        <f t="shared" ca="1" si="132"/>
        <v>5.0000000000000001E-3</v>
      </c>
      <c r="AN88" s="211">
        <f t="shared" ca="1" si="132"/>
        <v>5.0000000000000001E-3</v>
      </c>
      <c r="AO88" s="211">
        <f t="shared" ca="1" si="132"/>
        <v>5.0000000000000001E-3</v>
      </c>
      <c r="AP88" s="211">
        <f t="shared" ca="1" si="133"/>
        <v>5.0000000000000001E-3</v>
      </c>
      <c r="AQ88" s="211">
        <f t="shared" ca="1" si="133"/>
        <v>5.0000000000000001E-3</v>
      </c>
      <c r="AR88" s="211">
        <f t="shared" ca="1" si="133"/>
        <v>4.1666666666666666E-3</v>
      </c>
      <c r="AS88" s="211">
        <f t="shared" ca="1" si="133"/>
        <v>4.1666666666666666E-3</v>
      </c>
      <c r="AT88" s="211">
        <f t="shared" ca="1" si="133"/>
        <v>4.1666666666666666E-3</v>
      </c>
      <c r="AU88" s="211">
        <f t="shared" ca="1" si="133"/>
        <v>4.1666666666666666E-3</v>
      </c>
      <c r="AV88" s="211">
        <f t="shared" ca="1" si="133"/>
        <v>4.1666666666666666E-3</v>
      </c>
      <c r="AW88" s="211">
        <f t="shared" ca="1" si="133"/>
        <v>4.1666666666666666E-3</v>
      </c>
      <c r="AX88" s="211">
        <f t="shared" ca="1" si="133"/>
        <v>4.1666666666666666E-3</v>
      </c>
      <c r="AY88" s="211">
        <f t="shared" ca="1" si="133"/>
        <v>4.1666666666666666E-3</v>
      </c>
      <c r="AZ88" s="211">
        <f t="shared" ca="1" si="134"/>
        <v>4.1666666666666666E-3</v>
      </c>
      <c r="BA88" s="211">
        <f t="shared" ca="1" si="134"/>
        <v>4.1666666666666666E-3</v>
      </c>
      <c r="BB88" s="211">
        <f t="shared" ca="1" si="134"/>
        <v>4.1666666666666666E-3</v>
      </c>
      <c r="BC88" s="211">
        <f t="shared" ca="1" si="134"/>
        <v>4.1666666666666666E-3</v>
      </c>
      <c r="BD88" s="211">
        <f t="shared" ca="1" si="134"/>
        <v>3.3333333333333335E-3</v>
      </c>
      <c r="BE88" s="211">
        <f t="shared" ca="1" si="134"/>
        <v>3.3333333333333335E-3</v>
      </c>
      <c r="BF88" s="211">
        <f t="shared" ca="1" si="134"/>
        <v>3.3333333333333335E-3</v>
      </c>
      <c r="BG88" s="211">
        <f t="shared" ca="1" si="134"/>
        <v>3.3333333333333335E-3</v>
      </c>
      <c r="BH88" s="211">
        <f t="shared" ca="1" si="134"/>
        <v>3.3333333333333335E-3</v>
      </c>
      <c r="BI88" s="211">
        <f t="shared" ca="1" si="134"/>
        <v>3.3333333333333335E-3</v>
      </c>
      <c r="BJ88" s="211">
        <f t="shared" ca="1" si="135"/>
        <v>3.3333333333333335E-3</v>
      </c>
      <c r="BK88" s="211">
        <f t="shared" ca="1" si="135"/>
        <v>3.3333333333333335E-3</v>
      </c>
      <c r="BL88" s="211">
        <f t="shared" ca="1" si="135"/>
        <v>3.3333333333333335E-3</v>
      </c>
      <c r="BM88" s="211">
        <f t="shared" ca="1" si="135"/>
        <v>3.3333333333333335E-3</v>
      </c>
      <c r="BN88" s="211">
        <f t="shared" ca="1" si="135"/>
        <v>3.3333333333333335E-3</v>
      </c>
      <c r="BO88" s="211">
        <f t="shared" ca="1" si="135"/>
        <v>3.3333333333333335E-3</v>
      </c>
      <c r="BP88" s="211">
        <f t="shared" ca="1" si="135"/>
        <v>3.3333333333333335E-3</v>
      </c>
      <c r="BQ88" s="211">
        <f t="shared" ca="1" si="135"/>
        <v>3.3333333333333335E-3</v>
      </c>
      <c r="BR88" s="211">
        <f t="shared" ca="1" si="135"/>
        <v>3.3333333333333335E-3</v>
      </c>
      <c r="BS88" s="211">
        <f t="shared" ca="1" si="135"/>
        <v>3.3333333333333335E-3</v>
      </c>
      <c r="BT88" s="211">
        <f t="shared" ca="1" si="136"/>
        <v>3.3333333333333335E-3</v>
      </c>
      <c r="BU88" s="211">
        <f t="shared" ca="1" si="136"/>
        <v>3.3333333333333335E-3</v>
      </c>
      <c r="BV88" s="211">
        <f t="shared" ca="1" si="136"/>
        <v>3.3333333333333335E-3</v>
      </c>
      <c r="BW88" s="211">
        <f t="shared" ca="1" si="136"/>
        <v>3.3333333333333335E-3</v>
      </c>
      <c r="BX88" s="211">
        <f t="shared" ca="1" si="136"/>
        <v>3.3333333333333335E-3</v>
      </c>
      <c r="BY88" s="211">
        <f t="shared" ca="1" si="136"/>
        <v>3.3333333333333335E-3</v>
      </c>
      <c r="BZ88" s="211">
        <f t="shared" ca="1" si="136"/>
        <v>3.3333333333333335E-3</v>
      </c>
      <c r="CA88" s="211">
        <f t="shared" ca="1" si="136"/>
        <v>3.3333333333333335E-3</v>
      </c>
      <c r="CB88" s="211">
        <f t="shared" ca="1" si="136"/>
        <v>3.3333333333333335E-3</v>
      </c>
      <c r="CC88" s="211">
        <f t="shared" ca="1" si="136"/>
        <v>3.3333333333333335E-3</v>
      </c>
      <c r="CD88" s="211">
        <f t="shared" ca="1" si="137"/>
        <v>3.3333333333333335E-3</v>
      </c>
      <c r="CE88" s="211">
        <f t="shared" ca="1" si="137"/>
        <v>3.3333333333333335E-3</v>
      </c>
      <c r="CF88" s="211">
        <f t="shared" ca="1" si="137"/>
        <v>3.3333333333333335E-3</v>
      </c>
      <c r="CG88" s="211">
        <f t="shared" ca="1" si="137"/>
        <v>3.3333333333333335E-3</v>
      </c>
      <c r="CH88" s="211">
        <f t="shared" ca="1" si="137"/>
        <v>3.3333333333333335E-3</v>
      </c>
      <c r="CI88" s="211">
        <f t="shared" ca="1" si="137"/>
        <v>3.3333333333333335E-3</v>
      </c>
      <c r="CJ88" s="211">
        <f t="shared" ca="1" si="137"/>
        <v>3.3333333333333335E-3</v>
      </c>
      <c r="CK88" s="211">
        <f t="shared" ca="1" si="137"/>
        <v>3.3333333333333335E-3</v>
      </c>
      <c r="CL88" s="211">
        <f t="shared" ca="1" si="137"/>
        <v>3.3333333333333335E-3</v>
      </c>
      <c r="CM88" s="211">
        <f t="shared" ca="1" si="137"/>
        <v>3.3333333333333335E-3</v>
      </c>
    </row>
    <row r="89" spans="2:91" s="210" customFormat="1" hidden="1" x14ac:dyDescent="0.2">
      <c r="B89" s="209" t="str">
        <f>Inputs!DQ27</f>
        <v>Music</v>
      </c>
      <c r="E89" s="211">
        <f ca="1">Settings!J78</f>
        <v>6.0000000000000005E-2</v>
      </c>
      <c r="F89" s="211">
        <f ca="1">Settings!K78</f>
        <v>0.05</v>
      </c>
      <c r="G89" s="211">
        <f ca="1">Settings!L78</f>
        <v>0.04</v>
      </c>
      <c r="H89" s="211">
        <f ca="1">Settings!M78</f>
        <v>0.04</v>
      </c>
      <c r="I89" s="211">
        <f ca="1">Settings!N78</f>
        <v>0.04</v>
      </c>
      <c r="K89" s="211">
        <f t="shared" ca="1" si="122"/>
        <v>1.5000000000000001E-2</v>
      </c>
      <c r="L89" s="211">
        <f t="shared" ca="1" si="138"/>
        <v>1.5000000000000001E-2</v>
      </c>
      <c r="M89" s="211">
        <f t="shared" ca="1" si="138"/>
        <v>1.5000000000000001E-2</v>
      </c>
      <c r="N89" s="211">
        <f t="shared" ca="1" si="138"/>
        <v>1.5000000000000001E-2</v>
      </c>
      <c r="O89" s="211">
        <f t="shared" ca="1" si="138"/>
        <v>1.2500000000000001E-2</v>
      </c>
      <c r="P89" s="211">
        <f t="shared" ca="1" si="138"/>
        <v>1.2500000000000001E-2</v>
      </c>
      <c r="Q89" s="211">
        <f t="shared" ca="1" si="138"/>
        <v>1.2500000000000001E-2</v>
      </c>
      <c r="R89" s="211">
        <f t="shared" ca="1" si="138"/>
        <v>1.2500000000000001E-2</v>
      </c>
      <c r="S89" s="211">
        <f t="shared" ca="1" si="138"/>
        <v>0.01</v>
      </c>
      <c r="T89" s="211">
        <f t="shared" ca="1" si="138"/>
        <v>0.01</v>
      </c>
      <c r="U89" s="211">
        <f t="shared" ca="1" si="138"/>
        <v>0.01</v>
      </c>
      <c r="V89" s="211">
        <f t="shared" ca="1" si="139"/>
        <v>0.01</v>
      </c>
      <c r="W89" s="211">
        <f t="shared" ca="1" si="139"/>
        <v>0.01</v>
      </c>
      <c r="X89" s="211">
        <f t="shared" ca="1" si="139"/>
        <v>0.01</v>
      </c>
      <c r="Y89" s="211">
        <f t="shared" ca="1" si="139"/>
        <v>0.01</v>
      </c>
      <c r="Z89" s="211">
        <f t="shared" ca="1" si="139"/>
        <v>0.01</v>
      </c>
      <c r="AA89" s="211">
        <f t="shared" ca="1" si="139"/>
        <v>0.01</v>
      </c>
      <c r="AB89" s="211">
        <f t="shared" ca="1" si="139"/>
        <v>0.01</v>
      </c>
      <c r="AC89" s="211">
        <f t="shared" ca="1" si="139"/>
        <v>0.01</v>
      </c>
      <c r="AD89" s="211">
        <f t="shared" ca="1" si="139"/>
        <v>0.01</v>
      </c>
      <c r="AF89" s="211">
        <f t="shared" ca="1" si="132"/>
        <v>5.0000000000000001E-3</v>
      </c>
      <c r="AG89" s="211">
        <f t="shared" ca="1" si="132"/>
        <v>5.0000000000000001E-3</v>
      </c>
      <c r="AH89" s="211">
        <f t="shared" ca="1" si="132"/>
        <v>5.0000000000000001E-3</v>
      </c>
      <c r="AI89" s="211">
        <f t="shared" ca="1" si="132"/>
        <v>5.0000000000000001E-3</v>
      </c>
      <c r="AJ89" s="211">
        <f t="shared" ca="1" si="132"/>
        <v>5.0000000000000001E-3</v>
      </c>
      <c r="AK89" s="211">
        <f t="shared" ca="1" si="132"/>
        <v>5.0000000000000001E-3</v>
      </c>
      <c r="AL89" s="211">
        <f t="shared" ca="1" si="132"/>
        <v>5.0000000000000001E-3</v>
      </c>
      <c r="AM89" s="211">
        <f t="shared" ca="1" si="132"/>
        <v>5.0000000000000001E-3</v>
      </c>
      <c r="AN89" s="211">
        <f t="shared" ca="1" si="132"/>
        <v>5.0000000000000001E-3</v>
      </c>
      <c r="AO89" s="211">
        <f t="shared" ca="1" si="132"/>
        <v>5.0000000000000001E-3</v>
      </c>
      <c r="AP89" s="211">
        <f t="shared" ca="1" si="133"/>
        <v>5.0000000000000001E-3</v>
      </c>
      <c r="AQ89" s="211">
        <f t="shared" ca="1" si="133"/>
        <v>5.0000000000000001E-3</v>
      </c>
      <c r="AR89" s="211">
        <f t="shared" ca="1" si="133"/>
        <v>4.1666666666666666E-3</v>
      </c>
      <c r="AS89" s="211">
        <f t="shared" ca="1" si="133"/>
        <v>4.1666666666666666E-3</v>
      </c>
      <c r="AT89" s="211">
        <f t="shared" ca="1" si="133"/>
        <v>4.1666666666666666E-3</v>
      </c>
      <c r="AU89" s="211">
        <f t="shared" ca="1" si="133"/>
        <v>4.1666666666666666E-3</v>
      </c>
      <c r="AV89" s="211">
        <f t="shared" ca="1" si="133"/>
        <v>4.1666666666666666E-3</v>
      </c>
      <c r="AW89" s="211">
        <f t="shared" ca="1" si="133"/>
        <v>4.1666666666666666E-3</v>
      </c>
      <c r="AX89" s="211">
        <f t="shared" ca="1" si="133"/>
        <v>4.1666666666666666E-3</v>
      </c>
      <c r="AY89" s="211">
        <f t="shared" ca="1" si="133"/>
        <v>4.1666666666666666E-3</v>
      </c>
      <c r="AZ89" s="211">
        <f t="shared" ca="1" si="134"/>
        <v>4.1666666666666666E-3</v>
      </c>
      <c r="BA89" s="211">
        <f t="shared" ca="1" si="134"/>
        <v>4.1666666666666666E-3</v>
      </c>
      <c r="BB89" s="211">
        <f t="shared" ca="1" si="134"/>
        <v>4.1666666666666666E-3</v>
      </c>
      <c r="BC89" s="211">
        <f t="shared" ca="1" si="134"/>
        <v>4.1666666666666666E-3</v>
      </c>
      <c r="BD89" s="211">
        <f t="shared" ca="1" si="134"/>
        <v>3.3333333333333335E-3</v>
      </c>
      <c r="BE89" s="211">
        <f t="shared" ca="1" si="134"/>
        <v>3.3333333333333335E-3</v>
      </c>
      <c r="BF89" s="211">
        <f t="shared" ca="1" si="134"/>
        <v>3.3333333333333335E-3</v>
      </c>
      <c r="BG89" s="211">
        <f t="shared" ca="1" si="134"/>
        <v>3.3333333333333335E-3</v>
      </c>
      <c r="BH89" s="211">
        <f t="shared" ca="1" si="134"/>
        <v>3.3333333333333335E-3</v>
      </c>
      <c r="BI89" s="211">
        <f t="shared" ca="1" si="134"/>
        <v>3.3333333333333335E-3</v>
      </c>
      <c r="BJ89" s="211">
        <f t="shared" ca="1" si="135"/>
        <v>3.3333333333333335E-3</v>
      </c>
      <c r="BK89" s="211">
        <f t="shared" ca="1" si="135"/>
        <v>3.3333333333333335E-3</v>
      </c>
      <c r="BL89" s="211">
        <f t="shared" ca="1" si="135"/>
        <v>3.3333333333333335E-3</v>
      </c>
      <c r="BM89" s="211">
        <f t="shared" ca="1" si="135"/>
        <v>3.3333333333333335E-3</v>
      </c>
      <c r="BN89" s="211">
        <f t="shared" ca="1" si="135"/>
        <v>3.3333333333333335E-3</v>
      </c>
      <c r="BO89" s="211">
        <f t="shared" ca="1" si="135"/>
        <v>3.3333333333333335E-3</v>
      </c>
      <c r="BP89" s="211">
        <f t="shared" ca="1" si="135"/>
        <v>3.3333333333333335E-3</v>
      </c>
      <c r="BQ89" s="211">
        <f t="shared" ca="1" si="135"/>
        <v>3.3333333333333335E-3</v>
      </c>
      <c r="BR89" s="211">
        <f t="shared" ca="1" si="135"/>
        <v>3.3333333333333335E-3</v>
      </c>
      <c r="BS89" s="211">
        <f t="shared" ca="1" si="135"/>
        <v>3.3333333333333335E-3</v>
      </c>
      <c r="BT89" s="211">
        <f t="shared" ca="1" si="136"/>
        <v>3.3333333333333335E-3</v>
      </c>
      <c r="BU89" s="211">
        <f t="shared" ca="1" si="136"/>
        <v>3.3333333333333335E-3</v>
      </c>
      <c r="BV89" s="211">
        <f t="shared" ca="1" si="136"/>
        <v>3.3333333333333335E-3</v>
      </c>
      <c r="BW89" s="211">
        <f t="shared" ca="1" si="136"/>
        <v>3.3333333333333335E-3</v>
      </c>
      <c r="BX89" s="211">
        <f t="shared" ca="1" si="136"/>
        <v>3.3333333333333335E-3</v>
      </c>
      <c r="BY89" s="211">
        <f t="shared" ca="1" si="136"/>
        <v>3.3333333333333335E-3</v>
      </c>
      <c r="BZ89" s="211">
        <f t="shared" ca="1" si="136"/>
        <v>3.3333333333333335E-3</v>
      </c>
      <c r="CA89" s="211">
        <f t="shared" ca="1" si="136"/>
        <v>3.3333333333333335E-3</v>
      </c>
      <c r="CB89" s="211">
        <f t="shared" ca="1" si="136"/>
        <v>3.3333333333333335E-3</v>
      </c>
      <c r="CC89" s="211">
        <f t="shared" ca="1" si="136"/>
        <v>3.3333333333333335E-3</v>
      </c>
      <c r="CD89" s="211">
        <f t="shared" ca="1" si="137"/>
        <v>3.3333333333333335E-3</v>
      </c>
      <c r="CE89" s="211">
        <f t="shared" ca="1" si="137"/>
        <v>3.3333333333333335E-3</v>
      </c>
      <c r="CF89" s="211">
        <f t="shared" ca="1" si="137"/>
        <v>3.3333333333333335E-3</v>
      </c>
      <c r="CG89" s="211">
        <f t="shared" ca="1" si="137"/>
        <v>3.3333333333333335E-3</v>
      </c>
      <c r="CH89" s="211">
        <f t="shared" ca="1" si="137"/>
        <v>3.3333333333333335E-3</v>
      </c>
      <c r="CI89" s="211">
        <f t="shared" ca="1" si="137"/>
        <v>3.3333333333333335E-3</v>
      </c>
      <c r="CJ89" s="211">
        <f t="shared" ca="1" si="137"/>
        <v>3.3333333333333335E-3</v>
      </c>
      <c r="CK89" s="211">
        <f t="shared" ca="1" si="137"/>
        <v>3.3333333333333335E-3</v>
      </c>
      <c r="CL89" s="211">
        <f t="shared" ca="1" si="137"/>
        <v>3.3333333333333335E-3</v>
      </c>
      <c r="CM89" s="211">
        <f t="shared" ca="1" si="137"/>
        <v>3.3333333333333335E-3</v>
      </c>
    </row>
    <row r="90" spans="2:91" s="210" customFormat="1" hidden="1" x14ac:dyDescent="0.2">
      <c r="B90" s="209">
        <f>Inputs!DQ28</f>
        <v>0</v>
      </c>
      <c r="E90" s="211">
        <f ca="1">Settings!J82</f>
        <v>6.0000000000000005E-2</v>
      </c>
      <c r="F90" s="211">
        <f ca="1">Settings!K82</f>
        <v>0.05</v>
      </c>
      <c r="G90" s="211">
        <f ca="1">Settings!L82</f>
        <v>0.04</v>
      </c>
      <c r="H90" s="211">
        <f ca="1">Settings!M82</f>
        <v>0.04</v>
      </c>
      <c r="I90" s="211">
        <f ca="1">Settings!N82</f>
        <v>0.04</v>
      </c>
      <c r="K90" s="211">
        <f t="shared" ca="1" si="122"/>
        <v>1.5000000000000001E-2</v>
      </c>
      <c r="L90" s="211">
        <f t="shared" ca="1" si="138"/>
        <v>1.5000000000000001E-2</v>
      </c>
      <c r="M90" s="211">
        <f t="shared" ca="1" si="138"/>
        <v>1.5000000000000001E-2</v>
      </c>
      <c r="N90" s="211">
        <f t="shared" ca="1" si="138"/>
        <v>1.5000000000000001E-2</v>
      </c>
      <c r="O90" s="211">
        <f t="shared" ca="1" si="138"/>
        <v>1.2500000000000001E-2</v>
      </c>
      <c r="P90" s="211">
        <f t="shared" ca="1" si="138"/>
        <v>1.2500000000000001E-2</v>
      </c>
      <c r="Q90" s="211">
        <f t="shared" ca="1" si="138"/>
        <v>1.2500000000000001E-2</v>
      </c>
      <c r="R90" s="211">
        <f t="shared" ca="1" si="138"/>
        <v>1.2500000000000001E-2</v>
      </c>
      <c r="S90" s="211">
        <f t="shared" ca="1" si="138"/>
        <v>0.01</v>
      </c>
      <c r="T90" s="211">
        <f t="shared" ca="1" si="138"/>
        <v>0.01</v>
      </c>
      <c r="U90" s="211">
        <f t="shared" ca="1" si="138"/>
        <v>0.01</v>
      </c>
      <c r="V90" s="211">
        <f t="shared" ca="1" si="139"/>
        <v>0.01</v>
      </c>
      <c r="W90" s="211">
        <f t="shared" ca="1" si="139"/>
        <v>0.01</v>
      </c>
      <c r="X90" s="211">
        <f t="shared" ca="1" si="139"/>
        <v>0.01</v>
      </c>
      <c r="Y90" s="211">
        <f t="shared" ca="1" si="139"/>
        <v>0.01</v>
      </c>
      <c r="Z90" s="211">
        <f t="shared" ca="1" si="139"/>
        <v>0.01</v>
      </c>
      <c r="AA90" s="211">
        <f t="shared" ca="1" si="139"/>
        <v>0.01</v>
      </c>
      <c r="AB90" s="211">
        <f t="shared" ca="1" si="139"/>
        <v>0.01</v>
      </c>
      <c r="AC90" s="211">
        <f t="shared" ca="1" si="139"/>
        <v>0.01</v>
      </c>
      <c r="AD90" s="211">
        <f t="shared" ca="1" si="139"/>
        <v>0.01</v>
      </c>
      <c r="AF90" s="211">
        <f t="shared" ca="1" si="132"/>
        <v>5.0000000000000001E-3</v>
      </c>
      <c r="AG90" s="211">
        <f t="shared" ca="1" si="132"/>
        <v>5.0000000000000001E-3</v>
      </c>
      <c r="AH90" s="211">
        <f t="shared" ca="1" si="132"/>
        <v>5.0000000000000001E-3</v>
      </c>
      <c r="AI90" s="211">
        <f t="shared" ca="1" si="132"/>
        <v>5.0000000000000001E-3</v>
      </c>
      <c r="AJ90" s="211">
        <f t="shared" ca="1" si="132"/>
        <v>5.0000000000000001E-3</v>
      </c>
      <c r="AK90" s="211">
        <f t="shared" ca="1" si="132"/>
        <v>5.0000000000000001E-3</v>
      </c>
      <c r="AL90" s="211">
        <f t="shared" ca="1" si="132"/>
        <v>5.0000000000000001E-3</v>
      </c>
      <c r="AM90" s="211">
        <f t="shared" ca="1" si="132"/>
        <v>5.0000000000000001E-3</v>
      </c>
      <c r="AN90" s="211">
        <f t="shared" ca="1" si="132"/>
        <v>5.0000000000000001E-3</v>
      </c>
      <c r="AO90" s="211">
        <f t="shared" ca="1" si="132"/>
        <v>5.0000000000000001E-3</v>
      </c>
      <c r="AP90" s="211">
        <f t="shared" ca="1" si="133"/>
        <v>5.0000000000000001E-3</v>
      </c>
      <c r="AQ90" s="211">
        <f t="shared" ca="1" si="133"/>
        <v>5.0000000000000001E-3</v>
      </c>
      <c r="AR90" s="211">
        <f t="shared" ca="1" si="133"/>
        <v>4.1666666666666666E-3</v>
      </c>
      <c r="AS90" s="211">
        <f t="shared" ca="1" si="133"/>
        <v>4.1666666666666666E-3</v>
      </c>
      <c r="AT90" s="211">
        <f t="shared" ca="1" si="133"/>
        <v>4.1666666666666666E-3</v>
      </c>
      <c r="AU90" s="211">
        <f t="shared" ca="1" si="133"/>
        <v>4.1666666666666666E-3</v>
      </c>
      <c r="AV90" s="211">
        <f t="shared" ca="1" si="133"/>
        <v>4.1666666666666666E-3</v>
      </c>
      <c r="AW90" s="211">
        <f t="shared" ca="1" si="133"/>
        <v>4.1666666666666666E-3</v>
      </c>
      <c r="AX90" s="211">
        <f t="shared" ca="1" si="133"/>
        <v>4.1666666666666666E-3</v>
      </c>
      <c r="AY90" s="211">
        <f t="shared" ca="1" si="133"/>
        <v>4.1666666666666666E-3</v>
      </c>
      <c r="AZ90" s="211">
        <f t="shared" ca="1" si="134"/>
        <v>4.1666666666666666E-3</v>
      </c>
      <c r="BA90" s="211">
        <f t="shared" ca="1" si="134"/>
        <v>4.1666666666666666E-3</v>
      </c>
      <c r="BB90" s="211">
        <f t="shared" ca="1" si="134"/>
        <v>4.1666666666666666E-3</v>
      </c>
      <c r="BC90" s="211">
        <f t="shared" ca="1" si="134"/>
        <v>4.1666666666666666E-3</v>
      </c>
      <c r="BD90" s="211">
        <f t="shared" ca="1" si="134"/>
        <v>3.3333333333333335E-3</v>
      </c>
      <c r="BE90" s="211">
        <f t="shared" ca="1" si="134"/>
        <v>3.3333333333333335E-3</v>
      </c>
      <c r="BF90" s="211">
        <f t="shared" ca="1" si="134"/>
        <v>3.3333333333333335E-3</v>
      </c>
      <c r="BG90" s="211">
        <f t="shared" ca="1" si="134"/>
        <v>3.3333333333333335E-3</v>
      </c>
      <c r="BH90" s="211">
        <f t="shared" ca="1" si="134"/>
        <v>3.3333333333333335E-3</v>
      </c>
      <c r="BI90" s="211">
        <f t="shared" ca="1" si="134"/>
        <v>3.3333333333333335E-3</v>
      </c>
      <c r="BJ90" s="211">
        <f t="shared" ca="1" si="135"/>
        <v>3.3333333333333335E-3</v>
      </c>
      <c r="BK90" s="211">
        <f t="shared" ca="1" si="135"/>
        <v>3.3333333333333335E-3</v>
      </c>
      <c r="BL90" s="211">
        <f t="shared" ca="1" si="135"/>
        <v>3.3333333333333335E-3</v>
      </c>
      <c r="BM90" s="211">
        <f t="shared" ca="1" si="135"/>
        <v>3.3333333333333335E-3</v>
      </c>
      <c r="BN90" s="211">
        <f t="shared" ca="1" si="135"/>
        <v>3.3333333333333335E-3</v>
      </c>
      <c r="BO90" s="211">
        <f t="shared" ca="1" si="135"/>
        <v>3.3333333333333335E-3</v>
      </c>
      <c r="BP90" s="211">
        <f t="shared" ca="1" si="135"/>
        <v>3.3333333333333335E-3</v>
      </c>
      <c r="BQ90" s="211">
        <f t="shared" ca="1" si="135"/>
        <v>3.3333333333333335E-3</v>
      </c>
      <c r="BR90" s="211">
        <f t="shared" ca="1" si="135"/>
        <v>3.3333333333333335E-3</v>
      </c>
      <c r="BS90" s="211">
        <f t="shared" ca="1" si="135"/>
        <v>3.3333333333333335E-3</v>
      </c>
      <c r="BT90" s="211">
        <f t="shared" ca="1" si="136"/>
        <v>3.3333333333333335E-3</v>
      </c>
      <c r="BU90" s="211">
        <f t="shared" ca="1" si="136"/>
        <v>3.3333333333333335E-3</v>
      </c>
      <c r="BV90" s="211">
        <f t="shared" ca="1" si="136"/>
        <v>3.3333333333333335E-3</v>
      </c>
      <c r="BW90" s="211">
        <f t="shared" ca="1" si="136"/>
        <v>3.3333333333333335E-3</v>
      </c>
      <c r="BX90" s="211">
        <f t="shared" ca="1" si="136"/>
        <v>3.3333333333333335E-3</v>
      </c>
      <c r="BY90" s="211">
        <f t="shared" ca="1" si="136"/>
        <v>3.3333333333333335E-3</v>
      </c>
      <c r="BZ90" s="211">
        <f t="shared" ca="1" si="136"/>
        <v>3.3333333333333335E-3</v>
      </c>
      <c r="CA90" s="211">
        <f t="shared" ca="1" si="136"/>
        <v>3.3333333333333335E-3</v>
      </c>
      <c r="CB90" s="211">
        <f t="shared" ca="1" si="136"/>
        <v>3.3333333333333335E-3</v>
      </c>
      <c r="CC90" s="211">
        <f t="shared" ca="1" si="136"/>
        <v>3.3333333333333335E-3</v>
      </c>
      <c r="CD90" s="211">
        <f t="shared" ca="1" si="137"/>
        <v>3.3333333333333335E-3</v>
      </c>
      <c r="CE90" s="211">
        <f t="shared" ca="1" si="137"/>
        <v>3.3333333333333335E-3</v>
      </c>
      <c r="CF90" s="211">
        <f t="shared" ca="1" si="137"/>
        <v>3.3333333333333335E-3</v>
      </c>
      <c r="CG90" s="211">
        <f t="shared" ca="1" si="137"/>
        <v>3.3333333333333335E-3</v>
      </c>
      <c r="CH90" s="211">
        <f t="shared" ca="1" si="137"/>
        <v>3.3333333333333335E-3</v>
      </c>
      <c r="CI90" s="211">
        <f t="shared" ca="1" si="137"/>
        <v>3.3333333333333335E-3</v>
      </c>
      <c r="CJ90" s="211">
        <f t="shared" ca="1" si="137"/>
        <v>3.3333333333333335E-3</v>
      </c>
      <c r="CK90" s="211">
        <f t="shared" ca="1" si="137"/>
        <v>3.3333333333333335E-3</v>
      </c>
      <c r="CL90" s="211">
        <f t="shared" ca="1" si="137"/>
        <v>3.3333333333333335E-3</v>
      </c>
      <c r="CM90" s="211">
        <f t="shared" ca="1" si="137"/>
        <v>3.3333333333333335E-3</v>
      </c>
    </row>
    <row r="91" spans="2:91" s="210" customFormat="1" hidden="1" x14ac:dyDescent="0.2">
      <c r="B91" s="209">
        <f>Inputs!DQ29</f>
        <v>0</v>
      </c>
      <c r="E91" s="211">
        <f ca="1">Settings!J86</f>
        <v>6.0000000000000005E-2</v>
      </c>
      <c r="F91" s="211">
        <f ca="1">Settings!K86</f>
        <v>0.05</v>
      </c>
      <c r="G91" s="211">
        <f ca="1">Settings!L86</f>
        <v>0.04</v>
      </c>
      <c r="H91" s="211">
        <f ca="1">Settings!M86</f>
        <v>0.04</v>
      </c>
      <c r="I91" s="211">
        <f ca="1">Settings!N86</f>
        <v>0.04</v>
      </c>
      <c r="K91" s="211">
        <f t="shared" ca="1" si="122"/>
        <v>1.5000000000000001E-2</v>
      </c>
      <c r="L91" s="211">
        <f t="shared" ca="1" si="138"/>
        <v>1.5000000000000001E-2</v>
      </c>
      <c r="M91" s="211">
        <f t="shared" ca="1" si="138"/>
        <v>1.5000000000000001E-2</v>
      </c>
      <c r="N91" s="211">
        <f t="shared" ca="1" si="138"/>
        <v>1.5000000000000001E-2</v>
      </c>
      <c r="O91" s="211">
        <f t="shared" ca="1" si="138"/>
        <v>1.2500000000000001E-2</v>
      </c>
      <c r="P91" s="211">
        <f t="shared" ca="1" si="138"/>
        <v>1.2500000000000001E-2</v>
      </c>
      <c r="Q91" s="211">
        <f t="shared" ca="1" si="138"/>
        <v>1.2500000000000001E-2</v>
      </c>
      <c r="R91" s="211">
        <f t="shared" ca="1" si="138"/>
        <v>1.2500000000000001E-2</v>
      </c>
      <c r="S91" s="211">
        <f t="shared" ca="1" si="138"/>
        <v>0.01</v>
      </c>
      <c r="T91" s="211">
        <f t="shared" ca="1" si="138"/>
        <v>0.01</v>
      </c>
      <c r="U91" s="211">
        <f t="shared" ca="1" si="138"/>
        <v>0.01</v>
      </c>
      <c r="V91" s="211">
        <f t="shared" ca="1" si="139"/>
        <v>0.01</v>
      </c>
      <c r="W91" s="211">
        <f t="shared" ca="1" si="139"/>
        <v>0.01</v>
      </c>
      <c r="X91" s="211">
        <f t="shared" ca="1" si="139"/>
        <v>0.01</v>
      </c>
      <c r="Y91" s="211">
        <f t="shared" ca="1" si="139"/>
        <v>0.01</v>
      </c>
      <c r="Z91" s="211">
        <f t="shared" ca="1" si="139"/>
        <v>0.01</v>
      </c>
      <c r="AA91" s="211">
        <f t="shared" ca="1" si="139"/>
        <v>0.01</v>
      </c>
      <c r="AB91" s="211">
        <f t="shared" ca="1" si="139"/>
        <v>0.01</v>
      </c>
      <c r="AC91" s="211">
        <f t="shared" ca="1" si="139"/>
        <v>0.01</v>
      </c>
      <c r="AD91" s="211">
        <f t="shared" ca="1" si="139"/>
        <v>0.01</v>
      </c>
      <c r="AF91" s="211">
        <f t="shared" ca="1" si="132"/>
        <v>5.0000000000000001E-3</v>
      </c>
      <c r="AG91" s="211">
        <f t="shared" ca="1" si="132"/>
        <v>5.0000000000000001E-3</v>
      </c>
      <c r="AH91" s="211">
        <f t="shared" ca="1" si="132"/>
        <v>5.0000000000000001E-3</v>
      </c>
      <c r="AI91" s="211">
        <f t="shared" ca="1" si="132"/>
        <v>5.0000000000000001E-3</v>
      </c>
      <c r="AJ91" s="211">
        <f t="shared" ca="1" si="132"/>
        <v>5.0000000000000001E-3</v>
      </c>
      <c r="AK91" s="211">
        <f t="shared" ca="1" si="132"/>
        <v>5.0000000000000001E-3</v>
      </c>
      <c r="AL91" s="211">
        <f t="shared" ca="1" si="132"/>
        <v>5.0000000000000001E-3</v>
      </c>
      <c r="AM91" s="211">
        <f t="shared" ca="1" si="132"/>
        <v>5.0000000000000001E-3</v>
      </c>
      <c r="AN91" s="211">
        <f t="shared" ca="1" si="132"/>
        <v>5.0000000000000001E-3</v>
      </c>
      <c r="AO91" s="211">
        <f t="shared" ca="1" si="132"/>
        <v>5.0000000000000001E-3</v>
      </c>
      <c r="AP91" s="211">
        <f t="shared" ca="1" si="133"/>
        <v>5.0000000000000001E-3</v>
      </c>
      <c r="AQ91" s="211">
        <f t="shared" ca="1" si="133"/>
        <v>5.0000000000000001E-3</v>
      </c>
      <c r="AR91" s="211">
        <f t="shared" ca="1" si="133"/>
        <v>4.1666666666666666E-3</v>
      </c>
      <c r="AS91" s="211">
        <f t="shared" ca="1" si="133"/>
        <v>4.1666666666666666E-3</v>
      </c>
      <c r="AT91" s="211">
        <f t="shared" ca="1" si="133"/>
        <v>4.1666666666666666E-3</v>
      </c>
      <c r="AU91" s="211">
        <f t="shared" ca="1" si="133"/>
        <v>4.1666666666666666E-3</v>
      </c>
      <c r="AV91" s="211">
        <f t="shared" ca="1" si="133"/>
        <v>4.1666666666666666E-3</v>
      </c>
      <c r="AW91" s="211">
        <f t="shared" ca="1" si="133"/>
        <v>4.1666666666666666E-3</v>
      </c>
      <c r="AX91" s="211">
        <f t="shared" ca="1" si="133"/>
        <v>4.1666666666666666E-3</v>
      </c>
      <c r="AY91" s="211">
        <f t="shared" ca="1" si="133"/>
        <v>4.1666666666666666E-3</v>
      </c>
      <c r="AZ91" s="211">
        <f t="shared" ca="1" si="134"/>
        <v>4.1666666666666666E-3</v>
      </c>
      <c r="BA91" s="211">
        <f t="shared" ca="1" si="134"/>
        <v>4.1666666666666666E-3</v>
      </c>
      <c r="BB91" s="211">
        <f t="shared" ca="1" si="134"/>
        <v>4.1666666666666666E-3</v>
      </c>
      <c r="BC91" s="211">
        <f t="shared" ca="1" si="134"/>
        <v>4.1666666666666666E-3</v>
      </c>
      <c r="BD91" s="211">
        <f t="shared" ca="1" si="134"/>
        <v>3.3333333333333335E-3</v>
      </c>
      <c r="BE91" s="211">
        <f t="shared" ca="1" si="134"/>
        <v>3.3333333333333335E-3</v>
      </c>
      <c r="BF91" s="211">
        <f t="shared" ca="1" si="134"/>
        <v>3.3333333333333335E-3</v>
      </c>
      <c r="BG91" s="211">
        <f t="shared" ca="1" si="134"/>
        <v>3.3333333333333335E-3</v>
      </c>
      <c r="BH91" s="211">
        <f t="shared" ca="1" si="134"/>
        <v>3.3333333333333335E-3</v>
      </c>
      <c r="BI91" s="211">
        <f t="shared" ca="1" si="134"/>
        <v>3.3333333333333335E-3</v>
      </c>
      <c r="BJ91" s="211">
        <f t="shared" ca="1" si="135"/>
        <v>3.3333333333333335E-3</v>
      </c>
      <c r="BK91" s="211">
        <f t="shared" ca="1" si="135"/>
        <v>3.3333333333333335E-3</v>
      </c>
      <c r="BL91" s="211">
        <f t="shared" ca="1" si="135"/>
        <v>3.3333333333333335E-3</v>
      </c>
      <c r="BM91" s="211">
        <f t="shared" ca="1" si="135"/>
        <v>3.3333333333333335E-3</v>
      </c>
      <c r="BN91" s="211">
        <f t="shared" ca="1" si="135"/>
        <v>3.3333333333333335E-3</v>
      </c>
      <c r="BO91" s="211">
        <f t="shared" ca="1" si="135"/>
        <v>3.3333333333333335E-3</v>
      </c>
      <c r="BP91" s="211">
        <f t="shared" ca="1" si="135"/>
        <v>3.3333333333333335E-3</v>
      </c>
      <c r="BQ91" s="211">
        <f t="shared" ca="1" si="135"/>
        <v>3.3333333333333335E-3</v>
      </c>
      <c r="BR91" s="211">
        <f t="shared" ca="1" si="135"/>
        <v>3.3333333333333335E-3</v>
      </c>
      <c r="BS91" s="211">
        <f t="shared" ca="1" si="135"/>
        <v>3.3333333333333335E-3</v>
      </c>
      <c r="BT91" s="211">
        <f t="shared" ca="1" si="136"/>
        <v>3.3333333333333335E-3</v>
      </c>
      <c r="BU91" s="211">
        <f t="shared" ca="1" si="136"/>
        <v>3.3333333333333335E-3</v>
      </c>
      <c r="BV91" s="211">
        <f t="shared" ca="1" si="136"/>
        <v>3.3333333333333335E-3</v>
      </c>
      <c r="BW91" s="211">
        <f t="shared" ca="1" si="136"/>
        <v>3.3333333333333335E-3</v>
      </c>
      <c r="BX91" s="211">
        <f t="shared" ca="1" si="136"/>
        <v>3.3333333333333335E-3</v>
      </c>
      <c r="BY91" s="211">
        <f t="shared" ca="1" si="136"/>
        <v>3.3333333333333335E-3</v>
      </c>
      <c r="BZ91" s="211">
        <f t="shared" ca="1" si="136"/>
        <v>3.3333333333333335E-3</v>
      </c>
      <c r="CA91" s="211">
        <f t="shared" ca="1" si="136"/>
        <v>3.3333333333333335E-3</v>
      </c>
      <c r="CB91" s="211">
        <f t="shared" ca="1" si="136"/>
        <v>3.3333333333333335E-3</v>
      </c>
      <c r="CC91" s="211">
        <f t="shared" ca="1" si="136"/>
        <v>3.3333333333333335E-3</v>
      </c>
      <c r="CD91" s="211">
        <f t="shared" ca="1" si="137"/>
        <v>3.3333333333333335E-3</v>
      </c>
      <c r="CE91" s="211">
        <f t="shared" ca="1" si="137"/>
        <v>3.3333333333333335E-3</v>
      </c>
      <c r="CF91" s="211">
        <f t="shared" ca="1" si="137"/>
        <v>3.3333333333333335E-3</v>
      </c>
      <c r="CG91" s="211">
        <f t="shared" ca="1" si="137"/>
        <v>3.3333333333333335E-3</v>
      </c>
      <c r="CH91" s="211">
        <f t="shared" ca="1" si="137"/>
        <v>3.3333333333333335E-3</v>
      </c>
      <c r="CI91" s="211">
        <f t="shared" ca="1" si="137"/>
        <v>3.3333333333333335E-3</v>
      </c>
      <c r="CJ91" s="211">
        <f t="shared" ca="1" si="137"/>
        <v>3.3333333333333335E-3</v>
      </c>
      <c r="CK91" s="211">
        <f t="shared" ca="1" si="137"/>
        <v>3.3333333333333335E-3</v>
      </c>
      <c r="CL91" s="211">
        <f t="shared" ca="1" si="137"/>
        <v>3.3333333333333335E-3</v>
      </c>
      <c r="CM91" s="211">
        <f t="shared" ca="1" si="137"/>
        <v>3.3333333333333335E-3</v>
      </c>
    </row>
    <row r="92" spans="2:91" s="210" customFormat="1" hidden="1" x14ac:dyDescent="0.2">
      <c r="B92" s="209">
        <f>Inputs!DQ30</f>
        <v>0</v>
      </c>
      <c r="E92" s="211">
        <f ca="1">Settings!J90</f>
        <v>6.0000000000000005E-2</v>
      </c>
      <c r="F92" s="211">
        <f ca="1">Settings!K90</f>
        <v>0.05</v>
      </c>
      <c r="G92" s="211">
        <f ca="1">Settings!L90</f>
        <v>0.04</v>
      </c>
      <c r="H92" s="211">
        <f ca="1">Settings!M90</f>
        <v>0.04</v>
      </c>
      <c r="I92" s="211">
        <f ca="1">Settings!N90</f>
        <v>0.04</v>
      </c>
      <c r="K92" s="211">
        <f t="shared" ca="1" si="122"/>
        <v>1.5000000000000001E-2</v>
      </c>
      <c r="L92" s="211">
        <f t="shared" ca="1" si="138"/>
        <v>1.5000000000000001E-2</v>
      </c>
      <c r="M92" s="211">
        <f t="shared" ca="1" si="138"/>
        <v>1.5000000000000001E-2</v>
      </c>
      <c r="N92" s="211">
        <f t="shared" ca="1" si="138"/>
        <v>1.5000000000000001E-2</v>
      </c>
      <c r="O92" s="211">
        <f t="shared" ca="1" si="138"/>
        <v>1.2500000000000001E-2</v>
      </c>
      <c r="P92" s="211">
        <f t="shared" ca="1" si="138"/>
        <v>1.2500000000000001E-2</v>
      </c>
      <c r="Q92" s="211">
        <f t="shared" ca="1" si="138"/>
        <v>1.2500000000000001E-2</v>
      </c>
      <c r="R92" s="211">
        <f t="shared" ca="1" si="138"/>
        <v>1.2500000000000001E-2</v>
      </c>
      <c r="S92" s="211">
        <f t="shared" ca="1" si="138"/>
        <v>0.01</v>
      </c>
      <c r="T92" s="211">
        <f t="shared" ca="1" si="138"/>
        <v>0.01</v>
      </c>
      <c r="U92" s="211">
        <f t="shared" ca="1" si="138"/>
        <v>0.01</v>
      </c>
      <c r="V92" s="211">
        <f t="shared" ca="1" si="139"/>
        <v>0.01</v>
      </c>
      <c r="W92" s="211">
        <f t="shared" ca="1" si="139"/>
        <v>0.01</v>
      </c>
      <c r="X92" s="211">
        <f t="shared" ca="1" si="139"/>
        <v>0.01</v>
      </c>
      <c r="Y92" s="211">
        <f t="shared" ca="1" si="139"/>
        <v>0.01</v>
      </c>
      <c r="Z92" s="211">
        <f t="shared" ca="1" si="139"/>
        <v>0.01</v>
      </c>
      <c r="AA92" s="211">
        <f t="shared" ca="1" si="139"/>
        <v>0.01</v>
      </c>
      <c r="AB92" s="211">
        <f t="shared" ca="1" si="139"/>
        <v>0.01</v>
      </c>
      <c r="AC92" s="211">
        <f t="shared" ca="1" si="139"/>
        <v>0.01</v>
      </c>
      <c r="AD92" s="211">
        <f t="shared" ca="1" si="139"/>
        <v>0.01</v>
      </c>
      <c r="AF92" s="211">
        <f t="shared" ca="1" si="132"/>
        <v>5.0000000000000001E-3</v>
      </c>
      <c r="AG92" s="211">
        <f t="shared" ca="1" si="132"/>
        <v>5.0000000000000001E-3</v>
      </c>
      <c r="AH92" s="211">
        <f t="shared" ca="1" si="132"/>
        <v>5.0000000000000001E-3</v>
      </c>
      <c r="AI92" s="211">
        <f t="shared" ca="1" si="132"/>
        <v>5.0000000000000001E-3</v>
      </c>
      <c r="AJ92" s="211">
        <f t="shared" ca="1" si="132"/>
        <v>5.0000000000000001E-3</v>
      </c>
      <c r="AK92" s="211">
        <f t="shared" ca="1" si="132"/>
        <v>5.0000000000000001E-3</v>
      </c>
      <c r="AL92" s="211">
        <f t="shared" ca="1" si="132"/>
        <v>5.0000000000000001E-3</v>
      </c>
      <c r="AM92" s="211">
        <f t="shared" ca="1" si="132"/>
        <v>5.0000000000000001E-3</v>
      </c>
      <c r="AN92" s="211">
        <f t="shared" ca="1" si="132"/>
        <v>5.0000000000000001E-3</v>
      </c>
      <c r="AO92" s="211">
        <f t="shared" ca="1" si="132"/>
        <v>5.0000000000000001E-3</v>
      </c>
      <c r="AP92" s="211">
        <f t="shared" ca="1" si="133"/>
        <v>5.0000000000000001E-3</v>
      </c>
      <c r="AQ92" s="211">
        <f t="shared" ca="1" si="133"/>
        <v>5.0000000000000001E-3</v>
      </c>
      <c r="AR92" s="211">
        <f t="shared" ca="1" si="133"/>
        <v>4.1666666666666666E-3</v>
      </c>
      <c r="AS92" s="211">
        <f t="shared" ca="1" si="133"/>
        <v>4.1666666666666666E-3</v>
      </c>
      <c r="AT92" s="211">
        <f t="shared" ca="1" si="133"/>
        <v>4.1666666666666666E-3</v>
      </c>
      <c r="AU92" s="211">
        <f t="shared" ca="1" si="133"/>
        <v>4.1666666666666666E-3</v>
      </c>
      <c r="AV92" s="211">
        <f t="shared" ca="1" si="133"/>
        <v>4.1666666666666666E-3</v>
      </c>
      <c r="AW92" s="211">
        <f t="shared" ca="1" si="133"/>
        <v>4.1666666666666666E-3</v>
      </c>
      <c r="AX92" s="211">
        <f t="shared" ca="1" si="133"/>
        <v>4.1666666666666666E-3</v>
      </c>
      <c r="AY92" s="211">
        <f t="shared" ca="1" si="133"/>
        <v>4.1666666666666666E-3</v>
      </c>
      <c r="AZ92" s="211">
        <f t="shared" ca="1" si="134"/>
        <v>4.1666666666666666E-3</v>
      </c>
      <c r="BA92" s="211">
        <f t="shared" ca="1" si="134"/>
        <v>4.1666666666666666E-3</v>
      </c>
      <c r="BB92" s="211">
        <f t="shared" ca="1" si="134"/>
        <v>4.1666666666666666E-3</v>
      </c>
      <c r="BC92" s="211">
        <f t="shared" ca="1" si="134"/>
        <v>4.1666666666666666E-3</v>
      </c>
      <c r="BD92" s="211">
        <f t="shared" ca="1" si="134"/>
        <v>3.3333333333333335E-3</v>
      </c>
      <c r="BE92" s="211">
        <f t="shared" ca="1" si="134"/>
        <v>3.3333333333333335E-3</v>
      </c>
      <c r="BF92" s="211">
        <f t="shared" ca="1" si="134"/>
        <v>3.3333333333333335E-3</v>
      </c>
      <c r="BG92" s="211">
        <f t="shared" ca="1" si="134"/>
        <v>3.3333333333333335E-3</v>
      </c>
      <c r="BH92" s="211">
        <f t="shared" ca="1" si="134"/>
        <v>3.3333333333333335E-3</v>
      </c>
      <c r="BI92" s="211">
        <f t="shared" ca="1" si="134"/>
        <v>3.3333333333333335E-3</v>
      </c>
      <c r="BJ92" s="211">
        <f t="shared" ca="1" si="135"/>
        <v>3.3333333333333335E-3</v>
      </c>
      <c r="BK92" s="211">
        <f t="shared" ca="1" si="135"/>
        <v>3.3333333333333335E-3</v>
      </c>
      <c r="BL92" s="211">
        <f t="shared" ca="1" si="135"/>
        <v>3.3333333333333335E-3</v>
      </c>
      <c r="BM92" s="211">
        <f t="shared" ca="1" si="135"/>
        <v>3.3333333333333335E-3</v>
      </c>
      <c r="BN92" s="211">
        <f t="shared" ca="1" si="135"/>
        <v>3.3333333333333335E-3</v>
      </c>
      <c r="BO92" s="211">
        <f t="shared" ca="1" si="135"/>
        <v>3.3333333333333335E-3</v>
      </c>
      <c r="BP92" s="211">
        <f t="shared" ca="1" si="135"/>
        <v>3.3333333333333335E-3</v>
      </c>
      <c r="BQ92" s="211">
        <f t="shared" ca="1" si="135"/>
        <v>3.3333333333333335E-3</v>
      </c>
      <c r="BR92" s="211">
        <f t="shared" ca="1" si="135"/>
        <v>3.3333333333333335E-3</v>
      </c>
      <c r="BS92" s="211">
        <f t="shared" ca="1" si="135"/>
        <v>3.3333333333333335E-3</v>
      </c>
      <c r="BT92" s="211">
        <f t="shared" ca="1" si="136"/>
        <v>3.3333333333333335E-3</v>
      </c>
      <c r="BU92" s="211">
        <f t="shared" ca="1" si="136"/>
        <v>3.3333333333333335E-3</v>
      </c>
      <c r="BV92" s="211">
        <f t="shared" ca="1" si="136"/>
        <v>3.3333333333333335E-3</v>
      </c>
      <c r="BW92" s="211">
        <f t="shared" ca="1" si="136"/>
        <v>3.3333333333333335E-3</v>
      </c>
      <c r="BX92" s="211">
        <f t="shared" ca="1" si="136"/>
        <v>3.3333333333333335E-3</v>
      </c>
      <c r="BY92" s="211">
        <f t="shared" ca="1" si="136"/>
        <v>3.3333333333333335E-3</v>
      </c>
      <c r="BZ92" s="211">
        <f t="shared" ca="1" si="136"/>
        <v>3.3333333333333335E-3</v>
      </c>
      <c r="CA92" s="211">
        <f t="shared" ca="1" si="136"/>
        <v>3.3333333333333335E-3</v>
      </c>
      <c r="CB92" s="211">
        <f t="shared" ca="1" si="136"/>
        <v>3.3333333333333335E-3</v>
      </c>
      <c r="CC92" s="211">
        <f t="shared" ca="1" si="136"/>
        <v>3.3333333333333335E-3</v>
      </c>
      <c r="CD92" s="211">
        <f t="shared" ca="1" si="137"/>
        <v>3.3333333333333335E-3</v>
      </c>
      <c r="CE92" s="211">
        <f t="shared" ca="1" si="137"/>
        <v>3.3333333333333335E-3</v>
      </c>
      <c r="CF92" s="211">
        <f t="shared" ca="1" si="137"/>
        <v>3.3333333333333335E-3</v>
      </c>
      <c r="CG92" s="211">
        <f t="shared" ca="1" si="137"/>
        <v>3.3333333333333335E-3</v>
      </c>
      <c r="CH92" s="211">
        <f t="shared" ca="1" si="137"/>
        <v>3.3333333333333335E-3</v>
      </c>
      <c r="CI92" s="211">
        <f t="shared" ca="1" si="137"/>
        <v>3.3333333333333335E-3</v>
      </c>
      <c r="CJ92" s="211">
        <f t="shared" ca="1" si="137"/>
        <v>3.3333333333333335E-3</v>
      </c>
      <c r="CK92" s="211">
        <f t="shared" ca="1" si="137"/>
        <v>3.3333333333333335E-3</v>
      </c>
      <c r="CL92" s="211">
        <f t="shared" ca="1" si="137"/>
        <v>3.3333333333333335E-3</v>
      </c>
      <c r="CM92" s="211">
        <f t="shared" ca="1" si="137"/>
        <v>3.3333333333333335E-3</v>
      </c>
    </row>
    <row r="93" spans="2:91" s="210" customFormat="1" hidden="1" x14ac:dyDescent="0.2">
      <c r="B93" s="209">
        <f>Inputs!DQ31</f>
        <v>0</v>
      </c>
      <c r="E93" s="211">
        <f ca="1">Settings!J94</f>
        <v>6.0000000000000005E-2</v>
      </c>
      <c r="F93" s="211">
        <f ca="1">Settings!K94</f>
        <v>0.05</v>
      </c>
      <c r="G93" s="211">
        <f ca="1">Settings!L94</f>
        <v>0.04</v>
      </c>
      <c r="H93" s="211">
        <f ca="1">Settings!M94</f>
        <v>0.04</v>
      </c>
      <c r="I93" s="211">
        <f ca="1">Settings!N94</f>
        <v>0.04</v>
      </c>
      <c r="K93" s="211">
        <f t="shared" ca="1" si="122"/>
        <v>1.5000000000000001E-2</v>
      </c>
      <c r="L93" s="211">
        <f t="shared" ca="1" si="138"/>
        <v>1.5000000000000001E-2</v>
      </c>
      <c r="M93" s="211">
        <f t="shared" ca="1" si="138"/>
        <v>1.5000000000000001E-2</v>
      </c>
      <c r="N93" s="211">
        <f t="shared" ca="1" si="138"/>
        <v>1.5000000000000001E-2</v>
      </c>
      <c r="O93" s="211">
        <f t="shared" ca="1" si="138"/>
        <v>1.2500000000000001E-2</v>
      </c>
      <c r="P93" s="211">
        <f t="shared" ca="1" si="138"/>
        <v>1.2500000000000001E-2</v>
      </c>
      <c r="Q93" s="211">
        <f t="shared" ca="1" si="138"/>
        <v>1.2500000000000001E-2</v>
      </c>
      <c r="R93" s="211">
        <f t="shared" ca="1" si="138"/>
        <v>1.2500000000000001E-2</v>
      </c>
      <c r="S93" s="211">
        <f t="shared" ca="1" si="138"/>
        <v>0.01</v>
      </c>
      <c r="T93" s="211">
        <f t="shared" ca="1" si="138"/>
        <v>0.01</v>
      </c>
      <c r="U93" s="211">
        <f t="shared" ca="1" si="138"/>
        <v>0.01</v>
      </c>
      <c r="V93" s="211">
        <f t="shared" ca="1" si="139"/>
        <v>0.01</v>
      </c>
      <c r="W93" s="211">
        <f t="shared" ca="1" si="139"/>
        <v>0.01</v>
      </c>
      <c r="X93" s="211">
        <f t="shared" ca="1" si="139"/>
        <v>0.01</v>
      </c>
      <c r="Y93" s="211">
        <f t="shared" ca="1" si="139"/>
        <v>0.01</v>
      </c>
      <c r="Z93" s="211">
        <f t="shared" ca="1" si="139"/>
        <v>0.01</v>
      </c>
      <c r="AA93" s="211">
        <f t="shared" ca="1" si="139"/>
        <v>0.01</v>
      </c>
      <c r="AB93" s="211">
        <f t="shared" ca="1" si="139"/>
        <v>0.01</v>
      </c>
      <c r="AC93" s="211">
        <f t="shared" ca="1" si="139"/>
        <v>0.01</v>
      </c>
      <c r="AD93" s="211">
        <f t="shared" ca="1" si="139"/>
        <v>0.01</v>
      </c>
      <c r="AF93" s="211">
        <f t="shared" ca="1" si="132"/>
        <v>5.0000000000000001E-3</v>
      </c>
      <c r="AG93" s="211">
        <f t="shared" ca="1" si="132"/>
        <v>5.0000000000000001E-3</v>
      </c>
      <c r="AH93" s="211">
        <f t="shared" ca="1" si="132"/>
        <v>5.0000000000000001E-3</v>
      </c>
      <c r="AI93" s="211">
        <f t="shared" ca="1" si="132"/>
        <v>5.0000000000000001E-3</v>
      </c>
      <c r="AJ93" s="211">
        <f t="shared" ca="1" si="132"/>
        <v>5.0000000000000001E-3</v>
      </c>
      <c r="AK93" s="211">
        <f t="shared" ca="1" si="132"/>
        <v>5.0000000000000001E-3</v>
      </c>
      <c r="AL93" s="211">
        <f t="shared" ca="1" si="132"/>
        <v>5.0000000000000001E-3</v>
      </c>
      <c r="AM93" s="211">
        <f t="shared" ca="1" si="132"/>
        <v>5.0000000000000001E-3</v>
      </c>
      <c r="AN93" s="211">
        <f t="shared" ca="1" si="132"/>
        <v>5.0000000000000001E-3</v>
      </c>
      <c r="AO93" s="211">
        <f t="shared" ca="1" si="132"/>
        <v>5.0000000000000001E-3</v>
      </c>
      <c r="AP93" s="211">
        <f t="shared" ca="1" si="133"/>
        <v>5.0000000000000001E-3</v>
      </c>
      <c r="AQ93" s="211">
        <f t="shared" ca="1" si="133"/>
        <v>5.0000000000000001E-3</v>
      </c>
      <c r="AR93" s="211">
        <f t="shared" ca="1" si="133"/>
        <v>4.1666666666666666E-3</v>
      </c>
      <c r="AS93" s="211">
        <f t="shared" ca="1" si="133"/>
        <v>4.1666666666666666E-3</v>
      </c>
      <c r="AT93" s="211">
        <f t="shared" ca="1" si="133"/>
        <v>4.1666666666666666E-3</v>
      </c>
      <c r="AU93" s="211">
        <f t="shared" ca="1" si="133"/>
        <v>4.1666666666666666E-3</v>
      </c>
      <c r="AV93" s="211">
        <f t="shared" ca="1" si="133"/>
        <v>4.1666666666666666E-3</v>
      </c>
      <c r="AW93" s="211">
        <f t="shared" ca="1" si="133"/>
        <v>4.1666666666666666E-3</v>
      </c>
      <c r="AX93" s="211">
        <f t="shared" ca="1" si="133"/>
        <v>4.1666666666666666E-3</v>
      </c>
      <c r="AY93" s="211">
        <f t="shared" ca="1" si="133"/>
        <v>4.1666666666666666E-3</v>
      </c>
      <c r="AZ93" s="211">
        <f t="shared" ca="1" si="134"/>
        <v>4.1666666666666666E-3</v>
      </c>
      <c r="BA93" s="211">
        <f t="shared" ca="1" si="134"/>
        <v>4.1666666666666666E-3</v>
      </c>
      <c r="BB93" s="211">
        <f t="shared" ca="1" si="134"/>
        <v>4.1666666666666666E-3</v>
      </c>
      <c r="BC93" s="211">
        <f t="shared" ca="1" si="134"/>
        <v>4.1666666666666666E-3</v>
      </c>
      <c r="BD93" s="211">
        <f t="shared" ca="1" si="134"/>
        <v>3.3333333333333335E-3</v>
      </c>
      <c r="BE93" s="211">
        <f t="shared" ca="1" si="134"/>
        <v>3.3333333333333335E-3</v>
      </c>
      <c r="BF93" s="211">
        <f t="shared" ca="1" si="134"/>
        <v>3.3333333333333335E-3</v>
      </c>
      <c r="BG93" s="211">
        <f t="shared" ca="1" si="134"/>
        <v>3.3333333333333335E-3</v>
      </c>
      <c r="BH93" s="211">
        <f t="shared" ca="1" si="134"/>
        <v>3.3333333333333335E-3</v>
      </c>
      <c r="BI93" s="211">
        <f t="shared" ca="1" si="134"/>
        <v>3.3333333333333335E-3</v>
      </c>
      <c r="BJ93" s="211">
        <f t="shared" ca="1" si="135"/>
        <v>3.3333333333333335E-3</v>
      </c>
      <c r="BK93" s="211">
        <f t="shared" ca="1" si="135"/>
        <v>3.3333333333333335E-3</v>
      </c>
      <c r="BL93" s="211">
        <f t="shared" ca="1" si="135"/>
        <v>3.3333333333333335E-3</v>
      </c>
      <c r="BM93" s="211">
        <f t="shared" ca="1" si="135"/>
        <v>3.3333333333333335E-3</v>
      </c>
      <c r="BN93" s="211">
        <f t="shared" ca="1" si="135"/>
        <v>3.3333333333333335E-3</v>
      </c>
      <c r="BO93" s="211">
        <f t="shared" ca="1" si="135"/>
        <v>3.3333333333333335E-3</v>
      </c>
      <c r="BP93" s="211">
        <f t="shared" ca="1" si="135"/>
        <v>3.3333333333333335E-3</v>
      </c>
      <c r="BQ93" s="211">
        <f t="shared" ca="1" si="135"/>
        <v>3.3333333333333335E-3</v>
      </c>
      <c r="BR93" s="211">
        <f t="shared" ca="1" si="135"/>
        <v>3.3333333333333335E-3</v>
      </c>
      <c r="BS93" s="211">
        <f t="shared" ca="1" si="135"/>
        <v>3.3333333333333335E-3</v>
      </c>
      <c r="BT93" s="211">
        <f t="shared" ca="1" si="136"/>
        <v>3.3333333333333335E-3</v>
      </c>
      <c r="BU93" s="211">
        <f t="shared" ca="1" si="136"/>
        <v>3.3333333333333335E-3</v>
      </c>
      <c r="BV93" s="211">
        <f t="shared" ca="1" si="136"/>
        <v>3.3333333333333335E-3</v>
      </c>
      <c r="BW93" s="211">
        <f t="shared" ca="1" si="136"/>
        <v>3.3333333333333335E-3</v>
      </c>
      <c r="BX93" s="211">
        <f t="shared" ca="1" si="136"/>
        <v>3.3333333333333335E-3</v>
      </c>
      <c r="BY93" s="211">
        <f t="shared" ca="1" si="136"/>
        <v>3.3333333333333335E-3</v>
      </c>
      <c r="BZ93" s="211">
        <f t="shared" ca="1" si="136"/>
        <v>3.3333333333333335E-3</v>
      </c>
      <c r="CA93" s="211">
        <f t="shared" ca="1" si="136"/>
        <v>3.3333333333333335E-3</v>
      </c>
      <c r="CB93" s="211">
        <f t="shared" ca="1" si="136"/>
        <v>3.3333333333333335E-3</v>
      </c>
      <c r="CC93" s="211">
        <f t="shared" ca="1" si="136"/>
        <v>3.3333333333333335E-3</v>
      </c>
      <c r="CD93" s="211">
        <f t="shared" ca="1" si="137"/>
        <v>3.3333333333333335E-3</v>
      </c>
      <c r="CE93" s="211">
        <f t="shared" ca="1" si="137"/>
        <v>3.3333333333333335E-3</v>
      </c>
      <c r="CF93" s="211">
        <f t="shared" ca="1" si="137"/>
        <v>3.3333333333333335E-3</v>
      </c>
      <c r="CG93" s="211">
        <f t="shared" ca="1" si="137"/>
        <v>3.3333333333333335E-3</v>
      </c>
      <c r="CH93" s="211">
        <f t="shared" ca="1" si="137"/>
        <v>3.3333333333333335E-3</v>
      </c>
      <c r="CI93" s="211">
        <f t="shared" ca="1" si="137"/>
        <v>3.3333333333333335E-3</v>
      </c>
      <c r="CJ93" s="211">
        <f t="shared" ca="1" si="137"/>
        <v>3.3333333333333335E-3</v>
      </c>
      <c r="CK93" s="211">
        <f t="shared" ca="1" si="137"/>
        <v>3.3333333333333335E-3</v>
      </c>
      <c r="CL93" s="211">
        <f t="shared" ca="1" si="137"/>
        <v>3.3333333333333335E-3</v>
      </c>
      <c r="CM93" s="211">
        <f t="shared" ca="1" si="137"/>
        <v>3.3333333333333335E-3</v>
      </c>
    </row>
    <row r="94" spans="2:91" s="210" customFormat="1" hidden="1" x14ac:dyDescent="0.2">
      <c r="B94" s="209">
        <f>Inputs!DQ32</f>
        <v>0</v>
      </c>
      <c r="E94" s="211">
        <f ca="1">Settings!J98</f>
        <v>6.0000000000000005E-2</v>
      </c>
      <c r="F94" s="211">
        <f ca="1">Settings!K98</f>
        <v>0.05</v>
      </c>
      <c r="G94" s="211">
        <f ca="1">Settings!L98</f>
        <v>0.04</v>
      </c>
      <c r="H94" s="211">
        <f ca="1">Settings!M98</f>
        <v>0.04</v>
      </c>
      <c r="I94" s="211">
        <f ca="1">Settings!N98</f>
        <v>0.04</v>
      </c>
      <c r="K94" s="211">
        <f t="shared" ca="1" si="122"/>
        <v>1.5000000000000001E-2</v>
      </c>
      <c r="L94" s="211">
        <f t="shared" ca="1" si="138"/>
        <v>1.5000000000000001E-2</v>
      </c>
      <c r="M94" s="211">
        <f t="shared" ca="1" si="138"/>
        <v>1.5000000000000001E-2</v>
      </c>
      <c r="N94" s="211">
        <f t="shared" ca="1" si="138"/>
        <v>1.5000000000000001E-2</v>
      </c>
      <c r="O94" s="211">
        <f t="shared" ca="1" si="138"/>
        <v>1.2500000000000001E-2</v>
      </c>
      <c r="P94" s="211">
        <f t="shared" ca="1" si="138"/>
        <v>1.2500000000000001E-2</v>
      </c>
      <c r="Q94" s="211">
        <f t="shared" ca="1" si="138"/>
        <v>1.2500000000000001E-2</v>
      </c>
      <c r="R94" s="211">
        <f t="shared" ca="1" si="138"/>
        <v>1.2500000000000001E-2</v>
      </c>
      <c r="S94" s="211">
        <f t="shared" ca="1" si="138"/>
        <v>0.01</v>
      </c>
      <c r="T94" s="211">
        <f t="shared" ca="1" si="138"/>
        <v>0.01</v>
      </c>
      <c r="U94" s="211">
        <f t="shared" ca="1" si="138"/>
        <v>0.01</v>
      </c>
      <c r="V94" s="211">
        <f t="shared" ca="1" si="139"/>
        <v>0.01</v>
      </c>
      <c r="W94" s="211">
        <f t="shared" ca="1" si="139"/>
        <v>0.01</v>
      </c>
      <c r="X94" s="211">
        <f t="shared" ca="1" si="139"/>
        <v>0.01</v>
      </c>
      <c r="Y94" s="211">
        <f t="shared" ca="1" si="139"/>
        <v>0.01</v>
      </c>
      <c r="Z94" s="211">
        <f t="shared" ca="1" si="139"/>
        <v>0.01</v>
      </c>
      <c r="AA94" s="211">
        <f t="shared" ca="1" si="139"/>
        <v>0.01</v>
      </c>
      <c r="AB94" s="211">
        <f t="shared" ca="1" si="139"/>
        <v>0.01</v>
      </c>
      <c r="AC94" s="211">
        <f t="shared" ca="1" si="139"/>
        <v>0.01</v>
      </c>
      <c r="AD94" s="211">
        <f t="shared" ca="1" si="139"/>
        <v>0.01</v>
      </c>
      <c r="AF94" s="211">
        <f t="shared" ca="1" si="132"/>
        <v>5.0000000000000001E-3</v>
      </c>
      <c r="AG94" s="211">
        <f t="shared" ca="1" si="132"/>
        <v>5.0000000000000001E-3</v>
      </c>
      <c r="AH94" s="211">
        <f t="shared" ca="1" si="132"/>
        <v>5.0000000000000001E-3</v>
      </c>
      <c r="AI94" s="211">
        <f t="shared" ca="1" si="132"/>
        <v>5.0000000000000001E-3</v>
      </c>
      <c r="AJ94" s="211">
        <f t="shared" ca="1" si="132"/>
        <v>5.0000000000000001E-3</v>
      </c>
      <c r="AK94" s="211">
        <f t="shared" ca="1" si="132"/>
        <v>5.0000000000000001E-3</v>
      </c>
      <c r="AL94" s="211">
        <f t="shared" ca="1" si="132"/>
        <v>5.0000000000000001E-3</v>
      </c>
      <c r="AM94" s="211">
        <f t="shared" ca="1" si="132"/>
        <v>5.0000000000000001E-3</v>
      </c>
      <c r="AN94" s="211">
        <f t="shared" ca="1" si="132"/>
        <v>5.0000000000000001E-3</v>
      </c>
      <c r="AO94" s="211">
        <f t="shared" ca="1" si="132"/>
        <v>5.0000000000000001E-3</v>
      </c>
      <c r="AP94" s="211">
        <f t="shared" ca="1" si="133"/>
        <v>5.0000000000000001E-3</v>
      </c>
      <c r="AQ94" s="211">
        <f t="shared" ca="1" si="133"/>
        <v>5.0000000000000001E-3</v>
      </c>
      <c r="AR94" s="211">
        <f t="shared" ca="1" si="133"/>
        <v>4.1666666666666666E-3</v>
      </c>
      <c r="AS94" s="211">
        <f t="shared" ca="1" si="133"/>
        <v>4.1666666666666666E-3</v>
      </c>
      <c r="AT94" s="211">
        <f t="shared" ca="1" si="133"/>
        <v>4.1666666666666666E-3</v>
      </c>
      <c r="AU94" s="211">
        <f t="shared" ca="1" si="133"/>
        <v>4.1666666666666666E-3</v>
      </c>
      <c r="AV94" s="211">
        <f t="shared" ca="1" si="133"/>
        <v>4.1666666666666666E-3</v>
      </c>
      <c r="AW94" s="211">
        <f t="shared" ca="1" si="133"/>
        <v>4.1666666666666666E-3</v>
      </c>
      <c r="AX94" s="211">
        <f t="shared" ca="1" si="133"/>
        <v>4.1666666666666666E-3</v>
      </c>
      <c r="AY94" s="211">
        <f t="shared" ca="1" si="133"/>
        <v>4.1666666666666666E-3</v>
      </c>
      <c r="AZ94" s="211">
        <f t="shared" ca="1" si="134"/>
        <v>4.1666666666666666E-3</v>
      </c>
      <c r="BA94" s="211">
        <f t="shared" ca="1" si="134"/>
        <v>4.1666666666666666E-3</v>
      </c>
      <c r="BB94" s="211">
        <f t="shared" ca="1" si="134"/>
        <v>4.1666666666666666E-3</v>
      </c>
      <c r="BC94" s="211">
        <f t="shared" ca="1" si="134"/>
        <v>4.1666666666666666E-3</v>
      </c>
      <c r="BD94" s="211">
        <f t="shared" ca="1" si="134"/>
        <v>3.3333333333333335E-3</v>
      </c>
      <c r="BE94" s="211">
        <f t="shared" ca="1" si="134"/>
        <v>3.3333333333333335E-3</v>
      </c>
      <c r="BF94" s="211">
        <f t="shared" ca="1" si="134"/>
        <v>3.3333333333333335E-3</v>
      </c>
      <c r="BG94" s="211">
        <f t="shared" ca="1" si="134"/>
        <v>3.3333333333333335E-3</v>
      </c>
      <c r="BH94" s="211">
        <f t="shared" ca="1" si="134"/>
        <v>3.3333333333333335E-3</v>
      </c>
      <c r="BI94" s="211">
        <f t="shared" ca="1" si="134"/>
        <v>3.3333333333333335E-3</v>
      </c>
      <c r="BJ94" s="211">
        <f t="shared" ca="1" si="135"/>
        <v>3.3333333333333335E-3</v>
      </c>
      <c r="BK94" s="211">
        <f t="shared" ca="1" si="135"/>
        <v>3.3333333333333335E-3</v>
      </c>
      <c r="BL94" s="211">
        <f t="shared" ca="1" si="135"/>
        <v>3.3333333333333335E-3</v>
      </c>
      <c r="BM94" s="211">
        <f t="shared" ca="1" si="135"/>
        <v>3.3333333333333335E-3</v>
      </c>
      <c r="BN94" s="211">
        <f t="shared" ca="1" si="135"/>
        <v>3.3333333333333335E-3</v>
      </c>
      <c r="BO94" s="211">
        <f t="shared" ca="1" si="135"/>
        <v>3.3333333333333335E-3</v>
      </c>
      <c r="BP94" s="211">
        <f t="shared" ca="1" si="135"/>
        <v>3.3333333333333335E-3</v>
      </c>
      <c r="BQ94" s="211">
        <f t="shared" ca="1" si="135"/>
        <v>3.3333333333333335E-3</v>
      </c>
      <c r="BR94" s="211">
        <f t="shared" ca="1" si="135"/>
        <v>3.3333333333333335E-3</v>
      </c>
      <c r="BS94" s="211">
        <f t="shared" ca="1" si="135"/>
        <v>3.3333333333333335E-3</v>
      </c>
      <c r="BT94" s="211">
        <f t="shared" ca="1" si="136"/>
        <v>3.3333333333333335E-3</v>
      </c>
      <c r="BU94" s="211">
        <f t="shared" ca="1" si="136"/>
        <v>3.3333333333333335E-3</v>
      </c>
      <c r="BV94" s="211">
        <f t="shared" ca="1" si="136"/>
        <v>3.3333333333333335E-3</v>
      </c>
      <c r="BW94" s="211">
        <f t="shared" ca="1" si="136"/>
        <v>3.3333333333333335E-3</v>
      </c>
      <c r="BX94" s="211">
        <f t="shared" ca="1" si="136"/>
        <v>3.3333333333333335E-3</v>
      </c>
      <c r="BY94" s="211">
        <f t="shared" ca="1" si="136"/>
        <v>3.3333333333333335E-3</v>
      </c>
      <c r="BZ94" s="211">
        <f t="shared" ca="1" si="136"/>
        <v>3.3333333333333335E-3</v>
      </c>
      <c r="CA94" s="211">
        <f t="shared" ca="1" si="136"/>
        <v>3.3333333333333335E-3</v>
      </c>
      <c r="CB94" s="211">
        <f t="shared" ca="1" si="136"/>
        <v>3.3333333333333335E-3</v>
      </c>
      <c r="CC94" s="211">
        <f t="shared" ca="1" si="136"/>
        <v>3.3333333333333335E-3</v>
      </c>
      <c r="CD94" s="211">
        <f t="shared" ca="1" si="137"/>
        <v>3.3333333333333335E-3</v>
      </c>
      <c r="CE94" s="211">
        <f t="shared" ca="1" si="137"/>
        <v>3.3333333333333335E-3</v>
      </c>
      <c r="CF94" s="211">
        <f t="shared" ca="1" si="137"/>
        <v>3.3333333333333335E-3</v>
      </c>
      <c r="CG94" s="211">
        <f t="shared" ca="1" si="137"/>
        <v>3.3333333333333335E-3</v>
      </c>
      <c r="CH94" s="211">
        <f t="shared" ca="1" si="137"/>
        <v>3.3333333333333335E-3</v>
      </c>
      <c r="CI94" s="211">
        <f t="shared" ca="1" si="137"/>
        <v>3.3333333333333335E-3</v>
      </c>
      <c r="CJ94" s="211">
        <f t="shared" ca="1" si="137"/>
        <v>3.3333333333333335E-3</v>
      </c>
      <c r="CK94" s="211">
        <f t="shared" ca="1" si="137"/>
        <v>3.3333333333333335E-3</v>
      </c>
      <c r="CL94" s="211">
        <f t="shared" ca="1" si="137"/>
        <v>3.3333333333333335E-3</v>
      </c>
      <c r="CM94" s="211">
        <f t="shared" ca="1" si="137"/>
        <v>3.3333333333333335E-3</v>
      </c>
    </row>
    <row r="95" spans="2:91" s="210" customFormat="1" hidden="1" x14ac:dyDescent="0.2">
      <c r="B95" s="209">
        <f>Inputs!DQ33</f>
        <v>0</v>
      </c>
      <c r="E95" s="211">
        <f ca="1">Settings!J102</f>
        <v>6.0000000000000005E-2</v>
      </c>
      <c r="F95" s="211">
        <f ca="1">Settings!K102</f>
        <v>0.05</v>
      </c>
      <c r="G95" s="211">
        <f ca="1">Settings!L102</f>
        <v>0.04</v>
      </c>
      <c r="H95" s="211">
        <f ca="1">Settings!M102</f>
        <v>0.04</v>
      </c>
      <c r="I95" s="211">
        <f ca="1">Settings!N102</f>
        <v>0.04</v>
      </c>
      <c r="K95" s="211">
        <f t="shared" ca="1" si="122"/>
        <v>1.5000000000000001E-2</v>
      </c>
      <c r="L95" s="211">
        <f t="shared" ca="1" si="138"/>
        <v>1.5000000000000001E-2</v>
      </c>
      <c r="M95" s="211">
        <f t="shared" ca="1" si="138"/>
        <v>1.5000000000000001E-2</v>
      </c>
      <c r="N95" s="211">
        <f t="shared" ca="1" si="138"/>
        <v>1.5000000000000001E-2</v>
      </c>
      <c r="O95" s="211">
        <f t="shared" ca="1" si="138"/>
        <v>1.2500000000000001E-2</v>
      </c>
      <c r="P95" s="211">
        <f t="shared" ca="1" si="138"/>
        <v>1.2500000000000001E-2</v>
      </c>
      <c r="Q95" s="211">
        <f t="shared" ca="1" si="138"/>
        <v>1.2500000000000001E-2</v>
      </c>
      <c r="R95" s="211">
        <f t="shared" ca="1" si="138"/>
        <v>1.2500000000000001E-2</v>
      </c>
      <c r="S95" s="211">
        <f t="shared" ca="1" si="138"/>
        <v>0.01</v>
      </c>
      <c r="T95" s="211">
        <f t="shared" ca="1" si="138"/>
        <v>0.01</v>
      </c>
      <c r="U95" s="211">
        <f t="shared" ca="1" si="138"/>
        <v>0.01</v>
      </c>
      <c r="V95" s="211">
        <f t="shared" ca="1" si="139"/>
        <v>0.01</v>
      </c>
      <c r="W95" s="211">
        <f t="shared" ca="1" si="139"/>
        <v>0.01</v>
      </c>
      <c r="X95" s="211">
        <f t="shared" ca="1" si="139"/>
        <v>0.01</v>
      </c>
      <c r="Y95" s="211">
        <f t="shared" ca="1" si="139"/>
        <v>0.01</v>
      </c>
      <c r="Z95" s="211">
        <f t="shared" ca="1" si="139"/>
        <v>0.01</v>
      </c>
      <c r="AA95" s="211">
        <f t="shared" ca="1" si="139"/>
        <v>0.01</v>
      </c>
      <c r="AB95" s="211">
        <f t="shared" ca="1" si="139"/>
        <v>0.01</v>
      </c>
      <c r="AC95" s="211">
        <f t="shared" ca="1" si="139"/>
        <v>0.01</v>
      </c>
      <c r="AD95" s="211">
        <f t="shared" ca="1" si="139"/>
        <v>0.01</v>
      </c>
      <c r="AF95" s="211">
        <f t="shared" ca="1" si="132"/>
        <v>5.0000000000000001E-3</v>
      </c>
      <c r="AG95" s="211">
        <f t="shared" ca="1" si="132"/>
        <v>5.0000000000000001E-3</v>
      </c>
      <c r="AH95" s="211">
        <f t="shared" ca="1" si="132"/>
        <v>5.0000000000000001E-3</v>
      </c>
      <c r="AI95" s="211">
        <f t="shared" ca="1" si="132"/>
        <v>5.0000000000000001E-3</v>
      </c>
      <c r="AJ95" s="211">
        <f t="shared" ca="1" si="132"/>
        <v>5.0000000000000001E-3</v>
      </c>
      <c r="AK95" s="211">
        <f t="shared" ca="1" si="132"/>
        <v>5.0000000000000001E-3</v>
      </c>
      <c r="AL95" s="211">
        <f t="shared" ca="1" si="132"/>
        <v>5.0000000000000001E-3</v>
      </c>
      <c r="AM95" s="211">
        <f t="shared" ca="1" si="132"/>
        <v>5.0000000000000001E-3</v>
      </c>
      <c r="AN95" s="211">
        <f t="shared" ca="1" si="132"/>
        <v>5.0000000000000001E-3</v>
      </c>
      <c r="AO95" s="211">
        <f t="shared" ca="1" si="132"/>
        <v>5.0000000000000001E-3</v>
      </c>
      <c r="AP95" s="211">
        <f t="shared" ca="1" si="133"/>
        <v>5.0000000000000001E-3</v>
      </c>
      <c r="AQ95" s="211">
        <f t="shared" ca="1" si="133"/>
        <v>5.0000000000000001E-3</v>
      </c>
      <c r="AR95" s="211">
        <f t="shared" ca="1" si="133"/>
        <v>4.1666666666666666E-3</v>
      </c>
      <c r="AS95" s="211">
        <f t="shared" ca="1" si="133"/>
        <v>4.1666666666666666E-3</v>
      </c>
      <c r="AT95" s="211">
        <f t="shared" ca="1" si="133"/>
        <v>4.1666666666666666E-3</v>
      </c>
      <c r="AU95" s="211">
        <f t="shared" ca="1" si="133"/>
        <v>4.1666666666666666E-3</v>
      </c>
      <c r="AV95" s="211">
        <f t="shared" ca="1" si="133"/>
        <v>4.1666666666666666E-3</v>
      </c>
      <c r="AW95" s="211">
        <f t="shared" ca="1" si="133"/>
        <v>4.1666666666666666E-3</v>
      </c>
      <c r="AX95" s="211">
        <f t="shared" ca="1" si="133"/>
        <v>4.1666666666666666E-3</v>
      </c>
      <c r="AY95" s="211">
        <f t="shared" ca="1" si="133"/>
        <v>4.1666666666666666E-3</v>
      </c>
      <c r="AZ95" s="211">
        <f t="shared" ca="1" si="134"/>
        <v>4.1666666666666666E-3</v>
      </c>
      <c r="BA95" s="211">
        <f t="shared" ca="1" si="134"/>
        <v>4.1666666666666666E-3</v>
      </c>
      <c r="BB95" s="211">
        <f t="shared" ca="1" si="134"/>
        <v>4.1666666666666666E-3</v>
      </c>
      <c r="BC95" s="211">
        <f t="shared" ca="1" si="134"/>
        <v>4.1666666666666666E-3</v>
      </c>
      <c r="BD95" s="211">
        <f t="shared" ca="1" si="134"/>
        <v>3.3333333333333335E-3</v>
      </c>
      <c r="BE95" s="211">
        <f t="shared" ca="1" si="134"/>
        <v>3.3333333333333335E-3</v>
      </c>
      <c r="BF95" s="211">
        <f t="shared" ca="1" si="134"/>
        <v>3.3333333333333335E-3</v>
      </c>
      <c r="BG95" s="211">
        <f t="shared" ca="1" si="134"/>
        <v>3.3333333333333335E-3</v>
      </c>
      <c r="BH95" s="211">
        <f t="shared" ca="1" si="134"/>
        <v>3.3333333333333335E-3</v>
      </c>
      <c r="BI95" s="211">
        <f t="shared" ca="1" si="134"/>
        <v>3.3333333333333335E-3</v>
      </c>
      <c r="BJ95" s="211">
        <f t="shared" ca="1" si="135"/>
        <v>3.3333333333333335E-3</v>
      </c>
      <c r="BK95" s="211">
        <f t="shared" ca="1" si="135"/>
        <v>3.3333333333333335E-3</v>
      </c>
      <c r="BL95" s="211">
        <f t="shared" ca="1" si="135"/>
        <v>3.3333333333333335E-3</v>
      </c>
      <c r="BM95" s="211">
        <f t="shared" ca="1" si="135"/>
        <v>3.3333333333333335E-3</v>
      </c>
      <c r="BN95" s="211">
        <f t="shared" ca="1" si="135"/>
        <v>3.3333333333333335E-3</v>
      </c>
      <c r="BO95" s="211">
        <f t="shared" ca="1" si="135"/>
        <v>3.3333333333333335E-3</v>
      </c>
      <c r="BP95" s="211">
        <f t="shared" ca="1" si="135"/>
        <v>3.3333333333333335E-3</v>
      </c>
      <c r="BQ95" s="211">
        <f t="shared" ca="1" si="135"/>
        <v>3.3333333333333335E-3</v>
      </c>
      <c r="BR95" s="211">
        <f t="shared" ca="1" si="135"/>
        <v>3.3333333333333335E-3</v>
      </c>
      <c r="BS95" s="211">
        <f t="shared" ca="1" si="135"/>
        <v>3.3333333333333335E-3</v>
      </c>
      <c r="BT95" s="211">
        <f t="shared" ca="1" si="136"/>
        <v>3.3333333333333335E-3</v>
      </c>
      <c r="BU95" s="211">
        <f t="shared" ca="1" si="136"/>
        <v>3.3333333333333335E-3</v>
      </c>
      <c r="BV95" s="211">
        <f t="shared" ca="1" si="136"/>
        <v>3.3333333333333335E-3</v>
      </c>
      <c r="BW95" s="211">
        <f t="shared" ca="1" si="136"/>
        <v>3.3333333333333335E-3</v>
      </c>
      <c r="BX95" s="211">
        <f t="shared" ca="1" si="136"/>
        <v>3.3333333333333335E-3</v>
      </c>
      <c r="BY95" s="211">
        <f t="shared" ca="1" si="136"/>
        <v>3.3333333333333335E-3</v>
      </c>
      <c r="BZ95" s="211">
        <f t="shared" ca="1" si="136"/>
        <v>3.3333333333333335E-3</v>
      </c>
      <c r="CA95" s="211">
        <f t="shared" ca="1" si="136"/>
        <v>3.3333333333333335E-3</v>
      </c>
      <c r="CB95" s="211">
        <f t="shared" ca="1" si="136"/>
        <v>3.3333333333333335E-3</v>
      </c>
      <c r="CC95" s="211">
        <f t="shared" ca="1" si="136"/>
        <v>3.3333333333333335E-3</v>
      </c>
      <c r="CD95" s="211">
        <f t="shared" ca="1" si="137"/>
        <v>3.3333333333333335E-3</v>
      </c>
      <c r="CE95" s="211">
        <f t="shared" ca="1" si="137"/>
        <v>3.3333333333333335E-3</v>
      </c>
      <c r="CF95" s="211">
        <f t="shared" ca="1" si="137"/>
        <v>3.3333333333333335E-3</v>
      </c>
      <c r="CG95" s="211">
        <f t="shared" ca="1" si="137"/>
        <v>3.3333333333333335E-3</v>
      </c>
      <c r="CH95" s="211">
        <f t="shared" ca="1" si="137"/>
        <v>3.3333333333333335E-3</v>
      </c>
      <c r="CI95" s="211">
        <f t="shared" ca="1" si="137"/>
        <v>3.3333333333333335E-3</v>
      </c>
      <c r="CJ95" s="211">
        <f t="shared" ca="1" si="137"/>
        <v>3.3333333333333335E-3</v>
      </c>
      <c r="CK95" s="211">
        <f t="shared" ca="1" si="137"/>
        <v>3.3333333333333335E-3</v>
      </c>
      <c r="CL95" s="211">
        <f t="shared" ca="1" si="137"/>
        <v>3.3333333333333335E-3</v>
      </c>
      <c r="CM95" s="211">
        <f t="shared" ca="1" si="137"/>
        <v>3.3333333333333335E-3</v>
      </c>
    </row>
    <row r="96" spans="2:91" hidden="1" x14ac:dyDescent="0.2"/>
    <row r="97" spans="2:91" hidden="1" x14ac:dyDescent="0.2"/>
    <row r="98" spans="2:91" hidden="1" x14ac:dyDescent="0.2"/>
    <row r="99" spans="2:91" hidden="1" x14ac:dyDescent="0.2">
      <c r="B99" s="209" t="str">
        <f>Inputs!DQ9</f>
        <v>Utility</v>
      </c>
      <c r="AF99" s="7">
        <f>Inputs!ER9</f>
        <v>1</v>
      </c>
      <c r="AG99" s="7">
        <f>Inputs!ES9</f>
        <v>1</v>
      </c>
      <c r="AH99" s="7">
        <f>Inputs!ET9</f>
        <v>1</v>
      </c>
      <c r="AI99" s="7">
        <f>Inputs!EU9</f>
        <v>0</v>
      </c>
      <c r="AJ99" s="7">
        <f>Inputs!EV9</f>
        <v>1</v>
      </c>
      <c r="AK99" s="7">
        <f>Inputs!EW9</f>
        <v>0</v>
      </c>
      <c r="AL99" s="7">
        <f>Inputs!EX9</f>
        <v>1</v>
      </c>
      <c r="AM99" s="7">
        <f>Inputs!EY9</f>
        <v>1</v>
      </c>
      <c r="AN99" s="7">
        <f>Inputs!EZ9</f>
        <v>1</v>
      </c>
      <c r="AO99" s="7">
        <f>Inputs!FA9</f>
        <v>1</v>
      </c>
      <c r="AP99" s="7">
        <f>Inputs!FB9</f>
        <v>1</v>
      </c>
      <c r="AQ99" s="7">
        <f>Inputs!FC9</f>
        <v>1</v>
      </c>
      <c r="AR99" s="7">
        <f t="shared" ref="AR99:AR123" si="140">AF99</f>
        <v>1</v>
      </c>
      <c r="AS99" s="7">
        <f t="shared" ref="AS99:AS123" si="141">AG99</f>
        <v>1</v>
      </c>
      <c r="AT99" s="7">
        <f t="shared" ref="AT99:AT123" si="142">AH99</f>
        <v>1</v>
      </c>
      <c r="AU99" s="7">
        <f t="shared" ref="AU99:AU123" si="143">AI99</f>
        <v>0</v>
      </c>
      <c r="AV99" s="7">
        <f t="shared" ref="AV99:AV123" si="144">AJ99</f>
        <v>1</v>
      </c>
      <c r="AW99" s="7">
        <f t="shared" ref="AW99:AW123" si="145">AK99</f>
        <v>0</v>
      </c>
      <c r="AX99" s="7">
        <f t="shared" ref="AX99:AX123" si="146">AL99</f>
        <v>1</v>
      </c>
      <c r="AY99" s="7">
        <f t="shared" ref="AY99:AY123" si="147">AM99</f>
        <v>1</v>
      </c>
      <c r="AZ99" s="7">
        <f t="shared" ref="AZ99:AZ123" si="148">AN99</f>
        <v>1</v>
      </c>
      <c r="BA99" s="7">
        <f t="shared" ref="BA99:BA123" si="149">AO99</f>
        <v>1</v>
      </c>
      <c r="BB99" s="7">
        <f t="shared" ref="BB99:BB123" si="150">AP99</f>
        <v>1</v>
      </c>
      <c r="BC99" s="7">
        <f t="shared" ref="BC99:BC123" si="151">AQ99</f>
        <v>1</v>
      </c>
      <c r="BD99" s="7">
        <f t="shared" ref="BD99:BD123" si="152">AR99</f>
        <v>1</v>
      </c>
      <c r="BE99" s="7">
        <f t="shared" ref="BE99:BE123" si="153">AS99</f>
        <v>1</v>
      </c>
      <c r="BF99" s="7">
        <f t="shared" ref="BF99:BF123" si="154">AT99</f>
        <v>1</v>
      </c>
      <c r="BG99" s="7">
        <f t="shared" ref="BG99:BG123" si="155">AU99</f>
        <v>0</v>
      </c>
      <c r="BH99" s="7">
        <f t="shared" ref="BH99:BH123" si="156">AV99</f>
        <v>1</v>
      </c>
      <c r="BI99" s="7">
        <f t="shared" ref="BI99:BI123" si="157">AW99</f>
        <v>0</v>
      </c>
      <c r="BJ99" s="7">
        <f t="shared" ref="BJ99:BJ123" si="158">AX99</f>
        <v>1</v>
      </c>
      <c r="BK99" s="7">
        <f t="shared" ref="BK99:BK123" si="159">AY99</f>
        <v>1</v>
      </c>
      <c r="BL99" s="7">
        <f t="shared" ref="BL99:BL123" si="160">AZ99</f>
        <v>1</v>
      </c>
      <c r="BM99" s="7">
        <f t="shared" ref="BM99:BM123" si="161">BA99</f>
        <v>1</v>
      </c>
      <c r="BN99" s="7">
        <f t="shared" ref="BN99:BN123" si="162">BB99</f>
        <v>1</v>
      </c>
      <c r="BO99" s="7">
        <f t="shared" ref="BO99:BO123" si="163">BC99</f>
        <v>1</v>
      </c>
      <c r="BP99" s="7">
        <f t="shared" ref="BP99:BP123" si="164">BD99</f>
        <v>1</v>
      </c>
      <c r="BQ99" s="7">
        <f t="shared" ref="BQ99:BQ123" si="165">BE99</f>
        <v>1</v>
      </c>
      <c r="BR99" s="7">
        <f t="shared" ref="BR99:BR123" si="166">BF99</f>
        <v>1</v>
      </c>
      <c r="BS99" s="7">
        <f t="shared" ref="BS99:BS123" si="167">BG99</f>
        <v>0</v>
      </c>
      <c r="BT99" s="7">
        <f t="shared" ref="BT99:BT123" si="168">BH99</f>
        <v>1</v>
      </c>
      <c r="BU99" s="7">
        <f t="shared" ref="BU99:BU123" si="169">BI99</f>
        <v>0</v>
      </c>
      <c r="BV99" s="7">
        <f t="shared" ref="BV99:BV123" si="170">BJ99</f>
        <v>1</v>
      </c>
      <c r="BW99" s="7">
        <f t="shared" ref="BW99:BW123" si="171">BK99</f>
        <v>1</v>
      </c>
      <c r="BX99" s="7">
        <f t="shared" ref="BX99:BX123" si="172">BL99</f>
        <v>1</v>
      </c>
      <c r="BY99" s="7">
        <f t="shared" ref="BY99:BY123" si="173">BM99</f>
        <v>1</v>
      </c>
      <c r="BZ99" s="7">
        <f t="shared" ref="BZ99:BZ123" si="174">BN99</f>
        <v>1</v>
      </c>
      <c r="CA99" s="7">
        <f t="shared" ref="CA99:CA123" si="175">BO99</f>
        <v>1</v>
      </c>
      <c r="CB99" s="7">
        <f t="shared" ref="CB99:CB123" si="176">BP99</f>
        <v>1</v>
      </c>
      <c r="CC99" s="7">
        <f t="shared" ref="CC99:CC123" si="177">BQ99</f>
        <v>1</v>
      </c>
      <c r="CD99" s="7">
        <f t="shared" ref="CD99:CD123" si="178">BR99</f>
        <v>1</v>
      </c>
      <c r="CE99" s="7">
        <f t="shared" ref="CE99:CE123" si="179">BS99</f>
        <v>0</v>
      </c>
      <c r="CF99" s="7">
        <f t="shared" ref="CF99:CF123" si="180">BT99</f>
        <v>1</v>
      </c>
      <c r="CG99" s="7">
        <f t="shared" ref="CG99:CG123" si="181">BU99</f>
        <v>0</v>
      </c>
      <c r="CH99" s="7">
        <f t="shared" ref="CH99:CH123" si="182">BV99</f>
        <v>1</v>
      </c>
      <c r="CI99" s="7">
        <f t="shared" ref="CI99:CI123" si="183">BW99</f>
        <v>1</v>
      </c>
      <c r="CJ99" s="7">
        <f t="shared" ref="CJ99:CJ123" si="184">BX99</f>
        <v>1</v>
      </c>
      <c r="CK99" s="7">
        <f t="shared" ref="CK99:CK123" si="185">BY99</f>
        <v>1</v>
      </c>
      <c r="CL99" s="7">
        <f t="shared" ref="CL99:CL123" si="186">BZ99</f>
        <v>1</v>
      </c>
      <c r="CM99" s="7">
        <f t="shared" ref="CM99:CM123" si="187">CA99</f>
        <v>1</v>
      </c>
    </row>
    <row r="100" spans="2:91" hidden="1" x14ac:dyDescent="0.2">
      <c r="B100" s="209" t="str">
        <f>Inputs!DQ10</f>
        <v>Internet</v>
      </c>
      <c r="AF100" s="7">
        <f>Inputs!ER10</f>
        <v>1</v>
      </c>
      <c r="AG100" s="7">
        <f>Inputs!ES10</f>
        <v>1</v>
      </c>
      <c r="AH100" s="7">
        <f>Inputs!ET10</f>
        <v>1</v>
      </c>
      <c r="AI100" s="7">
        <f>Inputs!EU10</f>
        <v>1</v>
      </c>
      <c r="AJ100" s="7">
        <f>Inputs!EV10</f>
        <v>1</v>
      </c>
      <c r="AK100" s="7">
        <f>Inputs!EW10</f>
        <v>1</v>
      </c>
      <c r="AL100" s="7">
        <f>Inputs!EX10</f>
        <v>1</v>
      </c>
      <c r="AM100" s="7">
        <f>Inputs!EY10</f>
        <v>1</v>
      </c>
      <c r="AN100" s="7">
        <f>Inputs!EZ10</f>
        <v>1</v>
      </c>
      <c r="AO100" s="7">
        <f>Inputs!FA10</f>
        <v>1</v>
      </c>
      <c r="AP100" s="7">
        <f>Inputs!FB10</f>
        <v>1</v>
      </c>
      <c r="AQ100" s="7">
        <f>Inputs!FC10</f>
        <v>1</v>
      </c>
      <c r="AR100" s="7">
        <f t="shared" si="140"/>
        <v>1</v>
      </c>
      <c r="AS100" s="7">
        <f t="shared" si="141"/>
        <v>1</v>
      </c>
      <c r="AT100" s="7">
        <f t="shared" si="142"/>
        <v>1</v>
      </c>
      <c r="AU100" s="7">
        <f t="shared" si="143"/>
        <v>1</v>
      </c>
      <c r="AV100" s="7">
        <f t="shared" si="144"/>
        <v>1</v>
      </c>
      <c r="AW100" s="7">
        <f t="shared" si="145"/>
        <v>1</v>
      </c>
      <c r="AX100" s="7">
        <f t="shared" si="146"/>
        <v>1</v>
      </c>
      <c r="AY100" s="7">
        <f t="shared" si="147"/>
        <v>1</v>
      </c>
      <c r="AZ100" s="7">
        <f t="shared" si="148"/>
        <v>1</v>
      </c>
      <c r="BA100" s="7">
        <f t="shared" si="149"/>
        <v>1</v>
      </c>
      <c r="BB100" s="7">
        <f t="shared" si="150"/>
        <v>1</v>
      </c>
      <c r="BC100" s="7">
        <f t="shared" si="151"/>
        <v>1</v>
      </c>
      <c r="BD100" s="7">
        <f t="shared" si="152"/>
        <v>1</v>
      </c>
      <c r="BE100" s="7">
        <f t="shared" si="153"/>
        <v>1</v>
      </c>
      <c r="BF100" s="7">
        <f t="shared" si="154"/>
        <v>1</v>
      </c>
      <c r="BG100" s="7">
        <f t="shared" si="155"/>
        <v>1</v>
      </c>
      <c r="BH100" s="7">
        <f t="shared" si="156"/>
        <v>1</v>
      </c>
      <c r="BI100" s="7">
        <f t="shared" si="157"/>
        <v>1</v>
      </c>
      <c r="BJ100" s="7">
        <f t="shared" si="158"/>
        <v>1</v>
      </c>
      <c r="BK100" s="7">
        <f t="shared" si="159"/>
        <v>1</v>
      </c>
      <c r="BL100" s="7">
        <f t="shared" si="160"/>
        <v>1</v>
      </c>
      <c r="BM100" s="7">
        <f t="shared" si="161"/>
        <v>1</v>
      </c>
      <c r="BN100" s="7">
        <f t="shared" si="162"/>
        <v>1</v>
      </c>
      <c r="BO100" s="7">
        <f t="shared" si="163"/>
        <v>1</v>
      </c>
      <c r="BP100" s="7">
        <f t="shared" si="164"/>
        <v>1</v>
      </c>
      <c r="BQ100" s="7">
        <f t="shared" si="165"/>
        <v>1</v>
      </c>
      <c r="BR100" s="7">
        <f t="shared" si="166"/>
        <v>1</v>
      </c>
      <c r="BS100" s="7">
        <f t="shared" si="167"/>
        <v>1</v>
      </c>
      <c r="BT100" s="7">
        <f t="shared" si="168"/>
        <v>1</v>
      </c>
      <c r="BU100" s="7">
        <f t="shared" si="169"/>
        <v>1</v>
      </c>
      <c r="BV100" s="7">
        <f t="shared" si="170"/>
        <v>1</v>
      </c>
      <c r="BW100" s="7">
        <f t="shared" si="171"/>
        <v>1</v>
      </c>
      <c r="BX100" s="7">
        <f t="shared" si="172"/>
        <v>1</v>
      </c>
      <c r="BY100" s="7">
        <f t="shared" si="173"/>
        <v>1</v>
      </c>
      <c r="BZ100" s="7">
        <f t="shared" si="174"/>
        <v>1</v>
      </c>
      <c r="CA100" s="7">
        <f t="shared" si="175"/>
        <v>1</v>
      </c>
      <c r="CB100" s="7">
        <f t="shared" si="176"/>
        <v>1</v>
      </c>
      <c r="CC100" s="7">
        <f t="shared" si="177"/>
        <v>1</v>
      </c>
      <c r="CD100" s="7">
        <f t="shared" si="178"/>
        <v>1</v>
      </c>
      <c r="CE100" s="7">
        <f t="shared" si="179"/>
        <v>1</v>
      </c>
      <c r="CF100" s="7">
        <f t="shared" si="180"/>
        <v>1</v>
      </c>
      <c r="CG100" s="7">
        <f t="shared" si="181"/>
        <v>1</v>
      </c>
      <c r="CH100" s="7">
        <f t="shared" si="182"/>
        <v>1</v>
      </c>
      <c r="CI100" s="7">
        <f t="shared" si="183"/>
        <v>1</v>
      </c>
      <c r="CJ100" s="7">
        <f t="shared" si="184"/>
        <v>1</v>
      </c>
      <c r="CK100" s="7">
        <f t="shared" si="185"/>
        <v>1</v>
      </c>
      <c r="CL100" s="7">
        <f t="shared" si="186"/>
        <v>1</v>
      </c>
      <c r="CM100" s="7">
        <f t="shared" si="187"/>
        <v>1</v>
      </c>
    </row>
    <row r="101" spans="2:91" hidden="1" x14ac:dyDescent="0.2">
      <c r="B101" s="209" t="str">
        <f>Inputs!DQ11</f>
        <v>Guarding service</v>
      </c>
      <c r="AF101" s="7">
        <f>Inputs!ER11</f>
        <v>1</v>
      </c>
      <c r="AG101" s="7">
        <f>Inputs!ES11</f>
        <v>1</v>
      </c>
      <c r="AH101" s="7">
        <f>Inputs!ET11</f>
        <v>1</v>
      </c>
      <c r="AI101" s="7">
        <f>Inputs!EU11</f>
        <v>1</v>
      </c>
      <c r="AJ101" s="7">
        <f>Inputs!EV11</f>
        <v>1</v>
      </c>
      <c r="AK101" s="7">
        <f>Inputs!EW11</f>
        <v>1</v>
      </c>
      <c r="AL101" s="7">
        <f>Inputs!EX11</f>
        <v>1</v>
      </c>
      <c r="AM101" s="7">
        <f>Inputs!EY11</f>
        <v>1</v>
      </c>
      <c r="AN101" s="7">
        <f>Inputs!EZ11</f>
        <v>1</v>
      </c>
      <c r="AO101" s="7">
        <f>Inputs!FA11</f>
        <v>1</v>
      </c>
      <c r="AP101" s="7">
        <f>Inputs!FB11</f>
        <v>1</v>
      </c>
      <c r="AQ101" s="7">
        <f>Inputs!FC11</f>
        <v>1</v>
      </c>
      <c r="AR101" s="7">
        <f t="shared" si="140"/>
        <v>1</v>
      </c>
      <c r="AS101" s="7">
        <f t="shared" si="141"/>
        <v>1</v>
      </c>
      <c r="AT101" s="7">
        <f t="shared" si="142"/>
        <v>1</v>
      </c>
      <c r="AU101" s="7">
        <f t="shared" si="143"/>
        <v>1</v>
      </c>
      <c r="AV101" s="7">
        <f t="shared" si="144"/>
        <v>1</v>
      </c>
      <c r="AW101" s="7">
        <f t="shared" si="145"/>
        <v>1</v>
      </c>
      <c r="AX101" s="7">
        <f t="shared" si="146"/>
        <v>1</v>
      </c>
      <c r="AY101" s="7">
        <f t="shared" si="147"/>
        <v>1</v>
      </c>
      <c r="AZ101" s="7">
        <f t="shared" si="148"/>
        <v>1</v>
      </c>
      <c r="BA101" s="7">
        <f t="shared" si="149"/>
        <v>1</v>
      </c>
      <c r="BB101" s="7">
        <f t="shared" si="150"/>
        <v>1</v>
      </c>
      <c r="BC101" s="7">
        <f t="shared" si="151"/>
        <v>1</v>
      </c>
      <c r="BD101" s="7">
        <f t="shared" si="152"/>
        <v>1</v>
      </c>
      <c r="BE101" s="7">
        <f t="shared" si="153"/>
        <v>1</v>
      </c>
      <c r="BF101" s="7">
        <f t="shared" si="154"/>
        <v>1</v>
      </c>
      <c r="BG101" s="7">
        <f t="shared" si="155"/>
        <v>1</v>
      </c>
      <c r="BH101" s="7">
        <f t="shared" si="156"/>
        <v>1</v>
      </c>
      <c r="BI101" s="7">
        <f t="shared" si="157"/>
        <v>1</v>
      </c>
      <c r="BJ101" s="7">
        <f t="shared" si="158"/>
        <v>1</v>
      </c>
      <c r="BK101" s="7">
        <f t="shared" si="159"/>
        <v>1</v>
      </c>
      <c r="BL101" s="7">
        <f t="shared" si="160"/>
        <v>1</v>
      </c>
      <c r="BM101" s="7">
        <f t="shared" si="161"/>
        <v>1</v>
      </c>
      <c r="BN101" s="7">
        <f t="shared" si="162"/>
        <v>1</v>
      </c>
      <c r="BO101" s="7">
        <f t="shared" si="163"/>
        <v>1</v>
      </c>
      <c r="BP101" s="7">
        <f t="shared" si="164"/>
        <v>1</v>
      </c>
      <c r="BQ101" s="7">
        <f t="shared" si="165"/>
        <v>1</v>
      </c>
      <c r="BR101" s="7">
        <f t="shared" si="166"/>
        <v>1</v>
      </c>
      <c r="BS101" s="7">
        <f t="shared" si="167"/>
        <v>1</v>
      </c>
      <c r="BT101" s="7">
        <f t="shared" si="168"/>
        <v>1</v>
      </c>
      <c r="BU101" s="7">
        <f t="shared" si="169"/>
        <v>1</v>
      </c>
      <c r="BV101" s="7">
        <f t="shared" si="170"/>
        <v>1</v>
      </c>
      <c r="BW101" s="7">
        <f t="shared" si="171"/>
        <v>1</v>
      </c>
      <c r="BX101" s="7">
        <f t="shared" si="172"/>
        <v>1</v>
      </c>
      <c r="BY101" s="7">
        <f t="shared" si="173"/>
        <v>1</v>
      </c>
      <c r="BZ101" s="7">
        <f t="shared" si="174"/>
        <v>1</v>
      </c>
      <c r="CA101" s="7">
        <f t="shared" si="175"/>
        <v>1</v>
      </c>
      <c r="CB101" s="7">
        <f t="shared" si="176"/>
        <v>1</v>
      </c>
      <c r="CC101" s="7">
        <f t="shared" si="177"/>
        <v>1</v>
      </c>
      <c r="CD101" s="7">
        <f t="shared" si="178"/>
        <v>1</v>
      </c>
      <c r="CE101" s="7">
        <f t="shared" si="179"/>
        <v>1</v>
      </c>
      <c r="CF101" s="7">
        <f t="shared" si="180"/>
        <v>1</v>
      </c>
      <c r="CG101" s="7">
        <f t="shared" si="181"/>
        <v>1</v>
      </c>
      <c r="CH101" s="7">
        <f t="shared" si="182"/>
        <v>1</v>
      </c>
      <c r="CI101" s="7">
        <f t="shared" si="183"/>
        <v>1</v>
      </c>
      <c r="CJ101" s="7">
        <f t="shared" si="184"/>
        <v>1</v>
      </c>
      <c r="CK101" s="7">
        <f t="shared" si="185"/>
        <v>1</v>
      </c>
      <c r="CL101" s="7">
        <f t="shared" si="186"/>
        <v>1</v>
      </c>
      <c r="CM101" s="7">
        <f t="shared" si="187"/>
        <v>1</v>
      </c>
    </row>
    <row r="102" spans="2:91" hidden="1" x14ac:dyDescent="0.2">
      <c r="B102" s="209" t="str">
        <f>Inputs!DQ12</f>
        <v>Accounting system</v>
      </c>
      <c r="AF102" s="7">
        <f>Inputs!ER12</f>
        <v>1</v>
      </c>
      <c r="AG102" s="7">
        <f>Inputs!ES12</f>
        <v>1</v>
      </c>
      <c r="AH102" s="7">
        <f>Inputs!ET12</f>
        <v>1</v>
      </c>
      <c r="AI102" s="7">
        <f>Inputs!EU12</f>
        <v>0</v>
      </c>
      <c r="AJ102" s="7">
        <f>Inputs!EV12</f>
        <v>1</v>
      </c>
      <c r="AK102" s="7">
        <f>Inputs!EW12</f>
        <v>1</v>
      </c>
      <c r="AL102" s="7">
        <f>Inputs!EX12</f>
        <v>1</v>
      </c>
      <c r="AM102" s="7">
        <f>Inputs!EY12</f>
        <v>1</v>
      </c>
      <c r="AN102" s="7">
        <f>Inputs!EZ12</f>
        <v>1</v>
      </c>
      <c r="AO102" s="7">
        <f>Inputs!FA12</f>
        <v>1</v>
      </c>
      <c r="AP102" s="7">
        <f>Inputs!FB12</f>
        <v>1</v>
      </c>
      <c r="AQ102" s="7">
        <f>Inputs!FC12</f>
        <v>1</v>
      </c>
      <c r="AR102" s="7">
        <f t="shared" si="140"/>
        <v>1</v>
      </c>
      <c r="AS102" s="7">
        <f t="shared" si="141"/>
        <v>1</v>
      </c>
      <c r="AT102" s="7">
        <f t="shared" si="142"/>
        <v>1</v>
      </c>
      <c r="AU102" s="7">
        <f t="shared" si="143"/>
        <v>0</v>
      </c>
      <c r="AV102" s="7">
        <f t="shared" si="144"/>
        <v>1</v>
      </c>
      <c r="AW102" s="7">
        <f t="shared" si="145"/>
        <v>1</v>
      </c>
      <c r="AX102" s="7">
        <f t="shared" si="146"/>
        <v>1</v>
      </c>
      <c r="AY102" s="7">
        <f t="shared" si="147"/>
        <v>1</v>
      </c>
      <c r="AZ102" s="7">
        <f t="shared" si="148"/>
        <v>1</v>
      </c>
      <c r="BA102" s="7">
        <f t="shared" si="149"/>
        <v>1</v>
      </c>
      <c r="BB102" s="7">
        <f t="shared" si="150"/>
        <v>1</v>
      </c>
      <c r="BC102" s="7">
        <f t="shared" si="151"/>
        <v>1</v>
      </c>
      <c r="BD102" s="7">
        <f t="shared" si="152"/>
        <v>1</v>
      </c>
      <c r="BE102" s="7">
        <f t="shared" si="153"/>
        <v>1</v>
      </c>
      <c r="BF102" s="7">
        <f t="shared" si="154"/>
        <v>1</v>
      </c>
      <c r="BG102" s="7">
        <f t="shared" si="155"/>
        <v>0</v>
      </c>
      <c r="BH102" s="7">
        <f t="shared" si="156"/>
        <v>1</v>
      </c>
      <c r="BI102" s="7">
        <f t="shared" si="157"/>
        <v>1</v>
      </c>
      <c r="BJ102" s="7">
        <f t="shared" si="158"/>
        <v>1</v>
      </c>
      <c r="BK102" s="7">
        <f t="shared" si="159"/>
        <v>1</v>
      </c>
      <c r="BL102" s="7">
        <f t="shared" si="160"/>
        <v>1</v>
      </c>
      <c r="BM102" s="7">
        <f t="shared" si="161"/>
        <v>1</v>
      </c>
      <c r="BN102" s="7">
        <f t="shared" si="162"/>
        <v>1</v>
      </c>
      <c r="BO102" s="7">
        <f t="shared" si="163"/>
        <v>1</v>
      </c>
      <c r="BP102" s="7">
        <f t="shared" si="164"/>
        <v>1</v>
      </c>
      <c r="BQ102" s="7">
        <f t="shared" si="165"/>
        <v>1</v>
      </c>
      <c r="BR102" s="7">
        <f t="shared" si="166"/>
        <v>1</v>
      </c>
      <c r="BS102" s="7">
        <f t="shared" si="167"/>
        <v>0</v>
      </c>
      <c r="BT102" s="7">
        <f t="shared" si="168"/>
        <v>1</v>
      </c>
      <c r="BU102" s="7">
        <f t="shared" si="169"/>
        <v>1</v>
      </c>
      <c r="BV102" s="7">
        <f t="shared" si="170"/>
        <v>1</v>
      </c>
      <c r="BW102" s="7">
        <f t="shared" si="171"/>
        <v>1</v>
      </c>
      <c r="BX102" s="7">
        <f t="shared" si="172"/>
        <v>1</v>
      </c>
      <c r="BY102" s="7">
        <f t="shared" si="173"/>
        <v>1</v>
      </c>
      <c r="BZ102" s="7">
        <f t="shared" si="174"/>
        <v>1</v>
      </c>
      <c r="CA102" s="7">
        <f t="shared" si="175"/>
        <v>1</v>
      </c>
      <c r="CB102" s="7">
        <f t="shared" si="176"/>
        <v>1</v>
      </c>
      <c r="CC102" s="7">
        <f t="shared" si="177"/>
        <v>1</v>
      </c>
      <c r="CD102" s="7">
        <f t="shared" si="178"/>
        <v>1</v>
      </c>
      <c r="CE102" s="7">
        <f t="shared" si="179"/>
        <v>0</v>
      </c>
      <c r="CF102" s="7">
        <f t="shared" si="180"/>
        <v>1</v>
      </c>
      <c r="CG102" s="7">
        <f t="shared" si="181"/>
        <v>1</v>
      </c>
      <c r="CH102" s="7">
        <f t="shared" si="182"/>
        <v>1</v>
      </c>
      <c r="CI102" s="7">
        <f t="shared" si="183"/>
        <v>1</v>
      </c>
      <c r="CJ102" s="7">
        <f t="shared" si="184"/>
        <v>1</v>
      </c>
      <c r="CK102" s="7">
        <f t="shared" si="185"/>
        <v>1</v>
      </c>
      <c r="CL102" s="7">
        <f t="shared" si="186"/>
        <v>1</v>
      </c>
      <c r="CM102" s="7">
        <f t="shared" si="187"/>
        <v>1</v>
      </c>
    </row>
    <row r="103" spans="2:91" hidden="1" x14ac:dyDescent="0.2">
      <c r="B103" s="209" t="str">
        <f>Inputs!DQ13</f>
        <v>Equipment maintenance</v>
      </c>
      <c r="AF103" s="7">
        <f>Inputs!ER13</f>
        <v>1</v>
      </c>
      <c r="AG103" s="7">
        <f>Inputs!ES13</f>
        <v>1</v>
      </c>
      <c r="AH103" s="7">
        <f>Inputs!ET13</f>
        <v>1</v>
      </c>
      <c r="AI103" s="7">
        <f>Inputs!EU13</f>
        <v>1</v>
      </c>
      <c r="AJ103" s="7">
        <f>Inputs!EV13</f>
        <v>1</v>
      </c>
      <c r="AK103" s="7">
        <f>Inputs!EW13</f>
        <v>1</v>
      </c>
      <c r="AL103" s="7">
        <f>Inputs!EX13</f>
        <v>1</v>
      </c>
      <c r="AM103" s="7">
        <f>Inputs!EY13</f>
        <v>1</v>
      </c>
      <c r="AN103" s="7">
        <f>Inputs!EZ13</f>
        <v>1</v>
      </c>
      <c r="AO103" s="7">
        <f>Inputs!FA13</f>
        <v>1</v>
      </c>
      <c r="AP103" s="7">
        <f>Inputs!FB13</f>
        <v>1</v>
      </c>
      <c r="AQ103" s="7">
        <f>Inputs!FC13</f>
        <v>1</v>
      </c>
      <c r="AR103" s="7">
        <f t="shared" si="140"/>
        <v>1</v>
      </c>
      <c r="AS103" s="7">
        <f t="shared" si="141"/>
        <v>1</v>
      </c>
      <c r="AT103" s="7">
        <f t="shared" si="142"/>
        <v>1</v>
      </c>
      <c r="AU103" s="7">
        <f t="shared" si="143"/>
        <v>1</v>
      </c>
      <c r="AV103" s="7">
        <f t="shared" si="144"/>
        <v>1</v>
      </c>
      <c r="AW103" s="7">
        <f t="shared" si="145"/>
        <v>1</v>
      </c>
      <c r="AX103" s="7">
        <f t="shared" si="146"/>
        <v>1</v>
      </c>
      <c r="AY103" s="7">
        <f t="shared" si="147"/>
        <v>1</v>
      </c>
      <c r="AZ103" s="7">
        <f t="shared" si="148"/>
        <v>1</v>
      </c>
      <c r="BA103" s="7">
        <f t="shared" si="149"/>
        <v>1</v>
      </c>
      <c r="BB103" s="7">
        <f t="shared" si="150"/>
        <v>1</v>
      </c>
      <c r="BC103" s="7">
        <f t="shared" si="151"/>
        <v>1</v>
      </c>
      <c r="BD103" s="7">
        <f t="shared" si="152"/>
        <v>1</v>
      </c>
      <c r="BE103" s="7">
        <f t="shared" si="153"/>
        <v>1</v>
      </c>
      <c r="BF103" s="7">
        <f t="shared" si="154"/>
        <v>1</v>
      </c>
      <c r="BG103" s="7">
        <f t="shared" si="155"/>
        <v>1</v>
      </c>
      <c r="BH103" s="7">
        <f t="shared" si="156"/>
        <v>1</v>
      </c>
      <c r="BI103" s="7">
        <f t="shared" si="157"/>
        <v>1</v>
      </c>
      <c r="BJ103" s="7">
        <f t="shared" si="158"/>
        <v>1</v>
      </c>
      <c r="BK103" s="7">
        <f t="shared" si="159"/>
        <v>1</v>
      </c>
      <c r="BL103" s="7">
        <f t="shared" si="160"/>
        <v>1</v>
      </c>
      <c r="BM103" s="7">
        <f t="shared" si="161"/>
        <v>1</v>
      </c>
      <c r="BN103" s="7">
        <f t="shared" si="162"/>
        <v>1</v>
      </c>
      <c r="BO103" s="7">
        <f t="shared" si="163"/>
        <v>1</v>
      </c>
      <c r="BP103" s="7">
        <f t="shared" si="164"/>
        <v>1</v>
      </c>
      <c r="BQ103" s="7">
        <f t="shared" si="165"/>
        <v>1</v>
      </c>
      <c r="BR103" s="7">
        <f t="shared" si="166"/>
        <v>1</v>
      </c>
      <c r="BS103" s="7">
        <f t="shared" si="167"/>
        <v>1</v>
      </c>
      <c r="BT103" s="7">
        <f t="shared" si="168"/>
        <v>1</v>
      </c>
      <c r="BU103" s="7">
        <f t="shared" si="169"/>
        <v>1</v>
      </c>
      <c r="BV103" s="7">
        <f t="shared" si="170"/>
        <v>1</v>
      </c>
      <c r="BW103" s="7">
        <f t="shared" si="171"/>
        <v>1</v>
      </c>
      <c r="BX103" s="7">
        <f t="shared" si="172"/>
        <v>1</v>
      </c>
      <c r="BY103" s="7">
        <f t="shared" si="173"/>
        <v>1</v>
      </c>
      <c r="BZ103" s="7">
        <f t="shared" si="174"/>
        <v>1</v>
      </c>
      <c r="CA103" s="7">
        <f t="shared" si="175"/>
        <v>1</v>
      </c>
      <c r="CB103" s="7">
        <f t="shared" si="176"/>
        <v>1</v>
      </c>
      <c r="CC103" s="7">
        <f t="shared" si="177"/>
        <v>1</v>
      </c>
      <c r="CD103" s="7">
        <f t="shared" si="178"/>
        <v>1</v>
      </c>
      <c r="CE103" s="7">
        <f t="shared" si="179"/>
        <v>1</v>
      </c>
      <c r="CF103" s="7">
        <f t="shared" si="180"/>
        <v>1</v>
      </c>
      <c r="CG103" s="7">
        <f t="shared" si="181"/>
        <v>1</v>
      </c>
      <c r="CH103" s="7">
        <f t="shared" si="182"/>
        <v>1</v>
      </c>
      <c r="CI103" s="7">
        <f t="shared" si="183"/>
        <v>1</v>
      </c>
      <c r="CJ103" s="7">
        <f t="shared" si="184"/>
        <v>1</v>
      </c>
      <c r="CK103" s="7">
        <f t="shared" si="185"/>
        <v>1</v>
      </c>
      <c r="CL103" s="7">
        <f t="shared" si="186"/>
        <v>1</v>
      </c>
      <c r="CM103" s="7">
        <f t="shared" si="187"/>
        <v>1</v>
      </c>
    </row>
    <row r="104" spans="2:91" hidden="1" x14ac:dyDescent="0.2">
      <c r="B104" s="209" t="str">
        <f>Inputs!DQ14</f>
        <v>Uniforms</v>
      </c>
      <c r="AF104" s="7">
        <f>Inputs!ER14</f>
        <v>1</v>
      </c>
      <c r="AG104" s="7">
        <f>Inputs!ES14</f>
        <v>1</v>
      </c>
      <c r="AH104" s="7">
        <f>Inputs!ET14</f>
        <v>1</v>
      </c>
      <c r="AI104" s="7">
        <f>Inputs!EU14</f>
        <v>1</v>
      </c>
      <c r="AJ104" s="7">
        <f>Inputs!EV14</f>
        <v>1</v>
      </c>
      <c r="AK104" s="7">
        <f>Inputs!EW14</f>
        <v>1</v>
      </c>
      <c r="AL104" s="7">
        <f>Inputs!EX14</f>
        <v>1</v>
      </c>
      <c r="AM104" s="7">
        <f>Inputs!EY14</f>
        <v>1</v>
      </c>
      <c r="AN104" s="7">
        <f>Inputs!EZ14</f>
        <v>1</v>
      </c>
      <c r="AO104" s="7">
        <f>Inputs!FA14</f>
        <v>0</v>
      </c>
      <c r="AP104" s="7">
        <f>Inputs!FB14</f>
        <v>1</v>
      </c>
      <c r="AQ104" s="7">
        <f>Inputs!FC14</f>
        <v>1</v>
      </c>
      <c r="AR104" s="7">
        <f t="shared" si="140"/>
        <v>1</v>
      </c>
      <c r="AS104" s="7">
        <f t="shared" si="141"/>
        <v>1</v>
      </c>
      <c r="AT104" s="7">
        <f t="shared" si="142"/>
        <v>1</v>
      </c>
      <c r="AU104" s="7">
        <f t="shared" si="143"/>
        <v>1</v>
      </c>
      <c r="AV104" s="7">
        <f t="shared" si="144"/>
        <v>1</v>
      </c>
      <c r="AW104" s="7">
        <f t="shared" si="145"/>
        <v>1</v>
      </c>
      <c r="AX104" s="7">
        <f t="shared" si="146"/>
        <v>1</v>
      </c>
      <c r="AY104" s="7">
        <f t="shared" si="147"/>
        <v>1</v>
      </c>
      <c r="AZ104" s="7">
        <f t="shared" si="148"/>
        <v>1</v>
      </c>
      <c r="BA104" s="7">
        <f t="shared" si="149"/>
        <v>0</v>
      </c>
      <c r="BB104" s="7">
        <f t="shared" si="150"/>
        <v>1</v>
      </c>
      <c r="BC104" s="7">
        <f t="shared" si="151"/>
        <v>1</v>
      </c>
      <c r="BD104" s="7">
        <f t="shared" si="152"/>
        <v>1</v>
      </c>
      <c r="BE104" s="7">
        <f t="shared" si="153"/>
        <v>1</v>
      </c>
      <c r="BF104" s="7">
        <f t="shared" si="154"/>
        <v>1</v>
      </c>
      <c r="BG104" s="7">
        <f t="shared" si="155"/>
        <v>1</v>
      </c>
      <c r="BH104" s="7">
        <f t="shared" si="156"/>
        <v>1</v>
      </c>
      <c r="BI104" s="7">
        <f t="shared" si="157"/>
        <v>1</v>
      </c>
      <c r="BJ104" s="7">
        <f t="shared" si="158"/>
        <v>1</v>
      </c>
      <c r="BK104" s="7">
        <f t="shared" si="159"/>
        <v>1</v>
      </c>
      <c r="BL104" s="7">
        <f t="shared" si="160"/>
        <v>1</v>
      </c>
      <c r="BM104" s="7">
        <f t="shared" si="161"/>
        <v>0</v>
      </c>
      <c r="BN104" s="7">
        <f t="shared" si="162"/>
        <v>1</v>
      </c>
      <c r="BO104" s="7">
        <f t="shared" si="163"/>
        <v>1</v>
      </c>
      <c r="BP104" s="7">
        <f t="shared" si="164"/>
        <v>1</v>
      </c>
      <c r="BQ104" s="7">
        <f t="shared" si="165"/>
        <v>1</v>
      </c>
      <c r="BR104" s="7">
        <f t="shared" si="166"/>
        <v>1</v>
      </c>
      <c r="BS104" s="7">
        <f t="shared" si="167"/>
        <v>1</v>
      </c>
      <c r="BT104" s="7">
        <f t="shared" si="168"/>
        <v>1</v>
      </c>
      <c r="BU104" s="7">
        <f t="shared" si="169"/>
        <v>1</v>
      </c>
      <c r="BV104" s="7">
        <f t="shared" si="170"/>
        <v>1</v>
      </c>
      <c r="BW104" s="7">
        <f t="shared" si="171"/>
        <v>1</v>
      </c>
      <c r="BX104" s="7">
        <f t="shared" si="172"/>
        <v>1</v>
      </c>
      <c r="BY104" s="7">
        <f t="shared" si="173"/>
        <v>0</v>
      </c>
      <c r="BZ104" s="7">
        <f t="shared" si="174"/>
        <v>1</v>
      </c>
      <c r="CA104" s="7">
        <f t="shared" si="175"/>
        <v>1</v>
      </c>
      <c r="CB104" s="7">
        <f t="shared" si="176"/>
        <v>1</v>
      </c>
      <c r="CC104" s="7">
        <f t="shared" si="177"/>
        <v>1</v>
      </c>
      <c r="CD104" s="7">
        <f t="shared" si="178"/>
        <v>1</v>
      </c>
      <c r="CE104" s="7">
        <f t="shared" si="179"/>
        <v>1</v>
      </c>
      <c r="CF104" s="7">
        <f t="shared" si="180"/>
        <v>1</v>
      </c>
      <c r="CG104" s="7">
        <f t="shared" si="181"/>
        <v>1</v>
      </c>
      <c r="CH104" s="7">
        <f t="shared" si="182"/>
        <v>1</v>
      </c>
      <c r="CI104" s="7">
        <f t="shared" si="183"/>
        <v>1</v>
      </c>
      <c r="CJ104" s="7">
        <f t="shared" si="184"/>
        <v>1</v>
      </c>
      <c r="CK104" s="7">
        <f t="shared" si="185"/>
        <v>0</v>
      </c>
      <c r="CL104" s="7">
        <f t="shared" si="186"/>
        <v>1</v>
      </c>
      <c r="CM104" s="7">
        <f t="shared" si="187"/>
        <v>1</v>
      </c>
    </row>
    <row r="105" spans="2:91" hidden="1" x14ac:dyDescent="0.2">
      <c r="B105" s="209" t="str">
        <f>Inputs!DQ15</f>
        <v>Menu</v>
      </c>
      <c r="AF105" s="7">
        <f>Inputs!ER15</f>
        <v>1</v>
      </c>
      <c r="AG105" s="7">
        <f>Inputs!ES15</f>
        <v>1</v>
      </c>
      <c r="AH105" s="7">
        <f>Inputs!ET15</f>
        <v>1</v>
      </c>
      <c r="AI105" s="7">
        <f>Inputs!EU15</f>
        <v>1</v>
      </c>
      <c r="AJ105" s="7">
        <f>Inputs!EV15</f>
        <v>1</v>
      </c>
      <c r="AK105" s="7">
        <f>Inputs!EW15</f>
        <v>1</v>
      </c>
      <c r="AL105" s="7">
        <f>Inputs!EX15</f>
        <v>1</v>
      </c>
      <c r="AM105" s="7">
        <f>Inputs!EY15</f>
        <v>1</v>
      </c>
      <c r="AN105" s="7">
        <f>Inputs!EZ15</f>
        <v>1</v>
      </c>
      <c r="AO105" s="7">
        <f>Inputs!FA15</f>
        <v>1</v>
      </c>
      <c r="AP105" s="7">
        <f>Inputs!FB15</f>
        <v>1</v>
      </c>
      <c r="AQ105" s="7">
        <f>Inputs!FC15</f>
        <v>1</v>
      </c>
      <c r="AR105" s="7">
        <f t="shared" si="140"/>
        <v>1</v>
      </c>
      <c r="AS105" s="7">
        <f t="shared" si="141"/>
        <v>1</v>
      </c>
      <c r="AT105" s="7">
        <f t="shared" si="142"/>
        <v>1</v>
      </c>
      <c r="AU105" s="7">
        <f t="shared" si="143"/>
        <v>1</v>
      </c>
      <c r="AV105" s="7">
        <f t="shared" si="144"/>
        <v>1</v>
      </c>
      <c r="AW105" s="7">
        <f t="shared" si="145"/>
        <v>1</v>
      </c>
      <c r="AX105" s="7">
        <f t="shared" si="146"/>
        <v>1</v>
      </c>
      <c r="AY105" s="7">
        <f t="shared" si="147"/>
        <v>1</v>
      </c>
      <c r="AZ105" s="7">
        <f t="shared" si="148"/>
        <v>1</v>
      </c>
      <c r="BA105" s="7">
        <f t="shared" si="149"/>
        <v>1</v>
      </c>
      <c r="BB105" s="7">
        <f t="shared" si="150"/>
        <v>1</v>
      </c>
      <c r="BC105" s="7">
        <f t="shared" si="151"/>
        <v>1</v>
      </c>
      <c r="BD105" s="7">
        <f t="shared" si="152"/>
        <v>1</v>
      </c>
      <c r="BE105" s="7">
        <f t="shared" si="153"/>
        <v>1</v>
      </c>
      <c r="BF105" s="7">
        <f t="shared" si="154"/>
        <v>1</v>
      </c>
      <c r="BG105" s="7">
        <f t="shared" si="155"/>
        <v>1</v>
      </c>
      <c r="BH105" s="7">
        <f t="shared" si="156"/>
        <v>1</v>
      </c>
      <c r="BI105" s="7">
        <f t="shared" si="157"/>
        <v>1</v>
      </c>
      <c r="BJ105" s="7">
        <f t="shared" si="158"/>
        <v>1</v>
      </c>
      <c r="BK105" s="7">
        <f t="shared" si="159"/>
        <v>1</v>
      </c>
      <c r="BL105" s="7">
        <f t="shared" si="160"/>
        <v>1</v>
      </c>
      <c r="BM105" s="7">
        <f t="shared" si="161"/>
        <v>1</v>
      </c>
      <c r="BN105" s="7">
        <f t="shared" si="162"/>
        <v>1</v>
      </c>
      <c r="BO105" s="7">
        <f t="shared" si="163"/>
        <v>1</v>
      </c>
      <c r="BP105" s="7">
        <f t="shared" si="164"/>
        <v>1</v>
      </c>
      <c r="BQ105" s="7">
        <f t="shared" si="165"/>
        <v>1</v>
      </c>
      <c r="BR105" s="7">
        <f t="shared" si="166"/>
        <v>1</v>
      </c>
      <c r="BS105" s="7">
        <f t="shared" si="167"/>
        <v>1</v>
      </c>
      <c r="BT105" s="7">
        <f t="shared" si="168"/>
        <v>1</v>
      </c>
      <c r="BU105" s="7">
        <f t="shared" si="169"/>
        <v>1</v>
      </c>
      <c r="BV105" s="7">
        <f t="shared" si="170"/>
        <v>1</v>
      </c>
      <c r="BW105" s="7">
        <f t="shared" si="171"/>
        <v>1</v>
      </c>
      <c r="BX105" s="7">
        <f t="shared" si="172"/>
        <v>1</v>
      </c>
      <c r="BY105" s="7">
        <f t="shared" si="173"/>
        <v>1</v>
      </c>
      <c r="BZ105" s="7">
        <f t="shared" si="174"/>
        <v>1</v>
      </c>
      <c r="CA105" s="7">
        <f t="shared" si="175"/>
        <v>1</v>
      </c>
      <c r="CB105" s="7">
        <f t="shared" si="176"/>
        <v>1</v>
      </c>
      <c r="CC105" s="7">
        <f t="shared" si="177"/>
        <v>1</v>
      </c>
      <c r="CD105" s="7">
        <f t="shared" si="178"/>
        <v>1</v>
      </c>
      <c r="CE105" s="7">
        <f t="shared" si="179"/>
        <v>1</v>
      </c>
      <c r="CF105" s="7">
        <f t="shared" si="180"/>
        <v>1</v>
      </c>
      <c r="CG105" s="7">
        <f t="shared" si="181"/>
        <v>1</v>
      </c>
      <c r="CH105" s="7">
        <f t="shared" si="182"/>
        <v>1</v>
      </c>
      <c r="CI105" s="7">
        <f t="shared" si="183"/>
        <v>1</v>
      </c>
      <c r="CJ105" s="7">
        <f t="shared" si="184"/>
        <v>1</v>
      </c>
      <c r="CK105" s="7">
        <f t="shared" si="185"/>
        <v>1</v>
      </c>
      <c r="CL105" s="7">
        <f t="shared" si="186"/>
        <v>1</v>
      </c>
      <c r="CM105" s="7">
        <f t="shared" si="187"/>
        <v>1</v>
      </c>
    </row>
    <row r="106" spans="2:91" hidden="1" x14ac:dyDescent="0.2">
      <c r="B106" s="209" t="str">
        <f>Inputs!DQ16</f>
        <v>Cleaning</v>
      </c>
      <c r="AF106" s="7">
        <f>Inputs!ER16</f>
        <v>1</v>
      </c>
      <c r="AG106" s="7">
        <f>Inputs!ES16</f>
        <v>1</v>
      </c>
      <c r="AH106" s="7">
        <f>Inputs!ET16</f>
        <v>0</v>
      </c>
      <c r="AI106" s="7">
        <f>Inputs!EU16</f>
        <v>1</v>
      </c>
      <c r="AJ106" s="7">
        <f>Inputs!EV16</f>
        <v>1</v>
      </c>
      <c r="AK106" s="7">
        <f>Inputs!EW16</f>
        <v>1</v>
      </c>
      <c r="AL106" s="7">
        <f>Inputs!EX16</f>
        <v>1</v>
      </c>
      <c r="AM106" s="7">
        <f>Inputs!EY16</f>
        <v>1</v>
      </c>
      <c r="AN106" s="7">
        <f>Inputs!EZ16</f>
        <v>1</v>
      </c>
      <c r="AO106" s="7">
        <f>Inputs!FA16</f>
        <v>1</v>
      </c>
      <c r="AP106" s="7">
        <f>Inputs!FB16</f>
        <v>1</v>
      </c>
      <c r="AQ106" s="7">
        <f>Inputs!FC16</f>
        <v>1</v>
      </c>
      <c r="AR106" s="7">
        <f t="shared" si="140"/>
        <v>1</v>
      </c>
      <c r="AS106" s="7">
        <f t="shared" si="141"/>
        <v>1</v>
      </c>
      <c r="AT106" s="7">
        <f t="shared" si="142"/>
        <v>0</v>
      </c>
      <c r="AU106" s="7">
        <f t="shared" si="143"/>
        <v>1</v>
      </c>
      <c r="AV106" s="7">
        <f t="shared" si="144"/>
        <v>1</v>
      </c>
      <c r="AW106" s="7">
        <f t="shared" si="145"/>
        <v>1</v>
      </c>
      <c r="AX106" s="7">
        <f t="shared" si="146"/>
        <v>1</v>
      </c>
      <c r="AY106" s="7">
        <f t="shared" si="147"/>
        <v>1</v>
      </c>
      <c r="AZ106" s="7">
        <f t="shared" si="148"/>
        <v>1</v>
      </c>
      <c r="BA106" s="7">
        <f t="shared" si="149"/>
        <v>1</v>
      </c>
      <c r="BB106" s="7">
        <f t="shared" si="150"/>
        <v>1</v>
      </c>
      <c r="BC106" s="7">
        <f t="shared" si="151"/>
        <v>1</v>
      </c>
      <c r="BD106" s="7">
        <f t="shared" si="152"/>
        <v>1</v>
      </c>
      <c r="BE106" s="7">
        <f t="shared" si="153"/>
        <v>1</v>
      </c>
      <c r="BF106" s="7">
        <f t="shared" si="154"/>
        <v>0</v>
      </c>
      <c r="BG106" s="7">
        <f t="shared" si="155"/>
        <v>1</v>
      </c>
      <c r="BH106" s="7">
        <f t="shared" si="156"/>
        <v>1</v>
      </c>
      <c r="BI106" s="7">
        <f t="shared" si="157"/>
        <v>1</v>
      </c>
      <c r="BJ106" s="7">
        <f t="shared" si="158"/>
        <v>1</v>
      </c>
      <c r="BK106" s="7">
        <f t="shared" si="159"/>
        <v>1</v>
      </c>
      <c r="BL106" s="7">
        <f t="shared" si="160"/>
        <v>1</v>
      </c>
      <c r="BM106" s="7">
        <f t="shared" si="161"/>
        <v>1</v>
      </c>
      <c r="BN106" s="7">
        <f t="shared" si="162"/>
        <v>1</v>
      </c>
      <c r="BO106" s="7">
        <f t="shared" si="163"/>
        <v>1</v>
      </c>
      <c r="BP106" s="7">
        <f t="shared" si="164"/>
        <v>1</v>
      </c>
      <c r="BQ106" s="7">
        <f t="shared" si="165"/>
        <v>1</v>
      </c>
      <c r="BR106" s="7">
        <f t="shared" si="166"/>
        <v>0</v>
      </c>
      <c r="BS106" s="7">
        <f t="shared" si="167"/>
        <v>1</v>
      </c>
      <c r="BT106" s="7">
        <f t="shared" si="168"/>
        <v>1</v>
      </c>
      <c r="BU106" s="7">
        <f t="shared" si="169"/>
        <v>1</v>
      </c>
      <c r="BV106" s="7">
        <f t="shared" si="170"/>
        <v>1</v>
      </c>
      <c r="BW106" s="7">
        <f t="shared" si="171"/>
        <v>1</v>
      </c>
      <c r="BX106" s="7">
        <f t="shared" si="172"/>
        <v>1</v>
      </c>
      <c r="BY106" s="7">
        <f t="shared" si="173"/>
        <v>1</v>
      </c>
      <c r="BZ106" s="7">
        <f t="shared" si="174"/>
        <v>1</v>
      </c>
      <c r="CA106" s="7">
        <f t="shared" si="175"/>
        <v>1</v>
      </c>
      <c r="CB106" s="7">
        <f t="shared" si="176"/>
        <v>1</v>
      </c>
      <c r="CC106" s="7">
        <f t="shared" si="177"/>
        <v>1</v>
      </c>
      <c r="CD106" s="7">
        <f t="shared" si="178"/>
        <v>0</v>
      </c>
      <c r="CE106" s="7">
        <f t="shared" si="179"/>
        <v>1</v>
      </c>
      <c r="CF106" s="7">
        <f t="shared" si="180"/>
        <v>1</v>
      </c>
      <c r="CG106" s="7">
        <f t="shared" si="181"/>
        <v>1</v>
      </c>
      <c r="CH106" s="7">
        <f t="shared" si="182"/>
        <v>1</v>
      </c>
      <c r="CI106" s="7">
        <f t="shared" si="183"/>
        <v>1</v>
      </c>
      <c r="CJ106" s="7">
        <f t="shared" si="184"/>
        <v>1</v>
      </c>
      <c r="CK106" s="7">
        <f t="shared" si="185"/>
        <v>1</v>
      </c>
      <c r="CL106" s="7">
        <f t="shared" si="186"/>
        <v>1</v>
      </c>
      <c r="CM106" s="7">
        <f t="shared" si="187"/>
        <v>1</v>
      </c>
    </row>
    <row r="107" spans="2:91" hidden="1" x14ac:dyDescent="0.2">
      <c r="B107" s="209" t="str">
        <f>Inputs!DQ17</f>
        <v>Cable TV</v>
      </c>
      <c r="AF107" s="7">
        <f>Inputs!ER17</f>
        <v>1</v>
      </c>
      <c r="AG107" s="7">
        <f>Inputs!ES17</f>
        <v>1</v>
      </c>
      <c r="AH107" s="7">
        <f>Inputs!ET17</f>
        <v>1</v>
      </c>
      <c r="AI107" s="7">
        <f>Inputs!EU17</f>
        <v>1</v>
      </c>
      <c r="AJ107" s="7">
        <f>Inputs!EV17</f>
        <v>1</v>
      </c>
      <c r="AK107" s="7">
        <f>Inputs!EW17</f>
        <v>1</v>
      </c>
      <c r="AL107" s="7">
        <f>Inputs!EX17</f>
        <v>1</v>
      </c>
      <c r="AM107" s="7">
        <f>Inputs!EY17</f>
        <v>1</v>
      </c>
      <c r="AN107" s="7">
        <f>Inputs!EZ17</f>
        <v>1</v>
      </c>
      <c r="AO107" s="7">
        <f>Inputs!FA17</f>
        <v>1</v>
      </c>
      <c r="AP107" s="7">
        <f>Inputs!FB17</f>
        <v>1</v>
      </c>
      <c r="AQ107" s="7">
        <f>Inputs!FC17</f>
        <v>1</v>
      </c>
      <c r="AR107" s="7">
        <f t="shared" si="140"/>
        <v>1</v>
      </c>
      <c r="AS107" s="7">
        <f t="shared" si="141"/>
        <v>1</v>
      </c>
      <c r="AT107" s="7">
        <f t="shared" si="142"/>
        <v>1</v>
      </c>
      <c r="AU107" s="7">
        <f t="shared" si="143"/>
        <v>1</v>
      </c>
      <c r="AV107" s="7">
        <f t="shared" si="144"/>
        <v>1</v>
      </c>
      <c r="AW107" s="7">
        <f t="shared" si="145"/>
        <v>1</v>
      </c>
      <c r="AX107" s="7">
        <f t="shared" si="146"/>
        <v>1</v>
      </c>
      <c r="AY107" s="7">
        <f t="shared" si="147"/>
        <v>1</v>
      </c>
      <c r="AZ107" s="7">
        <f t="shared" si="148"/>
        <v>1</v>
      </c>
      <c r="BA107" s="7">
        <f t="shared" si="149"/>
        <v>1</v>
      </c>
      <c r="BB107" s="7">
        <f t="shared" si="150"/>
        <v>1</v>
      </c>
      <c r="BC107" s="7">
        <f t="shared" si="151"/>
        <v>1</v>
      </c>
      <c r="BD107" s="7">
        <f t="shared" si="152"/>
        <v>1</v>
      </c>
      <c r="BE107" s="7">
        <f t="shared" si="153"/>
        <v>1</v>
      </c>
      <c r="BF107" s="7">
        <f t="shared" si="154"/>
        <v>1</v>
      </c>
      <c r="BG107" s="7">
        <f t="shared" si="155"/>
        <v>1</v>
      </c>
      <c r="BH107" s="7">
        <f t="shared" si="156"/>
        <v>1</v>
      </c>
      <c r="BI107" s="7">
        <f t="shared" si="157"/>
        <v>1</v>
      </c>
      <c r="BJ107" s="7">
        <f t="shared" si="158"/>
        <v>1</v>
      </c>
      <c r="BK107" s="7">
        <f t="shared" si="159"/>
        <v>1</v>
      </c>
      <c r="BL107" s="7">
        <f t="shared" si="160"/>
        <v>1</v>
      </c>
      <c r="BM107" s="7">
        <f t="shared" si="161"/>
        <v>1</v>
      </c>
      <c r="BN107" s="7">
        <f t="shared" si="162"/>
        <v>1</v>
      </c>
      <c r="BO107" s="7">
        <f t="shared" si="163"/>
        <v>1</v>
      </c>
      <c r="BP107" s="7">
        <f t="shared" si="164"/>
        <v>1</v>
      </c>
      <c r="BQ107" s="7">
        <f t="shared" si="165"/>
        <v>1</v>
      </c>
      <c r="BR107" s="7">
        <f t="shared" si="166"/>
        <v>1</v>
      </c>
      <c r="BS107" s="7">
        <f t="shared" si="167"/>
        <v>1</v>
      </c>
      <c r="BT107" s="7">
        <f t="shared" si="168"/>
        <v>1</v>
      </c>
      <c r="BU107" s="7">
        <f t="shared" si="169"/>
        <v>1</v>
      </c>
      <c r="BV107" s="7">
        <f t="shared" si="170"/>
        <v>1</v>
      </c>
      <c r="BW107" s="7">
        <f t="shared" si="171"/>
        <v>1</v>
      </c>
      <c r="BX107" s="7">
        <f t="shared" si="172"/>
        <v>1</v>
      </c>
      <c r="BY107" s="7">
        <f t="shared" si="173"/>
        <v>1</v>
      </c>
      <c r="BZ107" s="7">
        <f t="shared" si="174"/>
        <v>1</v>
      </c>
      <c r="CA107" s="7">
        <f t="shared" si="175"/>
        <v>1</v>
      </c>
      <c r="CB107" s="7">
        <f t="shared" si="176"/>
        <v>1</v>
      </c>
      <c r="CC107" s="7">
        <f t="shared" si="177"/>
        <v>1</v>
      </c>
      <c r="CD107" s="7">
        <f t="shared" si="178"/>
        <v>1</v>
      </c>
      <c r="CE107" s="7">
        <f t="shared" si="179"/>
        <v>1</v>
      </c>
      <c r="CF107" s="7">
        <f t="shared" si="180"/>
        <v>1</v>
      </c>
      <c r="CG107" s="7">
        <f t="shared" si="181"/>
        <v>1</v>
      </c>
      <c r="CH107" s="7">
        <f t="shared" si="182"/>
        <v>1</v>
      </c>
      <c r="CI107" s="7">
        <f t="shared" si="183"/>
        <v>1</v>
      </c>
      <c r="CJ107" s="7">
        <f t="shared" si="184"/>
        <v>1</v>
      </c>
      <c r="CK107" s="7">
        <f t="shared" si="185"/>
        <v>1</v>
      </c>
      <c r="CL107" s="7">
        <f t="shared" si="186"/>
        <v>1</v>
      </c>
      <c r="CM107" s="7">
        <f t="shared" si="187"/>
        <v>1</v>
      </c>
    </row>
    <row r="108" spans="2:91" hidden="1" x14ac:dyDescent="0.2">
      <c r="B108" s="209" t="str">
        <f>Inputs!DQ18</f>
        <v>Trash Removal</v>
      </c>
      <c r="AF108" s="7">
        <f>Inputs!ER18</f>
        <v>1</v>
      </c>
      <c r="AG108" s="7">
        <f>Inputs!ES18</f>
        <v>1</v>
      </c>
      <c r="AH108" s="7">
        <f>Inputs!ET18</f>
        <v>1</v>
      </c>
      <c r="AI108" s="7">
        <f>Inputs!EU18</f>
        <v>1</v>
      </c>
      <c r="AJ108" s="7">
        <f>Inputs!EV18</f>
        <v>1</v>
      </c>
      <c r="AK108" s="7">
        <f>Inputs!EW18</f>
        <v>1</v>
      </c>
      <c r="AL108" s="7">
        <f>Inputs!EX18</f>
        <v>1</v>
      </c>
      <c r="AM108" s="7">
        <f>Inputs!EY18</f>
        <v>1</v>
      </c>
      <c r="AN108" s="7">
        <f>Inputs!EZ18</f>
        <v>1</v>
      </c>
      <c r="AO108" s="7">
        <f>Inputs!FA18</f>
        <v>0</v>
      </c>
      <c r="AP108" s="7">
        <f>Inputs!FB18</f>
        <v>1</v>
      </c>
      <c r="AQ108" s="7">
        <f>Inputs!FC18</f>
        <v>1</v>
      </c>
      <c r="AR108" s="7">
        <f t="shared" si="140"/>
        <v>1</v>
      </c>
      <c r="AS108" s="7">
        <f t="shared" si="141"/>
        <v>1</v>
      </c>
      <c r="AT108" s="7">
        <f t="shared" si="142"/>
        <v>1</v>
      </c>
      <c r="AU108" s="7">
        <f t="shared" si="143"/>
        <v>1</v>
      </c>
      <c r="AV108" s="7">
        <f t="shared" si="144"/>
        <v>1</v>
      </c>
      <c r="AW108" s="7">
        <f t="shared" si="145"/>
        <v>1</v>
      </c>
      <c r="AX108" s="7">
        <f t="shared" si="146"/>
        <v>1</v>
      </c>
      <c r="AY108" s="7">
        <f t="shared" si="147"/>
        <v>1</v>
      </c>
      <c r="AZ108" s="7">
        <f t="shared" si="148"/>
        <v>1</v>
      </c>
      <c r="BA108" s="7">
        <f t="shared" si="149"/>
        <v>0</v>
      </c>
      <c r="BB108" s="7">
        <f t="shared" si="150"/>
        <v>1</v>
      </c>
      <c r="BC108" s="7">
        <f t="shared" si="151"/>
        <v>1</v>
      </c>
      <c r="BD108" s="7">
        <f t="shared" si="152"/>
        <v>1</v>
      </c>
      <c r="BE108" s="7">
        <f t="shared" si="153"/>
        <v>1</v>
      </c>
      <c r="BF108" s="7">
        <f t="shared" si="154"/>
        <v>1</v>
      </c>
      <c r="BG108" s="7">
        <f t="shared" si="155"/>
        <v>1</v>
      </c>
      <c r="BH108" s="7">
        <f t="shared" si="156"/>
        <v>1</v>
      </c>
      <c r="BI108" s="7">
        <f t="shared" si="157"/>
        <v>1</v>
      </c>
      <c r="BJ108" s="7">
        <f t="shared" si="158"/>
        <v>1</v>
      </c>
      <c r="BK108" s="7">
        <f t="shared" si="159"/>
        <v>1</v>
      </c>
      <c r="BL108" s="7">
        <f t="shared" si="160"/>
        <v>1</v>
      </c>
      <c r="BM108" s="7">
        <f t="shared" si="161"/>
        <v>0</v>
      </c>
      <c r="BN108" s="7">
        <f t="shared" si="162"/>
        <v>1</v>
      </c>
      <c r="BO108" s="7">
        <f t="shared" si="163"/>
        <v>1</v>
      </c>
      <c r="BP108" s="7">
        <f t="shared" si="164"/>
        <v>1</v>
      </c>
      <c r="BQ108" s="7">
        <f t="shared" si="165"/>
        <v>1</v>
      </c>
      <c r="BR108" s="7">
        <f t="shared" si="166"/>
        <v>1</v>
      </c>
      <c r="BS108" s="7">
        <f t="shared" si="167"/>
        <v>1</v>
      </c>
      <c r="BT108" s="7">
        <f t="shared" si="168"/>
        <v>1</v>
      </c>
      <c r="BU108" s="7">
        <f t="shared" si="169"/>
        <v>1</v>
      </c>
      <c r="BV108" s="7">
        <f t="shared" si="170"/>
        <v>1</v>
      </c>
      <c r="BW108" s="7">
        <f t="shared" si="171"/>
        <v>1</v>
      </c>
      <c r="BX108" s="7">
        <f t="shared" si="172"/>
        <v>1</v>
      </c>
      <c r="BY108" s="7">
        <f t="shared" si="173"/>
        <v>0</v>
      </c>
      <c r="BZ108" s="7">
        <f t="shared" si="174"/>
        <v>1</v>
      </c>
      <c r="CA108" s="7">
        <f t="shared" si="175"/>
        <v>1</v>
      </c>
      <c r="CB108" s="7">
        <f t="shared" si="176"/>
        <v>1</v>
      </c>
      <c r="CC108" s="7">
        <f t="shared" si="177"/>
        <v>1</v>
      </c>
      <c r="CD108" s="7">
        <f t="shared" si="178"/>
        <v>1</v>
      </c>
      <c r="CE108" s="7">
        <f t="shared" si="179"/>
        <v>1</v>
      </c>
      <c r="CF108" s="7">
        <f t="shared" si="180"/>
        <v>1</v>
      </c>
      <c r="CG108" s="7">
        <f t="shared" si="181"/>
        <v>1</v>
      </c>
      <c r="CH108" s="7">
        <f t="shared" si="182"/>
        <v>1</v>
      </c>
      <c r="CI108" s="7">
        <f t="shared" si="183"/>
        <v>1</v>
      </c>
      <c r="CJ108" s="7">
        <f t="shared" si="184"/>
        <v>1</v>
      </c>
      <c r="CK108" s="7">
        <f t="shared" si="185"/>
        <v>0</v>
      </c>
      <c r="CL108" s="7">
        <f t="shared" si="186"/>
        <v>1</v>
      </c>
      <c r="CM108" s="7">
        <f t="shared" si="187"/>
        <v>1</v>
      </c>
    </row>
    <row r="109" spans="2:91" hidden="1" x14ac:dyDescent="0.2">
      <c r="B109" s="209" t="str">
        <f>Inputs!DQ19</f>
        <v>Pest Control</v>
      </c>
      <c r="AF109" s="7">
        <f>Inputs!ER19</f>
        <v>1</v>
      </c>
      <c r="AG109" s="7">
        <f>Inputs!ES19</f>
        <v>0</v>
      </c>
      <c r="AH109" s="7">
        <f>Inputs!ET19</f>
        <v>1</v>
      </c>
      <c r="AI109" s="7">
        <f>Inputs!EU19</f>
        <v>1</v>
      </c>
      <c r="AJ109" s="7">
        <f>Inputs!EV19</f>
        <v>1</v>
      </c>
      <c r="AK109" s="7">
        <f>Inputs!EW19</f>
        <v>1</v>
      </c>
      <c r="AL109" s="7">
        <f>Inputs!EX19</f>
        <v>1</v>
      </c>
      <c r="AM109" s="7">
        <f>Inputs!EY19</f>
        <v>1</v>
      </c>
      <c r="AN109" s="7">
        <f>Inputs!EZ19</f>
        <v>1</v>
      </c>
      <c r="AO109" s="7">
        <f>Inputs!FA19</f>
        <v>1</v>
      </c>
      <c r="AP109" s="7">
        <f>Inputs!FB19</f>
        <v>1</v>
      </c>
      <c r="AQ109" s="7">
        <f>Inputs!FC19</f>
        <v>1</v>
      </c>
      <c r="AR109" s="7">
        <f t="shared" si="140"/>
        <v>1</v>
      </c>
      <c r="AS109" s="7">
        <f t="shared" si="141"/>
        <v>0</v>
      </c>
      <c r="AT109" s="7">
        <f t="shared" si="142"/>
        <v>1</v>
      </c>
      <c r="AU109" s="7">
        <f t="shared" si="143"/>
        <v>1</v>
      </c>
      <c r="AV109" s="7">
        <f t="shared" si="144"/>
        <v>1</v>
      </c>
      <c r="AW109" s="7">
        <f t="shared" si="145"/>
        <v>1</v>
      </c>
      <c r="AX109" s="7">
        <f t="shared" si="146"/>
        <v>1</v>
      </c>
      <c r="AY109" s="7">
        <f t="shared" si="147"/>
        <v>1</v>
      </c>
      <c r="AZ109" s="7">
        <f t="shared" si="148"/>
        <v>1</v>
      </c>
      <c r="BA109" s="7">
        <f t="shared" si="149"/>
        <v>1</v>
      </c>
      <c r="BB109" s="7">
        <f t="shared" si="150"/>
        <v>1</v>
      </c>
      <c r="BC109" s="7">
        <f t="shared" si="151"/>
        <v>1</v>
      </c>
      <c r="BD109" s="7">
        <f t="shared" si="152"/>
        <v>1</v>
      </c>
      <c r="BE109" s="7">
        <f t="shared" si="153"/>
        <v>0</v>
      </c>
      <c r="BF109" s="7">
        <f t="shared" si="154"/>
        <v>1</v>
      </c>
      <c r="BG109" s="7">
        <f t="shared" si="155"/>
        <v>1</v>
      </c>
      <c r="BH109" s="7">
        <f t="shared" si="156"/>
        <v>1</v>
      </c>
      <c r="BI109" s="7">
        <f t="shared" si="157"/>
        <v>1</v>
      </c>
      <c r="BJ109" s="7">
        <f t="shared" si="158"/>
        <v>1</v>
      </c>
      <c r="BK109" s="7">
        <f t="shared" si="159"/>
        <v>1</v>
      </c>
      <c r="BL109" s="7">
        <f t="shared" si="160"/>
        <v>1</v>
      </c>
      <c r="BM109" s="7">
        <f t="shared" si="161"/>
        <v>1</v>
      </c>
      <c r="BN109" s="7">
        <f t="shared" si="162"/>
        <v>1</v>
      </c>
      <c r="BO109" s="7">
        <f t="shared" si="163"/>
        <v>1</v>
      </c>
      <c r="BP109" s="7">
        <f t="shared" si="164"/>
        <v>1</v>
      </c>
      <c r="BQ109" s="7">
        <f t="shared" si="165"/>
        <v>0</v>
      </c>
      <c r="BR109" s="7">
        <f t="shared" si="166"/>
        <v>1</v>
      </c>
      <c r="BS109" s="7">
        <f t="shared" si="167"/>
        <v>1</v>
      </c>
      <c r="BT109" s="7">
        <f t="shared" si="168"/>
        <v>1</v>
      </c>
      <c r="BU109" s="7">
        <f t="shared" si="169"/>
        <v>1</v>
      </c>
      <c r="BV109" s="7">
        <f t="shared" si="170"/>
        <v>1</v>
      </c>
      <c r="BW109" s="7">
        <f t="shared" si="171"/>
        <v>1</v>
      </c>
      <c r="BX109" s="7">
        <f t="shared" si="172"/>
        <v>1</v>
      </c>
      <c r="BY109" s="7">
        <f t="shared" si="173"/>
        <v>1</v>
      </c>
      <c r="BZ109" s="7">
        <f t="shared" si="174"/>
        <v>1</v>
      </c>
      <c r="CA109" s="7">
        <f t="shared" si="175"/>
        <v>1</v>
      </c>
      <c r="CB109" s="7">
        <f t="shared" si="176"/>
        <v>1</v>
      </c>
      <c r="CC109" s="7">
        <f t="shared" si="177"/>
        <v>0</v>
      </c>
      <c r="CD109" s="7">
        <f t="shared" si="178"/>
        <v>1</v>
      </c>
      <c r="CE109" s="7">
        <f t="shared" si="179"/>
        <v>1</v>
      </c>
      <c r="CF109" s="7">
        <f t="shared" si="180"/>
        <v>1</v>
      </c>
      <c r="CG109" s="7">
        <f t="shared" si="181"/>
        <v>1</v>
      </c>
      <c r="CH109" s="7">
        <f t="shared" si="182"/>
        <v>1</v>
      </c>
      <c r="CI109" s="7">
        <f t="shared" si="183"/>
        <v>1</v>
      </c>
      <c r="CJ109" s="7">
        <f t="shared" si="184"/>
        <v>1</v>
      </c>
      <c r="CK109" s="7">
        <f t="shared" si="185"/>
        <v>1</v>
      </c>
      <c r="CL109" s="7">
        <f t="shared" si="186"/>
        <v>1</v>
      </c>
      <c r="CM109" s="7">
        <f t="shared" si="187"/>
        <v>1</v>
      </c>
    </row>
    <row r="110" spans="2:91" hidden="1" x14ac:dyDescent="0.2">
      <c r="B110" s="209" t="str">
        <f>Inputs!DQ20</f>
        <v>Real-estate Taxes</v>
      </c>
      <c r="AF110" s="7">
        <f>Inputs!ER20</f>
        <v>1</v>
      </c>
      <c r="AG110" s="7">
        <f>Inputs!ES20</f>
        <v>1</v>
      </c>
      <c r="AH110" s="7">
        <f>Inputs!ET20</f>
        <v>1</v>
      </c>
      <c r="AI110" s="7">
        <f>Inputs!EU20</f>
        <v>1</v>
      </c>
      <c r="AJ110" s="7">
        <f>Inputs!EV20</f>
        <v>1</v>
      </c>
      <c r="AK110" s="7">
        <f>Inputs!EW20</f>
        <v>1</v>
      </c>
      <c r="AL110" s="7">
        <f>Inputs!EX20</f>
        <v>1</v>
      </c>
      <c r="AM110" s="7">
        <f>Inputs!EY20</f>
        <v>1</v>
      </c>
      <c r="AN110" s="7">
        <f>Inputs!EZ20</f>
        <v>1</v>
      </c>
      <c r="AO110" s="7">
        <f>Inputs!FA20</f>
        <v>1</v>
      </c>
      <c r="AP110" s="7">
        <f>Inputs!FB20</f>
        <v>1</v>
      </c>
      <c r="AQ110" s="7">
        <f>Inputs!FC20</f>
        <v>1</v>
      </c>
      <c r="AR110" s="7">
        <f t="shared" si="140"/>
        <v>1</v>
      </c>
      <c r="AS110" s="7">
        <f t="shared" si="141"/>
        <v>1</v>
      </c>
      <c r="AT110" s="7">
        <f t="shared" si="142"/>
        <v>1</v>
      </c>
      <c r="AU110" s="7">
        <f t="shared" si="143"/>
        <v>1</v>
      </c>
      <c r="AV110" s="7">
        <f t="shared" si="144"/>
        <v>1</v>
      </c>
      <c r="AW110" s="7">
        <f t="shared" si="145"/>
        <v>1</v>
      </c>
      <c r="AX110" s="7">
        <f t="shared" si="146"/>
        <v>1</v>
      </c>
      <c r="AY110" s="7">
        <f t="shared" si="147"/>
        <v>1</v>
      </c>
      <c r="AZ110" s="7">
        <f t="shared" si="148"/>
        <v>1</v>
      </c>
      <c r="BA110" s="7">
        <f t="shared" si="149"/>
        <v>1</v>
      </c>
      <c r="BB110" s="7">
        <f t="shared" si="150"/>
        <v>1</v>
      </c>
      <c r="BC110" s="7">
        <f t="shared" si="151"/>
        <v>1</v>
      </c>
      <c r="BD110" s="7">
        <f t="shared" si="152"/>
        <v>1</v>
      </c>
      <c r="BE110" s="7">
        <f t="shared" si="153"/>
        <v>1</v>
      </c>
      <c r="BF110" s="7">
        <f t="shared" si="154"/>
        <v>1</v>
      </c>
      <c r="BG110" s="7">
        <f t="shared" si="155"/>
        <v>1</v>
      </c>
      <c r="BH110" s="7">
        <f t="shared" si="156"/>
        <v>1</v>
      </c>
      <c r="BI110" s="7">
        <f t="shared" si="157"/>
        <v>1</v>
      </c>
      <c r="BJ110" s="7">
        <f t="shared" si="158"/>
        <v>1</v>
      </c>
      <c r="BK110" s="7">
        <f t="shared" si="159"/>
        <v>1</v>
      </c>
      <c r="BL110" s="7">
        <f t="shared" si="160"/>
        <v>1</v>
      </c>
      <c r="BM110" s="7">
        <f t="shared" si="161"/>
        <v>1</v>
      </c>
      <c r="BN110" s="7">
        <f t="shared" si="162"/>
        <v>1</v>
      </c>
      <c r="BO110" s="7">
        <f t="shared" si="163"/>
        <v>1</v>
      </c>
      <c r="BP110" s="7">
        <f t="shared" si="164"/>
        <v>1</v>
      </c>
      <c r="BQ110" s="7">
        <f t="shared" si="165"/>
        <v>1</v>
      </c>
      <c r="BR110" s="7">
        <f t="shared" si="166"/>
        <v>1</v>
      </c>
      <c r="BS110" s="7">
        <f t="shared" si="167"/>
        <v>1</v>
      </c>
      <c r="BT110" s="7">
        <f t="shared" si="168"/>
        <v>1</v>
      </c>
      <c r="BU110" s="7">
        <f t="shared" si="169"/>
        <v>1</v>
      </c>
      <c r="BV110" s="7">
        <f t="shared" si="170"/>
        <v>1</v>
      </c>
      <c r="BW110" s="7">
        <f t="shared" si="171"/>
        <v>1</v>
      </c>
      <c r="BX110" s="7">
        <f t="shared" si="172"/>
        <v>1</v>
      </c>
      <c r="BY110" s="7">
        <f t="shared" si="173"/>
        <v>1</v>
      </c>
      <c r="BZ110" s="7">
        <f t="shared" si="174"/>
        <v>1</v>
      </c>
      <c r="CA110" s="7">
        <f t="shared" si="175"/>
        <v>1</v>
      </c>
      <c r="CB110" s="7">
        <f t="shared" si="176"/>
        <v>1</v>
      </c>
      <c r="CC110" s="7">
        <f t="shared" si="177"/>
        <v>1</v>
      </c>
      <c r="CD110" s="7">
        <f t="shared" si="178"/>
        <v>1</v>
      </c>
      <c r="CE110" s="7">
        <f t="shared" si="179"/>
        <v>1</v>
      </c>
      <c r="CF110" s="7">
        <f t="shared" si="180"/>
        <v>1</v>
      </c>
      <c r="CG110" s="7">
        <f t="shared" si="181"/>
        <v>1</v>
      </c>
      <c r="CH110" s="7">
        <f t="shared" si="182"/>
        <v>1</v>
      </c>
      <c r="CI110" s="7">
        <f t="shared" si="183"/>
        <v>1</v>
      </c>
      <c r="CJ110" s="7">
        <f t="shared" si="184"/>
        <v>1</v>
      </c>
      <c r="CK110" s="7">
        <f t="shared" si="185"/>
        <v>1</v>
      </c>
      <c r="CL110" s="7">
        <f t="shared" si="186"/>
        <v>1</v>
      </c>
      <c r="CM110" s="7">
        <f t="shared" si="187"/>
        <v>1</v>
      </c>
    </row>
    <row r="111" spans="2:91" hidden="1" x14ac:dyDescent="0.2">
      <c r="B111" s="209" t="str">
        <f>Inputs!DQ21</f>
        <v>Legal Fees</v>
      </c>
      <c r="AF111" s="7">
        <f>Inputs!ER21</f>
        <v>0</v>
      </c>
      <c r="AG111" s="7">
        <f>Inputs!ES21</f>
        <v>1</v>
      </c>
      <c r="AH111" s="7">
        <f>Inputs!ET21</f>
        <v>1</v>
      </c>
      <c r="AI111" s="7">
        <f>Inputs!EU21</f>
        <v>1</v>
      </c>
      <c r="AJ111" s="7">
        <f>Inputs!EV21</f>
        <v>1</v>
      </c>
      <c r="AK111" s="7">
        <f>Inputs!EW21</f>
        <v>1</v>
      </c>
      <c r="AL111" s="7">
        <f>Inputs!EX21</f>
        <v>1</v>
      </c>
      <c r="AM111" s="7">
        <f>Inputs!EY21</f>
        <v>1</v>
      </c>
      <c r="AN111" s="7">
        <f>Inputs!EZ21</f>
        <v>1</v>
      </c>
      <c r="AO111" s="7">
        <f>Inputs!FA21</f>
        <v>1</v>
      </c>
      <c r="AP111" s="7">
        <f>Inputs!FB21</f>
        <v>1</v>
      </c>
      <c r="AQ111" s="7">
        <f>Inputs!FC21</f>
        <v>1</v>
      </c>
      <c r="AR111" s="7">
        <f t="shared" si="140"/>
        <v>0</v>
      </c>
      <c r="AS111" s="7">
        <f t="shared" si="141"/>
        <v>1</v>
      </c>
      <c r="AT111" s="7">
        <f t="shared" si="142"/>
        <v>1</v>
      </c>
      <c r="AU111" s="7">
        <f t="shared" si="143"/>
        <v>1</v>
      </c>
      <c r="AV111" s="7">
        <f t="shared" si="144"/>
        <v>1</v>
      </c>
      <c r="AW111" s="7">
        <f t="shared" si="145"/>
        <v>1</v>
      </c>
      <c r="AX111" s="7">
        <f t="shared" si="146"/>
        <v>1</v>
      </c>
      <c r="AY111" s="7">
        <f t="shared" si="147"/>
        <v>1</v>
      </c>
      <c r="AZ111" s="7">
        <f t="shared" si="148"/>
        <v>1</v>
      </c>
      <c r="BA111" s="7">
        <f t="shared" si="149"/>
        <v>1</v>
      </c>
      <c r="BB111" s="7">
        <f t="shared" si="150"/>
        <v>1</v>
      </c>
      <c r="BC111" s="7">
        <f t="shared" si="151"/>
        <v>1</v>
      </c>
      <c r="BD111" s="7">
        <f t="shared" si="152"/>
        <v>0</v>
      </c>
      <c r="BE111" s="7">
        <f t="shared" si="153"/>
        <v>1</v>
      </c>
      <c r="BF111" s="7">
        <f t="shared" si="154"/>
        <v>1</v>
      </c>
      <c r="BG111" s="7">
        <f t="shared" si="155"/>
        <v>1</v>
      </c>
      <c r="BH111" s="7">
        <f t="shared" si="156"/>
        <v>1</v>
      </c>
      <c r="BI111" s="7">
        <f t="shared" si="157"/>
        <v>1</v>
      </c>
      <c r="BJ111" s="7">
        <f t="shared" si="158"/>
        <v>1</v>
      </c>
      <c r="BK111" s="7">
        <f t="shared" si="159"/>
        <v>1</v>
      </c>
      <c r="BL111" s="7">
        <f t="shared" si="160"/>
        <v>1</v>
      </c>
      <c r="BM111" s="7">
        <f t="shared" si="161"/>
        <v>1</v>
      </c>
      <c r="BN111" s="7">
        <f t="shared" si="162"/>
        <v>1</v>
      </c>
      <c r="BO111" s="7">
        <f t="shared" si="163"/>
        <v>1</v>
      </c>
      <c r="BP111" s="7">
        <f t="shared" si="164"/>
        <v>0</v>
      </c>
      <c r="BQ111" s="7">
        <f t="shared" si="165"/>
        <v>1</v>
      </c>
      <c r="BR111" s="7">
        <f t="shared" si="166"/>
        <v>1</v>
      </c>
      <c r="BS111" s="7">
        <f t="shared" si="167"/>
        <v>1</v>
      </c>
      <c r="BT111" s="7">
        <f t="shared" si="168"/>
        <v>1</v>
      </c>
      <c r="BU111" s="7">
        <f t="shared" si="169"/>
        <v>1</v>
      </c>
      <c r="BV111" s="7">
        <f t="shared" si="170"/>
        <v>1</v>
      </c>
      <c r="BW111" s="7">
        <f t="shared" si="171"/>
        <v>1</v>
      </c>
      <c r="BX111" s="7">
        <f t="shared" si="172"/>
        <v>1</v>
      </c>
      <c r="BY111" s="7">
        <f t="shared" si="173"/>
        <v>1</v>
      </c>
      <c r="BZ111" s="7">
        <f t="shared" si="174"/>
        <v>1</v>
      </c>
      <c r="CA111" s="7">
        <f t="shared" si="175"/>
        <v>1</v>
      </c>
      <c r="CB111" s="7">
        <f t="shared" si="176"/>
        <v>0</v>
      </c>
      <c r="CC111" s="7">
        <f t="shared" si="177"/>
        <v>1</v>
      </c>
      <c r="CD111" s="7">
        <f t="shared" si="178"/>
        <v>1</v>
      </c>
      <c r="CE111" s="7">
        <f t="shared" si="179"/>
        <v>1</v>
      </c>
      <c r="CF111" s="7">
        <f t="shared" si="180"/>
        <v>1</v>
      </c>
      <c r="CG111" s="7">
        <f t="shared" si="181"/>
        <v>1</v>
      </c>
      <c r="CH111" s="7">
        <f t="shared" si="182"/>
        <v>1</v>
      </c>
      <c r="CI111" s="7">
        <f t="shared" si="183"/>
        <v>1</v>
      </c>
      <c r="CJ111" s="7">
        <f t="shared" si="184"/>
        <v>1</v>
      </c>
      <c r="CK111" s="7">
        <f t="shared" si="185"/>
        <v>1</v>
      </c>
      <c r="CL111" s="7">
        <f t="shared" si="186"/>
        <v>1</v>
      </c>
      <c r="CM111" s="7">
        <f t="shared" si="187"/>
        <v>1</v>
      </c>
    </row>
    <row r="112" spans="2:91" hidden="1" x14ac:dyDescent="0.2">
      <c r="B112" s="209" t="str">
        <f>Inputs!DQ22</f>
        <v>Bookkeeping</v>
      </c>
      <c r="AF112" s="7">
        <f>Inputs!ER22</f>
        <v>1</v>
      </c>
      <c r="AG112" s="7">
        <f>Inputs!ES22</f>
        <v>1</v>
      </c>
      <c r="AH112" s="7">
        <f>Inputs!ET22</f>
        <v>1</v>
      </c>
      <c r="AI112" s="7">
        <f>Inputs!EU22</f>
        <v>1</v>
      </c>
      <c r="AJ112" s="7">
        <f>Inputs!EV22</f>
        <v>1</v>
      </c>
      <c r="AK112" s="7">
        <f>Inputs!EW22</f>
        <v>1</v>
      </c>
      <c r="AL112" s="7">
        <f>Inputs!EX22</f>
        <v>1</v>
      </c>
      <c r="AM112" s="7">
        <f>Inputs!EY22</f>
        <v>1</v>
      </c>
      <c r="AN112" s="7">
        <f>Inputs!EZ22</f>
        <v>0</v>
      </c>
      <c r="AO112" s="7">
        <f>Inputs!FA22</f>
        <v>1</v>
      </c>
      <c r="AP112" s="7">
        <f>Inputs!FB22</f>
        <v>1</v>
      </c>
      <c r="AQ112" s="7">
        <f>Inputs!FC22</f>
        <v>1</v>
      </c>
      <c r="AR112" s="7">
        <f t="shared" si="140"/>
        <v>1</v>
      </c>
      <c r="AS112" s="7">
        <f t="shared" si="141"/>
        <v>1</v>
      </c>
      <c r="AT112" s="7">
        <f t="shared" si="142"/>
        <v>1</v>
      </c>
      <c r="AU112" s="7">
        <f t="shared" si="143"/>
        <v>1</v>
      </c>
      <c r="AV112" s="7">
        <f t="shared" si="144"/>
        <v>1</v>
      </c>
      <c r="AW112" s="7">
        <f t="shared" si="145"/>
        <v>1</v>
      </c>
      <c r="AX112" s="7">
        <f t="shared" si="146"/>
        <v>1</v>
      </c>
      <c r="AY112" s="7">
        <f t="shared" si="147"/>
        <v>1</v>
      </c>
      <c r="AZ112" s="7">
        <f t="shared" si="148"/>
        <v>0</v>
      </c>
      <c r="BA112" s="7">
        <f t="shared" si="149"/>
        <v>1</v>
      </c>
      <c r="BB112" s="7">
        <f t="shared" si="150"/>
        <v>1</v>
      </c>
      <c r="BC112" s="7">
        <f t="shared" si="151"/>
        <v>1</v>
      </c>
      <c r="BD112" s="7">
        <f t="shared" si="152"/>
        <v>1</v>
      </c>
      <c r="BE112" s="7">
        <f t="shared" si="153"/>
        <v>1</v>
      </c>
      <c r="BF112" s="7">
        <f t="shared" si="154"/>
        <v>1</v>
      </c>
      <c r="BG112" s="7">
        <f t="shared" si="155"/>
        <v>1</v>
      </c>
      <c r="BH112" s="7">
        <f t="shared" si="156"/>
        <v>1</v>
      </c>
      <c r="BI112" s="7">
        <f t="shared" si="157"/>
        <v>1</v>
      </c>
      <c r="BJ112" s="7">
        <f t="shared" si="158"/>
        <v>1</v>
      </c>
      <c r="BK112" s="7">
        <f t="shared" si="159"/>
        <v>1</v>
      </c>
      <c r="BL112" s="7">
        <f t="shared" si="160"/>
        <v>0</v>
      </c>
      <c r="BM112" s="7">
        <f t="shared" si="161"/>
        <v>1</v>
      </c>
      <c r="BN112" s="7">
        <f t="shared" si="162"/>
        <v>1</v>
      </c>
      <c r="BO112" s="7">
        <f t="shared" si="163"/>
        <v>1</v>
      </c>
      <c r="BP112" s="7">
        <f t="shared" si="164"/>
        <v>1</v>
      </c>
      <c r="BQ112" s="7">
        <f t="shared" si="165"/>
        <v>1</v>
      </c>
      <c r="BR112" s="7">
        <f t="shared" si="166"/>
        <v>1</v>
      </c>
      <c r="BS112" s="7">
        <f t="shared" si="167"/>
        <v>1</v>
      </c>
      <c r="BT112" s="7">
        <f t="shared" si="168"/>
        <v>1</v>
      </c>
      <c r="BU112" s="7">
        <f t="shared" si="169"/>
        <v>1</v>
      </c>
      <c r="BV112" s="7">
        <f t="shared" si="170"/>
        <v>1</v>
      </c>
      <c r="BW112" s="7">
        <f t="shared" si="171"/>
        <v>1</v>
      </c>
      <c r="BX112" s="7">
        <f t="shared" si="172"/>
        <v>0</v>
      </c>
      <c r="BY112" s="7">
        <f t="shared" si="173"/>
        <v>1</v>
      </c>
      <c r="BZ112" s="7">
        <f t="shared" si="174"/>
        <v>1</v>
      </c>
      <c r="CA112" s="7">
        <f t="shared" si="175"/>
        <v>1</v>
      </c>
      <c r="CB112" s="7">
        <f t="shared" si="176"/>
        <v>1</v>
      </c>
      <c r="CC112" s="7">
        <f t="shared" si="177"/>
        <v>1</v>
      </c>
      <c r="CD112" s="7">
        <f t="shared" si="178"/>
        <v>1</v>
      </c>
      <c r="CE112" s="7">
        <f t="shared" si="179"/>
        <v>1</v>
      </c>
      <c r="CF112" s="7">
        <f t="shared" si="180"/>
        <v>1</v>
      </c>
      <c r="CG112" s="7">
        <f t="shared" si="181"/>
        <v>1</v>
      </c>
      <c r="CH112" s="7">
        <f t="shared" si="182"/>
        <v>1</v>
      </c>
      <c r="CI112" s="7">
        <f t="shared" si="183"/>
        <v>1</v>
      </c>
      <c r="CJ112" s="7">
        <f t="shared" si="184"/>
        <v>0</v>
      </c>
      <c r="CK112" s="7">
        <f t="shared" si="185"/>
        <v>1</v>
      </c>
      <c r="CL112" s="7">
        <f t="shared" si="186"/>
        <v>1</v>
      </c>
      <c r="CM112" s="7">
        <f t="shared" si="187"/>
        <v>1</v>
      </c>
    </row>
    <row r="113" spans="2:91" hidden="1" x14ac:dyDescent="0.2">
      <c r="B113" s="209" t="str">
        <f>Inputs!DQ23</f>
        <v>Insurance</v>
      </c>
      <c r="AF113" s="7">
        <f>Inputs!ER23</f>
        <v>1</v>
      </c>
      <c r="AG113" s="7">
        <f>Inputs!ES23</f>
        <v>1</v>
      </c>
      <c r="AH113" s="7">
        <f>Inputs!ET23</f>
        <v>1</v>
      </c>
      <c r="AI113" s="7">
        <f>Inputs!EU23</f>
        <v>1</v>
      </c>
      <c r="AJ113" s="7">
        <f>Inputs!EV23</f>
        <v>1</v>
      </c>
      <c r="AK113" s="7">
        <f>Inputs!EW23</f>
        <v>1</v>
      </c>
      <c r="AL113" s="7">
        <f>Inputs!EX23</f>
        <v>1</v>
      </c>
      <c r="AM113" s="7">
        <f>Inputs!EY23</f>
        <v>1</v>
      </c>
      <c r="AN113" s="7">
        <f>Inputs!EZ23</f>
        <v>1</v>
      </c>
      <c r="AO113" s="7">
        <f>Inputs!FA23</f>
        <v>1</v>
      </c>
      <c r="AP113" s="7">
        <f>Inputs!FB23</f>
        <v>1</v>
      </c>
      <c r="AQ113" s="7">
        <f>Inputs!FC23</f>
        <v>1</v>
      </c>
      <c r="AR113" s="7">
        <f t="shared" si="140"/>
        <v>1</v>
      </c>
      <c r="AS113" s="7">
        <f t="shared" si="141"/>
        <v>1</v>
      </c>
      <c r="AT113" s="7">
        <f t="shared" si="142"/>
        <v>1</v>
      </c>
      <c r="AU113" s="7">
        <f t="shared" si="143"/>
        <v>1</v>
      </c>
      <c r="AV113" s="7">
        <f t="shared" si="144"/>
        <v>1</v>
      </c>
      <c r="AW113" s="7">
        <f t="shared" si="145"/>
        <v>1</v>
      </c>
      <c r="AX113" s="7">
        <f t="shared" si="146"/>
        <v>1</v>
      </c>
      <c r="AY113" s="7">
        <f t="shared" si="147"/>
        <v>1</v>
      </c>
      <c r="AZ113" s="7">
        <f t="shared" si="148"/>
        <v>1</v>
      </c>
      <c r="BA113" s="7">
        <f t="shared" si="149"/>
        <v>1</v>
      </c>
      <c r="BB113" s="7">
        <f t="shared" si="150"/>
        <v>1</v>
      </c>
      <c r="BC113" s="7">
        <f t="shared" si="151"/>
        <v>1</v>
      </c>
      <c r="BD113" s="7">
        <f t="shared" si="152"/>
        <v>1</v>
      </c>
      <c r="BE113" s="7">
        <f t="shared" si="153"/>
        <v>1</v>
      </c>
      <c r="BF113" s="7">
        <f t="shared" si="154"/>
        <v>1</v>
      </c>
      <c r="BG113" s="7">
        <f t="shared" si="155"/>
        <v>1</v>
      </c>
      <c r="BH113" s="7">
        <f t="shared" si="156"/>
        <v>1</v>
      </c>
      <c r="BI113" s="7">
        <f t="shared" si="157"/>
        <v>1</v>
      </c>
      <c r="BJ113" s="7">
        <f t="shared" si="158"/>
        <v>1</v>
      </c>
      <c r="BK113" s="7">
        <f t="shared" si="159"/>
        <v>1</v>
      </c>
      <c r="BL113" s="7">
        <f t="shared" si="160"/>
        <v>1</v>
      </c>
      <c r="BM113" s="7">
        <f t="shared" si="161"/>
        <v>1</v>
      </c>
      <c r="BN113" s="7">
        <f t="shared" si="162"/>
        <v>1</v>
      </c>
      <c r="BO113" s="7">
        <f t="shared" si="163"/>
        <v>1</v>
      </c>
      <c r="BP113" s="7">
        <f t="shared" si="164"/>
        <v>1</v>
      </c>
      <c r="BQ113" s="7">
        <f t="shared" si="165"/>
        <v>1</v>
      </c>
      <c r="BR113" s="7">
        <f t="shared" si="166"/>
        <v>1</v>
      </c>
      <c r="BS113" s="7">
        <f t="shared" si="167"/>
        <v>1</v>
      </c>
      <c r="BT113" s="7">
        <f t="shared" si="168"/>
        <v>1</v>
      </c>
      <c r="BU113" s="7">
        <f t="shared" si="169"/>
        <v>1</v>
      </c>
      <c r="BV113" s="7">
        <f t="shared" si="170"/>
        <v>1</v>
      </c>
      <c r="BW113" s="7">
        <f t="shared" si="171"/>
        <v>1</v>
      </c>
      <c r="BX113" s="7">
        <f t="shared" si="172"/>
        <v>1</v>
      </c>
      <c r="BY113" s="7">
        <f t="shared" si="173"/>
        <v>1</v>
      </c>
      <c r="BZ113" s="7">
        <f t="shared" si="174"/>
        <v>1</v>
      </c>
      <c r="CA113" s="7">
        <f t="shared" si="175"/>
        <v>1</v>
      </c>
      <c r="CB113" s="7">
        <f t="shared" si="176"/>
        <v>1</v>
      </c>
      <c r="CC113" s="7">
        <f t="shared" si="177"/>
        <v>1</v>
      </c>
      <c r="CD113" s="7">
        <f t="shared" si="178"/>
        <v>1</v>
      </c>
      <c r="CE113" s="7">
        <f t="shared" si="179"/>
        <v>1</v>
      </c>
      <c r="CF113" s="7">
        <f t="shared" si="180"/>
        <v>1</v>
      </c>
      <c r="CG113" s="7">
        <f t="shared" si="181"/>
        <v>1</v>
      </c>
      <c r="CH113" s="7">
        <f t="shared" si="182"/>
        <v>1</v>
      </c>
      <c r="CI113" s="7">
        <f t="shared" si="183"/>
        <v>1</v>
      </c>
      <c r="CJ113" s="7">
        <f t="shared" si="184"/>
        <v>1</v>
      </c>
      <c r="CK113" s="7">
        <f t="shared" si="185"/>
        <v>1</v>
      </c>
      <c r="CL113" s="7">
        <f t="shared" si="186"/>
        <v>1</v>
      </c>
      <c r="CM113" s="7">
        <f t="shared" si="187"/>
        <v>1</v>
      </c>
    </row>
    <row r="114" spans="2:91" hidden="1" x14ac:dyDescent="0.2">
      <c r="B114" s="209" t="str">
        <f>Inputs!DQ24</f>
        <v>Liquor License</v>
      </c>
      <c r="AF114" s="7">
        <f>Inputs!ER24</f>
        <v>1</v>
      </c>
      <c r="AG114" s="7">
        <f>Inputs!ES24</f>
        <v>1</v>
      </c>
      <c r="AH114" s="7">
        <f>Inputs!ET24</f>
        <v>1</v>
      </c>
      <c r="AI114" s="7">
        <f>Inputs!EU24</f>
        <v>1</v>
      </c>
      <c r="AJ114" s="7">
        <f>Inputs!EV24</f>
        <v>1</v>
      </c>
      <c r="AK114" s="7">
        <f>Inputs!EW24</f>
        <v>1</v>
      </c>
      <c r="AL114" s="7">
        <f>Inputs!EX24</f>
        <v>1</v>
      </c>
      <c r="AM114" s="7">
        <f>Inputs!EY24</f>
        <v>1</v>
      </c>
      <c r="AN114" s="7">
        <f>Inputs!EZ24</f>
        <v>1</v>
      </c>
      <c r="AO114" s="7">
        <f>Inputs!FA24</f>
        <v>1</v>
      </c>
      <c r="AP114" s="7">
        <f>Inputs!FB24</f>
        <v>1</v>
      </c>
      <c r="AQ114" s="7">
        <f>Inputs!FC24</f>
        <v>1</v>
      </c>
      <c r="AR114" s="7">
        <f t="shared" si="140"/>
        <v>1</v>
      </c>
      <c r="AS114" s="7">
        <f t="shared" si="141"/>
        <v>1</v>
      </c>
      <c r="AT114" s="7">
        <f t="shared" si="142"/>
        <v>1</v>
      </c>
      <c r="AU114" s="7">
        <f t="shared" si="143"/>
        <v>1</v>
      </c>
      <c r="AV114" s="7">
        <f t="shared" si="144"/>
        <v>1</v>
      </c>
      <c r="AW114" s="7">
        <f t="shared" si="145"/>
        <v>1</v>
      </c>
      <c r="AX114" s="7">
        <f t="shared" si="146"/>
        <v>1</v>
      </c>
      <c r="AY114" s="7">
        <f t="shared" si="147"/>
        <v>1</v>
      </c>
      <c r="AZ114" s="7">
        <f t="shared" si="148"/>
        <v>1</v>
      </c>
      <c r="BA114" s="7">
        <f t="shared" si="149"/>
        <v>1</v>
      </c>
      <c r="BB114" s="7">
        <f t="shared" si="150"/>
        <v>1</v>
      </c>
      <c r="BC114" s="7">
        <f t="shared" si="151"/>
        <v>1</v>
      </c>
      <c r="BD114" s="7">
        <f t="shared" si="152"/>
        <v>1</v>
      </c>
      <c r="BE114" s="7">
        <f t="shared" si="153"/>
        <v>1</v>
      </c>
      <c r="BF114" s="7">
        <f t="shared" si="154"/>
        <v>1</v>
      </c>
      <c r="BG114" s="7">
        <f t="shared" si="155"/>
        <v>1</v>
      </c>
      <c r="BH114" s="7">
        <f t="shared" si="156"/>
        <v>1</v>
      </c>
      <c r="BI114" s="7">
        <f t="shared" si="157"/>
        <v>1</v>
      </c>
      <c r="BJ114" s="7">
        <f t="shared" si="158"/>
        <v>1</v>
      </c>
      <c r="BK114" s="7">
        <f t="shared" si="159"/>
        <v>1</v>
      </c>
      <c r="BL114" s="7">
        <f t="shared" si="160"/>
        <v>1</v>
      </c>
      <c r="BM114" s="7">
        <f t="shared" si="161"/>
        <v>1</v>
      </c>
      <c r="BN114" s="7">
        <f t="shared" si="162"/>
        <v>1</v>
      </c>
      <c r="BO114" s="7">
        <f t="shared" si="163"/>
        <v>1</v>
      </c>
      <c r="BP114" s="7">
        <f t="shared" si="164"/>
        <v>1</v>
      </c>
      <c r="BQ114" s="7">
        <f t="shared" si="165"/>
        <v>1</v>
      </c>
      <c r="BR114" s="7">
        <f t="shared" si="166"/>
        <v>1</v>
      </c>
      <c r="BS114" s="7">
        <f t="shared" si="167"/>
        <v>1</v>
      </c>
      <c r="BT114" s="7">
        <f t="shared" si="168"/>
        <v>1</v>
      </c>
      <c r="BU114" s="7">
        <f t="shared" si="169"/>
        <v>1</v>
      </c>
      <c r="BV114" s="7">
        <f t="shared" si="170"/>
        <v>1</v>
      </c>
      <c r="BW114" s="7">
        <f t="shared" si="171"/>
        <v>1</v>
      </c>
      <c r="BX114" s="7">
        <f t="shared" si="172"/>
        <v>1</v>
      </c>
      <c r="BY114" s="7">
        <f t="shared" si="173"/>
        <v>1</v>
      </c>
      <c r="BZ114" s="7">
        <f t="shared" si="174"/>
        <v>1</v>
      </c>
      <c r="CA114" s="7">
        <f t="shared" si="175"/>
        <v>1</v>
      </c>
      <c r="CB114" s="7">
        <f t="shared" si="176"/>
        <v>1</v>
      </c>
      <c r="CC114" s="7">
        <f t="shared" si="177"/>
        <v>1</v>
      </c>
      <c r="CD114" s="7">
        <f t="shared" si="178"/>
        <v>1</v>
      </c>
      <c r="CE114" s="7">
        <f t="shared" si="179"/>
        <v>1</v>
      </c>
      <c r="CF114" s="7">
        <f t="shared" si="180"/>
        <v>1</v>
      </c>
      <c r="CG114" s="7">
        <f t="shared" si="181"/>
        <v>1</v>
      </c>
      <c r="CH114" s="7">
        <f t="shared" si="182"/>
        <v>1</v>
      </c>
      <c r="CI114" s="7">
        <f t="shared" si="183"/>
        <v>1</v>
      </c>
      <c r="CJ114" s="7">
        <f t="shared" si="184"/>
        <v>1</v>
      </c>
      <c r="CK114" s="7">
        <f t="shared" si="185"/>
        <v>1</v>
      </c>
      <c r="CL114" s="7">
        <f t="shared" si="186"/>
        <v>1</v>
      </c>
      <c r="CM114" s="7">
        <f t="shared" si="187"/>
        <v>1</v>
      </c>
    </row>
    <row r="115" spans="2:91" hidden="1" x14ac:dyDescent="0.2">
      <c r="B115" s="209" t="str">
        <f>Inputs!DQ25</f>
        <v>Bank Fee</v>
      </c>
      <c r="AF115" s="7">
        <f>Inputs!ER25</f>
        <v>1</v>
      </c>
      <c r="AG115" s="7">
        <f>Inputs!ES25</f>
        <v>1</v>
      </c>
      <c r="AH115" s="7">
        <f>Inputs!ET25</f>
        <v>1</v>
      </c>
      <c r="AI115" s="7">
        <f>Inputs!EU25</f>
        <v>1</v>
      </c>
      <c r="AJ115" s="7">
        <f>Inputs!EV25</f>
        <v>1</v>
      </c>
      <c r="AK115" s="7">
        <f>Inputs!EW25</f>
        <v>1</v>
      </c>
      <c r="AL115" s="7">
        <f>Inputs!EX25</f>
        <v>0</v>
      </c>
      <c r="AM115" s="7">
        <f>Inputs!EY25</f>
        <v>1</v>
      </c>
      <c r="AN115" s="7">
        <f>Inputs!EZ25</f>
        <v>1</v>
      </c>
      <c r="AO115" s="7">
        <f>Inputs!FA25</f>
        <v>1</v>
      </c>
      <c r="AP115" s="7">
        <f>Inputs!FB25</f>
        <v>1</v>
      </c>
      <c r="AQ115" s="7">
        <f>Inputs!FC25</f>
        <v>1</v>
      </c>
      <c r="AR115" s="7">
        <f t="shared" si="140"/>
        <v>1</v>
      </c>
      <c r="AS115" s="7">
        <f t="shared" si="141"/>
        <v>1</v>
      </c>
      <c r="AT115" s="7">
        <f t="shared" si="142"/>
        <v>1</v>
      </c>
      <c r="AU115" s="7">
        <f t="shared" si="143"/>
        <v>1</v>
      </c>
      <c r="AV115" s="7">
        <f t="shared" si="144"/>
        <v>1</v>
      </c>
      <c r="AW115" s="7">
        <f t="shared" si="145"/>
        <v>1</v>
      </c>
      <c r="AX115" s="7">
        <f t="shared" si="146"/>
        <v>0</v>
      </c>
      <c r="AY115" s="7">
        <f t="shared" si="147"/>
        <v>1</v>
      </c>
      <c r="AZ115" s="7">
        <f t="shared" si="148"/>
        <v>1</v>
      </c>
      <c r="BA115" s="7">
        <f t="shared" si="149"/>
        <v>1</v>
      </c>
      <c r="BB115" s="7">
        <f t="shared" si="150"/>
        <v>1</v>
      </c>
      <c r="BC115" s="7">
        <f t="shared" si="151"/>
        <v>1</v>
      </c>
      <c r="BD115" s="7">
        <f t="shared" si="152"/>
        <v>1</v>
      </c>
      <c r="BE115" s="7">
        <f t="shared" si="153"/>
        <v>1</v>
      </c>
      <c r="BF115" s="7">
        <f t="shared" si="154"/>
        <v>1</v>
      </c>
      <c r="BG115" s="7">
        <f t="shared" si="155"/>
        <v>1</v>
      </c>
      <c r="BH115" s="7">
        <f t="shared" si="156"/>
        <v>1</v>
      </c>
      <c r="BI115" s="7">
        <f t="shared" si="157"/>
        <v>1</v>
      </c>
      <c r="BJ115" s="7">
        <f t="shared" si="158"/>
        <v>0</v>
      </c>
      <c r="BK115" s="7">
        <f t="shared" si="159"/>
        <v>1</v>
      </c>
      <c r="BL115" s="7">
        <f t="shared" si="160"/>
        <v>1</v>
      </c>
      <c r="BM115" s="7">
        <f t="shared" si="161"/>
        <v>1</v>
      </c>
      <c r="BN115" s="7">
        <f t="shared" si="162"/>
        <v>1</v>
      </c>
      <c r="BO115" s="7">
        <f t="shared" si="163"/>
        <v>1</v>
      </c>
      <c r="BP115" s="7">
        <f t="shared" si="164"/>
        <v>1</v>
      </c>
      <c r="BQ115" s="7">
        <f t="shared" si="165"/>
        <v>1</v>
      </c>
      <c r="BR115" s="7">
        <f t="shared" si="166"/>
        <v>1</v>
      </c>
      <c r="BS115" s="7">
        <f t="shared" si="167"/>
        <v>1</v>
      </c>
      <c r="BT115" s="7">
        <f t="shared" si="168"/>
        <v>1</v>
      </c>
      <c r="BU115" s="7">
        <f t="shared" si="169"/>
        <v>1</v>
      </c>
      <c r="BV115" s="7">
        <f t="shared" si="170"/>
        <v>0</v>
      </c>
      <c r="BW115" s="7">
        <f t="shared" si="171"/>
        <v>1</v>
      </c>
      <c r="BX115" s="7">
        <f t="shared" si="172"/>
        <v>1</v>
      </c>
      <c r="BY115" s="7">
        <f t="shared" si="173"/>
        <v>1</v>
      </c>
      <c r="BZ115" s="7">
        <f t="shared" si="174"/>
        <v>1</v>
      </c>
      <c r="CA115" s="7">
        <f t="shared" si="175"/>
        <v>1</v>
      </c>
      <c r="CB115" s="7">
        <f t="shared" si="176"/>
        <v>1</v>
      </c>
      <c r="CC115" s="7">
        <f t="shared" si="177"/>
        <v>1</v>
      </c>
      <c r="CD115" s="7">
        <f t="shared" si="178"/>
        <v>1</v>
      </c>
      <c r="CE115" s="7">
        <f t="shared" si="179"/>
        <v>1</v>
      </c>
      <c r="CF115" s="7">
        <f t="shared" si="180"/>
        <v>1</v>
      </c>
      <c r="CG115" s="7">
        <f t="shared" si="181"/>
        <v>1</v>
      </c>
      <c r="CH115" s="7">
        <f t="shared" si="182"/>
        <v>0</v>
      </c>
      <c r="CI115" s="7">
        <f t="shared" si="183"/>
        <v>1</v>
      </c>
      <c r="CJ115" s="7">
        <f t="shared" si="184"/>
        <v>1</v>
      </c>
      <c r="CK115" s="7">
        <f t="shared" si="185"/>
        <v>1</v>
      </c>
      <c r="CL115" s="7">
        <f t="shared" si="186"/>
        <v>1</v>
      </c>
      <c r="CM115" s="7">
        <f t="shared" si="187"/>
        <v>1</v>
      </c>
    </row>
    <row r="116" spans="2:91" hidden="1" x14ac:dyDescent="0.2">
      <c r="B116" s="209" t="str">
        <f>Inputs!DQ26</f>
        <v>Office Supplies</v>
      </c>
      <c r="AF116" s="7">
        <f>Inputs!ER26</f>
        <v>0</v>
      </c>
      <c r="AG116" s="7">
        <f>Inputs!ES26</f>
        <v>1</v>
      </c>
      <c r="AH116" s="7">
        <f>Inputs!ET26</f>
        <v>1</v>
      </c>
      <c r="AI116" s="7">
        <f>Inputs!EU26</f>
        <v>1</v>
      </c>
      <c r="AJ116" s="7">
        <f>Inputs!EV26</f>
        <v>1</v>
      </c>
      <c r="AK116" s="7">
        <f>Inputs!EW26</f>
        <v>1</v>
      </c>
      <c r="AL116" s="7">
        <f>Inputs!EX26</f>
        <v>1</v>
      </c>
      <c r="AM116" s="7">
        <f>Inputs!EY26</f>
        <v>1</v>
      </c>
      <c r="AN116" s="7">
        <f>Inputs!EZ26</f>
        <v>1</v>
      </c>
      <c r="AO116" s="7">
        <f>Inputs!FA26</f>
        <v>1</v>
      </c>
      <c r="AP116" s="7">
        <f>Inputs!FB26</f>
        <v>1</v>
      </c>
      <c r="AQ116" s="7">
        <f>Inputs!FC26</f>
        <v>1</v>
      </c>
      <c r="AR116" s="7">
        <f t="shared" si="140"/>
        <v>0</v>
      </c>
      <c r="AS116" s="7">
        <f t="shared" si="141"/>
        <v>1</v>
      </c>
      <c r="AT116" s="7">
        <f t="shared" si="142"/>
        <v>1</v>
      </c>
      <c r="AU116" s="7">
        <f t="shared" si="143"/>
        <v>1</v>
      </c>
      <c r="AV116" s="7">
        <f t="shared" si="144"/>
        <v>1</v>
      </c>
      <c r="AW116" s="7">
        <f t="shared" si="145"/>
        <v>1</v>
      </c>
      <c r="AX116" s="7">
        <f t="shared" si="146"/>
        <v>1</v>
      </c>
      <c r="AY116" s="7">
        <f t="shared" si="147"/>
        <v>1</v>
      </c>
      <c r="AZ116" s="7">
        <f t="shared" si="148"/>
        <v>1</v>
      </c>
      <c r="BA116" s="7">
        <f t="shared" si="149"/>
        <v>1</v>
      </c>
      <c r="BB116" s="7">
        <f t="shared" si="150"/>
        <v>1</v>
      </c>
      <c r="BC116" s="7">
        <f t="shared" si="151"/>
        <v>1</v>
      </c>
      <c r="BD116" s="7">
        <f t="shared" si="152"/>
        <v>0</v>
      </c>
      <c r="BE116" s="7">
        <f t="shared" si="153"/>
        <v>1</v>
      </c>
      <c r="BF116" s="7">
        <f t="shared" si="154"/>
        <v>1</v>
      </c>
      <c r="BG116" s="7">
        <f t="shared" si="155"/>
        <v>1</v>
      </c>
      <c r="BH116" s="7">
        <f t="shared" si="156"/>
        <v>1</v>
      </c>
      <c r="BI116" s="7">
        <f t="shared" si="157"/>
        <v>1</v>
      </c>
      <c r="BJ116" s="7">
        <f t="shared" si="158"/>
        <v>1</v>
      </c>
      <c r="BK116" s="7">
        <f t="shared" si="159"/>
        <v>1</v>
      </c>
      <c r="BL116" s="7">
        <f t="shared" si="160"/>
        <v>1</v>
      </c>
      <c r="BM116" s="7">
        <f t="shared" si="161"/>
        <v>1</v>
      </c>
      <c r="BN116" s="7">
        <f t="shared" si="162"/>
        <v>1</v>
      </c>
      <c r="BO116" s="7">
        <f t="shared" si="163"/>
        <v>1</v>
      </c>
      <c r="BP116" s="7">
        <f t="shared" si="164"/>
        <v>0</v>
      </c>
      <c r="BQ116" s="7">
        <f t="shared" si="165"/>
        <v>1</v>
      </c>
      <c r="BR116" s="7">
        <f t="shared" si="166"/>
        <v>1</v>
      </c>
      <c r="BS116" s="7">
        <f t="shared" si="167"/>
        <v>1</v>
      </c>
      <c r="BT116" s="7">
        <f t="shared" si="168"/>
        <v>1</v>
      </c>
      <c r="BU116" s="7">
        <f t="shared" si="169"/>
        <v>1</v>
      </c>
      <c r="BV116" s="7">
        <f t="shared" si="170"/>
        <v>1</v>
      </c>
      <c r="BW116" s="7">
        <f t="shared" si="171"/>
        <v>1</v>
      </c>
      <c r="BX116" s="7">
        <f t="shared" si="172"/>
        <v>1</v>
      </c>
      <c r="BY116" s="7">
        <f t="shared" si="173"/>
        <v>1</v>
      </c>
      <c r="BZ116" s="7">
        <f t="shared" si="174"/>
        <v>1</v>
      </c>
      <c r="CA116" s="7">
        <f t="shared" si="175"/>
        <v>1</v>
      </c>
      <c r="CB116" s="7">
        <f t="shared" si="176"/>
        <v>0</v>
      </c>
      <c r="CC116" s="7">
        <f t="shared" si="177"/>
        <v>1</v>
      </c>
      <c r="CD116" s="7">
        <f t="shared" si="178"/>
        <v>1</v>
      </c>
      <c r="CE116" s="7">
        <f t="shared" si="179"/>
        <v>1</v>
      </c>
      <c r="CF116" s="7">
        <f t="shared" si="180"/>
        <v>1</v>
      </c>
      <c r="CG116" s="7">
        <f t="shared" si="181"/>
        <v>1</v>
      </c>
      <c r="CH116" s="7">
        <f t="shared" si="182"/>
        <v>1</v>
      </c>
      <c r="CI116" s="7">
        <f t="shared" si="183"/>
        <v>1</v>
      </c>
      <c r="CJ116" s="7">
        <f t="shared" si="184"/>
        <v>1</v>
      </c>
      <c r="CK116" s="7">
        <f t="shared" si="185"/>
        <v>1</v>
      </c>
      <c r="CL116" s="7">
        <f t="shared" si="186"/>
        <v>1</v>
      </c>
      <c r="CM116" s="7">
        <f t="shared" si="187"/>
        <v>1</v>
      </c>
    </row>
    <row r="117" spans="2:91" hidden="1" x14ac:dyDescent="0.2">
      <c r="B117" s="209" t="str">
        <f>Inputs!DQ27</f>
        <v>Music</v>
      </c>
      <c r="AF117" s="7">
        <f>Inputs!ER27</f>
        <v>1</v>
      </c>
      <c r="AG117" s="7">
        <f>Inputs!ES27</f>
        <v>1</v>
      </c>
      <c r="AH117" s="7">
        <f>Inputs!ET27</f>
        <v>1</v>
      </c>
      <c r="AI117" s="7">
        <f>Inputs!EU27</f>
        <v>1</v>
      </c>
      <c r="AJ117" s="7">
        <f>Inputs!EV27</f>
        <v>1</v>
      </c>
      <c r="AK117" s="7">
        <f>Inputs!EW27</f>
        <v>1</v>
      </c>
      <c r="AL117" s="7">
        <f>Inputs!EX27</f>
        <v>1</v>
      </c>
      <c r="AM117" s="7">
        <f>Inputs!EY27</f>
        <v>1</v>
      </c>
      <c r="AN117" s="7">
        <f>Inputs!EZ27</f>
        <v>1</v>
      </c>
      <c r="AO117" s="7">
        <f>Inputs!FA27</f>
        <v>1</v>
      </c>
      <c r="AP117" s="7">
        <f>Inputs!FB27</f>
        <v>1</v>
      </c>
      <c r="AQ117" s="7">
        <f>Inputs!FC27</f>
        <v>1</v>
      </c>
      <c r="AR117" s="7">
        <f t="shared" si="140"/>
        <v>1</v>
      </c>
      <c r="AS117" s="7">
        <f t="shared" si="141"/>
        <v>1</v>
      </c>
      <c r="AT117" s="7">
        <f t="shared" si="142"/>
        <v>1</v>
      </c>
      <c r="AU117" s="7">
        <f t="shared" si="143"/>
        <v>1</v>
      </c>
      <c r="AV117" s="7">
        <f t="shared" si="144"/>
        <v>1</v>
      </c>
      <c r="AW117" s="7">
        <f t="shared" si="145"/>
        <v>1</v>
      </c>
      <c r="AX117" s="7">
        <f t="shared" si="146"/>
        <v>1</v>
      </c>
      <c r="AY117" s="7">
        <f t="shared" si="147"/>
        <v>1</v>
      </c>
      <c r="AZ117" s="7">
        <f t="shared" si="148"/>
        <v>1</v>
      </c>
      <c r="BA117" s="7">
        <f t="shared" si="149"/>
        <v>1</v>
      </c>
      <c r="BB117" s="7">
        <f t="shared" si="150"/>
        <v>1</v>
      </c>
      <c r="BC117" s="7">
        <f t="shared" si="151"/>
        <v>1</v>
      </c>
      <c r="BD117" s="7">
        <f t="shared" si="152"/>
        <v>1</v>
      </c>
      <c r="BE117" s="7">
        <f t="shared" si="153"/>
        <v>1</v>
      </c>
      <c r="BF117" s="7">
        <f t="shared" si="154"/>
        <v>1</v>
      </c>
      <c r="BG117" s="7">
        <f t="shared" si="155"/>
        <v>1</v>
      </c>
      <c r="BH117" s="7">
        <f t="shared" si="156"/>
        <v>1</v>
      </c>
      <c r="BI117" s="7">
        <f t="shared" si="157"/>
        <v>1</v>
      </c>
      <c r="BJ117" s="7">
        <f t="shared" si="158"/>
        <v>1</v>
      </c>
      <c r="BK117" s="7">
        <f t="shared" si="159"/>
        <v>1</v>
      </c>
      <c r="BL117" s="7">
        <f t="shared" si="160"/>
        <v>1</v>
      </c>
      <c r="BM117" s="7">
        <f t="shared" si="161"/>
        <v>1</v>
      </c>
      <c r="BN117" s="7">
        <f t="shared" si="162"/>
        <v>1</v>
      </c>
      <c r="BO117" s="7">
        <f t="shared" si="163"/>
        <v>1</v>
      </c>
      <c r="BP117" s="7">
        <f t="shared" si="164"/>
        <v>1</v>
      </c>
      <c r="BQ117" s="7">
        <f t="shared" si="165"/>
        <v>1</v>
      </c>
      <c r="BR117" s="7">
        <f t="shared" si="166"/>
        <v>1</v>
      </c>
      <c r="BS117" s="7">
        <f t="shared" si="167"/>
        <v>1</v>
      </c>
      <c r="BT117" s="7">
        <f t="shared" si="168"/>
        <v>1</v>
      </c>
      <c r="BU117" s="7">
        <f t="shared" si="169"/>
        <v>1</v>
      </c>
      <c r="BV117" s="7">
        <f t="shared" si="170"/>
        <v>1</v>
      </c>
      <c r="BW117" s="7">
        <f t="shared" si="171"/>
        <v>1</v>
      </c>
      <c r="BX117" s="7">
        <f t="shared" si="172"/>
        <v>1</v>
      </c>
      <c r="BY117" s="7">
        <f t="shared" si="173"/>
        <v>1</v>
      </c>
      <c r="BZ117" s="7">
        <f t="shared" si="174"/>
        <v>1</v>
      </c>
      <c r="CA117" s="7">
        <f t="shared" si="175"/>
        <v>1</v>
      </c>
      <c r="CB117" s="7">
        <f t="shared" si="176"/>
        <v>1</v>
      </c>
      <c r="CC117" s="7">
        <f t="shared" si="177"/>
        <v>1</v>
      </c>
      <c r="CD117" s="7">
        <f t="shared" si="178"/>
        <v>1</v>
      </c>
      <c r="CE117" s="7">
        <f t="shared" si="179"/>
        <v>1</v>
      </c>
      <c r="CF117" s="7">
        <f t="shared" si="180"/>
        <v>1</v>
      </c>
      <c r="CG117" s="7">
        <f t="shared" si="181"/>
        <v>1</v>
      </c>
      <c r="CH117" s="7">
        <f t="shared" si="182"/>
        <v>1</v>
      </c>
      <c r="CI117" s="7">
        <f t="shared" si="183"/>
        <v>1</v>
      </c>
      <c r="CJ117" s="7">
        <f t="shared" si="184"/>
        <v>1</v>
      </c>
      <c r="CK117" s="7">
        <f t="shared" si="185"/>
        <v>1</v>
      </c>
      <c r="CL117" s="7">
        <f t="shared" si="186"/>
        <v>1</v>
      </c>
      <c r="CM117" s="7">
        <f t="shared" si="187"/>
        <v>1</v>
      </c>
    </row>
    <row r="118" spans="2:91" hidden="1" x14ac:dyDescent="0.2">
      <c r="B118" s="209">
        <f>Inputs!DQ28</f>
        <v>0</v>
      </c>
      <c r="AF118" s="7">
        <f>Inputs!ER28</f>
        <v>1</v>
      </c>
      <c r="AG118" s="7">
        <f>Inputs!ES28</f>
        <v>1</v>
      </c>
      <c r="AH118" s="7">
        <f>Inputs!ET28</f>
        <v>1</v>
      </c>
      <c r="AI118" s="7">
        <f>Inputs!EU28</f>
        <v>1</v>
      </c>
      <c r="AJ118" s="7">
        <f>Inputs!EV28</f>
        <v>1</v>
      </c>
      <c r="AK118" s="7">
        <f>Inputs!EW28</f>
        <v>1</v>
      </c>
      <c r="AL118" s="7">
        <f>Inputs!EX28</f>
        <v>1</v>
      </c>
      <c r="AM118" s="7">
        <f>Inputs!EY28</f>
        <v>1</v>
      </c>
      <c r="AN118" s="7">
        <f>Inputs!EZ28</f>
        <v>1</v>
      </c>
      <c r="AO118" s="7">
        <f>Inputs!FA28</f>
        <v>1</v>
      </c>
      <c r="AP118" s="7">
        <f>Inputs!FB28</f>
        <v>1</v>
      </c>
      <c r="AQ118" s="7">
        <f>Inputs!FC28</f>
        <v>1</v>
      </c>
      <c r="AR118" s="7">
        <f t="shared" si="140"/>
        <v>1</v>
      </c>
      <c r="AS118" s="7">
        <f t="shared" si="141"/>
        <v>1</v>
      </c>
      <c r="AT118" s="7">
        <f t="shared" si="142"/>
        <v>1</v>
      </c>
      <c r="AU118" s="7">
        <f t="shared" si="143"/>
        <v>1</v>
      </c>
      <c r="AV118" s="7">
        <f t="shared" si="144"/>
        <v>1</v>
      </c>
      <c r="AW118" s="7">
        <f t="shared" si="145"/>
        <v>1</v>
      </c>
      <c r="AX118" s="7">
        <f t="shared" si="146"/>
        <v>1</v>
      </c>
      <c r="AY118" s="7">
        <f t="shared" si="147"/>
        <v>1</v>
      </c>
      <c r="AZ118" s="7">
        <f t="shared" si="148"/>
        <v>1</v>
      </c>
      <c r="BA118" s="7">
        <f t="shared" si="149"/>
        <v>1</v>
      </c>
      <c r="BB118" s="7">
        <f t="shared" si="150"/>
        <v>1</v>
      </c>
      <c r="BC118" s="7">
        <f t="shared" si="151"/>
        <v>1</v>
      </c>
      <c r="BD118" s="7">
        <f t="shared" si="152"/>
        <v>1</v>
      </c>
      <c r="BE118" s="7">
        <f t="shared" si="153"/>
        <v>1</v>
      </c>
      <c r="BF118" s="7">
        <f t="shared" si="154"/>
        <v>1</v>
      </c>
      <c r="BG118" s="7">
        <f t="shared" si="155"/>
        <v>1</v>
      </c>
      <c r="BH118" s="7">
        <f t="shared" si="156"/>
        <v>1</v>
      </c>
      <c r="BI118" s="7">
        <f t="shared" si="157"/>
        <v>1</v>
      </c>
      <c r="BJ118" s="7">
        <f t="shared" si="158"/>
        <v>1</v>
      </c>
      <c r="BK118" s="7">
        <f t="shared" si="159"/>
        <v>1</v>
      </c>
      <c r="BL118" s="7">
        <f t="shared" si="160"/>
        <v>1</v>
      </c>
      <c r="BM118" s="7">
        <f t="shared" si="161"/>
        <v>1</v>
      </c>
      <c r="BN118" s="7">
        <f t="shared" si="162"/>
        <v>1</v>
      </c>
      <c r="BO118" s="7">
        <f t="shared" si="163"/>
        <v>1</v>
      </c>
      <c r="BP118" s="7">
        <f t="shared" si="164"/>
        <v>1</v>
      </c>
      <c r="BQ118" s="7">
        <f t="shared" si="165"/>
        <v>1</v>
      </c>
      <c r="BR118" s="7">
        <f t="shared" si="166"/>
        <v>1</v>
      </c>
      <c r="BS118" s="7">
        <f t="shared" si="167"/>
        <v>1</v>
      </c>
      <c r="BT118" s="7">
        <f t="shared" si="168"/>
        <v>1</v>
      </c>
      <c r="BU118" s="7">
        <f t="shared" si="169"/>
        <v>1</v>
      </c>
      <c r="BV118" s="7">
        <f t="shared" si="170"/>
        <v>1</v>
      </c>
      <c r="BW118" s="7">
        <f t="shared" si="171"/>
        <v>1</v>
      </c>
      <c r="BX118" s="7">
        <f t="shared" si="172"/>
        <v>1</v>
      </c>
      <c r="BY118" s="7">
        <f t="shared" si="173"/>
        <v>1</v>
      </c>
      <c r="BZ118" s="7">
        <f t="shared" si="174"/>
        <v>1</v>
      </c>
      <c r="CA118" s="7">
        <f t="shared" si="175"/>
        <v>1</v>
      </c>
      <c r="CB118" s="7">
        <f t="shared" si="176"/>
        <v>1</v>
      </c>
      <c r="CC118" s="7">
        <f t="shared" si="177"/>
        <v>1</v>
      </c>
      <c r="CD118" s="7">
        <f t="shared" si="178"/>
        <v>1</v>
      </c>
      <c r="CE118" s="7">
        <f t="shared" si="179"/>
        <v>1</v>
      </c>
      <c r="CF118" s="7">
        <f t="shared" si="180"/>
        <v>1</v>
      </c>
      <c r="CG118" s="7">
        <f t="shared" si="181"/>
        <v>1</v>
      </c>
      <c r="CH118" s="7">
        <f t="shared" si="182"/>
        <v>1</v>
      </c>
      <c r="CI118" s="7">
        <f t="shared" si="183"/>
        <v>1</v>
      </c>
      <c r="CJ118" s="7">
        <f t="shared" si="184"/>
        <v>1</v>
      </c>
      <c r="CK118" s="7">
        <f t="shared" si="185"/>
        <v>1</v>
      </c>
      <c r="CL118" s="7">
        <f t="shared" si="186"/>
        <v>1</v>
      </c>
      <c r="CM118" s="7">
        <f t="shared" si="187"/>
        <v>1</v>
      </c>
    </row>
    <row r="119" spans="2:91" hidden="1" x14ac:dyDescent="0.2">
      <c r="B119" s="209">
        <f>Inputs!DQ29</f>
        <v>0</v>
      </c>
      <c r="AF119" s="7">
        <f>Inputs!ER29</f>
        <v>1</v>
      </c>
      <c r="AG119" s="7">
        <f>Inputs!ES29</f>
        <v>1</v>
      </c>
      <c r="AH119" s="7">
        <f>Inputs!ET29</f>
        <v>1</v>
      </c>
      <c r="AI119" s="7">
        <f>Inputs!EU29</f>
        <v>1</v>
      </c>
      <c r="AJ119" s="7">
        <f>Inputs!EV29</f>
        <v>1</v>
      </c>
      <c r="AK119" s="7">
        <f>Inputs!EW29</f>
        <v>1</v>
      </c>
      <c r="AL119" s="7">
        <f>Inputs!EX29</f>
        <v>1</v>
      </c>
      <c r="AM119" s="7">
        <f>Inputs!EY29</f>
        <v>1</v>
      </c>
      <c r="AN119" s="7">
        <f>Inputs!EZ29</f>
        <v>1</v>
      </c>
      <c r="AO119" s="7">
        <f>Inputs!FA29</f>
        <v>1</v>
      </c>
      <c r="AP119" s="7">
        <f>Inputs!FB29</f>
        <v>1</v>
      </c>
      <c r="AQ119" s="7">
        <f>Inputs!FC29</f>
        <v>1</v>
      </c>
      <c r="AR119" s="7">
        <f t="shared" si="140"/>
        <v>1</v>
      </c>
      <c r="AS119" s="7">
        <f t="shared" si="141"/>
        <v>1</v>
      </c>
      <c r="AT119" s="7">
        <f t="shared" si="142"/>
        <v>1</v>
      </c>
      <c r="AU119" s="7">
        <f t="shared" si="143"/>
        <v>1</v>
      </c>
      <c r="AV119" s="7">
        <f t="shared" si="144"/>
        <v>1</v>
      </c>
      <c r="AW119" s="7">
        <f t="shared" si="145"/>
        <v>1</v>
      </c>
      <c r="AX119" s="7">
        <f t="shared" si="146"/>
        <v>1</v>
      </c>
      <c r="AY119" s="7">
        <f t="shared" si="147"/>
        <v>1</v>
      </c>
      <c r="AZ119" s="7">
        <f t="shared" si="148"/>
        <v>1</v>
      </c>
      <c r="BA119" s="7">
        <f t="shared" si="149"/>
        <v>1</v>
      </c>
      <c r="BB119" s="7">
        <f t="shared" si="150"/>
        <v>1</v>
      </c>
      <c r="BC119" s="7">
        <f t="shared" si="151"/>
        <v>1</v>
      </c>
      <c r="BD119" s="7">
        <f t="shared" si="152"/>
        <v>1</v>
      </c>
      <c r="BE119" s="7">
        <f t="shared" si="153"/>
        <v>1</v>
      </c>
      <c r="BF119" s="7">
        <f t="shared" si="154"/>
        <v>1</v>
      </c>
      <c r="BG119" s="7">
        <f t="shared" si="155"/>
        <v>1</v>
      </c>
      <c r="BH119" s="7">
        <f t="shared" si="156"/>
        <v>1</v>
      </c>
      <c r="BI119" s="7">
        <f t="shared" si="157"/>
        <v>1</v>
      </c>
      <c r="BJ119" s="7">
        <f t="shared" si="158"/>
        <v>1</v>
      </c>
      <c r="BK119" s="7">
        <f t="shared" si="159"/>
        <v>1</v>
      </c>
      <c r="BL119" s="7">
        <f t="shared" si="160"/>
        <v>1</v>
      </c>
      <c r="BM119" s="7">
        <f t="shared" si="161"/>
        <v>1</v>
      </c>
      <c r="BN119" s="7">
        <f t="shared" si="162"/>
        <v>1</v>
      </c>
      <c r="BO119" s="7">
        <f t="shared" si="163"/>
        <v>1</v>
      </c>
      <c r="BP119" s="7">
        <f t="shared" si="164"/>
        <v>1</v>
      </c>
      <c r="BQ119" s="7">
        <f t="shared" si="165"/>
        <v>1</v>
      </c>
      <c r="BR119" s="7">
        <f t="shared" si="166"/>
        <v>1</v>
      </c>
      <c r="BS119" s="7">
        <f t="shared" si="167"/>
        <v>1</v>
      </c>
      <c r="BT119" s="7">
        <f t="shared" si="168"/>
        <v>1</v>
      </c>
      <c r="BU119" s="7">
        <f t="shared" si="169"/>
        <v>1</v>
      </c>
      <c r="BV119" s="7">
        <f t="shared" si="170"/>
        <v>1</v>
      </c>
      <c r="BW119" s="7">
        <f t="shared" si="171"/>
        <v>1</v>
      </c>
      <c r="BX119" s="7">
        <f t="shared" si="172"/>
        <v>1</v>
      </c>
      <c r="BY119" s="7">
        <f t="shared" si="173"/>
        <v>1</v>
      </c>
      <c r="BZ119" s="7">
        <f t="shared" si="174"/>
        <v>1</v>
      </c>
      <c r="CA119" s="7">
        <f t="shared" si="175"/>
        <v>1</v>
      </c>
      <c r="CB119" s="7">
        <f t="shared" si="176"/>
        <v>1</v>
      </c>
      <c r="CC119" s="7">
        <f t="shared" si="177"/>
        <v>1</v>
      </c>
      <c r="CD119" s="7">
        <f t="shared" si="178"/>
        <v>1</v>
      </c>
      <c r="CE119" s="7">
        <f t="shared" si="179"/>
        <v>1</v>
      </c>
      <c r="CF119" s="7">
        <f t="shared" si="180"/>
        <v>1</v>
      </c>
      <c r="CG119" s="7">
        <f t="shared" si="181"/>
        <v>1</v>
      </c>
      <c r="CH119" s="7">
        <f t="shared" si="182"/>
        <v>1</v>
      </c>
      <c r="CI119" s="7">
        <f t="shared" si="183"/>
        <v>1</v>
      </c>
      <c r="CJ119" s="7">
        <f t="shared" si="184"/>
        <v>1</v>
      </c>
      <c r="CK119" s="7">
        <f t="shared" si="185"/>
        <v>1</v>
      </c>
      <c r="CL119" s="7">
        <f t="shared" si="186"/>
        <v>1</v>
      </c>
      <c r="CM119" s="7">
        <f t="shared" si="187"/>
        <v>1</v>
      </c>
    </row>
    <row r="120" spans="2:91" hidden="1" x14ac:dyDescent="0.2">
      <c r="B120" s="209">
        <f>Inputs!DQ30</f>
        <v>0</v>
      </c>
      <c r="AF120" s="7">
        <f>Inputs!ER30</f>
        <v>1</v>
      </c>
      <c r="AG120" s="7">
        <f>Inputs!ES30</f>
        <v>1</v>
      </c>
      <c r="AH120" s="7">
        <f>Inputs!ET30</f>
        <v>1</v>
      </c>
      <c r="AI120" s="7">
        <f>Inputs!EU30</f>
        <v>1</v>
      </c>
      <c r="AJ120" s="7">
        <f>Inputs!EV30</f>
        <v>1</v>
      </c>
      <c r="AK120" s="7">
        <f>Inputs!EW30</f>
        <v>1</v>
      </c>
      <c r="AL120" s="7">
        <f>Inputs!EX30</f>
        <v>1</v>
      </c>
      <c r="AM120" s="7">
        <f>Inputs!EY30</f>
        <v>1</v>
      </c>
      <c r="AN120" s="7">
        <f>Inputs!EZ30</f>
        <v>1</v>
      </c>
      <c r="AO120" s="7">
        <f>Inputs!FA30</f>
        <v>1</v>
      </c>
      <c r="AP120" s="7">
        <f>Inputs!FB30</f>
        <v>1</v>
      </c>
      <c r="AQ120" s="7">
        <f>Inputs!FC30</f>
        <v>1</v>
      </c>
      <c r="AR120" s="7">
        <f t="shared" si="140"/>
        <v>1</v>
      </c>
      <c r="AS120" s="7">
        <f t="shared" si="141"/>
        <v>1</v>
      </c>
      <c r="AT120" s="7">
        <f t="shared" si="142"/>
        <v>1</v>
      </c>
      <c r="AU120" s="7">
        <f t="shared" si="143"/>
        <v>1</v>
      </c>
      <c r="AV120" s="7">
        <f t="shared" si="144"/>
        <v>1</v>
      </c>
      <c r="AW120" s="7">
        <f t="shared" si="145"/>
        <v>1</v>
      </c>
      <c r="AX120" s="7">
        <f t="shared" si="146"/>
        <v>1</v>
      </c>
      <c r="AY120" s="7">
        <f t="shared" si="147"/>
        <v>1</v>
      </c>
      <c r="AZ120" s="7">
        <f t="shared" si="148"/>
        <v>1</v>
      </c>
      <c r="BA120" s="7">
        <f t="shared" si="149"/>
        <v>1</v>
      </c>
      <c r="BB120" s="7">
        <f t="shared" si="150"/>
        <v>1</v>
      </c>
      <c r="BC120" s="7">
        <f t="shared" si="151"/>
        <v>1</v>
      </c>
      <c r="BD120" s="7">
        <f t="shared" si="152"/>
        <v>1</v>
      </c>
      <c r="BE120" s="7">
        <f t="shared" si="153"/>
        <v>1</v>
      </c>
      <c r="BF120" s="7">
        <f t="shared" si="154"/>
        <v>1</v>
      </c>
      <c r="BG120" s="7">
        <f t="shared" si="155"/>
        <v>1</v>
      </c>
      <c r="BH120" s="7">
        <f t="shared" si="156"/>
        <v>1</v>
      </c>
      <c r="BI120" s="7">
        <f t="shared" si="157"/>
        <v>1</v>
      </c>
      <c r="BJ120" s="7">
        <f t="shared" si="158"/>
        <v>1</v>
      </c>
      <c r="BK120" s="7">
        <f t="shared" si="159"/>
        <v>1</v>
      </c>
      <c r="BL120" s="7">
        <f t="shared" si="160"/>
        <v>1</v>
      </c>
      <c r="BM120" s="7">
        <f t="shared" si="161"/>
        <v>1</v>
      </c>
      <c r="BN120" s="7">
        <f t="shared" si="162"/>
        <v>1</v>
      </c>
      <c r="BO120" s="7">
        <f t="shared" si="163"/>
        <v>1</v>
      </c>
      <c r="BP120" s="7">
        <f t="shared" si="164"/>
        <v>1</v>
      </c>
      <c r="BQ120" s="7">
        <f t="shared" si="165"/>
        <v>1</v>
      </c>
      <c r="BR120" s="7">
        <f t="shared" si="166"/>
        <v>1</v>
      </c>
      <c r="BS120" s="7">
        <f t="shared" si="167"/>
        <v>1</v>
      </c>
      <c r="BT120" s="7">
        <f t="shared" si="168"/>
        <v>1</v>
      </c>
      <c r="BU120" s="7">
        <f t="shared" si="169"/>
        <v>1</v>
      </c>
      <c r="BV120" s="7">
        <f t="shared" si="170"/>
        <v>1</v>
      </c>
      <c r="BW120" s="7">
        <f t="shared" si="171"/>
        <v>1</v>
      </c>
      <c r="BX120" s="7">
        <f t="shared" si="172"/>
        <v>1</v>
      </c>
      <c r="BY120" s="7">
        <f t="shared" si="173"/>
        <v>1</v>
      </c>
      <c r="BZ120" s="7">
        <f t="shared" si="174"/>
        <v>1</v>
      </c>
      <c r="CA120" s="7">
        <f t="shared" si="175"/>
        <v>1</v>
      </c>
      <c r="CB120" s="7">
        <f t="shared" si="176"/>
        <v>1</v>
      </c>
      <c r="CC120" s="7">
        <f t="shared" si="177"/>
        <v>1</v>
      </c>
      <c r="CD120" s="7">
        <f t="shared" si="178"/>
        <v>1</v>
      </c>
      <c r="CE120" s="7">
        <f t="shared" si="179"/>
        <v>1</v>
      </c>
      <c r="CF120" s="7">
        <f t="shared" si="180"/>
        <v>1</v>
      </c>
      <c r="CG120" s="7">
        <f t="shared" si="181"/>
        <v>1</v>
      </c>
      <c r="CH120" s="7">
        <f t="shared" si="182"/>
        <v>1</v>
      </c>
      <c r="CI120" s="7">
        <f t="shared" si="183"/>
        <v>1</v>
      </c>
      <c r="CJ120" s="7">
        <f t="shared" si="184"/>
        <v>1</v>
      </c>
      <c r="CK120" s="7">
        <f t="shared" si="185"/>
        <v>1</v>
      </c>
      <c r="CL120" s="7">
        <f t="shared" si="186"/>
        <v>1</v>
      </c>
      <c r="CM120" s="7">
        <f t="shared" si="187"/>
        <v>1</v>
      </c>
    </row>
    <row r="121" spans="2:91" hidden="1" x14ac:dyDescent="0.2">
      <c r="B121" s="209">
        <f>Inputs!DQ31</f>
        <v>0</v>
      </c>
      <c r="AF121" s="7">
        <f>Inputs!ER31</f>
        <v>1</v>
      </c>
      <c r="AG121" s="7">
        <f>Inputs!ES31</f>
        <v>1</v>
      </c>
      <c r="AH121" s="7">
        <f>Inputs!ET31</f>
        <v>1</v>
      </c>
      <c r="AI121" s="7">
        <f>Inputs!EU31</f>
        <v>1</v>
      </c>
      <c r="AJ121" s="7">
        <f>Inputs!EV31</f>
        <v>1</v>
      </c>
      <c r="AK121" s="7">
        <f>Inputs!EW31</f>
        <v>1</v>
      </c>
      <c r="AL121" s="7">
        <f>Inputs!EX31</f>
        <v>1</v>
      </c>
      <c r="AM121" s="7">
        <f>Inputs!EY31</f>
        <v>1</v>
      </c>
      <c r="AN121" s="7">
        <f>Inputs!EZ31</f>
        <v>1</v>
      </c>
      <c r="AO121" s="7">
        <f>Inputs!FA31</f>
        <v>1</v>
      </c>
      <c r="AP121" s="7">
        <f>Inputs!FB31</f>
        <v>1</v>
      </c>
      <c r="AQ121" s="7">
        <f>Inputs!FC31</f>
        <v>1</v>
      </c>
      <c r="AR121" s="7">
        <f t="shared" si="140"/>
        <v>1</v>
      </c>
      <c r="AS121" s="7">
        <f t="shared" si="141"/>
        <v>1</v>
      </c>
      <c r="AT121" s="7">
        <f t="shared" si="142"/>
        <v>1</v>
      </c>
      <c r="AU121" s="7">
        <f t="shared" si="143"/>
        <v>1</v>
      </c>
      <c r="AV121" s="7">
        <f t="shared" si="144"/>
        <v>1</v>
      </c>
      <c r="AW121" s="7">
        <f t="shared" si="145"/>
        <v>1</v>
      </c>
      <c r="AX121" s="7">
        <f t="shared" si="146"/>
        <v>1</v>
      </c>
      <c r="AY121" s="7">
        <f t="shared" si="147"/>
        <v>1</v>
      </c>
      <c r="AZ121" s="7">
        <f t="shared" si="148"/>
        <v>1</v>
      </c>
      <c r="BA121" s="7">
        <f t="shared" si="149"/>
        <v>1</v>
      </c>
      <c r="BB121" s="7">
        <f t="shared" si="150"/>
        <v>1</v>
      </c>
      <c r="BC121" s="7">
        <f t="shared" si="151"/>
        <v>1</v>
      </c>
      <c r="BD121" s="7">
        <f t="shared" si="152"/>
        <v>1</v>
      </c>
      <c r="BE121" s="7">
        <f t="shared" si="153"/>
        <v>1</v>
      </c>
      <c r="BF121" s="7">
        <f t="shared" si="154"/>
        <v>1</v>
      </c>
      <c r="BG121" s="7">
        <f t="shared" si="155"/>
        <v>1</v>
      </c>
      <c r="BH121" s="7">
        <f t="shared" si="156"/>
        <v>1</v>
      </c>
      <c r="BI121" s="7">
        <f t="shared" si="157"/>
        <v>1</v>
      </c>
      <c r="BJ121" s="7">
        <f t="shared" si="158"/>
        <v>1</v>
      </c>
      <c r="BK121" s="7">
        <f t="shared" si="159"/>
        <v>1</v>
      </c>
      <c r="BL121" s="7">
        <f t="shared" si="160"/>
        <v>1</v>
      </c>
      <c r="BM121" s="7">
        <f t="shared" si="161"/>
        <v>1</v>
      </c>
      <c r="BN121" s="7">
        <f t="shared" si="162"/>
        <v>1</v>
      </c>
      <c r="BO121" s="7">
        <f t="shared" si="163"/>
        <v>1</v>
      </c>
      <c r="BP121" s="7">
        <f t="shared" si="164"/>
        <v>1</v>
      </c>
      <c r="BQ121" s="7">
        <f t="shared" si="165"/>
        <v>1</v>
      </c>
      <c r="BR121" s="7">
        <f t="shared" si="166"/>
        <v>1</v>
      </c>
      <c r="BS121" s="7">
        <f t="shared" si="167"/>
        <v>1</v>
      </c>
      <c r="BT121" s="7">
        <f t="shared" si="168"/>
        <v>1</v>
      </c>
      <c r="BU121" s="7">
        <f t="shared" si="169"/>
        <v>1</v>
      </c>
      <c r="BV121" s="7">
        <f t="shared" si="170"/>
        <v>1</v>
      </c>
      <c r="BW121" s="7">
        <f t="shared" si="171"/>
        <v>1</v>
      </c>
      <c r="BX121" s="7">
        <f t="shared" si="172"/>
        <v>1</v>
      </c>
      <c r="BY121" s="7">
        <f t="shared" si="173"/>
        <v>1</v>
      </c>
      <c r="BZ121" s="7">
        <f t="shared" si="174"/>
        <v>1</v>
      </c>
      <c r="CA121" s="7">
        <f t="shared" si="175"/>
        <v>1</v>
      </c>
      <c r="CB121" s="7">
        <f t="shared" si="176"/>
        <v>1</v>
      </c>
      <c r="CC121" s="7">
        <f t="shared" si="177"/>
        <v>1</v>
      </c>
      <c r="CD121" s="7">
        <f t="shared" si="178"/>
        <v>1</v>
      </c>
      <c r="CE121" s="7">
        <f t="shared" si="179"/>
        <v>1</v>
      </c>
      <c r="CF121" s="7">
        <f t="shared" si="180"/>
        <v>1</v>
      </c>
      <c r="CG121" s="7">
        <f t="shared" si="181"/>
        <v>1</v>
      </c>
      <c r="CH121" s="7">
        <f t="shared" si="182"/>
        <v>1</v>
      </c>
      <c r="CI121" s="7">
        <f t="shared" si="183"/>
        <v>1</v>
      </c>
      <c r="CJ121" s="7">
        <f t="shared" si="184"/>
        <v>1</v>
      </c>
      <c r="CK121" s="7">
        <f t="shared" si="185"/>
        <v>1</v>
      </c>
      <c r="CL121" s="7">
        <f t="shared" si="186"/>
        <v>1</v>
      </c>
      <c r="CM121" s="7">
        <f t="shared" si="187"/>
        <v>1</v>
      </c>
    </row>
    <row r="122" spans="2:91" hidden="1" x14ac:dyDescent="0.2">
      <c r="B122" s="209">
        <f>Inputs!DQ32</f>
        <v>0</v>
      </c>
      <c r="AF122" s="7">
        <f>Inputs!ER32</f>
        <v>1</v>
      </c>
      <c r="AG122" s="7">
        <f>Inputs!ES32</f>
        <v>1</v>
      </c>
      <c r="AH122" s="7">
        <f>Inputs!ET32</f>
        <v>1</v>
      </c>
      <c r="AI122" s="7">
        <f>Inputs!EU32</f>
        <v>1</v>
      </c>
      <c r="AJ122" s="7">
        <f>Inputs!EV32</f>
        <v>1</v>
      </c>
      <c r="AK122" s="7">
        <f>Inputs!EW32</f>
        <v>1</v>
      </c>
      <c r="AL122" s="7">
        <f>Inputs!EX32</f>
        <v>1</v>
      </c>
      <c r="AM122" s="7">
        <f>Inputs!EY32</f>
        <v>1</v>
      </c>
      <c r="AN122" s="7">
        <f>Inputs!EZ32</f>
        <v>1</v>
      </c>
      <c r="AO122" s="7">
        <f>Inputs!FA32</f>
        <v>1</v>
      </c>
      <c r="AP122" s="7">
        <f>Inputs!FB32</f>
        <v>1</v>
      </c>
      <c r="AQ122" s="7">
        <f>Inputs!FC32</f>
        <v>1</v>
      </c>
      <c r="AR122" s="7">
        <f t="shared" si="140"/>
        <v>1</v>
      </c>
      <c r="AS122" s="7">
        <f t="shared" si="141"/>
        <v>1</v>
      </c>
      <c r="AT122" s="7">
        <f t="shared" si="142"/>
        <v>1</v>
      </c>
      <c r="AU122" s="7">
        <f t="shared" si="143"/>
        <v>1</v>
      </c>
      <c r="AV122" s="7">
        <f t="shared" si="144"/>
        <v>1</v>
      </c>
      <c r="AW122" s="7">
        <f t="shared" si="145"/>
        <v>1</v>
      </c>
      <c r="AX122" s="7">
        <f t="shared" si="146"/>
        <v>1</v>
      </c>
      <c r="AY122" s="7">
        <f t="shared" si="147"/>
        <v>1</v>
      </c>
      <c r="AZ122" s="7">
        <f t="shared" si="148"/>
        <v>1</v>
      </c>
      <c r="BA122" s="7">
        <f t="shared" si="149"/>
        <v>1</v>
      </c>
      <c r="BB122" s="7">
        <f t="shared" si="150"/>
        <v>1</v>
      </c>
      <c r="BC122" s="7">
        <f t="shared" si="151"/>
        <v>1</v>
      </c>
      <c r="BD122" s="7">
        <f t="shared" si="152"/>
        <v>1</v>
      </c>
      <c r="BE122" s="7">
        <f t="shared" si="153"/>
        <v>1</v>
      </c>
      <c r="BF122" s="7">
        <f t="shared" si="154"/>
        <v>1</v>
      </c>
      <c r="BG122" s="7">
        <f t="shared" si="155"/>
        <v>1</v>
      </c>
      <c r="BH122" s="7">
        <f t="shared" si="156"/>
        <v>1</v>
      </c>
      <c r="BI122" s="7">
        <f t="shared" si="157"/>
        <v>1</v>
      </c>
      <c r="BJ122" s="7">
        <f t="shared" si="158"/>
        <v>1</v>
      </c>
      <c r="BK122" s="7">
        <f t="shared" si="159"/>
        <v>1</v>
      </c>
      <c r="BL122" s="7">
        <f t="shared" si="160"/>
        <v>1</v>
      </c>
      <c r="BM122" s="7">
        <f t="shared" si="161"/>
        <v>1</v>
      </c>
      <c r="BN122" s="7">
        <f t="shared" si="162"/>
        <v>1</v>
      </c>
      <c r="BO122" s="7">
        <f t="shared" si="163"/>
        <v>1</v>
      </c>
      <c r="BP122" s="7">
        <f t="shared" si="164"/>
        <v>1</v>
      </c>
      <c r="BQ122" s="7">
        <f t="shared" si="165"/>
        <v>1</v>
      </c>
      <c r="BR122" s="7">
        <f t="shared" si="166"/>
        <v>1</v>
      </c>
      <c r="BS122" s="7">
        <f t="shared" si="167"/>
        <v>1</v>
      </c>
      <c r="BT122" s="7">
        <f t="shared" si="168"/>
        <v>1</v>
      </c>
      <c r="BU122" s="7">
        <f t="shared" si="169"/>
        <v>1</v>
      </c>
      <c r="BV122" s="7">
        <f t="shared" si="170"/>
        <v>1</v>
      </c>
      <c r="BW122" s="7">
        <f t="shared" si="171"/>
        <v>1</v>
      </c>
      <c r="BX122" s="7">
        <f t="shared" si="172"/>
        <v>1</v>
      </c>
      <c r="BY122" s="7">
        <f t="shared" si="173"/>
        <v>1</v>
      </c>
      <c r="BZ122" s="7">
        <f t="shared" si="174"/>
        <v>1</v>
      </c>
      <c r="CA122" s="7">
        <f t="shared" si="175"/>
        <v>1</v>
      </c>
      <c r="CB122" s="7">
        <f t="shared" si="176"/>
        <v>1</v>
      </c>
      <c r="CC122" s="7">
        <f t="shared" si="177"/>
        <v>1</v>
      </c>
      <c r="CD122" s="7">
        <f t="shared" si="178"/>
        <v>1</v>
      </c>
      <c r="CE122" s="7">
        <f t="shared" si="179"/>
        <v>1</v>
      </c>
      <c r="CF122" s="7">
        <f t="shared" si="180"/>
        <v>1</v>
      </c>
      <c r="CG122" s="7">
        <f t="shared" si="181"/>
        <v>1</v>
      </c>
      <c r="CH122" s="7">
        <f t="shared" si="182"/>
        <v>1</v>
      </c>
      <c r="CI122" s="7">
        <f t="shared" si="183"/>
        <v>1</v>
      </c>
      <c r="CJ122" s="7">
        <f t="shared" si="184"/>
        <v>1</v>
      </c>
      <c r="CK122" s="7">
        <f t="shared" si="185"/>
        <v>1</v>
      </c>
      <c r="CL122" s="7">
        <f t="shared" si="186"/>
        <v>1</v>
      </c>
      <c r="CM122" s="7">
        <f t="shared" si="187"/>
        <v>1</v>
      </c>
    </row>
    <row r="123" spans="2:91" hidden="1" x14ac:dyDescent="0.2">
      <c r="B123" s="209">
        <f>Inputs!DQ33</f>
        <v>0</v>
      </c>
      <c r="AF123" s="7">
        <f>Inputs!ER33</f>
        <v>1</v>
      </c>
      <c r="AG123" s="7">
        <f>Inputs!ES33</f>
        <v>1</v>
      </c>
      <c r="AH123" s="7">
        <f>Inputs!ET33</f>
        <v>1</v>
      </c>
      <c r="AI123" s="7">
        <f>Inputs!EU33</f>
        <v>1</v>
      </c>
      <c r="AJ123" s="7">
        <f>Inputs!EV33</f>
        <v>1</v>
      </c>
      <c r="AK123" s="7">
        <f>Inputs!EW33</f>
        <v>1</v>
      </c>
      <c r="AL123" s="7">
        <f>Inputs!EX33</f>
        <v>1</v>
      </c>
      <c r="AM123" s="7">
        <f>Inputs!EY33</f>
        <v>1</v>
      </c>
      <c r="AN123" s="7">
        <f>Inputs!EZ33</f>
        <v>1</v>
      </c>
      <c r="AO123" s="7">
        <f>Inputs!FA33</f>
        <v>1</v>
      </c>
      <c r="AP123" s="7">
        <f>Inputs!FB33</f>
        <v>1</v>
      </c>
      <c r="AQ123" s="7">
        <f>Inputs!FC33</f>
        <v>1</v>
      </c>
      <c r="AR123" s="7">
        <f t="shared" si="140"/>
        <v>1</v>
      </c>
      <c r="AS123" s="7">
        <f t="shared" si="141"/>
        <v>1</v>
      </c>
      <c r="AT123" s="7">
        <f t="shared" si="142"/>
        <v>1</v>
      </c>
      <c r="AU123" s="7">
        <f t="shared" si="143"/>
        <v>1</v>
      </c>
      <c r="AV123" s="7">
        <f t="shared" si="144"/>
        <v>1</v>
      </c>
      <c r="AW123" s="7">
        <f t="shared" si="145"/>
        <v>1</v>
      </c>
      <c r="AX123" s="7">
        <f t="shared" si="146"/>
        <v>1</v>
      </c>
      <c r="AY123" s="7">
        <f t="shared" si="147"/>
        <v>1</v>
      </c>
      <c r="AZ123" s="7">
        <f t="shared" si="148"/>
        <v>1</v>
      </c>
      <c r="BA123" s="7">
        <f t="shared" si="149"/>
        <v>1</v>
      </c>
      <c r="BB123" s="7">
        <f t="shared" si="150"/>
        <v>1</v>
      </c>
      <c r="BC123" s="7">
        <f t="shared" si="151"/>
        <v>1</v>
      </c>
      <c r="BD123" s="7">
        <f t="shared" si="152"/>
        <v>1</v>
      </c>
      <c r="BE123" s="7">
        <f t="shared" si="153"/>
        <v>1</v>
      </c>
      <c r="BF123" s="7">
        <f t="shared" si="154"/>
        <v>1</v>
      </c>
      <c r="BG123" s="7">
        <f t="shared" si="155"/>
        <v>1</v>
      </c>
      <c r="BH123" s="7">
        <f t="shared" si="156"/>
        <v>1</v>
      </c>
      <c r="BI123" s="7">
        <f t="shared" si="157"/>
        <v>1</v>
      </c>
      <c r="BJ123" s="7">
        <f t="shared" si="158"/>
        <v>1</v>
      </c>
      <c r="BK123" s="7">
        <f t="shared" si="159"/>
        <v>1</v>
      </c>
      <c r="BL123" s="7">
        <f t="shared" si="160"/>
        <v>1</v>
      </c>
      <c r="BM123" s="7">
        <f t="shared" si="161"/>
        <v>1</v>
      </c>
      <c r="BN123" s="7">
        <f t="shared" si="162"/>
        <v>1</v>
      </c>
      <c r="BO123" s="7">
        <f t="shared" si="163"/>
        <v>1</v>
      </c>
      <c r="BP123" s="7">
        <f t="shared" si="164"/>
        <v>1</v>
      </c>
      <c r="BQ123" s="7">
        <f t="shared" si="165"/>
        <v>1</v>
      </c>
      <c r="BR123" s="7">
        <f t="shared" si="166"/>
        <v>1</v>
      </c>
      <c r="BS123" s="7">
        <f t="shared" si="167"/>
        <v>1</v>
      </c>
      <c r="BT123" s="7">
        <f t="shared" si="168"/>
        <v>1</v>
      </c>
      <c r="BU123" s="7">
        <f t="shared" si="169"/>
        <v>1</v>
      </c>
      <c r="BV123" s="7">
        <f t="shared" si="170"/>
        <v>1</v>
      </c>
      <c r="BW123" s="7">
        <f t="shared" si="171"/>
        <v>1</v>
      </c>
      <c r="BX123" s="7">
        <f t="shared" si="172"/>
        <v>1</v>
      </c>
      <c r="BY123" s="7">
        <f t="shared" si="173"/>
        <v>1</v>
      </c>
      <c r="BZ123" s="7">
        <f t="shared" si="174"/>
        <v>1</v>
      </c>
      <c r="CA123" s="7">
        <f t="shared" si="175"/>
        <v>1</v>
      </c>
      <c r="CB123" s="7">
        <f t="shared" si="176"/>
        <v>1</v>
      </c>
      <c r="CC123" s="7">
        <f t="shared" si="177"/>
        <v>1</v>
      </c>
      <c r="CD123" s="7">
        <f t="shared" si="178"/>
        <v>1</v>
      </c>
      <c r="CE123" s="7">
        <f t="shared" si="179"/>
        <v>1</v>
      </c>
      <c r="CF123" s="7">
        <f t="shared" si="180"/>
        <v>1</v>
      </c>
      <c r="CG123" s="7">
        <f t="shared" si="181"/>
        <v>1</v>
      </c>
      <c r="CH123" s="7">
        <f t="shared" si="182"/>
        <v>1</v>
      </c>
      <c r="CI123" s="7">
        <f t="shared" si="183"/>
        <v>1</v>
      </c>
      <c r="CJ123" s="7">
        <f t="shared" si="184"/>
        <v>1</v>
      </c>
      <c r="CK123" s="7">
        <f t="shared" si="185"/>
        <v>1</v>
      </c>
      <c r="CL123" s="7">
        <f t="shared" si="186"/>
        <v>1</v>
      </c>
      <c r="CM123" s="7">
        <f t="shared" si="187"/>
        <v>1</v>
      </c>
    </row>
    <row r="124" spans="2:91" hidden="1" x14ac:dyDescent="0.2"/>
    <row r="125" spans="2:91" hidden="1" x14ac:dyDescent="0.2">
      <c r="B125" s="209" t="str">
        <f>Inputs!DQ9</f>
        <v>Utility</v>
      </c>
      <c r="AF125" s="7">
        <f>IF(AE125=1,1,IF(AND(AF$4=VLOOKUP($B125,Settings!$H$4:$R$100,11,0),Administrative!AF$7=VLOOKUP(Administrative!$B125,Settings!$H$4:$T$100,13,0)),1,0))</f>
        <v>0</v>
      </c>
      <c r="AG125" s="7">
        <f>IF(AF125=1,1,IF(AND(AG$4=VLOOKUP($B125,Settings!$H$4:$R$100,11,0),Administrative!AG$7=VLOOKUP(Administrative!$B125,Settings!$H$4:$T$100,13,0)),1,0))</f>
        <v>0</v>
      </c>
      <c r="AH125" s="7">
        <f>IF(AG125=1,1,IF(AND(AH$4=VLOOKUP($B125,Settings!$H$4:$R$100,11,0),Administrative!AH$7=VLOOKUP(Administrative!$B125,Settings!$H$4:$T$100,13,0)),1,0))</f>
        <v>0</v>
      </c>
      <c r="AI125" s="7">
        <f>IF(AH125=1,1,IF(AND(AI$4=VLOOKUP($B125,Settings!$H$4:$R$100,11,0),Administrative!AI$7=VLOOKUP(Administrative!$B125,Settings!$H$4:$T$100,13,0)),1,0))</f>
        <v>0</v>
      </c>
      <c r="AJ125" s="7">
        <f>IF(AI125=1,1,IF(AND(AJ$4=VLOOKUP($B125,Settings!$H$4:$R$100,11,0),Administrative!AJ$7=VLOOKUP(Administrative!$B125,Settings!$H$4:$T$100,13,0)),1,0))</f>
        <v>0</v>
      </c>
      <c r="AK125" s="7">
        <f>IF(AJ125=1,1,IF(AND(AK$4=VLOOKUP($B125,Settings!$H$4:$R$100,11,0),Administrative!AK$7=VLOOKUP(Administrative!$B125,Settings!$H$4:$T$100,13,0)),1,0))</f>
        <v>0</v>
      </c>
      <c r="AL125" s="7">
        <f>IF(AK125=1,1,IF(AND(AL$4=VLOOKUP($B125,Settings!$H$4:$R$100,11,0),Administrative!AL$7=VLOOKUP(Administrative!$B125,Settings!$H$4:$T$100,13,0)),1,0))</f>
        <v>0</v>
      </c>
      <c r="AM125" s="7">
        <f>IF(AL125=1,1,IF(AND(AM$4=VLOOKUP($B125,Settings!$H$4:$R$100,11,0),Administrative!AM$7=VLOOKUP(Administrative!$B125,Settings!$H$4:$T$100,13,0)),1,0))</f>
        <v>0</v>
      </c>
      <c r="AN125" s="7">
        <f>IF(AM125=1,1,IF(AND(AN$4=VLOOKUP($B125,Settings!$H$4:$R$100,11,0),Administrative!AN$7=VLOOKUP(Administrative!$B125,Settings!$H$4:$T$100,13,0)),1,0))</f>
        <v>1</v>
      </c>
      <c r="AO125" s="7">
        <f>IF(AN125=1,1,IF(AND(AO$4=VLOOKUP($B125,Settings!$H$4:$R$100,11,0),Administrative!AO$7=VLOOKUP(Administrative!$B125,Settings!$H$4:$T$100,13,0)),1,0))</f>
        <v>1</v>
      </c>
      <c r="AP125" s="7">
        <f>IF(AO125=1,1,IF(AND(AP$4=VLOOKUP($B125,Settings!$H$4:$R$100,11,0),Administrative!AP$7=VLOOKUP(Administrative!$B125,Settings!$H$4:$T$100,13,0)),1,0))</f>
        <v>1</v>
      </c>
      <c r="AQ125" s="7">
        <f>IF(AP125=1,1,IF(AND(AQ$4=VLOOKUP($B125,Settings!$H$4:$R$100,11,0),Administrative!AQ$7=VLOOKUP(Administrative!$B125,Settings!$H$4:$T$100,13,0)),1,0))</f>
        <v>1</v>
      </c>
      <c r="AR125" s="7">
        <f>IF(AQ125=1,1,IF(AND(AR$4=VLOOKUP($B125,Settings!$H$4:$R$100,11,0),Administrative!AR$7=VLOOKUP(Administrative!$B125,Settings!$H$4:$T$100,13,0)),1,0))</f>
        <v>1</v>
      </c>
      <c r="AS125" s="7">
        <f>IF(AR125=1,1,IF(AND(AS$4=VLOOKUP($B125,Settings!$H$4:$R$100,11,0),Administrative!AS$7=VLOOKUP(Administrative!$B125,Settings!$H$4:$T$100,13,0)),1,0))</f>
        <v>1</v>
      </c>
      <c r="AT125" s="7">
        <f>IF(AS125=1,1,IF(AND(AT$4=VLOOKUP($B125,Settings!$H$4:$R$100,11,0),Administrative!AT$7=VLOOKUP(Administrative!$B125,Settings!$H$4:$T$100,13,0)),1,0))</f>
        <v>1</v>
      </c>
      <c r="AU125" s="7">
        <f>IF(AT125=1,1,IF(AND(AU$4=VLOOKUP($B125,Settings!$H$4:$R$100,11,0),Administrative!AU$7=VLOOKUP(Administrative!$B125,Settings!$H$4:$T$100,13,0)),1,0))</f>
        <v>1</v>
      </c>
      <c r="AV125" s="7">
        <f>IF(AU125=1,1,IF(AND(AV$4=VLOOKUP($B125,Settings!$H$4:$R$100,11,0),Administrative!AV$7=VLOOKUP(Administrative!$B125,Settings!$H$4:$T$100,13,0)),1,0))</f>
        <v>1</v>
      </c>
      <c r="AW125" s="7">
        <f>IF(AV125=1,1,IF(AND(AW$4=VLOOKUP($B125,Settings!$H$4:$R$100,11,0),Administrative!AW$7=VLOOKUP(Administrative!$B125,Settings!$H$4:$T$100,13,0)),1,0))</f>
        <v>1</v>
      </c>
      <c r="AX125" s="7">
        <f>IF(AW125=1,1,IF(AND(AX$4=VLOOKUP($B125,Settings!$H$4:$R$100,11,0),Administrative!AX$7=VLOOKUP(Administrative!$B125,Settings!$H$4:$T$100,13,0)),1,0))</f>
        <v>1</v>
      </c>
      <c r="AY125" s="7">
        <f>IF(AX125=1,1,IF(AND(AY$4=VLOOKUP($B125,Settings!$H$4:$R$100,11,0),Administrative!AY$7=VLOOKUP(Administrative!$B125,Settings!$H$4:$T$100,13,0)),1,0))</f>
        <v>1</v>
      </c>
      <c r="AZ125" s="7">
        <f>IF(AY125=1,1,IF(AND(AZ$4=VLOOKUP($B125,Settings!$H$4:$R$100,11,0),Administrative!AZ$7=VLOOKUP(Administrative!$B125,Settings!$H$4:$T$100,13,0)),1,0))</f>
        <v>1</v>
      </c>
      <c r="BA125" s="7">
        <f>IF(AZ125=1,1,IF(AND(BA$4=VLOOKUP($B125,Settings!$H$4:$R$100,11,0),Administrative!BA$7=VLOOKUP(Administrative!$B125,Settings!$H$4:$T$100,13,0)),1,0))</f>
        <v>1</v>
      </c>
      <c r="BB125" s="7">
        <f>IF(BA125=1,1,IF(AND(BB$4=VLOOKUP($B125,Settings!$H$4:$R$100,11,0),Administrative!BB$7=VLOOKUP(Administrative!$B125,Settings!$H$4:$T$100,13,0)),1,0))</f>
        <v>1</v>
      </c>
      <c r="BC125" s="7">
        <f>IF(BB125=1,1,IF(AND(BC$4=VLOOKUP($B125,Settings!$H$4:$R$100,11,0),Administrative!BC$7=VLOOKUP(Administrative!$B125,Settings!$H$4:$T$100,13,0)),1,0))</f>
        <v>1</v>
      </c>
      <c r="BD125" s="7">
        <f>IF(BC125=1,1,IF(AND(BD$4=VLOOKUP($B125,Settings!$H$4:$R$100,11,0),Administrative!BD$7=VLOOKUP(Administrative!$B125,Settings!$H$4:$T$100,13,0)),1,0))</f>
        <v>1</v>
      </c>
      <c r="BE125" s="7">
        <f>IF(BD125=1,1,IF(AND(BE$4=VLOOKUP($B125,Settings!$H$4:$R$100,11,0),Administrative!BE$7=VLOOKUP(Administrative!$B125,Settings!$H$4:$T$100,13,0)),1,0))</f>
        <v>1</v>
      </c>
      <c r="BF125" s="7">
        <f>IF(BE125=1,1,IF(AND(BF$4=VLOOKUP($B125,Settings!$H$4:$R$100,11,0),Administrative!BF$7=VLOOKUP(Administrative!$B125,Settings!$H$4:$T$100,13,0)),1,0))</f>
        <v>1</v>
      </c>
      <c r="BG125" s="7">
        <f>IF(BF125=1,1,IF(AND(BG$4=VLOOKUP($B125,Settings!$H$4:$R$100,11,0),Administrative!BG$7=VLOOKUP(Administrative!$B125,Settings!$H$4:$T$100,13,0)),1,0))</f>
        <v>1</v>
      </c>
      <c r="BH125" s="7">
        <f>IF(BG125=1,1,IF(AND(BH$4=VLOOKUP($B125,Settings!$H$4:$R$100,11,0),Administrative!BH$7=VLOOKUP(Administrative!$B125,Settings!$H$4:$T$100,13,0)),1,0))</f>
        <v>1</v>
      </c>
      <c r="BI125" s="7">
        <f>IF(BH125=1,1,IF(AND(BI$4=VLOOKUP($B125,Settings!$H$4:$R$100,11,0),Administrative!BI$7=VLOOKUP(Administrative!$B125,Settings!$H$4:$T$100,13,0)),1,0))</f>
        <v>1</v>
      </c>
      <c r="BJ125" s="7">
        <f>IF(BI125=1,1,IF(AND(BJ$4=VLOOKUP($B125,Settings!$H$4:$R$100,11,0),Administrative!BJ$7=VLOOKUP(Administrative!$B125,Settings!$H$4:$T$100,13,0)),1,0))</f>
        <v>1</v>
      </c>
      <c r="BK125" s="7">
        <f>IF(BJ125=1,1,IF(AND(BK$4=VLOOKUP($B125,Settings!$H$4:$R$100,11,0),Administrative!BK$7=VLOOKUP(Administrative!$B125,Settings!$H$4:$T$100,13,0)),1,0))</f>
        <v>1</v>
      </c>
      <c r="BL125" s="7">
        <f>IF(BK125=1,1,IF(AND(BL$4=VLOOKUP($B125,Settings!$H$4:$R$100,11,0),Administrative!BL$7=VLOOKUP(Administrative!$B125,Settings!$H$4:$T$100,13,0)),1,0))</f>
        <v>1</v>
      </c>
      <c r="BM125" s="7">
        <f>IF(BL125=1,1,IF(AND(BM$4=VLOOKUP($B125,Settings!$H$4:$R$100,11,0),Administrative!BM$7=VLOOKUP(Administrative!$B125,Settings!$H$4:$T$100,13,0)),1,0))</f>
        <v>1</v>
      </c>
      <c r="BN125" s="7">
        <f>IF(BM125=1,1,IF(AND(BN$4=VLOOKUP($B125,Settings!$H$4:$R$100,11,0),Administrative!BN$7=VLOOKUP(Administrative!$B125,Settings!$H$4:$T$100,13,0)),1,0))</f>
        <v>1</v>
      </c>
      <c r="BO125" s="7">
        <f>IF(BN125=1,1,IF(AND(BO$4=VLOOKUP($B125,Settings!$H$4:$R$100,11,0),Administrative!BO$7=VLOOKUP(Administrative!$B125,Settings!$H$4:$T$100,13,0)),1,0))</f>
        <v>1</v>
      </c>
      <c r="BP125" s="7">
        <f>IF(BO125=1,1,IF(AND(BP$4=VLOOKUP($B125,Settings!$H$4:$R$100,11,0),Administrative!BP$7=VLOOKUP(Administrative!$B125,Settings!$H$4:$T$100,13,0)),1,0))</f>
        <v>1</v>
      </c>
      <c r="BQ125" s="7">
        <f>IF(BP125=1,1,IF(AND(BQ$4=VLOOKUP($B125,Settings!$H$4:$R$100,11,0),Administrative!BQ$7=VLOOKUP(Administrative!$B125,Settings!$H$4:$T$100,13,0)),1,0))</f>
        <v>1</v>
      </c>
      <c r="BR125" s="7">
        <f>IF(BQ125=1,1,IF(AND(BR$4=VLOOKUP($B125,Settings!$H$4:$R$100,11,0),Administrative!BR$7=VLOOKUP(Administrative!$B125,Settings!$H$4:$T$100,13,0)),1,0))</f>
        <v>1</v>
      </c>
      <c r="BS125" s="7">
        <f>IF(BR125=1,1,IF(AND(BS$4=VLOOKUP($B125,Settings!$H$4:$R$100,11,0),Administrative!BS$7=VLOOKUP(Administrative!$B125,Settings!$H$4:$T$100,13,0)),1,0))</f>
        <v>1</v>
      </c>
      <c r="BT125" s="7">
        <f>IF(BS125=1,1,IF(AND(BT$4=VLOOKUP($B125,Settings!$H$4:$R$100,11,0),Administrative!BT$7=VLOOKUP(Administrative!$B125,Settings!$H$4:$T$100,13,0)),1,0))</f>
        <v>1</v>
      </c>
      <c r="BU125" s="7">
        <f>IF(BT125=1,1,IF(AND(BU$4=VLOOKUP($B125,Settings!$H$4:$R$100,11,0),Administrative!BU$7=VLOOKUP(Administrative!$B125,Settings!$H$4:$T$100,13,0)),1,0))</f>
        <v>1</v>
      </c>
      <c r="BV125" s="7">
        <f>IF(BU125=1,1,IF(AND(BV$4=VLOOKUP($B125,Settings!$H$4:$R$100,11,0),Administrative!BV$7=VLOOKUP(Administrative!$B125,Settings!$H$4:$T$100,13,0)),1,0))</f>
        <v>1</v>
      </c>
      <c r="BW125" s="7">
        <f>IF(BV125=1,1,IF(AND(BW$4=VLOOKUP($B125,Settings!$H$4:$R$100,11,0),Administrative!BW$7=VLOOKUP(Administrative!$B125,Settings!$H$4:$T$100,13,0)),1,0))</f>
        <v>1</v>
      </c>
      <c r="BX125" s="7">
        <f>IF(BW125=1,1,IF(AND(BX$4=VLOOKUP($B125,Settings!$H$4:$R$100,11,0),Administrative!BX$7=VLOOKUP(Administrative!$B125,Settings!$H$4:$T$100,13,0)),1,0))</f>
        <v>1</v>
      </c>
      <c r="BY125" s="7">
        <f>IF(BX125=1,1,IF(AND(BY$4=VLOOKUP($B125,Settings!$H$4:$R$100,11,0),Administrative!BY$7=VLOOKUP(Administrative!$B125,Settings!$H$4:$T$100,13,0)),1,0))</f>
        <v>1</v>
      </c>
      <c r="BZ125" s="7">
        <f>IF(BY125=1,1,IF(AND(BZ$4=VLOOKUP($B125,Settings!$H$4:$R$100,11,0),Administrative!BZ$7=VLOOKUP(Administrative!$B125,Settings!$H$4:$T$100,13,0)),1,0))</f>
        <v>1</v>
      </c>
      <c r="CA125" s="7">
        <f>IF(BZ125=1,1,IF(AND(CA$4=VLOOKUP($B125,Settings!$H$4:$R$100,11,0),Administrative!CA$7=VLOOKUP(Administrative!$B125,Settings!$H$4:$T$100,13,0)),1,0))</f>
        <v>1</v>
      </c>
      <c r="CB125" s="7">
        <f>IF(CA125=1,1,IF(AND(CB$4=VLOOKUP($B125,Settings!$H$4:$R$100,11,0),Administrative!CB$7=VLOOKUP(Administrative!$B125,Settings!$H$4:$T$100,13,0)),1,0))</f>
        <v>1</v>
      </c>
      <c r="CC125" s="7">
        <f>IF(CB125=1,1,IF(AND(CC$4=VLOOKUP($B125,Settings!$H$4:$R$100,11,0),Administrative!CC$7=VLOOKUP(Administrative!$B125,Settings!$H$4:$T$100,13,0)),1,0))</f>
        <v>1</v>
      </c>
      <c r="CD125" s="7">
        <f>IF(CC125=1,1,IF(AND(CD$4=VLOOKUP($B125,Settings!$H$4:$R$100,11,0),Administrative!CD$7=VLOOKUP(Administrative!$B125,Settings!$H$4:$T$100,13,0)),1,0))</f>
        <v>1</v>
      </c>
      <c r="CE125" s="7">
        <f>IF(CD125=1,1,IF(AND(CE$4=VLOOKUP($B125,Settings!$H$4:$R$100,11,0),Administrative!CE$7=VLOOKUP(Administrative!$B125,Settings!$H$4:$T$100,13,0)),1,0))</f>
        <v>1</v>
      </c>
      <c r="CF125" s="7">
        <f>IF(CE125=1,1,IF(AND(CF$4=VLOOKUP($B125,Settings!$H$4:$R$100,11,0),Administrative!CF$7=VLOOKUP(Administrative!$B125,Settings!$H$4:$T$100,13,0)),1,0))</f>
        <v>1</v>
      </c>
      <c r="CG125" s="7">
        <f>IF(CF125=1,1,IF(AND(CG$4=VLOOKUP($B125,Settings!$H$4:$R$100,11,0),Administrative!CG$7=VLOOKUP(Administrative!$B125,Settings!$H$4:$T$100,13,0)),1,0))</f>
        <v>1</v>
      </c>
      <c r="CH125" s="7">
        <f>IF(CG125=1,1,IF(AND(CH$4=VLOOKUP($B125,Settings!$H$4:$R$100,11,0),Administrative!CH$7=VLOOKUP(Administrative!$B125,Settings!$H$4:$T$100,13,0)),1,0))</f>
        <v>1</v>
      </c>
      <c r="CI125" s="7">
        <f>IF(CH125=1,1,IF(AND(CI$4=VLOOKUP($B125,Settings!$H$4:$R$100,11,0),Administrative!CI$7=VLOOKUP(Administrative!$B125,Settings!$H$4:$T$100,13,0)),1,0))</f>
        <v>1</v>
      </c>
      <c r="CJ125" s="7">
        <f>IF(CI125=1,1,IF(AND(CJ$4=VLOOKUP($B125,Settings!$H$4:$R$100,11,0),Administrative!CJ$7=VLOOKUP(Administrative!$B125,Settings!$H$4:$T$100,13,0)),1,0))</f>
        <v>1</v>
      </c>
      <c r="CK125" s="7">
        <f>IF(CJ125=1,1,IF(AND(CK$4=VLOOKUP($B125,Settings!$H$4:$R$100,11,0),Administrative!CK$7=VLOOKUP(Administrative!$B125,Settings!$H$4:$T$100,13,0)),1,0))</f>
        <v>1</v>
      </c>
      <c r="CL125" s="7">
        <f>IF(CK125=1,1,IF(AND(CL$4=VLOOKUP($B125,Settings!$H$4:$R$100,11,0),Administrative!CL$7=VLOOKUP(Administrative!$B125,Settings!$H$4:$T$100,13,0)),1,0))</f>
        <v>1</v>
      </c>
      <c r="CM125" s="7">
        <f>IF(CL125=1,1,IF(AND(CM$4=VLOOKUP($B125,Settings!$H$4:$R$100,11,0),Administrative!CM$7=VLOOKUP(Administrative!$B125,Settings!$H$4:$T$100,13,0)),1,0))</f>
        <v>1</v>
      </c>
    </row>
    <row r="126" spans="2:91" hidden="1" x14ac:dyDescent="0.2">
      <c r="B126" s="209" t="str">
        <f>Inputs!DQ10</f>
        <v>Internet</v>
      </c>
      <c r="AF126" s="7">
        <f>IF(AE126=1,1,IF(AND(AF$4=VLOOKUP($B126,Settings!$H$4:$R$100,11,0),Administrative!AF$7=VLOOKUP(Administrative!$B126,Settings!$H$4:$T$100,13,0)),1,0))</f>
        <v>0</v>
      </c>
      <c r="AG126" s="7">
        <f>IF(AF126=1,1,IF(AND(AG$4=VLOOKUP($B126,Settings!$H$4:$R$100,11,0),Administrative!AG$7=VLOOKUP(Administrative!$B126,Settings!$H$4:$T$100,13,0)),1,0))</f>
        <v>0</v>
      </c>
      <c r="AH126" s="7">
        <f>IF(AG126=1,1,IF(AND(AH$4=VLOOKUP($B126,Settings!$H$4:$R$100,11,0),Administrative!AH$7=VLOOKUP(Administrative!$B126,Settings!$H$4:$T$100,13,0)),1,0))</f>
        <v>0</v>
      </c>
      <c r="AI126" s="7">
        <f>IF(AH126=1,1,IF(AND(AI$4=VLOOKUP($B126,Settings!$H$4:$R$100,11,0),Administrative!AI$7=VLOOKUP(Administrative!$B126,Settings!$H$4:$T$100,13,0)),1,0))</f>
        <v>0</v>
      </c>
      <c r="AJ126" s="7">
        <f>IF(AI126=1,1,IF(AND(AJ$4=VLOOKUP($B126,Settings!$H$4:$R$100,11,0),Administrative!AJ$7=VLOOKUP(Administrative!$B126,Settings!$H$4:$T$100,13,0)),1,0))</f>
        <v>0</v>
      </c>
      <c r="AK126" s="7">
        <f>IF(AJ126=1,1,IF(AND(AK$4=VLOOKUP($B126,Settings!$H$4:$R$100,11,0),Administrative!AK$7=VLOOKUP(Administrative!$B126,Settings!$H$4:$T$100,13,0)),1,0))</f>
        <v>0</v>
      </c>
      <c r="AL126" s="7">
        <f>IF(AK126=1,1,IF(AND(AL$4=VLOOKUP($B126,Settings!$H$4:$R$100,11,0),Administrative!AL$7=VLOOKUP(Administrative!$B126,Settings!$H$4:$T$100,13,0)),1,0))</f>
        <v>0</v>
      </c>
      <c r="AM126" s="7">
        <f>IF(AL126=1,1,IF(AND(AM$4=VLOOKUP($B126,Settings!$H$4:$R$100,11,0),Administrative!AM$7=VLOOKUP(Administrative!$B126,Settings!$H$4:$T$100,13,0)),1,0))</f>
        <v>0</v>
      </c>
      <c r="AN126" s="7">
        <f>IF(AM126=1,1,IF(AND(AN$4=VLOOKUP($B126,Settings!$H$4:$R$100,11,0),Administrative!AN$7=VLOOKUP(Administrative!$B126,Settings!$H$4:$T$100,13,0)),1,0))</f>
        <v>1</v>
      </c>
      <c r="AO126" s="7">
        <f>IF(AN126=1,1,IF(AND(AO$4=VLOOKUP($B126,Settings!$H$4:$R$100,11,0),Administrative!AO$7=VLOOKUP(Administrative!$B126,Settings!$H$4:$T$100,13,0)),1,0))</f>
        <v>1</v>
      </c>
      <c r="AP126" s="7">
        <f>IF(AO126=1,1,IF(AND(AP$4=VLOOKUP($B126,Settings!$H$4:$R$100,11,0),Administrative!AP$7=VLOOKUP(Administrative!$B126,Settings!$H$4:$T$100,13,0)),1,0))</f>
        <v>1</v>
      </c>
      <c r="AQ126" s="7">
        <f>IF(AP126=1,1,IF(AND(AQ$4=VLOOKUP($B126,Settings!$H$4:$R$100,11,0),Administrative!AQ$7=VLOOKUP(Administrative!$B126,Settings!$H$4:$T$100,13,0)),1,0))</f>
        <v>1</v>
      </c>
      <c r="AR126" s="7">
        <f>IF(AQ126=1,1,IF(AND(AR$4=VLOOKUP($B126,Settings!$H$4:$R$100,11,0),Administrative!AR$7=VLOOKUP(Administrative!$B126,Settings!$H$4:$T$100,13,0)),1,0))</f>
        <v>1</v>
      </c>
      <c r="AS126" s="7">
        <f>IF(AR126=1,1,IF(AND(AS$4=VLOOKUP($B126,Settings!$H$4:$R$100,11,0),Administrative!AS$7=VLOOKUP(Administrative!$B126,Settings!$H$4:$T$100,13,0)),1,0))</f>
        <v>1</v>
      </c>
      <c r="AT126" s="7">
        <f>IF(AS126=1,1,IF(AND(AT$4=VLOOKUP($B126,Settings!$H$4:$R$100,11,0),Administrative!AT$7=VLOOKUP(Administrative!$B126,Settings!$H$4:$T$100,13,0)),1,0))</f>
        <v>1</v>
      </c>
      <c r="AU126" s="7">
        <f>IF(AT126=1,1,IF(AND(AU$4=VLOOKUP($B126,Settings!$H$4:$R$100,11,0),Administrative!AU$7=VLOOKUP(Administrative!$B126,Settings!$H$4:$T$100,13,0)),1,0))</f>
        <v>1</v>
      </c>
      <c r="AV126" s="7">
        <f>IF(AU126=1,1,IF(AND(AV$4=VLOOKUP($B126,Settings!$H$4:$R$100,11,0),Administrative!AV$7=VLOOKUP(Administrative!$B126,Settings!$H$4:$T$100,13,0)),1,0))</f>
        <v>1</v>
      </c>
      <c r="AW126" s="7">
        <f>IF(AV126=1,1,IF(AND(AW$4=VLOOKUP($B126,Settings!$H$4:$R$100,11,0),Administrative!AW$7=VLOOKUP(Administrative!$B126,Settings!$H$4:$T$100,13,0)),1,0))</f>
        <v>1</v>
      </c>
      <c r="AX126" s="7">
        <f>IF(AW126=1,1,IF(AND(AX$4=VLOOKUP($B126,Settings!$H$4:$R$100,11,0),Administrative!AX$7=VLOOKUP(Administrative!$B126,Settings!$H$4:$T$100,13,0)),1,0))</f>
        <v>1</v>
      </c>
      <c r="AY126" s="7">
        <f>IF(AX126=1,1,IF(AND(AY$4=VLOOKUP($B126,Settings!$H$4:$R$100,11,0),Administrative!AY$7=VLOOKUP(Administrative!$B126,Settings!$H$4:$T$100,13,0)),1,0))</f>
        <v>1</v>
      </c>
      <c r="AZ126" s="7">
        <f>IF(AY126=1,1,IF(AND(AZ$4=VLOOKUP($B126,Settings!$H$4:$R$100,11,0),Administrative!AZ$7=VLOOKUP(Administrative!$B126,Settings!$H$4:$T$100,13,0)),1,0))</f>
        <v>1</v>
      </c>
      <c r="BA126" s="7">
        <f>IF(AZ126=1,1,IF(AND(BA$4=VLOOKUP($B126,Settings!$H$4:$R$100,11,0),Administrative!BA$7=VLOOKUP(Administrative!$B126,Settings!$H$4:$T$100,13,0)),1,0))</f>
        <v>1</v>
      </c>
      <c r="BB126" s="7">
        <f>IF(BA126=1,1,IF(AND(BB$4=VLOOKUP($B126,Settings!$H$4:$R$100,11,0),Administrative!BB$7=VLOOKUP(Administrative!$B126,Settings!$H$4:$T$100,13,0)),1,0))</f>
        <v>1</v>
      </c>
      <c r="BC126" s="7">
        <f>IF(BB126=1,1,IF(AND(BC$4=VLOOKUP($B126,Settings!$H$4:$R$100,11,0),Administrative!BC$7=VLOOKUP(Administrative!$B126,Settings!$H$4:$T$100,13,0)),1,0))</f>
        <v>1</v>
      </c>
      <c r="BD126" s="7">
        <f>IF(BC126=1,1,IF(AND(BD$4=VLOOKUP($B126,Settings!$H$4:$R$100,11,0),Administrative!BD$7=VLOOKUP(Administrative!$B126,Settings!$H$4:$T$100,13,0)),1,0))</f>
        <v>1</v>
      </c>
      <c r="BE126" s="7">
        <f>IF(BD126=1,1,IF(AND(BE$4=VLOOKUP($B126,Settings!$H$4:$R$100,11,0),Administrative!BE$7=VLOOKUP(Administrative!$B126,Settings!$H$4:$T$100,13,0)),1,0))</f>
        <v>1</v>
      </c>
      <c r="BF126" s="7">
        <f>IF(BE126=1,1,IF(AND(BF$4=VLOOKUP($B126,Settings!$H$4:$R$100,11,0),Administrative!BF$7=VLOOKUP(Administrative!$B126,Settings!$H$4:$T$100,13,0)),1,0))</f>
        <v>1</v>
      </c>
      <c r="BG126" s="7">
        <f>IF(BF126=1,1,IF(AND(BG$4=VLOOKUP($B126,Settings!$H$4:$R$100,11,0),Administrative!BG$7=VLOOKUP(Administrative!$B126,Settings!$H$4:$T$100,13,0)),1,0))</f>
        <v>1</v>
      </c>
      <c r="BH126" s="7">
        <f>IF(BG126=1,1,IF(AND(BH$4=VLOOKUP($B126,Settings!$H$4:$R$100,11,0),Administrative!BH$7=VLOOKUP(Administrative!$B126,Settings!$H$4:$T$100,13,0)),1,0))</f>
        <v>1</v>
      </c>
      <c r="BI126" s="7">
        <f>IF(BH126=1,1,IF(AND(BI$4=VLOOKUP($B126,Settings!$H$4:$R$100,11,0),Administrative!BI$7=VLOOKUP(Administrative!$B126,Settings!$H$4:$T$100,13,0)),1,0))</f>
        <v>1</v>
      </c>
      <c r="BJ126" s="7">
        <f>IF(BI126=1,1,IF(AND(BJ$4=VLOOKUP($B126,Settings!$H$4:$R$100,11,0),Administrative!BJ$7=VLOOKUP(Administrative!$B126,Settings!$H$4:$T$100,13,0)),1,0))</f>
        <v>1</v>
      </c>
      <c r="BK126" s="7">
        <f>IF(BJ126=1,1,IF(AND(BK$4=VLOOKUP($B126,Settings!$H$4:$R$100,11,0),Administrative!BK$7=VLOOKUP(Administrative!$B126,Settings!$H$4:$T$100,13,0)),1,0))</f>
        <v>1</v>
      </c>
      <c r="BL126" s="7">
        <f>IF(BK126=1,1,IF(AND(BL$4=VLOOKUP($B126,Settings!$H$4:$R$100,11,0),Administrative!BL$7=VLOOKUP(Administrative!$B126,Settings!$H$4:$T$100,13,0)),1,0))</f>
        <v>1</v>
      </c>
      <c r="BM126" s="7">
        <f>IF(BL126=1,1,IF(AND(BM$4=VLOOKUP($B126,Settings!$H$4:$R$100,11,0),Administrative!BM$7=VLOOKUP(Administrative!$B126,Settings!$H$4:$T$100,13,0)),1,0))</f>
        <v>1</v>
      </c>
      <c r="BN126" s="7">
        <f>IF(BM126=1,1,IF(AND(BN$4=VLOOKUP($B126,Settings!$H$4:$R$100,11,0),Administrative!BN$7=VLOOKUP(Administrative!$B126,Settings!$H$4:$T$100,13,0)),1,0))</f>
        <v>1</v>
      </c>
      <c r="BO126" s="7">
        <f>IF(BN126=1,1,IF(AND(BO$4=VLOOKUP($B126,Settings!$H$4:$R$100,11,0),Administrative!BO$7=VLOOKUP(Administrative!$B126,Settings!$H$4:$T$100,13,0)),1,0))</f>
        <v>1</v>
      </c>
      <c r="BP126" s="7">
        <f>IF(BO126=1,1,IF(AND(BP$4=VLOOKUP($B126,Settings!$H$4:$R$100,11,0),Administrative!BP$7=VLOOKUP(Administrative!$B126,Settings!$H$4:$T$100,13,0)),1,0))</f>
        <v>1</v>
      </c>
      <c r="BQ126" s="7">
        <f>IF(BP126=1,1,IF(AND(BQ$4=VLOOKUP($B126,Settings!$H$4:$R$100,11,0),Administrative!BQ$7=VLOOKUP(Administrative!$B126,Settings!$H$4:$T$100,13,0)),1,0))</f>
        <v>1</v>
      </c>
      <c r="BR126" s="7">
        <f>IF(BQ126=1,1,IF(AND(BR$4=VLOOKUP($B126,Settings!$H$4:$R$100,11,0),Administrative!BR$7=VLOOKUP(Administrative!$B126,Settings!$H$4:$T$100,13,0)),1,0))</f>
        <v>1</v>
      </c>
      <c r="BS126" s="7">
        <f>IF(BR126=1,1,IF(AND(BS$4=VLOOKUP($B126,Settings!$H$4:$R$100,11,0),Administrative!BS$7=VLOOKUP(Administrative!$B126,Settings!$H$4:$T$100,13,0)),1,0))</f>
        <v>1</v>
      </c>
      <c r="BT126" s="7">
        <f>IF(BS126=1,1,IF(AND(BT$4=VLOOKUP($B126,Settings!$H$4:$R$100,11,0),Administrative!BT$7=VLOOKUP(Administrative!$B126,Settings!$H$4:$T$100,13,0)),1,0))</f>
        <v>1</v>
      </c>
      <c r="BU126" s="7">
        <f>IF(BT126=1,1,IF(AND(BU$4=VLOOKUP($B126,Settings!$H$4:$R$100,11,0),Administrative!BU$7=VLOOKUP(Administrative!$B126,Settings!$H$4:$T$100,13,0)),1,0))</f>
        <v>1</v>
      </c>
      <c r="BV126" s="7">
        <f>IF(BU126=1,1,IF(AND(BV$4=VLOOKUP($B126,Settings!$H$4:$R$100,11,0),Administrative!BV$7=VLOOKUP(Administrative!$B126,Settings!$H$4:$T$100,13,0)),1,0))</f>
        <v>1</v>
      </c>
      <c r="BW126" s="7">
        <f>IF(BV126=1,1,IF(AND(BW$4=VLOOKUP($B126,Settings!$H$4:$R$100,11,0),Administrative!BW$7=VLOOKUP(Administrative!$B126,Settings!$H$4:$T$100,13,0)),1,0))</f>
        <v>1</v>
      </c>
      <c r="BX126" s="7">
        <f>IF(BW126=1,1,IF(AND(BX$4=VLOOKUP($B126,Settings!$H$4:$R$100,11,0),Administrative!BX$7=VLOOKUP(Administrative!$B126,Settings!$H$4:$T$100,13,0)),1,0))</f>
        <v>1</v>
      </c>
      <c r="BY126" s="7">
        <f>IF(BX126=1,1,IF(AND(BY$4=VLOOKUP($B126,Settings!$H$4:$R$100,11,0),Administrative!BY$7=VLOOKUP(Administrative!$B126,Settings!$H$4:$T$100,13,0)),1,0))</f>
        <v>1</v>
      </c>
      <c r="BZ126" s="7">
        <f>IF(BY126=1,1,IF(AND(BZ$4=VLOOKUP($B126,Settings!$H$4:$R$100,11,0),Administrative!BZ$7=VLOOKUP(Administrative!$B126,Settings!$H$4:$T$100,13,0)),1,0))</f>
        <v>1</v>
      </c>
      <c r="CA126" s="7">
        <f>IF(BZ126=1,1,IF(AND(CA$4=VLOOKUP($B126,Settings!$H$4:$R$100,11,0),Administrative!CA$7=VLOOKUP(Administrative!$B126,Settings!$H$4:$T$100,13,0)),1,0))</f>
        <v>1</v>
      </c>
      <c r="CB126" s="7">
        <f>IF(CA126=1,1,IF(AND(CB$4=VLOOKUP($B126,Settings!$H$4:$R$100,11,0),Administrative!CB$7=VLOOKUP(Administrative!$B126,Settings!$H$4:$T$100,13,0)),1,0))</f>
        <v>1</v>
      </c>
      <c r="CC126" s="7">
        <f>IF(CB126=1,1,IF(AND(CC$4=VLOOKUP($B126,Settings!$H$4:$R$100,11,0),Administrative!CC$7=VLOOKUP(Administrative!$B126,Settings!$H$4:$T$100,13,0)),1,0))</f>
        <v>1</v>
      </c>
      <c r="CD126" s="7">
        <f>IF(CC126=1,1,IF(AND(CD$4=VLOOKUP($B126,Settings!$H$4:$R$100,11,0),Administrative!CD$7=VLOOKUP(Administrative!$B126,Settings!$H$4:$T$100,13,0)),1,0))</f>
        <v>1</v>
      </c>
      <c r="CE126" s="7">
        <f>IF(CD126=1,1,IF(AND(CE$4=VLOOKUP($B126,Settings!$H$4:$R$100,11,0),Administrative!CE$7=VLOOKUP(Administrative!$B126,Settings!$H$4:$T$100,13,0)),1,0))</f>
        <v>1</v>
      </c>
      <c r="CF126" s="7">
        <f>IF(CE126=1,1,IF(AND(CF$4=VLOOKUP($B126,Settings!$H$4:$R$100,11,0),Administrative!CF$7=VLOOKUP(Administrative!$B126,Settings!$H$4:$T$100,13,0)),1,0))</f>
        <v>1</v>
      </c>
      <c r="CG126" s="7">
        <f>IF(CF126=1,1,IF(AND(CG$4=VLOOKUP($B126,Settings!$H$4:$R$100,11,0),Administrative!CG$7=VLOOKUP(Administrative!$B126,Settings!$H$4:$T$100,13,0)),1,0))</f>
        <v>1</v>
      </c>
      <c r="CH126" s="7">
        <f>IF(CG126=1,1,IF(AND(CH$4=VLOOKUP($B126,Settings!$H$4:$R$100,11,0),Administrative!CH$7=VLOOKUP(Administrative!$B126,Settings!$H$4:$T$100,13,0)),1,0))</f>
        <v>1</v>
      </c>
      <c r="CI126" s="7">
        <f>IF(CH126=1,1,IF(AND(CI$4=VLOOKUP($B126,Settings!$H$4:$R$100,11,0),Administrative!CI$7=VLOOKUP(Administrative!$B126,Settings!$H$4:$T$100,13,0)),1,0))</f>
        <v>1</v>
      </c>
      <c r="CJ126" s="7">
        <f>IF(CI126=1,1,IF(AND(CJ$4=VLOOKUP($B126,Settings!$H$4:$R$100,11,0),Administrative!CJ$7=VLOOKUP(Administrative!$B126,Settings!$H$4:$T$100,13,0)),1,0))</f>
        <v>1</v>
      </c>
      <c r="CK126" s="7">
        <f>IF(CJ126=1,1,IF(AND(CK$4=VLOOKUP($B126,Settings!$H$4:$R$100,11,0),Administrative!CK$7=VLOOKUP(Administrative!$B126,Settings!$H$4:$T$100,13,0)),1,0))</f>
        <v>1</v>
      </c>
      <c r="CL126" s="7">
        <f>IF(CK126=1,1,IF(AND(CL$4=VLOOKUP($B126,Settings!$H$4:$R$100,11,0),Administrative!CL$7=VLOOKUP(Administrative!$B126,Settings!$H$4:$T$100,13,0)),1,0))</f>
        <v>1</v>
      </c>
      <c r="CM126" s="7">
        <f>IF(CL126=1,1,IF(AND(CM$4=VLOOKUP($B126,Settings!$H$4:$R$100,11,0),Administrative!CM$7=VLOOKUP(Administrative!$B126,Settings!$H$4:$T$100,13,0)),1,0))</f>
        <v>1</v>
      </c>
    </row>
    <row r="127" spans="2:91" hidden="1" x14ac:dyDescent="0.2">
      <c r="B127" s="209" t="str">
        <f>Inputs!DQ11</f>
        <v>Guarding service</v>
      </c>
      <c r="AF127" s="7">
        <f>IF(AE127=1,1,IF(AND(AF$4=VLOOKUP($B127,Settings!$H$4:$R$100,11,0),Administrative!AF$7=VLOOKUP(Administrative!$B127,Settings!$H$4:$T$100,13,0)),1,0))</f>
        <v>0</v>
      </c>
      <c r="AG127" s="7">
        <f>IF(AF127=1,1,IF(AND(AG$4=VLOOKUP($B127,Settings!$H$4:$R$100,11,0),Administrative!AG$7=VLOOKUP(Administrative!$B127,Settings!$H$4:$T$100,13,0)),1,0))</f>
        <v>0</v>
      </c>
      <c r="AH127" s="7">
        <f>IF(AG127=1,1,IF(AND(AH$4=VLOOKUP($B127,Settings!$H$4:$R$100,11,0),Administrative!AH$7=VLOOKUP(Administrative!$B127,Settings!$H$4:$T$100,13,0)),1,0))</f>
        <v>0</v>
      </c>
      <c r="AI127" s="7">
        <f>IF(AH127=1,1,IF(AND(AI$4=VLOOKUP($B127,Settings!$H$4:$R$100,11,0),Administrative!AI$7=VLOOKUP(Administrative!$B127,Settings!$H$4:$T$100,13,0)),1,0))</f>
        <v>0</v>
      </c>
      <c r="AJ127" s="7">
        <f>IF(AI127=1,1,IF(AND(AJ$4=VLOOKUP($B127,Settings!$H$4:$R$100,11,0),Administrative!AJ$7=VLOOKUP(Administrative!$B127,Settings!$H$4:$T$100,13,0)),1,0))</f>
        <v>0</v>
      </c>
      <c r="AK127" s="7">
        <f>IF(AJ127=1,1,IF(AND(AK$4=VLOOKUP($B127,Settings!$H$4:$R$100,11,0),Administrative!AK$7=VLOOKUP(Administrative!$B127,Settings!$H$4:$T$100,13,0)),1,0))</f>
        <v>0</v>
      </c>
      <c r="AL127" s="7">
        <f>IF(AK127=1,1,IF(AND(AL$4=VLOOKUP($B127,Settings!$H$4:$R$100,11,0),Administrative!AL$7=VLOOKUP(Administrative!$B127,Settings!$H$4:$T$100,13,0)),1,0))</f>
        <v>0</v>
      </c>
      <c r="AM127" s="7">
        <f>IF(AL127=1,1,IF(AND(AM$4=VLOOKUP($B127,Settings!$H$4:$R$100,11,0),Administrative!AM$7=VLOOKUP(Administrative!$B127,Settings!$H$4:$T$100,13,0)),1,0))</f>
        <v>0</v>
      </c>
      <c r="AN127" s="7">
        <f>IF(AM127=1,1,IF(AND(AN$4=VLOOKUP($B127,Settings!$H$4:$R$100,11,0),Administrative!AN$7=VLOOKUP(Administrative!$B127,Settings!$H$4:$T$100,13,0)),1,0))</f>
        <v>1</v>
      </c>
      <c r="AO127" s="7">
        <f>IF(AN127=1,1,IF(AND(AO$4=VLOOKUP($B127,Settings!$H$4:$R$100,11,0),Administrative!AO$7=VLOOKUP(Administrative!$B127,Settings!$H$4:$T$100,13,0)),1,0))</f>
        <v>1</v>
      </c>
      <c r="AP127" s="7">
        <f>IF(AO127=1,1,IF(AND(AP$4=VLOOKUP($B127,Settings!$H$4:$R$100,11,0),Administrative!AP$7=VLOOKUP(Administrative!$B127,Settings!$H$4:$T$100,13,0)),1,0))</f>
        <v>1</v>
      </c>
      <c r="AQ127" s="7">
        <f>IF(AP127=1,1,IF(AND(AQ$4=VLOOKUP($B127,Settings!$H$4:$R$100,11,0),Administrative!AQ$7=VLOOKUP(Administrative!$B127,Settings!$H$4:$T$100,13,0)),1,0))</f>
        <v>1</v>
      </c>
      <c r="AR127" s="7">
        <f>IF(AQ127=1,1,IF(AND(AR$4=VLOOKUP($B127,Settings!$H$4:$R$100,11,0),Administrative!AR$7=VLOOKUP(Administrative!$B127,Settings!$H$4:$T$100,13,0)),1,0))</f>
        <v>1</v>
      </c>
      <c r="AS127" s="7">
        <f>IF(AR127=1,1,IF(AND(AS$4=VLOOKUP($B127,Settings!$H$4:$R$100,11,0),Administrative!AS$7=VLOOKUP(Administrative!$B127,Settings!$H$4:$T$100,13,0)),1,0))</f>
        <v>1</v>
      </c>
      <c r="AT127" s="7">
        <f>IF(AS127=1,1,IF(AND(AT$4=VLOOKUP($B127,Settings!$H$4:$R$100,11,0),Administrative!AT$7=VLOOKUP(Administrative!$B127,Settings!$H$4:$T$100,13,0)),1,0))</f>
        <v>1</v>
      </c>
      <c r="AU127" s="7">
        <f>IF(AT127=1,1,IF(AND(AU$4=VLOOKUP($B127,Settings!$H$4:$R$100,11,0),Administrative!AU$7=VLOOKUP(Administrative!$B127,Settings!$H$4:$T$100,13,0)),1,0))</f>
        <v>1</v>
      </c>
      <c r="AV127" s="7">
        <f>IF(AU127=1,1,IF(AND(AV$4=VLOOKUP($B127,Settings!$H$4:$R$100,11,0),Administrative!AV$7=VLOOKUP(Administrative!$B127,Settings!$H$4:$T$100,13,0)),1,0))</f>
        <v>1</v>
      </c>
      <c r="AW127" s="7">
        <f>IF(AV127=1,1,IF(AND(AW$4=VLOOKUP($B127,Settings!$H$4:$R$100,11,0),Administrative!AW$7=VLOOKUP(Administrative!$B127,Settings!$H$4:$T$100,13,0)),1,0))</f>
        <v>1</v>
      </c>
      <c r="AX127" s="7">
        <f>IF(AW127=1,1,IF(AND(AX$4=VLOOKUP($B127,Settings!$H$4:$R$100,11,0),Administrative!AX$7=VLOOKUP(Administrative!$B127,Settings!$H$4:$T$100,13,0)),1,0))</f>
        <v>1</v>
      </c>
      <c r="AY127" s="7">
        <f>IF(AX127=1,1,IF(AND(AY$4=VLOOKUP($B127,Settings!$H$4:$R$100,11,0),Administrative!AY$7=VLOOKUP(Administrative!$B127,Settings!$H$4:$T$100,13,0)),1,0))</f>
        <v>1</v>
      </c>
      <c r="AZ127" s="7">
        <f>IF(AY127=1,1,IF(AND(AZ$4=VLOOKUP($B127,Settings!$H$4:$R$100,11,0),Administrative!AZ$7=VLOOKUP(Administrative!$B127,Settings!$H$4:$T$100,13,0)),1,0))</f>
        <v>1</v>
      </c>
      <c r="BA127" s="7">
        <f>IF(AZ127=1,1,IF(AND(BA$4=VLOOKUP($B127,Settings!$H$4:$R$100,11,0),Administrative!BA$7=VLOOKUP(Administrative!$B127,Settings!$H$4:$T$100,13,0)),1,0))</f>
        <v>1</v>
      </c>
      <c r="BB127" s="7">
        <f>IF(BA127=1,1,IF(AND(BB$4=VLOOKUP($B127,Settings!$H$4:$R$100,11,0),Administrative!BB$7=VLOOKUP(Administrative!$B127,Settings!$H$4:$T$100,13,0)),1,0))</f>
        <v>1</v>
      </c>
      <c r="BC127" s="7">
        <f>IF(BB127=1,1,IF(AND(BC$4=VLOOKUP($B127,Settings!$H$4:$R$100,11,0),Administrative!BC$7=VLOOKUP(Administrative!$B127,Settings!$H$4:$T$100,13,0)),1,0))</f>
        <v>1</v>
      </c>
      <c r="BD127" s="7">
        <f>IF(BC127=1,1,IF(AND(BD$4=VLOOKUP($B127,Settings!$H$4:$R$100,11,0),Administrative!BD$7=VLOOKUP(Administrative!$B127,Settings!$H$4:$T$100,13,0)),1,0))</f>
        <v>1</v>
      </c>
      <c r="BE127" s="7">
        <f>IF(BD127=1,1,IF(AND(BE$4=VLOOKUP($B127,Settings!$H$4:$R$100,11,0),Administrative!BE$7=VLOOKUP(Administrative!$B127,Settings!$H$4:$T$100,13,0)),1,0))</f>
        <v>1</v>
      </c>
      <c r="BF127" s="7">
        <f>IF(BE127=1,1,IF(AND(BF$4=VLOOKUP($B127,Settings!$H$4:$R$100,11,0),Administrative!BF$7=VLOOKUP(Administrative!$B127,Settings!$H$4:$T$100,13,0)),1,0))</f>
        <v>1</v>
      </c>
      <c r="BG127" s="7">
        <f>IF(BF127=1,1,IF(AND(BG$4=VLOOKUP($B127,Settings!$H$4:$R$100,11,0),Administrative!BG$7=VLOOKUP(Administrative!$B127,Settings!$H$4:$T$100,13,0)),1,0))</f>
        <v>1</v>
      </c>
      <c r="BH127" s="7">
        <f>IF(BG127=1,1,IF(AND(BH$4=VLOOKUP($B127,Settings!$H$4:$R$100,11,0),Administrative!BH$7=VLOOKUP(Administrative!$B127,Settings!$H$4:$T$100,13,0)),1,0))</f>
        <v>1</v>
      </c>
      <c r="BI127" s="7">
        <f>IF(BH127=1,1,IF(AND(BI$4=VLOOKUP($B127,Settings!$H$4:$R$100,11,0),Administrative!BI$7=VLOOKUP(Administrative!$B127,Settings!$H$4:$T$100,13,0)),1,0))</f>
        <v>1</v>
      </c>
      <c r="BJ127" s="7">
        <f>IF(BI127=1,1,IF(AND(BJ$4=VLOOKUP($B127,Settings!$H$4:$R$100,11,0),Administrative!BJ$7=VLOOKUP(Administrative!$B127,Settings!$H$4:$T$100,13,0)),1,0))</f>
        <v>1</v>
      </c>
      <c r="BK127" s="7">
        <f>IF(BJ127=1,1,IF(AND(BK$4=VLOOKUP($B127,Settings!$H$4:$R$100,11,0),Administrative!BK$7=VLOOKUP(Administrative!$B127,Settings!$H$4:$T$100,13,0)),1,0))</f>
        <v>1</v>
      </c>
      <c r="BL127" s="7">
        <f>IF(BK127=1,1,IF(AND(BL$4=VLOOKUP($B127,Settings!$H$4:$R$100,11,0),Administrative!BL$7=VLOOKUP(Administrative!$B127,Settings!$H$4:$T$100,13,0)),1,0))</f>
        <v>1</v>
      </c>
      <c r="BM127" s="7">
        <f>IF(BL127=1,1,IF(AND(BM$4=VLOOKUP($B127,Settings!$H$4:$R$100,11,0),Administrative!BM$7=VLOOKUP(Administrative!$B127,Settings!$H$4:$T$100,13,0)),1,0))</f>
        <v>1</v>
      </c>
      <c r="BN127" s="7">
        <f>IF(BM127=1,1,IF(AND(BN$4=VLOOKUP($B127,Settings!$H$4:$R$100,11,0),Administrative!BN$7=VLOOKUP(Administrative!$B127,Settings!$H$4:$T$100,13,0)),1,0))</f>
        <v>1</v>
      </c>
      <c r="BO127" s="7">
        <f>IF(BN127=1,1,IF(AND(BO$4=VLOOKUP($B127,Settings!$H$4:$R$100,11,0),Administrative!BO$7=VLOOKUP(Administrative!$B127,Settings!$H$4:$T$100,13,0)),1,0))</f>
        <v>1</v>
      </c>
      <c r="BP127" s="7">
        <f>IF(BO127=1,1,IF(AND(BP$4=VLOOKUP($B127,Settings!$H$4:$R$100,11,0),Administrative!BP$7=VLOOKUP(Administrative!$B127,Settings!$H$4:$T$100,13,0)),1,0))</f>
        <v>1</v>
      </c>
      <c r="BQ127" s="7">
        <f>IF(BP127=1,1,IF(AND(BQ$4=VLOOKUP($B127,Settings!$H$4:$R$100,11,0),Administrative!BQ$7=VLOOKUP(Administrative!$B127,Settings!$H$4:$T$100,13,0)),1,0))</f>
        <v>1</v>
      </c>
      <c r="BR127" s="7">
        <f>IF(BQ127=1,1,IF(AND(BR$4=VLOOKUP($B127,Settings!$H$4:$R$100,11,0),Administrative!BR$7=VLOOKUP(Administrative!$B127,Settings!$H$4:$T$100,13,0)),1,0))</f>
        <v>1</v>
      </c>
      <c r="BS127" s="7">
        <f>IF(BR127=1,1,IF(AND(BS$4=VLOOKUP($B127,Settings!$H$4:$R$100,11,0),Administrative!BS$7=VLOOKUP(Administrative!$B127,Settings!$H$4:$T$100,13,0)),1,0))</f>
        <v>1</v>
      </c>
      <c r="BT127" s="7">
        <f>IF(BS127=1,1,IF(AND(BT$4=VLOOKUP($B127,Settings!$H$4:$R$100,11,0),Administrative!BT$7=VLOOKUP(Administrative!$B127,Settings!$H$4:$T$100,13,0)),1,0))</f>
        <v>1</v>
      </c>
      <c r="BU127" s="7">
        <f>IF(BT127=1,1,IF(AND(BU$4=VLOOKUP($B127,Settings!$H$4:$R$100,11,0),Administrative!BU$7=VLOOKUP(Administrative!$B127,Settings!$H$4:$T$100,13,0)),1,0))</f>
        <v>1</v>
      </c>
      <c r="BV127" s="7">
        <f>IF(BU127=1,1,IF(AND(BV$4=VLOOKUP($B127,Settings!$H$4:$R$100,11,0),Administrative!BV$7=VLOOKUP(Administrative!$B127,Settings!$H$4:$T$100,13,0)),1,0))</f>
        <v>1</v>
      </c>
      <c r="BW127" s="7">
        <f>IF(BV127=1,1,IF(AND(BW$4=VLOOKUP($B127,Settings!$H$4:$R$100,11,0),Administrative!BW$7=VLOOKUP(Administrative!$B127,Settings!$H$4:$T$100,13,0)),1,0))</f>
        <v>1</v>
      </c>
      <c r="BX127" s="7">
        <f>IF(BW127=1,1,IF(AND(BX$4=VLOOKUP($B127,Settings!$H$4:$R$100,11,0),Administrative!BX$7=VLOOKUP(Administrative!$B127,Settings!$H$4:$T$100,13,0)),1,0))</f>
        <v>1</v>
      </c>
      <c r="BY127" s="7">
        <f>IF(BX127=1,1,IF(AND(BY$4=VLOOKUP($B127,Settings!$H$4:$R$100,11,0),Administrative!BY$7=VLOOKUP(Administrative!$B127,Settings!$H$4:$T$100,13,0)),1,0))</f>
        <v>1</v>
      </c>
      <c r="BZ127" s="7">
        <f>IF(BY127=1,1,IF(AND(BZ$4=VLOOKUP($B127,Settings!$H$4:$R$100,11,0),Administrative!BZ$7=VLOOKUP(Administrative!$B127,Settings!$H$4:$T$100,13,0)),1,0))</f>
        <v>1</v>
      </c>
      <c r="CA127" s="7">
        <f>IF(BZ127=1,1,IF(AND(CA$4=VLOOKUP($B127,Settings!$H$4:$R$100,11,0),Administrative!CA$7=VLOOKUP(Administrative!$B127,Settings!$H$4:$T$100,13,0)),1,0))</f>
        <v>1</v>
      </c>
      <c r="CB127" s="7">
        <f>IF(CA127=1,1,IF(AND(CB$4=VLOOKUP($B127,Settings!$H$4:$R$100,11,0),Administrative!CB$7=VLOOKUP(Administrative!$B127,Settings!$H$4:$T$100,13,0)),1,0))</f>
        <v>1</v>
      </c>
      <c r="CC127" s="7">
        <f>IF(CB127=1,1,IF(AND(CC$4=VLOOKUP($B127,Settings!$H$4:$R$100,11,0),Administrative!CC$7=VLOOKUP(Administrative!$B127,Settings!$H$4:$T$100,13,0)),1,0))</f>
        <v>1</v>
      </c>
      <c r="CD127" s="7">
        <f>IF(CC127=1,1,IF(AND(CD$4=VLOOKUP($B127,Settings!$H$4:$R$100,11,0),Administrative!CD$7=VLOOKUP(Administrative!$B127,Settings!$H$4:$T$100,13,0)),1,0))</f>
        <v>1</v>
      </c>
      <c r="CE127" s="7">
        <f>IF(CD127=1,1,IF(AND(CE$4=VLOOKUP($B127,Settings!$H$4:$R$100,11,0),Administrative!CE$7=VLOOKUP(Administrative!$B127,Settings!$H$4:$T$100,13,0)),1,0))</f>
        <v>1</v>
      </c>
      <c r="CF127" s="7">
        <f>IF(CE127=1,1,IF(AND(CF$4=VLOOKUP($B127,Settings!$H$4:$R$100,11,0),Administrative!CF$7=VLOOKUP(Administrative!$B127,Settings!$H$4:$T$100,13,0)),1,0))</f>
        <v>1</v>
      </c>
      <c r="CG127" s="7">
        <f>IF(CF127=1,1,IF(AND(CG$4=VLOOKUP($B127,Settings!$H$4:$R$100,11,0),Administrative!CG$7=VLOOKUP(Administrative!$B127,Settings!$H$4:$T$100,13,0)),1,0))</f>
        <v>1</v>
      </c>
      <c r="CH127" s="7">
        <f>IF(CG127=1,1,IF(AND(CH$4=VLOOKUP($B127,Settings!$H$4:$R$100,11,0),Administrative!CH$7=VLOOKUP(Administrative!$B127,Settings!$H$4:$T$100,13,0)),1,0))</f>
        <v>1</v>
      </c>
      <c r="CI127" s="7">
        <f>IF(CH127=1,1,IF(AND(CI$4=VLOOKUP($B127,Settings!$H$4:$R$100,11,0),Administrative!CI$7=VLOOKUP(Administrative!$B127,Settings!$H$4:$T$100,13,0)),1,0))</f>
        <v>1</v>
      </c>
      <c r="CJ127" s="7">
        <f>IF(CI127=1,1,IF(AND(CJ$4=VLOOKUP($B127,Settings!$H$4:$R$100,11,0),Administrative!CJ$7=VLOOKUP(Administrative!$B127,Settings!$H$4:$T$100,13,0)),1,0))</f>
        <v>1</v>
      </c>
      <c r="CK127" s="7">
        <f>IF(CJ127=1,1,IF(AND(CK$4=VLOOKUP($B127,Settings!$H$4:$R$100,11,0),Administrative!CK$7=VLOOKUP(Administrative!$B127,Settings!$H$4:$T$100,13,0)),1,0))</f>
        <v>1</v>
      </c>
      <c r="CL127" s="7">
        <f>IF(CK127=1,1,IF(AND(CL$4=VLOOKUP($B127,Settings!$H$4:$R$100,11,0),Administrative!CL$7=VLOOKUP(Administrative!$B127,Settings!$H$4:$T$100,13,0)),1,0))</f>
        <v>1</v>
      </c>
      <c r="CM127" s="7">
        <f>IF(CL127=1,1,IF(AND(CM$4=VLOOKUP($B127,Settings!$H$4:$R$100,11,0),Administrative!CM$7=VLOOKUP(Administrative!$B127,Settings!$H$4:$T$100,13,0)),1,0))</f>
        <v>1</v>
      </c>
    </row>
    <row r="128" spans="2:91" hidden="1" x14ac:dyDescent="0.2">
      <c r="B128" s="209" t="str">
        <f>Inputs!DQ12</f>
        <v>Accounting system</v>
      </c>
      <c r="AF128" s="7">
        <f>IF(AE128=1,1,IF(AND(AF$4=VLOOKUP($B128,Settings!$H$4:$R$100,11,0),Administrative!AF$7=VLOOKUP(Administrative!$B128,Settings!$H$4:$T$100,13,0)),1,0))</f>
        <v>0</v>
      </c>
      <c r="AG128" s="7">
        <f>IF(AF128=1,1,IF(AND(AG$4=VLOOKUP($B128,Settings!$H$4:$R$100,11,0),Administrative!AG$7=VLOOKUP(Administrative!$B128,Settings!$H$4:$T$100,13,0)),1,0))</f>
        <v>0</v>
      </c>
      <c r="AH128" s="7">
        <f>IF(AG128=1,1,IF(AND(AH$4=VLOOKUP($B128,Settings!$H$4:$R$100,11,0),Administrative!AH$7=VLOOKUP(Administrative!$B128,Settings!$H$4:$T$100,13,0)),1,0))</f>
        <v>0</v>
      </c>
      <c r="AI128" s="7">
        <f>IF(AH128=1,1,IF(AND(AI$4=VLOOKUP($B128,Settings!$H$4:$R$100,11,0),Administrative!AI$7=VLOOKUP(Administrative!$B128,Settings!$H$4:$T$100,13,0)),1,0))</f>
        <v>0</v>
      </c>
      <c r="AJ128" s="7">
        <f>IF(AI128=1,1,IF(AND(AJ$4=VLOOKUP($B128,Settings!$H$4:$R$100,11,0),Administrative!AJ$7=VLOOKUP(Administrative!$B128,Settings!$H$4:$T$100,13,0)),1,0))</f>
        <v>0</v>
      </c>
      <c r="AK128" s="7">
        <f>IF(AJ128=1,1,IF(AND(AK$4=VLOOKUP($B128,Settings!$H$4:$R$100,11,0),Administrative!AK$7=VLOOKUP(Administrative!$B128,Settings!$H$4:$T$100,13,0)),1,0))</f>
        <v>0</v>
      </c>
      <c r="AL128" s="7">
        <f>IF(AK128=1,1,IF(AND(AL$4=VLOOKUP($B128,Settings!$H$4:$R$100,11,0),Administrative!AL$7=VLOOKUP(Administrative!$B128,Settings!$H$4:$T$100,13,0)),1,0))</f>
        <v>0</v>
      </c>
      <c r="AM128" s="7">
        <f>IF(AL128=1,1,IF(AND(AM$4=VLOOKUP($B128,Settings!$H$4:$R$100,11,0),Administrative!AM$7=VLOOKUP(Administrative!$B128,Settings!$H$4:$T$100,13,0)),1,0))</f>
        <v>0</v>
      </c>
      <c r="AN128" s="7">
        <f>IF(AM128=1,1,IF(AND(AN$4=VLOOKUP($B128,Settings!$H$4:$R$100,11,0),Administrative!AN$7=VLOOKUP(Administrative!$B128,Settings!$H$4:$T$100,13,0)),1,0))</f>
        <v>1</v>
      </c>
      <c r="AO128" s="7">
        <f>IF(AN128=1,1,IF(AND(AO$4=VLOOKUP($B128,Settings!$H$4:$R$100,11,0),Administrative!AO$7=VLOOKUP(Administrative!$B128,Settings!$H$4:$T$100,13,0)),1,0))</f>
        <v>1</v>
      </c>
      <c r="AP128" s="7">
        <f>IF(AO128=1,1,IF(AND(AP$4=VLOOKUP($B128,Settings!$H$4:$R$100,11,0),Administrative!AP$7=VLOOKUP(Administrative!$B128,Settings!$H$4:$T$100,13,0)),1,0))</f>
        <v>1</v>
      </c>
      <c r="AQ128" s="7">
        <f>IF(AP128=1,1,IF(AND(AQ$4=VLOOKUP($B128,Settings!$H$4:$R$100,11,0),Administrative!AQ$7=VLOOKUP(Administrative!$B128,Settings!$H$4:$T$100,13,0)),1,0))</f>
        <v>1</v>
      </c>
      <c r="AR128" s="7">
        <f>IF(AQ128=1,1,IF(AND(AR$4=VLOOKUP($B128,Settings!$H$4:$R$100,11,0),Administrative!AR$7=VLOOKUP(Administrative!$B128,Settings!$H$4:$T$100,13,0)),1,0))</f>
        <v>1</v>
      </c>
      <c r="AS128" s="7">
        <f>IF(AR128=1,1,IF(AND(AS$4=VLOOKUP($B128,Settings!$H$4:$R$100,11,0),Administrative!AS$7=VLOOKUP(Administrative!$B128,Settings!$H$4:$T$100,13,0)),1,0))</f>
        <v>1</v>
      </c>
      <c r="AT128" s="7">
        <f>IF(AS128=1,1,IF(AND(AT$4=VLOOKUP($B128,Settings!$H$4:$R$100,11,0),Administrative!AT$7=VLOOKUP(Administrative!$B128,Settings!$H$4:$T$100,13,0)),1,0))</f>
        <v>1</v>
      </c>
      <c r="AU128" s="7">
        <f>IF(AT128=1,1,IF(AND(AU$4=VLOOKUP($B128,Settings!$H$4:$R$100,11,0),Administrative!AU$7=VLOOKUP(Administrative!$B128,Settings!$H$4:$T$100,13,0)),1,0))</f>
        <v>1</v>
      </c>
      <c r="AV128" s="7">
        <f>IF(AU128=1,1,IF(AND(AV$4=VLOOKUP($B128,Settings!$H$4:$R$100,11,0),Administrative!AV$7=VLOOKUP(Administrative!$B128,Settings!$H$4:$T$100,13,0)),1,0))</f>
        <v>1</v>
      </c>
      <c r="AW128" s="7">
        <f>IF(AV128=1,1,IF(AND(AW$4=VLOOKUP($B128,Settings!$H$4:$R$100,11,0),Administrative!AW$7=VLOOKUP(Administrative!$B128,Settings!$H$4:$T$100,13,0)),1,0))</f>
        <v>1</v>
      </c>
      <c r="AX128" s="7">
        <f>IF(AW128=1,1,IF(AND(AX$4=VLOOKUP($B128,Settings!$H$4:$R$100,11,0),Administrative!AX$7=VLOOKUP(Administrative!$B128,Settings!$H$4:$T$100,13,0)),1,0))</f>
        <v>1</v>
      </c>
      <c r="AY128" s="7">
        <f>IF(AX128=1,1,IF(AND(AY$4=VLOOKUP($B128,Settings!$H$4:$R$100,11,0),Administrative!AY$7=VLOOKUP(Administrative!$B128,Settings!$H$4:$T$100,13,0)),1,0))</f>
        <v>1</v>
      </c>
      <c r="AZ128" s="7">
        <f>IF(AY128=1,1,IF(AND(AZ$4=VLOOKUP($B128,Settings!$H$4:$R$100,11,0),Administrative!AZ$7=VLOOKUP(Administrative!$B128,Settings!$H$4:$T$100,13,0)),1,0))</f>
        <v>1</v>
      </c>
      <c r="BA128" s="7">
        <f>IF(AZ128=1,1,IF(AND(BA$4=VLOOKUP($B128,Settings!$H$4:$R$100,11,0),Administrative!BA$7=VLOOKUP(Administrative!$B128,Settings!$H$4:$T$100,13,0)),1,0))</f>
        <v>1</v>
      </c>
      <c r="BB128" s="7">
        <f>IF(BA128=1,1,IF(AND(BB$4=VLOOKUP($B128,Settings!$H$4:$R$100,11,0),Administrative!BB$7=VLOOKUP(Administrative!$B128,Settings!$H$4:$T$100,13,0)),1,0))</f>
        <v>1</v>
      </c>
      <c r="BC128" s="7">
        <f>IF(BB128=1,1,IF(AND(BC$4=VLOOKUP($B128,Settings!$H$4:$R$100,11,0),Administrative!BC$7=VLOOKUP(Administrative!$B128,Settings!$H$4:$T$100,13,0)),1,0))</f>
        <v>1</v>
      </c>
      <c r="BD128" s="7">
        <f>IF(BC128=1,1,IF(AND(BD$4=VLOOKUP($B128,Settings!$H$4:$R$100,11,0),Administrative!BD$7=VLOOKUP(Administrative!$B128,Settings!$H$4:$T$100,13,0)),1,0))</f>
        <v>1</v>
      </c>
      <c r="BE128" s="7">
        <f>IF(BD128=1,1,IF(AND(BE$4=VLOOKUP($B128,Settings!$H$4:$R$100,11,0),Administrative!BE$7=VLOOKUP(Administrative!$B128,Settings!$H$4:$T$100,13,0)),1,0))</f>
        <v>1</v>
      </c>
      <c r="BF128" s="7">
        <f>IF(BE128=1,1,IF(AND(BF$4=VLOOKUP($B128,Settings!$H$4:$R$100,11,0),Administrative!BF$7=VLOOKUP(Administrative!$B128,Settings!$H$4:$T$100,13,0)),1,0))</f>
        <v>1</v>
      </c>
      <c r="BG128" s="7">
        <f>IF(BF128=1,1,IF(AND(BG$4=VLOOKUP($B128,Settings!$H$4:$R$100,11,0),Administrative!BG$7=VLOOKUP(Administrative!$B128,Settings!$H$4:$T$100,13,0)),1,0))</f>
        <v>1</v>
      </c>
      <c r="BH128" s="7">
        <f>IF(BG128=1,1,IF(AND(BH$4=VLOOKUP($B128,Settings!$H$4:$R$100,11,0),Administrative!BH$7=VLOOKUP(Administrative!$B128,Settings!$H$4:$T$100,13,0)),1,0))</f>
        <v>1</v>
      </c>
      <c r="BI128" s="7">
        <f>IF(BH128=1,1,IF(AND(BI$4=VLOOKUP($B128,Settings!$H$4:$R$100,11,0),Administrative!BI$7=VLOOKUP(Administrative!$B128,Settings!$H$4:$T$100,13,0)),1,0))</f>
        <v>1</v>
      </c>
      <c r="BJ128" s="7">
        <f>IF(BI128=1,1,IF(AND(BJ$4=VLOOKUP($B128,Settings!$H$4:$R$100,11,0),Administrative!BJ$7=VLOOKUP(Administrative!$B128,Settings!$H$4:$T$100,13,0)),1,0))</f>
        <v>1</v>
      </c>
      <c r="BK128" s="7">
        <f>IF(BJ128=1,1,IF(AND(BK$4=VLOOKUP($B128,Settings!$H$4:$R$100,11,0),Administrative!BK$7=VLOOKUP(Administrative!$B128,Settings!$H$4:$T$100,13,0)),1,0))</f>
        <v>1</v>
      </c>
      <c r="BL128" s="7">
        <f>IF(BK128=1,1,IF(AND(BL$4=VLOOKUP($B128,Settings!$H$4:$R$100,11,0),Administrative!BL$7=VLOOKUP(Administrative!$B128,Settings!$H$4:$T$100,13,0)),1,0))</f>
        <v>1</v>
      </c>
      <c r="BM128" s="7">
        <f>IF(BL128=1,1,IF(AND(BM$4=VLOOKUP($B128,Settings!$H$4:$R$100,11,0),Administrative!BM$7=VLOOKUP(Administrative!$B128,Settings!$H$4:$T$100,13,0)),1,0))</f>
        <v>1</v>
      </c>
      <c r="BN128" s="7">
        <f>IF(BM128=1,1,IF(AND(BN$4=VLOOKUP($B128,Settings!$H$4:$R$100,11,0),Administrative!BN$7=VLOOKUP(Administrative!$B128,Settings!$H$4:$T$100,13,0)),1,0))</f>
        <v>1</v>
      </c>
      <c r="BO128" s="7">
        <f>IF(BN128=1,1,IF(AND(BO$4=VLOOKUP($B128,Settings!$H$4:$R$100,11,0),Administrative!BO$7=VLOOKUP(Administrative!$B128,Settings!$H$4:$T$100,13,0)),1,0))</f>
        <v>1</v>
      </c>
      <c r="BP128" s="7">
        <f>IF(BO128=1,1,IF(AND(BP$4=VLOOKUP($B128,Settings!$H$4:$R$100,11,0),Administrative!BP$7=VLOOKUP(Administrative!$B128,Settings!$H$4:$T$100,13,0)),1,0))</f>
        <v>1</v>
      </c>
      <c r="BQ128" s="7">
        <f>IF(BP128=1,1,IF(AND(BQ$4=VLOOKUP($B128,Settings!$H$4:$R$100,11,0),Administrative!BQ$7=VLOOKUP(Administrative!$B128,Settings!$H$4:$T$100,13,0)),1,0))</f>
        <v>1</v>
      </c>
      <c r="BR128" s="7">
        <f>IF(BQ128=1,1,IF(AND(BR$4=VLOOKUP($B128,Settings!$H$4:$R$100,11,0),Administrative!BR$7=VLOOKUP(Administrative!$B128,Settings!$H$4:$T$100,13,0)),1,0))</f>
        <v>1</v>
      </c>
      <c r="BS128" s="7">
        <f>IF(BR128=1,1,IF(AND(BS$4=VLOOKUP($B128,Settings!$H$4:$R$100,11,0),Administrative!BS$7=VLOOKUP(Administrative!$B128,Settings!$H$4:$T$100,13,0)),1,0))</f>
        <v>1</v>
      </c>
      <c r="BT128" s="7">
        <f>IF(BS128=1,1,IF(AND(BT$4=VLOOKUP($B128,Settings!$H$4:$R$100,11,0),Administrative!BT$7=VLOOKUP(Administrative!$B128,Settings!$H$4:$T$100,13,0)),1,0))</f>
        <v>1</v>
      </c>
      <c r="BU128" s="7">
        <f>IF(BT128=1,1,IF(AND(BU$4=VLOOKUP($B128,Settings!$H$4:$R$100,11,0),Administrative!BU$7=VLOOKUP(Administrative!$B128,Settings!$H$4:$T$100,13,0)),1,0))</f>
        <v>1</v>
      </c>
      <c r="BV128" s="7">
        <f>IF(BU128=1,1,IF(AND(BV$4=VLOOKUP($B128,Settings!$H$4:$R$100,11,0),Administrative!BV$7=VLOOKUP(Administrative!$B128,Settings!$H$4:$T$100,13,0)),1,0))</f>
        <v>1</v>
      </c>
      <c r="BW128" s="7">
        <f>IF(BV128=1,1,IF(AND(BW$4=VLOOKUP($B128,Settings!$H$4:$R$100,11,0),Administrative!BW$7=VLOOKUP(Administrative!$B128,Settings!$H$4:$T$100,13,0)),1,0))</f>
        <v>1</v>
      </c>
      <c r="BX128" s="7">
        <f>IF(BW128=1,1,IF(AND(BX$4=VLOOKUP($B128,Settings!$H$4:$R$100,11,0),Administrative!BX$7=VLOOKUP(Administrative!$B128,Settings!$H$4:$T$100,13,0)),1,0))</f>
        <v>1</v>
      </c>
      <c r="BY128" s="7">
        <f>IF(BX128=1,1,IF(AND(BY$4=VLOOKUP($B128,Settings!$H$4:$R$100,11,0),Administrative!BY$7=VLOOKUP(Administrative!$B128,Settings!$H$4:$T$100,13,0)),1,0))</f>
        <v>1</v>
      </c>
      <c r="BZ128" s="7">
        <f>IF(BY128=1,1,IF(AND(BZ$4=VLOOKUP($B128,Settings!$H$4:$R$100,11,0),Administrative!BZ$7=VLOOKUP(Administrative!$B128,Settings!$H$4:$T$100,13,0)),1,0))</f>
        <v>1</v>
      </c>
      <c r="CA128" s="7">
        <f>IF(BZ128=1,1,IF(AND(CA$4=VLOOKUP($B128,Settings!$H$4:$R$100,11,0),Administrative!CA$7=VLOOKUP(Administrative!$B128,Settings!$H$4:$T$100,13,0)),1,0))</f>
        <v>1</v>
      </c>
      <c r="CB128" s="7">
        <f>IF(CA128=1,1,IF(AND(CB$4=VLOOKUP($B128,Settings!$H$4:$R$100,11,0),Administrative!CB$7=VLOOKUP(Administrative!$B128,Settings!$H$4:$T$100,13,0)),1,0))</f>
        <v>1</v>
      </c>
      <c r="CC128" s="7">
        <f>IF(CB128=1,1,IF(AND(CC$4=VLOOKUP($B128,Settings!$H$4:$R$100,11,0),Administrative!CC$7=VLOOKUP(Administrative!$B128,Settings!$H$4:$T$100,13,0)),1,0))</f>
        <v>1</v>
      </c>
      <c r="CD128" s="7">
        <f>IF(CC128=1,1,IF(AND(CD$4=VLOOKUP($B128,Settings!$H$4:$R$100,11,0),Administrative!CD$7=VLOOKUP(Administrative!$B128,Settings!$H$4:$T$100,13,0)),1,0))</f>
        <v>1</v>
      </c>
      <c r="CE128" s="7">
        <f>IF(CD128=1,1,IF(AND(CE$4=VLOOKUP($B128,Settings!$H$4:$R$100,11,0),Administrative!CE$7=VLOOKUP(Administrative!$B128,Settings!$H$4:$T$100,13,0)),1,0))</f>
        <v>1</v>
      </c>
      <c r="CF128" s="7">
        <f>IF(CE128=1,1,IF(AND(CF$4=VLOOKUP($B128,Settings!$H$4:$R$100,11,0),Administrative!CF$7=VLOOKUP(Administrative!$B128,Settings!$H$4:$T$100,13,0)),1,0))</f>
        <v>1</v>
      </c>
      <c r="CG128" s="7">
        <f>IF(CF128=1,1,IF(AND(CG$4=VLOOKUP($B128,Settings!$H$4:$R$100,11,0),Administrative!CG$7=VLOOKUP(Administrative!$B128,Settings!$H$4:$T$100,13,0)),1,0))</f>
        <v>1</v>
      </c>
      <c r="CH128" s="7">
        <f>IF(CG128=1,1,IF(AND(CH$4=VLOOKUP($B128,Settings!$H$4:$R$100,11,0),Administrative!CH$7=VLOOKUP(Administrative!$B128,Settings!$H$4:$T$100,13,0)),1,0))</f>
        <v>1</v>
      </c>
      <c r="CI128" s="7">
        <f>IF(CH128=1,1,IF(AND(CI$4=VLOOKUP($B128,Settings!$H$4:$R$100,11,0),Administrative!CI$7=VLOOKUP(Administrative!$B128,Settings!$H$4:$T$100,13,0)),1,0))</f>
        <v>1</v>
      </c>
      <c r="CJ128" s="7">
        <f>IF(CI128=1,1,IF(AND(CJ$4=VLOOKUP($B128,Settings!$H$4:$R$100,11,0),Administrative!CJ$7=VLOOKUP(Administrative!$B128,Settings!$H$4:$T$100,13,0)),1,0))</f>
        <v>1</v>
      </c>
      <c r="CK128" s="7">
        <f>IF(CJ128=1,1,IF(AND(CK$4=VLOOKUP($B128,Settings!$H$4:$R$100,11,0),Administrative!CK$7=VLOOKUP(Administrative!$B128,Settings!$H$4:$T$100,13,0)),1,0))</f>
        <v>1</v>
      </c>
      <c r="CL128" s="7">
        <f>IF(CK128=1,1,IF(AND(CL$4=VLOOKUP($B128,Settings!$H$4:$R$100,11,0),Administrative!CL$7=VLOOKUP(Administrative!$B128,Settings!$H$4:$T$100,13,0)),1,0))</f>
        <v>1</v>
      </c>
      <c r="CM128" s="7">
        <f>IF(CL128=1,1,IF(AND(CM$4=VLOOKUP($B128,Settings!$H$4:$R$100,11,0),Administrative!CM$7=VLOOKUP(Administrative!$B128,Settings!$H$4:$T$100,13,0)),1,0))</f>
        <v>1</v>
      </c>
    </row>
    <row r="129" spans="2:91" hidden="1" x14ac:dyDescent="0.2">
      <c r="B129" s="209" t="str">
        <f>Inputs!DQ13</f>
        <v>Equipment maintenance</v>
      </c>
      <c r="AF129" s="7">
        <f>IF(AE129=1,1,IF(AND(AF$4=VLOOKUP($B129,Settings!$H$4:$R$100,11,0),Administrative!AF$7=VLOOKUP(Administrative!$B129,Settings!$H$4:$T$100,13,0)),1,0))</f>
        <v>0</v>
      </c>
      <c r="AG129" s="7">
        <f>IF(AF129=1,1,IF(AND(AG$4=VLOOKUP($B129,Settings!$H$4:$R$100,11,0),Administrative!AG$7=VLOOKUP(Administrative!$B129,Settings!$H$4:$T$100,13,0)),1,0))</f>
        <v>0</v>
      </c>
      <c r="AH129" s="7">
        <f>IF(AG129=1,1,IF(AND(AH$4=VLOOKUP($B129,Settings!$H$4:$R$100,11,0),Administrative!AH$7=VLOOKUP(Administrative!$B129,Settings!$H$4:$T$100,13,0)),1,0))</f>
        <v>0</v>
      </c>
      <c r="AI129" s="7">
        <f>IF(AH129=1,1,IF(AND(AI$4=VLOOKUP($B129,Settings!$H$4:$R$100,11,0),Administrative!AI$7=VLOOKUP(Administrative!$B129,Settings!$H$4:$T$100,13,0)),1,0))</f>
        <v>0</v>
      </c>
      <c r="AJ129" s="7">
        <f>IF(AI129=1,1,IF(AND(AJ$4=VLOOKUP($B129,Settings!$H$4:$R$100,11,0),Administrative!AJ$7=VLOOKUP(Administrative!$B129,Settings!$H$4:$T$100,13,0)),1,0))</f>
        <v>0</v>
      </c>
      <c r="AK129" s="7">
        <f>IF(AJ129=1,1,IF(AND(AK$4=VLOOKUP($B129,Settings!$H$4:$R$100,11,0),Administrative!AK$7=VLOOKUP(Administrative!$B129,Settings!$H$4:$T$100,13,0)),1,0))</f>
        <v>0</v>
      </c>
      <c r="AL129" s="7">
        <f>IF(AK129=1,1,IF(AND(AL$4=VLOOKUP($B129,Settings!$H$4:$R$100,11,0),Administrative!AL$7=VLOOKUP(Administrative!$B129,Settings!$H$4:$T$100,13,0)),1,0))</f>
        <v>0</v>
      </c>
      <c r="AM129" s="7">
        <f>IF(AL129=1,1,IF(AND(AM$4=VLOOKUP($B129,Settings!$H$4:$R$100,11,0),Administrative!AM$7=VLOOKUP(Administrative!$B129,Settings!$H$4:$T$100,13,0)),1,0))</f>
        <v>0</v>
      </c>
      <c r="AN129" s="7">
        <f>IF(AM129=1,1,IF(AND(AN$4=VLOOKUP($B129,Settings!$H$4:$R$100,11,0),Administrative!AN$7=VLOOKUP(Administrative!$B129,Settings!$H$4:$T$100,13,0)),1,0))</f>
        <v>1</v>
      </c>
      <c r="AO129" s="7">
        <f>IF(AN129=1,1,IF(AND(AO$4=VLOOKUP($B129,Settings!$H$4:$R$100,11,0),Administrative!AO$7=VLOOKUP(Administrative!$B129,Settings!$H$4:$T$100,13,0)),1,0))</f>
        <v>1</v>
      </c>
      <c r="AP129" s="7">
        <f>IF(AO129=1,1,IF(AND(AP$4=VLOOKUP($B129,Settings!$H$4:$R$100,11,0),Administrative!AP$7=VLOOKUP(Administrative!$B129,Settings!$H$4:$T$100,13,0)),1,0))</f>
        <v>1</v>
      </c>
      <c r="AQ129" s="7">
        <f>IF(AP129=1,1,IF(AND(AQ$4=VLOOKUP($B129,Settings!$H$4:$R$100,11,0),Administrative!AQ$7=VLOOKUP(Administrative!$B129,Settings!$H$4:$T$100,13,0)),1,0))</f>
        <v>1</v>
      </c>
      <c r="AR129" s="7">
        <f>IF(AQ129=1,1,IF(AND(AR$4=VLOOKUP($B129,Settings!$H$4:$R$100,11,0),Administrative!AR$7=VLOOKUP(Administrative!$B129,Settings!$H$4:$T$100,13,0)),1,0))</f>
        <v>1</v>
      </c>
      <c r="AS129" s="7">
        <f>IF(AR129=1,1,IF(AND(AS$4=VLOOKUP($B129,Settings!$H$4:$R$100,11,0),Administrative!AS$7=VLOOKUP(Administrative!$B129,Settings!$H$4:$T$100,13,0)),1,0))</f>
        <v>1</v>
      </c>
      <c r="AT129" s="7">
        <f>IF(AS129=1,1,IF(AND(AT$4=VLOOKUP($B129,Settings!$H$4:$R$100,11,0),Administrative!AT$7=VLOOKUP(Administrative!$B129,Settings!$H$4:$T$100,13,0)),1,0))</f>
        <v>1</v>
      </c>
      <c r="AU129" s="7">
        <f>IF(AT129=1,1,IF(AND(AU$4=VLOOKUP($B129,Settings!$H$4:$R$100,11,0),Administrative!AU$7=VLOOKUP(Administrative!$B129,Settings!$H$4:$T$100,13,0)),1,0))</f>
        <v>1</v>
      </c>
      <c r="AV129" s="7">
        <f>IF(AU129=1,1,IF(AND(AV$4=VLOOKUP($B129,Settings!$H$4:$R$100,11,0),Administrative!AV$7=VLOOKUP(Administrative!$B129,Settings!$H$4:$T$100,13,0)),1,0))</f>
        <v>1</v>
      </c>
      <c r="AW129" s="7">
        <f>IF(AV129=1,1,IF(AND(AW$4=VLOOKUP($B129,Settings!$H$4:$R$100,11,0),Administrative!AW$7=VLOOKUP(Administrative!$B129,Settings!$H$4:$T$100,13,0)),1,0))</f>
        <v>1</v>
      </c>
      <c r="AX129" s="7">
        <f>IF(AW129=1,1,IF(AND(AX$4=VLOOKUP($B129,Settings!$H$4:$R$100,11,0),Administrative!AX$7=VLOOKUP(Administrative!$B129,Settings!$H$4:$T$100,13,0)),1,0))</f>
        <v>1</v>
      </c>
      <c r="AY129" s="7">
        <f>IF(AX129=1,1,IF(AND(AY$4=VLOOKUP($B129,Settings!$H$4:$R$100,11,0),Administrative!AY$7=VLOOKUP(Administrative!$B129,Settings!$H$4:$T$100,13,0)),1,0))</f>
        <v>1</v>
      </c>
      <c r="AZ129" s="7">
        <f>IF(AY129=1,1,IF(AND(AZ$4=VLOOKUP($B129,Settings!$H$4:$R$100,11,0),Administrative!AZ$7=VLOOKUP(Administrative!$B129,Settings!$H$4:$T$100,13,0)),1,0))</f>
        <v>1</v>
      </c>
      <c r="BA129" s="7">
        <f>IF(AZ129=1,1,IF(AND(BA$4=VLOOKUP($B129,Settings!$H$4:$R$100,11,0),Administrative!BA$7=VLOOKUP(Administrative!$B129,Settings!$H$4:$T$100,13,0)),1,0))</f>
        <v>1</v>
      </c>
      <c r="BB129" s="7">
        <f>IF(BA129=1,1,IF(AND(BB$4=VLOOKUP($B129,Settings!$H$4:$R$100,11,0),Administrative!BB$7=VLOOKUP(Administrative!$B129,Settings!$H$4:$T$100,13,0)),1,0))</f>
        <v>1</v>
      </c>
      <c r="BC129" s="7">
        <f>IF(BB129=1,1,IF(AND(BC$4=VLOOKUP($B129,Settings!$H$4:$R$100,11,0),Administrative!BC$7=VLOOKUP(Administrative!$B129,Settings!$H$4:$T$100,13,0)),1,0))</f>
        <v>1</v>
      </c>
      <c r="BD129" s="7">
        <f>IF(BC129=1,1,IF(AND(BD$4=VLOOKUP($B129,Settings!$H$4:$R$100,11,0),Administrative!BD$7=VLOOKUP(Administrative!$B129,Settings!$H$4:$T$100,13,0)),1,0))</f>
        <v>1</v>
      </c>
      <c r="BE129" s="7">
        <f>IF(BD129=1,1,IF(AND(BE$4=VLOOKUP($B129,Settings!$H$4:$R$100,11,0),Administrative!BE$7=VLOOKUP(Administrative!$B129,Settings!$H$4:$T$100,13,0)),1,0))</f>
        <v>1</v>
      </c>
      <c r="BF129" s="7">
        <f>IF(BE129=1,1,IF(AND(BF$4=VLOOKUP($B129,Settings!$H$4:$R$100,11,0),Administrative!BF$7=VLOOKUP(Administrative!$B129,Settings!$H$4:$T$100,13,0)),1,0))</f>
        <v>1</v>
      </c>
      <c r="BG129" s="7">
        <f>IF(BF129=1,1,IF(AND(BG$4=VLOOKUP($B129,Settings!$H$4:$R$100,11,0),Administrative!BG$7=VLOOKUP(Administrative!$B129,Settings!$H$4:$T$100,13,0)),1,0))</f>
        <v>1</v>
      </c>
      <c r="BH129" s="7">
        <f>IF(BG129=1,1,IF(AND(BH$4=VLOOKUP($B129,Settings!$H$4:$R$100,11,0),Administrative!BH$7=VLOOKUP(Administrative!$B129,Settings!$H$4:$T$100,13,0)),1,0))</f>
        <v>1</v>
      </c>
      <c r="BI129" s="7">
        <f>IF(BH129=1,1,IF(AND(BI$4=VLOOKUP($B129,Settings!$H$4:$R$100,11,0),Administrative!BI$7=VLOOKUP(Administrative!$B129,Settings!$H$4:$T$100,13,0)),1,0))</f>
        <v>1</v>
      </c>
      <c r="BJ129" s="7">
        <f>IF(BI129=1,1,IF(AND(BJ$4=VLOOKUP($B129,Settings!$H$4:$R$100,11,0),Administrative!BJ$7=VLOOKUP(Administrative!$B129,Settings!$H$4:$T$100,13,0)),1,0))</f>
        <v>1</v>
      </c>
      <c r="BK129" s="7">
        <f>IF(BJ129=1,1,IF(AND(BK$4=VLOOKUP($B129,Settings!$H$4:$R$100,11,0),Administrative!BK$7=VLOOKUP(Administrative!$B129,Settings!$H$4:$T$100,13,0)),1,0))</f>
        <v>1</v>
      </c>
      <c r="BL129" s="7">
        <f>IF(BK129=1,1,IF(AND(BL$4=VLOOKUP($B129,Settings!$H$4:$R$100,11,0),Administrative!BL$7=VLOOKUP(Administrative!$B129,Settings!$H$4:$T$100,13,0)),1,0))</f>
        <v>1</v>
      </c>
      <c r="BM129" s="7">
        <f>IF(BL129=1,1,IF(AND(BM$4=VLOOKUP($B129,Settings!$H$4:$R$100,11,0),Administrative!BM$7=VLOOKUP(Administrative!$B129,Settings!$H$4:$T$100,13,0)),1,0))</f>
        <v>1</v>
      </c>
      <c r="BN129" s="7">
        <f>IF(BM129=1,1,IF(AND(BN$4=VLOOKUP($B129,Settings!$H$4:$R$100,11,0),Administrative!BN$7=VLOOKUP(Administrative!$B129,Settings!$H$4:$T$100,13,0)),1,0))</f>
        <v>1</v>
      </c>
      <c r="BO129" s="7">
        <f>IF(BN129=1,1,IF(AND(BO$4=VLOOKUP($B129,Settings!$H$4:$R$100,11,0),Administrative!BO$7=VLOOKUP(Administrative!$B129,Settings!$H$4:$T$100,13,0)),1,0))</f>
        <v>1</v>
      </c>
      <c r="BP129" s="7">
        <f>IF(BO129=1,1,IF(AND(BP$4=VLOOKUP($B129,Settings!$H$4:$R$100,11,0),Administrative!BP$7=VLOOKUP(Administrative!$B129,Settings!$H$4:$T$100,13,0)),1,0))</f>
        <v>1</v>
      </c>
      <c r="BQ129" s="7">
        <f>IF(BP129=1,1,IF(AND(BQ$4=VLOOKUP($B129,Settings!$H$4:$R$100,11,0),Administrative!BQ$7=VLOOKUP(Administrative!$B129,Settings!$H$4:$T$100,13,0)),1,0))</f>
        <v>1</v>
      </c>
      <c r="BR129" s="7">
        <f>IF(BQ129=1,1,IF(AND(BR$4=VLOOKUP($B129,Settings!$H$4:$R$100,11,0),Administrative!BR$7=VLOOKUP(Administrative!$B129,Settings!$H$4:$T$100,13,0)),1,0))</f>
        <v>1</v>
      </c>
      <c r="BS129" s="7">
        <f>IF(BR129=1,1,IF(AND(BS$4=VLOOKUP($B129,Settings!$H$4:$R$100,11,0),Administrative!BS$7=VLOOKUP(Administrative!$B129,Settings!$H$4:$T$100,13,0)),1,0))</f>
        <v>1</v>
      </c>
      <c r="BT129" s="7">
        <f>IF(BS129=1,1,IF(AND(BT$4=VLOOKUP($B129,Settings!$H$4:$R$100,11,0),Administrative!BT$7=VLOOKUP(Administrative!$B129,Settings!$H$4:$T$100,13,0)),1,0))</f>
        <v>1</v>
      </c>
      <c r="BU129" s="7">
        <f>IF(BT129=1,1,IF(AND(BU$4=VLOOKUP($B129,Settings!$H$4:$R$100,11,0),Administrative!BU$7=VLOOKUP(Administrative!$B129,Settings!$H$4:$T$100,13,0)),1,0))</f>
        <v>1</v>
      </c>
      <c r="BV129" s="7">
        <f>IF(BU129=1,1,IF(AND(BV$4=VLOOKUP($B129,Settings!$H$4:$R$100,11,0),Administrative!BV$7=VLOOKUP(Administrative!$B129,Settings!$H$4:$T$100,13,0)),1,0))</f>
        <v>1</v>
      </c>
      <c r="BW129" s="7">
        <f>IF(BV129=1,1,IF(AND(BW$4=VLOOKUP($B129,Settings!$H$4:$R$100,11,0),Administrative!BW$7=VLOOKUP(Administrative!$B129,Settings!$H$4:$T$100,13,0)),1,0))</f>
        <v>1</v>
      </c>
      <c r="BX129" s="7">
        <f>IF(BW129=1,1,IF(AND(BX$4=VLOOKUP($B129,Settings!$H$4:$R$100,11,0),Administrative!BX$7=VLOOKUP(Administrative!$B129,Settings!$H$4:$T$100,13,0)),1,0))</f>
        <v>1</v>
      </c>
      <c r="BY129" s="7">
        <f>IF(BX129=1,1,IF(AND(BY$4=VLOOKUP($B129,Settings!$H$4:$R$100,11,0),Administrative!BY$7=VLOOKUP(Administrative!$B129,Settings!$H$4:$T$100,13,0)),1,0))</f>
        <v>1</v>
      </c>
      <c r="BZ129" s="7">
        <f>IF(BY129=1,1,IF(AND(BZ$4=VLOOKUP($B129,Settings!$H$4:$R$100,11,0),Administrative!BZ$7=VLOOKUP(Administrative!$B129,Settings!$H$4:$T$100,13,0)),1,0))</f>
        <v>1</v>
      </c>
      <c r="CA129" s="7">
        <f>IF(BZ129=1,1,IF(AND(CA$4=VLOOKUP($B129,Settings!$H$4:$R$100,11,0),Administrative!CA$7=VLOOKUP(Administrative!$B129,Settings!$H$4:$T$100,13,0)),1,0))</f>
        <v>1</v>
      </c>
      <c r="CB129" s="7">
        <f>IF(CA129=1,1,IF(AND(CB$4=VLOOKUP($B129,Settings!$H$4:$R$100,11,0),Administrative!CB$7=VLOOKUP(Administrative!$B129,Settings!$H$4:$T$100,13,0)),1,0))</f>
        <v>1</v>
      </c>
      <c r="CC129" s="7">
        <f>IF(CB129=1,1,IF(AND(CC$4=VLOOKUP($B129,Settings!$H$4:$R$100,11,0),Administrative!CC$7=VLOOKUP(Administrative!$B129,Settings!$H$4:$T$100,13,0)),1,0))</f>
        <v>1</v>
      </c>
      <c r="CD129" s="7">
        <f>IF(CC129=1,1,IF(AND(CD$4=VLOOKUP($B129,Settings!$H$4:$R$100,11,0),Administrative!CD$7=VLOOKUP(Administrative!$B129,Settings!$H$4:$T$100,13,0)),1,0))</f>
        <v>1</v>
      </c>
      <c r="CE129" s="7">
        <f>IF(CD129=1,1,IF(AND(CE$4=VLOOKUP($B129,Settings!$H$4:$R$100,11,0),Administrative!CE$7=VLOOKUP(Administrative!$B129,Settings!$H$4:$T$100,13,0)),1,0))</f>
        <v>1</v>
      </c>
      <c r="CF129" s="7">
        <f>IF(CE129=1,1,IF(AND(CF$4=VLOOKUP($B129,Settings!$H$4:$R$100,11,0),Administrative!CF$7=VLOOKUP(Administrative!$B129,Settings!$H$4:$T$100,13,0)),1,0))</f>
        <v>1</v>
      </c>
      <c r="CG129" s="7">
        <f>IF(CF129=1,1,IF(AND(CG$4=VLOOKUP($B129,Settings!$H$4:$R$100,11,0),Administrative!CG$7=VLOOKUP(Administrative!$B129,Settings!$H$4:$T$100,13,0)),1,0))</f>
        <v>1</v>
      </c>
      <c r="CH129" s="7">
        <f>IF(CG129=1,1,IF(AND(CH$4=VLOOKUP($B129,Settings!$H$4:$R$100,11,0),Administrative!CH$7=VLOOKUP(Administrative!$B129,Settings!$H$4:$T$100,13,0)),1,0))</f>
        <v>1</v>
      </c>
      <c r="CI129" s="7">
        <f>IF(CH129=1,1,IF(AND(CI$4=VLOOKUP($B129,Settings!$H$4:$R$100,11,0),Administrative!CI$7=VLOOKUP(Administrative!$B129,Settings!$H$4:$T$100,13,0)),1,0))</f>
        <v>1</v>
      </c>
      <c r="CJ129" s="7">
        <f>IF(CI129=1,1,IF(AND(CJ$4=VLOOKUP($B129,Settings!$H$4:$R$100,11,0),Administrative!CJ$7=VLOOKUP(Administrative!$B129,Settings!$H$4:$T$100,13,0)),1,0))</f>
        <v>1</v>
      </c>
      <c r="CK129" s="7">
        <f>IF(CJ129=1,1,IF(AND(CK$4=VLOOKUP($B129,Settings!$H$4:$R$100,11,0),Administrative!CK$7=VLOOKUP(Administrative!$B129,Settings!$H$4:$T$100,13,0)),1,0))</f>
        <v>1</v>
      </c>
      <c r="CL129" s="7">
        <f>IF(CK129=1,1,IF(AND(CL$4=VLOOKUP($B129,Settings!$H$4:$R$100,11,0),Administrative!CL$7=VLOOKUP(Administrative!$B129,Settings!$H$4:$T$100,13,0)),1,0))</f>
        <v>1</v>
      </c>
      <c r="CM129" s="7">
        <f>IF(CL129=1,1,IF(AND(CM$4=VLOOKUP($B129,Settings!$H$4:$R$100,11,0),Administrative!CM$7=VLOOKUP(Administrative!$B129,Settings!$H$4:$T$100,13,0)),1,0))</f>
        <v>1</v>
      </c>
    </row>
    <row r="130" spans="2:91" hidden="1" x14ac:dyDescent="0.2">
      <c r="B130" s="209" t="str">
        <f>Inputs!DQ14</f>
        <v>Uniforms</v>
      </c>
      <c r="AF130" s="7">
        <f>IF(AE130=1,1,IF(AND(AF$4=VLOOKUP($B130,Settings!$H$4:$R$100,11,0),Administrative!AF$7=VLOOKUP(Administrative!$B130,Settings!$H$4:$T$100,13,0)),1,0))</f>
        <v>0</v>
      </c>
      <c r="AG130" s="7">
        <f>IF(AF130=1,1,IF(AND(AG$4=VLOOKUP($B130,Settings!$H$4:$R$100,11,0),Administrative!AG$7=VLOOKUP(Administrative!$B130,Settings!$H$4:$T$100,13,0)),1,0))</f>
        <v>0</v>
      </c>
      <c r="AH130" s="7">
        <f>IF(AG130=1,1,IF(AND(AH$4=VLOOKUP($B130,Settings!$H$4:$R$100,11,0),Administrative!AH$7=VLOOKUP(Administrative!$B130,Settings!$H$4:$T$100,13,0)),1,0))</f>
        <v>0</v>
      </c>
      <c r="AI130" s="7">
        <f>IF(AH130=1,1,IF(AND(AI$4=VLOOKUP($B130,Settings!$H$4:$R$100,11,0),Administrative!AI$7=VLOOKUP(Administrative!$B130,Settings!$H$4:$T$100,13,0)),1,0))</f>
        <v>0</v>
      </c>
      <c r="AJ130" s="7">
        <f>IF(AI130=1,1,IF(AND(AJ$4=VLOOKUP($B130,Settings!$H$4:$R$100,11,0),Administrative!AJ$7=VLOOKUP(Administrative!$B130,Settings!$H$4:$T$100,13,0)),1,0))</f>
        <v>0</v>
      </c>
      <c r="AK130" s="7">
        <f>IF(AJ130=1,1,IF(AND(AK$4=VLOOKUP($B130,Settings!$H$4:$R$100,11,0),Administrative!AK$7=VLOOKUP(Administrative!$B130,Settings!$H$4:$T$100,13,0)),1,0))</f>
        <v>0</v>
      </c>
      <c r="AL130" s="7">
        <f>IF(AK130=1,1,IF(AND(AL$4=VLOOKUP($B130,Settings!$H$4:$R$100,11,0),Administrative!AL$7=VLOOKUP(Administrative!$B130,Settings!$H$4:$T$100,13,0)),1,0))</f>
        <v>0</v>
      </c>
      <c r="AM130" s="7">
        <f>IF(AL130=1,1,IF(AND(AM$4=VLOOKUP($B130,Settings!$H$4:$R$100,11,0),Administrative!AM$7=VLOOKUP(Administrative!$B130,Settings!$H$4:$T$100,13,0)),1,0))</f>
        <v>0</v>
      </c>
      <c r="AN130" s="7">
        <f>IF(AM130=1,1,IF(AND(AN$4=VLOOKUP($B130,Settings!$H$4:$R$100,11,0),Administrative!AN$7=VLOOKUP(Administrative!$B130,Settings!$H$4:$T$100,13,0)),1,0))</f>
        <v>1</v>
      </c>
      <c r="AO130" s="7">
        <f>IF(AN130=1,1,IF(AND(AO$4=VLOOKUP($B130,Settings!$H$4:$R$100,11,0),Administrative!AO$7=VLOOKUP(Administrative!$B130,Settings!$H$4:$T$100,13,0)),1,0))</f>
        <v>1</v>
      </c>
      <c r="AP130" s="7">
        <f>IF(AO130=1,1,IF(AND(AP$4=VLOOKUP($B130,Settings!$H$4:$R$100,11,0),Administrative!AP$7=VLOOKUP(Administrative!$B130,Settings!$H$4:$T$100,13,0)),1,0))</f>
        <v>1</v>
      </c>
      <c r="AQ130" s="7">
        <f>IF(AP130=1,1,IF(AND(AQ$4=VLOOKUP($B130,Settings!$H$4:$R$100,11,0),Administrative!AQ$7=VLOOKUP(Administrative!$B130,Settings!$H$4:$T$100,13,0)),1,0))</f>
        <v>1</v>
      </c>
      <c r="AR130" s="7">
        <f>IF(AQ130=1,1,IF(AND(AR$4=VLOOKUP($B130,Settings!$H$4:$R$100,11,0),Administrative!AR$7=VLOOKUP(Administrative!$B130,Settings!$H$4:$T$100,13,0)),1,0))</f>
        <v>1</v>
      </c>
      <c r="AS130" s="7">
        <f>IF(AR130=1,1,IF(AND(AS$4=VLOOKUP($B130,Settings!$H$4:$R$100,11,0),Administrative!AS$7=VLOOKUP(Administrative!$B130,Settings!$H$4:$T$100,13,0)),1,0))</f>
        <v>1</v>
      </c>
      <c r="AT130" s="7">
        <f>IF(AS130=1,1,IF(AND(AT$4=VLOOKUP($B130,Settings!$H$4:$R$100,11,0),Administrative!AT$7=VLOOKUP(Administrative!$B130,Settings!$H$4:$T$100,13,0)),1,0))</f>
        <v>1</v>
      </c>
      <c r="AU130" s="7">
        <f>IF(AT130=1,1,IF(AND(AU$4=VLOOKUP($B130,Settings!$H$4:$R$100,11,0),Administrative!AU$7=VLOOKUP(Administrative!$B130,Settings!$H$4:$T$100,13,0)),1,0))</f>
        <v>1</v>
      </c>
      <c r="AV130" s="7">
        <f>IF(AU130=1,1,IF(AND(AV$4=VLOOKUP($B130,Settings!$H$4:$R$100,11,0),Administrative!AV$7=VLOOKUP(Administrative!$B130,Settings!$H$4:$T$100,13,0)),1,0))</f>
        <v>1</v>
      </c>
      <c r="AW130" s="7">
        <f>IF(AV130=1,1,IF(AND(AW$4=VLOOKUP($B130,Settings!$H$4:$R$100,11,0),Administrative!AW$7=VLOOKUP(Administrative!$B130,Settings!$H$4:$T$100,13,0)),1,0))</f>
        <v>1</v>
      </c>
      <c r="AX130" s="7">
        <f>IF(AW130=1,1,IF(AND(AX$4=VLOOKUP($B130,Settings!$H$4:$R$100,11,0),Administrative!AX$7=VLOOKUP(Administrative!$B130,Settings!$H$4:$T$100,13,0)),1,0))</f>
        <v>1</v>
      </c>
      <c r="AY130" s="7">
        <f>IF(AX130=1,1,IF(AND(AY$4=VLOOKUP($B130,Settings!$H$4:$R$100,11,0),Administrative!AY$7=VLOOKUP(Administrative!$B130,Settings!$H$4:$T$100,13,0)),1,0))</f>
        <v>1</v>
      </c>
      <c r="AZ130" s="7">
        <f>IF(AY130=1,1,IF(AND(AZ$4=VLOOKUP($B130,Settings!$H$4:$R$100,11,0),Administrative!AZ$7=VLOOKUP(Administrative!$B130,Settings!$H$4:$T$100,13,0)),1,0))</f>
        <v>1</v>
      </c>
      <c r="BA130" s="7">
        <f>IF(AZ130=1,1,IF(AND(BA$4=VLOOKUP($B130,Settings!$H$4:$R$100,11,0),Administrative!BA$7=VLOOKUP(Administrative!$B130,Settings!$H$4:$T$100,13,0)),1,0))</f>
        <v>1</v>
      </c>
      <c r="BB130" s="7">
        <f>IF(BA130=1,1,IF(AND(BB$4=VLOOKUP($B130,Settings!$H$4:$R$100,11,0),Administrative!BB$7=VLOOKUP(Administrative!$B130,Settings!$H$4:$T$100,13,0)),1,0))</f>
        <v>1</v>
      </c>
      <c r="BC130" s="7">
        <f>IF(BB130=1,1,IF(AND(BC$4=VLOOKUP($B130,Settings!$H$4:$R$100,11,0),Administrative!BC$7=VLOOKUP(Administrative!$B130,Settings!$H$4:$T$100,13,0)),1,0))</f>
        <v>1</v>
      </c>
      <c r="BD130" s="7">
        <f>IF(BC130=1,1,IF(AND(BD$4=VLOOKUP($B130,Settings!$H$4:$R$100,11,0),Administrative!BD$7=VLOOKUP(Administrative!$B130,Settings!$H$4:$T$100,13,0)),1,0))</f>
        <v>1</v>
      </c>
      <c r="BE130" s="7">
        <f>IF(BD130=1,1,IF(AND(BE$4=VLOOKUP($B130,Settings!$H$4:$R$100,11,0),Administrative!BE$7=VLOOKUP(Administrative!$B130,Settings!$H$4:$T$100,13,0)),1,0))</f>
        <v>1</v>
      </c>
      <c r="BF130" s="7">
        <f>IF(BE130=1,1,IF(AND(BF$4=VLOOKUP($B130,Settings!$H$4:$R$100,11,0),Administrative!BF$7=VLOOKUP(Administrative!$B130,Settings!$H$4:$T$100,13,0)),1,0))</f>
        <v>1</v>
      </c>
      <c r="BG130" s="7">
        <f>IF(BF130=1,1,IF(AND(BG$4=VLOOKUP($B130,Settings!$H$4:$R$100,11,0),Administrative!BG$7=VLOOKUP(Administrative!$B130,Settings!$H$4:$T$100,13,0)),1,0))</f>
        <v>1</v>
      </c>
      <c r="BH130" s="7">
        <f>IF(BG130=1,1,IF(AND(BH$4=VLOOKUP($B130,Settings!$H$4:$R$100,11,0),Administrative!BH$7=VLOOKUP(Administrative!$B130,Settings!$H$4:$T$100,13,0)),1,0))</f>
        <v>1</v>
      </c>
      <c r="BI130" s="7">
        <f>IF(BH130=1,1,IF(AND(BI$4=VLOOKUP($B130,Settings!$H$4:$R$100,11,0),Administrative!BI$7=VLOOKUP(Administrative!$B130,Settings!$H$4:$T$100,13,0)),1,0))</f>
        <v>1</v>
      </c>
      <c r="BJ130" s="7">
        <f>IF(BI130=1,1,IF(AND(BJ$4=VLOOKUP($B130,Settings!$H$4:$R$100,11,0),Administrative!BJ$7=VLOOKUP(Administrative!$B130,Settings!$H$4:$T$100,13,0)),1,0))</f>
        <v>1</v>
      </c>
      <c r="BK130" s="7">
        <f>IF(BJ130=1,1,IF(AND(BK$4=VLOOKUP($B130,Settings!$H$4:$R$100,11,0),Administrative!BK$7=VLOOKUP(Administrative!$B130,Settings!$H$4:$T$100,13,0)),1,0))</f>
        <v>1</v>
      </c>
      <c r="BL130" s="7">
        <f>IF(BK130=1,1,IF(AND(BL$4=VLOOKUP($B130,Settings!$H$4:$R$100,11,0),Administrative!BL$7=VLOOKUP(Administrative!$B130,Settings!$H$4:$T$100,13,0)),1,0))</f>
        <v>1</v>
      </c>
      <c r="BM130" s="7">
        <f>IF(BL130=1,1,IF(AND(BM$4=VLOOKUP($B130,Settings!$H$4:$R$100,11,0),Administrative!BM$7=VLOOKUP(Administrative!$B130,Settings!$H$4:$T$100,13,0)),1,0))</f>
        <v>1</v>
      </c>
      <c r="BN130" s="7">
        <f>IF(BM130=1,1,IF(AND(BN$4=VLOOKUP($B130,Settings!$H$4:$R$100,11,0),Administrative!BN$7=VLOOKUP(Administrative!$B130,Settings!$H$4:$T$100,13,0)),1,0))</f>
        <v>1</v>
      </c>
      <c r="BO130" s="7">
        <f>IF(BN130=1,1,IF(AND(BO$4=VLOOKUP($B130,Settings!$H$4:$R$100,11,0),Administrative!BO$7=VLOOKUP(Administrative!$B130,Settings!$H$4:$T$100,13,0)),1,0))</f>
        <v>1</v>
      </c>
      <c r="BP130" s="7">
        <f>IF(BO130=1,1,IF(AND(BP$4=VLOOKUP($B130,Settings!$H$4:$R$100,11,0),Administrative!BP$7=VLOOKUP(Administrative!$B130,Settings!$H$4:$T$100,13,0)),1,0))</f>
        <v>1</v>
      </c>
      <c r="BQ130" s="7">
        <f>IF(BP130=1,1,IF(AND(BQ$4=VLOOKUP($B130,Settings!$H$4:$R$100,11,0),Administrative!BQ$7=VLOOKUP(Administrative!$B130,Settings!$H$4:$T$100,13,0)),1,0))</f>
        <v>1</v>
      </c>
      <c r="BR130" s="7">
        <f>IF(BQ130=1,1,IF(AND(BR$4=VLOOKUP($B130,Settings!$H$4:$R$100,11,0),Administrative!BR$7=VLOOKUP(Administrative!$B130,Settings!$H$4:$T$100,13,0)),1,0))</f>
        <v>1</v>
      </c>
      <c r="BS130" s="7">
        <f>IF(BR130=1,1,IF(AND(BS$4=VLOOKUP($B130,Settings!$H$4:$R$100,11,0),Administrative!BS$7=VLOOKUP(Administrative!$B130,Settings!$H$4:$T$100,13,0)),1,0))</f>
        <v>1</v>
      </c>
      <c r="BT130" s="7">
        <f>IF(BS130=1,1,IF(AND(BT$4=VLOOKUP($B130,Settings!$H$4:$R$100,11,0),Administrative!BT$7=VLOOKUP(Administrative!$B130,Settings!$H$4:$T$100,13,0)),1,0))</f>
        <v>1</v>
      </c>
      <c r="BU130" s="7">
        <f>IF(BT130=1,1,IF(AND(BU$4=VLOOKUP($B130,Settings!$H$4:$R$100,11,0),Administrative!BU$7=VLOOKUP(Administrative!$B130,Settings!$H$4:$T$100,13,0)),1,0))</f>
        <v>1</v>
      </c>
      <c r="BV130" s="7">
        <f>IF(BU130=1,1,IF(AND(BV$4=VLOOKUP($B130,Settings!$H$4:$R$100,11,0),Administrative!BV$7=VLOOKUP(Administrative!$B130,Settings!$H$4:$T$100,13,0)),1,0))</f>
        <v>1</v>
      </c>
      <c r="BW130" s="7">
        <f>IF(BV130=1,1,IF(AND(BW$4=VLOOKUP($B130,Settings!$H$4:$R$100,11,0),Administrative!BW$7=VLOOKUP(Administrative!$B130,Settings!$H$4:$T$100,13,0)),1,0))</f>
        <v>1</v>
      </c>
      <c r="BX130" s="7">
        <f>IF(BW130=1,1,IF(AND(BX$4=VLOOKUP($B130,Settings!$H$4:$R$100,11,0),Administrative!BX$7=VLOOKUP(Administrative!$B130,Settings!$H$4:$T$100,13,0)),1,0))</f>
        <v>1</v>
      </c>
      <c r="BY130" s="7">
        <f>IF(BX130=1,1,IF(AND(BY$4=VLOOKUP($B130,Settings!$H$4:$R$100,11,0),Administrative!BY$7=VLOOKUP(Administrative!$B130,Settings!$H$4:$T$100,13,0)),1,0))</f>
        <v>1</v>
      </c>
      <c r="BZ130" s="7">
        <f>IF(BY130=1,1,IF(AND(BZ$4=VLOOKUP($B130,Settings!$H$4:$R$100,11,0),Administrative!BZ$7=VLOOKUP(Administrative!$B130,Settings!$H$4:$T$100,13,0)),1,0))</f>
        <v>1</v>
      </c>
      <c r="CA130" s="7">
        <f>IF(BZ130=1,1,IF(AND(CA$4=VLOOKUP($B130,Settings!$H$4:$R$100,11,0),Administrative!CA$7=VLOOKUP(Administrative!$B130,Settings!$H$4:$T$100,13,0)),1,0))</f>
        <v>1</v>
      </c>
      <c r="CB130" s="7">
        <f>IF(CA130=1,1,IF(AND(CB$4=VLOOKUP($B130,Settings!$H$4:$R$100,11,0),Administrative!CB$7=VLOOKUP(Administrative!$B130,Settings!$H$4:$T$100,13,0)),1,0))</f>
        <v>1</v>
      </c>
      <c r="CC130" s="7">
        <f>IF(CB130=1,1,IF(AND(CC$4=VLOOKUP($B130,Settings!$H$4:$R$100,11,0),Administrative!CC$7=VLOOKUP(Administrative!$B130,Settings!$H$4:$T$100,13,0)),1,0))</f>
        <v>1</v>
      </c>
      <c r="CD130" s="7">
        <f>IF(CC130=1,1,IF(AND(CD$4=VLOOKUP($B130,Settings!$H$4:$R$100,11,0),Administrative!CD$7=VLOOKUP(Administrative!$B130,Settings!$H$4:$T$100,13,0)),1,0))</f>
        <v>1</v>
      </c>
      <c r="CE130" s="7">
        <f>IF(CD130=1,1,IF(AND(CE$4=VLOOKUP($B130,Settings!$H$4:$R$100,11,0),Administrative!CE$7=VLOOKUP(Administrative!$B130,Settings!$H$4:$T$100,13,0)),1,0))</f>
        <v>1</v>
      </c>
      <c r="CF130" s="7">
        <f>IF(CE130=1,1,IF(AND(CF$4=VLOOKUP($B130,Settings!$H$4:$R$100,11,0),Administrative!CF$7=VLOOKUP(Administrative!$B130,Settings!$H$4:$T$100,13,0)),1,0))</f>
        <v>1</v>
      </c>
      <c r="CG130" s="7">
        <f>IF(CF130=1,1,IF(AND(CG$4=VLOOKUP($B130,Settings!$H$4:$R$100,11,0),Administrative!CG$7=VLOOKUP(Administrative!$B130,Settings!$H$4:$T$100,13,0)),1,0))</f>
        <v>1</v>
      </c>
      <c r="CH130" s="7">
        <f>IF(CG130=1,1,IF(AND(CH$4=VLOOKUP($B130,Settings!$H$4:$R$100,11,0),Administrative!CH$7=VLOOKUP(Administrative!$B130,Settings!$H$4:$T$100,13,0)),1,0))</f>
        <v>1</v>
      </c>
      <c r="CI130" s="7">
        <f>IF(CH130=1,1,IF(AND(CI$4=VLOOKUP($B130,Settings!$H$4:$R$100,11,0),Administrative!CI$7=VLOOKUP(Administrative!$B130,Settings!$H$4:$T$100,13,0)),1,0))</f>
        <v>1</v>
      </c>
      <c r="CJ130" s="7">
        <f>IF(CI130=1,1,IF(AND(CJ$4=VLOOKUP($B130,Settings!$H$4:$R$100,11,0),Administrative!CJ$7=VLOOKUP(Administrative!$B130,Settings!$H$4:$T$100,13,0)),1,0))</f>
        <v>1</v>
      </c>
      <c r="CK130" s="7">
        <f>IF(CJ130=1,1,IF(AND(CK$4=VLOOKUP($B130,Settings!$H$4:$R$100,11,0),Administrative!CK$7=VLOOKUP(Administrative!$B130,Settings!$H$4:$T$100,13,0)),1,0))</f>
        <v>1</v>
      </c>
      <c r="CL130" s="7">
        <f>IF(CK130=1,1,IF(AND(CL$4=VLOOKUP($B130,Settings!$H$4:$R$100,11,0),Administrative!CL$7=VLOOKUP(Administrative!$B130,Settings!$H$4:$T$100,13,0)),1,0))</f>
        <v>1</v>
      </c>
      <c r="CM130" s="7">
        <f>IF(CL130=1,1,IF(AND(CM$4=VLOOKUP($B130,Settings!$H$4:$R$100,11,0),Administrative!CM$7=VLOOKUP(Administrative!$B130,Settings!$H$4:$T$100,13,0)),1,0))</f>
        <v>1</v>
      </c>
    </row>
    <row r="131" spans="2:91" hidden="1" x14ac:dyDescent="0.2">
      <c r="B131" s="209" t="str">
        <f>Inputs!DQ15</f>
        <v>Menu</v>
      </c>
      <c r="AF131" s="7">
        <f>IF(AE131=1,1,IF(AND(AF$4=VLOOKUP($B131,Settings!$H$4:$R$100,11,0),Administrative!AF$7=VLOOKUP(Administrative!$B131,Settings!$H$4:$T$100,13,0)),1,0))</f>
        <v>0</v>
      </c>
      <c r="AG131" s="7">
        <f>IF(AF131=1,1,IF(AND(AG$4=VLOOKUP($B131,Settings!$H$4:$R$100,11,0),Administrative!AG$7=VLOOKUP(Administrative!$B131,Settings!$H$4:$T$100,13,0)),1,0))</f>
        <v>0</v>
      </c>
      <c r="AH131" s="7">
        <f>IF(AG131=1,1,IF(AND(AH$4=VLOOKUP($B131,Settings!$H$4:$R$100,11,0),Administrative!AH$7=VLOOKUP(Administrative!$B131,Settings!$H$4:$T$100,13,0)),1,0))</f>
        <v>0</v>
      </c>
      <c r="AI131" s="7">
        <f>IF(AH131=1,1,IF(AND(AI$4=VLOOKUP($B131,Settings!$H$4:$R$100,11,0),Administrative!AI$7=VLOOKUP(Administrative!$B131,Settings!$H$4:$T$100,13,0)),1,0))</f>
        <v>0</v>
      </c>
      <c r="AJ131" s="7">
        <f>IF(AI131=1,1,IF(AND(AJ$4=VLOOKUP($B131,Settings!$H$4:$R$100,11,0),Administrative!AJ$7=VLOOKUP(Administrative!$B131,Settings!$H$4:$T$100,13,0)),1,0))</f>
        <v>0</v>
      </c>
      <c r="AK131" s="7">
        <f>IF(AJ131=1,1,IF(AND(AK$4=VLOOKUP($B131,Settings!$H$4:$R$100,11,0),Administrative!AK$7=VLOOKUP(Administrative!$B131,Settings!$H$4:$T$100,13,0)),1,0))</f>
        <v>0</v>
      </c>
      <c r="AL131" s="7">
        <f>IF(AK131=1,1,IF(AND(AL$4=VLOOKUP($B131,Settings!$H$4:$R$100,11,0),Administrative!AL$7=VLOOKUP(Administrative!$B131,Settings!$H$4:$T$100,13,0)),1,0))</f>
        <v>0</v>
      </c>
      <c r="AM131" s="7">
        <f>IF(AL131=1,1,IF(AND(AM$4=VLOOKUP($B131,Settings!$H$4:$R$100,11,0),Administrative!AM$7=VLOOKUP(Administrative!$B131,Settings!$H$4:$T$100,13,0)),1,0))</f>
        <v>0</v>
      </c>
      <c r="AN131" s="7">
        <f>IF(AM131=1,1,IF(AND(AN$4=VLOOKUP($B131,Settings!$H$4:$R$100,11,0),Administrative!AN$7=VLOOKUP(Administrative!$B131,Settings!$H$4:$T$100,13,0)),1,0))</f>
        <v>1</v>
      </c>
      <c r="AO131" s="7">
        <f>IF(AN131=1,1,IF(AND(AO$4=VLOOKUP($B131,Settings!$H$4:$R$100,11,0),Administrative!AO$7=VLOOKUP(Administrative!$B131,Settings!$H$4:$T$100,13,0)),1,0))</f>
        <v>1</v>
      </c>
      <c r="AP131" s="7">
        <f>IF(AO131=1,1,IF(AND(AP$4=VLOOKUP($B131,Settings!$H$4:$R$100,11,0),Administrative!AP$7=VLOOKUP(Administrative!$B131,Settings!$H$4:$T$100,13,0)),1,0))</f>
        <v>1</v>
      </c>
      <c r="AQ131" s="7">
        <f>IF(AP131=1,1,IF(AND(AQ$4=VLOOKUP($B131,Settings!$H$4:$R$100,11,0),Administrative!AQ$7=VLOOKUP(Administrative!$B131,Settings!$H$4:$T$100,13,0)),1,0))</f>
        <v>1</v>
      </c>
      <c r="AR131" s="7">
        <f>IF(AQ131=1,1,IF(AND(AR$4=VLOOKUP($B131,Settings!$H$4:$R$100,11,0),Administrative!AR$7=VLOOKUP(Administrative!$B131,Settings!$H$4:$T$100,13,0)),1,0))</f>
        <v>1</v>
      </c>
      <c r="AS131" s="7">
        <f>IF(AR131=1,1,IF(AND(AS$4=VLOOKUP($B131,Settings!$H$4:$R$100,11,0),Administrative!AS$7=VLOOKUP(Administrative!$B131,Settings!$H$4:$T$100,13,0)),1,0))</f>
        <v>1</v>
      </c>
      <c r="AT131" s="7">
        <f>IF(AS131=1,1,IF(AND(AT$4=VLOOKUP($B131,Settings!$H$4:$R$100,11,0),Administrative!AT$7=VLOOKUP(Administrative!$B131,Settings!$H$4:$T$100,13,0)),1,0))</f>
        <v>1</v>
      </c>
      <c r="AU131" s="7">
        <f>IF(AT131=1,1,IF(AND(AU$4=VLOOKUP($B131,Settings!$H$4:$R$100,11,0),Administrative!AU$7=VLOOKUP(Administrative!$B131,Settings!$H$4:$T$100,13,0)),1,0))</f>
        <v>1</v>
      </c>
      <c r="AV131" s="7">
        <f>IF(AU131=1,1,IF(AND(AV$4=VLOOKUP($B131,Settings!$H$4:$R$100,11,0),Administrative!AV$7=VLOOKUP(Administrative!$B131,Settings!$H$4:$T$100,13,0)),1,0))</f>
        <v>1</v>
      </c>
      <c r="AW131" s="7">
        <f>IF(AV131=1,1,IF(AND(AW$4=VLOOKUP($B131,Settings!$H$4:$R$100,11,0),Administrative!AW$7=VLOOKUP(Administrative!$B131,Settings!$H$4:$T$100,13,0)),1,0))</f>
        <v>1</v>
      </c>
      <c r="AX131" s="7">
        <f>IF(AW131=1,1,IF(AND(AX$4=VLOOKUP($B131,Settings!$H$4:$R$100,11,0),Administrative!AX$7=VLOOKUP(Administrative!$B131,Settings!$H$4:$T$100,13,0)),1,0))</f>
        <v>1</v>
      </c>
      <c r="AY131" s="7">
        <f>IF(AX131=1,1,IF(AND(AY$4=VLOOKUP($B131,Settings!$H$4:$R$100,11,0),Administrative!AY$7=VLOOKUP(Administrative!$B131,Settings!$H$4:$T$100,13,0)),1,0))</f>
        <v>1</v>
      </c>
      <c r="AZ131" s="7">
        <f>IF(AY131=1,1,IF(AND(AZ$4=VLOOKUP($B131,Settings!$H$4:$R$100,11,0),Administrative!AZ$7=VLOOKUP(Administrative!$B131,Settings!$H$4:$T$100,13,0)),1,0))</f>
        <v>1</v>
      </c>
      <c r="BA131" s="7">
        <f>IF(AZ131=1,1,IF(AND(BA$4=VLOOKUP($B131,Settings!$H$4:$R$100,11,0),Administrative!BA$7=VLOOKUP(Administrative!$B131,Settings!$H$4:$T$100,13,0)),1,0))</f>
        <v>1</v>
      </c>
      <c r="BB131" s="7">
        <f>IF(BA131=1,1,IF(AND(BB$4=VLOOKUP($B131,Settings!$H$4:$R$100,11,0),Administrative!BB$7=VLOOKUP(Administrative!$B131,Settings!$H$4:$T$100,13,0)),1,0))</f>
        <v>1</v>
      </c>
      <c r="BC131" s="7">
        <f>IF(BB131=1,1,IF(AND(BC$4=VLOOKUP($B131,Settings!$H$4:$R$100,11,0),Administrative!BC$7=VLOOKUP(Administrative!$B131,Settings!$H$4:$T$100,13,0)),1,0))</f>
        <v>1</v>
      </c>
      <c r="BD131" s="7">
        <f>IF(BC131=1,1,IF(AND(BD$4=VLOOKUP($B131,Settings!$H$4:$R$100,11,0),Administrative!BD$7=VLOOKUP(Administrative!$B131,Settings!$H$4:$T$100,13,0)),1,0))</f>
        <v>1</v>
      </c>
      <c r="BE131" s="7">
        <f>IF(BD131=1,1,IF(AND(BE$4=VLOOKUP($B131,Settings!$H$4:$R$100,11,0),Administrative!BE$7=VLOOKUP(Administrative!$B131,Settings!$H$4:$T$100,13,0)),1,0))</f>
        <v>1</v>
      </c>
      <c r="BF131" s="7">
        <f>IF(BE131=1,1,IF(AND(BF$4=VLOOKUP($B131,Settings!$H$4:$R$100,11,0),Administrative!BF$7=VLOOKUP(Administrative!$B131,Settings!$H$4:$T$100,13,0)),1,0))</f>
        <v>1</v>
      </c>
      <c r="BG131" s="7">
        <f>IF(BF131=1,1,IF(AND(BG$4=VLOOKUP($B131,Settings!$H$4:$R$100,11,0),Administrative!BG$7=VLOOKUP(Administrative!$B131,Settings!$H$4:$T$100,13,0)),1,0))</f>
        <v>1</v>
      </c>
      <c r="BH131" s="7">
        <f>IF(BG131=1,1,IF(AND(BH$4=VLOOKUP($B131,Settings!$H$4:$R$100,11,0),Administrative!BH$7=VLOOKUP(Administrative!$B131,Settings!$H$4:$T$100,13,0)),1,0))</f>
        <v>1</v>
      </c>
      <c r="BI131" s="7">
        <f>IF(BH131=1,1,IF(AND(BI$4=VLOOKUP($B131,Settings!$H$4:$R$100,11,0),Administrative!BI$7=VLOOKUP(Administrative!$B131,Settings!$H$4:$T$100,13,0)),1,0))</f>
        <v>1</v>
      </c>
      <c r="BJ131" s="7">
        <f>IF(BI131=1,1,IF(AND(BJ$4=VLOOKUP($B131,Settings!$H$4:$R$100,11,0),Administrative!BJ$7=VLOOKUP(Administrative!$B131,Settings!$H$4:$T$100,13,0)),1,0))</f>
        <v>1</v>
      </c>
      <c r="BK131" s="7">
        <f>IF(BJ131=1,1,IF(AND(BK$4=VLOOKUP($B131,Settings!$H$4:$R$100,11,0),Administrative!BK$7=VLOOKUP(Administrative!$B131,Settings!$H$4:$T$100,13,0)),1,0))</f>
        <v>1</v>
      </c>
      <c r="BL131" s="7">
        <f>IF(BK131=1,1,IF(AND(BL$4=VLOOKUP($B131,Settings!$H$4:$R$100,11,0),Administrative!BL$7=VLOOKUP(Administrative!$B131,Settings!$H$4:$T$100,13,0)),1,0))</f>
        <v>1</v>
      </c>
      <c r="BM131" s="7">
        <f>IF(BL131=1,1,IF(AND(BM$4=VLOOKUP($B131,Settings!$H$4:$R$100,11,0),Administrative!BM$7=VLOOKUP(Administrative!$B131,Settings!$H$4:$T$100,13,0)),1,0))</f>
        <v>1</v>
      </c>
      <c r="BN131" s="7">
        <f>IF(BM131=1,1,IF(AND(BN$4=VLOOKUP($B131,Settings!$H$4:$R$100,11,0),Administrative!BN$7=VLOOKUP(Administrative!$B131,Settings!$H$4:$T$100,13,0)),1,0))</f>
        <v>1</v>
      </c>
      <c r="BO131" s="7">
        <f>IF(BN131=1,1,IF(AND(BO$4=VLOOKUP($B131,Settings!$H$4:$R$100,11,0),Administrative!BO$7=VLOOKUP(Administrative!$B131,Settings!$H$4:$T$100,13,0)),1,0))</f>
        <v>1</v>
      </c>
      <c r="BP131" s="7">
        <f>IF(BO131=1,1,IF(AND(BP$4=VLOOKUP($B131,Settings!$H$4:$R$100,11,0),Administrative!BP$7=VLOOKUP(Administrative!$B131,Settings!$H$4:$T$100,13,0)),1,0))</f>
        <v>1</v>
      </c>
      <c r="BQ131" s="7">
        <f>IF(BP131=1,1,IF(AND(BQ$4=VLOOKUP($B131,Settings!$H$4:$R$100,11,0),Administrative!BQ$7=VLOOKUP(Administrative!$B131,Settings!$H$4:$T$100,13,0)),1,0))</f>
        <v>1</v>
      </c>
      <c r="BR131" s="7">
        <f>IF(BQ131=1,1,IF(AND(BR$4=VLOOKUP($B131,Settings!$H$4:$R$100,11,0),Administrative!BR$7=VLOOKUP(Administrative!$B131,Settings!$H$4:$T$100,13,0)),1,0))</f>
        <v>1</v>
      </c>
      <c r="BS131" s="7">
        <f>IF(BR131=1,1,IF(AND(BS$4=VLOOKUP($B131,Settings!$H$4:$R$100,11,0),Administrative!BS$7=VLOOKUP(Administrative!$B131,Settings!$H$4:$T$100,13,0)),1,0))</f>
        <v>1</v>
      </c>
      <c r="BT131" s="7">
        <f>IF(BS131=1,1,IF(AND(BT$4=VLOOKUP($B131,Settings!$H$4:$R$100,11,0),Administrative!BT$7=VLOOKUP(Administrative!$B131,Settings!$H$4:$T$100,13,0)),1,0))</f>
        <v>1</v>
      </c>
      <c r="BU131" s="7">
        <f>IF(BT131=1,1,IF(AND(BU$4=VLOOKUP($B131,Settings!$H$4:$R$100,11,0),Administrative!BU$7=VLOOKUP(Administrative!$B131,Settings!$H$4:$T$100,13,0)),1,0))</f>
        <v>1</v>
      </c>
      <c r="BV131" s="7">
        <f>IF(BU131=1,1,IF(AND(BV$4=VLOOKUP($B131,Settings!$H$4:$R$100,11,0),Administrative!BV$7=VLOOKUP(Administrative!$B131,Settings!$H$4:$T$100,13,0)),1,0))</f>
        <v>1</v>
      </c>
      <c r="BW131" s="7">
        <f>IF(BV131=1,1,IF(AND(BW$4=VLOOKUP($B131,Settings!$H$4:$R$100,11,0),Administrative!BW$7=VLOOKUP(Administrative!$B131,Settings!$H$4:$T$100,13,0)),1,0))</f>
        <v>1</v>
      </c>
      <c r="BX131" s="7">
        <f>IF(BW131=1,1,IF(AND(BX$4=VLOOKUP($B131,Settings!$H$4:$R$100,11,0),Administrative!BX$7=VLOOKUP(Administrative!$B131,Settings!$H$4:$T$100,13,0)),1,0))</f>
        <v>1</v>
      </c>
      <c r="BY131" s="7">
        <f>IF(BX131=1,1,IF(AND(BY$4=VLOOKUP($B131,Settings!$H$4:$R$100,11,0),Administrative!BY$7=VLOOKUP(Administrative!$B131,Settings!$H$4:$T$100,13,0)),1,0))</f>
        <v>1</v>
      </c>
      <c r="BZ131" s="7">
        <f>IF(BY131=1,1,IF(AND(BZ$4=VLOOKUP($B131,Settings!$H$4:$R$100,11,0),Administrative!BZ$7=VLOOKUP(Administrative!$B131,Settings!$H$4:$T$100,13,0)),1,0))</f>
        <v>1</v>
      </c>
      <c r="CA131" s="7">
        <f>IF(BZ131=1,1,IF(AND(CA$4=VLOOKUP($B131,Settings!$H$4:$R$100,11,0),Administrative!CA$7=VLOOKUP(Administrative!$B131,Settings!$H$4:$T$100,13,0)),1,0))</f>
        <v>1</v>
      </c>
      <c r="CB131" s="7">
        <f>IF(CA131=1,1,IF(AND(CB$4=VLOOKUP($B131,Settings!$H$4:$R$100,11,0),Administrative!CB$7=VLOOKUP(Administrative!$B131,Settings!$H$4:$T$100,13,0)),1,0))</f>
        <v>1</v>
      </c>
      <c r="CC131" s="7">
        <f>IF(CB131=1,1,IF(AND(CC$4=VLOOKUP($B131,Settings!$H$4:$R$100,11,0),Administrative!CC$7=VLOOKUP(Administrative!$B131,Settings!$H$4:$T$100,13,0)),1,0))</f>
        <v>1</v>
      </c>
      <c r="CD131" s="7">
        <f>IF(CC131=1,1,IF(AND(CD$4=VLOOKUP($B131,Settings!$H$4:$R$100,11,0),Administrative!CD$7=VLOOKUP(Administrative!$B131,Settings!$H$4:$T$100,13,0)),1,0))</f>
        <v>1</v>
      </c>
      <c r="CE131" s="7">
        <f>IF(CD131=1,1,IF(AND(CE$4=VLOOKUP($B131,Settings!$H$4:$R$100,11,0),Administrative!CE$7=VLOOKUP(Administrative!$B131,Settings!$H$4:$T$100,13,0)),1,0))</f>
        <v>1</v>
      </c>
      <c r="CF131" s="7">
        <f>IF(CE131=1,1,IF(AND(CF$4=VLOOKUP($B131,Settings!$H$4:$R$100,11,0),Administrative!CF$7=VLOOKUP(Administrative!$B131,Settings!$H$4:$T$100,13,0)),1,0))</f>
        <v>1</v>
      </c>
      <c r="CG131" s="7">
        <f>IF(CF131=1,1,IF(AND(CG$4=VLOOKUP($B131,Settings!$H$4:$R$100,11,0),Administrative!CG$7=VLOOKUP(Administrative!$B131,Settings!$H$4:$T$100,13,0)),1,0))</f>
        <v>1</v>
      </c>
      <c r="CH131" s="7">
        <f>IF(CG131=1,1,IF(AND(CH$4=VLOOKUP($B131,Settings!$H$4:$R$100,11,0),Administrative!CH$7=VLOOKUP(Administrative!$B131,Settings!$H$4:$T$100,13,0)),1,0))</f>
        <v>1</v>
      </c>
      <c r="CI131" s="7">
        <f>IF(CH131=1,1,IF(AND(CI$4=VLOOKUP($B131,Settings!$H$4:$R$100,11,0),Administrative!CI$7=VLOOKUP(Administrative!$B131,Settings!$H$4:$T$100,13,0)),1,0))</f>
        <v>1</v>
      </c>
      <c r="CJ131" s="7">
        <f>IF(CI131=1,1,IF(AND(CJ$4=VLOOKUP($B131,Settings!$H$4:$R$100,11,0),Administrative!CJ$7=VLOOKUP(Administrative!$B131,Settings!$H$4:$T$100,13,0)),1,0))</f>
        <v>1</v>
      </c>
      <c r="CK131" s="7">
        <f>IF(CJ131=1,1,IF(AND(CK$4=VLOOKUP($B131,Settings!$H$4:$R$100,11,0),Administrative!CK$7=VLOOKUP(Administrative!$B131,Settings!$H$4:$T$100,13,0)),1,0))</f>
        <v>1</v>
      </c>
      <c r="CL131" s="7">
        <f>IF(CK131=1,1,IF(AND(CL$4=VLOOKUP($B131,Settings!$H$4:$R$100,11,0),Administrative!CL$7=VLOOKUP(Administrative!$B131,Settings!$H$4:$T$100,13,0)),1,0))</f>
        <v>1</v>
      </c>
      <c r="CM131" s="7">
        <f>IF(CL131=1,1,IF(AND(CM$4=VLOOKUP($B131,Settings!$H$4:$R$100,11,0),Administrative!CM$7=VLOOKUP(Administrative!$B131,Settings!$H$4:$T$100,13,0)),1,0))</f>
        <v>1</v>
      </c>
    </row>
    <row r="132" spans="2:91" hidden="1" x14ac:dyDescent="0.2">
      <c r="B132" s="209" t="str">
        <f>Inputs!DQ16</f>
        <v>Cleaning</v>
      </c>
      <c r="AF132" s="7">
        <f>IF(AE132=1,1,IF(AND(AF$4=VLOOKUP($B132,Settings!$H$4:$R$100,11,0),Administrative!AF$7=VLOOKUP(Administrative!$B132,Settings!$H$4:$T$100,13,0)),1,0))</f>
        <v>0</v>
      </c>
      <c r="AG132" s="7">
        <f>IF(AF132=1,1,IF(AND(AG$4=VLOOKUP($B132,Settings!$H$4:$R$100,11,0),Administrative!AG$7=VLOOKUP(Administrative!$B132,Settings!$H$4:$T$100,13,0)),1,0))</f>
        <v>0</v>
      </c>
      <c r="AH132" s="7">
        <f>IF(AG132=1,1,IF(AND(AH$4=VLOOKUP($B132,Settings!$H$4:$R$100,11,0),Administrative!AH$7=VLOOKUP(Administrative!$B132,Settings!$H$4:$T$100,13,0)),1,0))</f>
        <v>0</v>
      </c>
      <c r="AI132" s="7">
        <f>IF(AH132=1,1,IF(AND(AI$4=VLOOKUP($B132,Settings!$H$4:$R$100,11,0),Administrative!AI$7=VLOOKUP(Administrative!$B132,Settings!$H$4:$T$100,13,0)),1,0))</f>
        <v>0</v>
      </c>
      <c r="AJ132" s="7">
        <f>IF(AI132=1,1,IF(AND(AJ$4=VLOOKUP($B132,Settings!$H$4:$R$100,11,0),Administrative!AJ$7=VLOOKUP(Administrative!$B132,Settings!$H$4:$T$100,13,0)),1,0))</f>
        <v>0</v>
      </c>
      <c r="AK132" s="7">
        <f>IF(AJ132=1,1,IF(AND(AK$4=VLOOKUP($B132,Settings!$H$4:$R$100,11,0),Administrative!AK$7=VLOOKUP(Administrative!$B132,Settings!$H$4:$T$100,13,0)),1,0))</f>
        <v>0</v>
      </c>
      <c r="AL132" s="7">
        <f>IF(AK132=1,1,IF(AND(AL$4=VLOOKUP($B132,Settings!$H$4:$R$100,11,0),Administrative!AL$7=VLOOKUP(Administrative!$B132,Settings!$H$4:$T$100,13,0)),1,0))</f>
        <v>0</v>
      </c>
      <c r="AM132" s="7">
        <f>IF(AL132=1,1,IF(AND(AM$4=VLOOKUP($B132,Settings!$H$4:$R$100,11,0),Administrative!AM$7=VLOOKUP(Administrative!$B132,Settings!$H$4:$T$100,13,0)),1,0))</f>
        <v>0</v>
      </c>
      <c r="AN132" s="7">
        <f>IF(AM132=1,1,IF(AND(AN$4=VLOOKUP($B132,Settings!$H$4:$R$100,11,0),Administrative!AN$7=VLOOKUP(Administrative!$B132,Settings!$H$4:$T$100,13,0)),1,0))</f>
        <v>1</v>
      </c>
      <c r="AO132" s="7">
        <f>IF(AN132=1,1,IF(AND(AO$4=VLOOKUP($B132,Settings!$H$4:$R$100,11,0),Administrative!AO$7=VLOOKUP(Administrative!$B132,Settings!$H$4:$T$100,13,0)),1,0))</f>
        <v>1</v>
      </c>
      <c r="AP132" s="7">
        <f>IF(AO132=1,1,IF(AND(AP$4=VLOOKUP($B132,Settings!$H$4:$R$100,11,0),Administrative!AP$7=VLOOKUP(Administrative!$B132,Settings!$H$4:$T$100,13,0)),1,0))</f>
        <v>1</v>
      </c>
      <c r="AQ132" s="7">
        <f>IF(AP132=1,1,IF(AND(AQ$4=VLOOKUP($B132,Settings!$H$4:$R$100,11,0),Administrative!AQ$7=VLOOKUP(Administrative!$B132,Settings!$H$4:$T$100,13,0)),1,0))</f>
        <v>1</v>
      </c>
      <c r="AR132" s="7">
        <f>IF(AQ132=1,1,IF(AND(AR$4=VLOOKUP($B132,Settings!$H$4:$R$100,11,0),Administrative!AR$7=VLOOKUP(Administrative!$B132,Settings!$H$4:$T$100,13,0)),1,0))</f>
        <v>1</v>
      </c>
      <c r="AS132" s="7">
        <f>IF(AR132=1,1,IF(AND(AS$4=VLOOKUP($B132,Settings!$H$4:$R$100,11,0),Administrative!AS$7=VLOOKUP(Administrative!$B132,Settings!$H$4:$T$100,13,0)),1,0))</f>
        <v>1</v>
      </c>
      <c r="AT132" s="7">
        <f>IF(AS132=1,1,IF(AND(AT$4=VLOOKUP($B132,Settings!$H$4:$R$100,11,0),Administrative!AT$7=VLOOKUP(Administrative!$B132,Settings!$H$4:$T$100,13,0)),1,0))</f>
        <v>1</v>
      </c>
      <c r="AU132" s="7">
        <f>IF(AT132=1,1,IF(AND(AU$4=VLOOKUP($B132,Settings!$H$4:$R$100,11,0),Administrative!AU$7=VLOOKUP(Administrative!$B132,Settings!$H$4:$T$100,13,0)),1,0))</f>
        <v>1</v>
      </c>
      <c r="AV132" s="7">
        <f>IF(AU132=1,1,IF(AND(AV$4=VLOOKUP($B132,Settings!$H$4:$R$100,11,0),Administrative!AV$7=VLOOKUP(Administrative!$B132,Settings!$H$4:$T$100,13,0)),1,0))</f>
        <v>1</v>
      </c>
      <c r="AW132" s="7">
        <f>IF(AV132=1,1,IF(AND(AW$4=VLOOKUP($B132,Settings!$H$4:$R$100,11,0),Administrative!AW$7=VLOOKUP(Administrative!$B132,Settings!$H$4:$T$100,13,0)),1,0))</f>
        <v>1</v>
      </c>
      <c r="AX132" s="7">
        <f>IF(AW132=1,1,IF(AND(AX$4=VLOOKUP($B132,Settings!$H$4:$R$100,11,0),Administrative!AX$7=VLOOKUP(Administrative!$B132,Settings!$H$4:$T$100,13,0)),1,0))</f>
        <v>1</v>
      </c>
      <c r="AY132" s="7">
        <f>IF(AX132=1,1,IF(AND(AY$4=VLOOKUP($B132,Settings!$H$4:$R$100,11,0),Administrative!AY$7=VLOOKUP(Administrative!$B132,Settings!$H$4:$T$100,13,0)),1,0))</f>
        <v>1</v>
      </c>
      <c r="AZ132" s="7">
        <f>IF(AY132=1,1,IF(AND(AZ$4=VLOOKUP($B132,Settings!$H$4:$R$100,11,0),Administrative!AZ$7=VLOOKUP(Administrative!$B132,Settings!$H$4:$T$100,13,0)),1,0))</f>
        <v>1</v>
      </c>
      <c r="BA132" s="7">
        <f>IF(AZ132=1,1,IF(AND(BA$4=VLOOKUP($B132,Settings!$H$4:$R$100,11,0),Administrative!BA$7=VLOOKUP(Administrative!$B132,Settings!$H$4:$T$100,13,0)),1,0))</f>
        <v>1</v>
      </c>
      <c r="BB132" s="7">
        <f>IF(BA132=1,1,IF(AND(BB$4=VLOOKUP($B132,Settings!$H$4:$R$100,11,0),Administrative!BB$7=VLOOKUP(Administrative!$B132,Settings!$H$4:$T$100,13,0)),1,0))</f>
        <v>1</v>
      </c>
      <c r="BC132" s="7">
        <f>IF(BB132=1,1,IF(AND(BC$4=VLOOKUP($B132,Settings!$H$4:$R$100,11,0),Administrative!BC$7=VLOOKUP(Administrative!$B132,Settings!$H$4:$T$100,13,0)),1,0))</f>
        <v>1</v>
      </c>
      <c r="BD132" s="7">
        <f>IF(BC132=1,1,IF(AND(BD$4=VLOOKUP($B132,Settings!$H$4:$R$100,11,0),Administrative!BD$7=VLOOKUP(Administrative!$B132,Settings!$H$4:$T$100,13,0)),1,0))</f>
        <v>1</v>
      </c>
      <c r="BE132" s="7">
        <f>IF(BD132=1,1,IF(AND(BE$4=VLOOKUP($B132,Settings!$H$4:$R$100,11,0),Administrative!BE$7=VLOOKUP(Administrative!$B132,Settings!$H$4:$T$100,13,0)),1,0))</f>
        <v>1</v>
      </c>
      <c r="BF132" s="7">
        <f>IF(BE132=1,1,IF(AND(BF$4=VLOOKUP($B132,Settings!$H$4:$R$100,11,0),Administrative!BF$7=VLOOKUP(Administrative!$B132,Settings!$H$4:$T$100,13,0)),1,0))</f>
        <v>1</v>
      </c>
      <c r="BG132" s="7">
        <f>IF(BF132=1,1,IF(AND(BG$4=VLOOKUP($B132,Settings!$H$4:$R$100,11,0),Administrative!BG$7=VLOOKUP(Administrative!$B132,Settings!$H$4:$T$100,13,0)),1,0))</f>
        <v>1</v>
      </c>
      <c r="BH132" s="7">
        <f>IF(BG132=1,1,IF(AND(BH$4=VLOOKUP($B132,Settings!$H$4:$R$100,11,0),Administrative!BH$7=VLOOKUP(Administrative!$B132,Settings!$H$4:$T$100,13,0)),1,0))</f>
        <v>1</v>
      </c>
      <c r="BI132" s="7">
        <f>IF(BH132=1,1,IF(AND(BI$4=VLOOKUP($B132,Settings!$H$4:$R$100,11,0),Administrative!BI$7=VLOOKUP(Administrative!$B132,Settings!$H$4:$T$100,13,0)),1,0))</f>
        <v>1</v>
      </c>
      <c r="BJ132" s="7">
        <f>IF(BI132=1,1,IF(AND(BJ$4=VLOOKUP($B132,Settings!$H$4:$R$100,11,0),Administrative!BJ$7=VLOOKUP(Administrative!$B132,Settings!$H$4:$T$100,13,0)),1,0))</f>
        <v>1</v>
      </c>
      <c r="BK132" s="7">
        <f>IF(BJ132=1,1,IF(AND(BK$4=VLOOKUP($B132,Settings!$H$4:$R$100,11,0),Administrative!BK$7=VLOOKUP(Administrative!$B132,Settings!$H$4:$T$100,13,0)),1,0))</f>
        <v>1</v>
      </c>
      <c r="BL132" s="7">
        <f>IF(BK132=1,1,IF(AND(BL$4=VLOOKUP($B132,Settings!$H$4:$R$100,11,0),Administrative!BL$7=VLOOKUP(Administrative!$B132,Settings!$H$4:$T$100,13,0)),1,0))</f>
        <v>1</v>
      </c>
      <c r="BM132" s="7">
        <f>IF(BL132=1,1,IF(AND(BM$4=VLOOKUP($B132,Settings!$H$4:$R$100,11,0),Administrative!BM$7=VLOOKUP(Administrative!$B132,Settings!$H$4:$T$100,13,0)),1,0))</f>
        <v>1</v>
      </c>
      <c r="BN132" s="7">
        <f>IF(BM132=1,1,IF(AND(BN$4=VLOOKUP($B132,Settings!$H$4:$R$100,11,0),Administrative!BN$7=VLOOKUP(Administrative!$B132,Settings!$H$4:$T$100,13,0)),1,0))</f>
        <v>1</v>
      </c>
      <c r="BO132" s="7">
        <f>IF(BN132=1,1,IF(AND(BO$4=VLOOKUP($B132,Settings!$H$4:$R$100,11,0),Administrative!BO$7=VLOOKUP(Administrative!$B132,Settings!$H$4:$T$100,13,0)),1,0))</f>
        <v>1</v>
      </c>
      <c r="BP132" s="7">
        <f>IF(BO132=1,1,IF(AND(BP$4=VLOOKUP($B132,Settings!$H$4:$R$100,11,0),Administrative!BP$7=VLOOKUP(Administrative!$B132,Settings!$H$4:$T$100,13,0)),1,0))</f>
        <v>1</v>
      </c>
      <c r="BQ132" s="7">
        <f>IF(BP132=1,1,IF(AND(BQ$4=VLOOKUP($B132,Settings!$H$4:$R$100,11,0),Administrative!BQ$7=VLOOKUP(Administrative!$B132,Settings!$H$4:$T$100,13,0)),1,0))</f>
        <v>1</v>
      </c>
      <c r="BR132" s="7">
        <f>IF(BQ132=1,1,IF(AND(BR$4=VLOOKUP($B132,Settings!$H$4:$R$100,11,0),Administrative!BR$7=VLOOKUP(Administrative!$B132,Settings!$H$4:$T$100,13,0)),1,0))</f>
        <v>1</v>
      </c>
      <c r="BS132" s="7">
        <f>IF(BR132=1,1,IF(AND(BS$4=VLOOKUP($B132,Settings!$H$4:$R$100,11,0),Administrative!BS$7=VLOOKUP(Administrative!$B132,Settings!$H$4:$T$100,13,0)),1,0))</f>
        <v>1</v>
      </c>
      <c r="BT132" s="7">
        <f>IF(BS132=1,1,IF(AND(BT$4=VLOOKUP($B132,Settings!$H$4:$R$100,11,0),Administrative!BT$7=VLOOKUP(Administrative!$B132,Settings!$H$4:$T$100,13,0)),1,0))</f>
        <v>1</v>
      </c>
      <c r="BU132" s="7">
        <f>IF(BT132=1,1,IF(AND(BU$4=VLOOKUP($B132,Settings!$H$4:$R$100,11,0),Administrative!BU$7=VLOOKUP(Administrative!$B132,Settings!$H$4:$T$100,13,0)),1,0))</f>
        <v>1</v>
      </c>
      <c r="BV132" s="7">
        <f>IF(BU132=1,1,IF(AND(BV$4=VLOOKUP($B132,Settings!$H$4:$R$100,11,0),Administrative!BV$7=VLOOKUP(Administrative!$B132,Settings!$H$4:$T$100,13,0)),1,0))</f>
        <v>1</v>
      </c>
      <c r="BW132" s="7">
        <f>IF(BV132=1,1,IF(AND(BW$4=VLOOKUP($B132,Settings!$H$4:$R$100,11,0),Administrative!BW$7=VLOOKUP(Administrative!$B132,Settings!$H$4:$T$100,13,0)),1,0))</f>
        <v>1</v>
      </c>
      <c r="BX132" s="7">
        <f>IF(BW132=1,1,IF(AND(BX$4=VLOOKUP($B132,Settings!$H$4:$R$100,11,0),Administrative!BX$7=VLOOKUP(Administrative!$B132,Settings!$H$4:$T$100,13,0)),1,0))</f>
        <v>1</v>
      </c>
      <c r="BY132" s="7">
        <f>IF(BX132=1,1,IF(AND(BY$4=VLOOKUP($B132,Settings!$H$4:$R$100,11,0),Administrative!BY$7=VLOOKUP(Administrative!$B132,Settings!$H$4:$T$100,13,0)),1,0))</f>
        <v>1</v>
      </c>
      <c r="BZ132" s="7">
        <f>IF(BY132=1,1,IF(AND(BZ$4=VLOOKUP($B132,Settings!$H$4:$R$100,11,0),Administrative!BZ$7=VLOOKUP(Administrative!$B132,Settings!$H$4:$T$100,13,0)),1,0))</f>
        <v>1</v>
      </c>
      <c r="CA132" s="7">
        <f>IF(BZ132=1,1,IF(AND(CA$4=VLOOKUP($B132,Settings!$H$4:$R$100,11,0),Administrative!CA$7=VLOOKUP(Administrative!$B132,Settings!$H$4:$T$100,13,0)),1,0))</f>
        <v>1</v>
      </c>
      <c r="CB132" s="7">
        <f>IF(CA132=1,1,IF(AND(CB$4=VLOOKUP($B132,Settings!$H$4:$R$100,11,0),Administrative!CB$7=VLOOKUP(Administrative!$B132,Settings!$H$4:$T$100,13,0)),1,0))</f>
        <v>1</v>
      </c>
      <c r="CC132" s="7">
        <f>IF(CB132=1,1,IF(AND(CC$4=VLOOKUP($B132,Settings!$H$4:$R$100,11,0),Administrative!CC$7=VLOOKUP(Administrative!$B132,Settings!$H$4:$T$100,13,0)),1,0))</f>
        <v>1</v>
      </c>
      <c r="CD132" s="7">
        <f>IF(CC132=1,1,IF(AND(CD$4=VLOOKUP($B132,Settings!$H$4:$R$100,11,0),Administrative!CD$7=VLOOKUP(Administrative!$B132,Settings!$H$4:$T$100,13,0)),1,0))</f>
        <v>1</v>
      </c>
      <c r="CE132" s="7">
        <f>IF(CD132=1,1,IF(AND(CE$4=VLOOKUP($B132,Settings!$H$4:$R$100,11,0),Administrative!CE$7=VLOOKUP(Administrative!$B132,Settings!$H$4:$T$100,13,0)),1,0))</f>
        <v>1</v>
      </c>
      <c r="CF132" s="7">
        <f>IF(CE132=1,1,IF(AND(CF$4=VLOOKUP($B132,Settings!$H$4:$R$100,11,0),Administrative!CF$7=VLOOKUP(Administrative!$B132,Settings!$H$4:$T$100,13,0)),1,0))</f>
        <v>1</v>
      </c>
      <c r="CG132" s="7">
        <f>IF(CF132=1,1,IF(AND(CG$4=VLOOKUP($B132,Settings!$H$4:$R$100,11,0),Administrative!CG$7=VLOOKUP(Administrative!$B132,Settings!$H$4:$T$100,13,0)),1,0))</f>
        <v>1</v>
      </c>
      <c r="CH132" s="7">
        <f>IF(CG132=1,1,IF(AND(CH$4=VLOOKUP($B132,Settings!$H$4:$R$100,11,0),Administrative!CH$7=VLOOKUP(Administrative!$B132,Settings!$H$4:$T$100,13,0)),1,0))</f>
        <v>1</v>
      </c>
      <c r="CI132" s="7">
        <f>IF(CH132=1,1,IF(AND(CI$4=VLOOKUP($B132,Settings!$H$4:$R$100,11,0),Administrative!CI$7=VLOOKUP(Administrative!$B132,Settings!$H$4:$T$100,13,0)),1,0))</f>
        <v>1</v>
      </c>
      <c r="CJ132" s="7">
        <f>IF(CI132=1,1,IF(AND(CJ$4=VLOOKUP($B132,Settings!$H$4:$R$100,11,0),Administrative!CJ$7=VLOOKUP(Administrative!$B132,Settings!$H$4:$T$100,13,0)),1,0))</f>
        <v>1</v>
      </c>
      <c r="CK132" s="7">
        <f>IF(CJ132=1,1,IF(AND(CK$4=VLOOKUP($B132,Settings!$H$4:$R$100,11,0),Administrative!CK$7=VLOOKUP(Administrative!$B132,Settings!$H$4:$T$100,13,0)),1,0))</f>
        <v>1</v>
      </c>
      <c r="CL132" s="7">
        <f>IF(CK132=1,1,IF(AND(CL$4=VLOOKUP($B132,Settings!$H$4:$R$100,11,0),Administrative!CL$7=VLOOKUP(Administrative!$B132,Settings!$H$4:$T$100,13,0)),1,0))</f>
        <v>1</v>
      </c>
      <c r="CM132" s="7">
        <f>IF(CL132=1,1,IF(AND(CM$4=VLOOKUP($B132,Settings!$H$4:$R$100,11,0),Administrative!CM$7=VLOOKUP(Administrative!$B132,Settings!$H$4:$T$100,13,0)),1,0))</f>
        <v>1</v>
      </c>
    </row>
    <row r="133" spans="2:91" hidden="1" x14ac:dyDescent="0.2">
      <c r="B133" s="209" t="str">
        <f>Inputs!DQ17</f>
        <v>Cable TV</v>
      </c>
      <c r="AF133" s="7">
        <f>IF(AE133=1,1,IF(AND(AF$4=VLOOKUP($B133,Settings!$H$4:$R$100,11,0),Administrative!AF$7=VLOOKUP(Administrative!$B133,Settings!$H$4:$T$100,13,0)),1,0))</f>
        <v>0</v>
      </c>
      <c r="AG133" s="7">
        <f>IF(AF133=1,1,IF(AND(AG$4=VLOOKUP($B133,Settings!$H$4:$R$100,11,0),Administrative!AG$7=VLOOKUP(Administrative!$B133,Settings!$H$4:$T$100,13,0)),1,0))</f>
        <v>0</v>
      </c>
      <c r="AH133" s="7">
        <f>IF(AG133=1,1,IF(AND(AH$4=VLOOKUP($B133,Settings!$H$4:$R$100,11,0),Administrative!AH$7=VLOOKUP(Administrative!$B133,Settings!$H$4:$T$100,13,0)),1,0))</f>
        <v>0</v>
      </c>
      <c r="AI133" s="7">
        <f>IF(AH133=1,1,IF(AND(AI$4=VLOOKUP($B133,Settings!$H$4:$R$100,11,0),Administrative!AI$7=VLOOKUP(Administrative!$B133,Settings!$H$4:$T$100,13,0)),1,0))</f>
        <v>0</v>
      </c>
      <c r="AJ133" s="7">
        <f>IF(AI133=1,1,IF(AND(AJ$4=VLOOKUP($B133,Settings!$H$4:$R$100,11,0),Administrative!AJ$7=VLOOKUP(Administrative!$B133,Settings!$H$4:$T$100,13,0)),1,0))</f>
        <v>0</v>
      </c>
      <c r="AK133" s="7">
        <f>IF(AJ133=1,1,IF(AND(AK$4=VLOOKUP($B133,Settings!$H$4:$R$100,11,0),Administrative!AK$7=VLOOKUP(Administrative!$B133,Settings!$H$4:$T$100,13,0)),1,0))</f>
        <v>0</v>
      </c>
      <c r="AL133" s="7">
        <f>IF(AK133=1,1,IF(AND(AL$4=VLOOKUP($B133,Settings!$H$4:$R$100,11,0),Administrative!AL$7=VLOOKUP(Administrative!$B133,Settings!$H$4:$T$100,13,0)),1,0))</f>
        <v>0</v>
      </c>
      <c r="AM133" s="7">
        <f>IF(AL133=1,1,IF(AND(AM$4=VLOOKUP($B133,Settings!$H$4:$R$100,11,0),Administrative!AM$7=VLOOKUP(Administrative!$B133,Settings!$H$4:$T$100,13,0)),1,0))</f>
        <v>0</v>
      </c>
      <c r="AN133" s="7">
        <f>IF(AM133=1,1,IF(AND(AN$4=VLOOKUP($B133,Settings!$H$4:$R$100,11,0),Administrative!AN$7=VLOOKUP(Administrative!$B133,Settings!$H$4:$T$100,13,0)),1,0))</f>
        <v>1</v>
      </c>
      <c r="AO133" s="7">
        <f>IF(AN133=1,1,IF(AND(AO$4=VLOOKUP($B133,Settings!$H$4:$R$100,11,0),Administrative!AO$7=VLOOKUP(Administrative!$B133,Settings!$H$4:$T$100,13,0)),1,0))</f>
        <v>1</v>
      </c>
      <c r="AP133" s="7">
        <f>IF(AO133=1,1,IF(AND(AP$4=VLOOKUP($B133,Settings!$H$4:$R$100,11,0),Administrative!AP$7=VLOOKUP(Administrative!$B133,Settings!$H$4:$T$100,13,0)),1,0))</f>
        <v>1</v>
      </c>
      <c r="AQ133" s="7">
        <f>IF(AP133=1,1,IF(AND(AQ$4=VLOOKUP($B133,Settings!$H$4:$R$100,11,0),Administrative!AQ$7=VLOOKUP(Administrative!$B133,Settings!$H$4:$T$100,13,0)),1,0))</f>
        <v>1</v>
      </c>
      <c r="AR133" s="7">
        <f>IF(AQ133=1,1,IF(AND(AR$4=VLOOKUP($B133,Settings!$H$4:$R$100,11,0),Administrative!AR$7=VLOOKUP(Administrative!$B133,Settings!$H$4:$T$100,13,0)),1,0))</f>
        <v>1</v>
      </c>
      <c r="AS133" s="7">
        <f>IF(AR133=1,1,IF(AND(AS$4=VLOOKUP($B133,Settings!$H$4:$R$100,11,0),Administrative!AS$7=VLOOKUP(Administrative!$B133,Settings!$H$4:$T$100,13,0)),1,0))</f>
        <v>1</v>
      </c>
      <c r="AT133" s="7">
        <f>IF(AS133=1,1,IF(AND(AT$4=VLOOKUP($B133,Settings!$H$4:$R$100,11,0),Administrative!AT$7=VLOOKUP(Administrative!$B133,Settings!$H$4:$T$100,13,0)),1,0))</f>
        <v>1</v>
      </c>
      <c r="AU133" s="7">
        <f>IF(AT133=1,1,IF(AND(AU$4=VLOOKUP($B133,Settings!$H$4:$R$100,11,0),Administrative!AU$7=VLOOKUP(Administrative!$B133,Settings!$H$4:$T$100,13,0)),1,0))</f>
        <v>1</v>
      </c>
      <c r="AV133" s="7">
        <f>IF(AU133=1,1,IF(AND(AV$4=VLOOKUP($B133,Settings!$H$4:$R$100,11,0),Administrative!AV$7=VLOOKUP(Administrative!$B133,Settings!$H$4:$T$100,13,0)),1,0))</f>
        <v>1</v>
      </c>
      <c r="AW133" s="7">
        <f>IF(AV133=1,1,IF(AND(AW$4=VLOOKUP($B133,Settings!$H$4:$R$100,11,0),Administrative!AW$7=VLOOKUP(Administrative!$B133,Settings!$H$4:$T$100,13,0)),1,0))</f>
        <v>1</v>
      </c>
      <c r="AX133" s="7">
        <f>IF(AW133=1,1,IF(AND(AX$4=VLOOKUP($B133,Settings!$H$4:$R$100,11,0),Administrative!AX$7=VLOOKUP(Administrative!$B133,Settings!$H$4:$T$100,13,0)),1,0))</f>
        <v>1</v>
      </c>
      <c r="AY133" s="7">
        <f>IF(AX133=1,1,IF(AND(AY$4=VLOOKUP($B133,Settings!$H$4:$R$100,11,0),Administrative!AY$7=VLOOKUP(Administrative!$B133,Settings!$H$4:$T$100,13,0)),1,0))</f>
        <v>1</v>
      </c>
      <c r="AZ133" s="7">
        <f>IF(AY133=1,1,IF(AND(AZ$4=VLOOKUP($B133,Settings!$H$4:$R$100,11,0),Administrative!AZ$7=VLOOKUP(Administrative!$B133,Settings!$H$4:$T$100,13,0)),1,0))</f>
        <v>1</v>
      </c>
      <c r="BA133" s="7">
        <f>IF(AZ133=1,1,IF(AND(BA$4=VLOOKUP($B133,Settings!$H$4:$R$100,11,0),Administrative!BA$7=VLOOKUP(Administrative!$B133,Settings!$H$4:$T$100,13,0)),1,0))</f>
        <v>1</v>
      </c>
      <c r="BB133" s="7">
        <f>IF(BA133=1,1,IF(AND(BB$4=VLOOKUP($B133,Settings!$H$4:$R$100,11,0),Administrative!BB$7=VLOOKUP(Administrative!$B133,Settings!$H$4:$T$100,13,0)),1,0))</f>
        <v>1</v>
      </c>
      <c r="BC133" s="7">
        <f>IF(BB133=1,1,IF(AND(BC$4=VLOOKUP($B133,Settings!$H$4:$R$100,11,0),Administrative!BC$7=VLOOKUP(Administrative!$B133,Settings!$H$4:$T$100,13,0)),1,0))</f>
        <v>1</v>
      </c>
      <c r="BD133" s="7">
        <f>IF(BC133=1,1,IF(AND(BD$4=VLOOKUP($B133,Settings!$H$4:$R$100,11,0),Administrative!BD$7=VLOOKUP(Administrative!$B133,Settings!$H$4:$T$100,13,0)),1,0))</f>
        <v>1</v>
      </c>
      <c r="BE133" s="7">
        <f>IF(BD133=1,1,IF(AND(BE$4=VLOOKUP($B133,Settings!$H$4:$R$100,11,0),Administrative!BE$7=VLOOKUP(Administrative!$B133,Settings!$H$4:$T$100,13,0)),1,0))</f>
        <v>1</v>
      </c>
      <c r="BF133" s="7">
        <f>IF(BE133=1,1,IF(AND(BF$4=VLOOKUP($B133,Settings!$H$4:$R$100,11,0),Administrative!BF$7=VLOOKUP(Administrative!$B133,Settings!$H$4:$T$100,13,0)),1,0))</f>
        <v>1</v>
      </c>
      <c r="BG133" s="7">
        <f>IF(BF133=1,1,IF(AND(BG$4=VLOOKUP($B133,Settings!$H$4:$R$100,11,0),Administrative!BG$7=VLOOKUP(Administrative!$B133,Settings!$H$4:$T$100,13,0)),1,0))</f>
        <v>1</v>
      </c>
      <c r="BH133" s="7">
        <f>IF(BG133=1,1,IF(AND(BH$4=VLOOKUP($B133,Settings!$H$4:$R$100,11,0),Administrative!BH$7=VLOOKUP(Administrative!$B133,Settings!$H$4:$T$100,13,0)),1,0))</f>
        <v>1</v>
      </c>
      <c r="BI133" s="7">
        <f>IF(BH133=1,1,IF(AND(BI$4=VLOOKUP($B133,Settings!$H$4:$R$100,11,0),Administrative!BI$7=VLOOKUP(Administrative!$B133,Settings!$H$4:$T$100,13,0)),1,0))</f>
        <v>1</v>
      </c>
      <c r="BJ133" s="7">
        <f>IF(BI133=1,1,IF(AND(BJ$4=VLOOKUP($B133,Settings!$H$4:$R$100,11,0),Administrative!BJ$7=VLOOKUP(Administrative!$B133,Settings!$H$4:$T$100,13,0)),1,0))</f>
        <v>1</v>
      </c>
      <c r="BK133" s="7">
        <f>IF(BJ133=1,1,IF(AND(BK$4=VLOOKUP($B133,Settings!$H$4:$R$100,11,0),Administrative!BK$7=VLOOKUP(Administrative!$B133,Settings!$H$4:$T$100,13,0)),1,0))</f>
        <v>1</v>
      </c>
      <c r="BL133" s="7">
        <f>IF(BK133=1,1,IF(AND(BL$4=VLOOKUP($B133,Settings!$H$4:$R$100,11,0),Administrative!BL$7=VLOOKUP(Administrative!$B133,Settings!$H$4:$T$100,13,0)),1,0))</f>
        <v>1</v>
      </c>
      <c r="BM133" s="7">
        <f>IF(BL133=1,1,IF(AND(BM$4=VLOOKUP($B133,Settings!$H$4:$R$100,11,0),Administrative!BM$7=VLOOKUP(Administrative!$B133,Settings!$H$4:$T$100,13,0)),1,0))</f>
        <v>1</v>
      </c>
      <c r="BN133" s="7">
        <f>IF(BM133=1,1,IF(AND(BN$4=VLOOKUP($B133,Settings!$H$4:$R$100,11,0),Administrative!BN$7=VLOOKUP(Administrative!$B133,Settings!$H$4:$T$100,13,0)),1,0))</f>
        <v>1</v>
      </c>
      <c r="BO133" s="7">
        <f>IF(BN133=1,1,IF(AND(BO$4=VLOOKUP($B133,Settings!$H$4:$R$100,11,0),Administrative!BO$7=VLOOKUP(Administrative!$B133,Settings!$H$4:$T$100,13,0)),1,0))</f>
        <v>1</v>
      </c>
      <c r="BP133" s="7">
        <f>IF(BO133=1,1,IF(AND(BP$4=VLOOKUP($B133,Settings!$H$4:$R$100,11,0),Administrative!BP$7=VLOOKUP(Administrative!$B133,Settings!$H$4:$T$100,13,0)),1,0))</f>
        <v>1</v>
      </c>
      <c r="BQ133" s="7">
        <f>IF(BP133=1,1,IF(AND(BQ$4=VLOOKUP($B133,Settings!$H$4:$R$100,11,0),Administrative!BQ$7=VLOOKUP(Administrative!$B133,Settings!$H$4:$T$100,13,0)),1,0))</f>
        <v>1</v>
      </c>
      <c r="BR133" s="7">
        <f>IF(BQ133=1,1,IF(AND(BR$4=VLOOKUP($B133,Settings!$H$4:$R$100,11,0),Administrative!BR$7=VLOOKUP(Administrative!$B133,Settings!$H$4:$T$100,13,0)),1,0))</f>
        <v>1</v>
      </c>
      <c r="BS133" s="7">
        <f>IF(BR133=1,1,IF(AND(BS$4=VLOOKUP($B133,Settings!$H$4:$R$100,11,0),Administrative!BS$7=VLOOKUP(Administrative!$B133,Settings!$H$4:$T$100,13,0)),1,0))</f>
        <v>1</v>
      </c>
      <c r="BT133" s="7">
        <f>IF(BS133=1,1,IF(AND(BT$4=VLOOKUP($B133,Settings!$H$4:$R$100,11,0),Administrative!BT$7=VLOOKUP(Administrative!$B133,Settings!$H$4:$T$100,13,0)),1,0))</f>
        <v>1</v>
      </c>
      <c r="BU133" s="7">
        <f>IF(BT133=1,1,IF(AND(BU$4=VLOOKUP($B133,Settings!$H$4:$R$100,11,0),Administrative!BU$7=VLOOKUP(Administrative!$B133,Settings!$H$4:$T$100,13,0)),1,0))</f>
        <v>1</v>
      </c>
      <c r="BV133" s="7">
        <f>IF(BU133=1,1,IF(AND(BV$4=VLOOKUP($B133,Settings!$H$4:$R$100,11,0),Administrative!BV$7=VLOOKUP(Administrative!$B133,Settings!$H$4:$T$100,13,0)),1,0))</f>
        <v>1</v>
      </c>
      <c r="BW133" s="7">
        <f>IF(BV133=1,1,IF(AND(BW$4=VLOOKUP($B133,Settings!$H$4:$R$100,11,0),Administrative!BW$7=VLOOKUP(Administrative!$B133,Settings!$H$4:$T$100,13,0)),1,0))</f>
        <v>1</v>
      </c>
      <c r="BX133" s="7">
        <f>IF(BW133=1,1,IF(AND(BX$4=VLOOKUP($B133,Settings!$H$4:$R$100,11,0),Administrative!BX$7=VLOOKUP(Administrative!$B133,Settings!$H$4:$T$100,13,0)),1,0))</f>
        <v>1</v>
      </c>
      <c r="BY133" s="7">
        <f>IF(BX133=1,1,IF(AND(BY$4=VLOOKUP($B133,Settings!$H$4:$R$100,11,0),Administrative!BY$7=VLOOKUP(Administrative!$B133,Settings!$H$4:$T$100,13,0)),1,0))</f>
        <v>1</v>
      </c>
      <c r="BZ133" s="7">
        <f>IF(BY133=1,1,IF(AND(BZ$4=VLOOKUP($B133,Settings!$H$4:$R$100,11,0),Administrative!BZ$7=VLOOKUP(Administrative!$B133,Settings!$H$4:$T$100,13,0)),1,0))</f>
        <v>1</v>
      </c>
      <c r="CA133" s="7">
        <f>IF(BZ133=1,1,IF(AND(CA$4=VLOOKUP($B133,Settings!$H$4:$R$100,11,0),Administrative!CA$7=VLOOKUP(Administrative!$B133,Settings!$H$4:$T$100,13,0)),1,0))</f>
        <v>1</v>
      </c>
      <c r="CB133" s="7">
        <f>IF(CA133=1,1,IF(AND(CB$4=VLOOKUP($B133,Settings!$H$4:$R$100,11,0),Administrative!CB$7=VLOOKUP(Administrative!$B133,Settings!$H$4:$T$100,13,0)),1,0))</f>
        <v>1</v>
      </c>
      <c r="CC133" s="7">
        <f>IF(CB133=1,1,IF(AND(CC$4=VLOOKUP($B133,Settings!$H$4:$R$100,11,0),Administrative!CC$7=VLOOKUP(Administrative!$B133,Settings!$H$4:$T$100,13,0)),1,0))</f>
        <v>1</v>
      </c>
      <c r="CD133" s="7">
        <f>IF(CC133=1,1,IF(AND(CD$4=VLOOKUP($B133,Settings!$H$4:$R$100,11,0),Administrative!CD$7=VLOOKUP(Administrative!$B133,Settings!$H$4:$T$100,13,0)),1,0))</f>
        <v>1</v>
      </c>
      <c r="CE133" s="7">
        <f>IF(CD133=1,1,IF(AND(CE$4=VLOOKUP($B133,Settings!$H$4:$R$100,11,0),Administrative!CE$7=VLOOKUP(Administrative!$B133,Settings!$H$4:$T$100,13,0)),1,0))</f>
        <v>1</v>
      </c>
      <c r="CF133" s="7">
        <f>IF(CE133=1,1,IF(AND(CF$4=VLOOKUP($B133,Settings!$H$4:$R$100,11,0),Administrative!CF$7=VLOOKUP(Administrative!$B133,Settings!$H$4:$T$100,13,0)),1,0))</f>
        <v>1</v>
      </c>
      <c r="CG133" s="7">
        <f>IF(CF133=1,1,IF(AND(CG$4=VLOOKUP($B133,Settings!$H$4:$R$100,11,0),Administrative!CG$7=VLOOKUP(Administrative!$B133,Settings!$H$4:$T$100,13,0)),1,0))</f>
        <v>1</v>
      </c>
      <c r="CH133" s="7">
        <f>IF(CG133=1,1,IF(AND(CH$4=VLOOKUP($B133,Settings!$H$4:$R$100,11,0),Administrative!CH$7=VLOOKUP(Administrative!$B133,Settings!$H$4:$T$100,13,0)),1,0))</f>
        <v>1</v>
      </c>
      <c r="CI133" s="7">
        <f>IF(CH133=1,1,IF(AND(CI$4=VLOOKUP($B133,Settings!$H$4:$R$100,11,0),Administrative!CI$7=VLOOKUP(Administrative!$B133,Settings!$H$4:$T$100,13,0)),1,0))</f>
        <v>1</v>
      </c>
      <c r="CJ133" s="7">
        <f>IF(CI133=1,1,IF(AND(CJ$4=VLOOKUP($B133,Settings!$H$4:$R$100,11,0),Administrative!CJ$7=VLOOKUP(Administrative!$B133,Settings!$H$4:$T$100,13,0)),1,0))</f>
        <v>1</v>
      </c>
      <c r="CK133" s="7">
        <f>IF(CJ133=1,1,IF(AND(CK$4=VLOOKUP($B133,Settings!$H$4:$R$100,11,0),Administrative!CK$7=VLOOKUP(Administrative!$B133,Settings!$H$4:$T$100,13,0)),1,0))</f>
        <v>1</v>
      </c>
      <c r="CL133" s="7">
        <f>IF(CK133=1,1,IF(AND(CL$4=VLOOKUP($B133,Settings!$H$4:$R$100,11,0),Administrative!CL$7=VLOOKUP(Administrative!$B133,Settings!$H$4:$T$100,13,0)),1,0))</f>
        <v>1</v>
      </c>
      <c r="CM133" s="7">
        <f>IF(CL133=1,1,IF(AND(CM$4=VLOOKUP($B133,Settings!$H$4:$R$100,11,0),Administrative!CM$7=VLOOKUP(Administrative!$B133,Settings!$H$4:$T$100,13,0)),1,0))</f>
        <v>1</v>
      </c>
    </row>
    <row r="134" spans="2:91" hidden="1" x14ac:dyDescent="0.2">
      <c r="B134" s="209" t="str">
        <f>Inputs!DQ18</f>
        <v>Trash Removal</v>
      </c>
      <c r="AF134" s="7">
        <f>IF(AE134=1,1,IF(AND(AF$4=VLOOKUP($B134,Settings!$H$4:$R$100,11,0),Administrative!AF$7=VLOOKUP(Administrative!$B134,Settings!$H$4:$T$100,13,0)),1,0))</f>
        <v>0</v>
      </c>
      <c r="AG134" s="7">
        <f>IF(AF134=1,1,IF(AND(AG$4=VLOOKUP($B134,Settings!$H$4:$R$100,11,0),Administrative!AG$7=VLOOKUP(Administrative!$B134,Settings!$H$4:$T$100,13,0)),1,0))</f>
        <v>0</v>
      </c>
      <c r="AH134" s="7">
        <f>IF(AG134=1,1,IF(AND(AH$4=VLOOKUP($B134,Settings!$H$4:$R$100,11,0),Administrative!AH$7=VLOOKUP(Administrative!$B134,Settings!$H$4:$T$100,13,0)),1,0))</f>
        <v>0</v>
      </c>
      <c r="AI134" s="7">
        <f>IF(AH134=1,1,IF(AND(AI$4=VLOOKUP($B134,Settings!$H$4:$R$100,11,0),Administrative!AI$7=VLOOKUP(Administrative!$B134,Settings!$H$4:$T$100,13,0)),1,0))</f>
        <v>0</v>
      </c>
      <c r="AJ134" s="7">
        <f>IF(AI134=1,1,IF(AND(AJ$4=VLOOKUP($B134,Settings!$H$4:$R$100,11,0),Administrative!AJ$7=VLOOKUP(Administrative!$B134,Settings!$H$4:$T$100,13,0)),1,0))</f>
        <v>0</v>
      </c>
      <c r="AK134" s="7">
        <f>IF(AJ134=1,1,IF(AND(AK$4=VLOOKUP($B134,Settings!$H$4:$R$100,11,0),Administrative!AK$7=VLOOKUP(Administrative!$B134,Settings!$H$4:$T$100,13,0)),1,0))</f>
        <v>0</v>
      </c>
      <c r="AL134" s="7">
        <f>IF(AK134=1,1,IF(AND(AL$4=VLOOKUP($B134,Settings!$H$4:$R$100,11,0),Administrative!AL$7=VLOOKUP(Administrative!$B134,Settings!$H$4:$T$100,13,0)),1,0))</f>
        <v>0</v>
      </c>
      <c r="AM134" s="7">
        <f>IF(AL134=1,1,IF(AND(AM$4=VLOOKUP($B134,Settings!$H$4:$R$100,11,0),Administrative!AM$7=VLOOKUP(Administrative!$B134,Settings!$H$4:$T$100,13,0)),1,0))</f>
        <v>0</v>
      </c>
      <c r="AN134" s="7">
        <f>IF(AM134=1,1,IF(AND(AN$4=VLOOKUP($B134,Settings!$H$4:$R$100,11,0),Administrative!AN$7=VLOOKUP(Administrative!$B134,Settings!$H$4:$T$100,13,0)),1,0))</f>
        <v>1</v>
      </c>
      <c r="AO134" s="7">
        <f>IF(AN134=1,1,IF(AND(AO$4=VLOOKUP($B134,Settings!$H$4:$R$100,11,0),Administrative!AO$7=VLOOKUP(Administrative!$B134,Settings!$H$4:$T$100,13,0)),1,0))</f>
        <v>1</v>
      </c>
      <c r="AP134" s="7">
        <f>IF(AO134=1,1,IF(AND(AP$4=VLOOKUP($B134,Settings!$H$4:$R$100,11,0),Administrative!AP$7=VLOOKUP(Administrative!$B134,Settings!$H$4:$T$100,13,0)),1,0))</f>
        <v>1</v>
      </c>
      <c r="AQ134" s="7">
        <f>IF(AP134=1,1,IF(AND(AQ$4=VLOOKUP($B134,Settings!$H$4:$R$100,11,0),Administrative!AQ$7=VLOOKUP(Administrative!$B134,Settings!$H$4:$T$100,13,0)),1,0))</f>
        <v>1</v>
      </c>
      <c r="AR134" s="7">
        <f>IF(AQ134=1,1,IF(AND(AR$4=VLOOKUP($B134,Settings!$H$4:$R$100,11,0),Administrative!AR$7=VLOOKUP(Administrative!$B134,Settings!$H$4:$T$100,13,0)),1,0))</f>
        <v>1</v>
      </c>
      <c r="AS134" s="7">
        <f>IF(AR134=1,1,IF(AND(AS$4=VLOOKUP($B134,Settings!$H$4:$R$100,11,0),Administrative!AS$7=VLOOKUP(Administrative!$B134,Settings!$H$4:$T$100,13,0)),1,0))</f>
        <v>1</v>
      </c>
      <c r="AT134" s="7">
        <f>IF(AS134=1,1,IF(AND(AT$4=VLOOKUP($B134,Settings!$H$4:$R$100,11,0),Administrative!AT$7=VLOOKUP(Administrative!$B134,Settings!$H$4:$T$100,13,0)),1,0))</f>
        <v>1</v>
      </c>
      <c r="AU134" s="7">
        <f>IF(AT134=1,1,IF(AND(AU$4=VLOOKUP($B134,Settings!$H$4:$R$100,11,0),Administrative!AU$7=VLOOKUP(Administrative!$B134,Settings!$H$4:$T$100,13,0)),1,0))</f>
        <v>1</v>
      </c>
      <c r="AV134" s="7">
        <f>IF(AU134=1,1,IF(AND(AV$4=VLOOKUP($B134,Settings!$H$4:$R$100,11,0),Administrative!AV$7=VLOOKUP(Administrative!$B134,Settings!$H$4:$T$100,13,0)),1,0))</f>
        <v>1</v>
      </c>
      <c r="AW134" s="7">
        <f>IF(AV134=1,1,IF(AND(AW$4=VLOOKUP($B134,Settings!$H$4:$R$100,11,0),Administrative!AW$7=VLOOKUP(Administrative!$B134,Settings!$H$4:$T$100,13,0)),1,0))</f>
        <v>1</v>
      </c>
      <c r="AX134" s="7">
        <f>IF(AW134=1,1,IF(AND(AX$4=VLOOKUP($B134,Settings!$H$4:$R$100,11,0),Administrative!AX$7=VLOOKUP(Administrative!$B134,Settings!$H$4:$T$100,13,0)),1,0))</f>
        <v>1</v>
      </c>
      <c r="AY134" s="7">
        <f>IF(AX134=1,1,IF(AND(AY$4=VLOOKUP($B134,Settings!$H$4:$R$100,11,0),Administrative!AY$7=VLOOKUP(Administrative!$B134,Settings!$H$4:$T$100,13,0)),1,0))</f>
        <v>1</v>
      </c>
      <c r="AZ134" s="7">
        <f>IF(AY134=1,1,IF(AND(AZ$4=VLOOKUP($B134,Settings!$H$4:$R$100,11,0),Administrative!AZ$7=VLOOKUP(Administrative!$B134,Settings!$H$4:$T$100,13,0)),1,0))</f>
        <v>1</v>
      </c>
      <c r="BA134" s="7">
        <f>IF(AZ134=1,1,IF(AND(BA$4=VLOOKUP($B134,Settings!$H$4:$R$100,11,0),Administrative!BA$7=VLOOKUP(Administrative!$B134,Settings!$H$4:$T$100,13,0)),1,0))</f>
        <v>1</v>
      </c>
      <c r="BB134" s="7">
        <f>IF(BA134=1,1,IF(AND(BB$4=VLOOKUP($B134,Settings!$H$4:$R$100,11,0),Administrative!BB$7=VLOOKUP(Administrative!$B134,Settings!$H$4:$T$100,13,0)),1,0))</f>
        <v>1</v>
      </c>
      <c r="BC134" s="7">
        <f>IF(BB134=1,1,IF(AND(BC$4=VLOOKUP($B134,Settings!$H$4:$R$100,11,0),Administrative!BC$7=VLOOKUP(Administrative!$B134,Settings!$H$4:$T$100,13,0)),1,0))</f>
        <v>1</v>
      </c>
      <c r="BD134" s="7">
        <f>IF(BC134=1,1,IF(AND(BD$4=VLOOKUP($B134,Settings!$H$4:$R$100,11,0),Administrative!BD$7=VLOOKUP(Administrative!$B134,Settings!$H$4:$T$100,13,0)),1,0))</f>
        <v>1</v>
      </c>
      <c r="BE134" s="7">
        <f>IF(BD134=1,1,IF(AND(BE$4=VLOOKUP($B134,Settings!$H$4:$R$100,11,0),Administrative!BE$7=VLOOKUP(Administrative!$B134,Settings!$H$4:$T$100,13,0)),1,0))</f>
        <v>1</v>
      </c>
      <c r="BF134" s="7">
        <f>IF(BE134=1,1,IF(AND(BF$4=VLOOKUP($B134,Settings!$H$4:$R$100,11,0),Administrative!BF$7=VLOOKUP(Administrative!$B134,Settings!$H$4:$T$100,13,0)),1,0))</f>
        <v>1</v>
      </c>
      <c r="BG134" s="7">
        <f>IF(BF134=1,1,IF(AND(BG$4=VLOOKUP($B134,Settings!$H$4:$R$100,11,0),Administrative!BG$7=VLOOKUP(Administrative!$B134,Settings!$H$4:$T$100,13,0)),1,0))</f>
        <v>1</v>
      </c>
      <c r="BH134" s="7">
        <f>IF(BG134=1,1,IF(AND(BH$4=VLOOKUP($B134,Settings!$H$4:$R$100,11,0),Administrative!BH$7=VLOOKUP(Administrative!$B134,Settings!$H$4:$T$100,13,0)),1,0))</f>
        <v>1</v>
      </c>
      <c r="BI134" s="7">
        <f>IF(BH134=1,1,IF(AND(BI$4=VLOOKUP($B134,Settings!$H$4:$R$100,11,0),Administrative!BI$7=VLOOKUP(Administrative!$B134,Settings!$H$4:$T$100,13,0)),1,0))</f>
        <v>1</v>
      </c>
      <c r="BJ134" s="7">
        <f>IF(BI134=1,1,IF(AND(BJ$4=VLOOKUP($B134,Settings!$H$4:$R$100,11,0),Administrative!BJ$7=VLOOKUP(Administrative!$B134,Settings!$H$4:$T$100,13,0)),1,0))</f>
        <v>1</v>
      </c>
      <c r="BK134" s="7">
        <f>IF(BJ134=1,1,IF(AND(BK$4=VLOOKUP($B134,Settings!$H$4:$R$100,11,0),Administrative!BK$7=VLOOKUP(Administrative!$B134,Settings!$H$4:$T$100,13,0)),1,0))</f>
        <v>1</v>
      </c>
      <c r="BL134" s="7">
        <f>IF(BK134=1,1,IF(AND(BL$4=VLOOKUP($B134,Settings!$H$4:$R$100,11,0),Administrative!BL$7=VLOOKUP(Administrative!$B134,Settings!$H$4:$T$100,13,0)),1,0))</f>
        <v>1</v>
      </c>
      <c r="BM134" s="7">
        <f>IF(BL134=1,1,IF(AND(BM$4=VLOOKUP($B134,Settings!$H$4:$R$100,11,0),Administrative!BM$7=VLOOKUP(Administrative!$B134,Settings!$H$4:$T$100,13,0)),1,0))</f>
        <v>1</v>
      </c>
      <c r="BN134" s="7">
        <f>IF(BM134=1,1,IF(AND(BN$4=VLOOKUP($B134,Settings!$H$4:$R$100,11,0),Administrative!BN$7=VLOOKUP(Administrative!$B134,Settings!$H$4:$T$100,13,0)),1,0))</f>
        <v>1</v>
      </c>
      <c r="BO134" s="7">
        <f>IF(BN134=1,1,IF(AND(BO$4=VLOOKUP($B134,Settings!$H$4:$R$100,11,0),Administrative!BO$7=VLOOKUP(Administrative!$B134,Settings!$H$4:$T$100,13,0)),1,0))</f>
        <v>1</v>
      </c>
      <c r="BP134" s="7">
        <f>IF(BO134=1,1,IF(AND(BP$4=VLOOKUP($B134,Settings!$H$4:$R$100,11,0),Administrative!BP$7=VLOOKUP(Administrative!$B134,Settings!$H$4:$T$100,13,0)),1,0))</f>
        <v>1</v>
      </c>
      <c r="BQ134" s="7">
        <f>IF(BP134=1,1,IF(AND(BQ$4=VLOOKUP($B134,Settings!$H$4:$R$100,11,0),Administrative!BQ$7=VLOOKUP(Administrative!$B134,Settings!$H$4:$T$100,13,0)),1,0))</f>
        <v>1</v>
      </c>
      <c r="BR134" s="7">
        <f>IF(BQ134=1,1,IF(AND(BR$4=VLOOKUP($B134,Settings!$H$4:$R$100,11,0),Administrative!BR$7=VLOOKUP(Administrative!$B134,Settings!$H$4:$T$100,13,0)),1,0))</f>
        <v>1</v>
      </c>
      <c r="BS134" s="7">
        <f>IF(BR134=1,1,IF(AND(BS$4=VLOOKUP($B134,Settings!$H$4:$R$100,11,0),Administrative!BS$7=VLOOKUP(Administrative!$B134,Settings!$H$4:$T$100,13,0)),1,0))</f>
        <v>1</v>
      </c>
      <c r="BT134" s="7">
        <f>IF(BS134=1,1,IF(AND(BT$4=VLOOKUP($B134,Settings!$H$4:$R$100,11,0),Administrative!BT$7=VLOOKUP(Administrative!$B134,Settings!$H$4:$T$100,13,0)),1,0))</f>
        <v>1</v>
      </c>
      <c r="BU134" s="7">
        <f>IF(BT134=1,1,IF(AND(BU$4=VLOOKUP($B134,Settings!$H$4:$R$100,11,0),Administrative!BU$7=VLOOKUP(Administrative!$B134,Settings!$H$4:$T$100,13,0)),1,0))</f>
        <v>1</v>
      </c>
      <c r="BV134" s="7">
        <f>IF(BU134=1,1,IF(AND(BV$4=VLOOKUP($B134,Settings!$H$4:$R$100,11,0),Administrative!BV$7=VLOOKUP(Administrative!$B134,Settings!$H$4:$T$100,13,0)),1,0))</f>
        <v>1</v>
      </c>
      <c r="BW134" s="7">
        <f>IF(BV134=1,1,IF(AND(BW$4=VLOOKUP($B134,Settings!$H$4:$R$100,11,0),Administrative!BW$7=VLOOKUP(Administrative!$B134,Settings!$H$4:$T$100,13,0)),1,0))</f>
        <v>1</v>
      </c>
      <c r="BX134" s="7">
        <f>IF(BW134=1,1,IF(AND(BX$4=VLOOKUP($B134,Settings!$H$4:$R$100,11,0),Administrative!BX$7=VLOOKUP(Administrative!$B134,Settings!$H$4:$T$100,13,0)),1,0))</f>
        <v>1</v>
      </c>
      <c r="BY134" s="7">
        <f>IF(BX134=1,1,IF(AND(BY$4=VLOOKUP($B134,Settings!$H$4:$R$100,11,0),Administrative!BY$7=VLOOKUP(Administrative!$B134,Settings!$H$4:$T$100,13,0)),1,0))</f>
        <v>1</v>
      </c>
      <c r="BZ134" s="7">
        <f>IF(BY134=1,1,IF(AND(BZ$4=VLOOKUP($B134,Settings!$H$4:$R$100,11,0),Administrative!BZ$7=VLOOKUP(Administrative!$B134,Settings!$H$4:$T$100,13,0)),1,0))</f>
        <v>1</v>
      </c>
      <c r="CA134" s="7">
        <f>IF(BZ134=1,1,IF(AND(CA$4=VLOOKUP($B134,Settings!$H$4:$R$100,11,0),Administrative!CA$7=VLOOKUP(Administrative!$B134,Settings!$H$4:$T$100,13,0)),1,0))</f>
        <v>1</v>
      </c>
      <c r="CB134" s="7">
        <f>IF(CA134=1,1,IF(AND(CB$4=VLOOKUP($B134,Settings!$H$4:$R$100,11,0),Administrative!CB$7=VLOOKUP(Administrative!$B134,Settings!$H$4:$T$100,13,0)),1,0))</f>
        <v>1</v>
      </c>
      <c r="CC134" s="7">
        <f>IF(CB134=1,1,IF(AND(CC$4=VLOOKUP($B134,Settings!$H$4:$R$100,11,0),Administrative!CC$7=VLOOKUP(Administrative!$B134,Settings!$H$4:$T$100,13,0)),1,0))</f>
        <v>1</v>
      </c>
      <c r="CD134" s="7">
        <f>IF(CC134=1,1,IF(AND(CD$4=VLOOKUP($B134,Settings!$H$4:$R$100,11,0),Administrative!CD$7=VLOOKUP(Administrative!$B134,Settings!$H$4:$T$100,13,0)),1,0))</f>
        <v>1</v>
      </c>
      <c r="CE134" s="7">
        <f>IF(CD134=1,1,IF(AND(CE$4=VLOOKUP($B134,Settings!$H$4:$R$100,11,0),Administrative!CE$7=VLOOKUP(Administrative!$B134,Settings!$H$4:$T$100,13,0)),1,0))</f>
        <v>1</v>
      </c>
      <c r="CF134" s="7">
        <f>IF(CE134=1,1,IF(AND(CF$4=VLOOKUP($B134,Settings!$H$4:$R$100,11,0),Administrative!CF$7=VLOOKUP(Administrative!$B134,Settings!$H$4:$T$100,13,0)),1,0))</f>
        <v>1</v>
      </c>
      <c r="CG134" s="7">
        <f>IF(CF134=1,1,IF(AND(CG$4=VLOOKUP($B134,Settings!$H$4:$R$100,11,0),Administrative!CG$7=VLOOKUP(Administrative!$B134,Settings!$H$4:$T$100,13,0)),1,0))</f>
        <v>1</v>
      </c>
      <c r="CH134" s="7">
        <f>IF(CG134=1,1,IF(AND(CH$4=VLOOKUP($B134,Settings!$H$4:$R$100,11,0),Administrative!CH$7=VLOOKUP(Administrative!$B134,Settings!$H$4:$T$100,13,0)),1,0))</f>
        <v>1</v>
      </c>
      <c r="CI134" s="7">
        <f>IF(CH134=1,1,IF(AND(CI$4=VLOOKUP($B134,Settings!$H$4:$R$100,11,0),Administrative!CI$7=VLOOKUP(Administrative!$B134,Settings!$H$4:$T$100,13,0)),1,0))</f>
        <v>1</v>
      </c>
      <c r="CJ134" s="7">
        <f>IF(CI134=1,1,IF(AND(CJ$4=VLOOKUP($B134,Settings!$H$4:$R$100,11,0),Administrative!CJ$7=VLOOKUP(Administrative!$B134,Settings!$H$4:$T$100,13,0)),1,0))</f>
        <v>1</v>
      </c>
      <c r="CK134" s="7">
        <f>IF(CJ134=1,1,IF(AND(CK$4=VLOOKUP($B134,Settings!$H$4:$R$100,11,0),Administrative!CK$7=VLOOKUP(Administrative!$B134,Settings!$H$4:$T$100,13,0)),1,0))</f>
        <v>1</v>
      </c>
      <c r="CL134" s="7">
        <f>IF(CK134=1,1,IF(AND(CL$4=VLOOKUP($B134,Settings!$H$4:$R$100,11,0),Administrative!CL$7=VLOOKUP(Administrative!$B134,Settings!$H$4:$T$100,13,0)),1,0))</f>
        <v>1</v>
      </c>
      <c r="CM134" s="7">
        <f>IF(CL134=1,1,IF(AND(CM$4=VLOOKUP($B134,Settings!$H$4:$R$100,11,0),Administrative!CM$7=VLOOKUP(Administrative!$B134,Settings!$H$4:$T$100,13,0)),1,0))</f>
        <v>1</v>
      </c>
    </row>
    <row r="135" spans="2:91" hidden="1" x14ac:dyDescent="0.2">
      <c r="B135" s="209" t="str">
        <f>Inputs!DQ19</f>
        <v>Pest Control</v>
      </c>
      <c r="AF135" s="7">
        <f>IF(AE135=1,1,IF(AND(AF$4=VLOOKUP($B135,Settings!$H$4:$R$100,11,0),Administrative!AF$7=VLOOKUP(Administrative!$B135,Settings!$H$4:$T$100,13,0)),1,0))</f>
        <v>0</v>
      </c>
      <c r="AG135" s="7">
        <f>IF(AF135=1,1,IF(AND(AG$4=VLOOKUP($B135,Settings!$H$4:$R$100,11,0),Administrative!AG$7=VLOOKUP(Administrative!$B135,Settings!$H$4:$T$100,13,0)),1,0))</f>
        <v>0</v>
      </c>
      <c r="AH135" s="7">
        <f>IF(AG135=1,1,IF(AND(AH$4=VLOOKUP($B135,Settings!$H$4:$R$100,11,0),Administrative!AH$7=VLOOKUP(Administrative!$B135,Settings!$H$4:$T$100,13,0)),1,0))</f>
        <v>0</v>
      </c>
      <c r="AI135" s="7">
        <f>IF(AH135=1,1,IF(AND(AI$4=VLOOKUP($B135,Settings!$H$4:$R$100,11,0),Administrative!AI$7=VLOOKUP(Administrative!$B135,Settings!$H$4:$T$100,13,0)),1,0))</f>
        <v>0</v>
      </c>
      <c r="AJ135" s="7">
        <f>IF(AI135=1,1,IF(AND(AJ$4=VLOOKUP($B135,Settings!$H$4:$R$100,11,0),Administrative!AJ$7=VLOOKUP(Administrative!$B135,Settings!$H$4:$T$100,13,0)),1,0))</f>
        <v>0</v>
      </c>
      <c r="AK135" s="7">
        <f>IF(AJ135=1,1,IF(AND(AK$4=VLOOKUP($B135,Settings!$H$4:$R$100,11,0),Administrative!AK$7=VLOOKUP(Administrative!$B135,Settings!$H$4:$T$100,13,0)),1,0))</f>
        <v>0</v>
      </c>
      <c r="AL135" s="7">
        <f>IF(AK135=1,1,IF(AND(AL$4=VLOOKUP($B135,Settings!$H$4:$R$100,11,0),Administrative!AL$7=VLOOKUP(Administrative!$B135,Settings!$H$4:$T$100,13,0)),1,0))</f>
        <v>0</v>
      </c>
      <c r="AM135" s="7">
        <f>IF(AL135=1,1,IF(AND(AM$4=VLOOKUP($B135,Settings!$H$4:$R$100,11,0),Administrative!AM$7=VLOOKUP(Administrative!$B135,Settings!$H$4:$T$100,13,0)),1,0))</f>
        <v>0</v>
      </c>
      <c r="AN135" s="7">
        <f>IF(AM135=1,1,IF(AND(AN$4=VLOOKUP($B135,Settings!$H$4:$R$100,11,0),Administrative!AN$7=VLOOKUP(Administrative!$B135,Settings!$H$4:$T$100,13,0)),1,0))</f>
        <v>1</v>
      </c>
      <c r="AO135" s="7">
        <f>IF(AN135=1,1,IF(AND(AO$4=VLOOKUP($B135,Settings!$H$4:$R$100,11,0),Administrative!AO$7=VLOOKUP(Administrative!$B135,Settings!$H$4:$T$100,13,0)),1,0))</f>
        <v>1</v>
      </c>
      <c r="AP135" s="7">
        <f>IF(AO135=1,1,IF(AND(AP$4=VLOOKUP($B135,Settings!$H$4:$R$100,11,0),Administrative!AP$7=VLOOKUP(Administrative!$B135,Settings!$H$4:$T$100,13,0)),1,0))</f>
        <v>1</v>
      </c>
      <c r="AQ135" s="7">
        <f>IF(AP135=1,1,IF(AND(AQ$4=VLOOKUP($B135,Settings!$H$4:$R$100,11,0),Administrative!AQ$7=VLOOKUP(Administrative!$B135,Settings!$H$4:$T$100,13,0)),1,0))</f>
        <v>1</v>
      </c>
      <c r="AR135" s="7">
        <f>IF(AQ135=1,1,IF(AND(AR$4=VLOOKUP($B135,Settings!$H$4:$R$100,11,0),Administrative!AR$7=VLOOKUP(Administrative!$B135,Settings!$H$4:$T$100,13,0)),1,0))</f>
        <v>1</v>
      </c>
      <c r="AS135" s="7">
        <f>IF(AR135=1,1,IF(AND(AS$4=VLOOKUP($B135,Settings!$H$4:$R$100,11,0),Administrative!AS$7=VLOOKUP(Administrative!$B135,Settings!$H$4:$T$100,13,0)),1,0))</f>
        <v>1</v>
      </c>
      <c r="AT135" s="7">
        <f>IF(AS135=1,1,IF(AND(AT$4=VLOOKUP($B135,Settings!$H$4:$R$100,11,0),Administrative!AT$7=VLOOKUP(Administrative!$B135,Settings!$H$4:$T$100,13,0)),1,0))</f>
        <v>1</v>
      </c>
      <c r="AU135" s="7">
        <f>IF(AT135=1,1,IF(AND(AU$4=VLOOKUP($B135,Settings!$H$4:$R$100,11,0),Administrative!AU$7=VLOOKUP(Administrative!$B135,Settings!$H$4:$T$100,13,0)),1,0))</f>
        <v>1</v>
      </c>
      <c r="AV135" s="7">
        <f>IF(AU135=1,1,IF(AND(AV$4=VLOOKUP($B135,Settings!$H$4:$R$100,11,0),Administrative!AV$7=VLOOKUP(Administrative!$B135,Settings!$H$4:$T$100,13,0)),1,0))</f>
        <v>1</v>
      </c>
      <c r="AW135" s="7">
        <f>IF(AV135=1,1,IF(AND(AW$4=VLOOKUP($B135,Settings!$H$4:$R$100,11,0),Administrative!AW$7=VLOOKUP(Administrative!$B135,Settings!$H$4:$T$100,13,0)),1,0))</f>
        <v>1</v>
      </c>
      <c r="AX135" s="7">
        <f>IF(AW135=1,1,IF(AND(AX$4=VLOOKUP($B135,Settings!$H$4:$R$100,11,0),Administrative!AX$7=VLOOKUP(Administrative!$B135,Settings!$H$4:$T$100,13,0)),1,0))</f>
        <v>1</v>
      </c>
      <c r="AY135" s="7">
        <f>IF(AX135=1,1,IF(AND(AY$4=VLOOKUP($B135,Settings!$H$4:$R$100,11,0),Administrative!AY$7=VLOOKUP(Administrative!$B135,Settings!$H$4:$T$100,13,0)),1,0))</f>
        <v>1</v>
      </c>
      <c r="AZ135" s="7">
        <f>IF(AY135=1,1,IF(AND(AZ$4=VLOOKUP($B135,Settings!$H$4:$R$100,11,0),Administrative!AZ$7=VLOOKUP(Administrative!$B135,Settings!$H$4:$T$100,13,0)),1,0))</f>
        <v>1</v>
      </c>
      <c r="BA135" s="7">
        <f>IF(AZ135=1,1,IF(AND(BA$4=VLOOKUP($B135,Settings!$H$4:$R$100,11,0),Administrative!BA$7=VLOOKUP(Administrative!$B135,Settings!$H$4:$T$100,13,0)),1,0))</f>
        <v>1</v>
      </c>
      <c r="BB135" s="7">
        <f>IF(BA135=1,1,IF(AND(BB$4=VLOOKUP($B135,Settings!$H$4:$R$100,11,0),Administrative!BB$7=VLOOKUP(Administrative!$B135,Settings!$H$4:$T$100,13,0)),1,0))</f>
        <v>1</v>
      </c>
      <c r="BC135" s="7">
        <f>IF(BB135=1,1,IF(AND(BC$4=VLOOKUP($B135,Settings!$H$4:$R$100,11,0),Administrative!BC$7=VLOOKUP(Administrative!$B135,Settings!$H$4:$T$100,13,0)),1,0))</f>
        <v>1</v>
      </c>
      <c r="BD135" s="7">
        <f>IF(BC135=1,1,IF(AND(BD$4=VLOOKUP($B135,Settings!$H$4:$R$100,11,0),Administrative!BD$7=VLOOKUP(Administrative!$B135,Settings!$H$4:$T$100,13,0)),1,0))</f>
        <v>1</v>
      </c>
      <c r="BE135" s="7">
        <f>IF(BD135=1,1,IF(AND(BE$4=VLOOKUP($B135,Settings!$H$4:$R$100,11,0),Administrative!BE$7=VLOOKUP(Administrative!$B135,Settings!$H$4:$T$100,13,0)),1,0))</f>
        <v>1</v>
      </c>
      <c r="BF135" s="7">
        <f>IF(BE135=1,1,IF(AND(BF$4=VLOOKUP($B135,Settings!$H$4:$R$100,11,0),Administrative!BF$7=VLOOKUP(Administrative!$B135,Settings!$H$4:$T$100,13,0)),1,0))</f>
        <v>1</v>
      </c>
      <c r="BG135" s="7">
        <f>IF(BF135=1,1,IF(AND(BG$4=VLOOKUP($B135,Settings!$H$4:$R$100,11,0),Administrative!BG$7=VLOOKUP(Administrative!$B135,Settings!$H$4:$T$100,13,0)),1,0))</f>
        <v>1</v>
      </c>
      <c r="BH135" s="7">
        <f>IF(BG135=1,1,IF(AND(BH$4=VLOOKUP($B135,Settings!$H$4:$R$100,11,0),Administrative!BH$7=VLOOKUP(Administrative!$B135,Settings!$H$4:$T$100,13,0)),1,0))</f>
        <v>1</v>
      </c>
      <c r="BI135" s="7">
        <f>IF(BH135=1,1,IF(AND(BI$4=VLOOKUP($B135,Settings!$H$4:$R$100,11,0),Administrative!BI$7=VLOOKUP(Administrative!$B135,Settings!$H$4:$T$100,13,0)),1,0))</f>
        <v>1</v>
      </c>
      <c r="BJ135" s="7">
        <f>IF(BI135=1,1,IF(AND(BJ$4=VLOOKUP($B135,Settings!$H$4:$R$100,11,0),Administrative!BJ$7=VLOOKUP(Administrative!$B135,Settings!$H$4:$T$100,13,0)),1,0))</f>
        <v>1</v>
      </c>
      <c r="BK135" s="7">
        <f>IF(BJ135=1,1,IF(AND(BK$4=VLOOKUP($B135,Settings!$H$4:$R$100,11,0),Administrative!BK$7=VLOOKUP(Administrative!$B135,Settings!$H$4:$T$100,13,0)),1,0))</f>
        <v>1</v>
      </c>
      <c r="BL135" s="7">
        <f>IF(BK135=1,1,IF(AND(BL$4=VLOOKUP($B135,Settings!$H$4:$R$100,11,0),Administrative!BL$7=VLOOKUP(Administrative!$B135,Settings!$H$4:$T$100,13,0)),1,0))</f>
        <v>1</v>
      </c>
      <c r="BM135" s="7">
        <f>IF(BL135=1,1,IF(AND(BM$4=VLOOKUP($B135,Settings!$H$4:$R$100,11,0),Administrative!BM$7=VLOOKUP(Administrative!$B135,Settings!$H$4:$T$100,13,0)),1,0))</f>
        <v>1</v>
      </c>
      <c r="BN135" s="7">
        <f>IF(BM135=1,1,IF(AND(BN$4=VLOOKUP($B135,Settings!$H$4:$R$100,11,0),Administrative!BN$7=VLOOKUP(Administrative!$B135,Settings!$H$4:$T$100,13,0)),1,0))</f>
        <v>1</v>
      </c>
      <c r="BO135" s="7">
        <f>IF(BN135=1,1,IF(AND(BO$4=VLOOKUP($B135,Settings!$H$4:$R$100,11,0),Administrative!BO$7=VLOOKUP(Administrative!$B135,Settings!$H$4:$T$100,13,0)),1,0))</f>
        <v>1</v>
      </c>
      <c r="BP135" s="7">
        <f>IF(BO135=1,1,IF(AND(BP$4=VLOOKUP($B135,Settings!$H$4:$R$100,11,0),Administrative!BP$7=VLOOKUP(Administrative!$B135,Settings!$H$4:$T$100,13,0)),1,0))</f>
        <v>1</v>
      </c>
      <c r="BQ135" s="7">
        <f>IF(BP135=1,1,IF(AND(BQ$4=VLOOKUP($B135,Settings!$H$4:$R$100,11,0),Administrative!BQ$7=VLOOKUP(Administrative!$B135,Settings!$H$4:$T$100,13,0)),1,0))</f>
        <v>1</v>
      </c>
      <c r="BR135" s="7">
        <f>IF(BQ135=1,1,IF(AND(BR$4=VLOOKUP($B135,Settings!$H$4:$R$100,11,0),Administrative!BR$7=VLOOKUP(Administrative!$B135,Settings!$H$4:$T$100,13,0)),1,0))</f>
        <v>1</v>
      </c>
      <c r="BS135" s="7">
        <f>IF(BR135=1,1,IF(AND(BS$4=VLOOKUP($B135,Settings!$H$4:$R$100,11,0),Administrative!BS$7=VLOOKUP(Administrative!$B135,Settings!$H$4:$T$100,13,0)),1,0))</f>
        <v>1</v>
      </c>
      <c r="BT135" s="7">
        <f>IF(BS135=1,1,IF(AND(BT$4=VLOOKUP($B135,Settings!$H$4:$R$100,11,0),Administrative!BT$7=VLOOKUP(Administrative!$B135,Settings!$H$4:$T$100,13,0)),1,0))</f>
        <v>1</v>
      </c>
      <c r="BU135" s="7">
        <f>IF(BT135=1,1,IF(AND(BU$4=VLOOKUP($B135,Settings!$H$4:$R$100,11,0),Administrative!BU$7=VLOOKUP(Administrative!$B135,Settings!$H$4:$T$100,13,0)),1,0))</f>
        <v>1</v>
      </c>
      <c r="BV135" s="7">
        <f>IF(BU135=1,1,IF(AND(BV$4=VLOOKUP($B135,Settings!$H$4:$R$100,11,0),Administrative!BV$7=VLOOKUP(Administrative!$B135,Settings!$H$4:$T$100,13,0)),1,0))</f>
        <v>1</v>
      </c>
      <c r="BW135" s="7">
        <f>IF(BV135=1,1,IF(AND(BW$4=VLOOKUP($B135,Settings!$H$4:$R$100,11,0),Administrative!BW$7=VLOOKUP(Administrative!$B135,Settings!$H$4:$T$100,13,0)),1,0))</f>
        <v>1</v>
      </c>
      <c r="BX135" s="7">
        <f>IF(BW135=1,1,IF(AND(BX$4=VLOOKUP($B135,Settings!$H$4:$R$100,11,0),Administrative!BX$7=VLOOKUP(Administrative!$B135,Settings!$H$4:$T$100,13,0)),1,0))</f>
        <v>1</v>
      </c>
      <c r="BY135" s="7">
        <f>IF(BX135=1,1,IF(AND(BY$4=VLOOKUP($B135,Settings!$H$4:$R$100,11,0),Administrative!BY$7=VLOOKUP(Administrative!$B135,Settings!$H$4:$T$100,13,0)),1,0))</f>
        <v>1</v>
      </c>
      <c r="BZ135" s="7">
        <f>IF(BY135=1,1,IF(AND(BZ$4=VLOOKUP($B135,Settings!$H$4:$R$100,11,0),Administrative!BZ$7=VLOOKUP(Administrative!$B135,Settings!$H$4:$T$100,13,0)),1,0))</f>
        <v>1</v>
      </c>
      <c r="CA135" s="7">
        <f>IF(BZ135=1,1,IF(AND(CA$4=VLOOKUP($B135,Settings!$H$4:$R$100,11,0),Administrative!CA$7=VLOOKUP(Administrative!$B135,Settings!$H$4:$T$100,13,0)),1,0))</f>
        <v>1</v>
      </c>
      <c r="CB135" s="7">
        <f>IF(CA135=1,1,IF(AND(CB$4=VLOOKUP($B135,Settings!$H$4:$R$100,11,0),Administrative!CB$7=VLOOKUP(Administrative!$B135,Settings!$H$4:$T$100,13,0)),1,0))</f>
        <v>1</v>
      </c>
      <c r="CC135" s="7">
        <f>IF(CB135=1,1,IF(AND(CC$4=VLOOKUP($B135,Settings!$H$4:$R$100,11,0),Administrative!CC$7=VLOOKUP(Administrative!$B135,Settings!$H$4:$T$100,13,0)),1,0))</f>
        <v>1</v>
      </c>
      <c r="CD135" s="7">
        <f>IF(CC135=1,1,IF(AND(CD$4=VLOOKUP($B135,Settings!$H$4:$R$100,11,0),Administrative!CD$7=VLOOKUP(Administrative!$B135,Settings!$H$4:$T$100,13,0)),1,0))</f>
        <v>1</v>
      </c>
      <c r="CE135" s="7">
        <f>IF(CD135=1,1,IF(AND(CE$4=VLOOKUP($B135,Settings!$H$4:$R$100,11,0),Administrative!CE$7=VLOOKUP(Administrative!$B135,Settings!$H$4:$T$100,13,0)),1,0))</f>
        <v>1</v>
      </c>
      <c r="CF135" s="7">
        <f>IF(CE135=1,1,IF(AND(CF$4=VLOOKUP($B135,Settings!$H$4:$R$100,11,0),Administrative!CF$7=VLOOKUP(Administrative!$B135,Settings!$H$4:$T$100,13,0)),1,0))</f>
        <v>1</v>
      </c>
      <c r="CG135" s="7">
        <f>IF(CF135=1,1,IF(AND(CG$4=VLOOKUP($B135,Settings!$H$4:$R$100,11,0),Administrative!CG$7=VLOOKUP(Administrative!$B135,Settings!$H$4:$T$100,13,0)),1,0))</f>
        <v>1</v>
      </c>
      <c r="CH135" s="7">
        <f>IF(CG135=1,1,IF(AND(CH$4=VLOOKUP($B135,Settings!$H$4:$R$100,11,0),Administrative!CH$7=VLOOKUP(Administrative!$B135,Settings!$H$4:$T$100,13,0)),1,0))</f>
        <v>1</v>
      </c>
      <c r="CI135" s="7">
        <f>IF(CH135=1,1,IF(AND(CI$4=VLOOKUP($B135,Settings!$H$4:$R$100,11,0),Administrative!CI$7=VLOOKUP(Administrative!$B135,Settings!$H$4:$T$100,13,0)),1,0))</f>
        <v>1</v>
      </c>
      <c r="CJ135" s="7">
        <f>IF(CI135=1,1,IF(AND(CJ$4=VLOOKUP($B135,Settings!$H$4:$R$100,11,0),Administrative!CJ$7=VLOOKUP(Administrative!$B135,Settings!$H$4:$T$100,13,0)),1,0))</f>
        <v>1</v>
      </c>
      <c r="CK135" s="7">
        <f>IF(CJ135=1,1,IF(AND(CK$4=VLOOKUP($B135,Settings!$H$4:$R$100,11,0),Administrative!CK$7=VLOOKUP(Administrative!$B135,Settings!$H$4:$T$100,13,0)),1,0))</f>
        <v>1</v>
      </c>
      <c r="CL135" s="7">
        <f>IF(CK135=1,1,IF(AND(CL$4=VLOOKUP($B135,Settings!$H$4:$R$100,11,0),Administrative!CL$7=VLOOKUP(Administrative!$B135,Settings!$H$4:$T$100,13,0)),1,0))</f>
        <v>1</v>
      </c>
      <c r="CM135" s="7">
        <f>IF(CL135=1,1,IF(AND(CM$4=VLOOKUP($B135,Settings!$H$4:$R$100,11,0),Administrative!CM$7=VLOOKUP(Administrative!$B135,Settings!$H$4:$T$100,13,0)),1,0))</f>
        <v>1</v>
      </c>
    </row>
    <row r="136" spans="2:91" hidden="1" x14ac:dyDescent="0.2">
      <c r="B136" s="209" t="str">
        <f>Inputs!DQ20</f>
        <v>Real-estate Taxes</v>
      </c>
      <c r="AF136" s="7">
        <f>IF(AE136=1,1,IF(AND(AF$4=VLOOKUP($B136,Settings!$H$4:$R$100,11,0),Administrative!AF$7=VLOOKUP(Administrative!$B136,Settings!$H$4:$T$100,13,0)),1,0))</f>
        <v>0</v>
      </c>
      <c r="AG136" s="7">
        <f>IF(AF136=1,1,IF(AND(AG$4=VLOOKUP($B136,Settings!$H$4:$R$100,11,0),Administrative!AG$7=VLOOKUP(Administrative!$B136,Settings!$H$4:$T$100,13,0)),1,0))</f>
        <v>0</v>
      </c>
      <c r="AH136" s="7">
        <f>IF(AG136=1,1,IF(AND(AH$4=VLOOKUP($B136,Settings!$H$4:$R$100,11,0),Administrative!AH$7=VLOOKUP(Administrative!$B136,Settings!$H$4:$T$100,13,0)),1,0))</f>
        <v>0</v>
      </c>
      <c r="AI136" s="7">
        <f>IF(AH136=1,1,IF(AND(AI$4=VLOOKUP($B136,Settings!$H$4:$R$100,11,0),Administrative!AI$7=VLOOKUP(Administrative!$B136,Settings!$H$4:$T$100,13,0)),1,0))</f>
        <v>0</v>
      </c>
      <c r="AJ136" s="7">
        <f>IF(AI136=1,1,IF(AND(AJ$4=VLOOKUP($B136,Settings!$H$4:$R$100,11,0),Administrative!AJ$7=VLOOKUP(Administrative!$B136,Settings!$H$4:$T$100,13,0)),1,0))</f>
        <v>0</v>
      </c>
      <c r="AK136" s="7">
        <f>IF(AJ136=1,1,IF(AND(AK$4=VLOOKUP($B136,Settings!$H$4:$R$100,11,0),Administrative!AK$7=VLOOKUP(Administrative!$B136,Settings!$H$4:$T$100,13,0)),1,0))</f>
        <v>0</v>
      </c>
      <c r="AL136" s="7">
        <f>IF(AK136=1,1,IF(AND(AL$4=VLOOKUP($B136,Settings!$H$4:$R$100,11,0),Administrative!AL$7=VLOOKUP(Administrative!$B136,Settings!$H$4:$T$100,13,0)),1,0))</f>
        <v>0</v>
      </c>
      <c r="AM136" s="7">
        <f>IF(AL136=1,1,IF(AND(AM$4=VLOOKUP($B136,Settings!$H$4:$R$100,11,0),Administrative!AM$7=VLOOKUP(Administrative!$B136,Settings!$H$4:$T$100,13,0)),1,0))</f>
        <v>0</v>
      </c>
      <c r="AN136" s="7">
        <f>IF(AM136=1,1,IF(AND(AN$4=VLOOKUP($B136,Settings!$H$4:$R$100,11,0),Administrative!AN$7=VLOOKUP(Administrative!$B136,Settings!$H$4:$T$100,13,0)),1,0))</f>
        <v>1</v>
      </c>
      <c r="AO136" s="7">
        <f>IF(AN136=1,1,IF(AND(AO$4=VLOOKUP($B136,Settings!$H$4:$R$100,11,0),Administrative!AO$7=VLOOKUP(Administrative!$B136,Settings!$H$4:$T$100,13,0)),1,0))</f>
        <v>1</v>
      </c>
      <c r="AP136" s="7">
        <f>IF(AO136=1,1,IF(AND(AP$4=VLOOKUP($B136,Settings!$H$4:$R$100,11,0),Administrative!AP$7=VLOOKUP(Administrative!$B136,Settings!$H$4:$T$100,13,0)),1,0))</f>
        <v>1</v>
      </c>
      <c r="AQ136" s="7">
        <f>IF(AP136=1,1,IF(AND(AQ$4=VLOOKUP($B136,Settings!$H$4:$R$100,11,0),Administrative!AQ$7=VLOOKUP(Administrative!$B136,Settings!$H$4:$T$100,13,0)),1,0))</f>
        <v>1</v>
      </c>
      <c r="AR136" s="7">
        <f>IF(AQ136=1,1,IF(AND(AR$4=VLOOKUP($B136,Settings!$H$4:$R$100,11,0),Administrative!AR$7=VLOOKUP(Administrative!$B136,Settings!$H$4:$T$100,13,0)),1,0))</f>
        <v>1</v>
      </c>
      <c r="AS136" s="7">
        <f>IF(AR136=1,1,IF(AND(AS$4=VLOOKUP($B136,Settings!$H$4:$R$100,11,0),Administrative!AS$7=VLOOKUP(Administrative!$B136,Settings!$H$4:$T$100,13,0)),1,0))</f>
        <v>1</v>
      </c>
      <c r="AT136" s="7">
        <f>IF(AS136=1,1,IF(AND(AT$4=VLOOKUP($B136,Settings!$H$4:$R$100,11,0),Administrative!AT$7=VLOOKUP(Administrative!$B136,Settings!$H$4:$T$100,13,0)),1,0))</f>
        <v>1</v>
      </c>
      <c r="AU136" s="7">
        <f>IF(AT136=1,1,IF(AND(AU$4=VLOOKUP($B136,Settings!$H$4:$R$100,11,0),Administrative!AU$7=VLOOKUP(Administrative!$B136,Settings!$H$4:$T$100,13,0)),1,0))</f>
        <v>1</v>
      </c>
      <c r="AV136" s="7">
        <f>IF(AU136=1,1,IF(AND(AV$4=VLOOKUP($B136,Settings!$H$4:$R$100,11,0),Administrative!AV$7=VLOOKUP(Administrative!$B136,Settings!$H$4:$T$100,13,0)),1,0))</f>
        <v>1</v>
      </c>
      <c r="AW136" s="7">
        <f>IF(AV136=1,1,IF(AND(AW$4=VLOOKUP($B136,Settings!$H$4:$R$100,11,0),Administrative!AW$7=VLOOKUP(Administrative!$B136,Settings!$H$4:$T$100,13,0)),1,0))</f>
        <v>1</v>
      </c>
      <c r="AX136" s="7">
        <f>IF(AW136=1,1,IF(AND(AX$4=VLOOKUP($B136,Settings!$H$4:$R$100,11,0),Administrative!AX$7=VLOOKUP(Administrative!$B136,Settings!$H$4:$T$100,13,0)),1,0))</f>
        <v>1</v>
      </c>
      <c r="AY136" s="7">
        <f>IF(AX136=1,1,IF(AND(AY$4=VLOOKUP($B136,Settings!$H$4:$R$100,11,0),Administrative!AY$7=VLOOKUP(Administrative!$B136,Settings!$H$4:$T$100,13,0)),1,0))</f>
        <v>1</v>
      </c>
      <c r="AZ136" s="7">
        <f>IF(AY136=1,1,IF(AND(AZ$4=VLOOKUP($B136,Settings!$H$4:$R$100,11,0),Administrative!AZ$7=VLOOKUP(Administrative!$B136,Settings!$H$4:$T$100,13,0)),1,0))</f>
        <v>1</v>
      </c>
      <c r="BA136" s="7">
        <f>IF(AZ136=1,1,IF(AND(BA$4=VLOOKUP($B136,Settings!$H$4:$R$100,11,0),Administrative!BA$7=VLOOKUP(Administrative!$B136,Settings!$H$4:$T$100,13,0)),1,0))</f>
        <v>1</v>
      </c>
      <c r="BB136" s="7">
        <f>IF(BA136=1,1,IF(AND(BB$4=VLOOKUP($B136,Settings!$H$4:$R$100,11,0),Administrative!BB$7=VLOOKUP(Administrative!$B136,Settings!$H$4:$T$100,13,0)),1,0))</f>
        <v>1</v>
      </c>
      <c r="BC136" s="7">
        <f>IF(BB136=1,1,IF(AND(BC$4=VLOOKUP($B136,Settings!$H$4:$R$100,11,0),Administrative!BC$7=VLOOKUP(Administrative!$B136,Settings!$H$4:$T$100,13,0)),1,0))</f>
        <v>1</v>
      </c>
      <c r="BD136" s="7">
        <f>IF(BC136=1,1,IF(AND(BD$4=VLOOKUP($B136,Settings!$H$4:$R$100,11,0),Administrative!BD$7=VLOOKUP(Administrative!$B136,Settings!$H$4:$T$100,13,0)),1,0))</f>
        <v>1</v>
      </c>
      <c r="BE136" s="7">
        <f>IF(BD136=1,1,IF(AND(BE$4=VLOOKUP($B136,Settings!$H$4:$R$100,11,0),Administrative!BE$7=VLOOKUP(Administrative!$B136,Settings!$H$4:$T$100,13,0)),1,0))</f>
        <v>1</v>
      </c>
      <c r="BF136" s="7">
        <f>IF(BE136=1,1,IF(AND(BF$4=VLOOKUP($B136,Settings!$H$4:$R$100,11,0),Administrative!BF$7=VLOOKUP(Administrative!$B136,Settings!$H$4:$T$100,13,0)),1,0))</f>
        <v>1</v>
      </c>
      <c r="BG136" s="7">
        <f>IF(BF136=1,1,IF(AND(BG$4=VLOOKUP($B136,Settings!$H$4:$R$100,11,0),Administrative!BG$7=VLOOKUP(Administrative!$B136,Settings!$H$4:$T$100,13,0)),1,0))</f>
        <v>1</v>
      </c>
      <c r="BH136" s="7">
        <f>IF(BG136=1,1,IF(AND(BH$4=VLOOKUP($B136,Settings!$H$4:$R$100,11,0),Administrative!BH$7=VLOOKUP(Administrative!$B136,Settings!$H$4:$T$100,13,0)),1,0))</f>
        <v>1</v>
      </c>
      <c r="BI136" s="7">
        <f>IF(BH136=1,1,IF(AND(BI$4=VLOOKUP($B136,Settings!$H$4:$R$100,11,0),Administrative!BI$7=VLOOKUP(Administrative!$B136,Settings!$H$4:$T$100,13,0)),1,0))</f>
        <v>1</v>
      </c>
      <c r="BJ136" s="7">
        <f>IF(BI136=1,1,IF(AND(BJ$4=VLOOKUP($B136,Settings!$H$4:$R$100,11,0),Administrative!BJ$7=VLOOKUP(Administrative!$B136,Settings!$H$4:$T$100,13,0)),1,0))</f>
        <v>1</v>
      </c>
      <c r="BK136" s="7">
        <f>IF(BJ136=1,1,IF(AND(BK$4=VLOOKUP($B136,Settings!$H$4:$R$100,11,0),Administrative!BK$7=VLOOKUP(Administrative!$B136,Settings!$H$4:$T$100,13,0)),1,0))</f>
        <v>1</v>
      </c>
      <c r="BL136" s="7">
        <f>IF(BK136=1,1,IF(AND(BL$4=VLOOKUP($B136,Settings!$H$4:$R$100,11,0),Administrative!BL$7=VLOOKUP(Administrative!$B136,Settings!$H$4:$T$100,13,0)),1,0))</f>
        <v>1</v>
      </c>
      <c r="BM136" s="7">
        <f>IF(BL136=1,1,IF(AND(BM$4=VLOOKUP($B136,Settings!$H$4:$R$100,11,0),Administrative!BM$7=VLOOKUP(Administrative!$B136,Settings!$H$4:$T$100,13,0)),1,0))</f>
        <v>1</v>
      </c>
      <c r="BN136" s="7">
        <f>IF(BM136=1,1,IF(AND(BN$4=VLOOKUP($B136,Settings!$H$4:$R$100,11,0),Administrative!BN$7=VLOOKUP(Administrative!$B136,Settings!$H$4:$T$100,13,0)),1,0))</f>
        <v>1</v>
      </c>
      <c r="BO136" s="7">
        <f>IF(BN136=1,1,IF(AND(BO$4=VLOOKUP($B136,Settings!$H$4:$R$100,11,0),Administrative!BO$7=VLOOKUP(Administrative!$B136,Settings!$H$4:$T$100,13,0)),1,0))</f>
        <v>1</v>
      </c>
      <c r="BP136" s="7">
        <f>IF(BO136=1,1,IF(AND(BP$4=VLOOKUP($B136,Settings!$H$4:$R$100,11,0),Administrative!BP$7=VLOOKUP(Administrative!$B136,Settings!$H$4:$T$100,13,0)),1,0))</f>
        <v>1</v>
      </c>
      <c r="BQ136" s="7">
        <f>IF(BP136=1,1,IF(AND(BQ$4=VLOOKUP($B136,Settings!$H$4:$R$100,11,0),Administrative!BQ$7=VLOOKUP(Administrative!$B136,Settings!$H$4:$T$100,13,0)),1,0))</f>
        <v>1</v>
      </c>
      <c r="BR136" s="7">
        <f>IF(BQ136=1,1,IF(AND(BR$4=VLOOKUP($B136,Settings!$H$4:$R$100,11,0),Administrative!BR$7=VLOOKUP(Administrative!$B136,Settings!$H$4:$T$100,13,0)),1,0))</f>
        <v>1</v>
      </c>
      <c r="BS136" s="7">
        <f>IF(BR136=1,1,IF(AND(BS$4=VLOOKUP($B136,Settings!$H$4:$R$100,11,0),Administrative!BS$7=VLOOKUP(Administrative!$B136,Settings!$H$4:$T$100,13,0)),1,0))</f>
        <v>1</v>
      </c>
      <c r="BT136" s="7">
        <f>IF(BS136=1,1,IF(AND(BT$4=VLOOKUP($B136,Settings!$H$4:$R$100,11,0),Administrative!BT$7=VLOOKUP(Administrative!$B136,Settings!$H$4:$T$100,13,0)),1,0))</f>
        <v>1</v>
      </c>
      <c r="BU136" s="7">
        <f>IF(BT136=1,1,IF(AND(BU$4=VLOOKUP($B136,Settings!$H$4:$R$100,11,0),Administrative!BU$7=VLOOKUP(Administrative!$B136,Settings!$H$4:$T$100,13,0)),1,0))</f>
        <v>1</v>
      </c>
      <c r="BV136" s="7">
        <f>IF(BU136=1,1,IF(AND(BV$4=VLOOKUP($B136,Settings!$H$4:$R$100,11,0),Administrative!BV$7=VLOOKUP(Administrative!$B136,Settings!$H$4:$T$100,13,0)),1,0))</f>
        <v>1</v>
      </c>
      <c r="BW136" s="7">
        <f>IF(BV136=1,1,IF(AND(BW$4=VLOOKUP($B136,Settings!$H$4:$R$100,11,0),Administrative!BW$7=VLOOKUP(Administrative!$B136,Settings!$H$4:$T$100,13,0)),1,0))</f>
        <v>1</v>
      </c>
      <c r="BX136" s="7">
        <f>IF(BW136=1,1,IF(AND(BX$4=VLOOKUP($B136,Settings!$H$4:$R$100,11,0),Administrative!BX$7=VLOOKUP(Administrative!$B136,Settings!$H$4:$T$100,13,0)),1,0))</f>
        <v>1</v>
      </c>
      <c r="BY136" s="7">
        <f>IF(BX136=1,1,IF(AND(BY$4=VLOOKUP($B136,Settings!$H$4:$R$100,11,0),Administrative!BY$7=VLOOKUP(Administrative!$B136,Settings!$H$4:$T$100,13,0)),1,0))</f>
        <v>1</v>
      </c>
      <c r="BZ136" s="7">
        <f>IF(BY136=1,1,IF(AND(BZ$4=VLOOKUP($B136,Settings!$H$4:$R$100,11,0),Administrative!BZ$7=VLOOKUP(Administrative!$B136,Settings!$H$4:$T$100,13,0)),1,0))</f>
        <v>1</v>
      </c>
      <c r="CA136" s="7">
        <f>IF(BZ136=1,1,IF(AND(CA$4=VLOOKUP($B136,Settings!$H$4:$R$100,11,0),Administrative!CA$7=VLOOKUP(Administrative!$B136,Settings!$H$4:$T$100,13,0)),1,0))</f>
        <v>1</v>
      </c>
      <c r="CB136" s="7">
        <f>IF(CA136=1,1,IF(AND(CB$4=VLOOKUP($B136,Settings!$H$4:$R$100,11,0),Administrative!CB$7=VLOOKUP(Administrative!$B136,Settings!$H$4:$T$100,13,0)),1,0))</f>
        <v>1</v>
      </c>
      <c r="CC136" s="7">
        <f>IF(CB136=1,1,IF(AND(CC$4=VLOOKUP($B136,Settings!$H$4:$R$100,11,0),Administrative!CC$7=VLOOKUP(Administrative!$B136,Settings!$H$4:$T$100,13,0)),1,0))</f>
        <v>1</v>
      </c>
      <c r="CD136" s="7">
        <f>IF(CC136=1,1,IF(AND(CD$4=VLOOKUP($B136,Settings!$H$4:$R$100,11,0),Administrative!CD$7=VLOOKUP(Administrative!$B136,Settings!$H$4:$T$100,13,0)),1,0))</f>
        <v>1</v>
      </c>
      <c r="CE136" s="7">
        <f>IF(CD136=1,1,IF(AND(CE$4=VLOOKUP($B136,Settings!$H$4:$R$100,11,0),Administrative!CE$7=VLOOKUP(Administrative!$B136,Settings!$H$4:$T$100,13,0)),1,0))</f>
        <v>1</v>
      </c>
      <c r="CF136" s="7">
        <f>IF(CE136=1,1,IF(AND(CF$4=VLOOKUP($B136,Settings!$H$4:$R$100,11,0),Administrative!CF$7=VLOOKUP(Administrative!$B136,Settings!$H$4:$T$100,13,0)),1,0))</f>
        <v>1</v>
      </c>
      <c r="CG136" s="7">
        <f>IF(CF136=1,1,IF(AND(CG$4=VLOOKUP($B136,Settings!$H$4:$R$100,11,0),Administrative!CG$7=VLOOKUP(Administrative!$B136,Settings!$H$4:$T$100,13,0)),1,0))</f>
        <v>1</v>
      </c>
      <c r="CH136" s="7">
        <f>IF(CG136=1,1,IF(AND(CH$4=VLOOKUP($B136,Settings!$H$4:$R$100,11,0),Administrative!CH$7=VLOOKUP(Administrative!$B136,Settings!$H$4:$T$100,13,0)),1,0))</f>
        <v>1</v>
      </c>
      <c r="CI136" s="7">
        <f>IF(CH136=1,1,IF(AND(CI$4=VLOOKUP($B136,Settings!$H$4:$R$100,11,0),Administrative!CI$7=VLOOKUP(Administrative!$B136,Settings!$H$4:$T$100,13,0)),1,0))</f>
        <v>1</v>
      </c>
      <c r="CJ136" s="7">
        <f>IF(CI136=1,1,IF(AND(CJ$4=VLOOKUP($B136,Settings!$H$4:$R$100,11,0),Administrative!CJ$7=VLOOKUP(Administrative!$B136,Settings!$H$4:$T$100,13,0)),1,0))</f>
        <v>1</v>
      </c>
      <c r="CK136" s="7">
        <f>IF(CJ136=1,1,IF(AND(CK$4=VLOOKUP($B136,Settings!$H$4:$R$100,11,0),Administrative!CK$7=VLOOKUP(Administrative!$B136,Settings!$H$4:$T$100,13,0)),1,0))</f>
        <v>1</v>
      </c>
      <c r="CL136" s="7">
        <f>IF(CK136=1,1,IF(AND(CL$4=VLOOKUP($B136,Settings!$H$4:$R$100,11,0),Administrative!CL$7=VLOOKUP(Administrative!$B136,Settings!$H$4:$T$100,13,0)),1,0))</f>
        <v>1</v>
      </c>
      <c r="CM136" s="7">
        <f>IF(CL136=1,1,IF(AND(CM$4=VLOOKUP($B136,Settings!$H$4:$R$100,11,0),Administrative!CM$7=VLOOKUP(Administrative!$B136,Settings!$H$4:$T$100,13,0)),1,0))</f>
        <v>1</v>
      </c>
    </row>
    <row r="137" spans="2:91" hidden="1" x14ac:dyDescent="0.2">
      <c r="B137" s="209" t="str">
        <f>Inputs!DQ21</f>
        <v>Legal Fees</v>
      </c>
      <c r="AF137" s="7">
        <f>IF(AE137=1,1,IF(AND(AF$4=VLOOKUP($B137,Settings!$H$4:$R$100,11,0),Administrative!AF$7=VLOOKUP(Administrative!$B137,Settings!$H$4:$T$100,13,0)),1,0))</f>
        <v>0</v>
      </c>
      <c r="AG137" s="7">
        <f>IF(AF137=1,1,IF(AND(AG$4=VLOOKUP($B137,Settings!$H$4:$R$100,11,0),Administrative!AG$7=VLOOKUP(Administrative!$B137,Settings!$H$4:$T$100,13,0)),1,0))</f>
        <v>0</v>
      </c>
      <c r="AH137" s="7">
        <f>IF(AG137=1,1,IF(AND(AH$4=VLOOKUP($B137,Settings!$H$4:$R$100,11,0),Administrative!AH$7=VLOOKUP(Administrative!$B137,Settings!$H$4:$T$100,13,0)),1,0))</f>
        <v>0</v>
      </c>
      <c r="AI137" s="7">
        <f>IF(AH137=1,1,IF(AND(AI$4=VLOOKUP($B137,Settings!$H$4:$R$100,11,0),Administrative!AI$7=VLOOKUP(Administrative!$B137,Settings!$H$4:$T$100,13,0)),1,0))</f>
        <v>0</v>
      </c>
      <c r="AJ137" s="7">
        <f>IF(AI137=1,1,IF(AND(AJ$4=VLOOKUP($B137,Settings!$H$4:$R$100,11,0),Administrative!AJ$7=VLOOKUP(Administrative!$B137,Settings!$H$4:$T$100,13,0)),1,0))</f>
        <v>0</v>
      </c>
      <c r="AK137" s="7">
        <f>IF(AJ137=1,1,IF(AND(AK$4=VLOOKUP($B137,Settings!$H$4:$R$100,11,0),Administrative!AK$7=VLOOKUP(Administrative!$B137,Settings!$H$4:$T$100,13,0)),1,0))</f>
        <v>0</v>
      </c>
      <c r="AL137" s="7">
        <f>IF(AK137=1,1,IF(AND(AL$4=VLOOKUP($B137,Settings!$H$4:$R$100,11,0),Administrative!AL$7=VLOOKUP(Administrative!$B137,Settings!$H$4:$T$100,13,0)),1,0))</f>
        <v>0</v>
      </c>
      <c r="AM137" s="7">
        <f>IF(AL137=1,1,IF(AND(AM$4=VLOOKUP($B137,Settings!$H$4:$R$100,11,0),Administrative!AM$7=VLOOKUP(Administrative!$B137,Settings!$H$4:$T$100,13,0)),1,0))</f>
        <v>0</v>
      </c>
      <c r="AN137" s="7">
        <f>IF(AM137=1,1,IF(AND(AN$4=VLOOKUP($B137,Settings!$H$4:$R$100,11,0),Administrative!AN$7=VLOOKUP(Administrative!$B137,Settings!$H$4:$T$100,13,0)),1,0))</f>
        <v>1</v>
      </c>
      <c r="AO137" s="7">
        <f>IF(AN137=1,1,IF(AND(AO$4=VLOOKUP($B137,Settings!$H$4:$R$100,11,0),Administrative!AO$7=VLOOKUP(Administrative!$B137,Settings!$H$4:$T$100,13,0)),1,0))</f>
        <v>1</v>
      </c>
      <c r="AP137" s="7">
        <f>IF(AO137=1,1,IF(AND(AP$4=VLOOKUP($B137,Settings!$H$4:$R$100,11,0),Administrative!AP$7=VLOOKUP(Administrative!$B137,Settings!$H$4:$T$100,13,0)),1,0))</f>
        <v>1</v>
      </c>
      <c r="AQ137" s="7">
        <f>IF(AP137=1,1,IF(AND(AQ$4=VLOOKUP($B137,Settings!$H$4:$R$100,11,0),Administrative!AQ$7=VLOOKUP(Administrative!$B137,Settings!$H$4:$T$100,13,0)),1,0))</f>
        <v>1</v>
      </c>
      <c r="AR137" s="7">
        <f>IF(AQ137=1,1,IF(AND(AR$4=VLOOKUP($B137,Settings!$H$4:$R$100,11,0),Administrative!AR$7=VLOOKUP(Administrative!$B137,Settings!$H$4:$T$100,13,0)),1,0))</f>
        <v>1</v>
      </c>
      <c r="AS137" s="7">
        <f>IF(AR137=1,1,IF(AND(AS$4=VLOOKUP($B137,Settings!$H$4:$R$100,11,0),Administrative!AS$7=VLOOKUP(Administrative!$B137,Settings!$H$4:$T$100,13,0)),1,0))</f>
        <v>1</v>
      </c>
      <c r="AT137" s="7">
        <f>IF(AS137=1,1,IF(AND(AT$4=VLOOKUP($B137,Settings!$H$4:$R$100,11,0),Administrative!AT$7=VLOOKUP(Administrative!$B137,Settings!$H$4:$T$100,13,0)),1,0))</f>
        <v>1</v>
      </c>
      <c r="AU137" s="7">
        <f>IF(AT137=1,1,IF(AND(AU$4=VLOOKUP($B137,Settings!$H$4:$R$100,11,0),Administrative!AU$7=VLOOKUP(Administrative!$B137,Settings!$H$4:$T$100,13,0)),1,0))</f>
        <v>1</v>
      </c>
      <c r="AV137" s="7">
        <f>IF(AU137=1,1,IF(AND(AV$4=VLOOKUP($B137,Settings!$H$4:$R$100,11,0),Administrative!AV$7=VLOOKUP(Administrative!$B137,Settings!$H$4:$T$100,13,0)),1,0))</f>
        <v>1</v>
      </c>
      <c r="AW137" s="7">
        <f>IF(AV137=1,1,IF(AND(AW$4=VLOOKUP($B137,Settings!$H$4:$R$100,11,0),Administrative!AW$7=VLOOKUP(Administrative!$B137,Settings!$H$4:$T$100,13,0)),1,0))</f>
        <v>1</v>
      </c>
      <c r="AX137" s="7">
        <f>IF(AW137=1,1,IF(AND(AX$4=VLOOKUP($B137,Settings!$H$4:$R$100,11,0),Administrative!AX$7=VLOOKUP(Administrative!$B137,Settings!$H$4:$T$100,13,0)),1,0))</f>
        <v>1</v>
      </c>
      <c r="AY137" s="7">
        <f>IF(AX137=1,1,IF(AND(AY$4=VLOOKUP($B137,Settings!$H$4:$R$100,11,0),Administrative!AY$7=VLOOKUP(Administrative!$B137,Settings!$H$4:$T$100,13,0)),1,0))</f>
        <v>1</v>
      </c>
      <c r="AZ137" s="7">
        <f>IF(AY137=1,1,IF(AND(AZ$4=VLOOKUP($B137,Settings!$H$4:$R$100,11,0),Administrative!AZ$7=VLOOKUP(Administrative!$B137,Settings!$H$4:$T$100,13,0)),1,0))</f>
        <v>1</v>
      </c>
      <c r="BA137" s="7">
        <f>IF(AZ137=1,1,IF(AND(BA$4=VLOOKUP($B137,Settings!$H$4:$R$100,11,0),Administrative!BA$7=VLOOKUP(Administrative!$B137,Settings!$H$4:$T$100,13,0)),1,0))</f>
        <v>1</v>
      </c>
      <c r="BB137" s="7">
        <f>IF(BA137=1,1,IF(AND(BB$4=VLOOKUP($B137,Settings!$H$4:$R$100,11,0),Administrative!BB$7=VLOOKUP(Administrative!$B137,Settings!$H$4:$T$100,13,0)),1,0))</f>
        <v>1</v>
      </c>
      <c r="BC137" s="7">
        <f>IF(BB137=1,1,IF(AND(BC$4=VLOOKUP($B137,Settings!$H$4:$R$100,11,0),Administrative!BC$7=VLOOKUP(Administrative!$B137,Settings!$H$4:$T$100,13,0)),1,0))</f>
        <v>1</v>
      </c>
      <c r="BD137" s="7">
        <f>IF(BC137=1,1,IF(AND(BD$4=VLOOKUP($B137,Settings!$H$4:$R$100,11,0),Administrative!BD$7=VLOOKUP(Administrative!$B137,Settings!$H$4:$T$100,13,0)),1,0))</f>
        <v>1</v>
      </c>
      <c r="BE137" s="7">
        <f>IF(BD137=1,1,IF(AND(BE$4=VLOOKUP($B137,Settings!$H$4:$R$100,11,0),Administrative!BE$7=VLOOKUP(Administrative!$B137,Settings!$H$4:$T$100,13,0)),1,0))</f>
        <v>1</v>
      </c>
      <c r="BF137" s="7">
        <f>IF(BE137=1,1,IF(AND(BF$4=VLOOKUP($B137,Settings!$H$4:$R$100,11,0),Administrative!BF$7=VLOOKUP(Administrative!$B137,Settings!$H$4:$T$100,13,0)),1,0))</f>
        <v>1</v>
      </c>
      <c r="BG137" s="7">
        <f>IF(BF137=1,1,IF(AND(BG$4=VLOOKUP($B137,Settings!$H$4:$R$100,11,0),Administrative!BG$7=VLOOKUP(Administrative!$B137,Settings!$H$4:$T$100,13,0)),1,0))</f>
        <v>1</v>
      </c>
      <c r="BH137" s="7">
        <f>IF(BG137=1,1,IF(AND(BH$4=VLOOKUP($B137,Settings!$H$4:$R$100,11,0),Administrative!BH$7=VLOOKUP(Administrative!$B137,Settings!$H$4:$T$100,13,0)),1,0))</f>
        <v>1</v>
      </c>
      <c r="BI137" s="7">
        <f>IF(BH137=1,1,IF(AND(BI$4=VLOOKUP($B137,Settings!$H$4:$R$100,11,0),Administrative!BI$7=VLOOKUP(Administrative!$B137,Settings!$H$4:$T$100,13,0)),1,0))</f>
        <v>1</v>
      </c>
      <c r="BJ137" s="7">
        <f>IF(BI137=1,1,IF(AND(BJ$4=VLOOKUP($B137,Settings!$H$4:$R$100,11,0),Administrative!BJ$7=VLOOKUP(Administrative!$B137,Settings!$H$4:$T$100,13,0)),1,0))</f>
        <v>1</v>
      </c>
      <c r="BK137" s="7">
        <f>IF(BJ137=1,1,IF(AND(BK$4=VLOOKUP($B137,Settings!$H$4:$R$100,11,0),Administrative!BK$7=VLOOKUP(Administrative!$B137,Settings!$H$4:$T$100,13,0)),1,0))</f>
        <v>1</v>
      </c>
      <c r="BL137" s="7">
        <f>IF(BK137=1,1,IF(AND(BL$4=VLOOKUP($B137,Settings!$H$4:$R$100,11,0),Administrative!BL$7=VLOOKUP(Administrative!$B137,Settings!$H$4:$T$100,13,0)),1,0))</f>
        <v>1</v>
      </c>
      <c r="BM137" s="7">
        <f>IF(BL137=1,1,IF(AND(BM$4=VLOOKUP($B137,Settings!$H$4:$R$100,11,0),Administrative!BM$7=VLOOKUP(Administrative!$B137,Settings!$H$4:$T$100,13,0)),1,0))</f>
        <v>1</v>
      </c>
      <c r="BN137" s="7">
        <f>IF(BM137=1,1,IF(AND(BN$4=VLOOKUP($B137,Settings!$H$4:$R$100,11,0),Administrative!BN$7=VLOOKUP(Administrative!$B137,Settings!$H$4:$T$100,13,0)),1,0))</f>
        <v>1</v>
      </c>
      <c r="BO137" s="7">
        <f>IF(BN137=1,1,IF(AND(BO$4=VLOOKUP($B137,Settings!$H$4:$R$100,11,0),Administrative!BO$7=VLOOKUP(Administrative!$B137,Settings!$H$4:$T$100,13,0)),1,0))</f>
        <v>1</v>
      </c>
      <c r="BP137" s="7">
        <f>IF(BO137=1,1,IF(AND(BP$4=VLOOKUP($B137,Settings!$H$4:$R$100,11,0),Administrative!BP$7=VLOOKUP(Administrative!$B137,Settings!$H$4:$T$100,13,0)),1,0))</f>
        <v>1</v>
      </c>
      <c r="BQ137" s="7">
        <f>IF(BP137=1,1,IF(AND(BQ$4=VLOOKUP($B137,Settings!$H$4:$R$100,11,0),Administrative!BQ$7=VLOOKUP(Administrative!$B137,Settings!$H$4:$T$100,13,0)),1,0))</f>
        <v>1</v>
      </c>
      <c r="BR137" s="7">
        <f>IF(BQ137=1,1,IF(AND(BR$4=VLOOKUP($B137,Settings!$H$4:$R$100,11,0),Administrative!BR$7=VLOOKUP(Administrative!$B137,Settings!$H$4:$T$100,13,0)),1,0))</f>
        <v>1</v>
      </c>
      <c r="BS137" s="7">
        <f>IF(BR137=1,1,IF(AND(BS$4=VLOOKUP($B137,Settings!$H$4:$R$100,11,0),Administrative!BS$7=VLOOKUP(Administrative!$B137,Settings!$H$4:$T$100,13,0)),1,0))</f>
        <v>1</v>
      </c>
      <c r="BT137" s="7">
        <f>IF(BS137=1,1,IF(AND(BT$4=VLOOKUP($B137,Settings!$H$4:$R$100,11,0),Administrative!BT$7=VLOOKUP(Administrative!$B137,Settings!$H$4:$T$100,13,0)),1,0))</f>
        <v>1</v>
      </c>
      <c r="BU137" s="7">
        <f>IF(BT137=1,1,IF(AND(BU$4=VLOOKUP($B137,Settings!$H$4:$R$100,11,0),Administrative!BU$7=VLOOKUP(Administrative!$B137,Settings!$H$4:$T$100,13,0)),1,0))</f>
        <v>1</v>
      </c>
      <c r="BV137" s="7">
        <f>IF(BU137=1,1,IF(AND(BV$4=VLOOKUP($B137,Settings!$H$4:$R$100,11,0),Administrative!BV$7=VLOOKUP(Administrative!$B137,Settings!$H$4:$T$100,13,0)),1,0))</f>
        <v>1</v>
      </c>
      <c r="BW137" s="7">
        <f>IF(BV137=1,1,IF(AND(BW$4=VLOOKUP($B137,Settings!$H$4:$R$100,11,0),Administrative!BW$7=VLOOKUP(Administrative!$B137,Settings!$H$4:$T$100,13,0)),1,0))</f>
        <v>1</v>
      </c>
      <c r="BX137" s="7">
        <f>IF(BW137=1,1,IF(AND(BX$4=VLOOKUP($B137,Settings!$H$4:$R$100,11,0),Administrative!BX$7=VLOOKUP(Administrative!$B137,Settings!$H$4:$T$100,13,0)),1,0))</f>
        <v>1</v>
      </c>
      <c r="BY137" s="7">
        <f>IF(BX137=1,1,IF(AND(BY$4=VLOOKUP($B137,Settings!$H$4:$R$100,11,0),Administrative!BY$7=VLOOKUP(Administrative!$B137,Settings!$H$4:$T$100,13,0)),1,0))</f>
        <v>1</v>
      </c>
      <c r="BZ137" s="7">
        <f>IF(BY137=1,1,IF(AND(BZ$4=VLOOKUP($B137,Settings!$H$4:$R$100,11,0),Administrative!BZ$7=VLOOKUP(Administrative!$B137,Settings!$H$4:$T$100,13,0)),1,0))</f>
        <v>1</v>
      </c>
      <c r="CA137" s="7">
        <f>IF(BZ137=1,1,IF(AND(CA$4=VLOOKUP($B137,Settings!$H$4:$R$100,11,0),Administrative!CA$7=VLOOKUP(Administrative!$B137,Settings!$H$4:$T$100,13,0)),1,0))</f>
        <v>1</v>
      </c>
      <c r="CB137" s="7">
        <f>IF(CA137=1,1,IF(AND(CB$4=VLOOKUP($B137,Settings!$H$4:$R$100,11,0),Administrative!CB$7=VLOOKUP(Administrative!$B137,Settings!$H$4:$T$100,13,0)),1,0))</f>
        <v>1</v>
      </c>
      <c r="CC137" s="7">
        <f>IF(CB137=1,1,IF(AND(CC$4=VLOOKUP($B137,Settings!$H$4:$R$100,11,0),Administrative!CC$7=VLOOKUP(Administrative!$B137,Settings!$H$4:$T$100,13,0)),1,0))</f>
        <v>1</v>
      </c>
      <c r="CD137" s="7">
        <f>IF(CC137=1,1,IF(AND(CD$4=VLOOKUP($B137,Settings!$H$4:$R$100,11,0),Administrative!CD$7=VLOOKUP(Administrative!$B137,Settings!$H$4:$T$100,13,0)),1,0))</f>
        <v>1</v>
      </c>
      <c r="CE137" s="7">
        <f>IF(CD137=1,1,IF(AND(CE$4=VLOOKUP($B137,Settings!$H$4:$R$100,11,0),Administrative!CE$7=VLOOKUP(Administrative!$B137,Settings!$H$4:$T$100,13,0)),1,0))</f>
        <v>1</v>
      </c>
      <c r="CF137" s="7">
        <f>IF(CE137=1,1,IF(AND(CF$4=VLOOKUP($B137,Settings!$H$4:$R$100,11,0),Administrative!CF$7=VLOOKUP(Administrative!$B137,Settings!$H$4:$T$100,13,0)),1,0))</f>
        <v>1</v>
      </c>
      <c r="CG137" s="7">
        <f>IF(CF137=1,1,IF(AND(CG$4=VLOOKUP($B137,Settings!$H$4:$R$100,11,0),Administrative!CG$7=VLOOKUP(Administrative!$B137,Settings!$H$4:$T$100,13,0)),1,0))</f>
        <v>1</v>
      </c>
      <c r="CH137" s="7">
        <f>IF(CG137=1,1,IF(AND(CH$4=VLOOKUP($B137,Settings!$H$4:$R$100,11,0),Administrative!CH$7=VLOOKUP(Administrative!$B137,Settings!$H$4:$T$100,13,0)),1,0))</f>
        <v>1</v>
      </c>
      <c r="CI137" s="7">
        <f>IF(CH137=1,1,IF(AND(CI$4=VLOOKUP($B137,Settings!$H$4:$R$100,11,0),Administrative!CI$7=VLOOKUP(Administrative!$B137,Settings!$H$4:$T$100,13,0)),1,0))</f>
        <v>1</v>
      </c>
      <c r="CJ137" s="7">
        <f>IF(CI137=1,1,IF(AND(CJ$4=VLOOKUP($B137,Settings!$H$4:$R$100,11,0),Administrative!CJ$7=VLOOKUP(Administrative!$B137,Settings!$H$4:$T$100,13,0)),1,0))</f>
        <v>1</v>
      </c>
      <c r="CK137" s="7">
        <f>IF(CJ137=1,1,IF(AND(CK$4=VLOOKUP($B137,Settings!$H$4:$R$100,11,0),Administrative!CK$7=VLOOKUP(Administrative!$B137,Settings!$H$4:$T$100,13,0)),1,0))</f>
        <v>1</v>
      </c>
      <c r="CL137" s="7">
        <f>IF(CK137=1,1,IF(AND(CL$4=VLOOKUP($B137,Settings!$H$4:$R$100,11,0),Administrative!CL$7=VLOOKUP(Administrative!$B137,Settings!$H$4:$T$100,13,0)),1,0))</f>
        <v>1</v>
      </c>
      <c r="CM137" s="7">
        <f>IF(CL137=1,1,IF(AND(CM$4=VLOOKUP($B137,Settings!$H$4:$R$100,11,0),Administrative!CM$7=VLOOKUP(Administrative!$B137,Settings!$H$4:$T$100,13,0)),1,0))</f>
        <v>1</v>
      </c>
    </row>
    <row r="138" spans="2:91" hidden="1" x14ac:dyDescent="0.2">
      <c r="B138" s="209" t="str">
        <f>Inputs!DQ22</f>
        <v>Bookkeeping</v>
      </c>
      <c r="AF138" s="7">
        <f>IF(AE138=1,1,IF(AND(AF$4=VLOOKUP($B138,Settings!$H$4:$R$100,11,0),Administrative!AF$7=VLOOKUP(Administrative!$B138,Settings!$H$4:$T$100,13,0)),1,0))</f>
        <v>0</v>
      </c>
      <c r="AG138" s="7">
        <f>IF(AF138=1,1,IF(AND(AG$4=VLOOKUP($B138,Settings!$H$4:$R$100,11,0),Administrative!AG$7=VLOOKUP(Administrative!$B138,Settings!$H$4:$T$100,13,0)),1,0))</f>
        <v>0</v>
      </c>
      <c r="AH138" s="7">
        <f>IF(AG138=1,1,IF(AND(AH$4=VLOOKUP($B138,Settings!$H$4:$R$100,11,0),Administrative!AH$7=VLOOKUP(Administrative!$B138,Settings!$H$4:$T$100,13,0)),1,0))</f>
        <v>0</v>
      </c>
      <c r="AI138" s="7">
        <f>IF(AH138=1,1,IF(AND(AI$4=VLOOKUP($B138,Settings!$H$4:$R$100,11,0),Administrative!AI$7=VLOOKUP(Administrative!$B138,Settings!$H$4:$T$100,13,0)),1,0))</f>
        <v>0</v>
      </c>
      <c r="AJ138" s="7">
        <f>IF(AI138=1,1,IF(AND(AJ$4=VLOOKUP($B138,Settings!$H$4:$R$100,11,0),Administrative!AJ$7=VLOOKUP(Administrative!$B138,Settings!$H$4:$T$100,13,0)),1,0))</f>
        <v>0</v>
      </c>
      <c r="AK138" s="7">
        <f>IF(AJ138=1,1,IF(AND(AK$4=VLOOKUP($B138,Settings!$H$4:$R$100,11,0),Administrative!AK$7=VLOOKUP(Administrative!$B138,Settings!$H$4:$T$100,13,0)),1,0))</f>
        <v>0</v>
      </c>
      <c r="AL138" s="7">
        <f>IF(AK138=1,1,IF(AND(AL$4=VLOOKUP($B138,Settings!$H$4:$R$100,11,0),Administrative!AL$7=VLOOKUP(Administrative!$B138,Settings!$H$4:$T$100,13,0)),1,0))</f>
        <v>0</v>
      </c>
      <c r="AM138" s="7">
        <f>IF(AL138=1,1,IF(AND(AM$4=VLOOKUP($B138,Settings!$H$4:$R$100,11,0),Administrative!AM$7=VLOOKUP(Administrative!$B138,Settings!$H$4:$T$100,13,0)),1,0))</f>
        <v>0</v>
      </c>
      <c r="AN138" s="7">
        <f>IF(AM138=1,1,IF(AND(AN$4=VLOOKUP($B138,Settings!$H$4:$R$100,11,0),Administrative!AN$7=VLOOKUP(Administrative!$B138,Settings!$H$4:$T$100,13,0)),1,0))</f>
        <v>1</v>
      </c>
      <c r="AO138" s="7">
        <f>IF(AN138=1,1,IF(AND(AO$4=VLOOKUP($B138,Settings!$H$4:$R$100,11,0),Administrative!AO$7=VLOOKUP(Administrative!$B138,Settings!$H$4:$T$100,13,0)),1,0))</f>
        <v>1</v>
      </c>
      <c r="AP138" s="7">
        <f>IF(AO138=1,1,IF(AND(AP$4=VLOOKUP($B138,Settings!$H$4:$R$100,11,0),Administrative!AP$7=VLOOKUP(Administrative!$B138,Settings!$H$4:$T$100,13,0)),1,0))</f>
        <v>1</v>
      </c>
      <c r="AQ138" s="7">
        <f>IF(AP138=1,1,IF(AND(AQ$4=VLOOKUP($B138,Settings!$H$4:$R$100,11,0),Administrative!AQ$7=VLOOKUP(Administrative!$B138,Settings!$H$4:$T$100,13,0)),1,0))</f>
        <v>1</v>
      </c>
      <c r="AR138" s="7">
        <f>IF(AQ138=1,1,IF(AND(AR$4=VLOOKUP($B138,Settings!$H$4:$R$100,11,0),Administrative!AR$7=VLOOKUP(Administrative!$B138,Settings!$H$4:$T$100,13,0)),1,0))</f>
        <v>1</v>
      </c>
      <c r="AS138" s="7">
        <f>IF(AR138=1,1,IF(AND(AS$4=VLOOKUP($B138,Settings!$H$4:$R$100,11,0),Administrative!AS$7=VLOOKUP(Administrative!$B138,Settings!$H$4:$T$100,13,0)),1,0))</f>
        <v>1</v>
      </c>
      <c r="AT138" s="7">
        <f>IF(AS138=1,1,IF(AND(AT$4=VLOOKUP($B138,Settings!$H$4:$R$100,11,0),Administrative!AT$7=VLOOKUP(Administrative!$B138,Settings!$H$4:$T$100,13,0)),1,0))</f>
        <v>1</v>
      </c>
      <c r="AU138" s="7">
        <f>IF(AT138=1,1,IF(AND(AU$4=VLOOKUP($B138,Settings!$H$4:$R$100,11,0),Administrative!AU$7=VLOOKUP(Administrative!$B138,Settings!$H$4:$T$100,13,0)),1,0))</f>
        <v>1</v>
      </c>
      <c r="AV138" s="7">
        <f>IF(AU138=1,1,IF(AND(AV$4=VLOOKUP($B138,Settings!$H$4:$R$100,11,0),Administrative!AV$7=VLOOKUP(Administrative!$B138,Settings!$H$4:$T$100,13,0)),1,0))</f>
        <v>1</v>
      </c>
      <c r="AW138" s="7">
        <f>IF(AV138=1,1,IF(AND(AW$4=VLOOKUP($B138,Settings!$H$4:$R$100,11,0),Administrative!AW$7=VLOOKUP(Administrative!$B138,Settings!$H$4:$T$100,13,0)),1,0))</f>
        <v>1</v>
      </c>
      <c r="AX138" s="7">
        <f>IF(AW138=1,1,IF(AND(AX$4=VLOOKUP($B138,Settings!$H$4:$R$100,11,0),Administrative!AX$7=VLOOKUP(Administrative!$B138,Settings!$H$4:$T$100,13,0)),1,0))</f>
        <v>1</v>
      </c>
      <c r="AY138" s="7">
        <f>IF(AX138=1,1,IF(AND(AY$4=VLOOKUP($B138,Settings!$H$4:$R$100,11,0),Administrative!AY$7=VLOOKUP(Administrative!$B138,Settings!$H$4:$T$100,13,0)),1,0))</f>
        <v>1</v>
      </c>
      <c r="AZ138" s="7">
        <f>IF(AY138=1,1,IF(AND(AZ$4=VLOOKUP($B138,Settings!$H$4:$R$100,11,0),Administrative!AZ$7=VLOOKUP(Administrative!$B138,Settings!$H$4:$T$100,13,0)),1,0))</f>
        <v>1</v>
      </c>
      <c r="BA138" s="7">
        <f>IF(AZ138=1,1,IF(AND(BA$4=VLOOKUP($B138,Settings!$H$4:$R$100,11,0),Administrative!BA$7=VLOOKUP(Administrative!$B138,Settings!$H$4:$T$100,13,0)),1,0))</f>
        <v>1</v>
      </c>
      <c r="BB138" s="7">
        <f>IF(BA138=1,1,IF(AND(BB$4=VLOOKUP($B138,Settings!$H$4:$R$100,11,0),Administrative!BB$7=VLOOKUP(Administrative!$B138,Settings!$H$4:$T$100,13,0)),1,0))</f>
        <v>1</v>
      </c>
      <c r="BC138" s="7">
        <f>IF(BB138=1,1,IF(AND(BC$4=VLOOKUP($B138,Settings!$H$4:$R$100,11,0),Administrative!BC$7=VLOOKUP(Administrative!$B138,Settings!$H$4:$T$100,13,0)),1,0))</f>
        <v>1</v>
      </c>
      <c r="BD138" s="7">
        <f>IF(BC138=1,1,IF(AND(BD$4=VLOOKUP($B138,Settings!$H$4:$R$100,11,0),Administrative!BD$7=VLOOKUP(Administrative!$B138,Settings!$H$4:$T$100,13,0)),1,0))</f>
        <v>1</v>
      </c>
      <c r="BE138" s="7">
        <f>IF(BD138=1,1,IF(AND(BE$4=VLOOKUP($B138,Settings!$H$4:$R$100,11,0),Administrative!BE$7=VLOOKUP(Administrative!$B138,Settings!$H$4:$T$100,13,0)),1,0))</f>
        <v>1</v>
      </c>
      <c r="BF138" s="7">
        <f>IF(BE138=1,1,IF(AND(BF$4=VLOOKUP($B138,Settings!$H$4:$R$100,11,0),Administrative!BF$7=VLOOKUP(Administrative!$B138,Settings!$H$4:$T$100,13,0)),1,0))</f>
        <v>1</v>
      </c>
      <c r="BG138" s="7">
        <f>IF(BF138=1,1,IF(AND(BG$4=VLOOKUP($B138,Settings!$H$4:$R$100,11,0),Administrative!BG$7=VLOOKUP(Administrative!$B138,Settings!$H$4:$T$100,13,0)),1,0))</f>
        <v>1</v>
      </c>
      <c r="BH138" s="7">
        <f>IF(BG138=1,1,IF(AND(BH$4=VLOOKUP($B138,Settings!$H$4:$R$100,11,0),Administrative!BH$7=VLOOKUP(Administrative!$B138,Settings!$H$4:$T$100,13,0)),1,0))</f>
        <v>1</v>
      </c>
      <c r="BI138" s="7">
        <f>IF(BH138=1,1,IF(AND(BI$4=VLOOKUP($B138,Settings!$H$4:$R$100,11,0),Administrative!BI$7=VLOOKUP(Administrative!$B138,Settings!$H$4:$T$100,13,0)),1,0))</f>
        <v>1</v>
      </c>
      <c r="BJ138" s="7">
        <f>IF(BI138=1,1,IF(AND(BJ$4=VLOOKUP($B138,Settings!$H$4:$R$100,11,0),Administrative!BJ$7=VLOOKUP(Administrative!$B138,Settings!$H$4:$T$100,13,0)),1,0))</f>
        <v>1</v>
      </c>
      <c r="BK138" s="7">
        <f>IF(BJ138=1,1,IF(AND(BK$4=VLOOKUP($B138,Settings!$H$4:$R$100,11,0),Administrative!BK$7=VLOOKUP(Administrative!$B138,Settings!$H$4:$T$100,13,0)),1,0))</f>
        <v>1</v>
      </c>
      <c r="BL138" s="7">
        <f>IF(BK138=1,1,IF(AND(BL$4=VLOOKUP($B138,Settings!$H$4:$R$100,11,0),Administrative!BL$7=VLOOKUP(Administrative!$B138,Settings!$H$4:$T$100,13,0)),1,0))</f>
        <v>1</v>
      </c>
      <c r="BM138" s="7">
        <f>IF(BL138=1,1,IF(AND(BM$4=VLOOKUP($B138,Settings!$H$4:$R$100,11,0),Administrative!BM$7=VLOOKUP(Administrative!$B138,Settings!$H$4:$T$100,13,0)),1,0))</f>
        <v>1</v>
      </c>
      <c r="BN138" s="7">
        <f>IF(BM138=1,1,IF(AND(BN$4=VLOOKUP($B138,Settings!$H$4:$R$100,11,0),Administrative!BN$7=VLOOKUP(Administrative!$B138,Settings!$H$4:$T$100,13,0)),1,0))</f>
        <v>1</v>
      </c>
      <c r="BO138" s="7">
        <f>IF(BN138=1,1,IF(AND(BO$4=VLOOKUP($B138,Settings!$H$4:$R$100,11,0),Administrative!BO$7=VLOOKUP(Administrative!$B138,Settings!$H$4:$T$100,13,0)),1,0))</f>
        <v>1</v>
      </c>
      <c r="BP138" s="7">
        <f>IF(BO138=1,1,IF(AND(BP$4=VLOOKUP($B138,Settings!$H$4:$R$100,11,0),Administrative!BP$7=VLOOKUP(Administrative!$B138,Settings!$H$4:$T$100,13,0)),1,0))</f>
        <v>1</v>
      </c>
      <c r="BQ138" s="7">
        <f>IF(BP138=1,1,IF(AND(BQ$4=VLOOKUP($B138,Settings!$H$4:$R$100,11,0),Administrative!BQ$7=VLOOKUP(Administrative!$B138,Settings!$H$4:$T$100,13,0)),1,0))</f>
        <v>1</v>
      </c>
      <c r="BR138" s="7">
        <f>IF(BQ138=1,1,IF(AND(BR$4=VLOOKUP($B138,Settings!$H$4:$R$100,11,0),Administrative!BR$7=VLOOKUP(Administrative!$B138,Settings!$H$4:$T$100,13,0)),1,0))</f>
        <v>1</v>
      </c>
      <c r="BS138" s="7">
        <f>IF(BR138=1,1,IF(AND(BS$4=VLOOKUP($B138,Settings!$H$4:$R$100,11,0),Administrative!BS$7=VLOOKUP(Administrative!$B138,Settings!$H$4:$T$100,13,0)),1,0))</f>
        <v>1</v>
      </c>
      <c r="BT138" s="7">
        <f>IF(BS138=1,1,IF(AND(BT$4=VLOOKUP($B138,Settings!$H$4:$R$100,11,0),Administrative!BT$7=VLOOKUP(Administrative!$B138,Settings!$H$4:$T$100,13,0)),1,0))</f>
        <v>1</v>
      </c>
      <c r="BU138" s="7">
        <f>IF(BT138=1,1,IF(AND(BU$4=VLOOKUP($B138,Settings!$H$4:$R$100,11,0),Administrative!BU$7=VLOOKUP(Administrative!$B138,Settings!$H$4:$T$100,13,0)),1,0))</f>
        <v>1</v>
      </c>
      <c r="BV138" s="7">
        <f>IF(BU138=1,1,IF(AND(BV$4=VLOOKUP($B138,Settings!$H$4:$R$100,11,0),Administrative!BV$7=VLOOKUP(Administrative!$B138,Settings!$H$4:$T$100,13,0)),1,0))</f>
        <v>1</v>
      </c>
      <c r="BW138" s="7">
        <f>IF(BV138=1,1,IF(AND(BW$4=VLOOKUP($B138,Settings!$H$4:$R$100,11,0),Administrative!BW$7=VLOOKUP(Administrative!$B138,Settings!$H$4:$T$100,13,0)),1,0))</f>
        <v>1</v>
      </c>
      <c r="BX138" s="7">
        <f>IF(BW138=1,1,IF(AND(BX$4=VLOOKUP($B138,Settings!$H$4:$R$100,11,0),Administrative!BX$7=VLOOKUP(Administrative!$B138,Settings!$H$4:$T$100,13,0)),1,0))</f>
        <v>1</v>
      </c>
      <c r="BY138" s="7">
        <f>IF(BX138=1,1,IF(AND(BY$4=VLOOKUP($B138,Settings!$H$4:$R$100,11,0),Administrative!BY$7=VLOOKUP(Administrative!$B138,Settings!$H$4:$T$100,13,0)),1,0))</f>
        <v>1</v>
      </c>
      <c r="BZ138" s="7">
        <f>IF(BY138=1,1,IF(AND(BZ$4=VLOOKUP($B138,Settings!$H$4:$R$100,11,0),Administrative!BZ$7=VLOOKUP(Administrative!$B138,Settings!$H$4:$T$100,13,0)),1,0))</f>
        <v>1</v>
      </c>
      <c r="CA138" s="7">
        <f>IF(BZ138=1,1,IF(AND(CA$4=VLOOKUP($B138,Settings!$H$4:$R$100,11,0),Administrative!CA$7=VLOOKUP(Administrative!$B138,Settings!$H$4:$T$100,13,0)),1,0))</f>
        <v>1</v>
      </c>
      <c r="CB138" s="7">
        <f>IF(CA138=1,1,IF(AND(CB$4=VLOOKUP($B138,Settings!$H$4:$R$100,11,0),Administrative!CB$7=VLOOKUP(Administrative!$B138,Settings!$H$4:$T$100,13,0)),1,0))</f>
        <v>1</v>
      </c>
      <c r="CC138" s="7">
        <f>IF(CB138=1,1,IF(AND(CC$4=VLOOKUP($B138,Settings!$H$4:$R$100,11,0),Administrative!CC$7=VLOOKUP(Administrative!$B138,Settings!$H$4:$T$100,13,0)),1,0))</f>
        <v>1</v>
      </c>
      <c r="CD138" s="7">
        <f>IF(CC138=1,1,IF(AND(CD$4=VLOOKUP($B138,Settings!$H$4:$R$100,11,0),Administrative!CD$7=VLOOKUP(Administrative!$B138,Settings!$H$4:$T$100,13,0)),1,0))</f>
        <v>1</v>
      </c>
      <c r="CE138" s="7">
        <f>IF(CD138=1,1,IF(AND(CE$4=VLOOKUP($B138,Settings!$H$4:$R$100,11,0),Administrative!CE$7=VLOOKUP(Administrative!$B138,Settings!$H$4:$T$100,13,0)),1,0))</f>
        <v>1</v>
      </c>
      <c r="CF138" s="7">
        <f>IF(CE138=1,1,IF(AND(CF$4=VLOOKUP($B138,Settings!$H$4:$R$100,11,0),Administrative!CF$7=VLOOKUP(Administrative!$B138,Settings!$H$4:$T$100,13,0)),1,0))</f>
        <v>1</v>
      </c>
      <c r="CG138" s="7">
        <f>IF(CF138=1,1,IF(AND(CG$4=VLOOKUP($B138,Settings!$H$4:$R$100,11,0),Administrative!CG$7=VLOOKUP(Administrative!$B138,Settings!$H$4:$T$100,13,0)),1,0))</f>
        <v>1</v>
      </c>
      <c r="CH138" s="7">
        <f>IF(CG138=1,1,IF(AND(CH$4=VLOOKUP($B138,Settings!$H$4:$R$100,11,0),Administrative!CH$7=VLOOKUP(Administrative!$B138,Settings!$H$4:$T$100,13,0)),1,0))</f>
        <v>1</v>
      </c>
      <c r="CI138" s="7">
        <f>IF(CH138=1,1,IF(AND(CI$4=VLOOKUP($B138,Settings!$H$4:$R$100,11,0),Administrative!CI$7=VLOOKUP(Administrative!$B138,Settings!$H$4:$T$100,13,0)),1,0))</f>
        <v>1</v>
      </c>
      <c r="CJ138" s="7">
        <f>IF(CI138=1,1,IF(AND(CJ$4=VLOOKUP($B138,Settings!$H$4:$R$100,11,0),Administrative!CJ$7=VLOOKUP(Administrative!$B138,Settings!$H$4:$T$100,13,0)),1,0))</f>
        <v>1</v>
      </c>
      <c r="CK138" s="7">
        <f>IF(CJ138=1,1,IF(AND(CK$4=VLOOKUP($B138,Settings!$H$4:$R$100,11,0),Administrative!CK$7=VLOOKUP(Administrative!$B138,Settings!$H$4:$T$100,13,0)),1,0))</f>
        <v>1</v>
      </c>
      <c r="CL138" s="7">
        <f>IF(CK138=1,1,IF(AND(CL$4=VLOOKUP($B138,Settings!$H$4:$R$100,11,0),Administrative!CL$7=VLOOKUP(Administrative!$B138,Settings!$H$4:$T$100,13,0)),1,0))</f>
        <v>1</v>
      </c>
      <c r="CM138" s="7">
        <f>IF(CL138=1,1,IF(AND(CM$4=VLOOKUP($B138,Settings!$H$4:$R$100,11,0),Administrative!CM$7=VLOOKUP(Administrative!$B138,Settings!$H$4:$T$100,13,0)),1,0))</f>
        <v>1</v>
      </c>
    </row>
    <row r="139" spans="2:91" hidden="1" x14ac:dyDescent="0.2">
      <c r="B139" s="209" t="str">
        <f>Inputs!DQ23</f>
        <v>Insurance</v>
      </c>
      <c r="AF139" s="7">
        <f>IF(AE139=1,1,IF(AND(AF$4=VLOOKUP($B139,Settings!$H$4:$R$100,11,0),Administrative!AF$7=VLOOKUP(Administrative!$B139,Settings!$H$4:$T$100,13,0)),1,0))</f>
        <v>0</v>
      </c>
      <c r="AG139" s="7">
        <f>IF(AF139=1,1,IF(AND(AG$4=VLOOKUP($B139,Settings!$H$4:$R$100,11,0),Administrative!AG$7=VLOOKUP(Administrative!$B139,Settings!$H$4:$T$100,13,0)),1,0))</f>
        <v>0</v>
      </c>
      <c r="AH139" s="7">
        <f>IF(AG139=1,1,IF(AND(AH$4=VLOOKUP($B139,Settings!$H$4:$R$100,11,0),Administrative!AH$7=VLOOKUP(Administrative!$B139,Settings!$H$4:$T$100,13,0)),1,0))</f>
        <v>0</v>
      </c>
      <c r="AI139" s="7">
        <f>IF(AH139=1,1,IF(AND(AI$4=VLOOKUP($B139,Settings!$H$4:$R$100,11,0),Administrative!AI$7=VLOOKUP(Administrative!$B139,Settings!$H$4:$T$100,13,0)),1,0))</f>
        <v>0</v>
      </c>
      <c r="AJ139" s="7">
        <f>IF(AI139=1,1,IF(AND(AJ$4=VLOOKUP($B139,Settings!$H$4:$R$100,11,0),Administrative!AJ$7=VLOOKUP(Administrative!$B139,Settings!$H$4:$T$100,13,0)),1,0))</f>
        <v>0</v>
      </c>
      <c r="AK139" s="7">
        <f>IF(AJ139=1,1,IF(AND(AK$4=VLOOKUP($B139,Settings!$H$4:$R$100,11,0),Administrative!AK$7=VLOOKUP(Administrative!$B139,Settings!$H$4:$T$100,13,0)),1,0))</f>
        <v>0</v>
      </c>
      <c r="AL139" s="7">
        <f>IF(AK139=1,1,IF(AND(AL$4=VLOOKUP($B139,Settings!$H$4:$R$100,11,0),Administrative!AL$7=VLOOKUP(Administrative!$B139,Settings!$H$4:$T$100,13,0)),1,0))</f>
        <v>0</v>
      </c>
      <c r="AM139" s="7">
        <f>IF(AL139=1,1,IF(AND(AM$4=VLOOKUP($B139,Settings!$H$4:$R$100,11,0),Administrative!AM$7=VLOOKUP(Administrative!$B139,Settings!$H$4:$T$100,13,0)),1,0))</f>
        <v>0</v>
      </c>
      <c r="AN139" s="7">
        <f>IF(AM139=1,1,IF(AND(AN$4=VLOOKUP($B139,Settings!$H$4:$R$100,11,0),Administrative!AN$7=VLOOKUP(Administrative!$B139,Settings!$H$4:$T$100,13,0)),1,0))</f>
        <v>1</v>
      </c>
      <c r="AO139" s="7">
        <f>IF(AN139=1,1,IF(AND(AO$4=VLOOKUP($B139,Settings!$H$4:$R$100,11,0),Administrative!AO$7=VLOOKUP(Administrative!$B139,Settings!$H$4:$T$100,13,0)),1,0))</f>
        <v>1</v>
      </c>
      <c r="AP139" s="7">
        <f>IF(AO139=1,1,IF(AND(AP$4=VLOOKUP($B139,Settings!$H$4:$R$100,11,0),Administrative!AP$7=VLOOKUP(Administrative!$B139,Settings!$H$4:$T$100,13,0)),1,0))</f>
        <v>1</v>
      </c>
      <c r="AQ139" s="7">
        <f>IF(AP139=1,1,IF(AND(AQ$4=VLOOKUP($B139,Settings!$H$4:$R$100,11,0),Administrative!AQ$7=VLOOKUP(Administrative!$B139,Settings!$H$4:$T$100,13,0)),1,0))</f>
        <v>1</v>
      </c>
      <c r="AR139" s="7">
        <f>IF(AQ139=1,1,IF(AND(AR$4=VLOOKUP($B139,Settings!$H$4:$R$100,11,0),Administrative!AR$7=VLOOKUP(Administrative!$B139,Settings!$H$4:$T$100,13,0)),1,0))</f>
        <v>1</v>
      </c>
      <c r="AS139" s="7">
        <f>IF(AR139=1,1,IF(AND(AS$4=VLOOKUP($B139,Settings!$H$4:$R$100,11,0),Administrative!AS$7=VLOOKUP(Administrative!$B139,Settings!$H$4:$T$100,13,0)),1,0))</f>
        <v>1</v>
      </c>
      <c r="AT139" s="7">
        <f>IF(AS139=1,1,IF(AND(AT$4=VLOOKUP($B139,Settings!$H$4:$R$100,11,0),Administrative!AT$7=VLOOKUP(Administrative!$B139,Settings!$H$4:$T$100,13,0)),1,0))</f>
        <v>1</v>
      </c>
      <c r="AU139" s="7">
        <f>IF(AT139=1,1,IF(AND(AU$4=VLOOKUP($B139,Settings!$H$4:$R$100,11,0),Administrative!AU$7=VLOOKUP(Administrative!$B139,Settings!$H$4:$T$100,13,0)),1,0))</f>
        <v>1</v>
      </c>
      <c r="AV139" s="7">
        <f>IF(AU139=1,1,IF(AND(AV$4=VLOOKUP($B139,Settings!$H$4:$R$100,11,0),Administrative!AV$7=VLOOKUP(Administrative!$B139,Settings!$H$4:$T$100,13,0)),1,0))</f>
        <v>1</v>
      </c>
      <c r="AW139" s="7">
        <f>IF(AV139=1,1,IF(AND(AW$4=VLOOKUP($B139,Settings!$H$4:$R$100,11,0),Administrative!AW$7=VLOOKUP(Administrative!$B139,Settings!$H$4:$T$100,13,0)),1,0))</f>
        <v>1</v>
      </c>
      <c r="AX139" s="7">
        <f>IF(AW139=1,1,IF(AND(AX$4=VLOOKUP($B139,Settings!$H$4:$R$100,11,0),Administrative!AX$7=VLOOKUP(Administrative!$B139,Settings!$H$4:$T$100,13,0)),1,0))</f>
        <v>1</v>
      </c>
      <c r="AY139" s="7">
        <f>IF(AX139=1,1,IF(AND(AY$4=VLOOKUP($B139,Settings!$H$4:$R$100,11,0),Administrative!AY$7=VLOOKUP(Administrative!$B139,Settings!$H$4:$T$100,13,0)),1,0))</f>
        <v>1</v>
      </c>
      <c r="AZ139" s="7">
        <f>IF(AY139=1,1,IF(AND(AZ$4=VLOOKUP($B139,Settings!$H$4:$R$100,11,0),Administrative!AZ$7=VLOOKUP(Administrative!$B139,Settings!$H$4:$T$100,13,0)),1,0))</f>
        <v>1</v>
      </c>
      <c r="BA139" s="7">
        <f>IF(AZ139=1,1,IF(AND(BA$4=VLOOKUP($B139,Settings!$H$4:$R$100,11,0),Administrative!BA$7=VLOOKUP(Administrative!$B139,Settings!$H$4:$T$100,13,0)),1,0))</f>
        <v>1</v>
      </c>
      <c r="BB139" s="7">
        <f>IF(BA139=1,1,IF(AND(BB$4=VLOOKUP($B139,Settings!$H$4:$R$100,11,0),Administrative!BB$7=VLOOKUP(Administrative!$B139,Settings!$H$4:$T$100,13,0)),1,0))</f>
        <v>1</v>
      </c>
      <c r="BC139" s="7">
        <f>IF(BB139=1,1,IF(AND(BC$4=VLOOKUP($B139,Settings!$H$4:$R$100,11,0),Administrative!BC$7=VLOOKUP(Administrative!$B139,Settings!$H$4:$T$100,13,0)),1,0))</f>
        <v>1</v>
      </c>
      <c r="BD139" s="7">
        <f>IF(BC139=1,1,IF(AND(BD$4=VLOOKUP($B139,Settings!$H$4:$R$100,11,0),Administrative!BD$7=VLOOKUP(Administrative!$B139,Settings!$H$4:$T$100,13,0)),1,0))</f>
        <v>1</v>
      </c>
      <c r="BE139" s="7">
        <f>IF(BD139=1,1,IF(AND(BE$4=VLOOKUP($B139,Settings!$H$4:$R$100,11,0),Administrative!BE$7=VLOOKUP(Administrative!$B139,Settings!$H$4:$T$100,13,0)),1,0))</f>
        <v>1</v>
      </c>
      <c r="BF139" s="7">
        <f>IF(BE139=1,1,IF(AND(BF$4=VLOOKUP($B139,Settings!$H$4:$R$100,11,0),Administrative!BF$7=VLOOKUP(Administrative!$B139,Settings!$H$4:$T$100,13,0)),1,0))</f>
        <v>1</v>
      </c>
      <c r="BG139" s="7">
        <f>IF(BF139=1,1,IF(AND(BG$4=VLOOKUP($B139,Settings!$H$4:$R$100,11,0),Administrative!BG$7=VLOOKUP(Administrative!$B139,Settings!$H$4:$T$100,13,0)),1,0))</f>
        <v>1</v>
      </c>
      <c r="BH139" s="7">
        <f>IF(BG139=1,1,IF(AND(BH$4=VLOOKUP($B139,Settings!$H$4:$R$100,11,0),Administrative!BH$7=VLOOKUP(Administrative!$B139,Settings!$H$4:$T$100,13,0)),1,0))</f>
        <v>1</v>
      </c>
      <c r="BI139" s="7">
        <f>IF(BH139=1,1,IF(AND(BI$4=VLOOKUP($B139,Settings!$H$4:$R$100,11,0),Administrative!BI$7=VLOOKUP(Administrative!$B139,Settings!$H$4:$T$100,13,0)),1,0))</f>
        <v>1</v>
      </c>
      <c r="BJ139" s="7">
        <f>IF(BI139=1,1,IF(AND(BJ$4=VLOOKUP($B139,Settings!$H$4:$R$100,11,0),Administrative!BJ$7=VLOOKUP(Administrative!$B139,Settings!$H$4:$T$100,13,0)),1,0))</f>
        <v>1</v>
      </c>
      <c r="BK139" s="7">
        <f>IF(BJ139=1,1,IF(AND(BK$4=VLOOKUP($B139,Settings!$H$4:$R$100,11,0),Administrative!BK$7=VLOOKUP(Administrative!$B139,Settings!$H$4:$T$100,13,0)),1,0))</f>
        <v>1</v>
      </c>
      <c r="BL139" s="7">
        <f>IF(BK139=1,1,IF(AND(BL$4=VLOOKUP($B139,Settings!$H$4:$R$100,11,0),Administrative!BL$7=VLOOKUP(Administrative!$B139,Settings!$H$4:$T$100,13,0)),1,0))</f>
        <v>1</v>
      </c>
      <c r="BM139" s="7">
        <f>IF(BL139=1,1,IF(AND(BM$4=VLOOKUP($B139,Settings!$H$4:$R$100,11,0),Administrative!BM$7=VLOOKUP(Administrative!$B139,Settings!$H$4:$T$100,13,0)),1,0))</f>
        <v>1</v>
      </c>
      <c r="BN139" s="7">
        <f>IF(BM139=1,1,IF(AND(BN$4=VLOOKUP($B139,Settings!$H$4:$R$100,11,0),Administrative!BN$7=VLOOKUP(Administrative!$B139,Settings!$H$4:$T$100,13,0)),1,0))</f>
        <v>1</v>
      </c>
      <c r="BO139" s="7">
        <f>IF(BN139=1,1,IF(AND(BO$4=VLOOKUP($B139,Settings!$H$4:$R$100,11,0),Administrative!BO$7=VLOOKUP(Administrative!$B139,Settings!$H$4:$T$100,13,0)),1,0))</f>
        <v>1</v>
      </c>
      <c r="BP139" s="7">
        <f>IF(BO139=1,1,IF(AND(BP$4=VLOOKUP($B139,Settings!$H$4:$R$100,11,0),Administrative!BP$7=VLOOKUP(Administrative!$B139,Settings!$H$4:$T$100,13,0)),1,0))</f>
        <v>1</v>
      </c>
      <c r="BQ139" s="7">
        <f>IF(BP139=1,1,IF(AND(BQ$4=VLOOKUP($B139,Settings!$H$4:$R$100,11,0),Administrative!BQ$7=VLOOKUP(Administrative!$B139,Settings!$H$4:$T$100,13,0)),1,0))</f>
        <v>1</v>
      </c>
      <c r="BR139" s="7">
        <f>IF(BQ139=1,1,IF(AND(BR$4=VLOOKUP($B139,Settings!$H$4:$R$100,11,0),Administrative!BR$7=VLOOKUP(Administrative!$B139,Settings!$H$4:$T$100,13,0)),1,0))</f>
        <v>1</v>
      </c>
      <c r="BS139" s="7">
        <f>IF(BR139=1,1,IF(AND(BS$4=VLOOKUP($B139,Settings!$H$4:$R$100,11,0),Administrative!BS$7=VLOOKUP(Administrative!$B139,Settings!$H$4:$T$100,13,0)),1,0))</f>
        <v>1</v>
      </c>
      <c r="BT139" s="7">
        <f>IF(BS139=1,1,IF(AND(BT$4=VLOOKUP($B139,Settings!$H$4:$R$100,11,0),Administrative!BT$7=VLOOKUP(Administrative!$B139,Settings!$H$4:$T$100,13,0)),1,0))</f>
        <v>1</v>
      </c>
      <c r="BU139" s="7">
        <f>IF(BT139=1,1,IF(AND(BU$4=VLOOKUP($B139,Settings!$H$4:$R$100,11,0),Administrative!BU$7=VLOOKUP(Administrative!$B139,Settings!$H$4:$T$100,13,0)),1,0))</f>
        <v>1</v>
      </c>
      <c r="BV139" s="7">
        <f>IF(BU139=1,1,IF(AND(BV$4=VLOOKUP($B139,Settings!$H$4:$R$100,11,0),Administrative!BV$7=VLOOKUP(Administrative!$B139,Settings!$H$4:$T$100,13,0)),1,0))</f>
        <v>1</v>
      </c>
      <c r="BW139" s="7">
        <f>IF(BV139=1,1,IF(AND(BW$4=VLOOKUP($B139,Settings!$H$4:$R$100,11,0),Administrative!BW$7=VLOOKUP(Administrative!$B139,Settings!$H$4:$T$100,13,0)),1,0))</f>
        <v>1</v>
      </c>
      <c r="BX139" s="7">
        <f>IF(BW139=1,1,IF(AND(BX$4=VLOOKUP($B139,Settings!$H$4:$R$100,11,0),Administrative!BX$7=VLOOKUP(Administrative!$B139,Settings!$H$4:$T$100,13,0)),1,0))</f>
        <v>1</v>
      </c>
      <c r="BY139" s="7">
        <f>IF(BX139=1,1,IF(AND(BY$4=VLOOKUP($B139,Settings!$H$4:$R$100,11,0),Administrative!BY$7=VLOOKUP(Administrative!$B139,Settings!$H$4:$T$100,13,0)),1,0))</f>
        <v>1</v>
      </c>
      <c r="BZ139" s="7">
        <f>IF(BY139=1,1,IF(AND(BZ$4=VLOOKUP($B139,Settings!$H$4:$R$100,11,0),Administrative!BZ$7=VLOOKUP(Administrative!$B139,Settings!$H$4:$T$100,13,0)),1,0))</f>
        <v>1</v>
      </c>
      <c r="CA139" s="7">
        <f>IF(BZ139=1,1,IF(AND(CA$4=VLOOKUP($B139,Settings!$H$4:$R$100,11,0),Administrative!CA$7=VLOOKUP(Administrative!$B139,Settings!$H$4:$T$100,13,0)),1,0))</f>
        <v>1</v>
      </c>
      <c r="CB139" s="7">
        <f>IF(CA139=1,1,IF(AND(CB$4=VLOOKUP($B139,Settings!$H$4:$R$100,11,0),Administrative!CB$7=VLOOKUP(Administrative!$B139,Settings!$H$4:$T$100,13,0)),1,0))</f>
        <v>1</v>
      </c>
      <c r="CC139" s="7">
        <f>IF(CB139=1,1,IF(AND(CC$4=VLOOKUP($B139,Settings!$H$4:$R$100,11,0),Administrative!CC$7=VLOOKUP(Administrative!$B139,Settings!$H$4:$T$100,13,0)),1,0))</f>
        <v>1</v>
      </c>
      <c r="CD139" s="7">
        <f>IF(CC139=1,1,IF(AND(CD$4=VLOOKUP($B139,Settings!$H$4:$R$100,11,0),Administrative!CD$7=VLOOKUP(Administrative!$B139,Settings!$H$4:$T$100,13,0)),1,0))</f>
        <v>1</v>
      </c>
      <c r="CE139" s="7">
        <f>IF(CD139=1,1,IF(AND(CE$4=VLOOKUP($B139,Settings!$H$4:$R$100,11,0),Administrative!CE$7=VLOOKUP(Administrative!$B139,Settings!$H$4:$T$100,13,0)),1,0))</f>
        <v>1</v>
      </c>
      <c r="CF139" s="7">
        <f>IF(CE139=1,1,IF(AND(CF$4=VLOOKUP($B139,Settings!$H$4:$R$100,11,0),Administrative!CF$7=VLOOKUP(Administrative!$B139,Settings!$H$4:$T$100,13,0)),1,0))</f>
        <v>1</v>
      </c>
      <c r="CG139" s="7">
        <f>IF(CF139=1,1,IF(AND(CG$4=VLOOKUP($B139,Settings!$H$4:$R$100,11,0),Administrative!CG$7=VLOOKUP(Administrative!$B139,Settings!$H$4:$T$100,13,0)),1,0))</f>
        <v>1</v>
      </c>
      <c r="CH139" s="7">
        <f>IF(CG139=1,1,IF(AND(CH$4=VLOOKUP($B139,Settings!$H$4:$R$100,11,0),Administrative!CH$7=VLOOKUP(Administrative!$B139,Settings!$H$4:$T$100,13,0)),1,0))</f>
        <v>1</v>
      </c>
      <c r="CI139" s="7">
        <f>IF(CH139=1,1,IF(AND(CI$4=VLOOKUP($B139,Settings!$H$4:$R$100,11,0),Administrative!CI$7=VLOOKUP(Administrative!$B139,Settings!$H$4:$T$100,13,0)),1,0))</f>
        <v>1</v>
      </c>
      <c r="CJ139" s="7">
        <f>IF(CI139=1,1,IF(AND(CJ$4=VLOOKUP($B139,Settings!$H$4:$R$100,11,0),Administrative!CJ$7=VLOOKUP(Administrative!$B139,Settings!$H$4:$T$100,13,0)),1,0))</f>
        <v>1</v>
      </c>
      <c r="CK139" s="7">
        <f>IF(CJ139=1,1,IF(AND(CK$4=VLOOKUP($B139,Settings!$H$4:$R$100,11,0),Administrative!CK$7=VLOOKUP(Administrative!$B139,Settings!$H$4:$T$100,13,0)),1,0))</f>
        <v>1</v>
      </c>
      <c r="CL139" s="7">
        <f>IF(CK139=1,1,IF(AND(CL$4=VLOOKUP($B139,Settings!$H$4:$R$100,11,0),Administrative!CL$7=VLOOKUP(Administrative!$B139,Settings!$H$4:$T$100,13,0)),1,0))</f>
        <v>1</v>
      </c>
      <c r="CM139" s="7">
        <f>IF(CL139=1,1,IF(AND(CM$4=VLOOKUP($B139,Settings!$H$4:$R$100,11,0),Administrative!CM$7=VLOOKUP(Administrative!$B139,Settings!$H$4:$T$100,13,0)),1,0))</f>
        <v>1</v>
      </c>
    </row>
    <row r="140" spans="2:91" hidden="1" x14ac:dyDescent="0.2">
      <c r="B140" s="209" t="str">
        <f>Inputs!DQ24</f>
        <v>Liquor License</v>
      </c>
      <c r="AF140" s="7">
        <f>IF(AE140=1,1,IF(AND(AF$4=VLOOKUP($B140,Settings!$H$4:$R$100,11,0),Administrative!AF$7=VLOOKUP(Administrative!$B140,Settings!$H$4:$T$100,13,0)),1,0))</f>
        <v>0</v>
      </c>
      <c r="AG140" s="7">
        <f>IF(AF140=1,1,IF(AND(AG$4=VLOOKUP($B140,Settings!$H$4:$R$100,11,0),Administrative!AG$7=VLOOKUP(Administrative!$B140,Settings!$H$4:$T$100,13,0)),1,0))</f>
        <v>0</v>
      </c>
      <c r="AH140" s="7">
        <f>IF(AG140=1,1,IF(AND(AH$4=VLOOKUP($B140,Settings!$H$4:$R$100,11,0),Administrative!AH$7=VLOOKUP(Administrative!$B140,Settings!$H$4:$T$100,13,0)),1,0))</f>
        <v>0</v>
      </c>
      <c r="AI140" s="7">
        <f>IF(AH140=1,1,IF(AND(AI$4=VLOOKUP($B140,Settings!$H$4:$R$100,11,0),Administrative!AI$7=VLOOKUP(Administrative!$B140,Settings!$H$4:$T$100,13,0)),1,0))</f>
        <v>0</v>
      </c>
      <c r="AJ140" s="7">
        <f>IF(AI140=1,1,IF(AND(AJ$4=VLOOKUP($B140,Settings!$H$4:$R$100,11,0),Administrative!AJ$7=VLOOKUP(Administrative!$B140,Settings!$H$4:$T$100,13,0)),1,0))</f>
        <v>0</v>
      </c>
      <c r="AK140" s="7">
        <f>IF(AJ140=1,1,IF(AND(AK$4=VLOOKUP($B140,Settings!$H$4:$R$100,11,0),Administrative!AK$7=VLOOKUP(Administrative!$B140,Settings!$H$4:$T$100,13,0)),1,0))</f>
        <v>0</v>
      </c>
      <c r="AL140" s="7">
        <f>IF(AK140=1,1,IF(AND(AL$4=VLOOKUP($B140,Settings!$H$4:$R$100,11,0),Administrative!AL$7=VLOOKUP(Administrative!$B140,Settings!$H$4:$T$100,13,0)),1,0))</f>
        <v>0</v>
      </c>
      <c r="AM140" s="7">
        <f>IF(AL140=1,1,IF(AND(AM$4=VLOOKUP($B140,Settings!$H$4:$R$100,11,0),Administrative!AM$7=VLOOKUP(Administrative!$B140,Settings!$H$4:$T$100,13,0)),1,0))</f>
        <v>0</v>
      </c>
      <c r="AN140" s="7">
        <f>IF(AM140=1,1,IF(AND(AN$4=VLOOKUP($B140,Settings!$H$4:$R$100,11,0),Administrative!AN$7=VLOOKUP(Administrative!$B140,Settings!$H$4:$T$100,13,0)),1,0))</f>
        <v>1</v>
      </c>
      <c r="AO140" s="7">
        <f>IF(AN140=1,1,IF(AND(AO$4=VLOOKUP($B140,Settings!$H$4:$R$100,11,0),Administrative!AO$7=VLOOKUP(Administrative!$B140,Settings!$H$4:$T$100,13,0)),1,0))</f>
        <v>1</v>
      </c>
      <c r="AP140" s="7">
        <f>IF(AO140=1,1,IF(AND(AP$4=VLOOKUP($B140,Settings!$H$4:$R$100,11,0),Administrative!AP$7=VLOOKUP(Administrative!$B140,Settings!$H$4:$T$100,13,0)),1,0))</f>
        <v>1</v>
      </c>
      <c r="AQ140" s="7">
        <f>IF(AP140=1,1,IF(AND(AQ$4=VLOOKUP($B140,Settings!$H$4:$R$100,11,0),Administrative!AQ$7=VLOOKUP(Administrative!$B140,Settings!$H$4:$T$100,13,0)),1,0))</f>
        <v>1</v>
      </c>
      <c r="AR140" s="7">
        <f>IF(AQ140=1,1,IF(AND(AR$4=VLOOKUP($B140,Settings!$H$4:$R$100,11,0),Administrative!AR$7=VLOOKUP(Administrative!$B140,Settings!$H$4:$T$100,13,0)),1,0))</f>
        <v>1</v>
      </c>
      <c r="AS140" s="7">
        <f>IF(AR140=1,1,IF(AND(AS$4=VLOOKUP($B140,Settings!$H$4:$R$100,11,0),Administrative!AS$7=VLOOKUP(Administrative!$B140,Settings!$H$4:$T$100,13,0)),1,0))</f>
        <v>1</v>
      </c>
      <c r="AT140" s="7">
        <f>IF(AS140=1,1,IF(AND(AT$4=VLOOKUP($B140,Settings!$H$4:$R$100,11,0),Administrative!AT$7=VLOOKUP(Administrative!$B140,Settings!$H$4:$T$100,13,0)),1,0))</f>
        <v>1</v>
      </c>
      <c r="AU140" s="7">
        <f>IF(AT140=1,1,IF(AND(AU$4=VLOOKUP($B140,Settings!$H$4:$R$100,11,0),Administrative!AU$7=VLOOKUP(Administrative!$B140,Settings!$H$4:$T$100,13,0)),1,0))</f>
        <v>1</v>
      </c>
      <c r="AV140" s="7">
        <f>IF(AU140=1,1,IF(AND(AV$4=VLOOKUP($B140,Settings!$H$4:$R$100,11,0),Administrative!AV$7=VLOOKUP(Administrative!$B140,Settings!$H$4:$T$100,13,0)),1,0))</f>
        <v>1</v>
      </c>
      <c r="AW140" s="7">
        <f>IF(AV140=1,1,IF(AND(AW$4=VLOOKUP($B140,Settings!$H$4:$R$100,11,0),Administrative!AW$7=VLOOKUP(Administrative!$B140,Settings!$H$4:$T$100,13,0)),1,0))</f>
        <v>1</v>
      </c>
      <c r="AX140" s="7">
        <f>IF(AW140=1,1,IF(AND(AX$4=VLOOKUP($B140,Settings!$H$4:$R$100,11,0),Administrative!AX$7=VLOOKUP(Administrative!$B140,Settings!$H$4:$T$100,13,0)),1,0))</f>
        <v>1</v>
      </c>
      <c r="AY140" s="7">
        <f>IF(AX140=1,1,IF(AND(AY$4=VLOOKUP($B140,Settings!$H$4:$R$100,11,0),Administrative!AY$7=VLOOKUP(Administrative!$B140,Settings!$H$4:$T$100,13,0)),1,0))</f>
        <v>1</v>
      </c>
      <c r="AZ140" s="7">
        <f>IF(AY140=1,1,IF(AND(AZ$4=VLOOKUP($B140,Settings!$H$4:$R$100,11,0),Administrative!AZ$7=VLOOKUP(Administrative!$B140,Settings!$H$4:$T$100,13,0)),1,0))</f>
        <v>1</v>
      </c>
      <c r="BA140" s="7">
        <f>IF(AZ140=1,1,IF(AND(BA$4=VLOOKUP($B140,Settings!$H$4:$R$100,11,0),Administrative!BA$7=VLOOKUP(Administrative!$B140,Settings!$H$4:$T$100,13,0)),1,0))</f>
        <v>1</v>
      </c>
      <c r="BB140" s="7">
        <f>IF(BA140=1,1,IF(AND(BB$4=VLOOKUP($B140,Settings!$H$4:$R$100,11,0),Administrative!BB$7=VLOOKUP(Administrative!$B140,Settings!$H$4:$T$100,13,0)),1,0))</f>
        <v>1</v>
      </c>
      <c r="BC140" s="7">
        <f>IF(BB140=1,1,IF(AND(BC$4=VLOOKUP($B140,Settings!$H$4:$R$100,11,0),Administrative!BC$7=VLOOKUP(Administrative!$B140,Settings!$H$4:$T$100,13,0)),1,0))</f>
        <v>1</v>
      </c>
      <c r="BD140" s="7">
        <f>IF(BC140=1,1,IF(AND(BD$4=VLOOKUP($B140,Settings!$H$4:$R$100,11,0),Administrative!BD$7=VLOOKUP(Administrative!$B140,Settings!$H$4:$T$100,13,0)),1,0))</f>
        <v>1</v>
      </c>
      <c r="BE140" s="7">
        <f>IF(BD140=1,1,IF(AND(BE$4=VLOOKUP($B140,Settings!$H$4:$R$100,11,0),Administrative!BE$7=VLOOKUP(Administrative!$B140,Settings!$H$4:$T$100,13,0)),1,0))</f>
        <v>1</v>
      </c>
      <c r="BF140" s="7">
        <f>IF(BE140=1,1,IF(AND(BF$4=VLOOKUP($B140,Settings!$H$4:$R$100,11,0),Administrative!BF$7=VLOOKUP(Administrative!$B140,Settings!$H$4:$T$100,13,0)),1,0))</f>
        <v>1</v>
      </c>
      <c r="BG140" s="7">
        <f>IF(BF140=1,1,IF(AND(BG$4=VLOOKUP($B140,Settings!$H$4:$R$100,11,0),Administrative!BG$7=VLOOKUP(Administrative!$B140,Settings!$H$4:$T$100,13,0)),1,0))</f>
        <v>1</v>
      </c>
      <c r="BH140" s="7">
        <f>IF(BG140=1,1,IF(AND(BH$4=VLOOKUP($B140,Settings!$H$4:$R$100,11,0),Administrative!BH$7=VLOOKUP(Administrative!$B140,Settings!$H$4:$T$100,13,0)),1,0))</f>
        <v>1</v>
      </c>
      <c r="BI140" s="7">
        <f>IF(BH140=1,1,IF(AND(BI$4=VLOOKUP($B140,Settings!$H$4:$R$100,11,0),Administrative!BI$7=VLOOKUP(Administrative!$B140,Settings!$H$4:$T$100,13,0)),1,0))</f>
        <v>1</v>
      </c>
      <c r="BJ140" s="7">
        <f>IF(BI140=1,1,IF(AND(BJ$4=VLOOKUP($B140,Settings!$H$4:$R$100,11,0),Administrative!BJ$7=VLOOKUP(Administrative!$B140,Settings!$H$4:$T$100,13,0)),1,0))</f>
        <v>1</v>
      </c>
      <c r="BK140" s="7">
        <f>IF(BJ140=1,1,IF(AND(BK$4=VLOOKUP($B140,Settings!$H$4:$R$100,11,0),Administrative!BK$7=VLOOKUP(Administrative!$B140,Settings!$H$4:$T$100,13,0)),1,0))</f>
        <v>1</v>
      </c>
      <c r="BL140" s="7">
        <f>IF(BK140=1,1,IF(AND(BL$4=VLOOKUP($B140,Settings!$H$4:$R$100,11,0),Administrative!BL$7=VLOOKUP(Administrative!$B140,Settings!$H$4:$T$100,13,0)),1,0))</f>
        <v>1</v>
      </c>
      <c r="BM140" s="7">
        <f>IF(BL140=1,1,IF(AND(BM$4=VLOOKUP($B140,Settings!$H$4:$R$100,11,0),Administrative!BM$7=VLOOKUP(Administrative!$B140,Settings!$H$4:$T$100,13,0)),1,0))</f>
        <v>1</v>
      </c>
      <c r="BN140" s="7">
        <f>IF(BM140=1,1,IF(AND(BN$4=VLOOKUP($B140,Settings!$H$4:$R$100,11,0),Administrative!BN$7=VLOOKUP(Administrative!$B140,Settings!$H$4:$T$100,13,0)),1,0))</f>
        <v>1</v>
      </c>
      <c r="BO140" s="7">
        <f>IF(BN140=1,1,IF(AND(BO$4=VLOOKUP($B140,Settings!$H$4:$R$100,11,0),Administrative!BO$7=VLOOKUP(Administrative!$B140,Settings!$H$4:$T$100,13,0)),1,0))</f>
        <v>1</v>
      </c>
      <c r="BP140" s="7">
        <f>IF(BO140=1,1,IF(AND(BP$4=VLOOKUP($B140,Settings!$H$4:$R$100,11,0),Administrative!BP$7=VLOOKUP(Administrative!$B140,Settings!$H$4:$T$100,13,0)),1,0))</f>
        <v>1</v>
      </c>
      <c r="BQ140" s="7">
        <f>IF(BP140=1,1,IF(AND(BQ$4=VLOOKUP($B140,Settings!$H$4:$R$100,11,0),Administrative!BQ$7=VLOOKUP(Administrative!$B140,Settings!$H$4:$T$100,13,0)),1,0))</f>
        <v>1</v>
      </c>
      <c r="BR140" s="7">
        <f>IF(BQ140=1,1,IF(AND(BR$4=VLOOKUP($B140,Settings!$H$4:$R$100,11,0),Administrative!BR$7=VLOOKUP(Administrative!$B140,Settings!$H$4:$T$100,13,0)),1,0))</f>
        <v>1</v>
      </c>
      <c r="BS140" s="7">
        <f>IF(BR140=1,1,IF(AND(BS$4=VLOOKUP($B140,Settings!$H$4:$R$100,11,0),Administrative!BS$7=VLOOKUP(Administrative!$B140,Settings!$H$4:$T$100,13,0)),1,0))</f>
        <v>1</v>
      </c>
      <c r="BT140" s="7">
        <f>IF(BS140=1,1,IF(AND(BT$4=VLOOKUP($B140,Settings!$H$4:$R$100,11,0),Administrative!BT$7=VLOOKUP(Administrative!$B140,Settings!$H$4:$T$100,13,0)),1,0))</f>
        <v>1</v>
      </c>
      <c r="BU140" s="7">
        <f>IF(BT140=1,1,IF(AND(BU$4=VLOOKUP($B140,Settings!$H$4:$R$100,11,0),Administrative!BU$7=VLOOKUP(Administrative!$B140,Settings!$H$4:$T$100,13,0)),1,0))</f>
        <v>1</v>
      </c>
      <c r="BV140" s="7">
        <f>IF(BU140=1,1,IF(AND(BV$4=VLOOKUP($B140,Settings!$H$4:$R$100,11,0),Administrative!BV$7=VLOOKUP(Administrative!$B140,Settings!$H$4:$T$100,13,0)),1,0))</f>
        <v>1</v>
      </c>
      <c r="BW140" s="7">
        <f>IF(BV140=1,1,IF(AND(BW$4=VLOOKUP($B140,Settings!$H$4:$R$100,11,0),Administrative!BW$7=VLOOKUP(Administrative!$B140,Settings!$H$4:$T$100,13,0)),1,0))</f>
        <v>1</v>
      </c>
      <c r="BX140" s="7">
        <f>IF(BW140=1,1,IF(AND(BX$4=VLOOKUP($B140,Settings!$H$4:$R$100,11,0),Administrative!BX$7=VLOOKUP(Administrative!$B140,Settings!$H$4:$T$100,13,0)),1,0))</f>
        <v>1</v>
      </c>
      <c r="BY140" s="7">
        <f>IF(BX140=1,1,IF(AND(BY$4=VLOOKUP($B140,Settings!$H$4:$R$100,11,0),Administrative!BY$7=VLOOKUP(Administrative!$B140,Settings!$H$4:$T$100,13,0)),1,0))</f>
        <v>1</v>
      </c>
      <c r="BZ140" s="7">
        <f>IF(BY140=1,1,IF(AND(BZ$4=VLOOKUP($B140,Settings!$H$4:$R$100,11,0),Administrative!BZ$7=VLOOKUP(Administrative!$B140,Settings!$H$4:$T$100,13,0)),1,0))</f>
        <v>1</v>
      </c>
      <c r="CA140" s="7">
        <f>IF(BZ140=1,1,IF(AND(CA$4=VLOOKUP($B140,Settings!$H$4:$R$100,11,0),Administrative!CA$7=VLOOKUP(Administrative!$B140,Settings!$H$4:$T$100,13,0)),1,0))</f>
        <v>1</v>
      </c>
      <c r="CB140" s="7">
        <f>IF(CA140=1,1,IF(AND(CB$4=VLOOKUP($B140,Settings!$H$4:$R$100,11,0),Administrative!CB$7=VLOOKUP(Administrative!$B140,Settings!$H$4:$T$100,13,0)),1,0))</f>
        <v>1</v>
      </c>
      <c r="CC140" s="7">
        <f>IF(CB140=1,1,IF(AND(CC$4=VLOOKUP($B140,Settings!$H$4:$R$100,11,0),Administrative!CC$7=VLOOKUP(Administrative!$B140,Settings!$H$4:$T$100,13,0)),1,0))</f>
        <v>1</v>
      </c>
      <c r="CD140" s="7">
        <f>IF(CC140=1,1,IF(AND(CD$4=VLOOKUP($B140,Settings!$H$4:$R$100,11,0),Administrative!CD$7=VLOOKUP(Administrative!$B140,Settings!$H$4:$T$100,13,0)),1,0))</f>
        <v>1</v>
      </c>
      <c r="CE140" s="7">
        <f>IF(CD140=1,1,IF(AND(CE$4=VLOOKUP($B140,Settings!$H$4:$R$100,11,0),Administrative!CE$7=VLOOKUP(Administrative!$B140,Settings!$H$4:$T$100,13,0)),1,0))</f>
        <v>1</v>
      </c>
      <c r="CF140" s="7">
        <f>IF(CE140=1,1,IF(AND(CF$4=VLOOKUP($B140,Settings!$H$4:$R$100,11,0),Administrative!CF$7=VLOOKUP(Administrative!$B140,Settings!$H$4:$T$100,13,0)),1,0))</f>
        <v>1</v>
      </c>
      <c r="CG140" s="7">
        <f>IF(CF140=1,1,IF(AND(CG$4=VLOOKUP($B140,Settings!$H$4:$R$100,11,0),Administrative!CG$7=VLOOKUP(Administrative!$B140,Settings!$H$4:$T$100,13,0)),1,0))</f>
        <v>1</v>
      </c>
      <c r="CH140" s="7">
        <f>IF(CG140=1,1,IF(AND(CH$4=VLOOKUP($B140,Settings!$H$4:$R$100,11,0),Administrative!CH$7=VLOOKUP(Administrative!$B140,Settings!$H$4:$T$100,13,0)),1,0))</f>
        <v>1</v>
      </c>
      <c r="CI140" s="7">
        <f>IF(CH140=1,1,IF(AND(CI$4=VLOOKUP($B140,Settings!$H$4:$R$100,11,0),Administrative!CI$7=VLOOKUP(Administrative!$B140,Settings!$H$4:$T$100,13,0)),1,0))</f>
        <v>1</v>
      </c>
      <c r="CJ140" s="7">
        <f>IF(CI140=1,1,IF(AND(CJ$4=VLOOKUP($B140,Settings!$H$4:$R$100,11,0),Administrative!CJ$7=VLOOKUP(Administrative!$B140,Settings!$H$4:$T$100,13,0)),1,0))</f>
        <v>1</v>
      </c>
      <c r="CK140" s="7">
        <f>IF(CJ140=1,1,IF(AND(CK$4=VLOOKUP($B140,Settings!$H$4:$R$100,11,0),Administrative!CK$7=VLOOKUP(Administrative!$B140,Settings!$H$4:$T$100,13,0)),1,0))</f>
        <v>1</v>
      </c>
      <c r="CL140" s="7">
        <f>IF(CK140=1,1,IF(AND(CL$4=VLOOKUP($B140,Settings!$H$4:$R$100,11,0),Administrative!CL$7=VLOOKUP(Administrative!$B140,Settings!$H$4:$T$100,13,0)),1,0))</f>
        <v>1</v>
      </c>
      <c r="CM140" s="7">
        <f>IF(CL140=1,1,IF(AND(CM$4=VLOOKUP($B140,Settings!$H$4:$R$100,11,0),Administrative!CM$7=VLOOKUP(Administrative!$B140,Settings!$H$4:$T$100,13,0)),1,0))</f>
        <v>1</v>
      </c>
    </row>
    <row r="141" spans="2:91" hidden="1" x14ac:dyDescent="0.2">
      <c r="B141" s="209" t="str">
        <f>Inputs!DQ25</f>
        <v>Bank Fee</v>
      </c>
      <c r="AF141" s="7">
        <f>IF(AE141=1,1,IF(AND(AF$4=VLOOKUP($B141,Settings!$H$4:$R$100,11,0),Administrative!AF$7=VLOOKUP(Administrative!$B141,Settings!$H$4:$T$100,13,0)),1,0))</f>
        <v>0</v>
      </c>
      <c r="AG141" s="7">
        <f>IF(AF141=1,1,IF(AND(AG$4=VLOOKUP($B141,Settings!$H$4:$R$100,11,0),Administrative!AG$7=VLOOKUP(Administrative!$B141,Settings!$H$4:$T$100,13,0)),1,0))</f>
        <v>0</v>
      </c>
      <c r="AH141" s="7">
        <f>IF(AG141=1,1,IF(AND(AH$4=VLOOKUP($B141,Settings!$H$4:$R$100,11,0),Administrative!AH$7=VLOOKUP(Administrative!$B141,Settings!$H$4:$T$100,13,0)),1,0))</f>
        <v>0</v>
      </c>
      <c r="AI141" s="7">
        <f>IF(AH141=1,1,IF(AND(AI$4=VLOOKUP($B141,Settings!$H$4:$R$100,11,0),Administrative!AI$7=VLOOKUP(Administrative!$B141,Settings!$H$4:$T$100,13,0)),1,0))</f>
        <v>0</v>
      </c>
      <c r="AJ141" s="7">
        <f>IF(AI141=1,1,IF(AND(AJ$4=VLOOKUP($B141,Settings!$H$4:$R$100,11,0),Administrative!AJ$7=VLOOKUP(Administrative!$B141,Settings!$H$4:$T$100,13,0)),1,0))</f>
        <v>0</v>
      </c>
      <c r="AK141" s="7">
        <f>IF(AJ141=1,1,IF(AND(AK$4=VLOOKUP($B141,Settings!$H$4:$R$100,11,0),Administrative!AK$7=VLOOKUP(Administrative!$B141,Settings!$H$4:$T$100,13,0)),1,0))</f>
        <v>0</v>
      </c>
      <c r="AL141" s="7">
        <f>IF(AK141=1,1,IF(AND(AL$4=VLOOKUP($B141,Settings!$H$4:$R$100,11,0),Administrative!AL$7=VLOOKUP(Administrative!$B141,Settings!$H$4:$T$100,13,0)),1,0))</f>
        <v>0</v>
      </c>
      <c r="AM141" s="7">
        <f>IF(AL141=1,1,IF(AND(AM$4=VLOOKUP($B141,Settings!$H$4:$R$100,11,0),Administrative!AM$7=VLOOKUP(Administrative!$B141,Settings!$H$4:$T$100,13,0)),1,0))</f>
        <v>0</v>
      </c>
      <c r="AN141" s="7">
        <f>IF(AM141=1,1,IF(AND(AN$4=VLOOKUP($B141,Settings!$H$4:$R$100,11,0),Administrative!AN$7=VLOOKUP(Administrative!$B141,Settings!$H$4:$T$100,13,0)),1,0))</f>
        <v>1</v>
      </c>
      <c r="AO141" s="7">
        <f>IF(AN141=1,1,IF(AND(AO$4=VLOOKUP($B141,Settings!$H$4:$R$100,11,0),Administrative!AO$7=VLOOKUP(Administrative!$B141,Settings!$H$4:$T$100,13,0)),1,0))</f>
        <v>1</v>
      </c>
      <c r="AP141" s="7">
        <f>IF(AO141=1,1,IF(AND(AP$4=VLOOKUP($B141,Settings!$H$4:$R$100,11,0),Administrative!AP$7=VLOOKUP(Administrative!$B141,Settings!$H$4:$T$100,13,0)),1,0))</f>
        <v>1</v>
      </c>
      <c r="AQ141" s="7">
        <f>IF(AP141=1,1,IF(AND(AQ$4=VLOOKUP($B141,Settings!$H$4:$R$100,11,0),Administrative!AQ$7=VLOOKUP(Administrative!$B141,Settings!$H$4:$T$100,13,0)),1,0))</f>
        <v>1</v>
      </c>
      <c r="AR141" s="7">
        <f>IF(AQ141=1,1,IF(AND(AR$4=VLOOKUP($B141,Settings!$H$4:$R$100,11,0),Administrative!AR$7=VLOOKUP(Administrative!$B141,Settings!$H$4:$T$100,13,0)),1,0))</f>
        <v>1</v>
      </c>
      <c r="AS141" s="7">
        <f>IF(AR141=1,1,IF(AND(AS$4=VLOOKUP($B141,Settings!$H$4:$R$100,11,0),Administrative!AS$7=VLOOKUP(Administrative!$B141,Settings!$H$4:$T$100,13,0)),1,0))</f>
        <v>1</v>
      </c>
      <c r="AT141" s="7">
        <f>IF(AS141=1,1,IF(AND(AT$4=VLOOKUP($B141,Settings!$H$4:$R$100,11,0),Administrative!AT$7=VLOOKUP(Administrative!$B141,Settings!$H$4:$T$100,13,0)),1,0))</f>
        <v>1</v>
      </c>
      <c r="AU141" s="7">
        <f>IF(AT141=1,1,IF(AND(AU$4=VLOOKUP($B141,Settings!$H$4:$R$100,11,0),Administrative!AU$7=VLOOKUP(Administrative!$B141,Settings!$H$4:$T$100,13,0)),1,0))</f>
        <v>1</v>
      </c>
      <c r="AV141" s="7">
        <f>IF(AU141=1,1,IF(AND(AV$4=VLOOKUP($B141,Settings!$H$4:$R$100,11,0),Administrative!AV$7=VLOOKUP(Administrative!$B141,Settings!$H$4:$T$100,13,0)),1,0))</f>
        <v>1</v>
      </c>
      <c r="AW141" s="7">
        <f>IF(AV141=1,1,IF(AND(AW$4=VLOOKUP($B141,Settings!$H$4:$R$100,11,0),Administrative!AW$7=VLOOKUP(Administrative!$B141,Settings!$H$4:$T$100,13,0)),1,0))</f>
        <v>1</v>
      </c>
      <c r="AX141" s="7">
        <f>IF(AW141=1,1,IF(AND(AX$4=VLOOKUP($B141,Settings!$H$4:$R$100,11,0),Administrative!AX$7=VLOOKUP(Administrative!$B141,Settings!$H$4:$T$100,13,0)),1,0))</f>
        <v>1</v>
      </c>
      <c r="AY141" s="7">
        <f>IF(AX141=1,1,IF(AND(AY$4=VLOOKUP($B141,Settings!$H$4:$R$100,11,0),Administrative!AY$7=VLOOKUP(Administrative!$B141,Settings!$H$4:$T$100,13,0)),1,0))</f>
        <v>1</v>
      </c>
      <c r="AZ141" s="7">
        <f>IF(AY141=1,1,IF(AND(AZ$4=VLOOKUP($B141,Settings!$H$4:$R$100,11,0),Administrative!AZ$7=VLOOKUP(Administrative!$B141,Settings!$H$4:$T$100,13,0)),1,0))</f>
        <v>1</v>
      </c>
      <c r="BA141" s="7">
        <f>IF(AZ141=1,1,IF(AND(BA$4=VLOOKUP($B141,Settings!$H$4:$R$100,11,0),Administrative!BA$7=VLOOKUP(Administrative!$B141,Settings!$H$4:$T$100,13,0)),1,0))</f>
        <v>1</v>
      </c>
      <c r="BB141" s="7">
        <f>IF(BA141=1,1,IF(AND(BB$4=VLOOKUP($B141,Settings!$H$4:$R$100,11,0),Administrative!BB$7=VLOOKUP(Administrative!$B141,Settings!$H$4:$T$100,13,0)),1,0))</f>
        <v>1</v>
      </c>
      <c r="BC141" s="7">
        <f>IF(BB141=1,1,IF(AND(BC$4=VLOOKUP($B141,Settings!$H$4:$R$100,11,0),Administrative!BC$7=VLOOKUP(Administrative!$B141,Settings!$H$4:$T$100,13,0)),1,0))</f>
        <v>1</v>
      </c>
      <c r="BD141" s="7">
        <f>IF(BC141=1,1,IF(AND(BD$4=VLOOKUP($B141,Settings!$H$4:$R$100,11,0),Administrative!BD$7=VLOOKUP(Administrative!$B141,Settings!$H$4:$T$100,13,0)),1,0))</f>
        <v>1</v>
      </c>
      <c r="BE141" s="7">
        <f>IF(BD141=1,1,IF(AND(BE$4=VLOOKUP($B141,Settings!$H$4:$R$100,11,0),Administrative!BE$7=VLOOKUP(Administrative!$B141,Settings!$H$4:$T$100,13,0)),1,0))</f>
        <v>1</v>
      </c>
      <c r="BF141" s="7">
        <f>IF(BE141=1,1,IF(AND(BF$4=VLOOKUP($B141,Settings!$H$4:$R$100,11,0),Administrative!BF$7=VLOOKUP(Administrative!$B141,Settings!$H$4:$T$100,13,0)),1,0))</f>
        <v>1</v>
      </c>
      <c r="BG141" s="7">
        <f>IF(BF141=1,1,IF(AND(BG$4=VLOOKUP($B141,Settings!$H$4:$R$100,11,0),Administrative!BG$7=VLOOKUP(Administrative!$B141,Settings!$H$4:$T$100,13,0)),1,0))</f>
        <v>1</v>
      </c>
      <c r="BH141" s="7">
        <f>IF(BG141=1,1,IF(AND(BH$4=VLOOKUP($B141,Settings!$H$4:$R$100,11,0),Administrative!BH$7=VLOOKUP(Administrative!$B141,Settings!$H$4:$T$100,13,0)),1,0))</f>
        <v>1</v>
      </c>
      <c r="BI141" s="7">
        <f>IF(BH141=1,1,IF(AND(BI$4=VLOOKUP($B141,Settings!$H$4:$R$100,11,0),Administrative!BI$7=VLOOKUP(Administrative!$B141,Settings!$H$4:$T$100,13,0)),1,0))</f>
        <v>1</v>
      </c>
      <c r="BJ141" s="7">
        <f>IF(BI141=1,1,IF(AND(BJ$4=VLOOKUP($B141,Settings!$H$4:$R$100,11,0),Administrative!BJ$7=VLOOKUP(Administrative!$B141,Settings!$H$4:$T$100,13,0)),1,0))</f>
        <v>1</v>
      </c>
      <c r="BK141" s="7">
        <f>IF(BJ141=1,1,IF(AND(BK$4=VLOOKUP($B141,Settings!$H$4:$R$100,11,0),Administrative!BK$7=VLOOKUP(Administrative!$B141,Settings!$H$4:$T$100,13,0)),1,0))</f>
        <v>1</v>
      </c>
      <c r="BL141" s="7">
        <f>IF(BK141=1,1,IF(AND(BL$4=VLOOKUP($B141,Settings!$H$4:$R$100,11,0),Administrative!BL$7=VLOOKUP(Administrative!$B141,Settings!$H$4:$T$100,13,0)),1,0))</f>
        <v>1</v>
      </c>
      <c r="BM141" s="7">
        <f>IF(BL141=1,1,IF(AND(BM$4=VLOOKUP($B141,Settings!$H$4:$R$100,11,0),Administrative!BM$7=VLOOKUP(Administrative!$B141,Settings!$H$4:$T$100,13,0)),1,0))</f>
        <v>1</v>
      </c>
      <c r="BN141" s="7">
        <f>IF(BM141=1,1,IF(AND(BN$4=VLOOKUP($B141,Settings!$H$4:$R$100,11,0),Administrative!BN$7=VLOOKUP(Administrative!$B141,Settings!$H$4:$T$100,13,0)),1,0))</f>
        <v>1</v>
      </c>
      <c r="BO141" s="7">
        <f>IF(BN141=1,1,IF(AND(BO$4=VLOOKUP($B141,Settings!$H$4:$R$100,11,0),Administrative!BO$7=VLOOKUP(Administrative!$B141,Settings!$H$4:$T$100,13,0)),1,0))</f>
        <v>1</v>
      </c>
      <c r="BP141" s="7">
        <f>IF(BO141=1,1,IF(AND(BP$4=VLOOKUP($B141,Settings!$H$4:$R$100,11,0),Administrative!BP$7=VLOOKUP(Administrative!$B141,Settings!$H$4:$T$100,13,0)),1,0))</f>
        <v>1</v>
      </c>
      <c r="BQ141" s="7">
        <f>IF(BP141=1,1,IF(AND(BQ$4=VLOOKUP($B141,Settings!$H$4:$R$100,11,0),Administrative!BQ$7=VLOOKUP(Administrative!$B141,Settings!$H$4:$T$100,13,0)),1,0))</f>
        <v>1</v>
      </c>
      <c r="BR141" s="7">
        <f>IF(BQ141=1,1,IF(AND(BR$4=VLOOKUP($B141,Settings!$H$4:$R$100,11,0),Administrative!BR$7=VLOOKUP(Administrative!$B141,Settings!$H$4:$T$100,13,0)),1,0))</f>
        <v>1</v>
      </c>
      <c r="BS141" s="7">
        <f>IF(BR141=1,1,IF(AND(BS$4=VLOOKUP($B141,Settings!$H$4:$R$100,11,0),Administrative!BS$7=VLOOKUP(Administrative!$B141,Settings!$H$4:$T$100,13,0)),1,0))</f>
        <v>1</v>
      </c>
      <c r="BT141" s="7">
        <f>IF(BS141=1,1,IF(AND(BT$4=VLOOKUP($B141,Settings!$H$4:$R$100,11,0),Administrative!BT$7=VLOOKUP(Administrative!$B141,Settings!$H$4:$T$100,13,0)),1,0))</f>
        <v>1</v>
      </c>
      <c r="BU141" s="7">
        <f>IF(BT141=1,1,IF(AND(BU$4=VLOOKUP($B141,Settings!$H$4:$R$100,11,0),Administrative!BU$7=VLOOKUP(Administrative!$B141,Settings!$H$4:$T$100,13,0)),1,0))</f>
        <v>1</v>
      </c>
      <c r="BV141" s="7">
        <f>IF(BU141=1,1,IF(AND(BV$4=VLOOKUP($B141,Settings!$H$4:$R$100,11,0),Administrative!BV$7=VLOOKUP(Administrative!$B141,Settings!$H$4:$T$100,13,0)),1,0))</f>
        <v>1</v>
      </c>
      <c r="BW141" s="7">
        <f>IF(BV141=1,1,IF(AND(BW$4=VLOOKUP($B141,Settings!$H$4:$R$100,11,0),Administrative!BW$7=VLOOKUP(Administrative!$B141,Settings!$H$4:$T$100,13,0)),1,0))</f>
        <v>1</v>
      </c>
      <c r="BX141" s="7">
        <f>IF(BW141=1,1,IF(AND(BX$4=VLOOKUP($B141,Settings!$H$4:$R$100,11,0),Administrative!BX$7=VLOOKUP(Administrative!$B141,Settings!$H$4:$T$100,13,0)),1,0))</f>
        <v>1</v>
      </c>
      <c r="BY141" s="7">
        <f>IF(BX141=1,1,IF(AND(BY$4=VLOOKUP($B141,Settings!$H$4:$R$100,11,0),Administrative!BY$7=VLOOKUP(Administrative!$B141,Settings!$H$4:$T$100,13,0)),1,0))</f>
        <v>1</v>
      </c>
      <c r="BZ141" s="7">
        <f>IF(BY141=1,1,IF(AND(BZ$4=VLOOKUP($B141,Settings!$H$4:$R$100,11,0),Administrative!BZ$7=VLOOKUP(Administrative!$B141,Settings!$H$4:$T$100,13,0)),1,0))</f>
        <v>1</v>
      </c>
      <c r="CA141" s="7">
        <f>IF(BZ141=1,1,IF(AND(CA$4=VLOOKUP($B141,Settings!$H$4:$R$100,11,0),Administrative!CA$7=VLOOKUP(Administrative!$B141,Settings!$H$4:$T$100,13,0)),1,0))</f>
        <v>1</v>
      </c>
      <c r="CB141" s="7">
        <f>IF(CA141=1,1,IF(AND(CB$4=VLOOKUP($B141,Settings!$H$4:$R$100,11,0),Administrative!CB$7=VLOOKUP(Administrative!$B141,Settings!$H$4:$T$100,13,0)),1,0))</f>
        <v>1</v>
      </c>
      <c r="CC141" s="7">
        <f>IF(CB141=1,1,IF(AND(CC$4=VLOOKUP($B141,Settings!$H$4:$R$100,11,0),Administrative!CC$7=VLOOKUP(Administrative!$B141,Settings!$H$4:$T$100,13,0)),1,0))</f>
        <v>1</v>
      </c>
      <c r="CD141" s="7">
        <f>IF(CC141=1,1,IF(AND(CD$4=VLOOKUP($B141,Settings!$H$4:$R$100,11,0),Administrative!CD$7=VLOOKUP(Administrative!$B141,Settings!$H$4:$T$100,13,0)),1,0))</f>
        <v>1</v>
      </c>
      <c r="CE141" s="7">
        <f>IF(CD141=1,1,IF(AND(CE$4=VLOOKUP($B141,Settings!$H$4:$R$100,11,0),Administrative!CE$7=VLOOKUP(Administrative!$B141,Settings!$H$4:$T$100,13,0)),1,0))</f>
        <v>1</v>
      </c>
      <c r="CF141" s="7">
        <f>IF(CE141=1,1,IF(AND(CF$4=VLOOKUP($B141,Settings!$H$4:$R$100,11,0),Administrative!CF$7=VLOOKUP(Administrative!$B141,Settings!$H$4:$T$100,13,0)),1,0))</f>
        <v>1</v>
      </c>
      <c r="CG141" s="7">
        <f>IF(CF141=1,1,IF(AND(CG$4=VLOOKUP($B141,Settings!$H$4:$R$100,11,0),Administrative!CG$7=VLOOKUP(Administrative!$B141,Settings!$H$4:$T$100,13,0)),1,0))</f>
        <v>1</v>
      </c>
      <c r="CH141" s="7">
        <f>IF(CG141=1,1,IF(AND(CH$4=VLOOKUP($B141,Settings!$H$4:$R$100,11,0),Administrative!CH$7=VLOOKUP(Administrative!$B141,Settings!$H$4:$T$100,13,0)),1,0))</f>
        <v>1</v>
      </c>
      <c r="CI141" s="7">
        <f>IF(CH141=1,1,IF(AND(CI$4=VLOOKUP($B141,Settings!$H$4:$R$100,11,0),Administrative!CI$7=VLOOKUP(Administrative!$B141,Settings!$H$4:$T$100,13,0)),1,0))</f>
        <v>1</v>
      </c>
      <c r="CJ141" s="7">
        <f>IF(CI141=1,1,IF(AND(CJ$4=VLOOKUP($B141,Settings!$H$4:$R$100,11,0),Administrative!CJ$7=VLOOKUP(Administrative!$B141,Settings!$H$4:$T$100,13,0)),1,0))</f>
        <v>1</v>
      </c>
      <c r="CK141" s="7">
        <f>IF(CJ141=1,1,IF(AND(CK$4=VLOOKUP($B141,Settings!$H$4:$R$100,11,0),Administrative!CK$7=VLOOKUP(Administrative!$B141,Settings!$H$4:$T$100,13,0)),1,0))</f>
        <v>1</v>
      </c>
      <c r="CL141" s="7">
        <f>IF(CK141=1,1,IF(AND(CL$4=VLOOKUP($B141,Settings!$H$4:$R$100,11,0),Administrative!CL$7=VLOOKUP(Administrative!$B141,Settings!$H$4:$T$100,13,0)),1,0))</f>
        <v>1</v>
      </c>
      <c r="CM141" s="7">
        <f>IF(CL141=1,1,IF(AND(CM$4=VLOOKUP($B141,Settings!$H$4:$R$100,11,0),Administrative!CM$7=VLOOKUP(Administrative!$B141,Settings!$H$4:$T$100,13,0)),1,0))</f>
        <v>1</v>
      </c>
    </row>
    <row r="142" spans="2:91" hidden="1" x14ac:dyDescent="0.2">
      <c r="B142" s="209" t="str">
        <f>Inputs!DQ26</f>
        <v>Office Supplies</v>
      </c>
      <c r="AF142" s="7">
        <f>IF(AE142=1,1,IF(AND(AF$4=VLOOKUP($B142,Settings!$H$4:$R$100,11,0),Administrative!AF$7=VLOOKUP(Administrative!$B142,Settings!$H$4:$T$100,13,0)),1,0))</f>
        <v>0</v>
      </c>
      <c r="AG142" s="7">
        <f>IF(AF142=1,1,IF(AND(AG$4=VLOOKUP($B142,Settings!$H$4:$R$100,11,0),Administrative!AG$7=VLOOKUP(Administrative!$B142,Settings!$H$4:$T$100,13,0)),1,0))</f>
        <v>0</v>
      </c>
      <c r="AH142" s="7">
        <f>IF(AG142=1,1,IF(AND(AH$4=VLOOKUP($B142,Settings!$H$4:$R$100,11,0),Administrative!AH$7=VLOOKUP(Administrative!$B142,Settings!$H$4:$T$100,13,0)),1,0))</f>
        <v>0</v>
      </c>
      <c r="AI142" s="7">
        <f>IF(AH142=1,1,IF(AND(AI$4=VLOOKUP($B142,Settings!$H$4:$R$100,11,0),Administrative!AI$7=VLOOKUP(Administrative!$B142,Settings!$H$4:$T$100,13,0)),1,0))</f>
        <v>0</v>
      </c>
      <c r="AJ142" s="7">
        <f>IF(AI142=1,1,IF(AND(AJ$4=VLOOKUP($B142,Settings!$H$4:$R$100,11,0),Administrative!AJ$7=VLOOKUP(Administrative!$B142,Settings!$H$4:$T$100,13,0)),1,0))</f>
        <v>0</v>
      </c>
      <c r="AK142" s="7">
        <f>IF(AJ142=1,1,IF(AND(AK$4=VLOOKUP($B142,Settings!$H$4:$R$100,11,0),Administrative!AK$7=VLOOKUP(Administrative!$B142,Settings!$H$4:$T$100,13,0)),1,0))</f>
        <v>0</v>
      </c>
      <c r="AL142" s="7">
        <f>IF(AK142=1,1,IF(AND(AL$4=VLOOKUP($B142,Settings!$H$4:$R$100,11,0),Administrative!AL$7=VLOOKUP(Administrative!$B142,Settings!$H$4:$T$100,13,0)),1,0))</f>
        <v>0</v>
      </c>
      <c r="AM142" s="7">
        <f>IF(AL142=1,1,IF(AND(AM$4=VLOOKUP($B142,Settings!$H$4:$R$100,11,0),Administrative!AM$7=VLOOKUP(Administrative!$B142,Settings!$H$4:$T$100,13,0)),1,0))</f>
        <v>0</v>
      </c>
      <c r="AN142" s="7">
        <f>IF(AM142=1,1,IF(AND(AN$4=VLOOKUP($B142,Settings!$H$4:$R$100,11,0),Administrative!AN$7=VLOOKUP(Administrative!$B142,Settings!$H$4:$T$100,13,0)),1,0))</f>
        <v>1</v>
      </c>
      <c r="AO142" s="7">
        <f>IF(AN142=1,1,IF(AND(AO$4=VLOOKUP($B142,Settings!$H$4:$R$100,11,0),Administrative!AO$7=VLOOKUP(Administrative!$B142,Settings!$H$4:$T$100,13,0)),1,0))</f>
        <v>1</v>
      </c>
      <c r="AP142" s="7">
        <f>IF(AO142=1,1,IF(AND(AP$4=VLOOKUP($B142,Settings!$H$4:$R$100,11,0),Administrative!AP$7=VLOOKUP(Administrative!$B142,Settings!$H$4:$T$100,13,0)),1,0))</f>
        <v>1</v>
      </c>
      <c r="AQ142" s="7">
        <f>IF(AP142=1,1,IF(AND(AQ$4=VLOOKUP($B142,Settings!$H$4:$R$100,11,0),Administrative!AQ$7=VLOOKUP(Administrative!$B142,Settings!$H$4:$T$100,13,0)),1,0))</f>
        <v>1</v>
      </c>
      <c r="AR142" s="7">
        <f>IF(AQ142=1,1,IF(AND(AR$4=VLOOKUP($B142,Settings!$H$4:$R$100,11,0),Administrative!AR$7=VLOOKUP(Administrative!$B142,Settings!$H$4:$T$100,13,0)),1,0))</f>
        <v>1</v>
      </c>
      <c r="AS142" s="7">
        <f>IF(AR142=1,1,IF(AND(AS$4=VLOOKUP($B142,Settings!$H$4:$R$100,11,0),Administrative!AS$7=VLOOKUP(Administrative!$B142,Settings!$H$4:$T$100,13,0)),1,0))</f>
        <v>1</v>
      </c>
      <c r="AT142" s="7">
        <f>IF(AS142=1,1,IF(AND(AT$4=VLOOKUP($B142,Settings!$H$4:$R$100,11,0),Administrative!AT$7=VLOOKUP(Administrative!$B142,Settings!$H$4:$T$100,13,0)),1,0))</f>
        <v>1</v>
      </c>
      <c r="AU142" s="7">
        <f>IF(AT142=1,1,IF(AND(AU$4=VLOOKUP($B142,Settings!$H$4:$R$100,11,0),Administrative!AU$7=VLOOKUP(Administrative!$B142,Settings!$H$4:$T$100,13,0)),1,0))</f>
        <v>1</v>
      </c>
      <c r="AV142" s="7">
        <f>IF(AU142=1,1,IF(AND(AV$4=VLOOKUP($B142,Settings!$H$4:$R$100,11,0),Administrative!AV$7=VLOOKUP(Administrative!$B142,Settings!$H$4:$T$100,13,0)),1,0))</f>
        <v>1</v>
      </c>
      <c r="AW142" s="7">
        <f>IF(AV142=1,1,IF(AND(AW$4=VLOOKUP($B142,Settings!$H$4:$R$100,11,0),Administrative!AW$7=VLOOKUP(Administrative!$B142,Settings!$H$4:$T$100,13,0)),1,0))</f>
        <v>1</v>
      </c>
      <c r="AX142" s="7">
        <f>IF(AW142=1,1,IF(AND(AX$4=VLOOKUP($B142,Settings!$H$4:$R$100,11,0),Administrative!AX$7=VLOOKUP(Administrative!$B142,Settings!$H$4:$T$100,13,0)),1,0))</f>
        <v>1</v>
      </c>
      <c r="AY142" s="7">
        <f>IF(AX142=1,1,IF(AND(AY$4=VLOOKUP($B142,Settings!$H$4:$R$100,11,0),Administrative!AY$7=VLOOKUP(Administrative!$B142,Settings!$H$4:$T$100,13,0)),1,0))</f>
        <v>1</v>
      </c>
      <c r="AZ142" s="7">
        <f>IF(AY142=1,1,IF(AND(AZ$4=VLOOKUP($B142,Settings!$H$4:$R$100,11,0),Administrative!AZ$7=VLOOKUP(Administrative!$B142,Settings!$H$4:$T$100,13,0)),1,0))</f>
        <v>1</v>
      </c>
      <c r="BA142" s="7">
        <f>IF(AZ142=1,1,IF(AND(BA$4=VLOOKUP($B142,Settings!$H$4:$R$100,11,0),Administrative!BA$7=VLOOKUP(Administrative!$B142,Settings!$H$4:$T$100,13,0)),1,0))</f>
        <v>1</v>
      </c>
      <c r="BB142" s="7">
        <f>IF(BA142=1,1,IF(AND(BB$4=VLOOKUP($B142,Settings!$H$4:$R$100,11,0),Administrative!BB$7=VLOOKUP(Administrative!$B142,Settings!$H$4:$T$100,13,0)),1,0))</f>
        <v>1</v>
      </c>
      <c r="BC142" s="7">
        <f>IF(BB142=1,1,IF(AND(BC$4=VLOOKUP($B142,Settings!$H$4:$R$100,11,0),Administrative!BC$7=VLOOKUP(Administrative!$B142,Settings!$H$4:$T$100,13,0)),1,0))</f>
        <v>1</v>
      </c>
      <c r="BD142" s="7">
        <f>IF(BC142=1,1,IF(AND(BD$4=VLOOKUP($B142,Settings!$H$4:$R$100,11,0),Administrative!BD$7=VLOOKUP(Administrative!$B142,Settings!$H$4:$T$100,13,0)),1,0))</f>
        <v>1</v>
      </c>
      <c r="BE142" s="7">
        <f>IF(BD142=1,1,IF(AND(BE$4=VLOOKUP($B142,Settings!$H$4:$R$100,11,0),Administrative!BE$7=VLOOKUP(Administrative!$B142,Settings!$H$4:$T$100,13,0)),1,0))</f>
        <v>1</v>
      </c>
      <c r="BF142" s="7">
        <f>IF(BE142=1,1,IF(AND(BF$4=VLOOKUP($B142,Settings!$H$4:$R$100,11,0),Administrative!BF$7=VLOOKUP(Administrative!$B142,Settings!$H$4:$T$100,13,0)),1,0))</f>
        <v>1</v>
      </c>
      <c r="BG142" s="7">
        <f>IF(BF142=1,1,IF(AND(BG$4=VLOOKUP($B142,Settings!$H$4:$R$100,11,0),Administrative!BG$7=VLOOKUP(Administrative!$B142,Settings!$H$4:$T$100,13,0)),1,0))</f>
        <v>1</v>
      </c>
      <c r="BH142" s="7">
        <f>IF(BG142=1,1,IF(AND(BH$4=VLOOKUP($B142,Settings!$H$4:$R$100,11,0),Administrative!BH$7=VLOOKUP(Administrative!$B142,Settings!$H$4:$T$100,13,0)),1,0))</f>
        <v>1</v>
      </c>
      <c r="BI142" s="7">
        <f>IF(BH142=1,1,IF(AND(BI$4=VLOOKUP($B142,Settings!$H$4:$R$100,11,0),Administrative!BI$7=VLOOKUP(Administrative!$B142,Settings!$H$4:$T$100,13,0)),1,0))</f>
        <v>1</v>
      </c>
      <c r="BJ142" s="7">
        <f>IF(BI142=1,1,IF(AND(BJ$4=VLOOKUP($B142,Settings!$H$4:$R$100,11,0),Administrative!BJ$7=VLOOKUP(Administrative!$B142,Settings!$H$4:$T$100,13,0)),1,0))</f>
        <v>1</v>
      </c>
      <c r="BK142" s="7">
        <f>IF(BJ142=1,1,IF(AND(BK$4=VLOOKUP($B142,Settings!$H$4:$R$100,11,0),Administrative!BK$7=VLOOKUP(Administrative!$B142,Settings!$H$4:$T$100,13,0)),1,0))</f>
        <v>1</v>
      </c>
      <c r="BL142" s="7">
        <f>IF(BK142=1,1,IF(AND(BL$4=VLOOKUP($B142,Settings!$H$4:$R$100,11,0),Administrative!BL$7=VLOOKUP(Administrative!$B142,Settings!$H$4:$T$100,13,0)),1,0))</f>
        <v>1</v>
      </c>
      <c r="BM142" s="7">
        <f>IF(BL142=1,1,IF(AND(BM$4=VLOOKUP($B142,Settings!$H$4:$R$100,11,0),Administrative!BM$7=VLOOKUP(Administrative!$B142,Settings!$H$4:$T$100,13,0)),1,0))</f>
        <v>1</v>
      </c>
      <c r="BN142" s="7">
        <f>IF(BM142=1,1,IF(AND(BN$4=VLOOKUP($B142,Settings!$H$4:$R$100,11,0),Administrative!BN$7=VLOOKUP(Administrative!$B142,Settings!$H$4:$T$100,13,0)),1,0))</f>
        <v>1</v>
      </c>
      <c r="BO142" s="7">
        <f>IF(BN142=1,1,IF(AND(BO$4=VLOOKUP($B142,Settings!$H$4:$R$100,11,0),Administrative!BO$7=VLOOKUP(Administrative!$B142,Settings!$H$4:$T$100,13,0)),1,0))</f>
        <v>1</v>
      </c>
      <c r="BP142" s="7">
        <f>IF(BO142=1,1,IF(AND(BP$4=VLOOKUP($B142,Settings!$H$4:$R$100,11,0),Administrative!BP$7=VLOOKUP(Administrative!$B142,Settings!$H$4:$T$100,13,0)),1,0))</f>
        <v>1</v>
      </c>
      <c r="BQ142" s="7">
        <f>IF(BP142=1,1,IF(AND(BQ$4=VLOOKUP($B142,Settings!$H$4:$R$100,11,0),Administrative!BQ$7=VLOOKUP(Administrative!$B142,Settings!$H$4:$T$100,13,0)),1,0))</f>
        <v>1</v>
      </c>
      <c r="BR142" s="7">
        <f>IF(BQ142=1,1,IF(AND(BR$4=VLOOKUP($B142,Settings!$H$4:$R$100,11,0),Administrative!BR$7=VLOOKUP(Administrative!$B142,Settings!$H$4:$T$100,13,0)),1,0))</f>
        <v>1</v>
      </c>
      <c r="BS142" s="7">
        <f>IF(BR142=1,1,IF(AND(BS$4=VLOOKUP($B142,Settings!$H$4:$R$100,11,0),Administrative!BS$7=VLOOKUP(Administrative!$B142,Settings!$H$4:$T$100,13,0)),1,0))</f>
        <v>1</v>
      </c>
      <c r="BT142" s="7">
        <f>IF(BS142=1,1,IF(AND(BT$4=VLOOKUP($B142,Settings!$H$4:$R$100,11,0),Administrative!BT$7=VLOOKUP(Administrative!$B142,Settings!$H$4:$T$100,13,0)),1,0))</f>
        <v>1</v>
      </c>
      <c r="BU142" s="7">
        <f>IF(BT142=1,1,IF(AND(BU$4=VLOOKUP($B142,Settings!$H$4:$R$100,11,0),Administrative!BU$7=VLOOKUP(Administrative!$B142,Settings!$H$4:$T$100,13,0)),1,0))</f>
        <v>1</v>
      </c>
      <c r="BV142" s="7">
        <f>IF(BU142=1,1,IF(AND(BV$4=VLOOKUP($B142,Settings!$H$4:$R$100,11,0),Administrative!BV$7=VLOOKUP(Administrative!$B142,Settings!$H$4:$T$100,13,0)),1,0))</f>
        <v>1</v>
      </c>
      <c r="BW142" s="7">
        <f>IF(BV142=1,1,IF(AND(BW$4=VLOOKUP($B142,Settings!$H$4:$R$100,11,0),Administrative!BW$7=VLOOKUP(Administrative!$B142,Settings!$H$4:$T$100,13,0)),1,0))</f>
        <v>1</v>
      </c>
      <c r="BX142" s="7">
        <f>IF(BW142=1,1,IF(AND(BX$4=VLOOKUP($B142,Settings!$H$4:$R$100,11,0),Administrative!BX$7=VLOOKUP(Administrative!$B142,Settings!$H$4:$T$100,13,0)),1,0))</f>
        <v>1</v>
      </c>
      <c r="BY142" s="7">
        <f>IF(BX142=1,1,IF(AND(BY$4=VLOOKUP($B142,Settings!$H$4:$R$100,11,0),Administrative!BY$7=VLOOKUP(Administrative!$B142,Settings!$H$4:$T$100,13,0)),1,0))</f>
        <v>1</v>
      </c>
      <c r="BZ142" s="7">
        <f>IF(BY142=1,1,IF(AND(BZ$4=VLOOKUP($B142,Settings!$H$4:$R$100,11,0),Administrative!BZ$7=VLOOKUP(Administrative!$B142,Settings!$H$4:$T$100,13,0)),1,0))</f>
        <v>1</v>
      </c>
      <c r="CA142" s="7">
        <f>IF(BZ142=1,1,IF(AND(CA$4=VLOOKUP($B142,Settings!$H$4:$R$100,11,0),Administrative!CA$7=VLOOKUP(Administrative!$B142,Settings!$H$4:$T$100,13,0)),1,0))</f>
        <v>1</v>
      </c>
      <c r="CB142" s="7">
        <f>IF(CA142=1,1,IF(AND(CB$4=VLOOKUP($B142,Settings!$H$4:$R$100,11,0),Administrative!CB$7=VLOOKUP(Administrative!$B142,Settings!$H$4:$T$100,13,0)),1,0))</f>
        <v>1</v>
      </c>
      <c r="CC142" s="7">
        <f>IF(CB142=1,1,IF(AND(CC$4=VLOOKUP($B142,Settings!$H$4:$R$100,11,0),Administrative!CC$7=VLOOKUP(Administrative!$B142,Settings!$H$4:$T$100,13,0)),1,0))</f>
        <v>1</v>
      </c>
      <c r="CD142" s="7">
        <f>IF(CC142=1,1,IF(AND(CD$4=VLOOKUP($B142,Settings!$H$4:$R$100,11,0),Administrative!CD$7=VLOOKUP(Administrative!$B142,Settings!$H$4:$T$100,13,0)),1,0))</f>
        <v>1</v>
      </c>
      <c r="CE142" s="7">
        <f>IF(CD142=1,1,IF(AND(CE$4=VLOOKUP($B142,Settings!$H$4:$R$100,11,0),Administrative!CE$7=VLOOKUP(Administrative!$B142,Settings!$H$4:$T$100,13,0)),1,0))</f>
        <v>1</v>
      </c>
      <c r="CF142" s="7">
        <f>IF(CE142=1,1,IF(AND(CF$4=VLOOKUP($B142,Settings!$H$4:$R$100,11,0),Administrative!CF$7=VLOOKUP(Administrative!$B142,Settings!$H$4:$T$100,13,0)),1,0))</f>
        <v>1</v>
      </c>
      <c r="CG142" s="7">
        <f>IF(CF142=1,1,IF(AND(CG$4=VLOOKUP($B142,Settings!$H$4:$R$100,11,0),Administrative!CG$7=VLOOKUP(Administrative!$B142,Settings!$H$4:$T$100,13,0)),1,0))</f>
        <v>1</v>
      </c>
      <c r="CH142" s="7">
        <f>IF(CG142=1,1,IF(AND(CH$4=VLOOKUP($B142,Settings!$H$4:$R$100,11,0),Administrative!CH$7=VLOOKUP(Administrative!$B142,Settings!$H$4:$T$100,13,0)),1,0))</f>
        <v>1</v>
      </c>
      <c r="CI142" s="7">
        <f>IF(CH142=1,1,IF(AND(CI$4=VLOOKUP($B142,Settings!$H$4:$R$100,11,0),Administrative!CI$7=VLOOKUP(Administrative!$B142,Settings!$H$4:$T$100,13,0)),1,0))</f>
        <v>1</v>
      </c>
      <c r="CJ142" s="7">
        <f>IF(CI142=1,1,IF(AND(CJ$4=VLOOKUP($B142,Settings!$H$4:$R$100,11,0),Administrative!CJ$7=VLOOKUP(Administrative!$B142,Settings!$H$4:$T$100,13,0)),1,0))</f>
        <v>1</v>
      </c>
      <c r="CK142" s="7">
        <f>IF(CJ142=1,1,IF(AND(CK$4=VLOOKUP($B142,Settings!$H$4:$R$100,11,0),Administrative!CK$7=VLOOKUP(Administrative!$B142,Settings!$H$4:$T$100,13,0)),1,0))</f>
        <v>1</v>
      </c>
      <c r="CL142" s="7">
        <f>IF(CK142=1,1,IF(AND(CL$4=VLOOKUP($B142,Settings!$H$4:$R$100,11,0),Administrative!CL$7=VLOOKUP(Administrative!$B142,Settings!$H$4:$T$100,13,0)),1,0))</f>
        <v>1</v>
      </c>
      <c r="CM142" s="7">
        <f>IF(CL142=1,1,IF(AND(CM$4=VLOOKUP($B142,Settings!$H$4:$R$100,11,0),Administrative!CM$7=VLOOKUP(Administrative!$B142,Settings!$H$4:$T$100,13,0)),1,0))</f>
        <v>1</v>
      </c>
    </row>
    <row r="143" spans="2:91" hidden="1" x14ac:dyDescent="0.2">
      <c r="B143" s="209" t="str">
        <f>Inputs!DQ27</f>
        <v>Music</v>
      </c>
      <c r="AF143" s="7">
        <f>IF(AE143=1,1,IF(AND(AF$4=VLOOKUP($B143,Settings!$H$4:$R$100,11,0),Administrative!AF$7=VLOOKUP(Administrative!$B143,Settings!$H$4:$T$100,13,0)),1,0))</f>
        <v>0</v>
      </c>
      <c r="AG143" s="7">
        <f>IF(AF143=1,1,IF(AND(AG$4=VLOOKUP($B143,Settings!$H$4:$R$100,11,0),Administrative!AG$7=VLOOKUP(Administrative!$B143,Settings!$H$4:$T$100,13,0)),1,0))</f>
        <v>0</v>
      </c>
      <c r="AH143" s="7">
        <f>IF(AG143=1,1,IF(AND(AH$4=VLOOKUP($B143,Settings!$H$4:$R$100,11,0),Administrative!AH$7=VLOOKUP(Administrative!$B143,Settings!$H$4:$T$100,13,0)),1,0))</f>
        <v>0</v>
      </c>
      <c r="AI143" s="7">
        <f>IF(AH143=1,1,IF(AND(AI$4=VLOOKUP($B143,Settings!$H$4:$R$100,11,0),Administrative!AI$7=VLOOKUP(Administrative!$B143,Settings!$H$4:$T$100,13,0)),1,0))</f>
        <v>0</v>
      </c>
      <c r="AJ143" s="7">
        <f>IF(AI143=1,1,IF(AND(AJ$4=VLOOKUP($B143,Settings!$H$4:$R$100,11,0),Administrative!AJ$7=VLOOKUP(Administrative!$B143,Settings!$H$4:$T$100,13,0)),1,0))</f>
        <v>0</v>
      </c>
      <c r="AK143" s="7">
        <f>IF(AJ143=1,1,IF(AND(AK$4=VLOOKUP($B143,Settings!$H$4:$R$100,11,0),Administrative!AK$7=VLOOKUP(Administrative!$B143,Settings!$H$4:$T$100,13,0)),1,0))</f>
        <v>0</v>
      </c>
      <c r="AL143" s="7">
        <f>IF(AK143=1,1,IF(AND(AL$4=VLOOKUP($B143,Settings!$H$4:$R$100,11,0),Administrative!AL$7=VLOOKUP(Administrative!$B143,Settings!$H$4:$T$100,13,0)),1,0))</f>
        <v>0</v>
      </c>
      <c r="AM143" s="7">
        <f>IF(AL143=1,1,IF(AND(AM$4=VLOOKUP($B143,Settings!$H$4:$R$100,11,0),Administrative!AM$7=VLOOKUP(Administrative!$B143,Settings!$H$4:$T$100,13,0)),1,0))</f>
        <v>0</v>
      </c>
      <c r="AN143" s="7">
        <f>IF(AM143=1,1,IF(AND(AN$4=VLOOKUP($B143,Settings!$H$4:$R$100,11,0),Administrative!AN$7=VLOOKUP(Administrative!$B143,Settings!$H$4:$T$100,13,0)),1,0))</f>
        <v>1</v>
      </c>
      <c r="AO143" s="7">
        <f>IF(AN143=1,1,IF(AND(AO$4=VLOOKUP($B143,Settings!$H$4:$R$100,11,0),Administrative!AO$7=VLOOKUP(Administrative!$B143,Settings!$H$4:$T$100,13,0)),1,0))</f>
        <v>1</v>
      </c>
      <c r="AP143" s="7">
        <f>IF(AO143=1,1,IF(AND(AP$4=VLOOKUP($B143,Settings!$H$4:$R$100,11,0),Administrative!AP$7=VLOOKUP(Administrative!$B143,Settings!$H$4:$T$100,13,0)),1,0))</f>
        <v>1</v>
      </c>
      <c r="AQ143" s="7">
        <f>IF(AP143=1,1,IF(AND(AQ$4=VLOOKUP($B143,Settings!$H$4:$R$100,11,0),Administrative!AQ$7=VLOOKUP(Administrative!$B143,Settings!$H$4:$T$100,13,0)),1,0))</f>
        <v>1</v>
      </c>
      <c r="AR143" s="7">
        <f>IF(AQ143=1,1,IF(AND(AR$4=VLOOKUP($B143,Settings!$H$4:$R$100,11,0),Administrative!AR$7=VLOOKUP(Administrative!$B143,Settings!$H$4:$T$100,13,0)),1,0))</f>
        <v>1</v>
      </c>
      <c r="AS143" s="7">
        <f>IF(AR143=1,1,IF(AND(AS$4=VLOOKUP($B143,Settings!$H$4:$R$100,11,0),Administrative!AS$7=VLOOKUP(Administrative!$B143,Settings!$H$4:$T$100,13,0)),1,0))</f>
        <v>1</v>
      </c>
      <c r="AT143" s="7">
        <f>IF(AS143=1,1,IF(AND(AT$4=VLOOKUP($B143,Settings!$H$4:$R$100,11,0),Administrative!AT$7=VLOOKUP(Administrative!$B143,Settings!$H$4:$T$100,13,0)),1,0))</f>
        <v>1</v>
      </c>
      <c r="AU143" s="7">
        <f>IF(AT143=1,1,IF(AND(AU$4=VLOOKUP($B143,Settings!$H$4:$R$100,11,0),Administrative!AU$7=VLOOKUP(Administrative!$B143,Settings!$H$4:$T$100,13,0)),1,0))</f>
        <v>1</v>
      </c>
      <c r="AV143" s="7">
        <f>IF(AU143=1,1,IF(AND(AV$4=VLOOKUP($B143,Settings!$H$4:$R$100,11,0),Administrative!AV$7=VLOOKUP(Administrative!$B143,Settings!$H$4:$T$100,13,0)),1,0))</f>
        <v>1</v>
      </c>
      <c r="AW143" s="7">
        <f>IF(AV143=1,1,IF(AND(AW$4=VLOOKUP($B143,Settings!$H$4:$R$100,11,0),Administrative!AW$7=VLOOKUP(Administrative!$B143,Settings!$H$4:$T$100,13,0)),1,0))</f>
        <v>1</v>
      </c>
      <c r="AX143" s="7">
        <f>IF(AW143=1,1,IF(AND(AX$4=VLOOKUP($B143,Settings!$H$4:$R$100,11,0),Administrative!AX$7=VLOOKUP(Administrative!$B143,Settings!$H$4:$T$100,13,0)),1,0))</f>
        <v>1</v>
      </c>
      <c r="AY143" s="7">
        <f>IF(AX143=1,1,IF(AND(AY$4=VLOOKUP($B143,Settings!$H$4:$R$100,11,0),Administrative!AY$7=VLOOKUP(Administrative!$B143,Settings!$H$4:$T$100,13,0)),1,0))</f>
        <v>1</v>
      </c>
      <c r="AZ143" s="7">
        <f>IF(AY143=1,1,IF(AND(AZ$4=VLOOKUP($B143,Settings!$H$4:$R$100,11,0),Administrative!AZ$7=VLOOKUP(Administrative!$B143,Settings!$H$4:$T$100,13,0)),1,0))</f>
        <v>1</v>
      </c>
      <c r="BA143" s="7">
        <f>IF(AZ143=1,1,IF(AND(BA$4=VLOOKUP($B143,Settings!$H$4:$R$100,11,0),Administrative!BA$7=VLOOKUP(Administrative!$B143,Settings!$H$4:$T$100,13,0)),1,0))</f>
        <v>1</v>
      </c>
      <c r="BB143" s="7">
        <f>IF(BA143=1,1,IF(AND(BB$4=VLOOKUP($B143,Settings!$H$4:$R$100,11,0),Administrative!BB$7=VLOOKUP(Administrative!$B143,Settings!$H$4:$T$100,13,0)),1,0))</f>
        <v>1</v>
      </c>
      <c r="BC143" s="7">
        <f>IF(BB143=1,1,IF(AND(BC$4=VLOOKUP($B143,Settings!$H$4:$R$100,11,0),Administrative!BC$7=VLOOKUP(Administrative!$B143,Settings!$H$4:$T$100,13,0)),1,0))</f>
        <v>1</v>
      </c>
      <c r="BD143" s="7">
        <f>IF(BC143=1,1,IF(AND(BD$4=VLOOKUP($B143,Settings!$H$4:$R$100,11,0),Administrative!BD$7=VLOOKUP(Administrative!$B143,Settings!$H$4:$T$100,13,0)),1,0))</f>
        <v>1</v>
      </c>
      <c r="BE143" s="7">
        <f>IF(BD143=1,1,IF(AND(BE$4=VLOOKUP($B143,Settings!$H$4:$R$100,11,0),Administrative!BE$7=VLOOKUP(Administrative!$B143,Settings!$H$4:$T$100,13,0)),1,0))</f>
        <v>1</v>
      </c>
      <c r="BF143" s="7">
        <f>IF(BE143=1,1,IF(AND(BF$4=VLOOKUP($B143,Settings!$H$4:$R$100,11,0),Administrative!BF$7=VLOOKUP(Administrative!$B143,Settings!$H$4:$T$100,13,0)),1,0))</f>
        <v>1</v>
      </c>
      <c r="BG143" s="7">
        <f>IF(BF143=1,1,IF(AND(BG$4=VLOOKUP($B143,Settings!$H$4:$R$100,11,0),Administrative!BG$7=VLOOKUP(Administrative!$B143,Settings!$H$4:$T$100,13,0)),1,0))</f>
        <v>1</v>
      </c>
      <c r="BH143" s="7">
        <f>IF(BG143=1,1,IF(AND(BH$4=VLOOKUP($B143,Settings!$H$4:$R$100,11,0),Administrative!BH$7=VLOOKUP(Administrative!$B143,Settings!$H$4:$T$100,13,0)),1,0))</f>
        <v>1</v>
      </c>
      <c r="BI143" s="7">
        <f>IF(BH143=1,1,IF(AND(BI$4=VLOOKUP($B143,Settings!$H$4:$R$100,11,0),Administrative!BI$7=VLOOKUP(Administrative!$B143,Settings!$H$4:$T$100,13,0)),1,0))</f>
        <v>1</v>
      </c>
      <c r="BJ143" s="7">
        <f>IF(BI143=1,1,IF(AND(BJ$4=VLOOKUP($B143,Settings!$H$4:$R$100,11,0),Administrative!BJ$7=VLOOKUP(Administrative!$B143,Settings!$H$4:$T$100,13,0)),1,0))</f>
        <v>1</v>
      </c>
      <c r="BK143" s="7">
        <f>IF(BJ143=1,1,IF(AND(BK$4=VLOOKUP($B143,Settings!$H$4:$R$100,11,0),Administrative!BK$7=VLOOKUP(Administrative!$B143,Settings!$H$4:$T$100,13,0)),1,0))</f>
        <v>1</v>
      </c>
      <c r="BL143" s="7">
        <f>IF(BK143=1,1,IF(AND(BL$4=VLOOKUP($B143,Settings!$H$4:$R$100,11,0),Administrative!BL$7=VLOOKUP(Administrative!$B143,Settings!$H$4:$T$100,13,0)),1,0))</f>
        <v>1</v>
      </c>
      <c r="BM143" s="7">
        <f>IF(BL143=1,1,IF(AND(BM$4=VLOOKUP($B143,Settings!$H$4:$R$100,11,0),Administrative!BM$7=VLOOKUP(Administrative!$B143,Settings!$H$4:$T$100,13,0)),1,0))</f>
        <v>1</v>
      </c>
      <c r="BN143" s="7">
        <f>IF(BM143=1,1,IF(AND(BN$4=VLOOKUP($B143,Settings!$H$4:$R$100,11,0),Administrative!BN$7=VLOOKUP(Administrative!$B143,Settings!$H$4:$T$100,13,0)),1,0))</f>
        <v>1</v>
      </c>
      <c r="BO143" s="7">
        <f>IF(BN143=1,1,IF(AND(BO$4=VLOOKUP($B143,Settings!$H$4:$R$100,11,0),Administrative!BO$7=VLOOKUP(Administrative!$B143,Settings!$H$4:$T$100,13,0)),1,0))</f>
        <v>1</v>
      </c>
      <c r="BP143" s="7">
        <f>IF(BO143=1,1,IF(AND(BP$4=VLOOKUP($B143,Settings!$H$4:$R$100,11,0),Administrative!BP$7=VLOOKUP(Administrative!$B143,Settings!$H$4:$T$100,13,0)),1,0))</f>
        <v>1</v>
      </c>
      <c r="BQ143" s="7">
        <f>IF(BP143=1,1,IF(AND(BQ$4=VLOOKUP($B143,Settings!$H$4:$R$100,11,0),Administrative!BQ$7=VLOOKUP(Administrative!$B143,Settings!$H$4:$T$100,13,0)),1,0))</f>
        <v>1</v>
      </c>
      <c r="BR143" s="7">
        <f>IF(BQ143=1,1,IF(AND(BR$4=VLOOKUP($B143,Settings!$H$4:$R$100,11,0),Administrative!BR$7=VLOOKUP(Administrative!$B143,Settings!$H$4:$T$100,13,0)),1,0))</f>
        <v>1</v>
      </c>
      <c r="BS143" s="7">
        <f>IF(BR143=1,1,IF(AND(BS$4=VLOOKUP($B143,Settings!$H$4:$R$100,11,0),Administrative!BS$7=VLOOKUP(Administrative!$B143,Settings!$H$4:$T$100,13,0)),1,0))</f>
        <v>1</v>
      </c>
      <c r="BT143" s="7">
        <f>IF(BS143=1,1,IF(AND(BT$4=VLOOKUP($B143,Settings!$H$4:$R$100,11,0),Administrative!BT$7=VLOOKUP(Administrative!$B143,Settings!$H$4:$T$100,13,0)),1,0))</f>
        <v>1</v>
      </c>
      <c r="BU143" s="7">
        <f>IF(BT143=1,1,IF(AND(BU$4=VLOOKUP($B143,Settings!$H$4:$R$100,11,0),Administrative!BU$7=VLOOKUP(Administrative!$B143,Settings!$H$4:$T$100,13,0)),1,0))</f>
        <v>1</v>
      </c>
      <c r="BV143" s="7">
        <f>IF(BU143=1,1,IF(AND(BV$4=VLOOKUP($B143,Settings!$H$4:$R$100,11,0),Administrative!BV$7=VLOOKUP(Administrative!$B143,Settings!$H$4:$T$100,13,0)),1,0))</f>
        <v>1</v>
      </c>
      <c r="BW143" s="7">
        <f>IF(BV143=1,1,IF(AND(BW$4=VLOOKUP($B143,Settings!$H$4:$R$100,11,0),Administrative!BW$7=VLOOKUP(Administrative!$B143,Settings!$H$4:$T$100,13,0)),1,0))</f>
        <v>1</v>
      </c>
      <c r="BX143" s="7">
        <f>IF(BW143=1,1,IF(AND(BX$4=VLOOKUP($B143,Settings!$H$4:$R$100,11,0),Administrative!BX$7=VLOOKUP(Administrative!$B143,Settings!$H$4:$T$100,13,0)),1,0))</f>
        <v>1</v>
      </c>
      <c r="BY143" s="7">
        <f>IF(BX143=1,1,IF(AND(BY$4=VLOOKUP($B143,Settings!$H$4:$R$100,11,0),Administrative!BY$7=VLOOKUP(Administrative!$B143,Settings!$H$4:$T$100,13,0)),1,0))</f>
        <v>1</v>
      </c>
      <c r="BZ143" s="7">
        <f>IF(BY143=1,1,IF(AND(BZ$4=VLOOKUP($B143,Settings!$H$4:$R$100,11,0),Administrative!BZ$7=VLOOKUP(Administrative!$B143,Settings!$H$4:$T$100,13,0)),1,0))</f>
        <v>1</v>
      </c>
      <c r="CA143" s="7">
        <f>IF(BZ143=1,1,IF(AND(CA$4=VLOOKUP($B143,Settings!$H$4:$R$100,11,0),Administrative!CA$7=VLOOKUP(Administrative!$B143,Settings!$H$4:$T$100,13,0)),1,0))</f>
        <v>1</v>
      </c>
      <c r="CB143" s="7">
        <f>IF(CA143=1,1,IF(AND(CB$4=VLOOKUP($B143,Settings!$H$4:$R$100,11,0),Administrative!CB$7=VLOOKUP(Administrative!$B143,Settings!$H$4:$T$100,13,0)),1,0))</f>
        <v>1</v>
      </c>
      <c r="CC143" s="7">
        <f>IF(CB143=1,1,IF(AND(CC$4=VLOOKUP($B143,Settings!$H$4:$R$100,11,0),Administrative!CC$7=VLOOKUP(Administrative!$B143,Settings!$H$4:$T$100,13,0)),1,0))</f>
        <v>1</v>
      </c>
      <c r="CD143" s="7">
        <f>IF(CC143=1,1,IF(AND(CD$4=VLOOKUP($B143,Settings!$H$4:$R$100,11,0),Administrative!CD$7=VLOOKUP(Administrative!$B143,Settings!$H$4:$T$100,13,0)),1,0))</f>
        <v>1</v>
      </c>
      <c r="CE143" s="7">
        <f>IF(CD143=1,1,IF(AND(CE$4=VLOOKUP($B143,Settings!$H$4:$R$100,11,0),Administrative!CE$7=VLOOKUP(Administrative!$B143,Settings!$H$4:$T$100,13,0)),1,0))</f>
        <v>1</v>
      </c>
      <c r="CF143" s="7">
        <f>IF(CE143=1,1,IF(AND(CF$4=VLOOKUP($B143,Settings!$H$4:$R$100,11,0),Administrative!CF$7=VLOOKUP(Administrative!$B143,Settings!$H$4:$T$100,13,0)),1,0))</f>
        <v>1</v>
      </c>
      <c r="CG143" s="7">
        <f>IF(CF143=1,1,IF(AND(CG$4=VLOOKUP($B143,Settings!$H$4:$R$100,11,0),Administrative!CG$7=VLOOKUP(Administrative!$B143,Settings!$H$4:$T$100,13,0)),1,0))</f>
        <v>1</v>
      </c>
      <c r="CH143" s="7">
        <f>IF(CG143=1,1,IF(AND(CH$4=VLOOKUP($B143,Settings!$H$4:$R$100,11,0),Administrative!CH$7=VLOOKUP(Administrative!$B143,Settings!$H$4:$T$100,13,0)),1,0))</f>
        <v>1</v>
      </c>
      <c r="CI143" s="7">
        <f>IF(CH143=1,1,IF(AND(CI$4=VLOOKUP($B143,Settings!$H$4:$R$100,11,0),Administrative!CI$7=VLOOKUP(Administrative!$B143,Settings!$H$4:$T$100,13,0)),1,0))</f>
        <v>1</v>
      </c>
      <c r="CJ143" s="7">
        <f>IF(CI143=1,1,IF(AND(CJ$4=VLOOKUP($B143,Settings!$H$4:$R$100,11,0),Administrative!CJ$7=VLOOKUP(Administrative!$B143,Settings!$H$4:$T$100,13,0)),1,0))</f>
        <v>1</v>
      </c>
      <c r="CK143" s="7">
        <f>IF(CJ143=1,1,IF(AND(CK$4=VLOOKUP($B143,Settings!$H$4:$R$100,11,0),Administrative!CK$7=VLOOKUP(Administrative!$B143,Settings!$H$4:$T$100,13,0)),1,0))</f>
        <v>1</v>
      </c>
      <c r="CL143" s="7">
        <f>IF(CK143=1,1,IF(AND(CL$4=VLOOKUP($B143,Settings!$H$4:$R$100,11,0),Administrative!CL$7=VLOOKUP(Administrative!$B143,Settings!$H$4:$T$100,13,0)),1,0))</f>
        <v>1</v>
      </c>
      <c r="CM143" s="7">
        <f>IF(CL143=1,1,IF(AND(CM$4=VLOOKUP($B143,Settings!$H$4:$R$100,11,0),Administrative!CM$7=VLOOKUP(Administrative!$B143,Settings!$H$4:$T$100,13,0)),1,0))</f>
        <v>1</v>
      </c>
    </row>
    <row r="144" spans="2:91" hidden="1" x14ac:dyDescent="0.2">
      <c r="B144" s="209">
        <f>Inputs!DQ28</f>
        <v>0</v>
      </c>
      <c r="AF144" s="7">
        <f>IF(AE144=1,1,IF(AND(AF$4=VLOOKUP($B144,Settings!$H$4:$R$100,11,0),Administrative!AF$7=VLOOKUP(Administrative!$B144,Settings!$H$4:$T$100,13,0)),1,0))</f>
        <v>0</v>
      </c>
      <c r="AG144" s="7">
        <f>IF(AF144=1,1,IF(AND(AG$4=VLOOKUP($B144,Settings!$H$4:$R$100,11,0),Administrative!AG$7=VLOOKUP(Administrative!$B144,Settings!$H$4:$T$100,13,0)),1,0))</f>
        <v>0</v>
      </c>
      <c r="AH144" s="7">
        <f>IF(AG144=1,1,IF(AND(AH$4=VLOOKUP($B144,Settings!$H$4:$R$100,11,0),Administrative!AH$7=VLOOKUP(Administrative!$B144,Settings!$H$4:$T$100,13,0)),1,0))</f>
        <v>0</v>
      </c>
      <c r="AI144" s="7">
        <f>IF(AH144=1,1,IF(AND(AI$4=VLOOKUP($B144,Settings!$H$4:$R$100,11,0),Administrative!AI$7=VLOOKUP(Administrative!$B144,Settings!$H$4:$T$100,13,0)),1,0))</f>
        <v>0</v>
      </c>
      <c r="AJ144" s="7">
        <f>IF(AI144=1,1,IF(AND(AJ$4=VLOOKUP($B144,Settings!$H$4:$R$100,11,0),Administrative!AJ$7=VLOOKUP(Administrative!$B144,Settings!$H$4:$T$100,13,0)),1,0))</f>
        <v>0</v>
      </c>
      <c r="AK144" s="7">
        <f>IF(AJ144=1,1,IF(AND(AK$4=VLOOKUP($B144,Settings!$H$4:$R$100,11,0),Administrative!AK$7=VLOOKUP(Administrative!$B144,Settings!$H$4:$T$100,13,0)),1,0))</f>
        <v>0</v>
      </c>
      <c r="AL144" s="7">
        <f>IF(AK144=1,1,IF(AND(AL$4=VLOOKUP($B144,Settings!$H$4:$R$100,11,0),Administrative!AL$7=VLOOKUP(Administrative!$B144,Settings!$H$4:$T$100,13,0)),1,0))</f>
        <v>0</v>
      </c>
      <c r="AM144" s="7">
        <f>IF(AL144=1,1,IF(AND(AM$4=VLOOKUP($B144,Settings!$H$4:$R$100,11,0),Administrative!AM$7=VLOOKUP(Administrative!$B144,Settings!$H$4:$T$100,13,0)),1,0))</f>
        <v>0</v>
      </c>
      <c r="AN144" s="7">
        <f>IF(AM144=1,1,IF(AND(AN$4=VLOOKUP($B144,Settings!$H$4:$R$100,11,0),Administrative!AN$7=VLOOKUP(Administrative!$B144,Settings!$H$4:$T$100,13,0)),1,0))</f>
        <v>0</v>
      </c>
      <c r="AO144" s="7">
        <f>IF(AN144=1,1,IF(AND(AO$4=VLOOKUP($B144,Settings!$H$4:$R$100,11,0),Administrative!AO$7=VLOOKUP(Administrative!$B144,Settings!$H$4:$T$100,13,0)),1,0))</f>
        <v>0</v>
      </c>
      <c r="AP144" s="7">
        <f>IF(AO144=1,1,IF(AND(AP$4=VLOOKUP($B144,Settings!$H$4:$R$100,11,0),Administrative!AP$7=VLOOKUP(Administrative!$B144,Settings!$H$4:$T$100,13,0)),1,0))</f>
        <v>0</v>
      </c>
      <c r="AQ144" s="7">
        <f>IF(AP144=1,1,IF(AND(AQ$4=VLOOKUP($B144,Settings!$H$4:$R$100,11,0),Administrative!AQ$7=VLOOKUP(Administrative!$B144,Settings!$H$4:$T$100,13,0)),1,0))</f>
        <v>0</v>
      </c>
      <c r="AR144" s="7">
        <f>IF(AQ144=1,1,IF(AND(AR$4=VLOOKUP($B144,Settings!$H$4:$R$100,11,0),Administrative!AR$7=VLOOKUP(Administrative!$B144,Settings!$H$4:$T$100,13,0)),1,0))</f>
        <v>0</v>
      </c>
      <c r="AS144" s="7">
        <f>IF(AR144=1,1,IF(AND(AS$4=VLOOKUP($B144,Settings!$H$4:$R$100,11,0),Administrative!AS$7=VLOOKUP(Administrative!$B144,Settings!$H$4:$T$100,13,0)),1,0))</f>
        <v>0</v>
      </c>
      <c r="AT144" s="7">
        <f>IF(AS144=1,1,IF(AND(AT$4=VLOOKUP($B144,Settings!$H$4:$R$100,11,0),Administrative!AT$7=VLOOKUP(Administrative!$B144,Settings!$H$4:$T$100,13,0)),1,0))</f>
        <v>0</v>
      </c>
      <c r="AU144" s="7">
        <f>IF(AT144=1,1,IF(AND(AU$4=VLOOKUP($B144,Settings!$H$4:$R$100,11,0),Administrative!AU$7=VLOOKUP(Administrative!$B144,Settings!$H$4:$T$100,13,0)),1,0))</f>
        <v>0</v>
      </c>
      <c r="AV144" s="7">
        <f>IF(AU144=1,1,IF(AND(AV$4=VLOOKUP($B144,Settings!$H$4:$R$100,11,0),Administrative!AV$7=VLOOKUP(Administrative!$B144,Settings!$H$4:$T$100,13,0)),1,0))</f>
        <v>0</v>
      </c>
      <c r="AW144" s="7">
        <f>IF(AV144=1,1,IF(AND(AW$4=VLOOKUP($B144,Settings!$H$4:$R$100,11,0),Administrative!AW$7=VLOOKUP(Administrative!$B144,Settings!$H$4:$T$100,13,0)),1,0))</f>
        <v>0</v>
      </c>
      <c r="AX144" s="7">
        <f>IF(AW144=1,1,IF(AND(AX$4=VLOOKUP($B144,Settings!$H$4:$R$100,11,0),Administrative!AX$7=VLOOKUP(Administrative!$B144,Settings!$H$4:$T$100,13,0)),1,0))</f>
        <v>0</v>
      </c>
      <c r="AY144" s="7">
        <f>IF(AX144=1,1,IF(AND(AY$4=VLOOKUP($B144,Settings!$H$4:$R$100,11,0),Administrative!AY$7=VLOOKUP(Administrative!$B144,Settings!$H$4:$T$100,13,0)),1,0))</f>
        <v>0</v>
      </c>
      <c r="AZ144" s="7">
        <f>IF(AY144=1,1,IF(AND(AZ$4=VLOOKUP($B144,Settings!$H$4:$R$100,11,0),Administrative!AZ$7=VLOOKUP(Administrative!$B144,Settings!$H$4:$T$100,13,0)),1,0))</f>
        <v>0</v>
      </c>
      <c r="BA144" s="7">
        <f>IF(AZ144=1,1,IF(AND(BA$4=VLOOKUP($B144,Settings!$H$4:$R$100,11,0),Administrative!BA$7=VLOOKUP(Administrative!$B144,Settings!$H$4:$T$100,13,0)),1,0))</f>
        <v>0</v>
      </c>
      <c r="BB144" s="7">
        <f>IF(BA144=1,1,IF(AND(BB$4=VLOOKUP($B144,Settings!$H$4:$R$100,11,0),Administrative!BB$7=VLOOKUP(Administrative!$B144,Settings!$H$4:$T$100,13,0)),1,0))</f>
        <v>0</v>
      </c>
      <c r="BC144" s="7">
        <f>IF(BB144=1,1,IF(AND(BC$4=VLOOKUP($B144,Settings!$H$4:$R$100,11,0),Administrative!BC$7=VLOOKUP(Administrative!$B144,Settings!$H$4:$T$100,13,0)),1,0))</f>
        <v>0</v>
      </c>
      <c r="BD144" s="7">
        <f>IF(BC144=1,1,IF(AND(BD$4=VLOOKUP($B144,Settings!$H$4:$R$100,11,0),Administrative!BD$7=VLOOKUP(Administrative!$B144,Settings!$H$4:$T$100,13,0)),1,0))</f>
        <v>0</v>
      </c>
      <c r="BE144" s="7">
        <f>IF(BD144=1,1,IF(AND(BE$4=VLOOKUP($B144,Settings!$H$4:$R$100,11,0),Administrative!BE$7=VLOOKUP(Administrative!$B144,Settings!$H$4:$T$100,13,0)),1,0))</f>
        <v>0</v>
      </c>
      <c r="BF144" s="7">
        <f>IF(BE144=1,1,IF(AND(BF$4=VLOOKUP($B144,Settings!$H$4:$R$100,11,0),Administrative!BF$7=VLOOKUP(Administrative!$B144,Settings!$H$4:$T$100,13,0)),1,0))</f>
        <v>0</v>
      </c>
      <c r="BG144" s="7">
        <f>IF(BF144=1,1,IF(AND(BG$4=VLOOKUP($B144,Settings!$H$4:$R$100,11,0),Administrative!BG$7=VLOOKUP(Administrative!$B144,Settings!$H$4:$T$100,13,0)),1,0))</f>
        <v>0</v>
      </c>
      <c r="BH144" s="7">
        <f>IF(BG144=1,1,IF(AND(BH$4=VLOOKUP($B144,Settings!$H$4:$R$100,11,0),Administrative!BH$7=VLOOKUP(Administrative!$B144,Settings!$H$4:$T$100,13,0)),1,0))</f>
        <v>0</v>
      </c>
      <c r="BI144" s="7">
        <f>IF(BH144=1,1,IF(AND(BI$4=VLOOKUP($B144,Settings!$H$4:$R$100,11,0),Administrative!BI$7=VLOOKUP(Administrative!$B144,Settings!$H$4:$T$100,13,0)),1,0))</f>
        <v>0</v>
      </c>
      <c r="BJ144" s="7">
        <f>IF(BI144=1,1,IF(AND(BJ$4=VLOOKUP($B144,Settings!$H$4:$R$100,11,0),Administrative!BJ$7=VLOOKUP(Administrative!$B144,Settings!$H$4:$T$100,13,0)),1,0))</f>
        <v>0</v>
      </c>
      <c r="BK144" s="7">
        <f>IF(BJ144=1,1,IF(AND(BK$4=VLOOKUP($B144,Settings!$H$4:$R$100,11,0),Administrative!BK$7=VLOOKUP(Administrative!$B144,Settings!$H$4:$T$100,13,0)),1,0))</f>
        <v>0</v>
      </c>
      <c r="BL144" s="7">
        <f>IF(BK144=1,1,IF(AND(BL$4=VLOOKUP($B144,Settings!$H$4:$R$100,11,0),Administrative!BL$7=VLOOKUP(Administrative!$B144,Settings!$H$4:$T$100,13,0)),1,0))</f>
        <v>0</v>
      </c>
      <c r="BM144" s="7">
        <f>IF(BL144=1,1,IF(AND(BM$4=VLOOKUP($B144,Settings!$H$4:$R$100,11,0),Administrative!BM$7=VLOOKUP(Administrative!$B144,Settings!$H$4:$T$100,13,0)),1,0))</f>
        <v>0</v>
      </c>
      <c r="BN144" s="7">
        <f>IF(BM144=1,1,IF(AND(BN$4=VLOOKUP($B144,Settings!$H$4:$R$100,11,0),Administrative!BN$7=VLOOKUP(Administrative!$B144,Settings!$H$4:$T$100,13,0)),1,0))</f>
        <v>0</v>
      </c>
      <c r="BO144" s="7">
        <f>IF(BN144=1,1,IF(AND(BO$4=VLOOKUP($B144,Settings!$H$4:$R$100,11,0),Administrative!BO$7=VLOOKUP(Administrative!$B144,Settings!$H$4:$T$100,13,0)),1,0))</f>
        <v>0</v>
      </c>
      <c r="BP144" s="7">
        <f>IF(BO144=1,1,IF(AND(BP$4=VLOOKUP($B144,Settings!$H$4:$R$100,11,0),Administrative!BP$7=VLOOKUP(Administrative!$B144,Settings!$H$4:$T$100,13,0)),1,0))</f>
        <v>0</v>
      </c>
      <c r="BQ144" s="7">
        <f>IF(BP144=1,1,IF(AND(BQ$4=VLOOKUP($B144,Settings!$H$4:$R$100,11,0),Administrative!BQ$7=VLOOKUP(Administrative!$B144,Settings!$H$4:$T$100,13,0)),1,0))</f>
        <v>0</v>
      </c>
      <c r="BR144" s="7">
        <f>IF(BQ144=1,1,IF(AND(BR$4=VLOOKUP($B144,Settings!$H$4:$R$100,11,0),Administrative!BR$7=VLOOKUP(Administrative!$B144,Settings!$H$4:$T$100,13,0)),1,0))</f>
        <v>0</v>
      </c>
      <c r="BS144" s="7">
        <f>IF(BR144=1,1,IF(AND(BS$4=VLOOKUP($B144,Settings!$H$4:$R$100,11,0),Administrative!BS$7=VLOOKUP(Administrative!$B144,Settings!$H$4:$T$100,13,0)),1,0))</f>
        <v>0</v>
      </c>
      <c r="BT144" s="7">
        <f>IF(BS144=1,1,IF(AND(BT$4=VLOOKUP($B144,Settings!$H$4:$R$100,11,0),Administrative!BT$7=VLOOKUP(Administrative!$B144,Settings!$H$4:$T$100,13,0)),1,0))</f>
        <v>0</v>
      </c>
      <c r="BU144" s="7">
        <f>IF(BT144=1,1,IF(AND(BU$4=VLOOKUP($B144,Settings!$H$4:$R$100,11,0),Administrative!BU$7=VLOOKUP(Administrative!$B144,Settings!$H$4:$T$100,13,0)),1,0))</f>
        <v>0</v>
      </c>
      <c r="BV144" s="7">
        <f>IF(BU144=1,1,IF(AND(BV$4=VLOOKUP($B144,Settings!$H$4:$R$100,11,0),Administrative!BV$7=VLOOKUP(Administrative!$B144,Settings!$H$4:$T$100,13,0)),1,0))</f>
        <v>0</v>
      </c>
      <c r="BW144" s="7">
        <f>IF(BV144=1,1,IF(AND(BW$4=VLOOKUP($B144,Settings!$H$4:$R$100,11,0),Administrative!BW$7=VLOOKUP(Administrative!$B144,Settings!$H$4:$T$100,13,0)),1,0))</f>
        <v>0</v>
      </c>
      <c r="BX144" s="7">
        <f>IF(BW144=1,1,IF(AND(BX$4=VLOOKUP($B144,Settings!$H$4:$R$100,11,0),Administrative!BX$7=VLOOKUP(Administrative!$B144,Settings!$H$4:$T$100,13,0)),1,0))</f>
        <v>0</v>
      </c>
      <c r="BY144" s="7">
        <f>IF(BX144=1,1,IF(AND(BY$4=VLOOKUP($B144,Settings!$H$4:$R$100,11,0),Administrative!BY$7=VLOOKUP(Administrative!$B144,Settings!$H$4:$T$100,13,0)),1,0))</f>
        <v>0</v>
      </c>
      <c r="BZ144" s="7">
        <f>IF(BY144=1,1,IF(AND(BZ$4=VLOOKUP($B144,Settings!$H$4:$R$100,11,0),Administrative!BZ$7=VLOOKUP(Administrative!$B144,Settings!$H$4:$T$100,13,0)),1,0))</f>
        <v>0</v>
      </c>
      <c r="CA144" s="7">
        <f>IF(BZ144=1,1,IF(AND(CA$4=VLOOKUP($B144,Settings!$H$4:$R$100,11,0),Administrative!CA$7=VLOOKUP(Administrative!$B144,Settings!$H$4:$T$100,13,0)),1,0))</f>
        <v>0</v>
      </c>
      <c r="CB144" s="7">
        <f>IF(CA144=1,1,IF(AND(CB$4=VLOOKUP($B144,Settings!$H$4:$R$100,11,0),Administrative!CB$7=VLOOKUP(Administrative!$B144,Settings!$H$4:$T$100,13,0)),1,0))</f>
        <v>0</v>
      </c>
      <c r="CC144" s="7">
        <f>IF(CB144=1,1,IF(AND(CC$4=VLOOKUP($B144,Settings!$H$4:$R$100,11,0),Administrative!CC$7=VLOOKUP(Administrative!$B144,Settings!$H$4:$T$100,13,0)),1,0))</f>
        <v>0</v>
      </c>
      <c r="CD144" s="7">
        <f>IF(CC144=1,1,IF(AND(CD$4=VLOOKUP($B144,Settings!$H$4:$R$100,11,0),Administrative!CD$7=VLOOKUP(Administrative!$B144,Settings!$H$4:$T$100,13,0)),1,0))</f>
        <v>0</v>
      </c>
      <c r="CE144" s="7">
        <f>IF(CD144=1,1,IF(AND(CE$4=VLOOKUP($B144,Settings!$H$4:$R$100,11,0),Administrative!CE$7=VLOOKUP(Administrative!$B144,Settings!$H$4:$T$100,13,0)),1,0))</f>
        <v>0</v>
      </c>
      <c r="CF144" s="7">
        <f>IF(CE144=1,1,IF(AND(CF$4=VLOOKUP($B144,Settings!$H$4:$R$100,11,0),Administrative!CF$7=VLOOKUP(Administrative!$B144,Settings!$H$4:$T$100,13,0)),1,0))</f>
        <v>0</v>
      </c>
      <c r="CG144" s="7">
        <f>IF(CF144=1,1,IF(AND(CG$4=VLOOKUP($B144,Settings!$H$4:$R$100,11,0),Administrative!CG$7=VLOOKUP(Administrative!$B144,Settings!$H$4:$T$100,13,0)),1,0))</f>
        <v>0</v>
      </c>
      <c r="CH144" s="7">
        <f>IF(CG144=1,1,IF(AND(CH$4=VLOOKUP($B144,Settings!$H$4:$R$100,11,0),Administrative!CH$7=VLOOKUP(Administrative!$B144,Settings!$H$4:$T$100,13,0)),1,0))</f>
        <v>0</v>
      </c>
      <c r="CI144" s="7">
        <f>IF(CH144=1,1,IF(AND(CI$4=VLOOKUP($B144,Settings!$H$4:$R$100,11,0),Administrative!CI$7=VLOOKUP(Administrative!$B144,Settings!$H$4:$T$100,13,0)),1,0))</f>
        <v>0</v>
      </c>
      <c r="CJ144" s="7">
        <f>IF(CI144=1,1,IF(AND(CJ$4=VLOOKUP($B144,Settings!$H$4:$R$100,11,0),Administrative!CJ$7=VLOOKUP(Administrative!$B144,Settings!$H$4:$T$100,13,0)),1,0))</f>
        <v>0</v>
      </c>
      <c r="CK144" s="7">
        <f>IF(CJ144=1,1,IF(AND(CK$4=VLOOKUP($B144,Settings!$H$4:$R$100,11,0),Administrative!CK$7=VLOOKUP(Administrative!$B144,Settings!$H$4:$T$100,13,0)),1,0))</f>
        <v>0</v>
      </c>
      <c r="CL144" s="7">
        <f>IF(CK144=1,1,IF(AND(CL$4=VLOOKUP($B144,Settings!$H$4:$R$100,11,0),Administrative!CL$7=VLOOKUP(Administrative!$B144,Settings!$H$4:$T$100,13,0)),1,0))</f>
        <v>0</v>
      </c>
      <c r="CM144" s="7">
        <f>IF(CL144=1,1,IF(AND(CM$4=VLOOKUP($B144,Settings!$H$4:$R$100,11,0),Administrative!CM$7=VLOOKUP(Administrative!$B144,Settings!$H$4:$T$100,13,0)),1,0))</f>
        <v>0</v>
      </c>
    </row>
    <row r="145" spans="2:91" hidden="1" x14ac:dyDescent="0.2">
      <c r="B145" s="209">
        <f>Inputs!DQ29</f>
        <v>0</v>
      </c>
      <c r="AF145" s="7">
        <f>IF(AE145=1,1,IF(AND(AF$4=VLOOKUP($B145,Settings!$H$4:$R$100,11,0),Administrative!AF$7=VLOOKUP(Administrative!$B145,Settings!$H$4:$T$100,13,0)),1,0))</f>
        <v>0</v>
      </c>
      <c r="AG145" s="7">
        <f>IF(AF145=1,1,IF(AND(AG$4=VLOOKUP($B145,Settings!$H$4:$R$100,11,0),Administrative!AG$7=VLOOKUP(Administrative!$B145,Settings!$H$4:$T$100,13,0)),1,0))</f>
        <v>0</v>
      </c>
      <c r="AH145" s="7">
        <f>IF(AG145=1,1,IF(AND(AH$4=VLOOKUP($B145,Settings!$H$4:$R$100,11,0),Administrative!AH$7=VLOOKUP(Administrative!$B145,Settings!$H$4:$T$100,13,0)),1,0))</f>
        <v>0</v>
      </c>
      <c r="AI145" s="7">
        <f>IF(AH145=1,1,IF(AND(AI$4=VLOOKUP($B145,Settings!$H$4:$R$100,11,0),Administrative!AI$7=VLOOKUP(Administrative!$B145,Settings!$H$4:$T$100,13,0)),1,0))</f>
        <v>0</v>
      </c>
      <c r="AJ145" s="7">
        <f>IF(AI145=1,1,IF(AND(AJ$4=VLOOKUP($B145,Settings!$H$4:$R$100,11,0),Administrative!AJ$7=VLOOKUP(Administrative!$B145,Settings!$H$4:$T$100,13,0)),1,0))</f>
        <v>0</v>
      </c>
      <c r="AK145" s="7">
        <f>IF(AJ145=1,1,IF(AND(AK$4=VLOOKUP($B145,Settings!$H$4:$R$100,11,0),Administrative!AK$7=VLOOKUP(Administrative!$B145,Settings!$H$4:$T$100,13,0)),1,0))</f>
        <v>0</v>
      </c>
      <c r="AL145" s="7">
        <f>IF(AK145=1,1,IF(AND(AL$4=VLOOKUP($B145,Settings!$H$4:$R$100,11,0),Administrative!AL$7=VLOOKUP(Administrative!$B145,Settings!$H$4:$T$100,13,0)),1,0))</f>
        <v>0</v>
      </c>
      <c r="AM145" s="7">
        <f>IF(AL145=1,1,IF(AND(AM$4=VLOOKUP($B145,Settings!$H$4:$R$100,11,0),Administrative!AM$7=VLOOKUP(Administrative!$B145,Settings!$H$4:$T$100,13,0)),1,0))</f>
        <v>0</v>
      </c>
      <c r="AN145" s="7">
        <f>IF(AM145=1,1,IF(AND(AN$4=VLOOKUP($B145,Settings!$H$4:$R$100,11,0),Administrative!AN$7=VLOOKUP(Administrative!$B145,Settings!$H$4:$T$100,13,0)),1,0))</f>
        <v>0</v>
      </c>
      <c r="AO145" s="7">
        <f>IF(AN145=1,1,IF(AND(AO$4=VLOOKUP($B145,Settings!$H$4:$R$100,11,0),Administrative!AO$7=VLOOKUP(Administrative!$B145,Settings!$H$4:$T$100,13,0)),1,0))</f>
        <v>0</v>
      </c>
      <c r="AP145" s="7">
        <f>IF(AO145=1,1,IF(AND(AP$4=VLOOKUP($B145,Settings!$H$4:$R$100,11,0),Administrative!AP$7=VLOOKUP(Administrative!$B145,Settings!$H$4:$T$100,13,0)),1,0))</f>
        <v>0</v>
      </c>
      <c r="AQ145" s="7">
        <f>IF(AP145=1,1,IF(AND(AQ$4=VLOOKUP($B145,Settings!$H$4:$R$100,11,0),Administrative!AQ$7=VLOOKUP(Administrative!$B145,Settings!$H$4:$T$100,13,0)),1,0))</f>
        <v>0</v>
      </c>
      <c r="AR145" s="7">
        <f>IF(AQ145=1,1,IF(AND(AR$4=VLOOKUP($B145,Settings!$H$4:$R$100,11,0),Administrative!AR$7=VLOOKUP(Administrative!$B145,Settings!$H$4:$T$100,13,0)),1,0))</f>
        <v>0</v>
      </c>
      <c r="AS145" s="7">
        <f>IF(AR145=1,1,IF(AND(AS$4=VLOOKUP($B145,Settings!$H$4:$R$100,11,0),Administrative!AS$7=VLOOKUP(Administrative!$B145,Settings!$H$4:$T$100,13,0)),1,0))</f>
        <v>0</v>
      </c>
      <c r="AT145" s="7">
        <f>IF(AS145=1,1,IF(AND(AT$4=VLOOKUP($B145,Settings!$H$4:$R$100,11,0),Administrative!AT$7=VLOOKUP(Administrative!$B145,Settings!$H$4:$T$100,13,0)),1,0))</f>
        <v>0</v>
      </c>
      <c r="AU145" s="7">
        <f>IF(AT145=1,1,IF(AND(AU$4=VLOOKUP($B145,Settings!$H$4:$R$100,11,0),Administrative!AU$7=VLOOKUP(Administrative!$B145,Settings!$H$4:$T$100,13,0)),1,0))</f>
        <v>0</v>
      </c>
      <c r="AV145" s="7">
        <f>IF(AU145=1,1,IF(AND(AV$4=VLOOKUP($B145,Settings!$H$4:$R$100,11,0),Administrative!AV$7=VLOOKUP(Administrative!$B145,Settings!$H$4:$T$100,13,0)),1,0))</f>
        <v>0</v>
      </c>
      <c r="AW145" s="7">
        <f>IF(AV145=1,1,IF(AND(AW$4=VLOOKUP($B145,Settings!$H$4:$R$100,11,0),Administrative!AW$7=VLOOKUP(Administrative!$B145,Settings!$H$4:$T$100,13,0)),1,0))</f>
        <v>0</v>
      </c>
      <c r="AX145" s="7">
        <f>IF(AW145=1,1,IF(AND(AX$4=VLOOKUP($B145,Settings!$H$4:$R$100,11,0),Administrative!AX$7=VLOOKUP(Administrative!$B145,Settings!$H$4:$T$100,13,0)),1,0))</f>
        <v>0</v>
      </c>
      <c r="AY145" s="7">
        <f>IF(AX145=1,1,IF(AND(AY$4=VLOOKUP($B145,Settings!$H$4:$R$100,11,0),Administrative!AY$7=VLOOKUP(Administrative!$B145,Settings!$H$4:$T$100,13,0)),1,0))</f>
        <v>0</v>
      </c>
      <c r="AZ145" s="7">
        <f>IF(AY145=1,1,IF(AND(AZ$4=VLOOKUP($B145,Settings!$H$4:$R$100,11,0),Administrative!AZ$7=VLOOKUP(Administrative!$B145,Settings!$H$4:$T$100,13,0)),1,0))</f>
        <v>0</v>
      </c>
      <c r="BA145" s="7">
        <f>IF(AZ145=1,1,IF(AND(BA$4=VLOOKUP($B145,Settings!$H$4:$R$100,11,0),Administrative!BA$7=VLOOKUP(Administrative!$B145,Settings!$H$4:$T$100,13,0)),1,0))</f>
        <v>0</v>
      </c>
      <c r="BB145" s="7">
        <f>IF(BA145=1,1,IF(AND(BB$4=VLOOKUP($B145,Settings!$H$4:$R$100,11,0),Administrative!BB$7=VLOOKUP(Administrative!$B145,Settings!$H$4:$T$100,13,0)),1,0))</f>
        <v>0</v>
      </c>
      <c r="BC145" s="7">
        <f>IF(BB145=1,1,IF(AND(BC$4=VLOOKUP($B145,Settings!$H$4:$R$100,11,0),Administrative!BC$7=VLOOKUP(Administrative!$B145,Settings!$H$4:$T$100,13,0)),1,0))</f>
        <v>0</v>
      </c>
      <c r="BD145" s="7">
        <f>IF(BC145=1,1,IF(AND(BD$4=VLOOKUP($B145,Settings!$H$4:$R$100,11,0),Administrative!BD$7=VLOOKUP(Administrative!$B145,Settings!$H$4:$T$100,13,0)),1,0))</f>
        <v>0</v>
      </c>
      <c r="BE145" s="7">
        <f>IF(BD145=1,1,IF(AND(BE$4=VLOOKUP($B145,Settings!$H$4:$R$100,11,0),Administrative!BE$7=VLOOKUP(Administrative!$B145,Settings!$H$4:$T$100,13,0)),1,0))</f>
        <v>0</v>
      </c>
      <c r="BF145" s="7">
        <f>IF(BE145=1,1,IF(AND(BF$4=VLOOKUP($B145,Settings!$H$4:$R$100,11,0),Administrative!BF$7=VLOOKUP(Administrative!$B145,Settings!$H$4:$T$100,13,0)),1,0))</f>
        <v>0</v>
      </c>
      <c r="BG145" s="7">
        <f>IF(BF145=1,1,IF(AND(BG$4=VLOOKUP($B145,Settings!$H$4:$R$100,11,0),Administrative!BG$7=VLOOKUP(Administrative!$B145,Settings!$H$4:$T$100,13,0)),1,0))</f>
        <v>0</v>
      </c>
      <c r="BH145" s="7">
        <f>IF(BG145=1,1,IF(AND(BH$4=VLOOKUP($B145,Settings!$H$4:$R$100,11,0),Administrative!BH$7=VLOOKUP(Administrative!$B145,Settings!$H$4:$T$100,13,0)),1,0))</f>
        <v>0</v>
      </c>
      <c r="BI145" s="7">
        <f>IF(BH145=1,1,IF(AND(BI$4=VLOOKUP($B145,Settings!$H$4:$R$100,11,0),Administrative!BI$7=VLOOKUP(Administrative!$B145,Settings!$H$4:$T$100,13,0)),1,0))</f>
        <v>0</v>
      </c>
      <c r="BJ145" s="7">
        <f>IF(BI145=1,1,IF(AND(BJ$4=VLOOKUP($B145,Settings!$H$4:$R$100,11,0),Administrative!BJ$7=VLOOKUP(Administrative!$B145,Settings!$H$4:$T$100,13,0)),1,0))</f>
        <v>0</v>
      </c>
      <c r="BK145" s="7">
        <f>IF(BJ145=1,1,IF(AND(BK$4=VLOOKUP($B145,Settings!$H$4:$R$100,11,0),Administrative!BK$7=VLOOKUP(Administrative!$B145,Settings!$H$4:$T$100,13,0)),1,0))</f>
        <v>0</v>
      </c>
      <c r="BL145" s="7">
        <f>IF(BK145=1,1,IF(AND(BL$4=VLOOKUP($B145,Settings!$H$4:$R$100,11,0),Administrative!BL$7=VLOOKUP(Administrative!$B145,Settings!$H$4:$T$100,13,0)),1,0))</f>
        <v>0</v>
      </c>
      <c r="BM145" s="7">
        <f>IF(BL145=1,1,IF(AND(BM$4=VLOOKUP($B145,Settings!$H$4:$R$100,11,0),Administrative!BM$7=VLOOKUP(Administrative!$B145,Settings!$H$4:$T$100,13,0)),1,0))</f>
        <v>0</v>
      </c>
      <c r="BN145" s="7">
        <f>IF(BM145=1,1,IF(AND(BN$4=VLOOKUP($B145,Settings!$H$4:$R$100,11,0),Administrative!BN$7=VLOOKUP(Administrative!$B145,Settings!$H$4:$T$100,13,0)),1,0))</f>
        <v>0</v>
      </c>
      <c r="BO145" s="7">
        <f>IF(BN145=1,1,IF(AND(BO$4=VLOOKUP($B145,Settings!$H$4:$R$100,11,0),Administrative!BO$7=VLOOKUP(Administrative!$B145,Settings!$H$4:$T$100,13,0)),1,0))</f>
        <v>0</v>
      </c>
      <c r="BP145" s="7">
        <f>IF(BO145=1,1,IF(AND(BP$4=VLOOKUP($B145,Settings!$H$4:$R$100,11,0),Administrative!BP$7=VLOOKUP(Administrative!$B145,Settings!$H$4:$T$100,13,0)),1,0))</f>
        <v>0</v>
      </c>
      <c r="BQ145" s="7">
        <f>IF(BP145=1,1,IF(AND(BQ$4=VLOOKUP($B145,Settings!$H$4:$R$100,11,0),Administrative!BQ$7=VLOOKUP(Administrative!$B145,Settings!$H$4:$T$100,13,0)),1,0))</f>
        <v>0</v>
      </c>
      <c r="BR145" s="7">
        <f>IF(BQ145=1,1,IF(AND(BR$4=VLOOKUP($B145,Settings!$H$4:$R$100,11,0),Administrative!BR$7=VLOOKUP(Administrative!$B145,Settings!$H$4:$T$100,13,0)),1,0))</f>
        <v>0</v>
      </c>
      <c r="BS145" s="7">
        <f>IF(BR145=1,1,IF(AND(BS$4=VLOOKUP($B145,Settings!$H$4:$R$100,11,0),Administrative!BS$7=VLOOKUP(Administrative!$B145,Settings!$H$4:$T$100,13,0)),1,0))</f>
        <v>0</v>
      </c>
      <c r="BT145" s="7">
        <f>IF(BS145=1,1,IF(AND(BT$4=VLOOKUP($B145,Settings!$H$4:$R$100,11,0),Administrative!BT$7=VLOOKUP(Administrative!$B145,Settings!$H$4:$T$100,13,0)),1,0))</f>
        <v>0</v>
      </c>
      <c r="BU145" s="7">
        <f>IF(BT145=1,1,IF(AND(BU$4=VLOOKUP($B145,Settings!$H$4:$R$100,11,0),Administrative!BU$7=VLOOKUP(Administrative!$B145,Settings!$H$4:$T$100,13,0)),1,0))</f>
        <v>0</v>
      </c>
      <c r="BV145" s="7">
        <f>IF(BU145=1,1,IF(AND(BV$4=VLOOKUP($B145,Settings!$H$4:$R$100,11,0),Administrative!BV$7=VLOOKUP(Administrative!$B145,Settings!$H$4:$T$100,13,0)),1,0))</f>
        <v>0</v>
      </c>
      <c r="BW145" s="7">
        <f>IF(BV145=1,1,IF(AND(BW$4=VLOOKUP($B145,Settings!$H$4:$R$100,11,0),Administrative!BW$7=VLOOKUP(Administrative!$B145,Settings!$H$4:$T$100,13,0)),1,0))</f>
        <v>0</v>
      </c>
      <c r="BX145" s="7">
        <f>IF(BW145=1,1,IF(AND(BX$4=VLOOKUP($B145,Settings!$H$4:$R$100,11,0),Administrative!BX$7=VLOOKUP(Administrative!$B145,Settings!$H$4:$T$100,13,0)),1,0))</f>
        <v>0</v>
      </c>
      <c r="BY145" s="7">
        <f>IF(BX145=1,1,IF(AND(BY$4=VLOOKUP($B145,Settings!$H$4:$R$100,11,0),Administrative!BY$7=VLOOKUP(Administrative!$B145,Settings!$H$4:$T$100,13,0)),1,0))</f>
        <v>0</v>
      </c>
      <c r="BZ145" s="7">
        <f>IF(BY145=1,1,IF(AND(BZ$4=VLOOKUP($B145,Settings!$H$4:$R$100,11,0),Administrative!BZ$7=VLOOKUP(Administrative!$B145,Settings!$H$4:$T$100,13,0)),1,0))</f>
        <v>0</v>
      </c>
      <c r="CA145" s="7">
        <f>IF(BZ145=1,1,IF(AND(CA$4=VLOOKUP($B145,Settings!$H$4:$R$100,11,0),Administrative!CA$7=VLOOKUP(Administrative!$B145,Settings!$H$4:$T$100,13,0)),1,0))</f>
        <v>0</v>
      </c>
      <c r="CB145" s="7">
        <f>IF(CA145=1,1,IF(AND(CB$4=VLOOKUP($B145,Settings!$H$4:$R$100,11,0),Administrative!CB$7=VLOOKUP(Administrative!$B145,Settings!$H$4:$T$100,13,0)),1,0))</f>
        <v>0</v>
      </c>
      <c r="CC145" s="7">
        <f>IF(CB145=1,1,IF(AND(CC$4=VLOOKUP($B145,Settings!$H$4:$R$100,11,0),Administrative!CC$7=VLOOKUP(Administrative!$B145,Settings!$H$4:$T$100,13,0)),1,0))</f>
        <v>0</v>
      </c>
      <c r="CD145" s="7">
        <f>IF(CC145=1,1,IF(AND(CD$4=VLOOKUP($B145,Settings!$H$4:$R$100,11,0),Administrative!CD$7=VLOOKUP(Administrative!$B145,Settings!$H$4:$T$100,13,0)),1,0))</f>
        <v>0</v>
      </c>
      <c r="CE145" s="7">
        <f>IF(CD145=1,1,IF(AND(CE$4=VLOOKUP($B145,Settings!$H$4:$R$100,11,0),Administrative!CE$7=VLOOKUP(Administrative!$B145,Settings!$H$4:$T$100,13,0)),1,0))</f>
        <v>0</v>
      </c>
      <c r="CF145" s="7">
        <f>IF(CE145=1,1,IF(AND(CF$4=VLOOKUP($B145,Settings!$H$4:$R$100,11,0),Administrative!CF$7=VLOOKUP(Administrative!$B145,Settings!$H$4:$T$100,13,0)),1,0))</f>
        <v>0</v>
      </c>
      <c r="CG145" s="7">
        <f>IF(CF145=1,1,IF(AND(CG$4=VLOOKUP($B145,Settings!$H$4:$R$100,11,0),Administrative!CG$7=VLOOKUP(Administrative!$B145,Settings!$H$4:$T$100,13,0)),1,0))</f>
        <v>0</v>
      </c>
      <c r="CH145" s="7">
        <f>IF(CG145=1,1,IF(AND(CH$4=VLOOKUP($B145,Settings!$H$4:$R$100,11,0),Administrative!CH$7=VLOOKUP(Administrative!$B145,Settings!$H$4:$T$100,13,0)),1,0))</f>
        <v>0</v>
      </c>
      <c r="CI145" s="7">
        <f>IF(CH145=1,1,IF(AND(CI$4=VLOOKUP($B145,Settings!$H$4:$R$100,11,0),Administrative!CI$7=VLOOKUP(Administrative!$B145,Settings!$H$4:$T$100,13,0)),1,0))</f>
        <v>0</v>
      </c>
      <c r="CJ145" s="7">
        <f>IF(CI145=1,1,IF(AND(CJ$4=VLOOKUP($B145,Settings!$H$4:$R$100,11,0),Administrative!CJ$7=VLOOKUP(Administrative!$B145,Settings!$H$4:$T$100,13,0)),1,0))</f>
        <v>0</v>
      </c>
      <c r="CK145" s="7">
        <f>IF(CJ145=1,1,IF(AND(CK$4=VLOOKUP($B145,Settings!$H$4:$R$100,11,0),Administrative!CK$7=VLOOKUP(Administrative!$B145,Settings!$H$4:$T$100,13,0)),1,0))</f>
        <v>0</v>
      </c>
      <c r="CL145" s="7">
        <f>IF(CK145=1,1,IF(AND(CL$4=VLOOKUP($B145,Settings!$H$4:$R$100,11,0),Administrative!CL$7=VLOOKUP(Administrative!$B145,Settings!$H$4:$T$100,13,0)),1,0))</f>
        <v>0</v>
      </c>
      <c r="CM145" s="7">
        <f>IF(CL145=1,1,IF(AND(CM$4=VLOOKUP($B145,Settings!$H$4:$R$100,11,0),Administrative!CM$7=VLOOKUP(Administrative!$B145,Settings!$H$4:$T$100,13,0)),1,0))</f>
        <v>0</v>
      </c>
    </row>
    <row r="146" spans="2:91" hidden="1" x14ac:dyDescent="0.2">
      <c r="B146" s="209">
        <f>Inputs!DQ30</f>
        <v>0</v>
      </c>
      <c r="AF146" s="7">
        <f>IF(AE146=1,1,IF(AND(AF$4=VLOOKUP($B146,Settings!$H$4:$R$100,11,0),Administrative!AF$7=VLOOKUP(Administrative!$B146,Settings!$H$4:$T$100,13,0)),1,0))</f>
        <v>0</v>
      </c>
      <c r="AG146" s="7">
        <f>IF(AF146=1,1,IF(AND(AG$4=VLOOKUP($B146,Settings!$H$4:$R$100,11,0),Administrative!AG$7=VLOOKUP(Administrative!$B146,Settings!$H$4:$T$100,13,0)),1,0))</f>
        <v>0</v>
      </c>
      <c r="AH146" s="7">
        <f>IF(AG146=1,1,IF(AND(AH$4=VLOOKUP($B146,Settings!$H$4:$R$100,11,0),Administrative!AH$7=VLOOKUP(Administrative!$B146,Settings!$H$4:$T$100,13,0)),1,0))</f>
        <v>0</v>
      </c>
      <c r="AI146" s="7">
        <f>IF(AH146=1,1,IF(AND(AI$4=VLOOKUP($B146,Settings!$H$4:$R$100,11,0),Administrative!AI$7=VLOOKUP(Administrative!$B146,Settings!$H$4:$T$100,13,0)),1,0))</f>
        <v>0</v>
      </c>
      <c r="AJ146" s="7">
        <f>IF(AI146=1,1,IF(AND(AJ$4=VLOOKUP($B146,Settings!$H$4:$R$100,11,0),Administrative!AJ$7=VLOOKUP(Administrative!$B146,Settings!$H$4:$T$100,13,0)),1,0))</f>
        <v>0</v>
      </c>
      <c r="AK146" s="7">
        <f>IF(AJ146=1,1,IF(AND(AK$4=VLOOKUP($B146,Settings!$H$4:$R$100,11,0),Administrative!AK$7=VLOOKUP(Administrative!$B146,Settings!$H$4:$T$100,13,0)),1,0))</f>
        <v>0</v>
      </c>
      <c r="AL146" s="7">
        <f>IF(AK146=1,1,IF(AND(AL$4=VLOOKUP($B146,Settings!$H$4:$R$100,11,0),Administrative!AL$7=VLOOKUP(Administrative!$B146,Settings!$H$4:$T$100,13,0)),1,0))</f>
        <v>0</v>
      </c>
      <c r="AM146" s="7">
        <f>IF(AL146=1,1,IF(AND(AM$4=VLOOKUP($B146,Settings!$H$4:$R$100,11,0),Administrative!AM$7=VLOOKUP(Administrative!$B146,Settings!$H$4:$T$100,13,0)),1,0))</f>
        <v>0</v>
      </c>
      <c r="AN146" s="7">
        <f>IF(AM146=1,1,IF(AND(AN$4=VLOOKUP($B146,Settings!$H$4:$R$100,11,0),Administrative!AN$7=VLOOKUP(Administrative!$B146,Settings!$H$4:$T$100,13,0)),1,0))</f>
        <v>0</v>
      </c>
      <c r="AO146" s="7">
        <f>IF(AN146=1,1,IF(AND(AO$4=VLOOKUP($B146,Settings!$H$4:$R$100,11,0),Administrative!AO$7=VLOOKUP(Administrative!$B146,Settings!$H$4:$T$100,13,0)),1,0))</f>
        <v>0</v>
      </c>
      <c r="AP146" s="7">
        <f>IF(AO146=1,1,IF(AND(AP$4=VLOOKUP($B146,Settings!$H$4:$R$100,11,0),Administrative!AP$7=VLOOKUP(Administrative!$B146,Settings!$H$4:$T$100,13,0)),1,0))</f>
        <v>0</v>
      </c>
      <c r="AQ146" s="7">
        <f>IF(AP146=1,1,IF(AND(AQ$4=VLOOKUP($B146,Settings!$H$4:$R$100,11,0),Administrative!AQ$7=VLOOKUP(Administrative!$B146,Settings!$H$4:$T$100,13,0)),1,0))</f>
        <v>0</v>
      </c>
      <c r="AR146" s="7">
        <f>IF(AQ146=1,1,IF(AND(AR$4=VLOOKUP($B146,Settings!$H$4:$R$100,11,0),Administrative!AR$7=VLOOKUP(Administrative!$B146,Settings!$H$4:$T$100,13,0)),1,0))</f>
        <v>0</v>
      </c>
      <c r="AS146" s="7">
        <f>IF(AR146=1,1,IF(AND(AS$4=VLOOKUP($B146,Settings!$H$4:$R$100,11,0),Administrative!AS$7=VLOOKUP(Administrative!$B146,Settings!$H$4:$T$100,13,0)),1,0))</f>
        <v>0</v>
      </c>
      <c r="AT146" s="7">
        <f>IF(AS146=1,1,IF(AND(AT$4=VLOOKUP($B146,Settings!$H$4:$R$100,11,0),Administrative!AT$7=VLOOKUP(Administrative!$B146,Settings!$H$4:$T$100,13,0)),1,0))</f>
        <v>0</v>
      </c>
      <c r="AU146" s="7">
        <f>IF(AT146=1,1,IF(AND(AU$4=VLOOKUP($B146,Settings!$H$4:$R$100,11,0),Administrative!AU$7=VLOOKUP(Administrative!$B146,Settings!$H$4:$T$100,13,0)),1,0))</f>
        <v>0</v>
      </c>
      <c r="AV146" s="7">
        <f>IF(AU146=1,1,IF(AND(AV$4=VLOOKUP($B146,Settings!$H$4:$R$100,11,0),Administrative!AV$7=VLOOKUP(Administrative!$B146,Settings!$H$4:$T$100,13,0)),1,0))</f>
        <v>0</v>
      </c>
      <c r="AW146" s="7">
        <f>IF(AV146=1,1,IF(AND(AW$4=VLOOKUP($B146,Settings!$H$4:$R$100,11,0),Administrative!AW$7=VLOOKUP(Administrative!$B146,Settings!$H$4:$T$100,13,0)),1,0))</f>
        <v>0</v>
      </c>
      <c r="AX146" s="7">
        <f>IF(AW146=1,1,IF(AND(AX$4=VLOOKUP($B146,Settings!$H$4:$R$100,11,0),Administrative!AX$7=VLOOKUP(Administrative!$B146,Settings!$H$4:$T$100,13,0)),1,0))</f>
        <v>0</v>
      </c>
      <c r="AY146" s="7">
        <f>IF(AX146=1,1,IF(AND(AY$4=VLOOKUP($B146,Settings!$H$4:$R$100,11,0),Administrative!AY$7=VLOOKUP(Administrative!$B146,Settings!$H$4:$T$100,13,0)),1,0))</f>
        <v>0</v>
      </c>
      <c r="AZ146" s="7">
        <f>IF(AY146=1,1,IF(AND(AZ$4=VLOOKUP($B146,Settings!$H$4:$R$100,11,0),Administrative!AZ$7=VLOOKUP(Administrative!$B146,Settings!$H$4:$T$100,13,0)),1,0))</f>
        <v>0</v>
      </c>
      <c r="BA146" s="7">
        <f>IF(AZ146=1,1,IF(AND(BA$4=VLOOKUP($B146,Settings!$H$4:$R$100,11,0),Administrative!BA$7=VLOOKUP(Administrative!$B146,Settings!$H$4:$T$100,13,0)),1,0))</f>
        <v>0</v>
      </c>
      <c r="BB146" s="7">
        <f>IF(BA146=1,1,IF(AND(BB$4=VLOOKUP($B146,Settings!$H$4:$R$100,11,0),Administrative!BB$7=VLOOKUP(Administrative!$B146,Settings!$H$4:$T$100,13,0)),1,0))</f>
        <v>0</v>
      </c>
      <c r="BC146" s="7">
        <f>IF(BB146=1,1,IF(AND(BC$4=VLOOKUP($B146,Settings!$H$4:$R$100,11,0),Administrative!BC$7=VLOOKUP(Administrative!$B146,Settings!$H$4:$T$100,13,0)),1,0))</f>
        <v>0</v>
      </c>
      <c r="BD146" s="7">
        <f>IF(BC146=1,1,IF(AND(BD$4=VLOOKUP($B146,Settings!$H$4:$R$100,11,0),Administrative!BD$7=VLOOKUP(Administrative!$B146,Settings!$H$4:$T$100,13,0)),1,0))</f>
        <v>0</v>
      </c>
      <c r="BE146" s="7">
        <f>IF(BD146=1,1,IF(AND(BE$4=VLOOKUP($B146,Settings!$H$4:$R$100,11,0),Administrative!BE$7=VLOOKUP(Administrative!$B146,Settings!$H$4:$T$100,13,0)),1,0))</f>
        <v>0</v>
      </c>
      <c r="BF146" s="7">
        <f>IF(BE146=1,1,IF(AND(BF$4=VLOOKUP($B146,Settings!$H$4:$R$100,11,0),Administrative!BF$7=VLOOKUP(Administrative!$B146,Settings!$H$4:$T$100,13,0)),1,0))</f>
        <v>0</v>
      </c>
      <c r="BG146" s="7">
        <f>IF(BF146=1,1,IF(AND(BG$4=VLOOKUP($B146,Settings!$H$4:$R$100,11,0),Administrative!BG$7=VLOOKUP(Administrative!$B146,Settings!$H$4:$T$100,13,0)),1,0))</f>
        <v>0</v>
      </c>
      <c r="BH146" s="7">
        <f>IF(BG146=1,1,IF(AND(BH$4=VLOOKUP($B146,Settings!$H$4:$R$100,11,0),Administrative!BH$7=VLOOKUP(Administrative!$B146,Settings!$H$4:$T$100,13,0)),1,0))</f>
        <v>0</v>
      </c>
      <c r="BI146" s="7">
        <f>IF(BH146=1,1,IF(AND(BI$4=VLOOKUP($B146,Settings!$H$4:$R$100,11,0),Administrative!BI$7=VLOOKUP(Administrative!$B146,Settings!$H$4:$T$100,13,0)),1,0))</f>
        <v>0</v>
      </c>
      <c r="BJ146" s="7">
        <f>IF(BI146=1,1,IF(AND(BJ$4=VLOOKUP($B146,Settings!$H$4:$R$100,11,0),Administrative!BJ$7=VLOOKUP(Administrative!$B146,Settings!$H$4:$T$100,13,0)),1,0))</f>
        <v>0</v>
      </c>
      <c r="BK146" s="7">
        <f>IF(BJ146=1,1,IF(AND(BK$4=VLOOKUP($B146,Settings!$H$4:$R$100,11,0),Administrative!BK$7=VLOOKUP(Administrative!$B146,Settings!$H$4:$T$100,13,0)),1,0))</f>
        <v>0</v>
      </c>
      <c r="BL146" s="7">
        <f>IF(BK146=1,1,IF(AND(BL$4=VLOOKUP($B146,Settings!$H$4:$R$100,11,0),Administrative!BL$7=VLOOKUP(Administrative!$B146,Settings!$H$4:$T$100,13,0)),1,0))</f>
        <v>0</v>
      </c>
      <c r="BM146" s="7">
        <f>IF(BL146=1,1,IF(AND(BM$4=VLOOKUP($B146,Settings!$H$4:$R$100,11,0),Administrative!BM$7=VLOOKUP(Administrative!$B146,Settings!$H$4:$T$100,13,0)),1,0))</f>
        <v>0</v>
      </c>
      <c r="BN146" s="7">
        <f>IF(BM146=1,1,IF(AND(BN$4=VLOOKUP($B146,Settings!$H$4:$R$100,11,0),Administrative!BN$7=VLOOKUP(Administrative!$B146,Settings!$H$4:$T$100,13,0)),1,0))</f>
        <v>0</v>
      </c>
      <c r="BO146" s="7">
        <f>IF(BN146=1,1,IF(AND(BO$4=VLOOKUP($B146,Settings!$H$4:$R$100,11,0),Administrative!BO$7=VLOOKUP(Administrative!$B146,Settings!$H$4:$T$100,13,0)),1,0))</f>
        <v>0</v>
      </c>
      <c r="BP146" s="7">
        <f>IF(BO146=1,1,IF(AND(BP$4=VLOOKUP($B146,Settings!$H$4:$R$100,11,0),Administrative!BP$7=VLOOKUP(Administrative!$B146,Settings!$H$4:$T$100,13,0)),1,0))</f>
        <v>0</v>
      </c>
      <c r="BQ146" s="7">
        <f>IF(BP146=1,1,IF(AND(BQ$4=VLOOKUP($B146,Settings!$H$4:$R$100,11,0),Administrative!BQ$7=VLOOKUP(Administrative!$B146,Settings!$H$4:$T$100,13,0)),1,0))</f>
        <v>0</v>
      </c>
      <c r="BR146" s="7">
        <f>IF(BQ146=1,1,IF(AND(BR$4=VLOOKUP($B146,Settings!$H$4:$R$100,11,0),Administrative!BR$7=VLOOKUP(Administrative!$B146,Settings!$H$4:$T$100,13,0)),1,0))</f>
        <v>0</v>
      </c>
      <c r="BS146" s="7">
        <f>IF(BR146=1,1,IF(AND(BS$4=VLOOKUP($B146,Settings!$H$4:$R$100,11,0),Administrative!BS$7=VLOOKUP(Administrative!$B146,Settings!$H$4:$T$100,13,0)),1,0))</f>
        <v>0</v>
      </c>
      <c r="BT146" s="7">
        <f>IF(BS146=1,1,IF(AND(BT$4=VLOOKUP($B146,Settings!$H$4:$R$100,11,0),Administrative!BT$7=VLOOKUP(Administrative!$B146,Settings!$H$4:$T$100,13,0)),1,0))</f>
        <v>0</v>
      </c>
      <c r="BU146" s="7">
        <f>IF(BT146=1,1,IF(AND(BU$4=VLOOKUP($B146,Settings!$H$4:$R$100,11,0),Administrative!BU$7=VLOOKUP(Administrative!$B146,Settings!$H$4:$T$100,13,0)),1,0))</f>
        <v>0</v>
      </c>
      <c r="BV146" s="7">
        <f>IF(BU146=1,1,IF(AND(BV$4=VLOOKUP($B146,Settings!$H$4:$R$100,11,0),Administrative!BV$7=VLOOKUP(Administrative!$B146,Settings!$H$4:$T$100,13,0)),1,0))</f>
        <v>0</v>
      </c>
      <c r="BW146" s="7">
        <f>IF(BV146=1,1,IF(AND(BW$4=VLOOKUP($B146,Settings!$H$4:$R$100,11,0),Administrative!BW$7=VLOOKUP(Administrative!$B146,Settings!$H$4:$T$100,13,0)),1,0))</f>
        <v>0</v>
      </c>
      <c r="BX146" s="7">
        <f>IF(BW146=1,1,IF(AND(BX$4=VLOOKUP($B146,Settings!$H$4:$R$100,11,0),Administrative!BX$7=VLOOKUP(Administrative!$B146,Settings!$H$4:$T$100,13,0)),1,0))</f>
        <v>0</v>
      </c>
      <c r="BY146" s="7">
        <f>IF(BX146=1,1,IF(AND(BY$4=VLOOKUP($B146,Settings!$H$4:$R$100,11,0),Administrative!BY$7=VLOOKUP(Administrative!$B146,Settings!$H$4:$T$100,13,0)),1,0))</f>
        <v>0</v>
      </c>
      <c r="BZ146" s="7">
        <f>IF(BY146=1,1,IF(AND(BZ$4=VLOOKUP($B146,Settings!$H$4:$R$100,11,0),Administrative!BZ$7=VLOOKUP(Administrative!$B146,Settings!$H$4:$T$100,13,0)),1,0))</f>
        <v>0</v>
      </c>
      <c r="CA146" s="7">
        <f>IF(BZ146=1,1,IF(AND(CA$4=VLOOKUP($B146,Settings!$H$4:$R$100,11,0),Administrative!CA$7=VLOOKUP(Administrative!$B146,Settings!$H$4:$T$100,13,0)),1,0))</f>
        <v>0</v>
      </c>
      <c r="CB146" s="7">
        <f>IF(CA146=1,1,IF(AND(CB$4=VLOOKUP($B146,Settings!$H$4:$R$100,11,0),Administrative!CB$7=VLOOKUP(Administrative!$B146,Settings!$H$4:$T$100,13,0)),1,0))</f>
        <v>0</v>
      </c>
      <c r="CC146" s="7">
        <f>IF(CB146=1,1,IF(AND(CC$4=VLOOKUP($B146,Settings!$H$4:$R$100,11,0),Administrative!CC$7=VLOOKUP(Administrative!$B146,Settings!$H$4:$T$100,13,0)),1,0))</f>
        <v>0</v>
      </c>
      <c r="CD146" s="7">
        <f>IF(CC146=1,1,IF(AND(CD$4=VLOOKUP($B146,Settings!$H$4:$R$100,11,0),Administrative!CD$7=VLOOKUP(Administrative!$B146,Settings!$H$4:$T$100,13,0)),1,0))</f>
        <v>0</v>
      </c>
      <c r="CE146" s="7">
        <f>IF(CD146=1,1,IF(AND(CE$4=VLOOKUP($B146,Settings!$H$4:$R$100,11,0),Administrative!CE$7=VLOOKUP(Administrative!$B146,Settings!$H$4:$T$100,13,0)),1,0))</f>
        <v>0</v>
      </c>
      <c r="CF146" s="7">
        <f>IF(CE146=1,1,IF(AND(CF$4=VLOOKUP($B146,Settings!$H$4:$R$100,11,0),Administrative!CF$7=VLOOKUP(Administrative!$B146,Settings!$H$4:$T$100,13,0)),1,0))</f>
        <v>0</v>
      </c>
      <c r="CG146" s="7">
        <f>IF(CF146=1,1,IF(AND(CG$4=VLOOKUP($B146,Settings!$H$4:$R$100,11,0),Administrative!CG$7=VLOOKUP(Administrative!$B146,Settings!$H$4:$T$100,13,0)),1,0))</f>
        <v>0</v>
      </c>
      <c r="CH146" s="7">
        <f>IF(CG146=1,1,IF(AND(CH$4=VLOOKUP($B146,Settings!$H$4:$R$100,11,0),Administrative!CH$7=VLOOKUP(Administrative!$B146,Settings!$H$4:$T$100,13,0)),1,0))</f>
        <v>0</v>
      </c>
      <c r="CI146" s="7">
        <f>IF(CH146=1,1,IF(AND(CI$4=VLOOKUP($B146,Settings!$H$4:$R$100,11,0),Administrative!CI$7=VLOOKUP(Administrative!$B146,Settings!$H$4:$T$100,13,0)),1,0))</f>
        <v>0</v>
      </c>
      <c r="CJ146" s="7">
        <f>IF(CI146=1,1,IF(AND(CJ$4=VLOOKUP($B146,Settings!$H$4:$R$100,11,0),Administrative!CJ$7=VLOOKUP(Administrative!$B146,Settings!$H$4:$T$100,13,0)),1,0))</f>
        <v>0</v>
      </c>
      <c r="CK146" s="7">
        <f>IF(CJ146=1,1,IF(AND(CK$4=VLOOKUP($B146,Settings!$H$4:$R$100,11,0),Administrative!CK$7=VLOOKUP(Administrative!$B146,Settings!$H$4:$T$100,13,0)),1,0))</f>
        <v>0</v>
      </c>
      <c r="CL146" s="7">
        <f>IF(CK146=1,1,IF(AND(CL$4=VLOOKUP($B146,Settings!$H$4:$R$100,11,0),Administrative!CL$7=VLOOKUP(Administrative!$B146,Settings!$H$4:$T$100,13,0)),1,0))</f>
        <v>0</v>
      </c>
      <c r="CM146" s="7">
        <f>IF(CL146=1,1,IF(AND(CM$4=VLOOKUP($B146,Settings!$H$4:$R$100,11,0),Administrative!CM$7=VLOOKUP(Administrative!$B146,Settings!$H$4:$T$100,13,0)),1,0))</f>
        <v>0</v>
      </c>
    </row>
    <row r="147" spans="2:91" hidden="1" x14ac:dyDescent="0.2">
      <c r="B147" s="209">
        <f>Inputs!DQ31</f>
        <v>0</v>
      </c>
      <c r="AF147" s="7">
        <f>IF(AE147=1,1,IF(AND(AF$4=VLOOKUP($B147,Settings!$H$4:$R$100,11,0),Administrative!AF$7=VLOOKUP(Administrative!$B147,Settings!$H$4:$T$100,13,0)),1,0))</f>
        <v>0</v>
      </c>
      <c r="AG147" s="7">
        <f>IF(AF147=1,1,IF(AND(AG$4=VLOOKUP($B147,Settings!$H$4:$R$100,11,0),Administrative!AG$7=VLOOKUP(Administrative!$B147,Settings!$H$4:$T$100,13,0)),1,0))</f>
        <v>0</v>
      </c>
      <c r="AH147" s="7">
        <f>IF(AG147=1,1,IF(AND(AH$4=VLOOKUP($B147,Settings!$H$4:$R$100,11,0),Administrative!AH$7=VLOOKUP(Administrative!$B147,Settings!$H$4:$T$100,13,0)),1,0))</f>
        <v>0</v>
      </c>
      <c r="AI147" s="7">
        <f>IF(AH147=1,1,IF(AND(AI$4=VLOOKUP($B147,Settings!$H$4:$R$100,11,0),Administrative!AI$7=VLOOKUP(Administrative!$B147,Settings!$H$4:$T$100,13,0)),1,0))</f>
        <v>0</v>
      </c>
      <c r="AJ147" s="7">
        <f>IF(AI147=1,1,IF(AND(AJ$4=VLOOKUP($B147,Settings!$H$4:$R$100,11,0),Administrative!AJ$7=VLOOKUP(Administrative!$B147,Settings!$H$4:$T$100,13,0)),1,0))</f>
        <v>0</v>
      </c>
      <c r="AK147" s="7">
        <f>IF(AJ147=1,1,IF(AND(AK$4=VLOOKUP($B147,Settings!$H$4:$R$100,11,0),Administrative!AK$7=VLOOKUP(Administrative!$B147,Settings!$H$4:$T$100,13,0)),1,0))</f>
        <v>0</v>
      </c>
      <c r="AL147" s="7">
        <f>IF(AK147=1,1,IF(AND(AL$4=VLOOKUP($B147,Settings!$H$4:$R$100,11,0),Administrative!AL$7=VLOOKUP(Administrative!$B147,Settings!$H$4:$T$100,13,0)),1,0))</f>
        <v>0</v>
      </c>
      <c r="AM147" s="7">
        <f>IF(AL147=1,1,IF(AND(AM$4=VLOOKUP($B147,Settings!$H$4:$R$100,11,0),Administrative!AM$7=VLOOKUP(Administrative!$B147,Settings!$H$4:$T$100,13,0)),1,0))</f>
        <v>0</v>
      </c>
      <c r="AN147" s="7">
        <f>IF(AM147=1,1,IF(AND(AN$4=VLOOKUP($B147,Settings!$H$4:$R$100,11,0),Administrative!AN$7=VLOOKUP(Administrative!$B147,Settings!$H$4:$T$100,13,0)),1,0))</f>
        <v>0</v>
      </c>
      <c r="AO147" s="7">
        <f>IF(AN147=1,1,IF(AND(AO$4=VLOOKUP($B147,Settings!$H$4:$R$100,11,0),Administrative!AO$7=VLOOKUP(Administrative!$B147,Settings!$H$4:$T$100,13,0)),1,0))</f>
        <v>0</v>
      </c>
      <c r="AP147" s="7">
        <f>IF(AO147=1,1,IF(AND(AP$4=VLOOKUP($B147,Settings!$H$4:$R$100,11,0),Administrative!AP$7=VLOOKUP(Administrative!$B147,Settings!$H$4:$T$100,13,0)),1,0))</f>
        <v>0</v>
      </c>
      <c r="AQ147" s="7">
        <f>IF(AP147=1,1,IF(AND(AQ$4=VLOOKUP($B147,Settings!$H$4:$R$100,11,0),Administrative!AQ$7=VLOOKUP(Administrative!$B147,Settings!$H$4:$T$100,13,0)),1,0))</f>
        <v>0</v>
      </c>
      <c r="AR147" s="7">
        <f>IF(AQ147=1,1,IF(AND(AR$4=VLOOKUP($B147,Settings!$H$4:$R$100,11,0),Administrative!AR$7=VLOOKUP(Administrative!$B147,Settings!$H$4:$T$100,13,0)),1,0))</f>
        <v>0</v>
      </c>
      <c r="AS147" s="7">
        <f>IF(AR147=1,1,IF(AND(AS$4=VLOOKUP($B147,Settings!$H$4:$R$100,11,0),Administrative!AS$7=VLOOKUP(Administrative!$B147,Settings!$H$4:$T$100,13,0)),1,0))</f>
        <v>0</v>
      </c>
      <c r="AT147" s="7">
        <f>IF(AS147=1,1,IF(AND(AT$4=VLOOKUP($B147,Settings!$H$4:$R$100,11,0),Administrative!AT$7=VLOOKUP(Administrative!$B147,Settings!$H$4:$T$100,13,0)),1,0))</f>
        <v>0</v>
      </c>
      <c r="AU147" s="7">
        <f>IF(AT147=1,1,IF(AND(AU$4=VLOOKUP($B147,Settings!$H$4:$R$100,11,0),Administrative!AU$7=VLOOKUP(Administrative!$B147,Settings!$H$4:$T$100,13,0)),1,0))</f>
        <v>0</v>
      </c>
      <c r="AV147" s="7">
        <f>IF(AU147=1,1,IF(AND(AV$4=VLOOKUP($B147,Settings!$H$4:$R$100,11,0),Administrative!AV$7=VLOOKUP(Administrative!$B147,Settings!$H$4:$T$100,13,0)),1,0))</f>
        <v>0</v>
      </c>
      <c r="AW147" s="7">
        <f>IF(AV147=1,1,IF(AND(AW$4=VLOOKUP($B147,Settings!$H$4:$R$100,11,0),Administrative!AW$7=VLOOKUP(Administrative!$B147,Settings!$H$4:$T$100,13,0)),1,0))</f>
        <v>0</v>
      </c>
      <c r="AX147" s="7">
        <f>IF(AW147=1,1,IF(AND(AX$4=VLOOKUP($B147,Settings!$H$4:$R$100,11,0),Administrative!AX$7=VLOOKUP(Administrative!$B147,Settings!$H$4:$T$100,13,0)),1,0))</f>
        <v>0</v>
      </c>
      <c r="AY147" s="7">
        <f>IF(AX147=1,1,IF(AND(AY$4=VLOOKUP($B147,Settings!$H$4:$R$100,11,0),Administrative!AY$7=VLOOKUP(Administrative!$B147,Settings!$H$4:$T$100,13,0)),1,0))</f>
        <v>0</v>
      </c>
      <c r="AZ147" s="7">
        <f>IF(AY147=1,1,IF(AND(AZ$4=VLOOKUP($B147,Settings!$H$4:$R$100,11,0),Administrative!AZ$7=VLOOKUP(Administrative!$B147,Settings!$H$4:$T$100,13,0)),1,0))</f>
        <v>0</v>
      </c>
      <c r="BA147" s="7">
        <f>IF(AZ147=1,1,IF(AND(BA$4=VLOOKUP($B147,Settings!$H$4:$R$100,11,0),Administrative!BA$7=VLOOKUP(Administrative!$B147,Settings!$H$4:$T$100,13,0)),1,0))</f>
        <v>0</v>
      </c>
      <c r="BB147" s="7">
        <f>IF(BA147=1,1,IF(AND(BB$4=VLOOKUP($B147,Settings!$H$4:$R$100,11,0),Administrative!BB$7=VLOOKUP(Administrative!$B147,Settings!$H$4:$T$100,13,0)),1,0))</f>
        <v>0</v>
      </c>
      <c r="BC147" s="7">
        <f>IF(BB147=1,1,IF(AND(BC$4=VLOOKUP($B147,Settings!$H$4:$R$100,11,0),Administrative!BC$7=VLOOKUP(Administrative!$B147,Settings!$H$4:$T$100,13,0)),1,0))</f>
        <v>0</v>
      </c>
      <c r="BD147" s="7">
        <f>IF(BC147=1,1,IF(AND(BD$4=VLOOKUP($B147,Settings!$H$4:$R$100,11,0),Administrative!BD$7=VLOOKUP(Administrative!$B147,Settings!$H$4:$T$100,13,0)),1,0))</f>
        <v>0</v>
      </c>
      <c r="BE147" s="7">
        <f>IF(BD147=1,1,IF(AND(BE$4=VLOOKUP($B147,Settings!$H$4:$R$100,11,0),Administrative!BE$7=VLOOKUP(Administrative!$B147,Settings!$H$4:$T$100,13,0)),1,0))</f>
        <v>0</v>
      </c>
      <c r="BF147" s="7">
        <f>IF(BE147=1,1,IF(AND(BF$4=VLOOKUP($B147,Settings!$H$4:$R$100,11,0),Administrative!BF$7=VLOOKUP(Administrative!$B147,Settings!$H$4:$T$100,13,0)),1,0))</f>
        <v>0</v>
      </c>
      <c r="BG147" s="7">
        <f>IF(BF147=1,1,IF(AND(BG$4=VLOOKUP($B147,Settings!$H$4:$R$100,11,0),Administrative!BG$7=VLOOKUP(Administrative!$B147,Settings!$H$4:$T$100,13,0)),1,0))</f>
        <v>0</v>
      </c>
      <c r="BH147" s="7">
        <f>IF(BG147=1,1,IF(AND(BH$4=VLOOKUP($B147,Settings!$H$4:$R$100,11,0),Administrative!BH$7=VLOOKUP(Administrative!$B147,Settings!$H$4:$T$100,13,0)),1,0))</f>
        <v>0</v>
      </c>
      <c r="BI147" s="7">
        <f>IF(BH147=1,1,IF(AND(BI$4=VLOOKUP($B147,Settings!$H$4:$R$100,11,0),Administrative!BI$7=VLOOKUP(Administrative!$B147,Settings!$H$4:$T$100,13,0)),1,0))</f>
        <v>0</v>
      </c>
      <c r="BJ147" s="7">
        <f>IF(BI147=1,1,IF(AND(BJ$4=VLOOKUP($B147,Settings!$H$4:$R$100,11,0),Administrative!BJ$7=VLOOKUP(Administrative!$B147,Settings!$H$4:$T$100,13,0)),1,0))</f>
        <v>0</v>
      </c>
      <c r="BK147" s="7">
        <f>IF(BJ147=1,1,IF(AND(BK$4=VLOOKUP($B147,Settings!$H$4:$R$100,11,0),Administrative!BK$7=VLOOKUP(Administrative!$B147,Settings!$H$4:$T$100,13,0)),1,0))</f>
        <v>0</v>
      </c>
      <c r="BL147" s="7">
        <f>IF(BK147=1,1,IF(AND(BL$4=VLOOKUP($B147,Settings!$H$4:$R$100,11,0),Administrative!BL$7=VLOOKUP(Administrative!$B147,Settings!$H$4:$T$100,13,0)),1,0))</f>
        <v>0</v>
      </c>
      <c r="BM147" s="7">
        <f>IF(BL147=1,1,IF(AND(BM$4=VLOOKUP($B147,Settings!$H$4:$R$100,11,0),Administrative!BM$7=VLOOKUP(Administrative!$B147,Settings!$H$4:$T$100,13,0)),1,0))</f>
        <v>0</v>
      </c>
      <c r="BN147" s="7">
        <f>IF(BM147=1,1,IF(AND(BN$4=VLOOKUP($B147,Settings!$H$4:$R$100,11,0),Administrative!BN$7=VLOOKUP(Administrative!$B147,Settings!$H$4:$T$100,13,0)),1,0))</f>
        <v>0</v>
      </c>
      <c r="BO147" s="7">
        <f>IF(BN147=1,1,IF(AND(BO$4=VLOOKUP($B147,Settings!$H$4:$R$100,11,0),Administrative!BO$7=VLOOKUP(Administrative!$B147,Settings!$H$4:$T$100,13,0)),1,0))</f>
        <v>0</v>
      </c>
      <c r="BP147" s="7">
        <f>IF(BO147=1,1,IF(AND(BP$4=VLOOKUP($B147,Settings!$H$4:$R$100,11,0),Administrative!BP$7=VLOOKUP(Administrative!$B147,Settings!$H$4:$T$100,13,0)),1,0))</f>
        <v>0</v>
      </c>
      <c r="BQ147" s="7">
        <f>IF(BP147=1,1,IF(AND(BQ$4=VLOOKUP($B147,Settings!$H$4:$R$100,11,0),Administrative!BQ$7=VLOOKUP(Administrative!$B147,Settings!$H$4:$T$100,13,0)),1,0))</f>
        <v>0</v>
      </c>
      <c r="BR147" s="7">
        <f>IF(BQ147=1,1,IF(AND(BR$4=VLOOKUP($B147,Settings!$H$4:$R$100,11,0),Administrative!BR$7=VLOOKUP(Administrative!$B147,Settings!$H$4:$T$100,13,0)),1,0))</f>
        <v>0</v>
      </c>
      <c r="BS147" s="7">
        <f>IF(BR147=1,1,IF(AND(BS$4=VLOOKUP($B147,Settings!$H$4:$R$100,11,0),Administrative!BS$7=VLOOKUP(Administrative!$B147,Settings!$H$4:$T$100,13,0)),1,0))</f>
        <v>0</v>
      </c>
      <c r="BT147" s="7">
        <f>IF(BS147=1,1,IF(AND(BT$4=VLOOKUP($B147,Settings!$H$4:$R$100,11,0),Administrative!BT$7=VLOOKUP(Administrative!$B147,Settings!$H$4:$T$100,13,0)),1,0))</f>
        <v>0</v>
      </c>
      <c r="BU147" s="7">
        <f>IF(BT147=1,1,IF(AND(BU$4=VLOOKUP($B147,Settings!$H$4:$R$100,11,0),Administrative!BU$7=VLOOKUP(Administrative!$B147,Settings!$H$4:$T$100,13,0)),1,0))</f>
        <v>0</v>
      </c>
      <c r="BV147" s="7">
        <f>IF(BU147=1,1,IF(AND(BV$4=VLOOKUP($B147,Settings!$H$4:$R$100,11,0),Administrative!BV$7=VLOOKUP(Administrative!$B147,Settings!$H$4:$T$100,13,0)),1,0))</f>
        <v>0</v>
      </c>
      <c r="BW147" s="7">
        <f>IF(BV147=1,1,IF(AND(BW$4=VLOOKUP($B147,Settings!$H$4:$R$100,11,0),Administrative!BW$7=VLOOKUP(Administrative!$B147,Settings!$H$4:$T$100,13,0)),1,0))</f>
        <v>0</v>
      </c>
      <c r="BX147" s="7">
        <f>IF(BW147=1,1,IF(AND(BX$4=VLOOKUP($B147,Settings!$H$4:$R$100,11,0),Administrative!BX$7=VLOOKUP(Administrative!$B147,Settings!$H$4:$T$100,13,0)),1,0))</f>
        <v>0</v>
      </c>
      <c r="BY147" s="7">
        <f>IF(BX147=1,1,IF(AND(BY$4=VLOOKUP($B147,Settings!$H$4:$R$100,11,0),Administrative!BY$7=VLOOKUP(Administrative!$B147,Settings!$H$4:$T$100,13,0)),1,0))</f>
        <v>0</v>
      </c>
      <c r="BZ147" s="7">
        <f>IF(BY147=1,1,IF(AND(BZ$4=VLOOKUP($B147,Settings!$H$4:$R$100,11,0),Administrative!BZ$7=VLOOKUP(Administrative!$B147,Settings!$H$4:$T$100,13,0)),1,0))</f>
        <v>0</v>
      </c>
      <c r="CA147" s="7">
        <f>IF(BZ147=1,1,IF(AND(CA$4=VLOOKUP($B147,Settings!$H$4:$R$100,11,0),Administrative!CA$7=VLOOKUP(Administrative!$B147,Settings!$H$4:$T$100,13,0)),1,0))</f>
        <v>0</v>
      </c>
      <c r="CB147" s="7">
        <f>IF(CA147=1,1,IF(AND(CB$4=VLOOKUP($B147,Settings!$H$4:$R$100,11,0),Administrative!CB$7=VLOOKUP(Administrative!$B147,Settings!$H$4:$T$100,13,0)),1,0))</f>
        <v>0</v>
      </c>
      <c r="CC147" s="7">
        <f>IF(CB147=1,1,IF(AND(CC$4=VLOOKUP($B147,Settings!$H$4:$R$100,11,0),Administrative!CC$7=VLOOKUP(Administrative!$B147,Settings!$H$4:$T$100,13,0)),1,0))</f>
        <v>0</v>
      </c>
      <c r="CD147" s="7">
        <f>IF(CC147=1,1,IF(AND(CD$4=VLOOKUP($B147,Settings!$H$4:$R$100,11,0),Administrative!CD$7=VLOOKUP(Administrative!$B147,Settings!$H$4:$T$100,13,0)),1,0))</f>
        <v>0</v>
      </c>
      <c r="CE147" s="7">
        <f>IF(CD147=1,1,IF(AND(CE$4=VLOOKUP($B147,Settings!$H$4:$R$100,11,0),Administrative!CE$7=VLOOKUP(Administrative!$B147,Settings!$H$4:$T$100,13,0)),1,0))</f>
        <v>0</v>
      </c>
      <c r="CF147" s="7">
        <f>IF(CE147=1,1,IF(AND(CF$4=VLOOKUP($B147,Settings!$H$4:$R$100,11,0),Administrative!CF$7=VLOOKUP(Administrative!$B147,Settings!$H$4:$T$100,13,0)),1,0))</f>
        <v>0</v>
      </c>
      <c r="CG147" s="7">
        <f>IF(CF147=1,1,IF(AND(CG$4=VLOOKUP($B147,Settings!$H$4:$R$100,11,0),Administrative!CG$7=VLOOKUP(Administrative!$B147,Settings!$H$4:$T$100,13,0)),1,0))</f>
        <v>0</v>
      </c>
      <c r="CH147" s="7">
        <f>IF(CG147=1,1,IF(AND(CH$4=VLOOKUP($B147,Settings!$H$4:$R$100,11,0),Administrative!CH$7=VLOOKUP(Administrative!$B147,Settings!$H$4:$T$100,13,0)),1,0))</f>
        <v>0</v>
      </c>
      <c r="CI147" s="7">
        <f>IF(CH147=1,1,IF(AND(CI$4=VLOOKUP($B147,Settings!$H$4:$R$100,11,0),Administrative!CI$7=VLOOKUP(Administrative!$B147,Settings!$H$4:$T$100,13,0)),1,0))</f>
        <v>0</v>
      </c>
      <c r="CJ147" s="7">
        <f>IF(CI147=1,1,IF(AND(CJ$4=VLOOKUP($B147,Settings!$H$4:$R$100,11,0),Administrative!CJ$7=VLOOKUP(Administrative!$B147,Settings!$H$4:$T$100,13,0)),1,0))</f>
        <v>0</v>
      </c>
      <c r="CK147" s="7">
        <f>IF(CJ147=1,1,IF(AND(CK$4=VLOOKUP($B147,Settings!$H$4:$R$100,11,0),Administrative!CK$7=VLOOKUP(Administrative!$B147,Settings!$H$4:$T$100,13,0)),1,0))</f>
        <v>0</v>
      </c>
      <c r="CL147" s="7">
        <f>IF(CK147=1,1,IF(AND(CL$4=VLOOKUP($B147,Settings!$H$4:$R$100,11,0),Administrative!CL$7=VLOOKUP(Administrative!$B147,Settings!$H$4:$T$100,13,0)),1,0))</f>
        <v>0</v>
      </c>
      <c r="CM147" s="7">
        <f>IF(CL147=1,1,IF(AND(CM$4=VLOOKUP($B147,Settings!$H$4:$R$100,11,0),Administrative!CM$7=VLOOKUP(Administrative!$B147,Settings!$H$4:$T$100,13,0)),1,0))</f>
        <v>0</v>
      </c>
    </row>
    <row r="148" spans="2:91" hidden="1" x14ac:dyDescent="0.2">
      <c r="B148" s="209">
        <f>Inputs!DQ32</f>
        <v>0</v>
      </c>
      <c r="AF148" s="7">
        <f>IF(AE148=1,1,IF(AND(AF$4=VLOOKUP($B148,Settings!$H$4:$R$100,11,0),Administrative!AF$7=VLOOKUP(Administrative!$B148,Settings!$H$4:$T$100,13,0)),1,0))</f>
        <v>0</v>
      </c>
      <c r="AG148" s="7">
        <f>IF(AF148=1,1,IF(AND(AG$4=VLOOKUP($B148,Settings!$H$4:$R$100,11,0),Administrative!AG$7=VLOOKUP(Administrative!$B148,Settings!$H$4:$T$100,13,0)),1,0))</f>
        <v>0</v>
      </c>
      <c r="AH148" s="7">
        <f>IF(AG148=1,1,IF(AND(AH$4=VLOOKUP($B148,Settings!$H$4:$R$100,11,0),Administrative!AH$7=VLOOKUP(Administrative!$B148,Settings!$H$4:$T$100,13,0)),1,0))</f>
        <v>0</v>
      </c>
      <c r="AI148" s="7">
        <f>IF(AH148=1,1,IF(AND(AI$4=VLOOKUP($B148,Settings!$H$4:$R$100,11,0),Administrative!AI$7=VLOOKUP(Administrative!$B148,Settings!$H$4:$T$100,13,0)),1,0))</f>
        <v>0</v>
      </c>
      <c r="AJ148" s="7">
        <f>IF(AI148=1,1,IF(AND(AJ$4=VLOOKUP($B148,Settings!$H$4:$R$100,11,0),Administrative!AJ$7=VLOOKUP(Administrative!$B148,Settings!$H$4:$T$100,13,0)),1,0))</f>
        <v>0</v>
      </c>
      <c r="AK148" s="7">
        <f>IF(AJ148=1,1,IF(AND(AK$4=VLOOKUP($B148,Settings!$H$4:$R$100,11,0),Administrative!AK$7=VLOOKUP(Administrative!$B148,Settings!$H$4:$T$100,13,0)),1,0))</f>
        <v>0</v>
      </c>
      <c r="AL148" s="7">
        <f>IF(AK148=1,1,IF(AND(AL$4=VLOOKUP($B148,Settings!$H$4:$R$100,11,0),Administrative!AL$7=VLOOKUP(Administrative!$B148,Settings!$H$4:$T$100,13,0)),1,0))</f>
        <v>0</v>
      </c>
      <c r="AM148" s="7">
        <f>IF(AL148=1,1,IF(AND(AM$4=VLOOKUP($B148,Settings!$H$4:$R$100,11,0),Administrative!AM$7=VLOOKUP(Administrative!$B148,Settings!$H$4:$T$100,13,0)),1,0))</f>
        <v>0</v>
      </c>
      <c r="AN148" s="7">
        <f>IF(AM148=1,1,IF(AND(AN$4=VLOOKUP($B148,Settings!$H$4:$R$100,11,0),Administrative!AN$7=VLOOKUP(Administrative!$B148,Settings!$H$4:$T$100,13,0)),1,0))</f>
        <v>0</v>
      </c>
      <c r="AO148" s="7">
        <f>IF(AN148=1,1,IF(AND(AO$4=VLOOKUP($B148,Settings!$H$4:$R$100,11,0),Administrative!AO$7=VLOOKUP(Administrative!$B148,Settings!$H$4:$T$100,13,0)),1,0))</f>
        <v>0</v>
      </c>
      <c r="AP148" s="7">
        <f>IF(AO148=1,1,IF(AND(AP$4=VLOOKUP($B148,Settings!$H$4:$R$100,11,0),Administrative!AP$7=VLOOKUP(Administrative!$B148,Settings!$H$4:$T$100,13,0)),1,0))</f>
        <v>0</v>
      </c>
      <c r="AQ148" s="7">
        <f>IF(AP148=1,1,IF(AND(AQ$4=VLOOKUP($B148,Settings!$H$4:$R$100,11,0),Administrative!AQ$7=VLOOKUP(Administrative!$B148,Settings!$H$4:$T$100,13,0)),1,0))</f>
        <v>0</v>
      </c>
      <c r="AR148" s="7">
        <f>IF(AQ148=1,1,IF(AND(AR$4=VLOOKUP($B148,Settings!$H$4:$R$100,11,0),Administrative!AR$7=VLOOKUP(Administrative!$B148,Settings!$H$4:$T$100,13,0)),1,0))</f>
        <v>0</v>
      </c>
      <c r="AS148" s="7">
        <f>IF(AR148=1,1,IF(AND(AS$4=VLOOKUP($B148,Settings!$H$4:$R$100,11,0),Administrative!AS$7=VLOOKUP(Administrative!$B148,Settings!$H$4:$T$100,13,0)),1,0))</f>
        <v>0</v>
      </c>
      <c r="AT148" s="7">
        <f>IF(AS148=1,1,IF(AND(AT$4=VLOOKUP($B148,Settings!$H$4:$R$100,11,0),Administrative!AT$7=VLOOKUP(Administrative!$B148,Settings!$H$4:$T$100,13,0)),1,0))</f>
        <v>0</v>
      </c>
      <c r="AU148" s="7">
        <f>IF(AT148=1,1,IF(AND(AU$4=VLOOKUP($B148,Settings!$H$4:$R$100,11,0),Administrative!AU$7=VLOOKUP(Administrative!$B148,Settings!$H$4:$T$100,13,0)),1,0))</f>
        <v>0</v>
      </c>
      <c r="AV148" s="7">
        <f>IF(AU148=1,1,IF(AND(AV$4=VLOOKUP($B148,Settings!$H$4:$R$100,11,0),Administrative!AV$7=VLOOKUP(Administrative!$B148,Settings!$H$4:$T$100,13,0)),1,0))</f>
        <v>0</v>
      </c>
      <c r="AW148" s="7">
        <f>IF(AV148=1,1,IF(AND(AW$4=VLOOKUP($B148,Settings!$H$4:$R$100,11,0),Administrative!AW$7=VLOOKUP(Administrative!$B148,Settings!$H$4:$T$100,13,0)),1,0))</f>
        <v>0</v>
      </c>
      <c r="AX148" s="7">
        <f>IF(AW148=1,1,IF(AND(AX$4=VLOOKUP($B148,Settings!$H$4:$R$100,11,0),Administrative!AX$7=VLOOKUP(Administrative!$B148,Settings!$H$4:$T$100,13,0)),1,0))</f>
        <v>0</v>
      </c>
      <c r="AY148" s="7">
        <f>IF(AX148=1,1,IF(AND(AY$4=VLOOKUP($B148,Settings!$H$4:$R$100,11,0),Administrative!AY$7=VLOOKUP(Administrative!$B148,Settings!$H$4:$T$100,13,0)),1,0))</f>
        <v>0</v>
      </c>
      <c r="AZ148" s="7">
        <f>IF(AY148=1,1,IF(AND(AZ$4=VLOOKUP($B148,Settings!$H$4:$R$100,11,0),Administrative!AZ$7=VLOOKUP(Administrative!$B148,Settings!$H$4:$T$100,13,0)),1,0))</f>
        <v>0</v>
      </c>
      <c r="BA148" s="7">
        <f>IF(AZ148=1,1,IF(AND(BA$4=VLOOKUP($B148,Settings!$H$4:$R$100,11,0),Administrative!BA$7=VLOOKUP(Administrative!$B148,Settings!$H$4:$T$100,13,0)),1,0))</f>
        <v>0</v>
      </c>
      <c r="BB148" s="7">
        <f>IF(BA148=1,1,IF(AND(BB$4=VLOOKUP($B148,Settings!$H$4:$R$100,11,0),Administrative!BB$7=VLOOKUP(Administrative!$B148,Settings!$H$4:$T$100,13,0)),1,0))</f>
        <v>0</v>
      </c>
      <c r="BC148" s="7">
        <f>IF(BB148=1,1,IF(AND(BC$4=VLOOKUP($B148,Settings!$H$4:$R$100,11,0),Administrative!BC$7=VLOOKUP(Administrative!$B148,Settings!$H$4:$T$100,13,0)),1,0))</f>
        <v>0</v>
      </c>
      <c r="BD148" s="7">
        <f>IF(BC148=1,1,IF(AND(BD$4=VLOOKUP($B148,Settings!$H$4:$R$100,11,0),Administrative!BD$7=VLOOKUP(Administrative!$B148,Settings!$H$4:$T$100,13,0)),1,0))</f>
        <v>0</v>
      </c>
      <c r="BE148" s="7">
        <f>IF(BD148=1,1,IF(AND(BE$4=VLOOKUP($B148,Settings!$H$4:$R$100,11,0),Administrative!BE$7=VLOOKUP(Administrative!$B148,Settings!$H$4:$T$100,13,0)),1,0))</f>
        <v>0</v>
      </c>
      <c r="BF148" s="7">
        <f>IF(BE148=1,1,IF(AND(BF$4=VLOOKUP($B148,Settings!$H$4:$R$100,11,0),Administrative!BF$7=VLOOKUP(Administrative!$B148,Settings!$H$4:$T$100,13,0)),1,0))</f>
        <v>0</v>
      </c>
      <c r="BG148" s="7">
        <f>IF(BF148=1,1,IF(AND(BG$4=VLOOKUP($B148,Settings!$H$4:$R$100,11,0),Administrative!BG$7=VLOOKUP(Administrative!$B148,Settings!$H$4:$T$100,13,0)),1,0))</f>
        <v>0</v>
      </c>
      <c r="BH148" s="7">
        <f>IF(BG148=1,1,IF(AND(BH$4=VLOOKUP($B148,Settings!$H$4:$R$100,11,0),Administrative!BH$7=VLOOKUP(Administrative!$B148,Settings!$H$4:$T$100,13,0)),1,0))</f>
        <v>0</v>
      </c>
      <c r="BI148" s="7">
        <f>IF(BH148=1,1,IF(AND(BI$4=VLOOKUP($B148,Settings!$H$4:$R$100,11,0),Administrative!BI$7=VLOOKUP(Administrative!$B148,Settings!$H$4:$T$100,13,0)),1,0))</f>
        <v>0</v>
      </c>
      <c r="BJ148" s="7">
        <f>IF(BI148=1,1,IF(AND(BJ$4=VLOOKUP($B148,Settings!$H$4:$R$100,11,0),Administrative!BJ$7=VLOOKUP(Administrative!$B148,Settings!$H$4:$T$100,13,0)),1,0))</f>
        <v>0</v>
      </c>
      <c r="BK148" s="7">
        <f>IF(BJ148=1,1,IF(AND(BK$4=VLOOKUP($B148,Settings!$H$4:$R$100,11,0),Administrative!BK$7=VLOOKUP(Administrative!$B148,Settings!$H$4:$T$100,13,0)),1,0))</f>
        <v>0</v>
      </c>
      <c r="BL148" s="7">
        <f>IF(BK148=1,1,IF(AND(BL$4=VLOOKUP($B148,Settings!$H$4:$R$100,11,0),Administrative!BL$7=VLOOKUP(Administrative!$B148,Settings!$H$4:$T$100,13,0)),1,0))</f>
        <v>0</v>
      </c>
      <c r="BM148" s="7">
        <f>IF(BL148=1,1,IF(AND(BM$4=VLOOKUP($B148,Settings!$H$4:$R$100,11,0),Administrative!BM$7=VLOOKUP(Administrative!$B148,Settings!$H$4:$T$100,13,0)),1,0))</f>
        <v>0</v>
      </c>
      <c r="BN148" s="7">
        <f>IF(BM148=1,1,IF(AND(BN$4=VLOOKUP($B148,Settings!$H$4:$R$100,11,0),Administrative!BN$7=VLOOKUP(Administrative!$B148,Settings!$H$4:$T$100,13,0)),1,0))</f>
        <v>0</v>
      </c>
      <c r="BO148" s="7">
        <f>IF(BN148=1,1,IF(AND(BO$4=VLOOKUP($B148,Settings!$H$4:$R$100,11,0),Administrative!BO$7=VLOOKUP(Administrative!$B148,Settings!$H$4:$T$100,13,0)),1,0))</f>
        <v>0</v>
      </c>
      <c r="BP148" s="7">
        <f>IF(BO148=1,1,IF(AND(BP$4=VLOOKUP($B148,Settings!$H$4:$R$100,11,0),Administrative!BP$7=VLOOKUP(Administrative!$B148,Settings!$H$4:$T$100,13,0)),1,0))</f>
        <v>0</v>
      </c>
      <c r="BQ148" s="7">
        <f>IF(BP148=1,1,IF(AND(BQ$4=VLOOKUP($B148,Settings!$H$4:$R$100,11,0),Administrative!BQ$7=VLOOKUP(Administrative!$B148,Settings!$H$4:$T$100,13,0)),1,0))</f>
        <v>0</v>
      </c>
      <c r="BR148" s="7">
        <f>IF(BQ148=1,1,IF(AND(BR$4=VLOOKUP($B148,Settings!$H$4:$R$100,11,0),Administrative!BR$7=VLOOKUP(Administrative!$B148,Settings!$H$4:$T$100,13,0)),1,0))</f>
        <v>0</v>
      </c>
      <c r="BS148" s="7">
        <f>IF(BR148=1,1,IF(AND(BS$4=VLOOKUP($B148,Settings!$H$4:$R$100,11,0),Administrative!BS$7=VLOOKUP(Administrative!$B148,Settings!$H$4:$T$100,13,0)),1,0))</f>
        <v>0</v>
      </c>
      <c r="BT148" s="7">
        <f>IF(BS148=1,1,IF(AND(BT$4=VLOOKUP($B148,Settings!$H$4:$R$100,11,0),Administrative!BT$7=VLOOKUP(Administrative!$B148,Settings!$H$4:$T$100,13,0)),1,0))</f>
        <v>0</v>
      </c>
      <c r="BU148" s="7">
        <f>IF(BT148=1,1,IF(AND(BU$4=VLOOKUP($B148,Settings!$H$4:$R$100,11,0),Administrative!BU$7=VLOOKUP(Administrative!$B148,Settings!$H$4:$T$100,13,0)),1,0))</f>
        <v>0</v>
      </c>
      <c r="BV148" s="7">
        <f>IF(BU148=1,1,IF(AND(BV$4=VLOOKUP($B148,Settings!$H$4:$R$100,11,0),Administrative!BV$7=VLOOKUP(Administrative!$B148,Settings!$H$4:$T$100,13,0)),1,0))</f>
        <v>0</v>
      </c>
      <c r="BW148" s="7">
        <f>IF(BV148=1,1,IF(AND(BW$4=VLOOKUP($B148,Settings!$H$4:$R$100,11,0),Administrative!BW$7=VLOOKUP(Administrative!$B148,Settings!$H$4:$T$100,13,0)),1,0))</f>
        <v>0</v>
      </c>
      <c r="BX148" s="7">
        <f>IF(BW148=1,1,IF(AND(BX$4=VLOOKUP($B148,Settings!$H$4:$R$100,11,0),Administrative!BX$7=VLOOKUP(Administrative!$B148,Settings!$H$4:$T$100,13,0)),1,0))</f>
        <v>0</v>
      </c>
      <c r="BY148" s="7">
        <f>IF(BX148=1,1,IF(AND(BY$4=VLOOKUP($B148,Settings!$H$4:$R$100,11,0),Administrative!BY$7=VLOOKUP(Administrative!$B148,Settings!$H$4:$T$100,13,0)),1,0))</f>
        <v>0</v>
      </c>
      <c r="BZ148" s="7">
        <f>IF(BY148=1,1,IF(AND(BZ$4=VLOOKUP($B148,Settings!$H$4:$R$100,11,0),Administrative!BZ$7=VLOOKUP(Administrative!$B148,Settings!$H$4:$T$100,13,0)),1,0))</f>
        <v>0</v>
      </c>
      <c r="CA148" s="7">
        <f>IF(BZ148=1,1,IF(AND(CA$4=VLOOKUP($B148,Settings!$H$4:$R$100,11,0),Administrative!CA$7=VLOOKUP(Administrative!$B148,Settings!$H$4:$T$100,13,0)),1,0))</f>
        <v>0</v>
      </c>
      <c r="CB148" s="7">
        <f>IF(CA148=1,1,IF(AND(CB$4=VLOOKUP($B148,Settings!$H$4:$R$100,11,0),Administrative!CB$7=VLOOKUP(Administrative!$B148,Settings!$H$4:$T$100,13,0)),1,0))</f>
        <v>0</v>
      </c>
      <c r="CC148" s="7">
        <f>IF(CB148=1,1,IF(AND(CC$4=VLOOKUP($B148,Settings!$H$4:$R$100,11,0),Administrative!CC$7=VLOOKUP(Administrative!$B148,Settings!$H$4:$T$100,13,0)),1,0))</f>
        <v>0</v>
      </c>
      <c r="CD148" s="7">
        <f>IF(CC148=1,1,IF(AND(CD$4=VLOOKUP($B148,Settings!$H$4:$R$100,11,0),Administrative!CD$7=VLOOKUP(Administrative!$B148,Settings!$H$4:$T$100,13,0)),1,0))</f>
        <v>0</v>
      </c>
      <c r="CE148" s="7">
        <f>IF(CD148=1,1,IF(AND(CE$4=VLOOKUP($B148,Settings!$H$4:$R$100,11,0),Administrative!CE$7=VLOOKUP(Administrative!$B148,Settings!$H$4:$T$100,13,0)),1,0))</f>
        <v>0</v>
      </c>
      <c r="CF148" s="7">
        <f>IF(CE148=1,1,IF(AND(CF$4=VLOOKUP($B148,Settings!$H$4:$R$100,11,0),Administrative!CF$7=VLOOKUP(Administrative!$B148,Settings!$H$4:$T$100,13,0)),1,0))</f>
        <v>0</v>
      </c>
      <c r="CG148" s="7">
        <f>IF(CF148=1,1,IF(AND(CG$4=VLOOKUP($B148,Settings!$H$4:$R$100,11,0),Administrative!CG$7=VLOOKUP(Administrative!$B148,Settings!$H$4:$T$100,13,0)),1,0))</f>
        <v>0</v>
      </c>
      <c r="CH148" s="7">
        <f>IF(CG148=1,1,IF(AND(CH$4=VLOOKUP($B148,Settings!$H$4:$R$100,11,0),Administrative!CH$7=VLOOKUP(Administrative!$B148,Settings!$H$4:$T$100,13,0)),1,0))</f>
        <v>0</v>
      </c>
      <c r="CI148" s="7">
        <f>IF(CH148=1,1,IF(AND(CI$4=VLOOKUP($B148,Settings!$H$4:$R$100,11,0),Administrative!CI$7=VLOOKUP(Administrative!$B148,Settings!$H$4:$T$100,13,0)),1,0))</f>
        <v>0</v>
      </c>
      <c r="CJ148" s="7">
        <f>IF(CI148=1,1,IF(AND(CJ$4=VLOOKUP($B148,Settings!$H$4:$R$100,11,0),Administrative!CJ$7=VLOOKUP(Administrative!$B148,Settings!$H$4:$T$100,13,0)),1,0))</f>
        <v>0</v>
      </c>
      <c r="CK148" s="7">
        <f>IF(CJ148=1,1,IF(AND(CK$4=VLOOKUP($B148,Settings!$H$4:$R$100,11,0),Administrative!CK$7=VLOOKUP(Administrative!$B148,Settings!$H$4:$T$100,13,0)),1,0))</f>
        <v>0</v>
      </c>
      <c r="CL148" s="7">
        <f>IF(CK148=1,1,IF(AND(CL$4=VLOOKUP($B148,Settings!$H$4:$R$100,11,0),Administrative!CL$7=VLOOKUP(Administrative!$B148,Settings!$H$4:$T$100,13,0)),1,0))</f>
        <v>0</v>
      </c>
      <c r="CM148" s="7">
        <f>IF(CL148=1,1,IF(AND(CM$4=VLOOKUP($B148,Settings!$H$4:$R$100,11,0),Administrative!CM$7=VLOOKUP(Administrative!$B148,Settings!$H$4:$T$100,13,0)),1,0))</f>
        <v>0</v>
      </c>
    </row>
    <row r="149" spans="2:91" hidden="1" x14ac:dyDescent="0.2">
      <c r="B149" s="209">
        <f>Inputs!DQ33</f>
        <v>0</v>
      </c>
      <c r="AF149" s="7">
        <f>IF(AE149=1,1,IF(AND(AF$4=VLOOKUP($B149,Settings!$H$4:$R$100,11,0),Administrative!AF$7=VLOOKUP(Administrative!$B149,Settings!$H$4:$T$100,13,0)),1,0))</f>
        <v>0</v>
      </c>
      <c r="AG149" s="7">
        <f>IF(AF149=1,1,IF(AND(AG$4=VLOOKUP($B149,Settings!$H$4:$R$100,11,0),Administrative!AG$7=VLOOKUP(Administrative!$B149,Settings!$H$4:$T$100,13,0)),1,0))</f>
        <v>0</v>
      </c>
      <c r="AH149" s="7">
        <f>IF(AG149=1,1,IF(AND(AH$4=VLOOKUP($B149,Settings!$H$4:$R$100,11,0),Administrative!AH$7=VLOOKUP(Administrative!$B149,Settings!$H$4:$T$100,13,0)),1,0))</f>
        <v>0</v>
      </c>
      <c r="AI149" s="7">
        <f>IF(AH149=1,1,IF(AND(AI$4=VLOOKUP($B149,Settings!$H$4:$R$100,11,0),Administrative!AI$7=VLOOKUP(Administrative!$B149,Settings!$H$4:$T$100,13,0)),1,0))</f>
        <v>0</v>
      </c>
      <c r="AJ149" s="7">
        <f>IF(AI149=1,1,IF(AND(AJ$4=VLOOKUP($B149,Settings!$H$4:$R$100,11,0),Administrative!AJ$7=VLOOKUP(Administrative!$B149,Settings!$H$4:$T$100,13,0)),1,0))</f>
        <v>0</v>
      </c>
      <c r="AK149" s="7">
        <f>IF(AJ149=1,1,IF(AND(AK$4=VLOOKUP($B149,Settings!$H$4:$R$100,11,0),Administrative!AK$7=VLOOKUP(Administrative!$B149,Settings!$H$4:$T$100,13,0)),1,0))</f>
        <v>0</v>
      </c>
      <c r="AL149" s="7">
        <f>IF(AK149=1,1,IF(AND(AL$4=VLOOKUP($B149,Settings!$H$4:$R$100,11,0),Administrative!AL$7=VLOOKUP(Administrative!$B149,Settings!$H$4:$T$100,13,0)),1,0))</f>
        <v>0</v>
      </c>
      <c r="AM149" s="7">
        <f>IF(AL149=1,1,IF(AND(AM$4=VLOOKUP($B149,Settings!$H$4:$R$100,11,0),Administrative!AM$7=VLOOKUP(Administrative!$B149,Settings!$H$4:$T$100,13,0)),1,0))</f>
        <v>0</v>
      </c>
      <c r="AN149" s="7">
        <f>IF(AM149=1,1,IF(AND(AN$4=VLOOKUP($B149,Settings!$H$4:$R$100,11,0),Administrative!AN$7=VLOOKUP(Administrative!$B149,Settings!$H$4:$T$100,13,0)),1,0))</f>
        <v>0</v>
      </c>
      <c r="AO149" s="7">
        <f>IF(AN149=1,1,IF(AND(AO$4=VLOOKUP($B149,Settings!$H$4:$R$100,11,0),Administrative!AO$7=VLOOKUP(Administrative!$B149,Settings!$H$4:$T$100,13,0)),1,0))</f>
        <v>0</v>
      </c>
      <c r="AP149" s="7">
        <f>IF(AO149=1,1,IF(AND(AP$4=VLOOKUP($B149,Settings!$H$4:$R$100,11,0),Administrative!AP$7=VLOOKUP(Administrative!$B149,Settings!$H$4:$T$100,13,0)),1,0))</f>
        <v>0</v>
      </c>
      <c r="AQ149" s="7">
        <f>IF(AP149=1,1,IF(AND(AQ$4=VLOOKUP($B149,Settings!$H$4:$R$100,11,0),Administrative!AQ$7=VLOOKUP(Administrative!$B149,Settings!$H$4:$T$100,13,0)),1,0))</f>
        <v>0</v>
      </c>
      <c r="AR149" s="7">
        <f>IF(AQ149=1,1,IF(AND(AR$4=VLOOKUP($B149,Settings!$H$4:$R$100,11,0),Administrative!AR$7=VLOOKUP(Administrative!$B149,Settings!$H$4:$T$100,13,0)),1,0))</f>
        <v>0</v>
      </c>
      <c r="AS149" s="7">
        <f>IF(AR149=1,1,IF(AND(AS$4=VLOOKUP($B149,Settings!$H$4:$R$100,11,0),Administrative!AS$7=VLOOKUP(Administrative!$B149,Settings!$H$4:$T$100,13,0)),1,0))</f>
        <v>0</v>
      </c>
      <c r="AT149" s="7">
        <f>IF(AS149=1,1,IF(AND(AT$4=VLOOKUP($B149,Settings!$H$4:$R$100,11,0),Administrative!AT$7=VLOOKUP(Administrative!$B149,Settings!$H$4:$T$100,13,0)),1,0))</f>
        <v>0</v>
      </c>
      <c r="AU149" s="7">
        <f>IF(AT149=1,1,IF(AND(AU$4=VLOOKUP($B149,Settings!$H$4:$R$100,11,0),Administrative!AU$7=VLOOKUP(Administrative!$B149,Settings!$H$4:$T$100,13,0)),1,0))</f>
        <v>0</v>
      </c>
      <c r="AV149" s="7">
        <f>IF(AU149=1,1,IF(AND(AV$4=VLOOKUP($B149,Settings!$H$4:$R$100,11,0),Administrative!AV$7=VLOOKUP(Administrative!$B149,Settings!$H$4:$T$100,13,0)),1,0))</f>
        <v>0</v>
      </c>
      <c r="AW149" s="7">
        <f>IF(AV149=1,1,IF(AND(AW$4=VLOOKUP($B149,Settings!$H$4:$R$100,11,0),Administrative!AW$7=VLOOKUP(Administrative!$B149,Settings!$H$4:$T$100,13,0)),1,0))</f>
        <v>0</v>
      </c>
      <c r="AX149" s="7">
        <f>IF(AW149=1,1,IF(AND(AX$4=VLOOKUP($B149,Settings!$H$4:$R$100,11,0),Administrative!AX$7=VLOOKUP(Administrative!$B149,Settings!$H$4:$T$100,13,0)),1,0))</f>
        <v>0</v>
      </c>
      <c r="AY149" s="7">
        <f>IF(AX149=1,1,IF(AND(AY$4=VLOOKUP($B149,Settings!$H$4:$R$100,11,0),Administrative!AY$7=VLOOKUP(Administrative!$B149,Settings!$H$4:$T$100,13,0)),1,0))</f>
        <v>0</v>
      </c>
      <c r="AZ149" s="7">
        <f>IF(AY149=1,1,IF(AND(AZ$4=VLOOKUP($B149,Settings!$H$4:$R$100,11,0),Administrative!AZ$7=VLOOKUP(Administrative!$B149,Settings!$H$4:$T$100,13,0)),1,0))</f>
        <v>0</v>
      </c>
      <c r="BA149" s="7">
        <f>IF(AZ149=1,1,IF(AND(BA$4=VLOOKUP($B149,Settings!$H$4:$R$100,11,0),Administrative!BA$7=VLOOKUP(Administrative!$B149,Settings!$H$4:$T$100,13,0)),1,0))</f>
        <v>0</v>
      </c>
      <c r="BB149" s="7">
        <f>IF(BA149=1,1,IF(AND(BB$4=VLOOKUP($B149,Settings!$H$4:$R$100,11,0),Administrative!BB$7=VLOOKUP(Administrative!$B149,Settings!$H$4:$T$100,13,0)),1,0))</f>
        <v>0</v>
      </c>
      <c r="BC149" s="7">
        <f>IF(BB149=1,1,IF(AND(BC$4=VLOOKUP($B149,Settings!$H$4:$R$100,11,0),Administrative!BC$7=VLOOKUP(Administrative!$B149,Settings!$H$4:$T$100,13,0)),1,0))</f>
        <v>0</v>
      </c>
      <c r="BD149" s="7">
        <f>IF(BC149=1,1,IF(AND(BD$4=VLOOKUP($B149,Settings!$H$4:$R$100,11,0),Administrative!BD$7=VLOOKUP(Administrative!$B149,Settings!$H$4:$T$100,13,0)),1,0))</f>
        <v>0</v>
      </c>
      <c r="BE149" s="7">
        <f>IF(BD149=1,1,IF(AND(BE$4=VLOOKUP($B149,Settings!$H$4:$R$100,11,0),Administrative!BE$7=VLOOKUP(Administrative!$B149,Settings!$H$4:$T$100,13,0)),1,0))</f>
        <v>0</v>
      </c>
      <c r="BF149" s="7">
        <f>IF(BE149=1,1,IF(AND(BF$4=VLOOKUP($B149,Settings!$H$4:$R$100,11,0),Administrative!BF$7=VLOOKUP(Administrative!$B149,Settings!$H$4:$T$100,13,0)),1,0))</f>
        <v>0</v>
      </c>
      <c r="BG149" s="7">
        <f>IF(BF149=1,1,IF(AND(BG$4=VLOOKUP($B149,Settings!$H$4:$R$100,11,0),Administrative!BG$7=VLOOKUP(Administrative!$B149,Settings!$H$4:$T$100,13,0)),1,0))</f>
        <v>0</v>
      </c>
      <c r="BH149" s="7">
        <f>IF(BG149=1,1,IF(AND(BH$4=VLOOKUP($B149,Settings!$H$4:$R$100,11,0),Administrative!BH$7=VLOOKUP(Administrative!$B149,Settings!$H$4:$T$100,13,0)),1,0))</f>
        <v>0</v>
      </c>
      <c r="BI149" s="7">
        <f>IF(BH149=1,1,IF(AND(BI$4=VLOOKUP($B149,Settings!$H$4:$R$100,11,0),Administrative!BI$7=VLOOKUP(Administrative!$B149,Settings!$H$4:$T$100,13,0)),1,0))</f>
        <v>0</v>
      </c>
      <c r="BJ149" s="7">
        <f>IF(BI149=1,1,IF(AND(BJ$4=VLOOKUP($B149,Settings!$H$4:$R$100,11,0),Administrative!BJ$7=VLOOKUP(Administrative!$B149,Settings!$H$4:$T$100,13,0)),1,0))</f>
        <v>0</v>
      </c>
      <c r="BK149" s="7">
        <f>IF(BJ149=1,1,IF(AND(BK$4=VLOOKUP($B149,Settings!$H$4:$R$100,11,0),Administrative!BK$7=VLOOKUP(Administrative!$B149,Settings!$H$4:$T$100,13,0)),1,0))</f>
        <v>0</v>
      </c>
      <c r="BL149" s="7">
        <f>IF(BK149=1,1,IF(AND(BL$4=VLOOKUP($B149,Settings!$H$4:$R$100,11,0),Administrative!BL$7=VLOOKUP(Administrative!$B149,Settings!$H$4:$T$100,13,0)),1,0))</f>
        <v>0</v>
      </c>
      <c r="BM149" s="7">
        <f>IF(BL149=1,1,IF(AND(BM$4=VLOOKUP($B149,Settings!$H$4:$R$100,11,0),Administrative!BM$7=VLOOKUP(Administrative!$B149,Settings!$H$4:$T$100,13,0)),1,0))</f>
        <v>0</v>
      </c>
      <c r="BN149" s="7">
        <f>IF(BM149=1,1,IF(AND(BN$4=VLOOKUP($B149,Settings!$H$4:$R$100,11,0),Administrative!BN$7=VLOOKUP(Administrative!$B149,Settings!$H$4:$T$100,13,0)),1,0))</f>
        <v>0</v>
      </c>
      <c r="BO149" s="7">
        <f>IF(BN149=1,1,IF(AND(BO$4=VLOOKUP($B149,Settings!$H$4:$R$100,11,0),Administrative!BO$7=VLOOKUP(Administrative!$B149,Settings!$H$4:$T$100,13,0)),1,0))</f>
        <v>0</v>
      </c>
      <c r="BP149" s="7">
        <f>IF(BO149=1,1,IF(AND(BP$4=VLOOKUP($B149,Settings!$H$4:$R$100,11,0),Administrative!BP$7=VLOOKUP(Administrative!$B149,Settings!$H$4:$T$100,13,0)),1,0))</f>
        <v>0</v>
      </c>
      <c r="BQ149" s="7">
        <f>IF(BP149=1,1,IF(AND(BQ$4=VLOOKUP($B149,Settings!$H$4:$R$100,11,0),Administrative!BQ$7=VLOOKUP(Administrative!$B149,Settings!$H$4:$T$100,13,0)),1,0))</f>
        <v>0</v>
      </c>
      <c r="BR149" s="7">
        <f>IF(BQ149=1,1,IF(AND(BR$4=VLOOKUP($B149,Settings!$H$4:$R$100,11,0),Administrative!BR$7=VLOOKUP(Administrative!$B149,Settings!$H$4:$T$100,13,0)),1,0))</f>
        <v>0</v>
      </c>
      <c r="BS149" s="7">
        <f>IF(BR149=1,1,IF(AND(BS$4=VLOOKUP($B149,Settings!$H$4:$R$100,11,0),Administrative!BS$7=VLOOKUP(Administrative!$B149,Settings!$H$4:$T$100,13,0)),1,0))</f>
        <v>0</v>
      </c>
      <c r="BT149" s="7">
        <f>IF(BS149=1,1,IF(AND(BT$4=VLOOKUP($B149,Settings!$H$4:$R$100,11,0),Administrative!BT$7=VLOOKUP(Administrative!$B149,Settings!$H$4:$T$100,13,0)),1,0))</f>
        <v>0</v>
      </c>
      <c r="BU149" s="7">
        <f>IF(BT149=1,1,IF(AND(BU$4=VLOOKUP($B149,Settings!$H$4:$R$100,11,0),Administrative!BU$7=VLOOKUP(Administrative!$B149,Settings!$H$4:$T$100,13,0)),1,0))</f>
        <v>0</v>
      </c>
      <c r="BV149" s="7">
        <f>IF(BU149=1,1,IF(AND(BV$4=VLOOKUP($B149,Settings!$H$4:$R$100,11,0),Administrative!BV$7=VLOOKUP(Administrative!$B149,Settings!$H$4:$T$100,13,0)),1,0))</f>
        <v>0</v>
      </c>
      <c r="BW149" s="7">
        <f>IF(BV149=1,1,IF(AND(BW$4=VLOOKUP($B149,Settings!$H$4:$R$100,11,0),Administrative!BW$7=VLOOKUP(Administrative!$B149,Settings!$H$4:$T$100,13,0)),1,0))</f>
        <v>0</v>
      </c>
      <c r="BX149" s="7">
        <f>IF(BW149=1,1,IF(AND(BX$4=VLOOKUP($B149,Settings!$H$4:$R$100,11,0),Administrative!BX$7=VLOOKUP(Administrative!$B149,Settings!$H$4:$T$100,13,0)),1,0))</f>
        <v>0</v>
      </c>
      <c r="BY149" s="7">
        <f>IF(BX149=1,1,IF(AND(BY$4=VLOOKUP($B149,Settings!$H$4:$R$100,11,0),Administrative!BY$7=VLOOKUP(Administrative!$B149,Settings!$H$4:$T$100,13,0)),1,0))</f>
        <v>0</v>
      </c>
      <c r="BZ149" s="7">
        <f>IF(BY149=1,1,IF(AND(BZ$4=VLOOKUP($B149,Settings!$H$4:$R$100,11,0),Administrative!BZ$7=VLOOKUP(Administrative!$B149,Settings!$H$4:$T$100,13,0)),1,0))</f>
        <v>0</v>
      </c>
      <c r="CA149" s="7">
        <f>IF(BZ149=1,1,IF(AND(CA$4=VLOOKUP($B149,Settings!$H$4:$R$100,11,0),Administrative!CA$7=VLOOKUP(Administrative!$B149,Settings!$H$4:$T$100,13,0)),1,0))</f>
        <v>0</v>
      </c>
      <c r="CB149" s="7">
        <f>IF(CA149=1,1,IF(AND(CB$4=VLOOKUP($B149,Settings!$H$4:$R$100,11,0),Administrative!CB$7=VLOOKUP(Administrative!$B149,Settings!$H$4:$T$100,13,0)),1,0))</f>
        <v>0</v>
      </c>
      <c r="CC149" s="7">
        <f>IF(CB149=1,1,IF(AND(CC$4=VLOOKUP($B149,Settings!$H$4:$R$100,11,0),Administrative!CC$7=VLOOKUP(Administrative!$B149,Settings!$H$4:$T$100,13,0)),1,0))</f>
        <v>0</v>
      </c>
      <c r="CD149" s="7">
        <f>IF(CC149=1,1,IF(AND(CD$4=VLOOKUP($B149,Settings!$H$4:$R$100,11,0),Administrative!CD$7=VLOOKUP(Administrative!$B149,Settings!$H$4:$T$100,13,0)),1,0))</f>
        <v>0</v>
      </c>
      <c r="CE149" s="7">
        <f>IF(CD149=1,1,IF(AND(CE$4=VLOOKUP($B149,Settings!$H$4:$R$100,11,0),Administrative!CE$7=VLOOKUP(Administrative!$B149,Settings!$H$4:$T$100,13,0)),1,0))</f>
        <v>0</v>
      </c>
      <c r="CF149" s="7">
        <f>IF(CE149=1,1,IF(AND(CF$4=VLOOKUP($B149,Settings!$H$4:$R$100,11,0),Administrative!CF$7=VLOOKUP(Administrative!$B149,Settings!$H$4:$T$100,13,0)),1,0))</f>
        <v>0</v>
      </c>
      <c r="CG149" s="7">
        <f>IF(CF149=1,1,IF(AND(CG$4=VLOOKUP($B149,Settings!$H$4:$R$100,11,0),Administrative!CG$7=VLOOKUP(Administrative!$B149,Settings!$H$4:$T$100,13,0)),1,0))</f>
        <v>0</v>
      </c>
      <c r="CH149" s="7">
        <f>IF(CG149=1,1,IF(AND(CH$4=VLOOKUP($B149,Settings!$H$4:$R$100,11,0),Administrative!CH$7=VLOOKUP(Administrative!$B149,Settings!$H$4:$T$100,13,0)),1,0))</f>
        <v>0</v>
      </c>
      <c r="CI149" s="7">
        <f>IF(CH149=1,1,IF(AND(CI$4=VLOOKUP($B149,Settings!$H$4:$R$100,11,0),Administrative!CI$7=VLOOKUP(Administrative!$B149,Settings!$H$4:$T$100,13,0)),1,0))</f>
        <v>0</v>
      </c>
      <c r="CJ149" s="7">
        <f>IF(CI149=1,1,IF(AND(CJ$4=VLOOKUP($B149,Settings!$H$4:$R$100,11,0),Administrative!CJ$7=VLOOKUP(Administrative!$B149,Settings!$H$4:$T$100,13,0)),1,0))</f>
        <v>0</v>
      </c>
      <c r="CK149" s="7">
        <f>IF(CJ149=1,1,IF(AND(CK$4=VLOOKUP($B149,Settings!$H$4:$R$100,11,0),Administrative!CK$7=VLOOKUP(Administrative!$B149,Settings!$H$4:$T$100,13,0)),1,0))</f>
        <v>0</v>
      </c>
      <c r="CL149" s="7">
        <f>IF(CK149=1,1,IF(AND(CL$4=VLOOKUP($B149,Settings!$H$4:$R$100,11,0),Administrative!CL$7=VLOOKUP(Administrative!$B149,Settings!$H$4:$T$100,13,0)),1,0))</f>
        <v>0</v>
      </c>
      <c r="CM149" s="7">
        <f>IF(CL149=1,1,IF(AND(CM$4=VLOOKUP($B149,Settings!$H$4:$R$100,11,0),Administrative!CM$7=VLOOKUP(Administrative!$B149,Settings!$H$4:$T$100,13,0)),1,0))</f>
        <v>0</v>
      </c>
    </row>
    <row r="150" spans="2:91" hidden="1" x14ac:dyDescent="0.2"/>
    <row r="151" spans="2:91" hidden="1" x14ac:dyDescent="0.2">
      <c r="B151" s="209" t="str">
        <f>Inputs!DQ9</f>
        <v>Utility</v>
      </c>
      <c r="AF151" s="7">
        <f t="shared" ref="AF151:BK151" si="188">AF125+AF99</f>
        <v>1</v>
      </c>
      <c r="AG151" s="7">
        <f t="shared" si="188"/>
        <v>1</v>
      </c>
      <c r="AH151" s="7">
        <f t="shared" si="188"/>
        <v>1</v>
      </c>
      <c r="AI151" s="7">
        <f t="shared" si="188"/>
        <v>0</v>
      </c>
      <c r="AJ151" s="7">
        <f t="shared" si="188"/>
        <v>1</v>
      </c>
      <c r="AK151" s="7">
        <f t="shared" si="188"/>
        <v>0</v>
      </c>
      <c r="AL151" s="7">
        <f t="shared" si="188"/>
        <v>1</v>
      </c>
      <c r="AM151" s="7">
        <f t="shared" si="188"/>
        <v>1</v>
      </c>
      <c r="AN151" s="7">
        <f t="shared" si="188"/>
        <v>2</v>
      </c>
      <c r="AO151" s="7">
        <f t="shared" si="188"/>
        <v>2</v>
      </c>
      <c r="AP151" s="7">
        <f t="shared" si="188"/>
        <v>2</v>
      </c>
      <c r="AQ151" s="7">
        <f t="shared" si="188"/>
        <v>2</v>
      </c>
      <c r="AR151" s="7">
        <f t="shared" si="188"/>
        <v>2</v>
      </c>
      <c r="AS151" s="7">
        <f t="shared" si="188"/>
        <v>2</v>
      </c>
      <c r="AT151" s="7">
        <f t="shared" si="188"/>
        <v>2</v>
      </c>
      <c r="AU151" s="7">
        <f t="shared" si="188"/>
        <v>1</v>
      </c>
      <c r="AV151" s="7">
        <f t="shared" si="188"/>
        <v>2</v>
      </c>
      <c r="AW151" s="7">
        <f t="shared" si="188"/>
        <v>1</v>
      </c>
      <c r="AX151" s="7">
        <f t="shared" si="188"/>
        <v>2</v>
      </c>
      <c r="AY151" s="7">
        <f t="shared" si="188"/>
        <v>2</v>
      </c>
      <c r="AZ151" s="7">
        <f t="shared" si="188"/>
        <v>2</v>
      </c>
      <c r="BA151" s="7">
        <f t="shared" si="188"/>
        <v>2</v>
      </c>
      <c r="BB151" s="7">
        <f t="shared" si="188"/>
        <v>2</v>
      </c>
      <c r="BC151" s="7">
        <f t="shared" si="188"/>
        <v>2</v>
      </c>
      <c r="BD151" s="7">
        <f t="shared" si="188"/>
        <v>2</v>
      </c>
      <c r="BE151" s="7">
        <f t="shared" si="188"/>
        <v>2</v>
      </c>
      <c r="BF151" s="7">
        <f t="shared" si="188"/>
        <v>2</v>
      </c>
      <c r="BG151" s="7">
        <f t="shared" si="188"/>
        <v>1</v>
      </c>
      <c r="BH151" s="7">
        <f t="shared" si="188"/>
        <v>2</v>
      </c>
      <c r="BI151" s="7">
        <f t="shared" si="188"/>
        <v>1</v>
      </c>
      <c r="BJ151" s="7">
        <f t="shared" si="188"/>
        <v>2</v>
      </c>
      <c r="BK151" s="7">
        <f t="shared" si="188"/>
        <v>2</v>
      </c>
      <c r="BL151" s="7">
        <f t="shared" ref="BL151:CM151" si="189">BL125+BL99</f>
        <v>2</v>
      </c>
      <c r="BM151" s="7">
        <f t="shared" si="189"/>
        <v>2</v>
      </c>
      <c r="BN151" s="7">
        <f t="shared" si="189"/>
        <v>2</v>
      </c>
      <c r="BO151" s="7">
        <f t="shared" si="189"/>
        <v>2</v>
      </c>
      <c r="BP151" s="7">
        <f t="shared" si="189"/>
        <v>2</v>
      </c>
      <c r="BQ151" s="7">
        <f t="shared" si="189"/>
        <v>2</v>
      </c>
      <c r="BR151" s="7">
        <f t="shared" si="189"/>
        <v>2</v>
      </c>
      <c r="BS151" s="7">
        <f t="shared" si="189"/>
        <v>1</v>
      </c>
      <c r="BT151" s="7">
        <f t="shared" si="189"/>
        <v>2</v>
      </c>
      <c r="BU151" s="7">
        <f t="shared" si="189"/>
        <v>1</v>
      </c>
      <c r="BV151" s="7">
        <f t="shared" si="189"/>
        <v>2</v>
      </c>
      <c r="BW151" s="7">
        <f t="shared" si="189"/>
        <v>2</v>
      </c>
      <c r="BX151" s="7">
        <f t="shared" si="189"/>
        <v>2</v>
      </c>
      <c r="BY151" s="7">
        <f t="shared" si="189"/>
        <v>2</v>
      </c>
      <c r="BZ151" s="7">
        <f t="shared" si="189"/>
        <v>2</v>
      </c>
      <c r="CA151" s="7">
        <f t="shared" si="189"/>
        <v>2</v>
      </c>
      <c r="CB151" s="7">
        <f t="shared" si="189"/>
        <v>2</v>
      </c>
      <c r="CC151" s="7">
        <f t="shared" si="189"/>
        <v>2</v>
      </c>
      <c r="CD151" s="7">
        <f t="shared" si="189"/>
        <v>2</v>
      </c>
      <c r="CE151" s="7">
        <f t="shared" si="189"/>
        <v>1</v>
      </c>
      <c r="CF151" s="7">
        <f t="shared" si="189"/>
        <v>2</v>
      </c>
      <c r="CG151" s="7">
        <f t="shared" si="189"/>
        <v>1</v>
      </c>
      <c r="CH151" s="7">
        <f t="shared" si="189"/>
        <v>2</v>
      </c>
      <c r="CI151" s="7">
        <f t="shared" si="189"/>
        <v>2</v>
      </c>
      <c r="CJ151" s="7">
        <f t="shared" si="189"/>
        <v>2</v>
      </c>
      <c r="CK151" s="7">
        <f t="shared" si="189"/>
        <v>2</v>
      </c>
      <c r="CL151" s="7">
        <f t="shared" si="189"/>
        <v>2</v>
      </c>
      <c r="CM151" s="7">
        <f t="shared" si="189"/>
        <v>2</v>
      </c>
    </row>
    <row r="152" spans="2:91" hidden="1" x14ac:dyDescent="0.2">
      <c r="B152" s="209" t="str">
        <f>Inputs!DQ10</f>
        <v>Internet</v>
      </c>
      <c r="AF152" s="7">
        <f t="shared" ref="AF152:BK152" si="190">AF126+AF100</f>
        <v>1</v>
      </c>
      <c r="AG152" s="7">
        <f t="shared" si="190"/>
        <v>1</v>
      </c>
      <c r="AH152" s="7">
        <f t="shared" si="190"/>
        <v>1</v>
      </c>
      <c r="AI152" s="7">
        <f t="shared" si="190"/>
        <v>1</v>
      </c>
      <c r="AJ152" s="7">
        <f t="shared" si="190"/>
        <v>1</v>
      </c>
      <c r="AK152" s="7">
        <f t="shared" si="190"/>
        <v>1</v>
      </c>
      <c r="AL152" s="7">
        <f t="shared" si="190"/>
        <v>1</v>
      </c>
      <c r="AM152" s="7">
        <f t="shared" si="190"/>
        <v>1</v>
      </c>
      <c r="AN152" s="7">
        <f t="shared" si="190"/>
        <v>2</v>
      </c>
      <c r="AO152" s="7">
        <f t="shared" si="190"/>
        <v>2</v>
      </c>
      <c r="AP152" s="7">
        <f t="shared" si="190"/>
        <v>2</v>
      </c>
      <c r="AQ152" s="7">
        <f t="shared" si="190"/>
        <v>2</v>
      </c>
      <c r="AR152" s="7">
        <f t="shared" si="190"/>
        <v>2</v>
      </c>
      <c r="AS152" s="7">
        <f t="shared" si="190"/>
        <v>2</v>
      </c>
      <c r="AT152" s="7">
        <f t="shared" si="190"/>
        <v>2</v>
      </c>
      <c r="AU152" s="7">
        <f t="shared" si="190"/>
        <v>2</v>
      </c>
      <c r="AV152" s="7">
        <f t="shared" si="190"/>
        <v>2</v>
      </c>
      <c r="AW152" s="7">
        <f t="shared" si="190"/>
        <v>2</v>
      </c>
      <c r="AX152" s="7">
        <f t="shared" si="190"/>
        <v>2</v>
      </c>
      <c r="AY152" s="7">
        <f t="shared" si="190"/>
        <v>2</v>
      </c>
      <c r="AZ152" s="7">
        <f t="shared" si="190"/>
        <v>2</v>
      </c>
      <c r="BA152" s="7">
        <f t="shared" si="190"/>
        <v>2</v>
      </c>
      <c r="BB152" s="7">
        <f t="shared" si="190"/>
        <v>2</v>
      </c>
      <c r="BC152" s="7">
        <f t="shared" si="190"/>
        <v>2</v>
      </c>
      <c r="BD152" s="7">
        <f t="shared" si="190"/>
        <v>2</v>
      </c>
      <c r="BE152" s="7">
        <f t="shared" si="190"/>
        <v>2</v>
      </c>
      <c r="BF152" s="7">
        <f t="shared" si="190"/>
        <v>2</v>
      </c>
      <c r="BG152" s="7">
        <f t="shared" si="190"/>
        <v>2</v>
      </c>
      <c r="BH152" s="7">
        <f t="shared" si="190"/>
        <v>2</v>
      </c>
      <c r="BI152" s="7">
        <f t="shared" si="190"/>
        <v>2</v>
      </c>
      <c r="BJ152" s="7">
        <f t="shared" si="190"/>
        <v>2</v>
      </c>
      <c r="BK152" s="7">
        <f t="shared" si="190"/>
        <v>2</v>
      </c>
      <c r="BL152" s="7">
        <f t="shared" ref="BL152:CM152" si="191">BL126+BL100</f>
        <v>2</v>
      </c>
      <c r="BM152" s="7">
        <f t="shared" si="191"/>
        <v>2</v>
      </c>
      <c r="BN152" s="7">
        <f t="shared" si="191"/>
        <v>2</v>
      </c>
      <c r="BO152" s="7">
        <f t="shared" si="191"/>
        <v>2</v>
      </c>
      <c r="BP152" s="7">
        <f t="shared" si="191"/>
        <v>2</v>
      </c>
      <c r="BQ152" s="7">
        <f t="shared" si="191"/>
        <v>2</v>
      </c>
      <c r="BR152" s="7">
        <f t="shared" si="191"/>
        <v>2</v>
      </c>
      <c r="BS152" s="7">
        <f t="shared" si="191"/>
        <v>2</v>
      </c>
      <c r="BT152" s="7">
        <f t="shared" si="191"/>
        <v>2</v>
      </c>
      <c r="BU152" s="7">
        <f t="shared" si="191"/>
        <v>2</v>
      </c>
      <c r="BV152" s="7">
        <f t="shared" si="191"/>
        <v>2</v>
      </c>
      <c r="BW152" s="7">
        <f t="shared" si="191"/>
        <v>2</v>
      </c>
      <c r="BX152" s="7">
        <f t="shared" si="191"/>
        <v>2</v>
      </c>
      <c r="BY152" s="7">
        <f t="shared" si="191"/>
        <v>2</v>
      </c>
      <c r="BZ152" s="7">
        <f t="shared" si="191"/>
        <v>2</v>
      </c>
      <c r="CA152" s="7">
        <f t="shared" si="191"/>
        <v>2</v>
      </c>
      <c r="CB152" s="7">
        <f t="shared" si="191"/>
        <v>2</v>
      </c>
      <c r="CC152" s="7">
        <f t="shared" si="191"/>
        <v>2</v>
      </c>
      <c r="CD152" s="7">
        <f t="shared" si="191"/>
        <v>2</v>
      </c>
      <c r="CE152" s="7">
        <f t="shared" si="191"/>
        <v>2</v>
      </c>
      <c r="CF152" s="7">
        <f t="shared" si="191"/>
        <v>2</v>
      </c>
      <c r="CG152" s="7">
        <f t="shared" si="191"/>
        <v>2</v>
      </c>
      <c r="CH152" s="7">
        <f t="shared" si="191"/>
        <v>2</v>
      </c>
      <c r="CI152" s="7">
        <f t="shared" si="191"/>
        <v>2</v>
      </c>
      <c r="CJ152" s="7">
        <f t="shared" si="191"/>
        <v>2</v>
      </c>
      <c r="CK152" s="7">
        <f t="shared" si="191"/>
        <v>2</v>
      </c>
      <c r="CL152" s="7">
        <f t="shared" si="191"/>
        <v>2</v>
      </c>
      <c r="CM152" s="7">
        <f t="shared" si="191"/>
        <v>2</v>
      </c>
    </row>
    <row r="153" spans="2:91" hidden="1" x14ac:dyDescent="0.2">
      <c r="B153" s="209" t="str">
        <f>Inputs!DQ11</f>
        <v>Guarding service</v>
      </c>
      <c r="AF153" s="7">
        <f t="shared" ref="AF153:BK153" si="192">AF127+AF101</f>
        <v>1</v>
      </c>
      <c r="AG153" s="7">
        <f t="shared" si="192"/>
        <v>1</v>
      </c>
      <c r="AH153" s="7">
        <f t="shared" si="192"/>
        <v>1</v>
      </c>
      <c r="AI153" s="7">
        <f t="shared" si="192"/>
        <v>1</v>
      </c>
      <c r="AJ153" s="7">
        <f t="shared" si="192"/>
        <v>1</v>
      </c>
      <c r="AK153" s="7">
        <f t="shared" si="192"/>
        <v>1</v>
      </c>
      <c r="AL153" s="7">
        <f t="shared" si="192"/>
        <v>1</v>
      </c>
      <c r="AM153" s="7">
        <f t="shared" si="192"/>
        <v>1</v>
      </c>
      <c r="AN153" s="7">
        <f t="shared" si="192"/>
        <v>2</v>
      </c>
      <c r="AO153" s="7">
        <f t="shared" si="192"/>
        <v>2</v>
      </c>
      <c r="AP153" s="7">
        <f t="shared" si="192"/>
        <v>2</v>
      </c>
      <c r="AQ153" s="7">
        <f t="shared" si="192"/>
        <v>2</v>
      </c>
      <c r="AR153" s="7">
        <f t="shared" si="192"/>
        <v>2</v>
      </c>
      <c r="AS153" s="7">
        <f t="shared" si="192"/>
        <v>2</v>
      </c>
      <c r="AT153" s="7">
        <f t="shared" si="192"/>
        <v>2</v>
      </c>
      <c r="AU153" s="7">
        <f t="shared" si="192"/>
        <v>2</v>
      </c>
      <c r="AV153" s="7">
        <f t="shared" si="192"/>
        <v>2</v>
      </c>
      <c r="AW153" s="7">
        <f t="shared" si="192"/>
        <v>2</v>
      </c>
      <c r="AX153" s="7">
        <f t="shared" si="192"/>
        <v>2</v>
      </c>
      <c r="AY153" s="7">
        <f t="shared" si="192"/>
        <v>2</v>
      </c>
      <c r="AZ153" s="7">
        <f t="shared" si="192"/>
        <v>2</v>
      </c>
      <c r="BA153" s="7">
        <f t="shared" si="192"/>
        <v>2</v>
      </c>
      <c r="BB153" s="7">
        <f t="shared" si="192"/>
        <v>2</v>
      </c>
      <c r="BC153" s="7">
        <f t="shared" si="192"/>
        <v>2</v>
      </c>
      <c r="BD153" s="7">
        <f t="shared" si="192"/>
        <v>2</v>
      </c>
      <c r="BE153" s="7">
        <f t="shared" si="192"/>
        <v>2</v>
      </c>
      <c r="BF153" s="7">
        <f t="shared" si="192"/>
        <v>2</v>
      </c>
      <c r="BG153" s="7">
        <f t="shared" si="192"/>
        <v>2</v>
      </c>
      <c r="BH153" s="7">
        <f t="shared" si="192"/>
        <v>2</v>
      </c>
      <c r="BI153" s="7">
        <f t="shared" si="192"/>
        <v>2</v>
      </c>
      <c r="BJ153" s="7">
        <f t="shared" si="192"/>
        <v>2</v>
      </c>
      <c r="BK153" s="7">
        <f t="shared" si="192"/>
        <v>2</v>
      </c>
      <c r="BL153" s="7">
        <f t="shared" ref="BL153:CM153" si="193">BL127+BL101</f>
        <v>2</v>
      </c>
      <c r="BM153" s="7">
        <f t="shared" si="193"/>
        <v>2</v>
      </c>
      <c r="BN153" s="7">
        <f t="shared" si="193"/>
        <v>2</v>
      </c>
      <c r="BO153" s="7">
        <f t="shared" si="193"/>
        <v>2</v>
      </c>
      <c r="BP153" s="7">
        <f t="shared" si="193"/>
        <v>2</v>
      </c>
      <c r="BQ153" s="7">
        <f t="shared" si="193"/>
        <v>2</v>
      </c>
      <c r="BR153" s="7">
        <f t="shared" si="193"/>
        <v>2</v>
      </c>
      <c r="BS153" s="7">
        <f t="shared" si="193"/>
        <v>2</v>
      </c>
      <c r="BT153" s="7">
        <f t="shared" si="193"/>
        <v>2</v>
      </c>
      <c r="BU153" s="7">
        <f t="shared" si="193"/>
        <v>2</v>
      </c>
      <c r="BV153" s="7">
        <f t="shared" si="193"/>
        <v>2</v>
      </c>
      <c r="BW153" s="7">
        <f t="shared" si="193"/>
        <v>2</v>
      </c>
      <c r="BX153" s="7">
        <f t="shared" si="193"/>
        <v>2</v>
      </c>
      <c r="BY153" s="7">
        <f t="shared" si="193"/>
        <v>2</v>
      </c>
      <c r="BZ153" s="7">
        <f t="shared" si="193"/>
        <v>2</v>
      </c>
      <c r="CA153" s="7">
        <f t="shared" si="193"/>
        <v>2</v>
      </c>
      <c r="CB153" s="7">
        <f t="shared" si="193"/>
        <v>2</v>
      </c>
      <c r="CC153" s="7">
        <f t="shared" si="193"/>
        <v>2</v>
      </c>
      <c r="CD153" s="7">
        <f t="shared" si="193"/>
        <v>2</v>
      </c>
      <c r="CE153" s="7">
        <f t="shared" si="193"/>
        <v>2</v>
      </c>
      <c r="CF153" s="7">
        <f t="shared" si="193"/>
        <v>2</v>
      </c>
      <c r="CG153" s="7">
        <f t="shared" si="193"/>
        <v>2</v>
      </c>
      <c r="CH153" s="7">
        <f t="shared" si="193"/>
        <v>2</v>
      </c>
      <c r="CI153" s="7">
        <f t="shared" si="193"/>
        <v>2</v>
      </c>
      <c r="CJ153" s="7">
        <f t="shared" si="193"/>
        <v>2</v>
      </c>
      <c r="CK153" s="7">
        <f t="shared" si="193"/>
        <v>2</v>
      </c>
      <c r="CL153" s="7">
        <f t="shared" si="193"/>
        <v>2</v>
      </c>
      <c r="CM153" s="7">
        <f t="shared" si="193"/>
        <v>2</v>
      </c>
    </row>
    <row r="154" spans="2:91" hidden="1" x14ac:dyDescent="0.2">
      <c r="B154" s="209" t="str">
        <f>Inputs!DQ12</f>
        <v>Accounting system</v>
      </c>
      <c r="AF154" s="7">
        <f t="shared" ref="AF154:BK154" si="194">AF128+AF102</f>
        <v>1</v>
      </c>
      <c r="AG154" s="7">
        <f t="shared" si="194"/>
        <v>1</v>
      </c>
      <c r="AH154" s="7">
        <f t="shared" si="194"/>
        <v>1</v>
      </c>
      <c r="AI154" s="7">
        <f t="shared" si="194"/>
        <v>0</v>
      </c>
      <c r="AJ154" s="7">
        <f t="shared" si="194"/>
        <v>1</v>
      </c>
      <c r="AK154" s="7">
        <f t="shared" si="194"/>
        <v>1</v>
      </c>
      <c r="AL154" s="7">
        <f t="shared" si="194"/>
        <v>1</v>
      </c>
      <c r="AM154" s="7">
        <f t="shared" si="194"/>
        <v>1</v>
      </c>
      <c r="AN154" s="7">
        <f t="shared" si="194"/>
        <v>2</v>
      </c>
      <c r="AO154" s="7">
        <f t="shared" si="194"/>
        <v>2</v>
      </c>
      <c r="AP154" s="7">
        <f t="shared" si="194"/>
        <v>2</v>
      </c>
      <c r="AQ154" s="7">
        <f t="shared" si="194"/>
        <v>2</v>
      </c>
      <c r="AR154" s="7">
        <f t="shared" si="194"/>
        <v>2</v>
      </c>
      <c r="AS154" s="7">
        <f t="shared" si="194"/>
        <v>2</v>
      </c>
      <c r="AT154" s="7">
        <f t="shared" si="194"/>
        <v>2</v>
      </c>
      <c r="AU154" s="7">
        <f t="shared" si="194"/>
        <v>1</v>
      </c>
      <c r="AV154" s="7">
        <f t="shared" si="194"/>
        <v>2</v>
      </c>
      <c r="AW154" s="7">
        <f t="shared" si="194"/>
        <v>2</v>
      </c>
      <c r="AX154" s="7">
        <f t="shared" si="194"/>
        <v>2</v>
      </c>
      <c r="AY154" s="7">
        <f t="shared" si="194"/>
        <v>2</v>
      </c>
      <c r="AZ154" s="7">
        <f t="shared" si="194"/>
        <v>2</v>
      </c>
      <c r="BA154" s="7">
        <f t="shared" si="194"/>
        <v>2</v>
      </c>
      <c r="BB154" s="7">
        <f t="shared" si="194"/>
        <v>2</v>
      </c>
      <c r="BC154" s="7">
        <f t="shared" si="194"/>
        <v>2</v>
      </c>
      <c r="BD154" s="7">
        <f t="shared" si="194"/>
        <v>2</v>
      </c>
      <c r="BE154" s="7">
        <f t="shared" si="194"/>
        <v>2</v>
      </c>
      <c r="BF154" s="7">
        <f t="shared" si="194"/>
        <v>2</v>
      </c>
      <c r="BG154" s="7">
        <f t="shared" si="194"/>
        <v>1</v>
      </c>
      <c r="BH154" s="7">
        <f t="shared" si="194"/>
        <v>2</v>
      </c>
      <c r="BI154" s="7">
        <f t="shared" si="194"/>
        <v>2</v>
      </c>
      <c r="BJ154" s="7">
        <f t="shared" si="194"/>
        <v>2</v>
      </c>
      <c r="BK154" s="7">
        <f t="shared" si="194"/>
        <v>2</v>
      </c>
      <c r="BL154" s="7">
        <f t="shared" ref="BL154:CM154" si="195">BL128+BL102</f>
        <v>2</v>
      </c>
      <c r="BM154" s="7">
        <f t="shared" si="195"/>
        <v>2</v>
      </c>
      <c r="BN154" s="7">
        <f t="shared" si="195"/>
        <v>2</v>
      </c>
      <c r="BO154" s="7">
        <f t="shared" si="195"/>
        <v>2</v>
      </c>
      <c r="BP154" s="7">
        <f t="shared" si="195"/>
        <v>2</v>
      </c>
      <c r="BQ154" s="7">
        <f t="shared" si="195"/>
        <v>2</v>
      </c>
      <c r="BR154" s="7">
        <f t="shared" si="195"/>
        <v>2</v>
      </c>
      <c r="BS154" s="7">
        <f t="shared" si="195"/>
        <v>1</v>
      </c>
      <c r="BT154" s="7">
        <f t="shared" si="195"/>
        <v>2</v>
      </c>
      <c r="BU154" s="7">
        <f t="shared" si="195"/>
        <v>2</v>
      </c>
      <c r="BV154" s="7">
        <f t="shared" si="195"/>
        <v>2</v>
      </c>
      <c r="BW154" s="7">
        <f t="shared" si="195"/>
        <v>2</v>
      </c>
      <c r="BX154" s="7">
        <f t="shared" si="195"/>
        <v>2</v>
      </c>
      <c r="BY154" s="7">
        <f t="shared" si="195"/>
        <v>2</v>
      </c>
      <c r="BZ154" s="7">
        <f t="shared" si="195"/>
        <v>2</v>
      </c>
      <c r="CA154" s="7">
        <f t="shared" si="195"/>
        <v>2</v>
      </c>
      <c r="CB154" s="7">
        <f t="shared" si="195"/>
        <v>2</v>
      </c>
      <c r="CC154" s="7">
        <f t="shared" si="195"/>
        <v>2</v>
      </c>
      <c r="CD154" s="7">
        <f t="shared" si="195"/>
        <v>2</v>
      </c>
      <c r="CE154" s="7">
        <f t="shared" si="195"/>
        <v>1</v>
      </c>
      <c r="CF154" s="7">
        <f t="shared" si="195"/>
        <v>2</v>
      </c>
      <c r="CG154" s="7">
        <f t="shared" si="195"/>
        <v>2</v>
      </c>
      <c r="CH154" s="7">
        <f t="shared" si="195"/>
        <v>2</v>
      </c>
      <c r="CI154" s="7">
        <f t="shared" si="195"/>
        <v>2</v>
      </c>
      <c r="CJ154" s="7">
        <f t="shared" si="195"/>
        <v>2</v>
      </c>
      <c r="CK154" s="7">
        <f t="shared" si="195"/>
        <v>2</v>
      </c>
      <c r="CL154" s="7">
        <f t="shared" si="195"/>
        <v>2</v>
      </c>
      <c r="CM154" s="7">
        <f t="shared" si="195"/>
        <v>2</v>
      </c>
    </row>
    <row r="155" spans="2:91" hidden="1" x14ac:dyDescent="0.2">
      <c r="B155" s="209" t="str">
        <f>Inputs!DQ13</f>
        <v>Equipment maintenance</v>
      </c>
      <c r="AF155" s="7">
        <f t="shared" ref="AF155:BK155" si="196">AF129+AF103</f>
        <v>1</v>
      </c>
      <c r="AG155" s="7">
        <f t="shared" si="196"/>
        <v>1</v>
      </c>
      <c r="AH155" s="7">
        <f t="shared" si="196"/>
        <v>1</v>
      </c>
      <c r="AI155" s="7">
        <f t="shared" si="196"/>
        <v>1</v>
      </c>
      <c r="AJ155" s="7">
        <f t="shared" si="196"/>
        <v>1</v>
      </c>
      <c r="AK155" s="7">
        <f t="shared" si="196"/>
        <v>1</v>
      </c>
      <c r="AL155" s="7">
        <f t="shared" si="196"/>
        <v>1</v>
      </c>
      <c r="AM155" s="7">
        <f t="shared" si="196"/>
        <v>1</v>
      </c>
      <c r="AN155" s="7">
        <f t="shared" si="196"/>
        <v>2</v>
      </c>
      <c r="AO155" s="7">
        <f t="shared" si="196"/>
        <v>2</v>
      </c>
      <c r="AP155" s="7">
        <f t="shared" si="196"/>
        <v>2</v>
      </c>
      <c r="AQ155" s="7">
        <f t="shared" si="196"/>
        <v>2</v>
      </c>
      <c r="AR155" s="7">
        <f t="shared" si="196"/>
        <v>2</v>
      </c>
      <c r="AS155" s="7">
        <f t="shared" si="196"/>
        <v>2</v>
      </c>
      <c r="AT155" s="7">
        <f t="shared" si="196"/>
        <v>2</v>
      </c>
      <c r="AU155" s="7">
        <f t="shared" si="196"/>
        <v>2</v>
      </c>
      <c r="AV155" s="7">
        <f t="shared" si="196"/>
        <v>2</v>
      </c>
      <c r="AW155" s="7">
        <f t="shared" si="196"/>
        <v>2</v>
      </c>
      <c r="AX155" s="7">
        <f t="shared" si="196"/>
        <v>2</v>
      </c>
      <c r="AY155" s="7">
        <f t="shared" si="196"/>
        <v>2</v>
      </c>
      <c r="AZ155" s="7">
        <f t="shared" si="196"/>
        <v>2</v>
      </c>
      <c r="BA155" s="7">
        <f t="shared" si="196"/>
        <v>2</v>
      </c>
      <c r="BB155" s="7">
        <f t="shared" si="196"/>
        <v>2</v>
      </c>
      <c r="BC155" s="7">
        <f t="shared" si="196"/>
        <v>2</v>
      </c>
      <c r="BD155" s="7">
        <f t="shared" si="196"/>
        <v>2</v>
      </c>
      <c r="BE155" s="7">
        <f t="shared" si="196"/>
        <v>2</v>
      </c>
      <c r="BF155" s="7">
        <f t="shared" si="196"/>
        <v>2</v>
      </c>
      <c r="BG155" s="7">
        <f t="shared" si="196"/>
        <v>2</v>
      </c>
      <c r="BH155" s="7">
        <f t="shared" si="196"/>
        <v>2</v>
      </c>
      <c r="BI155" s="7">
        <f t="shared" si="196"/>
        <v>2</v>
      </c>
      <c r="BJ155" s="7">
        <f t="shared" si="196"/>
        <v>2</v>
      </c>
      <c r="BK155" s="7">
        <f t="shared" si="196"/>
        <v>2</v>
      </c>
      <c r="BL155" s="7">
        <f t="shared" ref="BL155:CM155" si="197">BL129+BL103</f>
        <v>2</v>
      </c>
      <c r="BM155" s="7">
        <f t="shared" si="197"/>
        <v>2</v>
      </c>
      <c r="BN155" s="7">
        <f t="shared" si="197"/>
        <v>2</v>
      </c>
      <c r="BO155" s="7">
        <f t="shared" si="197"/>
        <v>2</v>
      </c>
      <c r="BP155" s="7">
        <f t="shared" si="197"/>
        <v>2</v>
      </c>
      <c r="BQ155" s="7">
        <f t="shared" si="197"/>
        <v>2</v>
      </c>
      <c r="BR155" s="7">
        <f t="shared" si="197"/>
        <v>2</v>
      </c>
      <c r="BS155" s="7">
        <f t="shared" si="197"/>
        <v>2</v>
      </c>
      <c r="BT155" s="7">
        <f t="shared" si="197"/>
        <v>2</v>
      </c>
      <c r="BU155" s="7">
        <f t="shared" si="197"/>
        <v>2</v>
      </c>
      <c r="BV155" s="7">
        <f t="shared" si="197"/>
        <v>2</v>
      </c>
      <c r="BW155" s="7">
        <f t="shared" si="197"/>
        <v>2</v>
      </c>
      <c r="BX155" s="7">
        <f t="shared" si="197"/>
        <v>2</v>
      </c>
      <c r="BY155" s="7">
        <f t="shared" si="197"/>
        <v>2</v>
      </c>
      <c r="BZ155" s="7">
        <f t="shared" si="197"/>
        <v>2</v>
      </c>
      <c r="CA155" s="7">
        <f t="shared" si="197"/>
        <v>2</v>
      </c>
      <c r="CB155" s="7">
        <f t="shared" si="197"/>
        <v>2</v>
      </c>
      <c r="CC155" s="7">
        <f t="shared" si="197"/>
        <v>2</v>
      </c>
      <c r="CD155" s="7">
        <f t="shared" si="197"/>
        <v>2</v>
      </c>
      <c r="CE155" s="7">
        <f t="shared" si="197"/>
        <v>2</v>
      </c>
      <c r="CF155" s="7">
        <f t="shared" si="197"/>
        <v>2</v>
      </c>
      <c r="CG155" s="7">
        <f t="shared" si="197"/>
        <v>2</v>
      </c>
      <c r="CH155" s="7">
        <f t="shared" si="197"/>
        <v>2</v>
      </c>
      <c r="CI155" s="7">
        <f t="shared" si="197"/>
        <v>2</v>
      </c>
      <c r="CJ155" s="7">
        <f t="shared" si="197"/>
        <v>2</v>
      </c>
      <c r="CK155" s="7">
        <f t="shared" si="197"/>
        <v>2</v>
      </c>
      <c r="CL155" s="7">
        <f t="shared" si="197"/>
        <v>2</v>
      </c>
      <c r="CM155" s="7">
        <f t="shared" si="197"/>
        <v>2</v>
      </c>
    </row>
    <row r="156" spans="2:91" hidden="1" x14ac:dyDescent="0.2">
      <c r="B156" s="209" t="str">
        <f>Inputs!DQ14</f>
        <v>Uniforms</v>
      </c>
      <c r="AF156" s="7">
        <f t="shared" ref="AF156:BK156" si="198">AF130+AF104</f>
        <v>1</v>
      </c>
      <c r="AG156" s="7">
        <f t="shared" si="198"/>
        <v>1</v>
      </c>
      <c r="AH156" s="7">
        <f t="shared" si="198"/>
        <v>1</v>
      </c>
      <c r="AI156" s="7">
        <f t="shared" si="198"/>
        <v>1</v>
      </c>
      <c r="AJ156" s="7">
        <f t="shared" si="198"/>
        <v>1</v>
      </c>
      <c r="AK156" s="7">
        <f t="shared" si="198"/>
        <v>1</v>
      </c>
      <c r="AL156" s="7">
        <f t="shared" si="198"/>
        <v>1</v>
      </c>
      <c r="AM156" s="7">
        <f t="shared" si="198"/>
        <v>1</v>
      </c>
      <c r="AN156" s="7">
        <f t="shared" si="198"/>
        <v>2</v>
      </c>
      <c r="AO156" s="7">
        <f t="shared" si="198"/>
        <v>1</v>
      </c>
      <c r="AP156" s="7">
        <f t="shared" si="198"/>
        <v>2</v>
      </c>
      <c r="AQ156" s="7">
        <f t="shared" si="198"/>
        <v>2</v>
      </c>
      <c r="AR156" s="7">
        <f t="shared" si="198"/>
        <v>2</v>
      </c>
      <c r="AS156" s="7">
        <f t="shared" si="198"/>
        <v>2</v>
      </c>
      <c r="AT156" s="7">
        <f t="shared" si="198"/>
        <v>2</v>
      </c>
      <c r="AU156" s="7">
        <f t="shared" si="198"/>
        <v>2</v>
      </c>
      <c r="AV156" s="7">
        <f t="shared" si="198"/>
        <v>2</v>
      </c>
      <c r="AW156" s="7">
        <f t="shared" si="198"/>
        <v>2</v>
      </c>
      <c r="AX156" s="7">
        <f t="shared" si="198"/>
        <v>2</v>
      </c>
      <c r="AY156" s="7">
        <f t="shared" si="198"/>
        <v>2</v>
      </c>
      <c r="AZ156" s="7">
        <f t="shared" si="198"/>
        <v>2</v>
      </c>
      <c r="BA156" s="7">
        <f t="shared" si="198"/>
        <v>1</v>
      </c>
      <c r="BB156" s="7">
        <f t="shared" si="198"/>
        <v>2</v>
      </c>
      <c r="BC156" s="7">
        <f t="shared" si="198"/>
        <v>2</v>
      </c>
      <c r="BD156" s="7">
        <f t="shared" si="198"/>
        <v>2</v>
      </c>
      <c r="BE156" s="7">
        <f t="shared" si="198"/>
        <v>2</v>
      </c>
      <c r="BF156" s="7">
        <f t="shared" si="198"/>
        <v>2</v>
      </c>
      <c r="BG156" s="7">
        <f t="shared" si="198"/>
        <v>2</v>
      </c>
      <c r="BH156" s="7">
        <f t="shared" si="198"/>
        <v>2</v>
      </c>
      <c r="BI156" s="7">
        <f t="shared" si="198"/>
        <v>2</v>
      </c>
      <c r="BJ156" s="7">
        <f t="shared" si="198"/>
        <v>2</v>
      </c>
      <c r="BK156" s="7">
        <f t="shared" si="198"/>
        <v>2</v>
      </c>
      <c r="BL156" s="7">
        <f t="shared" ref="BL156:CM156" si="199">BL130+BL104</f>
        <v>2</v>
      </c>
      <c r="BM156" s="7">
        <f t="shared" si="199"/>
        <v>1</v>
      </c>
      <c r="BN156" s="7">
        <f t="shared" si="199"/>
        <v>2</v>
      </c>
      <c r="BO156" s="7">
        <f t="shared" si="199"/>
        <v>2</v>
      </c>
      <c r="BP156" s="7">
        <f t="shared" si="199"/>
        <v>2</v>
      </c>
      <c r="BQ156" s="7">
        <f t="shared" si="199"/>
        <v>2</v>
      </c>
      <c r="BR156" s="7">
        <f t="shared" si="199"/>
        <v>2</v>
      </c>
      <c r="BS156" s="7">
        <f t="shared" si="199"/>
        <v>2</v>
      </c>
      <c r="BT156" s="7">
        <f t="shared" si="199"/>
        <v>2</v>
      </c>
      <c r="BU156" s="7">
        <f t="shared" si="199"/>
        <v>2</v>
      </c>
      <c r="BV156" s="7">
        <f t="shared" si="199"/>
        <v>2</v>
      </c>
      <c r="BW156" s="7">
        <f t="shared" si="199"/>
        <v>2</v>
      </c>
      <c r="BX156" s="7">
        <f t="shared" si="199"/>
        <v>2</v>
      </c>
      <c r="BY156" s="7">
        <f t="shared" si="199"/>
        <v>1</v>
      </c>
      <c r="BZ156" s="7">
        <f t="shared" si="199"/>
        <v>2</v>
      </c>
      <c r="CA156" s="7">
        <f t="shared" si="199"/>
        <v>2</v>
      </c>
      <c r="CB156" s="7">
        <f t="shared" si="199"/>
        <v>2</v>
      </c>
      <c r="CC156" s="7">
        <f t="shared" si="199"/>
        <v>2</v>
      </c>
      <c r="CD156" s="7">
        <f t="shared" si="199"/>
        <v>2</v>
      </c>
      <c r="CE156" s="7">
        <f t="shared" si="199"/>
        <v>2</v>
      </c>
      <c r="CF156" s="7">
        <f t="shared" si="199"/>
        <v>2</v>
      </c>
      <c r="CG156" s="7">
        <f t="shared" si="199"/>
        <v>2</v>
      </c>
      <c r="CH156" s="7">
        <f t="shared" si="199"/>
        <v>2</v>
      </c>
      <c r="CI156" s="7">
        <f t="shared" si="199"/>
        <v>2</v>
      </c>
      <c r="CJ156" s="7">
        <f t="shared" si="199"/>
        <v>2</v>
      </c>
      <c r="CK156" s="7">
        <f t="shared" si="199"/>
        <v>1</v>
      </c>
      <c r="CL156" s="7">
        <f t="shared" si="199"/>
        <v>2</v>
      </c>
      <c r="CM156" s="7">
        <f t="shared" si="199"/>
        <v>2</v>
      </c>
    </row>
    <row r="157" spans="2:91" hidden="1" x14ac:dyDescent="0.2">
      <c r="B157" s="209" t="str">
        <f>Inputs!DQ15</f>
        <v>Menu</v>
      </c>
      <c r="AF157" s="7">
        <f t="shared" ref="AF157:BK157" si="200">AF131+AF105</f>
        <v>1</v>
      </c>
      <c r="AG157" s="7">
        <f t="shared" si="200"/>
        <v>1</v>
      </c>
      <c r="AH157" s="7">
        <f t="shared" si="200"/>
        <v>1</v>
      </c>
      <c r="AI157" s="7">
        <f t="shared" si="200"/>
        <v>1</v>
      </c>
      <c r="AJ157" s="7">
        <f t="shared" si="200"/>
        <v>1</v>
      </c>
      <c r="AK157" s="7">
        <f t="shared" si="200"/>
        <v>1</v>
      </c>
      <c r="AL157" s="7">
        <f t="shared" si="200"/>
        <v>1</v>
      </c>
      <c r="AM157" s="7">
        <f t="shared" si="200"/>
        <v>1</v>
      </c>
      <c r="AN157" s="7">
        <f t="shared" si="200"/>
        <v>2</v>
      </c>
      <c r="AO157" s="7">
        <f t="shared" si="200"/>
        <v>2</v>
      </c>
      <c r="AP157" s="7">
        <f t="shared" si="200"/>
        <v>2</v>
      </c>
      <c r="AQ157" s="7">
        <f t="shared" si="200"/>
        <v>2</v>
      </c>
      <c r="AR157" s="7">
        <f t="shared" si="200"/>
        <v>2</v>
      </c>
      <c r="AS157" s="7">
        <f t="shared" si="200"/>
        <v>2</v>
      </c>
      <c r="AT157" s="7">
        <f t="shared" si="200"/>
        <v>2</v>
      </c>
      <c r="AU157" s="7">
        <f t="shared" si="200"/>
        <v>2</v>
      </c>
      <c r="AV157" s="7">
        <f t="shared" si="200"/>
        <v>2</v>
      </c>
      <c r="AW157" s="7">
        <f t="shared" si="200"/>
        <v>2</v>
      </c>
      <c r="AX157" s="7">
        <f t="shared" si="200"/>
        <v>2</v>
      </c>
      <c r="AY157" s="7">
        <f t="shared" si="200"/>
        <v>2</v>
      </c>
      <c r="AZ157" s="7">
        <f t="shared" si="200"/>
        <v>2</v>
      </c>
      <c r="BA157" s="7">
        <f t="shared" si="200"/>
        <v>2</v>
      </c>
      <c r="BB157" s="7">
        <f t="shared" si="200"/>
        <v>2</v>
      </c>
      <c r="BC157" s="7">
        <f t="shared" si="200"/>
        <v>2</v>
      </c>
      <c r="BD157" s="7">
        <f t="shared" si="200"/>
        <v>2</v>
      </c>
      <c r="BE157" s="7">
        <f t="shared" si="200"/>
        <v>2</v>
      </c>
      <c r="BF157" s="7">
        <f t="shared" si="200"/>
        <v>2</v>
      </c>
      <c r="BG157" s="7">
        <f t="shared" si="200"/>
        <v>2</v>
      </c>
      <c r="BH157" s="7">
        <f t="shared" si="200"/>
        <v>2</v>
      </c>
      <c r="BI157" s="7">
        <f t="shared" si="200"/>
        <v>2</v>
      </c>
      <c r="BJ157" s="7">
        <f t="shared" si="200"/>
        <v>2</v>
      </c>
      <c r="BK157" s="7">
        <f t="shared" si="200"/>
        <v>2</v>
      </c>
      <c r="BL157" s="7">
        <f t="shared" ref="BL157:CM157" si="201">BL131+BL105</f>
        <v>2</v>
      </c>
      <c r="BM157" s="7">
        <f t="shared" si="201"/>
        <v>2</v>
      </c>
      <c r="BN157" s="7">
        <f t="shared" si="201"/>
        <v>2</v>
      </c>
      <c r="BO157" s="7">
        <f t="shared" si="201"/>
        <v>2</v>
      </c>
      <c r="BP157" s="7">
        <f t="shared" si="201"/>
        <v>2</v>
      </c>
      <c r="BQ157" s="7">
        <f t="shared" si="201"/>
        <v>2</v>
      </c>
      <c r="BR157" s="7">
        <f t="shared" si="201"/>
        <v>2</v>
      </c>
      <c r="BS157" s="7">
        <f t="shared" si="201"/>
        <v>2</v>
      </c>
      <c r="BT157" s="7">
        <f t="shared" si="201"/>
        <v>2</v>
      </c>
      <c r="BU157" s="7">
        <f t="shared" si="201"/>
        <v>2</v>
      </c>
      <c r="BV157" s="7">
        <f t="shared" si="201"/>
        <v>2</v>
      </c>
      <c r="BW157" s="7">
        <f t="shared" si="201"/>
        <v>2</v>
      </c>
      <c r="BX157" s="7">
        <f t="shared" si="201"/>
        <v>2</v>
      </c>
      <c r="BY157" s="7">
        <f t="shared" si="201"/>
        <v>2</v>
      </c>
      <c r="BZ157" s="7">
        <f t="shared" si="201"/>
        <v>2</v>
      </c>
      <c r="CA157" s="7">
        <f t="shared" si="201"/>
        <v>2</v>
      </c>
      <c r="CB157" s="7">
        <f t="shared" si="201"/>
        <v>2</v>
      </c>
      <c r="CC157" s="7">
        <f t="shared" si="201"/>
        <v>2</v>
      </c>
      <c r="CD157" s="7">
        <f t="shared" si="201"/>
        <v>2</v>
      </c>
      <c r="CE157" s="7">
        <f t="shared" si="201"/>
        <v>2</v>
      </c>
      <c r="CF157" s="7">
        <f t="shared" si="201"/>
        <v>2</v>
      </c>
      <c r="CG157" s="7">
        <f t="shared" si="201"/>
        <v>2</v>
      </c>
      <c r="CH157" s="7">
        <f t="shared" si="201"/>
        <v>2</v>
      </c>
      <c r="CI157" s="7">
        <f t="shared" si="201"/>
        <v>2</v>
      </c>
      <c r="CJ157" s="7">
        <f t="shared" si="201"/>
        <v>2</v>
      </c>
      <c r="CK157" s="7">
        <f t="shared" si="201"/>
        <v>2</v>
      </c>
      <c r="CL157" s="7">
        <f t="shared" si="201"/>
        <v>2</v>
      </c>
      <c r="CM157" s="7">
        <f t="shared" si="201"/>
        <v>2</v>
      </c>
    </row>
    <row r="158" spans="2:91" hidden="1" x14ac:dyDescent="0.2">
      <c r="B158" s="209" t="str">
        <f>Inputs!DQ16</f>
        <v>Cleaning</v>
      </c>
      <c r="AF158" s="7">
        <f t="shared" ref="AF158:BK158" si="202">AF132+AF106</f>
        <v>1</v>
      </c>
      <c r="AG158" s="7">
        <f t="shared" si="202"/>
        <v>1</v>
      </c>
      <c r="AH158" s="7">
        <f t="shared" si="202"/>
        <v>0</v>
      </c>
      <c r="AI158" s="7">
        <f t="shared" si="202"/>
        <v>1</v>
      </c>
      <c r="AJ158" s="7">
        <f t="shared" si="202"/>
        <v>1</v>
      </c>
      <c r="AK158" s="7">
        <f t="shared" si="202"/>
        <v>1</v>
      </c>
      <c r="AL158" s="7">
        <f t="shared" si="202"/>
        <v>1</v>
      </c>
      <c r="AM158" s="7">
        <f t="shared" si="202"/>
        <v>1</v>
      </c>
      <c r="AN158" s="7">
        <f t="shared" si="202"/>
        <v>2</v>
      </c>
      <c r="AO158" s="7">
        <f t="shared" si="202"/>
        <v>2</v>
      </c>
      <c r="AP158" s="7">
        <f t="shared" si="202"/>
        <v>2</v>
      </c>
      <c r="AQ158" s="7">
        <f t="shared" si="202"/>
        <v>2</v>
      </c>
      <c r="AR158" s="7">
        <f t="shared" si="202"/>
        <v>2</v>
      </c>
      <c r="AS158" s="7">
        <f t="shared" si="202"/>
        <v>2</v>
      </c>
      <c r="AT158" s="7">
        <f t="shared" si="202"/>
        <v>1</v>
      </c>
      <c r="AU158" s="7">
        <f t="shared" si="202"/>
        <v>2</v>
      </c>
      <c r="AV158" s="7">
        <f t="shared" si="202"/>
        <v>2</v>
      </c>
      <c r="AW158" s="7">
        <f t="shared" si="202"/>
        <v>2</v>
      </c>
      <c r="AX158" s="7">
        <f t="shared" si="202"/>
        <v>2</v>
      </c>
      <c r="AY158" s="7">
        <f t="shared" si="202"/>
        <v>2</v>
      </c>
      <c r="AZ158" s="7">
        <f t="shared" si="202"/>
        <v>2</v>
      </c>
      <c r="BA158" s="7">
        <f t="shared" si="202"/>
        <v>2</v>
      </c>
      <c r="BB158" s="7">
        <f t="shared" si="202"/>
        <v>2</v>
      </c>
      <c r="BC158" s="7">
        <f t="shared" si="202"/>
        <v>2</v>
      </c>
      <c r="BD158" s="7">
        <f t="shared" si="202"/>
        <v>2</v>
      </c>
      <c r="BE158" s="7">
        <f t="shared" si="202"/>
        <v>2</v>
      </c>
      <c r="BF158" s="7">
        <f t="shared" si="202"/>
        <v>1</v>
      </c>
      <c r="BG158" s="7">
        <f t="shared" si="202"/>
        <v>2</v>
      </c>
      <c r="BH158" s="7">
        <f t="shared" si="202"/>
        <v>2</v>
      </c>
      <c r="BI158" s="7">
        <f t="shared" si="202"/>
        <v>2</v>
      </c>
      <c r="BJ158" s="7">
        <f t="shared" si="202"/>
        <v>2</v>
      </c>
      <c r="BK158" s="7">
        <f t="shared" si="202"/>
        <v>2</v>
      </c>
      <c r="BL158" s="7">
        <f t="shared" ref="BL158:CM158" si="203">BL132+BL106</f>
        <v>2</v>
      </c>
      <c r="BM158" s="7">
        <f t="shared" si="203"/>
        <v>2</v>
      </c>
      <c r="BN158" s="7">
        <f t="shared" si="203"/>
        <v>2</v>
      </c>
      <c r="BO158" s="7">
        <f t="shared" si="203"/>
        <v>2</v>
      </c>
      <c r="BP158" s="7">
        <f t="shared" si="203"/>
        <v>2</v>
      </c>
      <c r="BQ158" s="7">
        <f t="shared" si="203"/>
        <v>2</v>
      </c>
      <c r="BR158" s="7">
        <f t="shared" si="203"/>
        <v>1</v>
      </c>
      <c r="BS158" s="7">
        <f t="shared" si="203"/>
        <v>2</v>
      </c>
      <c r="BT158" s="7">
        <f t="shared" si="203"/>
        <v>2</v>
      </c>
      <c r="BU158" s="7">
        <f t="shared" si="203"/>
        <v>2</v>
      </c>
      <c r="BV158" s="7">
        <f t="shared" si="203"/>
        <v>2</v>
      </c>
      <c r="BW158" s="7">
        <f t="shared" si="203"/>
        <v>2</v>
      </c>
      <c r="BX158" s="7">
        <f t="shared" si="203"/>
        <v>2</v>
      </c>
      <c r="BY158" s="7">
        <f t="shared" si="203"/>
        <v>2</v>
      </c>
      <c r="BZ158" s="7">
        <f t="shared" si="203"/>
        <v>2</v>
      </c>
      <c r="CA158" s="7">
        <f t="shared" si="203"/>
        <v>2</v>
      </c>
      <c r="CB158" s="7">
        <f t="shared" si="203"/>
        <v>2</v>
      </c>
      <c r="CC158" s="7">
        <f t="shared" si="203"/>
        <v>2</v>
      </c>
      <c r="CD158" s="7">
        <f t="shared" si="203"/>
        <v>1</v>
      </c>
      <c r="CE158" s="7">
        <f t="shared" si="203"/>
        <v>2</v>
      </c>
      <c r="CF158" s="7">
        <f t="shared" si="203"/>
        <v>2</v>
      </c>
      <c r="CG158" s="7">
        <f t="shared" si="203"/>
        <v>2</v>
      </c>
      <c r="CH158" s="7">
        <f t="shared" si="203"/>
        <v>2</v>
      </c>
      <c r="CI158" s="7">
        <f t="shared" si="203"/>
        <v>2</v>
      </c>
      <c r="CJ158" s="7">
        <f t="shared" si="203"/>
        <v>2</v>
      </c>
      <c r="CK158" s="7">
        <f t="shared" si="203"/>
        <v>2</v>
      </c>
      <c r="CL158" s="7">
        <f t="shared" si="203"/>
        <v>2</v>
      </c>
      <c r="CM158" s="7">
        <f t="shared" si="203"/>
        <v>2</v>
      </c>
    </row>
    <row r="159" spans="2:91" hidden="1" x14ac:dyDescent="0.2">
      <c r="B159" s="209" t="str">
        <f>Inputs!DQ17</f>
        <v>Cable TV</v>
      </c>
      <c r="AF159" s="7">
        <f t="shared" ref="AF159:BK159" si="204">AF133+AF107</f>
        <v>1</v>
      </c>
      <c r="AG159" s="7">
        <f t="shared" si="204"/>
        <v>1</v>
      </c>
      <c r="AH159" s="7">
        <f t="shared" si="204"/>
        <v>1</v>
      </c>
      <c r="AI159" s="7">
        <f t="shared" si="204"/>
        <v>1</v>
      </c>
      <c r="AJ159" s="7">
        <f t="shared" si="204"/>
        <v>1</v>
      </c>
      <c r="AK159" s="7">
        <f t="shared" si="204"/>
        <v>1</v>
      </c>
      <c r="AL159" s="7">
        <f t="shared" si="204"/>
        <v>1</v>
      </c>
      <c r="AM159" s="7">
        <f t="shared" si="204"/>
        <v>1</v>
      </c>
      <c r="AN159" s="7">
        <f t="shared" si="204"/>
        <v>2</v>
      </c>
      <c r="AO159" s="7">
        <f t="shared" si="204"/>
        <v>2</v>
      </c>
      <c r="AP159" s="7">
        <f t="shared" si="204"/>
        <v>2</v>
      </c>
      <c r="AQ159" s="7">
        <f t="shared" si="204"/>
        <v>2</v>
      </c>
      <c r="AR159" s="7">
        <f t="shared" si="204"/>
        <v>2</v>
      </c>
      <c r="AS159" s="7">
        <f t="shared" si="204"/>
        <v>2</v>
      </c>
      <c r="AT159" s="7">
        <f t="shared" si="204"/>
        <v>2</v>
      </c>
      <c r="AU159" s="7">
        <f t="shared" si="204"/>
        <v>2</v>
      </c>
      <c r="AV159" s="7">
        <f t="shared" si="204"/>
        <v>2</v>
      </c>
      <c r="AW159" s="7">
        <f t="shared" si="204"/>
        <v>2</v>
      </c>
      <c r="AX159" s="7">
        <f t="shared" si="204"/>
        <v>2</v>
      </c>
      <c r="AY159" s="7">
        <f t="shared" si="204"/>
        <v>2</v>
      </c>
      <c r="AZ159" s="7">
        <f t="shared" si="204"/>
        <v>2</v>
      </c>
      <c r="BA159" s="7">
        <f t="shared" si="204"/>
        <v>2</v>
      </c>
      <c r="BB159" s="7">
        <f t="shared" si="204"/>
        <v>2</v>
      </c>
      <c r="BC159" s="7">
        <f t="shared" si="204"/>
        <v>2</v>
      </c>
      <c r="BD159" s="7">
        <f t="shared" si="204"/>
        <v>2</v>
      </c>
      <c r="BE159" s="7">
        <f t="shared" si="204"/>
        <v>2</v>
      </c>
      <c r="BF159" s="7">
        <f t="shared" si="204"/>
        <v>2</v>
      </c>
      <c r="BG159" s="7">
        <f t="shared" si="204"/>
        <v>2</v>
      </c>
      <c r="BH159" s="7">
        <f t="shared" si="204"/>
        <v>2</v>
      </c>
      <c r="BI159" s="7">
        <f t="shared" si="204"/>
        <v>2</v>
      </c>
      <c r="BJ159" s="7">
        <f t="shared" si="204"/>
        <v>2</v>
      </c>
      <c r="BK159" s="7">
        <f t="shared" si="204"/>
        <v>2</v>
      </c>
      <c r="BL159" s="7">
        <f t="shared" ref="BL159:CM159" si="205">BL133+BL107</f>
        <v>2</v>
      </c>
      <c r="BM159" s="7">
        <f t="shared" si="205"/>
        <v>2</v>
      </c>
      <c r="BN159" s="7">
        <f t="shared" si="205"/>
        <v>2</v>
      </c>
      <c r="BO159" s="7">
        <f t="shared" si="205"/>
        <v>2</v>
      </c>
      <c r="BP159" s="7">
        <f t="shared" si="205"/>
        <v>2</v>
      </c>
      <c r="BQ159" s="7">
        <f t="shared" si="205"/>
        <v>2</v>
      </c>
      <c r="BR159" s="7">
        <f t="shared" si="205"/>
        <v>2</v>
      </c>
      <c r="BS159" s="7">
        <f t="shared" si="205"/>
        <v>2</v>
      </c>
      <c r="BT159" s="7">
        <f t="shared" si="205"/>
        <v>2</v>
      </c>
      <c r="BU159" s="7">
        <f t="shared" si="205"/>
        <v>2</v>
      </c>
      <c r="BV159" s="7">
        <f t="shared" si="205"/>
        <v>2</v>
      </c>
      <c r="BW159" s="7">
        <f t="shared" si="205"/>
        <v>2</v>
      </c>
      <c r="BX159" s="7">
        <f t="shared" si="205"/>
        <v>2</v>
      </c>
      <c r="BY159" s="7">
        <f t="shared" si="205"/>
        <v>2</v>
      </c>
      <c r="BZ159" s="7">
        <f t="shared" si="205"/>
        <v>2</v>
      </c>
      <c r="CA159" s="7">
        <f t="shared" si="205"/>
        <v>2</v>
      </c>
      <c r="CB159" s="7">
        <f t="shared" si="205"/>
        <v>2</v>
      </c>
      <c r="CC159" s="7">
        <f t="shared" si="205"/>
        <v>2</v>
      </c>
      <c r="CD159" s="7">
        <f t="shared" si="205"/>
        <v>2</v>
      </c>
      <c r="CE159" s="7">
        <f t="shared" si="205"/>
        <v>2</v>
      </c>
      <c r="CF159" s="7">
        <f t="shared" si="205"/>
        <v>2</v>
      </c>
      <c r="CG159" s="7">
        <f t="shared" si="205"/>
        <v>2</v>
      </c>
      <c r="CH159" s="7">
        <f t="shared" si="205"/>
        <v>2</v>
      </c>
      <c r="CI159" s="7">
        <f t="shared" si="205"/>
        <v>2</v>
      </c>
      <c r="CJ159" s="7">
        <f t="shared" si="205"/>
        <v>2</v>
      </c>
      <c r="CK159" s="7">
        <f t="shared" si="205"/>
        <v>2</v>
      </c>
      <c r="CL159" s="7">
        <f t="shared" si="205"/>
        <v>2</v>
      </c>
      <c r="CM159" s="7">
        <f t="shared" si="205"/>
        <v>2</v>
      </c>
    </row>
    <row r="160" spans="2:91" hidden="1" x14ac:dyDescent="0.2">
      <c r="B160" s="209" t="str">
        <f>Inputs!DQ18</f>
        <v>Trash Removal</v>
      </c>
      <c r="AF160" s="7">
        <f t="shared" ref="AF160:BK160" si="206">AF134+AF108</f>
        <v>1</v>
      </c>
      <c r="AG160" s="7">
        <f t="shared" si="206"/>
        <v>1</v>
      </c>
      <c r="AH160" s="7">
        <f t="shared" si="206"/>
        <v>1</v>
      </c>
      <c r="AI160" s="7">
        <f t="shared" si="206"/>
        <v>1</v>
      </c>
      <c r="AJ160" s="7">
        <f t="shared" si="206"/>
        <v>1</v>
      </c>
      <c r="AK160" s="7">
        <f t="shared" si="206"/>
        <v>1</v>
      </c>
      <c r="AL160" s="7">
        <f t="shared" si="206"/>
        <v>1</v>
      </c>
      <c r="AM160" s="7">
        <f t="shared" si="206"/>
        <v>1</v>
      </c>
      <c r="AN160" s="7">
        <f t="shared" si="206"/>
        <v>2</v>
      </c>
      <c r="AO160" s="7">
        <f t="shared" si="206"/>
        <v>1</v>
      </c>
      <c r="AP160" s="7">
        <f t="shared" si="206"/>
        <v>2</v>
      </c>
      <c r="AQ160" s="7">
        <f t="shared" si="206"/>
        <v>2</v>
      </c>
      <c r="AR160" s="7">
        <f t="shared" si="206"/>
        <v>2</v>
      </c>
      <c r="AS160" s="7">
        <f t="shared" si="206"/>
        <v>2</v>
      </c>
      <c r="AT160" s="7">
        <f t="shared" si="206"/>
        <v>2</v>
      </c>
      <c r="AU160" s="7">
        <f t="shared" si="206"/>
        <v>2</v>
      </c>
      <c r="AV160" s="7">
        <f t="shared" si="206"/>
        <v>2</v>
      </c>
      <c r="AW160" s="7">
        <f t="shared" si="206"/>
        <v>2</v>
      </c>
      <c r="AX160" s="7">
        <f t="shared" si="206"/>
        <v>2</v>
      </c>
      <c r="AY160" s="7">
        <f t="shared" si="206"/>
        <v>2</v>
      </c>
      <c r="AZ160" s="7">
        <f t="shared" si="206"/>
        <v>2</v>
      </c>
      <c r="BA160" s="7">
        <f t="shared" si="206"/>
        <v>1</v>
      </c>
      <c r="BB160" s="7">
        <f t="shared" si="206"/>
        <v>2</v>
      </c>
      <c r="BC160" s="7">
        <f t="shared" si="206"/>
        <v>2</v>
      </c>
      <c r="BD160" s="7">
        <f t="shared" si="206"/>
        <v>2</v>
      </c>
      <c r="BE160" s="7">
        <f t="shared" si="206"/>
        <v>2</v>
      </c>
      <c r="BF160" s="7">
        <f t="shared" si="206"/>
        <v>2</v>
      </c>
      <c r="BG160" s="7">
        <f t="shared" si="206"/>
        <v>2</v>
      </c>
      <c r="BH160" s="7">
        <f t="shared" si="206"/>
        <v>2</v>
      </c>
      <c r="BI160" s="7">
        <f t="shared" si="206"/>
        <v>2</v>
      </c>
      <c r="BJ160" s="7">
        <f t="shared" si="206"/>
        <v>2</v>
      </c>
      <c r="BK160" s="7">
        <f t="shared" si="206"/>
        <v>2</v>
      </c>
      <c r="BL160" s="7">
        <f t="shared" ref="BL160:CM160" si="207">BL134+BL108</f>
        <v>2</v>
      </c>
      <c r="BM160" s="7">
        <f t="shared" si="207"/>
        <v>1</v>
      </c>
      <c r="BN160" s="7">
        <f t="shared" si="207"/>
        <v>2</v>
      </c>
      <c r="BO160" s="7">
        <f t="shared" si="207"/>
        <v>2</v>
      </c>
      <c r="BP160" s="7">
        <f t="shared" si="207"/>
        <v>2</v>
      </c>
      <c r="BQ160" s="7">
        <f t="shared" si="207"/>
        <v>2</v>
      </c>
      <c r="BR160" s="7">
        <f t="shared" si="207"/>
        <v>2</v>
      </c>
      <c r="BS160" s="7">
        <f t="shared" si="207"/>
        <v>2</v>
      </c>
      <c r="BT160" s="7">
        <f t="shared" si="207"/>
        <v>2</v>
      </c>
      <c r="BU160" s="7">
        <f t="shared" si="207"/>
        <v>2</v>
      </c>
      <c r="BV160" s="7">
        <f t="shared" si="207"/>
        <v>2</v>
      </c>
      <c r="BW160" s="7">
        <f t="shared" si="207"/>
        <v>2</v>
      </c>
      <c r="BX160" s="7">
        <f t="shared" si="207"/>
        <v>2</v>
      </c>
      <c r="BY160" s="7">
        <f t="shared" si="207"/>
        <v>1</v>
      </c>
      <c r="BZ160" s="7">
        <f t="shared" si="207"/>
        <v>2</v>
      </c>
      <c r="CA160" s="7">
        <f t="shared" si="207"/>
        <v>2</v>
      </c>
      <c r="CB160" s="7">
        <f t="shared" si="207"/>
        <v>2</v>
      </c>
      <c r="CC160" s="7">
        <f t="shared" si="207"/>
        <v>2</v>
      </c>
      <c r="CD160" s="7">
        <f t="shared" si="207"/>
        <v>2</v>
      </c>
      <c r="CE160" s="7">
        <f t="shared" si="207"/>
        <v>2</v>
      </c>
      <c r="CF160" s="7">
        <f t="shared" si="207"/>
        <v>2</v>
      </c>
      <c r="CG160" s="7">
        <f t="shared" si="207"/>
        <v>2</v>
      </c>
      <c r="CH160" s="7">
        <f t="shared" si="207"/>
        <v>2</v>
      </c>
      <c r="CI160" s="7">
        <f t="shared" si="207"/>
        <v>2</v>
      </c>
      <c r="CJ160" s="7">
        <f t="shared" si="207"/>
        <v>2</v>
      </c>
      <c r="CK160" s="7">
        <f t="shared" si="207"/>
        <v>1</v>
      </c>
      <c r="CL160" s="7">
        <f t="shared" si="207"/>
        <v>2</v>
      </c>
      <c r="CM160" s="7">
        <f t="shared" si="207"/>
        <v>2</v>
      </c>
    </row>
    <row r="161" spans="2:91" hidden="1" x14ac:dyDescent="0.2">
      <c r="B161" s="209" t="str">
        <f>Inputs!DQ19</f>
        <v>Pest Control</v>
      </c>
      <c r="AF161" s="7">
        <f t="shared" ref="AF161:BK161" si="208">AF135+AF109</f>
        <v>1</v>
      </c>
      <c r="AG161" s="7">
        <f t="shared" si="208"/>
        <v>0</v>
      </c>
      <c r="AH161" s="7">
        <f t="shared" si="208"/>
        <v>1</v>
      </c>
      <c r="AI161" s="7">
        <f t="shared" si="208"/>
        <v>1</v>
      </c>
      <c r="AJ161" s="7">
        <f t="shared" si="208"/>
        <v>1</v>
      </c>
      <c r="AK161" s="7">
        <f t="shared" si="208"/>
        <v>1</v>
      </c>
      <c r="AL161" s="7">
        <f t="shared" si="208"/>
        <v>1</v>
      </c>
      <c r="AM161" s="7">
        <f t="shared" si="208"/>
        <v>1</v>
      </c>
      <c r="AN161" s="7">
        <f t="shared" si="208"/>
        <v>2</v>
      </c>
      <c r="AO161" s="7">
        <f t="shared" si="208"/>
        <v>2</v>
      </c>
      <c r="AP161" s="7">
        <f t="shared" si="208"/>
        <v>2</v>
      </c>
      <c r="AQ161" s="7">
        <f t="shared" si="208"/>
        <v>2</v>
      </c>
      <c r="AR161" s="7">
        <f t="shared" si="208"/>
        <v>2</v>
      </c>
      <c r="AS161" s="7">
        <f t="shared" si="208"/>
        <v>1</v>
      </c>
      <c r="AT161" s="7">
        <f t="shared" si="208"/>
        <v>2</v>
      </c>
      <c r="AU161" s="7">
        <f t="shared" si="208"/>
        <v>2</v>
      </c>
      <c r="AV161" s="7">
        <f t="shared" si="208"/>
        <v>2</v>
      </c>
      <c r="AW161" s="7">
        <f t="shared" si="208"/>
        <v>2</v>
      </c>
      <c r="AX161" s="7">
        <f t="shared" si="208"/>
        <v>2</v>
      </c>
      <c r="AY161" s="7">
        <f t="shared" si="208"/>
        <v>2</v>
      </c>
      <c r="AZ161" s="7">
        <f t="shared" si="208"/>
        <v>2</v>
      </c>
      <c r="BA161" s="7">
        <f t="shared" si="208"/>
        <v>2</v>
      </c>
      <c r="BB161" s="7">
        <f t="shared" si="208"/>
        <v>2</v>
      </c>
      <c r="BC161" s="7">
        <f t="shared" si="208"/>
        <v>2</v>
      </c>
      <c r="BD161" s="7">
        <f t="shared" si="208"/>
        <v>2</v>
      </c>
      <c r="BE161" s="7">
        <f t="shared" si="208"/>
        <v>1</v>
      </c>
      <c r="BF161" s="7">
        <f t="shared" si="208"/>
        <v>2</v>
      </c>
      <c r="BG161" s="7">
        <f t="shared" si="208"/>
        <v>2</v>
      </c>
      <c r="BH161" s="7">
        <f t="shared" si="208"/>
        <v>2</v>
      </c>
      <c r="BI161" s="7">
        <f t="shared" si="208"/>
        <v>2</v>
      </c>
      <c r="BJ161" s="7">
        <f t="shared" si="208"/>
        <v>2</v>
      </c>
      <c r="BK161" s="7">
        <f t="shared" si="208"/>
        <v>2</v>
      </c>
      <c r="BL161" s="7">
        <f t="shared" ref="BL161:CM161" si="209">BL135+BL109</f>
        <v>2</v>
      </c>
      <c r="BM161" s="7">
        <f t="shared" si="209"/>
        <v>2</v>
      </c>
      <c r="BN161" s="7">
        <f t="shared" si="209"/>
        <v>2</v>
      </c>
      <c r="BO161" s="7">
        <f t="shared" si="209"/>
        <v>2</v>
      </c>
      <c r="BP161" s="7">
        <f t="shared" si="209"/>
        <v>2</v>
      </c>
      <c r="BQ161" s="7">
        <f t="shared" si="209"/>
        <v>1</v>
      </c>
      <c r="BR161" s="7">
        <f t="shared" si="209"/>
        <v>2</v>
      </c>
      <c r="BS161" s="7">
        <f t="shared" si="209"/>
        <v>2</v>
      </c>
      <c r="BT161" s="7">
        <f t="shared" si="209"/>
        <v>2</v>
      </c>
      <c r="BU161" s="7">
        <f t="shared" si="209"/>
        <v>2</v>
      </c>
      <c r="BV161" s="7">
        <f t="shared" si="209"/>
        <v>2</v>
      </c>
      <c r="BW161" s="7">
        <f t="shared" si="209"/>
        <v>2</v>
      </c>
      <c r="BX161" s="7">
        <f t="shared" si="209"/>
        <v>2</v>
      </c>
      <c r="BY161" s="7">
        <f t="shared" si="209"/>
        <v>2</v>
      </c>
      <c r="BZ161" s="7">
        <f t="shared" si="209"/>
        <v>2</v>
      </c>
      <c r="CA161" s="7">
        <f t="shared" si="209"/>
        <v>2</v>
      </c>
      <c r="CB161" s="7">
        <f t="shared" si="209"/>
        <v>2</v>
      </c>
      <c r="CC161" s="7">
        <f t="shared" si="209"/>
        <v>1</v>
      </c>
      <c r="CD161" s="7">
        <f t="shared" si="209"/>
        <v>2</v>
      </c>
      <c r="CE161" s="7">
        <f t="shared" si="209"/>
        <v>2</v>
      </c>
      <c r="CF161" s="7">
        <f t="shared" si="209"/>
        <v>2</v>
      </c>
      <c r="CG161" s="7">
        <f t="shared" si="209"/>
        <v>2</v>
      </c>
      <c r="CH161" s="7">
        <f t="shared" si="209"/>
        <v>2</v>
      </c>
      <c r="CI161" s="7">
        <f t="shared" si="209"/>
        <v>2</v>
      </c>
      <c r="CJ161" s="7">
        <f t="shared" si="209"/>
        <v>2</v>
      </c>
      <c r="CK161" s="7">
        <f t="shared" si="209"/>
        <v>2</v>
      </c>
      <c r="CL161" s="7">
        <f t="shared" si="209"/>
        <v>2</v>
      </c>
      <c r="CM161" s="7">
        <f t="shared" si="209"/>
        <v>2</v>
      </c>
    </row>
    <row r="162" spans="2:91" hidden="1" x14ac:dyDescent="0.2">
      <c r="B162" s="209" t="str">
        <f>Inputs!DQ20</f>
        <v>Real-estate Taxes</v>
      </c>
      <c r="AF162" s="7">
        <f t="shared" ref="AF162:BK162" si="210">AF136+AF110</f>
        <v>1</v>
      </c>
      <c r="AG162" s="7">
        <f t="shared" si="210"/>
        <v>1</v>
      </c>
      <c r="AH162" s="7">
        <f t="shared" si="210"/>
        <v>1</v>
      </c>
      <c r="AI162" s="7">
        <f t="shared" si="210"/>
        <v>1</v>
      </c>
      <c r="AJ162" s="7">
        <f t="shared" si="210"/>
        <v>1</v>
      </c>
      <c r="AK162" s="7">
        <f t="shared" si="210"/>
        <v>1</v>
      </c>
      <c r="AL162" s="7">
        <f t="shared" si="210"/>
        <v>1</v>
      </c>
      <c r="AM162" s="7">
        <f t="shared" si="210"/>
        <v>1</v>
      </c>
      <c r="AN162" s="7">
        <f t="shared" si="210"/>
        <v>2</v>
      </c>
      <c r="AO162" s="7">
        <f t="shared" si="210"/>
        <v>2</v>
      </c>
      <c r="AP162" s="7">
        <f t="shared" si="210"/>
        <v>2</v>
      </c>
      <c r="AQ162" s="7">
        <f t="shared" si="210"/>
        <v>2</v>
      </c>
      <c r="AR162" s="7">
        <f t="shared" si="210"/>
        <v>2</v>
      </c>
      <c r="AS162" s="7">
        <f t="shared" si="210"/>
        <v>2</v>
      </c>
      <c r="AT162" s="7">
        <f t="shared" si="210"/>
        <v>2</v>
      </c>
      <c r="AU162" s="7">
        <f t="shared" si="210"/>
        <v>2</v>
      </c>
      <c r="AV162" s="7">
        <f t="shared" si="210"/>
        <v>2</v>
      </c>
      <c r="AW162" s="7">
        <f t="shared" si="210"/>
        <v>2</v>
      </c>
      <c r="AX162" s="7">
        <f t="shared" si="210"/>
        <v>2</v>
      </c>
      <c r="AY162" s="7">
        <f t="shared" si="210"/>
        <v>2</v>
      </c>
      <c r="AZ162" s="7">
        <f t="shared" si="210"/>
        <v>2</v>
      </c>
      <c r="BA162" s="7">
        <f t="shared" si="210"/>
        <v>2</v>
      </c>
      <c r="BB162" s="7">
        <f t="shared" si="210"/>
        <v>2</v>
      </c>
      <c r="BC162" s="7">
        <f t="shared" si="210"/>
        <v>2</v>
      </c>
      <c r="BD162" s="7">
        <f t="shared" si="210"/>
        <v>2</v>
      </c>
      <c r="BE162" s="7">
        <f t="shared" si="210"/>
        <v>2</v>
      </c>
      <c r="BF162" s="7">
        <f t="shared" si="210"/>
        <v>2</v>
      </c>
      <c r="BG162" s="7">
        <f t="shared" si="210"/>
        <v>2</v>
      </c>
      <c r="BH162" s="7">
        <f t="shared" si="210"/>
        <v>2</v>
      </c>
      <c r="BI162" s="7">
        <f t="shared" si="210"/>
        <v>2</v>
      </c>
      <c r="BJ162" s="7">
        <f t="shared" si="210"/>
        <v>2</v>
      </c>
      <c r="BK162" s="7">
        <f t="shared" si="210"/>
        <v>2</v>
      </c>
      <c r="BL162" s="7">
        <f t="shared" ref="BL162:CM162" si="211">BL136+BL110</f>
        <v>2</v>
      </c>
      <c r="BM162" s="7">
        <f t="shared" si="211"/>
        <v>2</v>
      </c>
      <c r="BN162" s="7">
        <f t="shared" si="211"/>
        <v>2</v>
      </c>
      <c r="BO162" s="7">
        <f t="shared" si="211"/>
        <v>2</v>
      </c>
      <c r="BP162" s="7">
        <f t="shared" si="211"/>
        <v>2</v>
      </c>
      <c r="BQ162" s="7">
        <f t="shared" si="211"/>
        <v>2</v>
      </c>
      <c r="BR162" s="7">
        <f t="shared" si="211"/>
        <v>2</v>
      </c>
      <c r="BS162" s="7">
        <f t="shared" si="211"/>
        <v>2</v>
      </c>
      <c r="BT162" s="7">
        <f t="shared" si="211"/>
        <v>2</v>
      </c>
      <c r="BU162" s="7">
        <f t="shared" si="211"/>
        <v>2</v>
      </c>
      <c r="BV162" s="7">
        <f t="shared" si="211"/>
        <v>2</v>
      </c>
      <c r="BW162" s="7">
        <f t="shared" si="211"/>
        <v>2</v>
      </c>
      <c r="BX162" s="7">
        <f t="shared" si="211"/>
        <v>2</v>
      </c>
      <c r="BY162" s="7">
        <f t="shared" si="211"/>
        <v>2</v>
      </c>
      <c r="BZ162" s="7">
        <f t="shared" si="211"/>
        <v>2</v>
      </c>
      <c r="CA162" s="7">
        <f t="shared" si="211"/>
        <v>2</v>
      </c>
      <c r="CB162" s="7">
        <f t="shared" si="211"/>
        <v>2</v>
      </c>
      <c r="CC162" s="7">
        <f t="shared" si="211"/>
        <v>2</v>
      </c>
      <c r="CD162" s="7">
        <f t="shared" si="211"/>
        <v>2</v>
      </c>
      <c r="CE162" s="7">
        <f t="shared" si="211"/>
        <v>2</v>
      </c>
      <c r="CF162" s="7">
        <f t="shared" si="211"/>
        <v>2</v>
      </c>
      <c r="CG162" s="7">
        <f t="shared" si="211"/>
        <v>2</v>
      </c>
      <c r="CH162" s="7">
        <f t="shared" si="211"/>
        <v>2</v>
      </c>
      <c r="CI162" s="7">
        <f t="shared" si="211"/>
        <v>2</v>
      </c>
      <c r="CJ162" s="7">
        <f t="shared" si="211"/>
        <v>2</v>
      </c>
      <c r="CK162" s="7">
        <f t="shared" si="211"/>
        <v>2</v>
      </c>
      <c r="CL162" s="7">
        <f t="shared" si="211"/>
        <v>2</v>
      </c>
      <c r="CM162" s="7">
        <f t="shared" si="211"/>
        <v>2</v>
      </c>
    </row>
    <row r="163" spans="2:91" hidden="1" x14ac:dyDescent="0.2">
      <c r="B163" s="209" t="str">
        <f>Inputs!DQ21</f>
        <v>Legal Fees</v>
      </c>
      <c r="AF163" s="7">
        <f t="shared" ref="AF163:BK163" si="212">AF137+AF111</f>
        <v>0</v>
      </c>
      <c r="AG163" s="7">
        <f t="shared" si="212"/>
        <v>1</v>
      </c>
      <c r="AH163" s="7">
        <f t="shared" si="212"/>
        <v>1</v>
      </c>
      <c r="AI163" s="7">
        <f t="shared" si="212"/>
        <v>1</v>
      </c>
      <c r="AJ163" s="7">
        <f t="shared" si="212"/>
        <v>1</v>
      </c>
      <c r="AK163" s="7">
        <f t="shared" si="212"/>
        <v>1</v>
      </c>
      <c r="AL163" s="7">
        <f t="shared" si="212"/>
        <v>1</v>
      </c>
      <c r="AM163" s="7">
        <f t="shared" si="212"/>
        <v>1</v>
      </c>
      <c r="AN163" s="7">
        <f t="shared" si="212"/>
        <v>2</v>
      </c>
      <c r="AO163" s="7">
        <f t="shared" si="212"/>
        <v>2</v>
      </c>
      <c r="AP163" s="7">
        <f t="shared" si="212"/>
        <v>2</v>
      </c>
      <c r="AQ163" s="7">
        <f t="shared" si="212"/>
        <v>2</v>
      </c>
      <c r="AR163" s="7">
        <f t="shared" si="212"/>
        <v>1</v>
      </c>
      <c r="AS163" s="7">
        <f t="shared" si="212"/>
        <v>2</v>
      </c>
      <c r="AT163" s="7">
        <f t="shared" si="212"/>
        <v>2</v>
      </c>
      <c r="AU163" s="7">
        <f t="shared" si="212"/>
        <v>2</v>
      </c>
      <c r="AV163" s="7">
        <f t="shared" si="212"/>
        <v>2</v>
      </c>
      <c r="AW163" s="7">
        <f t="shared" si="212"/>
        <v>2</v>
      </c>
      <c r="AX163" s="7">
        <f t="shared" si="212"/>
        <v>2</v>
      </c>
      <c r="AY163" s="7">
        <f t="shared" si="212"/>
        <v>2</v>
      </c>
      <c r="AZ163" s="7">
        <f t="shared" si="212"/>
        <v>2</v>
      </c>
      <c r="BA163" s="7">
        <f t="shared" si="212"/>
        <v>2</v>
      </c>
      <c r="BB163" s="7">
        <f t="shared" si="212"/>
        <v>2</v>
      </c>
      <c r="BC163" s="7">
        <f t="shared" si="212"/>
        <v>2</v>
      </c>
      <c r="BD163" s="7">
        <f t="shared" si="212"/>
        <v>1</v>
      </c>
      <c r="BE163" s="7">
        <f t="shared" si="212"/>
        <v>2</v>
      </c>
      <c r="BF163" s="7">
        <f t="shared" si="212"/>
        <v>2</v>
      </c>
      <c r="BG163" s="7">
        <f t="shared" si="212"/>
        <v>2</v>
      </c>
      <c r="BH163" s="7">
        <f t="shared" si="212"/>
        <v>2</v>
      </c>
      <c r="BI163" s="7">
        <f t="shared" si="212"/>
        <v>2</v>
      </c>
      <c r="BJ163" s="7">
        <f t="shared" si="212"/>
        <v>2</v>
      </c>
      <c r="BK163" s="7">
        <f t="shared" si="212"/>
        <v>2</v>
      </c>
      <c r="BL163" s="7">
        <f t="shared" ref="BL163:CM163" si="213">BL137+BL111</f>
        <v>2</v>
      </c>
      <c r="BM163" s="7">
        <f t="shared" si="213"/>
        <v>2</v>
      </c>
      <c r="BN163" s="7">
        <f t="shared" si="213"/>
        <v>2</v>
      </c>
      <c r="BO163" s="7">
        <f t="shared" si="213"/>
        <v>2</v>
      </c>
      <c r="BP163" s="7">
        <f t="shared" si="213"/>
        <v>1</v>
      </c>
      <c r="BQ163" s="7">
        <f t="shared" si="213"/>
        <v>2</v>
      </c>
      <c r="BR163" s="7">
        <f t="shared" si="213"/>
        <v>2</v>
      </c>
      <c r="BS163" s="7">
        <f t="shared" si="213"/>
        <v>2</v>
      </c>
      <c r="BT163" s="7">
        <f t="shared" si="213"/>
        <v>2</v>
      </c>
      <c r="BU163" s="7">
        <f t="shared" si="213"/>
        <v>2</v>
      </c>
      <c r="BV163" s="7">
        <f t="shared" si="213"/>
        <v>2</v>
      </c>
      <c r="BW163" s="7">
        <f t="shared" si="213"/>
        <v>2</v>
      </c>
      <c r="BX163" s="7">
        <f t="shared" si="213"/>
        <v>2</v>
      </c>
      <c r="BY163" s="7">
        <f t="shared" si="213"/>
        <v>2</v>
      </c>
      <c r="BZ163" s="7">
        <f t="shared" si="213"/>
        <v>2</v>
      </c>
      <c r="CA163" s="7">
        <f t="shared" si="213"/>
        <v>2</v>
      </c>
      <c r="CB163" s="7">
        <f t="shared" si="213"/>
        <v>1</v>
      </c>
      <c r="CC163" s="7">
        <f t="shared" si="213"/>
        <v>2</v>
      </c>
      <c r="CD163" s="7">
        <f t="shared" si="213"/>
        <v>2</v>
      </c>
      <c r="CE163" s="7">
        <f t="shared" si="213"/>
        <v>2</v>
      </c>
      <c r="CF163" s="7">
        <f t="shared" si="213"/>
        <v>2</v>
      </c>
      <c r="CG163" s="7">
        <f t="shared" si="213"/>
        <v>2</v>
      </c>
      <c r="CH163" s="7">
        <f t="shared" si="213"/>
        <v>2</v>
      </c>
      <c r="CI163" s="7">
        <f t="shared" si="213"/>
        <v>2</v>
      </c>
      <c r="CJ163" s="7">
        <f t="shared" si="213"/>
        <v>2</v>
      </c>
      <c r="CK163" s="7">
        <f t="shared" si="213"/>
        <v>2</v>
      </c>
      <c r="CL163" s="7">
        <f t="shared" si="213"/>
        <v>2</v>
      </c>
      <c r="CM163" s="7">
        <f t="shared" si="213"/>
        <v>2</v>
      </c>
    </row>
    <row r="164" spans="2:91" hidden="1" x14ac:dyDescent="0.2">
      <c r="B164" s="209" t="str">
        <f>Inputs!DQ22</f>
        <v>Bookkeeping</v>
      </c>
      <c r="AF164" s="7">
        <f t="shared" ref="AF164:BK164" si="214">AF138+AF112</f>
        <v>1</v>
      </c>
      <c r="AG164" s="7">
        <f t="shared" si="214"/>
        <v>1</v>
      </c>
      <c r="AH164" s="7">
        <f t="shared" si="214"/>
        <v>1</v>
      </c>
      <c r="AI164" s="7">
        <f t="shared" si="214"/>
        <v>1</v>
      </c>
      <c r="AJ164" s="7">
        <f t="shared" si="214"/>
        <v>1</v>
      </c>
      <c r="AK164" s="7">
        <f t="shared" si="214"/>
        <v>1</v>
      </c>
      <c r="AL164" s="7">
        <f t="shared" si="214"/>
        <v>1</v>
      </c>
      <c r="AM164" s="7">
        <f t="shared" si="214"/>
        <v>1</v>
      </c>
      <c r="AN164" s="7">
        <f t="shared" si="214"/>
        <v>1</v>
      </c>
      <c r="AO164" s="7">
        <f t="shared" si="214"/>
        <v>2</v>
      </c>
      <c r="AP164" s="7">
        <f t="shared" si="214"/>
        <v>2</v>
      </c>
      <c r="AQ164" s="7">
        <f t="shared" si="214"/>
        <v>2</v>
      </c>
      <c r="AR164" s="7">
        <f t="shared" si="214"/>
        <v>2</v>
      </c>
      <c r="AS164" s="7">
        <f t="shared" si="214"/>
        <v>2</v>
      </c>
      <c r="AT164" s="7">
        <f t="shared" si="214"/>
        <v>2</v>
      </c>
      <c r="AU164" s="7">
        <f t="shared" si="214"/>
        <v>2</v>
      </c>
      <c r="AV164" s="7">
        <f t="shared" si="214"/>
        <v>2</v>
      </c>
      <c r="AW164" s="7">
        <f t="shared" si="214"/>
        <v>2</v>
      </c>
      <c r="AX164" s="7">
        <f t="shared" si="214"/>
        <v>2</v>
      </c>
      <c r="AY164" s="7">
        <f t="shared" si="214"/>
        <v>2</v>
      </c>
      <c r="AZ164" s="7">
        <f t="shared" si="214"/>
        <v>1</v>
      </c>
      <c r="BA164" s="7">
        <f t="shared" si="214"/>
        <v>2</v>
      </c>
      <c r="BB164" s="7">
        <f t="shared" si="214"/>
        <v>2</v>
      </c>
      <c r="BC164" s="7">
        <f t="shared" si="214"/>
        <v>2</v>
      </c>
      <c r="BD164" s="7">
        <f t="shared" si="214"/>
        <v>2</v>
      </c>
      <c r="BE164" s="7">
        <f t="shared" si="214"/>
        <v>2</v>
      </c>
      <c r="BF164" s="7">
        <f t="shared" si="214"/>
        <v>2</v>
      </c>
      <c r="BG164" s="7">
        <f t="shared" si="214"/>
        <v>2</v>
      </c>
      <c r="BH164" s="7">
        <f t="shared" si="214"/>
        <v>2</v>
      </c>
      <c r="BI164" s="7">
        <f t="shared" si="214"/>
        <v>2</v>
      </c>
      <c r="BJ164" s="7">
        <f t="shared" si="214"/>
        <v>2</v>
      </c>
      <c r="BK164" s="7">
        <f t="shared" si="214"/>
        <v>2</v>
      </c>
      <c r="BL164" s="7">
        <f t="shared" ref="BL164:CM164" si="215">BL138+BL112</f>
        <v>1</v>
      </c>
      <c r="BM164" s="7">
        <f t="shared" si="215"/>
        <v>2</v>
      </c>
      <c r="BN164" s="7">
        <f t="shared" si="215"/>
        <v>2</v>
      </c>
      <c r="BO164" s="7">
        <f t="shared" si="215"/>
        <v>2</v>
      </c>
      <c r="BP164" s="7">
        <f t="shared" si="215"/>
        <v>2</v>
      </c>
      <c r="BQ164" s="7">
        <f t="shared" si="215"/>
        <v>2</v>
      </c>
      <c r="BR164" s="7">
        <f t="shared" si="215"/>
        <v>2</v>
      </c>
      <c r="BS164" s="7">
        <f t="shared" si="215"/>
        <v>2</v>
      </c>
      <c r="BT164" s="7">
        <f t="shared" si="215"/>
        <v>2</v>
      </c>
      <c r="BU164" s="7">
        <f t="shared" si="215"/>
        <v>2</v>
      </c>
      <c r="BV164" s="7">
        <f t="shared" si="215"/>
        <v>2</v>
      </c>
      <c r="BW164" s="7">
        <f t="shared" si="215"/>
        <v>2</v>
      </c>
      <c r="BX164" s="7">
        <f t="shared" si="215"/>
        <v>1</v>
      </c>
      <c r="BY164" s="7">
        <f t="shared" si="215"/>
        <v>2</v>
      </c>
      <c r="BZ164" s="7">
        <f t="shared" si="215"/>
        <v>2</v>
      </c>
      <c r="CA164" s="7">
        <f t="shared" si="215"/>
        <v>2</v>
      </c>
      <c r="CB164" s="7">
        <f t="shared" si="215"/>
        <v>2</v>
      </c>
      <c r="CC164" s="7">
        <f t="shared" si="215"/>
        <v>2</v>
      </c>
      <c r="CD164" s="7">
        <f t="shared" si="215"/>
        <v>2</v>
      </c>
      <c r="CE164" s="7">
        <f t="shared" si="215"/>
        <v>2</v>
      </c>
      <c r="CF164" s="7">
        <f t="shared" si="215"/>
        <v>2</v>
      </c>
      <c r="CG164" s="7">
        <f t="shared" si="215"/>
        <v>2</v>
      </c>
      <c r="CH164" s="7">
        <f t="shared" si="215"/>
        <v>2</v>
      </c>
      <c r="CI164" s="7">
        <f t="shared" si="215"/>
        <v>2</v>
      </c>
      <c r="CJ164" s="7">
        <f t="shared" si="215"/>
        <v>1</v>
      </c>
      <c r="CK164" s="7">
        <f t="shared" si="215"/>
        <v>2</v>
      </c>
      <c r="CL164" s="7">
        <f t="shared" si="215"/>
        <v>2</v>
      </c>
      <c r="CM164" s="7">
        <f t="shared" si="215"/>
        <v>2</v>
      </c>
    </row>
    <row r="165" spans="2:91" hidden="1" x14ac:dyDescent="0.2">
      <c r="B165" s="209" t="str">
        <f>Inputs!DQ23</f>
        <v>Insurance</v>
      </c>
      <c r="AF165" s="7">
        <f t="shared" ref="AF165:BK165" si="216">AF139+AF113</f>
        <v>1</v>
      </c>
      <c r="AG165" s="7">
        <f t="shared" si="216"/>
        <v>1</v>
      </c>
      <c r="AH165" s="7">
        <f t="shared" si="216"/>
        <v>1</v>
      </c>
      <c r="AI165" s="7">
        <f t="shared" si="216"/>
        <v>1</v>
      </c>
      <c r="AJ165" s="7">
        <f t="shared" si="216"/>
        <v>1</v>
      </c>
      <c r="AK165" s="7">
        <f t="shared" si="216"/>
        <v>1</v>
      </c>
      <c r="AL165" s="7">
        <f t="shared" si="216"/>
        <v>1</v>
      </c>
      <c r="AM165" s="7">
        <f t="shared" si="216"/>
        <v>1</v>
      </c>
      <c r="AN165" s="7">
        <f t="shared" si="216"/>
        <v>2</v>
      </c>
      <c r="AO165" s="7">
        <f t="shared" si="216"/>
        <v>2</v>
      </c>
      <c r="AP165" s="7">
        <f t="shared" si="216"/>
        <v>2</v>
      </c>
      <c r="AQ165" s="7">
        <f t="shared" si="216"/>
        <v>2</v>
      </c>
      <c r="AR165" s="7">
        <f t="shared" si="216"/>
        <v>2</v>
      </c>
      <c r="AS165" s="7">
        <f t="shared" si="216"/>
        <v>2</v>
      </c>
      <c r="AT165" s="7">
        <f t="shared" si="216"/>
        <v>2</v>
      </c>
      <c r="AU165" s="7">
        <f t="shared" si="216"/>
        <v>2</v>
      </c>
      <c r="AV165" s="7">
        <f t="shared" si="216"/>
        <v>2</v>
      </c>
      <c r="AW165" s="7">
        <f t="shared" si="216"/>
        <v>2</v>
      </c>
      <c r="AX165" s="7">
        <f t="shared" si="216"/>
        <v>2</v>
      </c>
      <c r="AY165" s="7">
        <f t="shared" si="216"/>
        <v>2</v>
      </c>
      <c r="AZ165" s="7">
        <f t="shared" si="216"/>
        <v>2</v>
      </c>
      <c r="BA165" s="7">
        <f t="shared" si="216"/>
        <v>2</v>
      </c>
      <c r="BB165" s="7">
        <f t="shared" si="216"/>
        <v>2</v>
      </c>
      <c r="BC165" s="7">
        <f t="shared" si="216"/>
        <v>2</v>
      </c>
      <c r="BD165" s="7">
        <f t="shared" si="216"/>
        <v>2</v>
      </c>
      <c r="BE165" s="7">
        <f t="shared" si="216"/>
        <v>2</v>
      </c>
      <c r="BF165" s="7">
        <f t="shared" si="216"/>
        <v>2</v>
      </c>
      <c r="BG165" s="7">
        <f t="shared" si="216"/>
        <v>2</v>
      </c>
      <c r="BH165" s="7">
        <f t="shared" si="216"/>
        <v>2</v>
      </c>
      <c r="BI165" s="7">
        <f t="shared" si="216"/>
        <v>2</v>
      </c>
      <c r="BJ165" s="7">
        <f t="shared" si="216"/>
        <v>2</v>
      </c>
      <c r="BK165" s="7">
        <f t="shared" si="216"/>
        <v>2</v>
      </c>
      <c r="BL165" s="7">
        <f t="shared" ref="BL165:CM165" si="217">BL139+BL113</f>
        <v>2</v>
      </c>
      <c r="BM165" s="7">
        <f t="shared" si="217"/>
        <v>2</v>
      </c>
      <c r="BN165" s="7">
        <f t="shared" si="217"/>
        <v>2</v>
      </c>
      <c r="BO165" s="7">
        <f t="shared" si="217"/>
        <v>2</v>
      </c>
      <c r="BP165" s="7">
        <f t="shared" si="217"/>
        <v>2</v>
      </c>
      <c r="BQ165" s="7">
        <f t="shared" si="217"/>
        <v>2</v>
      </c>
      <c r="BR165" s="7">
        <f t="shared" si="217"/>
        <v>2</v>
      </c>
      <c r="BS165" s="7">
        <f t="shared" si="217"/>
        <v>2</v>
      </c>
      <c r="BT165" s="7">
        <f t="shared" si="217"/>
        <v>2</v>
      </c>
      <c r="BU165" s="7">
        <f t="shared" si="217"/>
        <v>2</v>
      </c>
      <c r="BV165" s="7">
        <f t="shared" si="217"/>
        <v>2</v>
      </c>
      <c r="BW165" s="7">
        <f t="shared" si="217"/>
        <v>2</v>
      </c>
      <c r="BX165" s="7">
        <f t="shared" si="217"/>
        <v>2</v>
      </c>
      <c r="BY165" s="7">
        <f t="shared" si="217"/>
        <v>2</v>
      </c>
      <c r="BZ165" s="7">
        <f t="shared" si="217"/>
        <v>2</v>
      </c>
      <c r="CA165" s="7">
        <f t="shared" si="217"/>
        <v>2</v>
      </c>
      <c r="CB165" s="7">
        <f t="shared" si="217"/>
        <v>2</v>
      </c>
      <c r="CC165" s="7">
        <f t="shared" si="217"/>
        <v>2</v>
      </c>
      <c r="CD165" s="7">
        <f t="shared" si="217"/>
        <v>2</v>
      </c>
      <c r="CE165" s="7">
        <f t="shared" si="217"/>
        <v>2</v>
      </c>
      <c r="CF165" s="7">
        <f t="shared" si="217"/>
        <v>2</v>
      </c>
      <c r="CG165" s="7">
        <f t="shared" si="217"/>
        <v>2</v>
      </c>
      <c r="CH165" s="7">
        <f t="shared" si="217"/>
        <v>2</v>
      </c>
      <c r="CI165" s="7">
        <f t="shared" si="217"/>
        <v>2</v>
      </c>
      <c r="CJ165" s="7">
        <f t="shared" si="217"/>
        <v>2</v>
      </c>
      <c r="CK165" s="7">
        <f t="shared" si="217"/>
        <v>2</v>
      </c>
      <c r="CL165" s="7">
        <f t="shared" si="217"/>
        <v>2</v>
      </c>
      <c r="CM165" s="7">
        <f t="shared" si="217"/>
        <v>2</v>
      </c>
    </row>
    <row r="166" spans="2:91" hidden="1" x14ac:dyDescent="0.2">
      <c r="B166" s="209" t="str">
        <f>Inputs!DQ24</f>
        <v>Liquor License</v>
      </c>
      <c r="AF166" s="7">
        <f t="shared" ref="AF166:BK166" si="218">AF140+AF114</f>
        <v>1</v>
      </c>
      <c r="AG166" s="7">
        <f t="shared" si="218"/>
        <v>1</v>
      </c>
      <c r="AH166" s="7">
        <f t="shared" si="218"/>
        <v>1</v>
      </c>
      <c r="AI166" s="7">
        <f t="shared" si="218"/>
        <v>1</v>
      </c>
      <c r="AJ166" s="7">
        <f t="shared" si="218"/>
        <v>1</v>
      </c>
      <c r="AK166" s="7">
        <f t="shared" si="218"/>
        <v>1</v>
      </c>
      <c r="AL166" s="7">
        <f t="shared" si="218"/>
        <v>1</v>
      </c>
      <c r="AM166" s="7">
        <f t="shared" si="218"/>
        <v>1</v>
      </c>
      <c r="AN166" s="7">
        <f t="shared" si="218"/>
        <v>2</v>
      </c>
      <c r="AO166" s="7">
        <f t="shared" si="218"/>
        <v>2</v>
      </c>
      <c r="AP166" s="7">
        <f t="shared" si="218"/>
        <v>2</v>
      </c>
      <c r="AQ166" s="7">
        <f t="shared" si="218"/>
        <v>2</v>
      </c>
      <c r="AR166" s="7">
        <f t="shared" si="218"/>
        <v>2</v>
      </c>
      <c r="AS166" s="7">
        <f t="shared" si="218"/>
        <v>2</v>
      </c>
      <c r="AT166" s="7">
        <f t="shared" si="218"/>
        <v>2</v>
      </c>
      <c r="AU166" s="7">
        <f t="shared" si="218"/>
        <v>2</v>
      </c>
      <c r="AV166" s="7">
        <f t="shared" si="218"/>
        <v>2</v>
      </c>
      <c r="AW166" s="7">
        <f t="shared" si="218"/>
        <v>2</v>
      </c>
      <c r="AX166" s="7">
        <f t="shared" si="218"/>
        <v>2</v>
      </c>
      <c r="AY166" s="7">
        <f t="shared" si="218"/>
        <v>2</v>
      </c>
      <c r="AZ166" s="7">
        <f t="shared" si="218"/>
        <v>2</v>
      </c>
      <c r="BA166" s="7">
        <f t="shared" si="218"/>
        <v>2</v>
      </c>
      <c r="BB166" s="7">
        <f t="shared" si="218"/>
        <v>2</v>
      </c>
      <c r="BC166" s="7">
        <f t="shared" si="218"/>
        <v>2</v>
      </c>
      <c r="BD166" s="7">
        <f t="shared" si="218"/>
        <v>2</v>
      </c>
      <c r="BE166" s="7">
        <f t="shared" si="218"/>
        <v>2</v>
      </c>
      <c r="BF166" s="7">
        <f t="shared" si="218"/>
        <v>2</v>
      </c>
      <c r="BG166" s="7">
        <f t="shared" si="218"/>
        <v>2</v>
      </c>
      <c r="BH166" s="7">
        <f t="shared" si="218"/>
        <v>2</v>
      </c>
      <c r="BI166" s="7">
        <f t="shared" si="218"/>
        <v>2</v>
      </c>
      <c r="BJ166" s="7">
        <f t="shared" si="218"/>
        <v>2</v>
      </c>
      <c r="BK166" s="7">
        <f t="shared" si="218"/>
        <v>2</v>
      </c>
      <c r="BL166" s="7">
        <f t="shared" ref="BL166:CM166" si="219">BL140+BL114</f>
        <v>2</v>
      </c>
      <c r="BM166" s="7">
        <f t="shared" si="219"/>
        <v>2</v>
      </c>
      <c r="BN166" s="7">
        <f t="shared" si="219"/>
        <v>2</v>
      </c>
      <c r="BO166" s="7">
        <f t="shared" si="219"/>
        <v>2</v>
      </c>
      <c r="BP166" s="7">
        <f t="shared" si="219"/>
        <v>2</v>
      </c>
      <c r="BQ166" s="7">
        <f t="shared" si="219"/>
        <v>2</v>
      </c>
      <c r="BR166" s="7">
        <f t="shared" si="219"/>
        <v>2</v>
      </c>
      <c r="BS166" s="7">
        <f t="shared" si="219"/>
        <v>2</v>
      </c>
      <c r="BT166" s="7">
        <f t="shared" si="219"/>
        <v>2</v>
      </c>
      <c r="BU166" s="7">
        <f t="shared" si="219"/>
        <v>2</v>
      </c>
      <c r="BV166" s="7">
        <f t="shared" si="219"/>
        <v>2</v>
      </c>
      <c r="BW166" s="7">
        <f t="shared" si="219"/>
        <v>2</v>
      </c>
      <c r="BX166" s="7">
        <f t="shared" si="219"/>
        <v>2</v>
      </c>
      <c r="BY166" s="7">
        <f t="shared" si="219"/>
        <v>2</v>
      </c>
      <c r="BZ166" s="7">
        <f t="shared" si="219"/>
        <v>2</v>
      </c>
      <c r="CA166" s="7">
        <f t="shared" si="219"/>
        <v>2</v>
      </c>
      <c r="CB166" s="7">
        <f t="shared" si="219"/>
        <v>2</v>
      </c>
      <c r="CC166" s="7">
        <f t="shared" si="219"/>
        <v>2</v>
      </c>
      <c r="CD166" s="7">
        <f t="shared" si="219"/>
        <v>2</v>
      </c>
      <c r="CE166" s="7">
        <f t="shared" si="219"/>
        <v>2</v>
      </c>
      <c r="CF166" s="7">
        <f t="shared" si="219"/>
        <v>2</v>
      </c>
      <c r="CG166" s="7">
        <f t="shared" si="219"/>
        <v>2</v>
      </c>
      <c r="CH166" s="7">
        <f t="shared" si="219"/>
        <v>2</v>
      </c>
      <c r="CI166" s="7">
        <f t="shared" si="219"/>
        <v>2</v>
      </c>
      <c r="CJ166" s="7">
        <f t="shared" si="219"/>
        <v>2</v>
      </c>
      <c r="CK166" s="7">
        <f t="shared" si="219"/>
        <v>2</v>
      </c>
      <c r="CL166" s="7">
        <f t="shared" si="219"/>
        <v>2</v>
      </c>
      <c r="CM166" s="7">
        <f t="shared" si="219"/>
        <v>2</v>
      </c>
    </row>
    <row r="167" spans="2:91" hidden="1" x14ac:dyDescent="0.2">
      <c r="B167" s="209" t="str">
        <f>Inputs!DQ25</f>
        <v>Bank Fee</v>
      </c>
      <c r="AF167" s="7">
        <f t="shared" ref="AF167:BK167" si="220">AF141+AF115</f>
        <v>1</v>
      </c>
      <c r="AG167" s="7">
        <f t="shared" si="220"/>
        <v>1</v>
      </c>
      <c r="AH167" s="7">
        <f t="shared" si="220"/>
        <v>1</v>
      </c>
      <c r="AI167" s="7">
        <f t="shared" si="220"/>
        <v>1</v>
      </c>
      <c r="AJ167" s="7">
        <f t="shared" si="220"/>
        <v>1</v>
      </c>
      <c r="AK167" s="7">
        <f t="shared" si="220"/>
        <v>1</v>
      </c>
      <c r="AL167" s="7">
        <f t="shared" si="220"/>
        <v>0</v>
      </c>
      <c r="AM167" s="7">
        <f t="shared" si="220"/>
        <v>1</v>
      </c>
      <c r="AN167" s="7">
        <f t="shared" si="220"/>
        <v>2</v>
      </c>
      <c r="AO167" s="7">
        <f t="shared" si="220"/>
        <v>2</v>
      </c>
      <c r="AP167" s="7">
        <f t="shared" si="220"/>
        <v>2</v>
      </c>
      <c r="AQ167" s="7">
        <f t="shared" si="220"/>
        <v>2</v>
      </c>
      <c r="AR167" s="7">
        <f t="shared" si="220"/>
        <v>2</v>
      </c>
      <c r="AS167" s="7">
        <f t="shared" si="220"/>
        <v>2</v>
      </c>
      <c r="AT167" s="7">
        <f t="shared" si="220"/>
        <v>2</v>
      </c>
      <c r="AU167" s="7">
        <f t="shared" si="220"/>
        <v>2</v>
      </c>
      <c r="AV167" s="7">
        <f t="shared" si="220"/>
        <v>2</v>
      </c>
      <c r="AW167" s="7">
        <f t="shared" si="220"/>
        <v>2</v>
      </c>
      <c r="AX167" s="7">
        <f t="shared" si="220"/>
        <v>1</v>
      </c>
      <c r="AY167" s="7">
        <f t="shared" si="220"/>
        <v>2</v>
      </c>
      <c r="AZ167" s="7">
        <f t="shared" si="220"/>
        <v>2</v>
      </c>
      <c r="BA167" s="7">
        <f t="shared" si="220"/>
        <v>2</v>
      </c>
      <c r="BB167" s="7">
        <f t="shared" si="220"/>
        <v>2</v>
      </c>
      <c r="BC167" s="7">
        <f t="shared" si="220"/>
        <v>2</v>
      </c>
      <c r="BD167" s="7">
        <f t="shared" si="220"/>
        <v>2</v>
      </c>
      <c r="BE167" s="7">
        <f t="shared" si="220"/>
        <v>2</v>
      </c>
      <c r="BF167" s="7">
        <f t="shared" si="220"/>
        <v>2</v>
      </c>
      <c r="BG167" s="7">
        <f t="shared" si="220"/>
        <v>2</v>
      </c>
      <c r="BH167" s="7">
        <f t="shared" si="220"/>
        <v>2</v>
      </c>
      <c r="BI167" s="7">
        <f t="shared" si="220"/>
        <v>2</v>
      </c>
      <c r="BJ167" s="7">
        <f t="shared" si="220"/>
        <v>1</v>
      </c>
      <c r="BK167" s="7">
        <f t="shared" si="220"/>
        <v>2</v>
      </c>
      <c r="BL167" s="7">
        <f t="shared" ref="BL167:CM167" si="221">BL141+BL115</f>
        <v>2</v>
      </c>
      <c r="BM167" s="7">
        <f t="shared" si="221"/>
        <v>2</v>
      </c>
      <c r="BN167" s="7">
        <f t="shared" si="221"/>
        <v>2</v>
      </c>
      <c r="BO167" s="7">
        <f t="shared" si="221"/>
        <v>2</v>
      </c>
      <c r="BP167" s="7">
        <f t="shared" si="221"/>
        <v>2</v>
      </c>
      <c r="BQ167" s="7">
        <f t="shared" si="221"/>
        <v>2</v>
      </c>
      <c r="BR167" s="7">
        <f t="shared" si="221"/>
        <v>2</v>
      </c>
      <c r="BS167" s="7">
        <f t="shared" si="221"/>
        <v>2</v>
      </c>
      <c r="BT167" s="7">
        <f t="shared" si="221"/>
        <v>2</v>
      </c>
      <c r="BU167" s="7">
        <f t="shared" si="221"/>
        <v>2</v>
      </c>
      <c r="BV167" s="7">
        <f t="shared" si="221"/>
        <v>1</v>
      </c>
      <c r="BW167" s="7">
        <f t="shared" si="221"/>
        <v>2</v>
      </c>
      <c r="BX167" s="7">
        <f t="shared" si="221"/>
        <v>2</v>
      </c>
      <c r="BY167" s="7">
        <f t="shared" si="221"/>
        <v>2</v>
      </c>
      <c r="BZ167" s="7">
        <f t="shared" si="221"/>
        <v>2</v>
      </c>
      <c r="CA167" s="7">
        <f t="shared" si="221"/>
        <v>2</v>
      </c>
      <c r="CB167" s="7">
        <f t="shared" si="221"/>
        <v>2</v>
      </c>
      <c r="CC167" s="7">
        <f t="shared" si="221"/>
        <v>2</v>
      </c>
      <c r="CD167" s="7">
        <f t="shared" si="221"/>
        <v>2</v>
      </c>
      <c r="CE167" s="7">
        <f t="shared" si="221"/>
        <v>2</v>
      </c>
      <c r="CF167" s="7">
        <f t="shared" si="221"/>
        <v>2</v>
      </c>
      <c r="CG167" s="7">
        <f t="shared" si="221"/>
        <v>2</v>
      </c>
      <c r="CH167" s="7">
        <f t="shared" si="221"/>
        <v>1</v>
      </c>
      <c r="CI167" s="7">
        <f t="shared" si="221"/>
        <v>2</v>
      </c>
      <c r="CJ167" s="7">
        <f t="shared" si="221"/>
        <v>2</v>
      </c>
      <c r="CK167" s="7">
        <f t="shared" si="221"/>
        <v>2</v>
      </c>
      <c r="CL167" s="7">
        <f t="shared" si="221"/>
        <v>2</v>
      </c>
      <c r="CM167" s="7">
        <f t="shared" si="221"/>
        <v>2</v>
      </c>
    </row>
    <row r="168" spans="2:91" hidden="1" x14ac:dyDescent="0.2">
      <c r="B168" s="209" t="str">
        <f>Inputs!DQ26</f>
        <v>Office Supplies</v>
      </c>
      <c r="AF168" s="7">
        <f t="shared" ref="AF168:BK168" si="222">AF142+AF116</f>
        <v>0</v>
      </c>
      <c r="AG168" s="7">
        <f t="shared" si="222"/>
        <v>1</v>
      </c>
      <c r="AH168" s="7">
        <f t="shared" si="222"/>
        <v>1</v>
      </c>
      <c r="AI168" s="7">
        <f t="shared" si="222"/>
        <v>1</v>
      </c>
      <c r="AJ168" s="7">
        <f t="shared" si="222"/>
        <v>1</v>
      </c>
      <c r="AK168" s="7">
        <f t="shared" si="222"/>
        <v>1</v>
      </c>
      <c r="AL168" s="7">
        <f t="shared" si="222"/>
        <v>1</v>
      </c>
      <c r="AM168" s="7">
        <f t="shared" si="222"/>
        <v>1</v>
      </c>
      <c r="AN168" s="7">
        <f t="shared" si="222"/>
        <v>2</v>
      </c>
      <c r="AO168" s="7">
        <f t="shared" si="222"/>
        <v>2</v>
      </c>
      <c r="AP168" s="7">
        <f t="shared" si="222"/>
        <v>2</v>
      </c>
      <c r="AQ168" s="7">
        <f t="shared" si="222"/>
        <v>2</v>
      </c>
      <c r="AR168" s="7">
        <f t="shared" si="222"/>
        <v>1</v>
      </c>
      <c r="AS168" s="7">
        <f t="shared" si="222"/>
        <v>2</v>
      </c>
      <c r="AT168" s="7">
        <f t="shared" si="222"/>
        <v>2</v>
      </c>
      <c r="AU168" s="7">
        <f t="shared" si="222"/>
        <v>2</v>
      </c>
      <c r="AV168" s="7">
        <f t="shared" si="222"/>
        <v>2</v>
      </c>
      <c r="AW168" s="7">
        <f t="shared" si="222"/>
        <v>2</v>
      </c>
      <c r="AX168" s="7">
        <f t="shared" si="222"/>
        <v>2</v>
      </c>
      <c r="AY168" s="7">
        <f t="shared" si="222"/>
        <v>2</v>
      </c>
      <c r="AZ168" s="7">
        <f t="shared" si="222"/>
        <v>2</v>
      </c>
      <c r="BA168" s="7">
        <f t="shared" si="222"/>
        <v>2</v>
      </c>
      <c r="BB168" s="7">
        <f t="shared" si="222"/>
        <v>2</v>
      </c>
      <c r="BC168" s="7">
        <f t="shared" si="222"/>
        <v>2</v>
      </c>
      <c r="BD168" s="7">
        <f t="shared" si="222"/>
        <v>1</v>
      </c>
      <c r="BE168" s="7">
        <f t="shared" si="222"/>
        <v>2</v>
      </c>
      <c r="BF168" s="7">
        <f t="shared" si="222"/>
        <v>2</v>
      </c>
      <c r="BG168" s="7">
        <f t="shared" si="222"/>
        <v>2</v>
      </c>
      <c r="BH168" s="7">
        <f t="shared" si="222"/>
        <v>2</v>
      </c>
      <c r="BI168" s="7">
        <f t="shared" si="222"/>
        <v>2</v>
      </c>
      <c r="BJ168" s="7">
        <f t="shared" si="222"/>
        <v>2</v>
      </c>
      <c r="BK168" s="7">
        <f t="shared" si="222"/>
        <v>2</v>
      </c>
      <c r="BL168" s="7">
        <f t="shared" ref="BL168:CM168" si="223">BL142+BL116</f>
        <v>2</v>
      </c>
      <c r="BM168" s="7">
        <f t="shared" si="223"/>
        <v>2</v>
      </c>
      <c r="BN168" s="7">
        <f t="shared" si="223"/>
        <v>2</v>
      </c>
      <c r="BO168" s="7">
        <f t="shared" si="223"/>
        <v>2</v>
      </c>
      <c r="BP168" s="7">
        <f t="shared" si="223"/>
        <v>1</v>
      </c>
      <c r="BQ168" s="7">
        <f t="shared" si="223"/>
        <v>2</v>
      </c>
      <c r="BR168" s="7">
        <f t="shared" si="223"/>
        <v>2</v>
      </c>
      <c r="BS168" s="7">
        <f t="shared" si="223"/>
        <v>2</v>
      </c>
      <c r="BT168" s="7">
        <f t="shared" si="223"/>
        <v>2</v>
      </c>
      <c r="BU168" s="7">
        <f t="shared" si="223"/>
        <v>2</v>
      </c>
      <c r="BV168" s="7">
        <f t="shared" si="223"/>
        <v>2</v>
      </c>
      <c r="BW168" s="7">
        <f t="shared" si="223"/>
        <v>2</v>
      </c>
      <c r="BX168" s="7">
        <f t="shared" si="223"/>
        <v>2</v>
      </c>
      <c r="BY168" s="7">
        <f t="shared" si="223"/>
        <v>2</v>
      </c>
      <c r="BZ168" s="7">
        <f t="shared" si="223"/>
        <v>2</v>
      </c>
      <c r="CA168" s="7">
        <f t="shared" si="223"/>
        <v>2</v>
      </c>
      <c r="CB168" s="7">
        <f t="shared" si="223"/>
        <v>1</v>
      </c>
      <c r="CC168" s="7">
        <f t="shared" si="223"/>
        <v>2</v>
      </c>
      <c r="CD168" s="7">
        <f t="shared" si="223"/>
        <v>2</v>
      </c>
      <c r="CE168" s="7">
        <f t="shared" si="223"/>
        <v>2</v>
      </c>
      <c r="CF168" s="7">
        <f t="shared" si="223"/>
        <v>2</v>
      </c>
      <c r="CG168" s="7">
        <f t="shared" si="223"/>
        <v>2</v>
      </c>
      <c r="CH168" s="7">
        <f t="shared" si="223"/>
        <v>2</v>
      </c>
      <c r="CI168" s="7">
        <f t="shared" si="223"/>
        <v>2</v>
      </c>
      <c r="CJ168" s="7">
        <f t="shared" si="223"/>
        <v>2</v>
      </c>
      <c r="CK168" s="7">
        <f t="shared" si="223"/>
        <v>2</v>
      </c>
      <c r="CL168" s="7">
        <f t="shared" si="223"/>
        <v>2</v>
      </c>
      <c r="CM168" s="7">
        <f t="shared" si="223"/>
        <v>2</v>
      </c>
    </row>
    <row r="169" spans="2:91" hidden="1" x14ac:dyDescent="0.2">
      <c r="B169" s="209" t="str">
        <f>Inputs!DQ27</f>
        <v>Music</v>
      </c>
      <c r="AF169" s="7">
        <f t="shared" ref="AF169:BK169" si="224">AF143+AF117</f>
        <v>1</v>
      </c>
      <c r="AG169" s="7">
        <f t="shared" si="224"/>
        <v>1</v>
      </c>
      <c r="AH169" s="7">
        <f t="shared" si="224"/>
        <v>1</v>
      </c>
      <c r="AI169" s="7">
        <f t="shared" si="224"/>
        <v>1</v>
      </c>
      <c r="AJ169" s="7">
        <f t="shared" si="224"/>
        <v>1</v>
      </c>
      <c r="AK169" s="7">
        <f t="shared" si="224"/>
        <v>1</v>
      </c>
      <c r="AL169" s="7">
        <f t="shared" si="224"/>
        <v>1</v>
      </c>
      <c r="AM169" s="7">
        <f t="shared" si="224"/>
        <v>1</v>
      </c>
      <c r="AN169" s="7">
        <f t="shared" si="224"/>
        <v>2</v>
      </c>
      <c r="AO169" s="7">
        <f t="shared" si="224"/>
        <v>2</v>
      </c>
      <c r="AP169" s="7">
        <f t="shared" si="224"/>
        <v>2</v>
      </c>
      <c r="AQ169" s="7">
        <f t="shared" si="224"/>
        <v>2</v>
      </c>
      <c r="AR169" s="7">
        <f t="shared" si="224"/>
        <v>2</v>
      </c>
      <c r="AS169" s="7">
        <f t="shared" si="224"/>
        <v>2</v>
      </c>
      <c r="AT169" s="7">
        <f t="shared" si="224"/>
        <v>2</v>
      </c>
      <c r="AU169" s="7">
        <f t="shared" si="224"/>
        <v>2</v>
      </c>
      <c r="AV169" s="7">
        <f t="shared" si="224"/>
        <v>2</v>
      </c>
      <c r="AW169" s="7">
        <f t="shared" si="224"/>
        <v>2</v>
      </c>
      <c r="AX169" s="7">
        <f t="shared" si="224"/>
        <v>2</v>
      </c>
      <c r="AY169" s="7">
        <f t="shared" si="224"/>
        <v>2</v>
      </c>
      <c r="AZ169" s="7">
        <f t="shared" si="224"/>
        <v>2</v>
      </c>
      <c r="BA169" s="7">
        <f t="shared" si="224"/>
        <v>2</v>
      </c>
      <c r="BB169" s="7">
        <f t="shared" si="224"/>
        <v>2</v>
      </c>
      <c r="BC169" s="7">
        <f t="shared" si="224"/>
        <v>2</v>
      </c>
      <c r="BD169" s="7">
        <f t="shared" si="224"/>
        <v>2</v>
      </c>
      <c r="BE169" s="7">
        <f t="shared" si="224"/>
        <v>2</v>
      </c>
      <c r="BF169" s="7">
        <f t="shared" si="224"/>
        <v>2</v>
      </c>
      <c r="BG169" s="7">
        <f t="shared" si="224"/>
        <v>2</v>
      </c>
      <c r="BH169" s="7">
        <f t="shared" si="224"/>
        <v>2</v>
      </c>
      <c r="BI169" s="7">
        <f t="shared" si="224"/>
        <v>2</v>
      </c>
      <c r="BJ169" s="7">
        <f t="shared" si="224"/>
        <v>2</v>
      </c>
      <c r="BK169" s="7">
        <f t="shared" si="224"/>
        <v>2</v>
      </c>
      <c r="BL169" s="7">
        <f t="shared" ref="BL169:CM169" si="225">BL143+BL117</f>
        <v>2</v>
      </c>
      <c r="BM169" s="7">
        <f t="shared" si="225"/>
        <v>2</v>
      </c>
      <c r="BN169" s="7">
        <f t="shared" si="225"/>
        <v>2</v>
      </c>
      <c r="BO169" s="7">
        <f t="shared" si="225"/>
        <v>2</v>
      </c>
      <c r="BP169" s="7">
        <f t="shared" si="225"/>
        <v>2</v>
      </c>
      <c r="BQ169" s="7">
        <f t="shared" si="225"/>
        <v>2</v>
      </c>
      <c r="BR169" s="7">
        <f t="shared" si="225"/>
        <v>2</v>
      </c>
      <c r="BS169" s="7">
        <f t="shared" si="225"/>
        <v>2</v>
      </c>
      <c r="BT169" s="7">
        <f t="shared" si="225"/>
        <v>2</v>
      </c>
      <c r="BU169" s="7">
        <f t="shared" si="225"/>
        <v>2</v>
      </c>
      <c r="BV169" s="7">
        <f t="shared" si="225"/>
        <v>2</v>
      </c>
      <c r="BW169" s="7">
        <f t="shared" si="225"/>
        <v>2</v>
      </c>
      <c r="BX169" s="7">
        <f t="shared" si="225"/>
        <v>2</v>
      </c>
      <c r="BY169" s="7">
        <f t="shared" si="225"/>
        <v>2</v>
      </c>
      <c r="BZ169" s="7">
        <f t="shared" si="225"/>
        <v>2</v>
      </c>
      <c r="CA169" s="7">
        <f t="shared" si="225"/>
        <v>2</v>
      </c>
      <c r="CB169" s="7">
        <f t="shared" si="225"/>
        <v>2</v>
      </c>
      <c r="CC169" s="7">
        <f t="shared" si="225"/>
        <v>2</v>
      </c>
      <c r="CD169" s="7">
        <f t="shared" si="225"/>
        <v>2</v>
      </c>
      <c r="CE169" s="7">
        <f t="shared" si="225"/>
        <v>2</v>
      </c>
      <c r="CF169" s="7">
        <f t="shared" si="225"/>
        <v>2</v>
      </c>
      <c r="CG169" s="7">
        <f t="shared" si="225"/>
        <v>2</v>
      </c>
      <c r="CH169" s="7">
        <f t="shared" si="225"/>
        <v>2</v>
      </c>
      <c r="CI169" s="7">
        <f t="shared" si="225"/>
        <v>2</v>
      </c>
      <c r="CJ169" s="7">
        <f t="shared" si="225"/>
        <v>2</v>
      </c>
      <c r="CK169" s="7">
        <f t="shared" si="225"/>
        <v>2</v>
      </c>
      <c r="CL169" s="7">
        <f t="shared" si="225"/>
        <v>2</v>
      </c>
      <c r="CM169" s="7">
        <f t="shared" si="225"/>
        <v>2</v>
      </c>
    </row>
    <row r="170" spans="2:91" hidden="1" x14ac:dyDescent="0.2">
      <c r="B170" s="209">
        <f>Inputs!DQ28</f>
        <v>0</v>
      </c>
      <c r="AF170" s="7">
        <f t="shared" ref="AF170:BK170" si="226">AF144+AF118</f>
        <v>1</v>
      </c>
      <c r="AG170" s="7">
        <f t="shared" si="226"/>
        <v>1</v>
      </c>
      <c r="AH170" s="7">
        <f t="shared" si="226"/>
        <v>1</v>
      </c>
      <c r="AI170" s="7">
        <f t="shared" si="226"/>
        <v>1</v>
      </c>
      <c r="AJ170" s="7">
        <f t="shared" si="226"/>
        <v>1</v>
      </c>
      <c r="AK170" s="7">
        <f t="shared" si="226"/>
        <v>1</v>
      </c>
      <c r="AL170" s="7">
        <f t="shared" si="226"/>
        <v>1</v>
      </c>
      <c r="AM170" s="7">
        <f t="shared" si="226"/>
        <v>1</v>
      </c>
      <c r="AN170" s="7">
        <f t="shared" si="226"/>
        <v>1</v>
      </c>
      <c r="AO170" s="7">
        <f t="shared" si="226"/>
        <v>1</v>
      </c>
      <c r="AP170" s="7">
        <f t="shared" si="226"/>
        <v>1</v>
      </c>
      <c r="AQ170" s="7">
        <f t="shared" si="226"/>
        <v>1</v>
      </c>
      <c r="AR170" s="7">
        <f t="shared" si="226"/>
        <v>1</v>
      </c>
      <c r="AS170" s="7">
        <f t="shared" si="226"/>
        <v>1</v>
      </c>
      <c r="AT170" s="7">
        <f t="shared" si="226"/>
        <v>1</v>
      </c>
      <c r="AU170" s="7">
        <f t="shared" si="226"/>
        <v>1</v>
      </c>
      <c r="AV170" s="7">
        <f t="shared" si="226"/>
        <v>1</v>
      </c>
      <c r="AW170" s="7">
        <f t="shared" si="226"/>
        <v>1</v>
      </c>
      <c r="AX170" s="7">
        <f t="shared" si="226"/>
        <v>1</v>
      </c>
      <c r="AY170" s="7">
        <f t="shared" si="226"/>
        <v>1</v>
      </c>
      <c r="AZ170" s="7">
        <f t="shared" si="226"/>
        <v>1</v>
      </c>
      <c r="BA170" s="7">
        <f t="shared" si="226"/>
        <v>1</v>
      </c>
      <c r="BB170" s="7">
        <f t="shared" si="226"/>
        <v>1</v>
      </c>
      <c r="BC170" s="7">
        <f t="shared" si="226"/>
        <v>1</v>
      </c>
      <c r="BD170" s="7">
        <f t="shared" si="226"/>
        <v>1</v>
      </c>
      <c r="BE170" s="7">
        <f t="shared" si="226"/>
        <v>1</v>
      </c>
      <c r="BF170" s="7">
        <f t="shared" si="226"/>
        <v>1</v>
      </c>
      <c r="BG170" s="7">
        <f t="shared" si="226"/>
        <v>1</v>
      </c>
      <c r="BH170" s="7">
        <f t="shared" si="226"/>
        <v>1</v>
      </c>
      <c r="BI170" s="7">
        <f t="shared" si="226"/>
        <v>1</v>
      </c>
      <c r="BJ170" s="7">
        <f t="shared" si="226"/>
        <v>1</v>
      </c>
      <c r="BK170" s="7">
        <f t="shared" si="226"/>
        <v>1</v>
      </c>
      <c r="BL170" s="7">
        <f t="shared" ref="BL170:CM170" si="227">BL144+BL118</f>
        <v>1</v>
      </c>
      <c r="BM170" s="7">
        <f t="shared" si="227"/>
        <v>1</v>
      </c>
      <c r="BN170" s="7">
        <f t="shared" si="227"/>
        <v>1</v>
      </c>
      <c r="BO170" s="7">
        <f t="shared" si="227"/>
        <v>1</v>
      </c>
      <c r="BP170" s="7">
        <f t="shared" si="227"/>
        <v>1</v>
      </c>
      <c r="BQ170" s="7">
        <f t="shared" si="227"/>
        <v>1</v>
      </c>
      <c r="BR170" s="7">
        <f t="shared" si="227"/>
        <v>1</v>
      </c>
      <c r="BS170" s="7">
        <f t="shared" si="227"/>
        <v>1</v>
      </c>
      <c r="BT170" s="7">
        <f t="shared" si="227"/>
        <v>1</v>
      </c>
      <c r="BU170" s="7">
        <f t="shared" si="227"/>
        <v>1</v>
      </c>
      <c r="BV170" s="7">
        <f t="shared" si="227"/>
        <v>1</v>
      </c>
      <c r="BW170" s="7">
        <f t="shared" si="227"/>
        <v>1</v>
      </c>
      <c r="BX170" s="7">
        <f t="shared" si="227"/>
        <v>1</v>
      </c>
      <c r="BY170" s="7">
        <f t="shared" si="227"/>
        <v>1</v>
      </c>
      <c r="BZ170" s="7">
        <f t="shared" si="227"/>
        <v>1</v>
      </c>
      <c r="CA170" s="7">
        <f t="shared" si="227"/>
        <v>1</v>
      </c>
      <c r="CB170" s="7">
        <f t="shared" si="227"/>
        <v>1</v>
      </c>
      <c r="CC170" s="7">
        <f t="shared" si="227"/>
        <v>1</v>
      </c>
      <c r="CD170" s="7">
        <f t="shared" si="227"/>
        <v>1</v>
      </c>
      <c r="CE170" s="7">
        <f t="shared" si="227"/>
        <v>1</v>
      </c>
      <c r="CF170" s="7">
        <f t="shared" si="227"/>
        <v>1</v>
      </c>
      <c r="CG170" s="7">
        <f t="shared" si="227"/>
        <v>1</v>
      </c>
      <c r="CH170" s="7">
        <f t="shared" si="227"/>
        <v>1</v>
      </c>
      <c r="CI170" s="7">
        <f t="shared" si="227"/>
        <v>1</v>
      </c>
      <c r="CJ170" s="7">
        <f t="shared" si="227"/>
        <v>1</v>
      </c>
      <c r="CK170" s="7">
        <f t="shared" si="227"/>
        <v>1</v>
      </c>
      <c r="CL170" s="7">
        <f t="shared" si="227"/>
        <v>1</v>
      </c>
      <c r="CM170" s="7">
        <f t="shared" si="227"/>
        <v>1</v>
      </c>
    </row>
    <row r="171" spans="2:91" hidden="1" x14ac:dyDescent="0.2">
      <c r="B171" s="209">
        <f>Inputs!DQ29</f>
        <v>0</v>
      </c>
      <c r="AF171" s="7">
        <f t="shared" ref="AF171:BK171" si="228">AF145+AF119</f>
        <v>1</v>
      </c>
      <c r="AG171" s="7">
        <f t="shared" si="228"/>
        <v>1</v>
      </c>
      <c r="AH171" s="7">
        <f t="shared" si="228"/>
        <v>1</v>
      </c>
      <c r="AI171" s="7">
        <f t="shared" si="228"/>
        <v>1</v>
      </c>
      <c r="AJ171" s="7">
        <f t="shared" si="228"/>
        <v>1</v>
      </c>
      <c r="AK171" s="7">
        <f t="shared" si="228"/>
        <v>1</v>
      </c>
      <c r="AL171" s="7">
        <f t="shared" si="228"/>
        <v>1</v>
      </c>
      <c r="AM171" s="7">
        <f t="shared" si="228"/>
        <v>1</v>
      </c>
      <c r="AN171" s="7">
        <f t="shared" si="228"/>
        <v>1</v>
      </c>
      <c r="AO171" s="7">
        <f t="shared" si="228"/>
        <v>1</v>
      </c>
      <c r="AP171" s="7">
        <f t="shared" si="228"/>
        <v>1</v>
      </c>
      <c r="AQ171" s="7">
        <f t="shared" si="228"/>
        <v>1</v>
      </c>
      <c r="AR171" s="7">
        <f t="shared" si="228"/>
        <v>1</v>
      </c>
      <c r="AS171" s="7">
        <f t="shared" si="228"/>
        <v>1</v>
      </c>
      <c r="AT171" s="7">
        <f t="shared" si="228"/>
        <v>1</v>
      </c>
      <c r="AU171" s="7">
        <f t="shared" si="228"/>
        <v>1</v>
      </c>
      <c r="AV171" s="7">
        <f t="shared" si="228"/>
        <v>1</v>
      </c>
      <c r="AW171" s="7">
        <f t="shared" si="228"/>
        <v>1</v>
      </c>
      <c r="AX171" s="7">
        <f t="shared" si="228"/>
        <v>1</v>
      </c>
      <c r="AY171" s="7">
        <f t="shared" si="228"/>
        <v>1</v>
      </c>
      <c r="AZ171" s="7">
        <f t="shared" si="228"/>
        <v>1</v>
      </c>
      <c r="BA171" s="7">
        <f t="shared" si="228"/>
        <v>1</v>
      </c>
      <c r="BB171" s="7">
        <f t="shared" si="228"/>
        <v>1</v>
      </c>
      <c r="BC171" s="7">
        <f t="shared" si="228"/>
        <v>1</v>
      </c>
      <c r="BD171" s="7">
        <f t="shared" si="228"/>
        <v>1</v>
      </c>
      <c r="BE171" s="7">
        <f t="shared" si="228"/>
        <v>1</v>
      </c>
      <c r="BF171" s="7">
        <f t="shared" si="228"/>
        <v>1</v>
      </c>
      <c r="BG171" s="7">
        <f t="shared" si="228"/>
        <v>1</v>
      </c>
      <c r="BH171" s="7">
        <f t="shared" si="228"/>
        <v>1</v>
      </c>
      <c r="BI171" s="7">
        <f t="shared" si="228"/>
        <v>1</v>
      </c>
      <c r="BJ171" s="7">
        <f t="shared" si="228"/>
        <v>1</v>
      </c>
      <c r="BK171" s="7">
        <f t="shared" si="228"/>
        <v>1</v>
      </c>
      <c r="BL171" s="7">
        <f t="shared" ref="BL171:CM171" si="229">BL145+BL119</f>
        <v>1</v>
      </c>
      <c r="BM171" s="7">
        <f t="shared" si="229"/>
        <v>1</v>
      </c>
      <c r="BN171" s="7">
        <f t="shared" si="229"/>
        <v>1</v>
      </c>
      <c r="BO171" s="7">
        <f t="shared" si="229"/>
        <v>1</v>
      </c>
      <c r="BP171" s="7">
        <f t="shared" si="229"/>
        <v>1</v>
      </c>
      <c r="BQ171" s="7">
        <f t="shared" si="229"/>
        <v>1</v>
      </c>
      <c r="BR171" s="7">
        <f t="shared" si="229"/>
        <v>1</v>
      </c>
      <c r="BS171" s="7">
        <f t="shared" si="229"/>
        <v>1</v>
      </c>
      <c r="BT171" s="7">
        <f t="shared" si="229"/>
        <v>1</v>
      </c>
      <c r="BU171" s="7">
        <f t="shared" si="229"/>
        <v>1</v>
      </c>
      <c r="BV171" s="7">
        <f t="shared" si="229"/>
        <v>1</v>
      </c>
      <c r="BW171" s="7">
        <f t="shared" si="229"/>
        <v>1</v>
      </c>
      <c r="BX171" s="7">
        <f t="shared" si="229"/>
        <v>1</v>
      </c>
      <c r="BY171" s="7">
        <f t="shared" si="229"/>
        <v>1</v>
      </c>
      <c r="BZ171" s="7">
        <f t="shared" si="229"/>
        <v>1</v>
      </c>
      <c r="CA171" s="7">
        <f t="shared" si="229"/>
        <v>1</v>
      </c>
      <c r="CB171" s="7">
        <f t="shared" si="229"/>
        <v>1</v>
      </c>
      <c r="CC171" s="7">
        <f t="shared" si="229"/>
        <v>1</v>
      </c>
      <c r="CD171" s="7">
        <f t="shared" si="229"/>
        <v>1</v>
      </c>
      <c r="CE171" s="7">
        <f t="shared" si="229"/>
        <v>1</v>
      </c>
      <c r="CF171" s="7">
        <f t="shared" si="229"/>
        <v>1</v>
      </c>
      <c r="CG171" s="7">
        <f t="shared" si="229"/>
        <v>1</v>
      </c>
      <c r="CH171" s="7">
        <f t="shared" si="229"/>
        <v>1</v>
      </c>
      <c r="CI171" s="7">
        <f t="shared" si="229"/>
        <v>1</v>
      </c>
      <c r="CJ171" s="7">
        <f t="shared" si="229"/>
        <v>1</v>
      </c>
      <c r="CK171" s="7">
        <f t="shared" si="229"/>
        <v>1</v>
      </c>
      <c r="CL171" s="7">
        <f t="shared" si="229"/>
        <v>1</v>
      </c>
      <c r="CM171" s="7">
        <f t="shared" si="229"/>
        <v>1</v>
      </c>
    </row>
    <row r="172" spans="2:91" hidden="1" x14ac:dyDescent="0.2">
      <c r="B172" s="209">
        <f>Inputs!DQ30</f>
        <v>0</v>
      </c>
      <c r="AF172" s="7">
        <f t="shared" ref="AF172:BK172" si="230">AF146+AF120</f>
        <v>1</v>
      </c>
      <c r="AG172" s="7">
        <f t="shared" si="230"/>
        <v>1</v>
      </c>
      <c r="AH172" s="7">
        <f t="shared" si="230"/>
        <v>1</v>
      </c>
      <c r="AI172" s="7">
        <f t="shared" si="230"/>
        <v>1</v>
      </c>
      <c r="AJ172" s="7">
        <f t="shared" si="230"/>
        <v>1</v>
      </c>
      <c r="AK172" s="7">
        <f t="shared" si="230"/>
        <v>1</v>
      </c>
      <c r="AL172" s="7">
        <f t="shared" si="230"/>
        <v>1</v>
      </c>
      <c r="AM172" s="7">
        <f t="shared" si="230"/>
        <v>1</v>
      </c>
      <c r="AN172" s="7">
        <f t="shared" si="230"/>
        <v>1</v>
      </c>
      <c r="AO172" s="7">
        <f t="shared" si="230"/>
        <v>1</v>
      </c>
      <c r="AP172" s="7">
        <f t="shared" si="230"/>
        <v>1</v>
      </c>
      <c r="AQ172" s="7">
        <f t="shared" si="230"/>
        <v>1</v>
      </c>
      <c r="AR172" s="7">
        <f t="shared" si="230"/>
        <v>1</v>
      </c>
      <c r="AS172" s="7">
        <f t="shared" si="230"/>
        <v>1</v>
      </c>
      <c r="AT172" s="7">
        <f t="shared" si="230"/>
        <v>1</v>
      </c>
      <c r="AU172" s="7">
        <f t="shared" si="230"/>
        <v>1</v>
      </c>
      <c r="AV172" s="7">
        <f t="shared" si="230"/>
        <v>1</v>
      </c>
      <c r="AW172" s="7">
        <f t="shared" si="230"/>
        <v>1</v>
      </c>
      <c r="AX172" s="7">
        <f t="shared" si="230"/>
        <v>1</v>
      </c>
      <c r="AY172" s="7">
        <f t="shared" si="230"/>
        <v>1</v>
      </c>
      <c r="AZ172" s="7">
        <f t="shared" si="230"/>
        <v>1</v>
      </c>
      <c r="BA172" s="7">
        <f t="shared" si="230"/>
        <v>1</v>
      </c>
      <c r="BB172" s="7">
        <f t="shared" si="230"/>
        <v>1</v>
      </c>
      <c r="BC172" s="7">
        <f t="shared" si="230"/>
        <v>1</v>
      </c>
      <c r="BD172" s="7">
        <f t="shared" si="230"/>
        <v>1</v>
      </c>
      <c r="BE172" s="7">
        <f t="shared" si="230"/>
        <v>1</v>
      </c>
      <c r="BF172" s="7">
        <f t="shared" si="230"/>
        <v>1</v>
      </c>
      <c r="BG172" s="7">
        <f t="shared" si="230"/>
        <v>1</v>
      </c>
      <c r="BH172" s="7">
        <f t="shared" si="230"/>
        <v>1</v>
      </c>
      <c r="BI172" s="7">
        <f t="shared" si="230"/>
        <v>1</v>
      </c>
      <c r="BJ172" s="7">
        <f t="shared" si="230"/>
        <v>1</v>
      </c>
      <c r="BK172" s="7">
        <f t="shared" si="230"/>
        <v>1</v>
      </c>
      <c r="BL172" s="7">
        <f t="shared" ref="BL172:CM172" si="231">BL146+BL120</f>
        <v>1</v>
      </c>
      <c r="BM172" s="7">
        <f t="shared" si="231"/>
        <v>1</v>
      </c>
      <c r="BN172" s="7">
        <f t="shared" si="231"/>
        <v>1</v>
      </c>
      <c r="BO172" s="7">
        <f t="shared" si="231"/>
        <v>1</v>
      </c>
      <c r="BP172" s="7">
        <f t="shared" si="231"/>
        <v>1</v>
      </c>
      <c r="BQ172" s="7">
        <f t="shared" si="231"/>
        <v>1</v>
      </c>
      <c r="BR172" s="7">
        <f t="shared" si="231"/>
        <v>1</v>
      </c>
      <c r="BS172" s="7">
        <f t="shared" si="231"/>
        <v>1</v>
      </c>
      <c r="BT172" s="7">
        <f t="shared" si="231"/>
        <v>1</v>
      </c>
      <c r="BU172" s="7">
        <f t="shared" si="231"/>
        <v>1</v>
      </c>
      <c r="BV172" s="7">
        <f t="shared" si="231"/>
        <v>1</v>
      </c>
      <c r="BW172" s="7">
        <f t="shared" si="231"/>
        <v>1</v>
      </c>
      <c r="BX172" s="7">
        <f t="shared" si="231"/>
        <v>1</v>
      </c>
      <c r="BY172" s="7">
        <f t="shared" si="231"/>
        <v>1</v>
      </c>
      <c r="BZ172" s="7">
        <f t="shared" si="231"/>
        <v>1</v>
      </c>
      <c r="CA172" s="7">
        <f t="shared" si="231"/>
        <v>1</v>
      </c>
      <c r="CB172" s="7">
        <f t="shared" si="231"/>
        <v>1</v>
      </c>
      <c r="CC172" s="7">
        <f t="shared" si="231"/>
        <v>1</v>
      </c>
      <c r="CD172" s="7">
        <f t="shared" si="231"/>
        <v>1</v>
      </c>
      <c r="CE172" s="7">
        <f t="shared" si="231"/>
        <v>1</v>
      </c>
      <c r="CF172" s="7">
        <f t="shared" si="231"/>
        <v>1</v>
      </c>
      <c r="CG172" s="7">
        <f t="shared" si="231"/>
        <v>1</v>
      </c>
      <c r="CH172" s="7">
        <f t="shared" si="231"/>
        <v>1</v>
      </c>
      <c r="CI172" s="7">
        <f t="shared" si="231"/>
        <v>1</v>
      </c>
      <c r="CJ172" s="7">
        <f t="shared" si="231"/>
        <v>1</v>
      </c>
      <c r="CK172" s="7">
        <f t="shared" si="231"/>
        <v>1</v>
      </c>
      <c r="CL172" s="7">
        <f t="shared" si="231"/>
        <v>1</v>
      </c>
      <c r="CM172" s="7">
        <f t="shared" si="231"/>
        <v>1</v>
      </c>
    </row>
    <row r="173" spans="2:91" hidden="1" x14ac:dyDescent="0.2">
      <c r="B173" s="209">
        <f>Inputs!DQ31</f>
        <v>0</v>
      </c>
      <c r="AF173" s="7">
        <f t="shared" ref="AF173:BK173" si="232">AF147+AF121</f>
        <v>1</v>
      </c>
      <c r="AG173" s="7">
        <f t="shared" si="232"/>
        <v>1</v>
      </c>
      <c r="AH173" s="7">
        <f t="shared" si="232"/>
        <v>1</v>
      </c>
      <c r="AI173" s="7">
        <f t="shared" si="232"/>
        <v>1</v>
      </c>
      <c r="AJ173" s="7">
        <f t="shared" si="232"/>
        <v>1</v>
      </c>
      <c r="AK173" s="7">
        <f t="shared" si="232"/>
        <v>1</v>
      </c>
      <c r="AL173" s="7">
        <f t="shared" si="232"/>
        <v>1</v>
      </c>
      <c r="AM173" s="7">
        <f t="shared" si="232"/>
        <v>1</v>
      </c>
      <c r="AN173" s="7">
        <f t="shared" si="232"/>
        <v>1</v>
      </c>
      <c r="AO173" s="7">
        <f t="shared" si="232"/>
        <v>1</v>
      </c>
      <c r="AP173" s="7">
        <f t="shared" si="232"/>
        <v>1</v>
      </c>
      <c r="AQ173" s="7">
        <f t="shared" si="232"/>
        <v>1</v>
      </c>
      <c r="AR173" s="7">
        <f t="shared" si="232"/>
        <v>1</v>
      </c>
      <c r="AS173" s="7">
        <f t="shared" si="232"/>
        <v>1</v>
      </c>
      <c r="AT173" s="7">
        <f t="shared" si="232"/>
        <v>1</v>
      </c>
      <c r="AU173" s="7">
        <f t="shared" si="232"/>
        <v>1</v>
      </c>
      <c r="AV173" s="7">
        <f t="shared" si="232"/>
        <v>1</v>
      </c>
      <c r="AW173" s="7">
        <f t="shared" si="232"/>
        <v>1</v>
      </c>
      <c r="AX173" s="7">
        <f t="shared" si="232"/>
        <v>1</v>
      </c>
      <c r="AY173" s="7">
        <f t="shared" si="232"/>
        <v>1</v>
      </c>
      <c r="AZ173" s="7">
        <f t="shared" si="232"/>
        <v>1</v>
      </c>
      <c r="BA173" s="7">
        <f t="shared" si="232"/>
        <v>1</v>
      </c>
      <c r="BB173" s="7">
        <f t="shared" si="232"/>
        <v>1</v>
      </c>
      <c r="BC173" s="7">
        <f t="shared" si="232"/>
        <v>1</v>
      </c>
      <c r="BD173" s="7">
        <f t="shared" si="232"/>
        <v>1</v>
      </c>
      <c r="BE173" s="7">
        <f t="shared" si="232"/>
        <v>1</v>
      </c>
      <c r="BF173" s="7">
        <f t="shared" si="232"/>
        <v>1</v>
      </c>
      <c r="BG173" s="7">
        <f t="shared" si="232"/>
        <v>1</v>
      </c>
      <c r="BH173" s="7">
        <f t="shared" si="232"/>
        <v>1</v>
      </c>
      <c r="BI173" s="7">
        <f t="shared" si="232"/>
        <v>1</v>
      </c>
      <c r="BJ173" s="7">
        <f t="shared" si="232"/>
        <v>1</v>
      </c>
      <c r="BK173" s="7">
        <f t="shared" si="232"/>
        <v>1</v>
      </c>
      <c r="BL173" s="7">
        <f t="shared" ref="BL173:CM173" si="233">BL147+BL121</f>
        <v>1</v>
      </c>
      <c r="BM173" s="7">
        <f t="shared" si="233"/>
        <v>1</v>
      </c>
      <c r="BN173" s="7">
        <f t="shared" si="233"/>
        <v>1</v>
      </c>
      <c r="BO173" s="7">
        <f t="shared" si="233"/>
        <v>1</v>
      </c>
      <c r="BP173" s="7">
        <f t="shared" si="233"/>
        <v>1</v>
      </c>
      <c r="BQ173" s="7">
        <f t="shared" si="233"/>
        <v>1</v>
      </c>
      <c r="BR173" s="7">
        <f t="shared" si="233"/>
        <v>1</v>
      </c>
      <c r="BS173" s="7">
        <f t="shared" si="233"/>
        <v>1</v>
      </c>
      <c r="BT173" s="7">
        <f t="shared" si="233"/>
        <v>1</v>
      </c>
      <c r="BU173" s="7">
        <f t="shared" si="233"/>
        <v>1</v>
      </c>
      <c r="BV173" s="7">
        <f t="shared" si="233"/>
        <v>1</v>
      </c>
      <c r="BW173" s="7">
        <f t="shared" si="233"/>
        <v>1</v>
      </c>
      <c r="BX173" s="7">
        <f t="shared" si="233"/>
        <v>1</v>
      </c>
      <c r="BY173" s="7">
        <f t="shared" si="233"/>
        <v>1</v>
      </c>
      <c r="BZ173" s="7">
        <f t="shared" si="233"/>
        <v>1</v>
      </c>
      <c r="CA173" s="7">
        <f t="shared" si="233"/>
        <v>1</v>
      </c>
      <c r="CB173" s="7">
        <f t="shared" si="233"/>
        <v>1</v>
      </c>
      <c r="CC173" s="7">
        <f t="shared" si="233"/>
        <v>1</v>
      </c>
      <c r="CD173" s="7">
        <f t="shared" si="233"/>
        <v>1</v>
      </c>
      <c r="CE173" s="7">
        <f t="shared" si="233"/>
        <v>1</v>
      </c>
      <c r="CF173" s="7">
        <f t="shared" si="233"/>
        <v>1</v>
      </c>
      <c r="CG173" s="7">
        <f t="shared" si="233"/>
        <v>1</v>
      </c>
      <c r="CH173" s="7">
        <f t="shared" si="233"/>
        <v>1</v>
      </c>
      <c r="CI173" s="7">
        <f t="shared" si="233"/>
        <v>1</v>
      </c>
      <c r="CJ173" s="7">
        <f t="shared" si="233"/>
        <v>1</v>
      </c>
      <c r="CK173" s="7">
        <f t="shared" si="233"/>
        <v>1</v>
      </c>
      <c r="CL173" s="7">
        <f t="shared" si="233"/>
        <v>1</v>
      </c>
      <c r="CM173" s="7">
        <f t="shared" si="233"/>
        <v>1</v>
      </c>
    </row>
    <row r="174" spans="2:91" hidden="1" x14ac:dyDescent="0.2">
      <c r="B174" s="209">
        <f>Inputs!DQ32</f>
        <v>0</v>
      </c>
      <c r="AF174" s="7">
        <f t="shared" ref="AF174:BK174" si="234">AF148+AF122</f>
        <v>1</v>
      </c>
      <c r="AG174" s="7">
        <f t="shared" si="234"/>
        <v>1</v>
      </c>
      <c r="AH174" s="7">
        <f t="shared" si="234"/>
        <v>1</v>
      </c>
      <c r="AI174" s="7">
        <f t="shared" si="234"/>
        <v>1</v>
      </c>
      <c r="AJ174" s="7">
        <f t="shared" si="234"/>
        <v>1</v>
      </c>
      <c r="AK174" s="7">
        <f t="shared" si="234"/>
        <v>1</v>
      </c>
      <c r="AL174" s="7">
        <f t="shared" si="234"/>
        <v>1</v>
      </c>
      <c r="AM174" s="7">
        <f t="shared" si="234"/>
        <v>1</v>
      </c>
      <c r="AN174" s="7">
        <f t="shared" si="234"/>
        <v>1</v>
      </c>
      <c r="AO174" s="7">
        <f t="shared" si="234"/>
        <v>1</v>
      </c>
      <c r="AP174" s="7">
        <f t="shared" si="234"/>
        <v>1</v>
      </c>
      <c r="AQ174" s="7">
        <f t="shared" si="234"/>
        <v>1</v>
      </c>
      <c r="AR174" s="7">
        <f t="shared" si="234"/>
        <v>1</v>
      </c>
      <c r="AS174" s="7">
        <f t="shared" si="234"/>
        <v>1</v>
      </c>
      <c r="AT174" s="7">
        <f t="shared" si="234"/>
        <v>1</v>
      </c>
      <c r="AU174" s="7">
        <f t="shared" si="234"/>
        <v>1</v>
      </c>
      <c r="AV174" s="7">
        <f t="shared" si="234"/>
        <v>1</v>
      </c>
      <c r="AW174" s="7">
        <f t="shared" si="234"/>
        <v>1</v>
      </c>
      <c r="AX174" s="7">
        <f t="shared" si="234"/>
        <v>1</v>
      </c>
      <c r="AY174" s="7">
        <f t="shared" si="234"/>
        <v>1</v>
      </c>
      <c r="AZ174" s="7">
        <f t="shared" si="234"/>
        <v>1</v>
      </c>
      <c r="BA174" s="7">
        <f t="shared" si="234"/>
        <v>1</v>
      </c>
      <c r="BB174" s="7">
        <f t="shared" si="234"/>
        <v>1</v>
      </c>
      <c r="BC174" s="7">
        <f t="shared" si="234"/>
        <v>1</v>
      </c>
      <c r="BD174" s="7">
        <f t="shared" si="234"/>
        <v>1</v>
      </c>
      <c r="BE174" s="7">
        <f t="shared" si="234"/>
        <v>1</v>
      </c>
      <c r="BF174" s="7">
        <f t="shared" si="234"/>
        <v>1</v>
      </c>
      <c r="BG174" s="7">
        <f t="shared" si="234"/>
        <v>1</v>
      </c>
      <c r="BH174" s="7">
        <f t="shared" si="234"/>
        <v>1</v>
      </c>
      <c r="BI174" s="7">
        <f t="shared" si="234"/>
        <v>1</v>
      </c>
      <c r="BJ174" s="7">
        <f t="shared" si="234"/>
        <v>1</v>
      </c>
      <c r="BK174" s="7">
        <f t="shared" si="234"/>
        <v>1</v>
      </c>
      <c r="BL174" s="7">
        <f t="shared" ref="BL174:CM174" si="235">BL148+BL122</f>
        <v>1</v>
      </c>
      <c r="BM174" s="7">
        <f t="shared" si="235"/>
        <v>1</v>
      </c>
      <c r="BN174" s="7">
        <f t="shared" si="235"/>
        <v>1</v>
      </c>
      <c r="BO174" s="7">
        <f t="shared" si="235"/>
        <v>1</v>
      </c>
      <c r="BP174" s="7">
        <f t="shared" si="235"/>
        <v>1</v>
      </c>
      <c r="BQ174" s="7">
        <f t="shared" si="235"/>
        <v>1</v>
      </c>
      <c r="BR174" s="7">
        <f t="shared" si="235"/>
        <v>1</v>
      </c>
      <c r="BS174" s="7">
        <f t="shared" si="235"/>
        <v>1</v>
      </c>
      <c r="BT174" s="7">
        <f t="shared" si="235"/>
        <v>1</v>
      </c>
      <c r="BU174" s="7">
        <f t="shared" si="235"/>
        <v>1</v>
      </c>
      <c r="BV174" s="7">
        <f t="shared" si="235"/>
        <v>1</v>
      </c>
      <c r="BW174" s="7">
        <f t="shared" si="235"/>
        <v>1</v>
      </c>
      <c r="BX174" s="7">
        <f t="shared" si="235"/>
        <v>1</v>
      </c>
      <c r="BY174" s="7">
        <f t="shared" si="235"/>
        <v>1</v>
      </c>
      <c r="BZ174" s="7">
        <f t="shared" si="235"/>
        <v>1</v>
      </c>
      <c r="CA174" s="7">
        <f t="shared" si="235"/>
        <v>1</v>
      </c>
      <c r="CB174" s="7">
        <f t="shared" si="235"/>
        <v>1</v>
      </c>
      <c r="CC174" s="7">
        <f t="shared" si="235"/>
        <v>1</v>
      </c>
      <c r="CD174" s="7">
        <f t="shared" si="235"/>
        <v>1</v>
      </c>
      <c r="CE174" s="7">
        <f t="shared" si="235"/>
        <v>1</v>
      </c>
      <c r="CF174" s="7">
        <f t="shared" si="235"/>
        <v>1</v>
      </c>
      <c r="CG174" s="7">
        <f t="shared" si="235"/>
        <v>1</v>
      </c>
      <c r="CH174" s="7">
        <f t="shared" si="235"/>
        <v>1</v>
      </c>
      <c r="CI174" s="7">
        <f t="shared" si="235"/>
        <v>1</v>
      </c>
      <c r="CJ174" s="7">
        <f t="shared" si="235"/>
        <v>1</v>
      </c>
      <c r="CK174" s="7">
        <f t="shared" si="235"/>
        <v>1</v>
      </c>
      <c r="CL174" s="7">
        <f t="shared" si="235"/>
        <v>1</v>
      </c>
      <c r="CM174" s="7">
        <f t="shared" si="235"/>
        <v>1</v>
      </c>
    </row>
    <row r="175" spans="2:91" hidden="1" x14ac:dyDescent="0.2">
      <c r="B175" s="209">
        <f>Inputs!DQ33</f>
        <v>0</v>
      </c>
    </row>
    <row r="176" spans="2:91" hidden="1" x14ac:dyDescent="0.2">
      <c r="B176" s="209"/>
    </row>
    <row r="177" spans="2:2" x14ac:dyDescent="0.2">
      <c r="B177" s="209"/>
    </row>
    <row r="178" spans="2:2" x14ac:dyDescent="0.2">
      <c r="B178" s="209"/>
    </row>
    <row r="179" spans="2:2" x14ac:dyDescent="0.2">
      <c r="B179" s="209"/>
    </row>
  </sheetData>
  <sheetProtection algorithmName="SHA-512" hashValue="N5V96dFz1iKx+B/6ftqrk3GJ9hAWuANxdpBiPWioQtpvNpY/4q/Pa3YkhbnZA3UoEHWSyvcu8voCzbtQC2Kgiw==" saltValue="XoIbh/HTFiG//WBk9BHUXA==" spinCount="100000" sheet="1" formatCells="0" formatColumns="0" formatRows="0" insertColumns="0" insertRows="0" insertHyperlinks="0" deleteColumns="0" deleteRows="0" sort="0" autoFilter="0" pivotTables="0"/>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D5D17-A89E-6649-82C9-13C7FF55153C}">
  <sheetPr codeName="Sheet3">
    <tabColor theme="0"/>
  </sheetPr>
  <dimension ref="D3:G6"/>
  <sheetViews>
    <sheetView workbookViewId="0">
      <selection activeCell="F7" sqref="F7"/>
    </sheetView>
  </sheetViews>
  <sheetFormatPr baseColWidth="10" defaultRowHeight="16" x14ac:dyDescent="0.2"/>
  <cols>
    <col min="1" max="16384" width="10.83203125" style="285"/>
  </cols>
  <sheetData>
    <row r="3" spans="4:7" x14ac:dyDescent="0.2">
      <c r="E3" s="423">
        <v>3</v>
      </c>
      <c r="F3" s="422">
        <f>VLOOKUP(E3,E4:F6,2,0)</f>
        <v>7</v>
      </c>
      <c r="G3" s="421">
        <f>VLOOKUP(E3,E4:G6,3,0)</f>
        <v>5</v>
      </c>
    </row>
    <row r="4" spans="4:7" x14ac:dyDescent="0.2">
      <c r="D4" s="285" t="s">
        <v>609</v>
      </c>
      <c r="E4" s="285">
        <v>1</v>
      </c>
      <c r="F4" s="285">
        <v>4</v>
      </c>
      <c r="G4" s="285">
        <v>2</v>
      </c>
    </row>
    <row r="5" spans="4:7" x14ac:dyDescent="0.2">
      <c r="D5" s="285" t="s">
        <v>608</v>
      </c>
      <c r="E5" s="285">
        <v>2</v>
      </c>
      <c r="F5" s="285">
        <v>6</v>
      </c>
      <c r="G5" s="285">
        <v>4</v>
      </c>
    </row>
    <row r="6" spans="4:7" x14ac:dyDescent="0.2">
      <c r="D6" s="285" t="s">
        <v>607</v>
      </c>
      <c r="E6" s="285">
        <v>3</v>
      </c>
      <c r="F6" s="285">
        <v>7</v>
      </c>
      <c r="G6" s="285">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25DEF-88DD-4E4E-91D2-0AFF64B00F14}">
  <sheetPr codeName="Worksheet____10">
    <tabColor theme="3" tint="0.749992370372631"/>
  </sheetPr>
  <dimension ref="B2:CM443"/>
  <sheetViews>
    <sheetView zoomScale="90" zoomScaleNormal="90" workbookViewId="0">
      <pane xSplit="4" ySplit="9" topLeftCell="E120" activePane="bottomRight" state="frozen"/>
      <selection activeCell="D131" sqref="D131"/>
      <selection pane="topRight" activeCell="D131" sqref="D131"/>
      <selection pane="bottomLeft" activeCell="D131" sqref="D131"/>
      <selection pane="bottomRight" activeCell="F2" sqref="F2"/>
    </sheetView>
  </sheetViews>
  <sheetFormatPr baseColWidth="10" defaultRowHeight="16" outlineLevelRow="1" x14ac:dyDescent="0.2"/>
  <cols>
    <col min="1" max="1" width="3.83203125" style="7" customWidth="1"/>
    <col min="2" max="2" width="42.6640625" style="7" customWidth="1"/>
    <col min="3" max="4" width="10.83203125" style="7"/>
    <col min="5" max="5" width="13.83203125" style="7" bestFit="1" customWidth="1"/>
    <col min="6" max="9" width="12.83203125" style="7" bestFit="1" customWidth="1"/>
    <col min="10" max="10" width="1.6640625" style="7" customWidth="1"/>
    <col min="11" max="13" width="12.5" style="7" bestFit="1" customWidth="1"/>
    <col min="14" max="14" width="12.83203125" style="7" bestFit="1" customWidth="1"/>
    <col min="15" max="15" width="12.5" style="7" bestFit="1" customWidth="1"/>
    <col min="16" max="18" width="12.83203125" style="7" bestFit="1" customWidth="1"/>
    <col min="19" max="30" width="13.1640625" style="7" bestFit="1" customWidth="1"/>
    <col min="31" max="31" width="7" style="7" customWidth="1"/>
    <col min="32" max="32" width="10.33203125" style="7" customWidth="1"/>
    <col min="33" max="33" width="12.5" style="7" bestFit="1" customWidth="1"/>
    <col min="34" max="34" width="11.5" style="7" bestFit="1" customWidth="1"/>
    <col min="35" max="36" width="12.5" style="7" bestFit="1" customWidth="1"/>
    <col min="37" max="42" width="13.1640625" style="7" bestFit="1" customWidth="1"/>
    <col min="43" max="43" width="12" style="7" bestFit="1" customWidth="1"/>
    <col min="44" max="44" width="11" style="7" bestFit="1" customWidth="1"/>
    <col min="45" max="47" width="12.5" style="7" bestFit="1" customWidth="1"/>
    <col min="48" max="48" width="11.5" style="7" bestFit="1" customWidth="1"/>
    <col min="49" max="50" width="12.5" style="7" bestFit="1" customWidth="1"/>
    <col min="51" max="51" width="11.5" style="7" bestFit="1" customWidth="1"/>
    <col min="52" max="54" width="12.5" style="7" bestFit="1" customWidth="1"/>
    <col min="55" max="55" width="11" style="7" bestFit="1" customWidth="1"/>
    <col min="56" max="76" width="13.1640625" style="7" bestFit="1" customWidth="1"/>
    <col min="77" max="77" width="14.83203125" style="7" bestFit="1" customWidth="1"/>
    <col min="78" max="78" width="13.6640625" style="7" bestFit="1" customWidth="1"/>
    <col min="79" max="84" width="14.83203125" style="7" bestFit="1" customWidth="1"/>
    <col min="85" max="85" width="13.6640625" style="7" bestFit="1" customWidth="1"/>
    <col min="86" max="90" width="14.83203125" style="7" bestFit="1" customWidth="1"/>
    <col min="91" max="91" width="12.1640625" style="7" bestFit="1" customWidth="1"/>
    <col min="92" max="16384" width="10.83203125" style="7"/>
  </cols>
  <sheetData>
    <row r="2" spans="2:91" ht="21" x14ac:dyDescent="0.25">
      <c r="B2" s="43" t="s">
        <v>302</v>
      </c>
    </row>
    <row r="4" spans="2:91" s="20" customFormat="1" ht="15" x14ac:dyDescent="0.2">
      <c r="B4" s="42" t="s">
        <v>293</v>
      </c>
      <c r="C4" s="41" t="s">
        <v>137</v>
      </c>
      <c r="D4" s="41" t="s">
        <v>86</v>
      </c>
      <c r="E4" s="41">
        <f>Inputs!J8</f>
        <v>2023</v>
      </c>
      <c r="F4" s="41">
        <f>E4+1</f>
        <v>2024</v>
      </c>
      <c r="G4" s="41">
        <f>F4+1</f>
        <v>2025</v>
      </c>
      <c r="H4" s="41">
        <f>G4+1</f>
        <v>2026</v>
      </c>
      <c r="I4" s="41">
        <f>H4+1</f>
        <v>2027</v>
      </c>
      <c r="K4" s="66">
        <f>E4</f>
        <v>2023</v>
      </c>
      <c r="L4" s="66">
        <f>K4</f>
        <v>2023</v>
      </c>
      <c r="M4" s="66">
        <f>L4</f>
        <v>2023</v>
      </c>
      <c r="N4" s="66">
        <f>M4</f>
        <v>2023</v>
      </c>
      <c r="O4" s="66">
        <f>F4</f>
        <v>2024</v>
      </c>
      <c r="P4" s="66">
        <f>O4</f>
        <v>2024</v>
      </c>
      <c r="Q4" s="66">
        <f>P4</f>
        <v>2024</v>
      </c>
      <c r="R4" s="66">
        <f>Q4</f>
        <v>2024</v>
      </c>
      <c r="S4" s="66">
        <f>G4</f>
        <v>2025</v>
      </c>
      <c r="T4" s="66">
        <f>S4</f>
        <v>2025</v>
      </c>
      <c r="U4" s="66">
        <f>T4</f>
        <v>2025</v>
      </c>
      <c r="V4" s="66">
        <f>U4</f>
        <v>2025</v>
      </c>
      <c r="W4" s="66">
        <f>H4</f>
        <v>2026</v>
      </c>
      <c r="X4" s="66">
        <f>W4</f>
        <v>2026</v>
      </c>
      <c r="Y4" s="66">
        <f>X4</f>
        <v>2026</v>
      </c>
      <c r="Z4" s="66">
        <f>Y4</f>
        <v>2026</v>
      </c>
      <c r="AA4" s="66">
        <f>I4</f>
        <v>2027</v>
      </c>
      <c r="AB4" s="66">
        <f>AA4</f>
        <v>2027</v>
      </c>
      <c r="AC4" s="66">
        <f>AB4</f>
        <v>2027</v>
      </c>
      <c r="AD4" s="66">
        <f>AC4</f>
        <v>2027</v>
      </c>
      <c r="AF4" s="65">
        <f>E4</f>
        <v>2023</v>
      </c>
      <c r="AG4" s="65">
        <f t="shared" ref="AG4:AQ4" si="0">AF4</f>
        <v>2023</v>
      </c>
      <c r="AH4" s="65">
        <f t="shared" si="0"/>
        <v>2023</v>
      </c>
      <c r="AI4" s="65">
        <f t="shared" si="0"/>
        <v>2023</v>
      </c>
      <c r="AJ4" s="65">
        <f t="shared" si="0"/>
        <v>2023</v>
      </c>
      <c r="AK4" s="65">
        <f t="shared" si="0"/>
        <v>2023</v>
      </c>
      <c r="AL4" s="65">
        <f t="shared" si="0"/>
        <v>2023</v>
      </c>
      <c r="AM4" s="65">
        <f t="shared" si="0"/>
        <v>2023</v>
      </c>
      <c r="AN4" s="65">
        <f t="shared" si="0"/>
        <v>2023</v>
      </c>
      <c r="AO4" s="65">
        <f t="shared" si="0"/>
        <v>2023</v>
      </c>
      <c r="AP4" s="65">
        <f t="shared" si="0"/>
        <v>2023</v>
      </c>
      <c r="AQ4" s="65">
        <f t="shared" si="0"/>
        <v>2023</v>
      </c>
      <c r="AR4" s="65">
        <f>F4</f>
        <v>2024</v>
      </c>
      <c r="AS4" s="65">
        <f t="shared" ref="AS4:BC4" si="1">AR4</f>
        <v>2024</v>
      </c>
      <c r="AT4" s="65">
        <f t="shared" si="1"/>
        <v>2024</v>
      </c>
      <c r="AU4" s="65">
        <f t="shared" si="1"/>
        <v>2024</v>
      </c>
      <c r="AV4" s="65">
        <f t="shared" si="1"/>
        <v>2024</v>
      </c>
      <c r="AW4" s="65">
        <f t="shared" si="1"/>
        <v>2024</v>
      </c>
      <c r="AX4" s="65">
        <f t="shared" si="1"/>
        <v>2024</v>
      </c>
      <c r="AY4" s="65">
        <f t="shared" si="1"/>
        <v>2024</v>
      </c>
      <c r="AZ4" s="65">
        <f t="shared" si="1"/>
        <v>2024</v>
      </c>
      <c r="BA4" s="65">
        <f t="shared" si="1"/>
        <v>2024</v>
      </c>
      <c r="BB4" s="65">
        <f t="shared" si="1"/>
        <v>2024</v>
      </c>
      <c r="BC4" s="65">
        <f t="shared" si="1"/>
        <v>2024</v>
      </c>
      <c r="BD4" s="65">
        <f>G4</f>
        <v>2025</v>
      </c>
      <c r="BE4" s="65">
        <f t="shared" ref="BE4:BO4" si="2">BD4</f>
        <v>2025</v>
      </c>
      <c r="BF4" s="65">
        <f t="shared" si="2"/>
        <v>2025</v>
      </c>
      <c r="BG4" s="65">
        <f t="shared" si="2"/>
        <v>2025</v>
      </c>
      <c r="BH4" s="65">
        <f t="shared" si="2"/>
        <v>2025</v>
      </c>
      <c r="BI4" s="65">
        <f t="shared" si="2"/>
        <v>2025</v>
      </c>
      <c r="BJ4" s="65">
        <f t="shared" si="2"/>
        <v>2025</v>
      </c>
      <c r="BK4" s="65">
        <f t="shared" si="2"/>
        <v>2025</v>
      </c>
      <c r="BL4" s="65">
        <f t="shared" si="2"/>
        <v>2025</v>
      </c>
      <c r="BM4" s="65">
        <f t="shared" si="2"/>
        <v>2025</v>
      </c>
      <c r="BN4" s="65">
        <f t="shared" si="2"/>
        <v>2025</v>
      </c>
      <c r="BO4" s="65">
        <f t="shared" si="2"/>
        <v>2025</v>
      </c>
      <c r="BP4" s="65">
        <f>H4</f>
        <v>2026</v>
      </c>
      <c r="BQ4" s="65">
        <f t="shared" ref="BQ4:CA4" si="3">BP4</f>
        <v>2026</v>
      </c>
      <c r="BR4" s="65">
        <f t="shared" si="3"/>
        <v>2026</v>
      </c>
      <c r="BS4" s="65">
        <f t="shared" si="3"/>
        <v>2026</v>
      </c>
      <c r="BT4" s="65">
        <f t="shared" si="3"/>
        <v>2026</v>
      </c>
      <c r="BU4" s="65">
        <f t="shared" si="3"/>
        <v>2026</v>
      </c>
      <c r="BV4" s="65">
        <f t="shared" si="3"/>
        <v>2026</v>
      </c>
      <c r="BW4" s="65">
        <f t="shared" si="3"/>
        <v>2026</v>
      </c>
      <c r="BX4" s="65">
        <f t="shared" si="3"/>
        <v>2026</v>
      </c>
      <c r="BY4" s="65">
        <f t="shared" si="3"/>
        <v>2026</v>
      </c>
      <c r="BZ4" s="65">
        <f t="shared" si="3"/>
        <v>2026</v>
      </c>
      <c r="CA4" s="65">
        <f t="shared" si="3"/>
        <v>2026</v>
      </c>
      <c r="CB4" s="65">
        <f>I4</f>
        <v>2027</v>
      </c>
      <c r="CC4" s="65">
        <f t="shared" ref="CC4:CM4" si="4">CB4</f>
        <v>2027</v>
      </c>
      <c r="CD4" s="65">
        <f t="shared" si="4"/>
        <v>2027</v>
      </c>
      <c r="CE4" s="65">
        <f t="shared" si="4"/>
        <v>2027</v>
      </c>
      <c r="CF4" s="65">
        <f t="shared" si="4"/>
        <v>2027</v>
      </c>
      <c r="CG4" s="65">
        <f t="shared" si="4"/>
        <v>2027</v>
      </c>
      <c r="CH4" s="65">
        <f t="shared" si="4"/>
        <v>2027</v>
      </c>
      <c r="CI4" s="65">
        <f t="shared" si="4"/>
        <v>2027</v>
      </c>
      <c r="CJ4" s="65">
        <f t="shared" si="4"/>
        <v>2027</v>
      </c>
      <c r="CK4" s="65">
        <f t="shared" si="4"/>
        <v>2027</v>
      </c>
      <c r="CL4" s="65">
        <f t="shared" si="4"/>
        <v>2027</v>
      </c>
      <c r="CM4" s="65">
        <f t="shared" si="4"/>
        <v>2027</v>
      </c>
    </row>
    <row r="5" spans="2:91" s="20" customFormat="1" ht="15" outlineLevel="1" x14ac:dyDescent="0.2">
      <c r="B5" s="68" t="s">
        <v>136</v>
      </c>
      <c r="C5" s="75"/>
      <c r="D5" s="75"/>
      <c r="E5" s="74">
        <f>DATE(E4,12,31)</f>
        <v>45291</v>
      </c>
      <c r="F5" s="74">
        <f>DATE(F4,12,31)</f>
        <v>45657</v>
      </c>
      <c r="G5" s="74">
        <f>DATE(G4,12,31)</f>
        <v>46022</v>
      </c>
      <c r="H5" s="74">
        <f>DATE(H4,12,31)</f>
        <v>46387</v>
      </c>
      <c r="I5" s="74">
        <f>DATE(I4,12,31)</f>
        <v>46752</v>
      </c>
      <c r="K5" s="73">
        <f>DATE(K4,3,31)</f>
        <v>45016</v>
      </c>
      <c r="L5" s="73">
        <f>DATE(L4,6,30)</f>
        <v>45107</v>
      </c>
      <c r="M5" s="73">
        <f>DATE(M4,9,30)</f>
        <v>45199</v>
      </c>
      <c r="N5" s="73">
        <f>DATE(N4,12,31)</f>
        <v>45291</v>
      </c>
      <c r="O5" s="73">
        <f>DATE(O4,3,31)</f>
        <v>45382</v>
      </c>
      <c r="P5" s="73">
        <f>DATE(P4,6,30)</f>
        <v>45473</v>
      </c>
      <c r="Q5" s="73">
        <f>DATE(Q4,9,30)</f>
        <v>45565</v>
      </c>
      <c r="R5" s="73">
        <f>DATE(R4,12,31)</f>
        <v>45657</v>
      </c>
      <c r="S5" s="73">
        <f>DATE(S4,3,31)</f>
        <v>45747</v>
      </c>
      <c r="T5" s="73">
        <f>DATE(T4,6,30)</f>
        <v>45838</v>
      </c>
      <c r="U5" s="73">
        <f>DATE(U4,9,30)</f>
        <v>45930</v>
      </c>
      <c r="V5" s="73">
        <f>DATE(V4,12,31)</f>
        <v>46022</v>
      </c>
      <c r="W5" s="73">
        <f>DATE(W4,3,31)</f>
        <v>46112</v>
      </c>
      <c r="X5" s="73">
        <f>DATE(X4,6,30)</f>
        <v>46203</v>
      </c>
      <c r="Y5" s="73">
        <f>DATE(Y4,9,30)</f>
        <v>46295</v>
      </c>
      <c r="Z5" s="73">
        <f>DATE(Z4,12,31)</f>
        <v>46387</v>
      </c>
      <c r="AA5" s="73">
        <f>DATE(AA4,3,31)</f>
        <v>46477</v>
      </c>
      <c r="AB5" s="73">
        <f>DATE(AB4,6,30)</f>
        <v>46568</v>
      </c>
      <c r="AC5" s="73">
        <f>DATE(AC4,9,30)</f>
        <v>46660</v>
      </c>
      <c r="AD5" s="73">
        <f>DATE(AD4,12,31)</f>
        <v>46752</v>
      </c>
      <c r="AF5" s="72">
        <f t="shared" ref="AF5:BK5" si="5">EOMONTH(AF6,0)</f>
        <v>44957</v>
      </c>
      <c r="AG5" s="72">
        <f t="shared" si="5"/>
        <v>44985</v>
      </c>
      <c r="AH5" s="72">
        <f t="shared" si="5"/>
        <v>45016</v>
      </c>
      <c r="AI5" s="72">
        <f t="shared" si="5"/>
        <v>45046</v>
      </c>
      <c r="AJ5" s="72">
        <f t="shared" si="5"/>
        <v>45077</v>
      </c>
      <c r="AK5" s="72">
        <f t="shared" si="5"/>
        <v>45107</v>
      </c>
      <c r="AL5" s="72">
        <f t="shared" si="5"/>
        <v>45138</v>
      </c>
      <c r="AM5" s="72">
        <f t="shared" si="5"/>
        <v>45169</v>
      </c>
      <c r="AN5" s="72">
        <f t="shared" si="5"/>
        <v>45199</v>
      </c>
      <c r="AO5" s="72">
        <f t="shared" si="5"/>
        <v>45230</v>
      </c>
      <c r="AP5" s="72">
        <f t="shared" si="5"/>
        <v>45260</v>
      </c>
      <c r="AQ5" s="72">
        <f t="shared" si="5"/>
        <v>45291</v>
      </c>
      <c r="AR5" s="72">
        <f t="shared" si="5"/>
        <v>45322</v>
      </c>
      <c r="AS5" s="72">
        <f t="shared" si="5"/>
        <v>45351</v>
      </c>
      <c r="AT5" s="72">
        <f t="shared" si="5"/>
        <v>45382</v>
      </c>
      <c r="AU5" s="72">
        <f t="shared" si="5"/>
        <v>45412</v>
      </c>
      <c r="AV5" s="72">
        <f t="shared" si="5"/>
        <v>45443</v>
      </c>
      <c r="AW5" s="72">
        <f t="shared" si="5"/>
        <v>45473</v>
      </c>
      <c r="AX5" s="72">
        <f t="shared" si="5"/>
        <v>45504</v>
      </c>
      <c r="AY5" s="72">
        <f t="shared" si="5"/>
        <v>45535</v>
      </c>
      <c r="AZ5" s="72">
        <f t="shared" si="5"/>
        <v>45565</v>
      </c>
      <c r="BA5" s="72">
        <f t="shared" si="5"/>
        <v>45596</v>
      </c>
      <c r="BB5" s="72">
        <f t="shared" si="5"/>
        <v>45626</v>
      </c>
      <c r="BC5" s="72">
        <f t="shared" si="5"/>
        <v>45657</v>
      </c>
      <c r="BD5" s="72">
        <f t="shared" si="5"/>
        <v>45688</v>
      </c>
      <c r="BE5" s="72">
        <f t="shared" si="5"/>
        <v>45716</v>
      </c>
      <c r="BF5" s="72">
        <f t="shared" si="5"/>
        <v>45747</v>
      </c>
      <c r="BG5" s="72">
        <f t="shared" si="5"/>
        <v>45777</v>
      </c>
      <c r="BH5" s="72">
        <f t="shared" si="5"/>
        <v>45808</v>
      </c>
      <c r="BI5" s="72">
        <f t="shared" si="5"/>
        <v>45838</v>
      </c>
      <c r="BJ5" s="72">
        <f t="shared" si="5"/>
        <v>45869</v>
      </c>
      <c r="BK5" s="72">
        <f t="shared" si="5"/>
        <v>45900</v>
      </c>
      <c r="BL5" s="72">
        <f t="shared" ref="BL5:CM5" si="6">EOMONTH(BL6,0)</f>
        <v>45930</v>
      </c>
      <c r="BM5" s="72">
        <f t="shared" si="6"/>
        <v>45961</v>
      </c>
      <c r="BN5" s="72">
        <f t="shared" si="6"/>
        <v>45991</v>
      </c>
      <c r="BO5" s="72">
        <f t="shared" si="6"/>
        <v>46022</v>
      </c>
      <c r="BP5" s="72">
        <f t="shared" si="6"/>
        <v>46053</v>
      </c>
      <c r="BQ5" s="72">
        <f t="shared" si="6"/>
        <v>46081</v>
      </c>
      <c r="BR5" s="72">
        <f t="shared" si="6"/>
        <v>46112</v>
      </c>
      <c r="BS5" s="72">
        <f t="shared" si="6"/>
        <v>46142</v>
      </c>
      <c r="BT5" s="72">
        <f t="shared" si="6"/>
        <v>46173</v>
      </c>
      <c r="BU5" s="72">
        <f t="shared" si="6"/>
        <v>46203</v>
      </c>
      <c r="BV5" s="72">
        <f t="shared" si="6"/>
        <v>46234</v>
      </c>
      <c r="BW5" s="72">
        <f t="shared" si="6"/>
        <v>46265</v>
      </c>
      <c r="BX5" s="72">
        <f t="shared" si="6"/>
        <v>46295</v>
      </c>
      <c r="BY5" s="72">
        <f t="shared" si="6"/>
        <v>46326</v>
      </c>
      <c r="BZ5" s="72">
        <f t="shared" si="6"/>
        <v>46356</v>
      </c>
      <c r="CA5" s="72">
        <f t="shared" si="6"/>
        <v>46387</v>
      </c>
      <c r="CB5" s="72">
        <f t="shared" si="6"/>
        <v>46418</v>
      </c>
      <c r="CC5" s="72">
        <f t="shared" si="6"/>
        <v>46446</v>
      </c>
      <c r="CD5" s="72">
        <f t="shared" si="6"/>
        <v>46477</v>
      </c>
      <c r="CE5" s="72">
        <f t="shared" si="6"/>
        <v>46507</v>
      </c>
      <c r="CF5" s="72">
        <f t="shared" si="6"/>
        <v>46538</v>
      </c>
      <c r="CG5" s="72">
        <f t="shared" si="6"/>
        <v>46568</v>
      </c>
      <c r="CH5" s="72">
        <f t="shared" si="6"/>
        <v>46599</v>
      </c>
      <c r="CI5" s="72">
        <f t="shared" si="6"/>
        <v>46630</v>
      </c>
      <c r="CJ5" s="72">
        <f t="shared" si="6"/>
        <v>46660</v>
      </c>
      <c r="CK5" s="72">
        <f t="shared" si="6"/>
        <v>46691</v>
      </c>
      <c r="CL5" s="72">
        <f t="shared" si="6"/>
        <v>46721</v>
      </c>
      <c r="CM5" s="72">
        <f t="shared" si="6"/>
        <v>46752</v>
      </c>
    </row>
    <row r="6" spans="2:91" s="20" customFormat="1" ht="15" outlineLevel="1" x14ac:dyDescent="0.2">
      <c r="B6" s="68" t="s">
        <v>135</v>
      </c>
      <c r="C6" s="66"/>
      <c r="D6" s="66"/>
      <c r="E6" s="74">
        <f>DATE(E4,1,1)</f>
        <v>44927</v>
      </c>
      <c r="F6" s="74">
        <f>DATE(F4,1,1)</f>
        <v>45292</v>
      </c>
      <c r="G6" s="74">
        <f>DATE(G4,1,1)</f>
        <v>45658</v>
      </c>
      <c r="H6" s="74">
        <f>DATE(H4,1,1)</f>
        <v>46023</v>
      </c>
      <c r="I6" s="74">
        <f>DATE(I4,1,1)</f>
        <v>46388</v>
      </c>
      <c r="K6" s="73">
        <f>DATE(K4,1,1)</f>
        <v>44927</v>
      </c>
      <c r="L6" s="73">
        <f t="shared" ref="L6:AD6" si="7">K5+1</f>
        <v>45017</v>
      </c>
      <c r="M6" s="73">
        <f t="shared" si="7"/>
        <v>45108</v>
      </c>
      <c r="N6" s="73">
        <f t="shared" si="7"/>
        <v>45200</v>
      </c>
      <c r="O6" s="73">
        <f t="shared" si="7"/>
        <v>45292</v>
      </c>
      <c r="P6" s="73">
        <f t="shared" si="7"/>
        <v>45383</v>
      </c>
      <c r="Q6" s="73">
        <f t="shared" si="7"/>
        <v>45474</v>
      </c>
      <c r="R6" s="73">
        <f t="shared" si="7"/>
        <v>45566</v>
      </c>
      <c r="S6" s="73">
        <f t="shared" si="7"/>
        <v>45658</v>
      </c>
      <c r="T6" s="73">
        <f t="shared" si="7"/>
        <v>45748</v>
      </c>
      <c r="U6" s="73">
        <f t="shared" si="7"/>
        <v>45839</v>
      </c>
      <c r="V6" s="73">
        <f t="shared" si="7"/>
        <v>45931</v>
      </c>
      <c r="W6" s="73">
        <f t="shared" si="7"/>
        <v>46023</v>
      </c>
      <c r="X6" s="73">
        <f t="shared" si="7"/>
        <v>46113</v>
      </c>
      <c r="Y6" s="73">
        <f t="shared" si="7"/>
        <v>46204</v>
      </c>
      <c r="Z6" s="73">
        <f t="shared" si="7"/>
        <v>46296</v>
      </c>
      <c r="AA6" s="73">
        <f t="shared" si="7"/>
        <v>46388</v>
      </c>
      <c r="AB6" s="73">
        <f t="shared" si="7"/>
        <v>46478</v>
      </c>
      <c r="AC6" s="73">
        <f t="shared" si="7"/>
        <v>46569</v>
      </c>
      <c r="AD6" s="73">
        <f t="shared" si="7"/>
        <v>46661</v>
      </c>
      <c r="AF6" s="72">
        <f>DATE(AF4,1,1)</f>
        <v>44927</v>
      </c>
      <c r="AG6" s="72">
        <f t="shared" ref="AG6:BL6" si="8">AF5+1</f>
        <v>44958</v>
      </c>
      <c r="AH6" s="72">
        <f t="shared" si="8"/>
        <v>44986</v>
      </c>
      <c r="AI6" s="72">
        <f t="shared" si="8"/>
        <v>45017</v>
      </c>
      <c r="AJ6" s="72">
        <f t="shared" si="8"/>
        <v>45047</v>
      </c>
      <c r="AK6" s="72">
        <f t="shared" si="8"/>
        <v>45078</v>
      </c>
      <c r="AL6" s="72">
        <f t="shared" si="8"/>
        <v>45108</v>
      </c>
      <c r="AM6" s="72">
        <f t="shared" si="8"/>
        <v>45139</v>
      </c>
      <c r="AN6" s="72">
        <f t="shared" si="8"/>
        <v>45170</v>
      </c>
      <c r="AO6" s="72">
        <f t="shared" si="8"/>
        <v>45200</v>
      </c>
      <c r="AP6" s="72">
        <f t="shared" si="8"/>
        <v>45231</v>
      </c>
      <c r="AQ6" s="72">
        <f t="shared" si="8"/>
        <v>45261</v>
      </c>
      <c r="AR6" s="72">
        <f t="shared" si="8"/>
        <v>45292</v>
      </c>
      <c r="AS6" s="72">
        <f t="shared" si="8"/>
        <v>45323</v>
      </c>
      <c r="AT6" s="72">
        <f t="shared" si="8"/>
        <v>45352</v>
      </c>
      <c r="AU6" s="72">
        <f t="shared" si="8"/>
        <v>45383</v>
      </c>
      <c r="AV6" s="72">
        <f t="shared" si="8"/>
        <v>45413</v>
      </c>
      <c r="AW6" s="72">
        <f t="shared" si="8"/>
        <v>45444</v>
      </c>
      <c r="AX6" s="72">
        <f t="shared" si="8"/>
        <v>45474</v>
      </c>
      <c r="AY6" s="72">
        <f t="shared" si="8"/>
        <v>45505</v>
      </c>
      <c r="AZ6" s="72">
        <f t="shared" si="8"/>
        <v>45536</v>
      </c>
      <c r="BA6" s="72">
        <f t="shared" si="8"/>
        <v>45566</v>
      </c>
      <c r="BB6" s="72">
        <f t="shared" si="8"/>
        <v>45597</v>
      </c>
      <c r="BC6" s="72">
        <f t="shared" si="8"/>
        <v>45627</v>
      </c>
      <c r="BD6" s="72">
        <f t="shared" si="8"/>
        <v>45658</v>
      </c>
      <c r="BE6" s="72">
        <f t="shared" si="8"/>
        <v>45689</v>
      </c>
      <c r="BF6" s="72">
        <f t="shared" si="8"/>
        <v>45717</v>
      </c>
      <c r="BG6" s="72">
        <f t="shared" si="8"/>
        <v>45748</v>
      </c>
      <c r="BH6" s="72">
        <f t="shared" si="8"/>
        <v>45778</v>
      </c>
      <c r="BI6" s="72">
        <f t="shared" si="8"/>
        <v>45809</v>
      </c>
      <c r="BJ6" s="72">
        <f t="shared" si="8"/>
        <v>45839</v>
      </c>
      <c r="BK6" s="72">
        <f t="shared" si="8"/>
        <v>45870</v>
      </c>
      <c r="BL6" s="72">
        <f t="shared" si="8"/>
        <v>45901</v>
      </c>
      <c r="BM6" s="72">
        <f t="shared" ref="BM6:CM6" si="9">BL5+1</f>
        <v>45931</v>
      </c>
      <c r="BN6" s="72">
        <f t="shared" si="9"/>
        <v>45962</v>
      </c>
      <c r="BO6" s="72">
        <f t="shared" si="9"/>
        <v>45992</v>
      </c>
      <c r="BP6" s="72">
        <f t="shared" si="9"/>
        <v>46023</v>
      </c>
      <c r="BQ6" s="72">
        <f t="shared" si="9"/>
        <v>46054</v>
      </c>
      <c r="BR6" s="72">
        <f t="shared" si="9"/>
        <v>46082</v>
      </c>
      <c r="BS6" s="72">
        <f t="shared" si="9"/>
        <v>46113</v>
      </c>
      <c r="BT6" s="72">
        <f t="shared" si="9"/>
        <v>46143</v>
      </c>
      <c r="BU6" s="72">
        <f t="shared" si="9"/>
        <v>46174</v>
      </c>
      <c r="BV6" s="72">
        <f t="shared" si="9"/>
        <v>46204</v>
      </c>
      <c r="BW6" s="72">
        <f t="shared" si="9"/>
        <v>46235</v>
      </c>
      <c r="BX6" s="72">
        <f t="shared" si="9"/>
        <v>46266</v>
      </c>
      <c r="BY6" s="72">
        <f t="shared" si="9"/>
        <v>46296</v>
      </c>
      <c r="BZ6" s="72">
        <f t="shared" si="9"/>
        <v>46327</v>
      </c>
      <c r="CA6" s="72">
        <f t="shared" si="9"/>
        <v>46357</v>
      </c>
      <c r="CB6" s="72">
        <f t="shared" si="9"/>
        <v>46388</v>
      </c>
      <c r="CC6" s="72">
        <f t="shared" si="9"/>
        <v>46419</v>
      </c>
      <c r="CD6" s="72">
        <f t="shared" si="9"/>
        <v>46447</v>
      </c>
      <c r="CE6" s="72">
        <f t="shared" si="9"/>
        <v>46478</v>
      </c>
      <c r="CF6" s="72">
        <f t="shared" si="9"/>
        <v>46508</v>
      </c>
      <c r="CG6" s="72">
        <f t="shared" si="9"/>
        <v>46539</v>
      </c>
      <c r="CH6" s="72">
        <f t="shared" si="9"/>
        <v>46569</v>
      </c>
      <c r="CI6" s="72">
        <f t="shared" si="9"/>
        <v>46600</v>
      </c>
      <c r="CJ6" s="72">
        <f t="shared" si="9"/>
        <v>46631</v>
      </c>
      <c r="CK6" s="72">
        <f t="shared" si="9"/>
        <v>46661</v>
      </c>
      <c r="CL6" s="72">
        <f t="shared" si="9"/>
        <v>46692</v>
      </c>
      <c r="CM6" s="72">
        <f t="shared" si="9"/>
        <v>46722</v>
      </c>
    </row>
    <row r="7" spans="2:91" s="20" customFormat="1" ht="15" outlineLevel="1" x14ac:dyDescent="0.2">
      <c r="B7" s="68" t="s">
        <v>134</v>
      </c>
      <c r="C7" s="66"/>
      <c r="D7" s="66"/>
      <c r="E7" s="71">
        <v>12</v>
      </c>
      <c r="F7" s="71">
        <v>12</v>
      </c>
      <c r="G7" s="71">
        <v>12</v>
      </c>
      <c r="H7" s="71">
        <v>12</v>
      </c>
      <c r="I7" s="71">
        <v>12</v>
      </c>
      <c r="K7" s="70">
        <v>3</v>
      </c>
      <c r="L7" s="70">
        <v>6</v>
      </c>
      <c r="M7" s="70">
        <v>9</v>
      </c>
      <c r="N7" s="70">
        <v>12</v>
      </c>
      <c r="O7" s="70">
        <v>3</v>
      </c>
      <c r="P7" s="70">
        <v>6</v>
      </c>
      <c r="Q7" s="70">
        <v>9</v>
      </c>
      <c r="R7" s="70">
        <v>12</v>
      </c>
      <c r="S7" s="70">
        <v>3</v>
      </c>
      <c r="T7" s="70">
        <v>6</v>
      </c>
      <c r="U7" s="70">
        <v>9</v>
      </c>
      <c r="V7" s="70">
        <v>12</v>
      </c>
      <c r="W7" s="70">
        <v>3</v>
      </c>
      <c r="X7" s="70">
        <v>6</v>
      </c>
      <c r="Y7" s="70">
        <v>9</v>
      </c>
      <c r="Z7" s="70">
        <v>12</v>
      </c>
      <c r="AA7" s="70">
        <v>3</v>
      </c>
      <c r="AB7" s="70">
        <v>6</v>
      </c>
      <c r="AC7" s="70">
        <v>9</v>
      </c>
      <c r="AD7" s="70">
        <v>12</v>
      </c>
      <c r="AF7" s="69">
        <v>1</v>
      </c>
      <c r="AG7" s="69">
        <v>2</v>
      </c>
      <c r="AH7" s="69">
        <v>3</v>
      </c>
      <c r="AI7" s="69">
        <v>4</v>
      </c>
      <c r="AJ7" s="69">
        <v>5</v>
      </c>
      <c r="AK7" s="69">
        <v>6</v>
      </c>
      <c r="AL7" s="69">
        <v>7</v>
      </c>
      <c r="AM7" s="69">
        <v>8</v>
      </c>
      <c r="AN7" s="69">
        <v>9</v>
      </c>
      <c r="AO7" s="69">
        <v>10</v>
      </c>
      <c r="AP7" s="69">
        <v>11</v>
      </c>
      <c r="AQ7" s="69">
        <v>12</v>
      </c>
      <c r="AR7" s="69">
        <v>1</v>
      </c>
      <c r="AS7" s="69">
        <v>2</v>
      </c>
      <c r="AT7" s="69">
        <v>3</v>
      </c>
      <c r="AU7" s="69">
        <v>4</v>
      </c>
      <c r="AV7" s="69">
        <v>5</v>
      </c>
      <c r="AW7" s="69">
        <v>6</v>
      </c>
      <c r="AX7" s="69">
        <v>7</v>
      </c>
      <c r="AY7" s="69">
        <v>8</v>
      </c>
      <c r="AZ7" s="69">
        <v>9</v>
      </c>
      <c r="BA7" s="69">
        <v>10</v>
      </c>
      <c r="BB7" s="69">
        <v>11</v>
      </c>
      <c r="BC7" s="69">
        <v>12</v>
      </c>
      <c r="BD7" s="69">
        <v>1</v>
      </c>
      <c r="BE7" s="69">
        <v>2</v>
      </c>
      <c r="BF7" s="69">
        <v>3</v>
      </c>
      <c r="BG7" s="69">
        <v>4</v>
      </c>
      <c r="BH7" s="69">
        <v>5</v>
      </c>
      <c r="BI7" s="69">
        <v>6</v>
      </c>
      <c r="BJ7" s="69">
        <v>7</v>
      </c>
      <c r="BK7" s="69">
        <v>8</v>
      </c>
      <c r="BL7" s="69">
        <v>9</v>
      </c>
      <c r="BM7" s="69">
        <v>10</v>
      </c>
      <c r="BN7" s="69">
        <v>11</v>
      </c>
      <c r="BO7" s="69">
        <v>12</v>
      </c>
      <c r="BP7" s="69">
        <v>1</v>
      </c>
      <c r="BQ7" s="69">
        <v>2</v>
      </c>
      <c r="BR7" s="69">
        <v>3</v>
      </c>
      <c r="BS7" s="69">
        <v>4</v>
      </c>
      <c r="BT7" s="69">
        <v>5</v>
      </c>
      <c r="BU7" s="69">
        <v>6</v>
      </c>
      <c r="BV7" s="69">
        <v>7</v>
      </c>
      <c r="BW7" s="69">
        <v>8</v>
      </c>
      <c r="BX7" s="69">
        <v>9</v>
      </c>
      <c r="BY7" s="69">
        <v>10</v>
      </c>
      <c r="BZ7" s="69">
        <v>11</v>
      </c>
      <c r="CA7" s="69">
        <v>12</v>
      </c>
      <c r="CB7" s="69">
        <v>1</v>
      </c>
      <c r="CC7" s="69">
        <v>2</v>
      </c>
      <c r="CD7" s="69">
        <v>3</v>
      </c>
      <c r="CE7" s="69">
        <v>4</v>
      </c>
      <c r="CF7" s="69">
        <v>5</v>
      </c>
      <c r="CG7" s="69">
        <v>6</v>
      </c>
      <c r="CH7" s="69">
        <v>7</v>
      </c>
      <c r="CI7" s="69">
        <v>8</v>
      </c>
      <c r="CJ7" s="69">
        <v>9</v>
      </c>
      <c r="CK7" s="69">
        <v>10</v>
      </c>
      <c r="CL7" s="69">
        <v>11</v>
      </c>
      <c r="CM7" s="69">
        <v>12</v>
      </c>
    </row>
    <row r="8" spans="2:91" s="20" customFormat="1" ht="15" outlineLevel="1" x14ac:dyDescent="0.2">
      <c r="B8" s="68" t="s">
        <v>133</v>
      </c>
      <c r="C8" s="68"/>
      <c r="D8" s="68"/>
      <c r="E8" s="66" t="s">
        <v>129</v>
      </c>
      <c r="F8" s="66" t="s">
        <v>129</v>
      </c>
      <c r="G8" s="66" t="s">
        <v>129</v>
      </c>
      <c r="H8" s="66" t="s">
        <v>129</v>
      </c>
      <c r="I8" s="66" t="s">
        <v>129</v>
      </c>
      <c r="K8" s="65" t="s">
        <v>132</v>
      </c>
      <c r="L8" s="65" t="s">
        <v>131</v>
      </c>
      <c r="M8" s="65" t="s">
        <v>130</v>
      </c>
      <c r="N8" s="65" t="s">
        <v>129</v>
      </c>
      <c r="O8" s="65" t="s">
        <v>132</v>
      </c>
      <c r="P8" s="65" t="s">
        <v>131</v>
      </c>
      <c r="Q8" s="65" t="s">
        <v>130</v>
      </c>
      <c r="R8" s="65" t="s">
        <v>129</v>
      </c>
      <c r="S8" s="65" t="s">
        <v>132</v>
      </c>
      <c r="T8" s="65" t="s">
        <v>131</v>
      </c>
      <c r="U8" s="65" t="s">
        <v>130</v>
      </c>
      <c r="V8" s="65" t="s">
        <v>129</v>
      </c>
      <c r="W8" s="65" t="s">
        <v>132</v>
      </c>
      <c r="X8" s="65" t="s">
        <v>131</v>
      </c>
      <c r="Y8" s="65" t="s">
        <v>130</v>
      </c>
      <c r="Z8" s="65" t="s">
        <v>129</v>
      </c>
      <c r="AA8" s="65" t="s">
        <v>132</v>
      </c>
      <c r="AB8" s="65" t="s">
        <v>131</v>
      </c>
      <c r="AC8" s="65" t="s">
        <v>130</v>
      </c>
      <c r="AD8" s="65" t="s">
        <v>129</v>
      </c>
      <c r="AF8" s="67" t="s">
        <v>132</v>
      </c>
      <c r="AG8" s="67" t="s">
        <v>132</v>
      </c>
      <c r="AH8" s="67" t="s">
        <v>132</v>
      </c>
      <c r="AI8" s="67" t="s">
        <v>131</v>
      </c>
      <c r="AJ8" s="67" t="s">
        <v>131</v>
      </c>
      <c r="AK8" s="67" t="s">
        <v>131</v>
      </c>
      <c r="AL8" s="67" t="s">
        <v>130</v>
      </c>
      <c r="AM8" s="67" t="s">
        <v>130</v>
      </c>
      <c r="AN8" s="67" t="s">
        <v>130</v>
      </c>
      <c r="AO8" s="67" t="s">
        <v>129</v>
      </c>
      <c r="AP8" s="67" t="s">
        <v>129</v>
      </c>
      <c r="AQ8" s="67" t="s">
        <v>129</v>
      </c>
      <c r="AR8" s="67" t="s">
        <v>132</v>
      </c>
      <c r="AS8" s="67" t="s">
        <v>132</v>
      </c>
      <c r="AT8" s="67" t="s">
        <v>132</v>
      </c>
      <c r="AU8" s="67" t="s">
        <v>131</v>
      </c>
      <c r="AV8" s="67" t="s">
        <v>131</v>
      </c>
      <c r="AW8" s="67" t="s">
        <v>131</v>
      </c>
      <c r="AX8" s="67" t="s">
        <v>130</v>
      </c>
      <c r="AY8" s="67" t="s">
        <v>130</v>
      </c>
      <c r="AZ8" s="67" t="s">
        <v>130</v>
      </c>
      <c r="BA8" s="67" t="s">
        <v>129</v>
      </c>
      <c r="BB8" s="67" t="s">
        <v>129</v>
      </c>
      <c r="BC8" s="67" t="s">
        <v>129</v>
      </c>
      <c r="BD8" s="67" t="s">
        <v>132</v>
      </c>
      <c r="BE8" s="67" t="s">
        <v>132</v>
      </c>
      <c r="BF8" s="67" t="s">
        <v>132</v>
      </c>
      <c r="BG8" s="67" t="s">
        <v>131</v>
      </c>
      <c r="BH8" s="67" t="s">
        <v>131</v>
      </c>
      <c r="BI8" s="67" t="s">
        <v>131</v>
      </c>
      <c r="BJ8" s="67" t="s">
        <v>130</v>
      </c>
      <c r="BK8" s="67" t="s">
        <v>130</v>
      </c>
      <c r="BL8" s="67" t="s">
        <v>130</v>
      </c>
      <c r="BM8" s="67" t="s">
        <v>129</v>
      </c>
      <c r="BN8" s="67" t="s">
        <v>129</v>
      </c>
      <c r="BO8" s="67" t="s">
        <v>129</v>
      </c>
      <c r="BP8" s="67" t="s">
        <v>132</v>
      </c>
      <c r="BQ8" s="67" t="s">
        <v>132</v>
      </c>
      <c r="BR8" s="67" t="s">
        <v>132</v>
      </c>
      <c r="BS8" s="67" t="s">
        <v>131</v>
      </c>
      <c r="BT8" s="67" t="s">
        <v>131</v>
      </c>
      <c r="BU8" s="67" t="s">
        <v>131</v>
      </c>
      <c r="BV8" s="67" t="s">
        <v>130</v>
      </c>
      <c r="BW8" s="67" t="s">
        <v>130</v>
      </c>
      <c r="BX8" s="67" t="s">
        <v>130</v>
      </c>
      <c r="BY8" s="67" t="s">
        <v>129</v>
      </c>
      <c r="BZ8" s="67" t="s">
        <v>129</v>
      </c>
      <c r="CA8" s="67" t="s">
        <v>129</v>
      </c>
      <c r="CB8" s="67" t="s">
        <v>132</v>
      </c>
      <c r="CC8" s="67" t="s">
        <v>132</v>
      </c>
      <c r="CD8" s="67" t="s">
        <v>132</v>
      </c>
      <c r="CE8" s="67" t="s">
        <v>131</v>
      </c>
      <c r="CF8" s="67" t="s">
        <v>131</v>
      </c>
      <c r="CG8" s="67" t="s">
        <v>131</v>
      </c>
      <c r="CH8" s="67" t="s">
        <v>130</v>
      </c>
      <c r="CI8" s="67" t="s">
        <v>130</v>
      </c>
      <c r="CJ8" s="67" t="s">
        <v>130</v>
      </c>
      <c r="CK8" s="67" t="s">
        <v>129</v>
      </c>
      <c r="CL8" s="67" t="s">
        <v>129</v>
      </c>
      <c r="CM8" s="67" t="s">
        <v>129</v>
      </c>
    </row>
    <row r="9" spans="2:91" s="20" customFormat="1" ht="15" x14ac:dyDescent="0.2">
      <c r="B9" s="42" t="s">
        <v>128</v>
      </c>
      <c r="C9" s="42"/>
      <c r="D9" s="42"/>
      <c r="E9" s="41">
        <f>E5-E6+1</f>
        <v>365</v>
      </c>
      <c r="F9" s="41">
        <f>F5-F6+1</f>
        <v>366</v>
      </c>
      <c r="G9" s="41">
        <f>G5-G6+1</f>
        <v>365</v>
      </c>
      <c r="H9" s="41">
        <f>H5-H6+1</f>
        <v>365</v>
      </c>
      <c r="I9" s="41">
        <f>I5-I6+1</f>
        <v>365</v>
      </c>
      <c r="K9" s="66">
        <f t="shared" ref="K9:AD9" si="10">K5-K6+1</f>
        <v>90</v>
      </c>
      <c r="L9" s="66">
        <f t="shared" si="10"/>
        <v>91</v>
      </c>
      <c r="M9" s="66">
        <f t="shared" si="10"/>
        <v>92</v>
      </c>
      <c r="N9" s="66">
        <f t="shared" si="10"/>
        <v>92</v>
      </c>
      <c r="O9" s="66">
        <f t="shared" si="10"/>
        <v>91</v>
      </c>
      <c r="P9" s="66">
        <f t="shared" si="10"/>
        <v>91</v>
      </c>
      <c r="Q9" s="66">
        <f t="shared" si="10"/>
        <v>92</v>
      </c>
      <c r="R9" s="66">
        <f t="shared" si="10"/>
        <v>92</v>
      </c>
      <c r="S9" s="66">
        <f t="shared" si="10"/>
        <v>90</v>
      </c>
      <c r="T9" s="66">
        <f t="shared" si="10"/>
        <v>91</v>
      </c>
      <c r="U9" s="66">
        <f t="shared" si="10"/>
        <v>92</v>
      </c>
      <c r="V9" s="66">
        <f t="shared" si="10"/>
        <v>92</v>
      </c>
      <c r="W9" s="66">
        <f t="shared" si="10"/>
        <v>90</v>
      </c>
      <c r="X9" s="66">
        <f t="shared" si="10"/>
        <v>91</v>
      </c>
      <c r="Y9" s="66">
        <f t="shared" si="10"/>
        <v>92</v>
      </c>
      <c r="Z9" s="66">
        <f t="shared" si="10"/>
        <v>92</v>
      </c>
      <c r="AA9" s="66">
        <f t="shared" si="10"/>
        <v>90</v>
      </c>
      <c r="AB9" s="66">
        <f t="shared" si="10"/>
        <v>91</v>
      </c>
      <c r="AC9" s="66">
        <f t="shared" si="10"/>
        <v>92</v>
      </c>
      <c r="AD9" s="66">
        <f t="shared" si="10"/>
        <v>92</v>
      </c>
      <c r="AF9" s="65">
        <f t="shared" ref="AF9:BK9" si="11">AF5-AF6+1</f>
        <v>31</v>
      </c>
      <c r="AG9" s="65">
        <f t="shared" si="11"/>
        <v>28</v>
      </c>
      <c r="AH9" s="65">
        <f t="shared" si="11"/>
        <v>31</v>
      </c>
      <c r="AI9" s="65">
        <f t="shared" si="11"/>
        <v>30</v>
      </c>
      <c r="AJ9" s="65">
        <f t="shared" si="11"/>
        <v>31</v>
      </c>
      <c r="AK9" s="65">
        <f t="shared" si="11"/>
        <v>30</v>
      </c>
      <c r="AL9" s="65">
        <f t="shared" si="11"/>
        <v>31</v>
      </c>
      <c r="AM9" s="65">
        <f t="shared" si="11"/>
        <v>31</v>
      </c>
      <c r="AN9" s="65">
        <f t="shared" si="11"/>
        <v>30</v>
      </c>
      <c r="AO9" s="65">
        <f t="shared" si="11"/>
        <v>31</v>
      </c>
      <c r="AP9" s="65">
        <f t="shared" si="11"/>
        <v>30</v>
      </c>
      <c r="AQ9" s="65">
        <f t="shared" si="11"/>
        <v>31</v>
      </c>
      <c r="AR9" s="65">
        <f t="shared" si="11"/>
        <v>31</v>
      </c>
      <c r="AS9" s="65">
        <f t="shared" si="11"/>
        <v>29</v>
      </c>
      <c r="AT9" s="65">
        <f t="shared" si="11"/>
        <v>31</v>
      </c>
      <c r="AU9" s="65">
        <f t="shared" si="11"/>
        <v>30</v>
      </c>
      <c r="AV9" s="65">
        <f t="shared" si="11"/>
        <v>31</v>
      </c>
      <c r="AW9" s="65">
        <f t="shared" si="11"/>
        <v>30</v>
      </c>
      <c r="AX9" s="65">
        <f t="shared" si="11"/>
        <v>31</v>
      </c>
      <c r="AY9" s="65">
        <f t="shared" si="11"/>
        <v>31</v>
      </c>
      <c r="AZ9" s="65">
        <f t="shared" si="11"/>
        <v>30</v>
      </c>
      <c r="BA9" s="65">
        <f t="shared" si="11"/>
        <v>31</v>
      </c>
      <c r="BB9" s="65">
        <f t="shared" si="11"/>
        <v>30</v>
      </c>
      <c r="BC9" s="65">
        <f t="shared" si="11"/>
        <v>31</v>
      </c>
      <c r="BD9" s="65">
        <f t="shared" si="11"/>
        <v>31</v>
      </c>
      <c r="BE9" s="65">
        <f t="shared" si="11"/>
        <v>28</v>
      </c>
      <c r="BF9" s="65">
        <f t="shared" si="11"/>
        <v>31</v>
      </c>
      <c r="BG9" s="65">
        <f t="shared" si="11"/>
        <v>30</v>
      </c>
      <c r="BH9" s="65">
        <f t="shared" si="11"/>
        <v>31</v>
      </c>
      <c r="BI9" s="65">
        <f t="shared" si="11"/>
        <v>30</v>
      </c>
      <c r="BJ9" s="65">
        <f t="shared" si="11"/>
        <v>31</v>
      </c>
      <c r="BK9" s="65">
        <f t="shared" si="11"/>
        <v>31</v>
      </c>
      <c r="BL9" s="65">
        <f t="shared" ref="BL9:CM9" si="12">BL5-BL6+1</f>
        <v>30</v>
      </c>
      <c r="BM9" s="65">
        <f t="shared" si="12"/>
        <v>31</v>
      </c>
      <c r="BN9" s="65">
        <f t="shared" si="12"/>
        <v>30</v>
      </c>
      <c r="BO9" s="65">
        <f t="shared" si="12"/>
        <v>31</v>
      </c>
      <c r="BP9" s="65">
        <f t="shared" si="12"/>
        <v>31</v>
      </c>
      <c r="BQ9" s="65">
        <f t="shared" si="12"/>
        <v>28</v>
      </c>
      <c r="BR9" s="65">
        <f t="shared" si="12"/>
        <v>31</v>
      </c>
      <c r="BS9" s="65">
        <f t="shared" si="12"/>
        <v>30</v>
      </c>
      <c r="BT9" s="65">
        <f t="shared" si="12"/>
        <v>31</v>
      </c>
      <c r="BU9" s="65">
        <f t="shared" si="12"/>
        <v>30</v>
      </c>
      <c r="BV9" s="65">
        <f t="shared" si="12"/>
        <v>31</v>
      </c>
      <c r="BW9" s="65">
        <f t="shared" si="12"/>
        <v>31</v>
      </c>
      <c r="BX9" s="65">
        <f t="shared" si="12"/>
        <v>30</v>
      </c>
      <c r="BY9" s="65">
        <f t="shared" si="12"/>
        <v>31</v>
      </c>
      <c r="BZ9" s="65">
        <f t="shared" si="12"/>
        <v>30</v>
      </c>
      <c r="CA9" s="65">
        <f t="shared" si="12"/>
        <v>31</v>
      </c>
      <c r="CB9" s="65">
        <f t="shared" si="12"/>
        <v>31</v>
      </c>
      <c r="CC9" s="65">
        <f t="shared" si="12"/>
        <v>28</v>
      </c>
      <c r="CD9" s="65">
        <f t="shared" si="12"/>
        <v>31</v>
      </c>
      <c r="CE9" s="65">
        <f t="shared" si="12"/>
        <v>30</v>
      </c>
      <c r="CF9" s="65">
        <f t="shared" si="12"/>
        <v>31</v>
      </c>
      <c r="CG9" s="65">
        <f t="shared" si="12"/>
        <v>30</v>
      </c>
      <c r="CH9" s="65">
        <f t="shared" si="12"/>
        <v>31</v>
      </c>
      <c r="CI9" s="65">
        <f t="shared" si="12"/>
        <v>31</v>
      </c>
      <c r="CJ9" s="65">
        <f t="shared" si="12"/>
        <v>30</v>
      </c>
      <c r="CK9" s="65">
        <f t="shared" si="12"/>
        <v>31</v>
      </c>
      <c r="CL9" s="65">
        <f t="shared" si="12"/>
        <v>30</v>
      </c>
      <c r="CM9" s="65">
        <f t="shared" si="12"/>
        <v>31</v>
      </c>
    </row>
    <row r="10" spans="2:91" s="20" customFormat="1" ht="15" x14ac:dyDescent="0.2"/>
    <row r="11" spans="2:91" s="20" customFormat="1" ht="15" x14ac:dyDescent="0.2">
      <c r="B11" s="23" t="s">
        <v>301</v>
      </c>
    </row>
    <row r="12" spans="2:91" s="20" customFormat="1" ht="15" x14ac:dyDescent="0.2"/>
    <row r="13" spans="2:91" s="20" customFormat="1" x14ac:dyDescent="0.2">
      <c r="B13" s="201" t="s">
        <v>299</v>
      </c>
      <c r="C13" s="19" t="str">
        <f>Inputs!$J$16</f>
        <v>EUR</v>
      </c>
      <c r="D13" s="19" t="s">
        <v>19</v>
      </c>
      <c r="E13" s="27">
        <f t="shared" ref="E13:I15" ca="1" si="13">SUMIF($K$4:$AD$4,E$4,$K13:$AD13)</f>
        <v>216120.85263115435</v>
      </c>
      <c r="F13" s="27">
        <f t="shared" ca="1" si="13"/>
        <v>925595.29049875843</v>
      </c>
      <c r="G13" s="27">
        <f t="shared" ca="1" si="13"/>
        <v>1021942.2802031519</v>
      </c>
      <c r="H13" s="27">
        <f t="shared" ca="1" si="13"/>
        <v>1089927.7823879712</v>
      </c>
      <c r="I13" s="27">
        <f t="shared" ca="1" si="13"/>
        <v>1259602.164075739</v>
      </c>
      <c r="K13" s="27">
        <f t="shared" ref="K13:T15" ca="1" si="14">SUMIFS($AF13:$CM13,$AF$4:$CM$4,K$4,$AF$8:$CM$8,K$8)</f>
        <v>0</v>
      </c>
      <c r="L13" s="27">
        <f t="shared" ca="1" si="14"/>
        <v>0</v>
      </c>
      <c r="M13" s="27">
        <f t="shared" ca="1" si="14"/>
        <v>0</v>
      </c>
      <c r="N13" s="27">
        <f t="shared" ca="1" si="14"/>
        <v>216120.85263115435</v>
      </c>
      <c r="O13" s="27">
        <f t="shared" ca="1" si="14"/>
        <v>213702.33802887524</v>
      </c>
      <c r="P13" s="27">
        <f t="shared" ca="1" si="14"/>
        <v>222250.19448408263</v>
      </c>
      <c r="Q13" s="27">
        <f t="shared" ca="1" si="14"/>
        <v>234591.80748070823</v>
      </c>
      <c r="R13" s="27">
        <f t="shared" ca="1" si="14"/>
        <v>255050.95050509225</v>
      </c>
      <c r="S13" s="27">
        <f t="shared" ca="1" si="14"/>
        <v>234709.23789158225</v>
      </c>
      <c r="T13" s="27">
        <f t="shared" ca="1" si="14"/>
        <v>245419.69961602904</v>
      </c>
      <c r="U13" s="27">
        <f t="shared" ref="U13:AD15" ca="1" si="15">SUMIFS($AF13:$CM13,$AF$4:$CM$4,U$4,$AF$8:$CM$8,U$8)</f>
        <v>259029.32799528068</v>
      </c>
      <c r="V13" s="27">
        <f t="shared" ca="1" si="15"/>
        <v>282784.0147002599</v>
      </c>
      <c r="W13" s="27">
        <f t="shared" ca="1" si="15"/>
        <v>249352.18014814309</v>
      </c>
      <c r="X13" s="27">
        <f t="shared" ca="1" si="15"/>
        <v>262321.70566473226</v>
      </c>
      <c r="Y13" s="27">
        <f t="shared" ca="1" si="15"/>
        <v>278293.61900112161</v>
      </c>
      <c r="Z13" s="27">
        <f t="shared" ca="1" si="15"/>
        <v>299960.27757397422</v>
      </c>
      <c r="AA13" s="27">
        <f t="shared" ca="1" si="15"/>
        <v>290381.91587505792</v>
      </c>
      <c r="AB13" s="27">
        <f t="shared" ca="1" si="15"/>
        <v>302818.29467496002</v>
      </c>
      <c r="AC13" s="27">
        <f t="shared" ca="1" si="15"/>
        <v>318550.03613958578</v>
      </c>
      <c r="AD13" s="27">
        <f t="shared" ca="1" si="15"/>
        <v>347851.91738613526</v>
      </c>
      <c r="AF13" s="27">
        <f t="shared" ref="AF13:AO16" ca="1" si="16">SUMIFS(AF$21:AF$442,$B$21:$B$442,$B13,$C$21:$C$442,$C13)</f>
        <v>0</v>
      </c>
      <c r="AG13" s="27">
        <f t="shared" ca="1" si="16"/>
        <v>0</v>
      </c>
      <c r="AH13" s="27">
        <f t="shared" ca="1" si="16"/>
        <v>0</v>
      </c>
      <c r="AI13" s="27">
        <f t="shared" ca="1" si="16"/>
        <v>0</v>
      </c>
      <c r="AJ13" s="27">
        <f t="shared" ca="1" si="16"/>
        <v>0</v>
      </c>
      <c r="AK13" s="27">
        <f t="shared" ca="1" si="16"/>
        <v>0</v>
      </c>
      <c r="AL13" s="27">
        <f t="shared" ca="1" si="16"/>
        <v>0</v>
      </c>
      <c r="AM13" s="27">
        <f t="shared" ca="1" si="16"/>
        <v>0</v>
      </c>
      <c r="AN13" s="27">
        <f t="shared" ca="1" si="16"/>
        <v>0</v>
      </c>
      <c r="AO13" s="27">
        <f t="shared" ca="1" si="16"/>
        <v>71083.23603292722</v>
      </c>
      <c r="AP13" s="27">
        <f t="shared" ref="AP13:AY16" ca="1" si="17">SUMIFS(AP$21:AP$442,$B$21:$B$442,$B13,$C$21:$C$442,$C13)</f>
        <v>70042.055082348685</v>
      </c>
      <c r="AQ13" s="27">
        <f t="shared" ca="1" si="17"/>
        <v>74995.561515878449</v>
      </c>
      <c r="AR13" s="27">
        <f t="shared" ca="1" si="17"/>
        <v>80048.530522336077</v>
      </c>
      <c r="AS13" s="27">
        <f t="shared" ca="1" si="17"/>
        <v>56314.889143870445</v>
      </c>
      <c r="AT13" s="27">
        <f t="shared" ca="1" si="17"/>
        <v>77338.91836266873</v>
      </c>
      <c r="AU13" s="27">
        <f t="shared" ca="1" si="17"/>
        <v>71896.903514337333</v>
      </c>
      <c r="AV13" s="27">
        <f t="shared" ca="1" si="17"/>
        <v>74931.998775005413</v>
      </c>
      <c r="AW13" s="27">
        <f t="shared" ca="1" si="17"/>
        <v>75421.292194739901</v>
      </c>
      <c r="AX13" s="27">
        <f t="shared" ca="1" si="17"/>
        <v>75171.361142782771</v>
      </c>
      <c r="AY13" s="27">
        <f t="shared" ca="1" si="17"/>
        <v>85216.864061914632</v>
      </c>
      <c r="AZ13" s="27">
        <f t="shared" ref="AZ13:BI16" ca="1" si="18">SUMIFS(AZ$21:AZ$442,$B$21:$B$442,$B13,$C$21:$C$442,$C13)</f>
        <v>74203.582276010813</v>
      </c>
      <c r="BA13" s="27">
        <f t="shared" ca="1" si="18"/>
        <v>83355.051081165511</v>
      </c>
      <c r="BB13" s="27">
        <f t="shared" ca="1" si="18"/>
        <v>85018.413316115242</v>
      </c>
      <c r="BC13" s="27">
        <f t="shared" ca="1" si="18"/>
        <v>86677.486107811477</v>
      </c>
      <c r="BD13" s="27">
        <f t="shared" ca="1" si="18"/>
        <v>88493.482236522439</v>
      </c>
      <c r="BE13" s="27">
        <f t="shared" ca="1" si="18"/>
        <v>61173.718041371954</v>
      </c>
      <c r="BF13" s="27">
        <f t="shared" ca="1" si="18"/>
        <v>85042.037613687862</v>
      </c>
      <c r="BG13" s="27">
        <f t="shared" ca="1" si="18"/>
        <v>80584.957282542382</v>
      </c>
      <c r="BH13" s="27">
        <f t="shared" ca="1" si="18"/>
        <v>83321.70160274941</v>
      </c>
      <c r="BI13" s="27">
        <f t="shared" ca="1" si="18"/>
        <v>81513.040730737281</v>
      </c>
      <c r="BJ13" s="27">
        <f t="shared" ref="BJ13:BS16" ca="1" si="19">SUMIFS(BJ$21:BJ$442,$B$21:$B$442,$B13,$C$21:$C$442,$C13)</f>
        <v>82276.958655887283</v>
      </c>
      <c r="BK13" s="27">
        <f t="shared" ca="1" si="19"/>
        <v>96816.505169636497</v>
      </c>
      <c r="BL13" s="27">
        <f t="shared" ca="1" si="19"/>
        <v>79935.864169756896</v>
      </c>
      <c r="BM13" s="27">
        <f t="shared" ca="1" si="19"/>
        <v>92651.894218522633</v>
      </c>
      <c r="BN13" s="27">
        <f t="shared" ca="1" si="19"/>
        <v>95205.990046801657</v>
      </c>
      <c r="BO13" s="27">
        <f t="shared" ca="1" si="19"/>
        <v>94926.130434935621</v>
      </c>
      <c r="BP13" s="27">
        <f t="shared" ca="1" si="19"/>
        <v>95219.942021643568</v>
      </c>
      <c r="BQ13" s="27">
        <f t="shared" ca="1" si="19"/>
        <v>65337.049804590781</v>
      </c>
      <c r="BR13" s="27">
        <f t="shared" ca="1" si="19"/>
        <v>88795.188321908747</v>
      </c>
      <c r="BS13" s="27">
        <f t="shared" ca="1" si="19"/>
        <v>85668.157202561546</v>
      </c>
      <c r="BT13" s="27">
        <f t="shared" ref="BT13:CC16" ca="1" si="20">SUMIFS(BT$21:BT$442,$B$21:$B$442,$B13,$C$21:$C$442,$C13)</f>
        <v>91591.483937254423</v>
      </c>
      <c r="BU13" s="27">
        <f t="shared" ca="1" si="20"/>
        <v>85062.064524916277</v>
      </c>
      <c r="BV13" s="27">
        <f t="shared" ca="1" si="20"/>
        <v>88692.046385344191</v>
      </c>
      <c r="BW13" s="27">
        <f t="shared" ca="1" si="20"/>
        <v>102918.16113800013</v>
      </c>
      <c r="BX13" s="27">
        <f t="shared" ca="1" si="20"/>
        <v>86683.411477777292</v>
      </c>
      <c r="BY13" s="27">
        <f t="shared" ca="1" si="20"/>
        <v>99698.213952131395</v>
      </c>
      <c r="BZ13" s="27">
        <f t="shared" ca="1" si="20"/>
        <v>99671.069269570973</v>
      </c>
      <c r="CA13" s="27">
        <f t="shared" ca="1" si="20"/>
        <v>100590.99435227182</v>
      </c>
      <c r="CB13" s="27">
        <f t="shared" ca="1" si="20"/>
        <v>113106.54847701827</v>
      </c>
      <c r="CC13" s="27">
        <f t="shared" ca="1" si="20"/>
        <v>75399.704363665616</v>
      </c>
      <c r="CD13" s="27">
        <f t="shared" ref="CD13:CM16" ca="1" si="21">SUMIFS(CD$21:CD$442,$B$21:$B$442,$B13,$C$21:$C$442,$C13)</f>
        <v>101875.66303437407</v>
      </c>
      <c r="CE13" s="27">
        <f t="shared" ca="1" si="21"/>
        <v>97938.416599181379</v>
      </c>
      <c r="CF13" s="27">
        <f t="shared" ca="1" si="21"/>
        <v>105206.81822707775</v>
      </c>
      <c r="CG13" s="27">
        <f t="shared" ca="1" si="21"/>
        <v>99673.059848700868</v>
      </c>
      <c r="CH13" s="27">
        <f t="shared" ca="1" si="21"/>
        <v>103049.97848165665</v>
      </c>
      <c r="CI13" s="27">
        <f t="shared" ca="1" si="21"/>
        <v>116046.12598978556</v>
      </c>
      <c r="CJ13" s="27">
        <f t="shared" ca="1" si="21"/>
        <v>99453.93166814353</v>
      </c>
      <c r="CK13" s="27">
        <f t="shared" ca="1" si="21"/>
        <v>118401.44935070006</v>
      </c>
      <c r="CL13" s="27">
        <f t="shared" ca="1" si="21"/>
        <v>112331.43337743866</v>
      </c>
      <c r="CM13" s="27">
        <f t="shared" ca="1" si="21"/>
        <v>117119.03465799654</v>
      </c>
    </row>
    <row r="14" spans="2:91" s="20" customFormat="1" x14ac:dyDescent="0.2">
      <c r="B14" s="201" t="s">
        <v>298</v>
      </c>
      <c r="C14" s="19" t="str">
        <f>Inputs!$J$16</f>
        <v>EUR</v>
      </c>
      <c r="D14" s="19" t="s">
        <v>19</v>
      </c>
      <c r="E14" s="27">
        <f t="shared" ca="1" si="13"/>
        <v>-205829.38345824223</v>
      </c>
      <c r="F14" s="27">
        <f t="shared" ca="1" si="13"/>
        <v>-881519.32428453164</v>
      </c>
      <c r="G14" s="27">
        <f t="shared" ca="1" si="13"/>
        <v>-973278.36209823983</v>
      </c>
      <c r="H14" s="27">
        <f t="shared" ca="1" si="13"/>
        <v>-1038026.4594171154</v>
      </c>
      <c r="I14" s="27">
        <f t="shared" ca="1" si="13"/>
        <v>-1199621.1086435609</v>
      </c>
      <c r="K14" s="27">
        <f t="shared" ca="1" si="14"/>
        <v>0</v>
      </c>
      <c r="L14" s="27">
        <f t="shared" ca="1" si="14"/>
        <v>0</v>
      </c>
      <c r="M14" s="27">
        <f t="shared" ca="1" si="14"/>
        <v>0</v>
      </c>
      <c r="N14" s="27">
        <f t="shared" ca="1" si="14"/>
        <v>-205829.38345824223</v>
      </c>
      <c r="O14" s="27">
        <f t="shared" ca="1" si="14"/>
        <v>-203526.03621797645</v>
      </c>
      <c r="P14" s="27">
        <f t="shared" ca="1" si="14"/>
        <v>-211666.85188960243</v>
      </c>
      <c r="Q14" s="27">
        <f t="shared" ca="1" si="14"/>
        <v>-223420.76902924594</v>
      </c>
      <c r="R14" s="27">
        <f t="shared" ca="1" si="14"/>
        <v>-242905.66714770684</v>
      </c>
      <c r="S14" s="27">
        <f t="shared" ca="1" si="14"/>
        <v>-223532.60751579262</v>
      </c>
      <c r="T14" s="27">
        <f t="shared" ca="1" si="14"/>
        <v>-233733.047253361</v>
      </c>
      <c r="U14" s="27">
        <f t="shared" ca="1" si="15"/>
        <v>-246694.5980907435</v>
      </c>
      <c r="V14" s="27">
        <f t="shared" ca="1" si="15"/>
        <v>-269318.10923834279</v>
      </c>
      <c r="W14" s="27">
        <f t="shared" ca="1" si="15"/>
        <v>-237478.26680775537</v>
      </c>
      <c r="X14" s="27">
        <f t="shared" ca="1" si="15"/>
        <v>-249830.19587117352</v>
      </c>
      <c r="Y14" s="27">
        <f t="shared" ca="1" si="15"/>
        <v>-265041.54190583009</v>
      </c>
      <c r="Z14" s="27">
        <f t="shared" ca="1" si="15"/>
        <v>-285676.45483235636</v>
      </c>
      <c r="AA14" s="27">
        <f t="shared" ca="1" si="15"/>
        <v>-276554.20559529332</v>
      </c>
      <c r="AB14" s="27">
        <f t="shared" ca="1" si="15"/>
        <v>-288398.37588091427</v>
      </c>
      <c r="AC14" s="27">
        <f t="shared" ca="1" si="15"/>
        <v>-303380.98679960548</v>
      </c>
      <c r="AD14" s="27">
        <f t="shared" ca="1" si="15"/>
        <v>-331287.54036774783</v>
      </c>
      <c r="AF14" s="27">
        <f t="shared" ca="1" si="16"/>
        <v>0</v>
      </c>
      <c r="AG14" s="27">
        <f t="shared" ca="1" si="16"/>
        <v>0</v>
      </c>
      <c r="AH14" s="27">
        <f t="shared" ca="1" si="16"/>
        <v>0</v>
      </c>
      <c r="AI14" s="27">
        <f t="shared" ca="1" si="16"/>
        <v>0</v>
      </c>
      <c r="AJ14" s="27">
        <f t="shared" ca="1" si="16"/>
        <v>0</v>
      </c>
      <c r="AK14" s="27">
        <f t="shared" ca="1" si="16"/>
        <v>0</v>
      </c>
      <c r="AL14" s="27">
        <f t="shared" ca="1" si="16"/>
        <v>0</v>
      </c>
      <c r="AM14" s="27">
        <f t="shared" ca="1" si="16"/>
        <v>0</v>
      </c>
      <c r="AN14" s="27">
        <f t="shared" ca="1" si="16"/>
        <v>0</v>
      </c>
      <c r="AO14" s="27">
        <f t="shared" ca="1" si="16"/>
        <v>-67698.320031359268</v>
      </c>
      <c r="AP14" s="27">
        <f t="shared" ca="1" si="17"/>
        <v>-66706.719126046373</v>
      </c>
      <c r="AQ14" s="27">
        <f t="shared" ca="1" si="17"/>
        <v>-71424.344300836601</v>
      </c>
      <c r="AR14" s="27">
        <f t="shared" ca="1" si="17"/>
        <v>-76236.695735558154</v>
      </c>
      <c r="AS14" s="27">
        <f t="shared" ca="1" si="17"/>
        <v>-53633.227756067092</v>
      </c>
      <c r="AT14" s="27">
        <f t="shared" ca="1" si="17"/>
        <v>-73656.112726351203</v>
      </c>
      <c r="AU14" s="27">
        <f t="shared" ca="1" si="17"/>
        <v>-68473.241442226004</v>
      </c>
      <c r="AV14" s="27">
        <f t="shared" ca="1" si="17"/>
        <v>-71363.80835714798</v>
      </c>
      <c r="AW14" s="27">
        <f t="shared" ca="1" si="17"/>
        <v>-71829.802090228448</v>
      </c>
      <c r="AX14" s="27">
        <f t="shared" ca="1" si="17"/>
        <v>-71591.772516935976</v>
      </c>
      <c r="AY14" s="27">
        <f t="shared" ca="1" si="17"/>
        <v>-81158.918154204439</v>
      </c>
      <c r="AZ14" s="27">
        <f t="shared" ca="1" si="18"/>
        <v>-70670.078358105544</v>
      </c>
      <c r="BA14" s="27">
        <f t="shared" ca="1" si="18"/>
        <v>-79385.762934443323</v>
      </c>
      <c r="BB14" s="27">
        <f t="shared" ca="1" si="18"/>
        <v>-80969.917443919287</v>
      </c>
      <c r="BC14" s="27">
        <f t="shared" ca="1" si="18"/>
        <v>-82549.986769344265</v>
      </c>
      <c r="BD14" s="27">
        <f t="shared" ca="1" si="18"/>
        <v>-84279.506891926139</v>
      </c>
      <c r="BE14" s="27">
        <f t="shared" ca="1" si="18"/>
        <v>-58260.683848925677</v>
      </c>
      <c r="BF14" s="27">
        <f t="shared" ca="1" si="18"/>
        <v>-80992.416774940823</v>
      </c>
      <c r="BG14" s="27">
        <f t="shared" ca="1" si="18"/>
        <v>-76747.578364326095</v>
      </c>
      <c r="BH14" s="27">
        <f t="shared" ca="1" si="18"/>
        <v>-79354.001526427994</v>
      </c>
      <c r="BI14" s="27">
        <f t="shared" ca="1" si="18"/>
        <v>-77631.467362606927</v>
      </c>
      <c r="BJ14" s="27">
        <f t="shared" ca="1" si="19"/>
        <v>-78359.008243702148</v>
      </c>
      <c r="BK14" s="27">
        <f t="shared" ca="1" si="19"/>
        <v>-92206.195399653821</v>
      </c>
      <c r="BL14" s="27">
        <f t="shared" ca="1" si="19"/>
        <v>-76129.394447387516</v>
      </c>
      <c r="BM14" s="27">
        <f t="shared" ca="1" si="19"/>
        <v>-88239.899255735858</v>
      </c>
      <c r="BN14" s="27">
        <f t="shared" ca="1" si="19"/>
        <v>-90672.37147314442</v>
      </c>
      <c r="BO14" s="27">
        <f t="shared" ca="1" si="19"/>
        <v>-90405.838509462526</v>
      </c>
      <c r="BP14" s="27">
        <f t="shared" ca="1" si="19"/>
        <v>-90685.65906823198</v>
      </c>
      <c r="BQ14" s="27">
        <f t="shared" ca="1" si="19"/>
        <v>-62225.761718657901</v>
      </c>
      <c r="BR14" s="27">
        <f t="shared" ca="1" si="19"/>
        <v>-84566.846020865487</v>
      </c>
      <c r="BS14" s="27">
        <f t="shared" ca="1" si="19"/>
        <v>-81588.721145296702</v>
      </c>
      <c r="BT14" s="27">
        <f t="shared" ca="1" si="20"/>
        <v>-87229.984702147034</v>
      </c>
      <c r="BU14" s="27">
        <f t="shared" ca="1" si="20"/>
        <v>-81011.490023729799</v>
      </c>
      <c r="BV14" s="27">
        <f t="shared" ca="1" si="20"/>
        <v>-84468.615605089697</v>
      </c>
      <c r="BW14" s="27">
        <f t="shared" ca="1" si="20"/>
        <v>-98017.296321904883</v>
      </c>
      <c r="BX14" s="27">
        <f t="shared" ca="1" si="20"/>
        <v>-82555.629978835525</v>
      </c>
      <c r="BY14" s="27">
        <f t="shared" ca="1" si="20"/>
        <v>-94950.679954410865</v>
      </c>
      <c r="BZ14" s="27">
        <f t="shared" ca="1" si="20"/>
        <v>-94924.827875781877</v>
      </c>
      <c r="CA14" s="27">
        <f t="shared" ca="1" si="20"/>
        <v>-95800.947002163623</v>
      </c>
      <c r="CB14" s="27">
        <f t="shared" ca="1" si="20"/>
        <v>-107720.52235906504</v>
      </c>
      <c r="CC14" s="27">
        <f t="shared" ca="1" si="20"/>
        <v>-71809.242251110118</v>
      </c>
      <c r="CD14" s="27">
        <f t="shared" ca="1" si="21"/>
        <v>-97024.440985118155</v>
      </c>
      <c r="CE14" s="27">
        <f t="shared" ca="1" si="21"/>
        <v>-93274.682475410867</v>
      </c>
      <c r="CF14" s="27">
        <f t="shared" ca="1" si="21"/>
        <v>-100196.96974007407</v>
      </c>
      <c r="CG14" s="27">
        <f t="shared" ca="1" si="21"/>
        <v>-94926.723665429367</v>
      </c>
      <c r="CH14" s="27">
        <f t="shared" ca="1" si="21"/>
        <v>-98142.836649196819</v>
      </c>
      <c r="CI14" s="27">
        <f t="shared" ca="1" si="21"/>
        <v>-110520.11999027195</v>
      </c>
      <c r="CJ14" s="27">
        <f t="shared" ca="1" si="21"/>
        <v>-94718.030160136695</v>
      </c>
      <c r="CK14" s="27">
        <f t="shared" ca="1" si="21"/>
        <v>-112763.28509590481</v>
      </c>
      <c r="CL14" s="27">
        <f t="shared" ca="1" si="21"/>
        <v>-106982.3175023225</v>
      </c>
      <c r="CM14" s="27">
        <f t="shared" ca="1" si="21"/>
        <v>-111541.9377695205</v>
      </c>
    </row>
    <row r="15" spans="2:91" s="20" customFormat="1" x14ac:dyDescent="0.2">
      <c r="B15" s="201" t="s">
        <v>297</v>
      </c>
      <c r="C15" s="19" t="str">
        <f>Inputs!$J$16</f>
        <v>EUR</v>
      </c>
      <c r="D15" s="19" t="s">
        <v>19</v>
      </c>
      <c r="E15" s="27">
        <f t="shared" ca="1" si="13"/>
        <v>-10291.469172912113</v>
      </c>
      <c r="F15" s="27">
        <f t="shared" ca="1" si="13"/>
        <v>-44075.966214226588</v>
      </c>
      <c r="G15" s="27">
        <f t="shared" ca="1" si="13"/>
        <v>-48663.918104912002</v>
      </c>
      <c r="H15" s="27">
        <f t="shared" ca="1" si="13"/>
        <v>-51901.32297085577</v>
      </c>
      <c r="I15" s="27">
        <f t="shared" ca="1" si="13"/>
        <v>-59981.055432178036</v>
      </c>
      <c r="K15" s="27">
        <f t="shared" ca="1" si="14"/>
        <v>0</v>
      </c>
      <c r="L15" s="27">
        <f t="shared" ca="1" si="14"/>
        <v>0</v>
      </c>
      <c r="M15" s="27">
        <f t="shared" ca="1" si="14"/>
        <v>0</v>
      </c>
      <c r="N15" s="27">
        <f t="shared" ca="1" si="14"/>
        <v>-10291.469172912113</v>
      </c>
      <c r="O15" s="27">
        <f t="shared" ca="1" si="14"/>
        <v>-10176.301810898822</v>
      </c>
      <c r="P15" s="27">
        <f t="shared" ca="1" si="14"/>
        <v>-10583.342594480124</v>
      </c>
      <c r="Q15" s="27">
        <f t="shared" ca="1" si="14"/>
        <v>-11171.038451462298</v>
      </c>
      <c r="R15" s="27">
        <f t="shared" ca="1" si="14"/>
        <v>-12145.283357385346</v>
      </c>
      <c r="S15" s="27">
        <f t="shared" ca="1" si="14"/>
        <v>-11176.630375789633</v>
      </c>
      <c r="T15" s="27">
        <f t="shared" ca="1" si="14"/>
        <v>-11686.65236266805</v>
      </c>
      <c r="U15" s="27">
        <f t="shared" ca="1" si="15"/>
        <v>-12334.729904537176</v>
      </c>
      <c r="V15" s="27">
        <f t="shared" ca="1" si="15"/>
        <v>-13465.905461917142</v>
      </c>
      <c r="W15" s="27">
        <f t="shared" ca="1" si="15"/>
        <v>-11873.913340387768</v>
      </c>
      <c r="X15" s="27">
        <f t="shared" ca="1" si="15"/>
        <v>-12491.509793558678</v>
      </c>
      <c r="Y15" s="27">
        <f t="shared" ca="1" si="15"/>
        <v>-13252.077095291505</v>
      </c>
      <c r="Z15" s="27">
        <f t="shared" ca="1" si="15"/>
        <v>-14283.822741617818</v>
      </c>
      <c r="AA15" s="27">
        <f t="shared" ca="1" si="15"/>
        <v>-13827.710279764662</v>
      </c>
      <c r="AB15" s="27">
        <f t="shared" ca="1" si="15"/>
        <v>-14419.918794045716</v>
      </c>
      <c r="AC15" s="27">
        <f t="shared" ca="1" si="15"/>
        <v>-15169.049339980273</v>
      </c>
      <c r="AD15" s="27">
        <f t="shared" ca="1" si="15"/>
        <v>-16564.377018387389</v>
      </c>
      <c r="AF15" s="27">
        <f t="shared" ca="1" si="16"/>
        <v>0</v>
      </c>
      <c r="AG15" s="27">
        <f t="shared" ca="1" si="16"/>
        <v>0</v>
      </c>
      <c r="AH15" s="27">
        <f t="shared" ca="1" si="16"/>
        <v>0</v>
      </c>
      <c r="AI15" s="27">
        <f t="shared" ca="1" si="16"/>
        <v>0</v>
      </c>
      <c r="AJ15" s="27">
        <f t="shared" ca="1" si="16"/>
        <v>0</v>
      </c>
      <c r="AK15" s="27">
        <f t="shared" ca="1" si="16"/>
        <v>0</v>
      </c>
      <c r="AL15" s="27">
        <f t="shared" ca="1" si="16"/>
        <v>0</v>
      </c>
      <c r="AM15" s="27">
        <f t="shared" ca="1" si="16"/>
        <v>0</v>
      </c>
      <c r="AN15" s="27">
        <f t="shared" ca="1" si="16"/>
        <v>0</v>
      </c>
      <c r="AO15" s="27">
        <f t="shared" ca="1" si="16"/>
        <v>-3384.9160015679645</v>
      </c>
      <c r="AP15" s="27">
        <f t="shared" ca="1" si="17"/>
        <v>-3335.3359563023178</v>
      </c>
      <c r="AQ15" s="27">
        <f t="shared" ca="1" si="17"/>
        <v>-3571.2172150418314</v>
      </c>
      <c r="AR15" s="27">
        <f t="shared" ca="1" si="17"/>
        <v>-3811.834786777908</v>
      </c>
      <c r="AS15" s="27">
        <f t="shared" ca="1" si="17"/>
        <v>-2681.6613878033545</v>
      </c>
      <c r="AT15" s="27">
        <f t="shared" ca="1" si="17"/>
        <v>-3682.8056363175601</v>
      </c>
      <c r="AU15" s="27">
        <f t="shared" ca="1" si="17"/>
        <v>-3423.6620721113004</v>
      </c>
      <c r="AV15" s="27">
        <f t="shared" ca="1" si="17"/>
        <v>-3568.1904178573986</v>
      </c>
      <c r="AW15" s="27">
        <f t="shared" ca="1" si="17"/>
        <v>-3591.4901045114239</v>
      </c>
      <c r="AX15" s="27">
        <f t="shared" ca="1" si="17"/>
        <v>-3579.5886258467981</v>
      </c>
      <c r="AY15" s="27">
        <f t="shared" ca="1" si="17"/>
        <v>-4057.9459077102215</v>
      </c>
      <c r="AZ15" s="27">
        <f t="shared" ca="1" si="18"/>
        <v>-3533.5039179052778</v>
      </c>
      <c r="BA15" s="27">
        <f t="shared" ca="1" si="18"/>
        <v>-3969.2881467221669</v>
      </c>
      <c r="BB15" s="27">
        <f t="shared" ca="1" si="18"/>
        <v>-4048.4958721959642</v>
      </c>
      <c r="BC15" s="27">
        <f t="shared" ca="1" si="18"/>
        <v>-4127.4993384672134</v>
      </c>
      <c r="BD15" s="27">
        <f t="shared" ca="1" si="18"/>
        <v>-4213.9753445963079</v>
      </c>
      <c r="BE15" s="27">
        <f t="shared" ca="1" si="18"/>
        <v>-2913.0341924462841</v>
      </c>
      <c r="BF15" s="27">
        <f t="shared" ca="1" si="18"/>
        <v>-4049.620838747041</v>
      </c>
      <c r="BG15" s="27">
        <f t="shared" ca="1" si="18"/>
        <v>-3837.3789182163041</v>
      </c>
      <c r="BH15" s="27">
        <f t="shared" ca="1" si="18"/>
        <v>-3967.7000763213991</v>
      </c>
      <c r="BI15" s="27">
        <f t="shared" ca="1" si="18"/>
        <v>-3881.5733681303468</v>
      </c>
      <c r="BJ15" s="27">
        <f t="shared" ca="1" si="19"/>
        <v>-3917.9504121851087</v>
      </c>
      <c r="BK15" s="27">
        <f t="shared" ca="1" si="19"/>
        <v>-4610.3097699826903</v>
      </c>
      <c r="BL15" s="27">
        <f t="shared" ca="1" si="19"/>
        <v>-3806.4697223693765</v>
      </c>
      <c r="BM15" s="27">
        <f t="shared" ca="1" si="19"/>
        <v>-4411.9949627867936</v>
      </c>
      <c r="BN15" s="27">
        <f t="shared" ca="1" si="19"/>
        <v>-4533.6185736572224</v>
      </c>
      <c r="BO15" s="27">
        <f t="shared" ca="1" si="19"/>
        <v>-4520.291925473126</v>
      </c>
      <c r="BP15" s="27">
        <f t="shared" ca="1" si="19"/>
        <v>-4534.282953411599</v>
      </c>
      <c r="BQ15" s="27">
        <f t="shared" ca="1" si="19"/>
        <v>-3111.2880859328952</v>
      </c>
      <c r="BR15" s="27">
        <f t="shared" ca="1" si="19"/>
        <v>-4228.3423010432743</v>
      </c>
      <c r="BS15" s="27">
        <f t="shared" ca="1" si="19"/>
        <v>-4079.4360572648347</v>
      </c>
      <c r="BT15" s="27">
        <f t="shared" ca="1" si="20"/>
        <v>-4361.4992351073543</v>
      </c>
      <c r="BU15" s="27">
        <f t="shared" ca="1" si="20"/>
        <v>-4050.5745011864897</v>
      </c>
      <c r="BV15" s="27">
        <f t="shared" ca="1" si="20"/>
        <v>-4223.4307802544845</v>
      </c>
      <c r="BW15" s="27">
        <f t="shared" ca="1" si="20"/>
        <v>-4900.8648160952434</v>
      </c>
      <c r="BX15" s="27">
        <f t="shared" ca="1" si="20"/>
        <v>-4127.7814989417766</v>
      </c>
      <c r="BY15" s="27">
        <f t="shared" ca="1" si="20"/>
        <v>-4747.5339977205422</v>
      </c>
      <c r="BZ15" s="27">
        <f t="shared" ca="1" si="20"/>
        <v>-4746.2413937890933</v>
      </c>
      <c r="CA15" s="27">
        <f t="shared" ca="1" si="20"/>
        <v>-4790.0473501081815</v>
      </c>
      <c r="CB15" s="27">
        <f t="shared" ca="1" si="20"/>
        <v>-5386.0261179532517</v>
      </c>
      <c r="CC15" s="27">
        <f t="shared" ca="1" si="20"/>
        <v>-3590.462112555505</v>
      </c>
      <c r="CD15" s="27">
        <f t="shared" ca="1" si="21"/>
        <v>-4851.2220492559072</v>
      </c>
      <c r="CE15" s="27">
        <f t="shared" ca="1" si="21"/>
        <v>-4663.7341237705432</v>
      </c>
      <c r="CF15" s="27">
        <f t="shared" ca="1" si="21"/>
        <v>-5009.8484870037037</v>
      </c>
      <c r="CG15" s="27">
        <f t="shared" ca="1" si="21"/>
        <v>-4746.3361832714691</v>
      </c>
      <c r="CH15" s="27">
        <f t="shared" ca="1" si="21"/>
        <v>-4907.1418324598417</v>
      </c>
      <c r="CI15" s="27">
        <f t="shared" ca="1" si="21"/>
        <v>-5526.0059995135971</v>
      </c>
      <c r="CJ15" s="27">
        <f t="shared" ca="1" si="21"/>
        <v>-4735.9015080068348</v>
      </c>
      <c r="CK15" s="27">
        <f t="shared" ca="1" si="21"/>
        <v>-5638.1642547952406</v>
      </c>
      <c r="CL15" s="27">
        <f t="shared" ca="1" si="21"/>
        <v>-5349.1158751161247</v>
      </c>
      <c r="CM15" s="27">
        <f t="shared" ca="1" si="21"/>
        <v>-5577.096888476025</v>
      </c>
    </row>
    <row r="16" spans="2:91" s="20" customFormat="1" x14ac:dyDescent="0.2">
      <c r="B16" s="201" t="s">
        <v>296</v>
      </c>
      <c r="C16" s="19" t="str">
        <f>Inputs!$J$16</f>
        <v>EUR</v>
      </c>
      <c r="D16" s="19" t="s">
        <v>19</v>
      </c>
      <c r="E16" s="27"/>
      <c r="F16" s="27"/>
      <c r="G16" s="27"/>
      <c r="H16" s="27"/>
      <c r="I16" s="27"/>
      <c r="K16" s="27"/>
      <c r="L16" s="27"/>
      <c r="M16" s="27"/>
      <c r="N16" s="27"/>
      <c r="O16" s="27"/>
      <c r="P16" s="27"/>
      <c r="Q16" s="27"/>
      <c r="R16" s="27"/>
      <c r="S16" s="27"/>
      <c r="T16" s="27"/>
      <c r="U16" s="27"/>
      <c r="V16" s="27"/>
      <c r="W16" s="27"/>
      <c r="X16" s="27"/>
      <c r="Y16" s="27"/>
      <c r="Z16" s="27"/>
      <c r="AA16" s="27"/>
      <c r="AB16" s="27"/>
      <c r="AC16" s="27"/>
      <c r="AD16" s="27"/>
      <c r="AF16" s="27">
        <f t="shared" ca="1" si="16"/>
        <v>0</v>
      </c>
      <c r="AG16" s="27">
        <f t="shared" ca="1" si="16"/>
        <v>0</v>
      </c>
      <c r="AH16" s="27">
        <f t="shared" ca="1" si="16"/>
        <v>0</v>
      </c>
      <c r="AI16" s="27">
        <f t="shared" ca="1" si="16"/>
        <v>0</v>
      </c>
      <c r="AJ16" s="27">
        <f t="shared" ca="1" si="16"/>
        <v>0</v>
      </c>
      <c r="AK16" s="27">
        <f t="shared" ca="1" si="16"/>
        <v>0</v>
      </c>
      <c r="AL16" s="27">
        <f t="shared" ca="1" si="16"/>
        <v>0</v>
      </c>
      <c r="AM16" s="27">
        <f t="shared" ca="1" si="16"/>
        <v>0</v>
      </c>
      <c r="AN16" s="27">
        <f t="shared" ca="1" si="16"/>
        <v>0</v>
      </c>
      <c r="AO16" s="27">
        <f t="shared" ca="1" si="16"/>
        <v>3.0020430585864233E-13</v>
      </c>
      <c r="AP16" s="27">
        <f t="shared" ca="1" si="17"/>
        <v>-7.2475359047530219E-13</v>
      </c>
      <c r="AQ16" s="27">
        <f t="shared" ca="1" si="17"/>
        <v>-2.2524204723595176E-12</v>
      </c>
      <c r="AR16" s="27">
        <f t="shared" ca="1" si="17"/>
        <v>-1.4424642036381385E-12</v>
      </c>
      <c r="AS16" s="27">
        <f t="shared" ca="1" si="17"/>
        <v>-7.2719608112947753E-15</v>
      </c>
      <c r="AT16" s="27">
        <f t="shared" ca="1" si="17"/>
        <v>-1.2558842854559771E-12</v>
      </c>
      <c r="AU16" s="27">
        <f t="shared" ca="1" si="17"/>
        <v>-1.1084466677857563E-12</v>
      </c>
      <c r="AV16" s="27">
        <f t="shared" ca="1" si="17"/>
        <v>-3.1264921207529994E-12</v>
      </c>
      <c r="AW16" s="27">
        <f t="shared" ca="1" si="17"/>
        <v>-3.364600265065576E-12</v>
      </c>
      <c r="AX16" s="27">
        <f t="shared" ca="1" si="17"/>
        <v>-4.5193015996147778E-12</v>
      </c>
      <c r="AY16" s="27">
        <f t="shared" ca="1" si="17"/>
        <v>-4.5848949636884129E-12</v>
      </c>
      <c r="AZ16" s="27">
        <f t="shared" ca="1" si="18"/>
        <v>-3.0997981959046683E-12</v>
      </c>
      <c r="BA16" s="27">
        <f t="shared" ca="1" si="18"/>
        <v>-3.1656274823710362E-12</v>
      </c>
      <c r="BB16" s="27">
        <f t="shared" ca="1" si="18"/>
        <v>-6.6506800067145377E-12</v>
      </c>
      <c r="BC16" s="27">
        <f t="shared" ca="1" si="18"/>
        <v>-4.3112180492244079E-12</v>
      </c>
      <c r="BD16" s="27">
        <f t="shared" ca="1" si="18"/>
        <v>-5.3236789976374155E-12</v>
      </c>
      <c r="BE16" s="27">
        <f t="shared" ca="1" si="18"/>
        <v>-6.7642454137928354E-12</v>
      </c>
      <c r="BF16" s="27">
        <f t="shared" ca="1" si="18"/>
        <v>-7.2191141953226179E-12</v>
      </c>
      <c r="BG16" s="27">
        <f t="shared" ca="1" si="18"/>
        <v>-9.0879109793107204E-12</v>
      </c>
      <c r="BH16" s="27">
        <f t="shared" ca="1" si="18"/>
        <v>-8.6847820601754222E-12</v>
      </c>
      <c r="BI16" s="27">
        <f t="shared" ca="1" si="18"/>
        <v>-9.4753441204353805E-12</v>
      </c>
      <c r="BJ16" s="27">
        <f t="shared" ca="1" si="19"/>
        <v>-1.2765101475853413E-11</v>
      </c>
      <c r="BK16" s="27">
        <f t="shared" ca="1" si="19"/>
        <v>-1.5161372157734831E-11</v>
      </c>
      <c r="BL16" s="27">
        <f t="shared" ca="1" si="19"/>
        <v>-1.5049544943579463E-11</v>
      </c>
      <c r="BM16" s="27">
        <f t="shared" ca="1" si="19"/>
        <v>-1.125878557051152E-11</v>
      </c>
      <c r="BN16" s="27">
        <f t="shared" ca="1" si="19"/>
        <v>-1.2537748617091893E-11</v>
      </c>
      <c r="BO16" s="27">
        <f t="shared" ca="1" si="19"/>
        <v>-1.6742406072633997E-11</v>
      </c>
      <c r="BP16" s="27">
        <f t="shared" ca="1" si="19"/>
        <v>-1.3871855053526616E-11</v>
      </c>
      <c r="BQ16" s="27">
        <f t="shared" ca="1" si="19"/>
        <v>-1.2470340732262386E-11</v>
      </c>
      <c r="BR16" s="27">
        <f t="shared" ca="1" si="19"/>
        <v>-1.6353508824895613E-11</v>
      </c>
      <c r="BS16" s="27">
        <f t="shared" ca="1" si="19"/>
        <v>-1.8435322712839763E-11</v>
      </c>
      <c r="BT16" s="27">
        <f t="shared" ca="1" si="20"/>
        <v>-1.9018037145102085E-11</v>
      </c>
      <c r="BU16" s="27">
        <f t="shared" ca="1" si="20"/>
        <v>-1.6978654593380327E-11</v>
      </c>
      <c r="BV16" s="27">
        <f t="shared" ca="1" si="20"/>
        <v>-1.7541738894788494E-11</v>
      </c>
      <c r="BW16" s="27">
        <f t="shared" ca="1" si="20"/>
        <v>-1.8326971884530252E-11</v>
      </c>
      <c r="BX16" s="27">
        <f t="shared" ca="1" si="20"/>
        <v>-1.7792274598082969E-11</v>
      </c>
      <c r="BY16" s="27">
        <f t="shared" ca="1" si="20"/>
        <v>-1.7067340596366165E-11</v>
      </c>
      <c r="BZ16" s="27">
        <f t="shared" ca="1" si="20"/>
        <v>-1.9252259508828473E-11</v>
      </c>
      <c r="CA16" s="27">
        <f t="shared" ca="1" si="20"/>
        <v>-2.009600819086188E-11</v>
      </c>
      <c r="CB16" s="27">
        <f t="shared" ca="1" si="20"/>
        <v>-1.6625811838366644E-11</v>
      </c>
      <c r="CC16" s="27">
        <f t="shared" ca="1" si="20"/>
        <v>-1.6274093184165395E-11</v>
      </c>
      <c r="CD16" s="27">
        <f t="shared" ca="1" si="21"/>
        <v>-1.8961721082177974E-11</v>
      </c>
      <c r="CE16" s="27">
        <f t="shared" ca="1" si="21"/>
        <v>-1.5965090360836598E-11</v>
      </c>
      <c r="CF16" s="27">
        <f t="shared" ca="1" si="21"/>
        <v>-2.226929751714124E-11</v>
      </c>
      <c r="CG16" s="27">
        <f t="shared" ca="1" si="21"/>
        <v>-2.2074619909773219E-11</v>
      </c>
      <c r="CH16" s="27">
        <f t="shared" ca="1" si="21"/>
        <v>-2.1549741158199964E-11</v>
      </c>
      <c r="CI16" s="27">
        <f t="shared" ca="1" si="21"/>
        <v>-1.9540757900671224E-11</v>
      </c>
      <c r="CJ16" s="27">
        <f t="shared" ca="1" si="21"/>
        <v>-1.9917401061775308E-11</v>
      </c>
      <c r="CK16" s="27">
        <f t="shared" ca="1" si="21"/>
        <v>-1.8907639343090921E-11</v>
      </c>
      <c r="CL16" s="27">
        <f t="shared" ca="1" si="21"/>
        <v>-1.6449952511266019E-11</v>
      </c>
      <c r="CM16" s="27">
        <f t="shared" ca="1" si="21"/>
        <v>-1.850963826655061E-11</v>
      </c>
    </row>
    <row r="17" spans="2:91" s="20" customFormat="1" ht="7" customHeight="1" x14ac:dyDescent="0.2">
      <c r="B17" s="200"/>
      <c r="C17" s="200"/>
      <c r="D17" s="200"/>
      <c r="E17" s="200"/>
      <c r="F17" s="200"/>
      <c r="G17" s="200"/>
      <c r="H17" s="200"/>
      <c r="I17" s="200"/>
      <c r="K17" s="200"/>
      <c r="L17" s="200"/>
      <c r="M17" s="200"/>
      <c r="N17" s="200"/>
      <c r="O17" s="200"/>
      <c r="P17" s="200"/>
      <c r="Q17" s="200"/>
      <c r="R17" s="200"/>
      <c r="S17" s="200"/>
      <c r="T17" s="200"/>
      <c r="U17" s="200"/>
      <c r="V17" s="200"/>
      <c r="W17" s="200"/>
      <c r="X17" s="200"/>
      <c r="Y17" s="200"/>
      <c r="Z17" s="200"/>
      <c r="AA17" s="200"/>
      <c r="AB17" s="200"/>
      <c r="AC17" s="200"/>
      <c r="AD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row>
    <row r="18" spans="2:91" s="20" customFormat="1" ht="15" x14ac:dyDescent="0.2"/>
    <row r="19" spans="2:91" x14ac:dyDescent="0.2">
      <c r="B19" s="23" t="str">
        <f>Inputs!GY9</f>
        <v>Vegetables for salads &amp; soups</v>
      </c>
      <c r="AE19" s="20"/>
    </row>
    <row r="20" spans="2:91" ht="7" customHeight="1" x14ac:dyDescent="0.2">
      <c r="B20" s="23"/>
      <c r="AE20" s="20"/>
    </row>
    <row r="21" spans="2:91" s="115" customFormat="1" x14ac:dyDescent="0.2">
      <c r="B21" s="195" t="s">
        <v>300</v>
      </c>
      <c r="C21" s="19" t="str">
        <f>Inputs!$J$16</f>
        <v>EUR</v>
      </c>
      <c r="D21" s="19" t="s">
        <v>19</v>
      </c>
      <c r="E21" s="63">
        <v>0</v>
      </c>
      <c r="F21" s="63">
        <f ca="1">E25</f>
        <v>0</v>
      </c>
      <c r="G21" s="63">
        <f ca="1">F25</f>
        <v>0</v>
      </c>
      <c r="H21" s="63">
        <f ca="1">G25</f>
        <v>0</v>
      </c>
      <c r="I21" s="63">
        <f ca="1">H25</f>
        <v>0</v>
      </c>
      <c r="J21" s="63"/>
      <c r="K21" s="63">
        <v>0</v>
      </c>
      <c r="L21" s="63">
        <f t="shared" ref="L21:AD21" ca="1" si="22">K25</f>
        <v>0</v>
      </c>
      <c r="M21" s="63">
        <f t="shared" ca="1" si="22"/>
        <v>0</v>
      </c>
      <c r="N21" s="63">
        <f t="shared" ca="1" si="22"/>
        <v>0</v>
      </c>
      <c r="O21" s="63">
        <f t="shared" ca="1" si="22"/>
        <v>0</v>
      </c>
      <c r="P21" s="63">
        <f t="shared" ca="1" si="22"/>
        <v>0</v>
      </c>
      <c r="Q21" s="63">
        <f t="shared" ca="1" si="22"/>
        <v>0</v>
      </c>
      <c r="R21" s="63">
        <f t="shared" ca="1" si="22"/>
        <v>0</v>
      </c>
      <c r="S21" s="63">
        <f t="shared" ca="1" si="22"/>
        <v>0</v>
      </c>
      <c r="T21" s="63">
        <f t="shared" ca="1" si="22"/>
        <v>1.3642420526593924E-12</v>
      </c>
      <c r="U21" s="63">
        <f t="shared" ca="1" si="22"/>
        <v>0</v>
      </c>
      <c r="V21" s="63">
        <f t="shared" ca="1" si="22"/>
        <v>1.1368683772161603E-12</v>
      </c>
      <c r="W21" s="63">
        <f t="shared" ca="1" si="22"/>
        <v>0</v>
      </c>
      <c r="X21" s="63">
        <f t="shared" ca="1" si="22"/>
        <v>1.3642420526593924E-12</v>
      </c>
      <c r="Y21" s="63">
        <f t="shared" ca="1" si="22"/>
        <v>-9.0949470177292824E-13</v>
      </c>
      <c r="Z21" s="63">
        <f t="shared" ca="1" si="22"/>
        <v>-1.4779288903810084E-12</v>
      </c>
      <c r="AA21" s="63">
        <f t="shared" ca="1" si="22"/>
        <v>0</v>
      </c>
      <c r="AB21" s="63">
        <f t="shared" ca="1" si="22"/>
        <v>4.5474735088646412E-12</v>
      </c>
      <c r="AC21" s="63">
        <f t="shared" ca="1" si="22"/>
        <v>0</v>
      </c>
      <c r="AD21" s="63">
        <f t="shared" ca="1" si="22"/>
        <v>1.3642420526593924E-12</v>
      </c>
      <c r="AE21" s="20"/>
      <c r="AF21" s="194">
        <v>0</v>
      </c>
      <c r="AG21" s="63">
        <f t="shared" ref="AG21:BL21" ca="1" si="23">AF25</f>
        <v>0</v>
      </c>
      <c r="AH21" s="63">
        <f t="shared" ca="1" si="23"/>
        <v>0</v>
      </c>
      <c r="AI21" s="63">
        <f t="shared" ca="1" si="23"/>
        <v>0</v>
      </c>
      <c r="AJ21" s="63">
        <f t="shared" ca="1" si="23"/>
        <v>0</v>
      </c>
      <c r="AK21" s="63">
        <f t="shared" ca="1" si="23"/>
        <v>0</v>
      </c>
      <c r="AL21" s="63">
        <f t="shared" ca="1" si="23"/>
        <v>0</v>
      </c>
      <c r="AM21" s="63">
        <f t="shared" ca="1" si="23"/>
        <v>0</v>
      </c>
      <c r="AN21" s="63">
        <f t="shared" ca="1" si="23"/>
        <v>0</v>
      </c>
      <c r="AO21" s="63">
        <f t="shared" ca="1" si="23"/>
        <v>0</v>
      </c>
      <c r="AP21" s="63">
        <f t="shared" ca="1" si="23"/>
        <v>0</v>
      </c>
      <c r="AQ21" s="63">
        <f t="shared" ca="1" si="23"/>
        <v>2.2737367544323206E-13</v>
      </c>
      <c r="AR21" s="63">
        <f t="shared" ca="1" si="23"/>
        <v>-4.2632564145606011E-13</v>
      </c>
      <c r="AS21" s="63">
        <f t="shared" ca="1" si="23"/>
        <v>-3.4106051316484809E-13</v>
      </c>
      <c r="AT21" s="63">
        <f t="shared" ca="1" si="23"/>
        <v>-8.5265128291212022E-13</v>
      </c>
      <c r="AU21" s="63">
        <f t="shared" ca="1" si="23"/>
        <v>-1.1084466677857563E-12</v>
      </c>
      <c r="AV21" s="63">
        <f t="shared" ca="1" si="23"/>
        <v>-6.8212102632969618E-13</v>
      </c>
      <c r="AW21" s="63">
        <f t="shared" ca="1" si="23"/>
        <v>-1.3358203432289883E-12</v>
      </c>
      <c r="AX21" s="63">
        <f t="shared" ca="1" si="23"/>
        <v>-6.5369931689929217E-13</v>
      </c>
      <c r="AY21" s="63">
        <f t="shared" ca="1" si="23"/>
        <v>-1.2505552149377763E-12</v>
      </c>
      <c r="AZ21" s="63">
        <f t="shared" ca="1" si="23"/>
        <v>-5.9685589803848416E-13</v>
      </c>
      <c r="BA21" s="63">
        <f t="shared" ca="1" si="23"/>
        <v>-1.0231815394945443E-12</v>
      </c>
      <c r="BB21" s="63">
        <f t="shared" ca="1" si="23"/>
        <v>-2.2737367544323206E-13</v>
      </c>
      <c r="BC21" s="63">
        <f t="shared" ca="1" si="23"/>
        <v>-6.2527760746888816E-13</v>
      </c>
      <c r="BD21" s="63">
        <f t="shared" ca="1" si="23"/>
        <v>-5.9685589803848416E-13</v>
      </c>
      <c r="BE21" s="63">
        <f t="shared" ca="1" si="23"/>
        <v>-1.1652900866465643E-12</v>
      </c>
      <c r="BF21" s="63">
        <f t="shared" ca="1" si="23"/>
        <v>-1.4495071809506044E-12</v>
      </c>
      <c r="BG21" s="63">
        <f t="shared" ca="1" si="23"/>
        <v>-2.3590018827235326E-12</v>
      </c>
      <c r="BH21" s="63">
        <f t="shared" ca="1" si="23"/>
        <v>-3.0411229090532288E-12</v>
      </c>
      <c r="BI21" s="63">
        <f t="shared" ca="1" si="23"/>
        <v>-2.9274360713316128E-12</v>
      </c>
      <c r="BJ21" s="63">
        <f t="shared" ca="1" si="23"/>
        <v>-3.0979663279140368E-12</v>
      </c>
      <c r="BK21" s="63">
        <f t="shared" ca="1" si="23"/>
        <v>-3.780087354243733E-12</v>
      </c>
      <c r="BL21" s="63">
        <f t="shared" ca="1" si="23"/>
        <v>-3.4106051316484809E-12</v>
      </c>
      <c r="BM21" s="63">
        <f t="shared" ref="BM21:CM21" ca="1" si="24">BL25</f>
        <v>-3.4958702599396929E-12</v>
      </c>
      <c r="BN21" s="63">
        <f t="shared" ca="1" si="24"/>
        <v>-3.0695446184836328E-12</v>
      </c>
      <c r="BO21" s="63">
        <f t="shared" ca="1" si="24"/>
        <v>-3.4106051316484809E-12</v>
      </c>
      <c r="BP21" s="63">
        <f t="shared" ca="1" si="24"/>
        <v>-3.865352482534945E-12</v>
      </c>
      <c r="BQ21" s="63">
        <f t="shared" ca="1" si="24"/>
        <v>-3.751665644813329E-12</v>
      </c>
      <c r="BR21" s="63">
        <f t="shared" ca="1" si="24"/>
        <v>-3.751665644813329E-12</v>
      </c>
      <c r="BS21" s="63">
        <f t="shared" ca="1" si="24"/>
        <v>-3.893774191965349E-12</v>
      </c>
      <c r="BT21" s="63">
        <f t="shared" ca="1" si="24"/>
        <v>-4.2064129956997931E-12</v>
      </c>
      <c r="BU21" s="63">
        <f t="shared" ca="1" si="24"/>
        <v>-5.3432813729159534E-12</v>
      </c>
      <c r="BV21" s="63">
        <f t="shared" ca="1" si="24"/>
        <v>-5.0590642786119133E-12</v>
      </c>
      <c r="BW21" s="63">
        <f t="shared" ca="1" si="24"/>
        <v>-5.5990767577895895E-12</v>
      </c>
      <c r="BX21" s="63">
        <f t="shared" ca="1" si="24"/>
        <v>-5.5138116294983774E-12</v>
      </c>
      <c r="BY21" s="63">
        <f t="shared" ca="1" si="24"/>
        <v>-4.8885340220294893E-12</v>
      </c>
      <c r="BZ21" s="63">
        <f t="shared" ca="1" si="24"/>
        <v>-4.0358827391173691E-12</v>
      </c>
      <c r="CA21" s="63">
        <f t="shared" ca="1" si="24"/>
        <v>-3.2969182939268649E-12</v>
      </c>
      <c r="CB21" s="63">
        <f t="shared" ca="1" si="24"/>
        <v>-3.1832314562052488E-12</v>
      </c>
      <c r="CC21" s="63">
        <f t="shared" ca="1" si="24"/>
        <v>-3.0127011996228248E-12</v>
      </c>
      <c r="CD21" s="63">
        <f t="shared" ca="1" si="24"/>
        <v>-2.5011104298755527E-12</v>
      </c>
      <c r="CE21" s="63">
        <f t="shared" ca="1" si="24"/>
        <v>-1.7621459846850485E-12</v>
      </c>
      <c r="CF21" s="63">
        <f t="shared" ca="1" si="24"/>
        <v>-1.5347723092418164E-12</v>
      </c>
      <c r="CG21" s="63">
        <f t="shared" ca="1" si="24"/>
        <v>-2.9558577807620168E-12</v>
      </c>
      <c r="CH21" s="63">
        <f t="shared" ca="1" si="24"/>
        <v>-2.2737367544323206E-12</v>
      </c>
      <c r="CI21" s="63">
        <f t="shared" ca="1" si="24"/>
        <v>-3.1263880373444408E-12</v>
      </c>
      <c r="CJ21" s="63">
        <f t="shared" ca="1" si="24"/>
        <v>-2.1600499167107046E-12</v>
      </c>
      <c r="CK21" s="63">
        <f t="shared" ca="1" si="24"/>
        <v>-2.5011104298755527E-12</v>
      </c>
      <c r="CL21" s="63">
        <f t="shared" ca="1" si="24"/>
        <v>-2.3874235921539366E-12</v>
      </c>
      <c r="CM21" s="63">
        <f t="shared" ca="1" si="24"/>
        <v>-2.7284841053187847E-12</v>
      </c>
    </row>
    <row r="22" spans="2:91" x14ac:dyDescent="0.2">
      <c r="B22" s="196" t="s">
        <v>299</v>
      </c>
      <c r="C22" s="19" t="str">
        <f>Inputs!$J$16</f>
        <v>EUR</v>
      </c>
      <c r="D22" s="19" t="s">
        <v>19</v>
      </c>
      <c r="E22" s="27">
        <f t="shared" ref="E22:I24" ca="1" si="25">SUMIF($K$4:$AD$4,E$4,$K22:$AD22)</f>
        <v>12384.037894035464</v>
      </c>
      <c r="F22" s="27">
        <f t="shared" ca="1" si="25"/>
        <v>53795.363916000635</v>
      </c>
      <c r="G22" s="27">
        <f t="shared" ca="1" si="25"/>
        <v>60451.893156832215</v>
      </c>
      <c r="H22" s="27">
        <f t="shared" ca="1" si="25"/>
        <v>65423.050857831258</v>
      </c>
      <c r="I22" s="27">
        <f t="shared" ca="1" si="25"/>
        <v>76694.484367849916</v>
      </c>
      <c r="J22" s="27"/>
      <c r="K22" s="27">
        <f t="shared" ref="K22:T24" ca="1" si="26">SUMIFS($AF22:$CM22,$AF$4:$CM$4,K$4,$AF$8:$CM$8,K$8)</f>
        <v>0</v>
      </c>
      <c r="L22" s="27">
        <f t="shared" ca="1" si="26"/>
        <v>0</v>
      </c>
      <c r="M22" s="27">
        <f t="shared" ca="1" si="26"/>
        <v>0</v>
      </c>
      <c r="N22" s="27">
        <f t="shared" ca="1" si="26"/>
        <v>12384.037894035464</v>
      </c>
      <c r="O22" s="27">
        <f t="shared" ca="1" si="26"/>
        <v>12316.463027790465</v>
      </c>
      <c r="P22" s="27">
        <f t="shared" ca="1" si="26"/>
        <v>12876.83598937537</v>
      </c>
      <c r="Q22" s="27">
        <f t="shared" ca="1" si="26"/>
        <v>13665.102257201832</v>
      </c>
      <c r="R22" s="27">
        <f t="shared" ca="1" si="26"/>
        <v>14936.96264163297</v>
      </c>
      <c r="S22" s="27">
        <f t="shared" ca="1" si="26"/>
        <v>13801.333814535694</v>
      </c>
      <c r="T22" s="27">
        <f t="shared" ca="1" si="26"/>
        <v>14489.530627018137</v>
      </c>
      <c r="U22" s="27">
        <f t="shared" ref="U22:AD24" ca="1" si="27">SUMIFS($AF22:$CM22,$AF$4:$CM$4,U$4,$AF$8:$CM$8,U$8)</f>
        <v>15346.918638390836</v>
      </c>
      <c r="V22" s="27">
        <f t="shared" ca="1" si="27"/>
        <v>16814.110076887551</v>
      </c>
      <c r="W22" s="27">
        <f t="shared" ca="1" si="27"/>
        <v>14885.3901019613</v>
      </c>
      <c r="X22" s="27">
        <f t="shared" ca="1" si="27"/>
        <v>15712.010111491276</v>
      </c>
      <c r="Y22" s="27">
        <f t="shared" ca="1" si="27"/>
        <v>16726.89970460605</v>
      </c>
      <c r="Z22" s="27">
        <f t="shared" ca="1" si="27"/>
        <v>18098.750939772628</v>
      </c>
      <c r="AA22" s="27">
        <f t="shared" ca="1" si="27"/>
        <v>17580.882561629103</v>
      </c>
      <c r="AB22" s="27">
        <f t="shared" ca="1" si="27"/>
        <v>18400.993412741831</v>
      </c>
      <c r="AC22" s="27">
        <f t="shared" ca="1" si="27"/>
        <v>19425.314470314246</v>
      </c>
      <c r="AD22" s="27">
        <f t="shared" ca="1" si="27"/>
        <v>21287.293923164729</v>
      </c>
      <c r="AE22" s="27"/>
      <c r="AF22" s="26">
        <f t="shared" ref="AF22:BK22" ca="1" si="28">AF28*AF33</f>
        <v>0</v>
      </c>
      <c r="AG22" s="26">
        <f t="shared" ca="1" si="28"/>
        <v>0</v>
      </c>
      <c r="AH22" s="26">
        <f t="shared" ca="1" si="28"/>
        <v>0</v>
      </c>
      <c r="AI22" s="26">
        <f t="shared" ca="1" si="28"/>
        <v>0</v>
      </c>
      <c r="AJ22" s="26">
        <f t="shared" ca="1" si="28"/>
        <v>0</v>
      </c>
      <c r="AK22" s="26">
        <f t="shared" ca="1" si="28"/>
        <v>0</v>
      </c>
      <c r="AL22" s="26">
        <f t="shared" ca="1" si="28"/>
        <v>0</v>
      </c>
      <c r="AM22" s="26">
        <f t="shared" ca="1" si="28"/>
        <v>0</v>
      </c>
      <c r="AN22" s="26">
        <f t="shared" ca="1" si="28"/>
        <v>0</v>
      </c>
      <c r="AO22" s="26">
        <f t="shared" ca="1" si="28"/>
        <v>4065.4044949690592</v>
      </c>
      <c r="AP22" s="26">
        <f t="shared" ca="1" si="28"/>
        <v>4012.4657254756366</v>
      </c>
      <c r="AQ22" s="26">
        <f t="shared" ca="1" si="28"/>
        <v>4306.1676735907677</v>
      </c>
      <c r="AR22" s="26">
        <f t="shared" ca="1" si="28"/>
        <v>4605.8390277309045</v>
      </c>
      <c r="AS22" s="26">
        <f t="shared" ca="1" si="28"/>
        <v>3245.6158188091531</v>
      </c>
      <c r="AT22" s="26">
        <f t="shared" ca="1" si="28"/>
        <v>4465.0081812504068</v>
      </c>
      <c r="AU22" s="26">
        <f t="shared" ca="1" si="28"/>
        <v>4158.0279891398777</v>
      </c>
      <c r="AV22" s="26">
        <f t="shared" ca="1" si="28"/>
        <v>4340.8664476122276</v>
      </c>
      <c r="AW22" s="26">
        <f t="shared" ca="1" si="28"/>
        <v>4377.9415526232642</v>
      </c>
      <c r="AX22" s="26">
        <f t="shared" ca="1" si="28"/>
        <v>4369.8537891123942</v>
      </c>
      <c r="AY22" s="26">
        <f t="shared" ca="1" si="28"/>
        <v>4964.7108465812726</v>
      </c>
      <c r="AZ22" s="26">
        <f t="shared" ca="1" si="28"/>
        <v>4330.5376215081651</v>
      </c>
      <c r="BA22" s="26">
        <f t="shared" ca="1" si="28"/>
        <v>4871.8675088411555</v>
      </c>
      <c r="BB22" s="26">
        <f t="shared" ca="1" si="28"/>
        <v>4980.0463850824026</v>
      </c>
      <c r="BC22" s="26">
        <f t="shared" ca="1" si="28"/>
        <v>5085.0487477094111</v>
      </c>
      <c r="BD22" s="26">
        <f t="shared" ca="1" si="28"/>
        <v>5197.9441326996548</v>
      </c>
      <c r="BE22" s="26">
        <f t="shared" ca="1" si="28"/>
        <v>3596.2818402611092</v>
      </c>
      <c r="BF22" s="26">
        <f t="shared" ca="1" si="28"/>
        <v>5007.107841574928</v>
      </c>
      <c r="BG22" s="26">
        <f t="shared" ca="1" si="28"/>
        <v>4751.7569590741923</v>
      </c>
      <c r="BH22" s="26">
        <f t="shared" ca="1" si="28"/>
        <v>4919.3107420428532</v>
      </c>
      <c r="BI22" s="26">
        <f t="shared" ca="1" si="28"/>
        <v>4818.4629259010926</v>
      </c>
      <c r="BJ22" s="26">
        <f t="shared" ca="1" si="28"/>
        <v>4869.622517088038</v>
      </c>
      <c r="BK22" s="26">
        <f t="shared" ca="1" si="28"/>
        <v>5736.601113940601</v>
      </c>
      <c r="BL22" s="26">
        <f t="shared" ref="BL22:CM22" ca="1" si="29">BL28*BL33</f>
        <v>4740.6950073621974</v>
      </c>
      <c r="BM22" s="26">
        <f t="shared" ca="1" si="29"/>
        <v>5501.289598551677</v>
      </c>
      <c r="BN22" s="26">
        <f t="shared" ca="1" si="29"/>
        <v>5661.215160968025</v>
      </c>
      <c r="BO22" s="26">
        <f t="shared" ca="1" si="29"/>
        <v>5651.6053173678474</v>
      </c>
      <c r="BP22" s="26">
        <f t="shared" ca="1" si="29"/>
        <v>5677.645475014443</v>
      </c>
      <c r="BQ22" s="26">
        <f t="shared" ca="1" si="29"/>
        <v>3900.7012565929645</v>
      </c>
      <c r="BR22" s="26">
        <f t="shared" ca="1" si="29"/>
        <v>5307.043370353892</v>
      </c>
      <c r="BS22" s="26">
        <f t="shared" ca="1" si="29"/>
        <v>5124.2995216668369</v>
      </c>
      <c r="BT22" s="26">
        <f t="shared" ca="1" si="29"/>
        <v>5486.0006635474883</v>
      </c>
      <c r="BU22" s="26">
        <f t="shared" ca="1" si="29"/>
        <v>5101.7099262769507</v>
      </c>
      <c r="BV22" s="26">
        <f t="shared" ca="1" si="29"/>
        <v>5324.0403543289058</v>
      </c>
      <c r="BW22" s="26">
        <f t="shared" ca="1" si="29"/>
        <v>6185.8316025236545</v>
      </c>
      <c r="BX22" s="26">
        <f t="shared" ca="1" si="29"/>
        <v>5217.027747753491</v>
      </c>
      <c r="BY22" s="26">
        <f t="shared" ca="1" si="29"/>
        <v>6009.7081283710049</v>
      </c>
      <c r="BZ22" s="26">
        <f t="shared" ca="1" si="29"/>
        <v>6012.5201032891782</v>
      </c>
      <c r="CA22" s="26">
        <f t="shared" ca="1" si="29"/>
        <v>6076.522708112444</v>
      </c>
      <c r="CB22" s="26">
        <f t="shared" ca="1" si="29"/>
        <v>6840.3934404861748</v>
      </c>
      <c r="CC22" s="26">
        <f t="shared" ca="1" si="29"/>
        <v>4564.8273289529097</v>
      </c>
      <c r="CD22" s="26">
        <f t="shared" ca="1" si="29"/>
        <v>6175.661792190017</v>
      </c>
      <c r="CE22" s="26">
        <f t="shared" ca="1" si="29"/>
        <v>5943.7866611843192</v>
      </c>
      <c r="CF22" s="26">
        <f t="shared" ca="1" si="29"/>
        <v>6392.5281274370809</v>
      </c>
      <c r="CG22" s="26">
        <f t="shared" ca="1" si="29"/>
        <v>6064.6786241204309</v>
      </c>
      <c r="CH22" s="26">
        <f t="shared" ca="1" si="29"/>
        <v>6275.0264511943888</v>
      </c>
      <c r="CI22" s="26">
        <f t="shared" ca="1" si="29"/>
        <v>7077.5736793170327</v>
      </c>
      <c r="CJ22" s="26">
        <f t="shared" ca="1" si="29"/>
        <v>6072.714339802822</v>
      </c>
      <c r="CK22" s="26">
        <f t="shared" ca="1" si="29"/>
        <v>7238.5294140058622</v>
      </c>
      <c r="CL22" s="26">
        <f t="shared" ca="1" si="29"/>
        <v>6874.9188345835228</v>
      </c>
      <c r="CM22" s="26">
        <f t="shared" ca="1" si="29"/>
        <v>7173.8456745753429</v>
      </c>
    </row>
    <row r="23" spans="2:91" x14ac:dyDescent="0.2">
      <c r="B23" s="196" t="s">
        <v>298</v>
      </c>
      <c r="C23" s="19" t="str">
        <f>Inputs!$J$16</f>
        <v>EUR</v>
      </c>
      <c r="D23" s="19" t="s">
        <v>19</v>
      </c>
      <c r="E23" s="27">
        <f t="shared" ca="1" si="25"/>
        <v>-11794.321803843299</v>
      </c>
      <c r="F23" s="27">
        <f t="shared" ca="1" si="25"/>
        <v>-51233.679920000606</v>
      </c>
      <c r="G23" s="27">
        <f t="shared" ca="1" si="25"/>
        <v>-57573.231577935439</v>
      </c>
      <c r="H23" s="27">
        <f t="shared" ca="1" si="25"/>
        <v>-62307.667483648816</v>
      </c>
      <c r="I23" s="27">
        <f t="shared" ca="1" si="25"/>
        <v>-73042.366064618953</v>
      </c>
      <c r="J23" s="27"/>
      <c r="K23" s="27">
        <f t="shared" ca="1" si="26"/>
        <v>0</v>
      </c>
      <c r="L23" s="27">
        <f t="shared" ca="1" si="26"/>
        <v>0</v>
      </c>
      <c r="M23" s="27">
        <f t="shared" ca="1" si="26"/>
        <v>0</v>
      </c>
      <c r="N23" s="27">
        <f t="shared" ca="1" si="26"/>
        <v>-11794.321803843299</v>
      </c>
      <c r="O23" s="27">
        <f t="shared" ca="1" si="26"/>
        <v>-11729.964788371872</v>
      </c>
      <c r="P23" s="27">
        <f t="shared" ca="1" si="26"/>
        <v>-12263.653323214638</v>
      </c>
      <c r="Q23" s="27">
        <f t="shared" ca="1" si="26"/>
        <v>-13014.383102096983</v>
      </c>
      <c r="R23" s="27">
        <f t="shared" ca="1" si="26"/>
        <v>-14225.678706317114</v>
      </c>
      <c r="S23" s="27">
        <f t="shared" ca="1" si="26"/>
        <v>-13144.127442414945</v>
      </c>
      <c r="T23" s="27">
        <f t="shared" ca="1" si="26"/>
        <v>-13799.552978112513</v>
      </c>
      <c r="U23" s="27">
        <f t="shared" ca="1" si="27"/>
        <v>-14616.112988943652</v>
      </c>
      <c r="V23" s="27">
        <f t="shared" ca="1" si="27"/>
        <v>-16013.438168464334</v>
      </c>
      <c r="W23" s="27">
        <f t="shared" ca="1" si="27"/>
        <v>-14176.562001867904</v>
      </c>
      <c r="X23" s="27">
        <f t="shared" ca="1" si="27"/>
        <v>-14963.819153801218</v>
      </c>
      <c r="Y23" s="27">
        <f t="shared" ca="1" si="27"/>
        <v>-15930.380671053383</v>
      </c>
      <c r="Z23" s="27">
        <f t="shared" ca="1" si="27"/>
        <v>-17236.905656926312</v>
      </c>
      <c r="AA23" s="27">
        <f t="shared" ca="1" si="27"/>
        <v>-16743.697677741999</v>
      </c>
      <c r="AB23" s="27">
        <f t="shared" ca="1" si="27"/>
        <v>-17524.755631182699</v>
      </c>
      <c r="AC23" s="27">
        <f t="shared" ca="1" si="27"/>
        <v>-18500.299495537376</v>
      </c>
      <c r="AD23" s="27">
        <f t="shared" ca="1" si="27"/>
        <v>-20273.613260156882</v>
      </c>
      <c r="AE23" s="27"/>
      <c r="AF23" s="26">
        <f t="shared" ref="AF23:BK23" ca="1" si="30">IFERROR((AF22/AF28)*AF29,0)</f>
        <v>0</v>
      </c>
      <c r="AG23" s="26">
        <f t="shared" ca="1" si="30"/>
        <v>0</v>
      </c>
      <c r="AH23" s="26">
        <f t="shared" ca="1" si="30"/>
        <v>0</v>
      </c>
      <c r="AI23" s="26">
        <f t="shared" ca="1" si="30"/>
        <v>0</v>
      </c>
      <c r="AJ23" s="26">
        <f t="shared" ca="1" si="30"/>
        <v>0</v>
      </c>
      <c r="AK23" s="26">
        <f t="shared" ca="1" si="30"/>
        <v>0</v>
      </c>
      <c r="AL23" s="26">
        <f t="shared" ca="1" si="30"/>
        <v>0</v>
      </c>
      <c r="AM23" s="26">
        <f t="shared" ca="1" si="30"/>
        <v>0</v>
      </c>
      <c r="AN23" s="26">
        <f t="shared" ca="1" si="30"/>
        <v>0</v>
      </c>
      <c r="AO23" s="26">
        <f t="shared" ca="1" si="30"/>
        <v>-3871.8138047324373</v>
      </c>
      <c r="AP23" s="26">
        <f t="shared" ca="1" si="30"/>
        <v>-3821.3959290244156</v>
      </c>
      <c r="AQ23" s="26">
        <f t="shared" ca="1" si="30"/>
        <v>-4101.1120700864458</v>
      </c>
      <c r="AR23" s="26">
        <f t="shared" ca="1" si="30"/>
        <v>-4386.5133597437189</v>
      </c>
      <c r="AS23" s="26">
        <f t="shared" ca="1" si="30"/>
        <v>-3091.0626845801462</v>
      </c>
      <c r="AT23" s="26">
        <f t="shared" ca="1" si="30"/>
        <v>-4252.3887440480066</v>
      </c>
      <c r="AU23" s="26">
        <f t="shared" ca="1" si="30"/>
        <v>-3960.0266563236928</v>
      </c>
      <c r="AV23" s="26">
        <f t="shared" ca="1" si="30"/>
        <v>-4134.1585215354553</v>
      </c>
      <c r="AW23" s="26">
        <f t="shared" ca="1" si="30"/>
        <v>-4169.4681453554895</v>
      </c>
      <c r="AX23" s="26">
        <f t="shared" ca="1" si="30"/>
        <v>-4161.7655134403758</v>
      </c>
      <c r="AY23" s="26">
        <f t="shared" ca="1" si="30"/>
        <v>-4728.2960443631164</v>
      </c>
      <c r="AZ23" s="26">
        <f t="shared" ca="1" si="30"/>
        <v>-4124.3215442934907</v>
      </c>
      <c r="BA23" s="26">
        <f t="shared" ca="1" si="30"/>
        <v>-4639.873817943957</v>
      </c>
      <c r="BB23" s="26">
        <f t="shared" ca="1" si="30"/>
        <v>-4742.9013191260983</v>
      </c>
      <c r="BC23" s="26">
        <f t="shared" ca="1" si="30"/>
        <v>-4842.9035692470579</v>
      </c>
      <c r="BD23" s="26">
        <f t="shared" ca="1" si="30"/>
        <v>-4950.422983523481</v>
      </c>
      <c r="BE23" s="26">
        <f t="shared" ca="1" si="30"/>
        <v>-3425.0303240581993</v>
      </c>
      <c r="BF23" s="26">
        <f t="shared" ca="1" si="30"/>
        <v>-4768.6741348332653</v>
      </c>
      <c r="BG23" s="26">
        <f t="shared" ca="1" si="30"/>
        <v>-4525.4828181658977</v>
      </c>
      <c r="BH23" s="26">
        <f t="shared" ca="1" si="30"/>
        <v>-4685.0578495646223</v>
      </c>
      <c r="BI23" s="26">
        <f t="shared" ca="1" si="30"/>
        <v>-4589.0123103819933</v>
      </c>
      <c r="BJ23" s="26">
        <f t="shared" ca="1" si="30"/>
        <v>-4637.7357305600372</v>
      </c>
      <c r="BK23" s="26">
        <f t="shared" ca="1" si="30"/>
        <v>-5463.4296323243816</v>
      </c>
      <c r="BL23" s="26">
        <f t="shared" ref="BL23:CM23" ca="1" si="31">IFERROR((BL22/BL28)*BL29,0)</f>
        <v>-4514.9476260592355</v>
      </c>
      <c r="BM23" s="26">
        <f t="shared" ca="1" si="31"/>
        <v>-5239.3234271920728</v>
      </c>
      <c r="BN23" s="26">
        <f t="shared" ca="1" si="31"/>
        <v>-5391.6334866362149</v>
      </c>
      <c r="BO23" s="26">
        <f t="shared" ca="1" si="31"/>
        <v>-5382.4812546360454</v>
      </c>
      <c r="BP23" s="26">
        <f t="shared" ca="1" si="31"/>
        <v>-5407.2814047756601</v>
      </c>
      <c r="BQ23" s="26">
        <f t="shared" ca="1" si="31"/>
        <v>-3714.9535777075853</v>
      </c>
      <c r="BR23" s="26">
        <f t="shared" ca="1" si="31"/>
        <v>-5054.3270193846593</v>
      </c>
      <c r="BS23" s="26">
        <f t="shared" ca="1" si="31"/>
        <v>-4880.2852587303214</v>
      </c>
      <c r="BT23" s="26">
        <f t="shared" ca="1" si="31"/>
        <v>-5224.7625367118944</v>
      </c>
      <c r="BU23" s="26">
        <f t="shared" ca="1" si="31"/>
        <v>-4858.7713583590003</v>
      </c>
      <c r="BV23" s="26">
        <f t="shared" ca="1" si="31"/>
        <v>-5070.5146231703866</v>
      </c>
      <c r="BW23" s="26">
        <f t="shared" ca="1" si="31"/>
        <v>-5891.268192879671</v>
      </c>
      <c r="BX23" s="26">
        <f t="shared" ca="1" si="31"/>
        <v>-4968.5978550033242</v>
      </c>
      <c r="BY23" s="26">
        <f t="shared" ca="1" si="31"/>
        <v>-5723.531550829528</v>
      </c>
      <c r="BZ23" s="26">
        <f t="shared" ca="1" si="31"/>
        <v>-5726.2096221801694</v>
      </c>
      <c r="CA23" s="26">
        <f t="shared" ca="1" si="31"/>
        <v>-5787.1644839166129</v>
      </c>
      <c r="CB23" s="26">
        <f t="shared" ca="1" si="31"/>
        <v>-6514.6604195106429</v>
      </c>
      <c r="CC23" s="26">
        <f t="shared" ca="1" si="31"/>
        <v>-4347.4545990027709</v>
      </c>
      <c r="CD23" s="26">
        <f t="shared" ca="1" si="31"/>
        <v>-5881.5826592285866</v>
      </c>
      <c r="CE23" s="26">
        <f t="shared" ca="1" si="31"/>
        <v>-5660.7492011279228</v>
      </c>
      <c r="CF23" s="26">
        <f t="shared" ca="1" si="31"/>
        <v>-6088.1220261305543</v>
      </c>
      <c r="CG23" s="26">
        <f t="shared" ca="1" si="31"/>
        <v>-5775.8844039242194</v>
      </c>
      <c r="CH23" s="26">
        <f t="shared" ca="1" si="31"/>
        <v>-5976.2156678041802</v>
      </c>
      <c r="CI23" s="26">
        <f t="shared" ca="1" si="31"/>
        <v>-6740.5463612543163</v>
      </c>
      <c r="CJ23" s="26">
        <f t="shared" ca="1" si="31"/>
        <v>-5783.5374664788787</v>
      </c>
      <c r="CK23" s="26">
        <f t="shared" ca="1" si="31"/>
        <v>-6893.8375371484399</v>
      </c>
      <c r="CL23" s="26">
        <f t="shared" ca="1" si="31"/>
        <v>-6547.5417472224026</v>
      </c>
      <c r="CM23" s="26">
        <f t="shared" ca="1" si="31"/>
        <v>-6832.2339757860409</v>
      </c>
    </row>
    <row r="24" spans="2:91" x14ac:dyDescent="0.2">
      <c r="B24" s="196" t="s">
        <v>297</v>
      </c>
      <c r="C24" s="19" t="str">
        <f>Inputs!$J$16</f>
        <v>EUR</v>
      </c>
      <c r="D24" s="19" t="s">
        <v>19</v>
      </c>
      <c r="E24" s="27">
        <f t="shared" ca="1" si="25"/>
        <v>-589.71609019216498</v>
      </c>
      <c r="F24" s="27">
        <f t="shared" ca="1" si="25"/>
        <v>-2561.6839960000302</v>
      </c>
      <c r="G24" s="27">
        <f t="shared" ca="1" si="25"/>
        <v>-2878.6615788967724</v>
      </c>
      <c r="H24" s="27">
        <f t="shared" ca="1" si="25"/>
        <v>-3115.3833741824405</v>
      </c>
      <c r="I24" s="27">
        <f t="shared" ca="1" si="25"/>
        <v>-3652.1183032309482</v>
      </c>
      <c r="J24" s="27"/>
      <c r="K24" s="27">
        <f t="shared" ca="1" si="26"/>
        <v>0</v>
      </c>
      <c r="L24" s="27">
        <f t="shared" ca="1" si="26"/>
        <v>0</v>
      </c>
      <c r="M24" s="27">
        <f t="shared" ca="1" si="26"/>
        <v>0</v>
      </c>
      <c r="N24" s="27">
        <f t="shared" ca="1" si="26"/>
        <v>-589.71609019216498</v>
      </c>
      <c r="O24" s="27">
        <f t="shared" ca="1" si="26"/>
        <v>-586.49823941859358</v>
      </c>
      <c r="P24" s="27">
        <f t="shared" ca="1" si="26"/>
        <v>-613.18266616073197</v>
      </c>
      <c r="Q24" s="27">
        <f t="shared" ca="1" si="26"/>
        <v>-650.71915510484916</v>
      </c>
      <c r="R24" s="27">
        <f t="shared" ca="1" si="26"/>
        <v>-711.28393531585573</v>
      </c>
      <c r="S24" s="27">
        <f t="shared" ca="1" si="26"/>
        <v>-657.20637212074735</v>
      </c>
      <c r="T24" s="27">
        <f t="shared" ca="1" si="26"/>
        <v>-689.97764890562576</v>
      </c>
      <c r="U24" s="27">
        <f t="shared" ca="1" si="27"/>
        <v>-730.80564944718276</v>
      </c>
      <c r="V24" s="27">
        <f t="shared" ca="1" si="27"/>
        <v>-800.67190842321668</v>
      </c>
      <c r="W24" s="27">
        <f t="shared" ca="1" si="27"/>
        <v>-708.82810009339528</v>
      </c>
      <c r="X24" s="27">
        <f t="shared" ca="1" si="27"/>
        <v>-748.19095769006071</v>
      </c>
      <c r="Y24" s="27">
        <f t="shared" ca="1" si="27"/>
        <v>-796.51903355266916</v>
      </c>
      <c r="Z24" s="27">
        <f t="shared" ca="1" si="27"/>
        <v>-861.84528284631551</v>
      </c>
      <c r="AA24" s="27">
        <f t="shared" ca="1" si="27"/>
        <v>-837.18488388710011</v>
      </c>
      <c r="AB24" s="27">
        <f t="shared" ca="1" si="27"/>
        <v>-876.23778155913487</v>
      </c>
      <c r="AC24" s="27">
        <f t="shared" ca="1" si="27"/>
        <v>-925.01497477686871</v>
      </c>
      <c r="AD24" s="27">
        <f t="shared" ca="1" si="27"/>
        <v>-1013.6806630078443</v>
      </c>
      <c r="AE24" s="27"/>
      <c r="AF24" s="26">
        <f t="shared" ref="AF24:BK24" ca="1" si="32">IFERROR((AF22/AF28)*AF30,0)</f>
        <v>0</v>
      </c>
      <c r="AG24" s="26">
        <f t="shared" ca="1" si="32"/>
        <v>0</v>
      </c>
      <c r="AH24" s="26">
        <f t="shared" ca="1" si="32"/>
        <v>0</v>
      </c>
      <c r="AI24" s="26">
        <f t="shared" ca="1" si="32"/>
        <v>0</v>
      </c>
      <c r="AJ24" s="26">
        <f t="shared" ca="1" si="32"/>
        <v>0</v>
      </c>
      <c r="AK24" s="26">
        <f t="shared" ca="1" si="32"/>
        <v>0</v>
      </c>
      <c r="AL24" s="26">
        <f t="shared" ca="1" si="32"/>
        <v>0</v>
      </c>
      <c r="AM24" s="26">
        <f t="shared" ca="1" si="32"/>
        <v>0</v>
      </c>
      <c r="AN24" s="26">
        <f t="shared" ca="1" si="32"/>
        <v>0</v>
      </c>
      <c r="AO24" s="26">
        <f t="shared" ca="1" si="32"/>
        <v>-193.59069023662187</v>
      </c>
      <c r="AP24" s="26">
        <f t="shared" ca="1" si="32"/>
        <v>-191.06979645122078</v>
      </c>
      <c r="AQ24" s="26">
        <f t="shared" ca="1" si="32"/>
        <v>-205.05560350432231</v>
      </c>
      <c r="AR24" s="26">
        <f t="shared" ca="1" si="32"/>
        <v>-219.32566798718597</v>
      </c>
      <c r="AS24" s="26">
        <f t="shared" ca="1" si="32"/>
        <v>-154.5531342290073</v>
      </c>
      <c r="AT24" s="26">
        <f t="shared" ca="1" si="32"/>
        <v>-212.61943720240035</v>
      </c>
      <c r="AU24" s="26">
        <f t="shared" ca="1" si="32"/>
        <v>-198.00133281618469</v>
      </c>
      <c r="AV24" s="26">
        <f t="shared" ca="1" si="32"/>
        <v>-206.70792607677274</v>
      </c>
      <c r="AW24" s="26">
        <f t="shared" ca="1" si="32"/>
        <v>-208.47340726777449</v>
      </c>
      <c r="AX24" s="26">
        <f t="shared" ca="1" si="32"/>
        <v>-208.08827567201877</v>
      </c>
      <c r="AY24" s="26">
        <f t="shared" ca="1" si="32"/>
        <v>-236.41480221815587</v>
      </c>
      <c r="AZ24" s="26">
        <f t="shared" ca="1" si="32"/>
        <v>-206.21607721467456</v>
      </c>
      <c r="BA24" s="26">
        <f t="shared" ca="1" si="32"/>
        <v>-231.99369089719789</v>
      </c>
      <c r="BB24" s="26">
        <f t="shared" ca="1" si="32"/>
        <v>-237.1450659563049</v>
      </c>
      <c r="BC24" s="26">
        <f t="shared" ca="1" si="32"/>
        <v>-242.1451784623529</v>
      </c>
      <c r="BD24" s="26">
        <f t="shared" ca="1" si="32"/>
        <v>-247.52114917617408</v>
      </c>
      <c r="BE24" s="26">
        <f t="shared" ca="1" si="32"/>
        <v>-171.25151620290998</v>
      </c>
      <c r="BF24" s="26">
        <f t="shared" ca="1" si="32"/>
        <v>-238.43370674166326</v>
      </c>
      <c r="BG24" s="26">
        <f t="shared" ca="1" si="32"/>
        <v>-226.27414090829492</v>
      </c>
      <c r="BH24" s="26">
        <f t="shared" ca="1" si="32"/>
        <v>-234.25289247823113</v>
      </c>
      <c r="BI24" s="26">
        <f t="shared" ca="1" si="32"/>
        <v>-229.45061551909967</v>
      </c>
      <c r="BJ24" s="26">
        <f t="shared" ca="1" si="32"/>
        <v>-231.88678652800186</v>
      </c>
      <c r="BK24" s="26">
        <f t="shared" ca="1" si="32"/>
        <v>-273.17148161621913</v>
      </c>
      <c r="BL24" s="26">
        <f t="shared" ref="BL24:CM24" ca="1" si="33">IFERROR((BL22/BL28)*BL30,0)</f>
        <v>-225.74738130296177</v>
      </c>
      <c r="BM24" s="26">
        <f t="shared" ca="1" si="33"/>
        <v>-261.96617135960366</v>
      </c>
      <c r="BN24" s="26">
        <f t="shared" ca="1" si="33"/>
        <v>-269.58167433181075</v>
      </c>
      <c r="BO24" s="26">
        <f t="shared" ca="1" si="33"/>
        <v>-269.12406273180227</v>
      </c>
      <c r="BP24" s="26">
        <f t="shared" ca="1" si="33"/>
        <v>-270.36407023878303</v>
      </c>
      <c r="BQ24" s="26">
        <f t="shared" ca="1" si="33"/>
        <v>-185.74767888537929</v>
      </c>
      <c r="BR24" s="26">
        <f t="shared" ca="1" si="33"/>
        <v>-252.71635096923299</v>
      </c>
      <c r="BS24" s="26">
        <f t="shared" ca="1" si="33"/>
        <v>-244.01426293651605</v>
      </c>
      <c r="BT24" s="26">
        <f t="shared" ca="1" si="33"/>
        <v>-261.2381268355947</v>
      </c>
      <c r="BU24" s="26">
        <f t="shared" ca="1" si="33"/>
        <v>-242.93856791795002</v>
      </c>
      <c r="BV24" s="26">
        <f t="shared" ca="1" si="33"/>
        <v>-253.52573115851933</v>
      </c>
      <c r="BW24" s="26">
        <f t="shared" ca="1" si="33"/>
        <v>-294.56340964398356</v>
      </c>
      <c r="BX24" s="26">
        <f t="shared" ca="1" si="33"/>
        <v>-248.42989275016623</v>
      </c>
      <c r="BY24" s="26">
        <f t="shared" ca="1" si="33"/>
        <v>-286.17657754147643</v>
      </c>
      <c r="BZ24" s="26">
        <f t="shared" ca="1" si="33"/>
        <v>-286.31048110900849</v>
      </c>
      <c r="CA24" s="26">
        <f t="shared" ca="1" si="33"/>
        <v>-289.35822419583064</v>
      </c>
      <c r="CB24" s="26">
        <f t="shared" ca="1" si="33"/>
        <v>-325.73302097553216</v>
      </c>
      <c r="CC24" s="26">
        <f t="shared" ca="1" si="33"/>
        <v>-217.37272995013859</v>
      </c>
      <c r="CD24" s="26">
        <f t="shared" ca="1" si="33"/>
        <v>-294.07913296142937</v>
      </c>
      <c r="CE24" s="26">
        <f t="shared" ca="1" si="33"/>
        <v>-283.03746005639613</v>
      </c>
      <c r="CF24" s="26">
        <f t="shared" ca="1" si="33"/>
        <v>-304.40610130652772</v>
      </c>
      <c r="CG24" s="26">
        <f t="shared" ca="1" si="33"/>
        <v>-288.79422019621097</v>
      </c>
      <c r="CH24" s="26">
        <f t="shared" ca="1" si="33"/>
        <v>-298.810783390209</v>
      </c>
      <c r="CI24" s="26">
        <f t="shared" ca="1" si="33"/>
        <v>-337.02731806271584</v>
      </c>
      <c r="CJ24" s="26">
        <f t="shared" ca="1" si="33"/>
        <v>-289.17687332394394</v>
      </c>
      <c r="CK24" s="26">
        <f t="shared" ca="1" si="33"/>
        <v>-344.69187685742202</v>
      </c>
      <c r="CL24" s="26">
        <f t="shared" ca="1" si="33"/>
        <v>-327.37708736112018</v>
      </c>
      <c r="CM24" s="26">
        <f t="shared" ca="1" si="33"/>
        <v>-341.61169878930207</v>
      </c>
    </row>
    <row r="25" spans="2:91" s="115" customFormat="1" x14ac:dyDescent="0.2">
      <c r="B25" s="195" t="s">
        <v>296</v>
      </c>
      <c r="C25" s="19" t="str">
        <f>Inputs!$J$16</f>
        <v>EUR</v>
      </c>
      <c r="D25" s="19" t="s">
        <v>19</v>
      </c>
      <c r="E25" s="63">
        <f ca="1">SUM(E21:E24)</f>
        <v>0</v>
      </c>
      <c r="F25" s="63">
        <f ca="1">SUM(F21:F24)</f>
        <v>0</v>
      </c>
      <c r="G25" s="63">
        <f ca="1">SUM(G21:G24)</f>
        <v>0</v>
      </c>
      <c r="H25" s="63">
        <f ca="1">SUM(H21:H24)</f>
        <v>0</v>
      </c>
      <c r="I25" s="63">
        <f ca="1">SUM(I21:I24)</f>
        <v>1.546140993013978E-11</v>
      </c>
      <c r="J25" s="63"/>
      <c r="K25" s="63">
        <f t="shared" ref="K25:AD25" ca="1" si="34">SUM(K21:K24)</f>
        <v>0</v>
      </c>
      <c r="L25" s="63">
        <f t="shared" ca="1" si="34"/>
        <v>0</v>
      </c>
      <c r="M25" s="63">
        <f t="shared" ca="1" si="34"/>
        <v>0</v>
      </c>
      <c r="N25" s="63">
        <f t="shared" ca="1" si="34"/>
        <v>0</v>
      </c>
      <c r="O25" s="63">
        <f t="shared" ca="1" si="34"/>
        <v>0</v>
      </c>
      <c r="P25" s="63">
        <f t="shared" ca="1" si="34"/>
        <v>0</v>
      </c>
      <c r="Q25" s="63">
        <f t="shared" ca="1" si="34"/>
        <v>0</v>
      </c>
      <c r="R25" s="63">
        <f t="shared" ca="1" si="34"/>
        <v>0</v>
      </c>
      <c r="S25" s="63">
        <f t="shared" ca="1" si="34"/>
        <v>1.3642420526593924E-12</v>
      </c>
      <c r="T25" s="63">
        <f t="shared" ca="1" si="34"/>
        <v>0</v>
      </c>
      <c r="U25" s="63">
        <f t="shared" ca="1" si="34"/>
        <v>1.1368683772161603E-12</v>
      </c>
      <c r="V25" s="63">
        <f t="shared" ca="1" si="34"/>
        <v>0</v>
      </c>
      <c r="W25" s="63">
        <f t="shared" ca="1" si="34"/>
        <v>1.3642420526593924E-12</v>
      </c>
      <c r="X25" s="63">
        <f t="shared" ca="1" si="34"/>
        <v>-9.0949470177292824E-13</v>
      </c>
      <c r="Y25" s="63">
        <f t="shared" ca="1" si="34"/>
        <v>-1.4779288903810084E-12</v>
      </c>
      <c r="Z25" s="63">
        <f t="shared" ca="1" si="34"/>
        <v>0</v>
      </c>
      <c r="AA25" s="63">
        <f t="shared" ca="1" si="34"/>
        <v>4.5474735088646412E-12</v>
      </c>
      <c r="AB25" s="63">
        <f t="shared" ca="1" si="34"/>
        <v>0</v>
      </c>
      <c r="AC25" s="63">
        <f t="shared" ca="1" si="34"/>
        <v>1.3642420526593924E-12</v>
      </c>
      <c r="AD25" s="63">
        <f t="shared" ca="1" si="34"/>
        <v>2.0463630789890885E-12</v>
      </c>
      <c r="AE25" s="63"/>
      <c r="AF25" s="194">
        <f t="shared" ref="AF25:BK25" ca="1" si="35">SUM(AF21:AF24)</f>
        <v>0</v>
      </c>
      <c r="AG25" s="63">
        <f t="shared" ca="1" si="35"/>
        <v>0</v>
      </c>
      <c r="AH25" s="63">
        <f t="shared" ca="1" si="35"/>
        <v>0</v>
      </c>
      <c r="AI25" s="63">
        <f t="shared" ca="1" si="35"/>
        <v>0</v>
      </c>
      <c r="AJ25" s="63">
        <f t="shared" ca="1" si="35"/>
        <v>0</v>
      </c>
      <c r="AK25" s="63">
        <f t="shared" ca="1" si="35"/>
        <v>0</v>
      </c>
      <c r="AL25" s="63">
        <f t="shared" ca="1" si="35"/>
        <v>0</v>
      </c>
      <c r="AM25" s="63">
        <f t="shared" ca="1" si="35"/>
        <v>0</v>
      </c>
      <c r="AN25" s="63">
        <f t="shared" ca="1" si="35"/>
        <v>0</v>
      </c>
      <c r="AO25" s="63">
        <f t="shared" ca="1" si="35"/>
        <v>0</v>
      </c>
      <c r="AP25" s="63">
        <f t="shared" ca="1" si="35"/>
        <v>2.2737367544323206E-13</v>
      </c>
      <c r="AQ25" s="63">
        <f t="shared" ca="1" si="35"/>
        <v>-4.2632564145606011E-13</v>
      </c>
      <c r="AR25" s="63">
        <f t="shared" ca="1" si="35"/>
        <v>-3.4106051316484809E-13</v>
      </c>
      <c r="AS25" s="63">
        <f t="shared" ca="1" si="35"/>
        <v>-8.5265128291212022E-13</v>
      </c>
      <c r="AT25" s="63">
        <f t="shared" ca="1" si="35"/>
        <v>-1.1084466677857563E-12</v>
      </c>
      <c r="AU25" s="63">
        <f t="shared" ca="1" si="35"/>
        <v>-6.8212102632969618E-13</v>
      </c>
      <c r="AV25" s="63">
        <f t="shared" ca="1" si="35"/>
        <v>-1.3358203432289883E-12</v>
      </c>
      <c r="AW25" s="63">
        <f t="shared" ca="1" si="35"/>
        <v>-6.5369931689929217E-13</v>
      </c>
      <c r="AX25" s="63">
        <f t="shared" ca="1" si="35"/>
        <v>-1.2505552149377763E-12</v>
      </c>
      <c r="AY25" s="63">
        <f t="shared" ca="1" si="35"/>
        <v>-5.9685589803848416E-13</v>
      </c>
      <c r="AZ25" s="63">
        <f t="shared" ca="1" si="35"/>
        <v>-1.0231815394945443E-12</v>
      </c>
      <c r="BA25" s="63">
        <f t="shared" ca="1" si="35"/>
        <v>-2.2737367544323206E-13</v>
      </c>
      <c r="BB25" s="63">
        <f t="shared" ca="1" si="35"/>
        <v>-6.2527760746888816E-13</v>
      </c>
      <c r="BC25" s="63">
        <f t="shared" ca="1" si="35"/>
        <v>-5.9685589803848416E-13</v>
      </c>
      <c r="BD25" s="63">
        <f t="shared" ca="1" si="35"/>
        <v>-1.1652900866465643E-12</v>
      </c>
      <c r="BE25" s="63">
        <f t="shared" ca="1" si="35"/>
        <v>-1.4495071809506044E-12</v>
      </c>
      <c r="BF25" s="63">
        <f t="shared" ca="1" si="35"/>
        <v>-2.3590018827235326E-12</v>
      </c>
      <c r="BG25" s="63">
        <f t="shared" ca="1" si="35"/>
        <v>-3.0411229090532288E-12</v>
      </c>
      <c r="BH25" s="63">
        <f t="shared" ca="1" si="35"/>
        <v>-2.9274360713316128E-12</v>
      </c>
      <c r="BI25" s="63">
        <f t="shared" ca="1" si="35"/>
        <v>-3.0979663279140368E-12</v>
      </c>
      <c r="BJ25" s="63">
        <f t="shared" ca="1" si="35"/>
        <v>-3.780087354243733E-12</v>
      </c>
      <c r="BK25" s="63">
        <f t="shared" ca="1" si="35"/>
        <v>-3.4106051316484809E-12</v>
      </c>
      <c r="BL25" s="63">
        <f t="shared" ref="BL25:CM25" ca="1" si="36">SUM(BL21:BL24)</f>
        <v>-3.4958702599396929E-12</v>
      </c>
      <c r="BM25" s="63">
        <f t="shared" ca="1" si="36"/>
        <v>-3.0695446184836328E-12</v>
      </c>
      <c r="BN25" s="63">
        <f t="shared" ca="1" si="36"/>
        <v>-3.4106051316484809E-12</v>
      </c>
      <c r="BO25" s="63">
        <f t="shared" ca="1" si="36"/>
        <v>-3.865352482534945E-12</v>
      </c>
      <c r="BP25" s="63">
        <f t="shared" ca="1" si="36"/>
        <v>-3.751665644813329E-12</v>
      </c>
      <c r="BQ25" s="63">
        <f t="shared" ca="1" si="36"/>
        <v>-3.751665644813329E-12</v>
      </c>
      <c r="BR25" s="63">
        <f t="shared" ca="1" si="36"/>
        <v>-3.893774191965349E-12</v>
      </c>
      <c r="BS25" s="63">
        <f t="shared" ca="1" si="36"/>
        <v>-4.2064129956997931E-12</v>
      </c>
      <c r="BT25" s="63">
        <f t="shared" ca="1" si="36"/>
        <v>-5.3432813729159534E-12</v>
      </c>
      <c r="BU25" s="63">
        <f t="shared" ca="1" si="36"/>
        <v>-5.0590642786119133E-12</v>
      </c>
      <c r="BV25" s="63">
        <f t="shared" ca="1" si="36"/>
        <v>-5.5990767577895895E-12</v>
      </c>
      <c r="BW25" s="63">
        <f t="shared" ca="1" si="36"/>
        <v>-5.5138116294983774E-12</v>
      </c>
      <c r="BX25" s="63">
        <f t="shared" ca="1" si="36"/>
        <v>-4.8885340220294893E-12</v>
      </c>
      <c r="BY25" s="63">
        <f t="shared" ca="1" si="36"/>
        <v>-4.0358827391173691E-12</v>
      </c>
      <c r="BZ25" s="63">
        <f t="shared" ca="1" si="36"/>
        <v>-3.2969182939268649E-12</v>
      </c>
      <c r="CA25" s="63">
        <f t="shared" ca="1" si="36"/>
        <v>-3.1832314562052488E-12</v>
      </c>
      <c r="CB25" s="63">
        <f t="shared" ca="1" si="36"/>
        <v>-3.0127011996228248E-12</v>
      </c>
      <c r="CC25" s="63">
        <f t="shared" ca="1" si="36"/>
        <v>-2.5011104298755527E-12</v>
      </c>
      <c r="CD25" s="63">
        <f t="shared" ca="1" si="36"/>
        <v>-1.7621459846850485E-12</v>
      </c>
      <c r="CE25" s="63">
        <f t="shared" ca="1" si="36"/>
        <v>-1.5347723092418164E-12</v>
      </c>
      <c r="CF25" s="63">
        <f t="shared" ca="1" si="36"/>
        <v>-2.9558577807620168E-12</v>
      </c>
      <c r="CG25" s="63">
        <f t="shared" ca="1" si="36"/>
        <v>-2.2737367544323206E-12</v>
      </c>
      <c r="CH25" s="63">
        <f t="shared" ca="1" si="36"/>
        <v>-3.1263880373444408E-12</v>
      </c>
      <c r="CI25" s="63">
        <f t="shared" ca="1" si="36"/>
        <v>-2.1600499167107046E-12</v>
      </c>
      <c r="CJ25" s="63">
        <f t="shared" ca="1" si="36"/>
        <v>-2.5011104298755527E-12</v>
      </c>
      <c r="CK25" s="63">
        <f t="shared" ca="1" si="36"/>
        <v>-2.3874235921539366E-12</v>
      </c>
      <c r="CL25" s="63">
        <f t="shared" ca="1" si="36"/>
        <v>-2.7284841053187847E-12</v>
      </c>
      <c r="CM25" s="63">
        <f t="shared" ca="1" si="36"/>
        <v>-2.8421709430404007E-12</v>
      </c>
    </row>
    <row r="26" spans="2:91" x14ac:dyDescent="0.2">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row>
    <row r="27" spans="2:91" s="115" customFormat="1" x14ac:dyDescent="0.2">
      <c r="B27" s="195" t="s">
        <v>300</v>
      </c>
      <c r="C27" s="19" t="str">
        <f>Inputs!$GZ$9</f>
        <v>kg</v>
      </c>
      <c r="D27" s="19" t="s">
        <v>19</v>
      </c>
      <c r="E27" s="63">
        <v>0</v>
      </c>
      <c r="F27" s="63">
        <f ca="1">E31</f>
        <v>0</v>
      </c>
      <c r="G27" s="63">
        <f ca="1">F31</f>
        <v>1.5916157281026244E-12</v>
      </c>
      <c r="H27" s="63">
        <f ca="1">G31</f>
        <v>2.7284841053187847E-12</v>
      </c>
      <c r="I27" s="63">
        <f ca="1">H31</f>
        <v>2.5011104298755527E-12</v>
      </c>
      <c r="J27" s="63"/>
      <c r="K27" s="63">
        <v>0</v>
      </c>
      <c r="L27" s="63">
        <f t="shared" ref="L27:AD27" ca="1" si="37">K31</f>
        <v>0</v>
      </c>
      <c r="M27" s="63">
        <f t="shared" ca="1" si="37"/>
        <v>0</v>
      </c>
      <c r="N27" s="63">
        <f t="shared" ca="1" si="37"/>
        <v>0</v>
      </c>
      <c r="O27" s="63">
        <f t="shared" ca="1" si="37"/>
        <v>0</v>
      </c>
      <c r="P27" s="63">
        <f t="shared" ca="1" si="37"/>
        <v>-1.2789769243681803E-13</v>
      </c>
      <c r="Q27" s="63">
        <f t="shared" ca="1" si="37"/>
        <v>0</v>
      </c>
      <c r="R27" s="63">
        <f t="shared" ca="1" si="37"/>
        <v>2.2737367544323206E-13</v>
      </c>
      <c r="S27" s="63">
        <f t="shared" ca="1" si="37"/>
        <v>3.5527136788005009E-13</v>
      </c>
      <c r="T27" s="63">
        <f t="shared" ca="1" si="37"/>
        <v>5.6843418860808015E-13</v>
      </c>
      <c r="U27" s="63">
        <f t="shared" ca="1" si="37"/>
        <v>6.6791017161449417E-13</v>
      </c>
      <c r="V27" s="63">
        <f t="shared" ca="1" si="37"/>
        <v>6.2527760746888816E-13</v>
      </c>
      <c r="W27" s="63">
        <f t="shared" ca="1" si="37"/>
        <v>6.5369931689929217E-13</v>
      </c>
      <c r="X27" s="63">
        <f t="shared" ca="1" si="37"/>
        <v>4.1211478674085811E-13</v>
      </c>
      <c r="Y27" s="63">
        <f t="shared" ca="1" si="37"/>
        <v>2.5579538487363607E-13</v>
      </c>
      <c r="Z27" s="63">
        <f t="shared" ca="1" si="37"/>
        <v>0</v>
      </c>
      <c r="AA27" s="63">
        <f t="shared" ca="1" si="37"/>
        <v>0</v>
      </c>
      <c r="AB27" s="63">
        <f t="shared" ca="1" si="37"/>
        <v>0</v>
      </c>
      <c r="AC27" s="63">
        <f t="shared" ca="1" si="37"/>
        <v>-3.1263880373444408E-13</v>
      </c>
      <c r="AD27" s="63">
        <f t="shared" ca="1" si="37"/>
        <v>-1.4210854715202004E-13</v>
      </c>
      <c r="AE27" s="63"/>
      <c r="AF27" s="194">
        <v>0</v>
      </c>
      <c r="AG27" s="194">
        <f t="shared" ref="AG27:BL27" ca="1" si="38">AF31</f>
        <v>0</v>
      </c>
      <c r="AH27" s="194">
        <f t="shared" ca="1" si="38"/>
        <v>0</v>
      </c>
      <c r="AI27" s="194">
        <f t="shared" ca="1" si="38"/>
        <v>0</v>
      </c>
      <c r="AJ27" s="194">
        <f t="shared" ca="1" si="38"/>
        <v>0</v>
      </c>
      <c r="AK27" s="194">
        <f t="shared" ca="1" si="38"/>
        <v>0</v>
      </c>
      <c r="AL27" s="194">
        <f t="shared" ca="1" si="38"/>
        <v>0</v>
      </c>
      <c r="AM27" s="194">
        <f t="shared" ca="1" si="38"/>
        <v>0</v>
      </c>
      <c r="AN27" s="194">
        <f t="shared" ca="1" si="38"/>
        <v>0</v>
      </c>
      <c r="AO27" s="194">
        <f t="shared" ca="1" si="38"/>
        <v>0</v>
      </c>
      <c r="AP27" s="194">
        <f t="shared" ca="1" si="38"/>
        <v>0</v>
      </c>
      <c r="AQ27" s="194">
        <f t="shared" ca="1" si="38"/>
        <v>0</v>
      </c>
      <c r="AR27" s="194">
        <f t="shared" ca="1" si="38"/>
        <v>0</v>
      </c>
      <c r="AS27" s="194">
        <f t="shared" ca="1" si="38"/>
        <v>-4.6185277824406512E-14</v>
      </c>
      <c r="AT27" s="194">
        <f t="shared" ca="1" si="38"/>
        <v>-8.5265128291212022E-14</v>
      </c>
      <c r="AU27" s="194">
        <f t="shared" ca="1" si="38"/>
        <v>-1.7053025658242404E-13</v>
      </c>
      <c r="AV27" s="194">
        <f t="shared" ca="1" si="38"/>
        <v>-1.5631940186722204E-13</v>
      </c>
      <c r="AW27" s="194">
        <f t="shared" ca="1" si="38"/>
        <v>-1.5987211554602254E-13</v>
      </c>
      <c r="AX27" s="194">
        <f t="shared" ca="1" si="38"/>
        <v>-7.1054273576010019E-14</v>
      </c>
      <c r="AY27" s="194">
        <f t="shared" ca="1" si="38"/>
        <v>-4.6185277824406512E-14</v>
      </c>
      <c r="AZ27" s="194">
        <f t="shared" ca="1" si="38"/>
        <v>3.1974423109204508E-14</v>
      </c>
      <c r="BA27" s="194">
        <f t="shared" ca="1" si="38"/>
        <v>7.815970093361102E-14</v>
      </c>
      <c r="BB27" s="194">
        <f t="shared" ca="1" si="38"/>
        <v>1.5631940186722204E-13</v>
      </c>
      <c r="BC27" s="194">
        <f t="shared" ca="1" si="38"/>
        <v>6.7501559897209518E-14</v>
      </c>
      <c r="BD27" s="194">
        <f t="shared" ca="1" si="38"/>
        <v>1.2434497875801753E-13</v>
      </c>
      <c r="BE27" s="194">
        <f t="shared" ca="1" si="38"/>
        <v>6.0396132539608516E-14</v>
      </c>
      <c r="BF27" s="194">
        <f t="shared" ca="1" si="38"/>
        <v>4.2632564145606011E-14</v>
      </c>
      <c r="BG27" s="194">
        <f t="shared" ca="1" si="38"/>
        <v>0</v>
      </c>
      <c r="BH27" s="194">
        <f t="shared" ca="1" si="38"/>
        <v>-5.3290705182007514E-14</v>
      </c>
      <c r="BI27" s="194">
        <f t="shared" ca="1" si="38"/>
        <v>0</v>
      </c>
      <c r="BJ27" s="194">
        <f t="shared" ca="1" si="38"/>
        <v>-5.6843418860808015E-14</v>
      </c>
      <c r="BK27" s="194">
        <f t="shared" ca="1" si="38"/>
        <v>0</v>
      </c>
      <c r="BL27" s="194">
        <f t="shared" ca="1" si="38"/>
        <v>-4.6185277824406512E-14</v>
      </c>
      <c r="BM27" s="194">
        <f t="shared" ref="BM27:CM27" ca="1" si="39">BL31</f>
        <v>0</v>
      </c>
      <c r="BN27" s="194">
        <f t="shared" ca="1" si="39"/>
        <v>2.8421709430404007E-14</v>
      </c>
      <c r="BO27" s="194">
        <f t="shared" ca="1" si="39"/>
        <v>-4.2632564145606011E-14</v>
      </c>
      <c r="BP27" s="194">
        <f t="shared" ca="1" si="39"/>
        <v>0</v>
      </c>
      <c r="BQ27" s="194">
        <f t="shared" ca="1" si="39"/>
        <v>-2.8421709430404007E-14</v>
      </c>
      <c r="BR27" s="194">
        <f t="shared" ca="1" si="39"/>
        <v>-7.460698725481052E-14</v>
      </c>
      <c r="BS27" s="194">
        <f t="shared" ca="1" si="39"/>
        <v>-1.6697754290362354E-13</v>
      </c>
      <c r="BT27" s="194">
        <f t="shared" ca="1" si="39"/>
        <v>-1.5987211554602254E-13</v>
      </c>
      <c r="BU27" s="194">
        <f t="shared" ca="1" si="39"/>
        <v>-1.5987211554602254E-13</v>
      </c>
      <c r="BV27" s="194">
        <f t="shared" ca="1" si="39"/>
        <v>-1.1368683772161603E-13</v>
      </c>
      <c r="BW27" s="194">
        <f t="shared" ca="1" si="39"/>
        <v>-1.3145040611561853E-13</v>
      </c>
      <c r="BX27" s="194">
        <f t="shared" ca="1" si="39"/>
        <v>-1.6342482922482304E-13</v>
      </c>
      <c r="BY27" s="194">
        <f t="shared" ca="1" si="39"/>
        <v>-1.1368683772161603E-13</v>
      </c>
      <c r="BZ27" s="194">
        <f t="shared" ca="1" si="39"/>
        <v>-7.460698725481052E-14</v>
      </c>
      <c r="CA27" s="194">
        <f t="shared" ca="1" si="39"/>
        <v>-6.3948846218409017E-14</v>
      </c>
      <c r="CB27" s="194">
        <f t="shared" ca="1" si="39"/>
        <v>-1.1013412404281553E-13</v>
      </c>
      <c r="CC27" s="194">
        <f t="shared" ca="1" si="39"/>
        <v>-1.4921397450962104E-13</v>
      </c>
      <c r="CD27" s="194">
        <f t="shared" ca="1" si="39"/>
        <v>-1.8474111129762605E-13</v>
      </c>
      <c r="CE27" s="194">
        <f t="shared" ca="1" si="39"/>
        <v>-1.9895196601282805E-13</v>
      </c>
      <c r="CF27" s="194">
        <f t="shared" ca="1" si="39"/>
        <v>-1.8829382497642655E-13</v>
      </c>
      <c r="CG27" s="194">
        <f t="shared" ca="1" si="39"/>
        <v>-2.6290081223123707E-13</v>
      </c>
      <c r="CH27" s="194">
        <f t="shared" ca="1" si="39"/>
        <v>-1.9895196601282805E-13</v>
      </c>
      <c r="CI27" s="194">
        <f t="shared" ca="1" si="39"/>
        <v>-2.3447910280083306E-13</v>
      </c>
      <c r="CJ27" s="194">
        <f t="shared" ca="1" si="39"/>
        <v>-1.8474111129762605E-13</v>
      </c>
      <c r="CK27" s="194">
        <f t="shared" ca="1" si="39"/>
        <v>-2.8066438062523957E-13</v>
      </c>
      <c r="CL27" s="194">
        <f t="shared" ca="1" si="39"/>
        <v>-1.9184653865522705E-13</v>
      </c>
      <c r="CM27" s="194">
        <f t="shared" ca="1" si="39"/>
        <v>-2.4868995751603507E-13</v>
      </c>
    </row>
    <row r="28" spans="2:91" x14ac:dyDescent="0.2">
      <c r="B28" s="196" t="s">
        <v>299</v>
      </c>
      <c r="C28" s="19" t="str">
        <f>Inputs!$GZ$9</f>
        <v>kg</v>
      </c>
      <c r="D28" s="19" t="s">
        <v>19</v>
      </c>
      <c r="E28" s="27">
        <f t="shared" ref="E28:I30" ca="1" si="40">SUMIF($K$4:$AD$4,E$4,$K28:$AD28)</f>
        <v>1484.8470000000002</v>
      </c>
      <c r="F28" s="27">
        <f t="shared" ca="1" si="40"/>
        <v>6281.6040000000012</v>
      </c>
      <c r="G28" s="27">
        <f t="shared" ca="1" si="40"/>
        <v>6820.5060000000003</v>
      </c>
      <c r="H28" s="27">
        <f t="shared" ca="1" si="40"/>
        <v>7163.6039999999994</v>
      </c>
      <c r="I28" s="27">
        <f t="shared" ca="1" si="40"/>
        <v>8150.1210000000001</v>
      </c>
      <c r="J28" s="27"/>
      <c r="K28" s="27">
        <f t="shared" ref="K28:T30" ca="1" si="41">SUMIFS($AF28:$CM28,$AF$4:$CM$4,K$4,$AF$8:$CM$8,K$8)</f>
        <v>0</v>
      </c>
      <c r="L28" s="27">
        <f t="shared" ca="1" si="41"/>
        <v>0</v>
      </c>
      <c r="M28" s="27">
        <f t="shared" ca="1" si="41"/>
        <v>0</v>
      </c>
      <c r="N28" s="27">
        <f t="shared" ca="1" si="41"/>
        <v>1484.8470000000002</v>
      </c>
      <c r="O28" s="27">
        <f t="shared" ca="1" si="41"/>
        <v>1461.0329999999999</v>
      </c>
      <c r="P28" s="27">
        <f t="shared" ca="1" si="41"/>
        <v>1512.1890000000001</v>
      </c>
      <c r="Q28" s="27">
        <f t="shared" ca="1" si="41"/>
        <v>1588.9230000000002</v>
      </c>
      <c r="R28" s="27">
        <f t="shared" ca="1" si="41"/>
        <v>1719.4590000000003</v>
      </c>
      <c r="S28" s="27">
        <f t="shared" ca="1" si="41"/>
        <v>1575.693</v>
      </c>
      <c r="T28" s="27">
        <f t="shared" ca="1" si="41"/>
        <v>1641.8430000000001</v>
      </c>
      <c r="U28" s="27">
        <f t="shared" ref="U28:AD30" ca="1" si="42">SUMIFS($AF28:$CM28,$AF$4:$CM$4,U$4,$AF$8:$CM$8,U$8)</f>
        <v>1726.0740000000001</v>
      </c>
      <c r="V28" s="27">
        <f t="shared" ca="1" si="42"/>
        <v>1876.896</v>
      </c>
      <c r="W28" s="27">
        <f t="shared" ca="1" si="42"/>
        <v>1649.34</v>
      </c>
      <c r="X28" s="27">
        <f t="shared" ca="1" si="42"/>
        <v>1727.8379999999997</v>
      </c>
      <c r="Y28" s="27">
        <f t="shared" ca="1" si="42"/>
        <v>1825.74</v>
      </c>
      <c r="Z28" s="27">
        <f t="shared" ca="1" si="42"/>
        <v>1960.6860000000001</v>
      </c>
      <c r="AA28" s="27">
        <f t="shared" ca="1" si="42"/>
        <v>1890.567</v>
      </c>
      <c r="AB28" s="27">
        <f t="shared" ca="1" si="42"/>
        <v>1963.7729999999999</v>
      </c>
      <c r="AC28" s="27">
        <f t="shared" ca="1" si="42"/>
        <v>2057.7060000000001</v>
      </c>
      <c r="AD28" s="27">
        <f t="shared" ca="1" si="42"/>
        <v>2238.0749999999998</v>
      </c>
      <c r="AE28" s="27"/>
      <c r="AF28" s="197">
        <f ca="1">-OFFSET(AF30,0,VLOOKUP($B19,Settings!$AX$4:$BG$100,10,0))-OFFSET(AF29,0,VLOOKUP($B19,Settings!$AX$4:$BG$100,10,0))</f>
        <v>0</v>
      </c>
      <c r="AG28" s="197">
        <f ca="1">-OFFSET(AG30,0,VLOOKUP($B19,Settings!$AX$4:$BG$100,10,0))-OFFSET(AG29,0,VLOOKUP($B19,Settings!$AX$4:$BG$100,10,0))</f>
        <v>0</v>
      </c>
      <c r="AH28" s="197">
        <f ca="1">-OFFSET(AH30,0,VLOOKUP($B19,Settings!$AX$4:$BG$100,10,0))-OFFSET(AH29,0,VLOOKUP($B19,Settings!$AX$4:$BG$100,10,0))</f>
        <v>0</v>
      </c>
      <c r="AI28" s="197">
        <f ca="1">-OFFSET(AI30,0,VLOOKUP($B19,Settings!$AX$4:$BG$100,10,0))-OFFSET(AI29,0,VLOOKUP($B19,Settings!$AX$4:$BG$100,10,0))</f>
        <v>0</v>
      </c>
      <c r="AJ28" s="197">
        <f ca="1">-OFFSET(AJ30,0,VLOOKUP($B19,Settings!$AX$4:$BG$100,10,0))-OFFSET(AJ29,0,VLOOKUP($B19,Settings!$AX$4:$BG$100,10,0))</f>
        <v>0</v>
      </c>
      <c r="AK28" s="197">
        <f ca="1">-OFFSET(AK30,0,VLOOKUP($B19,Settings!$AX$4:$BG$100,10,0))-OFFSET(AK29,0,VLOOKUP($B19,Settings!$AX$4:$BG$100,10,0))</f>
        <v>0</v>
      </c>
      <c r="AL28" s="197">
        <f ca="1">-OFFSET(AL30,0,VLOOKUP($B19,Settings!$AX$4:$BG$100,10,0))-OFFSET(AL29,0,VLOOKUP($B19,Settings!$AX$4:$BG$100,10,0))</f>
        <v>0</v>
      </c>
      <c r="AM28" s="197">
        <f ca="1">-OFFSET(AM30,0,VLOOKUP($B19,Settings!$AX$4:$BG$100,10,0))-OFFSET(AM29,0,VLOOKUP($B19,Settings!$AX$4:$BG$100,10,0))</f>
        <v>0</v>
      </c>
      <c r="AN28" s="197">
        <f ca="1">-OFFSET(AN30,0,VLOOKUP($B19,Settings!$AX$4:$BG$100,10,0))-OFFSET(AN29,0,VLOOKUP($B19,Settings!$AX$4:$BG$100,10,0))</f>
        <v>0</v>
      </c>
      <c r="AO28" s="197">
        <f ca="1">-OFFSET(AO30,0,VLOOKUP($B19,Settings!$AX$4:$BG$100,10,0))-OFFSET(AO29,0,VLOOKUP($B19,Settings!$AX$4:$BG$100,10,0))</f>
        <v>489.51000000000005</v>
      </c>
      <c r="AP28" s="197">
        <f ca="1">-OFFSET(AP30,0,VLOOKUP($B19,Settings!$AX$4:$BG$100,10,0))-OFFSET(AP29,0,VLOOKUP($B19,Settings!$AX$4:$BG$100,10,0))</f>
        <v>481.13100000000003</v>
      </c>
      <c r="AQ28" s="197">
        <f ca="1">-OFFSET(AQ30,0,VLOOKUP($B19,Settings!$AX$4:$BG$100,10,0))-OFFSET(AQ29,0,VLOOKUP($B19,Settings!$AX$4:$BG$100,10,0))</f>
        <v>514.20600000000002</v>
      </c>
      <c r="AR28" s="197">
        <f ca="1">-OFFSET(AR30,0,VLOOKUP($B19,Settings!$AX$4:$BG$100,10,0))-OFFSET(AR29,0,VLOOKUP($B19,Settings!$AX$4:$BG$100,10,0))</f>
        <v>548.1629999999999</v>
      </c>
      <c r="AS28" s="197">
        <f ca="1">-OFFSET(AS30,0,VLOOKUP($B19,Settings!$AX$4:$BG$100,10,0))-OFFSET(AS29,0,VLOOKUP($B19,Settings!$AX$4:$BG$100,10,0))</f>
        <v>384.99299999999994</v>
      </c>
      <c r="AT28" s="197">
        <f ca="1">-OFFSET(AT30,0,VLOOKUP($B19,Settings!$AX$4:$BG$100,10,0))-OFFSET(AT29,0,VLOOKUP($B19,Settings!$AX$4:$BG$100,10,0))</f>
        <v>527.87699999999995</v>
      </c>
      <c r="AU28" s="197">
        <f ca="1">-OFFSET(AU30,0,VLOOKUP($B19,Settings!$AX$4:$BG$100,10,0))-OFFSET(AU29,0,VLOOKUP($B19,Settings!$AX$4:$BG$100,10,0))</f>
        <v>489.95100000000002</v>
      </c>
      <c r="AV28" s="197">
        <f ca="1">-OFFSET(AV30,0,VLOOKUP($B19,Settings!$AX$4:$BG$100,10,0))-OFFSET(AV29,0,VLOOKUP($B19,Settings!$AX$4:$BG$100,10,0))</f>
        <v>509.79599999999999</v>
      </c>
      <c r="AW28" s="197">
        <f ca="1">-OFFSET(AW30,0,VLOOKUP($B19,Settings!$AX$4:$BG$100,10,0))-OFFSET(AW29,0,VLOOKUP($B19,Settings!$AX$4:$BG$100,10,0))</f>
        <v>512.44200000000001</v>
      </c>
      <c r="AX28" s="197">
        <f ca="1">-OFFSET(AX30,0,VLOOKUP($B19,Settings!$AX$4:$BG$100,10,0))-OFFSET(AX29,0,VLOOKUP($B19,Settings!$AX$4:$BG$100,10,0))</f>
        <v>509.79599999999999</v>
      </c>
      <c r="AY28" s="197">
        <f ca="1">-OFFSET(AY30,0,VLOOKUP($B19,Settings!$AX$4:$BG$100,10,0))-OFFSET(AY29,0,VLOOKUP($B19,Settings!$AX$4:$BG$100,10,0))</f>
        <v>577.26900000000001</v>
      </c>
      <c r="AZ28" s="197">
        <f ca="1">-OFFSET(AZ30,0,VLOOKUP($B19,Settings!$AX$4:$BG$100,10,0))-OFFSET(AZ29,0,VLOOKUP($B19,Settings!$AX$4:$BG$100,10,0))</f>
        <v>501.85800000000006</v>
      </c>
      <c r="BA28" s="197">
        <f ca="1">-OFFSET(BA30,0,VLOOKUP($B19,Settings!$AX$4:$BG$100,10,0))-OFFSET(BA29,0,VLOOKUP($B19,Settings!$AX$4:$BG$100,10,0))</f>
        <v>562.71600000000012</v>
      </c>
      <c r="BB28" s="197">
        <f ca="1">-OFFSET(BB30,0,VLOOKUP($B19,Settings!$AX$4:$BG$100,10,0))-OFFSET(BB29,0,VLOOKUP($B19,Settings!$AX$4:$BG$100,10,0))</f>
        <v>573.29999999999995</v>
      </c>
      <c r="BC28" s="197">
        <f ca="1">-OFFSET(BC30,0,VLOOKUP($B19,Settings!$AX$4:$BG$100,10,0))-OFFSET(BC29,0,VLOOKUP($B19,Settings!$AX$4:$BG$100,10,0))</f>
        <v>583.4430000000001</v>
      </c>
      <c r="BD28" s="197">
        <f ca="1">-OFFSET(BD30,0,VLOOKUP($B19,Settings!$AX$4:$BG$100,10,0))-OFFSET(BD29,0,VLOOKUP($B19,Settings!$AX$4:$BG$100,10,0))</f>
        <v>594.90899999999999</v>
      </c>
      <c r="BE28" s="197">
        <f ca="1">-OFFSET(BE30,0,VLOOKUP($B19,Settings!$AX$4:$BG$100,10,0))-OFFSET(BE29,0,VLOOKUP($B19,Settings!$AX$4:$BG$100,10,0))</f>
        <v>410.57099999999997</v>
      </c>
      <c r="BF28" s="197">
        <f ca="1">-OFFSET(BF30,0,VLOOKUP($B19,Settings!$AX$4:$BG$100,10,0))-OFFSET(BF29,0,VLOOKUP($B19,Settings!$AX$4:$BG$100,10,0))</f>
        <v>570.21299999999997</v>
      </c>
      <c r="BG28" s="197">
        <f ca="1">-OFFSET(BG30,0,VLOOKUP($B19,Settings!$AX$4:$BG$100,10,0))-OFFSET(BG29,0,VLOOKUP($B19,Settings!$AX$4:$BG$100,10,0))</f>
        <v>539.78399999999999</v>
      </c>
      <c r="BH28" s="197">
        <f ca="1">-OFFSET(BH30,0,VLOOKUP($B19,Settings!$AX$4:$BG$100,10,0))-OFFSET(BH29,0,VLOOKUP($B19,Settings!$AX$4:$BG$100,10,0))</f>
        <v>557.42399999999998</v>
      </c>
      <c r="BI28" s="197">
        <f ca="1">-OFFSET(BI30,0,VLOOKUP($B19,Settings!$AX$4:$BG$100,10,0))-OFFSET(BI29,0,VLOOKUP($B19,Settings!$AX$4:$BG$100,10,0))</f>
        <v>544.63499999999999</v>
      </c>
      <c r="BJ28" s="197">
        <f ca="1">-OFFSET(BJ30,0,VLOOKUP($B19,Settings!$AX$4:$BG$100,10,0))-OFFSET(BJ29,0,VLOOKUP($B19,Settings!$AX$4:$BG$100,10,0))</f>
        <v>549.04500000000007</v>
      </c>
      <c r="BK28" s="197">
        <f ca="1">-OFFSET(BK30,0,VLOOKUP($B19,Settings!$AX$4:$BG$100,10,0))-OFFSET(BK29,0,VLOOKUP($B19,Settings!$AX$4:$BG$100,10,0))</f>
        <v>645.18299999999999</v>
      </c>
      <c r="BL28" s="197">
        <f ca="1">-OFFSET(BL30,0,VLOOKUP($B19,Settings!$AX$4:$BG$100,10,0))-OFFSET(BL29,0,VLOOKUP($B19,Settings!$AX$4:$BG$100,10,0))</f>
        <v>531.846</v>
      </c>
      <c r="BM28" s="197">
        <f ca="1">-OFFSET(BM30,0,VLOOKUP($B19,Settings!$AX$4:$BG$100,10,0))-OFFSET(BM29,0,VLOOKUP($B19,Settings!$AX$4:$BG$100,10,0))</f>
        <v>615.63600000000008</v>
      </c>
      <c r="BN28" s="197">
        <f ca="1">-OFFSET(BN30,0,VLOOKUP($B19,Settings!$AX$4:$BG$100,10,0))-OFFSET(BN29,0,VLOOKUP($B19,Settings!$AX$4:$BG$100,10,0))</f>
        <v>631.95299999999997</v>
      </c>
      <c r="BO28" s="197">
        <f ca="1">-OFFSET(BO30,0,VLOOKUP($B19,Settings!$AX$4:$BG$100,10,0))-OFFSET(BO29,0,VLOOKUP($B19,Settings!$AX$4:$BG$100,10,0))</f>
        <v>629.30700000000002</v>
      </c>
      <c r="BP28" s="197">
        <f ca="1">-OFFSET(BP30,0,VLOOKUP($B19,Settings!$AX$4:$BG$100,10,0))-OFFSET(BP29,0,VLOOKUP($B19,Settings!$AX$4:$BG$100,10,0))</f>
        <v>630.63</v>
      </c>
      <c r="BQ28" s="197">
        <f ca="1">-OFFSET(BQ30,0,VLOOKUP($B19,Settings!$AX$4:$BG$100,10,0))-OFFSET(BQ29,0,VLOOKUP($B19,Settings!$AX$4:$BG$100,10,0))</f>
        <v>432.18</v>
      </c>
      <c r="BR28" s="197">
        <f ca="1">-OFFSET(BR30,0,VLOOKUP($B19,Settings!$AX$4:$BG$100,10,0))-OFFSET(BR29,0,VLOOKUP($B19,Settings!$AX$4:$BG$100,10,0))</f>
        <v>586.53</v>
      </c>
      <c r="BS28" s="197">
        <f ca="1">-OFFSET(BS30,0,VLOOKUP($B19,Settings!$AX$4:$BG$100,10,0))-OFFSET(BS29,0,VLOOKUP($B19,Settings!$AX$4:$BG$100,10,0))</f>
        <v>564.92099999999994</v>
      </c>
      <c r="BT28" s="197">
        <f ca="1">-OFFSET(BT30,0,VLOOKUP($B19,Settings!$AX$4:$BG$100,10,0))-OFFSET(BT29,0,VLOOKUP($B19,Settings!$AX$4:$BG$100,10,0))</f>
        <v>603.2879999999999</v>
      </c>
      <c r="BU28" s="197">
        <f ca="1">-OFFSET(BU30,0,VLOOKUP($B19,Settings!$AX$4:$BG$100,10,0))-OFFSET(BU29,0,VLOOKUP($B19,Settings!$AX$4:$BG$100,10,0))</f>
        <v>559.62900000000002</v>
      </c>
      <c r="BV28" s="197">
        <f ca="1">-OFFSET(BV30,0,VLOOKUP($B19,Settings!$AX$4:$BG$100,10,0))-OFFSET(BV29,0,VLOOKUP($B19,Settings!$AX$4:$BG$100,10,0))</f>
        <v>582.56100000000004</v>
      </c>
      <c r="BW28" s="197">
        <f ca="1">-OFFSET(BW30,0,VLOOKUP($B19,Settings!$AX$4:$BG$100,10,0))-OFFSET(BW29,0,VLOOKUP($B19,Settings!$AX$4:$BG$100,10,0))</f>
        <v>675.17099999999994</v>
      </c>
      <c r="BX28" s="197">
        <f ca="1">-OFFSET(BX30,0,VLOOKUP($B19,Settings!$AX$4:$BG$100,10,0))-OFFSET(BX29,0,VLOOKUP($B19,Settings!$AX$4:$BG$100,10,0))</f>
        <v>568.00800000000004</v>
      </c>
      <c r="BY28" s="197">
        <f ca="1">-OFFSET(BY30,0,VLOOKUP($B19,Settings!$AX$4:$BG$100,10,0))-OFFSET(BY29,0,VLOOKUP($B19,Settings!$AX$4:$BG$100,10,0))</f>
        <v>652.68000000000006</v>
      </c>
      <c r="BZ28" s="197">
        <f ca="1">-OFFSET(BZ30,0,VLOOKUP($B19,Settings!$AX$4:$BG$100,10,0))-OFFSET(BZ29,0,VLOOKUP($B19,Settings!$AX$4:$BG$100,10,0))</f>
        <v>651.35700000000008</v>
      </c>
      <c r="CA28" s="197">
        <f ca="1">-OFFSET(CA30,0,VLOOKUP($B19,Settings!$AX$4:$BG$100,10,0))-OFFSET(CA29,0,VLOOKUP($B19,Settings!$AX$4:$BG$100,10,0))</f>
        <v>656.649</v>
      </c>
      <c r="CB28" s="197">
        <f ca="1">-OFFSET(CB30,0,VLOOKUP($B19,Settings!$AX$4:$BG$100,10,0))-OFFSET(CB29,0,VLOOKUP($B19,Settings!$AX$4:$BG$100,10,0))</f>
        <v>737.35199999999998</v>
      </c>
      <c r="CC28" s="197">
        <f ca="1">-OFFSET(CC30,0,VLOOKUP($B19,Settings!$AX$4:$BG$100,10,0))-OFFSET(CC29,0,VLOOKUP($B19,Settings!$AX$4:$BG$100,10,0))</f>
        <v>490.83300000000003</v>
      </c>
      <c r="CD28" s="197">
        <f ca="1">-OFFSET(CD30,0,VLOOKUP($B19,Settings!$AX$4:$BG$100,10,0))-OFFSET(CD29,0,VLOOKUP($B19,Settings!$AX$4:$BG$100,10,0))</f>
        <v>662.38200000000006</v>
      </c>
      <c r="CE28" s="197">
        <f ca="1">-OFFSET(CE30,0,VLOOKUP($B19,Settings!$AX$4:$BG$100,10,0))-OFFSET(CE29,0,VLOOKUP($B19,Settings!$AX$4:$BG$100,10,0))</f>
        <v>635.92200000000003</v>
      </c>
      <c r="CF28" s="197">
        <f ca="1">-OFFSET(CF30,0,VLOOKUP($B19,Settings!$AX$4:$BG$100,10,0))-OFFSET(CF29,0,VLOOKUP($B19,Settings!$AX$4:$BG$100,10,0))</f>
        <v>682.22699999999998</v>
      </c>
      <c r="CG28" s="197">
        <f ca="1">-OFFSET(CG30,0,VLOOKUP($B19,Settings!$AX$4:$BG$100,10,0))-OFFSET(CG29,0,VLOOKUP($B19,Settings!$AX$4:$BG$100,10,0))</f>
        <v>645.62400000000002</v>
      </c>
      <c r="CH28" s="197">
        <f ca="1">-OFFSET(CH30,0,VLOOKUP($B19,Settings!$AX$4:$BG$100,10,0))-OFFSET(CH29,0,VLOOKUP($B19,Settings!$AX$4:$BG$100,10,0))</f>
        <v>666.351</v>
      </c>
      <c r="CI28" s="197">
        <f ca="1">-OFFSET(CI30,0,VLOOKUP($B19,Settings!$AX$4:$BG$100,10,0))-OFFSET(CI29,0,VLOOKUP($B19,Settings!$AX$4:$BG$100,10,0))</f>
        <v>749.7</v>
      </c>
      <c r="CJ28" s="197">
        <f ca="1">-OFFSET(CJ30,0,VLOOKUP($B19,Settings!$AX$4:$BG$100,10,0))-OFFSET(CJ29,0,VLOOKUP($B19,Settings!$AX$4:$BG$100,10,0))</f>
        <v>641.65499999999997</v>
      </c>
      <c r="CK28" s="197">
        <f ca="1">-OFFSET(CK30,0,VLOOKUP($B19,Settings!$AX$4:$BG$100,10,0))-OFFSET(CK29,0,VLOOKUP($B19,Settings!$AX$4:$BG$100,10,0))</f>
        <v>762.93000000000006</v>
      </c>
      <c r="CL28" s="197">
        <f ca="1">-OFFSET(CL30,0,VLOOKUP($B19,Settings!$AX$4:$BG$100,10,0))-OFFSET(CL29,0,VLOOKUP($B19,Settings!$AX$4:$BG$100,10,0))</f>
        <v>722.79899999999998</v>
      </c>
      <c r="CM28" s="197">
        <f ca="1">-OFFSET(CM30,0,VLOOKUP($B19,Settings!$AX$4:$BG$100,10,0))-OFFSET(CM29,0,VLOOKUP($B19,Settings!$AX$4:$BG$100,10,0))</f>
        <v>752.346</v>
      </c>
    </row>
    <row r="29" spans="2:91" x14ac:dyDescent="0.2">
      <c r="B29" s="196" t="s">
        <v>298</v>
      </c>
      <c r="C29" s="19" t="str">
        <f>Inputs!$GZ$9</f>
        <v>kg</v>
      </c>
      <c r="D29" s="19" t="s">
        <v>19</v>
      </c>
      <c r="E29" s="27">
        <f t="shared" ca="1" si="40"/>
        <v>-1414.14</v>
      </c>
      <c r="F29" s="27">
        <f t="shared" ca="1" si="40"/>
        <v>-5982.48</v>
      </c>
      <c r="G29" s="27">
        <f t="shared" ca="1" si="40"/>
        <v>-6495.7199999999993</v>
      </c>
      <c r="H29" s="27">
        <f t="shared" ca="1" si="40"/>
        <v>-6822.48</v>
      </c>
      <c r="I29" s="27">
        <f t="shared" ca="1" si="40"/>
        <v>-7762.02</v>
      </c>
      <c r="J29" s="27"/>
      <c r="K29" s="27">
        <f t="shared" ca="1" si="41"/>
        <v>0</v>
      </c>
      <c r="L29" s="27">
        <f t="shared" ca="1" si="41"/>
        <v>0</v>
      </c>
      <c r="M29" s="27">
        <f t="shared" ca="1" si="41"/>
        <v>0</v>
      </c>
      <c r="N29" s="27">
        <f t="shared" ca="1" si="41"/>
        <v>-1414.14</v>
      </c>
      <c r="O29" s="27">
        <f t="shared" ca="1" si="41"/>
        <v>-1391.46</v>
      </c>
      <c r="P29" s="27">
        <f t="shared" ca="1" si="41"/>
        <v>-1440.1799999999998</v>
      </c>
      <c r="Q29" s="27">
        <f t="shared" ca="1" si="41"/>
        <v>-1513.26</v>
      </c>
      <c r="R29" s="27">
        <f t="shared" ca="1" si="41"/>
        <v>-1637.5800000000002</v>
      </c>
      <c r="S29" s="27">
        <f t="shared" ca="1" si="41"/>
        <v>-1500.6599999999999</v>
      </c>
      <c r="T29" s="27">
        <f t="shared" ca="1" si="41"/>
        <v>-1563.66</v>
      </c>
      <c r="U29" s="27">
        <f t="shared" ca="1" si="42"/>
        <v>-1643.88</v>
      </c>
      <c r="V29" s="27">
        <f t="shared" ca="1" si="42"/>
        <v>-1787.52</v>
      </c>
      <c r="W29" s="27">
        <f t="shared" ca="1" si="42"/>
        <v>-1570.8000000000002</v>
      </c>
      <c r="X29" s="27">
        <f t="shared" ca="1" si="42"/>
        <v>-1645.56</v>
      </c>
      <c r="Y29" s="27">
        <f t="shared" ca="1" si="42"/>
        <v>-1738.8000000000002</v>
      </c>
      <c r="Z29" s="27">
        <f t="shared" ca="1" si="42"/>
        <v>-1867.3200000000002</v>
      </c>
      <c r="AA29" s="27">
        <f t="shared" ca="1" si="42"/>
        <v>-1800.54</v>
      </c>
      <c r="AB29" s="27">
        <f t="shared" ca="1" si="42"/>
        <v>-1870.2600000000002</v>
      </c>
      <c r="AC29" s="27">
        <f t="shared" ca="1" si="42"/>
        <v>-1959.7199999999998</v>
      </c>
      <c r="AD29" s="27">
        <f t="shared" ca="1" si="42"/>
        <v>-2131.5</v>
      </c>
      <c r="AE29" s="27"/>
      <c r="AF29" s="193">
        <f ca="1">-SUMIF(buffer!$B$99:$B$123,Stock!$B19,buffer!C$99:C$123)</f>
        <v>0</v>
      </c>
      <c r="AG29" s="193">
        <f ca="1">-SUMIF(buffer!$B$99:$B$123,Stock!$B19,buffer!D$99:D$123)</f>
        <v>0</v>
      </c>
      <c r="AH29" s="193">
        <f ca="1">-SUMIF(buffer!$B$99:$B$123,Stock!$B19,buffer!E$99:E$123)</f>
        <v>0</v>
      </c>
      <c r="AI29" s="193">
        <f ca="1">-SUMIF(buffer!$B$99:$B$123,Stock!$B19,buffer!F$99:F$123)</f>
        <v>0</v>
      </c>
      <c r="AJ29" s="193">
        <f ca="1">-SUMIF(buffer!$B$99:$B$123,Stock!$B19,buffer!G$99:G$123)</f>
        <v>0</v>
      </c>
      <c r="AK29" s="193">
        <f ca="1">-SUMIF(buffer!$B$99:$B$123,Stock!$B19,buffer!H$99:H$123)</f>
        <v>0</v>
      </c>
      <c r="AL29" s="193">
        <f ca="1">-SUMIF(buffer!$B$99:$B$123,Stock!$B19,buffer!I$99:I$123)</f>
        <v>0</v>
      </c>
      <c r="AM29" s="193">
        <f ca="1">-SUMIF(buffer!$B$99:$B$123,Stock!$B19,buffer!J$99:J$123)</f>
        <v>0</v>
      </c>
      <c r="AN29" s="193">
        <f ca="1">-SUMIF(buffer!$B$99:$B$123,Stock!$B19,buffer!K$99:K$123)</f>
        <v>0</v>
      </c>
      <c r="AO29" s="193">
        <f ca="1">-SUMIF(buffer!$B$99:$B$123,Stock!$B19,buffer!L$99:L$123)</f>
        <v>-466.20000000000005</v>
      </c>
      <c r="AP29" s="193">
        <f ca="1">-SUMIF(buffer!$B$99:$B$123,Stock!$B19,buffer!M$99:M$123)</f>
        <v>-458.22</v>
      </c>
      <c r="AQ29" s="193">
        <f ca="1">-SUMIF(buffer!$B$99:$B$123,Stock!$B19,buffer!N$99:N$123)</f>
        <v>-489.72</v>
      </c>
      <c r="AR29" s="193">
        <f ca="1">-SUMIF(buffer!$B$99:$B$123,Stock!$B19,buffer!O$99:O$123)</f>
        <v>-522.05999999999995</v>
      </c>
      <c r="AS29" s="193">
        <f ca="1">-SUMIF(buffer!$B$99:$B$123,Stock!$B19,buffer!P$99:P$123)</f>
        <v>-366.65999999999997</v>
      </c>
      <c r="AT29" s="193">
        <f ca="1">-SUMIF(buffer!$B$99:$B$123,Stock!$B19,buffer!Q$99:Q$123)</f>
        <v>-502.74</v>
      </c>
      <c r="AU29" s="193">
        <f ca="1">-SUMIF(buffer!$B$99:$B$123,Stock!$B19,buffer!R$99:R$123)</f>
        <v>-466.62</v>
      </c>
      <c r="AV29" s="193">
        <f ca="1">-SUMIF(buffer!$B$99:$B$123,Stock!$B19,buffer!S$99:S$123)</f>
        <v>-485.52</v>
      </c>
      <c r="AW29" s="193">
        <f ca="1">-SUMIF(buffer!$B$99:$B$123,Stock!$B19,buffer!T$99:T$123)</f>
        <v>-488.03999999999996</v>
      </c>
      <c r="AX29" s="193">
        <f ca="1">-SUMIF(buffer!$B$99:$B$123,Stock!$B19,buffer!U$99:U$123)</f>
        <v>-485.52</v>
      </c>
      <c r="AY29" s="193">
        <f ca="1">-SUMIF(buffer!$B$99:$B$123,Stock!$B19,buffer!V$99:V$123)</f>
        <v>-549.78</v>
      </c>
      <c r="AZ29" s="193">
        <f ca="1">-SUMIF(buffer!$B$99:$B$123,Stock!$B19,buffer!W$99:W$123)</f>
        <v>-477.96000000000004</v>
      </c>
      <c r="BA29" s="193">
        <f ca="1">-SUMIF(buffer!$B$99:$B$123,Stock!$B19,buffer!X$99:X$123)</f>
        <v>-535.92000000000007</v>
      </c>
      <c r="BB29" s="193">
        <f ca="1">-SUMIF(buffer!$B$99:$B$123,Stock!$B19,buffer!Y$99:Y$123)</f>
        <v>-546</v>
      </c>
      <c r="BC29" s="193">
        <f ca="1">-SUMIF(buffer!$B$99:$B$123,Stock!$B19,buffer!Z$99:Z$123)</f>
        <v>-555.66000000000008</v>
      </c>
      <c r="BD29" s="193">
        <f ca="1">-SUMIF(buffer!$B$99:$B$123,Stock!$B19,buffer!AA$99:AA$123)</f>
        <v>-566.58000000000004</v>
      </c>
      <c r="BE29" s="193">
        <f ca="1">-SUMIF(buffer!$B$99:$B$123,Stock!$B19,buffer!AB$99:AB$123)</f>
        <v>-391.02</v>
      </c>
      <c r="BF29" s="193">
        <f ca="1">-SUMIF(buffer!$B$99:$B$123,Stock!$B19,buffer!AC$99:AC$123)</f>
        <v>-543.05999999999995</v>
      </c>
      <c r="BG29" s="193">
        <f ca="1">-SUMIF(buffer!$B$99:$B$123,Stock!$B19,buffer!AD$99:AD$123)</f>
        <v>-514.08000000000004</v>
      </c>
      <c r="BH29" s="193">
        <f ca="1">-SUMIF(buffer!$B$99:$B$123,Stock!$B19,buffer!AE$99:AE$123)</f>
        <v>-530.88</v>
      </c>
      <c r="BI29" s="193">
        <f ca="1">-SUMIF(buffer!$B$99:$B$123,Stock!$B19,buffer!AF$99:AF$123)</f>
        <v>-518.70000000000005</v>
      </c>
      <c r="BJ29" s="193">
        <f ca="1">-SUMIF(buffer!$B$99:$B$123,Stock!$B19,buffer!AG$99:AG$123)</f>
        <v>-522.90000000000009</v>
      </c>
      <c r="BK29" s="193">
        <f ca="1">-SUMIF(buffer!$B$99:$B$123,Stock!$B19,buffer!AH$99:AH$123)</f>
        <v>-614.46</v>
      </c>
      <c r="BL29" s="193">
        <f ca="1">-SUMIF(buffer!$B$99:$B$123,Stock!$B19,buffer!AI$99:AI$123)</f>
        <v>-506.52</v>
      </c>
      <c r="BM29" s="193">
        <f ca="1">-SUMIF(buffer!$B$99:$B$123,Stock!$B19,buffer!AJ$99:AJ$123)</f>
        <v>-586.32000000000005</v>
      </c>
      <c r="BN29" s="193">
        <f ca="1">-SUMIF(buffer!$B$99:$B$123,Stock!$B19,buffer!AK$99:AK$123)</f>
        <v>-601.86</v>
      </c>
      <c r="BO29" s="193">
        <f ca="1">-SUMIF(buffer!$B$99:$B$123,Stock!$B19,buffer!AL$99:AL$123)</f>
        <v>-599.34</v>
      </c>
      <c r="BP29" s="193">
        <f ca="1">-SUMIF(buffer!$B$99:$B$123,Stock!$B19,buffer!AM$99:AM$123)</f>
        <v>-600.6</v>
      </c>
      <c r="BQ29" s="193">
        <f ca="1">-SUMIF(buffer!$B$99:$B$123,Stock!$B19,buffer!AN$99:AN$123)</f>
        <v>-411.6</v>
      </c>
      <c r="BR29" s="193">
        <f ca="1">-SUMIF(buffer!$B$99:$B$123,Stock!$B19,buffer!AO$99:AO$123)</f>
        <v>-558.6</v>
      </c>
      <c r="BS29" s="193">
        <f ca="1">-SUMIF(buffer!$B$99:$B$123,Stock!$B19,buffer!AP$99:AP$123)</f>
        <v>-538.02</v>
      </c>
      <c r="BT29" s="193">
        <f ca="1">-SUMIF(buffer!$B$99:$B$123,Stock!$B19,buffer!AQ$99:AQ$123)</f>
        <v>-574.55999999999995</v>
      </c>
      <c r="BU29" s="193">
        <f ca="1">-SUMIF(buffer!$B$99:$B$123,Stock!$B19,buffer!AR$99:AR$123)</f>
        <v>-532.98</v>
      </c>
      <c r="BV29" s="193">
        <f ca="1">-SUMIF(buffer!$B$99:$B$123,Stock!$B19,buffer!AS$99:AS$123)</f>
        <v>-554.82000000000005</v>
      </c>
      <c r="BW29" s="193">
        <f ca="1">-SUMIF(buffer!$B$99:$B$123,Stock!$B19,buffer!AT$99:AT$123)</f>
        <v>-643.02</v>
      </c>
      <c r="BX29" s="193">
        <f ca="1">-SUMIF(buffer!$B$99:$B$123,Stock!$B19,buffer!AU$99:AU$123)</f>
        <v>-540.96</v>
      </c>
      <c r="BY29" s="193">
        <f ca="1">-SUMIF(buffer!$B$99:$B$123,Stock!$B19,buffer!AV$99:AV$123)</f>
        <v>-621.6</v>
      </c>
      <c r="BZ29" s="193">
        <f ca="1">-SUMIF(buffer!$B$99:$B$123,Stock!$B19,buffer!AW$99:AW$123)</f>
        <v>-620.34</v>
      </c>
      <c r="CA29" s="193">
        <f ca="1">-SUMIF(buffer!$B$99:$B$123,Stock!$B19,buffer!AX$99:AX$123)</f>
        <v>-625.38</v>
      </c>
      <c r="CB29" s="193">
        <f ca="1">-SUMIF(buffer!$B$99:$B$123,Stock!$B19,buffer!AY$99:AY$123)</f>
        <v>-702.24</v>
      </c>
      <c r="CC29" s="193">
        <f ca="1">-SUMIF(buffer!$B$99:$B$123,Stock!$B19,buffer!AZ$99:AZ$123)</f>
        <v>-467.46000000000004</v>
      </c>
      <c r="CD29" s="193">
        <f ca="1">-SUMIF(buffer!$B$99:$B$123,Stock!$B19,buffer!BA$99:BA$123)</f>
        <v>-630.84</v>
      </c>
      <c r="CE29" s="193">
        <f ca="1">-SUMIF(buffer!$B$99:$B$123,Stock!$B19,buffer!BB$99:BB$123)</f>
        <v>-605.64</v>
      </c>
      <c r="CF29" s="193">
        <f ca="1">-SUMIF(buffer!$B$99:$B$123,Stock!$B19,buffer!BC$99:BC$123)</f>
        <v>-649.74</v>
      </c>
      <c r="CG29" s="193">
        <f ca="1">-SUMIF(buffer!$B$99:$B$123,Stock!$B19,buffer!BD$99:BD$123)</f>
        <v>-614.88</v>
      </c>
      <c r="CH29" s="193">
        <f ca="1">-SUMIF(buffer!$B$99:$B$123,Stock!$B19,buffer!BE$99:BE$123)</f>
        <v>-634.62</v>
      </c>
      <c r="CI29" s="193">
        <f ca="1">-SUMIF(buffer!$B$99:$B$123,Stock!$B19,buffer!BF$99:BF$123)</f>
        <v>-714</v>
      </c>
      <c r="CJ29" s="193">
        <f ca="1">-SUMIF(buffer!$B$99:$B$123,Stock!$B19,buffer!BG$99:BG$123)</f>
        <v>-611.1</v>
      </c>
      <c r="CK29" s="193">
        <f ca="1">-SUMIF(buffer!$B$99:$B$123,Stock!$B19,buffer!BH$99:BH$123)</f>
        <v>-726.6</v>
      </c>
      <c r="CL29" s="193">
        <f ca="1">-SUMIF(buffer!$B$99:$B$123,Stock!$B19,buffer!BI$99:BI$123)</f>
        <v>-688.38</v>
      </c>
      <c r="CM29" s="193">
        <f ca="1">-SUMIF(buffer!$B$99:$B$123,Stock!$B19,buffer!BJ$99:BJ$123)</f>
        <v>-716.52</v>
      </c>
    </row>
    <row r="30" spans="2:91" x14ac:dyDescent="0.2">
      <c r="B30" s="196" t="s">
        <v>297</v>
      </c>
      <c r="C30" s="19" t="str">
        <f>Inputs!$GZ$9</f>
        <v>kg</v>
      </c>
      <c r="D30" s="19" t="s">
        <v>19</v>
      </c>
      <c r="E30" s="27">
        <f t="shared" ca="1" si="40"/>
        <v>-70.707000000000008</v>
      </c>
      <c r="F30" s="27">
        <f t="shared" ca="1" si="40"/>
        <v>-299.12400000000002</v>
      </c>
      <c r="G30" s="27">
        <f t="shared" ca="1" si="40"/>
        <v>-324.78600000000006</v>
      </c>
      <c r="H30" s="27">
        <f t="shared" ca="1" si="40"/>
        <v>-341.12400000000002</v>
      </c>
      <c r="I30" s="27">
        <f t="shared" ca="1" si="40"/>
        <v>-388.10100000000011</v>
      </c>
      <c r="J30" s="27"/>
      <c r="K30" s="27">
        <f t="shared" ca="1" si="41"/>
        <v>0</v>
      </c>
      <c r="L30" s="27">
        <f t="shared" ca="1" si="41"/>
        <v>0</v>
      </c>
      <c r="M30" s="27">
        <f t="shared" ca="1" si="41"/>
        <v>0</v>
      </c>
      <c r="N30" s="27">
        <f t="shared" ca="1" si="41"/>
        <v>-70.707000000000008</v>
      </c>
      <c r="O30" s="27">
        <f t="shared" ca="1" si="41"/>
        <v>-69.572999999999993</v>
      </c>
      <c r="P30" s="27">
        <f t="shared" ca="1" si="41"/>
        <v>-72.009</v>
      </c>
      <c r="Q30" s="27">
        <f t="shared" ca="1" si="41"/>
        <v>-75.663000000000011</v>
      </c>
      <c r="R30" s="27">
        <f t="shared" ca="1" si="41"/>
        <v>-81.879000000000005</v>
      </c>
      <c r="S30" s="27">
        <f t="shared" ca="1" si="41"/>
        <v>-75.033000000000015</v>
      </c>
      <c r="T30" s="27">
        <f t="shared" ca="1" si="41"/>
        <v>-78.183000000000007</v>
      </c>
      <c r="U30" s="27">
        <f t="shared" ca="1" si="42"/>
        <v>-82.194000000000017</v>
      </c>
      <c r="V30" s="27">
        <f t="shared" ca="1" si="42"/>
        <v>-89.376000000000005</v>
      </c>
      <c r="W30" s="27">
        <f t="shared" ca="1" si="42"/>
        <v>-78.540000000000006</v>
      </c>
      <c r="X30" s="27">
        <f t="shared" ca="1" si="42"/>
        <v>-82.277999999999992</v>
      </c>
      <c r="Y30" s="27">
        <f t="shared" ca="1" si="42"/>
        <v>-86.940000000000012</v>
      </c>
      <c r="Z30" s="27">
        <f t="shared" ca="1" si="42"/>
        <v>-93.366000000000014</v>
      </c>
      <c r="AA30" s="27">
        <f t="shared" ca="1" si="42"/>
        <v>-90.027000000000015</v>
      </c>
      <c r="AB30" s="27">
        <f t="shared" ca="1" si="42"/>
        <v>-93.513000000000005</v>
      </c>
      <c r="AC30" s="27">
        <f t="shared" ca="1" si="42"/>
        <v>-97.986000000000018</v>
      </c>
      <c r="AD30" s="27">
        <f t="shared" ca="1" si="42"/>
        <v>-106.57500000000002</v>
      </c>
      <c r="AE30" s="27"/>
      <c r="AF30" s="26">
        <f ca="1">Inputs!$HM$9*AF29</f>
        <v>0</v>
      </c>
      <c r="AG30" s="26">
        <f ca="1">Inputs!$HM$9*AG29</f>
        <v>0</v>
      </c>
      <c r="AH30" s="26">
        <f ca="1">Inputs!$HM$9*AH29</f>
        <v>0</v>
      </c>
      <c r="AI30" s="26">
        <f ca="1">Inputs!$HM$9*AI29</f>
        <v>0</v>
      </c>
      <c r="AJ30" s="26">
        <f ca="1">Inputs!$HM$9*AJ29</f>
        <v>0</v>
      </c>
      <c r="AK30" s="26">
        <f ca="1">Inputs!$HM$9*AK29</f>
        <v>0</v>
      </c>
      <c r="AL30" s="26">
        <f ca="1">Inputs!$HM$9*AL29</f>
        <v>0</v>
      </c>
      <c r="AM30" s="26">
        <f ca="1">Inputs!$HM$9*AM29</f>
        <v>0</v>
      </c>
      <c r="AN30" s="26">
        <f ca="1">Inputs!$HM$9*AN29</f>
        <v>0</v>
      </c>
      <c r="AO30" s="26">
        <f ca="1">Inputs!$HM$9*AO29</f>
        <v>-23.310000000000002</v>
      </c>
      <c r="AP30" s="26">
        <f ca="1">Inputs!$HM$9*AP29</f>
        <v>-22.911000000000001</v>
      </c>
      <c r="AQ30" s="26">
        <f ca="1">Inputs!$HM$9*AQ29</f>
        <v>-24.486000000000004</v>
      </c>
      <c r="AR30" s="26">
        <f ca="1">Inputs!$HM$9*AR29</f>
        <v>-26.102999999999998</v>
      </c>
      <c r="AS30" s="26">
        <f ca="1">Inputs!$HM$9*AS29</f>
        <v>-18.332999999999998</v>
      </c>
      <c r="AT30" s="26">
        <f ca="1">Inputs!$HM$9*AT29</f>
        <v>-25.137</v>
      </c>
      <c r="AU30" s="26">
        <f ca="1">Inputs!$HM$9*AU29</f>
        <v>-23.331000000000003</v>
      </c>
      <c r="AV30" s="26">
        <f ca="1">Inputs!$HM$9*AV29</f>
        <v>-24.276</v>
      </c>
      <c r="AW30" s="26">
        <f ca="1">Inputs!$HM$9*AW29</f>
        <v>-24.402000000000001</v>
      </c>
      <c r="AX30" s="26">
        <f ca="1">Inputs!$HM$9*AX29</f>
        <v>-24.276</v>
      </c>
      <c r="AY30" s="26">
        <f ca="1">Inputs!$HM$9*AY29</f>
        <v>-27.489000000000001</v>
      </c>
      <c r="AZ30" s="26">
        <f ca="1">Inputs!$HM$9*AZ29</f>
        <v>-23.898000000000003</v>
      </c>
      <c r="BA30" s="26">
        <f ca="1">Inputs!$HM$9*BA29</f>
        <v>-26.796000000000006</v>
      </c>
      <c r="BB30" s="26">
        <f ca="1">Inputs!$HM$9*BB29</f>
        <v>-27.3</v>
      </c>
      <c r="BC30" s="26">
        <f ca="1">Inputs!$HM$9*BC29</f>
        <v>-27.783000000000005</v>
      </c>
      <c r="BD30" s="26">
        <f ca="1">Inputs!$HM$9*BD29</f>
        <v>-28.329000000000004</v>
      </c>
      <c r="BE30" s="26">
        <f ca="1">Inputs!$HM$9*BE29</f>
        <v>-19.551000000000002</v>
      </c>
      <c r="BF30" s="26">
        <f ca="1">Inputs!$HM$9*BF29</f>
        <v>-27.152999999999999</v>
      </c>
      <c r="BG30" s="26">
        <f ca="1">Inputs!$HM$9*BG29</f>
        <v>-25.704000000000004</v>
      </c>
      <c r="BH30" s="26">
        <f ca="1">Inputs!$HM$9*BH29</f>
        <v>-26.544</v>
      </c>
      <c r="BI30" s="26">
        <f ca="1">Inputs!$HM$9*BI29</f>
        <v>-25.935000000000002</v>
      </c>
      <c r="BJ30" s="26">
        <f ca="1">Inputs!$HM$9*BJ29</f>
        <v>-26.145000000000007</v>
      </c>
      <c r="BK30" s="26">
        <f ca="1">Inputs!$HM$9*BK29</f>
        <v>-30.723000000000003</v>
      </c>
      <c r="BL30" s="26">
        <f ca="1">Inputs!$HM$9*BL29</f>
        <v>-25.326000000000001</v>
      </c>
      <c r="BM30" s="26">
        <f ca="1">Inputs!$HM$9*BM29</f>
        <v>-29.316000000000003</v>
      </c>
      <c r="BN30" s="26">
        <f ca="1">Inputs!$HM$9*BN29</f>
        <v>-30.093000000000004</v>
      </c>
      <c r="BO30" s="26">
        <f ca="1">Inputs!$HM$9*BO29</f>
        <v>-29.967000000000002</v>
      </c>
      <c r="BP30" s="26">
        <f ca="1">Inputs!$HM$9*BP29</f>
        <v>-30.03</v>
      </c>
      <c r="BQ30" s="26">
        <f ca="1">Inputs!$HM$9*BQ29</f>
        <v>-20.580000000000002</v>
      </c>
      <c r="BR30" s="26">
        <f ca="1">Inputs!$HM$9*BR29</f>
        <v>-27.930000000000003</v>
      </c>
      <c r="BS30" s="26">
        <f ca="1">Inputs!$HM$9*BS29</f>
        <v>-26.901</v>
      </c>
      <c r="BT30" s="26">
        <f ca="1">Inputs!$HM$9*BT29</f>
        <v>-28.727999999999998</v>
      </c>
      <c r="BU30" s="26">
        <f ca="1">Inputs!$HM$9*BU29</f>
        <v>-26.649000000000001</v>
      </c>
      <c r="BV30" s="26">
        <f ca="1">Inputs!$HM$9*BV29</f>
        <v>-27.741000000000003</v>
      </c>
      <c r="BW30" s="26">
        <f ca="1">Inputs!$HM$9*BW29</f>
        <v>-32.151000000000003</v>
      </c>
      <c r="BX30" s="26">
        <f ca="1">Inputs!$HM$9*BX29</f>
        <v>-27.048000000000002</v>
      </c>
      <c r="BY30" s="26">
        <f ca="1">Inputs!$HM$9*BY29</f>
        <v>-31.080000000000002</v>
      </c>
      <c r="BZ30" s="26">
        <f ca="1">Inputs!$HM$9*BZ29</f>
        <v>-31.017000000000003</v>
      </c>
      <c r="CA30" s="26">
        <f ca="1">Inputs!$HM$9*CA29</f>
        <v>-31.269000000000002</v>
      </c>
      <c r="CB30" s="26">
        <f ca="1">Inputs!$HM$9*CB29</f>
        <v>-35.112000000000002</v>
      </c>
      <c r="CC30" s="26">
        <f ca="1">Inputs!$HM$9*CC29</f>
        <v>-23.373000000000005</v>
      </c>
      <c r="CD30" s="26">
        <f ca="1">Inputs!$HM$9*CD29</f>
        <v>-31.542000000000002</v>
      </c>
      <c r="CE30" s="26">
        <f ca="1">Inputs!$HM$9*CE29</f>
        <v>-30.282</v>
      </c>
      <c r="CF30" s="26">
        <f ca="1">Inputs!$HM$9*CF29</f>
        <v>-32.487000000000002</v>
      </c>
      <c r="CG30" s="26">
        <f ca="1">Inputs!$HM$9*CG29</f>
        <v>-30.744</v>
      </c>
      <c r="CH30" s="26">
        <f ca="1">Inputs!$HM$9*CH29</f>
        <v>-31.731000000000002</v>
      </c>
      <c r="CI30" s="26">
        <f ca="1">Inputs!$HM$9*CI29</f>
        <v>-35.700000000000003</v>
      </c>
      <c r="CJ30" s="26">
        <f ca="1">Inputs!$HM$9*CJ29</f>
        <v>-30.555000000000003</v>
      </c>
      <c r="CK30" s="26">
        <f ca="1">Inputs!$HM$9*CK29</f>
        <v>-36.330000000000005</v>
      </c>
      <c r="CL30" s="26">
        <f ca="1">Inputs!$HM$9*CL29</f>
        <v>-34.419000000000004</v>
      </c>
      <c r="CM30" s="26">
        <f ca="1">Inputs!$HM$9*CM29</f>
        <v>-35.826000000000001</v>
      </c>
    </row>
    <row r="31" spans="2:91" s="115" customFormat="1" x14ac:dyDescent="0.2">
      <c r="B31" s="195" t="s">
        <v>296</v>
      </c>
      <c r="C31" s="19" t="str">
        <f>Inputs!$GZ$9</f>
        <v>kg</v>
      </c>
      <c r="D31" s="19" t="s">
        <v>19</v>
      </c>
      <c r="E31" s="63">
        <f ca="1">SUM(E27:E30)</f>
        <v>0</v>
      </c>
      <c r="F31" s="63">
        <f ca="1">SUM(F27:F30)</f>
        <v>1.5916157281026244E-12</v>
      </c>
      <c r="G31" s="63">
        <f ca="1">SUM(G27:G30)</f>
        <v>2.7284841053187847E-12</v>
      </c>
      <c r="H31" s="63">
        <f ca="1">SUM(H27:H30)</f>
        <v>2.5011104298755527E-12</v>
      </c>
      <c r="I31" s="63">
        <f ca="1">SUM(I27:I30)</f>
        <v>2.2737367544323206E-12</v>
      </c>
      <c r="J31" s="63"/>
      <c r="K31" s="63">
        <f t="shared" ref="K31:AD31" ca="1" si="43">SUM(K27:K30)</f>
        <v>0</v>
      </c>
      <c r="L31" s="63">
        <f t="shared" ca="1" si="43"/>
        <v>0</v>
      </c>
      <c r="M31" s="63">
        <f t="shared" ca="1" si="43"/>
        <v>0</v>
      </c>
      <c r="N31" s="63">
        <f t="shared" ca="1" si="43"/>
        <v>0</v>
      </c>
      <c r="O31" s="63">
        <f t="shared" ca="1" si="43"/>
        <v>-1.2789769243681803E-13</v>
      </c>
      <c r="P31" s="63">
        <f t="shared" ca="1" si="43"/>
        <v>0</v>
      </c>
      <c r="Q31" s="63">
        <f t="shared" ca="1" si="43"/>
        <v>2.2737367544323206E-13</v>
      </c>
      <c r="R31" s="63">
        <f t="shared" ca="1" si="43"/>
        <v>3.5527136788005009E-13</v>
      </c>
      <c r="S31" s="63">
        <f t="shared" ca="1" si="43"/>
        <v>5.6843418860808015E-13</v>
      </c>
      <c r="T31" s="63">
        <f t="shared" ca="1" si="43"/>
        <v>6.6791017161449417E-13</v>
      </c>
      <c r="U31" s="63">
        <f t="shared" ca="1" si="43"/>
        <v>6.2527760746888816E-13</v>
      </c>
      <c r="V31" s="63">
        <f t="shared" ca="1" si="43"/>
        <v>6.5369931689929217E-13</v>
      </c>
      <c r="W31" s="63">
        <f t="shared" ca="1" si="43"/>
        <v>4.1211478674085811E-13</v>
      </c>
      <c r="X31" s="63">
        <f t="shared" ca="1" si="43"/>
        <v>2.5579538487363607E-13</v>
      </c>
      <c r="Y31" s="63">
        <f t="shared" ca="1" si="43"/>
        <v>0</v>
      </c>
      <c r="Z31" s="63">
        <f t="shared" ca="1" si="43"/>
        <v>0</v>
      </c>
      <c r="AA31" s="63">
        <f t="shared" ca="1" si="43"/>
        <v>0</v>
      </c>
      <c r="AB31" s="63">
        <f t="shared" ca="1" si="43"/>
        <v>-3.1263880373444408E-13</v>
      </c>
      <c r="AC31" s="63">
        <f t="shared" ca="1" si="43"/>
        <v>-1.4210854715202004E-13</v>
      </c>
      <c r="AD31" s="63">
        <f t="shared" ca="1" si="43"/>
        <v>-1.9895196601282805E-13</v>
      </c>
      <c r="AE31" s="63"/>
      <c r="AF31" s="194">
        <f t="shared" ref="AF31:BK31" ca="1" si="44">SUM(AF27:AF30)</f>
        <v>0</v>
      </c>
      <c r="AG31" s="194">
        <f t="shared" ca="1" si="44"/>
        <v>0</v>
      </c>
      <c r="AH31" s="194">
        <f t="shared" ca="1" si="44"/>
        <v>0</v>
      </c>
      <c r="AI31" s="194">
        <f t="shared" ca="1" si="44"/>
        <v>0</v>
      </c>
      <c r="AJ31" s="194">
        <f t="shared" ca="1" si="44"/>
        <v>0</v>
      </c>
      <c r="AK31" s="194">
        <f t="shared" ca="1" si="44"/>
        <v>0</v>
      </c>
      <c r="AL31" s="194">
        <f t="shared" ca="1" si="44"/>
        <v>0</v>
      </c>
      <c r="AM31" s="194">
        <f t="shared" ca="1" si="44"/>
        <v>0</v>
      </c>
      <c r="AN31" s="194">
        <f t="shared" ca="1" si="44"/>
        <v>0</v>
      </c>
      <c r="AO31" s="194">
        <f t="shared" ca="1" si="44"/>
        <v>0</v>
      </c>
      <c r="AP31" s="194">
        <f t="shared" ca="1" si="44"/>
        <v>0</v>
      </c>
      <c r="AQ31" s="194">
        <f t="shared" ca="1" si="44"/>
        <v>0</v>
      </c>
      <c r="AR31" s="194">
        <f t="shared" ca="1" si="44"/>
        <v>-4.6185277824406512E-14</v>
      </c>
      <c r="AS31" s="194">
        <f t="shared" ca="1" si="44"/>
        <v>-8.5265128291212022E-14</v>
      </c>
      <c r="AT31" s="194">
        <f t="shared" ca="1" si="44"/>
        <v>-1.7053025658242404E-13</v>
      </c>
      <c r="AU31" s="194">
        <f t="shared" ca="1" si="44"/>
        <v>-1.5631940186722204E-13</v>
      </c>
      <c r="AV31" s="194">
        <f t="shared" ca="1" si="44"/>
        <v>-1.5987211554602254E-13</v>
      </c>
      <c r="AW31" s="194">
        <f t="shared" ca="1" si="44"/>
        <v>-7.1054273576010019E-14</v>
      </c>
      <c r="AX31" s="194">
        <f t="shared" ca="1" si="44"/>
        <v>-4.6185277824406512E-14</v>
      </c>
      <c r="AY31" s="194">
        <f t="shared" ca="1" si="44"/>
        <v>3.1974423109204508E-14</v>
      </c>
      <c r="AZ31" s="194">
        <f t="shared" ca="1" si="44"/>
        <v>7.815970093361102E-14</v>
      </c>
      <c r="BA31" s="194">
        <f t="shared" ca="1" si="44"/>
        <v>1.5631940186722204E-13</v>
      </c>
      <c r="BB31" s="194">
        <f t="shared" ca="1" si="44"/>
        <v>6.7501559897209518E-14</v>
      </c>
      <c r="BC31" s="194">
        <f t="shared" ca="1" si="44"/>
        <v>1.2434497875801753E-13</v>
      </c>
      <c r="BD31" s="194">
        <f t="shared" ca="1" si="44"/>
        <v>6.0396132539608516E-14</v>
      </c>
      <c r="BE31" s="194">
        <f t="shared" ca="1" si="44"/>
        <v>4.2632564145606011E-14</v>
      </c>
      <c r="BF31" s="194">
        <f t="shared" ca="1" si="44"/>
        <v>0</v>
      </c>
      <c r="BG31" s="194">
        <f t="shared" ca="1" si="44"/>
        <v>-5.3290705182007514E-14</v>
      </c>
      <c r="BH31" s="194">
        <f t="shared" ca="1" si="44"/>
        <v>0</v>
      </c>
      <c r="BI31" s="194">
        <f t="shared" ca="1" si="44"/>
        <v>-5.6843418860808015E-14</v>
      </c>
      <c r="BJ31" s="194">
        <f t="shared" ca="1" si="44"/>
        <v>0</v>
      </c>
      <c r="BK31" s="194">
        <f t="shared" ca="1" si="44"/>
        <v>-4.6185277824406512E-14</v>
      </c>
      <c r="BL31" s="194">
        <f t="shared" ref="BL31:CM31" ca="1" si="45">SUM(BL27:BL30)</f>
        <v>0</v>
      </c>
      <c r="BM31" s="194">
        <f t="shared" ca="1" si="45"/>
        <v>2.8421709430404007E-14</v>
      </c>
      <c r="BN31" s="194">
        <f t="shared" ca="1" si="45"/>
        <v>-4.2632564145606011E-14</v>
      </c>
      <c r="BO31" s="194">
        <f t="shared" ca="1" si="45"/>
        <v>0</v>
      </c>
      <c r="BP31" s="194">
        <f t="shared" ca="1" si="45"/>
        <v>-2.8421709430404007E-14</v>
      </c>
      <c r="BQ31" s="194">
        <f t="shared" ca="1" si="45"/>
        <v>-7.460698725481052E-14</v>
      </c>
      <c r="BR31" s="194">
        <f t="shared" ca="1" si="45"/>
        <v>-1.6697754290362354E-13</v>
      </c>
      <c r="BS31" s="194">
        <f t="shared" ca="1" si="45"/>
        <v>-1.5987211554602254E-13</v>
      </c>
      <c r="BT31" s="194">
        <f t="shared" ca="1" si="45"/>
        <v>-1.5987211554602254E-13</v>
      </c>
      <c r="BU31" s="194">
        <f t="shared" ca="1" si="45"/>
        <v>-1.1368683772161603E-13</v>
      </c>
      <c r="BV31" s="194">
        <f t="shared" ca="1" si="45"/>
        <v>-1.3145040611561853E-13</v>
      </c>
      <c r="BW31" s="194">
        <f t="shared" ca="1" si="45"/>
        <v>-1.6342482922482304E-13</v>
      </c>
      <c r="BX31" s="194">
        <f t="shared" ca="1" si="45"/>
        <v>-1.1368683772161603E-13</v>
      </c>
      <c r="BY31" s="194">
        <f t="shared" ca="1" si="45"/>
        <v>-7.460698725481052E-14</v>
      </c>
      <c r="BZ31" s="194">
        <f t="shared" ca="1" si="45"/>
        <v>-6.3948846218409017E-14</v>
      </c>
      <c r="CA31" s="194">
        <f t="shared" ca="1" si="45"/>
        <v>-1.1013412404281553E-13</v>
      </c>
      <c r="CB31" s="194">
        <f t="shared" ca="1" si="45"/>
        <v>-1.4921397450962104E-13</v>
      </c>
      <c r="CC31" s="194">
        <f t="shared" ca="1" si="45"/>
        <v>-1.8474111129762605E-13</v>
      </c>
      <c r="CD31" s="194">
        <f t="shared" ca="1" si="45"/>
        <v>-1.9895196601282805E-13</v>
      </c>
      <c r="CE31" s="194">
        <f t="shared" ca="1" si="45"/>
        <v>-1.8829382497642655E-13</v>
      </c>
      <c r="CF31" s="194">
        <f t="shared" ca="1" si="45"/>
        <v>-2.6290081223123707E-13</v>
      </c>
      <c r="CG31" s="194">
        <f t="shared" ca="1" si="45"/>
        <v>-1.9895196601282805E-13</v>
      </c>
      <c r="CH31" s="194">
        <f t="shared" ca="1" si="45"/>
        <v>-2.3447910280083306E-13</v>
      </c>
      <c r="CI31" s="194">
        <f t="shared" ca="1" si="45"/>
        <v>-1.8474111129762605E-13</v>
      </c>
      <c r="CJ31" s="194">
        <f t="shared" ca="1" si="45"/>
        <v>-2.8066438062523957E-13</v>
      </c>
      <c r="CK31" s="194">
        <f t="shared" ca="1" si="45"/>
        <v>-1.9184653865522705E-13</v>
      </c>
      <c r="CL31" s="194">
        <f t="shared" ca="1" si="45"/>
        <v>-2.4868995751603507E-13</v>
      </c>
      <c r="CM31" s="194">
        <f t="shared" ca="1" si="45"/>
        <v>-2.0605739337042905E-13</v>
      </c>
    </row>
    <row r="33" spans="2:91" x14ac:dyDescent="0.2">
      <c r="B33" s="7" t="s">
        <v>295</v>
      </c>
      <c r="C33" s="19" t="str">
        <f>Inputs!$J$16</f>
        <v>EUR</v>
      </c>
      <c r="D33" s="19" t="s">
        <v>19</v>
      </c>
      <c r="E33" s="27">
        <f ca="1">E22/E28</f>
        <v>8.340278758710804</v>
      </c>
      <c r="F33" s="27">
        <f ca="1">F22/F28</f>
        <v>8.5639533972534121</v>
      </c>
      <c r="G33" s="27">
        <f ca="1">G22/G28</f>
        <v>8.8632563561753646</v>
      </c>
      <c r="H33" s="27">
        <f ca="1">H22/H28</f>
        <v>9.1327006431164062</v>
      </c>
      <c r="I33" s="27">
        <f ca="1">I22/I28</f>
        <v>9.4102264699935034</v>
      </c>
      <c r="K33" s="27">
        <f t="shared" ref="K33:V33" ca="1" si="46">IFERROR(K22/K28,0)</f>
        <v>0</v>
      </c>
      <c r="L33" s="27">
        <f t="shared" ca="1" si="46"/>
        <v>0</v>
      </c>
      <c r="M33" s="27">
        <f t="shared" ca="1" si="46"/>
        <v>0</v>
      </c>
      <c r="N33" s="27">
        <f t="shared" ca="1" si="46"/>
        <v>8.340278758710804</v>
      </c>
      <c r="O33" s="27">
        <f t="shared" ca="1" si="46"/>
        <v>8.4299690888504681</v>
      </c>
      <c r="P33" s="27">
        <f t="shared" ca="1" si="46"/>
        <v>8.5153614987117141</v>
      </c>
      <c r="Q33" s="27">
        <f t="shared" ca="1" si="46"/>
        <v>8.6002293737341766</v>
      </c>
      <c r="R33" s="27">
        <f t="shared" ca="1" si="46"/>
        <v>8.6870129742162892</v>
      </c>
      <c r="S33" s="27">
        <f t="shared" ca="1" si="46"/>
        <v>8.7588977132827868</v>
      </c>
      <c r="T33" s="27">
        <f t="shared" ca="1" si="46"/>
        <v>8.8251621056447771</v>
      </c>
      <c r="U33" s="27">
        <f t="shared" ca="1" si="46"/>
        <v>8.8912286717665854</v>
      </c>
      <c r="V33" s="27">
        <f t="shared" ca="1" si="46"/>
        <v>8.9584665729414699</v>
      </c>
      <c r="W33" s="27">
        <f t="shared" ref="W33:AD33" ca="1" si="47">W22/W28</f>
        <v>9.0250585700712413</v>
      </c>
      <c r="X33" s="27">
        <f t="shared" ca="1" si="47"/>
        <v>9.0934509551770937</v>
      </c>
      <c r="Y33" s="27">
        <f t="shared" ca="1" si="47"/>
        <v>9.161709610681724</v>
      </c>
      <c r="Z33" s="27">
        <f t="shared" ca="1" si="47"/>
        <v>9.2308258128902985</v>
      </c>
      <c r="AA33" s="27">
        <f t="shared" ca="1" si="47"/>
        <v>9.299264486066404</v>
      </c>
      <c r="AB33" s="27">
        <f t="shared" ca="1" si="47"/>
        <v>9.3702242635690745</v>
      </c>
      <c r="AC33" s="27">
        <f t="shared" ca="1" si="47"/>
        <v>9.4402769250389724</v>
      </c>
      <c r="AD33" s="27">
        <f t="shared" ca="1" si="47"/>
        <v>9.5114301009415367</v>
      </c>
      <c r="AF33" s="193">
        <f>Inputs!HB9</f>
        <v>8</v>
      </c>
      <c r="AG33" s="27">
        <f t="shared" ref="AG33:BL33" ca="1" si="48">AF33*(1+AG34)</f>
        <v>8.0333333333333332</v>
      </c>
      <c r="AH33" s="27">
        <f t="shared" ca="1" si="48"/>
        <v>8.0668055555555558</v>
      </c>
      <c r="AI33" s="27">
        <f t="shared" ca="1" si="48"/>
        <v>8.1004172453703713</v>
      </c>
      <c r="AJ33" s="27">
        <f t="shared" ca="1" si="48"/>
        <v>8.1341689838927476</v>
      </c>
      <c r="AK33" s="27">
        <f t="shared" ca="1" si="48"/>
        <v>8.1680613546589669</v>
      </c>
      <c r="AL33" s="27">
        <f t="shared" ca="1" si="48"/>
        <v>8.2020949436367125</v>
      </c>
      <c r="AM33" s="27">
        <f t="shared" ca="1" si="48"/>
        <v>8.2362703392351992</v>
      </c>
      <c r="AN33" s="27">
        <f t="shared" ca="1" si="48"/>
        <v>8.2705881323153463</v>
      </c>
      <c r="AO33" s="27">
        <f t="shared" ca="1" si="48"/>
        <v>8.3050489161999934</v>
      </c>
      <c r="AP33" s="27">
        <f t="shared" ca="1" si="48"/>
        <v>8.3396532866841593</v>
      </c>
      <c r="AQ33" s="27">
        <f t="shared" ca="1" si="48"/>
        <v>8.3744018420453425</v>
      </c>
      <c r="AR33" s="27">
        <f t="shared" ca="1" si="48"/>
        <v>8.4023165148521617</v>
      </c>
      <c r="AS33" s="27">
        <f t="shared" ca="1" si="48"/>
        <v>8.4303242365683371</v>
      </c>
      <c r="AT33" s="27">
        <f t="shared" ca="1" si="48"/>
        <v>8.4584253173568982</v>
      </c>
      <c r="AU33" s="27">
        <f t="shared" ca="1" si="48"/>
        <v>8.486620068414755</v>
      </c>
      <c r="AV33" s="27">
        <f t="shared" ca="1" si="48"/>
        <v>8.514908801976139</v>
      </c>
      <c r="AW33" s="27">
        <f t="shared" ca="1" si="48"/>
        <v>8.5432918313160595</v>
      </c>
      <c r="AX33" s="27">
        <f t="shared" ca="1" si="48"/>
        <v>8.5717694707537806</v>
      </c>
      <c r="AY33" s="27">
        <f t="shared" ca="1" si="48"/>
        <v>8.6003420356562934</v>
      </c>
      <c r="AZ33" s="27">
        <f t="shared" ca="1" si="48"/>
        <v>8.6290098424418158</v>
      </c>
      <c r="BA33" s="27">
        <f t="shared" ca="1" si="48"/>
        <v>8.6577732085832899</v>
      </c>
      <c r="BB33" s="27">
        <f t="shared" ca="1" si="48"/>
        <v>8.6866324526119012</v>
      </c>
      <c r="BC33" s="27">
        <f t="shared" ca="1" si="48"/>
        <v>8.715587894120608</v>
      </c>
      <c r="BD33" s="27">
        <f t="shared" ca="1" si="48"/>
        <v>8.7373768638559088</v>
      </c>
      <c r="BE33" s="27">
        <f t="shared" ca="1" si="48"/>
        <v>8.759220306015548</v>
      </c>
      <c r="BF33" s="27">
        <f t="shared" ca="1" si="48"/>
        <v>8.7811183567805866</v>
      </c>
      <c r="BG33" s="27">
        <f t="shared" ca="1" si="48"/>
        <v>8.8030711526725369</v>
      </c>
      <c r="BH33" s="27">
        <f t="shared" ca="1" si="48"/>
        <v>8.8250788305542169</v>
      </c>
      <c r="BI33" s="27">
        <f t="shared" ca="1" si="48"/>
        <v>8.8471415276306011</v>
      </c>
      <c r="BJ33" s="27">
        <f t="shared" ca="1" si="48"/>
        <v>8.8692593814496767</v>
      </c>
      <c r="BK33" s="27">
        <f t="shared" ca="1" si="48"/>
        <v>8.8914325299032999</v>
      </c>
      <c r="BL33" s="27">
        <f t="shared" ca="1" si="48"/>
        <v>8.9136611112280573</v>
      </c>
      <c r="BM33" s="27">
        <f t="shared" ref="BM33:CM33" ca="1" si="49">BL33*(1+BM34)</f>
        <v>8.9359452640061274</v>
      </c>
      <c r="BN33" s="27">
        <f t="shared" ca="1" si="49"/>
        <v>8.9582851271661426</v>
      </c>
      <c r="BO33" s="27">
        <f t="shared" ca="1" si="49"/>
        <v>8.980680839984057</v>
      </c>
      <c r="BP33" s="27">
        <f t="shared" ca="1" si="49"/>
        <v>9.0031325420840158</v>
      </c>
      <c r="BQ33" s="27">
        <f t="shared" ca="1" si="49"/>
        <v>9.0256403734392254</v>
      </c>
      <c r="BR33" s="27">
        <f t="shared" ca="1" si="49"/>
        <v>9.0482044743728238</v>
      </c>
      <c r="BS33" s="27">
        <f t="shared" ca="1" si="49"/>
        <v>9.0708249855587546</v>
      </c>
      <c r="BT33" s="27">
        <f t="shared" ca="1" si="49"/>
        <v>9.0935020480226516</v>
      </c>
      <c r="BU33" s="27">
        <f t="shared" ca="1" si="49"/>
        <v>9.1162358031427075</v>
      </c>
      <c r="BV33" s="27">
        <f t="shared" ca="1" si="49"/>
        <v>9.1390263926505639</v>
      </c>
      <c r="BW33" s="27">
        <f t="shared" ca="1" si="49"/>
        <v>9.1618739586321905</v>
      </c>
      <c r="BX33" s="27">
        <f t="shared" ca="1" si="49"/>
        <v>9.1847786435287713</v>
      </c>
      <c r="BY33" s="27">
        <f t="shared" ca="1" si="49"/>
        <v>9.2077405901375933</v>
      </c>
      <c r="BZ33" s="27">
        <f t="shared" ca="1" si="49"/>
        <v>9.230759941612936</v>
      </c>
      <c r="CA33" s="27">
        <f t="shared" ca="1" si="49"/>
        <v>9.2538368414669687</v>
      </c>
      <c r="CB33" s="27">
        <f t="shared" ca="1" si="49"/>
        <v>9.276971433570635</v>
      </c>
      <c r="CC33" s="27">
        <f t="shared" ca="1" si="49"/>
        <v>9.3001638621545606</v>
      </c>
      <c r="CD33" s="27">
        <f t="shared" ca="1" si="49"/>
        <v>9.3234142718099466</v>
      </c>
      <c r="CE33" s="27">
        <f t="shared" ca="1" si="49"/>
        <v>9.3467228074894706</v>
      </c>
      <c r="CF33" s="27">
        <f t="shared" ca="1" si="49"/>
        <v>9.3700896145081938</v>
      </c>
      <c r="CG33" s="27">
        <f t="shared" ca="1" si="49"/>
        <v>9.3935148385444638</v>
      </c>
      <c r="CH33" s="27">
        <f t="shared" ca="1" si="49"/>
        <v>9.416998625640824</v>
      </c>
      <c r="CI33" s="27">
        <f t="shared" ca="1" si="49"/>
        <v>9.4405411222049249</v>
      </c>
      <c r="CJ33" s="27">
        <f t="shared" ca="1" si="49"/>
        <v>9.464142475010437</v>
      </c>
      <c r="CK33" s="27">
        <f t="shared" ca="1" si="49"/>
        <v>9.4878028311979623</v>
      </c>
      <c r="CL33" s="27">
        <f t="shared" ca="1" si="49"/>
        <v>9.5115223382759559</v>
      </c>
      <c r="CM33" s="27">
        <f t="shared" ca="1" si="49"/>
        <v>9.5353011441216449</v>
      </c>
    </row>
    <row r="34" spans="2:91" s="189" customFormat="1" x14ac:dyDescent="0.2">
      <c r="B34" s="192" t="s">
        <v>277</v>
      </c>
      <c r="C34" s="19" t="s">
        <v>43</v>
      </c>
      <c r="D34" s="19" t="s">
        <v>19</v>
      </c>
      <c r="E34" s="191">
        <f ca="1">Settings!AZ6</f>
        <v>0.05</v>
      </c>
      <c r="F34" s="191">
        <f ca="1">Settings!BA6</f>
        <v>0.04</v>
      </c>
      <c r="G34" s="191">
        <f ca="1">Settings!BB6</f>
        <v>0.03</v>
      </c>
      <c r="H34" s="191">
        <f ca="1">Settings!BC6</f>
        <v>0.03</v>
      </c>
      <c r="I34" s="191">
        <f ca="1">Settings!BD6</f>
        <v>0.03</v>
      </c>
      <c r="K34" s="190">
        <f t="shared" ref="K34:AD34" ca="1" si="50">SUMIF($E$4:$I$4,K$4,$E34:$I34)/4</f>
        <v>1.2500000000000001E-2</v>
      </c>
      <c r="L34" s="190">
        <f t="shared" ca="1" si="50"/>
        <v>1.2500000000000001E-2</v>
      </c>
      <c r="M34" s="190">
        <f t="shared" ca="1" si="50"/>
        <v>1.2500000000000001E-2</v>
      </c>
      <c r="N34" s="190">
        <f t="shared" ca="1" si="50"/>
        <v>1.2500000000000001E-2</v>
      </c>
      <c r="O34" s="190">
        <f t="shared" ca="1" si="50"/>
        <v>0.01</v>
      </c>
      <c r="P34" s="190">
        <f t="shared" ca="1" si="50"/>
        <v>0.01</v>
      </c>
      <c r="Q34" s="190">
        <f t="shared" ca="1" si="50"/>
        <v>0.01</v>
      </c>
      <c r="R34" s="190">
        <f t="shared" ca="1" si="50"/>
        <v>0.01</v>
      </c>
      <c r="S34" s="190">
        <f t="shared" ca="1" si="50"/>
        <v>7.4999999999999997E-3</v>
      </c>
      <c r="T34" s="190">
        <f t="shared" ca="1" si="50"/>
        <v>7.4999999999999997E-3</v>
      </c>
      <c r="U34" s="190">
        <f t="shared" ca="1" si="50"/>
        <v>7.4999999999999997E-3</v>
      </c>
      <c r="V34" s="190">
        <f t="shared" ca="1" si="50"/>
        <v>7.4999999999999997E-3</v>
      </c>
      <c r="W34" s="190">
        <f t="shared" ca="1" si="50"/>
        <v>7.4999999999999997E-3</v>
      </c>
      <c r="X34" s="190">
        <f t="shared" ca="1" si="50"/>
        <v>7.4999999999999997E-3</v>
      </c>
      <c r="Y34" s="190">
        <f t="shared" ca="1" si="50"/>
        <v>7.4999999999999997E-3</v>
      </c>
      <c r="Z34" s="190">
        <f t="shared" ca="1" si="50"/>
        <v>7.4999999999999997E-3</v>
      </c>
      <c r="AA34" s="190">
        <f t="shared" ca="1" si="50"/>
        <v>7.4999999999999997E-3</v>
      </c>
      <c r="AB34" s="190">
        <f t="shared" ca="1" si="50"/>
        <v>7.4999999999999997E-3</v>
      </c>
      <c r="AC34" s="190">
        <f t="shared" ca="1" si="50"/>
        <v>7.4999999999999997E-3</v>
      </c>
      <c r="AD34" s="190">
        <f t="shared" ca="1" si="50"/>
        <v>7.4999999999999997E-3</v>
      </c>
      <c r="AF34" s="190">
        <f ca="1">SUMIF($E$4:$I$4,AF$4,$E34:$I34)/12</f>
        <v>4.1666666666666666E-3</v>
      </c>
      <c r="AG34" s="190">
        <f t="shared" ref="AG34:BK34" ca="1" si="51">SUMIF($E$4:$I$4,AG$4,$E34:$I34)/12</f>
        <v>4.1666666666666666E-3</v>
      </c>
      <c r="AH34" s="190">
        <f t="shared" ca="1" si="51"/>
        <v>4.1666666666666666E-3</v>
      </c>
      <c r="AI34" s="190">
        <f t="shared" ca="1" si="51"/>
        <v>4.1666666666666666E-3</v>
      </c>
      <c r="AJ34" s="190">
        <f t="shared" ca="1" si="51"/>
        <v>4.1666666666666666E-3</v>
      </c>
      <c r="AK34" s="190">
        <f t="shared" ca="1" si="51"/>
        <v>4.1666666666666666E-3</v>
      </c>
      <c r="AL34" s="190">
        <f t="shared" ca="1" si="51"/>
        <v>4.1666666666666666E-3</v>
      </c>
      <c r="AM34" s="190">
        <f t="shared" ca="1" si="51"/>
        <v>4.1666666666666666E-3</v>
      </c>
      <c r="AN34" s="190">
        <f t="shared" ca="1" si="51"/>
        <v>4.1666666666666666E-3</v>
      </c>
      <c r="AO34" s="190">
        <f t="shared" ca="1" si="51"/>
        <v>4.1666666666666666E-3</v>
      </c>
      <c r="AP34" s="190">
        <f t="shared" ca="1" si="51"/>
        <v>4.1666666666666666E-3</v>
      </c>
      <c r="AQ34" s="190">
        <f t="shared" ca="1" si="51"/>
        <v>4.1666666666666666E-3</v>
      </c>
      <c r="AR34" s="190">
        <f t="shared" ca="1" si="51"/>
        <v>3.3333333333333335E-3</v>
      </c>
      <c r="AS34" s="190">
        <f t="shared" ca="1" si="51"/>
        <v>3.3333333333333335E-3</v>
      </c>
      <c r="AT34" s="190">
        <f t="shared" ca="1" si="51"/>
        <v>3.3333333333333335E-3</v>
      </c>
      <c r="AU34" s="190">
        <f t="shared" ca="1" si="51"/>
        <v>3.3333333333333335E-3</v>
      </c>
      <c r="AV34" s="190">
        <f t="shared" ca="1" si="51"/>
        <v>3.3333333333333335E-3</v>
      </c>
      <c r="AW34" s="190">
        <f t="shared" ca="1" si="51"/>
        <v>3.3333333333333335E-3</v>
      </c>
      <c r="AX34" s="190">
        <f t="shared" ca="1" si="51"/>
        <v>3.3333333333333335E-3</v>
      </c>
      <c r="AY34" s="190">
        <f t="shared" ca="1" si="51"/>
        <v>3.3333333333333335E-3</v>
      </c>
      <c r="AZ34" s="190">
        <f t="shared" ca="1" si="51"/>
        <v>3.3333333333333335E-3</v>
      </c>
      <c r="BA34" s="190">
        <f t="shared" ca="1" si="51"/>
        <v>3.3333333333333335E-3</v>
      </c>
      <c r="BB34" s="190">
        <f t="shared" ca="1" si="51"/>
        <v>3.3333333333333335E-3</v>
      </c>
      <c r="BC34" s="190">
        <f t="shared" ca="1" si="51"/>
        <v>3.3333333333333335E-3</v>
      </c>
      <c r="BD34" s="190">
        <f t="shared" ca="1" si="51"/>
        <v>2.5000000000000001E-3</v>
      </c>
      <c r="BE34" s="190">
        <f t="shared" ca="1" si="51"/>
        <v>2.5000000000000001E-3</v>
      </c>
      <c r="BF34" s="190">
        <f t="shared" ca="1" si="51"/>
        <v>2.5000000000000001E-3</v>
      </c>
      <c r="BG34" s="190">
        <f t="shared" ca="1" si="51"/>
        <v>2.5000000000000001E-3</v>
      </c>
      <c r="BH34" s="190">
        <f t="shared" ca="1" si="51"/>
        <v>2.5000000000000001E-3</v>
      </c>
      <c r="BI34" s="190">
        <f t="shared" ca="1" si="51"/>
        <v>2.5000000000000001E-3</v>
      </c>
      <c r="BJ34" s="190">
        <f t="shared" ca="1" si="51"/>
        <v>2.5000000000000001E-3</v>
      </c>
      <c r="BK34" s="190">
        <f t="shared" ca="1" si="51"/>
        <v>2.5000000000000001E-3</v>
      </c>
      <c r="BL34" s="190">
        <f t="shared" ref="BL34:CM34" ca="1" si="52">SUMIF($E$4:$I$4,BL$4,$E34:$I34)/12</f>
        <v>2.5000000000000001E-3</v>
      </c>
      <c r="BM34" s="190">
        <f t="shared" ca="1" si="52"/>
        <v>2.5000000000000001E-3</v>
      </c>
      <c r="BN34" s="190">
        <f t="shared" ca="1" si="52"/>
        <v>2.5000000000000001E-3</v>
      </c>
      <c r="BO34" s="190">
        <f t="shared" ca="1" si="52"/>
        <v>2.5000000000000001E-3</v>
      </c>
      <c r="BP34" s="190">
        <f t="shared" ca="1" si="52"/>
        <v>2.5000000000000001E-3</v>
      </c>
      <c r="BQ34" s="190">
        <f t="shared" ca="1" si="52"/>
        <v>2.5000000000000001E-3</v>
      </c>
      <c r="BR34" s="190">
        <f t="shared" ca="1" si="52"/>
        <v>2.5000000000000001E-3</v>
      </c>
      <c r="BS34" s="190">
        <f t="shared" ca="1" si="52"/>
        <v>2.5000000000000001E-3</v>
      </c>
      <c r="BT34" s="190">
        <f t="shared" ca="1" si="52"/>
        <v>2.5000000000000001E-3</v>
      </c>
      <c r="BU34" s="190">
        <f t="shared" ca="1" si="52"/>
        <v>2.5000000000000001E-3</v>
      </c>
      <c r="BV34" s="190">
        <f t="shared" ca="1" si="52"/>
        <v>2.5000000000000001E-3</v>
      </c>
      <c r="BW34" s="190">
        <f t="shared" ca="1" si="52"/>
        <v>2.5000000000000001E-3</v>
      </c>
      <c r="BX34" s="190">
        <f t="shared" ca="1" si="52"/>
        <v>2.5000000000000001E-3</v>
      </c>
      <c r="BY34" s="190">
        <f t="shared" ca="1" si="52"/>
        <v>2.5000000000000001E-3</v>
      </c>
      <c r="BZ34" s="190">
        <f t="shared" ca="1" si="52"/>
        <v>2.5000000000000001E-3</v>
      </c>
      <c r="CA34" s="190">
        <f t="shared" ca="1" si="52"/>
        <v>2.5000000000000001E-3</v>
      </c>
      <c r="CB34" s="190">
        <f t="shared" ca="1" si="52"/>
        <v>2.5000000000000001E-3</v>
      </c>
      <c r="CC34" s="190">
        <f t="shared" ca="1" si="52"/>
        <v>2.5000000000000001E-3</v>
      </c>
      <c r="CD34" s="190">
        <f t="shared" ca="1" si="52"/>
        <v>2.5000000000000001E-3</v>
      </c>
      <c r="CE34" s="190">
        <f t="shared" ca="1" si="52"/>
        <v>2.5000000000000001E-3</v>
      </c>
      <c r="CF34" s="190">
        <f t="shared" ca="1" si="52"/>
        <v>2.5000000000000001E-3</v>
      </c>
      <c r="CG34" s="190">
        <f t="shared" ca="1" si="52"/>
        <v>2.5000000000000001E-3</v>
      </c>
      <c r="CH34" s="190">
        <f t="shared" ca="1" si="52"/>
        <v>2.5000000000000001E-3</v>
      </c>
      <c r="CI34" s="190">
        <f t="shared" ca="1" si="52"/>
        <v>2.5000000000000001E-3</v>
      </c>
      <c r="CJ34" s="190">
        <f t="shared" ca="1" si="52"/>
        <v>2.5000000000000001E-3</v>
      </c>
      <c r="CK34" s="190">
        <f t="shared" ca="1" si="52"/>
        <v>2.5000000000000001E-3</v>
      </c>
      <c r="CL34" s="190">
        <f t="shared" ca="1" si="52"/>
        <v>2.5000000000000001E-3</v>
      </c>
      <c r="CM34" s="190">
        <f t="shared" ca="1" si="52"/>
        <v>2.5000000000000001E-3</v>
      </c>
    </row>
    <row r="36" spans="2:91" x14ac:dyDescent="0.2">
      <c r="B36" s="23" t="str">
        <f>Inputs!GY10</f>
        <v>Bread</v>
      </c>
    </row>
    <row r="37" spans="2:91" ht="7" customHeight="1" x14ac:dyDescent="0.2">
      <c r="B37" s="23"/>
    </row>
    <row r="38" spans="2:91" s="115" customFormat="1" x14ac:dyDescent="0.2">
      <c r="B38" s="195" t="s">
        <v>300</v>
      </c>
      <c r="C38" s="19" t="str">
        <f>Inputs!$J$16</f>
        <v>EUR</v>
      </c>
      <c r="D38" s="19" t="s">
        <v>19</v>
      </c>
      <c r="E38" s="63">
        <v>0</v>
      </c>
      <c r="F38" s="63">
        <f ca="1">E42</f>
        <v>-9.0949470177292824E-13</v>
      </c>
      <c r="G38" s="63">
        <f ca="1">F42</f>
        <v>0</v>
      </c>
      <c r="H38" s="63">
        <f ca="1">G42</f>
        <v>-1.0004441719502211E-11</v>
      </c>
      <c r="I38" s="63">
        <f ca="1">H42</f>
        <v>-1.1823431123048067E-11</v>
      </c>
      <c r="J38" s="63"/>
      <c r="K38" s="63">
        <v>0</v>
      </c>
      <c r="L38" s="63">
        <f t="shared" ref="L38:AD38" ca="1" si="53">K42</f>
        <v>0</v>
      </c>
      <c r="M38" s="63">
        <f t="shared" ca="1" si="53"/>
        <v>0</v>
      </c>
      <c r="N38" s="63">
        <f t="shared" ca="1" si="53"/>
        <v>0</v>
      </c>
      <c r="O38" s="63">
        <f t="shared" ca="1" si="53"/>
        <v>-9.0949470177292824E-13</v>
      </c>
      <c r="P38" s="63">
        <f t="shared" ca="1" si="53"/>
        <v>0</v>
      </c>
      <c r="Q38" s="63">
        <f t="shared" ca="1" si="53"/>
        <v>2.0463630789890885E-12</v>
      </c>
      <c r="R38" s="63">
        <f t="shared" ca="1" si="53"/>
        <v>2.3874235921539366E-12</v>
      </c>
      <c r="S38" s="63">
        <f t="shared" ca="1" si="53"/>
        <v>0</v>
      </c>
      <c r="T38" s="63">
        <f t="shared" ca="1" si="53"/>
        <v>0</v>
      </c>
      <c r="U38" s="63">
        <f t="shared" ca="1" si="53"/>
        <v>-1.7053025658242404E-12</v>
      </c>
      <c r="V38" s="63">
        <f t="shared" ca="1" si="53"/>
        <v>-3.637978807091713E-12</v>
      </c>
      <c r="W38" s="63">
        <f t="shared" ca="1" si="53"/>
        <v>-1.8189894035458565E-12</v>
      </c>
      <c r="X38" s="63">
        <f t="shared" ca="1" si="53"/>
        <v>-3.751665644813329E-12</v>
      </c>
      <c r="Y38" s="63">
        <f t="shared" ca="1" si="53"/>
        <v>-2.8421709430404007E-12</v>
      </c>
      <c r="Z38" s="63">
        <f t="shared" ca="1" si="53"/>
        <v>-3.4106051316484809E-12</v>
      </c>
      <c r="AA38" s="63">
        <f t="shared" ca="1" si="53"/>
        <v>-3.5242919693700969E-12</v>
      </c>
      <c r="AB38" s="63">
        <f t="shared" ca="1" si="53"/>
        <v>-4.7748471843078732E-12</v>
      </c>
      <c r="AC38" s="63">
        <f t="shared" ca="1" si="53"/>
        <v>-3.2969182939268649E-12</v>
      </c>
      <c r="AD38" s="63">
        <f t="shared" ca="1" si="53"/>
        <v>-3.637978807091713E-12</v>
      </c>
      <c r="AE38" s="63"/>
      <c r="AF38" s="194">
        <v>0</v>
      </c>
      <c r="AG38" s="63">
        <f t="shared" ref="AG38:BL38" ca="1" si="54">AF42</f>
        <v>0</v>
      </c>
      <c r="AH38" s="63">
        <f t="shared" ca="1" si="54"/>
        <v>0</v>
      </c>
      <c r="AI38" s="63">
        <f t="shared" ca="1" si="54"/>
        <v>0</v>
      </c>
      <c r="AJ38" s="63">
        <f t="shared" ca="1" si="54"/>
        <v>0</v>
      </c>
      <c r="AK38" s="63">
        <f t="shared" ca="1" si="54"/>
        <v>0</v>
      </c>
      <c r="AL38" s="63">
        <f t="shared" ca="1" si="54"/>
        <v>0</v>
      </c>
      <c r="AM38" s="63">
        <f t="shared" ca="1" si="54"/>
        <v>0</v>
      </c>
      <c r="AN38" s="63">
        <f t="shared" ca="1" si="54"/>
        <v>0</v>
      </c>
      <c r="AO38" s="63">
        <f t="shared" ca="1" si="54"/>
        <v>0</v>
      </c>
      <c r="AP38" s="63">
        <f t="shared" ca="1" si="54"/>
        <v>0</v>
      </c>
      <c r="AQ38" s="63">
        <f t="shared" ca="1" si="54"/>
        <v>0</v>
      </c>
      <c r="AR38" s="63">
        <f t="shared" ca="1" si="54"/>
        <v>0</v>
      </c>
      <c r="AS38" s="63">
        <f t="shared" ca="1" si="54"/>
        <v>0</v>
      </c>
      <c r="AT38" s="63">
        <f t="shared" ca="1" si="54"/>
        <v>6.5369931689929217E-13</v>
      </c>
      <c r="AU38" s="63">
        <f t="shared" ca="1" si="54"/>
        <v>4.5474735088646412E-13</v>
      </c>
      <c r="AV38" s="63">
        <f t="shared" ca="1" si="54"/>
        <v>2.5579538487363607E-13</v>
      </c>
      <c r="AW38" s="63">
        <f t="shared" ca="1" si="54"/>
        <v>0</v>
      </c>
      <c r="AX38" s="63">
        <f t="shared" ca="1" si="54"/>
        <v>0</v>
      </c>
      <c r="AY38" s="63">
        <f t="shared" ca="1" si="54"/>
        <v>0</v>
      </c>
      <c r="AZ38" s="63">
        <f t="shared" ca="1" si="54"/>
        <v>0</v>
      </c>
      <c r="BA38" s="63">
        <f t="shared" ca="1" si="54"/>
        <v>0</v>
      </c>
      <c r="BB38" s="63">
        <f t="shared" ca="1" si="54"/>
        <v>-4.2632564145606011E-13</v>
      </c>
      <c r="BC38" s="63">
        <f t="shared" ca="1" si="54"/>
        <v>-4.5474735088646412E-13</v>
      </c>
      <c r="BD38" s="63">
        <f t="shared" ca="1" si="54"/>
        <v>-4.5474735088646412E-13</v>
      </c>
      <c r="BE38" s="63">
        <f t="shared" ca="1" si="54"/>
        <v>-1.2221335055073723E-12</v>
      </c>
      <c r="BF38" s="63">
        <f t="shared" ca="1" si="54"/>
        <v>-1.6768808563938364E-12</v>
      </c>
      <c r="BG38" s="63">
        <f t="shared" ca="1" si="54"/>
        <v>-1.8189894035458565E-12</v>
      </c>
      <c r="BH38" s="63">
        <f t="shared" ca="1" si="54"/>
        <v>-1.9326762412674725E-12</v>
      </c>
      <c r="BI38" s="63">
        <f t="shared" ca="1" si="54"/>
        <v>-2.3305801732931286E-12</v>
      </c>
      <c r="BJ38" s="63">
        <f t="shared" ca="1" si="54"/>
        <v>-2.9274360713316128E-12</v>
      </c>
      <c r="BK38" s="63">
        <f t="shared" ca="1" si="54"/>
        <v>-3.2684965844964609E-12</v>
      </c>
      <c r="BL38" s="63">
        <f t="shared" ca="1" si="54"/>
        <v>-3.922195901395753E-12</v>
      </c>
      <c r="BM38" s="63">
        <f t="shared" ref="BM38:CM38" ca="1" si="55">BL42</f>
        <v>-4.6611603465862572E-12</v>
      </c>
      <c r="BN38" s="63">
        <f t="shared" ca="1" si="55"/>
        <v>-4.2064129956997931E-12</v>
      </c>
      <c r="BO38" s="63">
        <f t="shared" ca="1" si="55"/>
        <v>-4.4337866711430252E-12</v>
      </c>
      <c r="BP38" s="63">
        <f t="shared" ca="1" si="55"/>
        <v>-4.1495695768389851E-12</v>
      </c>
      <c r="BQ38" s="63">
        <f t="shared" ca="1" si="55"/>
        <v>-4.6043169277254492E-12</v>
      </c>
      <c r="BR38" s="63">
        <f t="shared" ca="1" si="55"/>
        <v>-4.9737991503207013E-12</v>
      </c>
      <c r="BS38" s="63">
        <f t="shared" ca="1" si="55"/>
        <v>-5.0874859880423173E-12</v>
      </c>
      <c r="BT38" s="63">
        <f t="shared" ca="1" si="55"/>
        <v>-5.8832938520936295E-12</v>
      </c>
      <c r="BU38" s="63">
        <f t="shared" ca="1" si="55"/>
        <v>-4.8885340220294893E-12</v>
      </c>
      <c r="BV38" s="63">
        <f t="shared" ca="1" si="55"/>
        <v>-4.7748471843078732E-12</v>
      </c>
      <c r="BW38" s="63">
        <f t="shared" ca="1" si="55"/>
        <v>-4.007461029686965E-12</v>
      </c>
      <c r="BX38" s="63">
        <f t="shared" ca="1" si="55"/>
        <v>-3.2400748750660568E-12</v>
      </c>
      <c r="BY38" s="63">
        <f t="shared" ca="1" si="55"/>
        <v>-2.4726887204451486E-12</v>
      </c>
      <c r="BZ38" s="63">
        <f t="shared" ca="1" si="55"/>
        <v>-2.7853275241795927E-12</v>
      </c>
      <c r="CA38" s="63">
        <f t="shared" ca="1" si="55"/>
        <v>-2.4442670110147446E-12</v>
      </c>
      <c r="CB38" s="63">
        <f t="shared" ca="1" si="55"/>
        <v>-2.8421709430404007E-12</v>
      </c>
      <c r="CC38" s="63">
        <f t="shared" ca="1" si="55"/>
        <v>-4.0358827391173691E-12</v>
      </c>
      <c r="CD38" s="63">
        <f t="shared" ca="1" si="55"/>
        <v>-3.3537617127876729E-12</v>
      </c>
      <c r="CE38" s="63">
        <f t="shared" ca="1" si="55"/>
        <v>-3.694822225952521E-12</v>
      </c>
      <c r="CF38" s="63">
        <f t="shared" ca="1" si="55"/>
        <v>-4.4337866711430252E-12</v>
      </c>
      <c r="CG38" s="63">
        <f t="shared" ca="1" si="55"/>
        <v>-5.1159076974727213E-12</v>
      </c>
      <c r="CH38" s="63">
        <f t="shared" ca="1" si="55"/>
        <v>-4.6611603465862572E-12</v>
      </c>
      <c r="CI38" s="63">
        <f t="shared" ca="1" si="55"/>
        <v>-4.5474735088646412E-12</v>
      </c>
      <c r="CJ38" s="63">
        <f t="shared" ca="1" si="55"/>
        <v>-4.7180037654470652E-12</v>
      </c>
      <c r="CK38" s="63">
        <f t="shared" ca="1" si="55"/>
        <v>-4.2632564145606011E-12</v>
      </c>
      <c r="CL38" s="63">
        <f t="shared" ca="1" si="55"/>
        <v>-4.8316906031686813E-12</v>
      </c>
      <c r="CM38" s="63">
        <f t="shared" ca="1" si="55"/>
        <v>-4.8885340220294893E-12</v>
      </c>
    </row>
    <row r="39" spans="2:91" x14ac:dyDescent="0.2">
      <c r="B39" s="196" t="s">
        <v>299</v>
      </c>
      <c r="C39" s="19" t="str">
        <f>Inputs!$J$16</f>
        <v>EUR</v>
      </c>
      <c r="D39" s="19" t="s">
        <v>19</v>
      </c>
      <c r="E39" s="27">
        <f t="shared" ref="E39:I41" ca="1" si="56">SUMIF($K$4:$AD$4,E$4,$K39:$AD39)</f>
        <v>11711.999450863763</v>
      </c>
      <c r="F39" s="27">
        <f t="shared" ca="1" si="56"/>
        <v>51526.422428050217</v>
      </c>
      <c r="G39" s="27">
        <f t="shared" ca="1" si="56"/>
        <v>59064.244534954181</v>
      </c>
      <c r="H39" s="27">
        <f t="shared" ca="1" si="56"/>
        <v>65211.547251273951</v>
      </c>
      <c r="I39" s="27">
        <f t="shared" ca="1" si="56"/>
        <v>77979.115148760015</v>
      </c>
      <c r="J39" s="27"/>
      <c r="K39" s="27">
        <f t="shared" ref="K39:T41" ca="1" si="57">SUMIFS($AF39:$CM39,$AF$4:$CM$4,K$4,$AF$8:$CM$8,K$8)</f>
        <v>0</v>
      </c>
      <c r="L39" s="27">
        <f t="shared" ca="1" si="57"/>
        <v>0</v>
      </c>
      <c r="M39" s="27">
        <f t="shared" ca="1" si="57"/>
        <v>0</v>
      </c>
      <c r="N39" s="27">
        <f t="shared" ca="1" si="57"/>
        <v>11711.999450863763</v>
      </c>
      <c r="O39" s="27">
        <f t="shared" ca="1" si="57"/>
        <v>11706.205019601348</v>
      </c>
      <c r="P39" s="27">
        <f t="shared" ca="1" si="57"/>
        <v>12298.128083283271</v>
      </c>
      <c r="Q39" s="27">
        <f t="shared" ca="1" si="57"/>
        <v>13115.114794524547</v>
      </c>
      <c r="R39" s="27">
        <f t="shared" ca="1" si="57"/>
        <v>14406.974530641053</v>
      </c>
      <c r="S39" s="27">
        <f t="shared" ca="1" si="57"/>
        <v>13379.72110588169</v>
      </c>
      <c r="T39" s="27">
        <f t="shared" ca="1" si="57"/>
        <v>14114.459877836725</v>
      </c>
      <c r="U39" s="27">
        <f t="shared" ref="U39:AD41" ca="1" si="58">SUMIFS($AF39:$CM39,$AF$4:$CM$4,U$4,$AF$8:$CM$8,U$8)</f>
        <v>15024.763927347274</v>
      </c>
      <c r="V39" s="27">
        <f t="shared" ca="1" si="58"/>
        <v>16545.299623888499</v>
      </c>
      <c r="W39" s="27">
        <f t="shared" ca="1" si="58"/>
        <v>14717.461253695205</v>
      </c>
      <c r="X39" s="27">
        <f t="shared" ca="1" si="58"/>
        <v>15615.030951998586</v>
      </c>
      <c r="Y39" s="27">
        <f t="shared" ca="1" si="58"/>
        <v>16709.543362778575</v>
      </c>
      <c r="Z39" s="27">
        <f t="shared" ca="1" si="58"/>
        <v>18169.511682801585</v>
      </c>
      <c r="AA39" s="27">
        <f t="shared" ca="1" si="58"/>
        <v>17732.281827059331</v>
      </c>
      <c r="AB39" s="27">
        <f t="shared" ca="1" si="58"/>
        <v>18656.036205079636</v>
      </c>
      <c r="AC39" s="27">
        <f t="shared" ca="1" si="58"/>
        <v>19794.486162338202</v>
      </c>
      <c r="AD39" s="27">
        <f t="shared" ca="1" si="58"/>
        <v>21796.31095428285</v>
      </c>
      <c r="AE39" s="27"/>
      <c r="AF39" s="26">
        <f t="shared" ref="AF39:BK39" ca="1" si="59">AF45*AF50</f>
        <v>0</v>
      </c>
      <c r="AG39" s="26">
        <f t="shared" ca="1" si="59"/>
        <v>0</v>
      </c>
      <c r="AH39" s="26">
        <f t="shared" ca="1" si="59"/>
        <v>0</v>
      </c>
      <c r="AI39" s="26">
        <f t="shared" ca="1" si="59"/>
        <v>0</v>
      </c>
      <c r="AJ39" s="26">
        <f t="shared" ca="1" si="59"/>
        <v>0</v>
      </c>
      <c r="AK39" s="26">
        <f t="shared" ca="1" si="59"/>
        <v>0</v>
      </c>
      <c r="AL39" s="26">
        <f t="shared" ca="1" si="59"/>
        <v>0</v>
      </c>
      <c r="AM39" s="26">
        <f t="shared" ca="1" si="59"/>
        <v>0</v>
      </c>
      <c r="AN39" s="26">
        <f t="shared" ca="1" si="59"/>
        <v>0</v>
      </c>
      <c r="AO39" s="26">
        <f t="shared" ca="1" si="59"/>
        <v>3837.9252863408897</v>
      </c>
      <c r="AP39" s="26">
        <f t="shared" ca="1" si="59"/>
        <v>3794.7921925079399</v>
      </c>
      <c r="AQ39" s="26">
        <f t="shared" ca="1" si="59"/>
        <v>4079.2819720149332</v>
      </c>
      <c r="AR39" s="26">
        <f t="shared" ca="1" si="59"/>
        <v>4370.0934716858619</v>
      </c>
      <c r="AS39" s="26">
        <f t="shared" ca="1" si="59"/>
        <v>3084.6915840499319</v>
      </c>
      <c r="AT39" s="26">
        <f t="shared" ca="1" si="59"/>
        <v>4251.4199638655527</v>
      </c>
      <c r="AU39" s="26">
        <f t="shared" ca="1" si="59"/>
        <v>3963.7847653581475</v>
      </c>
      <c r="AV39" s="26">
        <f t="shared" ca="1" si="59"/>
        <v>4146.4251875185082</v>
      </c>
      <c r="AW39" s="26">
        <f t="shared" ca="1" si="59"/>
        <v>4187.9181304066142</v>
      </c>
      <c r="AX39" s="26">
        <f t="shared" ca="1" si="59"/>
        <v>4187.9931000233801</v>
      </c>
      <c r="AY39" s="26">
        <f t="shared" ca="1" si="59"/>
        <v>4764.7557029128948</v>
      </c>
      <c r="AZ39" s="26">
        <f t="shared" ca="1" si="59"/>
        <v>4162.3659915882699</v>
      </c>
      <c r="BA39" s="26">
        <f t="shared" ca="1" si="59"/>
        <v>4690.8892989380092</v>
      </c>
      <c r="BB39" s="26">
        <f t="shared" ca="1" si="59"/>
        <v>4803.9183459761307</v>
      </c>
      <c r="BC39" s="26">
        <f t="shared" ca="1" si="59"/>
        <v>4912.1668857269124</v>
      </c>
      <c r="BD39" s="26">
        <f t="shared" ca="1" si="59"/>
        <v>5031.6837273076299</v>
      </c>
      <c r="BE39" s="26">
        <f t="shared" ca="1" si="59"/>
        <v>3485.520481261527</v>
      </c>
      <c r="BF39" s="26">
        <f t="shared" ca="1" si="59"/>
        <v>4862.5168973125319</v>
      </c>
      <c r="BG39" s="26">
        <f t="shared" ca="1" si="59"/>
        <v>4621.3213986028177</v>
      </c>
      <c r="BH39" s="26">
        <f t="shared" ca="1" si="59"/>
        <v>4790.7328442716816</v>
      </c>
      <c r="BI39" s="26">
        <f t="shared" ca="1" si="59"/>
        <v>4702.4056349622269</v>
      </c>
      <c r="BJ39" s="26">
        <f t="shared" ca="1" si="59"/>
        <v>4760.2338014245661</v>
      </c>
      <c r="BK39" s="26">
        <f t="shared" ca="1" si="59"/>
        <v>5615.8313426268796</v>
      </c>
      <c r="BL39" s="26">
        <f t="shared" ref="BL39:CM39" ca="1" si="60">BL45*BL50</f>
        <v>4648.6987832958293</v>
      </c>
      <c r="BM39" s="26">
        <f t="shared" ca="1" si="60"/>
        <v>5405.1969908398005</v>
      </c>
      <c r="BN39" s="26">
        <f t="shared" ca="1" si="60"/>
        <v>5571.2490228420611</v>
      </c>
      <c r="BO39" s="26">
        <f t="shared" ca="1" si="60"/>
        <v>5568.8536102066364</v>
      </c>
      <c r="BP39" s="26">
        <f t="shared" ca="1" si="60"/>
        <v>5604.1309801635243</v>
      </c>
      <c r="BQ39" s="26">
        <f t="shared" ca="1" si="60"/>
        <v>3856.1002397772495</v>
      </c>
      <c r="BR39" s="26">
        <f t="shared" ca="1" si="60"/>
        <v>5257.2300337544311</v>
      </c>
      <c r="BS39" s="26">
        <f t="shared" ca="1" si="60"/>
        <v>5083.6880797792901</v>
      </c>
      <c r="BT39" s="26">
        <f t="shared" ca="1" si="60"/>
        <v>5452.9113220290192</v>
      </c>
      <c r="BU39" s="26">
        <f t="shared" ca="1" si="60"/>
        <v>5078.4315501902765</v>
      </c>
      <c r="BV39" s="26">
        <f t="shared" ca="1" si="60"/>
        <v>5309.8708632514144</v>
      </c>
      <c r="BW39" s="26">
        <f t="shared" ca="1" si="60"/>
        <v>6179.5225121144322</v>
      </c>
      <c r="BX39" s="26">
        <f t="shared" ca="1" si="60"/>
        <v>5220.1499874127294</v>
      </c>
      <c r="BY39" s="26">
        <f t="shared" ca="1" si="60"/>
        <v>6021.3000326441479</v>
      </c>
      <c r="BZ39" s="26">
        <f t="shared" ca="1" si="60"/>
        <v>6037.0715575674476</v>
      </c>
      <c r="CA39" s="26">
        <f t="shared" ca="1" si="60"/>
        <v>6111.1400925899898</v>
      </c>
      <c r="CB39" s="26">
        <f t="shared" ca="1" si="60"/>
        <v>6887.7111421021536</v>
      </c>
      <c r="CC39" s="26">
        <f t="shared" ca="1" si="60"/>
        <v>4605.6987498661574</v>
      </c>
      <c r="CD39" s="26">
        <f t="shared" ca="1" si="60"/>
        <v>6238.8719350910187</v>
      </c>
      <c r="CE39" s="26">
        <f t="shared" ca="1" si="60"/>
        <v>6016.1951643883986</v>
      </c>
      <c r="CF39" s="26">
        <f t="shared" ca="1" si="60"/>
        <v>6481.1848158204111</v>
      </c>
      <c r="CG39" s="26">
        <f t="shared" ca="1" si="60"/>
        <v>6158.6562248708251</v>
      </c>
      <c r="CH39" s="26">
        <f t="shared" ca="1" si="60"/>
        <v>6384.2311452724998</v>
      </c>
      <c r="CI39" s="26">
        <f t="shared" ca="1" si="60"/>
        <v>7211.9527940405133</v>
      </c>
      <c r="CJ39" s="26">
        <f t="shared" ca="1" si="60"/>
        <v>6198.3022230251872</v>
      </c>
      <c r="CK39" s="26">
        <f t="shared" ca="1" si="60"/>
        <v>7398.7990535841682</v>
      </c>
      <c r="CL39" s="26">
        <f t="shared" ca="1" si="60"/>
        <v>7039.7609506899153</v>
      </c>
      <c r="CM39" s="26">
        <f t="shared" ca="1" si="60"/>
        <v>7357.7509500087654</v>
      </c>
    </row>
    <row r="40" spans="2:91" x14ac:dyDescent="0.2">
      <c r="B40" s="196" t="s">
        <v>298</v>
      </c>
      <c r="C40" s="19" t="str">
        <f>Inputs!$J$16</f>
        <v>EUR</v>
      </c>
      <c r="D40" s="19" t="s">
        <v>19</v>
      </c>
      <c r="E40" s="27">
        <f t="shared" ca="1" si="56"/>
        <v>-11154.285191298823</v>
      </c>
      <c r="F40" s="27">
        <f t="shared" ca="1" si="56"/>
        <v>-49072.783264809732</v>
      </c>
      <c r="G40" s="27">
        <f t="shared" ca="1" si="56"/>
        <v>-56251.661461861135</v>
      </c>
      <c r="H40" s="27">
        <f t="shared" ca="1" si="56"/>
        <v>-62106.235477403767</v>
      </c>
      <c r="I40" s="27">
        <f t="shared" ca="1" si="56"/>
        <v>-74265.823951200015</v>
      </c>
      <c r="J40" s="27"/>
      <c r="K40" s="27">
        <f t="shared" ca="1" si="57"/>
        <v>0</v>
      </c>
      <c r="L40" s="27">
        <f t="shared" ca="1" si="57"/>
        <v>0</v>
      </c>
      <c r="M40" s="27">
        <f t="shared" ca="1" si="57"/>
        <v>0</v>
      </c>
      <c r="N40" s="27">
        <f t="shared" ca="1" si="57"/>
        <v>-11154.285191298823</v>
      </c>
      <c r="O40" s="27">
        <f t="shared" ca="1" si="57"/>
        <v>-11148.766685334616</v>
      </c>
      <c r="P40" s="27">
        <f t="shared" ca="1" si="57"/>
        <v>-11712.502936460256</v>
      </c>
      <c r="Q40" s="27">
        <f t="shared" ca="1" si="57"/>
        <v>-12490.585518594806</v>
      </c>
      <c r="R40" s="27">
        <f t="shared" ca="1" si="57"/>
        <v>-13720.928124420052</v>
      </c>
      <c r="S40" s="27">
        <f t="shared" ca="1" si="57"/>
        <v>-12742.591529411133</v>
      </c>
      <c r="T40" s="27">
        <f t="shared" ca="1" si="57"/>
        <v>-13442.342740796883</v>
      </c>
      <c r="U40" s="27">
        <f t="shared" ca="1" si="58"/>
        <v>-14309.298978425977</v>
      </c>
      <c r="V40" s="27">
        <f t="shared" ca="1" si="58"/>
        <v>-15757.42821322714</v>
      </c>
      <c r="W40" s="27">
        <f t="shared" ca="1" si="58"/>
        <v>-14016.629765424006</v>
      </c>
      <c r="X40" s="27">
        <f t="shared" ca="1" si="58"/>
        <v>-14871.458049522462</v>
      </c>
      <c r="Y40" s="27">
        <f t="shared" ca="1" si="58"/>
        <v>-15913.850821693881</v>
      </c>
      <c r="Z40" s="27">
        <f t="shared" ca="1" si="58"/>
        <v>-17304.296840763414</v>
      </c>
      <c r="AA40" s="27">
        <f t="shared" ca="1" si="58"/>
        <v>-16887.887454342221</v>
      </c>
      <c r="AB40" s="27">
        <f t="shared" ca="1" si="58"/>
        <v>-17767.653528647272</v>
      </c>
      <c r="AC40" s="27">
        <f t="shared" ca="1" si="58"/>
        <v>-18851.89158317924</v>
      </c>
      <c r="AD40" s="27">
        <f t="shared" ca="1" si="58"/>
        <v>-20758.391385031286</v>
      </c>
      <c r="AE40" s="27"/>
      <c r="AF40" s="26">
        <f t="shared" ref="AF40:BK40" ca="1" si="61">IFERROR((AF39/AF45)*AF46,0)</f>
        <v>0</v>
      </c>
      <c r="AG40" s="26">
        <f t="shared" ca="1" si="61"/>
        <v>0</v>
      </c>
      <c r="AH40" s="26">
        <f t="shared" ca="1" si="61"/>
        <v>0</v>
      </c>
      <c r="AI40" s="26">
        <f t="shared" ca="1" si="61"/>
        <v>0</v>
      </c>
      <c r="AJ40" s="26">
        <f t="shared" ca="1" si="61"/>
        <v>0</v>
      </c>
      <c r="AK40" s="26">
        <f t="shared" ca="1" si="61"/>
        <v>0</v>
      </c>
      <c r="AL40" s="26">
        <f t="shared" ca="1" si="61"/>
        <v>0</v>
      </c>
      <c r="AM40" s="26">
        <f t="shared" ca="1" si="61"/>
        <v>0</v>
      </c>
      <c r="AN40" s="26">
        <f t="shared" ca="1" si="61"/>
        <v>0</v>
      </c>
      <c r="AO40" s="26">
        <f t="shared" ca="1" si="61"/>
        <v>-3655.1669393722759</v>
      </c>
      <c r="AP40" s="26">
        <f t="shared" ca="1" si="61"/>
        <v>-3614.0878023885143</v>
      </c>
      <c r="AQ40" s="26">
        <f t="shared" ca="1" si="61"/>
        <v>-3885.0304495380315</v>
      </c>
      <c r="AR40" s="26">
        <f t="shared" ca="1" si="61"/>
        <v>-4161.9937825579636</v>
      </c>
      <c r="AS40" s="26">
        <f t="shared" ca="1" si="61"/>
        <v>-2937.8015086189821</v>
      </c>
      <c r="AT40" s="26">
        <f t="shared" ca="1" si="61"/>
        <v>-4048.9713941576697</v>
      </c>
      <c r="AU40" s="26">
        <f t="shared" ca="1" si="61"/>
        <v>-3775.0331098649026</v>
      </c>
      <c r="AV40" s="26">
        <f t="shared" ca="1" si="61"/>
        <v>-3948.9763690652458</v>
      </c>
      <c r="AW40" s="26">
        <f t="shared" ca="1" si="61"/>
        <v>-3988.4934575301086</v>
      </c>
      <c r="AX40" s="26">
        <f t="shared" ca="1" si="61"/>
        <v>-3988.5648571651241</v>
      </c>
      <c r="AY40" s="26">
        <f t="shared" ca="1" si="61"/>
        <v>-4537.8625742027571</v>
      </c>
      <c r="AZ40" s="26">
        <f t="shared" ca="1" si="61"/>
        <v>-3964.1580872269237</v>
      </c>
      <c r="BA40" s="26">
        <f t="shared" ca="1" si="61"/>
        <v>-4467.5136180361997</v>
      </c>
      <c r="BB40" s="26">
        <f t="shared" ca="1" si="61"/>
        <v>-4575.1603295010773</v>
      </c>
      <c r="BC40" s="26">
        <f t="shared" ca="1" si="61"/>
        <v>-4678.2541768827741</v>
      </c>
      <c r="BD40" s="26">
        <f t="shared" ca="1" si="61"/>
        <v>-4792.0797402929811</v>
      </c>
      <c r="BE40" s="26">
        <f t="shared" ca="1" si="61"/>
        <v>-3319.5433154871689</v>
      </c>
      <c r="BF40" s="26">
        <f t="shared" ca="1" si="61"/>
        <v>-4630.9684736309828</v>
      </c>
      <c r="BG40" s="26">
        <f t="shared" ca="1" si="61"/>
        <v>-4401.2584748598265</v>
      </c>
      <c r="BH40" s="26">
        <f t="shared" ca="1" si="61"/>
        <v>-4562.6027088301735</v>
      </c>
      <c r="BI40" s="26">
        <f t="shared" ca="1" si="61"/>
        <v>-4478.481557106883</v>
      </c>
      <c r="BJ40" s="26">
        <f t="shared" ca="1" si="61"/>
        <v>-4533.5560013567301</v>
      </c>
      <c r="BK40" s="26">
        <f t="shared" ca="1" si="61"/>
        <v>-5348.4108025017904</v>
      </c>
      <c r="BL40" s="26">
        <f t="shared" ref="BL40:CM40" ca="1" si="62">IFERROR((BL39/BL45)*BL46,0)</f>
        <v>-4427.3321745674575</v>
      </c>
      <c r="BM40" s="26">
        <f t="shared" ca="1" si="62"/>
        <v>-5147.8066579426668</v>
      </c>
      <c r="BN40" s="26">
        <f t="shared" ca="1" si="62"/>
        <v>-5305.9514503257724</v>
      </c>
      <c r="BO40" s="26">
        <f t="shared" ca="1" si="62"/>
        <v>-5303.6701049587009</v>
      </c>
      <c r="BP40" s="26">
        <f t="shared" ca="1" si="62"/>
        <v>-5337.2676001557375</v>
      </c>
      <c r="BQ40" s="26">
        <f t="shared" ca="1" si="62"/>
        <v>-3672.4764188354761</v>
      </c>
      <c r="BR40" s="26">
        <f t="shared" ca="1" si="62"/>
        <v>-5006.8857464327921</v>
      </c>
      <c r="BS40" s="26">
        <f t="shared" ca="1" si="62"/>
        <v>-4841.6076950278957</v>
      </c>
      <c r="BT40" s="26">
        <f t="shared" ca="1" si="62"/>
        <v>-5193.2488781228749</v>
      </c>
      <c r="BU40" s="26">
        <f t="shared" ca="1" si="62"/>
        <v>-4836.6014763716921</v>
      </c>
      <c r="BV40" s="26">
        <f t="shared" ca="1" si="62"/>
        <v>-5057.0198697632513</v>
      </c>
      <c r="BW40" s="26">
        <f t="shared" ca="1" si="62"/>
        <v>-5885.2595353470779</v>
      </c>
      <c r="BX40" s="26">
        <f t="shared" ca="1" si="62"/>
        <v>-4971.5714165835507</v>
      </c>
      <c r="BY40" s="26">
        <f t="shared" ca="1" si="62"/>
        <v>-5734.5714596610933</v>
      </c>
      <c r="BZ40" s="26">
        <f t="shared" ca="1" si="62"/>
        <v>-5749.591959588045</v>
      </c>
      <c r="CA40" s="26">
        <f t="shared" ca="1" si="62"/>
        <v>-5820.1334215142761</v>
      </c>
      <c r="CB40" s="26">
        <f t="shared" ca="1" si="62"/>
        <v>-6559.7248972401476</v>
      </c>
      <c r="CC40" s="26">
        <f t="shared" ca="1" si="62"/>
        <v>-4386.3797617772925</v>
      </c>
      <c r="CD40" s="26">
        <f t="shared" ca="1" si="62"/>
        <v>-5941.7827953247797</v>
      </c>
      <c r="CE40" s="26">
        <f t="shared" ca="1" si="62"/>
        <v>-5729.7096803699042</v>
      </c>
      <c r="CF40" s="26">
        <f t="shared" ca="1" si="62"/>
        <v>-6172.5569674480112</v>
      </c>
      <c r="CG40" s="26">
        <f t="shared" ca="1" si="62"/>
        <v>-5865.3868808293564</v>
      </c>
      <c r="CH40" s="26">
        <f t="shared" ca="1" si="62"/>
        <v>-6080.2201383547617</v>
      </c>
      <c r="CI40" s="26">
        <f t="shared" ca="1" si="62"/>
        <v>-6868.5264705147747</v>
      </c>
      <c r="CJ40" s="26">
        <f t="shared" ca="1" si="62"/>
        <v>-5903.1449743097019</v>
      </c>
      <c r="CK40" s="26">
        <f t="shared" ca="1" si="62"/>
        <v>-7046.4752891277794</v>
      </c>
      <c r="CL40" s="26">
        <f t="shared" ca="1" si="62"/>
        <v>-6704.5342387523006</v>
      </c>
      <c r="CM40" s="26">
        <f t="shared" ca="1" si="62"/>
        <v>-7007.3818571512047</v>
      </c>
    </row>
    <row r="41" spans="2:91" x14ac:dyDescent="0.2">
      <c r="B41" s="196" t="s">
        <v>297</v>
      </c>
      <c r="C41" s="19" t="str">
        <f>Inputs!$J$16</f>
        <v>EUR</v>
      </c>
      <c r="D41" s="19" t="s">
        <v>19</v>
      </c>
      <c r="E41" s="27">
        <f t="shared" ca="1" si="56"/>
        <v>-557.71425956494113</v>
      </c>
      <c r="F41" s="27">
        <f t="shared" ca="1" si="56"/>
        <v>-2453.6391632404866</v>
      </c>
      <c r="G41" s="27">
        <f t="shared" ca="1" si="56"/>
        <v>-2812.5830730930566</v>
      </c>
      <c r="H41" s="27">
        <f t="shared" ca="1" si="56"/>
        <v>-3105.3117738701885</v>
      </c>
      <c r="I41" s="27">
        <f t="shared" ca="1" si="56"/>
        <v>-3713.2911975600009</v>
      </c>
      <c r="J41" s="27"/>
      <c r="K41" s="27">
        <f t="shared" ca="1" si="57"/>
        <v>0</v>
      </c>
      <c r="L41" s="27">
        <f t="shared" ca="1" si="57"/>
        <v>0</v>
      </c>
      <c r="M41" s="27">
        <f t="shared" ca="1" si="57"/>
        <v>0</v>
      </c>
      <c r="N41" s="27">
        <f t="shared" ca="1" si="57"/>
        <v>-557.71425956494113</v>
      </c>
      <c r="O41" s="27">
        <f t="shared" ca="1" si="57"/>
        <v>-557.43833426673075</v>
      </c>
      <c r="P41" s="27">
        <f t="shared" ca="1" si="57"/>
        <v>-585.62514682301276</v>
      </c>
      <c r="Q41" s="27">
        <f t="shared" ca="1" si="57"/>
        <v>-624.52927592974027</v>
      </c>
      <c r="R41" s="27">
        <f t="shared" ca="1" si="57"/>
        <v>-686.0464062210026</v>
      </c>
      <c r="S41" s="27">
        <f t="shared" ca="1" si="57"/>
        <v>-637.12957647055669</v>
      </c>
      <c r="T41" s="27">
        <f t="shared" ca="1" si="57"/>
        <v>-672.11713703984412</v>
      </c>
      <c r="U41" s="27">
        <f t="shared" ca="1" si="58"/>
        <v>-715.46494892129886</v>
      </c>
      <c r="V41" s="27">
        <f t="shared" ca="1" si="58"/>
        <v>-787.871410661357</v>
      </c>
      <c r="W41" s="27">
        <f t="shared" ca="1" si="58"/>
        <v>-700.83148827120033</v>
      </c>
      <c r="X41" s="27">
        <f t="shared" ca="1" si="58"/>
        <v>-743.5729024761232</v>
      </c>
      <c r="Y41" s="27">
        <f t="shared" ca="1" si="58"/>
        <v>-795.69254108469408</v>
      </c>
      <c r="Z41" s="27">
        <f t="shared" ca="1" si="58"/>
        <v>-865.21484203817079</v>
      </c>
      <c r="AA41" s="27">
        <f t="shared" ca="1" si="58"/>
        <v>-844.39437271711108</v>
      </c>
      <c r="AB41" s="27">
        <f t="shared" ca="1" si="58"/>
        <v>-888.38267643236361</v>
      </c>
      <c r="AC41" s="27">
        <f t="shared" ca="1" si="58"/>
        <v>-942.59457915896201</v>
      </c>
      <c r="AD41" s="27">
        <f t="shared" ca="1" si="58"/>
        <v>-1037.9195692515643</v>
      </c>
      <c r="AE41" s="27"/>
      <c r="AF41" s="26">
        <f t="shared" ref="AF41:BK41" ca="1" si="63">IFERROR((AF39/AF45)*AF47,0)</f>
        <v>0</v>
      </c>
      <c r="AG41" s="26">
        <f t="shared" ca="1" si="63"/>
        <v>0</v>
      </c>
      <c r="AH41" s="26">
        <f t="shared" ca="1" si="63"/>
        <v>0</v>
      </c>
      <c r="AI41" s="26">
        <f t="shared" ca="1" si="63"/>
        <v>0</v>
      </c>
      <c r="AJ41" s="26">
        <f t="shared" ca="1" si="63"/>
        <v>0</v>
      </c>
      <c r="AK41" s="26">
        <f t="shared" ca="1" si="63"/>
        <v>0</v>
      </c>
      <c r="AL41" s="26">
        <f t="shared" ca="1" si="63"/>
        <v>0</v>
      </c>
      <c r="AM41" s="26">
        <f t="shared" ca="1" si="63"/>
        <v>0</v>
      </c>
      <c r="AN41" s="26">
        <f t="shared" ca="1" si="63"/>
        <v>0</v>
      </c>
      <c r="AO41" s="26">
        <f t="shared" ca="1" si="63"/>
        <v>-182.75834696861381</v>
      </c>
      <c r="AP41" s="26">
        <f t="shared" ca="1" si="63"/>
        <v>-180.70439011942571</v>
      </c>
      <c r="AQ41" s="26">
        <f t="shared" ca="1" si="63"/>
        <v>-194.25152247690158</v>
      </c>
      <c r="AR41" s="26">
        <f t="shared" ca="1" si="63"/>
        <v>-208.09968912789816</v>
      </c>
      <c r="AS41" s="26">
        <f t="shared" ca="1" si="63"/>
        <v>-146.89007543094911</v>
      </c>
      <c r="AT41" s="26">
        <f t="shared" ca="1" si="63"/>
        <v>-202.44856970788351</v>
      </c>
      <c r="AU41" s="26">
        <f t="shared" ca="1" si="63"/>
        <v>-188.75165549324512</v>
      </c>
      <c r="AV41" s="26">
        <f t="shared" ca="1" si="63"/>
        <v>-197.44881845326228</v>
      </c>
      <c r="AW41" s="26">
        <f t="shared" ca="1" si="63"/>
        <v>-199.42467287650544</v>
      </c>
      <c r="AX41" s="26">
        <f t="shared" ca="1" si="63"/>
        <v>-199.4282428582562</v>
      </c>
      <c r="AY41" s="26">
        <f t="shared" ca="1" si="63"/>
        <v>-226.89312871013789</v>
      </c>
      <c r="AZ41" s="26">
        <f t="shared" ca="1" si="63"/>
        <v>-198.20790436134621</v>
      </c>
      <c r="BA41" s="26">
        <f t="shared" ca="1" si="63"/>
        <v>-223.37568090181</v>
      </c>
      <c r="BB41" s="26">
        <f t="shared" ca="1" si="63"/>
        <v>-228.75801647505386</v>
      </c>
      <c r="BC41" s="26">
        <f t="shared" ca="1" si="63"/>
        <v>-233.91270884413871</v>
      </c>
      <c r="BD41" s="26">
        <f t="shared" ca="1" si="63"/>
        <v>-239.60398701464905</v>
      </c>
      <c r="BE41" s="26">
        <f t="shared" ca="1" si="63"/>
        <v>-165.97716577435844</v>
      </c>
      <c r="BF41" s="26">
        <f t="shared" ca="1" si="63"/>
        <v>-231.54842368154914</v>
      </c>
      <c r="BG41" s="26">
        <f t="shared" ca="1" si="63"/>
        <v>-220.0629237429913</v>
      </c>
      <c r="BH41" s="26">
        <f t="shared" ca="1" si="63"/>
        <v>-228.13013544150868</v>
      </c>
      <c r="BI41" s="26">
        <f t="shared" ca="1" si="63"/>
        <v>-223.92407785534417</v>
      </c>
      <c r="BJ41" s="26">
        <f t="shared" ca="1" si="63"/>
        <v>-226.6778000678365</v>
      </c>
      <c r="BK41" s="26">
        <f t="shared" ca="1" si="63"/>
        <v>-267.42054012508953</v>
      </c>
      <c r="BL41" s="26">
        <f t="shared" ref="BL41:CM41" ca="1" si="64">IFERROR((BL39/BL45)*BL47,0)</f>
        <v>-221.36660872837285</v>
      </c>
      <c r="BM41" s="26">
        <f t="shared" ca="1" si="64"/>
        <v>-257.39033289713336</v>
      </c>
      <c r="BN41" s="26">
        <f t="shared" ca="1" si="64"/>
        <v>-265.2975725162886</v>
      </c>
      <c r="BO41" s="26">
        <f t="shared" ca="1" si="64"/>
        <v>-265.1835052479351</v>
      </c>
      <c r="BP41" s="26">
        <f t="shared" ca="1" si="64"/>
        <v>-266.86338000778693</v>
      </c>
      <c r="BQ41" s="26">
        <f t="shared" ca="1" si="64"/>
        <v>-183.6238209417738</v>
      </c>
      <c r="BR41" s="26">
        <f t="shared" ca="1" si="64"/>
        <v>-250.3442873216396</v>
      </c>
      <c r="BS41" s="26">
        <f t="shared" ca="1" si="64"/>
        <v>-242.0803847513948</v>
      </c>
      <c r="BT41" s="26">
        <f t="shared" ca="1" si="64"/>
        <v>-259.66244390614372</v>
      </c>
      <c r="BU41" s="26">
        <f t="shared" ca="1" si="64"/>
        <v>-241.83007381858465</v>
      </c>
      <c r="BV41" s="26">
        <f t="shared" ca="1" si="64"/>
        <v>-252.85099348816257</v>
      </c>
      <c r="BW41" s="26">
        <f t="shared" ca="1" si="64"/>
        <v>-294.2629767673539</v>
      </c>
      <c r="BX41" s="26">
        <f t="shared" ca="1" si="64"/>
        <v>-248.57857082917755</v>
      </c>
      <c r="BY41" s="26">
        <f t="shared" ca="1" si="64"/>
        <v>-286.72857298305468</v>
      </c>
      <c r="BZ41" s="26">
        <f t="shared" ca="1" si="64"/>
        <v>-287.47959797940229</v>
      </c>
      <c r="CA41" s="26">
        <f t="shared" ca="1" si="64"/>
        <v>-291.00667107571383</v>
      </c>
      <c r="CB41" s="26">
        <f t="shared" ca="1" si="64"/>
        <v>-327.98624486200737</v>
      </c>
      <c r="CC41" s="26">
        <f t="shared" ca="1" si="64"/>
        <v>-219.31898808886461</v>
      </c>
      <c r="CD41" s="26">
        <f t="shared" ca="1" si="64"/>
        <v>-297.08913976623904</v>
      </c>
      <c r="CE41" s="26">
        <f t="shared" ca="1" si="64"/>
        <v>-286.48548401849519</v>
      </c>
      <c r="CF41" s="26">
        <f t="shared" ca="1" si="64"/>
        <v>-308.62784837240054</v>
      </c>
      <c r="CG41" s="26">
        <f t="shared" ca="1" si="64"/>
        <v>-293.26934404146789</v>
      </c>
      <c r="CH41" s="26">
        <f t="shared" ca="1" si="64"/>
        <v>-304.01100691773809</v>
      </c>
      <c r="CI41" s="26">
        <f t="shared" ca="1" si="64"/>
        <v>-343.42632352573872</v>
      </c>
      <c r="CJ41" s="26">
        <f t="shared" ca="1" si="64"/>
        <v>-295.15724871548508</v>
      </c>
      <c r="CK41" s="26">
        <f t="shared" ca="1" si="64"/>
        <v>-352.32376445638903</v>
      </c>
      <c r="CL41" s="26">
        <f t="shared" ca="1" si="64"/>
        <v>-335.22671193761505</v>
      </c>
      <c r="CM41" s="26">
        <f t="shared" ca="1" si="64"/>
        <v>-350.36909285756025</v>
      </c>
    </row>
    <row r="42" spans="2:91" s="115" customFormat="1" x14ac:dyDescent="0.2">
      <c r="B42" s="195" t="s">
        <v>296</v>
      </c>
      <c r="C42" s="19" t="str">
        <f>Inputs!$J$16</f>
        <v>EUR</v>
      </c>
      <c r="D42" s="19" t="s">
        <v>19</v>
      </c>
      <c r="E42" s="63">
        <f ca="1">SUM(E38:E41)</f>
        <v>-9.0949470177292824E-13</v>
      </c>
      <c r="F42" s="63">
        <f ca="1">SUM(F38:F41)</f>
        <v>0</v>
      </c>
      <c r="G42" s="63">
        <f ca="1">SUM(G38:G41)</f>
        <v>-1.0004441719502211E-11</v>
      </c>
      <c r="H42" s="63">
        <f ca="1">SUM(H38:H41)</f>
        <v>-1.1823431123048067E-11</v>
      </c>
      <c r="I42" s="63">
        <f ca="1">SUM(I38:I41)</f>
        <v>-1.546140993013978E-11</v>
      </c>
      <c r="J42" s="63"/>
      <c r="K42" s="63">
        <f t="shared" ref="K42:AD42" ca="1" si="65">SUM(K38:K41)</f>
        <v>0</v>
      </c>
      <c r="L42" s="63">
        <f t="shared" ca="1" si="65"/>
        <v>0</v>
      </c>
      <c r="M42" s="63">
        <f t="shared" ca="1" si="65"/>
        <v>0</v>
      </c>
      <c r="N42" s="63">
        <f t="shared" ca="1" si="65"/>
        <v>-9.0949470177292824E-13</v>
      </c>
      <c r="O42" s="63">
        <f t="shared" ca="1" si="65"/>
        <v>0</v>
      </c>
      <c r="P42" s="63">
        <f t="shared" ca="1" si="65"/>
        <v>2.0463630789890885E-12</v>
      </c>
      <c r="Q42" s="63">
        <f t="shared" ca="1" si="65"/>
        <v>2.3874235921539366E-12</v>
      </c>
      <c r="R42" s="63">
        <f t="shared" ca="1" si="65"/>
        <v>0</v>
      </c>
      <c r="S42" s="63">
        <f t="shared" ca="1" si="65"/>
        <v>0</v>
      </c>
      <c r="T42" s="63">
        <f t="shared" ca="1" si="65"/>
        <v>-1.7053025658242404E-12</v>
      </c>
      <c r="U42" s="63">
        <f t="shared" ca="1" si="65"/>
        <v>-3.637978807091713E-12</v>
      </c>
      <c r="V42" s="63">
        <f t="shared" ca="1" si="65"/>
        <v>-1.8189894035458565E-12</v>
      </c>
      <c r="W42" s="63">
        <f t="shared" ca="1" si="65"/>
        <v>-3.751665644813329E-12</v>
      </c>
      <c r="X42" s="63">
        <f t="shared" ca="1" si="65"/>
        <v>-2.8421709430404007E-12</v>
      </c>
      <c r="Y42" s="63">
        <f t="shared" ca="1" si="65"/>
        <v>-3.4106051316484809E-12</v>
      </c>
      <c r="Z42" s="63">
        <f t="shared" ca="1" si="65"/>
        <v>-3.5242919693700969E-12</v>
      </c>
      <c r="AA42" s="63">
        <f t="shared" ca="1" si="65"/>
        <v>-4.7748471843078732E-12</v>
      </c>
      <c r="AB42" s="63">
        <f t="shared" ca="1" si="65"/>
        <v>-3.2969182939268649E-12</v>
      </c>
      <c r="AC42" s="63">
        <f t="shared" ca="1" si="65"/>
        <v>-3.637978807091713E-12</v>
      </c>
      <c r="AD42" s="63">
        <f t="shared" ca="1" si="65"/>
        <v>-3.865352482534945E-12</v>
      </c>
      <c r="AE42" s="63"/>
      <c r="AF42" s="194">
        <f t="shared" ref="AF42:BK42" ca="1" si="66">SUM(AF38:AF41)</f>
        <v>0</v>
      </c>
      <c r="AG42" s="63">
        <f t="shared" ca="1" si="66"/>
        <v>0</v>
      </c>
      <c r="AH42" s="63">
        <f t="shared" ca="1" si="66"/>
        <v>0</v>
      </c>
      <c r="AI42" s="63">
        <f t="shared" ca="1" si="66"/>
        <v>0</v>
      </c>
      <c r="AJ42" s="63">
        <f t="shared" ca="1" si="66"/>
        <v>0</v>
      </c>
      <c r="AK42" s="63">
        <f t="shared" ca="1" si="66"/>
        <v>0</v>
      </c>
      <c r="AL42" s="63">
        <f t="shared" ca="1" si="66"/>
        <v>0</v>
      </c>
      <c r="AM42" s="63">
        <f t="shared" ca="1" si="66"/>
        <v>0</v>
      </c>
      <c r="AN42" s="63">
        <f t="shared" ca="1" si="66"/>
        <v>0</v>
      </c>
      <c r="AO42" s="63">
        <f t="shared" ca="1" si="66"/>
        <v>0</v>
      </c>
      <c r="AP42" s="63">
        <f t="shared" ca="1" si="66"/>
        <v>0</v>
      </c>
      <c r="AQ42" s="63">
        <f t="shared" ca="1" si="66"/>
        <v>0</v>
      </c>
      <c r="AR42" s="63">
        <f t="shared" ca="1" si="66"/>
        <v>0</v>
      </c>
      <c r="AS42" s="63">
        <f t="shared" ca="1" si="66"/>
        <v>6.5369931689929217E-13</v>
      </c>
      <c r="AT42" s="63">
        <f t="shared" ca="1" si="66"/>
        <v>4.5474735088646412E-13</v>
      </c>
      <c r="AU42" s="63">
        <f t="shared" ca="1" si="66"/>
        <v>2.5579538487363607E-13</v>
      </c>
      <c r="AV42" s="63">
        <f t="shared" ca="1" si="66"/>
        <v>0</v>
      </c>
      <c r="AW42" s="63">
        <f t="shared" ca="1" si="66"/>
        <v>0</v>
      </c>
      <c r="AX42" s="63">
        <f t="shared" ca="1" si="66"/>
        <v>0</v>
      </c>
      <c r="AY42" s="63">
        <f t="shared" ca="1" si="66"/>
        <v>0</v>
      </c>
      <c r="AZ42" s="63">
        <f t="shared" ca="1" si="66"/>
        <v>0</v>
      </c>
      <c r="BA42" s="63">
        <f t="shared" ca="1" si="66"/>
        <v>-4.2632564145606011E-13</v>
      </c>
      <c r="BB42" s="63">
        <f t="shared" ca="1" si="66"/>
        <v>-4.5474735088646412E-13</v>
      </c>
      <c r="BC42" s="63">
        <f t="shared" ca="1" si="66"/>
        <v>-4.5474735088646412E-13</v>
      </c>
      <c r="BD42" s="63">
        <f t="shared" ca="1" si="66"/>
        <v>-1.2221335055073723E-12</v>
      </c>
      <c r="BE42" s="63">
        <f t="shared" ca="1" si="66"/>
        <v>-1.6768808563938364E-12</v>
      </c>
      <c r="BF42" s="63">
        <f t="shared" ca="1" si="66"/>
        <v>-1.8189894035458565E-12</v>
      </c>
      <c r="BG42" s="63">
        <f t="shared" ca="1" si="66"/>
        <v>-1.9326762412674725E-12</v>
      </c>
      <c r="BH42" s="63">
        <f t="shared" ca="1" si="66"/>
        <v>-2.3305801732931286E-12</v>
      </c>
      <c r="BI42" s="63">
        <f t="shared" ca="1" si="66"/>
        <v>-2.9274360713316128E-12</v>
      </c>
      <c r="BJ42" s="63">
        <f t="shared" ca="1" si="66"/>
        <v>-3.2684965844964609E-12</v>
      </c>
      <c r="BK42" s="63">
        <f t="shared" ca="1" si="66"/>
        <v>-3.922195901395753E-12</v>
      </c>
      <c r="BL42" s="63">
        <f t="shared" ref="BL42:CM42" ca="1" si="67">SUM(BL38:BL41)</f>
        <v>-4.6611603465862572E-12</v>
      </c>
      <c r="BM42" s="63">
        <f t="shared" ca="1" si="67"/>
        <v>-4.2064129956997931E-12</v>
      </c>
      <c r="BN42" s="63">
        <f t="shared" ca="1" si="67"/>
        <v>-4.4337866711430252E-12</v>
      </c>
      <c r="BO42" s="63">
        <f t="shared" ca="1" si="67"/>
        <v>-4.1495695768389851E-12</v>
      </c>
      <c r="BP42" s="63">
        <f t="shared" ca="1" si="67"/>
        <v>-4.6043169277254492E-12</v>
      </c>
      <c r="BQ42" s="63">
        <f t="shared" ca="1" si="67"/>
        <v>-4.9737991503207013E-12</v>
      </c>
      <c r="BR42" s="63">
        <f t="shared" ca="1" si="67"/>
        <v>-5.0874859880423173E-12</v>
      </c>
      <c r="BS42" s="63">
        <f t="shared" ca="1" si="67"/>
        <v>-5.8832938520936295E-12</v>
      </c>
      <c r="BT42" s="63">
        <f t="shared" ca="1" si="67"/>
        <v>-4.8885340220294893E-12</v>
      </c>
      <c r="BU42" s="63">
        <f t="shared" ca="1" si="67"/>
        <v>-4.7748471843078732E-12</v>
      </c>
      <c r="BV42" s="63">
        <f t="shared" ca="1" si="67"/>
        <v>-4.007461029686965E-12</v>
      </c>
      <c r="BW42" s="63">
        <f t="shared" ca="1" si="67"/>
        <v>-3.2400748750660568E-12</v>
      </c>
      <c r="BX42" s="63">
        <f t="shared" ca="1" si="67"/>
        <v>-2.4726887204451486E-12</v>
      </c>
      <c r="BY42" s="63">
        <f t="shared" ca="1" si="67"/>
        <v>-2.7853275241795927E-12</v>
      </c>
      <c r="BZ42" s="63">
        <f t="shared" ca="1" si="67"/>
        <v>-2.4442670110147446E-12</v>
      </c>
      <c r="CA42" s="63">
        <f t="shared" ca="1" si="67"/>
        <v>-2.8421709430404007E-12</v>
      </c>
      <c r="CB42" s="63">
        <f t="shared" ca="1" si="67"/>
        <v>-4.0358827391173691E-12</v>
      </c>
      <c r="CC42" s="63">
        <f t="shared" ca="1" si="67"/>
        <v>-3.3537617127876729E-12</v>
      </c>
      <c r="CD42" s="63">
        <f t="shared" ca="1" si="67"/>
        <v>-3.694822225952521E-12</v>
      </c>
      <c r="CE42" s="63">
        <f t="shared" ca="1" si="67"/>
        <v>-4.4337866711430252E-12</v>
      </c>
      <c r="CF42" s="63">
        <f t="shared" ca="1" si="67"/>
        <v>-5.1159076974727213E-12</v>
      </c>
      <c r="CG42" s="63">
        <f t="shared" ca="1" si="67"/>
        <v>-4.6611603465862572E-12</v>
      </c>
      <c r="CH42" s="63">
        <f t="shared" ca="1" si="67"/>
        <v>-4.5474735088646412E-12</v>
      </c>
      <c r="CI42" s="63">
        <f t="shared" ca="1" si="67"/>
        <v>-4.7180037654470652E-12</v>
      </c>
      <c r="CJ42" s="63">
        <f t="shared" ca="1" si="67"/>
        <v>-4.2632564145606011E-12</v>
      </c>
      <c r="CK42" s="63">
        <f t="shared" ca="1" si="67"/>
        <v>-4.8316906031686813E-12</v>
      </c>
      <c r="CL42" s="63">
        <f t="shared" ca="1" si="67"/>
        <v>-4.8885340220294893E-12</v>
      </c>
      <c r="CM42" s="63">
        <f t="shared" ca="1" si="67"/>
        <v>-4.1495695768389851E-12</v>
      </c>
    </row>
    <row r="43" spans="2:91" x14ac:dyDescent="0.2">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row>
    <row r="44" spans="2:91" s="115" customFormat="1" x14ac:dyDescent="0.2">
      <c r="B44" s="195" t="s">
        <v>300</v>
      </c>
      <c r="C44" s="19" t="str">
        <f>Inputs!$GZ$9</f>
        <v>kg</v>
      </c>
      <c r="D44" s="19" t="s">
        <v>19</v>
      </c>
      <c r="E44" s="63">
        <v>0</v>
      </c>
      <c r="F44" s="63">
        <f ca="1">E48</f>
        <v>2.2737367544323206E-13</v>
      </c>
      <c r="G44" s="63">
        <f ca="1">F48</f>
        <v>-1.7621459846850485E-12</v>
      </c>
      <c r="H44" s="63">
        <f ca="1">G48</f>
        <v>-1.8758328224066645E-12</v>
      </c>
      <c r="I44" s="63">
        <f ca="1">H48</f>
        <v>-1.7621459846850485E-12</v>
      </c>
      <c r="J44" s="63"/>
      <c r="K44" s="63">
        <v>0</v>
      </c>
      <c r="L44" s="63">
        <f t="shared" ref="L44:AD44" ca="1" si="68">K48</f>
        <v>0</v>
      </c>
      <c r="M44" s="63">
        <f t="shared" ca="1" si="68"/>
        <v>0</v>
      </c>
      <c r="N44" s="63">
        <f t="shared" ca="1" si="68"/>
        <v>0</v>
      </c>
      <c r="O44" s="63">
        <f t="shared" ca="1" si="68"/>
        <v>2.2737367544323206E-13</v>
      </c>
      <c r="P44" s="63">
        <f t="shared" ca="1" si="68"/>
        <v>3.2684965844964609E-13</v>
      </c>
      <c r="Q44" s="63">
        <f t="shared" ca="1" si="68"/>
        <v>3.4106051316484809E-13</v>
      </c>
      <c r="R44" s="63">
        <f t="shared" ca="1" si="68"/>
        <v>2.2737367544323206E-13</v>
      </c>
      <c r="S44" s="63">
        <f t="shared" ca="1" si="68"/>
        <v>0</v>
      </c>
      <c r="T44" s="63">
        <f t="shared" ca="1" si="68"/>
        <v>-3.979039320256561E-13</v>
      </c>
      <c r="U44" s="63">
        <f t="shared" ca="1" si="68"/>
        <v>-4.8316906031686813E-13</v>
      </c>
      <c r="V44" s="63">
        <f t="shared" ca="1" si="68"/>
        <v>-8.5265128291212022E-13</v>
      </c>
      <c r="W44" s="63">
        <f t="shared" ca="1" si="68"/>
        <v>-1.0800249583553523E-12</v>
      </c>
      <c r="X44" s="63">
        <f t="shared" ca="1" si="68"/>
        <v>-1.0089706847793423E-12</v>
      </c>
      <c r="Y44" s="63">
        <f t="shared" ca="1" si="68"/>
        <v>-1.1368683772161603E-12</v>
      </c>
      <c r="Z44" s="63">
        <f t="shared" ca="1" si="68"/>
        <v>-1.0800249583553523E-12</v>
      </c>
      <c r="AA44" s="63">
        <f t="shared" ca="1" si="68"/>
        <v>-7.9580786405131221E-13</v>
      </c>
      <c r="AB44" s="63">
        <f t="shared" ca="1" si="68"/>
        <v>-6.2527760746888816E-13</v>
      </c>
      <c r="AC44" s="63">
        <f t="shared" ca="1" si="68"/>
        <v>-6.8212102632969618E-13</v>
      </c>
      <c r="AD44" s="63">
        <f t="shared" ca="1" si="68"/>
        <v>-3.4106051316484809E-13</v>
      </c>
      <c r="AE44" s="63"/>
      <c r="AF44" s="198">
        <v>0</v>
      </c>
      <c r="AG44" s="198">
        <f t="shared" ref="AG44:BL44" ca="1" si="69">AF48</f>
        <v>0</v>
      </c>
      <c r="AH44" s="198">
        <f t="shared" ca="1" si="69"/>
        <v>0</v>
      </c>
      <c r="AI44" s="198">
        <f t="shared" ca="1" si="69"/>
        <v>0</v>
      </c>
      <c r="AJ44" s="198">
        <f t="shared" ca="1" si="69"/>
        <v>0</v>
      </c>
      <c r="AK44" s="198">
        <f t="shared" ca="1" si="69"/>
        <v>0</v>
      </c>
      <c r="AL44" s="198">
        <f t="shared" ca="1" si="69"/>
        <v>0</v>
      </c>
      <c r="AM44" s="198">
        <f t="shared" ca="1" si="69"/>
        <v>0</v>
      </c>
      <c r="AN44" s="198">
        <f t="shared" ca="1" si="69"/>
        <v>0</v>
      </c>
      <c r="AO44" s="198">
        <f t="shared" ca="1" si="69"/>
        <v>0</v>
      </c>
      <c r="AP44" s="198">
        <f t="shared" ca="1" si="69"/>
        <v>0</v>
      </c>
      <c r="AQ44" s="198">
        <f t="shared" ca="1" si="69"/>
        <v>0</v>
      </c>
      <c r="AR44" s="198">
        <f t="shared" ca="1" si="69"/>
        <v>0</v>
      </c>
      <c r="AS44" s="198">
        <f t="shared" ca="1" si="69"/>
        <v>5.6843418860808015E-14</v>
      </c>
      <c r="AT44" s="198">
        <f t="shared" ca="1" si="69"/>
        <v>5.6843418860808015E-14</v>
      </c>
      <c r="AU44" s="198">
        <f t="shared" ca="1" si="69"/>
        <v>0</v>
      </c>
      <c r="AV44" s="198">
        <f t="shared" ca="1" si="69"/>
        <v>0</v>
      </c>
      <c r="AW44" s="198">
        <f t="shared" ca="1" si="69"/>
        <v>0</v>
      </c>
      <c r="AX44" s="198">
        <f t="shared" ca="1" si="69"/>
        <v>-5.6843418860808015E-14</v>
      </c>
      <c r="AY44" s="198">
        <f t="shared" ca="1" si="69"/>
        <v>0</v>
      </c>
      <c r="AZ44" s="198">
        <f t="shared" ca="1" si="69"/>
        <v>0</v>
      </c>
      <c r="BA44" s="198">
        <f t="shared" ca="1" si="69"/>
        <v>0</v>
      </c>
      <c r="BB44" s="198">
        <f t="shared" ca="1" si="69"/>
        <v>-5.6843418860808015E-14</v>
      </c>
      <c r="BC44" s="198">
        <f t="shared" ca="1" si="69"/>
        <v>0</v>
      </c>
      <c r="BD44" s="198">
        <f t="shared" ca="1" si="69"/>
        <v>0</v>
      </c>
      <c r="BE44" s="198">
        <f t="shared" ca="1" si="69"/>
        <v>0</v>
      </c>
      <c r="BF44" s="198">
        <f t="shared" ca="1" si="69"/>
        <v>-5.3290705182007514E-14</v>
      </c>
      <c r="BG44" s="198">
        <f t="shared" ca="1" si="69"/>
        <v>5.6843418860808015E-14</v>
      </c>
      <c r="BH44" s="198">
        <f t="shared" ca="1" si="69"/>
        <v>0</v>
      </c>
      <c r="BI44" s="198">
        <f t="shared" ca="1" si="69"/>
        <v>0</v>
      </c>
      <c r="BJ44" s="198">
        <f t="shared" ca="1" si="69"/>
        <v>0</v>
      </c>
      <c r="BK44" s="198">
        <f t="shared" ca="1" si="69"/>
        <v>0</v>
      </c>
      <c r="BL44" s="198">
        <f t="shared" ca="1" si="69"/>
        <v>0</v>
      </c>
      <c r="BM44" s="198">
        <f t="shared" ref="BM44:CM44" ca="1" si="70">BL48</f>
        <v>0</v>
      </c>
      <c r="BN44" s="198">
        <f t="shared" ca="1" si="70"/>
        <v>0</v>
      </c>
      <c r="BO44" s="198">
        <f t="shared" ca="1" si="70"/>
        <v>5.6843418860808015E-14</v>
      </c>
      <c r="BP44" s="198">
        <f t="shared" ca="1" si="70"/>
        <v>1.2079226507921703E-13</v>
      </c>
      <c r="BQ44" s="198">
        <f t="shared" ca="1" si="70"/>
        <v>6.3948846218409017E-14</v>
      </c>
      <c r="BR44" s="198">
        <f t="shared" ca="1" si="70"/>
        <v>6.7501559897209518E-14</v>
      </c>
      <c r="BS44" s="198">
        <f t="shared" ca="1" si="70"/>
        <v>1.1368683772161603E-13</v>
      </c>
      <c r="BT44" s="198">
        <f t="shared" ca="1" si="70"/>
        <v>5.6843418860808015E-14</v>
      </c>
      <c r="BU44" s="198">
        <f t="shared" ca="1" si="70"/>
        <v>5.6843418860808015E-14</v>
      </c>
      <c r="BV44" s="198">
        <f t="shared" ca="1" si="70"/>
        <v>0</v>
      </c>
      <c r="BW44" s="198">
        <f t="shared" ca="1" si="70"/>
        <v>0</v>
      </c>
      <c r="BX44" s="198">
        <f t="shared" ca="1" si="70"/>
        <v>0</v>
      </c>
      <c r="BY44" s="198">
        <f t="shared" ca="1" si="70"/>
        <v>5.6843418860808015E-14</v>
      </c>
      <c r="BZ44" s="198">
        <f t="shared" ca="1" si="70"/>
        <v>0</v>
      </c>
      <c r="CA44" s="198">
        <f t="shared" ca="1" si="70"/>
        <v>0</v>
      </c>
      <c r="CB44" s="198">
        <f t="shared" ca="1" si="70"/>
        <v>0</v>
      </c>
      <c r="CC44" s="198">
        <f t="shared" ca="1" si="70"/>
        <v>-1.0658141036401503E-13</v>
      </c>
      <c r="CD44" s="198">
        <f t="shared" ca="1" si="70"/>
        <v>-5.6843418860808015E-14</v>
      </c>
      <c r="CE44" s="198">
        <f t="shared" ca="1" si="70"/>
        <v>-1.0658141036401503E-13</v>
      </c>
      <c r="CF44" s="198">
        <f t="shared" ca="1" si="70"/>
        <v>-1.7053025658242404E-13</v>
      </c>
      <c r="CG44" s="198">
        <f t="shared" ca="1" si="70"/>
        <v>-2.8421709430404007E-13</v>
      </c>
      <c r="CH44" s="198">
        <f t="shared" ca="1" si="70"/>
        <v>-2.2737367544323206E-13</v>
      </c>
      <c r="CI44" s="198">
        <f t="shared" ca="1" si="70"/>
        <v>-2.3447910280083306E-13</v>
      </c>
      <c r="CJ44" s="198">
        <f t="shared" ca="1" si="70"/>
        <v>-2.2737367544323206E-13</v>
      </c>
      <c r="CK44" s="198">
        <f t="shared" ca="1" si="70"/>
        <v>-2.2737367544323206E-13</v>
      </c>
      <c r="CL44" s="198">
        <f t="shared" ca="1" si="70"/>
        <v>-2.7711166694643907E-13</v>
      </c>
      <c r="CM44" s="198">
        <f t="shared" ca="1" si="70"/>
        <v>-3.4106051316484809E-13</v>
      </c>
    </row>
    <row r="45" spans="2:91" x14ac:dyDescent="0.2">
      <c r="B45" s="196" t="s">
        <v>299</v>
      </c>
      <c r="C45" s="19" t="str">
        <f>Inputs!$GZ$9</f>
        <v>kg</v>
      </c>
      <c r="D45" s="19" t="s">
        <v>19</v>
      </c>
      <c r="E45" s="27">
        <f t="shared" ref="E45:I47" ca="1" si="71">SUMIF($K$4:$AD$4,E$4,$K45:$AD45)</f>
        <v>2209.80375</v>
      </c>
      <c r="F45" s="27">
        <f t="shared" ca="1" si="71"/>
        <v>9347.2574999999997</v>
      </c>
      <c r="G45" s="27">
        <f t="shared" ca="1" si="71"/>
        <v>10148.6175</v>
      </c>
      <c r="H45" s="27">
        <f t="shared" ca="1" si="71"/>
        <v>10659.7575</v>
      </c>
      <c r="I45" s="27">
        <f t="shared" ca="1" si="71"/>
        <v>12126.94875</v>
      </c>
      <c r="J45" s="27"/>
      <c r="K45" s="27">
        <f t="shared" ref="K45:T47" ca="1" si="72">SUMIFS($AF45:$CM45,$AF$4:$CM$4,K$4,$AF$8:$CM$8,K$8)</f>
        <v>0</v>
      </c>
      <c r="L45" s="27">
        <f t="shared" ca="1" si="72"/>
        <v>0</v>
      </c>
      <c r="M45" s="27">
        <f t="shared" ca="1" si="72"/>
        <v>0</v>
      </c>
      <c r="N45" s="27">
        <f t="shared" ca="1" si="72"/>
        <v>2209.80375</v>
      </c>
      <c r="O45" s="27">
        <f t="shared" ca="1" si="72"/>
        <v>2174.4712500000001</v>
      </c>
      <c r="P45" s="27">
        <f t="shared" ca="1" si="72"/>
        <v>2250.17625</v>
      </c>
      <c r="Q45" s="27">
        <f t="shared" ca="1" si="72"/>
        <v>2364.25875</v>
      </c>
      <c r="R45" s="27">
        <f t="shared" ca="1" si="72"/>
        <v>2558.3512499999997</v>
      </c>
      <c r="S45" s="27">
        <f t="shared" ca="1" si="72"/>
        <v>2344.8337499999998</v>
      </c>
      <c r="T45" s="27">
        <f t="shared" ca="1" si="72"/>
        <v>2442.7462500000001</v>
      </c>
      <c r="U45" s="27">
        <f t="shared" ref="U45:AD47" ca="1" si="73">SUMIFS($AF45:$CM45,$AF$4:$CM$4,U$4,$AF$8:$CM$8,U$8)</f>
        <v>2568.1949999999997</v>
      </c>
      <c r="V45" s="27">
        <f t="shared" ca="1" si="73"/>
        <v>2792.8424999999997</v>
      </c>
      <c r="W45" s="27">
        <f t="shared" ca="1" si="73"/>
        <v>2453.85</v>
      </c>
      <c r="X45" s="27">
        <f t="shared" ca="1" si="73"/>
        <v>2570.9775</v>
      </c>
      <c r="Y45" s="27">
        <f t="shared" ca="1" si="73"/>
        <v>2717.1374999999998</v>
      </c>
      <c r="Z45" s="27">
        <f t="shared" ca="1" si="73"/>
        <v>2917.7925</v>
      </c>
      <c r="AA45" s="27">
        <f t="shared" ca="1" si="73"/>
        <v>2812.7662500000001</v>
      </c>
      <c r="AB45" s="27">
        <f t="shared" ca="1" si="73"/>
        <v>2922.07125</v>
      </c>
      <c r="AC45" s="27">
        <f t="shared" ca="1" si="73"/>
        <v>3062.1675</v>
      </c>
      <c r="AD45" s="27">
        <f t="shared" ca="1" si="73"/>
        <v>3329.9437499999995</v>
      </c>
      <c r="AE45" s="27"/>
      <c r="AF45" s="97">
        <f ca="1">-OFFSET(AF47,0,VLOOKUP($B36,Settings!$AX$4:$BG$100,10,0))-OFFSET(AF46,0,VLOOKUP($B36,Settings!$AX$4:$BG$100,10,0))</f>
        <v>0</v>
      </c>
      <c r="AG45" s="97">
        <f ca="1">-OFFSET(AG47,0,VLOOKUP($B36,Settings!$AX$4:$BG$100,10,0))-OFFSET(AG46,0,VLOOKUP($B36,Settings!$AX$4:$BG$100,10,0))</f>
        <v>0</v>
      </c>
      <c r="AH45" s="97">
        <f ca="1">-OFFSET(AH47,0,VLOOKUP($B36,Settings!$AX$4:$BG$100,10,0))-OFFSET(AH46,0,VLOOKUP($B36,Settings!$AX$4:$BG$100,10,0))</f>
        <v>0</v>
      </c>
      <c r="AI45" s="97">
        <f ca="1">-OFFSET(AI47,0,VLOOKUP($B36,Settings!$AX$4:$BG$100,10,0))-OFFSET(AI46,0,VLOOKUP($B36,Settings!$AX$4:$BG$100,10,0))</f>
        <v>0</v>
      </c>
      <c r="AJ45" s="97">
        <f ca="1">-OFFSET(AJ47,0,VLOOKUP($B36,Settings!$AX$4:$BG$100,10,0))-OFFSET(AJ46,0,VLOOKUP($B36,Settings!$AX$4:$BG$100,10,0))</f>
        <v>0</v>
      </c>
      <c r="AK45" s="97">
        <f ca="1">-OFFSET(AK47,0,VLOOKUP($B36,Settings!$AX$4:$BG$100,10,0))-OFFSET(AK46,0,VLOOKUP($B36,Settings!$AX$4:$BG$100,10,0))</f>
        <v>0</v>
      </c>
      <c r="AL45" s="97">
        <f ca="1">-OFFSET(AL47,0,VLOOKUP($B36,Settings!$AX$4:$BG$100,10,0))-OFFSET(AL46,0,VLOOKUP($B36,Settings!$AX$4:$BG$100,10,0))</f>
        <v>0</v>
      </c>
      <c r="AM45" s="97">
        <f ca="1">-OFFSET(AM47,0,VLOOKUP($B36,Settings!$AX$4:$BG$100,10,0))-OFFSET(AM46,0,VLOOKUP($B36,Settings!$AX$4:$BG$100,10,0))</f>
        <v>0</v>
      </c>
      <c r="AN45" s="97">
        <f ca="1">-OFFSET(AN47,0,VLOOKUP($B36,Settings!$AX$4:$BG$100,10,0))-OFFSET(AN46,0,VLOOKUP($B36,Settings!$AX$4:$BG$100,10,0))</f>
        <v>0</v>
      </c>
      <c r="AO45" s="97">
        <f ca="1">-OFFSET(AO47,0,VLOOKUP($B36,Settings!$AX$4:$BG$100,10,0))-OFFSET(AO46,0,VLOOKUP($B36,Settings!$AX$4:$BG$100,10,0))</f>
        <v>728.4375</v>
      </c>
      <c r="AP45" s="97">
        <f ca="1">-OFFSET(AP47,0,VLOOKUP($B36,Settings!$AX$4:$BG$100,10,0))-OFFSET(AP46,0,VLOOKUP($B36,Settings!$AX$4:$BG$100,10,0))</f>
        <v>716.0737499999999</v>
      </c>
      <c r="AQ45" s="97">
        <f ca="1">-OFFSET(AQ47,0,VLOOKUP($B36,Settings!$AX$4:$BG$100,10,0))-OFFSET(AQ46,0,VLOOKUP($B36,Settings!$AX$4:$BG$100,10,0))</f>
        <v>765.2924999999999</v>
      </c>
      <c r="AR45" s="97">
        <f ca="1">-OFFSET(AR47,0,VLOOKUP($B36,Settings!$AX$4:$BG$100,10,0))-OFFSET(AR46,0,VLOOKUP($B36,Settings!$AX$4:$BG$100,10,0))</f>
        <v>815.77125000000001</v>
      </c>
      <c r="AS45" s="97">
        <f ca="1">-OFFSET(AS47,0,VLOOKUP($B36,Settings!$AX$4:$BG$100,10,0))-OFFSET(AS46,0,VLOOKUP($B36,Settings!$AX$4:$BG$100,10,0))</f>
        <v>572.95875000000001</v>
      </c>
      <c r="AT45" s="97">
        <f ca="1">-OFFSET(AT47,0,VLOOKUP($B36,Settings!$AX$4:$BG$100,10,0))-OFFSET(AT46,0,VLOOKUP($B36,Settings!$AX$4:$BG$100,10,0))</f>
        <v>785.74125000000004</v>
      </c>
      <c r="AU45" s="97">
        <f ca="1">-OFFSET(AU47,0,VLOOKUP($B36,Settings!$AX$4:$BG$100,10,0))-OFFSET(AU46,0,VLOOKUP($B36,Settings!$AX$4:$BG$100,10,0))</f>
        <v>728.93624999999997</v>
      </c>
      <c r="AV45" s="97">
        <f ca="1">-OFFSET(AV47,0,VLOOKUP($B36,Settings!$AX$4:$BG$100,10,0))-OFFSET(AV46,0,VLOOKUP($B36,Settings!$AX$4:$BG$100,10,0))</f>
        <v>758.73</v>
      </c>
      <c r="AW45" s="97">
        <f ca="1">-OFFSET(AW47,0,VLOOKUP($B36,Settings!$AX$4:$BG$100,10,0))-OFFSET(AW46,0,VLOOKUP($B36,Settings!$AX$4:$BG$100,10,0))</f>
        <v>762.51</v>
      </c>
      <c r="AX45" s="97">
        <f ca="1">-OFFSET(AX47,0,VLOOKUP($B36,Settings!$AX$4:$BG$100,10,0))-OFFSET(AX46,0,VLOOKUP($B36,Settings!$AX$4:$BG$100,10,0))</f>
        <v>758.73</v>
      </c>
      <c r="AY45" s="97">
        <f ca="1">-OFFSET(AY47,0,VLOOKUP($B36,Settings!$AX$4:$BG$100,10,0))-OFFSET(AY46,0,VLOOKUP($B36,Settings!$AX$4:$BG$100,10,0))</f>
        <v>858.92624999999998</v>
      </c>
      <c r="AZ45" s="97">
        <f ca="1">-OFFSET(AZ47,0,VLOOKUP($B36,Settings!$AX$4:$BG$100,10,0))-OFFSET(AZ46,0,VLOOKUP($B36,Settings!$AX$4:$BG$100,10,0))</f>
        <v>746.60249999999996</v>
      </c>
      <c r="BA45" s="97">
        <f ca="1">-OFFSET(BA47,0,VLOOKUP($B36,Settings!$AX$4:$BG$100,10,0))-OFFSET(BA46,0,VLOOKUP($B36,Settings!$AX$4:$BG$100,10,0))</f>
        <v>837.21749999999997</v>
      </c>
      <c r="BB45" s="97">
        <f ca="1">-OFFSET(BB47,0,VLOOKUP($B36,Settings!$AX$4:$BG$100,10,0))-OFFSET(BB46,0,VLOOKUP($B36,Settings!$AX$4:$BG$100,10,0))</f>
        <v>853.125</v>
      </c>
      <c r="BC45" s="97">
        <f ca="1">-OFFSET(BC47,0,VLOOKUP($B36,Settings!$AX$4:$BG$100,10,0))-OFFSET(BC46,0,VLOOKUP($B36,Settings!$AX$4:$BG$100,10,0))</f>
        <v>868.00874999999996</v>
      </c>
      <c r="BD45" s="97">
        <f ca="1">-OFFSET(BD47,0,VLOOKUP($B36,Settings!$AX$4:$BG$100,10,0))-OFFSET(BD46,0,VLOOKUP($B36,Settings!$AX$4:$BG$100,10,0))</f>
        <v>885.43875000000003</v>
      </c>
      <c r="BE45" s="97">
        <f ca="1">-OFFSET(BE47,0,VLOOKUP($B36,Settings!$AX$4:$BG$100,10,0))-OFFSET(BE46,0,VLOOKUP($B36,Settings!$AX$4:$BG$100,10,0))</f>
        <v>610.81124999999997</v>
      </c>
      <c r="BF45" s="97">
        <f ca="1">-OFFSET(BF47,0,VLOOKUP($B36,Settings!$AX$4:$BG$100,10,0))-OFFSET(BF46,0,VLOOKUP($B36,Settings!$AX$4:$BG$100,10,0))</f>
        <v>848.58375000000001</v>
      </c>
      <c r="BG45" s="97">
        <f ca="1">-OFFSET(BG47,0,VLOOKUP($B36,Settings!$AX$4:$BG$100,10,0))-OFFSET(BG46,0,VLOOKUP($B36,Settings!$AX$4:$BG$100,10,0))</f>
        <v>803.14499999999998</v>
      </c>
      <c r="BH45" s="97">
        <f ca="1">-OFFSET(BH47,0,VLOOKUP($B36,Settings!$AX$4:$BG$100,10,0))-OFFSET(BH46,0,VLOOKUP($B36,Settings!$AX$4:$BG$100,10,0))</f>
        <v>829.13249999999994</v>
      </c>
      <c r="BI45" s="97">
        <f ca="1">-OFFSET(BI47,0,VLOOKUP($B36,Settings!$AX$4:$BG$100,10,0))-OFFSET(BI46,0,VLOOKUP($B36,Settings!$AX$4:$BG$100,10,0))</f>
        <v>810.46875</v>
      </c>
      <c r="BJ45" s="97">
        <f ca="1">-OFFSET(BJ47,0,VLOOKUP($B36,Settings!$AX$4:$BG$100,10,0))-OFFSET(BJ46,0,VLOOKUP($B36,Settings!$AX$4:$BG$100,10,0))</f>
        <v>817.03125</v>
      </c>
      <c r="BK45" s="97">
        <f ca="1">-OFFSET(BK47,0,VLOOKUP($B36,Settings!$AX$4:$BG$100,10,0))-OFFSET(BK46,0,VLOOKUP($B36,Settings!$AX$4:$BG$100,10,0))</f>
        <v>959.88374999999996</v>
      </c>
      <c r="BL45" s="97">
        <f ca="1">-OFFSET(BL47,0,VLOOKUP($B36,Settings!$AX$4:$BG$100,10,0))-OFFSET(BL46,0,VLOOKUP($B36,Settings!$AX$4:$BG$100,10,0))</f>
        <v>791.28</v>
      </c>
      <c r="BM45" s="97">
        <f ca="1">-OFFSET(BM47,0,VLOOKUP($B36,Settings!$AX$4:$BG$100,10,0))-OFFSET(BM46,0,VLOOKUP($B36,Settings!$AX$4:$BG$100,10,0))</f>
        <v>916.2299999999999</v>
      </c>
      <c r="BN45" s="97">
        <f ca="1">-OFFSET(BN47,0,VLOOKUP($B36,Settings!$AX$4:$BG$100,10,0))-OFFSET(BN46,0,VLOOKUP($B36,Settings!$AX$4:$BG$100,10,0))</f>
        <v>940.45875000000001</v>
      </c>
      <c r="BO45" s="97">
        <f ca="1">-OFFSET(BO47,0,VLOOKUP($B36,Settings!$AX$4:$BG$100,10,0))-OFFSET(BO46,0,VLOOKUP($B36,Settings!$AX$4:$BG$100,10,0))</f>
        <v>936.15375000000006</v>
      </c>
      <c r="BP45" s="97">
        <f ca="1">-OFFSET(BP47,0,VLOOKUP($B36,Settings!$AX$4:$BG$100,10,0))-OFFSET(BP46,0,VLOOKUP($B36,Settings!$AX$4:$BG$100,10,0))</f>
        <v>938.17499999999995</v>
      </c>
      <c r="BQ45" s="97">
        <f ca="1">-OFFSET(BQ47,0,VLOOKUP($B36,Settings!$AX$4:$BG$100,10,0))-OFFSET(BQ46,0,VLOOKUP($B36,Settings!$AX$4:$BG$100,10,0))</f>
        <v>642.86249999999995</v>
      </c>
      <c r="BR45" s="97">
        <f ca="1">-OFFSET(BR47,0,VLOOKUP($B36,Settings!$AX$4:$BG$100,10,0))-OFFSET(BR46,0,VLOOKUP($B36,Settings!$AX$4:$BG$100,10,0))</f>
        <v>872.8125</v>
      </c>
      <c r="BS45" s="97">
        <f ca="1">-OFFSET(BS47,0,VLOOKUP($B36,Settings!$AX$4:$BG$100,10,0))-OFFSET(BS46,0,VLOOKUP($B36,Settings!$AX$4:$BG$100,10,0))</f>
        <v>840.49874999999997</v>
      </c>
      <c r="BT45" s="97">
        <f ca="1">-OFFSET(BT47,0,VLOOKUP($B36,Settings!$AX$4:$BG$100,10,0))-OFFSET(BT46,0,VLOOKUP($B36,Settings!$AX$4:$BG$100,10,0))</f>
        <v>897.80250000000001</v>
      </c>
      <c r="BU45" s="97">
        <f ca="1">-OFFSET(BU47,0,VLOOKUP($B36,Settings!$AX$4:$BG$100,10,0))-OFFSET(BU46,0,VLOOKUP($B36,Settings!$AX$4:$BG$100,10,0))</f>
        <v>832.67624999999998</v>
      </c>
      <c r="BV45" s="97">
        <f ca="1">-OFFSET(BV47,0,VLOOKUP($B36,Settings!$AX$4:$BG$100,10,0))-OFFSET(BV46,0,VLOOKUP($B36,Settings!$AX$4:$BG$100,10,0))</f>
        <v>867.0112499999999</v>
      </c>
      <c r="BW45" s="97">
        <f ca="1">-OFFSET(BW47,0,VLOOKUP($B36,Settings!$AX$4:$BG$100,10,0))-OFFSET(BW46,0,VLOOKUP($B36,Settings!$AX$4:$BG$100,10,0))</f>
        <v>1004.82375</v>
      </c>
      <c r="BX45" s="97">
        <f ca="1">-OFFSET(BX47,0,VLOOKUP($B36,Settings!$AX$4:$BG$100,10,0))-OFFSET(BX46,0,VLOOKUP($B36,Settings!$AX$4:$BG$100,10,0))</f>
        <v>845.30250000000001</v>
      </c>
      <c r="BY45" s="97">
        <f ca="1">-OFFSET(BY47,0,VLOOKUP($B36,Settings!$AX$4:$BG$100,10,0))-OFFSET(BY46,0,VLOOKUP($B36,Settings!$AX$4:$BG$100,10,0))</f>
        <v>970.98749999999995</v>
      </c>
      <c r="BZ45" s="97">
        <f ca="1">-OFFSET(BZ47,0,VLOOKUP($B36,Settings!$AX$4:$BG$100,10,0))-OFFSET(BZ46,0,VLOOKUP($B36,Settings!$AX$4:$BG$100,10,0))</f>
        <v>969.49125000000004</v>
      </c>
      <c r="CA45" s="97">
        <f ca="1">-OFFSET(CA47,0,VLOOKUP($B36,Settings!$AX$4:$BG$100,10,0))-OFFSET(CA46,0,VLOOKUP($B36,Settings!$AX$4:$BG$100,10,0))</f>
        <v>977.31375000000003</v>
      </c>
      <c r="CB45" s="97">
        <f ca="1">-OFFSET(CB47,0,VLOOKUP($B36,Settings!$AX$4:$BG$100,10,0))-OFFSET(CB46,0,VLOOKUP($B36,Settings!$AX$4:$BG$100,10,0))</f>
        <v>1096.9349999999999</v>
      </c>
      <c r="CC45" s="97">
        <f ca="1">-OFFSET(CC47,0,VLOOKUP($B36,Settings!$AX$4:$BG$100,10,0))-OFFSET(CC46,0,VLOOKUP($B36,Settings!$AX$4:$BG$100,10,0))</f>
        <v>730.45875000000001</v>
      </c>
      <c r="CD45" s="97">
        <f ca="1">-OFFSET(CD47,0,VLOOKUP($B36,Settings!$AX$4:$BG$100,10,0))-OFFSET(CD46,0,VLOOKUP($B36,Settings!$AX$4:$BG$100,10,0))</f>
        <v>985.37250000000006</v>
      </c>
      <c r="CE45" s="97">
        <f ca="1">-OFFSET(CE47,0,VLOOKUP($B36,Settings!$AX$4:$BG$100,10,0))-OFFSET(CE46,0,VLOOKUP($B36,Settings!$AX$4:$BG$100,10,0))</f>
        <v>946.26</v>
      </c>
      <c r="CF45" s="97">
        <f ca="1">-OFFSET(CF47,0,VLOOKUP($B36,Settings!$AX$4:$BG$100,10,0))-OFFSET(CF46,0,VLOOKUP($B36,Settings!$AX$4:$BG$100,10,0))</f>
        <v>1015.16625</v>
      </c>
      <c r="CG45" s="97">
        <f ca="1">-OFFSET(CG47,0,VLOOKUP($B36,Settings!$AX$4:$BG$100,10,0))-OFFSET(CG46,0,VLOOKUP($B36,Settings!$AX$4:$BG$100,10,0))</f>
        <v>960.64499999999998</v>
      </c>
      <c r="CH45" s="97">
        <f ca="1">-OFFSET(CH47,0,VLOOKUP($B36,Settings!$AX$4:$BG$100,10,0))-OFFSET(CH46,0,VLOOKUP($B36,Settings!$AX$4:$BG$100,10,0))</f>
        <v>991.69875000000002</v>
      </c>
      <c r="CI45" s="97">
        <f ca="1">-OFFSET(CI47,0,VLOOKUP($B36,Settings!$AX$4:$BG$100,10,0))-OFFSET(CI46,0,VLOOKUP($B36,Settings!$AX$4:$BG$100,10,0))</f>
        <v>1115.625</v>
      </c>
      <c r="CJ45" s="97">
        <f ca="1">-OFFSET(CJ47,0,VLOOKUP($B36,Settings!$AX$4:$BG$100,10,0))-OFFSET(CJ46,0,VLOOKUP($B36,Settings!$AX$4:$BG$100,10,0))</f>
        <v>954.84375</v>
      </c>
      <c r="CK45" s="97">
        <f ca="1">-OFFSET(CK47,0,VLOOKUP($B36,Settings!$AX$4:$BG$100,10,0))-OFFSET(CK46,0,VLOOKUP($B36,Settings!$AX$4:$BG$100,10,0))</f>
        <v>1135.05</v>
      </c>
      <c r="CL45" s="97">
        <f ca="1">-OFFSET(CL47,0,VLOOKUP($B36,Settings!$AX$4:$BG$100,10,0))-OFFSET(CL46,0,VLOOKUP($B36,Settings!$AX$4:$BG$100,10,0))</f>
        <v>1075.48875</v>
      </c>
      <c r="CM45" s="97">
        <f ca="1">-OFFSET(CM47,0,VLOOKUP($B36,Settings!$AX$4:$BG$100,10,0))-OFFSET(CM46,0,VLOOKUP($B36,Settings!$AX$4:$BG$100,10,0))</f>
        <v>1119.405</v>
      </c>
    </row>
    <row r="46" spans="2:91" x14ac:dyDescent="0.2">
      <c r="B46" s="196" t="s">
        <v>298</v>
      </c>
      <c r="C46" s="19" t="str">
        <f>Inputs!$GZ$9</f>
        <v>kg</v>
      </c>
      <c r="D46" s="19" t="s">
        <v>19</v>
      </c>
      <c r="E46" s="27">
        <f t="shared" ca="1" si="71"/>
        <v>-2104.5749999999998</v>
      </c>
      <c r="F46" s="27">
        <f t="shared" ca="1" si="71"/>
        <v>-8902.1500000000015</v>
      </c>
      <c r="G46" s="27">
        <f t="shared" ca="1" si="71"/>
        <v>-9665.35</v>
      </c>
      <c r="H46" s="27">
        <f t="shared" ca="1" si="71"/>
        <v>-10152.15</v>
      </c>
      <c r="I46" s="27">
        <f t="shared" ca="1" si="71"/>
        <v>-11549.475</v>
      </c>
      <c r="J46" s="27"/>
      <c r="K46" s="27">
        <f t="shared" ca="1" si="72"/>
        <v>0</v>
      </c>
      <c r="L46" s="27">
        <f t="shared" ca="1" si="72"/>
        <v>0</v>
      </c>
      <c r="M46" s="27">
        <f t="shared" ca="1" si="72"/>
        <v>0</v>
      </c>
      <c r="N46" s="27">
        <f t="shared" ca="1" si="72"/>
        <v>-2104.5749999999998</v>
      </c>
      <c r="O46" s="27">
        <f t="shared" ca="1" si="72"/>
        <v>-2070.9250000000002</v>
      </c>
      <c r="P46" s="27">
        <f t="shared" ca="1" si="72"/>
        <v>-2143.0250000000001</v>
      </c>
      <c r="Q46" s="27">
        <f t="shared" ca="1" si="72"/>
        <v>-2251.6750000000002</v>
      </c>
      <c r="R46" s="27">
        <f t="shared" ca="1" si="72"/>
        <v>-2436.5249999999996</v>
      </c>
      <c r="S46" s="27">
        <f t="shared" ca="1" si="72"/>
        <v>-2233.1750000000002</v>
      </c>
      <c r="T46" s="27">
        <f t="shared" ca="1" si="72"/>
        <v>-2326.4250000000002</v>
      </c>
      <c r="U46" s="27">
        <f t="shared" ca="1" si="73"/>
        <v>-2445.9</v>
      </c>
      <c r="V46" s="27">
        <f t="shared" ca="1" si="73"/>
        <v>-2659.85</v>
      </c>
      <c r="W46" s="27">
        <f t="shared" ca="1" si="73"/>
        <v>-2337</v>
      </c>
      <c r="X46" s="27">
        <f t="shared" ca="1" si="73"/>
        <v>-2448.5500000000002</v>
      </c>
      <c r="Y46" s="27">
        <f t="shared" ca="1" si="73"/>
        <v>-2587.75</v>
      </c>
      <c r="Z46" s="27">
        <f t="shared" ca="1" si="73"/>
        <v>-2778.85</v>
      </c>
      <c r="AA46" s="27">
        <f t="shared" ca="1" si="73"/>
        <v>-2678.8249999999998</v>
      </c>
      <c r="AB46" s="27">
        <f t="shared" ca="1" si="73"/>
        <v>-2782.9250000000002</v>
      </c>
      <c r="AC46" s="27">
        <f t="shared" ca="1" si="73"/>
        <v>-2916.35</v>
      </c>
      <c r="AD46" s="27">
        <f t="shared" ca="1" si="73"/>
        <v>-3171.375</v>
      </c>
      <c r="AE46" s="27"/>
      <c r="AF46" s="199">
        <f ca="1">-SUMIF(buffer!$B$99:$B$123,Stock!$B36,buffer!C$99:C$123)</f>
        <v>0</v>
      </c>
      <c r="AG46" s="199">
        <f ca="1">-SUMIF(buffer!$B$99:$B$123,Stock!$B36,buffer!D$99:D$123)</f>
        <v>0</v>
      </c>
      <c r="AH46" s="199">
        <f ca="1">-SUMIF(buffer!$B$99:$B$123,Stock!$B36,buffer!E$99:E$123)</f>
        <v>0</v>
      </c>
      <c r="AI46" s="199">
        <f ca="1">-SUMIF(buffer!$B$99:$B$123,Stock!$B36,buffer!F$99:F$123)</f>
        <v>0</v>
      </c>
      <c r="AJ46" s="199">
        <f ca="1">-SUMIF(buffer!$B$99:$B$123,Stock!$B36,buffer!G$99:G$123)</f>
        <v>0</v>
      </c>
      <c r="AK46" s="199">
        <f ca="1">-SUMIF(buffer!$B$99:$B$123,Stock!$B36,buffer!H$99:H$123)</f>
        <v>0</v>
      </c>
      <c r="AL46" s="199">
        <f ca="1">-SUMIF(buffer!$B$99:$B$123,Stock!$B36,buffer!I$99:I$123)</f>
        <v>0</v>
      </c>
      <c r="AM46" s="199">
        <f ca="1">-SUMIF(buffer!$B$99:$B$123,Stock!$B36,buffer!J$99:J$123)</f>
        <v>0</v>
      </c>
      <c r="AN46" s="199">
        <f ca="1">-SUMIF(buffer!$B$99:$B$123,Stock!$B36,buffer!K$99:K$123)</f>
        <v>0</v>
      </c>
      <c r="AO46" s="199">
        <f ca="1">-SUMIF(buffer!$B$99:$B$123,Stock!$B36,buffer!L$99:L$123)</f>
        <v>-693.75</v>
      </c>
      <c r="AP46" s="199">
        <f ca="1">-SUMIF(buffer!$B$99:$B$123,Stock!$B36,buffer!M$99:M$123)</f>
        <v>-681.97499999999991</v>
      </c>
      <c r="AQ46" s="199">
        <f ca="1">-SUMIF(buffer!$B$99:$B$123,Stock!$B36,buffer!N$99:N$123)</f>
        <v>-728.84999999999991</v>
      </c>
      <c r="AR46" s="199">
        <f ca="1">-SUMIF(buffer!$B$99:$B$123,Stock!$B36,buffer!O$99:O$123)</f>
        <v>-776.92499999999995</v>
      </c>
      <c r="AS46" s="199">
        <f ca="1">-SUMIF(buffer!$B$99:$B$123,Stock!$B36,buffer!P$99:P$123)</f>
        <v>-545.67499999999995</v>
      </c>
      <c r="AT46" s="199">
        <f ca="1">-SUMIF(buffer!$B$99:$B$123,Stock!$B36,buffer!Q$99:Q$123)</f>
        <v>-748.32500000000005</v>
      </c>
      <c r="AU46" s="199">
        <f ca="1">-SUMIF(buffer!$B$99:$B$123,Stock!$B36,buffer!R$99:R$123)</f>
        <v>-694.22500000000002</v>
      </c>
      <c r="AV46" s="199">
        <f ca="1">-SUMIF(buffer!$B$99:$B$123,Stock!$B36,buffer!S$99:S$123)</f>
        <v>-722.6</v>
      </c>
      <c r="AW46" s="199">
        <f ca="1">-SUMIF(buffer!$B$99:$B$123,Stock!$B36,buffer!T$99:T$123)</f>
        <v>-726.2</v>
      </c>
      <c r="AX46" s="199">
        <f ca="1">-SUMIF(buffer!$B$99:$B$123,Stock!$B36,buffer!U$99:U$123)</f>
        <v>-722.6</v>
      </c>
      <c r="AY46" s="199">
        <f ca="1">-SUMIF(buffer!$B$99:$B$123,Stock!$B36,buffer!V$99:V$123)</f>
        <v>-818.02499999999998</v>
      </c>
      <c r="AZ46" s="199">
        <f ca="1">-SUMIF(buffer!$B$99:$B$123,Stock!$B36,buffer!W$99:W$123)</f>
        <v>-711.05</v>
      </c>
      <c r="BA46" s="199">
        <f ca="1">-SUMIF(buffer!$B$99:$B$123,Stock!$B36,buffer!X$99:X$123)</f>
        <v>-797.35</v>
      </c>
      <c r="BB46" s="199">
        <f ca="1">-SUMIF(buffer!$B$99:$B$123,Stock!$B36,buffer!Y$99:Y$123)</f>
        <v>-812.5</v>
      </c>
      <c r="BC46" s="199">
        <f ca="1">-SUMIF(buffer!$B$99:$B$123,Stock!$B36,buffer!Z$99:Z$123)</f>
        <v>-826.67499999999995</v>
      </c>
      <c r="BD46" s="199">
        <f ca="1">-SUMIF(buffer!$B$99:$B$123,Stock!$B36,buffer!AA$99:AA$123)</f>
        <v>-843.27499999999998</v>
      </c>
      <c r="BE46" s="199">
        <f ca="1">-SUMIF(buffer!$B$99:$B$123,Stock!$B36,buffer!AB$99:AB$123)</f>
        <v>-581.72500000000002</v>
      </c>
      <c r="BF46" s="199">
        <f ca="1">-SUMIF(buffer!$B$99:$B$123,Stock!$B36,buffer!AC$99:AC$123)</f>
        <v>-808.17499999999995</v>
      </c>
      <c r="BG46" s="199">
        <f ca="1">-SUMIF(buffer!$B$99:$B$123,Stock!$B36,buffer!AD$99:AD$123)</f>
        <v>-764.9</v>
      </c>
      <c r="BH46" s="199">
        <f ca="1">-SUMIF(buffer!$B$99:$B$123,Stock!$B36,buffer!AE$99:AE$123)</f>
        <v>-789.65</v>
      </c>
      <c r="BI46" s="199">
        <f ca="1">-SUMIF(buffer!$B$99:$B$123,Stock!$B36,buffer!AF$99:AF$123)</f>
        <v>-771.875</v>
      </c>
      <c r="BJ46" s="199">
        <f ca="1">-SUMIF(buffer!$B$99:$B$123,Stock!$B36,buffer!AG$99:AG$123)</f>
        <v>-778.125</v>
      </c>
      <c r="BK46" s="199">
        <f ca="1">-SUMIF(buffer!$B$99:$B$123,Stock!$B36,buffer!AH$99:AH$123)</f>
        <v>-914.17499999999995</v>
      </c>
      <c r="BL46" s="199">
        <f ca="1">-SUMIF(buffer!$B$99:$B$123,Stock!$B36,buffer!AI$99:AI$123)</f>
        <v>-753.6</v>
      </c>
      <c r="BM46" s="199">
        <f ca="1">-SUMIF(buffer!$B$99:$B$123,Stock!$B36,buffer!AJ$99:AJ$123)</f>
        <v>-872.59999999999991</v>
      </c>
      <c r="BN46" s="199">
        <f ca="1">-SUMIF(buffer!$B$99:$B$123,Stock!$B36,buffer!AK$99:AK$123)</f>
        <v>-895.67499999999995</v>
      </c>
      <c r="BO46" s="199">
        <f ca="1">-SUMIF(buffer!$B$99:$B$123,Stock!$B36,buffer!AL$99:AL$123)</f>
        <v>-891.57500000000005</v>
      </c>
      <c r="BP46" s="199">
        <f ca="1">-SUMIF(buffer!$B$99:$B$123,Stock!$B36,buffer!AM$99:AM$123)</f>
        <v>-893.5</v>
      </c>
      <c r="BQ46" s="199">
        <f ca="1">-SUMIF(buffer!$B$99:$B$123,Stock!$B36,buffer!AN$99:AN$123)</f>
        <v>-612.25</v>
      </c>
      <c r="BR46" s="199">
        <f ca="1">-SUMIF(buffer!$B$99:$B$123,Stock!$B36,buffer!AO$99:AO$123)</f>
        <v>-831.25</v>
      </c>
      <c r="BS46" s="199">
        <f ca="1">-SUMIF(buffer!$B$99:$B$123,Stock!$B36,buffer!AP$99:AP$123)</f>
        <v>-800.47500000000002</v>
      </c>
      <c r="BT46" s="199">
        <f ca="1">-SUMIF(buffer!$B$99:$B$123,Stock!$B36,buffer!AQ$99:AQ$123)</f>
        <v>-855.05</v>
      </c>
      <c r="BU46" s="199">
        <f ca="1">-SUMIF(buffer!$B$99:$B$123,Stock!$B36,buffer!AR$99:AR$123)</f>
        <v>-793.02499999999998</v>
      </c>
      <c r="BV46" s="199">
        <f ca="1">-SUMIF(buffer!$B$99:$B$123,Stock!$B36,buffer!AS$99:AS$123)</f>
        <v>-825.72499999999991</v>
      </c>
      <c r="BW46" s="199">
        <f ca="1">-SUMIF(buffer!$B$99:$B$123,Stock!$B36,buffer!AT$99:AT$123)</f>
        <v>-956.97500000000002</v>
      </c>
      <c r="BX46" s="199">
        <f ca="1">-SUMIF(buffer!$B$99:$B$123,Stock!$B36,buffer!AU$99:AU$123)</f>
        <v>-805.05</v>
      </c>
      <c r="BY46" s="199">
        <f ca="1">-SUMIF(buffer!$B$99:$B$123,Stock!$B36,buffer!AV$99:AV$123)</f>
        <v>-924.75</v>
      </c>
      <c r="BZ46" s="199">
        <f ca="1">-SUMIF(buffer!$B$99:$B$123,Stock!$B36,buffer!AW$99:AW$123)</f>
        <v>-923.32500000000005</v>
      </c>
      <c r="CA46" s="199">
        <f ca="1">-SUMIF(buffer!$B$99:$B$123,Stock!$B36,buffer!AX$99:AX$123)</f>
        <v>-930.77499999999998</v>
      </c>
      <c r="CB46" s="199">
        <f ca="1">-SUMIF(buffer!$B$99:$B$123,Stock!$B36,buffer!AY$99:AY$123)</f>
        <v>-1044.7</v>
      </c>
      <c r="CC46" s="199">
        <f ca="1">-SUMIF(buffer!$B$99:$B$123,Stock!$B36,buffer!AZ$99:AZ$123)</f>
        <v>-695.67499999999995</v>
      </c>
      <c r="CD46" s="199">
        <f ca="1">-SUMIF(buffer!$B$99:$B$123,Stock!$B36,buffer!BA$99:BA$123)</f>
        <v>-938.45</v>
      </c>
      <c r="CE46" s="199">
        <f ca="1">-SUMIF(buffer!$B$99:$B$123,Stock!$B36,buffer!BB$99:BB$123)</f>
        <v>-901.2</v>
      </c>
      <c r="CF46" s="199">
        <f ca="1">-SUMIF(buffer!$B$99:$B$123,Stock!$B36,buffer!BC$99:BC$123)</f>
        <v>-966.82500000000005</v>
      </c>
      <c r="CG46" s="199">
        <f ca="1">-SUMIF(buffer!$B$99:$B$123,Stock!$B36,buffer!BD$99:BD$123)</f>
        <v>-914.9</v>
      </c>
      <c r="CH46" s="199">
        <f ca="1">-SUMIF(buffer!$B$99:$B$123,Stock!$B36,buffer!BE$99:BE$123)</f>
        <v>-944.47500000000002</v>
      </c>
      <c r="CI46" s="199">
        <f ca="1">-SUMIF(buffer!$B$99:$B$123,Stock!$B36,buffer!BF$99:BF$123)</f>
        <v>-1062.5</v>
      </c>
      <c r="CJ46" s="199">
        <f ca="1">-SUMIF(buffer!$B$99:$B$123,Stock!$B36,buffer!BG$99:BG$123)</f>
        <v>-909.375</v>
      </c>
      <c r="CK46" s="199">
        <f ca="1">-SUMIF(buffer!$B$99:$B$123,Stock!$B36,buffer!BH$99:BH$123)</f>
        <v>-1081</v>
      </c>
      <c r="CL46" s="199">
        <f ca="1">-SUMIF(buffer!$B$99:$B$123,Stock!$B36,buffer!BI$99:BI$123)</f>
        <v>-1024.2750000000001</v>
      </c>
      <c r="CM46" s="199">
        <f ca="1">-SUMIF(buffer!$B$99:$B$123,Stock!$B36,buffer!BJ$99:BJ$123)</f>
        <v>-1066.0999999999999</v>
      </c>
    </row>
    <row r="47" spans="2:91" x14ac:dyDescent="0.2">
      <c r="B47" s="196" t="s">
        <v>297</v>
      </c>
      <c r="C47" s="19" t="str">
        <f>Inputs!$GZ$9</f>
        <v>kg</v>
      </c>
      <c r="D47" s="19" t="s">
        <v>19</v>
      </c>
      <c r="E47" s="27">
        <f t="shared" ca="1" si="71"/>
        <v>-105.22874999999999</v>
      </c>
      <c r="F47" s="27">
        <f t="shared" ca="1" si="71"/>
        <v>-445.10750000000002</v>
      </c>
      <c r="G47" s="27">
        <f t="shared" ca="1" si="71"/>
        <v>-483.26749999999998</v>
      </c>
      <c r="H47" s="27">
        <f t="shared" ca="1" si="71"/>
        <v>-507.60750000000002</v>
      </c>
      <c r="I47" s="27">
        <f t="shared" ca="1" si="71"/>
        <v>-577.47375000000011</v>
      </c>
      <c r="J47" s="27"/>
      <c r="K47" s="27">
        <f t="shared" ca="1" si="72"/>
        <v>0</v>
      </c>
      <c r="L47" s="27">
        <f t="shared" ca="1" si="72"/>
        <v>0</v>
      </c>
      <c r="M47" s="27">
        <f t="shared" ca="1" si="72"/>
        <v>0</v>
      </c>
      <c r="N47" s="27">
        <f t="shared" ca="1" si="72"/>
        <v>-105.22874999999999</v>
      </c>
      <c r="O47" s="27">
        <f t="shared" ca="1" si="72"/>
        <v>-103.54625</v>
      </c>
      <c r="P47" s="27">
        <f t="shared" ca="1" si="72"/>
        <v>-107.15125</v>
      </c>
      <c r="Q47" s="27">
        <f t="shared" ca="1" si="72"/>
        <v>-112.58375000000001</v>
      </c>
      <c r="R47" s="27">
        <f t="shared" ca="1" si="72"/>
        <v>-121.82625000000002</v>
      </c>
      <c r="S47" s="27">
        <f t="shared" ca="1" si="72"/>
        <v>-111.65875</v>
      </c>
      <c r="T47" s="27">
        <f t="shared" ca="1" si="72"/>
        <v>-116.32124999999999</v>
      </c>
      <c r="U47" s="27">
        <f t="shared" ca="1" si="73"/>
        <v>-122.29500000000002</v>
      </c>
      <c r="V47" s="27">
        <f t="shared" ca="1" si="73"/>
        <v>-132.99250000000001</v>
      </c>
      <c r="W47" s="27">
        <f t="shared" ca="1" si="73"/>
        <v>-116.85000000000001</v>
      </c>
      <c r="X47" s="27">
        <f t="shared" ca="1" si="73"/>
        <v>-122.42750000000001</v>
      </c>
      <c r="Y47" s="27">
        <f t="shared" ca="1" si="73"/>
        <v>-129.38749999999999</v>
      </c>
      <c r="Z47" s="27">
        <f t="shared" ca="1" si="73"/>
        <v>-138.9425</v>
      </c>
      <c r="AA47" s="27">
        <f t="shared" ca="1" si="73"/>
        <v>-133.94125000000003</v>
      </c>
      <c r="AB47" s="27">
        <f t="shared" ca="1" si="73"/>
        <v>-139.14625000000001</v>
      </c>
      <c r="AC47" s="27">
        <f t="shared" ca="1" si="73"/>
        <v>-145.8175</v>
      </c>
      <c r="AD47" s="27">
        <f t="shared" ca="1" si="73"/>
        <v>-158.56875000000002</v>
      </c>
      <c r="AE47" s="27"/>
      <c r="AF47" s="97">
        <f ca="1">Inputs!$HM$9*AF46</f>
        <v>0</v>
      </c>
      <c r="AG47" s="97">
        <f ca="1">Inputs!$HM$9*AG46</f>
        <v>0</v>
      </c>
      <c r="AH47" s="97">
        <f ca="1">Inputs!$HM$9*AH46</f>
        <v>0</v>
      </c>
      <c r="AI47" s="97">
        <f ca="1">Inputs!$HM$9*AI46</f>
        <v>0</v>
      </c>
      <c r="AJ47" s="97">
        <f ca="1">Inputs!$HM$9*AJ46</f>
        <v>0</v>
      </c>
      <c r="AK47" s="97">
        <f ca="1">Inputs!$HM$9*AK46</f>
        <v>0</v>
      </c>
      <c r="AL47" s="97">
        <f ca="1">Inputs!$HM$9*AL46</f>
        <v>0</v>
      </c>
      <c r="AM47" s="97">
        <f ca="1">Inputs!$HM$9*AM46</f>
        <v>0</v>
      </c>
      <c r="AN47" s="97">
        <f ca="1">Inputs!$HM$9*AN46</f>
        <v>0</v>
      </c>
      <c r="AO47" s="97">
        <f ca="1">Inputs!$HM$9*AO46</f>
        <v>-34.6875</v>
      </c>
      <c r="AP47" s="97">
        <f ca="1">Inputs!$HM$9*AP46</f>
        <v>-34.098749999999995</v>
      </c>
      <c r="AQ47" s="97">
        <f ca="1">Inputs!$HM$9*AQ46</f>
        <v>-36.442499999999995</v>
      </c>
      <c r="AR47" s="97">
        <f ca="1">Inputs!$HM$9*AR46</f>
        <v>-38.846249999999998</v>
      </c>
      <c r="AS47" s="97">
        <f ca="1">Inputs!$HM$9*AS46</f>
        <v>-27.283749999999998</v>
      </c>
      <c r="AT47" s="97">
        <f ca="1">Inputs!$HM$9*AT46</f>
        <v>-37.416250000000005</v>
      </c>
      <c r="AU47" s="97">
        <f ca="1">Inputs!$HM$9*AU46</f>
        <v>-34.71125</v>
      </c>
      <c r="AV47" s="97">
        <f ca="1">Inputs!$HM$9*AV46</f>
        <v>-36.130000000000003</v>
      </c>
      <c r="AW47" s="97">
        <f ca="1">Inputs!$HM$9*AW46</f>
        <v>-36.31</v>
      </c>
      <c r="AX47" s="97">
        <f ca="1">Inputs!$HM$9*AX46</f>
        <v>-36.130000000000003</v>
      </c>
      <c r="AY47" s="97">
        <f ca="1">Inputs!$HM$9*AY46</f>
        <v>-40.901250000000005</v>
      </c>
      <c r="AZ47" s="97">
        <f ca="1">Inputs!$HM$9*AZ46</f>
        <v>-35.552500000000002</v>
      </c>
      <c r="BA47" s="97">
        <f ca="1">Inputs!$HM$9*BA46</f>
        <v>-39.867500000000007</v>
      </c>
      <c r="BB47" s="97">
        <f ca="1">Inputs!$HM$9*BB46</f>
        <v>-40.625</v>
      </c>
      <c r="BC47" s="97">
        <f ca="1">Inputs!$HM$9*BC46</f>
        <v>-41.333750000000002</v>
      </c>
      <c r="BD47" s="97">
        <f ca="1">Inputs!$HM$9*BD46</f>
        <v>-42.16375</v>
      </c>
      <c r="BE47" s="97">
        <f ca="1">Inputs!$HM$9*BE46</f>
        <v>-29.086250000000003</v>
      </c>
      <c r="BF47" s="97">
        <f ca="1">Inputs!$HM$9*BF46</f>
        <v>-40.408749999999998</v>
      </c>
      <c r="BG47" s="97">
        <f ca="1">Inputs!$HM$9*BG46</f>
        <v>-38.244999999999997</v>
      </c>
      <c r="BH47" s="97">
        <f ca="1">Inputs!$HM$9*BH46</f>
        <v>-39.482500000000002</v>
      </c>
      <c r="BI47" s="97">
        <f ca="1">Inputs!$HM$9*BI46</f>
        <v>-38.59375</v>
      </c>
      <c r="BJ47" s="97">
        <f ca="1">Inputs!$HM$9*BJ46</f>
        <v>-38.90625</v>
      </c>
      <c r="BK47" s="97">
        <f ca="1">Inputs!$HM$9*BK46</f>
        <v>-45.708750000000002</v>
      </c>
      <c r="BL47" s="97">
        <f ca="1">Inputs!$HM$9*BL46</f>
        <v>-37.68</v>
      </c>
      <c r="BM47" s="97">
        <f ca="1">Inputs!$HM$9*BM46</f>
        <v>-43.629999999999995</v>
      </c>
      <c r="BN47" s="97">
        <f ca="1">Inputs!$HM$9*BN46</f>
        <v>-44.783749999999998</v>
      </c>
      <c r="BO47" s="97">
        <f ca="1">Inputs!$HM$9*BO46</f>
        <v>-44.578750000000007</v>
      </c>
      <c r="BP47" s="97">
        <f ca="1">Inputs!$HM$9*BP46</f>
        <v>-44.675000000000004</v>
      </c>
      <c r="BQ47" s="97">
        <f ca="1">Inputs!$HM$9*BQ46</f>
        <v>-30.612500000000001</v>
      </c>
      <c r="BR47" s="97">
        <f ca="1">Inputs!$HM$9*BR46</f>
        <v>-41.5625</v>
      </c>
      <c r="BS47" s="97">
        <f ca="1">Inputs!$HM$9*BS46</f>
        <v>-40.023750000000007</v>
      </c>
      <c r="BT47" s="97">
        <f ca="1">Inputs!$HM$9*BT46</f>
        <v>-42.752499999999998</v>
      </c>
      <c r="BU47" s="97">
        <f ca="1">Inputs!$HM$9*BU46</f>
        <v>-39.651250000000005</v>
      </c>
      <c r="BV47" s="97">
        <f ca="1">Inputs!$HM$9*BV46</f>
        <v>-41.286249999999995</v>
      </c>
      <c r="BW47" s="97">
        <f ca="1">Inputs!$HM$9*BW46</f>
        <v>-47.848750000000003</v>
      </c>
      <c r="BX47" s="97">
        <f ca="1">Inputs!$HM$9*BX46</f>
        <v>-40.252499999999998</v>
      </c>
      <c r="BY47" s="97">
        <f ca="1">Inputs!$HM$9*BY46</f>
        <v>-46.237500000000004</v>
      </c>
      <c r="BZ47" s="97">
        <f ca="1">Inputs!$HM$9*BZ46</f>
        <v>-46.166250000000005</v>
      </c>
      <c r="CA47" s="97">
        <f ca="1">Inputs!$HM$9*CA46</f>
        <v>-46.53875</v>
      </c>
      <c r="CB47" s="97">
        <f ca="1">Inputs!$HM$9*CB46</f>
        <v>-52.235000000000007</v>
      </c>
      <c r="CC47" s="97">
        <f ca="1">Inputs!$HM$9*CC46</f>
        <v>-34.783749999999998</v>
      </c>
      <c r="CD47" s="97">
        <f ca="1">Inputs!$HM$9*CD46</f>
        <v>-46.922500000000007</v>
      </c>
      <c r="CE47" s="97">
        <f ca="1">Inputs!$HM$9*CE46</f>
        <v>-45.06</v>
      </c>
      <c r="CF47" s="97">
        <f ca="1">Inputs!$HM$9*CF46</f>
        <v>-48.341250000000002</v>
      </c>
      <c r="CG47" s="97">
        <f ca="1">Inputs!$HM$9*CG46</f>
        <v>-45.745000000000005</v>
      </c>
      <c r="CH47" s="97">
        <f ca="1">Inputs!$HM$9*CH46</f>
        <v>-47.223750000000003</v>
      </c>
      <c r="CI47" s="97">
        <f ca="1">Inputs!$HM$9*CI46</f>
        <v>-53.125</v>
      </c>
      <c r="CJ47" s="97">
        <f ca="1">Inputs!$HM$9*CJ46</f>
        <v>-45.46875</v>
      </c>
      <c r="CK47" s="97">
        <f ca="1">Inputs!$HM$9*CK46</f>
        <v>-54.050000000000004</v>
      </c>
      <c r="CL47" s="97">
        <f ca="1">Inputs!$HM$9*CL46</f>
        <v>-51.213750000000005</v>
      </c>
      <c r="CM47" s="97">
        <f ca="1">Inputs!$HM$9*CM46</f>
        <v>-53.305</v>
      </c>
    </row>
    <row r="48" spans="2:91" s="115" customFormat="1" x14ac:dyDescent="0.2">
      <c r="B48" s="195" t="s">
        <v>296</v>
      </c>
      <c r="C48" s="19" t="str">
        <f>Inputs!$GZ$9</f>
        <v>kg</v>
      </c>
      <c r="D48" s="19" t="s">
        <v>19</v>
      </c>
      <c r="E48" s="63">
        <f ca="1">SUM(E44:E47)</f>
        <v>2.2737367544323206E-13</v>
      </c>
      <c r="F48" s="63">
        <f ca="1">SUM(F44:F47)</f>
        <v>-1.7621459846850485E-12</v>
      </c>
      <c r="G48" s="63">
        <f ca="1">SUM(G44:G47)</f>
        <v>-1.8758328224066645E-12</v>
      </c>
      <c r="H48" s="63">
        <f ca="1">SUM(H44:H47)</f>
        <v>-1.7621459846850485E-12</v>
      </c>
      <c r="I48" s="63">
        <f ca="1">SUM(I44:I47)</f>
        <v>-2.7284841053187847E-12</v>
      </c>
      <c r="J48" s="63"/>
      <c r="K48" s="63">
        <f t="shared" ref="K48:AD48" ca="1" si="74">SUM(K44:K47)</f>
        <v>0</v>
      </c>
      <c r="L48" s="63">
        <f t="shared" ca="1" si="74"/>
        <v>0</v>
      </c>
      <c r="M48" s="63">
        <f t="shared" ca="1" si="74"/>
        <v>0</v>
      </c>
      <c r="N48" s="63">
        <f t="shared" ca="1" si="74"/>
        <v>2.2737367544323206E-13</v>
      </c>
      <c r="O48" s="63">
        <f t="shared" ca="1" si="74"/>
        <v>3.2684965844964609E-13</v>
      </c>
      <c r="P48" s="63">
        <f t="shared" ca="1" si="74"/>
        <v>3.4106051316484809E-13</v>
      </c>
      <c r="Q48" s="63">
        <f t="shared" ca="1" si="74"/>
        <v>2.2737367544323206E-13</v>
      </c>
      <c r="R48" s="63">
        <f t="shared" ca="1" si="74"/>
        <v>0</v>
      </c>
      <c r="S48" s="63">
        <f t="shared" ca="1" si="74"/>
        <v>-3.979039320256561E-13</v>
      </c>
      <c r="T48" s="63">
        <f t="shared" ca="1" si="74"/>
        <v>-4.8316906031686813E-13</v>
      </c>
      <c r="U48" s="63">
        <f t="shared" ca="1" si="74"/>
        <v>-8.5265128291212022E-13</v>
      </c>
      <c r="V48" s="63">
        <f t="shared" ca="1" si="74"/>
        <v>-1.0800249583553523E-12</v>
      </c>
      <c r="W48" s="63">
        <f t="shared" ca="1" si="74"/>
        <v>-1.0089706847793423E-12</v>
      </c>
      <c r="X48" s="63">
        <f t="shared" ca="1" si="74"/>
        <v>-1.1368683772161603E-12</v>
      </c>
      <c r="Y48" s="63">
        <f t="shared" ca="1" si="74"/>
        <v>-1.0800249583553523E-12</v>
      </c>
      <c r="Z48" s="63">
        <f t="shared" ca="1" si="74"/>
        <v>-7.9580786405131221E-13</v>
      </c>
      <c r="AA48" s="63">
        <f t="shared" ca="1" si="74"/>
        <v>-6.2527760746888816E-13</v>
      </c>
      <c r="AB48" s="63">
        <f t="shared" ca="1" si="74"/>
        <v>-6.8212102632969618E-13</v>
      </c>
      <c r="AC48" s="63">
        <f t="shared" ca="1" si="74"/>
        <v>-3.4106051316484809E-13</v>
      </c>
      <c r="AD48" s="63">
        <f t="shared" ca="1" si="74"/>
        <v>-1.0231815394945443E-12</v>
      </c>
      <c r="AE48" s="63"/>
      <c r="AF48" s="198">
        <f t="shared" ref="AF48:BK48" ca="1" si="75">SUM(AF44:AF47)</f>
        <v>0</v>
      </c>
      <c r="AG48" s="198">
        <f t="shared" ca="1" si="75"/>
        <v>0</v>
      </c>
      <c r="AH48" s="198">
        <f t="shared" ca="1" si="75"/>
        <v>0</v>
      </c>
      <c r="AI48" s="198">
        <f t="shared" ca="1" si="75"/>
        <v>0</v>
      </c>
      <c r="AJ48" s="198">
        <f t="shared" ca="1" si="75"/>
        <v>0</v>
      </c>
      <c r="AK48" s="198">
        <f t="shared" ca="1" si="75"/>
        <v>0</v>
      </c>
      <c r="AL48" s="198">
        <f t="shared" ca="1" si="75"/>
        <v>0</v>
      </c>
      <c r="AM48" s="198">
        <f t="shared" ca="1" si="75"/>
        <v>0</v>
      </c>
      <c r="AN48" s="198">
        <f t="shared" ca="1" si="75"/>
        <v>0</v>
      </c>
      <c r="AO48" s="198">
        <f t="shared" ca="1" si="75"/>
        <v>0</v>
      </c>
      <c r="AP48" s="198">
        <f t="shared" ca="1" si="75"/>
        <v>0</v>
      </c>
      <c r="AQ48" s="198">
        <f t="shared" ca="1" si="75"/>
        <v>0</v>
      </c>
      <c r="AR48" s="198">
        <f t="shared" ca="1" si="75"/>
        <v>5.6843418860808015E-14</v>
      </c>
      <c r="AS48" s="198">
        <f t="shared" ca="1" si="75"/>
        <v>5.6843418860808015E-14</v>
      </c>
      <c r="AT48" s="198">
        <f t="shared" ca="1" si="75"/>
        <v>0</v>
      </c>
      <c r="AU48" s="198">
        <f t="shared" ca="1" si="75"/>
        <v>0</v>
      </c>
      <c r="AV48" s="198">
        <f t="shared" ca="1" si="75"/>
        <v>0</v>
      </c>
      <c r="AW48" s="198">
        <f t="shared" ca="1" si="75"/>
        <v>-5.6843418860808015E-14</v>
      </c>
      <c r="AX48" s="198">
        <f t="shared" ca="1" si="75"/>
        <v>0</v>
      </c>
      <c r="AY48" s="198">
        <f t="shared" ca="1" si="75"/>
        <v>0</v>
      </c>
      <c r="AZ48" s="198">
        <f t="shared" ca="1" si="75"/>
        <v>0</v>
      </c>
      <c r="BA48" s="198">
        <f t="shared" ca="1" si="75"/>
        <v>-5.6843418860808015E-14</v>
      </c>
      <c r="BB48" s="198">
        <f t="shared" ca="1" si="75"/>
        <v>0</v>
      </c>
      <c r="BC48" s="198">
        <f t="shared" ca="1" si="75"/>
        <v>0</v>
      </c>
      <c r="BD48" s="198">
        <f t="shared" ca="1" si="75"/>
        <v>0</v>
      </c>
      <c r="BE48" s="198">
        <f t="shared" ca="1" si="75"/>
        <v>-5.3290705182007514E-14</v>
      </c>
      <c r="BF48" s="198">
        <f t="shared" ca="1" si="75"/>
        <v>5.6843418860808015E-14</v>
      </c>
      <c r="BG48" s="198">
        <f t="shared" ca="1" si="75"/>
        <v>0</v>
      </c>
      <c r="BH48" s="198">
        <f t="shared" ca="1" si="75"/>
        <v>0</v>
      </c>
      <c r="BI48" s="198">
        <f t="shared" ca="1" si="75"/>
        <v>0</v>
      </c>
      <c r="BJ48" s="198">
        <f t="shared" ca="1" si="75"/>
        <v>0</v>
      </c>
      <c r="BK48" s="198">
        <f t="shared" ca="1" si="75"/>
        <v>0</v>
      </c>
      <c r="BL48" s="198">
        <f t="shared" ref="BL48:CM48" ca="1" si="76">SUM(BL44:BL47)</f>
        <v>0</v>
      </c>
      <c r="BM48" s="198">
        <f t="shared" ca="1" si="76"/>
        <v>0</v>
      </c>
      <c r="BN48" s="198">
        <f t="shared" ca="1" si="76"/>
        <v>5.6843418860808015E-14</v>
      </c>
      <c r="BO48" s="198">
        <f t="shared" ca="1" si="76"/>
        <v>1.2079226507921703E-13</v>
      </c>
      <c r="BP48" s="198">
        <f t="shared" ca="1" si="76"/>
        <v>6.3948846218409017E-14</v>
      </c>
      <c r="BQ48" s="198">
        <f t="shared" ca="1" si="76"/>
        <v>6.7501559897209518E-14</v>
      </c>
      <c r="BR48" s="198">
        <f t="shared" ca="1" si="76"/>
        <v>1.1368683772161603E-13</v>
      </c>
      <c r="BS48" s="198">
        <f t="shared" ca="1" si="76"/>
        <v>5.6843418860808015E-14</v>
      </c>
      <c r="BT48" s="198">
        <f t="shared" ca="1" si="76"/>
        <v>5.6843418860808015E-14</v>
      </c>
      <c r="BU48" s="198">
        <f t="shared" ca="1" si="76"/>
        <v>0</v>
      </c>
      <c r="BV48" s="198">
        <f t="shared" ca="1" si="76"/>
        <v>0</v>
      </c>
      <c r="BW48" s="198">
        <f t="shared" ca="1" si="76"/>
        <v>0</v>
      </c>
      <c r="BX48" s="198">
        <f t="shared" ca="1" si="76"/>
        <v>5.6843418860808015E-14</v>
      </c>
      <c r="BY48" s="198">
        <f t="shared" ca="1" si="76"/>
        <v>0</v>
      </c>
      <c r="BZ48" s="198">
        <f t="shared" ca="1" si="76"/>
        <v>0</v>
      </c>
      <c r="CA48" s="198">
        <f t="shared" ca="1" si="76"/>
        <v>0</v>
      </c>
      <c r="CB48" s="198">
        <f t="shared" ca="1" si="76"/>
        <v>-1.0658141036401503E-13</v>
      </c>
      <c r="CC48" s="198">
        <f t="shared" ca="1" si="76"/>
        <v>-5.6843418860808015E-14</v>
      </c>
      <c r="CD48" s="198">
        <f t="shared" ca="1" si="76"/>
        <v>-1.0658141036401503E-13</v>
      </c>
      <c r="CE48" s="198">
        <f t="shared" ca="1" si="76"/>
        <v>-1.7053025658242404E-13</v>
      </c>
      <c r="CF48" s="198">
        <f t="shared" ca="1" si="76"/>
        <v>-2.8421709430404007E-13</v>
      </c>
      <c r="CG48" s="198">
        <f t="shared" ca="1" si="76"/>
        <v>-2.2737367544323206E-13</v>
      </c>
      <c r="CH48" s="198">
        <f t="shared" ca="1" si="76"/>
        <v>-2.3447910280083306E-13</v>
      </c>
      <c r="CI48" s="198">
        <f t="shared" ca="1" si="76"/>
        <v>-2.2737367544323206E-13</v>
      </c>
      <c r="CJ48" s="198">
        <f t="shared" ca="1" si="76"/>
        <v>-2.2737367544323206E-13</v>
      </c>
      <c r="CK48" s="198">
        <f t="shared" ca="1" si="76"/>
        <v>-2.7711166694643907E-13</v>
      </c>
      <c r="CL48" s="198">
        <f t="shared" ca="1" si="76"/>
        <v>-3.4106051316484809E-13</v>
      </c>
      <c r="CM48" s="198">
        <f t="shared" ca="1" si="76"/>
        <v>-1.6342482922482304E-13</v>
      </c>
    </row>
    <row r="50" spans="2:91" x14ac:dyDescent="0.2">
      <c r="B50" s="7" t="s">
        <v>295</v>
      </c>
      <c r="C50" s="19" t="str">
        <f>Inputs!$J$16</f>
        <v>EUR</v>
      </c>
      <c r="D50" s="19" t="s">
        <v>19</v>
      </c>
      <c r="E50" s="27">
        <f ca="1">E39/E45</f>
        <v>5.3000179092210171</v>
      </c>
      <c r="F50" s="27">
        <f ca="1">F39/F45</f>
        <v>5.5124642097481766</v>
      </c>
      <c r="G50" s="27">
        <f ca="1">G39/G45</f>
        <v>5.8199301072243763</v>
      </c>
      <c r="H50" s="27">
        <f ca="1">H39/H45</f>
        <v>6.1175450990582059</v>
      </c>
      <c r="I50" s="27">
        <f ca="1">I39/I45</f>
        <v>6.4302337509886831</v>
      </c>
      <c r="K50" s="27">
        <f t="shared" ref="K50:V50" ca="1" si="77">IFERROR(K39/K45,0)</f>
        <v>0</v>
      </c>
      <c r="L50" s="27">
        <f t="shared" ca="1" si="77"/>
        <v>0</v>
      </c>
      <c r="M50" s="27">
        <f t="shared" ca="1" si="77"/>
        <v>0</v>
      </c>
      <c r="N50" s="27">
        <f t="shared" ca="1" si="77"/>
        <v>5.3000179092210171</v>
      </c>
      <c r="O50" s="27">
        <f t="shared" ca="1" si="77"/>
        <v>5.383471968002036</v>
      </c>
      <c r="P50" s="27">
        <f t="shared" ca="1" si="77"/>
        <v>5.4654065801660074</v>
      </c>
      <c r="Q50" s="27">
        <f t="shared" ca="1" si="77"/>
        <v>5.54724172831106</v>
      </c>
      <c r="R50" s="27">
        <f t="shared" ca="1" si="77"/>
        <v>5.6313512582140763</v>
      </c>
      <c r="S50" s="27">
        <f t="shared" ca="1" si="77"/>
        <v>5.7060425311098033</v>
      </c>
      <c r="T50" s="27">
        <f t="shared" ca="1" si="77"/>
        <v>5.7781113686436827</v>
      </c>
      <c r="U50" s="27">
        <f t="shared" ca="1" si="77"/>
        <v>5.8503205275873817</v>
      </c>
      <c r="V50" s="27">
        <f t="shared" ca="1" si="77"/>
        <v>5.9241792632017383</v>
      </c>
      <c r="W50" s="27">
        <f t="shared" ref="W50:AD50" ca="1" si="78">W39/W45</f>
        <v>5.997702081910143</v>
      </c>
      <c r="X50" s="27">
        <f t="shared" ca="1" si="78"/>
        <v>6.0735774435982366</v>
      </c>
      <c r="Y50" s="27">
        <f t="shared" ca="1" si="78"/>
        <v>6.1496863382065046</v>
      </c>
      <c r="Z50" s="27">
        <f t="shared" ca="1" si="78"/>
        <v>6.2271431854052626</v>
      </c>
      <c r="AA50" s="27">
        <f t="shared" ca="1" si="78"/>
        <v>6.3042145173134561</v>
      </c>
      <c r="AB50" s="27">
        <f t="shared" ca="1" si="78"/>
        <v>6.3845247459587569</v>
      </c>
      <c r="AC50" s="27">
        <f t="shared" ca="1" si="78"/>
        <v>6.464207513905821</v>
      </c>
      <c r="AD50" s="27">
        <f t="shared" ca="1" si="78"/>
        <v>6.5455492917208744</v>
      </c>
      <c r="AF50" s="193">
        <f>Inputs!HB10</f>
        <v>5</v>
      </c>
      <c r="AG50" s="27">
        <f t="shared" ref="AG50:BL50" ca="1" si="79">AF50*(1+AG51)</f>
        <v>5.0291666666666668</v>
      </c>
      <c r="AH50" s="27">
        <f t="shared" ca="1" si="79"/>
        <v>5.0585034722222222</v>
      </c>
      <c r="AI50" s="27">
        <f t="shared" ca="1" si="79"/>
        <v>5.0880114091435189</v>
      </c>
      <c r="AJ50" s="27">
        <f t="shared" ca="1" si="79"/>
        <v>5.1176914756968559</v>
      </c>
      <c r="AK50" s="27">
        <f t="shared" ca="1" si="79"/>
        <v>5.147544675971754</v>
      </c>
      <c r="AL50" s="27">
        <f t="shared" ca="1" si="79"/>
        <v>5.1775720199149227</v>
      </c>
      <c r="AM50" s="27">
        <f t="shared" ca="1" si="79"/>
        <v>5.2077745233644261</v>
      </c>
      <c r="AN50" s="27">
        <f t="shared" ca="1" si="79"/>
        <v>5.2381532080840518</v>
      </c>
      <c r="AO50" s="27">
        <f t="shared" ca="1" si="79"/>
        <v>5.2687091017978753</v>
      </c>
      <c r="AP50" s="27">
        <f t="shared" ca="1" si="79"/>
        <v>5.2994432382250301</v>
      </c>
      <c r="AQ50" s="27">
        <f t="shared" ca="1" si="79"/>
        <v>5.3303566571146765</v>
      </c>
      <c r="AR50" s="27">
        <f t="shared" ca="1" si="79"/>
        <v>5.3570084404002491</v>
      </c>
      <c r="AS50" s="27">
        <f t="shared" ca="1" si="79"/>
        <v>5.3837934826022495</v>
      </c>
      <c r="AT50" s="27">
        <f t="shared" ca="1" si="79"/>
        <v>5.4107124500152599</v>
      </c>
      <c r="AU50" s="27">
        <f t="shared" ca="1" si="79"/>
        <v>5.4377660122653353</v>
      </c>
      <c r="AV50" s="27">
        <f t="shared" ca="1" si="79"/>
        <v>5.4649548423266614</v>
      </c>
      <c r="AW50" s="27">
        <f t="shared" ca="1" si="79"/>
        <v>5.4922796165382941</v>
      </c>
      <c r="AX50" s="27">
        <f t="shared" ca="1" si="79"/>
        <v>5.5197410146209851</v>
      </c>
      <c r="AY50" s="27">
        <f t="shared" ca="1" si="79"/>
        <v>5.5473397196940892</v>
      </c>
      <c r="AZ50" s="27">
        <f t="shared" ca="1" si="79"/>
        <v>5.575076418292559</v>
      </c>
      <c r="BA50" s="27">
        <f t="shared" ca="1" si="79"/>
        <v>5.6029518003840213</v>
      </c>
      <c r="BB50" s="27">
        <f t="shared" ca="1" si="79"/>
        <v>5.630966559385941</v>
      </c>
      <c r="BC50" s="27">
        <f t="shared" ca="1" si="79"/>
        <v>5.65912139218287</v>
      </c>
      <c r="BD50" s="27">
        <f t="shared" ca="1" si="79"/>
        <v>5.6827010646502982</v>
      </c>
      <c r="BE50" s="27">
        <f t="shared" ca="1" si="79"/>
        <v>5.7063789857530081</v>
      </c>
      <c r="BF50" s="27">
        <f t="shared" ca="1" si="79"/>
        <v>5.7301555648603122</v>
      </c>
      <c r="BG50" s="27">
        <f t="shared" ca="1" si="79"/>
        <v>5.75403121304723</v>
      </c>
      <c r="BH50" s="27">
        <f t="shared" ca="1" si="79"/>
        <v>5.7780063431015938</v>
      </c>
      <c r="BI50" s="27">
        <f t="shared" ca="1" si="79"/>
        <v>5.8020813695311837</v>
      </c>
      <c r="BJ50" s="27">
        <f t="shared" ca="1" si="79"/>
        <v>5.8262567085708969</v>
      </c>
      <c r="BK50" s="27">
        <f t="shared" ca="1" si="79"/>
        <v>5.8505327781899421</v>
      </c>
      <c r="BL50" s="27">
        <f t="shared" ca="1" si="79"/>
        <v>5.8749099980990671</v>
      </c>
      <c r="BM50" s="27">
        <f t="shared" ref="BM50:CM50" ca="1" si="80">BL50*(1+BM51)</f>
        <v>5.899388789757813</v>
      </c>
      <c r="BN50" s="27">
        <f t="shared" ca="1" si="80"/>
        <v>5.9239695763818041</v>
      </c>
      <c r="BO50" s="27">
        <f t="shared" ca="1" si="80"/>
        <v>5.9486527829500613</v>
      </c>
      <c r="BP50" s="27">
        <f t="shared" ca="1" si="80"/>
        <v>5.9734388362123534</v>
      </c>
      <c r="BQ50" s="27">
        <f t="shared" ca="1" si="80"/>
        <v>5.9983281646965718</v>
      </c>
      <c r="BR50" s="27">
        <f t="shared" ca="1" si="80"/>
        <v>6.0233211987161406</v>
      </c>
      <c r="BS50" s="27">
        <f t="shared" ca="1" si="80"/>
        <v>6.0484183703774574</v>
      </c>
      <c r="BT50" s="27">
        <f t="shared" ca="1" si="80"/>
        <v>6.0736201135873635</v>
      </c>
      <c r="BU50" s="27">
        <f t="shared" ca="1" si="80"/>
        <v>6.098926864060644</v>
      </c>
      <c r="BV50" s="27">
        <f t="shared" ca="1" si="80"/>
        <v>6.1243390593275633</v>
      </c>
      <c r="BW50" s="27">
        <f t="shared" ca="1" si="80"/>
        <v>6.149857138741428</v>
      </c>
      <c r="BX50" s="27">
        <f t="shared" ca="1" si="80"/>
        <v>6.1754815434861836</v>
      </c>
      <c r="BY50" s="27">
        <f t="shared" ca="1" si="80"/>
        <v>6.2012127165840427</v>
      </c>
      <c r="BZ50" s="27">
        <f t="shared" ca="1" si="80"/>
        <v>6.2270511029031432</v>
      </c>
      <c r="CA50" s="27">
        <f t="shared" ca="1" si="80"/>
        <v>6.2529971491652399</v>
      </c>
      <c r="CB50" s="27">
        <f t="shared" ca="1" si="80"/>
        <v>6.2790513039534286</v>
      </c>
      <c r="CC50" s="27">
        <f t="shared" ca="1" si="80"/>
        <v>6.3052140177199014</v>
      </c>
      <c r="CD50" s="27">
        <f t="shared" ca="1" si="80"/>
        <v>6.3314857427937339</v>
      </c>
      <c r="CE50" s="27">
        <f t="shared" ca="1" si="80"/>
        <v>6.3578669333887081</v>
      </c>
      <c r="CF50" s="27">
        <f t="shared" ca="1" si="80"/>
        <v>6.3843580456111608</v>
      </c>
      <c r="CG50" s="27">
        <f t="shared" ca="1" si="80"/>
        <v>6.4109595374678738</v>
      </c>
      <c r="CH50" s="27">
        <f t="shared" ca="1" si="80"/>
        <v>6.4376718688739896</v>
      </c>
      <c r="CI50" s="27">
        <f t="shared" ca="1" si="80"/>
        <v>6.4644955016609646</v>
      </c>
      <c r="CJ50" s="27">
        <f t="shared" ca="1" si="80"/>
        <v>6.491430899584552</v>
      </c>
      <c r="CK50" s="27">
        <f t="shared" ca="1" si="80"/>
        <v>6.518478528332821</v>
      </c>
      <c r="CL50" s="27">
        <f t="shared" ca="1" si="80"/>
        <v>6.5456388555342073</v>
      </c>
      <c r="CM50" s="27">
        <f t="shared" ca="1" si="80"/>
        <v>6.5729123507655993</v>
      </c>
    </row>
    <row r="51" spans="2:91" s="189" customFormat="1" x14ac:dyDescent="0.2">
      <c r="B51" s="192" t="s">
        <v>277</v>
      </c>
      <c r="C51" s="19" t="s">
        <v>43</v>
      </c>
      <c r="D51" s="19" t="s">
        <v>19</v>
      </c>
      <c r="E51" s="191">
        <f ca="1">Settings!AZ10</f>
        <v>7.0000000000000007E-2</v>
      </c>
      <c r="F51" s="191">
        <f ca="1">Settings!BA10</f>
        <v>0.06</v>
      </c>
      <c r="G51" s="191">
        <f ca="1">Settings!BB10</f>
        <v>0.05</v>
      </c>
      <c r="H51" s="191">
        <f ca="1">Settings!BC10</f>
        <v>0.05</v>
      </c>
      <c r="I51" s="191">
        <f ca="1">Settings!BD10</f>
        <v>0.05</v>
      </c>
      <c r="K51" s="190">
        <f t="shared" ref="K51:AD51" ca="1" si="81">SUMIF($E$4:$I$4,K$4,$E51:$I51)/4</f>
        <v>1.7500000000000002E-2</v>
      </c>
      <c r="L51" s="190">
        <f t="shared" ca="1" si="81"/>
        <v>1.7500000000000002E-2</v>
      </c>
      <c r="M51" s="190">
        <f t="shared" ca="1" si="81"/>
        <v>1.7500000000000002E-2</v>
      </c>
      <c r="N51" s="190">
        <f t="shared" ca="1" si="81"/>
        <v>1.7500000000000002E-2</v>
      </c>
      <c r="O51" s="190">
        <f t="shared" ca="1" si="81"/>
        <v>1.4999999999999999E-2</v>
      </c>
      <c r="P51" s="190">
        <f t="shared" ca="1" si="81"/>
        <v>1.4999999999999999E-2</v>
      </c>
      <c r="Q51" s="190">
        <f t="shared" ca="1" si="81"/>
        <v>1.4999999999999999E-2</v>
      </c>
      <c r="R51" s="190">
        <f t="shared" ca="1" si="81"/>
        <v>1.4999999999999999E-2</v>
      </c>
      <c r="S51" s="190">
        <f t="shared" ca="1" si="81"/>
        <v>1.2500000000000001E-2</v>
      </c>
      <c r="T51" s="190">
        <f t="shared" ca="1" si="81"/>
        <v>1.2500000000000001E-2</v>
      </c>
      <c r="U51" s="190">
        <f t="shared" ca="1" si="81"/>
        <v>1.2500000000000001E-2</v>
      </c>
      <c r="V51" s="190">
        <f t="shared" ca="1" si="81"/>
        <v>1.2500000000000001E-2</v>
      </c>
      <c r="W51" s="190">
        <f t="shared" ca="1" si="81"/>
        <v>1.2500000000000001E-2</v>
      </c>
      <c r="X51" s="190">
        <f t="shared" ca="1" si="81"/>
        <v>1.2500000000000001E-2</v>
      </c>
      <c r="Y51" s="190">
        <f t="shared" ca="1" si="81"/>
        <v>1.2500000000000001E-2</v>
      </c>
      <c r="Z51" s="190">
        <f t="shared" ca="1" si="81"/>
        <v>1.2500000000000001E-2</v>
      </c>
      <c r="AA51" s="190">
        <f t="shared" ca="1" si="81"/>
        <v>1.2500000000000001E-2</v>
      </c>
      <c r="AB51" s="190">
        <f t="shared" ca="1" si="81"/>
        <v>1.2500000000000001E-2</v>
      </c>
      <c r="AC51" s="190">
        <f t="shared" ca="1" si="81"/>
        <v>1.2500000000000001E-2</v>
      </c>
      <c r="AD51" s="190">
        <f t="shared" ca="1" si="81"/>
        <v>1.2500000000000001E-2</v>
      </c>
      <c r="AF51" s="190">
        <f t="shared" ref="AF51:BK51" ca="1" si="82">SUMIF($E$4:$I$4,AF$4,$E51:$I51)/12</f>
        <v>5.8333333333333336E-3</v>
      </c>
      <c r="AG51" s="190">
        <f t="shared" ca="1" si="82"/>
        <v>5.8333333333333336E-3</v>
      </c>
      <c r="AH51" s="190">
        <f t="shared" ca="1" si="82"/>
        <v>5.8333333333333336E-3</v>
      </c>
      <c r="AI51" s="190">
        <f t="shared" ca="1" si="82"/>
        <v>5.8333333333333336E-3</v>
      </c>
      <c r="AJ51" s="190">
        <f t="shared" ca="1" si="82"/>
        <v>5.8333333333333336E-3</v>
      </c>
      <c r="AK51" s="190">
        <f t="shared" ca="1" si="82"/>
        <v>5.8333333333333336E-3</v>
      </c>
      <c r="AL51" s="190">
        <f t="shared" ca="1" si="82"/>
        <v>5.8333333333333336E-3</v>
      </c>
      <c r="AM51" s="190">
        <f t="shared" ca="1" si="82"/>
        <v>5.8333333333333336E-3</v>
      </c>
      <c r="AN51" s="190">
        <f t="shared" ca="1" si="82"/>
        <v>5.8333333333333336E-3</v>
      </c>
      <c r="AO51" s="190">
        <f t="shared" ca="1" si="82"/>
        <v>5.8333333333333336E-3</v>
      </c>
      <c r="AP51" s="190">
        <f t="shared" ca="1" si="82"/>
        <v>5.8333333333333336E-3</v>
      </c>
      <c r="AQ51" s="190">
        <f t="shared" ca="1" si="82"/>
        <v>5.8333333333333336E-3</v>
      </c>
      <c r="AR51" s="190">
        <f t="shared" ca="1" si="82"/>
        <v>5.0000000000000001E-3</v>
      </c>
      <c r="AS51" s="190">
        <f t="shared" ca="1" si="82"/>
        <v>5.0000000000000001E-3</v>
      </c>
      <c r="AT51" s="190">
        <f t="shared" ca="1" si="82"/>
        <v>5.0000000000000001E-3</v>
      </c>
      <c r="AU51" s="190">
        <f t="shared" ca="1" si="82"/>
        <v>5.0000000000000001E-3</v>
      </c>
      <c r="AV51" s="190">
        <f t="shared" ca="1" si="82"/>
        <v>5.0000000000000001E-3</v>
      </c>
      <c r="AW51" s="190">
        <f t="shared" ca="1" si="82"/>
        <v>5.0000000000000001E-3</v>
      </c>
      <c r="AX51" s="190">
        <f t="shared" ca="1" si="82"/>
        <v>5.0000000000000001E-3</v>
      </c>
      <c r="AY51" s="190">
        <f t="shared" ca="1" si="82"/>
        <v>5.0000000000000001E-3</v>
      </c>
      <c r="AZ51" s="190">
        <f t="shared" ca="1" si="82"/>
        <v>5.0000000000000001E-3</v>
      </c>
      <c r="BA51" s="190">
        <f t="shared" ca="1" si="82"/>
        <v>5.0000000000000001E-3</v>
      </c>
      <c r="BB51" s="190">
        <f t="shared" ca="1" si="82"/>
        <v>5.0000000000000001E-3</v>
      </c>
      <c r="BC51" s="190">
        <f t="shared" ca="1" si="82"/>
        <v>5.0000000000000001E-3</v>
      </c>
      <c r="BD51" s="190">
        <f t="shared" ca="1" si="82"/>
        <v>4.1666666666666666E-3</v>
      </c>
      <c r="BE51" s="190">
        <f t="shared" ca="1" si="82"/>
        <v>4.1666666666666666E-3</v>
      </c>
      <c r="BF51" s="190">
        <f t="shared" ca="1" si="82"/>
        <v>4.1666666666666666E-3</v>
      </c>
      <c r="BG51" s="190">
        <f t="shared" ca="1" si="82"/>
        <v>4.1666666666666666E-3</v>
      </c>
      <c r="BH51" s="190">
        <f t="shared" ca="1" si="82"/>
        <v>4.1666666666666666E-3</v>
      </c>
      <c r="BI51" s="190">
        <f t="shared" ca="1" si="82"/>
        <v>4.1666666666666666E-3</v>
      </c>
      <c r="BJ51" s="190">
        <f t="shared" ca="1" si="82"/>
        <v>4.1666666666666666E-3</v>
      </c>
      <c r="BK51" s="190">
        <f t="shared" ca="1" si="82"/>
        <v>4.1666666666666666E-3</v>
      </c>
      <c r="BL51" s="190">
        <f t="shared" ref="BL51:CM51" ca="1" si="83">SUMIF($E$4:$I$4,BL$4,$E51:$I51)/12</f>
        <v>4.1666666666666666E-3</v>
      </c>
      <c r="BM51" s="190">
        <f t="shared" ca="1" si="83"/>
        <v>4.1666666666666666E-3</v>
      </c>
      <c r="BN51" s="190">
        <f t="shared" ca="1" si="83"/>
        <v>4.1666666666666666E-3</v>
      </c>
      <c r="BO51" s="190">
        <f t="shared" ca="1" si="83"/>
        <v>4.1666666666666666E-3</v>
      </c>
      <c r="BP51" s="190">
        <f t="shared" ca="1" si="83"/>
        <v>4.1666666666666666E-3</v>
      </c>
      <c r="BQ51" s="190">
        <f t="shared" ca="1" si="83"/>
        <v>4.1666666666666666E-3</v>
      </c>
      <c r="BR51" s="190">
        <f t="shared" ca="1" si="83"/>
        <v>4.1666666666666666E-3</v>
      </c>
      <c r="BS51" s="190">
        <f t="shared" ca="1" si="83"/>
        <v>4.1666666666666666E-3</v>
      </c>
      <c r="BT51" s="190">
        <f t="shared" ca="1" si="83"/>
        <v>4.1666666666666666E-3</v>
      </c>
      <c r="BU51" s="190">
        <f t="shared" ca="1" si="83"/>
        <v>4.1666666666666666E-3</v>
      </c>
      <c r="BV51" s="190">
        <f t="shared" ca="1" si="83"/>
        <v>4.1666666666666666E-3</v>
      </c>
      <c r="BW51" s="190">
        <f t="shared" ca="1" si="83"/>
        <v>4.1666666666666666E-3</v>
      </c>
      <c r="BX51" s="190">
        <f t="shared" ca="1" si="83"/>
        <v>4.1666666666666666E-3</v>
      </c>
      <c r="BY51" s="190">
        <f t="shared" ca="1" si="83"/>
        <v>4.1666666666666666E-3</v>
      </c>
      <c r="BZ51" s="190">
        <f t="shared" ca="1" si="83"/>
        <v>4.1666666666666666E-3</v>
      </c>
      <c r="CA51" s="190">
        <f t="shared" ca="1" si="83"/>
        <v>4.1666666666666666E-3</v>
      </c>
      <c r="CB51" s="190">
        <f t="shared" ca="1" si="83"/>
        <v>4.1666666666666666E-3</v>
      </c>
      <c r="CC51" s="190">
        <f t="shared" ca="1" si="83"/>
        <v>4.1666666666666666E-3</v>
      </c>
      <c r="CD51" s="190">
        <f t="shared" ca="1" si="83"/>
        <v>4.1666666666666666E-3</v>
      </c>
      <c r="CE51" s="190">
        <f t="shared" ca="1" si="83"/>
        <v>4.1666666666666666E-3</v>
      </c>
      <c r="CF51" s="190">
        <f t="shared" ca="1" si="83"/>
        <v>4.1666666666666666E-3</v>
      </c>
      <c r="CG51" s="190">
        <f t="shared" ca="1" si="83"/>
        <v>4.1666666666666666E-3</v>
      </c>
      <c r="CH51" s="190">
        <f t="shared" ca="1" si="83"/>
        <v>4.1666666666666666E-3</v>
      </c>
      <c r="CI51" s="190">
        <f t="shared" ca="1" si="83"/>
        <v>4.1666666666666666E-3</v>
      </c>
      <c r="CJ51" s="190">
        <f t="shared" ca="1" si="83"/>
        <v>4.1666666666666666E-3</v>
      </c>
      <c r="CK51" s="190">
        <f t="shared" ca="1" si="83"/>
        <v>4.1666666666666666E-3</v>
      </c>
      <c r="CL51" s="190">
        <f t="shared" ca="1" si="83"/>
        <v>4.1666666666666666E-3</v>
      </c>
      <c r="CM51" s="190">
        <f t="shared" ca="1" si="83"/>
        <v>4.1666666666666666E-3</v>
      </c>
    </row>
    <row r="52" spans="2:91" x14ac:dyDescent="0.2">
      <c r="B52" s="23"/>
    </row>
    <row r="53" spans="2:91" x14ac:dyDescent="0.2">
      <c r="B53" s="23" t="str">
        <f>Inputs!GY11</f>
        <v>Flour</v>
      </c>
    </row>
    <row r="54" spans="2:91" x14ac:dyDescent="0.2">
      <c r="B54" s="23"/>
    </row>
    <row r="55" spans="2:91" s="115" customFormat="1" x14ac:dyDescent="0.2">
      <c r="B55" s="195" t="s">
        <v>300</v>
      </c>
      <c r="C55" s="19" t="str">
        <f>Inputs!$J$16</f>
        <v>EUR</v>
      </c>
      <c r="D55" s="19" t="s">
        <v>19</v>
      </c>
      <c r="E55" s="63">
        <v>0</v>
      </c>
      <c r="F55" s="63">
        <f ca="1">E59</f>
        <v>7.9580786405131221E-13</v>
      </c>
      <c r="G55" s="63">
        <f ca="1">F59</f>
        <v>-2.5011104298755527E-12</v>
      </c>
      <c r="H55" s="63">
        <f ca="1">G59</f>
        <v>0</v>
      </c>
      <c r="I55" s="63">
        <f ca="1">H59</f>
        <v>0</v>
      </c>
      <c r="J55" s="63"/>
      <c r="K55" s="63">
        <v>0</v>
      </c>
      <c r="L55" s="63">
        <f t="shared" ref="L55:AD55" ca="1" si="84">K59</f>
        <v>0</v>
      </c>
      <c r="M55" s="63">
        <f t="shared" ca="1" si="84"/>
        <v>0</v>
      </c>
      <c r="N55" s="63">
        <f t="shared" ca="1" si="84"/>
        <v>0</v>
      </c>
      <c r="O55" s="63">
        <f t="shared" ca="1" si="84"/>
        <v>7.9580786405131221E-13</v>
      </c>
      <c r="P55" s="63">
        <f t="shared" ca="1" si="84"/>
        <v>0</v>
      </c>
      <c r="Q55" s="63">
        <f t="shared" ca="1" si="84"/>
        <v>0</v>
      </c>
      <c r="R55" s="63">
        <f t="shared" ca="1" si="84"/>
        <v>-1.5916157281026244E-12</v>
      </c>
      <c r="S55" s="63">
        <f t="shared" ca="1" si="84"/>
        <v>-2.7284841053187847E-12</v>
      </c>
      <c r="T55" s="63">
        <f t="shared" ca="1" si="84"/>
        <v>-3.0695446184836328E-12</v>
      </c>
      <c r="U55" s="63">
        <f t="shared" ca="1" si="84"/>
        <v>-4.5474735088646412E-12</v>
      </c>
      <c r="V55" s="63">
        <f t="shared" ca="1" si="84"/>
        <v>-3.0695446184836328E-12</v>
      </c>
      <c r="W55" s="63">
        <f t="shared" ca="1" si="84"/>
        <v>-2.7284841053187847E-12</v>
      </c>
      <c r="X55" s="63">
        <f t="shared" ca="1" si="84"/>
        <v>-5.9117155615240335E-12</v>
      </c>
      <c r="Y55" s="63">
        <f t="shared" ca="1" si="84"/>
        <v>-5.6843418860808015E-12</v>
      </c>
      <c r="Z55" s="63">
        <f t="shared" ca="1" si="84"/>
        <v>-3.2969182939268649E-12</v>
      </c>
      <c r="AA55" s="63">
        <f t="shared" ca="1" si="84"/>
        <v>-1.5916157281026244E-12</v>
      </c>
      <c r="AB55" s="63">
        <f t="shared" ca="1" si="84"/>
        <v>-2.0463630789890885E-12</v>
      </c>
      <c r="AC55" s="63">
        <f t="shared" ca="1" si="84"/>
        <v>-3.2969182939268649E-12</v>
      </c>
      <c r="AD55" s="63">
        <f t="shared" ca="1" si="84"/>
        <v>-5.6843418860808015E-12</v>
      </c>
      <c r="AE55" s="63"/>
      <c r="AF55" s="194">
        <v>0</v>
      </c>
      <c r="AG55" s="63">
        <f t="shared" ref="AG55:BL55" ca="1" si="85">AF59</f>
        <v>0</v>
      </c>
      <c r="AH55" s="63">
        <f t="shared" ca="1" si="85"/>
        <v>0</v>
      </c>
      <c r="AI55" s="63">
        <f t="shared" ca="1" si="85"/>
        <v>0</v>
      </c>
      <c r="AJ55" s="63">
        <f t="shared" ca="1" si="85"/>
        <v>0</v>
      </c>
      <c r="AK55" s="63">
        <f t="shared" ca="1" si="85"/>
        <v>0</v>
      </c>
      <c r="AL55" s="63">
        <f t="shared" ca="1" si="85"/>
        <v>0</v>
      </c>
      <c r="AM55" s="63">
        <f t="shared" ca="1" si="85"/>
        <v>0</v>
      </c>
      <c r="AN55" s="63">
        <f t="shared" ca="1" si="85"/>
        <v>0</v>
      </c>
      <c r="AO55" s="63">
        <f t="shared" ca="1" si="85"/>
        <v>0</v>
      </c>
      <c r="AP55" s="63">
        <f t="shared" ca="1" si="85"/>
        <v>3.694822225952521E-13</v>
      </c>
      <c r="AQ55" s="63">
        <f t="shared" ca="1" si="85"/>
        <v>5.6843418860808015E-13</v>
      </c>
      <c r="AR55" s="63">
        <f t="shared" ca="1" si="85"/>
        <v>7.673861546209082E-13</v>
      </c>
      <c r="AS55" s="63">
        <f t="shared" ca="1" si="85"/>
        <v>9.6633812063373625E-13</v>
      </c>
      <c r="AT55" s="63">
        <f t="shared" ca="1" si="85"/>
        <v>9.2370555648813024E-13</v>
      </c>
      <c r="AU55" s="63">
        <f t="shared" ca="1" si="85"/>
        <v>1.0231815394945443E-12</v>
      </c>
      <c r="AV55" s="63">
        <f t="shared" ca="1" si="85"/>
        <v>9.0949470177292824E-13</v>
      </c>
      <c r="AW55" s="63">
        <f t="shared" ca="1" si="85"/>
        <v>7.3896444519050419E-13</v>
      </c>
      <c r="AX55" s="63">
        <f t="shared" ca="1" si="85"/>
        <v>1.3073986337985843E-12</v>
      </c>
      <c r="AY55" s="63">
        <f t="shared" ca="1" si="85"/>
        <v>8.5265128291212022E-13</v>
      </c>
      <c r="AZ55" s="63">
        <f t="shared" ca="1" si="85"/>
        <v>9.6633812063373625E-13</v>
      </c>
      <c r="BA55" s="63">
        <f t="shared" ca="1" si="85"/>
        <v>6.8212102632969618E-13</v>
      </c>
      <c r="BB55" s="63">
        <f t="shared" ca="1" si="85"/>
        <v>5.9685589803848416E-13</v>
      </c>
      <c r="BC55" s="63">
        <f t="shared" ca="1" si="85"/>
        <v>7.1054273576010019E-13</v>
      </c>
      <c r="BD55" s="63">
        <f t="shared" ca="1" si="85"/>
        <v>9.9475983006414026E-13</v>
      </c>
      <c r="BE55" s="63">
        <f t="shared" ca="1" si="85"/>
        <v>9.0949470177292824E-13</v>
      </c>
      <c r="BF55" s="63">
        <f t="shared" ca="1" si="85"/>
        <v>8.9528384705772623E-13</v>
      </c>
      <c r="BG55" s="63">
        <f t="shared" ca="1" si="85"/>
        <v>1.0516032489249483E-12</v>
      </c>
      <c r="BH55" s="63">
        <f t="shared" ca="1" si="85"/>
        <v>1.1652900866465643E-12</v>
      </c>
      <c r="BI55" s="63">
        <f t="shared" ca="1" si="85"/>
        <v>1.2221335055073723E-12</v>
      </c>
      <c r="BJ55" s="63">
        <f t="shared" ca="1" si="85"/>
        <v>1.7337242752546445E-12</v>
      </c>
      <c r="BK55" s="63">
        <f t="shared" ca="1" si="85"/>
        <v>1.6768808563938364E-12</v>
      </c>
      <c r="BL55" s="63">
        <f t="shared" ca="1" si="85"/>
        <v>2.1032064978498966E-12</v>
      </c>
      <c r="BM55" s="63">
        <f t="shared" ref="BM55:CM55" ca="1" si="86">BL59</f>
        <v>2.3021584638627246E-12</v>
      </c>
      <c r="BN55" s="63">
        <f t="shared" ca="1" si="86"/>
        <v>2.3305801732931286E-12</v>
      </c>
      <c r="BO55" s="63">
        <f t="shared" ca="1" si="86"/>
        <v>2.1032064978498966E-12</v>
      </c>
      <c r="BP55" s="63">
        <f t="shared" ca="1" si="86"/>
        <v>1.4210854715202004E-12</v>
      </c>
      <c r="BQ55" s="63">
        <f t="shared" ca="1" si="86"/>
        <v>1.8474111129762605E-12</v>
      </c>
      <c r="BR55" s="63">
        <f t="shared" ca="1" si="86"/>
        <v>1.9895196601282805E-12</v>
      </c>
      <c r="BS55" s="63">
        <f t="shared" ca="1" si="86"/>
        <v>1.5916157281026244E-12</v>
      </c>
      <c r="BT55" s="63">
        <f t="shared" ca="1" si="86"/>
        <v>1.6200374375330284E-12</v>
      </c>
      <c r="BU55" s="63">
        <f t="shared" ca="1" si="86"/>
        <v>1.7337242752546445E-12</v>
      </c>
      <c r="BV55" s="63">
        <f t="shared" ca="1" si="86"/>
        <v>1.9042545318370685E-12</v>
      </c>
      <c r="BW55" s="63">
        <f t="shared" ca="1" si="86"/>
        <v>1.2221335055073723E-12</v>
      </c>
      <c r="BX55" s="63">
        <f t="shared" ca="1" si="86"/>
        <v>1.3358203432289883E-12</v>
      </c>
      <c r="BY55" s="63">
        <f t="shared" ca="1" si="86"/>
        <v>1.3926637620897964E-12</v>
      </c>
      <c r="BZ55" s="63">
        <f t="shared" ca="1" si="86"/>
        <v>1.9610979506978765E-12</v>
      </c>
      <c r="CA55" s="63">
        <f t="shared" ca="1" si="86"/>
        <v>2.3305801732931286E-12</v>
      </c>
      <c r="CB55" s="63">
        <f t="shared" ca="1" si="86"/>
        <v>2.3305801732931286E-12</v>
      </c>
      <c r="CC55" s="63">
        <f t="shared" ca="1" si="86"/>
        <v>2.0463630789890885E-12</v>
      </c>
      <c r="CD55" s="63">
        <f t="shared" ca="1" si="86"/>
        <v>1.7905676941154525E-12</v>
      </c>
      <c r="CE55" s="63">
        <f t="shared" ca="1" si="86"/>
        <v>1.7905676941154525E-12</v>
      </c>
      <c r="CF55" s="63">
        <f t="shared" ca="1" si="86"/>
        <v>2.2737367544323206E-12</v>
      </c>
      <c r="CG55" s="63">
        <f t="shared" ca="1" si="86"/>
        <v>2.8421709430404007E-12</v>
      </c>
      <c r="CH55" s="63">
        <f t="shared" ca="1" si="86"/>
        <v>2.4726887204451486E-12</v>
      </c>
      <c r="CI55" s="63">
        <f t="shared" ca="1" si="86"/>
        <v>2.2168933355715126E-12</v>
      </c>
      <c r="CJ55" s="63">
        <f t="shared" ca="1" si="86"/>
        <v>2.6716406864579767E-12</v>
      </c>
      <c r="CK55" s="63">
        <f t="shared" ca="1" si="86"/>
        <v>3.1263880373444408E-12</v>
      </c>
      <c r="CL55" s="63">
        <f t="shared" ca="1" si="86"/>
        <v>2.8421709430404007E-12</v>
      </c>
      <c r="CM55" s="63">
        <f t="shared" ca="1" si="86"/>
        <v>3.2684965844964609E-12</v>
      </c>
    </row>
    <row r="56" spans="2:91" x14ac:dyDescent="0.2">
      <c r="B56" s="196" t="s">
        <v>299</v>
      </c>
      <c r="C56" s="19" t="str">
        <f>Inputs!$J$16</f>
        <v>EUR</v>
      </c>
      <c r="D56" s="19" t="s">
        <v>19</v>
      </c>
      <c r="E56" s="27">
        <f t="shared" ref="E56:I58" ca="1" si="87">SUMIF($K$4:$AD$4,E$4,$K56:$AD56)</f>
        <v>8468.4576712030776</v>
      </c>
      <c r="F56" s="27">
        <f t="shared" ca="1" si="87"/>
        <v>37500.701126658249</v>
      </c>
      <c r="G56" s="27">
        <f t="shared" ca="1" si="87"/>
        <v>43411.389640793452</v>
      </c>
      <c r="H56" s="27">
        <f t="shared" ca="1" si="87"/>
        <v>48406.740661838136</v>
      </c>
      <c r="I56" s="27">
        <f t="shared" ca="1" si="87"/>
        <v>58459.890851872711</v>
      </c>
      <c r="J56" s="27"/>
      <c r="K56" s="27">
        <f t="shared" ref="K56:T58" ca="1" si="88">SUMIFS($AF56:$CM56,$AF$4:$CM$4,K$4,$AF$8:$CM$8,K$8)</f>
        <v>0</v>
      </c>
      <c r="L56" s="27">
        <f t="shared" ca="1" si="88"/>
        <v>0</v>
      </c>
      <c r="M56" s="27">
        <f t="shared" ca="1" si="88"/>
        <v>0</v>
      </c>
      <c r="N56" s="27">
        <f t="shared" ca="1" si="88"/>
        <v>8468.4576712030776</v>
      </c>
      <c r="O56" s="27">
        <f t="shared" ca="1" si="88"/>
        <v>8484.8017142806038</v>
      </c>
      <c r="P56" s="27">
        <f t="shared" ca="1" si="88"/>
        <v>8938.7614340083037</v>
      </c>
      <c r="Q56" s="27">
        <f t="shared" ca="1" si="88"/>
        <v>9555.2983024025816</v>
      </c>
      <c r="R56" s="27">
        <f t="shared" ca="1" si="88"/>
        <v>10521.839675966759</v>
      </c>
      <c r="S56" s="27">
        <f t="shared" ca="1" si="88"/>
        <v>9795.5579000135076</v>
      </c>
      <c r="T56" s="27">
        <f t="shared" ca="1" si="88"/>
        <v>10356.698500231656</v>
      </c>
      <c r="U56" s="27">
        <f t="shared" ref="U56:AD58" ca="1" si="89">SUMIFS($AF56:$CM56,$AF$4:$CM$4,U$4,$AF$8:$CM$8,U$8)</f>
        <v>11055.043312329864</v>
      </c>
      <c r="V56" s="27">
        <f t="shared" ca="1" si="89"/>
        <v>12204.089928218429</v>
      </c>
      <c r="W56" s="27">
        <f t="shared" ca="1" si="89"/>
        <v>10880.14566969416</v>
      </c>
      <c r="X56" s="27">
        <f t="shared" ca="1" si="89"/>
        <v>11576.04936059747</v>
      </c>
      <c r="Y56" s="27">
        <f t="shared" ca="1" si="89"/>
        <v>12416.95350992227</v>
      </c>
      <c r="Z56" s="27">
        <f t="shared" ca="1" si="89"/>
        <v>13533.592121624237</v>
      </c>
      <c r="AA56" s="27">
        <f t="shared" ca="1" si="89"/>
        <v>13243.493826505266</v>
      </c>
      <c r="AB56" s="27">
        <f t="shared" ca="1" si="89"/>
        <v>13965.277464818886</v>
      </c>
      <c r="AC56" s="27">
        <f t="shared" ca="1" si="89"/>
        <v>14852.665362288422</v>
      </c>
      <c r="AD56" s="27">
        <f t="shared" ca="1" si="89"/>
        <v>16398.454198260137</v>
      </c>
      <c r="AE56" s="27"/>
      <c r="AF56" s="26">
        <f t="shared" ref="AF56:BK56" ca="1" si="90">AF62*AF67</f>
        <v>0</v>
      </c>
      <c r="AG56" s="26">
        <f t="shared" ca="1" si="90"/>
        <v>0</v>
      </c>
      <c r="AH56" s="26">
        <f t="shared" ca="1" si="90"/>
        <v>0</v>
      </c>
      <c r="AI56" s="26">
        <f t="shared" ca="1" si="90"/>
        <v>0</v>
      </c>
      <c r="AJ56" s="26">
        <f t="shared" ca="1" si="90"/>
        <v>0</v>
      </c>
      <c r="AK56" s="26">
        <f t="shared" ca="1" si="90"/>
        <v>0</v>
      </c>
      <c r="AL56" s="26">
        <f t="shared" ca="1" si="90"/>
        <v>0</v>
      </c>
      <c r="AM56" s="26">
        <f t="shared" ca="1" si="90"/>
        <v>0</v>
      </c>
      <c r="AN56" s="26">
        <f t="shared" ca="1" si="90"/>
        <v>0</v>
      </c>
      <c r="AO56" s="26">
        <f t="shared" ca="1" si="90"/>
        <v>2771.6059840503685</v>
      </c>
      <c r="AP56" s="26">
        <f t="shared" ca="1" si="90"/>
        <v>2744.3899071855371</v>
      </c>
      <c r="AQ56" s="26">
        <f t="shared" ca="1" si="90"/>
        <v>2952.4617799671719</v>
      </c>
      <c r="AR56" s="26">
        <f t="shared" ca="1" si="90"/>
        <v>3164.6123410220994</v>
      </c>
      <c r="AS56" s="26">
        <f t="shared" ca="1" si="90"/>
        <v>2235.8900912615595</v>
      </c>
      <c r="AT56" s="26">
        <f t="shared" ca="1" si="90"/>
        <v>3084.2992819969454</v>
      </c>
      <c r="AU56" s="26">
        <f t="shared" ca="1" si="90"/>
        <v>2879.5128724849615</v>
      </c>
      <c r="AV56" s="26">
        <f t="shared" ca="1" si="90"/>
        <v>3013.5356464981605</v>
      </c>
      <c r="AW56" s="26">
        <f t="shared" ca="1" si="90"/>
        <v>3045.7129150251817</v>
      </c>
      <c r="AX56" s="26">
        <f t="shared" ca="1" si="90"/>
        <v>3048.7961062952772</v>
      </c>
      <c r="AY56" s="26">
        <f t="shared" ca="1" si="90"/>
        <v>3471.1221211792508</v>
      </c>
      <c r="AZ56" s="26">
        <f t="shared" ca="1" si="90"/>
        <v>3035.3800749280531</v>
      </c>
      <c r="BA56" s="26">
        <f t="shared" ca="1" si="90"/>
        <v>3424.2880577537267</v>
      </c>
      <c r="BB56" s="26">
        <f t="shared" ca="1" si="90"/>
        <v>3506.7879443884649</v>
      </c>
      <c r="BC56" s="26">
        <f t="shared" ca="1" si="90"/>
        <v>3590.7636738245683</v>
      </c>
      <c r="BD56" s="26">
        <f t="shared" ca="1" si="90"/>
        <v>3679.6637941748563</v>
      </c>
      <c r="BE56" s="26">
        <f t="shared" ca="1" si="90"/>
        <v>2553.6242482025532</v>
      </c>
      <c r="BF56" s="26">
        <f t="shared" ca="1" si="90"/>
        <v>3562.2698576360981</v>
      </c>
      <c r="BG56" s="26">
        <f t="shared" ca="1" si="90"/>
        <v>3387.9071967280688</v>
      </c>
      <c r="BH56" s="26">
        <f t="shared" ca="1" si="90"/>
        <v>3516.1178571339578</v>
      </c>
      <c r="BI56" s="26">
        <f t="shared" ca="1" si="90"/>
        <v>3452.6734463696298</v>
      </c>
      <c r="BJ56" s="26">
        <f t="shared" ca="1" si="90"/>
        <v>3498.0334679626226</v>
      </c>
      <c r="BK56" s="26">
        <f t="shared" ca="1" si="90"/>
        <v>4132.2529752821274</v>
      </c>
      <c r="BL56" s="26">
        <f t="shared" ref="BL56:CM56" ca="1" si="91">BL62*BL67</f>
        <v>3424.7568690851153</v>
      </c>
      <c r="BM56" s="26">
        <f t="shared" ca="1" si="91"/>
        <v>3983.7647372472507</v>
      </c>
      <c r="BN56" s="26">
        <f t="shared" ca="1" si="91"/>
        <v>4108.5587573788944</v>
      </c>
      <c r="BO56" s="26">
        <f t="shared" ca="1" si="91"/>
        <v>4111.7664335922827</v>
      </c>
      <c r="BP56" s="26">
        <f t="shared" ca="1" si="91"/>
        <v>4139.8729862396522</v>
      </c>
      <c r="BQ56" s="26">
        <f t="shared" ca="1" si="91"/>
        <v>2851.3013315716312</v>
      </c>
      <c r="BR56" s="26">
        <f t="shared" ca="1" si="91"/>
        <v>3888.971351882878</v>
      </c>
      <c r="BS56" s="26">
        <f t="shared" ca="1" si="91"/>
        <v>3766.8358255741268</v>
      </c>
      <c r="BT56" s="26">
        <f t="shared" ca="1" si="91"/>
        <v>4041.398653287994</v>
      </c>
      <c r="BU56" s="26">
        <f t="shared" ca="1" si="91"/>
        <v>3767.8148817353494</v>
      </c>
      <c r="BV56" s="26">
        <f t="shared" ca="1" si="91"/>
        <v>3942.9397245905502</v>
      </c>
      <c r="BW56" s="26">
        <f t="shared" ca="1" si="91"/>
        <v>4592.2080156183383</v>
      </c>
      <c r="BX56" s="26">
        <f t="shared" ca="1" si="91"/>
        <v>3881.80576971338</v>
      </c>
      <c r="BY56" s="26">
        <f t="shared" ca="1" si="91"/>
        <v>4481.333349569848</v>
      </c>
      <c r="BZ56" s="26">
        <f t="shared" ca="1" si="91"/>
        <v>4497.1648167282365</v>
      </c>
      <c r="CA56" s="26">
        <f t="shared" ca="1" si="91"/>
        <v>4555.0939553261524</v>
      </c>
      <c r="CB56" s="26">
        <f t="shared" ca="1" si="91"/>
        <v>5140.2237571764817</v>
      </c>
      <c r="CC56" s="26">
        <f t="shared" ca="1" si="91"/>
        <v>3439.2613443219652</v>
      </c>
      <c r="CD56" s="26">
        <f t="shared" ca="1" si="91"/>
        <v>4664.0087250068182</v>
      </c>
      <c r="CE56" s="26">
        <f t="shared" ca="1" si="91"/>
        <v>4500.1342377334877</v>
      </c>
      <c r="CF56" s="26">
        <f t="shared" ca="1" si="91"/>
        <v>4851.8632901396531</v>
      </c>
      <c r="CG56" s="26">
        <f t="shared" ca="1" si="91"/>
        <v>4613.2799369457471</v>
      </c>
      <c r="CH56" s="26">
        <f t="shared" ca="1" si="91"/>
        <v>4787.8505733116544</v>
      </c>
      <c r="CI56" s="26">
        <f t="shared" ca="1" si="91"/>
        <v>5410.720174956482</v>
      </c>
      <c r="CJ56" s="26">
        <f t="shared" ca="1" si="91"/>
        <v>4654.0946140202877</v>
      </c>
      <c r="CK56" s="26">
        <f t="shared" ca="1" si="91"/>
        <v>5561.4031619700154</v>
      </c>
      <c r="CL56" s="26">
        <f t="shared" ca="1" si="91"/>
        <v>5295.1535688188424</v>
      </c>
      <c r="CM56" s="26">
        <f t="shared" ca="1" si="91"/>
        <v>5541.8974674712799</v>
      </c>
    </row>
    <row r="57" spans="2:91" x14ac:dyDescent="0.2">
      <c r="B57" s="196" t="s">
        <v>298</v>
      </c>
      <c r="C57" s="19" t="str">
        <f>Inputs!$J$16</f>
        <v>EUR</v>
      </c>
      <c r="D57" s="19" t="s">
        <v>19</v>
      </c>
      <c r="E57" s="27">
        <f t="shared" ca="1" si="87"/>
        <v>-8065.1977820981683</v>
      </c>
      <c r="F57" s="27">
        <f t="shared" ca="1" si="87"/>
        <v>-35714.953453960239</v>
      </c>
      <c r="G57" s="27">
        <f t="shared" ca="1" si="87"/>
        <v>-41344.18061027948</v>
      </c>
      <c r="H57" s="27">
        <f t="shared" ca="1" si="87"/>
        <v>-46101.657773179177</v>
      </c>
      <c r="I57" s="27">
        <f t="shared" ca="1" si="87"/>
        <v>-55676.086525593062</v>
      </c>
      <c r="J57" s="27"/>
      <c r="K57" s="27">
        <f t="shared" ca="1" si="88"/>
        <v>0</v>
      </c>
      <c r="L57" s="27">
        <f t="shared" ca="1" si="88"/>
        <v>0</v>
      </c>
      <c r="M57" s="27">
        <f t="shared" ca="1" si="88"/>
        <v>0</v>
      </c>
      <c r="N57" s="27">
        <f t="shared" ca="1" si="88"/>
        <v>-8065.1977820981683</v>
      </c>
      <c r="O57" s="27">
        <f t="shared" ca="1" si="88"/>
        <v>-8080.7635374100992</v>
      </c>
      <c r="P57" s="27">
        <f t="shared" ca="1" si="88"/>
        <v>-8513.1061276269556</v>
      </c>
      <c r="Q57" s="27">
        <f t="shared" ca="1" si="88"/>
        <v>-9100.2840975262698</v>
      </c>
      <c r="R57" s="27">
        <f t="shared" ca="1" si="88"/>
        <v>-10020.799691396915</v>
      </c>
      <c r="S57" s="27">
        <f t="shared" ca="1" si="88"/>
        <v>-9329.1027619176257</v>
      </c>
      <c r="T57" s="27">
        <f t="shared" ca="1" si="88"/>
        <v>-9863.5223811730066</v>
      </c>
      <c r="U57" s="27">
        <f t="shared" ca="1" si="89"/>
        <v>-10528.612678409394</v>
      </c>
      <c r="V57" s="27">
        <f t="shared" ca="1" si="89"/>
        <v>-11622.942788779455</v>
      </c>
      <c r="W57" s="27">
        <f t="shared" ca="1" si="89"/>
        <v>-10362.043494946822</v>
      </c>
      <c r="X57" s="27">
        <f t="shared" ca="1" si="89"/>
        <v>-11024.808914854733</v>
      </c>
      <c r="Y57" s="27">
        <f t="shared" ca="1" si="89"/>
        <v>-11825.670009449779</v>
      </c>
      <c r="Z57" s="27">
        <f t="shared" ca="1" si="89"/>
        <v>-12889.135353927843</v>
      </c>
      <c r="AA57" s="27">
        <f t="shared" ca="1" si="89"/>
        <v>-12612.851263338349</v>
      </c>
      <c r="AB57" s="27">
        <f t="shared" ca="1" si="89"/>
        <v>-13300.264252208464</v>
      </c>
      <c r="AC57" s="27">
        <f t="shared" ca="1" si="89"/>
        <v>-14145.395583131833</v>
      </c>
      <c r="AD57" s="27">
        <f t="shared" ca="1" si="89"/>
        <v>-15617.575426914416</v>
      </c>
      <c r="AE57" s="27"/>
      <c r="AF57" s="26">
        <f t="shared" ref="AF57:BK57" ca="1" si="92">IFERROR((AF56/AF62)*AF63,0)</f>
        <v>0</v>
      </c>
      <c r="AG57" s="26">
        <f t="shared" ca="1" si="92"/>
        <v>0</v>
      </c>
      <c r="AH57" s="26">
        <f t="shared" ca="1" si="92"/>
        <v>0</v>
      </c>
      <c r="AI57" s="26">
        <f t="shared" ca="1" si="92"/>
        <v>0</v>
      </c>
      <c r="AJ57" s="26">
        <f t="shared" ca="1" si="92"/>
        <v>0</v>
      </c>
      <c r="AK57" s="26">
        <f t="shared" ca="1" si="92"/>
        <v>0</v>
      </c>
      <c r="AL57" s="26">
        <f t="shared" ca="1" si="92"/>
        <v>0</v>
      </c>
      <c r="AM57" s="26">
        <f t="shared" ca="1" si="92"/>
        <v>0</v>
      </c>
      <c r="AN57" s="26">
        <f t="shared" ca="1" si="92"/>
        <v>0</v>
      </c>
      <c r="AO57" s="26">
        <f t="shared" ca="1" si="92"/>
        <v>-2639.6247467146363</v>
      </c>
      <c r="AP57" s="26">
        <f t="shared" ca="1" si="92"/>
        <v>-2613.7046735100353</v>
      </c>
      <c r="AQ57" s="26">
        <f t="shared" ca="1" si="92"/>
        <v>-2811.8683618734967</v>
      </c>
      <c r="AR57" s="26">
        <f t="shared" ca="1" si="92"/>
        <v>-3013.9165152591422</v>
      </c>
      <c r="AS57" s="26">
        <f t="shared" ca="1" si="92"/>
        <v>-2129.4191345348186</v>
      </c>
      <c r="AT57" s="26">
        <f t="shared" ca="1" si="92"/>
        <v>-2937.4278876161384</v>
      </c>
      <c r="AU57" s="26">
        <f t="shared" ca="1" si="92"/>
        <v>-2742.3932118904395</v>
      </c>
      <c r="AV57" s="26">
        <f t="shared" ca="1" si="92"/>
        <v>-2870.0339490458673</v>
      </c>
      <c r="AW57" s="26">
        <f t="shared" ca="1" si="92"/>
        <v>-2900.6789666906488</v>
      </c>
      <c r="AX57" s="26">
        <f t="shared" ca="1" si="92"/>
        <v>-2903.6153393288359</v>
      </c>
      <c r="AY57" s="26">
        <f t="shared" ca="1" si="92"/>
        <v>-3305.8305915992864</v>
      </c>
      <c r="AZ57" s="26">
        <f t="shared" ca="1" si="92"/>
        <v>-2890.838166598146</v>
      </c>
      <c r="BA57" s="26">
        <f t="shared" ca="1" si="92"/>
        <v>-3261.2267216702157</v>
      </c>
      <c r="BB57" s="26">
        <f t="shared" ca="1" si="92"/>
        <v>-3339.7980422747282</v>
      </c>
      <c r="BC57" s="26">
        <f t="shared" ca="1" si="92"/>
        <v>-3419.7749274519697</v>
      </c>
      <c r="BD57" s="26">
        <f t="shared" ca="1" si="92"/>
        <v>-3504.4417087379584</v>
      </c>
      <c r="BE57" s="26">
        <f t="shared" ca="1" si="92"/>
        <v>-2432.0230935262412</v>
      </c>
      <c r="BF57" s="26">
        <f t="shared" ca="1" si="92"/>
        <v>-3392.6379596534266</v>
      </c>
      <c r="BG57" s="26">
        <f t="shared" ca="1" si="92"/>
        <v>-3226.5782825981605</v>
      </c>
      <c r="BH57" s="26">
        <f t="shared" ca="1" si="92"/>
        <v>-3348.6836734609124</v>
      </c>
      <c r="BI57" s="26">
        <f t="shared" ca="1" si="92"/>
        <v>-3288.2604251139328</v>
      </c>
      <c r="BJ57" s="26">
        <f t="shared" ca="1" si="92"/>
        <v>-3331.4604456786883</v>
      </c>
      <c r="BK57" s="26">
        <f t="shared" ca="1" si="92"/>
        <v>-3935.4790240782163</v>
      </c>
      <c r="BL57" s="26">
        <f t="shared" ref="BL57:CM57" ca="1" si="93">IFERROR((BL56/BL62)*BL63,0)</f>
        <v>-3261.6732086524908</v>
      </c>
      <c r="BM57" s="26">
        <f t="shared" ca="1" si="93"/>
        <v>-3794.061654521191</v>
      </c>
      <c r="BN57" s="26">
        <f t="shared" ca="1" si="93"/>
        <v>-3912.9131022656143</v>
      </c>
      <c r="BO57" s="26">
        <f t="shared" ca="1" si="93"/>
        <v>-3915.9680319926506</v>
      </c>
      <c r="BP57" s="26">
        <f t="shared" ca="1" si="93"/>
        <v>-3942.7361773710973</v>
      </c>
      <c r="BQ57" s="26">
        <f t="shared" ca="1" si="93"/>
        <v>-2715.5250776872676</v>
      </c>
      <c r="BR57" s="26">
        <f t="shared" ca="1" si="93"/>
        <v>-3703.7822398884555</v>
      </c>
      <c r="BS57" s="26">
        <f t="shared" ca="1" si="93"/>
        <v>-3587.4626910229781</v>
      </c>
      <c r="BT57" s="26">
        <f t="shared" ca="1" si="93"/>
        <v>-3848.9510983695181</v>
      </c>
      <c r="BU57" s="26">
        <f t="shared" ca="1" si="93"/>
        <v>-3588.3951254622375</v>
      </c>
      <c r="BV57" s="26">
        <f t="shared" ca="1" si="93"/>
        <v>-3755.1806900862389</v>
      </c>
      <c r="BW57" s="26">
        <f t="shared" ca="1" si="93"/>
        <v>-4373.5314434460361</v>
      </c>
      <c r="BX57" s="26">
        <f t="shared" ca="1" si="93"/>
        <v>-3696.9578759175047</v>
      </c>
      <c r="BY57" s="26">
        <f t="shared" ca="1" si="93"/>
        <v>-4267.9365233998551</v>
      </c>
      <c r="BZ57" s="26">
        <f t="shared" ca="1" si="93"/>
        <v>-4283.0141111697485</v>
      </c>
      <c r="CA57" s="26">
        <f t="shared" ca="1" si="93"/>
        <v>-4338.1847193582407</v>
      </c>
      <c r="CB57" s="26">
        <f t="shared" ca="1" si="93"/>
        <v>-4895.4511973109356</v>
      </c>
      <c r="CC57" s="26">
        <f t="shared" ca="1" si="93"/>
        <v>-3275.4869945923479</v>
      </c>
      <c r="CD57" s="26">
        <f t="shared" ca="1" si="93"/>
        <v>-4441.9130714350649</v>
      </c>
      <c r="CE57" s="26">
        <f t="shared" ca="1" si="93"/>
        <v>-4285.8421311747497</v>
      </c>
      <c r="CF57" s="26">
        <f t="shared" ca="1" si="93"/>
        <v>-4620.8221810853838</v>
      </c>
      <c r="CG57" s="26">
        <f t="shared" ca="1" si="93"/>
        <v>-4393.5999399483308</v>
      </c>
      <c r="CH57" s="26">
        <f t="shared" ca="1" si="93"/>
        <v>-4559.8576888682428</v>
      </c>
      <c r="CI57" s="26">
        <f t="shared" ca="1" si="93"/>
        <v>-5153.0668332918867</v>
      </c>
      <c r="CJ57" s="26">
        <f t="shared" ca="1" si="93"/>
        <v>-4432.4710609717022</v>
      </c>
      <c r="CK57" s="26">
        <f t="shared" ca="1" si="93"/>
        <v>-5296.5744399714431</v>
      </c>
      <c r="CL57" s="26">
        <f t="shared" ca="1" si="93"/>
        <v>-5043.0033988750874</v>
      </c>
      <c r="CM57" s="26">
        <f t="shared" ca="1" si="93"/>
        <v>-5277.9975880678858</v>
      </c>
    </row>
    <row r="58" spans="2:91" x14ac:dyDescent="0.2">
      <c r="B58" s="196" t="s">
        <v>297</v>
      </c>
      <c r="C58" s="19" t="str">
        <f>Inputs!$J$16</f>
        <v>EUR</v>
      </c>
      <c r="D58" s="19" t="s">
        <v>19</v>
      </c>
      <c r="E58" s="27">
        <f t="shared" ca="1" si="87"/>
        <v>-403.25988910490844</v>
      </c>
      <c r="F58" s="27">
        <f t="shared" ca="1" si="87"/>
        <v>-1785.7476726980119</v>
      </c>
      <c r="G58" s="27">
        <f t="shared" ca="1" si="87"/>
        <v>-2067.2090305139745</v>
      </c>
      <c r="H58" s="27">
        <f t="shared" ca="1" si="87"/>
        <v>-2305.0828886589588</v>
      </c>
      <c r="I58" s="27">
        <f t="shared" ca="1" si="87"/>
        <v>-2783.8043262796537</v>
      </c>
      <c r="J58" s="27"/>
      <c r="K58" s="27">
        <f t="shared" ca="1" si="88"/>
        <v>0</v>
      </c>
      <c r="L58" s="27">
        <f t="shared" ca="1" si="88"/>
        <v>0</v>
      </c>
      <c r="M58" s="27">
        <f t="shared" ca="1" si="88"/>
        <v>0</v>
      </c>
      <c r="N58" s="27">
        <f t="shared" ca="1" si="88"/>
        <v>-403.25988910490844</v>
      </c>
      <c r="O58" s="27">
        <f t="shared" ca="1" si="88"/>
        <v>-404.03817687050497</v>
      </c>
      <c r="P58" s="27">
        <f t="shared" ca="1" si="88"/>
        <v>-425.65530638134783</v>
      </c>
      <c r="Q58" s="27">
        <f t="shared" ca="1" si="88"/>
        <v>-455.01420487631344</v>
      </c>
      <c r="R58" s="27">
        <f t="shared" ca="1" si="88"/>
        <v>-501.03998456984573</v>
      </c>
      <c r="S58" s="27">
        <f t="shared" ca="1" si="88"/>
        <v>-466.45513809588135</v>
      </c>
      <c r="T58" s="27">
        <f t="shared" ca="1" si="88"/>
        <v>-493.17611905865033</v>
      </c>
      <c r="U58" s="27">
        <f t="shared" ca="1" si="89"/>
        <v>-526.43063392046986</v>
      </c>
      <c r="V58" s="27">
        <f t="shared" ca="1" si="89"/>
        <v>-581.14713943897277</v>
      </c>
      <c r="W58" s="27">
        <f t="shared" ca="1" si="89"/>
        <v>-518.102174747341</v>
      </c>
      <c r="X58" s="27">
        <f t="shared" ca="1" si="89"/>
        <v>-551.24044574273671</v>
      </c>
      <c r="Y58" s="27">
        <f t="shared" ca="1" si="89"/>
        <v>-591.28350047248898</v>
      </c>
      <c r="Z58" s="27">
        <f t="shared" ca="1" si="89"/>
        <v>-644.45676769639226</v>
      </c>
      <c r="AA58" s="27">
        <f t="shared" ca="1" si="89"/>
        <v>-630.6425631669174</v>
      </c>
      <c r="AB58" s="27">
        <f t="shared" ca="1" si="89"/>
        <v>-665.01321261042324</v>
      </c>
      <c r="AC58" s="27">
        <f t="shared" ca="1" si="89"/>
        <v>-707.26977915659177</v>
      </c>
      <c r="AD58" s="27">
        <f t="shared" ca="1" si="89"/>
        <v>-780.87877134572091</v>
      </c>
      <c r="AE58" s="27"/>
      <c r="AF58" s="26">
        <f t="shared" ref="AF58:BK58" ca="1" si="94">IFERROR((AF56/AF62)*AF64,0)</f>
        <v>0</v>
      </c>
      <c r="AG58" s="26">
        <f t="shared" ca="1" si="94"/>
        <v>0</v>
      </c>
      <c r="AH58" s="26">
        <f t="shared" ca="1" si="94"/>
        <v>0</v>
      </c>
      <c r="AI58" s="26">
        <f t="shared" ca="1" si="94"/>
        <v>0</v>
      </c>
      <c r="AJ58" s="26">
        <f t="shared" ca="1" si="94"/>
        <v>0</v>
      </c>
      <c r="AK58" s="26">
        <f t="shared" ca="1" si="94"/>
        <v>0</v>
      </c>
      <c r="AL58" s="26">
        <f t="shared" ca="1" si="94"/>
        <v>0</v>
      </c>
      <c r="AM58" s="26">
        <f t="shared" ca="1" si="94"/>
        <v>0</v>
      </c>
      <c r="AN58" s="26">
        <f t="shared" ca="1" si="94"/>
        <v>0</v>
      </c>
      <c r="AO58" s="26">
        <f t="shared" ca="1" si="94"/>
        <v>-131.98123733573183</v>
      </c>
      <c r="AP58" s="26">
        <f t="shared" ca="1" si="94"/>
        <v>-130.68523367550176</v>
      </c>
      <c r="AQ58" s="26">
        <f t="shared" ca="1" si="94"/>
        <v>-140.59341809367484</v>
      </c>
      <c r="AR58" s="26">
        <f t="shared" ca="1" si="94"/>
        <v>-150.6958257629571</v>
      </c>
      <c r="AS58" s="26">
        <f t="shared" ca="1" si="94"/>
        <v>-106.47095672674094</v>
      </c>
      <c r="AT58" s="26">
        <f t="shared" ca="1" si="94"/>
        <v>-146.87139438080692</v>
      </c>
      <c r="AU58" s="26">
        <f t="shared" ca="1" si="94"/>
        <v>-137.11966059452197</v>
      </c>
      <c r="AV58" s="26">
        <f t="shared" ca="1" si="94"/>
        <v>-143.5016974522934</v>
      </c>
      <c r="AW58" s="26">
        <f t="shared" ca="1" si="94"/>
        <v>-145.03394833453245</v>
      </c>
      <c r="AX58" s="26">
        <f t="shared" ca="1" si="94"/>
        <v>-145.18076696644181</v>
      </c>
      <c r="AY58" s="26">
        <f t="shared" ca="1" si="94"/>
        <v>-165.29152957996433</v>
      </c>
      <c r="AZ58" s="26">
        <f t="shared" ca="1" si="94"/>
        <v>-144.5419083299073</v>
      </c>
      <c r="BA58" s="26">
        <f t="shared" ca="1" si="94"/>
        <v>-163.06133608351078</v>
      </c>
      <c r="BB58" s="26">
        <f t="shared" ca="1" si="94"/>
        <v>-166.98990211373641</v>
      </c>
      <c r="BC58" s="26">
        <f t="shared" ca="1" si="94"/>
        <v>-170.98874637259851</v>
      </c>
      <c r="BD58" s="26">
        <f t="shared" ca="1" si="94"/>
        <v>-175.22208543689794</v>
      </c>
      <c r="BE58" s="26">
        <f t="shared" ca="1" si="94"/>
        <v>-121.60115467631205</v>
      </c>
      <c r="BF58" s="26">
        <f t="shared" ca="1" si="94"/>
        <v>-169.63189798267135</v>
      </c>
      <c r="BG58" s="26">
        <f t="shared" ca="1" si="94"/>
        <v>-161.32891412990804</v>
      </c>
      <c r="BH58" s="26">
        <f t="shared" ca="1" si="94"/>
        <v>-167.43418367304562</v>
      </c>
      <c r="BI58" s="26">
        <f t="shared" ca="1" si="94"/>
        <v>-164.41302125569663</v>
      </c>
      <c r="BJ58" s="26">
        <f t="shared" ca="1" si="94"/>
        <v>-166.57302228393442</v>
      </c>
      <c r="BK58" s="26">
        <f t="shared" ca="1" si="94"/>
        <v>-196.77395120391083</v>
      </c>
      <c r="BL58" s="26">
        <f t="shared" ref="BL58:CM58" ca="1" si="95">IFERROR((BL56/BL62)*BL64,0)</f>
        <v>-163.08366043262455</v>
      </c>
      <c r="BM58" s="26">
        <f t="shared" ca="1" si="95"/>
        <v>-189.70308272605956</v>
      </c>
      <c r="BN58" s="26">
        <f t="shared" ca="1" si="95"/>
        <v>-195.64565511328072</v>
      </c>
      <c r="BO58" s="26">
        <f t="shared" ca="1" si="95"/>
        <v>-195.79840159963254</v>
      </c>
      <c r="BP58" s="26">
        <f t="shared" ca="1" si="95"/>
        <v>-197.13680886855488</v>
      </c>
      <c r="BQ58" s="26">
        <f t="shared" ca="1" si="95"/>
        <v>-135.77625388436337</v>
      </c>
      <c r="BR58" s="26">
        <f t="shared" ca="1" si="95"/>
        <v>-185.18911199442277</v>
      </c>
      <c r="BS58" s="26">
        <f t="shared" ca="1" si="95"/>
        <v>-179.37313455114892</v>
      </c>
      <c r="BT58" s="26">
        <f t="shared" ca="1" si="95"/>
        <v>-192.4475549184759</v>
      </c>
      <c r="BU58" s="26">
        <f t="shared" ca="1" si="95"/>
        <v>-179.41975627311186</v>
      </c>
      <c r="BV58" s="26">
        <f t="shared" ca="1" si="95"/>
        <v>-187.75903450431193</v>
      </c>
      <c r="BW58" s="26">
        <f t="shared" ca="1" si="95"/>
        <v>-218.67657217230183</v>
      </c>
      <c r="BX58" s="26">
        <f t="shared" ca="1" si="95"/>
        <v>-184.84789379587525</v>
      </c>
      <c r="BY58" s="26">
        <f t="shared" ca="1" si="95"/>
        <v>-213.39682616999275</v>
      </c>
      <c r="BZ58" s="26">
        <f t="shared" ca="1" si="95"/>
        <v>-214.15070555848746</v>
      </c>
      <c r="CA58" s="26">
        <f t="shared" ca="1" si="95"/>
        <v>-216.90923596791202</v>
      </c>
      <c r="CB58" s="26">
        <f t="shared" ca="1" si="95"/>
        <v>-244.77255986554678</v>
      </c>
      <c r="CC58" s="26">
        <f t="shared" ca="1" si="95"/>
        <v>-163.7743497296174</v>
      </c>
      <c r="CD58" s="26">
        <f t="shared" ca="1" si="95"/>
        <v>-222.09565357175327</v>
      </c>
      <c r="CE58" s="26">
        <f t="shared" ca="1" si="95"/>
        <v>-214.29210655873749</v>
      </c>
      <c r="CF58" s="26">
        <f t="shared" ca="1" si="95"/>
        <v>-231.04110905426921</v>
      </c>
      <c r="CG58" s="26">
        <f t="shared" ca="1" si="95"/>
        <v>-219.67999699741657</v>
      </c>
      <c r="CH58" s="26">
        <f t="shared" ca="1" si="95"/>
        <v>-227.99288444341215</v>
      </c>
      <c r="CI58" s="26">
        <f t="shared" ca="1" si="95"/>
        <v>-257.65334166459439</v>
      </c>
      <c r="CJ58" s="26">
        <f t="shared" ca="1" si="95"/>
        <v>-221.62355304858517</v>
      </c>
      <c r="CK58" s="26">
        <f t="shared" ca="1" si="95"/>
        <v>-264.82872199857218</v>
      </c>
      <c r="CL58" s="26">
        <f t="shared" ca="1" si="95"/>
        <v>-252.15016994375438</v>
      </c>
      <c r="CM58" s="26">
        <f t="shared" ca="1" si="95"/>
        <v>-263.89987940339432</v>
      </c>
    </row>
    <row r="59" spans="2:91" s="115" customFormat="1" x14ac:dyDescent="0.2">
      <c r="B59" s="195" t="s">
        <v>296</v>
      </c>
      <c r="C59" s="19" t="str">
        <f>Inputs!$J$16</f>
        <v>EUR</v>
      </c>
      <c r="D59" s="19" t="s">
        <v>19</v>
      </c>
      <c r="E59" s="63">
        <f ca="1">SUM(E55:E58)</f>
        <v>7.9580786405131221E-13</v>
      </c>
      <c r="F59" s="63">
        <f ca="1">SUM(F55:F58)</f>
        <v>-2.5011104298755527E-12</v>
      </c>
      <c r="G59" s="63">
        <f ca="1">SUM(G55:G58)</f>
        <v>0</v>
      </c>
      <c r="H59" s="63">
        <f ca="1">SUM(H55:H58)</f>
        <v>0</v>
      </c>
      <c r="I59" s="63">
        <f ca="1">SUM(I55:I58)</f>
        <v>-4.5474735088646412E-12</v>
      </c>
      <c r="J59" s="63"/>
      <c r="K59" s="63">
        <f t="shared" ref="K59:AD59" ca="1" si="96">SUM(K55:K58)</f>
        <v>0</v>
      </c>
      <c r="L59" s="63">
        <f t="shared" ca="1" si="96"/>
        <v>0</v>
      </c>
      <c r="M59" s="63">
        <f t="shared" ca="1" si="96"/>
        <v>0</v>
      </c>
      <c r="N59" s="63">
        <f t="shared" ca="1" si="96"/>
        <v>7.9580786405131221E-13</v>
      </c>
      <c r="O59" s="63">
        <f t="shared" ca="1" si="96"/>
        <v>0</v>
      </c>
      <c r="P59" s="63">
        <f t="shared" ca="1" si="96"/>
        <v>0</v>
      </c>
      <c r="Q59" s="63">
        <f t="shared" ca="1" si="96"/>
        <v>-1.5916157281026244E-12</v>
      </c>
      <c r="R59" s="63">
        <f t="shared" ca="1" si="96"/>
        <v>-2.7284841053187847E-12</v>
      </c>
      <c r="S59" s="63">
        <f t="shared" ca="1" si="96"/>
        <v>-3.0695446184836328E-12</v>
      </c>
      <c r="T59" s="63">
        <f t="shared" ca="1" si="96"/>
        <v>-4.5474735088646412E-12</v>
      </c>
      <c r="U59" s="63">
        <f t="shared" ca="1" si="96"/>
        <v>-3.0695446184836328E-12</v>
      </c>
      <c r="V59" s="63">
        <f t="shared" ca="1" si="96"/>
        <v>-2.7284841053187847E-12</v>
      </c>
      <c r="W59" s="63">
        <f t="shared" ca="1" si="96"/>
        <v>-5.9117155615240335E-12</v>
      </c>
      <c r="X59" s="63">
        <f t="shared" ca="1" si="96"/>
        <v>-5.6843418860808015E-12</v>
      </c>
      <c r="Y59" s="63">
        <f t="shared" ca="1" si="96"/>
        <v>-3.2969182939268649E-12</v>
      </c>
      <c r="Z59" s="63">
        <f t="shared" ca="1" si="96"/>
        <v>-1.5916157281026244E-12</v>
      </c>
      <c r="AA59" s="63">
        <f t="shared" ca="1" si="96"/>
        <v>-2.0463630789890885E-12</v>
      </c>
      <c r="AB59" s="63">
        <f t="shared" ca="1" si="96"/>
        <v>-3.2969182939268649E-12</v>
      </c>
      <c r="AC59" s="63">
        <f t="shared" ca="1" si="96"/>
        <v>-5.6843418860808015E-12</v>
      </c>
      <c r="AD59" s="63">
        <f t="shared" ca="1" si="96"/>
        <v>-7.73070496506989E-12</v>
      </c>
      <c r="AE59" s="63"/>
      <c r="AF59" s="194">
        <f t="shared" ref="AF59:BK59" ca="1" si="97">SUM(AF55:AF58)</f>
        <v>0</v>
      </c>
      <c r="AG59" s="63">
        <f t="shared" ca="1" si="97"/>
        <v>0</v>
      </c>
      <c r="AH59" s="63">
        <f t="shared" ca="1" si="97"/>
        <v>0</v>
      </c>
      <c r="AI59" s="63">
        <f t="shared" ca="1" si="97"/>
        <v>0</v>
      </c>
      <c r="AJ59" s="63">
        <f t="shared" ca="1" si="97"/>
        <v>0</v>
      </c>
      <c r="AK59" s="63">
        <f t="shared" ca="1" si="97"/>
        <v>0</v>
      </c>
      <c r="AL59" s="63">
        <f t="shared" ca="1" si="97"/>
        <v>0</v>
      </c>
      <c r="AM59" s="63">
        <f t="shared" ca="1" si="97"/>
        <v>0</v>
      </c>
      <c r="AN59" s="63">
        <f t="shared" ca="1" si="97"/>
        <v>0</v>
      </c>
      <c r="AO59" s="63">
        <f t="shared" ca="1" si="97"/>
        <v>3.694822225952521E-13</v>
      </c>
      <c r="AP59" s="63">
        <f t="shared" ca="1" si="97"/>
        <v>5.6843418860808015E-13</v>
      </c>
      <c r="AQ59" s="63">
        <f t="shared" ca="1" si="97"/>
        <v>7.673861546209082E-13</v>
      </c>
      <c r="AR59" s="63">
        <f t="shared" ca="1" si="97"/>
        <v>9.6633812063373625E-13</v>
      </c>
      <c r="AS59" s="63">
        <f t="shared" ca="1" si="97"/>
        <v>9.2370555648813024E-13</v>
      </c>
      <c r="AT59" s="63">
        <f t="shared" ca="1" si="97"/>
        <v>1.0231815394945443E-12</v>
      </c>
      <c r="AU59" s="63">
        <f t="shared" ca="1" si="97"/>
        <v>9.0949470177292824E-13</v>
      </c>
      <c r="AV59" s="63">
        <f t="shared" ca="1" si="97"/>
        <v>7.3896444519050419E-13</v>
      </c>
      <c r="AW59" s="63">
        <f t="shared" ca="1" si="97"/>
        <v>1.3073986337985843E-12</v>
      </c>
      <c r="AX59" s="63">
        <f t="shared" ca="1" si="97"/>
        <v>8.5265128291212022E-13</v>
      </c>
      <c r="AY59" s="63">
        <f t="shared" ca="1" si="97"/>
        <v>9.6633812063373625E-13</v>
      </c>
      <c r="AZ59" s="63">
        <f t="shared" ca="1" si="97"/>
        <v>6.8212102632969618E-13</v>
      </c>
      <c r="BA59" s="63">
        <f t="shared" ca="1" si="97"/>
        <v>5.9685589803848416E-13</v>
      </c>
      <c r="BB59" s="63">
        <f t="shared" ca="1" si="97"/>
        <v>7.1054273576010019E-13</v>
      </c>
      <c r="BC59" s="63">
        <f t="shared" ca="1" si="97"/>
        <v>9.9475983006414026E-13</v>
      </c>
      <c r="BD59" s="63">
        <f t="shared" ca="1" si="97"/>
        <v>9.0949470177292824E-13</v>
      </c>
      <c r="BE59" s="63">
        <f t="shared" ca="1" si="97"/>
        <v>8.9528384705772623E-13</v>
      </c>
      <c r="BF59" s="63">
        <f t="shared" ca="1" si="97"/>
        <v>1.0516032489249483E-12</v>
      </c>
      <c r="BG59" s="63">
        <f t="shared" ca="1" si="97"/>
        <v>1.1652900866465643E-12</v>
      </c>
      <c r="BH59" s="63">
        <f t="shared" ca="1" si="97"/>
        <v>1.2221335055073723E-12</v>
      </c>
      <c r="BI59" s="63">
        <f t="shared" ca="1" si="97"/>
        <v>1.7337242752546445E-12</v>
      </c>
      <c r="BJ59" s="63">
        <f t="shared" ca="1" si="97"/>
        <v>1.6768808563938364E-12</v>
      </c>
      <c r="BK59" s="63">
        <f t="shared" ca="1" si="97"/>
        <v>2.1032064978498966E-12</v>
      </c>
      <c r="BL59" s="63">
        <f t="shared" ref="BL59:CM59" ca="1" si="98">SUM(BL55:BL58)</f>
        <v>2.3021584638627246E-12</v>
      </c>
      <c r="BM59" s="63">
        <f t="shared" ca="1" si="98"/>
        <v>2.3305801732931286E-12</v>
      </c>
      <c r="BN59" s="63">
        <f t="shared" ca="1" si="98"/>
        <v>2.1032064978498966E-12</v>
      </c>
      <c r="BO59" s="63">
        <f t="shared" ca="1" si="98"/>
        <v>1.4210854715202004E-12</v>
      </c>
      <c r="BP59" s="63">
        <f t="shared" ca="1" si="98"/>
        <v>1.8474111129762605E-12</v>
      </c>
      <c r="BQ59" s="63">
        <f t="shared" ca="1" si="98"/>
        <v>1.9895196601282805E-12</v>
      </c>
      <c r="BR59" s="63">
        <f t="shared" ca="1" si="98"/>
        <v>1.5916157281026244E-12</v>
      </c>
      <c r="BS59" s="63">
        <f t="shared" ca="1" si="98"/>
        <v>1.6200374375330284E-12</v>
      </c>
      <c r="BT59" s="63">
        <f t="shared" ca="1" si="98"/>
        <v>1.7337242752546445E-12</v>
      </c>
      <c r="BU59" s="63">
        <f t="shared" ca="1" si="98"/>
        <v>1.9042545318370685E-12</v>
      </c>
      <c r="BV59" s="63">
        <f t="shared" ca="1" si="98"/>
        <v>1.2221335055073723E-12</v>
      </c>
      <c r="BW59" s="63">
        <f t="shared" ca="1" si="98"/>
        <v>1.3358203432289883E-12</v>
      </c>
      <c r="BX59" s="63">
        <f t="shared" ca="1" si="98"/>
        <v>1.3926637620897964E-12</v>
      </c>
      <c r="BY59" s="63">
        <f t="shared" ca="1" si="98"/>
        <v>1.9610979506978765E-12</v>
      </c>
      <c r="BZ59" s="63">
        <f t="shared" ca="1" si="98"/>
        <v>2.3305801732931286E-12</v>
      </c>
      <c r="CA59" s="63">
        <f t="shared" ca="1" si="98"/>
        <v>2.3305801732931286E-12</v>
      </c>
      <c r="CB59" s="63">
        <f t="shared" ca="1" si="98"/>
        <v>2.0463630789890885E-12</v>
      </c>
      <c r="CC59" s="63">
        <f t="shared" ca="1" si="98"/>
        <v>1.7905676941154525E-12</v>
      </c>
      <c r="CD59" s="63">
        <f t="shared" ca="1" si="98"/>
        <v>1.7905676941154525E-12</v>
      </c>
      <c r="CE59" s="63">
        <f t="shared" ca="1" si="98"/>
        <v>2.2737367544323206E-12</v>
      </c>
      <c r="CF59" s="63">
        <f t="shared" ca="1" si="98"/>
        <v>2.8421709430404007E-12</v>
      </c>
      <c r="CG59" s="63">
        <f t="shared" ca="1" si="98"/>
        <v>2.4726887204451486E-12</v>
      </c>
      <c r="CH59" s="63">
        <f t="shared" ca="1" si="98"/>
        <v>2.2168933355715126E-12</v>
      </c>
      <c r="CI59" s="63">
        <f t="shared" ca="1" si="98"/>
        <v>2.6716406864579767E-12</v>
      </c>
      <c r="CJ59" s="63">
        <f t="shared" ca="1" si="98"/>
        <v>3.1263880373444408E-12</v>
      </c>
      <c r="CK59" s="63">
        <f t="shared" ca="1" si="98"/>
        <v>2.8421709430404007E-12</v>
      </c>
      <c r="CL59" s="63">
        <f t="shared" ca="1" si="98"/>
        <v>3.2684965844964609E-12</v>
      </c>
      <c r="CM59" s="63">
        <f t="shared" ca="1" si="98"/>
        <v>3.4674485505092889E-12</v>
      </c>
    </row>
    <row r="60" spans="2:91" x14ac:dyDescent="0.2">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row>
    <row r="61" spans="2:91" s="115" customFormat="1" x14ac:dyDescent="0.2">
      <c r="B61" s="195" t="s">
        <v>300</v>
      </c>
      <c r="C61" s="19" t="str">
        <f>Inputs!$GZ$9</f>
        <v>kg</v>
      </c>
      <c r="D61" s="19" t="s">
        <v>19</v>
      </c>
      <c r="E61" s="63">
        <v>0</v>
      </c>
      <c r="F61" s="63">
        <f ca="1">E65</f>
        <v>0</v>
      </c>
      <c r="G61" s="63">
        <f ca="1">F65</f>
        <v>-2.1600499167107046E-12</v>
      </c>
      <c r="H61" s="63">
        <f ca="1">G65</f>
        <v>-1.1368683772161603E-12</v>
      </c>
      <c r="I61" s="63">
        <f ca="1">H65</f>
        <v>-2.2168933355715126E-12</v>
      </c>
      <c r="J61" s="63"/>
      <c r="K61" s="63">
        <v>0</v>
      </c>
      <c r="L61" s="63">
        <f t="shared" ref="L61:AD61" ca="1" si="99">K65</f>
        <v>0</v>
      </c>
      <c r="M61" s="63">
        <f t="shared" ca="1" si="99"/>
        <v>0</v>
      </c>
      <c r="N61" s="63">
        <f t="shared" ca="1" si="99"/>
        <v>0</v>
      </c>
      <c r="O61" s="63">
        <f t="shared" ca="1" si="99"/>
        <v>0</v>
      </c>
      <c r="P61" s="63">
        <f t="shared" ca="1" si="99"/>
        <v>-1.9895196601282805E-13</v>
      </c>
      <c r="Q61" s="63">
        <f t="shared" ca="1" si="99"/>
        <v>-2.8421709430404007E-13</v>
      </c>
      <c r="R61" s="63">
        <f t="shared" ca="1" si="99"/>
        <v>-7.673861546209082E-13</v>
      </c>
      <c r="S61" s="63">
        <f t="shared" ca="1" si="99"/>
        <v>-6.9633188104489818E-13</v>
      </c>
      <c r="T61" s="63">
        <f t="shared" ca="1" si="99"/>
        <v>-6.8212102632969618E-13</v>
      </c>
      <c r="U61" s="63">
        <f t="shared" ca="1" si="99"/>
        <v>-5.4001247917767614E-13</v>
      </c>
      <c r="V61" s="63">
        <f t="shared" ca="1" si="99"/>
        <v>-6.3948846218409017E-13</v>
      </c>
      <c r="W61" s="63">
        <f t="shared" ca="1" si="99"/>
        <v>-1.7053025658242404E-13</v>
      </c>
      <c r="X61" s="63">
        <f t="shared" ca="1" si="99"/>
        <v>-1.9895196601282805E-13</v>
      </c>
      <c r="Y61" s="63">
        <f t="shared" ca="1" si="99"/>
        <v>0</v>
      </c>
      <c r="Z61" s="63">
        <f t="shared" ca="1" si="99"/>
        <v>0</v>
      </c>
      <c r="AA61" s="63">
        <f t="shared" ca="1" si="99"/>
        <v>2.2737367544323206E-13</v>
      </c>
      <c r="AB61" s="63">
        <f t="shared" ca="1" si="99"/>
        <v>5.1159076974727213E-13</v>
      </c>
      <c r="AC61" s="63">
        <f t="shared" ca="1" si="99"/>
        <v>0</v>
      </c>
      <c r="AD61" s="63">
        <f t="shared" ca="1" si="99"/>
        <v>-2.2737367544323206E-13</v>
      </c>
      <c r="AE61" s="63"/>
      <c r="AF61" s="194">
        <v>0</v>
      </c>
      <c r="AG61" s="194">
        <f t="shared" ref="AG61:BL61" ca="1" si="100">AF65</f>
        <v>0</v>
      </c>
      <c r="AH61" s="194">
        <f t="shared" ca="1" si="100"/>
        <v>0</v>
      </c>
      <c r="AI61" s="194">
        <f t="shared" ca="1" si="100"/>
        <v>0</v>
      </c>
      <c r="AJ61" s="194">
        <f t="shared" ca="1" si="100"/>
        <v>0</v>
      </c>
      <c r="AK61" s="194">
        <f t="shared" ca="1" si="100"/>
        <v>0</v>
      </c>
      <c r="AL61" s="194">
        <f t="shared" ca="1" si="100"/>
        <v>0</v>
      </c>
      <c r="AM61" s="194">
        <f t="shared" ca="1" si="100"/>
        <v>0</v>
      </c>
      <c r="AN61" s="194">
        <f t="shared" ca="1" si="100"/>
        <v>0</v>
      </c>
      <c r="AO61" s="194">
        <f t="shared" ca="1" si="100"/>
        <v>0</v>
      </c>
      <c r="AP61" s="194">
        <f t="shared" ca="1" si="100"/>
        <v>3.1974423109204508E-14</v>
      </c>
      <c r="AQ61" s="194">
        <f t="shared" ca="1" si="100"/>
        <v>0</v>
      </c>
      <c r="AR61" s="194">
        <f t="shared" ca="1" si="100"/>
        <v>0</v>
      </c>
      <c r="AS61" s="194">
        <f t="shared" ca="1" si="100"/>
        <v>0</v>
      </c>
      <c r="AT61" s="194">
        <f t="shared" ca="1" si="100"/>
        <v>-3.1974423109204508E-14</v>
      </c>
      <c r="AU61" s="194">
        <f t="shared" ca="1" si="100"/>
        <v>0</v>
      </c>
      <c r="AV61" s="194">
        <f t="shared" ca="1" si="100"/>
        <v>-3.5527136788005009E-14</v>
      </c>
      <c r="AW61" s="194">
        <f t="shared" ca="1" si="100"/>
        <v>0</v>
      </c>
      <c r="AX61" s="194">
        <f t="shared" ca="1" si="100"/>
        <v>0</v>
      </c>
      <c r="AY61" s="194">
        <f t="shared" ca="1" si="100"/>
        <v>0</v>
      </c>
      <c r="AZ61" s="194">
        <f t="shared" ca="1" si="100"/>
        <v>0</v>
      </c>
      <c r="BA61" s="194">
        <f t="shared" ca="1" si="100"/>
        <v>0</v>
      </c>
      <c r="BB61" s="194">
        <f t="shared" ca="1" si="100"/>
        <v>0</v>
      </c>
      <c r="BC61" s="194">
        <f t="shared" ca="1" si="100"/>
        <v>0</v>
      </c>
      <c r="BD61" s="194">
        <f t="shared" ca="1" si="100"/>
        <v>0</v>
      </c>
      <c r="BE61" s="194">
        <f t="shared" ca="1" si="100"/>
        <v>0</v>
      </c>
      <c r="BF61" s="194">
        <f t="shared" ca="1" si="100"/>
        <v>0</v>
      </c>
      <c r="BG61" s="194">
        <f t="shared" ca="1" si="100"/>
        <v>0</v>
      </c>
      <c r="BH61" s="194">
        <f t="shared" ca="1" si="100"/>
        <v>5.6843418860808015E-14</v>
      </c>
      <c r="BI61" s="194">
        <f t="shared" ca="1" si="100"/>
        <v>6.3948846218409017E-14</v>
      </c>
      <c r="BJ61" s="194">
        <f t="shared" ca="1" si="100"/>
        <v>1.4921397450962104E-13</v>
      </c>
      <c r="BK61" s="194">
        <f t="shared" ca="1" si="100"/>
        <v>1.2079226507921703E-13</v>
      </c>
      <c r="BL61" s="194">
        <f t="shared" ca="1" si="100"/>
        <v>1.1368683772161603E-13</v>
      </c>
      <c r="BM61" s="194">
        <f t="shared" ref="BM61:CM61" ca="1" si="101">BL65</f>
        <v>1.5631940186722204E-13</v>
      </c>
      <c r="BN61" s="194">
        <f t="shared" ca="1" si="101"/>
        <v>9.9475983006414026E-14</v>
      </c>
      <c r="BO61" s="194">
        <f t="shared" ca="1" si="101"/>
        <v>8.5265128291212022E-14</v>
      </c>
      <c r="BP61" s="194">
        <f t="shared" ca="1" si="101"/>
        <v>9.2370555648813024E-14</v>
      </c>
      <c r="BQ61" s="194">
        <f t="shared" ca="1" si="101"/>
        <v>7.1054273576010019E-14</v>
      </c>
      <c r="BR61" s="194">
        <f t="shared" ca="1" si="101"/>
        <v>1.7053025658242404E-13</v>
      </c>
      <c r="BS61" s="194">
        <f t="shared" ca="1" si="101"/>
        <v>1.2079226507921703E-13</v>
      </c>
      <c r="BT61" s="194">
        <f t="shared" ca="1" si="101"/>
        <v>7.1054273576010019E-14</v>
      </c>
      <c r="BU61" s="194">
        <f t="shared" ca="1" si="101"/>
        <v>1.4921397450962104E-13</v>
      </c>
      <c r="BV61" s="194">
        <f t="shared" ca="1" si="101"/>
        <v>9.2370555648813024E-14</v>
      </c>
      <c r="BW61" s="194">
        <f t="shared" ca="1" si="101"/>
        <v>7.815970093361102E-14</v>
      </c>
      <c r="BX61" s="194">
        <f t="shared" ca="1" si="101"/>
        <v>7.815970093361102E-14</v>
      </c>
      <c r="BY61" s="63">
        <f t="shared" ca="1" si="101"/>
        <v>1.4210854715202004E-13</v>
      </c>
      <c r="BZ61" s="63">
        <f t="shared" ca="1" si="101"/>
        <v>1.6342482922482304E-13</v>
      </c>
      <c r="CA61" s="63">
        <f t="shared" ca="1" si="101"/>
        <v>1.1368683772161603E-13</v>
      </c>
      <c r="CB61" s="63">
        <f t="shared" ca="1" si="101"/>
        <v>5.6843418860808015E-14</v>
      </c>
      <c r="CC61" s="63">
        <f t="shared" ca="1" si="101"/>
        <v>1.0658141036401503E-13</v>
      </c>
      <c r="CD61" s="63">
        <f t="shared" ca="1" si="101"/>
        <v>1.7053025658242404E-13</v>
      </c>
      <c r="CE61" s="63">
        <f t="shared" ca="1" si="101"/>
        <v>1.1368683772161603E-13</v>
      </c>
      <c r="CF61" s="63">
        <f t="shared" ca="1" si="101"/>
        <v>1.6342482922482304E-13</v>
      </c>
      <c r="CG61" s="63">
        <f t="shared" ca="1" si="101"/>
        <v>1.0658141036401503E-13</v>
      </c>
      <c r="CH61" s="63">
        <f t="shared" ca="1" si="101"/>
        <v>7.815970093361102E-14</v>
      </c>
      <c r="CI61" s="63">
        <f t="shared" ca="1" si="101"/>
        <v>1.1368683772161603E-13</v>
      </c>
      <c r="CJ61" s="63">
        <f t="shared" ca="1" si="101"/>
        <v>1.2789769243681803E-13</v>
      </c>
      <c r="CK61" s="63">
        <f t="shared" ca="1" si="101"/>
        <v>1.1368683772161603E-13</v>
      </c>
      <c r="CL61" s="63">
        <f t="shared" ca="1" si="101"/>
        <v>1.6342482922482304E-13</v>
      </c>
      <c r="CM61" s="63">
        <f t="shared" ca="1" si="101"/>
        <v>1.6342482922482304E-13</v>
      </c>
    </row>
    <row r="62" spans="2:91" x14ac:dyDescent="0.2">
      <c r="B62" s="196" t="s">
        <v>299</v>
      </c>
      <c r="C62" s="19" t="str">
        <f>Inputs!$GZ$9</f>
        <v>kg</v>
      </c>
      <c r="D62" s="19" t="s">
        <v>19</v>
      </c>
      <c r="E62" s="27">
        <f t="shared" ref="E62:I64" ca="1" si="102">SUMIF($K$4:$AD$4,E$4,$K62:$AD62)</f>
        <v>1980.7620000000004</v>
      </c>
      <c r="F62" s="27">
        <f t="shared" ca="1" si="102"/>
        <v>8379.3464999999997</v>
      </c>
      <c r="G62" s="27">
        <f t="shared" ca="1" si="102"/>
        <v>9096.6435000000019</v>
      </c>
      <c r="H62" s="27">
        <f t="shared" ca="1" si="102"/>
        <v>9554.4014999999999</v>
      </c>
      <c r="I62" s="27">
        <f t="shared" ca="1" si="102"/>
        <v>10868.9385</v>
      </c>
      <c r="J62" s="27"/>
      <c r="K62" s="27">
        <f t="shared" ref="K62:T64" ca="1" si="103">SUMIFS($AF62:$CM62,$AF$4:$CM$4,K$4,$AF$8:$CM$8,K$8)</f>
        <v>0</v>
      </c>
      <c r="L62" s="27">
        <f t="shared" ca="1" si="103"/>
        <v>0</v>
      </c>
      <c r="M62" s="27">
        <f t="shared" ca="1" si="103"/>
        <v>0</v>
      </c>
      <c r="N62" s="27">
        <f t="shared" ca="1" si="103"/>
        <v>1980.7620000000004</v>
      </c>
      <c r="O62" s="27">
        <f t="shared" ca="1" si="103"/>
        <v>1949.0205000000003</v>
      </c>
      <c r="P62" s="27">
        <f t="shared" ca="1" si="103"/>
        <v>2017.4490000000003</v>
      </c>
      <c r="Q62" s="27">
        <f t="shared" ca="1" si="103"/>
        <v>2119.5405000000001</v>
      </c>
      <c r="R62" s="27">
        <f t="shared" ca="1" si="103"/>
        <v>2293.3365000000003</v>
      </c>
      <c r="S62" s="27">
        <f t="shared" ca="1" si="103"/>
        <v>2101.9005000000006</v>
      </c>
      <c r="T62" s="27">
        <f t="shared" ca="1" si="103"/>
        <v>2189.1030000000005</v>
      </c>
      <c r="U62" s="27">
        <f t="shared" ref="U62:AD64" ca="1" si="104">SUMIFS($AF62:$CM62,$AF$4:$CM$4,U$4,$AF$8:$CM$8,U$8)</f>
        <v>2302.1565000000005</v>
      </c>
      <c r="V62" s="27">
        <f t="shared" ca="1" si="104"/>
        <v>2503.4835000000003</v>
      </c>
      <c r="W62" s="27">
        <f t="shared" ca="1" si="104"/>
        <v>2199.12</v>
      </c>
      <c r="X62" s="27">
        <f t="shared" ca="1" si="104"/>
        <v>2304.7605000000003</v>
      </c>
      <c r="Y62" s="27">
        <f t="shared" ca="1" si="104"/>
        <v>2435.5275000000001</v>
      </c>
      <c r="Z62" s="27">
        <f t="shared" ca="1" si="104"/>
        <v>2614.9935000000005</v>
      </c>
      <c r="AA62" s="27">
        <f t="shared" ca="1" si="104"/>
        <v>2521.4595000000004</v>
      </c>
      <c r="AB62" s="27">
        <f t="shared" ca="1" si="104"/>
        <v>2618.8155000000002</v>
      </c>
      <c r="AC62" s="27">
        <f t="shared" ca="1" si="104"/>
        <v>2744.0910000000003</v>
      </c>
      <c r="AD62" s="27">
        <f t="shared" ca="1" si="104"/>
        <v>2984.5725000000002</v>
      </c>
      <c r="AE62" s="27"/>
      <c r="AF62" s="26">
        <f ca="1">-OFFSET(AF64,0,VLOOKUP($B53,Settings!$AX$4:$BG$100,10,0))-OFFSET(AF63,0,VLOOKUP($B53,Settings!$AX$4:$BG$100,10,0))</f>
        <v>0</v>
      </c>
      <c r="AG62" s="26">
        <f ca="1">-OFFSET(AG64,0,VLOOKUP($B53,Settings!$AX$4:$BG$100,10,0))-OFFSET(AG63,0,VLOOKUP($B53,Settings!$AX$4:$BG$100,10,0))</f>
        <v>0</v>
      </c>
      <c r="AH62" s="26">
        <f ca="1">-OFFSET(AH64,0,VLOOKUP($B53,Settings!$AX$4:$BG$100,10,0))-OFFSET(AH63,0,VLOOKUP($B53,Settings!$AX$4:$BG$100,10,0))</f>
        <v>0</v>
      </c>
      <c r="AI62" s="26">
        <f ca="1">-OFFSET(AI64,0,VLOOKUP($B53,Settings!$AX$4:$BG$100,10,0))-OFFSET(AI63,0,VLOOKUP($B53,Settings!$AX$4:$BG$100,10,0))</f>
        <v>0</v>
      </c>
      <c r="AJ62" s="26">
        <f ca="1">-OFFSET(AJ64,0,VLOOKUP($B53,Settings!$AX$4:$BG$100,10,0))-OFFSET(AJ63,0,VLOOKUP($B53,Settings!$AX$4:$BG$100,10,0))</f>
        <v>0</v>
      </c>
      <c r="AK62" s="26">
        <f ca="1">-OFFSET(AK64,0,VLOOKUP($B53,Settings!$AX$4:$BG$100,10,0))-OFFSET(AK63,0,VLOOKUP($B53,Settings!$AX$4:$BG$100,10,0))</f>
        <v>0</v>
      </c>
      <c r="AL62" s="26">
        <f ca="1">-OFFSET(AL64,0,VLOOKUP($B53,Settings!$AX$4:$BG$100,10,0))-OFFSET(AL63,0,VLOOKUP($B53,Settings!$AX$4:$BG$100,10,0))</f>
        <v>0</v>
      </c>
      <c r="AM62" s="26">
        <f ca="1">-OFFSET(AM64,0,VLOOKUP($B53,Settings!$AX$4:$BG$100,10,0))-OFFSET(AM63,0,VLOOKUP($B53,Settings!$AX$4:$BG$100,10,0))</f>
        <v>0</v>
      </c>
      <c r="AN62" s="26">
        <f ca="1">-OFFSET(AN64,0,VLOOKUP($B53,Settings!$AX$4:$BG$100,10,0))-OFFSET(AN63,0,VLOOKUP($B53,Settings!$AX$4:$BG$100,10,0))</f>
        <v>0</v>
      </c>
      <c r="AO62" s="26">
        <f ca="1">-OFFSET(AO64,0,VLOOKUP($B53,Settings!$AX$4:$BG$100,10,0))-OFFSET(AO63,0,VLOOKUP($B53,Settings!$AX$4:$BG$100,10,0))</f>
        <v>652.68000000000018</v>
      </c>
      <c r="AP62" s="26">
        <f ca="1">-OFFSET(AP64,0,VLOOKUP($B53,Settings!$AX$4:$BG$100,10,0))-OFFSET(AP63,0,VLOOKUP($B53,Settings!$AX$4:$BG$100,10,0))</f>
        <v>641.9910000000001</v>
      </c>
      <c r="AQ62" s="26">
        <f ca="1">-OFFSET(AQ64,0,VLOOKUP($B53,Settings!$AX$4:$BG$100,10,0))-OFFSET(AQ63,0,VLOOKUP($B53,Settings!$AX$4:$BG$100,10,0))</f>
        <v>686.09100000000012</v>
      </c>
      <c r="AR62" s="26">
        <f ca="1">-OFFSET(AR64,0,VLOOKUP($B53,Settings!$AX$4:$BG$100,10,0))-OFFSET(AR63,0,VLOOKUP($B53,Settings!$AX$4:$BG$100,10,0))</f>
        <v>731.12550000000022</v>
      </c>
      <c r="AS62" s="26">
        <f ca="1">-OFFSET(AS64,0,VLOOKUP($B53,Settings!$AX$4:$BG$100,10,0))-OFFSET(AS63,0,VLOOKUP($B53,Settings!$AX$4:$BG$100,10,0))</f>
        <v>513.56550000000004</v>
      </c>
      <c r="AT62" s="26">
        <f ca="1">-OFFSET(AT64,0,VLOOKUP($B53,Settings!$AX$4:$BG$100,10,0))-OFFSET(AT63,0,VLOOKUP($B53,Settings!$AX$4:$BG$100,10,0))</f>
        <v>704.32950000000005</v>
      </c>
      <c r="AU62" s="26">
        <f ca="1">-OFFSET(AU64,0,VLOOKUP($B53,Settings!$AX$4:$BG$100,10,0))-OFFSET(AU63,0,VLOOKUP($B53,Settings!$AX$4:$BG$100,10,0))</f>
        <v>653.75100000000009</v>
      </c>
      <c r="AV62" s="26">
        <f ca="1">-OFFSET(AV64,0,VLOOKUP($B53,Settings!$AX$4:$BG$100,10,0))-OFFSET(AV63,0,VLOOKUP($B53,Settings!$AX$4:$BG$100,10,0))</f>
        <v>680.21100000000013</v>
      </c>
      <c r="AW62" s="26">
        <f ca="1">-OFFSET(AW64,0,VLOOKUP($B53,Settings!$AX$4:$BG$100,10,0))-OFFSET(AW63,0,VLOOKUP($B53,Settings!$AX$4:$BG$100,10,0))</f>
        <v>683.48700000000008</v>
      </c>
      <c r="AX62" s="26">
        <f ca="1">-OFFSET(AX64,0,VLOOKUP($B53,Settings!$AX$4:$BG$100,10,0))-OFFSET(AX63,0,VLOOKUP($B53,Settings!$AX$4:$BG$100,10,0))</f>
        <v>680.21100000000013</v>
      </c>
      <c r="AY62" s="26">
        <f ca="1">-OFFSET(AY64,0,VLOOKUP($B53,Settings!$AX$4:$BG$100,10,0))-OFFSET(AY63,0,VLOOKUP($B53,Settings!$AX$4:$BG$100,10,0))</f>
        <v>769.94400000000007</v>
      </c>
      <c r="AZ62" s="26">
        <f ca="1">-OFFSET(AZ64,0,VLOOKUP($B53,Settings!$AX$4:$BG$100,10,0))-OFFSET(AZ63,0,VLOOKUP($B53,Settings!$AX$4:$BG$100,10,0))</f>
        <v>669.38549999999998</v>
      </c>
      <c r="BA62" s="26">
        <f ca="1">-OFFSET(BA64,0,VLOOKUP($B53,Settings!$AX$4:$BG$100,10,0))-OFFSET(BA63,0,VLOOKUP($B53,Settings!$AX$4:$BG$100,10,0))</f>
        <v>750.77100000000007</v>
      </c>
      <c r="BB62" s="26">
        <f ca="1">-OFFSET(BB64,0,VLOOKUP($B53,Settings!$AX$4:$BG$100,10,0))-OFFSET(BB63,0,VLOOKUP($B53,Settings!$AX$4:$BG$100,10,0))</f>
        <v>764.4</v>
      </c>
      <c r="BC62" s="26">
        <f ca="1">-OFFSET(BC64,0,VLOOKUP($B53,Settings!$AX$4:$BG$100,10,0))-OFFSET(BC63,0,VLOOKUP($B53,Settings!$AX$4:$BG$100,10,0))</f>
        <v>778.16550000000018</v>
      </c>
      <c r="BD62" s="26">
        <f ca="1">-OFFSET(BD64,0,VLOOKUP($B53,Settings!$AX$4:$BG$100,10,0))-OFFSET(BD63,0,VLOOKUP($B53,Settings!$AX$4:$BG$100,10,0))</f>
        <v>793.46400000000006</v>
      </c>
      <c r="BE62" s="26">
        <f ca="1">-OFFSET(BE64,0,VLOOKUP($B53,Settings!$AX$4:$BG$100,10,0))-OFFSET(BE63,0,VLOOKUP($B53,Settings!$AX$4:$BG$100,10,0))</f>
        <v>547.91100000000017</v>
      </c>
      <c r="BF62" s="26">
        <f ca="1">-OFFSET(BF64,0,VLOOKUP($B53,Settings!$AX$4:$BG$100,10,0))-OFFSET(BF63,0,VLOOKUP($B53,Settings!$AX$4:$BG$100,10,0))</f>
        <v>760.52550000000019</v>
      </c>
      <c r="BG62" s="26">
        <f ca="1">-OFFSET(BG64,0,VLOOKUP($B53,Settings!$AX$4:$BG$100,10,0))-OFFSET(BG63,0,VLOOKUP($B53,Settings!$AX$4:$BG$100,10,0))</f>
        <v>719.70150000000012</v>
      </c>
      <c r="BH62" s="26">
        <f ca="1">-OFFSET(BH64,0,VLOOKUP($B53,Settings!$AX$4:$BG$100,10,0))-OFFSET(BH63,0,VLOOKUP($B53,Settings!$AX$4:$BG$100,10,0))</f>
        <v>743.22149999999999</v>
      </c>
      <c r="BI62" s="26">
        <f ca="1">-OFFSET(BI64,0,VLOOKUP($B53,Settings!$AX$4:$BG$100,10,0))-OFFSET(BI63,0,VLOOKUP($B53,Settings!$AX$4:$BG$100,10,0))</f>
        <v>726.18000000000018</v>
      </c>
      <c r="BJ62" s="26">
        <f ca="1">-OFFSET(BJ64,0,VLOOKUP($B53,Settings!$AX$4:$BG$100,10,0))-OFFSET(BJ63,0,VLOOKUP($B53,Settings!$AX$4:$BG$100,10,0))</f>
        <v>732.06000000000017</v>
      </c>
      <c r="BK62" s="26">
        <f ca="1">-OFFSET(BK64,0,VLOOKUP($B53,Settings!$AX$4:$BG$100,10,0))-OFFSET(BK63,0,VLOOKUP($B53,Settings!$AX$4:$BG$100,10,0))</f>
        <v>860.48550000000023</v>
      </c>
      <c r="BL62" s="26">
        <f ca="1">-OFFSET(BL64,0,VLOOKUP($B53,Settings!$AX$4:$BG$100,10,0))-OFFSET(BL63,0,VLOOKUP($B53,Settings!$AX$4:$BG$100,10,0))</f>
        <v>709.61100000000022</v>
      </c>
      <c r="BM62" s="26">
        <f ca="1">-OFFSET(BM64,0,VLOOKUP($B53,Settings!$AX$4:$BG$100,10,0))-OFFSET(BM63,0,VLOOKUP($B53,Settings!$AX$4:$BG$100,10,0))</f>
        <v>821.33100000000002</v>
      </c>
      <c r="BN62" s="26">
        <f ca="1">-OFFSET(BN64,0,VLOOKUP($B53,Settings!$AX$4:$BG$100,10,0))-OFFSET(BN63,0,VLOOKUP($B53,Settings!$AX$4:$BG$100,10,0))</f>
        <v>842.84550000000002</v>
      </c>
      <c r="BO62" s="26">
        <f ca="1">-OFFSET(BO64,0,VLOOKUP($B53,Settings!$AX$4:$BG$100,10,0))-OFFSET(BO63,0,VLOOKUP($B53,Settings!$AX$4:$BG$100,10,0))</f>
        <v>839.30700000000002</v>
      </c>
      <c r="BP62" s="26">
        <f ca="1">-OFFSET(BP64,0,VLOOKUP($B53,Settings!$AX$4:$BG$100,10,0))-OFFSET(BP63,0,VLOOKUP($B53,Settings!$AX$4:$BG$100,10,0))</f>
        <v>840.84</v>
      </c>
      <c r="BQ62" s="26">
        <f ca="1">-OFFSET(BQ64,0,VLOOKUP($B53,Settings!$AX$4:$BG$100,10,0))-OFFSET(BQ63,0,VLOOKUP($B53,Settings!$AX$4:$BG$100,10,0))</f>
        <v>576.24</v>
      </c>
      <c r="BR62" s="26">
        <f ca="1">-OFFSET(BR64,0,VLOOKUP($B53,Settings!$AX$4:$BG$100,10,0))-OFFSET(BR63,0,VLOOKUP($B53,Settings!$AX$4:$BG$100,10,0))</f>
        <v>782.04000000000008</v>
      </c>
      <c r="BS62" s="26">
        <f ca="1">-OFFSET(BS64,0,VLOOKUP($B53,Settings!$AX$4:$BG$100,10,0))-OFFSET(BS63,0,VLOOKUP($B53,Settings!$AX$4:$BG$100,10,0))</f>
        <v>753.71100000000001</v>
      </c>
      <c r="BT62" s="26">
        <f ca="1">-OFFSET(BT64,0,VLOOKUP($B53,Settings!$AX$4:$BG$100,10,0))-OFFSET(BT63,0,VLOOKUP($B53,Settings!$AX$4:$BG$100,10,0))</f>
        <v>804.62550000000022</v>
      </c>
      <c r="BU62" s="26">
        <f ca="1">-OFFSET(BU64,0,VLOOKUP($B53,Settings!$AX$4:$BG$100,10,0))-OFFSET(BU63,0,VLOOKUP($B53,Settings!$AX$4:$BG$100,10,0))</f>
        <v>746.42400000000009</v>
      </c>
      <c r="BV62" s="26">
        <f ca="1">-OFFSET(BV64,0,VLOOKUP($B53,Settings!$AX$4:$BG$100,10,0))-OFFSET(BV63,0,VLOOKUP($B53,Settings!$AX$4:$BG$100,10,0))</f>
        <v>777.23099999999999</v>
      </c>
      <c r="BW62" s="26">
        <f ca="1">-OFFSET(BW64,0,VLOOKUP($B53,Settings!$AX$4:$BG$100,10,0))-OFFSET(BW63,0,VLOOKUP($B53,Settings!$AX$4:$BG$100,10,0))</f>
        <v>900.7109999999999</v>
      </c>
      <c r="BX62" s="26">
        <f ca="1">-OFFSET(BX64,0,VLOOKUP($B53,Settings!$AX$4:$BG$100,10,0))-OFFSET(BX63,0,VLOOKUP($B53,Settings!$AX$4:$BG$100,10,0))</f>
        <v>757.58550000000014</v>
      </c>
      <c r="BY62" s="27">
        <f ca="1">-OFFSET(BY64,0,VLOOKUP($B53,Settings!$AX$4:$BG$100,10,0))-OFFSET(BY63,0,VLOOKUP($B53,Settings!$AX$4:$BG$100,10,0))</f>
        <v>870.24000000000012</v>
      </c>
      <c r="BZ62" s="27">
        <f ca="1">-OFFSET(BZ64,0,VLOOKUP($B53,Settings!$AX$4:$BG$100,10,0))-OFFSET(BZ63,0,VLOOKUP($B53,Settings!$AX$4:$BG$100,10,0))</f>
        <v>868.96950000000004</v>
      </c>
      <c r="CA62" s="27">
        <f ca="1">-OFFSET(CA64,0,VLOOKUP($B53,Settings!$AX$4:$BG$100,10,0))-OFFSET(CA63,0,VLOOKUP($B53,Settings!$AX$4:$BG$100,10,0))</f>
        <v>875.78400000000011</v>
      </c>
      <c r="CB62" s="27">
        <f ca="1">-OFFSET(CB64,0,VLOOKUP($B53,Settings!$AX$4:$BG$100,10,0))-OFFSET(CB63,0,VLOOKUP($B53,Settings!$AX$4:$BG$100,10,0))</f>
        <v>983.36700000000008</v>
      </c>
      <c r="CC62" s="27">
        <f ca="1">-OFFSET(CC64,0,VLOOKUP($B53,Settings!$AX$4:$BG$100,10,0))-OFFSET(CC63,0,VLOOKUP($B53,Settings!$AX$4:$BG$100,10,0))</f>
        <v>654.68550000000005</v>
      </c>
      <c r="CD62" s="27">
        <f ca="1">-OFFSET(CD64,0,VLOOKUP($B53,Settings!$AX$4:$BG$100,10,0))-OFFSET(CD63,0,VLOOKUP($B53,Settings!$AX$4:$BG$100,10,0))</f>
        <v>883.40700000000004</v>
      </c>
      <c r="CE62" s="27">
        <f ca="1">-OFFSET(CE64,0,VLOOKUP($B53,Settings!$AX$4:$BG$100,10,0))-OFFSET(CE63,0,VLOOKUP($B53,Settings!$AX$4:$BG$100,10,0))</f>
        <v>848.12700000000018</v>
      </c>
      <c r="CF62" s="27">
        <f ca="1">-OFFSET(CF64,0,VLOOKUP($B53,Settings!$AX$4:$BG$100,10,0))-OFFSET(CF63,0,VLOOKUP($B53,Settings!$AX$4:$BG$100,10,0))</f>
        <v>909.86700000000008</v>
      </c>
      <c r="CG62" s="27">
        <f ca="1">-OFFSET(CG64,0,VLOOKUP($B53,Settings!$AX$4:$BG$100,10,0))-OFFSET(CG63,0,VLOOKUP($B53,Settings!$AX$4:$BG$100,10,0))</f>
        <v>860.82150000000013</v>
      </c>
      <c r="CH62" s="27">
        <f ca="1">-OFFSET(CH64,0,VLOOKUP($B53,Settings!$AX$4:$BG$100,10,0))-OFFSET(CH63,0,VLOOKUP($B53,Settings!$AX$4:$BG$100,10,0))</f>
        <v>888.95100000000025</v>
      </c>
      <c r="CI62" s="27">
        <f ca="1">-OFFSET(CI64,0,VLOOKUP($B53,Settings!$AX$4:$BG$100,10,0))-OFFSET(CI63,0,VLOOKUP($B53,Settings!$AX$4:$BG$100,10,0))</f>
        <v>999.60000000000014</v>
      </c>
      <c r="CJ62" s="27">
        <f ca="1">-OFFSET(CJ64,0,VLOOKUP($B53,Settings!$AX$4:$BG$100,10,0))-OFFSET(CJ63,0,VLOOKUP($B53,Settings!$AX$4:$BG$100,10,0))</f>
        <v>855.54000000000008</v>
      </c>
      <c r="CK62" s="27">
        <f ca="1">-OFFSET(CK64,0,VLOOKUP($B53,Settings!$AX$4:$BG$100,10,0))-OFFSET(CK63,0,VLOOKUP($B53,Settings!$AX$4:$BG$100,10,0))</f>
        <v>1017.2400000000001</v>
      </c>
      <c r="CL62" s="27">
        <f ca="1">-OFFSET(CL64,0,VLOOKUP($B53,Settings!$AX$4:$BG$100,10,0))-OFFSET(CL63,0,VLOOKUP($B53,Settings!$AX$4:$BG$100,10,0))</f>
        <v>963.72150000000033</v>
      </c>
      <c r="CM62" s="27">
        <f ca="1">-OFFSET(CM64,0,VLOOKUP($B53,Settings!$AX$4:$BG$100,10,0))-OFFSET(CM63,0,VLOOKUP($B53,Settings!$AX$4:$BG$100,10,0))</f>
        <v>1003.6109999999999</v>
      </c>
    </row>
    <row r="63" spans="2:91" x14ac:dyDescent="0.2">
      <c r="B63" s="196" t="s">
        <v>298</v>
      </c>
      <c r="C63" s="19" t="str">
        <f>Inputs!$GZ$9</f>
        <v>kg</v>
      </c>
      <c r="D63" s="19" t="s">
        <v>19</v>
      </c>
      <c r="E63" s="27">
        <f t="shared" ca="1" si="102"/>
        <v>-1886.4400000000003</v>
      </c>
      <c r="F63" s="27">
        <f t="shared" ca="1" si="102"/>
        <v>-7980.3300000000017</v>
      </c>
      <c r="G63" s="27">
        <f t="shared" ca="1" si="102"/>
        <v>-8663.4700000000012</v>
      </c>
      <c r="H63" s="27">
        <f t="shared" ca="1" si="102"/>
        <v>-9099.43</v>
      </c>
      <c r="I63" s="27">
        <f t="shared" ca="1" si="102"/>
        <v>-10351.370000000003</v>
      </c>
      <c r="J63" s="27"/>
      <c r="K63" s="27">
        <f t="shared" ca="1" si="103"/>
        <v>0</v>
      </c>
      <c r="L63" s="27">
        <f t="shared" ca="1" si="103"/>
        <v>0</v>
      </c>
      <c r="M63" s="27">
        <f t="shared" ca="1" si="103"/>
        <v>0</v>
      </c>
      <c r="N63" s="27">
        <f t="shared" ca="1" si="103"/>
        <v>-1886.4400000000003</v>
      </c>
      <c r="O63" s="27">
        <f t="shared" ca="1" si="103"/>
        <v>-1856.2100000000005</v>
      </c>
      <c r="P63" s="27">
        <f t="shared" ca="1" si="103"/>
        <v>-1921.3800000000003</v>
      </c>
      <c r="Q63" s="27">
        <f t="shared" ca="1" si="103"/>
        <v>-2018.6100000000004</v>
      </c>
      <c r="R63" s="27">
        <f t="shared" ca="1" si="103"/>
        <v>-2184.13</v>
      </c>
      <c r="S63" s="27">
        <f t="shared" ca="1" si="103"/>
        <v>-2001.8100000000004</v>
      </c>
      <c r="T63" s="27">
        <f t="shared" ca="1" si="103"/>
        <v>-2084.8600000000006</v>
      </c>
      <c r="U63" s="27">
        <f t="shared" ca="1" si="104"/>
        <v>-2192.5300000000007</v>
      </c>
      <c r="V63" s="27">
        <f t="shared" ca="1" si="104"/>
        <v>-2384.27</v>
      </c>
      <c r="W63" s="27">
        <f t="shared" ca="1" si="104"/>
        <v>-2094.4</v>
      </c>
      <c r="X63" s="27">
        <f t="shared" ca="1" si="104"/>
        <v>-2195.0100000000002</v>
      </c>
      <c r="Y63" s="27">
        <f t="shared" ca="1" si="104"/>
        <v>-2319.5500000000002</v>
      </c>
      <c r="Z63" s="27">
        <f t="shared" ca="1" si="104"/>
        <v>-2490.4700000000003</v>
      </c>
      <c r="AA63" s="27">
        <f t="shared" ca="1" si="104"/>
        <v>-2401.3900000000003</v>
      </c>
      <c r="AB63" s="27">
        <f t="shared" ca="1" si="104"/>
        <v>-2494.1100000000006</v>
      </c>
      <c r="AC63" s="27">
        <f t="shared" ca="1" si="104"/>
        <v>-2613.4200000000005</v>
      </c>
      <c r="AD63" s="27">
        <f t="shared" ca="1" si="104"/>
        <v>-2842.4500000000003</v>
      </c>
      <c r="AE63" s="27"/>
      <c r="AF63" s="193">
        <f ca="1">-SUMIF(buffer!$B$99:$B$123,Stock!$B53,buffer!C$99:C$123)</f>
        <v>0</v>
      </c>
      <c r="AG63" s="193">
        <f ca="1">-SUMIF(buffer!$B$99:$B$123,Stock!$B53,buffer!D$99:D$123)</f>
        <v>0</v>
      </c>
      <c r="AH63" s="193">
        <f ca="1">-SUMIF(buffer!$B$99:$B$123,Stock!$B53,buffer!E$99:E$123)</f>
        <v>0</v>
      </c>
      <c r="AI63" s="193">
        <f ca="1">-SUMIF(buffer!$B$99:$B$123,Stock!$B53,buffer!F$99:F$123)</f>
        <v>0</v>
      </c>
      <c r="AJ63" s="193">
        <f ca="1">-SUMIF(buffer!$B$99:$B$123,Stock!$B53,buffer!G$99:G$123)</f>
        <v>0</v>
      </c>
      <c r="AK63" s="193">
        <f ca="1">-SUMIF(buffer!$B$99:$B$123,Stock!$B53,buffer!H$99:H$123)</f>
        <v>0</v>
      </c>
      <c r="AL63" s="193">
        <f ca="1">-SUMIF(buffer!$B$99:$B$123,Stock!$B53,buffer!I$99:I$123)</f>
        <v>0</v>
      </c>
      <c r="AM63" s="193">
        <f ca="1">-SUMIF(buffer!$B$99:$B$123,Stock!$B53,buffer!J$99:J$123)</f>
        <v>0</v>
      </c>
      <c r="AN63" s="193">
        <f ca="1">-SUMIF(buffer!$B$99:$B$123,Stock!$B53,buffer!K$99:K$123)</f>
        <v>0</v>
      </c>
      <c r="AO63" s="193">
        <f ca="1">-SUMIF(buffer!$B$99:$B$123,Stock!$B53,buffer!L$99:L$123)</f>
        <v>-621.60000000000014</v>
      </c>
      <c r="AP63" s="193">
        <f ca="1">-SUMIF(buffer!$B$99:$B$123,Stock!$B53,buffer!M$99:M$123)</f>
        <v>-611.42000000000007</v>
      </c>
      <c r="AQ63" s="193">
        <f ca="1">-SUMIF(buffer!$B$99:$B$123,Stock!$B53,buffer!N$99:N$123)</f>
        <v>-653.42000000000007</v>
      </c>
      <c r="AR63" s="193">
        <f ca="1">-SUMIF(buffer!$B$99:$B$123,Stock!$B53,buffer!O$99:O$123)</f>
        <v>-696.31000000000017</v>
      </c>
      <c r="AS63" s="193">
        <f ca="1">-SUMIF(buffer!$B$99:$B$123,Stock!$B53,buffer!P$99:P$123)</f>
        <v>-489.11000000000007</v>
      </c>
      <c r="AT63" s="193">
        <f ca="1">-SUMIF(buffer!$B$99:$B$123,Stock!$B53,buffer!Q$99:Q$123)</f>
        <v>-670.79000000000008</v>
      </c>
      <c r="AU63" s="193">
        <f ca="1">-SUMIF(buffer!$B$99:$B$123,Stock!$B53,buffer!R$99:R$123)</f>
        <v>-622.62000000000012</v>
      </c>
      <c r="AV63" s="193">
        <f ca="1">-SUMIF(buffer!$B$99:$B$123,Stock!$B53,buffer!S$99:S$123)</f>
        <v>-647.82000000000016</v>
      </c>
      <c r="AW63" s="193">
        <f ca="1">-SUMIF(buffer!$B$99:$B$123,Stock!$B53,buffer!T$99:T$123)</f>
        <v>-650.94000000000005</v>
      </c>
      <c r="AX63" s="193">
        <f ca="1">-SUMIF(buffer!$B$99:$B$123,Stock!$B53,buffer!U$99:U$123)</f>
        <v>-647.82000000000016</v>
      </c>
      <c r="AY63" s="193">
        <f ca="1">-SUMIF(buffer!$B$99:$B$123,Stock!$B53,buffer!V$99:V$123)</f>
        <v>-733.28000000000009</v>
      </c>
      <c r="AZ63" s="193">
        <f ca="1">-SUMIF(buffer!$B$99:$B$123,Stock!$B53,buffer!W$99:W$123)</f>
        <v>-637.51</v>
      </c>
      <c r="BA63" s="193">
        <f ca="1">-SUMIF(buffer!$B$99:$B$123,Stock!$B53,buffer!X$99:X$123)</f>
        <v>-715.0200000000001</v>
      </c>
      <c r="BB63" s="193">
        <f ca="1">-SUMIF(buffer!$B$99:$B$123,Stock!$B53,buffer!Y$99:Y$123)</f>
        <v>-728</v>
      </c>
      <c r="BC63" s="193">
        <f ca="1">-SUMIF(buffer!$B$99:$B$123,Stock!$B53,buffer!Z$99:Z$123)</f>
        <v>-741.11000000000013</v>
      </c>
      <c r="BD63" s="193">
        <f ca="1">-SUMIF(buffer!$B$99:$B$123,Stock!$B53,buffer!AA$99:AA$123)</f>
        <v>-755.68000000000006</v>
      </c>
      <c r="BE63" s="193">
        <f ca="1">-SUMIF(buffer!$B$99:$B$123,Stock!$B53,buffer!AB$99:AB$123)</f>
        <v>-521.82000000000016</v>
      </c>
      <c r="BF63" s="193">
        <f ca="1">-SUMIF(buffer!$B$99:$B$123,Stock!$B53,buffer!AC$99:AC$123)</f>
        <v>-724.31000000000017</v>
      </c>
      <c r="BG63" s="193">
        <f ca="1">-SUMIF(buffer!$B$99:$B$123,Stock!$B53,buffer!AD$99:AD$123)</f>
        <v>-685.43000000000006</v>
      </c>
      <c r="BH63" s="193">
        <f ca="1">-SUMIF(buffer!$B$99:$B$123,Stock!$B53,buffer!AE$99:AE$123)</f>
        <v>-707.83</v>
      </c>
      <c r="BI63" s="193">
        <f ca="1">-SUMIF(buffer!$B$99:$B$123,Stock!$B53,buffer!AF$99:AF$123)</f>
        <v>-691.60000000000014</v>
      </c>
      <c r="BJ63" s="193">
        <f ca="1">-SUMIF(buffer!$B$99:$B$123,Stock!$B53,buffer!AG$99:AG$123)</f>
        <v>-697.20000000000016</v>
      </c>
      <c r="BK63" s="193">
        <f ca="1">-SUMIF(buffer!$B$99:$B$123,Stock!$B53,buffer!AH$99:AH$123)</f>
        <v>-819.51000000000022</v>
      </c>
      <c r="BL63" s="193">
        <f ca="1">-SUMIF(buffer!$B$99:$B$123,Stock!$B53,buffer!AI$99:AI$123)</f>
        <v>-675.82000000000016</v>
      </c>
      <c r="BM63" s="193">
        <f ca="1">-SUMIF(buffer!$B$99:$B$123,Stock!$B53,buffer!AJ$99:AJ$123)</f>
        <v>-782.22</v>
      </c>
      <c r="BN63" s="193">
        <f ca="1">-SUMIF(buffer!$B$99:$B$123,Stock!$B53,buffer!AK$99:AK$123)</f>
        <v>-802.71</v>
      </c>
      <c r="BO63" s="193">
        <f ca="1">-SUMIF(buffer!$B$99:$B$123,Stock!$B53,buffer!AL$99:AL$123)</f>
        <v>-799.34</v>
      </c>
      <c r="BP63" s="193">
        <f ca="1">-SUMIF(buffer!$B$99:$B$123,Stock!$B53,buffer!AM$99:AM$123)</f>
        <v>-800.80000000000007</v>
      </c>
      <c r="BQ63" s="193">
        <f ca="1">-SUMIF(buffer!$B$99:$B$123,Stock!$B53,buffer!AN$99:AN$123)</f>
        <v>-548.79999999999995</v>
      </c>
      <c r="BR63" s="193">
        <f ca="1">-SUMIF(buffer!$B$99:$B$123,Stock!$B53,buffer!AO$99:AO$123)</f>
        <v>-744.80000000000007</v>
      </c>
      <c r="BS63" s="193">
        <f ca="1">-SUMIF(buffer!$B$99:$B$123,Stock!$B53,buffer!AP$99:AP$123)</f>
        <v>-717.82</v>
      </c>
      <c r="BT63" s="193">
        <f ca="1">-SUMIF(buffer!$B$99:$B$123,Stock!$B53,buffer!AQ$99:AQ$123)</f>
        <v>-766.31000000000017</v>
      </c>
      <c r="BU63" s="193">
        <f ca="1">-SUMIF(buffer!$B$99:$B$123,Stock!$B53,buffer!AR$99:AR$123)</f>
        <v>-710.88000000000011</v>
      </c>
      <c r="BV63" s="193">
        <f ca="1">-SUMIF(buffer!$B$99:$B$123,Stock!$B53,buffer!AS$99:AS$123)</f>
        <v>-740.22</v>
      </c>
      <c r="BW63" s="193">
        <f ca="1">-SUMIF(buffer!$B$99:$B$123,Stock!$B53,buffer!AT$99:AT$123)</f>
        <v>-857.81999999999994</v>
      </c>
      <c r="BX63" s="193">
        <f ca="1">-SUMIF(buffer!$B$99:$B$123,Stock!$B53,buffer!AU$99:AU$123)</f>
        <v>-721.5100000000001</v>
      </c>
      <c r="BY63" s="193">
        <f ca="1">-SUMIF(buffer!$B$99:$B$123,Stock!$B53,buffer!AV$99:AV$123)</f>
        <v>-828.80000000000007</v>
      </c>
      <c r="BZ63" s="193">
        <f ca="1">-SUMIF(buffer!$B$99:$B$123,Stock!$B53,buffer!AW$99:AW$123)</f>
        <v>-827.59</v>
      </c>
      <c r="CA63" s="193">
        <f ca="1">-SUMIF(buffer!$B$99:$B$123,Stock!$B53,buffer!AX$99:AX$123)</f>
        <v>-834.08000000000015</v>
      </c>
      <c r="CB63" s="193">
        <f ca="1">-SUMIF(buffer!$B$99:$B$123,Stock!$B53,buffer!AY$99:AY$123)</f>
        <v>-936.54000000000008</v>
      </c>
      <c r="CC63" s="193">
        <f ca="1">-SUMIF(buffer!$B$99:$B$123,Stock!$B53,buffer!AZ$99:AZ$123)</f>
        <v>-623.51</v>
      </c>
      <c r="CD63" s="193">
        <f ca="1">-SUMIF(buffer!$B$99:$B$123,Stock!$B53,buffer!BA$99:BA$123)</f>
        <v>-841.34</v>
      </c>
      <c r="CE63" s="193">
        <f ca="1">-SUMIF(buffer!$B$99:$B$123,Stock!$B53,buffer!BB$99:BB$123)</f>
        <v>-807.74000000000012</v>
      </c>
      <c r="CF63" s="193">
        <f ca="1">-SUMIF(buffer!$B$99:$B$123,Stock!$B53,buffer!BC$99:BC$123)</f>
        <v>-866.54000000000008</v>
      </c>
      <c r="CG63" s="193">
        <f ca="1">-SUMIF(buffer!$B$99:$B$123,Stock!$B53,buffer!BD$99:BD$123)</f>
        <v>-819.83000000000015</v>
      </c>
      <c r="CH63" s="193">
        <f ca="1">-SUMIF(buffer!$B$99:$B$123,Stock!$B53,buffer!BE$99:BE$123)</f>
        <v>-846.62000000000023</v>
      </c>
      <c r="CI63" s="193">
        <f ca="1">-SUMIF(buffer!$B$99:$B$123,Stock!$B53,buffer!BF$99:BF$123)</f>
        <v>-952.00000000000011</v>
      </c>
      <c r="CJ63" s="193">
        <f ca="1">-SUMIF(buffer!$B$99:$B$123,Stock!$B53,buffer!BG$99:BG$123)</f>
        <v>-814.80000000000007</v>
      </c>
      <c r="CK63" s="193">
        <f ca="1">-SUMIF(buffer!$B$99:$B$123,Stock!$B53,buffer!BH$99:BH$123)</f>
        <v>-968.80000000000007</v>
      </c>
      <c r="CL63" s="193">
        <f ca="1">-SUMIF(buffer!$B$99:$B$123,Stock!$B53,buffer!BI$99:BI$123)</f>
        <v>-917.83000000000027</v>
      </c>
      <c r="CM63" s="193">
        <f ca="1">-SUMIF(buffer!$B$99:$B$123,Stock!$B53,buffer!BJ$99:BJ$123)</f>
        <v>-955.81999999999994</v>
      </c>
    </row>
    <row r="64" spans="2:91" x14ac:dyDescent="0.2">
      <c r="B64" s="196" t="s">
        <v>297</v>
      </c>
      <c r="C64" s="19" t="str">
        <f>Inputs!$GZ$9</f>
        <v>kg</v>
      </c>
      <c r="D64" s="19" t="s">
        <v>19</v>
      </c>
      <c r="E64" s="27">
        <f t="shared" ca="1" si="102"/>
        <v>-94.322000000000017</v>
      </c>
      <c r="F64" s="27">
        <f t="shared" ca="1" si="102"/>
        <v>-399.01650000000006</v>
      </c>
      <c r="G64" s="27">
        <f t="shared" ca="1" si="102"/>
        <v>-433.1735000000001</v>
      </c>
      <c r="H64" s="27">
        <f t="shared" ca="1" si="102"/>
        <v>-454.97150000000005</v>
      </c>
      <c r="I64" s="27">
        <f t="shared" ca="1" si="102"/>
        <v>-517.56850000000009</v>
      </c>
      <c r="J64" s="27"/>
      <c r="K64" s="27">
        <f t="shared" ca="1" si="103"/>
        <v>0</v>
      </c>
      <c r="L64" s="27">
        <f t="shared" ca="1" si="103"/>
        <v>0</v>
      </c>
      <c r="M64" s="27">
        <f t="shared" ca="1" si="103"/>
        <v>0</v>
      </c>
      <c r="N64" s="27">
        <f t="shared" ca="1" si="103"/>
        <v>-94.322000000000017</v>
      </c>
      <c r="O64" s="27">
        <f t="shared" ca="1" si="103"/>
        <v>-92.810500000000019</v>
      </c>
      <c r="P64" s="27">
        <f t="shared" ca="1" si="103"/>
        <v>-96.069000000000017</v>
      </c>
      <c r="Q64" s="27">
        <f t="shared" ca="1" si="103"/>
        <v>-100.93050000000002</v>
      </c>
      <c r="R64" s="27">
        <f t="shared" ca="1" si="103"/>
        <v>-109.20650000000002</v>
      </c>
      <c r="S64" s="27">
        <f t="shared" ca="1" si="103"/>
        <v>-100.09050000000002</v>
      </c>
      <c r="T64" s="27">
        <f t="shared" ca="1" si="103"/>
        <v>-104.24300000000002</v>
      </c>
      <c r="U64" s="27">
        <f t="shared" ca="1" si="104"/>
        <v>-109.62650000000004</v>
      </c>
      <c r="V64" s="27">
        <f t="shared" ca="1" si="104"/>
        <v>-119.21350000000001</v>
      </c>
      <c r="W64" s="27">
        <f t="shared" ca="1" si="104"/>
        <v>-104.72</v>
      </c>
      <c r="X64" s="27">
        <f t="shared" ca="1" si="104"/>
        <v>-109.75050000000002</v>
      </c>
      <c r="Y64" s="27">
        <f t="shared" ca="1" si="104"/>
        <v>-115.97750000000001</v>
      </c>
      <c r="Z64" s="27">
        <f t="shared" ca="1" si="104"/>
        <v>-124.52350000000001</v>
      </c>
      <c r="AA64" s="27">
        <f t="shared" ca="1" si="104"/>
        <v>-120.06950000000001</v>
      </c>
      <c r="AB64" s="27">
        <f t="shared" ca="1" si="104"/>
        <v>-124.70550000000003</v>
      </c>
      <c r="AC64" s="27">
        <f t="shared" ca="1" si="104"/>
        <v>-130.67100000000005</v>
      </c>
      <c r="AD64" s="27">
        <f t="shared" ca="1" si="104"/>
        <v>-142.1225</v>
      </c>
      <c r="AE64" s="27"/>
      <c r="AF64" s="26">
        <f ca="1">Inputs!$HM$9*AF63</f>
        <v>0</v>
      </c>
      <c r="AG64" s="26">
        <f ca="1">Inputs!$HM$9*AG63</f>
        <v>0</v>
      </c>
      <c r="AH64" s="26">
        <f ca="1">Inputs!$HM$9*AH63</f>
        <v>0</v>
      </c>
      <c r="AI64" s="26">
        <f ca="1">Inputs!$HM$9*AI63</f>
        <v>0</v>
      </c>
      <c r="AJ64" s="26">
        <f ca="1">Inputs!$HM$9*AJ63</f>
        <v>0</v>
      </c>
      <c r="AK64" s="26">
        <f ca="1">Inputs!$HM$9*AK63</f>
        <v>0</v>
      </c>
      <c r="AL64" s="26">
        <f ca="1">Inputs!$HM$9*AL63</f>
        <v>0</v>
      </c>
      <c r="AM64" s="26">
        <f ca="1">Inputs!$HM$9*AM63</f>
        <v>0</v>
      </c>
      <c r="AN64" s="26">
        <f ca="1">Inputs!$HM$9*AN63</f>
        <v>0</v>
      </c>
      <c r="AO64" s="26">
        <f ca="1">Inputs!$HM$9*AO63</f>
        <v>-31.080000000000009</v>
      </c>
      <c r="AP64" s="26">
        <f ca="1">Inputs!$HM$9*AP63</f>
        <v>-30.571000000000005</v>
      </c>
      <c r="AQ64" s="26">
        <f ca="1">Inputs!$HM$9*AQ63</f>
        <v>-32.671000000000006</v>
      </c>
      <c r="AR64" s="26">
        <f ca="1">Inputs!$HM$9*AR63</f>
        <v>-34.815500000000007</v>
      </c>
      <c r="AS64" s="26">
        <f ca="1">Inputs!$HM$9*AS63</f>
        <v>-24.455500000000004</v>
      </c>
      <c r="AT64" s="26">
        <f ca="1">Inputs!$HM$9*AT63</f>
        <v>-33.539500000000004</v>
      </c>
      <c r="AU64" s="26">
        <f ca="1">Inputs!$HM$9*AU63</f>
        <v>-31.131000000000007</v>
      </c>
      <c r="AV64" s="26">
        <f ca="1">Inputs!$HM$9*AV63</f>
        <v>-32.391000000000012</v>
      </c>
      <c r="AW64" s="26">
        <f ca="1">Inputs!$HM$9*AW63</f>
        <v>-32.547000000000004</v>
      </c>
      <c r="AX64" s="26">
        <f ca="1">Inputs!$HM$9*AX63</f>
        <v>-32.391000000000012</v>
      </c>
      <c r="AY64" s="26">
        <f ca="1">Inputs!$HM$9*AY63</f>
        <v>-36.664000000000009</v>
      </c>
      <c r="AZ64" s="26">
        <f ca="1">Inputs!$HM$9*AZ63</f>
        <v>-31.875500000000002</v>
      </c>
      <c r="BA64" s="26">
        <f ca="1">Inputs!$HM$9*BA63</f>
        <v>-35.751000000000005</v>
      </c>
      <c r="BB64" s="26">
        <f ca="1">Inputs!$HM$9*BB63</f>
        <v>-36.4</v>
      </c>
      <c r="BC64" s="26">
        <f ca="1">Inputs!$HM$9*BC63</f>
        <v>-37.055500000000009</v>
      </c>
      <c r="BD64" s="26">
        <f ca="1">Inputs!$HM$9*BD63</f>
        <v>-37.784000000000006</v>
      </c>
      <c r="BE64" s="26">
        <f ca="1">Inputs!$HM$9*BE63</f>
        <v>-26.091000000000008</v>
      </c>
      <c r="BF64" s="26">
        <f ca="1">Inputs!$HM$9*BF63</f>
        <v>-36.215500000000013</v>
      </c>
      <c r="BG64" s="26">
        <f ca="1">Inputs!$HM$9*BG63</f>
        <v>-34.271500000000003</v>
      </c>
      <c r="BH64" s="26">
        <f ca="1">Inputs!$HM$9*BH63</f>
        <v>-35.391500000000001</v>
      </c>
      <c r="BI64" s="26">
        <f ca="1">Inputs!$HM$9*BI63</f>
        <v>-34.580000000000005</v>
      </c>
      <c r="BJ64" s="26">
        <f ca="1">Inputs!$HM$9*BJ63</f>
        <v>-34.860000000000007</v>
      </c>
      <c r="BK64" s="26">
        <f ca="1">Inputs!$HM$9*BK63</f>
        <v>-40.975500000000011</v>
      </c>
      <c r="BL64" s="26">
        <f ca="1">Inputs!$HM$9*BL63</f>
        <v>-33.791000000000011</v>
      </c>
      <c r="BM64" s="26">
        <f ca="1">Inputs!$HM$9*BM63</f>
        <v>-39.111000000000004</v>
      </c>
      <c r="BN64" s="26">
        <f ca="1">Inputs!$HM$9*BN63</f>
        <v>-40.135500000000008</v>
      </c>
      <c r="BO64" s="26">
        <f ca="1">Inputs!$HM$9*BO63</f>
        <v>-39.967000000000006</v>
      </c>
      <c r="BP64" s="26">
        <f ca="1">Inputs!$HM$9*BP63</f>
        <v>-40.040000000000006</v>
      </c>
      <c r="BQ64" s="26">
        <f ca="1">Inputs!$HM$9*BQ63</f>
        <v>-27.439999999999998</v>
      </c>
      <c r="BR64" s="26">
        <f ca="1">Inputs!$HM$9*BR63</f>
        <v>-37.24</v>
      </c>
      <c r="BS64" s="26">
        <f ca="1">Inputs!$HM$9*BS63</f>
        <v>-35.891000000000005</v>
      </c>
      <c r="BT64" s="26">
        <f ca="1">Inputs!$HM$9*BT63</f>
        <v>-38.315500000000007</v>
      </c>
      <c r="BU64" s="26">
        <f ca="1">Inputs!$HM$9*BU63</f>
        <v>-35.544000000000004</v>
      </c>
      <c r="BV64" s="26">
        <f ca="1">Inputs!$HM$9*BV63</f>
        <v>-37.011000000000003</v>
      </c>
      <c r="BW64" s="26">
        <f ca="1">Inputs!$HM$9*BW63</f>
        <v>-42.890999999999998</v>
      </c>
      <c r="BX64" s="26">
        <f ca="1">Inputs!$HM$9*BX63</f>
        <v>-36.075500000000005</v>
      </c>
      <c r="BY64" s="27">
        <f ca="1">Inputs!$HM$9*BY63</f>
        <v>-41.440000000000005</v>
      </c>
      <c r="BZ64" s="27">
        <f ca="1">Inputs!$HM$9*BZ63</f>
        <v>-41.379500000000007</v>
      </c>
      <c r="CA64" s="27">
        <f ca="1">Inputs!$HM$9*CA63</f>
        <v>-41.704000000000008</v>
      </c>
      <c r="CB64" s="27">
        <f ca="1">Inputs!$HM$9*CB63</f>
        <v>-46.827000000000005</v>
      </c>
      <c r="CC64" s="27">
        <f ca="1">Inputs!$HM$9*CC63</f>
        <v>-31.1755</v>
      </c>
      <c r="CD64" s="27">
        <f ca="1">Inputs!$HM$9*CD63</f>
        <v>-42.067000000000007</v>
      </c>
      <c r="CE64" s="27">
        <f ca="1">Inputs!$HM$9*CE63</f>
        <v>-40.387000000000008</v>
      </c>
      <c r="CF64" s="27">
        <f ca="1">Inputs!$HM$9*CF63</f>
        <v>-43.327000000000005</v>
      </c>
      <c r="CG64" s="27">
        <f ca="1">Inputs!$HM$9*CG63</f>
        <v>-40.991500000000009</v>
      </c>
      <c r="CH64" s="27">
        <f ca="1">Inputs!$HM$9*CH63</f>
        <v>-42.331000000000017</v>
      </c>
      <c r="CI64" s="27">
        <f ca="1">Inputs!$HM$9*CI63</f>
        <v>-47.600000000000009</v>
      </c>
      <c r="CJ64" s="27">
        <f ca="1">Inputs!$HM$9*CJ63</f>
        <v>-40.740000000000009</v>
      </c>
      <c r="CK64" s="27">
        <f ca="1">Inputs!$HM$9*CK63</f>
        <v>-48.440000000000005</v>
      </c>
      <c r="CL64" s="27">
        <f ca="1">Inputs!$HM$9*CL63</f>
        <v>-45.891500000000015</v>
      </c>
      <c r="CM64" s="27">
        <f ca="1">Inputs!$HM$9*CM63</f>
        <v>-47.790999999999997</v>
      </c>
    </row>
    <row r="65" spans="2:91" s="115" customFormat="1" x14ac:dyDescent="0.2">
      <c r="B65" s="195" t="s">
        <v>296</v>
      </c>
      <c r="C65" s="19" t="str">
        <f>Inputs!$GZ$9</f>
        <v>kg</v>
      </c>
      <c r="D65" s="19" t="s">
        <v>19</v>
      </c>
      <c r="E65" s="63">
        <f ca="1">SUM(E61:E64)</f>
        <v>0</v>
      </c>
      <c r="F65" s="63">
        <f ca="1">SUM(F61:F64)</f>
        <v>-2.1600499167107046E-12</v>
      </c>
      <c r="G65" s="63">
        <f ca="1">SUM(G61:G64)</f>
        <v>-1.1368683772161603E-12</v>
      </c>
      <c r="H65" s="63">
        <f ca="1">SUM(H61:H64)</f>
        <v>-2.2168933355715126E-12</v>
      </c>
      <c r="I65" s="63">
        <f ca="1">SUM(I61:I64)</f>
        <v>-4.3200998334214091E-12</v>
      </c>
      <c r="J65" s="63"/>
      <c r="K65" s="63">
        <f t="shared" ref="K65:AD65" ca="1" si="105">SUM(K61:K64)</f>
        <v>0</v>
      </c>
      <c r="L65" s="63">
        <f t="shared" ca="1" si="105"/>
        <v>0</v>
      </c>
      <c r="M65" s="63">
        <f t="shared" ca="1" si="105"/>
        <v>0</v>
      </c>
      <c r="N65" s="63">
        <f t="shared" ca="1" si="105"/>
        <v>0</v>
      </c>
      <c r="O65" s="63">
        <f t="shared" ca="1" si="105"/>
        <v>-1.9895196601282805E-13</v>
      </c>
      <c r="P65" s="63">
        <f t="shared" ca="1" si="105"/>
        <v>-2.8421709430404007E-13</v>
      </c>
      <c r="Q65" s="63">
        <f t="shared" ca="1" si="105"/>
        <v>-7.673861546209082E-13</v>
      </c>
      <c r="R65" s="63">
        <f t="shared" ca="1" si="105"/>
        <v>-6.9633188104489818E-13</v>
      </c>
      <c r="S65" s="63">
        <f t="shared" ca="1" si="105"/>
        <v>-6.8212102632969618E-13</v>
      </c>
      <c r="T65" s="63">
        <f t="shared" ca="1" si="105"/>
        <v>-5.4001247917767614E-13</v>
      </c>
      <c r="U65" s="63">
        <f t="shared" ca="1" si="105"/>
        <v>-6.3948846218409017E-13</v>
      </c>
      <c r="V65" s="63">
        <f t="shared" ca="1" si="105"/>
        <v>-1.7053025658242404E-13</v>
      </c>
      <c r="W65" s="63">
        <f t="shared" ca="1" si="105"/>
        <v>-1.9895196601282805E-13</v>
      </c>
      <c r="X65" s="63">
        <f t="shared" ca="1" si="105"/>
        <v>0</v>
      </c>
      <c r="Y65" s="63">
        <f t="shared" ca="1" si="105"/>
        <v>0</v>
      </c>
      <c r="Z65" s="63">
        <f t="shared" ca="1" si="105"/>
        <v>2.2737367544323206E-13</v>
      </c>
      <c r="AA65" s="63">
        <f t="shared" ca="1" si="105"/>
        <v>5.1159076974727213E-13</v>
      </c>
      <c r="AB65" s="63">
        <f t="shared" ca="1" si="105"/>
        <v>0</v>
      </c>
      <c r="AC65" s="63">
        <f t="shared" ca="1" si="105"/>
        <v>-2.2737367544323206E-13</v>
      </c>
      <c r="AD65" s="63">
        <f t="shared" ca="1" si="105"/>
        <v>0</v>
      </c>
      <c r="AE65" s="63"/>
      <c r="AF65" s="194">
        <f t="shared" ref="AF65:BK65" ca="1" si="106">SUM(AF61:AF64)</f>
        <v>0</v>
      </c>
      <c r="AG65" s="194">
        <f t="shared" ca="1" si="106"/>
        <v>0</v>
      </c>
      <c r="AH65" s="194">
        <f t="shared" ca="1" si="106"/>
        <v>0</v>
      </c>
      <c r="AI65" s="194">
        <f t="shared" ca="1" si="106"/>
        <v>0</v>
      </c>
      <c r="AJ65" s="194">
        <f t="shared" ca="1" si="106"/>
        <v>0</v>
      </c>
      <c r="AK65" s="194">
        <f t="shared" ca="1" si="106"/>
        <v>0</v>
      </c>
      <c r="AL65" s="194">
        <f t="shared" ca="1" si="106"/>
        <v>0</v>
      </c>
      <c r="AM65" s="194">
        <f t="shared" ca="1" si="106"/>
        <v>0</v>
      </c>
      <c r="AN65" s="194">
        <f t="shared" ca="1" si="106"/>
        <v>0</v>
      </c>
      <c r="AO65" s="194">
        <f t="shared" ca="1" si="106"/>
        <v>3.1974423109204508E-14</v>
      </c>
      <c r="AP65" s="194">
        <f t="shared" ca="1" si="106"/>
        <v>0</v>
      </c>
      <c r="AQ65" s="194">
        <f t="shared" ca="1" si="106"/>
        <v>0</v>
      </c>
      <c r="AR65" s="194">
        <f t="shared" ca="1" si="106"/>
        <v>0</v>
      </c>
      <c r="AS65" s="194">
        <f t="shared" ca="1" si="106"/>
        <v>-3.1974423109204508E-14</v>
      </c>
      <c r="AT65" s="194">
        <f t="shared" ca="1" si="106"/>
        <v>0</v>
      </c>
      <c r="AU65" s="194">
        <f t="shared" ca="1" si="106"/>
        <v>-3.5527136788005009E-14</v>
      </c>
      <c r="AV65" s="194">
        <f t="shared" ca="1" si="106"/>
        <v>0</v>
      </c>
      <c r="AW65" s="194">
        <f t="shared" ca="1" si="106"/>
        <v>0</v>
      </c>
      <c r="AX65" s="194">
        <f t="shared" ca="1" si="106"/>
        <v>0</v>
      </c>
      <c r="AY65" s="194">
        <f t="shared" ca="1" si="106"/>
        <v>0</v>
      </c>
      <c r="AZ65" s="194">
        <f t="shared" ca="1" si="106"/>
        <v>0</v>
      </c>
      <c r="BA65" s="194">
        <f t="shared" ca="1" si="106"/>
        <v>0</v>
      </c>
      <c r="BB65" s="194">
        <f t="shared" ca="1" si="106"/>
        <v>0</v>
      </c>
      <c r="BC65" s="194">
        <f t="shared" ca="1" si="106"/>
        <v>0</v>
      </c>
      <c r="BD65" s="194">
        <f t="shared" ca="1" si="106"/>
        <v>0</v>
      </c>
      <c r="BE65" s="194">
        <f t="shared" ca="1" si="106"/>
        <v>0</v>
      </c>
      <c r="BF65" s="194">
        <f t="shared" ca="1" si="106"/>
        <v>0</v>
      </c>
      <c r="BG65" s="194">
        <f t="shared" ca="1" si="106"/>
        <v>5.6843418860808015E-14</v>
      </c>
      <c r="BH65" s="194">
        <f t="shared" ca="1" si="106"/>
        <v>6.3948846218409017E-14</v>
      </c>
      <c r="BI65" s="194">
        <f t="shared" ca="1" si="106"/>
        <v>1.4921397450962104E-13</v>
      </c>
      <c r="BJ65" s="194">
        <f t="shared" ca="1" si="106"/>
        <v>1.2079226507921703E-13</v>
      </c>
      <c r="BK65" s="194">
        <f t="shared" ca="1" si="106"/>
        <v>1.1368683772161603E-13</v>
      </c>
      <c r="BL65" s="194">
        <f t="shared" ref="BL65:CM65" ca="1" si="107">SUM(BL61:BL64)</f>
        <v>1.5631940186722204E-13</v>
      </c>
      <c r="BM65" s="194">
        <f t="shared" ca="1" si="107"/>
        <v>9.9475983006414026E-14</v>
      </c>
      <c r="BN65" s="194">
        <f t="shared" ca="1" si="107"/>
        <v>8.5265128291212022E-14</v>
      </c>
      <c r="BO65" s="194">
        <f t="shared" ca="1" si="107"/>
        <v>9.2370555648813024E-14</v>
      </c>
      <c r="BP65" s="194">
        <f t="shared" ca="1" si="107"/>
        <v>7.1054273576010019E-14</v>
      </c>
      <c r="BQ65" s="194">
        <f t="shared" ca="1" si="107"/>
        <v>1.7053025658242404E-13</v>
      </c>
      <c r="BR65" s="194">
        <f t="shared" ca="1" si="107"/>
        <v>1.2079226507921703E-13</v>
      </c>
      <c r="BS65" s="194">
        <f t="shared" ca="1" si="107"/>
        <v>7.1054273576010019E-14</v>
      </c>
      <c r="BT65" s="194">
        <f t="shared" ca="1" si="107"/>
        <v>1.4921397450962104E-13</v>
      </c>
      <c r="BU65" s="194">
        <f t="shared" ca="1" si="107"/>
        <v>9.2370555648813024E-14</v>
      </c>
      <c r="BV65" s="194">
        <f t="shared" ca="1" si="107"/>
        <v>7.815970093361102E-14</v>
      </c>
      <c r="BW65" s="194">
        <f t="shared" ca="1" si="107"/>
        <v>7.815970093361102E-14</v>
      </c>
      <c r="BX65" s="194">
        <f t="shared" ca="1" si="107"/>
        <v>1.4210854715202004E-13</v>
      </c>
      <c r="BY65" s="63">
        <f t="shared" ca="1" si="107"/>
        <v>1.6342482922482304E-13</v>
      </c>
      <c r="BZ65" s="63">
        <f t="shared" ca="1" si="107"/>
        <v>1.1368683772161603E-13</v>
      </c>
      <c r="CA65" s="63">
        <f t="shared" ca="1" si="107"/>
        <v>5.6843418860808015E-14</v>
      </c>
      <c r="CB65" s="63">
        <f t="shared" ca="1" si="107"/>
        <v>1.0658141036401503E-13</v>
      </c>
      <c r="CC65" s="63">
        <f t="shared" ca="1" si="107"/>
        <v>1.7053025658242404E-13</v>
      </c>
      <c r="CD65" s="63">
        <f t="shared" ca="1" si="107"/>
        <v>1.1368683772161603E-13</v>
      </c>
      <c r="CE65" s="63">
        <f t="shared" ca="1" si="107"/>
        <v>1.6342482922482304E-13</v>
      </c>
      <c r="CF65" s="63">
        <f t="shared" ca="1" si="107"/>
        <v>1.0658141036401503E-13</v>
      </c>
      <c r="CG65" s="63">
        <f t="shared" ca="1" si="107"/>
        <v>7.815970093361102E-14</v>
      </c>
      <c r="CH65" s="63">
        <f t="shared" ca="1" si="107"/>
        <v>1.1368683772161603E-13</v>
      </c>
      <c r="CI65" s="63">
        <f t="shared" ca="1" si="107"/>
        <v>1.2789769243681803E-13</v>
      </c>
      <c r="CJ65" s="63">
        <f t="shared" ca="1" si="107"/>
        <v>1.1368683772161603E-13</v>
      </c>
      <c r="CK65" s="63">
        <f t="shared" ca="1" si="107"/>
        <v>1.6342482922482304E-13</v>
      </c>
      <c r="CL65" s="63">
        <f t="shared" ca="1" si="107"/>
        <v>1.6342482922482304E-13</v>
      </c>
      <c r="CM65" s="63">
        <f t="shared" ca="1" si="107"/>
        <v>5.6843418860808015E-14</v>
      </c>
    </row>
    <row r="67" spans="2:91" x14ac:dyDescent="0.2">
      <c r="B67" s="7" t="s">
        <v>295</v>
      </c>
      <c r="C67" s="19" t="str">
        <f>Inputs!$J$16</f>
        <v>EUR</v>
      </c>
      <c r="D67" s="19" t="s">
        <v>19</v>
      </c>
      <c r="E67" s="27">
        <f ca="1">E56/E62</f>
        <v>4.2753534605384571</v>
      </c>
      <c r="F67" s="27">
        <f ca="1">F56/F62</f>
        <v>4.475373005121372</v>
      </c>
      <c r="G67" s="27">
        <f ca="1">G56/G62</f>
        <v>4.7722426014379309</v>
      </c>
      <c r="H67" s="27">
        <f ca="1">H56/H62</f>
        <v>5.0664335868487562</v>
      </c>
      <c r="I67" s="27">
        <f ca="1">I56/I62</f>
        <v>5.3786200788487957</v>
      </c>
      <c r="K67" s="27">
        <f t="shared" ref="K67:V67" ca="1" si="108">IFERROR(K56/K62,0)</f>
        <v>0</v>
      </c>
      <c r="L67" s="27">
        <f t="shared" ca="1" si="108"/>
        <v>0</v>
      </c>
      <c r="M67" s="27">
        <f t="shared" ca="1" si="108"/>
        <v>0</v>
      </c>
      <c r="N67" s="27">
        <f t="shared" ca="1" si="108"/>
        <v>4.2753534605384571</v>
      </c>
      <c r="O67" s="27">
        <f t="shared" ca="1" si="108"/>
        <v>4.3533670960775437</v>
      </c>
      <c r="P67" s="27">
        <f t="shared" ca="1" si="108"/>
        <v>4.4307248579806986</v>
      </c>
      <c r="Q67" s="27">
        <f t="shared" ca="1" si="108"/>
        <v>4.5081933100134588</v>
      </c>
      <c r="R67" s="27">
        <f t="shared" ca="1" si="108"/>
        <v>4.5880051514318803</v>
      </c>
      <c r="S67" s="27">
        <f t="shared" ca="1" si="108"/>
        <v>4.6603337788889174</v>
      </c>
      <c r="T67" s="27">
        <f t="shared" ca="1" si="108"/>
        <v>4.731023848686724</v>
      </c>
      <c r="U67" s="27">
        <f t="shared" ca="1" si="108"/>
        <v>4.8020381378632866</v>
      </c>
      <c r="V67" s="27">
        <f t="shared" ca="1" si="108"/>
        <v>4.8748433645432163</v>
      </c>
      <c r="W67" s="27">
        <f t="shared" ref="W67:AD67" ca="1" si="109">W56/W62</f>
        <v>4.9474997588554332</v>
      </c>
      <c r="X67" s="27">
        <f t="shared" ca="1" si="109"/>
        <v>5.0226691062249067</v>
      </c>
      <c r="Y67" s="27">
        <f t="shared" ca="1" si="109"/>
        <v>5.0982604425210845</v>
      </c>
      <c r="Z67" s="27">
        <f t="shared" ca="1" si="109"/>
        <v>5.1753827004251578</v>
      </c>
      <c r="AA67" s="27">
        <f t="shared" ca="1" si="109"/>
        <v>5.2523127286023286</v>
      </c>
      <c r="AB67" s="27">
        <f t="shared" ca="1" si="109"/>
        <v>5.3326694701550705</v>
      </c>
      <c r="AC67" s="27">
        <f t="shared" ca="1" si="109"/>
        <v>5.4125994226461227</v>
      </c>
      <c r="AD67" s="27">
        <f t="shared" ca="1" si="109"/>
        <v>5.4944063842510564</v>
      </c>
      <c r="AF67" s="193">
        <f>Inputs!HB11</f>
        <v>4</v>
      </c>
      <c r="AG67" s="27">
        <f t="shared" ref="AG67:BL67" ca="1" si="110">AF67*(1+AG68)</f>
        <v>4.0266666666666664</v>
      </c>
      <c r="AH67" s="27">
        <f t="shared" ca="1" si="110"/>
        <v>4.0535111111111108</v>
      </c>
      <c r="AI67" s="27">
        <f t="shared" ca="1" si="110"/>
        <v>4.080534518518518</v>
      </c>
      <c r="AJ67" s="27">
        <f t="shared" ca="1" si="110"/>
        <v>4.1077380819753078</v>
      </c>
      <c r="AK67" s="27">
        <f t="shared" ca="1" si="110"/>
        <v>4.1351230025218095</v>
      </c>
      <c r="AL67" s="27">
        <f t="shared" ca="1" si="110"/>
        <v>4.1626904892052883</v>
      </c>
      <c r="AM67" s="27">
        <f t="shared" ca="1" si="110"/>
        <v>4.1904417591333232</v>
      </c>
      <c r="AN67" s="27">
        <f t="shared" ca="1" si="110"/>
        <v>4.218378037527545</v>
      </c>
      <c r="AO67" s="27">
        <f t="shared" ca="1" si="110"/>
        <v>4.2465005577777282</v>
      </c>
      <c r="AP67" s="27">
        <f t="shared" ca="1" si="110"/>
        <v>4.2748105614962464</v>
      </c>
      <c r="AQ67" s="27">
        <f t="shared" ca="1" si="110"/>
        <v>4.3033092985728878</v>
      </c>
      <c r="AR67" s="27">
        <f t="shared" ca="1" si="110"/>
        <v>4.3284119361478961</v>
      </c>
      <c r="AS67" s="27">
        <f t="shared" ca="1" si="110"/>
        <v>4.3536610057754253</v>
      </c>
      <c r="AT67" s="27">
        <f t="shared" ca="1" si="110"/>
        <v>4.3790573616424489</v>
      </c>
      <c r="AU67" s="27">
        <f t="shared" ca="1" si="110"/>
        <v>4.4046018629186969</v>
      </c>
      <c r="AV67" s="27">
        <f t="shared" ca="1" si="110"/>
        <v>4.4302953737857225</v>
      </c>
      <c r="AW67" s="27">
        <f t="shared" ca="1" si="110"/>
        <v>4.4561387634661394</v>
      </c>
      <c r="AX67" s="27">
        <f t="shared" ca="1" si="110"/>
        <v>4.4821329062530255</v>
      </c>
      <c r="AY67" s="27">
        <f t="shared" ca="1" si="110"/>
        <v>4.508278681539502</v>
      </c>
      <c r="AZ67" s="27">
        <f t="shared" ca="1" si="110"/>
        <v>4.5345769738484822</v>
      </c>
      <c r="BA67" s="27">
        <f t="shared" ca="1" si="110"/>
        <v>4.5610286728625988</v>
      </c>
      <c r="BB67" s="27">
        <f t="shared" ca="1" si="110"/>
        <v>4.5876346734542972</v>
      </c>
      <c r="BC67" s="27">
        <f t="shared" ca="1" si="110"/>
        <v>4.6143958757161139</v>
      </c>
      <c r="BD67" s="27">
        <f t="shared" ca="1" si="110"/>
        <v>4.6374678550946937</v>
      </c>
      <c r="BE67" s="27">
        <f t="shared" ca="1" si="110"/>
        <v>4.6606551943701664</v>
      </c>
      <c r="BF67" s="27">
        <f t="shared" ca="1" si="110"/>
        <v>4.6839584703420165</v>
      </c>
      <c r="BG67" s="27">
        <f t="shared" ca="1" si="110"/>
        <v>4.7073782626937257</v>
      </c>
      <c r="BH67" s="27">
        <f t="shared" ca="1" si="110"/>
        <v>4.7309151540071941</v>
      </c>
      <c r="BI67" s="27">
        <f t="shared" ca="1" si="110"/>
        <v>4.7545697297772298</v>
      </c>
      <c r="BJ67" s="27">
        <f t="shared" ca="1" si="110"/>
        <v>4.7783425784261153</v>
      </c>
      <c r="BK67" s="27">
        <f t="shared" ca="1" si="110"/>
        <v>4.8022342913182454</v>
      </c>
      <c r="BL67" s="27">
        <f t="shared" ca="1" si="110"/>
        <v>4.8262454627748363</v>
      </c>
      <c r="BM67" s="27">
        <f t="shared" ref="BM67:CM67" ca="1" si="111">BL67*(1+BM68)</f>
        <v>4.8503766900887104</v>
      </c>
      <c r="BN67" s="27">
        <f t="shared" ca="1" si="111"/>
        <v>4.8746285735391535</v>
      </c>
      <c r="BO67" s="27">
        <f t="shared" ca="1" si="111"/>
        <v>4.8990017164068487</v>
      </c>
      <c r="BP67" s="27">
        <f t="shared" ca="1" si="111"/>
        <v>4.9234967249888824</v>
      </c>
      <c r="BQ67" s="27">
        <f t="shared" ca="1" si="111"/>
        <v>4.9481142086138261</v>
      </c>
      <c r="BR67" s="27">
        <f t="shared" ca="1" si="111"/>
        <v>4.9728547796568945</v>
      </c>
      <c r="BS67" s="27">
        <f t="shared" ca="1" si="111"/>
        <v>4.9977190535551781</v>
      </c>
      <c r="BT67" s="27">
        <f t="shared" ca="1" si="111"/>
        <v>5.0227076488229532</v>
      </c>
      <c r="BU67" s="27">
        <f t="shared" ca="1" si="111"/>
        <v>5.0478211870670675</v>
      </c>
      <c r="BV67" s="27">
        <f t="shared" ca="1" si="111"/>
        <v>5.0730602930024027</v>
      </c>
      <c r="BW67" s="27">
        <f t="shared" ca="1" si="111"/>
        <v>5.0984255944674137</v>
      </c>
      <c r="BX67" s="27">
        <f t="shared" ca="1" si="111"/>
        <v>5.1239177224397503</v>
      </c>
      <c r="BY67" s="27">
        <f t="shared" ca="1" si="111"/>
        <v>5.1495373110519482</v>
      </c>
      <c r="BZ67" s="27">
        <f t="shared" ca="1" si="111"/>
        <v>5.1752849976072071</v>
      </c>
      <c r="CA67" s="27">
        <f t="shared" ca="1" si="111"/>
        <v>5.2011614225952423</v>
      </c>
      <c r="CB67" s="27">
        <f t="shared" ca="1" si="111"/>
        <v>5.2271672297082183</v>
      </c>
      <c r="CC67" s="27">
        <f t="shared" ca="1" si="111"/>
        <v>5.253303065856759</v>
      </c>
      <c r="CD67" s="27">
        <f t="shared" ca="1" si="111"/>
        <v>5.2795695811860419</v>
      </c>
      <c r="CE67" s="27">
        <f t="shared" ca="1" si="111"/>
        <v>5.3059674290919716</v>
      </c>
      <c r="CF67" s="27">
        <f t="shared" ca="1" si="111"/>
        <v>5.3324972662374313</v>
      </c>
      <c r="CG67" s="27">
        <f t="shared" ca="1" si="111"/>
        <v>5.3591597525686181</v>
      </c>
      <c r="CH67" s="27">
        <f t="shared" ca="1" si="111"/>
        <v>5.3859555513314605</v>
      </c>
      <c r="CI67" s="27">
        <f t="shared" ca="1" si="111"/>
        <v>5.4128853290881169</v>
      </c>
      <c r="CJ67" s="27">
        <f t="shared" ca="1" si="111"/>
        <v>5.439949755733557</v>
      </c>
      <c r="CK67" s="27">
        <f t="shared" ca="1" si="111"/>
        <v>5.467149504512224</v>
      </c>
      <c r="CL67" s="27">
        <f t="shared" ca="1" si="111"/>
        <v>5.4944852520347842</v>
      </c>
      <c r="CM67" s="27">
        <f t="shared" ca="1" si="111"/>
        <v>5.5219576782949575</v>
      </c>
    </row>
    <row r="68" spans="2:91" s="189" customFormat="1" x14ac:dyDescent="0.2">
      <c r="B68" s="192" t="s">
        <v>277</v>
      </c>
      <c r="C68" s="19" t="s">
        <v>43</v>
      </c>
      <c r="D68" s="19" t="s">
        <v>19</v>
      </c>
      <c r="E68" s="191">
        <f ca="1">Settings!AZ14</f>
        <v>0.08</v>
      </c>
      <c r="F68" s="191">
        <f ca="1">Settings!BA14</f>
        <v>7.0000000000000007E-2</v>
      </c>
      <c r="G68" s="191">
        <f ca="1">Settings!BB14</f>
        <v>0.06</v>
      </c>
      <c r="H68" s="191">
        <f ca="1">Settings!BC14</f>
        <v>0.06</v>
      </c>
      <c r="I68" s="191">
        <f ca="1">Settings!BD14</f>
        <v>0.06</v>
      </c>
      <c r="K68" s="190">
        <f t="shared" ref="K68:AD68" ca="1" si="112">SUMIF($E$4:$I$4,K$4,$E68:$I68)/4</f>
        <v>0.02</v>
      </c>
      <c r="L68" s="190">
        <f t="shared" ca="1" si="112"/>
        <v>0.02</v>
      </c>
      <c r="M68" s="190">
        <f t="shared" ca="1" si="112"/>
        <v>0.02</v>
      </c>
      <c r="N68" s="190">
        <f t="shared" ca="1" si="112"/>
        <v>0.02</v>
      </c>
      <c r="O68" s="190">
        <f t="shared" ca="1" si="112"/>
        <v>1.7500000000000002E-2</v>
      </c>
      <c r="P68" s="190">
        <f t="shared" ca="1" si="112"/>
        <v>1.7500000000000002E-2</v>
      </c>
      <c r="Q68" s="190">
        <f t="shared" ca="1" si="112"/>
        <v>1.7500000000000002E-2</v>
      </c>
      <c r="R68" s="190">
        <f t="shared" ca="1" si="112"/>
        <v>1.7500000000000002E-2</v>
      </c>
      <c r="S68" s="190">
        <f t="shared" ca="1" si="112"/>
        <v>1.4999999999999999E-2</v>
      </c>
      <c r="T68" s="190">
        <f t="shared" ca="1" si="112"/>
        <v>1.4999999999999999E-2</v>
      </c>
      <c r="U68" s="190">
        <f t="shared" ca="1" si="112"/>
        <v>1.4999999999999999E-2</v>
      </c>
      <c r="V68" s="190">
        <f t="shared" ca="1" si="112"/>
        <v>1.4999999999999999E-2</v>
      </c>
      <c r="W68" s="190">
        <f t="shared" ca="1" si="112"/>
        <v>1.4999999999999999E-2</v>
      </c>
      <c r="X68" s="190">
        <f t="shared" ca="1" si="112"/>
        <v>1.4999999999999999E-2</v>
      </c>
      <c r="Y68" s="190">
        <f t="shared" ca="1" si="112"/>
        <v>1.4999999999999999E-2</v>
      </c>
      <c r="Z68" s="190">
        <f t="shared" ca="1" si="112"/>
        <v>1.4999999999999999E-2</v>
      </c>
      <c r="AA68" s="190">
        <f t="shared" ca="1" si="112"/>
        <v>1.4999999999999999E-2</v>
      </c>
      <c r="AB68" s="190">
        <f t="shared" ca="1" si="112"/>
        <v>1.4999999999999999E-2</v>
      </c>
      <c r="AC68" s="190">
        <f t="shared" ca="1" si="112"/>
        <v>1.4999999999999999E-2</v>
      </c>
      <c r="AD68" s="190">
        <f t="shared" ca="1" si="112"/>
        <v>1.4999999999999999E-2</v>
      </c>
      <c r="AF68" s="190">
        <f t="shared" ref="AF68:BK68" ca="1" si="113">SUMIF($E$4:$I$4,AF$4,$E68:$I68)/12</f>
        <v>6.6666666666666671E-3</v>
      </c>
      <c r="AG68" s="190">
        <f t="shared" ca="1" si="113"/>
        <v>6.6666666666666671E-3</v>
      </c>
      <c r="AH68" s="190">
        <f t="shared" ca="1" si="113"/>
        <v>6.6666666666666671E-3</v>
      </c>
      <c r="AI68" s="190">
        <f t="shared" ca="1" si="113"/>
        <v>6.6666666666666671E-3</v>
      </c>
      <c r="AJ68" s="190">
        <f t="shared" ca="1" si="113"/>
        <v>6.6666666666666671E-3</v>
      </c>
      <c r="AK68" s="190">
        <f t="shared" ca="1" si="113"/>
        <v>6.6666666666666671E-3</v>
      </c>
      <c r="AL68" s="190">
        <f t="shared" ca="1" si="113"/>
        <v>6.6666666666666671E-3</v>
      </c>
      <c r="AM68" s="190">
        <f t="shared" ca="1" si="113"/>
        <v>6.6666666666666671E-3</v>
      </c>
      <c r="AN68" s="190">
        <f t="shared" ca="1" si="113"/>
        <v>6.6666666666666671E-3</v>
      </c>
      <c r="AO68" s="190">
        <f t="shared" ca="1" si="113"/>
        <v>6.6666666666666671E-3</v>
      </c>
      <c r="AP68" s="190">
        <f t="shared" ca="1" si="113"/>
        <v>6.6666666666666671E-3</v>
      </c>
      <c r="AQ68" s="190">
        <f t="shared" ca="1" si="113"/>
        <v>6.6666666666666671E-3</v>
      </c>
      <c r="AR68" s="190">
        <f t="shared" ca="1" si="113"/>
        <v>5.8333333333333336E-3</v>
      </c>
      <c r="AS68" s="190">
        <f t="shared" ca="1" si="113"/>
        <v>5.8333333333333336E-3</v>
      </c>
      <c r="AT68" s="190">
        <f t="shared" ca="1" si="113"/>
        <v>5.8333333333333336E-3</v>
      </c>
      <c r="AU68" s="190">
        <f t="shared" ca="1" si="113"/>
        <v>5.8333333333333336E-3</v>
      </c>
      <c r="AV68" s="190">
        <f t="shared" ca="1" si="113"/>
        <v>5.8333333333333336E-3</v>
      </c>
      <c r="AW68" s="190">
        <f t="shared" ca="1" si="113"/>
        <v>5.8333333333333336E-3</v>
      </c>
      <c r="AX68" s="190">
        <f t="shared" ca="1" si="113"/>
        <v>5.8333333333333336E-3</v>
      </c>
      <c r="AY68" s="190">
        <f t="shared" ca="1" si="113"/>
        <v>5.8333333333333336E-3</v>
      </c>
      <c r="AZ68" s="190">
        <f t="shared" ca="1" si="113"/>
        <v>5.8333333333333336E-3</v>
      </c>
      <c r="BA68" s="190">
        <f t="shared" ca="1" si="113"/>
        <v>5.8333333333333336E-3</v>
      </c>
      <c r="BB68" s="190">
        <f t="shared" ca="1" si="113"/>
        <v>5.8333333333333336E-3</v>
      </c>
      <c r="BC68" s="190">
        <f t="shared" ca="1" si="113"/>
        <v>5.8333333333333336E-3</v>
      </c>
      <c r="BD68" s="190">
        <f t="shared" ca="1" si="113"/>
        <v>5.0000000000000001E-3</v>
      </c>
      <c r="BE68" s="190">
        <f t="shared" ca="1" si="113"/>
        <v>5.0000000000000001E-3</v>
      </c>
      <c r="BF68" s="190">
        <f t="shared" ca="1" si="113"/>
        <v>5.0000000000000001E-3</v>
      </c>
      <c r="BG68" s="190">
        <f t="shared" ca="1" si="113"/>
        <v>5.0000000000000001E-3</v>
      </c>
      <c r="BH68" s="190">
        <f t="shared" ca="1" si="113"/>
        <v>5.0000000000000001E-3</v>
      </c>
      <c r="BI68" s="190">
        <f t="shared" ca="1" si="113"/>
        <v>5.0000000000000001E-3</v>
      </c>
      <c r="BJ68" s="190">
        <f t="shared" ca="1" si="113"/>
        <v>5.0000000000000001E-3</v>
      </c>
      <c r="BK68" s="190">
        <f t="shared" ca="1" si="113"/>
        <v>5.0000000000000001E-3</v>
      </c>
      <c r="BL68" s="190">
        <f t="shared" ref="BL68:CM68" ca="1" si="114">SUMIF($E$4:$I$4,BL$4,$E68:$I68)/12</f>
        <v>5.0000000000000001E-3</v>
      </c>
      <c r="BM68" s="190">
        <f t="shared" ca="1" si="114"/>
        <v>5.0000000000000001E-3</v>
      </c>
      <c r="BN68" s="190">
        <f t="shared" ca="1" si="114"/>
        <v>5.0000000000000001E-3</v>
      </c>
      <c r="BO68" s="190">
        <f t="shared" ca="1" si="114"/>
        <v>5.0000000000000001E-3</v>
      </c>
      <c r="BP68" s="190">
        <f t="shared" ca="1" si="114"/>
        <v>5.0000000000000001E-3</v>
      </c>
      <c r="BQ68" s="190">
        <f t="shared" ca="1" si="114"/>
        <v>5.0000000000000001E-3</v>
      </c>
      <c r="BR68" s="190">
        <f t="shared" ca="1" si="114"/>
        <v>5.0000000000000001E-3</v>
      </c>
      <c r="BS68" s="190">
        <f t="shared" ca="1" si="114"/>
        <v>5.0000000000000001E-3</v>
      </c>
      <c r="BT68" s="190">
        <f t="shared" ca="1" si="114"/>
        <v>5.0000000000000001E-3</v>
      </c>
      <c r="BU68" s="190">
        <f t="shared" ca="1" si="114"/>
        <v>5.0000000000000001E-3</v>
      </c>
      <c r="BV68" s="190">
        <f t="shared" ca="1" si="114"/>
        <v>5.0000000000000001E-3</v>
      </c>
      <c r="BW68" s="190">
        <f t="shared" ca="1" si="114"/>
        <v>5.0000000000000001E-3</v>
      </c>
      <c r="BX68" s="190">
        <f t="shared" ca="1" si="114"/>
        <v>5.0000000000000001E-3</v>
      </c>
      <c r="BY68" s="190">
        <f t="shared" ca="1" si="114"/>
        <v>5.0000000000000001E-3</v>
      </c>
      <c r="BZ68" s="190">
        <f t="shared" ca="1" si="114"/>
        <v>5.0000000000000001E-3</v>
      </c>
      <c r="CA68" s="190">
        <f t="shared" ca="1" si="114"/>
        <v>5.0000000000000001E-3</v>
      </c>
      <c r="CB68" s="190">
        <f t="shared" ca="1" si="114"/>
        <v>5.0000000000000001E-3</v>
      </c>
      <c r="CC68" s="190">
        <f t="shared" ca="1" si="114"/>
        <v>5.0000000000000001E-3</v>
      </c>
      <c r="CD68" s="190">
        <f t="shared" ca="1" si="114"/>
        <v>5.0000000000000001E-3</v>
      </c>
      <c r="CE68" s="190">
        <f t="shared" ca="1" si="114"/>
        <v>5.0000000000000001E-3</v>
      </c>
      <c r="CF68" s="190">
        <f t="shared" ca="1" si="114"/>
        <v>5.0000000000000001E-3</v>
      </c>
      <c r="CG68" s="190">
        <f t="shared" ca="1" si="114"/>
        <v>5.0000000000000001E-3</v>
      </c>
      <c r="CH68" s="190">
        <f t="shared" ca="1" si="114"/>
        <v>5.0000000000000001E-3</v>
      </c>
      <c r="CI68" s="190">
        <f t="shared" ca="1" si="114"/>
        <v>5.0000000000000001E-3</v>
      </c>
      <c r="CJ68" s="190">
        <f t="shared" ca="1" si="114"/>
        <v>5.0000000000000001E-3</v>
      </c>
      <c r="CK68" s="190">
        <f t="shared" ca="1" si="114"/>
        <v>5.0000000000000001E-3</v>
      </c>
      <c r="CL68" s="190">
        <f t="shared" ca="1" si="114"/>
        <v>5.0000000000000001E-3</v>
      </c>
      <c r="CM68" s="190">
        <f t="shared" ca="1" si="114"/>
        <v>5.0000000000000001E-3</v>
      </c>
    </row>
    <row r="69" spans="2:91" x14ac:dyDescent="0.2">
      <c r="B69" s="196"/>
    </row>
    <row r="70" spans="2:91" x14ac:dyDescent="0.2">
      <c r="B70" s="23" t="str">
        <f>Inputs!GY12</f>
        <v>Beef meat</v>
      </c>
    </row>
    <row r="71" spans="2:91" x14ac:dyDescent="0.2">
      <c r="B71" s="23"/>
    </row>
    <row r="72" spans="2:91" s="115" customFormat="1" x14ac:dyDescent="0.2">
      <c r="B72" s="195" t="s">
        <v>300</v>
      </c>
      <c r="C72" s="19" t="str">
        <f>Inputs!$J$16</f>
        <v>EUR</v>
      </c>
      <c r="D72" s="19" t="s">
        <v>19</v>
      </c>
      <c r="E72" s="63">
        <v>0</v>
      </c>
      <c r="F72" s="63">
        <f ca="1">E76</f>
        <v>0</v>
      </c>
      <c r="G72" s="63">
        <f ca="1">F76</f>
        <v>0</v>
      </c>
      <c r="H72" s="63">
        <f ca="1">G76</f>
        <v>-9.0949470177292824E-12</v>
      </c>
      <c r="I72" s="63">
        <f ca="1">H76</f>
        <v>-2.4556356947869062E-11</v>
      </c>
      <c r="J72" s="63"/>
      <c r="K72" s="63">
        <v>0</v>
      </c>
      <c r="L72" s="63">
        <f t="shared" ref="L72:AD72" ca="1" si="115">K76</f>
        <v>0</v>
      </c>
      <c r="M72" s="63">
        <f t="shared" ca="1" si="115"/>
        <v>0</v>
      </c>
      <c r="N72" s="63">
        <f t="shared" ca="1" si="115"/>
        <v>0</v>
      </c>
      <c r="O72" s="63">
        <f t="shared" ca="1" si="115"/>
        <v>0</v>
      </c>
      <c r="P72" s="63">
        <f t="shared" ca="1" si="115"/>
        <v>0</v>
      </c>
      <c r="Q72" s="63">
        <f t="shared" ca="1" si="115"/>
        <v>1.3642420526593924E-12</v>
      </c>
      <c r="R72" s="63">
        <f t="shared" ca="1" si="115"/>
        <v>1.9326762412674725E-12</v>
      </c>
      <c r="S72" s="63">
        <f t="shared" ca="1" si="115"/>
        <v>6.0254023992456496E-12</v>
      </c>
      <c r="T72" s="63">
        <f t="shared" ca="1" si="115"/>
        <v>2.5011104298755527E-12</v>
      </c>
      <c r="U72" s="63">
        <f t="shared" ca="1" si="115"/>
        <v>3.751665644813329E-12</v>
      </c>
      <c r="V72" s="63">
        <f t="shared" ca="1" si="115"/>
        <v>2.2737367544323206E-12</v>
      </c>
      <c r="W72" s="63">
        <f t="shared" ca="1" si="115"/>
        <v>2.5011104298755527E-12</v>
      </c>
      <c r="X72" s="63">
        <f t="shared" ca="1" si="115"/>
        <v>7.503331289626658E-12</v>
      </c>
      <c r="Y72" s="63">
        <f t="shared" ca="1" si="115"/>
        <v>7.2759576141834259E-12</v>
      </c>
      <c r="Z72" s="63">
        <f t="shared" ca="1" si="115"/>
        <v>6.8212102632969618E-12</v>
      </c>
      <c r="AA72" s="63">
        <f t="shared" ca="1" si="115"/>
        <v>4.7748471843078732E-12</v>
      </c>
      <c r="AB72" s="63">
        <f t="shared" ca="1" si="115"/>
        <v>3.979039320256561E-12</v>
      </c>
      <c r="AC72" s="63">
        <f t="shared" ca="1" si="115"/>
        <v>5.6843418860808015E-12</v>
      </c>
      <c r="AD72" s="63">
        <f t="shared" ca="1" si="115"/>
        <v>6.9348971010185778E-12</v>
      </c>
      <c r="AE72" s="63"/>
      <c r="AF72" s="194">
        <v>0</v>
      </c>
      <c r="AG72" s="63">
        <f t="shared" ref="AG72:BL72" ca="1" si="116">AF76</f>
        <v>0</v>
      </c>
      <c r="AH72" s="63">
        <f t="shared" ca="1" si="116"/>
        <v>0</v>
      </c>
      <c r="AI72" s="63">
        <f t="shared" ca="1" si="116"/>
        <v>0</v>
      </c>
      <c r="AJ72" s="63">
        <f t="shared" ca="1" si="116"/>
        <v>0</v>
      </c>
      <c r="AK72" s="63">
        <f t="shared" ca="1" si="116"/>
        <v>0</v>
      </c>
      <c r="AL72" s="63">
        <f t="shared" ca="1" si="116"/>
        <v>0</v>
      </c>
      <c r="AM72" s="63">
        <f t="shared" ca="1" si="116"/>
        <v>0</v>
      </c>
      <c r="AN72" s="63">
        <f t="shared" ca="1" si="116"/>
        <v>0</v>
      </c>
      <c r="AO72" s="63">
        <f t="shared" ca="1" si="116"/>
        <v>0</v>
      </c>
      <c r="AP72" s="63">
        <f t="shared" ca="1" si="116"/>
        <v>-3.979039320256561E-13</v>
      </c>
      <c r="AQ72" s="63">
        <f t="shared" ca="1" si="116"/>
        <v>-8.2422957348171622E-13</v>
      </c>
      <c r="AR72" s="63">
        <f t="shared" ca="1" si="116"/>
        <v>-7.3896444519050419E-13</v>
      </c>
      <c r="AS72" s="63">
        <f t="shared" ca="1" si="116"/>
        <v>-1.1937117960769683E-12</v>
      </c>
      <c r="AT72" s="63">
        <f t="shared" ca="1" si="116"/>
        <v>-1.1937117960769683E-12</v>
      </c>
      <c r="AU72" s="63">
        <f t="shared" ca="1" si="116"/>
        <v>-3.4106051316484809E-13</v>
      </c>
      <c r="AV72" s="63">
        <f t="shared" ca="1" si="116"/>
        <v>-3.694822225952521E-13</v>
      </c>
      <c r="AW72" s="63">
        <f t="shared" ca="1" si="116"/>
        <v>3.979039320256561E-13</v>
      </c>
      <c r="AX72" s="63">
        <f t="shared" ca="1" si="116"/>
        <v>5.1159076974727213E-13</v>
      </c>
      <c r="AY72" s="63">
        <f t="shared" ca="1" si="116"/>
        <v>1.3073986337985843E-12</v>
      </c>
      <c r="AZ72" s="63">
        <f t="shared" ca="1" si="116"/>
        <v>1.1368683772161603E-12</v>
      </c>
      <c r="BA72" s="63">
        <f t="shared" ca="1" si="116"/>
        <v>1.2505552149377763E-12</v>
      </c>
      <c r="BB72" s="63">
        <f t="shared" ca="1" si="116"/>
        <v>1.2505552149377763E-12</v>
      </c>
      <c r="BC72" s="63">
        <f t="shared" ca="1" si="116"/>
        <v>1.5347723092418164E-12</v>
      </c>
      <c r="BD72" s="63">
        <f t="shared" ca="1" si="116"/>
        <v>1.4779288903810084E-12</v>
      </c>
      <c r="BE72" s="63">
        <f t="shared" ca="1" si="116"/>
        <v>1.9326762412674725E-12</v>
      </c>
      <c r="BF72" s="63">
        <f t="shared" ca="1" si="116"/>
        <v>1.5631940186722204E-12</v>
      </c>
      <c r="BG72" s="63">
        <f t="shared" ca="1" si="116"/>
        <v>1.3073986337985843E-12</v>
      </c>
      <c r="BH72" s="63">
        <f t="shared" ca="1" si="116"/>
        <v>1.2505552149377763E-12</v>
      </c>
      <c r="BI72" s="63">
        <f t="shared" ca="1" si="116"/>
        <v>1.2505552149377763E-12</v>
      </c>
      <c r="BJ72" s="63">
        <f t="shared" ca="1" si="116"/>
        <v>1.2505552149377763E-12</v>
      </c>
      <c r="BK72" s="63">
        <f t="shared" ca="1" si="116"/>
        <v>0</v>
      </c>
      <c r="BL72" s="63">
        <f t="shared" ca="1" si="116"/>
        <v>0</v>
      </c>
      <c r="BM72" s="63">
        <f t="shared" ref="BM72:CM72" ca="1" si="117">BL76</f>
        <v>0</v>
      </c>
      <c r="BN72" s="63">
        <f t="shared" ca="1" si="117"/>
        <v>-6.8212102632969618E-13</v>
      </c>
      <c r="BO72" s="63">
        <f t="shared" ca="1" si="117"/>
        <v>0</v>
      </c>
      <c r="BP72" s="63">
        <f t="shared" ca="1" si="117"/>
        <v>0</v>
      </c>
      <c r="BQ72" s="63">
        <f t="shared" ca="1" si="117"/>
        <v>1.2505552149377763E-12</v>
      </c>
      <c r="BR72" s="63">
        <f t="shared" ca="1" si="117"/>
        <v>1.7053025658242404E-12</v>
      </c>
      <c r="BS72" s="63">
        <f t="shared" ca="1" si="117"/>
        <v>2.6716406864579767E-12</v>
      </c>
      <c r="BT72" s="63">
        <f t="shared" ca="1" si="117"/>
        <v>2.9558577807620168E-12</v>
      </c>
      <c r="BU72" s="63">
        <f t="shared" ca="1" si="117"/>
        <v>3.1832314562052488E-12</v>
      </c>
      <c r="BV72" s="63">
        <f t="shared" ca="1" si="117"/>
        <v>3.865352482534945E-12</v>
      </c>
      <c r="BW72" s="63">
        <f t="shared" ca="1" si="117"/>
        <v>3.865352482534945E-12</v>
      </c>
      <c r="BX72" s="63">
        <f t="shared" ca="1" si="117"/>
        <v>4.3769432522822171E-12</v>
      </c>
      <c r="BY72" s="63">
        <f t="shared" ca="1" si="117"/>
        <v>5.0022208597511053E-12</v>
      </c>
      <c r="BZ72" s="63">
        <f t="shared" ca="1" si="117"/>
        <v>5.5706550483591855E-12</v>
      </c>
      <c r="CA72" s="63">
        <f t="shared" ca="1" si="117"/>
        <v>5.0022208597511053E-12</v>
      </c>
      <c r="CB72" s="63">
        <f t="shared" ca="1" si="117"/>
        <v>5.1159076974727213E-12</v>
      </c>
      <c r="CC72" s="63">
        <f t="shared" ca="1" si="117"/>
        <v>5.9117155615240335E-12</v>
      </c>
      <c r="CD72" s="63">
        <f t="shared" ca="1" si="117"/>
        <v>6.3664629124104977E-12</v>
      </c>
      <c r="CE72" s="63">
        <f t="shared" ca="1" si="117"/>
        <v>7.1622707764618099E-12</v>
      </c>
      <c r="CF72" s="63">
        <f t="shared" ca="1" si="117"/>
        <v>7.617018127348274E-12</v>
      </c>
      <c r="CG72" s="63">
        <f t="shared" ca="1" si="117"/>
        <v>6.9917405198793858E-12</v>
      </c>
      <c r="CH72" s="63">
        <f t="shared" ca="1" si="117"/>
        <v>6.5938365878537297E-12</v>
      </c>
      <c r="CI72" s="63">
        <f t="shared" ca="1" si="117"/>
        <v>6.7075234255753458E-12</v>
      </c>
      <c r="CJ72" s="63">
        <f t="shared" ca="1" si="117"/>
        <v>6.8212102632969618E-12</v>
      </c>
      <c r="CK72" s="63">
        <f t="shared" ca="1" si="117"/>
        <v>7.0485839387401938E-12</v>
      </c>
      <c r="CL72" s="63">
        <f t="shared" ca="1" si="117"/>
        <v>7.8443918027915061E-12</v>
      </c>
      <c r="CM72" s="63">
        <f t="shared" ca="1" si="117"/>
        <v>8.0149220593739301E-12</v>
      </c>
    </row>
    <row r="73" spans="2:91" x14ac:dyDescent="0.2">
      <c r="B73" s="196" t="s">
        <v>299</v>
      </c>
      <c r="C73" s="19" t="str">
        <f>Inputs!$J$16</f>
        <v>EUR</v>
      </c>
      <c r="D73" s="19" t="s">
        <v>19</v>
      </c>
      <c r="E73" s="27">
        <f t="shared" ref="E73:I75" ca="1" si="118">SUMIF($K$4:$AD$4,E$4,$K73:$AD73)</f>
        <v>14906.619000000002</v>
      </c>
      <c r="F73" s="27">
        <f t="shared" ca="1" si="118"/>
        <v>63056.448000000004</v>
      </c>
      <c r="G73" s="27">
        <f t="shared" ca="1" si="118"/>
        <v>68447.106</v>
      </c>
      <c r="H73" s="27">
        <f t="shared" ca="1" si="118"/>
        <v>71881.991999999998</v>
      </c>
      <c r="I73" s="27">
        <f t="shared" ca="1" si="118"/>
        <v>81781.244999999995</v>
      </c>
      <c r="J73" s="27"/>
      <c r="K73" s="27">
        <f t="shared" ref="K73:T75" ca="1" si="119">SUMIFS($AF73:$CM73,$AF$4:$CM$4,K$4,$AF$8:$CM$8,K$8)</f>
        <v>0</v>
      </c>
      <c r="L73" s="27">
        <f t="shared" ca="1" si="119"/>
        <v>0</v>
      </c>
      <c r="M73" s="27">
        <f t="shared" ca="1" si="119"/>
        <v>0</v>
      </c>
      <c r="N73" s="27">
        <f t="shared" ca="1" si="119"/>
        <v>14906.619000000002</v>
      </c>
      <c r="O73" s="27">
        <f t="shared" ca="1" si="119"/>
        <v>14665.832999999999</v>
      </c>
      <c r="P73" s="27">
        <f t="shared" ca="1" si="119"/>
        <v>15186.717000000002</v>
      </c>
      <c r="Q73" s="27">
        <f t="shared" ca="1" si="119"/>
        <v>15948.387000000001</v>
      </c>
      <c r="R73" s="27">
        <f t="shared" ca="1" si="119"/>
        <v>17255.511000000002</v>
      </c>
      <c r="S73" s="27">
        <f t="shared" ca="1" si="119"/>
        <v>15815.708999999999</v>
      </c>
      <c r="T73" s="27">
        <f t="shared" ca="1" si="119"/>
        <v>16469.271000000001</v>
      </c>
      <c r="U73" s="27">
        <f t="shared" ref="U73:AD75" ca="1" si="120">SUMIFS($AF73:$CM73,$AF$4:$CM$4,U$4,$AF$8:$CM$8,U$8)</f>
        <v>17321.849999999999</v>
      </c>
      <c r="V73" s="27">
        <f t="shared" ca="1" si="120"/>
        <v>18840.276000000002</v>
      </c>
      <c r="W73" s="27">
        <f t="shared" ca="1" si="120"/>
        <v>16540.524000000005</v>
      </c>
      <c r="X73" s="27">
        <f t="shared" ca="1" si="120"/>
        <v>17341.506000000001</v>
      </c>
      <c r="Y73" s="27">
        <f t="shared" ca="1" si="120"/>
        <v>18329.22</v>
      </c>
      <c r="Z73" s="27">
        <f t="shared" ca="1" si="120"/>
        <v>19670.741999999998</v>
      </c>
      <c r="AA73" s="27">
        <f t="shared" ca="1" si="120"/>
        <v>18975.411</v>
      </c>
      <c r="AB73" s="27">
        <f t="shared" ca="1" si="120"/>
        <v>19707.597000000002</v>
      </c>
      <c r="AC73" s="27">
        <f t="shared" ca="1" si="120"/>
        <v>20643.714</v>
      </c>
      <c r="AD73" s="27">
        <f t="shared" ca="1" si="120"/>
        <v>22454.523000000001</v>
      </c>
      <c r="AE73" s="27"/>
      <c r="AF73" s="26">
        <f t="shared" ref="AF73:BK73" ca="1" si="121">AF79*AF84</f>
        <v>0</v>
      </c>
      <c r="AG73" s="26">
        <f t="shared" ca="1" si="121"/>
        <v>0</v>
      </c>
      <c r="AH73" s="26">
        <f t="shared" ca="1" si="121"/>
        <v>0</v>
      </c>
      <c r="AI73" s="26">
        <f t="shared" ca="1" si="121"/>
        <v>0</v>
      </c>
      <c r="AJ73" s="26">
        <f t="shared" ca="1" si="121"/>
        <v>0</v>
      </c>
      <c r="AK73" s="26">
        <f t="shared" ca="1" si="121"/>
        <v>0</v>
      </c>
      <c r="AL73" s="26">
        <f t="shared" ca="1" si="121"/>
        <v>0</v>
      </c>
      <c r="AM73" s="26">
        <f t="shared" ca="1" si="121"/>
        <v>0</v>
      </c>
      <c r="AN73" s="26">
        <f t="shared" ca="1" si="121"/>
        <v>0</v>
      </c>
      <c r="AO73" s="26">
        <f t="shared" ca="1" si="121"/>
        <v>4909.0860000000002</v>
      </c>
      <c r="AP73" s="26">
        <f t="shared" ca="1" si="121"/>
        <v>4832.9189999999999</v>
      </c>
      <c r="AQ73" s="26">
        <f t="shared" ca="1" si="121"/>
        <v>5164.6140000000005</v>
      </c>
      <c r="AR73" s="26">
        <f t="shared" ca="1" si="121"/>
        <v>5501.223</v>
      </c>
      <c r="AS73" s="26">
        <f t="shared" ca="1" si="121"/>
        <v>3864.8609999999999</v>
      </c>
      <c r="AT73" s="26">
        <f t="shared" ca="1" si="121"/>
        <v>5299.7490000000007</v>
      </c>
      <c r="AU73" s="26">
        <f t="shared" ca="1" si="121"/>
        <v>4921.3710000000001</v>
      </c>
      <c r="AV73" s="26">
        <f t="shared" ca="1" si="121"/>
        <v>5120.3880000000008</v>
      </c>
      <c r="AW73" s="26">
        <f t="shared" ca="1" si="121"/>
        <v>5144.9580000000005</v>
      </c>
      <c r="AX73" s="26">
        <f t="shared" ca="1" si="121"/>
        <v>5120.3880000000008</v>
      </c>
      <c r="AY73" s="26">
        <f t="shared" ca="1" si="121"/>
        <v>5791.1490000000003</v>
      </c>
      <c r="AZ73" s="26">
        <f t="shared" ca="1" si="121"/>
        <v>5036.8500000000004</v>
      </c>
      <c r="BA73" s="26">
        <f t="shared" ca="1" si="121"/>
        <v>5651.1</v>
      </c>
      <c r="BB73" s="26">
        <f t="shared" ca="1" si="121"/>
        <v>5749.380000000001</v>
      </c>
      <c r="BC73" s="26">
        <f t="shared" ca="1" si="121"/>
        <v>5855.0310000000009</v>
      </c>
      <c r="BD73" s="26">
        <f t="shared" ca="1" si="121"/>
        <v>5968.0530000000008</v>
      </c>
      <c r="BE73" s="26">
        <f t="shared" ca="1" si="121"/>
        <v>4125.3029999999999</v>
      </c>
      <c r="BF73" s="26">
        <f t="shared" ca="1" si="121"/>
        <v>5722.3529999999992</v>
      </c>
      <c r="BG73" s="26">
        <f t="shared" ca="1" si="121"/>
        <v>5415.228000000001</v>
      </c>
      <c r="BH73" s="26">
        <f t="shared" ca="1" si="121"/>
        <v>5592.1320000000005</v>
      </c>
      <c r="BI73" s="26">
        <f t="shared" ca="1" si="121"/>
        <v>5461.9110000000001</v>
      </c>
      <c r="BJ73" s="26">
        <f t="shared" ca="1" si="121"/>
        <v>5506.1369999999997</v>
      </c>
      <c r="BK73" s="26">
        <f t="shared" ca="1" si="121"/>
        <v>6474.1950000000006</v>
      </c>
      <c r="BL73" s="26">
        <f t="shared" ref="BL73:CM73" ca="1" si="122">BL79*BL84</f>
        <v>5341.518</v>
      </c>
      <c r="BM73" s="26">
        <f t="shared" ca="1" si="122"/>
        <v>6181.8119999999999</v>
      </c>
      <c r="BN73" s="26">
        <f t="shared" ca="1" si="122"/>
        <v>6341.5170000000016</v>
      </c>
      <c r="BO73" s="26">
        <f t="shared" ca="1" si="122"/>
        <v>6316.9470000000001</v>
      </c>
      <c r="BP73" s="26">
        <f t="shared" ca="1" si="122"/>
        <v>6324.3180000000011</v>
      </c>
      <c r="BQ73" s="26">
        <f t="shared" ca="1" si="122"/>
        <v>4334.148000000001</v>
      </c>
      <c r="BR73" s="26">
        <f t="shared" ca="1" si="122"/>
        <v>5882.0580000000009</v>
      </c>
      <c r="BS73" s="26">
        <f t="shared" ca="1" si="122"/>
        <v>5673.2130000000006</v>
      </c>
      <c r="BT73" s="26">
        <f t="shared" ca="1" si="122"/>
        <v>6054.0480000000007</v>
      </c>
      <c r="BU73" s="26">
        <f t="shared" ca="1" si="122"/>
        <v>5614.2450000000008</v>
      </c>
      <c r="BV73" s="26">
        <f t="shared" ca="1" si="122"/>
        <v>5850.1170000000002</v>
      </c>
      <c r="BW73" s="26">
        <f t="shared" ca="1" si="122"/>
        <v>6778.8630000000003</v>
      </c>
      <c r="BX73" s="26">
        <f t="shared" ca="1" si="122"/>
        <v>5700.2400000000016</v>
      </c>
      <c r="BY73" s="26">
        <f t="shared" ca="1" si="122"/>
        <v>6545.4480000000003</v>
      </c>
      <c r="BZ73" s="26">
        <f t="shared" ca="1" si="122"/>
        <v>6538.0769999999993</v>
      </c>
      <c r="CA73" s="26">
        <f t="shared" ca="1" si="122"/>
        <v>6587.2170000000006</v>
      </c>
      <c r="CB73" s="26">
        <f t="shared" ca="1" si="122"/>
        <v>7400.4840000000004</v>
      </c>
      <c r="CC73" s="26">
        <f t="shared" ca="1" si="122"/>
        <v>4926.2850000000008</v>
      </c>
      <c r="CD73" s="26">
        <f t="shared" ca="1" si="122"/>
        <v>6648.6419999999998</v>
      </c>
      <c r="CE73" s="26">
        <f t="shared" ca="1" si="122"/>
        <v>6383.2860000000001</v>
      </c>
      <c r="CF73" s="26">
        <f t="shared" ca="1" si="122"/>
        <v>6847.6589999999997</v>
      </c>
      <c r="CG73" s="26">
        <f t="shared" ca="1" si="122"/>
        <v>6476.652</v>
      </c>
      <c r="CH73" s="26">
        <f t="shared" ca="1" si="122"/>
        <v>6690.4110000000001</v>
      </c>
      <c r="CI73" s="26">
        <f t="shared" ca="1" si="122"/>
        <v>7518.42</v>
      </c>
      <c r="CJ73" s="26">
        <f t="shared" ca="1" si="122"/>
        <v>6434.8829999999998</v>
      </c>
      <c r="CK73" s="26">
        <f t="shared" ca="1" si="122"/>
        <v>7651.0980000000009</v>
      </c>
      <c r="CL73" s="26">
        <f t="shared" ca="1" si="122"/>
        <v>7250.607</v>
      </c>
      <c r="CM73" s="26">
        <f t="shared" ca="1" si="122"/>
        <v>7552.8179999999993</v>
      </c>
    </row>
    <row r="74" spans="2:91" x14ac:dyDescent="0.2">
      <c r="B74" s="196" t="s">
        <v>298</v>
      </c>
      <c r="C74" s="19" t="str">
        <f>Inputs!$J$16</f>
        <v>EUR</v>
      </c>
      <c r="D74" s="19" t="s">
        <v>19</v>
      </c>
      <c r="E74" s="27">
        <f t="shared" ca="1" si="118"/>
        <v>-14196.780000000002</v>
      </c>
      <c r="F74" s="27">
        <f t="shared" ca="1" si="118"/>
        <v>-60053.760000000002</v>
      </c>
      <c r="G74" s="27">
        <f t="shared" ca="1" si="118"/>
        <v>-65187.720000000008</v>
      </c>
      <c r="H74" s="27">
        <f t="shared" ca="1" si="118"/>
        <v>-68459.040000000008</v>
      </c>
      <c r="I74" s="27">
        <f t="shared" ca="1" si="118"/>
        <v>-77886.899999999994</v>
      </c>
      <c r="J74" s="27"/>
      <c r="K74" s="27">
        <f t="shared" ca="1" si="119"/>
        <v>0</v>
      </c>
      <c r="L74" s="27">
        <f t="shared" ca="1" si="119"/>
        <v>0</v>
      </c>
      <c r="M74" s="27">
        <f t="shared" ca="1" si="119"/>
        <v>0</v>
      </c>
      <c r="N74" s="27">
        <f t="shared" ca="1" si="119"/>
        <v>-14196.780000000002</v>
      </c>
      <c r="O74" s="27">
        <f t="shared" ca="1" si="119"/>
        <v>-13967.46</v>
      </c>
      <c r="P74" s="27">
        <f t="shared" ca="1" si="119"/>
        <v>-14463.54</v>
      </c>
      <c r="Q74" s="27">
        <f t="shared" ca="1" si="119"/>
        <v>-15188.94</v>
      </c>
      <c r="R74" s="27">
        <f t="shared" ca="1" si="119"/>
        <v>-16433.82</v>
      </c>
      <c r="S74" s="27">
        <f t="shared" ca="1" si="119"/>
        <v>-15062.580000000002</v>
      </c>
      <c r="T74" s="27">
        <f t="shared" ca="1" si="119"/>
        <v>-15685.02</v>
      </c>
      <c r="U74" s="27">
        <f t="shared" ca="1" si="120"/>
        <v>-16497</v>
      </c>
      <c r="V74" s="27">
        <f t="shared" ca="1" si="120"/>
        <v>-17943.120000000003</v>
      </c>
      <c r="W74" s="27">
        <f t="shared" ca="1" si="120"/>
        <v>-15752.880000000001</v>
      </c>
      <c r="X74" s="27">
        <f t="shared" ca="1" si="120"/>
        <v>-16515.72</v>
      </c>
      <c r="Y74" s="27">
        <f t="shared" ca="1" si="120"/>
        <v>-17456.400000000001</v>
      </c>
      <c r="Z74" s="27">
        <f t="shared" ca="1" si="120"/>
        <v>-18734.04</v>
      </c>
      <c r="AA74" s="27">
        <f t="shared" ca="1" si="120"/>
        <v>-18071.82</v>
      </c>
      <c r="AB74" s="27">
        <f t="shared" ca="1" si="120"/>
        <v>-18769.14</v>
      </c>
      <c r="AC74" s="27">
        <f t="shared" ca="1" si="120"/>
        <v>-19660.68</v>
      </c>
      <c r="AD74" s="27">
        <f t="shared" ca="1" si="120"/>
        <v>-21385.260000000002</v>
      </c>
      <c r="AE74" s="27"/>
      <c r="AF74" s="26">
        <f t="shared" ref="AF74:BK74" ca="1" si="123">IFERROR((AF73/AF79)*AF80,0)</f>
        <v>0</v>
      </c>
      <c r="AG74" s="26">
        <f t="shared" ca="1" si="123"/>
        <v>0</v>
      </c>
      <c r="AH74" s="26">
        <f t="shared" ca="1" si="123"/>
        <v>0</v>
      </c>
      <c r="AI74" s="26">
        <f t="shared" ca="1" si="123"/>
        <v>0</v>
      </c>
      <c r="AJ74" s="26">
        <f t="shared" ca="1" si="123"/>
        <v>0</v>
      </c>
      <c r="AK74" s="26">
        <f t="shared" ca="1" si="123"/>
        <v>0</v>
      </c>
      <c r="AL74" s="26">
        <f t="shared" ca="1" si="123"/>
        <v>0</v>
      </c>
      <c r="AM74" s="26">
        <f t="shared" ca="1" si="123"/>
        <v>0</v>
      </c>
      <c r="AN74" s="26">
        <f t="shared" ca="1" si="123"/>
        <v>0</v>
      </c>
      <c r="AO74" s="26">
        <f t="shared" ca="1" si="123"/>
        <v>-4675.3200000000006</v>
      </c>
      <c r="AP74" s="26">
        <f t="shared" ca="1" si="123"/>
        <v>-4602.7800000000007</v>
      </c>
      <c r="AQ74" s="26">
        <f t="shared" ca="1" si="123"/>
        <v>-4918.68</v>
      </c>
      <c r="AR74" s="26">
        <f t="shared" ca="1" si="123"/>
        <v>-5239.26</v>
      </c>
      <c r="AS74" s="26">
        <f t="shared" ca="1" si="123"/>
        <v>-3680.8199999999997</v>
      </c>
      <c r="AT74" s="26">
        <f t="shared" ca="1" si="123"/>
        <v>-5047.38</v>
      </c>
      <c r="AU74" s="26">
        <f t="shared" ca="1" si="123"/>
        <v>-4687.0200000000004</v>
      </c>
      <c r="AV74" s="26">
        <f t="shared" ca="1" si="123"/>
        <v>-4876.5600000000004</v>
      </c>
      <c r="AW74" s="26">
        <f t="shared" ca="1" si="123"/>
        <v>-4899.96</v>
      </c>
      <c r="AX74" s="26">
        <f t="shared" ca="1" si="123"/>
        <v>-4876.5600000000004</v>
      </c>
      <c r="AY74" s="26">
        <f t="shared" ca="1" si="123"/>
        <v>-5515.38</v>
      </c>
      <c r="AZ74" s="26">
        <f t="shared" ca="1" si="123"/>
        <v>-4797</v>
      </c>
      <c r="BA74" s="26">
        <f t="shared" ca="1" si="123"/>
        <v>-5382</v>
      </c>
      <c r="BB74" s="26">
        <f t="shared" ca="1" si="123"/>
        <v>-5475.6</v>
      </c>
      <c r="BC74" s="26">
        <f t="shared" ca="1" si="123"/>
        <v>-5576.2200000000012</v>
      </c>
      <c r="BD74" s="26">
        <f t="shared" ca="1" si="123"/>
        <v>-5683.8600000000006</v>
      </c>
      <c r="BE74" s="26">
        <f t="shared" ca="1" si="123"/>
        <v>-3928.86</v>
      </c>
      <c r="BF74" s="26">
        <f t="shared" ca="1" si="123"/>
        <v>-5449.86</v>
      </c>
      <c r="BG74" s="26">
        <f t="shared" ca="1" si="123"/>
        <v>-5157.3600000000006</v>
      </c>
      <c r="BH74" s="26">
        <f t="shared" ca="1" si="123"/>
        <v>-5325.84</v>
      </c>
      <c r="BI74" s="26">
        <f t="shared" ca="1" si="123"/>
        <v>-5201.82</v>
      </c>
      <c r="BJ74" s="26">
        <f t="shared" ca="1" si="123"/>
        <v>-5243.9400000000005</v>
      </c>
      <c r="BK74" s="26">
        <f t="shared" ca="1" si="123"/>
        <v>-6165.9000000000005</v>
      </c>
      <c r="BL74" s="26">
        <f t="shared" ref="BL74:CM74" ca="1" si="124">IFERROR((BL73/BL79)*BL80,0)</f>
        <v>-5087.16</v>
      </c>
      <c r="BM74" s="26">
        <f t="shared" ca="1" si="124"/>
        <v>-5887.4400000000005</v>
      </c>
      <c r="BN74" s="26">
        <f t="shared" ca="1" si="124"/>
        <v>-6039.5400000000009</v>
      </c>
      <c r="BO74" s="26">
        <f t="shared" ca="1" si="124"/>
        <v>-6016.14</v>
      </c>
      <c r="BP74" s="26">
        <f t="shared" ca="1" si="124"/>
        <v>-6023.16</v>
      </c>
      <c r="BQ74" s="26">
        <f t="shared" ca="1" si="124"/>
        <v>-4127.76</v>
      </c>
      <c r="BR74" s="26">
        <f t="shared" ca="1" si="124"/>
        <v>-5601.96</v>
      </c>
      <c r="BS74" s="26">
        <f t="shared" ca="1" si="124"/>
        <v>-5403.06</v>
      </c>
      <c r="BT74" s="26">
        <f t="shared" ca="1" si="124"/>
        <v>-5765.76</v>
      </c>
      <c r="BU74" s="26">
        <f t="shared" ca="1" si="124"/>
        <v>-5346.9000000000005</v>
      </c>
      <c r="BV74" s="26">
        <f t="shared" ca="1" si="124"/>
        <v>-5571.54</v>
      </c>
      <c r="BW74" s="26">
        <f t="shared" ca="1" si="124"/>
        <v>-6456.0599999999995</v>
      </c>
      <c r="BX74" s="26">
        <f t="shared" ca="1" si="124"/>
        <v>-5428.8000000000011</v>
      </c>
      <c r="BY74" s="26">
        <f t="shared" ca="1" si="124"/>
        <v>-6233.76</v>
      </c>
      <c r="BZ74" s="26">
        <f t="shared" ca="1" si="124"/>
        <v>-6226.74</v>
      </c>
      <c r="CA74" s="26">
        <f t="shared" ca="1" si="124"/>
        <v>-6273.5400000000009</v>
      </c>
      <c r="CB74" s="26">
        <f t="shared" ca="1" si="124"/>
        <v>-7048.08</v>
      </c>
      <c r="CC74" s="26">
        <f t="shared" ca="1" si="124"/>
        <v>-4691.7000000000007</v>
      </c>
      <c r="CD74" s="26">
        <f t="shared" ca="1" si="124"/>
        <v>-6332.0399999999991</v>
      </c>
      <c r="CE74" s="26">
        <f t="shared" ca="1" si="124"/>
        <v>-6079.32</v>
      </c>
      <c r="CF74" s="26">
        <f t="shared" ca="1" si="124"/>
        <v>-6521.58</v>
      </c>
      <c r="CG74" s="26">
        <f t="shared" ca="1" si="124"/>
        <v>-6168.2400000000007</v>
      </c>
      <c r="CH74" s="26">
        <f t="shared" ca="1" si="124"/>
        <v>-6371.82</v>
      </c>
      <c r="CI74" s="26">
        <f t="shared" ca="1" si="124"/>
        <v>-7160.4</v>
      </c>
      <c r="CJ74" s="26">
        <f t="shared" ca="1" si="124"/>
        <v>-6128.46</v>
      </c>
      <c r="CK74" s="26">
        <f t="shared" ca="1" si="124"/>
        <v>-7286.76</v>
      </c>
      <c r="CL74" s="26">
        <f t="shared" ca="1" si="124"/>
        <v>-6905.34</v>
      </c>
      <c r="CM74" s="26">
        <f t="shared" ca="1" si="124"/>
        <v>-7193.16</v>
      </c>
    </row>
    <row r="75" spans="2:91" x14ac:dyDescent="0.2">
      <c r="B75" s="196" t="s">
        <v>297</v>
      </c>
      <c r="C75" s="19" t="str">
        <f>Inputs!$J$16</f>
        <v>EUR</v>
      </c>
      <c r="D75" s="19" t="s">
        <v>19</v>
      </c>
      <c r="E75" s="27">
        <f t="shared" ca="1" si="118"/>
        <v>-709.83900000000017</v>
      </c>
      <c r="F75" s="27">
        <f t="shared" ca="1" si="118"/>
        <v>-3002.6880000000006</v>
      </c>
      <c r="G75" s="27">
        <f t="shared" ca="1" si="118"/>
        <v>-3259.3860000000004</v>
      </c>
      <c r="H75" s="27">
        <f t="shared" ca="1" si="118"/>
        <v>-3422.9520000000002</v>
      </c>
      <c r="I75" s="27">
        <f t="shared" ca="1" si="118"/>
        <v>-3894.3450000000003</v>
      </c>
      <c r="J75" s="27"/>
      <c r="K75" s="27">
        <f t="shared" ca="1" si="119"/>
        <v>0</v>
      </c>
      <c r="L75" s="27">
        <f t="shared" ca="1" si="119"/>
        <v>0</v>
      </c>
      <c r="M75" s="27">
        <f t="shared" ca="1" si="119"/>
        <v>0</v>
      </c>
      <c r="N75" s="27">
        <f t="shared" ca="1" si="119"/>
        <v>-709.83900000000017</v>
      </c>
      <c r="O75" s="27">
        <f t="shared" ca="1" si="119"/>
        <v>-698.37300000000005</v>
      </c>
      <c r="P75" s="27">
        <f t="shared" ca="1" si="119"/>
        <v>-723.17700000000013</v>
      </c>
      <c r="Q75" s="27">
        <f t="shared" ca="1" si="119"/>
        <v>-759.447</v>
      </c>
      <c r="R75" s="27">
        <f t="shared" ca="1" si="119"/>
        <v>-821.69100000000014</v>
      </c>
      <c r="S75" s="27">
        <f t="shared" ca="1" si="119"/>
        <v>-753.12900000000013</v>
      </c>
      <c r="T75" s="27">
        <f t="shared" ca="1" si="119"/>
        <v>-784.25100000000009</v>
      </c>
      <c r="U75" s="27">
        <f t="shared" ca="1" si="120"/>
        <v>-824.84999999999991</v>
      </c>
      <c r="V75" s="27">
        <f t="shared" ca="1" si="120"/>
        <v>-897.15600000000018</v>
      </c>
      <c r="W75" s="27">
        <f t="shared" ca="1" si="120"/>
        <v>-787.64400000000001</v>
      </c>
      <c r="X75" s="27">
        <f t="shared" ca="1" si="120"/>
        <v>-825.78600000000006</v>
      </c>
      <c r="Y75" s="27">
        <f t="shared" ca="1" si="120"/>
        <v>-872.82000000000016</v>
      </c>
      <c r="Z75" s="27">
        <f t="shared" ca="1" si="120"/>
        <v>-936.702</v>
      </c>
      <c r="AA75" s="27">
        <f t="shared" ca="1" si="120"/>
        <v>-903.59100000000001</v>
      </c>
      <c r="AB75" s="27">
        <f t="shared" ca="1" si="120"/>
        <v>-938.45700000000011</v>
      </c>
      <c r="AC75" s="27">
        <f t="shared" ca="1" si="120"/>
        <v>-983.03399999999999</v>
      </c>
      <c r="AD75" s="27">
        <f t="shared" ca="1" si="120"/>
        <v>-1069.2629999999999</v>
      </c>
      <c r="AE75" s="27"/>
      <c r="AF75" s="26">
        <f t="shared" ref="AF75:BK75" ca="1" si="125">IFERROR((AF73/AF79)*AF81,0)</f>
        <v>0</v>
      </c>
      <c r="AG75" s="26">
        <f t="shared" ca="1" si="125"/>
        <v>0</v>
      </c>
      <c r="AH75" s="26">
        <f t="shared" ca="1" si="125"/>
        <v>0</v>
      </c>
      <c r="AI75" s="26">
        <f t="shared" ca="1" si="125"/>
        <v>0</v>
      </c>
      <c r="AJ75" s="26">
        <f t="shared" ca="1" si="125"/>
        <v>0</v>
      </c>
      <c r="AK75" s="26">
        <f t="shared" ca="1" si="125"/>
        <v>0</v>
      </c>
      <c r="AL75" s="26">
        <f t="shared" ca="1" si="125"/>
        <v>0</v>
      </c>
      <c r="AM75" s="26">
        <f t="shared" ca="1" si="125"/>
        <v>0</v>
      </c>
      <c r="AN75" s="26">
        <f t="shared" ca="1" si="125"/>
        <v>0</v>
      </c>
      <c r="AO75" s="26">
        <f t="shared" ca="1" si="125"/>
        <v>-233.76600000000002</v>
      </c>
      <c r="AP75" s="26">
        <f t="shared" ca="1" si="125"/>
        <v>-230.13900000000004</v>
      </c>
      <c r="AQ75" s="26">
        <f t="shared" ca="1" si="125"/>
        <v>-245.93400000000003</v>
      </c>
      <c r="AR75" s="26">
        <f t="shared" ca="1" si="125"/>
        <v>-261.96300000000002</v>
      </c>
      <c r="AS75" s="26">
        <f t="shared" ca="1" si="125"/>
        <v>-184.041</v>
      </c>
      <c r="AT75" s="26">
        <f t="shared" ca="1" si="125"/>
        <v>-252.36900000000003</v>
      </c>
      <c r="AU75" s="26">
        <f t="shared" ca="1" si="125"/>
        <v>-234.35100000000003</v>
      </c>
      <c r="AV75" s="26">
        <f t="shared" ca="1" si="125"/>
        <v>-243.82800000000003</v>
      </c>
      <c r="AW75" s="26">
        <f t="shared" ca="1" si="125"/>
        <v>-244.99799999999999</v>
      </c>
      <c r="AX75" s="26">
        <f t="shared" ca="1" si="125"/>
        <v>-243.82800000000003</v>
      </c>
      <c r="AY75" s="26">
        <f t="shared" ca="1" si="125"/>
        <v>-275.76900000000001</v>
      </c>
      <c r="AZ75" s="26">
        <f t="shared" ca="1" si="125"/>
        <v>-239.85000000000002</v>
      </c>
      <c r="BA75" s="26">
        <f t="shared" ca="1" si="125"/>
        <v>-269.10000000000002</v>
      </c>
      <c r="BB75" s="26">
        <f t="shared" ca="1" si="125"/>
        <v>-273.78000000000003</v>
      </c>
      <c r="BC75" s="26">
        <f t="shared" ca="1" si="125"/>
        <v>-278.81100000000004</v>
      </c>
      <c r="BD75" s="26">
        <f t="shared" ca="1" si="125"/>
        <v>-284.1930000000001</v>
      </c>
      <c r="BE75" s="26">
        <f t="shared" ca="1" si="125"/>
        <v>-196.44300000000001</v>
      </c>
      <c r="BF75" s="26">
        <f t="shared" ca="1" si="125"/>
        <v>-272.49299999999999</v>
      </c>
      <c r="BG75" s="26">
        <f t="shared" ca="1" si="125"/>
        <v>-257.86800000000005</v>
      </c>
      <c r="BH75" s="26">
        <f t="shared" ca="1" si="125"/>
        <v>-266.29200000000003</v>
      </c>
      <c r="BI75" s="26">
        <f t="shared" ca="1" si="125"/>
        <v>-260.09100000000001</v>
      </c>
      <c r="BJ75" s="26">
        <f t="shared" ca="1" si="125"/>
        <v>-262.197</v>
      </c>
      <c r="BK75" s="26">
        <f t="shared" ca="1" si="125"/>
        <v>-308.29500000000002</v>
      </c>
      <c r="BL75" s="26">
        <f t="shared" ref="BL75:CM75" ca="1" si="126">IFERROR((BL73/BL79)*BL81,0)</f>
        <v>-254.358</v>
      </c>
      <c r="BM75" s="26">
        <f t="shared" ca="1" si="126"/>
        <v>-294.37200000000007</v>
      </c>
      <c r="BN75" s="26">
        <f t="shared" ca="1" si="126"/>
        <v>-301.97700000000003</v>
      </c>
      <c r="BO75" s="26">
        <f t="shared" ca="1" si="126"/>
        <v>-300.80700000000002</v>
      </c>
      <c r="BP75" s="26">
        <f t="shared" ca="1" si="126"/>
        <v>-301.15800000000002</v>
      </c>
      <c r="BQ75" s="26">
        <f t="shared" ca="1" si="126"/>
        <v>-206.38800000000003</v>
      </c>
      <c r="BR75" s="26">
        <f t="shared" ca="1" si="126"/>
        <v>-280.09800000000001</v>
      </c>
      <c r="BS75" s="26">
        <f t="shared" ca="1" si="126"/>
        <v>-270.15300000000002</v>
      </c>
      <c r="BT75" s="26">
        <f t="shared" ca="1" si="126"/>
        <v>-288.28800000000001</v>
      </c>
      <c r="BU75" s="26">
        <f t="shared" ca="1" si="126"/>
        <v>-267.34500000000003</v>
      </c>
      <c r="BV75" s="26">
        <f t="shared" ca="1" si="126"/>
        <v>-278.577</v>
      </c>
      <c r="BW75" s="26">
        <f t="shared" ca="1" si="126"/>
        <v>-322.80300000000005</v>
      </c>
      <c r="BX75" s="26">
        <f t="shared" ca="1" si="126"/>
        <v>-271.44000000000005</v>
      </c>
      <c r="BY75" s="26">
        <f t="shared" ca="1" si="126"/>
        <v>-311.68799999999999</v>
      </c>
      <c r="BZ75" s="26">
        <f t="shared" ca="1" si="126"/>
        <v>-311.33699999999999</v>
      </c>
      <c r="CA75" s="26">
        <f t="shared" ca="1" si="126"/>
        <v>-313.67700000000002</v>
      </c>
      <c r="CB75" s="26">
        <f t="shared" ca="1" si="126"/>
        <v>-352.404</v>
      </c>
      <c r="CC75" s="26">
        <f t="shared" ca="1" si="126"/>
        <v>-234.58500000000004</v>
      </c>
      <c r="CD75" s="26">
        <f t="shared" ca="1" si="126"/>
        <v>-316.60199999999998</v>
      </c>
      <c r="CE75" s="26">
        <f t="shared" ca="1" si="126"/>
        <v>-303.96600000000001</v>
      </c>
      <c r="CF75" s="26">
        <f t="shared" ca="1" si="126"/>
        <v>-326.07900000000001</v>
      </c>
      <c r="CG75" s="26">
        <f t="shared" ca="1" si="126"/>
        <v>-308.41200000000003</v>
      </c>
      <c r="CH75" s="26">
        <f t="shared" ca="1" si="126"/>
        <v>-318.59100000000001</v>
      </c>
      <c r="CI75" s="26">
        <f t="shared" ca="1" si="126"/>
        <v>-358.02</v>
      </c>
      <c r="CJ75" s="26">
        <f t="shared" ca="1" si="126"/>
        <v>-306.423</v>
      </c>
      <c r="CK75" s="26">
        <f t="shared" ca="1" si="126"/>
        <v>-364.33800000000008</v>
      </c>
      <c r="CL75" s="26">
        <f t="shared" ca="1" si="126"/>
        <v>-345.267</v>
      </c>
      <c r="CM75" s="26">
        <f t="shared" ca="1" si="126"/>
        <v>-359.65800000000002</v>
      </c>
    </row>
    <row r="76" spans="2:91" s="115" customFormat="1" x14ac:dyDescent="0.2">
      <c r="B76" s="195" t="s">
        <v>296</v>
      </c>
      <c r="C76" s="19" t="str">
        <f>Inputs!$J$16</f>
        <v>EUR</v>
      </c>
      <c r="D76" s="19" t="s">
        <v>19</v>
      </c>
      <c r="E76" s="63">
        <f ca="1">SUM(E72:E75)</f>
        <v>0</v>
      </c>
      <c r="F76" s="63">
        <f ca="1">SUM(F72:F75)</f>
        <v>0</v>
      </c>
      <c r="G76" s="63">
        <f ca="1">SUM(G72:G75)</f>
        <v>-9.0949470177292824E-12</v>
      </c>
      <c r="H76" s="63">
        <f ca="1">SUM(H72:H75)</f>
        <v>-2.4556356947869062E-11</v>
      </c>
      <c r="I76" s="63">
        <f ca="1">SUM(I72:I75)</f>
        <v>-2.8194335754960775E-11</v>
      </c>
      <c r="J76" s="63"/>
      <c r="K76" s="63">
        <f t="shared" ref="K76:AD76" ca="1" si="127">SUM(K72:K75)</f>
        <v>0</v>
      </c>
      <c r="L76" s="63">
        <f t="shared" ca="1" si="127"/>
        <v>0</v>
      </c>
      <c r="M76" s="63">
        <f t="shared" ca="1" si="127"/>
        <v>0</v>
      </c>
      <c r="N76" s="63">
        <f t="shared" ca="1" si="127"/>
        <v>0</v>
      </c>
      <c r="O76" s="63">
        <f t="shared" ca="1" si="127"/>
        <v>0</v>
      </c>
      <c r="P76" s="63">
        <f t="shared" ca="1" si="127"/>
        <v>1.3642420526593924E-12</v>
      </c>
      <c r="Q76" s="63">
        <f t="shared" ca="1" si="127"/>
        <v>1.9326762412674725E-12</v>
      </c>
      <c r="R76" s="63">
        <f t="shared" ca="1" si="127"/>
        <v>6.0254023992456496E-12</v>
      </c>
      <c r="S76" s="63">
        <f t="shared" ca="1" si="127"/>
        <v>2.5011104298755527E-12</v>
      </c>
      <c r="T76" s="63">
        <f t="shared" ca="1" si="127"/>
        <v>3.751665644813329E-12</v>
      </c>
      <c r="U76" s="63">
        <f t="shared" ca="1" si="127"/>
        <v>2.2737367544323206E-12</v>
      </c>
      <c r="V76" s="63">
        <f t="shared" ca="1" si="127"/>
        <v>2.5011104298755527E-12</v>
      </c>
      <c r="W76" s="63">
        <f t="shared" ca="1" si="127"/>
        <v>7.503331289626658E-12</v>
      </c>
      <c r="X76" s="63">
        <f t="shared" ca="1" si="127"/>
        <v>7.2759576141834259E-12</v>
      </c>
      <c r="Y76" s="63">
        <f t="shared" ca="1" si="127"/>
        <v>6.8212102632969618E-12</v>
      </c>
      <c r="Z76" s="63">
        <f t="shared" ca="1" si="127"/>
        <v>4.7748471843078732E-12</v>
      </c>
      <c r="AA76" s="63">
        <f t="shared" ca="1" si="127"/>
        <v>3.979039320256561E-12</v>
      </c>
      <c r="AB76" s="63">
        <f t="shared" ca="1" si="127"/>
        <v>5.6843418860808015E-12</v>
      </c>
      <c r="AC76" s="63">
        <f t="shared" ca="1" si="127"/>
        <v>6.9348971010185778E-12</v>
      </c>
      <c r="AD76" s="63">
        <f t="shared" ca="1" si="127"/>
        <v>6.3664629124104977E-12</v>
      </c>
      <c r="AE76" s="63"/>
      <c r="AF76" s="194">
        <f t="shared" ref="AF76:BK76" ca="1" si="128">SUM(AF72:AF75)</f>
        <v>0</v>
      </c>
      <c r="AG76" s="63">
        <f t="shared" ca="1" si="128"/>
        <v>0</v>
      </c>
      <c r="AH76" s="63">
        <f t="shared" ca="1" si="128"/>
        <v>0</v>
      </c>
      <c r="AI76" s="63">
        <f t="shared" ca="1" si="128"/>
        <v>0</v>
      </c>
      <c r="AJ76" s="63">
        <f t="shared" ca="1" si="128"/>
        <v>0</v>
      </c>
      <c r="AK76" s="63">
        <f t="shared" ca="1" si="128"/>
        <v>0</v>
      </c>
      <c r="AL76" s="63">
        <f t="shared" ca="1" si="128"/>
        <v>0</v>
      </c>
      <c r="AM76" s="63">
        <f t="shared" ca="1" si="128"/>
        <v>0</v>
      </c>
      <c r="AN76" s="63">
        <f t="shared" ca="1" si="128"/>
        <v>0</v>
      </c>
      <c r="AO76" s="63">
        <f t="shared" ca="1" si="128"/>
        <v>-3.979039320256561E-13</v>
      </c>
      <c r="AP76" s="63">
        <f t="shared" ca="1" si="128"/>
        <v>-8.2422957348171622E-13</v>
      </c>
      <c r="AQ76" s="63">
        <f t="shared" ca="1" si="128"/>
        <v>-7.3896444519050419E-13</v>
      </c>
      <c r="AR76" s="63">
        <f t="shared" ca="1" si="128"/>
        <v>-1.1937117960769683E-12</v>
      </c>
      <c r="AS76" s="63">
        <f t="shared" ca="1" si="128"/>
        <v>-1.1937117960769683E-12</v>
      </c>
      <c r="AT76" s="63">
        <f t="shared" ca="1" si="128"/>
        <v>-3.4106051316484809E-13</v>
      </c>
      <c r="AU76" s="63">
        <f t="shared" ca="1" si="128"/>
        <v>-3.694822225952521E-13</v>
      </c>
      <c r="AV76" s="63">
        <f t="shared" ca="1" si="128"/>
        <v>3.979039320256561E-13</v>
      </c>
      <c r="AW76" s="63">
        <f t="shared" ca="1" si="128"/>
        <v>5.1159076974727213E-13</v>
      </c>
      <c r="AX76" s="63">
        <f t="shared" ca="1" si="128"/>
        <v>1.3073986337985843E-12</v>
      </c>
      <c r="AY76" s="63">
        <f t="shared" ca="1" si="128"/>
        <v>1.1368683772161603E-12</v>
      </c>
      <c r="AZ76" s="63">
        <f t="shared" ca="1" si="128"/>
        <v>1.2505552149377763E-12</v>
      </c>
      <c r="BA76" s="63">
        <f t="shared" ca="1" si="128"/>
        <v>1.2505552149377763E-12</v>
      </c>
      <c r="BB76" s="63">
        <f t="shared" ca="1" si="128"/>
        <v>1.5347723092418164E-12</v>
      </c>
      <c r="BC76" s="63">
        <f t="shared" ca="1" si="128"/>
        <v>1.4779288903810084E-12</v>
      </c>
      <c r="BD76" s="63">
        <f t="shared" ca="1" si="128"/>
        <v>1.9326762412674725E-12</v>
      </c>
      <c r="BE76" s="63">
        <f t="shared" ca="1" si="128"/>
        <v>1.5631940186722204E-12</v>
      </c>
      <c r="BF76" s="63">
        <f t="shared" ca="1" si="128"/>
        <v>1.3073986337985843E-12</v>
      </c>
      <c r="BG76" s="63">
        <f t="shared" ca="1" si="128"/>
        <v>1.2505552149377763E-12</v>
      </c>
      <c r="BH76" s="63">
        <f t="shared" ca="1" si="128"/>
        <v>1.2505552149377763E-12</v>
      </c>
      <c r="BI76" s="63">
        <f t="shared" ca="1" si="128"/>
        <v>1.2505552149377763E-12</v>
      </c>
      <c r="BJ76" s="63">
        <f t="shared" ca="1" si="128"/>
        <v>0</v>
      </c>
      <c r="BK76" s="63">
        <f t="shared" ca="1" si="128"/>
        <v>0</v>
      </c>
      <c r="BL76" s="63">
        <f t="shared" ref="BL76:CM76" ca="1" si="129">SUM(BL72:BL75)</f>
        <v>0</v>
      </c>
      <c r="BM76" s="63">
        <f t="shared" ca="1" si="129"/>
        <v>-6.8212102632969618E-13</v>
      </c>
      <c r="BN76" s="63">
        <f t="shared" ca="1" si="129"/>
        <v>0</v>
      </c>
      <c r="BO76" s="63">
        <f t="shared" ca="1" si="129"/>
        <v>0</v>
      </c>
      <c r="BP76" s="63">
        <f t="shared" ca="1" si="129"/>
        <v>1.2505552149377763E-12</v>
      </c>
      <c r="BQ76" s="63">
        <f t="shared" ca="1" si="129"/>
        <v>1.7053025658242404E-12</v>
      </c>
      <c r="BR76" s="63">
        <f t="shared" ca="1" si="129"/>
        <v>2.6716406864579767E-12</v>
      </c>
      <c r="BS76" s="63">
        <f t="shared" ca="1" si="129"/>
        <v>2.9558577807620168E-12</v>
      </c>
      <c r="BT76" s="63">
        <f t="shared" ca="1" si="129"/>
        <v>3.1832314562052488E-12</v>
      </c>
      <c r="BU76" s="63">
        <f t="shared" ca="1" si="129"/>
        <v>3.865352482534945E-12</v>
      </c>
      <c r="BV76" s="63">
        <f t="shared" ca="1" si="129"/>
        <v>3.865352482534945E-12</v>
      </c>
      <c r="BW76" s="63">
        <f t="shared" ca="1" si="129"/>
        <v>4.3769432522822171E-12</v>
      </c>
      <c r="BX76" s="63">
        <f t="shared" ca="1" si="129"/>
        <v>5.0022208597511053E-12</v>
      </c>
      <c r="BY76" s="63">
        <f t="shared" ca="1" si="129"/>
        <v>5.5706550483591855E-12</v>
      </c>
      <c r="BZ76" s="63">
        <f t="shared" ca="1" si="129"/>
        <v>5.0022208597511053E-12</v>
      </c>
      <c r="CA76" s="63">
        <f t="shared" ca="1" si="129"/>
        <v>5.1159076974727213E-12</v>
      </c>
      <c r="CB76" s="63">
        <f t="shared" ca="1" si="129"/>
        <v>5.9117155615240335E-12</v>
      </c>
      <c r="CC76" s="63">
        <f t="shared" ca="1" si="129"/>
        <v>6.3664629124104977E-12</v>
      </c>
      <c r="CD76" s="63">
        <f t="shared" ca="1" si="129"/>
        <v>7.1622707764618099E-12</v>
      </c>
      <c r="CE76" s="63">
        <f t="shared" ca="1" si="129"/>
        <v>7.617018127348274E-12</v>
      </c>
      <c r="CF76" s="63">
        <f t="shared" ca="1" si="129"/>
        <v>6.9917405198793858E-12</v>
      </c>
      <c r="CG76" s="63">
        <f t="shared" ca="1" si="129"/>
        <v>6.5938365878537297E-12</v>
      </c>
      <c r="CH76" s="63">
        <f t="shared" ca="1" si="129"/>
        <v>6.7075234255753458E-12</v>
      </c>
      <c r="CI76" s="63">
        <f t="shared" ca="1" si="129"/>
        <v>6.8212102632969618E-12</v>
      </c>
      <c r="CJ76" s="63">
        <f t="shared" ca="1" si="129"/>
        <v>7.0485839387401938E-12</v>
      </c>
      <c r="CK76" s="63">
        <f t="shared" ca="1" si="129"/>
        <v>7.8443918027915061E-12</v>
      </c>
      <c r="CL76" s="63">
        <f t="shared" ca="1" si="129"/>
        <v>8.0149220593739301E-12</v>
      </c>
      <c r="CM76" s="63">
        <f t="shared" ca="1" si="129"/>
        <v>7.617018127348274E-12</v>
      </c>
    </row>
    <row r="77" spans="2:91" x14ac:dyDescent="0.2">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row>
    <row r="78" spans="2:91" s="115" customFormat="1" x14ac:dyDescent="0.2">
      <c r="B78" s="195" t="s">
        <v>300</v>
      </c>
      <c r="C78" s="19" t="str">
        <f>Inputs!$GZ$9</f>
        <v>kg</v>
      </c>
      <c r="D78" s="19" t="s">
        <v>19</v>
      </c>
      <c r="E78" s="63">
        <v>0</v>
      </c>
      <c r="F78" s="63">
        <f ca="1">E82</f>
        <v>0</v>
      </c>
      <c r="G78" s="63">
        <f ca="1">F82</f>
        <v>3.4106051316484809E-13</v>
      </c>
      <c r="H78" s="63">
        <f ca="1">G82</f>
        <v>1.0800249583553523E-12</v>
      </c>
      <c r="I78" s="63">
        <f ca="1">H82</f>
        <v>1.1368683772161603E-12</v>
      </c>
      <c r="J78" s="63"/>
      <c r="K78" s="63">
        <v>0</v>
      </c>
      <c r="L78" s="63">
        <f t="shared" ref="L78:AD78" ca="1" si="130">K82</f>
        <v>0</v>
      </c>
      <c r="M78" s="63">
        <f t="shared" ca="1" si="130"/>
        <v>0</v>
      </c>
      <c r="N78" s="63">
        <f t="shared" ca="1" si="130"/>
        <v>0</v>
      </c>
      <c r="O78" s="63">
        <f t="shared" ca="1" si="130"/>
        <v>0</v>
      </c>
      <c r="P78" s="63">
        <f t="shared" ca="1" si="130"/>
        <v>0</v>
      </c>
      <c r="Q78" s="63">
        <f t="shared" ca="1" si="130"/>
        <v>0</v>
      </c>
      <c r="R78" s="63">
        <f t="shared" ca="1" si="130"/>
        <v>1.1368683772161603E-13</v>
      </c>
      <c r="S78" s="63">
        <f t="shared" ca="1" si="130"/>
        <v>1.4210854715202004E-13</v>
      </c>
      <c r="T78" s="63">
        <f t="shared" ca="1" si="130"/>
        <v>5.6843418860808015E-14</v>
      </c>
      <c r="U78" s="63">
        <f t="shared" ca="1" si="130"/>
        <v>7.1054273576010019E-14</v>
      </c>
      <c r="V78" s="63">
        <f t="shared" ca="1" si="130"/>
        <v>1.7053025658242404E-13</v>
      </c>
      <c r="W78" s="63">
        <f t="shared" ca="1" si="130"/>
        <v>1.0658141036401503E-13</v>
      </c>
      <c r="X78" s="63">
        <f t="shared" ca="1" si="130"/>
        <v>1.2079226507921703E-13</v>
      </c>
      <c r="Y78" s="63">
        <f t="shared" ca="1" si="130"/>
        <v>1.3500311979441904E-13</v>
      </c>
      <c r="Z78" s="63">
        <f t="shared" ca="1" si="130"/>
        <v>1.8474111129762605E-13</v>
      </c>
      <c r="AA78" s="63">
        <f t="shared" ca="1" si="130"/>
        <v>2.3447910280083306E-13</v>
      </c>
      <c r="AB78" s="63">
        <f t="shared" ca="1" si="130"/>
        <v>2.8421709430404007E-13</v>
      </c>
      <c r="AC78" s="63">
        <f t="shared" ca="1" si="130"/>
        <v>1.4921397450962104E-13</v>
      </c>
      <c r="AD78" s="63">
        <f t="shared" ca="1" si="130"/>
        <v>2.2737367544323206E-13</v>
      </c>
      <c r="AE78" s="63"/>
      <c r="AF78" s="194">
        <v>0</v>
      </c>
      <c r="AG78" s="194">
        <f t="shared" ref="AG78:BL78" ca="1" si="131">AF82</f>
        <v>0</v>
      </c>
      <c r="AH78" s="194">
        <f t="shared" ca="1" si="131"/>
        <v>0</v>
      </c>
      <c r="AI78" s="194">
        <f t="shared" ca="1" si="131"/>
        <v>0</v>
      </c>
      <c r="AJ78" s="194">
        <f t="shared" ca="1" si="131"/>
        <v>0</v>
      </c>
      <c r="AK78" s="194">
        <f t="shared" ca="1" si="131"/>
        <v>0</v>
      </c>
      <c r="AL78" s="194">
        <f t="shared" ca="1" si="131"/>
        <v>0</v>
      </c>
      <c r="AM78" s="194">
        <f t="shared" ca="1" si="131"/>
        <v>0</v>
      </c>
      <c r="AN78" s="194">
        <f t="shared" ca="1" si="131"/>
        <v>0</v>
      </c>
      <c r="AO78" s="194">
        <f t="shared" ca="1" si="131"/>
        <v>0</v>
      </c>
      <c r="AP78" s="194">
        <f t="shared" ca="1" si="131"/>
        <v>0</v>
      </c>
      <c r="AQ78" s="194">
        <f t="shared" ca="1" si="131"/>
        <v>0</v>
      </c>
      <c r="AR78" s="194">
        <f t="shared" ca="1" si="131"/>
        <v>-1.4210854715202004E-14</v>
      </c>
      <c r="AS78" s="194">
        <f t="shared" ca="1" si="131"/>
        <v>-2.6645352591003757E-14</v>
      </c>
      <c r="AT78" s="194">
        <f t="shared" ca="1" si="131"/>
        <v>-4.2632564145606011E-14</v>
      </c>
      <c r="AU78" s="194">
        <f t="shared" ca="1" si="131"/>
        <v>-3.3750779948604759E-14</v>
      </c>
      <c r="AV78" s="194">
        <f t="shared" ca="1" si="131"/>
        <v>-4.0856207306205761E-14</v>
      </c>
      <c r="AW78" s="194">
        <f t="shared" ca="1" si="131"/>
        <v>-4.2632564145606011E-14</v>
      </c>
      <c r="AX78" s="194">
        <f t="shared" ca="1" si="131"/>
        <v>-3.1974423109204508E-14</v>
      </c>
      <c r="AY78" s="194">
        <f t="shared" ca="1" si="131"/>
        <v>-4.2632564145606011E-14</v>
      </c>
      <c r="AZ78" s="194">
        <f t="shared" ca="1" si="131"/>
        <v>-4.6185277824406512E-14</v>
      </c>
      <c r="BA78" s="194">
        <f t="shared" ca="1" si="131"/>
        <v>-5.1514348342607263E-14</v>
      </c>
      <c r="BB78" s="194">
        <f t="shared" ca="1" si="131"/>
        <v>-7.460698725481052E-14</v>
      </c>
      <c r="BC78" s="194">
        <f t="shared" ca="1" si="131"/>
        <v>-3.730349362740526E-14</v>
      </c>
      <c r="BD78" s="194">
        <f t="shared" ca="1" si="131"/>
        <v>-2.8421709430404007E-14</v>
      </c>
      <c r="BE78" s="194">
        <f t="shared" ca="1" si="131"/>
        <v>-4.9737991503207013E-14</v>
      </c>
      <c r="BF78" s="194">
        <f t="shared" ca="1" si="131"/>
        <v>-6.3948846218409017E-14</v>
      </c>
      <c r="BG78" s="194">
        <f t="shared" ca="1" si="131"/>
        <v>-8.3488771451811772E-14</v>
      </c>
      <c r="BH78" s="194">
        <f t="shared" ca="1" si="131"/>
        <v>-7.460698725481052E-14</v>
      </c>
      <c r="BI78" s="194">
        <f t="shared" ca="1" si="131"/>
        <v>-7.460698725481052E-14</v>
      </c>
      <c r="BJ78" s="194">
        <f t="shared" ca="1" si="131"/>
        <v>-6.3948846218409017E-14</v>
      </c>
      <c r="BK78" s="194">
        <f t="shared" ca="1" si="131"/>
        <v>-6.3948846218409017E-14</v>
      </c>
      <c r="BL78" s="194">
        <f t="shared" ca="1" si="131"/>
        <v>-3.1974423109204508E-14</v>
      </c>
      <c r="BM78" s="194">
        <f t="shared" ref="BM78:CM78" ca="1" si="132">BL82</f>
        <v>-7.1054273576010019E-14</v>
      </c>
      <c r="BN78" s="194">
        <f t="shared" ca="1" si="132"/>
        <v>-7.815970093361102E-14</v>
      </c>
      <c r="BO78" s="194">
        <f t="shared" ca="1" si="132"/>
        <v>-3.1974423109204508E-14</v>
      </c>
      <c r="BP78" s="194">
        <f t="shared" ca="1" si="132"/>
        <v>-6.9277916736609768E-14</v>
      </c>
      <c r="BQ78" s="194">
        <f t="shared" ca="1" si="132"/>
        <v>-4.0856207306205761E-14</v>
      </c>
      <c r="BR78" s="194">
        <f t="shared" ca="1" si="132"/>
        <v>-2.8421709430404007E-14</v>
      </c>
      <c r="BS78" s="194">
        <f t="shared" ca="1" si="132"/>
        <v>-3.730349362740526E-14</v>
      </c>
      <c r="BT78" s="194">
        <f t="shared" ca="1" si="132"/>
        <v>-4.6185277824406512E-14</v>
      </c>
      <c r="BU78" s="194">
        <f t="shared" ca="1" si="132"/>
        <v>-5.6843418860808015E-14</v>
      </c>
      <c r="BV78" s="194">
        <f t="shared" ca="1" si="132"/>
        <v>-4.6185277824406512E-14</v>
      </c>
      <c r="BW78" s="194">
        <f t="shared" ca="1" si="132"/>
        <v>-4.6185277824406512E-14</v>
      </c>
      <c r="BX78" s="194">
        <f t="shared" ca="1" si="132"/>
        <v>-5.3290705182007514E-14</v>
      </c>
      <c r="BY78" s="63">
        <f t="shared" ca="1" si="132"/>
        <v>-5.6843418860808015E-14</v>
      </c>
      <c r="BZ78" s="63">
        <f t="shared" ca="1" si="132"/>
        <v>-4.0856207306205761E-14</v>
      </c>
      <c r="CA78" s="63">
        <f t="shared" ca="1" si="132"/>
        <v>-6.9277916736609768E-14</v>
      </c>
      <c r="CB78" s="63">
        <f t="shared" ca="1" si="132"/>
        <v>-5.1514348342607263E-14</v>
      </c>
      <c r="CC78" s="63">
        <f t="shared" ca="1" si="132"/>
        <v>-4.6185277824406512E-14</v>
      </c>
      <c r="CD78" s="63">
        <f t="shared" ca="1" si="132"/>
        <v>-5.1514348342607263E-14</v>
      </c>
      <c r="CE78" s="63">
        <f t="shared" ca="1" si="132"/>
        <v>-4.0856207306205761E-14</v>
      </c>
      <c r="CF78" s="63">
        <f t="shared" ca="1" si="132"/>
        <v>-4.0856207306205761E-14</v>
      </c>
      <c r="CG78" s="63">
        <f t="shared" ca="1" si="132"/>
        <v>-7.1054273576010019E-14</v>
      </c>
      <c r="CH78" s="63">
        <f t="shared" ca="1" si="132"/>
        <v>-7.9936057773011271E-14</v>
      </c>
      <c r="CI78" s="63">
        <f t="shared" ca="1" si="132"/>
        <v>-5.1514348342607263E-14</v>
      </c>
      <c r="CJ78" s="63">
        <f t="shared" ca="1" si="132"/>
        <v>-4.6185277824406512E-14</v>
      </c>
      <c r="CK78" s="63">
        <f t="shared" ca="1" si="132"/>
        <v>-6.9277916736609768E-14</v>
      </c>
      <c r="CL78" s="63">
        <f t="shared" ca="1" si="132"/>
        <v>-4.9737991503207013E-14</v>
      </c>
      <c r="CM78" s="63">
        <f t="shared" ca="1" si="132"/>
        <v>-5.3290705182007514E-14</v>
      </c>
    </row>
    <row r="79" spans="2:91" x14ac:dyDescent="0.2">
      <c r="B79" s="196" t="s">
        <v>299</v>
      </c>
      <c r="C79" s="19" t="str">
        <f>Inputs!$GZ$9</f>
        <v>kg</v>
      </c>
      <c r="D79" s="19" t="s">
        <v>19</v>
      </c>
      <c r="E79" s="27">
        <f t="shared" ref="E79:I81" ca="1" si="133">SUMIF($K$4:$AD$4,E$4,$K79:$AD79)</f>
        <v>745.33095000000003</v>
      </c>
      <c r="F79" s="27">
        <f t="shared" ca="1" si="133"/>
        <v>3152.8224000000005</v>
      </c>
      <c r="G79" s="27">
        <f t="shared" ca="1" si="133"/>
        <v>3422.3553000000006</v>
      </c>
      <c r="H79" s="27">
        <f t="shared" ca="1" si="133"/>
        <v>3594.0996000000005</v>
      </c>
      <c r="I79" s="27">
        <f t="shared" ca="1" si="133"/>
        <v>4089.0622499999999</v>
      </c>
      <c r="J79" s="27"/>
      <c r="K79" s="27">
        <f t="shared" ref="K79:T81" ca="1" si="134">SUMIFS($AF79:$CM79,$AF$4:$CM$4,K$4,$AF$8:$CM$8,K$8)</f>
        <v>0</v>
      </c>
      <c r="L79" s="27">
        <f t="shared" ca="1" si="134"/>
        <v>0</v>
      </c>
      <c r="M79" s="27">
        <f t="shared" ca="1" si="134"/>
        <v>0</v>
      </c>
      <c r="N79" s="27">
        <f t="shared" ca="1" si="134"/>
        <v>745.33095000000003</v>
      </c>
      <c r="O79" s="27">
        <f t="shared" ca="1" si="134"/>
        <v>733.29165</v>
      </c>
      <c r="P79" s="27">
        <f t="shared" ca="1" si="134"/>
        <v>759.33584999999994</v>
      </c>
      <c r="Q79" s="27">
        <f t="shared" ca="1" si="134"/>
        <v>797.41935000000012</v>
      </c>
      <c r="R79" s="27">
        <f t="shared" ca="1" si="134"/>
        <v>862.77555000000018</v>
      </c>
      <c r="S79" s="27">
        <f t="shared" ca="1" si="134"/>
        <v>790.78545000000008</v>
      </c>
      <c r="T79" s="27">
        <f t="shared" ca="1" si="134"/>
        <v>823.46355000000005</v>
      </c>
      <c r="U79" s="27">
        <f t="shared" ref="U79:AD81" ca="1" si="135">SUMIFS($AF79:$CM79,$AF$4:$CM$4,U$4,$AF$8:$CM$8,U$8)</f>
        <v>866.09249999999997</v>
      </c>
      <c r="V79" s="27">
        <f t="shared" ca="1" si="135"/>
        <v>942.01380000000006</v>
      </c>
      <c r="W79" s="27">
        <f t="shared" ca="1" si="135"/>
        <v>827.02620000000002</v>
      </c>
      <c r="X79" s="27">
        <f t="shared" ca="1" si="135"/>
        <v>867.07530000000008</v>
      </c>
      <c r="Y79" s="27">
        <f t="shared" ca="1" si="135"/>
        <v>916.46100000000013</v>
      </c>
      <c r="Z79" s="27">
        <f t="shared" ca="1" si="135"/>
        <v>983.53710000000001</v>
      </c>
      <c r="AA79" s="27">
        <f t="shared" ca="1" si="135"/>
        <v>948.77055000000007</v>
      </c>
      <c r="AB79" s="27">
        <f t="shared" ca="1" si="135"/>
        <v>985.37985000000003</v>
      </c>
      <c r="AC79" s="27">
        <f t="shared" ca="1" si="135"/>
        <v>1032.1857</v>
      </c>
      <c r="AD79" s="27">
        <f t="shared" ca="1" si="135"/>
        <v>1122.72615</v>
      </c>
      <c r="AE79" s="27"/>
      <c r="AF79" s="26">
        <f ca="1">-OFFSET(AF81,0,VLOOKUP($B70,Settings!$AX$4:$BG$100,10,0))-OFFSET(AF80,0,VLOOKUP($B70,Settings!$AX$4:$BG$100,10,0))</f>
        <v>0</v>
      </c>
      <c r="AG79" s="26">
        <f ca="1">-OFFSET(AG81,0,VLOOKUP($B70,Settings!$AX$4:$BG$100,10,0))-OFFSET(AG80,0,VLOOKUP($B70,Settings!$AX$4:$BG$100,10,0))</f>
        <v>0</v>
      </c>
      <c r="AH79" s="26">
        <f ca="1">-OFFSET(AH81,0,VLOOKUP($B70,Settings!$AX$4:$BG$100,10,0))-OFFSET(AH80,0,VLOOKUP($B70,Settings!$AX$4:$BG$100,10,0))</f>
        <v>0</v>
      </c>
      <c r="AI79" s="26">
        <f ca="1">-OFFSET(AI81,0,VLOOKUP($B70,Settings!$AX$4:$BG$100,10,0))-OFFSET(AI80,0,VLOOKUP($B70,Settings!$AX$4:$BG$100,10,0))</f>
        <v>0</v>
      </c>
      <c r="AJ79" s="26">
        <f ca="1">-OFFSET(AJ81,0,VLOOKUP($B70,Settings!$AX$4:$BG$100,10,0))-OFFSET(AJ80,0,VLOOKUP($B70,Settings!$AX$4:$BG$100,10,0))</f>
        <v>0</v>
      </c>
      <c r="AK79" s="26">
        <f ca="1">-OFFSET(AK81,0,VLOOKUP($B70,Settings!$AX$4:$BG$100,10,0))-OFFSET(AK80,0,VLOOKUP($B70,Settings!$AX$4:$BG$100,10,0))</f>
        <v>0</v>
      </c>
      <c r="AL79" s="26">
        <f ca="1">-OFFSET(AL81,0,VLOOKUP($B70,Settings!$AX$4:$BG$100,10,0))-OFFSET(AL80,0,VLOOKUP($B70,Settings!$AX$4:$BG$100,10,0))</f>
        <v>0</v>
      </c>
      <c r="AM79" s="26">
        <f ca="1">-OFFSET(AM81,0,VLOOKUP($B70,Settings!$AX$4:$BG$100,10,0))-OFFSET(AM80,0,VLOOKUP($B70,Settings!$AX$4:$BG$100,10,0))</f>
        <v>0</v>
      </c>
      <c r="AN79" s="26">
        <f ca="1">-OFFSET(AN81,0,VLOOKUP($B70,Settings!$AX$4:$BG$100,10,0))-OFFSET(AN80,0,VLOOKUP($B70,Settings!$AX$4:$BG$100,10,0))</f>
        <v>0</v>
      </c>
      <c r="AO79" s="26">
        <f ca="1">-OFFSET(AO81,0,VLOOKUP($B70,Settings!$AX$4:$BG$100,10,0))-OFFSET(AO80,0,VLOOKUP($B70,Settings!$AX$4:$BG$100,10,0))</f>
        <v>245.45430000000002</v>
      </c>
      <c r="AP79" s="26">
        <f ca="1">-OFFSET(AP81,0,VLOOKUP($B70,Settings!$AX$4:$BG$100,10,0))-OFFSET(AP80,0,VLOOKUP($B70,Settings!$AX$4:$BG$100,10,0))</f>
        <v>241.64595</v>
      </c>
      <c r="AQ79" s="26">
        <f ca="1">-OFFSET(AQ81,0,VLOOKUP($B70,Settings!$AX$4:$BG$100,10,0))-OFFSET(AQ80,0,VLOOKUP($B70,Settings!$AX$4:$BG$100,10,0))</f>
        <v>258.23070000000001</v>
      </c>
      <c r="AR79" s="26">
        <f ca="1">-OFFSET(AR81,0,VLOOKUP($B70,Settings!$AX$4:$BG$100,10,0))-OFFSET(AR80,0,VLOOKUP($B70,Settings!$AX$4:$BG$100,10,0))</f>
        <v>275.06115</v>
      </c>
      <c r="AS79" s="26">
        <f ca="1">-OFFSET(AS81,0,VLOOKUP($B70,Settings!$AX$4:$BG$100,10,0))-OFFSET(AS80,0,VLOOKUP($B70,Settings!$AX$4:$BG$100,10,0))</f>
        <v>193.24304999999998</v>
      </c>
      <c r="AT79" s="26">
        <f ca="1">-OFFSET(AT81,0,VLOOKUP($B70,Settings!$AX$4:$BG$100,10,0))-OFFSET(AT80,0,VLOOKUP($B70,Settings!$AX$4:$BG$100,10,0))</f>
        <v>264.98745000000002</v>
      </c>
      <c r="AU79" s="26">
        <f ca="1">-OFFSET(AU81,0,VLOOKUP($B70,Settings!$AX$4:$BG$100,10,0))-OFFSET(AU80,0,VLOOKUP($B70,Settings!$AX$4:$BG$100,10,0))</f>
        <v>246.06854999999999</v>
      </c>
      <c r="AV79" s="26">
        <f ca="1">-OFFSET(AV81,0,VLOOKUP($B70,Settings!$AX$4:$BG$100,10,0))-OFFSET(AV80,0,VLOOKUP($B70,Settings!$AX$4:$BG$100,10,0))</f>
        <v>256.01940000000002</v>
      </c>
      <c r="AW79" s="26">
        <f ca="1">-OFFSET(AW81,0,VLOOKUP($B70,Settings!$AX$4:$BG$100,10,0))-OFFSET(AW80,0,VLOOKUP($B70,Settings!$AX$4:$BG$100,10,0))</f>
        <v>257.24790000000002</v>
      </c>
      <c r="AX79" s="26">
        <f ca="1">-OFFSET(AX81,0,VLOOKUP($B70,Settings!$AX$4:$BG$100,10,0))-OFFSET(AX80,0,VLOOKUP($B70,Settings!$AX$4:$BG$100,10,0))</f>
        <v>256.01940000000002</v>
      </c>
      <c r="AY79" s="26">
        <f ca="1">-OFFSET(AY81,0,VLOOKUP($B70,Settings!$AX$4:$BG$100,10,0))-OFFSET(AY80,0,VLOOKUP($B70,Settings!$AX$4:$BG$100,10,0))</f>
        <v>289.55745000000002</v>
      </c>
      <c r="AZ79" s="26">
        <f ca="1">-OFFSET(AZ81,0,VLOOKUP($B70,Settings!$AX$4:$BG$100,10,0))-OFFSET(AZ80,0,VLOOKUP($B70,Settings!$AX$4:$BG$100,10,0))</f>
        <v>251.84250000000003</v>
      </c>
      <c r="BA79" s="26">
        <f ca="1">-OFFSET(BA81,0,VLOOKUP($B70,Settings!$AX$4:$BG$100,10,0))-OFFSET(BA80,0,VLOOKUP($B70,Settings!$AX$4:$BG$100,10,0))</f>
        <v>282.55500000000001</v>
      </c>
      <c r="BB79" s="26">
        <f ca="1">-OFFSET(BB81,0,VLOOKUP($B70,Settings!$AX$4:$BG$100,10,0))-OFFSET(BB80,0,VLOOKUP($B70,Settings!$AX$4:$BG$100,10,0))</f>
        <v>287.46900000000005</v>
      </c>
      <c r="BC79" s="26">
        <f ca="1">-OFFSET(BC81,0,VLOOKUP($B70,Settings!$AX$4:$BG$100,10,0))-OFFSET(BC80,0,VLOOKUP($B70,Settings!$AX$4:$BG$100,10,0))</f>
        <v>292.75155000000007</v>
      </c>
      <c r="BD79" s="26">
        <f ca="1">-OFFSET(BD81,0,VLOOKUP($B70,Settings!$AX$4:$BG$100,10,0))-OFFSET(BD80,0,VLOOKUP($B70,Settings!$AX$4:$BG$100,10,0))</f>
        <v>298.40265000000005</v>
      </c>
      <c r="BE79" s="26">
        <f ca="1">-OFFSET(BE81,0,VLOOKUP($B70,Settings!$AX$4:$BG$100,10,0))-OFFSET(BE80,0,VLOOKUP($B70,Settings!$AX$4:$BG$100,10,0))</f>
        <v>206.26515000000001</v>
      </c>
      <c r="BF79" s="26">
        <f ca="1">-OFFSET(BF81,0,VLOOKUP($B70,Settings!$AX$4:$BG$100,10,0))-OFFSET(BF80,0,VLOOKUP($B70,Settings!$AX$4:$BG$100,10,0))</f>
        <v>286.11764999999997</v>
      </c>
      <c r="BG79" s="26">
        <f ca="1">-OFFSET(BG81,0,VLOOKUP($B70,Settings!$AX$4:$BG$100,10,0))-OFFSET(BG80,0,VLOOKUP($B70,Settings!$AX$4:$BG$100,10,0))</f>
        <v>270.76140000000004</v>
      </c>
      <c r="BH79" s="26">
        <f ca="1">-OFFSET(BH81,0,VLOOKUP($B70,Settings!$AX$4:$BG$100,10,0))-OFFSET(BH80,0,VLOOKUP($B70,Settings!$AX$4:$BG$100,10,0))</f>
        <v>279.60660000000001</v>
      </c>
      <c r="BI79" s="26">
        <f ca="1">-OFFSET(BI81,0,VLOOKUP($B70,Settings!$AX$4:$BG$100,10,0))-OFFSET(BI80,0,VLOOKUP($B70,Settings!$AX$4:$BG$100,10,0))</f>
        <v>273.09555</v>
      </c>
      <c r="BJ79" s="26">
        <f ca="1">-OFFSET(BJ81,0,VLOOKUP($B70,Settings!$AX$4:$BG$100,10,0))-OFFSET(BJ80,0,VLOOKUP($B70,Settings!$AX$4:$BG$100,10,0))</f>
        <v>275.30685</v>
      </c>
      <c r="BK79" s="26">
        <f ca="1">-OFFSET(BK81,0,VLOOKUP($B70,Settings!$AX$4:$BG$100,10,0))-OFFSET(BK80,0,VLOOKUP($B70,Settings!$AX$4:$BG$100,10,0))</f>
        <v>323.70975000000004</v>
      </c>
      <c r="BL79" s="26">
        <f ca="1">-OFFSET(BL81,0,VLOOKUP($B70,Settings!$AX$4:$BG$100,10,0))-OFFSET(BL80,0,VLOOKUP($B70,Settings!$AX$4:$BG$100,10,0))</f>
        <v>267.07589999999999</v>
      </c>
      <c r="BM79" s="26">
        <f ca="1">-OFFSET(BM81,0,VLOOKUP($B70,Settings!$AX$4:$BG$100,10,0))-OFFSET(BM80,0,VLOOKUP($B70,Settings!$AX$4:$BG$100,10,0))</f>
        <v>309.09059999999999</v>
      </c>
      <c r="BN79" s="26">
        <f ca="1">-OFFSET(BN81,0,VLOOKUP($B70,Settings!$AX$4:$BG$100,10,0))-OFFSET(BN80,0,VLOOKUP($B70,Settings!$AX$4:$BG$100,10,0))</f>
        <v>317.07585000000006</v>
      </c>
      <c r="BO79" s="26">
        <f ca="1">-OFFSET(BO81,0,VLOOKUP($B70,Settings!$AX$4:$BG$100,10,0))-OFFSET(BO80,0,VLOOKUP($B70,Settings!$AX$4:$BG$100,10,0))</f>
        <v>315.84735000000001</v>
      </c>
      <c r="BP79" s="26">
        <f ca="1">-OFFSET(BP81,0,VLOOKUP($B70,Settings!$AX$4:$BG$100,10,0))-OFFSET(BP80,0,VLOOKUP($B70,Settings!$AX$4:$BG$100,10,0))</f>
        <v>316.21590000000003</v>
      </c>
      <c r="BQ79" s="26">
        <f ca="1">-OFFSET(BQ81,0,VLOOKUP($B70,Settings!$AX$4:$BG$100,10,0))-OFFSET(BQ80,0,VLOOKUP($B70,Settings!$AX$4:$BG$100,10,0))</f>
        <v>216.70740000000004</v>
      </c>
      <c r="BR79" s="26">
        <f ca="1">-OFFSET(BR81,0,VLOOKUP($B70,Settings!$AX$4:$BG$100,10,0))-OFFSET(BR80,0,VLOOKUP($B70,Settings!$AX$4:$BG$100,10,0))</f>
        <v>294.10290000000003</v>
      </c>
      <c r="BS79" s="26">
        <f ca="1">-OFFSET(BS81,0,VLOOKUP($B70,Settings!$AX$4:$BG$100,10,0))-OFFSET(BS80,0,VLOOKUP($B70,Settings!$AX$4:$BG$100,10,0))</f>
        <v>283.66065000000003</v>
      </c>
      <c r="BT79" s="26">
        <f ca="1">-OFFSET(BT81,0,VLOOKUP($B70,Settings!$AX$4:$BG$100,10,0))-OFFSET(BT80,0,VLOOKUP($B70,Settings!$AX$4:$BG$100,10,0))</f>
        <v>302.70240000000001</v>
      </c>
      <c r="BU79" s="26">
        <f ca="1">-OFFSET(BU81,0,VLOOKUP($B70,Settings!$AX$4:$BG$100,10,0))-OFFSET(BU80,0,VLOOKUP($B70,Settings!$AX$4:$BG$100,10,0))</f>
        <v>280.71225000000004</v>
      </c>
      <c r="BV79" s="26">
        <f ca="1">-OFFSET(BV81,0,VLOOKUP($B70,Settings!$AX$4:$BG$100,10,0))-OFFSET(BV80,0,VLOOKUP($B70,Settings!$AX$4:$BG$100,10,0))</f>
        <v>292.50585000000001</v>
      </c>
      <c r="BW79" s="26">
        <f ca="1">-OFFSET(BW81,0,VLOOKUP($B70,Settings!$AX$4:$BG$100,10,0))-OFFSET(BW80,0,VLOOKUP($B70,Settings!$AX$4:$BG$100,10,0))</f>
        <v>338.94315</v>
      </c>
      <c r="BX79" s="26">
        <f ca="1">-OFFSET(BX81,0,VLOOKUP($B70,Settings!$AX$4:$BG$100,10,0))-OFFSET(BX80,0,VLOOKUP($B70,Settings!$AX$4:$BG$100,10,0))</f>
        <v>285.01200000000006</v>
      </c>
      <c r="BY79" s="27">
        <f ca="1">-OFFSET(BY81,0,VLOOKUP($B70,Settings!$AX$4:$BG$100,10,0))-OFFSET(BY80,0,VLOOKUP($B70,Settings!$AX$4:$BG$100,10,0))</f>
        <v>327.2724</v>
      </c>
      <c r="BZ79" s="27">
        <f ca="1">-OFFSET(BZ81,0,VLOOKUP($B70,Settings!$AX$4:$BG$100,10,0))-OFFSET(BZ80,0,VLOOKUP($B70,Settings!$AX$4:$BG$100,10,0))</f>
        <v>326.90384999999998</v>
      </c>
      <c r="CA79" s="27">
        <f ca="1">-OFFSET(CA81,0,VLOOKUP($B70,Settings!$AX$4:$BG$100,10,0))-OFFSET(CA80,0,VLOOKUP($B70,Settings!$AX$4:$BG$100,10,0))</f>
        <v>329.36085000000003</v>
      </c>
      <c r="CB79" s="27">
        <f ca="1">-OFFSET(CB81,0,VLOOKUP($B70,Settings!$AX$4:$BG$100,10,0))-OFFSET(CB80,0,VLOOKUP($B70,Settings!$AX$4:$BG$100,10,0))</f>
        <v>370.02420000000001</v>
      </c>
      <c r="CC79" s="27">
        <f ca="1">-OFFSET(CC81,0,VLOOKUP($B70,Settings!$AX$4:$BG$100,10,0))-OFFSET(CC80,0,VLOOKUP($B70,Settings!$AX$4:$BG$100,10,0))</f>
        <v>246.31425000000004</v>
      </c>
      <c r="CD79" s="27">
        <f ca="1">-OFFSET(CD81,0,VLOOKUP($B70,Settings!$AX$4:$BG$100,10,0))-OFFSET(CD80,0,VLOOKUP($B70,Settings!$AX$4:$BG$100,10,0))</f>
        <v>332.43209999999999</v>
      </c>
      <c r="CE79" s="27">
        <f ca="1">-OFFSET(CE81,0,VLOOKUP($B70,Settings!$AX$4:$BG$100,10,0))-OFFSET(CE80,0,VLOOKUP($B70,Settings!$AX$4:$BG$100,10,0))</f>
        <v>319.16430000000003</v>
      </c>
      <c r="CF79" s="27">
        <f ca="1">-OFFSET(CF81,0,VLOOKUP($B70,Settings!$AX$4:$BG$100,10,0))-OFFSET(CF80,0,VLOOKUP($B70,Settings!$AX$4:$BG$100,10,0))</f>
        <v>342.38294999999999</v>
      </c>
      <c r="CG79" s="27">
        <f ca="1">-OFFSET(CG81,0,VLOOKUP($B70,Settings!$AX$4:$BG$100,10,0))-OFFSET(CG80,0,VLOOKUP($B70,Settings!$AX$4:$BG$100,10,0))</f>
        <v>323.83260000000001</v>
      </c>
      <c r="CH79" s="27">
        <f ca="1">-OFFSET(CH81,0,VLOOKUP($B70,Settings!$AX$4:$BG$100,10,0))-OFFSET(CH80,0,VLOOKUP($B70,Settings!$AX$4:$BG$100,10,0))</f>
        <v>334.52055000000001</v>
      </c>
      <c r="CI79" s="27">
        <f ca="1">-OFFSET(CI81,0,VLOOKUP($B70,Settings!$AX$4:$BG$100,10,0))-OFFSET(CI80,0,VLOOKUP($B70,Settings!$AX$4:$BG$100,10,0))</f>
        <v>375.92099999999999</v>
      </c>
      <c r="CJ79" s="27">
        <f ca="1">-OFFSET(CJ81,0,VLOOKUP($B70,Settings!$AX$4:$BG$100,10,0))-OFFSET(CJ80,0,VLOOKUP($B70,Settings!$AX$4:$BG$100,10,0))</f>
        <v>321.74414999999999</v>
      </c>
      <c r="CK79" s="27">
        <f ca="1">-OFFSET(CK81,0,VLOOKUP($B70,Settings!$AX$4:$BG$100,10,0))-OFFSET(CK80,0,VLOOKUP($B70,Settings!$AX$4:$BG$100,10,0))</f>
        <v>382.55490000000003</v>
      </c>
      <c r="CL79" s="27">
        <f ca="1">-OFFSET(CL81,0,VLOOKUP($B70,Settings!$AX$4:$BG$100,10,0))-OFFSET(CL80,0,VLOOKUP($B70,Settings!$AX$4:$BG$100,10,0))</f>
        <v>362.53035</v>
      </c>
      <c r="CM79" s="27">
        <f ca="1">-OFFSET(CM81,0,VLOOKUP($B70,Settings!$AX$4:$BG$100,10,0))-OFFSET(CM80,0,VLOOKUP($B70,Settings!$AX$4:$BG$100,10,0))</f>
        <v>377.64089999999999</v>
      </c>
    </row>
    <row r="80" spans="2:91" x14ac:dyDescent="0.2">
      <c r="B80" s="196" t="s">
        <v>298</v>
      </c>
      <c r="C80" s="19" t="str">
        <f>Inputs!$GZ$9</f>
        <v>kg</v>
      </c>
      <c r="D80" s="19" t="s">
        <v>19</v>
      </c>
      <c r="E80" s="27">
        <f t="shared" ca="1" si="133"/>
        <v>-709.83900000000006</v>
      </c>
      <c r="F80" s="27">
        <f t="shared" ca="1" si="133"/>
        <v>-3002.6880000000001</v>
      </c>
      <c r="G80" s="27">
        <f t="shared" ca="1" si="133"/>
        <v>-3259.386</v>
      </c>
      <c r="H80" s="27">
        <f t="shared" ca="1" si="133"/>
        <v>-3422.9520000000002</v>
      </c>
      <c r="I80" s="27">
        <f t="shared" ca="1" si="133"/>
        <v>-3894.3450000000003</v>
      </c>
      <c r="J80" s="27"/>
      <c r="K80" s="27">
        <f t="shared" ca="1" si="134"/>
        <v>0</v>
      </c>
      <c r="L80" s="27">
        <f t="shared" ca="1" si="134"/>
        <v>0</v>
      </c>
      <c r="M80" s="27">
        <f t="shared" ca="1" si="134"/>
        <v>0</v>
      </c>
      <c r="N80" s="27">
        <f t="shared" ca="1" si="134"/>
        <v>-709.83900000000006</v>
      </c>
      <c r="O80" s="27">
        <f t="shared" ca="1" si="134"/>
        <v>-698.37300000000005</v>
      </c>
      <c r="P80" s="27">
        <f t="shared" ca="1" si="134"/>
        <v>-723.17699999999991</v>
      </c>
      <c r="Q80" s="27">
        <f t="shared" ca="1" si="134"/>
        <v>-759.447</v>
      </c>
      <c r="R80" s="27">
        <f t="shared" ca="1" si="134"/>
        <v>-821.69100000000014</v>
      </c>
      <c r="S80" s="27">
        <f t="shared" ca="1" si="134"/>
        <v>-753.12900000000013</v>
      </c>
      <c r="T80" s="27">
        <f t="shared" ca="1" si="134"/>
        <v>-784.25100000000009</v>
      </c>
      <c r="U80" s="27">
        <f t="shared" ca="1" si="135"/>
        <v>-824.84999999999991</v>
      </c>
      <c r="V80" s="27">
        <f t="shared" ca="1" si="135"/>
        <v>-897.15600000000006</v>
      </c>
      <c r="W80" s="27">
        <f t="shared" ca="1" si="135"/>
        <v>-787.64400000000001</v>
      </c>
      <c r="X80" s="27">
        <f t="shared" ca="1" si="135"/>
        <v>-825.78600000000006</v>
      </c>
      <c r="Y80" s="27">
        <f t="shared" ca="1" si="135"/>
        <v>-872.82</v>
      </c>
      <c r="Z80" s="27">
        <f t="shared" ca="1" si="135"/>
        <v>-936.702</v>
      </c>
      <c r="AA80" s="27">
        <f t="shared" ca="1" si="135"/>
        <v>-903.59100000000001</v>
      </c>
      <c r="AB80" s="27">
        <f t="shared" ca="1" si="135"/>
        <v>-938.45700000000011</v>
      </c>
      <c r="AC80" s="27">
        <f t="shared" ca="1" si="135"/>
        <v>-983.03399999999999</v>
      </c>
      <c r="AD80" s="27">
        <f t="shared" ca="1" si="135"/>
        <v>-1069.2629999999999</v>
      </c>
      <c r="AE80" s="27"/>
      <c r="AF80" s="193">
        <f ca="1">-SUMIF(buffer!$B$99:$B$123,Stock!$B70,buffer!C$99:C$123)</f>
        <v>0</v>
      </c>
      <c r="AG80" s="193">
        <f ca="1">-SUMIF(buffer!$B$99:$B$123,Stock!$B70,buffer!D$99:D$123)</f>
        <v>0</v>
      </c>
      <c r="AH80" s="193">
        <f ca="1">-SUMIF(buffer!$B$99:$B$123,Stock!$B70,buffer!E$99:E$123)</f>
        <v>0</v>
      </c>
      <c r="AI80" s="193">
        <f ca="1">-SUMIF(buffer!$B$99:$B$123,Stock!$B70,buffer!F$99:F$123)</f>
        <v>0</v>
      </c>
      <c r="AJ80" s="193">
        <f ca="1">-SUMIF(buffer!$B$99:$B$123,Stock!$B70,buffer!G$99:G$123)</f>
        <v>0</v>
      </c>
      <c r="AK80" s="193">
        <f ca="1">-SUMIF(buffer!$B$99:$B$123,Stock!$B70,buffer!H$99:H$123)</f>
        <v>0</v>
      </c>
      <c r="AL80" s="193">
        <f ca="1">-SUMIF(buffer!$B$99:$B$123,Stock!$B70,buffer!I$99:I$123)</f>
        <v>0</v>
      </c>
      <c r="AM80" s="193">
        <f ca="1">-SUMIF(buffer!$B$99:$B$123,Stock!$B70,buffer!J$99:J$123)</f>
        <v>0</v>
      </c>
      <c r="AN80" s="193">
        <f ca="1">-SUMIF(buffer!$B$99:$B$123,Stock!$B70,buffer!K$99:K$123)</f>
        <v>0</v>
      </c>
      <c r="AO80" s="193">
        <f ca="1">-SUMIF(buffer!$B$99:$B$123,Stock!$B70,buffer!L$99:L$123)</f>
        <v>-233.76600000000002</v>
      </c>
      <c r="AP80" s="193">
        <f ca="1">-SUMIF(buffer!$B$99:$B$123,Stock!$B70,buffer!M$99:M$123)</f>
        <v>-230.13900000000001</v>
      </c>
      <c r="AQ80" s="193">
        <f ca="1">-SUMIF(buffer!$B$99:$B$123,Stock!$B70,buffer!N$99:N$123)</f>
        <v>-245.93400000000003</v>
      </c>
      <c r="AR80" s="193">
        <f ca="1">-SUMIF(buffer!$B$99:$B$123,Stock!$B70,buffer!O$99:O$123)</f>
        <v>-261.96300000000002</v>
      </c>
      <c r="AS80" s="193">
        <f ca="1">-SUMIF(buffer!$B$99:$B$123,Stock!$B70,buffer!P$99:P$123)</f>
        <v>-184.041</v>
      </c>
      <c r="AT80" s="193">
        <f ca="1">-SUMIF(buffer!$B$99:$B$123,Stock!$B70,buffer!Q$99:Q$123)</f>
        <v>-252.369</v>
      </c>
      <c r="AU80" s="193">
        <f ca="1">-SUMIF(buffer!$B$99:$B$123,Stock!$B70,buffer!R$99:R$123)</f>
        <v>-234.351</v>
      </c>
      <c r="AV80" s="193">
        <f ca="1">-SUMIF(buffer!$B$99:$B$123,Stock!$B70,buffer!S$99:S$123)</f>
        <v>-243.828</v>
      </c>
      <c r="AW80" s="193">
        <f ca="1">-SUMIF(buffer!$B$99:$B$123,Stock!$B70,buffer!T$99:T$123)</f>
        <v>-244.99799999999999</v>
      </c>
      <c r="AX80" s="193">
        <f ca="1">-SUMIF(buffer!$B$99:$B$123,Stock!$B70,buffer!U$99:U$123)</f>
        <v>-243.828</v>
      </c>
      <c r="AY80" s="193">
        <f ca="1">-SUMIF(buffer!$B$99:$B$123,Stock!$B70,buffer!V$99:V$123)</f>
        <v>-275.76900000000001</v>
      </c>
      <c r="AZ80" s="193">
        <f ca="1">-SUMIF(buffer!$B$99:$B$123,Stock!$B70,buffer!W$99:W$123)</f>
        <v>-239.85000000000002</v>
      </c>
      <c r="BA80" s="193">
        <f ca="1">-SUMIF(buffer!$B$99:$B$123,Stock!$B70,buffer!X$99:X$123)</f>
        <v>-269.10000000000002</v>
      </c>
      <c r="BB80" s="193">
        <f ca="1">-SUMIF(buffer!$B$99:$B$123,Stock!$B70,buffer!Y$99:Y$123)</f>
        <v>-273.78000000000003</v>
      </c>
      <c r="BC80" s="193">
        <f ca="1">-SUMIF(buffer!$B$99:$B$123,Stock!$B70,buffer!Z$99:Z$123)</f>
        <v>-278.81100000000004</v>
      </c>
      <c r="BD80" s="193">
        <f ca="1">-SUMIF(buffer!$B$99:$B$123,Stock!$B70,buffer!AA$99:AA$123)</f>
        <v>-284.19300000000004</v>
      </c>
      <c r="BE80" s="193">
        <f ca="1">-SUMIF(buffer!$B$99:$B$123,Stock!$B70,buffer!AB$99:AB$123)</f>
        <v>-196.44300000000001</v>
      </c>
      <c r="BF80" s="193">
        <f ca="1">-SUMIF(buffer!$B$99:$B$123,Stock!$B70,buffer!AC$99:AC$123)</f>
        <v>-272.49299999999999</v>
      </c>
      <c r="BG80" s="193">
        <f ca="1">-SUMIF(buffer!$B$99:$B$123,Stock!$B70,buffer!AD$99:AD$123)</f>
        <v>-257.86800000000005</v>
      </c>
      <c r="BH80" s="193">
        <f ca="1">-SUMIF(buffer!$B$99:$B$123,Stock!$B70,buffer!AE$99:AE$123)</f>
        <v>-266.29200000000003</v>
      </c>
      <c r="BI80" s="193">
        <f ca="1">-SUMIF(buffer!$B$99:$B$123,Stock!$B70,buffer!AF$99:AF$123)</f>
        <v>-260.09100000000001</v>
      </c>
      <c r="BJ80" s="193">
        <f ca="1">-SUMIF(buffer!$B$99:$B$123,Stock!$B70,buffer!AG$99:AG$123)</f>
        <v>-262.197</v>
      </c>
      <c r="BK80" s="193">
        <f ca="1">-SUMIF(buffer!$B$99:$B$123,Stock!$B70,buffer!AH$99:AH$123)</f>
        <v>-308.29500000000002</v>
      </c>
      <c r="BL80" s="193">
        <f ca="1">-SUMIF(buffer!$B$99:$B$123,Stock!$B70,buffer!AI$99:AI$123)</f>
        <v>-254.358</v>
      </c>
      <c r="BM80" s="193">
        <f ca="1">-SUMIF(buffer!$B$99:$B$123,Stock!$B70,buffer!AJ$99:AJ$123)</f>
        <v>-294.37200000000001</v>
      </c>
      <c r="BN80" s="193">
        <f ca="1">-SUMIF(buffer!$B$99:$B$123,Stock!$B70,buffer!AK$99:AK$123)</f>
        <v>-301.97700000000003</v>
      </c>
      <c r="BO80" s="193">
        <f ca="1">-SUMIF(buffer!$B$99:$B$123,Stock!$B70,buffer!AL$99:AL$123)</f>
        <v>-300.80700000000002</v>
      </c>
      <c r="BP80" s="193">
        <f ca="1">-SUMIF(buffer!$B$99:$B$123,Stock!$B70,buffer!AM$99:AM$123)</f>
        <v>-301.15800000000002</v>
      </c>
      <c r="BQ80" s="193">
        <f ca="1">-SUMIF(buffer!$B$99:$B$123,Stock!$B70,buffer!AN$99:AN$123)</f>
        <v>-206.38800000000003</v>
      </c>
      <c r="BR80" s="193">
        <f ca="1">-SUMIF(buffer!$B$99:$B$123,Stock!$B70,buffer!AO$99:AO$123)</f>
        <v>-280.09800000000001</v>
      </c>
      <c r="BS80" s="193">
        <f ca="1">-SUMIF(buffer!$B$99:$B$123,Stock!$B70,buffer!AP$99:AP$123)</f>
        <v>-270.15300000000002</v>
      </c>
      <c r="BT80" s="193">
        <f ca="1">-SUMIF(buffer!$B$99:$B$123,Stock!$B70,buffer!AQ$99:AQ$123)</f>
        <v>-288.28800000000001</v>
      </c>
      <c r="BU80" s="193">
        <f ca="1">-SUMIF(buffer!$B$99:$B$123,Stock!$B70,buffer!AR$99:AR$123)</f>
        <v>-267.34500000000003</v>
      </c>
      <c r="BV80" s="193">
        <f ca="1">-SUMIF(buffer!$B$99:$B$123,Stock!$B70,buffer!AS$99:AS$123)</f>
        <v>-278.577</v>
      </c>
      <c r="BW80" s="193">
        <f ca="1">-SUMIF(buffer!$B$99:$B$123,Stock!$B70,buffer!AT$99:AT$123)</f>
        <v>-322.803</v>
      </c>
      <c r="BX80" s="193">
        <f ca="1">-SUMIF(buffer!$B$99:$B$123,Stock!$B70,buffer!AU$99:AU$123)</f>
        <v>-271.44000000000005</v>
      </c>
      <c r="BY80" s="193">
        <f ca="1">-SUMIF(buffer!$B$99:$B$123,Stock!$B70,buffer!AV$99:AV$123)</f>
        <v>-311.68799999999999</v>
      </c>
      <c r="BZ80" s="193">
        <f ca="1">-SUMIF(buffer!$B$99:$B$123,Stock!$B70,buffer!AW$99:AW$123)</f>
        <v>-311.33699999999999</v>
      </c>
      <c r="CA80" s="193">
        <f ca="1">-SUMIF(buffer!$B$99:$B$123,Stock!$B70,buffer!AX$99:AX$123)</f>
        <v>-313.67700000000002</v>
      </c>
      <c r="CB80" s="193">
        <f ca="1">-SUMIF(buffer!$B$99:$B$123,Stock!$B70,buffer!AY$99:AY$123)</f>
        <v>-352.404</v>
      </c>
      <c r="CC80" s="193">
        <f ca="1">-SUMIF(buffer!$B$99:$B$123,Stock!$B70,buffer!AZ$99:AZ$123)</f>
        <v>-234.58500000000004</v>
      </c>
      <c r="CD80" s="193">
        <f ca="1">-SUMIF(buffer!$B$99:$B$123,Stock!$B70,buffer!BA$99:BA$123)</f>
        <v>-316.60199999999998</v>
      </c>
      <c r="CE80" s="193">
        <f ca="1">-SUMIF(buffer!$B$99:$B$123,Stock!$B70,buffer!BB$99:BB$123)</f>
        <v>-303.96600000000001</v>
      </c>
      <c r="CF80" s="193">
        <f ca="1">-SUMIF(buffer!$B$99:$B$123,Stock!$B70,buffer!BC$99:BC$123)</f>
        <v>-326.07900000000001</v>
      </c>
      <c r="CG80" s="193">
        <f ca="1">-SUMIF(buffer!$B$99:$B$123,Stock!$B70,buffer!BD$99:BD$123)</f>
        <v>-308.41200000000003</v>
      </c>
      <c r="CH80" s="193">
        <f ca="1">-SUMIF(buffer!$B$99:$B$123,Stock!$B70,buffer!BE$99:BE$123)</f>
        <v>-318.59100000000001</v>
      </c>
      <c r="CI80" s="193">
        <f ca="1">-SUMIF(buffer!$B$99:$B$123,Stock!$B70,buffer!BF$99:BF$123)</f>
        <v>-358.02</v>
      </c>
      <c r="CJ80" s="193">
        <f ca="1">-SUMIF(buffer!$B$99:$B$123,Stock!$B70,buffer!BG$99:BG$123)</f>
        <v>-306.423</v>
      </c>
      <c r="CK80" s="193">
        <f ca="1">-SUMIF(buffer!$B$99:$B$123,Stock!$B70,buffer!BH$99:BH$123)</f>
        <v>-364.33800000000002</v>
      </c>
      <c r="CL80" s="193">
        <f ca="1">-SUMIF(buffer!$B$99:$B$123,Stock!$B70,buffer!BI$99:BI$123)</f>
        <v>-345.267</v>
      </c>
      <c r="CM80" s="193">
        <f ca="1">-SUMIF(buffer!$B$99:$B$123,Stock!$B70,buffer!BJ$99:BJ$123)</f>
        <v>-359.65800000000002</v>
      </c>
    </row>
    <row r="81" spans="2:91" x14ac:dyDescent="0.2">
      <c r="B81" s="196" t="s">
        <v>297</v>
      </c>
      <c r="C81" s="19" t="str">
        <f>Inputs!$GZ$9</f>
        <v>kg</v>
      </c>
      <c r="D81" s="19" t="s">
        <v>19</v>
      </c>
      <c r="E81" s="27">
        <f t="shared" ca="1" si="133"/>
        <v>-35.491950000000003</v>
      </c>
      <c r="F81" s="27">
        <f t="shared" ca="1" si="133"/>
        <v>-150.13440000000003</v>
      </c>
      <c r="G81" s="27">
        <f t="shared" ca="1" si="133"/>
        <v>-162.96930000000003</v>
      </c>
      <c r="H81" s="27">
        <f t="shared" ca="1" si="133"/>
        <v>-171.14760000000001</v>
      </c>
      <c r="I81" s="27">
        <f t="shared" ca="1" si="133"/>
        <v>-194.71725000000004</v>
      </c>
      <c r="J81" s="27"/>
      <c r="K81" s="27">
        <f t="shared" ca="1" si="134"/>
        <v>0</v>
      </c>
      <c r="L81" s="27">
        <f t="shared" ca="1" si="134"/>
        <v>0</v>
      </c>
      <c r="M81" s="27">
        <f t="shared" ca="1" si="134"/>
        <v>0</v>
      </c>
      <c r="N81" s="27">
        <f t="shared" ca="1" si="134"/>
        <v>-35.491950000000003</v>
      </c>
      <c r="O81" s="27">
        <f t="shared" ca="1" si="134"/>
        <v>-34.918650000000007</v>
      </c>
      <c r="P81" s="27">
        <f t="shared" ca="1" si="134"/>
        <v>-36.158850000000001</v>
      </c>
      <c r="Q81" s="27">
        <f t="shared" ca="1" si="134"/>
        <v>-37.972350000000006</v>
      </c>
      <c r="R81" s="27">
        <f t="shared" ca="1" si="134"/>
        <v>-41.084550000000007</v>
      </c>
      <c r="S81" s="27">
        <f t="shared" ca="1" si="134"/>
        <v>-37.656450000000007</v>
      </c>
      <c r="T81" s="27">
        <f t="shared" ca="1" si="134"/>
        <v>-39.212550000000007</v>
      </c>
      <c r="U81" s="27">
        <f t="shared" ca="1" si="135"/>
        <v>-41.242500000000007</v>
      </c>
      <c r="V81" s="27">
        <f t="shared" ca="1" si="135"/>
        <v>-44.857800000000005</v>
      </c>
      <c r="W81" s="27">
        <f t="shared" ca="1" si="135"/>
        <v>-39.382200000000005</v>
      </c>
      <c r="X81" s="27">
        <f t="shared" ca="1" si="135"/>
        <v>-41.289300000000004</v>
      </c>
      <c r="Y81" s="27">
        <f t="shared" ca="1" si="135"/>
        <v>-43.641000000000005</v>
      </c>
      <c r="Z81" s="27">
        <f t="shared" ca="1" si="135"/>
        <v>-46.835100000000004</v>
      </c>
      <c r="AA81" s="27">
        <f t="shared" ca="1" si="135"/>
        <v>-45.179550000000006</v>
      </c>
      <c r="AB81" s="27">
        <f t="shared" ca="1" si="135"/>
        <v>-46.922850000000004</v>
      </c>
      <c r="AC81" s="27">
        <f t="shared" ca="1" si="135"/>
        <v>-49.151700000000005</v>
      </c>
      <c r="AD81" s="27">
        <f t="shared" ca="1" si="135"/>
        <v>-53.463149999999999</v>
      </c>
      <c r="AE81" s="27"/>
      <c r="AF81" s="26">
        <f ca="1">Inputs!$HM$9*AF80</f>
        <v>0</v>
      </c>
      <c r="AG81" s="26">
        <f ca="1">Inputs!$HM$9*AG80</f>
        <v>0</v>
      </c>
      <c r="AH81" s="26">
        <f ca="1">Inputs!$HM$9*AH80</f>
        <v>0</v>
      </c>
      <c r="AI81" s="26">
        <f ca="1">Inputs!$HM$9*AI80</f>
        <v>0</v>
      </c>
      <c r="AJ81" s="26">
        <f ca="1">Inputs!$HM$9*AJ80</f>
        <v>0</v>
      </c>
      <c r="AK81" s="26">
        <f ca="1">Inputs!$HM$9*AK80</f>
        <v>0</v>
      </c>
      <c r="AL81" s="26">
        <f ca="1">Inputs!$HM$9*AL80</f>
        <v>0</v>
      </c>
      <c r="AM81" s="26">
        <f ca="1">Inputs!$HM$9*AM80</f>
        <v>0</v>
      </c>
      <c r="AN81" s="26">
        <f ca="1">Inputs!$HM$9*AN80</f>
        <v>0</v>
      </c>
      <c r="AO81" s="26">
        <f ca="1">Inputs!$HM$9*AO80</f>
        <v>-11.688300000000002</v>
      </c>
      <c r="AP81" s="26">
        <f ca="1">Inputs!$HM$9*AP80</f>
        <v>-11.506950000000002</v>
      </c>
      <c r="AQ81" s="26">
        <f ca="1">Inputs!$HM$9*AQ80</f>
        <v>-12.296700000000001</v>
      </c>
      <c r="AR81" s="26">
        <f ca="1">Inputs!$HM$9*AR80</f>
        <v>-13.098150000000002</v>
      </c>
      <c r="AS81" s="26">
        <f ca="1">Inputs!$HM$9*AS80</f>
        <v>-9.2020499999999998</v>
      </c>
      <c r="AT81" s="26">
        <f ca="1">Inputs!$HM$9*AT80</f>
        <v>-12.618450000000001</v>
      </c>
      <c r="AU81" s="26">
        <f ca="1">Inputs!$HM$9*AU80</f>
        <v>-11.717550000000001</v>
      </c>
      <c r="AV81" s="26">
        <f ca="1">Inputs!$HM$9*AV80</f>
        <v>-12.191400000000002</v>
      </c>
      <c r="AW81" s="26">
        <f ca="1">Inputs!$HM$9*AW80</f>
        <v>-12.2499</v>
      </c>
      <c r="AX81" s="26">
        <f ca="1">Inputs!$HM$9*AX80</f>
        <v>-12.191400000000002</v>
      </c>
      <c r="AY81" s="26">
        <f ca="1">Inputs!$HM$9*AY80</f>
        <v>-13.788450000000001</v>
      </c>
      <c r="AZ81" s="26">
        <f ca="1">Inputs!$HM$9*AZ80</f>
        <v>-11.992500000000001</v>
      </c>
      <c r="BA81" s="26">
        <f ca="1">Inputs!$HM$9*BA80</f>
        <v>-13.455000000000002</v>
      </c>
      <c r="BB81" s="26">
        <f ca="1">Inputs!$HM$9*BB80</f>
        <v>-13.689000000000002</v>
      </c>
      <c r="BC81" s="26">
        <f ca="1">Inputs!$HM$9*BC80</f>
        <v>-13.940550000000002</v>
      </c>
      <c r="BD81" s="26">
        <f ca="1">Inputs!$HM$9*BD80</f>
        <v>-14.209650000000003</v>
      </c>
      <c r="BE81" s="26">
        <f ca="1">Inputs!$HM$9*BE80</f>
        <v>-9.8221500000000006</v>
      </c>
      <c r="BF81" s="26">
        <f ca="1">Inputs!$HM$9*BF80</f>
        <v>-13.624650000000001</v>
      </c>
      <c r="BG81" s="26">
        <f ca="1">Inputs!$HM$9*BG80</f>
        <v>-12.893400000000003</v>
      </c>
      <c r="BH81" s="26">
        <f ca="1">Inputs!$HM$9*BH80</f>
        <v>-13.314600000000002</v>
      </c>
      <c r="BI81" s="26">
        <f ca="1">Inputs!$HM$9*BI80</f>
        <v>-13.004550000000002</v>
      </c>
      <c r="BJ81" s="26">
        <f ca="1">Inputs!$HM$9*BJ80</f>
        <v>-13.109850000000002</v>
      </c>
      <c r="BK81" s="26">
        <f ca="1">Inputs!$HM$9*BK80</f>
        <v>-15.414750000000002</v>
      </c>
      <c r="BL81" s="26">
        <f ca="1">Inputs!$HM$9*BL80</f>
        <v>-12.7179</v>
      </c>
      <c r="BM81" s="26">
        <f ca="1">Inputs!$HM$9*BM80</f>
        <v>-14.718600000000002</v>
      </c>
      <c r="BN81" s="26">
        <f ca="1">Inputs!$HM$9*BN80</f>
        <v>-15.098850000000002</v>
      </c>
      <c r="BO81" s="26">
        <f ca="1">Inputs!$HM$9*BO80</f>
        <v>-15.040350000000002</v>
      </c>
      <c r="BP81" s="26">
        <f ca="1">Inputs!$HM$9*BP80</f>
        <v>-15.057900000000002</v>
      </c>
      <c r="BQ81" s="26">
        <f ca="1">Inputs!$HM$9*BQ80</f>
        <v>-10.319400000000002</v>
      </c>
      <c r="BR81" s="26">
        <f ca="1">Inputs!$HM$9*BR80</f>
        <v>-14.004900000000001</v>
      </c>
      <c r="BS81" s="26">
        <f ca="1">Inputs!$HM$9*BS80</f>
        <v>-13.507650000000002</v>
      </c>
      <c r="BT81" s="26">
        <f ca="1">Inputs!$HM$9*BT80</f>
        <v>-14.414400000000001</v>
      </c>
      <c r="BU81" s="26">
        <f ca="1">Inputs!$HM$9*BU80</f>
        <v>-13.367250000000002</v>
      </c>
      <c r="BV81" s="26">
        <f ca="1">Inputs!$HM$9*BV80</f>
        <v>-13.928850000000001</v>
      </c>
      <c r="BW81" s="26">
        <f ca="1">Inputs!$HM$9*BW80</f>
        <v>-16.140150000000002</v>
      </c>
      <c r="BX81" s="26">
        <f ca="1">Inputs!$HM$9*BX80</f>
        <v>-13.572000000000003</v>
      </c>
      <c r="BY81" s="27">
        <f ca="1">Inputs!$HM$9*BY80</f>
        <v>-15.5844</v>
      </c>
      <c r="BZ81" s="27">
        <f ca="1">Inputs!$HM$9*BZ80</f>
        <v>-15.566850000000001</v>
      </c>
      <c r="CA81" s="27">
        <f ca="1">Inputs!$HM$9*CA80</f>
        <v>-15.683850000000001</v>
      </c>
      <c r="CB81" s="27">
        <f ca="1">Inputs!$HM$9*CB80</f>
        <v>-17.620200000000001</v>
      </c>
      <c r="CC81" s="27">
        <f ca="1">Inputs!$HM$9*CC80</f>
        <v>-11.729250000000002</v>
      </c>
      <c r="CD81" s="27">
        <f ca="1">Inputs!$HM$9*CD80</f>
        <v>-15.8301</v>
      </c>
      <c r="CE81" s="27">
        <f ca="1">Inputs!$HM$9*CE80</f>
        <v>-15.198300000000001</v>
      </c>
      <c r="CF81" s="27">
        <f ca="1">Inputs!$HM$9*CF80</f>
        <v>-16.30395</v>
      </c>
      <c r="CG81" s="27">
        <f ca="1">Inputs!$HM$9*CG80</f>
        <v>-15.420600000000002</v>
      </c>
      <c r="CH81" s="27">
        <f ca="1">Inputs!$HM$9*CH80</f>
        <v>-15.929550000000001</v>
      </c>
      <c r="CI81" s="27">
        <f ca="1">Inputs!$HM$9*CI80</f>
        <v>-17.901</v>
      </c>
      <c r="CJ81" s="27">
        <f ca="1">Inputs!$HM$9*CJ80</f>
        <v>-15.321150000000001</v>
      </c>
      <c r="CK81" s="27">
        <f ca="1">Inputs!$HM$9*CK80</f>
        <v>-18.216900000000003</v>
      </c>
      <c r="CL81" s="27">
        <f ca="1">Inputs!$HM$9*CL80</f>
        <v>-17.263349999999999</v>
      </c>
      <c r="CM81" s="27">
        <f ca="1">Inputs!$HM$9*CM80</f>
        <v>-17.982900000000001</v>
      </c>
    </row>
    <row r="82" spans="2:91" s="115" customFormat="1" x14ac:dyDescent="0.2">
      <c r="B82" s="195" t="s">
        <v>296</v>
      </c>
      <c r="C82" s="19" t="str">
        <f>Inputs!$GZ$9</f>
        <v>kg</v>
      </c>
      <c r="D82" s="19" t="s">
        <v>19</v>
      </c>
      <c r="E82" s="63">
        <f ca="1">SUM(E78:E81)</f>
        <v>0</v>
      </c>
      <c r="F82" s="63">
        <f ca="1">SUM(F78:F81)</f>
        <v>3.4106051316484809E-13</v>
      </c>
      <c r="G82" s="63">
        <f ca="1">SUM(G78:G81)</f>
        <v>1.0800249583553523E-12</v>
      </c>
      <c r="H82" s="63">
        <f ca="1">SUM(H78:H81)</f>
        <v>1.1368683772161603E-12</v>
      </c>
      <c r="I82" s="63">
        <f ca="1">SUM(I78:I81)</f>
        <v>5.6843418860808015E-13</v>
      </c>
      <c r="J82" s="63"/>
      <c r="K82" s="63">
        <f t="shared" ref="K82:AD82" ca="1" si="136">SUM(K78:K81)</f>
        <v>0</v>
      </c>
      <c r="L82" s="63">
        <f t="shared" ca="1" si="136"/>
        <v>0</v>
      </c>
      <c r="M82" s="63">
        <f t="shared" ca="1" si="136"/>
        <v>0</v>
      </c>
      <c r="N82" s="63">
        <f t="shared" ca="1" si="136"/>
        <v>0</v>
      </c>
      <c r="O82" s="63">
        <f t="shared" ca="1" si="136"/>
        <v>0</v>
      </c>
      <c r="P82" s="63">
        <f t="shared" ca="1" si="136"/>
        <v>0</v>
      </c>
      <c r="Q82" s="63">
        <f t="shared" ca="1" si="136"/>
        <v>1.1368683772161603E-13</v>
      </c>
      <c r="R82" s="63">
        <f t="shared" ca="1" si="136"/>
        <v>1.4210854715202004E-13</v>
      </c>
      <c r="S82" s="63">
        <f t="shared" ca="1" si="136"/>
        <v>5.6843418860808015E-14</v>
      </c>
      <c r="T82" s="63">
        <f t="shared" ca="1" si="136"/>
        <v>7.1054273576010019E-14</v>
      </c>
      <c r="U82" s="63">
        <f t="shared" ca="1" si="136"/>
        <v>1.7053025658242404E-13</v>
      </c>
      <c r="V82" s="63">
        <f t="shared" ca="1" si="136"/>
        <v>1.0658141036401503E-13</v>
      </c>
      <c r="W82" s="63">
        <f t="shared" ca="1" si="136"/>
        <v>1.2079226507921703E-13</v>
      </c>
      <c r="X82" s="63">
        <f t="shared" ca="1" si="136"/>
        <v>1.3500311979441904E-13</v>
      </c>
      <c r="Y82" s="63">
        <f t="shared" ca="1" si="136"/>
        <v>1.8474111129762605E-13</v>
      </c>
      <c r="Z82" s="63">
        <f t="shared" ca="1" si="136"/>
        <v>2.3447910280083306E-13</v>
      </c>
      <c r="AA82" s="63">
        <f t="shared" ca="1" si="136"/>
        <v>2.8421709430404007E-13</v>
      </c>
      <c r="AB82" s="63">
        <f t="shared" ca="1" si="136"/>
        <v>1.4921397450962104E-13</v>
      </c>
      <c r="AC82" s="63">
        <f t="shared" ca="1" si="136"/>
        <v>2.2737367544323206E-13</v>
      </c>
      <c r="AD82" s="63">
        <f t="shared" ca="1" si="136"/>
        <v>2.7000623958883807E-13</v>
      </c>
      <c r="AE82" s="63"/>
      <c r="AF82" s="194">
        <f t="shared" ref="AF82:BK82" ca="1" si="137">SUM(AF78:AF81)</f>
        <v>0</v>
      </c>
      <c r="AG82" s="194">
        <f t="shared" ca="1" si="137"/>
        <v>0</v>
      </c>
      <c r="AH82" s="194">
        <f t="shared" ca="1" si="137"/>
        <v>0</v>
      </c>
      <c r="AI82" s="194">
        <f t="shared" ca="1" si="137"/>
        <v>0</v>
      </c>
      <c r="AJ82" s="194">
        <f t="shared" ca="1" si="137"/>
        <v>0</v>
      </c>
      <c r="AK82" s="194">
        <f t="shared" ca="1" si="137"/>
        <v>0</v>
      </c>
      <c r="AL82" s="194">
        <f t="shared" ca="1" si="137"/>
        <v>0</v>
      </c>
      <c r="AM82" s="194">
        <f t="shared" ca="1" si="137"/>
        <v>0</v>
      </c>
      <c r="AN82" s="194">
        <f t="shared" ca="1" si="137"/>
        <v>0</v>
      </c>
      <c r="AO82" s="194">
        <f t="shared" ca="1" si="137"/>
        <v>0</v>
      </c>
      <c r="AP82" s="194">
        <f t="shared" ca="1" si="137"/>
        <v>0</v>
      </c>
      <c r="AQ82" s="194">
        <f t="shared" ca="1" si="137"/>
        <v>-1.4210854715202004E-14</v>
      </c>
      <c r="AR82" s="194">
        <f t="shared" ca="1" si="137"/>
        <v>-2.6645352591003757E-14</v>
      </c>
      <c r="AS82" s="194">
        <f t="shared" ca="1" si="137"/>
        <v>-4.2632564145606011E-14</v>
      </c>
      <c r="AT82" s="194">
        <f t="shared" ca="1" si="137"/>
        <v>-3.3750779948604759E-14</v>
      </c>
      <c r="AU82" s="194">
        <f t="shared" ca="1" si="137"/>
        <v>-4.0856207306205761E-14</v>
      </c>
      <c r="AV82" s="194">
        <f t="shared" ca="1" si="137"/>
        <v>-4.2632564145606011E-14</v>
      </c>
      <c r="AW82" s="194">
        <f t="shared" ca="1" si="137"/>
        <v>-3.1974423109204508E-14</v>
      </c>
      <c r="AX82" s="194">
        <f t="shared" ca="1" si="137"/>
        <v>-4.2632564145606011E-14</v>
      </c>
      <c r="AY82" s="194">
        <f t="shared" ca="1" si="137"/>
        <v>-4.6185277824406512E-14</v>
      </c>
      <c r="AZ82" s="194">
        <f t="shared" ca="1" si="137"/>
        <v>-5.1514348342607263E-14</v>
      </c>
      <c r="BA82" s="194">
        <f t="shared" ca="1" si="137"/>
        <v>-7.460698725481052E-14</v>
      </c>
      <c r="BB82" s="194">
        <f t="shared" ca="1" si="137"/>
        <v>-3.730349362740526E-14</v>
      </c>
      <c r="BC82" s="194">
        <f t="shared" ca="1" si="137"/>
        <v>-2.8421709430404007E-14</v>
      </c>
      <c r="BD82" s="194">
        <f t="shared" ca="1" si="137"/>
        <v>-4.9737991503207013E-14</v>
      </c>
      <c r="BE82" s="194">
        <f t="shared" ca="1" si="137"/>
        <v>-6.3948846218409017E-14</v>
      </c>
      <c r="BF82" s="194">
        <f t="shared" ca="1" si="137"/>
        <v>-8.3488771451811772E-14</v>
      </c>
      <c r="BG82" s="194">
        <f t="shared" ca="1" si="137"/>
        <v>-7.460698725481052E-14</v>
      </c>
      <c r="BH82" s="194">
        <f t="shared" ca="1" si="137"/>
        <v>-7.460698725481052E-14</v>
      </c>
      <c r="BI82" s="194">
        <f t="shared" ca="1" si="137"/>
        <v>-6.3948846218409017E-14</v>
      </c>
      <c r="BJ82" s="194">
        <f t="shared" ca="1" si="137"/>
        <v>-6.3948846218409017E-14</v>
      </c>
      <c r="BK82" s="194">
        <f t="shared" ca="1" si="137"/>
        <v>-3.1974423109204508E-14</v>
      </c>
      <c r="BL82" s="194">
        <f t="shared" ref="BL82:CM82" ca="1" si="138">SUM(BL78:BL81)</f>
        <v>-7.1054273576010019E-14</v>
      </c>
      <c r="BM82" s="194">
        <f t="shared" ca="1" si="138"/>
        <v>-7.815970093361102E-14</v>
      </c>
      <c r="BN82" s="194">
        <f t="shared" ca="1" si="138"/>
        <v>-3.1974423109204508E-14</v>
      </c>
      <c r="BO82" s="194">
        <f t="shared" ca="1" si="138"/>
        <v>-6.9277916736609768E-14</v>
      </c>
      <c r="BP82" s="194">
        <f t="shared" ca="1" si="138"/>
        <v>-4.0856207306205761E-14</v>
      </c>
      <c r="BQ82" s="194">
        <f t="shared" ca="1" si="138"/>
        <v>-2.8421709430404007E-14</v>
      </c>
      <c r="BR82" s="194">
        <f t="shared" ca="1" si="138"/>
        <v>-3.730349362740526E-14</v>
      </c>
      <c r="BS82" s="194">
        <f t="shared" ca="1" si="138"/>
        <v>-4.6185277824406512E-14</v>
      </c>
      <c r="BT82" s="194">
        <f t="shared" ca="1" si="138"/>
        <v>-5.6843418860808015E-14</v>
      </c>
      <c r="BU82" s="194">
        <f t="shared" ca="1" si="138"/>
        <v>-4.6185277824406512E-14</v>
      </c>
      <c r="BV82" s="194">
        <f t="shared" ca="1" si="138"/>
        <v>-4.6185277824406512E-14</v>
      </c>
      <c r="BW82" s="194">
        <f t="shared" ca="1" si="138"/>
        <v>-5.3290705182007514E-14</v>
      </c>
      <c r="BX82" s="194">
        <f t="shared" ca="1" si="138"/>
        <v>-5.6843418860808015E-14</v>
      </c>
      <c r="BY82" s="63">
        <f t="shared" ca="1" si="138"/>
        <v>-4.0856207306205761E-14</v>
      </c>
      <c r="BZ82" s="63">
        <f t="shared" ca="1" si="138"/>
        <v>-6.9277916736609768E-14</v>
      </c>
      <c r="CA82" s="63">
        <f t="shared" ca="1" si="138"/>
        <v>-5.1514348342607263E-14</v>
      </c>
      <c r="CB82" s="63">
        <f t="shared" ca="1" si="138"/>
        <v>-4.6185277824406512E-14</v>
      </c>
      <c r="CC82" s="63">
        <f t="shared" ca="1" si="138"/>
        <v>-5.1514348342607263E-14</v>
      </c>
      <c r="CD82" s="63">
        <f t="shared" ca="1" si="138"/>
        <v>-4.0856207306205761E-14</v>
      </c>
      <c r="CE82" s="63">
        <f t="shared" ca="1" si="138"/>
        <v>-4.0856207306205761E-14</v>
      </c>
      <c r="CF82" s="63">
        <f t="shared" ca="1" si="138"/>
        <v>-7.1054273576010019E-14</v>
      </c>
      <c r="CG82" s="63">
        <f t="shared" ca="1" si="138"/>
        <v>-7.9936057773011271E-14</v>
      </c>
      <c r="CH82" s="63">
        <f t="shared" ca="1" si="138"/>
        <v>-5.1514348342607263E-14</v>
      </c>
      <c r="CI82" s="63">
        <f t="shared" ca="1" si="138"/>
        <v>-4.6185277824406512E-14</v>
      </c>
      <c r="CJ82" s="63">
        <f t="shared" ca="1" si="138"/>
        <v>-6.9277916736609768E-14</v>
      </c>
      <c r="CK82" s="63">
        <f t="shared" ca="1" si="138"/>
        <v>-4.9737991503207013E-14</v>
      </c>
      <c r="CL82" s="63">
        <f t="shared" ca="1" si="138"/>
        <v>-5.3290705182007514E-14</v>
      </c>
      <c r="CM82" s="63">
        <f t="shared" ca="1" si="138"/>
        <v>-8.5265128291212022E-14</v>
      </c>
    </row>
    <row r="84" spans="2:91" x14ac:dyDescent="0.2">
      <c r="B84" s="7" t="s">
        <v>295</v>
      </c>
      <c r="C84" s="19" t="str">
        <f>Inputs!$J$16</f>
        <v>EUR</v>
      </c>
      <c r="D84" s="19" t="s">
        <v>19</v>
      </c>
      <c r="E84" s="27">
        <f ca="1">E73/E79</f>
        <v>20.000000000000004</v>
      </c>
      <c r="F84" s="27">
        <f ca="1">F73/F79</f>
        <v>20</v>
      </c>
      <c r="G84" s="27">
        <f ca="1">G73/G79</f>
        <v>19.999999999999996</v>
      </c>
      <c r="H84" s="27">
        <f ca="1">H73/H79</f>
        <v>19.999999999999996</v>
      </c>
      <c r="I84" s="27">
        <f ca="1">I73/I79</f>
        <v>20</v>
      </c>
      <c r="K84" s="27">
        <f t="shared" ref="K84:T84" ca="1" si="139">IFERROR(K73/K79,0)</f>
        <v>0</v>
      </c>
      <c r="L84" s="27">
        <f t="shared" ca="1" si="139"/>
        <v>0</v>
      </c>
      <c r="M84" s="27">
        <f t="shared" ca="1" si="139"/>
        <v>0</v>
      </c>
      <c r="N84" s="27">
        <f t="shared" ca="1" si="139"/>
        <v>20.000000000000004</v>
      </c>
      <c r="O84" s="27">
        <f t="shared" ca="1" si="139"/>
        <v>19.999999999999996</v>
      </c>
      <c r="P84" s="27">
        <f t="shared" ca="1" si="139"/>
        <v>20.000000000000004</v>
      </c>
      <c r="Q84" s="27">
        <f t="shared" ca="1" si="139"/>
        <v>19.999999999999996</v>
      </c>
      <c r="R84" s="27">
        <f t="shared" ca="1" si="139"/>
        <v>20</v>
      </c>
      <c r="S84" s="27">
        <f t="shared" ca="1" si="139"/>
        <v>19.999999999999996</v>
      </c>
      <c r="T84" s="27">
        <f t="shared" ca="1" si="139"/>
        <v>20</v>
      </c>
      <c r="U84" s="27">
        <f t="shared" ref="U84:AD84" ca="1" si="140">U73/U79</f>
        <v>20</v>
      </c>
      <c r="V84" s="27">
        <f t="shared" ca="1" si="140"/>
        <v>20</v>
      </c>
      <c r="W84" s="27">
        <f t="shared" ca="1" si="140"/>
        <v>20.000000000000007</v>
      </c>
      <c r="X84" s="27">
        <f t="shared" ca="1" si="140"/>
        <v>20</v>
      </c>
      <c r="Y84" s="27">
        <f t="shared" ca="1" si="140"/>
        <v>20</v>
      </c>
      <c r="Z84" s="27">
        <f t="shared" ca="1" si="140"/>
        <v>19.999999999999996</v>
      </c>
      <c r="AA84" s="27">
        <f t="shared" ca="1" si="140"/>
        <v>20</v>
      </c>
      <c r="AB84" s="27">
        <f t="shared" ca="1" si="140"/>
        <v>20</v>
      </c>
      <c r="AC84" s="27">
        <f t="shared" ca="1" si="140"/>
        <v>20</v>
      </c>
      <c r="AD84" s="27">
        <f t="shared" ca="1" si="140"/>
        <v>20</v>
      </c>
      <c r="AF84" s="193">
        <f>Inputs!HB28</f>
        <v>20</v>
      </c>
      <c r="AG84" s="27">
        <f t="shared" ref="AG84:BL84" si="141">AF84*(1+AG85)</f>
        <v>20</v>
      </c>
      <c r="AH84" s="27">
        <f t="shared" si="141"/>
        <v>20</v>
      </c>
      <c r="AI84" s="27">
        <f t="shared" si="141"/>
        <v>20</v>
      </c>
      <c r="AJ84" s="27">
        <f t="shared" si="141"/>
        <v>20</v>
      </c>
      <c r="AK84" s="27">
        <f t="shared" si="141"/>
        <v>20</v>
      </c>
      <c r="AL84" s="27">
        <f t="shared" si="141"/>
        <v>20</v>
      </c>
      <c r="AM84" s="27">
        <f t="shared" si="141"/>
        <v>20</v>
      </c>
      <c r="AN84" s="27">
        <f t="shared" si="141"/>
        <v>20</v>
      </c>
      <c r="AO84" s="27">
        <f t="shared" si="141"/>
        <v>20</v>
      </c>
      <c r="AP84" s="27">
        <f t="shared" si="141"/>
        <v>20</v>
      </c>
      <c r="AQ84" s="27">
        <f t="shared" si="141"/>
        <v>20</v>
      </c>
      <c r="AR84" s="27">
        <f t="shared" si="141"/>
        <v>20</v>
      </c>
      <c r="AS84" s="27">
        <f t="shared" si="141"/>
        <v>20</v>
      </c>
      <c r="AT84" s="27">
        <f t="shared" si="141"/>
        <v>20</v>
      </c>
      <c r="AU84" s="27">
        <f t="shared" si="141"/>
        <v>20</v>
      </c>
      <c r="AV84" s="27">
        <f t="shared" si="141"/>
        <v>20</v>
      </c>
      <c r="AW84" s="27">
        <f t="shared" si="141"/>
        <v>20</v>
      </c>
      <c r="AX84" s="27">
        <f t="shared" si="141"/>
        <v>20</v>
      </c>
      <c r="AY84" s="27">
        <f t="shared" si="141"/>
        <v>20</v>
      </c>
      <c r="AZ84" s="27">
        <f t="shared" si="141"/>
        <v>20</v>
      </c>
      <c r="BA84" s="27">
        <f t="shared" si="141"/>
        <v>20</v>
      </c>
      <c r="BB84" s="27">
        <f t="shared" si="141"/>
        <v>20</v>
      </c>
      <c r="BC84" s="27">
        <f t="shared" si="141"/>
        <v>20</v>
      </c>
      <c r="BD84" s="27">
        <f t="shared" si="141"/>
        <v>20</v>
      </c>
      <c r="BE84" s="27">
        <f t="shared" si="141"/>
        <v>20</v>
      </c>
      <c r="BF84" s="27">
        <f t="shared" si="141"/>
        <v>20</v>
      </c>
      <c r="BG84" s="27">
        <f t="shared" si="141"/>
        <v>20</v>
      </c>
      <c r="BH84" s="27">
        <f t="shared" si="141"/>
        <v>20</v>
      </c>
      <c r="BI84" s="27">
        <f t="shared" si="141"/>
        <v>20</v>
      </c>
      <c r="BJ84" s="27">
        <f t="shared" si="141"/>
        <v>20</v>
      </c>
      <c r="BK84" s="27">
        <f t="shared" si="141"/>
        <v>20</v>
      </c>
      <c r="BL84" s="27">
        <f t="shared" si="141"/>
        <v>20</v>
      </c>
      <c r="BM84" s="27">
        <f t="shared" ref="BM84:CM84" si="142">BL84*(1+BM85)</f>
        <v>20</v>
      </c>
      <c r="BN84" s="27">
        <f t="shared" si="142"/>
        <v>20</v>
      </c>
      <c r="BO84" s="27">
        <f t="shared" si="142"/>
        <v>20</v>
      </c>
      <c r="BP84" s="27">
        <f t="shared" si="142"/>
        <v>20</v>
      </c>
      <c r="BQ84" s="27">
        <f t="shared" si="142"/>
        <v>20</v>
      </c>
      <c r="BR84" s="27">
        <f t="shared" si="142"/>
        <v>20</v>
      </c>
      <c r="BS84" s="27">
        <f t="shared" si="142"/>
        <v>20</v>
      </c>
      <c r="BT84" s="27">
        <f t="shared" si="142"/>
        <v>20</v>
      </c>
      <c r="BU84" s="27">
        <f t="shared" si="142"/>
        <v>20</v>
      </c>
      <c r="BV84" s="27">
        <f t="shared" si="142"/>
        <v>20</v>
      </c>
      <c r="BW84" s="27">
        <f t="shared" si="142"/>
        <v>20</v>
      </c>
      <c r="BX84" s="27">
        <f t="shared" si="142"/>
        <v>20</v>
      </c>
      <c r="BY84" s="27">
        <f t="shared" si="142"/>
        <v>20</v>
      </c>
      <c r="BZ84" s="27">
        <f t="shared" si="142"/>
        <v>20</v>
      </c>
      <c r="CA84" s="27">
        <f t="shared" si="142"/>
        <v>20</v>
      </c>
      <c r="CB84" s="27">
        <f t="shared" si="142"/>
        <v>20</v>
      </c>
      <c r="CC84" s="27">
        <f t="shared" si="142"/>
        <v>20</v>
      </c>
      <c r="CD84" s="27">
        <f t="shared" si="142"/>
        <v>20</v>
      </c>
      <c r="CE84" s="27">
        <f t="shared" si="142"/>
        <v>20</v>
      </c>
      <c r="CF84" s="27">
        <f t="shared" si="142"/>
        <v>20</v>
      </c>
      <c r="CG84" s="27">
        <f t="shared" si="142"/>
        <v>20</v>
      </c>
      <c r="CH84" s="27">
        <f t="shared" si="142"/>
        <v>20</v>
      </c>
      <c r="CI84" s="27">
        <f t="shared" si="142"/>
        <v>20</v>
      </c>
      <c r="CJ84" s="27">
        <f t="shared" si="142"/>
        <v>20</v>
      </c>
      <c r="CK84" s="27">
        <f t="shared" si="142"/>
        <v>20</v>
      </c>
      <c r="CL84" s="27">
        <f t="shared" si="142"/>
        <v>20</v>
      </c>
      <c r="CM84" s="27">
        <f t="shared" si="142"/>
        <v>20</v>
      </c>
    </row>
    <row r="85" spans="2:91" s="189" customFormat="1" x14ac:dyDescent="0.2">
      <c r="B85" s="192" t="s">
        <v>277</v>
      </c>
      <c r="C85" s="19" t="s">
        <v>43</v>
      </c>
      <c r="D85" s="19" t="s">
        <v>19</v>
      </c>
      <c r="E85" s="191">
        <f>Settings!AZ31</f>
        <v>0</v>
      </c>
      <c r="F85" s="191">
        <f>Settings!BA31</f>
        <v>0</v>
      </c>
      <c r="G85" s="191">
        <f>Settings!BB31</f>
        <v>0</v>
      </c>
      <c r="H85" s="191">
        <f>Settings!BC31</f>
        <v>0</v>
      </c>
      <c r="I85" s="191">
        <f>Settings!BD31</f>
        <v>0</v>
      </c>
      <c r="K85" s="190">
        <f t="shared" ref="K85:AD85" si="143">SUMIF($E$4:$I$4,K$4,$E85:$I85)/4</f>
        <v>0</v>
      </c>
      <c r="L85" s="190">
        <f t="shared" si="143"/>
        <v>0</v>
      </c>
      <c r="M85" s="190">
        <f t="shared" si="143"/>
        <v>0</v>
      </c>
      <c r="N85" s="190">
        <f t="shared" si="143"/>
        <v>0</v>
      </c>
      <c r="O85" s="190">
        <f t="shared" si="143"/>
        <v>0</v>
      </c>
      <c r="P85" s="190">
        <f t="shared" si="143"/>
        <v>0</v>
      </c>
      <c r="Q85" s="190">
        <f t="shared" si="143"/>
        <v>0</v>
      </c>
      <c r="R85" s="190">
        <f t="shared" si="143"/>
        <v>0</v>
      </c>
      <c r="S85" s="190">
        <f t="shared" si="143"/>
        <v>0</v>
      </c>
      <c r="T85" s="190">
        <f t="shared" si="143"/>
        <v>0</v>
      </c>
      <c r="U85" s="190">
        <f t="shared" si="143"/>
        <v>0</v>
      </c>
      <c r="V85" s="190">
        <f t="shared" si="143"/>
        <v>0</v>
      </c>
      <c r="W85" s="190">
        <f t="shared" si="143"/>
        <v>0</v>
      </c>
      <c r="X85" s="190">
        <f t="shared" si="143"/>
        <v>0</v>
      </c>
      <c r="Y85" s="190">
        <f t="shared" si="143"/>
        <v>0</v>
      </c>
      <c r="Z85" s="190">
        <f t="shared" si="143"/>
        <v>0</v>
      </c>
      <c r="AA85" s="190">
        <f t="shared" si="143"/>
        <v>0</v>
      </c>
      <c r="AB85" s="190">
        <f t="shared" si="143"/>
        <v>0</v>
      </c>
      <c r="AC85" s="190">
        <f t="shared" si="143"/>
        <v>0</v>
      </c>
      <c r="AD85" s="190">
        <f t="shared" si="143"/>
        <v>0</v>
      </c>
      <c r="AF85" s="190">
        <f t="shared" ref="AF85:BK85" si="144">SUMIF($E$4:$I$4,AF$4,$E85:$I85)/12</f>
        <v>0</v>
      </c>
      <c r="AG85" s="190">
        <f t="shared" si="144"/>
        <v>0</v>
      </c>
      <c r="AH85" s="190">
        <f t="shared" si="144"/>
        <v>0</v>
      </c>
      <c r="AI85" s="190">
        <f t="shared" si="144"/>
        <v>0</v>
      </c>
      <c r="AJ85" s="190">
        <f t="shared" si="144"/>
        <v>0</v>
      </c>
      <c r="AK85" s="190">
        <f t="shared" si="144"/>
        <v>0</v>
      </c>
      <c r="AL85" s="190">
        <f t="shared" si="144"/>
        <v>0</v>
      </c>
      <c r="AM85" s="190">
        <f t="shared" si="144"/>
        <v>0</v>
      </c>
      <c r="AN85" s="190">
        <f t="shared" si="144"/>
        <v>0</v>
      </c>
      <c r="AO85" s="190">
        <f t="shared" si="144"/>
        <v>0</v>
      </c>
      <c r="AP85" s="190">
        <f t="shared" si="144"/>
        <v>0</v>
      </c>
      <c r="AQ85" s="190">
        <f t="shared" si="144"/>
        <v>0</v>
      </c>
      <c r="AR85" s="190">
        <f t="shared" si="144"/>
        <v>0</v>
      </c>
      <c r="AS85" s="190">
        <f t="shared" si="144"/>
        <v>0</v>
      </c>
      <c r="AT85" s="190">
        <f t="shared" si="144"/>
        <v>0</v>
      </c>
      <c r="AU85" s="190">
        <f t="shared" si="144"/>
        <v>0</v>
      </c>
      <c r="AV85" s="190">
        <f t="shared" si="144"/>
        <v>0</v>
      </c>
      <c r="AW85" s="190">
        <f t="shared" si="144"/>
        <v>0</v>
      </c>
      <c r="AX85" s="190">
        <f t="shared" si="144"/>
        <v>0</v>
      </c>
      <c r="AY85" s="190">
        <f t="shared" si="144"/>
        <v>0</v>
      </c>
      <c r="AZ85" s="190">
        <f t="shared" si="144"/>
        <v>0</v>
      </c>
      <c r="BA85" s="190">
        <f t="shared" si="144"/>
        <v>0</v>
      </c>
      <c r="BB85" s="190">
        <f t="shared" si="144"/>
        <v>0</v>
      </c>
      <c r="BC85" s="190">
        <f t="shared" si="144"/>
        <v>0</v>
      </c>
      <c r="BD85" s="190">
        <f t="shared" si="144"/>
        <v>0</v>
      </c>
      <c r="BE85" s="190">
        <f t="shared" si="144"/>
        <v>0</v>
      </c>
      <c r="BF85" s="190">
        <f t="shared" si="144"/>
        <v>0</v>
      </c>
      <c r="BG85" s="190">
        <f t="shared" si="144"/>
        <v>0</v>
      </c>
      <c r="BH85" s="190">
        <f t="shared" si="144"/>
        <v>0</v>
      </c>
      <c r="BI85" s="190">
        <f t="shared" si="144"/>
        <v>0</v>
      </c>
      <c r="BJ85" s="190">
        <f t="shared" si="144"/>
        <v>0</v>
      </c>
      <c r="BK85" s="190">
        <f t="shared" si="144"/>
        <v>0</v>
      </c>
      <c r="BL85" s="190">
        <f t="shared" ref="BL85:CM85" si="145">SUMIF($E$4:$I$4,BL$4,$E85:$I85)/12</f>
        <v>0</v>
      </c>
      <c r="BM85" s="190">
        <f t="shared" si="145"/>
        <v>0</v>
      </c>
      <c r="BN85" s="190">
        <f t="shared" si="145"/>
        <v>0</v>
      </c>
      <c r="BO85" s="190">
        <f t="shared" si="145"/>
        <v>0</v>
      </c>
      <c r="BP85" s="190">
        <f t="shared" si="145"/>
        <v>0</v>
      </c>
      <c r="BQ85" s="190">
        <f t="shared" si="145"/>
        <v>0</v>
      </c>
      <c r="BR85" s="190">
        <f t="shared" si="145"/>
        <v>0</v>
      </c>
      <c r="BS85" s="190">
        <f t="shared" si="145"/>
        <v>0</v>
      </c>
      <c r="BT85" s="190">
        <f t="shared" si="145"/>
        <v>0</v>
      </c>
      <c r="BU85" s="190">
        <f t="shared" si="145"/>
        <v>0</v>
      </c>
      <c r="BV85" s="190">
        <f t="shared" si="145"/>
        <v>0</v>
      </c>
      <c r="BW85" s="190">
        <f t="shared" si="145"/>
        <v>0</v>
      </c>
      <c r="BX85" s="190">
        <f t="shared" si="145"/>
        <v>0</v>
      </c>
      <c r="BY85" s="190">
        <f t="shared" si="145"/>
        <v>0</v>
      </c>
      <c r="BZ85" s="190">
        <f t="shared" si="145"/>
        <v>0</v>
      </c>
      <c r="CA85" s="190">
        <f t="shared" si="145"/>
        <v>0</v>
      </c>
      <c r="CB85" s="190">
        <f t="shared" si="145"/>
        <v>0</v>
      </c>
      <c r="CC85" s="190">
        <f t="shared" si="145"/>
        <v>0</v>
      </c>
      <c r="CD85" s="190">
        <f t="shared" si="145"/>
        <v>0</v>
      </c>
      <c r="CE85" s="190">
        <f t="shared" si="145"/>
        <v>0</v>
      </c>
      <c r="CF85" s="190">
        <f t="shared" si="145"/>
        <v>0</v>
      </c>
      <c r="CG85" s="190">
        <f t="shared" si="145"/>
        <v>0</v>
      </c>
      <c r="CH85" s="190">
        <f t="shared" si="145"/>
        <v>0</v>
      </c>
      <c r="CI85" s="190">
        <f t="shared" si="145"/>
        <v>0</v>
      </c>
      <c r="CJ85" s="190">
        <f t="shared" si="145"/>
        <v>0</v>
      </c>
      <c r="CK85" s="190">
        <f t="shared" si="145"/>
        <v>0</v>
      </c>
      <c r="CL85" s="190">
        <f t="shared" si="145"/>
        <v>0</v>
      </c>
      <c r="CM85" s="190">
        <f t="shared" si="145"/>
        <v>0</v>
      </c>
    </row>
    <row r="86" spans="2:91" x14ac:dyDescent="0.2">
      <c r="B86" s="196"/>
    </row>
    <row r="87" spans="2:91" x14ac:dyDescent="0.2">
      <c r="B87" s="23" t="str">
        <f>Inputs!GY13</f>
        <v>Salmon</v>
      </c>
    </row>
    <row r="88" spans="2:91" x14ac:dyDescent="0.2">
      <c r="B88" s="23"/>
    </row>
    <row r="89" spans="2:91" s="115" customFormat="1" x14ac:dyDescent="0.2">
      <c r="B89" s="195" t="s">
        <v>300</v>
      </c>
      <c r="C89" s="19" t="str">
        <f>Inputs!$J$16</f>
        <v>EUR</v>
      </c>
      <c r="D89" s="19" t="s">
        <v>19</v>
      </c>
      <c r="E89" s="63">
        <v>0</v>
      </c>
      <c r="F89" s="63">
        <f ca="1">E93</f>
        <v>8.5265128291212022E-13</v>
      </c>
      <c r="G89" s="63">
        <f ca="1">F93</f>
        <v>-7.2759576141834259E-12</v>
      </c>
      <c r="H89" s="63">
        <f ca="1">G93</f>
        <v>-5.4569682106375694E-12</v>
      </c>
      <c r="I89" s="63">
        <f ca="1">H93</f>
        <v>0</v>
      </c>
      <c r="J89" s="63"/>
      <c r="K89" s="63">
        <v>0</v>
      </c>
      <c r="L89" s="63">
        <f t="shared" ref="L89:AD89" ca="1" si="146">K93</f>
        <v>0</v>
      </c>
      <c r="M89" s="63">
        <f t="shared" ca="1" si="146"/>
        <v>0</v>
      </c>
      <c r="N89" s="63">
        <f t="shared" ca="1" si="146"/>
        <v>0</v>
      </c>
      <c r="O89" s="63">
        <f t="shared" ca="1" si="146"/>
        <v>8.5265128291212022E-13</v>
      </c>
      <c r="P89" s="63">
        <f t="shared" ca="1" si="146"/>
        <v>0</v>
      </c>
      <c r="Q89" s="63">
        <f t="shared" ca="1" si="146"/>
        <v>-1.5916157281026244E-12</v>
      </c>
      <c r="R89" s="63">
        <f t="shared" ca="1" si="146"/>
        <v>-2.6147972675971687E-12</v>
      </c>
      <c r="S89" s="63">
        <f t="shared" ca="1" si="146"/>
        <v>-2.8421709430404007E-12</v>
      </c>
      <c r="T89" s="63">
        <f t="shared" ca="1" si="146"/>
        <v>-4.8316906031686813E-12</v>
      </c>
      <c r="U89" s="63">
        <f t="shared" ca="1" si="146"/>
        <v>-4.6611603465862572E-12</v>
      </c>
      <c r="V89" s="63">
        <f t="shared" ca="1" si="146"/>
        <v>-5.4569682106375694E-12</v>
      </c>
      <c r="W89" s="63">
        <f t="shared" ca="1" si="146"/>
        <v>-5.1159076974727213E-12</v>
      </c>
      <c r="X89" s="63">
        <f t="shared" ca="1" si="146"/>
        <v>-5.9685589803848416E-12</v>
      </c>
      <c r="Y89" s="63">
        <f t="shared" ca="1" si="146"/>
        <v>-3.5242919693700969E-12</v>
      </c>
      <c r="Z89" s="63">
        <f t="shared" ca="1" si="146"/>
        <v>-4.0927261579781771E-12</v>
      </c>
      <c r="AA89" s="63">
        <f t="shared" ca="1" si="146"/>
        <v>-3.979039320256561E-12</v>
      </c>
      <c r="AB89" s="63">
        <f t="shared" ca="1" si="146"/>
        <v>-3.4106051316484809E-12</v>
      </c>
      <c r="AC89" s="63">
        <f t="shared" ca="1" si="146"/>
        <v>-3.637978807091713E-12</v>
      </c>
      <c r="AD89" s="63">
        <f t="shared" ca="1" si="146"/>
        <v>-2.6147972675971687E-12</v>
      </c>
      <c r="AE89" s="63"/>
      <c r="AF89" s="194">
        <v>0</v>
      </c>
      <c r="AG89" s="63">
        <f t="shared" ref="AG89:BL89" ca="1" si="147">AF93</f>
        <v>0</v>
      </c>
      <c r="AH89" s="63">
        <f t="shared" ca="1" si="147"/>
        <v>0</v>
      </c>
      <c r="AI89" s="63">
        <f t="shared" ca="1" si="147"/>
        <v>0</v>
      </c>
      <c r="AJ89" s="63">
        <f t="shared" ca="1" si="147"/>
        <v>0</v>
      </c>
      <c r="AK89" s="63">
        <f t="shared" ca="1" si="147"/>
        <v>0</v>
      </c>
      <c r="AL89" s="63">
        <f t="shared" ca="1" si="147"/>
        <v>0</v>
      </c>
      <c r="AM89" s="63">
        <f t="shared" ca="1" si="147"/>
        <v>0</v>
      </c>
      <c r="AN89" s="63">
        <f t="shared" ca="1" si="147"/>
        <v>0</v>
      </c>
      <c r="AO89" s="63">
        <f t="shared" ca="1" si="147"/>
        <v>0</v>
      </c>
      <c r="AP89" s="63">
        <f t="shared" ca="1" si="147"/>
        <v>4.2632564145606011E-13</v>
      </c>
      <c r="AQ89" s="63">
        <f t="shared" ca="1" si="147"/>
        <v>5.1159076974727213E-13</v>
      </c>
      <c r="AR89" s="63">
        <f t="shared" ca="1" si="147"/>
        <v>3.979039320256561E-13</v>
      </c>
      <c r="AS89" s="63">
        <f t="shared" ca="1" si="147"/>
        <v>8.2422957348171622E-13</v>
      </c>
      <c r="AT89" s="63">
        <f t="shared" ca="1" si="147"/>
        <v>1.2079226507921703E-12</v>
      </c>
      <c r="AU89" s="63">
        <f t="shared" ca="1" si="147"/>
        <v>1.4495071809506044E-12</v>
      </c>
      <c r="AV89" s="63">
        <f t="shared" ca="1" si="147"/>
        <v>1.0231815394945443E-12</v>
      </c>
      <c r="AW89" s="63">
        <f t="shared" ca="1" si="147"/>
        <v>1.1652900866465643E-12</v>
      </c>
      <c r="AX89" s="63">
        <f t="shared" ca="1" si="147"/>
        <v>1.2505552149377763E-12</v>
      </c>
      <c r="AY89" s="63">
        <f t="shared" ca="1" si="147"/>
        <v>1.4495071809506044E-12</v>
      </c>
      <c r="AZ89" s="63">
        <f t="shared" ca="1" si="147"/>
        <v>1.3642420526593924E-12</v>
      </c>
      <c r="BA89" s="63">
        <f t="shared" ca="1" si="147"/>
        <v>1.3358203432289883E-12</v>
      </c>
      <c r="BB89" s="63">
        <f t="shared" ca="1" si="147"/>
        <v>1.6484591469634324E-12</v>
      </c>
      <c r="BC89" s="63">
        <f t="shared" ca="1" si="147"/>
        <v>1.8189894035458565E-12</v>
      </c>
      <c r="BD89" s="63">
        <f t="shared" ca="1" si="147"/>
        <v>1.9042545318370685E-12</v>
      </c>
      <c r="BE89" s="63">
        <f t="shared" ca="1" si="147"/>
        <v>1.3642420526593924E-12</v>
      </c>
      <c r="BF89" s="63">
        <f t="shared" ca="1" si="147"/>
        <v>1.1368683772161603E-12</v>
      </c>
      <c r="BG89" s="63">
        <f t="shared" ca="1" si="147"/>
        <v>1.3073986337985843E-12</v>
      </c>
      <c r="BH89" s="63">
        <f t="shared" ca="1" si="147"/>
        <v>1.3073986337985843E-12</v>
      </c>
      <c r="BI89" s="63">
        <f t="shared" ca="1" si="147"/>
        <v>1.3642420526593924E-12</v>
      </c>
      <c r="BJ89" s="63">
        <f t="shared" ca="1" si="147"/>
        <v>1.3358203432289883E-12</v>
      </c>
      <c r="BK89" s="63">
        <f t="shared" ca="1" si="147"/>
        <v>1.6768808563938364E-12</v>
      </c>
      <c r="BL89" s="63">
        <f t="shared" ca="1" si="147"/>
        <v>1.5916157281026244E-12</v>
      </c>
      <c r="BM89" s="63">
        <f t="shared" ref="BM89:CM89" ca="1" si="148">BL93</f>
        <v>1.2789769243681803E-12</v>
      </c>
      <c r="BN89" s="63">
        <f t="shared" ca="1" si="148"/>
        <v>1.4210854715202004E-12</v>
      </c>
      <c r="BO89" s="63">
        <f t="shared" ca="1" si="148"/>
        <v>1.5631940186722204E-12</v>
      </c>
      <c r="BP89" s="63">
        <f t="shared" ca="1" si="148"/>
        <v>9.9475983006414026E-13</v>
      </c>
      <c r="BQ89" s="63">
        <f t="shared" ca="1" si="148"/>
        <v>1.1937117960769683E-12</v>
      </c>
      <c r="BR89" s="63">
        <f t="shared" ca="1" si="148"/>
        <v>8.5265128291212022E-13</v>
      </c>
      <c r="BS89" s="63">
        <f t="shared" ca="1" si="148"/>
        <v>6.2527760746888816E-13</v>
      </c>
      <c r="BT89" s="63">
        <f t="shared" ca="1" si="148"/>
        <v>2.8421709430404007E-13</v>
      </c>
      <c r="BU89" s="63">
        <f t="shared" ca="1" si="148"/>
        <v>5.1159076974727213E-13</v>
      </c>
      <c r="BV89" s="63">
        <f t="shared" ca="1" si="148"/>
        <v>6.8212102632969618E-13</v>
      </c>
      <c r="BW89" s="63">
        <f t="shared" ca="1" si="148"/>
        <v>2.5579538487363607E-13</v>
      </c>
      <c r="BX89" s="63">
        <f t="shared" ca="1" si="148"/>
        <v>0</v>
      </c>
      <c r="BY89" s="63">
        <f t="shared" ca="1" si="148"/>
        <v>0</v>
      </c>
      <c r="BZ89" s="63">
        <f t="shared" ca="1" si="148"/>
        <v>3.694822225952521E-13</v>
      </c>
      <c r="CA89" s="63">
        <f t="shared" ca="1" si="148"/>
        <v>6.5369931689929217E-13</v>
      </c>
      <c r="CB89" s="63">
        <f t="shared" ca="1" si="148"/>
        <v>9.3791641120333225E-13</v>
      </c>
      <c r="CC89" s="63">
        <f t="shared" ca="1" si="148"/>
        <v>1.2221335055073723E-12</v>
      </c>
      <c r="CD89" s="63">
        <f t="shared" ca="1" si="148"/>
        <v>9.6633812063373625E-13</v>
      </c>
      <c r="CE89" s="63">
        <f t="shared" ca="1" si="148"/>
        <v>1.3073986337985843E-12</v>
      </c>
      <c r="CF89" s="63">
        <f t="shared" ca="1" si="148"/>
        <v>1.5347723092418164E-12</v>
      </c>
      <c r="CG89" s="63">
        <f t="shared" ca="1" si="148"/>
        <v>1.1368683772161603E-12</v>
      </c>
      <c r="CH89" s="63">
        <f t="shared" ca="1" si="148"/>
        <v>4.8316906031686813E-13</v>
      </c>
      <c r="CI89" s="63">
        <f t="shared" ca="1" si="148"/>
        <v>8.8107299234252423E-13</v>
      </c>
      <c r="CJ89" s="63">
        <f t="shared" ca="1" si="148"/>
        <v>2.5579538487363607E-13</v>
      </c>
      <c r="CK89" s="63">
        <f t="shared" ca="1" si="148"/>
        <v>3.4106051316484809E-13</v>
      </c>
      <c r="CL89" s="63">
        <f t="shared" ca="1" si="148"/>
        <v>5.1159076974727213E-13</v>
      </c>
      <c r="CM89" s="63">
        <f t="shared" ca="1" si="148"/>
        <v>1.2505552149377763E-12</v>
      </c>
    </row>
    <row r="90" spans="2:91" x14ac:dyDescent="0.2">
      <c r="B90" s="196" t="s">
        <v>299</v>
      </c>
      <c r="C90" s="19" t="str">
        <f>Inputs!$J$16</f>
        <v>EUR</v>
      </c>
      <c r="D90" s="19" t="s">
        <v>19</v>
      </c>
      <c r="E90" s="27">
        <f t="shared" ref="E90:I92" ca="1" si="149">SUMIF($K$4:$AD$4,E$4,$K90:$AD90)</f>
        <v>8379.1270039157152</v>
      </c>
      <c r="F90" s="27">
        <f t="shared" ca="1" si="149"/>
        <v>36390.720064400659</v>
      </c>
      <c r="G90" s="27">
        <f t="shared" ca="1" si="149"/>
        <v>40868.434009723293</v>
      </c>
      <c r="H90" s="27">
        <f t="shared" ca="1" si="149"/>
        <v>44217.744427575744</v>
      </c>
      <c r="I90" s="27">
        <f t="shared" ca="1" si="149"/>
        <v>51835.833051989219</v>
      </c>
      <c r="J90" s="27"/>
      <c r="K90" s="27">
        <f t="shared" ref="K90:T92" ca="1" si="150">SUMIFS($AF90:$CM90,$AF$4:$CM$4,K$4,$AF$8:$CM$8,K$8)</f>
        <v>0</v>
      </c>
      <c r="L90" s="27">
        <f t="shared" ca="1" si="150"/>
        <v>0</v>
      </c>
      <c r="M90" s="27">
        <f t="shared" ca="1" si="150"/>
        <v>0</v>
      </c>
      <c r="N90" s="27">
        <f t="shared" ca="1" si="150"/>
        <v>8379.1270039157152</v>
      </c>
      <c r="O90" s="27">
        <f t="shared" ca="1" si="150"/>
        <v>8331.187441698954</v>
      </c>
      <c r="P90" s="27">
        <f t="shared" ca="1" si="150"/>
        <v>8719.7373864420078</v>
      </c>
      <c r="Q90" s="27">
        <f t="shared" ca="1" si="150"/>
        <v>9241.847817345224</v>
      </c>
      <c r="R90" s="27">
        <f t="shared" ca="1" si="150"/>
        <v>10097.947418914477</v>
      </c>
      <c r="S90" s="27">
        <f t="shared" ca="1" si="150"/>
        <v>9334.1586659016211</v>
      </c>
      <c r="T90" s="27">
        <f t="shared" ca="1" si="150"/>
        <v>9785.680632783502</v>
      </c>
      <c r="U90" s="27">
        <f t="shared" ref="U90:AD92" ca="1" si="151">SUMIFS($AF90:$CM90,$AF$4:$CM$4,U$4,$AF$8:$CM$8,U$8)</f>
        <v>10375.077091555633</v>
      </c>
      <c r="V90" s="27">
        <f t="shared" ca="1" si="151"/>
        <v>11373.517619482534</v>
      </c>
      <c r="W90" s="27">
        <f t="shared" ca="1" si="151"/>
        <v>10047.63831882388</v>
      </c>
      <c r="X90" s="27">
        <f t="shared" ca="1" si="151"/>
        <v>10624.534948503911</v>
      </c>
      <c r="Y90" s="27">
        <f t="shared" ca="1" si="151"/>
        <v>11317.916340622784</v>
      </c>
      <c r="Z90" s="27">
        <f t="shared" ca="1" si="151"/>
        <v>12227.654819625168</v>
      </c>
      <c r="AA90" s="27">
        <f t="shared" ca="1" si="151"/>
        <v>11889.243191099529</v>
      </c>
      <c r="AB90" s="27">
        <f t="shared" ca="1" si="151"/>
        <v>12440.18134954346</v>
      </c>
      <c r="AC90" s="27">
        <f t="shared" ca="1" si="151"/>
        <v>13123.300087725673</v>
      </c>
      <c r="AD90" s="27">
        <f t="shared" ca="1" si="151"/>
        <v>14383.108423620553</v>
      </c>
      <c r="AE90" s="27"/>
      <c r="AF90" s="26">
        <f t="shared" ref="AF90:BK90" ca="1" si="152">AF96*AF101</f>
        <v>0</v>
      </c>
      <c r="AG90" s="26">
        <f t="shared" ca="1" si="152"/>
        <v>0</v>
      </c>
      <c r="AH90" s="26">
        <f t="shared" ca="1" si="152"/>
        <v>0</v>
      </c>
      <c r="AI90" s="26">
        <f t="shared" ca="1" si="152"/>
        <v>0</v>
      </c>
      <c r="AJ90" s="26">
        <f t="shared" ca="1" si="152"/>
        <v>0</v>
      </c>
      <c r="AK90" s="26">
        <f t="shared" ca="1" si="152"/>
        <v>0</v>
      </c>
      <c r="AL90" s="26">
        <f t="shared" ca="1" si="152"/>
        <v>0</v>
      </c>
      <c r="AM90" s="26">
        <f t="shared" ca="1" si="152"/>
        <v>0</v>
      </c>
      <c r="AN90" s="26">
        <f t="shared" ca="1" si="152"/>
        <v>0</v>
      </c>
      <c r="AO90" s="26">
        <f t="shared" ca="1" si="152"/>
        <v>2744.1480341041142</v>
      </c>
      <c r="AP90" s="26">
        <f t="shared" ca="1" si="152"/>
        <v>2718.3443898645091</v>
      </c>
      <c r="AQ90" s="26">
        <f t="shared" ca="1" si="152"/>
        <v>2916.6345799470914</v>
      </c>
      <c r="AR90" s="26">
        <f t="shared" ca="1" si="152"/>
        <v>3113.9436628554781</v>
      </c>
      <c r="AS90" s="26">
        <f t="shared" ca="1" si="152"/>
        <v>2195.8096712304196</v>
      </c>
      <c r="AT90" s="26">
        <f t="shared" ca="1" si="152"/>
        <v>3021.4341076130572</v>
      </c>
      <c r="AU90" s="26">
        <f t="shared" ca="1" si="152"/>
        <v>2816.7739111848782</v>
      </c>
      <c r="AV90" s="26">
        <f t="shared" ca="1" si="152"/>
        <v>2940.2235540487659</v>
      </c>
      <c r="AW90" s="26">
        <f t="shared" ca="1" si="152"/>
        <v>2962.7399212083637</v>
      </c>
      <c r="AX90" s="26">
        <f t="shared" ca="1" si="152"/>
        <v>2959.8577135596925</v>
      </c>
      <c r="AY90" s="26">
        <f t="shared" ca="1" si="152"/>
        <v>3353.7399282578231</v>
      </c>
      <c r="AZ90" s="26">
        <f t="shared" ca="1" si="152"/>
        <v>2928.2501755277085</v>
      </c>
      <c r="BA90" s="26">
        <f t="shared" ca="1" si="152"/>
        <v>3298.8193790272394</v>
      </c>
      <c r="BB90" s="26">
        <f t="shared" ca="1" si="152"/>
        <v>3361.5313099306218</v>
      </c>
      <c r="BC90" s="26">
        <f t="shared" ca="1" si="152"/>
        <v>3437.5967299566159</v>
      </c>
      <c r="BD90" s="26">
        <f t="shared" ca="1" si="152"/>
        <v>3511.2131882302147</v>
      </c>
      <c r="BE90" s="26">
        <f t="shared" ca="1" si="152"/>
        <v>2437.9198457946213</v>
      </c>
      <c r="BF90" s="26">
        <f t="shared" ca="1" si="152"/>
        <v>3385.0256318767856</v>
      </c>
      <c r="BG90" s="26">
        <f t="shared" ca="1" si="152"/>
        <v>3210.0564015804516</v>
      </c>
      <c r="BH90" s="26">
        <f t="shared" ca="1" si="152"/>
        <v>3323.1617562198117</v>
      </c>
      <c r="BI90" s="26">
        <f t="shared" ca="1" si="152"/>
        <v>3252.4624749832378</v>
      </c>
      <c r="BJ90" s="26">
        <f t="shared" ca="1" si="152"/>
        <v>3286.9951990344262</v>
      </c>
      <c r="BK90" s="26">
        <f t="shared" ca="1" si="152"/>
        <v>3877.4992662665841</v>
      </c>
      <c r="BL90" s="26">
        <f t="shared" ref="BL90:CM90" ca="1" si="153">BL96*BL101</f>
        <v>3210.5826262546229</v>
      </c>
      <c r="BM90" s="26">
        <f t="shared" ca="1" si="153"/>
        <v>3724.0105090482343</v>
      </c>
      <c r="BN90" s="26">
        <f t="shared" ca="1" si="153"/>
        <v>3826.6535487038759</v>
      </c>
      <c r="BO90" s="26">
        <f t="shared" ca="1" si="153"/>
        <v>3822.8535617304237</v>
      </c>
      <c r="BP90" s="26">
        <f t="shared" ca="1" si="153"/>
        <v>3832.41069563475</v>
      </c>
      <c r="BQ90" s="26">
        <f t="shared" ca="1" si="153"/>
        <v>2632.9733482002512</v>
      </c>
      <c r="BR90" s="26">
        <f t="shared" ca="1" si="153"/>
        <v>3582.254274988878</v>
      </c>
      <c r="BS90" s="26">
        <f t="shared" ca="1" si="153"/>
        <v>3469.7028084354206</v>
      </c>
      <c r="BT90" s="26">
        <f t="shared" ca="1" si="153"/>
        <v>3708.4642643388465</v>
      </c>
      <c r="BU90" s="26">
        <f t="shared" ca="1" si="153"/>
        <v>3446.3678757296429</v>
      </c>
      <c r="BV90" s="26">
        <f t="shared" ca="1" si="153"/>
        <v>3604.6090778977409</v>
      </c>
      <c r="BW90" s="26">
        <f t="shared" ca="1" si="153"/>
        <v>4186.3453750260114</v>
      </c>
      <c r="BX90" s="26">
        <f t="shared" ca="1" si="153"/>
        <v>3526.9618876990316</v>
      </c>
      <c r="BY90" s="26">
        <f t="shared" ca="1" si="153"/>
        <v>4056.5529866504289</v>
      </c>
      <c r="BZ90" s="26">
        <f t="shared" ca="1" si="153"/>
        <v>4066.6943691170545</v>
      </c>
      <c r="CA90" s="26">
        <f t="shared" ca="1" si="153"/>
        <v>4104.407463857684</v>
      </c>
      <c r="CB90" s="26">
        <f t="shared" ca="1" si="153"/>
        <v>4625.5501397426342</v>
      </c>
      <c r="CC90" s="26">
        <f t="shared" ca="1" si="153"/>
        <v>3086.7952995985484</v>
      </c>
      <c r="CD90" s="26">
        <f t="shared" ca="1" si="153"/>
        <v>4176.8977517583462</v>
      </c>
      <c r="CE90" s="26">
        <f t="shared" ca="1" si="153"/>
        <v>4020.4028534345757</v>
      </c>
      <c r="CF90" s="26">
        <f t="shared" ca="1" si="153"/>
        <v>4323.3242102980275</v>
      </c>
      <c r="CG90" s="26">
        <f t="shared" ca="1" si="153"/>
        <v>4096.4542858108562</v>
      </c>
      <c r="CH90" s="26">
        <f t="shared" ca="1" si="153"/>
        <v>4246.8556748197652</v>
      </c>
      <c r="CI90" s="26">
        <f t="shared" ca="1" si="153"/>
        <v>4777.3622335389991</v>
      </c>
      <c r="CJ90" s="26">
        <f t="shared" ca="1" si="153"/>
        <v>4099.0821793669074</v>
      </c>
      <c r="CK90" s="26">
        <f t="shared" ca="1" si="153"/>
        <v>4886.00735445396</v>
      </c>
      <c r="CL90" s="26">
        <f t="shared" ca="1" si="153"/>
        <v>4643.4015557559278</v>
      </c>
      <c r="CM90" s="26">
        <f t="shared" ca="1" si="153"/>
        <v>4853.6995134106655</v>
      </c>
    </row>
    <row r="91" spans="2:91" x14ac:dyDescent="0.2">
      <c r="B91" s="196" t="s">
        <v>298</v>
      </c>
      <c r="C91" s="19" t="str">
        <f>Inputs!$J$16</f>
        <v>EUR</v>
      </c>
      <c r="D91" s="19" t="s">
        <v>19</v>
      </c>
      <c r="E91" s="27">
        <f t="shared" ca="1" si="149"/>
        <v>-7980.1209561102041</v>
      </c>
      <c r="F91" s="27">
        <f t="shared" ca="1" si="149"/>
        <v>-34657.828632762539</v>
      </c>
      <c r="G91" s="27">
        <f t="shared" ca="1" si="149"/>
        <v>-38922.318104498372</v>
      </c>
      <c r="H91" s="27">
        <f t="shared" ca="1" si="149"/>
        <v>-42112.137550072133</v>
      </c>
      <c r="I91" s="27">
        <f t="shared" ca="1" si="149"/>
        <v>-49367.460049513538</v>
      </c>
      <c r="J91" s="27"/>
      <c r="K91" s="27">
        <f t="shared" ca="1" si="150"/>
        <v>0</v>
      </c>
      <c r="L91" s="27">
        <f t="shared" ca="1" si="150"/>
        <v>0</v>
      </c>
      <c r="M91" s="27">
        <f t="shared" ca="1" si="150"/>
        <v>0</v>
      </c>
      <c r="N91" s="27">
        <f t="shared" ca="1" si="150"/>
        <v>-7980.1209561102041</v>
      </c>
      <c r="O91" s="27">
        <f t="shared" ca="1" si="150"/>
        <v>-7934.4642301894801</v>
      </c>
      <c r="P91" s="27">
        <f t="shared" ca="1" si="150"/>
        <v>-8304.5117966114376</v>
      </c>
      <c r="Q91" s="27">
        <f t="shared" ca="1" si="150"/>
        <v>-8801.7598260430714</v>
      </c>
      <c r="R91" s="27">
        <f t="shared" ca="1" si="150"/>
        <v>-9617.0927799185501</v>
      </c>
      <c r="S91" s="27">
        <f t="shared" ca="1" si="150"/>
        <v>-8889.674919906307</v>
      </c>
      <c r="T91" s="27">
        <f t="shared" ca="1" si="150"/>
        <v>-9319.6958407461916</v>
      </c>
      <c r="U91" s="27">
        <f t="shared" ca="1" si="151"/>
        <v>-9881.0258014815554</v>
      </c>
      <c r="V91" s="27">
        <f t="shared" ca="1" si="151"/>
        <v>-10831.921542364318</v>
      </c>
      <c r="W91" s="27">
        <f t="shared" ca="1" si="151"/>
        <v>-9569.1793512608383</v>
      </c>
      <c r="X91" s="27">
        <f t="shared" ca="1" si="151"/>
        <v>-10118.604712860866</v>
      </c>
      <c r="Y91" s="27">
        <f t="shared" ca="1" si="151"/>
        <v>-10778.96794345027</v>
      </c>
      <c r="Z91" s="27">
        <f t="shared" ca="1" si="151"/>
        <v>-11645.38554250016</v>
      </c>
      <c r="AA91" s="27">
        <f t="shared" ca="1" si="151"/>
        <v>-11323.088753428123</v>
      </c>
      <c r="AB91" s="27">
        <f t="shared" ca="1" si="151"/>
        <v>-11847.791761469962</v>
      </c>
      <c r="AC91" s="27">
        <f t="shared" ca="1" si="151"/>
        <v>-12498.381035929211</v>
      </c>
      <c r="AD91" s="27">
        <f t="shared" ca="1" si="151"/>
        <v>-13698.198498686241</v>
      </c>
      <c r="AE91" s="27"/>
      <c r="AF91" s="26">
        <f t="shared" ref="AF91:BK91" ca="1" si="154">IFERROR((AF90/AF96)*AF97,0)</f>
        <v>0</v>
      </c>
      <c r="AG91" s="26">
        <f t="shared" ca="1" si="154"/>
        <v>0</v>
      </c>
      <c r="AH91" s="26">
        <f t="shared" ca="1" si="154"/>
        <v>0</v>
      </c>
      <c r="AI91" s="26">
        <f t="shared" ca="1" si="154"/>
        <v>0</v>
      </c>
      <c r="AJ91" s="26">
        <f t="shared" ca="1" si="154"/>
        <v>0</v>
      </c>
      <c r="AK91" s="26">
        <f t="shared" ca="1" si="154"/>
        <v>0</v>
      </c>
      <c r="AL91" s="26">
        <f t="shared" ca="1" si="154"/>
        <v>0</v>
      </c>
      <c r="AM91" s="26">
        <f t="shared" ca="1" si="154"/>
        <v>0</v>
      </c>
      <c r="AN91" s="26">
        <f t="shared" ca="1" si="154"/>
        <v>0</v>
      </c>
      <c r="AO91" s="26">
        <f t="shared" ca="1" si="154"/>
        <v>-2613.4743181943941</v>
      </c>
      <c r="AP91" s="26">
        <f t="shared" ca="1" si="154"/>
        <v>-2588.8994189185801</v>
      </c>
      <c r="AQ91" s="26">
        <f t="shared" ca="1" si="154"/>
        <v>-2777.74721899723</v>
      </c>
      <c r="AR91" s="26">
        <f t="shared" ca="1" si="154"/>
        <v>-2965.6606312909312</v>
      </c>
      <c r="AS91" s="26">
        <f t="shared" ca="1" si="154"/>
        <v>-2091.2473059337326</v>
      </c>
      <c r="AT91" s="26">
        <f t="shared" ca="1" si="154"/>
        <v>-2877.5562929648163</v>
      </c>
      <c r="AU91" s="26">
        <f t="shared" ca="1" si="154"/>
        <v>-2682.6418201760748</v>
      </c>
      <c r="AV91" s="26">
        <f t="shared" ca="1" si="154"/>
        <v>-2800.212908617872</v>
      </c>
      <c r="AW91" s="26">
        <f t="shared" ca="1" si="154"/>
        <v>-2821.6570678174894</v>
      </c>
      <c r="AX91" s="26">
        <f t="shared" ca="1" si="154"/>
        <v>-2818.912108152088</v>
      </c>
      <c r="AY91" s="26">
        <f t="shared" ca="1" si="154"/>
        <v>-3194.0380269122124</v>
      </c>
      <c r="AZ91" s="26">
        <f t="shared" ca="1" si="154"/>
        <v>-2788.80969097877</v>
      </c>
      <c r="BA91" s="26">
        <f t="shared" ca="1" si="154"/>
        <v>-3141.7327419307039</v>
      </c>
      <c r="BB91" s="26">
        <f t="shared" ca="1" si="154"/>
        <v>-3201.458390410116</v>
      </c>
      <c r="BC91" s="26">
        <f t="shared" ca="1" si="154"/>
        <v>-3273.9016475777294</v>
      </c>
      <c r="BD91" s="26">
        <f t="shared" ca="1" si="154"/>
        <v>-3344.0125602192525</v>
      </c>
      <c r="BE91" s="26">
        <f t="shared" ca="1" si="154"/>
        <v>-2321.8284245663062</v>
      </c>
      <c r="BF91" s="26">
        <f t="shared" ca="1" si="154"/>
        <v>-3223.8339351207483</v>
      </c>
      <c r="BG91" s="26">
        <f t="shared" ca="1" si="154"/>
        <v>-3057.1965729337635</v>
      </c>
      <c r="BH91" s="26">
        <f t="shared" ca="1" si="154"/>
        <v>-3164.9159583045825</v>
      </c>
      <c r="BI91" s="26">
        <f t="shared" ca="1" si="154"/>
        <v>-3097.5833095078456</v>
      </c>
      <c r="BJ91" s="26">
        <f t="shared" ca="1" si="154"/>
        <v>-3130.4716181280246</v>
      </c>
      <c r="BK91" s="26">
        <f t="shared" ca="1" si="154"/>
        <v>-3692.8564440634136</v>
      </c>
      <c r="BL91" s="26">
        <f t="shared" ref="BL91:CM91" ca="1" si="155">IFERROR((BL90/BL96)*BL97,0)</f>
        <v>-3057.6977392901172</v>
      </c>
      <c r="BM91" s="26">
        <f t="shared" ca="1" si="155"/>
        <v>-3546.6766752840326</v>
      </c>
      <c r="BN91" s="26">
        <f t="shared" ca="1" si="155"/>
        <v>-3644.4319511465483</v>
      </c>
      <c r="BO91" s="26">
        <f t="shared" ca="1" si="155"/>
        <v>-3640.8129159337373</v>
      </c>
      <c r="BP91" s="26">
        <f t="shared" ca="1" si="155"/>
        <v>-3649.9149482235712</v>
      </c>
      <c r="BQ91" s="26">
        <f t="shared" ca="1" si="155"/>
        <v>-2507.5936649526207</v>
      </c>
      <c r="BR91" s="26">
        <f t="shared" ca="1" si="155"/>
        <v>-3411.670738084646</v>
      </c>
      <c r="BS91" s="26">
        <f t="shared" ca="1" si="155"/>
        <v>-3304.4788651765912</v>
      </c>
      <c r="BT91" s="26">
        <f t="shared" ca="1" si="155"/>
        <v>-3531.8707279417586</v>
      </c>
      <c r="BU91" s="26">
        <f t="shared" ca="1" si="155"/>
        <v>-3282.2551197425169</v>
      </c>
      <c r="BV91" s="26">
        <f t="shared" ca="1" si="155"/>
        <v>-3432.9610265692772</v>
      </c>
      <c r="BW91" s="26">
        <f t="shared" ca="1" si="155"/>
        <v>-3986.9955952628679</v>
      </c>
      <c r="BX91" s="26">
        <f t="shared" ca="1" si="155"/>
        <v>-3359.0113216181253</v>
      </c>
      <c r="BY91" s="26">
        <f t="shared" ca="1" si="155"/>
        <v>-3863.3837968099319</v>
      </c>
      <c r="BZ91" s="26">
        <f t="shared" ca="1" si="155"/>
        <v>-3873.0422563019565</v>
      </c>
      <c r="CA91" s="26">
        <f t="shared" ca="1" si="155"/>
        <v>-3908.9594893882704</v>
      </c>
      <c r="CB91" s="26">
        <f t="shared" ca="1" si="155"/>
        <v>-4405.285847373937</v>
      </c>
      <c r="CC91" s="26">
        <f t="shared" ca="1" si="155"/>
        <v>-2939.8050472367131</v>
      </c>
      <c r="CD91" s="26">
        <f t="shared" ca="1" si="155"/>
        <v>-3977.9978588174722</v>
      </c>
      <c r="CE91" s="26">
        <f t="shared" ca="1" si="155"/>
        <v>-3828.9550985091196</v>
      </c>
      <c r="CF91" s="26">
        <f t="shared" ca="1" si="155"/>
        <v>-4117.451628855265</v>
      </c>
      <c r="CG91" s="26">
        <f t="shared" ca="1" si="155"/>
        <v>-3901.3850341055777</v>
      </c>
      <c r="CH91" s="26">
        <f t="shared" ca="1" si="155"/>
        <v>-4044.6244522093002</v>
      </c>
      <c r="CI91" s="26">
        <f t="shared" ca="1" si="155"/>
        <v>-4549.8687938466664</v>
      </c>
      <c r="CJ91" s="26">
        <f t="shared" ca="1" si="155"/>
        <v>-3903.8877898732449</v>
      </c>
      <c r="CK91" s="26">
        <f t="shared" ca="1" si="155"/>
        <v>-4653.3403375751996</v>
      </c>
      <c r="CL91" s="26">
        <f t="shared" ca="1" si="155"/>
        <v>-4422.2871959580261</v>
      </c>
      <c r="CM91" s="26">
        <f t="shared" ca="1" si="155"/>
        <v>-4622.5709651530151</v>
      </c>
    </row>
    <row r="92" spans="2:91" x14ac:dyDescent="0.2">
      <c r="B92" s="196" t="s">
        <v>297</v>
      </c>
      <c r="C92" s="19" t="str">
        <f>Inputs!$J$16</f>
        <v>EUR</v>
      </c>
      <c r="D92" s="19" t="s">
        <v>19</v>
      </c>
      <c r="E92" s="27">
        <f t="shared" ca="1" si="149"/>
        <v>-399.00604780551026</v>
      </c>
      <c r="F92" s="27">
        <f t="shared" ca="1" si="149"/>
        <v>-1732.891431638127</v>
      </c>
      <c r="G92" s="27">
        <f t="shared" ca="1" si="149"/>
        <v>-1946.1159052249186</v>
      </c>
      <c r="H92" s="27">
        <f t="shared" ca="1" si="149"/>
        <v>-2105.6068775036069</v>
      </c>
      <c r="I92" s="27">
        <f t="shared" ca="1" si="149"/>
        <v>-2468.3730024756769</v>
      </c>
      <c r="J92" s="27"/>
      <c r="K92" s="27">
        <f t="shared" ca="1" si="150"/>
        <v>0</v>
      </c>
      <c r="L92" s="27">
        <f t="shared" ca="1" si="150"/>
        <v>0</v>
      </c>
      <c r="M92" s="27">
        <f t="shared" ca="1" si="150"/>
        <v>0</v>
      </c>
      <c r="N92" s="27">
        <f t="shared" ca="1" si="150"/>
        <v>-399.00604780551026</v>
      </c>
      <c r="O92" s="27">
        <f t="shared" ca="1" si="150"/>
        <v>-396.72321150947403</v>
      </c>
      <c r="P92" s="27">
        <f t="shared" ca="1" si="150"/>
        <v>-415.22558983057183</v>
      </c>
      <c r="Q92" s="27">
        <f t="shared" ca="1" si="150"/>
        <v>-440.08799130215345</v>
      </c>
      <c r="R92" s="27">
        <f t="shared" ca="1" si="150"/>
        <v>-480.85463899592753</v>
      </c>
      <c r="S92" s="27">
        <f t="shared" ca="1" si="150"/>
        <v>-444.48374599531536</v>
      </c>
      <c r="T92" s="27">
        <f t="shared" ca="1" si="150"/>
        <v>-465.9847920373096</v>
      </c>
      <c r="U92" s="27">
        <f t="shared" ca="1" si="151"/>
        <v>-494.05129007407777</v>
      </c>
      <c r="V92" s="27">
        <f t="shared" ca="1" si="151"/>
        <v>-541.59607711821593</v>
      </c>
      <c r="W92" s="27">
        <f t="shared" ca="1" si="151"/>
        <v>-478.45896756304188</v>
      </c>
      <c r="X92" s="27">
        <f t="shared" ca="1" si="151"/>
        <v>-505.93023564304337</v>
      </c>
      <c r="Y92" s="27">
        <f t="shared" ca="1" si="151"/>
        <v>-538.94839717251352</v>
      </c>
      <c r="Z92" s="27">
        <f t="shared" ca="1" si="151"/>
        <v>-582.26927712500799</v>
      </c>
      <c r="AA92" s="27">
        <f t="shared" ca="1" si="151"/>
        <v>-566.15443767140619</v>
      </c>
      <c r="AB92" s="27">
        <f t="shared" ca="1" si="151"/>
        <v>-592.38958807349809</v>
      </c>
      <c r="AC92" s="27">
        <f t="shared" ca="1" si="151"/>
        <v>-624.91905179646062</v>
      </c>
      <c r="AD92" s="27">
        <f t="shared" ca="1" si="151"/>
        <v>-684.90992493431213</v>
      </c>
      <c r="AE92" s="27"/>
      <c r="AF92" s="26">
        <f t="shared" ref="AF92:BK92" ca="1" si="156">IFERROR((AF90/AF96)*AF98,0)</f>
        <v>0</v>
      </c>
      <c r="AG92" s="26">
        <f t="shared" ca="1" si="156"/>
        <v>0</v>
      </c>
      <c r="AH92" s="26">
        <f t="shared" ca="1" si="156"/>
        <v>0</v>
      </c>
      <c r="AI92" s="26">
        <f t="shared" ca="1" si="156"/>
        <v>0</v>
      </c>
      <c r="AJ92" s="26">
        <f t="shared" ca="1" si="156"/>
        <v>0</v>
      </c>
      <c r="AK92" s="26">
        <f t="shared" ca="1" si="156"/>
        <v>0</v>
      </c>
      <c r="AL92" s="26">
        <f t="shared" ca="1" si="156"/>
        <v>0</v>
      </c>
      <c r="AM92" s="26">
        <f t="shared" ca="1" si="156"/>
        <v>0</v>
      </c>
      <c r="AN92" s="26">
        <f t="shared" ca="1" si="156"/>
        <v>0</v>
      </c>
      <c r="AO92" s="26">
        <f t="shared" ca="1" si="156"/>
        <v>-130.67371590971973</v>
      </c>
      <c r="AP92" s="26">
        <f t="shared" ca="1" si="156"/>
        <v>-129.44497094592901</v>
      </c>
      <c r="AQ92" s="26">
        <f t="shared" ca="1" si="156"/>
        <v>-138.88736094986149</v>
      </c>
      <c r="AR92" s="26">
        <f t="shared" ca="1" si="156"/>
        <v>-148.28303156454658</v>
      </c>
      <c r="AS92" s="26">
        <f t="shared" ca="1" si="156"/>
        <v>-104.56236529668665</v>
      </c>
      <c r="AT92" s="26">
        <f t="shared" ca="1" si="156"/>
        <v>-143.87781464824084</v>
      </c>
      <c r="AU92" s="26">
        <f t="shared" ca="1" si="156"/>
        <v>-134.13209100880374</v>
      </c>
      <c r="AV92" s="26">
        <f t="shared" ca="1" si="156"/>
        <v>-140.01064543089362</v>
      </c>
      <c r="AW92" s="26">
        <f t="shared" ca="1" si="156"/>
        <v>-141.08285339087445</v>
      </c>
      <c r="AX92" s="26">
        <f t="shared" ca="1" si="156"/>
        <v>-140.9456054076044</v>
      </c>
      <c r="AY92" s="26">
        <f t="shared" ca="1" si="156"/>
        <v>-159.70190134561062</v>
      </c>
      <c r="AZ92" s="26">
        <f t="shared" ca="1" si="156"/>
        <v>-139.44048454893849</v>
      </c>
      <c r="BA92" s="26">
        <f t="shared" ca="1" si="156"/>
        <v>-157.08663709653518</v>
      </c>
      <c r="BB92" s="26">
        <f t="shared" ca="1" si="156"/>
        <v>-160.07291952050582</v>
      </c>
      <c r="BC92" s="26">
        <f t="shared" ca="1" si="156"/>
        <v>-163.6950823788865</v>
      </c>
      <c r="BD92" s="26">
        <f t="shared" ca="1" si="156"/>
        <v>-167.20062801096265</v>
      </c>
      <c r="BE92" s="26">
        <f t="shared" ca="1" si="156"/>
        <v>-116.09142122831531</v>
      </c>
      <c r="BF92" s="26">
        <f t="shared" ca="1" si="156"/>
        <v>-161.1916967560374</v>
      </c>
      <c r="BG92" s="26">
        <f t="shared" ca="1" si="156"/>
        <v>-152.85982864668819</v>
      </c>
      <c r="BH92" s="26">
        <f t="shared" ca="1" si="156"/>
        <v>-158.2457979152291</v>
      </c>
      <c r="BI92" s="26">
        <f t="shared" ca="1" si="156"/>
        <v>-154.87916547539228</v>
      </c>
      <c r="BJ92" s="26">
        <f t="shared" ca="1" si="156"/>
        <v>-156.52358090640124</v>
      </c>
      <c r="BK92" s="26">
        <f t="shared" ca="1" si="156"/>
        <v>-184.64282220317068</v>
      </c>
      <c r="BL92" s="26">
        <f t="shared" ref="BL92:CM92" ca="1" si="157">IFERROR((BL90/BL96)*BL98,0)</f>
        <v>-152.88488696450585</v>
      </c>
      <c r="BM92" s="26">
        <f t="shared" ca="1" si="157"/>
        <v>-177.33383376420164</v>
      </c>
      <c r="BN92" s="26">
        <f t="shared" ca="1" si="157"/>
        <v>-182.22159755732744</v>
      </c>
      <c r="BO92" s="26">
        <f t="shared" ca="1" si="157"/>
        <v>-182.04064579668685</v>
      </c>
      <c r="BP92" s="26">
        <f t="shared" ca="1" si="157"/>
        <v>-182.49574741117857</v>
      </c>
      <c r="BQ92" s="26">
        <f t="shared" ca="1" si="157"/>
        <v>-125.37968324763102</v>
      </c>
      <c r="BR92" s="26">
        <f t="shared" ca="1" si="157"/>
        <v>-170.58353690423229</v>
      </c>
      <c r="BS92" s="26">
        <f t="shared" ca="1" si="157"/>
        <v>-165.22394325882959</v>
      </c>
      <c r="BT92" s="26">
        <f t="shared" ca="1" si="157"/>
        <v>-176.59353639708792</v>
      </c>
      <c r="BU92" s="26">
        <f t="shared" ca="1" si="157"/>
        <v>-164.11275598712587</v>
      </c>
      <c r="BV92" s="26">
        <f t="shared" ca="1" si="157"/>
        <v>-171.64805132846388</v>
      </c>
      <c r="BW92" s="26">
        <f t="shared" ca="1" si="157"/>
        <v>-199.34977976314343</v>
      </c>
      <c r="BX92" s="26">
        <f t="shared" ca="1" si="157"/>
        <v>-167.9505660809063</v>
      </c>
      <c r="BY92" s="26">
        <f t="shared" ca="1" si="157"/>
        <v>-193.16918984049661</v>
      </c>
      <c r="BZ92" s="26">
        <f t="shared" ca="1" si="157"/>
        <v>-193.65211281509781</v>
      </c>
      <c r="CA92" s="26">
        <f t="shared" ca="1" si="157"/>
        <v>-195.44797446941354</v>
      </c>
      <c r="CB92" s="26">
        <f t="shared" ca="1" si="157"/>
        <v>-220.26429236869686</v>
      </c>
      <c r="CC92" s="26">
        <f t="shared" ca="1" si="157"/>
        <v>-146.99025236183564</v>
      </c>
      <c r="CD92" s="26">
        <f t="shared" ca="1" si="157"/>
        <v>-198.8998929408736</v>
      </c>
      <c r="CE92" s="26">
        <f t="shared" ca="1" si="157"/>
        <v>-191.44775492545597</v>
      </c>
      <c r="CF92" s="26">
        <f t="shared" ca="1" si="157"/>
        <v>-205.87258144276325</v>
      </c>
      <c r="CG92" s="26">
        <f t="shared" ca="1" si="157"/>
        <v>-195.0692517052789</v>
      </c>
      <c r="CH92" s="26">
        <f t="shared" ca="1" si="157"/>
        <v>-202.23122261046504</v>
      </c>
      <c r="CI92" s="26">
        <f t="shared" ca="1" si="157"/>
        <v>-227.49343969233334</v>
      </c>
      <c r="CJ92" s="26">
        <f t="shared" ca="1" si="157"/>
        <v>-195.19438949366224</v>
      </c>
      <c r="CK92" s="26">
        <f t="shared" ca="1" si="157"/>
        <v>-232.66701687875997</v>
      </c>
      <c r="CL92" s="26">
        <f t="shared" ca="1" si="157"/>
        <v>-221.11435979790133</v>
      </c>
      <c r="CM92" s="26">
        <f t="shared" ca="1" si="157"/>
        <v>-231.12854825765078</v>
      </c>
    </row>
    <row r="93" spans="2:91" s="115" customFormat="1" x14ac:dyDescent="0.2">
      <c r="B93" s="195" t="s">
        <v>296</v>
      </c>
      <c r="C93" s="19" t="str">
        <f>Inputs!$J$16</f>
        <v>EUR</v>
      </c>
      <c r="D93" s="19" t="s">
        <v>19</v>
      </c>
      <c r="E93" s="63">
        <f ca="1">SUM(E89:E92)</f>
        <v>8.5265128291212022E-13</v>
      </c>
      <c r="F93" s="63">
        <f ca="1">SUM(F89:F92)</f>
        <v>-7.2759576141834259E-12</v>
      </c>
      <c r="G93" s="63">
        <f ca="1">SUM(G89:G92)</f>
        <v>-5.4569682106375694E-12</v>
      </c>
      <c r="H93" s="63">
        <f ca="1">SUM(H89:H92)</f>
        <v>0</v>
      </c>
      <c r="I93" s="63">
        <f ca="1">SUM(I89:I92)</f>
        <v>3.637978807091713E-12</v>
      </c>
      <c r="J93" s="63"/>
      <c r="K93" s="63">
        <f t="shared" ref="K93:AD93" ca="1" si="158">SUM(K89:K92)</f>
        <v>0</v>
      </c>
      <c r="L93" s="63">
        <f t="shared" ca="1" si="158"/>
        <v>0</v>
      </c>
      <c r="M93" s="63">
        <f t="shared" ca="1" si="158"/>
        <v>0</v>
      </c>
      <c r="N93" s="63">
        <f t="shared" ca="1" si="158"/>
        <v>8.5265128291212022E-13</v>
      </c>
      <c r="O93" s="63">
        <f t="shared" ca="1" si="158"/>
        <v>0</v>
      </c>
      <c r="P93" s="63">
        <f t="shared" ca="1" si="158"/>
        <v>-1.5916157281026244E-12</v>
      </c>
      <c r="Q93" s="63">
        <f t="shared" ca="1" si="158"/>
        <v>-2.6147972675971687E-12</v>
      </c>
      <c r="R93" s="63">
        <f t="shared" ca="1" si="158"/>
        <v>-2.8421709430404007E-12</v>
      </c>
      <c r="S93" s="63">
        <f t="shared" ca="1" si="158"/>
        <v>-4.8316906031686813E-12</v>
      </c>
      <c r="T93" s="63">
        <f t="shared" ca="1" si="158"/>
        <v>-4.6611603465862572E-12</v>
      </c>
      <c r="U93" s="63">
        <f t="shared" ca="1" si="158"/>
        <v>-5.4569682106375694E-12</v>
      </c>
      <c r="V93" s="63">
        <f t="shared" ca="1" si="158"/>
        <v>-5.1159076974727213E-12</v>
      </c>
      <c r="W93" s="63">
        <f t="shared" ca="1" si="158"/>
        <v>-5.9685589803848416E-12</v>
      </c>
      <c r="X93" s="63">
        <f t="shared" ca="1" si="158"/>
        <v>-3.5242919693700969E-12</v>
      </c>
      <c r="Y93" s="63">
        <f t="shared" ca="1" si="158"/>
        <v>-4.0927261579781771E-12</v>
      </c>
      <c r="Z93" s="63">
        <f t="shared" ca="1" si="158"/>
        <v>-3.979039320256561E-12</v>
      </c>
      <c r="AA93" s="63">
        <f t="shared" ca="1" si="158"/>
        <v>-3.4106051316484809E-12</v>
      </c>
      <c r="AB93" s="63">
        <f t="shared" ca="1" si="158"/>
        <v>-3.637978807091713E-12</v>
      </c>
      <c r="AC93" s="63">
        <f t="shared" ca="1" si="158"/>
        <v>-2.6147972675971687E-12</v>
      </c>
      <c r="AD93" s="63">
        <f t="shared" ca="1" si="158"/>
        <v>-1.3642420526593924E-12</v>
      </c>
      <c r="AE93" s="63"/>
      <c r="AF93" s="194">
        <f t="shared" ref="AF93:BK93" ca="1" si="159">SUM(AF89:AF92)</f>
        <v>0</v>
      </c>
      <c r="AG93" s="63">
        <f t="shared" ca="1" si="159"/>
        <v>0</v>
      </c>
      <c r="AH93" s="63">
        <f t="shared" ca="1" si="159"/>
        <v>0</v>
      </c>
      <c r="AI93" s="63">
        <f t="shared" ca="1" si="159"/>
        <v>0</v>
      </c>
      <c r="AJ93" s="63">
        <f t="shared" ca="1" si="159"/>
        <v>0</v>
      </c>
      <c r="AK93" s="63">
        <f t="shared" ca="1" si="159"/>
        <v>0</v>
      </c>
      <c r="AL93" s="63">
        <f t="shared" ca="1" si="159"/>
        <v>0</v>
      </c>
      <c r="AM93" s="63">
        <f t="shared" ca="1" si="159"/>
        <v>0</v>
      </c>
      <c r="AN93" s="63">
        <f t="shared" ca="1" si="159"/>
        <v>0</v>
      </c>
      <c r="AO93" s="63">
        <f t="shared" ca="1" si="159"/>
        <v>4.2632564145606011E-13</v>
      </c>
      <c r="AP93" s="63">
        <f t="shared" ca="1" si="159"/>
        <v>5.1159076974727213E-13</v>
      </c>
      <c r="AQ93" s="63">
        <f t="shared" ca="1" si="159"/>
        <v>3.979039320256561E-13</v>
      </c>
      <c r="AR93" s="63">
        <f t="shared" ca="1" si="159"/>
        <v>8.2422957348171622E-13</v>
      </c>
      <c r="AS93" s="63">
        <f t="shared" ca="1" si="159"/>
        <v>1.2079226507921703E-12</v>
      </c>
      <c r="AT93" s="63">
        <f t="shared" ca="1" si="159"/>
        <v>1.4495071809506044E-12</v>
      </c>
      <c r="AU93" s="63">
        <f t="shared" ca="1" si="159"/>
        <v>1.0231815394945443E-12</v>
      </c>
      <c r="AV93" s="63">
        <f t="shared" ca="1" si="159"/>
        <v>1.1652900866465643E-12</v>
      </c>
      <c r="AW93" s="63">
        <f t="shared" ca="1" si="159"/>
        <v>1.2505552149377763E-12</v>
      </c>
      <c r="AX93" s="63">
        <f t="shared" ca="1" si="159"/>
        <v>1.4495071809506044E-12</v>
      </c>
      <c r="AY93" s="63">
        <f t="shared" ca="1" si="159"/>
        <v>1.3642420526593924E-12</v>
      </c>
      <c r="AZ93" s="63">
        <f t="shared" ca="1" si="159"/>
        <v>1.3358203432289883E-12</v>
      </c>
      <c r="BA93" s="63">
        <f t="shared" ca="1" si="159"/>
        <v>1.6484591469634324E-12</v>
      </c>
      <c r="BB93" s="63">
        <f t="shared" ca="1" si="159"/>
        <v>1.8189894035458565E-12</v>
      </c>
      <c r="BC93" s="63">
        <f t="shared" ca="1" si="159"/>
        <v>1.9042545318370685E-12</v>
      </c>
      <c r="BD93" s="63">
        <f t="shared" ca="1" si="159"/>
        <v>1.3642420526593924E-12</v>
      </c>
      <c r="BE93" s="63">
        <f t="shared" ca="1" si="159"/>
        <v>1.1368683772161603E-12</v>
      </c>
      <c r="BF93" s="63">
        <f t="shared" ca="1" si="159"/>
        <v>1.3073986337985843E-12</v>
      </c>
      <c r="BG93" s="63">
        <f t="shared" ca="1" si="159"/>
        <v>1.3073986337985843E-12</v>
      </c>
      <c r="BH93" s="63">
        <f t="shared" ca="1" si="159"/>
        <v>1.3642420526593924E-12</v>
      </c>
      <c r="BI93" s="63">
        <f t="shared" ca="1" si="159"/>
        <v>1.3358203432289883E-12</v>
      </c>
      <c r="BJ93" s="63">
        <f t="shared" ca="1" si="159"/>
        <v>1.6768808563938364E-12</v>
      </c>
      <c r="BK93" s="63">
        <f t="shared" ca="1" si="159"/>
        <v>1.5916157281026244E-12</v>
      </c>
      <c r="BL93" s="63">
        <f t="shared" ref="BL93:CM93" ca="1" si="160">SUM(BL89:BL92)</f>
        <v>1.2789769243681803E-12</v>
      </c>
      <c r="BM93" s="63">
        <f t="shared" ca="1" si="160"/>
        <v>1.4210854715202004E-12</v>
      </c>
      <c r="BN93" s="63">
        <f t="shared" ca="1" si="160"/>
        <v>1.5631940186722204E-12</v>
      </c>
      <c r="BO93" s="63">
        <f t="shared" ca="1" si="160"/>
        <v>9.9475983006414026E-13</v>
      </c>
      <c r="BP93" s="63">
        <f t="shared" ca="1" si="160"/>
        <v>1.1937117960769683E-12</v>
      </c>
      <c r="BQ93" s="63">
        <f t="shared" ca="1" si="160"/>
        <v>8.5265128291212022E-13</v>
      </c>
      <c r="BR93" s="63">
        <f t="shared" ca="1" si="160"/>
        <v>6.2527760746888816E-13</v>
      </c>
      <c r="BS93" s="63">
        <f t="shared" ca="1" si="160"/>
        <v>2.8421709430404007E-13</v>
      </c>
      <c r="BT93" s="63">
        <f t="shared" ca="1" si="160"/>
        <v>5.1159076974727213E-13</v>
      </c>
      <c r="BU93" s="63">
        <f t="shared" ca="1" si="160"/>
        <v>6.8212102632969618E-13</v>
      </c>
      <c r="BV93" s="63">
        <f t="shared" ca="1" si="160"/>
        <v>2.5579538487363607E-13</v>
      </c>
      <c r="BW93" s="63">
        <f t="shared" ca="1" si="160"/>
        <v>0</v>
      </c>
      <c r="BX93" s="63">
        <f t="shared" ca="1" si="160"/>
        <v>0</v>
      </c>
      <c r="BY93" s="63">
        <f t="shared" ca="1" si="160"/>
        <v>3.694822225952521E-13</v>
      </c>
      <c r="BZ93" s="63">
        <f t="shared" ca="1" si="160"/>
        <v>6.5369931689929217E-13</v>
      </c>
      <c r="CA93" s="63">
        <f t="shared" ca="1" si="160"/>
        <v>9.3791641120333225E-13</v>
      </c>
      <c r="CB93" s="63">
        <f t="shared" ca="1" si="160"/>
        <v>1.2221335055073723E-12</v>
      </c>
      <c r="CC93" s="63">
        <f t="shared" ca="1" si="160"/>
        <v>9.6633812063373625E-13</v>
      </c>
      <c r="CD93" s="63">
        <f t="shared" ca="1" si="160"/>
        <v>1.3073986337985843E-12</v>
      </c>
      <c r="CE93" s="63">
        <f t="shared" ca="1" si="160"/>
        <v>1.5347723092418164E-12</v>
      </c>
      <c r="CF93" s="63">
        <f t="shared" ca="1" si="160"/>
        <v>1.1368683772161603E-12</v>
      </c>
      <c r="CG93" s="63">
        <f t="shared" ca="1" si="160"/>
        <v>4.8316906031686813E-13</v>
      </c>
      <c r="CH93" s="63">
        <f t="shared" ca="1" si="160"/>
        <v>8.8107299234252423E-13</v>
      </c>
      <c r="CI93" s="63">
        <f t="shared" ca="1" si="160"/>
        <v>2.5579538487363607E-13</v>
      </c>
      <c r="CJ93" s="63">
        <f t="shared" ca="1" si="160"/>
        <v>3.4106051316484809E-13</v>
      </c>
      <c r="CK93" s="63">
        <f t="shared" ca="1" si="160"/>
        <v>5.1159076974727213E-13</v>
      </c>
      <c r="CL93" s="63">
        <f t="shared" ca="1" si="160"/>
        <v>1.2505552149377763E-12</v>
      </c>
      <c r="CM93" s="63">
        <f t="shared" ca="1" si="160"/>
        <v>5.6843418860808015E-13</v>
      </c>
    </row>
    <row r="94" spans="2:91" x14ac:dyDescent="0.2">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row>
    <row r="95" spans="2:91" s="115" customFormat="1" x14ac:dyDescent="0.2">
      <c r="B95" s="195" t="s">
        <v>300</v>
      </c>
      <c r="C95" s="19" t="str">
        <f>Inputs!$GZ$9</f>
        <v>kg</v>
      </c>
      <c r="D95" s="19" t="s">
        <v>19</v>
      </c>
      <c r="E95" s="63">
        <v>0</v>
      </c>
      <c r="F95" s="63">
        <f ca="1">E99</f>
        <v>0</v>
      </c>
      <c r="G95" s="63">
        <f ca="1">F99</f>
        <v>-7.1054273576010019E-14</v>
      </c>
      <c r="H95" s="63">
        <f ca="1">G99</f>
        <v>-1.4210854715202004E-13</v>
      </c>
      <c r="I95" s="63">
        <f ca="1">H99</f>
        <v>-1.8474111129762605E-13</v>
      </c>
      <c r="J95" s="63"/>
      <c r="K95" s="63">
        <v>0</v>
      </c>
      <c r="L95" s="63">
        <f t="shared" ref="L95:AD95" ca="1" si="161">K99</f>
        <v>0</v>
      </c>
      <c r="M95" s="63">
        <f t="shared" ca="1" si="161"/>
        <v>0</v>
      </c>
      <c r="N95" s="63">
        <f t="shared" ca="1" si="161"/>
        <v>0</v>
      </c>
      <c r="O95" s="63">
        <f t="shared" ca="1" si="161"/>
        <v>0</v>
      </c>
      <c r="P95" s="63">
        <f t="shared" ca="1" si="161"/>
        <v>2.4868995751603507E-14</v>
      </c>
      <c r="Q95" s="63">
        <f t="shared" ca="1" si="161"/>
        <v>-6.3948846218409017E-14</v>
      </c>
      <c r="R95" s="63">
        <f t="shared" ca="1" si="161"/>
        <v>-4.9737991503207013E-14</v>
      </c>
      <c r="S95" s="63">
        <f t="shared" ca="1" si="161"/>
        <v>-6.7501559897209518E-14</v>
      </c>
      <c r="T95" s="63">
        <f t="shared" ca="1" si="161"/>
        <v>-6.3948846218409017E-14</v>
      </c>
      <c r="U95" s="63">
        <f t="shared" ca="1" si="161"/>
        <v>-2.8421709430404007E-14</v>
      </c>
      <c r="V95" s="63">
        <f t="shared" ca="1" si="161"/>
        <v>-3.0198066269804258E-14</v>
      </c>
      <c r="W95" s="63">
        <f t="shared" ca="1" si="161"/>
        <v>-8.1712414612411521E-14</v>
      </c>
      <c r="X95" s="63">
        <f t="shared" ca="1" si="161"/>
        <v>-1.0658141036401503E-13</v>
      </c>
      <c r="Y95" s="63">
        <f t="shared" ca="1" si="161"/>
        <v>-1.1368683772161603E-13</v>
      </c>
      <c r="Z95" s="63">
        <f t="shared" ca="1" si="161"/>
        <v>-1.0302869668521453E-13</v>
      </c>
      <c r="AA95" s="63">
        <f t="shared" ca="1" si="161"/>
        <v>-8.8817841970012523E-14</v>
      </c>
      <c r="AB95" s="63">
        <f t="shared" ca="1" si="161"/>
        <v>-1.2434497875801753E-13</v>
      </c>
      <c r="AC95" s="63">
        <f t="shared" ca="1" si="161"/>
        <v>-1.4210854715202004E-13</v>
      </c>
      <c r="AD95" s="63">
        <f t="shared" ca="1" si="161"/>
        <v>-1.1013412404281553E-13</v>
      </c>
      <c r="AE95" s="63"/>
      <c r="AF95" s="194">
        <v>0</v>
      </c>
      <c r="AG95" s="194">
        <f t="shared" ref="AG95:BL95" ca="1" si="162">AF99</f>
        <v>0</v>
      </c>
      <c r="AH95" s="194">
        <f t="shared" ca="1" si="162"/>
        <v>0</v>
      </c>
      <c r="AI95" s="194">
        <f t="shared" ca="1" si="162"/>
        <v>0</v>
      </c>
      <c r="AJ95" s="194">
        <f t="shared" ca="1" si="162"/>
        <v>0</v>
      </c>
      <c r="AK95" s="194">
        <f t="shared" ca="1" si="162"/>
        <v>0</v>
      </c>
      <c r="AL95" s="194">
        <f t="shared" ca="1" si="162"/>
        <v>0</v>
      </c>
      <c r="AM95" s="194">
        <f t="shared" ca="1" si="162"/>
        <v>0</v>
      </c>
      <c r="AN95" s="194">
        <f t="shared" ca="1" si="162"/>
        <v>0</v>
      </c>
      <c r="AO95" s="194">
        <f t="shared" ca="1" si="162"/>
        <v>0</v>
      </c>
      <c r="AP95" s="194">
        <f t="shared" ca="1" si="162"/>
        <v>0</v>
      </c>
      <c r="AQ95" s="194">
        <f t="shared" ca="1" si="162"/>
        <v>0</v>
      </c>
      <c r="AR95" s="194">
        <f t="shared" ca="1" si="162"/>
        <v>0</v>
      </c>
      <c r="AS95" s="194">
        <f t="shared" ca="1" si="162"/>
        <v>0</v>
      </c>
      <c r="AT95" s="194">
        <f t="shared" ca="1" si="162"/>
        <v>3.9968028886505635E-15</v>
      </c>
      <c r="AU95" s="194">
        <f t="shared" ca="1" si="162"/>
        <v>0</v>
      </c>
      <c r="AV95" s="194">
        <f t="shared" ca="1" si="162"/>
        <v>0</v>
      </c>
      <c r="AW95" s="194">
        <f t="shared" ca="1" si="162"/>
        <v>0</v>
      </c>
      <c r="AX95" s="194">
        <f t="shared" ca="1" si="162"/>
        <v>0</v>
      </c>
      <c r="AY95" s="194">
        <f t="shared" ca="1" si="162"/>
        <v>0</v>
      </c>
      <c r="AZ95" s="194">
        <f t="shared" ca="1" si="162"/>
        <v>0</v>
      </c>
      <c r="BA95" s="194">
        <f t="shared" ca="1" si="162"/>
        <v>0</v>
      </c>
      <c r="BB95" s="194">
        <f t="shared" ca="1" si="162"/>
        <v>7.1054273576010019E-15</v>
      </c>
      <c r="BC95" s="194">
        <f t="shared" ca="1" si="162"/>
        <v>1.5099033134902129E-14</v>
      </c>
      <c r="BD95" s="194">
        <f t="shared" ca="1" si="162"/>
        <v>1.1546319456101628E-14</v>
      </c>
      <c r="BE95" s="194">
        <f t="shared" ca="1" si="162"/>
        <v>7.9936057773011271E-15</v>
      </c>
      <c r="BF95" s="194">
        <f t="shared" ca="1" si="162"/>
        <v>1.5543122344752192E-14</v>
      </c>
      <c r="BG95" s="194">
        <f t="shared" ca="1" si="162"/>
        <v>1.3322676295501878E-14</v>
      </c>
      <c r="BH95" s="194">
        <f t="shared" ca="1" si="162"/>
        <v>1.1546319456101628E-14</v>
      </c>
      <c r="BI95" s="194">
        <f t="shared" ca="1" si="162"/>
        <v>1.5099033134902129E-14</v>
      </c>
      <c r="BJ95" s="194">
        <f t="shared" ca="1" si="162"/>
        <v>1.5987211554602254E-14</v>
      </c>
      <c r="BK95" s="194">
        <f t="shared" ca="1" si="162"/>
        <v>2.042810365310288E-14</v>
      </c>
      <c r="BL95" s="194">
        <f t="shared" ca="1" si="162"/>
        <v>1.4210854715202004E-14</v>
      </c>
      <c r="BM95" s="194">
        <f t="shared" ref="BM95:CM95" ca="1" si="163">BL99</f>
        <v>1.9539925233402755E-14</v>
      </c>
      <c r="BN95" s="194">
        <f t="shared" ca="1" si="163"/>
        <v>1.5099033134902129E-14</v>
      </c>
      <c r="BO95" s="194">
        <f t="shared" ca="1" si="163"/>
        <v>1.5987211554602254E-14</v>
      </c>
      <c r="BP95" s="194">
        <f t="shared" ca="1" si="163"/>
        <v>1.4210854715202004E-14</v>
      </c>
      <c r="BQ95" s="194">
        <f t="shared" ca="1" si="163"/>
        <v>1.4210854715202004E-14</v>
      </c>
      <c r="BR95" s="194">
        <f t="shared" ca="1" si="163"/>
        <v>7.1054273576010019E-15</v>
      </c>
      <c r="BS95" s="194">
        <f t="shared" ca="1" si="163"/>
        <v>0</v>
      </c>
      <c r="BT95" s="194">
        <f t="shared" ca="1" si="163"/>
        <v>0</v>
      </c>
      <c r="BU95" s="194">
        <f t="shared" ca="1" si="163"/>
        <v>0</v>
      </c>
      <c r="BV95" s="194">
        <f t="shared" ca="1" si="163"/>
        <v>0</v>
      </c>
      <c r="BW95" s="194">
        <f t="shared" ca="1" si="163"/>
        <v>0</v>
      </c>
      <c r="BX95" s="194">
        <f t="shared" ca="1" si="163"/>
        <v>0</v>
      </c>
      <c r="BY95" s="194">
        <f t="shared" ca="1" si="163"/>
        <v>0</v>
      </c>
      <c r="BZ95" s="194">
        <f t="shared" ca="1" si="163"/>
        <v>7.1054273576010019E-15</v>
      </c>
      <c r="CA95" s="194">
        <f t="shared" ca="1" si="163"/>
        <v>7.1054273576010019E-15</v>
      </c>
      <c r="CB95" s="194">
        <f t="shared" ca="1" si="163"/>
        <v>1.0658141036401503E-14</v>
      </c>
      <c r="CC95" s="194">
        <f t="shared" ca="1" si="163"/>
        <v>0</v>
      </c>
      <c r="CD95" s="194">
        <f t="shared" ca="1" si="163"/>
        <v>0</v>
      </c>
      <c r="CE95" s="194">
        <f t="shared" ca="1" si="163"/>
        <v>0</v>
      </c>
      <c r="CF95" s="194">
        <f t="shared" ca="1" si="163"/>
        <v>0</v>
      </c>
      <c r="CG95" s="194">
        <f t="shared" ca="1" si="163"/>
        <v>0</v>
      </c>
      <c r="CH95" s="194">
        <f t="shared" ca="1" si="163"/>
        <v>0</v>
      </c>
      <c r="CI95" s="194">
        <f t="shared" ca="1" si="163"/>
        <v>7.1054273576010019E-15</v>
      </c>
      <c r="CJ95" s="194">
        <f t="shared" ca="1" si="163"/>
        <v>-1.3322676295501878E-14</v>
      </c>
      <c r="CK95" s="194">
        <f t="shared" ca="1" si="163"/>
        <v>-1.7763568394002505E-14</v>
      </c>
      <c r="CL95" s="194">
        <f t="shared" ca="1" si="163"/>
        <v>-2.8421709430404007E-14</v>
      </c>
      <c r="CM95" s="194">
        <f t="shared" ca="1" si="163"/>
        <v>-2.3980817331903381E-14</v>
      </c>
    </row>
    <row r="96" spans="2:91" x14ac:dyDescent="0.2">
      <c r="B96" s="196" t="s">
        <v>299</v>
      </c>
      <c r="C96" s="19" t="str">
        <f>Inputs!$GZ$9</f>
        <v>kg</v>
      </c>
      <c r="D96" s="19" t="s">
        <v>19</v>
      </c>
      <c r="E96" s="27">
        <f t="shared" ref="E96:I98" ca="1" si="164">SUMIF($K$4:$AD$4,E$4,$K96:$AD96)</f>
        <v>267.90749999999997</v>
      </c>
      <c r="F96" s="27">
        <f t="shared" ca="1" si="164"/>
        <v>1133.1495</v>
      </c>
      <c r="G96" s="27">
        <f t="shared" ca="1" si="164"/>
        <v>1229.5962</v>
      </c>
      <c r="H96" s="27">
        <f t="shared" ca="1" si="164"/>
        <v>1291.1157000000001</v>
      </c>
      <c r="I96" s="27">
        <f t="shared" ca="1" si="164"/>
        <v>1468.9268999999999</v>
      </c>
      <c r="J96" s="27"/>
      <c r="K96" s="27">
        <f t="shared" ref="K96:T98" ca="1" si="165">SUMIFS($AF96:$CM96,$AF$4:$CM$4,K$4,$AF$8:$CM$8,K$8)</f>
        <v>0</v>
      </c>
      <c r="L96" s="27">
        <f t="shared" ca="1" si="165"/>
        <v>0</v>
      </c>
      <c r="M96" s="27">
        <f t="shared" ca="1" si="165"/>
        <v>0</v>
      </c>
      <c r="N96" s="27">
        <f t="shared" ca="1" si="165"/>
        <v>267.90749999999997</v>
      </c>
      <c r="O96" s="27">
        <f t="shared" ca="1" si="165"/>
        <v>263.54160000000002</v>
      </c>
      <c r="P96" s="27">
        <f t="shared" ca="1" si="165"/>
        <v>273.06719999999996</v>
      </c>
      <c r="Q96" s="27">
        <f t="shared" ca="1" si="165"/>
        <v>286.56180000000001</v>
      </c>
      <c r="R96" s="27">
        <f t="shared" ca="1" si="165"/>
        <v>309.97890000000001</v>
      </c>
      <c r="S96" s="27">
        <f t="shared" ca="1" si="165"/>
        <v>284.18040000000002</v>
      </c>
      <c r="T96" s="27">
        <f t="shared" ca="1" si="165"/>
        <v>295.69050000000004</v>
      </c>
      <c r="U96" s="27">
        <f t="shared" ref="U96:AD98" ca="1" si="166">SUMIFS($AF96:$CM96,$AF$4:$CM$4,U$4,$AF$8:$CM$8,U$8)</f>
        <v>311.1696</v>
      </c>
      <c r="V96" s="27">
        <f t="shared" ca="1" si="166"/>
        <v>338.5557</v>
      </c>
      <c r="W96" s="27">
        <f t="shared" ca="1" si="166"/>
        <v>296.88119999999998</v>
      </c>
      <c r="X96" s="27">
        <f t="shared" ca="1" si="166"/>
        <v>311.56650000000002</v>
      </c>
      <c r="Y96" s="27">
        <f t="shared" ca="1" si="166"/>
        <v>329.42700000000002</v>
      </c>
      <c r="Z96" s="27">
        <f t="shared" ca="1" si="166"/>
        <v>353.24100000000004</v>
      </c>
      <c r="AA96" s="27">
        <f t="shared" ca="1" si="166"/>
        <v>340.93709999999999</v>
      </c>
      <c r="AB96" s="27">
        <f t="shared" ca="1" si="166"/>
        <v>354.03480000000002</v>
      </c>
      <c r="AC96" s="27">
        <f t="shared" ca="1" si="166"/>
        <v>370.70460000000003</v>
      </c>
      <c r="AD96" s="27">
        <f t="shared" ca="1" si="166"/>
        <v>403.25040000000001</v>
      </c>
      <c r="AE96" s="27"/>
      <c r="AF96" s="197">
        <f ca="1">-OFFSET(AF98,0,VLOOKUP($B87,Settings!$AX$4:$BG$100,10,0))-OFFSET(AF97,0,VLOOKUP($B87,Settings!$AX$4:$BG$100,10,0))</f>
        <v>0</v>
      </c>
      <c r="AG96" s="197">
        <f ca="1">-OFFSET(AG98,0,VLOOKUP($B87,Settings!$AX$4:$BG$100,10,0))-OFFSET(AG97,0,VLOOKUP($B87,Settings!$AX$4:$BG$100,10,0))</f>
        <v>0</v>
      </c>
      <c r="AH96" s="197">
        <f ca="1">-OFFSET(AH98,0,VLOOKUP($B87,Settings!$AX$4:$BG$100,10,0))-OFFSET(AH97,0,VLOOKUP($B87,Settings!$AX$4:$BG$100,10,0))</f>
        <v>0</v>
      </c>
      <c r="AI96" s="197">
        <f ca="1">-OFFSET(AI98,0,VLOOKUP($B87,Settings!$AX$4:$BG$100,10,0))-OFFSET(AI97,0,VLOOKUP($B87,Settings!$AX$4:$BG$100,10,0))</f>
        <v>0</v>
      </c>
      <c r="AJ96" s="197">
        <f ca="1">-OFFSET(AJ98,0,VLOOKUP($B87,Settings!$AX$4:$BG$100,10,0))-OFFSET(AJ97,0,VLOOKUP($B87,Settings!$AX$4:$BG$100,10,0))</f>
        <v>0</v>
      </c>
      <c r="AK96" s="197">
        <f ca="1">-OFFSET(AK98,0,VLOOKUP($B87,Settings!$AX$4:$BG$100,10,0))-OFFSET(AK97,0,VLOOKUP($B87,Settings!$AX$4:$BG$100,10,0))</f>
        <v>0</v>
      </c>
      <c r="AL96" s="197">
        <f ca="1">-OFFSET(AL98,0,VLOOKUP($B87,Settings!$AX$4:$BG$100,10,0))-OFFSET(AL97,0,VLOOKUP($B87,Settings!$AX$4:$BG$100,10,0))</f>
        <v>0</v>
      </c>
      <c r="AM96" s="197">
        <f ca="1">-OFFSET(AM98,0,VLOOKUP($B87,Settings!$AX$4:$BG$100,10,0))-OFFSET(AM97,0,VLOOKUP($B87,Settings!$AX$4:$BG$100,10,0))</f>
        <v>0</v>
      </c>
      <c r="AN96" s="197">
        <f ca="1">-OFFSET(AN98,0,VLOOKUP($B87,Settings!$AX$4:$BG$100,10,0))-OFFSET(AN97,0,VLOOKUP($B87,Settings!$AX$4:$BG$100,10,0))</f>
        <v>0</v>
      </c>
      <c r="AO96" s="197">
        <f ca="1">-OFFSET(AO98,0,VLOOKUP($B87,Settings!$AX$4:$BG$100,10,0))-OFFSET(AO97,0,VLOOKUP($B87,Settings!$AX$4:$BG$100,10,0))</f>
        <v>88.111800000000002</v>
      </c>
      <c r="AP96" s="197">
        <f ca="1">-OFFSET(AP98,0,VLOOKUP($B87,Settings!$AX$4:$BG$100,10,0))-OFFSET(AP97,0,VLOOKUP($B87,Settings!$AX$4:$BG$100,10,0))</f>
        <v>86.921099999999996</v>
      </c>
      <c r="AQ96" s="197">
        <f ca="1">-OFFSET(AQ98,0,VLOOKUP($B87,Settings!$AX$4:$BG$100,10,0))-OFFSET(AQ97,0,VLOOKUP($B87,Settings!$AX$4:$BG$100,10,0))</f>
        <v>92.874600000000001</v>
      </c>
      <c r="AR96" s="197">
        <f ca="1">-OFFSET(AR98,0,VLOOKUP($B87,Settings!$AX$4:$BG$100,10,0))-OFFSET(AR97,0,VLOOKUP($B87,Settings!$AX$4:$BG$100,10,0))</f>
        <v>98.828100000000006</v>
      </c>
      <c r="AS96" s="197">
        <f ca="1">-OFFSET(AS98,0,VLOOKUP($B87,Settings!$AX$4:$BG$100,10,0))-OFFSET(AS97,0,VLOOKUP($B87,Settings!$AX$4:$BG$100,10,0))</f>
        <v>69.45750000000001</v>
      </c>
      <c r="AT96" s="197">
        <f ca="1">-OFFSET(AT98,0,VLOOKUP($B87,Settings!$AX$4:$BG$100,10,0))-OFFSET(AT97,0,VLOOKUP($B87,Settings!$AX$4:$BG$100,10,0))</f>
        <v>95.256</v>
      </c>
      <c r="AU96" s="197">
        <f ca="1">-OFFSET(AU98,0,VLOOKUP($B87,Settings!$AX$4:$BG$100,10,0))-OFFSET(AU97,0,VLOOKUP($B87,Settings!$AX$4:$BG$100,10,0))</f>
        <v>88.50869999999999</v>
      </c>
      <c r="AV96" s="197">
        <f ca="1">-OFFSET(AV98,0,VLOOKUP($B87,Settings!$AX$4:$BG$100,10,0))-OFFSET(AV97,0,VLOOKUP($B87,Settings!$AX$4:$BG$100,10,0))</f>
        <v>92.080799999999996</v>
      </c>
      <c r="AW96" s="197">
        <f ca="1">-OFFSET(AW98,0,VLOOKUP($B87,Settings!$AX$4:$BG$100,10,0))-OFFSET(AW97,0,VLOOKUP($B87,Settings!$AX$4:$BG$100,10,0))</f>
        <v>92.477699999999999</v>
      </c>
      <c r="AX96" s="197">
        <f ca="1">-OFFSET(AX98,0,VLOOKUP($B87,Settings!$AX$4:$BG$100,10,0))-OFFSET(AX97,0,VLOOKUP($B87,Settings!$AX$4:$BG$100,10,0))</f>
        <v>92.080799999999996</v>
      </c>
      <c r="AY96" s="197">
        <f ca="1">-OFFSET(AY98,0,VLOOKUP($B87,Settings!$AX$4:$BG$100,10,0))-OFFSET(AY97,0,VLOOKUP($B87,Settings!$AX$4:$BG$100,10,0))</f>
        <v>103.98780000000001</v>
      </c>
      <c r="AZ96" s="197">
        <f ca="1">-OFFSET(AZ98,0,VLOOKUP($B87,Settings!$AX$4:$BG$100,10,0))-OFFSET(AZ97,0,VLOOKUP($B87,Settings!$AX$4:$BG$100,10,0))</f>
        <v>90.493200000000002</v>
      </c>
      <c r="BA96" s="197">
        <f ca="1">-OFFSET(BA98,0,VLOOKUP($B87,Settings!$AX$4:$BG$100,10,0))-OFFSET(BA97,0,VLOOKUP($B87,Settings!$AX$4:$BG$100,10,0))</f>
        <v>101.60640000000001</v>
      </c>
      <c r="BB96" s="197">
        <f ca="1">-OFFSET(BB98,0,VLOOKUP($B87,Settings!$AX$4:$BG$100,10,0))-OFFSET(BB97,0,VLOOKUP($B87,Settings!$AX$4:$BG$100,10,0))</f>
        <v>103.194</v>
      </c>
      <c r="BC96" s="197">
        <f ca="1">-OFFSET(BC98,0,VLOOKUP($B87,Settings!$AX$4:$BG$100,10,0))-OFFSET(BC97,0,VLOOKUP($B87,Settings!$AX$4:$BG$100,10,0))</f>
        <v>105.1785</v>
      </c>
      <c r="BD96" s="197">
        <f ca="1">-OFFSET(BD98,0,VLOOKUP($B87,Settings!$AX$4:$BG$100,10,0))-OFFSET(BD97,0,VLOOKUP($B87,Settings!$AX$4:$BG$100,10,0))</f>
        <v>107.163</v>
      </c>
      <c r="BE96" s="197">
        <f ca="1">-OFFSET(BE98,0,VLOOKUP($B87,Settings!$AX$4:$BG$100,10,0))-OFFSET(BE97,0,VLOOKUP($B87,Settings!$AX$4:$BG$100,10,0))</f>
        <v>74.220300000000009</v>
      </c>
      <c r="BF96" s="197">
        <f ca="1">-OFFSET(BF98,0,VLOOKUP($B87,Settings!$AX$4:$BG$100,10,0))-OFFSET(BF97,0,VLOOKUP($B87,Settings!$AX$4:$BG$100,10,0))</f>
        <v>102.7971</v>
      </c>
      <c r="BG96" s="197">
        <f ca="1">-OFFSET(BG98,0,VLOOKUP($B87,Settings!$AX$4:$BG$100,10,0))-OFFSET(BG97,0,VLOOKUP($B87,Settings!$AX$4:$BG$100,10,0))</f>
        <v>97.240499999999997</v>
      </c>
      <c r="BH96" s="197">
        <f ca="1">-OFFSET(BH98,0,VLOOKUP($B87,Settings!$AX$4:$BG$100,10,0))-OFFSET(BH97,0,VLOOKUP($B87,Settings!$AX$4:$BG$100,10,0))</f>
        <v>100.4157</v>
      </c>
      <c r="BI96" s="197">
        <f ca="1">-OFFSET(BI98,0,VLOOKUP($B87,Settings!$AX$4:$BG$100,10,0))-OFFSET(BI97,0,VLOOKUP($B87,Settings!$AX$4:$BG$100,10,0))</f>
        <v>98.034300000000002</v>
      </c>
      <c r="BJ96" s="197">
        <f ca="1">-OFFSET(BJ98,0,VLOOKUP($B87,Settings!$AX$4:$BG$100,10,0))-OFFSET(BJ97,0,VLOOKUP($B87,Settings!$AX$4:$BG$100,10,0))</f>
        <v>98.828100000000006</v>
      </c>
      <c r="BK96" s="197">
        <f ca="1">-OFFSET(BK98,0,VLOOKUP($B87,Settings!$AX$4:$BG$100,10,0))-OFFSET(BK97,0,VLOOKUP($B87,Settings!$AX$4:$BG$100,10,0))</f>
        <v>116.29170000000001</v>
      </c>
      <c r="BL96" s="197">
        <f ca="1">-OFFSET(BL98,0,VLOOKUP($B87,Settings!$AX$4:$BG$100,10,0))-OFFSET(BL97,0,VLOOKUP($B87,Settings!$AX$4:$BG$100,10,0))</f>
        <v>96.049800000000005</v>
      </c>
      <c r="BM96" s="197">
        <f ca="1">-OFFSET(BM98,0,VLOOKUP($B87,Settings!$AX$4:$BG$100,10,0))-OFFSET(BM97,0,VLOOKUP($B87,Settings!$AX$4:$BG$100,10,0))</f>
        <v>111.13200000000001</v>
      </c>
      <c r="BN96" s="197">
        <f ca="1">-OFFSET(BN98,0,VLOOKUP($B87,Settings!$AX$4:$BG$100,10,0))-OFFSET(BN97,0,VLOOKUP($B87,Settings!$AX$4:$BG$100,10,0))</f>
        <v>113.91030000000001</v>
      </c>
      <c r="BO96" s="197">
        <f ca="1">-OFFSET(BO98,0,VLOOKUP($B87,Settings!$AX$4:$BG$100,10,0))-OFFSET(BO97,0,VLOOKUP($B87,Settings!$AX$4:$BG$100,10,0))</f>
        <v>113.5134</v>
      </c>
      <c r="BP96" s="197">
        <f ca="1">-OFFSET(BP98,0,VLOOKUP($B87,Settings!$AX$4:$BG$100,10,0))-OFFSET(BP97,0,VLOOKUP($B87,Settings!$AX$4:$BG$100,10,0))</f>
        <v>113.5134</v>
      </c>
      <c r="BQ96" s="197">
        <f ca="1">-OFFSET(BQ98,0,VLOOKUP($B87,Settings!$AX$4:$BG$100,10,0))-OFFSET(BQ97,0,VLOOKUP($B87,Settings!$AX$4:$BG$100,10,0))</f>
        <v>77.792399999999986</v>
      </c>
      <c r="BR96" s="197">
        <f ca="1">-OFFSET(BR98,0,VLOOKUP($B87,Settings!$AX$4:$BG$100,10,0))-OFFSET(BR97,0,VLOOKUP($B87,Settings!$AX$4:$BG$100,10,0))</f>
        <v>105.5754</v>
      </c>
      <c r="BS96" s="197">
        <f ca="1">-OFFSET(BS98,0,VLOOKUP($B87,Settings!$AX$4:$BG$100,10,0))-OFFSET(BS97,0,VLOOKUP($B87,Settings!$AX$4:$BG$100,10,0))</f>
        <v>102.0033</v>
      </c>
      <c r="BT96" s="197">
        <f ca="1">-OFFSET(BT98,0,VLOOKUP($B87,Settings!$AX$4:$BG$100,10,0))-OFFSET(BT97,0,VLOOKUP($B87,Settings!$AX$4:$BG$100,10,0))</f>
        <v>108.75060000000001</v>
      </c>
      <c r="BU96" s="197">
        <f ca="1">-OFFSET(BU98,0,VLOOKUP($B87,Settings!$AX$4:$BG$100,10,0))-OFFSET(BU97,0,VLOOKUP($B87,Settings!$AX$4:$BG$100,10,0))</f>
        <v>100.8126</v>
      </c>
      <c r="BV96" s="197">
        <f ca="1">-OFFSET(BV98,0,VLOOKUP($B87,Settings!$AX$4:$BG$100,10,0))-OFFSET(BV97,0,VLOOKUP($B87,Settings!$AX$4:$BG$100,10,0))</f>
        <v>105.1785</v>
      </c>
      <c r="BW96" s="197">
        <f ca="1">-OFFSET(BW98,0,VLOOKUP($B87,Settings!$AX$4:$BG$100,10,0))-OFFSET(BW97,0,VLOOKUP($B87,Settings!$AX$4:$BG$100,10,0))</f>
        <v>121.84830000000001</v>
      </c>
      <c r="BX96" s="197">
        <f ca="1">-OFFSET(BX98,0,VLOOKUP($B87,Settings!$AX$4:$BG$100,10,0))-OFFSET(BX97,0,VLOOKUP($B87,Settings!$AX$4:$BG$100,10,0))</f>
        <v>102.4002</v>
      </c>
      <c r="BY96" s="197">
        <f ca="1">-OFFSET(BY98,0,VLOOKUP($B87,Settings!$AX$4:$BG$100,10,0))-OFFSET(BY97,0,VLOOKUP($B87,Settings!$AX$4:$BG$100,10,0))</f>
        <v>117.48240000000001</v>
      </c>
      <c r="BZ96" s="197">
        <f ca="1">-OFFSET(BZ98,0,VLOOKUP($B87,Settings!$AX$4:$BG$100,10,0))-OFFSET(BZ97,0,VLOOKUP($B87,Settings!$AX$4:$BG$100,10,0))</f>
        <v>117.48240000000001</v>
      </c>
      <c r="CA96" s="197">
        <f ca="1">-OFFSET(CA98,0,VLOOKUP($B87,Settings!$AX$4:$BG$100,10,0))-OFFSET(CA97,0,VLOOKUP($B87,Settings!$AX$4:$BG$100,10,0))</f>
        <v>118.2762</v>
      </c>
      <c r="CB96" s="197">
        <f ca="1">-OFFSET(CB98,0,VLOOKUP($B87,Settings!$AX$4:$BG$100,10,0))-OFFSET(CB97,0,VLOOKUP($B87,Settings!$AX$4:$BG$100,10,0))</f>
        <v>132.9615</v>
      </c>
      <c r="CC96" s="197">
        <f ca="1">-OFFSET(CC98,0,VLOOKUP($B87,Settings!$AX$4:$BG$100,10,0))-OFFSET(CC97,0,VLOOKUP($B87,Settings!$AX$4:$BG$100,10,0))</f>
        <v>88.50869999999999</v>
      </c>
      <c r="CD96" s="197">
        <f ca="1">-OFFSET(CD98,0,VLOOKUP($B87,Settings!$AX$4:$BG$100,10,0))-OFFSET(CD97,0,VLOOKUP($B87,Settings!$AX$4:$BG$100,10,0))</f>
        <v>119.46690000000001</v>
      </c>
      <c r="CE96" s="197">
        <f ca="1">-OFFSET(CE98,0,VLOOKUP($B87,Settings!$AX$4:$BG$100,10,0))-OFFSET(CE97,0,VLOOKUP($B87,Settings!$AX$4:$BG$100,10,0))</f>
        <v>114.70410000000001</v>
      </c>
      <c r="CF96" s="197">
        <f ca="1">-OFFSET(CF98,0,VLOOKUP($B87,Settings!$AX$4:$BG$100,10,0))-OFFSET(CF97,0,VLOOKUP($B87,Settings!$AX$4:$BG$100,10,0))</f>
        <v>123.039</v>
      </c>
      <c r="CG96" s="197">
        <f ca="1">-OFFSET(CG98,0,VLOOKUP($B87,Settings!$AX$4:$BG$100,10,0))-OFFSET(CG97,0,VLOOKUP($B87,Settings!$AX$4:$BG$100,10,0))</f>
        <v>116.29170000000001</v>
      </c>
      <c r="CH96" s="197">
        <f ca="1">-OFFSET(CH98,0,VLOOKUP($B87,Settings!$AX$4:$BG$100,10,0))-OFFSET(CH97,0,VLOOKUP($B87,Settings!$AX$4:$BG$100,10,0))</f>
        <v>120.26070000000001</v>
      </c>
      <c r="CI96" s="197">
        <f ca="1">-OFFSET(CI98,0,VLOOKUP($B87,Settings!$AX$4:$BG$100,10,0))-OFFSET(CI97,0,VLOOKUP($B87,Settings!$AX$4:$BG$100,10,0))</f>
        <v>134.946</v>
      </c>
      <c r="CJ96" s="197">
        <f ca="1">-OFFSET(CJ98,0,VLOOKUP($B87,Settings!$AX$4:$BG$100,10,0))-OFFSET(CJ97,0,VLOOKUP($B87,Settings!$AX$4:$BG$100,10,0))</f>
        <v>115.4979</v>
      </c>
      <c r="CK96" s="197">
        <f ca="1">-OFFSET(CK98,0,VLOOKUP($B87,Settings!$AX$4:$BG$100,10,0))-OFFSET(CK97,0,VLOOKUP($B87,Settings!$AX$4:$BG$100,10,0))</f>
        <v>137.32740000000001</v>
      </c>
      <c r="CL96" s="197">
        <f ca="1">-OFFSET(CL98,0,VLOOKUP($B87,Settings!$AX$4:$BG$100,10,0))-OFFSET(CL97,0,VLOOKUP($B87,Settings!$AX$4:$BG$100,10,0))</f>
        <v>130.1832</v>
      </c>
      <c r="CM96" s="197">
        <f ca="1">-OFFSET(CM98,0,VLOOKUP($B87,Settings!$AX$4:$BG$100,10,0))-OFFSET(CM97,0,VLOOKUP($B87,Settings!$AX$4:$BG$100,10,0))</f>
        <v>135.7398</v>
      </c>
    </row>
    <row r="97" spans="2:91" x14ac:dyDescent="0.2">
      <c r="B97" s="196" t="s">
        <v>298</v>
      </c>
      <c r="C97" s="19" t="str">
        <f>Inputs!$GZ$9</f>
        <v>kg</v>
      </c>
      <c r="D97" s="19" t="s">
        <v>19</v>
      </c>
      <c r="E97" s="27">
        <f t="shared" ca="1" si="164"/>
        <v>-255.14999999999998</v>
      </c>
      <c r="F97" s="27">
        <f t="shared" ca="1" si="164"/>
        <v>-1079.19</v>
      </c>
      <c r="G97" s="27">
        <f t="shared" ca="1" si="164"/>
        <v>-1171.0440000000001</v>
      </c>
      <c r="H97" s="27">
        <f t="shared" ca="1" si="164"/>
        <v>-1229.634</v>
      </c>
      <c r="I97" s="27">
        <f t="shared" ca="1" si="164"/>
        <v>-1398.9780000000001</v>
      </c>
      <c r="J97" s="27"/>
      <c r="K97" s="27">
        <f t="shared" ca="1" si="165"/>
        <v>0</v>
      </c>
      <c r="L97" s="27">
        <f t="shared" ca="1" si="165"/>
        <v>0</v>
      </c>
      <c r="M97" s="27">
        <f t="shared" ca="1" si="165"/>
        <v>0</v>
      </c>
      <c r="N97" s="27">
        <f t="shared" ca="1" si="165"/>
        <v>-255.14999999999998</v>
      </c>
      <c r="O97" s="27">
        <f t="shared" ca="1" si="165"/>
        <v>-250.99199999999999</v>
      </c>
      <c r="P97" s="27">
        <f t="shared" ca="1" si="165"/>
        <v>-260.06400000000002</v>
      </c>
      <c r="Q97" s="27">
        <f t="shared" ca="1" si="165"/>
        <v>-272.916</v>
      </c>
      <c r="R97" s="27">
        <f t="shared" ca="1" si="165"/>
        <v>-295.21800000000002</v>
      </c>
      <c r="S97" s="27">
        <f t="shared" ca="1" si="165"/>
        <v>-270.64800000000002</v>
      </c>
      <c r="T97" s="27">
        <f t="shared" ca="1" si="165"/>
        <v>-281.61</v>
      </c>
      <c r="U97" s="27">
        <f t="shared" ca="1" si="166"/>
        <v>-296.35199999999998</v>
      </c>
      <c r="V97" s="27">
        <f t="shared" ca="1" si="166"/>
        <v>-322.43400000000003</v>
      </c>
      <c r="W97" s="27">
        <f t="shared" ca="1" si="166"/>
        <v>-282.74400000000003</v>
      </c>
      <c r="X97" s="27">
        <f t="shared" ca="1" si="166"/>
        <v>-296.73</v>
      </c>
      <c r="Y97" s="27">
        <f t="shared" ca="1" si="166"/>
        <v>-313.74</v>
      </c>
      <c r="Z97" s="27">
        <f t="shared" ca="1" si="166"/>
        <v>-336.42</v>
      </c>
      <c r="AA97" s="27">
        <f t="shared" ca="1" si="166"/>
        <v>-324.702</v>
      </c>
      <c r="AB97" s="27">
        <f t="shared" ca="1" si="166"/>
        <v>-337.17600000000004</v>
      </c>
      <c r="AC97" s="27">
        <f t="shared" ca="1" si="166"/>
        <v>-353.05200000000002</v>
      </c>
      <c r="AD97" s="27">
        <f t="shared" ca="1" si="166"/>
        <v>-384.048</v>
      </c>
      <c r="AE97" s="27"/>
      <c r="AF97" s="193">
        <f ca="1">-SUMIF(buffer!$B$99:$B$123,Stock!$B87,buffer!C$99:C$123)</f>
        <v>0</v>
      </c>
      <c r="AG97" s="193">
        <f ca="1">-SUMIF(buffer!$B$99:$B$123,Stock!$B87,buffer!D$99:D$123)</f>
        <v>0</v>
      </c>
      <c r="AH97" s="193">
        <f ca="1">-SUMIF(buffer!$B$99:$B$123,Stock!$B87,buffer!E$99:E$123)</f>
        <v>0</v>
      </c>
      <c r="AI97" s="193">
        <f ca="1">-SUMIF(buffer!$B$99:$B$123,Stock!$B87,buffer!F$99:F$123)</f>
        <v>0</v>
      </c>
      <c r="AJ97" s="193">
        <f ca="1">-SUMIF(buffer!$B$99:$B$123,Stock!$B87,buffer!G$99:G$123)</f>
        <v>0</v>
      </c>
      <c r="AK97" s="193">
        <f ca="1">-SUMIF(buffer!$B$99:$B$123,Stock!$B87,buffer!H$99:H$123)</f>
        <v>0</v>
      </c>
      <c r="AL97" s="193">
        <f ca="1">-SUMIF(buffer!$B$99:$B$123,Stock!$B87,buffer!I$99:I$123)</f>
        <v>0</v>
      </c>
      <c r="AM97" s="193">
        <f ca="1">-SUMIF(buffer!$B$99:$B$123,Stock!$B87,buffer!J$99:J$123)</f>
        <v>0</v>
      </c>
      <c r="AN97" s="193">
        <f ca="1">-SUMIF(buffer!$B$99:$B$123,Stock!$B87,buffer!K$99:K$123)</f>
        <v>0</v>
      </c>
      <c r="AO97" s="193">
        <f ca="1">-SUMIF(buffer!$B$99:$B$123,Stock!$B87,buffer!L$99:L$123)</f>
        <v>-83.915999999999997</v>
      </c>
      <c r="AP97" s="193">
        <f ca="1">-SUMIF(buffer!$B$99:$B$123,Stock!$B87,buffer!M$99:M$123)</f>
        <v>-82.781999999999996</v>
      </c>
      <c r="AQ97" s="193">
        <f ca="1">-SUMIF(buffer!$B$99:$B$123,Stock!$B87,buffer!N$99:N$123)</f>
        <v>-88.451999999999998</v>
      </c>
      <c r="AR97" s="193">
        <f ca="1">-SUMIF(buffer!$B$99:$B$123,Stock!$B87,buffer!O$99:O$123)</f>
        <v>-94.122</v>
      </c>
      <c r="AS97" s="193">
        <f ca="1">-SUMIF(buffer!$B$99:$B$123,Stock!$B87,buffer!P$99:P$123)</f>
        <v>-66.150000000000006</v>
      </c>
      <c r="AT97" s="193">
        <f ca="1">-SUMIF(buffer!$B$99:$B$123,Stock!$B87,buffer!Q$99:Q$123)</f>
        <v>-90.72</v>
      </c>
      <c r="AU97" s="193">
        <f ca="1">-SUMIF(buffer!$B$99:$B$123,Stock!$B87,buffer!R$99:R$123)</f>
        <v>-84.293999999999997</v>
      </c>
      <c r="AV97" s="193">
        <f ca="1">-SUMIF(buffer!$B$99:$B$123,Stock!$B87,buffer!S$99:S$123)</f>
        <v>-87.695999999999998</v>
      </c>
      <c r="AW97" s="193">
        <f ca="1">-SUMIF(buffer!$B$99:$B$123,Stock!$B87,buffer!T$99:T$123)</f>
        <v>-88.073999999999998</v>
      </c>
      <c r="AX97" s="193">
        <f ca="1">-SUMIF(buffer!$B$99:$B$123,Stock!$B87,buffer!U$99:U$123)</f>
        <v>-87.695999999999998</v>
      </c>
      <c r="AY97" s="193">
        <f ca="1">-SUMIF(buffer!$B$99:$B$123,Stock!$B87,buffer!V$99:V$123)</f>
        <v>-99.036000000000001</v>
      </c>
      <c r="AZ97" s="193">
        <f ca="1">-SUMIF(buffer!$B$99:$B$123,Stock!$B87,buffer!W$99:W$123)</f>
        <v>-86.183999999999997</v>
      </c>
      <c r="BA97" s="193">
        <f ca="1">-SUMIF(buffer!$B$99:$B$123,Stock!$B87,buffer!X$99:X$123)</f>
        <v>-96.768000000000001</v>
      </c>
      <c r="BB97" s="193">
        <f ca="1">-SUMIF(buffer!$B$99:$B$123,Stock!$B87,buffer!Y$99:Y$123)</f>
        <v>-98.28</v>
      </c>
      <c r="BC97" s="193">
        <f ca="1">-SUMIF(buffer!$B$99:$B$123,Stock!$B87,buffer!Z$99:Z$123)</f>
        <v>-100.17</v>
      </c>
      <c r="BD97" s="193">
        <f ca="1">-SUMIF(buffer!$B$99:$B$123,Stock!$B87,buffer!AA$99:AA$123)</f>
        <v>-102.06</v>
      </c>
      <c r="BE97" s="193">
        <f ca="1">-SUMIF(buffer!$B$99:$B$123,Stock!$B87,buffer!AB$99:AB$123)</f>
        <v>-70.686000000000007</v>
      </c>
      <c r="BF97" s="193">
        <f ca="1">-SUMIF(buffer!$B$99:$B$123,Stock!$B87,buffer!AC$99:AC$123)</f>
        <v>-97.902000000000001</v>
      </c>
      <c r="BG97" s="193">
        <f ca="1">-SUMIF(buffer!$B$99:$B$123,Stock!$B87,buffer!AD$99:AD$123)</f>
        <v>-92.61</v>
      </c>
      <c r="BH97" s="193">
        <f ca="1">-SUMIF(buffer!$B$99:$B$123,Stock!$B87,buffer!AE$99:AE$123)</f>
        <v>-95.634</v>
      </c>
      <c r="BI97" s="193">
        <f ca="1">-SUMIF(buffer!$B$99:$B$123,Stock!$B87,buffer!AF$99:AF$123)</f>
        <v>-93.366</v>
      </c>
      <c r="BJ97" s="193">
        <f ca="1">-SUMIF(buffer!$B$99:$B$123,Stock!$B87,buffer!AG$99:AG$123)</f>
        <v>-94.122</v>
      </c>
      <c r="BK97" s="193">
        <f ca="1">-SUMIF(buffer!$B$99:$B$123,Stock!$B87,buffer!AH$99:AH$123)</f>
        <v>-110.754</v>
      </c>
      <c r="BL97" s="193">
        <f ca="1">-SUMIF(buffer!$B$99:$B$123,Stock!$B87,buffer!AI$99:AI$123)</f>
        <v>-91.475999999999999</v>
      </c>
      <c r="BM97" s="193">
        <f ca="1">-SUMIF(buffer!$B$99:$B$123,Stock!$B87,buffer!AJ$99:AJ$123)</f>
        <v>-105.84</v>
      </c>
      <c r="BN97" s="193">
        <f ca="1">-SUMIF(buffer!$B$99:$B$123,Stock!$B87,buffer!AK$99:AK$123)</f>
        <v>-108.486</v>
      </c>
      <c r="BO97" s="193">
        <f ca="1">-SUMIF(buffer!$B$99:$B$123,Stock!$B87,buffer!AL$99:AL$123)</f>
        <v>-108.108</v>
      </c>
      <c r="BP97" s="193">
        <f ca="1">-SUMIF(buffer!$B$99:$B$123,Stock!$B87,buffer!AM$99:AM$123)</f>
        <v>-108.108</v>
      </c>
      <c r="BQ97" s="193">
        <f ca="1">-SUMIF(buffer!$B$99:$B$123,Stock!$B87,buffer!AN$99:AN$123)</f>
        <v>-74.087999999999994</v>
      </c>
      <c r="BR97" s="193">
        <f ca="1">-SUMIF(buffer!$B$99:$B$123,Stock!$B87,buffer!AO$99:AO$123)</f>
        <v>-100.548</v>
      </c>
      <c r="BS97" s="193">
        <f ca="1">-SUMIF(buffer!$B$99:$B$123,Stock!$B87,buffer!AP$99:AP$123)</f>
        <v>-97.146000000000001</v>
      </c>
      <c r="BT97" s="193">
        <f ca="1">-SUMIF(buffer!$B$99:$B$123,Stock!$B87,buffer!AQ$99:AQ$123)</f>
        <v>-103.572</v>
      </c>
      <c r="BU97" s="193">
        <f ca="1">-SUMIF(buffer!$B$99:$B$123,Stock!$B87,buffer!AR$99:AR$123)</f>
        <v>-96.012</v>
      </c>
      <c r="BV97" s="193">
        <f ca="1">-SUMIF(buffer!$B$99:$B$123,Stock!$B87,buffer!AS$99:AS$123)</f>
        <v>-100.17</v>
      </c>
      <c r="BW97" s="193">
        <f ca="1">-SUMIF(buffer!$B$99:$B$123,Stock!$B87,buffer!AT$99:AT$123)</f>
        <v>-116.04600000000001</v>
      </c>
      <c r="BX97" s="193">
        <f ca="1">-SUMIF(buffer!$B$99:$B$123,Stock!$B87,buffer!AU$99:AU$123)</f>
        <v>-97.524000000000001</v>
      </c>
      <c r="BY97" s="193">
        <f ca="1">-SUMIF(buffer!$B$99:$B$123,Stock!$B87,buffer!AV$99:AV$123)</f>
        <v>-111.88800000000001</v>
      </c>
      <c r="BZ97" s="193">
        <f ca="1">-SUMIF(buffer!$B$99:$B$123,Stock!$B87,buffer!AW$99:AW$123)</f>
        <v>-111.88800000000001</v>
      </c>
      <c r="CA97" s="193">
        <f ca="1">-SUMIF(buffer!$B$99:$B$123,Stock!$B87,buffer!AX$99:AX$123)</f>
        <v>-112.64400000000001</v>
      </c>
      <c r="CB97" s="193">
        <f ca="1">-SUMIF(buffer!$B$99:$B$123,Stock!$B87,buffer!AY$99:AY$123)</f>
        <v>-126.63</v>
      </c>
      <c r="CC97" s="193">
        <f ca="1">-SUMIF(buffer!$B$99:$B$123,Stock!$B87,buffer!AZ$99:AZ$123)</f>
        <v>-84.293999999999997</v>
      </c>
      <c r="CD97" s="193">
        <f ca="1">-SUMIF(buffer!$B$99:$B$123,Stock!$B87,buffer!BA$99:BA$123)</f>
        <v>-113.77800000000001</v>
      </c>
      <c r="CE97" s="193">
        <f ca="1">-SUMIF(buffer!$B$99:$B$123,Stock!$B87,buffer!BB$99:BB$123)</f>
        <v>-109.242</v>
      </c>
      <c r="CF97" s="193">
        <f ca="1">-SUMIF(buffer!$B$99:$B$123,Stock!$B87,buffer!BC$99:BC$123)</f>
        <v>-117.18</v>
      </c>
      <c r="CG97" s="193">
        <f ca="1">-SUMIF(buffer!$B$99:$B$123,Stock!$B87,buffer!BD$99:BD$123)</f>
        <v>-110.754</v>
      </c>
      <c r="CH97" s="193">
        <f ca="1">-SUMIF(buffer!$B$99:$B$123,Stock!$B87,buffer!BE$99:BE$123)</f>
        <v>-114.53400000000001</v>
      </c>
      <c r="CI97" s="193">
        <f ca="1">-SUMIF(buffer!$B$99:$B$123,Stock!$B87,buffer!BF$99:BF$123)</f>
        <v>-128.52000000000001</v>
      </c>
      <c r="CJ97" s="193">
        <f ca="1">-SUMIF(buffer!$B$99:$B$123,Stock!$B87,buffer!BG$99:BG$123)</f>
        <v>-109.998</v>
      </c>
      <c r="CK97" s="193">
        <f ca="1">-SUMIF(buffer!$B$99:$B$123,Stock!$B87,buffer!BH$99:BH$123)</f>
        <v>-130.78800000000001</v>
      </c>
      <c r="CL97" s="193">
        <f ca="1">-SUMIF(buffer!$B$99:$B$123,Stock!$B87,buffer!BI$99:BI$123)</f>
        <v>-123.98399999999999</v>
      </c>
      <c r="CM97" s="193">
        <f ca="1">-SUMIF(buffer!$B$99:$B$123,Stock!$B87,buffer!BJ$99:BJ$123)</f>
        <v>-129.27600000000001</v>
      </c>
    </row>
    <row r="98" spans="2:91" x14ac:dyDescent="0.2">
      <c r="B98" s="196" t="s">
        <v>297</v>
      </c>
      <c r="C98" s="19" t="str">
        <f>Inputs!$GZ$9</f>
        <v>kg</v>
      </c>
      <c r="D98" s="19" t="s">
        <v>19</v>
      </c>
      <c r="E98" s="27">
        <f t="shared" ca="1" si="164"/>
        <v>-12.7575</v>
      </c>
      <c r="F98" s="27">
        <f t="shared" ca="1" si="164"/>
        <v>-53.959500000000006</v>
      </c>
      <c r="G98" s="27">
        <f t="shared" ca="1" si="164"/>
        <v>-58.552199999999999</v>
      </c>
      <c r="H98" s="27">
        <f t="shared" ca="1" si="164"/>
        <v>-61.481700000000004</v>
      </c>
      <c r="I98" s="27">
        <f t="shared" ca="1" si="164"/>
        <v>-69.948900000000009</v>
      </c>
      <c r="J98" s="27"/>
      <c r="K98" s="27">
        <f t="shared" ca="1" si="165"/>
        <v>0</v>
      </c>
      <c r="L98" s="27">
        <f t="shared" ca="1" si="165"/>
        <v>0</v>
      </c>
      <c r="M98" s="27">
        <f t="shared" ca="1" si="165"/>
        <v>0</v>
      </c>
      <c r="N98" s="27">
        <f t="shared" ca="1" si="165"/>
        <v>-12.7575</v>
      </c>
      <c r="O98" s="27">
        <f t="shared" ca="1" si="165"/>
        <v>-12.549600000000002</v>
      </c>
      <c r="P98" s="27">
        <f t="shared" ca="1" si="165"/>
        <v>-13.0032</v>
      </c>
      <c r="Q98" s="27">
        <f t="shared" ca="1" si="165"/>
        <v>-13.645800000000001</v>
      </c>
      <c r="R98" s="27">
        <f t="shared" ca="1" si="165"/>
        <v>-14.760900000000003</v>
      </c>
      <c r="S98" s="27">
        <f t="shared" ca="1" si="165"/>
        <v>-13.532400000000003</v>
      </c>
      <c r="T98" s="27">
        <f t="shared" ca="1" si="165"/>
        <v>-14.080500000000001</v>
      </c>
      <c r="U98" s="27">
        <f t="shared" ca="1" si="166"/>
        <v>-14.817600000000001</v>
      </c>
      <c r="V98" s="27">
        <f t="shared" ca="1" si="166"/>
        <v>-16.121700000000001</v>
      </c>
      <c r="W98" s="27">
        <f t="shared" ca="1" si="166"/>
        <v>-14.1372</v>
      </c>
      <c r="X98" s="27">
        <f t="shared" ca="1" si="166"/>
        <v>-14.836500000000001</v>
      </c>
      <c r="Y98" s="27">
        <f t="shared" ca="1" si="166"/>
        <v>-15.687000000000001</v>
      </c>
      <c r="Z98" s="27">
        <f t="shared" ca="1" si="166"/>
        <v>-16.821000000000002</v>
      </c>
      <c r="AA98" s="27">
        <f t="shared" ca="1" si="166"/>
        <v>-16.235099999999999</v>
      </c>
      <c r="AB98" s="27">
        <f t="shared" ca="1" si="166"/>
        <v>-16.858800000000002</v>
      </c>
      <c r="AC98" s="27">
        <f t="shared" ca="1" si="166"/>
        <v>-17.652600000000003</v>
      </c>
      <c r="AD98" s="27">
        <f t="shared" ca="1" si="166"/>
        <v>-19.202400000000004</v>
      </c>
      <c r="AE98" s="27"/>
      <c r="AF98" s="26">
        <f ca="1">Inputs!$HM$9*AF97</f>
        <v>0</v>
      </c>
      <c r="AG98" s="26">
        <f ca="1">Inputs!$HM$9*AG97</f>
        <v>0</v>
      </c>
      <c r="AH98" s="26">
        <f ca="1">Inputs!$HM$9*AH97</f>
        <v>0</v>
      </c>
      <c r="AI98" s="26">
        <f ca="1">Inputs!$HM$9*AI97</f>
        <v>0</v>
      </c>
      <c r="AJ98" s="26">
        <f ca="1">Inputs!$HM$9*AJ97</f>
        <v>0</v>
      </c>
      <c r="AK98" s="26">
        <f ca="1">Inputs!$HM$9*AK97</f>
        <v>0</v>
      </c>
      <c r="AL98" s="26">
        <f ca="1">Inputs!$HM$9*AL97</f>
        <v>0</v>
      </c>
      <c r="AM98" s="26">
        <f ca="1">Inputs!$HM$9*AM97</f>
        <v>0</v>
      </c>
      <c r="AN98" s="26">
        <f ca="1">Inputs!$HM$9*AN97</f>
        <v>0</v>
      </c>
      <c r="AO98" s="26">
        <f ca="1">Inputs!$HM$9*AO97</f>
        <v>-4.1958000000000002</v>
      </c>
      <c r="AP98" s="26">
        <f ca="1">Inputs!$HM$9*AP97</f>
        <v>-4.1391</v>
      </c>
      <c r="AQ98" s="26">
        <f ca="1">Inputs!$HM$9*AQ97</f>
        <v>-4.4226000000000001</v>
      </c>
      <c r="AR98" s="26">
        <f ca="1">Inputs!$HM$9*AR97</f>
        <v>-4.7061000000000002</v>
      </c>
      <c r="AS98" s="26">
        <f ca="1">Inputs!$HM$9*AS97</f>
        <v>-3.3075000000000006</v>
      </c>
      <c r="AT98" s="26">
        <f ca="1">Inputs!$HM$9*AT97</f>
        <v>-4.5360000000000005</v>
      </c>
      <c r="AU98" s="26">
        <f ca="1">Inputs!$HM$9*AU97</f>
        <v>-4.2146999999999997</v>
      </c>
      <c r="AV98" s="26">
        <f ca="1">Inputs!$HM$9*AV97</f>
        <v>-4.3848000000000003</v>
      </c>
      <c r="AW98" s="26">
        <f ca="1">Inputs!$HM$9*AW97</f>
        <v>-4.4036999999999997</v>
      </c>
      <c r="AX98" s="26">
        <f ca="1">Inputs!$HM$9*AX97</f>
        <v>-4.3848000000000003</v>
      </c>
      <c r="AY98" s="26">
        <f ca="1">Inputs!$HM$9*AY97</f>
        <v>-4.9518000000000004</v>
      </c>
      <c r="AZ98" s="26">
        <f ca="1">Inputs!$HM$9*AZ97</f>
        <v>-4.3091999999999997</v>
      </c>
      <c r="BA98" s="26">
        <f ca="1">Inputs!$HM$9*BA97</f>
        <v>-4.8384</v>
      </c>
      <c r="BB98" s="26">
        <f ca="1">Inputs!$HM$9*BB97</f>
        <v>-4.9140000000000006</v>
      </c>
      <c r="BC98" s="26">
        <f ca="1">Inputs!$HM$9*BC97</f>
        <v>-5.0085000000000006</v>
      </c>
      <c r="BD98" s="26">
        <f ca="1">Inputs!$HM$9*BD97</f>
        <v>-5.1030000000000006</v>
      </c>
      <c r="BE98" s="26">
        <f ca="1">Inputs!$HM$9*BE97</f>
        <v>-3.5343000000000004</v>
      </c>
      <c r="BF98" s="26">
        <f ca="1">Inputs!$HM$9*BF97</f>
        <v>-4.8951000000000002</v>
      </c>
      <c r="BG98" s="26">
        <f ca="1">Inputs!$HM$9*BG97</f>
        <v>-4.6305000000000005</v>
      </c>
      <c r="BH98" s="26">
        <f ca="1">Inputs!$HM$9*BH97</f>
        <v>-4.7816999999999998</v>
      </c>
      <c r="BI98" s="26">
        <f ca="1">Inputs!$HM$9*BI97</f>
        <v>-4.6683000000000003</v>
      </c>
      <c r="BJ98" s="26">
        <f ca="1">Inputs!$HM$9*BJ97</f>
        <v>-4.7061000000000002</v>
      </c>
      <c r="BK98" s="26">
        <f ca="1">Inputs!$HM$9*BK97</f>
        <v>-5.537700000000001</v>
      </c>
      <c r="BL98" s="26">
        <f ca="1">Inputs!$HM$9*BL97</f>
        <v>-4.5738000000000003</v>
      </c>
      <c r="BM98" s="26">
        <f ca="1">Inputs!$HM$9*BM97</f>
        <v>-5.2920000000000007</v>
      </c>
      <c r="BN98" s="26">
        <f ca="1">Inputs!$HM$9*BN97</f>
        <v>-5.4243000000000006</v>
      </c>
      <c r="BO98" s="26">
        <f ca="1">Inputs!$HM$9*BO97</f>
        <v>-5.4054000000000002</v>
      </c>
      <c r="BP98" s="26">
        <f ca="1">Inputs!$HM$9*BP97</f>
        <v>-5.4054000000000002</v>
      </c>
      <c r="BQ98" s="26">
        <f ca="1">Inputs!$HM$9*BQ97</f>
        <v>-3.7043999999999997</v>
      </c>
      <c r="BR98" s="26">
        <f ca="1">Inputs!$HM$9*BR97</f>
        <v>-5.0274000000000001</v>
      </c>
      <c r="BS98" s="26">
        <f ca="1">Inputs!$HM$9*BS97</f>
        <v>-4.8573000000000004</v>
      </c>
      <c r="BT98" s="26">
        <f ca="1">Inputs!$HM$9*BT97</f>
        <v>-5.1786000000000003</v>
      </c>
      <c r="BU98" s="26">
        <f ca="1">Inputs!$HM$9*BU97</f>
        <v>-4.8006000000000002</v>
      </c>
      <c r="BV98" s="26">
        <f ca="1">Inputs!$HM$9*BV97</f>
        <v>-5.0085000000000006</v>
      </c>
      <c r="BW98" s="26">
        <f ca="1">Inputs!$HM$9*BW97</f>
        <v>-5.8023000000000007</v>
      </c>
      <c r="BX98" s="26">
        <f ca="1">Inputs!$HM$9*BX97</f>
        <v>-4.8762000000000008</v>
      </c>
      <c r="BY98" s="26">
        <f ca="1">Inputs!$HM$9*BY97</f>
        <v>-5.5944000000000003</v>
      </c>
      <c r="BZ98" s="26">
        <f ca="1">Inputs!$HM$9*BZ97</f>
        <v>-5.5944000000000003</v>
      </c>
      <c r="CA98" s="26">
        <f ca="1">Inputs!$HM$9*CA97</f>
        <v>-5.632200000000001</v>
      </c>
      <c r="CB98" s="26">
        <f ca="1">Inputs!$HM$9*CB97</f>
        <v>-6.3315000000000001</v>
      </c>
      <c r="CC98" s="26">
        <f ca="1">Inputs!$HM$9*CC97</f>
        <v>-4.2146999999999997</v>
      </c>
      <c r="CD98" s="26">
        <f ca="1">Inputs!$HM$9*CD97</f>
        <v>-5.6889000000000003</v>
      </c>
      <c r="CE98" s="26">
        <f ca="1">Inputs!$HM$9*CE97</f>
        <v>-5.4621000000000004</v>
      </c>
      <c r="CF98" s="26">
        <f ca="1">Inputs!$HM$9*CF97</f>
        <v>-5.8590000000000009</v>
      </c>
      <c r="CG98" s="26">
        <f ca="1">Inputs!$HM$9*CG97</f>
        <v>-5.537700000000001</v>
      </c>
      <c r="CH98" s="26">
        <f ca="1">Inputs!$HM$9*CH97</f>
        <v>-5.726700000000001</v>
      </c>
      <c r="CI98" s="26">
        <f ca="1">Inputs!$HM$9*CI97</f>
        <v>-6.426000000000001</v>
      </c>
      <c r="CJ98" s="26">
        <f ca="1">Inputs!$HM$9*CJ97</f>
        <v>-5.4999000000000002</v>
      </c>
      <c r="CK98" s="26">
        <f ca="1">Inputs!$HM$9*CK97</f>
        <v>-6.5394000000000005</v>
      </c>
      <c r="CL98" s="26">
        <f ca="1">Inputs!$HM$9*CL97</f>
        <v>-6.1992000000000003</v>
      </c>
      <c r="CM98" s="26">
        <f ca="1">Inputs!$HM$9*CM97</f>
        <v>-6.4638000000000009</v>
      </c>
    </row>
    <row r="99" spans="2:91" s="115" customFormat="1" x14ac:dyDescent="0.2">
      <c r="B99" s="195" t="s">
        <v>296</v>
      </c>
      <c r="C99" s="19" t="str">
        <f>Inputs!$GZ$9</f>
        <v>kg</v>
      </c>
      <c r="D99" s="19" t="s">
        <v>19</v>
      </c>
      <c r="E99" s="63">
        <f ca="1">SUM(E95:E98)</f>
        <v>0</v>
      </c>
      <c r="F99" s="63">
        <f ca="1">SUM(F95:F98)</f>
        <v>-7.1054273576010019E-14</v>
      </c>
      <c r="G99" s="63">
        <f ca="1">SUM(G95:G98)</f>
        <v>-1.4210854715202004E-13</v>
      </c>
      <c r="H99" s="63">
        <f ca="1">SUM(H95:H98)</f>
        <v>-1.8474111129762605E-13</v>
      </c>
      <c r="I99" s="63">
        <f ca="1">SUM(I95:I98)</f>
        <v>-3.694822225952521E-13</v>
      </c>
      <c r="J99" s="63"/>
      <c r="K99" s="63">
        <f t="shared" ref="K99:AD99" ca="1" si="167">SUM(K95:K98)</f>
        <v>0</v>
      </c>
      <c r="L99" s="63">
        <f t="shared" ca="1" si="167"/>
        <v>0</v>
      </c>
      <c r="M99" s="63">
        <f t="shared" ca="1" si="167"/>
        <v>0</v>
      </c>
      <c r="N99" s="63">
        <f t="shared" ca="1" si="167"/>
        <v>0</v>
      </c>
      <c r="O99" s="63">
        <f t="shared" ca="1" si="167"/>
        <v>2.4868995751603507E-14</v>
      </c>
      <c r="P99" s="63">
        <f t="shared" ca="1" si="167"/>
        <v>-6.3948846218409017E-14</v>
      </c>
      <c r="Q99" s="63">
        <f t="shared" ca="1" si="167"/>
        <v>-4.9737991503207013E-14</v>
      </c>
      <c r="R99" s="63">
        <f t="shared" ca="1" si="167"/>
        <v>-6.7501559897209518E-14</v>
      </c>
      <c r="S99" s="63">
        <f t="shared" ca="1" si="167"/>
        <v>-6.3948846218409017E-14</v>
      </c>
      <c r="T99" s="63">
        <f t="shared" ca="1" si="167"/>
        <v>-2.8421709430404007E-14</v>
      </c>
      <c r="U99" s="63">
        <f t="shared" ca="1" si="167"/>
        <v>-3.0198066269804258E-14</v>
      </c>
      <c r="V99" s="63">
        <f t="shared" ca="1" si="167"/>
        <v>-8.1712414612411521E-14</v>
      </c>
      <c r="W99" s="63">
        <f t="shared" ca="1" si="167"/>
        <v>-1.0658141036401503E-13</v>
      </c>
      <c r="X99" s="63">
        <f t="shared" ca="1" si="167"/>
        <v>-1.1368683772161603E-13</v>
      </c>
      <c r="Y99" s="63">
        <f t="shared" ca="1" si="167"/>
        <v>-1.0302869668521453E-13</v>
      </c>
      <c r="Z99" s="63">
        <f t="shared" ca="1" si="167"/>
        <v>-8.8817841970012523E-14</v>
      </c>
      <c r="AA99" s="63">
        <f t="shared" ca="1" si="167"/>
        <v>-1.2434497875801753E-13</v>
      </c>
      <c r="AB99" s="63">
        <f t="shared" ca="1" si="167"/>
        <v>-1.4210854715202004E-13</v>
      </c>
      <c r="AC99" s="63">
        <f t="shared" ca="1" si="167"/>
        <v>-1.1013412404281553E-13</v>
      </c>
      <c r="AD99" s="63">
        <f t="shared" ca="1" si="167"/>
        <v>-1.0658141036401503E-13</v>
      </c>
      <c r="AE99" s="63"/>
      <c r="AF99" s="194">
        <f t="shared" ref="AF99:BK99" ca="1" si="168">SUM(AF95:AF98)</f>
        <v>0</v>
      </c>
      <c r="AG99" s="194">
        <f t="shared" ca="1" si="168"/>
        <v>0</v>
      </c>
      <c r="AH99" s="194">
        <f t="shared" ca="1" si="168"/>
        <v>0</v>
      </c>
      <c r="AI99" s="194">
        <f t="shared" ca="1" si="168"/>
        <v>0</v>
      </c>
      <c r="AJ99" s="194">
        <f t="shared" ca="1" si="168"/>
        <v>0</v>
      </c>
      <c r="AK99" s="194">
        <f t="shared" ca="1" si="168"/>
        <v>0</v>
      </c>
      <c r="AL99" s="194">
        <f t="shared" ca="1" si="168"/>
        <v>0</v>
      </c>
      <c r="AM99" s="194">
        <f t="shared" ca="1" si="168"/>
        <v>0</v>
      </c>
      <c r="AN99" s="194">
        <f t="shared" ca="1" si="168"/>
        <v>0</v>
      </c>
      <c r="AO99" s="194">
        <f t="shared" ca="1" si="168"/>
        <v>0</v>
      </c>
      <c r="AP99" s="194">
        <f t="shared" ca="1" si="168"/>
        <v>0</v>
      </c>
      <c r="AQ99" s="194">
        <f t="shared" ca="1" si="168"/>
        <v>0</v>
      </c>
      <c r="AR99" s="194">
        <f t="shared" ca="1" si="168"/>
        <v>0</v>
      </c>
      <c r="AS99" s="194">
        <f t="shared" ca="1" si="168"/>
        <v>3.9968028886505635E-15</v>
      </c>
      <c r="AT99" s="194">
        <f t="shared" ca="1" si="168"/>
        <v>0</v>
      </c>
      <c r="AU99" s="194">
        <f t="shared" ca="1" si="168"/>
        <v>0</v>
      </c>
      <c r="AV99" s="194">
        <f t="shared" ca="1" si="168"/>
        <v>0</v>
      </c>
      <c r="AW99" s="194">
        <f t="shared" ca="1" si="168"/>
        <v>0</v>
      </c>
      <c r="AX99" s="194">
        <f t="shared" ca="1" si="168"/>
        <v>0</v>
      </c>
      <c r="AY99" s="194">
        <f t="shared" ca="1" si="168"/>
        <v>0</v>
      </c>
      <c r="AZ99" s="194">
        <f t="shared" ca="1" si="168"/>
        <v>0</v>
      </c>
      <c r="BA99" s="194">
        <f t="shared" ca="1" si="168"/>
        <v>7.1054273576010019E-15</v>
      </c>
      <c r="BB99" s="194">
        <f t="shared" ca="1" si="168"/>
        <v>1.5099033134902129E-14</v>
      </c>
      <c r="BC99" s="194">
        <f t="shared" ca="1" si="168"/>
        <v>1.1546319456101628E-14</v>
      </c>
      <c r="BD99" s="194">
        <f t="shared" ca="1" si="168"/>
        <v>7.9936057773011271E-15</v>
      </c>
      <c r="BE99" s="194">
        <f t="shared" ca="1" si="168"/>
        <v>1.5543122344752192E-14</v>
      </c>
      <c r="BF99" s="194">
        <f t="shared" ca="1" si="168"/>
        <v>1.3322676295501878E-14</v>
      </c>
      <c r="BG99" s="194">
        <f t="shared" ca="1" si="168"/>
        <v>1.1546319456101628E-14</v>
      </c>
      <c r="BH99" s="194">
        <f t="shared" ca="1" si="168"/>
        <v>1.5099033134902129E-14</v>
      </c>
      <c r="BI99" s="194">
        <f t="shared" ca="1" si="168"/>
        <v>1.5987211554602254E-14</v>
      </c>
      <c r="BJ99" s="194">
        <f t="shared" ca="1" si="168"/>
        <v>2.042810365310288E-14</v>
      </c>
      <c r="BK99" s="194">
        <f t="shared" ca="1" si="168"/>
        <v>1.4210854715202004E-14</v>
      </c>
      <c r="BL99" s="194">
        <f t="shared" ref="BL99:CM99" ca="1" si="169">SUM(BL95:BL98)</f>
        <v>1.9539925233402755E-14</v>
      </c>
      <c r="BM99" s="194">
        <f t="shared" ca="1" si="169"/>
        <v>1.5099033134902129E-14</v>
      </c>
      <c r="BN99" s="194">
        <f t="shared" ca="1" si="169"/>
        <v>1.5987211554602254E-14</v>
      </c>
      <c r="BO99" s="194">
        <f t="shared" ca="1" si="169"/>
        <v>1.4210854715202004E-14</v>
      </c>
      <c r="BP99" s="194">
        <f t="shared" ca="1" si="169"/>
        <v>1.4210854715202004E-14</v>
      </c>
      <c r="BQ99" s="194">
        <f t="shared" ca="1" si="169"/>
        <v>7.1054273576010019E-15</v>
      </c>
      <c r="BR99" s="194">
        <f t="shared" ca="1" si="169"/>
        <v>0</v>
      </c>
      <c r="BS99" s="194">
        <f t="shared" ca="1" si="169"/>
        <v>0</v>
      </c>
      <c r="BT99" s="194">
        <f t="shared" ca="1" si="169"/>
        <v>0</v>
      </c>
      <c r="BU99" s="194">
        <f t="shared" ca="1" si="169"/>
        <v>0</v>
      </c>
      <c r="BV99" s="194">
        <f t="shared" ca="1" si="169"/>
        <v>0</v>
      </c>
      <c r="BW99" s="194">
        <f t="shared" ca="1" si="169"/>
        <v>0</v>
      </c>
      <c r="BX99" s="194">
        <f t="shared" ca="1" si="169"/>
        <v>0</v>
      </c>
      <c r="BY99" s="194">
        <f t="shared" ca="1" si="169"/>
        <v>7.1054273576010019E-15</v>
      </c>
      <c r="BZ99" s="194">
        <f t="shared" ca="1" si="169"/>
        <v>7.1054273576010019E-15</v>
      </c>
      <c r="CA99" s="194">
        <f t="shared" ca="1" si="169"/>
        <v>1.0658141036401503E-14</v>
      </c>
      <c r="CB99" s="194">
        <f t="shared" ca="1" si="169"/>
        <v>0</v>
      </c>
      <c r="CC99" s="194">
        <f t="shared" ca="1" si="169"/>
        <v>0</v>
      </c>
      <c r="CD99" s="194">
        <f t="shared" ca="1" si="169"/>
        <v>0</v>
      </c>
      <c r="CE99" s="194">
        <f t="shared" ca="1" si="169"/>
        <v>0</v>
      </c>
      <c r="CF99" s="194">
        <f t="shared" ca="1" si="169"/>
        <v>0</v>
      </c>
      <c r="CG99" s="194">
        <f t="shared" ca="1" si="169"/>
        <v>0</v>
      </c>
      <c r="CH99" s="194">
        <f t="shared" ca="1" si="169"/>
        <v>7.1054273576010019E-15</v>
      </c>
      <c r="CI99" s="194">
        <f t="shared" ca="1" si="169"/>
        <v>-1.3322676295501878E-14</v>
      </c>
      <c r="CJ99" s="194">
        <f t="shared" ca="1" si="169"/>
        <v>-1.7763568394002505E-14</v>
      </c>
      <c r="CK99" s="194">
        <f t="shared" ca="1" si="169"/>
        <v>-2.8421709430404007E-14</v>
      </c>
      <c r="CL99" s="194">
        <f t="shared" ca="1" si="169"/>
        <v>-2.3980817331903381E-14</v>
      </c>
      <c r="CM99" s="194">
        <f t="shared" ca="1" si="169"/>
        <v>-3.730349362740526E-14</v>
      </c>
    </row>
    <row r="101" spans="2:91" x14ac:dyDescent="0.2">
      <c r="B101" s="7" t="s">
        <v>295</v>
      </c>
      <c r="C101" s="19" t="str">
        <f>Inputs!$J$16</f>
        <v>EUR</v>
      </c>
      <c r="D101" s="19" t="s">
        <v>19</v>
      </c>
      <c r="E101" s="27">
        <f ca="1">E90/E96</f>
        <v>31.276194223438001</v>
      </c>
      <c r="F101" s="27">
        <f ca="1">F90/F96</f>
        <v>32.114668068424031</v>
      </c>
      <c r="G101" s="27">
        <f ca="1">G90/G96</f>
        <v>33.237280669640406</v>
      </c>
      <c r="H101" s="27">
        <f ca="1">H90/H96</f>
        <v>34.247700982627464</v>
      </c>
      <c r="I101" s="27">
        <f ca="1">I90/I96</f>
        <v>35.288231873205689</v>
      </c>
      <c r="K101" s="27">
        <f t="shared" ref="K101:AD101" ca="1" si="170">IFERROR(K90/K96,0)</f>
        <v>0</v>
      </c>
      <c r="L101" s="27">
        <f t="shared" ca="1" si="170"/>
        <v>0</v>
      </c>
      <c r="M101" s="27">
        <f t="shared" ca="1" si="170"/>
        <v>0</v>
      </c>
      <c r="N101" s="27">
        <f t="shared" ca="1" si="170"/>
        <v>31.276194223438001</v>
      </c>
      <c r="O101" s="27">
        <f t="shared" ca="1" si="170"/>
        <v>31.612418842789729</v>
      </c>
      <c r="P101" s="27">
        <f t="shared" ca="1" si="170"/>
        <v>31.932569662127158</v>
      </c>
      <c r="Q101" s="27">
        <f t="shared" ca="1" si="170"/>
        <v>32.250801807307269</v>
      </c>
      <c r="R101" s="27">
        <f t="shared" ca="1" si="170"/>
        <v>32.576241218077996</v>
      </c>
      <c r="S101" s="27">
        <f t="shared" ca="1" si="170"/>
        <v>32.845891785294199</v>
      </c>
      <c r="T101" s="27">
        <f t="shared" ca="1" si="170"/>
        <v>33.09433557311953</v>
      </c>
      <c r="U101" s="27">
        <f t="shared" ca="1" si="170"/>
        <v>33.342193747575706</v>
      </c>
      <c r="V101" s="27">
        <f t="shared" ca="1" si="170"/>
        <v>33.594228717704453</v>
      </c>
      <c r="W101" s="27">
        <f t="shared" ca="1" si="170"/>
        <v>33.843969637767159</v>
      </c>
      <c r="X101" s="27">
        <f t="shared" ca="1" si="170"/>
        <v>34.100376479833074</v>
      </c>
      <c r="Y101" s="27">
        <f t="shared" ca="1" si="170"/>
        <v>34.356371337573371</v>
      </c>
      <c r="Z101" s="27">
        <f t="shared" ca="1" si="170"/>
        <v>34.615616023126329</v>
      </c>
      <c r="AA101" s="27">
        <f t="shared" ca="1" si="170"/>
        <v>34.872248256641853</v>
      </c>
      <c r="AB101" s="27">
        <f t="shared" ca="1" si="170"/>
        <v>35.138300951046226</v>
      </c>
      <c r="AC101" s="27">
        <f t="shared" ca="1" si="170"/>
        <v>35.400963699197881</v>
      </c>
      <c r="AD101" s="27">
        <f t="shared" ca="1" si="170"/>
        <v>35.667933431983087</v>
      </c>
      <c r="AF101" s="193">
        <f>Inputs!HB13</f>
        <v>30</v>
      </c>
      <c r="AG101" s="27">
        <f t="shared" ref="AG101:BL101" ca="1" si="171">AF101*(1+AG102)</f>
        <v>30.125</v>
      </c>
      <c r="AH101" s="27">
        <f t="shared" ca="1" si="171"/>
        <v>30.250520833333333</v>
      </c>
      <c r="AI101" s="27">
        <f t="shared" ca="1" si="171"/>
        <v>30.376564670138887</v>
      </c>
      <c r="AJ101" s="27">
        <f t="shared" ca="1" si="171"/>
        <v>30.503133689597799</v>
      </c>
      <c r="AK101" s="27">
        <f t="shared" ca="1" si="171"/>
        <v>30.630230079971124</v>
      </c>
      <c r="AL101" s="27">
        <f t="shared" ca="1" si="171"/>
        <v>30.757856038637669</v>
      </c>
      <c r="AM101" s="27">
        <f t="shared" ca="1" si="171"/>
        <v>30.886013772131992</v>
      </c>
      <c r="AN101" s="27">
        <f t="shared" ca="1" si="171"/>
        <v>31.014705496182543</v>
      </c>
      <c r="AO101" s="27">
        <f t="shared" ca="1" si="171"/>
        <v>31.143933435749972</v>
      </c>
      <c r="AP101" s="27">
        <f t="shared" ca="1" si="171"/>
        <v>31.273699825065595</v>
      </c>
      <c r="AQ101" s="27">
        <f t="shared" ca="1" si="171"/>
        <v>31.404006907670034</v>
      </c>
      <c r="AR101" s="27">
        <f t="shared" ca="1" si="171"/>
        <v>31.508686930695603</v>
      </c>
      <c r="AS101" s="27">
        <f t="shared" ca="1" si="171"/>
        <v>31.613715887131256</v>
      </c>
      <c r="AT101" s="27">
        <f t="shared" ca="1" si="171"/>
        <v>31.719094940088365</v>
      </c>
      <c r="AU101" s="27">
        <f t="shared" ca="1" si="171"/>
        <v>31.824825256555329</v>
      </c>
      <c r="AV101" s="27">
        <f t="shared" ca="1" si="171"/>
        <v>31.930908007410515</v>
      </c>
      <c r="AW101" s="27">
        <f t="shared" ca="1" si="171"/>
        <v>32.037344367435217</v>
      </c>
      <c r="AX101" s="27">
        <f t="shared" ca="1" si="171"/>
        <v>32.144135515326674</v>
      </c>
      <c r="AY101" s="27">
        <f t="shared" ca="1" si="171"/>
        <v>32.251282633711099</v>
      </c>
      <c r="AZ101" s="27">
        <f t="shared" ca="1" si="171"/>
        <v>32.358786909156805</v>
      </c>
      <c r="BA101" s="27">
        <f t="shared" ca="1" si="171"/>
        <v>32.466649532187333</v>
      </c>
      <c r="BB101" s="27">
        <f t="shared" ca="1" si="171"/>
        <v>32.574871697294626</v>
      </c>
      <c r="BC101" s="27">
        <f t="shared" ca="1" si="171"/>
        <v>32.683454602952274</v>
      </c>
      <c r="BD101" s="27">
        <f t="shared" ca="1" si="171"/>
        <v>32.765163239459653</v>
      </c>
      <c r="BE101" s="27">
        <f t="shared" ca="1" si="171"/>
        <v>32.847076147558298</v>
      </c>
      <c r="BF101" s="27">
        <f t="shared" ca="1" si="171"/>
        <v>32.929193837927194</v>
      </c>
      <c r="BG101" s="27">
        <f t="shared" ca="1" si="171"/>
        <v>33.011516822522012</v>
      </c>
      <c r="BH101" s="27">
        <f t="shared" ca="1" si="171"/>
        <v>33.094045614578313</v>
      </c>
      <c r="BI101" s="27">
        <f t="shared" ca="1" si="171"/>
        <v>33.176780728614759</v>
      </c>
      <c r="BJ101" s="27">
        <f t="shared" ca="1" si="171"/>
        <v>33.25972268043629</v>
      </c>
      <c r="BK101" s="27">
        <f t="shared" ca="1" si="171"/>
        <v>33.342871987137379</v>
      </c>
      <c r="BL101" s="27">
        <f t="shared" ca="1" si="171"/>
        <v>33.42622916710522</v>
      </c>
      <c r="BM101" s="27">
        <f t="shared" ref="BM101:CM101" ca="1" si="172">BL101*(1+BM102)</f>
        <v>33.509794740022983</v>
      </c>
      <c r="BN101" s="27">
        <f t="shared" ca="1" si="172"/>
        <v>33.593569226873036</v>
      </c>
      <c r="BO101" s="27">
        <f t="shared" ca="1" si="172"/>
        <v>33.677553149940216</v>
      </c>
      <c r="BP101" s="27">
        <f t="shared" ca="1" si="172"/>
        <v>33.761747032815066</v>
      </c>
      <c r="BQ101" s="27">
        <f t="shared" ca="1" si="172"/>
        <v>33.846151400397105</v>
      </c>
      <c r="BR101" s="27">
        <f t="shared" ca="1" si="172"/>
        <v>33.930766778898096</v>
      </c>
      <c r="BS101" s="27">
        <f t="shared" ca="1" si="172"/>
        <v>34.01559369584534</v>
      </c>
      <c r="BT101" s="27">
        <f t="shared" ca="1" si="172"/>
        <v>34.100632680084949</v>
      </c>
      <c r="BU101" s="27">
        <f t="shared" ca="1" si="172"/>
        <v>34.185884261785162</v>
      </c>
      <c r="BV101" s="27">
        <f t="shared" ca="1" si="172"/>
        <v>34.271348972439625</v>
      </c>
      <c r="BW101" s="27">
        <f t="shared" ca="1" si="172"/>
        <v>34.357027344870723</v>
      </c>
      <c r="BX101" s="27">
        <f t="shared" ca="1" si="172"/>
        <v>34.442919913232899</v>
      </c>
      <c r="BY101" s="27">
        <f t="shared" ca="1" si="172"/>
        <v>34.529027213015979</v>
      </c>
      <c r="BZ101" s="27">
        <f t="shared" ca="1" si="172"/>
        <v>34.615349781048515</v>
      </c>
      <c r="CA101" s="27">
        <f t="shared" ca="1" si="172"/>
        <v>34.701888155501138</v>
      </c>
      <c r="CB101" s="27">
        <f t="shared" ca="1" si="172"/>
        <v>34.788642875889892</v>
      </c>
      <c r="CC101" s="27">
        <f t="shared" ca="1" si="172"/>
        <v>34.875614483079616</v>
      </c>
      <c r="CD101" s="27">
        <f t="shared" ca="1" si="172"/>
        <v>34.962803519287313</v>
      </c>
      <c r="CE101" s="27">
        <f t="shared" ca="1" si="172"/>
        <v>35.050210528085529</v>
      </c>
      <c r="CF101" s="27">
        <f t="shared" ca="1" si="172"/>
        <v>35.137836054405739</v>
      </c>
      <c r="CG101" s="27">
        <f t="shared" ca="1" si="172"/>
        <v>35.225680644541754</v>
      </c>
      <c r="CH101" s="27">
        <f t="shared" ca="1" si="172"/>
        <v>35.313744846153106</v>
      </c>
      <c r="CI101" s="27">
        <f t="shared" ca="1" si="172"/>
        <v>35.402029208268488</v>
      </c>
      <c r="CJ101" s="27">
        <f t="shared" ca="1" si="172"/>
        <v>35.490534281289158</v>
      </c>
      <c r="CK101" s="27">
        <f t="shared" ca="1" si="172"/>
        <v>35.579260616992379</v>
      </c>
      <c r="CL101" s="27">
        <f t="shared" ca="1" si="172"/>
        <v>35.668208768534861</v>
      </c>
      <c r="CM101" s="27">
        <f t="shared" ca="1" si="172"/>
        <v>35.757379290456193</v>
      </c>
    </row>
    <row r="102" spans="2:91" s="189" customFormat="1" x14ac:dyDescent="0.2">
      <c r="B102" s="192" t="s">
        <v>277</v>
      </c>
      <c r="C102" s="19" t="s">
        <v>43</v>
      </c>
      <c r="D102" s="19" t="s">
        <v>19</v>
      </c>
      <c r="E102" s="191">
        <f ca="1">Settings!AZ22</f>
        <v>0.05</v>
      </c>
      <c r="F102" s="191">
        <f ca="1">Settings!BA22</f>
        <v>0.04</v>
      </c>
      <c r="G102" s="191">
        <f ca="1">Settings!BB22</f>
        <v>0.03</v>
      </c>
      <c r="H102" s="191">
        <f ca="1">Settings!BC22</f>
        <v>0.03</v>
      </c>
      <c r="I102" s="191">
        <f ca="1">Settings!BD22</f>
        <v>0.03</v>
      </c>
      <c r="K102" s="190">
        <f t="shared" ref="K102:AD102" ca="1" si="173">SUMIF($E$4:$I$4,K$4,$E102:$I102)/4</f>
        <v>1.2500000000000001E-2</v>
      </c>
      <c r="L102" s="190">
        <f t="shared" ca="1" si="173"/>
        <v>1.2500000000000001E-2</v>
      </c>
      <c r="M102" s="190">
        <f t="shared" ca="1" si="173"/>
        <v>1.2500000000000001E-2</v>
      </c>
      <c r="N102" s="190">
        <f t="shared" ca="1" si="173"/>
        <v>1.2500000000000001E-2</v>
      </c>
      <c r="O102" s="190">
        <f t="shared" ca="1" si="173"/>
        <v>0.01</v>
      </c>
      <c r="P102" s="190">
        <f t="shared" ca="1" si="173"/>
        <v>0.01</v>
      </c>
      <c r="Q102" s="190">
        <f t="shared" ca="1" si="173"/>
        <v>0.01</v>
      </c>
      <c r="R102" s="190">
        <f t="shared" ca="1" si="173"/>
        <v>0.01</v>
      </c>
      <c r="S102" s="190">
        <f t="shared" ca="1" si="173"/>
        <v>7.4999999999999997E-3</v>
      </c>
      <c r="T102" s="190">
        <f t="shared" ca="1" si="173"/>
        <v>7.4999999999999997E-3</v>
      </c>
      <c r="U102" s="190">
        <f t="shared" ca="1" si="173"/>
        <v>7.4999999999999997E-3</v>
      </c>
      <c r="V102" s="190">
        <f t="shared" ca="1" si="173"/>
        <v>7.4999999999999997E-3</v>
      </c>
      <c r="W102" s="190">
        <f t="shared" ca="1" si="173"/>
        <v>7.4999999999999997E-3</v>
      </c>
      <c r="X102" s="190">
        <f t="shared" ca="1" si="173"/>
        <v>7.4999999999999997E-3</v>
      </c>
      <c r="Y102" s="190">
        <f t="shared" ca="1" si="173"/>
        <v>7.4999999999999997E-3</v>
      </c>
      <c r="Z102" s="190">
        <f t="shared" ca="1" si="173"/>
        <v>7.4999999999999997E-3</v>
      </c>
      <c r="AA102" s="190">
        <f t="shared" ca="1" si="173"/>
        <v>7.4999999999999997E-3</v>
      </c>
      <c r="AB102" s="190">
        <f t="shared" ca="1" si="173"/>
        <v>7.4999999999999997E-3</v>
      </c>
      <c r="AC102" s="190">
        <f t="shared" ca="1" si="173"/>
        <v>7.4999999999999997E-3</v>
      </c>
      <c r="AD102" s="190">
        <f t="shared" ca="1" si="173"/>
        <v>7.4999999999999997E-3</v>
      </c>
      <c r="AF102" s="190">
        <f t="shared" ref="AF102:BK102" ca="1" si="174">SUMIF($E$4:$I$4,AF$4,$E102:$I102)/12</f>
        <v>4.1666666666666666E-3</v>
      </c>
      <c r="AG102" s="190">
        <f t="shared" ca="1" si="174"/>
        <v>4.1666666666666666E-3</v>
      </c>
      <c r="AH102" s="190">
        <f t="shared" ca="1" si="174"/>
        <v>4.1666666666666666E-3</v>
      </c>
      <c r="AI102" s="190">
        <f t="shared" ca="1" si="174"/>
        <v>4.1666666666666666E-3</v>
      </c>
      <c r="AJ102" s="190">
        <f t="shared" ca="1" si="174"/>
        <v>4.1666666666666666E-3</v>
      </c>
      <c r="AK102" s="190">
        <f t="shared" ca="1" si="174"/>
        <v>4.1666666666666666E-3</v>
      </c>
      <c r="AL102" s="190">
        <f t="shared" ca="1" si="174"/>
        <v>4.1666666666666666E-3</v>
      </c>
      <c r="AM102" s="190">
        <f t="shared" ca="1" si="174"/>
        <v>4.1666666666666666E-3</v>
      </c>
      <c r="AN102" s="190">
        <f t="shared" ca="1" si="174"/>
        <v>4.1666666666666666E-3</v>
      </c>
      <c r="AO102" s="190">
        <f t="shared" ca="1" si="174"/>
        <v>4.1666666666666666E-3</v>
      </c>
      <c r="AP102" s="190">
        <f t="shared" ca="1" si="174"/>
        <v>4.1666666666666666E-3</v>
      </c>
      <c r="AQ102" s="190">
        <f t="shared" ca="1" si="174"/>
        <v>4.1666666666666666E-3</v>
      </c>
      <c r="AR102" s="190">
        <f t="shared" ca="1" si="174"/>
        <v>3.3333333333333335E-3</v>
      </c>
      <c r="AS102" s="190">
        <f t="shared" ca="1" si="174"/>
        <v>3.3333333333333335E-3</v>
      </c>
      <c r="AT102" s="190">
        <f t="shared" ca="1" si="174"/>
        <v>3.3333333333333335E-3</v>
      </c>
      <c r="AU102" s="190">
        <f t="shared" ca="1" si="174"/>
        <v>3.3333333333333335E-3</v>
      </c>
      <c r="AV102" s="190">
        <f t="shared" ca="1" si="174"/>
        <v>3.3333333333333335E-3</v>
      </c>
      <c r="AW102" s="190">
        <f t="shared" ca="1" si="174"/>
        <v>3.3333333333333335E-3</v>
      </c>
      <c r="AX102" s="190">
        <f t="shared" ca="1" si="174"/>
        <v>3.3333333333333335E-3</v>
      </c>
      <c r="AY102" s="190">
        <f t="shared" ca="1" si="174"/>
        <v>3.3333333333333335E-3</v>
      </c>
      <c r="AZ102" s="190">
        <f t="shared" ca="1" si="174"/>
        <v>3.3333333333333335E-3</v>
      </c>
      <c r="BA102" s="190">
        <f t="shared" ca="1" si="174"/>
        <v>3.3333333333333335E-3</v>
      </c>
      <c r="BB102" s="190">
        <f t="shared" ca="1" si="174"/>
        <v>3.3333333333333335E-3</v>
      </c>
      <c r="BC102" s="190">
        <f t="shared" ca="1" si="174"/>
        <v>3.3333333333333335E-3</v>
      </c>
      <c r="BD102" s="190">
        <f t="shared" ca="1" si="174"/>
        <v>2.5000000000000001E-3</v>
      </c>
      <c r="BE102" s="190">
        <f t="shared" ca="1" si="174"/>
        <v>2.5000000000000001E-3</v>
      </c>
      <c r="BF102" s="190">
        <f t="shared" ca="1" si="174"/>
        <v>2.5000000000000001E-3</v>
      </c>
      <c r="BG102" s="190">
        <f t="shared" ca="1" si="174"/>
        <v>2.5000000000000001E-3</v>
      </c>
      <c r="BH102" s="190">
        <f t="shared" ca="1" si="174"/>
        <v>2.5000000000000001E-3</v>
      </c>
      <c r="BI102" s="190">
        <f t="shared" ca="1" si="174"/>
        <v>2.5000000000000001E-3</v>
      </c>
      <c r="BJ102" s="190">
        <f t="shared" ca="1" si="174"/>
        <v>2.5000000000000001E-3</v>
      </c>
      <c r="BK102" s="190">
        <f t="shared" ca="1" si="174"/>
        <v>2.5000000000000001E-3</v>
      </c>
      <c r="BL102" s="190">
        <f t="shared" ref="BL102:CM102" ca="1" si="175">SUMIF($E$4:$I$4,BL$4,$E102:$I102)/12</f>
        <v>2.5000000000000001E-3</v>
      </c>
      <c r="BM102" s="190">
        <f t="shared" ca="1" si="175"/>
        <v>2.5000000000000001E-3</v>
      </c>
      <c r="BN102" s="190">
        <f t="shared" ca="1" si="175"/>
        <v>2.5000000000000001E-3</v>
      </c>
      <c r="BO102" s="190">
        <f t="shared" ca="1" si="175"/>
        <v>2.5000000000000001E-3</v>
      </c>
      <c r="BP102" s="190">
        <f t="shared" ca="1" si="175"/>
        <v>2.5000000000000001E-3</v>
      </c>
      <c r="BQ102" s="190">
        <f t="shared" ca="1" si="175"/>
        <v>2.5000000000000001E-3</v>
      </c>
      <c r="BR102" s="190">
        <f t="shared" ca="1" si="175"/>
        <v>2.5000000000000001E-3</v>
      </c>
      <c r="BS102" s="190">
        <f t="shared" ca="1" si="175"/>
        <v>2.5000000000000001E-3</v>
      </c>
      <c r="BT102" s="190">
        <f t="shared" ca="1" si="175"/>
        <v>2.5000000000000001E-3</v>
      </c>
      <c r="BU102" s="190">
        <f t="shared" ca="1" si="175"/>
        <v>2.5000000000000001E-3</v>
      </c>
      <c r="BV102" s="190">
        <f t="shared" ca="1" si="175"/>
        <v>2.5000000000000001E-3</v>
      </c>
      <c r="BW102" s="190">
        <f t="shared" ca="1" si="175"/>
        <v>2.5000000000000001E-3</v>
      </c>
      <c r="BX102" s="190">
        <f t="shared" ca="1" si="175"/>
        <v>2.5000000000000001E-3</v>
      </c>
      <c r="BY102" s="190">
        <f t="shared" ca="1" si="175"/>
        <v>2.5000000000000001E-3</v>
      </c>
      <c r="BZ102" s="190">
        <f t="shared" ca="1" si="175"/>
        <v>2.5000000000000001E-3</v>
      </c>
      <c r="CA102" s="190">
        <f t="shared" ca="1" si="175"/>
        <v>2.5000000000000001E-3</v>
      </c>
      <c r="CB102" s="190">
        <f t="shared" ca="1" si="175"/>
        <v>2.5000000000000001E-3</v>
      </c>
      <c r="CC102" s="190">
        <f t="shared" ca="1" si="175"/>
        <v>2.5000000000000001E-3</v>
      </c>
      <c r="CD102" s="190">
        <f t="shared" ca="1" si="175"/>
        <v>2.5000000000000001E-3</v>
      </c>
      <c r="CE102" s="190">
        <f t="shared" ca="1" si="175"/>
        <v>2.5000000000000001E-3</v>
      </c>
      <c r="CF102" s="190">
        <f t="shared" ca="1" si="175"/>
        <v>2.5000000000000001E-3</v>
      </c>
      <c r="CG102" s="190">
        <f t="shared" ca="1" si="175"/>
        <v>2.5000000000000001E-3</v>
      </c>
      <c r="CH102" s="190">
        <f t="shared" ca="1" si="175"/>
        <v>2.5000000000000001E-3</v>
      </c>
      <c r="CI102" s="190">
        <f t="shared" ca="1" si="175"/>
        <v>2.5000000000000001E-3</v>
      </c>
      <c r="CJ102" s="190">
        <f t="shared" ca="1" si="175"/>
        <v>2.5000000000000001E-3</v>
      </c>
      <c r="CK102" s="190">
        <f t="shared" ca="1" si="175"/>
        <v>2.5000000000000001E-3</v>
      </c>
      <c r="CL102" s="190">
        <f t="shared" ca="1" si="175"/>
        <v>2.5000000000000001E-3</v>
      </c>
      <c r="CM102" s="190">
        <f t="shared" ca="1" si="175"/>
        <v>2.5000000000000001E-3</v>
      </c>
    </row>
    <row r="103" spans="2:91" x14ac:dyDescent="0.2">
      <c r="B103" s="196"/>
    </row>
    <row r="104" spans="2:91" x14ac:dyDescent="0.2">
      <c r="B104" s="23" t="str">
        <f>Inputs!GY14</f>
        <v>Chicken</v>
      </c>
    </row>
    <row r="105" spans="2:91" x14ac:dyDescent="0.2">
      <c r="B105" s="23"/>
    </row>
    <row r="106" spans="2:91" s="115" customFormat="1" x14ac:dyDescent="0.2">
      <c r="B106" s="195" t="s">
        <v>300</v>
      </c>
      <c r="C106" s="19" t="str">
        <f>Inputs!$J$16</f>
        <v>EUR</v>
      </c>
      <c r="D106" s="19" t="s">
        <v>19</v>
      </c>
      <c r="E106" s="63">
        <v>0</v>
      </c>
      <c r="F106" s="63">
        <f ca="1">E110</f>
        <v>0</v>
      </c>
      <c r="G106" s="63">
        <f ca="1">F110</f>
        <v>5.4569682106375694E-12</v>
      </c>
      <c r="H106" s="63">
        <f ca="1">G110</f>
        <v>3.1832314562052488E-12</v>
      </c>
      <c r="I106" s="63">
        <f ca="1">H110</f>
        <v>0</v>
      </c>
      <c r="J106" s="63"/>
      <c r="K106" s="63">
        <v>0</v>
      </c>
      <c r="L106" s="63">
        <f t="shared" ref="L106:AD106" ca="1" si="176">K110</f>
        <v>0</v>
      </c>
      <c r="M106" s="63">
        <f t="shared" ca="1" si="176"/>
        <v>0</v>
      </c>
      <c r="N106" s="63">
        <f t="shared" ca="1" si="176"/>
        <v>0</v>
      </c>
      <c r="O106" s="63">
        <f t="shared" ca="1" si="176"/>
        <v>0</v>
      </c>
      <c r="P106" s="63">
        <f t="shared" ca="1" si="176"/>
        <v>1.1368683772161603E-12</v>
      </c>
      <c r="Q106" s="63">
        <f t="shared" ca="1" si="176"/>
        <v>5.6843418860808015E-13</v>
      </c>
      <c r="R106" s="63">
        <f t="shared" ca="1" si="176"/>
        <v>0</v>
      </c>
      <c r="S106" s="63">
        <f t="shared" ca="1" si="176"/>
        <v>-1.2505552149377763E-12</v>
      </c>
      <c r="T106" s="63">
        <f t="shared" ca="1" si="176"/>
        <v>-2.3305801732931286E-12</v>
      </c>
      <c r="U106" s="63">
        <f t="shared" ca="1" si="176"/>
        <v>-2.9558577807620168E-12</v>
      </c>
      <c r="V106" s="63">
        <f t="shared" ca="1" si="176"/>
        <v>-2.6147972675971687E-12</v>
      </c>
      <c r="W106" s="63">
        <f t="shared" ca="1" si="176"/>
        <v>-1.8189894035458565E-12</v>
      </c>
      <c r="X106" s="63">
        <f t="shared" ca="1" si="176"/>
        <v>-4.0927261579781771E-12</v>
      </c>
      <c r="Y106" s="63">
        <f t="shared" ca="1" si="176"/>
        <v>-4.6611603465862572E-12</v>
      </c>
      <c r="Z106" s="63">
        <f t="shared" ca="1" si="176"/>
        <v>-5.0022208597511053E-12</v>
      </c>
      <c r="AA106" s="63">
        <f t="shared" ca="1" si="176"/>
        <v>-5.5706550483591855E-12</v>
      </c>
      <c r="AB106" s="63">
        <f t="shared" ca="1" si="176"/>
        <v>-6.0254023992456496E-12</v>
      </c>
      <c r="AC106" s="63">
        <f t="shared" ca="1" si="176"/>
        <v>-7.1622707764618099E-12</v>
      </c>
      <c r="AD106" s="63">
        <f t="shared" ca="1" si="176"/>
        <v>-8.2991391536779702E-12</v>
      </c>
      <c r="AE106" s="63"/>
      <c r="AF106" s="194">
        <v>0</v>
      </c>
      <c r="AG106" s="63">
        <f t="shared" ref="AG106:BL106" ca="1" si="177">AF110</f>
        <v>0</v>
      </c>
      <c r="AH106" s="63">
        <f t="shared" ca="1" si="177"/>
        <v>0</v>
      </c>
      <c r="AI106" s="63">
        <f t="shared" ca="1" si="177"/>
        <v>0</v>
      </c>
      <c r="AJ106" s="63">
        <f t="shared" ca="1" si="177"/>
        <v>0</v>
      </c>
      <c r="AK106" s="63">
        <f t="shared" ca="1" si="177"/>
        <v>0</v>
      </c>
      <c r="AL106" s="63">
        <f t="shared" ca="1" si="177"/>
        <v>0</v>
      </c>
      <c r="AM106" s="63">
        <f t="shared" ca="1" si="177"/>
        <v>0</v>
      </c>
      <c r="AN106" s="63">
        <f t="shared" ca="1" si="177"/>
        <v>0</v>
      </c>
      <c r="AO106" s="63">
        <f t="shared" ca="1" si="177"/>
        <v>0</v>
      </c>
      <c r="AP106" s="63">
        <f t="shared" ca="1" si="177"/>
        <v>0</v>
      </c>
      <c r="AQ106" s="63">
        <f t="shared" ca="1" si="177"/>
        <v>2.2737367544323206E-13</v>
      </c>
      <c r="AR106" s="63">
        <f t="shared" ca="1" si="177"/>
        <v>0</v>
      </c>
      <c r="AS106" s="63">
        <f t="shared" ca="1" si="177"/>
        <v>0</v>
      </c>
      <c r="AT106" s="63">
        <f t="shared" ca="1" si="177"/>
        <v>0</v>
      </c>
      <c r="AU106" s="63">
        <f t="shared" ca="1" si="177"/>
        <v>0</v>
      </c>
      <c r="AV106" s="63">
        <f t="shared" ca="1" si="177"/>
        <v>0</v>
      </c>
      <c r="AW106" s="63">
        <f t="shared" ca="1" si="177"/>
        <v>0</v>
      </c>
      <c r="AX106" s="63">
        <f t="shared" ca="1" si="177"/>
        <v>-2.5579538487363607E-13</v>
      </c>
      <c r="AY106" s="63">
        <f t="shared" ca="1" si="177"/>
        <v>0</v>
      </c>
      <c r="AZ106" s="63">
        <f t="shared" ca="1" si="177"/>
        <v>0</v>
      </c>
      <c r="BA106" s="63">
        <f t="shared" ca="1" si="177"/>
        <v>-3.979039320256561E-13</v>
      </c>
      <c r="BB106" s="63">
        <f t="shared" ca="1" si="177"/>
        <v>-5.4001247917767614E-13</v>
      </c>
      <c r="BC106" s="63">
        <f t="shared" ca="1" si="177"/>
        <v>-4.2632564145606011E-13</v>
      </c>
      <c r="BD106" s="63">
        <f t="shared" ca="1" si="177"/>
        <v>-7.1054273576010019E-13</v>
      </c>
      <c r="BE106" s="63">
        <f t="shared" ca="1" si="177"/>
        <v>-1.1937117960769683E-12</v>
      </c>
      <c r="BF106" s="63">
        <f t="shared" ca="1" si="177"/>
        <v>-1.3216094885137863E-12</v>
      </c>
      <c r="BG106" s="63">
        <f t="shared" ca="1" si="177"/>
        <v>-1.6484591469634324E-12</v>
      </c>
      <c r="BH106" s="63">
        <f t="shared" ca="1" si="177"/>
        <v>-2.1032064978498966E-12</v>
      </c>
      <c r="BI106" s="63">
        <f t="shared" ca="1" si="177"/>
        <v>-2.6716406864579767E-12</v>
      </c>
      <c r="BJ106" s="63">
        <f t="shared" ca="1" si="177"/>
        <v>-2.7284841053187847E-12</v>
      </c>
      <c r="BK106" s="63">
        <f t="shared" ca="1" si="177"/>
        <v>-2.4158453015843406E-12</v>
      </c>
      <c r="BL106" s="63">
        <f t="shared" ca="1" si="177"/>
        <v>-2.0463630789890885E-12</v>
      </c>
      <c r="BM106" s="63">
        <f t="shared" ref="BM106:CM106" ca="1" si="178">BL110</f>
        <v>-1.8189894035458565E-12</v>
      </c>
      <c r="BN106" s="63">
        <f t="shared" ca="1" si="178"/>
        <v>-1.7621459846850485E-12</v>
      </c>
      <c r="BO106" s="63">
        <f t="shared" ca="1" si="178"/>
        <v>-1.2789769243681803E-12</v>
      </c>
      <c r="BP106" s="63">
        <f t="shared" ca="1" si="178"/>
        <v>-1.9042545318370685E-12</v>
      </c>
      <c r="BQ106" s="63">
        <f t="shared" ca="1" si="178"/>
        <v>-1.5063505998114124E-12</v>
      </c>
      <c r="BR106" s="63">
        <f t="shared" ca="1" si="178"/>
        <v>-1.4210854715202004E-12</v>
      </c>
      <c r="BS106" s="63">
        <f t="shared" ca="1" si="178"/>
        <v>-1.6200374375330284E-12</v>
      </c>
      <c r="BT106" s="63">
        <f t="shared" ca="1" si="178"/>
        <v>-1.8474111129762605E-12</v>
      </c>
      <c r="BU106" s="63">
        <f t="shared" ca="1" si="178"/>
        <v>-1.9326762412674725E-12</v>
      </c>
      <c r="BV106" s="63">
        <f t="shared" ca="1" si="178"/>
        <v>-1.8474111129762605E-12</v>
      </c>
      <c r="BW106" s="63">
        <f t="shared" ca="1" si="178"/>
        <v>-2.1032064978498966E-12</v>
      </c>
      <c r="BX106" s="63">
        <f t="shared" ca="1" si="178"/>
        <v>-1.7621459846850485E-12</v>
      </c>
      <c r="BY106" s="63">
        <f t="shared" ca="1" si="178"/>
        <v>-1.1937117960769683E-12</v>
      </c>
      <c r="BZ106" s="63">
        <f t="shared" ca="1" si="178"/>
        <v>-1.8758328224066645E-12</v>
      </c>
      <c r="CA106" s="63">
        <f t="shared" ca="1" si="178"/>
        <v>-1.8189894035458565E-12</v>
      </c>
      <c r="CB106" s="63">
        <f t="shared" ca="1" si="178"/>
        <v>-1.8474111129762605E-12</v>
      </c>
      <c r="CC106" s="63">
        <f t="shared" ca="1" si="178"/>
        <v>-1.6768808563938364E-12</v>
      </c>
      <c r="CD106" s="63">
        <f t="shared" ca="1" si="178"/>
        <v>-1.4210854715202004E-12</v>
      </c>
      <c r="CE106" s="63">
        <f t="shared" ca="1" si="178"/>
        <v>-1.5631940186722204E-12</v>
      </c>
      <c r="CF106" s="63">
        <f t="shared" ca="1" si="178"/>
        <v>-1.9042545318370685E-12</v>
      </c>
      <c r="CG106" s="63">
        <f t="shared" ca="1" si="178"/>
        <v>-1.9610979506978765E-12</v>
      </c>
      <c r="CH106" s="63">
        <f t="shared" ca="1" si="178"/>
        <v>-1.9610979506978765E-12</v>
      </c>
      <c r="CI106" s="63">
        <f t="shared" ca="1" si="178"/>
        <v>-1.8758328224066645E-12</v>
      </c>
      <c r="CJ106" s="63">
        <f t="shared" ca="1" si="178"/>
        <v>-1.4210854715202004E-12</v>
      </c>
      <c r="CK106" s="63">
        <f t="shared" ca="1" si="178"/>
        <v>-1.3642420526593924E-12</v>
      </c>
      <c r="CL106" s="63">
        <f t="shared" ca="1" si="178"/>
        <v>-1.1937117960769683E-12</v>
      </c>
      <c r="CM106" s="63">
        <f t="shared" ca="1" si="178"/>
        <v>-1.7621459846850485E-12</v>
      </c>
    </row>
    <row r="107" spans="2:91" x14ac:dyDescent="0.2">
      <c r="B107" s="196" t="s">
        <v>299</v>
      </c>
      <c r="C107" s="19" t="str">
        <f>Inputs!$J$16</f>
        <v>EUR</v>
      </c>
      <c r="D107" s="19" t="s">
        <v>19</v>
      </c>
      <c r="E107" s="27">
        <f t="shared" ref="E107:I109" ca="1" si="179">SUMIF($K$4:$AD$4,E$4,$K107:$AD107)</f>
        <v>8359.2255784739373</v>
      </c>
      <c r="F107" s="27">
        <f t="shared" ca="1" si="179"/>
        <v>36311.870643300426</v>
      </c>
      <c r="G107" s="27">
        <f t="shared" ca="1" si="179"/>
        <v>40805.027880861744</v>
      </c>
      <c r="H107" s="27">
        <f t="shared" ca="1" si="179"/>
        <v>44160.559329036092</v>
      </c>
      <c r="I107" s="27">
        <f t="shared" ca="1" si="179"/>
        <v>51768.776948298677</v>
      </c>
      <c r="J107" s="27"/>
      <c r="K107" s="27">
        <f t="shared" ref="K107:T109" ca="1" si="180">SUMIFS($AF107:$CM107,$AF$4:$CM$4,K$4,$AF$8:$CM$8,K$8)</f>
        <v>0</v>
      </c>
      <c r="L107" s="27">
        <f t="shared" ca="1" si="180"/>
        <v>0</v>
      </c>
      <c r="M107" s="27">
        <f t="shared" ca="1" si="180"/>
        <v>0</v>
      </c>
      <c r="N107" s="27">
        <f t="shared" ca="1" si="180"/>
        <v>8359.2255784739373</v>
      </c>
      <c r="O107" s="27">
        <f t="shared" ca="1" si="180"/>
        <v>8313.6125437585652</v>
      </c>
      <c r="P107" s="27">
        <f t="shared" ca="1" si="180"/>
        <v>8691.8642928283734</v>
      </c>
      <c r="Q107" s="27">
        <f t="shared" ca="1" si="180"/>
        <v>9223.944023611235</v>
      </c>
      <c r="R107" s="27">
        <f t="shared" ca="1" si="180"/>
        <v>10082.449783102251</v>
      </c>
      <c r="S107" s="27">
        <f t="shared" ca="1" si="180"/>
        <v>9315.9003248115914</v>
      </c>
      <c r="T107" s="27">
        <f t="shared" ca="1" si="180"/>
        <v>9780.433173237243</v>
      </c>
      <c r="U107" s="27">
        <f t="shared" ref="U107:AD109" ca="1" si="181">SUMIFS($AF107:$CM107,$AF$4:$CM$4,U$4,$AF$8:$CM$8,U$8)</f>
        <v>10359.170080913816</v>
      </c>
      <c r="V107" s="27">
        <f t="shared" ca="1" si="181"/>
        <v>11349.524301899095</v>
      </c>
      <c r="W107" s="27">
        <f t="shared" ca="1" si="181"/>
        <v>10047.638318823876</v>
      </c>
      <c r="X107" s="27">
        <f t="shared" ca="1" si="181"/>
        <v>10605.606825256613</v>
      </c>
      <c r="Y107" s="27">
        <f t="shared" ca="1" si="181"/>
        <v>11290.657300609084</v>
      </c>
      <c r="Z107" s="27">
        <f t="shared" ca="1" si="181"/>
        <v>12216.656884346521</v>
      </c>
      <c r="AA107" s="27">
        <f t="shared" ca="1" si="181"/>
        <v>11867.095729099641</v>
      </c>
      <c r="AB107" s="27">
        <f t="shared" ca="1" si="181"/>
        <v>12420.670553600734</v>
      </c>
      <c r="AC107" s="27">
        <f t="shared" ca="1" si="181"/>
        <v>13112.087267462113</v>
      </c>
      <c r="AD107" s="27">
        <f t="shared" ca="1" si="181"/>
        <v>14368.923398136192</v>
      </c>
      <c r="AE107" s="27"/>
      <c r="AF107" s="26">
        <f t="shared" ref="AF107:BK107" ca="1" si="182">AF113*AF118</f>
        <v>0</v>
      </c>
      <c r="AG107" s="26">
        <f t="shared" ca="1" si="182"/>
        <v>0</v>
      </c>
      <c r="AH107" s="26">
        <f t="shared" ca="1" si="182"/>
        <v>0</v>
      </c>
      <c r="AI107" s="26">
        <f t="shared" ca="1" si="182"/>
        <v>0</v>
      </c>
      <c r="AJ107" s="26">
        <f t="shared" ca="1" si="182"/>
        <v>0</v>
      </c>
      <c r="AK107" s="26">
        <f t="shared" ca="1" si="182"/>
        <v>0</v>
      </c>
      <c r="AL107" s="26">
        <f t="shared" ca="1" si="182"/>
        <v>0</v>
      </c>
      <c r="AM107" s="26">
        <f t="shared" ca="1" si="182"/>
        <v>0</v>
      </c>
      <c r="AN107" s="26">
        <f t="shared" ca="1" si="182"/>
        <v>0</v>
      </c>
      <c r="AO107" s="26">
        <f t="shared" ca="1" si="182"/>
        <v>2744.1480341041142</v>
      </c>
      <c r="AP107" s="26">
        <f t="shared" ca="1" si="182"/>
        <v>2708.4143646960547</v>
      </c>
      <c r="AQ107" s="26">
        <f t="shared" ca="1" si="182"/>
        <v>2906.6631796737679</v>
      </c>
      <c r="AR107" s="26">
        <f t="shared" ca="1" si="182"/>
        <v>3108.9413437183612</v>
      </c>
      <c r="AS107" s="26">
        <f t="shared" ca="1" si="182"/>
        <v>2190.7906776961786</v>
      </c>
      <c r="AT107" s="26">
        <f t="shared" ca="1" si="182"/>
        <v>3013.8805223440245</v>
      </c>
      <c r="AU107" s="26">
        <f t="shared" ca="1" si="182"/>
        <v>2806.6688926694173</v>
      </c>
      <c r="AV107" s="26">
        <f t="shared" ca="1" si="182"/>
        <v>2930.0848521382536</v>
      </c>
      <c r="AW107" s="26">
        <f t="shared" ca="1" si="182"/>
        <v>2955.1105480207025</v>
      </c>
      <c r="AX107" s="26">
        <f t="shared" ca="1" si="182"/>
        <v>2949.6513076508659</v>
      </c>
      <c r="AY107" s="26">
        <f t="shared" ca="1" si="182"/>
        <v>3351.1798214423588</v>
      </c>
      <c r="AZ107" s="26">
        <f t="shared" ca="1" si="182"/>
        <v>2923.1128945180103</v>
      </c>
      <c r="BA107" s="26">
        <f t="shared" ca="1" si="182"/>
        <v>3288.5105684677787</v>
      </c>
      <c r="BB107" s="26">
        <f t="shared" ca="1" si="182"/>
        <v>3361.5313099306213</v>
      </c>
      <c r="BC107" s="26">
        <f t="shared" ca="1" si="182"/>
        <v>3432.4079047038508</v>
      </c>
      <c r="BD107" s="26">
        <f t="shared" ca="1" si="182"/>
        <v>3508.612289572266</v>
      </c>
      <c r="BE107" s="26">
        <f t="shared" ca="1" si="182"/>
        <v>2427.4902421762486</v>
      </c>
      <c r="BF107" s="26">
        <f t="shared" ca="1" si="182"/>
        <v>3379.7977930630759</v>
      </c>
      <c r="BG107" s="26">
        <f t="shared" ca="1" si="182"/>
        <v>3207.4359473750796</v>
      </c>
      <c r="BH107" s="26">
        <f t="shared" ca="1" si="182"/>
        <v>3320.5347508789259</v>
      </c>
      <c r="BI107" s="26">
        <f t="shared" ca="1" si="182"/>
        <v>3252.4624749832374</v>
      </c>
      <c r="BJ107" s="26">
        <f t="shared" ca="1" si="182"/>
        <v>3286.9951990344257</v>
      </c>
      <c r="BK107" s="26">
        <f t="shared" ca="1" si="182"/>
        <v>3872.2057519099062</v>
      </c>
      <c r="BL107" s="26">
        <f t="shared" ref="BL107:CM107" ca="1" si="183">BL113*BL118</f>
        <v>3199.9691299694837</v>
      </c>
      <c r="BM107" s="26">
        <f t="shared" ca="1" si="183"/>
        <v>3713.3704790223819</v>
      </c>
      <c r="BN107" s="26">
        <f t="shared" ca="1" si="183"/>
        <v>3821.3202336534173</v>
      </c>
      <c r="BO107" s="26">
        <f t="shared" ca="1" si="183"/>
        <v>3814.8335892232958</v>
      </c>
      <c r="BP107" s="26">
        <f t="shared" ca="1" si="183"/>
        <v>3832.4106956347491</v>
      </c>
      <c r="BQ107" s="26">
        <f t="shared" ca="1" si="183"/>
        <v>2632.9733482002512</v>
      </c>
      <c r="BR107" s="26">
        <f t="shared" ca="1" si="183"/>
        <v>3582.2542749888771</v>
      </c>
      <c r="BS107" s="26">
        <f t="shared" ca="1" si="183"/>
        <v>3458.9021771251155</v>
      </c>
      <c r="BT107" s="26">
        <f t="shared" ca="1" si="183"/>
        <v>3703.0504478945559</v>
      </c>
      <c r="BU107" s="26">
        <f t="shared" ca="1" si="183"/>
        <v>3443.654200236942</v>
      </c>
      <c r="BV107" s="26">
        <f t="shared" ca="1" si="183"/>
        <v>3593.7272391720112</v>
      </c>
      <c r="BW107" s="26">
        <f t="shared" ca="1" si="183"/>
        <v>4175.4363317034667</v>
      </c>
      <c r="BX107" s="26">
        <f t="shared" ca="1" si="183"/>
        <v>3521.493729733606</v>
      </c>
      <c r="BY107" s="26">
        <f t="shared" ca="1" si="183"/>
        <v>4056.5529866504276</v>
      </c>
      <c r="BZ107" s="26">
        <f t="shared" ca="1" si="183"/>
        <v>4058.4510697201945</v>
      </c>
      <c r="CA107" s="26">
        <f t="shared" ca="1" si="183"/>
        <v>4101.6528279758986</v>
      </c>
      <c r="CB107" s="26">
        <f t="shared" ca="1" si="183"/>
        <v>4617.2655723281678</v>
      </c>
      <c r="CC107" s="26">
        <f t="shared" ca="1" si="183"/>
        <v>3081.2584470432139</v>
      </c>
      <c r="CD107" s="26">
        <f t="shared" ca="1" si="183"/>
        <v>4168.5717097282604</v>
      </c>
      <c r="CE107" s="26">
        <f t="shared" ca="1" si="183"/>
        <v>4012.0559962994153</v>
      </c>
      <c r="CF107" s="26">
        <f t="shared" ca="1" si="183"/>
        <v>4314.9564860200289</v>
      </c>
      <c r="CG107" s="26">
        <f t="shared" ca="1" si="183"/>
        <v>4093.6580712812906</v>
      </c>
      <c r="CH107" s="26">
        <f t="shared" ca="1" si="183"/>
        <v>4235.6428545562121</v>
      </c>
      <c r="CI107" s="26">
        <f t="shared" ca="1" si="183"/>
        <v>4777.3622335389973</v>
      </c>
      <c r="CJ107" s="26">
        <f t="shared" ca="1" si="183"/>
        <v>4099.0821793669047</v>
      </c>
      <c r="CK107" s="26">
        <f t="shared" ca="1" si="183"/>
        <v>4886.0073544539573</v>
      </c>
      <c r="CL107" s="26">
        <f t="shared" ca="1" si="183"/>
        <v>4640.5702133438781</v>
      </c>
      <c r="CM107" s="26">
        <f t="shared" ca="1" si="183"/>
        <v>4842.3458303383577</v>
      </c>
    </row>
    <row r="108" spans="2:91" x14ac:dyDescent="0.2">
      <c r="B108" s="196" t="s">
        <v>298</v>
      </c>
      <c r="C108" s="19" t="str">
        <f>Inputs!$J$16</f>
        <v>EUR</v>
      </c>
      <c r="D108" s="19" t="s">
        <v>19</v>
      </c>
      <c r="E108" s="27">
        <f t="shared" ca="1" si="179"/>
        <v>-7961.1672175942258</v>
      </c>
      <c r="F108" s="27">
        <f t="shared" ca="1" si="179"/>
        <v>-34582.7339460004</v>
      </c>
      <c r="G108" s="27">
        <f t="shared" ca="1" si="179"/>
        <v>-38861.931315106427</v>
      </c>
      <c r="H108" s="27">
        <f t="shared" ca="1" si="179"/>
        <v>-42057.675551462948</v>
      </c>
      <c r="I108" s="27">
        <f t="shared" ca="1" si="179"/>
        <v>-49303.597093617791</v>
      </c>
      <c r="J108" s="27"/>
      <c r="K108" s="27">
        <f t="shared" ca="1" si="180"/>
        <v>0</v>
      </c>
      <c r="L108" s="27">
        <f t="shared" ca="1" si="180"/>
        <v>0</v>
      </c>
      <c r="M108" s="27">
        <f t="shared" ca="1" si="180"/>
        <v>0</v>
      </c>
      <c r="N108" s="27">
        <f t="shared" ca="1" si="180"/>
        <v>-7961.1672175942258</v>
      </c>
      <c r="O108" s="27">
        <f t="shared" ca="1" si="180"/>
        <v>-7917.7262321510134</v>
      </c>
      <c r="P108" s="27">
        <f t="shared" ca="1" si="180"/>
        <v>-8277.9659931698807</v>
      </c>
      <c r="Q108" s="27">
        <f t="shared" ca="1" si="180"/>
        <v>-8784.7085939154622</v>
      </c>
      <c r="R108" s="27">
        <f t="shared" ca="1" si="180"/>
        <v>-9602.3331267640497</v>
      </c>
      <c r="S108" s="27">
        <f t="shared" ca="1" si="180"/>
        <v>-8872.2860236300876</v>
      </c>
      <c r="T108" s="27">
        <f t="shared" ca="1" si="180"/>
        <v>-9314.6982602259468</v>
      </c>
      <c r="U108" s="27">
        <f t="shared" ca="1" si="181"/>
        <v>-9865.8762675369671</v>
      </c>
      <c r="V108" s="27">
        <f t="shared" ca="1" si="181"/>
        <v>-10809.070763713424</v>
      </c>
      <c r="W108" s="27">
        <f t="shared" ca="1" si="181"/>
        <v>-9569.1793512608365</v>
      </c>
      <c r="X108" s="27">
        <f t="shared" ca="1" si="181"/>
        <v>-10100.577928815823</v>
      </c>
      <c r="Y108" s="27">
        <f t="shared" ca="1" si="181"/>
        <v>-10753.006952961032</v>
      </c>
      <c r="Z108" s="27">
        <f t="shared" ca="1" si="181"/>
        <v>-11634.911318425258</v>
      </c>
      <c r="AA108" s="27">
        <f t="shared" ca="1" si="181"/>
        <v>-11301.995932475849</v>
      </c>
      <c r="AB108" s="27">
        <f t="shared" ca="1" si="181"/>
        <v>-11829.21005104832</v>
      </c>
      <c r="AC108" s="27">
        <f t="shared" ca="1" si="181"/>
        <v>-12487.702159487728</v>
      </c>
      <c r="AD108" s="27">
        <f t="shared" ca="1" si="181"/>
        <v>-13684.688950605898</v>
      </c>
      <c r="AE108" s="27"/>
      <c r="AF108" s="26">
        <f t="shared" ref="AF108:BK108" ca="1" si="184">IFERROR((AF107/AF113)*AF114,0)</f>
        <v>0</v>
      </c>
      <c r="AG108" s="26">
        <f t="shared" ca="1" si="184"/>
        <v>0</v>
      </c>
      <c r="AH108" s="26">
        <f t="shared" ca="1" si="184"/>
        <v>0</v>
      </c>
      <c r="AI108" s="26">
        <f t="shared" ca="1" si="184"/>
        <v>0</v>
      </c>
      <c r="AJ108" s="26">
        <f t="shared" ca="1" si="184"/>
        <v>0</v>
      </c>
      <c r="AK108" s="26">
        <f t="shared" ca="1" si="184"/>
        <v>0</v>
      </c>
      <c r="AL108" s="26">
        <f t="shared" ca="1" si="184"/>
        <v>0</v>
      </c>
      <c r="AM108" s="26">
        <f t="shared" ca="1" si="184"/>
        <v>0</v>
      </c>
      <c r="AN108" s="26">
        <f t="shared" ca="1" si="184"/>
        <v>0</v>
      </c>
      <c r="AO108" s="26">
        <f t="shared" ca="1" si="184"/>
        <v>-2613.4743181943945</v>
      </c>
      <c r="AP108" s="26">
        <f t="shared" ca="1" si="184"/>
        <v>-2579.4422520914804</v>
      </c>
      <c r="AQ108" s="26">
        <f t="shared" ca="1" si="184"/>
        <v>-2768.2506473083508</v>
      </c>
      <c r="AR108" s="26">
        <f t="shared" ca="1" si="184"/>
        <v>-2960.8965178270105</v>
      </c>
      <c r="AS108" s="26">
        <f t="shared" ca="1" si="184"/>
        <v>-2086.4673120915986</v>
      </c>
      <c r="AT108" s="26">
        <f t="shared" ca="1" si="184"/>
        <v>-2870.3624022324043</v>
      </c>
      <c r="AU108" s="26">
        <f t="shared" ca="1" si="184"/>
        <v>-2673.0179930184927</v>
      </c>
      <c r="AV108" s="26">
        <f t="shared" ca="1" si="184"/>
        <v>-2790.5570020364321</v>
      </c>
      <c r="AW108" s="26">
        <f t="shared" ca="1" si="184"/>
        <v>-2814.390998114955</v>
      </c>
      <c r="AX108" s="26">
        <f t="shared" ca="1" si="184"/>
        <v>-2809.1917215722528</v>
      </c>
      <c r="AY108" s="26">
        <f t="shared" ca="1" si="184"/>
        <v>-3191.5998299451035</v>
      </c>
      <c r="AZ108" s="26">
        <f t="shared" ca="1" si="184"/>
        <v>-2783.9170423981054</v>
      </c>
      <c r="BA108" s="26">
        <f t="shared" ca="1" si="184"/>
        <v>-3131.9148271121703</v>
      </c>
      <c r="BB108" s="26">
        <f t="shared" ca="1" si="184"/>
        <v>-3201.4583904101155</v>
      </c>
      <c r="BC108" s="26">
        <f t="shared" ca="1" si="184"/>
        <v>-3268.9599092417629</v>
      </c>
      <c r="BD108" s="26">
        <f t="shared" ca="1" si="184"/>
        <v>-3341.5355138783489</v>
      </c>
      <c r="BE108" s="26">
        <f t="shared" ca="1" si="184"/>
        <v>-2311.8954687392843</v>
      </c>
      <c r="BF108" s="26">
        <f t="shared" ca="1" si="184"/>
        <v>-3218.8550410124535</v>
      </c>
      <c r="BG108" s="26">
        <f t="shared" ca="1" si="184"/>
        <v>-3054.7009022619809</v>
      </c>
      <c r="BH108" s="26">
        <f t="shared" ca="1" si="184"/>
        <v>-3162.4140484561203</v>
      </c>
      <c r="BI108" s="26">
        <f t="shared" ca="1" si="184"/>
        <v>-3097.5833095078451</v>
      </c>
      <c r="BJ108" s="26">
        <f t="shared" ca="1" si="184"/>
        <v>-3130.4716181280241</v>
      </c>
      <c r="BK108" s="26">
        <f t="shared" ca="1" si="184"/>
        <v>-3687.8150018189581</v>
      </c>
      <c r="BL108" s="26">
        <f t="shared" ref="BL108:CM108" ca="1" si="185">IFERROR((BL107/BL113)*BL114,0)</f>
        <v>-3047.589647589984</v>
      </c>
      <c r="BM108" s="26">
        <f t="shared" ca="1" si="185"/>
        <v>-3536.5433133546494</v>
      </c>
      <c r="BN108" s="26">
        <f t="shared" ca="1" si="185"/>
        <v>-3639.3526034794445</v>
      </c>
      <c r="BO108" s="26">
        <f t="shared" ca="1" si="185"/>
        <v>-3633.1748468793298</v>
      </c>
      <c r="BP108" s="26">
        <f t="shared" ca="1" si="185"/>
        <v>-3649.9149482235703</v>
      </c>
      <c r="BQ108" s="26">
        <f t="shared" ca="1" si="185"/>
        <v>-2507.5936649526202</v>
      </c>
      <c r="BR108" s="26">
        <f t="shared" ca="1" si="185"/>
        <v>-3411.6707380846451</v>
      </c>
      <c r="BS108" s="26">
        <f t="shared" ca="1" si="185"/>
        <v>-3294.1925496429672</v>
      </c>
      <c r="BT108" s="26">
        <f t="shared" ca="1" si="185"/>
        <v>-3526.7147122805295</v>
      </c>
      <c r="BU108" s="26">
        <f t="shared" ca="1" si="185"/>
        <v>-3279.6706668923257</v>
      </c>
      <c r="BV108" s="26">
        <f t="shared" ca="1" si="185"/>
        <v>-3422.5973706400109</v>
      </c>
      <c r="BW108" s="26">
        <f t="shared" ca="1" si="185"/>
        <v>-3976.6060301937778</v>
      </c>
      <c r="BX108" s="26">
        <f t="shared" ca="1" si="185"/>
        <v>-3353.8035521272432</v>
      </c>
      <c r="BY108" s="26">
        <f t="shared" ca="1" si="185"/>
        <v>-3863.3837968099315</v>
      </c>
      <c r="BZ108" s="26">
        <f t="shared" ca="1" si="185"/>
        <v>-3865.1914949716138</v>
      </c>
      <c r="CA108" s="26">
        <f t="shared" ca="1" si="185"/>
        <v>-3906.336026643713</v>
      </c>
      <c r="CB108" s="26">
        <f t="shared" ca="1" si="185"/>
        <v>-4397.3957831696835</v>
      </c>
      <c r="CC108" s="26">
        <f t="shared" ca="1" si="185"/>
        <v>-2934.53185432687</v>
      </c>
      <c r="CD108" s="26">
        <f t="shared" ca="1" si="185"/>
        <v>-3970.0682949792954</v>
      </c>
      <c r="CE108" s="26">
        <f t="shared" ca="1" si="185"/>
        <v>-3821.0057107613484</v>
      </c>
      <c r="CF108" s="26">
        <f t="shared" ca="1" si="185"/>
        <v>-4109.4823676381229</v>
      </c>
      <c r="CG108" s="26">
        <f t="shared" ca="1" si="185"/>
        <v>-3898.7219726488484</v>
      </c>
      <c r="CH108" s="26">
        <f t="shared" ca="1" si="185"/>
        <v>-4033.9455757678211</v>
      </c>
      <c r="CI108" s="26">
        <f t="shared" ca="1" si="185"/>
        <v>-4549.8687938466637</v>
      </c>
      <c r="CJ108" s="26">
        <f t="shared" ca="1" si="185"/>
        <v>-3903.8877898732421</v>
      </c>
      <c r="CK108" s="26">
        <f t="shared" ca="1" si="185"/>
        <v>-4653.3403375751968</v>
      </c>
      <c r="CL108" s="26">
        <f t="shared" ca="1" si="185"/>
        <v>-4419.5906793751228</v>
      </c>
      <c r="CM108" s="26">
        <f t="shared" ca="1" si="185"/>
        <v>-4611.7579336555791</v>
      </c>
    </row>
    <row r="109" spans="2:91" x14ac:dyDescent="0.2">
      <c r="B109" s="196" t="s">
        <v>297</v>
      </c>
      <c r="C109" s="19" t="str">
        <f>Inputs!$J$16</f>
        <v>EUR</v>
      </c>
      <c r="D109" s="19" t="s">
        <v>19</v>
      </c>
      <c r="E109" s="27">
        <f t="shared" ca="1" si="179"/>
        <v>-398.05836087971124</v>
      </c>
      <c r="F109" s="27">
        <f t="shared" ca="1" si="179"/>
        <v>-1729.1366973000204</v>
      </c>
      <c r="G109" s="27">
        <f t="shared" ca="1" si="179"/>
        <v>-1943.0965657553211</v>
      </c>
      <c r="H109" s="27">
        <f t="shared" ca="1" si="179"/>
        <v>-2102.8837775731472</v>
      </c>
      <c r="I109" s="27">
        <f t="shared" ca="1" si="179"/>
        <v>-2465.1798546808895</v>
      </c>
      <c r="J109" s="27"/>
      <c r="K109" s="27">
        <f t="shared" ca="1" si="180"/>
        <v>0</v>
      </c>
      <c r="L109" s="27">
        <f t="shared" ca="1" si="180"/>
        <v>0</v>
      </c>
      <c r="M109" s="27">
        <f t="shared" ca="1" si="180"/>
        <v>0</v>
      </c>
      <c r="N109" s="27">
        <f t="shared" ca="1" si="180"/>
        <v>-398.05836087971124</v>
      </c>
      <c r="O109" s="27">
        <f t="shared" ca="1" si="180"/>
        <v>-395.88631160755062</v>
      </c>
      <c r="P109" s="27">
        <f t="shared" ca="1" si="180"/>
        <v>-413.89829965849401</v>
      </c>
      <c r="Q109" s="27">
        <f t="shared" ca="1" si="180"/>
        <v>-439.23542969577312</v>
      </c>
      <c r="R109" s="27">
        <f t="shared" ca="1" si="180"/>
        <v>-480.11665633820246</v>
      </c>
      <c r="S109" s="27">
        <f t="shared" ca="1" si="180"/>
        <v>-443.61430118150435</v>
      </c>
      <c r="T109" s="27">
        <f t="shared" ca="1" si="180"/>
        <v>-465.73491301129729</v>
      </c>
      <c r="U109" s="27">
        <f t="shared" ca="1" si="181"/>
        <v>-493.29381337684833</v>
      </c>
      <c r="V109" s="27">
        <f t="shared" ca="1" si="181"/>
        <v>-540.45353818567128</v>
      </c>
      <c r="W109" s="27">
        <f t="shared" ca="1" si="181"/>
        <v>-478.45896756304182</v>
      </c>
      <c r="X109" s="27">
        <f t="shared" ca="1" si="181"/>
        <v>-505.02889644079107</v>
      </c>
      <c r="Y109" s="27">
        <f t="shared" ca="1" si="181"/>
        <v>-537.65034764805159</v>
      </c>
      <c r="Z109" s="27">
        <f t="shared" ca="1" si="181"/>
        <v>-581.74556592126294</v>
      </c>
      <c r="AA109" s="27">
        <f t="shared" ca="1" si="181"/>
        <v>-565.09979662379249</v>
      </c>
      <c r="AB109" s="27">
        <f t="shared" ca="1" si="181"/>
        <v>-591.46050255241596</v>
      </c>
      <c r="AC109" s="27">
        <f t="shared" ca="1" si="181"/>
        <v>-624.38510797438641</v>
      </c>
      <c r="AD109" s="27">
        <f t="shared" ca="1" si="181"/>
        <v>-684.23444753029491</v>
      </c>
      <c r="AE109" s="27"/>
      <c r="AF109" s="26">
        <f t="shared" ref="AF109:BK109" ca="1" si="186">IFERROR((AF107/AF113)*AF115,0)</f>
        <v>0</v>
      </c>
      <c r="AG109" s="26">
        <f t="shared" ca="1" si="186"/>
        <v>0</v>
      </c>
      <c r="AH109" s="26">
        <f t="shared" ca="1" si="186"/>
        <v>0</v>
      </c>
      <c r="AI109" s="26">
        <f t="shared" ca="1" si="186"/>
        <v>0</v>
      </c>
      <c r="AJ109" s="26">
        <f t="shared" ca="1" si="186"/>
        <v>0</v>
      </c>
      <c r="AK109" s="26">
        <f t="shared" ca="1" si="186"/>
        <v>0</v>
      </c>
      <c r="AL109" s="26">
        <f t="shared" ca="1" si="186"/>
        <v>0</v>
      </c>
      <c r="AM109" s="26">
        <f t="shared" ca="1" si="186"/>
        <v>0</v>
      </c>
      <c r="AN109" s="26">
        <f t="shared" ca="1" si="186"/>
        <v>0</v>
      </c>
      <c r="AO109" s="26">
        <f t="shared" ca="1" si="186"/>
        <v>-130.67371590971973</v>
      </c>
      <c r="AP109" s="26">
        <f t="shared" ca="1" si="186"/>
        <v>-128.97211260457402</v>
      </c>
      <c r="AQ109" s="26">
        <f t="shared" ca="1" si="186"/>
        <v>-138.41253236541755</v>
      </c>
      <c r="AR109" s="26">
        <f t="shared" ca="1" si="186"/>
        <v>-148.04482589135051</v>
      </c>
      <c r="AS109" s="26">
        <f t="shared" ca="1" si="186"/>
        <v>-104.32336560457992</v>
      </c>
      <c r="AT109" s="26">
        <f t="shared" ca="1" si="186"/>
        <v>-143.51812011162022</v>
      </c>
      <c r="AU109" s="26">
        <f t="shared" ca="1" si="186"/>
        <v>-133.65089965092463</v>
      </c>
      <c r="AV109" s="26">
        <f t="shared" ca="1" si="186"/>
        <v>-139.5278501018216</v>
      </c>
      <c r="AW109" s="26">
        <f t="shared" ca="1" si="186"/>
        <v>-140.71954990574775</v>
      </c>
      <c r="AX109" s="26">
        <f t="shared" ca="1" si="186"/>
        <v>-140.45958607861266</v>
      </c>
      <c r="AY109" s="26">
        <f t="shared" ca="1" si="186"/>
        <v>-159.57999149725518</v>
      </c>
      <c r="AZ109" s="26">
        <f t="shared" ca="1" si="186"/>
        <v>-139.19585211990528</v>
      </c>
      <c r="BA109" s="26">
        <f t="shared" ca="1" si="186"/>
        <v>-156.59574135560851</v>
      </c>
      <c r="BB109" s="26">
        <f t="shared" ca="1" si="186"/>
        <v>-160.07291952050579</v>
      </c>
      <c r="BC109" s="26">
        <f t="shared" ca="1" si="186"/>
        <v>-163.44799546208813</v>
      </c>
      <c r="BD109" s="26">
        <f t="shared" ca="1" si="186"/>
        <v>-167.07677569391745</v>
      </c>
      <c r="BE109" s="26">
        <f t="shared" ca="1" si="186"/>
        <v>-115.59477343696422</v>
      </c>
      <c r="BF109" s="26">
        <f t="shared" ca="1" si="186"/>
        <v>-160.94275205062269</v>
      </c>
      <c r="BG109" s="26">
        <f t="shared" ca="1" si="186"/>
        <v>-152.73504511309903</v>
      </c>
      <c r="BH109" s="26">
        <f t="shared" ca="1" si="186"/>
        <v>-158.120702422806</v>
      </c>
      <c r="BI109" s="26">
        <f t="shared" ca="1" si="186"/>
        <v>-154.87916547539226</v>
      </c>
      <c r="BJ109" s="26">
        <f t="shared" ca="1" si="186"/>
        <v>-156.52358090640124</v>
      </c>
      <c r="BK109" s="26">
        <f t="shared" ca="1" si="186"/>
        <v>-184.3907500909479</v>
      </c>
      <c r="BL109" s="26">
        <f t="shared" ref="BL109:CM109" ca="1" si="187">IFERROR((BL107/BL113)*BL115,0)</f>
        <v>-152.37948237949922</v>
      </c>
      <c r="BM109" s="26">
        <f t="shared" ca="1" si="187"/>
        <v>-176.82716566773246</v>
      </c>
      <c r="BN109" s="26">
        <f t="shared" ca="1" si="187"/>
        <v>-181.96763017397225</v>
      </c>
      <c r="BO109" s="26">
        <f t="shared" ca="1" si="187"/>
        <v>-181.65874234396651</v>
      </c>
      <c r="BP109" s="26">
        <f t="shared" ca="1" si="187"/>
        <v>-182.49574741117854</v>
      </c>
      <c r="BQ109" s="26">
        <f t="shared" ca="1" si="187"/>
        <v>-125.37968324763102</v>
      </c>
      <c r="BR109" s="26">
        <f t="shared" ca="1" si="187"/>
        <v>-170.58353690423226</v>
      </c>
      <c r="BS109" s="26">
        <f t="shared" ca="1" si="187"/>
        <v>-164.70962748214836</v>
      </c>
      <c r="BT109" s="26">
        <f t="shared" ca="1" si="187"/>
        <v>-176.33573561402648</v>
      </c>
      <c r="BU109" s="26">
        <f t="shared" ca="1" si="187"/>
        <v>-163.98353334461629</v>
      </c>
      <c r="BV109" s="26">
        <f t="shared" ca="1" si="187"/>
        <v>-171.12986853200056</v>
      </c>
      <c r="BW109" s="26">
        <f t="shared" ca="1" si="187"/>
        <v>-198.83030150968892</v>
      </c>
      <c r="BX109" s="26">
        <f t="shared" ca="1" si="187"/>
        <v>-167.69017760636217</v>
      </c>
      <c r="BY109" s="26">
        <f t="shared" ca="1" si="187"/>
        <v>-193.16918984049659</v>
      </c>
      <c r="BZ109" s="26">
        <f t="shared" ca="1" si="187"/>
        <v>-193.25957474858069</v>
      </c>
      <c r="CA109" s="26">
        <f t="shared" ca="1" si="187"/>
        <v>-195.31680133218563</v>
      </c>
      <c r="CB109" s="26">
        <f t="shared" ca="1" si="187"/>
        <v>-219.86978915848417</v>
      </c>
      <c r="CC109" s="26">
        <f t="shared" ca="1" si="187"/>
        <v>-146.72659271634353</v>
      </c>
      <c r="CD109" s="26">
        <f t="shared" ca="1" si="187"/>
        <v>-198.50341474896479</v>
      </c>
      <c r="CE109" s="26">
        <f t="shared" ca="1" si="187"/>
        <v>-191.05028553806741</v>
      </c>
      <c r="CF109" s="26">
        <f t="shared" ca="1" si="187"/>
        <v>-205.47411838190615</v>
      </c>
      <c r="CG109" s="26">
        <f t="shared" ca="1" si="187"/>
        <v>-194.93609863244242</v>
      </c>
      <c r="CH109" s="26">
        <f t="shared" ca="1" si="187"/>
        <v>-201.69727878839109</v>
      </c>
      <c r="CI109" s="26">
        <f t="shared" ca="1" si="187"/>
        <v>-227.4934396923332</v>
      </c>
      <c r="CJ109" s="26">
        <f t="shared" ca="1" si="187"/>
        <v>-195.19438949366213</v>
      </c>
      <c r="CK109" s="26">
        <f t="shared" ca="1" si="187"/>
        <v>-232.66701687875985</v>
      </c>
      <c r="CL109" s="26">
        <f t="shared" ca="1" si="187"/>
        <v>-220.97953396875613</v>
      </c>
      <c r="CM109" s="26">
        <f t="shared" ca="1" si="187"/>
        <v>-230.58789668277893</v>
      </c>
    </row>
    <row r="110" spans="2:91" s="115" customFormat="1" x14ac:dyDescent="0.2">
      <c r="B110" s="195" t="s">
        <v>296</v>
      </c>
      <c r="C110" s="19" t="str">
        <f>Inputs!$J$16</f>
        <v>EUR</v>
      </c>
      <c r="D110" s="19" t="s">
        <v>19</v>
      </c>
      <c r="E110" s="63">
        <f ca="1">SUM(E106:E109)</f>
        <v>0</v>
      </c>
      <c r="F110" s="63">
        <f ca="1">SUM(F106:F109)</f>
        <v>5.4569682106375694E-12</v>
      </c>
      <c r="G110" s="63">
        <f ca="1">SUM(G106:G109)</f>
        <v>3.1832314562052488E-12</v>
      </c>
      <c r="H110" s="63">
        <f ca="1">SUM(H106:H109)</f>
        <v>0</v>
      </c>
      <c r="I110" s="63">
        <f ca="1">SUM(I106:I109)</f>
        <v>-3.637978807091713E-12</v>
      </c>
      <c r="J110" s="63"/>
      <c r="K110" s="63">
        <f t="shared" ref="K110:AD110" ca="1" si="188">SUM(K106:K109)</f>
        <v>0</v>
      </c>
      <c r="L110" s="63">
        <f t="shared" ca="1" si="188"/>
        <v>0</v>
      </c>
      <c r="M110" s="63">
        <f t="shared" ca="1" si="188"/>
        <v>0</v>
      </c>
      <c r="N110" s="63">
        <f t="shared" ca="1" si="188"/>
        <v>0</v>
      </c>
      <c r="O110" s="63">
        <f t="shared" ca="1" si="188"/>
        <v>1.1368683772161603E-12</v>
      </c>
      <c r="P110" s="63">
        <f t="shared" ca="1" si="188"/>
        <v>5.6843418860808015E-13</v>
      </c>
      <c r="Q110" s="63">
        <f t="shared" ca="1" si="188"/>
        <v>0</v>
      </c>
      <c r="R110" s="63">
        <f t="shared" ca="1" si="188"/>
        <v>-1.2505552149377763E-12</v>
      </c>
      <c r="S110" s="63">
        <f t="shared" ca="1" si="188"/>
        <v>-2.3305801732931286E-12</v>
      </c>
      <c r="T110" s="63">
        <f t="shared" ca="1" si="188"/>
        <v>-2.9558577807620168E-12</v>
      </c>
      <c r="U110" s="63">
        <f t="shared" ca="1" si="188"/>
        <v>-2.6147972675971687E-12</v>
      </c>
      <c r="V110" s="63">
        <f t="shared" ca="1" si="188"/>
        <v>-1.8189894035458565E-12</v>
      </c>
      <c r="W110" s="63">
        <f t="shared" ca="1" si="188"/>
        <v>-4.0927261579781771E-12</v>
      </c>
      <c r="X110" s="63">
        <f t="shared" ca="1" si="188"/>
        <v>-4.6611603465862572E-12</v>
      </c>
      <c r="Y110" s="63">
        <f t="shared" ca="1" si="188"/>
        <v>-5.0022208597511053E-12</v>
      </c>
      <c r="Z110" s="63">
        <f t="shared" ca="1" si="188"/>
        <v>-5.5706550483591855E-12</v>
      </c>
      <c r="AA110" s="63">
        <f t="shared" ca="1" si="188"/>
        <v>-6.0254023992456496E-12</v>
      </c>
      <c r="AB110" s="63">
        <f t="shared" ca="1" si="188"/>
        <v>-7.1622707764618099E-12</v>
      </c>
      <c r="AC110" s="63">
        <f t="shared" ca="1" si="188"/>
        <v>-8.2991391536779702E-12</v>
      </c>
      <c r="AD110" s="63">
        <f t="shared" ca="1" si="188"/>
        <v>-9.6633812063373625E-12</v>
      </c>
      <c r="AE110" s="63"/>
      <c r="AF110" s="194">
        <f t="shared" ref="AF110:BK110" ca="1" si="189">SUM(AF106:AF109)</f>
        <v>0</v>
      </c>
      <c r="AG110" s="63">
        <f t="shared" ca="1" si="189"/>
        <v>0</v>
      </c>
      <c r="AH110" s="63">
        <f t="shared" ca="1" si="189"/>
        <v>0</v>
      </c>
      <c r="AI110" s="63">
        <f t="shared" ca="1" si="189"/>
        <v>0</v>
      </c>
      <c r="AJ110" s="63">
        <f t="shared" ca="1" si="189"/>
        <v>0</v>
      </c>
      <c r="AK110" s="63">
        <f t="shared" ca="1" si="189"/>
        <v>0</v>
      </c>
      <c r="AL110" s="63">
        <f t="shared" ca="1" si="189"/>
        <v>0</v>
      </c>
      <c r="AM110" s="63">
        <f t="shared" ca="1" si="189"/>
        <v>0</v>
      </c>
      <c r="AN110" s="63">
        <f t="shared" ca="1" si="189"/>
        <v>0</v>
      </c>
      <c r="AO110" s="63">
        <f t="shared" ca="1" si="189"/>
        <v>0</v>
      </c>
      <c r="AP110" s="63">
        <f t="shared" ca="1" si="189"/>
        <v>2.2737367544323206E-13</v>
      </c>
      <c r="AQ110" s="63">
        <f t="shared" ca="1" si="189"/>
        <v>0</v>
      </c>
      <c r="AR110" s="63">
        <f t="shared" ca="1" si="189"/>
        <v>0</v>
      </c>
      <c r="AS110" s="63">
        <f t="shared" ca="1" si="189"/>
        <v>0</v>
      </c>
      <c r="AT110" s="63">
        <f t="shared" ca="1" si="189"/>
        <v>0</v>
      </c>
      <c r="AU110" s="63">
        <f t="shared" ca="1" si="189"/>
        <v>0</v>
      </c>
      <c r="AV110" s="63">
        <f t="shared" ca="1" si="189"/>
        <v>0</v>
      </c>
      <c r="AW110" s="63">
        <f t="shared" ca="1" si="189"/>
        <v>-2.5579538487363607E-13</v>
      </c>
      <c r="AX110" s="63">
        <f t="shared" ca="1" si="189"/>
        <v>0</v>
      </c>
      <c r="AY110" s="63">
        <f t="shared" ca="1" si="189"/>
        <v>0</v>
      </c>
      <c r="AZ110" s="63">
        <f t="shared" ca="1" si="189"/>
        <v>-3.979039320256561E-13</v>
      </c>
      <c r="BA110" s="63">
        <f t="shared" ca="1" si="189"/>
        <v>-5.4001247917767614E-13</v>
      </c>
      <c r="BB110" s="63">
        <f t="shared" ca="1" si="189"/>
        <v>-4.2632564145606011E-13</v>
      </c>
      <c r="BC110" s="63">
        <f t="shared" ca="1" si="189"/>
        <v>-7.1054273576010019E-13</v>
      </c>
      <c r="BD110" s="63">
        <f t="shared" ca="1" si="189"/>
        <v>-1.1937117960769683E-12</v>
      </c>
      <c r="BE110" s="63">
        <f t="shared" ca="1" si="189"/>
        <v>-1.3216094885137863E-12</v>
      </c>
      <c r="BF110" s="63">
        <f t="shared" ca="1" si="189"/>
        <v>-1.6484591469634324E-12</v>
      </c>
      <c r="BG110" s="63">
        <f t="shared" ca="1" si="189"/>
        <v>-2.1032064978498966E-12</v>
      </c>
      <c r="BH110" s="63">
        <f t="shared" ca="1" si="189"/>
        <v>-2.6716406864579767E-12</v>
      </c>
      <c r="BI110" s="63">
        <f t="shared" ca="1" si="189"/>
        <v>-2.7284841053187847E-12</v>
      </c>
      <c r="BJ110" s="63">
        <f t="shared" ca="1" si="189"/>
        <v>-2.4158453015843406E-12</v>
      </c>
      <c r="BK110" s="63">
        <f t="shared" ca="1" si="189"/>
        <v>-2.0463630789890885E-12</v>
      </c>
      <c r="BL110" s="63">
        <f t="shared" ref="BL110:CM110" ca="1" si="190">SUM(BL106:BL109)</f>
        <v>-1.8189894035458565E-12</v>
      </c>
      <c r="BM110" s="63">
        <f t="shared" ca="1" si="190"/>
        <v>-1.7621459846850485E-12</v>
      </c>
      <c r="BN110" s="63">
        <f t="shared" ca="1" si="190"/>
        <v>-1.2789769243681803E-12</v>
      </c>
      <c r="BO110" s="63">
        <f t="shared" ca="1" si="190"/>
        <v>-1.9042545318370685E-12</v>
      </c>
      <c r="BP110" s="63">
        <f t="shared" ca="1" si="190"/>
        <v>-1.5063505998114124E-12</v>
      </c>
      <c r="BQ110" s="63">
        <f t="shared" ca="1" si="190"/>
        <v>-1.4210854715202004E-12</v>
      </c>
      <c r="BR110" s="63">
        <f t="shared" ca="1" si="190"/>
        <v>-1.6200374375330284E-12</v>
      </c>
      <c r="BS110" s="63">
        <f t="shared" ca="1" si="190"/>
        <v>-1.8474111129762605E-12</v>
      </c>
      <c r="BT110" s="63">
        <f t="shared" ca="1" si="190"/>
        <v>-1.9326762412674725E-12</v>
      </c>
      <c r="BU110" s="63">
        <f t="shared" ca="1" si="190"/>
        <v>-1.8474111129762605E-12</v>
      </c>
      <c r="BV110" s="63">
        <f t="shared" ca="1" si="190"/>
        <v>-2.1032064978498966E-12</v>
      </c>
      <c r="BW110" s="63">
        <f t="shared" ca="1" si="190"/>
        <v>-1.7621459846850485E-12</v>
      </c>
      <c r="BX110" s="63">
        <f t="shared" ca="1" si="190"/>
        <v>-1.1937117960769683E-12</v>
      </c>
      <c r="BY110" s="63">
        <f t="shared" ca="1" si="190"/>
        <v>-1.8758328224066645E-12</v>
      </c>
      <c r="BZ110" s="63">
        <f t="shared" ca="1" si="190"/>
        <v>-1.8189894035458565E-12</v>
      </c>
      <c r="CA110" s="63">
        <f t="shared" ca="1" si="190"/>
        <v>-1.8474111129762605E-12</v>
      </c>
      <c r="CB110" s="63">
        <f t="shared" ca="1" si="190"/>
        <v>-1.6768808563938364E-12</v>
      </c>
      <c r="CC110" s="63">
        <f t="shared" ca="1" si="190"/>
        <v>-1.4210854715202004E-12</v>
      </c>
      <c r="CD110" s="63">
        <f t="shared" ca="1" si="190"/>
        <v>-1.5631940186722204E-12</v>
      </c>
      <c r="CE110" s="63">
        <f t="shared" ca="1" si="190"/>
        <v>-1.9042545318370685E-12</v>
      </c>
      <c r="CF110" s="63">
        <f t="shared" ca="1" si="190"/>
        <v>-1.9610979506978765E-12</v>
      </c>
      <c r="CG110" s="63">
        <f t="shared" ca="1" si="190"/>
        <v>-1.9610979506978765E-12</v>
      </c>
      <c r="CH110" s="63">
        <f t="shared" ca="1" si="190"/>
        <v>-1.8758328224066645E-12</v>
      </c>
      <c r="CI110" s="63">
        <f t="shared" ca="1" si="190"/>
        <v>-1.4210854715202004E-12</v>
      </c>
      <c r="CJ110" s="63">
        <f t="shared" ca="1" si="190"/>
        <v>-1.3642420526593924E-12</v>
      </c>
      <c r="CK110" s="63">
        <f t="shared" ca="1" si="190"/>
        <v>-1.1937117960769683E-12</v>
      </c>
      <c r="CL110" s="63">
        <f t="shared" ca="1" si="190"/>
        <v>-1.7621459846850485E-12</v>
      </c>
      <c r="CM110" s="63">
        <f t="shared" ca="1" si="190"/>
        <v>-2.1600499167107046E-12</v>
      </c>
    </row>
    <row r="111" spans="2:91" x14ac:dyDescent="0.2">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row>
    <row r="112" spans="2:91" s="115" customFormat="1" x14ac:dyDescent="0.2">
      <c r="B112" s="195" t="s">
        <v>300</v>
      </c>
      <c r="C112" s="19" t="str">
        <f>Inputs!$GZ$9</f>
        <v>kg</v>
      </c>
      <c r="D112" s="19" t="s">
        <v>19</v>
      </c>
      <c r="E112" s="63">
        <v>0</v>
      </c>
      <c r="F112" s="63">
        <f ca="1">E116</f>
        <v>-1.1368683772161603E-13</v>
      </c>
      <c r="G112" s="63">
        <f ca="1">F116</f>
        <v>5.6843418860808015E-13</v>
      </c>
      <c r="H112" s="63">
        <f ca="1">G116</f>
        <v>5.6843418860808015E-13</v>
      </c>
      <c r="I112" s="63">
        <f ca="1">H116</f>
        <v>7.3896444519050419E-13</v>
      </c>
      <c r="J112" s="63"/>
      <c r="K112" s="63">
        <v>0</v>
      </c>
      <c r="L112" s="63">
        <f t="shared" ref="L112:AD112" ca="1" si="191">K116</f>
        <v>0</v>
      </c>
      <c r="M112" s="63">
        <f t="shared" ca="1" si="191"/>
        <v>0</v>
      </c>
      <c r="N112" s="63">
        <f t="shared" ca="1" si="191"/>
        <v>0</v>
      </c>
      <c r="O112" s="63">
        <f t="shared" ca="1" si="191"/>
        <v>-1.1368683772161603E-13</v>
      </c>
      <c r="P112" s="63">
        <f t="shared" ca="1" si="191"/>
        <v>2.8421709430404007E-13</v>
      </c>
      <c r="Q112" s="63">
        <f t="shared" ca="1" si="191"/>
        <v>1.9895196601282805E-13</v>
      </c>
      <c r="R112" s="63">
        <f t="shared" ca="1" si="191"/>
        <v>2.8421709430404007E-13</v>
      </c>
      <c r="S112" s="63">
        <f t="shared" ca="1" si="191"/>
        <v>2.2737367544323206E-13</v>
      </c>
      <c r="T112" s="63">
        <f t="shared" ca="1" si="191"/>
        <v>2.7000623958883807E-13</v>
      </c>
      <c r="U112" s="63">
        <f t="shared" ca="1" si="191"/>
        <v>0</v>
      </c>
      <c r="V112" s="63">
        <f t="shared" ca="1" si="191"/>
        <v>0</v>
      </c>
      <c r="W112" s="63">
        <f t="shared" ca="1" si="191"/>
        <v>0</v>
      </c>
      <c r="X112" s="63">
        <f t="shared" ca="1" si="191"/>
        <v>0</v>
      </c>
      <c r="Y112" s="63">
        <f t="shared" ca="1" si="191"/>
        <v>0</v>
      </c>
      <c r="Z112" s="63">
        <f t="shared" ca="1" si="191"/>
        <v>-1.2789769243681803E-13</v>
      </c>
      <c r="AA112" s="63">
        <f t="shared" ca="1" si="191"/>
        <v>-3.4106051316484809E-13</v>
      </c>
      <c r="AB112" s="63">
        <f t="shared" ca="1" si="191"/>
        <v>-4.1211478674085811E-13</v>
      </c>
      <c r="AC112" s="63">
        <f t="shared" ca="1" si="191"/>
        <v>-5.6843418860808015E-13</v>
      </c>
      <c r="AD112" s="63">
        <f t="shared" ca="1" si="191"/>
        <v>-2.1316282072803006E-13</v>
      </c>
      <c r="AE112" s="63"/>
      <c r="AF112" s="194">
        <v>0</v>
      </c>
      <c r="AG112" s="194">
        <f t="shared" ref="AG112:BL112" ca="1" si="192">AF116</f>
        <v>0</v>
      </c>
      <c r="AH112" s="194">
        <f t="shared" ca="1" si="192"/>
        <v>0</v>
      </c>
      <c r="AI112" s="194">
        <f t="shared" ca="1" si="192"/>
        <v>0</v>
      </c>
      <c r="AJ112" s="194">
        <f t="shared" ca="1" si="192"/>
        <v>0</v>
      </c>
      <c r="AK112" s="194">
        <f t="shared" ca="1" si="192"/>
        <v>0</v>
      </c>
      <c r="AL112" s="194">
        <f t="shared" ca="1" si="192"/>
        <v>0</v>
      </c>
      <c r="AM112" s="194">
        <f t="shared" ca="1" si="192"/>
        <v>0</v>
      </c>
      <c r="AN112" s="194">
        <f t="shared" ca="1" si="192"/>
        <v>0</v>
      </c>
      <c r="AO112" s="194">
        <f t="shared" ca="1" si="192"/>
        <v>0</v>
      </c>
      <c r="AP112" s="194">
        <f t="shared" ca="1" si="192"/>
        <v>0</v>
      </c>
      <c r="AQ112" s="194">
        <f t="shared" ca="1" si="192"/>
        <v>2.8421709430404007E-14</v>
      </c>
      <c r="AR112" s="194">
        <f t="shared" ca="1" si="192"/>
        <v>0</v>
      </c>
      <c r="AS112" s="194">
        <f t="shared" ca="1" si="192"/>
        <v>0</v>
      </c>
      <c r="AT112" s="194">
        <f t="shared" ca="1" si="192"/>
        <v>0</v>
      </c>
      <c r="AU112" s="194">
        <f t="shared" ca="1" si="192"/>
        <v>-2.8421709430404007E-14</v>
      </c>
      <c r="AV112" s="194">
        <f t="shared" ca="1" si="192"/>
        <v>0</v>
      </c>
      <c r="AW112" s="194">
        <f t="shared" ca="1" si="192"/>
        <v>0</v>
      </c>
      <c r="AX112" s="194">
        <f t="shared" ca="1" si="192"/>
        <v>0</v>
      </c>
      <c r="AY112" s="194">
        <f t="shared" ca="1" si="192"/>
        <v>0</v>
      </c>
      <c r="AZ112" s="194">
        <f t="shared" ca="1" si="192"/>
        <v>0</v>
      </c>
      <c r="BA112" s="194">
        <f t="shared" ca="1" si="192"/>
        <v>0</v>
      </c>
      <c r="BB112" s="194">
        <f t="shared" ca="1" si="192"/>
        <v>0</v>
      </c>
      <c r="BC112" s="194">
        <f t="shared" ca="1" si="192"/>
        <v>4.9737991503207013E-14</v>
      </c>
      <c r="BD112" s="194">
        <f t="shared" ca="1" si="192"/>
        <v>0</v>
      </c>
      <c r="BE112" s="194">
        <f t="shared" ca="1" si="192"/>
        <v>-4.6185277824406512E-14</v>
      </c>
      <c r="BF112" s="194">
        <f t="shared" ca="1" si="192"/>
        <v>-2.8421709430404007E-14</v>
      </c>
      <c r="BG112" s="194">
        <f t="shared" ca="1" si="192"/>
        <v>-5.3290705182007514E-14</v>
      </c>
      <c r="BH112" s="194">
        <f t="shared" ca="1" si="192"/>
        <v>-5.6843418860808015E-14</v>
      </c>
      <c r="BI112" s="194">
        <f t="shared" ca="1" si="192"/>
        <v>-8.5265128291212022E-14</v>
      </c>
      <c r="BJ112" s="194">
        <f t="shared" ca="1" si="192"/>
        <v>-6.0396132539608516E-14</v>
      </c>
      <c r="BK112" s="194">
        <f t="shared" ca="1" si="192"/>
        <v>-4.2632564145606011E-14</v>
      </c>
      <c r="BL112" s="194">
        <f t="shared" ca="1" si="192"/>
        <v>2.8421709430404007E-14</v>
      </c>
      <c r="BM112" s="194">
        <f t="shared" ref="BM112:CM112" ca="1" si="193">BL116</f>
        <v>7.460698725481052E-14</v>
      </c>
      <c r="BN112" s="194">
        <f t="shared" ca="1" si="193"/>
        <v>1.4210854715202004E-13</v>
      </c>
      <c r="BO112" s="194">
        <f t="shared" ca="1" si="193"/>
        <v>1.3500311979441904E-13</v>
      </c>
      <c r="BP112" s="194">
        <f t="shared" ca="1" si="193"/>
        <v>6.7501559897209518E-14</v>
      </c>
      <c r="BQ112" s="194">
        <f t="shared" ca="1" si="193"/>
        <v>1.5631940186722204E-13</v>
      </c>
      <c r="BR112" s="194">
        <f t="shared" ca="1" si="193"/>
        <v>1.5987211554602254E-13</v>
      </c>
      <c r="BS112" s="194">
        <f t="shared" ca="1" si="193"/>
        <v>5.6843418860808015E-14</v>
      </c>
      <c r="BT112" s="194">
        <f t="shared" ca="1" si="193"/>
        <v>3.5527136788005009E-14</v>
      </c>
      <c r="BU112" s="194">
        <f t="shared" ca="1" si="193"/>
        <v>-3.5527136788005009E-14</v>
      </c>
      <c r="BV112" s="194">
        <f t="shared" ca="1" si="193"/>
        <v>-4.6185277824406512E-14</v>
      </c>
      <c r="BW112" s="194">
        <f t="shared" ca="1" si="193"/>
        <v>-4.9737991503207013E-14</v>
      </c>
      <c r="BX112" s="194">
        <f t="shared" ca="1" si="193"/>
        <v>-5.3290705182007514E-14</v>
      </c>
      <c r="BY112" s="194">
        <f t="shared" ca="1" si="193"/>
        <v>-3.1974423109204508E-14</v>
      </c>
      <c r="BZ112" s="194">
        <f t="shared" ca="1" si="193"/>
        <v>0</v>
      </c>
      <c r="CA112" s="194">
        <f t="shared" ca="1" si="193"/>
        <v>0</v>
      </c>
      <c r="CB112" s="194">
        <f t="shared" ca="1" si="193"/>
        <v>2.8421709430404007E-14</v>
      </c>
      <c r="CC112" s="194">
        <f t="shared" ca="1" si="193"/>
        <v>4.9737991503207013E-14</v>
      </c>
      <c r="CD112" s="194">
        <f t="shared" ca="1" si="193"/>
        <v>7.460698725481052E-14</v>
      </c>
      <c r="CE112" s="194">
        <f t="shared" ca="1" si="193"/>
        <v>8.5265128291212022E-14</v>
      </c>
      <c r="CF112" s="194">
        <f t="shared" ca="1" si="193"/>
        <v>6.7501559897209518E-14</v>
      </c>
      <c r="CG112" s="194">
        <f t="shared" ca="1" si="193"/>
        <v>9.5923269327613525E-14</v>
      </c>
      <c r="CH112" s="194">
        <f t="shared" ca="1" si="193"/>
        <v>5.6843418860808015E-14</v>
      </c>
      <c r="CI112" s="194">
        <f t="shared" ca="1" si="193"/>
        <v>1.2789769243681803E-13</v>
      </c>
      <c r="CJ112" s="194">
        <f t="shared" ca="1" si="193"/>
        <v>1.0658141036401503E-13</v>
      </c>
      <c r="CK112" s="194">
        <f t="shared" ca="1" si="193"/>
        <v>1.2434497875801753E-13</v>
      </c>
      <c r="CL112" s="194">
        <f t="shared" ca="1" si="193"/>
        <v>1.1368683772161603E-13</v>
      </c>
      <c r="CM112" s="194">
        <f t="shared" ca="1" si="193"/>
        <v>6.0396132539608516E-14</v>
      </c>
    </row>
    <row r="113" spans="2:91" x14ac:dyDescent="0.2">
      <c r="B113" s="196" t="s">
        <v>299</v>
      </c>
      <c r="C113" s="19" t="str">
        <f>Inputs!$GZ$9</f>
        <v>kg</v>
      </c>
      <c r="D113" s="19" t="s">
        <v>19</v>
      </c>
      <c r="E113" s="27">
        <f t="shared" ref="E113:I115" ca="1" si="194">SUMIF($K$4:$AD$4,E$4,$K113:$AD113)</f>
        <v>1336.3623</v>
      </c>
      <c r="F113" s="27">
        <f t="shared" ca="1" si="194"/>
        <v>5653.4436000000005</v>
      </c>
      <c r="G113" s="27">
        <f t="shared" ca="1" si="194"/>
        <v>6138.4553999999998</v>
      </c>
      <c r="H113" s="27">
        <f t="shared" ca="1" si="194"/>
        <v>6447.2435999999998</v>
      </c>
      <c r="I113" s="27">
        <f t="shared" ca="1" si="194"/>
        <v>7335.1089000000002</v>
      </c>
      <c r="J113" s="27"/>
      <c r="K113" s="27">
        <f t="shared" ref="K113:T115" ca="1" si="195">SUMIFS($AF113:$CM113,$AF$4:$CM$4,K$4,$AF$8:$CM$8,K$8)</f>
        <v>0</v>
      </c>
      <c r="L113" s="27">
        <f t="shared" ca="1" si="195"/>
        <v>0</v>
      </c>
      <c r="M113" s="27">
        <f t="shared" ca="1" si="195"/>
        <v>0</v>
      </c>
      <c r="N113" s="27">
        <f t="shared" ca="1" si="195"/>
        <v>1336.3623</v>
      </c>
      <c r="O113" s="27">
        <f t="shared" ca="1" si="195"/>
        <v>1314.9297000000001</v>
      </c>
      <c r="P113" s="27">
        <f t="shared" ca="1" si="195"/>
        <v>1360.9701</v>
      </c>
      <c r="Q113" s="27">
        <f t="shared" ca="1" si="195"/>
        <v>1430.0307</v>
      </c>
      <c r="R113" s="27">
        <f t="shared" ca="1" si="195"/>
        <v>1547.5131000000001</v>
      </c>
      <c r="S113" s="27">
        <f t="shared" ca="1" si="195"/>
        <v>1418.1237000000001</v>
      </c>
      <c r="T113" s="27">
        <f t="shared" ca="1" si="195"/>
        <v>1477.6587</v>
      </c>
      <c r="U113" s="27">
        <f t="shared" ref="U113:AD115" ca="1" si="196">SUMIFS($AF113:$CM113,$AF$4:$CM$4,U$4,$AF$8:$CM$8,U$8)</f>
        <v>1553.4666</v>
      </c>
      <c r="V113" s="27">
        <f t="shared" ca="1" si="196"/>
        <v>1689.2064</v>
      </c>
      <c r="W113" s="27">
        <f t="shared" ca="1" si="196"/>
        <v>1484.4059999999999</v>
      </c>
      <c r="X113" s="27">
        <f t="shared" ca="1" si="196"/>
        <v>1555.0542</v>
      </c>
      <c r="Y113" s="27">
        <f t="shared" ca="1" si="196"/>
        <v>1643.1659999999999</v>
      </c>
      <c r="Z113" s="27">
        <f t="shared" ca="1" si="196"/>
        <v>1764.6174000000001</v>
      </c>
      <c r="AA113" s="27">
        <f t="shared" ca="1" si="196"/>
        <v>1701.5102999999999</v>
      </c>
      <c r="AB113" s="27">
        <f t="shared" ca="1" si="196"/>
        <v>1767.3957</v>
      </c>
      <c r="AC113" s="27">
        <f t="shared" ca="1" si="196"/>
        <v>1851.9354000000003</v>
      </c>
      <c r="AD113" s="27">
        <f t="shared" ca="1" si="196"/>
        <v>2014.2675000000002</v>
      </c>
      <c r="AE113" s="27"/>
      <c r="AF113" s="197">
        <f ca="1">-OFFSET(AF115,0,VLOOKUP($B104,Settings!$AX$4:$BG$100,10,0))-OFFSET(AF114,0,VLOOKUP($B104,Settings!$AX$4:$BG$100,10,0))</f>
        <v>0</v>
      </c>
      <c r="AG113" s="197">
        <f ca="1">-OFFSET(AG115,0,VLOOKUP($B104,Settings!$AX$4:$BG$100,10,0))-OFFSET(AG114,0,VLOOKUP($B104,Settings!$AX$4:$BG$100,10,0))</f>
        <v>0</v>
      </c>
      <c r="AH113" s="197">
        <f ca="1">-OFFSET(AH115,0,VLOOKUP($B104,Settings!$AX$4:$BG$100,10,0))-OFFSET(AH114,0,VLOOKUP($B104,Settings!$AX$4:$BG$100,10,0))</f>
        <v>0</v>
      </c>
      <c r="AI113" s="197">
        <f ca="1">-OFFSET(AI115,0,VLOOKUP($B104,Settings!$AX$4:$BG$100,10,0))-OFFSET(AI114,0,VLOOKUP($B104,Settings!$AX$4:$BG$100,10,0))</f>
        <v>0</v>
      </c>
      <c r="AJ113" s="197">
        <f ca="1">-OFFSET(AJ115,0,VLOOKUP($B104,Settings!$AX$4:$BG$100,10,0))-OFFSET(AJ114,0,VLOOKUP($B104,Settings!$AX$4:$BG$100,10,0))</f>
        <v>0</v>
      </c>
      <c r="AK113" s="197">
        <f ca="1">-OFFSET(AK115,0,VLOOKUP($B104,Settings!$AX$4:$BG$100,10,0))-OFFSET(AK114,0,VLOOKUP($B104,Settings!$AX$4:$BG$100,10,0))</f>
        <v>0</v>
      </c>
      <c r="AL113" s="197">
        <f ca="1">-OFFSET(AL115,0,VLOOKUP($B104,Settings!$AX$4:$BG$100,10,0))-OFFSET(AL114,0,VLOOKUP($B104,Settings!$AX$4:$BG$100,10,0))</f>
        <v>0</v>
      </c>
      <c r="AM113" s="197">
        <f ca="1">-OFFSET(AM115,0,VLOOKUP($B104,Settings!$AX$4:$BG$100,10,0))-OFFSET(AM114,0,VLOOKUP($B104,Settings!$AX$4:$BG$100,10,0))</f>
        <v>0</v>
      </c>
      <c r="AN113" s="197">
        <f ca="1">-OFFSET(AN115,0,VLOOKUP($B104,Settings!$AX$4:$BG$100,10,0))-OFFSET(AN114,0,VLOOKUP($B104,Settings!$AX$4:$BG$100,10,0))</f>
        <v>0</v>
      </c>
      <c r="AO113" s="197">
        <f ca="1">-OFFSET(AO115,0,VLOOKUP($B104,Settings!$AX$4:$BG$100,10,0))-OFFSET(AO114,0,VLOOKUP($B104,Settings!$AX$4:$BG$100,10,0))</f>
        <v>440.55899999999997</v>
      </c>
      <c r="AP113" s="197">
        <f ca="1">-OFFSET(AP115,0,VLOOKUP($B104,Settings!$AX$4:$BG$100,10,0))-OFFSET(AP114,0,VLOOKUP($B104,Settings!$AX$4:$BG$100,10,0))</f>
        <v>433.01790000000005</v>
      </c>
      <c r="AQ113" s="197">
        <f ca="1">-OFFSET(AQ115,0,VLOOKUP($B104,Settings!$AX$4:$BG$100,10,0))-OFFSET(AQ114,0,VLOOKUP($B104,Settings!$AX$4:$BG$100,10,0))</f>
        <v>462.78539999999998</v>
      </c>
      <c r="AR113" s="197">
        <f ca="1">-OFFSET(AR115,0,VLOOKUP($B104,Settings!$AX$4:$BG$100,10,0))-OFFSET(AR114,0,VLOOKUP($B104,Settings!$AX$4:$BG$100,10,0))</f>
        <v>493.3467</v>
      </c>
      <c r="AS113" s="197">
        <f ca="1">-OFFSET(AS115,0,VLOOKUP($B104,Settings!$AX$4:$BG$100,10,0))-OFFSET(AS114,0,VLOOKUP($B104,Settings!$AX$4:$BG$100,10,0))</f>
        <v>346.49370000000005</v>
      </c>
      <c r="AT113" s="197">
        <f ca="1">-OFFSET(AT115,0,VLOOKUP($B104,Settings!$AX$4:$BG$100,10,0))-OFFSET(AT114,0,VLOOKUP($B104,Settings!$AX$4:$BG$100,10,0))</f>
        <v>475.08929999999998</v>
      </c>
      <c r="AU113" s="197">
        <f ca="1">-OFFSET(AU115,0,VLOOKUP($B104,Settings!$AX$4:$BG$100,10,0))-OFFSET(AU114,0,VLOOKUP($B104,Settings!$AX$4:$BG$100,10,0))</f>
        <v>440.95590000000004</v>
      </c>
      <c r="AV113" s="197">
        <f ca="1">-OFFSET(AV115,0,VLOOKUP($B104,Settings!$AX$4:$BG$100,10,0))-OFFSET(AV114,0,VLOOKUP($B104,Settings!$AX$4:$BG$100,10,0))</f>
        <v>458.81640000000004</v>
      </c>
      <c r="AW113" s="197">
        <f ca="1">-OFFSET(AW115,0,VLOOKUP($B104,Settings!$AX$4:$BG$100,10,0))-OFFSET(AW114,0,VLOOKUP($B104,Settings!$AX$4:$BG$100,10,0))</f>
        <v>461.19779999999997</v>
      </c>
      <c r="AX113" s="197">
        <f ca="1">-OFFSET(AX115,0,VLOOKUP($B104,Settings!$AX$4:$BG$100,10,0))-OFFSET(AX114,0,VLOOKUP($B104,Settings!$AX$4:$BG$100,10,0))</f>
        <v>458.81640000000004</v>
      </c>
      <c r="AY113" s="197">
        <f ca="1">-OFFSET(AY115,0,VLOOKUP($B104,Settings!$AX$4:$BG$100,10,0))-OFFSET(AY114,0,VLOOKUP($B104,Settings!$AX$4:$BG$100,10,0))</f>
        <v>519.5421</v>
      </c>
      <c r="AZ113" s="197">
        <f ca="1">-OFFSET(AZ115,0,VLOOKUP($B104,Settings!$AX$4:$BG$100,10,0))-OFFSET(AZ114,0,VLOOKUP($B104,Settings!$AX$4:$BG$100,10,0))</f>
        <v>451.67219999999998</v>
      </c>
      <c r="BA113" s="197">
        <f ca="1">-OFFSET(BA115,0,VLOOKUP($B104,Settings!$AX$4:$BG$100,10,0))-OFFSET(BA114,0,VLOOKUP($B104,Settings!$AX$4:$BG$100,10,0))</f>
        <v>506.44440000000003</v>
      </c>
      <c r="BB113" s="197">
        <f ca="1">-OFFSET(BB115,0,VLOOKUP($B104,Settings!$AX$4:$BG$100,10,0))-OFFSET(BB114,0,VLOOKUP($B104,Settings!$AX$4:$BG$100,10,0))</f>
        <v>515.97</v>
      </c>
      <c r="BC113" s="197">
        <f ca="1">-OFFSET(BC115,0,VLOOKUP($B104,Settings!$AX$4:$BG$100,10,0))-OFFSET(BC114,0,VLOOKUP($B104,Settings!$AX$4:$BG$100,10,0))</f>
        <v>525.09870000000001</v>
      </c>
      <c r="BD113" s="197">
        <f ca="1">-OFFSET(BD115,0,VLOOKUP($B104,Settings!$AX$4:$BG$100,10,0))-OFFSET(BD114,0,VLOOKUP($B104,Settings!$AX$4:$BG$100,10,0))</f>
        <v>535.41809999999998</v>
      </c>
      <c r="BE113" s="197">
        <f ca="1">-OFFSET(BE115,0,VLOOKUP($B104,Settings!$AX$4:$BG$100,10,0))-OFFSET(BE114,0,VLOOKUP($B104,Settings!$AX$4:$BG$100,10,0))</f>
        <v>369.51390000000004</v>
      </c>
      <c r="BF113" s="197">
        <f ca="1">-OFFSET(BF115,0,VLOOKUP($B104,Settings!$AX$4:$BG$100,10,0))-OFFSET(BF114,0,VLOOKUP($B104,Settings!$AX$4:$BG$100,10,0))</f>
        <v>513.19169999999997</v>
      </c>
      <c r="BG113" s="197">
        <f ca="1">-OFFSET(BG115,0,VLOOKUP($B104,Settings!$AX$4:$BG$100,10,0))-OFFSET(BG114,0,VLOOKUP($B104,Settings!$AX$4:$BG$100,10,0))</f>
        <v>485.80560000000003</v>
      </c>
      <c r="BH113" s="197">
        <f ca="1">-OFFSET(BH115,0,VLOOKUP($B104,Settings!$AX$4:$BG$100,10,0))-OFFSET(BH114,0,VLOOKUP($B104,Settings!$AX$4:$BG$100,10,0))</f>
        <v>501.6816</v>
      </c>
      <c r="BI113" s="197">
        <f ca="1">-OFFSET(BI115,0,VLOOKUP($B104,Settings!$AX$4:$BG$100,10,0))-OFFSET(BI114,0,VLOOKUP($B104,Settings!$AX$4:$BG$100,10,0))</f>
        <v>490.17149999999998</v>
      </c>
      <c r="BJ113" s="197">
        <f ca="1">-OFFSET(BJ115,0,VLOOKUP($B104,Settings!$AX$4:$BG$100,10,0))-OFFSET(BJ114,0,VLOOKUP($B104,Settings!$AX$4:$BG$100,10,0))</f>
        <v>494.14050000000003</v>
      </c>
      <c r="BK113" s="197">
        <f ca="1">-OFFSET(BK115,0,VLOOKUP($B104,Settings!$AX$4:$BG$100,10,0))-OFFSET(BK114,0,VLOOKUP($B104,Settings!$AX$4:$BG$100,10,0))</f>
        <v>580.66470000000004</v>
      </c>
      <c r="BL113" s="197">
        <f ca="1">-OFFSET(BL115,0,VLOOKUP($B104,Settings!$AX$4:$BG$100,10,0))-OFFSET(BL114,0,VLOOKUP($B104,Settings!$AX$4:$BG$100,10,0))</f>
        <v>478.66140000000001</v>
      </c>
      <c r="BM113" s="197">
        <f ca="1">-OFFSET(BM115,0,VLOOKUP($B104,Settings!$AX$4:$BG$100,10,0))-OFFSET(BM114,0,VLOOKUP($B104,Settings!$AX$4:$BG$100,10,0))</f>
        <v>554.07240000000002</v>
      </c>
      <c r="BN113" s="197">
        <f ca="1">-OFFSET(BN115,0,VLOOKUP($B104,Settings!$AX$4:$BG$100,10,0))-OFFSET(BN114,0,VLOOKUP($B104,Settings!$AX$4:$BG$100,10,0))</f>
        <v>568.7577</v>
      </c>
      <c r="BO113" s="197">
        <f ca="1">-OFFSET(BO115,0,VLOOKUP($B104,Settings!$AX$4:$BG$100,10,0))-OFFSET(BO114,0,VLOOKUP($B104,Settings!$AX$4:$BG$100,10,0))</f>
        <v>566.3762999999999</v>
      </c>
      <c r="BP113" s="197">
        <f ca="1">-OFFSET(BP115,0,VLOOKUP($B104,Settings!$AX$4:$BG$100,10,0))-OFFSET(BP114,0,VLOOKUP($B104,Settings!$AX$4:$BG$100,10,0))</f>
        <v>567.56700000000001</v>
      </c>
      <c r="BQ113" s="197">
        <f ca="1">-OFFSET(BQ115,0,VLOOKUP($B104,Settings!$AX$4:$BG$100,10,0))-OFFSET(BQ114,0,VLOOKUP($B104,Settings!$AX$4:$BG$100,10,0))</f>
        <v>388.96199999999999</v>
      </c>
      <c r="BR113" s="197">
        <f ca="1">-OFFSET(BR115,0,VLOOKUP($B104,Settings!$AX$4:$BG$100,10,0))-OFFSET(BR114,0,VLOOKUP($B104,Settings!$AX$4:$BG$100,10,0))</f>
        <v>527.87699999999995</v>
      </c>
      <c r="BS113" s="197">
        <f ca="1">-OFFSET(BS115,0,VLOOKUP($B104,Settings!$AX$4:$BG$100,10,0))-OFFSET(BS114,0,VLOOKUP($B104,Settings!$AX$4:$BG$100,10,0))</f>
        <v>508.4289</v>
      </c>
      <c r="BT113" s="197">
        <f ca="1">-OFFSET(BT115,0,VLOOKUP($B104,Settings!$AX$4:$BG$100,10,0))-OFFSET(BT114,0,VLOOKUP($B104,Settings!$AX$4:$BG$100,10,0))</f>
        <v>542.95920000000001</v>
      </c>
      <c r="BU113" s="197">
        <f ca="1">-OFFSET(BU115,0,VLOOKUP($B104,Settings!$AX$4:$BG$100,10,0))-OFFSET(BU114,0,VLOOKUP($B104,Settings!$AX$4:$BG$100,10,0))</f>
        <v>503.66610000000003</v>
      </c>
      <c r="BV113" s="197">
        <f ca="1">-OFFSET(BV115,0,VLOOKUP($B104,Settings!$AX$4:$BG$100,10,0))-OFFSET(BV114,0,VLOOKUP($B104,Settings!$AX$4:$BG$100,10,0))</f>
        <v>524.30489999999998</v>
      </c>
      <c r="BW113" s="197">
        <f ca="1">-OFFSET(BW115,0,VLOOKUP($B104,Settings!$AX$4:$BG$100,10,0))-OFFSET(BW114,0,VLOOKUP($B104,Settings!$AX$4:$BG$100,10,0))</f>
        <v>607.65389999999991</v>
      </c>
      <c r="BX113" s="197">
        <f ca="1">-OFFSET(BX115,0,VLOOKUP($B104,Settings!$AX$4:$BG$100,10,0))-OFFSET(BX114,0,VLOOKUP($B104,Settings!$AX$4:$BG$100,10,0))</f>
        <v>511.2072</v>
      </c>
      <c r="BY113" s="197">
        <f ca="1">-OFFSET(BY115,0,VLOOKUP($B104,Settings!$AX$4:$BG$100,10,0))-OFFSET(BY114,0,VLOOKUP($B104,Settings!$AX$4:$BG$100,10,0))</f>
        <v>587.41200000000003</v>
      </c>
      <c r="BZ113" s="197">
        <f ca="1">-OFFSET(BZ115,0,VLOOKUP($B104,Settings!$AX$4:$BG$100,10,0))-OFFSET(BZ114,0,VLOOKUP($B104,Settings!$AX$4:$BG$100,10,0))</f>
        <v>586.22130000000004</v>
      </c>
      <c r="CA113" s="197">
        <f ca="1">-OFFSET(CA115,0,VLOOKUP($B104,Settings!$AX$4:$BG$100,10,0))-OFFSET(CA114,0,VLOOKUP($B104,Settings!$AX$4:$BG$100,10,0))</f>
        <v>590.98410000000001</v>
      </c>
      <c r="CB113" s="197">
        <f ca="1">-OFFSET(CB115,0,VLOOKUP($B104,Settings!$AX$4:$BG$100,10,0))-OFFSET(CB114,0,VLOOKUP($B104,Settings!$AX$4:$BG$100,10,0))</f>
        <v>663.61680000000001</v>
      </c>
      <c r="CC113" s="197">
        <f ca="1">-OFFSET(CC115,0,VLOOKUP($B104,Settings!$AX$4:$BG$100,10,0))-OFFSET(CC114,0,VLOOKUP($B104,Settings!$AX$4:$BG$100,10,0))</f>
        <v>441.74970000000002</v>
      </c>
      <c r="CD113" s="197">
        <f ca="1">-OFFSET(CD115,0,VLOOKUP($B104,Settings!$AX$4:$BG$100,10,0))-OFFSET(CD114,0,VLOOKUP($B104,Settings!$AX$4:$BG$100,10,0))</f>
        <v>596.14379999999994</v>
      </c>
      <c r="CE113" s="197">
        <f ca="1">-OFFSET(CE115,0,VLOOKUP($B104,Settings!$AX$4:$BG$100,10,0))-OFFSET(CE114,0,VLOOKUP($B104,Settings!$AX$4:$BG$100,10,0))</f>
        <v>572.32979999999998</v>
      </c>
      <c r="CF113" s="197">
        <f ca="1">-OFFSET(CF115,0,VLOOKUP($B104,Settings!$AX$4:$BG$100,10,0))-OFFSET(CF114,0,VLOOKUP($B104,Settings!$AX$4:$BG$100,10,0))</f>
        <v>614.00429999999994</v>
      </c>
      <c r="CG113" s="197">
        <f ca="1">-OFFSET(CG115,0,VLOOKUP($B104,Settings!$AX$4:$BG$100,10,0))-OFFSET(CG114,0,VLOOKUP($B104,Settings!$AX$4:$BG$100,10,0))</f>
        <v>581.0616</v>
      </c>
      <c r="CH113" s="197">
        <f ca="1">-OFFSET(CH115,0,VLOOKUP($B104,Settings!$AX$4:$BG$100,10,0))-OFFSET(CH114,0,VLOOKUP($B104,Settings!$AX$4:$BG$100,10,0))</f>
        <v>599.71590000000003</v>
      </c>
      <c r="CI113" s="197">
        <f ca="1">-OFFSET(CI115,0,VLOOKUP($B104,Settings!$AX$4:$BG$100,10,0))-OFFSET(CI114,0,VLOOKUP($B104,Settings!$AX$4:$BG$100,10,0))</f>
        <v>674.73</v>
      </c>
      <c r="CJ113" s="197">
        <f ca="1">-OFFSET(CJ115,0,VLOOKUP($B104,Settings!$AX$4:$BG$100,10,0))-OFFSET(CJ114,0,VLOOKUP($B104,Settings!$AX$4:$BG$100,10,0))</f>
        <v>577.48950000000002</v>
      </c>
      <c r="CK113" s="197">
        <f ca="1">-OFFSET(CK115,0,VLOOKUP($B104,Settings!$AX$4:$BG$100,10,0))-OFFSET(CK114,0,VLOOKUP($B104,Settings!$AX$4:$BG$100,10,0))</f>
        <v>686.63700000000006</v>
      </c>
      <c r="CL113" s="197">
        <f ca="1">-OFFSET(CL115,0,VLOOKUP($B104,Settings!$AX$4:$BG$100,10,0))-OFFSET(CL114,0,VLOOKUP($B104,Settings!$AX$4:$BG$100,10,0))</f>
        <v>650.51909999999998</v>
      </c>
      <c r="CM113" s="197">
        <f ca="1">-OFFSET(CM115,0,VLOOKUP($B104,Settings!$AX$4:$BG$100,10,0))-OFFSET(CM114,0,VLOOKUP($B104,Settings!$AX$4:$BG$100,10,0))</f>
        <v>677.1114</v>
      </c>
    </row>
    <row r="114" spans="2:91" x14ac:dyDescent="0.2">
      <c r="B114" s="196" t="s">
        <v>298</v>
      </c>
      <c r="C114" s="19" t="str">
        <f>Inputs!$GZ$9</f>
        <v>kg</v>
      </c>
      <c r="D114" s="19" t="s">
        <v>19</v>
      </c>
      <c r="E114" s="27">
        <f t="shared" ca="1" si="194"/>
        <v>-1272.7260000000001</v>
      </c>
      <c r="F114" s="27">
        <f t="shared" ca="1" si="194"/>
        <v>-5384.232</v>
      </c>
      <c r="G114" s="27">
        <f t="shared" ca="1" si="194"/>
        <v>-5846.1480000000001</v>
      </c>
      <c r="H114" s="27">
        <f t="shared" ca="1" si="194"/>
        <v>-6140.232</v>
      </c>
      <c r="I114" s="27">
        <f t="shared" ca="1" si="194"/>
        <v>-6985.8180000000011</v>
      </c>
      <c r="J114" s="27"/>
      <c r="K114" s="27">
        <f t="shared" ca="1" si="195"/>
        <v>0</v>
      </c>
      <c r="L114" s="27">
        <f t="shared" ca="1" si="195"/>
        <v>0</v>
      </c>
      <c r="M114" s="27">
        <f t="shared" ca="1" si="195"/>
        <v>0</v>
      </c>
      <c r="N114" s="27">
        <f t="shared" ca="1" si="195"/>
        <v>-1272.7260000000001</v>
      </c>
      <c r="O114" s="27">
        <f t="shared" ca="1" si="195"/>
        <v>-1252.3139999999999</v>
      </c>
      <c r="P114" s="27">
        <f t="shared" ca="1" si="195"/>
        <v>-1296.162</v>
      </c>
      <c r="Q114" s="27">
        <f t="shared" ca="1" si="195"/>
        <v>-1361.934</v>
      </c>
      <c r="R114" s="27">
        <f t="shared" ca="1" si="195"/>
        <v>-1473.8220000000001</v>
      </c>
      <c r="S114" s="27">
        <f t="shared" ca="1" si="195"/>
        <v>-1350.5940000000001</v>
      </c>
      <c r="T114" s="27">
        <f t="shared" ca="1" si="195"/>
        <v>-1407.2940000000001</v>
      </c>
      <c r="U114" s="27">
        <f t="shared" ca="1" si="196"/>
        <v>-1479.492</v>
      </c>
      <c r="V114" s="27">
        <f t="shared" ca="1" si="196"/>
        <v>-1608.768</v>
      </c>
      <c r="W114" s="27">
        <f t="shared" ca="1" si="196"/>
        <v>-1413.72</v>
      </c>
      <c r="X114" s="27">
        <f t="shared" ca="1" si="196"/>
        <v>-1481.0040000000001</v>
      </c>
      <c r="Y114" s="27">
        <f t="shared" ca="1" si="196"/>
        <v>-1564.92</v>
      </c>
      <c r="Z114" s="27">
        <f t="shared" ca="1" si="196"/>
        <v>-1680.5880000000002</v>
      </c>
      <c r="AA114" s="27">
        <f t="shared" ca="1" si="196"/>
        <v>-1620.4859999999999</v>
      </c>
      <c r="AB114" s="27">
        <f t="shared" ca="1" si="196"/>
        <v>-1683.2340000000002</v>
      </c>
      <c r="AC114" s="27">
        <f t="shared" ca="1" si="196"/>
        <v>-1763.748</v>
      </c>
      <c r="AD114" s="27">
        <f t="shared" ca="1" si="196"/>
        <v>-1918.35</v>
      </c>
      <c r="AE114" s="27"/>
      <c r="AF114" s="193">
        <f ca="1">-SUMIF(buffer!$B$99:$B$123,Stock!$B104,buffer!C$99:C$123)</f>
        <v>0</v>
      </c>
      <c r="AG114" s="193">
        <f ca="1">-SUMIF(buffer!$B$99:$B$123,Stock!$B104,buffer!D$99:D$123)</f>
        <v>0</v>
      </c>
      <c r="AH114" s="193">
        <f ca="1">-SUMIF(buffer!$B$99:$B$123,Stock!$B104,buffer!E$99:E$123)</f>
        <v>0</v>
      </c>
      <c r="AI114" s="193">
        <f ca="1">-SUMIF(buffer!$B$99:$B$123,Stock!$B104,buffer!F$99:F$123)</f>
        <v>0</v>
      </c>
      <c r="AJ114" s="193">
        <f ca="1">-SUMIF(buffer!$B$99:$B$123,Stock!$B104,buffer!G$99:G$123)</f>
        <v>0</v>
      </c>
      <c r="AK114" s="193">
        <f ca="1">-SUMIF(buffer!$B$99:$B$123,Stock!$B104,buffer!H$99:H$123)</f>
        <v>0</v>
      </c>
      <c r="AL114" s="193">
        <f ca="1">-SUMIF(buffer!$B$99:$B$123,Stock!$B104,buffer!I$99:I$123)</f>
        <v>0</v>
      </c>
      <c r="AM114" s="193">
        <f ca="1">-SUMIF(buffer!$B$99:$B$123,Stock!$B104,buffer!J$99:J$123)</f>
        <v>0</v>
      </c>
      <c r="AN114" s="193">
        <f ca="1">-SUMIF(buffer!$B$99:$B$123,Stock!$B104,buffer!K$99:K$123)</f>
        <v>0</v>
      </c>
      <c r="AO114" s="193">
        <f ca="1">-SUMIF(buffer!$B$99:$B$123,Stock!$B104,buffer!L$99:L$123)</f>
        <v>-419.58</v>
      </c>
      <c r="AP114" s="193">
        <f ca="1">-SUMIF(buffer!$B$99:$B$123,Stock!$B104,buffer!M$99:M$123)</f>
        <v>-412.39800000000002</v>
      </c>
      <c r="AQ114" s="193">
        <f ca="1">-SUMIF(buffer!$B$99:$B$123,Stock!$B104,buffer!N$99:N$123)</f>
        <v>-440.74799999999999</v>
      </c>
      <c r="AR114" s="193">
        <f ca="1">-SUMIF(buffer!$B$99:$B$123,Stock!$B104,buffer!O$99:O$123)</f>
        <v>-469.85399999999998</v>
      </c>
      <c r="AS114" s="193">
        <f ca="1">-SUMIF(buffer!$B$99:$B$123,Stock!$B104,buffer!P$99:P$123)</f>
        <v>-329.99400000000003</v>
      </c>
      <c r="AT114" s="193">
        <f ca="1">-SUMIF(buffer!$B$99:$B$123,Stock!$B104,buffer!Q$99:Q$123)</f>
        <v>-452.46600000000001</v>
      </c>
      <c r="AU114" s="193">
        <f ca="1">-SUMIF(buffer!$B$99:$B$123,Stock!$B104,buffer!R$99:R$123)</f>
        <v>-419.95800000000003</v>
      </c>
      <c r="AV114" s="193">
        <f ca="1">-SUMIF(buffer!$B$99:$B$123,Stock!$B104,buffer!S$99:S$123)</f>
        <v>-436.96800000000002</v>
      </c>
      <c r="AW114" s="193">
        <f ca="1">-SUMIF(buffer!$B$99:$B$123,Stock!$B104,buffer!T$99:T$123)</f>
        <v>-439.23599999999999</v>
      </c>
      <c r="AX114" s="193">
        <f ca="1">-SUMIF(buffer!$B$99:$B$123,Stock!$B104,buffer!U$99:U$123)</f>
        <v>-436.96800000000002</v>
      </c>
      <c r="AY114" s="193">
        <f ca="1">-SUMIF(buffer!$B$99:$B$123,Stock!$B104,buffer!V$99:V$123)</f>
        <v>-494.80200000000002</v>
      </c>
      <c r="AZ114" s="193">
        <f ca="1">-SUMIF(buffer!$B$99:$B$123,Stock!$B104,buffer!W$99:W$123)</f>
        <v>-430.16399999999999</v>
      </c>
      <c r="BA114" s="193">
        <f ca="1">-SUMIF(buffer!$B$99:$B$123,Stock!$B104,buffer!X$99:X$123)</f>
        <v>-482.32800000000003</v>
      </c>
      <c r="BB114" s="193">
        <f ca="1">-SUMIF(buffer!$B$99:$B$123,Stock!$B104,buffer!Y$99:Y$123)</f>
        <v>-491.4</v>
      </c>
      <c r="BC114" s="193">
        <f ca="1">-SUMIF(buffer!$B$99:$B$123,Stock!$B104,buffer!Z$99:Z$123)</f>
        <v>-500.09399999999999</v>
      </c>
      <c r="BD114" s="193">
        <f ca="1">-SUMIF(buffer!$B$99:$B$123,Stock!$B104,buffer!AA$99:AA$123)</f>
        <v>-509.92200000000003</v>
      </c>
      <c r="BE114" s="193">
        <f ca="1">-SUMIF(buffer!$B$99:$B$123,Stock!$B104,buffer!AB$99:AB$123)</f>
        <v>-351.91800000000001</v>
      </c>
      <c r="BF114" s="193">
        <f ca="1">-SUMIF(buffer!$B$99:$B$123,Stock!$B104,buffer!AC$99:AC$123)</f>
        <v>-488.75400000000002</v>
      </c>
      <c r="BG114" s="193">
        <f ca="1">-SUMIF(buffer!$B$99:$B$123,Stock!$B104,buffer!AD$99:AD$123)</f>
        <v>-462.67200000000003</v>
      </c>
      <c r="BH114" s="193">
        <f ca="1">-SUMIF(buffer!$B$99:$B$123,Stock!$B104,buffer!AE$99:AE$123)</f>
        <v>-477.79200000000003</v>
      </c>
      <c r="BI114" s="193">
        <f ca="1">-SUMIF(buffer!$B$99:$B$123,Stock!$B104,buffer!AF$99:AF$123)</f>
        <v>-466.83</v>
      </c>
      <c r="BJ114" s="193">
        <f ca="1">-SUMIF(buffer!$B$99:$B$123,Stock!$B104,buffer!AG$99:AG$123)</f>
        <v>-470.61</v>
      </c>
      <c r="BK114" s="193">
        <f ca="1">-SUMIF(buffer!$B$99:$B$123,Stock!$B104,buffer!AH$99:AH$123)</f>
        <v>-553.01400000000001</v>
      </c>
      <c r="BL114" s="193">
        <f ca="1">-SUMIF(buffer!$B$99:$B$123,Stock!$B104,buffer!AI$99:AI$123)</f>
        <v>-455.86799999999999</v>
      </c>
      <c r="BM114" s="193">
        <f ca="1">-SUMIF(buffer!$B$99:$B$123,Stock!$B104,buffer!AJ$99:AJ$123)</f>
        <v>-527.68799999999999</v>
      </c>
      <c r="BN114" s="193">
        <f ca="1">-SUMIF(buffer!$B$99:$B$123,Stock!$B104,buffer!AK$99:AK$123)</f>
        <v>-541.67399999999998</v>
      </c>
      <c r="BO114" s="193">
        <f ca="1">-SUMIF(buffer!$B$99:$B$123,Stock!$B104,buffer!AL$99:AL$123)</f>
        <v>-539.40599999999995</v>
      </c>
      <c r="BP114" s="193">
        <f ca="1">-SUMIF(buffer!$B$99:$B$123,Stock!$B104,buffer!AM$99:AM$123)</f>
        <v>-540.54</v>
      </c>
      <c r="BQ114" s="193">
        <f ca="1">-SUMIF(buffer!$B$99:$B$123,Stock!$B104,buffer!AN$99:AN$123)</f>
        <v>-370.44</v>
      </c>
      <c r="BR114" s="193">
        <f ca="1">-SUMIF(buffer!$B$99:$B$123,Stock!$B104,buffer!AO$99:AO$123)</f>
        <v>-502.74</v>
      </c>
      <c r="BS114" s="193">
        <f ca="1">-SUMIF(buffer!$B$99:$B$123,Stock!$B104,buffer!AP$99:AP$123)</f>
        <v>-484.21800000000002</v>
      </c>
      <c r="BT114" s="193">
        <f ca="1">-SUMIF(buffer!$B$99:$B$123,Stock!$B104,buffer!AQ$99:AQ$123)</f>
        <v>-517.10400000000004</v>
      </c>
      <c r="BU114" s="193">
        <f ca="1">-SUMIF(buffer!$B$99:$B$123,Stock!$B104,buffer!AR$99:AR$123)</f>
        <v>-479.68200000000002</v>
      </c>
      <c r="BV114" s="193">
        <f ca="1">-SUMIF(buffer!$B$99:$B$123,Stock!$B104,buffer!AS$99:AS$123)</f>
        <v>-499.33800000000002</v>
      </c>
      <c r="BW114" s="193">
        <f ca="1">-SUMIF(buffer!$B$99:$B$123,Stock!$B104,buffer!AT$99:AT$123)</f>
        <v>-578.71799999999996</v>
      </c>
      <c r="BX114" s="193">
        <f ca="1">-SUMIF(buffer!$B$99:$B$123,Stock!$B104,buffer!AU$99:AU$123)</f>
        <v>-486.86399999999998</v>
      </c>
      <c r="BY114" s="193">
        <f ca="1">-SUMIF(buffer!$B$99:$B$123,Stock!$B104,buffer!AV$99:AV$123)</f>
        <v>-559.44000000000005</v>
      </c>
      <c r="BZ114" s="193">
        <f ca="1">-SUMIF(buffer!$B$99:$B$123,Stock!$B104,buffer!AW$99:AW$123)</f>
        <v>-558.30600000000004</v>
      </c>
      <c r="CA114" s="193">
        <f ca="1">-SUMIF(buffer!$B$99:$B$123,Stock!$B104,buffer!AX$99:AX$123)</f>
        <v>-562.84199999999998</v>
      </c>
      <c r="CB114" s="193">
        <f ca="1">-SUMIF(buffer!$B$99:$B$123,Stock!$B104,buffer!AY$99:AY$123)</f>
        <v>-632.01599999999996</v>
      </c>
      <c r="CC114" s="193">
        <f ca="1">-SUMIF(buffer!$B$99:$B$123,Stock!$B104,buffer!AZ$99:AZ$123)</f>
        <v>-420.714</v>
      </c>
      <c r="CD114" s="193">
        <f ca="1">-SUMIF(buffer!$B$99:$B$123,Stock!$B104,buffer!BA$99:BA$123)</f>
        <v>-567.75599999999997</v>
      </c>
      <c r="CE114" s="193">
        <f ca="1">-SUMIF(buffer!$B$99:$B$123,Stock!$B104,buffer!BB$99:BB$123)</f>
        <v>-545.07600000000002</v>
      </c>
      <c r="CF114" s="193">
        <f ca="1">-SUMIF(buffer!$B$99:$B$123,Stock!$B104,buffer!BC$99:BC$123)</f>
        <v>-584.76599999999996</v>
      </c>
      <c r="CG114" s="193">
        <f ca="1">-SUMIF(buffer!$B$99:$B$123,Stock!$B104,buffer!BD$99:BD$123)</f>
        <v>-553.39200000000005</v>
      </c>
      <c r="CH114" s="193">
        <f ca="1">-SUMIF(buffer!$B$99:$B$123,Stock!$B104,buffer!BE$99:BE$123)</f>
        <v>-571.15800000000002</v>
      </c>
      <c r="CI114" s="193">
        <f ca="1">-SUMIF(buffer!$B$99:$B$123,Stock!$B104,buffer!BF$99:BF$123)</f>
        <v>-642.6</v>
      </c>
      <c r="CJ114" s="193">
        <f ca="1">-SUMIF(buffer!$B$99:$B$123,Stock!$B104,buffer!BG$99:BG$123)</f>
        <v>-549.99</v>
      </c>
      <c r="CK114" s="193">
        <f ca="1">-SUMIF(buffer!$B$99:$B$123,Stock!$B104,buffer!BH$99:BH$123)</f>
        <v>-653.94000000000005</v>
      </c>
      <c r="CL114" s="193">
        <f ca="1">-SUMIF(buffer!$B$99:$B$123,Stock!$B104,buffer!BI$99:BI$123)</f>
        <v>-619.54200000000003</v>
      </c>
      <c r="CM114" s="193">
        <f ca="1">-SUMIF(buffer!$B$99:$B$123,Stock!$B104,buffer!BJ$99:BJ$123)</f>
        <v>-644.86800000000005</v>
      </c>
    </row>
    <row r="115" spans="2:91" x14ac:dyDescent="0.2">
      <c r="B115" s="196" t="s">
        <v>297</v>
      </c>
      <c r="C115" s="19" t="str">
        <f>Inputs!$GZ$9</f>
        <v>kg</v>
      </c>
      <c r="D115" s="19" t="s">
        <v>19</v>
      </c>
      <c r="E115" s="27">
        <f t="shared" ca="1" si="194"/>
        <v>-63.636300000000006</v>
      </c>
      <c r="F115" s="27">
        <f t="shared" ca="1" si="194"/>
        <v>-269.21159999999998</v>
      </c>
      <c r="G115" s="27">
        <f t="shared" ca="1" si="194"/>
        <v>-292.30740000000003</v>
      </c>
      <c r="H115" s="27">
        <f t="shared" ca="1" si="194"/>
        <v>-307.01159999999999</v>
      </c>
      <c r="I115" s="27">
        <f t="shared" ca="1" si="194"/>
        <v>-349.29090000000002</v>
      </c>
      <c r="J115" s="27"/>
      <c r="K115" s="27">
        <f t="shared" ca="1" si="195"/>
        <v>0</v>
      </c>
      <c r="L115" s="27">
        <f t="shared" ca="1" si="195"/>
        <v>0</v>
      </c>
      <c r="M115" s="27">
        <f t="shared" ca="1" si="195"/>
        <v>0</v>
      </c>
      <c r="N115" s="27">
        <f t="shared" ca="1" si="195"/>
        <v>-63.636300000000006</v>
      </c>
      <c r="O115" s="27">
        <f t="shared" ca="1" si="195"/>
        <v>-62.615700000000004</v>
      </c>
      <c r="P115" s="27">
        <f t="shared" ca="1" si="195"/>
        <v>-64.808099999999996</v>
      </c>
      <c r="Q115" s="27">
        <f t="shared" ca="1" si="195"/>
        <v>-68.096699999999998</v>
      </c>
      <c r="R115" s="27">
        <f t="shared" ca="1" si="195"/>
        <v>-73.691100000000006</v>
      </c>
      <c r="S115" s="27">
        <f t="shared" ca="1" si="195"/>
        <v>-67.529700000000005</v>
      </c>
      <c r="T115" s="27">
        <f t="shared" ca="1" si="195"/>
        <v>-70.364699999999999</v>
      </c>
      <c r="U115" s="27">
        <f t="shared" ca="1" si="196"/>
        <v>-73.974600000000009</v>
      </c>
      <c r="V115" s="27">
        <f t="shared" ca="1" si="196"/>
        <v>-80.438400000000001</v>
      </c>
      <c r="W115" s="27">
        <f t="shared" ca="1" si="196"/>
        <v>-70.686000000000007</v>
      </c>
      <c r="X115" s="27">
        <f t="shared" ca="1" si="196"/>
        <v>-74.050200000000004</v>
      </c>
      <c r="Y115" s="27">
        <f t="shared" ca="1" si="196"/>
        <v>-78.245999999999995</v>
      </c>
      <c r="Z115" s="27">
        <f t="shared" ca="1" si="196"/>
        <v>-84.02940000000001</v>
      </c>
      <c r="AA115" s="27">
        <f t="shared" ca="1" si="196"/>
        <v>-81.024299999999997</v>
      </c>
      <c r="AB115" s="27">
        <f t="shared" ca="1" si="196"/>
        <v>-84.161699999999996</v>
      </c>
      <c r="AC115" s="27">
        <f t="shared" ca="1" si="196"/>
        <v>-88.187400000000011</v>
      </c>
      <c r="AD115" s="27">
        <f t="shared" ca="1" si="196"/>
        <v>-95.917500000000018</v>
      </c>
      <c r="AE115" s="27"/>
      <c r="AF115" s="26">
        <f ca="1">Inputs!$HM$9*AF114</f>
        <v>0</v>
      </c>
      <c r="AG115" s="26">
        <f ca="1">Inputs!$HM$9*AG114</f>
        <v>0</v>
      </c>
      <c r="AH115" s="26">
        <f ca="1">Inputs!$HM$9*AH114</f>
        <v>0</v>
      </c>
      <c r="AI115" s="26">
        <f ca="1">Inputs!$HM$9*AI114</f>
        <v>0</v>
      </c>
      <c r="AJ115" s="26">
        <f ca="1">Inputs!$HM$9*AJ114</f>
        <v>0</v>
      </c>
      <c r="AK115" s="26">
        <f ca="1">Inputs!$HM$9*AK114</f>
        <v>0</v>
      </c>
      <c r="AL115" s="26">
        <f ca="1">Inputs!$HM$9*AL114</f>
        <v>0</v>
      </c>
      <c r="AM115" s="26">
        <f ca="1">Inputs!$HM$9*AM114</f>
        <v>0</v>
      </c>
      <c r="AN115" s="26">
        <f ca="1">Inputs!$HM$9*AN114</f>
        <v>0</v>
      </c>
      <c r="AO115" s="26">
        <f ca="1">Inputs!$HM$9*AO114</f>
        <v>-20.978999999999999</v>
      </c>
      <c r="AP115" s="26">
        <f ca="1">Inputs!$HM$9*AP114</f>
        <v>-20.619900000000001</v>
      </c>
      <c r="AQ115" s="26">
        <f ca="1">Inputs!$HM$9*AQ114</f>
        <v>-22.037400000000002</v>
      </c>
      <c r="AR115" s="26">
        <f ca="1">Inputs!$HM$9*AR114</f>
        <v>-23.492699999999999</v>
      </c>
      <c r="AS115" s="26">
        <f ca="1">Inputs!$HM$9*AS114</f>
        <v>-16.499700000000001</v>
      </c>
      <c r="AT115" s="26">
        <f ca="1">Inputs!$HM$9*AT114</f>
        <v>-22.6233</v>
      </c>
      <c r="AU115" s="26">
        <f ca="1">Inputs!$HM$9*AU114</f>
        <v>-20.997900000000001</v>
      </c>
      <c r="AV115" s="26">
        <f ca="1">Inputs!$HM$9*AV114</f>
        <v>-21.848400000000002</v>
      </c>
      <c r="AW115" s="26">
        <f ca="1">Inputs!$HM$9*AW114</f>
        <v>-21.9618</v>
      </c>
      <c r="AX115" s="26">
        <f ca="1">Inputs!$HM$9*AX114</f>
        <v>-21.848400000000002</v>
      </c>
      <c r="AY115" s="26">
        <f ca="1">Inputs!$HM$9*AY114</f>
        <v>-24.740100000000002</v>
      </c>
      <c r="AZ115" s="26">
        <f ca="1">Inputs!$HM$9*AZ114</f>
        <v>-21.508200000000002</v>
      </c>
      <c r="BA115" s="26">
        <f ca="1">Inputs!$HM$9*BA114</f>
        <v>-24.116400000000002</v>
      </c>
      <c r="BB115" s="26">
        <f ca="1">Inputs!$HM$9*BB114</f>
        <v>-24.57</v>
      </c>
      <c r="BC115" s="26">
        <f ca="1">Inputs!$HM$9*BC114</f>
        <v>-25.0047</v>
      </c>
      <c r="BD115" s="26">
        <f ca="1">Inputs!$HM$9*BD114</f>
        <v>-25.496100000000002</v>
      </c>
      <c r="BE115" s="26">
        <f ca="1">Inputs!$HM$9*BE114</f>
        <v>-17.5959</v>
      </c>
      <c r="BF115" s="26">
        <f ca="1">Inputs!$HM$9*BF114</f>
        <v>-24.437700000000003</v>
      </c>
      <c r="BG115" s="26">
        <f ca="1">Inputs!$HM$9*BG114</f>
        <v>-23.133600000000001</v>
      </c>
      <c r="BH115" s="26">
        <f ca="1">Inputs!$HM$9*BH114</f>
        <v>-23.889600000000002</v>
      </c>
      <c r="BI115" s="26">
        <f ca="1">Inputs!$HM$9*BI114</f>
        <v>-23.3415</v>
      </c>
      <c r="BJ115" s="26">
        <f ca="1">Inputs!$HM$9*BJ114</f>
        <v>-23.530500000000004</v>
      </c>
      <c r="BK115" s="26">
        <f ca="1">Inputs!$HM$9*BK114</f>
        <v>-27.650700000000001</v>
      </c>
      <c r="BL115" s="26">
        <f ca="1">Inputs!$HM$9*BL114</f>
        <v>-22.793400000000002</v>
      </c>
      <c r="BM115" s="26">
        <f ca="1">Inputs!$HM$9*BM114</f>
        <v>-26.384399999999999</v>
      </c>
      <c r="BN115" s="26">
        <f ca="1">Inputs!$HM$9*BN114</f>
        <v>-27.0837</v>
      </c>
      <c r="BO115" s="26">
        <f ca="1">Inputs!$HM$9*BO114</f>
        <v>-26.970299999999998</v>
      </c>
      <c r="BP115" s="26">
        <f ca="1">Inputs!$HM$9*BP114</f>
        <v>-27.027000000000001</v>
      </c>
      <c r="BQ115" s="26">
        <f ca="1">Inputs!$HM$9*BQ114</f>
        <v>-18.522000000000002</v>
      </c>
      <c r="BR115" s="26">
        <f ca="1">Inputs!$HM$9*BR114</f>
        <v>-25.137</v>
      </c>
      <c r="BS115" s="26">
        <f ca="1">Inputs!$HM$9*BS114</f>
        <v>-24.210900000000002</v>
      </c>
      <c r="BT115" s="26">
        <f ca="1">Inputs!$HM$9*BT114</f>
        <v>-25.855200000000004</v>
      </c>
      <c r="BU115" s="26">
        <f ca="1">Inputs!$HM$9*BU114</f>
        <v>-23.984100000000002</v>
      </c>
      <c r="BV115" s="26">
        <f ca="1">Inputs!$HM$9*BV114</f>
        <v>-24.966900000000003</v>
      </c>
      <c r="BW115" s="26">
        <f ca="1">Inputs!$HM$9*BW114</f>
        <v>-28.9359</v>
      </c>
      <c r="BX115" s="26">
        <f ca="1">Inputs!$HM$9*BX114</f>
        <v>-24.3432</v>
      </c>
      <c r="BY115" s="26">
        <f ca="1">Inputs!$HM$9*BY114</f>
        <v>-27.972000000000005</v>
      </c>
      <c r="BZ115" s="26">
        <f ca="1">Inputs!$HM$9*BZ114</f>
        <v>-27.915300000000002</v>
      </c>
      <c r="CA115" s="26">
        <f ca="1">Inputs!$HM$9*CA114</f>
        <v>-28.142099999999999</v>
      </c>
      <c r="CB115" s="26">
        <f ca="1">Inputs!$HM$9*CB114</f>
        <v>-31.6008</v>
      </c>
      <c r="CC115" s="26">
        <f ca="1">Inputs!$HM$9*CC114</f>
        <v>-21.035700000000002</v>
      </c>
      <c r="CD115" s="26">
        <f ca="1">Inputs!$HM$9*CD114</f>
        <v>-28.387799999999999</v>
      </c>
      <c r="CE115" s="26">
        <f ca="1">Inputs!$HM$9*CE114</f>
        <v>-27.253800000000002</v>
      </c>
      <c r="CF115" s="26">
        <f ca="1">Inputs!$HM$9*CF114</f>
        <v>-29.238299999999999</v>
      </c>
      <c r="CG115" s="26">
        <f ca="1">Inputs!$HM$9*CG114</f>
        <v>-27.669600000000003</v>
      </c>
      <c r="CH115" s="26">
        <f ca="1">Inputs!$HM$9*CH114</f>
        <v>-28.557900000000004</v>
      </c>
      <c r="CI115" s="26">
        <f ca="1">Inputs!$HM$9*CI114</f>
        <v>-32.130000000000003</v>
      </c>
      <c r="CJ115" s="26">
        <f ca="1">Inputs!$HM$9*CJ114</f>
        <v>-27.499500000000001</v>
      </c>
      <c r="CK115" s="26">
        <f ca="1">Inputs!$HM$9*CK114</f>
        <v>-32.697000000000003</v>
      </c>
      <c r="CL115" s="26">
        <f ca="1">Inputs!$HM$9*CL114</f>
        <v>-30.977100000000004</v>
      </c>
      <c r="CM115" s="26">
        <f ca="1">Inputs!$HM$9*CM114</f>
        <v>-32.243400000000001</v>
      </c>
    </row>
    <row r="116" spans="2:91" s="115" customFormat="1" x14ac:dyDescent="0.2">
      <c r="B116" s="195" t="s">
        <v>296</v>
      </c>
      <c r="C116" s="19" t="str">
        <f>Inputs!$GZ$9</f>
        <v>kg</v>
      </c>
      <c r="D116" s="19" t="s">
        <v>19</v>
      </c>
      <c r="E116" s="63">
        <f ca="1">SUM(E112:E115)</f>
        <v>-1.1368683772161603E-13</v>
      </c>
      <c r="F116" s="63">
        <f ca="1">SUM(F112:F115)</f>
        <v>5.6843418860808015E-13</v>
      </c>
      <c r="G116" s="63">
        <f ca="1">SUM(G112:G115)</f>
        <v>5.6843418860808015E-13</v>
      </c>
      <c r="H116" s="63">
        <f ca="1">SUM(H112:H115)</f>
        <v>7.3896444519050419E-13</v>
      </c>
      <c r="I116" s="63">
        <f ca="1">SUM(I112:I115)</f>
        <v>0</v>
      </c>
      <c r="J116" s="63"/>
      <c r="K116" s="63">
        <f t="shared" ref="K116:AD116" ca="1" si="197">SUM(K112:K115)</f>
        <v>0</v>
      </c>
      <c r="L116" s="63">
        <f t="shared" ca="1" si="197"/>
        <v>0</v>
      </c>
      <c r="M116" s="63">
        <f t="shared" ca="1" si="197"/>
        <v>0</v>
      </c>
      <c r="N116" s="63">
        <f t="shared" ca="1" si="197"/>
        <v>-1.1368683772161603E-13</v>
      </c>
      <c r="O116" s="63">
        <f t="shared" ca="1" si="197"/>
        <v>2.8421709430404007E-13</v>
      </c>
      <c r="P116" s="63">
        <f t="shared" ca="1" si="197"/>
        <v>1.9895196601282805E-13</v>
      </c>
      <c r="Q116" s="63">
        <f t="shared" ca="1" si="197"/>
        <v>2.8421709430404007E-13</v>
      </c>
      <c r="R116" s="63">
        <f t="shared" ca="1" si="197"/>
        <v>2.2737367544323206E-13</v>
      </c>
      <c r="S116" s="63">
        <f t="shared" ca="1" si="197"/>
        <v>2.7000623958883807E-13</v>
      </c>
      <c r="T116" s="63">
        <f t="shared" ca="1" si="197"/>
        <v>0</v>
      </c>
      <c r="U116" s="63">
        <f t="shared" ca="1" si="197"/>
        <v>0</v>
      </c>
      <c r="V116" s="63">
        <f t="shared" ca="1" si="197"/>
        <v>0</v>
      </c>
      <c r="W116" s="63">
        <f t="shared" ca="1" si="197"/>
        <v>0</v>
      </c>
      <c r="X116" s="63">
        <f t="shared" ca="1" si="197"/>
        <v>0</v>
      </c>
      <c r="Y116" s="63">
        <f t="shared" ca="1" si="197"/>
        <v>-1.2789769243681803E-13</v>
      </c>
      <c r="Z116" s="63">
        <f t="shared" ca="1" si="197"/>
        <v>-3.4106051316484809E-13</v>
      </c>
      <c r="AA116" s="63">
        <f t="shared" ca="1" si="197"/>
        <v>-4.1211478674085811E-13</v>
      </c>
      <c r="AB116" s="63">
        <f t="shared" ca="1" si="197"/>
        <v>-5.6843418860808015E-13</v>
      </c>
      <c r="AC116" s="63">
        <f t="shared" ca="1" si="197"/>
        <v>-2.1316282072803006E-13</v>
      </c>
      <c r="AD116" s="63">
        <f t="shared" ca="1" si="197"/>
        <v>0</v>
      </c>
      <c r="AE116" s="63"/>
      <c r="AF116" s="194">
        <f t="shared" ref="AF116:BK116" ca="1" si="198">SUM(AF112:AF115)</f>
        <v>0</v>
      </c>
      <c r="AG116" s="194">
        <f t="shared" ca="1" si="198"/>
        <v>0</v>
      </c>
      <c r="AH116" s="194">
        <f t="shared" ca="1" si="198"/>
        <v>0</v>
      </c>
      <c r="AI116" s="194">
        <f t="shared" ca="1" si="198"/>
        <v>0</v>
      </c>
      <c r="AJ116" s="194">
        <f t="shared" ca="1" si="198"/>
        <v>0</v>
      </c>
      <c r="AK116" s="194">
        <f t="shared" ca="1" si="198"/>
        <v>0</v>
      </c>
      <c r="AL116" s="194">
        <f t="shared" ca="1" si="198"/>
        <v>0</v>
      </c>
      <c r="AM116" s="194">
        <f t="shared" ca="1" si="198"/>
        <v>0</v>
      </c>
      <c r="AN116" s="194">
        <f t="shared" ca="1" si="198"/>
        <v>0</v>
      </c>
      <c r="AO116" s="194">
        <f t="shared" ca="1" si="198"/>
        <v>0</v>
      </c>
      <c r="AP116" s="194">
        <f t="shared" ca="1" si="198"/>
        <v>2.8421709430404007E-14</v>
      </c>
      <c r="AQ116" s="194">
        <f t="shared" ca="1" si="198"/>
        <v>0</v>
      </c>
      <c r="AR116" s="194">
        <f t="shared" ca="1" si="198"/>
        <v>0</v>
      </c>
      <c r="AS116" s="194">
        <f t="shared" ca="1" si="198"/>
        <v>0</v>
      </c>
      <c r="AT116" s="194">
        <f t="shared" ca="1" si="198"/>
        <v>-2.8421709430404007E-14</v>
      </c>
      <c r="AU116" s="194">
        <f t="shared" ca="1" si="198"/>
        <v>0</v>
      </c>
      <c r="AV116" s="194">
        <f t="shared" ca="1" si="198"/>
        <v>0</v>
      </c>
      <c r="AW116" s="194">
        <f t="shared" ca="1" si="198"/>
        <v>0</v>
      </c>
      <c r="AX116" s="194">
        <f t="shared" ca="1" si="198"/>
        <v>0</v>
      </c>
      <c r="AY116" s="194">
        <f t="shared" ca="1" si="198"/>
        <v>0</v>
      </c>
      <c r="AZ116" s="194">
        <f t="shared" ca="1" si="198"/>
        <v>0</v>
      </c>
      <c r="BA116" s="194">
        <f t="shared" ca="1" si="198"/>
        <v>0</v>
      </c>
      <c r="BB116" s="194">
        <f t="shared" ca="1" si="198"/>
        <v>4.9737991503207013E-14</v>
      </c>
      <c r="BC116" s="194">
        <f t="shared" ca="1" si="198"/>
        <v>0</v>
      </c>
      <c r="BD116" s="194">
        <f t="shared" ca="1" si="198"/>
        <v>-4.6185277824406512E-14</v>
      </c>
      <c r="BE116" s="194">
        <f t="shared" ca="1" si="198"/>
        <v>-2.8421709430404007E-14</v>
      </c>
      <c r="BF116" s="194">
        <f t="shared" ca="1" si="198"/>
        <v>-5.3290705182007514E-14</v>
      </c>
      <c r="BG116" s="194">
        <f t="shared" ca="1" si="198"/>
        <v>-5.6843418860808015E-14</v>
      </c>
      <c r="BH116" s="194">
        <f t="shared" ca="1" si="198"/>
        <v>-8.5265128291212022E-14</v>
      </c>
      <c r="BI116" s="194">
        <f t="shared" ca="1" si="198"/>
        <v>-6.0396132539608516E-14</v>
      </c>
      <c r="BJ116" s="194">
        <f t="shared" ca="1" si="198"/>
        <v>-4.2632564145606011E-14</v>
      </c>
      <c r="BK116" s="194">
        <f t="shared" ca="1" si="198"/>
        <v>2.8421709430404007E-14</v>
      </c>
      <c r="BL116" s="194">
        <f t="shared" ref="BL116:CM116" ca="1" si="199">SUM(BL112:BL115)</f>
        <v>7.460698725481052E-14</v>
      </c>
      <c r="BM116" s="194">
        <f t="shared" ca="1" si="199"/>
        <v>1.4210854715202004E-13</v>
      </c>
      <c r="BN116" s="194">
        <f t="shared" ca="1" si="199"/>
        <v>1.3500311979441904E-13</v>
      </c>
      <c r="BO116" s="194">
        <f t="shared" ca="1" si="199"/>
        <v>6.7501559897209518E-14</v>
      </c>
      <c r="BP116" s="194">
        <f t="shared" ca="1" si="199"/>
        <v>1.5631940186722204E-13</v>
      </c>
      <c r="BQ116" s="194">
        <f t="shared" ca="1" si="199"/>
        <v>1.5987211554602254E-13</v>
      </c>
      <c r="BR116" s="194">
        <f t="shared" ca="1" si="199"/>
        <v>5.6843418860808015E-14</v>
      </c>
      <c r="BS116" s="194">
        <f t="shared" ca="1" si="199"/>
        <v>3.5527136788005009E-14</v>
      </c>
      <c r="BT116" s="194">
        <f t="shared" ca="1" si="199"/>
        <v>-3.5527136788005009E-14</v>
      </c>
      <c r="BU116" s="194">
        <f t="shared" ca="1" si="199"/>
        <v>-4.6185277824406512E-14</v>
      </c>
      <c r="BV116" s="194">
        <f t="shared" ca="1" si="199"/>
        <v>-4.9737991503207013E-14</v>
      </c>
      <c r="BW116" s="194">
        <f t="shared" ca="1" si="199"/>
        <v>-5.3290705182007514E-14</v>
      </c>
      <c r="BX116" s="194">
        <f t="shared" ca="1" si="199"/>
        <v>-3.1974423109204508E-14</v>
      </c>
      <c r="BY116" s="194">
        <f t="shared" ca="1" si="199"/>
        <v>0</v>
      </c>
      <c r="BZ116" s="194">
        <f t="shared" ca="1" si="199"/>
        <v>0</v>
      </c>
      <c r="CA116" s="194">
        <f t="shared" ca="1" si="199"/>
        <v>2.8421709430404007E-14</v>
      </c>
      <c r="CB116" s="194">
        <f t="shared" ca="1" si="199"/>
        <v>4.9737991503207013E-14</v>
      </c>
      <c r="CC116" s="194">
        <f t="shared" ca="1" si="199"/>
        <v>7.460698725481052E-14</v>
      </c>
      <c r="CD116" s="194">
        <f t="shared" ca="1" si="199"/>
        <v>8.5265128291212022E-14</v>
      </c>
      <c r="CE116" s="194">
        <f t="shared" ca="1" si="199"/>
        <v>6.7501559897209518E-14</v>
      </c>
      <c r="CF116" s="194">
        <f t="shared" ca="1" si="199"/>
        <v>9.5923269327613525E-14</v>
      </c>
      <c r="CG116" s="194">
        <f t="shared" ca="1" si="199"/>
        <v>5.6843418860808015E-14</v>
      </c>
      <c r="CH116" s="194">
        <f t="shared" ca="1" si="199"/>
        <v>1.2789769243681803E-13</v>
      </c>
      <c r="CI116" s="194">
        <f t="shared" ca="1" si="199"/>
        <v>1.0658141036401503E-13</v>
      </c>
      <c r="CJ116" s="194">
        <f t="shared" ca="1" si="199"/>
        <v>1.2434497875801753E-13</v>
      </c>
      <c r="CK116" s="194">
        <f t="shared" ca="1" si="199"/>
        <v>1.1368683772161603E-13</v>
      </c>
      <c r="CL116" s="194">
        <f t="shared" ca="1" si="199"/>
        <v>6.0396132539608516E-14</v>
      </c>
      <c r="CM116" s="194">
        <f t="shared" ca="1" si="199"/>
        <v>6.3948846218409017E-14</v>
      </c>
    </row>
    <row r="118" spans="2:91" x14ac:dyDescent="0.2">
      <c r="B118" s="7" t="s">
        <v>295</v>
      </c>
      <c r="C118" s="19" t="str">
        <f>Inputs!$J$16</f>
        <v>EUR</v>
      </c>
      <c r="D118" s="19" t="s">
        <v>19</v>
      </c>
      <c r="E118" s="27">
        <f ca="1">E107/E113</f>
        <v>6.2552090690331035</v>
      </c>
      <c r="F118" s="27">
        <f ca="1">F107/F113</f>
        <v>6.4229650479400595</v>
      </c>
      <c r="G118" s="27">
        <f ca="1">G107/G113</f>
        <v>6.6474422671315239</v>
      </c>
      <c r="H118" s="27">
        <f ca="1">H107/H113</f>
        <v>6.8495254823373033</v>
      </c>
      <c r="I118" s="27">
        <f ca="1">I107/I113</f>
        <v>7.0576698524951249</v>
      </c>
      <c r="K118" s="27">
        <f t="shared" ref="K118:AD118" ca="1" si="200">IFERROR(K107/K113,0)</f>
        <v>0</v>
      </c>
      <c r="L118" s="27">
        <f t="shared" ca="1" si="200"/>
        <v>0</v>
      </c>
      <c r="M118" s="27">
        <f t="shared" ca="1" si="200"/>
        <v>0</v>
      </c>
      <c r="N118" s="27">
        <f t="shared" ca="1" si="200"/>
        <v>6.2552090690331035</v>
      </c>
      <c r="O118" s="27">
        <f t="shared" ca="1" si="200"/>
        <v>6.3224768166378507</v>
      </c>
      <c r="P118" s="27">
        <f t="shared" ca="1" si="200"/>
        <v>6.3865211240337851</v>
      </c>
      <c r="Q118" s="27">
        <f t="shared" ca="1" si="200"/>
        <v>6.4501720303006325</v>
      </c>
      <c r="R118" s="27">
        <f t="shared" ca="1" si="200"/>
        <v>6.5152597306622155</v>
      </c>
      <c r="S118" s="27">
        <f t="shared" ca="1" si="200"/>
        <v>6.5691732849620879</v>
      </c>
      <c r="T118" s="27">
        <f t="shared" ca="1" si="200"/>
        <v>6.6188715792335833</v>
      </c>
      <c r="U118" s="27">
        <f t="shared" ca="1" si="200"/>
        <v>6.6684215038249404</v>
      </c>
      <c r="V118" s="27">
        <f t="shared" ca="1" si="200"/>
        <v>6.7188499297061002</v>
      </c>
      <c r="W118" s="27">
        <f t="shared" ca="1" si="200"/>
        <v>6.7687939275534301</v>
      </c>
      <c r="X118" s="27">
        <f t="shared" ca="1" si="200"/>
        <v>6.8200882163828194</v>
      </c>
      <c r="Y118" s="27">
        <f t="shared" ca="1" si="200"/>
        <v>6.8712822080112934</v>
      </c>
      <c r="Z118" s="27">
        <f t="shared" ca="1" si="200"/>
        <v>6.9231193596677221</v>
      </c>
      <c r="AA118" s="27">
        <f t="shared" ca="1" si="200"/>
        <v>6.9744483645498017</v>
      </c>
      <c r="AB118" s="27">
        <f t="shared" ca="1" si="200"/>
        <v>7.0276681976768041</v>
      </c>
      <c r="AC118" s="27">
        <f t="shared" ca="1" si="200"/>
        <v>7.0802076937792275</v>
      </c>
      <c r="AD118" s="27">
        <f t="shared" ca="1" si="200"/>
        <v>7.1335725757061521</v>
      </c>
      <c r="AF118" s="193">
        <f>Inputs!HB14</f>
        <v>6</v>
      </c>
      <c r="AG118" s="27">
        <f t="shared" ref="AG118:BL118" ca="1" si="201">AF118*(1+AG119)</f>
        <v>6.0250000000000004</v>
      </c>
      <c r="AH118" s="27">
        <f t="shared" ca="1" si="201"/>
        <v>6.0501041666666673</v>
      </c>
      <c r="AI118" s="27">
        <f t="shared" ca="1" si="201"/>
        <v>6.0753129340277781</v>
      </c>
      <c r="AJ118" s="27">
        <f t="shared" ca="1" si="201"/>
        <v>6.1006267379195602</v>
      </c>
      <c r="AK118" s="27">
        <f t="shared" ca="1" si="201"/>
        <v>6.1260460159942252</v>
      </c>
      <c r="AL118" s="27">
        <f t="shared" ca="1" si="201"/>
        <v>6.1515712077275344</v>
      </c>
      <c r="AM118" s="27">
        <f t="shared" ca="1" si="201"/>
        <v>6.177202754426399</v>
      </c>
      <c r="AN118" s="27">
        <f t="shared" ca="1" si="201"/>
        <v>6.2029410992365088</v>
      </c>
      <c r="AO118" s="27">
        <f t="shared" ca="1" si="201"/>
        <v>6.2287866871499942</v>
      </c>
      <c r="AP118" s="27">
        <f t="shared" ca="1" si="201"/>
        <v>6.254739965013119</v>
      </c>
      <c r="AQ118" s="27">
        <f t="shared" ca="1" si="201"/>
        <v>6.2808013815340074</v>
      </c>
      <c r="AR118" s="27">
        <f t="shared" ca="1" si="201"/>
        <v>6.3017373861391208</v>
      </c>
      <c r="AS118" s="27">
        <f t="shared" ca="1" si="201"/>
        <v>6.3227431774262515</v>
      </c>
      <c r="AT118" s="27">
        <f t="shared" ca="1" si="201"/>
        <v>6.3438189880176727</v>
      </c>
      <c r="AU118" s="27">
        <f t="shared" ca="1" si="201"/>
        <v>6.3649650513110654</v>
      </c>
      <c r="AV118" s="27">
        <f t="shared" ca="1" si="201"/>
        <v>6.3861816014821029</v>
      </c>
      <c r="AW118" s="27">
        <f t="shared" ca="1" si="201"/>
        <v>6.4074688734870433</v>
      </c>
      <c r="AX118" s="27">
        <f t="shared" ca="1" si="201"/>
        <v>6.4288271030653341</v>
      </c>
      <c r="AY118" s="27">
        <f t="shared" ca="1" si="201"/>
        <v>6.4502565267422192</v>
      </c>
      <c r="AZ118" s="27">
        <f t="shared" ca="1" si="201"/>
        <v>6.4717573818313605</v>
      </c>
      <c r="BA118" s="27">
        <f t="shared" ca="1" si="201"/>
        <v>6.4933299064374657</v>
      </c>
      <c r="BB118" s="27">
        <f t="shared" ca="1" si="201"/>
        <v>6.5149743394589246</v>
      </c>
      <c r="BC118" s="27">
        <f t="shared" ca="1" si="201"/>
        <v>6.5366909205904546</v>
      </c>
      <c r="BD118" s="27">
        <f t="shared" ca="1" si="201"/>
        <v>6.5530326478919303</v>
      </c>
      <c r="BE118" s="27">
        <f t="shared" ca="1" si="201"/>
        <v>6.5694152295116597</v>
      </c>
      <c r="BF118" s="27">
        <f t="shared" ca="1" si="201"/>
        <v>6.5858387675854386</v>
      </c>
      <c r="BG118" s="27">
        <f t="shared" ca="1" si="201"/>
        <v>6.6023033645044018</v>
      </c>
      <c r="BH118" s="27">
        <f t="shared" ca="1" si="201"/>
        <v>6.6188091229156623</v>
      </c>
      <c r="BI118" s="27">
        <f t="shared" ca="1" si="201"/>
        <v>6.6353561457229508</v>
      </c>
      <c r="BJ118" s="27">
        <f t="shared" ca="1" si="201"/>
        <v>6.6519445360872576</v>
      </c>
      <c r="BK118" s="27">
        <f t="shared" ca="1" si="201"/>
        <v>6.6685743974274754</v>
      </c>
      <c r="BL118" s="27">
        <f t="shared" ca="1" si="201"/>
        <v>6.6852458334210434</v>
      </c>
      <c r="BM118" s="27">
        <f t="shared" ref="BM118:CM118" ca="1" si="202">BL118*(1+BM119)</f>
        <v>6.701958948004596</v>
      </c>
      <c r="BN118" s="27">
        <f t="shared" ca="1" si="202"/>
        <v>6.7187138453746069</v>
      </c>
      <c r="BO118" s="27">
        <f t="shared" ca="1" si="202"/>
        <v>6.7355106299880427</v>
      </c>
      <c r="BP118" s="27">
        <f t="shared" ca="1" si="202"/>
        <v>6.7523494065630123</v>
      </c>
      <c r="BQ118" s="27">
        <f t="shared" ca="1" si="202"/>
        <v>6.7692302800794195</v>
      </c>
      <c r="BR118" s="27">
        <f t="shared" ca="1" si="202"/>
        <v>6.7861533557796179</v>
      </c>
      <c r="BS118" s="27">
        <f t="shared" ca="1" si="202"/>
        <v>6.8031187391690668</v>
      </c>
      <c r="BT118" s="27">
        <f t="shared" ca="1" si="202"/>
        <v>6.8201265360169891</v>
      </c>
      <c r="BU118" s="27">
        <f t="shared" ca="1" si="202"/>
        <v>6.8371768523570315</v>
      </c>
      <c r="BV118" s="27">
        <f t="shared" ca="1" si="202"/>
        <v>6.8542697944879238</v>
      </c>
      <c r="BW118" s="27">
        <f t="shared" ca="1" si="202"/>
        <v>6.8714054689741433</v>
      </c>
      <c r="BX118" s="27">
        <f t="shared" ca="1" si="202"/>
        <v>6.888583982646578</v>
      </c>
      <c r="BY118" s="27">
        <f t="shared" ca="1" si="202"/>
        <v>6.9058054426031941</v>
      </c>
      <c r="BZ118" s="27">
        <f t="shared" ca="1" si="202"/>
        <v>6.9230699562097016</v>
      </c>
      <c r="CA118" s="27">
        <f t="shared" ca="1" si="202"/>
        <v>6.9403776311002252</v>
      </c>
      <c r="CB118" s="27">
        <f t="shared" ca="1" si="202"/>
        <v>6.9577285751779758</v>
      </c>
      <c r="CC118" s="27">
        <f t="shared" ca="1" si="202"/>
        <v>6.97512289661592</v>
      </c>
      <c r="CD118" s="27">
        <f t="shared" ca="1" si="202"/>
        <v>6.9925607038574595</v>
      </c>
      <c r="CE118" s="27">
        <f t="shared" ca="1" si="202"/>
        <v>7.0100421056171029</v>
      </c>
      <c r="CF118" s="27">
        <f t="shared" ca="1" si="202"/>
        <v>7.0275672108811449</v>
      </c>
      <c r="CG118" s="27">
        <f t="shared" ca="1" si="202"/>
        <v>7.0451361289083474</v>
      </c>
      <c r="CH118" s="27">
        <f t="shared" ca="1" si="202"/>
        <v>7.0627489692306176</v>
      </c>
      <c r="CI118" s="27">
        <f t="shared" ca="1" si="202"/>
        <v>7.0804058416536941</v>
      </c>
      <c r="CJ118" s="27">
        <f t="shared" ca="1" si="202"/>
        <v>7.0981068562578278</v>
      </c>
      <c r="CK118" s="27">
        <f t="shared" ca="1" si="202"/>
        <v>7.1158521233984722</v>
      </c>
      <c r="CL118" s="27">
        <f t="shared" ca="1" si="202"/>
        <v>7.1336417537069678</v>
      </c>
      <c r="CM118" s="27">
        <f t="shared" ca="1" si="202"/>
        <v>7.151475858091235</v>
      </c>
    </row>
    <row r="119" spans="2:91" s="189" customFormat="1" x14ac:dyDescent="0.2">
      <c r="B119" s="192" t="s">
        <v>277</v>
      </c>
      <c r="C119" s="19" t="s">
        <v>43</v>
      </c>
      <c r="D119" s="19" t="s">
        <v>19</v>
      </c>
      <c r="E119" s="191">
        <f ca="1">Settings!AZ26</f>
        <v>0.05</v>
      </c>
      <c r="F119" s="191">
        <f ca="1">Settings!BA26</f>
        <v>0.04</v>
      </c>
      <c r="G119" s="191">
        <f ca="1">Settings!BB26</f>
        <v>0.03</v>
      </c>
      <c r="H119" s="191">
        <f ca="1">Settings!BC26</f>
        <v>0.03</v>
      </c>
      <c r="I119" s="191">
        <f ca="1">Settings!BD26</f>
        <v>0.03</v>
      </c>
      <c r="K119" s="190">
        <f t="shared" ref="K119:AD119" ca="1" si="203">SUMIF($E$4:$I$4,K$4,$E119:$I119)/4</f>
        <v>1.2500000000000001E-2</v>
      </c>
      <c r="L119" s="190">
        <f t="shared" ca="1" si="203"/>
        <v>1.2500000000000001E-2</v>
      </c>
      <c r="M119" s="190">
        <f t="shared" ca="1" si="203"/>
        <v>1.2500000000000001E-2</v>
      </c>
      <c r="N119" s="190">
        <f t="shared" ca="1" si="203"/>
        <v>1.2500000000000001E-2</v>
      </c>
      <c r="O119" s="190">
        <f t="shared" ca="1" si="203"/>
        <v>0.01</v>
      </c>
      <c r="P119" s="190">
        <f t="shared" ca="1" si="203"/>
        <v>0.01</v>
      </c>
      <c r="Q119" s="190">
        <f t="shared" ca="1" si="203"/>
        <v>0.01</v>
      </c>
      <c r="R119" s="190">
        <f t="shared" ca="1" si="203"/>
        <v>0.01</v>
      </c>
      <c r="S119" s="190">
        <f t="shared" ca="1" si="203"/>
        <v>7.4999999999999997E-3</v>
      </c>
      <c r="T119" s="190">
        <f t="shared" ca="1" si="203"/>
        <v>7.4999999999999997E-3</v>
      </c>
      <c r="U119" s="190">
        <f t="shared" ca="1" si="203"/>
        <v>7.4999999999999997E-3</v>
      </c>
      <c r="V119" s="190">
        <f t="shared" ca="1" si="203"/>
        <v>7.4999999999999997E-3</v>
      </c>
      <c r="W119" s="190">
        <f t="shared" ca="1" si="203"/>
        <v>7.4999999999999997E-3</v>
      </c>
      <c r="X119" s="190">
        <f t="shared" ca="1" si="203"/>
        <v>7.4999999999999997E-3</v>
      </c>
      <c r="Y119" s="190">
        <f t="shared" ca="1" si="203"/>
        <v>7.4999999999999997E-3</v>
      </c>
      <c r="Z119" s="190">
        <f t="shared" ca="1" si="203"/>
        <v>7.4999999999999997E-3</v>
      </c>
      <c r="AA119" s="190">
        <f t="shared" ca="1" si="203"/>
        <v>7.4999999999999997E-3</v>
      </c>
      <c r="AB119" s="190">
        <f t="shared" ca="1" si="203"/>
        <v>7.4999999999999997E-3</v>
      </c>
      <c r="AC119" s="190">
        <f t="shared" ca="1" si="203"/>
        <v>7.4999999999999997E-3</v>
      </c>
      <c r="AD119" s="190">
        <f t="shared" ca="1" si="203"/>
        <v>7.4999999999999997E-3</v>
      </c>
      <c r="AF119" s="190">
        <f t="shared" ref="AF119:BK119" ca="1" si="204">SUMIF($E$4:$I$4,AF$4,$E119:$I119)/12</f>
        <v>4.1666666666666666E-3</v>
      </c>
      <c r="AG119" s="190">
        <f t="shared" ca="1" si="204"/>
        <v>4.1666666666666666E-3</v>
      </c>
      <c r="AH119" s="190">
        <f t="shared" ca="1" si="204"/>
        <v>4.1666666666666666E-3</v>
      </c>
      <c r="AI119" s="190">
        <f t="shared" ca="1" si="204"/>
        <v>4.1666666666666666E-3</v>
      </c>
      <c r="AJ119" s="190">
        <f t="shared" ca="1" si="204"/>
        <v>4.1666666666666666E-3</v>
      </c>
      <c r="AK119" s="190">
        <f t="shared" ca="1" si="204"/>
        <v>4.1666666666666666E-3</v>
      </c>
      <c r="AL119" s="190">
        <f t="shared" ca="1" si="204"/>
        <v>4.1666666666666666E-3</v>
      </c>
      <c r="AM119" s="190">
        <f t="shared" ca="1" si="204"/>
        <v>4.1666666666666666E-3</v>
      </c>
      <c r="AN119" s="190">
        <f t="shared" ca="1" si="204"/>
        <v>4.1666666666666666E-3</v>
      </c>
      <c r="AO119" s="190">
        <f t="shared" ca="1" si="204"/>
        <v>4.1666666666666666E-3</v>
      </c>
      <c r="AP119" s="190">
        <f t="shared" ca="1" si="204"/>
        <v>4.1666666666666666E-3</v>
      </c>
      <c r="AQ119" s="190">
        <f t="shared" ca="1" si="204"/>
        <v>4.1666666666666666E-3</v>
      </c>
      <c r="AR119" s="190">
        <f t="shared" ca="1" si="204"/>
        <v>3.3333333333333335E-3</v>
      </c>
      <c r="AS119" s="190">
        <f t="shared" ca="1" si="204"/>
        <v>3.3333333333333335E-3</v>
      </c>
      <c r="AT119" s="190">
        <f t="shared" ca="1" si="204"/>
        <v>3.3333333333333335E-3</v>
      </c>
      <c r="AU119" s="190">
        <f t="shared" ca="1" si="204"/>
        <v>3.3333333333333335E-3</v>
      </c>
      <c r="AV119" s="190">
        <f t="shared" ca="1" si="204"/>
        <v>3.3333333333333335E-3</v>
      </c>
      <c r="AW119" s="190">
        <f t="shared" ca="1" si="204"/>
        <v>3.3333333333333335E-3</v>
      </c>
      <c r="AX119" s="190">
        <f t="shared" ca="1" si="204"/>
        <v>3.3333333333333335E-3</v>
      </c>
      <c r="AY119" s="190">
        <f t="shared" ca="1" si="204"/>
        <v>3.3333333333333335E-3</v>
      </c>
      <c r="AZ119" s="190">
        <f t="shared" ca="1" si="204"/>
        <v>3.3333333333333335E-3</v>
      </c>
      <c r="BA119" s="190">
        <f t="shared" ca="1" si="204"/>
        <v>3.3333333333333335E-3</v>
      </c>
      <c r="BB119" s="190">
        <f t="shared" ca="1" si="204"/>
        <v>3.3333333333333335E-3</v>
      </c>
      <c r="BC119" s="190">
        <f t="shared" ca="1" si="204"/>
        <v>3.3333333333333335E-3</v>
      </c>
      <c r="BD119" s="190">
        <f t="shared" ca="1" si="204"/>
        <v>2.5000000000000001E-3</v>
      </c>
      <c r="BE119" s="190">
        <f t="shared" ca="1" si="204"/>
        <v>2.5000000000000001E-3</v>
      </c>
      <c r="BF119" s="190">
        <f t="shared" ca="1" si="204"/>
        <v>2.5000000000000001E-3</v>
      </c>
      <c r="BG119" s="190">
        <f t="shared" ca="1" si="204"/>
        <v>2.5000000000000001E-3</v>
      </c>
      <c r="BH119" s="190">
        <f t="shared" ca="1" si="204"/>
        <v>2.5000000000000001E-3</v>
      </c>
      <c r="BI119" s="190">
        <f t="shared" ca="1" si="204"/>
        <v>2.5000000000000001E-3</v>
      </c>
      <c r="BJ119" s="190">
        <f t="shared" ca="1" si="204"/>
        <v>2.5000000000000001E-3</v>
      </c>
      <c r="BK119" s="190">
        <f t="shared" ca="1" si="204"/>
        <v>2.5000000000000001E-3</v>
      </c>
      <c r="BL119" s="190">
        <f t="shared" ref="BL119:CM119" ca="1" si="205">SUMIF($E$4:$I$4,BL$4,$E119:$I119)/12</f>
        <v>2.5000000000000001E-3</v>
      </c>
      <c r="BM119" s="190">
        <f t="shared" ca="1" si="205"/>
        <v>2.5000000000000001E-3</v>
      </c>
      <c r="BN119" s="190">
        <f t="shared" ca="1" si="205"/>
        <v>2.5000000000000001E-3</v>
      </c>
      <c r="BO119" s="190">
        <f t="shared" ca="1" si="205"/>
        <v>2.5000000000000001E-3</v>
      </c>
      <c r="BP119" s="190">
        <f t="shared" ca="1" si="205"/>
        <v>2.5000000000000001E-3</v>
      </c>
      <c r="BQ119" s="190">
        <f t="shared" ca="1" si="205"/>
        <v>2.5000000000000001E-3</v>
      </c>
      <c r="BR119" s="190">
        <f t="shared" ca="1" si="205"/>
        <v>2.5000000000000001E-3</v>
      </c>
      <c r="BS119" s="190">
        <f t="shared" ca="1" si="205"/>
        <v>2.5000000000000001E-3</v>
      </c>
      <c r="BT119" s="190">
        <f t="shared" ca="1" si="205"/>
        <v>2.5000000000000001E-3</v>
      </c>
      <c r="BU119" s="190">
        <f t="shared" ca="1" si="205"/>
        <v>2.5000000000000001E-3</v>
      </c>
      <c r="BV119" s="190">
        <f t="shared" ca="1" si="205"/>
        <v>2.5000000000000001E-3</v>
      </c>
      <c r="BW119" s="190">
        <f t="shared" ca="1" si="205"/>
        <v>2.5000000000000001E-3</v>
      </c>
      <c r="BX119" s="190">
        <f t="shared" ca="1" si="205"/>
        <v>2.5000000000000001E-3</v>
      </c>
      <c r="BY119" s="190">
        <f t="shared" ca="1" si="205"/>
        <v>2.5000000000000001E-3</v>
      </c>
      <c r="BZ119" s="190">
        <f t="shared" ca="1" si="205"/>
        <v>2.5000000000000001E-3</v>
      </c>
      <c r="CA119" s="190">
        <f t="shared" ca="1" si="205"/>
        <v>2.5000000000000001E-3</v>
      </c>
      <c r="CB119" s="190">
        <f t="shared" ca="1" si="205"/>
        <v>2.5000000000000001E-3</v>
      </c>
      <c r="CC119" s="190">
        <f t="shared" ca="1" si="205"/>
        <v>2.5000000000000001E-3</v>
      </c>
      <c r="CD119" s="190">
        <f t="shared" ca="1" si="205"/>
        <v>2.5000000000000001E-3</v>
      </c>
      <c r="CE119" s="190">
        <f t="shared" ca="1" si="205"/>
        <v>2.5000000000000001E-3</v>
      </c>
      <c r="CF119" s="190">
        <f t="shared" ca="1" si="205"/>
        <v>2.5000000000000001E-3</v>
      </c>
      <c r="CG119" s="190">
        <f t="shared" ca="1" si="205"/>
        <v>2.5000000000000001E-3</v>
      </c>
      <c r="CH119" s="190">
        <f t="shared" ca="1" si="205"/>
        <v>2.5000000000000001E-3</v>
      </c>
      <c r="CI119" s="190">
        <f t="shared" ca="1" si="205"/>
        <v>2.5000000000000001E-3</v>
      </c>
      <c r="CJ119" s="190">
        <f t="shared" ca="1" si="205"/>
        <v>2.5000000000000001E-3</v>
      </c>
      <c r="CK119" s="190">
        <f t="shared" ca="1" si="205"/>
        <v>2.5000000000000001E-3</v>
      </c>
      <c r="CL119" s="190">
        <f t="shared" ca="1" si="205"/>
        <v>2.5000000000000001E-3</v>
      </c>
      <c r="CM119" s="190">
        <f t="shared" ca="1" si="205"/>
        <v>2.5000000000000001E-3</v>
      </c>
    </row>
    <row r="121" spans="2:91" x14ac:dyDescent="0.2">
      <c r="B121" s="23" t="str">
        <f>Inputs!GY15</f>
        <v>Spaghetti/ Pasta</v>
      </c>
    </row>
    <row r="122" spans="2:91" x14ac:dyDescent="0.2">
      <c r="B122" s="23"/>
    </row>
    <row r="123" spans="2:91" s="115" customFormat="1" x14ac:dyDescent="0.2">
      <c r="B123" s="195" t="s">
        <v>300</v>
      </c>
      <c r="C123" s="19" t="str">
        <f>Inputs!$J$16</f>
        <v>EUR</v>
      </c>
      <c r="D123" s="19" t="s">
        <v>19</v>
      </c>
      <c r="E123" s="63">
        <v>0</v>
      </c>
      <c r="F123" s="63">
        <f ca="1">E127</f>
        <v>2.4980018054066022E-16</v>
      </c>
      <c r="G123" s="63">
        <f ca="1">F127</f>
        <v>0</v>
      </c>
      <c r="H123" s="63">
        <f ca="1">G127</f>
        <v>5.5511151231257827E-16</v>
      </c>
      <c r="I123" s="63">
        <f ca="1">H127</f>
        <v>-1.9984014443252818E-15</v>
      </c>
      <c r="J123" s="63"/>
      <c r="K123" s="63">
        <v>0</v>
      </c>
      <c r="L123" s="63">
        <f t="shared" ref="L123:AD123" ca="1" si="206">K127</f>
        <v>0</v>
      </c>
      <c r="M123" s="63">
        <f t="shared" ca="1" si="206"/>
        <v>0</v>
      </c>
      <c r="N123" s="63">
        <f t="shared" ca="1" si="206"/>
        <v>0</v>
      </c>
      <c r="O123" s="63">
        <f t="shared" ca="1" si="206"/>
        <v>2.4980018054066022E-16</v>
      </c>
      <c r="P123" s="63">
        <f t="shared" ca="1" si="206"/>
        <v>3.0531133177191805E-16</v>
      </c>
      <c r="Q123" s="63">
        <f t="shared" ca="1" si="206"/>
        <v>3.1918911957973251E-16</v>
      </c>
      <c r="R123" s="63">
        <f t="shared" ca="1" si="206"/>
        <v>3.6082248300317588E-16</v>
      </c>
      <c r="S123" s="63">
        <f t="shared" ca="1" si="206"/>
        <v>6.3837823915946501E-16</v>
      </c>
      <c r="T123" s="63">
        <f t="shared" ca="1" si="206"/>
        <v>5.5511151231257827E-16</v>
      </c>
      <c r="U123" s="63">
        <f t="shared" ca="1" si="206"/>
        <v>0</v>
      </c>
      <c r="V123" s="63">
        <f t="shared" ca="1" si="206"/>
        <v>2.7755575615628914E-16</v>
      </c>
      <c r="W123" s="63">
        <f t="shared" ca="1" si="206"/>
        <v>5.2735593669694936E-16</v>
      </c>
      <c r="X123" s="63">
        <f t="shared" ca="1" si="206"/>
        <v>4.7184478546569153E-16</v>
      </c>
      <c r="Y123" s="63">
        <f t="shared" ca="1" si="206"/>
        <v>0</v>
      </c>
      <c r="Z123" s="63">
        <f t="shared" ca="1" si="206"/>
        <v>0</v>
      </c>
      <c r="AA123" s="63">
        <f t="shared" ca="1" si="206"/>
        <v>0</v>
      </c>
      <c r="AB123" s="63">
        <f t="shared" ca="1" si="206"/>
        <v>-2.7755575615628914E-16</v>
      </c>
      <c r="AC123" s="63">
        <f t="shared" ca="1" si="206"/>
        <v>-3.3306690738754696E-16</v>
      </c>
      <c r="AD123" s="63">
        <f t="shared" ca="1" si="206"/>
        <v>-6.9388939039072284E-16</v>
      </c>
      <c r="AE123" s="63"/>
      <c r="AF123" s="194">
        <v>0</v>
      </c>
      <c r="AG123" s="63">
        <f t="shared" ref="AG123:BL123" ca="1" si="207">AF127</f>
        <v>0</v>
      </c>
      <c r="AH123" s="63">
        <f t="shared" ca="1" si="207"/>
        <v>0</v>
      </c>
      <c r="AI123" s="63">
        <f t="shared" ca="1" si="207"/>
        <v>0</v>
      </c>
      <c r="AJ123" s="63">
        <f t="shared" ca="1" si="207"/>
        <v>0</v>
      </c>
      <c r="AK123" s="63">
        <f t="shared" ca="1" si="207"/>
        <v>0</v>
      </c>
      <c r="AL123" s="63">
        <f t="shared" ca="1" si="207"/>
        <v>0</v>
      </c>
      <c r="AM123" s="63">
        <f t="shared" ca="1" si="207"/>
        <v>0</v>
      </c>
      <c r="AN123" s="63">
        <f t="shared" ca="1" si="207"/>
        <v>0</v>
      </c>
      <c r="AO123" s="63">
        <f t="shared" ca="1" si="207"/>
        <v>0</v>
      </c>
      <c r="AP123" s="63">
        <f t="shared" ca="1" si="207"/>
        <v>0</v>
      </c>
      <c r="AQ123" s="63">
        <f t="shared" ca="1" si="207"/>
        <v>0</v>
      </c>
      <c r="AR123" s="63">
        <f t="shared" ca="1" si="207"/>
        <v>0</v>
      </c>
      <c r="AS123" s="63">
        <f t="shared" ca="1" si="207"/>
        <v>-6.2450045135165055E-17</v>
      </c>
      <c r="AT123" s="63">
        <f t="shared" ca="1" si="207"/>
        <v>-1.6653345369377348E-16</v>
      </c>
      <c r="AU123" s="63">
        <f t="shared" ca="1" si="207"/>
        <v>0</v>
      </c>
      <c r="AV123" s="63">
        <f t="shared" ca="1" si="207"/>
        <v>0</v>
      </c>
      <c r="AW123" s="63">
        <f t="shared" ca="1" si="207"/>
        <v>-1.0408340855860843E-16</v>
      </c>
      <c r="AX123" s="63">
        <f t="shared" ca="1" si="207"/>
        <v>-1.8041124150158794E-16</v>
      </c>
      <c r="AY123" s="63">
        <f t="shared" ca="1" si="207"/>
        <v>-2.4980018054066022E-16</v>
      </c>
      <c r="AZ123" s="63">
        <f t="shared" ca="1" si="207"/>
        <v>-1.1796119636642288E-16</v>
      </c>
      <c r="BA123" s="63">
        <f t="shared" ca="1" si="207"/>
        <v>-5.5511151231257827E-17</v>
      </c>
      <c r="BB123" s="63">
        <f t="shared" ca="1" si="207"/>
        <v>-1.5959455978986625E-16</v>
      </c>
      <c r="BC123" s="63">
        <f t="shared" ca="1" si="207"/>
        <v>0</v>
      </c>
      <c r="BD123" s="63">
        <f t="shared" ca="1" si="207"/>
        <v>0</v>
      </c>
      <c r="BE123" s="63">
        <f t="shared" ca="1" si="207"/>
        <v>6.2450045135165055E-17</v>
      </c>
      <c r="BF123" s="63">
        <f t="shared" ca="1" si="207"/>
        <v>1.214306433183765E-16</v>
      </c>
      <c r="BG123" s="63">
        <f t="shared" ca="1" si="207"/>
        <v>0</v>
      </c>
      <c r="BH123" s="63">
        <f t="shared" ca="1" si="207"/>
        <v>-6.9388939039072284E-17</v>
      </c>
      <c r="BI123" s="63">
        <f t="shared" ca="1" si="207"/>
        <v>-1.7347234759768071E-16</v>
      </c>
      <c r="BJ123" s="63">
        <f t="shared" ca="1" si="207"/>
        <v>-2.5673907444456745E-16</v>
      </c>
      <c r="BK123" s="63">
        <f t="shared" ca="1" si="207"/>
        <v>-2.0122792321330962E-16</v>
      </c>
      <c r="BL123" s="63">
        <f t="shared" ca="1" si="207"/>
        <v>-1.6653345369377348E-16</v>
      </c>
      <c r="BM123" s="63">
        <f t="shared" ref="BM123:CM123" ca="1" si="208">BL127</f>
        <v>-2.4980018054066022E-16</v>
      </c>
      <c r="BN123" s="63">
        <f t="shared" ca="1" si="208"/>
        <v>-2.3592239273284576E-16</v>
      </c>
      <c r="BO123" s="63">
        <f t="shared" ca="1" si="208"/>
        <v>-2.2204460492503131E-16</v>
      </c>
      <c r="BP123" s="63">
        <f t="shared" ca="1" si="208"/>
        <v>-2.4286128663675299E-16</v>
      </c>
      <c r="BQ123" s="63">
        <f t="shared" ca="1" si="208"/>
        <v>-2.8449465006019636E-16</v>
      </c>
      <c r="BR123" s="63">
        <f t="shared" ca="1" si="208"/>
        <v>-3.1571967262777889E-16</v>
      </c>
      <c r="BS123" s="63">
        <f t="shared" ca="1" si="208"/>
        <v>-3.677613769070831E-16</v>
      </c>
      <c r="BT123" s="63">
        <f t="shared" ca="1" si="208"/>
        <v>-2.9143354396410359E-16</v>
      </c>
      <c r="BU123" s="63">
        <f t="shared" ca="1" si="208"/>
        <v>-3.6082248300317588E-16</v>
      </c>
      <c r="BV123" s="63">
        <f t="shared" ca="1" si="208"/>
        <v>-2.3592239273284576E-16</v>
      </c>
      <c r="BW123" s="63">
        <f t="shared" ca="1" si="208"/>
        <v>-2.1510571102112408E-16</v>
      </c>
      <c r="BX123" s="63">
        <f t="shared" ca="1" si="208"/>
        <v>-2.9837243786801082E-16</v>
      </c>
      <c r="BY123" s="63">
        <f t="shared" ca="1" si="208"/>
        <v>-2.8449465006019636E-16</v>
      </c>
      <c r="BZ123" s="63">
        <f t="shared" ca="1" si="208"/>
        <v>-1.0408340855860843E-16</v>
      </c>
      <c r="CA123" s="63">
        <f t="shared" ca="1" si="208"/>
        <v>-1.0408340855860843E-16</v>
      </c>
      <c r="CB123" s="63">
        <f t="shared" ca="1" si="208"/>
        <v>-8.3266726846886741E-17</v>
      </c>
      <c r="CC123" s="63">
        <f t="shared" ca="1" si="208"/>
        <v>0</v>
      </c>
      <c r="CD123" s="63">
        <f t="shared" ca="1" si="208"/>
        <v>0</v>
      </c>
      <c r="CE123" s="63">
        <f t="shared" ca="1" si="208"/>
        <v>0</v>
      </c>
      <c r="CF123" s="63">
        <f t="shared" ca="1" si="208"/>
        <v>-8.3266726846886741E-17</v>
      </c>
      <c r="CG123" s="63">
        <f t="shared" ca="1" si="208"/>
        <v>0</v>
      </c>
      <c r="CH123" s="63">
        <f t="shared" ca="1" si="208"/>
        <v>1.6653345369377348E-16</v>
      </c>
      <c r="CI123" s="63">
        <f t="shared" ca="1" si="208"/>
        <v>1.3183898417423734E-16</v>
      </c>
      <c r="CJ123" s="63">
        <f t="shared" ca="1" si="208"/>
        <v>5.5511151231257827E-17</v>
      </c>
      <c r="CK123" s="63">
        <f t="shared" ca="1" si="208"/>
        <v>0</v>
      </c>
      <c r="CL123" s="63">
        <f t="shared" ca="1" si="208"/>
        <v>-9.7144514654701197E-17</v>
      </c>
      <c r="CM123" s="63">
        <f t="shared" ca="1" si="208"/>
        <v>0</v>
      </c>
    </row>
    <row r="124" spans="2:91" x14ac:dyDescent="0.2">
      <c r="B124" s="196" t="s">
        <v>299</v>
      </c>
      <c r="C124" s="19" t="str">
        <f>Inputs!$J$16</f>
        <v>EUR</v>
      </c>
      <c r="D124" s="19" t="s">
        <v>19</v>
      </c>
      <c r="E124" s="27">
        <f t="shared" ref="E124:I126" ca="1" si="209">SUMIF($K$4:$AD$4,E$4,$K124:$AD124)</f>
        <v>2.064006315672577</v>
      </c>
      <c r="F124" s="27">
        <f t="shared" ca="1" si="209"/>
        <v>8.9658939860001041</v>
      </c>
      <c r="G124" s="27">
        <f t="shared" ca="1" si="209"/>
        <v>10.075315526138702</v>
      </c>
      <c r="H124" s="27">
        <f t="shared" ca="1" si="209"/>
        <v>10.903841809638539</v>
      </c>
      <c r="I124" s="27">
        <f t="shared" ca="1" si="209"/>
        <v>12.782414061308316</v>
      </c>
      <c r="J124" s="27"/>
      <c r="K124" s="27">
        <f t="shared" ref="K124:T126" ca="1" si="210">SUMIFS($AF124:$CM124,$AF$4:$CM$4,K$4,$AF$8:$CM$8,K$8)</f>
        <v>0</v>
      </c>
      <c r="L124" s="27">
        <f t="shared" ca="1" si="210"/>
        <v>0</v>
      </c>
      <c r="M124" s="27">
        <f t="shared" ca="1" si="210"/>
        <v>0</v>
      </c>
      <c r="N124" s="27">
        <f t="shared" ca="1" si="210"/>
        <v>2.064006315672577</v>
      </c>
      <c r="O124" s="27">
        <f t="shared" ca="1" si="210"/>
        <v>2.0527438379650773</v>
      </c>
      <c r="P124" s="27">
        <f t="shared" ca="1" si="210"/>
        <v>2.1461393315625612</v>
      </c>
      <c r="Q124" s="27">
        <f t="shared" ca="1" si="210"/>
        <v>2.2775170428669718</v>
      </c>
      <c r="R124" s="27">
        <f t="shared" ca="1" si="210"/>
        <v>2.4894937736054943</v>
      </c>
      <c r="S124" s="27">
        <f t="shared" ca="1" si="210"/>
        <v>2.3002223024226152</v>
      </c>
      <c r="T124" s="27">
        <f t="shared" ca="1" si="210"/>
        <v>2.4149217711696895</v>
      </c>
      <c r="U124" s="27">
        <f t="shared" ref="U124:AD126" ca="1" si="211">SUMIFS($AF124:$CM124,$AF$4:$CM$4,U$4,$AF$8:$CM$8,U$8)</f>
        <v>2.5578197730651393</v>
      </c>
      <c r="V124" s="27">
        <f t="shared" ca="1" si="211"/>
        <v>2.8023516794812577</v>
      </c>
      <c r="W124" s="27">
        <f t="shared" ca="1" si="211"/>
        <v>2.4808983503268829</v>
      </c>
      <c r="X124" s="27">
        <f t="shared" ca="1" si="211"/>
        <v>2.6186683519152121</v>
      </c>
      <c r="Y124" s="27">
        <f t="shared" ca="1" si="211"/>
        <v>2.7878166174343413</v>
      </c>
      <c r="Z124" s="27">
        <f t="shared" ca="1" si="211"/>
        <v>3.0164584899621039</v>
      </c>
      <c r="AA124" s="27">
        <f t="shared" ca="1" si="211"/>
        <v>2.9301470936048495</v>
      </c>
      <c r="AB124" s="27">
        <f t="shared" ca="1" si="211"/>
        <v>3.0668322354569715</v>
      </c>
      <c r="AC124" s="27">
        <f t="shared" ca="1" si="211"/>
        <v>3.2375524117190402</v>
      </c>
      <c r="AD124" s="27">
        <f t="shared" ca="1" si="211"/>
        <v>3.5478823205274539</v>
      </c>
      <c r="AE124" s="27"/>
      <c r="AF124" s="26">
        <f t="shared" ref="AF124:BK124" ca="1" si="212">AF130*AF135</f>
        <v>0</v>
      </c>
      <c r="AG124" s="26">
        <f t="shared" ca="1" si="212"/>
        <v>0</v>
      </c>
      <c r="AH124" s="26">
        <f t="shared" ca="1" si="212"/>
        <v>0</v>
      </c>
      <c r="AI124" s="26">
        <f t="shared" ca="1" si="212"/>
        <v>0</v>
      </c>
      <c r="AJ124" s="26">
        <f t="shared" ca="1" si="212"/>
        <v>0</v>
      </c>
      <c r="AK124" s="26">
        <f t="shared" ca="1" si="212"/>
        <v>0</v>
      </c>
      <c r="AL124" s="26">
        <f t="shared" ca="1" si="212"/>
        <v>0</v>
      </c>
      <c r="AM124" s="26">
        <f t="shared" ca="1" si="212"/>
        <v>0</v>
      </c>
      <c r="AN124" s="26">
        <f t="shared" ca="1" si="212"/>
        <v>0</v>
      </c>
      <c r="AO124" s="26">
        <f t="shared" ca="1" si="212"/>
        <v>0.67756741582817637</v>
      </c>
      <c r="AP124" s="26">
        <f t="shared" ca="1" si="212"/>
        <v>0.66874428757927262</v>
      </c>
      <c r="AQ124" s="26">
        <f t="shared" ca="1" si="212"/>
        <v>0.71769461226512776</v>
      </c>
      <c r="AR124" s="26">
        <f t="shared" ca="1" si="212"/>
        <v>0.76763983795515078</v>
      </c>
      <c r="AS124" s="26">
        <f t="shared" ca="1" si="212"/>
        <v>0.54093596980152547</v>
      </c>
      <c r="AT124" s="26">
        <f t="shared" ca="1" si="212"/>
        <v>0.74416803020840117</v>
      </c>
      <c r="AU124" s="26">
        <f t="shared" ca="1" si="212"/>
        <v>0.69300466485664625</v>
      </c>
      <c r="AV124" s="26">
        <f t="shared" ca="1" si="212"/>
        <v>0.72347774126870446</v>
      </c>
      <c r="AW124" s="26">
        <f t="shared" ca="1" si="212"/>
        <v>0.72965692543721061</v>
      </c>
      <c r="AX124" s="26">
        <f t="shared" ca="1" si="212"/>
        <v>0.72830896485206564</v>
      </c>
      <c r="AY124" s="26">
        <f t="shared" ca="1" si="212"/>
        <v>0.82745180776354543</v>
      </c>
      <c r="AZ124" s="26">
        <f t="shared" ca="1" si="212"/>
        <v>0.7217562702513608</v>
      </c>
      <c r="BA124" s="26">
        <f t="shared" ca="1" si="212"/>
        <v>0.81197791814019238</v>
      </c>
      <c r="BB124" s="26">
        <f t="shared" ca="1" si="212"/>
        <v>0.83000773084706703</v>
      </c>
      <c r="BC124" s="26">
        <f t="shared" ca="1" si="212"/>
        <v>0.84750812461823477</v>
      </c>
      <c r="BD124" s="26">
        <f t="shared" ca="1" si="212"/>
        <v>0.86632402211660908</v>
      </c>
      <c r="BE124" s="26">
        <f t="shared" ca="1" si="212"/>
        <v>0.59938030671018483</v>
      </c>
      <c r="BF124" s="26">
        <f t="shared" ca="1" si="212"/>
        <v>0.83451797359582136</v>
      </c>
      <c r="BG124" s="26">
        <f t="shared" ca="1" si="212"/>
        <v>0.79195949317903203</v>
      </c>
      <c r="BH124" s="26">
        <f t="shared" ca="1" si="212"/>
        <v>0.81988512367380884</v>
      </c>
      <c r="BI124" s="26">
        <f t="shared" ca="1" si="212"/>
        <v>0.80307715431684856</v>
      </c>
      <c r="BJ124" s="26">
        <f t="shared" ca="1" si="212"/>
        <v>0.81160375284800623</v>
      </c>
      <c r="BK124" s="26">
        <f t="shared" ca="1" si="212"/>
        <v>0.95610018565676669</v>
      </c>
      <c r="BL124" s="26">
        <f t="shared" ref="BL124:CM124" ca="1" si="213">BL130*BL135</f>
        <v>0.79011583456036605</v>
      </c>
      <c r="BM124" s="26">
        <f t="shared" ca="1" si="213"/>
        <v>0.91688159975861261</v>
      </c>
      <c r="BN124" s="26">
        <f t="shared" ca="1" si="213"/>
        <v>0.94353586016133739</v>
      </c>
      <c r="BO124" s="26">
        <f t="shared" ca="1" si="213"/>
        <v>0.94193421956130774</v>
      </c>
      <c r="BP124" s="26">
        <f t="shared" ca="1" si="213"/>
        <v>0.94627424583574038</v>
      </c>
      <c r="BQ124" s="26">
        <f t="shared" ca="1" si="213"/>
        <v>0.6501168760988274</v>
      </c>
      <c r="BR124" s="26">
        <f t="shared" ca="1" si="213"/>
        <v>0.88450722839231521</v>
      </c>
      <c r="BS124" s="26">
        <f t="shared" ca="1" si="213"/>
        <v>0.85404992027780613</v>
      </c>
      <c r="BT124" s="26">
        <f t="shared" ca="1" si="213"/>
        <v>0.91433344392458138</v>
      </c>
      <c r="BU124" s="26">
        <f t="shared" ca="1" si="213"/>
        <v>0.8502849877128249</v>
      </c>
      <c r="BV124" s="26">
        <f t="shared" ca="1" si="213"/>
        <v>0.88734005905481739</v>
      </c>
      <c r="BW124" s="26">
        <f t="shared" ca="1" si="213"/>
        <v>1.0309719337539422</v>
      </c>
      <c r="BX124" s="26">
        <f t="shared" ca="1" si="213"/>
        <v>0.86950462462558165</v>
      </c>
      <c r="BY124" s="26">
        <f t="shared" ca="1" si="213"/>
        <v>1.0016180213951673</v>
      </c>
      <c r="BZ124" s="26">
        <f t="shared" ca="1" si="213"/>
        <v>1.0020866838815292</v>
      </c>
      <c r="CA124" s="26">
        <f t="shared" ca="1" si="213"/>
        <v>1.0127537846854071</v>
      </c>
      <c r="CB124" s="26">
        <f t="shared" ca="1" si="213"/>
        <v>1.1400655734143623</v>
      </c>
      <c r="CC124" s="26">
        <f t="shared" ca="1" si="213"/>
        <v>0.76080455482548481</v>
      </c>
      <c r="CD124" s="26">
        <f t="shared" ca="1" si="213"/>
        <v>1.0292769653650025</v>
      </c>
      <c r="CE124" s="26">
        <f t="shared" ca="1" si="213"/>
        <v>0.99063111019738637</v>
      </c>
      <c r="CF124" s="26">
        <f t="shared" ca="1" si="213"/>
        <v>1.0654213545728468</v>
      </c>
      <c r="CG124" s="26">
        <f t="shared" ca="1" si="213"/>
        <v>1.0107797706867383</v>
      </c>
      <c r="CH124" s="26">
        <f t="shared" ca="1" si="213"/>
        <v>1.0458377418657314</v>
      </c>
      <c r="CI124" s="26">
        <f t="shared" ca="1" si="213"/>
        <v>1.1795956132195051</v>
      </c>
      <c r="CJ124" s="26">
        <f t="shared" ca="1" si="213"/>
        <v>1.0121190566338036</v>
      </c>
      <c r="CK124" s="26">
        <f t="shared" ca="1" si="213"/>
        <v>1.2064215690009767</v>
      </c>
      <c r="CL124" s="26">
        <f t="shared" ca="1" si="213"/>
        <v>1.1458198057639204</v>
      </c>
      <c r="CM124" s="26">
        <f t="shared" ca="1" si="213"/>
        <v>1.195640945762557</v>
      </c>
    </row>
    <row r="125" spans="2:91" x14ac:dyDescent="0.2">
      <c r="B125" s="196" t="s">
        <v>298</v>
      </c>
      <c r="C125" s="19" t="str">
        <f>Inputs!$J$16</f>
        <v>EUR</v>
      </c>
      <c r="D125" s="19" t="s">
        <v>19</v>
      </c>
      <c r="E125" s="27">
        <f t="shared" ca="1" si="209"/>
        <v>-1.9657203006405493</v>
      </c>
      <c r="F125" s="27">
        <f t="shared" ca="1" si="209"/>
        <v>-8.5389466533334328</v>
      </c>
      <c r="G125" s="27">
        <f t="shared" ca="1" si="209"/>
        <v>-9.595538596322573</v>
      </c>
      <c r="H125" s="27">
        <f t="shared" ca="1" si="209"/>
        <v>-10.384611247274801</v>
      </c>
      <c r="I125" s="27">
        <f t="shared" ca="1" si="209"/>
        <v>-12.173727677436492</v>
      </c>
      <c r="J125" s="27"/>
      <c r="K125" s="27">
        <f t="shared" ca="1" si="210"/>
        <v>0</v>
      </c>
      <c r="L125" s="27">
        <f t="shared" ca="1" si="210"/>
        <v>0</v>
      </c>
      <c r="M125" s="27">
        <f t="shared" ca="1" si="210"/>
        <v>0</v>
      </c>
      <c r="N125" s="27">
        <f t="shared" ca="1" si="210"/>
        <v>-1.9657203006405493</v>
      </c>
      <c r="O125" s="27">
        <f t="shared" ca="1" si="210"/>
        <v>-1.9549941313953119</v>
      </c>
      <c r="P125" s="27">
        <f t="shared" ca="1" si="210"/>
        <v>-2.0439422205357727</v>
      </c>
      <c r="Q125" s="27">
        <f t="shared" ca="1" si="210"/>
        <v>-2.169063850349497</v>
      </c>
      <c r="R125" s="27">
        <f t="shared" ca="1" si="210"/>
        <v>-2.3709464510528515</v>
      </c>
      <c r="S125" s="27">
        <f t="shared" ca="1" si="210"/>
        <v>-2.1906879070691572</v>
      </c>
      <c r="T125" s="27">
        <f t="shared" ca="1" si="210"/>
        <v>-2.2999254963520857</v>
      </c>
      <c r="U125" s="27">
        <f t="shared" ca="1" si="211"/>
        <v>-2.4360188314906086</v>
      </c>
      <c r="V125" s="27">
        <f t="shared" ca="1" si="211"/>
        <v>-2.6689063614107216</v>
      </c>
      <c r="W125" s="27">
        <f t="shared" ca="1" si="211"/>
        <v>-2.3627603336446503</v>
      </c>
      <c r="X125" s="27">
        <f t="shared" ca="1" si="211"/>
        <v>-2.4939698589668691</v>
      </c>
      <c r="Y125" s="27">
        <f t="shared" ca="1" si="211"/>
        <v>-2.6550634451755633</v>
      </c>
      <c r="Z125" s="27">
        <f t="shared" ca="1" si="211"/>
        <v>-2.872817609487718</v>
      </c>
      <c r="AA125" s="27">
        <f t="shared" ca="1" si="211"/>
        <v>-2.7906162796236664</v>
      </c>
      <c r="AB125" s="27">
        <f t="shared" ca="1" si="211"/>
        <v>-2.9207926051971156</v>
      </c>
      <c r="AC125" s="27">
        <f t="shared" ca="1" si="211"/>
        <v>-3.083383249256229</v>
      </c>
      <c r="AD125" s="27">
        <f t="shared" ca="1" si="211"/>
        <v>-3.3789355433594803</v>
      </c>
      <c r="AE125" s="27"/>
      <c r="AF125" s="26">
        <f t="shared" ref="AF125:BK125" ca="1" si="214">IFERROR((AF124/AF130)*AF131,0)</f>
        <v>0</v>
      </c>
      <c r="AG125" s="26">
        <f t="shared" ca="1" si="214"/>
        <v>0</v>
      </c>
      <c r="AH125" s="26">
        <f t="shared" ca="1" si="214"/>
        <v>0</v>
      </c>
      <c r="AI125" s="26">
        <f t="shared" ca="1" si="214"/>
        <v>0</v>
      </c>
      <c r="AJ125" s="26">
        <f t="shared" ca="1" si="214"/>
        <v>0</v>
      </c>
      <c r="AK125" s="26">
        <f t="shared" ca="1" si="214"/>
        <v>0</v>
      </c>
      <c r="AL125" s="26">
        <f t="shared" ca="1" si="214"/>
        <v>0</v>
      </c>
      <c r="AM125" s="26">
        <f t="shared" ca="1" si="214"/>
        <v>0</v>
      </c>
      <c r="AN125" s="26">
        <f t="shared" ca="1" si="214"/>
        <v>0</v>
      </c>
      <c r="AO125" s="26">
        <f t="shared" ca="1" si="214"/>
        <v>-0.6453023007887394</v>
      </c>
      <c r="AP125" s="26">
        <f t="shared" ca="1" si="214"/>
        <v>-0.63689932150406914</v>
      </c>
      <c r="AQ125" s="26">
        <f t="shared" ca="1" si="214"/>
        <v>-0.68351867834774072</v>
      </c>
      <c r="AR125" s="26">
        <f t="shared" ca="1" si="214"/>
        <v>-0.73108555995728652</v>
      </c>
      <c r="AS125" s="26">
        <f t="shared" ca="1" si="214"/>
        <v>-0.51517711409669098</v>
      </c>
      <c r="AT125" s="26">
        <f t="shared" ca="1" si="214"/>
        <v>-0.70873145734133436</v>
      </c>
      <c r="AU125" s="26">
        <f t="shared" ca="1" si="214"/>
        <v>-0.66000444272061543</v>
      </c>
      <c r="AV125" s="26">
        <f t="shared" ca="1" si="214"/>
        <v>-0.6890264202559091</v>
      </c>
      <c r="AW125" s="26">
        <f t="shared" ca="1" si="214"/>
        <v>-0.69491135755924827</v>
      </c>
      <c r="AX125" s="26">
        <f t="shared" ca="1" si="214"/>
        <v>-0.69362758557339588</v>
      </c>
      <c r="AY125" s="26">
        <f t="shared" ca="1" si="214"/>
        <v>-0.78804934072718602</v>
      </c>
      <c r="AZ125" s="26">
        <f t="shared" ca="1" si="214"/>
        <v>-0.68738692404891499</v>
      </c>
      <c r="BA125" s="26">
        <f t="shared" ca="1" si="214"/>
        <v>-0.77331230299065945</v>
      </c>
      <c r="BB125" s="26">
        <f t="shared" ca="1" si="214"/>
        <v>-0.79048355318768282</v>
      </c>
      <c r="BC125" s="26">
        <f t="shared" ca="1" si="214"/>
        <v>-0.80715059487450935</v>
      </c>
      <c r="BD125" s="26">
        <f t="shared" ca="1" si="214"/>
        <v>-0.82507049725391335</v>
      </c>
      <c r="BE125" s="26">
        <f t="shared" ca="1" si="214"/>
        <v>-0.57083838734303316</v>
      </c>
      <c r="BF125" s="26">
        <f t="shared" ca="1" si="214"/>
        <v>-0.79477902247221088</v>
      </c>
      <c r="BG125" s="26">
        <f t="shared" ca="1" si="214"/>
        <v>-0.75424713636098295</v>
      </c>
      <c r="BH125" s="26">
        <f t="shared" ca="1" si="214"/>
        <v>-0.78084297492743704</v>
      </c>
      <c r="BI125" s="26">
        <f t="shared" ca="1" si="214"/>
        <v>-0.76483538506366533</v>
      </c>
      <c r="BJ125" s="26">
        <f t="shared" ca="1" si="214"/>
        <v>-0.77295595509333925</v>
      </c>
      <c r="BK125" s="26">
        <f t="shared" ca="1" si="214"/>
        <v>-0.91057160538739679</v>
      </c>
      <c r="BL125" s="26">
        <f t="shared" ref="BL125:CM125" ca="1" si="215">IFERROR((BL124/BL130)*BL131,0)</f>
        <v>-0.75249127100987245</v>
      </c>
      <c r="BM125" s="26">
        <f t="shared" ca="1" si="215"/>
        <v>-0.87322057119867869</v>
      </c>
      <c r="BN125" s="26">
        <f t="shared" ca="1" si="215"/>
        <v>-0.89860558110603561</v>
      </c>
      <c r="BO125" s="26">
        <f t="shared" ca="1" si="215"/>
        <v>-0.89708020910600739</v>
      </c>
      <c r="BP125" s="26">
        <f t="shared" ca="1" si="215"/>
        <v>-0.90121356746260994</v>
      </c>
      <c r="BQ125" s="26">
        <f t="shared" ca="1" si="215"/>
        <v>-0.61915892961793084</v>
      </c>
      <c r="BR125" s="26">
        <f t="shared" ca="1" si="215"/>
        <v>-0.84238783656410976</v>
      </c>
      <c r="BS125" s="26">
        <f t="shared" ca="1" si="215"/>
        <v>-0.81338087645505341</v>
      </c>
      <c r="BT125" s="26">
        <f t="shared" ca="1" si="215"/>
        <v>-0.87079375611864895</v>
      </c>
      <c r="BU125" s="26">
        <f t="shared" ca="1" si="215"/>
        <v>-0.80979522639316648</v>
      </c>
      <c r="BV125" s="26">
        <f t="shared" ca="1" si="215"/>
        <v>-0.84508577052839751</v>
      </c>
      <c r="BW125" s="26">
        <f t="shared" ca="1" si="215"/>
        <v>-0.98187803214661173</v>
      </c>
      <c r="BX125" s="26">
        <f t="shared" ca="1" si="215"/>
        <v>-0.8280996425005539</v>
      </c>
      <c r="BY125" s="26">
        <f t="shared" ca="1" si="215"/>
        <v>-0.95392192513825447</v>
      </c>
      <c r="BZ125" s="26">
        <f t="shared" ca="1" si="215"/>
        <v>-0.95436827036336125</v>
      </c>
      <c r="CA125" s="26">
        <f t="shared" ca="1" si="215"/>
        <v>-0.96452741398610209</v>
      </c>
      <c r="CB125" s="26">
        <f t="shared" ca="1" si="215"/>
        <v>-1.085776736585107</v>
      </c>
      <c r="CC125" s="26">
        <f t="shared" ca="1" si="215"/>
        <v>-0.72457576650046174</v>
      </c>
      <c r="CD125" s="26">
        <f t="shared" ca="1" si="215"/>
        <v>-0.9802637765380976</v>
      </c>
      <c r="CE125" s="26">
        <f t="shared" ca="1" si="215"/>
        <v>-0.94345820018798709</v>
      </c>
      <c r="CF125" s="26">
        <f t="shared" ca="1" si="215"/>
        <v>-1.0146870043550922</v>
      </c>
      <c r="CG125" s="26">
        <f t="shared" ca="1" si="215"/>
        <v>-0.96264740065403631</v>
      </c>
      <c r="CH125" s="26">
        <f t="shared" ca="1" si="215"/>
        <v>-0.99603594463403</v>
      </c>
      <c r="CI125" s="26">
        <f t="shared" ca="1" si="215"/>
        <v>-1.123424393542386</v>
      </c>
      <c r="CJ125" s="26">
        <f t="shared" ca="1" si="215"/>
        <v>-0.96392291107981298</v>
      </c>
      <c r="CK125" s="26">
        <f t="shared" ca="1" si="215"/>
        <v>-1.1489729228580732</v>
      </c>
      <c r="CL125" s="26">
        <f t="shared" ca="1" si="215"/>
        <v>-1.0912569578704003</v>
      </c>
      <c r="CM125" s="26">
        <f t="shared" ca="1" si="215"/>
        <v>-1.1387056626310066</v>
      </c>
    </row>
    <row r="126" spans="2:91" x14ac:dyDescent="0.2">
      <c r="B126" s="196" t="s">
        <v>297</v>
      </c>
      <c r="C126" s="19" t="str">
        <f>Inputs!$J$16</f>
        <v>EUR</v>
      </c>
      <c r="D126" s="19" t="s">
        <v>19</v>
      </c>
      <c r="E126" s="27">
        <f t="shared" ca="1" si="209"/>
        <v>-9.8286015032027468E-2</v>
      </c>
      <c r="F126" s="27">
        <f t="shared" ca="1" si="209"/>
        <v>-0.42694733266667162</v>
      </c>
      <c r="G126" s="27">
        <f t="shared" ca="1" si="209"/>
        <v>-0.47977692981612863</v>
      </c>
      <c r="H126" s="27">
        <f t="shared" ca="1" si="209"/>
        <v>-0.5192305623637401</v>
      </c>
      <c r="I126" s="27">
        <f t="shared" ca="1" si="209"/>
        <v>-0.60868638387182461</v>
      </c>
      <c r="J126" s="27"/>
      <c r="K126" s="27">
        <f t="shared" ca="1" si="210"/>
        <v>0</v>
      </c>
      <c r="L126" s="27">
        <f t="shared" ca="1" si="210"/>
        <v>0</v>
      </c>
      <c r="M126" s="27">
        <f t="shared" ca="1" si="210"/>
        <v>0</v>
      </c>
      <c r="N126" s="27">
        <f t="shared" ca="1" si="210"/>
        <v>-9.8286015032027468E-2</v>
      </c>
      <c r="O126" s="27">
        <f t="shared" ca="1" si="210"/>
        <v>-9.7749706569765588E-2</v>
      </c>
      <c r="P126" s="27">
        <f t="shared" ca="1" si="210"/>
        <v>-0.10219711102678865</v>
      </c>
      <c r="Q126" s="27">
        <f t="shared" ca="1" si="210"/>
        <v>-0.10845319251747484</v>
      </c>
      <c r="R126" s="27">
        <f t="shared" ca="1" si="210"/>
        <v>-0.11854732255264258</v>
      </c>
      <c r="S126" s="27">
        <f t="shared" ca="1" si="210"/>
        <v>-0.10953439535345788</v>
      </c>
      <c r="T126" s="27">
        <f t="shared" ca="1" si="210"/>
        <v>-0.11499627481760427</v>
      </c>
      <c r="U126" s="27">
        <f t="shared" ca="1" si="211"/>
        <v>-0.12180094157453042</v>
      </c>
      <c r="V126" s="27">
        <f t="shared" ca="1" si="211"/>
        <v>-0.13344531807053608</v>
      </c>
      <c r="W126" s="27">
        <f t="shared" ca="1" si="211"/>
        <v>-0.11813801668223253</v>
      </c>
      <c r="X126" s="27">
        <f t="shared" ca="1" si="211"/>
        <v>-0.12469849294834345</v>
      </c>
      <c r="Y126" s="27">
        <f t="shared" ca="1" si="211"/>
        <v>-0.13275317225877817</v>
      </c>
      <c r="Z126" s="27">
        <f t="shared" ca="1" si="211"/>
        <v>-0.14364088047438589</v>
      </c>
      <c r="AA126" s="27">
        <f t="shared" ca="1" si="211"/>
        <v>-0.13953081398118333</v>
      </c>
      <c r="AB126" s="27">
        <f t="shared" ca="1" si="211"/>
        <v>-0.14603963025985578</v>
      </c>
      <c r="AC126" s="27">
        <f t="shared" ca="1" si="211"/>
        <v>-0.15416916246281145</v>
      </c>
      <c r="AD126" s="27">
        <f t="shared" ca="1" si="211"/>
        <v>-0.16894677716797402</v>
      </c>
      <c r="AE126" s="27"/>
      <c r="AF126" s="26">
        <f t="shared" ref="AF126:BK126" ca="1" si="216">IFERROR((AF124/AF130)*AF132,0)</f>
        <v>0</v>
      </c>
      <c r="AG126" s="26">
        <f t="shared" ca="1" si="216"/>
        <v>0</v>
      </c>
      <c r="AH126" s="26">
        <f t="shared" ca="1" si="216"/>
        <v>0</v>
      </c>
      <c r="AI126" s="26">
        <f t="shared" ca="1" si="216"/>
        <v>0</v>
      </c>
      <c r="AJ126" s="26">
        <f t="shared" ca="1" si="216"/>
        <v>0</v>
      </c>
      <c r="AK126" s="26">
        <f t="shared" ca="1" si="216"/>
        <v>0</v>
      </c>
      <c r="AL126" s="26">
        <f t="shared" ca="1" si="216"/>
        <v>0</v>
      </c>
      <c r="AM126" s="26">
        <f t="shared" ca="1" si="216"/>
        <v>0</v>
      </c>
      <c r="AN126" s="26">
        <f t="shared" ca="1" si="216"/>
        <v>0</v>
      </c>
      <c r="AO126" s="26">
        <f t="shared" ca="1" si="216"/>
        <v>-3.2265115039436972E-2</v>
      </c>
      <c r="AP126" s="26">
        <f t="shared" ca="1" si="216"/>
        <v>-3.1844966075203464E-2</v>
      </c>
      <c r="AQ126" s="26">
        <f t="shared" ca="1" si="216"/>
        <v>-3.417593391738704E-2</v>
      </c>
      <c r="AR126" s="26">
        <f t="shared" ca="1" si="216"/>
        <v>-3.6554277997864322E-2</v>
      </c>
      <c r="AS126" s="26">
        <f t="shared" ca="1" si="216"/>
        <v>-2.5758855704834549E-2</v>
      </c>
      <c r="AT126" s="26">
        <f t="shared" ca="1" si="216"/>
        <v>-3.5436572867066723E-2</v>
      </c>
      <c r="AU126" s="26">
        <f t="shared" ca="1" si="216"/>
        <v>-3.3000222136030773E-2</v>
      </c>
      <c r="AV126" s="26">
        <f t="shared" ca="1" si="216"/>
        <v>-3.4451321012795459E-2</v>
      </c>
      <c r="AW126" s="26">
        <f t="shared" ca="1" si="216"/>
        <v>-3.4745567877962416E-2</v>
      </c>
      <c r="AX126" s="26">
        <f t="shared" ca="1" si="216"/>
        <v>-3.4681379278669794E-2</v>
      </c>
      <c r="AY126" s="26">
        <f t="shared" ca="1" si="216"/>
        <v>-3.9402467036359308E-2</v>
      </c>
      <c r="AZ126" s="26">
        <f t="shared" ca="1" si="216"/>
        <v>-3.436934620244575E-2</v>
      </c>
      <c r="BA126" s="26">
        <f t="shared" ca="1" si="216"/>
        <v>-3.8665615149532977E-2</v>
      </c>
      <c r="BB126" s="26">
        <f t="shared" ca="1" si="216"/>
        <v>-3.9524177659384145E-2</v>
      </c>
      <c r="BC126" s="26">
        <f t="shared" ca="1" si="216"/>
        <v>-4.0357529743725466E-2</v>
      </c>
      <c r="BD126" s="26">
        <f t="shared" ca="1" si="216"/>
        <v>-4.1253524862695672E-2</v>
      </c>
      <c r="BE126" s="26">
        <f t="shared" ca="1" si="216"/>
        <v>-2.8541919367151659E-2</v>
      </c>
      <c r="BF126" s="26">
        <f t="shared" ca="1" si="216"/>
        <v>-3.9738951123610547E-2</v>
      </c>
      <c r="BG126" s="26">
        <f t="shared" ca="1" si="216"/>
        <v>-3.7712356818049145E-2</v>
      </c>
      <c r="BH126" s="26">
        <f t="shared" ca="1" si="216"/>
        <v>-3.9042148746371859E-2</v>
      </c>
      <c r="BI126" s="26">
        <f t="shared" ca="1" si="216"/>
        <v>-3.8241769253183268E-2</v>
      </c>
      <c r="BJ126" s="26">
        <f t="shared" ca="1" si="216"/>
        <v>-3.8647797754666958E-2</v>
      </c>
      <c r="BK126" s="26">
        <f t="shared" ca="1" si="216"/>
        <v>-4.5528580269369845E-2</v>
      </c>
      <c r="BL126" s="26">
        <f t="shared" ref="BL126:CM126" ca="1" si="217">IFERROR((BL124/BL130)*BL132,0)</f>
        <v>-3.7624563550493623E-2</v>
      </c>
      <c r="BM126" s="26">
        <f t="shared" ca="1" si="217"/>
        <v>-4.3661028559933937E-2</v>
      </c>
      <c r="BN126" s="26">
        <f t="shared" ca="1" si="217"/>
        <v>-4.4930279055301781E-2</v>
      </c>
      <c r="BO126" s="26">
        <f t="shared" ca="1" si="217"/>
        <v>-4.4854010455300374E-2</v>
      </c>
      <c r="BP126" s="26">
        <f t="shared" ca="1" si="217"/>
        <v>-4.5060678373130499E-2</v>
      </c>
      <c r="BQ126" s="26">
        <f t="shared" ca="1" si="217"/>
        <v>-3.0957946480896541E-2</v>
      </c>
      <c r="BR126" s="26">
        <f t="shared" ca="1" si="217"/>
        <v>-4.2119391828205489E-2</v>
      </c>
      <c r="BS126" s="26">
        <f t="shared" ca="1" si="217"/>
        <v>-4.0669043822752673E-2</v>
      </c>
      <c r="BT126" s="26">
        <f t="shared" ca="1" si="217"/>
        <v>-4.3539687805932453E-2</v>
      </c>
      <c r="BU126" s="26">
        <f t="shared" ca="1" si="217"/>
        <v>-4.0489761319658327E-2</v>
      </c>
      <c r="BV126" s="26">
        <f t="shared" ca="1" si="217"/>
        <v>-4.2254288526419874E-2</v>
      </c>
      <c r="BW126" s="26">
        <f t="shared" ca="1" si="217"/>
        <v>-4.9093901607330591E-2</v>
      </c>
      <c r="BX126" s="26">
        <f t="shared" ca="1" si="217"/>
        <v>-4.1404982125027696E-2</v>
      </c>
      <c r="BY126" s="26">
        <f t="shared" ca="1" si="217"/>
        <v>-4.7696096256912728E-2</v>
      </c>
      <c r="BZ126" s="26">
        <f t="shared" ca="1" si="217"/>
        <v>-4.7718413518168072E-2</v>
      </c>
      <c r="CA126" s="26">
        <f t="shared" ca="1" si="217"/>
        <v>-4.8226370699305104E-2</v>
      </c>
      <c r="CB126" s="26">
        <f t="shared" ca="1" si="217"/>
        <v>-5.4288836829255352E-2</v>
      </c>
      <c r="CC126" s="26">
        <f t="shared" ca="1" si="217"/>
        <v>-3.622878832502309E-2</v>
      </c>
      <c r="CD126" s="26">
        <f t="shared" ca="1" si="217"/>
        <v>-4.9013188826904884E-2</v>
      </c>
      <c r="CE126" s="26">
        <f t="shared" ca="1" si="217"/>
        <v>-4.7172910009399355E-2</v>
      </c>
      <c r="CF126" s="26">
        <f t="shared" ca="1" si="217"/>
        <v>-5.0734350217754604E-2</v>
      </c>
      <c r="CG126" s="26">
        <f t="shared" ca="1" si="217"/>
        <v>-4.8132370032701821E-2</v>
      </c>
      <c r="CH126" s="26">
        <f t="shared" ca="1" si="217"/>
        <v>-4.9801797231701507E-2</v>
      </c>
      <c r="CI126" s="26">
        <f t="shared" ca="1" si="217"/>
        <v>-5.61712196771193E-2</v>
      </c>
      <c r="CJ126" s="26">
        <f t="shared" ca="1" si="217"/>
        <v>-4.8196145553990648E-2</v>
      </c>
      <c r="CK126" s="26">
        <f t="shared" ca="1" si="217"/>
        <v>-5.7448646142903667E-2</v>
      </c>
      <c r="CL126" s="26">
        <f t="shared" ca="1" si="217"/>
        <v>-5.4562847893520013E-2</v>
      </c>
      <c r="CM126" s="26">
        <f t="shared" ca="1" si="217"/>
        <v>-5.6935283131550336E-2</v>
      </c>
    </row>
    <row r="127" spans="2:91" s="115" customFormat="1" x14ac:dyDescent="0.2">
      <c r="B127" s="195" t="s">
        <v>296</v>
      </c>
      <c r="C127" s="19" t="str">
        <f>Inputs!$J$16</f>
        <v>EUR</v>
      </c>
      <c r="D127" s="19" t="s">
        <v>19</v>
      </c>
      <c r="E127" s="63">
        <f ca="1">SUM(E123:E126)</f>
        <v>2.4980018054066022E-16</v>
      </c>
      <c r="F127" s="63">
        <f ca="1">SUM(F123:F126)</f>
        <v>0</v>
      </c>
      <c r="G127" s="63">
        <f ca="1">SUM(G123:G126)</f>
        <v>5.5511151231257827E-16</v>
      </c>
      <c r="H127" s="63">
        <f ca="1">SUM(H123:H126)</f>
        <v>-1.9984014443252818E-15</v>
      </c>
      <c r="I127" s="63">
        <f ca="1">SUM(I123:I126)</f>
        <v>-2.6645352591003757E-15</v>
      </c>
      <c r="J127" s="63"/>
      <c r="K127" s="63">
        <f t="shared" ref="K127:AD127" ca="1" si="218">SUM(K123:K126)</f>
        <v>0</v>
      </c>
      <c r="L127" s="63">
        <f t="shared" ca="1" si="218"/>
        <v>0</v>
      </c>
      <c r="M127" s="63">
        <f t="shared" ca="1" si="218"/>
        <v>0</v>
      </c>
      <c r="N127" s="63">
        <f t="shared" ca="1" si="218"/>
        <v>2.4980018054066022E-16</v>
      </c>
      <c r="O127" s="63">
        <f t="shared" ca="1" si="218"/>
        <v>3.0531133177191805E-16</v>
      </c>
      <c r="P127" s="63">
        <f t="shared" ca="1" si="218"/>
        <v>3.1918911957973251E-16</v>
      </c>
      <c r="Q127" s="63">
        <f t="shared" ca="1" si="218"/>
        <v>3.6082248300317588E-16</v>
      </c>
      <c r="R127" s="63">
        <f t="shared" ca="1" si="218"/>
        <v>6.3837823915946501E-16</v>
      </c>
      <c r="S127" s="63">
        <f t="shared" ca="1" si="218"/>
        <v>5.5511151231257827E-16</v>
      </c>
      <c r="T127" s="63">
        <f t="shared" ca="1" si="218"/>
        <v>0</v>
      </c>
      <c r="U127" s="63">
        <f t="shared" ca="1" si="218"/>
        <v>2.7755575615628914E-16</v>
      </c>
      <c r="V127" s="63">
        <f t="shared" ca="1" si="218"/>
        <v>5.2735593669694936E-16</v>
      </c>
      <c r="W127" s="63">
        <f t="shared" ca="1" si="218"/>
        <v>4.7184478546569153E-16</v>
      </c>
      <c r="X127" s="63">
        <f t="shared" ca="1" si="218"/>
        <v>0</v>
      </c>
      <c r="Y127" s="63">
        <f t="shared" ca="1" si="218"/>
        <v>0</v>
      </c>
      <c r="Z127" s="63">
        <f t="shared" ca="1" si="218"/>
        <v>0</v>
      </c>
      <c r="AA127" s="63">
        <f t="shared" ca="1" si="218"/>
        <v>-2.7755575615628914E-16</v>
      </c>
      <c r="AB127" s="63">
        <f t="shared" ca="1" si="218"/>
        <v>-3.3306690738754696E-16</v>
      </c>
      <c r="AC127" s="63">
        <f t="shared" ca="1" si="218"/>
        <v>-6.9388939039072284E-16</v>
      </c>
      <c r="AD127" s="63">
        <f t="shared" ca="1" si="218"/>
        <v>-1.3322676295501878E-15</v>
      </c>
      <c r="AE127" s="63"/>
      <c r="AF127" s="194">
        <f t="shared" ref="AF127:BK127" ca="1" si="219">SUM(AF123:AF126)</f>
        <v>0</v>
      </c>
      <c r="AG127" s="63">
        <f t="shared" ca="1" si="219"/>
        <v>0</v>
      </c>
      <c r="AH127" s="63">
        <f t="shared" ca="1" si="219"/>
        <v>0</v>
      </c>
      <c r="AI127" s="63">
        <f t="shared" ca="1" si="219"/>
        <v>0</v>
      </c>
      <c r="AJ127" s="63">
        <f t="shared" ca="1" si="219"/>
        <v>0</v>
      </c>
      <c r="AK127" s="63">
        <f t="shared" ca="1" si="219"/>
        <v>0</v>
      </c>
      <c r="AL127" s="63">
        <f t="shared" ca="1" si="219"/>
        <v>0</v>
      </c>
      <c r="AM127" s="63">
        <f t="shared" ca="1" si="219"/>
        <v>0</v>
      </c>
      <c r="AN127" s="63">
        <f t="shared" ca="1" si="219"/>
        <v>0</v>
      </c>
      <c r="AO127" s="63">
        <f t="shared" ca="1" si="219"/>
        <v>0</v>
      </c>
      <c r="AP127" s="63">
        <f t="shared" ca="1" si="219"/>
        <v>0</v>
      </c>
      <c r="AQ127" s="63">
        <f t="shared" ca="1" si="219"/>
        <v>0</v>
      </c>
      <c r="AR127" s="63">
        <f t="shared" ca="1" si="219"/>
        <v>-6.2450045135165055E-17</v>
      </c>
      <c r="AS127" s="63">
        <f t="shared" ca="1" si="219"/>
        <v>-1.6653345369377348E-16</v>
      </c>
      <c r="AT127" s="63">
        <f t="shared" ca="1" si="219"/>
        <v>0</v>
      </c>
      <c r="AU127" s="63">
        <f t="shared" ca="1" si="219"/>
        <v>0</v>
      </c>
      <c r="AV127" s="63">
        <f t="shared" ca="1" si="219"/>
        <v>-1.0408340855860843E-16</v>
      </c>
      <c r="AW127" s="63">
        <f t="shared" ca="1" si="219"/>
        <v>-1.8041124150158794E-16</v>
      </c>
      <c r="AX127" s="63">
        <f t="shared" ca="1" si="219"/>
        <v>-2.4980018054066022E-16</v>
      </c>
      <c r="AY127" s="63">
        <f t="shared" ca="1" si="219"/>
        <v>-1.1796119636642288E-16</v>
      </c>
      <c r="AZ127" s="63">
        <f t="shared" ca="1" si="219"/>
        <v>-5.5511151231257827E-17</v>
      </c>
      <c r="BA127" s="63">
        <f t="shared" ca="1" si="219"/>
        <v>-1.5959455978986625E-16</v>
      </c>
      <c r="BB127" s="63">
        <f t="shared" ca="1" si="219"/>
        <v>0</v>
      </c>
      <c r="BC127" s="63">
        <f t="shared" ca="1" si="219"/>
        <v>0</v>
      </c>
      <c r="BD127" s="63">
        <f t="shared" ca="1" si="219"/>
        <v>6.2450045135165055E-17</v>
      </c>
      <c r="BE127" s="63">
        <f t="shared" ca="1" si="219"/>
        <v>1.214306433183765E-16</v>
      </c>
      <c r="BF127" s="63">
        <f t="shared" ca="1" si="219"/>
        <v>0</v>
      </c>
      <c r="BG127" s="63">
        <f t="shared" ca="1" si="219"/>
        <v>-6.9388939039072284E-17</v>
      </c>
      <c r="BH127" s="63">
        <f t="shared" ca="1" si="219"/>
        <v>-1.7347234759768071E-16</v>
      </c>
      <c r="BI127" s="63">
        <f t="shared" ca="1" si="219"/>
        <v>-2.5673907444456745E-16</v>
      </c>
      <c r="BJ127" s="63">
        <f t="shared" ca="1" si="219"/>
        <v>-2.0122792321330962E-16</v>
      </c>
      <c r="BK127" s="63">
        <f t="shared" ca="1" si="219"/>
        <v>-1.6653345369377348E-16</v>
      </c>
      <c r="BL127" s="63">
        <f t="shared" ref="BL127:CM127" ca="1" si="220">SUM(BL123:BL126)</f>
        <v>-2.4980018054066022E-16</v>
      </c>
      <c r="BM127" s="63">
        <f t="shared" ca="1" si="220"/>
        <v>-2.3592239273284576E-16</v>
      </c>
      <c r="BN127" s="63">
        <f t="shared" ca="1" si="220"/>
        <v>-2.2204460492503131E-16</v>
      </c>
      <c r="BO127" s="63">
        <f t="shared" ca="1" si="220"/>
        <v>-2.4286128663675299E-16</v>
      </c>
      <c r="BP127" s="63">
        <f t="shared" ca="1" si="220"/>
        <v>-2.8449465006019636E-16</v>
      </c>
      <c r="BQ127" s="63">
        <f t="shared" ca="1" si="220"/>
        <v>-3.1571967262777889E-16</v>
      </c>
      <c r="BR127" s="63">
        <f t="shared" ca="1" si="220"/>
        <v>-3.677613769070831E-16</v>
      </c>
      <c r="BS127" s="63">
        <f t="shared" ca="1" si="220"/>
        <v>-2.9143354396410359E-16</v>
      </c>
      <c r="BT127" s="63">
        <f t="shared" ca="1" si="220"/>
        <v>-3.6082248300317588E-16</v>
      </c>
      <c r="BU127" s="63">
        <f t="shared" ca="1" si="220"/>
        <v>-2.3592239273284576E-16</v>
      </c>
      <c r="BV127" s="63">
        <f t="shared" ca="1" si="220"/>
        <v>-2.1510571102112408E-16</v>
      </c>
      <c r="BW127" s="63">
        <f t="shared" ca="1" si="220"/>
        <v>-2.9837243786801082E-16</v>
      </c>
      <c r="BX127" s="63">
        <f t="shared" ca="1" si="220"/>
        <v>-2.8449465006019636E-16</v>
      </c>
      <c r="BY127" s="63">
        <f t="shared" ca="1" si="220"/>
        <v>-1.0408340855860843E-16</v>
      </c>
      <c r="BZ127" s="63">
        <f t="shared" ca="1" si="220"/>
        <v>-1.0408340855860843E-16</v>
      </c>
      <c r="CA127" s="63">
        <f t="shared" ca="1" si="220"/>
        <v>-8.3266726846886741E-17</v>
      </c>
      <c r="CB127" s="63">
        <f t="shared" ca="1" si="220"/>
        <v>0</v>
      </c>
      <c r="CC127" s="63">
        <f t="shared" ca="1" si="220"/>
        <v>0</v>
      </c>
      <c r="CD127" s="63">
        <f t="shared" ca="1" si="220"/>
        <v>0</v>
      </c>
      <c r="CE127" s="63">
        <f t="shared" ca="1" si="220"/>
        <v>-8.3266726846886741E-17</v>
      </c>
      <c r="CF127" s="63">
        <f t="shared" ca="1" si="220"/>
        <v>0</v>
      </c>
      <c r="CG127" s="63">
        <f t="shared" ca="1" si="220"/>
        <v>1.6653345369377348E-16</v>
      </c>
      <c r="CH127" s="63">
        <f t="shared" ca="1" si="220"/>
        <v>1.3183898417423734E-16</v>
      </c>
      <c r="CI127" s="63">
        <f t="shared" ca="1" si="220"/>
        <v>5.5511151231257827E-17</v>
      </c>
      <c r="CJ127" s="63">
        <f t="shared" ca="1" si="220"/>
        <v>0</v>
      </c>
      <c r="CK127" s="63">
        <f t="shared" ca="1" si="220"/>
        <v>-9.7144514654701197E-17</v>
      </c>
      <c r="CL127" s="63">
        <f t="shared" ca="1" si="220"/>
        <v>0</v>
      </c>
      <c r="CM127" s="63">
        <f t="shared" ca="1" si="220"/>
        <v>0</v>
      </c>
    </row>
    <row r="128" spans="2:91" x14ac:dyDescent="0.2">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row>
    <row r="129" spans="2:91" s="115" customFormat="1" x14ac:dyDescent="0.2">
      <c r="B129" s="195" t="s">
        <v>300</v>
      </c>
      <c r="C129" s="19" t="str">
        <f>Inputs!$GZ$9</f>
        <v>kg</v>
      </c>
      <c r="D129" s="19" t="s">
        <v>19</v>
      </c>
      <c r="E129" s="63">
        <v>0</v>
      </c>
      <c r="F129" s="63">
        <f ca="1">E133</f>
        <v>1.2490009027033011E-16</v>
      </c>
      <c r="G129" s="63">
        <f ca="1">F133</f>
        <v>2.4980018054066022E-16</v>
      </c>
      <c r="H129" s="63">
        <f ca="1">G133</f>
        <v>6.106226635438361E-16</v>
      </c>
      <c r="I129" s="63">
        <f ca="1">H133</f>
        <v>7.2164496600635175E-16</v>
      </c>
      <c r="J129" s="63"/>
      <c r="K129" s="63">
        <v>0</v>
      </c>
      <c r="L129" s="63">
        <f t="shared" ref="L129:AD129" ca="1" si="221">K133</f>
        <v>0</v>
      </c>
      <c r="M129" s="63">
        <f t="shared" ca="1" si="221"/>
        <v>0</v>
      </c>
      <c r="N129" s="63">
        <f t="shared" ca="1" si="221"/>
        <v>0</v>
      </c>
      <c r="O129" s="63">
        <f t="shared" ca="1" si="221"/>
        <v>1.2490009027033011E-16</v>
      </c>
      <c r="P129" s="63">
        <f t="shared" ca="1" si="221"/>
        <v>1.5265566588595902E-16</v>
      </c>
      <c r="Q129" s="63">
        <f t="shared" ca="1" si="221"/>
        <v>9.7144514654701197E-17</v>
      </c>
      <c r="R129" s="63">
        <f t="shared" ca="1" si="221"/>
        <v>9.7144514654701197E-17</v>
      </c>
      <c r="S129" s="63">
        <f t="shared" ca="1" si="221"/>
        <v>0</v>
      </c>
      <c r="T129" s="63">
        <f t="shared" ca="1" si="221"/>
        <v>2.3592239273284576E-16</v>
      </c>
      <c r="U129" s="63">
        <f t="shared" ca="1" si="221"/>
        <v>2.2204460492503131E-16</v>
      </c>
      <c r="V129" s="63">
        <f t="shared" ca="1" si="221"/>
        <v>2.9143354396410359E-16</v>
      </c>
      <c r="W129" s="63">
        <f t="shared" ca="1" si="221"/>
        <v>3.0531133177191805E-16</v>
      </c>
      <c r="X129" s="63">
        <f t="shared" ca="1" si="221"/>
        <v>1.8735013540549517E-16</v>
      </c>
      <c r="Y129" s="63">
        <f t="shared" ca="1" si="221"/>
        <v>1.3183898417423734E-16</v>
      </c>
      <c r="Z129" s="63">
        <f t="shared" ca="1" si="221"/>
        <v>2.4286128663675299E-16</v>
      </c>
      <c r="AA129" s="63">
        <f t="shared" ca="1" si="221"/>
        <v>1.8041124150158794E-16</v>
      </c>
      <c r="AB129" s="63">
        <f t="shared" ca="1" si="221"/>
        <v>1.3183898417423734E-16</v>
      </c>
      <c r="AC129" s="63">
        <f t="shared" ca="1" si="221"/>
        <v>3.4694469519536142E-16</v>
      </c>
      <c r="AD129" s="63">
        <f t="shared" ca="1" si="221"/>
        <v>6.106226635438361E-16</v>
      </c>
      <c r="AE129" s="63"/>
      <c r="AF129" s="194">
        <v>0</v>
      </c>
      <c r="AG129" s="194">
        <f t="shared" ref="AG129:BL129" ca="1" si="222">AF133</f>
        <v>0</v>
      </c>
      <c r="AH129" s="194">
        <f t="shared" ca="1" si="222"/>
        <v>0</v>
      </c>
      <c r="AI129" s="194">
        <f t="shared" ca="1" si="222"/>
        <v>0</v>
      </c>
      <c r="AJ129" s="194">
        <f t="shared" ca="1" si="222"/>
        <v>0</v>
      </c>
      <c r="AK129" s="194">
        <f t="shared" ca="1" si="222"/>
        <v>0</v>
      </c>
      <c r="AL129" s="194">
        <f t="shared" ca="1" si="222"/>
        <v>0</v>
      </c>
      <c r="AM129" s="194">
        <f t="shared" ca="1" si="222"/>
        <v>0</v>
      </c>
      <c r="AN129" s="194">
        <f t="shared" ca="1" si="222"/>
        <v>0</v>
      </c>
      <c r="AO129" s="194">
        <f t="shared" ca="1" si="222"/>
        <v>0</v>
      </c>
      <c r="AP129" s="194">
        <f t="shared" ca="1" si="222"/>
        <v>0</v>
      </c>
      <c r="AQ129" s="194">
        <f t="shared" ca="1" si="222"/>
        <v>0</v>
      </c>
      <c r="AR129" s="194">
        <f t="shared" ca="1" si="222"/>
        <v>0</v>
      </c>
      <c r="AS129" s="194">
        <f t="shared" ca="1" si="222"/>
        <v>0</v>
      </c>
      <c r="AT129" s="194">
        <f t="shared" ca="1" si="222"/>
        <v>-1.5612511283791264E-17</v>
      </c>
      <c r="AU129" s="194">
        <f t="shared" ca="1" si="222"/>
        <v>0</v>
      </c>
      <c r="AV129" s="194">
        <f t="shared" ca="1" si="222"/>
        <v>1.3877787807814457E-17</v>
      </c>
      <c r="AW129" s="194">
        <f t="shared" ca="1" si="222"/>
        <v>0</v>
      </c>
      <c r="AX129" s="194">
        <f t="shared" ca="1" si="222"/>
        <v>0</v>
      </c>
      <c r="AY129" s="194">
        <f t="shared" ca="1" si="222"/>
        <v>0</v>
      </c>
      <c r="AZ129" s="194">
        <f t="shared" ca="1" si="222"/>
        <v>0</v>
      </c>
      <c r="BA129" s="194">
        <f t="shared" ca="1" si="222"/>
        <v>0</v>
      </c>
      <c r="BB129" s="194">
        <f t="shared" ca="1" si="222"/>
        <v>0</v>
      </c>
      <c r="BC129" s="194">
        <f t="shared" ca="1" si="222"/>
        <v>0</v>
      </c>
      <c r="BD129" s="194">
        <f t="shared" ca="1" si="222"/>
        <v>0</v>
      </c>
      <c r="BE129" s="194">
        <f t="shared" ca="1" si="222"/>
        <v>0</v>
      </c>
      <c r="BF129" s="194">
        <f t="shared" ca="1" si="222"/>
        <v>0</v>
      </c>
      <c r="BG129" s="194">
        <f t="shared" ca="1" si="222"/>
        <v>0</v>
      </c>
      <c r="BH129" s="194">
        <f t="shared" ca="1" si="222"/>
        <v>0</v>
      </c>
      <c r="BI129" s="194">
        <f t="shared" ca="1" si="222"/>
        <v>0</v>
      </c>
      <c r="BJ129" s="194">
        <f t="shared" ca="1" si="222"/>
        <v>0</v>
      </c>
      <c r="BK129" s="194">
        <f t="shared" ca="1" si="222"/>
        <v>0</v>
      </c>
      <c r="BL129" s="194">
        <f t="shared" ca="1" si="222"/>
        <v>0</v>
      </c>
      <c r="BM129" s="194">
        <f t="shared" ref="BM129:CM129" ca="1" si="223">BL133</f>
        <v>0</v>
      </c>
      <c r="BN129" s="194">
        <f t="shared" ca="1" si="223"/>
        <v>0</v>
      </c>
      <c r="BO129" s="194">
        <f t="shared" ca="1" si="223"/>
        <v>2.7755575615628914E-17</v>
      </c>
      <c r="BP129" s="194">
        <f t="shared" ca="1" si="223"/>
        <v>0</v>
      </c>
      <c r="BQ129" s="194">
        <f t="shared" ca="1" si="223"/>
        <v>0</v>
      </c>
      <c r="BR129" s="194">
        <f t="shared" ca="1" si="223"/>
        <v>0</v>
      </c>
      <c r="BS129" s="194">
        <f t="shared" ca="1" si="223"/>
        <v>-2.7755575615628914E-17</v>
      </c>
      <c r="BT129" s="194">
        <f t="shared" ca="1" si="223"/>
        <v>-4.8572257327350599E-17</v>
      </c>
      <c r="BU129" s="194">
        <f t="shared" ca="1" si="223"/>
        <v>-5.2041704279304213E-17</v>
      </c>
      <c r="BV129" s="194">
        <f t="shared" ca="1" si="223"/>
        <v>-4.8572257327350599E-17</v>
      </c>
      <c r="BW129" s="194">
        <f t="shared" ca="1" si="223"/>
        <v>-4.163336342344337E-17</v>
      </c>
      <c r="BX129" s="194">
        <f t="shared" ca="1" si="223"/>
        <v>-4.5102810375396984E-17</v>
      </c>
      <c r="BY129" s="194">
        <f t="shared" ca="1" si="223"/>
        <v>-6.2450045135165055E-17</v>
      </c>
      <c r="BZ129" s="194">
        <f t="shared" ca="1" si="223"/>
        <v>-4.163336342344337E-17</v>
      </c>
      <c r="CA129" s="194">
        <f t="shared" ca="1" si="223"/>
        <v>-7.9797279894933126E-17</v>
      </c>
      <c r="CB129" s="194">
        <f t="shared" ca="1" si="223"/>
        <v>-7.9797279894933126E-17</v>
      </c>
      <c r="CC129" s="194">
        <f t="shared" ca="1" si="223"/>
        <v>-6.9388939039072284E-17</v>
      </c>
      <c r="CD129" s="194">
        <f t="shared" ca="1" si="223"/>
        <v>-6.9388939039072284E-17</v>
      </c>
      <c r="CE129" s="194">
        <f t="shared" ca="1" si="223"/>
        <v>-6.2450045135165055E-17</v>
      </c>
      <c r="CF129" s="194">
        <f t="shared" ca="1" si="223"/>
        <v>-6.9388939039072284E-17</v>
      </c>
      <c r="CG129" s="194">
        <f t="shared" ca="1" si="223"/>
        <v>-4.5102810375396984E-17</v>
      </c>
      <c r="CH129" s="194">
        <f t="shared" ca="1" si="223"/>
        <v>-4.163336342344337E-17</v>
      </c>
      <c r="CI129" s="194">
        <f t="shared" ca="1" si="223"/>
        <v>-5.2041704279304213E-17</v>
      </c>
      <c r="CJ129" s="194">
        <f t="shared" ca="1" si="223"/>
        <v>-6.591949208711867E-17</v>
      </c>
      <c r="CK129" s="194">
        <f t="shared" ca="1" si="223"/>
        <v>-5.5511151231257827E-17</v>
      </c>
      <c r="CL129" s="194">
        <f t="shared" ca="1" si="223"/>
        <v>-1.4918621893400541E-16</v>
      </c>
      <c r="CM129" s="194">
        <f t="shared" ca="1" si="223"/>
        <v>-1.4224732503009818E-16</v>
      </c>
    </row>
    <row r="130" spans="2:91" x14ac:dyDescent="0.2">
      <c r="B130" s="196" t="s">
        <v>299</v>
      </c>
      <c r="C130" s="19" t="str">
        <f>Inputs!$GZ$9</f>
        <v>kg</v>
      </c>
      <c r="D130" s="19" t="s">
        <v>19</v>
      </c>
      <c r="E130" s="27">
        <f t="shared" ref="E130:I132" ca="1" si="224">SUMIF($K$4:$AD$4,E$4,$K130:$AD130)</f>
        <v>0.98989799999999994</v>
      </c>
      <c r="F130" s="27">
        <f t="shared" ca="1" si="224"/>
        <v>4.1877359999999992</v>
      </c>
      <c r="G130" s="27">
        <f t="shared" ca="1" si="224"/>
        <v>4.5470039999999994</v>
      </c>
      <c r="H130" s="27">
        <f t="shared" ca="1" si="224"/>
        <v>4.7757359999999993</v>
      </c>
      <c r="I130" s="27">
        <f t="shared" ca="1" si="224"/>
        <v>5.4334139999999991</v>
      </c>
      <c r="J130" s="27"/>
      <c r="K130" s="27">
        <f t="shared" ref="K130:T132" ca="1" si="225">SUMIFS($AF130:$CM130,$AF$4:$CM$4,K$4,$AF$8:$CM$8,K$8)</f>
        <v>0</v>
      </c>
      <c r="L130" s="27">
        <f t="shared" ca="1" si="225"/>
        <v>0</v>
      </c>
      <c r="M130" s="27">
        <f t="shared" ca="1" si="225"/>
        <v>0</v>
      </c>
      <c r="N130" s="27">
        <f t="shared" ca="1" si="225"/>
        <v>0.98989799999999994</v>
      </c>
      <c r="O130" s="27">
        <f t="shared" ca="1" si="225"/>
        <v>0.97402199999999983</v>
      </c>
      <c r="P130" s="27">
        <f t="shared" ca="1" si="225"/>
        <v>1.0081259999999999</v>
      </c>
      <c r="Q130" s="27">
        <f t="shared" ca="1" si="225"/>
        <v>1.0592820000000001</v>
      </c>
      <c r="R130" s="27">
        <f t="shared" ca="1" si="225"/>
        <v>1.1463059999999998</v>
      </c>
      <c r="S130" s="27">
        <f t="shared" ca="1" si="225"/>
        <v>1.050462</v>
      </c>
      <c r="T130" s="27">
        <f t="shared" ca="1" si="225"/>
        <v>1.0945619999999998</v>
      </c>
      <c r="U130" s="27">
        <f t="shared" ref="U130:AD132" ca="1" si="226">SUMIFS($AF130:$CM130,$AF$4:$CM$4,U$4,$AF$8:$CM$8,U$8)</f>
        <v>1.1507159999999999</v>
      </c>
      <c r="V130" s="27">
        <f t="shared" ca="1" si="226"/>
        <v>1.2512639999999999</v>
      </c>
      <c r="W130" s="27">
        <f t="shared" ca="1" si="226"/>
        <v>1.0995599999999999</v>
      </c>
      <c r="X130" s="27">
        <f t="shared" ca="1" si="226"/>
        <v>1.1518919999999997</v>
      </c>
      <c r="Y130" s="27">
        <f t="shared" ca="1" si="226"/>
        <v>1.2171599999999998</v>
      </c>
      <c r="Z130" s="27">
        <f t="shared" ca="1" si="226"/>
        <v>1.3071239999999997</v>
      </c>
      <c r="AA130" s="27">
        <f t="shared" ca="1" si="226"/>
        <v>1.2603779999999998</v>
      </c>
      <c r="AB130" s="27">
        <f t="shared" ca="1" si="226"/>
        <v>1.3091819999999998</v>
      </c>
      <c r="AC130" s="27">
        <f t="shared" ca="1" si="226"/>
        <v>1.371804</v>
      </c>
      <c r="AD130" s="27">
        <f t="shared" ca="1" si="226"/>
        <v>1.4920499999999999</v>
      </c>
      <c r="AE130" s="27"/>
      <c r="AF130" s="197">
        <f ca="1">-OFFSET(AF132,0,VLOOKUP($B121,Settings!$AX$4:$BG$100,10,0))-OFFSET(AF131,0,VLOOKUP($B121,Settings!$AX$4:$BG$100,10,0))</f>
        <v>0</v>
      </c>
      <c r="AG130" s="197">
        <f ca="1">-OFFSET(AG132,0,VLOOKUP($B121,Settings!$AX$4:$BG$100,10,0))-OFFSET(AG131,0,VLOOKUP($B121,Settings!$AX$4:$BG$100,10,0))</f>
        <v>0</v>
      </c>
      <c r="AH130" s="197">
        <f ca="1">-OFFSET(AH132,0,VLOOKUP($B121,Settings!$AX$4:$BG$100,10,0))-OFFSET(AH131,0,VLOOKUP($B121,Settings!$AX$4:$BG$100,10,0))</f>
        <v>0</v>
      </c>
      <c r="AI130" s="197">
        <f ca="1">-OFFSET(AI132,0,VLOOKUP($B121,Settings!$AX$4:$BG$100,10,0))-OFFSET(AI131,0,VLOOKUP($B121,Settings!$AX$4:$BG$100,10,0))</f>
        <v>0</v>
      </c>
      <c r="AJ130" s="197">
        <f ca="1">-OFFSET(AJ132,0,VLOOKUP($B121,Settings!$AX$4:$BG$100,10,0))-OFFSET(AJ131,0,VLOOKUP($B121,Settings!$AX$4:$BG$100,10,0))</f>
        <v>0</v>
      </c>
      <c r="AK130" s="197">
        <f ca="1">-OFFSET(AK132,0,VLOOKUP($B121,Settings!$AX$4:$BG$100,10,0))-OFFSET(AK131,0,VLOOKUP($B121,Settings!$AX$4:$BG$100,10,0))</f>
        <v>0</v>
      </c>
      <c r="AL130" s="197">
        <f ca="1">-OFFSET(AL132,0,VLOOKUP($B121,Settings!$AX$4:$BG$100,10,0))-OFFSET(AL131,0,VLOOKUP($B121,Settings!$AX$4:$BG$100,10,0))</f>
        <v>0</v>
      </c>
      <c r="AM130" s="197">
        <f ca="1">-OFFSET(AM132,0,VLOOKUP($B121,Settings!$AX$4:$BG$100,10,0))-OFFSET(AM131,0,VLOOKUP($B121,Settings!$AX$4:$BG$100,10,0))</f>
        <v>0</v>
      </c>
      <c r="AN130" s="197">
        <f ca="1">-OFFSET(AN132,0,VLOOKUP($B121,Settings!$AX$4:$BG$100,10,0))-OFFSET(AN131,0,VLOOKUP($B121,Settings!$AX$4:$BG$100,10,0))</f>
        <v>0</v>
      </c>
      <c r="AO130" s="197">
        <f ca="1">-OFFSET(AO132,0,VLOOKUP($B121,Settings!$AX$4:$BG$100,10,0))-OFFSET(AO131,0,VLOOKUP($B121,Settings!$AX$4:$BG$100,10,0))</f>
        <v>0.32633999999999996</v>
      </c>
      <c r="AP130" s="197">
        <f ca="1">-OFFSET(AP132,0,VLOOKUP($B121,Settings!$AX$4:$BG$100,10,0))-OFFSET(AP131,0,VLOOKUP($B121,Settings!$AX$4:$BG$100,10,0))</f>
        <v>0.32075399999999998</v>
      </c>
      <c r="AQ130" s="197">
        <f ca="1">-OFFSET(AQ132,0,VLOOKUP($B121,Settings!$AX$4:$BG$100,10,0))-OFFSET(AQ131,0,VLOOKUP($B121,Settings!$AX$4:$BG$100,10,0))</f>
        <v>0.34280399999999994</v>
      </c>
      <c r="AR130" s="197">
        <f ca="1">-OFFSET(AR132,0,VLOOKUP($B121,Settings!$AX$4:$BG$100,10,0))-OFFSET(AR131,0,VLOOKUP($B121,Settings!$AX$4:$BG$100,10,0))</f>
        <v>0.36544199999999993</v>
      </c>
      <c r="AS130" s="197">
        <f ca="1">-OFFSET(AS132,0,VLOOKUP($B121,Settings!$AX$4:$BG$100,10,0))-OFFSET(AS131,0,VLOOKUP($B121,Settings!$AX$4:$BG$100,10,0))</f>
        <v>0.25666199999999995</v>
      </c>
      <c r="AT130" s="197">
        <f ca="1">-OFFSET(AT132,0,VLOOKUP($B121,Settings!$AX$4:$BG$100,10,0))-OFFSET(AT131,0,VLOOKUP($B121,Settings!$AX$4:$BG$100,10,0))</f>
        <v>0.35191799999999995</v>
      </c>
      <c r="AU130" s="197">
        <f ca="1">-OFFSET(AU132,0,VLOOKUP($B121,Settings!$AX$4:$BG$100,10,0))-OFFSET(AU131,0,VLOOKUP($B121,Settings!$AX$4:$BG$100,10,0))</f>
        <v>0.32663399999999998</v>
      </c>
      <c r="AV130" s="197">
        <f ca="1">-OFFSET(AV132,0,VLOOKUP($B121,Settings!$AX$4:$BG$100,10,0))-OFFSET(AV131,0,VLOOKUP($B121,Settings!$AX$4:$BG$100,10,0))</f>
        <v>0.33986399999999994</v>
      </c>
      <c r="AW130" s="197">
        <f ca="1">-OFFSET(AW132,0,VLOOKUP($B121,Settings!$AX$4:$BG$100,10,0))-OFFSET(AW131,0,VLOOKUP($B121,Settings!$AX$4:$BG$100,10,0))</f>
        <v>0.34162799999999999</v>
      </c>
      <c r="AX130" s="197">
        <f ca="1">-OFFSET(AX132,0,VLOOKUP($B121,Settings!$AX$4:$BG$100,10,0))-OFFSET(AX131,0,VLOOKUP($B121,Settings!$AX$4:$BG$100,10,0))</f>
        <v>0.33986399999999994</v>
      </c>
      <c r="AY130" s="197">
        <f ca="1">-OFFSET(AY132,0,VLOOKUP($B121,Settings!$AX$4:$BG$100,10,0))-OFFSET(AY131,0,VLOOKUP($B121,Settings!$AX$4:$BG$100,10,0))</f>
        <v>0.38484599999999997</v>
      </c>
      <c r="AZ130" s="197">
        <f ca="1">-OFFSET(AZ132,0,VLOOKUP($B121,Settings!$AX$4:$BG$100,10,0))-OFFSET(AZ131,0,VLOOKUP($B121,Settings!$AX$4:$BG$100,10,0))</f>
        <v>0.33457199999999998</v>
      </c>
      <c r="BA130" s="197">
        <f ca="1">-OFFSET(BA132,0,VLOOKUP($B121,Settings!$AX$4:$BG$100,10,0))-OFFSET(BA131,0,VLOOKUP($B121,Settings!$AX$4:$BG$100,10,0))</f>
        <v>0.37514399999999998</v>
      </c>
      <c r="BB130" s="197">
        <f ca="1">-OFFSET(BB132,0,VLOOKUP($B121,Settings!$AX$4:$BG$100,10,0))-OFFSET(BB131,0,VLOOKUP($B121,Settings!$AX$4:$BG$100,10,0))</f>
        <v>0.38219999999999993</v>
      </c>
      <c r="BC130" s="197">
        <f ca="1">-OFFSET(BC132,0,VLOOKUP($B121,Settings!$AX$4:$BG$100,10,0))-OFFSET(BC131,0,VLOOKUP($B121,Settings!$AX$4:$BG$100,10,0))</f>
        <v>0.38896199999999992</v>
      </c>
      <c r="BD130" s="197">
        <f ca="1">-OFFSET(BD132,0,VLOOKUP($B121,Settings!$AX$4:$BG$100,10,0))-OFFSET(BD131,0,VLOOKUP($B121,Settings!$AX$4:$BG$100,10,0))</f>
        <v>0.39660599999999996</v>
      </c>
      <c r="BE130" s="197">
        <f ca="1">-OFFSET(BE132,0,VLOOKUP($B121,Settings!$AX$4:$BG$100,10,0))-OFFSET(BE131,0,VLOOKUP($B121,Settings!$AX$4:$BG$100,10,0))</f>
        <v>0.27371399999999996</v>
      </c>
      <c r="BF130" s="197">
        <f ca="1">-OFFSET(BF132,0,VLOOKUP($B121,Settings!$AX$4:$BG$100,10,0))-OFFSET(BF131,0,VLOOKUP($B121,Settings!$AX$4:$BG$100,10,0))</f>
        <v>0.38014199999999998</v>
      </c>
      <c r="BG130" s="197">
        <f ca="1">-OFFSET(BG132,0,VLOOKUP($B121,Settings!$AX$4:$BG$100,10,0))-OFFSET(BG131,0,VLOOKUP($B121,Settings!$AX$4:$BG$100,10,0))</f>
        <v>0.35985599999999995</v>
      </c>
      <c r="BH130" s="197">
        <f ca="1">-OFFSET(BH132,0,VLOOKUP($B121,Settings!$AX$4:$BG$100,10,0))-OFFSET(BH131,0,VLOOKUP($B121,Settings!$AX$4:$BG$100,10,0))</f>
        <v>0.37161599999999995</v>
      </c>
      <c r="BI130" s="197">
        <f ca="1">-OFFSET(BI132,0,VLOOKUP($B121,Settings!$AX$4:$BG$100,10,0))-OFFSET(BI131,0,VLOOKUP($B121,Settings!$AX$4:$BG$100,10,0))</f>
        <v>0.36308999999999991</v>
      </c>
      <c r="BJ130" s="197">
        <f ca="1">-OFFSET(BJ132,0,VLOOKUP($B121,Settings!$AX$4:$BG$100,10,0))-OFFSET(BJ131,0,VLOOKUP($B121,Settings!$AX$4:$BG$100,10,0))</f>
        <v>0.36602999999999997</v>
      </c>
      <c r="BK130" s="197">
        <f ca="1">-OFFSET(BK132,0,VLOOKUP($B121,Settings!$AX$4:$BG$100,10,0))-OFFSET(BK131,0,VLOOKUP($B121,Settings!$AX$4:$BG$100,10,0))</f>
        <v>0.43012199999999995</v>
      </c>
      <c r="BL130" s="197">
        <f ca="1">-OFFSET(BL132,0,VLOOKUP($B121,Settings!$AX$4:$BG$100,10,0))-OFFSET(BL131,0,VLOOKUP($B121,Settings!$AX$4:$BG$100,10,0))</f>
        <v>0.35456399999999993</v>
      </c>
      <c r="BM130" s="197">
        <f ca="1">-OFFSET(BM132,0,VLOOKUP($B121,Settings!$AX$4:$BG$100,10,0))-OFFSET(BM131,0,VLOOKUP($B121,Settings!$AX$4:$BG$100,10,0))</f>
        <v>0.41042399999999996</v>
      </c>
      <c r="BN130" s="197">
        <f ca="1">-OFFSET(BN132,0,VLOOKUP($B121,Settings!$AX$4:$BG$100,10,0))-OFFSET(BN131,0,VLOOKUP($B121,Settings!$AX$4:$BG$100,10,0))</f>
        <v>0.42130199999999995</v>
      </c>
      <c r="BO130" s="197">
        <f ca="1">-OFFSET(BO132,0,VLOOKUP($B121,Settings!$AX$4:$BG$100,10,0))-OFFSET(BO131,0,VLOOKUP($B121,Settings!$AX$4:$BG$100,10,0))</f>
        <v>0.41953799999999997</v>
      </c>
      <c r="BP130" s="197">
        <f ca="1">-OFFSET(BP132,0,VLOOKUP($B121,Settings!$AX$4:$BG$100,10,0))-OFFSET(BP131,0,VLOOKUP($B121,Settings!$AX$4:$BG$100,10,0))</f>
        <v>0.42041999999999996</v>
      </c>
      <c r="BQ130" s="197">
        <f ca="1">-OFFSET(BQ132,0,VLOOKUP($B121,Settings!$AX$4:$BG$100,10,0))-OFFSET(BQ131,0,VLOOKUP($B121,Settings!$AX$4:$BG$100,10,0))</f>
        <v>0.28811999999999999</v>
      </c>
      <c r="BR130" s="197">
        <f ca="1">-OFFSET(BR132,0,VLOOKUP($B121,Settings!$AX$4:$BG$100,10,0))-OFFSET(BR131,0,VLOOKUP($B121,Settings!$AX$4:$BG$100,10,0))</f>
        <v>0.39101999999999992</v>
      </c>
      <c r="BS130" s="197">
        <f ca="1">-OFFSET(BS132,0,VLOOKUP($B121,Settings!$AX$4:$BG$100,10,0))-OFFSET(BS131,0,VLOOKUP($B121,Settings!$AX$4:$BG$100,10,0))</f>
        <v>0.37661399999999995</v>
      </c>
      <c r="BT130" s="197">
        <f ca="1">-OFFSET(BT132,0,VLOOKUP($B121,Settings!$AX$4:$BG$100,10,0))-OFFSET(BT131,0,VLOOKUP($B121,Settings!$AX$4:$BG$100,10,0))</f>
        <v>0.40219199999999994</v>
      </c>
      <c r="BU130" s="197">
        <f ca="1">-OFFSET(BU132,0,VLOOKUP($B121,Settings!$AX$4:$BG$100,10,0))-OFFSET(BU131,0,VLOOKUP($B121,Settings!$AX$4:$BG$100,10,0))</f>
        <v>0.37308599999999992</v>
      </c>
      <c r="BV130" s="197">
        <f ca="1">-OFFSET(BV132,0,VLOOKUP($B121,Settings!$AX$4:$BG$100,10,0))-OFFSET(BV131,0,VLOOKUP($B121,Settings!$AX$4:$BG$100,10,0))</f>
        <v>0.38837399999999994</v>
      </c>
      <c r="BW130" s="197">
        <f ca="1">-OFFSET(BW132,0,VLOOKUP($B121,Settings!$AX$4:$BG$100,10,0))-OFFSET(BW131,0,VLOOKUP($B121,Settings!$AX$4:$BG$100,10,0))</f>
        <v>0.45011399999999996</v>
      </c>
      <c r="BX130" s="197">
        <f ca="1">-OFFSET(BX132,0,VLOOKUP($B121,Settings!$AX$4:$BG$100,10,0))-OFFSET(BX131,0,VLOOKUP($B121,Settings!$AX$4:$BG$100,10,0))</f>
        <v>0.37867199999999995</v>
      </c>
      <c r="BY130" s="197">
        <f ca="1">-OFFSET(BY132,0,VLOOKUP($B121,Settings!$AX$4:$BG$100,10,0))-OFFSET(BY131,0,VLOOKUP($B121,Settings!$AX$4:$BG$100,10,0))</f>
        <v>0.43512000000000001</v>
      </c>
      <c r="BZ130" s="197">
        <f ca="1">-OFFSET(BZ132,0,VLOOKUP($B121,Settings!$AX$4:$BG$100,10,0))-OFFSET(BZ131,0,VLOOKUP($B121,Settings!$AX$4:$BG$100,10,0))</f>
        <v>0.4342379999999999</v>
      </c>
      <c r="CA130" s="197">
        <f ca="1">-OFFSET(CA132,0,VLOOKUP($B121,Settings!$AX$4:$BG$100,10,0))-OFFSET(CA131,0,VLOOKUP($B121,Settings!$AX$4:$BG$100,10,0))</f>
        <v>0.43776599999999993</v>
      </c>
      <c r="CB130" s="197">
        <f ca="1">-OFFSET(CB132,0,VLOOKUP($B121,Settings!$AX$4:$BG$100,10,0))-OFFSET(CB131,0,VLOOKUP($B121,Settings!$AX$4:$BG$100,10,0))</f>
        <v>0.49156799999999995</v>
      </c>
      <c r="CC130" s="197">
        <f ca="1">-OFFSET(CC132,0,VLOOKUP($B121,Settings!$AX$4:$BG$100,10,0))-OFFSET(CC131,0,VLOOKUP($B121,Settings!$AX$4:$BG$100,10,0))</f>
        <v>0.32722199999999996</v>
      </c>
      <c r="CD130" s="197">
        <f ca="1">-OFFSET(CD132,0,VLOOKUP($B121,Settings!$AX$4:$BG$100,10,0))-OFFSET(CD131,0,VLOOKUP($B121,Settings!$AX$4:$BG$100,10,0))</f>
        <v>0.44158799999999993</v>
      </c>
      <c r="CE130" s="197">
        <f ca="1">-OFFSET(CE132,0,VLOOKUP($B121,Settings!$AX$4:$BG$100,10,0))-OFFSET(CE131,0,VLOOKUP($B121,Settings!$AX$4:$BG$100,10,0))</f>
        <v>0.42394799999999994</v>
      </c>
      <c r="CF130" s="197">
        <f ca="1">-OFFSET(CF132,0,VLOOKUP($B121,Settings!$AX$4:$BG$100,10,0))-OFFSET(CF131,0,VLOOKUP($B121,Settings!$AX$4:$BG$100,10,0))</f>
        <v>0.454818</v>
      </c>
      <c r="CG130" s="197">
        <f ca="1">-OFFSET(CG132,0,VLOOKUP($B121,Settings!$AX$4:$BG$100,10,0))-OFFSET(CG131,0,VLOOKUP($B121,Settings!$AX$4:$BG$100,10,0))</f>
        <v>0.43041599999999997</v>
      </c>
      <c r="CH130" s="197">
        <f ca="1">-OFFSET(CH132,0,VLOOKUP($B121,Settings!$AX$4:$BG$100,10,0))-OFFSET(CH131,0,VLOOKUP($B121,Settings!$AX$4:$BG$100,10,0))</f>
        <v>0.44423400000000002</v>
      </c>
      <c r="CI130" s="197">
        <f ca="1">-OFFSET(CI132,0,VLOOKUP($B121,Settings!$AX$4:$BG$100,10,0))-OFFSET(CI131,0,VLOOKUP($B121,Settings!$AX$4:$BG$100,10,0))</f>
        <v>0.49979999999999991</v>
      </c>
      <c r="CJ130" s="197">
        <f ca="1">-OFFSET(CJ132,0,VLOOKUP($B121,Settings!$AX$4:$BG$100,10,0))-OFFSET(CJ131,0,VLOOKUP($B121,Settings!$AX$4:$BG$100,10,0))</f>
        <v>0.42776999999999998</v>
      </c>
      <c r="CK130" s="197">
        <f ca="1">-OFFSET(CK132,0,VLOOKUP($B121,Settings!$AX$4:$BG$100,10,0))-OFFSET(CK131,0,VLOOKUP($B121,Settings!$AX$4:$BG$100,10,0))</f>
        <v>0.50861999999999996</v>
      </c>
      <c r="CL130" s="197">
        <f ca="1">-OFFSET(CL132,0,VLOOKUP($B121,Settings!$AX$4:$BG$100,10,0))-OFFSET(CL131,0,VLOOKUP($B121,Settings!$AX$4:$BG$100,10,0))</f>
        <v>0.48186599999999996</v>
      </c>
      <c r="CM130" s="197">
        <f ca="1">-OFFSET(CM132,0,VLOOKUP($B121,Settings!$AX$4:$BG$100,10,0))-OFFSET(CM131,0,VLOOKUP($B121,Settings!$AX$4:$BG$100,10,0))</f>
        <v>0.5015639999999999</v>
      </c>
    </row>
    <row r="131" spans="2:91" x14ac:dyDescent="0.2">
      <c r="B131" s="196" t="s">
        <v>298</v>
      </c>
      <c r="C131" s="19" t="str">
        <f>Inputs!$GZ$9</f>
        <v>kg</v>
      </c>
      <c r="D131" s="19" t="s">
        <v>19</v>
      </c>
      <c r="E131" s="27">
        <f t="shared" ca="1" si="224"/>
        <v>-0.94275999999999982</v>
      </c>
      <c r="F131" s="27">
        <f t="shared" ca="1" si="224"/>
        <v>-3.988319999999999</v>
      </c>
      <c r="G131" s="27">
        <f t="shared" ca="1" si="224"/>
        <v>-4.3304799999999988</v>
      </c>
      <c r="H131" s="27">
        <f t="shared" ca="1" si="224"/>
        <v>-4.5483199999999995</v>
      </c>
      <c r="I131" s="27">
        <f t="shared" ca="1" si="224"/>
        <v>-5.1746799999999986</v>
      </c>
      <c r="J131" s="27"/>
      <c r="K131" s="27">
        <f t="shared" ca="1" si="225"/>
        <v>0</v>
      </c>
      <c r="L131" s="27">
        <f t="shared" ca="1" si="225"/>
        <v>0</v>
      </c>
      <c r="M131" s="27">
        <f t="shared" ca="1" si="225"/>
        <v>0</v>
      </c>
      <c r="N131" s="27">
        <f t="shared" ca="1" si="225"/>
        <v>-0.94275999999999982</v>
      </c>
      <c r="O131" s="27">
        <f t="shared" ca="1" si="225"/>
        <v>-0.9276399999999998</v>
      </c>
      <c r="P131" s="27">
        <f t="shared" ca="1" si="225"/>
        <v>-0.96011999999999997</v>
      </c>
      <c r="Q131" s="27">
        <f t="shared" ca="1" si="225"/>
        <v>-1.00884</v>
      </c>
      <c r="R131" s="27">
        <f t="shared" ca="1" si="225"/>
        <v>-1.0917199999999998</v>
      </c>
      <c r="S131" s="27">
        <f t="shared" ca="1" si="225"/>
        <v>-1.0004399999999998</v>
      </c>
      <c r="T131" s="27">
        <f t="shared" ca="1" si="225"/>
        <v>-1.0424399999999998</v>
      </c>
      <c r="U131" s="27">
        <f t="shared" ca="1" si="226"/>
        <v>-1.0959199999999998</v>
      </c>
      <c r="V131" s="27">
        <f t="shared" ca="1" si="226"/>
        <v>-1.1916799999999999</v>
      </c>
      <c r="W131" s="27">
        <f t="shared" ca="1" si="226"/>
        <v>-1.0471999999999999</v>
      </c>
      <c r="X131" s="27">
        <f t="shared" ca="1" si="226"/>
        <v>-1.0970399999999998</v>
      </c>
      <c r="Y131" s="27">
        <f t="shared" ca="1" si="226"/>
        <v>-1.1591999999999998</v>
      </c>
      <c r="Z131" s="27">
        <f t="shared" ca="1" si="226"/>
        <v>-1.2448799999999998</v>
      </c>
      <c r="AA131" s="27">
        <f t="shared" ca="1" si="226"/>
        <v>-1.2003599999999999</v>
      </c>
      <c r="AB131" s="27">
        <f t="shared" ca="1" si="226"/>
        <v>-1.2468399999999997</v>
      </c>
      <c r="AC131" s="27">
        <f t="shared" ca="1" si="226"/>
        <v>-1.3064799999999999</v>
      </c>
      <c r="AD131" s="27">
        <f t="shared" ca="1" si="226"/>
        <v>-1.4209999999999998</v>
      </c>
      <c r="AE131" s="27"/>
      <c r="AF131" s="193">
        <f ca="1">-SUMIF(buffer!$B$99:$B$123,Stock!$B121,buffer!C$99:C$123)/1000</f>
        <v>0</v>
      </c>
      <c r="AG131" s="193">
        <f ca="1">-SUMIF(buffer!$B$99:$B$123,Stock!$B121,buffer!D$99:D$123)/1000</f>
        <v>0</v>
      </c>
      <c r="AH131" s="193">
        <f ca="1">-SUMIF(buffer!$B$99:$B$123,Stock!$B121,buffer!E$99:E$123)/1000</f>
        <v>0</v>
      </c>
      <c r="AI131" s="193">
        <f ca="1">-SUMIF(buffer!$B$99:$B$123,Stock!$B121,buffer!F$99:F$123)/1000</f>
        <v>0</v>
      </c>
      <c r="AJ131" s="193">
        <f ca="1">-SUMIF(buffer!$B$99:$B$123,Stock!$B121,buffer!G$99:G$123)/1000</f>
        <v>0</v>
      </c>
      <c r="AK131" s="193">
        <f ca="1">-SUMIF(buffer!$B$99:$B$123,Stock!$B121,buffer!H$99:H$123)/1000</f>
        <v>0</v>
      </c>
      <c r="AL131" s="193">
        <f ca="1">-SUMIF(buffer!$B$99:$B$123,Stock!$B121,buffer!I$99:I$123)/1000</f>
        <v>0</v>
      </c>
      <c r="AM131" s="193">
        <f ca="1">-SUMIF(buffer!$B$99:$B$123,Stock!$B121,buffer!J$99:J$123)/1000</f>
        <v>0</v>
      </c>
      <c r="AN131" s="193">
        <f ca="1">-SUMIF(buffer!$B$99:$B$123,Stock!$B121,buffer!K$99:K$123)/1000</f>
        <v>0</v>
      </c>
      <c r="AO131" s="193">
        <f ca="1">-SUMIF(buffer!$B$99:$B$123,Stock!$B121,buffer!L$99:L$123)/1000</f>
        <v>-0.31079999999999997</v>
      </c>
      <c r="AP131" s="193">
        <f ca="1">-SUMIF(buffer!$B$99:$B$123,Stock!$B121,buffer!M$99:M$123)/1000</f>
        <v>-0.30547999999999997</v>
      </c>
      <c r="AQ131" s="193">
        <f ca="1">-SUMIF(buffer!$B$99:$B$123,Stock!$B121,buffer!N$99:N$123)/1000</f>
        <v>-0.32647999999999994</v>
      </c>
      <c r="AR131" s="193">
        <f ca="1">-SUMIF(buffer!$B$99:$B$123,Stock!$B121,buffer!O$99:O$123)/1000</f>
        <v>-0.34803999999999996</v>
      </c>
      <c r="AS131" s="193">
        <f ca="1">-SUMIF(buffer!$B$99:$B$123,Stock!$B121,buffer!P$99:P$123)/1000</f>
        <v>-0.24443999999999996</v>
      </c>
      <c r="AT131" s="193">
        <f ca="1">-SUMIF(buffer!$B$99:$B$123,Stock!$B121,buffer!Q$99:Q$123)/1000</f>
        <v>-0.33515999999999996</v>
      </c>
      <c r="AU131" s="193">
        <f ca="1">-SUMIF(buffer!$B$99:$B$123,Stock!$B121,buffer!R$99:R$123)/1000</f>
        <v>-0.31107999999999997</v>
      </c>
      <c r="AV131" s="193">
        <f ca="1">-SUMIF(buffer!$B$99:$B$123,Stock!$B121,buffer!S$99:S$123)/1000</f>
        <v>-0.32367999999999997</v>
      </c>
      <c r="AW131" s="193">
        <f ca="1">-SUMIF(buffer!$B$99:$B$123,Stock!$B121,buffer!T$99:T$123)/1000</f>
        <v>-0.32535999999999998</v>
      </c>
      <c r="AX131" s="193">
        <f ca="1">-SUMIF(buffer!$B$99:$B$123,Stock!$B121,buffer!U$99:U$123)/1000</f>
        <v>-0.32367999999999997</v>
      </c>
      <c r="AY131" s="193">
        <f ca="1">-SUMIF(buffer!$B$99:$B$123,Stock!$B121,buffer!V$99:V$123)/1000</f>
        <v>-0.36651999999999996</v>
      </c>
      <c r="AZ131" s="193">
        <f ca="1">-SUMIF(buffer!$B$99:$B$123,Stock!$B121,buffer!W$99:W$123)/1000</f>
        <v>-0.31863999999999998</v>
      </c>
      <c r="BA131" s="193">
        <f ca="1">-SUMIF(buffer!$B$99:$B$123,Stock!$B121,buffer!X$99:X$123)/1000</f>
        <v>-0.35727999999999999</v>
      </c>
      <c r="BB131" s="193">
        <f ca="1">-SUMIF(buffer!$B$99:$B$123,Stock!$B121,buffer!Y$99:Y$123)/1000</f>
        <v>-0.36399999999999993</v>
      </c>
      <c r="BC131" s="193">
        <f ca="1">-SUMIF(buffer!$B$99:$B$123,Stock!$B121,buffer!Z$99:Z$123)/1000</f>
        <v>-0.37043999999999994</v>
      </c>
      <c r="BD131" s="193">
        <f ca="1">-SUMIF(buffer!$B$99:$B$123,Stock!$B121,buffer!AA$99:AA$123)/1000</f>
        <v>-0.37771999999999994</v>
      </c>
      <c r="BE131" s="193">
        <f ca="1">-SUMIF(buffer!$B$99:$B$123,Stock!$B121,buffer!AB$99:AB$123)/1000</f>
        <v>-0.26067999999999997</v>
      </c>
      <c r="BF131" s="193">
        <f ca="1">-SUMIF(buffer!$B$99:$B$123,Stock!$B121,buffer!AC$99:AC$123)/1000</f>
        <v>-0.36203999999999997</v>
      </c>
      <c r="BG131" s="193">
        <f ca="1">-SUMIF(buffer!$B$99:$B$123,Stock!$B121,buffer!AD$99:AD$123)/1000</f>
        <v>-0.34271999999999997</v>
      </c>
      <c r="BH131" s="193">
        <f ca="1">-SUMIF(buffer!$B$99:$B$123,Stock!$B121,buffer!AE$99:AE$123)/1000</f>
        <v>-0.35391999999999996</v>
      </c>
      <c r="BI131" s="193">
        <f ca="1">-SUMIF(buffer!$B$99:$B$123,Stock!$B121,buffer!AF$99:AF$123)/1000</f>
        <v>-0.34579999999999994</v>
      </c>
      <c r="BJ131" s="193">
        <f ca="1">-SUMIF(buffer!$B$99:$B$123,Stock!$B121,buffer!AG$99:AG$123)/1000</f>
        <v>-0.34859999999999997</v>
      </c>
      <c r="BK131" s="193">
        <f ca="1">-SUMIF(buffer!$B$99:$B$123,Stock!$B121,buffer!AH$99:AH$123)/1000</f>
        <v>-0.40963999999999995</v>
      </c>
      <c r="BL131" s="193">
        <f ca="1">-SUMIF(buffer!$B$99:$B$123,Stock!$B121,buffer!AI$99:AI$123)/1000</f>
        <v>-0.33767999999999992</v>
      </c>
      <c r="BM131" s="193">
        <f ca="1">-SUMIF(buffer!$B$99:$B$123,Stock!$B121,buffer!AJ$99:AJ$123)/1000</f>
        <v>-0.39087999999999995</v>
      </c>
      <c r="BN131" s="193">
        <f ca="1">-SUMIF(buffer!$B$99:$B$123,Stock!$B121,buffer!AK$99:AK$123)/1000</f>
        <v>-0.40123999999999993</v>
      </c>
      <c r="BO131" s="193">
        <f ca="1">-SUMIF(buffer!$B$99:$B$123,Stock!$B121,buffer!AL$99:AL$123)/1000</f>
        <v>-0.39955999999999997</v>
      </c>
      <c r="BP131" s="193">
        <f ca="1">-SUMIF(buffer!$B$99:$B$123,Stock!$B121,buffer!AM$99:AM$123)/1000</f>
        <v>-0.40039999999999998</v>
      </c>
      <c r="BQ131" s="193">
        <f ca="1">-SUMIF(buffer!$B$99:$B$123,Stock!$B121,buffer!AN$99:AN$123)/1000</f>
        <v>-0.27439999999999998</v>
      </c>
      <c r="BR131" s="193">
        <f ca="1">-SUMIF(buffer!$B$99:$B$123,Stock!$B121,buffer!AO$99:AO$123)/1000</f>
        <v>-0.37239999999999995</v>
      </c>
      <c r="BS131" s="193">
        <f ca="1">-SUMIF(buffer!$B$99:$B$123,Stock!$B121,buffer!AP$99:AP$123)/1000</f>
        <v>-0.35867999999999994</v>
      </c>
      <c r="BT131" s="193">
        <f ca="1">-SUMIF(buffer!$B$99:$B$123,Stock!$B121,buffer!AQ$99:AQ$123)/1000</f>
        <v>-0.38303999999999994</v>
      </c>
      <c r="BU131" s="193">
        <f ca="1">-SUMIF(buffer!$B$99:$B$123,Stock!$B121,buffer!AR$99:AR$123)/1000</f>
        <v>-0.35531999999999991</v>
      </c>
      <c r="BV131" s="193">
        <f ca="1">-SUMIF(buffer!$B$99:$B$123,Stock!$B121,buffer!AS$99:AS$123)/1000</f>
        <v>-0.36987999999999993</v>
      </c>
      <c r="BW131" s="193">
        <f ca="1">-SUMIF(buffer!$B$99:$B$123,Stock!$B121,buffer!AT$99:AT$123)/1000</f>
        <v>-0.42867999999999995</v>
      </c>
      <c r="BX131" s="193">
        <f ca="1">-SUMIF(buffer!$B$99:$B$123,Stock!$B121,buffer!AU$99:AU$123)/1000</f>
        <v>-0.36063999999999996</v>
      </c>
      <c r="BY131" s="193">
        <f ca="1">-SUMIF(buffer!$B$99:$B$123,Stock!$B121,buffer!AV$99:AV$123)/1000</f>
        <v>-0.41439999999999999</v>
      </c>
      <c r="BZ131" s="193">
        <f ca="1">-SUMIF(buffer!$B$99:$B$123,Stock!$B121,buffer!AW$99:AW$123)/1000</f>
        <v>-0.41355999999999993</v>
      </c>
      <c r="CA131" s="193">
        <f ca="1">-SUMIF(buffer!$B$99:$B$123,Stock!$B121,buffer!AX$99:AX$123)/1000</f>
        <v>-0.41691999999999996</v>
      </c>
      <c r="CB131" s="193">
        <f ca="1">-SUMIF(buffer!$B$99:$B$123,Stock!$B121,buffer!AY$99:AY$123)/1000</f>
        <v>-0.46815999999999997</v>
      </c>
      <c r="CC131" s="193">
        <f ca="1">-SUMIF(buffer!$B$99:$B$123,Stock!$B121,buffer!AZ$99:AZ$123)/1000</f>
        <v>-0.31163999999999997</v>
      </c>
      <c r="CD131" s="193">
        <f ca="1">-SUMIF(buffer!$B$99:$B$123,Stock!$B121,buffer!BA$99:BA$123)/1000</f>
        <v>-0.42055999999999993</v>
      </c>
      <c r="CE131" s="193">
        <f ca="1">-SUMIF(buffer!$B$99:$B$123,Stock!$B121,buffer!BB$99:BB$123)/1000</f>
        <v>-0.40375999999999995</v>
      </c>
      <c r="CF131" s="193">
        <f ca="1">-SUMIF(buffer!$B$99:$B$123,Stock!$B121,buffer!BC$99:BC$123)/1000</f>
        <v>-0.43315999999999999</v>
      </c>
      <c r="CG131" s="193">
        <f ca="1">-SUMIF(buffer!$B$99:$B$123,Stock!$B121,buffer!BD$99:BD$123)/1000</f>
        <v>-0.40991999999999995</v>
      </c>
      <c r="CH131" s="193">
        <f ca="1">-SUMIF(buffer!$B$99:$B$123,Stock!$B121,buffer!BE$99:BE$123)/1000</f>
        <v>-0.42308000000000001</v>
      </c>
      <c r="CI131" s="193">
        <f ca="1">-SUMIF(buffer!$B$99:$B$123,Stock!$B121,buffer!BF$99:BF$123)/1000</f>
        <v>-0.47599999999999992</v>
      </c>
      <c r="CJ131" s="193">
        <f ca="1">-SUMIF(buffer!$B$99:$B$123,Stock!$B121,buffer!BG$99:BG$123)/1000</f>
        <v>-0.40739999999999998</v>
      </c>
      <c r="CK131" s="193">
        <f ca="1">-SUMIF(buffer!$B$99:$B$123,Stock!$B121,buffer!BH$99:BH$123)/1000</f>
        <v>-0.4844</v>
      </c>
      <c r="CL131" s="193">
        <f ca="1">-SUMIF(buffer!$B$99:$B$123,Stock!$B121,buffer!BI$99:BI$123)/1000</f>
        <v>-0.45891999999999994</v>
      </c>
      <c r="CM131" s="193">
        <f ca="1">-SUMIF(buffer!$B$99:$B$123,Stock!$B121,buffer!BJ$99:BJ$123)/1000</f>
        <v>-0.47767999999999994</v>
      </c>
    </row>
    <row r="132" spans="2:91" x14ac:dyDescent="0.2">
      <c r="B132" s="196" t="s">
        <v>297</v>
      </c>
      <c r="C132" s="19" t="str">
        <f>Inputs!$GZ$9</f>
        <v>kg</v>
      </c>
      <c r="D132" s="19" t="s">
        <v>19</v>
      </c>
      <c r="E132" s="27">
        <f t="shared" ca="1" si="224"/>
        <v>-4.7137999999999999E-2</v>
      </c>
      <c r="F132" s="27">
        <f t="shared" ca="1" si="224"/>
        <v>-0.19941600000000001</v>
      </c>
      <c r="G132" s="27">
        <f t="shared" ca="1" si="224"/>
        <v>-0.21652399999999999</v>
      </c>
      <c r="H132" s="27">
        <f t="shared" ca="1" si="224"/>
        <v>-0.22741600000000001</v>
      </c>
      <c r="I132" s="27">
        <f t="shared" ca="1" si="224"/>
        <v>-0.25873400000000002</v>
      </c>
      <c r="J132" s="27"/>
      <c r="K132" s="27">
        <f t="shared" ca="1" si="225"/>
        <v>0</v>
      </c>
      <c r="L132" s="27">
        <f t="shared" ca="1" si="225"/>
        <v>0</v>
      </c>
      <c r="M132" s="27">
        <f t="shared" ca="1" si="225"/>
        <v>0</v>
      </c>
      <c r="N132" s="27">
        <f t="shared" ca="1" si="225"/>
        <v>-4.7137999999999999E-2</v>
      </c>
      <c r="O132" s="27">
        <f t="shared" ca="1" si="225"/>
        <v>-4.6381999999999993E-2</v>
      </c>
      <c r="P132" s="27">
        <f t="shared" ca="1" si="225"/>
        <v>-4.8006000000000007E-2</v>
      </c>
      <c r="Q132" s="27">
        <f t="shared" ca="1" si="225"/>
        <v>-5.0442000000000001E-2</v>
      </c>
      <c r="R132" s="27">
        <f t="shared" ca="1" si="225"/>
        <v>-5.4585999999999996E-2</v>
      </c>
      <c r="S132" s="27">
        <f t="shared" ca="1" si="225"/>
        <v>-5.0021999999999997E-2</v>
      </c>
      <c r="T132" s="27">
        <f t="shared" ca="1" si="225"/>
        <v>-5.2122000000000002E-2</v>
      </c>
      <c r="U132" s="27">
        <f t="shared" ca="1" si="226"/>
        <v>-5.4795999999999997E-2</v>
      </c>
      <c r="V132" s="27">
        <f t="shared" ca="1" si="226"/>
        <v>-5.9583999999999998E-2</v>
      </c>
      <c r="W132" s="27">
        <f t="shared" ca="1" si="226"/>
        <v>-5.2359999999999997E-2</v>
      </c>
      <c r="X132" s="27">
        <f t="shared" ca="1" si="226"/>
        <v>-5.4851999999999991E-2</v>
      </c>
      <c r="Y132" s="27">
        <f t="shared" ca="1" si="226"/>
        <v>-5.7959999999999991E-2</v>
      </c>
      <c r="Z132" s="27">
        <f t="shared" ca="1" si="226"/>
        <v>-6.2244000000000008E-2</v>
      </c>
      <c r="AA132" s="27">
        <f t="shared" ca="1" si="226"/>
        <v>-6.0017999999999995E-2</v>
      </c>
      <c r="AB132" s="27">
        <f t="shared" ca="1" si="226"/>
        <v>-6.2341999999999995E-2</v>
      </c>
      <c r="AC132" s="27">
        <f t="shared" ca="1" si="226"/>
        <v>-6.5323999999999993E-2</v>
      </c>
      <c r="AD132" s="27">
        <f t="shared" ca="1" si="226"/>
        <v>-7.1050000000000002E-2</v>
      </c>
      <c r="AE132" s="27"/>
      <c r="AF132" s="26">
        <f ca="1">Inputs!$HM$9*AF131</f>
        <v>0</v>
      </c>
      <c r="AG132" s="26">
        <f ca="1">Inputs!$HM$9*AG131</f>
        <v>0</v>
      </c>
      <c r="AH132" s="26">
        <f ca="1">Inputs!$HM$9*AH131</f>
        <v>0</v>
      </c>
      <c r="AI132" s="26">
        <f ca="1">Inputs!$HM$9*AI131</f>
        <v>0</v>
      </c>
      <c r="AJ132" s="26">
        <f ca="1">Inputs!$HM$9*AJ131</f>
        <v>0</v>
      </c>
      <c r="AK132" s="26">
        <f ca="1">Inputs!$HM$9*AK131</f>
        <v>0</v>
      </c>
      <c r="AL132" s="26">
        <f ca="1">Inputs!$HM$9*AL131</f>
        <v>0</v>
      </c>
      <c r="AM132" s="26">
        <f ca="1">Inputs!$HM$9*AM131</f>
        <v>0</v>
      </c>
      <c r="AN132" s="26">
        <f ca="1">Inputs!$HM$9*AN131</f>
        <v>0</v>
      </c>
      <c r="AO132" s="26">
        <f ca="1">Inputs!$HM$9*AO131</f>
        <v>-1.5539999999999998E-2</v>
      </c>
      <c r="AP132" s="26">
        <f ca="1">Inputs!$HM$9*AP131</f>
        <v>-1.5273999999999999E-2</v>
      </c>
      <c r="AQ132" s="26">
        <f ca="1">Inputs!$HM$9*AQ131</f>
        <v>-1.6323999999999998E-2</v>
      </c>
      <c r="AR132" s="26">
        <f ca="1">Inputs!$HM$9*AR131</f>
        <v>-1.7401999999999997E-2</v>
      </c>
      <c r="AS132" s="26">
        <f ca="1">Inputs!$HM$9*AS131</f>
        <v>-1.2221999999999998E-2</v>
      </c>
      <c r="AT132" s="26">
        <f ca="1">Inputs!$HM$9*AT131</f>
        <v>-1.6757999999999999E-2</v>
      </c>
      <c r="AU132" s="26">
        <f ca="1">Inputs!$HM$9*AU131</f>
        <v>-1.5553999999999998E-2</v>
      </c>
      <c r="AV132" s="26">
        <f ca="1">Inputs!$HM$9*AV131</f>
        <v>-1.6184E-2</v>
      </c>
      <c r="AW132" s="26">
        <f ca="1">Inputs!$HM$9*AW131</f>
        <v>-1.6268000000000001E-2</v>
      </c>
      <c r="AX132" s="26">
        <f ca="1">Inputs!$HM$9*AX131</f>
        <v>-1.6184E-2</v>
      </c>
      <c r="AY132" s="26">
        <f ca="1">Inputs!$HM$9*AY131</f>
        <v>-1.8325999999999999E-2</v>
      </c>
      <c r="AZ132" s="26">
        <f ca="1">Inputs!$HM$9*AZ131</f>
        <v>-1.5931999999999998E-2</v>
      </c>
      <c r="BA132" s="26">
        <f ca="1">Inputs!$HM$9*BA131</f>
        <v>-1.7864000000000001E-2</v>
      </c>
      <c r="BB132" s="26">
        <f ca="1">Inputs!$HM$9*BB131</f>
        <v>-1.8199999999999997E-2</v>
      </c>
      <c r="BC132" s="26">
        <f ca="1">Inputs!$HM$9*BC131</f>
        <v>-1.8521999999999997E-2</v>
      </c>
      <c r="BD132" s="26">
        <f ca="1">Inputs!$HM$9*BD131</f>
        <v>-1.8886E-2</v>
      </c>
      <c r="BE132" s="26">
        <f ca="1">Inputs!$HM$9*BE131</f>
        <v>-1.3033999999999999E-2</v>
      </c>
      <c r="BF132" s="26">
        <f ca="1">Inputs!$HM$9*BF131</f>
        <v>-1.8102E-2</v>
      </c>
      <c r="BG132" s="26">
        <f ca="1">Inputs!$HM$9*BG131</f>
        <v>-1.7135999999999998E-2</v>
      </c>
      <c r="BH132" s="26">
        <f ca="1">Inputs!$HM$9*BH131</f>
        <v>-1.7696E-2</v>
      </c>
      <c r="BI132" s="26">
        <f ca="1">Inputs!$HM$9*BI131</f>
        <v>-1.7289999999999996E-2</v>
      </c>
      <c r="BJ132" s="26">
        <f ca="1">Inputs!$HM$9*BJ131</f>
        <v>-1.7429999999999998E-2</v>
      </c>
      <c r="BK132" s="26">
        <f ca="1">Inputs!$HM$9*BK131</f>
        <v>-2.0482E-2</v>
      </c>
      <c r="BL132" s="26">
        <f ca="1">Inputs!$HM$9*BL131</f>
        <v>-1.6883999999999996E-2</v>
      </c>
      <c r="BM132" s="26">
        <f ca="1">Inputs!$HM$9*BM131</f>
        <v>-1.9543999999999999E-2</v>
      </c>
      <c r="BN132" s="26">
        <f ca="1">Inputs!$HM$9*BN131</f>
        <v>-2.0061999999999997E-2</v>
      </c>
      <c r="BO132" s="26">
        <f ca="1">Inputs!$HM$9*BO131</f>
        <v>-1.9977999999999999E-2</v>
      </c>
      <c r="BP132" s="26">
        <f ca="1">Inputs!$HM$9*BP131</f>
        <v>-2.002E-2</v>
      </c>
      <c r="BQ132" s="26">
        <f ca="1">Inputs!$HM$9*BQ131</f>
        <v>-1.372E-2</v>
      </c>
      <c r="BR132" s="26">
        <f ca="1">Inputs!$HM$9*BR131</f>
        <v>-1.8619999999999998E-2</v>
      </c>
      <c r="BS132" s="26">
        <f ca="1">Inputs!$HM$9*BS131</f>
        <v>-1.7933999999999999E-2</v>
      </c>
      <c r="BT132" s="26">
        <f ca="1">Inputs!$HM$9*BT131</f>
        <v>-1.9151999999999999E-2</v>
      </c>
      <c r="BU132" s="26">
        <f ca="1">Inputs!$HM$9*BU131</f>
        <v>-1.7765999999999997E-2</v>
      </c>
      <c r="BV132" s="26">
        <f ca="1">Inputs!$HM$9*BV131</f>
        <v>-1.8493999999999997E-2</v>
      </c>
      <c r="BW132" s="26">
        <f ca="1">Inputs!$HM$9*BW131</f>
        <v>-2.1433999999999998E-2</v>
      </c>
      <c r="BX132" s="26">
        <f ca="1">Inputs!$HM$9*BX131</f>
        <v>-1.8031999999999999E-2</v>
      </c>
      <c r="BY132" s="26">
        <f ca="1">Inputs!$HM$9*BY131</f>
        <v>-2.0720000000000002E-2</v>
      </c>
      <c r="BZ132" s="26">
        <f ca="1">Inputs!$HM$9*BZ131</f>
        <v>-2.0677999999999998E-2</v>
      </c>
      <c r="CA132" s="26">
        <f ca="1">Inputs!$HM$9*CA131</f>
        <v>-2.0846E-2</v>
      </c>
      <c r="CB132" s="26">
        <f ca="1">Inputs!$HM$9*CB131</f>
        <v>-2.3407999999999998E-2</v>
      </c>
      <c r="CC132" s="26">
        <f ca="1">Inputs!$HM$9*CC131</f>
        <v>-1.5581999999999999E-2</v>
      </c>
      <c r="CD132" s="26">
        <f ca="1">Inputs!$HM$9*CD131</f>
        <v>-2.1027999999999998E-2</v>
      </c>
      <c r="CE132" s="26">
        <f ca="1">Inputs!$HM$9*CE131</f>
        <v>-2.0187999999999998E-2</v>
      </c>
      <c r="CF132" s="26">
        <f ca="1">Inputs!$HM$9*CF131</f>
        <v>-2.1658E-2</v>
      </c>
      <c r="CG132" s="26">
        <f ca="1">Inputs!$HM$9*CG131</f>
        <v>-2.0496E-2</v>
      </c>
      <c r="CH132" s="26">
        <f ca="1">Inputs!$HM$9*CH131</f>
        <v>-2.1154000000000003E-2</v>
      </c>
      <c r="CI132" s="26">
        <f ca="1">Inputs!$HM$9*CI131</f>
        <v>-2.3799999999999998E-2</v>
      </c>
      <c r="CJ132" s="26">
        <f ca="1">Inputs!$HM$9*CJ131</f>
        <v>-2.0369999999999999E-2</v>
      </c>
      <c r="CK132" s="26">
        <f ca="1">Inputs!$HM$9*CK131</f>
        <v>-2.4220000000000002E-2</v>
      </c>
      <c r="CL132" s="26">
        <f ca="1">Inputs!$HM$9*CL131</f>
        <v>-2.2945999999999998E-2</v>
      </c>
      <c r="CM132" s="26">
        <f ca="1">Inputs!$HM$9*CM131</f>
        <v>-2.3883999999999999E-2</v>
      </c>
    </row>
    <row r="133" spans="2:91" s="115" customFormat="1" x14ac:dyDescent="0.2">
      <c r="B133" s="195" t="s">
        <v>296</v>
      </c>
      <c r="C133" s="19" t="str">
        <f>Inputs!$GZ$9</f>
        <v>kg</v>
      </c>
      <c r="D133" s="19" t="s">
        <v>19</v>
      </c>
      <c r="E133" s="63">
        <f ca="1">SUM(E129:E132)</f>
        <v>1.2490009027033011E-16</v>
      </c>
      <c r="F133" s="63">
        <f ca="1">SUM(F129:F132)</f>
        <v>2.4980018054066022E-16</v>
      </c>
      <c r="G133" s="63">
        <f ca="1">SUM(G129:G132)</f>
        <v>6.106226635438361E-16</v>
      </c>
      <c r="H133" s="63">
        <f ca="1">SUM(H129:H132)</f>
        <v>7.2164496600635175E-16</v>
      </c>
      <c r="I133" s="63">
        <f ca="1">SUM(I129:I132)</f>
        <v>1.3322676295501878E-15</v>
      </c>
      <c r="J133" s="63"/>
      <c r="K133" s="63">
        <f t="shared" ref="K133:AD133" ca="1" si="227">SUM(K129:K132)</f>
        <v>0</v>
      </c>
      <c r="L133" s="63">
        <f t="shared" ca="1" si="227"/>
        <v>0</v>
      </c>
      <c r="M133" s="63">
        <f t="shared" ca="1" si="227"/>
        <v>0</v>
      </c>
      <c r="N133" s="63">
        <f t="shared" ca="1" si="227"/>
        <v>1.2490009027033011E-16</v>
      </c>
      <c r="O133" s="63">
        <f t="shared" ca="1" si="227"/>
        <v>1.5265566588595902E-16</v>
      </c>
      <c r="P133" s="63">
        <f t="shared" ca="1" si="227"/>
        <v>9.7144514654701197E-17</v>
      </c>
      <c r="Q133" s="63">
        <f t="shared" ca="1" si="227"/>
        <v>9.7144514654701197E-17</v>
      </c>
      <c r="R133" s="63">
        <f t="shared" ca="1" si="227"/>
        <v>0</v>
      </c>
      <c r="S133" s="63">
        <f t="shared" ca="1" si="227"/>
        <v>2.3592239273284576E-16</v>
      </c>
      <c r="T133" s="63">
        <f t="shared" ca="1" si="227"/>
        <v>2.2204460492503131E-16</v>
      </c>
      <c r="U133" s="63">
        <f t="shared" ca="1" si="227"/>
        <v>2.9143354396410359E-16</v>
      </c>
      <c r="V133" s="63">
        <f t="shared" ca="1" si="227"/>
        <v>3.0531133177191805E-16</v>
      </c>
      <c r="W133" s="63">
        <f t="shared" ca="1" si="227"/>
        <v>1.8735013540549517E-16</v>
      </c>
      <c r="X133" s="63">
        <f t="shared" ca="1" si="227"/>
        <v>1.3183898417423734E-16</v>
      </c>
      <c r="Y133" s="63">
        <f t="shared" ca="1" si="227"/>
        <v>2.4286128663675299E-16</v>
      </c>
      <c r="Z133" s="63">
        <f t="shared" ca="1" si="227"/>
        <v>1.8041124150158794E-16</v>
      </c>
      <c r="AA133" s="63">
        <f t="shared" ca="1" si="227"/>
        <v>1.3183898417423734E-16</v>
      </c>
      <c r="AB133" s="63">
        <f t="shared" ca="1" si="227"/>
        <v>3.4694469519536142E-16</v>
      </c>
      <c r="AC133" s="63">
        <f t="shared" ca="1" si="227"/>
        <v>6.106226635438361E-16</v>
      </c>
      <c r="AD133" s="63">
        <f t="shared" ca="1" si="227"/>
        <v>7.2164496600635175E-16</v>
      </c>
      <c r="AE133" s="63"/>
      <c r="AF133" s="194">
        <f t="shared" ref="AF133:BK133" ca="1" si="228">SUM(AF129:AF132)</f>
        <v>0</v>
      </c>
      <c r="AG133" s="194">
        <f t="shared" ca="1" si="228"/>
        <v>0</v>
      </c>
      <c r="AH133" s="194">
        <f t="shared" ca="1" si="228"/>
        <v>0</v>
      </c>
      <c r="AI133" s="194">
        <f t="shared" ca="1" si="228"/>
        <v>0</v>
      </c>
      <c r="AJ133" s="194">
        <f t="shared" ca="1" si="228"/>
        <v>0</v>
      </c>
      <c r="AK133" s="194">
        <f t="shared" ca="1" si="228"/>
        <v>0</v>
      </c>
      <c r="AL133" s="194">
        <f t="shared" ca="1" si="228"/>
        <v>0</v>
      </c>
      <c r="AM133" s="194">
        <f t="shared" ca="1" si="228"/>
        <v>0</v>
      </c>
      <c r="AN133" s="194">
        <f t="shared" ca="1" si="228"/>
        <v>0</v>
      </c>
      <c r="AO133" s="194">
        <f t="shared" ca="1" si="228"/>
        <v>0</v>
      </c>
      <c r="AP133" s="194">
        <f t="shared" ca="1" si="228"/>
        <v>0</v>
      </c>
      <c r="AQ133" s="194">
        <f t="shared" ca="1" si="228"/>
        <v>0</v>
      </c>
      <c r="AR133" s="194">
        <f t="shared" ca="1" si="228"/>
        <v>0</v>
      </c>
      <c r="AS133" s="194">
        <f t="shared" ca="1" si="228"/>
        <v>-1.5612511283791264E-17</v>
      </c>
      <c r="AT133" s="194">
        <f t="shared" ca="1" si="228"/>
        <v>0</v>
      </c>
      <c r="AU133" s="194">
        <f t="shared" ca="1" si="228"/>
        <v>1.3877787807814457E-17</v>
      </c>
      <c r="AV133" s="194">
        <f t="shared" ca="1" si="228"/>
        <v>0</v>
      </c>
      <c r="AW133" s="194">
        <f t="shared" ca="1" si="228"/>
        <v>0</v>
      </c>
      <c r="AX133" s="194">
        <f t="shared" ca="1" si="228"/>
        <v>0</v>
      </c>
      <c r="AY133" s="194">
        <f t="shared" ca="1" si="228"/>
        <v>0</v>
      </c>
      <c r="AZ133" s="194">
        <f t="shared" ca="1" si="228"/>
        <v>0</v>
      </c>
      <c r="BA133" s="194">
        <f t="shared" ca="1" si="228"/>
        <v>0</v>
      </c>
      <c r="BB133" s="194">
        <f t="shared" ca="1" si="228"/>
        <v>0</v>
      </c>
      <c r="BC133" s="194">
        <f t="shared" ca="1" si="228"/>
        <v>0</v>
      </c>
      <c r="BD133" s="194">
        <f t="shared" ca="1" si="228"/>
        <v>0</v>
      </c>
      <c r="BE133" s="194">
        <f t="shared" ca="1" si="228"/>
        <v>0</v>
      </c>
      <c r="BF133" s="194">
        <f t="shared" ca="1" si="228"/>
        <v>0</v>
      </c>
      <c r="BG133" s="194">
        <f t="shared" ca="1" si="228"/>
        <v>0</v>
      </c>
      <c r="BH133" s="194">
        <f t="shared" ca="1" si="228"/>
        <v>0</v>
      </c>
      <c r="BI133" s="194">
        <f t="shared" ca="1" si="228"/>
        <v>0</v>
      </c>
      <c r="BJ133" s="194">
        <f t="shared" ca="1" si="228"/>
        <v>0</v>
      </c>
      <c r="BK133" s="194">
        <f t="shared" ca="1" si="228"/>
        <v>0</v>
      </c>
      <c r="BL133" s="194">
        <f t="shared" ref="BL133:CM133" ca="1" si="229">SUM(BL129:BL132)</f>
        <v>0</v>
      </c>
      <c r="BM133" s="194">
        <f t="shared" ca="1" si="229"/>
        <v>0</v>
      </c>
      <c r="BN133" s="194">
        <f t="shared" ca="1" si="229"/>
        <v>2.7755575615628914E-17</v>
      </c>
      <c r="BO133" s="194">
        <f t="shared" ca="1" si="229"/>
        <v>0</v>
      </c>
      <c r="BP133" s="194">
        <f t="shared" ca="1" si="229"/>
        <v>0</v>
      </c>
      <c r="BQ133" s="194">
        <f t="shared" ca="1" si="229"/>
        <v>0</v>
      </c>
      <c r="BR133" s="194">
        <f t="shared" ca="1" si="229"/>
        <v>-2.7755575615628914E-17</v>
      </c>
      <c r="BS133" s="194">
        <f t="shared" ca="1" si="229"/>
        <v>-4.8572257327350599E-17</v>
      </c>
      <c r="BT133" s="194">
        <f t="shared" ca="1" si="229"/>
        <v>-5.2041704279304213E-17</v>
      </c>
      <c r="BU133" s="194">
        <f t="shared" ca="1" si="229"/>
        <v>-4.8572257327350599E-17</v>
      </c>
      <c r="BV133" s="194">
        <f t="shared" ca="1" si="229"/>
        <v>-4.163336342344337E-17</v>
      </c>
      <c r="BW133" s="194">
        <f t="shared" ca="1" si="229"/>
        <v>-4.5102810375396984E-17</v>
      </c>
      <c r="BX133" s="194">
        <f t="shared" ca="1" si="229"/>
        <v>-6.2450045135165055E-17</v>
      </c>
      <c r="BY133" s="194">
        <f t="shared" ca="1" si="229"/>
        <v>-4.163336342344337E-17</v>
      </c>
      <c r="BZ133" s="194">
        <f t="shared" ca="1" si="229"/>
        <v>-7.9797279894933126E-17</v>
      </c>
      <c r="CA133" s="194">
        <f t="shared" ca="1" si="229"/>
        <v>-7.9797279894933126E-17</v>
      </c>
      <c r="CB133" s="194">
        <f t="shared" ca="1" si="229"/>
        <v>-6.9388939039072284E-17</v>
      </c>
      <c r="CC133" s="194">
        <f t="shared" ca="1" si="229"/>
        <v>-6.9388939039072284E-17</v>
      </c>
      <c r="CD133" s="194">
        <f t="shared" ca="1" si="229"/>
        <v>-6.2450045135165055E-17</v>
      </c>
      <c r="CE133" s="194">
        <f t="shared" ca="1" si="229"/>
        <v>-6.9388939039072284E-17</v>
      </c>
      <c r="CF133" s="194">
        <f t="shared" ca="1" si="229"/>
        <v>-4.5102810375396984E-17</v>
      </c>
      <c r="CG133" s="194">
        <f t="shared" ca="1" si="229"/>
        <v>-4.163336342344337E-17</v>
      </c>
      <c r="CH133" s="194">
        <f t="shared" ca="1" si="229"/>
        <v>-5.2041704279304213E-17</v>
      </c>
      <c r="CI133" s="194">
        <f t="shared" ca="1" si="229"/>
        <v>-6.591949208711867E-17</v>
      </c>
      <c r="CJ133" s="194">
        <f t="shared" ca="1" si="229"/>
        <v>-5.5511151231257827E-17</v>
      </c>
      <c r="CK133" s="194">
        <f t="shared" ca="1" si="229"/>
        <v>-1.4918621893400541E-16</v>
      </c>
      <c r="CL133" s="194">
        <f t="shared" ca="1" si="229"/>
        <v>-1.4224732503009818E-16</v>
      </c>
      <c r="CM133" s="194">
        <f t="shared" ca="1" si="229"/>
        <v>-1.4918621893400541E-16</v>
      </c>
    </row>
    <row r="135" spans="2:91" x14ac:dyDescent="0.2">
      <c r="B135" s="7" t="s">
        <v>295</v>
      </c>
      <c r="C135" s="19" t="str">
        <f>Inputs!$J$16</f>
        <v>EUR</v>
      </c>
      <c r="D135" s="19" t="s">
        <v>19</v>
      </c>
      <c r="E135" s="27">
        <f ca="1">E124/E130</f>
        <v>2.085069689677701</v>
      </c>
      <c r="F135" s="27">
        <f ca="1">F124/F130</f>
        <v>2.1409883493133535</v>
      </c>
      <c r="G135" s="27">
        <f ca="1">G124/G130</f>
        <v>2.2158140890438416</v>
      </c>
      <c r="H135" s="27">
        <f ca="1">H124/H130</f>
        <v>2.2831751607791011</v>
      </c>
      <c r="I135" s="27">
        <f ca="1">I124/I130</f>
        <v>2.3525566174983754</v>
      </c>
      <c r="K135" s="27">
        <f t="shared" ref="K135:AD135" ca="1" si="230">IFERROR(K124/K130,0)</f>
        <v>0</v>
      </c>
      <c r="L135" s="27">
        <f t="shared" ca="1" si="230"/>
        <v>0</v>
      </c>
      <c r="M135" s="27">
        <f t="shared" ca="1" si="230"/>
        <v>0</v>
      </c>
      <c r="N135" s="27">
        <f t="shared" ca="1" si="230"/>
        <v>2.085069689677701</v>
      </c>
      <c r="O135" s="27">
        <f t="shared" ca="1" si="230"/>
        <v>2.107492272212617</v>
      </c>
      <c r="P135" s="27">
        <f t="shared" ca="1" si="230"/>
        <v>2.1288403746779285</v>
      </c>
      <c r="Q135" s="27">
        <f t="shared" ca="1" si="230"/>
        <v>2.1500573434335442</v>
      </c>
      <c r="R135" s="27">
        <f t="shared" ca="1" si="230"/>
        <v>2.1717532435540727</v>
      </c>
      <c r="S135" s="27">
        <f t="shared" ca="1" si="230"/>
        <v>2.1897244283206962</v>
      </c>
      <c r="T135" s="27">
        <f t="shared" ca="1" si="230"/>
        <v>2.2062905264111947</v>
      </c>
      <c r="U135" s="27">
        <f t="shared" ca="1" si="230"/>
        <v>2.2228071679416463</v>
      </c>
      <c r="V135" s="27">
        <f t="shared" ca="1" si="230"/>
        <v>2.2396166432353666</v>
      </c>
      <c r="W135" s="27">
        <f t="shared" ca="1" si="230"/>
        <v>2.2562646425178099</v>
      </c>
      <c r="X135" s="27">
        <f t="shared" ca="1" si="230"/>
        <v>2.273362738794273</v>
      </c>
      <c r="Y135" s="27">
        <f t="shared" ca="1" si="230"/>
        <v>2.290427402670431</v>
      </c>
      <c r="Z135" s="27">
        <f t="shared" ca="1" si="230"/>
        <v>2.3077064532225746</v>
      </c>
      <c r="AA135" s="27">
        <f t="shared" ca="1" si="230"/>
        <v>2.3248161215166006</v>
      </c>
      <c r="AB135" s="27">
        <f t="shared" ca="1" si="230"/>
        <v>2.3425560658922686</v>
      </c>
      <c r="AC135" s="27">
        <f t="shared" ca="1" si="230"/>
        <v>2.3600692312597427</v>
      </c>
      <c r="AD135" s="27">
        <f t="shared" ca="1" si="230"/>
        <v>2.3778575252353837</v>
      </c>
      <c r="AF135" s="193">
        <f>Inputs!HB15</f>
        <v>2</v>
      </c>
      <c r="AG135" s="27">
        <f t="shared" ref="AG135:BL135" ca="1" si="231">AF135*(1+AG136)</f>
        <v>2.0083333333333333</v>
      </c>
      <c r="AH135" s="27">
        <f t="shared" ca="1" si="231"/>
        <v>2.0167013888888889</v>
      </c>
      <c r="AI135" s="27">
        <f t="shared" ca="1" si="231"/>
        <v>2.0251043113425928</v>
      </c>
      <c r="AJ135" s="27">
        <f t="shared" ca="1" si="231"/>
        <v>2.0335422459731869</v>
      </c>
      <c r="AK135" s="27">
        <f t="shared" ca="1" si="231"/>
        <v>2.0420153386647417</v>
      </c>
      <c r="AL135" s="27">
        <f t="shared" ca="1" si="231"/>
        <v>2.0505237359091781</v>
      </c>
      <c r="AM135" s="27">
        <f t="shared" ca="1" si="231"/>
        <v>2.0590675848087998</v>
      </c>
      <c r="AN135" s="27">
        <f t="shared" ca="1" si="231"/>
        <v>2.0676470330788366</v>
      </c>
      <c r="AO135" s="27">
        <f t="shared" ca="1" si="231"/>
        <v>2.0762622290499984</v>
      </c>
      <c r="AP135" s="27">
        <f t="shared" ca="1" si="231"/>
        <v>2.0849133216710398</v>
      </c>
      <c r="AQ135" s="27">
        <f t="shared" ca="1" si="231"/>
        <v>2.0936004605113356</v>
      </c>
      <c r="AR135" s="27">
        <f t="shared" ca="1" si="231"/>
        <v>2.1005791287130404</v>
      </c>
      <c r="AS135" s="27">
        <f t="shared" ca="1" si="231"/>
        <v>2.1075810591420843</v>
      </c>
      <c r="AT135" s="27">
        <f t="shared" ca="1" si="231"/>
        <v>2.1146063293392245</v>
      </c>
      <c r="AU135" s="27">
        <f t="shared" ca="1" si="231"/>
        <v>2.1216550171036888</v>
      </c>
      <c r="AV135" s="27">
        <f t="shared" ca="1" si="231"/>
        <v>2.1287272004940347</v>
      </c>
      <c r="AW135" s="27">
        <f t="shared" ca="1" si="231"/>
        <v>2.1358229578290149</v>
      </c>
      <c r="AX135" s="27">
        <f t="shared" ca="1" si="231"/>
        <v>2.1429423676884451</v>
      </c>
      <c r="AY135" s="27">
        <f t="shared" ca="1" si="231"/>
        <v>2.1500855089140734</v>
      </c>
      <c r="AZ135" s="27">
        <f t="shared" ca="1" si="231"/>
        <v>2.1572524606104539</v>
      </c>
      <c r="BA135" s="27">
        <f t="shared" ca="1" si="231"/>
        <v>2.1644433021458225</v>
      </c>
      <c r="BB135" s="27">
        <f t="shared" ca="1" si="231"/>
        <v>2.1716581131529753</v>
      </c>
      <c r="BC135" s="27">
        <f t="shared" ca="1" si="231"/>
        <v>2.178896973530152</v>
      </c>
      <c r="BD135" s="27">
        <f t="shared" ca="1" si="231"/>
        <v>2.1843442159639772</v>
      </c>
      <c r="BE135" s="27">
        <f t="shared" ca="1" si="231"/>
        <v>2.189805076503887</v>
      </c>
      <c r="BF135" s="27">
        <f t="shared" ca="1" si="231"/>
        <v>2.1952795891951467</v>
      </c>
      <c r="BG135" s="27">
        <f t="shared" ca="1" si="231"/>
        <v>2.2007677881681342</v>
      </c>
      <c r="BH135" s="27">
        <f t="shared" ca="1" si="231"/>
        <v>2.2062697076385542</v>
      </c>
      <c r="BI135" s="27">
        <f t="shared" ca="1" si="231"/>
        <v>2.2117853819076503</v>
      </c>
      <c r="BJ135" s="27">
        <f t="shared" ca="1" si="231"/>
        <v>2.2173148453624192</v>
      </c>
      <c r="BK135" s="27">
        <f t="shared" ca="1" si="231"/>
        <v>2.222858132475825</v>
      </c>
      <c r="BL135" s="27">
        <f t="shared" ca="1" si="231"/>
        <v>2.2284152778070143</v>
      </c>
      <c r="BM135" s="27">
        <f t="shared" ref="BM135:CM135" ca="1" si="232">BL135*(1+BM136)</f>
        <v>2.2339863160015319</v>
      </c>
      <c r="BN135" s="27">
        <f t="shared" ca="1" si="232"/>
        <v>2.2395712817915356</v>
      </c>
      <c r="BO135" s="27">
        <f t="shared" ca="1" si="232"/>
        <v>2.2451702099960142</v>
      </c>
      <c r="BP135" s="27">
        <f t="shared" ca="1" si="232"/>
        <v>2.250783135521004</v>
      </c>
      <c r="BQ135" s="27">
        <f t="shared" ca="1" si="232"/>
        <v>2.2564100933598064</v>
      </c>
      <c r="BR135" s="27">
        <f t="shared" ca="1" si="232"/>
        <v>2.262051118593206</v>
      </c>
      <c r="BS135" s="27">
        <f t="shared" ca="1" si="232"/>
        <v>2.2677062463896887</v>
      </c>
      <c r="BT135" s="27">
        <f t="shared" ca="1" si="232"/>
        <v>2.2733755120056629</v>
      </c>
      <c r="BU135" s="27">
        <f t="shared" ca="1" si="232"/>
        <v>2.2790589507856769</v>
      </c>
      <c r="BV135" s="27">
        <f t="shared" ca="1" si="232"/>
        <v>2.284756598162641</v>
      </c>
      <c r="BW135" s="27">
        <f t="shared" ca="1" si="232"/>
        <v>2.2904684896580476</v>
      </c>
      <c r="BX135" s="27">
        <f t="shared" ca="1" si="232"/>
        <v>2.2961946608821928</v>
      </c>
      <c r="BY135" s="27">
        <f t="shared" ca="1" si="232"/>
        <v>2.3019351475343983</v>
      </c>
      <c r="BZ135" s="27">
        <f t="shared" ca="1" si="232"/>
        <v>2.307689985403234</v>
      </c>
      <c r="CA135" s="27">
        <f t="shared" ca="1" si="232"/>
        <v>2.3134592103667422</v>
      </c>
      <c r="CB135" s="27">
        <f t="shared" ca="1" si="232"/>
        <v>2.3192428583926588</v>
      </c>
      <c r="CC135" s="27">
        <f t="shared" ca="1" si="232"/>
        <v>2.3250409655386401</v>
      </c>
      <c r="CD135" s="27">
        <f t="shared" ca="1" si="232"/>
        <v>2.3308535679524867</v>
      </c>
      <c r="CE135" s="27">
        <f t="shared" ca="1" si="232"/>
        <v>2.3366807018723676</v>
      </c>
      <c r="CF135" s="27">
        <f t="shared" ca="1" si="232"/>
        <v>2.3425224036270484</v>
      </c>
      <c r="CG135" s="27">
        <f t="shared" ca="1" si="232"/>
        <v>2.3483787096361159</v>
      </c>
      <c r="CH135" s="27">
        <f t="shared" ca="1" si="232"/>
        <v>2.354249656410206</v>
      </c>
      <c r="CI135" s="27">
        <f t="shared" ca="1" si="232"/>
        <v>2.3601352805512312</v>
      </c>
      <c r="CJ135" s="27">
        <f t="shared" ca="1" si="232"/>
        <v>2.3660356187526093</v>
      </c>
      <c r="CK135" s="27">
        <f t="shared" ca="1" si="232"/>
        <v>2.3719507077994906</v>
      </c>
      <c r="CL135" s="27">
        <f t="shared" ca="1" si="232"/>
        <v>2.377880584568989</v>
      </c>
      <c r="CM135" s="27">
        <f t="shared" ca="1" si="232"/>
        <v>2.3838252860304112</v>
      </c>
    </row>
    <row r="136" spans="2:91" s="189" customFormat="1" x14ac:dyDescent="0.2">
      <c r="B136" s="192" t="s">
        <v>277</v>
      </c>
      <c r="C136" s="19" t="s">
        <v>43</v>
      </c>
      <c r="D136" s="19" t="s">
        <v>19</v>
      </c>
      <c r="E136" s="191">
        <f ca="1">Settings!AZ30</f>
        <v>0.05</v>
      </c>
      <c r="F136" s="191">
        <f ca="1">Settings!BA30</f>
        <v>0.04</v>
      </c>
      <c r="G136" s="191">
        <f ca="1">Settings!BB30</f>
        <v>0.03</v>
      </c>
      <c r="H136" s="191">
        <f ca="1">Settings!BC30</f>
        <v>0.03</v>
      </c>
      <c r="I136" s="191">
        <f ca="1">Settings!BD30</f>
        <v>0.03</v>
      </c>
      <c r="K136" s="190">
        <f t="shared" ref="K136:AD136" ca="1" si="233">SUMIF($E$4:$I$4,K$4,$E136:$I136)/4</f>
        <v>1.2500000000000001E-2</v>
      </c>
      <c r="L136" s="190">
        <f t="shared" ca="1" si="233"/>
        <v>1.2500000000000001E-2</v>
      </c>
      <c r="M136" s="190">
        <f t="shared" ca="1" si="233"/>
        <v>1.2500000000000001E-2</v>
      </c>
      <c r="N136" s="190">
        <f t="shared" ca="1" si="233"/>
        <v>1.2500000000000001E-2</v>
      </c>
      <c r="O136" s="190">
        <f t="shared" ca="1" si="233"/>
        <v>0.01</v>
      </c>
      <c r="P136" s="190">
        <f t="shared" ca="1" si="233"/>
        <v>0.01</v>
      </c>
      <c r="Q136" s="190">
        <f t="shared" ca="1" si="233"/>
        <v>0.01</v>
      </c>
      <c r="R136" s="190">
        <f t="shared" ca="1" si="233"/>
        <v>0.01</v>
      </c>
      <c r="S136" s="190">
        <f t="shared" ca="1" si="233"/>
        <v>7.4999999999999997E-3</v>
      </c>
      <c r="T136" s="190">
        <f t="shared" ca="1" si="233"/>
        <v>7.4999999999999997E-3</v>
      </c>
      <c r="U136" s="190">
        <f t="shared" ca="1" si="233"/>
        <v>7.4999999999999997E-3</v>
      </c>
      <c r="V136" s="190">
        <f t="shared" ca="1" si="233"/>
        <v>7.4999999999999997E-3</v>
      </c>
      <c r="W136" s="190">
        <f t="shared" ca="1" si="233"/>
        <v>7.4999999999999997E-3</v>
      </c>
      <c r="X136" s="190">
        <f t="shared" ca="1" si="233"/>
        <v>7.4999999999999997E-3</v>
      </c>
      <c r="Y136" s="190">
        <f t="shared" ca="1" si="233"/>
        <v>7.4999999999999997E-3</v>
      </c>
      <c r="Z136" s="190">
        <f t="shared" ca="1" si="233"/>
        <v>7.4999999999999997E-3</v>
      </c>
      <c r="AA136" s="190">
        <f t="shared" ca="1" si="233"/>
        <v>7.4999999999999997E-3</v>
      </c>
      <c r="AB136" s="190">
        <f t="shared" ca="1" si="233"/>
        <v>7.4999999999999997E-3</v>
      </c>
      <c r="AC136" s="190">
        <f t="shared" ca="1" si="233"/>
        <v>7.4999999999999997E-3</v>
      </c>
      <c r="AD136" s="190">
        <f t="shared" ca="1" si="233"/>
        <v>7.4999999999999997E-3</v>
      </c>
      <c r="AF136" s="190">
        <f t="shared" ref="AF136:BK136" ca="1" si="234">SUMIF($E$4:$I$4,AF$4,$E136:$I136)/12</f>
        <v>4.1666666666666666E-3</v>
      </c>
      <c r="AG136" s="190">
        <f t="shared" ca="1" si="234"/>
        <v>4.1666666666666666E-3</v>
      </c>
      <c r="AH136" s="190">
        <f t="shared" ca="1" si="234"/>
        <v>4.1666666666666666E-3</v>
      </c>
      <c r="AI136" s="190">
        <f t="shared" ca="1" si="234"/>
        <v>4.1666666666666666E-3</v>
      </c>
      <c r="AJ136" s="190">
        <f t="shared" ca="1" si="234"/>
        <v>4.1666666666666666E-3</v>
      </c>
      <c r="AK136" s="190">
        <f t="shared" ca="1" si="234"/>
        <v>4.1666666666666666E-3</v>
      </c>
      <c r="AL136" s="190">
        <f t="shared" ca="1" si="234"/>
        <v>4.1666666666666666E-3</v>
      </c>
      <c r="AM136" s="190">
        <f t="shared" ca="1" si="234"/>
        <v>4.1666666666666666E-3</v>
      </c>
      <c r="AN136" s="190">
        <f t="shared" ca="1" si="234"/>
        <v>4.1666666666666666E-3</v>
      </c>
      <c r="AO136" s="190">
        <f t="shared" ca="1" si="234"/>
        <v>4.1666666666666666E-3</v>
      </c>
      <c r="AP136" s="190">
        <f t="shared" ca="1" si="234"/>
        <v>4.1666666666666666E-3</v>
      </c>
      <c r="AQ136" s="190">
        <f t="shared" ca="1" si="234"/>
        <v>4.1666666666666666E-3</v>
      </c>
      <c r="AR136" s="190">
        <f t="shared" ca="1" si="234"/>
        <v>3.3333333333333335E-3</v>
      </c>
      <c r="AS136" s="190">
        <f t="shared" ca="1" si="234"/>
        <v>3.3333333333333335E-3</v>
      </c>
      <c r="AT136" s="190">
        <f t="shared" ca="1" si="234"/>
        <v>3.3333333333333335E-3</v>
      </c>
      <c r="AU136" s="190">
        <f t="shared" ca="1" si="234"/>
        <v>3.3333333333333335E-3</v>
      </c>
      <c r="AV136" s="190">
        <f t="shared" ca="1" si="234"/>
        <v>3.3333333333333335E-3</v>
      </c>
      <c r="AW136" s="190">
        <f t="shared" ca="1" si="234"/>
        <v>3.3333333333333335E-3</v>
      </c>
      <c r="AX136" s="190">
        <f t="shared" ca="1" si="234"/>
        <v>3.3333333333333335E-3</v>
      </c>
      <c r="AY136" s="190">
        <f t="shared" ca="1" si="234"/>
        <v>3.3333333333333335E-3</v>
      </c>
      <c r="AZ136" s="190">
        <f t="shared" ca="1" si="234"/>
        <v>3.3333333333333335E-3</v>
      </c>
      <c r="BA136" s="190">
        <f t="shared" ca="1" si="234"/>
        <v>3.3333333333333335E-3</v>
      </c>
      <c r="BB136" s="190">
        <f t="shared" ca="1" si="234"/>
        <v>3.3333333333333335E-3</v>
      </c>
      <c r="BC136" s="190">
        <f t="shared" ca="1" si="234"/>
        <v>3.3333333333333335E-3</v>
      </c>
      <c r="BD136" s="190">
        <f t="shared" ca="1" si="234"/>
        <v>2.5000000000000001E-3</v>
      </c>
      <c r="BE136" s="190">
        <f t="shared" ca="1" si="234"/>
        <v>2.5000000000000001E-3</v>
      </c>
      <c r="BF136" s="190">
        <f t="shared" ca="1" si="234"/>
        <v>2.5000000000000001E-3</v>
      </c>
      <c r="BG136" s="190">
        <f t="shared" ca="1" si="234"/>
        <v>2.5000000000000001E-3</v>
      </c>
      <c r="BH136" s="190">
        <f t="shared" ca="1" si="234"/>
        <v>2.5000000000000001E-3</v>
      </c>
      <c r="BI136" s="190">
        <f t="shared" ca="1" si="234"/>
        <v>2.5000000000000001E-3</v>
      </c>
      <c r="BJ136" s="190">
        <f t="shared" ca="1" si="234"/>
        <v>2.5000000000000001E-3</v>
      </c>
      <c r="BK136" s="190">
        <f t="shared" ca="1" si="234"/>
        <v>2.5000000000000001E-3</v>
      </c>
      <c r="BL136" s="190">
        <f t="shared" ref="BL136:CM136" ca="1" si="235">SUMIF($E$4:$I$4,BL$4,$E136:$I136)/12</f>
        <v>2.5000000000000001E-3</v>
      </c>
      <c r="BM136" s="190">
        <f t="shared" ca="1" si="235"/>
        <v>2.5000000000000001E-3</v>
      </c>
      <c r="BN136" s="190">
        <f t="shared" ca="1" si="235"/>
        <v>2.5000000000000001E-3</v>
      </c>
      <c r="BO136" s="190">
        <f t="shared" ca="1" si="235"/>
        <v>2.5000000000000001E-3</v>
      </c>
      <c r="BP136" s="190">
        <f t="shared" ca="1" si="235"/>
        <v>2.5000000000000001E-3</v>
      </c>
      <c r="BQ136" s="190">
        <f t="shared" ca="1" si="235"/>
        <v>2.5000000000000001E-3</v>
      </c>
      <c r="BR136" s="190">
        <f t="shared" ca="1" si="235"/>
        <v>2.5000000000000001E-3</v>
      </c>
      <c r="BS136" s="190">
        <f t="shared" ca="1" si="235"/>
        <v>2.5000000000000001E-3</v>
      </c>
      <c r="BT136" s="190">
        <f t="shared" ca="1" si="235"/>
        <v>2.5000000000000001E-3</v>
      </c>
      <c r="BU136" s="190">
        <f t="shared" ca="1" si="235"/>
        <v>2.5000000000000001E-3</v>
      </c>
      <c r="BV136" s="190">
        <f t="shared" ca="1" si="235"/>
        <v>2.5000000000000001E-3</v>
      </c>
      <c r="BW136" s="190">
        <f t="shared" ca="1" si="235"/>
        <v>2.5000000000000001E-3</v>
      </c>
      <c r="BX136" s="190">
        <f t="shared" ca="1" si="235"/>
        <v>2.5000000000000001E-3</v>
      </c>
      <c r="BY136" s="190">
        <f t="shared" ca="1" si="235"/>
        <v>2.5000000000000001E-3</v>
      </c>
      <c r="BZ136" s="190">
        <f t="shared" ca="1" si="235"/>
        <v>2.5000000000000001E-3</v>
      </c>
      <c r="CA136" s="190">
        <f t="shared" ca="1" si="235"/>
        <v>2.5000000000000001E-3</v>
      </c>
      <c r="CB136" s="190">
        <f t="shared" ca="1" si="235"/>
        <v>2.5000000000000001E-3</v>
      </c>
      <c r="CC136" s="190">
        <f t="shared" ca="1" si="235"/>
        <v>2.5000000000000001E-3</v>
      </c>
      <c r="CD136" s="190">
        <f t="shared" ca="1" si="235"/>
        <v>2.5000000000000001E-3</v>
      </c>
      <c r="CE136" s="190">
        <f t="shared" ca="1" si="235"/>
        <v>2.5000000000000001E-3</v>
      </c>
      <c r="CF136" s="190">
        <f t="shared" ca="1" si="235"/>
        <v>2.5000000000000001E-3</v>
      </c>
      <c r="CG136" s="190">
        <f t="shared" ca="1" si="235"/>
        <v>2.5000000000000001E-3</v>
      </c>
      <c r="CH136" s="190">
        <f t="shared" ca="1" si="235"/>
        <v>2.5000000000000001E-3</v>
      </c>
      <c r="CI136" s="190">
        <f t="shared" ca="1" si="235"/>
        <v>2.5000000000000001E-3</v>
      </c>
      <c r="CJ136" s="190">
        <f t="shared" ca="1" si="235"/>
        <v>2.5000000000000001E-3</v>
      </c>
      <c r="CK136" s="190">
        <f t="shared" ca="1" si="235"/>
        <v>2.5000000000000001E-3</v>
      </c>
      <c r="CL136" s="190">
        <f t="shared" ca="1" si="235"/>
        <v>2.5000000000000001E-3</v>
      </c>
      <c r="CM136" s="190">
        <f t="shared" ca="1" si="235"/>
        <v>2.5000000000000001E-3</v>
      </c>
    </row>
    <row r="137" spans="2:91" x14ac:dyDescent="0.2">
      <c r="B137" s="195"/>
      <c r="E137" s="115"/>
      <c r="F137" s="115"/>
      <c r="G137" s="115"/>
      <c r="H137" s="115"/>
      <c r="I137" s="115"/>
      <c r="K137" s="115"/>
      <c r="L137" s="115"/>
      <c r="M137" s="115"/>
      <c r="N137" s="115"/>
      <c r="O137" s="115"/>
      <c r="P137" s="115"/>
      <c r="Q137" s="115"/>
      <c r="R137" s="115"/>
      <c r="S137" s="115"/>
      <c r="T137" s="115"/>
      <c r="U137" s="115"/>
      <c r="V137" s="115"/>
      <c r="W137" s="115"/>
      <c r="X137" s="115"/>
      <c r="Y137" s="115"/>
      <c r="Z137" s="115"/>
      <c r="AA137" s="115"/>
      <c r="AB137" s="115"/>
      <c r="AC137" s="115"/>
      <c r="AD137" s="115"/>
    </row>
    <row r="138" spans="2:91" x14ac:dyDescent="0.2">
      <c r="B138" s="23" t="str">
        <f>Inputs!GY16</f>
        <v>Cheese</v>
      </c>
    </row>
    <row r="139" spans="2:91" x14ac:dyDescent="0.2">
      <c r="B139" s="23"/>
    </row>
    <row r="140" spans="2:91" s="115" customFormat="1" x14ac:dyDescent="0.2">
      <c r="B140" s="195" t="s">
        <v>300</v>
      </c>
      <c r="C140" s="19" t="str">
        <f>Inputs!$J$16</f>
        <v>EUR</v>
      </c>
      <c r="D140" s="19" t="s">
        <v>19</v>
      </c>
      <c r="E140" s="63">
        <v>0</v>
      </c>
      <c r="F140" s="63">
        <f ca="1">E144</f>
        <v>0</v>
      </c>
      <c r="G140" s="63">
        <f ca="1">F144</f>
        <v>8.1854523159563541E-12</v>
      </c>
      <c r="H140" s="63">
        <f ca="1">G144</f>
        <v>0</v>
      </c>
      <c r="I140" s="63">
        <f ca="1">H144</f>
        <v>-7.2759576141834259E-12</v>
      </c>
      <c r="J140" s="63"/>
      <c r="K140" s="63">
        <v>0</v>
      </c>
      <c r="L140" s="63">
        <f t="shared" ref="L140:AD140" ca="1" si="236">K144</f>
        <v>0</v>
      </c>
      <c r="M140" s="63">
        <f t="shared" ca="1" si="236"/>
        <v>0</v>
      </c>
      <c r="N140" s="63">
        <f t="shared" ca="1" si="236"/>
        <v>0</v>
      </c>
      <c r="O140" s="63">
        <f t="shared" ca="1" si="236"/>
        <v>0</v>
      </c>
      <c r="P140" s="63">
        <f t="shared" ca="1" si="236"/>
        <v>0</v>
      </c>
      <c r="Q140" s="63">
        <f t="shared" ca="1" si="236"/>
        <v>2.9558577807620168E-12</v>
      </c>
      <c r="R140" s="63">
        <f t="shared" ca="1" si="236"/>
        <v>4.7748471843078732E-12</v>
      </c>
      <c r="S140" s="63">
        <f t="shared" ca="1" si="236"/>
        <v>4.3200998334214091E-12</v>
      </c>
      <c r="T140" s="63">
        <f t="shared" ca="1" si="236"/>
        <v>6.3664629124104977E-12</v>
      </c>
      <c r="U140" s="63">
        <f t="shared" ca="1" si="236"/>
        <v>7.73070496506989E-12</v>
      </c>
      <c r="V140" s="63">
        <f t="shared" ca="1" si="236"/>
        <v>7.73070496506989E-12</v>
      </c>
      <c r="W140" s="63">
        <f t="shared" ca="1" si="236"/>
        <v>7.9580786405131221E-12</v>
      </c>
      <c r="X140" s="63">
        <f t="shared" ca="1" si="236"/>
        <v>6.1390892369672656E-12</v>
      </c>
      <c r="Y140" s="63">
        <f t="shared" ca="1" si="236"/>
        <v>9.7770680440589786E-12</v>
      </c>
      <c r="Z140" s="63">
        <f t="shared" ca="1" si="236"/>
        <v>6.1390892369672656E-12</v>
      </c>
      <c r="AA140" s="63">
        <f t="shared" ca="1" si="236"/>
        <v>3.637978807091713E-12</v>
      </c>
      <c r="AB140" s="63">
        <f t="shared" ca="1" si="236"/>
        <v>5.6843418860808015E-12</v>
      </c>
      <c r="AC140" s="63">
        <f t="shared" ca="1" si="236"/>
        <v>0</v>
      </c>
      <c r="AD140" s="63">
        <f t="shared" ca="1" si="236"/>
        <v>-2.2737367544323206E-12</v>
      </c>
      <c r="AE140" s="63"/>
      <c r="AF140" s="194">
        <v>0</v>
      </c>
      <c r="AG140" s="63">
        <f t="shared" ref="AG140:BL140" ca="1" si="237">AF144</f>
        <v>0</v>
      </c>
      <c r="AH140" s="63">
        <f t="shared" ca="1" si="237"/>
        <v>0</v>
      </c>
      <c r="AI140" s="63">
        <f t="shared" ca="1" si="237"/>
        <v>0</v>
      </c>
      <c r="AJ140" s="63">
        <f t="shared" ca="1" si="237"/>
        <v>0</v>
      </c>
      <c r="AK140" s="63">
        <f t="shared" ca="1" si="237"/>
        <v>0</v>
      </c>
      <c r="AL140" s="63">
        <f t="shared" ca="1" si="237"/>
        <v>0</v>
      </c>
      <c r="AM140" s="63">
        <f t="shared" ca="1" si="237"/>
        <v>0</v>
      </c>
      <c r="AN140" s="63">
        <f t="shared" ca="1" si="237"/>
        <v>0</v>
      </c>
      <c r="AO140" s="63">
        <f t="shared" ca="1" si="237"/>
        <v>0</v>
      </c>
      <c r="AP140" s="63">
        <f t="shared" ca="1" si="237"/>
        <v>-9.6633812063373625E-13</v>
      </c>
      <c r="AQ140" s="63">
        <f t="shared" ca="1" si="237"/>
        <v>-1.3073986337985843E-12</v>
      </c>
      <c r="AR140" s="63">
        <f t="shared" ca="1" si="237"/>
        <v>-1.1368683772161603E-12</v>
      </c>
      <c r="AS140" s="63">
        <f t="shared" ca="1" si="237"/>
        <v>-1.4210854715202004E-12</v>
      </c>
      <c r="AT140" s="63">
        <f t="shared" ca="1" si="237"/>
        <v>-2.2168933355715126E-12</v>
      </c>
      <c r="AU140" s="63">
        <f t="shared" ca="1" si="237"/>
        <v>-2.0463630789890885E-12</v>
      </c>
      <c r="AV140" s="63">
        <f t="shared" ca="1" si="237"/>
        <v>-1.1368683772161603E-12</v>
      </c>
      <c r="AW140" s="63">
        <f t="shared" ca="1" si="237"/>
        <v>-1.5347723092418164E-12</v>
      </c>
      <c r="AX140" s="63">
        <f t="shared" ca="1" si="237"/>
        <v>-2.4442670110147446E-12</v>
      </c>
      <c r="AY140" s="63">
        <f t="shared" ca="1" si="237"/>
        <v>-3.3537617127876729E-12</v>
      </c>
      <c r="AZ140" s="63">
        <f t="shared" ca="1" si="237"/>
        <v>-3.808509063674137E-12</v>
      </c>
      <c r="BA140" s="63">
        <f t="shared" ca="1" si="237"/>
        <v>-3.5242919693700969E-12</v>
      </c>
      <c r="BB140" s="63">
        <f t="shared" ca="1" si="237"/>
        <v>-4.2632564145606011E-12</v>
      </c>
      <c r="BC140" s="63">
        <f t="shared" ca="1" si="237"/>
        <v>-3.979039320256561E-12</v>
      </c>
      <c r="BD140" s="63">
        <f t="shared" ca="1" si="237"/>
        <v>-3.808509063674137E-12</v>
      </c>
      <c r="BE140" s="63">
        <f t="shared" ca="1" si="237"/>
        <v>-2.7853275241795927E-12</v>
      </c>
      <c r="BF140" s="63">
        <f t="shared" ca="1" si="237"/>
        <v>-1.8189894035458565E-12</v>
      </c>
      <c r="BG140" s="63">
        <f t="shared" ca="1" si="237"/>
        <v>-1.8189894035458565E-12</v>
      </c>
      <c r="BH140" s="63">
        <f t="shared" ca="1" si="237"/>
        <v>-1.4779288903810084E-12</v>
      </c>
      <c r="BI140" s="63">
        <f t="shared" ca="1" si="237"/>
        <v>-1.8758328224066645E-12</v>
      </c>
      <c r="BJ140" s="63">
        <f t="shared" ca="1" si="237"/>
        <v>-1.7053025658242404E-12</v>
      </c>
      <c r="BK140" s="63">
        <f t="shared" ca="1" si="237"/>
        <v>-1.6484591469634324E-12</v>
      </c>
      <c r="BL140" s="63">
        <f t="shared" ca="1" si="237"/>
        <v>-1.8758328224066645E-12</v>
      </c>
      <c r="BM140" s="63">
        <f t="shared" ref="BM140:CM140" ca="1" si="238">BL144</f>
        <v>-1.3642420526593924E-12</v>
      </c>
      <c r="BN140" s="63">
        <f t="shared" ca="1" si="238"/>
        <v>-1.1937117960769683E-12</v>
      </c>
      <c r="BO140" s="63">
        <f t="shared" ca="1" si="238"/>
        <v>-1.7621459846850485E-12</v>
      </c>
      <c r="BP140" s="63">
        <f t="shared" ca="1" si="238"/>
        <v>-8.5265128291212022E-13</v>
      </c>
      <c r="BQ140" s="63">
        <f t="shared" ca="1" si="238"/>
        <v>-1.3073986337985843E-12</v>
      </c>
      <c r="BR140" s="63">
        <f t="shared" ca="1" si="238"/>
        <v>0</v>
      </c>
      <c r="BS140" s="63">
        <f t="shared" ca="1" si="238"/>
        <v>-8.5265128291212022E-13</v>
      </c>
      <c r="BT140" s="63">
        <f t="shared" ca="1" si="238"/>
        <v>-6.8212102632969618E-13</v>
      </c>
      <c r="BU140" s="63">
        <f t="shared" ca="1" si="238"/>
        <v>0</v>
      </c>
      <c r="BV140" s="63">
        <f t="shared" ca="1" si="238"/>
        <v>0</v>
      </c>
      <c r="BW140" s="63">
        <f t="shared" ca="1" si="238"/>
        <v>-9.6633812063373625E-13</v>
      </c>
      <c r="BX140" s="63">
        <f t="shared" ca="1" si="238"/>
        <v>-1.4779288903810084E-12</v>
      </c>
      <c r="BY140" s="63">
        <f t="shared" ca="1" si="238"/>
        <v>-2.2168933355715126E-12</v>
      </c>
      <c r="BZ140" s="63">
        <f t="shared" ca="1" si="238"/>
        <v>-2.7853275241795927E-12</v>
      </c>
      <c r="CA140" s="63">
        <f t="shared" ca="1" si="238"/>
        <v>-3.2969182939268649E-12</v>
      </c>
      <c r="CB140" s="63">
        <f t="shared" ca="1" si="238"/>
        <v>-4.8885340220294893E-12</v>
      </c>
      <c r="CC140" s="63">
        <f t="shared" ca="1" si="238"/>
        <v>-5.0590642786119133E-12</v>
      </c>
      <c r="CD140" s="63">
        <f t="shared" ca="1" si="238"/>
        <v>-5.6843418860808015E-12</v>
      </c>
      <c r="CE140" s="63">
        <f t="shared" ca="1" si="238"/>
        <v>-6.3096194935496897E-12</v>
      </c>
      <c r="CF140" s="63">
        <f t="shared" ca="1" si="238"/>
        <v>-5.5706550483591855E-12</v>
      </c>
      <c r="CG140" s="63">
        <f t="shared" ca="1" si="238"/>
        <v>-6.7075234255753458E-12</v>
      </c>
      <c r="CH140" s="63">
        <f t="shared" ca="1" si="238"/>
        <v>-7.2191141953226179E-12</v>
      </c>
      <c r="CI140" s="63">
        <f t="shared" ca="1" si="238"/>
        <v>-6.6506800067145377E-12</v>
      </c>
      <c r="CJ140" s="63">
        <f t="shared" ca="1" si="238"/>
        <v>-7.9580786405131221E-12</v>
      </c>
      <c r="CK140" s="63">
        <f t="shared" ca="1" si="238"/>
        <v>-7.8443918027915061E-12</v>
      </c>
      <c r="CL140" s="63">
        <f t="shared" ca="1" si="238"/>
        <v>-7.2759576141834259E-12</v>
      </c>
      <c r="CM140" s="63">
        <f t="shared" ca="1" si="238"/>
        <v>-6.9348971010185778E-12</v>
      </c>
    </row>
    <row r="141" spans="2:91" x14ac:dyDescent="0.2">
      <c r="B141" s="196" t="s">
        <v>299</v>
      </c>
      <c r="C141" s="19" t="str">
        <f>Inputs!$J$16</f>
        <v>EUR</v>
      </c>
      <c r="D141" s="19" t="s">
        <v>19</v>
      </c>
      <c r="E141" s="27">
        <f t="shared" ref="E141:I143" ca="1" si="239">SUMIF($K$4:$AD$4,E$4,$K141:$AD141)</f>
        <v>19109.644383003542</v>
      </c>
      <c r="F141" s="27">
        <f t="shared" ca="1" si="239"/>
        <v>83009.825673415326</v>
      </c>
      <c r="G141" s="27">
        <f t="shared" ca="1" si="239"/>
        <v>93277.693174664251</v>
      </c>
      <c r="H141" s="27">
        <f t="shared" ca="1" si="239"/>
        <v>100946.59062330253</v>
      </c>
      <c r="I141" s="27">
        <f t="shared" ca="1" si="239"/>
        <v>118338.21246806718</v>
      </c>
      <c r="J141" s="27"/>
      <c r="K141" s="27">
        <f t="shared" ref="K141:T143" ca="1" si="240">SUMIFS($AF141:$CM141,$AF$4:$CM$4,K$4,$AF$8:$CM$8,K$8)</f>
        <v>0</v>
      </c>
      <c r="L141" s="27">
        <f t="shared" ca="1" si="240"/>
        <v>0</v>
      </c>
      <c r="M141" s="27">
        <f t="shared" ca="1" si="240"/>
        <v>0</v>
      </c>
      <c r="N141" s="27">
        <f t="shared" ca="1" si="240"/>
        <v>19109.644383003542</v>
      </c>
      <c r="O141" s="27">
        <f t="shared" ca="1" si="240"/>
        <v>19005.053656868211</v>
      </c>
      <c r="P141" s="27">
        <f t="shared" ca="1" si="240"/>
        <v>19871.10025412395</v>
      </c>
      <c r="Q141" s="27">
        <f t="shared" ca="1" si="240"/>
        <v>21085.858310216259</v>
      </c>
      <c r="R141" s="27">
        <f t="shared" ca="1" si="240"/>
        <v>23047.813452206901</v>
      </c>
      <c r="S141" s="27">
        <f t="shared" ca="1" si="240"/>
        <v>21296.09479115365</v>
      </c>
      <c r="T141" s="27">
        <f t="shared" ca="1" si="240"/>
        <v>22356.025461620316</v>
      </c>
      <c r="U141" s="27">
        <f t="shared" ref="U141:AD143" ca="1" si="241">SUMIFS($AF141:$CM141,$AF$4:$CM$4,U$4,$AF$8:$CM$8,U$8)</f>
        <v>23680.375472180422</v>
      </c>
      <c r="V141" s="27">
        <f t="shared" ca="1" si="241"/>
        <v>25945.197449709871</v>
      </c>
      <c r="W141" s="27">
        <f t="shared" ca="1" si="241"/>
        <v>22966.030443026029</v>
      </c>
      <c r="X141" s="27">
        <f t="shared" ca="1" si="241"/>
        <v>24244.091046764755</v>
      </c>
      <c r="Y141" s="27">
        <f t="shared" ca="1" si="241"/>
        <v>25811.11083567988</v>
      </c>
      <c r="Z141" s="27">
        <f t="shared" ca="1" si="241"/>
        <v>27925.358297831877</v>
      </c>
      <c r="AA141" s="27">
        <f t="shared" ca="1" si="241"/>
        <v>27127.954161084905</v>
      </c>
      <c r="AB141" s="27">
        <f t="shared" ca="1" si="241"/>
        <v>28392.891379079236</v>
      </c>
      <c r="AC141" s="27">
        <f t="shared" ca="1" si="241"/>
        <v>29972.087014236797</v>
      </c>
      <c r="AD141" s="27">
        <f t="shared" ca="1" si="241"/>
        <v>32845.279913666243</v>
      </c>
      <c r="AE141" s="27"/>
      <c r="AF141" s="26">
        <f t="shared" ref="AF141:BK141" ca="1" si="242">AF147*AF152</f>
        <v>0</v>
      </c>
      <c r="AG141" s="26">
        <f t="shared" ca="1" si="242"/>
        <v>0</v>
      </c>
      <c r="AH141" s="26">
        <f t="shared" ca="1" si="242"/>
        <v>0</v>
      </c>
      <c r="AI141" s="26">
        <f t="shared" ca="1" si="242"/>
        <v>0</v>
      </c>
      <c r="AJ141" s="26">
        <f t="shared" ca="1" si="242"/>
        <v>0</v>
      </c>
      <c r="AK141" s="26">
        <f t="shared" ca="1" si="242"/>
        <v>0</v>
      </c>
      <c r="AL141" s="26">
        <f t="shared" ca="1" si="242"/>
        <v>0</v>
      </c>
      <c r="AM141" s="26">
        <f t="shared" ca="1" si="242"/>
        <v>0</v>
      </c>
      <c r="AN141" s="26">
        <f t="shared" ca="1" si="242"/>
        <v>0</v>
      </c>
      <c r="AO141" s="26">
        <f t="shared" ca="1" si="242"/>
        <v>6272.3383636665485</v>
      </c>
      <c r="AP141" s="26">
        <f t="shared" ca="1" si="242"/>
        <v>6192.0799800436189</v>
      </c>
      <c r="AQ141" s="26">
        <f t="shared" ca="1" si="242"/>
        <v>6645.2260392933749</v>
      </c>
      <c r="AR141" s="26">
        <f t="shared" ca="1" si="242"/>
        <v>7106.8662598044166</v>
      </c>
      <c r="AS141" s="26">
        <f t="shared" ca="1" si="242"/>
        <v>5008.2385480961575</v>
      </c>
      <c r="AT141" s="26">
        <f t="shared" ca="1" si="242"/>
        <v>6889.948848967636</v>
      </c>
      <c r="AU141" s="26">
        <f t="shared" ca="1" si="242"/>
        <v>6416.6867573180216</v>
      </c>
      <c r="AV141" s="26">
        <f t="shared" ca="1" si="242"/>
        <v>6698.7851908746534</v>
      </c>
      <c r="AW141" s="26">
        <f t="shared" ca="1" si="242"/>
        <v>6755.6283059312746</v>
      </c>
      <c r="AX141" s="26">
        <f t="shared" ca="1" si="242"/>
        <v>6743.5181897603843</v>
      </c>
      <c r="AY141" s="26">
        <f t="shared" ca="1" si="242"/>
        <v>7660.2053214133184</v>
      </c>
      <c r="AZ141" s="26">
        <f t="shared" ca="1" si="242"/>
        <v>6682.1347990425556</v>
      </c>
      <c r="BA141" s="26">
        <f t="shared" ca="1" si="242"/>
        <v>7518.0682722919919</v>
      </c>
      <c r="BB141" s="26">
        <f t="shared" ca="1" si="242"/>
        <v>7683.5001369842794</v>
      </c>
      <c r="BC141" s="26">
        <f t="shared" ca="1" si="242"/>
        <v>7846.2450429306291</v>
      </c>
      <c r="BD141" s="26">
        <f t="shared" ca="1" si="242"/>
        <v>8020.0567902591774</v>
      </c>
      <c r="BE141" s="26">
        <f t="shared" ca="1" si="242"/>
        <v>5550.0390683483383</v>
      </c>
      <c r="BF141" s="26">
        <f t="shared" ca="1" si="242"/>
        <v>7725.9989325461347</v>
      </c>
      <c r="BG141" s="26">
        <f t="shared" ca="1" si="242"/>
        <v>7331.6565160295231</v>
      </c>
      <c r="BH141" s="26">
        <f t="shared" ca="1" si="242"/>
        <v>7590.1690027719596</v>
      </c>
      <c r="BI141" s="26">
        <f t="shared" ca="1" si="242"/>
        <v>7434.1999428188319</v>
      </c>
      <c r="BJ141" s="26">
        <f t="shared" ca="1" si="242"/>
        <v>7513.1318835072625</v>
      </c>
      <c r="BK141" s="26">
        <f t="shared" ca="1" si="242"/>
        <v>8851.5122207021723</v>
      </c>
      <c r="BL141" s="26">
        <f t="shared" ref="BL141:CM141" ca="1" si="243">BL147*BL152</f>
        <v>7315.731367970986</v>
      </c>
      <c r="BM141" s="26">
        <f t="shared" ca="1" si="243"/>
        <v>8489.223956340571</v>
      </c>
      <c r="BN141" s="26">
        <f t="shared" ca="1" si="243"/>
        <v>8735.2081505007391</v>
      </c>
      <c r="BO141" s="26">
        <f t="shared" ca="1" si="243"/>
        <v>8720.7653428685608</v>
      </c>
      <c r="BP141" s="26">
        <f t="shared" ca="1" si="243"/>
        <v>8759.7958757365777</v>
      </c>
      <c r="BQ141" s="26">
        <f t="shared" ca="1" si="243"/>
        <v>6018.2247958862945</v>
      </c>
      <c r="BR141" s="26">
        <f t="shared" ca="1" si="243"/>
        <v>8188.0097714031563</v>
      </c>
      <c r="BS141" s="26">
        <f t="shared" ca="1" si="243"/>
        <v>7907.6050664731711</v>
      </c>
      <c r="BT141" s="26">
        <f t="shared" ca="1" si="243"/>
        <v>8464.8887118224648</v>
      </c>
      <c r="BU141" s="26">
        <f t="shared" ca="1" si="243"/>
        <v>7871.5972684691178</v>
      </c>
      <c r="BV141" s="26">
        <f t="shared" ca="1" si="243"/>
        <v>8215.7882379254224</v>
      </c>
      <c r="BW141" s="26">
        <f t="shared" ca="1" si="243"/>
        <v>9545.4129072254382</v>
      </c>
      <c r="BX141" s="26">
        <f t="shared" ca="1" si="243"/>
        <v>8049.9096905290226</v>
      </c>
      <c r="BY141" s="26">
        <f t="shared" ca="1" si="243"/>
        <v>9272.1211123438425</v>
      </c>
      <c r="BZ141" s="26">
        <f t="shared" ca="1" si="243"/>
        <v>9277.6372021314328</v>
      </c>
      <c r="CA141" s="26">
        <f t="shared" ca="1" si="243"/>
        <v>9375.599983356602</v>
      </c>
      <c r="CB141" s="26">
        <f t="shared" ca="1" si="243"/>
        <v>10554.933389237887</v>
      </c>
      <c r="CC141" s="26">
        <f t="shared" ca="1" si="243"/>
        <v>7043.6674293209708</v>
      </c>
      <c r="CD141" s="26">
        <f t="shared" ca="1" si="243"/>
        <v>9529.3533425260448</v>
      </c>
      <c r="CE141" s="26">
        <f t="shared" ca="1" si="243"/>
        <v>9171.6061139894082</v>
      </c>
      <c r="CF141" s="26">
        <f t="shared" ca="1" si="243"/>
        <v>9863.9530715140754</v>
      </c>
      <c r="CG141" s="26">
        <f t="shared" ca="1" si="243"/>
        <v>9357.332193575754</v>
      </c>
      <c r="CH141" s="26">
        <f t="shared" ca="1" si="243"/>
        <v>9683.0712133090019</v>
      </c>
      <c r="CI141" s="26">
        <f t="shared" ca="1" si="243"/>
        <v>10919.685105232003</v>
      </c>
      <c r="CJ141" s="26">
        <f t="shared" ca="1" si="243"/>
        <v>9369.3306956957931</v>
      </c>
      <c r="CK141" s="26">
        <f t="shared" ca="1" si="243"/>
        <v>11168.016810180485</v>
      </c>
      <c r="CL141" s="26">
        <f t="shared" ca="1" si="243"/>
        <v>10607.422107987741</v>
      </c>
      <c r="CM141" s="26">
        <f t="shared" ca="1" si="243"/>
        <v>11069.840995498014</v>
      </c>
    </row>
    <row r="142" spans="2:91" x14ac:dyDescent="0.2">
      <c r="B142" s="196" t="s">
        <v>298</v>
      </c>
      <c r="C142" s="19" t="str">
        <f>Inputs!$J$16</f>
        <v>EUR</v>
      </c>
      <c r="D142" s="19" t="s">
        <v>19</v>
      </c>
      <c r="E142" s="27">
        <f t="shared" ca="1" si="239"/>
        <v>-18199.66131714623</v>
      </c>
      <c r="F142" s="27">
        <f t="shared" ca="1" si="239"/>
        <v>-79056.976831824111</v>
      </c>
      <c r="G142" s="27">
        <f t="shared" ca="1" si="239"/>
        <v>-88835.898261585011</v>
      </c>
      <c r="H142" s="27">
        <f t="shared" ca="1" si="239"/>
        <v>-96139.610117430988</v>
      </c>
      <c r="I142" s="27">
        <f t="shared" ca="1" si="239"/>
        <v>-112703.05949339732</v>
      </c>
      <c r="J142" s="27"/>
      <c r="K142" s="27">
        <f t="shared" ca="1" si="240"/>
        <v>0</v>
      </c>
      <c r="L142" s="27">
        <f t="shared" ca="1" si="240"/>
        <v>0</v>
      </c>
      <c r="M142" s="27">
        <f t="shared" ca="1" si="240"/>
        <v>0</v>
      </c>
      <c r="N142" s="27">
        <f t="shared" ca="1" si="240"/>
        <v>-18199.66131714623</v>
      </c>
      <c r="O142" s="27">
        <f t="shared" ca="1" si="240"/>
        <v>-18100.051101779249</v>
      </c>
      <c r="P142" s="27">
        <f t="shared" ca="1" si="240"/>
        <v>-18924.85738487995</v>
      </c>
      <c r="Q142" s="27">
        <f t="shared" ca="1" si="240"/>
        <v>-20081.769819253579</v>
      </c>
      <c r="R142" s="27">
        <f t="shared" ca="1" si="240"/>
        <v>-21950.298525911334</v>
      </c>
      <c r="S142" s="27">
        <f t="shared" ca="1" si="240"/>
        <v>-20281.995039193949</v>
      </c>
      <c r="T142" s="27">
        <f t="shared" ca="1" si="240"/>
        <v>-21291.452820590777</v>
      </c>
      <c r="U142" s="27">
        <f t="shared" ca="1" si="241"/>
        <v>-22552.738544933734</v>
      </c>
      <c r="V142" s="27">
        <f t="shared" ca="1" si="241"/>
        <v>-24709.711856866543</v>
      </c>
      <c r="W142" s="27">
        <f t="shared" ca="1" si="241"/>
        <v>-21872.409945739077</v>
      </c>
      <c r="X142" s="27">
        <f t="shared" ca="1" si="241"/>
        <v>-23089.610520728336</v>
      </c>
      <c r="Y142" s="27">
        <f t="shared" ca="1" si="241"/>
        <v>-24582.010319695128</v>
      </c>
      <c r="Z142" s="27">
        <f t="shared" ca="1" si="241"/>
        <v>-26595.579331268458</v>
      </c>
      <c r="AA142" s="27">
        <f t="shared" ca="1" si="241"/>
        <v>-25836.146820080859</v>
      </c>
      <c r="AB142" s="27">
        <f t="shared" ca="1" si="241"/>
        <v>-27040.848932456422</v>
      </c>
      <c r="AC142" s="27">
        <f t="shared" ca="1" si="241"/>
        <v>-28544.844775463618</v>
      </c>
      <c r="AD142" s="27">
        <f t="shared" ca="1" si="241"/>
        <v>-31281.218965396416</v>
      </c>
      <c r="AE142" s="27"/>
      <c r="AF142" s="26">
        <f t="shared" ref="AF142:BK142" ca="1" si="244">IFERROR((AF141/AF147)*AF148,0)</f>
        <v>0</v>
      </c>
      <c r="AG142" s="26">
        <f t="shared" ca="1" si="244"/>
        <v>0</v>
      </c>
      <c r="AH142" s="26">
        <f t="shared" ca="1" si="244"/>
        <v>0</v>
      </c>
      <c r="AI142" s="26">
        <f t="shared" ca="1" si="244"/>
        <v>0</v>
      </c>
      <c r="AJ142" s="26">
        <f t="shared" ca="1" si="244"/>
        <v>0</v>
      </c>
      <c r="AK142" s="26">
        <f t="shared" ca="1" si="244"/>
        <v>0</v>
      </c>
      <c r="AL142" s="26">
        <f t="shared" ca="1" si="244"/>
        <v>0</v>
      </c>
      <c r="AM142" s="26">
        <f t="shared" ca="1" si="244"/>
        <v>0</v>
      </c>
      <c r="AN142" s="26">
        <f t="shared" ca="1" si="244"/>
        <v>0</v>
      </c>
      <c r="AO142" s="26">
        <f t="shared" ca="1" si="244"/>
        <v>-5973.6555844443328</v>
      </c>
      <c r="AP142" s="26">
        <f t="shared" ca="1" si="244"/>
        <v>-5897.2190286129708</v>
      </c>
      <c r="AQ142" s="26">
        <f t="shared" ca="1" si="244"/>
        <v>-6328.7867040889287</v>
      </c>
      <c r="AR142" s="26">
        <f t="shared" ca="1" si="244"/>
        <v>-6768.4440569565877</v>
      </c>
      <c r="AS142" s="26">
        <f t="shared" ca="1" si="244"/>
        <v>-4769.750998186817</v>
      </c>
      <c r="AT142" s="26">
        <f t="shared" ca="1" si="244"/>
        <v>-6561.856046635844</v>
      </c>
      <c r="AU142" s="26">
        <f t="shared" ca="1" si="244"/>
        <v>-6111.1302450647818</v>
      </c>
      <c r="AV142" s="26">
        <f t="shared" ca="1" si="244"/>
        <v>-6379.7954198806228</v>
      </c>
      <c r="AW142" s="26">
        <f t="shared" ca="1" si="244"/>
        <v>-6433.9317199345478</v>
      </c>
      <c r="AX142" s="26">
        <f t="shared" ca="1" si="244"/>
        <v>-6422.3982759622713</v>
      </c>
      <c r="AY142" s="26">
        <f t="shared" ca="1" si="244"/>
        <v>-7295.4336394412558</v>
      </c>
      <c r="AZ142" s="26">
        <f t="shared" ca="1" si="244"/>
        <v>-6363.9379038500529</v>
      </c>
      <c r="BA142" s="26">
        <f t="shared" ca="1" si="244"/>
        <v>-7160.065021230469</v>
      </c>
      <c r="BB142" s="26">
        <f t="shared" ca="1" si="244"/>
        <v>-7317.6191780802656</v>
      </c>
      <c r="BC142" s="26">
        <f t="shared" ca="1" si="244"/>
        <v>-7472.6143266005993</v>
      </c>
      <c r="BD142" s="26">
        <f t="shared" ca="1" si="244"/>
        <v>-7638.1493240563586</v>
      </c>
      <c r="BE142" s="26">
        <f t="shared" ca="1" si="244"/>
        <v>-5285.7514936650832</v>
      </c>
      <c r="BF142" s="26">
        <f t="shared" ca="1" si="244"/>
        <v>-7358.0942214725092</v>
      </c>
      <c r="BG142" s="26">
        <f t="shared" ca="1" si="244"/>
        <v>-6982.5300152662121</v>
      </c>
      <c r="BH142" s="26">
        <f t="shared" ca="1" si="244"/>
        <v>-7228.7323835923426</v>
      </c>
      <c r="BI142" s="26">
        <f t="shared" ca="1" si="244"/>
        <v>-7080.1904217322208</v>
      </c>
      <c r="BJ142" s="26">
        <f t="shared" ca="1" si="244"/>
        <v>-7155.3636985783451</v>
      </c>
      <c r="BK142" s="26">
        <f t="shared" ca="1" si="244"/>
        <v>-8430.0116387639737</v>
      </c>
      <c r="BL142" s="26">
        <f t="shared" ref="BL142:CM142" ca="1" si="245">IFERROR((BL141/BL147)*BL148,0)</f>
        <v>-6967.3632075914147</v>
      </c>
      <c r="BM142" s="26">
        <f t="shared" ca="1" si="245"/>
        <v>-8084.9751965148289</v>
      </c>
      <c r="BN142" s="26">
        <f t="shared" ca="1" si="245"/>
        <v>-8319.2458576197514</v>
      </c>
      <c r="BO142" s="26">
        <f t="shared" ca="1" si="245"/>
        <v>-8305.4908027319616</v>
      </c>
      <c r="BP142" s="26">
        <f t="shared" ca="1" si="245"/>
        <v>-8342.6627387967419</v>
      </c>
      <c r="BQ142" s="26">
        <f t="shared" ca="1" si="245"/>
        <v>-5731.6426627488509</v>
      </c>
      <c r="BR142" s="26">
        <f t="shared" ca="1" si="245"/>
        <v>-7798.104544193483</v>
      </c>
      <c r="BS142" s="26">
        <f t="shared" ca="1" si="245"/>
        <v>-7531.0524442601627</v>
      </c>
      <c r="BT142" s="26">
        <f t="shared" ca="1" si="245"/>
        <v>-8061.7987731642525</v>
      </c>
      <c r="BU142" s="26">
        <f t="shared" ca="1" si="245"/>
        <v>-7496.759303303922</v>
      </c>
      <c r="BV142" s="26">
        <f t="shared" ca="1" si="245"/>
        <v>-7824.5602265956413</v>
      </c>
      <c r="BW142" s="26">
        <f t="shared" ca="1" si="245"/>
        <v>-9090.8694354527979</v>
      </c>
      <c r="BX142" s="26">
        <f t="shared" ca="1" si="245"/>
        <v>-7666.5806576466885</v>
      </c>
      <c r="BY142" s="26">
        <f t="shared" ca="1" si="245"/>
        <v>-8830.5915355655652</v>
      </c>
      <c r="BZ142" s="26">
        <f t="shared" ca="1" si="245"/>
        <v>-8835.844954410888</v>
      </c>
      <c r="CA142" s="26">
        <f t="shared" ca="1" si="245"/>
        <v>-8929.1428412920031</v>
      </c>
      <c r="CB142" s="26">
        <f t="shared" ca="1" si="245"/>
        <v>-10052.317513559892</v>
      </c>
      <c r="CC142" s="26">
        <f t="shared" ca="1" si="245"/>
        <v>-6708.2546945914009</v>
      </c>
      <c r="CD142" s="26">
        <f t="shared" ca="1" si="245"/>
        <v>-9075.5746119295673</v>
      </c>
      <c r="CE142" s="26">
        <f t="shared" ca="1" si="245"/>
        <v>-8734.8629657041984</v>
      </c>
      <c r="CF142" s="26">
        <f t="shared" ca="1" si="245"/>
        <v>-9394.2410204895968</v>
      </c>
      <c r="CG142" s="26">
        <f t="shared" ca="1" si="245"/>
        <v>-8911.7449462626228</v>
      </c>
      <c r="CH142" s="26">
        <f t="shared" ca="1" si="245"/>
        <v>-9221.9725841038107</v>
      </c>
      <c r="CI142" s="26">
        <f t="shared" ca="1" si="245"/>
        <v>-10399.700100220956</v>
      </c>
      <c r="CJ142" s="26">
        <f t="shared" ca="1" si="245"/>
        <v>-8923.1720911388511</v>
      </c>
      <c r="CK142" s="26">
        <f t="shared" ca="1" si="245"/>
        <v>-10636.206485886176</v>
      </c>
      <c r="CL142" s="26">
        <f t="shared" ca="1" si="245"/>
        <v>-10102.306769512134</v>
      </c>
      <c r="CM142" s="26">
        <f t="shared" ca="1" si="245"/>
        <v>-10542.705709998108</v>
      </c>
    </row>
    <row r="143" spans="2:91" x14ac:dyDescent="0.2">
      <c r="B143" s="196" t="s">
        <v>297</v>
      </c>
      <c r="C143" s="19" t="str">
        <f>Inputs!$J$16</f>
        <v>EUR</v>
      </c>
      <c r="D143" s="19" t="s">
        <v>19</v>
      </c>
      <c r="E143" s="27">
        <f t="shared" ca="1" si="239"/>
        <v>-909.98306585731166</v>
      </c>
      <c r="F143" s="27">
        <f t="shared" ca="1" si="239"/>
        <v>-3952.8488415912061</v>
      </c>
      <c r="G143" s="27">
        <f t="shared" ca="1" si="239"/>
        <v>-4441.7949130792504</v>
      </c>
      <c r="H143" s="27">
        <f t="shared" ca="1" si="239"/>
        <v>-4806.9805058715501</v>
      </c>
      <c r="I143" s="27">
        <f t="shared" ca="1" si="239"/>
        <v>-5635.1529746698652</v>
      </c>
      <c r="J143" s="27"/>
      <c r="K143" s="27">
        <f t="shared" ca="1" si="240"/>
        <v>0</v>
      </c>
      <c r="L143" s="27">
        <f t="shared" ca="1" si="240"/>
        <v>0</v>
      </c>
      <c r="M143" s="27">
        <f t="shared" ca="1" si="240"/>
        <v>0</v>
      </c>
      <c r="N143" s="27">
        <f t="shared" ca="1" si="240"/>
        <v>-909.98306585731166</v>
      </c>
      <c r="O143" s="27">
        <f t="shared" ca="1" si="240"/>
        <v>-905.00255508896248</v>
      </c>
      <c r="P143" s="27">
        <f t="shared" ca="1" si="240"/>
        <v>-946.2428692439978</v>
      </c>
      <c r="Q143" s="27">
        <f t="shared" ca="1" si="240"/>
        <v>-1004.0884909626791</v>
      </c>
      <c r="R143" s="27">
        <f t="shared" ca="1" si="240"/>
        <v>-1097.5149262955667</v>
      </c>
      <c r="S143" s="27">
        <f t="shared" ca="1" si="240"/>
        <v>-1014.0997519596976</v>
      </c>
      <c r="T143" s="27">
        <f t="shared" ca="1" si="240"/>
        <v>-1064.5726410295388</v>
      </c>
      <c r="U143" s="27">
        <f t="shared" ca="1" si="241"/>
        <v>-1127.6369272466868</v>
      </c>
      <c r="V143" s="27">
        <f t="shared" ca="1" si="241"/>
        <v>-1235.4855928433274</v>
      </c>
      <c r="W143" s="27">
        <f t="shared" ca="1" si="241"/>
        <v>-1093.6204972869539</v>
      </c>
      <c r="X143" s="27">
        <f t="shared" ca="1" si="241"/>
        <v>-1154.4805260364167</v>
      </c>
      <c r="Y143" s="27">
        <f t="shared" ca="1" si="241"/>
        <v>-1229.1005159847566</v>
      </c>
      <c r="Z143" s="27">
        <f t="shared" ca="1" si="241"/>
        <v>-1329.7789665634227</v>
      </c>
      <c r="AA143" s="27">
        <f t="shared" ca="1" si="241"/>
        <v>-1291.8073410040431</v>
      </c>
      <c r="AB143" s="27">
        <f t="shared" ca="1" si="241"/>
        <v>-1352.042446622821</v>
      </c>
      <c r="AC143" s="27">
        <f t="shared" ca="1" si="241"/>
        <v>-1427.2422387731808</v>
      </c>
      <c r="AD143" s="27">
        <f t="shared" ca="1" si="241"/>
        <v>-1564.060948269821</v>
      </c>
      <c r="AE143" s="27"/>
      <c r="AF143" s="26">
        <f t="shared" ref="AF143:BK143" ca="1" si="246">IFERROR((AF141/AF147)*AF149,0)</f>
        <v>0</v>
      </c>
      <c r="AG143" s="26">
        <f t="shared" ca="1" si="246"/>
        <v>0</v>
      </c>
      <c r="AH143" s="26">
        <f t="shared" ca="1" si="246"/>
        <v>0</v>
      </c>
      <c r="AI143" s="26">
        <f t="shared" ca="1" si="246"/>
        <v>0</v>
      </c>
      <c r="AJ143" s="26">
        <f t="shared" ca="1" si="246"/>
        <v>0</v>
      </c>
      <c r="AK143" s="26">
        <f t="shared" ca="1" si="246"/>
        <v>0</v>
      </c>
      <c r="AL143" s="26">
        <f t="shared" ca="1" si="246"/>
        <v>0</v>
      </c>
      <c r="AM143" s="26">
        <f t="shared" ca="1" si="246"/>
        <v>0</v>
      </c>
      <c r="AN143" s="26">
        <f t="shared" ca="1" si="246"/>
        <v>0</v>
      </c>
      <c r="AO143" s="26">
        <f t="shared" ca="1" si="246"/>
        <v>-298.68277922221665</v>
      </c>
      <c r="AP143" s="26">
        <f t="shared" ca="1" si="246"/>
        <v>-294.86095143064853</v>
      </c>
      <c r="AQ143" s="26">
        <f t="shared" ca="1" si="246"/>
        <v>-316.43933520444648</v>
      </c>
      <c r="AR143" s="26">
        <f t="shared" ca="1" si="246"/>
        <v>-338.4222028478294</v>
      </c>
      <c r="AS143" s="26">
        <f t="shared" ca="1" si="246"/>
        <v>-238.48754990934088</v>
      </c>
      <c r="AT143" s="26">
        <f t="shared" ca="1" si="246"/>
        <v>-328.0928023317922</v>
      </c>
      <c r="AU143" s="26">
        <f t="shared" ca="1" si="246"/>
        <v>-305.55651225323913</v>
      </c>
      <c r="AV143" s="26">
        <f t="shared" ca="1" si="246"/>
        <v>-318.98977099403118</v>
      </c>
      <c r="AW143" s="26">
        <f t="shared" ca="1" si="246"/>
        <v>-321.69658599672738</v>
      </c>
      <c r="AX143" s="26">
        <f t="shared" ca="1" si="246"/>
        <v>-321.1199137981136</v>
      </c>
      <c r="AY143" s="26">
        <f t="shared" ca="1" si="246"/>
        <v>-364.77168197206282</v>
      </c>
      <c r="AZ143" s="26">
        <f t="shared" ca="1" si="246"/>
        <v>-318.19689519250267</v>
      </c>
      <c r="BA143" s="26">
        <f t="shared" ca="1" si="246"/>
        <v>-358.00325106152349</v>
      </c>
      <c r="BB143" s="26">
        <f t="shared" ca="1" si="246"/>
        <v>-365.88095890401326</v>
      </c>
      <c r="BC143" s="26">
        <f t="shared" ca="1" si="246"/>
        <v>-373.63071633003</v>
      </c>
      <c r="BD143" s="26">
        <f t="shared" ca="1" si="246"/>
        <v>-381.90746620281794</v>
      </c>
      <c r="BE143" s="26">
        <f t="shared" ca="1" si="246"/>
        <v>-264.28757468325421</v>
      </c>
      <c r="BF143" s="26">
        <f t="shared" ca="1" si="246"/>
        <v>-367.90471107362555</v>
      </c>
      <c r="BG143" s="26">
        <f t="shared" ca="1" si="246"/>
        <v>-349.12650076331067</v>
      </c>
      <c r="BH143" s="26">
        <f t="shared" ca="1" si="246"/>
        <v>-361.43661917961714</v>
      </c>
      <c r="BI143" s="26">
        <f t="shared" ca="1" si="246"/>
        <v>-354.00952108661102</v>
      </c>
      <c r="BJ143" s="26">
        <f t="shared" ca="1" si="246"/>
        <v>-357.76818492891726</v>
      </c>
      <c r="BK143" s="26">
        <f t="shared" ca="1" si="246"/>
        <v>-421.50058193819865</v>
      </c>
      <c r="BL143" s="26">
        <f t="shared" ref="BL143:CM143" ca="1" si="247">IFERROR((BL141/BL147)*BL149,0)</f>
        <v>-348.36816037957078</v>
      </c>
      <c r="BM143" s="26">
        <f t="shared" ca="1" si="247"/>
        <v>-404.2487598257415</v>
      </c>
      <c r="BN143" s="26">
        <f t="shared" ca="1" si="247"/>
        <v>-415.9622928809876</v>
      </c>
      <c r="BO143" s="26">
        <f t="shared" ca="1" si="247"/>
        <v>-415.2745401365982</v>
      </c>
      <c r="BP143" s="26">
        <f t="shared" ca="1" si="247"/>
        <v>-417.13313693983713</v>
      </c>
      <c r="BQ143" s="26">
        <f t="shared" ca="1" si="247"/>
        <v>-286.58213313744261</v>
      </c>
      <c r="BR143" s="26">
        <f t="shared" ca="1" si="247"/>
        <v>-389.90522720967414</v>
      </c>
      <c r="BS143" s="26">
        <f t="shared" ca="1" si="247"/>
        <v>-376.55262221300814</v>
      </c>
      <c r="BT143" s="26">
        <f t="shared" ca="1" si="247"/>
        <v>-403.08993865821259</v>
      </c>
      <c r="BU143" s="26">
        <f t="shared" ca="1" si="247"/>
        <v>-374.83796516519607</v>
      </c>
      <c r="BV143" s="26">
        <f t="shared" ca="1" si="247"/>
        <v>-391.22801132978208</v>
      </c>
      <c r="BW143" s="26">
        <f t="shared" ca="1" si="247"/>
        <v>-454.54347177263992</v>
      </c>
      <c r="BX143" s="26">
        <f t="shared" ca="1" si="247"/>
        <v>-383.3290328823345</v>
      </c>
      <c r="BY143" s="26">
        <f t="shared" ca="1" si="247"/>
        <v>-441.52957677827823</v>
      </c>
      <c r="BZ143" s="26">
        <f t="shared" ca="1" si="247"/>
        <v>-441.79224772054442</v>
      </c>
      <c r="CA143" s="26">
        <f t="shared" ca="1" si="247"/>
        <v>-446.45714206460013</v>
      </c>
      <c r="CB143" s="26">
        <f t="shared" ca="1" si="247"/>
        <v>-502.61587567799467</v>
      </c>
      <c r="CC143" s="26">
        <f t="shared" ca="1" si="247"/>
        <v>-335.41273472957005</v>
      </c>
      <c r="CD143" s="26">
        <f t="shared" ca="1" si="247"/>
        <v>-453.7787305964784</v>
      </c>
      <c r="CE143" s="26">
        <f t="shared" ca="1" si="247"/>
        <v>-436.74314828520994</v>
      </c>
      <c r="CF143" s="26">
        <f t="shared" ca="1" si="247"/>
        <v>-469.71205102447982</v>
      </c>
      <c r="CG143" s="26">
        <f t="shared" ca="1" si="247"/>
        <v>-445.58724731313117</v>
      </c>
      <c r="CH143" s="26">
        <f t="shared" ca="1" si="247"/>
        <v>-461.09862920519055</v>
      </c>
      <c r="CI143" s="26">
        <f t="shared" ca="1" si="247"/>
        <v>-519.98500501104786</v>
      </c>
      <c r="CJ143" s="26">
        <f t="shared" ca="1" si="247"/>
        <v>-446.15860455694258</v>
      </c>
      <c r="CK143" s="26">
        <f t="shared" ca="1" si="247"/>
        <v>-531.81032429430888</v>
      </c>
      <c r="CL143" s="26">
        <f t="shared" ca="1" si="247"/>
        <v>-505.11533847560679</v>
      </c>
      <c r="CM143" s="26">
        <f t="shared" ca="1" si="247"/>
        <v>-527.13528549990542</v>
      </c>
    </row>
    <row r="144" spans="2:91" s="115" customFormat="1" x14ac:dyDescent="0.2">
      <c r="B144" s="195" t="s">
        <v>296</v>
      </c>
      <c r="C144" s="19" t="str">
        <f>Inputs!$J$16</f>
        <v>EUR</v>
      </c>
      <c r="D144" s="19" t="s">
        <v>19</v>
      </c>
      <c r="E144" s="63">
        <f ca="1">SUM(E140:E143)</f>
        <v>0</v>
      </c>
      <c r="F144" s="63">
        <f ca="1">SUM(F140:F143)</f>
        <v>8.1854523159563541E-12</v>
      </c>
      <c r="G144" s="63">
        <f ca="1">SUM(G140:G143)</f>
        <v>0</v>
      </c>
      <c r="H144" s="63">
        <f ca="1">SUM(H140:H143)</f>
        <v>-7.2759576141834259E-12</v>
      </c>
      <c r="I144" s="63">
        <f ca="1">SUM(I140:I143)</f>
        <v>0</v>
      </c>
      <c r="J144" s="63"/>
      <c r="K144" s="63">
        <f t="shared" ref="K144:AD144" ca="1" si="248">SUM(K140:K143)</f>
        <v>0</v>
      </c>
      <c r="L144" s="63">
        <f t="shared" ca="1" si="248"/>
        <v>0</v>
      </c>
      <c r="M144" s="63">
        <f t="shared" ca="1" si="248"/>
        <v>0</v>
      </c>
      <c r="N144" s="63">
        <f t="shared" ca="1" si="248"/>
        <v>0</v>
      </c>
      <c r="O144" s="63">
        <f t="shared" ca="1" si="248"/>
        <v>0</v>
      </c>
      <c r="P144" s="63">
        <f t="shared" ca="1" si="248"/>
        <v>2.9558577807620168E-12</v>
      </c>
      <c r="Q144" s="63">
        <f t="shared" ca="1" si="248"/>
        <v>4.7748471843078732E-12</v>
      </c>
      <c r="R144" s="63">
        <f t="shared" ca="1" si="248"/>
        <v>4.3200998334214091E-12</v>
      </c>
      <c r="S144" s="63">
        <f t="shared" ca="1" si="248"/>
        <v>6.3664629124104977E-12</v>
      </c>
      <c r="T144" s="63">
        <f t="shared" ca="1" si="248"/>
        <v>7.73070496506989E-12</v>
      </c>
      <c r="U144" s="63">
        <f t="shared" ca="1" si="248"/>
        <v>7.73070496506989E-12</v>
      </c>
      <c r="V144" s="63">
        <f t="shared" ca="1" si="248"/>
        <v>7.9580786405131221E-12</v>
      </c>
      <c r="W144" s="63">
        <f t="shared" ca="1" si="248"/>
        <v>6.1390892369672656E-12</v>
      </c>
      <c r="X144" s="63">
        <f t="shared" ca="1" si="248"/>
        <v>9.7770680440589786E-12</v>
      </c>
      <c r="Y144" s="63">
        <f t="shared" ca="1" si="248"/>
        <v>6.1390892369672656E-12</v>
      </c>
      <c r="Z144" s="63">
        <f t="shared" ca="1" si="248"/>
        <v>3.637978807091713E-12</v>
      </c>
      <c r="AA144" s="63">
        <f t="shared" ca="1" si="248"/>
        <v>5.6843418860808015E-12</v>
      </c>
      <c r="AB144" s="63">
        <f t="shared" ca="1" si="248"/>
        <v>0</v>
      </c>
      <c r="AC144" s="63">
        <f t="shared" ca="1" si="248"/>
        <v>-2.2737367544323206E-12</v>
      </c>
      <c r="AD144" s="63">
        <f t="shared" ca="1" si="248"/>
        <v>6.3664629124104977E-12</v>
      </c>
      <c r="AE144" s="63"/>
      <c r="AF144" s="194">
        <f t="shared" ref="AF144:BK144" ca="1" si="249">SUM(AF140:AF143)</f>
        <v>0</v>
      </c>
      <c r="AG144" s="63">
        <f t="shared" ca="1" si="249"/>
        <v>0</v>
      </c>
      <c r="AH144" s="63">
        <f t="shared" ca="1" si="249"/>
        <v>0</v>
      </c>
      <c r="AI144" s="63">
        <f t="shared" ca="1" si="249"/>
        <v>0</v>
      </c>
      <c r="AJ144" s="63">
        <f t="shared" ca="1" si="249"/>
        <v>0</v>
      </c>
      <c r="AK144" s="63">
        <f t="shared" ca="1" si="249"/>
        <v>0</v>
      </c>
      <c r="AL144" s="63">
        <f t="shared" ca="1" si="249"/>
        <v>0</v>
      </c>
      <c r="AM144" s="63">
        <f t="shared" ca="1" si="249"/>
        <v>0</v>
      </c>
      <c r="AN144" s="63">
        <f t="shared" ca="1" si="249"/>
        <v>0</v>
      </c>
      <c r="AO144" s="63">
        <f t="shared" ca="1" si="249"/>
        <v>-9.6633812063373625E-13</v>
      </c>
      <c r="AP144" s="63">
        <f t="shared" ca="1" si="249"/>
        <v>-1.3073986337985843E-12</v>
      </c>
      <c r="AQ144" s="63">
        <f t="shared" ca="1" si="249"/>
        <v>-1.1368683772161603E-12</v>
      </c>
      <c r="AR144" s="63">
        <f t="shared" ca="1" si="249"/>
        <v>-1.4210854715202004E-12</v>
      </c>
      <c r="AS144" s="63">
        <f t="shared" ca="1" si="249"/>
        <v>-2.2168933355715126E-12</v>
      </c>
      <c r="AT144" s="63">
        <f t="shared" ca="1" si="249"/>
        <v>-2.0463630789890885E-12</v>
      </c>
      <c r="AU144" s="63">
        <f t="shared" ca="1" si="249"/>
        <v>-1.1368683772161603E-12</v>
      </c>
      <c r="AV144" s="63">
        <f t="shared" ca="1" si="249"/>
        <v>-1.5347723092418164E-12</v>
      </c>
      <c r="AW144" s="63">
        <f t="shared" ca="1" si="249"/>
        <v>-2.4442670110147446E-12</v>
      </c>
      <c r="AX144" s="63">
        <f t="shared" ca="1" si="249"/>
        <v>-3.3537617127876729E-12</v>
      </c>
      <c r="AY144" s="63">
        <f t="shared" ca="1" si="249"/>
        <v>-3.808509063674137E-12</v>
      </c>
      <c r="AZ144" s="63">
        <f t="shared" ca="1" si="249"/>
        <v>-3.5242919693700969E-12</v>
      </c>
      <c r="BA144" s="63">
        <f t="shared" ca="1" si="249"/>
        <v>-4.2632564145606011E-12</v>
      </c>
      <c r="BB144" s="63">
        <f t="shared" ca="1" si="249"/>
        <v>-3.979039320256561E-12</v>
      </c>
      <c r="BC144" s="63">
        <f t="shared" ca="1" si="249"/>
        <v>-3.808509063674137E-12</v>
      </c>
      <c r="BD144" s="63">
        <f t="shared" ca="1" si="249"/>
        <v>-2.7853275241795927E-12</v>
      </c>
      <c r="BE144" s="63">
        <f t="shared" ca="1" si="249"/>
        <v>-1.8189894035458565E-12</v>
      </c>
      <c r="BF144" s="63">
        <f t="shared" ca="1" si="249"/>
        <v>-1.8189894035458565E-12</v>
      </c>
      <c r="BG144" s="63">
        <f t="shared" ca="1" si="249"/>
        <v>-1.4779288903810084E-12</v>
      </c>
      <c r="BH144" s="63">
        <f t="shared" ca="1" si="249"/>
        <v>-1.8758328224066645E-12</v>
      </c>
      <c r="BI144" s="63">
        <f t="shared" ca="1" si="249"/>
        <v>-1.7053025658242404E-12</v>
      </c>
      <c r="BJ144" s="63">
        <f t="shared" ca="1" si="249"/>
        <v>-1.6484591469634324E-12</v>
      </c>
      <c r="BK144" s="63">
        <f t="shared" ca="1" si="249"/>
        <v>-1.8758328224066645E-12</v>
      </c>
      <c r="BL144" s="63">
        <f t="shared" ref="BL144:CM144" ca="1" si="250">SUM(BL140:BL143)</f>
        <v>-1.3642420526593924E-12</v>
      </c>
      <c r="BM144" s="63">
        <f t="shared" ca="1" si="250"/>
        <v>-1.1937117960769683E-12</v>
      </c>
      <c r="BN144" s="63">
        <f t="shared" ca="1" si="250"/>
        <v>-1.7621459846850485E-12</v>
      </c>
      <c r="BO144" s="63">
        <f t="shared" ca="1" si="250"/>
        <v>-8.5265128291212022E-13</v>
      </c>
      <c r="BP144" s="63">
        <f t="shared" ca="1" si="250"/>
        <v>-1.3073986337985843E-12</v>
      </c>
      <c r="BQ144" s="63">
        <f t="shared" ca="1" si="250"/>
        <v>0</v>
      </c>
      <c r="BR144" s="63">
        <f t="shared" ca="1" si="250"/>
        <v>-8.5265128291212022E-13</v>
      </c>
      <c r="BS144" s="63">
        <f t="shared" ca="1" si="250"/>
        <v>-6.8212102632969618E-13</v>
      </c>
      <c r="BT144" s="63">
        <f t="shared" ca="1" si="250"/>
        <v>0</v>
      </c>
      <c r="BU144" s="63">
        <f t="shared" ca="1" si="250"/>
        <v>0</v>
      </c>
      <c r="BV144" s="63">
        <f t="shared" ca="1" si="250"/>
        <v>-9.6633812063373625E-13</v>
      </c>
      <c r="BW144" s="63">
        <f t="shared" ca="1" si="250"/>
        <v>-1.4779288903810084E-12</v>
      </c>
      <c r="BX144" s="63">
        <f t="shared" ca="1" si="250"/>
        <v>-2.2168933355715126E-12</v>
      </c>
      <c r="BY144" s="63">
        <f t="shared" ca="1" si="250"/>
        <v>-2.7853275241795927E-12</v>
      </c>
      <c r="BZ144" s="63">
        <f t="shared" ca="1" si="250"/>
        <v>-3.2969182939268649E-12</v>
      </c>
      <c r="CA144" s="63">
        <f t="shared" ca="1" si="250"/>
        <v>-4.8885340220294893E-12</v>
      </c>
      <c r="CB144" s="63">
        <f t="shared" ca="1" si="250"/>
        <v>-5.0590642786119133E-12</v>
      </c>
      <c r="CC144" s="63">
        <f t="shared" ca="1" si="250"/>
        <v>-5.6843418860808015E-12</v>
      </c>
      <c r="CD144" s="63">
        <f t="shared" ca="1" si="250"/>
        <v>-6.3096194935496897E-12</v>
      </c>
      <c r="CE144" s="63">
        <f t="shared" ca="1" si="250"/>
        <v>-5.5706550483591855E-12</v>
      </c>
      <c r="CF144" s="63">
        <f t="shared" ca="1" si="250"/>
        <v>-6.7075234255753458E-12</v>
      </c>
      <c r="CG144" s="63">
        <f t="shared" ca="1" si="250"/>
        <v>-7.2191141953226179E-12</v>
      </c>
      <c r="CH144" s="63">
        <f t="shared" ca="1" si="250"/>
        <v>-6.6506800067145377E-12</v>
      </c>
      <c r="CI144" s="63">
        <f t="shared" ca="1" si="250"/>
        <v>-7.9580786405131221E-12</v>
      </c>
      <c r="CJ144" s="63">
        <f t="shared" ca="1" si="250"/>
        <v>-7.8443918027915061E-12</v>
      </c>
      <c r="CK144" s="63">
        <f t="shared" ca="1" si="250"/>
        <v>-7.2759576141834259E-12</v>
      </c>
      <c r="CL144" s="63">
        <f t="shared" ca="1" si="250"/>
        <v>-6.9348971010185778E-12</v>
      </c>
      <c r="CM144" s="63">
        <f t="shared" ca="1" si="250"/>
        <v>-6.8212102632969618E-12</v>
      </c>
    </row>
    <row r="145" spans="2:91" x14ac:dyDescent="0.2">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row>
    <row r="146" spans="2:91" s="115" customFormat="1" x14ac:dyDescent="0.2">
      <c r="B146" s="195" t="s">
        <v>300</v>
      </c>
      <c r="C146" s="19" t="str">
        <f>Inputs!$GZ$9</f>
        <v>kg</v>
      </c>
      <c r="D146" s="19" t="s">
        <v>19</v>
      </c>
      <c r="E146" s="63">
        <v>0</v>
      </c>
      <c r="F146" s="63">
        <f ca="1">E150</f>
        <v>0</v>
      </c>
      <c r="G146" s="63">
        <f ca="1">F150</f>
        <v>5.9685589803848416E-13</v>
      </c>
      <c r="H146" s="63">
        <f ca="1">G150</f>
        <v>8.5265128291212022E-13</v>
      </c>
      <c r="I146" s="63">
        <f ca="1">H150</f>
        <v>7.3896444519050419E-13</v>
      </c>
      <c r="J146" s="63"/>
      <c r="K146" s="63">
        <v>0</v>
      </c>
      <c r="L146" s="63">
        <f t="shared" ref="L146:AD146" ca="1" si="251">K150</f>
        <v>0</v>
      </c>
      <c r="M146" s="63">
        <f t="shared" ca="1" si="251"/>
        <v>0</v>
      </c>
      <c r="N146" s="63">
        <f t="shared" ca="1" si="251"/>
        <v>0</v>
      </c>
      <c r="O146" s="63">
        <f t="shared" ca="1" si="251"/>
        <v>0</v>
      </c>
      <c r="P146" s="63">
        <f t="shared" ca="1" si="251"/>
        <v>5.6843418860808015E-14</v>
      </c>
      <c r="Q146" s="63">
        <f t="shared" ca="1" si="251"/>
        <v>0</v>
      </c>
      <c r="R146" s="63">
        <f t="shared" ca="1" si="251"/>
        <v>2.2026824808563106E-13</v>
      </c>
      <c r="S146" s="63">
        <f t="shared" ca="1" si="251"/>
        <v>5.1159076974727213E-13</v>
      </c>
      <c r="T146" s="63">
        <f t="shared" ca="1" si="251"/>
        <v>4.2632564145606011E-13</v>
      </c>
      <c r="U146" s="63">
        <f t="shared" ca="1" si="251"/>
        <v>2.7000623958883807E-13</v>
      </c>
      <c r="V146" s="63">
        <f t="shared" ca="1" si="251"/>
        <v>1.8474111129762605E-13</v>
      </c>
      <c r="W146" s="63">
        <f t="shared" ca="1" si="251"/>
        <v>1.8474111129762605E-13</v>
      </c>
      <c r="X146" s="63">
        <f t="shared" ca="1" si="251"/>
        <v>0</v>
      </c>
      <c r="Y146" s="63">
        <f t="shared" ca="1" si="251"/>
        <v>0</v>
      </c>
      <c r="Z146" s="63">
        <f t="shared" ca="1" si="251"/>
        <v>0</v>
      </c>
      <c r="AA146" s="63">
        <f t="shared" ca="1" si="251"/>
        <v>0</v>
      </c>
      <c r="AB146" s="63">
        <f t="shared" ca="1" si="251"/>
        <v>0</v>
      </c>
      <c r="AC146" s="63">
        <f t="shared" ca="1" si="251"/>
        <v>0</v>
      </c>
      <c r="AD146" s="63">
        <f t="shared" ca="1" si="251"/>
        <v>0</v>
      </c>
      <c r="AE146" s="63"/>
      <c r="AF146" s="194">
        <v>0</v>
      </c>
      <c r="AG146" s="194">
        <f t="shared" ref="AG146:BL146" ca="1" si="252">AF150</f>
        <v>0</v>
      </c>
      <c r="AH146" s="194">
        <f t="shared" ca="1" si="252"/>
        <v>0</v>
      </c>
      <c r="AI146" s="194">
        <f t="shared" ca="1" si="252"/>
        <v>0</v>
      </c>
      <c r="AJ146" s="194">
        <f t="shared" ca="1" si="252"/>
        <v>0</v>
      </c>
      <c r="AK146" s="194">
        <f t="shared" ca="1" si="252"/>
        <v>0</v>
      </c>
      <c r="AL146" s="194">
        <f t="shared" ca="1" si="252"/>
        <v>0</v>
      </c>
      <c r="AM146" s="194">
        <f t="shared" ca="1" si="252"/>
        <v>0</v>
      </c>
      <c r="AN146" s="194">
        <f t="shared" ca="1" si="252"/>
        <v>0</v>
      </c>
      <c r="AO146" s="194">
        <f t="shared" ca="1" si="252"/>
        <v>0</v>
      </c>
      <c r="AP146" s="194">
        <f t="shared" ca="1" si="252"/>
        <v>-2.3092638912203256E-14</v>
      </c>
      <c r="AQ146" s="194">
        <f t="shared" ca="1" si="252"/>
        <v>0</v>
      </c>
      <c r="AR146" s="194">
        <f t="shared" ca="1" si="252"/>
        <v>0</v>
      </c>
      <c r="AS146" s="194">
        <f t="shared" ca="1" si="252"/>
        <v>0</v>
      </c>
      <c r="AT146" s="194">
        <f t="shared" ca="1" si="252"/>
        <v>-2.3092638912203256E-14</v>
      </c>
      <c r="AU146" s="194">
        <f t="shared" ca="1" si="252"/>
        <v>0</v>
      </c>
      <c r="AV146" s="194">
        <f t="shared" ca="1" si="252"/>
        <v>0</v>
      </c>
      <c r="AW146" s="194">
        <f t="shared" ca="1" si="252"/>
        <v>0</v>
      </c>
      <c r="AX146" s="194">
        <f t="shared" ca="1" si="252"/>
        <v>0</v>
      </c>
      <c r="AY146" s="194">
        <f t="shared" ca="1" si="252"/>
        <v>0</v>
      </c>
      <c r="AZ146" s="194">
        <f t="shared" ca="1" si="252"/>
        <v>0</v>
      </c>
      <c r="BA146" s="194">
        <f t="shared" ca="1" si="252"/>
        <v>0</v>
      </c>
      <c r="BB146" s="194">
        <f t="shared" ca="1" si="252"/>
        <v>0</v>
      </c>
      <c r="BC146" s="194">
        <f t="shared" ca="1" si="252"/>
        <v>2.8421709430404007E-14</v>
      </c>
      <c r="BD146" s="194">
        <f t="shared" ca="1" si="252"/>
        <v>0</v>
      </c>
      <c r="BE146" s="194">
        <f t="shared" ca="1" si="252"/>
        <v>2.8421709430404007E-14</v>
      </c>
      <c r="BF146" s="194">
        <f t="shared" ca="1" si="252"/>
        <v>7.815970093361102E-14</v>
      </c>
      <c r="BG146" s="194">
        <f t="shared" ca="1" si="252"/>
        <v>3.1974423109204508E-14</v>
      </c>
      <c r="BH146" s="194">
        <f t="shared" ca="1" si="252"/>
        <v>7.460698725481052E-14</v>
      </c>
      <c r="BI146" s="194">
        <f t="shared" ca="1" si="252"/>
        <v>4.2632564145606011E-14</v>
      </c>
      <c r="BJ146" s="194">
        <f t="shared" ca="1" si="252"/>
        <v>4.6185277824406512E-14</v>
      </c>
      <c r="BK146" s="194">
        <f t="shared" ca="1" si="252"/>
        <v>4.9737991503207013E-14</v>
      </c>
      <c r="BL146" s="194">
        <f t="shared" ca="1" si="252"/>
        <v>7.1054273576010019E-14</v>
      </c>
      <c r="BM146" s="194">
        <f t="shared" ref="BM146:CM146" ca="1" si="253">BL150</f>
        <v>6.0396132539608516E-14</v>
      </c>
      <c r="BN146" s="194">
        <f t="shared" ca="1" si="253"/>
        <v>4.9737991503207013E-14</v>
      </c>
      <c r="BO146" s="194">
        <f t="shared" ca="1" si="253"/>
        <v>5.3290705182007514E-14</v>
      </c>
      <c r="BP146" s="194">
        <f t="shared" ca="1" si="253"/>
        <v>2.8421709430404007E-14</v>
      </c>
      <c r="BQ146" s="194">
        <f t="shared" ca="1" si="253"/>
        <v>3.5527136788005009E-14</v>
      </c>
      <c r="BR146" s="194">
        <f t="shared" ca="1" si="253"/>
        <v>7.815970093361102E-14</v>
      </c>
      <c r="BS146" s="194">
        <f t="shared" ca="1" si="253"/>
        <v>3.907985046680551E-14</v>
      </c>
      <c r="BT146" s="194">
        <f t="shared" ca="1" si="253"/>
        <v>4.6185277824406512E-14</v>
      </c>
      <c r="BU146" s="194">
        <f t="shared" ca="1" si="253"/>
        <v>7.1054273576010019E-14</v>
      </c>
      <c r="BV146" s="194">
        <f t="shared" ca="1" si="253"/>
        <v>4.2632564145606011E-14</v>
      </c>
      <c r="BW146" s="194">
        <f t="shared" ca="1" si="253"/>
        <v>6.3948846218409017E-14</v>
      </c>
      <c r="BX146" s="194">
        <f t="shared" ca="1" si="253"/>
        <v>6.7501559897209518E-14</v>
      </c>
      <c r="BY146" s="194">
        <f t="shared" ca="1" si="253"/>
        <v>3.1974423109204508E-14</v>
      </c>
      <c r="BZ146" s="194">
        <f t="shared" ca="1" si="253"/>
        <v>6.3948846218409017E-14</v>
      </c>
      <c r="CA146" s="194">
        <f t="shared" ca="1" si="253"/>
        <v>5.6843418860808015E-14</v>
      </c>
      <c r="CB146" s="194">
        <f t="shared" ca="1" si="253"/>
        <v>4.9737991503207013E-14</v>
      </c>
      <c r="CC146" s="194">
        <f t="shared" ca="1" si="253"/>
        <v>4.9737991503207013E-14</v>
      </c>
      <c r="CD146" s="194">
        <f t="shared" ca="1" si="253"/>
        <v>4.9737991503207013E-14</v>
      </c>
      <c r="CE146" s="194">
        <f t="shared" ca="1" si="253"/>
        <v>7.1054273576010019E-14</v>
      </c>
      <c r="CF146" s="194">
        <f t="shared" ca="1" si="253"/>
        <v>3.907985046680551E-14</v>
      </c>
      <c r="CG146" s="194">
        <f t="shared" ca="1" si="253"/>
        <v>3.907985046680551E-14</v>
      </c>
      <c r="CH146" s="194">
        <f t="shared" ca="1" si="253"/>
        <v>3.5527136788005009E-14</v>
      </c>
      <c r="CI146" s="194">
        <f t="shared" ca="1" si="253"/>
        <v>5.6843418860808015E-14</v>
      </c>
      <c r="CJ146" s="194">
        <f t="shared" ca="1" si="253"/>
        <v>1.2789769243681803E-13</v>
      </c>
      <c r="CK146" s="194">
        <f t="shared" ca="1" si="253"/>
        <v>1.0658141036401503E-13</v>
      </c>
      <c r="CL146" s="194">
        <f t="shared" ca="1" si="253"/>
        <v>8.5265128291212022E-14</v>
      </c>
      <c r="CM146" s="194">
        <f t="shared" ca="1" si="253"/>
        <v>7.1054273576010019E-14</v>
      </c>
    </row>
    <row r="147" spans="2:91" x14ac:dyDescent="0.2">
      <c r="B147" s="196" t="s">
        <v>299</v>
      </c>
      <c r="C147" s="19" t="str">
        <f>Inputs!$GZ$9</f>
        <v>kg</v>
      </c>
      <c r="D147" s="19" t="s">
        <v>19</v>
      </c>
      <c r="E147" s="27">
        <f t="shared" ref="E147:I149" ca="1" si="254">SUMIF($K$4:$AD$4,E$4,$K147:$AD147)</f>
        <v>1018.3320000000001</v>
      </c>
      <c r="F147" s="27">
        <f t="shared" ca="1" si="254"/>
        <v>4307.9715000000006</v>
      </c>
      <c r="G147" s="27">
        <f t="shared" ca="1" si="254"/>
        <v>4677.3720000000003</v>
      </c>
      <c r="H147" s="27">
        <f t="shared" ca="1" si="254"/>
        <v>4912.5825000000004</v>
      </c>
      <c r="I147" s="27">
        <f t="shared" ca="1" si="254"/>
        <v>5589.1080000000002</v>
      </c>
      <c r="J147" s="27"/>
      <c r="K147" s="27">
        <f t="shared" ref="K147:T149" ca="1" si="255">SUMIFS($AF147:$CM147,$AF$4:$CM$4,K$4,$AF$8:$CM$8,K$8)</f>
        <v>0</v>
      </c>
      <c r="L147" s="27">
        <f t="shared" ca="1" si="255"/>
        <v>0</v>
      </c>
      <c r="M147" s="27">
        <f t="shared" ca="1" si="255"/>
        <v>0</v>
      </c>
      <c r="N147" s="27">
        <f t="shared" ca="1" si="255"/>
        <v>1018.3320000000001</v>
      </c>
      <c r="O147" s="27">
        <f t="shared" ca="1" si="255"/>
        <v>1001.9835000000003</v>
      </c>
      <c r="P147" s="27">
        <f t="shared" ca="1" si="255"/>
        <v>1037.1375</v>
      </c>
      <c r="Q147" s="27">
        <f t="shared" ca="1" si="255"/>
        <v>1089.6795000000002</v>
      </c>
      <c r="R147" s="27">
        <f t="shared" ca="1" si="255"/>
        <v>1179.1710000000003</v>
      </c>
      <c r="S147" s="27">
        <f t="shared" ca="1" si="255"/>
        <v>1080.6075000000001</v>
      </c>
      <c r="T147" s="27">
        <f t="shared" ca="1" si="255"/>
        <v>1125.873</v>
      </c>
      <c r="U147" s="27">
        <f t="shared" ref="U147:AD149" ca="1" si="256">SUMIFS($AF147:$CM147,$AF$4:$CM$4,U$4,$AF$8:$CM$8,U$8)</f>
        <v>1183.7070000000001</v>
      </c>
      <c r="V147" s="27">
        <f t="shared" ca="1" si="256"/>
        <v>1287.1845000000001</v>
      </c>
      <c r="W147" s="27">
        <f t="shared" ca="1" si="256"/>
        <v>1130.9760000000001</v>
      </c>
      <c r="X147" s="27">
        <f t="shared" ca="1" si="256"/>
        <v>1184.9355000000003</v>
      </c>
      <c r="Y147" s="27">
        <f t="shared" ca="1" si="256"/>
        <v>1252.125</v>
      </c>
      <c r="Z147" s="27">
        <f t="shared" ca="1" si="256"/>
        <v>1344.546</v>
      </c>
      <c r="AA147" s="27">
        <f t="shared" ca="1" si="256"/>
        <v>1296.5400000000002</v>
      </c>
      <c r="AB147" s="27">
        <f t="shared" ca="1" si="256"/>
        <v>1346.7195000000002</v>
      </c>
      <c r="AC147" s="27">
        <f t="shared" ca="1" si="256"/>
        <v>1411.0740000000001</v>
      </c>
      <c r="AD147" s="27">
        <f t="shared" ca="1" si="256"/>
        <v>1534.7745000000002</v>
      </c>
      <c r="AE147" s="27"/>
      <c r="AF147" s="197">
        <f ca="1">-OFFSET(AF149,0,VLOOKUP($B138,Settings!$AX$4:$BG$100,10,0))-OFFSET(AF148,0,VLOOKUP($B138,Settings!$AX$4:$BG$100,10,0))</f>
        <v>0</v>
      </c>
      <c r="AG147" s="197">
        <f ca="1">-OFFSET(AG149,0,VLOOKUP($B138,Settings!$AX$4:$BG$100,10,0))-OFFSET(AG148,0,VLOOKUP($B138,Settings!$AX$4:$BG$100,10,0))</f>
        <v>0</v>
      </c>
      <c r="AH147" s="197">
        <f ca="1">-OFFSET(AH149,0,VLOOKUP($B138,Settings!$AX$4:$BG$100,10,0))-OFFSET(AH148,0,VLOOKUP($B138,Settings!$AX$4:$BG$100,10,0))</f>
        <v>0</v>
      </c>
      <c r="AI147" s="197">
        <f ca="1">-OFFSET(AI149,0,VLOOKUP($B138,Settings!$AX$4:$BG$100,10,0))-OFFSET(AI148,0,VLOOKUP($B138,Settings!$AX$4:$BG$100,10,0))</f>
        <v>0</v>
      </c>
      <c r="AJ147" s="197">
        <f ca="1">-OFFSET(AJ149,0,VLOOKUP($B138,Settings!$AX$4:$BG$100,10,0))-OFFSET(AJ148,0,VLOOKUP($B138,Settings!$AX$4:$BG$100,10,0))</f>
        <v>0</v>
      </c>
      <c r="AK147" s="197">
        <f ca="1">-OFFSET(AK149,0,VLOOKUP($B138,Settings!$AX$4:$BG$100,10,0))-OFFSET(AK148,0,VLOOKUP($B138,Settings!$AX$4:$BG$100,10,0))</f>
        <v>0</v>
      </c>
      <c r="AL147" s="197">
        <f ca="1">-OFFSET(AL149,0,VLOOKUP($B138,Settings!$AX$4:$BG$100,10,0))-OFFSET(AL148,0,VLOOKUP($B138,Settings!$AX$4:$BG$100,10,0))</f>
        <v>0</v>
      </c>
      <c r="AM147" s="197">
        <f ca="1">-OFFSET(AM149,0,VLOOKUP($B138,Settings!$AX$4:$BG$100,10,0))-OFFSET(AM148,0,VLOOKUP($B138,Settings!$AX$4:$BG$100,10,0))</f>
        <v>0</v>
      </c>
      <c r="AN147" s="197">
        <f ca="1">-OFFSET(AN149,0,VLOOKUP($B138,Settings!$AX$4:$BG$100,10,0))-OFFSET(AN148,0,VLOOKUP($B138,Settings!$AX$4:$BG$100,10,0))</f>
        <v>0</v>
      </c>
      <c r="AO147" s="197">
        <f ca="1">-OFFSET(AO149,0,VLOOKUP($B138,Settings!$AX$4:$BG$100,10,0))-OFFSET(AO148,0,VLOOKUP($B138,Settings!$AX$4:$BG$100,10,0))</f>
        <v>335.66400000000004</v>
      </c>
      <c r="AP147" s="197">
        <f ca="1">-OFFSET(AP149,0,VLOOKUP($B138,Settings!$AX$4:$BG$100,10,0))-OFFSET(AP148,0,VLOOKUP($B138,Settings!$AX$4:$BG$100,10,0))</f>
        <v>329.99400000000003</v>
      </c>
      <c r="AQ147" s="197">
        <f ca="1">-OFFSET(AQ149,0,VLOOKUP($B138,Settings!$AX$4:$BG$100,10,0))-OFFSET(AQ148,0,VLOOKUP($B138,Settings!$AX$4:$BG$100,10,0))</f>
        <v>352.67400000000004</v>
      </c>
      <c r="AR147" s="197">
        <f ca="1">-OFFSET(AR149,0,VLOOKUP($B138,Settings!$AX$4:$BG$100,10,0))-OFFSET(AR148,0,VLOOKUP($B138,Settings!$AX$4:$BG$100,10,0))</f>
        <v>375.92100000000011</v>
      </c>
      <c r="AS147" s="197">
        <f ca="1">-OFFSET(AS149,0,VLOOKUP($B138,Settings!$AX$4:$BG$100,10,0))-OFFSET(AS148,0,VLOOKUP($B138,Settings!$AX$4:$BG$100,10,0))</f>
        <v>264.03300000000002</v>
      </c>
      <c r="AT147" s="197">
        <f ca="1">-OFFSET(AT149,0,VLOOKUP($B138,Settings!$AX$4:$BG$100,10,0))-OFFSET(AT148,0,VLOOKUP($B138,Settings!$AX$4:$BG$100,10,0))</f>
        <v>362.0295000000001</v>
      </c>
      <c r="AU147" s="197">
        <f ca="1">-OFFSET(AU149,0,VLOOKUP($B138,Settings!$AX$4:$BG$100,10,0))-OFFSET(AU148,0,VLOOKUP($B138,Settings!$AX$4:$BG$100,10,0))</f>
        <v>336.04200000000003</v>
      </c>
      <c r="AV147" s="197">
        <f ca="1">-OFFSET(AV149,0,VLOOKUP($B138,Settings!$AX$4:$BG$100,10,0))-OFFSET(AV148,0,VLOOKUP($B138,Settings!$AX$4:$BG$100,10,0))</f>
        <v>349.65</v>
      </c>
      <c r="AW147" s="197">
        <f ca="1">-OFFSET(AW149,0,VLOOKUP($B138,Settings!$AX$4:$BG$100,10,0))-OFFSET(AW148,0,VLOOKUP($B138,Settings!$AX$4:$BG$100,10,0))</f>
        <v>351.44550000000004</v>
      </c>
      <c r="AX147" s="197">
        <f ca="1">-OFFSET(AX149,0,VLOOKUP($B138,Settings!$AX$4:$BG$100,10,0))-OFFSET(AX148,0,VLOOKUP($B138,Settings!$AX$4:$BG$100,10,0))</f>
        <v>349.65</v>
      </c>
      <c r="AY147" s="197">
        <f ca="1">-OFFSET(AY149,0,VLOOKUP($B138,Settings!$AX$4:$BG$100,10,0))-OFFSET(AY148,0,VLOOKUP($B138,Settings!$AX$4:$BG$100,10,0))</f>
        <v>395.86050000000006</v>
      </c>
      <c r="AZ147" s="197">
        <f ca="1">-OFFSET(AZ149,0,VLOOKUP($B138,Settings!$AX$4:$BG$100,10,0))-OFFSET(AZ148,0,VLOOKUP($B138,Settings!$AX$4:$BG$100,10,0))</f>
        <v>344.16900000000004</v>
      </c>
      <c r="BA147" s="197">
        <f ca="1">-OFFSET(BA149,0,VLOOKUP($B138,Settings!$AX$4:$BG$100,10,0))-OFFSET(BA148,0,VLOOKUP($B138,Settings!$AX$4:$BG$100,10,0))</f>
        <v>385.9380000000001</v>
      </c>
      <c r="BB147" s="197">
        <f ca="1">-OFFSET(BB149,0,VLOOKUP($B138,Settings!$AX$4:$BG$100,10,0))-OFFSET(BB148,0,VLOOKUP($B138,Settings!$AX$4:$BG$100,10,0))</f>
        <v>393.12</v>
      </c>
      <c r="BC147" s="197">
        <f ca="1">-OFFSET(BC149,0,VLOOKUP($B138,Settings!$AX$4:$BG$100,10,0))-OFFSET(BC148,0,VLOOKUP($B138,Settings!$AX$4:$BG$100,10,0))</f>
        <v>400.11300000000006</v>
      </c>
      <c r="BD147" s="197">
        <f ca="1">-OFFSET(BD149,0,VLOOKUP($B138,Settings!$AX$4:$BG$100,10,0))-OFFSET(BD148,0,VLOOKUP($B138,Settings!$AX$4:$BG$100,10,0))</f>
        <v>407.95650000000012</v>
      </c>
      <c r="BE147" s="197">
        <f ca="1">-OFFSET(BE149,0,VLOOKUP($B138,Settings!$AX$4:$BG$100,10,0))-OFFSET(BE148,0,VLOOKUP($B138,Settings!$AX$4:$BG$100,10,0))</f>
        <v>281.61000000000007</v>
      </c>
      <c r="BF147" s="197">
        <f ca="1">-OFFSET(BF149,0,VLOOKUP($B138,Settings!$AX$4:$BG$100,10,0))-OFFSET(BF148,0,VLOOKUP($B138,Settings!$AX$4:$BG$100,10,0))</f>
        <v>391.04100000000005</v>
      </c>
      <c r="BG147" s="197">
        <f ca="1">-OFFSET(BG149,0,VLOOKUP($B138,Settings!$AX$4:$BG$100,10,0))-OFFSET(BG148,0,VLOOKUP($B138,Settings!$AX$4:$BG$100,10,0))</f>
        <v>370.15650000000005</v>
      </c>
      <c r="BH147" s="197">
        <f ca="1">-OFFSET(BH149,0,VLOOKUP($B138,Settings!$AX$4:$BG$100,10,0))-OFFSET(BH148,0,VLOOKUP($B138,Settings!$AX$4:$BG$100,10,0))</f>
        <v>382.2525</v>
      </c>
      <c r="BI147" s="197">
        <f ca="1">-OFFSET(BI149,0,VLOOKUP($B138,Settings!$AX$4:$BG$100,10,0))-OFFSET(BI148,0,VLOOKUP($B138,Settings!$AX$4:$BG$100,10,0))</f>
        <v>373.46400000000006</v>
      </c>
      <c r="BJ147" s="197">
        <f ca="1">-OFFSET(BJ149,0,VLOOKUP($B138,Settings!$AX$4:$BG$100,10,0))-OFFSET(BJ148,0,VLOOKUP($B138,Settings!$AX$4:$BG$100,10,0))</f>
        <v>376.48800000000006</v>
      </c>
      <c r="BK147" s="197">
        <f ca="1">-OFFSET(BK149,0,VLOOKUP($B138,Settings!$AX$4:$BG$100,10,0))-OFFSET(BK148,0,VLOOKUP($B138,Settings!$AX$4:$BG$100,10,0))</f>
        <v>442.44900000000007</v>
      </c>
      <c r="BL147" s="197">
        <f ca="1">-OFFSET(BL149,0,VLOOKUP($B138,Settings!$AX$4:$BG$100,10,0))-OFFSET(BL148,0,VLOOKUP($B138,Settings!$AX$4:$BG$100,10,0))</f>
        <v>364.77</v>
      </c>
      <c r="BM147" s="197">
        <f ca="1">-OFFSET(BM149,0,VLOOKUP($B138,Settings!$AX$4:$BG$100,10,0))-OFFSET(BM148,0,VLOOKUP($B138,Settings!$AX$4:$BG$100,10,0))</f>
        <v>422.226</v>
      </c>
      <c r="BN147" s="197">
        <f ca="1">-OFFSET(BN149,0,VLOOKUP($B138,Settings!$AX$4:$BG$100,10,0))-OFFSET(BN148,0,VLOOKUP($B138,Settings!$AX$4:$BG$100,10,0))</f>
        <v>433.37700000000007</v>
      </c>
      <c r="BO147" s="197">
        <f ca="1">-OFFSET(BO149,0,VLOOKUP($B138,Settings!$AX$4:$BG$100,10,0))-OFFSET(BO148,0,VLOOKUP($B138,Settings!$AX$4:$BG$100,10,0))</f>
        <v>431.58150000000001</v>
      </c>
      <c r="BP147" s="197">
        <f ca="1">-OFFSET(BP149,0,VLOOKUP($B138,Settings!$AX$4:$BG$100,10,0))-OFFSET(BP148,0,VLOOKUP($B138,Settings!$AX$4:$BG$100,10,0))</f>
        <v>432.43200000000007</v>
      </c>
      <c r="BQ147" s="197">
        <f ca="1">-OFFSET(BQ149,0,VLOOKUP($B138,Settings!$AX$4:$BG$100,10,0))-OFFSET(BQ148,0,VLOOKUP($B138,Settings!$AX$4:$BG$100,10,0))</f>
        <v>296.35200000000003</v>
      </c>
      <c r="BR147" s="197">
        <f ca="1">-OFFSET(BR149,0,VLOOKUP($B138,Settings!$AX$4:$BG$100,10,0))-OFFSET(BR148,0,VLOOKUP($B138,Settings!$AX$4:$BG$100,10,0))</f>
        <v>402.19200000000006</v>
      </c>
      <c r="BS147" s="197">
        <f ca="1">-OFFSET(BS149,0,VLOOKUP($B138,Settings!$AX$4:$BG$100,10,0))-OFFSET(BS148,0,VLOOKUP($B138,Settings!$AX$4:$BG$100,10,0))</f>
        <v>387.45</v>
      </c>
      <c r="BT147" s="197">
        <f ca="1">-OFFSET(BT149,0,VLOOKUP($B138,Settings!$AX$4:$BG$100,10,0))-OFFSET(BT148,0,VLOOKUP($B138,Settings!$AX$4:$BG$100,10,0))</f>
        <v>413.72100000000017</v>
      </c>
      <c r="BU147" s="197">
        <f ca="1">-OFFSET(BU149,0,VLOOKUP($B138,Settings!$AX$4:$BG$100,10,0))-OFFSET(BU148,0,VLOOKUP($B138,Settings!$AX$4:$BG$100,10,0))</f>
        <v>383.76450000000006</v>
      </c>
      <c r="BV147" s="197">
        <f ca="1">-OFFSET(BV149,0,VLOOKUP($B138,Settings!$AX$4:$BG$100,10,0))-OFFSET(BV148,0,VLOOKUP($B138,Settings!$AX$4:$BG$100,10,0))</f>
        <v>399.54600000000005</v>
      </c>
      <c r="BW147" s="197">
        <f ca="1">-OFFSET(BW149,0,VLOOKUP($B138,Settings!$AX$4:$BG$100,10,0))-OFFSET(BW148,0,VLOOKUP($B138,Settings!$AX$4:$BG$100,10,0))</f>
        <v>463.05</v>
      </c>
      <c r="BX147" s="197">
        <f ca="1">-OFFSET(BX149,0,VLOOKUP($B138,Settings!$AX$4:$BG$100,10,0))-OFFSET(BX148,0,VLOOKUP($B138,Settings!$AX$4:$BG$100,10,0))</f>
        <v>389.529</v>
      </c>
      <c r="BY147" s="197">
        <f ca="1">-OFFSET(BY149,0,VLOOKUP($B138,Settings!$AX$4:$BG$100,10,0))-OFFSET(BY148,0,VLOOKUP($B138,Settings!$AX$4:$BG$100,10,0))</f>
        <v>447.55200000000008</v>
      </c>
      <c r="BZ147" s="197">
        <f ca="1">-OFFSET(BZ149,0,VLOOKUP($B138,Settings!$AX$4:$BG$100,10,0))-OFFSET(BZ148,0,VLOOKUP($B138,Settings!$AX$4:$BG$100,10,0))</f>
        <v>446.70150000000001</v>
      </c>
      <c r="CA147" s="197">
        <f ca="1">-OFFSET(CA149,0,VLOOKUP($B138,Settings!$AX$4:$BG$100,10,0))-OFFSET(CA148,0,VLOOKUP($B138,Settings!$AX$4:$BG$100,10,0))</f>
        <v>450.29250000000002</v>
      </c>
      <c r="CB147" s="197">
        <f ca="1">-OFFSET(CB149,0,VLOOKUP($B138,Settings!$AX$4:$BG$100,10,0))-OFFSET(CB148,0,VLOOKUP($B138,Settings!$AX$4:$BG$100,10,0))</f>
        <v>505.66950000000003</v>
      </c>
      <c r="CC147" s="197">
        <f ca="1">-OFFSET(CC149,0,VLOOKUP($B138,Settings!$AX$4:$BG$100,10,0))-OFFSET(CC148,0,VLOOKUP($B138,Settings!$AX$4:$BG$100,10,0))</f>
        <v>336.60900000000004</v>
      </c>
      <c r="CD147" s="197">
        <f ca="1">-OFFSET(CD149,0,VLOOKUP($B138,Settings!$AX$4:$BG$100,10,0))-OFFSET(CD148,0,VLOOKUP($B138,Settings!$AX$4:$BG$100,10,0))</f>
        <v>454.26150000000001</v>
      </c>
      <c r="CE147" s="197">
        <f ca="1">-OFFSET(CE149,0,VLOOKUP($B138,Settings!$AX$4:$BG$100,10,0))-OFFSET(CE148,0,VLOOKUP($B138,Settings!$AX$4:$BG$100,10,0))</f>
        <v>436.11750000000001</v>
      </c>
      <c r="CF147" s="197">
        <f ca="1">-OFFSET(CF149,0,VLOOKUP($B138,Settings!$AX$4:$BG$100,10,0))-OFFSET(CF148,0,VLOOKUP($B138,Settings!$AX$4:$BG$100,10,0))</f>
        <v>467.86950000000002</v>
      </c>
      <c r="CG147" s="197">
        <f ca="1">-OFFSET(CG149,0,VLOOKUP($B138,Settings!$AX$4:$BG$100,10,0))-OFFSET(CG148,0,VLOOKUP($B138,Settings!$AX$4:$BG$100,10,0))</f>
        <v>442.73250000000002</v>
      </c>
      <c r="CH147" s="197">
        <f ca="1">-OFFSET(CH149,0,VLOOKUP($B138,Settings!$AX$4:$BG$100,10,0))-OFFSET(CH148,0,VLOOKUP($B138,Settings!$AX$4:$BG$100,10,0))</f>
        <v>457.00200000000001</v>
      </c>
      <c r="CI147" s="197">
        <f ca="1">-OFFSET(CI149,0,VLOOKUP($B138,Settings!$AX$4:$BG$100,10,0))-OFFSET(CI148,0,VLOOKUP($B138,Settings!$AX$4:$BG$100,10,0))</f>
        <v>514.08000000000004</v>
      </c>
      <c r="CJ147" s="197">
        <f ca="1">-OFFSET(CJ149,0,VLOOKUP($B138,Settings!$AX$4:$BG$100,10,0))-OFFSET(CJ148,0,VLOOKUP($B138,Settings!$AX$4:$BG$100,10,0))</f>
        <v>439.99200000000008</v>
      </c>
      <c r="CK147" s="197">
        <f ca="1">-OFFSET(CK149,0,VLOOKUP($B138,Settings!$AX$4:$BG$100,10,0))-OFFSET(CK148,0,VLOOKUP($B138,Settings!$AX$4:$BG$100,10,0))</f>
        <v>523.15200000000004</v>
      </c>
      <c r="CL147" s="197">
        <f ca="1">-OFFSET(CL149,0,VLOOKUP($B138,Settings!$AX$4:$BG$100,10,0))-OFFSET(CL148,0,VLOOKUP($B138,Settings!$AX$4:$BG$100,10,0))</f>
        <v>495.65250000000009</v>
      </c>
      <c r="CM147" s="197">
        <f ca="1">-OFFSET(CM149,0,VLOOKUP($B138,Settings!$AX$4:$BG$100,10,0))-OFFSET(CM148,0,VLOOKUP($B138,Settings!$AX$4:$BG$100,10,0))</f>
        <v>515.97</v>
      </c>
    </row>
    <row r="148" spans="2:91" x14ac:dyDescent="0.2">
      <c r="B148" s="196" t="s">
        <v>298</v>
      </c>
      <c r="C148" s="19" t="str">
        <f>Inputs!$GZ$9</f>
        <v>kg</v>
      </c>
      <c r="D148" s="19" t="s">
        <v>19</v>
      </c>
      <c r="E148" s="27">
        <f t="shared" ca="1" si="254"/>
        <v>-969.84000000000015</v>
      </c>
      <c r="F148" s="27">
        <f t="shared" ca="1" si="254"/>
        <v>-4102.83</v>
      </c>
      <c r="G148" s="27">
        <f t="shared" ca="1" si="254"/>
        <v>-4454.6400000000003</v>
      </c>
      <c r="H148" s="27">
        <f t="shared" ca="1" si="254"/>
        <v>-4678.6500000000005</v>
      </c>
      <c r="I148" s="27">
        <f t="shared" ca="1" si="254"/>
        <v>-5322.9600000000009</v>
      </c>
      <c r="J148" s="27"/>
      <c r="K148" s="27">
        <f t="shared" ca="1" si="255"/>
        <v>0</v>
      </c>
      <c r="L148" s="27">
        <f t="shared" ca="1" si="255"/>
        <v>0</v>
      </c>
      <c r="M148" s="27">
        <f t="shared" ca="1" si="255"/>
        <v>0</v>
      </c>
      <c r="N148" s="27">
        <f t="shared" ca="1" si="255"/>
        <v>-969.84000000000015</v>
      </c>
      <c r="O148" s="27">
        <f t="shared" ca="1" si="255"/>
        <v>-954.27000000000021</v>
      </c>
      <c r="P148" s="27">
        <f t="shared" ca="1" si="255"/>
        <v>-987.75</v>
      </c>
      <c r="Q148" s="27">
        <f t="shared" ca="1" si="255"/>
        <v>-1037.79</v>
      </c>
      <c r="R148" s="27">
        <f t="shared" ca="1" si="255"/>
        <v>-1123.02</v>
      </c>
      <c r="S148" s="27">
        <f t="shared" ca="1" si="255"/>
        <v>-1029.1500000000001</v>
      </c>
      <c r="T148" s="27">
        <f t="shared" ca="1" si="255"/>
        <v>-1072.2600000000002</v>
      </c>
      <c r="U148" s="27">
        <f t="shared" ca="1" si="256"/>
        <v>-1127.3400000000001</v>
      </c>
      <c r="V148" s="27">
        <f t="shared" ca="1" si="256"/>
        <v>-1225.8900000000001</v>
      </c>
      <c r="W148" s="27">
        <f t="shared" ca="1" si="256"/>
        <v>-1077.1200000000003</v>
      </c>
      <c r="X148" s="27">
        <f t="shared" ca="1" si="256"/>
        <v>-1128.5100000000002</v>
      </c>
      <c r="Y148" s="27">
        <f t="shared" ca="1" si="256"/>
        <v>-1192.5</v>
      </c>
      <c r="Z148" s="27">
        <f t="shared" ca="1" si="256"/>
        <v>-1280.52</v>
      </c>
      <c r="AA148" s="27">
        <f t="shared" ca="1" si="256"/>
        <v>-1234.8000000000002</v>
      </c>
      <c r="AB148" s="27">
        <f t="shared" ca="1" si="256"/>
        <v>-1282.5900000000001</v>
      </c>
      <c r="AC148" s="27">
        <f t="shared" ca="1" si="256"/>
        <v>-1343.88</v>
      </c>
      <c r="AD148" s="27">
        <f t="shared" ca="1" si="256"/>
        <v>-1461.69</v>
      </c>
      <c r="AE148" s="27"/>
      <c r="AF148" s="193">
        <f ca="1">-SUMIF(buffer!$B$99:$B$123,Stock!$B138,buffer!C$99:C$123)</f>
        <v>0</v>
      </c>
      <c r="AG148" s="193">
        <f ca="1">-SUMIF(buffer!$B$99:$B$123,Stock!$B138,buffer!D$99:D$123)</f>
        <v>0</v>
      </c>
      <c r="AH148" s="193">
        <f ca="1">-SUMIF(buffer!$B$99:$B$123,Stock!$B138,buffer!E$99:E$123)</f>
        <v>0</v>
      </c>
      <c r="AI148" s="193">
        <f ca="1">-SUMIF(buffer!$B$99:$B$123,Stock!$B138,buffer!F$99:F$123)</f>
        <v>0</v>
      </c>
      <c r="AJ148" s="193">
        <f ca="1">-SUMIF(buffer!$B$99:$B$123,Stock!$B138,buffer!G$99:G$123)</f>
        <v>0</v>
      </c>
      <c r="AK148" s="193">
        <f ca="1">-SUMIF(buffer!$B$99:$B$123,Stock!$B138,buffer!H$99:H$123)</f>
        <v>0</v>
      </c>
      <c r="AL148" s="193">
        <f ca="1">-SUMIF(buffer!$B$99:$B$123,Stock!$B138,buffer!I$99:I$123)</f>
        <v>0</v>
      </c>
      <c r="AM148" s="193">
        <f ca="1">-SUMIF(buffer!$B$99:$B$123,Stock!$B138,buffer!J$99:J$123)</f>
        <v>0</v>
      </c>
      <c r="AN148" s="193">
        <f ca="1">-SUMIF(buffer!$B$99:$B$123,Stock!$B138,buffer!K$99:K$123)</f>
        <v>0</v>
      </c>
      <c r="AO148" s="193">
        <f ca="1">-SUMIF(buffer!$B$99:$B$123,Stock!$B138,buffer!L$99:L$123)</f>
        <v>-319.68000000000006</v>
      </c>
      <c r="AP148" s="193">
        <f ca="1">-SUMIF(buffer!$B$99:$B$123,Stock!$B138,buffer!M$99:M$123)</f>
        <v>-314.28000000000003</v>
      </c>
      <c r="AQ148" s="193">
        <f ca="1">-SUMIF(buffer!$B$99:$B$123,Stock!$B138,buffer!N$99:N$123)</f>
        <v>-335.88000000000005</v>
      </c>
      <c r="AR148" s="193">
        <f ca="1">-SUMIF(buffer!$B$99:$B$123,Stock!$B138,buffer!O$99:O$123)</f>
        <v>-358.0200000000001</v>
      </c>
      <c r="AS148" s="193">
        <f ca="1">-SUMIF(buffer!$B$99:$B$123,Stock!$B138,buffer!P$99:P$123)</f>
        <v>-251.46000000000004</v>
      </c>
      <c r="AT148" s="193">
        <f ca="1">-SUMIF(buffer!$B$99:$B$123,Stock!$B138,buffer!Q$99:Q$123)</f>
        <v>-344.79000000000008</v>
      </c>
      <c r="AU148" s="193">
        <f ca="1">-SUMIF(buffer!$B$99:$B$123,Stock!$B138,buffer!R$99:R$123)</f>
        <v>-320.04000000000002</v>
      </c>
      <c r="AV148" s="193">
        <f ca="1">-SUMIF(buffer!$B$99:$B$123,Stock!$B138,buffer!S$99:S$123)</f>
        <v>-333</v>
      </c>
      <c r="AW148" s="193">
        <f ca="1">-SUMIF(buffer!$B$99:$B$123,Stock!$B138,buffer!T$99:T$123)</f>
        <v>-334.71000000000004</v>
      </c>
      <c r="AX148" s="193">
        <f ca="1">-SUMIF(buffer!$B$99:$B$123,Stock!$B138,buffer!U$99:U$123)</f>
        <v>-333</v>
      </c>
      <c r="AY148" s="193">
        <f ca="1">-SUMIF(buffer!$B$99:$B$123,Stock!$B138,buffer!V$99:V$123)</f>
        <v>-377.01000000000005</v>
      </c>
      <c r="AZ148" s="193">
        <f ca="1">-SUMIF(buffer!$B$99:$B$123,Stock!$B138,buffer!W$99:W$123)</f>
        <v>-327.78000000000003</v>
      </c>
      <c r="BA148" s="193">
        <f ca="1">-SUMIF(buffer!$B$99:$B$123,Stock!$B138,buffer!X$99:X$123)</f>
        <v>-367.56000000000012</v>
      </c>
      <c r="BB148" s="193">
        <f ca="1">-SUMIF(buffer!$B$99:$B$123,Stock!$B138,buffer!Y$99:Y$123)</f>
        <v>-374.4</v>
      </c>
      <c r="BC148" s="193">
        <f ca="1">-SUMIF(buffer!$B$99:$B$123,Stock!$B138,buffer!Z$99:Z$123)</f>
        <v>-381.06000000000006</v>
      </c>
      <c r="BD148" s="193">
        <f ca="1">-SUMIF(buffer!$B$99:$B$123,Stock!$B138,buffer!AA$99:AA$123)</f>
        <v>-388.53000000000009</v>
      </c>
      <c r="BE148" s="193">
        <f ca="1">-SUMIF(buffer!$B$99:$B$123,Stock!$B138,buffer!AB$99:AB$123)</f>
        <v>-268.20000000000005</v>
      </c>
      <c r="BF148" s="193">
        <f ca="1">-SUMIF(buffer!$B$99:$B$123,Stock!$B138,buffer!AC$99:AC$123)</f>
        <v>-372.42000000000007</v>
      </c>
      <c r="BG148" s="193">
        <f ca="1">-SUMIF(buffer!$B$99:$B$123,Stock!$B138,buffer!AD$99:AD$123)</f>
        <v>-352.53000000000003</v>
      </c>
      <c r="BH148" s="193">
        <f ca="1">-SUMIF(buffer!$B$99:$B$123,Stock!$B138,buffer!AE$99:AE$123)</f>
        <v>-364.05</v>
      </c>
      <c r="BI148" s="193">
        <f ca="1">-SUMIF(buffer!$B$99:$B$123,Stock!$B138,buffer!AF$99:AF$123)</f>
        <v>-355.68000000000006</v>
      </c>
      <c r="BJ148" s="193">
        <f ca="1">-SUMIF(buffer!$B$99:$B$123,Stock!$B138,buffer!AG$99:AG$123)</f>
        <v>-358.56000000000006</v>
      </c>
      <c r="BK148" s="193">
        <f ca="1">-SUMIF(buffer!$B$99:$B$123,Stock!$B138,buffer!AH$99:AH$123)</f>
        <v>-421.38000000000005</v>
      </c>
      <c r="BL148" s="193">
        <f ca="1">-SUMIF(buffer!$B$99:$B$123,Stock!$B138,buffer!AI$99:AI$123)</f>
        <v>-347.4</v>
      </c>
      <c r="BM148" s="193">
        <f ca="1">-SUMIF(buffer!$B$99:$B$123,Stock!$B138,buffer!AJ$99:AJ$123)</f>
        <v>-402.12</v>
      </c>
      <c r="BN148" s="193">
        <f ca="1">-SUMIF(buffer!$B$99:$B$123,Stock!$B138,buffer!AK$99:AK$123)</f>
        <v>-412.74000000000007</v>
      </c>
      <c r="BO148" s="193">
        <f ca="1">-SUMIF(buffer!$B$99:$B$123,Stock!$B138,buffer!AL$99:AL$123)</f>
        <v>-411.03000000000003</v>
      </c>
      <c r="BP148" s="193">
        <f ca="1">-SUMIF(buffer!$B$99:$B$123,Stock!$B138,buffer!AM$99:AM$123)</f>
        <v>-411.84000000000009</v>
      </c>
      <c r="BQ148" s="193">
        <f ca="1">-SUMIF(buffer!$B$99:$B$123,Stock!$B138,buffer!AN$99:AN$123)</f>
        <v>-282.24</v>
      </c>
      <c r="BR148" s="193">
        <f ca="1">-SUMIF(buffer!$B$99:$B$123,Stock!$B138,buffer!AO$99:AO$123)</f>
        <v>-383.04000000000008</v>
      </c>
      <c r="BS148" s="193">
        <f ca="1">-SUMIF(buffer!$B$99:$B$123,Stock!$B138,buffer!AP$99:AP$123)</f>
        <v>-369</v>
      </c>
      <c r="BT148" s="193">
        <f ca="1">-SUMIF(buffer!$B$99:$B$123,Stock!$B138,buffer!AQ$99:AQ$123)</f>
        <v>-394.02000000000015</v>
      </c>
      <c r="BU148" s="193">
        <f ca="1">-SUMIF(buffer!$B$99:$B$123,Stock!$B138,buffer!AR$99:AR$123)</f>
        <v>-365.49000000000007</v>
      </c>
      <c r="BV148" s="193">
        <f ca="1">-SUMIF(buffer!$B$99:$B$123,Stock!$B138,buffer!AS$99:AS$123)</f>
        <v>-380.52000000000004</v>
      </c>
      <c r="BW148" s="193">
        <f ca="1">-SUMIF(buffer!$B$99:$B$123,Stock!$B138,buffer!AT$99:AT$123)</f>
        <v>-441</v>
      </c>
      <c r="BX148" s="193">
        <f ca="1">-SUMIF(buffer!$B$99:$B$123,Stock!$B138,buffer!AU$99:AU$123)</f>
        <v>-370.98</v>
      </c>
      <c r="BY148" s="193">
        <f ca="1">-SUMIF(buffer!$B$99:$B$123,Stock!$B138,buffer!AV$99:AV$123)</f>
        <v>-426.24000000000007</v>
      </c>
      <c r="BZ148" s="193">
        <f ca="1">-SUMIF(buffer!$B$99:$B$123,Stock!$B138,buffer!AW$99:AW$123)</f>
        <v>-425.43</v>
      </c>
      <c r="CA148" s="193">
        <f ca="1">-SUMIF(buffer!$B$99:$B$123,Stock!$B138,buffer!AX$99:AX$123)</f>
        <v>-428.85</v>
      </c>
      <c r="CB148" s="193">
        <f ca="1">-SUMIF(buffer!$B$99:$B$123,Stock!$B138,buffer!AY$99:AY$123)</f>
        <v>-481.59000000000003</v>
      </c>
      <c r="CC148" s="193">
        <f ca="1">-SUMIF(buffer!$B$99:$B$123,Stock!$B138,buffer!AZ$99:AZ$123)</f>
        <v>-320.58000000000004</v>
      </c>
      <c r="CD148" s="193">
        <f ca="1">-SUMIF(buffer!$B$99:$B$123,Stock!$B138,buffer!BA$99:BA$123)</f>
        <v>-432.63</v>
      </c>
      <c r="CE148" s="193">
        <f ca="1">-SUMIF(buffer!$B$99:$B$123,Stock!$B138,buffer!BB$99:BB$123)</f>
        <v>-415.35</v>
      </c>
      <c r="CF148" s="193">
        <f ca="1">-SUMIF(buffer!$B$99:$B$123,Stock!$B138,buffer!BC$99:BC$123)</f>
        <v>-445.59000000000003</v>
      </c>
      <c r="CG148" s="193">
        <f ca="1">-SUMIF(buffer!$B$99:$B$123,Stock!$B138,buffer!BD$99:BD$123)</f>
        <v>-421.65000000000003</v>
      </c>
      <c r="CH148" s="193">
        <f ca="1">-SUMIF(buffer!$B$99:$B$123,Stock!$B138,buffer!BE$99:BE$123)</f>
        <v>-435.24</v>
      </c>
      <c r="CI148" s="193">
        <f ca="1">-SUMIF(buffer!$B$99:$B$123,Stock!$B138,buffer!BF$99:BF$123)</f>
        <v>-489.6</v>
      </c>
      <c r="CJ148" s="193">
        <f ca="1">-SUMIF(buffer!$B$99:$B$123,Stock!$B138,buffer!BG$99:BG$123)</f>
        <v>-419.04000000000008</v>
      </c>
      <c r="CK148" s="193">
        <f ca="1">-SUMIF(buffer!$B$99:$B$123,Stock!$B138,buffer!BH$99:BH$123)</f>
        <v>-498.24000000000007</v>
      </c>
      <c r="CL148" s="193">
        <f ca="1">-SUMIF(buffer!$B$99:$B$123,Stock!$B138,buffer!BI$99:BI$123)</f>
        <v>-472.05000000000007</v>
      </c>
      <c r="CM148" s="193">
        <f ca="1">-SUMIF(buffer!$B$99:$B$123,Stock!$B138,buffer!BJ$99:BJ$123)</f>
        <v>-491.4</v>
      </c>
    </row>
    <row r="149" spans="2:91" x14ac:dyDescent="0.2">
      <c r="B149" s="196" t="s">
        <v>297</v>
      </c>
      <c r="C149" s="19" t="str">
        <f>Inputs!$GZ$9</f>
        <v>kg</v>
      </c>
      <c r="D149" s="19" t="s">
        <v>19</v>
      </c>
      <c r="E149" s="27">
        <f t="shared" ca="1" si="254"/>
        <v>-48.492000000000012</v>
      </c>
      <c r="F149" s="27">
        <f t="shared" ca="1" si="254"/>
        <v>-205.14150000000004</v>
      </c>
      <c r="G149" s="27">
        <f t="shared" ca="1" si="254"/>
        <v>-222.73200000000003</v>
      </c>
      <c r="H149" s="27">
        <f t="shared" ca="1" si="254"/>
        <v>-233.93250000000006</v>
      </c>
      <c r="I149" s="27">
        <f t="shared" ca="1" si="254"/>
        <v>-266.14800000000002</v>
      </c>
      <c r="J149" s="27"/>
      <c r="K149" s="27">
        <f t="shared" ca="1" si="255"/>
        <v>0</v>
      </c>
      <c r="L149" s="27">
        <f t="shared" ca="1" si="255"/>
        <v>0</v>
      </c>
      <c r="M149" s="27">
        <f t="shared" ca="1" si="255"/>
        <v>0</v>
      </c>
      <c r="N149" s="27">
        <f t="shared" ca="1" si="255"/>
        <v>-48.492000000000012</v>
      </c>
      <c r="O149" s="27">
        <f t="shared" ca="1" si="255"/>
        <v>-47.71350000000001</v>
      </c>
      <c r="P149" s="27">
        <f t="shared" ca="1" si="255"/>
        <v>-49.387500000000003</v>
      </c>
      <c r="Q149" s="27">
        <f t="shared" ca="1" si="255"/>
        <v>-51.889500000000005</v>
      </c>
      <c r="R149" s="27">
        <f t="shared" ca="1" si="255"/>
        <v>-56.15100000000001</v>
      </c>
      <c r="S149" s="27">
        <f t="shared" ca="1" si="255"/>
        <v>-51.45750000000001</v>
      </c>
      <c r="T149" s="27">
        <f t="shared" ca="1" si="255"/>
        <v>-53.613000000000014</v>
      </c>
      <c r="U149" s="27">
        <f t="shared" ca="1" si="256"/>
        <v>-56.367000000000004</v>
      </c>
      <c r="V149" s="27">
        <f t="shared" ca="1" si="256"/>
        <v>-61.294500000000014</v>
      </c>
      <c r="W149" s="27">
        <f t="shared" ca="1" si="256"/>
        <v>-53.856000000000009</v>
      </c>
      <c r="X149" s="27">
        <f t="shared" ca="1" si="256"/>
        <v>-56.425500000000014</v>
      </c>
      <c r="Y149" s="27">
        <f t="shared" ca="1" si="256"/>
        <v>-59.625000000000014</v>
      </c>
      <c r="Z149" s="27">
        <f t="shared" ca="1" si="256"/>
        <v>-64.02600000000001</v>
      </c>
      <c r="AA149" s="27">
        <f t="shared" ca="1" si="256"/>
        <v>-61.740000000000009</v>
      </c>
      <c r="AB149" s="27">
        <f t="shared" ca="1" si="256"/>
        <v>-64.129500000000007</v>
      </c>
      <c r="AC149" s="27">
        <f t="shared" ca="1" si="256"/>
        <v>-67.194000000000017</v>
      </c>
      <c r="AD149" s="27">
        <f t="shared" ca="1" si="256"/>
        <v>-73.08450000000002</v>
      </c>
      <c r="AE149" s="27"/>
      <c r="AF149" s="26">
        <f ca="1">Inputs!$HM$9*AF148</f>
        <v>0</v>
      </c>
      <c r="AG149" s="26">
        <f ca="1">Inputs!$HM$9*AG148</f>
        <v>0</v>
      </c>
      <c r="AH149" s="26">
        <f ca="1">Inputs!$HM$9*AH148</f>
        <v>0</v>
      </c>
      <c r="AI149" s="26">
        <f ca="1">Inputs!$HM$9*AI148</f>
        <v>0</v>
      </c>
      <c r="AJ149" s="26">
        <f ca="1">Inputs!$HM$9*AJ148</f>
        <v>0</v>
      </c>
      <c r="AK149" s="26">
        <f ca="1">Inputs!$HM$9*AK148</f>
        <v>0</v>
      </c>
      <c r="AL149" s="26">
        <f ca="1">Inputs!$HM$9*AL148</f>
        <v>0</v>
      </c>
      <c r="AM149" s="26">
        <f ca="1">Inputs!$HM$9*AM148</f>
        <v>0</v>
      </c>
      <c r="AN149" s="26">
        <f ca="1">Inputs!$HM$9*AN148</f>
        <v>0</v>
      </c>
      <c r="AO149" s="26">
        <f ca="1">Inputs!$HM$9*AO148</f>
        <v>-15.984000000000004</v>
      </c>
      <c r="AP149" s="26">
        <f ca="1">Inputs!$HM$9*AP148</f>
        <v>-15.714000000000002</v>
      </c>
      <c r="AQ149" s="26">
        <f ca="1">Inputs!$HM$9*AQ148</f>
        <v>-16.794000000000004</v>
      </c>
      <c r="AR149" s="26">
        <f ca="1">Inputs!$HM$9*AR148</f>
        <v>-17.901000000000007</v>
      </c>
      <c r="AS149" s="26">
        <f ca="1">Inputs!$HM$9*AS148</f>
        <v>-12.573000000000002</v>
      </c>
      <c r="AT149" s="26">
        <f ca="1">Inputs!$HM$9*AT148</f>
        <v>-17.239500000000003</v>
      </c>
      <c r="AU149" s="26">
        <f ca="1">Inputs!$HM$9*AU148</f>
        <v>-16.002000000000002</v>
      </c>
      <c r="AV149" s="26">
        <f ca="1">Inputs!$HM$9*AV148</f>
        <v>-16.650000000000002</v>
      </c>
      <c r="AW149" s="26">
        <f ca="1">Inputs!$HM$9*AW148</f>
        <v>-16.735500000000002</v>
      </c>
      <c r="AX149" s="26">
        <f ca="1">Inputs!$HM$9*AX148</f>
        <v>-16.650000000000002</v>
      </c>
      <c r="AY149" s="26">
        <f ca="1">Inputs!$HM$9*AY148</f>
        <v>-18.850500000000004</v>
      </c>
      <c r="AZ149" s="26">
        <f ca="1">Inputs!$HM$9*AZ148</f>
        <v>-16.389000000000003</v>
      </c>
      <c r="BA149" s="26">
        <f ca="1">Inputs!$HM$9*BA148</f>
        <v>-18.378000000000007</v>
      </c>
      <c r="BB149" s="26">
        <f ca="1">Inputs!$HM$9*BB148</f>
        <v>-18.72</v>
      </c>
      <c r="BC149" s="26">
        <f ca="1">Inputs!$HM$9*BC148</f>
        <v>-19.053000000000004</v>
      </c>
      <c r="BD149" s="26">
        <f ca="1">Inputs!$HM$9*BD148</f>
        <v>-19.426500000000004</v>
      </c>
      <c r="BE149" s="26">
        <f ca="1">Inputs!$HM$9*BE148</f>
        <v>-13.410000000000004</v>
      </c>
      <c r="BF149" s="26">
        <f ca="1">Inputs!$HM$9*BF148</f>
        <v>-18.621000000000006</v>
      </c>
      <c r="BG149" s="26">
        <f ca="1">Inputs!$HM$9*BG148</f>
        <v>-17.626500000000004</v>
      </c>
      <c r="BH149" s="26">
        <f ca="1">Inputs!$HM$9*BH148</f>
        <v>-18.202500000000001</v>
      </c>
      <c r="BI149" s="26">
        <f ca="1">Inputs!$HM$9*BI148</f>
        <v>-17.784000000000002</v>
      </c>
      <c r="BJ149" s="26">
        <f ca="1">Inputs!$HM$9*BJ148</f>
        <v>-17.928000000000004</v>
      </c>
      <c r="BK149" s="26">
        <f ca="1">Inputs!$HM$9*BK148</f>
        <v>-21.069000000000003</v>
      </c>
      <c r="BL149" s="26">
        <f ca="1">Inputs!$HM$9*BL148</f>
        <v>-17.37</v>
      </c>
      <c r="BM149" s="26">
        <f ca="1">Inputs!$HM$9*BM148</f>
        <v>-20.106000000000002</v>
      </c>
      <c r="BN149" s="26">
        <f ca="1">Inputs!$HM$9*BN148</f>
        <v>-20.637000000000004</v>
      </c>
      <c r="BO149" s="26">
        <f ca="1">Inputs!$HM$9*BO148</f>
        <v>-20.551500000000004</v>
      </c>
      <c r="BP149" s="26">
        <f ca="1">Inputs!$HM$9*BP148</f>
        <v>-20.592000000000006</v>
      </c>
      <c r="BQ149" s="26">
        <f ca="1">Inputs!$HM$9*BQ148</f>
        <v>-14.112000000000002</v>
      </c>
      <c r="BR149" s="26">
        <f ca="1">Inputs!$HM$9*BR148</f>
        <v>-19.152000000000005</v>
      </c>
      <c r="BS149" s="26">
        <f ca="1">Inputs!$HM$9*BS148</f>
        <v>-18.45</v>
      </c>
      <c r="BT149" s="26">
        <f ca="1">Inputs!$HM$9*BT148</f>
        <v>-19.701000000000008</v>
      </c>
      <c r="BU149" s="26">
        <f ca="1">Inputs!$HM$9*BU148</f>
        <v>-18.274500000000003</v>
      </c>
      <c r="BV149" s="26">
        <f ca="1">Inputs!$HM$9*BV148</f>
        <v>-19.026000000000003</v>
      </c>
      <c r="BW149" s="26">
        <f ca="1">Inputs!$HM$9*BW148</f>
        <v>-22.05</v>
      </c>
      <c r="BX149" s="26">
        <f ca="1">Inputs!$HM$9*BX148</f>
        <v>-18.549000000000003</v>
      </c>
      <c r="BY149" s="26">
        <f ca="1">Inputs!$HM$9*BY148</f>
        <v>-21.312000000000005</v>
      </c>
      <c r="BZ149" s="26">
        <f ca="1">Inputs!$HM$9*BZ148</f>
        <v>-21.271500000000003</v>
      </c>
      <c r="CA149" s="26">
        <f ca="1">Inputs!$HM$9*CA148</f>
        <v>-21.442500000000003</v>
      </c>
      <c r="CB149" s="26">
        <f ca="1">Inputs!$HM$9*CB148</f>
        <v>-24.079500000000003</v>
      </c>
      <c r="CC149" s="26">
        <f ca="1">Inputs!$HM$9*CC148</f>
        <v>-16.029000000000003</v>
      </c>
      <c r="CD149" s="26">
        <f ca="1">Inputs!$HM$9*CD148</f>
        <v>-21.631500000000003</v>
      </c>
      <c r="CE149" s="26">
        <f ca="1">Inputs!$HM$9*CE148</f>
        <v>-20.767500000000002</v>
      </c>
      <c r="CF149" s="26">
        <f ca="1">Inputs!$HM$9*CF148</f>
        <v>-22.279500000000002</v>
      </c>
      <c r="CG149" s="26">
        <f ca="1">Inputs!$HM$9*CG148</f>
        <v>-21.082500000000003</v>
      </c>
      <c r="CH149" s="26">
        <f ca="1">Inputs!$HM$9*CH148</f>
        <v>-21.762</v>
      </c>
      <c r="CI149" s="26">
        <f ca="1">Inputs!$HM$9*CI148</f>
        <v>-24.480000000000004</v>
      </c>
      <c r="CJ149" s="26">
        <f ca="1">Inputs!$HM$9*CJ148</f>
        <v>-20.952000000000005</v>
      </c>
      <c r="CK149" s="26">
        <f ca="1">Inputs!$HM$9*CK148</f>
        <v>-24.912000000000006</v>
      </c>
      <c r="CL149" s="26">
        <f ca="1">Inputs!$HM$9*CL148</f>
        <v>-23.602500000000006</v>
      </c>
      <c r="CM149" s="26">
        <f ca="1">Inputs!$HM$9*CM148</f>
        <v>-24.57</v>
      </c>
    </row>
    <row r="150" spans="2:91" s="115" customFormat="1" x14ac:dyDescent="0.2">
      <c r="B150" s="195" t="s">
        <v>296</v>
      </c>
      <c r="C150" s="19" t="str">
        <f>Inputs!$GZ$9</f>
        <v>kg</v>
      </c>
      <c r="D150" s="19" t="s">
        <v>19</v>
      </c>
      <c r="E150" s="63">
        <f ca="1">SUM(E146:E149)</f>
        <v>0</v>
      </c>
      <c r="F150" s="63">
        <f ca="1">SUM(F146:F149)</f>
        <v>5.9685589803848416E-13</v>
      </c>
      <c r="G150" s="63">
        <f ca="1">SUM(G146:G149)</f>
        <v>8.5265128291212022E-13</v>
      </c>
      <c r="H150" s="63">
        <f ca="1">SUM(H146:H149)</f>
        <v>7.3896444519050419E-13</v>
      </c>
      <c r="I150" s="63">
        <f ca="1">SUM(I146:I149)</f>
        <v>0</v>
      </c>
      <c r="J150" s="63"/>
      <c r="K150" s="63">
        <f t="shared" ref="K150:AD150" ca="1" si="257">SUM(K146:K149)</f>
        <v>0</v>
      </c>
      <c r="L150" s="63">
        <f t="shared" ca="1" si="257"/>
        <v>0</v>
      </c>
      <c r="M150" s="63">
        <f t="shared" ca="1" si="257"/>
        <v>0</v>
      </c>
      <c r="N150" s="63">
        <f t="shared" ca="1" si="257"/>
        <v>0</v>
      </c>
      <c r="O150" s="63">
        <f t="shared" ca="1" si="257"/>
        <v>5.6843418860808015E-14</v>
      </c>
      <c r="P150" s="63">
        <f t="shared" ca="1" si="257"/>
        <v>0</v>
      </c>
      <c r="Q150" s="63">
        <f t="shared" ca="1" si="257"/>
        <v>2.2026824808563106E-13</v>
      </c>
      <c r="R150" s="63">
        <f t="shared" ca="1" si="257"/>
        <v>5.1159076974727213E-13</v>
      </c>
      <c r="S150" s="63">
        <f t="shared" ca="1" si="257"/>
        <v>4.2632564145606011E-13</v>
      </c>
      <c r="T150" s="63">
        <f t="shared" ca="1" si="257"/>
        <v>2.7000623958883807E-13</v>
      </c>
      <c r="U150" s="63">
        <f t="shared" ca="1" si="257"/>
        <v>1.8474111129762605E-13</v>
      </c>
      <c r="V150" s="63">
        <f t="shared" ca="1" si="257"/>
        <v>1.8474111129762605E-13</v>
      </c>
      <c r="W150" s="63">
        <f t="shared" ca="1" si="257"/>
        <v>0</v>
      </c>
      <c r="X150" s="63">
        <f t="shared" ca="1" si="257"/>
        <v>0</v>
      </c>
      <c r="Y150" s="63">
        <f t="shared" ca="1" si="257"/>
        <v>0</v>
      </c>
      <c r="Z150" s="63">
        <f t="shared" ca="1" si="257"/>
        <v>0</v>
      </c>
      <c r="AA150" s="63">
        <f t="shared" ca="1" si="257"/>
        <v>0</v>
      </c>
      <c r="AB150" s="63">
        <f t="shared" ca="1" si="257"/>
        <v>0</v>
      </c>
      <c r="AC150" s="63">
        <f t="shared" ca="1" si="257"/>
        <v>0</v>
      </c>
      <c r="AD150" s="63">
        <f t="shared" ca="1" si="257"/>
        <v>1.4210854715202004E-13</v>
      </c>
      <c r="AE150" s="63"/>
      <c r="AF150" s="194">
        <f t="shared" ref="AF150:BK150" ca="1" si="258">SUM(AF146:AF149)</f>
        <v>0</v>
      </c>
      <c r="AG150" s="194">
        <f t="shared" ca="1" si="258"/>
        <v>0</v>
      </c>
      <c r="AH150" s="194">
        <f t="shared" ca="1" si="258"/>
        <v>0</v>
      </c>
      <c r="AI150" s="194">
        <f t="shared" ca="1" si="258"/>
        <v>0</v>
      </c>
      <c r="AJ150" s="194">
        <f t="shared" ca="1" si="258"/>
        <v>0</v>
      </c>
      <c r="AK150" s="194">
        <f t="shared" ca="1" si="258"/>
        <v>0</v>
      </c>
      <c r="AL150" s="194">
        <f t="shared" ca="1" si="258"/>
        <v>0</v>
      </c>
      <c r="AM150" s="194">
        <f t="shared" ca="1" si="258"/>
        <v>0</v>
      </c>
      <c r="AN150" s="194">
        <f t="shared" ca="1" si="258"/>
        <v>0</v>
      </c>
      <c r="AO150" s="194">
        <f t="shared" ca="1" si="258"/>
        <v>-2.3092638912203256E-14</v>
      </c>
      <c r="AP150" s="194">
        <f t="shared" ca="1" si="258"/>
        <v>0</v>
      </c>
      <c r="AQ150" s="194">
        <f t="shared" ca="1" si="258"/>
        <v>0</v>
      </c>
      <c r="AR150" s="194">
        <f t="shared" ca="1" si="258"/>
        <v>0</v>
      </c>
      <c r="AS150" s="194">
        <f t="shared" ca="1" si="258"/>
        <v>-2.3092638912203256E-14</v>
      </c>
      <c r="AT150" s="194">
        <f t="shared" ca="1" si="258"/>
        <v>0</v>
      </c>
      <c r="AU150" s="194">
        <f t="shared" ca="1" si="258"/>
        <v>0</v>
      </c>
      <c r="AV150" s="194">
        <f t="shared" ca="1" si="258"/>
        <v>0</v>
      </c>
      <c r="AW150" s="194">
        <f t="shared" ca="1" si="258"/>
        <v>0</v>
      </c>
      <c r="AX150" s="194">
        <f t="shared" ca="1" si="258"/>
        <v>0</v>
      </c>
      <c r="AY150" s="194">
        <f t="shared" ca="1" si="258"/>
        <v>0</v>
      </c>
      <c r="AZ150" s="194">
        <f t="shared" ca="1" si="258"/>
        <v>0</v>
      </c>
      <c r="BA150" s="194">
        <f t="shared" ca="1" si="258"/>
        <v>0</v>
      </c>
      <c r="BB150" s="194">
        <f t="shared" ca="1" si="258"/>
        <v>2.8421709430404007E-14</v>
      </c>
      <c r="BC150" s="194">
        <f t="shared" ca="1" si="258"/>
        <v>0</v>
      </c>
      <c r="BD150" s="194">
        <f t="shared" ca="1" si="258"/>
        <v>2.8421709430404007E-14</v>
      </c>
      <c r="BE150" s="194">
        <f t="shared" ca="1" si="258"/>
        <v>7.815970093361102E-14</v>
      </c>
      <c r="BF150" s="194">
        <f t="shared" ca="1" si="258"/>
        <v>3.1974423109204508E-14</v>
      </c>
      <c r="BG150" s="194">
        <f t="shared" ca="1" si="258"/>
        <v>7.460698725481052E-14</v>
      </c>
      <c r="BH150" s="194">
        <f t="shared" ca="1" si="258"/>
        <v>4.2632564145606011E-14</v>
      </c>
      <c r="BI150" s="194">
        <f t="shared" ca="1" si="258"/>
        <v>4.6185277824406512E-14</v>
      </c>
      <c r="BJ150" s="194">
        <f t="shared" ca="1" si="258"/>
        <v>4.9737991503207013E-14</v>
      </c>
      <c r="BK150" s="194">
        <f t="shared" ca="1" si="258"/>
        <v>7.1054273576010019E-14</v>
      </c>
      <c r="BL150" s="194">
        <f t="shared" ref="BL150:CM150" ca="1" si="259">SUM(BL146:BL149)</f>
        <v>6.0396132539608516E-14</v>
      </c>
      <c r="BM150" s="194">
        <f t="shared" ca="1" si="259"/>
        <v>4.9737991503207013E-14</v>
      </c>
      <c r="BN150" s="194">
        <f t="shared" ca="1" si="259"/>
        <v>5.3290705182007514E-14</v>
      </c>
      <c r="BO150" s="194">
        <f t="shared" ca="1" si="259"/>
        <v>2.8421709430404007E-14</v>
      </c>
      <c r="BP150" s="194">
        <f t="shared" ca="1" si="259"/>
        <v>3.5527136788005009E-14</v>
      </c>
      <c r="BQ150" s="194">
        <f t="shared" ca="1" si="259"/>
        <v>7.815970093361102E-14</v>
      </c>
      <c r="BR150" s="194">
        <f t="shared" ca="1" si="259"/>
        <v>3.907985046680551E-14</v>
      </c>
      <c r="BS150" s="194">
        <f t="shared" ca="1" si="259"/>
        <v>4.6185277824406512E-14</v>
      </c>
      <c r="BT150" s="194">
        <f t="shared" ca="1" si="259"/>
        <v>7.1054273576010019E-14</v>
      </c>
      <c r="BU150" s="194">
        <f t="shared" ca="1" si="259"/>
        <v>4.2632564145606011E-14</v>
      </c>
      <c r="BV150" s="194">
        <f t="shared" ca="1" si="259"/>
        <v>6.3948846218409017E-14</v>
      </c>
      <c r="BW150" s="194">
        <f t="shared" ca="1" si="259"/>
        <v>6.7501559897209518E-14</v>
      </c>
      <c r="BX150" s="194">
        <f t="shared" ca="1" si="259"/>
        <v>3.1974423109204508E-14</v>
      </c>
      <c r="BY150" s="194">
        <f t="shared" ca="1" si="259"/>
        <v>6.3948846218409017E-14</v>
      </c>
      <c r="BZ150" s="194">
        <f t="shared" ca="1" si="259"/>
        <v>5.6843418860808015E-14</v>
      </c>
      <c r="CA150" s="194">
        <f t="shared" ca="1" si="259"/>
        <v>4.9737991503207013E-14</v>
      </c>
      <c r="CB150" s="194">
        <f t="shared" ca="1" si="259"/>
        <v>4.9737991503207013E-14</v>
      </c>
      <c r="CC150" s="194">
        <f t="shared" ca="1" si="259"/>
        <v>4.9737991503207013E-14</v>
      </c>
      <c r="CD150" s="194">
        <f t="shared" ca="1" si="259"/>
        <v>7.1054273576010019E-14</v>
      </c>
      <c r="CE150" s="194">
        <f t="shared" ca="1" si="259"/>
        <v>3.907985046680551E-14</v>
      </c>
      <c r="CF150" s="194">
        <f t="shared" ca="1" si="259"/>
        <v>3.907985046680551E-14</v>
      </c>
      <c r="CG150" s="194">
        <f t="shared" ca="1" si="259"/>
        <v>3.5527136788005009E-14</v>
      </c>
      <c r="CH150" s="194">
        <f t="shared" ca="1" si="259"/>
        <v>5.6843418860808015E-14</v>
      </c>
      <c r="CI150" s="194">
        <f t="shared" ca="1" si="259"/>
        <v>1.2789769243681803E-13</v>
      </c>
      <c r="CJ150" s="194">
        <f t="shared" ca="1" si="259"/>
        <v>1.0658141036401503E-13</v>
      </c>
      <c r="CK150" s="194">
        <f t="shared" ca="1" si="259"/>
        <v>8.5265128291212022E-14</v>
      </c>
      <c r="CL150" s="194">
        <f t="shared" ca="1" si="259"/>
        <v>7.1054273576010019E-14</v>
      </c>
      <c r="CM150" s="194">
        <f t="shared" ca="1" si="259"/>
        <v>1.6342482922482304E-13</v>
      </c>
    </row>
    <row r="152" spans="2:91" x14ac:dyDescent="0.2">
      <c r="B152" s="7" t="s">
        <v>295</v>
      </c>
      <c r="C152" s="19" t="str">
        <f>Inputs!$J$16</f>
        <v>EUR</v>
      </c>
      <c r="D152" s="19" t="s">
        <v>19</v>
      </c>
      <c r="E152" s="27">
        <f ca="1">E141/E147</f>
        <v>18.765632802468684</v>
      </c>
      <c r="F152" s="27">
        <f ca="1">F141/F147</f>
        <v>19.268889237873395</v>
      </c>
      <c r="G152" s="27">
        <f ca="1">G141/G147</f>
        <v>19.942329405201093</v>
      </c>
      <c r="H152" s="27">
        <f ca="1">H141/H147</f>
        <v>20.5485792092657</v>
      </c>
      <c r="I152" s="27">
        <f ca="1">I141/I147</f>
        <v>21.173005150028803</v>
      </c>
      <c r="K152" s="27">
        <f t="shared" ref="K152:AD152" ca="1" si="260">IFERROR(K141/K147,0)</f>
        <v>0</v>
      </c>
      <c r="L152" s="27">
        <f t="shared" ca="1" si="260"/>
        <v>0</v>
      </c>
      <c r="M152" s="27">
        <f t="shared" ca="1" si="260"/>
        <v>0</v>
      </c>
      <c r="N152" s="27">
        <f t="shared" ca="1" si="260"/>
        <v>18.765632802468684</v>
      </c>
      <c r="O152" s="27">
        <f t="shared" ca="1" si="260"/>
        <v>18.967431755980218</v>
      </c>
      <c r="P152" s="27">
        <f t="shared" ca="1" si="260"/>
        <v>19.159562019620299</v>
      </c>
      <c r="Q152" s="27">
        <f t="shared" ca="1" si="260"/>
        <v>19.350513899009989</v>
      </c>
      <c r="R152" s="27">
        <f t="shared" ca="1" si="260"/>
        <v>19.545777035058439</v>
      </c>
      <c r="S152" s="27">
        <f t="shared" ca="1" si="260"/>
        <v>19.707520807650926</v>
      </c>
      <c r="T152" s="27">
        <f t="shared" ca="1" si="260"/>
        <v>19.856613900164863</v>
      </c>
      <c r="U152" s="27">
        <f t="shared" ca="1" si="260"/>
        <v>20.005267749688411</v>
      </c>
      <c r="V152" s="27">
        <f t="shared" ca="1" si="260"/>
        <v>20.156549002656472</v>
      </c>
      <c r="W152" s="27">
        <f t="shared" ca="1" si="260"/>
        <v>20.30638178266031</v>
      </c>
      <c r="X152" s="27">
        <f t="shared" ca="1" si="260"/>
        <v>20.460262222513165</v>
      </c>
      <c r="Y152" s="27">
        <f t="shared" ca="1" si="260"/>
        <v>20.613845131819811</v>
      </c>
      <c r="Z152" s="27">
        <f t="shared" ca="1" si="260"/>
        <v>20.769358800540761</v>
      </c>
      <c r="AA152" s="27">
        <f t="shared" ca="1" si="260"/>
        <v>20.92334533534245</v>
      </c>
      <c r="AB152" s="27">
        <f t="shared" ca="1" si="260"/>
        <v>21.083003089417829</v>
      </c>
      <c r="AC152" s="27">
        <f t="shared" ca="1" si="260"/>
        <v>21.240620275220714</v>
      </c>
      <c r="AD152" s="27">
        <f t="shared" ca="1" si="260"/>
        <v>21.400720375316528</v>
      </c>
      <c r="AF152" s="193">
        <f>Inputs!HB16</f>
        <v>18</v>
      </c>
      <c r="AG152" s="27">
        <f t="shared" ref="AG152:BL152" ca="1" si="261">AF152*(1+AG153)</f>
        <v>18.074999999999999</v>
      </c>
      <c r="AH152" s="27">
        <f t="shared" ca="1" si="261"/>
        <v>18.150312499999998</v>
      </c>
      <c r="AI152" s="27">
        <f t="shared" ca="1" si="261"/>
        <v>18.225938802083331</v>
      </c>
      <c r="AJ152" s="27">
        <f t="shared" ca="1" si="261"/>
        <v>18.301880213758679</v>
      </c>
      <c r="AK152" s="27">
        <f t="shared" ca="1" si="261"/>
        <v>18.378138047982674</v>
      </c>
      <c r="AL152" s="27">
        <f t="shared" ca="1" si="261"/>
        <v>18.454713623182602</v>
      </c>
      <c r="AM152" s="27">
        <f t="shared" ca="1" si="261"/>
        <v>18.531608263279196</v>
      </c>
      <c r="AN152" s="27">
        <f t="shared" ca="1" si="261"/>
        <v>18.608823297709527</v>
      </c>
      <c r="AO152" s="27">
        <f t="shared" ca="1" si="261"/>
        <v>18.686360061449985</v>
      </c>
      <c r="AP152" s="27">
        <f t="shared" ca="1" si="261"/>
        <v>18.764219895039361</v>
      </c>
      <c r="AQ152" s="27">
        <f t="shared" ca="1" si="261"/>
        <v>18.842404144602025</v>
      </c>
      <c r="AR152" s="27">
        <f t="shared" ca="1" si="261"/>
        <v>18.905212158417367</v>
      </c>
      <c r="AS152" s="27">
        <f t="shared" ca="1" si="261"/>
        <v>18.968229532278759</v>
      </c>
      <c r="AT152" s="27">
        <f t="shared" ca="1" si="261"/>
        <v>19.031456964053024</v>
      </c>
      <c r="AU152" s="27">
        <f t="shared" ca="1" si="261"/>
        <v>19.094895153933201</v>
      </c>
      <c r="AV152" s="27">
        <f t="shared" ca="1" si="261"/>
        <v>19.158544804446315</v>
      </c>
      <c r="AW152" s="27">
        <f t="shared" ca="1" si="261"/>
        <v>19.222406620461136</v>
      </c>
      <c r="AX152" s="27">
        <f t="shared" ca="1" si="261"/>
        <v>19.286481309196009</v>
      </c>
      <c r="AY152" s="27">
        <f t="shared" ca="1" si="261"/>
        <v>19.350769580226665</v>
      </c>
      <c r="AZ152" s="27">
        <f t="shared" ca="1" si="261"/>
        <v>19.41527214549409</v>
      </c>
      <c r="BA152" s="27">
        <f t="shared" ca="1" si="261"/>
        <v>19.479989719312403</v>
      </c>
      <c r="BB152" s="27">
        <f t="shared" ca="1" si="261"/>
        <v>19.544923018376778</v>
      </c>
      <c r="BC152" s="27">
        <f t="shared" ca="1" si="261"/>
        <v>19.61007276177137</v>
      </c>
      <c r="BD152" s="27">
        <f t="shared" ca="1" si="261"/>
        <v>19.659097943675796</v>
      </c>
      <c r="BE152" s="27">
        <f t="shared" ca="1" si="261"/>
        <v>19.708245688534983</v>
      </c>
      <c r="BF152" s="27">
        <f t="shared" ca="1" si="261"/>
        <v>19.757516302756319</v>
      </c>
      <c r="BG152" s="27">
        <f t="shared" ca="1" si="261"/>
        <v>19.80691009351321</v>
      </c>
      <c r="BH152" s="27">
        <f t="shared" ca="1" si="261"/>
        <v>19.856427368746992</v>
      </c>
      <c r="BI152" s="27">
        <f t="shared" ca="1" si="261"/>
        <v>19.906068437168859</v>
      </c>
      <c r="BJ152" s="27">
        <f t="shared" ca="1" si="261"/>
        <v>19.955833608261781</v>
      </c>
      <c r="BK152" s="27">
        <f t="shared" ca="1" si="261"/>
        <v>20.005723192282435</v>
      </c>
      <c r="BL152" s="27">
        <f t="shared" ca="1" si="261"/>
        <v>20.055737500263142</v>
      </c>
      <c r="BM152" s="27">
        <f t="shared" ref="BM152:CM152" ca="1" si="262">BL152*(1+BM153)</f>
        <v>20.1058768440138</v>
      </c>
      <c r="BN152" s="27">
        <f t="shared" ca="1" si="262"/>
        <v>20.156141536123833</v>
      </c>
      <c r="BO152" s="27">
        <f t="shared" ca="1" si="262"/>
        <v>20.206531889964143</v>
      </c>
      <c r="BP152" s="27">
        <f t="shared" ca="1" si="262"/>
        <v>20.257048219689054</v>
      </c>
      <c r="BQ152" s="27">
        <f t="shared" ca="1" si="262"/>
        <v>20.307690840238276</v>
      </c>
      <c r="BR152" s="27">
        <f t="shared" ca="1" si="262"/>
        <v>20.358460067338871</v>
      </c>
      <c r="BS152" s="27">
        <f t="shared" ca="1" si="262"/>
        <v>20.409356217507217</v>
      </c>
      <c r="BT152" s="27">
        <f t="shared" ca="1" si="262"/>
        <v>20.460379608050985</v>
      </c>
      <c r="BU152" s="27">
        <f t="shared" ca="1" si="262"/>
        <v>20.511530557071112</v>
      </c>
      <c r="BV152" s="27">
        <f t="shared" ca="1" si="262"/>
        <v>20.562809383463787</v>
      </c>
      <c r="BW152" s="27">
        <f t="shared" ca="1" si="262"/>
        <v>20.614216406922445</v>
      </c>
      <c r="BX152" s="27">
        <f t="shared" ca="1" si="262"/>
        <v>20.66575194793975</v>
      </c>
      <c r="BY152" s="27">
        <f t="shared" ca="1" si="262"/>
        <v>20.717416327809598</v>
      </c>
      <c r="BZ152" s="27">
        <f t="shared" ca="1" si="262"/>
        <v>20.769209868629122</v>
      </c>
      <c r="CA152" s="27">
        <f t="shared" ca="1" si="262"/>
        <v>20.821132893300693</v>
      </c>
      <c r="CB152" s="27">
        <f t="shared" ca="1" si="262"/>
        <v>20.873185725533943</v>
      </c>
      <c r="CC152" s="27">
        <f t="shared" ca="1" si="262"/>
        <v>20.925368689847776</v>
      </c>
      <c r="CD152" s="27">
        <f t="shared" ca="1" si="262"/>
        <v>20.977682111572395</v>
      </c>
      <c r="CE152" s="27">
        <f t="shared" ca="1" si="262"/>
        <v>21.030126316851327</v>
      </c>
      <c r="CF152" s="27">
        <f t="shared" ca="1" si="262"/>
        <v>21.082701632643452</v>
      </c>
      <c r="CG152" s="27">
        <f t="shared" ca="1" si="262"/>
        <v>21.135408386725061</v>
      </c>
      <c r="CH152" s="27">
        <f t="shared" ca="1" si="262"/>
        <v>21.188246907691873</v>
      </c>
      <c r="CI152" s="27">
        <f t="shared" ca="1" si="262"/>
        <v>21.241217524961101</v>
      </c>
      <c r="CJ152" s="27">
        <f t="shared" ca="1" si="262"/>
        <v>21.294320568773504</v>
      </c>
      <c r="CK152" s="27">
        <f t="shared" ca="1" si="262"/>
        <v>21.347556370195438</v>
      </c>
      <c r="CL152" s="27">
        <f t="shared" ca="1" si="262"/>
        <v>21.400925261120925</v>
      </c>
      <c r="CM152" s="27">
        <f t="shared" ca="1" si="262"/>
        <v>21.454427574273726</v>
      </c>
    </row>
    <row r="153" spans="2:91" s="189" customFormat="1" x14ac:dyDescent="0.2">
      <c r="B153" s="192" t="s">
        <v>277</v>
      </c>
      <c r="C153" s="19" t="s">
        <v>43</v>
      </c>
      <c r="D153" s="19" t="s">
        <v>19</v>
      </c>
      <c r="E153" s="191">
        <f ca="1">Settings!AZ34</f>
        <v>0.05</v>
      </c>
      <c r="F153" s="191">
        <f ca="1">Settings!BA34</f>
        <v>0.04</v>
      </c>
      <c r="G153" s="191">
        <f ca="1">Settings!BB34</f>
        <v>0.03</v>
      </c>
      <c r="H153" s="191">
        <f ca="1">Settings!BC34</f>
        <v>0.03</v>
      </c>
      <c r="I153" s="191">
        <f ca="1">Settings!BD34</f>
        <v>0.03</v>
      </c>
      <c r="K153" s="190">
        <f t="shared" ref="K153:AD153" ca="1" si="263">SUMIF($E$4:$I$4,K$4,$E153:$I153)/4</f>
        <v>1.2500000000000001E-2</v>
      </c>
      <c r="L153" s="190">
        <f t="shared" ca="1" si="263"/>
        <v>1.2500000000000001E-2</v>
      </c>
      <c r="M153" s="190">
        <f t="shared" ca="1" si="263"/>
        <v>1.2500000000000001E-2</v>
      </c>
      <c r="N153" s="190">
        <f t="shared" ca="1" si="263"/>
        <v>1.2500000000000001E-2</v>
      </c>
      <c r="O153" s="190">
        <f t="shared" ca="1" si="263"/>
        <v>0.01</v>
      </c>
      <c r="P153" s="190">
        <f t="shared" ca="1" si="263"/>
        <v>0.01</v>
      </c>
      <c r="Q153" s="190">
        <f t="shared" ca="1" si="263"/>
        <v>0.01</v>
      </c>
      <c r="R153" s="190">
        <f t="shared" ca="1" si="263"/>
        <v>0.01</v>
      </c>
      <c r="S153" s="190">
        <f t="shared" ca="1" si="263"/>
        <v>7.4999999999999997E-3</v>
      </c>
      <c r="T153" s="190">
        <f t="shared" ca="1" si="263"/>
        <v>7.4999999999999997E-3</v>
      </c>
      <c r="U153" s="190">
        <f t="shared" ca="1" si="263"/>
        <v>7.4999999999999997E-3</v>
      </c>
      <c r="V153" s="190">
        <f t="shared" ca="1" si="263"/>
        <v>7.4999999999999997E-3</v>
      </c>
      <c r="W153" s="190">
        <f t="shared" ca="1" si="263"/>
        <v>7.4999999999999997E-3</v>
      </c>
      <c r="X153" s="190">
        <f t="shared" ca="1" si="263"/>
        <v>7.4999999999999997E-3</v>
      </c>
      <c r="Y153" s="190">
        <f t="shared" ca="1" si="263"/>
        <v>7.4999999999999997E-3</v>
      </c>
      <c r="Z153" s="190">
        <f t="shared" ca="1" si="263"/>
        <v>7.4999999999999997E-3</v>
      </c>
      <c r="AA153" s="190">
        <f t="shared" ca="1" si="263"/>
        <v>7.4999999999999997E-3</v>
      </c>
      <c r="AB153" s="190">
        <f t="shared" ca="1" si="263"/>
        <v>7.4999999999999997E-3</v>
      </c>
      <c r="AC153" s="190">
        <f t="shared" ca="1" si="263"/>
        <v>7.4999999999999997E-3</v>
      </c>
      <c r="AD153" s="190">
        <f t="shared" ca="1" si="263"/>
        <v>7.4999999999999997E-3</v>
      </c>
      <c r="AF153" s="190">
        <f t="shared" ref="AF153:BK153" ca="1" si="264">SUMIF($E$4:$I$4,AF$4,$E153:$I153)/12</f>
        <v>4.1666666666666666E-3</v>
      </c>
      <c r="AG153" s="190">
        <f t="shared" ca="1" si="264"/>
        <v>4.1666666666666666E-3</v>
      </c>
      <c r="AH153" s="190">
        <f t="shared" ca="1" si="264"/>
        <v>4.1666666666666666E-3</v>
      </c>
      <c r="AI153" s="190">
        <f t="shared" ca="1" si="264"/>
        <v>4.1666666666666666E-3</v>
      </c>
      <c r="AJ153" s="190">
        <f t="shared" ca="1" si="264"/>
        <v>4.1666666666666666E-3</v>
      </c>
      <c r="AK153" s="190">
        <f t="shared" ca="1" si="264"/>
        <v>4.1666666666666666E-3</v>
      </c>
      <c r="AL153" s="190">
        <f t="shared" ca="1" si="264"/>
        <v>4.1666666666666666E-3</v>
      </c>
      <c r="AM153" s="190">
        <f t="shared" ca="1" si="264"/>
        <v>4.1666666666666666E-3</v>
      </c>
      <c r="AN153" s="190">
        <f t="shared" ca="1" si="264"/>
        <v>4.1666666666666666E-3</v>
      </c>
      <c r="AO153" s="190">
        <f t="shared" ca="1" si="264"/>
        <v>4.1666666666666666E-3</v>
      </c>
      <c r="AP153" s="190">
        <f t="shared" ca="1" si="264"/>
        <v>4.1666666666666666E-3</v>
      </c>
      <c r="AQ153" s="190">
        <f t="shared" ca="1" si="264"/>
        <v>4.1666666666666666E-3</v>
      </c>
      <c r="AR153" s="190">
        <f t="shared" ca="1" si="264"/>
        <v>3.3333333333333335E-3</v>
      </c>
      <c r="AS153" s="190">
        <f t="shared" ca="1" si="264"/>
        <v>3.3333333333333335E-3</v>
      </c>
      <c r="AT153" s="190">
        <f t="shared" ca="1" si="264"/>
        <v>3.3333333333333335E-3</v>
      </c>
      <c r="AU153" s="190">
        <f t="shared" ca="1" si="264"/>
        <v>3.3333333333333335E-3</v>
      </c>
      <c r="AV153" s="190">
        <f t="shared" ca="1" si="264"/>
        <v>3.3333333333333335E-3</v>
      </c>
      <c r="AW153" s="190">
        <f t="shared" ca="1" si="264"/>
        <v>3.3333333333333335E-3</v>
      </c>
      <c r="AX153" s="190">
        <f t="shared" ca="1" si="264"/>
        <v>3.3333333333333335E-3</v>
      </c>
      <c r="AY153" s="190">
        <f t="shared" ca="1" si="264"/>
        <v>3.3333333333333335E-3</v>
      </c>
      <c r="AZ153" s="190">
        <f t="shared" ca="1" si="264"/>
        <v>3.3333333333333335E-3</v>
      </c>
      <c r="BA153" s="190">
        <f t="shared" ca="1" si="264"/>
        <v>3.3333333333333335E-3</v>
      </c>
      <c r="BB153" s="190">
        <f t="shared" ca="1" si="264"/>
        <v>3.3333333333333335E-3</v>
      </c>
      <c r="BC153" s="190">
        <f t="shared" ca="1" si="264"/>
        <v>3.3333333333333335E-3</v>
      </c>
      <c r="BD153" s="190">
        <f t="shared" ca="1" si="264"/>
        <v>2.5000000000000001E-3</v>
      </c>
      <c r="BE153" s="190">
        <f t="shared" ca="1" si="264"/>
        <v>2.5000000000000001E-3</v>
      </c>
      <c r="BF153" s="190">
        <f t="shared" ca="1" si="264"/>
        <v>2.5000000000000001E-3</v>
      </c>
      <c r="BG153" s="190">
        <f t="shared" ca="1" si="264"/>
        <v>2.5000000000000001E-3</v>
      </c>
      <c r="BH153" s="190">
        <f t="shared" ca="1" si="264"/>
        <v>2.5000000000000001E-3</v>
      </c>
      <c r="BI153" s="190">
        <f t="shared" ca="1" si="264"/>
        <v>2.5000000000000001E-3</v>
      </c>
      <c r="BJ153" s="190">
        <f t="shared" ca="1" si="264"/>
        <v>2.5000000000000001E-3</v>
      </c>
      <c r="BK153" s="190">
        <f t="shared" ca="1" si="264"/>
        <v>2.5000000000000001E-3</v>
      </c>
      <c r="BL153" s="190">
        <f t="shared" ref="BL153:CM153" ca="1" si="265">SUMIF($E$4:$I$4,BL$4,$E153:$I153)/12</f>
        <v>2.5000000000000001E-3</v>
      </c>
      <c r="BM153" s="190">
        <f t="shared" ca="1" si="265"/>
        <v>2.5000000000000001E-3</v>
      </c>
      <c r="BN153" s="190">
        <f t="shared" ca="1" si="265"/>
        <v>2.5000000000000001E-3</v>
      </c>
      <c r="BO153" s="190">
        <f t="shared" ca="1" si="265"/>
        <v>2.5000000000000001E-3</v>
      </c>
      <c r="BP153" s="190">
        <f t="shared" ca="1" si="265"/>
        <v>2.5000000000000001E-3</v>
      </c>
      <c r="BQ153" s="190">
        <f t="shared" ca="1" si="265"/>
        <v>2.5000000000000001E-3</v>
      </c>
      <c r="BR153" s="190">
        <f t="shared" ca="1" si="265"/>
        <v>2.5000000000000001E-3</v>
      </c>
      <c r="BS153" s="190">
        <f t="shared" ca="1" si="265"/>
        <v>2.5000000000000001E-3</v>
      </c>
      <c r="BT153" s="190">
        <f t="shared" ca="1" si="265"/>
        <v>2.5000000000000001E-3</v>
      </c>
      <c r="BU153" s="190">
        <f t="shared" ca="1" si="265"/>
        <v>2.5000000000000001E-3</v>
      </c>
      <c r="BV153" s="190">
        <f t="shared" ca="1" si="265"/>
        <v>2.5000000000000001E-3</v>
      </c>
      <c r="BW153" s="190">
        <f t="shared" ca="1" si="265"/>
        <v>2.5000000000000001E-3</v>
      </c>
      <c r="BX153" s="190">
        <f t="shared" ca="1" si="265"/>
        <v>2.5000000000000001E-3</v>
      </c>
      <c r="BY153" s="190">
        <f t="shared" ca="1" si="265"/>
        <v>2.5000000000000001E-3</v>
      </c>
      <c r="BZ153" s="190">
        <f t="shared" ca="1" si="265"/>
        <v>2.5000000000000001E-3</v>
      </c>
      <c r="CA153" s="190">
        <f t="shared" ca="1" si="265"/>
        <v>2.5000000000000001E-3</v>
      </c>
      <c r="CB153" s="190">
        <f t="shared" ca="1" si="265"/>
        <v>2.5000000000000001E-3</v>
      </c>
      <c r="CC153" s="190">
        <f t="shared" ca="1" si="265"/>
        <v>2.5000000000000001E-3</v>
      </c>
      <c r="CD153" s="190">
        <f t="shared" ca="1" si="265"/>
        <v>2.5000000000000001E-3</v>
      </c>
      <c r="CE153" s="190">
        <f t="shared" ca="1" si="265"/>
        <v>2.5000000000000001E-3</v>
      </c>
      <c r="CF153" s="190">
        <f t="shared" ca="1" si="265"/>
        <v>2.5000000000000001E-3</v>
      </c>
      <c r="CG153" s="190">
        <f t="shared" ca="1" si="265"/>
        <v>2.5000000000000001E-3</v>
      </c>
      <c r="CH153" s="190">
        <f t="shared" ca="1" si="265"/>
        <v>2.5000000000000001E-3</v>
      </c>
      <c r="CI153" s="190">
        <f t="shared" ca="1" si="265"/>
        <v>2.5000000000000001E-3</v>
      </c>
      <c r="CJ153" s="190">
        <f t="shared" ca="1" si="265"/>
        <v>2.5000000000000001E-3</v>
      </c>
      <c r="CK153" s="190">
        <f t="shared" ca="1" si="265"/>
        <v>2.5000000000000001E-3</v>
      </c>
      <c r="CL153" s="190">
        <f t="shared" ca="1" si="265"/>
        <v>2.5000000000000001E-3</v>
      </c>
      <c r="CM153" s="190">
        <f t="shared" ca="1" si="265"/>
        <v>2.5000000000000001E-3</v>
      </c>
    </row>
    <row r="155" spans="2:91" x14ac:dyDescent="0.2">
      <c r="B155" s="23" t="str">
        <f>Inputs!GY17</f>
        <v>Sauces</v>
      </c>
    </row>
    <row r="156" spans="2:91" x14ac:dyDescent="0.2">
      <c r="B156" s="23"/>
    </row>
    <row r="157" spans="2:91" s="115" customFormat="1" x14ac:dyDescent="0.2">
      <c r="B157" s="195" t="s">
        <v>300</v>
      </c>
      <c r="C157" s="19" t="str">
        <f>Inputs!$J$16</f>
        <v>EUR</v>
      </c>
      <c r="D157" s="19" t="s">
        <v>19</v>
      </c>
      <c r="E157" s="63">
        <v>0</v>
      </c>
      <c r="F157" s="63">
        <f ca="1">E161</f>
        <v>-4.5474735088646412E-12</v>
      </c>
      <c r="G157" s="63">
        <f ca="1">F161</f>
        <v>1.3642420526593924E-11</v>
      </c>
      <c r="H157" s="63">
        <f ca="1">G161</f>
        <v>1.0004441719502211E-11</v>
      </c>
      <c r="I157" s="63">
        <f ca="1">H161</f>
        <v>1.0004441719502211E-11</v>
      </c>
      <c r="J157" s="63"/>
      <c r="K157" s="63">
        <v>0</v>
      </c>
      <c r="L157" s="63">
        <f t="shared" ref="L157:AD157" ca="1" si="266">K161</f>
        <v>0</v>
      </c>
      <c r="M157" s="63">
        <f t="shared" ca="1" si="266"/>
        <v>0</v>
      </c>
      <c r="N157" s="63">
        <f t="shared" ca="1" si="266"/>
        <v>0</v>
      </c>
      <c r="O157" s="63">
        <f t="shared" ca="1" si="266"/>
        <v>-4.5474735088646412E-12</v>
      </c>
      <c r="P157" s="63">
        <f t="shared" ca="1" si="266"/>
        <v>-2.0463630789890885E-12</v>
      </c>
      <c r="Q157" s="63">
        <f t="shared" ca="1" si="266"/>
        <v>0</v>
      </c>
      <c r="R157" s="63">
        <f t="shared" ca="1" si="266"/>
        <v>0</v>
      </c>
      <c r="S157" s="63">
        <f t="shared" ca="1" si="266"/>
        <v>0</v>
      </c>
      <c r="T157" s="63">
        <f t="shared" ca="1" si="266"/>
        <v>0</v>
      </c>
      <c r="U157" s="63">
        <f t="shared" ca="1" si="266"/>
        <v>0</v>
      </c>
      <c r="V157" s="63">
        <f t="shared" ca="1" si="266"/>
        <v>0</v>
      </c>
      <c r="W157" s="63">
        <f t="shared" ca="1" si="266"/>
        <v>-5.6843418860808015E-12</v>
      </c>
      <c r="X157" s="63">
        <f t="shared" ca="1" si="266"/>
        <v>-1.0004441719502211E-11</v>
      </c>
      <c r="Y157" s="63">
        <f t="shared" ca="1" si="266"/>
        <v>-1.2050804798491299E-11</v>
      </c>
      <c r="Z157" s="63">
        <f t="shared" ca="1" si="266"/>
        <v>-1.0231815394945443E-11</v>
      </c>
      <c r="AA157" s="63">
        <f t="shared" ca="1" si="266"/>
        <v>-1.6143530956469476E-11</v>
      </c>
      <c r="AB157" s="63">
        <f t="shared" ca="1" si="266"/>
        <v>-1.4097167877480388E-11</v>
      </c>
      <c r="AC157" s="63">
        <f t="shared" ca="1" si="266"/>
        <v>-1.5916157281026244E-11</v>
      </c>
      <c r="AD157" s="63">
        <f t="shared" ca="1" si="266"/>
        <v>-1.7735146684572101E-11</v>
      </c>
      <c r="AE157" s="63"/>
      <c r="AF157" s="194">
        <v>0</v>
      </c>
      <c r="AG157" s="63">
        <f t="shared" ref="AG157:BL157" ca="1" si="267">AF161</f>
        <v>0</v>
      </c>
      <c r="AH157" s="63">
        <f t="shared" ca="1" si="267"/>
        <v>0</v>
      </c>
      <c r="AI157" s="63">
        <f t="shared" ca="1" si="267"/>
        <v>0</v>
      </c>
      <c r="AJ157" s="63">
        <f t="shared" ca="1" si="267"/>
        <v>0</v>
      </c>
      <c r="AK157" s="63">
        <f t="shared" ca="1" si="267"/>
        <v>0</v>
      </c>
      <c r="AL157" s="63">
        <f t="shared" ca="1" si="267"/>
        <v>0</v>
      </c>
      <c r="AM157" s="63">
        <f t="shared" ca="1" si="267"/>
        <v>0</v>
      </c>
      <c r="AN157" s="63">
        <f t="shared" ca="1" si="267"/>
        <v>0</v>
      </c>
      <c r="AO157" s="63">
        <f t="shared" ca="1" si="267"/>
        <v>0</v>
      </c>
      <c r="AP157" s="63">
        <f t="shared" ca="1" si="267"/>
        <v>0</v>
      </c>
      <c r="AQ157" s="63">
        <f t="shared" ca="1" si="267"/>
        <v>0</v>
      </c>
      <c r="AR157" s="63">
        <f t="shared" ca="1" si="267"/>
        <v>-6.2527760746888816E-13</v>
      </c>
      <c r="AS157" s="63">
        <f t="shared" ca="1" si="267"/>
        <v>-9.0949470177292824E-13</v>
      </c>
      <c r="AT157" s="63">
        <f t="shared" ca="1" si="267"/>
        <v>-2.8421709430404007E-13</v>
      </c>
      <c r="AU157" s="63">
        <f t="shared" ca="1" si="267"/>
        <v>0</v>
      </c>
      <c r="AV157" s="63">
        <f t="shared" ca="1" si="267"/>
        <v>0</v>
      </c>
      <c r="AW157" s="63">
        <f t="shared" ca="1" si="267"/>
        <v>0</v>
      </c>
      <c r="AX157" s="63">
        <f t="shared" ca="1" si="267"/>
        <v>0</v>
      </c>
      <c r="AY157" s="63">
        <f t="shared" ca="1" si="267"/>
        <v>5.1159076974727213E-13</v>
      </c>
      <c r="AZ157" s="63">
        <f t="shared" ca="1" si="267"/>
        <v>5.6843418860808015E-13</v>
      </c>
      <c r="BA157" s="63">
        <f t="shared" ca="1" si="267"/>
        <v>1.7053025658242404E-12</v>
      </c>
      <c r="BB157" s="63">
        <f t="shared" ca="1" si="267"/>
        <v>2.3874235921539366E-12</v>
      </c>
      <c r="BC157" s="63">
        <f t="shared" ca="1" si="267"/>
        <v>2.3305801732931286E-12</v>
      </c>
      <c r="BD157" s="63">
        <f t="shared" ca="1" si="267"/>
        <v>3.1832314562052488E-12</v>
      </c>
      <c r="BE157" s="63">
        <f t="shared" ca="1" si="267"/>
        <v>3.694822225952521E-12</v>
      </c>
      <c r="BF157" s="63">
        <f t="shared" ca="1" si="267"/>
        <v>3.5242919693700969E-12</v>
      </c>
      <c r="BG157" s="63">
        <f t="shared" ca="1" si="267"/>
        <v>4.0927261579781771E-12</v>
      </c>
      <c r="BH157" s="63">
        <f t="shared" ca="1" si="267"/>
        <v>4.0927261579781771E-12</v>
      </c>
      <c r="BI157" s="63">
        <f t="shared" ca="1" si="267"/>
        <v>4.7180037654470652E-12</v>
      </c>
      <c r="BJ157" s="63">
        <f t="shared" ca="1" si="267"/>
        <v>4.4906300900038332E-12</v>
      </c>
      <c r="BK157" s="63">
        <f t="shared" ca="1" si="267"/>
        <v>4.4906300900038332E-12</v>
      </c>
      <c r="BL157" s="63">
        <f t="shared" ca="1" si="267"/>
        <v>3.0695446184836328E-12</v>
      </c>
      <c r="BM157" s="63">
        <f t="shared" ref="BM157:CM157" ca="1" si="268">BL161</f>
        <v>3.5242919693700969E-12</v>
      </c>
      <c r="BN157" s="63">
        <f t="shared" ca="1" si="268"/>
        <v>4.3769432522822171E-12</v>
      </c>
      <c r="BO157" s="63">
        <f t="shared" ca="1" si="268"/>
        <v>2.1600499167107046E-12</v>
      </c>
      <c r="BP157" s="63">
        <f t="shared" ca="1" si="268"/>
        <v>4.5474735088646412E-13</v>
      </c>
      <c r="BQ157" s="63">
        <f t="shared" ca="1" si="268"/>
        <v>0</v>
      </c>
      <c r="BR157" s="63">
        <f t="shared" ca="1" si="268"/>
        <v>-4.5474735088646412E-13</v>
      </c>
      <c r="BS157" s="63">
        <f t="shared" ca="1" si="268"/>
        <v>-1.1368683772161603E-12</v>
      </c>
      <c r="BT157" s="63">
        <f t="shared" ca="1" si="268"/>
        <v>-2.3874235921539366E-12</v>
      </c>
      <c r="BU157" s="63">
        <f t="shared" ca="1" si="268"/>
        <v>-2.6716406864579767E-12</v>
      </c>
      <c r="BV157" s="63">
        <f t="shared" ca="1" si="268"/>
        <v>-3.4674485505092889E-12</v>
      </c>
      <c r="BW157" s="63">
        <f t="shared" ca="1" si="268"/>
        <v>-2.8990143619012088E-12</v>
      </c>
      <c r="BX157" s="63">
        <f t="shared" ca="1" si="268"/>
        <v>-2.9558577807620168E-12</v>
      </c>
      <c r="BY157" s="63">
        <f t="shared" ca="1" si="268"/>
        <v>-3.4674485505092889E-12</v>
      </c>
      <c r="BZ157" s="63">
        <f t="shared" ca="1" si="268"/>
        <v>-3.5811353882309049E-12</v>
      </c>
      <c r="CA157" s="63">
        <f t="shared" ca="1" si="268"/>
        <v>-4.6611603465862572E-12</v>
      </c>
      <c r="CB157" s="63">
        <f t="shared" ca="1" si="268"/>
        <v>-6.1390892369672656E-12</v>
      </c>
      <c r="CC157" s="63">
        <f t="shared" ca="1" si="268"/>
        <v>-5.4569682106375694E-12</v>
      </c>
      <c r="CD157" s="63">
        <f t="shared" ca="1" si="268"/>
        <v>-5.0590642786119133E-12</v>
      </c>
      <c r="CE157" s="63">
        <f t="shared" ca="1" si="268"/>
        <v>-6.3664629124104977E-12</v>
      </c>
      <c r="CF157" s="63">
        <f t="shared" ca="1" si="268"/>
        <v>-5.7980287238024175E-12</v>
      </c>
      <c r="CG157" s="63">
        <f t="shared" ca="1" si="268"/>
        <v>-7.3896444519050419E-12</v>
      </c>
      <c r="CH157" s="63">
        <f t="shared" ca="1" si="268"/>
        <v>-6.4233063312713057E-12</v>
      </c>
      <c r="CI157" s="63">
        <f t="shared" ca="1" si="268"/>
        <v>-7.1622707764618099E-12</v>
      </c>
      <c r="CJ157" s="63">
        <f t="shared" ca="1" si="268"/>
        <v>-8.2991391536779702E-12</v>
      </c>
      <c r="CK157" s="63">
        <f t="shared" ca="1" si="268"/>
        <v>-9.4928509497549385E-12</v>
      </c>
      <c r="CL157" s="63">
        <f t="shared" ca="1" si="268"/>
        <v>-1.0686562745831907E-11</v>
      </c>
      <c r="CM157" s="63">
        <f t="shared" ca="1" si="268"/>
        <v>-1.0913936421275139E-11</v>
      </c>
    </row>
    <row r="158" spans="2:91" x14ac:dyDescent="0.2">
      <c r="B158" s="196" t="s">
        <v>299</v>
      </c>
      <c r="C158" s="19" t="str">
        <f>Inputs!$J$16</f>
        <v>EUR</v>
      </c>
      <c r="D158" s="19" t="s">
        <v>19</v>
      </c>
      <c r="E158" s="27">
        <f t="shared" ref="E158:I160" ca="1" si="269">SUMIF($K$4:$AD$4,E$4,$K158:$AD158)</f>
        <v>19852.502218343183</v>
      </c>
      <c r="F158" s="27">
        <f t="shared" ca="1" si="269"/>
        <v>86235.972152946852</v>
      </c>
      <c r="G158" s="27">
        <f t="shared" ca="1" si="269"/>
        <v>96900.469814796583</v>
      </c>
      <c r="H158" s="27">
        <f t="shared" ca="1" si="269"/>
        <v>104866.11539530376</v>
      </c>
      <c r="I158" s="27">
        <f t="shared" ca="1" si="269"/>
        <v>122933.01587483985</v>
      </c>
      <c r="J158" s="27"/>
      <c r="K158" s="27">
        <f t="shared" ref="K158:T160" ca="1" si="270">SUMIFS($AF158:$CM158,$AF$4:$CM$4,K$4,$AF$8:$CM$8,K$8)</f>
        <v>0</v>
      </c>
      <c r="L158" s="27">
        <f t="shared" ca="1" si="270"/>
        <v>0</v>
      </c>
      <c r="M158" s="27">
        <f t="shared" ca="1" si="270"/>
        <v>0</v>
      </c>
      <c r="N158" s="27">
        <f t="shared" ca="1" si="270"/>
        <v>19852.502218343183</v>
      </c>
      <c r="O158" s="27">
        <f t="shared" ca="1" si="270"/>
        <v>19743.632106039149</v>
      </c>
      <c r="P158" s="27">
        <f t="shared" ca="1" si="270"/>
        <v>20644.249904689757</v>
      </c>
      <c r="Q158" s="27">
        <f t="shared" ca="1" si="270"/>
        <v>21905.1477833637</v>
      </c>
      <c r="R158" s="27">
        <f t="shared" ca="1" si="270"/>
        <v>23942.942358854241</v>
      </c>
      <c r="S158" s="27">
        <f t="shared" ca="1" si="270"/>
        <v>22123.569941982096</v>
      </c>
      <c r="T158" s="27">
        <f t="shared" ca="1" si="270"/>
        <v>23223.344346530306</v>
      </c>
      <c r="U158" s="27">
        <f t="shared" ref="U158:AD160" ca="1" si="271">SUMIFS($AF158:$CM158,$AF$4:$CM$4,U$4,$AF$8:$CM$8,U$8)</f>
        <v>24600.070227789729</v>
      </c>
      <c r="V158" s="27">
        <f t="shared" ca="1" si="271"/>
        <v>26953.485298494463</v>
      </c>
      <c r="W158" s="27">
        <f t="shared" ca="1" si="271"/>
        <v>23856.495743768341</v>
      </c>
      <c r="X158" s="27">
        <f t="shared" ca="1" si="271"/>
        <v>25185.933801767689</v>
      </c>
      <c r="Y158" s="27">
        <f t="shared" ca="1" si="271"/>
        <v>26814.51425528551</v>
      </c>
      <c r="Z158" s="27">
        <f t="shared" ca="1" si="271"/>
        <v>29009.171594482221</v>
      </c>
      <c r="AA158" s="27">
        <f t="shared" ca="1" si="271"/>
        <v>28181.923431486564</v>
      </c>
      <c r="AB158" s="27">
        <f t="shared" ca="1" si="271"/>
        <v>29495.652302860755</v>
      </c>
      <c r="AC158" s="27">
        <f t="shared" ca="1" si="271"/>
        <v>31135.279122808555</v>
      </c>
      <c r="AD158" s="27">
        <f t="shared" ca="1" si="271"/>
        <v>34120.161017683975</v>
      </c>
      <c r="AE158" s="27"/>
      <c r="AF158" s="26">
        <f t="shared" ref="AF158:BK158" ca="1" si="272">AF164*AF169</f>
        <v>0</v>
      </c>
      <c r="AG158" s="26">
        <f t="shared" ca="1" si="272"/>
        <v>0</v>
      </c>
      <c r="AH158" s="26">
        <f t="shared" ca="1" si="272"/>
        <v>0</v>
      </c>
      <c r="AI158" s="26">
        <f t="shared" ca="1" si="272"/>
        <v>0</v>
      </c>
      <c r="AJ158" s="26">
        <f t="shared" ca="1" si="272"/>
        <v>0</v>
      </c>
      <c r="AK158" s="26">
        <f t="shared" ca="1" si="272"/>
        <v>0</v>
      </c>
      <c r="AL158" s="26">
        <f t="shared" ca="1" si="272"/>
        <v>0</v>
      </c>
      <c r="AM158" s="26">
        <f t="shared" ca="1" si="272"/>
        <v>0</v>
      </c>
      <c r="AN158" s="26">
        <f t="shared" ca="1" si="272"/>
        <v>0</v>
      </c>
      <c r="AO158" s="26">
        <f t="shared" ca="1" si="272"/>
        <v>6515.5366682763042</v>
      </c>
      <c r="AP158" s="26">
        <f t="shared" ca="1" si="272"/>
        <v>6433.1228032878071</v>
      </c>
      <c r="AQ158" s="26">
        <f t="shared" ca="1" si="272"/>
        <v>6903.8427467790725</v>
      </c>
      <c r="AR158" s="26">
        <f t="shared" ca="1" si="272"/>
        <v>7382.9036256809868</v>
      </c>
      <c r="AS158" s="26">
        <f t="shared" ca="1" si="272"/>
        <v>5202.9071167572429</v>
      </c>
      <c r="AT158" s="26">
        <f t="shared" ca="1" si="272"/>
        <v>7157.8213636009186</v>
      </c>
      <c r="AU158" s="26">
        <f t="shared" ca="1" si="272"/>
        <v>6666.4551465171508</v>
      </c>
      <c r="AV158" s="26">
        <f t="shared" ca="1" si="272"/>
        <v>6959.4946685735576</v>
      </c>
      <c r="AW158" s="26">
        <f t="shared" ca="1" si="272"/>
        <v>7018.3000895990472</v>
      </c>
      <c r="AX158" s="26">
        <f t="shared" ca="1" si="272"/>
        <v>7005.9686274159221</v>
      </c>
      <c r="AY158" s="26">
        <f t="shared" ca="1" si="272"/>
        <v>7957.4621683199684</v>
      </c>
      <c r="AZ158" s="26">
        <f t="shared" ca="1" si="272"/>
        <v>6941.7169876278103</v>
      </c>
      <c r="BA158" s="26">
        <f t="shared" ca="1" si="272"/>
        <v>7810.5603179274667</v>
      </c>
      <c r="BB158" s="26">
        <f t="shared" ca="1" si="272"/>
        <v>7981.4136260918867</v>
      </c>
      <c r="BC158" s="26">
        <f t="shared" ca="1" si="272"/>
        <v>8150.968414834887</v>
      </c>
      <c r="BD158" s="26">
        <f t="shared" ca="1" si="272"/>
        <v>8331.2701402565344</v>
      </c>
      <c r="BE158" s="26">
        <f t="shared" ca="1" si="272"/>
        <v>5766.236060020854</v>
      </c>
      <c r="BF158" s="26">
        <f t="shared" ca="1" si="272"/>
        <v>8026.0637417047092</v>
      </c>
      <c r="BG158" s="26">
        <f t="shared" ca="1" si="272"/>
        <v>7616.1803036590782</v>
      </c>
      <c r="BH158" s="26">
        <f t="shared" ca="1" si="272"/>
        <v>7884.7167643065304</v>
      </c>
      <c r="BI158" s="26">
        <f t="shared" ca="1" si="272"/>
        <v>7722.4472785646985</v>
      </c>
      <c r="BJ158" s="26">
        <f t="shared" ca="1" si="272"/>
        <v>7804.439659083062</v>
      </c>
      <c r="BK158" s="26">
        <f t="shared" ca="1" si="272"/>
        <v>9195.2230487225752</v>
      </c>
      <c r="BL158" s="26">
        <f t="shared" ref="BL158:CM158" ca="1" si="273">BL164*BL169</f>
        <v>7600.4075199840936</v>
      </c>
      <c r="BM158" s="26">
        <f t="shared" ca="1" si="273"/>
        <v>8819.4026658729617</v>
      </c>
      <c r="BN158" s="26">
        <f t="shared" ca="1" si="273"/>
        <v>9074.4133368944695</v>
      </c>
      <c r="BO158" s="26">
        <f t="shared" ca="1" si="273"/>
        <v>9059.6692957270316</v>
      </c>
      <c r="BP158" s="26">
        <f t="shared" ca="1" si="273"/>
        <v>9099.4407389740445</v>
      </c>
      <c r="BQ158" s="26">
        <f t="shared" ca="1" si="273"/>
        <v>6251.5703174860482</v>
      </c>
      <c r="BR158" s="26">
        <f t="shared" ca="1" si="273"/>
        <v>8505.4846873082497</v>
      </c>
      <c r="BS158" s="26">
        <f t="shared" ca="1" si="273"/>
        <v>8215.2480485872875</v>
      </c>
      <c r="BT158" s="26">
        <f t="shared" ca="1" si="273"/>
        <v>8793.6205158901084</v>
      </c>
      <c r="BU158" s="26">
        <f t="shared" ca="1" si="273"/>
        <v>8177.0652372902941</v>
      </c>
      <c r="BV158" s="26">
        <f t="shared" ca="1" si="273"/>
        <v>8535.388273119077</v>
      </c>
      <c r="BW158" s="26">
        <f t="shared" ca="1" si="273"/>
        <v>9916.5692968550211</v>
      </c>
      <c r="BX158" s="26">
        <f t="shared" ca="1" si="273"/>
        <v>8362.5566853114124</v>
      </c>
      <c r="BY158" s="26">
        <f t="shared" ca="1" si="273"/>
        <v>9631.6304378803179</v>
      </c>
      <c r="BZ158" s="26">
        <f t="shared" ca="1" si="273"/>
        <v>9638.1543393335578</v>
      </c>
      <c r="CA158" s="26">
        <f t="shared" ca="1" si="273"/>
        <v>9739.3868172683451</v>
      </c>
      <c r="CB158" s="26">
        <f t="shared" ca="1" si="273"/>
        <v>10964.979295371348</v>
      </c>
      <c r="CC158" s="26">
        <f t="shared" ca="1" si="273"/>
        <v>7317.3058600070217</v>
      </c>
      <c r="CD158" s="26">
        <f t="shared" ca="1" si="273"/>
        <v>9899.638276108195</v>
      </c>
      <c r="CE158" s="26">
        <f t="shared" ca="1" si="273"/>
        <v>9528.0220660416107</v>
      </c>
      <c r="CF158" s="26">
        <f t="shared" ca="1" si="273"/>
        <v>10247.215504493894</v>
      </c>
      <c r="CG158" s="26">
        <f t="shared" ca="1" si="273"/>
        <v>9720.414732325251</v>
      </c>
      <c r="CH158" s="26">
        <f t="shared" ca="1" si="273"/>
        <v>10059.594306451274</v>
      </c>
      <c r="CI158" s="26">
        <f t="shared" ca="1" si="273"/>
        <v>11343.075673548286</v>
      </c>
      <c r="CJ158" s="26">
        <f t="shared" ca="1" si="273"/>
        <v>9732.6091428089949</v>
      </c>
      <c r="CK158" s="26">
        <f t="shared" ca="1" si="273"/>
        <v>11601.035980482615</v>
      </c>
      <c r="CL158" s="26">
        <f t="shared" ca="1" si="273"/>
        <v>11018.977951453038</v>
      </c>
      <c r="CM158" s="26">
        <f t="shared" ca="1" si="273"/>
        <v>11500.147085748324</v>
      </c>
    </row>
    <row r="159" spans="2:91" x14ac:dyDescent="0.2">
      <c r="B159" s="196" t="s">
        <v>298</v>
      </c>
      <c r="C159" s="19" t="str">
        <f>Inputs!$J$16</f>
        <v>EUR</v>
      </c>
      <c r="D159" s="19" t="s">
        <v>19</v>
      </c>
      <c r="E159" s="27">
        <f t="shared" ca="1" si="269"/>
        <v>-18907.144969850655</v>
      </c>
      <c r="F159" s="27">
        <f t="shared" ca="1" si="269"/>
        <v>-82129.497288520797</v>
      </c>
      <c r="G159" s="27">
        <f t="shared" ca="1" si="269"/>
        <v>-92286.161728377701</v>
      </c>
      <c r="H159" s="27">
        <f t="shared" ca="1" si="269"/>
        <v>-99872.490852670249</v>
      </c>
      <c r="I159" s="27">
        <f t="shared" ca="1" si="269"/>
        <v>-117079.06273794273</v>
      </c>
      <c r="J159" s="27"/>
      <c r="K159" s="27">
        <f t="shared" ca="1" si="270"/>
        <v>0</v>
      </c>
      <c r="L159" s="27">
        <f t="shared" ca="1" si="270"/>
        <v>0</v>
      </c>
      <c r="M159" s="27">
        <f t="shared" ca="1" si="270"/>
        <v>0</v>
      </c>
      <c r="N159" s="27">
        <f t="shared" ca="1" si="270"/>
        <v>-18907.144969850655</v>
      </c>
      <c r="O159" s="27">
        <f t="shared" ca="1" si="270"/>
        <v>-18803.459148608712</v>
      </c>
      <c r="P159" s="27">
        <f t="shared" ca="1" si="270"/>
        <v>-19661.190385418813</v>
      </c>
      <c r="Q159" s="27">
        <f t="shared" ca="1" si="270"/>
        <v>-20862.045507965428</v>
      </c>
      <c r="R159" s="27">
        <f t="shared" ca="1" si="270"/>
        <v>-22802.802246527848</v>
      </c>
      <c r="S159" s="27">
        <f t="shared" ca="1" si="270"/>
        <v>-21070.066611411519</v>
      </c>
      <c r="T159" s="27">
        <f t="shared" ca="1" si="270"/>
        <v>-22117.470806219339</v>
      </c>
      <c r="U159" s="27">
        <f t="shared" ca="1" si="271"/>
        <v>-23428.638312180694</v>
      </c>
      <c r="V159" s="27">
        <f t="shared" ca="1" si="271"/>
        <v>-25669.985998566161</v>
      </c>
      <c r="W159" s="27">
        <f t="shared" ca="1" si="271"/>
        <v>-22720.472136922232</v>
      </c>
      <c r="X159" s="27">
        <f t="shared" ca="1" si="271"/>
        <v>-23986.603620731134</v>
      </c>
      <c r="Y159" s="27">
        <f t="shared" ca="1" si="271"/>
        <v>-25537.632624081438</v>
      </c>
      <c r="Z159" s="27">
        <f t="shared" ca="1" si="271"/>
        <v>-27627.782470935454</v>
      </c>
      <c r="AA159" s="27">
        <f t="shared" ca="1" si="271"/>
        <v>-26839.927077606251</v>
      </c>
      <c r="AB159" s="27">
        <f t="shared" ca="1" si="271"/>
        <v>-28091.097431295959</v>
      </c>
      <c r="AC159" s="27">
        <f t="shared" ca="1" si="271"/>
        <v>-29652.646783627199</v>
      </c>
      <c r="AD159" s="27">
        <f t="shared" ca="1" si="271"/>
        <v>-32495.391445413312</v>
      </c>
      <c r="AE159" s="27"/>
      <c r="AF159" s="26">
        <f t="shared" ref="AF159:BK159" ca="1" si="274">IFERROR((AF158/AF164)*AF165,0)</f>
        <v>0</v>
      </c>
      <c r="AG159" s="26">
        <f t="shared" ca="1" si="274"/>
        <v>0</v>
      </c>
      <c r="AH159" s="26">
        <f t="shared" ca="1" si="274"/>
        <v>0</v>
      </c>
      <c r="AI159" s="26">
        <f t="shared" ca="1" si="274"/>
        <v>0</v>
      </c>
      <c r="AJ159" s="26">
        <f t="shared" ca="1" si="274"/>
        <v>0</v>
      </c>
      <c r="AK159" s="26">
        <f t="shared" ca="1" si="274"/>
        <v>0</v>
      </c>
      <c r="AL159" s="26">
        <f t="shared" ca="1" si="274"/>
        <v>0</v>
      </c>
      <c r="AM159" s="26">
        <f t="shared" ca="1" si="274"/>
        <v>0</v>
      </c>
      <c r="AN159" s="26">
        <f t="shared" ca="1" si="274"/>
        <v>0</v>
      </c>
      <c r="AO159" s="26">
        <f t="shared" ca="1" si="274"/>
        <v>-6205.2730174060043</v>
      </c>
      <c r="AP159" s="26">
        <f t="shared" ca="1" si="274"/>
        <v>-6126.7836221788639</v>
      </c>
      <c r="AQ159" s="26">
        <f t="shared" ca="1" si="274"/>
        <v>-6575.088330265784</v>
      </c>
      <c r="AR159" s="26">
        <f t="shared" ca="1" si="274"/>
        <v>-7031.3367863628446</v>
      </c>
      <c r="AS159" s="26">
        <f t="shared" ca="1" si="274"/>
        <v>-4955.1496350068974</v>
      </c>
      <c r="AT159" s="26">
        <f t="shared" ca="1" si="274"/>
        <v>-6816.97272723897</v>
      </c>
      <c r="AU159" s="26">
        <f t="shared" ca="1" si="274"/>
        <v>-6349.004901444905</v>
      </c>
      <c r="AV159" s="26">
        <f t="shared" ca="1" si="274"/>
        <v>-6628.090160546245</v>
      </c>
      <c r="AW159" s="26">
        <f t="shared" ca="1" si="274"/>
        <v>-6684.095323427664</v>
      </c>
      <c r="AX159" s="26">
        <f t="shared" ca="1" si="274"/>
        <v>-6672.3510737294491</v>
      </c>
      <c r="AY159" s="26">
        <f t="shared" ca="1" si="274"/>
        <v>-7578.5353983999703</v>
      </c>
      <c r="AZ159" s="26">
        <f t="shared" ca="1" si="274"/>
        <v>-6611.159035836009</v>
      </c>
      <c r="BA159" s="26">
        <f t="shared" ca="1" si="274"/>
        <v>-7438.6288742166344</v>
      </c>
      <c r="BB159" s="26">
        <f t="shared" ca="1" si="274"/>
        <v>-7601.346310563702</v>
      </c>
      <c r="BC159" s="26">
        <f t="shared" ca="1" si="274"/>
        <v>-7762.8270617475109</v>
      </c>
      <c r="BD159" s="26">
        <f t="shared" ca="1" si="274"/>
        <v>-7934.5429907205089</v>
      </c>
      <c r="BE159" s="26">
        <f t="shared" ca="1" si="274"/>
        <v>-5491.6533904960515</v>
      </c>
      <c r="BF159" s="26">
        <f t="shared" ca="1" si="274"/>
        <v>-7643.8702301949606</v>
      </c>
      <c r="BG159" s="26">
        <f t="shared" ca="1" si="274"/>
        <v>-7253.5050511038844</v>
      </c>
      <c r="BH159" s="26">
        <f t="shared" ca="1" si="274"/>
        <v>-7509.2540612443145</v>
      </c>
      <c r="BI159" s="26">
        <f t="shared" ca="1" si="274"/>
        <v>-7354.7116938711415</v>
      </c>
      <c r="BJ159" s="26">
        <f t="shared" ca="1" si="274"/>
        <v>-7432.7996753172019</v>
      </c>
      <c r="BK159" s="26">
        <f t="shared" ca="1" si="274"/>
        <v>-8757.3552844976912</v>
      </c>
      <c r="BL159" s="26">
        <f t="shared" ref="BL159:CM159" ca="1" si="275">IFERROR((BL158/BL164)*BL165,0)</f>
        <v>-7238.4833523658026</v>
      </c>
      <c r="BM159" s="26">
        <f t="shared" ca="1" si="275"/>
        <v>-8399.4311103552009</v>
      </c>
      <c r="BN159" s="26">
        <f t="shared" ca="1" si="275"/>
        <v>-8642.2984160899723</v>
      </c>
      <c r="BO159" s="26">
        <f t="shared" ca="1" si="275"/>
        <v>-8628.2564721209837</v>
      </c>
      <c r="BP159" s="26">
        <f t="shared" ca="1" si="275"/>
        <v>-8666.1340371181377</v>
      </c>
      <c r="BQ159" s="26">
        <f t="shared" ca="1" si="275"/>
        <v>-5953.8764928438559</v>
      </c>
      <c r="BR159" s="26">
        <f t="shared" ca="1" si="275"/>
        <v>-8100.4616069602389</v>
      </c>
      <c r="BS159" s="26">
        <f t="shared" ca="1" si="275"/>
        <v>-7824.0457605593219</v>
      </c>
      <c r="BT159" s="26">
        <f t="shared" ca="1" si="275"/>
        <v>-8374.8766818001041</v>
      </c>
      <c r="BU159" s="26">
        <f t="shared" ca="1" si="275"/>
        <v>-7787.6811783717094</v>
      </c>
      <c r="BV159" s="26">
        <f t="shared" ca="1" si="275"/>
        <v>-8128.9412124943583</v>
      </c>
      <c r="BW159" s="26">
        <f t="shared" ca="1" si="275"/>
        <v>-9444.3517112904956</v>
      </c>
      <c r="BX159" s="26">
        <f t="shared" ca="1" si="275"/>
        <v>-7964.339700296583</v>
      </c>
      <c r="BY159" s="26">
        <f t="shared" ca="1" si="275"/>
        <v>-9172.9813694098266</v>
      </c>
      <c r="BZ159" s="26">
        <f t="shared" ca="1" si="275"/>
        <v>-9179.1946088891036</v>
      </c>
      <c r="CA159" s="26">
        <f t="shared" ca="1" si="275"/>
        <v>-9275.6064926365198</v>
      </c>
      <c r="CB159" s="26">
        <f t="shared" ca="1" si="275"/>
        <v>-10442.837424163188</v>
      </c>
      <c r="CC159" s="26">
        <f t="shared" ca="1" si="275"/>
        <v>-6968.8627238162107</v>
      </c>
      <c r="CD159" s="26">
        <f t="shared" ca="1" si="275"/>
        <v>-9428.2269296268532</v>
      </c>
      <c r="CE159" s="26">
        <f t="shared" ca="1" si="275"/>
        <v>-9074.3067295634391</v>
      </c>
      <c r="CF159" s="26">
        <f t="shared" ca="1" si="275"/>
        <v>-9759.2528614227576</v>
      </c>
      <c r="CG159" s="26">
        <f t="shared" ca="1" si="275"/>
        <v>-9257.537840309762</v>
      </c>
      <c r="CH159" s="26">
        <f t="shared" ca="1" si="275"/>
        <v>-9580.5660061440703</v>
      </c>
      <c r="CI159" s="26">
        <f t="shared" ca="1" si="275"/>
        <v>-10802.929212903131</v>
      </c>
      <c r="CJ159" s="26">
        <f t="shared" ca="1" si="275"/>
        <v>-9269.1515645799955</v>
      </c>
      <c r="CK159" s="26">
        <f t="shared" ca="1" si="275"/>
        <v>-11048.60569569773</v>
      </c>
      <c r="CL159" s="26">
        <f t="shared" ca="1" si="275"/>
        <v>-10494.26471566956</v>
      </c>
      <c r="CM159" s="26">
        <f t="shared" ca="1" si="275"/>
        <v>-10952.521034046023</v>
      </c>
    </row>
    <row r="160" spans="2:91" x14ac:dyDescent="0.2">
      <c r="B160" s="196" t="s">
        <v>297</v>
      </c>
      <c r="C160" s="19" t="str">
        <f>Inputs!$J$16</f>
        <v>EUR</v>
      </c>
      <c r="D160" s="19" t="s">
        <v>19</v>
      </c>
      <c r="E160" s="27">
        <f t="shared" ca="1" si="269"/>
        <v>-945.35724849253256</v>
      </c>
      <c r="F160" s="27">
        <f t="shared" ca="1" si="269"/>
        <v>-4106.4748644260408</v>
      </c>
      <c r="G160" s="27">
        <f t="shared" ca="1" si="269"/>
        <v>-4614.308086418886</v>
      </c>
      <c r="H160" s="27">
        <f t="shared" ca="1" si="269"/>
        <v>-4993.6245426335126</v>
      </c>
      <c r="I160" s="27">
        <f t="shared" ca="1" si="269"/>
        <v>-5853.9531368971357</v>
      </c>
      <c r="J160" s="27"/>
      <c r="K160" s="27">
        <f t="shared" ca="1" si="270"/>
        <v>0</v>
      </c>
      <c r="L160" s="27">
        <f t="shared" ca="1" si="270"/>
        <v>0</v>
      </c>
      <c r="M160" s="27">
        <f t="shared" ca="1" si="270"/>
        <v>0</v>
      </c>
      <c r="N160" s="27">
        <f t="shared" ca="1" si="270"/>
        <v>-945.35724849253256</v>
      </c>
      <c r="O160" s="27">
        <f t="shared" ca="1" si="270"/>
        <v>-940.17295743043564</v>
      </c>
      <c r="P160" s="27">
        <f t="shared" ca="1" si="270"/>
        <v>-983.05951927094077</v>
      </c>
      <c r="Q160" s="27">
        <f t="shared" ca="1" si="270"/>
        <v>-1043.1022753982716</v>
      </c>
      <c r="R160" s="27">
        <f t="shared" ca="1" si="270"/>
        <v>-1140.1401123263925</v>
      </c>
      <c r="S160" s="27">
        <f t="shared" ca="1" si="270"/>
        <v>-1053.5033305705761</v>
      </c>
      <c r="T160" s="27">
        <f t="shared" ca="1" si="270"/>
        <v>-1105.873540310967</v>
      </c>
      <c r="U160" s="27">
        <f t="shared" ca="1" si="271"/>
        <v>-1171.4319156090351</v>
      </c>
      <c r="V160" s="27">
        <f t="shared" ca="1" si="271"/>
        <v>-1283.4992999283079</v>
      </c>
      <c r="W160" s="27">
        <f t="shared" ca="1" si="271"/>
        <v>-1136.0236068461118</v>
      </c>
      <c r="X160" s="27">
        <f t="shared" ca="1" si="271"/>
        <v>-1199.3301810365567</v>
      </c>
      <c r="Y160" s="27">
        <f t="shared" ca="1" si="271"/>
        <v>-1276.8816312040719</v>
      </c>
      <c r="Z160" s="27">
        <f t="shared" ca="1" si="271"/>
        <v>-1381.3891235467725</v>
      </c>
      <c r="AA160" s="27">
        <f t="shared" ca="1" si="271"/>
        <v>-1341.9963538803127</v>
      </c>
      <c r="AB160" s="27">
        <f t="shared" ca="1" si="271"/>
        <v>-1404.5548715647978</v>
      </c>
      <c r="AC160" s="27">
        <f t="shared" ca="1" si="271"/>
        <v>-1482.6323391813598</v>
      </c>
      <c r="AD160" s="27">
        <f t="shared" ca="1" si="271"/>
        <v>-1624.7695722706658</v>
      </c>
      <c r="AE160" s="27"/>
      <c r="AF160" s="26">
        <f t="shared" ref="AF160:BK160" ca="1" si="276">IFERROR((AF158/AF164)*AF166,0)</f>
        <v>0</v>
      </c>
      <c r="AG160" s="26">
        <f t="shared" ca="1" si="276"/>
        <v>0</v>
      </c>
      <c r="AH160" s="26">
        <f t="shared" ca="1" si="276"/>
        <v>0</v>
      </c>
      <c r="AI160" s="26">
        <f t="shared" ca="1" si="276"/>
        <v>0</v>
      </c>
      <c r="AJ160" s="26">
        <f t="shared" ca="1" si="276"/>
        <v>0</v>
      </c>
      <c r="AK160" s="26">
        <f t="shared" ca="1" si="276"/>
        <v>0</v>
      </c>
      <c r="AL160" s="26">
        <f t="shared" ca="1" si="276"/>
        <v>0</v>
      </c>
      <c r="AM160" s="26">
        <f t="shared" ca="1" si="276"/>
        <v>0</v>
      </c>
      <c r="AN160" s="26">
        <f t="shared" ca="1" si="276"/>
        <v>0</v>
      </c>
      <c r="AO160" s="26">
        <f t="shared" ca="1" si="276"/>
        <v>-310.26365087030024</v>
      </c>
      <c r="AP160" s="26">
        <f t="shared" ca="1" si="276"/>
        <v>-306.33918110894319</v>
      </c>
      <c r="AQ160" s="26">
        <f t="shared" ca="1" si="276"/>
        <v>-328.75441651328919</v>
      </c>
      <c r="AR160" s="26">
        <f t="shared" ca="1" si="276"/>
        <v>-351.56683931814223</v>
      </c>
      <c r="AS160" s="26">
        <f t="shared" ca="1" si="276"/>
        <v>-247.75748175034488</v>
      </c>
      <c r="AT160" s="26">
        <f t="shared" ca="1" si="276"/>
        <v>-340.84863636194854</v>
      </c>
      <c r="AU160" s="26">
        <f t="shared" ca="1" si="276"/>
        <v>-317.45024507224531</v>
      </c>
      <c r="AV160" s="26">
        <f t="shared" ca="1" si="276"/>
        <v>-331.40450802731226</v>
      </c>
      <c r="AW160" s="26">
        <f t="shared" ca="1" si="276"/>
        <v>-334.2047661713832</v>
      </c>
      <c r="AX160" s="26">
        <f t="shared" ca="1" si="276"/>
        <v>-333.61755368647249</v>
      </c>
      <c r="AY160" s="26">
        <f t="shared" ca="1" si="276"/>
        <v>-378.92676991999849</v>
      </c>
      <c r="AZ160" s="26">
        <f t="shared" ca="1" si="276"/>
        <v>-330.55795179180052</v>
      </c>
      <c r="BA160" s="26">
        <f t="shared" ca="1" si="276"/>
        <v>-371.93144371083179</v>
      </c>
      <c r="BB160" s="26">
        <f t="shared" ca="1" si="276"/>
        <v>-380.06731552818513</v>
      </c>
      <c r="BC160" s="26">
        <f t="shared" ca="1" si="276"/>
        <v>-388.14135308737559</v>
      </c>
      <c r="BD160" s="26">
        <f t="shared" ca="1" si="276"/>
        <v>-396.72714953602548</v>
      </c>
      <c r="BE160" s="26">
        <f t="shared" ca="1" si="276"/>
        <v>-274.58266952480255</v>
      </c>
      <c r="BF160" s="26">
        <f t="shared" ca="1" si="276"/>
        <v>-382.19351150974808</v>
      </c>
      <c r="BG160" s="26">
        <f t="shared" ca="1" si="276"/>
        <v>-362.67525255519422</v>
      </c>
      <c r="BH160" s="26">
        <f t="shared" ca="1" si="276"/>
        <v>-375.46270306221578</v>
      </c>
      <c r="BI160" s="26">
        <f t="shared" ca="1" si="276"/>
        <v>-367.73558469355709</v>
      </c>
      <c r="BJ160" s="26">
        <f t="shared" ca="1" si="276"/>
        <v>-371.63998376586011</v>
      </c>
      <c r="BK160" s="26">
        <f t="shared" ca="1" si="276"/>
        <v>-437.86776422488458</v>
      </c>
      <c r="BL160" s="26">
        <f t="shared" ref="BL160:CM160" ca="1" si="277">IFERROR((BL158/BL164)*BL166,0)</f>
        <v>-361.9241676182902</v>
      </c>
      <c r="BM160" s="26">
        <f t="shared" ca="1" si="277"/>
        <v>-419.97155551776012</v>
      </c>
      <c r="BN160" s="26">
        <f t="shared" ca="1" si="277"/>
        <v>-432.11492080449864</v>
      </c>
      <c r="BO160" s="26">
        <f t="shared" ca="1" si="277"/>
        <v>-431.41282360604919</v>
      </c>
      <c r="BP160" s="26">
        <f t="shared" ca="1" si="277"/>
        <v>-433.30670185590691</v>
      </c>
      <c r="BQ160" s="26">
        <f t="shared" ca="1" si="277"/>
        <v>-297.69382464219279</v>
      </c>
      <c r="BR160" s="26">
        <f t="shared" ca="1" si="277"/>
        <v>-405.02308034801194</v>
      </c>
      <c r="BS160" s="26">
        <f t="shared" ca="1" si="277"/>
        <v>-391.20228802796612</v>
      </c>
      <c r="BT160" s="26">
        <f t="shared" ca="1" si="277"/>
        <v>-418.74383409000524</v>
      </c>
      <c r="BU160" s="26">
        <f t="shared" ca="1" si="277"/>
        <v>-389.38405891858548</v>
      </c>
      <c r="BV160" s="26">
        <f t="shared" ca="1" si="277"/>
        <v>-406.44706062471795</v>
      </c>
      <c r="BW160" s="26">
        <f t="shared" ca="1" si="277"/>
        <v>-472.21758556452482</v>
      </c>
      <c r="BX160" s="26">
        <f t="shared" ca="1" si="277"/>
        <v>-398.21698501482916</v>
      </c>
      <c r="BY160" s="26">
        <f t="shared" ca="1" si="277"/>
        <v>-458.64906847049127</v>
      </c>
      <c r="BZ160" s="26">
        <f t="shared" ca="1" si="277"/>
        <v>-458.9597304444552</v>
      </c>
      <c r="CA160" s="26">
        <f t="shared" ca="1" si="277"/>
        <v>-463.78032463182603</v>
      </c>
      <c r="CB160" s="26">
        <f t="shared" ca="1" si="277"/>
        <v>-522.1418712081595</v>
      </c>
      <c r="CC160" s="26">
        <f t="shared" ca="1" si="277"/>
        <v>-348.44313619081055</v>
      </c>
      <c r="CD160" s="26">
        <f t="shared" ca="1" si="277"/>
        <v>-471.41134648134266</v>
      </c>
      <c r="CE160" s="26">
        <f t="shared" ca="1" si="277"/>
        <v>-453.71533647817193</v>
      </c>
      <c r="CF160" s="26">
        <f t="shared" ca="1" si="277"/>
        <v>-487.9626430711379</v>
      </c>
      <c r="CG160" s="26">
        <f t="shared" ca="1" si="277"/>
        <v>-462.87689201548807</v>
      </c>
      <c r="CH160" s="26">
        <f t="shared" ca="1" si="277"/>
        <v>-479.02830030720349</v>
      </c>
      <c r="CI160" s="26">
        <f t="shared" ca="1" si="277"/>
        <v>-540.14646064515648</v>
      </c>
      <c r="CJ160" s="26">
        <f t="shared" ca="1" si="277"/>
        <v>-463.45757822899981</v>
      </c>
      <c r="CK160" s="26">
        <f t="shared" ca="1" si="277"/>
        <v>-552.43028478488645</v>
      </c>
      <c r="CL160" s="26">
        <f t="shared" ca="1" si="277"/>
        <v>-524.71323578347801</v>
      </c>
      <c r="CM160" s="26">
        <f t="shared" ca="1" si="277"/>
        <v>-547.6260517023012</v>
      </c>
    </row>
    <row r="161" spans="2:91" s="115" customFormat="1" x14ac:dyDescent="0.2">
      <c r="B161" s="195" t="s">
        <v>296</v>
      </c>
      <c r="C161" s="19" t="str">
        <f>Inputs!$J$16</f>
        <v>EUR</v>
      </c>
      <c r="D161" s="19" t="s">
        <v>19</v>
      </c>
      <c r="E161" s="63">
        <f ca="1">SUM(E157:E160)</f>
        <v>-4.5474735088646412E-12</v>
      </c>
      <c r="F161" s="63">
        <f ca="1">SUM(F157:F160)</f>
        <v>1.3642420526593924E-11</v>
      </c>
      <c r="G161" s="63">
        <f ca="1">SUM(G157:G160)</f>
        <v>1.0004441719502211E-11</v>
      </c>
      <c r="H161" s="63">
        <f ca="1">SUM(H157:H160)</f>
        <v>1.0004441719502211E-11</v>
      </c>
      <c r="I161" s="63">
        <f ca="1">SUM(I157:I160)</f>
        <v>0</v>
      </c>
      <c r="J161" s="63"/>
      <c r="K161" s="63">
        <f t="shared" ref="K161:AD161" ca="1" si="278">SUM(K157:K160)</f>
        <v>0</v>
      </c>
      <c r="L161" s="63">
        <f t="shared" ca="1" si="278"/>
        <v>0</v>
      </c>
      <c r="M161" s="63">
        <f t="shared" ca="1" si="278"/>
        <v>0</v>
      </c>
      <c r="N161" s="63">
        <f t="shared" ca="1" si="278"/>
        <v>-4.5474735088646412E-12</v>
      </c>
      <c r="O161" s="63">
        <f t="shared" ca="1" si="278"/>
        <v>-2.0463630789890885E-12</v>
      </c>
      <c r="P161" s="63">
        <f t="shared" ca="1" si="278"/>
        <v>0</v>
      </c>
      <c r="Q161" s="63">
        <f t="shared" ca="1" si="278"/>
        <v>0</v>
      </c>
      <c r="R161" s="63">
        <f t="shared" ca="1" si="278"/>
        <v>0</v>
      </c>
      <c r="S161" s="63">
        <f t="shared" ca="1" si="278"/>
        <v>0</v>
      </c>
      <c r="T161" s="63">
        <f t="shared" ca="1" si="278"/>
        <v>0</v>
      </c>
      <c r="U161" s="63">
        <f t="shared" ca="1" si="278"/>
        <v>0</v>
      </c>
      <c r="V161" s="63">
        <f t="shared" ca="1" si="278"/>
        <v>-5.6843418860808015E-12</v>
      </c>
      <c r="W161" s="63">
        <f t="shared" ca="1" si="278"/>
        <v>-1.0004441719502211E-11</v>
      </c>
      <c r="X161" s="63">
        <f t="shared" ca="1" si="278"/>
        <v>-1.2050804798491299E-11</v>
      </c>
      <c r="Y161" s="63">
        <f t="shared" ca="1" si="278"/>
        <v>-1.0231815394945443E-11</v>
      </c>
      <c r="Z161" s="63">
        <f t="shared" ca="1" si="278"/>
        <v>-1.6143530956469476E-11</v>
      </c>
      <c r="AA161" s="63">
        <f t="shared" ca="1" si="278"/>
        <v>-1.4097167877480388E-11</v>
      </c>
      <c r="AB161" s="63">
        <f t="shared" ca="1" si="278"/>
        <v>-1.5916157281026244E-11</v>
      </c>
      <c r="AC161" s="63">
        <f t="shared" ca="1" si="278"/>
        <v>-1.7735146684572101E-11</v>
      </c>
      <c r="AD161" s="63">
        <f t="shared" ca="1" si="278"/>
        <v>-1.7280399333685637E-11</v>
      </c>
      <c r="AE161" s="63"/>
      <c r="AF161" s="194">
        <f t="shared" ref="AF161:BK161" ca="1" si="279">SUM(AF157:AF160)</f>
        <v>0</v>
      </c>
      <c r="AG161" s="63">
        <f t="shared" ca="1" si="279"/>
        <v>0</v>
      </c>
      <c r="AH161" s="63">
        <f t="shared" ca="1" si="279"/>
        <v>0</v>
      </c>
      <c r="AI161" s="63">
        <f t="shared" ca="1" si="279"/>
        <v>0</v>
      </c>
      <c r="AJ161" s="63">
        <f t="shared" ca="1" si="279"/>
        <v>0</v>
      </c>
      <c r="AK161" s="63">
        <f t="shared" ca="1" si="279"/>
        <v>0</v>
      </c>
      <c r="AL161" s="63">
        <f t="shared" ca="1" si="279"/>
        <v>0</v>
      </c>
      <c r="AM161" s="63">
        <f t="shared" ca="1" si="279"/>
        <v>0</v>
      </c>
      <c r="AN161" s="63">
        <f t="shared" ca="1" si="279"/>
        <v>0</v>
      </c>
      <c r="AO161" s="63">
        <f t="shared" ca="1" si="279"/>
        <v>0</v>
      </c>
      <c r="AP161" s="63">
        <f t="shared" ca="1" si="279"/>
        <v>0</v>
      </c>
      <c r="AQ161" s="63">
        <f t="shared" ca="1" si="279"/>
        <v>-6.2527760746888816E-13</v>
      </c>
      <c r="AR161" s="63">
        <f t="shared" ca="1" si="279"/>
        <v>-9.0949470177292824E-13</v>
      </c>
      <c r="AS161" s="63">
        <f t="shared" ca="1" si="279"/>
        <v>-2.8421709430404007E-13</v>
      </c>
      <c r="AT161" s="63">
        <f t="shared" ca="1" si="279"/>
        <v>0</v>
      </c>
      <c r="AU161" s="63">
        <f t="shared" ca="1" si="279"/>
        <v>0</v>
      </c>
      <c r="AV161" s="63">
        <f t="shared" ca="1" si="279"/>
        <v>0</v>
      </c>
      <c r="AW161" s="63">
        <f t="shared" ca="1" si="279"/>
        <v>0</v>
      </c>
      <c r="AX161" s="63">
        <f t="shared" ca="1" si="279"/>
        <v>5.1159076974727213E-13</v>
      </c>
      <c r="AY161" s="63">
        <f t="shared" ca="1" si="279"/>
        <v>5.6843418860808015E-13</v>
      </c>
      <c r="AZ161" s="63">
        <f t="shared" ca="1" si="279"/>
        <v>1.7053025658242404E-12</v>
      </c>
      <c r="BA161" s="63">
        <f t="shared" ca="1" si="279"/>
        <v>2.3874235921539366E-12</v>
      </c>
      <c r="BB161" s="63">
        <f t="shared" ca="1" si="279"/>
        <v>2.3305801732931286E-12</v>
      </c>
      <c r="BC161" s="63">
        <f t="shared" ca="1" si="279"/>
        <v>3.1832314562052488E-12</v>
      </c>
      <c r="BD161" s="63">
        <f t="shared" ca="1" si="279"/>
        <v>3.694822225952521E-12</v>
      </c>
      <c r="BE161" s="63">
        <f t="shared" ca="1" si="279"/>
        <v>3.5242919693700969E-12</v>
      </c>
      <c r="BF161" s="63">
        <f t="shared" ca="1" si="279"/>
        <v>4.0927261579781771E-12</v>
      </c>
      <c r="BG161" s="63">
        <f t="shared" ca="1" si="279"/>
        <v>4.0927261579781771E-12</v>
      </c>
      <c r="BH161" s="63">
        <f t="shared" ca="1" si="279"/>
        <v>4.7180037654470652E-12</v>
      </c>
      <c r="BI161" s="63">
        <f t="shared" ca="1" si="279"/>
        <v>4.4906300900038332E-12</v>
      </c>
      <c r="BJ161" s="63">
        <f t="shared" ca="1" si="279"/>
        <v>4.4906300900038332E-12</v>
      </c>
      <c r="BK161" s="63">
        <f t="shared" ca="1" si="279"/>
        <v>3.0695446184836328E-12</v>
      </c>
      <c r="BL161" s="63">
        <f t="shared" ref="BL161:CM161" ca="1" si="280">SUM(BL157:BL160)</f>
        <v>3.5242919693700969E-12</v>
      </c>
      <c r="BM161" s="63">
        <f t="shared" ca="1" si="280"/>
        <v>4.3769432522822171E-12</v>
      </c>
      <c r="BN161" s="63">
        <f t="shared" ca="1" si="280"/>
        <v>2.1600499167107046E-12</v>
      </c>
      <c r="BO161" s="63">
        <f t="shared" ca="1" si="280"/>
        <v>4.5474735088646412E-13</v>
      </c>
      <c r="BP161" s="63">
        <f t="shared" ca="1" si="280"/>
        <v>0</v>
      </c>
      <c r="BQ161" s="63">
        <f t="shared" ca="1" si="280"/>
        <v>-4.5474735088646412E-13</v>
      </c>
      <c r="BR161" s="63">
        <f t="shared" ca="1" si="280"/>
        <v>-1.1368683772161603E-12</v>
      </c>
      <c r="BS161" s="63">
        <f t="shared" ca="1" si="280"/>
        <v>-2.3874235921539366E-12</v>
      </c>
      <c r="BT161" s="63">
        <f t="shared" ca="1" si="280"/>
        <v>-2.6716406864579767E-12</v>
      </c>
      <c r="BU161" s="63">
        <f t="shared" ca="1" si="280"/>
        <v>-3.4674485505092889E-12</v>
      </c>
      <c r="BV161" s="63">
        <f t="shared" ca="1" si="280"/>
        <v>-2.8990143619012088E-12</v>
      </c>
      <c r="BW161" s="63">
        <f t="shared" ca="1" si="280"/>
        <v>-2.9558577807620168E-12</v>
      </c>
      <c r="BX161" s="63">
        <f t="shared" ca="1" si="280"/>
        <v>-3.4674485505092889E-12</v>
      </c>
      <c r="BY161" s="63">
        <f t="shared" ca="1" si="280"/>
        <v>-3.5811353882309049E-12</v>
      </c>
      <c r="BZ161" s="63">
        <f t="shared" ca="1" si="280"/>
        <v>-4.6611603465862572E-12</v>
      </c>
      <c r="CA161" s="63">
        <f t="shared" ca="1" si="280"/>
        <v>-6.1390892369672656E-12</v>
      </c>
      <c r="CB161" s="63">
        <f t="shared" ca="1" si="280"/>
        <v>-5.4569682106375694E-12</v>
      </c>
      <c r="CC161" s="63">
        <f t="shared" ca="1" si="280"/>
        <v>-5.0590642786119133E-12</v>
      </c>
      <c r="CD161" s="63">
        <f t="shared" ca="1" si="280"/>
        <v>-6.3664629124104977E-12</v>
      </c>
      <c r="CE161" s="63">
        <f t="shared" ca="1" si="280"/>
        <v>-5.7980287238024175E-12</v>
      </c>
      <c r="CF161" s="63">
        <f t="shared" ca="1" si="280"/>
        <v>-7.3896444519050419E-12</v>
      </c>
      <c r="CG161" s="63">
        <f t="shared" ca="1" si="280"/>
        <v>-6.4233063312713057E-12</v>
      </c>
      <c r="CH161" s="63">
        <f t="shared" ca="1" si="280"/>
        <v>-7.1622707764618099E-12</v>
      </c>
      <c r="CI161" s="63">
        <f t="shared" ca="1" si="280"/>
        <v>-8.2991391536779702E-12</v>
      </c>
      <c r="CJ161" s="63">
        <f t="shared" ca="1" si="280"/>
        <v>-9.4928509497549385E-12</v>
      </c>
      <c r="CK161" s="63">
        <f t="shared" ca="1" si="280"/>
        <v>-1.0686562745831907E-11</v>
      </c>
      <c r="CL161" s="63">
        <f t="shared" ca="1" si="280"/>
        <v>-1.0913936421275139E-11</v>
      </c>
      <c r="CM161" s="63">
        <f t="shared" ca="1" si="280"/>
        <v>-1.1937117960769683E-11</v>
      </c>
    </row>
    <row r="162" spans="2:91" x14ac:dyDescent="0.2">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row>
    <row r="163" spans="2:91" s="115" customFormat="1" x14ac:dyDescent="0.2">
      <c r="B163" s="195" t="s">
        <v>300</v>
      </c>
      <c r="C163" s="19" t="str">
        <f>Inputs!$GZ$9</f>
        <v>kg</v>
      </c>
      <c r="D163" s="19" t="s">
        <v>19</v>
      </c>
      <c r="E163" s="63">
        <v>0</v>
      </c>
      <c r="F163" s="63">
        <f ca="1">E167</f>
        <v>1.0658141036401503E-13</v>
      </c>
      <c r="G163" s="63">
        <f ca="1">F167</f>
        <v>3.979039320256561E-13</v>
      </c>
      <c r="H163" s="63">
        <f ca="1">G167</f>
        <v>0</v>
      </c>
      <c r="I163" s="63">
        <f ca="1">H167</f>
        <v>-3.1263880373444408E-13</v>
      </c>
      <c r="J163" s="63"/>
      <c r="K163" s="63">
        <v>0</v>
      </c>
      <c r="L163" s="63">
        <f t="shared" ref="L163:AD163" ca="1" si="281">K167</f>
        <v>0</v>
      </c>
      <c r="M163" s="63">
        <f t="shared" ca="1" si="281"/>
        <v>0</v>
      </c>
      <c r="N163" s="63">
        <f t="shared" ca="1" si="281"/>
        <v>0</v>
      </c>
      <c r="O163" s="63">
        <f t="shared" ca="1" si="281"/>
        <v>1.0658141036401503E-13</v>
      </c>
      <c r="P163" s="63">
        <f t="shared" ca="1" si="281"/>
        <v>7.1054273576010019E-14</v>
      </c>
      <c r="Q163" s="63">
        <f t="shared" ca="1" si="281"/>
        <v>1.9184653865522705E-13</v>
      </c>
      <c r="R163" s="63">
        <f t="shared" ca="1" si="281"/>
        <v>3.1263880373444408E-13</v>
      </c>
      <c r="S163" s="63">
        <f t="shared" ca="1" si="281"/>
        <v>2.8421709430404007E-13</v>
      </c>
      <c r="T163" s="63">
        <f t="shared" ca="1" si="281"/>
        <v>1.3500311979441904E-13</v>
      </c>
      <c r="U163" s="63">
        <f t="shared" ca="1" si="281"/>
        <v>1.6342482922482304E-13</v>
      </c>
      <c r="V163" s="63">
        <f t="shared" ca="1" si="281"/>
        <v>8.5265128291212022E-14</v>
      </c>
      <c r="W163" s="63">
        <f t="shared" ca="1" si="281"/>
        <v>9.2370555648813024E-14</v>
      </c>
      <c r="X163" s="63">
        <f t="shared" ca="1" si="281"/>
        <v>0</v>
      </c>
      <c r="Y163" s="63">
        <f t="shared" ca="1" si="281"/>
        <v>0</v>
      </c>
      <c r="Z163" s="63">
        <f t="shared" ca="1" si="281"/>
        <v>-1.1368683772161603E-13</v>
      </c>
      <c r="AA163" s="63">
        <f t="shared" ca="1" si="281"/>
        <v>-7.815970093361102E-14</v>
      </c>
      <c r="AB163" s="63">
        <f t="shared" ca="1" si="281"/>
        <v>0</v>
      </c>
      <c r="AC163" s="63">
        <f t="shared" ca="1" si="281"/>
        <v>-5.6843418860808015E-14</v>
      </c>
      <c r="AD163" s="63">
        <f t="shared" ca="1" si="281"/>
        <v>0</v>
      </c>
      <c r="AE163" s="63"/>
      <c r="AF163" s="194">
        <v>0</v>
      </c>
      <c r="AG163" s="194">
        <f t="shared" ref="AG163:BL163" ca="1" si="282">AF167</f>
        <v>0</v>
      </c>
      <c r="AH163" s="194">
        <f t="shared" ca="1" si="282"/>
        <v>0</v>
      </c>
      <c r="AI163" s="194">
        <f t="shared" ca="1" si="282"/>
        <v>0</v>
      </c>
      <c r="AJ163" s="194">
        <f t="shared" ca="1" si="282"/>
        <v>0</v>
      </c>
      <c r="AK163" s="194">
        <f t="shared" ca="1" si="282"/>
        <v>0</v>
      </c>
      <c r="AL163" s="194">
        <f t="shared" ca="1" si="282"/>
        <v>0</v>
      </c>
      <c r="AM163" s="194">
        <f t="shared" ca="1" si="282"/>
        <v>0</v>
      </c>
      <c r="AN163" s="194">
        <f t="shared" ca="1" si="282"/>
        <v>0</v>
      </c>
      <c r="AO163" s="194">
        <f t="shared" ca="1" si="282"/>
        <v>0</v>
      </c>
      <c r="AP163" s="194">
        <f t="shared" ca="1" si="282"/>
        <v>0</v>
      </c>
      <c r="AQ163" s="194">
        <f t="shared" ca="1" si="282"/>
        <v>0</v>
      </c>
      <c r="AR163" s="194">
        <f t="shared" ca="1" si="282"/>
        <v>0</v>
      </c>
      <c r="AS163" s="194">
        <f t="shared" ca="1" si="282"/>
        <v>0</v>
      </c>
      <c r="AT163" s="194">
        <f t="shared" ca="1" si="282"/>
        <v>9.7699626167013776E-15</v>
      </c>
      <c r="AU163" s="194">
        <f t="shared" ca="1" si="282"/>
        <v>0</v>
      </c>
      <c r="AV163" s="194">
        <f t="shared" ca="1" si="282"/>
        <v>0</v>
      </c>
      <c r="AW163" s="194">
        <f t="shared" ca="1" si="282"/>
        <v>0</v>
      </c>
      <c r="AX163" s="194">
        <f t="shared" ca="1" si="282"/>
        <v>0</v>
      </c>
      <c r="AY163" s="194">
        <f t="shared" ca="1" si="282"/>
        <v>0</v>
      </c>
      <c r="AZ163" s="194">
        <f t="shared" ca="1" si="282"/>
        <v>0</v>
      </c>
      <c r="BA163" s="194">
        <f t="shared" ca="1" si="282"/>
        <v>1.4210854715202004E-14</v>
      </c>
      <c r="BB163" s="194">
        <f t="shared" ca="1" si="282"/>
        <v>0</v>
      </c>
      <c r="BC163" s="194">
        <f t="shared" ca="1" si="282"/>
        <v>0</v>
      </c>
      <c r="BD163" s="194">
        <f t="shared" ca="1" si="282"/>
        <v>0</v>
      </c>
      <c r="BE163" s="194">
        <f t="shared" ca="1" si="282"/>
        <v>0</v>
      </c>
      <c r="BF163" s="194">
        <f t="shared" ca="1" si="282"/>
        <v>-1.4210854715202004E-14</v>
      </c>
      <c r="BG163" s="194">
        <f t="shared" ca="1" si="282"/>
        <v>0</v>
      </c>
      <c r="BH163" s="194">
        <f t="shared" ca="1" si="282"/>
        <v>0</v>
      </c>
      <c r="BI163" s="194">
        <f t="shared" ca="1" si="282"/>
        <v>0</v>
      </c>
      <c r="BJ163" s="194">
        <f t="shared" ca="1" si="282"/>
        <v>0</v>
      </c>
      <c r="BK163" s="194">
        <f t="shared" ca="1" si="282"/>
        <v>0</v>
      </c>
      <c r="BL163" s="194">
        <f t="shared" ca="1" si="282"/>
        <v>0</v>
      </c>
      <c r="BM163" s="194">
        <f t="shared" ref="BM163:CM163" ca="1" si="283">BL167</f>
        <v>0</v>
      </c>
      <c r="BN163" s="194">
        <f t="shared" ca="1" si="283"/>
        <v>0</v>
      </c>
      <c r="BO163" s="194">
        <f t="shared" ca="1" si="283"/>
        <v>0</v>
      </c>
      <c r="BP163" s="194">
        <f t="shared" ca="1" si="283"/>
        <v>-2.3092638912203256E-14</v>
      </c>
      <c r="BQ163" s="194">
        <f t="shared" ca="1" si="283"/>
        <v>0</v>
      </c>
      <c r="BR163" s="194">
        <f t="shared" ca="1" si="283"/>
        <v>0</v>
      </c>
      <c r="BS163" s="194">
        <f t="shared" ca="1" si="283"/>
        <v>-1.4210854715202004E-14</v>
      </c>
      <c r="BT163" s="194">
        <f t="shared" ca="1" si="283"/>
        <v>-2.8421709430404007E-14</v>
      </c>
      <c r="BU163" s="194">
        <f t="shared" ca="1" si="283"/>
        <v>0</v>
      </c>
      <c r="BV163" s="194">
        <f t="shared" ca="1" si="283"/>
        <v>0</v>
      </c>
      <c r="BW163" s="194">
        <f t="shared" ca="1" si="283"/>
        <v>0</v>
      </c>
      <c r="BX163" s="194">
        <f t="shared" ca="1" si="283"/>
        <v>-2.3092638912203256E-14</v>
      </c>
      <c r="BY163" s="194">
        <f t="shared" ca="1" si="283"/>
        <v>-4.2632564145606011E-14</v>
      </c>
      <c r="BZ163" s="194">
        <f t="shared" ca="1" si="283"/>
        <v>-4.2632564145606011E-14</v>
      </c>
      <c r="CA163" s="194">
        <f t="shared" ca="1" si="283"/>
        <v>-6.3948846218409017E-14</v>
      </c>
      <c r="CB163" s="194">
        <f t="shared" ca="1" si="283"/>
        <v>-8.5265128291212022E-14</v>
      </c>
      <c r="CC163" s="194">
        <f t="shared" ca="1" si="283"/>
        <v>-3.5527136788005009E-14</v>
      </c>
      <c r="CD163" s="194">
        <f t="shared" ca="1" si="283"/>
        <v>-2.1316282072803006E-14</v>
      </c>
      <c r="CE163" s="194">
        <f t="shared" ca="1" si="283"/>
        <v>0</v>
      </c>
      <c r="CF163" s="194">
        <f t="shared" ca="1" si="283"/>
        <v>0</v>
      </c>
      <c r="CG163" s="194">
        <f t="shared" ca="1" si="283"/>
        <v>-2.3092638912203256E-14</v>
      </c>
      <c r="CH163" s="194">
        <f t="shared" ca="1" si="283"/>
        <v>1.9539925233402755E-14</v>
      </c>
      <c r="CI163" s="194">
        <f t="shared" ca="1" si="283"/>
        <v>1.4210854715202004E-14</v>
      </c>
      <c r="CJ163" s="194">
        <f t="shared" ca="1" si="283"/>
        <v>0</v>
      </c>
      <c r="CK163" s="194">
        <f t="shared" ca="1" si="283"/>
        <v>0</v>
      </c>
      <c r="CL163" s="194">
        <f t="shared" ca="1" si="283"/>
        <v>0</v>
      </c>
      <c r="CM163" s="194">
        <f t="shared" ca="1" si="283"/>
        <v>2.1316282072803006E-14</v>
      </c>
    </row>
    <row r="164" spans="2:91" x14ac:dyDescent="0.2">
      <c r="B164" s="196" t="s">
        <v>299</v>
      </c>
      <c r="C164" s="19" t="str">
        <f>Inputs!$GZ$9</f>
        <v>kg</v>
      </c>
      <c r="D164" s="19" t="s">
        <v>19</v>
      </c>
      <c r="E164" s="27">
        <f t="shared" ref="E164:I166" ca="1" si="284">SUMIF($K$4:$AD$4,E$4,$K164:$AD164)</f>
        <v>634.7507250000001</v>
      </c>
      <c r="F164" s="27">
        <f t="shared" ca="1" si="284"/>
        <v>2685.2400750000006</v>
      </c>
      <c r="G164" s="27">
        <f t="shared" ca="1" si="284"/>
        <v>2915.4205499999998</v>
      </c>
      <c r="H164" s="27">
        <f t="shared" ca="1" si="284"/>
        <v>3061.995825</v>
      </c>
      <c r="I164" s="27">
        <f t="shared" ca="1" si="284"/>
        <v>3483.6726750000003</v>
      </c>
      <c r="J164" s="27"/>
      <c r="K164" s="27">
        <f t="shared" ref="K164:T166" ca="1" si="285">SUMIFS($AF164:$CM164,$AF$4:$CM$4,K$4,$AF$8:$CM$8,K$8)</f>
        <v>0</v>
      </c>
      <c r="L164" s="27">
        <f t="shared" ca="1" si="285"/>
        <v>0</v>
      </c>
      <c r="M164" s="27">
        <f t="shared" ca="1" si="285"/>
        <v>0</v>
      </c>
      <c r="N164" s="27">
        <f t="shared" ca="1" si="285"/>
        <v>634.7507250000001</v>
      </c>
      <c r="O164" s="27">
        <f t="shared" ca="1" si="285"/>
        <v>624.55365000000006</v>
      </c>
      <c r="P164" s="27">
        <f t="shared" ca="1" si="285"/>
        <v>646.49445000000014</v>
      </c>
      <c r="Q164" s="27">
        <f t="shared" ca="1" si="285"/>
        <v>679.21140000000014</v>
      </c>
      <c r="R164" s="27">
        <f t="shared" ca="1" si="285"/>
        <v>734.98057500000004</v>
      </c>
      <c r="S164" s="27">
        <f t="shared" ca="1" si="285"/>
        <v>673.55715000000009</v>
      </c>
      <c r="T164" s="27">
        <f t="shared" ca="1" si="285"/>
        <v>701.7312750000001</v>
      </c>
      <c r="U164" s="27">
        <f t="shared" ref="U164:AD166" ca="1" si="286">SUMIFS($AF164:$CM164,$AF$4:$CM$4,U$4,$AF$8:$CM$8,U$8)</f>
        <v>737.80770000000007</v>
      </c>
      <c r="V164" s="27">
        <f t="shared" ca="1" si="286"/>
        <v>802.32442500000002</v>
      </c>
      <c r="W164" s="27">
        <f t="shared" ca="1" si="286"/>
        <v>704.89650000000006</v>
      </c>
      <c r="X164" s="27">
        <f t="shared" ca="1" si="286"/>
        <v>738.58102500000007</v>
      </c>
      <c r="Y164" s="27">
        <f t="shared" ca="1" si="286"/>
        <v>780.48074999999994</v>
      </c>
      <c r="Z164" s="27">
        <f t="shared" ca="1" si="286"/>
        <v>838.03755000000001</v>
      </c>
      <c r="AA164" s="27">
        <f t="shared" ca="1" si="286"/>
        <v>808.14772500000004</v>
      </c>
      <c r="AB164" s="27">
        <f t="shared" ca="1" si="286"/>
        <v>839.41514999999993</v>
      </c>
      <c r="AC164" s="27">
        <f t="shared" ca="1" si="286"/>
        <v>879.50205000000005</v>
      </c>
      <c r="AD164" s="27">
        <f t="shared" ca="1" si="286"/>
        <v>956.60775000000012</v>
      </c>
      <c r="AE164" s="27"/>
      <c r="AF164" s="197">
        <f ca="1">-OFFSET(AF166,0,VLOOKUP($B155,Settings!$AX$4:$BG$100,10,0))-OFFSET(AF165,0,VLOOKUP($B155,Settings!$AX$4:$BG$100,10,0))</f>
        <v>0</v>
      </c>
      <c r="AG164" s="197">
        <f ca="1">-OFFSET(AG166,0,VLOOKUP($B155,Settings!$AX$4:$BG$100,10,0))-OFFSET(AG165,0,VLOOKUP($B155,Settings!$AX$4:$BG$100,10,0))</f>
        <v>0</v>
      </c>
      <c r="AH164" s="197">
        <f ca="1">-OFFSET(AH166,0,VLOOKUP($B155,Settings!$AX$4:$BG$100,10,0))-OFFSET(AH165,0,VLOOKUP($B155,Settings!$AX$4:$BG$100,10,0))</f>
        <v>0</v>
      </c>
      <c r="AI164" s="197">
        <f ca="1">-OFFSET(AI166,0,VLOOKUP($B155,Settings!$AX$4:$BG$100,10,0))-OFFSET(AI165,0,VLOOKUP($B155,Settings!$AX$4:$BG$100,10,0))</f>
        <v>0</v>
      </c>
      <c r="AJ164" s="197">
        <f ca="1">-OFFSET(AJ166,0,VLOOKUP($B155,Settings!$AX$4:$BG$100,10,0))-OFFSET(AJ165,0,VLOOKUP($B155,Settings!$AX$4:$BG$100,10,0))</f>
        <v>0</v>
      </c>
      <c r="AK164" s="197">
        <f ca="1">-OFFSET(AK166,0,VLOOKUP($B155,Settings!$AX$4:$BG$100,10,0))-OFFSET(AK165,0,VLOOKUP($B155,Settings!$AX$4:$BG$100,10,0))</f>
        <v>0</v>
      </c>
      <c r="AL164" s="197">
        <f ca="1">-OFFSET(AL166,0,VLOOKUP($B155,Settings!$AX$4:$BG$100,10,0))-OFFSET(AL165,0,VLOOKUP($B155,Settings!$AX$4:$BG$100,10,0))</f>
        <v>0</v>
      </c>
      <c r="AM164" s="197">
        <f ca="1">-OFFSET(AM166,0,VLOOKUP($B155,Settings!$AX$4:$BG$100,10,0))-OFFSET(AM165,0,VLOOKUP($B155,Settings!$AX$4:$BG$100,10,0))</f>
        <v>0</v>
      </c>
      <c r="AN164" s="197">
        <f ca="1">-OFFSET(AN166,0,VLOOKUP($B155,Settings!$AX$4:$BG$100,10,0))-OFFSET(AN165,0,VLOOKUP($B155,Settings!$AX$4:$BG$100,10,0))</f>
        <v>0</v>
      </c>
      <c r="AO164" s="197">
        <f ca="1">-OFFSET(AO166,0,VLOOKUP($B155,Settings!$AX$4:$BG$100,10,0))-OFFSET(AO165,0,VLOOKUP($B155,Settings!$AX$4:$BG$100,10,0))</f>
        <v>209.20725000000002</v>
      </c>
      <c r="AP164" s="197">
        <f ca="1">-OFFSET(AP166,0,VLOOKUP($B155,Settings!$AX$4:$BG$100,10,0))-OFFSET(AP165,0,VLOOKUP($B155,Settings!$AX$4:$BG$100,10,0))</f>
        <v>205.70392500000003</v>
      </c>
      <c r="AQ164" s="197">
        <f ca="1">-OFFSET(AQ166,0,VLOOKUP($B155,Settings!$AX$4:$BG$100,10,0))-OFFSET(AQ165,0,VLOOKUP($B155,Settings!$AX$4:$BG$100,10,0))</f>
        <v>219.83955000000003</v>
      </c>
      <c r="AR164" s="197">
        <f ca="1">-OFFSET(AR166,0,VLOOKUP($B155,Settings!$AX$4:$BG$100,10,0))-OFFSET(AR165,0,VLOOKUP($B155,Settings!$AX$4:$BG$100,10,0))</f>
        <v>234.31327500000006</v>
      </c>
      <c r="AS164" s="197">
        <f ca="1">-OFFSET(AS166,0,VLOOKUP($B155,Settings!$AX$4:$BG$100,10,0))-OFFSET(AS165,0,VLOOKUP($B155,Settings!$AX$4:$BG$100,10,0))</f>
        <v>164.57752500000004</v>
      </c>
      <c r="AT164" s="197">
        <f ca="1">-OFFSET(AT166,0,VLOOKUP($B155,Settings!$AX$4:$BG$100,10,0))-OFFSET(AT165,0,VLOOKUP($B155,Settings!$AX$4:$BG$100,10,0))</f>
        <v>225.66284999999996</v>
      </c>
      <c r="AU164" s="197">
        <f ca="1">-OFFSET(AU166,0,VLOOKUP($B155,Settings!$AX$4:$BG$100,10,0))-OFFSET(AU165,0,VLOOKUP($B155,Settings!$AX$4:$BG$100,10,0))</f>
        <v>209.47342500000008</v>
      </c>
      <c r="AV164" s="197">
        <f ca="1">-OFFSET(AV166,0,VLOOKUP($B155,Settings!$AX$4:$BG$100,10,0))-OFFSET(AV165,0,VLOOKUP($B155,Settings!$AX$4:$BG$100,10,0))</f>
        <v>217.95480000000001</v>
      </c>
      <c r="AW164" s="197">
        <f ca="1">-OFFSET(AW166,0,VLOOKUP($B155,Settings!$AX$4:$BG$100,10,0))-OFFSET(AW165,0,VLOOKUP($B155,Settings!$AX$4:$BG$100,10,0))</f>
        <v>219.06622500000003</v>
      </c>
      <c r="AX164" s="197">
        <f ca="1">-OFFSET(AX166,0,VLOOKUP($B155,Settings!$AX$4:$BG$100,10,0))-OFFSET(AX165,0,VLOOKUP($B155,Settings!$AX$4:$BG$100,10,0))</f>
        <v>217.95480000000001</v>
      </c>
      <c r="AY164" s="197">
        <f ca="1">-OFFSET(AY166,0,VLOOKUP($B155,Settings!$AX$4:$BG$100,10,0))-OFFSET(AY165,0,VLOOKUP($B155,Settings!$AX$4:$BG$100,10,0))</f>
        <v>246.73320000000004</v>
      </c>
      <c r="AZ164" s="197">
        <f ca="1">-OFFSET(AZ166,0,VLOOKUP($B155,Settings!$AX$4:$BG$100,10,0))-OFFSET(AZ165,0,VLOOKUP($B155,Settings!$AX$4:$BG$100,10,0))</f>
        <v>214.52340000000004</v>
      </c>
      <c r="BA164" s="197">
        <f ca="1">-OFFSET(BA166,0,VLOOKUP($B155,Settings!$AX$4:$BG$100,10,0))-OFFSET(BA165,0,VLOOKUP($B155,Settings!$AX$4:$BG$100,10,0))</f>
        <v>240.57180000000005</v>
      </c>
      <c r="BB164" s="197">
        <f ca="1">-OFFSET(BB166,0,VLOOKUP($B155,Settings!$AX$4:$BG$100,10,0))-OFFSET(BB165,0,VLOOKUP($B155,Settings!$AX$4:$BG$100,10,0))</f>
        <v>245.01750000000001</v>
      </c>
      <c r="BC164" s="197">
        <f ca="1">-OFFSET(BC166,0,VLOOKUP($B155,Settings!$AX$4:$BG$100,10,0))-OFFSET(BC165,0,VLOOKUP($B155,Settings!$AX$4:$BG$100,10,0))</f>
        <v>249.39127500000001</v>
      </c>
      <c r="BD164" s="197">
        <f ca="1">-OFFSET(BD166,0,VLOOKUP($B155,Settings!$AX$4:$BG$100,10,0))-OFFSET(BD165,0,VLOOKUP($B155,Settings!$AX$4:$BG$100,10,0))</f>
        <v>254.27220000000005</v>
      </c>
      <c r="BE164" s="197">
        <f ca="1">-OFFSET(BE166,0,VLOOKUP($B155,Settings!$AX$4:$BG$100,10,0))-OFFSET(BE165,0,VLOOKUP($B155,Settings!$AX$4:$BG$100,10,0))</f>
        <v>175.54792500000002</v>
      </c>
      <c r="BF164" s="197">
        <f ca="1">-OFFSET(BF166,0,VLOOKUP($B155,Settings!$AX$4:$BG$100,10,0))-OFFSET(BF165,0,VLOOKUP($B155,Settings!$AX$4:$BG$100,10,0))</f>
        <v>243.73702500000007</v>
      </c>
      <c r="BG164" s="197">
        <f ca="1">-OFFSET(BG166,0,VLOOKUP($B155,Settings!$AX$4:$BG$100,10,0))-OFFSET(BG165,0,VLOOKUP($B155,Settings!$AX$4:$BG$100,10,0))</f>
        <v>230.71282500000004</v>
      </c>
      <c r="BH164" s="197">
        <f ca="1">-OFFSET(BH166,0,VLOOKUP($B155,Settings!$AX$4:$BG$100,10,0))-OFFSET(BH165,0,VLOOKUP($B155,Settings!$AX$4:$BG$100,10,0))</f>
        <v>238.25182500000003</v>
      </c>
      <c r="BI164" s="197">
        <f ca="1">-OFFSET(BI166,0,VLOOKUP($B155,Settings!$AX$4:$BG$100,10,0))-OFFSET(BI165,0,VLOOKUP($B155,Settings!$AX$4:$BG$100,10,0))</f>
        <v>232.766625</v>
      </c>
      <c r="BJ164" s="197">
        <f ca="1">-OFFSET(BJ166,0,VLOOKUP($B155,Settings!$AX$4:$BG$100,10,0))-OFFSET(BJ165,0,VLOOKUP($B155,Settings!$AX$4:$BG$100,10,0))</f>
        <v>234.65137500000003</v>
      </c>
      <c r="BK164" s="197">
        <f ca="1">-OFFSET(BK166,0,VLOOKUP($B155,Settings!$AX$4:$BG$100,10,0))-OFFSET(BK165,0,VLOOKUP($B155,Settings!$AX$4:$BG$100,10,0))</f>
        <v>275.77777500000002</v>
      </c>
      <c r="BL164" s="197">
        <f ca="1">-OFFSET(BL166,0,VLOOKUP($B155,Settings!$AX$4:$BG$100,10,0))-OFFSET(BL165,0,VLOOKUP($B155,Settings!$AX$4:$BG$100,10,0))</f>
        <v>227.37855000000002</v>
      </c>
      <c r="BM164" s="197">
        <f ca="1">-OFFSET(BM166,0,VLOOKUP($B155,Settings!$AX$4:$BG$100,10,0))-OFFSET(BM165,0,VLOOKUP($B155,Settings!$AX$4:$BG$100,10,0))</f>
        <v>263.18880000000001</v>
      </c>
      <c r="BN164" s="197">
        <f ca="1">-OFFSET(BN166,0,VLOOKUP($B155,Settings!$AX$4:$BG$100,10,0))-OFFSET(BN165,0,VLOOKUP($B155,Settings!$AX$4:$BG$100,10,0))</f>
        <v>270.12352500000003</v>
      </c>
      <c r="BO164" s="197">
        <f ca="1">-OFFSET(BO166,0,VLOOKUP($B155,Settings!$AX$4:$BG$100,10,0))-OFFSET(BO165,0,VLOOKUP($B155,Settings!$AX$4:$BG$100,10,0))</f>
        <v>269.01209999999998</v>
      </c>
      <c r="BP164" s="197">
        <f ca="1">-OFFSET(BP166,0,VLOOKUP($B155,Settings!$AX$4:$BG$100,10,0))-OFFSET(BP165,0,VLOOKUP($B155,Settings!$AX$4:$BG$100,10,0))</f>
        <v>269.51925000000006</v>
      </c>
      <c r="BQ164" s="197">
        <f ca="1">-OFFSET(BQ166,0,VLOOKUP($B155,Settings!$AX$4:$BG$100,10,0))-OFFSET(BQ165,0,VLOOKUP($B155,Settings!$AX$4:$BG$100,10,0))</f>
        <v>184.70550000000003</v>
      </c>
      <c r="BR164" s="197">
        <f ca="1">-OFFSET(BR166,0,VLOOKUP($B155,Settings!$AX$4:$BG$100,10,0))-OFFSET(BR165,0,VLOOKUP($B155,Settings!$AX$4:$BG$100,10,0))</f>
        <v>250.67175000000003</v>
      </c>
      <c r="BS164" s="197">
        <f ca="1">-OFFSET(BS166,0,VLOOKUP($B155,Settings!$AX$4:$BG$100,10,0))-OFFSET(BS165,0,VLOOKUP($B155,Settings!$AX$4:$BG$100,10,0))</f>
        <v>241.51417499999999</v>
      </c>
      <c r="BT164" s="197">
        <f ca="1">-OFFSET(BT166,0,VLOOKUP($B155,Settings!$AX$4:$BG$100,10,0))-OFFSET(BT165,0,VLOOKUP($B155,Settings!$AX$4:$BG$100,10,0))</f>
        <v>257.87265000000002</v>
      </c>
      <c r="BU164" s="197">
        <f ca="1">-OFFSET(BU166,0,VLOOKUP($B155,Settings!$AX$4:$BG$100,10,0))-OFFSET(BU165,0,VLOOKUP($B155,Settings!$AX$4:$BG$100,10,0))</f>
        <v>239.19420000000005</v>
      </c>
      <c r="BV164" s="197">
        <f ca="1">-OFFSET(BV166,0,VLOOKUP($B155,Settings!$AX$4:$BG$100,10,0))-OFFSET(BV165,0,VLOOKUP($B155,Settings!$AX$4:$BG$100,10,0))</f>
        <v>249.05317500000001</v>
      </c>
      <c r="BW164" s="197">
        <f ca="1">-OFFSET(BW166,0,VLOOKUP($B155,Settings!$AX$4:$BG$100,10,0))-OFFSET(BW165,0,VLOOKUP($B155,Settings!$AX$4:$BG$100,10,0))</f>
        <v>288.632925</v>
      </c>
      <c r="BX164" s="197">
        <f ca="1">-OFFSET(BX166,0,VLOOKUP($B155,Settings!$AX$4:$BG$100,10,0))-OFFSET(BX165,0,VLOOKUP($B155,Settings!$AX$4:$BG$100,10,0))</f>
        <v>242.79464999999999</v>
      </c>
      <c r="BY164" s="197">
        <f ca="1">-OFFSET(BY166,0,VLOOKUP($B155,Settings!$AX$4:$BG$100,10,0))-OFFSET(BY165,0,VLOOKUP($B155,Settings!$AX$4:$BG$100,10,0))</f>
        <v>278.94300000000004</v>
      </c>
      <c r="BZ164" s="197">
        <f ca="1">-OFFSET(BZ166,0,VLOOKUP($B155,Settings!$AX$4:$BG$100,10,0))-OFFSET(BZ165,0,VLOOKUP($B155,Settings!$AX$4:$BG$100,10,0))</f>
        <v>278.43585000000002</v>
      </c>
      <c r="CA164" s="197">
        <f ca="1">-OFFSET(CA166,0,VLOOKUP($B155,Settings!$AX$4:$BG$100,10,0))-OFFSET(CA165,0,VLOOKUP($B155,Settings!$AX$4:$BG$100,10,0))</f>
        <v>280.65869999999995</v>
      </c>
      <c r="CB164" s="197">
        <f ca="1">-OFFSET(CB166,0,VLOOKUP($B155,Settings!$AX$4:$BG$100,10,0))-OFFSET(CB165,0,VLOOKUP($B155,Settings!$AX$4:$BG$100,10,0))</f>
        <v>315.18847499999998</v>
      </c>
      <c r="CC164" s="197">
        <f ca="1">-OFFSET(CC166,0,VLOOKUP($B155,Settings!$AX$4:$BG$100,10,0))-OFFSET(CC165,0,VLOOKUP($B155,Settings!$AX$4:$BG$100,10,0))</f>
        <v>209.81152500000002</v>
      </c>
      <c r="CD164" s="197">
        <f ca="1">-OFFSET(CD166,0,VLOOKUP($B155,Settings!$AX$4:$BG$100,10,0))-OFFSET(CD165,0,VLOOKUP($B155,Settings!$AX$4:$BG$100,10,0))</f>
        <v>283.14772499999998</v>
      </c>
      <c r="CE164" s="197">
        <f ca="1">-OFFSET(CE166,0,VLOOKUP($B155,Settings!$AX$4:$BG$100,10,0))-OFFSET(CE165,0,VLOOKUP($B155,Settings!$AX$4:$BG$100,10,0))</f>
        <v>271.839225</v>
      </c>
      <c r="CF164" s="197">
        <f ca="1">-OFFSET(CF166,0,VLOOKUP($B155,Settings!$AX$4:$BG$100,10,0))-OFFSET(CF165,0,VLOOKUP($B155,Settings!$AX$4:$BG$100,10,0))</f>
        <v>291.62909999999994</v>
      </c>
      <c r="CG164" s="197">
        <f ca="1">-OFFSET(CG166,0,VLOOKUP($B155,Settings!$AX$4:$BG$100,10,0))-OFFSET(CG165,0,VLOOKUP($B155,Settings!$AX$4:$BG$100,10,0))</f>
        <v>275.94682499999999</v>
      </c>
      <c r="CH164" s="197">
        <f ca="1">-OFFSET(CH166,0,VLOOKUP($B155,Settings!$AX$4:$BG$100,10,0))-OFFSET(CH165,0,VLOOKUP($B155,Settings!$AX$4:$BG$100,10,0))</f>
        <v>284.86342500000006</v>
      </c>
      <c r="CI164" s="197">
        <f ca="1">-OFFSET(CI166,0,VLOOKUP($B155,Settings!$AX$4:$BG$100,10,0))-OFFSET(CI165,0,VLOOKUP($B155,Settings!$AX$4:$BG$100,10,0))</f>
        <v>320.40750000000003</v>
      </c>
      <c r="CJ164" s="197">
        <f ca="1">-OFFSET(CJ166,0,VLOOKUP($B155,Settings!$AX$4:$BG$100,10,0))-OFFSET(CJ165,0,VLOOKUP($B155,Settings!$AX$4:$BG$100,10,0))</f>
        <v>274.23112500000008</v>
      </c>
      <c r="CK164" s="197">
        <f ca="1">-OFFSET(CK166,0,VLOOKUP($B155,Settings!$AX$4:$BG$100,10,0))-OFFSET(CK165,0,VLOOKUP($B155,Settings!$AX$4:$BG$100,10,0))</f>
        <v>326.06175000000002</v>
      </c>
      <c r="CL164" s="197">
        <f ca="1">-OFFSET(CL166,0,VLOOKUP($B155,Settings!$AX$4:$BG$100,10,0))-OFFSET(CL165,0,VLOOKUP($B155,Settings!$AX$4:$BG$100,10,0))</f>
        <v>308.92995000000008</v>
      </c>
      <c r="CM164" s="197">
        <f ca="1">-OFFSET(CM166,0,VLOOKUP($B155,Settings!$AX$4:$BG$100,10,0))-OFFSET(CM165,0,VLOOKUP($B155,Settings!$AX$4:$BG$100,10,0))</f>
        <v>321.61605000000003</v>
      </c>
    </row>
    <row r="165" spans="2:91" x14ac:dyDescent="0.2">
      <c r="B165" s="196" t="s">
        <v>298</v>
      </c>
      <c r="C165" s="19" t="str">
        <f>Inputs!$GZ$9</f>
        <v>kg</v>
      </c>
      <c r="D165" s="19" t="s">
        <v>19</v>
      </c>
      <c r="E165" s="27">
        <f t="shared" ca="1" si="284"/>
        <v>-604.52449999999999</v>
      </c>
      <c r="F165" s="27">
        <f t="shared" ca="1" si="284"/>
        <v>-2557.3715000000002</v>
      </c>
      <c r="G165" s="27">
        <f t="shared" ca="1" si="284"/>
        <v>-2776.5910000000003</v>
      </c>
      <c r="H165" s="27">
        <f t="shared" ca="1" si="284"/>
        <v>-2916.1865000000003</v>
      </c>
      <c r="I165" s="27">
        <f t="shared" ca="1" si="284"/>
        <v>-3317.7835000000005</v>
      </c>
      <c r="J165" s="27"/>
      <c r="K165" s="27">
        <f t="shared" ca="1" si="285"/>
        <v>0</v>
      </c>
      <c r="L165" s="27">
        <f t="shared" ca="1" si="285"/>
        <v>0</v>
      </c>
      <c r="M165" s="27">
        <f t="shared" ca="1" si="285"/>
        <v>0</v>
      </c>
      <c r="N165" s="27">
        <f t="shared" ca="1" si="285"/>
        <v>-604.52449999999999</v>
      </c>
      <c r="O165" s="27">
        <f t="shared" ca="1" si="285"/>
        <v>-594.8130000000001</v>
      </c>
      <c r="P165" s="27">
        <f t="shared" ca="1" si="285"/>
        <v>-615.70900000000006</v>
      </c>
      <c r="Q165" s="27">
        <f t="shared" ca="1" si="285"/>
        <v>-646.86800000000005</v>
      </c>
      <c r="R165" s="27">
        <f t="shared" ca="1" si="285"/>
        <v>-699.9815000000001</v>
      </c>
      <c r="S165" s="27">
        <f t="shared" ca="1" si="285"/>
        <v>-641.48300000000017</v>
      </c>
      <c r="T165" s="27">
        <f t="shared" ca="1" si="285"/>
        <v>-668.31550000000004</v>
      </c>
      <c r="U165" s="27">
        <f t="shared" ca="1" si="286"/>
        <v>-702.67400000000009</v>
      </c>
      <c r="V165" s="27">
        <f t="shared" ca="1" si="286"/>
        <v>-764.11850000000004</v>
      </c>
      <c r="W165" s="27">
        <f t="shared" ca="1" si="286"/>
        <v>-671.33000000000015</v>
      </c>
      <c r="X165" s="27">
        <f t="shared" ca="1" si="286"/>
        <v>-703.41050000000007</v>
      </c>
      <c r="Y165" s="27">
        <f t="shared" ca="1" si="286"/>
        <v>-743.31500000000005</v>
      </c>
      <c r="Z165" s="27">
        <f t="shared" ca="1" si="286"/>
        <v>-798.13099999999997</v>
      </c>
      <c r="AA165" s="27">
        <f t="shared" ca="1" si="286"/>
        <v>-769.66449999999998</v>
      </c>
      <c r="AB165" s="27">
        <f t="shared" ca="1" si="286"/>
        <v>-799.44299999999998</v>
      </c>
      <c r="AC165" s="27">
        <f t="shared" ca="1" si="286"/>
        <v>-837.62100000000009</v>
      </c>
      <c r="AD165" s="27">
        <f t="shared" ca="1" si="286"/>
        <v>-911.05500000000018</v>
      </c>
      <c r="AE165" s="27"/>
      <c r="AF165" s="193">
        <f ca="1">-SUMIF(buffer!$B$99:$B$123,Stock!$B155,buffer!C$99:C$123)</f>
        <v>0</v>
      </c>
      <c r="AG165" s="193">
        <f ca="1">-SUMIF(buffer!$B$99:$B$123,Stock!$B155,buffer!D$99:D$123)</f>
        <v>0</v>
      </c>
      <c r="AH165" s="193">
        <f ca="1">-SUMIF(buffer!$B$99:$B$123,Stock!$B155,buffer!E$99:E$123)</f>
        <v>0</v>
      </c>
      <c r="AI165" s="193">
        <f ca="1">-SUMIF(buffer!$B$99:$B$123,Stock!$B155,buffer!F$99:F$123)</f>
        <v>0</v>
      </c>
      <c r="AJ165" s="193">
        <f ca="1">-SUMIF(buffer!$B$99:$B$123,Stock!$B155,buffer!G$99:G$123)</f>
        <v>0</v>
      </c>
      <c r="AK165" s="193">
        <f ca="1">-SUMIF(buffer!$B$99:$B$123,Stock!$B155,buffer!H$99:H$123)</f>
        <v>0</v>
      </c>
      <c r="AL165" s="193">
        <f ca="1">-SUMIF(buffer!$B$99:$B$123,Stock!$B155,buffer!I$99:I$123)</f>
        <v>0</v>
      </c>
      <c r="AM165" s="193">
        <f ca="1">-SUMIF(buffer!$B$99:$B$123,Stock!$B155,buffer!J$99:J$123)</f>
        <v>0</v>
      </c>
      <c r="AN165" s="193">
        <f ca="1">-SUMIF(buffer!$B$99:$B$123,Stock!$B155,buffer!K$99:K$123)</f>
        <v>0</v>
      </c>
      <c r="AO165" s="193">
        <f ca="1">-SUMIF(buffer!$B$99:$B$123,Stock!$B155,buffer!L$99:L$123)</f>
        <v>-199.245</v>
      </c>
      <c r="AP165" s="193">
        <f ca="1">-SUMIF(buffer!$B$99:$B$123,Stock!$B155,buffer!M$99:M$123)</f>
        <v>-195.90850000000003</v>
      </c>
      <c r="AQ165" s="193">
        <f ca="1">-SUMIF(buffer!$B$99:$B$123,Stock!$B155,buffer!N$99:N$123)</f>
        <v>-209.37100000000004</v>
      </c>
      <c r="AR165" s="193">
        <f ca="1">-SUMIF(buffer!$B$99:$B$123,Stock!$B155,buffer!O$99:O$123)</f>
        <v>-223.15550000000005</v>
      </c>
      <c r="AS165" s="193">
        <f ca="1">-SUMIF(buffer!$B$99:$B$123,Stock!$B155,buffer!P$99:P$123)</f>
        <v>-156.74050000000003</v>
      </c>
      <c r="AT165" s="193">
        <f ca="1">-SUMIF(buffer!$B$99:$B$123,Stock!$B155,buffer!Q$99:Q$123)</f>
        <v>-214.91699999999997</v>
      </c>
      <c r="AU165" s="193">
        <f ca="1">-SUMIF(buffer!$B$99:$B$123,Stock!$B155,buffer!R$99:R$123)</f>
        <v>-199.49850000000006</v>
      </c>
      <c r="AV165" s="193">
        <f ca="1">-SUMIF(buffer!$B$99:$B$123,Stock!$B155,buffer!S$99:S$123)</f>
        <v>-207.57599999999999</v>
      </c>
      <c r="AW165" s="193">
        <f ca="1">-SUMIF(buffer!$B$99:$B$123,Stock!$B155,buffer!T$99:T$123)</f>
        <v>-208.63450000000003</v>
      </c>
      <c r="AX165" s="193">
        <f ca="1">-SUMIF(buffer!$B$99:$B$123,Stock!$B155,buffer!U$99:U$123)</f>
        <v>-207.57599999999999</v>
      </c>
      <c r="AY165" s="193">
        <f ca="1">-SUMIF(buffer!$B$99:$B$123,Stock!$B155,buffer!V$99:V$123)</f>
        <v>-234.98400000000004</v>
      </c>
      <c r="AZ165" s="193">
        <f ca="1">-SUMIF(buffer!$B$99:$B$123,Stock!$B155,buffer!W$99:W$123)</f>
        <v>-204.30800000000002</v>
      </c>
      <c r="BA165" s="193">
        <f ca="1">-SUMIF(buffer!$B$99:$B$123,Stock!$B155,buffer!X$99:X$123)</f>
        <v>-229.11600000000004</v>
      </c>
      <c r="BB165" s="193">
        <f ca="1">-SUMIF(buffer!$B$99:$B$123,Stock!$B155,buffer!Y$99:Y$123)</f>
        <v>-233.35000000000002</v>
      </c>
      <c r="BC165" s="193">
        <f ca="1">-SUMIF(buffer!$B$99:$B$123,Stock!$B155,buffer!Z$99:Z$123)</f>
        <v>-237.5155</v>
      </c>
      <c r="BD165" s="193">
        <f ca="1">-SUMIF(buffer!$B$99:$B$123,Stock!$B155,buffer!AA$99:AA$123)</f>
        <v>-242.16400000000004</v>
      </c>
      <c r="BE165" s="193">
        <f ca="1">-SUMIF(buffer!$B$99:$B$123,Stock!$B155,buffer!AB$99:AB$123)</f>
        <v>-167.18850000000003</v>
      </c>
      <c r="BF165" s="193">
        <f ca="1">-SUMIF(buffer!$B$99:$B$123,Stock!$B155,buffer!AC$99:AC$123)</f>
        <v>-232.13050000000007</v>
      </c>
      <c r="BG165" s="193">
        <f ca="1">-SUMIF(buffer!$B$99:$B$123,Stock!$B155,buffer!AD$99:AD$123)</f>
        <v>-219.72650000000004</v>
      </c>
      <c r="BH165" s="193">
        <f ca="1">-SUMIF(buffer!$B$99:$B$123,Stock!$B155,buffer!AE$99:AE$123)</f>
        <v>-226.90650000000002</v>
      </c>
      <c r="BI165" s="193">
        <f ca="1">-SUMIF(buffer!$B$99:$B$123,Stock!$B155,buffer!AF$99:AF$123)</f>
        <v>-221.6825</v>
      </c>
      <c r="BJ165" s="193">
        <f ca="1">-SUMIF(buffer!$B$99:$B$123,Stock!$B155,buffer!AG$99:AG$123)</f>
        <v>-223.47750000000002</v>
      </c>
      <c r="BK165" s="193">
        <f ca="1">-SUMIF(buffer!$B$99:$B$123,Stock!$B155,buffer!AH$99:AH$123)</f>
        <v>-262.64550000000003</v>
      </c>
      <c r="BL165" s="193">
        <f ca="1">-SUMIF(buffer!$B$99:$B$123,Stock!$B155,buffer!AI$99:AI$123)</f>
        <v>-216.55100000000002</v>
      </c>
      <c r="BM165" s="193">
        <f ca="1">-SUMIF(buffer!$B$99:$B$123,Stock!$B155,buffer!AJ$99:AJ$123)</f>
        <v>-250.65600000000001</v>
      </c>
      <c r="BN165" s="193">
        <f ca="1">-SUMIF(buffer!$B$99:$B$123,Stock!$B155,buffer!AK$99:AK$123)</f>
        <v>-257.26050000000004</v>
      </c>
      <c r="BO165" s="193">
        <f ca="1">-SUMIF(buffer!$B$99:$B$123,Stock!$B155,buffer!AL$99:AL$123)</f>
        <v>-256.202</v>
      </c>
      <c r="BP165" s="193">
        <f ca="1">-SUMIF(buffer!$B$99:$B$123,Stock!$B155,buffer!AM$99:AM$123)</f>
        <v>-256.68500000000006</v>
      </c>
      <c r="BQ165" s="193">
        <f ca="1">-SUMIF(buffer!$B$99:$B$123,Stock!$B155,buffer!AN$99:AN$123)</f>
        <v>-175.91000000000003</v>
      </c>
      <c r="BR165" s="193">
        <f ca="1">-SUMIF(buffer!$B$99:$B$123,Stock!$B155,buffer!AO$99:AO$123)</f>
        <v>-238.73500000000004</v>
      </c>
      <c r="BS165" s="193">
        <f ca="1">-SUMIF(buffer!$B$99:$B$123,Stock!$B155,buffer!AP$99:AP$123)</f>
        <v>-230.01349999999999</v>
      </c>
      <c r="BT165" s="193">
        <f ca="1">-SUMIF(buffer!$B$99:$B$123,Stock!$B155,buffer!AQ$99:AQ$123)</f>
        <v>-245.59300000000002</v>
      </c>
      <c r="BU165" s="193">
        <f ca="1">-SUMIF(buffer!$B$99:$B$123,Stock!$B155,buffer!AR$99:AR$123)</f>
        <v>-227.80400000000006</v>
      </c>
      <c r="BV165" s="193">
        <f ca="1">-SUMIF(buffer!$B$99:$B$123,Stock!$B155,buffer!AS$99:AS$123)</f>
        <v>-237.1935</v>
      </c>
      <c r="BW165" s="193">
        <f ca="1">-SUMIF(buffer!$B$99:$B$123,Stock!$B155,buffer!AT$99:AT$123)</f>
        <v>-274.88850000000002</v>
      </c>
      <c r="BX165" s="193">
        <f ca="1">-SUMIF(buffer!$B$99:$B$123,Stock!$B155,buffer!AU$99:AU$123)</f>
        <v>-231.233</v>
      </c>
      <c r="BY165" s="193">
        <f ca="1">-SUMIF(buffer!$B$99:$B$123,Stock!$B155,buffer!AV$99:AV$123)</f>
        <v>-265.66000000000003</v>
      </c>
      <c r="BZ165" s="193">
        <f ca="1">-SUMIF(buffer!$B$99:$B$123,Stock!$B155,buffer!AW$99:AW$123)</f>
        <v>-265.17700000000002</v>
      </c>
      <c r="CA165" s="193">
        <f ca="1">-SUMIF(buffer!$B$99:$B$123,Stock!$B155,buffer!AX$99:AX$123)</f>
        <v>-267.29399999999998</v>
      </c>
      <c r="CB165" s="193">
        <f ca="1">-SUMIF(buffer!$B$99:$B$123,Stock!$B155,buffer!AY$99:AY$123)</f>
        <v>-300.17949999999996</v>
      </c>
      <c r="CC165" s="193">
        <f ca="1">-SUMIF(buffer!$B$99:$B$123,Stock!$B155,buffer!AZ$99:AZ$123)</f>
        <v>-199.82050000000001</v>
      </c>
      <c r="CD165" s="193">
        <f ca="1">-SUMIF(buffer!$B$99:$B$123,Stock!$B155,buffer!BA$99:BA$123)</f>
        <v>-269.66449999999998</v>
      </c>
      <c r="CE165" s="193">
        <f ca="1">-SUMIF(buffer!$B$99:$B$123,Stock!$B155,buffer!BB$99:BB$123)</f>
        <v>-258.89449999999999</v>
      </c>
      <c r="CF165" s="193">
        <f ca="1">-SUMIF(buffer!$B$99:$B$123,Stock!$B155,buffer!BC$99:BC$123)</f>
        <v>-277.74199999999996</v>
      </c>
      <c r="CG165" s="193">
        <f ca="1">-SUMIF(buffer!$B$99:$B$123,Stock!$B155,buffer!BD$99:BD$123)</f>
        <v>-262.80649999999997</v>
      </c>
      <c r="CH165" s="193">
        <f ca="1">-SUMIF(buffer!$B$99:$B$123,Stock!$B155,buffer!BE$99:BE$123)</f>
        <v>-271.29850000000005</v>
      </c>
      <c r="CI165" s="193">
        <f ca="1">-SUMIF(buffer!$B$99:$B$123,Stock!$B155,buffer!BF$99:BF$123)</f>
        <v>-305.15000000000003</v>
      </c>
      <c r="CJ165" s="193">
        <f ca="1">-SUMIF(buffer!$B$99:$B$123,Stock!$B155,buffer!BG$99:BG$123)</f>
        <v>-261.17250000000007</v>
      </c>
      <c r="CK165" s="193">
        <f ca="1">-SUMIF(buffer!$B$99:$B$123,Stock!$B155,buffer!BH$99:BH$123)</f>
        <v>-310.53500000000003</v>
      </c>
      <c r="CL165" s="193">
        <f ca="1">-SUMIF(buffer!$B$99:$B$123,Stock!$B155,buffer!BI$99:BI$123)</f>
        <v>-294.21900000000005</v>
      </c>
      <c r="CM165" s="193">
        <f ca="1">-SUMIF(buffer!$B$99:$B$123,Stock!$B155,buffer!BJ$99:BJ$123)</f>
        <v>-306.30100000000004</v>
      </c>
    </row>
    <row r="166" spans="2:91" x14ac:dyDescent="0.2">
      <c r="B166" s="196" t="s">
        <v>297</v>
      </c>
      <c r="C166" s="19" t="str">
        <f>Inputs!$GZ$9</f>
        <v>kg</v>
      </c>
      <c r="D166" s="19" t="s">
        <v>19</v>
      </c>
      <c r="E166" s="27">
        <f t="shared" ca="1" si="284"/>
        <v>-30.226225000000007</v>
      </c>
      <c r="F166" s="27">
        <f t="shared" ca="1" si="284"/>
        <v>-127.86857500000002</v>
      </c>
      <c r="G166" s="27">
        <f t="shared" ca="1" si="284"/>
        <v>-138.82955000000001</v>
      </c>
      <c r="H166" s="27">
        <f t="shared" ca="1" si="284"/>
        <v>-145.80932500000003</v>
      </c>
      <c r="I166" s="27">
        <f t="shared" ca="1" si="284"/>
        <v>-165.88917500000002</v>
      </c>
      <c r="J166" s="27"/>
      <c r="K166" s="27">
        <f t="shared" ca="1" si="285"/>
        <v>0</v>
      </c>
      <c r="L166" s="27">
        <f t="shared" ca="1" si="285"/>
        <v>0</v>
      </c>
      <c r="M166" s="27">
        <f t="shared" ca="1" si="285"/>
        <v>0</v>
      </c>
      <c r="N166" s="27">
        <f t="shared" ca="1" si="285"/>
        <v>-30.226225000000007</v>
      </c>
      <c r="O166" s="27">
        <f t="shared" ca="1" si="285"/>
        <v>-29.740650000000002</v>
      </c>
      <c r="P166" s="27">
        <f t="shared" ca="1" si="285"/>
        <v>-30.785450000000004</v>
      </c>
      <c r="Q166" s="27">
        <f t="shared" ca="1" si="285"/>
        <v>-32.343400000000003</v>
      </c>
      <c r="R166" s="27">
        <f t="shared" ca="1" si="285"/>
        <v>-34.999075000000005</v>
      </c>
      <c r="S166" s="27">
        <f t="shared" ca="1" si="285"/>
        <v>-32.07415000000001</v>
      </c>
      <c r="T166" s="27">
        <f t="shared" ca="1" si="285"/>
        <v>-33.415775000000004</v>
      </c>
      <c r="U166" s="27">
        <f t="shared" ca="1" si="286"/>
        <v>-35.133700000000005</v>
      </c>
      <c r="V166" s="27">
        <f t="shared" ca="1" si="286"/>
        <v>-38.205925000000001</v>
      </c>
      <c r="W166" s="27">
        <f t="shared" ca="1" si="286"/>
        <v>-33.566500000000012</v>
      </c>
      <c r="X166" s="27">
        <f t="shared" ca="1" si="286"/>
        <v>-35.170525000000012</v>
      </c>
      <c r="Y166" s="27">
        <f t="shared" ca="1" si="286"/>
        <v>-37.165750000000003</v>
      </c>
      <c r="Z166" s="27">
        <f t="shared" ca="1" si="286"/>
        <v>-39.906550000000003</v>
      </c>
      <c r="AA166" s="27">
        <f t="shared" ca="1" si="286"/>
        <v>-38.483224999999997</v>
      </c>
      <c r="AB166" s="27">
        <f t="shared" ca="1" si="286"/>
        <v>-39.972149999999999</v>
      </c>
      <c r="AC166" s="27">
        <f t="shared" ca="1" si="286"/>
        <v>-41.881050000000009</v>
      </c>
      <c r="AD166" s="27">
        <f t="shared" ca="1" si="286"/>
        <v>-45.552750000000003</v>
      </c>
      <c r="AE166" s="27"/>
      <c r="AF166" s="26">
        <f ca="1">Inputs!$HM$9*AF165</f>
        <v>0</v>
      </c>
      <c r="AG166" s="26">
        <f ca="1">Inputs!$HM$9*AG165</f>
        <v>0</v>
      </c>
      <c r="AH166" s="26">
        <f ca="1">Inputs!$HM$9*AH165</f>
        <v>0</v>
      </c>
      <c r="AI166" s="26">
        <f ca="1">Inputs!$HM$9*AI165</f>
        <v>0</v>
      </c>
      <c r="AJ166" s="26">
        <f ca="1">Inputs!$HM$9*AJ165</f>
        <v>0</v>
      </c>
      <c r="AK166" s="26">
        <f ca="1">Inputs!$HM$9*AK165</f>
        <v>0</v>
      </c>
      <c r="AL166" s="26">
        <f ca="1">Inputs!$HM$9*AL165</f>
        <v>0</v>
      </c>
      <c r="AM166" s="26">
        <f ca="1">Inputs!$HM$9*AM165</f>
        <v>0</v>
      </c>
      <c r="AN166" s="26">
        <f ca="1">Inputs!$HM$9*AN165</f>
        <v>0</v>
      </c>
      <c r="AO166" s="26">
        <f ca="1">Inputs!$HM$9*AO165</f>
        <v>-9.9622500000000009</v>
      </c>
      <c r="AP166" s="26">
        <f ca="1">Inputs!$HM$9*AP165</f>
        <v>-9.7954250000000016</v>
      </c>
      <c r="AQ166" s="26">
        <f ca="1">Inputs!$HM$9*AQ165</f>
        <v>-10.468550000000002</v>
      </c>
      <c r="AR166" s="26">
        <f ca="1">Inputs!$HM$9*AR165</f>
        <v>-11.157775000000003</v>
      </c>
      <c r="AS166" s="26">
        <f ca="1">Inputs!$HM$9*AS165</f>
        <v>-7.8370250000000015</v>
      </c>
      <c r="AT166" s="26">
        <f ca="1">Inputs!$HM$9*AT165</f>
        <v>-10.745849999999999</v>
      </c>
      <c r="AU166" s="26">
        <f ca="1">Inputs!$HM$9*AU165</f>
        <v>-9.9749250000000043</v>
      </c>
      <c r="AV166" s="26">
        <f ca="1">Inputs!$HM$9*AV165</f>
        <v>-10.3788</v>
      </c>
      <c r="AW166" s="26">
        <f ca="1">Inputs!$HM$9*AW165</f>
        <v>-10.431725000000002</v>
      </c>
      <c r="AX166" s="26">
        <f ca="1">Inputs!$HM$9*AX165</f>
        <v>-10.3788</v>
      </c>
      <c r="AY166" s="26">
        <f ca="1">Inputs!$HM$9*AY165</f>
        <v>-11.749200000000002</v>
      </c>
      <c r="AZ166" s="26">
        <f ca="1">Inputs!$HM$9*AZ165</f>
        <v>-10.215400000000002</v>
      </c>
      <c r="BA166" s="26">
        <f ca="1">Inputs!$HM$9*BA165</f>
        <v>-11.455800000000004</v>
      </c>
      <c r="BB166" s="26">
        <f ca="1">Inputs!$HM$9*BB165</f>
        <v>-11.667500000000002</v>
      </c>
      <c r="BC166" s="26">
        <f ca="1">Inputs!$HM$9*BC165</f>
        <v>-11.875775000000001</v>
      </c>
      <c r="BD166" s="26">
        <f ca="1">Inputs!$HM$9*BD165</f>
        <v>-12.108200000000004</v>
      </c>
      <c r="BE166" s="26">
        <f ca="1">Inputs!$HM$9*BE165</f>
        <v>-8.3594250000000017</v>
      </c>
      <c r="BF166" s="26">
        <f ca="1">Inputs!$HM$9*BF165</f>
        <v>-11.606525000000005</v>
      </c>
      <c r="BG166" s="26">
        <f ca="1">Inputs!$HM$9*BG165</f>
        <v>-10.986325000000003</v>
      </c>
      <c r="BH166" s="26">
        <f ca="1">Inputs!$HM$9*BH165</f>
        <v>-11.345325000000003</v>
      </c>
      <c r="BI166" s="26">
        <f ca="1">Inputs!$HM$9*BI165</f>
        <v>-11.084125</v>
      </c>
      <c r="BJ166" s="26">
        <f ca="1">Inputs!$HM$9*BJ165</f>
        <v>-11.173875000000002</v>
      </c>
      <c r="BK166" s="26">
        <f ca="1">Inputs!$HM$9*BK165</f>
        <v>-13.132275000000002</v>
      </c>
      <c r="BL166" s="26">
        <f ca="1">Inputs!$HM$9*BL165</f>
        <v>-10.827550000000002</v>
      </c>
      <c r="BM166" s="26">
        <f ca="1">Inputs!$HM$9*BM165</f>
        <v>-12.532800000000002</v>
      </c>
      <c r="BN166" s="26">
        <f ca="1">Inputs!$HM$9*BN165</f>
        <v>-12.863025000000002</v>
      </c>
      <c r="BO166" s="26">
        <f ca="1">Inputs!$HM$9*BO165</f>
        <v>-12.8101</v>
      </c>
      <c r="BP166" s="26">
        <f ca="1">Inputs!$HM$9*BP165</f>
        <v>-12.834250000000004</v>
      </c>
      <c r="BQ166" s="26">
        <f ca="1">Inputs!$HM$9*BQ165</f>
        <v>-8.7955000000000023</v>
      </c>
      <c r="BR166" s="26">
        <f ca="1">Inputs!$HM$9*BR165</f>
        <v>-11.936750000000004</v>
      </c>
      <c r="BS166" s="26">
        <f ca="1">Inputs!$HM$9*BS165</f>
        <v>-11.500675000000001</v>
      </c>
      <c r="BT166" s="26">
        <f ca="1">Inputs!$HM$9*BT165</f>
        <v>-12.279650000000002</v>
      </c>
      <c r="BU166" s="26">
        <f ca="1">Inputs!$HM$9*BU165</f>
        <v>-11.390200000000004</v>
      </c>
      <c r="BV166" s="26">
        <f ca="1">Inputs!$HM$9*BV165</f>
        <v>-11.859675000000001</v>
      </c>
      <c r="BW166" s="26">
        <f ca="1">Inputs!$HM$9*BW165</f>
        <v>-13.744425000000001</v>
      </c>
      <c r="BX166" s="26">
        <f ca="1">Inputs!$HM$9*BX165</f>
        <v>-11.56165</v>
      </c>
      <c r="BY166" s="26">
        <f ca="1">Inputs!$HM$9*BY165</f>
        <v>-13.283000000000001</v>
      </c>
      <c r="BZ166" s="26">
        <f ca="1">Inputs!$HM$9*BZ165</f>
        <v>-13.258850000000002</v>
      </c>
      <c r="CA166" s="26">
        <f ca="1">Inputs!$HM$9*CA165</f>
        <v>-13.364699999999999</v>
      </c>
      <c r="CB166" s="26">
        <f ca="1">Inputs!$HM$9*CB165</f>
        <v>-15.008975</v>
      </c>
      <c r="CC166" s="26">
        <f ca="1">Inputs!$HM$9*CC165</f>
        <v>-9.9910250000000005</v>
      </c>
      <c r="CD166" s="26">
        <f ca="1">Inputs!$HM$9*CD165</f>
        <v>-13.483224999999999</v>
      </c>
      <c r="CE166" s="26">
        <f ca="1">Inputs!$HM$9*CE165</f>
        <v>-12.944725</v>
      </c>
      <c r="CF166" s="26">
        <f ca="1">Inputs!$HM$9*CF165</f>
        <v>-13.887099999999998</v>
      </c>
      <c r="CG166" s="26">
        <f ca="1">Inputs!$HM$9*CG165</f>
        <v>-13.140324999999999</v>
      </c>
      <c r="CH166" s="26">
        <f ca="1">Inputs!$HM$9*CH165</f>
        <v>-13.564925000000002</v>
      </c>
      <c r="CI166" s="26">
        <f ca="1">Inputs!$HM$9*CI165</f>
        <v>-15.257500000000002</v>
      </c>
      <c r="CJ166" s="26">
        <f ca="1">Inputs!$HM$9*CJ165</f>
        <v>-13.058625000000005</v>
      </c>
      <c r="CK166" s="26">
        <f ca="1">Inputs!$HM$9*CK165</f>
        <v>-15.526750000000002</v>
      </c>
      <c r="CL166" s="26">
        <f ca="1">Inputs!$HM$9*CL165</f>
        <v>-14.710950000000004</v>
      </c>
      <c r="CM166" s="26">
        <f ca="1">Inputs!$HM$9*CM165</f>
        <v>-15.315050000000003</v>
      </c>
    </row>
    <row r="167" spans="2:91" s="115" customFormat="1" x14ac:dyDescent="0.2">
      <c r="B167" s="195" t="s">
        <v>296</v>
      </c>
      <c r="C167" s="19" t="str">
        <f>Inputs!$GZ$9</f>
        <v>kg</v>
      </c>
      <c r="D167" s="19" t="s">
        <v>19</v>
      </c>
      <c r="E167" s="63">
        <f ca="1">SUM(E163:E166)</f>
        <v>1.0658141036401503E-13</v>
      </c>
      <c r="F167" s="63">
        <f ca="1">SUM(F163:F166)</f>
        <v>3.979039320256561E-13</v>
      </c>
      <c r="G167" s="63">
        <f ca="1">SUM(G163:G166)</f>
        <v>0</v>
      </c>
      <c r="H167" s="63">
        <f ca="1">SUM(H163:H166)</f>
        <v>-3.1263880373444408E-13</v>
      </c>
      <c r="I167" s="63">
        <f ca="1">SUM(I163:I166)</f>
        <v>-6.8212102632969618E-13</v>
      </c>
      <c r="J167" s="63"/>
      <c r="K167" s="63">
        <f t="shared" ref="K167:AD167" ca="1" si="287">SUM(K163:K166)</f>
        <v>0</v>
      </c>
      <c r="L167" s="63">
        <f t="shared" ca="1" si="287"/>
        <v>0</v>
      </c>
      <c r="M167" s="63">
        <f t="shared" ca="1" si="287"/>
        <v>0</v>
      </c>
      <c r="N167" s="63">
        <f t="shared" ca="1" si="287"/>
        <v>1.0658141036401503E-13</v>
      </c>
      <c r="O167" s="63">
        <f t="shared" ca="1" si="287"/>
        <v>7.1054273576010019E-14</v>
      </c>
      <c r="P167" s="63">
        <f t="shared" ca="1" si="287"/>
        <v>1.9184653865522705E-13</v>
      </c>
      <c r="Q167" s="63">
        <f t="shared" ca="1" si="287"/>
        <v>3.1263880373444408E-13</v>
      </c>
      <c r="R167" s="63">
        <f t="shared" ca="1" si="287"/>
        <v>2.8421709430404007E-13</v>
      </c>
      <c r="S167" s="63">
        <f t="shared" ca="1" si="287"/>
        <v>1.3500311979441904E-13</v>
      </c>
      <c r="T167" s="63">
        <f t="shared" ca="1" si="287"/>
        <v>1.6342482922482304E-13</v>
      </c>
      <c r="U167" s="63">
        <f t="shared" ca="1" si="287"/>
        <v>8.5265128291212022E-14</v>
      </c>
      <c r="V167" s="63">
        <f t="shared" ca="1" si="287"/>
        <v>9.2370555648813024E-14</v>
      </c>
      <c r="W167" s="63">
        <f t="shared" ca="1" si="287"/>
        <v>0</v>
      </c>
      <c r="X167" s="63">
        <f t="shared" ca="1" si="287"/>
        <v>0</v>
      </c>
      <c r="Y167" s="63">
        <f t="shared" ca="1" si="287"/>
        <v>-1.1368683772161603E-13</v>
      </c>
      <c r="Z167" s="63">
        <f t="shared" ca="1" si="287"/>
        <v>-7.815970093361102E-14</v>
      </c>
      <c r="AA167" s="63">
        <f t="shared" ca="1" si="287"/>
        <v>0</v>
      </c>
      <c r="AB167" s="63">
        <f t="shared" ca="1" si="287"/>
        <v>-5.6843418860808015E-14</v>
      </c>
      <c r="AC167" s="63">
        <f t="shared" ca="1" si="287"/>
        <v>0</v>
      </c>
      <c r="AD167" s="63">
        <f t="shared" ca="1" si="287"/>
        <v>-5.6843418860808015E-14</v>
      </c>
      <c r="AE167" s="63"/>
      <c r="AF167" s="194">
        <f t="shared" ref="AF167:BK167" ca="1" si="288">SUM(AF163:AF166)</f>
        <v>0</v>
      </c>
      <c r="AG167" s="194">
        <f t="shared" ca="1" si="288"/>
        <v>0</v>
      </c>
      <c r="AH167" s="194">
        <f t="shared" ca="1" si="288"/>
        <v>0</v>
      </c>
      <c r="AI167" s="194">
        <f t="shared" ca="1" si="288"/>
        <v>0</v>
      </c>
      <c r="AJ167" s="194">
        <f t="shared" ca="1" si="288"/>
        <v>0</v>
      </c>
      <c r="AK167" s="194">
        <f t="shared" ca="1" si="288"/>
        <v>0</v>
      </c>
      <c r="AL167" s="194">
        <f t="shared" ca="1" si="288"/>
        <v>0</v>
      </c>
      <c r="AM167" s="194">
        <f t="shared" ca="1" si="288"/>
        <v>0</v>
      </c>
      <c r="AN167" s="194">
        <f t="shared" ca="1" si="288"/>
        <v>0</v>
      </c>
      <c r="AO167" s="194">
        <f t="shared" ca="1" si="288"/>
        <v>0</v>
      </c>
      <c r="AP167" s="194">
        <f t="shared" ca="1" si="288"/>
        <v>0</v>
      </c>
      <c r="AQ167" s="194">
        <f t="shared" ca="1" si="288"/>
        <v>0</v>
      </c>
      <c r="AR167" s="194">
        <f t="shared" ca="1" si="288"/>
        <v>0</v>
      </c>
      <c r="AS167" s="194">
        <f t="shared" ca="1" si="288"/>
        <v>9.7699626167013776E-15</v>
      </c>
      <c r="AT167" s="194">
        <f t="shared" ca="1" si="288"/>
        <v>0</v>
      </c>
      <c r="AU167" s="194">
        <f t="shared" ca="1" si="288"/>
        <v>0</v>
      </c>
      <c r="AV167" s="194">
        <f t="shared" ca="1" si="288"/>
        <v>0</v>
      </c>
      <c r="AW167" s="194">
        <f t="shared" ca="1" si="288"/>
        <v>0</v>
      </c>
      <c r="AX167" s="194">
        <f t="shared" ca="1" si="288"/>
        <v>0</v>
      </c>
      <c r="AY167" s="194">
        <f t="shared" ca="1" si="288"/>
        <v>0</v>
      </c>
      <c r="AZ167" s="194">
        <f t="shared" ca="1" si="288"/>
        <v>1.4210854715202004E-14</v>
      </c>
      <c r="BA167" s="194">
        <f t="shared" ca="1" si="288"/>
        <v>0</v>
      </c>
      <c r="BB167" s="194">
        <f t="shared" ca="1" si="288"/>
        <v>0</v>
      </c>
      <c r="BC167" s="194">
        <f t="shared" ca="1" si="288"/>
        <v>0</v>
      </c>
      <c r="BD167" s="194">
        <f t="shared" ca="1" si="288"/>
        <v>0</v>
      </c>
      <c r="BE167" s="194">
        <f t="shared" ca="1" si="288"/>
        <v>-1.4210854715202004E-14</v>
      </c>
      <c r="BF167" s="194">
        <f t="shared" ca="1" si="288"/>
        <v>0</v>
      </c>
      <c r="BG167" s="194">
        <f t="shared" ca="1" si="288"/>
        <v>0</v>
      </c>
      <c r="BH167" s="194">
        <f t="shared" ca="1" si="288"/>
        <v>0</v>
      </c>
      <c r="BI167" s="194">
        <f t="shared" ca="1" si="288"/>
        <v>0</v>
      </c>
      <c r="BJ167" s="194">
        <f t="shared" ca="1" si="288"/>
        <v>0</v>
      </c>
      <c r="BK167" s="194">
        <f t="shared" ca="1" si="288"/>
        <v>0</v>
      </c>
      <c r="BL167" s="194">
        <f t="shared" ref="BL167:CM167" ca="1" si="289">SUM(BL163:BL166)</f>
        <v>0</v>
      </c>
      <c r="BM167" s="194">
        <f t="shared" ca="1" si="289"/>
        <v>0</v>
      </c>
      <c r="BN167" s="194">
        <f t="shared" ca="1" si="289"/>
        <v>0</v>
      </c>
      <c r="BO167" s="194">
        <f t="shared" ca="1" si="289"/>
        <v>-2.3092638912203256E-14</v>
      </c>
      <c r="BP167" s="194">
        <f t="shared" ca="1" si="289"/>
        <v>0</v>
      </c>
      <c r="BQ167" s="194">
        <f t="shared" ca="1" si="289"/>
        <v>0</v>
      </c>
      <c r="BR167" s="194">
        <f t="shared" ca="1" si="289"/>
        <v>-1.4210854715202004E-14</v>
      </c>
      <c r="BS167" s="194">
        <f t="shared" ca="1" si="289"/>
        <v>-2.8421709430404007E-14</v>
      </c>
      <c r="BT167" s="194">
        <f t="shared" ca="1" si="289"/>
        <v>0</v>
      </c>
      <c r="BU167" s="194">
        <f t="shared" ca="1" si="289"/>
        <v>0</v>
      </c>
      <c r="BV167" s="194">
        <f t="shared" ca="1" si="289"/>
        <v>0</v>
      </c>
      <c r="BW167" s="194">
        <f t="shared" ca="1" si="289"/>
        <v>-2.3092638912203256E-14</v>
      </c>
      <c r="BX167" s="194">
        <f t="shared" ca="1" si="289"/>
        <v>-4.2632564145606011E-14</v>
      </c>
      <c r="BY167" s="194">
        <f t="shared" ca="1" si="289"/>
        <v>-4.2632564145606011E-14</v>
      </c>
      <c r="BZ167" s="194">
        <f t="shared" ca="1" si="289"/>
        <v>-6.3948846218409017E-14</v>
      </c>
      <c r="CA167" s="194">
        <f t="shared" ca="1" si="289"/>
        <v>-8.5265128291212022E-14</v>
      </c>
      <c r="CB167" s="194">
        <f t="shared" ca="1" si="289"/>
        <v>-3.5527136788005009E-14</v>
      </c>
      <c r="CC167" s="194">
        <f t="shared" ca="1" si="289"/>
        <v>-2.1316282072803006E-14</v>
      </c>
      <c r="CD167" s="194">
        <f t="shared" ca="1" si="289"/>
        <v>0</v>
      </c>
      <c r="CE167" s="194">
        <f t="shared" ca="1" si="289"/>
        <v>0</v>
      </c>
      <c r="CF167" s="194">
        <f t="shared" ca="1" si="289"/>
        <v>-2.3092638912203256E-14</v>
      </c>
      <c r="CG167" s="194">
        <f t="shared" ca="1" si="289"/>
        <v>1.9539925233402755E-14</v>
      </c>
      <c r="CH167" s="194">
        <f t="shared" ca="1" si="289"/>
        <v>1.4210854715202004E-14</v>
      </c>
      <c r="CI167" s="194">
        <f t="shared" ca="1" si="289"/>
        <v>0</v>
      </c>
      <c r="CJ167" s="194">
        <f t="shared" ca="1" si="289"/>
        <v>0</v>
      </c>
      <c r="CK167" s="194">
        <f t="shared" ca="1" si="289"/>
        <v>0</v>
      </c>
      <c r="CL167" s="194">
        <f t="shared" ca="1" si="289"/>
        <v>2.1316282072803006E-14</v>
      </c>
      <c r="CM167" s="194">
        <f t="shared" ca="1" si="289"/>
        <v>-1.7763568394002505E-14</v>
      </c>
    </row>
    <row r="169" spans="2:91" x14ac:dyDescent="0.2">
      <c r="B169" s="7" t="s">
        <v>295</v>
      </c>
      <c r="C169" s="19" t="str">
        <f>Inputs!$J$16</f>
        <v>EUR</v>
      </c>
      <c r="D169" s="19" t="s">
        <v>19</v>
      </c>
      <c r="E169" s="27">
        <f ca="1">E158/E164</f>
        <v>31.276060721857672</v>
      </c>
      <c r="F169" s="27">
        <f ca="1">F158/F164</f>
        <v>32.114809009375755</v>
      </c>
      <c r="G169" s="27">
        <f ca="1">G158/G164</f>
        <v>33.23721849144426</v>
      </c>
      <c r="H169" s="27">
        <f ca="1">H158/H164</f>
        <v>34.24763500299801</v>
      </c>
      <c r="I169" s="27">
        <f ca="1">I158/I164</f>
        <v>35.288337149769632</v>
      </c>
      <c r="K169" s="27">
        <f t="shared" ref="K169:AD169" ca="1" si="290">IFERROR(K158/K164,0)</f>
        <v>0</v>
      </c>
      <c r="L169" s="27">
        <f t="shared" ca="1" si="290"/>
        <v>0</v>
      </c>
      <c r="M169" s="27">
        <f t="shared" ca="1" si="290"/>
        <v>0</v>
      </c>
      <c r="N169" s="27">
        <f t="shared" ca="1" si="290"/>
        <v>31.276060721857672</v>
      </c>
      <c r="O169" s="27">
        <f t="shared" ca="1" si="290"/>
        <v>31.612387672442786</v>
      </c>
      <c r="P169" s="27">
        <f t="shared" ca="1" si="290"/>
        <v>31.932601903527175</v>
      </c>
      <c r="Q169" s="27">
        <f t="shared" ca="1" si="290"/>
        <v>32.250854127836625</v>
      </c>
      <c r="R169" s="27">
        <f t="shared" ca="1" si="290"/>
        <v>32.576292725633245</v>
      </c>
      <c r="S169" s="27">
        <f t="shared" ca="1" si="290"/>
        <v>32.845869043157052</v>
      </c>
      <c r="T169" s="27">
        <f t="shared" ca="1" si="290"/>
        <v>33.094355594355264</v>
      </c>
      <c r="U169" s="27">
        <f t="shared" ca="1" si="290"/>
        <v>33.342116418396998</v>
      </c>
      <c r="V169" s="27">
        <f t="shared" ca="1" si="290"/>
        <v>33.594247487223718</v>
      </c>
      <c r="W169" s="27">
        <f t="shared" ca="1" si="290"/>
        <v>33.843969637767159</v>
      </c>
      <c r="X169" s="27">
        <f t="shared" ca="1" si="290"/>
        <v>34.100434413093254</v>
      </c>
      <c r="Y169" s="27">
        <f t="shared" ca="1" si="290"/>
        <v>34.35640693929416</v>
      </c>
      <c r="Z169" s="27">
        <f t="shared" ca="1" si="290"/>
        <v>34.615598781322177</v>
      </c>
      <c r="AA169" s="27">
        <f t="shared" ca="1" si="290"/>
        <v>34.872242486961852</v>
      </c>
      <c r="AB169" s="27">
        <f t="shared" ca="1" si="290"/>
        <v>35.138336856156052</v>
      </c>
      <c r="AC169" s="27">
        <f t="shared" ca="1" si="290"/>
        <v>35.401030756902216</v>
      </c>
      <c r="AD169" s="27">
        <f t="shared" ca="1" si="290"/>
        <v>35.667870156481555</v>
      </c>
      <c r="AF169" s="193">
        <f>Inputs!HB17</f>
        <v>30</v>
      </c>
      <c r="AG169" s="27">
        <f t="shared" ref="AG169:BL169" ca="1" si="291">AF169*(1+AG170)</f>
        <v>30.125</v>
      </c>
      <c r="AH169" s="27">
        <f t="shared" ca="1" si="291"/>
        <v>30.250520833333333</v>
      </c>
      <c r="AI169" s="27">
        <f t="shared" ca="1" si="291"/>
        <v>30.376564670138887</v>
      </c>
      <c r="AJ169" s="27">
        <f t="shared" ca="1" si="291"/>
        <v>30.503133689597799</v>
      </c>
      <c r="AK169" s="27">
        <f t="shared" ca="1" si="291"/>
        <v>30.630230079971124</v>
      </c>
      <c r="AL169" s="27">
        <f t="shared" ca="1" si="291"/>
        <v>30.757856038637669</v>
      </c>
      <c r="AM169" s="27">
        <f t="shared" ca="1" si="291"/>
        <v>30.886013772131992</v>
      </c>
      <c r="AN169" s="27">
        <f t="shared" ca="1" si="291"/>
        <v>31.014705496182543</v>
      </c>
      <c r="AO169" s="27">
        <f t="shared" ca="1" si="291"/>
        <v>31.143933435749972</v>
      </c>
      <c r="AP169" s="27">
        <f t="shared" ca="1" si="291"/>
        <v>31.273699825065595</v>
      </c>
      <c r="AQ169" s="27">
        <f t="shared" ca="1" si="291"/>
        <v>31.404006907670034</v>
      </c>
      <c r="AR169" s="27">
        <f t="shared" ca="1" si="291"/>
        <v>31.508686930695603</v>
      </c>
      <c r="AS169" s="27">
        <f t="shared" ca="1" si="291"/>
        <v>31.613715887131256</v>
      </c>
      <c r="AT169" s="27">
        <f t="shared" ca="1" si="291"/>
        <v>31.719094940088365</v>
      </c>
      <c r="AU169" s="27">
        <f t="shared" ca="1" si="291"/>
        <v>31.824825256555329</v>
      </c>
      <c r="AV169" s="27">
        <f t="shared" ca="1" si="291"/>
        <v>31.930908007410515</v>
      </c>
      <c r="AW169" s="27">
        <f t="shared" ca="1" si="291"/>
        <v>32.037344367435217</v>
      </c>
      <c r="AX169" s="27">
        <f t="shared" ca="1" si="291"/>
        <v>32.144135515326674</v>
      </c>
      <c r="AY169" s="27">
        <f t="shared" ca="1" si="291"/>
        <v>32.251282633711099</v>
      </c>
      <c r="AZ169" s="27">
        <f t="shared" ca="1" si="291"/>
        <v>32.358786909156805</v>
      </c>
      <c r="BA169" s="27">
        <f t="shared" ca="1" si="291"/>
        <v>32.466649532187333</v>
      </c>
      <c r="BB169" s="27">
        <f t="shared" ca="1" si="291"/>
        <v>32.574871697294626</v>
      </c>
      <c r="BC169" s="27">
        <f t="shared" ca="1" si="291"/>
        <v>32.683454602952274</v>
      </c>
      <c r="BD169" s="27">
        <f t="shared" ca="1" si="291"/>
        <v>32.765163239459653</v>
      </c>
      <c r="BE169" s="27">
        <f t="shared" ca="1" si="291"/>
        <v>32.847076147558298</v>
      </c>
      <c r="BF169" s="27">
        <f t="shared" ca="1" si="291"/>
        <v>32.929193837927194</v>
      </c>
      <c r="BG169" s="27">
        <f t="shared" ca="1" si="291"/>
        <v>33.011516822522012</v>
      </c>
      <c r="BH169" s="27">
        <f t="shared" ca="1" si="291"/>
        <v>33.094045614578313</v>
      </c>
      <c r="BI169" s="27">
        <f t="shared" ca="1" si="291"/>
        <v>33.176780728614759</v>
      </c>
      <c r="BJ169" s="27">
        <f t="shared" ca="1" si="291"/>
        <v>33.25972268043629</v>
      </c>
      <c r="BK169" s="27">
        <f t="shared" ca="1" si="291"/>
        <v>33.342871987137379</v>
      </c>
      <c r="BL169" s="27">
        <f t="shared" ca="1" si="291"/>
        <v>33.42622916710522</v>
      </c>
      <c r="BM169" s="27">
        <f t="shared" ref="BM169:CM169" ca="1" si="292">BL169*(1+BM170)</f>
        <v>33.509794740022983</v>
      </c>
      <c r="BN169" s="27">
        <f t="shared" ca="1" si="292"/>
        <v>33.593569226873036</v>
      </c>
      <c r="BO169" s="27">
        <f t="shared" ca="1" si="292"/>
        <v>33.677553149940216</v>
      </c>
      <c r="BP169" s="27">
        <f t="shared" ca="1" si="292"/>
        <v>33.761747032815066</v>
      </c>
      <c r="BQ169" s="27">
        <f t="shared" ca="1" si="292"/>
        <v>33.846151400397105</v>
      </c>
      <c r="BR169" s="27">
        <f t="shared" ca="1" si="292"/>
        <v>33.930766778898096</v>
      </c>
      <c r="BS169" s="27">
        <f t="shared" ca="1" si="292"/>
        <v>34.01559369584534</v>
      </c>
      <c r="BT169" s="27">
        <f t="shared" ca="1" si="292"/>
        <v>34.100632680084949</v>
      </c>
      <c r="BU169" s="27">
        <f t="shared" ca="1" si="292"/>
        <v>34.185884261785162</v>
      </c>
      <c r="BV169" s="27">
        <f t="shared" ca="1" si="292"/>
        <v>34.271348972439625</v>
      </c>
      <c r="BW169" s="27">
        <f t="shared" ca="1" si="292"/>
        <v>34.357027344870723</v>
      </c>
      <c r="BX169" s="27">
        <f t="shared" ca="1" si="292"/>
        <v>34.442919913232899</v>
      </c>
      <c r="BY169" s="27">
        <f t="shared" ca="1" si="292"/>
        <v>34.529027213015979</v>
      </c>
      <c r="BZ169" s="27">
        <f t="shared" ca="1" si="292"/>
        <v>34.615349781048515</v>
      </c>
      <c r="CA169" s="27">
        <f t="shared" ca="1" si="292"/>
        <v>34.701888155501138</v>
      </c>
      <c r="CB169" s="27">
        <f t="shared" ca="1" si="292"/>
        <v>34.788642875889892</v>
      </c>
      <c r="CC169" s="27">
        <f t="shared" ca="1" si="292"/>
        <v>34.875614483079616</v>
      </c>
      <c r="CD169" s="27">
        <f t="shared" ca="1" si="292"/>
        <v>34.962803519287313</v>
      </c>
      <c r="CE169" s="27">
        <f t="shared" ca="1" si="292"/>
        <v>35.050210528085529</v>
      </c>
      <c r="CF169" s="27">
        <f t="shared" ca="1" si="292"/>
        <v>35.137836054405739</v>
      </c>
      <c r="CG169" s="27">
        <f t="shared" ca="1" si="292"/>
        <v>35.225680644541754</v>
      </c>
      <c r="CH169" s="27">
        <f t="shared" ca="1" si="292"/>
        <v>35.313744846153106</v>
      </c>
      <c r="CI169" s="27">
        <f t="shared" ca="1" si="292"/>
        <v>35.402029208268488</v>
      </c>
      <c r="CJ169" s="27">
        <f t="shared" ca="1" si="292"/>
        <v>35.490534281289158</v>
      </c>
      <c r="CK169" s="27">
        <f t="shared" ca="1" si="292"/>
        <v>35.579260616992379</v>
      </c>
      <c r="CL169" s="27">
        <f t="shared" ca="1" si="292"/>
        <v>35.668208768534861</v>
      </c>
      <c r="CM169" s="27">
        <f t="shared" ca="1" si="292"/>
        <v>35.757379290456193</v>
      </c>
    </row>
    <row r="170" spans="2:91" s="189" customFormat="1" x14ac:dyDescent="0.2">
      <c r="B170" s="192" t="s">
        <v>277</v>
      </c>
      <c r="C170" s="19" t="s">
        <v>43</v>
      </c>
      <c r="D170" s="19" t="s">
        <v>19</v>
      </c>
      <c r="E170" s="191">
        <f ca="1">Settings!AZ38</f>
        <v>0.05</v>
      </c>
      <c r="F170" s="191">
        <f ca="1">Settings!BA38</f>
        <v>0.04</v>
      </c>
      <c r="G170" s="191">
        <f ca="1">Settings!BB38</f>
        <v>0.03</v>
      </c>
      <c r="H170" s="191">
        <f ca="1">Settings!BC38</f>
        <v>0.03</v>
      </c>
      <c r="I170" s="191">
        <f ca="1">Settings!BD38</f>
        <v>0.03</v>
      </c>
      <c r="K170" s="190">
        <f t="shared" ref="K170:AD170" ca="1" si="293">SUMIF($E$4:$I$4,K$4,$E170:$I170)/4</f>
        <v>1.2500000000000001E-2</v>
      </c>
      <c r="L170" s="190">
        <f t="shared" ca="1" si="293"/>
        <v>1.2500000000000001E-2</v>
      </c>
      <c r="M170" s="190">
        <f t="shared" ca="1" si="293"/>
        <v>1.2500000000000001E-2</v>
      </c>
      <c r="N170" s="190">
        <f t="shared" ca="1" si="293"/>
        <v>1.2500000000000001E-2</v>
      </c>
      <c r="O170" s="190">
        <f t="shared" ca="1" si="293"/>
        <v>0.01</v>
      </c>
      <c r="P170" s="190">
        <f t="shared" ca="1" si="293"/>
        <v>0.01</v>
      </c>
      <c r="Q170" s="190">
        <f t="shared" ca="1" si="293"/>
        <v>0.01</v>
      </c>
      <c r="R170" s="190">
        <f t="shared" ca="1" si="293"/>
        <v>0.01</v>
      </c>
      <c r="S170" s="190">
        <f t="shared" ca="1" si="293"/>
        <v>7.4999999999999997E-3</v>
      </c>
      <c r="T170" s="190">
        <f t="shared" ca="1" si="293"/>
        <v>7.4999999999999997E-3</v>
      </c>
      <c r="U170" s="190">
        <f t="shared" ca="1" si="293"/>
        <v>7.4999999999999997E-3</v>
      </c>
      <c r="V170" s="190">
        <f t="shared" ca="1" si="293"/>
        <v>7.4999999999999997E-3</v>
      </c>
      <c r="W170" s="190">
        <f t="shared" ca="1" si="293"/>
        <v>7.4999999999999997E-3</v>
      </c>
      <c r="X170" s="190">
        <f t="shared" ca="1" si="293"/>
        <v>7.4999999999999997E-3</v>
      </c>
      <c r="Y170" s="190">
        <f t="shared" ca="1" si="293"/>
        <v>7.4999999999999997E-3</v>
      </c>
      <c r="Z170" s="190">
        <f t="shared" ca="1" si="293"/>
        <v>7.4999999999999997E-3</v>
      </c>
      <c r="AA170" s="190">
        <f t="shared" ca="1" si="293"/>
        <v>7.4999999999999997E-3</v>
      </c>
      <c r="AB170" s="190">
        <f t="shared" ca="1" si="293"/>
        <v>7.4999999999999997E-3</v>
      </c>
      <c r="AC170" s="190">
        <f t="shared" ca="1" si="293"/>
        <v>7.4999999999999997E-3</v>
      </c>
      <c r="AD170" s="190">
        <f t="shared" ca="1" si="293"/>
        <v>7.4999999999999997E-3</v>
      </c>
      <c r="AF170" s="190">
        <f t="shared" ref="AF170:BK170" ca="1" si="294">SUMIF($E$4:$I$4,AF$4,$E170:$I170)/12</f>
        <v>4.1666666666666666E-3</v>
      </c>
      <c r="AG170" s="190">
        <f t="shared" ca="1" si="294"/>
        <v>4.1666666666666666E-3</v>
      </c>
      <c r="AH170" s="190">
        <f t="shared" ca="1" si="294"/>
        <v>4.1666666666666666E-3</v>
      </c>
      <c r="AI170" s="190">
        <f t="shared" ca="1" si="294"/>
        <v>4.1666666666666666E-3</v>
      </c>
      <c r="AJ170" s="190">
        <f t="shared" ca="1" si="294"/>
        <v>4.1666666666666666E-3</v>
      </c>
      <c r="AK170" s="190">
        <f t="shared" ca="1" si="294"/>
        <v>4.1666666666666666E-3</v>
      </c>
      <c r="AL170" s="190">
        <f t="shared" ca="1" si="294"/>
        <v>4.1666666666666666E-3</v>
      </c>
      <c r="AM170" s="190">
        <f t="shared" ca="1" si="294"/>
        <v>4.1666666666666666E-3</v>
      </c>
      <c r="AN170" s="190">
        <f t="shared" ca="1" si="294"/>
        <v>4.1666666666666666E-3</v>
      </c>
      <c r="AO170" s="190">
        <f t="shared" ca="1" si="294"/>
        <v>4.1666666666666666E-3</v>
      </c>
      <c r="AP170" s="190">
        <f t="shared" ca="1" si="294"/>
        <v>4.1666666666666666E-3</v>
      </c>
      <c r="AQ170" s="190">
        <f t="shared" ca="1" si="294"/>
        <v>4.1666666666666666E-3</v>
      </c>
      <c r="AR170" s="190">
        <f t="shared" ca="1" si="294"/>
        <v>3.3333333333333335E-3</v>
      </c>
      <c r="AS170" s="190">
        <f t="shared" ca="1" si="294"/>
        <v>3.3333333333333335E-3</v>
      </c>
      <c r="AT170" s="190">
        <f t="shared" ca="1" si="294"/>
        <v>3.3333333333333335E-3</v>
      </c>
      <c r="AU170" s="190">
        <f t="shared" ca="1" si="294"/>
        <v>3.3333333333333335E-3</v>
      </c>
      <c r="AV170" s="190">
        <f t="shared" ca="1" si="294"/>
        <v>3.3333333333333335E-3</v>
      </c>
      <c r="AW170" s="190">
        <f t="shared" ca="1" si="294"/>
        <v>3.3333333333333335E-3</v>
      </c>
      <c r="AX170" s="190">
        <f t="shared" ca="1" si="294"/>
        <v>3.3333333333333335E-3</v>
      </c>
      <c r="AY170" s="190">
        <f t="shared" ca="1" si="294"/>
        <v>3.3333333333333335E-3</v>
      </c>
      <c r="AZ170" s="190">
        <f t="shared" ca="1" si="294"/>
        <v>3.3333333333333335E-3</v>
      </c>
      <c r="BA170" s="190">
        <f t="shared" ca="1" si="294"/>
        <v>3.3333333333333335E-3</v>
      </c>
      <c r="BB170" s="190">
        <f t="shared" ca="1" si="294"/>
        <v>3.3333333333333335E-3</v>
      </c>
      <c r="BC170" s="190">
        <f t="shared" ca="1" si="294"/>
        <v>3.3333333333333335E-3</v>
      </c>
      <c r="BD170" s="190">
        <f t="shared" ca="1" si="294"/>
        <v>2.5000000000000001E-3</v>
      </c>
      <c r="BE170" s="190">
        <f t="shared" ca="1" si="294"/>
        <v>2.5000000000000001E-3</v>
      </c>
      <c r="BF170" s="190">
        <f t="shared" ca="1" si="294"/>
        <v>2.5000000000000001E-3</v>
      </c>
      <c r="BG170" s="190">
        <f t="shared" ca="1" si="294"/>
        <v>2.5000000000000001E-3</v>
      </c>
      <c r="BH170" s="190">
        <f t="shared" ca="1" si="294"/>
        <v>2.5000000000000001E-3</v>
      </c>
      <c r="BI170" s="190">
        <f t="shared" ca="1" si="294"/>
        <v>2.5000000000000001E-3</v>
      </c>
      <c r="BJ170" s="190">
        <f t="shared" ca="1" si="294"/>
        <v>2.5000000000000001E-3</v>
      </c>
      <c r="BK170" s="190">
        <f t="shared" ca="1" si="294"/>
        <v>2.5000000000000001E-3</v>
      </c>
      <c r="BL170" s="190">
        <f t="shared" ref="BL170:CM170" ca="1" si="295">SUMIF($E$4:$I$4,BL$4,$E170:$I170)/12</f>
        <v>2.5000000000000001E-3</v>
      </c>
      <c r="BM170" s="190">
        <f t="shared" ca="1" si="295"/>
        <v>2.5000000000000001E-3</v>
      </c>
      <c r="BN170" s="190">
        <f t="shared" ca="1" si="295"/>
        <v>2.5000000000000001E-3</v>
      </c>
      <c r="BO170" s="190">
        <f t="shared" ca="1" si="295"/>
        <v>2.5000000000000001E-3</v>
      </c>
      <c r="BP170" s="190">
        <f t="shared" ca="1" si="295"/>
        <v>2.5000000000000001E-3</v>
      </c>
      <c r="BQ170" s="190">
        <f t="shared" ca="1" si="295"/>
        <v>2.5000000000000001E-3</v>
      </c>
      <c r="BR170" s="190">
        <f t="shared" ca="1" si="295"/>
        <v>2.5000000000000001E-3</v>
      </c>
      <c r="BS170" s="190">
        <f t="shared" ca="1" si="295"/>
        <v>2.5000000000000001E-3</v>
      </c>
      <c r="BT170" s="190">
        <f t="shared" ca="1" si="295"/>
        <v>2.5000000000000001E-3</v>
      </c>
      <c r="BU170" s="190">
        <f t="shared" ca="1" si="295"/>
        <v>2.5000000000000001E-3</v>
      </c>
      <c r="BV170" s="190">
        <f t="shared" ca="1" si="295"/>
        <v>2.5000000000000001E-3</v>
      </c>
      <c r="BW170" s="190">
        <f t="shared" ca="1" si="295"/>
        <v>2.5000000000000001E-3</v>
      </c>
      <c r="BX170" s="190">
        <f t="shared" ca="1" si="295"/>
        <v>2.5000000000000001E-3</v>
      </c>
      <c r="BY170" s="190">
        <f t="shared" ca="1" si="295"/>
        <v>2.5000000000000001E-3</v>
      </c>
      <c r="BZ170" s="190">
        <f t="shared" ca="1" si="295"/>
        <v>2.5000000000000001E-3</v>
      </c>
      <c r="CA170" s="190">
        <f t="shared" ca="1" si="295"/>
        <v>2.5000000000000001E-3</v>
      </c>
      <c r="CB170" s="190">
        <f t="shared" ca="1" si="295"/>
        <v>2.5000000000000001E-3</v>
      </c>
      <c r="CC170" s="190">
        <f t="shared" ca="1" si="295"/>
        <v>2.5000000000000001E-3</v>
      </c>
      <c r="CD170" s="190">
        <f t="shared" ca="1" si="295"/>
        <v>2.5000000000000001E-3</v>
      </c>
      <c r="CE170" s="190">
        <f t="shared" ca="1" si="295"/>
        <v>2.5000000000000001E-3</v>
      </c>
      <c r="CF170" s="190">
        <f t="shared" ca="1" si="295"/>
        <v>2.5000000000000001E-3</v>
      </c>
      <c r="CG170" s="190">
        <f t="shared" ca="1" si="295"/>
        <v>2.5000000000000001E-3</v>
      </c>
      <c r="CH170" s="190">
        <f t="shared" ca="1" si="295"/>
        <v>2.5000000000000001E-3</v>
      </c>
      <c r="CI170" s="190">
        <f t="shared" ca="1" si="295"/>
        <v>2.5000000000000001E-3</v>
      </c>
      <c r="CJ170" s="190">
        <f t="shared" ca="1" si="295"/>
        <v>2.5000000000000001E-3</v>
      </c>
      <c r="CK170" s="190">
        <f t="shared" ca="1" si="295"/>
        <v>2.5000000000000001E-3</v>
      </c>
      <c r="CL170" s="190">
        <f t="shared" ca="1" si="295"/>
        <v>2.5000000000000001E-3</v>
      </c>
      <c r="CM170" s="190">
        <f t="shared" ca="1" si="295"/>
        <v>2.5000000000000001E-3</v>
      </c>
    </row>
    <row r="172" spans="2:91" x14ac:dyDescent="0.2">
      <c r="B172" s="23" t="str">
        <f>Inputs!GY18</f>
        <v>Vegetables for Garnier</v>
      </c>
    </row>
    <row r="173" spans="2:91" x14ac:dyDescent="0.2">
      <c r="B173" s="23"/>
    </row>
    <row r="174" spans="2:91" s="115" customFormat="1" x14ac:dyDescent="0.2">
      <c r="B174" s="195" t="s">
        <v>300</v>
      </c>
      <c r="C174" s="19" t="str">
        <f>Inputs!$J$16</f>
        <v>EUR</v>
      </c>
      <c r="D174" s="19" t="s">
        <v>19</v>
      </c>
      <c r="E174" s="63">
        <v>0</v>
      </c>
      <c r="F174" s="63">
        <f ca="1">E178</f>
        <v>-9.0949470177292824E-13</v>
      </c>
      <c r="G174" s="63">
        <f ca="1">F178</f>
        <v>0</v>
      </c>
      <c r="H174" s="63">
        <f ca="1">G178</f>
        <v>4.0927261579781771E-12</v>
      </c>
      <c r="I174" s="63">
        <f ca="1">H178</f>
        <v>6.8212102632969618E-12</v>
      </c>
      <c r="J174" s="63"/>
      <c r="K174" s="63">
        <v>0</v>
      </c>
      <c r="L174" s="63">
        <f t="shared" ref="L174:AD174" ca="1" si="296">K178</f>
        <v>0</v>
      </c>
      <c r="M174" s="63">
        <f t="shared" ca="1" si="296"/>
        <v>0</v>
      </c>
      <c r="N174" s="63">
        <f t="shared" ca="1" si="296"/>
        <v>0</v>
      </c>
      <c r="O174" s="63">
        <f t="shared" ca="1" si="296"/>
        <v>-9.0949470177292824E-13</v>
      </c>
      <c r="P174" s="63">
        <f t="shared" ca="1" si="296"/>
        <v>1.4779288903810084E-12</v>
      </c>
      <c r="Q174" s="63">
        <f t="shared" ca="1" si="296"/>
        <v>1.3642420526593924E-12</v>
      </c>
      <c r="R174" s="63">
        <f t="shared" ca="1" si="296"/>
        <v>1.8189894035458565E-12</v>
      </c>
      <c r="S174" s="63">
        <f t="shared" ca="1" si="296"/>
        <v>2.7284841053187847E-12</v>
      </c>
      <c r="T174" s="63">
        <f t="shared" ca="1" si="296"/>
        <v>3.637978807091713E-12</v>
      </c>
      <c r="U174" s="63">
        <f t="shared" ca="1" si="296"/>
        <v>3.1832314562052488E-12</v>
      </c>
      <c r="V174" s="63">
        <f t="shared" ca="1" si="296"/>
        <v>3.637978807091713E-12</v>
      </c>
      <c r="W174" s="63">
        <f t="shared" ca="1" si="296"/>
        <v>2.6147972675971687E-12</v>
      </c>
      <c r="X174" s="63">
        <f t="shared" ca="1" si="296"/>
        <v>1.8189894035458565E-12</v>
      </c>
      <c r="Y174" s="63">
        <f t="shared" ca="1" si="296"/>
        <v>0</v>
      </c>
      <c r="Z174" s="63">
        <f t="shared" ca="1" si="296"/>
        <v>1.1368683772161603E-12</v>
      </c>
      <c r="AA174" s="63">
        <f t="shared" ca="1" si="296"/>
        <v>0</v>
      </c>
      <c r="AB174" s="63">
        <f t="shared" ca="1" si="296"/>
        <v>2.9558577807620168E-12</v>
      </c>
      <c r="AC174" s="63">
        <f t="shared" ca="1" si="296"/>
        <v>7.503331289626658E-12</v>
      </c>
      <c r="AD174" s="63">
        <f t="shared" ca="1" si="296"/>
        <v>6.4801497501321137E-12</v>
      </c>
      <c r="AE174" s="63"/>
      <c r="AF174" s="194">
        <v>0</v>
      </c>
      <c r="AG174" s="63">
        <f t="shared" ref="AG174:BL174" ca="1" si="297">AF178</f>
        <v>0</v>
      </c>
      <c r="AH174" s="63">
        <f t="shared" ca="1" si="297"/>
        <v>0</v>
      </c>
      <c r="AI174" s="63">
        <f t="shared" ca="1" si="297"/>
        <v>0</v>
      </c>
      <c r="AJ174" s="63">
        <f t="shared" ca="1" si="297"/>
        <v>0</v>
      </c>
      <c r="AK174" s="63">
        <f t="shared" ca="1" si="297"/>
        <v>0</v>
      </c>
      <c r="AL174" s="63">
        <f t="shared" ca="1" si="297"/>
        <v>0</v>
      </c>
      <c r="AM174" s="63">
        <f t="shared" ca="1" si="297"/>
        <v>0</v>
      </c>
      <c r="AN174" s="63">
        <f t="shared" ca="1" si="297"/>
        <v>0</v>
      </c>
      <c r="AO174" s="63">
        <f t="shared" ca="1" si="297"/>
        <v>0</v>
      </c>
      <c r="AP174" s="63">
        <f t="shared" ca="1" si="297"/>
        <v>2.2737367544323206E-13</v>
      </c>
      <c r="AQ174" s="63">
        <f t="shared" ca="1" si="297"/>
        <v>3.979039320256561E-13</v>
      </c>
      <c r="AR174" s="63">
        <f t="shared" ca="1" si="297"/>
        <v>0</v>
      </c>
      <c r="AS174" s="63">
        <f t="shared" ca="1" si="297"/>
        <v>7.9580786405131221E-13</v>
      </c>
      <c r="AT174" s="63">
        <f t="shared" ca="1" si="297"/>
        <v>1.3073986337985843E-12</v>
      </c>
      <c r="AU174" s="63">
        <f t="shared" ca="1" si="297"/>
        <v>1.2221335055073723E-12</v>
      </c>
      <c r="AV174" s="63">
        <f t="shared" ca="1" si="297"/>
        <v>6.8212102632969618E-13</v>
      </c>
      <c r="AW174" s="63">
        <f t="shared" ca="1" si="297"/>
        <v>5.6843418860808015E-13</v>
      </c>
      <c r="AX174" s="63">
        <f t="shared" ca="1" si="297"/>
        <v>0</v>
      </c>
      <c r="AY174" s="63">
        <f t="shared" ca="1" si="297"/>
        <v>0</v>
      </c>
      <c r="AZ174" s="63">
        <f t="shared" ca="1" si="297"/>
        <v>3.1263880373444408E-13</v>
      </c>
      <c r="BA174" s="63">
        <f t="shared" ca="1" si="297"/>
        <v>7.9580786405131221E-13</v>
      </c>
      <c r="BB174" s="63">
        <f t="shared" ca="1" si="297"/>
        <v>4.2632564145606011E-13</v>
      </c>
      <c r="BC174" s="63">
        <f t="shared" ca="1" si="297"/>
        <v>0</v>
      </c>
      <c r="BD174" s="63">
        <f t="shared" ca="1" si="297"/>
        <v>5.4001247917767614E-13</v>
      </c>
      <c r="BE174" s="63">
        <f t="shared" ca="1" si="297"/>
        <v>1.1084466677857563E-12</v>
      </c>
      <c r="BF174" s="63">
        <f t="shared" ca="1" si="297"/>
        <v>9.0949470177292824E-13</v>
      </c>
      <c r="BG174" s="63">
        <f t="shared" ca="1" si="297"/>
        <v>6.8212102632969618E-13</v>
      </c>
      <c r="BH174" s="63">
        <f t="shared" ca="1" si="297"/>
        <v>2.8421709430404007E-13</v>
      </c>
      <c r="BI174" s="63">
        <f t="shared" ca="1" si="297"/>
        <v>0</v>
      </c>
      <c r="BJ174" s="63">
        <f t="shared" ca="1" si="297"/>
        <v>0</v>
      </c>
      <c r="BK174" s="63">
        <f t="shared" ca="1" si="297"/>
        <v>0</v>
      </c>
      <c r="BL174" s="63">
        <f t="shared" ca="1" si="297"/>
        <v>0</v>
      </c>
      <c r="BM174" s="63">
        <f t="shared" ref="BM174:CM174" ca="1" si="298">BL178</f>
        <v>-3.979039320256561E-13</v>
      </c>
      <c r="BN174" s="63">
        <f t="shared" ca="1" si="298"/>
        <v>0</v>
      </c>
      <c r="BO174" s="63">
        <f t="shared" ca="1" si="298"/>
        <v>0</v>
      </c>
      <c r="BP174" s="63">
        <f t="shared" ca="1" si="298"/>
        <v>0</v>
      </c>
      <c r="BQ174" s="63">
        <f t="shared" ca="1" si="298"/>
        <v>6.8212102632969618E-13</v>
      </c>
      <c r="BR174" s="63">
        <f t="shared" ca="1" si="298"/>
        <v>3.979039320256561E-13</v>
      </c>
      <c r="BS174" s="63">
        <f t="shared" ca="1" si="298"/>
        <v>7.673861546209082E-13</v>
      </c>
      <c r="BT174" s="63">
        <f t="shared" ca="1" si="298"/>
        <v>3.694822225952521E-13</v>
      </c>
      <c r="BU174" s="63">
        <f t="shared" ca="1" si="298"/>
        <v>-3.4106051316484809E-13</v>
      </c>
      <c r="BV174" s="63">
        <f t="shared" ca="1" si="298"/>
        <v>3.4106051316484809E-13</v>
      </c>
      <c r="BW174" s="63">
        <f t="shared" ca="1" si="298"/>
        <v>3.979039320256561E-13</v>
      </c>
      <c r="BX174" s="63">
        <f t="shared" ca="1" si="298"/>
        <v>0</v>
      </c>
      <c r="BY174" s="63">
        <f t="shared" ca="1" si="298"/>
        <v>7.1054273576010019E-13</v>
      </c>
      <c r="BZ174" s="63">
        <f t="shared" ca="1" si="298"/>
        <v>1.3642420526593924E-12</v>
      </c>
      <c r="CA174" s="63">
        <f t="shared" ca="1" si="298"/>
        <v>7.9580786405131221E-13</v>
      </c>
      <c r="CB174" s="63">
        <f t="shared" ca="1" si="298"/>
        <v>9.0949470177292824E-13</v>
      </c>
      <c r="CC174" s="63">
        <f t="shared" ca="1" si="298"/>
        <v>1.2505552149377763E-12</v>
      </c>
      <c r="CD174" s="63">
        <f t="shared" ca="1" si="298"/>
        <v>9.9475983006414026E-13</v>
      </c>
      <c r="CE174" s="63">
        <f t="shared" ca="1" si="298"/>
        <v>1.5347723092418164E-12</v>
      </c>
      <c r="CF174" s="63">
        <f t="shared" ca="1" si="298"/>
        <v>2.5011104298755527E-12</v>
      </c>
      <c r="CG174" s="63">
        <f t="shared" ca="1" si="298"/>
        <v>2.3874235921539366E-12</v>
      </c>
      <c r="CH174" s="63">
        <f t="shared" ca="1" si="298"/>
        <v>3.5242919693700969E-12</v>
      </c>
      <c r="CI174" s="63">
        <f t="shared" ca="1" si="298"/>
        <v>3.751665644813329E-12</v>
      </c>
      <c r="CJ174" s="63">
        <f t="shared" ca="1" si="298"/>
        <v>3.0127011996228248E-12</v>
      </c>
      <c r="CK174" s="63">
        <f t="shared" ca="1" si="298"/>
        <v>3.2969182939268649E-12</v>
      </c>
      <c r="CL174" s="63">
        <f t="shared" ca="1" si="298"/>
        <v>3.865352482534945E-12</v>
      </c>
      <c r="CM174" s="63">
        <f t="shared" ca="1" si="298"/>
        <v>3.2969182939268649E-12</v>
      </c>
    </row>
    <row r="175" spans="2:91" x14ac:dyDescent="0.2">
      <c r="B175" s="196" t="s">
        <v>299</v>
      </c>
      <c r="C175" s="19" t="str">
        <f>Inputs!$J$16</f>
        <v>EUR</v>
      </c>
      <c r="D175" s="19" t="s">
        <v>19</v>
      </c>
      <c r="E175" s="27">
        <f t="shared" ref="E175:I177" ca="1" si="299">SUMIF($K$4:$AD$4,E$4,$K175:$AD175)</f>
        <v>13201.586999999998</v>
      </c>
      <c r="F175" s="27">
        <f t="shared" ca="1" si="299"/>
        <v>55835.450999999994</v>
      </c>
      <c r="G175" s="27">
        <f t="shared" ca="1" si="299"/>
        <v>60617.277000000002</v>
      </c>
      <c r="H175" s="27">
        <f t="shared" ca="1" si="299"/>
        <v>63666.665999999997</v>
      </c>
      <c r="I175" s="27">
        <f t="shared" ca="1" si="299"/>
        <v>72428.265000000014</v>
      </c>
      <c r="J175" s="27"/>
      <c r="K175" s="27">
        <f t="shared" ref="K175:T177" ca="1" si="300">SUMIFS($AF175:$CM175,$AF$4:$CM$4,K$4,$AF$8:$CM$8,K$8)</f>
        <v>0</v>
      </c>
      <c r="L175" s="27">
        <f t="shared" ca="1" si="300"/>
        <v>0</v>
      </c>
      <c r="M175" s="27">
        <f t="shared" ca="1" si="300"/>
        <v>0</v>
      </c>
      <c r="N175" s="27">
        <f t="shared" ca="1" si="300"/>
        <v>13201.586999999998</v>
      </c>
      <c r="O175" s="27">
        <f t="shared" ca="1" si="300"/>
        <v>12989.024999999998</v>
      </c>
      <c r="P175" s="27">
        <f t="shared" ca="1" si="300"/>
        <v>13442.0265</v>
      </c>
      <c r="Q175" s="27">
        <f t="shared" ca="1" si="300"/>
        <v>14123.623499999998</v>
      </c>
      <c r="R175" s="27">
        <f t="shared" ca="1" si="300"/>
        <v>15280.776</v>
      </c>
      <c r="S175" s="27">
        <f t="shared" ca="1" si="300"/>
        <v>14006.065500000001</v>
      </c>
      <c r="T175" s="27">
        <f t="shared" ca="1" si="300"/>
        <v>14587.271999999999</v>
      </c>
      <c r="U175" s="27">
        <f t="shared" ref="U175:AD177" ca="1" si="301">SUMIFS($AF175:$CM175,$AF$4:$CM$4,U$4,$AF$8:$CM$8,U$8)</f>
        <v>15339.554999999998</v>
      </c>
      <c r="V175" s="27">
        <f t="shared" ca="1" si="301"/>
        <v>16684.384499999996</v>
      </c>
      <c r="W175" s="27">
        <f t="shared" ca="1" si="301"/>
        <v>14655.563999999998</v>
      </c>
      <c r="X175" s="27">
        <f t="shared" ca="1" si="301"/>
        <v>15357.9825</v>
      </c>
      <c r="Y175" s="27">
        <f t="shared" ca="1" si="301"/>
        <v>16228.989</v>
      </c>
      <c r="Z175" s="27">
        <f t="shared" ca="1" si="301"/>
        <v>17424.130499999999</v>
      </c>
      <c r="AA175" s="27">
        <f t="shared" ca="1" si="301"/>
        <v>16803.108</v>
      </c>
      <c r="AB175" s="27">
        <f t="shared" ca="1" si="301"/>
        <v>17450.842500000002</v>
      </c>
      <c r="AC175" s="27">
        <f t="shared" ca="1" si="301"/>
        <v>18286.222499999996</v>
      </c>
      <c r="AD175" s="27">
        <f t="shared" ca="1" si="301"/>
        <v>19888.092000000004</v>
      </c>
      <c r="AE175" s="27"/>
      <c r="AF175" s="26">
        <f t="shared" ref="AF175:BK175" ca="1" si="302">AF181*AF186</f>
        <v>0</v>
      </c>
      <c r="AG175" s="26">
        <f t="shared" ca="1" si="302"/>
        <v>0</v>
      </c>
      <c r="AH175" s="26">
        <f t="shared" ca="1" si="302"/>
        <v>0</v>
      </c>
      <c r="AI175" s="26">
        <f t="shared" ca="1" si="302"/>
        <v>0</v>
      </c>
      <c r="AJ175" s="26">
        <f t="shared" ca="1" si="302"/>
        <v>0</v>
      </c>
      <c r="AK175" s="26">
        <f t="shared" ca="1" si="302"/>
        <v>0</v>
      </c>
      <c r="AL175" s="26">
        <f t="shared" ca="1" si="302"/>
        <v>0</v>
      </c>
      <c r="AM175" s="26">
        <f t="shared" ca="1" si="302"/>
        <v>0</v>
      </c>
      <c r="AN175" s="26">
        <f t="shared" ca="1" si="302"/>
        <v>0</v>
      </c>
      <c r="AO175" s="26">
        <f t="shared" ca="1" si="302"/>
        <v>4349.6459999999997</v>
      </c>
      <c r="AP175" s="26">
        <f t="shared" ca="1" si="302"/>
        <v>4279.0229999999992</v>
      </c>
      <c r="AQ175" s="26">
        <f t="shared" ca="1" si="302"/>
        <v>4572.9179999999997</v>
      </c>
      <c r="AR175" s="26">
        <f t="shared" ca="1" si="302"/>
        <v>4872.7349999999997</v>
      </c>
      <c r="AS175" s="26">
        <f t="shared" ca="1" si="302"/>
        <v>3422.8530000000001</v>
      </c>
      <c r="AT175" s="26">
        <f t="shared" ca="1" si="302"/>
        <v>4693.436999999999</v>
      </c>
      <c r="AU175" s="26">
        <f t="shared" ca="1" si="302"/>
        <v>4355.5994999999994</v>
      </c>
      <c r="AV175" s="26">
        <f t="shared" ca="1" si="302"/>
        <v>4531.9364999999998</v>
      </c>
      <c r="AW175" s="26">
        <f t="shared" ca="1" si="302"/>
        <v>4554.4904999999999</v>
      </c>
      <c r="AX175" s="26">
        <f t="shared" ca="1" si="302"/>
        <v>4533.732</v>
      </c>
      <c r="AY175" s="26">
        <f t="shared" ca="1" si="302"/>
        <v>5130.4049999999997</v>
      </c>
      <c r="AZ175" s="26">
        <f t="shared" ca="1" si="302"/>
        <v>4459.4865</v>
      </c>
      <c r="BA175" s="26">
        <f t="shared" ca="1" si="302"/>
        <v>5002.1684999999989</v>
      </c>
      <c r="BB175" s="26">
        <f t="shared" ca="1" si="302"/>
        <v>5094.18</v>
      </c>
      <c r="BC175" s="26">
        <f t="shared" ca="1" si="302"/>
        <v>5184.4274999999998</v>
      </c>
      <c r="BD175" s="26">
        <f t="shared" ca="1" si="302"/>
        <v>5287.1490000000003</v>
      </c>
      <c r="BE175" s="26">
        <f t="shared" ca="1" si="302"/>
        <v>3650.2515000000003</v>
      </c>
      <c r="BF175" s="26">
        <f t="shared" ca="1" si="302"/>
        <v>5068.665</v>
      </c>
      <c r="BG175" s="26">
        <f t="shared" ca="1" si="302"/>
        <v>4795.5284999999994</v>
      </c>
      <c r="BH175" s="26">
        <f t="shared" ca="1" si="302"/>
        <v>4952.2725</v>
      </c>
      <c r="BI175" s="26">
        <f t="shared" ca="1" si="302"/>
        <v>4839.4709999999995</v>
      </c>
      <c r="BJ175" s="26">
        <f t="shared" ca="1" si="302"/>
        <v>4878.6569999999992</v>
      </c>
      <c r="BK175" s="26">
        <f t="shared" ca="1" si="302"/>
        <v>5733.0314999999991</v>
      </c>
      <c r="BL175" s="26">
        <f t="shared" ref="BL175:CM175" ca="1" si="303">BL181*BL186</f>
        <v>4727.8665000000001</v>
      </c>
      <c r="BM175" s="26">
        <f t="shared" ca="1" si="303"/>
        <v>5474.1959999999999</v>
      </c>
      <c r="BN175" s="26">
        <f t="shared" ca="1" si="303"/>
        <v>5617.2689999999984</v>
      </c>
      <c r="BO175" s="26">
        <f t="shared" ca="1" si="303"/>
        <v>5592.9194999999982</v>
      </c>
      <c r="BP175" s="26">
        <f t="shared" ca="1" si="303"/>
        <v>5603.598</v>
      </c>
      <c r="BQ175" s="26">
        <f t="shared" ca="1" si="303"/>
        <v>3840.2279999999996</v>
      </c>
      <c r="BR175" s="26">
        <f t="shared" ca="1" si="303"/>
        <v>5211.7380000000003</v>
      </c>
      <c r="BS175" s="26">
        <f t="shared" ca="1" si="303"/>
        <v>5021.7615000000005</v>
      </c>
      <c r="BT175" s="26">
        <f t="shared" ca="1" si="303"/>
        <v>5362.5599999999995</v>
      </c>
      <c r="BU175" s="26">
        <f t="shared" ca="1" si="303"/>
        <v>4973.6610000000001</v>
      </c>
      <c r="BV175" s="26">
        <f t="shared" ca="1" si="303"/>
        <v>5178.5054999999993</v>
      </c>
      <c r="BW175" s="26">
        <f t="shared" ca="1" si="303"/>
        <v>6001.4115000000002</v>
      </c>
      <c r="BX175" s="26">
        <f t="shared" ca="1" si="303"/>
        <v>5049.0720000000001</v>
      </c>
      <c r="BY175" s="26">
        <f t="shared" ca="1" si="303"/>
        <v>5797.7325000000001</v>
      </c>
      <c r="BZ175" s="26">
        <f t="shared" ca="1" si="303"/>
        <v>5790.6449999999995</v>
      </c>
      <c r="CA175" s="26">
        <f t="shared" ca="1" si="303"/>
        <v>5835.7530000000006</v>
      </c>
      <c r="CB175" s="26">
        <f t="shared" ca="1" si="303"/>
        <v>6552.9764999999998</v>
      </c>
      <c r="CC175" s="26">
        <f t="shared" ca="1" si="303"/>
        <v>4363.3169999999991</v>
      </c>
      <c r="CD175" s="26">
        <f t="shared" ca="1" si="303"/>
        <v>5886.8145000000004</v>
      </c>
      <c r="CE175" s="26">
        <f t="shared" ca="1" si="303"/>
        <v>5651.6985000000013</v>
      </c>
      <c r="CF175" s="26">
        <f t="shared" ca="1" si="303"/>
        <v>6063.1514999999999</v>
      </c>
      <c r="CG175" s="26">
        <f t="shared" ca="1" si="303"/>
        <v>5735.9925000000003</v>
      </c>
      <c r="CH175" s="26">
        <f t="shared" ca="1" si="303"/>
        <v>5923.0394999999999</v>
      </c>
      <c r="CI175" s="26">
        <f t="shared" ca="1" si="303"/>
        <v>6661.619999999999</v>
      </c>
      <c r="CJ175" s="26">
        <f t="shared" ca="1" si="303"/>
        <v>5701.5630000000001</v>
      </c>
      <c r="CK175" s="26">
        <f t="shared" ca="1" si="303"/>
        <v>6779.1779999999999</v>
      </c>
      <c r="CL175" s="26">
        <f t="shared" ca="1" si="303"/>
        <v>6421.7475000000004</v>
      </c>
      <c r="CM175" s="26">
        <f t="shared" ca="1" si="303"/>
        <v>6687.1665000000012</v>
      </c>
    </row>
    <row r="176" spans="2:91" x14ac:dyDescent="0.2">
      <c r="B176" s="196" t="s">
        <v>298</v>
      </c>
      <c r="C176" s="19" t="str">
        <f>Inputs!$J$16</f>
        <v>EUR</v>
      </c>
      <c r="D176" s="19" t="s">
        <v>19</v>
      </c>
      <c r="E176" s="27">
        <f t="shared" ca="1" si="299"/>
        <v>-12572.939999999999</v>
      </c>
      <c r="F176" s="27">
        <f t="shared" ca="1" si="299"/>
        <v>-53176.619999999995</v>
      </c>
      <c r="G176" s="27">
        <f t="shared" ca="1" si="299"/>
        <v>-57730.74</v>
      </c>
      <c r="H176" s="27">
        <f t="shared" ca="1" si="299"/>
        <v>-60634.92</v>
      </c>
      <c r="I176" s="27">
        <f t="shared" ca="1" si="299"/>
        <v>-68979.299999999988</v>
      </c>
      <c r="J176" s="27"/>
      <c r="K176" s="27">
        <f t="shared" ca="1" si="300"/>
        <v>0</v>
      </c>
      <c r="L176" s="27">
        <f t="shared" ca="1" si="300"/>
        <v>0</v>
      </c>
      <c r="M176" s="27">
        <f t="shared" ca="1" si="300"/>
        <v>0</v>
      </c>
      <c r="N176" s="27">
        <f t="shared" ca="1" si="300"/>
        <v>-12572.939999999999</v>
      </c>
      <c r="O176" s="27">
        <f t="shared" ca="1" si="300"/>
        <v>-12370.499999999996</v>
      </c>
      <c r="P176" s="27">
        <f t="shared" ca="1" si="300"/>
        <v>-12801.93</v>
      </c>
      <c r="Q176" s="27">
        <f t="shared" ca="1" si="300"/>
        <v>-13451.069999999998</v>
      </c>
      <c r="R176" s="27">
        <f t="shared" ca="1" si="300"/>
        <v>-14553.119999999999</v>
      </c>
      <c r="S176" s="27">
        <f t="shared" ca="1" si="300"/>
        <v>-13339.11</v>
      </c>
      <c r="T176" s="27">
        <f t="shared" ca="1" si="300"/>
        <v>-13892.64</v>
      </c>
      <c r="U176" s="27">
        <f t="shared" ca="1" si="301"/>
        <v>-14609.099999999999</v>
      </c>
      <c r="V176" s="27">
        <f t="shared" ca="1" si="301"/>
        <v>-15889.889999999998</v>
      </c>
      <c r="W176" s="27">
        <f t="shared" ca="1" si="301"/>
        <v>-13957.679999999998</v>
      </c>
      <c r="X176" s="27">
        <f t="shared" ca="1" si="301"/>
        <v>-14626.650000000001</v>
      </c>
      <c r="Y176" s="27">
        <f t="shared" ca="1" si="301"/>
        <v>-15456.179999999998</v>
      </c>
      <c r="Z176" s="27">
        <f t="shared" ca="1" si="301"/>
        <v>-16594.41</v>
      </c>
      <c r="AA176" s="27">
        <f t="shared" ca="1" si="301"/>
        <v>-16002.959999999997</v>
      </c>
      <c r="AB176" s="27">
        <f t="shared" ca="1" si="301"/>
        <v>-16619.849999999999</v>
      </c>
      <c r="AC176" s="27">
        <f t="shared" ca="1" si="301"/>
        <v>-17415.449999999997</v>
      </c>
      <c r="AD176" s="27">
        <f t="shared" ca="1" si="301"/>
        <v>-18941.04</v>
      </c>
      <c r="AE176" s="27"/>
      <c r="AF176" s="26">
        <f t="shared" ref="AF176:BK176" ca="1" si="304">IFERROR((AF175/AF181)*AF182,0)</f>
        <v>0</v>
      </c>
      <c r="AG176" s="26">
        <f t="shared" ca="1" si="304"/>
        <v>0</v>
      </c>
      <c r="AH176" s="26">
        <f t="shared" ca="1" si="304"/>
        <v>0</v>
      </c>
      <c r="AI176" s="26">
        <f t="shared" ca="1" si="304"/>
        <v>0</v>
      </c>
      <c r="AJ176" s="26">
        <f t="shared" ca="1" si="304"/>
        <v>0</v>
      </c>
      <c r="AK176" s="26">
        <f t="shared" ca="1" si="304"/>
        <v>0</v>
      </c>
      <c r="AL176" s="26">
        <f t="shared" ca="1" si="304"/>
        <v>0</v>
      </c>
      <c r="AM176" s="26">
        <f t="shared" ca="1" si="304"/>
        <v>0</v>
      </c>
      <c r="AN176" s="26">
        <f t="shared" ca="1" si="304"/>
        <v>0</v>
      </c>
      <c r="AO176" s="26">
        <f t="shared" ca="1" si="304"/>
        <v>-4142.5199999999995</v>
      </c>
      <c r="AP176" s="26">
        <f t="shared" ca="1" si="304"/>
        <v>-4075.2599999999989</v>
      </c>
      <c r="AQ176" s="26">
        <f t="shared" ca="1" si="304"/>
        <v>-4355.16</v>
      </c>
      <c r="AR176" s="26">
        <f t="shared" ca="1" si="304"/>
        <v>-4640.6999999999989</v>
      </c>
      <c r="AS176" s="26">
        <f t="shared" ca="1" si="304"/>
        <v>-3259.8599999999997</v>
      </c>
      <c r="AT176" s="26">
        <f t="shared" ca="1" si="304"/>
        <v>-4469.9399999999987</v>
      </c>
      <c r="AU176" s="26">
        <f t="shared" ca="1" si="304"/>
        <v>-4148.1899999999996</v>
      </c>
      <c r="AV176" s="26">
        <f t="shared" ca="1" si="304"/>
        <v>-4316.13</v>
      </c>
      <c r="AW176" s="26">
        <f t="shared" ca="1" si="304"/>
        <v>-4337.6100000000006</v>
      </c>
      <c r="AX176" s="26">
        <f t="shared" ca="1" si="304"/>
        <v>-4317.84</v>
      </c>
      <c r="AY176" s="26">
        <f t="shared" ca="1" si="304"/>
        <v>-4886.0999999999995</v>
      </c>
      <c r="AZ176" s="26">
        <f t="shared" ca="1" si="304"/>
        <v>-4247.1299999999992</v>
      </c>
      <c r="BA176" s="26">
        <f t="shared" ca="1" si="304"/>
        <v>-4763.9699999999993</v>
      </c>
      <c r="BB176" s="26">
        <f t="shared" ca="1" si="304"/>
        <v>-4851.6000000000004</v>
      </c>
      <c r="BC176" s="26">
        <f t="shared" ca="1" si="304"/>
        <v>-4937.5499999999993</v>
      </c>
      <c r="BD176" s="26">
        <f t="shared" ca="1" si="304"/>
        <v>-5035.38</v>
      </c>
      <c r="BE176" s="26">
        <f t="shared" ca="1" si="304"/>
        <v>-3476.4300000000003</v>
      </c>
      <c r="BF176" s="26">
        <f t="shared" ca="1" si="304"/>
        <v>-4827.3</v>
      </c>
      <c r="BG176" s="26">
        <f t="shared" ca="1" si="304"/>
        <v>-4567.17</v>
      </c>
      <c r="BH176" s="26">
        <f t="shared" ca="1" si="304"/>
        <v>-4716.45</v>
      </c>
      <c r="BI176" s="26">
        <f t="shared" ca="1" si="304"/>
        <v>-4609.0199999999995</v>
      </c>
      <c r="BJ176" s="26">
        <f t="shared" ca="1" si="304"/>
        <v>-4646.3399999999992</v>
      </c>
      <c r="BK176" s="26">
        <f t="shared" ca="1" si="304"/>
        <v>-5460.0299999999988</v>
      </c>
      <c r="BL176" s="26">
        <f t="shared" ref="BL176:CM176" ca="1" si="305">IFERROR((BL175/BL181)*BL182,0)</f>
        <v>-4502.7300000000005</v>
      </c>
      <c r="BM176" s="26">
        <f t="shared" ca="1" si="305"/>
        <v>-5213.5199999999995</v>
      </c>
      <c r="BN176" s="26">
        <f t="shared" ca="1" si="305"/>
        <v>-5349.7799999999988</v>
      </c>
      <c r="BO176" s="26">
        <f t="shared" ca="1" si="305"/>
        <v>-5326.5899999999983</v>
      </c>
      <c r="BP176" s="26">
        <f t="shared" ca="1" si="305"/>
        <v>-5336.7599999999993</v>
      </c>
      <c r="BQ176" s="26">
        <f t="shared" ca="1" si="305"/>
        <v>-3657.3599999999997</v>
      </c>
      <c r="BR176" s="26">
        <f t="shared" ca="1" si="305"/>
        <v>-4963.5599999999995</v>
      </c>
      <c r="BS176" s="26">
        <f t="shared" ca="1" si="305"/>
        <v>-4782.630000000001</v>
      </c>
      <c r="BT176" s="26">
        <f t="shared" ca="1" si="305"/>
        <v>-5107.2</v>
      </c>
      <c r="BU176" s="26">
        <f t="shared" ca="1" si="305"/>
        <v>-4736.82</v>
      </c>
      <c r="BV176" s="26">
        <f t="shared" ca="1" si="305"/>
        <v>-4931.9099999999989</v>
      </c>
      <c r="BW176" s="26">
        <f t="shared" ca="1" si="305"/>
        <v>-5715.63</v>
      </c>
      <c r="BX176" s="26">
        <f t="shared" ca="1" si="305"/>
        <v>-4808.6399999999994</v>
      </c>
      <c r="BY176" s="26">
        <f t="shared" ca="1" si="305"/>
        <v>-5521.65</v>
      </c>
      <c r="BZ176" s="26">
        <f t="shared" ca="1" si="305"/>
        <v>-5514.9</v>
      </c>
      <c r="CA176" s="26">
        <f t="shared" ca="1" si="305"/>
        <v>-5557.8600000000006</v>
      </c>
      <c r="CB176" s="26">
        <f t="shared" ca="1" si="305"/>
        <v>-6240.9299999999994</v>
      </c>
      <c r="CC176" s="26">
        <f t="shared" ca="1" si="305"/>
        <v>-4155.5399999999991</v>
      </c>
      <c r="CD176" s="26">
        <f t="shared" ca="1" si="305"/>
        <v>-5606.49</v>
      </c>
      <c r="CE176" s="26">
        <f t="shared" ca="1" si="305"/>
        <v>-5382.5700000000006</v>
      </c>
      <c r="CF176" s="26">
        <f t="shared" ca="1" si="305"/>
        <v>-5774.43</v>
      </c>
      <c r="CG176" s="26">
        <f t="shared" ca="1" si="305"/>
        <v>-5462.8499999999995</v>
      </c>
      <c r="CH176" s="26">
        <f t="shared" ca="1" si="305"/>
        <v>-5640.99</v>
      </c>
      <c r="CI176" s="26">
        <f t="shared" ca="1" si="305"/>
        <v>-6344.4</v>
      </c>
      <c r="CJ176" s="26">
        <f t="shared" ca="1" si="305"/>
        <v>-5430.0599999999995</v>
      </c>
      <c r="CK176" s="26">
        <f t="shared" ca="1" si="305"/>
        <v>-6456.36</v>
      </c>
      <c r="CL176" s="26">
        <f t="shared" ca="1" si="305"/>
        <v>-6115.9500000000007</v>
      </c>
      <c r="CM176" s="26">
        <f t="shared" ca="1" si="305"/>
        <v>-6368.7300000000005</v>
      </c>
    </row>
    <row r="177" spans="2:91" x14ac:dyDescent="0.2">
      <c r="B177" s="196" t="s">
        <v>297</v>
      </c>
      <c r="C177" s="19" t="str">
        <f>Inputs!$J$16</f>
        <v>EUR</v>
      </c>
      <c r="D177" s="19" t="s">
        <v>19</v>
      </c>
      <c r="E177" s="27">
        <f t="shared" ca="1" si="299"/>
        <v>-628.64699999999993</v>
      </c>
      <c r="F177" s="27">
        <f t="shared" ca="1" si="299"/>
        <v>-2658.8310000000001</v>
      </c>
      <c r="G177" s="27">
        <f t="shared" ca="1" si="299"/>
        <v>-2886.5369999999998</v>
      </c>
      <c r="H177" s="27">
        <f t="shared" ca="1" si="299"/>
        <v>-3031.7459999999996</v>
      </c>
      <c r="I177" s="27">
        <f t="shared" ca="1" si="299"/>
        <v>-3448.9650000000001</v>
      </c>
      <c r="J177" s="27"/>
      <c r="K177" s="27">
        <f t="shared" ca="1" si="300"/>
        <v>0</v>
      </c>
      <c r="L177" s="27">
        <f t="shared" ca="1" si="300"/>
        <v>0</v>
      </c>
      <c r="M177" s="27">
        <f t="shared" ca="1" si="300"/>
        <v>0</v>
      </c>
      <c r="N177" s="27">
        <f t="shared" ca="1" si="300"/>
        <v>-628.64699999999993</v>
      </c>
      <c r="O177" s="27">
        <f t="shared" ca="1" si="300"/>
        <v>-618.52499999999998</v>
      </c>
      <c r="P177" s="27">
        <f t="shared" ca="1" si="300"/>
        <v>-640.09650000000011</v>
      </c>
      <c r="Q177" s="27">
        <f t="shared" ca="1" si="300"/>
        <v>-672.55349999999999</v>
      </c>
      <c r="R177" s="27">
        <f t="shared" ca="1" si="300"/>
        <v>-727.65599999999995</v>
      </c>
      <c r="S177" s="27">
        <f t="shared" ca="1" si="300"/>
        <v>-666.95550000000003</v>
      </c>
      <c r="T177" s="27">
        <f t="shared" ca="1" si="300"/>
        <v>-694.63200000000006</v>
      </c>
      <c r="U177" s="27">
        <f t="shared" ca="1" si="301"/>
        <v>-730.45499999999993</v>
      </c>
      <c r="V177" s="27">
        <f t="shared" ca="1" si="301"/>
        <v>-794.4944999999999</v>
      </c>
      <c r="W177" s="27">
        <f t="shared" ca="1" si="301"/>
        <v>-697.88400000000001</v>
      </c>
      <c r="X177" s="27">
        <f t="shared" ca="1" si="301"/>
        <v>-731.3325000000001</v>
      </c>
      <c r="Y177" s="27">
        <f t="shared" ca="1" si="301"/>
        <v>-772.80899999999997</v>
      </c>
      <c r="Z177" s="27">
        <f t="shared" ca="1" si="301"/>
        <v>-829.72050000000002</v>
      </c>
      <c r="AA177" s="27">
        <f t="shared" ca="1" si="301"/>
        <v>-800.14799999999991</v>
      </c>
      <c r="AB177" s="27">
        <f t="shared" ca="1" si="301"/>
        <v>-830.99250000000006</v>
      </c>
      <c r="AC177" s="27">
        <f t="shared" ca="1" si="301"/>
        <v>-870.77249999999992</v>
      </c>
      <c r="AD177" s="27">
        <f t="shared" ca="1" si="301"/>
        <v>-947.05200000000002</v>
      </c>
      <c r="AE177" s="27"/>
      <c r="AF177" s="26">
        <f t="shared" ref="AF177:BK177" ca="1" si="306">IFERROR((AF175/AF181)*AF183,0)</f>
        <v>0</v>
      </c>
      <c r="AG177" s="26">
        <f t="shared" ca="1" si="306"/>
        <v>0</v>
      </c>
      <c r="AH177" s="26">
        <f t="shared" ca="1" si="306"/>
        <v>0</v>
      </c>
      <c r="AI177" s="26">
        <f t="shared" ca="1" si="306"/>
        <v>0</v>
      </c>
      <c r="AJ177" s="26">
        <f t="shared" ca="1" si="306"/>
        <v>0</v>
      </c>
      <c r="AK177" s="26">
        <f t="shared" ca="1" si="306"/>
        <v>0</v>
      </c>
      <c r="AL177" s="26">
        <f t="shared" ca="1" si="306"/>
        <v>0</v>
      </c>
      <c r="AM177" s="26">
        <f t="shared" ca="1" si="306"/>
        <v>0</v>
      </c>
      <c r="AN177" s="26">
        <f t="shared" ca="1" si="306"/>
        <v>0</v>
      </c>
      <c r="AO177" s="26">
        <f t="shared" ca="1" si="306"/>
        <v>-207.12599999999998</v>
      </c>
      <c r="AP177" s="26">
        <f t="shared" ca="1" si="306"/>
        <v>-203.76299999999998</v>
      </c>
      <c r="AQ177" s="26">
        <f t="shared" ca="1" si="306"/>
        <v>-217.75800000000001</v>
      </c>
      <c r="AR177" s="26">
        <f t="shared" ca="1" si="306"/>
        <v>-232.03499999999997</v>
      </c>
      <c r="AS177" s="26">
        <f t="shared" ca="1" si="306"/>
        <v>-162.99299999999999</v>
      </c>
      <c r="AT177" s="26">
        <f t="shared" ca="1" si="306"/>
        <v>-223.49699999999999</v>
      </c>
      <c r="AU177" s="26">
        <f t="shared" ca="1" si="306"/>
        <v>-207.40949999999998</v>
      </c>
      <c r="AV177" s="26">
        <f t="shared" ca="1" si="306"/>
        <v>-215.80650000000003</v>
      </c>
      <c r="AW177" s="26">
        <f t="shared" ca="1" si="306"/>
        <v>-216.88050000000004</v>
      </c>
      <c r="AX177" s="26">
        <f t="shared" ca="1" si="306"/>
        <v>-215.89200000000002</v>
      </c>
      <c r="AY177" s="26">
        <f t="shared" ca="1" si="306"/>
        <v>-244.30499999999998</v>
      </c>
      <c r="AZ177" s="26">
        <f t="shared" ca="1" si="306"/>
        <v>-212.35649999999998</v>
      </c>
      <c r="BA177" s="26">
        <f t="shared" ca="1" si="306"/>
        <v>-238.1985</v>
      </c>
      <c r="BB177" s="26">
        <f t="shared" ca="1" si="306"/>
        <v>-242.58000000000004</v>
      </c>
      <c r="BC177" s="26">
        <f t="shared" ca="1" si="306"/>
        <v>-246.87749999999997</v>
      </c>
      <c r="BD177" s="26">
        <f t="shared" ca="1" si="306"/>
        <v>-251.76900000000003</v>
      </c>
      <c r="BE177" s="26">
        <f t="shared" ca="1" si="306"/>
        <v>-173.82150000000001</v>
      </c>
      <c r="BF177" s="26">
        <f t="shared" ca="1" si="306"/>
        <v>-241.36500000000001</v>
      </c>
      <c r="BG177" s="26">
        <f t="shared" ca="1" si="306"/>
        <v>-228.35849999999999</v>
      </c>
      <c r="BH177" s="26">
        <f t="shared" ca="1" si="306"/>
        <v>-235.82250000000002</v>
      </c>
      <c r="BI177" s="26">
        <f t="shared" ca="1" si="306"/>
        <v>-230.45099999999996</v>
      </c>
      <c r="BJ177" s="26">
        <f t="shared" ca="1" si="306"/>
        <v>-232.31700000000001</v>
      </c>
      <c r="BK177" s="26">
        <f t="shared" ca="1" si="306"/>
        <v>-273.00149999999996</v>
      </c>
      <c r="BL177" s="26">
        <f t="shared" ref="BL177:CM177" ca="1" si="307">IFERROR((BL175/BL181)*BL183,0)</f>
        <v>-225.13650000000001</v>
      </c>
      <c r="BM177" s="26">
        <f t="shared" ca="1" si="307"/>
        <v>-260.67599999999999</v>
      </c>
      <c r="BN177" s="26">
        <f t="shared" ca="1" si="307"/>
        <v>-267.48899999999992</v>
      </c>
      <c r="BO177" s="26">
        <f t="shared" ca="1" si="307"/>
        <v>-266.32949999999994</v>
      </c>
      <c r="BP177" s="26">
        <f t="shared" ca="1" si="307"/>
        <v>-266.83799999999997</v>
      </c>
      <c r="BQ177" s="26">
        <f t="shared" ca="1" si="307"/>
        <v>-182.86799999999999</v>
      </c>
      <c r="BR177" s="26">
        <f t="shared" ca="1" si="307"/>
        <v>-248.17800000000003</v>
      </c>
      <c r="BS177" s="26">
        <f t="shared" ca="1" si="307"/>
        <v>-239.13150000000005</v>
      </c>
      <c r="BT177" s="26">
        <f t="shared" ca="1" si="307"/>
        <v>-255.36</v>
      </c>
      <c r="BU177" s="26">
        <f t="shared" ca="1" si="307"/>
        <v>-236.84100000000001</v>
      </c>
      <c r="BV177" s="26">
        <f t="shared" ca="1" si="307"/>
        <v>-246.59549999999996</v>
      </c>
      <c r="BW177" s="26">
        <f t="shared" ca="1" si="307"/>
        <v>-285.78149999999999</v>
      </c>
      <c r="BX177" s="26">
        <f t="shared" ca="1" si="307"/>
        <v>-240.43199999999999</v>
      </c>
      <c r="BY177" s="26">
        <f t="shared" ca="1" si="307"/>
        <v>-276.08249999999998</v>
      </c>
      <c r="BZ177" s="26">
        <f t="shared" ca="1" si="307"/>
        <v>-275.745</v>
      </c>
      <c r="CA177" s="26">
        <f t="shared" ca="1" si="307"/>
        <v>-277.89300000000003</v>
      </c>
      <c r="CB177" s="26">
        <f t="shared" ca="1" si="307"/>
        <v>-312.04650000000004</v>
      </c>
      <c r="CC177" s="26">
        <f t="shared" ca="1" si="307"/>
        <v>-207.77699999999996</v>
      </c>
      <c r="CD177" s="26">
        <f t="shared" ca="1" si="307"/>
        <v>-280.3245</v>
      </c>
      <c r="CE177" s="26">
        <f t="shared" ca="1" si="307"/>
        <v>-269.12850000000003</v>
      </c>
      <c r="CF177" s="26">
        <f t="shared" ca="1" si="307"/>
        <v>-288.72149999999999</v>
      </c>
      <c r="CG177" s="26">
        <f t="shared" ca="1" si="307"/>
        <v>-273.14250000000004</v>
      </c>
      <c r="CH177" s="26">
        <f t="shared" ca="1" si="307"/>
        <v>-282.04949999999997</v>
      </c>
      <c r="CI177" s="26">
        <f t="shared" ca="1" si="307"/>
        <v>-317.21999999999997</v>
      </c>
      <c r="CJ177" s="26">
        <f t="shared" ca="1" si="307"/>
        <v>-271.50300000000004</v>
      </c>
      <c r="CK177" s="26">
        <f t="shared" ca="1" si="307"/>
        <v>-322.81799999999998</v>
      </c>
      <c r="CL177" s="26">
        <f t="shared" ca="1" si="307"/>
        <v>-305.79750000000001</v>
      </c>
      <c r="CM177" s="26">
        <f t="shared" ca="1" si="307"/>
        <v>-318.43650000000002</v>
      </c>
    </row>
    <row r="178" spans="2:91" s="115" customFormat="1" x14ac:dyDescent="0.2">
      <c r="B178" s="195" t="s">
        <v>296</v>
      </c>
      <c r="C178" s="19" t="str">
        <f>Inputs!$J$16</f>
        <v>EUR</v>
      </c>
      <c r="D178" s="19" t="s">
        <v>19</v>
      </c>
      <c r="E178" s="63">
        <f ca="1">SUM(E174:E177)</f>
        <v>-9.0949470177292824E-13</v>
      </c>
      <c r="F178" s="63">
        <f ca="1">SUM(F174:F177)</f>
        <v>0</v>
      </c>
      <c r="G178" s="63">
        <f ca="1">SUM(G174:G177)</f>
        <v>4.0927261579781771E-12</v>
      </c>
      <c r="H178" s="63">
        <f ca="1">SUM(H174:H177)</f>
        <v>6.8212102632969618E-12</v>
      </c>
      <c r="I178" s="63">
        <f ca="1">SUM(I174:I177)</f>
        <v>2.5465851649641991E-11</v>
      </c>
      <c r="J178" s="63"/>
      <c r="K178" s="63">
        <f t="shared" ref="K178:AD178" ca="1" si="308">SUM(K174:K177)</f>
        <v>0</v>
      </c>
      <c r="L178" s="63">
        <f t="shared" ca="1" si="308"/>
        <v>0</v>
      </c>
      <c r="M178" s="63">
        <f t="shared" ca="1" si="308"/>
        <v>0</v>
      </c>
      <c r="N178" s="63">
        <f t="shared" ca="1" si="308"/>
        <v>-9.0949470177292824E-13</v>
      </c>
      <c r="O178" s="63">
        <f t="shared" ca="1" si="308"/>
        <v>1.4779288903810084E-12</v>
      </c>
      <c r="P178" s="63">
        <f t="shared" ca="1" si="308"/>
        <v>1.3642420526593924E-12</v>
      </c>
      <c r="Q178" s="63">
        <f t="shared" ca="1" si="308"/>
        <v>1.8189894035458565E-12</v>
      </c>
      <c r="R178" s="63">
        <f t="shared" ca="1" si="308"/>
        <v>2.7284841053187847E-12</v>
      </c>
      <c r="S178" s="63">
        <f t="shared" ca="1" si="308"/>
        <v>3.637978807091713E-12</v>
      </c>
      <c r="T178" s="63">
        <f t="shared" ca="1" si="308"/>
        <v>3.1832314562052488E-12</v>
      </c>
      <c r="U178" s="63">
        <f t="shared" ca="1" si="308"/>
        <v>3.637978807091713E-12</v>
      </c>
      <c r="V178" s="63">
        <f t="shared" ca="1" si="308"/>
        <v>2.6147972675971687E-12</v>
      </c>
      <c r="W178" s="63">
        <f t="shared" ca="1" si="308"/>
        <v>1.8189894035458565E-12</v>
      </c>
      <c r="X178" s="63">
        <f t="shared" ca="1" si="308"/>
        <v>0</v>
      </c>
      <c r="Y178" s="63">
        <f t="shared" ca="1" si="308"/>
        <v>1.1368683772161603E-12</v>
      </c>
      <c r="Z178" s="63">
        <f t="shared" ca="1" si="308"/>
        <v>0</v>
      </c>
      <c r="AA178" s="63">
        <f t="shared" ca="1" si="308"/>
        <v>2.9558577807620168E-12</v>
      </c>
      <c r="AB178" s="63">
        <f t="shared" ca="1" si="308"/>
        <v>7.503331289626658E-12</v>
      </c>
      <c r="AC178" s="63">
        <f t="shared" ca="1" si="308"/>
        <v>6.4801497501321137E-12</v>
      </c>
      <c r="AD178" s="63">
        <f t="shared" ca="1" si="308"/>
        <v>1.0572875908110291E-11</v>
      </c>
      <c r="AE178" s="63"/>
      <c r="AF178" s="194">
        <f t="shared" ref="AF178:BK178" ca="1" si="309">SUM(AF174:AF177)</f>
        <v>0</v>
      </c>
      <c r="AG178" s="63">
        <f t="shared" ca="1" si="309"/>
        <v>0</v>
      </c>
      <c r="AH178" s="63">
        <f t="shared" ca="1" si="309"/>
        <v>0</v>
      </c>
      <c r="AI178" s="63">
        <f t="shared" ca="1" si="309"/>
        <v>0</v>
      </c>
      <c r="AJ178" s="63">
        <f t="shared" ca="1" si="309"/>
        <v>0</v>
      </c>
      <c r="AK178" s="63">
        <f t="shared" ca="1" si="309"/>
        <v>0</v>
      </c>
      <c r="AL178" s="63">
        <f t="shared" ca="1" si="309"/>
        <v>0</v>
      </c>
      <c r="AM178" s="63">
        <f t="shared" ca="1" si="309"/>
        <v>0</v>
      </c>
      <c r="AN178" s="63">
        <f t="shared" ca="1" si="309"/>
        <v>0</v>
      </c>
      <c r="AO178" s="63">
        <f t="shared" ca="1" si="309"/>
        <v>2.2737367544323206E-13</v>
      </c>
      <c r="AP178" s="63">
        <f t="shared" ca="1" si="309"/>
        <v>3.979039320256561E-13</v>
      </c>
      <c r="AQ178" s="63">
        <f t="shared" ca="1" si="309"/>
        <v>0</v>
      </c>
      <c r="AR178" s="63">
        <f t="shared" ca="1" si="309"/>
        <v>7.9580786405131221E-13</v>
      </c>
      <c r="AS178" s="63">
        <f t="shared" ca="1" si="309"/>
        <v>1.3073986337985843E-12</v>
      </c>
      <c r="AT178" s="63">
        <f t="shared" ca="1" si="309"/>
        <v>1.2221335055073723E-12</v>
      </c>
      <c r="AU178" s="63">
        <f t="shared" ca="1" si="309"/>
        <v>6.8212102632969618E-13</v>
      </c>
      <c r="AV178" s="63">
        <f t="shared" ca="1" si="309"/>
        <v>5.6843418860808015E-13</v>
      </c>
      <c r="AW178" s="63">
        <f t="shared" ca="1" si="309"/>
        <v>0</v>
      </c>
      <c r="AX178" s="63">
        <f t="shared" ca="1" si="309"/>
        <v>0</v>
      </c>
      <c r="AY178" s="63">
        <f t="shared" ca="1" si="309"/>
        <v>3.1263880373444408E-13</v>
      </c>
      <c r="AZ178" s="63">
        <f t="shared" ca="1" si="309"/>
        <v>7.9580786405131221E-13</v>
      </c>
      <c r="BA178" s="63">
        <f t="shared" ca="1" si="309"/>
        <v>4.2632564145606011E-13</v>
      </c>
      <c r="BB178" s="63">
        <f t="shared" ca="1" si="309"/>
        <v>0</v>
      </c>
      <c r="BC178" s="63">
        <f t="shared" ca="1" si="309"/>
        <v>5.4001247917767614E-13</v>
      </c>
      <c r="BD178" s="63">
        <f t="shared" ca="1" si="309"/>
        <v>1.1084466677857563E-12</v>
      </c>
      <c r="BE178" s="63">
        <f t="shared" ca="1" si="309"/>
        <v>9.0949470177292824E-13</v>
      </c>
      <c r="BF178" s="63">
        <f t="shared" ca="1" si="309"/>
        <v>6.8212102632969618E-13</v>
      </c>
      <c r="BG178" s="63">
        <f t="shared" ca="1" si="309"/>
        <v>2.8421709430404007E-13</v>
      </c>
      <c r="BH178" s="63">
        <f t="shared" ca="1" si="309"/>
        <v>0</v>
      </c>
      <c r="BI178" s="63">
        <f t="shared" ca="1" si="309"/>
        <v>0</v>
      </c>
      <c r="BJ178" s="63">
        <f t="shared" ca="1" si="309"/>
        <v>0</v>
      </c>
      <c r="BK178" s="63">
        <f t="shared" ca="1" si="309"/>
        <v>0</v>
      </c>
      <c r="BL178" s="63">
        <f t="shared" ref="BL178:CM178" ca="1" si="310">SUM(BL174:BL177)</f>
        <v>-3.979039320256561E-13</v>
      </c>
      <c r="BM178" s="63">
        <f t="shared" ca="1" si="310"/>
        <v>0</v>
      </c>
      <c r="BN178" s="63">
        <f t="shared" ca="1" si="310"/>
        <v>0</v>
      </c>
      <c r="BO178" s="63">
        <f t="shared" ca="1" si="310"/>
        <v>0</v>
      </c>
      <c r="BP178" s="63">
        <f t="shared" ca="1" si="310"/>
        <v>6.8212102632969618E-13</v>
      </c>
      <c r="BQ178" s="63">
        <f t="shared" ca="1" si="310"/>
        <v>3.979039320256561E-13</v>
      </c>
      <c r="BR178" s="63">
        <f t="shared" ca="1" si="310"/>
        <v>7.673861546209082E-13</v>
      </c>
      <c r="BS178" s="63">
        <f t="shared" ca="1" si="310"/>
        <v>3.694822225952521E-13</v>
      </c>
      <c r="BT178" s="63">
        <f t="shared" ca="1" si="310"/>
        <v>-3.4106051316484809E-13</v>
      </c>
      <c r="BU178" s="63">
        <f t="shared" ca="1" si="310"/>
        <v>3.4106051316484809E-13</v>
      </c>
      <c r="BV178" s="63">
        <f t="shared" ca="1" si="310"/>
        <v>3.979039320256561E-13</v>
      </c>
      <c r="BW178" s="63">
        <f t="shared" ca="1" si="310"/>
        <v>0</v>
      </c>
      <c r="BX178" s="63">
        <f t="shared" ca="1" si="310"/>
        <v>7.1054273576010019E-13</v>
      </c>
      <c r="BY178" s="63">
        <f t="shared" ca="1" si="310"/>
        <v>1.3642420526593924E-12</v>
      </c>
      <c r="BZ178" s="63">
        <f t="shared" ca="1" si="310"/>
        <v>7.9580786405131221E-13</v>
      </c>
      <c r="CA178" s="63">
        <f t="shared" ca="1" si="310"/>
        <v>9.0949470177292824E-13</v>
      </c>
      <c r="CB178" s="63">
        <f t="shared" ca="1" si="310"/>
        <v>1.2505552149377763E-12</v>
      </c>
      <c r="CC178" s="63">
        <f t="shared" ca="1" si="310"/>
        <v>9.9475983006414026E-13</v>
      </c>
      <c r="CD178" s="63">
        <f t="shared" ca="1" si="310"/>
        <v>1.5347723092418164E-12</v>
      </c>
      <c r="CE178" s="63">
        <f t="shared" ca="1" si="310"/>
        <v>2.5011104298755527E-12</v>
      </c>
      <c r="CF178" s="63">
        <f t="shared" ca="1" si="310"/>
        <v>2.3874235921539366E-12</v>
      </c>
      <c r="CG178" s="63">
        <f t="shared" ca="1" si="310"/>
        <v>3.5242919693700969E-12</v>
      </c>
      <c r="CH178" s="63">
        <f t="shared" ca="1" si="310"/>
        <v>3.751665644813329E-12</v>
      </c>
      <c r="CI178" s="63">
        <f t="shared" ca="1" si="310"/>
        <v>3.0127011996228248E-12</v>
      </c>
      <c r="CJ178" s="63">
        <f t="shared" ca="1" si="310"/>
        <v>3.2969182939268649E-12</v>
      </c>
      <c r="CK178" s="63">
        <f t="shared" ca="1" si="310"/>
        <v>3.865352482534945E-12</v>
      </c>
      <c r="CL178" s="63">
        <f t="shared" ca="1" si="310"/>
        <v>3.2969182939268649E-12</v>
      </c>
      <c r="CM178" s="63">
        <f t="shared" ca="1" si="310"/>
        <v>4.3200998334214091E-12</v>
      </c>
    </row>
    <row r="179" spans="2:91" x14ac:dyDescent="0.2">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row>
    <row r="180" spans="2:91" s="115" customFormat="1" x14ac:dyDescent="0.2">
      <c r="B180" s="195" t="s">
        <v>300</v>
      </c>
      <c r="C180" s="19" t="str">
        <f>Inputs!$GZ$9</f>
        <v>kg</v>
      </c>
      <c r="D180" s="19" t="s">
        <v>19</v>
      </c>
      <c r="E180" s="63">
        <v>0</v>
      </c>
      <c r="F180" s="63">
        <f ca="1">E184</f>
        <v>1.7053025658242404E-13</v>
      </c>
      <c r="G180" s="63">
        <f ca="1">F184</f>
        <v>0</v>
      </c>
      <c r="H180" s="63">
        <f ca="1">G184</f>
        <v>0</v>
      </c>
      <c r="I180" s="63">
        <f ca="1">H184</f>
        <v>2.3874235921539366E-12</v>
      </c>
      <c r="J180" s="63"/>
      <c r="K180" s="63">
        <v>0</v>
      </c>
      <c r="L180" s="63">
        <f t="shared" ref="L180:AD180" ca="1" si="311">K184</f>
        <v>0</v>
      </c>
      <c r="M180" s="63">
        <f t="shared" ca="1" si="311"/>
        <v>0</v>
      </c>
      <c r="N180" s="63">
        <f t="shared" ca="1" si="311"/>
        <v>0</v>
      </c>
      <c r="O180" s="63">
        <f t="shared" ca="1" si="311"/>
        <v>1.7053025658242404E-13</v>
      </c>
      <c r="P180" s="63">
        <f t="shared" ca="1" si="311"/>
        <v>3.979039320256561E-13</v>
      </c>
      <c r="Q180" s="63">
        <f t="shared" ca="1" si="311"/>
        <v>3.979039320256561E-13</v>
      </c>
      <c r="R180" s="63">
        <f t="shared" ca="1" si="311"/>
        <v>2.8421709430404007E-13</v>
      </c>
      <c r="S180" s="63">
        <f t="shared" ca="1" si="311"/>
        <v>3.694822225952521E-13</v>
      </c>
      <c r="T180" s="63">
        <f t="shared" ca="1" si="311"/>
        <v>7.1054273576010019E-13</v>
      </c>
      <c r="U180" s="63">
        <f t="shared" ca="1" si="311"/>
        <v>7.3896444519050419E-13</v>
      </c>
      <c r="V180" s="63">
        <f t="shared" ca="1" si="311"/>
        <v>1.2505552149377763E-12</v>
      </c>
      <c r="W180" s="63">
        <f t="shared" ca="1" si="311"/>
        <v>1.0800249583553523E-12</v>
      </c>
      <c r="X180" s="63">
        <f t="shared" ca="1" si="311"/>
        <v>7.3896444519050419E-13</v>
      </c>
      <c r="Y180" s="63">
        <f t="shared" ca="1" si="311"/>
        <v>1.0800249583553523E-12</v>
      </c>
      <c r="Z180" s="63">
        <f t="shared" ca="1" si="311"/>
        <v>1.3073986337985843E-12</v>
      </c>
      <c r="AA180" s="63">
        <f t="shared" ca="1" si="311"/>
        <v>1.5347723092418164E-12</v>
      </c>
      <c r="AB180" s="63">
        <f t="shared" ca="1" si="311"/>
        <v>1.6768808563938364E-12</v>
      </c>
      <c r="AC180" s="63">
        <f t="shared" ca="1" si="311"/>
        <v>1.7621459846850485E-12</v>
      </c>
      <c r="AD180" s="63">
        <f t="shared" ca="1" si="311"/>
        <v>2.3874235921539366E-12</v>
      </c>
      <c r="AE180" s="63"/>
      <c r="AF180" s="194">
        <v>0</v>
      </c>
      <c r="AG180" s="194">
        <f t="shared" ref="AG180:BL180" ca="1" si="312">AF184</f>
        <v>0</v>
      </c>
      <c r="AH180" s="194">
        <f t="shared" ca="1" si="312"/>
        <v>0</v>
      </c>
      <c r="AI180" s="194">
        <f t="shared" ca="1" si="312"/>
        <v>0</v>
      </c>
      <c r="AJ180" s="194">
        <f t="shared" ca="1" si="312"/>
        <v>0</v>
      </c>
      <c r="AK180" s="194">
        <f t="shared" ca="1" si="312"/>
        <v>0</v>
      </c>
      <c r="AL180" s="194">
        <f t="shared" ca="1" si="312"/>
        <v>0</v>
      </c>
      <c r="AM180" s="194">
        <f t="shared" ca="1" si="312"/>
        <v>0</v>
      </c>
      <c r="AN180" s="194">
        <f t="shared" ca="1" si="312"/>
        <v>0</v>
      </c>
      <c r="AO180" s="194">
        <f t="shared" ca="1" si="312"/>
        <v>0</v>
      </c>
      <c r="AP180" s="194">
        <f t="shared" ca="1" si="312"/>
        <v>0</v>
      </c>
      <c r="AQ180" s="194">
        <f t="shared" ca="1" si="312"/>
        <v>0</v>
      </c>
      <c r="AR180" s="194">
        <f t="shared" ca="1" si="312"/>
        <v>0</v>
      </c>
      <c r="AS180" s="194">
        <f t="shared" ca="1" si="312"/>
        <v>0</v>
      </c>
      <c r="AT180" s="194">
        <f t="shared" ca="1" si="312"/>
        <v>0</v>
      </c>
      <c r="AU180" s="194">
        <f t="shared" ca="1" si="312"/>
        <v>0</v>
      </c>
      <c r="AV180" s="194">
        <f t="shared" ca="1" si="312"/>
        <v>0</v>
      </c>
      <c r="AW180" s="194">
        <f t="shared" ca="1" si="312"/>
        <v>0</v>
      </c>
      <c r="AX180" s="194">
        <f t="shared" ca="1" si="312"/>
        <v>0</v>
      </c>
      <c r="AY180" s="194">
        <f t="shared" ca="1" si="312"/>
        <v>0</v>
      </c>
      <c r="AZ180" s="194">
        <f t="shared" ca="1" si="312"/>
        <v>0</v>
      </c>
      <c r="BA180" s="194">
        <f t="shared" ca="1" si="312"/>
        <v>0</v>
      </c>
      <c r="BB180" s="194">
        <f t="shared" ca="1" si="312"/>
        <v>0</v>
      </c>
      <c r="BC180" s="194">
        <f t="shared" ca="1" si="312"/>
        <v>0</v>
      </c>
      <c r="BD180" s="194">
        <f t="shared" ca="1" si="312"/>
        <v>0</v>
      </c>
      <c r="BE180" s="194">
        <f t="shared" ca="1" si="312"/>
        <v>8.5265128291212022E-14</v>
      </c>
      <c r="BF180" s="194">
        <f t="shared" ca="1" si="312"/>
        <v>1.5631940186722204E-13</v>
      </c>
      <c r="BG180" s="194">
        <f t="shared" ca="1" si="312"/>
        <v>1.3500311979441904E-13</v>
      </c>
      <c r="BH180" s="194">
        <f t="shared" ca="1" si="312"/>
        <v>9.9475983006414026E-14</v>
      </c>
      <c r="BI180" s="194">
        <f t="shared" ca="1" si="312"/>
        <v>8.5265128291212022E-14</v>
      </c>
      <c r="BJ180" s="194">
        <f t="shared" ca="1" si="312"/>
        <v>9.9475983006414026E-14</v>
      </c>
      <c r="BK180" s="194">
        <f t="shared" ca="1" si="312"/>
        <v>9.2370555648813024E-14</v>
      </c>
      <c r="BL180" s="194">
        <f t="shared" ca="1" si="312"/>
        <v>6.3948846218409017E-14</v>
      </c>
      <c r="BM180" s="194">
        <f t="shared" ref="BM180:CM180" ca="1" si="313">BL184</f>
        <v>7.815970093361102E-14</v>
      </c>
      <c r="BN180" s="194">
        <f t="shared" ca="1" si="313"/>
        <v>-5.6843418860808015E-14</v>
      </c>
      <c r="BO180" s="194">
        <f t="shared" ca="1" si="313"/>
        <v>1.1368683772161603E-13</v>
      </c>
      <c r="BP180" s="194">
        <f t="shared" ca="1" si="313"/>
        <v>-1.1368683772161603E-13</v>
      </c>
      <c r="BQ180" s="194">
        <f t="shared" ca="1" si="313"/>
        <v>0</v>
      </c>
      <c r="BR180" s="194">
        <f t="shared" ca="1" si="313"/>
        <v>-5.6843418860808015E-14</v>
      </c>
      <c r="BS180" s="194">
        <f t="shared" ca="1" si="313"/>
        <v>6.3948846218409017E-14</v>
      </c>
      <c r="BT180" s="194">
        <f t="shared" ca="1" si="313"/>
        <v>1.7053025658242404E-13</v>
      </c>
      <c r="BU180" s="194">
        <f t="shared" ca="1" si="313"/>
        <v>2.2737367544323206E-13</v>
      </c>
      <c r="BV180" s="194">
        <f t="shared" ca="1" si="313"/>
        <v>2.2737367544323206E-13</v>
      </c>
      <c r="BW180" s="194">
        <f t="shared" ca="1" si="313"/>
        <v>1.7053025658242404E-13</v>
      </c>
      <c r="BX180" s="194">
        <f t="shared" ca="1" si="313"/>
        <v>3.2684965844964609E-13</v>
      </c>
      <c r="BY180" s="194">
        <f t="shared" ca="1" si="313"/>
        <v>3.694822225952521E-13</v>
      </c>
      <c r="BZ180" s="194">
        <f t="shared" ca="1" si="313"/>
        <v>4.5474735088646412E-13</v>
      </c>
      <c r="CA180" s="194">
        <f t="shared" ca="1" si="313"/>
        <v>3.4106051316484809E-13</v>
      </c>
      <c r="CB180" s="194">
        <f t="shared" ca="1" si="313"/>
        <v>2.7000623958883807E-13</v>
      </c>
      <c r="CC180" s="194">
        <f t="shared" ca="1" si="313"/>
        <v>2.5579538487363607E-13</v>
      </c>
      <c r="CD180" s="194">
        <f t="shared" ca="1" si="313"/>
        <v>1.9184653865522705E-13</v>
      </c>
      <c r="CE180" s="194">
        <f t="shared" ca="1" si="313"/>
        <v>3.0553337637684308E-13</v>
      </c>
      <c r="CF180" s="194">
        <f t="shared" ca="1" si="313"/>
        <v>3.1263880373444408E-13</v>
      </c>
      <c r="CG180" s="194">
        <f t="shared" ca="1" si="313"/>
        <v>2.9132252166164108E-13</v>
      </c>
      <c r="CH180" s="194">
        <f t="shared" ca="1" si="313"/>
        <v>2.5579538487363607E-13</v>
      </c>
      <c r="CI180" s="194">
        <f t="shared" ca="1" si="313"/>
        <v>3.4106051316484809E-13</v>
      </c>
      <c r="CJ180" s="194">
        <f t="shared" ca="1" si="313"/>
        <v>1.9184653865522705E-13</v>
      </c>
      <c r="CK180" s="194">
        <f t="shared" ca="1" si="313"/>
        <v>2.5579538487363607E-13</v>
      </c>
      <c r="CL180" s="194">
        <f t="shared" ca="1" si="313"/>
        <v>1.8474111129762605E-13</v>
      </c>
      <c r="CM180" s="194">
        <f t="shared" ca="1" si="313"/>
        <v>1.9895196601282805E-13</v>
      </c>
    </row>
    <row r="181" spans="2:91" x14ac:dyDescent="0.2">
      <c r="B181" s="196" t="s">
        <v>299</v>
      </c>
      <c r="C181" s="19" t="str">
        <f>Inputs!$GZ$9</f>
        <v>kg</v>
      </c>
      <c r="D181" s="19" t="s">
        <v>19</v>
      </c>
      <c r="E181" s="27">
        <f t="shared" ref="E181:I183" ca="1" si="314">SUMIF($K$4:$AD$4,E$4,$K181:$AD181)</f>
        <v>2640.3173999999999</v>
      </c>
      <c r="F181" s="27">
        <f t="shared" ca="1" si="314"/>
        <v>11167.090199999999</v>
      </c>
      <c r="G181" s="27">
        <f t="shared" ca="1" si="314"/>
        <v>12123.455399999999</v>
      </c>
      <c r="H181" s="27">
        <f t="shared" ca="1" si="314"/>
        <v>12733.333200000001</v>
      </c>
      <c r="I181" s="27">
        <f t="shared" ca="1" si="314"/>
        <v>14485.652999999998</v>
      </c>
      <c r="J181" s="27"/>
      <c r="K181" s="27">
        <f t="shared" ref="K181:T183" ca="1" si="315">SUMIFS($AF181:$CM181,$AF$4:$CM$4,K$4,$AF$8:$CM$8,K$8)</f>
        <v>0</v>
      </c>
      <c r="L181" s="27">
        <f t="shared" ca="1" si="315"/>
        <v>0</v>
      </c>
      <c r="M181" s="27">
        <f t="shared" ca="1" si="315"/>
        <v>0</v>
      </c>
      <c r="N181" s="27">
        <f t="shared" ca="1" si="315"/>
        <v>2640.3173999999999</v>
      </c>
      <c r="O181" s="27">
        <f t="shared" ca="1" si="315"/>
        <v>2597.8049999999998</v>
      </c>
      <c r="P181" s="27">
        <f t="shared" ca="1" si="315"/>
        <v>2688.4052999999994</v>
      </c>
      <c r="Q181" s="27">
        <f t="shared" ca="1" si="315"/>
        <v>2824.7246999999998</v>
      </c>
      <c r="R181" s="27">
        <f t="shared" ca="1" si="315"/>
        <v>3056.1551999999997</v>
      </c>
      <c r="S181" s="27">
        <f t="shared" ca="1" si="315"/>
        <v>2801.2131000000004</v>
      </c>
      <c r="T181" s="27">
        <f t="shared" ca="1" si="315"/>
        <v>2917.4543999999996</v>
      </c>
      <c r="U181" s="27">
        <f t="shared" ref="U181:AD183" ca="1" si="316">SUMIFS($AF181:$CM181,$AF$4:$CM$4,U$4,$AF$8:$CM$8,U$8)</f>
        <v>3067.9110000000001</v>
      </c>
      <c r="V181" s="27">
        <f t="shared" ca="1" si="316"/>
        <v>3336.8768999999993</v>
      </c>
      <c r="W181" s="27">
        <f t="shared" ca="1" si="316"/>
        <v>2931.1127999999999</v>
      </c>
      <c r="X181" s="27">
        <f t="shared" ca="1" si="316"/>
        <v>3071.5965000000001</v>
      </c>
      <c r="Y181" s="27">
        <f t="shared" ca="1" si="316"/>
        <v>3245.7978000000003</v>
      </c>
      <c r="Z181" s="27">
        <f t="shared" ca="1" si="316"/>
        <v>3484.8261000000002</v>
      </c>
      <c r="AA181" s="27">
        <f t="shared" ca="1" si="316"/>
        <v>3360.6215999999999</v>
      </c>
      <c r="AB181" s="27">
        <f t="shared" ca="1" si="316"/>
        <v>3490.1685000000002</v>
      </c>
      <c r="AC181" s="27">
        <f t="shared" ca="1" si="316"/>
        <v>3657.2444999999998</v>
      </c>
      <c r="AD181" s="27">
        <f t="shared" ca="1" si="316"/>
        <v>3977.6183999999998</v>
      </c>
      <c r="AE181" s="27"/>
      <c r="AF181" s="197">
        <f ca="1">-OFFSET(AF183,0,VLOOKUP($B172,Settings!$AX$4:$BG$100,10,0))-OFFSET(AF182,0,VLOOKUP($B172,Settings!$AX$4:$BG$100,10,0))</f>
        <v>0</v>
      </c>
      <c r="AG181" s="197">
        <f ca="1">-OFFSET(AG183,0,VLOOKUP($B172,Settings!$AX$4:$BG$100,10,0))-OFFSET(AG182,0,VLOOKUP($B172,Settings!$AX$4:$BG$100,10,0))</f>
        <v>0</v>
      </c>
      <c r="AH181" s="197">
        <f ca="1">-OFFSET(AH183,0,VLOOKUP($B172,Settings!$AX$4:$BG$100,10,0))-OFFSET(AH182,0,VLOOKUP($B172,Settings!$AX$4:$BG$100,10,0))</f>
        <v>0</v>
      </c>
      <c r="AI181" s="197">
        <f ca="1">-OFFSET(AI183,0,VLOOKUP($B172,Settings!$AX$4:$BG$100,10,0))-OFFSET(AI182,0,VLOOKUP($B172,Settings!$AX$4:$BG$100,10,0))</f>
        <v>0</v>
      </c>
      <c r="AJ181" s="197">
        <f ca="1">-OFFSET(AJ183,0,VLOOKUP($B172,Settings!$AX$4:$BG$100,10,0))-OFFSET(AJ182,0,VLOOKUP($B172,Settings!$AX$4:$BG$100,10,0))</f>
        <v>0</v>
      </c>
      <c r="AK181" s="197">
        <f ca="1">-OFFSET(AK183,0,VLOOKUP($B172,Settings!$AX$4:$BG$100,10,0))-OFFSET(AK182,0,VLOOKUP($B172,Settings!$AX$4:$BG$100,10,0))</f>
        <v>0</v>
      </c>
      <c r="AL181" s="197">
        <f ca="1">-OFFSET(AL183,0,VLOOKUP($B172,Settings!$AX$4:$BG$100,10,0))-OFFSET(AL182,0,VLOOKUP($B172,Settings!$AX$4:$BG$100,10,0))</f>
        <v>0</v>
      </c>
      <c r="AM181" s="197">
        <f ca="1">-OFFSET(AM183,0,VLOOKUP($B172,Settings!$AX$4:$BG$100,10,0))-OFFSET(AM182,0,VLOOKUP($B172,Settings!$AX$4:$BG$100,10,0))</f>
        <v>0</v>
      </c>
      <c r="AN181" s="197">
        <f ca="1">-OFFSET(AN183,0,VLOOKUP($B172,Settings!$AX$4:$BG$100,10,0))-OFFSET(AN182,0,VLOOKUP($B172,Settings!$AX$4:$BG$100,10,0))</f>
        <v>0</v>
      </c>
      <c r="AO181" s="197">
        <f ca="1">-OFFSET(AO183,0,VLOOKUP($B172,Settings!$AX$4:$BG$100,10,0))-OFFSET(AO182,0,VLOOKUP($B172,Settings!$AX$4:$BG$100,10,0))</f>
        <v>869.92919999999992</v>
      </c>
      <c r="AP181" s="197">
        <f ca="1">-OFFSET(AP183,0,VLOOKUP($B172,Settings!$AX$4:$BG$100,10,0))-OFFSET(AP182,0,VLOOKUP($B172,Settings!$AX$4:$BG$100,10,0))</f>
        <v>855.80459999999994</v>
      </c>
      <c r="AQ181" s="197">
        <f ca="1">-OFFSET(AQ183,0,VLOOKUP($B172,Settings!$AX$4:$BG$100,10,0))-OFFSET(AQ182,0,VLOOKUP($B172,Settings!$AX$4:$BG$100,10,0))</f>
        <v>914.58359999999993</v>
      </c>
      <c r="AR181" s="197">
        <f ca="1">-OFFSET(AR183,0,VLOOKUP($B172,Settings!$AX$4:$BG$100,10,0))-OFFSET(AR182,0,VLOOKUP($B172,Settings!$AX$4:$BG$100,10,0))</f>
        <v>974.54699999999991</v>
      </c>
      <c r="AS181" s="197">
        <f ca="1">-OFFSET(AS183,0,VLOOKUP($B172,Settings!$AX$4:$BG$100,10,0))-OFFSET(AS182,0,VLOOKUP($B172,Settings!$AX$4:$BG$100,10,0))</f>
        <v>684.57060000000001</v>
      </c>
      <c r="AT181" s="197">
        <f ca="1">-OFFSET(AT183,0,VLOOKUP($B172,Settings!$AX$4:$BG$100,10,0))-OFFSET(AT182,0,VLOOKUP($B172,Settings!$AX$4:$BG$100,10,0))</f>
        <v>938.6873999999998</v>
      </c>
      <c r="AU181" s="197">
        <f ca="1">-OFFSET(AU183,0,VLOOKUP($B172,Settings!$AX$4:$BG$100,10,0))-OFFSET(AU182,0,VLOOKUP($B172,Settings!$AX$4:$BG$100,10,0))</f>
        <v>871.11989999999992</v>
      </c>
      <c r="AV181" s="197">
        <f ca="1">-OFFSET(AV183,0,VLOOKUP($B172,Settings!$AX$4:$BG$100,10,0))-OFFSET(AV182,0,VLOOKUP($B172,Settings!$AX$4:$BG$100,10,0))</f>
        <v>906.38729999999987</v>
      </c>
      <c r="AW181" s="197">
        <f ca="1">-OFFSET(AW183,0,VLOOKUP($B172,Settings!$AX$4:$BG$100,10,0))-OFFSET(AW182,0,VLOOKUP($B172,Settings!$AX$4:$BG$100,10,0))</f>
        <v>910.89809999999989</v>
      </c>
      <c r="AX181" s="197">
        <f ca="1">-OFFSET(AX183,0,VLOOKUP($B172,Settings!$AX$4:$BG$100,10,0))-OFFSET(AX182,0,VLOOKUP($B172,Settings!$AX$4:$BG$100,10,0))</f>
        <v>906.74639999999999</v>
      </c>
      <c r="AY181" s="197">
        <f ca="1">-OFFSET(AY183,0,VLOOKUP($B172,Settings!$AX$4:$BG$100,10,0))-OFFSET(AY182,0,VLOOKUP($B172,Settings!$AX$4:$BG$100,10,0))</f>
        <v>1026.0809999999999</v>
      </c>
      <c r="AZ181" s="197">
        <f ca="1">-OFFSET(AZ183,0,VLOOKUP($B172,Settings!$AX$4:$BG$100,10,0))-OFFSET(AZ182,0,VLOOKUP($B172,Settings!$AX$4:$BG$100,10,0))</f>
        <v>891.89729999999997</v>
      </c>
      <c r="BA181" s="197">
        <f ca="1">-OFFSET(BA183,0,VLOOKUP($B172,Settings!$AX$4:$BG$100,10,0))-OFFSET(BA182,0,VLOOKUP($B172,Settings!$AX$4:$BG$100,10,0))</f>
        <v>1000.4336999999998</v>
      </c>
      <c r="BB181" s="197">
        <f ca="1">-OFFSET(BB183,0,VLOOKUP($B172,Settings!$AX$4:$BG$100,10,0))-OFFSET(BB182,0,VLOOKUP($B172,Settings!$AX$4:$BG$100,10,0))</f>
        <v>1018.836</v>
      </c>
      <c r="BC181" s="197">
        <f ca="1">-OFFSET(BC183,0,VLOOKUP($B172,Settings!$AX$4:$BG$100,10,0))-OFFSET(BC182,0,VLOOKUP($B172,Settings!$AX$4:$BG$100,10,0))</f>
        <v>1036.8854999999999</v>
      </c>
      <c r="BD181" s="197">
        <f ca="1">-OFFSET(BD183,0,VLOOKUP($B172,Settings!$AX$4:$BG$100,10,0))-OFFSET(BD182,0,VLOOKUP($B172,Settings!$AX$4:$BG$100,10,0))</f>
        <v>1057.4298000000001</v>
      </c>
      <c r="BE181" s="197">
        <f ca="1">-OFFSET(BE183,0,VLOOKUP($B172,Settings!$AX$4:$BG$100,10,0))-OFFSET(BE182,0,VLOOKUP($B172,Settings!$AX$4:$BG$100,10,0))</f>
        <v>730.05030000000011</v>
      </c>
      <c r="BF181" s="197">
        <f ca="1">-OFFSET(BF183,0,VLOOKUP($B172,Settings!$AX$4:$BG$100,10,0))-OFFSET(BF182,0,VLOOKUP($B172,Settings!$AX$4:$BG$100,10,0))</f>
        <v>1013.7330000000001</v>
      </c>
      <c r="BG181" s="197">
        <f ca="1">-OFFSET(BG183,0,VLOOKUP($B172,Settings!$AX$4:$BG$100,10,0))-OFFSET(BG182,0,VLOOKUP($B172,Settings!$AX$4:$BG$100,10,0))</f>
        <v>959.10569999999996</v>
      </c>
      <c r="BH181" s="197">
        <f ca="1">-OFFSET(BH183,0,VLOOKUP($B172,Settings!$AX$4:$BG$100,10,0))-OFFSET(BH182,0,VLOOKUP($B172,Settings!$AX$4:$BG$100,10,0))</f>
        <v>990.45449999999994</v>
      </c>
      <c r="BI181" s="197">
        <f ca="1">-OFFSET(BI183,0,VLOOKUP($B172,Settings!$AX$4:$BG$100,10,0))-OFFSET(BI182,0,VLOOKUP($B172,Settings!$AX$4:$BG$100,10,0))</f>
        <v>967.89419999999984</v>
      </c>
      <c r="BJ181" s="197">
        <f ca="1">-OFFSET(BJ183,0,VLOOKUP($B172,Settings!$AX$4:$BG$100,10,0))-OFFSET(BJ182,0,VLOOKUP($B172,Settings!$AX$4:$BG$100,10,0))</f>
        <v>975.73139999999989</v>
      </c>
      <c r="BK181" s="197">
        <f ca="1">-OFFSET(BK183,0,VLOOKUP($B172,Settings!$AX$4:$BG$100,10,0))-OFFSET(BK182,0,VLOOKUP($B172,Settings!$AX$4:$BG$100,10,0))</f>
        <v>1146.6062999999999</v>
      </c>
      <c r="BL181" s="197">
        <f ca="1">-OFFSET(BL183,0,VLOOKUP($B172,Settings!$AX$4:$BG$100,10,0))-OFFSET(BL182,0,VLOOKUP($B172,Settings!$AX$4:$BG$100,10,0))</f>
        <v>945.57330000000002</v>
      </c>
      <c r="BM181" s="197">
        <f ca="1">-OFFSET(BM183,0,VLOOKUP($B172,Settings!$AX$4:$BG$100,10,0))-OFFSET(BM182,0,VLOOKUP($B172,Settings!$AX$4:$BG$100,10,0))</f>
        <v>1094.8391999999999</v>
      </c>
      <c r="BN181" s="197">
        <f ca="1">-OFFSET(BN183,0,VLOOKUP($B172,Settings!$AX$4:$BG$100,10,0))-OFFSET(BN182,0,VLOOKUP($B172,Settings!$AX$4:$BG$100,10,0))</f>
        <v>1123.4537999999998</v>
      </c>
      <c r="BO181" s="197">
        <f ca="1">-OFFSET(BO183,0,VLOOKUP($B172,Settings!$AX$4:$BG$100,10,0))-OFFSET(BO182,0,VLOOKUP($B172,Settings!$AX$4:$BG$100,10,0))</f>
        <v>1118.5838999999996</v>
      </c>
      <c r="BP181" s="197">
        <f ca="1">-OFFSET(BP183,0,VLOOKUP($B172,Settings!$AX$4:$BG$100,10,0))-OFFSET(BP182,0,VLOOKUP($B172,Settings!$AX$4:$BG$100,10,0))</f>
        <v>1120.7195999999999</v>
      </c>
      <c r="BQ181" s="197">
        <f ca="1">-OFFSET(BQ183,0,VLOOKUP($B172,Settings!$AX$4:$BG$100,10,0))-OFFSET(BQ182,0,VLOOKUP($B172,Settings!$AX$4:$BG$100,10,0))</f>
        <v>768.04559999999992</v>
      </c>
      <c r="BR181" s="197">
        <f ca="1">-OFFSET(BR183,0,VLOOKUP($B172,Settings!$AX$4:$BG$100,10,0))-OFFSET(BR182,0,VLOOKUP($B172,Settings!$AX$4:$BG$100,10,0))</f>
        <v>1042.3476000000001</v>
      </c>
      <c r="BS181" s="197">
        <f ca="1">-OFFSET(BS183,0,VLOOKUP($B172,Settings!$AX$4:$BG$100,10,0))-OFFSET(BS182,0,VLOOKUP($B172,Settings!$AX$4:$BG$100,10,0))</f>
        <v>1004.3523</v>
      </c>
      <c r="BT181" s="197">
        <f ca="1">-OFFSET(BT183,0,VLOOKUP($B172,Settings!$AX$4:$BG$100,10,0))-OFFSET(BT182,0,VLOOKUP($B172,Settings!$AX$4:$BG$100,10,0))</f>
        <v>1072.5119999999999</v>
      </c>
      <c r="BU181" s="197">
        <f ca="1">-OFFSET(BU183,0,VLOOKUP($B172,Settings!$AX$4:$BG$100,10,0))-OFFSET(BU182,0,VLOOKUP($B172,Settings!$AX$4:$BG$100,10,0))</f>
        <v>994.73220000000003</v>
      </c>
      <c r="BV181" s="197">
        <f ca="1">-OFFSET(BV183,0,VLOOKUP($B172,Settings!$AX$4:$BG$100,10,0))-OFFSET(BV182,0,VLOOKUP($B172,Settings!$AX$4:$BG$100,10,0))</f>
        <v>1035.7010999999998</v>
      </c>
      <c r="BW181" s="197">
        <f ca="1">-OFFSET(BW183,0,VLOOKUP($B172,Settings!$AX$4:$BG$100,10,0))-OFFSET(BW182,0,VLOOKUP($B172,Settings!$AX$4:$BG$100,10,0))</f>
        <v>1200.2823000000001</v>
      </c>
      <c r="BX181" s="197">
        <f ca="1">-OFFSET(BX183,0,VLOOKUP($B172,Settings!$AX$4:$BG$100,10,0))-OFFSET(BX182,0,VLOOKUP($B172,Settings!$AX$4:$BG$100,10,0))</f>
        <v>1009.8144</v>
      </c>
      <c r="BY181" s="197">
        <f ca="1">-OFFSET(BY183,0,VLOOKUP($B172,Settings!$AX$4:$BG$100,10,0))-OFFSET(BY182,0,VLOOKUP($B172,Settings!$AX$4:$BG$100,10,0))</f>
        <v>1159.5464999999999</v>
      </c>
      <c r="BZ181" s="197">
        <f ca="1">-OFFSET(BZ183,0,VLOOKUP($B172,Settings!$AX$4:$BG$100,10,0))-OFFSET(BZ182,0,VLOOKUP($B172,Settings!$AX$4:$BG$100,10,0))</f>
        <v>1158.1289999999999</v>
      </c>
      <c r="CA181" s="197">
        <f ca="1">-OFFSET(CA183,0,VLOOKUP($B172,Settings!$AX$4:$BG$100,10,0))-OFFSET(CA182,0,VLOOKUP($B172,Settings!$AX$4:$BG$100,10,0))</f>
        <v>1167.1506000000002</v>
      </c>
      <c r="CB181" s="197">
        <f ca="1">-OFFSET(CB183,0,VLOOKUP($B172,Settings!$AX$4:$BG$100,10,0))-OFFSET(CB182,0,VLOOKUP($B172,Settings!$AX$4:$BG$100,10,0))</f>
        <v>1310.5953</v>
      </c>
      <c r="CC181" s="197">
        <f ca="1">-OFFSET(CC183,0,VLOOKUP($B172,Settings!$AX$4:$BG$100,10,0))-OFFSET(CC182,0,VLOOKUP($B172,Settings!$AX$4:$BG$100,10,0))</f>
        <v>872.66339999999991</v>
      </c>
      <c r="CD181" s="197">
        <f ca="1">-OFFSET(CD183,0,VLOOKUP($B172,Settings!$AX$4:$BG$100,10,0))-OFFSET(CD182,0,VLOOKUP($B172,Settings!$AX$4:$BG$100,10,0))</f>
        <v>1177.3629000000001</v>
      </c>
      <c r="CE181" s="197">
        <f ca="1">-OFFSET(CE183,0,VLOOKUP($B172,Settings!$AX$4:$BG$100,10,0))-OFFSET(CE182,0,VLOOKUP($B172,Settings!$AX$4:$BG$100,10,0))</f>
        <v>1130.3397000000002</v>
      </c>
      <c r="CF181" s="197">
        <f ca="1">-OFFSET(CF183,0,VLOOKUP($B172,Settings!$AX$4:$BG$100,10,0))-OFFSET(CF182,0,VLOOKUP($B172,Settings!$AX$4:$BG$100,10,0))</f>
        <v>1212.6303</v>
      </c>
      <c r="CG181" s="197">
        <f ca="1">-OFFSET(CG183,0,VLOOKUP($B172,Settings!$AX$4:$BG$100,10,0))-OFFSET(CG182,0,VLOOKUP($B172,Settings!$AX$4:$BG$100,10,0))</f>
        <v>1147.1985</v>
      </c>
      <c r="CH181" s="197">
        <f ca="1">-OFFSET(CH183,0,VLOOKUP($B172,Settings!$AX$4:$BG$100,10,0))-OFFSET(CH182,0,VLOOKUP($B172,Settings!$AX$4:$BG$100,10,0))</f>
        <v>1184.6079</v>
      </c>
      <c r="CI181" s="197">
        <f ca="1">-OFFSET(CI183,0,VLOOKUP($B172,Settings!$AX$4:$BG$100,10,0))-OFFSET(CI182,0,VLOOKUP($B172,Settings!$AX$4:$BG$100,10,0))</f>
        <v>1332.3239999999998</v>
      </c>
      <c r="CJ181" s="197">
        <f ca="1">-OFFSET(CJ183,0,VLOOKUP($B172,Settings!$AX$4:$BG$100,10,0))-OFFSET(CJ182,0,VLOOKUP($B172,Settings!$AX$4:$BG$100,10,0))</f>
        <v>1140.3126</v>
      </c>
      <c r="CK181" s="197">
        <f ca="1">-OFFSET(CK183,0,VLOOKUP($B172,Settings!$AX$4:$BG$100,10,0))-OFFSET(CK182,0,VLOOKUP($B172,Settings!$AX$4:$BG$100,10,0))</f>
        <v>1355.8355999999999</v>
      </c>
      <c r="CL181" s="197">
        <f ca="1">-OFFSET(CL183,0,VLOOKUP($B172,Settings!$AX$4:$BG$100,10,0))-OFFSET(CL182,0,VLOOKUP($B172,Settings!$AX$4:$BG$100,10,0))</f>
        <v>1284.3495</v>
      </c>
      <c r="CM181" s="197">
        <f ca="1">-OFFSET(CM183,0,VLOOKUP($B172,Settings!$AX$4:$BG$100,10,0))-OFFSET(CM182,0,VLOOKUP($B172,Settings!$AX$4:$BG$100,10,0))</f>
        <v>1337.4333000000001</v>
      </c>
    </row>
    <row r="182" spans="2:91" x14ac:dyDescent="0.2">
      <c r="B182" s="196" t="s">
        <v>298</v>
      </c>
      <c r="C182" s="19" t="str">
        <f>Inputs!$GZ$9</f>
        <v>kg</v>
      </c>
      <c r="D182" s="19" t="s">
        <v>19</v>
      </c>
      <c r="E182" s="27">
        <f t="shared" ca="1" si="314"/>
        <v>-2514.5879999999997</v>
      </c>
      <c r="F182" s="27">
        <f t="shared" ca="1" si="314"/>
        <v>-10635.323999999999</v>
      </c>
      <c r="G182" s="27">
        <f t="shared" ca="1" si="314"/>
        <v>-11546.147999999999</v>
      </c>
      <c r="H182" s="27">
        <f t="shared" ca="1" si="314"/>
        <v>-12126.983999999999</v>
      </c>
      <c r="I182" s="27">
        <f t="shared" ca="1" si="314"/>
        <v>-13795.859999999999</v>
      </c>
      <c r="J182" s="27"/>
      <c r="K182" s="27">
        <f t="shared" ca="1" si="315"/>
        <v>0</v>
      </c>
      <c r="L182" s="27">
        <f t="shared" ca="1" si="315"/>
        <v>0</v>
      </c>
      <c r="M182" s="27">
        <f t="shared" ca="1" si="315"/>
        <v>0</v>
      </c>
      <c r="N182" s="27">
        <f t="shared" ca="1" si="315"/>
        <v>-2514.5879999999997</v>
      </c>
      <c r="O182" s="27">
        <f t="shared" ca="1" si="315"/>
        <v>-2474.0999999999995</v>
      </c>
      <c r="P182" s="27">
        <f t="shared" ca="1" si="315"/>
        <v>-2560.3859999999995</v>
      </c>
      <c r="Q182" s="27">
        <f t="shared" ca="1" si="315"/>
        <v>-2690.2139999999999</v>
      </c>
      <c r="R182" s="27">
        <f t="shared" ca="1" si="315"/>
        <v>-2910.6239999999998</v>
      </c>
      <c r="S182" s="27">
        <f t="shared" ca="1" si="315"/>
        <v>-2667.8220000000001</v>
      </c>
      <c r="T182" s="27">
        <f t="shared" ca="1" si="315"/>
        <v>-2778.5279999999998</v>
      </c>
      <c r="U182" s="27">
        <f t="shared" ca="1" si="316"/>
        <v>-2921.8199999999997</v>
      </c>
      <c r="V182" s="27">
        <f t="shared" ca="1" si="316"/>
        <v>-3177.9779999999996</v>
      </c>
      <c r="W182" s="27">
        <f t="shared" ca="1" si="316"/>
        <v>-2791.5360000000001</v>
      </c>
      <c r="X182" s="27">
        <f t="shared" ca="1" si="316"/>
        <v>-2925.33</v>
      </c>
      <c r="Y182" s="27">
        <f t="shared" ca="1" si="316"/>
        <v>-3091.2359999999999</v>
      </c>
      <c r="Z182" s="27">
        <f t="shared" ca="1" si="316"/>
        <v>-3318.8820000000001</v>
      </c>
      <c r="AA182" s="27">
        <f t="shared" ca="1" si="316"/>
        <v>-3200.5919999999996</v>
      </c>
      <c r="AB182" s="27">
        <f t="shared" ca="1" si="316"/>
        <v>-3323.9700000000003</v>
      </c>
      <c r="AC182" s="27">
        <f t="shared" ca="1" si="316"/>
        <v>-3483.0899999999992</v>
      </c>
      <c r="AD182" s="27">
        <f t="shared" ca="1" si="316"/>
        <v>-3788.2080000000001</v>
      </c>
      <c r="AE182" s="27"/>
      <c r="AF182" s="193">
        <f ca="1">-SUMIF(buffer!$B$99:$B$123,Stock!$B172,buffer!C$99:C$123)</f>
        <v>0</v>
      </c>
      <c r="AG182" s="193">
        <f ca="1">-SUMIF(buffer!$B$99:$B$123,Stock!$B172,buffer!D$99:D$123)</f>
        <v>0</v>
      </c>
      <c r="AH182" s="193">
        <f ca="1">-SUMIF(buffer!$B$99:$B$123,Stock!$B172,buffer!E$99:E$123)</f>
        <v>0</v>
      </c>
      <c r="AI182" s="193">
        <f ca="1">-SUMIF(buffer!$B$99:$B$123,Stock!$B172,buffer!F$99:F$123)</f>
        <v>0</v>
      </c>
      <c r="AJ182" s="193">
        <f ca="1">-SUMIF(buffer!$B$99:$B$123,Stock!$B172,buffer!G$99:G$123)</f>
        <v>0</v>
      </c>
      <c r="AK182" s="193">
        <f ca="1">-SUMIF(buffer!$B$99:$B$123,Stock!$B172,buffer!H$99:H$123)</f>
        <v>0</v>
      </c>
      <c r="AL182" s="193">
        <f ca="1">-SUMIF(buffer!$B$99:$B$123,Stock!$B172,buffer!I$99:I$123)</f>
        <v>0</v>
      </c>
      <c r="AM182" s="193">
        <f ca="1">-SUMIF(buffer!$B$99:$B$123,Stock!$B172,buffer!J$99:J$123)</f>
        <v>0</v>
      </c>
      <c r="AN182" s="193">
        <f ca="1">-SUMIF(buffer!$B$99:$B$123,Stock!$B172,buffer!K$99:K$123)</f>
        <v>0</v>
      </c>
      <c r="AO182" s="193">
        <f ca="1">-SUMIF(buffer!$B$99:$B$123,Stock!$B172,buffer!L$99:L$123)</f>
        <v>-828.50399999999991</v>
      </c>
      <c r="AP182" s="193">
        <f ca="1">-SUMIF(buffer!$B$99:$B$123,Stock!$B172,buffer!M$99:M$123)</f>
        <v>-815.05199999999991</v>
      </c>
      <c r="AQ182" s="193">
        <f ca="1">-SUMIF(buffer!$B$99:$B$123,Stock!$B172,buffer!N$99:N$123)</f>
        <v>-871.03199999999993</v>
      </c>
      <c r="AR182" s="193">
        <f ca="1">-SUMIF(buffer!$B$99:$B$123,Stock!$B172,buffer!O$99:O$123)</f>
        <v>-928.13999999999987</v>
      </c>
      <c r="AS182" s="193">
        <f ca="1">-SUMIF(buffer!$B$99:$B$123,Stock!$B172,buffer!P$99:P$123)</f>
        <v>-651.97199999999998</v>
      </c>
      <c r="AT182" s="193">
        <f ca="1">-SUMIF(buffer!$B$99:$B$123,Stock!$B172,buffer!Q$99:Q$123)</f>
        <v>-893.98799999999983</v>
      </c>
      <c r="AU182" s="193">
        <f ca="1">-SUMIF(buffer!$B$99:$B$123,Stock!$B172,buffer!R$99:R$123)</f>
        <v>-829.63799999999992</v>
      </c>
      <c r="AV182" s="193">
        <f ca="1">-SUMIF(buffer!$B$99:$B$123,Stock!$B172,buffer!S$99:S$123)</f>
        <v>-863.22599999999989</v>
      </c>
      <c r="AW182" s="193">
        <f ca="1">-SUMIF(buffer!$B$99:$B$123,Stock!$B172,buffer!T$99:T$123)</f>
        <v>-867.52199999999993</v>
      </c>
      <c r="AX182" s="193">
        <f ca="1">-SUMIF(buffer!$B$99:$B$123,Stock!$B172,buffer!U$99:U$123)</f>
        <v>-863.56799999999998</v>
      </c>
      <c r="AY182" s="193">
        <f ca="1">-SUMIF(buffer!$B$99:$B$123,Stock!$B172,buffer!V$99:V$123)</f>
        <v>-977.21999999999991</v>
      </c>
      <c r="AZ182" s="193">
        <f ca="1">-SUMIF(buffer!$B$99:$B$123,Stock!$B172,buffer!W$99:W$123)</f>
        <v>-849.42599999999993</v>
      </c>
      <c r="BA182" s="193">
        <f ca="1">-SUMIF(buffer!$B$99:$B$123,Stock!$B172,buffer!X$99:X$123)</f>
        <v>-952.79399999999987</v>
      </c>
      <c r="BB182" s="193">
        <f ca="1">-SUMIF(buffer!$B$99:$B$123,Stock!$B172,buffer!Y$99:Y$123)</f>
        <v>-970.32</v>
      </c>
      <c r="BC182" s="193">
        <f ca="1">-SUMIF(buffer!$B$99:$B$123,Stock!$B172,buffer!Z$99:Z$123)</f>
        <v>-987.50999999999988</v>
      </c>
      <c r="BD182" s="193">
        <f ca="1">-SUMIF(buffer!$B$99:$B$123,Stock!$B172,buffer!AA$99:AA$123)</f>
        <v>-1007.076</v>
      </c>
      <c r="BE182" s="193">
        <f ca="1">-SUMIF(buffer!$B$99:$B$123,Stock!$B172,buffer!AB$99:AB$123)</f>
        <v>-695.28600000000006</v>
      </c>
      <c r="BF182" s="193">
        <f ca="1">-SUMIF(buffer!$B$99:$B$123,Stock!$B172,buffer!AC$99:AC$123)</f>
        <v>-965.46</v>
      </c>
      <c r="BG182" s="193">
        <f ca="1">-SUMIF(buffer!$B$99:$B$123,Stock!$B172,buffer!AD$99:AD$123)</f>
        <v>-913.43399999999997</v>
      </c>
      <c r="BH182" s="193">
        <f ca="1">-SUMIF(buffer!$B$99:$B$123,Stock!$B172,buffer!AE$99:AE$123)</f>
        <v>-943.29</v>
      </c>
      <c r="BI182" s="193">
        <f ca="1">-SUMIF(buffer!$B$99:$B$123,Stock!$B172,buffer!AF$99:AF$123)</f>
        <v>-921.80399999999986</v>
      </c>
      <c r="BJ182" s="193">
        <f ca="1">-SUMIF(buffer!$B$99:$B$123,Stock!$B172,buffer!AG$99:AG$123)</f>
        <v>-929.26799999999992</v>
      </c>
      <c r="BK182" s="193">
        <f ca="1">-SUMIF(buffer!$B$99:$B$123,Stock!$B172,buffer!AH$99:AH$123)</f>
        <v>-1092.0059999999999</v>
      </c>
      <c r="BL182" s="193">
        <f ca="1">-SUMIF(buffer!$B$99:$B$123,Stock!$B172,buffer!AI$99:AI$123)</f>
        <v>-900.54600000000005</v>
      </c>
      <c r="BM182" s="193">
        <f ca="1">-SUMIF(buffer!$B$99:$B$123,Stock!$B172,buffer!AJ$99:AJ$123)</f>
        <v>-1042.704</v>
      </c>
      <c r="BN182" s="193">
        <f ca="1">-SUMIF(buffer!$B$99:$B$123,Stock!$B172,buffer!AK$99:AK$123)</f>
        <v>-1069.9559999999997</v>
      </c>
      <c r="BO182" s="193">
        <f ca="1">-SUMIF(buffer!$B$99:$B$123,Stock!$B172,buffer!AL$99:AL$123)</f>
        <v>-1065.3179999999998</v>
      </c>
      <c r="BP182" s="193">
        <f ca="1">-SUMIF(buffer!$B$99:$B$123,Stock!$B172,buffer!AM$99:AM$123)</f>
        <v>-1067.3519999999999</v>
      </c>
      <c r="BQ182" s="193">
        <f ca="1">-SUMIF(buffer!$B$99:$B$123,Stock!$B172,buffer!AN$99:AN$123)</f>
        <v>-731.47199999999998</v>
      </c>
      <c r="BR182" s="193">
        <f ca="1">-SUMIF(buffer!$B$99:$B$123,Stock!$B172,buffer!AO$99:AO$123)</f>
        <v>-992.71199999999999</v>
      </c>
      <c r="BS182" s="193">
        <f ca="1">-SUMIF(buffer!$B$99:$B$123,Stock!$B172,buffer!AP$99:AP$123)</f>
        <v>-956.52599999999995</v>
      </c>
      <c r="BT182" s="193">
        <f ca="1">-SUMIF(buffer!$B$99:$B$123,Stock!$B172,buffer!AQ$99:AQ$123)</f>
        <v>-1021.4399999999999</v>
      </c>
      <c r="BU182" s="193">
        <f ca="1">-SUMIF(buffer!$B$99:$B$123,Stock!$B172,buffer!AR$99:AR$123)</f>
        <v>-947.36400000000003</v>
      </c>
      <c r="BV182" s="193">
        <f ca="1">-SUMIF(buffer!$B$99:$B$123,Stock!$B172,buffer!AS$99:AS$123)</f>
        <v>-986.38199999999983</v>
      </c>
      <c r="BW182" s="193">
        <f ca="1">-SUMIF(buffer!$B$99:$B$123,Stock!$B172,buffer!AT$99:AT$123)</f>
        <v>-1143.126</v>
      </c>
      <c r="BX182" s="193">
        <f ca="1">-SUMIF(buffer!$B$99:$B$123,Stock!$B172,buffer!AU$99:AU$123)</f>
        <v>-961.72799999999995</v>
      </c>
      <c r="BY182" s="193">
        <f ca="1">-SUMIF(buffer!$B$99:$B$123,Stock!$B172,buffer!AV$99:AV$123)</f>
        <v>-1104.33</v>
      </c>
      <c r="BZ182" s="193">
        <f ca="1">-SUMIF(buffer!$B$99:$B$123,Stock!$B172,buffer!AW$99:AW$123)</f>
        <v>-1102.98</v>
      </c>
      <c r="CA182" s="193">
        <f ca="1">-SUMIF(buffer!$B$99:$B$123,Stock!$B172,buffer!AX$99:AX$123)</f>
        <v>-1111.5720000000001</v>
      </c>
      <c r="CB182" s="193">
        <f ca="1">-SUMIF(buffer!$B$99:$B$123,Stock!$B172,buffer!AY$99:AY$123)</f>
        <v>-1248.1859999999999</v>
      </c>
      <c r="CC182" s="193">
        <f ca="1">-SUMIF(buffer!$B$99:$B$123,Stock!$B172,buffer!AZ$99:AZ$123)</f>
        <v>-831.10799999999995</v>
      </c>
      <c r="CD182" s="193">
        <f ca="1">-SUMIF(buffer!$B$99:$B$123,Stock!$B172,buffer!BA$99:BA$123)</f>
        <v>-1121.298</v>
      </c>
      <c r="CE182" s="193">
        <f ca="1">-SUMIF(buffer!$B$99:$B$123,Stock!$B172,buffer!BB$99:BB$123)</f>
        <v>-1076.5140000000001</v>
      </c>
      <c r="CF182" s="193">
        <f ca="1">-SUMIF(buffer!$B$99:$B$123,Stock!$B172,buffer!BC$99:BC$123)</f>
        <v>-1154.886</v>
      </c>
      <c r="CG182" s="193">
        <f ca="1">-SUMIF(buffer!$B$99:$B$123,Stock!$B172,buffer!BD$99:BD$123)</f>
        <v>-1092.57</v>
      </c>
      <c r="CH182" s="193">
        <f ca="1">-SUMIF(buffer!$B$99:$B$123,Stock!$B172,buffer!BE$99:BE$123)</f>
        <v>-1128.1979999999999</v>
      </c>
      <c r="CI182" s="193">
        <f ca="1">-SUMIF(buffer!$B$99:$B$123,Stock!$B172,buffer!BF$99:BF$123)</f>
        <v>-1268.8799999999999</v>
      </c>
      <c r="CJ182" s="193">
        <f ca="1">-SUMIF(buffer!$B$99:$B$123,Stock!$B172,buffer!BG$99:BG$123)</f>
        <v>-1086.0119999999999</v>
      </c>
      <c r="CK182" s="193">
        <f ca="1">-SUMIF(buffer!$B$99:$B$123,Stock!$B172,buffer!BH$99:BH$123)</f>
        <v>-1291.2719999999999</v>
      </c>
      <c r="CL182" s="193">
        <f ca="1">-SUMIF(buffer!$B$99:$B$123,Stock!$B172,buffer!BI$99:BI$123)</f>
        <v>-1223.19</v>
      </c>
      <c r="CM182" s="193">
        <f ca="1">-SUMIF(buffer!$B$99:$B$123,Stock!$B172,buffer!BJ$99:BJ$123)</f>
        <v>-1273.7460000000001</v>
      </c>
    </row>
    <row r="183" spans="2:91" x14ac:dyDescent="0.2">
      <c r="B183" s="196" t="s">
        <v>297</v>
      </c>
      <c r="C183" s="19" t="str">
        <f>Inputs!$GZ$9</f>
        <v>kg</v>
      </c>
      <c r="D183" s="19" t="s">
        <v>19</v>
      </c>
      <c r="E183" s="27">
        <f t="shared" ca="1" si="314"/>
        <v>-125.7294</v>
      </c>
      <c r="F183" s="27">
        <f t="shared" ca="1" si="314"/>
        <v>-531.76619999999991</v>
      </c>
      <c r="G183" s="27">
        <f t="shared" ca="1" si="314"/>
        <v>-577.30739999999992</v>
      </c>
      <c r="H183" s="27">
        <f t="shared" ca="1" si="314"/>
        <v>-606.3492</v>
      </c>
      <c r="I183" s="27">
        <f t="shared" ca="1" si="314"/>
        <v>-689.79300000000001</v>
      </c>
      <c r="J183" s="27"/>
      <c r="K183" s="27">
        <f t="shared" ca="1" si="315"/>
        <v>0</v>
      </c>
      <c r="L183" s="27">
        <f t="shared" ca="1" si="315"/>
        <v>0</v>
      </c>
      <c r="M183" s="27">
        <f t="shared" ca="1" si="315"/>
        <v>0</v>
      </c>
      <c r="N183" s="27">
        <f t="shared" ca="1" si="315"/>
        <v>-125.7294</v>
      </c>
      <c r="O183" s="27">
        <f t="shared" ca="1" si="315"/>
        <v>-123.70499999999998</v>
      </c>
      <c r="P183" s="27">
        <f t="shared" ca="1" si="315"/>
        <v>-128.01929999999999</v>
      </c>
      <c r="Q183" s="27">
        <f t="shared" ca="1" si="315"/>
        <v>-134.51069999999999</v>
      </c>
      <c r="R183" s="27">
        <f t="shared" ca="1" si="315"/>
        <v>-145.53119999999998</v>
      </c>
      <c r="S183" s="27">
        <f t="shared" ca="1" si="315"/>
        <v>-133.39110000000002</v>
      </c>
      <c r="T183" s="27">
        <f t="shared" ca="1" si="315"/>
        <v>-138.9264</v>
      </c>
      <c r="U183" s="27">
        <f t="shared" ca="1" si="316"/>
        <v>-146.09100000000001</v>
      </c>
      <c r="V183" s="27">
        <f t="shared" ca="1" si="316"/>
        <v>-158.89889999999997</v>
      </c>
      <c r="W183" s="27">
        <f t="shared" ca="1" si="316"/>
        <v>-139.57679999999999</v>
      </c>
      <c r="X183" s="27">
        <f t="shared" ca="1" si="316"/>
        <v>-146.26650000000001</v>
      </c>
      <c r="Y183" s="27">
        <f t="shared" ca="1" si="316"/>
        <v>-154.56180000000001</v>
      </c>
      <c r="Z183" s="27">
        <f t="shared" ca="1" si="316"/>
        <v>-165.94409999999999</v>
      </c>
      <c r="AA183" s="27">
        <f t="shared" ca="1" si="316"/>
        <v>-160.02959999999999</v>
      </c>
      <c r="AB183" s="27">
        <f t="shared" ca="1" si="316"/>
        <v>-166.19850000000002</v>
      </c>
      <c r="AC183" s="27">
        <f t="shared" ca="1" si="316"/>
        <v>-174.15449999999998</v>
      </c>
      <c r="AD183" s="27">
        <f t="shared" ca="1" si="316"/>
        <v>-189.41040000000001</v>
      </c>
      <c r="AE183" s="27"/>
      <c r="AF183" s="26">
        <f ca="1">Inputs!$HM$9*AF182</f>
        <v>0</v>
      </c>
      <c r="AG183" s="26">
        <f ca="1">Inputs!$HM$9*AG182</f>
        <v>0</v>
      </c>
      <c r="AH183" s="26">
        <f ca="1">Inputs!$HM$9*AH182</f>
        <v>0</v>
      </c>
      <c r="AI183" s="26">
        <f ca="1">Inputs!$HM$9*AI182</f>
        <v>0</v>
      </c>
      <c r="AJ183" s="26">
        <f ca="1">Inputs!$HM$9*AJ182</f>
        <v>0</v>
      </c>
      <c r="AK183" s="26">
        <f ca="1">Inputs!$HM$9*AK182</f>
        <v>0</v>
      </c>
      <c r="AL183" s="26">
        <f ca="1">Inputs!$HM$9*AL182</f>
        <v>0</v>
      </c>
      <c r="AM183" s="26">
        <f ca="1">Inputs!$HM$9*AM182</f>
        <v>0</v>
      </c>
      <c r="AN183" s="26">
        <f ca="1">Inputs!$HM$9*AN182</f>
        <v>0</v>
      </c>
      <c r="AO183" s="26">
        <f ca="1">Inputs!$HM$9*AO182</f>
        <v>-41.425199999999997</v>
      </c>
      <c r="AP183" s="26">
        <f ca="1">Inputs!$HM$9*AP182</f>
        <v>-40.752600000000001</v>
      </c>
      <c r="AQ183" s="26">
        <f ca="1">Inputs!$HM$9*AQ182</f>
        <v>-43.551600000000001</v>
      </c>
      <c r="AR183" s="26">
        <f ca="1">Inputs!$HM$9*AR182</f>
        <v>-46.406999999999996</v>
      </c>
      <c r="AS183" s="26">
        <f ca="1">Inputs!$HM$9*AS182</f>
        <v>-32.598599999999998</v>
      </c>
      <c r="AT183" s="26">
        <f ca="1">Inputs!$HM$9*AT182</f>
        <v>-44.699399999999997</v>
      </c>
      <c r="AU183" s="26">
        <f ca="1">Inputs!$HM$9*AU182</f>
        <v>-41.481899999999996</v>
      </c>
      <c r="AV183" s="26">
        <f ca="1">Inputs!$HM$9*AV182</f>
        <v>-43.161299999999997</v>
      </c>
      <c r="AW183" s="26">
        <f ca="1">Inputs!$HM$9*AW182</f>
        <v>-43.376100000000001</v>
      </c>
      <c r="AX183" s="26">
        <f ca="1">Inputs!$HM$9*AX182</f>
        <v>-43.178400000000003</v>
      </c>
      <c r="AY183" s="26">
        <f ca="1">Inputs!$HM$9*AY182</f>
        <v>-48.860999999999997</v>
      </c>
      <c r="AZ183" s="26">
        <f ca="1">Inputs!$HM$9*AZ182</f>
        <v>-42.471299999999999</v>
      </c>
      <c r="BA183" s="26">
        <f ca="1">Inputs!$HM$9*BA182</f>
        <v>-47.639699999999998</v>
      </c>
      <c r="BB183" s="26">
        <f ca="1">Inputs!$HM$9*BB182</f>
        <v>-48.516000000000005</v>
      </c>
      <c r="BC183" s="26">
        <f ca="1">Inputs!$HM$9*BC182</f>
        <v>-49.375499999999995</v>
      </c>
      <c r="BD183" s="26">
        <f ca="1">Inputs!$HM$9*BD182</f>
        <v>-50.353800000000007</v>
      </c>
      <c r="BE183" s="26">
        <f ca="1">Inputs!$HM$9*BE182</f>
        <v>-34.764300000000006</v>
      </c>
      <c r="BF183" s="26">
        <f ca="1">Inputs!$HM$9*BF182</f>
        <v>-48.273000000000003</v>
      </c>
      <c r="BG183" s="26">
        <f ca="1">Inputs!$HM$9*BG182</f>
        <v>-45.671700000000001</v>
      </c>
      <c r="BH183" s="26">
        <f ca="1">Inputs!$HM$9*BH182</f>
        <v>-47.164500000000004</v>
      </c>
      <c r="BI183" s="26">
        <f ca="1">Inputs!$HM$9*BI182</f>
        <v>-46.090199999999996</v>
      </c>
      <c r="BJ183" s="26">
        <f ca="1">Inputs!$HM$9*BJ182</f>
        <v>-46.4634</v>
      </c>
      <c r="BK183" s="26">
        <f ca="1">Inputs!$HM$9*BK182</f>
        <v>-54.600299999999997</v>
      </c>
      <c r="BL183" s="26">
        <f ca="1">Inputs!$HM$9*BL182</f>
        <v>-45.027300000000004</v>
      </c>
      <c r="BM183" s="26">
        <f ca="1">Inputs!$HM$9*BM182</f>
        <v>-52.135199999999998</v>
      </c>
      <c r="BN183" s="26">
        <f ca="1">Inputs!$HM$9*BN182</f>
        <v>-53.497799999999984</v>
      </c>
      <c r="BO183" s="26">
        <f ca="1">Inputs!$HM$9*BO182</f>
        <v>-53.265899999999988</v>
      </c>
      <c r="BP183" s="26">
        <f ca="1">Inputs!$HM$9*BP182</f>
        <v>-53.367599999999996</v>
      </c>
      <c r="BQ183" s="26">
        <f ca="1">Inputs!$HM$9*BQ182</f>
        <v>-36.573599999999999</v>
      </c>
      <c r="BR183" s="26">
        <f ca="1">Inputs!$HM$9*BR182</f>
        <v>-49.635600000000004</v>
      </c>
      <c r="BS183" s="26">
        <f ca="1">Inputs!$HM$9*BS182</f>
        <v>-47.826300000000003</v>
      </c>
      <c r="BT183" s="26">
        <f ca="1">Inputs!$HM$9*BT182</f>
        <v>-51.072000000000003</v>
      </c>
      <c r="BU183" s="26">
        <f ca="1">Inputs!$HM$9*BU182</f>
        <v>-47.368200000000002</v>
      </c>
      <c r="BV183" s="26">
        <f ca="1">Inputs!$HM$9*BV182</f>
        <v>-49.319099999999992</v>
      </c>
      <c r="BW183" s="26">
        <f ca="1">Inputs!$HM$9*BW182</f>
        <v>-57.156300000000002</v>
      </c>
      <c r="BX183" s="26">
        <f ca="1">Inputs!$HM$9*BX182</f>
        <v>-48.086399999999998</v>
      </c>
      <c r="BY183" s="26">
        <f ca="1">Inputs!$HM$9*BY182</f>
        <v>-55.216499999999996</v>
      </c>
      <c r="BZ183" s="26">
        <f ca="1">Inputs!$HM$9*BZ182</f>
        <v>-55.149000000000001</v>
      </c>
      <c r="CA183" s="26">
        <f ca="1">Inputs!$HM$9*CA182</f>
        <v>-55.578600000000009</v>
      </c>
      <c r="CB183" s="26">
        <f ca="1">Inputs!$HM$9*CB182</f>
        <v>-62.409300000000002</v>
      </c>
      <c r="CC183" s="26">
        <f ca="1">Inputs!$HM$9*CC182</f>
        <v>-41.555399999999999</v>
      </c>
      <c r="CD183" s="26">
        <f ca="1">Inputs!$HM$9*CD182</f>
        <v>-56.064900000000002</v>
      </c>
      <c r="CE183" s="26">
        <f ca="1">Inputs!$HM$9*CE182</f>
        <v>-53.825700000000012</v>
      </c>
      <c r="CF183" s="26">
        <f ca="1">Inputs!$HM$9*CF182</f>
        <v>-57.744300000000003</v>
      </c>
      <c r="CG183" s="26">
        <f ca="1">Inputs!$HM$9*CG182</f>
        <v>-54.628500000000003</v>
      </c>
      <c r="CH183" s="26">
        <f ca="1">Inputs!$HM$9*CH182</f>
        <v>-56.409899999999993</v>
      </c>
      <c r="CI183" s="26">
        <f ca="1">Inputs!$HM$9*CI182</f>
        <v>-63.443999999999996</v>
      </c>
      <c r="CJ183" s="26">
        <f ca="1">Inputs!$HM$9*CJ182</f>
        <v>-54.300600000000003</v>
      </c>
      <c r="CK183" s="26">
        <f ca="1">Inputs!$HM$9*CK182</f>
        <v>-64.563599999999994</v>
      </c>
      <c r="CL183" s="26">
        <f ca="1">Inputs!$HM$9*CL182</f>
        <v>-61.159500000000008</v>
      </c>
      <c r="CM183" s="26">
        <f ca="1">Inputs!$HM$9*CM182</f>
        <v>-63.687300000000008</v>
      </c>
    </row>
    <row r="184" spans="2:91" s="115" customFormat="1" x14ac:dyDescent="0.2">
      <c r="B184" s="195" t="s">
        <v>296</v>
      </c>
      <c r="C184" s="19" t="str">
        <f>Inputs!$GZ$9</f>
        <v>kg</v>
      </c>
      <c r="D184" s="19" t="s">
        <v>19</v>
      </c>
      <c r="E184" s="63">
        <f ca="1">SUM(E180:E183)</f>
        <v>1.7053025658242404E-13</v>
      </c>
      <c r="F184" s="63">
        <f ca="1">SUM(F180:F183)</f>
        <v>0</v>
      </c>
      <c r="G184" s="63">
        <f ca="1">SUM(G180:G183)</f>
        <v>0</v>
      </c>
      <c r="H184" s="63">
        <f ca="1">SUM(H180:H183)</f>
        <v>2.3874235921539366E-12</v>
      </c>
      <c r="I184" s="63">
        <f ca="1">SUM(I180:I183)</f>
        <v>1.4779288903810084E-12</v>
      </c>
      <c r="J184" s="63"/>
      <c r="K184" s="63">
        <f t="shared" ref="K184:AD184" ca="1" si="317">SUM(K180:K183)</f>
        <v>0</v>
      </c>
      <c r="L184" s="63">
        <f t="shared" ca="1" si="317"/>
        <v>0</v>
      </c>
      <c r="M184" s="63">
        <f t="shared" ca="1" si="317"/>
        <v>0</v>
      </c>
      <c r="N184" s="63">
        <f t="shared" ca="1" si="317"/>
        <v>1.7053025658242404E-13</v>
      </c>
      <c r="O184" s="63">
        <f t="shared" ca="1" si="317"/>
        <v>3.979039320256561E-13</v>
      </c>
      <c r="P184" s="63">
        <f t="shared" ca="1" si="317"/>
        <v>3.979039320256561E-13</v>
      </c>
      <c r="Q184" s="63">
        <f t="shared" ca="1" si="317"/>
        <v>2.8421709430404007E-13</v>
      </c>
      <c r="R184" s="63">
        <f t="shared" ca="1" si="317"/>
        <v>3.694822225952521E-13</v>
      </c>
      <c r="S184" s="63">
        <f t="shared" ca="1" si="317"/>
        <v>7.1054273576010019E-13</v>
      </c>
      <c r="T184" s="63">
        <f t="shared" ca="1" si="317"/>
        <v>7.3896444519050419E-13</v>
      </c>
      <c r="U184" s="63">
        <f t="shared" ca="1" si="317"/>
        <v>1.2505552149377763E-12</v>
      </c>
      <c r="V184" s="63">
        <f t="shared" ca="1" si="317"/>
        <v>1.0800249583553523E-12</v>
      </c>
      <c r="W184" s="63">
        <f t="shared" ca="1" si="317"/>
        <v>7.3896444519050419E-13</v>
      </c>
      <c r="X184" s="63">
        <f t="shared" ca="1" si="317"/>
        <v>1.0800249583553523E-12</v>
      </c>
      <c r="Y184" s="63">
        <f t="shared" ca="1" si="317"/>
        <v>1.3073986337985843E-12</v>
      </c>
      <c r="Z184" s="63">
        <f t="shared" ca="1" si="317"/>
        <v>1.5347723092418164E-12</v>
      </c>
      <c r="AA184" s="63">
        <f t="shared" ca="1" si="317"/>
        <v>1.6768808563938364E-12</v>
      </c>
      <c r="AB184" s="63">
        <f t="shared" ca="1" si="317"/>
        <v>1.7621459846850485E-12</v>
      </c>
      <c r="AC184" s="63">
        <f t="shared" ca="1" si="317"/>
        <v>2.3874235921539366E-12</v>
      </c>
      <c r="AD184" s="63">
        <f t="shared" ca="1" si="317"/>
        <v>2.0179413695586845E-12</v>
      </c>
      <c r="AE184" s="63"/>
      <c r="AF184" s="194">
        <f t="shared" ref="AF184:BK184" ca="1" si="318">SUM(AF180:AF183)</f>
        <v>0</v>
      </c>
      <c r="AG184" s="194">
        <f t="shared" ca="1" si="318"/>
        <v>0</v>
      </c>
      <c r="AH184" s="194">
        <f t="shared" ca="1" si="318"/>
        <v>0</v>
      </c>
      <c r="AI184" s="194">
        <f t="shared" ca="1" si="318"/>
        <v>0</v>
      </c>
      <c r="AJ184" s="194">
        <f t="shared" ca="1" si="318"/>
        <v>0</v>
      </c>
      <c r="AK184" s="194">
        <f t="shared" ca="1" si="318"/>
        <v>0</v>
      </c>
      <c r="AL184" s="194">
        <f t="shared" ca="1" si="318"/>
        <v>0</v>
      </c>
      <c r="AM184" s="194">
        <f t="shared" ca="1" si="318"/>
        <v>0</v>
      </c>
      <c r="AN184" s="194">
        <f t="shared" ca="1" si="318"/>
        <v>0</v>
      </c>
      <c r="AO184" s="194">
        <f t="shared" ca="1" si="318"/>
        <v>0</v>
      </c>
      <c r="AP184" s="194">
        <f t="shared" ca="1" si="318"/>
        <v>0</v>
      </c>
      <c r="AQ184" s="194">
        <f t="shared" ca="1" si="318"/>
        <v>0</v>
      </c>
      <c r="AR184" s="194">
        <f t="shared" ca="1" si="318"/>
        <v>0</v>
      </c>
      <c r="AS184" s="194">
        <f t="shared" ca="1" si="318"/>
        <v>0</v>
      </c>
      <c r="AT184" s="194">
        <f t="shared" ca="1" si="318"/>
        <v>0</v>
      </c>
      <c r="AU184" s="194">
        <f t="shared" ca="1" si="318"/>
        <v>0</v>
      </c>
      <c r="AV184" s="194">
        <f t="shared" ca="1" si="318"/>
        <v>0</v>
      </c>
      <c r="AW184" s="194">
        <f t="shared" ca="1" si="318"/>
        <v>0</v>
      </c>
      <c r="AX184" s="194">
        <f t="shared" ca="1" si="318"/>
        <v>0</v>
      </c>
      <c r="AY184" s="194">
        <f t="shared" ca="1" si="318"/>
        <v>0</v>
      </c>
      <c r="AZ184" s="194">
        <f t="shared" ca="1" si="318"/>
        <v>0</v>
      </c>
      <c r="BA184" s="194">
        <f t="shared" ca="1" si="318"/>
        <v>0</v>
      </c>
      <c r="BB184" s="194">
        <f t="shared" ca="1" si="318"/>
        <v>0</v>
      </c>
      <c r="BC184" s="194">
        <f t="shared" ca="1" si="318"/>
        <v>0</v>
      </c>
      <c r="BD184" s="194">
        <f t="shared" ca="1" si="318"/>
        <v>8.5265128291212022E-14</v>
      </c>
      <c r="BE184" s="194">
        <f t="shared" ca="1" si="318"/>
        <v>1.5631940186722204E-13</v>
      </c>
      <c r="BF184" s="194">
        <f t="shared" ca="1" si="318"/>
        <v>1.3500311979441904E-13</v>
      </c>
      <c r="BG184" s="194">
        <f t="shared" ca="1" si="318"/>
        <v>9.9475983006414026E-14</v>
      </c>
      <c r="BH184" s="194">
        <f t="shared" ca="1" si="318"/>
        <v>8.5265128291212022E-14</v>
      </c>
      <c r="BI184" s="194">
        <f t="shared" ca="1" si="318"/>
        <v>9.9475983006414026E-14</v>
      </c>
      <c r="BJ184" s="194">
        <f t="shared" ca="1" si="318"/>
        <v>9.2370555648813024E-14</v>
      </c>
      <c r="BK184" s="194">
        <f t="shared" ca="1" si="318"/>
        <v>6.3948846218409017E-14</v>
      </c>
      <c r="BL184" s="194">
        <f t="shared" ref="BL184:CM184" ca="1" si="319">SUM(BL180:BL183)</f>
        <v>7.815970093361102E-14</v>
      </c>
      <c r="BM184" s="194">
        <f t="shared" ca="1" si="319"/>
        <v>-5.6843418860808015E-14</v>
      </c>
      <c r="BN184" s="194">
        <f t="shared" ca="1" si="319"/>
        <v>1.1368683772161603E-13</v>
      </c>
      <c r="BO184" s="194">
        <f t="shared" ca="1" si="319"/>
        <v>-1.1368683772161603E-13</v>
      </c>
      <c r="BP184" s="194">
        <f t="shared" ca="1" si="319"/>
        <v>0</v>
      </c>
      <c r="BQ184" s="194">
        <f t="shared" ca="1" si="319"/>
        <v>-5.6843418860808015E-14</v>
      </c>
      <c r="BR184" s="194">
        <f t="shared" ca="1" si="319"/>
        <v>6.3948846218409017E-14</v>
      </c>
      <c r="BS184" s="194">
        <f t="shared" ca="1" si="319"/>
        <v>1.7053025658242404E-13</v>
      </c>
      <c r="BT184" s="194">
        <f t="shared" ca="1" si="319"/>
        <v>2.2737367544323206E-13</v>
      </c>
      <c r="BU184" s="194">
        <f t="shared" ca="1" si="319"/>
        <v>2.2737367544323206E-13</v>
      </c>
      <c r="BV184" s="194">
        <f t="shared" ca="1" si="319"/>
        <v>1.7053025658242404E-13</v>
      </c>
      <c r="BW184" s="194">
        <f t="shared" ca="1" si="319"/>
        <v>3.2684965844964609E-13</v>
      </c>
      <c r="BX184" s="194">
        <f t="shared" ca="1" si="319"/>
        <v>3.694822225952521E-13</v>
      </c>
      <c r="BY184" s="194">
        <f t="shared" ca="1" si="319"/>
        <v>4.5474735088646412E-13</v>
      </c>
      <c r="BZ184" s="194">
        <f t="shared" ca="1" si="319"/>
        <v>3.4106051316484809E-13</v>
      </c>
      <c r="CA184" s="194">
        <f t="shared" ca="1" si="319"/>
        <v>2.7000623958883807E-13</v>
      </c>
      <c r="CB184" s="194">
        <f t="shared" ca="1" si="319"/>
        <v>2.5579538487363607E-13</v>
      </c>
      <c r="CC184" s="194">
        <f t="shared" ca="1" si="319"/>
        <v>1.9184653865522705E-13</v>
      </c>
      <c r="CD184" s="194">
        <f t="shared" ca="1" si="319"/>
        <v>3.0553337637684308E-13</v>
      </c>
      <c r="CE184" s="194">
        <f t="shared" ca="1" si="319"/>
        <v>3.1263880373444408E-13</v>
      </c>
      <c r="CF184" s="194">
        <f t="shared" ca="1" si="319"/>
        <v>2.9132252166164108E-13</v>
      </c>
      <c r="CG184" s="194">
        <f t="shared" ca="1" si="319"/>
        <v>2.5579538487363607E-13</v>
      </c>
      <c r="CH184" s="194">
        <f t="shared" ca="1" si="319"/>
        <v>3.4106051316484809E-13</v>
      </c>
      <c r="CI184" s="194">
        <f t="shared" ca="1" si="319"/>
        <v>1.9184653865522705E-13</v>
      </c>
      <c r="CJ184" s="194">
        <f t="shared" ca="1" si="319"/>
        <v>2.5579538487363607E-13</v>
      </c>
      <c r="CK184" s="194">
        <f t="shared" ca="1" si="319"/>
        <v>1.8474111129762605E-13</v>
      </c>
      <c r="CL184" s="194">
        <f t="shared" ca="1" si="319"/>
        <v>1.9895196601282805E-13</v>
      </c>
      <c r="CM184" s="194">
        <f t="shared" ca="1" si="319"/>
        <v>2.7000623958883807E-13</v>
      </c>
    </row>
    <row r="186" spans="2:91" x14ac:dyDescent="0.2">
      <c r="B186" s="7" t="s">
        <v>295</v>
      </c>
      <c r="C186" s="19" t="str">
        <f>Inputs!$J$16</f>
        <v>EUR</v>
      </c>
      <c r="D186" s="19" t="s">
        <v>19</v>
      </c>
      <c r="E186" s="27">
        <f ca="1">E175/E181</f>
        <v>4.9999999999999991</v>
      </c>
      <c r="F186" s="27">
        <f ca="1">F175/F181</f>
        <v>5</v>
      </c>
      <c r="G186" s="27">
        <f ca="1">G175/G181</f>
        <v>5.0000000000000009</v>
      </c>
      <c r="H186" s="27">
        <f ca="1">H175/H181</f>
        <v>4.9999999999999991</v>
      </c>
      <c r="I186" s="27">
        <f ca="1">I175/I181</f>
        <v>5.0000000000000018</v>
      </c>
      <c r="K186" s="27">
        <f t="shared" ref="K186:S186" ca="1" si="320">IFERROR(K175/K181,0)</f>
        <v>0</v>
      </c>
      <c r="L186" s="27">
        <f t="shared" ca="1" si="320"/>
        <v>0</v>
      </c>
      <c r="M186" s="27">
        <f t="shared" ca="1" si="320"/>
        <v>0</v>
      </c>
      <c r="N186" s="27">
        <f t="shared" ca="1" si="320"/>
        <v>4.9999999999999991</v>
      </c>
      <c r="O186" s="27">
        <f t="shared" ca="1" si="320"/>
        <v>4.9999999999999991</v>
      </c>
      <c r="P186" s="27">
        <f t="shared" ca="1" si="320"/>
        <v>5.0000000000000009</v>
      </c>
      <c r="Q186" s="27">
        <f t="shared" ca="1" si="320"/>
        <v>5</v>
      </c>
      <c r="R186" s="27">
        <f t="shared" ca="1" si="320"/>
        <v>5.0000000000000009</v>
      </c>
      <c r="S186" s="27">
        <f t="shared" ca="1" si="320"/>
        <v>4.9999999999999991</v>
      </c>
      <c r="T186" s="27">
        <f t="shared" ref="T186:AD186" ca="1" si="321">T175/T181</f>
        <v>5</v>
      </c>
      <c r="U186" s="27">
        <f t="shared" ca="1" si="321"/>
        <v>4.9999999999999991</v>
      </c>
      <c r="V186" s="27">
        <f t="shared" ca="1" si="321"/>
        <v>5</v>
      </c>
      <c r="W186" s="27">
        <f t="shared" ca="1" si="321"/>
        <v>5</v>
      </c>
      <c r="X186" s="27">
        <f t="shared" ca="1" si="321"/>
        <v>5</v>
      </c>
      <c r="Y186" s="27">
        <f t="shared" ca="1" si="321"/>
        <v>4.9999999999999991</v>
      </c>
      <c r="Z186" s="27">
        <f t="shared" ca="1" si="321"/>
        <v>4.9999999999999991</v>
      </c>
      <c r="AA186" s="27">
        <f t="shared" ca="1" si="321"/>
        <v>5</v>
      </c>
      <c r="AB186" s="27">
        <f t="shared" ca="1" si="321"/>
        <v>5</v>
      </c>
      <c r="AC186" s="27">
        <f t="shared" ca="1" si="321"/>
        <v>4.9999999999999991</v>
      </c>
      <c r="AD186" s="27">
        <f t="shared" ca="1" si="321"/>
        <v>5.0000000000000009</v>
      </c>
      <c r="AF186" s="193">
        <f>Inputs!HB18</f>
        <v>5</v>
      </c>
      <c r="AG186" s="27">
        <f t="shared" ref="AG186:BL186" si="322">AF186*(1+AG187)</f>
        <v>5</v>
      </c>
      <c r="AH186" s="27">
        <f t="shared" si="322"/>
        <v>5</v>
      </c>
      <c r="AI186" s="27">
        <f t="shared" si="322"/>
        <v>5</v>
      </c>
      <c r="AJ186" s="27">
        <f t="shared" si="322"/>
        <v>5</v>
      </c>
      <c r="AK186" s="27">
        <f t="shared" si="322"/>
        <v>5</v>
      </c>
      <c r="AL186" s="27">
        <f t="shared" si="322"/>
        <v>5</v>
      </c>
      <c r="AM186" s="27">
        <f t="shared" si="322"/>
        <v>5</v>
      </c>
      <c r="AN186" s="27">
        <f t="shared" si="322"/>
        <v>5</v>
      </c>
      <c r="AO186" s="27">
        <f t="shared" si="322"/>
        <v>5</v>
      </c>
      <c r="AP186" s="27">
        <f t="shared" si="322"/>
        <v>5</v>
      </c>
      <c r="AQ186" s="27">
        <f t="shared" si="322"/>
        <v>5</v>
      </c>
      <c r="AR186" s="27">
        <f t="shared" si="322"/>
        <v>5</v>
      </c>
      <c r="AS186" s="27">
        <f t="shared" si="322"/>
        <v>5</v>
      </c>
      <c r="AT186" s="27">
        <f t="shared" si="322"/>
        <v>5</v>
      </c>
      <c r="AU186" s="27">
        <f t="shared" si="322"/>
        <v>5</v>
      </c>
      <c r="AV186" s="27">
        <f t="shared" si="322"/>
        <v>5</v>
      </c>
      <c r="AW186" s="27">
        <f t="shared" si="322"/>
        <v>5</v>
      </c>
      <c r="AX186" s="27">
        <f t="shared" si="322"/>
        <v>5</v>
      </c>
      <c r="AY186" s="27">
        <f t="shared" si="322"/>
        <v>5</v>
      </c>
      <c r="AZ186" s="27">
        <f t="shared" si="322"/>
        <v>5</v>
      </c>
      <c r="BA186" s="27">
        <f t="shared" si="322"/>
        <v>5</v>
      </c>
      <c r="BB186" s="27">
        <f t="shared" si="322"/>
        <v>5</v>
      </c>
      <c r="BC186" s="27">
        <f t="shared" si="322"/>
        <v>5</v>
      </c>
      <c r="BD186" s="27">
        <f t="shared" si="322"/>
        <v>5</v>
      </c>
      <c r="BE186" s="27">
        <f t="shared" si="322"/>
        <v>5</v>
      </c>
      <c r="BF186" s="27">
        <f t="shared" si="322"/>
        <v>5</v>
      </c>
      <c r="BG186" s="27">
        <f t="shared" si="322"/>
        <v>5</v>
      </c>
      <c r="BH186" s="27">
        <f t="shared" si="322"/>
        <v>5</v>
      </c>
      <c r="BI186" s="27">
        <f t="shared" si="322"/>
        <v>5</v>
      </c>
      <c r="BJ186" s="27">
        <f t="shared" si="322"/>
        <v>5</v>
      </c>
      <c r="BK186" s="27">
        <f t="shared" si="322"/>
        <v>5</v>
      </c>
      <c r="BL186" s="27">
        <f t="shared" si="322"/>
        <v>5</v>
      </c>
      <c r="BM186" s="27">
        <f t="shared" ref="BM186:CM186" si="323">BL186*(1+BM187)</f>
        <v>5</v>
      </c>
      <c r="BN186" s="27">
        <f t="shared" si="323"/>
        <v>5</v>
      </c>
      <c r="BO186" s="27">
        <f t="shared" si="323"/>
        <v>5</v>
      </c>
      <c r="BP186" s="27">
        <f t="shared" si="323"/>
        <v>5</v>
      </c>
      <c r="BQ186" s="27">
        <f t="shared" si="323"/>
        <v>5</v>
      </c>
      <c r="BR186" s="27">
        <f t="shared" si="323"/>
        <v>5</v>
      </c>
      <c r="BS186" s="27">
        <f t="shared" si="323"/>
        <v>5</v>
      </c>
      <c r="BT186" s="27">
        <f t="shared" si="323"/>
        <v>5</v>
      </c>
      <c r="BU186" s="27">
        <f t="shared" si="323"/>
        <v>5</v>
      </c>
      <c r="BV186" s="27">
        <f t="shared" si="323"/>
        <v>5</v>
      </c>
      <c r="BW186" s="27">
        <f t="shared" si="323"/>
        <v>5</v>
      </c>
      <c r="BX186" s="27">
        <f t="shared" si="323"/>
        <v>5</v>
      </c>
      <c r="BY186" s="27">
        <f t="shared" si="323"/>
        <v>5</v>
      </c>
      <c r="BZ186" s="27">
        <f t="shared" si="323"/>
        <v>5</v>
      </c>
      <c r="CA186" s="27">
        <f t="shared" si="323"/>
        <v>5</v>
      </c>
      <c r="CB186" s="27">
        <f t="shared" si="323"/>
        <v>5</v>
      </c>
      <c r="CC186" s="27">
        <f t="shared" si="323"/>
        <v>5</v>
      </c>
      <c r="CD186" s="27">
        <f t="shared" si="323"/>
        <v>5</v>
      </c>
      <c r="CE186" s="27">
        <f t="shared" si="323"/>
        <v>5</v>
      </c>
      <c r="CF186" s="27">
        <f t="shared" si="323"/>
        <v>5</v>
      </c>
      <c r="CG186" s="27">
        <f t="shared" si="323"/>
        <v>5</v>
      </c>
      <c r="CH186" s="27">
        <f t="shared" si="323"/>
        <v>5</v>
      </c>
      <c r="CI186" s="27">
        <f t="shared" si="323"/>
        <v>5</v>
      </c>
      <c r="CJ186" s="27">
        <f t="shared" si="323"/>
        <v>5</v>
      </c>
      <c r="CK186" s="27">
        <f t="shared" si="323"/>
        <v>5</v>
      </c>
      <c r="CL186" s="27">
        <f t="shared" si="323"/>
        <v>5</v>
      </c>
      <c r="CM186" s="27">
        <f t="shared" si="323"/>
        <v>5</v>
      </c>
    </row>
    <row r="187" spans="2:91" s="189" customFormat="1" x14ac:dyDescent="0.2">
      <c r="B187" s="192" t="s">
        <v>277</v>
      </c>
      <c r="C187" s="19" t="s">
        <v>43</v>
      </c>
      <c r="D187" s="19" t="s">
        <v>19</v>
      </c>
      <c r="E187" s="191">
        <f>Settings!AZ142</f>
        <v>0</v>
      </c>
      <c r="F187" s="191">
        <f>Settings!BA142</f>
        <v>0</v>
      </c>
      <c r="G187" s="191">
        <f>Settings!BB142</f>
        <v>0</v>
      </c>
      <c r="H187" s="191">
        <f>Settings!BC142</f>
        <v>0</v>
      </c>
      <c r="I187" s="191">
        <f>Settings!BD142</f>
        <v>0</v>
      </c>
      <c r="K187" s="190">
        <f t="shared" ref="K187:AD187" si="324">SUMIF($E$4:$I$4,K$4,$E187:$I187)/4</f>
        <v>0</v>
      </c>
      <c r="L187" s="190">
        <f t="shared" si="324"/>
        <v>0</v>
      </c>
      <c r="M187" s="190">
        <f t="shared" si="324"/>
        <v>0</v>
      </c>
      <c r="N187" s="190">
        <f t="shared" si="324"/>
        <v>0</v>
      </c>
      <c r="O187" s="190">
        <f t="shared" si="324"/>
        <v>0</v>
      </c>
      <c r="P187" s="190">
        <f t="shared" si="324"/>
        <v>0</v>
      </c>
      <c r="Q187" s="190">
        <f t="shared" si="324"/>
        <v>0</v>
      </c>
      <c r="R187" s="190">
        <f t="shared" si="324"/>
        <v>0</v>
      </c>
      <c r="S187" s="190">
        <f t="shared" si="324"/>
        <v>0</v>
      </c>
      <c r="T187" s="190">
        <f t="shared" si="324"/>
        <v>0</v>
      </c>
      <c r="U187" s="190">
        <f t="shared" si="324"/>
        <v>0</v>
      </c>
      <c r="V187" s="190">
        <f t="shared" si="324"/>
        <v>0</v>
      </c>
      <c r="W187" s="190">
        <f t="shared" si="324"/>
        <v>0</v>
      </c>
      <c r="X187" s="190">
        <f t="shared" si="324"/>
        <v>0</v>
      </c>
      <c r="Y187" s="190">
        <f t="shared" si="324"/>
        <v>0</v>
      </c>
      <c r="Z187" s="190">
        <f t="shared" si="324"/>
        <v>0</v>
      </c>
      <c r="AA187" s="190">
        <f t="shared" si="324"/>
        <v>0</v>
      </c>
      <c r="AB187" s="190">
        <f t="shared" si="324"/>
        <v>0</v>
      </c>
      <c r="AC187" s="190">
        <f t="shared" si="324"/>
        <v>0</v>
      </c>
      <c r="AD187" s="190">
        <f t="shared" si="324"/>
        <v>0</v>
      </c>
      <c r="AF187" s="190">
        <f t="shared" ref="AF187:BK187" si="325">SUMIF($E$4:$I$4,AF$4,$E187:$I187)/12</f>
        <v>0</v>
      </c>
      <c r="AG187" s="190">
        <f t="shared" si="325"/>
        <v>0</v>
      </c>
      <c r="AH187" s="190">
        <f t="shared" si="325"/>
        <v>0</v>
      </c>
      <c r="AI187" s="190">
        <f t="shared" si="325"/>
        <v>0</v>
      </c>
      <c r="AJ187" s="190">
        <f t="shared" si="325"/>
        <v>0</v>
      </c>
      <c r="AK187" s="190">
        <f t="shared" si="325"/>
        <v>0</v>
      </c>
      <c r="AL187" s="190">
        <f t="shared" si="325"/>
        <v>0</v>
      </c>
      <c r="AM187" s="190">
        <f t="shared" si="325"/>
        <v>0</v>
      </c>
      <c r="AN187" s="190">
        <f t="shared" si="325"/>
        <v>0</v>
      </c>
      <c r="AO187" s="190">
        <f t="shared" si="325"/>
        <v>0</v>
      </c>
      <c r="AP187" s="190">
        <f t="shared" si="325"/>
        <v>0</v>
      </c>
      <c r="AQ187" s="190">
        <f t="shared" si="325"/>
        <v>0</v>
      </c>
      <c r="AR187" s="190">
        <f t="shared" si="325"/>
        <v>0</v>
      </c>
      <c r="AS187" s="190">
        <f t="shared" si="325"/>
        <v>0</v>
      </c>
      <c r="AT187" s="190">
        <f t="shared" si="325"/>
        <v>0</v>
      </c>
      <c r="AU187" s="190">
        <f t="shared" si="325"/>
        <v>0</v>
      </c>
      <c r="AV187" s="190">
        <f t="shared" si="325"/>
        <v>0</v>
      </c>
      <c r="AW187" s="190">
        <f t="shared" si="325"/>
        <v>0</v>
      </c>
      <c r="AX187" s="190">
        <f t="shared" si="325"/>
        <v>0</v>
      </c>
      <c r="AY187" s="190">
        <f t="shared" si="325"/>
        <v>0</v>
      </c>
      <c r="AZ187" s="190">
        <f t="shared" si="325"/>
        <v>0</v>
      </c>
      <c r="BA187" s="190">
        <f t="shared" si="325"/>
        <v>0</v>
      </c>
      <c r="BB187" s="190">
        <f t="shared" si="325"/>
        <v>0</v>
      </c>
      <c r="BC187" s="190">
        <f t="shared" si="325"/>
        <v>0</v>
      </c>
      <c r="BD187" s="190">
        <f t="shared" si="325"/>
        <v>0</v>
      </c>
      <c r="BE187" s="190">
        <f t="shared" si="325"/>
        <v>0</v>
      </c>
      <c r="BF187" s="190">
        <f t="shared" si="325"/>
        <v>0</v>
      </c>
      <c r="BG187" s="190">
        <f t="shared" si="325"/>
        <v>0</v>
      </c>
      <c r="BH187" s="190">
        <f t="shared" si="325"/>
        <v>0</v>
      </c>
      <c r="BI187" s="190">
        <f t="shared" si="325"/>
        <v>0</v>
      </c>
      <c r="BJ187" s="190">
        <f t="shared" si="325"/>
        <v>0</v>
      </c>
      <c r="BK187" s="190">
        <f t="shared" si="325"/>
        <v>0</v>
      </c>
      <c r="BL187" s="190">
        <f t="shared" ref="BL187:CM187" si="326">SUMIF($E$4:$I$4,BL$4,$E187:$I187)/12</f>
        <v>0</v>
      </c>
      <c r="BM187" s="190">
        <f t="shared" si="326"/>
        <v>0</v>
      </c>
      <c r="BN187" s="190">
        <f t="shared" si="326"/>
        <v>0</v>
      </c>
      <c r="BO187" s="190">
        <f t="shared" si="326"/>
        <v>0</v>
      </c>
      <c r="BP187" s="190">
        <f t="shared" si="326"/>
        <v>0</v>
      </c>
      <c r="BQ187" s="190">
        <f t="shared" si="326"/>
        <v>0</v>
      </c>
      <c r="BR187" s="190">
        <f t="shared" si="326"/>
        <v>0</v>
      </c>
      <c r="BS187" s="190">
        <f t="shared" si="326"/>
        <v>0</v>
      </c>
      <c r="BT187" s="190">
        <f t="shared" si="326"/>
        <v>0</v>
      </c>
      <c r="BU187" s="190">
        <f t="shared" si="326"/>
        <v>0</v>
      </c>
      <c r="BV187" s="190">
        <f t="shared" si="326"/>
        <v>0</v>
      </c>
      <c r="BW187" s="190">
        <f t="shared" si="326"/>
        <v>0</v>
      </c>
      <c r="BX187" s="190">
        <f t="shared" si="326"/>
        <v>0</v>
      </c>
      <c r="BY187" s="190">
        <f t="shared" si="326"/>
        <v>0</v>
      </c>
      <c r="BZ187" s="190">
        <f t="shared" si="326"/>
        <v>0</v>
      </c>
      <c r="CA187" s="190">
        <f t="shared" si="326"/>
        <v>0</v>
      </c>
      <c r="CB187" s="190">
        <f t="shared" si="326"/>
        <v>0</v>
      </c>
      <c r="CC187" s="190">
        <f t="shared" si="326"/>
        <v>0</v>
      </c>
      <c r="CD187" s="190">
        <f t="shared" si="326"/>
        <v>0</v>
      </c>
      <c r="CE187" s="190">
        <f t="shared" si="326"/>
        <v>0</v>
      </c>
      <c r="CF187" s="190">
        <f t="shared" si="326"/>
        <v>0</v>
      </c>
      <c r="CG187" s="190">
        <f t="shared" si="326"/>
        <v>0</v>
      </c>
      <c r="CH187" s="190">
        <f t="shared" si="326"/>
        <v>0</v>
      </c>
      <c r="CI187" s="190">
        <f t="shared" si="326"/>
        <v>0</v>
      </c>
      <c r="CJ187" s="190">
        <f t="shared" si="326"/>
        <v>0</v>
      </c>
      <c r="CK187" s="190">
        <f t="shared" si="326"/>
        <v>0</v>
      </c>
      <c r="CL187" s="190">
        <f t="shared" si="326"/>
        <v>0</v>
      </c>
      <c r="CM187" s="190">
        <f t="shared" si="326"/>
        <v>0</v>
      </c>
    </row>
    <row r="189" spans="2:91" x14ac:dyDescent="0.2">
      <c r="B189" s="23" t="str">
        <f>Inputs!GY19</f>
        <v>Rice</v>
      </c>
    </row>
    <row r="190" spans="2:91" x14ac:dyDescent="0.2">
      <c r="B190" s="23"/>
    </row>
    <row r="191" spans="2:91" s="115" customFormat="1" x14ac:dyDescent="0.2">
      <c r="B191" s="195" t="s">
        <v>300</v>
      </c>
      <c r="C191" s="19" t="str">
        <f>Inputs!$J$16</f>
        <v>EUR</v>
      </c>
      <c r="D191" s="19" t="s">
        <v>19</v>
      </c>
      <c r="E191" s="63">
        <v>0</v>
      </c>
      <c r="F191" s="63">
        <f ca="1">E195</f>
        <v>-5.9685589803848416E-13</v>
      </c>
      <c r="G191" s="63">
        <f ca="1">F195</f>
        <v>0</v>
      </c>
      <c r="H191" s="63">
        <f ca="1">G195</f>
        <v>0</v>
      </c>
      <c r="I191" s="63">
        <f ca="1">H195</f>
        <v>0</v>
      </c>
      <c r="J191" s="63"/>
      <c r="K191" s="63">
        <v>0</v>
      </c>
      <c r="L191" s="63">
        <f t="shared" ref="L191:AD191" ca="1" si="327">K195</f>
        <v>0</v>
      </c>
      <c r="M191" s="63">
        <f t="shared" ca="1" si="327"/>
        <v>0</v>
      </c>
      <c r="N191" s="63">
        <f t="shared" ca="1" si="327"/>
        <v>0</v>
      </c>
      <c r="O191" s="63">
        <f t="shared" ca="1" si="327"/>
        <v>-5.9685589803848416E-13</v>
      </c>
      <c r="P191" s="63">
        <f t="shared" ca="1" si="327"/>
        <v>-3.979039320256561E-13</v>
      </c>
      <c r="Q191" s="63">
        <f t="shared" ca="1" si="327"/>
        <v>-6.2527760746888816E-13</v>
      </c>
      <c r="R191" s="63">
        <f t="shared" ca="1" si="327"/>
        <v>-2.5579538487363607E-13</v>
      </c>
      <c r="S191" s="63">
        <f t="shared" ca="1" si="327"/>
        <v>-9.9475983006414026E-13</v>
      </c>
      <c r="T191" s="63">
        <f t="shared" ca="1" si="327"/>
        <v>-1.0231815394945443E-12</v>
      </c>
      <c r="U191" s="63">
        <f t="shared" ca="1" si="327"/>
        <v>-1.0516032489249483E-12</v>
      </c>
      <c r="V191" s="63">
        <f t="shared" ca="1" si="327"/>
        <v>-8.2422957348171622E-13</v>
      </c>
      <c r="W191" s="63">
        <f t="shared" ca="1" si="327"/>
        <v>-9.0949470177292824E-13</v>
      </c>
      <c r="X191" s="63">
        <f t="shared" ca="1" si="327"/>
        <v>-1.1937117960769683E-12</v>
      </c>
      <c r="Y191" s="63">
        <f t="shared" ca="1" si="327"/>
        <v>-1.8758328224066645E-12</v>
      </c>
      <c r="Z191" s="63">
        <f t="shared" ca="1" si="327"/>
        <v>-1.6768808563938364E-12</v>
      </c>
      <c r="AA191" s="63">
        <f t="shared" ca="1" si="327"/>
        <v>-2.1032064978498966E-12</v>
      </c>
      <c r="AB191" s="63">
        <f t="shared" ca="1" si="327"/>
        <v>-2.2737367544323206E-12</v>
      </c>
      <c r="AC191" s="63">
        <f t="shared" ca="1" si="327"/>
        <v>-3.4106051316484809E-12</v>
      </c>
      <c r="AD191" s="63">
        <f t="shared" ca="1" si="327"/>
        <v>-3.4106051316484809E-12</v>
      </c>
      <c r="AE191" s="63"/>
      <c r="AF191" s="194">
        <v>0</v>
      </c>
      <c r="AG191" s="63">
        <f t="shared" ref="AG191:BL191" ca="1" si="328">AF195</f>
        <v>0</v>
      </c>
      <c r="AH191" s="63">
        <f t="shared" ca="1" si="328"/>
        <v>0</v>
      </c>
      <c r="AI191" s="63">
        <f t="shared" ca="1" si="328"/>
        <v>0</v>
      </c>
      <c r="AJ191" s="63">
        <f t="shared" ca="1" si="328"/>
        <v>0</v>
      </c>
      <c r="AK191" s="63">
        <f t="shared" ca="1" si="328"/>
        <v>0</v>
      </c>
      <c r="AL191" s="63">
        <f t="shared" ca="1" si="328"/>
        <v>0</v>
      </c>
      <c r="AM191" s="63">
        <f t="shared" ca="1" si="328"/>
        <v>0</v>
      </c>
      <c r="AN191" s="63">
        <f t="shared" ca="1" si="328"/>
        <v>0</v>
      </c>
      <c r="AO191" s="63">
        <f t="shared" ca="1" si="328"/>
        <v>0</v>
      </c>
      <c r="AP191" s="63">
        <f t="shared" ca="1" si="328"/>
        <v>-6.3948846218409017E-14</v>
      </c>
      <c r="AQ191" s="63">
        <f t="shared" ca="1" si="328"/>
        <v>0</v>
      </c>
      <c r="AR191" s="63">
        <f t="shared" ca="1" si="328"/>
        <v>0</v>
      </c>
      <c r="AS191" s="63">
        <f t="shared" ca="1" si="328"/>
        <v>0</v>
      </c>
      <c r="AT191" s="63">
        <f t="shared" ca="1" si="328"/>
        <v>8.5265128291212022E-14</v>
      </c>
      <c r="AU191" s="63">
        <f t="shared" ca="1" si="328"/>
        <v>0</v>
      </c>
      <c r="AV191" s="63">
        <f t="shared" ca="1" si="328"/>
        <v>1.2079226507921703E-13</v>
      </c>
      <c r="AW191" s="63">
        <f t="shared" ca="1" si="328"/>
        <v>1.9895196601282805E-13</v>
      </c>
      <c r="AX191" s="63">
        <f t="shared" ca="1" si="328"/>
        <v>1.9184653865522705E-13</v>
      </c>
      <c r="AY191" s="63">
        <f t="shared" ca="1" si="328"/>
        <v>1.9895196601282805E-13</v>
      </c>
      <c r="AZ191" s="63">
        <f t="shared" ca="1" si="328"/>
        <v>1.9895196601282805E-13</v>
      </c>
      <c r="BA191" s="63">
        <f t="shared" ca="1" si="328"/>
        <v>2.6290081223123707E-13</v>
      </c>
      <c r="BB191" s="63">
        <f t="shared" ca="1" si="328"/>
        <v>7.1054273576010019E-14</v>
      </c>
      <c r="BC191" s="63">
        <f t="shared" ca="1" si="328"/>
        <v>0</v>
      </c>
      <c r="BD191" s="63">
        <f t="shared" ca="1" si="328"/>
        <v>7.815970093361102E-14</v>
      </c>
      <c r="BE191" s="63">
        <f t="shared" ca="1" si="328"/>
        <v>1.5631940186722204E-13</v>
      </c>
      <c r="BF191" s="63">
        <f t="shared" ca="1" si="328"/>
        <v>0</v>
      </c>
      <c r="BG191" s="63">
        <f t="shared" ca="1" si="328"/>
        <v>0</v>
      </c>
      <c r="BH191" s="63">
        <f t="shared" ca="1" si="328"/>
        <v>1.5631940186722204E-13</v>
      </c>
      <c r="BI191" s="63">
        <f t="shared" ca="1" si="328"/>
        <v>9.9475983006414026E-14</v>
      </c>
      <c r="BJ191" s="63">
        <f t="shared" ca="1" si="328"/>
        <v>0</v>
      </c>
      <c r="BK191" s="63">
        <f t="shared" ca="1" si="328"/>
        <v>8.5265128291212022E-14</v>
      </c>
      <c r="BL191" s="63">
        <f t="shared" ca="1" si="328"/>
        <v>0</v>
      </c>
      <c r="BM191" s="63">
        <f t="shared" ref="BM191:CM191" ca="1" si="329">BL195</f>
        <v>0</v>
      </c>
      <c r="BN191" s="63">
        <f t="shared" ca="1" si="329"/>
        <v>-7.1054273576010019E-14</v>
      </c>
      <c r="BO191" s="63">
        <f t="shared" ca="1" si="329"/>
        <v>1.2789769243681803E-13</v>
      </c>
      <c r="BP191" s="63">
        <f t="shared" ca="1" si="329"/>
        <v>3.836930773104541E-13</v>
      </c>
      <c r="BQ191" s="63">
        <f t="shared" ca="1" si="329"/>
        <v>3.5527136788005009E-13</v>
      </c>
      <c r="BR191" s="63">
        <f t="shared" ca="1" si="329"/>
        <v>2.4868995751603507E-13</v>
      </c>
      <c r="BS191" s="63">
        <f t="shared" ca="1" si="329"/>
        <v>1.2789769243681803E-13</v>
      </c>
      <c r="BT191" s="63">
        <f t="shared" ca="1" si="329"/>
        <v>0</v>
      </c>
      <c r="BU191" s="63">
        <f t="shared" ca="1" si="329"/>
        <v>0</v>
      </c>
      <c r="BV191" s="63">
        <f t="shared" ca="1" si="329"/>
        <v>0</v>
      </c>
      <c r="BW191" s="63">
        <f t="shared" ca="1" si="329"/>
        <v>-7.1054273576010019E-14</v>
      </c>
      <c r="BX191" s="63">
        <f t="shared" ca="1" si="329"/>
        <v>-2.7000623958883807E-13</v>
      </c>
      <c r="BY191" s="63">
        <f t="shared" ca="1" si="329"/>
        <v>-1.9184653865522705E-13</v>
      </c>
      <c r="BZ191" s="63">
        <f t="shared" ca="1" si="329"/>
        <v>-3.2684965844964609E-13</v>
      </c>
      <c r="CA191" s="63">
        <f t="shared" ca="1" si="329"/>
        <v>0</v>
      </c>
      <c r="CB191" s="63">
        <f t="shared" ca="1" si="329"/>
        <v>-1.2789769243681803E-13</v>
      </c>
      <c r="CC191" s="63">
        <f t="shared" ca="1" si="329"/>
        <v>-2.1316282072803006E-13</v>
      </c>
      <c r="CD191" s="63">
        <f t="shared" ca="1" si="329"/>
        <v>-3.0553337637684308E-13</v>
      </c>
      <c r="CE191" s="63">
        <f t="shared" ca="1" si="329"/>
        <v>0</v>
      </c>
      <c r="CF191" s="63">
        <f t="shared" ca="1" si="329"/>
        <v>-1.2789769243681803E-13</v>
      </c>
      <c r="CG191" s="63">
        <f t="shared" ca="1" si="329"/>
        <v>-4.5474735088646412E-13</v>
      </c>
      <c r="CH191" s="63">
        <f t="shared" ca="1" si="329"/>
        <v>-5.8264504332328215E-13</v>
      </c>
      <c r="CI191" s="63">
        <f t="shared" ca="1" si="329"/>
        <v>-5.6843418860808015E-13</v>
      </c>
      <c r="CJ191" s="63">
        <f t="shared" ca="1" si="329"/>
        <v>-4.5474735088646412E-13</v>
      </c>
      <c r="CK191" s="63">
        <f t="shared" ca="1" si="329"/>
        <v>-5.5422333389287814E-13</v>
      </c>
      <c r="CL191" s="63">
        <f t="shared" ca="1" si="329"/>
        <v>-3.2684965844964609E-13</v>
      </c>
      <c r="CM191" s="63">
        <f t="shared" ca="1" si="329"/>
        <v>-1.1368683772161603E-13</v>
      </c>
    </row>
    <row r="192" spans="2:91" x14ac:dyDescent="0.2">
      <c r="B192" s="196" t="s">
        <v>299</v>
      </c>
      <c r="C192" s="19" t="str">
        <f>Inputs!$J$16</f>
        <v>EUR</v>
      </c>
      <c r="D192" s="19" t="s">
        <v>19</v>
      </c>
      <c r="E192" s="27">
        <f t="shared" ref="E192:I194" ca="1" si="330">SUMIF($K$4:$AD$4,E$4,$K192:$AD192)</f>
        <v>3181.8149999999996</v>
      </c>
      <c r="F192" s="27">
        <f t="shared" ca="1" si="330"/>
        <v>13460.58</v>
      </c>
      <c r="G192" s="27">
        <f t="shared" ca="1" si="330"/>
        <v>14615.369999999999</v>
      </c>
      <c r="H192" s="27">
        <f t="shared" ca="1" si="330"/>
        <v>15350.58</v>
      </c>
      <c r="I192" s="27">
        <f t="shared" ca="1" si="330"/>
        <v>17464.544999999998</v>
      </c>
      <c r="J192" s="27"/>
      <c r="K192" s="27">
        <f t="shared" ref="K192:T194" ca="1" si="331">SUMIFS($AF192:$CM192,$AF$4:$CM$4,K$4,$AF$8:$CM$8,K$8)</f>
        <v>0</v>
      </c>
      <c r="L192" s="27">
        <f t="shared" ca="1" si="331"/>
        <v>0</v>
      </c>
      <c r="M192" s="27">
        <f t="shared" ca="1" si="331"/>
        <v>0</v>
      </c>
      <c r="N192" s="27">
        <f t="shared" ca="1" si="331"/>
        <v>3181.8149999999996</v>
      </c>
      <c r="O192" s="27">
        <f t="shared" ca="1" si="331"/>
        <v>3130.7849999999999</v>
      </c>
      <c r="P192" s="27">
        <f t="shared" ca="1" si="331"/>
        <v>3240.4049999999997</v>
      </c>
      <c r="Q192" s="27">
        <f t="shared" ca="1" si="331"/>
        <v>3404.835</v>
      </c>
      <c r="R192" s="27">
        <f t="shared" ca="1" si="331"/>
        <v>3684.5549999999998</v>
      </c>
      <c r="S192" s="27">
        <f t="shared" ca="1" si="331"/>
        <v>3376.4849999999997</v>
      </c>
      <c r="T192" s="27">
        <f t="shared" ca="1" si="331"/>
        <v>3518.2349999999997</v>
      </c>
      <c r="U192" s="27">
        <f t="shared" ref="U192:AD194" ca="1" si="332">SUMIFS($AF192:$CM192,$AF$4:$CM$4,U$4,$AF$8:$CM$8,U$8)</f>
        <v>3698.73</v>
      </c>
      <c r="V192" s="27">
        <f t="shared" ca="1" si="332"/>
        <v>4021.9199999999996</v>
      </c>
      <c r="W192" s="27">
        <f t="shared" ca="1" si="332"/>
        <v>3534.2999999999997</v>
      </c>
      <c r="X192" s="27">
        <f t="shared" ca="1" si="332"/>
        <v>3702.5099999999998</v>
      </c>
      <c r="Y192" s="27">
        <f t="shared" ca="1" si="332"/>
        <v>3912.3</v>
      </c>
      <c r="Z192" s="27">
        <f t="shared" ca="1" si="332"/>
        <v>4201.4699999999993</v>
      </c>
      <c r="AA192" s="27">
        <f t="shared" ca="1" si="332"/>
        <v>4051.2149999999997</v>
      </c>
      <c r="AB192" s="27">
        <f t="shared" ca="1" si="332"/>
        <v>4208.0849999999991</v>
      </c>
      <c r="AC192" s="27">
        <f t="shared" ca="1" si="332"/>
        <v>4409.37</v>
      </c>
      <c r="AD192" s="27">
        <f t="shared" ca="1" si="332"/>
        <v>4795.875</v>
      </c>
      <c r="AE192" s="27"/>
      <c r="AF192" s="26">
        <f t="shared" ref="AF192:BK192" ca="1" si="333">AF198*AF203</f>
        <v>0</v>
      </c>
      <c r="AG192" s="26">
        <f t="shared" ca="1" si="333"/>
        <v>0</v>
      </c>
      <c r="AH192" s="26">
        <f t="shared" ca="1" si="333"/>
        <v>0</v>
      </c>
      <c r="AI192" s="26">
        <f t="shared" ca="1" si="333"/>
        <v>0</v>
      </c>
      <c r="AJ192" s="26">
        <f t="shared" ca="1" si="333"/>
        <v>0</v>
      </c>
      <c r="AK192" s="26">
        <f t="shared" ca="1" si="333"/>
        <v>0</v>
      </c>
      <c r="AL192" s="26">
        <f t="shared" ca="1" si="333"/>
        <v>0</v>
      </c>
      <c r="AM192" s="26">
        <f t="shared" ca="1" si="333"/>
        <v>0</v>
      </c>
      <c r="AN192" s="26">
        <f t="shared" ca="1" si="333"/>
        <v>0</v>
      </c>
      <c r="AO192" s="26">
        <f t="shared" ca="1" si="333"/>
        <v>1048.9499999999998</v>
      </c>
      <c r="AP192" s="26">
        <f t="shared" ca="1" si="333"/>
        <v>1030.9950000000001</v>
      </c>
      <c r="AQ192" s="26">
        <f t="shared" ca="1" si="333"/>
        <v>1101.8700000000001</v>
      </c>
      <c r="AR192" s="26">
        <f t="shared" ca="1" si="333"/>
        <v>1174.6349999999998</v>
      </c>
      <c r="AS192" s="26">
        <f t="shared" ca="1" si="333"/>
        <v>824.98500000000001</v>
      </c>
      <c r="AT192" s="26">
        <f t="shared" ca="1" si="333"/>
        <v>1131.165</v>
      </c>
      <c r="AU192" s="26">
        <f t="shared" ca="1" si="333"/>
        <v>1049.895</v>
      </c>
      <c r="AV192" s="26">
        <f t="shared" ca="1" si="333"/>
        <v>1092.42</v>
      </c>
      <c r="AW192" s="26">
        <f t="shared" ca="1" si="333"/>
        <v>1098.0899999999999</v>
      </c>
      <c r="AX192" s="26">
        <f t="shared" ca="1" si="333"/>
        <v>1092.42</v>
      </c>
      <c r="AY192" s="26">
        <f t="shared" ca="1" si="333"/>
        <v>1237.0049999999999</v>
      </c>
      <c r="AZ192" s="26">
        <f t="shared" ca="1" si="333"/>
        <v>1075.4099999999999</v>
      </c>
      <c r="BA192" s="26">
        <f t="shared" ca="1" si="333"/>
        <v>1205.82</v>
      </c>
      <c r="BB192" s="26">
        <f t="shared" ca="1" si="333"/>
        <v>1228.5</v>
      </c>
      <c r="BC192" s="26">
        <f t="shared" ca="1" si="333"/>
        <v>1250.2350000000001</v>
      </c>
      <c r="BD192" s="26">
        <f t="shared" ca="1" si="333"/>
        <v>1274.8050000000001</v>
      </c>
      <c r="BE192" s="26">
        <f t="shared" ca="1" si="333"/>
        <v>879.79499999999996</v>
      </c>
      <c r="BF192" s="26">
        <f t="shared" ca="1" si="333"/>
        <v>1221.8849999999998</v>
      </c>
      <c r="BG192" s="26">
        <f t="shared" ca="1" si="333"/>
        <v>1156.68</v>
      </c>
      <c r="BH192" s="26">
        <f t="shared" ca="1" si="333"/>
        <v>1194.48</v>
      </c>
      <c r="BI192" s="26">
        <f t="shared" ca="1" si="333"/>
        <v>1167.0749999999998</v>
      </c>
      <c r="BJ192" s="26">
        <f t="shared" ca="1" si="333"/>
        <v>1176.5250000000001</v>
      </c>
      <c r="BK192" s="26">
        <f t="shared" ca="1" si="333"/>
        <v>1382.5349999999999</v>
      </c>
      <c r="BL192" s="26">
        <f t="shared" ref="BL192:CM192" ca="1" si="334">BL198*BL203</f>
        <v>1139.67</v>
      </c>
      <c r="BM192" s="26">
        <f t="shared" ca="1" si="334"/>
        <v>1319.22</v>
      </c>
      <c r="BN192" s="26">
        <f t="shared" ca="1" si="334"/>
        <v>1354.1849999999999</v>
      </c>
      <c r="BO192" s="26">
        <f t="shared" ca="1" si="334"/>
        <v>1348.5149999999999</v>
      </c>
      <c r="BP192" s="26">
        <f t="shared" ca="1" si="334"/>
        <v>1351.35</v>
      </c>
      <c r="BQ192" s="26">
        <f t="shared" ca="1" si="334"/>
        <v>926.09999999999991</v>
      </c>
      <c r="BR192" s="26">
        <f t="shared" ca="1" si="334"/>
        <v>1256.8499999999999</v>
      </c>
      <c r="BS192" s="26">
        <f t="shared" ca="1" si="334"/>
        <v>1210.5450000000001</v>
      </c>
      <c r="BT192" s="26">
        <f t="shared" ca="1" si="334"/>
        <v>1292.7599999999998</v>
      </c>
      <c r="BU192" s="26">
        <f t="shared" ca="1" si="334"/>
        <v>1199.2049999999999</v>
      </c>
      <c r="BV192" s="26">
        <f t="shared" ca="1" si="334"/>
        <v>1248.345</v>
      </c>
      <c r="BW192" s="26">
        <f t="shared" ca="1" si="334"/>
        <v>1446.7950000000001</v>
      </c>
      <c r="BX192" s="26">
        <f t="shared" ca="1" si="334"/>
        <v>1217.1599999999999</v>
      </c>
      <c r="BY192" s="26">
        <f t="shared" ca="1" si="334"/>
        <v>1398.6</v>
      </c>
      <c r="BZ192" s="26">
        <f t="shared" ca="1" si="334"/>
        <v>1395.7649999999999</v>
      </c>
      <c r="CA192" s="26">
        <f t="shared" ca="1" si="334"/>
        <v>1407.105</v>
      </c>
      <c r="CB192" s="26">
        <f t="shared" ca="1" si="334"/>
        <v>1580.04</v>
      </c>
      <c r="CC192" s="26">
        <f t="shared" ca="1" si="334"/>
        <v>1051.7849999999999</v>
      </c>
      <c r="CD192" s="26">
        <f t="shared" ca="1" si="334"/>
        <v>1419.3899999999999</v>
      </c>
      <c r="CE192" s="26">
        <f t="shared" ca="1" si="334"/>
        <v>1362.6899999999998</v>
      </c>
      <c r="CF192" s="26">
        <f t="shared" ca="1" si="334"/>
        <v>1461.915</v>
      </c>
      <c r="CG192" s="26">
        <f t="shared" ca="1" si="334"/>
        <v>1383.48</v>
      </c>
      <c r="CH192" s="26">
        <f t="shared" ca="1" si="334"/>
        <v>1427.895</v>
      </c>
      <c r="CI192" s="26">
        <f t="shared" ca="1" si="334"/>
        <v>1606.5</v>
      </c>
      <c r="CJ192" s="26">
        <f t="shared" ca="1" si="334"/>
        <v>1374.9749999999999</v>
      </c>
      <c r="CK192" s="26">
        <f t="shared" ca="1" si="334"/>
        <v>1634.8500000000001</v>
      </c>
      <c r="CL192" s="26">
        <f t="shared" ca="1" si="334"/>
        <v>1548.855</v>
      </c>
      <c r="CM192" s="26">
        <f t="shared" ca="1" si="334"/>
        <v>1612.17</v>
      </c>
    </row>
    <row r="193" spans="2:91" x14ac:dyDescent="0.2">
      <c r="B193" s="196" t="s">
        <v>298</v>
      </c>
      <c r="C193" s="19" t="str">
        <f>Inputs!$J$16</f>
        <v>EUR</v>
      </c>
      <c r="D193" s="19" t="s">
        <v>19</v>
      </c>
      <c r="E193" s="27">
        <f t="shared" ca="1" si="330"/>
        <v>-3030.3</v>
      </c>
      <c r="F193" s="27">
        <f t="shared" ca="1" si="330"/>
        <v>-12819.6</v>
      </c>
      <c r="G193" s="27">
        <f t="shared" ca="1" si="330"/>
        <v>-13919.4</v>
      </c>
      <c r="H193" s="27">
        <f t="shared" ca="1" si="330"/>
        <v>-14619.6</v>
      </c>
      <c r="I193" s="27">
        <f t="shared" ca="1" si="330"/>
        <v>-16632.900000000001</v>
      </c>
      <c r="J193" s="27"/>
      <c r="K193" s="27">
        <f t="shared" ca="1" si="331"/>
        <v>0</v>
      </c>
      <c r="L193" s="27">
        <f t="shared" ca="1" si="331"/>
        <v>0</v>
      </c>
      <c r="M193" s="27">
        <f t="shared" ca="1" si="331"/>
        <v>0</v>
      </c>
      <c r="N193" s="27">
        <f t="shared" ca="1" si="331"/>
        <v>-3030.3</v>
      </c>
      <c r="O193" s="27">
        <f t="shared" ca="1" si="331"/>
        <v>-2981.7</v>
      </c>
      <c r="P193" s="27">
        <f t="shared" ca="1" si="331"/>
        <v>-3086.1</v>
      </c>
      <c r="Q193" s="27">
        <f t="shared" ca="1" si="331"/>
        <v>-3242.7</v>
      </c>
      <c r="R193" s="27">
        <f t="shared" ca="1" si="331"/>
        <v>-3509.1000000000004</v>
      </c>
      <c r="S193" s="27">
        <f t="shared" ca="1" si="331"/>
        <v>-3215.7</v>
      </c>
      <c r="T193" s="27">
        <f t="shared" ca="1" si="331"/>
        <v>-3350.7</v>
      </c>
      <c r="U193" s="27">
        <f t="shared" ca="1" si="332"/>
        <v>-3522.6</v>
      </c>
      <c r="V193" s="27">
        <f t="shared" ca="1" si="332"/>
        <v>-3830.3999999999996</v>
      </c>
      <c r="W193" s="27">
        <f t="shared" ca="1" si="332"/>
        <v>-3366</v>
      </c>
      <c r="X193" s="27">
        <f t="shared" ca="1" si="332"/>
        <v>-3526.2000000000003</v>
      </c>
      <c r="Y193" s="27">
        <f t="shared" ca="1" si="332"/>
        <v>-3726</v>
      </c>
      <c r="Z193" s="27">
        <f t="shared" ca="1" si="332"/>
        <v>-4001.3999999999996</v>
      </c>
      <c r="AA193" s="27">
        <f t="shared" ca="1" si="332"/>
        <v>-3858.2999999999997</v>
      </c>
      <c r="AB193" s="27">
        <f t="shared" ca="1" si="332"/>
        <v>-4007.7000000000007</v>
      </c>
      <c r="AC193" s="27">
        <f t="shared" ca="1" si="332"/>
        <v>-4199.3999999999996</v>
      </c>
      <c r="AD193" s="27">
        <f t="shared" ca="1" si="332"/>
        <v>-4567.5</v>
      </c>
      <c r="AE193" s="27"/>
      <c r="AF193" s="26">
        <f t="shared" ref="AF193:BK193" ca="1" si="335">IFERROR((AF192/AF198)*AF199,0)</f>
        <v>0</v>
      </c>
      <c r="AG193" s="26">
        <f t="shared" ca="1" si="335"/>
        <v>0</v>
      </c>
      <c r="AH193" s="26">
        <f t="shared" ca="1" si="335"/>
        <v>0</v>
      </c>
      <c r="AI193" s="26">
        <f t="shared" ca="1" si="335"/>
        <v>0</v>
      </c>
      <c r="AJ193" s="26">
        <f t="shared" ca="1" si="335"/>
        <v>0</v>
      </c>
      <c r="AK193" s="26">
        <f t="shared" ca="1" si="335"/>
        <v>0</v>
      </c>
      <c r="AL193" s="26">
        <f t="shared" ca="1" si="335"/>
        <v>0</v>
      </c>
      <c r="AM193" s="26">
        <f t="shared" ca="1" si="335"/>
        <v>0</v>
      </c>
      <c r="AN193" s="26">
        <f t="shared" ca="1" si="335"/>
        <v>0</v>
      </c>
      <c r="AO193" s="26">
        <f t="shared" ca="1" si="335"/>
        <v>-998.99999999999989</v>
      </c>
      <c r="AP193" s="26">
        <f t="shared" ca="1" si="335"/>
        <v>-981.90000000000009</v>
      </c>
      <c r="AQ193" s="26">
        <f t="shared" ca="1" si="335"/>
        <v>-1049.4000000000001</v>
      </c>
      <c r="AR193" s="26">
        <f t="shared" ca="1" si="335"/>
        <v>-1118.6999999999998</v>
      </c>
      <c r="AS193" s="26">
        <f t="shared" ca="1" si="335"/>
        <v>-785.69999999999993</v>
      </c>
      <c r="AT193" s="26">
        <f t="shared" ca="1" si="335"/>
        <v>-1077.3</v>
      </c>
      <c r="AU193" s="26">
        <f t="shared" ca="1" si="335"/>
        <v>-999.89999999999986</v>
      </c>
      <c r="AV193" s="26">
        <f t="shared" ca="1" si="335"/>
        <v>-1040.4000000000001</v>
      </c>
      <c r="AW193" s="26">
        <f t="shared" ca="1" si="335"/>
        <v>-1045.8</v>
      </c>
      <c r="AX193" s="26">
        <f t="shared" ca="1" si="335"/>
        <v>-1040.4000000000001</v>
      </c>
      <c r="AY193" s="26">
        <f t="shared" ca="1" si="335"/>
        <v>-1178.0999999999999</v>
      </c>
      <c r="AZ193" s="26">
        <f t="shared" ca="1" si="335"/>
        <v>-1024.1999999999998</v>
      </c>
      <c r="BA193" s="26">
        <f t="shared" ca="1" si="335"/>
        <v>-1148.4000000000001</v>
      </c>
      <c r="BB193" s="26">
        <f t="shared" ca="1" si="335"/>
        <v>-1170</v>
      </c>
      <c r="BC193" s="26">
        <f t="shared" ca="1" si="335"/>
        <v>-1190.7</v>
      </c>
      <c r="BD193" s="26">
        <f t="shared" ca="1" si="335"/>
        <v>-1214.0999999999999</v>
      </c>
      <c r="BE193" s="26">
        <f t="shared" ca="1" si="335"/>
        <v>-837.90000000000009</v>
      </c>
      <c r="BF193" s="26">
        <f t="shared" ca="1" si="335"/>
        <v>-1163.6999999999998</v>
      </c>
      <c r="BG193" s="26">
        <f t="shared" ca="1" si="335"/>
        <v>-1101.5999999999999</v>
      </c>
      <c r="BH193" s="26">
        <f t="shared" ca="1" si="335"/>
        <v>-1137.6000000000001</v>
      </c>
      <c r="BI193" s="26">
        <f t="shared" ca="1" si="335"/>
        <v>-1111.4999999999998</v>
      </c>
      <c r="BJ193" s="26">
        <f t="shared" ca="1" si="335"/>
        <v>-1120.5</v>
      </c>
      <c r="BK193" s="26">
        <f t="shared" ca="1" si="335"/>
        <v>-1316.6999999999998</v>
      </c>
      <c r="BL193" s="26">
        <f t="shared" ref="BL193:CM193" ca="1" si="336">IFERROR((BL192/BL198)*BL199,0)</f>
        <v>-1085.4000000000001</v>
      </c>
      <c r="BM193" s="26">
        <f t="shared" ca="1" si="336"/>
        <v>-1256.4000000000001</v>
      </c>
      <c r="BN193" s="26">
        <f t="shared" ca="1" si="336"/>
        <v>-1289.6999999999998</v>
      </c>
      <c r="BO193" s="26">
        <f t="shared" ca="1" si="336"/>
        <v>-1284.2999999999997</v>
      </c>
      <c r="BP193" s="26">
        <f t="shared" ca="1" si="336"/>
        <v>-1287</v>
      </c>
      <c r="BQ193" s="26">
        <f t="shared" ca="1" si="336"/>
        <v>-882</v>
      </c>
      <c r="BR193" s="26">
        <f t="shared" ca="1" si="336"/>
        <v>-1197</v>
      </c>
      <c r="BS193" s="26">
        <f t="shared" ca="1" si="336"/>
        <v>-1152.9000000000003</v>
      </c>
      <c r="BT193" s="26">
        <f t="shared" ca="1" si="336"/>
        <v>-1231.1999999999998</v>
      </c>
      <c r="BU193" s="26">
        <f t="shared" ca="1" si="336"/>
        <v>-1142.0999999999999</v>
      </c>
      <c r="BV193" s="26">
        <f t="shared" ca="1" si="336"/>
        <v>-1188.9000000000001</v>
      </c>
      <c r="BW193" s="26">
        <f t="shared" ca="1" si="336"/>
        <v>-1377.9000000000003</v>
      </c>
      <c r="BX193" s="26">
        <f t="shared" ca="1" si="336"/>
        <v>-1159.1999999999998</v>
      </c>
      <c r="BY193" s="26">
        <f t="shared" ca="1" si="336"/>
        <v>-1332</v>
      </c>
      <c r="BZ193" s="26">
        <f t="shared" ca="1" si="336"/>
        <v>-1329.2999999999997</v>
      </c>
      <c r="CA193" s="26">
        <f t="shared" ca="1" si="336"/>
        <v>-1340.1000000000001</v>
      </c>
      <c r="CB193" s="26">
        <f t="shared" ca="1" si="336"/>
        <v>-1504.8</v>
      </c>
      <c r="CC193" s="26">
        <f t="shared" ca="1" si="336"/>
        <v>-1001.6999999999999</v>
      </c>
      <c r="CD193" s="26">
        <f t="shared" ca="1" si="336"/>
        <v>-1351.7999999999997</v>
      </c>
      <c r="CE193" s="26">
        <f t="shared" ca="1" si="336"/>
        <v>-1297.8</v>
      </c>
      <c r="CF193" s="26">
        <f t="shared" ca="1" si="336"/>
        <v>-1392.3000000000002</v>
      </c>
      <c r="CG193" s="26">
        <f t="shared" ca="1" si="336"/>
        <v>-1317.6000000000001</v>
      </c>
      <c r="CH193" s="26">
        <f t="shared" ca="1" si="336"/>
        <v>-1359.8999999999999</v>
      </c>
      <c r="CI193" s="26">
        <f t="shared" ca="1" si="336"/>
        <v>-1530</v>
      </c>
      <c r="CJ193" s="26">
        <f t="shared" ca="1" si="336"/>
        <v>-1309.5</v>
      </c>
      <c r="CK193" s="26">
        <f t="shared" ca="1" si="336"/>
        <v>-1557</v>
      </c>
      <c r="CL193" s="26">
        <f t="shared" ca="1" si="336"/>
        <v>-1475.1</v>
      </c>
      <c r="CM193" s="26">
        <f t="shared" ca="1" si="336"/>
        <v>-1535.3999999999999</v>
      </c>
    </row>
    <row r="194" spans="2:91" x14ac:dyDescent="0.2">
      <c r="B194" s="196" t="s">
        <v>297</v>
      </c>
      <c r="C194" s="19" t="str">
        <f>Inputs!$J$16</f>
        <v>EUR</v>
      </c>
      <c r="D194" s="19" t="s">
        <v>19</v>
      </c>
      <c r="E194" s="27">
        <f t="shared" ca="1" si="330"/>
        <v>-151.51500000000001</v>
      </c>
      <c r="F194" s="27">
        <f t="shared" ca="1" si="330"/>
        <v>-640.98</v>
      </c>
      <c r="G194" s="27">
        <f t="shared" ca="1" si="330"/>
        <v>-695.96999999999991</v>
      </c>
      <c r="H194" s="27">
        <f t="shared" ca="1" si="330"/>
        <v>-730.98</v>
      </c>
      <c r="I194" s="27">
        <f t="shared" ca="1" si="330"/>
        <v>-831.64499999999998</v>
      </c>
      <c r="J194" s="27"/>
      <c r="K194" s="27">
        <f t="shared" ca="1" si="331"/>
        <v>0</v>
      </c>
      <c r="L194" s="27">
        <f t="shared" ca="1" si="331"/>
        <v>0</v>
      </c>
      <c r="M194" s="27">
        <f t="shared" ca="1" si="331"/>
        <v>0</v>
      </c>
      <c r="N194" s="27">
        <f t="shared" ca="1" si="331"/>
        <v>-151.51500000000001</v>
      </c>
      <c r="O194" s="27">
        <f t="shared" ca="1" si="331"/>
        <v>-149.08499999999998</v>
      </c>
      <c r="P194" s="27">
        <f t="shared" ca="1" si="331"/>
        <v>-154.30500000000001</v>
      </c>
      <c r="Q194" s="27">
        <f t="shared" ca="1" si="331"/>
        <v>-162.13500000000002</v>
      </c>
      <c r="R194" s="27">
        <f t="shared" ca="1" si="331"/>
        <v>-175.45500000000001</v>
      </c>
      <c r="S194" s="27">
        <f t="shared" ca="1" si="331"/>
        <v>-160.78499999999997</v>
      </c>
      <c r="T194" s="27">
        <f t="shared" ca="1" si="331"/>
        <v>-167.535</v>
      </c>
      <c r="U194" s="27">
        <f t="shared" ca="1" si="332"/>
        <v>-176.13000000000002</v>
      </c>
      <c r="V194" s="27">
        <f t="shared" ca="1" si="332"/>
        <v>-191.51999999999998</v>
      </c>
      <c r="W194" s="27">
        <f t="shared" ca="1" si="332"/>
        <v>-168.3</v>
      </c>
      <c r="X194" s="27">
        <f t="shared" ca="1" si="332"/>
        <v>-176.31</v>
      </c>
      <c r="Y194" s="27">
        <f t="shared" ca="1" si="332"/>
        <v>-186.30000000000004</v>
      </c>
      <c r="Z194" s="27">
        <f t="shared" ca="1" si="332"/>
        <v>-200.07</v>
      </c>
      <c r="AA194" s="27">
        <f t="shared" ca="1" si="332"/>
        <v>-192.91499999999996</v>
      </c>
      <c r="AB194" s="27">
        <f t="shared" ca="1" si="332"/>
        <v>-200.38499999999999</v>
      </c>
      <c r="AC194" s="27">
        <f t="shared" ca="1" si="332"/>
        <v>-209.97000000000003</v>
      </c>
      <c r="AD194" s="27">
        <f t="shared" ca="1" si="332"/>
        <v>-228.375</v>
      </c>
      <c r="AE194" s="27"/>
      <c r="AF194" s="26">
        <f t="shared" ref="AF194:BK194" ca="1" si="337">IFERROR((AF192/AF198)*AF200,0)</f>
        <v>0</v>
      </c>
      <c r="AG194" s="26">
        <f t="shared" ca="1" si="337"/>
        <v>0</v>
      </c>
      <c r="AH194" s="26">
        <f t="shared" ca="1" si="337"/>
        <v>0</v>
      </c>
      <c r="AI194" s="26">
        <f t="shared" ca="1" si="337"/>
        <v>0</v>
      </c>
      <c r="AJ194" s="26">
        <f t="shared" ca="1" si="337"/>
        <v>0</v>
      </c>
      <c r="AK194" s="26">
        <f t="shared" ca="1" si="337"/>
        <v>0</v>
      </c>
      <c r="AL194" s="26">
        <f t="shared" ca="1" si="337"/>
        <v>0</v>
      </c>
      <c r="AM194" s="26">
        <f t="shared" ca="1" si="337"/>
        <v>0</v>
      </c>
      <c r="AN194" s="26">
        <f t="shared" ca="1" si="337"/>
        <v>0</v>
      </c>
      <c r="AO194" s="26">
        <f t="shared" ca="1" si="337"/>
        <v>-49.949999999999996</v>
      </c>
      <c r="AP194" s="26">
        <f t="shared" ca="1" si="337"/>
        <v>-49.095000000000006</v>
      </c>
      <c r="AQ194" s="26">
        <f t="shared" ca="1" si="337"/>
        <v>-52.470000000000006</v>
      </c>
      <c r="AR194" s="26">
        <f t="shared" ca="1" si="337"/>
        <v>-55.934999999999988</v>
      </c>
      <c r="AS194" s="26">
        <f t="shared" ca="1" si="337"/>
        <v>-39.284999999999997</v>
      </c>
      <c r="AT194" s="26">
        <f t="shared" ca="1" si="337"/>
        <v>-53.865000000000002</v>
      </c>
      <c r="AU194" s="26">
        <f t="shared" ca="1" si="337"/>
        <v>-49.994999999999997</v>
      </c>
      <c r="AV194" s="26">
        <f t="shared" ca="1" si="337"/>
        <v>-52.02000000000001</v>
      </c>
      <c r="AW194" s="26">
        <f t="shared" ca="1" si="337"/>
        <v>-52.29</v>
      </c>
      <c r="AX194" s="26">
        <f t="shared" ca="1" si="337"/>
        <v>-52.02000000000001</v>
      </c>
      <c r="AY194" s="26">
        <f t="shared" ca="1" si="337"/>
        <v>-58.905000000000001</v>
      </c>
      <c r="AZ194" s="26">
        <f t="shared" ca="1" si="337"/>
        <v>-51.21</v>
      </c>
      <c r="BA194" s="26">
        <f t="shared" ca="1" si="337"/>
        <v>-57.42</v>
      </c>
      <c r="BB194" s="26">
        <f t="shared" ca="1" si="337"/>
        <v>-58.5</v>
      </c>
      <c r="BC194" s="26">
        <f t="shared" ca="1" si="337"/>
        <v>-59.535000000000004</v>
      </c>
      <c r="BD194" s="26">
        <f t="shared" ca="1" si="337"/>
        <v>-60.704999999999998</v>
      </c>
      <c r="BE194" s="26">
        <f t="shared" ca="1" si="337"/>
        <v>-41.895000000000003</v>
      </c>
      <c r="BF194" s="26">
        <f t="shared" ca="1" si="337"/>
        <v>-58.184999999999988</v>
      </c>
      <c r="BG194" s="26">
        <f t="shared" ca="1" si="337"/>
        <v>-55.08</v>
      </c>
      <c r="BH194" s="26">
        <f t="shared" ca="1" si="337"/>
        <v>-56.88000000000001</v>
      </c>
      <c r="BI194" s="26">
        <f t="shared" ca="1" si="337"/>
        <v>-55.574999999999996</v>
      </c>
      <c r="BJ194" s="26">
        <f t="shared" ca="1" si="337"/>
        <v>-56.025000000000006</v>
      </c>
      <c r="BK194" s="26">
        <f t="shared" ca="1" si="337"/>
        <v>-65.835000000000008</v>
      </c>
      <c r="BL194" s="26">
        <f t="shared" ref="BL194:CM194" ca="1" si="338">IFERROR((BL192/BL198)*BL200,0)</f>
        <v>-54.27000000000001</v>
      </c>
      <c r="BM194" s="26">
        <f t="shared" ca="1" si="338"/>
        <v>-62.820000000000007</v>
      </c>
      <c r="BN194" s="26">
        <f t="shared" ca="1" si="338"/>
        <v>-64.484999999999999</v>
      </c>
      <c r="BO194" s="26">
        <f t="shared" ca="1" si="338"/>
        <v>-64.214999999999989</v>
      </c>
      <c r="BP194" s="26">
        <f t="shared" ca="1" si="338"/>
        <v>-64.350000000000009</v>
      </c>
      <c r="BQ194" s="26">
        <f t="shared" ca="1" si="338"/>
        <v>-44.1</v>
      </c>
      <c r="BR194" s="26">
        <f t="shared" ca="1" si="338"/>
        <v>-59.850000000000009</v>
      </c>
      <c r="BS194" s="26">
        <f t="shared" ca="1" si="338"/>
        <v>-57.645000000000017</v>
      </c>
      <c r="BT194" s="26">
        <f t="shared" ca="1" si="338"/>
        <v>-61.559999999999988</v>
      </c>
      <c r="BU194" s="26">
        <f t="shared" ca="1" si="338"/>
        <v>-57.10499999999999</v>
      </c>
      <c r="BV194" s="26">
        <f t="shared" ca="1" si="338"/>
        <v>-59.445000000000007</v>
      </c>
      <c r="BW194" s="26">
        <f t="shared" ca="1" si="338"/>
        <v>-68.895000000000024</v>
      </c>
      <c r="BX194" s="26">
        <f t="shared" ca="1" si="338"/>
        <v>-57.96</v>
      </c>
      <c r="BY194" s="26">
        <f t="shared" ca="1" si="338"/>
        <v>-66.600000000000009</v>
      </c>
      <c r="BZ194" s="26">
        <f t="shared" ca="1" si="338"/>
        <v>-66.464999999999989</v>
      </c>
      <c r="CA194" s="26">
        <f t="shared" ca="1" si="338"/>
        <v>-67.00500000000001</v>
      </c>
      <c r="CB194" s="26">
        <f t="shared" ca="1" si="338"/>
        <v>-75.239999999999995</v>
      </c>
      <c r="CC194" s="26">
        <f t="shared" ca="1" si="338"/>
        <v>-50.085000000000001</v>
      </c>
      <c r="CD194" s="26">
        <f t="shared" ca="1" si="338"/>
        <v>-67.589999999999989</v>
      </c>
      <c r="CE194" s="26">
        <f t="shared" ca="1" si="338"/>
        <v>-64.89</v>
      </c>
      <c r="CF194" s="26">
        <f t="shared" ca="1" si="338"/>
        <v>-69.615000000000009</v>
      </c>
      <c r="CG194" s="26">
        <f t="shared" ca="1" si="338"/>
        <v>-65.88000000000001</v>
      </c>
      <c r="CH194" s="26">
        <f t="shared" ca="1" si="338"/>
        <v>-67.995000000000005</v>
      </c>
      <c r="CI194" s="26">
        <f t="shared" ca="1" si="338"/>
        <v>-76.5</v>
      </c>
      <c r="CJ194" s="26">
        <f t="shared" ca="1" si="338"/>
        <v>-65.475000000000009</v>
      </c>
      <c r="CK194" s="26">
        <f t="shared" ca="1" si="338"/>
        <v>-77.850000000000009</v>
      </c>
      <c r="CL194" s="26">
        <f t="shared" ca="1" si="338"/>
        <v>-73.754999999999995</v>
      </c>
      <c r="CM194" s="26">
        <f t="shared" ca="1" si="338"/>
        <v>-76.77</v>
      </c>
    </row>
    <row r="195" spans="2:91" s="115" customFormat="1" x14ac:dyDescent="0.2">
      <c r="B195" s="195" t="s">
        <v>296</v>
      </c>
      <c r="C195" s="19" t="str">
        <f>Inputs!$J$16</f>
        <v>EUR</v>
      </c>
      <c r="D195" s="19" t="s">
        <v>19</v>
      </c>
      <c r="E195" s="63">
        <f ca="1">SUM(E191:E194)</f>
        <v>-5.9685589803848416E-13</v>
      </c>
      <c r="F195" s="63">
        <f ca="1">SUM(F191:F194)</f>
        <v>0</v>
      </c>
      <c r="G195" s="63">
        <f ca="1">SUM(G191:G194)</f>
        <v>0</v>
      </c>
      <c r="H195" s="63">
        <f ca="1">SUM(H191:H194)</f>
        <v>0</v>
      </c>
      <c r="I195" s="63">
        <f ca="1">SUM(I191:I194)</f>
        <v>-3.1832314562052488E-12</v>
      </c>
      <c r="J195" s="63"/>
      <c r="K195" s="63">
        <f t="shared" ref="K195:AD195" ca="1" si="339">SUM(K191:K194)</f>
        <v>0</v>
      </c>
      <c r="L195" s="63">
        <f t="shared" ca="1" si="339"/>
        <v>0</v>
      </c>
      <c r="M195" s="63">
        <f t="shared" ca="1" si="339"/>
        <v>0</v>
      </c>
      <c r="N195" s="63">
        <f t="shared" ca="1" si="339"/>
        <v>-5.9685589803848416E-13</v>
      </c>
      <c r="O195" s="63">
        <f t="shared" ca="1" si="339"/>
        <v>-3.979039320256561E-13</v>
      </c>
      <c r="P195" s="63">
        <f t="shared" ca="1" si="339"/>
        <v>-6.2527760746888816E-13</v>
      </c>
      <c r="Q195" s="63">
        <f t="shared" ca="1" si="339"/>
        <v>-2.5579538487363607E-13</v>
      </c>
      <c r="R195" s="63">
        <f t="shared" ca="1" si="339"/>
        <v>-9.9475983006414026E-13</v>
      </c>
      <c r="S195" s="63">
        <f t="shared" ca="1" si="339"/>
        <v>-1.0231815394945443E-12</v>
      </c>
      <c r="T195" s="63">
        <f t="shared" ca="1" si="339"/>
        <v>-1.0516032489249483E-12</v>
      </c>
      <c r="U195" s="63">
        <f t="shared" ca="1" si="339"/>
        <v>-8.2422957348171622E-13</v>
      </c>
      <c r="V195" s="63">
        <f t="shared" ca="1" si="339"/>
        <v>-9.0949470177292824E-13</v>
      </c>
      <c r="W195" s="63">
        <f t="shared" ca="1" si="339"/>
        <v>-1.1937117960769683E-12</v>
      </c>
      <c r="X195" s="63">
        <f t="shared" ca="1" si="339"/>
        <v>-1.8758328224066645E-12</v>
      </c>
      <c r="Y195" s="63">
        <f t="shared" ca="1" si="339"/>
        <v>-1.6768808563938364E-12</v>
      </c>
      <c r="Z195" s="63">
        <f t="shared" ca="1" si="339"/>
        <v>-2.1032064978498966E-12</v>
      </c>
      <c r="AA195" s="63">
        <f t="shared" ca="1" si="339"/>
        <v>-2.2737367544323206E-12</v>
      </c>
      <c r="AB195" s="63">
        <f t="shared" ca="1" si="339"/>
        <v>-3.4106051316484809E-12</v>
      </c>
      <c r="AC195" s="63">
        <f t="shared" ca="1" si="339"/>
        <v>-3.4106051316484809E-12</v>
      </c>
      <c r="AD195" s="63">
        <f t="shared" ca="1" si="339"/>
        <v>-3.637978807091713E-12</v>
      </c>
      <c r="AE195" s="63"/>
      <c r="AF195" s="194">
        <f t="shared" ref="AF195:BK195" ca="1" si="340">SUM(AF191:AF194)</f>
        <v>0</v>
      </c>
      <c r="AG195" s="63">
        <f t="shared" ca="1" si="340"/>
        <v>0</v>
      </c>
      <c r="AH195" s="63">
        <f t="shared" ca="1" si="340"/>
        <v>0</v>
      </c>
      <c r="AI195" s="63">
        <f t="shared" ca="1" si="340"/>
        <v>0</v>
      </c>
      <c r="AJ195" s="63">
        <f t="shared" ca="1" si="340"/>
        <v>0</v>
      </c>
      <c r="AK195" s="63">
        <f t="shared" ca="1" si="340"/>
        <v>0</v>
      </c>
      <c r="AL195" s="63">
        <f t="shared" ca="1" si="340"/>
        <v>0</v>
      </c>
      <c r="AM195" s="63">
        <f t="shared" ca="1" si="340"/>
        <v>0</v>
      </c>
      <c r="AN195" s="63">
        <f t="shared" ca="1" si="340"/>
        <v>0</v>
      </c>
      <c r="AO195" s="63">
        <f t="shared" ca="1" si="340"/>
        <v>-6.3948846218409017E-14</v>
      </c>
      <c r="AP195" s="63">
        <f t="shared" ca="1" si="340"/>
        <v>0</v>
      </c>
      <c r="AQ195" s="63">
        <f t="shared" ca="1" si="340"/>
        <v>0</v>
      </c>
      <c r="AR195" s="63">
        <f t="shared" ca="1" si="340"/>
        <v>0</v>
      </c>
      <c r="AS195" s="63">
        <f t="shared" ca="1" si="340"/>
        <v>8.5265128291212022E-14</v>
      </c>
      <c r="AT195" s="63">
        <f t="shared" ca="1" si="340"/>
        <v>0</v>
      </c>
      <c r="AU195" s="63">
        <f t="shared" ca="1" si="340"/>
        <v>1.2079226507921703E-13</v>
      </c>
      <c r="AV195" s="63">
        <f t="shared" ca="1" si="340"/>
        <v>1.9895196601282805E-13</v>
      </c>
      <c r="AW195" s="63">
        <f t="shared" ca="1" si="340"/>
        <v>1.9184653865522705E-13</v>
      </c>
      <c r="AX195" s="63">
        <f t="shared" ca="1" si="340"/>
        <v>1.9895196601282805E-13</v>
      </c>
      <c r="AY195" s="63">
        <f t="shared" ca="1" si="340"/>
        <v>1.9895196601282805E-13</v>
      </c>
      <c r="AZ195" s="63">
        <f t="shared" ca="1" si="340"/>
        <v>2.6290081223123707E-13</v>
      </c>
      <c r="BA195" s="63">
        <f t="shared" ca="1" si="340"/>
        <v>7.1054273576010019E-14</v>
      </c>
      <c r="BB195" s="63">
        <f t="shared" ca="1" si="340"/>
        <v>0</v>
      </c>
      <c r="BC195" s="63">
        <f t="shared" ca="1" si="340"/>
        <v>7.815970093361102E-14</v>
      </c>
      <c r="BD195" s="63">
        <f t="shared" ca="1" si="340"/>
        <v>1.5631940186722204E-13</v>
      </c>
      <c r="BE195" s="63">
        <f t="shared" ca="1" si="340"/>
        <v>0</v>
      </c>
      <c r="BF195" s="63">
        <f t="shared" ca="1" si="340"/>
        <v>0</v>
      </c>
      <c r="BG195" s="63">
        <f t="shared" ca="1" si="340"/>
        <v>1.5631940186722204E-13</v>
      </c>
      <c r="BH195" s="63">
        <f t="shared" ca="1" si="340"/>
        <v>9.9475983006414026E-14</v>
      </c>
      <c r="BI195" s="63">
        <f t="shared" ca="1" si="340"/>
        <v>0</v>
      </c>
      <c r="BJ195" s="63">
        <f t="shared" ca="1" si="340"/>
        <v>8.5265128291212022E-14</v>
      </c>
      <c r="BK195" s="63">
        <f t="shared" ca="1" si="340"/>
        <v>0</v>
      </c>
      <c r="BL195" s="63">
        <f t="shared" ref="BL195:CM195" ca="1" si="341">SUM(BL191:BL194)</f>
        <v>0</v>
      </c>
      <c r="BM195" s="63">
        <f t="shared" ca="1" si="341"/>
        <v>-7.1054273576010019E-14</v>
      </c>
      <c r="BN195" s="63">
        <f t="shared" ca="1" si="341"/>
        <v>1.2789769243681803E-13</v>
      </c>
      <c r="BO195" s="63">
        <f t="shared" ca="1" si="341"/>
        <v>3.836930773104541E-13</v>
      </c>
      <c r="BP195" s="63">
        <f t="shared" ca="1" si="341"/>
        <v>3.5527136788005009E-13</v>
      </c>
      <c r="BQ195" s="63">
        <f t="shared" ca="1" si="341"/>
        <v>2.4868995751603507E-13</v>
      </c>
      <c r="BR195" s="63">
        <f t="shared" ca="1" si="341"/>
        <v>1.2789769243681803E-13</v>
      </c>
      <c r="BS195" s="63">
        <f t="shared" ca="1" si="341"/>
        <v>0</v>
      </c>
      <c r="BT195" s="63">
        <f t="shared" ca="1" si="341"/>
        <v>0</v>
      </c>
      <c r="BU195" s="63">
        <f t="shared" ca="1" si="341"/>
        <v>0</v>
      </c>
      <c r="BV195" s="63">
        <f t="shared" ca="1" si="341"/>
        <v>-7.1054273576010019E-14</v>
      </c>
      <c r="BW195" s="63">
        <f t="shared" ca="1" si="341"/>
        <v>-2.7000623958883807E-13</v>
      </c>
      <c r="BX195" s="63">
        <f t="shared" ca="1" si="341"/>
        <v>-1.9184653865522705E-13</v>
      </c>
      <c r="BY195" s="63">
        <f t="shared" ca="1" si="341"/>
        <v>-3.2684965844964609E-13</v>
      </c>
      <c r="BZ195" s="63">
        <f t="shared" ca="1" si="341"/>
        <v>0</v>
      </c>
      <c r="CA195" s="63">
        <f t="shared" ca="1" si="341"/>
        <v>-1.2789769243681803E-13</v>
      </c>
      <c r="CB195" s="63">
        <f t="shared" ca="1" si="341"/>
        <v>-2.1316282072803006E-13</v>
      </c>
      <c r="CC195" s="63">
        <f t="shared" ca="1" si="341"/>
        <v>-3.0553337637684308E-13</v>
      </c>
      <c r="CD195" s="63">
        <f t="shared" ca="1" si="341"/>
        <v>0</v>
      </c>
      <c r="CE195" s="63">
        <f t="shared" ca="1" si="341"/>
        <v>-1.2789769243681803E-13</v>
      </c>
      <c r="CF195" s="63">
        <f t="shared" ca="1" si="341"/>
        <v>-4.5474735088646412E-13</v>
      </c>
      <c r="CG195" s="63">
        <f t="shared" ca="1" si="341"/>
        <v>-5.8264504332328215E-13</v>
      </c>
      <c r="CH195" s="63">
        <f t="shared" ca="1" si="341"/>
        <v>-5.6843418860808015E-13</v>
      </c>
      <c r="CI195" s="63">
        <f t="shared" ca="1" si="341"/>
        <v>-4.5474735088646412E-13</v>
      </c>
      <c r="CJ195" s="63">
        <f t="shared" ca="1" si="341"/>
        <v>-5.5422333389287814E-13</v>
      </c>
      <c r="CK195" s="63">
        <f t="shared" ca="1" si="341"/>
        <v>-3.2684965844964609E-13</v>
      </c>
      <c r="CL195" s="63">
        <f t="shared" ca="1" si="341"/>
        <v>-1.1368683772161603E-13</v>
      </c>
      <c r="CM195" s="63">
        <f t="shared" ca="1" si="341"/>
        <v>2.1316282072803006E-13</v>
      </c>
    </row>
    <row r="196" spans="2:91" x14ac:dyDescent="0.2">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row>
    <row r="197" spans="2:91" s="115" customFormat="1" x14ac:dyDescent="0.2">
      <c r="B197" s="195" t="s">
        <v>300</v>
      </c>
      <c r="C197" s="19" t="str">
        <f>Inputs!$GZ$9</f>
        <v>kg</v>
      </c>
      <c r="D197" s="19" t="s">
        <v>19</v>
      </c>
      <c r="E197" s="63">
        <v>0</v>
      </c>
      <c r="F197" s="63">
        <f ca="1">E201</f>
        <v>1.0658141036401503E-13</v>
      </c>
      <c r="G197" s="63">
        <f ca="1">F201</f>
        <v>-1.0800249583553523E-12</v>
      </c>
      <c r="H197" s="63">
        <f ca="1">G201</f>
        <v>-2.0463630789890885E-12</v>
      </c>
      <c r="I197" s="63">
        <f ca="1">H201</f>
        <v>-1.9610979506978765E-12</v>
      </c>
      <c r="J197" s="63"/>
      <c r="K197" s="63">
        <v>0</v>
      </c>
      <c r="L197" s="63">
        <f t="shared" ref="L197:AD197" ca="1" si="342">K201</f>
        <v>0</v>
      </c>
      <c r="M197" s="63">
        <f t="shared" ca="1" si="342"/>
        <v>0</v>
      </c>
      <c r="N197" s="63">
        <f t="shared" ca="1" si="342"/>
        <v>0</v>
      </c>
      <c r="O197" s="63">
        <f t="shared" ca="1" si="342"/>
        <v>1.0658141036401503E-13</v>
      </c>
      <c r="P197" s="63">
        <f t="shared" ca="1" si="342"/>
        <v>-5.6843418860808015E-14</v>
      </c>
      <c r="Q197" s="63">
        <f t="shared" ca="1" si="342"/>
        <v>-5.6843418860808015E-14</v>
      </c>
      <c r="R197" s="63">
        <f t="shared" ca="1" si="342"/>
        <v>-1.5631940186722204E-13</v>
      </c>
      <c r="S197" s="63">
        <f t="shared" ca="1" si="342"/>
        <v>-9.9475983006414026E-14</v>
      </c>
      <c r="T197" s="63">
        <f t="shared" ca="1" si="342"/>
        <v>-1.9895196601282805E-13</v>
      </c>
      <c r="U197" s="63">
        <f t="shared" ca="1" si="342"/>
        <v>-4.2632564145606011E-13</v>
      </c>
      <c r="V197" s="63">
        <f t="shared" ca="1" si="342"/>
        <v>-6.5369931689929217E-13</v>
      </c>
      <c r="W197" s="63">
        <f t="shared" ca="1" si="342"/>
        <v>-7.673861546209082E-13</v>
      </c>
      <c r="X197" s="63">
        <f t="shared" ca="1" si="342"/>
        <v>-7.815970093361102E-13</v>
      </c>
      <c r="Y197" s="63">
        <f t="shared" ca="1" si="342"/>
        <v>-6.9633188104489818E-13</v>
      </c>
      <c r="Z197" s="63">
        <f t="shared" ca="1" si="342"/>
        <v>-7.744915819785092E-13</v>
      </c>
      <c r="AA197" s="63">
        <f t="shared" ca="1" si="342"/>
        <v>-8.5265128291212022E-13</v>
      </c>
      <c r="AB197" s="63">
        <f t="shared" ca="1" si="342"/>
        <v>-1.0800249583553523E-12</v>
      </c>
      <c r="AC197" s="63">
        <f t="shared" ca="1" si="342"/>
        <v>-1.2789769243681803E-12</v>
      </c>
      <c r="AD197" s="63">
        <f t="shared" ca="1" si="342"/>
        <v>-1.3642420526593924E-12</v>
      </c>
      <c r="AE197" s="63"/>
      <c r="AF197" s="194">
        <v>0</v>
      </c>
      <c r="AG197" s="194">
        <f t="shared" ref="AG197:BL197" ca="1" si="343">AF201</f>
        <v>0</v>
      </c>
      <c r="AH197" s="194">
        <f t="shared" ca="1" si="343"/>
        <v>0</v>
      </c>
      <c r="AI197" s="194">
        <f t="shared" ca="1" si="343"/>
        <v>0</v>
      </c>
      <c r="AJ197" s="194">
        <f t="shared" ca="1" si="343"/>
        <v>0</v>
      </c>
      <c r="AK197" s="194">
        <f t="shared" ca="1" si="343"/>
        <v>0</v>
      </c>
      <c r="AL197" s="194">
        <f t="shared" ca="1" si="343"/>
        <v>0</v>
      </c>
      <c r="AM197" s="194">
        <f t="shared" ca="1" si="343"/>
        <v>0</v>
      </c>
      <c r="AN197" s="194">
        <f t="shared" ca="1" si="343"/>
        <v>0</v>
      </c>
      <c r="AO197" s="194">
        <f t="shared" ca="1" si="343"/>
        <v>0</v>
      </c>
      <c r="AP197" s="194">
        <f t="shared" ca="1" si="343"/>
        <v>0</v>
      </c>
      <c r="AQ197" s="194">
        <f t="shared" ca="1" si="343"/>
        <v>0</v>
      </c>
      <c r="AR197" s="194">
        <f t="shared" ca="1" si="343"/>
        <v>0</v>
      </c>
      <c r="AS197" s="194">
        <f t="shared" ca="1" si="343"/>
        <v>0</v>
      </c>
      <c r="AT197" s="194">
        <f t="shared" ca="1" si="343"/>
        <v>2.8421709430404007E-14</v>
      </c>
      <c r="AU197" s="194">
        <f t="shared" ca="1" si="343"/>
        <v>0</v>
      </c>
      <c r="AV197" s="194">
        <f t="shared" ca="1" si="343"/>
        <v>0</v>
      </c>
      <c r="AW197" s="194">
        <f t="shared" ca="1" si="343"/>
        <v>0</v>
      </c>
      <c r="AX197" s="194">
        <f t="shared" ca="1" si="343"/>
        <v>0</v>
      </c>
      <c r="AY197" s="194">
        <f t="shared" ca="1" si="343"/>
        <v>0</v>
      </c>
      <c r="AZ197" s="194">
        <f t="shared" ca="1" si="343"/>
        <v>0</v>
      </c>
      <c r="BA197" s="194">
        <f t="shared" ca="1" si="343"/>
        <v>0</v>
      </c>
      <c r="BB197" s="194">
        <f t="shared" ca="1" si="343"/>
        <v>0</v>
      </c>
      <c r="BC197" s="194">
        <f t="shared" ca="1" si="343"/>
        <v>0</v>
      </c>
      <c r="BD197" s="194">
        <f t="shared" ca="1" si="343"/>
        <v>2.8421709430404007E-14</v>
      </c>
      <c r="BE197" s="194">
        <f t="shared" ca="1" si="343"/>
        <v>7.1054273576010019E-14</v>
      </c>
      <c r="BF197" s="194">
        <f t="shared" ca="1" si="343"/>
        <v>3.0198066269804258E-14</v>
      </c>
      <c r="BG197" s="194">
        <f t="shared" ca="1" si="343"/>
        <v>3.907985046680551E-14</v>
      </c>
      <c r="BH197" s="194">
        <f t="shared" ca="1" si="343"/>
        <v>7.1054273576010019E-14</v>
      </c>
      <c r="BI197" s="194">
        <f t="shared" ca="1" si="343"/>
        <v>3.5527136788005009E-14</v>
      </c>
      <c r="BJ197" s="194">
        <f t="shared" ca="1" si="343"/>
        <v>3.1974423109204508E-14</v>
      </c>
      <c r="BK197" s="194">
        <f t="shared" ca="1" si="343"/>
        <v>6.7501559897209518E-14</v>
      </c>
      <c r="BL197" s="194">
        <f t="shared" ca="1" si="343"/>
        <v>4.9737991503207013E-14</v>
      </c>
      <c r="BM197" s="194">
        <f t="shared" ref="BM197:CM197" ca="1" si="344">BL201</f>
        <v>3.1974423109204508E-14</v>
      </c>
      <c r="BN197" s="194">
        <f t="shared" ca="1" si="344"/>
        <v>5.3290705182007514E-14</v>
      </c>
      <c r="BO197" s="194">
        <f t="shared" ca="1" si="344"/>
        <v>6.0396132539608516E-14</v>
      </c>
      <c r="BP197" s="194">
        <f t="shared" ca="1" si="344"/>
        <v>8.5265128291212022E-14</v>
      </c>
      <c r="BQ197" s="194">
        <f t="shared" ca="1" si="344"/>
        <v>4.2632564145606011E-14</v>
      </c>
      <c r="BR197" s="194">
        <f t="shared" ca="1" si="344"/>
        <v>4.4408920985006262E-14</v>
      </c>
      <c r="BS197" s="194">
        <f t="shared" ca="1" si="344"/>
        <v>4.2632564145606011E-14</v>
      </c>
      <c r="BT197" s="194">
        <f t="shared" ca="1" si="344"/>
        <v>2.8421709430404007E-14</v>
      </c>
      <c r="BU197" s="194">
        <f t="shared" ca="1" si="344"/>
        <v>0</v>
      </c>
      <c r="BV197" s="194">
        <f t="shared" ca="1" si="344"/>
        <v>0</v>
      </c>
      <c r="BW197" s="194">
        <f t="shared" ca="1" si="344"/>
        <v>0</v>
      </c>
      <c r="BX197" s="194">
        <f t="shared" ca="1" si="344"/>
        <v>-2.8421709430404007E-14</v>
      </c>
      <c r="BY197" s="194">
        <f t="shared" ca="1" si="344"/>
        <v>-6.3948846218409017E-14</v>
      </c>
      <c r="BZ197" s="194">
        <f t="shared" ca="1" si="344"/>
        <v>-7.1054273576010019E-14</v>
      </c>
      <c r="CA197" s="194">
        <f t="shared" ca="1" si="344"/>
        <v>-2.8421709430404007E-14</v>
      </c>
      <c r="CB197" s="194">
        <f t="shared" ca="1" si="344"/>
        <v>0</v>
      </c>
      <c r="CC197" s="194">
        <f t="shared" ca="1" si="344"/>
        <v>0</v>
      </c>
      <c r="CD197" s="194">
        <f t="shared" ca="1" si="344"/>
        <v>0</v>
      </c>
      <c r="CE197" s="194">
        <f t="shared" ca="1" si="344"/>
        <v>2.8421709430404007E-14</v>
      </c>
      <c r="CF197" s="194">
        <f t="shared" ca="1" si="344"/>
        <v>5.3290705182007514E-14</v>
      </c>
      <c r="CG197" s="194">
        <f t="shared" ca="1" si="344"/>
        <v>4.2632564145606011E-14</v>
      </c>
      <c r="CH197" s="194">
        <f t="shared" ca="1" si="344"/>
        <v>3.5527136788005009E-14</v>
      </c>
      <c r="CI197" s="194">
        <f t="shared" ca="1" si="344"/>
        <v>7.460698725481052E-14</v>
      </c>
      <c r="CJ197" s="194">
        <f t="shared" ca="1" si="344"/>
        <v>1.1368683772161603E-13</v>
      </c>
      <c r="CK197" s="194">
        <f t="shared" ca="1" si="344"/>
        <v>9.9475983006414026E-14</v>
      </c>
      <c r="CL197" s="194">
        <f t="shared" ca="1" si="344"/>
        <v>1.5631940186722204E-13</v>
      </c>
      <c r="CM197" s="194">
        <f t="shared" ca="1" si="344"/>
        <v>9.2370555648813024E-14</v>
      </c>
    </row>
    <row r="198" spans="2:91" x14ac:dyDescent="0.2">
      <c r="B198" s="196" t="s">
        <v>299</v>
      </c>
      <c r="C198" s="19" t="str">
        <f>Inputs!$GZ$9</f>
        <v>kg</v>
      </c>
      <c r="D198" s="19" t="s">
        <v>19</v>
      </c>
      <c r="E198" s="27">
        <f t="shared" ref="E198:I200" ca="1" si="345">SUMIF($K$4:$AD$4,E$4,$K198:$AD198)</f>
        <v>1060.605</v>
      </c>
      <c r="F198" s="27">
        <f t="shared" ca="1" si="345"/>
        <v>4486.8599999999988</v>
      </c>
      <c r="G198" s="27">
        <f t="shared" ca="1" si="345"/>
        <v>4871.7899999999991</v>
      </c>
      <c r="H198" s="27">
        <f t="shared" ca="1" si="345"/>
        <v>5116.8599999999997</v>
      </c>
      <c r="I198" s="27">
        <f t="shared" ca="1" si="345"/>
        <v>5821.5149999999994</v>
      </c>
      <c r="J198" s="27"/>
      <c r="K198" s="27">
        <f t="shared" ref="K198:T200" ca="1" si="346">SUMIFS($AF198:$CM198,$AF$4:$CM$4,K$4,$AF$8:$CM$8,K$8)</f>
        <v>0</v>
      </c>
      <c r="L198" s="27">
        <f t="shared" ca="1" si="346"/>
        <v>0</v>
      </c>
      <c r="M198" s="27">
        <f t="shared" ca="1" si="346"/>
        <v>0</v>
      </c>
      <c r="N198" s="27">
        <f t="shared" ca="1" si="346"/>
        <v>1060.605</v>
      </c>
      <c r="O198" s="27">
        <f t="shared" ca="1" si="346"/>
        <v>1043.5949999999998</v>
      </c>
      <c r="P198" s="27">
        <f t="shared" ca="1" si="346"/>
        <v>1080.135</v>
      </c>
      <c r="Q198" s="27">
        <f t="shared" ca="1" si="346"/>
        <v>1134.9449999999999</v>
      </c>
      <c r="R198" s="27">
        <f t="shared" ca="1" si="346"/>
        <v>1228.1849999999999</v>
      </c>
      <c r="S198" s="27">
        <f t="shared" ca="1" si="346"/>
        <v>1125.4949999999999</v>
      </c>
      <c r="T198" s="27">
        <f t="shared" ca="1" si="346"/>
        <v>1172.7449999999999</v>
      </c>
      <c r="U198" s="27">
        <f t="shared" ref="U198:AD200" ca="1" si="347">SUMIFS($AF198:$CM198,$AF$4:$CM$4,U$4,$AF$8:$CM$8,U$8)</f>
        <v>1232.9099999999999</v>
      </c>
      <c r="V198" s="27">
        <f t="shared" ca="1" si="347"/>
        <v>1340.6399999999999</v>
      </c>
      <c r="W198" s="27">
        <f t="shared" ca="1" si="347"/>
        <v>1178.0999999999999</v>
      </c>
      <c r="X198" s="27">
        <f t="shared" ca="1" si="347"/>
        <v>1234.17</v>
      </c>
      <c r="Y198" s="27">
        <f t="shared" ca="1" si="347"/>
        <v>1304.0999999999999</v>
      </c>
      <c r="Z198" s="27">
        <f t="shared" ca="1" si="347"/>
        <v>1400.4899999999998</v>
      </c>
      <c r="AA198" s="27">
        <f t="shared" ca="1" si="347"/>
        <v>1350.4049999999997</v>
      </c>
      <c r="AB198" s="27">
        <f t="shared" ca="1" si="347"/>
        <v>1402.6949999999997</v>
      </c>
      <c r="AC198" s="27">
        <f t="shared" ca="1" si="347"/>
        <v>1469.79</v>
      </c>
      <c r="AD198" s="27">
        <f t="shared" ca="1" si="347"/>
        <v>1598.625</v>
      </c>
      <c r="AE198" s="27"/>
      <c r="AF198" s="197">
        <f ca="1">-OFFSET(AF200,0,VLOOKUP($B189,Settings!$AX$4:$BG$100,10,0))-OFFSET(AF199,0,VLOOKUP($B189,Settings!$AX$4:$BG$100,10,0))</f>
        <v>0</v>
      </c>
      <c r="AG198" s="197">
        <f ca="1">-OFFSET(AG200,0,VLOOKUP($B189,Settings!$AX$4:$BG$100,10,0))-OFFSET(AG199,0,VLOOKUP($B189,Settings!$AX$4:$BG$100,10,0))</f>
        <v>0</v>
      </c>
      <c r="AH198" s="197">
        <f ca="1">-OFFSET(AH200,0,VLOOKUP($B189,Settings!$AX$4:$BG$100,10,0))-OFFSET(AH199,0,VLOOKUP($B189,Settings!$AX$4:$BG$100,10,0))</f>
        <v>0</v>
      </c>
      <c r="AI198" s="197">
        <f ca="1">-OFFSET(AI200,0,VLOOKUP($B189,Settings!$AX$4:$BG$100,10,0))-OFFSET(AI199,0,VLOOKUP($B189,Settings!$AX$4:$BG$100,10,0))</f>
        <v>0</v>
      </c>
      <c r="AJ198" s="197">
        <f ca="1">-OFFSET(AJ200,0,VLOOKUP($B189,Settings!$AX$4:$BG$100,10,0))-OFFSET(AJ199,0,VLOOKUP($B189,Settings!$AX$4:$BG$100,10,0))</f>
        <v>0</v>
      </c>
      <c r="AK198" s="197">
        <f ca="1">-OFFSET(AK200,0,VLOOKUP($B189,Settings!$AX$4:$BG$100,10,0))-OFFSET(AK199,0,VLOOKUP($B189,Settings!$AX$4:$BG$100,10,0))</f>
        <v>0</v>
      </c>
      <c r="AL198" s="197">
        <f ca="1">-OFFSET(AL200,0,VLOOKUP($B189,Settings!$AX$4:$BG$100,10,0))-OFFSET(AL199,0,VLOOKUP($B189,Settings!$AX$4:$BG$100,10,0))</f>
        <v>0</v>
      </c>
      <c r="AM198" s="197">
        <f ca="1">-OFFSET(AM200,0,VLOOKUP($B189,Settings!$AX$4:$BG$100,10,0))-OFFSET(AM199,0,VLOOKUP($B189,Settings!$AX$4:$BG$100,10,0))</f>
        <v>0</v>
      </c>
      <c r="AN198" s="197">
        <f ca="1">-OFFSET(AN200,0,VLOOKUP($B189,Settings!$AX$4:$BG$100,10,0))-OFFSET(AN199,0,VLOOKUP($B189,Settings!$AX$4:$BG$100,10,0))</f>
        <v>0</v>
      </c>
      <c r="AO198" s="197">
        <f ca="1">-OFFSET(AO200,0,VLOOKUP($B189,Settings!$AX$4:$BG$100,10,0))-OFFSET(AO199,0,VLOOKUP($B189,Settings!$AX$4:$BG$100,10,0))</f>
        <v>349.65</v>
      </c>
      <c r="AP198" s="197">
        <f ca="1">-OFFSET(AP200,0,VLOOKUP($B189,Settings!$AX$4:$BG$100,10,0))-OFFSET(AP199,0,VLOOKUP($B189,Settings!$AX$4:$BG$100,10,0))</f>
        <v>343.66500000000002</v>
      </c>
      <c r="AQ198" s="197">
        <f ca="1">-OFFSET(AQ200,0,VLOOKUP($B189,Settings!$AX$4:$BG$100,10,0))-OFFSET(AQ199,0,VLOOKUP($B189,Settings!$AX$4:$BG$100,10,0))</f>
        <v>367.29</v>
      </c>
      <c r="AR198" s="197">
        <f ca="1">-OFFSET(AR200,0,VLOOKUP($B189,Settings!$AX$4:$BG$100,10,0))-OFFSET(AR199,0,VLOOKUP($B189,Settings!$AX$4:$BG$100,10,0))</f>
        <v>391.54499999999996</v>
      </c>
      <c r="AS198" s="197">
        <f ca="1">-OFFSET(AS200,0,VLOOKUP($B189,Settings!$AX$4:$BG$100,10,0))-OFFSET(AS199,0,VLOOKUP($B189,Settings!$AX$4:$BG$100,10,0))</f>
        <v>274.995</v>
      </c>
      <c r="AT198" s="197">
        <f ca="1">-OFFSET(AT200,0,VLOOKUP($B189,Settings!$AX$4:$BG$100,10,0))-OFFSET(AT199,0,VLOOKUP($B189,Settings!$AX$4:$BG$100,10,0))</f>
        <v>377.05499999999995</v>
      </c>
      <c r="AU198" s="197">
        <f ca="1">-OFFSET(AU200,0,VLOOKUP($B189,Settings!$AX$4:$BG$100,10,0))-OFFSET(AU199,0,VLOOKUP($B189,Settings!$AX$4:$BG$100,10,0))</f>
        <v>349.96500000000003</v>
      </c>
      <c r="AV198" s="197">
        <f ca="1">-OFFSET(AV200,0,VLOOKUP($B189,Settings!$AX$4:$BG$100,10,0))-OFFSET(AV199,0,VLOOKUP($B189,Settings!$AX$4:$BG$100,10,0))</f>
        <v>364.14</v>
      </c>
      <c r="AW198" s="197">
        <f ca="1">-OFFSET(AW200,0,VLOOKUP($B189,Settings!$AX$4:$BG$100,10,0))-OFFSET(AW199,0,VLOOKUP($B189,Settings!$AX$4:$BG$100,10,0))</f>
        <v>366.03</v>
      </c>
      <c r="AX198" s="197">
        <f ca="1">-OFFSET(AX200,0,VLOOKUP($B189,Settings!$AX$4:$BG$100,10,0))-OFFSET(AX199,0,VLOOKUP($B189,Settings!$AX$4:$BG$100,10,0))</f>
        <v>364.14</v>
      </c>
      <c r="AY198" s="197">
        <f ca="1">-OFFSET(AY200,0,VLOOKUP($B189,Settings!$AX$4:$BG$100,10,0))-OFFSET(AY199,0,VLOOKUP($B189,Settings!$AX$4:$BG$100,10,0))</f>
        <v>412.33499999999998</v>
      </c>
      <c r="AZ198" s="197">
        <f ca="1">-OFFSET(AZ200,0,VLOOKUP($B189,Settings!$AX$4:$BG$100,10,0))-OFFSET(AZ199,0,VLOOKUP($B189,Settings!$AX$4:$BG$100,10,0))</f>
        <v>358.46999999999997</v>
      </c>
      <c r="BA198" s="197">
        <f ca="1">-OFFSET(BA200,0,VLOOKUP($B189,Settings!$AX$4:$BG$100,10,0))-OFFSET(BA199,0,VLOOKUP($B189,Settings!$AX$4:$BG$100,10,0))</f>
        <v>401.94</v>
      </c>
      <c r="BB198" s="197">
        <f ca="1">-OFFSET(BB200,0,VLOOKUP($B189,Settings!$AX$4:$BG$100,10,0))-OFFSET(BB199,0,VLOOKUP($B189,Settings!$AX$4:$BG$100,10,0))</f>
        <v>409.5</v>
      </c>
      <c r="BC198" s="197">
        <f ca="1">-OFFSET(BC200,0,VLOOKUP($B189,Settings!$AX$4:$BG$100,10,0))-OFFSET(BC199,0,VLOOKUP($B189,Settings!$AX$4:$BG$100,10,0))</f>
        <v>416.745</v>
      </c>
      <c r="BD198" s="197">
        <f ca="1">-OFFSET(BD200,0,VLOOKUP($B189,Settings!$AX$4:$BG$100,10,0))-OFFSET(BD199,0,VLOOKUP($B189,Settings!$AX$4:$BG$100,10,0))</f>
        <v>424.935</v>
      </c>
      <c r="BE198" s="197">
        <f ca="1">-OFFSET(BE200,0,VLOOKUP($B189,Settings!$AX$4:$BG$100,10,0))-OFFSET(BE199,0,VLOOKUP($B189,Settings!$AX$4:$BG$100,10,0))</f>
        <v>293.26499999999999</v>
      </c>
      <c r="BF198" s="197">
        <f ca="1">-OFFSET(BF200,0,VLOOKUP($B189,Settings!$AX$4:$BG$100,10,0))-OFFSET(BF199,0,VLOOKUP($B189,Settings!$AX$4:$BG$100,10,0))</f>
        <v>407.29499999999996</v>
      </c>
      <c r="BG198" s="197">
        <f ca="1">-OFFSET(BG200,0,VLOOKUP($B189,Settings!$AX$4:$BG$100,10,0))-OFFSET(BG199,0,VLOOKUP($B189,Settings!$AX$4:$BG$100,10,0))</f>
        <v>385.56</v>
      </c>
      <c r="BH198" s="197">
        <f ca="1">-OFFSET(BH200,0,VLOOKUP($B189,Settings!$AX$4:$BG$100,10,0))-OFFSET(BH199,0,VLOOKUP($B189,Settings!$AX$4:$BG$100,10,0))</f>
        <v>398.15999999999997</v>
      </c>
      <c r="BI198" s="197">
        <f ca="1">-OFFSET(BI200,0,VLOOKUP($B189,Settings!$AX$4:$BG$100,10,0))-OFFSET(BI199,0,VLOOKUP($B189,Settings!$AX$4:$BG$100,10,0))</f>
        <v>389.02499999999998</v>
      </c>
      <c r="BJ198" s="197">
        <f ca="1">-OFFSET(BJ200,0,VLOOKUP($B189,Settings!$AX$4:$BG$100,10,0))-OFFSET(BJ199,0,VLOOKUP($B189,Settings!$AX$4:$BG$100,10,0))</f>
        <v>392.17500000000001</v>
      </c>
      <c r="BK198" s="197">
        <f ca="1">-OFFSET(BK200,0,VLOOKUP($B189,Settings!$AX$4:$BG$100,10,0))-OFFSET(BK199,0,VLOOKUP($B189,Settings!$AX$4:$BG$100,10,0))</f>
        <v>460.84499999999997</v>
      </c>
      <c r="BL198" s="197">
        <f ca="1">-OFFSET(BL200,0,VLOOKUP($B189,Settings!$AX$4:$BG$100,10,0))-OFFSET(BL199,0,VLOOKUP($B189,Settings!$AX$4:$BG$100,10,0))</f>
        <v>379.89</v>
      </c>
      <c r="BM198" s="197">
        <f ca="1">-OFFSET(BM200,0,VLOOKUP($B189,Settings!$AX$4:$BG$100,10,0))-OFFSET(BM199,0,VLOOKUP($B189,Settings!$AX$4:$BG$100,10,0))</f>
        <v>439.74</v>
      </c>
      <c r="BN198" s="197">
        <f ca="1">-OFFSET(BN200,0,VLOOKUP($B189,Settings!$AX$4:$BG$100,10,0))-OFFSET(BN199,0,VLOOKUP($B189,Settings!$AX$4:$BG$100,10,0))</f>
        <v>451.39499999999998</v>
      </c>
      <c r="BO198" s="197">
        <f ca="1">-OFFSET(BO200,0,VLOOKUP($B189,Settings!$AX$4:$BG$100,10,0))-OFFSET(BO199,0,VLOOKUP($B189,Settings!$AX$4:$BG$100,10,0))</f>
        <v>449.505</v>
      </c>
      <c r="BP198" s="197">
        <f ca="1">-OFFSET(BP200,0,VLOOKUP($B189,Settings!$AX$4:$BG$100,10,0))-OFFSET(BP199,0,VLOOKUP($B189,Settings!$AX$4:$BG$100,10,0))</f>
        <v>450.45</v>
      </c>
      <c r="BQ198" s="197">
        <f ca="1">-OFFSET(BQ200,0,VLOOKUP($B189,Settings!$AX$4:$BG$100,10,0))-OFFSET(BQ199,0,VLOOKUP($B189,Settings!$AX$4:$BG$100,10,0))</f>
        <v>308.7</v>
      </c>
      <c r="BR198" s="197">
        <f ca="1">-OFFSET(BR200,0,VLOOKUP($B189,Settings!$AX$4:$BG$100,10,0))-OFFSET(BR199,0,VLOOKUP($B189,Settings!$AX$4:$BG$100,10,0))</f>
        <v>418.95</v>
      </c>
      <c r="BS198" s="197">
        <f ca="1">-OFFSET(BS200,0,VLOOKUP($B189,Settings!$AX$4:$BG$100,10,0))-OFFSET(BS199,0,VLOOKUP($B189,Settings!$AX$4:$BG$100,10,0))</f>
        <v>403.51499999999999</v>
      </c>
      <c r="BT198" s="197">
        <f ca="1">-OFFSET(BT200,0,VLOOKUP($B189,Settings!$AX$4:$BG$100,10,0))-OFFSET(BT199,0,VLOOKUP($B189,Settings!$AX$4:$BG$100,10,0))</f>
        <v>430.91999999999996</v>
      </c>
      <c r="BU198" s="197">
        <f ca="1">-OFFSET(BU200,0,VLOOKUP($B189,Settings!$AX$4:$BG$100,10,0))-OFFSET(BU199,0,VLOOKUP($B189,Settings!$AX$4:$BG$100,10,0))</f>
        <v>399.73500000000001</v>
      </c>
      <c r="BV198" s="197">
        <f ca="1">-OFFSET(BV200,0,VLOOKUP($B189,Settings!$AX$4:$BG$100,10,0))-OFFSET(BV199,0,VLOOKUP($B189,Settings!$AX$4:$BG$100,10,0))</f>
        <v>416.11500000000001</v>
      </c>
      <c r="BW198" s="197">
        <f ca="1">-OFFSET(BW200,0,VLOOKUP($B189,Settings!$AX$4:$BG$100,10,0))-OFFSET(BW199,0,VLOOKUP($B189,Settings!$AX$4:$BG$100,10,0))</f>
        <v>482.26499999999999</v>
      </c>
      <c r="BX198" s="197">
        <f ca="1">-OFFSET(BX200,0,VLOOKUP($B189,Settings!$AX$4:$BG$100,10,0))-OFFSET(BX199,0,VLOOKUP($B189,Settings!$AX$4:$BG$100,10,0))</f>
        <v>405.71999999999997</v>
      </c>
      <c r="BY198" s="197">
        <f ca="1">-OFFSET(BY200,0,VLOOKUP($B189,Settings!$AX$4:$BG$100,10,0))-OFFSET(BY199,0,VLOOKUP($B189,Settings!$AX$4:$BG$100,10,0))</f>
        <v>466.2</v>
      </c>
      <c r="BZ198" s="197">
        <f ca="1">-OFFSET(BZ200,0,VLOOKUP($B189,Settings!$AX$4:$BG$100,10,0))-OFFSET(BZ199,0,VLOOKUP($B189,Settings!$AX$4:$BG$100,10,0))</f>
        <v>465.255</v>
      </c>
      <c r="CA198" s="197">
        <f ca="1">-OFFSET(CA200,0,VLOOKUP($B189,Settings!$AX$4:$BG$100,10,0))-OFFSET(CA199,0,VLOOKUP($B189,Settings!$AX$4:$BG$100,10,0))</f>
        <v>469.03499999999997</v>
      </c>
      <c r="CB198" s="197">
        <f ca="1">-OFFSET(CB200,0,VLOOKUP($B189,Settings!$AX$4:$BG$100,10,0))-OFFSET(CB199,0,VLOOKUP($B189,Settings!$AX$4:$BG$100,10,0))</f>
        <v>526.67999999999995</v>
      </c>
      <c r="CC198" s="197">
        <f ca="1">-OFFSET(CC200,0,VLOOKUP($B189,Settings!$AX$4:$BG$100,10,0))-OFFSET(CC199,0,VLOOKUP($B189,Settings!$AX$4:$BG$100,10,0))</f>
        <v>350.59499999999997</v>
      </c>
      <c r="CD198" s="197">
        <f ca="1">-OFFSET(CD200,0,VLOOKUP($B189,Settings!$AX$4:$BG$100,10,0))-OFFSET(CD199,0,VLOOKUP($B189,Settings!$AX$4:$BG$100,10,0))</f>
        <v>473.13</v>
      </c>
      <c r="CE198" s="197">
        <f ca="1">-OFFSET(CE200,0,VLOOKUP($B189,Settings!$AX$4:$BG$100,10,0))-OFFSET(CE199,0,VLOOKUP($B189,Settings!$AX$4:$BG$100,10,0))</f>
        <v>454.22999999999996</v>
      </c>
      <c r="CF198" s="197">
        <f ca="1">-OFFSET(CF200,0,VLOOKUP($B189,Settings!$AX$4:$BG$100,10,0))-OFFSET(CF199,0,VLOOKUP($B189,Settings!$AX$4:$BG$100,10,0))</f>
        <v>487.30499999999995</v>
      </c>
      <c r="CG198" s="197">
        <f ca="1">-OFFSET(CG200,0,VLOOKUP($B189,Settings!$AX$4:$BG$100,10,0))-OFFSET(CG199,0,VLOOKUP($B189,Settings!$AX$4:$BG$100,10,0))</f>
        <v>461.15999999999997</v>
      </c>
      <c r="CH198" s="197">
        <f ca="1">-OFFSET(CH200,0,VLOOKUP($B189,Settings!$AX$4:$BG$100,10,0))-OFFSET(CH199,0,VLOOKUP($B189,Settings!$AX$4:$BG$100,10,0))</f>
        <v>475.96500000000003</v>
      </c>
      <c r="CI198" s="197">
        <f ca="1">-OFFSET(CI200,0,VLOOKUP($B189,Settings!$AX$4:$BG$100,10,0))-OFFSET(CI199,0,VLOOKUP($B189,Settings!$AX$4:$BG$100,10,0))</f>
        <v>535.5</v>
      </c>
      <c r="CJ198" s="197">
        <f ca="1">-OFFSET(CJ200,0,VLOOKUP($B189,Settings!$AX$4:$BG$100,10,0))-OFFSET(CJ199,0,VLOOKUP($B189,Settings!$AX$4:$BG$100,10,0))</f>
        <v>458.32499999999999</v>
      </c>
      <c r="CK198" s="197">
        <f ca="1">-OFFSET(CK200,0,VLOOKUP($B189,Settings!$AX$4:$BG$100,10,0))-OFFSET(CK199,0,VLOOKUP($B189,Settings!$AX$4:$BG$100,10,0))</f>
        <v>544.95000000000005</v>
      </c>
      <c r="CL198" s="197">
        <f ca="1">-OFFSET(CL200,0,VLOOKUP($B189,Settings!$AX$4:$BG$100,10,0))-OFFSET(CL199,0,VLOOKUP($B189,Settings!$AX$4:$BG$100,10,0))</f>
        <v>516.28499999999997</v>
      </c>
      <c r="CM198" s="197">
        <f ca="1">-OFFSET(CM200,0,VLOOKUP($B189,Settings!$AX$4:$BG$100,10,0))-OFFSET(CM199,0,VLOOKUP($B189,Settings!$AX$4:$BG$100,10,0))</f>
        <v>537.39</v>
      </c>
    </row>
    <row r="199" spans="2:91" x14ac:dyDescent="0.2">
      <c r="B199" s="196" t="s">
        <v>298</v>
      </c>
      <c r="C199" s="19" t="str">
        <f>Inputs!$GZ$9</f>
        <v>kg</v>
      </c>
      <c r="D199" s="19" t="s">
        <v>19</v>
      </c>
      <c r="E199" s="27">
        <f t="shared" ca="1" si="345"/>
        <v>-1010.0999999999999</v>
      </c>
      <c r="F199" s="27">
        <f t="shared" ca="1" si="345"/>
        <v>-4273.2</v>
      </c>
      <c r="G199" s="27">
        <f t="shared" ca="1" si="345"/>
        <v>-4639.8</v>
      </c>
      <c r="H199" s="27">
        <f t="shared" ca="1" si="345"/>
        <v>-4873.2</v>
      </c>
      <c r="I199" s="27">
        <f t="shared" ca="1" si="345"/>
        <v>-5544.3</v>
      </c>
      <c r="J199" s="27"/>
      <c r="K199" s="27">
        <f t="shared" ca="1" si="346"/>
        <v>0</v>
      </c>
      <c r="L199" s="27">
        <f t="shared" ca="1" si="346"/>
        <v>0</v>
      </c>
      <c r="M199" s="27">
        <f t="shared" ca="1" si="346"/>
        <v>0</v>
      </c>
      <c r="N199" s="27">
        <f t="shared" ca="1" si="346"/>
        <v>-1010.0999999999999</v>
      </c>
      <c r="O199" s="27">
        <f t="shared" ca="1" si="346"/>
        <v>-993.89999999999986</v>
      </c>
      <c r="P199" s="27">
        <f t="shared" ca="1" si="346"/>
        <v>-1028.7</v>
      </c>
      <c r="Q199" s="27">
        <f t="shared" ca="1" si="346"/>
        <v>-1080.9000000000001</v>
      </c>
      <c r="R199" s="27">
        <f t="shared" ca="1" si="346"/>
        <v>-1169.6999999999998</v>
      </c>
      <c r="S199" s="27">
        <f t="shared" ca="1" si="346"/>
        <v>-1071.9000000000001</v>
      </c>
      <c r="T199" s="27">
        <f t="shared" ca="1" si="346"/>
        <v>-1116.9000000000001</v>
      </c>
      <c r="U199" s="27">
        <f t="shared" ca="1" si="347"/>
        <v>-1174.2</v>
      </c>
      <c r="V199" s="27">
        <f t="shared" ca="1" si="347"/>
        <v>-1276.8</v>
      </c>
      <c r="W199" s="27">
        <f t="shared" ca="1" si="347"/>
        <v>-1122</v>
      </c>
      <c r="X199" s="27">
        <f t="shared" ca="1" si="347"/>
        <v>-1175.4000000000001</v>
      </c>
      <c r="Y199" s="27">
        <f t="shared" ca="1" si="347"/>
        <v>-1242</v>
      </c>
      <c r="Z199" s="27">
        <f t="shared" ca="1" si="347"/>
        <v>-1333.8</v>
      </c>
      <c r="AA199" s="27">
        <f t="shared" ca="1" si="347"/>
        <v>-1286.0999999999999</v>
      </c>
      <c r="AB199" s="27">
        <f t="shared" ca="1" si="347"/>
        <v>-1335.8999999999999</v>
      </c>
      <c r="AC199" s="27">
        <f t="shared" ca="1" si="347"/>
        <v>-1399.8</v>
      </c>
      <c r="AD199" s="27">
        <f t="shared" ca="1" si="347"/>
        <v>-1522.5</v>
      </c>
      <c r="AE199" s="27"/>
      <c r="AF199" s="193">
        <f ca="1">-SUMIF(buffer!$B$99:$B$123,Stock!$B189,buffer!C$99:C$123)</f>
        <v>0</v>
      </c>
      <c r="AG199" s="193">
        <f ca="1">-SUMIF(buffer!$B$99:$B$123,Stock!$B189,buffer!D$99:D$123)</f>
        <v>0</v>
      </c>
      <c r="AH199" s="193">
        <f ca="1">-SUMIF(buffer!$B$99:$B$123,Stock!$B189,buffer!E$99:E$123)</f>
        <v>0</v>
      </c>
      <c r="AI199" s="193">
        <f ca="1">-SUMIF(buffer!$B$99:$B$123,Stock!$B189,buffer!F$99:F$123)</f>
        <v>0</v>
      </c>
      <c r="AJ199" s="193">
        <f ca="1">-SUMIF(buffer!$B$99:$B$123,Stock!$B189,buffer!G$99:G$123)</f>
        <v>0</v>
      </c>
      <c r="AK199" s="193">
        <f ca="1">-SUMIF(buffer!$B$99:$B$123,Stock!$B189,buffer!H$99:H$123)</f>
        <v>0</v>
      </c>
      <c r="AL199" s="193">
        <f ca="1">-SUMIF(buffer!$B$99:$B$123,Stock!$B189,buffer!I$99:I$123)</f>
        <v>0</v>
      </c>
      <c r="AM199" s="193">
        <f ca="1">-SUMIF(buffer!$B$99:$B$123,Stock!$B189,buffer!J$99:J$123)</f>
        <v>0</v>
      </c>
      <c r="AN199" s="193">
        <f ca="1">-SUMIF(buffer!$B$99:$B$123,Stock!$B189,buffer!K$99:K$123)</f>
        <v>0</v>
      </c>
      <c r="AO199" s="193">
        <f ca="1">-SUMIF(buffer!$B$99:$B$123,Stock!$B189,buffer!L$99:L$123)</f>
        <v>-333</v>
      </c>
      <c r="AP199" s="193">
        <f ca="1">-SUMIF(buffer!$B$99:$B$123,Stock!$B189,buffer!M$99:M$123)</f>
        <v>-327.3</v>
      </c>
      <c r="AQ199" s="193">
        <f ca="1">-SUMIF(buffer!$B$99:$B$123,Stock!$B189,buffer!N$99:N$123)</f>
        <v>-349.8</v>
      </c>
      <c r="AR199" s="193">
        <f ca="1">-SUMIF(buffer!$B$99:$B$123,Stock!$B189,buffer!O$99:O$123)</f>
        <v>-372.9</v>
      </c>
      <c r="AS199" s="193">
        <f ca="1">-SUMIF(buffer!$B$99:$B$123,Stock!$B189,buffer!P$99:P$123)</f>
        <v>-261.89999999999998</v>
      </c>
      <c r="AT199" s="193">
        <f ca="1">-SUMIF(buffer!$B$99:$B$123,Stock!$B189,buffer!Q$99:Q$123)</f>
        <v>-359.09999999999997</v>
      </c>
      <c r="AU199" s="193">
        <f ca="1">-SUMIF(buffer!$B$99:$B$123,Stock!$B189,buffer!R$99:R$123)</f>
        <v>-333.3</v>
      </c>
      <c r="AV199" s="193">
        <f ca="1">-SUMIF(buffer!$B$99:$B$123,Stock!$B189,buffer!S$99:S$123)</f>
        <v>-346.8</v>
      </c>
      <c r="AW199" s="193">
        <f ca="1">-SUMIF(buffer!$B$99:$B$123,Stock!$B189,buffer!T$99:T$123)</f>
        <v>-348.59999999999997</v>
      </c>
      <c r="AX199" s="193">
        <f ca="1">-SUMIF(buffer!$B$99:$B$123,Stock!$B189,buffer!U$99:U$123)</f>
        <v>-346.8</v>
      </c>
      <c r="AY199" s="193">
        <f ca="1">-SUMIF(buffer!$B$99:$B$123,Stock!$B189,buffer!V$99:V$123)</f>
        <v>-392.7</v>
      </c>
      <c r="AZ199" s="193">
        <f ca="1">-SUMIF(buffer!$B$99:$B$123,Stock!$B189,buffer!W$99:W$123)</f>
        <v>-341.4</v>
      </c>
      <c r="BA199" s="193">
        <f ca="1">-SUMIF(buffer!$B$99:$B$123,Stock!$B189,buffer!X$99:X$123)</f>
        <v>-382.8</v>
      </c>
      <c r="BB199" s="193">
        <f ca="1">-SUMIF(buffer!$B$99:$B$123,Stock!$B189,buffer!Y$99:Y$123)</f>
        <v>-390</v>
      </c>
      <c r="BC199" s="193">
        <f ca="1">-SUMIF(buffer!$B$99:$B$123,Stock!$B189,buffer!Z$99:Z$123)</f>
        <v>-396.9</v>
      </c>
      <c r="BD199" s="193">
        <f ca="1">-SUMIF(buffer!$B$99:$B$123,Stock!$B189,buffer!AA$99:AA$123)</f>
        <v>-404.7</v>
      </c>
      <c r="BE199" s="193">
        <f ca="1">-SUMIF(buffer!$B$99:$B$123,Stock!$B189,buffer!AB$99:AB$123)</f>
        <v>-279.3</v>
      </c>
      <c r="BF199" s="193">
        <f ca="1">-SUMIF(buffer!$B$99:$B$123,Stock!$B189,buffer!AC$99:AC$123)</f>
        <v>-387.9</v>
      </c>
      <c r="BG199" s="193">
        <f ca="1">-SUMIF(buffer!$B$99:$B$123,Stock!$B189,buffer!AD$99:AD$123)</f>
        <v>-367.2</v>
      </c>
      <c r="BH199" s="193">
        <f ca="1">-SUMIF(buffer!$B$99:$B$123,Stock!$B189,buffer!AE$99:AE$123)</f>
        <v>-379.2</v>
      </c>
      <c r="BI199" s="193">
        <f ca="1">-SUMIF(buffer!$B$99:$B$123,Stock!$B189,buffer!AF$99:AF$123)</f>
        <v>-370.5</v>
      </c>
      <c r="BJ199" s="193">
        <f ca="1">-SUMIF(buffer!$B$99:$B$123,Stock!$B189,buffer!AG$99:AG$123)</f>
        <v>-373.5</v>
      </c>
      <c r="BK199" s="193">
        <f ca="1">-SUMIF(buffer!$B$99:$B$123,Stock!$B189,buffer!AH$99:AH$123)</f>
        <v>-438.9</v>
      </c>
      <c r="BL199" s="193">
        <f ca="1">-SUMIF(buffer!$B$99:$B$123,Stock!$B189,buffer!AI$99:AI$123)</f>
        <v>-361.8</v>
      </c>
      <c r="BM199" s="193">
        <f ca="1">-SUMIF(buffer!$B$99:$B$123,Stock!$B189,buffer!AJ$99:AJ$123)</f>
        <v>-418.8</v>
      </c>
      <c r="BN199" s="193">
        <f ca="1">-SUMIF(buffer!$B$99:$B$123,Stock!$B189,buffer!AK$99:AK$123)</f>
        <v>-429.9</v>
      </c>
      <c r="BO199" s="193">
        <f ca="1">-SUMIF(buffer!$B$99:$B$123,Stock!$B189,buffer!AL$99:AL$123)</f>
        <v>-428.09999999999997</v>
      </c>
      <c r="BP199" s="193">
        <f ca="1">-SUMIF(buffer!$B$99:$B$123,Stock!$B189,buffer!AM$99:AM$123)</f>
        <v>-429</v>
      </c>
      <c r="BQ199" s="193">
        <f ca="1">-SUMIF(buffer!$B$99:$B$123,Stock!$B189,buffer!AN$99:AN$123)</f>
        <v>-294</v>
      </c>
      <c r="BR199" s="193">
        <f ca="1">-SUMIF(buffer!$B$99:$B$123,Stock!$B189,buffer!AO$99:AO$123)</f>
        <v>-399</v>
      </c>
      <c r="BS199" s="193">
        <f ca="1">-SUMIF(buffer!$B$99:$B$123,Stock!$B189,buffer!AP$99:AP$123)</f>
        <v>-384.3</v>
      </c>
      <c r="BT199" s="193">
        <f ca="1">-SUMIF(buffer!$B$99:$B$123,Stock!$B189,buffer!AQ$99:AQ$123)</f>
        <v>-410.4</v>
      </c>
      <c r="BU199" s="193">
        <f ca="1">-SUMIF(buffer!$B$99:$B$123,Stock!$B189,buffer!AR$99:AR$123)</f>
        <v>-380.7</v>
      </c>
      <c r="BV199" s="193">
        <f ca="1">-SUMIF(buffer!$B$99:$B$123,Stock!$B189,buffer!AS$99:AS$123)</f>
        <v>-396.3</v>
      </c>
      <c r="BW199" s="193">
        <f ca="1">-SUMIF(buffer!$B$99:$B$123,Stock!$B189,buffer!AT$99:AT$123)</f>
        <v>-459.3</v>
      </c>
      <c r="BX199" s="193">
        <f ca="1">-SUMIF(buffer!$B$99:$B$123,Stock!$B189,buffer!AU$99:AU$123)</f>
        <v>-386.4</v>
      </c>
      <c r="BY199" s="193">
        <f ca="1">-SUMIF(buffer!$B$99:$B$123,Stock!$B189,buffer!AV$99:AV$123)</f>
        <v>-444</v>
      </c>
      <c r="BZ199" s="193">
        <f ca="1">-SUMIF(buffer!$B$99:$B$123,Stock!$B189,buffer!AW$99:AW$123)</f>
        <v>-443.09999999999997</v>
      </c>
      <c r="CA199" s="193">
        <f ca="1">-SUMIF(buffer!$B$99:$B$123,Stock!$B189,buffer!AX$99:AX$123)</f>
        <v>-446.7</v>
      </c>
      <c r="CB199" s="193">
        <f ca="1">-SUMIF(buffer!$B$99:$B$123,Stock!$B189,buffer!AY$99:AY$123)</f>
        <v>-501.59999999999997</v>
      </c>
      <c r="CC199" s="193">
        <f ca="1">-SUMIF(buffer!$B$99:$B$123,Stock!$B189,buffer!AZ$99:AZ$123)</f>
        <v>-333.9</v>
      </c>
      <c r="CD199" s="193">
        <f ca="1">-SUMIF(buffer!$B$99:$B$123,Stock!$B189,buffer!BA$99:BA$123)</f>
        <v>-450.59999999999997</v>
      </c>
      <c r="CE199" s="193">
        <f ca="1">-SUMIF(buffer!$B$99:$B$123,Stock!$B189,buffer!BB$99:BB$123)</f>
        <v>-432.59999999999997</v>
      </c>
      <c r="CF199" s="193">
        <f ca="1">-SUMIF(buffer!$B$99:$B$123,Stock!$B189,buffer!BC$99:BC$123)</f>
        <v>-464.09999999999997</v>
      </c>
      <c r="CG199" s="193">
        <f ca="1">-SUMIF(buffer!$B$99:$B$123,Stock!$B189,buffer!BD$99:BD$123)</f>
        <v>-439.2</v>
      </c>
      <c r="CH199" s="193">
        <f ca="1">-SUMIF(buffer!$B$99:$B$123,Stock!$B189,buffer!BE$99:BE$123)</f>
        <v>-453.3</v>
      </c>
      <c r="CI199" s="193">
        <f ca="1">-SUMIF(buffer!$B$99:$B$123,Stock!$B189,buffer!BF$99:BF$123)</f>
        <v>-510</v>
      </c>
      <c r="CJ199" s="193">
        <f ca="1">-SUMIF(buffer!$B$99:$B$123,Stock!$B189,buffer!BG$99:BG$123)</f>
        <v>-436.5</v>
      </c>
      <c r="CK199" s="193">
        <f ca="1">-SUMIF(buffer!$B$99:$B$123,Stock!$B189,buffer!BH$99:BH$123)</f>
        <v>-519</v>
      </c>
      <c r="CL199" s="193">
        <f ca="1">-SUMIF(buffer!$B$99:$B$123,Stock!$B189,buffer!BI$99:BI$123)</f>
        <v>-491.7</v>
      </c>
      <c r="CM199" s="193">
        <f ca="1">-SUMIF(buffer!$B$99:$B$123,Stock!$B189,buffer!BJ$99:BJ$123)</f>
        <v>-511.79999999999995</v>
      </c>
    </row>
    <row r="200" spans="2:91" x14ac:dyDescent="0.2">
      <c r="B200" s="196" t="s">
        <v>297</v>
      </c>
      <c r="C200" s="19" t="str">
        <f>Inputs!$GZ$9</f>
        <v>kg</v>
      </c>
      <c r="D200" s="19" t="s">
        <v>19</v>
      </c>
      <c r="E200" s="27">
        <f t="shared" ca="1" si="345"/>
        <v>-50.505000000000003</v>
      </c>
      <c r="F200" s="27">
        <f t="shared" ca="1" si="345"/>
        <v>-213.66000000000003</v>
      </c>
      <c r="G200" s="27">
        <f t="shared" ca="1" si="345"/>
        <v>-231.99</v>
      </c>
      <c r="H200" s="27">
        <f t="shared" ca="1" si="345"/>
        <v>-243.66</v>
      </c>
      <c r="I200" s="27">
        <f t="shared" ca="1" si="345"/>
        <v>-277.21500000000003</v>
      </c>
      <c r="J200" s="27"/>
      <c r="K200" s="27">
        <f t="shared" ca="1" si="346"/>
        <v>0</v>
      </c>
      <c r="L200" s="27">
        <f t="shared" ca="1" si="346"/>
        <v>0</v>
      </c>
      <c r="M200" s="27">
        <f t="shared" ca="1" si="346"/>
        <v>0</v>
      </c>
      <c r="N200" s="27">
        <f t="shared" ca="1" si="346"/>
        <v>-50.505000000000003</v>
      </c>
      <c r="O200" s="27">
        <f t="shared" ca="1" si="346"/>
        <v>-49.694999999999993</v>
      </c>
      <c r="P200" s="27">
        <f t="shared" ca="1" si="346"/>
        <v>-51.435000000000002</v>
      </c>
      <c r="Q200" s="27">
        <f t="shared" ca="1" si="346"/>
        <v>-54.045000000000002</v>
      </c>
      <c r="R200" s="27">
        <f t="shared" ca="1" si="346"/>
        <v>-58.484999999999999</v>
      </c>
      <c r="S200" s="27">
        <f t="shared" ca="1" si="346"/>
        <v>-53.594999999999999</v>
      </c>
      <c r="T200" s="27">
        <f t="shared" ca="1" si="346"/>
        <v>-55.844999999999999</v>
      </c>
      <c r="U200" s="27">
        <f t="shared" ca="1" si="347"/>
        <v>-58.710000000000008</v>
      </c>
      <c r="V200" s="27">
        <f t="shared" ca="1" si="347"/>
        <v>-63.84</v>
      </c>
      <c r="W200" s="27">
        <f t="shared" ca="1" si="347"/>
        <v>-56.100000000000009</v>
      </c>
      <c r="X200" s="27">
        <f t="shared" ca="1" si="347"/>
        <v>-58.769999999999996</v>
      </c>
      <c r="Y200" s="27">
        <f t="shared" ca="1" si="347"/>
        <v>-62.1</v>
      </c>
      <c r="Z200" s="27">
        <f t="shared" ca="1" si="347"/>
        <v>-66.69</v>
      </c>
      <c r="AA200" s="27">
        <f t="shared" ca="1" si="347"/>
        <v>-64.305000000000007</v>
      </c>
      <c r="AB200" s="27">
        <f t="shared" ca="1" si="347"/>
        <v>-66.794999999999987</v>
      </c>
      <c r="AC200" s="27">
        <f t="shared" ca="1" si="347"/>
        <v>-69.990000000000009</v>
      </c>
      <c r="AD200" s="27">
        <f t="shared" ca="1" si="347"/>
        <v>-76.125</v>
      </c>
      <c r="AE200" s="27"/>
      <c r="AF200" s="26">
        <f ca="1">Inputs!$HM$9*AF199</f>
        <v>0</v>
      </c>
      <c r="AG200" s="26">
        <f ca="1">Inputs!$HM$9*AG199</f>
        <v>0</v>
      </c>
      <c r="AH200" s="26">
        <f ca="1">Inputs!$HM$9*AH199</f>
        <v>0</v>
      </c>
      <c r="AI200" s="26">
        <f ca="1">Inputs!$HM$9*AI199</f>
        <v>0</v>
      </c>
      <c r="AJ200" s="26">
        <f ca="1">Inputs!$HM$9*AJ199</f>
        <v>0</v>
      </c>
      <c r="AK200" s="26">
        <f ca="1">Inputs!$HM$9*AK199</f>
        <v>0</v>
      </c>
      <c r="AL200" s="26">
        <f ca="1">Inputs!$HM$9*AL199</f>
        <v>0</v>
      </c>
      <c r="AM200" s="26">
        <f ca="1">Inputs!$HM$9*AM199</f>
        <v>0</v>
      </c>
      <c r="AN200" s="26">
        <f ca="1">Inputs!$HM$9*AN199</f>
        <v>0</v>
      </c>
      <c r="AO200" s="26">
        <f ca="1">Inputs!$HM$9*AO199</f>
        <v>-16.650000000000002</v>
      </c>
      <c r="AP200" s="26">
        <f ca="1">Inputs!$HM$9*AP199</f>
        <v>-16.365000000000002</v>
      </c>
      <c r="AQ200" s="26">
        <f ca="1">Inputs!$HM$9*AQ199</f>
        <v>-17.490000000000002</v>
      </c>
      <c r="AR200" s="26">
        <f ca="1">Inputs!$HM$9*AR199</f>
        <v>-18.645</v>
      </c>
      <c r="AS200" s="26">
        <f ca="1">Inputs!$HM$9*AS199</f>
        <v>-13.094999999999999</v>
      </c>
      <c r="AT200" s="26">
        <f ca="1">Inputs!$HM$9*AT199</f>
        <v>-17.954999999999998</v>
      </c>
      <c r="AU200" s="26">
        <f ca="1">Inputs!$HM$9*AU199</f>
        <v>-16.665000000000003</v>
      </c>
      <c r="AV200" s="26">
        <f ca="1">Inputs!$HM$9*AV199</f>
        <v>-17.34</v>
      </c>
      <c r="AW200" s="26">
        <f ca="1">Inputs!$HM$9*AW199</f>
        <v>-17.43</v>
      </c>
      <c r="AX200" s="26">
        <f ca="1">Inputs!$HM$9*AX199</f>
        <v>-17.34</v>
      </c>
      <c r="AY200" s="26">
        <f ca="1">Inputs!$HM$9*AY199</f>
        <v>-19.635000000000002</v>
      </c>
      <c r="AZ200" s="26">
        <f ca="1">Inputs!$HM$9*AZ199</f>
        <v>-17.07</v>
      </c>
      <c r="BA200" s="26">
        <f ca="1">Inputs!$HM$9*BA199</f>
        <v>-19.14</v>
      </c>
      <c r="BB200" s="26">
        <f ca="1">Inputs!$HM$9*BB199</f>
        <v>-19.5</v>
      </c>
      <c r="BC200" s="26">
        <f ca="1">Inputs!$HM$9*BC199</f>
        <v>-19.844999999999999</v>
      </c>
      <c r="BD200" s="26">
        <f ca="1">Inputs!$HM$9*BD199</f>
        <v>-20.234999999999999</v>
      </c>
      <c r="BE200" s="26">
        <f ca="1">Inputs!$HM$9*BE199</f>
        <v>-13.965000000000002</v>
      </c>
      <c r="BF200" s="26">
        <f ca="1">Inputs!$HM$9*BF199</f>
        <v>-19.395</v>
      </c>
      <c r="BG200" s="26">
        <f ca="1">Inputs!$HM$9*BG199</f>
        <v>-18.36</v>
      </c>
      <c r="BH200" s="26">
        <f ca="1">Inputs!$HM$9*BH199</f>
        <v>-18.96</v>
      </c>
      <c r="BI200" s="26">
        <f ca="1">Inputs!$HM$9*BI199</f>
        <v>-18.525000000000002</v>
      </c>
      <c r="BJ200" s="26">
        <f ca="1">Inputs!$HM$9*BJ199</f>
        <v>-18.675000000000001</v>
      </c>
      <c r="BK200" s="26">
        <f ca="1">Inputs!$HM$9*BK199</f>
        <v>-21.945</v>
      </c>
      <c r="BL200" s="26">
        <f ca="1">Inputs!$HM$9*BL199</f>
        <v>-18.09</v>
      </c>
      <c r="BM200" s="26">
        <f ca="1">Inputs!$HM$9*BM199</f>
        <v>-20.94</v>
      </c>
      <c r="BN200" s="26">
        <f ca="1">Inputs!$HM$9*BN199</f>
        <v>-21.495000000000001</v>
      </c>
      <c r="BO200" s="26">
        <f ca="1">Inputs!$HM$9*BO199</f>
        <v>-21.405000000000001</v>
      </c>
      <c r="BP200" s="26">
        <f ca="1">Inputs!$HM$9*BP199</f>
        <v>-21.450000000000003</v>
      </c>
      <c r="BQ200" s="26">
        <f ca="1">Inputs!$HM$9*BQ199</f>
        <v>-14.700000000000001</v>
      </c>
      <c r="BR200" s="26">
        <f ca="1">Inputs!$HM$9*BR199</f>
        <v>-19.950000000000003</v>
      </c>
      <c r="BS200" s="26">
        <f ca="1">Inputs!$HM$9*BS199</f>
        <v>-19.215000000000003</v>
      </c>
      <c r="BT200" s="26">
        <f ca="1">Inputs!$HM$9*BT199</f>
        <v>-20.52</v>
      </c>
      <c r="BU200" s="26">
        <f ca="1">Inputs!$HM$9*BU199</f>
        <v>-19.035</v>
      </c>
      <c r="BV200" s="26">
        <f ca="1">Inputs!$HM$9*BV199</f>
        <v>-19.815000000000001</v>
      </c>
      <c r="BW200" s="26">
        <f ca="1">Inputs!$HM$9*BW199</f>
        <v>-22.965000000000003</v>
      </c>
      <c r="BX200" s="26">
        <f ca="1">Inputs!$HM$9*BX199</f>
        <v>-19.32</v>
      </c>
      <c r="BY200" s="26">
        <f ca="1">Inputs!$HM$9*BY199</f>
        <v>-22.200000000000003</v>
      </c>
      <c r="BZ200" s="26">
        <f ca="1">Inputs!$HM$9*BZ199</f>
        <v>-22.155000000000001</v>
      </c>
      <c r="CA200" s="26">
        <f ca="1">Inputs!$HM$9*CA199</f>
        <v>-22.335000000000001</v>
      </c>
      <c r="CB200" s="26">
        <f ca="1">Inputs!$HM$9*CB199</f>
        <v>-25.08</v>
      </c>
      <c r="CC200" s="26">
        <f ca="1">Inputs!$HM$9*CC199</f>
        <v>-16.695</v>
      </c>
      <c r="CD200" s="26">
        <f ca="1">Inputs!$HM$9*CD199</f>
        <v>-22.53</v>
      </c>
      <c r="CE200" s="26">
        <f ca="1">Inputs!$HM$9*CE199</f>
        <v>-21.63</v>
      </c>
      <c r="CF200" s="26">
        <f ca="1">Inputs!$HM$9*CF199</f>
        <v>-23.204999999999998</v>
      </c>
      <c r="CG200" s="26">
        <f ca="1">Inputs!$HM$9*CG199</f>
        <v>-21.96</v>
      </c>
      <c r="CH200" s="26">
        <f ca="1">Inputs!$HM$9*CH199</f>
        <v>-22.665000000000003</v>
      </c>
      <c r="CI200" s="26">
        <f ca="1">Inputs!$HM$9*CI199</f>
        <v>-25.5</v>
      </c>
      <c r="CJ200" s="26">
        <f ca="1">Inputs!$HM$9*CJ199</f>
        <v>-21.825000000000003</v>
      </c>
      <c r="CK200" s="26">
        <f ca="1">Inputs!$HM$9*CK199</f>
        <v>-25.950000000000003</v>
      </c>
      <c r="CL200" s="26">
        <f ca="1">Inputs!$HM$9*CL199</f>
        <v>-24.585000000000001</v>
      </c>
      <c r="CM200" s="26">
        <f ca="1">Inputs!$HM$9*CM199</f>
        <v>-25.59</v>
      </c>
    </row>
    <row r="201" spans="2:91" s="115" customFormat="1" x14ac:dyDescent="0.2">
      <c r="B201" s="195" t="s">
        <v>296</v>
      </c>
      <c r="C201" s="19" t="str">
        <f>Inputs!$GZ$9</f>
        <v>kg</v>
      </c>
      <c r="D201" s="19" t="s">
        <v>19</v>
      </c>
      <c r="E201" s="63">
        <f ca="1">SUM(E197:E200)</f>
        <v>1.0658141036401503E-13</v>
      </c>
      <c r="F201" s="63">
        <f ca="1">SUM(F197:F200)</f>
        <v>-1.0800249583553523E-12</v>
      </c>
      <c r="G201" s="63">
        <f ca="1">SUM(G197:G200)</f>
        <v>-2.0463630789890885E-12</v>
      </c>
      <c r="H201" s="63">
        <f ca="1">SUM(H197:H200)</f>
        <v>-1.9610979506978765E-12</v>
      </c>
      <c r="I201" s="63">
        <f ca="1">SUM(I197:I200)</f>
        <v>-2.6147972675971687E-12</v>
      </c>
      <c r="J201" s="63"/>
      <c r="K201" s="63">
        <f t="shared" ref="K201:AD201" ca="1" si="348">SUM(K197:K200)</f>
        <v>0</v>
      </c>
      <c r="L201" s="63">
        <f t="shared" ca="1" si="348"/>
        <v>0</v>
      </c>
      <c r="M201" s="63">
        <f t="shared" ca="1" si="348"/>
        <v>0</v>
      </c>
      <c r="N201" s="63">
        <f t="shared" ca="1" si="348"/>
        <v>1.0658141036401503E-13</v>
      </c>
      <c r="O201" s="63">
        <f t="shared" ca="1" si="348"/>
        <v>-5.6843418860808015E-14</v>
      </c>
      <c r="P201" s="63">
        <f t="shared" ca="1" si="348"/>
        <v>-5.6843418860808015E-14</v>
      </c>
      <c r="Q201" s="63">
        <f t="shared" ca="1" si="348"/>
        <v>-1.5631940186722204E-13</v>
      </c>
      <c r="R201" s="63">
        <f t="shared" ca="1" si="348"/>
        <v>-9.9475983006414026E-14</v>
      </c>
      <c r="S201" s="63">
        <f t="shared" ca="1" si="348"/>
        <v>-1.9895196601282805E-13</v>
      </c>
      <c r="T201" s="63">
        <f t="shared" ca="1" si="348"/>
        <v>-4.2632564145606011E-13</v>
      </c>
      <c r="U201" s="63">
        <f t="shared" ca="1" si="348"/>
        <v>-6.5369931689929217E-13</v>
      </c>
      <c r="V201" s="63">
        <f t="shared" ca="1" si="348"/>
        <v>-7.673861546209082E-13</v>
      </c>
      <c r="W201" s="63">
        <f t="shared" ca="1" si="348"/>
        <v>-7.815970093361102E-13</v>
      </c>
      <c r="X201" s="63">
        <f t="shared" ca="1" si="348"/>
        <v>-6.9633188104489818E-13</v>
      </c>
      <c r="Y201" s="63">
        <f t="shared" ca="1" si="348"/>
        <v>-7.744915819785092E-13</v>
      </c>
      <c r="Z201" s="63">
        <f t="shared" ca="1" si="348"/>
        <v>-8.5265128291212022E-13</v>
      </c>
      <c r="AA201" s="63">
        <f t="shared" ca="1" si="348"/>
        <v>-1.0800249583553523E-12</v>
      </c>
      <c r="AB201" s="63">
        <f t="shared" ca="1" si="348"/>
        <v>-1.2789769243681803E-12</v>
      </c>
      <c r="AC201" s="63">
        <f t="shared" ca="1" si="348"/>
        <v>-1.3642420526593924E-12</v>
      </c>
      <c r="AD201" s="63">
        <f t="shared" ca="1" si="348"/>
        <v>-1.3642420526593924E-12</v>
      </c>
      <c r="AE201" s="63"/>
      <c r="AF201" s="194">
        <f t="shared" ref="AF201:BK201" ca="1" si="349">SUM(AF197:AF200)</f>
        <v>0</v>
      </c>
      <c r="AG201" s="194">
        <f t="shared" ca="1" si="349"/>
        <v>0</v>
      </c>
      <c r="AH201" s="194">
        <f t="shared" ca="1" si="349"/>
        <v>0</v>
      </c>
      <c r="AI201" s="194">
        <f t="shared" ca="1" si="349"/>
        <v>0</v>
      </c>
      <c r="AJ201" s="194">
        <f t="shared" ca="1" si="349"/>
        <v>0</v>
      </c>
      <c r="AK201" s="194">
        <f t="shared" ca="1" si="349"/>
        <v>0</v>
      </c>
      <c r="AL201" s="194">
        <f t="shared" ca="1" si="349"/>
        <v>0</v>
      </c>
      <c r="AM201" s="194">
        <f t="shared" ca="1" si="349"/>
        <v>0</v>
      </c>
      <c r="AN201" s="194">
        <f t="shared" ca="1" si="349"/>
        <v>0</v>
      </c>
      <c r="AO201" s="194">
        <f t="shared" ca="1" si="349"/>
        <v>0</v>
      </c>
      <c r="AP201" s="194">
        <f t="shared" ca="1" si="349"/>
        <v>0</v>
      </c>
      <c r="AQ201" s="194">
        <f t="shared" ca="1" si="349"/>
        <v>0</v>
      </c>
      <c r="AR201" s="194">
        <f t="shared" ca="1" si="349"/>
        <v>0</v>
      </c>
      <c r="AS201" s="194">
        <f t="shared" ca="1" si="349"/>
        <v>2.8421709430404007E-14</v>
      </c>
      <c r="AT201" s="194">
        <f t="shared" ca="1" si="349"/>
        <v>0</v>
      </c>
      <c r="AU201" s="194">
        <f t="shared" ca="1" si="349"/>
        <v>0</v>
      </c>
      <c r="AV201" s="194">
        <f t="shared" ca="1" si="349"/>
        <v>0</v>
      </c>
      <c r="AW201" s="194">
        <f t="shared" ca="1" si="349"/>
        <v>0</v>
      </c>
      <c r="AX201" s="194">
        <f t="shared" ca="1" si="349"/>
        <v>0</v>
      </c>
      <c r="AY201" s="194">
        <f t="shared" ca="1" si="349"/>
        <v>0</v>
      </c>
      <c r="AZ201" s="194">
        <f t="shared" ca="1" si="349"/>
        <v>0</v>
      </c>
      <c r="BA201" s="194">
        <f t="shared" ca="1" si="349"/>
        <v>0</v>
      </c>
      <c r="BB201" s="194">
        <f t="shared" ca="1" si="349"/>
        <v>0</v>
      </c>
      <c r="BC201" s="194">
        <f t="shared" ca="1" si="349"/>
        <v>2.8421709430404007E-14</v>
      </c>
      <c r="BD201" s="194">
        <f t="shared" ca="1" si="349"/>
        <v>7.1054273576010019E-14</v>
      </c>
      <c r="BE201" s="194">
        <f t="shared" ca="1" si="349"/>
        <v>3.0198066269804258E-14</v>
      </c>
      <c r="BF201" s="194">
        <f t="shared" ca="1" si="349"/>
        <v>3.907985046680551E-14</v>
      </c>
      <c r="BG201" s="194">
        <f t="shared" ca="1" si="349"/>
        <v>7.1054273576010019E-14</v>
      </c>
      <c r="BH201" s="194">
        <f t="shared" ca="1" si="349"/>
        <v>3.5527136788005009E-14</v>
      </c>
      <c r="BI201" s="194">
        <f t="shared" ca="1" si="349"/>
        <v>3.1974423109204508E-14</v>
      </c>
      <c r="BJ201" s="194">
        <f t="shared" ca="1" si="349"/>
        <v>6.7501559897209518E-14</v>
      </c>
      <c r="BK201" s="194">
        <f t="shared" ca="1" si="349"/>
        <v>4.9737991503207013E-14</v>
      </c>
      <c r="BL201" s="194">
        <f t="shared" ref="BL201:CM201" ca="1" si="350">SUM(BL197:BL200)</f>
        <v>3.1974423109204508E-14</v>
      </c>
      <c r="BM201" s="194">
        <f t="shared" ca="1" si="350"/>
        <v>5.3290705182007514E-14</v>
      </c>
      <c r="BN201" s="194">
        <f t="shared" ca="1" si="350"/>
        <v>6.0396132539608516E-14</v>
      </c>
      <c r="BO201" s="194">
        <f t="shared" ca="1" si="350"/>
        <v>8.5265128291212022E-14</v>
      </c>
      <c r="BP201" s="194">
        <f t="shared" ca="1" si="350"/>
        <v>4.2632564145606011E-14</v>
      </c>
      <c r="BQ201" s="194">
        <f t="shared" ca="1" si="350"/>
        <v>4.4408920985006262E-14</v>
      </c>
      <c r="BR201" s="194">
        <f t="shared" ca="1" si="350"/>
        <v>4.2632564145606011E-14</v>
      </c>
      <c r="BS201" s="194">
        <f t="shared" ca="1" si="350"/>
        <v>2.8421709430404007E-14</v>
      </c>
      <c r="BT201" s="194">
        <f t="shared" ca="1" si="350"/>
        <v>0</v>
      </c>
      <c r="BU201" s="194">
        <f t="shared" ca="1" si="350"/>
        <v>0</v>
      </c>
      <c r="BV201" s="194">
        <f t="shared" ca="1" si="350"/>
        <v>0</v>
      </c>
      <c r="BW201" s="194">
        <f t="shared" ca="1" si="350"/>
        <v>-2.8421709430404007E-14</v>
      </c>
      <c r="BX201" s="194">
        <f t="shared" ca="1" si="350"/>
        <v>-6.3948846218409017E-14</v>
      </c>
      <c r="BY201" s="194">
        <f t="shared" ca="1" si="350"/>
        <v>-7.1054273576010019E-14</v>
      </c>
      <c r="BZ201" s="194">
        <f t="shared" ca="1" si="350"/>
        <v>-2.8421709430404007E-14</v>
      </c>
      <c r="CA201" s="194">
        <f t="shared" ca="1" si="350"/>
        <v>0</v>
      </c>
      <c r="CB201" s="194">
        <f t="shared" ca="1" si="350"/>
        <v>0</v>
      </c>
      <c r="CC201" s="194">
        <f t="shared" ca="1" si="350"/>
        <v>0</v>
      </c>
      <c r="CD201" s="194">
        <f t="shared" ca="1" si="350"/>
        <v>2.8421709430404007E-14</v>
      </c>
      <c r="CE201" s="194">
        <f t="shared" ca="1" si="350"/>
        <v>5.3290705182007514E-14</v>
      </c>
      <c r="CF201" s="194">
        <f t="shared" ca="1" si="350"/>
        <v>4.2632564145606011E-14</v>
      </c>
      <c r="CG201" s="194">
        <f t="shared" ca="1" si="350"/>
        <v>3.5527136788005009E-14</v>
      </c>
      <c r="CH201" s="194">
        <f t="shared" ca="1" si="350"/>
        <v>7.460698725481052E-14</v>
      </c>
      <c r="CI201" s="194">
        <f t="shared" ca="1" si="350"/>
        <v>1.1368683772161603E-13</v>
      </c>
      <c r="CJ201" s="194">
        <f t="shared" ca="1" si="350"/>
        <v>9.9475983006414026E-14</v>
      </c>
      <c r="CK201" s="194">
        <f t="shared" ca="1" si="350"/>
        <v>1.5631940186722204E-13</v>
      </c>
      <c r="CL201" s="194">
        <f t="shared" ca="1" si="350"/>
        <v>9.2370555648813024E-14</v>
      </c>
      <c r="CM201" s="194">
        <f t="shared" ca="1" si="350"/>
        <v>1.4566126083082054E-13</v>
      </c>
    </row>
    <row r="203" spans="2:91" x14ac:dyDescent="0.2">
      <c r="B203" s="7" t="s">
        <v>295</v>
      </c>
      <c r="C203" s="19" t="str">
        <f>Inputs!$J$16</f>
        <v>EUR</v>
      </c>
      <c r="D203" s="19" t="s">
        <v>19</v>
      </c>
      <c r="E203" s="27">
        <f ca="1">E192/E198</f>
        <v>2.9999999999999996</v>
      </c>
      <c r="F203" s="27">
        <f ca="1">F192/F198</f>
        <v>3.0000000000000009</v>
      </c>
      <c r="G203" s="27">
        <f ca="1">G192/G198</f>
        <v>3.0000000000000004</v>
      </c>
      <c r="H203" s="27">
        <f ca="1">H192/H198</f>
        <v>3</v>
      </c>
      <c r="I203" s="27">
        <f ca="1">I192/I198</f>
        <v>3</v>
      </c>
      <c r="K203" s="27">
        <f t="shared" ref="K203:AD203" ca="1" si="351">IFERROR(K192/K198,0)</f>
        <v>0</v>
      </c>
      <c r="L203" s="27">
        <f t="shared" ca="1" si="351"/>
        <v>0</v>
      </c>
      <c r="M203" s="27">
        <f t="shared" ca="1" si="351"/>
        <v>0</v>
      </c>
      <c r="N203" s="27">
        <f t="shared" ca="1" si="351"/>
        <v>2.9999999999999996</v>
      </c>
      <c r="O203" s="27">
        <f t="shared" ca="1" si="351"/>
        <v>3.0000000000000004</v>
      </c>
      <c r="P203" s="27">
        <f t="shared" ca="1" si="351"/>
        <v>3</v>
      </c>
      <c r="Q203" s="27">
        <f t="shared" ca="1" si="351"/>
        <v>3</v>
      </c>
      <c r="R203" s="27">
        <f t="shared" ca="1" si="351"/>
        <v>3</v>
      </c>
      <c r="S203" s="27">
        <f t="shared" ca="1" si="351"/>
        <v>3</v>
      </c>
      <c r="T203" s="27">
        <f t="shared" ca="1" si="351"/>
        <v>3</v>
      </c>
      <c r="U203" s="27">
        <f t="shared" ca="1" si="351"/>
        <v>3.0000000000000004</v>
      </c>
      <c r="V203" s="27">
        <f t="shared" ca="1" si="351"/>
        <v>3</v>
      </c>
      <c r="W203" s="27">
        <f t="shared" ca="1" si="351"/>
        <v>3</v>
      </c>
      <c r="X203" s="27">
        <f t="shared" ca="1" si="351"/>
        <v>2.9999999999999996</v>
      </c>
      <c r="Y203" s="27">
        <f t="shared" ca="1" si="351"/>
        <v>3.0000000000000004</v>
      </c>
      <c r="Z203" s="27">
        <f t="shared" ca="1" si="351"/>
        <v>3</v>
      </c>
      <c r="AA203" s="27">
        <f t="shared" ca="1" si="351"/>
        <v>3.0000000000000004</v>
      </c>
      <c r="AB203" s="27">
        <f t="shared" ca="1" si="351"/>
        <v>3</v>
      </c>
      <c r="AC203" s="27">
        <f t="shared" ca="1" si="351"/>
        <v>3</v>
      </c>
      <c r="AD203" s="27">
        <f t="shared" ca="1" si="351"/>
        <v>3</v>
      </c>
      <c r="AF203" s="193">
        <f>Inputs!HB19</f>
        <v>3</v>
      </c>
      <c r="AG203" s="27">
        <f t="shared" ref="AG203:BL203" si="352">AF203*(1+AG204)</f>
        <v>3</v>
      </c>
      <c r="AH203" s="27">
        <f t="shared" si="352"/>
        <v>3</v>
      </c>
      <c r="AI203" s="27">
        <f t="shared" si="352"/>
        <v>3</v>
      </c>
      <c r="AJ203" s="27">
        <f t="shared" si="352"/>
        <v>3</v>
      </c>
      <c r="AK203" s="27">
        <f t="shared" si="352"/>
        <v>3</v>
      </c>
      <c r="AL203" s="27">
        <f t="shared" si="352"/>
        <v>3</v>
      </c>
      <c r="AM203" s="27">
        <f t="shared" si="352"/>
        <v>3</v>
      </c>
      <c r="AN203" s="27">
        <f t="shared" si="352"/>
        <v>3</v>
      </c>
      <c r="AO203" s="27">
        <f t="shared" si="352"/>
        <v>3</v>
      </c>
      <c r="AP203" s="27">
        <f t="shared" si="352"/>
        <v>3</v>
      </c>
      <c r="AQ203" s="27">
        <f t="shared" si="352"/>
        <v>3</v>
      </c>
      <c r="AR203" s="27">
        <f t="shared" si="352"/>
        <v>3</v>
      </c>
      <c r="AS203" s="27">
        <f t="shared" si="352"/>
        <v>3</v>
      </c>
      <c r="AT203" s="27">
        <f t="shared" si="352"/>
        <v>3</v>
      </c>
      <c r="AU203" s="27">
        <f t="shared" si="352"/>
        <v>3</v>
      </c>
      <c r="AV203" s="27">
        <f t="shared" si="352"/>
        <v>3</v>
      </c>
      <c r="AW203" s="27">
        <f t="shared" si="352"/>
        <v>3</v>
      </c>
      <c r="AX203" s="27">
        <f t="shared" si="352"/>
        <v>3</v>
      </c>
      <c r="AY203" s="27">
        <f t="shared" si="352"/>
        <v>3</v>
      </c>
      <c r="AZ203" s="27">
        <f t="shared" si="352"/>
        <v>3</v>
      </c>
      <c r="BA203" s="27">
        <f t="shared" si="352"/>
        <v>3</v>
      </c>
      <c r="BB203" s="27">
        <f t="shared" si="352"/>
        <v>3</v>
      </c>
      <c r="BC203" s="27">
        <f t="shared" si="352"/>
        <v>3</v>
      </c>
      <c r="BD203" s="27">
        <f t="shared" si="352"/>
        <v>3</v>
      </c>
      <c r="BE203" s="27">
        <f t="shared" si="352"/>
        <v>3</v>
      </c>
      <c r="BF203" s="27">
        <f t="shared" si="352"/>
        <v>3</v>
      </c>
      <c r="BG203" s="27">
        <f t="shared" si="352"/>
        <v>3</v>
      </c>
      <c r="BH203" s="27">
        <f t="shared" si="352"/>
        <v>3</v>
      </c>
      <c r="BI203" s="27">
        <f t="shared" si="352"/>
        <v>3</v>
      </c>
      <c r="BJ203" s="27">
        <f t="shared" si="352"/>
        <v>3</v>
      </c>
      <c r="BK203" s="27">
        <f t="shared" si="352"/>
        <v>3</v>
      </c>
      <c r="BL203" s="27">
        <f t="shared" si="352"/>
        <v>3</v>
      </c>
      <c r="BM203" s="27">
        <f t="shared" ref="BM203:CM203" si="353">BL203*(1+BM204)</f>
        <v>3</v>
      </c>
      <c r="BN203" s="27">
        <f t="shared" si="353"/>
        <v>3</v>
      </c>
      <c r="BO203" s="27">
        <f t="shared" si="353"/>
        <v>3</v>
      </c>
      <c r="BP203" s="27">
        <f t="shared" si="353"/>
        <v>3</v>
      </c>
      <c r="BQ203" s="27">
        <f t="shared" si="353"/>
        <v>3</v>
      </c>
      <c r="BR203" s="27">
        <f t="shared" si="353"/>
        <v>3</v>
      </c>
      <c r="BS203" s="27">
        <f t="shared" si="353"/>
        <v>3</v>
      </c>
      <c r="BT203" s="27">
        <f t="shared" si="353"/>
        <v>3</v>
      </c>
      <c r="BU203" s="27">
        <f t="shared" si="353"/>
        <v>3</v>
      </c>
      <c r="BV203" s="27">
        <f t="shared" si="353"/>
        <v>3</v>
      </c>
      <c r="BW203" s="27">
        <f t="shared" si="353"/>
        <v>3</v>
      </c>
      <c r="BX203" s="27">
        <f t="shared" si="353"/>
        <v>3</v>
      </c>
      <c r="BY203" s="27">
        <f t="shared" si="353"/>
        <v>3</v>
      </c>
      <c r="BZ203" s="27">
        <f t="shared" si="353"/>
        <v>3</v>
      </c>
      <c r="CA203" s="27">
        <f t="shared" si="353"/>
        <v>3</v>
      </c>
      <c r="CB203" s="27">
        <f t="shared" si="353"/>
        <v>3</v>
      </c>
      <c r="CC203" s="27">
        <f t="shared" si="353"/>
        <v>3</v>
      </c>
      <c r="CD203" s="27">
        <f t="shared" si="353"/>
        <v>3</v>
      </c>
      <c r="CE203" s="27">
        <f t="shared" si="353"/>
        <v>3</v>
      </c>
      <c r="CF203" s="27">
        <f t="shared" si="353"/>
        <v>3</v>
      </c>
      <c r="CG203" s="27">
        <f t="shared" si="353"/>
        <v>3</v>
      </c>
      <c r="CH203" s="27">
        <f t="shared" si="353"/>
        <v>3</v>
      </c>
      <c r="CI203" s="27">
        <f t="shared" si="353"/>
        <v>3</v>
      </c>
      <c r="CJ203" s="27">
        <f t="shared" si="353"/>
        <v>3</v>
      </c>
      <c r="CK203" s="27">
        <f t="shared" si="353"/>
        <v>3</v>
      </c>
      <c r="CL203" s="27">
        <f t="shared" si="353"/>
        <v>3</v>
      </c>
      <c r="CM203" s="27">
        <f t="shared" si="353"/>
        <v>3</v>
      </c>
    </row>
    <row r="204" spans="2:91" s="189" customFormat="1" x14ac:dyDescent="0.2">
      <c r="B204" s="192" t="s">
        <v>277</v>
      </c>
      <c r="C204" s="19" t="s">
        <v>43</v>
      </c>
      <c r="D204" s="19" t="s">
        <v>19</v>
      </c>
      <c r="E204" s="191">
        <f>Settings!AZ159</f>
        <v>0</v>
      </c>
      <c r="F204" s="191">
        <f>Settings!BA159</f>
        <v>0</v>
      </c>
      <c r="G204" s="191">
        <f>Settings!BB159</f>
        <v>0</v>
      </c>
      <c r="H204" s="191">
        <f>Settings!BC159</f>
        <v>0</v>
      </c>
      <c r="I204" s="191">
        <f>Settings!BD159</f>
        <v>0</v>
      </c>
      <c r="K204" s="190">
        <f t="shared" ref="K204:AD204" si="354">SUMIF($E$4:$I$4,K$4,$E204:$I204)/4</f>
        <v>0</v>
      </c>
      <c r="L204" s="190">
        <f t="shared" si="354"/>
        <v>0</v>
      </c>
      <c r="M204" s="190">
        <f t="shared" si="354"/>
        <v>0</v>
      </c>
      <c r="N204" s="190">
        <f t="shared" si="354"/>
        <v>0</v>
      </c>
      <c r="O204" s="190">
        <f t="shared" si="354"/>
        <v>0</v>
      </c>
      <c r="P204" s="190">
        <f t="shared" si="354"/>
        <v>0</v>
      </c>
      <c r="Q204" s="190">
        <f t="shared" si="354"/>
        <v>0</v>
      </c>
      <c r="R204" s="190">
        <f t="shared" si="354"/>
        <v>0</v>
      </c>
      <c r="S204" s="190">
        <f t="shared" si="354"/>
        <v>0</v>
      </c>
      <c r="T204" s="190">
        <f t="shared" si="354"/>
        <v>0</v>
      </c>
      <c r="U204" s="190">
        <f t="shared" si="354"/>
        <v>0</v>
      </c>
      <c r="V204" s="190">
        <f t="shared" si="354"/>
        <v>0</v>
      </c>
      <c r="W204" s="190">
        <f t="shared" si="354"/>
        <v>0</v>
      </c>
      <c r="X204" s="190">
        <f t="shared" si="354"/>
        <v>0</v>
      </c>
      <c r="Y204" s="190">
        <f t="shared" si="354"/>
        <v>0</v>
      </c>
      <c r="Z204" s="190">
        <f t="shared" si="354"/>
        <v>0</v>
      </c>
      <c r="AA204" s="190">
        <f t="shared" si="354"/>
        <v>0</v>
      </c>
      <c r="AB204" s="190">
        <f t="shared" si="354"/>
        <v>0</v>
      </c>
      <c r="AC204" s="190">
        <f t="shared" si="354"/>
        <v>0</v>
      </c>
      <c r="AD204" s="190">
        <f t="shared" si="354"/>
        <v>0</v>
      </c>
      <c r="AF204" s="190">
        <f t="shared" ref="AF204:BK204" si="355">SUMIF($E$4:$I$4,AF$4,$E204:$I204)/12</f>
        <v>0</v>
      </c>
      <c r="AG204" s="190">
        <f t="shared" si="355"/>
        <v>0</v>
      </c>
      <c r="AH204" s="190">
        <f t="shared" si="355"/>
        <v>0</v>
      </c>
      <c r="AI204" s="190">
        <f t="shared" si="355"/>
        <v>0</v>
      </c>
      <c r="AJ204" s="190">
        <f t="shared" si="355"/>
        <v>0</v>
      </c>
      <c r="AK204" s="190">
        <f t="shared" si="355"/>
        <v>0</v>
      </c>
      <c r="AL204" s="190">
        <f t="shared" si="355"/>
        <v>0</v>
      </c>
      <c r="AM204" s="190">
        <f t="shared" si="355"/>
        <v>0</v>
      </c>
      <c r="AN204" s="190">
        <f t="shared" si="355"/>
        <v>0</v>
      </c>
      <c r="AO204" s="190">
        <f t="shared" si="355"/>
        <v>0</v>
      </c>
      <c r="AP204" s="190">
        <f t="shared" si="355"/>
        <v>0</v>
      </c>
      <c r="AQ204" s="190">
        <f t="shared" si="355"/>
        <v>0</v>
      </c>
      <c r="AR204" s="190">
        <f t="shared" si="355"/>
        <v>0</v>
      </c>
      <c r="AS204" s="190">
        <f t="shared" si="355"/>
        <v>0</v>
      </c>
      <c r="AT204" s="190">
        <f t="shared" si="355"/>
        <v>0</v>
      </c>
      <c r="AU204" s="190">
        <f t="shared" si="355"/>
        <v>0</v>
      </c>
      <c r="AV204" s="190">
        <f t="shared" si="355"/>
        <v>0</v>
      </c>
      <c r="AW204" s="190">
        <f t="shared" si="355"/>
        <v>0</v>
      </c>
      <c r="AX204" s="190">
        <f t="shared" si="355"/>
        <v>0</v>
      </c>
      <c r="AY204" s="190">
        <f t="shared" si="355"/>
        <v>0</v>
      </c>
      <c r="AZ204" s="190">
        <f t="shared" si="355"/>
        <v>0</v>
      </c>
      <c r="BA204" s="190">
        <f t="shared" si="355"/>
        <v>0</v>
      </c>
      <c r="BB204" s="190">
        <f t="shared" si="355"/>
        <v>0</v>
      </c>
      <c r="BC204" s="190">
        <f t="shared" si="355"/>
        <v>0</v>
      </c>
      <c r="BD204" s="190">
        <f t="shared" si="355"/>
        <v>0</v>
      </c>
      <c r="BE204" s="190">
        <f t="shared" si="355"/>
        <v>0</v>
      </c>
      <c r="BF204" s="190">
        <f t="shared" si="355"/>
        <v>0</v>
      </c>
      <c r="BG204" s="190">
        <f t="shared" si="355"/>
        <v>0</v>
      </c>
      <c r="BH204" s="190">
        <f t="shared" si="355"/>
        <v>0</v>
      </c>
      <c r="BI204" s="190">
        <f t="shared" si="355"/>
        <v>0</v>
      </c>
      <c r="BJ204" s="190">
        <f t="shared" si="355"/>
        <v>0</v>
      </c>
      <c r="BK204" s="190">
        <f t="shared" si="355"/>
        <v>0</v>
      </c>
      <c r="BL204" s="190">
        <f t="shared" ref="BL204:CM204" si="356">SUMIF($E$4:$I$4,BL$4,$E204:$I204)/12</f>
        <v>0</v>
      </c>
      <c r="BM204" s="190">
        <f t="shared" si="356"/>
        <v>0</v>
      </c>
      <c r="BN204" s="190">
        <f t="shared" si="356"/>
        <v>0</v>
      </c>
      <c r="BO204" s="190">
        <f t="shared" si="356"/>
        <v>0</v>
      </c>
      <c r="BP204" s="190">
        <f t="shared" si="356"/>
        <v>0</v>
      </c>
      <c r="BQ204" s="190">
        <f t="shared" si="356"/>
        <v>0</v>
      </c>
      <c r="BR204" s="190">
        <f t="shared" si="356"/>
        <v>0</v>
      </c>
      <c r="BS204" s="190">
        <f t="shared" si="356"/>
        <v>0</v>
      </c>
      <c r="BT204" s="190">
        <f t="shared" si="356"/>
        <v>0</v>
      </c>
      <c r="BU204" s="190">
        <f t="shared" si="356"/>
        <v>0</v>
      </c>
      <c r="BV204" s="190">
        <f t="shared" si="356"/>
        <v>0</v>
      </c>
      <c r="BW204" s="190">
        <f t="shared" si="356"/>
        <v>0</v>
      </c>
      <c r="BX204" s="190">
        <f t="shared" si="356"/>
        <v>0</v>
      </c>
      <c r="BY204" s="190">
        <f t="shared" si="356"/>
        <v>0</v>
      </c>
      <c r="BZ204" s="190">
        <f t="shared" si="356"/>
        <v>0</v>
      </c>
      <c r="CA204" s="190">
        <f t="shared" si="356"/>
        <v>0</v>
      </c>
      <c r="CB204" s="190">
        <f t="shared" si="356"/>
        <v>0</v>
      </c>
      <c r="CC204" s="190">
        <f t="shared" si="356"/>
        <v>0</v>
      </c>
      <c r="CD204" s="190">
        <f t="shared" si="356"/>
        <v>0</v>
      </c>
      <c r="CE204" s="190">
        <f t="shared" si="356"/>
        <v>0</v>
      </c>
      <c r="CF204" s="190">
        <f t="shared" si="356"/>
        <v>0</v>
      </c>
      <c r="CG204" s="190">
        <f t="shared" si="356"/>
        <v>0</v>
      </c>
      <c r="CH204" s="190">
        <f t="shared" si="356"/>
        <v>0</v>
      </c>
      <c r="CI204" s="190">
        <f t="shared" si="356"/>
        <v>0</v>
      </c>
      <c r="CJ204" s="190">
        <f t="shared" si="356"/>
        <v>0</v>
      </c>
      <c r="CK204" s="190">
        <f t="shared" si="356"/>
        <v>0</v>
      </c>
      <c r="CL204" s="190">
        <f t="shared" si="356"/>
        <v>0</v>
      </c>
      <c r="CM204" s="190">
        <f t="shared" si="356"/>
        <v>0</v>
      </c>
    </row>
    <row r="205" spans="2:91" x14ac:dyDescent="0.2">
      <c r="B205" s="196"/>
    </row>
    <row r="206" spans="2:91" x14ac:dyDescent="0.2">
      <c r="B206" s="23" t="str">
        <f>Inputs!GY20</f>
        <v>Wine</v>
      </c>
    </row>
    <row r="207" spans="2:91" x14ac:dyDescent="0.2">
      <c r="B207" s="23"/>
    </row>
    <row r="208" spans="2:91" s="115" customFormat="1" x14ac:dyDescent="0.2">
      <c r="B208" s="195" t="s">
        <v>300</v>
      </c>
      <c r="C208" s="19" t="str">
        <f>Inputs!$J$16</f>
        <v>EUR</v>
      </c>
      <c r="D208" s="19" t="s">
        <v>19</v>
      </c>
      <c r="E208" s="63">
        <v>0</v>
      </c>
      <c r="F208" s="63">
        <f ca="1">E212</f>
        <v>0</v>
      </c>
      <c r="G208" s="63">
        <f ca="1">F212</f>
        <v>0</v>
      </c>
      <c r="H208" s="63">
        <f ca="1">G212</f>
        <v>0</v>
      </c>
      <c r="I208" s="63">
        <f ca="1">H212</f>
        <v>0</v>
      </c>
      <c r="J208" s="63"/>
      <c r="K208" s="63">
        <v>0</v>
      </c>
      <c r="L208" s="63">
        <f t="shared" ref="L208:AD208" ca="1" si="357">K212</f>
        <v>0</v>
      </c>
      <c r="M208" s="63">
        <f t="shared" ca="1" si="357"/>
        <v>0</v>
      </c>
      <c r="N208" s="63">
        <f t="shared" ca="1" si="357"/>
        <v>0</v>
      </c>
      <c r="O208" s="63">
        <f t="shared" ca="1" si="357"/>
        <v>0</v>
      </c>
      <c r="P208" s="63">
        <f t="shared" ca="1" si="357"/>
        <v>2.5579538487363607E-13</v>
      </c>
      <c r="Q208" s="63">
        <f t="shared" ca="1" si="357"/>
        <v>6.2527760746888816E-13</v>
      </c>
      <c r="R208" s="63">
        <f t="shared" ca="1" si="357"/>
        <v>7.1054273576010019E-13</v>
      </c>
      <c r="S208" s="63">
        <f t="shared" ca="1" si="357"/>
        <v>9.0949470177292824E-13</v>
      </c>
      <c r="T208" s="63">
        <f t="shared" ca="1" si="357"/>
        <v>1.2505552149377763E-12</v>
      </c>
      <c r="U208" s="63">
        <f t="shared" ca="1" si="357"/>
        <v>1.7905676941154525E-12</v>
      </c>
      <c r="V208" s="63">
        <f t="shared" ca="1" si="357"/>
        <v>2.1600499167107046E-12</v>
      </c>
      <c r="W208" s="63">
        <f t="shared" ca="1" si="357"/>
        <v>2.3305801732931286E-12</v>
      </c>
      <c r="X208" s="63">
        <f t="shared" ca="1" si="357"/>
        <v>2.6147972675971687E-12</v>
      </c>
      <c r="Y208" s="63">
        <f t="shared" ca="1" si="357"/>
        <v>3.2400748750660568E-12</v>
      </c>
      <c r="Z208" s="63">
        <f t="shared" ca="1" si="357"/>
        <v>3.3537617127876729E-12</v>
      </c>
      <c r="AA208" s="63">
        <f t="shared" ca="1" si="357"/>
        <v>3.2400748750660568E-12</v>
      </c>
      <c r="AB208" s="63">
        <f t="shared" ca="1" si="357"/>
        <v>3.5242919693700969E-12</v>
      </c>
      <c r="AC208" s="63">
        <f t="shared" ca="1" si="357"/>
        <v>3.893774191965349E-12</v>
      </c>
      <c r="AD208" s="63">
        <f t="shared" ca="1" si="357"/>
        <v>3.922195901395753E-12</v>
      </c>
      <c r="AE208" s="63"/>
      <c r="AF208" s="194">
        <v>0</v>
      </c>
      <c r="AG208" s="63">
        <f t="shared" ref="AG208:BL208" ca="1" si="358">AF212</f>
        <v>0</v>
      </c>
      <c r="AH208" s="63">
        <f t="shared" ca="1" si="358"/>
        <v>0</v>
      </c>
      <c r="AI208" s="63">
        <f t="shared" ca="1" si="358"/>
        <v>0</v>
      </c>
      <c r="AJ208" s="63">
        <f t="shared" ca="1" si="358"/>
        <v>0</v>
      </c>
      <c r="AK208" s="63">
        <f t="shared" ca="1" si="358"/>
        <v>0</v>
      </c>
      <c r="AL208" s="63">
        <f t="shared" ca="1" si="358"/>
        <v>0</v>
      </c>
      <c r="AM208" s="63">
        <f t="shared" ca="1" si="358"/>
        <v>0</v>
      </c>
      <c r="AN208" s="63">
        <f t="shared" ca="1" si="358"/>
        <v>0</v>
      </c>
      <c r="AO208" s="63">
        <f t="shared" ca="1" si="358"/>
        <v>0</v>
      </c>
      <c r="AP208" s="63">
        <f t="shared" ca="1" si="358"/>
        <v>0</v>
      </c>
      <c r="AQ208" s="63">
        <f t="shared" ca="1" si="358"/>
        <v>0</v>
      </c>
      <c r="AR208" s="63">
        <f t="shared" ca="1" si="358"/>
        <v>0</v>
      </c>
      <c r="AS208" s="63">
        <f t="shared" ca="1" si="358"/>
        <v>6.3948846218409017E-14</v>
      </c>
      <c r="AT208" s="63">
        <f t="shared" ca="1" si="358"/>
        <v>1.1368683772161603E-13</v>
      </c>
      <c r="AU208" s="63">
        <f t="shared" ca="1" si="358"/>
        <v>1.9895196601282805E-13</v>
      </c>
      <c r="AV208" s="63">
        <f t="shared" ca="1" si="358"/>
        <v>2.2737367544323206E-13</v>
      </c>
      <c r="AW208" s="63">
        <f t="shared" ca="1" si="358"/>
        <v>1.7053025658242404E-13</v>
      </c>
      <c r="AX208" s="63">
        <f t="shared" ca="1" si="358"/>
        <v>2.2737367544323206E-13</v>
      </c>
      <c r="AY208" s="63">
        <f t="shared" ca="1" si="358"/>
        <v>1.7053025658242404E-13</v>
      </c>
      <c r="AZ208" s="63">
        <f t="shared" ca="1" si="358"/>
        <v>3.0553337637684308E-13</v>
      </c>
      <c r="BA208" s="63">
        <f t="shared" ca="1" si="358"/>
        <v>3.4106051316484809E-13</v>
      </c>
      <c r="BB208" s="63">
        <f t="shared" ca="1" si="358"/>
        <v>4.8316906031686813E-13</v>
      </c>
      <c r="BC208" s="63">
        <f t="shared" ca="1" si="358"/>
        <v>4.5474735088646412E-13</v>
      </c>
      <c r="BD208" s="63">
        <f t="shared" ca="1" si="358"/>
        <v>5.4001247917767614E-13</v>
      </c>
      <c r="BE208" s="63">
        <f t="shared" ca="1" si="358"/>
        <v>4.5474735088646412E-13</v>
      </c>
      <c r="BF208" s="63">
        <f t="shared" ca="1" si="358"/>
        <v>5.1869619710487314E-13</v>
      </c>
      <c r="BG208" s="63">
        <f t="shared" ca="1" si="358"/>
        <v>6.3238303482648917E-13</v>
      </c>
      <c r="BH208" s="63">
        <f t="shared" ca="1" si="358"/>
        <v>6.8212102632969618E-13</v>
      </c>
      <c r="BI208" s="63">
        <f t="shared" ca="1" si="358"/>
        <v>8.1001871876651421E-13</v>
      </c>
      <c r="BJ208" s="63">
        <f t="shared" ca="1" si="358"/>
        <v>8.7396756498492323E-13</v>
      </c>
      <c r="BK208" s="63">
        <f t="shared" ca="1" si="358"/>
        <v>9.7344354799133725E-13</v>
      </c>
      <c r="BL208" s="63">
        <f t="shared" ca="1" si="358"/>
        <v>9.0238927441532724E-13</v>
      </c>
      <c r="BM208" s="63">
        <f t="shared" ref="BM208:CM208" ca="1" si="359">BL212</f>
        <v>8.5265128291212022E-13</v>
      </c>
      <c r="BN208" s="63">
        <f t="shared" ca="1" si="359"/>
        <v>9.9475983006414026E-13</v>
      </c>
      <c r="BO208" s="63">
        <f t="shared" ca="1" si="359"/>
        <v>9.8765440270653926E-13</v>
      </c>
      <c r="BP208" s="63">
        <f t="shared" ca="1" si="359"/>
        <v>8.1001871876651421E-13</v>
      </c>
      <c r="BQ208" s="63">
        <f t="shared" ca="1" si="359"/>
        <v>9.5212726591853425E-13</v>
      </c>
      <c r="BR208" s="63">
        <f t="shared" ca="1" si="359"/>
        <v>9.5212726591853425E-13</v>
      </c>
      <c r="BS208" s="63">
        <f t="shared" ca="1" si="359"/>
        <v>9.5212726591853425E-13</v>
      </c>
      <c r="BT208" s="63">
        <f t="shared" ca="1" si="359"/>
        <v>8.5265128291212022E-13</v>
      </c>
      <c r="BU208" s="63">
        <f t="shared" ca="1" si="359"/>
        <v>1.0871303857129533E-12</v>
      </c>
      <c r="BV208" s="63">
        <f t="shared" ca="1" si="359"/>
        <v>1.0729195309977513E-12</v>
      </c>
      <c r="BW208" s="63">
        <f t="shared" ca="1" si="359"/>
        <v>1.2221335055073723E-12</v>
      </c>
      <c r="BX208" s="63">
        <f t="shared" ca="1" si="359"/>
        <v>1.3073986337985843E-12</v>
      </c>
      <c r="BY208" s="63">
        <f t="shared" ca="1" si="359"/>
        <v>1.2718714970105793E-12</v>
      </c>
      <c r="BZ208" s="63">
        <f t="shared" ca="1" si="359"/>
        <v>1.3997691894473974E-12</v>
      </c>
      <c r="CA208" s="63">
        <f t="shared" ca="1" si="359"/>
        <v>1.2718714970105793E-12</v>
      </c>
      <c r="CB208" s="63">
        <f t="shared" ca="1" si="359"/>
        <v>1.2647660696529783E-12</v>
      </c>
      <c r="CC208" s="63">
        <f t="shared" ca="1" si="359"/>
        <v>1.4495071809506044E-12</v>
      </c>
      <c r="CD208" s="63">
        <f t="shared" ca="1" si="359"/>
        <v>1.3855583347321954E-12</v>
      </c>
      <c r="CE208" s="63">
        <f t="shared" ca="1" si="359"/>
        <v>1.4921397450962104E-12</v>
      </c>
      <c r="CF208" s="63">
        <f t="shared" ca="1" si="359"/>
        <v>1.6342482922482304E-12</v>
      </c>
      <c r="CG208" s="63">
        <f t="shared" ca="1" si="359"/>
        <v>1.6697754290362354E-12</v>
      </c>
      <c r="CH208" s="63">
        <f t="shared" ca="1" si="359"/>
        <v>1.7337242752546445E-12</v>
      </c>
      <c r="CI208" s="63">
        <f t="shared" ca="1" si="359"/>
        <v>1.8118839761882555E-12</v>
      </c>
      <c r="CJ208" s="63">
        <f t="shared" ca="1" si="359"/>
        <v>1.8189894035458565E-12</v>
      </c>
      <c r="CK208" s="63">
        <f t="shared" ca="1" si="359"/>
        <v>1.8616219676914625E-12</v>
      </c>
      <c r="CL208" s="63">
        <f t="shared" ca="1" si="359"/>
        <v>1.6342482922482304E-12</v>
      </c>
      <c r="CM208" s="63">
        <f t="shared" ca="1" si="359"/>
        <v>1.4921397450962104E-12</v>
      </c>
    </row>
    <row r="209" spans="2:91" x14ac:dyDescent="0.2">
      <c r="B209" s="196" t="s">
        <v>299</v>
      </c>
      <c r="C209" s="19" t="str">
        <f>Inputs!$J$16</f>
        <v>EUR</v>
      </c>
      <c r="D209" s="19" t="s">
        <v>19</v>
      </c>
      <c r="E209" s="27">
        <f t="shared" ref="E209:I211" ca="1" si="360">SUMIF($K$4:$AD$4,E$4,$K209:$AD209)</f>
        <v>2830.8</v>
      </c>
      <c r="F209" s="27">
        <f t="shared" ca="1" si="360"/>
        <v>11974.2</v>
      </c>
      <c r="G209" s="27">
        <f t="shared" ca="1" si="360"/>
        <v>13001.1</v>
      </c>
      <c r="H209" s="27">
        <f t="shared" ca="1" si="360"/>
        <v>13654.2</v>
      </c>
      <c r="I209" s="27">
        <f t="shared" ca="1" si="360"/>
        <v>15531.6</v>
      </c>
      <c r="J209" s="27"/>
      <c r="K209" s="27">
        <f t="shared" ref="K209:T211" ca="1" si="361">SUMIFS($AF209:$CM209,$AF$4:$CM$4,K$4,$AF$8:$CM$8,K$8)</f>
        <v>0</v>
      </c>
      <c r="L209" s="27">
        <f t="shared" ca="1" si="361"/>
        <v>0</v>
      </c>
      <c r="M209" s="27">
        <f t="shared" ca="1" si="361"/>
        <v>0</v>
      </c>
      <c r="N209" s="27">
        <f t="shared" ca="1" si="361"/>
        <v>2830.8</v>
      </c>
      <c r="O209" s="27">
        <f t="shared" ca="1" si="361"/>
        <v>2786.7000000000003</v>
      </c>
      <c r="P209" s="27">
        <f t="shared" ca="1" si="361"/>
        <v>2883.3</v>
      </c>
      <c r="Q209" s="27">
        <f t="shared" ca="1" si="361"/>
        <v>3028.2000000000003</v>
      </c>
      <c r="R209" s="27">
        <f t="shared" ca="1" si="361"/>
        <v>3276</v>
      </c>
      <c r="S209" s="27">
        <f t="shared" ca="1" si="361"/>
        <v>3005.1000000000004</v>
      </c>
      <c r="T209" s="27">
        <f t="shared" ca="1" si="361"/>
        <v>3129.0000000000005</v>
      </c>
      <c r="U209" s="27">
        <f t="shared" ref="U209:AD211" ca="1" si="362">SUMIFS($AF209:$CM209,$AF$4:$CM$4,U$4,$AF$8:$CM$8,U$8)</f>
        <v>3288.6000000000004</v>
      </c>
      <c r="V209" s="27">
        <f t="shared" ca="1" si="362"/>
        <v>3578.4</v>
      </c>
      <c r="W209" s="27">
        <f t="shared" ca="1" si="362"/>
        <v>3141.6000000000004</v>
      </c>
      <c r="X209" s="27">
        <f t="shared" ca="1" si="362"/>
        <v>3294.9000000000005</v>
      </c>
      <c r="Y209" s="27">
        <f t="shared" ca="1" si="362"/>
        <v>3481.8</v>
      </c>
      <c r="Z209" s="27">
        <f t="shared" ca="1" si="362"/>
        <v>3735.9</v>
      </c>
      <c r="AA209" s="27">
        <f t="shared" ca="1" si="362"/>
        <v>3603.6000000000004</v>
      </c>
      <c r="AB209" s="27">
        <f t="shared" ca="1" si="362"/>
        <v>3742.2000000000003</v>
      </c>
      <c r="AC209" s="27">
        <f t="shared" ca="1" si="362"/>
        <v>3920.7</v>
      </c>
      <c r="AD209" s="27">
        <f t="shared" ca="1" si="362"/>
        <v>4265.1000000000004</v>
      </c>
      <c r="AE209" s="27"/>
      <c r="AF209" s="26">
        <f t="shared" ref="AF209:BK209" ca="1" si="363">AF215*AF220</f>
        <v>0</v>
      </c>
      <c r="AG209" s="26">
        <f t="shared" ca="1" si="363"/>
        <v>0</v>
      </c>
      <c r="AH209" s="26">
        <f t="shared" ca="1" si="363"/>
        <v>0</v>
      </c>
      <c r="AI209" s="26">
        <f t="shared" ca="1" si="363"/>
        <v>0</v>
      </c>
      <c r="AJ209" s="26">
        <f t="shared" ca="1" si="363"/>
        <v>0</v>
      </c>
      <c r="AK209" s="26">
        <f t="shared" ca="1" si="363"/>
        <v>0</v>
      </c>
      <c r="AL209" s="26">
        <f t="shared" ca="1" si="363"/>
        <v>0</v>
      </c>
      <c r="AM209" s="26">
        <f t="shared" ca="1" si="363"/>
        <v>0</v>
      </c>
      <c r="AN209" s="26">
        <f t="shared" ca="1" si="363"/>
        <v>0</v>
      </c>
      <c r="AO209" s="26">
        <f t="shared" ca="1" si="363"/>
        <v>932.40000000000009</v>
      </c>
      <c r="AP209" s="26">
        <f t="shared" ca="1" si="363"/>
        <v>917.7</v>
      </c>
      <c r="AQ209" s="26">
        <f t="shared" ca="1" si="363"/>
        <v>980.7</v>
      </c>
      <c r="AR209" s="26">
        <f t="shared" ca="1" si="363"/>
        <v>1045.8000000000002</v>
      </c>
      <c r="AS209" s="26">
        <f t="shared" ca="1" si="363"/>
        <v>735</v>
      </c>
      <c r="AT209" s="26">
        <f t="shared" ca="1" si="363"/>
        <v>1005.9000000000002</v>
      </c>
      <c r="AU209" s="26">
        <f t="shared" ca="1" si="363"/>
        <v>934.5</v>
      </c>
      <c r="AV209" s="26">
        <f t="shared" ca="1" si="363"/>
        <v>972.30000000000007</v>
      </c>
      <c r="AW209" s="26">
        <f t="shared" ca="1" si="363"/>
        <v>976.5</v>
      </c>
      <c r="AX209" s="26">
        <f t="shared" ca="1" si="363"/>
        <v>972.30000000000007</v>
      </c>
      <c r="AY209" s="26">
        <f t="shared" ca="1" si="363"/>
        <v>1100.4000000000001</v>
      </c>
      <c r="AZ209" s="26">
        <f t="shared" ca="1" si="363"/>
        <v>955.5</v>
      </c>
      <c r="BA209" s="26">
        <f t="shared" ca="1" si="363"/>
        <v>1073.0999999999999</v>
      </c>
      <c r="BB209" s="26">
        <f t="shared" ca="1" si="363"/>
        <v>1092</v>
      </c>
      <c r="BC209" s="26">
        <f t="shared" ca="1" si="363"/>
        <v>1110.9000000000001</v>
      </c>
      <c r="BD209" s="26">
        <f t="shared" ca="1" si="363"/>
        <v>1134</v>
      </c>
      <c r="BE209" s="26">
        <f t="shared" ca="1" si="363"/>
        <v>783.30000000000018</v>
      </c>
      <c r="BF209" s="26">
        <f t="shared" ca="1" si="363"/>
        <v>1087.8000000000002</v>
      </c>
      <c r="BG209" s="26">
        <f t="shared" ca="1" si="363"/>
        <v>1029</v>
      </c>
      <c r="BH209" s="26">
        <f t="shared" ca="1" si="363"/>
        <v>1062.6000000000001</v>
      </c>
      <c r="BI209" s="26">
        <f t="shared" ca="1" si="363"/>
        <v>1037.4000000000001</v>
      </c>
      <c r="BJ209" s="26">
        <f t="shared" ca="1" si="363"/>
        <v>1045.8000000000002</v>
      </c>
      <c r="BK209" s="26">
        <f t="shared" ca="1" si="363"/>
        <v>1228.5</v>
      </c>
      <c r="BL209" s="26">
        <f t="shared" ref="BL209:CM209" ca="1" si="364">BL215*BL220</f>
        <v>1014.3000000000001</v>
      </c>
      <c r="BM209" s="26">
        <f t="shared" ca="1" si="364"/>
        <v>1173.9000000000001</v>
      </c>
      <c r="BN209" s="26">
        <f t="shared" ca="1" si="364"/>
        <v>1205.4000000000001</v>
      </c>
      <c r="BO209" s="26">
        <f t="shared" ca="1" si="364"/>
        <v>1199.0999999999999</v>
      </c>
      <c r="BP209" s="26">
        <f t="shared" ca="1" si="364"/>
        <v>1201.2</v>
      </c>
      <c r="BQ209" s="26">
        <f t="shared" ca="1" si="364"/>
        <v>823.2</v>
      </c>
      <c r="BR209" s="26">
        <f t="shared" ca="1" si="364"/>
        <v>1117.2</v>
      </c>
      <c r="BS209" s="26">
        <f t="shared" ca="1" si="364"/>
        <v>1077.3</v>
      </c>
      <c r="BT209" s="26">
        <f t="shared" ca="1" si="364"/>
        <v>1150.8000000000002</v>
      </c>
      <c r="BU209" s="26">
        <f t="shared" ca="1" si="364"/>
        <v>1066.8000000000002</v>
      </c>
      <c r="BV209" s="26">
        <f t="shared" ca="1" si="364"/>
        <v>1110.9000000000001</v>
      </c>
      <c r="BW209" s="26">
        <f t="shared" ca="1" si="364"/>
        <v>1287.3000000000002</v>
      </c>
      <c r="BX209" s="26">
        <f t="shared" ca="1" si="364"/>
        <v>1083.5999999999999</v>
      </c>
      <c r="BY209" s="26">
        <f t="shared" ca="1" si="364"/>
        <v>1243.2</v>
      </c>
      <c r="BZ209" s="26">
        <f t="shared" ca="1" si="364"/>
        <v>1241.0999999999999</v>
      </c>
      <c r="CA209" s="26">
        <f t="shared" ca="1" si="364"/>
        <v>1251.5999999999999</v>
      </c>
      <c r="CB209" s="26">
        <f t="shared" ca="1" si="364"/>
        <v>1404.9</v>
      </c>
      <c r="CC209" s="26">
        <f t="shared" ca="1" si="364"/>
        <v>936.59999999999991</v>
      </c>
      <c r="CD209" s="26">
        <f t="shared" ca="1" si="364"/>
        <v>1262.1000000000001</v>
      </c>
      <c r="CE209" s="26">
        <f t="shared" ca="1" si="364"/>
        <v>1211.7</v>
      </c>
      <c r="CF209" s="26">
        <f t="shared" ca="1" si="364"/>
        <v>1299.9000000000001</v>
      </c>
      <c r="CG209" s="26">
        <f t="shared" ca="1" si="364"/>
        <v>1230.5999999999999</v>
      </c>
      <c r="CH209" s="26">
        <f t="shared" ca="1" si="364"/>
        <v>1270.5</v>
      </c>
      <c r="CI209" s="26">
        <f t="shared" ca="1" si="364"/>
        <v>1428</v>
      </c>
      <c r="CJ209" s="26">
        <f t="shared" ca="1" si="364"/>
        <v>1222.2</v>
      </c>
      <c r="CK209" s="26">
        <f t="shared" ca="1" si="364"/>
        <v>1453.1999999999998</v>
      </c>
      <c r="CL209" s="26">
        <f t="shared" ca="1" si="364"/>
        <v>1377.6000000000001</v>
      </c>
      <c r="CM209" s="26">
        <f t="shared" ca="1" si="364"/>
        <v>1434.3000000000002</v>
      </c>
    </row>
    <row r="210" spans="2:91" x14ac:dyDescent="0.2">
      <c r="B210" s="196" t="s">
        <v>298</v>
      </c>
      <c r="C210" s="19" t="str">
        <f>Inputs!$J$16</f>
        <v>EUR</v>
      </c>
      <c r="D210" s="19" t="s">
        <v>19</v>
      </c>
      <c r="E210" s="27">
        <f t="shared" ca="1" si="360"/>
        <v>-2696</v>
      </c>
      <c r="F210" s="27">
        <f t="shared" ca="1" si="360"/>
        <v>-11404</v>
      </c>
      <c r="G210" s="27">
        <f t="shared" ca="1" si="360"/>
        <v>-12382</v>
      </c>
      <c r="H210" s="27">
        <f t="shared" ca="1" si="360"/>
        <v>-13004</v>
      </c>
      <c r="I210" s="27">
        <f t="shared" ca="1" si="360"/>
        <v>-14792</v>
      </c>
      <c r="J210" s="27"/>
      <c r="K210" s="27">
        <f t="shared" ca="1" si="361"/>
        <v>0</v>
      </c>
      <c r="L210" s="27">
        <f t="shared" ca="1" si="361"/>
        <v>0</v>
      </c>
      <c r="M210" s="27">
        <f t="shared" ca="1" si="361"/>
        <v>0</v>
      </c>
      <c r="N210" s="27">
        <f t="shared" ca="1" si="361"/>
        <v>-2696</v>
      </c>
      <c r="O210" s="27">
        <f t="shared" ca="1" si="361"/>
        <v>-2654</v>
      </c>
      <c r="P210" s="27">
        <f t="shared" ca="1" si="361"/>
        <v>-2746</v>
      </c>
      <c r="Q210" s="27">
        <f t="shared" ca="1" si="361"/>
        <v>-2884</v>
      </c>
      <c r="R210" s="27">
        <f t="shared" ca="1" si="361"/>
        <v>-3120</v>
      </c>
      <c r="S210" s="27">
        <f t="shared" ca="1" si="361"/>
        <v>-2862</v>
      </c>
      <c r="T210" s="27">
        <f t="shared" ca="1" si="361"/>
        <v>-2980</v>
      </c>
      <c r="U210" s="27">
        <f t="shared" ca="1" si="362"/>
        <v>-3132</v>
      </c>
      <c r="V210" s="27">
        <f t="shared" ca="1" si="362"/>
        <v>-3408</v>
      </c>
      <c r="W210" s="27">
        <f t="shared" ca="1" si="362"/>
        <v>-2992</v>
      </c>
      <c r="X210" s="27">
        <f t="shared" ca="1" si="362"/>
        <v>-3138</v>
      </c>
      <c r="Y210" s="27">
        <f t="shared" ca="1" si="362"/>
        <v>-3316</v>
      </c>
      <c r="Z210" s="27">
        <f t="shared" ca="1" si="362"/>
        <v>-3558</v>
      </c>
      <c r="AA210" s="27">
        <f t="shared" ca="1" si="362"/>
        <v>-3432</v>
      </c>
      <c r="AB210" s="27">
        <f t="shared" ca="1" si="362"/>
        <v>-3564</v>
      </c>
      <c r="AC210" s="27">
        <f t="shared" ca="1" si="362"/>
        <v>-3734</v>
      </c>
      <c r="AD210" s="27">
        <f t="shared" ca="1" si="362"/>
        <v>-4062</v>
      </c>
      <c r="AE210" s="27"/>
      <c r="AF210" s="26">
        <f t="shared" ref="AF210:BK210" ca="1" si="365">IFERROR((AF209/AF215)*AF216,0)</f>
        <v>0</v>
      </c>
      <c r="AG210" s="26">
        <f t="shared" ca="1" si="365"/>
        <v>0</v>
      </c>
      <c r="AH210" s="26">
        <f t="shared" ca="1" si="365"/>
        <v>0</v>
      </c>
      <c r="AI210" s="26">
        <f t="shared" ca="1" si="365"/>
        <v>0</v>
      </c>
      <c r="AJ210" s="26">
        <f t="shared" ca="1" si="365"/>
        <v>0</v>
      </c>
      <c r="AK210" s="26">
        <f t="shared" ca="1" si="365"/>
        <v>0</v>
      </c>
      <c r="AL210" s="26">
        <f t="shared" ca="1" si="365"/>
        <v>0</v>
      </c>
      <c r="AM210" s="26">
        <f t="shared" ca="1" si="365"/>
        <v>0</v>
      </c>
      <c r="AN210" s="26">
        <f t="shared" ca="1" si="365"/>
        <v>0</v>
      </c>
      <c r="AO210" s="26">
        <f t="shared" ca="1" si="365"/>
        <v>-888.00000000000011</v>
      </c>
      <c r="AP210" s="26">
        <f t="shared" ca="1" si="365"/>
        <v>-874</v>
      </c>
      <c r="AQ210" s="26">
        <f t="shared" ca="1" si="365"/>
        <v>-934</v>
      </c>
      <c r="AR210" s="26">
        <f t="shared" ca="1" si="365"/>
        <v>-996.00000000000011</v>
      </c>
      <c r="AS210" s="26">
        <f t="shared" ca="1" si="365"/>
        <v>-700</v>
      </c>
      <c r="AT210" s="26">
        <f t="shared" ca="1" si="365"/>
        <v>-958.00000000000011</v>
      </c>
      <c r="AU210" s="26">
        <f t="shared" ca="1" si="365"/>
        <v>-890</v>
      </c>
      <c r="AV210" s="26">
        <f t="shared" ca="1" si="365"/>
        <v>-926.00000000000011</v>
      </c>
      <c r="AW210" s="26">
        <f t="shared" ca="1" si="365"/>
        <v>-930</v>
      </c>
      <c r="AX210" s="26">
        <f t="shared" ca="1" si="365"/>
        <v>-926.00000000000011</v>
      </c>
      <c r="AY210" s="26">
        <f t="shared" ca="1" si="365"/>
        <v>-1048</v>
      </c>
      <c r="AZ210" s="26">
        <f t="shared" ca="1" si="365"/>
        <v>-910</v>
      </c>
      <c r="BA210" s="26">
        <f t="shared" ca="1" si="365"/>
        <v>-1021.9999999999999</v>
      </c>
      <c r="BB210" s="26">
        <f t="shared" ca="1" si="365"/>
        <v>-1040</v>
      </c>
      <c r="BC210" s="26">
        <f t="shared" ca="1" si="365"/>
        <v>-1058</v>
      </c>
      <c r="BD210" s="26">
        <f t="shared" ca="1" si="365"/>
        <v>-1080</v>
      </c>
      <c r="BE210" s="26">
        <f t="shared" ca="1" si="365"/>
        <v>-746.00000000000011</v>
      </c>
      <c r="BF210" s="26">
        <f t="shared" ca="1" si="365"/>
        <v>-1036</v>
      </c>
      <c r="BG210" s="26">
        <f t="shared" ca="1" si="365"/>
        <v>-980</v>
      </c>
      <c r="BH210" s="26">
        <f t="shared" ca="1" si="365"/>
        <v>-1012</v>
      </c>
      <c r="BI210" s="26">
        <f t="shared" ca="1" si="365"/>
        <v>-988.00000000000011</v>
      </c>
      <c r="BJ210" s="26">
        <f t="shared" ca="1" si="365"/>
        <v>-996.00000000000011</v>
      </c>
      <c r="BK210" s="26">
        <f t="shared" ca="1" si="365"/>
        <v>-1170</v>
      </c>
      <c r="BL210" s="26">
        <f t="shared" ref="BL210:CM210" ca="1" si="366">IFERROR((BL209/BL215)*BL216,0)</f>
        <v>-966.00000000000011</v>
      </c>
      <c r="BM210" s="26">
        <f t="shared" ca="1" si="366"/>
        <v>-1118</v>
      </c>
      <c r="BN210" s="26">
        <f t="shared" ca="1" si="366"/>
        <v>-1148</v>
      </c>
      <c r="BO210" s="26">
        <f t="shared" ca="1" si="366"/>
        <v>-1142</v>
      </c>
      <c r="BP210" s="26">
        <f t="shared" ca="1" si="366"/>
        <v>-1144</v>
      </c>
      <c r="BQ210" s="26">
        <f t="shared" ca="1" si="366"/>
        <v>-784</v>
      </c>
      <c r="BR210" s="26">
        <f t="shared" ca="1" si="366"/>
        <v>-1064</v>
      </c>
      <c r="BS210" s="26">
        <f t="shared" ca="1" si="366"/>
        <v>-1026</v>
      </c>
      <c r="BT210" s="26">
        <f t="shared" ca="1" si="366"/>
        <v>-1096</v>
      </c>
      <c r="BU210" s="26">
        <f t="shared" ca="1" si="366"/>
        <v>-1016.0000000000002</v>
      </c>
      <c r="BV210" s="26">
        <f t="shared" ca="1" si="366"/>
        <v>-1058</v>
      </c>
      <c r="BW210" s="26">
        <f t="shared" ca="1" si="366"/>
        <v>-1226</v>
      </c>
      <c r="BX210" s="26">
        <f t="shared" ca="1" si="366"/>
        <v>-1032</v>
      </c>
      <c r="BY210" s="26">
        <f t="shared" ca="1" si="366"/>
        <v>-1184</v>
      </c>
      <c r="BZ210" s="26">
        <f t="shared" ca="1" si="366"/>
        <v>-1182</v>
      </c>
      <c r="CA210" s="26">
        <f t="shared" ca="1" si="366"/>
        <v>-1192</v>
      </c>
      <c r="CB210" s="26">
        <f t="shared" ca="1" si="366"/>
        <v>-1338</v>
      </c>
      <c r="CC210" s="26">
        <f t="shared" ca="1" si="366"/>
        <v>-892</v>
      </c>
      <c r="CD210" s="26">
        <f t="shared" ca="1" si="366"/>
        <v>-1202</v>
      </c>
      <c r="CE210" s="26">
        <f t="shared" ca="1" si="366"/>
        <v>-1154</v>
      </c>
      <c r="CF210" s="26">
        <f t="shared" ca="1" si="366"/>
        <v>-1238</v>
      </c>
      <c r="CG210" s="26">
        <f t="shared" ca="1" si="366"/>
        <v>-1171.9999999999998</v>
      </c>
      <c r="CH210" s="26">
        <f t="shared" ca="1" si="366"/>
        <v>-1210</v>
      </c>
      <c r="CI210" s="26">
        <f t="shared" ca="1" si="366"/>
        <v>-1360</v>
      </c>
      <c r="CJ210" s="26">
        <f t="shared" ca="1" si="366"/>
        <v>-1164</v>
      </c>
      <c r="CK210" s="26">
        <f t="shared" ca="1" si="366"/>
        <v>-1384</v>
      </c>
      <c r="CL210" s="26">
        <f t="shared" ca="1" si="366"/>
        <v>-1312.0000000000002</v>
      </c>
      <c r="CM210" s="26">
        <f t="shared" ca="1" si="366"/>
        <v>-1366</v>
      </c>
    </row>
    <row r="211" spans="2:91" x14ac:dyDescent="0.2">
      <c r="B211" s="196" t="s">
        <v>297</v>
      </c>
      <c r="C211" s="19" t="str">
        <f>Inputs!$J$16</f>
        <v>EUR</v>
      </c>
      <c r="D211" s="19" t="s">
        <v>19</v>
      </c>
      <c r="E211" s="27">
        <f t="shared" ca="1" si="360"/>
        <v>-134.80000000000001</v>
      </c>
      <c r="F211" s="27">
        <f t="shared" ca="1" si="360"/>
        <v>-570.20000000000005</v>
      </c>
      <c r="G211" s="27">
        <f t="shared" ca="1" si="360"/>
        <v>-619.10000000000014</v>
      </c>
      <c r="H211" s="27">
        <f t="shared" ca="1" si="360"/>
        <v>-650.20000000000005</v>
      </c>
      <c r="I211" s="27">
        <f t="shared" ca="1" si="360"/>
        <v>-739.6</v>
      </c>
      <c r="J211" s="27"/>
      <c r="K211" s="27">
        <f t="shared" ca="1" si="361"/>
        <v>0</v>
      </c>
      <c r="L211" s="27">
        <f t="shared" ca="1" si="361"/>
        <v>0</v>
      </c>
      <c r="M211" s="27">
        <f t="shared" ca="1" si="361"/>
        <v>0</v>
      </c>
      <c r="N211" s="27">
        <f t="shared" ca="1" si="361"/>
        <v>-134.80000000000001</v>
      </c>
      <c r="O211" s="27">
        <f t="shared" ca="1" si="361"/>
        <v>-132.70000000000002</v>
      </c>
      <c r="P211" s="27">
        <f t="shared" ca="1" si="361"/>
        <v>-137.30000000000001</v>
      </c>
      <c r="Q211" s="27">
        <f t="shared" ca="1" si="361"/>
        <v>-144.20000000000002</v>
      </c>
      <c r="R211" s="27">
        <f t="shared" ca="1" si="361"/>
        <v>-156</v>
      </c>
      <c r="S211" s="27">
        <f t="shared" ca="1" si="361"/>
        <v>-143.10000000000002</v>
      </c>
      <c r="T211" s="27">
        <f t="shared" ca="1" si="361"/>
        <v>-149.00000000000003</v>
      </c>
      <c r="U211" s="27">
        <f t="shared" ca="1" si="362"/>
        <v>-156.60000000000002</v>
      </c>
      <c r="V211" s="27">
        <f t="shared" ca="1" si="362"/>
        <v>-170.40000000000003</v>
      </c>
      <c r="W211" s="27">
        <f t="shared" ca="1" si="362"/>
        <v>-149.60000000000002</v>
      </c>
      <c r="X211" s="27">
        <f t="shared" ca="1" si="362"/>
        <v>-156.90000000000003</v>
      </c>
      <c r="Y211" s="27">
        <f t="shared" ca="1" si="362"/>
        <v>-165.8</v>
      </c>
      <c r="Z211" s="27">
        <f t="shared" ca="1" si="362"/>
        <v>-177.90000000000003</v>
      </c>
      <c r="AA211" s="27">
        <f t="shared" ca="1" si="362"/>
        <v>-171.60000000000002</v>
      </c>
      <c r="AB211" s="27">
        <f t="shared" ca="1" si="362"/>
        <v>-178.20000000000002</v>
      </c>
      <c r="AC211" s="27">
        <f t="shared" ca="1" si="362"/>
        <v>-186.7</v>
      </c>
      <c r="AD211" s="27">
        <f t="shared" ca="1" si="362"/>
        <v>-203.10000000000002</v>
      </c>
      <c r="AE211" s="27"/>
      <c r="AF211" s="26">
        <f t="shared" ref="AF211:BK211" ca="1" si="367">IFERROR((AF209/AF215)*AF217,0)</f>
        <v>0</v>
      </c>
      <c r="AG211" s="26">
        <f t="shared" ca="1" si="367"/>
        <v>0</v>
      </c>
      <c r="AH211" s="26">
        <f t="shared" ca="1" si="367"/>
        <v>0</v>
      </c>
      <c r="AI211" s="26">
        <f t="shared" ca="1" si="367"/>
        <v>0</v>
      </c>
      <c r="AJ211" s="26">
        <f t="shared" ca="1" si="367"/>
        <v>0</v>
      </c>
      <c r="AK211" s="26">
        <f t="shared" ca="1" si="367"/>
        <v>0</v>
      </c>
      <c r="AL211" s="26">
        <f t="shared" ca="1" si="367"/>
        <v>0</v>
      </c>
      <c r="AM211" s="26">
        <f t="shared" ca="1" si="367"/>
        <v>0</v>
      </c>
      <c r="AN211" s="26">
        <f t="shared" ca="1" si="367"/>
        <v>0</v>
      </c>
      <c r="AO211" s="26">
        <f t="shared" ca="1" si="367"/>
        <v>-44.400000000000006</v>
      </c>
      <c r="AP211" s="26">
        <f t="shared" ca="1" si="367"/>
        <v>-43.7</v>
      </c>
      <c r="AQ211" s="26">
        <f t="shared" ca="1" si="367"/>
        <v>-46.70000000000001</v>
      </c>
      <c r="AR211" s="26">
        <f t="shared" ca="1" si="367"/>
        <v>-49.800000000000004</v>
      </c>
      <c r="AS211" s="26">
        <f t="shared" ca="1" si="367"/>
        <v>-35</v>
      </c>
      <c r="AT211" s="26">
        <f t="shared" ca="1" si="367"/>
        <v>-47.900000000000006</v>
      </c>
      <c r="AU211" s="26">
        <f t="shared" ca="1" si="367"/>
        <v>-44.5</v>
      </c>
      <c r="AV211" s="26">
        <f t="shared" ca="1" si="367"/>
        <v>-46.300000000000011</v>
      </c>
      <c r="AW211" s="26">
        <f t="shared" ca="1" si="367"/>
        <v>-46.5</v>
      </c>
      <c r="AX211" s="26">
        <f t="shared" ca="1" si="367"/>
        <v>-46.300000000000011</v>
      </c>
      <c r="AY211" s="26">
        <f t="shared" ca="1" si="367"/>
        <v>-52.400000000000013</v>
      </c>
      <c r="AZ211" s="26">
        <f t="shared" ca="1" si="367"/>
        <v>-45.5</v>
      </c>
      <c r="BA211" s="26">
        <f t="shared" ca="1" si="367"/>
        <v>-51.099999999999994</v>
      </c>
      <c r="BB211" s="26">
        <f t="shared" ca="1" si="367"/>
        <v>-52</v>
      </c>
      <c r="BC211" s="26">
        <f t="shared" ca="1" si="367"/>
        <v>-52.900000000000006</v>
      </c>
      <c r="BD211" s="26">
        <f t="shared" ca="1" si="367"/>
        <v>-54</v>
      </c>
      <c r="BE211" s="26">
        <f t="shared" ca="1" si="367"/>
        <v>-37.300000000000004</v>
      </c>
      <c r="BF211" s="26">
        <f t="shared" ca="1" si="367"/>
        <v>-51.800000000000004</v>
      </c>
      <c r="BG211" s="26">
        <f t="shared" ca="1" si="367"/>
        <v>-49</v>
      </c>
      <c r="BH211" s="26">
        <f t="shared" ca="1" si="367"/>
        <v>-50.600000000000009</v>
      </c>
      <c r="BI211" s="26">
        <f t="shared" ca="1" si="367"/>
        <v>-49.400000000000013</v>
      </c>
      <c r="BJ211" s="26">
        <f t="shared" ca="1" si="367"/>
        <v>-49.800000000000004</v>
      </c>
      <c r="BK211" s="26">
        <f t="shared" ca="1" si="367"/>
        <v>-58.500000000000007</v>
      </c>
      <c r="BL211" s="26">
        <f t="shared" ref="BL211:CM211" ca="1" si="368">IFERROR((BL209/BL215)*BL217,0)</f>
        <v>-48.300000000000011</v>
      </c>
      <c r="BM211" s="26">
        <f t="shared" ca="1" si="368"/>
        <v>-55.900000000000006</v>
      </c>
      <c r="BN211" s="26">
        <f t="shared" ca="1" si="368"/>
        <v>-57.400000000000013</v>
      </c>
      <c r="BO211" s="26">
        <f t="shared" ca="1" si="368"/>
        <v>-57.100000000000009</v>
      </c>
      <c r="BP211" s="26">
        <f t="shared" ca="1" si="368"/>
        <v>-57.2</v>
      </c>
      <c r="BQ211" s="26">
        <f t="shared" ca="1" si="368"/>
        <v>-39.200000000000003</v>
      </c>
      <c r="BR211" s="26">
        <f t="shared" ca="1" si="368"/>
        <v>-53.2</v>
      </c>
      <c r="BS211" s="26">
        <f t="shared" ca="1" si="368"/>
        <v>-51.300000000000011</v>
      </c>
      <c r="BT211" s="26">
        <f t="shared" ca="1" si="368"/>
        <v>-54.800000000000004</v>
      </c>
      <c r="BU211" s="26">
        <f t="shared" ca="1" si="368"/>
        <v>-50.800000000000018</v>
      </c>
      <c r="BV211" s="26">
        <f t="shared" ca="1" si="368"/>
        <v>-52.900000000000006</v>
      </c>
      <c r="BW211" s="26">
        <f t="shared" ca="1" si="368"/>
        <v>-61.300000000000011</v>
      </c>
      <c r="BX211" s="26">
        <f t="shared" ca="1" si="368"/>
        <v>-51.6</v>
      </c>
      <c r="BY211" s="26">
        <f t="shared" ca="1" si="368"/>
        <v>-59.20000000000001</v>
      </c>
      <c r="BZ211" s="26">
        <f t="shared" ca="1" si="368"/>
        <v>-59.1</v>
      </c>
      <c r="CA211" s="26">
        <f t="shared" ca="1" si="368"/>
        <v>-59.600000000000009</v>
      </c>
      <c r="CB211" s="26">
        <f t="shared" ca="1" si="368"/>
        <v>-66.900000000000006</v>
      </c>
      <c r="CC211" s="26">
        <f t="shared" ca="1" si="368"/>
        <v>-44.6</v>
      </c>
      <c r="CD211" s="26">
        <f t="shared" ca="1" si="368"/>
        <v>-60.100000000000009</v>
      </c>
      <c r="CE211" s="26">
        <f t="shared" ca="1" si="368"/>
        <v>-57.7</v>
      </c>
      <c r="CF211" s="26">
        <f t="shared" ca="1" si="368"/>
        <v>-61.900000000000013</v>
      </c>
      <c r="CG211" s="26">
        <f t="shared" ca="1" si="368"/>
        <v>-58.599999999999994</v>
      </c>
      <c r="CH211" s="26">
        <f t="shared" ca="1" si="368"/>
        <v>-60.500000000000007</v>
      </c>
      <c r="CI211" s="26">
        <f t="shared" ca="1" si="368"/>
        <v>-68</v>
      </c>
      <c r="CJ211" s="26">
        <f t="shared" ca="1" si="368"/>
        <v>-58.2</v>
      </c>
      <c r="CK211" s="26">
        <f t="shared" ca="1" si="368"/>
        <v>-69.2</v>
      </c>
      <c r="CL211" s="26">
        <f t="shared" ca="1" si="368"/>
        <v>-65.600000000000009</v>
      </c>
      <c r="CM211" s="26">
        <f t="shared" ca="1" si="368"/>
        <v>-68.3</v>
      </c>
    </row>
    <row r="212" spans="2:91" s="115" customFormat="1" x14ac:dyDescent="0.2">
      <c r="B212" s="195" t="s">
        <v>296</v>
      </c>
      <c r="C212" s="19" t="str">
        <f>Inputs!$J$16</f>
        <v>EUR</v>
      </c>
      <c r="D212" s="19" t="s">
        <v>19</v>
      </c>
      <c r="E212" s="63">
        <f ca="1">SUM(E208:E211)</f>
        <v>0</v>
      </c>
      <c r="F212" s="63">
        <f ca="1">SUM(F208:F211)</f>
        <v>0</v>
      </c>
      <c r="G212" s="63">
        <f ca="1">SUM(G208:G211)</f>
        <v>0</v>
      </c>
      <c r="H212" s="63">
        <f ca="1">SUM(H208:H211)</f>
        <v>0</v>
      </c>
      <c r="I212" s="63">
        <f ca="1">SUM(I208:I211)</f>
        <v>0</v>
      </c>
      <c r="J212" s="63"/>
      <c r="K212" s="63">
        <f t="shared" ref="K212:AD212" ca="1" si="369">SUM(K208:K211)</f>
        <v>0</v>
      </c>
      <c r="L212" s="63">
        <f t="shared" ca="1" si="369"/>
        <v>0</v>
      </c>
      <c r="M212" s="63">
        <f t="shared" ca="1" si="369"/>
        <v>0</v>
      </c>
      <c r="N212" s="63">
        <f t="shared" ca="1" si="369"/>
        <v>0</v>
      </c>
      <c r="O212" s="63">
        <f t="shared" ca="1" si="369"/>
        <v>2.5579538487363607E-13</v>
      </c>
      <c r="P212" s="63">
        <f t="shared" ca="1" si="369"/>
        <v>6.2527760746888816E-13</v>
      </c>
      <c r="Q212" s="63">
        <f t="shared" ca="1" si="369"/>
        <v>7.1054273576010019E-13</v>
      </c>
      <c r="R212" s="63">
        <f t="shared" ca="1" si="369"/>
        <v>9.0949470177292824E-13</v>
      </c>
      <c r="S212" s="63">
        <f t="shared" ca="1" si="369"/>
        <v>1.2505552149377763E-12</v>
      </c>
      <c r="T212" s="63">
        <f t="shared" ca="1" si="369"/>
        <v>1.7905676941154525E-12</v>
      </c>
      <c r="U212" s="63">
        <f t="shared" ca="1" si="369"/>
        <v>2.1600499167107046E-12</v>
      </c>
      <c r="V212" s="63">
        <f t="shared" ca="1" si="369"/>
        <v>2.3305801732931286E-12</v>
      </c>
      <c r="W212" s="63">
        <f t="shared" ca="1" si="369"/>
        <v>2.6147972675971687E-12</v>
      </c>
      <c r="X212" s="63">
        <f t="shared" ca="1" si="369"/>
        <v>3.2400748750660568E-12</v>
      </c>
      <c r="Y212" s="63">
        <f t="shared" ca="1" si="369"/>
        <v>3.3537617127876729E-12</v>
      </c>
      <c r="Z212" s="63">
        <f t="shared" ca="1" si="369"/>
        <v>3.2400748750660568E-12</v>
      </c>
      <c r="AA212" s="63">
        <f t="shared" ca="1" si="369"/>
        <v>3.5242919693700969E-12</v>
      </c>
      <c r="AB212" s="63">
        <f t="shared" ca="1" si="369"/>
        <v>3.893774191965349E-12</v>
      </c>
      <c r="AC212" s="63">
        <f t="shared" ca="1" si="369"/>
        <v>3.922195901395753E-12</v>
      </c>
      <c r="AD212" s="63">
        <f t="shared" ca="1" si="369"/>
        <v>3.979039320256561E-12</v>
      </c>
      <c r="AE212" s="63"/>
      <c r="AF212" s="194">
        <f t="shared" ref="AF212:BK212" ca="1" si="370">SUM(AF208:AF211)</f>
        <v>0</v>
      </c>
      <c r="AG212" s="63">
        <f t="shared" ca="1" si="370"/>
        <v>0</v>
      </c>
      <c r="AH212" s="63">
        <f t="shared" ca="1" si="370"/>
        <v>0</v>
      </c>
      <c r="AI212" s="63">
        <f t="shared" ca="1" si="370"/>
        <v>0</v>
      </c>
      <c r="AJ212" s="63">
        <f t="shared" ca="1" si="370"/>
        <v>0</v>
      </c>
      <c r="AK212" s="63">
        <f t="shared" ca="1" si="370"/>
        <v>0</v>
      </c>
      <c r="AL212" s="63">
        <f t="shared" ca="1" si="370"/>
        <v>0</v>
      </c>
      <c r="AM212" s="63">
        <f t="shared" ca="1" si="370"/>
        <v>0</v>
      </c>
      <c r="AN212" s="63">
        <f t="shared" ca="1" si="370"/>
        <v>0</v>
      </c>
      <c r="AO212" s="63">
        <f t="shared" ca="1" si="370"/>
        <v>0</v>
      </c>
      <c r="AP212" s="63">
        <f t="shared" ca="1" si="370"/>
        <v>0</v>
      </c>
      <c r="AQ212" s="63">
        <f t="shared" ca="1" si="370"/>
        <v>0</v>
      </c>
      <c r="AR212" s="63">
        <f t="shared" ca="1" si="370"/>
        <v>6.3948846218409017E-14</v>
      </c>
      <c r="AS212" s="63">
        <f t="shared" ca="1" si="370"/>
        <v>1.1368683772161603E-13</v>
      </c>
      <c r="AT212" s="63">
        <f t="shared" ca="1" si="370"/>
        <v>1.9895196601282805E-13</v>
      </c>
      <c r="AU212" s="63">
        <f t="shared" ca="1" si="370"/>
        <v>2.2737367544323206E-13</v>
      </c>
      <c r="AV212" s="63">
        <f t="shared" ca="1" si="370"/>
        <v>1.7053025658242404E-13</v>
      </c>
      <c r="AW212" s="63">
        <f t="shared" ca="1" si="370"/>
        <v>2.2737367544323206E-13</v>
      </c>
      <c r="AX212" s="63">
        <f t="shared" ca="1" si="370"/>
        <v>1.7053025658242404E-13</v>
      </c>
      <c r="AY212" s="63">
        <f t="shared" ca="1" si="370"/>
        <v>3.0553337637684308E-13</v>
      </c>
      <c r="AZ212" s="63">
        <f t="shared" ca="1" si="370"/>
        <v>3.4106051316484809E-13</v>
      </c>
      <c r="BA212" s="63">
        <f t="shared" ca="1" si="370"/>
        <v>4.8316906031686813E-13</v>
      </c>
      <c r="BB212" s="63">
        <f t="shared" ca="1" si="370"/>
        <v>4.5474735088646412E-13</v>
      </c>
      <c r="BC212" s="63">
        <f t="shared" ca="1" si="370"/>
        <v>5.4001247917767614E-13</v>
      </c>
      <c r="BD212" s="63">
        <f t="shared" ca="1" si="370"/>
        <v>4.5474735088646412E-13</v>
      </c>
      <c r="BE212" s="63">
        <f t="shared" ca="1" si="370"/>
        <v>5.1869619710487314E-13</v>
      </c>
      <c r="BF212" s="63">
        <f t="shared" ca="1" si="370"/>
        <v>6.3238303482648917E-13</v>
      </c>
      <c r="BG212" s="63">
        <f t="shared" ca="1" si="370"/>
        <v>6.8212102632969618E-13</v>
      </c>
      <c r="BH212" s="63">
        <f t="shared" ca="1" si="370"/>
        <v>8.1001871876651421E-13</v>
      </c>
      <c r="BI212" s="63">
        <f t="shared" ca="1" si="370"/>
        <v>8.7396756498492323E-13</v>
      </c>
      <c r="BJ212" s="63">
        <f t="shared" ca="1" si="370"/>
        <v>9.7344354799133725E-13</v>
      </c>
      <c r="BK212" s="63">
        <f t="shared" ca="1" si="370"/>
        <v>9.0238927441532724E-13</v>
      </c>
      <c r="BL212" s="63">
        <f t="shared" ref="BL212:CM212" ca="1" si="371">SUM(BL208:BL211)</f>
        <v>8.5265128291212022E-13</v>
      </c>
      <c r="BM212" s="63">
        <f t="shared" ca="1" si="371"/>
        <v>9.9475983006414026E-13</v>
      </c>
      <c r="BN212" s="63">
        <f t="shared" ca="1" si="371"/>
        <v>9.8765440270653926E-13</v>
      </c>
      <c r="BO212" s="63">
        <f t="shared" ca="1" si="371"/>
        <v>8.1001871876651421E-13</v>
      </c>
      <c r="BP212" s="63">
        <f t="shared" ca="1" si="371"/>
        <v>9.5212726591853425E-13</v>
      </c>
      <c r="BQ212" s="63">
        <f t="shared" ca="1" si="371"/>
        <v>9.5212726591853425E-13</v>
      </c>
      <c r="BR212" s="63">
        <f t="shared" ca="1" si="371"/>
        <v>9.5212726591853425E-13</v>
      </c>
      <c r="BS212" s="63">
        <f t="shared" ca="1" si="371"/>
        <v>8.5265128291212022E-13</v>
      </c>
      <c r="BT212" s="63">
        <f t="shared" ca="1" si="371"/>
        <v>1.0871303857129533E-12</v>
      </c>
      <c r="BU212" s="63">
        <f t="shared" ca="1" si="371"/>
        <v>1.0729195309977513E-12</v>
      </c>
      <c r="BV212" s="63">
        <f t="shared" ca="1" si="371"/>
        <v>1.2221335055073723E-12</v>
      </c>
      <c r="BW212" s="63">
        <f t="shared" ca="1" si="371"/>
        <v>1.3073986337985843E-12</v>
      </c>
      <c r="BX212" s="63">
        <f t="shared" ca="1" si="371"/>
        <v>1.2718714970105793E-12</v>
      </c>
      <c r="BY212" s="63">
        <f t="shared" ca="1" si="371"/>
        <v>1.3997691894473974E-12</v>
      </c>
      <c r="BZ212" s="63">
        <f t="shared" ca="1" si="371"/>
        <v>1.2718714970105793E-12</v>
      </c>
      <c r="CA212" s="63">
        <f t="shared" ca="1" si="371"/>
        <v>1.2647660696529783E-12</v>
      </c>
      <c r="CB212" s="63">
        <f t="shared" ca="1" si="371"/>
        <v>1.4495071809506044E-12</v>
      </c>
      <c r="CC212" s="63">
        <f t="shared" ca="1" si="371"/>
        <v>1.3855583347321954E-12</v>
      </c>
      <c r="CD212" s="63">
        <f t="shared" ca="1" si="371"/>
        <v>1.4921397450962104E-12</v>
      </c>
      <c r="CE212" s="63">
        <f t="shared" ca="1" si="371"/>
        <v>1.6342482922482304E-12</v>
      </c>
      <c r="CF212" s="63">
        <f t="shared" ca="1" si="371"/>
        <v>1.6697754290362354E-12</v>
      </c>
      <c r="CG212" s="63">
        <f t="shared" ca="1" si="371"/>
        <v>1.7337242752546445E-12</v>
      </c>
      <c r="CH212" s="63">
        <f t="shared" ca="1" si="371"/>
        <v>1.8118839761882555E-12</v>
      </c>
      <c r="CI212" s="63">
        <f t="shared" ca="1" si="371"/>
        <v>1.8189894035458565E-12</v>
      </c>
      <c r="CJ212" s="63">
        <f t="shared" ca="1" si="371"/>
        <v>1.8616219676914625E-12</v>
      </c>
      <c r="CK212" s="63">
        <f t="shared" ca="1" si="371"/>
        <v>1.6342482922482304E-12</v>
      </c>
      <c r="CL212" s="63">
        <f t="shared" ca="1" si="371"/>
        <v>1.4921397450962104E-12</v>
      </c>
      <c r="CM212" s="63">
        <f t="shared" ca="1" si="371"/>
        <v>1.7763568394002505E-12</v>
      </c>
    </row>
    <row r="213" spans="2:91" x14ac:dyDescent="0.2">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row>
    <row r="214" spans="2:91" s="115" customFormat="1" x14ac:dyDescent="0.2">
      <c r="B214" s="195" t="s">
        <v>300</v>
      </c>
      <c r="C214" s="19" t="str">
        <f>Inputs!$GZ$9</f>
        <v>kg</v>
      </c>
      <c r="D214" s="19" t="s">
        <v>19</v>
      </c>
      <c r="E214" s="63">
        <v>0</v>
      </c>
      <c r="F214" s="63">
        <f ca="1">E218</f>
        <v>1.7763568394002505E-14</v>
      </c>
      <c r="G214" s="63">
        <f ca="1">F218</f>
        <v>0</v>
      </c>
      <c r="H214" s="63">
        <f ca="1">G218</f>
        <v>7.1054273576010019E-14</v>
      </c>
      <c r="I214" s="63">
        <f ca="1">H218</f>
        <v>0</v>
      </c>
      <c r="J214" s="63"/>
      <c r="K214" s="63">
        <v>0</v>
      </c>
      <c r="L214" s="63">
        <f t="shared" ref="L214:AD214" ca="1" si="372">K218</f>
        <v>0</v>
      </c>
      <c r="M214" s="63">
        <f t="shared" ca="1" si="372"/>
        <v>0</v>
      </c>
      <c r="N214" s="63">
        <f t="shared" ca="1" si="372"/>
        <v>0</v>
      </c>
      <c r="O214" s="63">
        <f t="shared" ca="1" si="372"/>
        <v>1.7763568394002505E-14</v>
      </c>
      <c r="P214" s="63">
        <f t="shared" ca="1" si="372"/>
        <v>-1.9539925233402755E-14</v>
      </c>
      <c r="Q214" s="63">
        <f t="shared" ca="1" si="372"/>
        <v>1.5987211554602254E-14</v>
      </c>
      <c r="R214" s="63">
        <f t="shared" ca="1" si="372"/>
        <v>-4.2632564145606011E-14</v>
      </c>
      <c r="S214" s="63">
        <f t="shared" ca="1" si="372"/>
        <v>-3.5527136788005009E-14</v>
      </c>
      <c r="T214" s="63">
        <f t="shared" ca="1" si="372"/>
        <v>-5.6843418860808015E-14</v>
      </c>
      <c r="U214" s="63">
        <f t="shared" ca="1" si="372"/>
        <v>-2.4868995751603507E-14</v>
      </c>
      <c r="V214" s="63">
        <f t="shared" ca="1" si="372"/>
        <v>-3.5527136788005009E-14</v>
      </c>
      <c r="W214" s="63">
        <f t="shared" ca="1" si="372"/>
        <v>-3.907985046680551E-14</v>
      </c>
      <c r="X214" s="63">
        <f t="shared" ca="1" si="372"/>
        <v>-1.3500311979441904E-13</v>
      </c>
      <c r="Y214" s="63">
        <f t="shared" ca="1" si="372"/>
        <v>-1.1723955140041653E-13</v>
      </c>
      <c r="Z214" s="63">
        <f t="shared" ca="1" si="372"/>
        <v>-7.460698725481052E-14</v>
      </c>
      <c r="AA214" s="63">
        <f t="shared" ca="1" si="372"/>
        <v>-3.907985046680551E-14</v>
      </c>
      <c r="AB214" s="63">
        <f t="shared" ca="1" si="372"/>
        <v>-3.5527136788005009E-14</v>
      </c>
      <c r="AC214" s="63">
        <f t="shared" ca="1" si="372"/>
        <v>-6.3948846218409017E-14</v>
      </c>
      <c r="AD214" s="63">
        <f t="shared" ca="1" si="372"/>
        <v>0</v>
      </c>
      <c r="AE214" s="63"/>
      <c r="AF214" s="194">
        <v>0</v>
      </c>
      <c r="AG214" s="194">
        <f t="shared" ref="AG214:BL214" ca="1" si="373">AF218</f>
        <v>0</v>
      </c>
      <c r="AH214" s="194">
        <f t="shared" ca="1" si="373"/>
        <v>0</v>
      </c>
      <c r="AI214" s="194">
        <f t="shared" ca="1" si="373"/>
        <v>0</v>
      </c>
      <c r="AJ214" s="194">
        <f t="shared" ca="1" si="373"/>
        <v>0</v>
      </c>
      <c r="AK214" s="194">
        <f t="shared" ca="1" si="373"/>
        <v>0</v>
      </c>
      <c r="AL214" s="194">
        <f t="shared" ca="1" si="373"/>
        <v>0</v>
      </c>
      <c r="AM214" s="194">
        <f t="shared" ca="1" si="373"/>
        <v>0</v>
      </c>
      <c r="AN214" s="194">
        <f t="shared" ca="1" si="373"/>
        <v>0</v>
      </c>
      <c r="AO214" s="194">
        <f t="shared" ca="1" si="373"/>
        <v>0</v>
      </c>
      <c r="AP214" s="194">
        <f t="shared" ca="1" si="373"/>
        <v>0</v>
      </c>
      <c r="AQ214" s="194">
        <f t="shared" ca="1" si="373"/>
        <v>0</v>
      </c>
      <c r="AR214" s="194">
        <f t="shared" ca="1" si="373"/>
        <v>0</v>
      </c>
      <c r="AS214" s="194">
        <f t="shared" ca="1" si="373"/>
        <v>0</v>
      </c>
      <c r="AT214" s="194">
        <f t="shared" ca="1" si="373"/>
        <v>0</v>
      </c>
      <c r="AU214" s="194">
        <f t="shared" ca="1" si="373"/>
        <v>0</v>
      </c>
      <c r="AV214" s="194">
        <f t="shared" ca="1" si="373"/>
        <v>0</v>
      </c>
      <c r="AW214" s="194">
        <f t="shared" ca="1" si="373"/>
        <v>0</v>
      </c>
      <c r="AX214" s="194">
        <f t="shared" ca="1" si="373"/>
        <v>0</v>
      </c>
      <c r="AY214" s="194">
        <f t="shared" ca="1" si="373"/>
        <v>0</v>
      </c>
      <c r="AZ214" s="194">
        <f t="shared" ca="1" si="373"/>
        <v>0</v>
      </c>
      <c r="BA214" s="194">
        <f t="shared" ca="1" si="373"/>
        <v>0</v>
      </c>
      <c r="BB214" s="194">
        <f t="shared" ca="1" si="373"/>
        <v>0</v>
      </c>
      <c r="BC214" s="194">
        <f t="shared" ca="1" si="373"/>
        <v>0</v>
      </c>
      <c r="BD214" s="194">
        <f t="shared" ca="1" si="373"/>
        <v>0</v>
      </c>
      <c r="BE214" s="194">
        <f t="shared" ca="1" si="373"/>
        <v>0</v>
      </c>
      <c r="BF214" s="194">
        <f t="shared" ca="1" si="373"/>
        <v>3.5527136788005009E-15</v>
      </c>
      <c r="BG214" s="194">
        <f t="shared" ca="1" si="373"/>
        <v>0</v>
      </c>
      <c r="BH214" s="194">
        <f t="shared" ca="1" si="373"/>
        <v>0</v>
      </c>
      <c r="BI214" s="194">
        <f t="shared" ca="1" si="373"/>
        <v>0</v>
      </c>
      <c r="BJ214" s="194">
        <f t="shared" ca="1" si="373"/>
        <v>0</v>
      </c>
      <c r="BK214" s="194">
        <f t="shared" ca="1" si="373"/>
        <v>0</v>
      </c>
      <c r="BL214" s="194">
        <f t="shared" ca="1" si="373"/>
        <v>0</v>
      </c>
      <c r="BM214" s="194">
        <f t="shared" ref="BM214:CM214" ca="1" si="374">BL218</f>
        <v>0</v>
      </c>
      <c r="BN214" s="194">
        <f t="shared" ca="1" si="374"/>
        <v>0</v>
      </c>
      <c r="BO214" s="194">
        <f t="shared" ca="1" si="374"/>
        <v>0</v>
      </c>
      <c r="BP214" s="194">
        <f t="shared" ca="1" si="374"/>
        <v>-7.1054273576010019E-15</v>
      </c>
      <c r="BQ214" s="194">
        <f t="shared" ca="1" si="374"/>
        <v>0</v>
      </c>
      <c r="BR214" s="194">
        <f t="shared" ca="1" si="374"/>
        <v>0</v>
      </c>
      <c r="BS214" s="194">
        <f t="shared" ca="1" si="374"/>
        <v>-7.1054273576010019E-15</v>
      </c>
      <c r="BT214" s="194">
        <f t="shared" ca="1" si="374"/>
        <v>-1.9539925233402755E-14</v>
      </c>
      <c r="BU214" s="194">
        <f t="shared" ca="1" si="374"/>
        <v>-1.0658141036401503E-14</v>
      </c>
      <c r="BV214" s="194">
        <f t="shared" ca="1" si="374"/>
        <v>-1.6875389974302379E-14</v>
      </c>
      <c r="BW214" s="194">
        <f t="shared" ca="1" si="374"/>
        <v>-8.8817841970012523E-15</v>
      </c>
      <c r="BX214" s="194">
        <f t="shared" ca="1" si="374"/>
        <v>8.8817841970012523E-15</v>
      </c>
      <c r="BY214" s="194">
        <f t="shared" ca="1" si="374"/>
        <v>1.0658141036401503E-14</v>
      </c>
      <c r="BZ214" s="194">
        <f t="shared" ca="1" si="374"/>
        <v>1.5099033134902129E-14</v>
      </c>
      <c r="CA214" s="194">
        <f t="shared" ca="1" si="374"/>
        <v>1.0658141036401503E-14</v>
      </c>
      <c r="CB214" s="194">
        <f t="shared" ca="1" si="374"/>
        <v>7.1054273576010019E-15</v>
      </c>
      <c r="CC214" s="194">
        <f t="shared" ca="1" si="374"/>
        <v>0</v>
      </c>
      <c r="CD214" s="194">
        <f t="shared" ca="1" si="374"/>
        <v>0</v>
      </c>
      <c r="CE214" s="194">
        <f t="shared" ca="1" si="374"/>
        <v>0</v>
      </c>
      <c r="CF214" s="194">
        <f t="shared" ca="1" si="374"/>
        <v>0</v>
      </c>
      <c r="CG214" s="194">
        <f t="shared" ca="1" si="374"/>
        <v>0</v>
      </c>
      <c r="CH214" s="194">
        <f t="shared" ca="1" si="374"/>
        <v>0</v>
      </c>
      <c r="CI214" s="194">
        <f t="shared" ca="1" si="374"/>
        <v>0</v>
      </c>
      <c r="CJ214" s="194">
        <f t="shared" ca="1" si="374"/>
        <v>1.0658141036401503E-14</v>
      </c>
      <c r="CK214" s="194">
        <f t="shared" ca="1" si="374"/>
        <v>7.1054273576010019E-15</v>
      </c>
      <c r="CL214" s="194">
        <f t="shared" ca="1" si="374"/>
        <v>-1.3322676295501878E-14</v>
      </c>
      <c r="CM214" s="194">
        <f t="shared" ca="1" si="374"/>
        <v>0</v>
      </c>
    </row>
    <row r="215" spans="2:91" x14ac:dyDescent="0.2">
      <c r="B215" s="196" t="s">
        <v>299</v>
      </c>
      <c r="C215" s="19" t="str">
        <f>Inputs!$GZ$9</f>
        <v>kg</v>
      </c>
      <c r="D215" s="19" t="s">
        <v>19</v>
      </c>
      <c r="E215" s="27">
        <f t="shared" ref="E215:I217" ca="1" si="375">SUMIF($K$4:$AD$4,E$4,$K215:$AD215)</f>
        <v>283.08000000000004</v>
      </c>
      <c r="F215" s="27">
        <f t="shared" ca="1" si="375"/>
        <v>1197.42</v>
      </c>
      <c r="G215" s="27">
        <f t="shared" ca="1" si="375"/>
        <v>1300.1100000000001</v>
      </c>
      <c r="H215" s="27">
        <f t="shared" ca="1" si="375"/>
        <v>1365.42</v>
      </c>
      <c r="I215" s="27">
        <f t="shared" ca="1" si="375"/>
        <v>1553.16</v>
      </c>
      <c r="J215" s="27"/>
      <c r="K215" s="27">
        <f t="shared" ref="K215:T217" ca="1" si="376">SUMIFS($AF215:$CM215,$AF$4:$CM$4,K$4,$AF$8:$CM$8,K$8)</f>
        <v>0</v>
      </c>
      <c r="L215" s="27">
        <f t="shared" ca="1" si="376"/>
        <v>0</v>
      </c>
      <c r="M215" s="27">
        <f t="shared" ca="1" si="376"/>
        <v>0</v>
      </c>
      <c r="N215" s="27">
        <f t="shared" ca="1" si="376"/>
        <v>283.08000000000004</v>
      </c>
      <c r="O215" s="27">
        <f t="shared" ca="1" si="376"/>
        <v>278.67</v>
      </c>
      <c r="P215" s="27">
        <f t="shared" ca="1" si="376"/>
        <v>288.33000000000004</v>
      </c>
      <c r="Q215" s="27">
        <f t="shared" ca="1" si="376"/>
        <v>302.82</v>
      </c>
      <c r="R215" s="27">
        <f t="shared" ca="1" si="376"/>
        <v>327.60000000000002</v>
      </c>
      <c r="S215" s="27">
        <f t="shared" ca="1" si="376"/>
        <v>300.51000000000005</v>
      </c>
      <c r="T215" s="27">
        <f t="shared" ca="1" si="376"/>
        <v>312.90000000000003</v>
      </c>
      <c r="U215" s="27">
        <f t="shared" ref="U215:AD217" ca="1" si="377">SUMIFS($AF215:$CM215,$AF$4:$CM$4,U$4,$AF$8:$CM$8,U$8)</f>
        <v>328.86</v>
      </c>
      <c r="V215" s="27">
        <f t="shared" ca="1" si="377"/>
        <v>357.84000000000003</v>
      </c>
      <c r="W215" s="27">
        <f t="shared" ca="1" si="377"/>
        <v>314.15999999999997</v>
      </c>
      <c r="X215" s="27">
        <f t="shared" ca="1" si="377"/>
        <v>329.49</v>
      </c>
      <c r="Y215" s="27">
        <f t="shared" ca="1" si="377"/>
        <v>348.18000000000006</v>
      </c>
      <c r="Z215" s="27">
        <f t="shared" ca="1" si="377"/>
        <v>373.59000000000003</v>
      </c>
      <c r="AA215" s="27">
        <f t="shared" ca="1" si="377"/>
        <v>360.36</v>
      </c>
      <c r="AB215" s="27">
        <f t="shared" ca="1" si="377"/>
        <v>374.22</v>
      </c>
      <c r="AC215" s="27">
        <f t="shared" ca="1" si="377"/>
        <v>392.07000000000005</v>
      </c>
      <c r="AD215" s="27">
        <f t="shared" ca="1" si="377"/>
        <v>426.51000000000005</v>
      </c>
      <c r="AE215" s="27"/>
      <c r="AF215" s="197">
        <f ca="1">-OFFSET(AF217,0,VLOOKUP($B206,Settings!$AX$4:$BG$100,10,0))-OFFSET(AF216,0,VLOOKUP($B206,Settings!$AX$4:$BG$100,10,0))</f>
        <v>0</v>
      </c>
      <c r="AG215" s="197">
        <f ca="1">-OFFSET(AG217,0,VLOOKUP($B206,Settings!$AX$4:$BG$100,10,0))-OFFSET(AG216,0,VLOOKUP($B206,Settings!$AX$4:$BG$100,10,0))</f>
        <v>0</v>
      </c>
      <c r="AH215" s="197">
        <f ca="1">-OFFSET(AH217,0,VLOOKUP($B206,Settings!$AX$4:$BG$100,10,0))-OFFSET(AH216,0,VLOOKUP($B206,Settings!$AX$4:$BG$100,10,0))</f>
        <v>0</v>
      </c>
      <c r="AI215" s="197">
        <f ca="1">-OFFSET(AI217,0,VLOOKUP($B206,Settings!$AX$4:$BG$100,10,0))-OFFSET(AI216,0,VLOOKUP($B206,Settings!$AX$4:$BG$100,10,0))</f>
        <v>0</v>
      </c>
      <c r="AJ215" s="197">
        <f ca="1">-OFFSET(AJ217,0,VLOOKUP($B206,Settings!$AX$4:$BG$100,10,0))-OFFSET(AJ216,0,VLOOKUP($B206,Settings!$AX$4:$BG$100,10,0))</f>
        <v>0</v>
      </c>
      <c r="AK215" s="197">
        <f ca="1">-OFFSET(AK217,0,VLOOKUP($B206,Settings!$AX$4:$BG$100,10,0))-OFFSET(AK216,0,VLOOKUP($B206,Settings!$AX$4:$BG$100,10,0))</f>
        <v>0</v>
      </c>
      <c r="AL215" s="197">
        <f ca="1">-OFFSET(AL217,0,VLOOKUP($B206,Settings!$AX$4:$BG$100,10,0))-OFFSET(AL216,0,VLOOKUP($B206,Settings!$AX$4:$BG$100,10,0))</f>
        <v>0</v>
      </c>
      <c r="AM215" s="197">
        <f ca="1">-OFFSET(AM217,0,VLOOKUP($B206,Settings!$AX$4:$BG$100,10,0))-OFFSET(AM216,0,VLOOKUP($B206,Settings!$AX$4:$BG$100,10,0))</f>
        <v>0</v>
      </c>
      <c r="AN215" s="197">
        <f ca="1">-OFFSET(AN217,0,VLOOKUP($B206,Settings!$AX$4:$BG$100,10,0))-OFFSET(AN216,0,VLOOKUP($B206,Settings!$AX$4:$BG$100,10,0))</f>
        <v>0</v>
      </c>
      <c r="AO215" s="197">
        <f ca="1">-OFFSET(AO217,0,VLOOKUP($B206,Settings!$AX$4:$BG$100,10,0))-OFFSET(AO216,0,VLOOKUP($B206,Settings!$AX$4:$BG$100,10,0))</f>
        <v>93.240000000000009</v>
      </c>
      <c r="AP215" s="197">
        <f ca="1">-OFFSET(AP217,0,VLOOKUP($B206,Settings!$AX$4:$BG$100,10,0))-OFFSET(AP216,0,VLOOKUP($B206,Settings!$AX$4:$BG$100,10,0))</f>
        <v>91.77000000000001</v>
      </c>
      <c r="AQ215" s="197">
        <f ca="1">-OFFSET(AQ217,0,VLOOKUP($B206,Settings!$AX$4:$BG$100,10,0))-OFFSET(AQ216,0,VLOOKUP($B206,Settings!$AX$4:$BG$100,10,0))</f>
        <v>98.070000000000007</v>
      </c>
      <c r="AR215" s="197">
        <f ca="1">-OFFSET(AR217,0,VLOOKUP($B206,Settings!$AX$4:$BG$100,10,0))-OFFSET(AR216,0,VLOOKUP($B206,Settings!$AX$4:$BG$100,10,0))</f>
        <v>104.58000000000001</v>
      </c>
      <c r="AS215" s="197">
        <f ca="1">-OFFSET(AS217,0,VLOOKUP($B206,Settings!$AX$4:$BG$100,10,0))-OFFSET(AS216,0,VLOOKUP($B206,Settings!$AX$4:$BG$100,10,0))</f>
        <v>73.5</v>
      </c>
      <c r="AT215" s="197">
        <f ca="1">-OFFSET(AT217,0,VLOOKUP($B206,Settings!$AX$4:$BG$100,10,0))-OFFSET(AT216,0,VLOOKUP($B206,Settings!$AX$4:$BG$100,10,0))</f>
        <v>100.59000000000002</v>
      </c>
      <c r="AU215" s="197">
        <f ca="1">-OFFSET(AU217,0,VLOOKUP($B206,Settings!$AX$4:$BG$100,10,0))-OFFSET(AU216,0,VLOOKUP($B206,Settings!$AX$4:$BG$100,10,0))</f>
        <v>93.45</v>
      </c>
      <c r="AV215" s="197">
        <f ca="1">-OFFSET(AV217,0,VLOOKUP($B206,Settings!$AX$4:$BG$100,10,0))-OFFSET(AV216,0,VLOOKUP($B206,Settings!$AX$4:$BG$100,10,0))</f>
        <v>97.23</v>
      </c>
      <c r="AW215" s="197">
        <f ca="1">-OFFSET(AW217,0,VLOOKUP($B206,Settings!$AX$4:$BG$100,10,0))-OFFSET(AW216,0,VLOOKUP($B206,Settings!$AX$4:$BG$100,10,0))</f>
        <v>97.65</v>
      </c>
      <c r="AX215" s="197">
        <f ca="1">-OFFSET(AX217,0,VLOOKUP($B206,Settings!$AX$4:$BG$100,10,0))-OFFSET(AX216,0,VLOOKUP($B206,Settings!$AX$4:$BG$100,10,0))</f>
        <v>97.23</v>
      </c>
      <c r="AY215" s="197">
        <f ca="1">-OFFSET(AY217,0,VLOOKUP($B206,Settings!$AX$4:$BG$100,10,0))-OFFSET(AY216,0,VLOOKUP($B206,Settings!$AX$4:$BG$100,10,0))</f>
        <v>110.04</v>
      </c>
      <c r="AZ215" s="197">
        <f ca="1">-OFFSET(AZ217,0,VLOOKUP($B206,Settings!$AX$4:$BG$100,10,0))-OFFSET(AZ216,0,VLOOKUP($B206,Settings!$AX$4:$BG$100,10,0))</f>
        <v>95.55</v>
      </c>
      <c r="BA215" s="197">
        <f ca="1">-OFFSET(BA217,0,VLOOKUP($B206,Settings!$AX$4:$BG$100,10,0))-OFFSET(BA216,0,VLOOKUP($B206,Settings!$AX$4:$BG$100,10,0))</f>
        <v>107.31</v>
      </c>
      <c r="BB215" s="197">
        <f ca="1">-OFFSET(BB217,0,VLOOKUP($B206,Settings!$AX$4:$BG$100,10,0))-OFFSET(BB216,0,VLOOKUP($B206,Settings!$AX$4:$BG$100,10,0))</f>
        <v>109.2</v>
      </c>
      <c r="BC215" s="197">
        <f ca="1">-OFFSET(BC217,0,VLOOKUP($B206,Settings!$AX$4:$BG$100,10,0))-OFFSET(BC216,0,VLOOKUP($B206,Settings!$AX$4:$BG$100,10,0))</f>
        <v>111.09000000000002</v>
      </c>
      <c r="BD215" s="197">
        <f ca="1">-OFFSET(BD217,0,VLOOKUP($B206,Settings!$AX$4:$BG$100,10,0))-OFFSET(BD216,0,VLOOKUP($B206,Settings!$AX$4:$BG$100,10,0))</f>
        <v>113.4</v>
      </c>
      <c r="BE215" s="197">
        <f ca="1">-OFFSET(BE217,0,VLOOKUP($B206,Settings!$AX$4:$BG$100,10,0))-OFFSET(BE216,0,VLOOKUP($B206,Settings!$AX$4:$BG$100,10,0))</f>
        <v>78.330000000000013</v>
      </c>
      <c r="BF215" s="197">
        <f ca="1">-OFFSET(BF217,0,VLOOKUP($B206,Settings!$AX$4:$BG$100,10,0))-OFFSET(BF216,0,VLOOKUP($B206,Settings!$AX$4:$BG$100,10,0))</f>
        <v>108.78000000000002</v>
      </c>
      <c r="BG215" s="197">
        <f ca="1">-OFFSET(BG217,0,VLOOKUP($B206,Settings!$AX$4:$BG$100,10,0))-OFFSET(BG216,0,VLOOKUP($B206,Settings!$AX$4:$BG$100,10,0))</f>
        <v>102.9</v>
      </c>
      <c r="BH215" s="197">
        <f ca="1">-OFFSET(BH217,0,VLOOKUP($B206,Settings!$AX$4:$BG$100,10,0))-OFFSET(BH216,0,VLOOKUP($B206,Settings!$AX$4:$BG$100,10,0))</f>
        <v>106.26</v>
      </c>
      <c r="BI215" s="197">
        <f ca="1">-OFFSET(BI217,0,VLOOKUP($B206,Settings!$AX$4:$BG$100,10,0))-OFFSET(BI216,0,VLOOKUP($B206,Settings!$AX$4:$BG$100,10,0))</f>
        <v>103.74000000000001</v>
      </c>
      <c r="BJ215" s="197">
        <f ca="1">-OFFSET(BJ217,0,VLOOKUP($B206,Settings!$AX$4:$BG$100,10,0))-OFFSET(BJ216,0,VLOOKUP($B206,Settings!$AX$4:$BG$100,10,0))</f>
        <v>104.58000000000001</v>
      </c>
      <c r="BK215" s="197">
        <f ca="1">-OFFSET(BK217,0,VLOOKUP($B206,Settings!$AX$4:$BG$100,10,0))-OFFSET(BK216,0,VLOOKUP($B206,Settings!$AX$4:$BG$100,10,0))</f>
        <v>122.85</v>
      </c>
      <c r="BL215" s="197">
        <f ca="1">-OFFSET(BL217,0,VLOOKUP($B206,Settings!$AX$4:$BG$100,10,0))-OFFSET(BL216,0,VLOOKUP($B206,Settings!$AX$4:$BG$100,10,0))</f>
        <v>101.43</v>
      </c>
      <c r="BM215" s="197">
        <f ca="1">-OFFSET(BM217,0,VLOOKUP($B206,Settings!$AX$4:$BG$100,10,0))-OFFSET(BM216,0,VLOOKUP($B206,Settings!$AX$4:$BG$100,10,0))</f>
        <v>117.39000000000001</v>
      </c>
      <c r="BN215" s="197">
        <f ca="1">-OFFSET(BN217,0,VLOOKUP($B206,Settings!$AX$4:$BG$100,10,0))-OFFSET(BN216,0,VLOOKUP($B206,Settings!$AX$4:$BG$100,10,0))</f>
        <v>120.54</v>
      </c>
      <c r="BO215" s="197">
        <f ca="1">-OFFSET(BO217,0,VLOOKUP($B206,Settings!$AX$4:$BG$100,10,0))-OFFSET(BO216,0,VLOOKUP($B206,Settings!$AX$4:$BG$100,10,0))</f>
        <v>119.91</v>
      </c>
      <c r="BP215" s="197">
        <f ca="1">-OFFSET(BP217,0,VLOOKUP($B206,Settings!$AX$4:$BG$100,10,0))-OFFSET(BP216,0,VLOOKUP($B206,Settings!$AX$4:$BG$100,10,0))</f>
        <v>120.12</v>
      </c>
      <c r="BQ215" s="197">
        <f ca="1">-OFFSET(BQ217,0,VLOOKUP($B206,Settings!$AX$4:$BG$100,10,0))-OFFSET(BQ216,0,VLOOKUP($B206,Settings!$AX$4:$BG$100,10,0))</f>
        <v>82.320000000000007</v>
      </c>
      <c r="BR215" s="197">
        <f ca="1">-OFFSET(BR217,0,VLOOKUP($B206,Settings!$AX$4:$BG$100,10,0))-OFFSET(BR216,0,VLOOKUP($B206,Settings!$AX$4:$BG$100,10,0))</f>
        <v>111.72</v>
      </c>
      <c r="BS215" s="197">
        <f ca="1">-OFFSET(BS217,0,VLOOKUP($B206,Settings!$AX$4:$BG$100,10,0))-OFFSET(BS216,0,VLOOKUP($B206,Settings!$AX$4:$BG$100,10,0))</f>
        <v>107.73</v>
      </c>
      <c r="BT215" s="197">
        <f ca="1">-OFFSET(BT217,0,VLOOKUP($B206,Settings!$AX$4:$BG$100,10,0))-OFFSET(BT216,0,VLOOKUP($B206,Settings!$AX$4:$BG$100,10,0))</f>
        <v>115.08000000000001</v>
      </c>
      <c r="BU215" s="197">
        <f ca="1">-OFFSET(BU217,0,VLOOKUP($B206,Settings!$AX$4:$BG$100,10,0))-OFFSET(BU216,0,VLOOKUP($B206,Settings!$AX$4:$BG$100,10,0))</f>
        <v>106.68</v>
      </c>
      <c r="BV215" s="197">
        <f ca="1">-OFFSET(BV217,0,VLOOKUP($B206,Settings!$AX$4:$BG$100,10,0))-OFFSET(BV216,0,VLOOKUP($B206,Settings!$AX$4:$BG$100,10,0))</f>
        <v>111.09000000000002</v>
      </c>
      <c r="BW215" s="197">
        <f ca="1">-OFFSET(BW217,0,VLOOKUP($B206,Settings!$AX$4:$BG$100,10,0))-OFFSET(BW216,0,VLOOKUP($B206,Settings!$AX$4:$BG$100,10,0))</f>
        <v>128.73000000000002</v>
      </c>
      <c r="BX215" s="197">
        <f ca="1">-OFFSET(BX217,0,VLOOKUP($B206,Settings!$AX$4:$BG$100,10,0))-OFFSET(BX216,0,VLOOKUP($B206,Settings!$AX$4:$BG$100,10,0))</f>
        <v>108.36</v>
      </c>
      <c r="BY215" s="197">
        <f ca="1">-OFFSET(BY217,0,VLOOKUP($B206,Settings!$AX$4:$BG$100,10,0))-OFFSET(BY216,0,VLOOKUP($B206,Settings!$AX$4:$BG$100,10,0))</f>
        <v>124.32000000000001</v>
      </c>
      <c r="BZ215" s="197">
        <f ca="1">-OFFSET(BZ217,0,VLOOKUP($B206,Settings!$AX$4:$BG$100,10,0))-OFFSET(BZ216,0,VLOOKUP($B206,Settings!$AX$4:$BG$100,10,0))</f>
        <v>124.11</v>
      </c>
      <c r="CA215" s="197">
        <f ca="1">-OFFSET(CA217,0,VLOOKUP($B206,Settings!$AX$4:$BG$100,10,0))-OFFSET(CA216,0,VLOOKUP($B206,Settings!$AX$4:$BG$100,10,0))</f>
        <v>125.16</v>
      </c>
      <c r="CB215" s="197">
        <f ca="1">-OFFSET(CB217,0,VLOOKUP($B206,Settings!$AX$4:$BG$100,10,0))-OFFSET(CB216,0,VLOOKUP($B206,Settings!$AX$4:$BG$100,10,0))</f>
        <v>140.49</v>
      </c>
      <c r="CC215" s="197">
        <f ca="1">-OFFSET(CC217,0,VLOOKUP($B206,Settings!$AX$4:$BG$100,10,0))-OFFSET(CC216,0,VLOOKUP($B206,Settings!$AX$4:$BG$100,10,0))</f>
        <v>93.66</v>
      </c>
      <c r="CD215" s="197">
        <f ca="1">-OFFSET(CD217,0,VLOOKUP($B206,Settings!$AX$4:$BG$100,10,0))-OFFSET(CD216,0,VLOOKUP($B206,Settings!$AX$4:$BG$100,10,0))</f>
        <v>126.21000000000001</v>
      </c>
      <c r="CE215" s="197">
        <f ca="1">-OFFSET(CE217,0,VLOOKUP($B206,Settings!$AX$4:$BG$100,10,0))-OFFSET(CE216,0,VLOOKUP($B206,Settings!$AX$4:$BG$100,10,0))</f>
        <v>121.17</v>
      </c>
      <c r="CF215" s="197">
        <f ca="1">-OFFSET(CF217,0,VLOOKUP($B206,Settings!$AX$4:$BG$100,10,0))-OFFSET(CF216,0,VLOOKUP($B206,Settings!$AX$4:$BG$100,10,0))</f>
        <v>129.99</v>
      </c>
      <c r="CG215" s="197">
        <f ca="1">-OFFSET(CG217,0,VLOOKUP($B206,Settings!$AX$4:$BG$100,10,0))-OFFSET(CG216,0,VLOOKUP($B206,Settings!$AX$4:$BG$100,10,0))</f>
        <v>123.06</v>
      </c>
      <c r="CH215" s="197">
        <f ca="1">-OFFSET(CH217,0,VLOOKUP($B206,Settings!$AX$4:$BG$100,10,0))-OFFSET(CH216,0,VLOOKUP($B206,Settings!$AX$4:$BG$100,10,0))</f>
        <v>127.05</v>
      </c>
      <c r="CI215" s="197">
        <f ca="1">-OFFSET(CI217,0,VLOOKUP($B206,Settings!$AX$4:$BG$100,10,0))-OFFSET(CI216,0,VLOOKUP($B206,Settings!$AX$4:$BG$100,10,0))</f>
        <v>142.80000000000001</v>
      </c>
      <c r="CJ215" s="197">
        <f ca="1">-OFFSET(CJ217,0,VLOOKUP($B206,Settings!$AX$4:$BG$100,10,0))-OFFSET(CJ216,0,VLOOKUP($B206,Settings!$AX$4:$BG$100,10,0))</f>
        <v>122.22</v>
      </c>
      <c r="CK215" s="197">
        <f ca="1">-OFFSET(CK217,0,VLOOKUP($B206,Settings!$AX$4:$BG$100,10,0))-OFFSET(CK216,0,VLOOKUP($B206,Settings!$AX$4:$BG$100,10,0))</f>
        <v>145.32</v>
      </c>
      <c r="CL215" s="197">
        <f ca="1">-OFFSET(CL217,0,VLOOKUP($B206,Settings!$AX$4:$BG$100,10,0))-OFFSET(CL216,0,VLOOKUP($B206,Settings!$AX$4:$BG$100,10,0))</f>
        <v>137.76000000000002</v>
      </c>
      <c r="CM215" s="197">
        <f ca="1">-OFFSET(CM217,0,VLOOKUP($B206,Settings!$AX$4:$BG$100,10,0))-OFFSET(CM216,0,VLOOKUP($B206,Settings!$AX$4:$BG$100,10,0))</f>
        <v>143.43</v>
      </c>
    </row>
    <row r="216" spans="2:91" x14ac:dyDescent="0.2">
      <c r="B216" s="196" t="s">
        <v>298</v>
      </c>
      <c r="C216" s="19" t="str">
        <f>Inputs!$GZ$9</f>
        <v>kg</v>
      </c>
      <c r="D216" s="19" t="s">
        <v>19</v>
      </c>
      <c r="E216" s="27">
        <f t="shared" ca="1" si="375"/>
        <v>-269.60000000000002</v>
      </c>
      <c r="F216" s="27">
        <f t="shared" ca="1" si="375"/>
        <v>-1140.4000000000001</v>
      </c>
      <c r="G216" s="27">
        <f t="shared" ca="1" si="375"/>
        <v>-1238.2</v>
      </c>
      <c r="H216" s="27">
        <f t="shared" ca="1" si="375"/>
        <v>-1300.4000000000001</v>
      </c>
      <c r="I216" s="27">
        <f t="shared" ca="1" si="375"/>
        <v>-1479.2</v>
      </c>
      <c r="J216" s="27"/>
      <c r="K216" s="27">
        <f t="shared" ca="1" si="376"/>
        <v>0</v>
      </c>
      <c r="L216" s="27">
        <f t="shared" ca="1" si="376"/>
        <v>0</v>
      </c>
      <c r="M216" s="27">
        <f t="shared" ca="1" si="376"/>
        <v>0</v>
      </c>
      <c r="N216" s="27">
        <f t="shared" ca="1" si="376"/>
        <v>-269.60000000000002</v>
      </c>
      <c r="O216" s="27">
        <f t="shared" ca="1" si="376"/>
        <v>-265.40000000000003</v>
      </c>
      <c r="P216" s="27">
        <f t="shared" ca="1" si="376"/>
        <v>-274.60000000000002</v>
      </c>
      <c r="Q216" s="27">
        <f t="shared" ca="1" si="376"/>
        <v>-288.40000000000003</v>
      </c>
      <c r="R216" s="27">
        <f t="shared" ca="1" si="376"/>
        <v>-312</v>
      </c>
      <c r="S216" s="27">
        <f t="shared" ca="1" si="376"/>
        <v>-286.20000000000005</v>
      </c>
      <c r="T216" s="27">
        <f t="shared" ca="1" si="376"/>
        <v>-298</v>
      </c>
      <c r="U216" s="27">
        <f t="shared" ca="1" si="377"/>
        <v>-313.20000000000005</v>
      </c>
      <c r="V216" s="27">
        <f t="shared" ca="1" si="377"/>
        <v>-340.8</v>
      </c>
      <c r="W216" s="27">
        <f t="shared" ca="1" si="377"/>
        <v>-299.20000000000005</v>
      </c>
      <c r="X216" s="27">
        <f t="shared" ca="1" si="377"/>
        <v>-313.8</v>
      </c>
      <c r="Y216" s="27">
        <f t="shared" ca="1" si="377"/>
        <v>-331.6</v>
      </c>
      <c r="Z216" s="27">
        <f t="shared" ca="1" si="377"/>
        <v>-355.8</v>
      </c>
      <c r="AA216" s="27">
        <f t="shared" ca="1" si="377"/>
        <v>-343.2</v>
      </c>
      <c r="AB216" s="27">
        <f t="shared" ca="1" si="377"/>
        <v>-356.40000000000003</v>
      </c>
      <c r="AC216" s="27">
        <f t="shared" ca="1" si="377"/>
        <v>-373.4</v>
      </c>
      <c r="AD216" s="27">
        <f t="shared" ca="1" si="377"/>
        <v>-406.20000000000005</v>
      </c>
      <c r="AE216" s="27"/>
      <c r="AF216" s="193">
        <f ca="1">-SUMIF(buffer!$B$99:$B$123,Stock!$B206,buffer!C$99:C$123)</f>
        <v>0</v>
      </c>
      <c r="AG216" s="193">
        <f ca="1">-SUMIF(buffer!$B$99:$B$123,Stock!$B206,buffer!D$99:D$123)</f>
        <v>0</v>
      </c>
      <c r="AH216" s="193">
        <f ca="1">-SUMIF(buffer!$B$99:$B$123,Stock!$B206,buffer!E$99:E$123)</f>
        <v>0</v>
      </c>
      <c r="AI216" s="193">
        <f ca="1">-SUMIF(buffer!$B$99:$B$123,Stock!$B206,buffer!F$99:F$123)</f>
        <v>0</v>
      </c>
      <c r="AJ216" s="193">
        <f ca="1">-SUMIF(buffer!$B$99:$B$123,Stock!$B206,buffer!G$99:G$123)</f>
        <v>0</v>
      </c>
      <c r="AK216" s="193">
        <f ca="1">-SUMIF(buffer!$B$99:$B$123,Stock!$B206,buffer!H$99:H$123)</f>
        <v>0</v>
      </c>
      <c r="AL216" s="193">
        <f ca="1">-SUMIF(buffer!$B$99:$B$123,Stock!$B206,buffer!I$99:I$123)</f>
        <v>0</v>
      </c>
      <c r="AM216" s="193">
        <f ca="1">-SUMIF(buffer!$B$99:$B$123,Stock!$B206,buffer!J$99:J$123)</f>
        <v>0</v>
      </c>
      <c r="AN216" s="193">
        <f ca="1">-SUMIF(buffer!$B$99:$B$123,Stock!$B206,buffer!K$99:K$123)</f>
        <v>0</v>
      </c>
      <c r="AO216" s="193">
        <f ca="1">-SUMIF(buffer!$B$99:$B$123,Stock!$B206,buffer!L$99:L$123)</f>
        <v>-88.800000000000011</v>
      </c>
      <c r="AP216" s="193">
        <f ca="1">-SUMIF(buffer!$B$99:$B$123,Stock!$B206,buffer!M$99:M$123)</f>
        <v>-87.4</v>
      </c>
      <c r="AQ216" s="193">
        <f ca="1">-SUMIF(buffer!$B$99:$B$123,Stock!$B206,buffer!N$99:N$123)</f>
        <v>-93.4</v>
      </c>
      <c r="AR216" s="193">
        <f ca="1">-SUMIF(buffer!$B$99:$B$123,Stock!$B206,buffer!O$99:O$123)</f>
        <v>-99.600000000000009</v>
      </c>
      <c r="AS216" s="193">
        <f ca="1">-SUMIF(buffer!$B$99:$B$123,Stock!$B206,buffer!P$99:P$123)</f>
        <v>-70</v>
      </c>
      <c r="AT216" s="193">
        <f ca="1">-SUMIF(buffer!$B$99:$B$123,Stock!$B206,buffer!Q$99:Q$123)</f>
        <v>-95.800000000000011</v>
      </c>
      <c r="AU216" s="193">
        <f ca="1">-SUMIF(buffer!$B$99:$B$123,Stock!$B206,buffer!R$99:R$123)</f>
        <v>-89</v>
      </c>
      <c r="AV216" s="193">
        <f ca="1">-SUMIF(buffer!$B$99:$B$123,Stock!$B206,buffer!S$99:S$123)</f>
        <v>-92.600000000000009</v>
      </c>
      <c r="AW216" s="193">
        <f ca="1">-SUMIF(buffer!$B$99:$B$123,Stock!$B206,buffer!T$99:T$123)</f>
        <v>-93</v>
      </c>
      <c r="AX216" s="193">
        <f ca="1">-SUMIF(buffer!$B$99:$B$123,Stock!$B206,buffer!U$99:U$123)</f>
        <v>-92.600000000000009</v>
      </c>
      <c r="AY216" s="193">
        <f ca="1">-SUMIF(buffer!$B$99:$B$123,Stock!$B206,buffer!V$99:V$123)</f>
        <v>-104.80000000000001</v>
      </c>
      <c r="AZ216" s="193">
        <f ca="1">-SUMIF(buffer!$B$99:$B$123,Stock!$B206,buffer!W$99:W$123)</f>
        <v>-91</v>
      </c>
      <c r="BA216" s="193">
        <f ca="1">-SUMIF(buffer!$B$99:$B$123,Stock!$B206,buffer!X$99:X$123)</f>
        <v>-102.2</v>
      </c>
      <c r="BB216" s="193">
        <f ca="1">-SUMIF(buffer!$B$99:$B$123,Stock!$B206,buffer!Y$99:Y$123)</f>
        <v>-104</v>
      </c>
      <c r="BC216" s="193">
        <f ca="1">-SUMIF(buffer!$B$99:$B$123,Stock!$B206,buffer!Z$99:Z$123)</f>
        <v>-105.80000000000001</v>
      </c>
      <c r="BD216" s="193">
        <f ca="1">-SUMIF(buffer!$B$99:$B$123,Stock!$B206,buffer!AA$99:AA$123)</f>
        <v>-108</v>
      </c>
      <c r="BE216" s="193">
        <f ca="1">-SUMIF(buffer!$B$99:$B$123,Stock!$B206,buffer!AB$99:AB$123)</f>
        <v>-74.600000000000009</v>
      </c>
      <c r="BF216" s="193">
        <f ca="1">-SUMIF(buffer!$B$99:$B$123,Stock!$B206,buffer!AC$99:AC$123)</f>
        <v>-103.60000000000001</v>
      </c>
      <c r="BG216" s="193">
        <f ca="1">-SUMIF(buffer!$B$99:$B$123,Stock!$B206,buffer!AD$99:AD$123)</f>
        <v>-98</v>
      </c>
      <c r="BH216" s="193">
        <f ca="1">-SUMIF(buffer!$B$99:$B$123,Stock!$B206,buffer!AE$99:AE$123)</f>
        <v>-101.2</v>
      </c>
      <c r="BI216" s="193">
        <f ca="1">-SUMIF(buffer!$B$99:$B$123,Stock!$B206,buffer!AF$99:AF$123)</f>
        <v>-98.800000000000011</v>
      </c>
      <c r="BJ216" s="193">
        <f ca="1">-SUMIF(buffer!$B$99:$B$123,Stock!$B206,buffer!AG$99:AG$123)</f>
        <v>-99.600000000000009</v>
      </c>
      <c r="BK216" s="193">
        <f ca="1">-SUMIF(buffer!$B$99:$B$123,Stock!$B206,buffer!AH$99:AH$123)</f>
        <v>-117</v>
      </c>
      <c r="BL216" s="193">
        <f ca="1">-SUMIF(buffer!$B$99:$B$123,Stock!$B206,buffer!AI$99:AI$123)</f>
        <v>-96.600000000000009</v>
      </c>
      <c r="BM216" s="193">
        <f ca="1">-SUMIF(buffer!$B$99:$B$123,Stock!$B206,buffer!AJ$99:AJ$123)</f>
        <v>-111.80000000000001</v>
      </c>
      <c r="BN216" s="193">
        <f ca="1">-SUMIF(buffer!$B$99:$B$123,Stock!$B206,buffer!AK$99:AK$123)</f>
        <v>-114.80000000000001</v>
      </c>
      <c r="BO216" s="193">
        <f ca="1">-SUMIF(buffer!$B$99:$B$123,Stock!$B206,buffer!AL$99:AL$123)</f>
        <v>-114.2</v>
      </c>
      <c r="BP216" s="193">
        <f ca="1">-SUMIF(buffer!$B$99:$B$123,Stock!$B206,buffer!AM$99:AM$123)</f>
        <v>-114.4</v>
      </c>
      <c r="BQ216" s="193">
        <f ca="1">-SUMIF(buffer!$B$99:$B$123,Stock!$B206,buffer!AN$99:AN$123)</f>
        <v>-78.400000000000006</v>
      </c>
      <c r="BR216" s="193">
        <f ca="1">-SUMIF(buffer!$B$99:$B$123,Stock!$B206,buffer!AO$99:AO$123)</f>
        <v>-106.4</v>
      </c>
      <c r="BS216" s="193">
        <f ca="1">-SUMIF(buffer!$B$99:$B$123,Stock!$B206,buffer!AP$99:AP$123)</f>
        <v>-102.60000000000001</v>
      </c>
      <c r="BT216" s="193">
        <f ca="1">-SUMIF(buffer!$B$99:$B$123,Stock!$B206,buffer!AQ$99:AQ$123)</f>
        <v>-109.60000000000001</v>
      </c>
      <c r="BU216" s="193">
        <f ca="1">-SUMIF(buffer!$B$99:$B$123,Stock!$B206,buffer!AR$99:AR$123)</f>
        <v>-101.60000000000001</v>
      </c>
      <c r="BV216" s="193">
        <f ca="1">-SUMIF(buffer!$B$99:$B$123,Stock!$B206,buffer!AS$99:AS$123)</f>
        <v>-105.80000000000001</v>
      </c>
      <c r="BW216" s="193">
        <f ca="1">-SUMIF(buffer!$B$99:$B$123,Stock!$B206,buffer!AT$99:AT$123)</f>
        <v>-122.60000000000001</v>
      </c>
      <c r="BX216" s="193">
        <f ca="1">-SUMIF(buffer!$B$99:$B$123,Stock!$B206,buffer!AU$99:AU$123)</f>
        <v>-103.2</v>
      </c>
      <c r="BY216" s="193">
        <f ca="1">-SUMIF(buffer!$B$99:$B$123,Stock!$B206,buffer!AV$99:AV$123)</f>
        <v>-118.4</v>
      </c>
      <c r="BZ216" s="193">
        <f ca="1">-SUMIF(buffer!$B$99:$B$123,Stock!$B206,buffer!AW$99:AW$123)</f>
        <v>-118.2</v>
      </c>
      <c r="CA216" s="193">
        <f ca="1">-SUMIF(buffer!$B$99:$B$123,Stock!$B206,buffer!AX$99:AX$123)</f>
        <v>-119.2</v>
      </c>
      <c r="CB216" s="193">
        <f ca="1">-SUMIF(buffer!$B$99:$B$123,Stock!$B206,buffer!AY$99:AY$123)</f>
        <v>-133.80000000000001</v>
      </c>
      <c r="CC216" s="193">
        <f ca="1">-SUMIF(buffer!$B$99:$B$123,Stock!$B206,buffer!AZ$99:AZ$123)</f>
        <v>-89.2</v>
      </c>
      <c r="CD216" s="193">
        <f ca="1">-SUMIF(buffer!$B$99:$B$123,Stock!$B206,buffer!BA$99:BA$123)</f>
        <v>-120.2</v>
      </c>
      <c r="CE216" s="193">
        <f ca="1">-SUMIF(buffer!$B$99:$B$123,Stock!$B206,buffer!BB$99:BB$123)</f>
        <v>-115.4</v>
      </c>
      <c r="CF216" s="193">
        <f ca="1">-SUMIF(buffer!$B$99:$B$123,Stock!$B206,buffer!BC$99:BC$123)</f>
        <v>-123.80000000000001</v>
      </c>
      <c r="CG216" s="193">
        <f ca="1">-SUMIF(buffer!$B$99:$B$123,Stock!$B206,buffer!BD$99:BD$123)</f>
        <v>-117.2</v>
      </c>
      <c r="CH216" s="193">
        <f ca="1">-SUMIF(buffer!$B$99:$B$123,Stock!$B206,buffer!BE$99:BE$123)</f>
        <v>-121</v>
      </c>
      <c r="CI216" s="193">
        <f ca="1">-SUMIF(buffer!$B$99:$B$123,Stock!$B206,buffer!BF$99:BF$123)</f>
        <v>-136</v>
      </c>
      <c r="CJ216" s="193">
        <f ca="1">-SUMIF(buffer!$B$99:$B$123,Stock!$B206,buffer!BG$99:BG$123)</f>
        <v>-116.4</v>
      </c>
      <c r="CK216" s="193">
        <f ca="1">-SUMIF(buffer!$B$99:$B$123,Stock!$B206,buffer!BH$99:BH$123)</f>
        <v>-138.4</v>
      </c>
      <c r="CL216" s="193">
        <f ca="1">-SUMIF(buffer!$B$99:$B$123,Stock!$B206,buffer!BI$99:BI$123)</f>
        <v>-131.20000000000002</v>
      </c>
      <c r="CM216" s="193">
        <f ca="1">-SUMIF(buffer!$B$99:$B$123,Stock!$B206,buffer!BJ$99:BJ$123)</f>
        <v>-136.6</v>
      </c>
    </row>
    <row r="217" spans="2:91" x14ac:dyDescent="0.2">
      <c r="B217" s="196" t="s">
        <v>297</v>
      </c>
      <c r="C217" s="19" t="str">
        <f>Inputs!$GZ$9</f>
        <v>kg</v>
      </c>
      <c r="D217" s="19" t="s">
        <v>19</v>
      </c>
      <c r="E217" s="27">
        <f t="shared" ca="1" si="375"/>
        <v>-13.48</v>
      </c>
      <c r="F217" s="27">
        <f t="shared" ca="1" si="375"/>
        <v>-57.02</v>
      </c>
      <c r="G217" s="27">
        <f t="shared" ca="1" si="375"/>
        <v>-61.910000000000011</v>
      </c>
      <c r="H217" s="27">
        <f t="shared" ca="1" si="375"/>
        <v>-65.02000000000001</v>
      </c>
      <c r="I217" s="27">
        <f t="shared" ca="1" si="375"/>
        <v>-73.960000000000008</v>
      </c>
      <c r="J217" s="27"/>
      <c r="K217" s="27">
        <f t="shared" ca="1" si="376"/>
        <v>0</v>
      </c>
      <c r="L217" s="27">
        <f t="shared" ca="1" si="376"/>
        <v>0</v>
      </c>
      <c r="M217" s="27">
        <f t="shared" ca="1" si="376"/>
        <v>0</v>
      </c>
      <c r="N217" s="27">
        <f t="shared" ca="1" si="376"/>
        <v>-13.48</v>
      </c>
      <c r="O217" s="27">
        <f t="shared" ca="1" si="376"/>
        <v>-13.270000000000001</v>
      </c>
      <c r="P217" s="27">
        <f t="shared" ca="1" si="376"/>
        <v>-13.730000000000002</v>
      </c>
      <c r="Q217" s="27">
        <f t="shared" ca="1" si="376"/>
        <v>-14.420000000000002</v>
      </c>
      <c r="R217" s="27">
        <f t="shared" ca="1" si="376"/>
        <v>-15.600000000000001</v>
      </c>
      <c r="S217" s="27">
        <f t="shared" ca="1" si="376"/>
        <v>-14.310000000000002</v>
      </c>
      <c r="T217" s="27">
        <f t="shared" ca="1" si="376"/>
        <v>-14.900000000000002</v>
      </c>
      <c r="U217" s="27">
        <f t="shared" ca="1" si="377"/>
        <v>-15.660000000000004</v>
      </c>
      <c r="V217" s="27">
        <f t="shared" ca="1" si="377"/>
        <v>-17.040000000000003</v>
      </c>
      <c r="W217" s="27">
        <f t="shared" ca="1" si="377"/>
        <v>-14.96</v>
      </c>
      <c r="X217" s="27">
        <f t="shared" ca="1" si="377"/>
        <v>-15.690000000000001</v>
      </c>
      <c r="Y217" s="27">
        <f t="shared" ca="1" si="377"/>
        <v>-16.580000000000002</v>
      </c>
      <c r="Z217" s="27">
        <f t="shared" ca="1" si="377"/>
        <v>-17.790000000000003</v>
      </c>
      <c r="AA217" s="27">
        <f t="shared" ca="1" si="377"/>
        <v>-17.160000000000004</v>
      </c>
      <c r="AB217" s="27">
        <f t="shared" ca="1" si="377"/>
        <v>-17.82</v>
      </c>
      <c r="AC217" s="27">
        <f t="shared" ca="1" si="377"/>
        <v>-18.670000000000002</v>
      </c>
      <c r="AD217" s="27">
        <f t="shared" ca="1" si="377"/>
        <v>-20.310000000000002</v>
      </c>
      <c r="AE217" s="27"/>
      <c r="AF217" s="26">
        <f ca="1">Inputs!$HM$9*AF216</f>
        <v>0</v>
      </c>
      <c r="AG217" s="26">
        <f ca="1">Inputs!$HM$9*AG216</f>
        <v>0</v>
      </c>
      <c r="AH217" s="26">
        <f ca="1">Inputs!$HM$9*AH216</f>
        <v>0</v>
      </c>
      <c r="AI217" s="26">
        <f ca="1">Inputs!$HM$9*AI216</f>
        <v>0</v>
      </c>
      <c r="AJ217" s="26">
        <f ca="1">Inputs!$HM$9*AJ216</f>
        <v>0</v>
      </c>
      <c r="AK217" s="26">
        <f ca="1">Inputs!$HM$9*AK216</f>
        <v>0</v>
      </c>
      <c r="AL217" s="26">
        <f ca="1">Inputs!$HM$9*AL216</f>
        <v>0</v>
      </c>
      <c r="AM217" s="26">
        <f ca="1">Inputs!$HM$9*AM216</f>
        <v>0</v>
      </c>
      <c r="AN217" s="26">
        <f ca="1">Inputs!$HM$9*AN216</f>
        <v>0</v>
      </c>
      <c r="AO217" s="26">
        <f ca="1">Inputs!$HM$9*AO216</f>
        <v>-4.4400000000000004</v>
      </c>
      <c r="AP217" s="26">
        <f ca="1">Inputs!$HM$9*AP216</f>
        <v>-4.37</v>
      </c>
      <c r="AQ217" s="26">
        <f ca="1">Inputs!$HM$9*AQ216</f>
        <v>-4.6700000000000008</v>
      </c>
      <c r="AR217" s="26">
        <f ca="1">Inputs!$HM$9*AR216</f>
        <v>-4.9800000000000004</v>
      </c>
      <c r="AS217" s="26">
        <f ca="1">Inputs!$HM$9*AS216</f>
        <v>-3.5</v>
      </c>
      <c r="AT217" s="26">
        <f ca="1">Inputs!$HM$9*AT216</f>
        <v>-4.7900000000000009</v>
      </c>
      <c r="AU217" s="26">
        <f ca="1">Inputs!$HM$9*AU216</f>
        <v>-4.45</v>
      </c>
      <c r="AV217" s="26">
        <f ca="1">Inputs!$HM$9*AV216</f>
        <v>-4.6300000000000008</v>
      </c>
      <c r="AW217" s="26">
        <f ca="1">Inputs!$HM$9*AW216</f>
        <v>-4.6500000000000004</v>
      </c>
      <c r="AX217" s="26">
        <f ca="1">Inputs!$HM$9*AX216</f>
        <v>-4.6300000000000008</v>
      </c>
      <c r="AY217" s="26">
        <f ca="1">Inputs!$HM$9*AY216</f>
        <v>-5.2400000000000011</v>
      </c>
      <c r="AZ217" s="26">
        <f ca="1">Inputs!$HM$9*AZ216</f>
        <v>-4.55</v>
      </c>
      <c r="BA217" s="26">
        <f ca="1">Inputs!$HM$9*BA216</f>
        <v>-5.1100000000000003</v>
      </c>
      <c r="BB217" s="26">
        <f ca="1">Inputs!$HM$9*BB216</f>
        <v>-5.2</v>
      </c>
      <c r="BC217" s="26">
        <f ca="1">Inputs!$HM$9*BC216</f>
        <v>-5.2900000000000009</v>
      </c>
      <c r="BD217" s="26">
        <f ca="1">Inputs!$HM$9*BD216</f>
        <v>-5.4</v>
      </c>
      <c r="BE217" s="26">
        <f ca="1">Inputs!$HM$9*BE216</f>
        <v>-3.7300000000000004</v>
      </c>
      <c r="BF217" s="26">
        <f ca="1">Inputs!$HM$9*BF216</f>
        <v>-5.1800000000000006</v>
      </c>
      <c r="BG217" s="26">
        <f ca="1">Inputs!$HM$9*BG216</f>
        <v>-4.9000000000000004</v>
      </c>
      <c r="BH217" s="26">
        <f ca="1">Inputs!$HM$9*BH216</f>
        <v>-5.0600000000000005</v>
      </c>
      <c r="BI217" s="26">
        <f ca="1">Inputs!$HM$9*BI216</f>
        <v>-4.9400000000000013</v>
      </c>
      <c r="BJ217" s="26">
        <f ca="1">Inputs!$HM$9*BJ216</f>
        <v>-4.9800000000000004</v>
      </c>
      <c r="BK217" s="26">
        <f ca="1">Inputs!$HM$9*BK216</f>
        <v>-5.8500000000000005</v>
      </c>
      <c r="BL217" s="26">
        <f ca="1">Inputs!$HM$9*BL216</f>
        <v>-4.830000000000001</v>
      </c>
      <c r="BM217" s="26">
        <f ca="1">Inputs!$HM$9*BM216</f>
        <v>-5.5900000000000007</v>
      </c>
      <c r="BN217" s="26">
        <f ca="1">Inputs!$HM$9*BN216</f>
        <v>-5.7400000000000011</v>
      </c>
      <c r="BO217" s="26">
        <f ca="1">Inputs!$HM$9*BO216</f>
        <v>-5.7100000000000009</v>
      </c>
      <c r="BP217" s="26">
        <f ca="1">Inputs!$HM$9*BP216</f>
        <v>-5.7200000000000006</v>
      </c>
      <c r="BQ217" s="26">
        <f ca="1">Inputs!$HM$9*BQ216</f>
        <v>-3.9200000000000004</v>
      </c>
      <c r="BR217" s="26">
        <f ca="1">Inputs!$HM$9*BR216</f>
        <v>-5.32</v>
      </c>
      <c r="BS217" s="26">
        <f ca="1">Inputs!$HM$9*BS216</f>
        <v>-5.1300000000000008</v>
      </c>
      <c r="BT217" s="26">
        <f ca="1">Inputs!$HM$9*BT216</f>
        <v>-5.48</v>
      </c>
      <c r="BU217" s="26">
        <f ca="1">Inputs!$HM$9*BU216</f>
        <v>-5.080000000000001</v>
      </c>
      <c r="BV217" s="26">
        <f ca="1">Inputs!$HM$9*BV216</f>
        <v>-5.2900000000000009</v>
      </c>
      <c r="BW217" s="26">
        <f ca="1">Inputs!$HM$9*BW216</f>
        <v>-6.1300000000000008</v>
      </c>
      <c r="BX217" s="26">
        <f ca="1">Inputs!$HM$9*BX216</f>
        <v>-5.16</v>
      </c>
      <c r="BY217" s="26">
        <f ca="1">Inputs!$HM$9*BY216</f>
        <v>-5.9200000000000008</v>
      </c>
      <c r="BZ217" s="26">
        <f ca="1">Inputs!$HM$9*BZ216</f>
        <v>-5.91</v>
      </c>
      <c r="CA217" s="26">
        <f ca="1">Inputs!$HM$9*CA216</f>
        <v>-5.9600000000000009</v>
      </c>
      <c r="CB217" s="26">
        <f ca="1">Inputs!$HM$9*CB216</f>
        <v>-6.6900000000000013</v>
      </c>
      <c r="CC217" s="26">
        <f ca="1">Inputs!$HM$9*CC216</f>
        <v>-4.46</v>
      </c>
      <c r="CD217" s="26">
        <f ca="1">Inputs!$HM$9*CD216</f>
        <v>-6.0100000000000007</v>
      </c>
      <c r="CE217" s="26">
        <f ca="1">Inputs!$HM$9*CE216</f>
        <v>-5.7700000000000005</v>
      </c>
      <c r="CF217" s="26">
        <f ca="1">Inputs!$HM$9*CF216</f>
        <v>-6.1900000000000013</v>
      </c>
      <c r="CG217" s="26">
        <f ca="1">Inputs!$HM$9*CG216</f>
        <v>-5.86</v>
      </c>
      <c r="CH217" s="26">
        <f ca="1">Inputs!$HM$9*CH216</f>
        <v>-6.0500000000000007</v>
      </c>
      <c r="CI217" s="26">
        <f ca="1">Inputs!$HM$9*CI216</f>
        <v>-6.8000000000000007</v>
      </c>
      <c r="CJ217" s="26">
        <f ca="1">Inputs!$HM$9*CJ216</f>
        <v>-5.82</v>
      </c>
      <c r="CK217" s="26">
        <f ca="1">Inputs!$HM$9*CK216</f>
        <v>-6.9200000000000008</v>
      </c>
      <c r="CL217" s="26">
        <f ca="1">Inputs!$HM$9*CL216</f>
        <v>-6.5600000000000014</v>
      </c>
      <c r="CM217" s="26">
        <f ca="1">Inputs!$HM$9*CM216</f>
        <v>-6.83</v>
      </c>
    </row>
    <row r="218" spans="2:91" s="115" customFormat="1" x14ac:dyDescent="0.2">
      <c r="B218" s="195" t="s">
        <v>296</v>
      </c>
      <c r="C218" s="19" t="str">
        <f>Inputs!$GZ$9</f>
        <v>kg</v>
      </c>
      <c r="D218" s="19" t="s">
        <v>19</v>
      </c>
      <c r="E218" s="63">
        <f ca="1">SUM(E214:E217)</f>
        <v>1.7763568394002505E-14</v>
      </c>
      <c r="F218" s="63">
        <f ca="1">SUM(F214:F217)</f>
        <v>0</v>
      </c>
      <c r="G218" s="63">
        <f ca="1">SUM(G214:G217)</f>
        <v>7.1054273576010019E-14</v>
      </c>
      <c r="H218" s="63">
        <f ca="1">SUM(H214:H217)</f>
        <v>0</v>
      </c>
      <c r="I218" s="63">
        <f ca="1">SUM(I214:I217)</f>
        <v>0</v>
      </c>
      <c r="J218" s="63"/>
      <c r="K218" s="63">
        <f t="shared" ref="K218:AD218" ca="1" si="378">SUM(K214:K217)</f>
        <v>0</v>
      </c>
      <c r="L218" s="63">
        <f t="shared" ca="1" si="378"/>
        <v>0</v>
      </c>
      <c r="M218" s="63">
        <f t="shared" ca="1" si="378"/>
        <v>0</v>
      </c>
      <c r="N218" s="63">
        <f t="shared" ca="1" si="378"/>
        <v>1.7763568394002505E-14</v>
      </c>
      <c r="O218" s="63">
        <f t="shared" ca="1" si="378"/>
        <v>-1.9539925233402755E-14</v>
      </c>
      <c r="P218" s="63">
        <f t="shared" ca="1" si="378"/>
        <v>1.5987211554602254E-14</v>
      </c>
      <c r="Q218" s="63">
        <f t="shared" ca="1" si="378"/>
        <v>-4.2632564145606011E-14</v>
      </c>
      <c r="R218" s="63">
        <f t="shared" ca="1" si="378"/>
        <v>-3.5527136788005009E-14</v>
      </c>
      <c r="S218" s="63">
        <f t="shared" ca="1" si="378"/>
        <v>-5.6843418860808015E-14</v>
      </c>
      <c r="T218" s="63">
        <f t="shared" ca="1" si="378"/>
        <v>-2.4868995751603507E-14</v>
      </c>
      <c r="U218" s="63">
        <f t="shared" ca="1" si="378"/>
        <v>-3.5527136788005009E-14</v>
      </c>
      <c r="V218" s="63">
        <f t="shared" ca="1" si="378"/>
        <v>-3.907985046680551E-14</v>
      </c>
      <c r="W218" s="63">
        <f t="shared" ca="1" si="378"/>
        <v>-1.3500311979441904E-13</v>
      </c>
      <c r="X218" s="63">
        <f t="shared" ca="1" si="378"/>
        <v>-1.1723955140041653E-13</v>
      </c>
      <c r="Y218" s="63">
        <f t="shared" ca="1" si="378"/>
        <v>-7.460698725481052E-14</v>
      </c>
      <c r="Z218" s="63">
        <f t="shared" ca="1" si="378"/>
        <v>-3.907985046680551E-14</v>
      </c>
      <c r="AA218" s="63">
        <f t="shared" ca="1" si="378"/>
        <v>-3.5527136788005009E-14</v>
      </c>
      <c r="AB218" s="63">
        <f t="shared" ca="1" si="378"/>
        <v>-6.3948846218409017E-14</v>
      </c>
      <c r="AC218" s="63">
        <f t="shared" ca="1" si="378"/>
        <v>0</v>
      </c>
      <c r="AD218" s="63">
        <f t="shared" ca="1" si="378"/>
        <v>0</v>
      </c>
      <c r="AE218" s="63"/>
      <c r="AF218" s="194">
        <f t="shared" ref="AF218:BK218" ca="1" si="379">SUM(AF214:AF217)</f>
        <v>0</v>
      </c>
      <c r="AG218" s="194">
        <f t="shared" ca="1" si="379"/>
        <v>0</v>
      </c>
      <c r="AH218" s="194">
        <f t="shared" ca="1" si="379"/>
        <v>0</v>
      </c>
      <c r="AI218" s="194">
        <f t="shared" ca="1" si="379"/>
        <v>0</v>
      </c>
      <c r="AJ218" s="194">
        <f t="shared" ca="1" si="379"/>
        <v>0</v>
      </c>
      <c r="AK218" s="194">
        <f t="shared" ca="1" si="379"/>
        <v>0</v>
      </c>
      <c r="AL218" s="194">
        <f t="shared" ca="1" si="379"/>
        <v>0</v>
      </c>
      <c r="AM218" s="194">
        <f t="shared" ca="1" si="379"/>
        <v>0</v>
      </c>
      <c r="AN218" s="194">
        <f t="shared" ca="1" si="379"/>
        <v>0</v>
      </c>
      <c r="AO218" s="194">
        <f t="shared" ca="1" si="379"/>
        <v>0</v>
      </c>
      <c r="AP218" s="194">
        <f t="shared" ca="1" si="379"/>
        <v>0</v>
      </c>
      <c r="AQ218" s="194">
        <f t="shared" ca="1" si="379"/>
        <v>0</v>
      </c>
      <c r="AR218" s="194">
        <f t="shared" ca="1" si="379"/>
        <v>0</v>
      </c>
      <c r="AS218" s="194">
        <f t="shared" ca="1" si="379"/>
        <v>0</v>
      </c>
      <c r="AT218" s="194">
        <f t="shared" ca="1" si="379"/>
        <v>0</v>
      </c>
      <c r="AU218" s="194">
        <f t="shared" ca="1" si="379"/>
        <v>0</v>
      </c>
      <c r="AV218" s="194">
        <f t="shared" ca="1" si="379"/>
        <v>0</v>
      </c>
      <c r="AW218" s="194">
        <f t="shared" ca="1" si="379"/>
        <v>0</v>
      </c>
      <c r="AX218" s="194">
        <f t="shared" ca="1" si="379"/>
        <v>0</v>
      </c>
      <c r="AY218" s="194">
        <f t="shared" ca="1" si="379"/>
        <v>0</v>
      </c>
      <c r="AZ218" s="194">
        <f t="shared" ca="1" si="379"/>
        <v>0</v>
      </c>
      <c r="BA218" s="194">
        <f t="shared" ca="1" si="379"/>
        <v>0</v>
      </c>
      <c r="BB218" s="194">
        <f t="shared" ca="1" si="379"/>
        <v>0</v>
      </c>
      <c r="BC218" s="194">
        <f t="shared" ca="1" si="379"/>
        <v>0</v>
      </c>
      <c r="BD218" s="194">
        <f t="shared" ca="1" si="379"/>
        <v>0</v>
      </c>
      <c r="BE218" s="194">
        <f t="shared" ca="1" si="379"/>
        <v>3.5527136788005009E-15</v>
      </c>
      <c r="BF218" s="194">
        <f t="shared" ca="1" si="379"/>
        <v>0</v>
      </c>
      <c r="BG218" s="194">
        <f t="shared" ca="1" si="379"/>
        <v>0</v>
      </c>
      <c r="BH218" s="194">
        <f t="shared" ca="1" si="379"/>
        <v>0</v>
      </c>
      <c r="BI218" s="194">
        <f t="shared" ca="1" si="379"/>
        <v>0</v>
      </c>
      <c r="BJ218" s="194">
        <f t="shared" ca="1" si="379"/>
        <v>0</v>
      </c>
      <c r="BK218" s="194">
        <f t="shared" ca="1" si="379"/>
        <v>0</v>
      </c>
      <c r="BL218" s="194">
        <f t="shared" ref="BL218:CM218" ca="1" si="380">SUM(BL214:BL217)</f>
        <v>0</v>
      </c>
      <c r="BM218" s="194">
        <f t="shared" ca="1" si="380"/>
        <v>0</v>
      </c>
      <c r="BN218" s="194">
        <f t="shared" ca="1" si="380"/>
        <v>0</v>
      </c>
      <c r="BO218" s="194">
        <f t="shared" ca="1" si="380"/>
        <v>-7.1054273576010019E-15</v>
      </c>
      <c r="BP218" s="194">
        <f t="shared" ca="1" si="380"/>
        <v>0</v>
      </c>
      <c r="BQ218" s="194">
        <f t="shared" ca="1" si="380"/>
        <v>0</v>
      </c>
      <c r="BR218" s="194">
        <f t="shared" ca="1" si="380"/>
        <v>-7.1054273576010019E-15</v>
      </c>
      <c r="BS218" s="194">
        <f t="shared" ca="1" si="380"/>
        <v>-1.9539925233402755E-14</v>
      </c>
      <c r="BT218" s="194">
        <f t="shared" ca="1" si="380"/>
        <v>-1.0658141036401503E-14</v>
      </c>
      <c r="BU218" s="194">
        <f t="shared" ca="1" si="380"/>
        <v>-1.6875389974302379E-14</v>
      </c>
      <c r="BV218" s="194">
        <f t="shared" ca="1" si="380"/>
        <v>-8.8817841970012523E-15</v>
      </c>
      <c r="BW218" s="194">
        <f t="shared" ca="1" si="380"/>
        <v>8.8817841970012523E-15</v>
      </c>
      <c r="BX218" s="194">
        <f t="shared" ca="1" si="380"/>
        <v>1.0658141036401503E-14</v>
      </c>
      <c r="BY218" s="194">
        <f t="shared" ca="1" si="380"/>
        <v>1.5099033134902129E-14</v>
      </c>
      <c r="BZ218" s="194">
        <f t="shared" ca="1" si="380"/>
        <v>1.0658141036401503E-14</v>
      </c>
      <c r="CA218" s="194">
        <f t="shared" ca="1" si="380"/>
        <v>7.1054273576010019E-15</v>
      </c>
      <c r="CB218" s="194">
        <f t="shared" ca="1" si="380"/>
        <v>0</v>
      </c>
      <c r="CC218" s="194">
        <f t="shared" ca="1" si="380"/>
        <v>0</v>
      </c>
      <c r="CD218" s="194">
        <f t="shared" ca="1" si="380"/>
        <v>0</v>
      </c>
      <c r="CE218" s="194">
        <f t="shared" ca="1" si="380"/>
        <v>0</v>
      </c>
      <c r="CF218" s="194">
        <f t="shared" ca="1" si="380"/>
        <v>0</v>
      </c>
      <c r="CG218" s="194">
        <f t="shared" ca="1" si="380"/>
        <v>0</v>
      </c>
      <c r="CH218" s="194">
        <f t="shared" ca="1" si="380"/>
        <v>0</v>
      </c>
      <c r="CI218" s="194">
        <f t="shared" ca="1" si="380"/>
        <v>1.0658141036401503E-14</v>
      </c>
      <c r="CJ218" s="194">
        <f t="shared" ca="1" si="380"/>
        <v>7.1054273576010019E-15</v>
      </c>
      <c r="CK218" s="194">
        <f t="shared" ca="1" si="380"/>
        <v>-1.3322676295501878E-14</v>
      </c>
      <c r="CL218" s="194">
        <f t="shared" ca="1" si="380"/>
        <v>0</v>
      </c>
      <c r="CM218" s="194">
        <f t="shared" ca="1" si="380"/>
        <v>1.2434497875801753E-14</v>
      </c>
    </row>
    <row r="220" spans="2:91" x14ac:dyDescent="0.2">
      <c r="B220" s="7" t="s">
        <v>295</v>
      </c>
      <c r="C220" s="19" t="str">
        <f>Inputs!$J$16</f>
        <v>EUR</v>
      </c>
      <c r="D220" s="19" t="s">
        <v>19</v>
      </c>
      <c r="E220" s="27">
        <f ca="1">E209/E215</f>
        <v>10</v>
      </c>
      <c r="F220" s="27">
        <f ca="1">F209/F215</f>
        <v>10</v>
      </c>
      <c r="G220" s="27">
        <f ca="1">G209/G215</f>
        <v>10</v>
      </c>
      <c r="H220" s="27">
        <f ca="1">H209/H215</f>
        <v>10</v>
      </c>
      <c r="I220" s="27">
        <f ca="1">I209/I215</f>
        <v>10</v>
      </c>
      <c r="K220" s="27">
        <f t="shared" ref="K220:AD220" ca="1" si="381">IFERROR(K209/K215,0)</f>
        <v>0</v>
      </c>
      <c r="L220" s="27">
        <f t="shared" ca="1" si="381"/>
        <v>0</v>
      </c>
      <c r="M220" s="27">
        <f t="shared" ca="1" si="381"/>
        <v>0</v>
      </c>
      <c r="N220" s="27">
        <f t="shared" ca="1" si="381"/>
        <v>10</v>
      </c>
      <c r="O220" s="27">
        <f t="shared" ca="1" si="381"/>
        <v>10</v>
      </c>
      <c r="P220" s="27">
        <f t="shared" ca="1" si="381"/>
        <v>10</v>
      </c>
      <c r="Q220" s="27">
        <f t="shared" ca="1" si="381"/>
        <v>10.000000000000002</v>
      </c>
      <c r="R220" s="27">
        <f t="shared" ca="1" si="381"/>
        <v>10</v>
      </c>
      <c r="S220" s="27">
        <f t="shared" ca="1" si="381"/>
        <v>10</v>
      </c>
      <c r="T220" s="27">
        <f t="shared" ca="1" si="381"/>
        <v>10</v>
      </c>
      <c r="U220" s="27">
        <f t="shared" ca="1" si="381"/>
        <v>10</v>
      </c>
      <c r="V220" s="27">
        <f t="shared" ca="1" si="381"/>
        <v>10</v>
      </c>
      <c r="W220" s="27">
        <f t="shared" ca="1" si="381"/>
        <v>10.000000000000002</v>
      </c>
      <c r="X220" s="27">
        <f t="shared" ca="1" si="381"/>
        <v>10.000000000000002</v>
      </c>
      <c r="Y220" s="27">
        <f t="shared" ca="1" si="381"/>
        <v>9.9999999999999982</v>
      </c>
      <c r="Z220" s="27">
        <f t="shared" ca="1" si="381"/>
        <v>10</v>
      </c>
      <c r="AA220" s="27">
        <f t="shared" ca="1" si="381"/>
        <v>10</v>
      </c>
      <c r="AB220" s="27">
        <f t="shared" ca="1" si="381"/>
        <v>10</v>
      </c>
      <c r="AC220" s="27">
        <f t="shared" ca="1" si="381"/>
        <v>9.9999999999999982</v>
      </c>
      <c r="AD220" s="27">
        <f t="shared" ca="1" si="381"/>
        <v>10</v>
      </c>
      <c r="AF220" s="193">
        <f>Inputs!HB20</f>
        <v>10</v>
      </c>
      <c r="AG220" s="27">
        <f t="shared" ref="AG220:BL220" si="382">AF220*(1+AG221)</f>
        <v>10</v>
      </c>
      <c r="AH220" s="27">
        <f t="shared" si="382"/>
        <v>10</v>
      </c>
      <c r="AI220" s="27">
        <f t="shared" si="382"/>
        <v>10</v>
      </c>
      <c r="AJ220" s="27">
        <f t="shared" si="382"/>
        <v>10</v>
      </c>
      <c r="AK220" s="27">
        <f t="shared" si="382"/>
        <v>10</v>
      </c>
      <c r="AL220" s="27">
        <f t="shared" si="382"/>
        <v>10</v>
      </c>
      <c r="AM220" s="27">
        <f t="shared" si="382"/>
        <v>10</v>
      </c>
      <c r="AN220" s="27">
        <f t="shared" si="382"/>
        <v>10</v>
      </c>
      <c r="AO220" s="27">
        <f t="shared" si="382"/>
        <v>10</v>
      </c>
      <c r="AP220" s="27">
        <f t="shared" si="382"/>
        <v>10</v>
      </c>
      <c r="AQ220" s="27">
        <f t="shared" si="382"/>
        <v>10</v>
      </c>
      <c r="AR220" s="27">
        <f t="shared" si="382"/>
        <v>10</v>
      </c>
      <c r="AS220" s="27">
        <f t="shared" si="382"/>
        <v>10</v>
      </c>
      <c r="AT220" s="27">
        <f t="shared" si="382"/>
        <v>10</v>
      </c>
      <c r="AU220" s="27">
        <f t="shared" si="382"/>
        <v>10</v>
      </c>
      <c r="AV220" s="27">
        <f t="shared" si="382"/>
        <v>10</v>
      </c>
      <c r="AW220" s="27">
        <f t="shared" si="382"/>
        <v>10</v>
      </c>
      <c r="AX220" s="27">
        <f t="shared" si="382"/>
        <v>10</v>
      </c>
      <c r="AY220" s="27">
        <f t="shared" si="382"/>
        <v>10</v>
      </c>
      <c r="AZ220" s="27">
        <f t="shared" si="382"/>
        <v>10</v>
      </c>
      <c r="BA220" s="27">
        <f t="shared" si="382"/>
        <v>10</v>
      </c>
      <c r="BB220" s="27">
        <f t="shared" si="382"/>
        <v>10</v>
      </c>
      <c r="BC220" s="27">
        <f t="shared" si="382"/>
        <v>10</v>
      </c>
      <c r="BD220" s="27">
        <f t="shared" si="382"/>
        <v>10</v>
      </c>
      <c r="BE220" s="27">
        <f t="shared" si="382"/>
        <v>10</v>
      </c>
      <c r="BF220" s="27">
        <f t="shared" si="382"/>
        <v>10</v>
      </c>
      <c r="BG220" s="27">
        <f t="shared" si="382"/>
        <v>10</v>
      </c>
      <c r="BH220" s="27">
        <f t="shared" si="382"/>
        <v>10</v>
      </c>
      <c r="BI220" s="27">
        <f t="shared" si="382"/>
        <v>10</v>
      </c>
      <c r="BJ220" s="27">
        <f t="shared" si="382"/>
        <v>10</v>
      </c>
      <c r="BK220" s="27">
        <f t="shared" si="382"/>
        <v>10</v>
      </c>
      <c r="BL220" s="27">
        <f t="shared" si="382"/>
        <v>10</v>
      </c>
      <c r="BM220" s="27">
        <f t="shared" ref="BM220:CM220" si="383">BL220*(1+BM221)</f>
        <v>10</v>
      </c>
      <c r="BN220" s="27">
        <f t="shared" si="383"/>
        <v>10</v>
      </c>
      <c r="BO220" s="27">
        <f t="shared" si="383"/>
        <v>10</v>
      </c>
      <c r="BP220" s="27">
        <f t="shared" si="383"/>
        <v>10</v>
      </c>
      <c r="BQ220" s="27">
        <f t="shared" si="383"/>
        <v>10</v>
      </c>
      <c r="BR220" s="27">
        <f t="shared" si="383"/>
        <v>10</v>
      </c>
      <c r="BS220" s="27">
        <f t="shared" si="383"/>
        <v>10</v>
      </c>
      <c r="BT220" s="27">
        <f t="shared" si="383"/>
        <v>10</v>
      </c>
      <c r="BU220" s="27">
        <f t="shared" si="383"/>
        <v>10</v>
      </c>
      <c r="BV220" s="27">
        <f t="shared" si="383"/>
        <v>10</v>
      </c>
      <c r="BW220" s="27">
        <f t="shared" si="383"/>
        <v>10</v>
      </c>
      <c r="BX220" s="27">
        <f t="shared" si="383"/>
        <v>10</v>
      </c>
      <c r="BY220" s="27">
        <f t="shared" si="383"/>
        <v>10</v>
      </c>
      <c r="BZ220" s="27">
        <f t="shared" si="383"/>
        <v>10</v>
      </c>
      <c r="CA220" s="27">
        <f t="shared" si="383"/>
        <v>10</v>
      </c>
      <c r="CB220" s="27">
        <f t="shared" si="383"/>
        <v>10</v>
      </c>
      <c r="CC220" s="27">
        <f t="shared" si="383"/>
        <v>10</v>
      </c>
      <c r="CD220" s="27">
        <f t="shared" si="383"/>
        <v>10</v>
      </c>
      <c r="CE220" s="27">
        <f t="shared" si="383"/>
        <v>10</v>
      </c>
      <c r="CF220" s="27">
        <f t="shared" si="383"/>
        <v>10</v>
      </c>
      <c r="CG220" s="27">
        <f t="shared" si="383"/>
        <v>10</v>
      </c>
      <c r="CH220" s="27">
        <f t="shared" si="383"/>
        <v>10</v>
      </c>
      <c r="CI220" s="27">
        <f t="shared" si="383"/>
        <v>10</v>
      </c>
      <c r="CJ220" s="27">
        <f t="shared" si="383"/>
        <v>10</v>
      </c>
      <c r="CK220" s="27">
        <f t="shared" si="383"/>
        <v>10</v>
      </c>
      <c r="CL220" s="27">
        <f t="shared" si="383"/>
        <v>10</v>
      </c>
      <c r="CM220" s="27">
        <f t="shared" si="383"/>
        <v>10</v>
      </c>
    </row>
    <row r="221" spans="2:91" s="189" customFormat="1" x14ac:dyDescent="0.2">
      <c r="B221" s="192" t="s">
        <v>277</v>
      </c>
      <c r="C221" s="19" t="s">
        <v>43</v>
      </c>
      <c r="D221" s="19" t="s">
        <v>19</v>
      </c>
      <c r="E221" s="191">
        <f>Settings!AZ176</f>
        <v>0</v>
      </c>
      <c r="F221" s="191">
        <f>Settings!BA176</f>
        <v>0</v>
      </c>
      <c r="G221" s="191">
        <f>Settings!BB176</f>
        <v>0</v>
      </c>
      <c r="H221" s="191">
        <f>Settings!BC176</f>
        <v>0</v>
      </c>
      <c r="I221" s="191">
        <f>Settings!BD176</f>
        <v>0</v>
      </c>
      <c r="K221" s="190">
        <f t="shared" ref="K221:AD221" si="384">SUMIF($E$4:$I$4,K$4,$E221:$I221)/4</f>
        <v>0</v>
      </c>
      <c r="L221" s="190">
        <f t="shared" si="384"/>
        <v>0</v>
      </c>
      <c r="M221" s="190">
        <f t="shared" si="384"/>
        <v>0</v>
      </c>
      <c r="N221" s="190">
        <f t="shared" si="384"/>
        <v>0</v>
      </c>
      <c r="O221" s="190">
        <f t="shared" si="384"/>
        <v>0</v>
      </c>
      <c r="P221" s="190">
        <f t="shared" si="384"/>
        <v>0</v>
      </c>
      <c r="Q221" s="190">
        <f t="shared" si="384"/>
        <v>0</v>
      </c>
      <c r="R221" s="190">
        <f t="shared" si="384"/>
        <v>0</v>
      </c>
      <c r="S221" s="190">
        <f t="shared" si="384"/>
        <v>0</v>
      </c>
      <c r="T221" s="190">
        <f t="shared" si="384"/>
        <v>0</v>
      </c>
      <c r="U221" s="190">
        <f t="shared" si="384"/>
        <v>0</v>
      </c>
      <c r="V221" s="190">
        <f t="shared" si="384"/>
        <v>0</v>
      </c>
      <c r="W221" s="190">
        <f t="shared" si="384"/>
        <v>0</v>
      </c>
      <c r="X221" s="190">
        <f t="shared" si="384"/>
        <v>0</v>
      </c>
      <c r="Y221" s="190">
        <f t="shared" si="384"/>
        <v>0</v>
      </c>
      <c r="Z221" s="190">
        <f t="shared" si="384"/>
        <v>0</v>
      </c>
      <c r="AA221" s="190">
        <f t="shared" si="384"/>
        <v>0</v>
      </c>
      <c r="AB221" s="190">
        <f t="shared" si="384"/>
        <v>0</v>
      </c>
      <c r="AC221" s="190">
        <f t="shared" si="384"/>
        <v>0</v>
      </c>
      <c r="AD221" s="190">
        <f t="shared" si="384"/>
        <v>0</v>
      </c>
      <c r="AF221" s="190">
        <f t="shared" ref="AF221:BK221" si="385">SUMIF($E$4:$I$4,AF$4,$E221:$I221)/12</f>
        <v>0</v>
      </c>
      <c r="AG221" s="190">
        <f t="shared" si="385"/>
        <v>0</v>
      </c>
      <c r="AH221" s="190">
        <f t="shared" si="385"/>
        <v>0</v>
      </c>
      <c r="AI221" s="190">
        <f t="shared" si="385"/>
        <v>0</v>
      </c>
      <c r="AJ221" s="190">
        <f t="shared" si="385"/>
        <v>0</v>
      </c>
      <c r="AK221" s="190">
        <f t="shared" si="385"/>
        <v>0</v>
      </c>
      <c r="AL221" s="190">
        <f t="shared" si="385"/>
        <v>0</v>
      </c>
      <c r="AM221" s="190">
        <f t="shared" si="385"/>
        <v>0</v>
      </c>
      <c r="AN221" s="190">
        <f t="shared" si="385"/>
        <v>0</v>
      </c>
      <c r="AO221" s="190">
        <f t="shared" si="385"/>
        <v>0</v>
      </c>
      <c r="AP221" s="190">
        <f t="shared" si="385"/>
        <v>0</v>
      </c>
      <c r="AQ221" s="190">
        <f t="shared" si="385"/>
        <v>0</v>
      </c>
      <c r="AR221" s="190">
        <f t="shared" si="385"/>
        <v>0</v>
      </c>
      <c r="AS221" s="190">
        <f t="shared" si="385"/>
        <v>0</v>
      </c>
      <c r="AT221" s="190">
        <f t="shared" si="385"/>
        <v>0</v>
      </c>
      <c r="AU221" s="190">
        <f t="shared" si="385"/>
        <v>0</v>
      </c>
      <c r="AV221" s="190">
        <f t="shared" si="385"/>
        <v>0</v>
      </c>
      <c r="AW221" s="190">
        <f t="shared" si="385"/>
        <v>0</v>
      </c>
      <c r="AX221" s="190">
        <f t="shared" si="385"/>
        <v>0</v>
      </c>
      <c r="AY221" s="190">
        <f t="shared" si="385"/>
        <v>0</v>
      </c>
      <c r="AZ221" s="190">
        <f t="shared" si="385"/>
        <v>0</v>
      </c>
      <c r="BA221" s="190">
        <f t="shared" si="385"/>
        <v>0</v>
      </c>
      <c r="BB221" s="190">
        <f t="shared" si="385"/>
        <v>0</v>
      </c>
      <c r="BC221" s="190">
        <f t="shared" si="385"/>
        <v>0</v>
      </c>
      <c r="BD221" s="190">
        <f t="shared" si="385"/>
        <v>0</v>
      </c>
      <c r="BE221" s="190">
        <f t="shared" si="385"/>
        <v>0</v>
      </c>
      <c r="BF221" s="190">
        <f t="shared" si="385"/>
        <v>0</v>
      </c>
      <c r="BG221" s="190">
        <f t="shared" si="385"/>
        <v>0</v>
      </c>
      <c r="BH221" s="190">
        <f t="shared" si="385"/>
        <v>0</v>
      </c>
      <c r="BI221" s="190">
        <f t="shared" si="385"/>
        <v>0</v>
      </c>
      <c r="BJ221" s="190">
        <f t="shared" si="385"/>
        <v>0</v>
      </c>
      <c r="BK221" s="190">
        <f t="shared" si="385"/>
        <v>0</v>
      </c>
      <c r="BL221" s="190">
        <f t="shared" ref="BL221:CM221" si="386">SUMIF($E$4:$I$4,BL$4,$E221:$I221)/12</f>
        <v>0</v>
      </c>
      <c r="BM221" s="190">
        <f t="shared" si="386"/>
        <v>0</v>
      </c>
      <c r="BN221" s="190">
        <f t="shared" si="386"/>
        <v>0</v>
      </c>
      <c r="BO221" s="190">
        <f t="shared" si="386"/>
        <v>0</v>
      </c>
      <c r="BP221" s="190">
        <f t="shared" si="386"/>
        <v>0</v>
      </c>
      <c r="BQ221" s="190">
        <f t="shared" si="386"/>
        <v>0</v>
      </c>
      <c r="BR221" s="190">
        <f t="shared" si="386"/>
        <v>0</v>
      </c>
      <c r="BS221" s="190">
        <f t="shared" si="386"/>
        <v>0</v>
      </c>
      <c r="BT221" s="190">
        <f t="shared" si="386"/>
        <v>0</v>
      </c>
      <c r="BU221" s="190">
        <f t="shared" si="386"/>
        <v>0</v>
      </c>
      <c r="BV221" s="190">
        <f t="shared" si="386"/>
        <v>0</v>
      </c>
      <c r="BW221" s="190">
        <f t="shared" si="386"/>
        <v>0</v>
      </c>
      <c r="BX221" s="190">
        <f t="shared" si="386"/>
        <v>0</v>
      </c>
      <c r="BY221" s="190">
        <f t="shared" si="386"/>
        <v>0</v>
      </c>
      <c r="BZ221" s="190">
        <f t="shared" si="386"/>
        <v>0</v>
      </c>
      <c r="CA221" s="190">
        <f t="shared" si="386"/>
        <v>0</v>
      </c>
      <c r="CB221" s="190">
        <f t="shared" si="386"/>
        <v>0</v>
      </c>
      <c r="CC221" s="190">
        <f t="shared" si="386"/>
        <v>0</v>
      </c>
      <c r="CD221" s="190">
        <f t="shared" si="386"/>
        <v>0</v>
      </c>
      <c r="CE221" s="190">
        <f t="shared" si="386"/>
        <v>0</v>
      </c>
      <c r="CF221" s="190">
        <f t="shared" si="386"/>
        <v>0</v>
      </c>
      <c r="CG221" s="190">
        <f t="shared" si="386"/>
        <v>0</v>
      </c>
      <c r="CH221" s="190">
        <f t="shared" si="386"/>
        <v>0</v>
      </c>
      <c r="CI221" s="190">
        <f t="shared" si="386"/>
        <v>0</v>
      </c>
      <c r="CJ221" s="190">
        <f t="shared" si="386"/>
        <v>0</v>
      </c>
      <c r="CK221" s="190">
        <f t="shared" si="386"/>
        <v>0</v>
      </c>
      <c r="CL221" s="190">
        <f t="shared" si="386"/>
        <v>0</v>
      </c>
      <c r="CM221" s="190">
        <f t="shared" si="386"/>
        <v>0</v>
      </c>
    </row>
    <row r="223" spans="2:91" x14ac:dyDescent="0.2">
      <c r="B223" s="23" t="str">
        <f>Inputs!GY21</f>
        <v>Soda</v>
      </c>
    </row>
    <row r="224" spans="2:91" x14ac:dyDescent="0.2">
      <c r="B224" s="23"/>
    </row>
    <row r="225" spans="2:91" s="115" customFormat="1" x14ac:dyDescent="0.2">
      <c r="B225" s="195" t="s">
        <v>300</v>
      </c>
      <c r="C225" s="19" t="str">
        <f>Inputs!$J$16</f>
        <v>EUR</v>
      </c>
      <c r="D225" s="19" t="s">
        <v>19</v>
      </c>
      <c r="E225" s="63">
        <v>0</v>
      </c>
      <c r="F225" s="63">
        <f ca="1">E229</f>
        <v>0</v>
      </c>
      <c r="G225" s="63">
        <f ca="1">F229</f>
        <v>0</v>
      </c>
      <c r="H225" s="63">
        <f ca="1">G229</f>
        <v>0</v>
      </c>
      <c r="I225" s="63">
        <f ca="1">H229</f>
        <v>0</v>
      </c>
      <c r="J225" s="63"/>
      <c r="K225" s="63">
        <v>0</v>
      </c>
      <c r="L225" s="63">
        <f t="shared" ref="L225:AD225" ca="1" si="387">K229</f>
        <v>0</v>
      </c>
      <c r="M225" s="63">
        <f t="shared" ca="1" si="387"/>
        <v>0</v>
      </c>
      <c r="N225" s="63">
        <f t="shared" ca="1" si="387"/>
        <v>0</v>
      </c>
      <c r="O225" s="63">
        <f t="shared" ca="1" si="387"/>
        <v>0</v>
      </c>
      <c r="P225" s="63">
        <f t="shared" ca="1" si="387"/>
        <v>0</v>
      </c>
      <c r="Q225" s="63">
        <f t="shared" ca="1" si="387"/>
        <v>0</v>
      </c>
      <c r="R225" s="63">
        <f t="shared" ca="1" si="387"/>
        <v>0</v>
      </c>
      <c r="S225" s="63">
        <f t="shared" ca="1" si="387"/>
        <v>0</v>
      </c>
      <c r="T225" s="63">
        <f t="shared" ca="1" si="387"/>
        <v>0</v>
      </c>
      <c r="U225" s="63">
        <f t="shared" ca="1" si="387"/>
        <v>0</v>
      </c>
      <c r="V225" s="63">
        <f t="shared" ca="1" si="387"/>
        <v>0</v>
      </c>
      <c r="W225" s="63">
        <f t="shared" ca="1" si="387"/>
        <v>0</v>
      </c>
      <c r="X225" s="63">
        <f t="shared" ca="1" si="387"/>
        <v>0</v>
      </c>
      <c r="Y225" s="63">
        <f t="shared" ca="1" si="387"/>
        <v>0</v>
      </c>
      <c r="Z225" s="63">
        <f t="shared" ca="1" si="387"/>
        <v>0</v>
      </c>
      <c r="AA225" s="63">
        <f t="shared" ca="1" si="387"/>
        <v>0</v>
      </c>
      <c r="AB225" s="63">
        <f t="shared" ca="1" si="387"/>
        <v>0</v>
      </c>
      <c r="AC225" s="63">
        <f t="shared" ca="1" si="387"/>
        <v>0</v>
      </c>
      <c r="AD225" s="63">
        <f t="shared" ca="1" si="387"/>
        <v>0</v>
      </c>
      <c r="AE225" s="63"/>
      <c r="AF225" s="194">
        <v>0</v>
      </c>
      <c r="AG225" s="63">
        <f t="shared" ref="AG225:BL225" ca="1" si="388">AF229</f>
        <v>0</v>
      </c>
      <c r="AH225" s="63">
        <f t="shared" ca="1" si="388"/>
        <v>0</v>
      </c>
      <c r="AI225" s="63">
        <f t="shared" ca="1" si="388"/>
        <v>0</v>
      </c>
      <c r="AJ225" s="63">
        <f t="shared" ca="1" si="388"/>
        <v>0</v>
      </c>
      <c r="AK225" s="63">
        <f t="shared" ca="1" si="388"/>
        <v>0</v>
      </c>
      <c r="AL225" s="63">
        <f t="shared" ca="1" si="388"/>
        <v>0</v>
      </c>
      <c r="AM225" s="63">
        <f t="shared" ca="1" si="388"/>
        <v>0</v>
      </c>
      <c r="AN225" s="63">
        <f t="shared" ca="1" si="388"/>
        <v>0</v>
      </c>
      <c r="AO225" s="63">
        <f t="shared" ca="1" si="388"/>
        <v>0</v>
      </c>
      <c r="AP225" s="63">
        <f t="shared" ca="1" si="388"/>
        <v>0</v>
      </c>
      <c r="AQ225" s="63">
        <f t="shared" ca="1" si="388"/>
        <v>0</v>
      </c>
      <c r="AR225" s="63">
        <f t="shared" ca="1" si="388"/>
        <v>0</v>
      </c>
      <c r="AS225" s="63">
        <f t="shared" ca="1" si="388"/>
        <v>0</v>
      </c>
      <c r="AT225" s="63">
        <f t="shared" ca="1" si="388"/>
        <v>0</v>
      </c>
      <c r="AU225" s="63">
        <f t="shared" ca="1" si="388"/>
        <v>0</v>
      </c>
      <c r="AV225" s="63">
        <f t="shared" ca="1" si="388"/>
        <v>0</v>
      </c>
      <c r="AW225" s="63">
        <f t="shared" ca="1" si="388"/>
        <v>0</v>
      </c>
      <c r="AX225" s="63">
        <f t="shared" ca="1" si="388"/>
        <v>0</v>
      </c>
      <c r="AY225" s="63">
        <f t="shared" ca="1" si="388"/>
        <v>0</v>
      </c>
      <c r="AZ225" s="63">
        <f t="shared" ca="1" si="388"/>
        <v>0</v>
      </c>
      <c r="BA225" s="63">
        <f t="shared" ca="1" si="388"/>
        <v>0</v>
      </c>
      <c r="BB225" s="63">
        <f t="shared" ca="1" si="388"/>
        <v>0</v>
      </c>
      <c r="BC225" s="63">
        <f t="shared" ca="1" si="388"/>
        <v>0</v>
      </c>
      <c r="BD225" s="63">
        <f t="shared" ca="1" si="388"/>
        <v>0</v>
      </c>
      <c r="BE225" s="63">
        <f t="shared" ca="1" si="388"/>
        <v>0</v>
      </c>
      <c r="BF225" s="63">
        <f t="shared" ca="1" si="388"/>
        <v>0</v>
      </c>
      <c r="BG225" s="63">
        <f t="shared" ca="1" si="388"/>
        <v>0</v>
      </c>
      <c r="BH225" s="63">
        <f t="shared" ca="1" si="388"/>
        <v>0</v>
      </c>
      <c r="BI225" s="63">
        <f t="shared" ca="1" si="388"/>
        <v>0</v>
      </c>
      <c r="BJ225" s="63">
        <f t="shared" ca="1" si="388"/>
        <v>0</v>
      </c>
      <c r="BK225" s="63">
        <f t="shared" ca="1" si="388"/>
        <v>0</v>
      </c>
      <c r="BL225" s="63">
        <f t="shared" ca="1" si="388"/>
        <v>0</v>
      </c>
      <c r="BM225" s="63">
        <f t="shared" ref="BM225:CM225" ca="1" si="389">BL229</f>
        <v>0</v>
      </c>
      <c r="BN225" s="63">
        <f t="shared" ca="1" si="389"/>
        <v>0</v>
      </c>
      <c r="BO225" s="63">
        <f t="shared" ca="1" si="389"/>
        <v>0</v>
      </c>
      <c r="BP225" s="63">
        <f t="shared" ca="1" si="389"/>
        <v>0</v>
      </c>
      <c r="BQ225" s="63">
        <f t="shared" ca="1" si="389"/>
        <v>0</v>
      </c>
      <c r="BR225" s="63">
        <f t="shared" ca="1" si="389"/>
        <v>0</v>
      </c>
      <c r="BS225" s="63">
        <f t="shared" ca="1" si="389"/>
        <v>0</v>
      </c>
      <c r="BT225" s="63">
        <f t="shared" ca="1" si="389"/>
        <v>0</v>
      </c>
      <c r="BU225" s="63">
        <f t="shared" ca="1" si="389"/>
        <v>0</v>
      </c>
      <c r="BV225" s="63">
        <f t="shared" ca="1" si="389"/>
        <v>0</v>
      </c>
      <c r="BW225" s="63">
        <f t="shared" ca="1" si="389"/>
        <v>0</v>
      </c>
      <c r="BX225" s="63">
        <f t="shared" ca="1" si="389"/>
        <v>0</v>
      </c>
      <c r="BY225" s="63">
        <f t="shared" ca="1" si="389"/>
        <v>0</v>
      </c>
      <c r="BZ225" s="63">
        <f t="shared" ca="1" si="389"/>
        <v>0</v>
      </c>
      <c r="CA225" s="63">
        <f t="shared" ca="1" si="389"/>
        <v>0</v>
      </c>
      <c r="CB225" s="63">
        <f t="shared" ca="1" si="389"/>
        <v>0</v>
      </c>
      <c r="CC225" s="63">
        <f t="shared" ca="1" si="389"/>
        <v>0</v>
      </c>
      <c r="CD225" s="63">
        <f t="shared" ca="1" si="389"/>
        <v>0</v>
      </c>
      <c r="CE225" s="63">
        <f t="shared" ca="1" si="389"/>
        <v>0</v>
      </c>
      <c r="CF225" s="63">
        <f t="shared" ca="1" si="389"/>
        <v>0</v>
      </c>
      <c r="CG225" s="63">
        <f t="shared" ca="1" si="389"/>
        <v>0</v>
      </c>
      <c r="CH225" s="63">
        <f t="shared" ca="1" si="389"/>
        <v>0</v>
      </c>
      <c r="CI225" s="63">
        <f t="shared" ca="1" si="389"/>
        <v>0</v>
      </c>
      <c r="CJ225" s="63">
        <f t="shared" ca="1" si="389"/>
        <v>0</v>
      </c>
      <c r="CK225" s="63">
        <f t="shared" ca="1" si="389"/>
        <v>0</v>
      </c>
      <c r="CL225" s="63">
        <f t="shared" ca="1" si="389"/>
        <v>0</v>
      </c>
      <c r="CM225" s="63">
        <f t="shared" ca="1" si="389"/>
        <v>0</v>
      </c>
    </row>
    <row r="226" spans="2:91" x14ac:dyDescent="0.2">
      <c r="B226" s="196" t="s">
        <v>299</v>
      </c>
      <c r="C226" s="19" t="str">
        <f>Inputs!$J$16</f>
        <v>EUR</v>
      </c>
      <c r="D226" s="19" t="s">
        <v>19</v>
      </c>
      <c r="E226" s="27">
        <f t="shared" ref="E226:I228" ca="1" si="390">SUMIF($K$4:$AD$4,E$4,$K226:$AD226)</f>
        <v>0</v>
      </c>
      <c r="F226" s="27">
        <f t="shared" ca="1" si="390"/>
        <v>0</v>
      </c>
      <c r="G226" s="27">
        <f t="shared" ca="1" si="390"/>
        <v>0</v>
      </c>
      <c r="H226" s="27">
        <f t="shared" ca="1" si="390"/>
        <v>0</v>
      </c>
      <c r="I226" s="27">
        <f t="shared" ca="1" si="390"/>
        <v>0</v>
      </c>
      <c r="J226" s="27"/>
      <c r="K226" s="27">
        <f t="shared" ref="K226:T228" ca="1" si="391">SUMIFS($AF226:$CM226,$AF$4:$CM$4,K$4,$AF$8:$CM$8,K$8)</f>
        <v>0</v>
      </c>
      <c r="L226" s="27">
        <f t="shared" ca="1" si="391"/>
        <v>0</v>
      </c>
      <c r="M226" s="27">
        <f t="shared" ca="1" si="391"/>
        <v>0</v>
      </c>
      <c r="N226" s="27">
        <f t="shared" ca="1" si="391"/>
        <v>0</v>
      </c>
      <c r="O226" s="27">
        <f t="shared" ca="1" si="391"/>
        <v>0</v>
      </c>
      <c r="P226" s="27">
        <f t="shared" ca="1" si="391"/>
        <v>0</v>
      </c>
      <c r="Q226" s="27">
        <f t="shared" ca="1" si="391"/>
        <v>0</v>
      </c>
      <c r="R226" s="27">
        <f t="shared" ca="1" si="391"/>
        <v>0</v>
      </c>
      <c r="S226" s="27">
        <f t="shared" ca="1" si="391"/>
        <v>0</v>
      </c>
      <c r="T226" s="27">
        <f t="shared" ca="1" si="391"/>
        <v>0</v>
      </c>
      <c r="U226" s="27">
        <f t="shared" ref="U226:AD228" ca="1" si="392">SUMIFS($AF226:$CM226,$AF$4:$CM$4,U$4,$AF$8:$CM$8,U$8)</f>
        <v>0</v>
      </c>
      <c r="V226" s="27">
        <f t="shared" ca="1" si="392"/>
        <v>0</v>
      </c>
      <c r="W226" s="27">
        <f t="shared" ca="1" si="392"/>
        <v>0</v>
      </c>
      <c r="X226" s="27">
        <f t="shared" ca="1" si="392"/>
        <v>0</v>
      </c>
      <c r="Y226" s="27">
        <f t="shared" ca="1" si="392"/>
        <v>0</v>
      </c>
      <c r="Z226" s="27">
        <f t="shared" ca="1" si="392"/>
        <v>0</v>
      </c>
      <c r="AA226" s="27">
        <f t="shared" ca="1" si="392"/>
        <v>0</v>
      </c>
      <c r="AB226" s="27">
        <f t="shared" ca="1" si="392"/>
        <v>0</v>
      </c>
      <c r="AC226" s="27">
        <f t="shared" ca="1" si="392"/>
        <v>0</v>
      </c>
      <c r="AD226" s="27">
        <f t="shared" ca="1" si="392"/>
        <v>0</v>
      </c>
      <c r="AE226" s="27"/>
      <c r="AF226" s="26">
        <f t="shared" ref="AF226:BK226" ca="1" si="393">AF232*AF237</f>
        <v>0</v>
      </c>
      <c r="AG226" s="26">
        <f t="shared" ca="1" si="393"/>
        <v>0</v>
      </c>
      <c r="AH226" s="26">
        <f t="shared" ca="1" si="393"/>
        <v>0</v>
      </c>
      <c r="AI226" s="26">
        <f t="shared" ca="1" si="393"/>
        <v>0</v>
      </c>
      <c r="AJ226" s="26">
        <f t="shared" ca="1" si="393"/>
        <v>0</v>
      </c>
      <c r="AK226" s="26">
        <f t="shared" ca="1" si="393"/>
        <v>0</v>
      </c>
      <c r="AL226" s="26">
        <f t="shared" ca="1" si="393"/>
        <v>0</v>
      </c>
      <c r="AM226" s="26">
        <f t="shared" ca="1" si="393"/>
        <v>0</v>
      </c>
      <c r="AN226" s="26">
        <f t="shared" ca="1" si="393"/>
        <v>0</v>
      </c>
      <c r="AO226" s="26">
        <f t="shared" ca="1" si="393"/>
        <v>0</v>
      </c>
      <c r="AP226" s="26">
        <f t="shared" ca="1" si="393"/>
        <v>0</v>
      </c>
      <c r="AQ226" s="26">
        <f t="shared" ca="1" si="393"/>
        <v>0</v>
      </c>
      <c r="AR226" s="26">
        <f t="shared" ca="1" si="393"/>
        <v>0</v>
      </c>
      <c r="AS226" s="26">
        <f t="shared" ca="1" si="393"/>
        <v>0</v>
      </c>
      <c r="AT226" s="26">
        <f t="shared" ca="1" si="393"/>
        <v>0</v>
      </c>
      <c r="AU226" s="26">
        <f t="shared" ca="1" si="393"/>
        <v>0</v>
      </c>
      <c r="AV226" s="26">
        <f t="shared" ca="1" si="393"/>
        <v>0</v>
      </c>
      <c r="AW226" s="26">
        <f t="shared" ca="1" si="393"/>
        <v>0</v>
      </c>
      <c r="AX226" s="26">
        <f t="shared" ca="1" si="393"/>
        <v>0</v>
      </c>
      <c r="AY226" s="26">
        <f t="shared" ca="1" si="393"/>
        <v>0</v>
      </c>
      <c r="AZ226" s="26">
        <f t="shared" ca="1" si="393"/>
        <v>0</v>
      </c>
      <c r="BA226" s="26">
        <f t="shared" ca="1" si="393"/>
        <v>0</v>
      </c>
      <c r="BB226" s="26">
        <f t="shared" ca="1" si="393"/>
        <v>0</v>
      </c>
      <c r="BC226" s="26">
        <f t="shared" ca="1" si="393"/>
        <v>0</v>
      </c>
      <c r="BD226" s="26">
        <f t="shared" ca="1" si="393"/>
        <v>0</v>
      </c>
      <c r="BE226" s="26">
        <f t="shared" ca="1" si="393"/>
        <v>0</v>
      </c>
      <c r="BF226" s="26">
        <f t="shared" ca="1" si="393"/>
        <v>0</v>
      </c>
      <c r="BG226" s="26">
        <f t="shared" ca="1" si="393"/>
        <v>0</v>
      </c>
      <c r="BH226" s="26">
        <f t="shared" ca="1" si="393"/>
        <v>0</v>
      </c>
      <c r="BI226" s="26">
        <f t="shared" ca="1" si="393"/>
        <v>0</v>
      </c>
      <c r="BJ226" s="26">
        <f t="shared" ca="1" si="393"/>
        <v>0</v>
      </c>
      <c r="BK226" s="26">
        <f t="shared" ca="1" si="393"/>
        <v>0</v>
      </c>
      <c r="BL226" s="26">
        <f t="shared" ref="BL226:CM226" ca="1" si="394">BL232*BL237</f>
        <v>0</v>
      </c>
      <c r="BM226" s="26">
        <f t="shared" ca="1" si="394"/>
        <v>0</v>
      </c>
      <c r="BN226" s="26">
        <f t="shared" ca="1" si="394"/>
        <v>0</v>
      </c>
      <c r="BO226" s="26">
        <f t="shared" ca="1" si="394"/>
        <v>0</v>
      </c>
      <c r="BP226" s="26">
        <f t="shared" ca="1" si="394"/>
        <v>0</v>
      </c>
      <c r="BQ226" s="26">
        <f t="shared" ca="1" si="394"/>
        <v>0</v>
      </c>
      <c r="BR226" s="26">
        <f t="shared" ca="1" si="394"/>
        <v>0</v>
      </c>
      <c r="BS226" s="26">
        <f t="shared" ca="1" si="394"/>
        <v>0</v>
      </c>
      <c r="BT226" s="26">
        <f t="shared" ca="1" si="394"/>
        <v>0</v>
      </c>
      <c r="BU226" s="26">
        <f t="shared" ca="1" si="394"/>
        <v>0</v>
      </c>
      <c r="BV226" s="26">
        <f t="shared" ca="1" si="394"/>
        <v>0</v>
      </c>
      <c r="BW226" s="26">
        <f t="shared" ca="1" si="394"/>
        <v>0</v>
      </c>
      <c r="BX226" s="26">
        <f t="shared" ca="1" si="394"/>
        <v>0</v>
      </c>
      <c r="BY226" s="26">
        <f t="shared" ca="1" si="394"/>
        <v>0</v>
      </c>
      <c r="BZ226" s="26">
        <f t="shared" ca="1" si="394"/>
        <v>0</v>
      </c>
      <c r="CA226" s="26">
        <f t="shared" ca="1" si="394"/>
        <v>0</v>
      </c>
      <c r="CB226" s="26">
        <f t="shared" ca="1" si="394"/>
        <v>0</v>
      </c>
      <c r="CC226" s="26">
        <f t="shared" ca="1" si="394"/>
        <v>0</v>
      </c>
      <c r="CD226" s="26">
        <f t="shared" ca="1" si="394"/>
        <v>0</v>
      </c>
      <c r="CE226" s="26">
        <f t="shared" ca="1" si="394"/>
        <v>0</v>
      </c>
      <c r="CF226" s="26">
        <f t="shared" ca="1" si="394"/>
        <v>0</v>
      </c>
      <c r="CG226" s="26">
        <f t="shared" ca="1" si="394"/>
        <v>0</v>
      </c>
      <c r="CH226" s="26">
        <f t="shared" ca="1" si="394"/>
        <v>0</v>
      </c>
      <c r="CI226" s="26">
        <f t="shared" ca="1" si="394"/>
        <v>0</v>
      </c>
      <c r="CJ226" s="26">
        <f t="shared" ca="1" si="394"/>
        <v>0</v>
      </c>
      <c r="CK226" s="26">
        <f t="shared" ca="1" si="394"/>
        <v>0</v>
      </c>
      <c r="CL226" s="26">
        <f t="shared" ca="1" si="394"/>
        <v>0</v>
      </c>
      <c r="CM226" s="26">
        <f t="shared" ca="1" si="394"/>
        <v>0</v>
      </c>
    </row>
    <row r="227" spans="2:91" x14ac:dyDescent="0.2">
      <c r="B227" s="196" t="s">
        <v>298</v>
      </c>
      <c r="C227" s="19" t="str">
        <f>Inputs!$J$16</f>
        <v>EUR</v>
      </c>
      <c r="D227" s="19" t="s">
        <v>19</v>
      </c>
      <c r="E227" s="27">
        <f t="shared" ca="1" si="390"/>
        <v>0</v>
      </c>
      <c r="F227" s="27">
        <f t="shared" ca="1" si="390"/>
        <v>0</v>
      </c>
      <c r="G227" s="27">
        <f t="shared" ca="1" si="390"/>
        <v>0</v>
      </c>
      <c r="H227" s="27">
        <f t="shared" ca="1" si="390"/>
        <v>0</v>
      </c>
      <c r="I227" s="27">
        <f t="shared" ca="1" si="390"/>
        <v>0</v>
      </c>
      <c r="J227" s="27"/>
      <c r="K227" s="27">
        <f t="shared" ca="1" si="391"/>
        <v>0</v>
      </c>
      <c r="L227" s="27">
        <f t="shared" ca="1" si="391"/>
        <v>0</v>
      </c>
      <c r="M227" s="27">
        <f t="shared" ca="1" si="391"/>
        <v>0</v>
      </c>
      <c r="N227" s="27">
        <f t="shared" ca="1" si="391"/>
        <v>0</v>
      </c>
      <c r="O227" s="27">
        <f t="shared" ca="1" si="391"/>
        <v>0</v>
      </c>
      <c r="P227" s="27">
        <f t="shared" ca="1" si="391"/>
        <v>0</v>
      </c>
      <c r="Q227" s="27">
        <f t="shared" ca="1" si="391"/>
        <v>0</v>
      </c>
      <c r="R227" s="27">
        <f t="shared" ca="1" si="391"/>
        <v>0</v>
      </c>
      <c r="S227" s="27">
        <f t="shared" ca="1" si="391"/>
        <v>0</v>
      </c>
      <c r="T227" s="27">
        <f t="shared" ca="1" si="391"/>
        <v>0</v>
      </c>
      <c r="U227" s="27">
        <f t="shared" ca="1" si="392"/>
        <v>0</v>
      </c>
      <c r="V227" s="27">
        <f t="shared" ca="1" si="392"/>
        <v>0</v>
      </c>
      <c r="W227" s="27">
        <f t="shared" ca="1" si="392"/>
        <v>0</v>
      </c>
      <c r="X227" s="27">
        <f t="shared" ca="1" si="392"/>
        <v>0</v>
      </c>
      <c r="Y227" s="27">
        <f t="shared" ca="1" si="392"/>
        <v>0</v>
      </c>
      <c r="Z227" s="27">
        <f t="shared" ca="1" si="392"/>
        <v>0</v>
      </c>
      <c r="AA227" s="27">
        <f t="shared" ca="1" si="392"/>
        <v>0</v>
      </c>
      <c r="AB227" s="27">
        <f t="shared" ca="1" si="392"/>
        <v>0</v>
      </c>
      <c r="AC227" s="27">
        <f t="shared" ca="1" si="392"/>
        <v>0</v>
      </c>
      <c r="AD227" s="27">
        <f t="shared" ca="1" si="392"/>
        <v>0</v>
      </c>
      <c r="AE227" s="27"/>
      <c r="AF227" s="26">
        <f t="shared" ref="AF227:BK227" ca="1" si="395">IFERROR((AF226/AF232)*AF233,0)</f>
        <v>0</v>
      </c>
      <c r="AG227" s="26">
        <f t="shared" ca="1" si="395"/>
        <v>0</v>
      </c>
      <c r="AH227" s="26">
        <f t="shared" ca="1" si="395"/>
        <v>0</v>
      </c>
      <c r="AI227" s="26">
        <f t="shared" ca="1" si="395"/>
        <v>0</v>
      </c>
      <c r="AJ227" s="26">
        <f t="shared" ca="1" si="395"/>
        <v>0</v>
      </c>
      <c r="AK227" s="26">
        <f t="shared" ca="1" si="395"/>
        <v>0</v>
      </c>
      <c r="AL227" s="26">
        <f t="shared" ca="1" si="395"/>
        <v>0</v>
      </c>
      <c r="AM227" s="26">
        <f t="shared" ca="1" si="395"/>
        <v>0</v>
      </c>
      <c r="AN227" s="26">
        <f t="shared" ca="1" si="395"/>
        <v>0</v>
      </c>
      <c r="AO227" s="26">
        <f t="shared" ca="1" si="395"/>
        <v>0</v>
      </c>
      <c r="AP227" s="26">
        <f t="shared" ca="1" si="395"/>
        <v>0</v>
      </c>
      <c r="AQ227" s="26">
        <f t="shared" ca="1" si="395"/>
        <v>0</v>
      </c>
      <c r="AR227" s="26">
        <f t="shared" ca="1" si="395"/>
        <v>0</v>
      </c>
      <c r="AS227" s="26">
        <f t="shared" ca="1" si="395"/>
        <v>0</v>
      </c>
      <c r="AT227" s="26">
        <f t="shared" ca="1" si="395"/>
        <v>0</v>
      </c>
      <c r="AU227" s="26">
        <f t="shared" ca="1" si="395"/>
        <v>0</v>
      </c>
      <c r="AV227" s="26">
        <f t="shared" ca="1" si="395"/>
        <v>0</v>
      </c>
      <c r="AW227" s="26">
        <f t="shared" ca="1" si="395"/>
        <v>0</v>
      </c>
      <c r="AX227" s="26">
        <f t="shared" ca="1" si="395"/>
        <v>0</v>
      </c>
      <c r="AY227" s="26">
        <f t="shared" ca="1" si="395"/>
        <v>0</v>
      </c>
      <c r="AZ227" s="26">
        <f t="shared" ca="1" si="395"/>
        <v>0</v>
      </c>
      <c r="BA227" s="26">
        <f t="shared" ca="1" si="395"/>
        <v>0</v>
      </c>
      <c r="BB227" s="26">
        <f t="shared" ca="1" si="395"/>
        <v>0</v>
      </c>
      <c r="BC227" s="26">
        <f t="shared" ca="1" si="395"/>
        <v>0</v>
      </c>
      <c r="BD227" s="26">
        <f t="shared" ca="1" si="395"/>
        <v>0</v>
      </c>
      <c r="BE227" s="26">
        <f t="shared" ca="1" si="395"/>
        <v>0</v>
      </c>
      <c r="BF227" s="26">
        <f t="shared" ca="1" si="395"/>
        <v>0</v>
      </c>
      <c r="BG227" s="26">
        <f t="shared" ca="1" si="395"/>
        <v>0</v>
      </c>
      <c r="BH227" s="26">
        <f t="shared" ca="1" si="395"/>
        <v>0</v>
      </c>
      <c r="BI227" s="26">
        <f t="shared" ca="1" si="395"/>
        <v>0</v>
      </c>
      <c r="BJ227" s="26">
        <f t="shared" ca="1" si="395"/>
        <v>0</v>
      </c>
      <c r="BK227" s="26">
        <f t="shared" ca="1" si="395"/>
        <v>0</v>
      </c>
      <c r="BL227" s="26">
        <f t="shared" ref="BL227:CM227" ca="1" si="396">IFERROR((BL226/BL232)*BL233,0)</f>
        <v>0</v>
      </c>
      <c r="BM227" s="26">
        <f t="shared" ca="1" si="396"/>
        <v>0</v>
      </c>
      <c r="BN227" s="26">
        <f t="shared" ca="1" si="396"/>
        <v>0</v>
      </c>
      <c r="BO227" s="26">
        <f t="shared" ca="1" si="396"/>
        <v>0</v>
      </c>
      <c r="BP227" s="26">
        <f t="shared" ca="1" si="396"/>
        <v>0</v>
      </c>
      <c r="BQ227" s="26">
        <f t="shared" ca="1" si="396"/>
        <v>0</v>
      </c>
      <c r="BR227" s="26">
        <f t="shared" ca="1" si="396"/>
        <v>0</v>
      </c>
      <c r="BS227" s="26">
        <f t="shared" ca="1" si="396"/>
        <v>0</v>
      </c>
      <c r="BT227" s="26">
        <f t="shared" ca="1" si="396"/>
        <v>0</v>
      </c>
      <c r="BU227" s="26">
        <f t="shared" ca="1" si="396"/>
        <v>0</v>
      </c>
      <c r="BV227" s="26">
        <f t="shared" ca="1" si="396"/>
        <v>0</v>
      </c>
      <c r="BW227" s="26">
        <f t="shared" ca="1" si="396"/>
        <v>0</v>
      </c>
      <c r="BX227" s="26">
        <f t="shared" ca="1" si="396"/>
        <v>0</v>
      </c>
      <c r="BY227" s="26">
        <f t="shared" ca="1" si="396"/>
        <v>0</v>
      </c>
      <c r="BZ227" s="26">
        <f t="shared" ca="1" si="396"/>
        <v>0</v>
      </c>
      <c r="CA227" s="26">
        <f t="shared" ca="1" si="396"/>
        <v>0</v>
      </c>
      <c r="CB227" s="26">
        <f t="shared" ca="1" si="396"/>
        <v>0</v>
      </c>
      <c r="CC227" s="26">
        <f t="shared" ca="1" si="396"/>
        <v>0</v>
      </c>
      <c r="CD227" s="26">
        <f t="shared" ca="1" si="396"/>
        <v>0</v>
      </c>
      <c r="CE227" s="26">
        <f t="shared" ca="1" si="396"/>
        <v>0</v>
      </c>
      <c r="CF227" s="26">
        <f t="shared" ca="1" si="396"/>
        <v>0</v>
      </c>
      <c r="CG227" s="26">
        <f t="shared" ca="1" si="396"/>
        <v>0</v>
      </c>
      <c r="CH227" s="26">
        <f t="shared" ca="1" si="396"/>
        <v>0</v>
      </c>
      <c r="CI227" s="26">
        <f t="shared" ca="1" si="396"/>
        <v>0</v>
      </c>
      <c r="CJ227" s="26">
        <f t="shared" ca="1" si="396"/>
        <v>0</v>
      </c>
      <c r="CK227" s="26">
        <f t="shared" ca="1" si="396"/>
        <v>0</v>
      </c>
      <c r="CL227" s="26">
        <f t="shared" ca="1" si="396"/>
        <v>0</v>
      </c>
      <c r="CM227" s="26">
        <f t="shared" ca="1" si="396"/>
        <v>0</v>
      </c>
    </row>
    <row r="228" spans="2:91" x14ac:dyDescent="0.2">
      <c r="B228" s="196" t="s">
        <v>297</v>
      </c>
      <c r="C228" s="19" t="str">
        <f>Inputs!$J$16</f>
        <v>EUR</v>
      </c>
      <c r="D228" s="19" t="s">
        <v>19</v>
      </c>
      <c r="E228" s="27">
        <f t="shared" ca="1" si="390"/>
        <v>0</v>
      </c>
      <c r="F228" s="27">
        <f t="shared" ca="1" si="390"/>
        <v>0</v>
      </c>
      <c r="G228" s="27">
        <f t="shared" ca="1" si="390"/>
        <v>0</v>
      </c>
      <c r="H228" s="27">
        <f t="shared" ca="1" si="390"/>
        <v>0</v>
      </c>
      <c r="I228" s="27">
        <f t="shared" ca="1" si="390"/>
        <v>0</v>
      </c>
      <c r="J228" s="27"/>
      <c r="K228" s="27">
        <f t="shared" ca="1" si="391"/>
        <v>0</v>
      </c>
      <c r="L228" s="27">
        <f t="shared" ca="1" si="391"/>
        <v>0</v>
      </c>
      <c r="M228" s="27">
        <f t="shared" ca="1" si="391"/>
        <v>0</v>
      </c>
      <c r="N228" s="27">
        <f t="shared" ca="1" si="391"/>
        <v>0</v>
      </c>
      <c r="O228" s="27">
        <f t="shared" ca="1" si="391"/>
        <v>0</v>
      </c>
      <c r="P228" s="27">
        <f t="shared" ca="1" si="391"/>
        <v>0</v>
      </c>
      <c r="Q228" s="27">
        <f t="shared" ca="1" si="391"/>
        <v>0</v>
      </c>
      <c r="R228" s="27">
        <f t="shared" ca="1" si="391"/>
        <v>0</v>
      </c>
      <c r="S228" s="27">
        <f t="shared" ca="1" si="391"/>
        <v>0</v>
      </c>
      <c r="T228" s="27">
        <f t="shared" ca="1" si="391"/>
        <v>0</v>
      </c>
      <c r="U228" s="27">
        <f t="shared" ca="1" si="392"/>
        <v>0</v>
      </c>
      <c r="V228" s="27">
        <f t="shared" ca="1" si="392"/>
        <v>0</v>
      </c>
      <c r="W228" s="27">
        <f t="shared" ca="1" si="392"/>
        <v>0</v>
      </c>
      <c r="X228" s="27">
        <f t="shared" ca="1" si="392"/>
        <v>0</v>
      </c>
      <c r="Y228" s="27">
        <f t="shared" ca="1" si="392"/>
        <v>0</v>
      </c>
      <c r="Z228" s="27">
        <f t="shared" ca="1" si="392"/>
        <v>0</v>
      </c>
      <c r="AA228" s="27">
        <f t="shared" ca="1" si="392"/>
        <v>0</v>
      </c>
      <c r="AB228" s="27">
        <f t="shared" ca="1" si="392"/>
        <v>0</v>
      </c>
      <c r="AC228" s="27">
        <f t="shared" ca="1" si="392"/>
        <v>0</v>
      </c>
      <c r="AD228" s="27">
        <f t="shared" ca="1" si="392"/>
        <v>0</v>
      </c>
      <c r="AE228" s="27"/>
      <c r="AF228" s="26">
        <f t="shared" ref="AF228:BK228" ca="1" si="397">IFERROR((AF226/AF232)*AF234,0)</f>
        <v>0</v>
      </c>
      <c r="AG228" s="26">
        <f t="shared" ca="1" si="397"/>
        <v>0</v>
      </c>
      <c r="AH228" s="26">
        <f t="shared" ca="1" si="397"/>
        <v>0</v>
      </c>
      <c r="AI228" s="26">
        <f t="shared" ca="1" si="397"/>
        <v>0</v>
      </c>
      <c r="AJ228" s="26">
        <f t="shared" ca="1" si="397"/>
        <v>0</v>
      </c>
      <c r="AK228" s="26">
        <f t="shared" ca="1" si="397"/>
        <v>0</v>
      </c>
      <c r="AL228" s="26">
        <f t="shared" ca="1" si="397"/>
        <v>0</v>
      </c>
      <c r="AM228" s="26">
        <f t="shared" ca="1" si="397"/>
        <v>0</v>
      </c>
      <c r="AN228" s="26">
        <f t="shared" ca="1" si="397"/>
        <v>0</v>
      </c>
      <c r="AO228" s="26">
        <f t="shared" ca="1" si="397"/>
        <v>0</v>
      </c>
      <c r="AP228" s="26">
        <f t="shared" ca="1" si="397"/>
        <v>0</v>
      </c>
      <c r="AQ228" s="26">
        <f t="shared" ca="1" si="397"/>
        <v>0</v>
      </c>
      <c r="AR228" s="26">
        <f t="shared" ca="1" si="397"/>
        <v>0</v>
      </c>
      <c r="AS228" s="26">
        <f t="shared" ca="1" si="397"/>
        <v>0</v>
      </c>
      <c r="AT228" s="26">
        <f t="shared" ca="1" si="397"/>
        <v>0</v>
      </c>
      <c r="AU228" s="26">
        <f t="shared" ca="1" si="397"/>
        <v>0</v>
      </c>
      <c r="AV228" s="26">
        <f t="shared" ca="1" si="397"/>
        <v>0</v>
      </c>
      <c r="AW228" s="26">
        <f t="shared" ca="1" si="397"/>
        <v>0</v>
      </c>
      <c r="AX228" s="26">
        <f t="shared" ca="1" si="397"/>
        <v>0</v>
      </c>
      <c r="AY228" s="26">
        <f t="shared" ca="1" si="397"/>
        <v>0</v>
      </c>
      <c r="AZ228" s="26">
        <f t="shared" ca="1" si="397"/>
        <v>0</v>
      </c>
      <c r="BA228" s="26">
        <f t="shared" ca="1" si="397"/>
        <v>0</v>
      </c>
      <c r="BB228" s="26">
        <f t="shared" ca="1" si="397"/>
        <v>0</v>
      </c>
      <c r="BC228" s="26">
        <f t="shared" ca="1" si="397"/>
        <v>0</v>
      </c>
      <c r="BD228" s="26">
        <f t="shared" ca="1" si="397"/>
        <v>0</v>
      </c>
      <c r="BE228" s="26">
        <f t="shared" ca="1" si="397"/>
        <v>0</v>
      </c>
      <c r="BF228" s="26">
        <f t="shared" ca="1" si="397"/>
        <v>0</v>
      </c>
      <c r="BG228" s="26">
        <f t="shared" ca="1" si="397"/>
        <v>0</v>
      </c>
      <c r="BH228" s="26">
        <f t="shared" ca="1" si="397"/>
        <v>0</v>
      </c>
      <c r="BI228" s="26">
        <f t="shared" ca="1" si="397"/>
        <v>0</v>
      </c>
      <c r="BJ228" s="26">
        <f t="shared" ca="1" si="397"/>
        <v>0</v>
      </c>
      <c r="BK228" s="26">
        <f t="shared" ca="1" si="397"/>
        <v>0</v>
      </c>
      <c r="BL228" s="26">
        <f t="shared" ref="BL228:CM228" ca="1" si="398">IFERROR((BL226/BL232)*BL234,0)</f>
        <v>0</v>
      </c>
      <c r="BM228" s="26">
        <f t="shared" ca="1" si="398"/>
        <v>0</v>
      </c>
      <c r="BN228" s="26">
        <f t="shared" ca="1" si="398"/>
        <v>0</v>
      </c>
      <c r="BO228" s="26">
        <f t="shared" ca="1" si="398"/>
        <v>0</v>
      </c>
      <c r="BP228" s="26">
        <f t="shared" ca="1" si="398"/>
        <v>0</v>
      </c>
      <c r="BQ228" s="26">
        <f t="shared" ca="1" si="398"/>
        <v>0</v>
      </c>
      <c r="BR228" s="26">
        <f t="shared" ca="1" si="398"/>
        <v>0</v>
      </c>
      <c r="BS228" s="26">
        <f t="shared" ca="1" si="398"/>
        <v>0</v>
      </c>
      <c r="BT228" s="26">
        <f t="shared" ca="1" si="398"/>
        <v>0</v>
      </c>
      <c r="BU228" s="26">
        <f t="shared" ca="1" si="398"/>
        <v>0</v>
      </c>
      <c r="BV228" s="26">
        <f t="shared" ca="1" si="398"/>
        <v>0</v>
      </c>
      <c r="BW228" s="26">
        <f t="shared" ca="1" si="398"/>
        <v>0</v>
      </c>
      <c r="BX228" s="26">
        <f t="shared" ca="1" si="398"/>
        <v>0</v>
      </c>
      <c r="BY228" s="26">
        <f t="shared" ca="1" si="398"/>
        <v>0</v>
      </c>
      <c r="BZ228" s="26">
        <f t="shared" ca="1" si="398"/>
        <v>0</v>
      </c>
      <c r="CA228" s="26">
        <f t="shared" ca="1" si="398"/>
        <v>0</v>
      </c>
      <c r="CB228" s="26">
        <f t="shared" ca="1" si="398"/>
        <v>0</v>
      </c>
      <c r="CC228" s="26">
        <f t="shared" ca="1" si="398"/>
        <v>0</v>
      </c>
      <c r="CD228" s="26">
        <f t="shared" ca="1" si="398"/>
        <v>0</v>
      </c>
      <c r="CE228" s="26">
        <f t="shared" ca="1" si="398"/>
        <v>0</v>
      </c>
      <c r="CF228" s="26">
        <f t="shared" ca="1" si="398"/>
        <v>0</v>
      </c>
      <c r="CG228" s="26">
        <f t="shared" ca="1" si="398"/>
        <v>0</v>
      </c>
      <c r="CH228" s="26">
        <f t="shared" ca="1" si="398"/>
        <v>0</v>
      </c>
      <c r="CI228" s="26">
        <f t="shared" ca="1" si="398"/>
        <v>0</v>
      </c>
      <c r="CJ228" s="26">
        <f t="shared" ca="1" si="398"/>
        <v>0</v>
      </c>
      <c r="CK228" s="26">
        <f t="shared" ca="1" si="398"/>
        <v>0</v>
      </c>
      <c r="CL228" s="26">
        <f t="shared" ca="1" si="398"/>
        <v>0</v>
      </c>
      <c r="CM228" s="26">
        <f t="shared" ca="1" si="398"/>
        <v>0</v>
      </c>
    </row>
    <row r="229" spans="2:91" s="115" customFormat="1" x14ac:dyDescent="0.2">
      <c r="B229" s="195" t="s">
        <v>296</v>
      </c>
      <c r="C229" s="19" t="str">
        <f>Inputs!$J$16</f>
        <v>EUR</v>
      </c>
      <c r="D229" s="19" t="s">
        <v>19</v>
      </c>
      <c r="E229" s="63">
        <f ca="1">SUM(E225:E228)</f>
        <v>0</v>
      </c>
      <c r="F229" s="63">
        <f ca="1">SUM(F225:F228)</f>
        <v>0</v>
      </c>
      <c r="G229" s="63">
        <f ca="1">SUM(G225:G228)</f>
        <v>0</v>
      </c>
      <c r="H229" s="63">
        <f ca="1">SUM(H225:H228)</f>
        <v>0</v>
      </c>
      <c r="I229" s="63">
        <f ca="1">SUM(I225:I228)</f>
        <v>0</v>
      </c>
      <c r="J229" s="63"/>
      <c r="K229" s="63">
        <f t="shared" ref="K229:AD229" ca="1" si="399">SUM(K225:K228)</f>
        <v>0</v>
      </c>
      <c r="L229" s="63">
        <f t="shared" ca="1" si="399"/>
        <v>0</v>
      </c>
      <c r="M229" s="63">
        <f t="shared" ca="1" si="399"/>
        <v>0</v>
      </c>
      <c r="N229" s="63">
        <f t="shared" ca="1" si="399"/>
        <v>0</v>
      </c>
      <c r="O229" s="63">
        <f t="shared" ca="1" si="399"/>
        <v>0</v>
      </c>
      <c r="P229" s="63">
        <f t="shared" ca="1" si="399"/>
        <v>0</v>
      </c>
      <c r="Q229" s="63">
        <f t="shared" ca="1" si="399"/>
        <v>0</v>
      </c>
      <c r="R229" s="63">
        <f t="shared" ca="1" si="399"/>
        <v>0</v>
      </c>
      <c r="S229" s="63">
        <f t="shared" ca="1" si="399"/>
        <v>0</v>
      </c>
      <c r="T229" s="63">
        <f t="shared" ca="1" si="399"/>
        <v>0</v>
      </c>
      <c r="U229" s="63">
        <f t="shared" ca="1" si="399"/>
        <v>0</v>
      </c>
      <c r="V229" s="63">
        <f t="shared" ca="1" si="399"/>
        <v>0</v>
      </c>
      <c r="W229" s="63">
        <f t="shared" ca="1" si="399"/>
        <v>0</v>
      </c>
      <c r="X229" s="63">
        <f t="shared" ca="1" si="399"/>
        <v>0</v>
      </c>
      <c r="Y229" s="63">
        <f t="shared" ca="1" si="399"/>
        <v>0</v>
      </c>
      <c r="Z229" s="63">
        <f t="shared" ca="1" si="399"/>
        <v>0</v>
      </c>
      <c r="AA229" s="63">
        <f t="shared" ca="1" si="399"/>
        <v>0</v>
      </c>
      <c r="AB229" s="63">
        <f t="shared" ca="1" si="399"/>
        <v>0</v>
      </c>
      <c r="AC229" s="63">
        <f t="shared" ca="1" si="399"/>
        <v>0</v>
      </c>
      <c r="AD229" s="63">
        <f t="shared" ca="1" si="399"/>
        <v>0</v>
      </c>
      <c r="AE229" s="63"/>
      <c r="AF229" s="194">
        <f t="shared" ref="AF229:BK229" ca="1" si="400">SUM(AF225:AF228)</f>
        <v>0</v>
      </c>
      <c r="AG229" s="63">
        <f t="shared" ca="1" si="400"/>
        <v>0</v>
      </c>
      <c r="AH229" s="63">
        <f t="shared" ca="1" si="400"/>
        <v>0</v>
      </c>
      <c r="AI229" s="63">
        <f t="shared" ca="1" si="400"/>
        <v>0</v>
      </c>
      <c r="AJ229" s="63">
        <f t="shared" ca="1" si="400"/>
        <v>0</v>
      </c>
      <c r="AK229" s="63">
        <f t="shared" ca="1" si="400"/>
        <v>0</v>
      </c>
      <c r="AL229" s="63">
        <f t="shared" ca="1" si="400"/>
        <v>0</v>
      </c>
      <c r="AM229" s="63">
        <f t="shared" ca="1" si="400"/>
        <v>0</v>
      </c>
      <c r="AN229" s="63">
        <f t="shared" ca="1" si="400"/>
        <v>0</v>
      </c>
      <c r="AO229" s="63">
        <f t="shared" ca="1" si="400"/>
        <v>0</v>
      </c>
      <c r="AP229" s="63">
        <f t="shared" ca="1" si="400"/>
        <v>0</v>
      </c>
      <c r="AQ229" s="63">
        <f t="shared" ca="1" si="400"/>
        <v>0</v>
      </c>
      <c r="AR229" s="63">
        <f t="shared" ca="1" si="400"/>
        <v>0</v>
      </c>
      <c r="AS229" s="63">
        <f t="shared" ca="1" si="400"/>
        <v>0</v>
      </c>
      <c r="AT229" s="63">
        <f t="shared" ca="1" si="400"/>
        <v>0</v>
      </c>
      <c r="AU229" s="63">
        <f t="shared" ca="1" si="400"/>
        <v>0</v>
      </c>
      <c r="AV229" s="63">
        <f t="shared" ca="1" si="400"/>
        <v>0</v>
      </c>
      <c r="AW229" s="63">
        <f t="shared" ca="1" si="400"/>
        <v>0</v>
      </c>
      <c r="AX229" s="63">
        <f t="shared" ca="1" si="400"/>
        <v>0</v>
      </c>
      <c r="AY229" s="63">
        <f t="shared" ca="1" si="400"/>
        <v>0</v>
      </c>
      <c r="AZ229" s="63">
        <f t="shared" ca="1" si="400"/>
        <v>0</v>
      </c>
      <c r="BA229" s="63">
        <f t="shared" ca="1" si="400"/>
        <v>0</v>
      </c>
      <c r="BB229" s="63">
        <f t="shared" ca="1" si="400"/>
        <v>0</v>
      </c>
      <c r="BC229" s="63">
        <f t="shared" ca="1" si="400"/>
        <v>0</v>
      </c>
      <c r="BD229" s="63">
        <f t="shared" ca="1" si="400"/>
        <v>0</v>
      </c>
      <c r="BE229" s="63">
        <f t="shared" ca="1" si="400"/>
        <v>0</v>
      </c>
      <c r="BF229" s="63">
        <f t="shared" ca="1" si="400"/>
        <v>0</v>
      </c>
      <c r="BG229" s="63">
        <f t="shared" ca="1" si="400"/>
        <v>0</v>
      </c>
      <c r="BH229" s="63">
        <f t="shared" ca="1" si="400"/>
        <v>0</v>
      </c>
      <c r="BI229" s="63">
        <f t="shared" ca="1" si="400"/>
        <v>0</v>
      </c>
      <c r="BJ229" s="63">
        <f t="shared" ca="1" si="400"/>
        <v>0</v>
      </c>
      <c r="BK229" s="63">
        <f t="shared" ca="1" si="400"/>
        <v>0</v>
      </c>
      <c r="BL229" s="63">
        <f t="shared" ref="BL229:CM229" ca="1" si="401">SUM(BL225:BL228)</f>
        <v>0</v>
      </c>
      <c r="BM229" s="63">
        <f t="shared" ca="1" si="401"/>
        <v>0</v>
      </c>
      <c r="BN229" s="63">
        <f t="shared" ca="1" si="401"/>
        <v>0</v>
      </c>
      <c r="BO229" s="63">
        <f t="shared" ca="1" si="401"/>
        <v>0</v>
      </c>
      <c r="BP229" s="63">
        <f t="shared" ca="1" si="401"/>
        <v>0</v>
      </c>
      <c r="BQ229" s="63">
        <f t="shared" ca="1" si="401"/>
        <v>0</v>
      </c>
      <c r="BR229" s="63">
        <f t="shared" ca="1" si="401"/>
        <v>0</v>
      </c>
      <c r="BS229" s="63">
        <f t="shared" ca="1" si="401"/>
        <v>0</v>
      </c>
      <c r="BT229" s="63">
        <f t="shared" ca="1" si="401"/>
        <v>0</v>
      </c>
      <c r="BU229" s="63">
        <f t="shared" ca="1" si="401"/>
        <v>0</v>
      </c>
      <c r="BV229" s="63">
        <f t="shared" ca="1" si="401"/>
        <v>0</v>
      </c>
      <c r="BW229" s="63">
        <f t="shared" ca="1" si="401"/>
        <v>0</v>
      </c>
      <c r="BX229" s="63">
        <f t="shared" ca="1" si="401"/>
        <v>0</v>
      </c>
      <c r="BY229" s="63">
        <f t="shared" ca="1" si="401"/>
        <v>0</v>
      </c>
      <c r="BZ229" s="63">
        <f t="shared" ca="1" si="401"/>
        <v>0</v>
      </c>
      <c r="CA229" s="63">
        <f t="shared" ca="1" si="401"/>
        <v>0</v>
      </c>
      <c r="CB229" s="63">
        <f t="shared" ca="1" si="401"/>
        <v>0</v>
      </c>
      <c r="CC229" s="63">
        <f t="shared" ca="1" si="401"/>
        <v>0</v>
      </c>
      <c r="CD229" s="63">
        <f t="shared" ca="1" si="401"/>
        <v>0</v>
      </c>
      <c r="CE229" s="63">
        <f t="shared" ca="1" si="401"/>
        <v>0</v>
      </c>
      <c r="CF229" s="63">
        <f t="shared" ca="1" si="401"/>
        <v>0</v>
      </c>
      <c r="CG229" s="63">
        <f t="shared" ca="1" si="401"/>
        <v>0</v>
      </c>
      <c r="CH229" s="63">
        <f t="shared" ca="1" si="401"/>
        <v>0</v>
      </c>
      <c r="CI229" s="63">
        <f t="shared" ca="1" si="401"/>
        <v>0</v>
      </c>
      <c r="CJ229" s="63">
        <f t="shared" ca="1" si="401"/>
        <v>0</v>
      </c>
      <c r="CK229" s="63">
        <f t="shared" ca="1" si="401"/>
        <v>0</v>
      </c>
      <c r="CL229" s="63">
        <f t="shared" ca="1" si="401"/>
        <v>0</v>
      </c>
      <c r="CM229" s="63">
        <f t="shared" ca="1" si="401"/>
        <v>0</v>
      </c>
    </row>
    <row r="230" spans="2:91" x14ac:dyDescent="0.2">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row>
    <row r="231" spans="2:91" s="115" customFormat="1" x14ac:dyDescent="0.2">
      <c r="B231" s="195" t="s">
        <v>300</v>
      </c>
      <c r="C231" s="19" t="str">
        <f>Inputs!$GZ$9</f>
        <v>kg</v>
      </c>
      <c r="D231" s="19" t="s">
        <v>19</v>
      </c>
      <c r="E231" s="63">
        <v>0</v>
      </c>
      <c r="F231" s="63">
        <f ca="1">E235</f>
        <v>0</v>
      </c>
      <c r="G231" s="63">
        <f ca="1">F235</f>
        <v>0</v>
      </c>
      <c r="H231" s="63">
        <f ca="1">G235</f>
        <v>0</v>
      </c>
      <c r="I231" s="63">
        <f ca="1">H235</f>
        <v>0</v>
      </c>
      <c r="J231" s="63"/>
      <c r="K231" s="63">
        <v>0</v>
      </c>
      <c r="L231" s="63">
        <f t="shared" ref="L231:AD231" ca="1" si="402">K235</f>
        <v>0</v>
      </c>
      <c r="M231" s="63">
        <f t="shared" ca="1" si="402"/>
        <v>0</v>
      </c>
      <c r="N231" s="63">
        <f t="shared" ca="1" si="402"/>
        <v>0</v>
      </c>
      <c r="O231" s="63">
        <f t="shared" ca="1" si="402"/>
        <v>0</v>
      </c>
      <c r="P231" s="63">
        <f t="shared" ca="1" si="402"/>
        <v>0</v>
      </c>
      <c r="Q231" s="63">
        <f t="shared" ca="1" si="402"/>
        <v>0</v>
      </c>
      <c r="R231" s="63">
        <f t="shared" ca="1" si="402"/>
        <v>0</v>
      </c>
      <c r="S231" s="63">
        <f t="shared" ca="1" si="402"/>
        <v>0</v>
      </c>
      <c r="T231" s="63">
        <f t="shared" ca="1" si="402"/>
        <v>0</v>
      </c>
      <c r="U231" s="63">
        <f t="shared" ca="1" si="402"/>
        <v>0</v>
      </c>
      <c r="V231" s="63">
        <f t="shared" ca="1" si="402"/>
        <v>0</v>
      </c>
      <c r="W231" s="63">
        <f t="shared" ca="1" si="402"/>
        <v>0</v>
      </c>
      <c r="X231" s="63">
        <f t="shared" ca="1" si="402"/>
        <v>0</v>
      </c>
      <c r="Y231" s="63">
        <f t="shared" ca="1" si="402"/>
        <v>0</v>
      </c>
      <c r="Z231" s="63">
        <f t="shared" ca="1" si="402"/>
        <v>0</v>
      </c>
      <c r="AA231" s="63">
        <f t="shared" ca="1" si="402"/>
        <v>0</v>
      </c>
      <c r="AB231" s="63">
        <f t="shared" ca="1" si="402"/>
        <v>0</v>
      </c>
      <c r="AC231" s="63">
        <f t="shared" ca="1" si="402"/>
        <v>0</v>
      </c>
      <c r="AD231" s="63">
        <f t="shared" ca="1" si="402"/>
        <v>0</v>
      </c>
      <c r="AE231" s="63"/>
      <c r="AF231" s="194">
        <v>0</v>
      </c>
      <c r="AG231" s="194">
        <f t="shared" ref="AG231:BL231" ca="1" si="403">AF235</f>
        <v>0</v>
      </c>
      <c r="AH231" s="194">
        <f t="shared" ca="1" si="403"/>
        <v>0</v>
      </c>
      <c r="AI231" s="194">
        <f t="shared" ca="1" si="403"/>
        <v>0</v>
      </c>
      <c r="AJ231" s="194">
        <f t="shared" ca="1" si="403"/>
        <v>0</v>
      </c>
      <c r="AK231" s="194">
        <f t="shared" ca="1" si="403"/>
        <v>0</v>
      </c>
      <c r="AL231" s="194">
        <f t="shared" ca="1" si="403"/>
        <v>0</v>
      </c>
      <c r="AM231" s="194">
        <f t="shared" ca="1" si="403"/>
        <v>0</v>
      </c>
      <c r="AN231" s="194">
        <f t="shared" ca="1" si="403"/>
        <v>0</v>
      </c>
      <c r="AO231" s="194">
        <f t="shared" ca="1" si="403"/>
        <v>0</v>
      </c>
      <c r="AP231" s="194">
        <f t="shared" ca="1" si="403"/>
        <v>0</v>
      </c>
      <c r="AQ231" s="194">
        <f t="shared" ca="1" si="403"/>
        <v>0</v>
      </c>
      <c r="AR231" s="194">
        <f t="shared" ca="1" si="403"/>
        <v>0</v>
      </c>
      <c r="AS231" s="194">
        <f t="shared" ca="1" si="403"/>
        <v>0</v>
      </c>
      <c r="AT231" s="194">
        <f t="shared" ca="1" si="403"/>
        <v>0</v>
      </c>
      <c r="AU231" s="194">
        <f t="shared" ca="1" si="403"/>
        <v>0</v>
      </c>
      <c r="AV231" s="194">
        <f t="shared" ca="1" si="403"/>
        <v>0</v>
      </c>
      <c r="AW231" s="194">
        <f t="shared" ca="1" si="403"/>
        <v>0</v>
      </c>
      <c r="AX231" s="194">
        <f t="shared" ca="1" si="403"/>
        <v>0</v>
      </c>
      <c r="AY231" s="194">
        <f t="shared" ca="1" si="403"/>
        <v>0</v>
      </c>
      <c r="AZ231" s="194">
        <f t="shared" ca="1" si="403"/>
        <v>0</v>
      </c>
      <c r="BA231" s="194">
        <f t="shared" ca="1" si="403"/>
        <v>0</v>
      </c>
      <c r="BB231" s="194">
        <f t="shared" ca="1" si="403"/>
        <v>0</v>
      </c>
      <c r="BC231" s="194">
        <f t="shared" ca="1" si="403"/>
        <v>0</v>
      </c>
      <c r="BD231" s="194">
        <f t="shared" ca="1" si="403"/>
        <v>0</v>
      </c>
      <c r="BE231" s="194">
        <f t="shared" ca="1" si="403"/>
        <v>0</v>
      </c>
      <c r="BF231" s="194">
        <f t="shared" ca="1" si="403"/>
        <v>0</v>
      </c>
      <c r="BG231" s="194">
        <f t="shared" ca="1" si="403"/>
        <v>0</v>
      </c>
      <c r="BH231" s="194">
        <f t="shared" ca="1" si="403"/>
        <v>0</v>
      </c>
      <c r="BI231" s="194">
        <f t="shared" ca="1" si="403"/>
        <v>0</v>
      </c>
      <c r="BJ231" s="194">
        <f t="shared" ca="1" si="403"/>
        <v>0</v>
      </c>
      <c r="BK231" s="194">
        <f t="shared" ca="1" si="403"/>
        <v>0</v>
      </c>
      <c r="BL231" s="194">
        <f t="shared" ca="1" si="403"/>
        <v>0</v>
      </c>
      <c r="BM231" s="194">
        <f t="shared" ref="BM231:CM231" ca="1" si="404">BL235</f>
        <v>0</v>
      </c>
      <c r="BN231" s="194">
        <f t="shared" ca="1" si="404"/>
        <v>0</v>
      </c>
      <c r="BO231" s="194">
        <f t="shared" ca="1" si="404"/>
        <v>0</v>
      </c>
      <c r="BP231" s="194">
        <f t="shared" ca="1" si="404"/>
        <v>0</v>
      </c>
      <c r="BQ231" s="194">
        <f t="shared" ca="1" si="404"/>
        <v>0</v>
      </c>
      <c r="BR231" s="194">
        <f t="shared" ca="1" si="404"/>
        <v>0</v>
      </c>
      <c r="BS231" s="194">
        <f t="shared" ca="1" si="404"/>
        <v>0</v>
      </c>
      <c r="BT231" s="194">
        <f t="shared" ca="1" si="404"/>
        <v>0</v>
      </c>
      <c r="BU231" s="194">
        <f t="shared" ca="1" si="404"/>
        <v>0</v>
      </c>
      <c r="BV231" s="194">
        <f t="shared" ca="1" si="404"/>
        <v>0</v>
      </c>
      <c r="BW231" s="194">
        <f t="shared" ca="1" si="404"/>
        <v>0</v>
      </c>
      <c r="BX231" s="194">
        <f t="shared" ca="1" si="404"/>
        <v>0</v>
      </c>
      <c r="BY231" s="194">
        <f t="shared" ca="1" si="404"/>
        <v>0</v>
      </c>
      <c r="BZ231" s="194">
        <f t="shared" ca="1" si="404"/>
        <v>0</v>
      </c>
      <c r="CA231" s="194">
        <f t="shared" ca="1" si="404"/>
        <v>0</v>
      </c>
      <c r="CB231" s="194">
        <f t="shared" ca="1" si="404"/>
        <v>0</v>
      </c>
      <c r="CC231" s="194">
        <f t="shared" ca="1" si="404"/>
        <v>0</v>
      </c>
      <c r="CD231" s="194">
        <f t="shared" ca="1" si="404"/>
        <v>0</v>
      </c>
      <c r="CE231" s="194">
        <f t="shared" ca="1" si="404"/>
        <v>0</v>
      </c>
      <c r="CF231" s="194">
        <f t="shared" ca="1" si="404"/>
        <v>0</v>
      </c>
      <c r="CG231" s="194">
        <f t="shared" ca="1" si="404"/>
        <v>0</v>
      </c>
      <c r="CH231" s="194">
        <f t="shared" ca="1" si="404"/>
        <v>0</v>
      </c>
      <c r="CI231" s="194">
        <f t="shared" ca="1" si="404"/>
        <v>0</v>
      </c>
      <c r="CJ231" s="194">
        <f t="shared" ca="1" si="404"/>
        <v>0</v>
      </c>
      <c r="CK231" s="194">
        <f t="shared" ca="1" si="404"/>
        <v>0</v>
      </c>
      <c r="CL231" s="194">
        <f t="shared" ca="1" si="404"/>
        <v>0</v>
      </c>
      <c r="CM231" s="194">
        <f t="shared" ca="1" si="404"/>
        <v>0</v>
      </c>
    </row>
    <row r="232" spans="2:91" x14ac:dyDescent="0.2">
      <c r="B232" s="196" t="s">
        <v>299</v>
      </c>
      <c r="C232" s="19" t="str">
        <f>Inputs!$GZ$9</f>
        <v>kg</v>
      </c>
      <c r="D232" s="19" t="s">
        <v>19</v>
      </c>
      <c r="E232" s="27">
        <f t="shared" ref="E232:I234" ca="1" si="405">SUMIF($K$4:$AD$4,E$4,$K232:$AD232)</f>
        <v>0</v>
      </c>
      <c r="F232" s="27">
        <f t="shared" ca="1" si="405"/>
        <v>0</v>
      </c>
      <c r="G232" s="27">
        <f t="shared" ca="1" si="405"/>
        <v>0</v>
      </c>
      <c r="H232" s="27">
        <f t="shared" ca="1" si="405"/>
        <v>0</v>
      </c>
      <c r="I232" s="27">
        <f t="shared" ca="1" si="405"/>
        <v>0</v>
      </c>
      <c r="J232" s="27"/>
      <c r="K232" s="27">
        <f t="shared" ref="K232:T234" ca="1" si="406">SUMIFS($AF232:$CM232,$AF$4:$CM$4,K$4,$AF$8:$CM$8,K$8)</f>
        <v>0</v>
      </c>
      <c r="L232" s="27">
        <f t="shared" ca="1" si="406"/>
        <v>0</v>
      </c>
      <c r="M232" s="27">
        <f t="shared" ca="1" si="406"/>
        <v>0</v>
      </c>
      <c r="N232" s="27">
        <f t="shared" ca="1" si="406"/>
        <v>0</v>
      </c>
      <c r="O232" s="27">
        <f t="shared" ca="1" si="406"/>
        <v>0</v>
      </c>
      <c r="P232" s="27">
        <f t="shared" ca="1" si="406"/>
        <v>0</v>
      </c>
      <c r="Q232" s="27">
        <f t="shared" ca="1" si="406"/>
        <v>0</v>
      </c>
      <c r="R232" s="27">
        <f t="shared" ca="1" si="406"/>
        <v>0</v>
      </c>
      <c r="S232" s="27">
        <f t="shared" ca="1" si="406"/>
        <v>0</v>
      </c>
      <c r="T232" s="27">
        <f t="shared" ca="1" si="406"/>
        <v>0</v>
      </c>
      <c r="U232" s="27">
        <f t="shared" ref="U232:AD234" ca="1" si="407">SUMIFS($AF232:$CM232,$AF$4:$CM$4,U$4,$AF$8:$CM$8,U$8)</f>
        <v>0</v>
      </c>
      <c r="V232" s="27">
        <f t="shared" ca="1" si="407"/>
        <v>0</v>
      </c>
      <c r="W232" s="27">
        <f t="shared" ca="1" si="407"/>
        <v>0</v>
      </c>
      <c r="X232" s="27">
        <f t="shared" ca="1" si="407"/>
        <v>0</v>
      </c>
      <c r="Y232" s="27">
        <f t="shared" ca="1" si="407"/>
        <v>0</v>
      </c>
      <c r="Z232" s="27">
        <f t="shared" ca="1" si="407"/>
        <v>0</v>
      </c>
      <c r="AA232" s="27">
        <f t="shared" ca="1" si="407"/>
        <v>0</v>
      </c>
      <c r="AB232" s="27">
        <f t="shared" ca="1" si="407"/>
        <v>0</v>
      </c>
      <c r="AC232" s="27">
        <f t="shared" ca="1" si="407"/>
        <v>0</v>
      </c>
      <c r="AD232" s="27">
        <f t="shared" ca="1" si="407"/>
        <v>0</v>
      </c>
      <c r="AE232" s="27"/>
      <c r="AF232" s="197">
        <f ca="1">-OFFSET(AF234,0,VLOOKUP($B223,Settings!$AX$4:$BG$100,10,0))-OFFSET(AF233,0,VLOOKUP($B223,Settings!$AX$4:$BG$100,10,0))</f>
        <v>0</v>
      </c>
      <c r="AG232" s="197">
        <f ca="1">-OFFSET(AG234,0,VLOOKUP($B223,Settings!$AX$4:$BG$100,10,0))-OFFSET(AG233,0,VLOOKUP($B223,Settings!$AX$4:$BG$100,10,0))</f>
        <v>0</v>
      </c>
      <c r="AH232" s="197">
        <f ca="1">-OFFSET(AH234,0,VLOOKUP($B223,Settings!$AX$4:$BG$100,10,0))-OFFSET(AH233,0,VLOOKUP($B223,Settings!$AX$4:$BG$100,10,0))</f>
        <v>0</v>
      </c>
      <c r="AI232" s="197">
        <f ca="1">-OFFSET(AI234,0,VLOOKUP($B223,Settings!$AX$4:$BG$100,10,0))-OFFSET(AI233,0,VLOOKUP($B223,Settings!$AX$4:$BG$100,10,0))</f>
        <v>0</v>
      </c>
      <c r="AJ232" s="197">
        <f ca="1">-OFFSET(AJ234,0,VLOOKUP($B223,Settings!$AX$4:$BG$100,10,0))-OFFSET(AJ233,0,VLOOKUP($B223,Settings!$AX$4:$BG$100,10,0))</f>
        <v>0</v>
      </c>
      <c r="AK232" s="197">
        <f ca="1">-OFFSET(AK234,0,VLOOKUP($B223,Settings!$AX$4:$BG$100,10,0))-OFFSET(AK233,0,VLOOKUP($B223,Settings!$AX$4:$BG$100,10,0))</f>
        <v>0</v>
      </c>
      <c r="AL232" s="197">
        <f ca="1">-OFFSET(AL234,0,VLOOKUP($B223,Settings!$AX$4:$BG$100,10,0))-OFFSET(AL233,0,VLOOKUP($B223,Settings!$AX$4:$BG$100,10,0))</f>
        <v>0</v>
      </c>
      <c r="AM232" s="197">
        <f ca="1">-OFFSET(AM234,0,VLOOKUP($B223,Settings!$AX$4:$BG$100,10,0))-OFFSET(AM233,0,VLOOKUP($B223,Settings!$AX$4:$BG$100,10,0))</f>
        <v>0</v>
      </c>
      <c r="AN232" s="197">
        <f ca="1">-OFFSET(AN234,0,VLOOKUP($B223,Settings!$AX$4:$BG$100,10,0))-OFFSET(AN233,0,VLOOKUP($B223,Settings!$AX$4:$BG$100,10,0))</f>
        <v>0</v>
      </c>
      <c r="AO232" s="197">
        <f ca="1">-OFFSET(AO234,0,VLOOKUP($B223,Settings!$AX$4:$BG$100,10,0))-OFFSET(AO233,0,VLOOKUP($B223,Settings!$AX$4:$BG$100,10,0))</f>
        <v>0</v>
      </c>
      <c r="AP232" s="197">
        <f ca="1">-OFFSET(AP234,0,VLOOKUP($B223,Settings!$AX$4:$BG$100,10,0))-OFFSET(AP233,0,VLOOKUP($B223,Settings!$AX$4:$BG$100,10,0))</f>
        <v>0</v>
      </c>
      <c r="AQ232" s="197">
        <f ca="1">-OFFSET(AQ234,0,VLOOKUP($B223,Settings!$AX$4:$BG$100,10,0))-OFFSET(AQ233,0,VLOOKUP($B223,Settings!$AX$4:$BG$100,10,0))</f>
        <v>0</v>
      </c>
      <c r="AR232" s="197">
        <f ca="1">-OFFSET(AR234,0,VLOOKUP($B223,Settings!$AX$4:$BG$100,10,0))-OFFSET(AR233,0,VLOOKUP($B223,Settings!$AX$4:$BG$100,10,0))</f>
        <v>0</v>
      </c>
      <c r="AS232" s="197">
        <f ca="1">-OFFSET(AS234,0,VLOOKUP($B223,Settings!$AX$4:$BG$100,10,0))-OFFSET(AS233,0,VLOOKUP($B223,Settings!$AX$4:$BG$100,10,0))</f>
        <v>0</v>
      </c>
      <c r="AT232" s="197">
        <f ca="1">-OFFSET(AT234,0,VLOOKUP($B223,Settings!$AX$4:$BG$100,10,0))-OFFSET(AT233,0,VLOOKUP($B223,Settings!$AX$4:$BG$100,10,0))</f>
        <v>0</v>
      </c>
      <c r="AU232" s="197">
        <f ca="1">-OFFSET(AU234,0,VLOOKUP($B223,Settings!$AX$4:$BG$100,10,0))-OFFSET(AU233,0,VLOOKUP($B223,Settings!$AX$4:$BG$100,10,0))</f>
        <v>0</v>
      </c>
      <c r="AV232" s="197">
        <f ca="1">-OFFSET(AV234,0,VLOOKUP($B223,Settings!$AX$4:$BG$100,10,0))-OFFSET(AV233,0,VLOOKUP($B223,Settings!$AX$4:$BG$100,10,0))</f>
        <v>0</v>
      </c>
      <c r="AW232" s="197">
        <f ca="1">-OFFSET(AW234,0,VLOOKUP($B223,Settings!$AX$4:$BG$100,10,0))-OFFSET(AW233,0,VLOOKUP($B223,Settings!$AX$4:$BG$100,10,0))</f>
        <v>0</v>
      </c>
      <c r="AX232" s="197">
        <f ca="1">-OFFSET(AX234,0,VLOOKUP($B223,Settings!$AX$4:$BG$100,10,0))-OFFSET(AX233,0,VLOOKUP($B223,Settings!$AX$4:$BG$100,10,0))</f>
        <v>0</v>
      </c>
      <c r="AY232" s="197">
        <f ca="1">-OFFSET(AY234,0,VLOOKUP($B223,Settings!$AX$4:$BG$100,10,0))-OFFSET(AY233,0,VLOOKUP($B223,Settings!$AX$4:$BG$100,10,0))</f>
        <v>0</v>
      </c>
      <c r="AZ232" s="197">
        <f ca="1">-OFFSET(AZ234,0,VLOOKUP($B223,Settings!$AX$4:$BG$100,10,0))-OFFSET(AZ233,0,VLOOKUP($B223,Settings!$AX$4:$BG$100,10,0))</f>
        <v>0</v>
      </c>
      <c r="BA232" s="197">
        <f ca="1">-OFFSET(BA234,0,VLOOKUP($B223,Settings!$AX$4:$BG$100,10,0))-OFFSET(BA233,0,VLOOKUP($B223,Settings!$AX$4:$BG$100,10,0))</f>
        <v>0</v>
      </c>
      <c r="BB232" s="197">
        <f ca="1">-OFFSET(BB234,0,VLOOKUP($B223,Settings!$AX$4:$BG$100,10,0))-OFFSET(BB233,0,VLOOKUP($B223,Settings!$AX$4:$BG$100,10,0))</f>
        <v>0</v>
      </c>
      <c r="BC232" s="197">
        <f ca="1">-OFFSET(BC234,0,VLOOKUP($B223,Settings!$AX$4:$BG$100,10,0))-OFFSET(BC233,0,VLOOKUP($B223,Settings!$AX$4:$BG$100,10,0))</f>
        <v>0</v>
      </c>
      <c r="BD232" s="197">
        <f ca="1">-OFFSET(BD234,0,VLOOKUP($B223,Settings!$AX$4:$BG$100,10,0))-OFFSET(BD233,0,VLOOKUP($B223,Settings!$AX$4:$BG$100,10,0))</f>
        <v>0</v>
      </c>
      <c r="BE232" s="197">
        <f ca="1">-OFFSET(BE234,0,VLOOKUP($B223,Settings!$AX$4:$BG$100,10,0))-OFFSET(BE233,0,VLOOKUP($B223,Settings!$AX$4:$BG$100,10,0))</f>
        <v>0</v>
      </c>
      <c r="BF232" s="197">
        <f ca="1">-OFFSET(BF234,0,VLOOKUP($B223,Settings!$AX$4:$BG$100,10,0))-OFFSET(BF233,0,VLOOKUP($B223,Settings!$AX$4:$BG$100,10,0))</f>
        <v>0</v>
      </c>
      <c r="BG232" s="197">
        <f ca="1">-OFFSET(BG234,0,VLOOKUP($B223,Settings!$AX$4:$BG$100,10,0))-OFFSET(BG233,0,VLOOKUP($B223,Settings!$AX$4:$BG$100,10,0))</f>
        <v>0</v>
      </c>
      <c r="BH232" s="197">
        <f ca="1">-OFFSET(BH234,0,VLOOKUP($B223,Settings!$AX$4:$BG$100,10,0))-OFFSET(BH233,0,VLOOKUP($B223,Settings!$AX$4:$BG$100,10,0))</f>
        <v>0</v>
      </c>
      <c r="BI232" s="197">
        <f ca="1">-OFFSET(BI234,0,VLOOKUP($B223,Settings!$AX$4:$BG$100,10,0))-OFFSET(BI233,0,VLOOKUP($B223,Settings!$AX$4:$BG$100,10,0))</f>
        <v>0</v>
      </c>
      <c r="BJ232" s="197">
        <f ca="1">-OFFSET(BJ234,0,VLOOKUP($B223,Settings!$AX$4:$BG$100,10,0))-OFFSET(BJ233,0,VLOOKUP($B223,Settings!$AX$4:$BG$100,10,0))</f>
        <v>0</v>
      </c>
      <c r="BK232" s="197">
        <f ca="1">-OFFSET(BK234,0,VLOOKUP($B223,Settings!$AX$4:$BG$100,10,0))-OFFSET(BK233,0,VLOOKUP($B223,Settings!$AX$4:$BG$100,10,0))</f>
        <v>0</v>
      </c>
      <c r="BL232" s="197">
        <f ca="1">-OFFSET(BL234,0,VLOOKUP($B223,Settings!$AX$4:$BG$100,10,0))-OFFSET(BL233,0,VLOOKUP($B223,Settings!$AX$4:$BG$100,10,0))</f>
        <v>0</v>
      </c>
      <c r="BM232" s="197">
        <f ca="1">-OFFSET(BM234,0,VLOOKUP($B223,Settings!$AX$4:$BG$100,10,0))-OFFSET(BM233,0,VLOOKUP($B223,Settings!$AX$4:$BG$100,10,0))</f>
        <v>0</v>
      </c>
      <c r="BN232" s="197">
        <f ca="1">-OFFSET(BN234,0,VLOOKUP($B223,Settings!$AX$4:$BG$100,10,0))-OFFSET(BN233,0,VLOOKUP($B223,Settings!$AX$4:$BG$100,10,0))</f>
        <v>0</v>
      </c>
      <c r="BO232" s="197">
        <f ca="1">-OFFSET(BO234,0,VLOOKUP($B223,Settings!$AX$4:$BG$100,10,0))-OFFSET(BO233,0,VLOOKUP($B223,Settings!$AX$4:$BG$100,10,0))</f>
        <v>0</v>
      </c>
      <c r="BP232" s="197">
        <f ca="1">-OFFSET(BP234,0,VLOOKUP($B223,Settings!$AX$4:$BG$100,10,0))-OFFSET(BP233,0,VLOOKUP($B223,Settings!$AX$4:$BG$100,10,0))</f>
        <v>0</v>
      </c>
      <c r="BQ232" s="197">
        <f ca="1">-OFFSET(BQ234,0,VLOOKUP($B223,Settings!$AX$4:$BG$100,10,0))-OFFSET(BQ233,0,VLOOKUP($B223,Settings!$AX$4:$BG$100,10,0))</f>
        <v>0</v>
      </c>
      <c r="BR232" s="197">
        <f ca="1">-OFFSET(BR234,0,VLOOKUP($B223,Settings!$AX$4:$BG$100,10,0))-OFFSET(BR233,0,VLOOKUP($B223,Settings!$AX$4:$BG$100,10,0))</f>
        <v>0</v>
      </c>
      <c r="BS232" s="197">
        <f ca="1">-OFFSET(BS234,0,VLOOKUP($B223,Settings!$AX$4:$BG$100,10,0))-OFFSET(BS233,0,VLOOKUP($B223,Settings!$AX$4:$BG$100,10,0))</f>
        <v>0</v>
      </c>
      <c r="BT232" s="197">
        <f ca="1">-OFFSET(BT234,0,VLOOKUP($B223,Settings!$AX$4:$BG$100,10,0))-OFFSET(BT233,0,VLOOKUP($B223,Settings!$AX$4:$BG$100,10,0))</f>
        <v>0</v>
      </c>
      <c r="BU232" s="197">
        <f ca="1">-OFFSET(BU234,0,VLOOKUP($B223,Settings!$AX$4:$BG$100,10,0))-OFFSET(BU233,0,VLOOKUP($B223,Settings!$AX$4:$BG$100,10,0))</f>
        <v>0</v>
      </c>
      <c r="BV232" s="197">
        <f ca="1">-OFFSET(BV234,0,VLOOKUP($B223,Settings!$AX$4:$BG$100,10,0))-OFFSET(BV233,0,VLOOKUP($B223,Settings!$AX$4:$BG$100,10,0))</f>
        <v>0</v>
      </c>
      <c r="BW232" s="197">
        <f ca="1">-OFFSET(BW234,0,VLOOKUP($B223,Settings!$AX$4:$BG$100,10,0))-OFFSET(BW233,0,VLOOKUP($B223,Settings!$AX$4:$BG$100,10,0))</f>
        <v>0</v>
      </c>
      <c r="BX232" s="197">
        <f ca="1">-OFFSET(BX234,0,VLOOKUP($B223,Settings!$AX$4:$BG$100,10,0))-OFFSET(BX233,0,VLOOKUP($B223,Settings!$AX$4:$BG$100,10,0))</f>
        <v>0</v>
      </c>
      <c r="BY232" s="197">
        <f ca="1">-OFFSET(BY234,0,VLOOKUP($B223,Settings!$AX$4:$BG$100,10,0))-OFFSET(BY233,0,VLOOKUP($B223,Settings!$AX$4:$BG$100,10,0))</f>
        <v>0</v>
      </c>
      <c r="BZ232" s="197">
        <f ca="1">-OFFSET(BZ234,0,VLOOKUP($B223,Settings!$AX$4:$BG$100,10,0))-OFFSET(BZ233,0,VLOOKUP($B223,Settings!$AX$4:$BG$100,10,0))</f>
        <v>0</v>
      </c>
      <c r="CA232" s="197">
        <f ca="1">-OFFSET(CA234,0,VLOOKUP($B223,Settings!$AX$4:$BG$100,10,0))-OFFSET(CA233,0,VLOOKUP($B223,Settings!$AX$4:$BG$100,10,0))</f>
        <v>0</v>
      </c>
      <c r="CB232" s="197">
        <f ca="1">-OFFSET(CB234,0,VLOOKUP($B223,Settings!$AX$4:$BG$100,10,0))-OFFSET(CB233,0,VLOOKUP($B223,Settings!$AX$4:$BG$100,10,0))</f>
        <v>0</v>
      </c>
      <c r="CC232" s="197">
        <f ca="1">-OFFSET(CC234,0,VLOOKUP($B223,Settings!$AX$4:$BG$100,10,0))-OFFSET(CC233,0,VLOOKUP($B223,Settings!$AX$4:$BG$100,10,0))</f>
        <v>0</v>
      </c>
      <c r="CD232" s="197">
        <f ca="1">-OFFSET(CD234,0,VLOOKUP($B223,Settings!$AX$4:$BG$100,10,0))-OFFSET(CD233,0,VLOOKUP($B223,Settings!$AX$4:$BG$100,10,0))</f>
        <v>0</v>
      </c>
      <c r="CE232" s="197">
        <f ca="1">-OFFSET(CE234,0,VLOOKUP($B223,Settings!$AX$4:$BG$100,10,0))-OFFSET(CE233,0,VLOOKUP($B223,Settings!$AX$4:$BG$100,10,0))</f>
        <v>0</v>
      </c>
      <c r="CF232" s="197">
        <f ca="1">-OFFSET(CF234,0,VLOOKUP($B223,Settings!$AX$4:$BG$100,10,0))-OFFSET(CF233,0,VLOOKUP($B223,Settings!$AX$4:$BG$100,10,0))</f>
        <v>0</v>
      </c>
      <c r="CG232" s="197">
        <f ca="1">-OFFSET(CG234,0,VLOOKUP($B223,Settings!$AX$4:$BG$100,10,0))-OFFSET(CG233,0,VLOOKUP($B223,Settings!$AX$4:$BG$100,10,0))</f>
        <v>0</v>
      </c>
      <c r="CH232" s="197">
        <f ca="1">-OFFSET(CH234,0,VLOOKUP($B223,Settings!$AX$4:$BG$100,10,0))-OFFSET(CH233,0,VLOOKUP($B223,Settings!$AX$4:$BG$100,10,0))</f>
        <v>0</v>
      </c>
      <c r="CI232" s="197">
        <f ca="1">-OFFSET(CI234,0,VLOOKUP($B223,Settings!$AX$4:$BG$100,10,0))-OFFSET(CI233,0,VLOOKUP($B223,Settings!$AX$4:$BG$100,10,0))</f>
        <v>0</v>
      </c>
      <c r="CJ232" s="197">
        <f ca="1">-OFFSET(CJ234,0,VLOOKUP($B223,Settings!$AX$4:$BG$100,10,0))-OFFSET(CJ233,0,VLOOKUP($B223,Settings!$AX$4:$BG$100,10,0))</f>
        <v>0</v>
      </c>
      <c r="CK232" s="197">
        <f ca="1">-OFFSET(CK234,0,VLOOKUP($B223,Settings!$AX$4:$BG$100,10,0))-OFFSET(CK233,0,VLOOKUP($B223,Settings!$AX$4:$BG$100,10,0))</f>
        <v>0</v>
      </c>
      <c r="CL232" s="197">
        <f ca="1">-OFFSET(CL234,0,VLOOKUP($B223,Settings!$AX$4:$BG$100,10,0))-OFFSET(CL233,0,VLOOKUP($B223,Settings!$AX$4:$BG$100,10,0))</f>
        <v>0</v>
      </c>
      <c r="CM232" s="197">
        <f ca="1">-OFFSET(CM234,0,VLOOKUP($B223,Settings!$AX$4:$BG$100,10,0))-OFFSET(CM233,0,VLOOKUP($B223,Settings!$AX$4:$BG$100,10,0))</f>
        <v>0</v>
      </c>
    </row>
    <row r="233" spans="2:91" x14ac:dyDescent="0.2">
      <c r="B233" s="196" t="s">
        <v>298</v>
      </c>
      <c r="C233" s="19" t="str">
        <f>Inputs!$GZ$9</f>
        <v>kg</v>
      </c>
      <c r="D233" s="19" t="s">
        <v>19</v>
      </c>
      <c r="E233" s="27">
        <f t="shared" ca="1" si="405"/>
        <v>0</v>
      </c>
      <c r="F233" s="27">
        <f t="shared" ca="1" si="405"/>
        <v>0</v>
      </c>
      <c r="G233" s="27">
        <f t="shared" ca="1" si="405"/>
        <v>0</v>
      </c>
      <c r="H233" s="27">
        <f t="shared" ca="1" si="405"/>
        <v>0</v>
      </c>
      <c r="I233" s="27">
        <f t="shared" ca="1" si="405"/>
        <v>0</v>
      </c>
      <c r="J233" s="27"/>
      <c r="K233" s="27">
        <f t="shared" ca="1" si="406"/>
        <v>0</v>
      </c>
      <c r="L233" s="27">
        <f t="shared" ca="1" si="406"/>
        <v>0</v>
      </c>
      <c r="M233" s="27">
        <f t="shared" ca="1" si="406"/>
        <v>0</v>
      </c>
      <c r="N233" s="27">
        <f t="shared" ca="1" si="406"/>
        <v>0</v>
      </c>
      <c r="O233" s="27">
        <f t="shared" ca="1" si="406"/>
        <v>0</v>
      </c>
      <c r="P233" s="27">
        <f t="shared" ca="1" si="406"/>
        <v>0</v>
      </c>
      <c r="Q233" s="27">
        <f t="shared" ca="1" si="406"/>
        <v>0</v>
      </c>
      <c r="R233" s="27">
        <f t="shared" ca="1" si="406"/>
        <v>0</v>
      </c>
      <c r="S233" s="27">
        <f t="shared" ca="1" si="406"/>
        <v>0</v>
      </c>
      <c r="T233" s="27">
        <f t="shared" ca="1" si="406"/>
        <v>0</v>
      </c>
      <c r="U233" s="27">
        <f t="shared" ca="1" si="407"/>
        <v>0</v>
      </c>
      <c r="V233" s="27">
        <f t="shared" ca="1" si="407"/>
        <v>0</v>
      </c>
      <c r="W233" s="27">
        <f t="shared" ca="1" si="407"/>
        <v>0</v>
      </c>
      <c r="X233" s="27">
        <f t="shared" ca="1" si="407"/>
        <v>0</v>
      </c>
      <c r="Y233" s="27">
        <f t="shared" ca="1" si="407"/>
        <v>0</v>
      </c>
      <c r="Z233" s="27">
        <f t="shared" ca="1" si="407"/>
        <v>0</v>
      </c>
      <c r="AA233" s="27">
        <f t="shared" ca="1" si="407"/>
        <v>0</v>
      </c>
      <c r="AB233" s="27">
        <f t="shared" ca="1" si="407"/>
        <v>0</v>
      </c>
      <c r="AC233" s="27">
        <f t="shared" ca="1" si="407"/>
        <v>0</v>
      </c>
      <c r="AD233" s="27">
        <f t="shared" ca="1" si="407"/>
        <v>0</v>
      </c>
      <c r="AE233" s="27"/>
      <c r="AF233" s="193">
        <f ca="1">-SUMIF(buffer!$B$99:$B$123,Stock!$B223,buffer!C$99:C$123)</f>
        <v>0</v>
      </c>
      <c r="AG233" s="193">
        <f ca="1">-SUMIF(buffer!$B$99:$B$123,Stock!$B223,buffer!D$99:D$123)</f>
        <v>0</v>
      </c>
      <c r="AH233" s="193">
        <f ca="1">-SUMIF(buffer!$B$99:$B$123,Stock!$B223,buffer!E$99:E$123)</f>
        <v>0</v>
      </c>
      <c r="AI233" s="193">
        <f ca="1">-SUMIF(buffer!$B$99:$B$123,Stock!$B223,buffer!F$99:F$123)</f>
        <v>0</v>
      </c>
      <c r="AJ233" s="193">
        <f ca="1">-SUMIF(buffer!$B$99:$B$123,Stock!$B223,buffer!G$99:G$123)</f>
        <v>0</v>
      </c>
      <c r="AK233" s="193">
        <f ca="1">-SUMIF(buffer!$B$99:$B$123,Stock!$B223,buffer!H$99:H$123)</f>
        <v>0</v>
      </c>
      <c r="AL233" s="193">
        <f ca="1">-SUMIF(buffer!$B$99:$B$123,Stock!$B223,buffer!I$99:I$123)</f>
        <v>0</v>
      </c>
      <c r="AM233" s="193">
        <f ca="1">-SUMIF(buffer!$B$99:$B$123,Stock!$B223,buffer!J$99:J$123)</f>
        <v>0</v>
      </c>
      <c r="AN233" s="193">
        <f ca="1">-SUMIF(buffer!$B$99:$B$123,Stock!$B223,buffer!K$99:K$123)</f>
        <v>0</v>
      </c>
      <c r="AO233" s="193">
        <f ca="1">-SUMIF(buffer!$B$99:$B$123,Stock!$B223,buffer!L$99:L$123)</f>
        <v>0</v>
      </c>
      <c r="AP233" s="193">
        <f ca="1">-SUMIF(buffer!$B$99:$B$123,Stock!$B223,buffer!M$99:M$123)</f>
        <v>0</v>
      </c>
      <c r="AQ233" s="193">
        <f ca="1">-SUMIF(buffer!$B$99:$B$123,Stock!$B223,buffer!N$99:N$123)</f>
        <v>0</v>
      </c>
      <c r="AR233" s="193">
        <f ca="1">-SUMIF(buffer!$B$99:$B$123,Stock!$B223,buffer!O$99:O$123)</f>
        <v>0</v>
      </c>
      <c r="AS233" s="193">
        <f ca="1">-SUMIF(buffer!$B$99:$B$123,Stock!$B223,buffer!P$99:P$123)</f>
        <v>0</v>
      </c>
      <c r="AT233" s="193">
        <f ca="1">-SUMIF(buffer!$B$99:$B$123,Stock!$B223,buffer!Q$99:Q$123)</f>
        <v>0</v>
      </c>
      <c r="AU233" s="193">
        <f ca="1">-SUMIF(buffer!$B$99:$B$123,Stock!$B223,buffer!R$99:R$123)</f>
        <v>0</v>
      </c>
      <c r="AV233" s="193">
        <f ca="1">-SUMIF(buffer!$B$99:$B$123,Stock!$B223,buffer!S$99:S$123)</f>
        <v>0</v>
      </c>
      <c r="AW233" s="193">
        <f ca="1">-SUMIF(buffer!$B$99:$B$123,Stock!$B223,buffer!T$99:T$123)</f>
        <v>0</v>
      </c>
      <c r="AX233" s="193">
        <f ca="1">-SUMIF(buffer!$B$99:$B$123,Stock!$B223,buffer!U$99:U$123)</f>
        <v>0</v>
      </c>
      <c r="AY233" s="193">
        <f ca="1">-SUMIF(buffer!$B$99:$B$123,Stock!$B223,buffer!V$99:V$123)</f>
        <v>0</v>
      </c>
      <c r="AZ233" s="193">
        <f ca="1">-SUMIF(buffer!$B$99:$B$123,Stock!$B223,buffer!W$99:W$123)</f>
        <v>0</v>
      </c>
      <c r="BA233" s="193">
        <f ca="1">-SUMIF(buffer!$B$99:$B$123,Stock!$B223,buffer!X$99:X$123)</f>
        <v>0</v>
      </c>
      <c r="BB233" s="193">
        <f ca="1">-SUMIF(buffer!$B$99:$B$123,Stock!$B223,buffer!Y$99:Y$123)</f>
        <v>0</v>
      </c>
      <c r="BC233" s="193">
        <f ca="1">-SUMIF(buffer!$B$99:$B$123,Stock!$B223,buffer!Z$99:Z$123)</f>
        <v>0</v>
      </c>
      <c r="BD233" s="193">
        <f ca="1">-SUMIF(buffer!$B$99:$B$123,Stock!$B223,buffer!AA$99:AA$123)</f>
        <v>0</v>
      </c>
      <c r="BE233" s="193">
        <f ca="1">-SUMIF(buffer!$B$99:$B$123,Stock!$B223,buffer!AB$99:AB$123)</f>
        <v>0</v>
      </c>
      <c r="BF233" s="193">
        <f ca="1">-SUMIF(buffer!$B$99:$B$123,Stock!$B223,buffer!AC$99:AC$123)</f>
        <v>0</v>
      </c>
      <c r="BG233" s="193">
        <f ca="1">-SUMIF(buffer!$B$99:$B$123,Stock!$B223,buffer!AD$99:AD$123)</f>
        <v>0</v>
      </c>
      <c r="BH233" s="193">
        <f ca="1">-SUMIF(buffer!$B$99:$B$123,Stock!$B223,buffer!AE$99:AE$123)</f>
        <v>0</v>
      </c>
      <c r="BI233" s="193">
        <f ca="1">-SUMIF(buffer!$B$99:$B$123,Stock!$B223,buffer!AF$99:AF$123)</f>
        <v>0</v>
      </c>
      <c r="BJ233" s="193">
        <f ca="1">-SUMIF(buffer!$B$99:$B$123,Stock!$B223,buffer!AG$99:AG$123)</f>
        <v>0</v>
      </c>
      <c r="BK233" s="193">
        <f ca="1">-SUMIF(buffer!$B$99:$B$123,Stock!$B223,buffer!AH$99:AH$123)</f>
        <v>0</v>
      </c>
      <c r="BL233" s="193">
        <f ca="1">-SUMIF(buffer!$B$99:$B$123,Stock!$B223,buffer!AI$99:AI$123)</f>
        <v>0</v>
      </c>
      <c r="BM233" s="193">
        <f ca="1">-SUMIF(buffer!$B$99:$B$123,Stock!$B223,buffer!AJ$99:AJ$123)</f>
        <v>0</v>
      </c>
      <c r="BN233" s="193">
        <f ca="1">-SUMIF(buffer!$B$99:$B$123,Stock!$B223,buffer!AK$99:AK$123)</f>
        <v>0</v>
      </c>
      <c r="BO233" s="193">
        <f ca="1">-SUMIF(buffer!$B$99:$B$123,Stock!$B223,buffer!AL$99:AL$123)</f>
        <v>0</v>
      </c>
      <c r="BP233" s="193">
        <f ca="1">-SUMIF(buffer!$B$99:$B$123,Stock!$B223,buffer!AM$99:AM$123)</f>
        <v>0</v>
      </c>
      <c r="BQ233" s="193">
        <f ca="1">-SUMIF(buffer!$B$99:$B$123,Stock!$B223,buffer!AN$99:AN$123)</f>
        <v>0</v>
      </c>
      <c r="BR233" s="193">
        <f ca="1">-SUMIF(buffer!$B$99:$B$123,Stock!$B223,buffer!AO$99:AO$123)</f>
        <v>0</v>
      </c>
      <c r="BS233" s="193">
        <f ca="1">-SUMIF(buffer!$B$99:$B$123,Stock!$B223,buffer!AP$99:AP$123)</f>
        <v>0</v>
      </c>
      <c r="BT233" s="193">
        <f ca="1">-SUMIF(buffer!$B$99:$B$123,Stock!$B223,buffer!AQ$99:AQ$123)</f>
        <v>0</v>
      </c>
      <c r="BU233" s="193">
        <f ca="1">-SUMIF(buffer!$B$99:$B$123,Stock!$B223,buffer!AR$99:AR$123)</f>
        <v>0</v>
      </c>
      <c r="BV233" s="193">
        <f ca="1">-SUMIF(buffer!$B$99:$B$123,Stock!$B223,buffer!AS$99:AS$123)</f>
        <v>0</v>
      </c>
      <c r="BW233" s="193">
        <f ca="1">-SUMIF(buffer!$B$99:$B$123,Stock!$B223,buffer!AT$99:AT$123)</f>
        <v>0</v>
      </c>
      <c r="BX233" s="193">
        <f ca="1">-SUMIF(buffer!$B$99:$B$123,Stock!$B223,buffer!AU$99:AU$123)</f>
        <v>0</v>
      </c>
      <c r="BY233" s="193">
        <f ca="1">-SUMIF(buffer!$B$99:$B$123,Stock!$B223,buffer!AV$99:AV$123)</f>
        <v>0</v>
      </c>
      <c r="BZ233" s="193">
        <f ca="1">-SUMIF(buffer!$B$99:$B$123,Stock!$B223,buffer!AW$99:AW$123)</f>
        <v>0</v>
      </c>
      <c r="CA233" s="193">
        <f ca="1">-SUMIF(buffer!$B$99:$B$123,Stock!$B223,buffer!AX$99:AX$123)</f>
        <v>0</v>
      </c>
      <c r="CB233" s="193">
        <f ca="1">-SUMIF(buffer!$B$99:$B$123,Stock!$B223,buffer!AY$99:AY$123)</f>
        <v>0</v>
      </c>
      <c r="CC233" s="193">
        <f ca="1">-SUMIF(buffer!$B$99:$B$123,Stock!$B223,buffer!AZ$99:AZ$123)</f>
        <v>0</v>
      </c>
      <c r="CD233" s="193">
        <f ca="1">-SUMIF(buffer!$B$99:$B$123,Stock!$B223,buffer!BA$99:BA$123)</f>
        <v>0</v>
      </c>
      <c r="CE233" s="193">
        <f ca="1">-SUMIF(buffer!$B$99:$B$123,Stock!$B223,buffer!BB$99:BB$123)</f>
        <v>0</v>
      </c>
      <c r="CF233" s="193">
        <f ca="1">-SUMIF(buffer!$B$99:$B$123,Stock!$B223,buffer!BC$99:BC$123)</f>
        <v>0</v>
      </c>
      <c r="CG233" s="193">
        <f ca="1">-SUMIF(buffer!$B$99:$B$123,Stock!$B223,buffer!BD$99:BD$123)</f>
        <v>0</v>
      </c>
      <c r="CH233" s="193">
        <f ca="1">-SUMIF(buffer!$B$99:$B$123,Stock!$B223,buffer!BE$99:BE$123)</f>
        <v>0</v>
      </c>
      <c r="CI233" s="193">
        <f ca="1">-SUMIF(buffer!$B$99:$B$123,Stock!$B223,buffer!BF$99:BF$123)</f>
        <v>0</v>
      </c>
      <c r="CJ233" s="193">
        <f ca="1">-SUMIF(buffer!$B$99:$B$123,Stock!$B223,buffer!BG$99:BG$123)</f>
        <v>0</v>
      </c>
      <c r="CK233" s="193">
        <f ca="1">-SUMIF(buffer!$B$99:$B$123,Stock!$B223,buffer!BH$99:BH$123)</f>
        <v>0</v>
      </c>
      <c r="CL233" s="193">
        <f ca="1">-SUMIF(buffer!$B$99:$B$123,Stock!$B223,buffer!BI$99:BI$123)</f>
        <v>0</v>
      </c>
      <c r="CM233" s="193">
        <f ca="1">-SUMIF(buffer!$B$99:$B$123,Stock!$B223,buffer!BJ$99:BJ$123)</f>
        <v>0</v>
      </c>
    </row>
    <row r="234" spans="2:91" x14ac:dyDescent="0.2">
      <c r="B234" s="196" t="s">
        <v>297</v>
      </c>
      <c r="C234" s="19" t="str">
        <f>Inputs!$GZ$9</f>
        <v>kg</v>
      </c>
      <c r="D234" s="19" t="s">
        <v>19</v>
      </c>
      <c r="E234" s="27">
        <f t="shared" ca="1" si="405"/>
        <v>0</v>
      </c>
      <c r="F234" s="27">
        <f t="shared" ca="1" si="405"/>
        <v>0</v>
      </c>
      <c r="G234" s="27">
        <f t="shared" ca="1" si="405"/>
        <v>0</v>
      </c>
      <c r="H234" s="27">
        <f t="shared" ca="1" si="405"/>
        <v>0</v>
      </c>
      <c r="I234" s="27">
        <f t="shared" ca="1" si="405"/>
        <v>0</v>
      </c>
      <c r="J234" s="27"/>
      <c r="K234" s="27">
        <f t="shared" ca="1" si="406"/>
        <v>0</v>
      </c>
      <c r="L234" s="27">
        <f t="shared" ca="1" si="406"/>
        <v>0</v>
      </c>
      <c r="M234" s="27">
        <f t="shared" ca="1" si="406"/>
        <v>0</v>
      </c>
      <c r="N234" s="27">
        <f t="shared" ca="1" si="406"/>
        <v>0</v>
      </c>
      <c r="O234" s="27">
        <f t="shared" ca="1" si="406"/>
        <v>0</v>
      </c>
      <c r="P234" s="27">
        <f t="shared" ca="1" si="406"/>
        <v>0</v>
      </c>
      <c r="Q234" s="27">
        <f t="shared" ca="1" si="406"/>
        <v>0</v>
      </c>
      <c r="R234" s="27">
        <f t="shared" ca="1" si="406"/>
        <v>0</v>
      </c>
      <c r="S234" s="27">
        <f t="shared" ca="1" si="406"/>
        <v>0</v>
      </c>
      <c r="T234" s="27">
        <f t="shared" ca="1" si="406"/>
        <v>0</v>
      </c>
      <c r="U234" s="27">
        <f t="shared" ca="1" si="407"/>
        <v>0</v>
      </c>
      <c r="V234" s="27">
        <f t="shared" ca="1" si="407"/>
        <v>0</v>
      </c>
      <c r="W234" s="27">
        <f t="shared" ca="1" si="407"/>
        <v>0</v>
      </c>
      <c r="X234" s="27">
        <f t="shared" ca="1" si="407"/>
        <v>0</v>
      </c>
      <c r="Y234" s="27">
        <f t="shared" ca="1" si="407"/>
        <v>0</v>
      </c>
      <c r="Z234" s="27">
        <f t="shared" ca="1" si="407"/>
        <v>0</v>
      </c>
      <c r="AA234" s="27">
        <f t="shared" ca="1" si="407"/>
        <v>0</v>
      </c>
      <c r="AB234" s="27">
        <f t="shared" ca="1" si="407"/>
        <v>0</v>
      </c>
      <c r="AC234" s="27">
        <f t="shared" ca="1" si="407"/>
        <v>0</v>
      </c>
      <c r="AD234" s="27">
        <f t="shared" ca="1" si="407"/>
        <v>0</v>
      </c>
      <c r="AE234" s="27"/>
      <c r="AF234" s="26">
        <f ca="1">Inputs!$HM$9*AF233</f>
        <v>0</v>
      </c>
      <c r="AG234" s="26">
        <f ca="1">Inputs!$HM$9*AG233</f>
        <v>0</v>
      </c>
      <c r="AH234" s="26">
        <f ca="1">Inputs!$HM$9*AH233</f>
        <v>0</v>
      </c>
      <c r="AI234" s="26">
        <f ca="1">Inputs!$HM$9*AI233</f>
        <v>0</v>
      </c>
      <c r="AJ234" s="26">
        <f ca="1">Inputs!$HM$9*AJ233</f>
        <v>0</v>
      </c>
      <c r="AK234" s="26">
        <f ca="1">Inputs!$HM$9*AK233</f>
        <v>0</v>
      </c>
      <c r="AL234" s="26">
        <f ca="1">Inputs!$HM$9*AL233</f>
        <v>0</v>
      </c>
      <c r="AM234" s="26">
        <f ca="1">Inputs!$HM$9*AM233</f>
        <v>0</v>
      </c>
      <c r="AN234" s="26">
        <f ca="1">Inputs!$HM$9*AN233</f>
        <v>0</v>
      </c>
      <c r="AO234" s="26">
        <f ca="1">Inputs!$HM$9*AO233</f>
        <v>0</v>
      </c>
      <c r="AP234" s="26">
        <f ca="1">Inputs!$HM$9*AP233</f>
        <v>0</v>
      </c>
      <c r="AQ234" s="26">
        <f ca="1">Inputs!$HM$9*AQ233</f>
        <v>0</v>
      </c>
      <c r="AR234" s="26">
        <f ca="1">Inputs!$HM$9*AR233</f>
        <v>0</v>
      </c>
      <c r="AS234" s="26">
        <f ca="1">Inputs!$HM$9*AS233</f>
        <v>0</v>
      </c>
      <c r="AT234" s="26">
        <f ca="1">Inputs!$HM$9*AT233</f>
        <v>0</v>
      </c>
      <c r="AU234" s="26">
        <f ca="1">Inputs!$HM$9*AU233</f>
        <v>0</v>
      </c>
      <c r="AV234" s="26">
        <f ca="1">Inputs!$HM$9*AV233</f>
        <v>0</v>
      </c>
      <c r="AW234" s="26">
        <f ca="1">Inputs!$HM$9*AW233</f>
        <v>0</v>
      </c>
      <c r="AX234" s="26">
        <f ca="1">Inputs!$HM$9*AX233</f>
        <v>0</v>
      </c>
      <c r="AY234" s="26">
        <f ca="1">Inputs!$HM$9*AY233</f>
        <v>0</v>
      </c>
      <c r="AZ234" s="26">
        <f ca="1">Inputs!$HM$9*AZ233</f>
        <v>0</v>
      </c>
      <c r="BA234" s="26">
        <f ca="1">Inputs!$HM$9*BA233</f>
        <v>0</v>
      </c>
      <c r="BB234" s="26">
        <f ca="1">Inputs!$HM$9*BB233</f>
        <v>0</v>
      </c>
      <c r="BC234" s="26">
        <f ca="1">Inputs!$HM$9*BC233</f>
        <v>0</v>
      </c>
      <c r="BD234" s="26">
        <f ca="1">Inputs!$HM$9*BD233</f>
        <v>0</v>
      </c>
      <c r="BE234" s="26">
        <f ca="1">Inputs!$HM$9*BE233</f>
        <v>0</v>
      </c>
      <c r="BF234" s="26">
        <f ca="1">Inputs!$HM$9*BF233</f>
        <v>0</v>
      </c>
      <c r="BG234" s="26">
        <f ca="1">Inputs!$HM$9*BG233</f>
        <v>0</v>
      </c>
      <c r="BH234" s="26">
        <f ca="1">Inputs!$HM$9*BH233</f>
        <v>0</v>
      </c>
      <c r="BI234" s="26">
        <f ca="1">Inputs!$HM$9*BI233</f>
        <v>0</v>
      </c>
      <c r="BJ234" s="26">
        <f ca="1">Inputs!$HM$9*BJ233</f>
        <v>0</v>
      </c>
      <c r="BK234" s="26">
        <f ca="1">Inputs!$HM$9*BK233</f>
        <v>0</v>
      </c>
      <c r="BL234" s="26">
        <f ca="1">Inputs!$HM$9*BL233</f>
        <v>0</v>
      </c>
      <c r="BM234" s="26">
        <f ca="1">Inputs!$HM$9*BM233</f>
        <v>0</v>
      </c>
      <c r="BN234" s="26">
        <f ca="1">Inputs!$HM$9*BN233</f>
        <v>0</v>
      </c>
      <c r="BO234" s="26">
        <f ca="1">Inputs!$HM$9*BO233</f>
        <v>0</v>
      </c>
      <c r="BP234" s="26">
        <f ca="1">Inputs!$HM$9*BP233</f>
        <v>0</v>
      </c>
      <c r="BQ234" s="26">
        <f ca="1">Inputs!$HM$9*BQ233</f>
        <v>0</v>
      </c>
      <c r="BR234" s="26">
        <f ca="1">Inputs!$HM$9*BR233</f>
        <v>0</v>
      </c>
      <c r="BS234" s="26">
        <f ca="1">Inputs!$HM$9*BS233</f>
        <v>0</v>
      </c>
      <c r="BT234" s="26">
        <f ca="1">Inputs!$HM$9*BT233</f>
        <v>0</v>
      </c>
      <c r="BU234" s="26">
        <f ca="1">Inputs!$HM$9*BU233</f>
        <v>0</v>
      </c>
      <c r="BV234" s="26">
        <f ca="1">Inputs!$HM$9*BV233</f>
        <v>0</v>
      </c>
      <c r="BW234" s="26">
        <f ca="1">Inputs!$HM$9*BW233</f>
        <v>0</v>
      </c>
      <c r="BX234" s="26">
        <f ca="1">Inputs!$HM$9*BX233</f>
        <v>0</v>
      </c>
      <c r="BY234" s="26">
        <f ca="1">Inputs!$HM$9*BY233</f>
        <v>0</v>
      </c>
      <c r="BZ234" s="26">
        <f ca="1">Inputs!$HM$9*BZ233</f>
        <v>0</v>
      </c>
      <c r="CA234" s="26">
        <f ca="1">Inputs!$HM$9*CA233</f>
        <v>0</v>
      </c>
      <c r="CB234" s="26">
        <f ca="1">Inputs!$HM$9*CB233</f>
        <v>0</v>
      </c>
      <c r="CC234" s="26">
        <f ca="1">Inputs!$HM$9*CC233</f>
        <v>0</v>
      </c>
      <c r="CD234" s="26">
        <f ca="1">Inputs!$HM$9*CD233</f>
        <v>0</v>
      </c>
      <c r="CE234" s="26">
        <f ca="1">Inputs!$HM$9*CE233</f>
        <v>0</v>
      </c>
      <c r="CF234" s="26">
        <f ca="1">Inputs!$HM$9*CF233</f>
        <v>0</v>
      </c>
      <c r="CG234" s="26">
        <f ca="1">Inputs!$HM$9*CG233</f>
        <v>0</v>
      </c>
      <c r="CH234" s="26">
        <f ca="1">Inputs!$HM$9*CH233</f>
        <v>0</v>
      </c>
      <c r="CI234" s="26">
        <f ca="1">Inputs!$HM$9*CI233</f>
        <v>0</v>
      </c>
      <c r="CJ234" s="26">
        <f ca="1">Inputs!$HM$9*CJ233</f>
        <v>0</v>
      </c>
      <c r="CK234" s="26">
        <f ca="1">Inputs!$HM$9*CK233</f>
        <v>0</v>
      </c>
      <c r="CL234" s="26">
        <f ca="1">Inputs!$HM$9*CL233</f>
        <v>0</v>
      </c>
      <c r="CM234" s="26">
        <f ca="1">Inputs!$HM$9*CM233</f>
        <v>0</v>
      </c>
    </row>
    <row r="235" spans="2:91" s="115" customFormat="1" x14ac:dyDescent="0.2">
      <c r="B235" s="195" t="s">
        <v>296</v>
      </c>
      <c r="C235" s="19" t="str">
        <f>Inputs!$GZ$9</f>
        <v>kg</v>
      </c>
      <c r="D235" s="19" t="s">
        <v>19</v>
      </c>
      <c r="E235" s="63">
        <f ca="1">SUM(E231:E234)</f>
        <v>0</v>
      </c>
      <c r="F235" s="63">
        <f ca="1">SUM(F231:F234)</f>
        <v>0</v>
      </c>
      <c r="G235" s="63">
        <f ca="1">SUM(G231:G234)</f>
        <v>0</v>
      </c>
      <c r="H235" s="63">
        <f ca="1">SUM(H231:H234)</f>
        <v>0</v>
      </c>
      <c r="I235" s="63">
        <f ca="1">SUM(I231:I234)</f>
        <v>0</v>
      </c>
      <c r="J235" s="63"/>
      <c r="K235" s="63">
        <f t="shared" ref="K235:AD235" ca="1" si="408">SUM(K231:K234)</f>
        <v>0</v>
      </c>
      <c r="L235" s="63">
        <f t="shared" ca="1" si="408"/>
        <v>0</v>
      </c>
      <c r="M235" s="63">
        <f t="shared" ca="1" si="408"/>
        <v>0</v>
      </c>
      <c r="N235" s="63">
        <f t="shared" ca="1" si="408"/>
        <v>0</v>
      </c>
      <c r="O235" s="63">
        <f t="shared" ca="1" si="408"/>
        <v>0</v>
      </c>
      <c r="P235" s="63">
        <f t="shared" ca="1" si="408"/>
        <v>0</v>
      </c>
      <c r="Q235" s="63">
        <f t="shared" ca="1" si="408"/>
        <v>0</v>
      </c>
      <c r="R235" s="63">
        <f t="shared" ca="1" si="408"/>
        <v>0</v>
      </c>
      <c r="S235" s="63">
        <f t="shared" ca="1" si="408"/>
        <v>0</v>
      </c>
      <c r="T235" s="63">
        <f t="shared" ca="1" si="408"/>
        <v>0</v>
      </c>
      <c r="U235" s="63">
        <f t="shared" ca="1" si="408"/>
        <v>0</v>
      </c>
      <c r="V235" s="63">
        <f t="shared" ca="1" si="408"/>
        <v>0</v>
      </c>
      <c r="W235" s="63">
        <f t="shared" ca="1" si="408"/>
        <v>0</v>
      </c>
      <c r="X235" s="63">
        <f t="shared" ca="1" si="408"/>
        <v>0</v>
      </c>
      <c r="Y235" s="63">
        <f t="shared" ca="1" si="408"/>
        <v>0</v>
      </c>
      <c r="Z235" s="63">
        <f t="shared" ca="1" si="408"/>
        <v>0</v>
      </c>
      <c r="AA235" s="63">
        <f t="shared" ca="1" si="408"/>
        <v>0</v>
      </c>
      <c r="AB235" s="63">
        <f t="shared" ca="1" si="408"/>
        <v>0</v>
      </c>
      <c r="AC235" s="63">
        <f t="shared" ca="1" si="408"/>
        <v>0</v>
      </c>
      <c r="AD235" s="63">
        <f t="shared" ca="1" si="408"/>
        <v>0</v>
      </c>
      <c r="AE235" s="63"/>
      <c r="AF235" s="194">
        <f t="shared" ref="AF235:BK235" ca="1" si="409">SUM(AF231:AF234)</f>
        <v>0</v>
      </c>
      <c r="AG235" s="194">
        <f t="shared" ca="1" si="409"/>
        <v>0</v>
      </c>
      <c r="AH235" s="194">
        <f t="shared" ca="1" si="409"/>
        <v>0</v>
      </c>
      <c r="AI235" s="194">
        <f t="shared" ca="1" si="409"/>
        <v>0</v>
      </c>
      <c r="AJ235" s="194">
        <f t="shared" ca="1" si="409"/>
        <v>0</v>
      </c>
      <c r="AK235" s="194">
        <f t="shared" ca="1" si="409"/>
        <v>0</v>
      </c>
      <c r="AL235" s="194">
        <f t="shared" ca="1" si="409"/>
        <v>0</v>
      </c>
      <c r="AM235" s="194">
        <f t="shared" ca="1" si="409"/>
        <v>0</v>
      </c>
      <c r="AN235" s="194">
        <f t="shared" ca="1" si="409"/>
        <v>0</v>
      </c>
      <c r="AO235" s="194">
        <f t="shared" ca="1" si="409"/>
        <v>0</v>
      </c>
      <c r="AP235" s="194">
        <f t="shared" ca="1" si="409"/>
        <v>0</v>
      </c>
      <c r="AQ235" s="194">
        <f t="shared" ca="1" si="409"/>
        <v>0</v>
      </c>
      <c r="AR235" s="194">
        <f t="shared" ca="1" si="409"/>
        <v>0</v>
      </c>
      <c r="AS235" s="194">
        <f t="shared" ca="1" si="409"/>
        <v>0</v>
      </c>
      <c r="AT235" s="194">
        <f t="shared" ca="1" si="409"/>
        <v>0</v>
      </c>
      <c r="AU235" s="194">
        <f t="shared" ca="1" si="409"/>
        <v>0</v>
      </c>
      <c r="AV235" s="194">
        <f t="shared" ca="1" si="409"/>
        <v>0</v>
      </c>
      <c r="AW235" s="194">
        <f t="shared" ca="1" si="409"/>
        <v>0</v>
      </c>
      <c r="AX235" s="194">
        <f t="shared" ca="1" si="409"/>
        <v>0</v>
      </c>
      <c r="AY235" s="194">
        <f t="shared" ca="1" si="409"/>
        <v>0</v>
      </c>
      <c r="AZ235" s="194">
        <f t="shared" ca="1" si="409"/>
        <v>0</v>
      </c>
      <c r="BA235" s="194">
        <f t="shared" ca="1" si="409"/>
        <v>0</v>
      </c>
      <c r="BB235" s="194">
        <f t="shared" ca="1" si="409"/>
        <v>0</v>
      </c>
      <c r="BC235" s="194">
        <f t="shared" ca="1" si="409"/>
        <v>0</v>
      </c>
      <c r="BD235" s="194">
        <f t="shared" ca="1" si="409"/>
        <v>0</v>
      </c>
      <c r="BE235" s="194">
        <f t="shared" ca="1" si="409"/>
        <v>0</v>
      </c>
      <c r="BF235" s="194">
        <f t="shared" ca="1" si="409"/>
        <v>0</v>
      </c>
      <c r="BG235" s="194">
        <f t="shared" ca="1" si="409"/>
        <v>0</v>
      </c>
      <c r="BH235" s="194">
        <f t="shared" ca="1" si="409"/>
        <v>0</v>
      </c>
      <c r="BI235" s="194">
        <f t="shared" ca="1" si="409"/>
        <v>0</v>
      </c>
      <c r="BJ235" s="194">
        <f t="shared" ca="1" si="409"/>
        <v>0</v>
      </c>
      <c r="BK235" s="194">
        <f t="shared" ca="1" si="409"/>
        <v>0</v>
      </c>
      <c r="BL235" s="194">
        <f t="shared" ref="BL235:CM235" ca="1" si="410">SUM(BL231:BL234)</f>
        <v>0</v>
      </c>
      <c r="BM235" s="194">
        <f t="shared" ca="1" si="410"/>
        <v>0</v>
      </c>
      <c r="BN235" s="194">
        <f t="shared" ca="1" si="410"/>
        <v>0</v>
      </c>
      <c r="BO235" s="194">
        <f t="shared" ca="1" si="410"/>
        <v>0</v>
      </c>
      <c r="BP235" s="194">
        <f t="shared" ca="1" si="410"/>
        <v>0</v>
      </c>
      <c r="BQ235" s="194">
        <f t="shared" ca="1" si="410"/>
        <v>0</v>
      </c>
      <c r="BR235" s="194">
        <f t="shared" ca="1" si="410"/>
        <v>0</v>
      </c>
      <c r="BS235" s="194">
        <f t="shared" ca="1" si="410"/>
        <v>0</v>
      </c>
      <c r="BT235" s="194">
        <f t="shared" ca="1" si="410"/>
        <v>0</v>
      </c>
      <c r="BU235" s="194">
        <f t="shared" ca="1" si="410"/>
        <v>0</v>
      </c>
      <c r="BV235" s="194">
        <f t="shared" ca="1" si="410"/>
        <v>0</v>
      </c>
      <c r="BW235" s="194">
        <f t="shared" ca="1" si="410"/>
        <v>0</v>
      </c>
      <c r="BX235" s="194">
        <f t="shared" ca="1" si="410"/>
        <v>0</v>
      </c>
      <c r="BY235" s="194">
        <f t="shared" ca="1" si="410"/>
        <v>0</v>
      </c>
      <c r="BZ235" s="194">
        <f t="shared" ca="1" si="410"/>
        <v>0</v>
      </c>
      <c r="CA235" s="194">
        <f t="shared" ca="1" si="410"/>
        <v>0</v>
      </c>
      <c r="CB235" s="194">
        <f t="shared" ca="1" si="410"/>
        <v>0</v>
      </c>
      <c r="CC235" s="194">
        <f t="shared" ca="1" si="410"/>
        <v>0</v>
      </c>
      <c r="CD235" s="194">
        <f t="shared" ca="1" si="410"/>
        <v>0</v>
      </c>
      <c r="CE235" s="194">
        <f t="shared" ca="1" si="410"/>
        <v>0</v>
      </c>
      <c r="CF235" s="194">
        <f t="shared" ca="1" si="410"/>
        <v>0</v>
      </c>
      <c r="CG235" s="194">
        <f t="shared" ca="1" si="410"/>
        <v>0</v>
      </c>
      <c r="CH235" s="194">
        <f t="shared" ca="1" si="410"/>
        <v>0</v>
      </c>
      <c r="CI235" s="194">
        <f t="shared" ca="1" si="410"/>
        <v>0</v>
      </c>
      <c r="CJ235" s="194">
        <f t="shared" ca="1" si="410"/>
        <v>0</v>
      </c>
      <c r="CK235" s="194">
        <f t="shared" ca="1" si="410"/>
        <v>0</v>
      </c>
      <c r="CL235" s="194">
        <f t="shared" ca="1" si="410"/>
        <v>0</v>
      </c>
      <c r="CM235" s="194">
        <f t="shared" ca="1" si="410"/>
        <v>0</v>
      </c>
    </row>
    <row r="237" spans="2:91" x14ac:dyDescent="0.2">
      <c r="B237" s="7" t="s">
        <v>295</v>
      </c>
      <c r="C237" s="19" t="str">
        <f>Inputs!$J$16</f>
        <v>EUR</v>
      </c>
      <c r="D237" s="19" t="s">
        <v>19</v>
      </c>
      <c r="E237" s="27">
        <f ca="1">IFERROR(E226/E232,0)</f>
        <v>0</v>
      </c>
      <c r="F237" s="27">
        <f ca="1">IFERROR(F226/F232,0)</f>
        <v>0</v>
      </c>
      <c r="G237" s="27">
        <f ca="1">IFERROR(G226/G232,0)</f>
        <v>0</v>
      </c>
      <c r="H237" s="27">
        <f ca="1">IFERROR(H226/H232,0)</f>
        <v>0</v>
      </c>
      <c r="I237" s="27">
        <f ca="1">IFERROR(I226/I232,0)</f>
        <v>0</v>
      </c>
      <c r="K237" s="27">
        <f t="shared" ref="K237:AD237" ca="1" si="411">IFERROR(K226/K232,0)</f>
        <v>0</v>
      </c>
      <c r="L237" s="27">
        <f t="shared" ca="1" si="411"/>
        <v>0</v>
      </c>
      <c r="M237" s="27">
        <f t="shared" ca="1" si="411"/>
        <v>0</v>
      </c>
      <c r="N237" s="27">
        <f t="shared" ca="1" si="411"/>
        <v>0</v>
      </c>
      <c r="O237" s="27">
        <f t="shared" ca="1" si="411"/>
        <v>0</v>
      </c>
      <c r="P237" s="27">
        <f t="shared" ca="1" si="411"/>
        <v>0</v>
      </c>
      <c r="Q237" s="27">
        <f t="shared" ca="1" si="411"/>
        <v>0</v>
      </c>
      <c r="R237" s="27">
        <f t="shared" ca="1" si="411"/>
        <v>0</v>
      </c>
      <c r="S237" s="27">
        <f t="shared" ca="1" si="411"/>
        <v>0</v>
      </c>
      <c r="T237" s="27">
        <f t="shared" ca="1" si="411"/>
        <v>0</v>
      </c>
      <c r="U237" s="27">
        <f t="shared" ca="1" si="411"/>
        <v>0</v>
      </c>
      <c r="V237" s="27">
        <f t="shared" ca="1" si="411"/>
        <v>0</v>
      </c>
      <c r="W237" s="27">
        <f t="shared" ca="1" si="411"/>
        <v>0</v>
      </c>
      <c r="X237" s="27">
        <f t="shared" ca="1" si="411"/>
        <v>0</v>
      </c>
      <c r="Y237" s="27">
        <f t="shared" ca="1" si="411"/>
        <v>0</v>
      </c>
      <c r="Z237" s="27">
        <f t="shared" ca="1" si="411"/>
        <v>0</v>
      </c>
      <c r="AA237" s="27">
        <f t="shared" ca="1" si="411"/>
        <v>0</v>
      </c>
      <c r="AB237" s="27">
        <f t="shared" ca="1" si="411"/>
        <v>0</v>
      </c>
      <c r="AC237" s="27">
        <f t="shared" ca="1" si="411"/>
        <v>0</v>
      </c>
      <c r="AD237" s="27">
        <f t="shared" ca="1" si="411"/>
        <v>0</v>
      </c>
      <c r="AF237" s="193">
        <f>Inputs!HB21</f>
        <v>3</v>
      </c>
      <c r="AG237" s="27">
        <f t="shared" ref="AG237:BL237" si="412">AF237*(1+AG238)</f>
        <v>3</v>
      </c>
      <c r="AH237" s="27">
        <f t="shared" si="412"/>
        <v>3</v>
      </c>
      <c r="AI237" s="27">
        <f t="shared" si="412"/>
        <v>3</v>
      </c>
      <c r="AJ237" s="27">
        <f t="shared" si="412"/>
        <v>3</v>
      </c>
      <c r="AK237" s="27">
        <f t="shared" si="412"/>
        <v>3</v>
      </c>
      <c r="AL237" s="27">
        <f t="shared" si="412"/>
        <v>3</v>
      </c>
      <c r="AM237" s="27">
        <f t="shared" si="412"/>
        <v>3</v>
      </c>
      <c r="AN237" s="27">
        <f t="shared" si="412"/>
        <v>3</v>
      </c>
      <c r="AO237" s="27">
        <f t="shared" si="412"/>
        <v>3</v>
      </c>
      <c r="AP237" s="27">
        <f t="shared" si="412"/>
        <v>3</v>
      </c>
      <c r="AQ237" s="27">
        <f t="shared" si="412"/>
        <v>3</v>
      </c>
      <c r="AR237" s="27">
        <f t="shared" si="412"/>
        <v>3</v>
      </c>
      <c r="AS237" s="27">
        <f t="shared" si="412"/>
        <v>3</v>
      </c>
      <c r="AT237" s="27">
        <f t="shared" si="412"/>
        <v>3</v>
      </c>
      <c r="AU237" s="27">
        <f t="shared" si="412"/>
        <v>3</v>
      </c>
      <c r="AV237" s="27">
        <f t="shared" si="412"/>
        <v>3</v>
      </c>
      <c r="AW237" s="27">
        <f t="shared" si="412"/>
        <v>3</v>
      </c>
      <c r="AX237" s="27">
        <f t="shared" si="412"/>
        <v>3</v>
      </c>
      <c r="AY237" s="27">
        <f t="shared" si="412"/>
        <v>3</v>
      </c>
      <c r="AZ237" s="27">
        <f t="shared" si="412"/>
        <v>3</v>
      </c>
      <c r="BA237" s="27">
        <f t="shared" si="412"/>
        <v>3</v>
      </c>
      <c r="BB237" s="27">
        <f t="shared" si="412"/>
        <v>3</v>
      </c>
      <c r="BC237" s="27">
        <f t="shared" si="412"/>
        <v>3</v>
      </c>
      <c r="BD237" s="27">
        <f t="shared" si="412"/>
        <v>3</v>
      </c>
      <c r="BE237" s="27">
        <f t="shared" si="412"/>
        <v>3</v>
      </c>
      <c r="BF237" s="27">
        <f t="shared" si="412"/>
        <v>3</v>
      </c>
      <c r="BG237" s="27">
        <f t="shared" si="412"/>
        <v>3</v>
      </c>
      <c r="BH237" s="27">
        <f t="shared" si="412"/>
        <v>3</v>
      </c>
      <c r="BI237" s="27">
        <f t="shared" si="412"/>
        <v>3</v>
      </c>
      <c r="BJ237" s="27">
        <f t="shared" si="412"/>
        <v>3</v>
      </c>
      <c r="BK237" s="27">
        <f t="shared" si="412"/>
        <v>3</v>
      </c>
      <c r="BL237" s="27">
        <f t="shared" si="412"/>
        <v>3</v>
      </c>
      <c r="BM237" s="27">
        <f t="shared" ref="BM237:CM237" si="413">BL237*(1+BM238)</f>
        <v>3</v>
      </c>
      <c r="BN237" s="27">
        <f t="shared" si="413"/>
        <v>3</v>
      </c>
      <c r="BO237" s="27">
        <f t="shared" si="413"/>
        <v>3</v>
      </c>
      <c r="BP237" s="27">
        <f t="shared" si="413"/>
        <v>3</v>
      </c>
      <c r="BQ237" s="27">
        <f t="shared" si="413"/>
        <v>3</v>
      </c>
      <c r="BR237" s="27">
        <f t="shared" si="413"/>
        <v>3</v>
      </c>
      <c r="BS237" s="27">
        <f t="shared" si="413"/>
        <v>3</v>
      </c>
      <c r="BT237" s="27">
        <f t="shared" si="413"/>
        <v>3</v>
      </c>
      <c r="BU237" s="27">
        <f t="shared" si="413"/>
        <v>3</v>
      </c>
      <c r="BV237" s="27">
        <f t="shared" si="413"/>
        <v>3</v>
      </c>
      <c r="BW237" s="27">
        <f t="shared" si="413"/>
        <v>3</v>
      </c>
      <c r="BX237" s="27">
        <f t="shared" si="413"/>
        <v>3</v>
      </c>
      <c r="BY237" s="27">
        <f t="shared" si="413"/>
        <v>3</v>
      </c>
      <c r="BZ237" s="27">
        <f t="shared" si="413"/>
        <v>3</v>
      </c>
      <c r="CA237" s="27">
        <f t="shared" si="413"/>
        <v>3</v>
      </c>
      <c r="CB237" s="27">
        <f t="shared" si="413"/>
        <v>3</v>
      </c>
      <c r="CC237" s="27">
        <f t="shared" si="413"/>
        <v>3</v>
      </c>
      <c r="CD237" s="27">
        <f t="shared" si="413"/>
        <v>3</v>
      </c>
      <c r="CE237" s="27">
        <f t="shared" si="413"/>
        <v>3</v>
      </c>
      <c r="CF237" s="27">
        <f t="shared" si="413"/>
        <v>3</v>
      </c>
      <c r="CG237" s="27">
        <f t="shared" si="413"/>
        <v>3</v>
      </c>
      <c r="CH237" s="27">
        <f t="shared" si="413"/>
        <v>3</v>
      </c>
      <c r="CI237" s="27">
        <f t="shared" si="413"/>
        <v>3</v>
      </c>
      <c r="CJ237" s="27">
        <f t="shared" si="413"/>
        <v>3</v>
      </c>
      <c r="CK237" s="27">
        <f t="shared" si="413"/>
        <v>3</v>
      </c>
      <c r="CL237" s="27">
        <f t="shared" si="413"/>
        <v>3</v>
      </c>
      <c r="CM237" s="27">
        <f t="shared" si="413"/>
        <v>3</v>
      </c>
    </row>
    <row r="238" spans="2:91" s="189" customFormat="1" x14ac:dyDescent="0.2">
      <c r="B238" s="192" t="s">
        <v>277</v>
      </c>
      <c r="C238" s="19" t="s">
        <v>43</v>
      </c>
      <c r="D238" s="19" t="s">
        <v>19</v>
      </c>
      <c r="E238" s="191">
        <f>Settings!AZ193</f>
        <v>0</v>
      </c>
      <c r="F238" s="191">
        <f>Settings!BA193</f>
        <v>0</v>
      </c>
      <c r="G238" s="191">
        <f>Settings!BB193</f>
        <v>0</v>
      </c>
      <c r="H238" s="191">
        <f>Settings!BC193</f>
        <v>0</v>
      </c>
      <c r="I238" s="191">
        <f>Settings!BD193</f>
        <v>0</v>
      </c>
      <c r="K238" s="190">
        <f t="shared" ref="K238:AD238" si="414">SUMIF($E$4:$I$4,K$4,$E238:$I238)/4</f>
        <v>0</v>
      </c>
      <c r="L238" s="190">
        <f t="shared" si="414"/>
        <v>0</v>
      </c>
      <c r="M238" s="190">
        <f t="shared" si="414"/>
        <v>0</v>
      </c>
      <c r="N238" s="190">
        <f t="shared" si="414"/>
        <v>0</v>
      </c>
      <c r="O238" s="190">
        <f t="shared" si="414"/>
        <v>0</v>
      </c>
      <c r="P238" s="190">
        <f t="shared" si="414"/>
        <v>0</v>
      </c>
      <c r="Q238" s="190">
        <f t="shared" si="414"/>
        <v>0</v>
      </c>
      <c r="R238" s="190">
        <f t="shared" si="414"/>
        <v>0</v>
      </c>
      <c r="S238" s="190">
        <f t="shared" si="414"/>
        <v>0</v>
      </c>
      <c r="T238" s="190">
        <f t="shared" si="414"/>
        <v>0</v>
      </c>
      <c r="U238" s="190">
        <f t="shared" si="414"/>
        <v>0</v>
      </c>
      <c r="V238" s="190">
        <f t="shared" si="414"/>
        <v>0</v>
      </c>
      <c r="W238" s="190">
        <f t="shared" si="414"/>
        <v>0</v>
      </c>
      <c r="X238" s="190">
        <f t="shared" si="414"/>
        <v>0</v>
      </c>
      <c r="Y238" s="190">
        <f t="shared" si="414"/>
        <v>0</v>
      </c>
      <c r="Z238" s="190">
        <f t="shared" si="414"/>
        <v>0</v>
      </c>
      <c r="AA238" s="190">
        <f t="shared" si="414"/>
        <v>0</v>
      </c>
      <c r="AB238" s="190">
        <f t="shared" si="414"/>
        <v>0</v>
      </c>
      <c r="AC238" s="190">
        <f t="shared" si="414"/>
        <v>0</v>
      </c>
      <c r="AD238" s="190">
        <f t="shared" si="414"/>
        <v>0</v>
      </c>
      <c r="AF238" s="190">
        <f t="shared" ref="AF238:BK238" si="415">SUMIF($E$4:$I$4,AF$4,$E238:$I238)/12</f>
        <v>0</v>
      </c>
      <c r="AG238" s="190">
        <f t="shared" si="415"/>
        <v>0</v>
      </c>
      <c r="AH238" s="190">
        <f t="shared" si="415"/>
        <v>0</v>
      </c>
      <c r="AI238" s="190">
        <f t="shared" si="415"/>
        <v>0</v>
      </c>
      <c r="AJ238" s="190">
        <f t="shared" si="415"/>
        <v>0</v>
      </c>
      <c r="AK238" s="190">
        <f t="shared" si="415"/>
        <v>0</v>
      </c>
      <c r="AL238" s="190">
        <f t="shared" si="415"/>
        <v>0</v>
      </c>
      <c r="AM238" s="190">
        <f t="shared" si="415"/>
        <v>0</v>
      </c>
      <c r="AN238" s="190">
        <f t="shared" si="415"/>
        <v>0</v>
      </c>
      <c r="AO238" s="190">
        <f t="shared" si="415"/>
        <v>0</v>
      </c>
      <c r="AP238" s="190">
        <f t="shared" si="415"/>
        <v>0</v>
      </c>
      <c r="AQ238" s="190">
        <f t="shared" si="415"/>
        <v>0</v>
      </c>
      <c r="AR238" s="190">
        <f t="shared" si="415"/>
        <v>0</v>
      </c>
      <c r="AS238" s="190">
        <f t="shared" si="415"/>
        <v>0</v>
      </c>
      <c r="AT238" s="190">
        <f t="shared" si="415"/>
        <v>0</v>
      </c>
      <c r="AU238" s="190">
        <f t="shared" si="415"/>
        <v>0</v>
      </c>
      <c r="AV238" s="190">
        <f t="shared" si="415"/>
        <v>0</v>
      </c>
      <c r="AW238" s="190">
        <f t="shared" si="415"/>
        <v>0</v>
      </c>
      <c r="AX238" s="190">
        <f t="shared" si="415"/>
        <v>0</v>
      </c>
      <c r="AY238" s="190">
        <f t="shared" si="415"/>
        <v>0</v>
      </c>
      <c r="AZ238" s="190">
        <f t="shared" si="415"/>
        <v>0</v>
      </c>
      <c r="BA238" s="190">
        <f t="shared" si="415"/>
        <v>0</v>
      </c>
      <c r="BB238" s="190">
        <f t="shared" si="415"/>
        <v>0</v>
      </c>
      <c r="BC238" s="190">
        <f t="shared" si="415"/>
        <v>0</v>
      </c>
      <c r="BD238" s="190">
        <f t="shared" si="415"/>
        <v>0</v>
      </c>
      <c r="BE238" s="190">
        <f t="shared" si="415"/>
        <v>0</v>
      </c>
      <c r="BF238" s="190">
        <f t="shared" si="415"/>
        <v>0</v>
      </c>
      <c r="BG238" s="190">
        <f t="shared" si="415"/>
        <v>0</v>
      </c>
      <c r="BH238" s="190">
        <f t="shared" si="415"/>
        <v>0</v>
      </c>
      <c r="BI238" s="190">
        <f t="shared" si="415"/>
        <v>0</v>
      </c>
      <c r="BJ238" s="190">
        <f t="shared" si="415"/>
        <v>0</v>
      </c>
      <c r="BK238" s="190">
        <f t="shared" si="415"/>
        <v>0</v>
      </c>
      <c r="BL238" s="190">
        <f t="shared" ref="BL238:CM238" si="416">SUMIF($E$4:$I$4,BL$4,$E238:$I238)/12</f>
        <v>0</v>
      </c>
      <c r="BM238" s="190">
        <f t="shared" si="416"/>
        <v>0</v>
      </c>
      <c r="BN238" s="190">
        <f t="shared" si="416"/>
        <v>0</v>
      </c>
      <c r="BO238" s="190">
        <f t="shared" si="416"/>
        <v>0</v>
      </c>
      <c r="BP238" s="190">
        <f t="shared" si="416"/>
        <v>0</v>
      </c>
      <c r="BQ238" s="190">
        <f t="shared" si="416"/>
        <v>0</v>
      </c>
      <c r="BR238" s="190">
        <f t="shared" si="416"/>
        <v>0</v>
      </c>
      <c r="BS238" s="190">
        <f t="shared" si="416"/>
        <v>0</v>
      </c>
      <c r="BT238" s="190">
        <f t="shared" si="416"/>
        <v>0</v>
      </c>
      <c r="BU238" s="190">
        <f t="shared" si="416"/>
        <v>0</v>
      </c>
      <c r="BV238" s="190">
        <f t="shared" si="416"/>
        <v>0</v>
      </c>
      <c r="BW238" s="190">
        <f t="shared" si="416"/>
        <v>0</v>
      </c>
      <c r="BX238" s="190">
        <f t="shared" si="416"/>
        <v>0</v>
      </c>
      <c r="BY238" s="190">
        <f t="shared" si="416"/>
        <v>0</v>
      </c>
      <c r="BZ238" s="190">
        <f t="shared" si="416"/>
        <v>0</v>
      </c>
      <c r="CA238" s="190">
        <f t="shared" si="416"/>
        <v>0</v>
      </c>
      <c r="CB238" s="190">
        <f t="shared" si="416"/>
        <v>0</v>
      </c>
      <c r="CC238" s="190">
        <f t="shared" si="416"/>
        <v>0</v>
      </c>
      <c r="CD238" s="190">
        <f t="shared" si="416"/>
        <v>0</v>
      </c>
      <c r="CE238" s="190">
        <f t="shared" si="416"/>
        <v>0</v>
      </c>
      <c r="CF238" s="190">
        <f t="shared" si="416"/>
        <v>0</v>
      </c>
      <c r="CG238" s="190">
        <f t="shared" si="416"/>
        <v>0</v>
      </c>
      <c r="CH238" s="190">
        <f t="shared" si="416"/>
        <v>0</v>
      </c>
      <c r="CI238" s="190">
        <f t="shared" si="416"/>
        <v>0</v>
      </c>
      <c r="CJ238" s="190">
        <f t="shared" si="416"/>
        <v>0</v>
      </c>
      <c r="CK238" s="190">
        <f t="shared" si="416"/>
        <v>0</v>
      </c>
      <c r="CL238" s="190">
        <f t="shared" si="416"/>
        <v>0</v>
      </c>
      <c r="CM238" s="190">
        <f t="shared" si="416"/>
        <v>0</v>
      </c>
    </row>
    <row r="239" spans="2:91" s="189" customFormat="1" x14ac:dyDescent="0.2">
      <c r="B239" s="192"/>
      <c r="C239" s="19"/>
      <c r="D239" s="19"/>
      <c r="E239" s="191"/>
      <c r="F239" s="191"/>
      <c r="G239" s="191"/>
      <c r="H239" s="191"/>
      <c r="I239" s="191"/>
      <c r="K239" s="190"/>
      <c r="L239" s="190"/>
      <c r="M239" s="190"/>
      <c r="N239" s="190"/>
      <c r="O239" s="190"/>
      <c r="P239" s="190"/>
      <c r="Q239" s="190"/>
      <c r="R239" s="190"/>
      <c r="S239" s="190"/>
      <c r="T239" s="190"/>
      <c r="U239" s="190"/>
      <c r="V239" s="190"/>
      <c r="W239" s="190"/>
      <c r="X239" s="190"/>
      <c r="Y239" s="190"/>
      <c r="Z239" s="190"/>
      <c r="AA239" s="190"/>
      <c r="AB239" s="190"/>
      <c r="AC239" s="190"/>
      <c r="AD239" s="190"/>
      <c r="AF239" s="190"/>
      <c r="AG239" s="190"/>
      <c r="AH239" s="190"/>
      <c r="AI239" s="190"/>
      <c r="AJ239" s="190"/>
      <c r="AK239" s="190"/>
      <c r="AL239" s="190"/>
      <c r="AM239" s="190"/>
      <c r="AN239" s="190"/>
      <c r="AO239" s="190"/>
      <c r="AP239" s="190"/>
      <c r="AQ239" s="190"/>
      <c r="AR239" s="190"/>
      <c r="AS239" s="190"/>
      <c r="AT239" s="190"/>
      <c r="AU239" s="190"/>
      <c r="AV239" s="190"/>
      <c r="AW239" s="190"/>
      <c r="AX239" s="190"/>
      <c r="AY239" s="190"/>
      <c r="AZ239" s="190"/>
      <c r="BA239" s="190"/>
      <c r="BB239" s="190"/>
      <c r="BC239" s="190"/>
      <c r="BD239" s="190"/>
      <c r="BE239" s="190"/>
      <c r="BF239" s="190"/>
      <c r="BG239" s="190"/>
      <c r="BH239" s="190"/>
      <c r="BI239" s="190"/>
      <c r="BJ239" s="190"/>
      <c r="BK239" s="190"/>
      <c r="BL239" s="190"/>
      <c r="BM239" s="190"/>
      <c r="BN239" s="190"/>
      <c r="BO239" s="190"/>
      <c r="BP239" s="190"/>
      <c r="BQ239" s="190"/>
      <c r="BR239" s="190"/>
      <c r="BS239" s="190"/>
      <c r="BT239" s="190"/>
      <c r="BU239" s="190"/>
      <c r="BV239" s="190"/>
      <c r="BW239" s="190"/>
      <c r="BX239" s="190"/>
      <c r="BY239" s="190"/>
      <c r="BZ239" s="190"/>
      <c r="CA239" s="190"/>
      <c r="CB239" s="190"/>
      <c r="CC239" s="190"/>
      <c r="CD239" s="190"/>
      <c r="CE239" s="190"/>
      <c r="CF239" s="190"/>
      <c r="CG239" s="190"/>
      <c r="CH239" s="190"/>
      <c r="CI239" s="190"/>
      <c r="CJ239" s="190"/>
      <c r="CK239" s="190"/>
      <c r="CL239" s="190"/>
      <c r="CM239" s="190"/>
    </row>
    <row r="240" spans="2:91" x14ac:dyDescent="0.2">
      <c r="B240" s="23" t="str">
        <f>Inputs!GY22</f>
        <v>Beer</v>
      </c>
    </row>
    <row r="241" spans="2:91" x14ac:dyDescent="0.2">
      <c r="B241" s="23"/>
    </row>
    <row r="242" spans="2:91" s="115" customFormat="1" x14ac:dyDescent="0.2">
      <c r="B242" s="195" t="s">
        <v>300</v>
      </c>
      <c r="C242" s="19" t="str">
        <f>Inputs!$J$16</f>
        <v>EUR</v>
      </c>
      <c r="D242" s="19" t="s">
        <v>19</v>
      </c>
      <c r="E242" s="63">
        <v>0</v>
      </c>
      <c r="F242" s="63">
        <f ca="1">E246</f>
        <v>-5.6843418860808015E-13</v>
      </c>
      <c r="G242" s="63">
        <f ca="1">F246</f>
        <v>-2.9558577807620168E-12</v>
      </c>
      <c r="H242" s="63">
        <f ca="1">G246</f>
        <v>2.7284841053187847E-12</v>
      </c>
      <c r="I242" s="63">
        <f ca="1">H246</f>
        <v>-3.1832314562052488E-12</v>
      </c>
      <c r="J242" s="63"/>
      <c r="K242" s="63">
        <v>0</v>
      </c>
      <c r="L242" s="63">
        <f t="shared" ref="L242:AD242" ca="1" si="417">K246</f>
        <v>0</v>
      </c>
      <c r="M242" s="63">
        <f t="shared" ca="1" si="417"/>
        <v>0</v>
      </c>
      <c r="N242" s="63">
        <f t="shared" ca="1" si="417"/>
        <v>0</v>
      </c>
      <c r="O242" s="63">
        <f t="shared" ca="1" si="417"/>
        <v>-5.6843418860808015E-13</v>
      </c>
      <c r="P242" s="63">
        <f t="shared" ca="1" si="417"/>
        <v>-1.2505552149377763E-12</v>
      </c>
      <c r="Q242" s="63">
        <f t="shared" ca="1" si="417"/>
        <v>0</v>
      </c>
      <c r="R242" s="63">
        <f t="shared" ca="1" si="417"/>
        <v>0</v>
      </c>
      <c r="S242" s="63">
        <f t="shared" ca="1" si="417"/>
        <v>6.8212102632969618E-13</v>
      </c>
      <c r="T242" s="63">
        <f t="shared" ca="1" si="417"/>
        <v>-4.5474735088646412E-13</v>
      </c>
      <c r="U242" s="63">
        <f t="shared" ca="1" si="417"/>
        <v>1.3642420526593924E-12</v>
      </c>
      <c r="V242" s="63">
        <f t="shared" ca="1" si="417"/>
        <v>2.5011104298755527E-12</v>
      </c>
      <c r="W242" s="63">
        <f t="shared" ca="1" si="417"/>
        <v>1.0231815394945443E-12</v>
      </c>
      <c r="X242" s="63">
        <f t="shared" ca="1" si="417"/>
        <v>1.8189894035458565E-12</v>
      </c>
      <c r="Y242" s="63">
        <f t="shared" ca="1" si="417"/>
        <v>3.1832314562052488E-12</v>
      </c>
      <c r="Z242" s="63">
        <f t="shared" ca="1" si="417"/>
        <v>3.5811353882309049E-12</v>
      </c>
      <c r="AA242" s="63">
        <f t="shared" ca="1" si="417"/>
        <v>2.8421709430404007E-12</v>
      </c>
      <c r="AB242" s="63">
        <f t="shared" ca="1" si="417"/>
        <v>2.1600499167107046E-12</v>
      </c>
      <c r="AC242" s="63">
        <f t="shared" ca="1" si="417"/>
        <v>3.2969182939268649E-12</v>
      </c>
      <c r="AD242" s="63">
        <f t="shared" ca="1" si="417"/>
        <v>2.8421709430404007E-12</v>
      </c>
      <c r="AE242" s="63"/>
      <c r="AF242" s="194">
        <v>0</v>
      </c>
      <c r="AG242" s="63">
        <f t="shared" ref="AG242:BL242" ca="1" si="418">AF246</f>
        <v>0</v>
      </c>
      <c r="AH242" s="63">
        <f t="shared" ca="1" si="418"/>
        <v>0</v>
      </c>
      <c r="AI242" s="63">
        <f t="shared" ca="1" si="418"/>
        <v>0</v>
      </c>
      <c r="AJ242" s="63">
        <f t="shared" ca="1" si="418"/>
        <v>0</v>
      </c>
      <c r="AK242" s="63">
        <f t="shared" ca="1" si="418"/>
        <v>0</v>
      </c>
      <c r="AL242" s="63">
        <f t="shared" ca="1" si="418"/>
        <v>0</v>
      </c>
      <c r="AM242" s="63">
        <f t="shared" ca="1" si="418"/>
        <v>0</v>
      </c>
      <c r="AN242" s="63">
        <f t="shared" ca="1" si="418"/>
        <v>0</v>
      </c>
      <c r="AO242" s="63">
        <f t="shared" ca="1" si="418"/>
        <v>0</v>
      </c>
      <c r="AP242" s="63">
        <f t="shared" ca="1" si="418"/>
        <v>0</v>
      </c>
      <c r="AQ242" s="63">
        <f t="shared" ca="1" si="418"/>
        <v>-2.7000623958883807E-13</v>
      </c>
      <c r="AR242" s="63">
        <f t="shared" ca="1" si="418"/>
        <v>-2.8421709430404007E-13</v>
      </c>
      <c r="AS242" s="63">
        <f t="shared" ca="1" si="418"/>
        <v>-3.694822225952521E-13</v>
      </c>
      <c r="AT242" s="63">
        <f t="shared" ca="1" si="418"/>
        <v>-3.694822225952521E-13</v>
      </c>
      <c r="AU242" s="63">
        <f t="shared" ca="1" si="418"/>
        <v>-5.4001247917767614E-13</v>
      </c>
      <c r="AV242" s="63">
        <f t="shared" ca="1" si="418"/>
        <v>-2.8421709430404007E-13</v>
      </c>
      <c r="AW242" s="63">
        <f t="shared" ca="1" si="418"/>
        <v>-2.8421709430404007E-13</v>
      </c>
      <c r="AX242" s="63">
        <f t="shared" ca="1" si="418"/>
        <v>-5.4001247917767614E-13</v>
      </c>
      <c r="AY242" s="63">
        <f t="shared" ca="1" si="418"/>
        <v>-2.8421709430404007E-13</v>
      </c>
      <c r="AZ242" s="63">
        <f t="shared" ca="1" si="418"/>
        <v>-6.5369931689929217E-13</v>
      </c>
      <c r="BA242" s="63">
        <f t="shared" ca="1" si="418"/>
        <v>-3.979039320256561E-13</v>
      </c>
      <c r="BB242" s="63">
        <f t="shared" ca="1" si="418"/>
        <v>-2.8421709430404007E-13</v>
      </c>
      <c r="BC242" s="63">
        <f t="shared" ca="1" si="418"/>
        <v>-4.5474735088646412E-13</v>
      </c>
      <c r="BD242" s="63">
        <f t="shared" ca="1" si="418"/>
        <v>0</v>
      </c>
      <c r="BE242" s="63">
        <f t="shared" ca="1" si="418"/>
        <v>-2.2737367544323206E-13</v>
      </c>
      <c r="BF242" s="63">
        <f t="shared" ca="1" si="418"/>
        <v>-7.3896444519050419E-13</v>
      </c>
      <c r="BG242" s="63">
        <f t="shared" ca="1" si="418"/>
        <v>-8.2422957348171622E-13</v>
      </c>
      <c r="BH242" s="63">
        <f t="shared" ca="1" si="418"/>
        <v>-1.1368683772161603E-12</v>
      </c>
      <c r="BI242" s="63">
        <f t="shared" ca="1" si="418"/>
        <v>-6.5369931689929217E-13</v>
      </c>
      <c r="BJ242" s="63">
        <f t="shared" ca="1" si="418"/>
        <v>-4.5474735088646412E-13</v>
      </c>
      <c r="BK242" s="63">
        <f t="shared" ca="1" si="418"/>
        <v>-4.5474735088646412E-13</v>
      </c>
      <c r="BL242" s="63">
        <f t="shared" ca="1" si="418"/>
        <v>-3.979039320256561E-13</v>
      </c>
      <c r="BM242" s="63">
        <f t="shared" ref="BM242:CM242" ca="1" si="419">BL246</f>
        <v>-2.8421709430404007E-13</v>
      </c>
      <c r="BN242" s="63">
        <f t="shared" ca="1" si="419"/>
        <v>-2.8421709430404007E-13</v>
      </c>
      <c r="BO242" s="63">
        <f t="shared" ca="1" si="419"/>
        <v>-8.2422957348171622E-13</v>
      </c>
      <c r="BP242" s="63">
        <f t="shared" ca="1" si="419"/>
        <v>-1.4779288903810084E-12</v>
      </c>
      <c r="BQ242" s="63">
        <f t="shared" ca="1" si="419"/>
        <v>-1.3926637620897964E-12</v>
      </c>
      <c r="BR242" s="63">
        <f t="shared" ca="1" si="419"/>
        <v>-1.3642420526593924E-12</v>
      </c>
      <c r="BS242" s="63">
        <f t="shared" ca="1" si="419"/>
        <v>-1.3642420526593924E-12</v>
      </c>
      <c r="BT242" s="63">
        <f t="shared" ca="1" si="419"/>
        <v>-1.1937117960769683E-12</v>
      </c>
      <c r="BU242" s="63">
        <f t="shared" ca="1" si="419"/>
        <v>-1.2789769243681803E-12</v>
      </c>
      <c r="BV242" s="63">
        <f t="shared" ca="1" si="419"/>
        <v>-1.5631940186722204E-12</v>
      </c>
      <c r="BW242" s="63">
        <f t="shared" ca="1" si="419"/>
        <v>-1.1937117960769683E-12</v>
      </c>
      <c r="BX242" s="63">
        <f t="shared" ca="1" si="419"/>
        <v>-1.1937117960769683E-12</v>
      </c>
      <c r="BY242" s="63">
        <f t="shared" ca="1" si="419"/>
        <v>-1.3073986337985843E-12</v>
      </c>
      <c r="BZ242" s="63">
        <f t="shared" ca="1" si="419"/>
        <v>-1.3926637620897964E-12</v>
      </c>
      <c r="CA242" s="63">
        <f t="shared" ca="1" si="419"/>
        <v>-1.9326762412674725E-12</v>
      </c>
      <c r="CB242" s="63">
        <f t="shared" ca="1" si="419"/>
        <v>-1.5631940186722204E-12</v>
      </c>
      <c r="CC242" s="63">
        <f t="shared" ca="1" si="419"/>
        <v>-1.4495071809506044E-12</v>
      </c>
      <c r="CD242" s="63">
        <f t="shared" ca="1" si="419"/>
        <v>-1.2931877790833823E-12</v>
      </c>
      <c r="CE242" s="63">
        <f t="shared" ca="1" si="419"/>
        <v>-1.9326762412674725E-12</v>
      </c>
      <c r="CF242" s="63">
        <f t="shared" ca="1" si="419"/>
        <v>-1.4495071809506044E-12</v>
      </c>
      <c r="CG242" s="63">
        <f t="shared" ca="1" si="419"/>
        <v>-1.4495071809506044E-12</v>
      </c>
      <c r="CH242" s="63">
        <f t="shared" ca="1" si="419"/>
        <v>-1.1084466677857563E-12</v>
      </c>
      <c r="CI242" s="63">
        <f t="shared" ca="1" si="419"/>
        <v>-7.3896444519050419E-13</v>
      </c>
      <c r="CJ242" s="63">
        <f t="shared" ca="1" si="419"/>
        <v>-9.0949470177292824E-13</v>
      </c>
      <c r="CK242" s="63">
        <f t="shared" ca="1" si="419"/>
        <v>-9.3791641120333225E-13</v>
      </c>
      <c r="CL242" s="63">
        <f t="shared" ca="1" si="419"/>
        <v>-9.3791641120333225E-13</v>
      </c>
      <c r="CM242" s="63">
        <f t="shared" ca="1" si="419"/>
        <v>-6.5369931689929217E-13</v>
      </c>
    </row>
    <row r="243" spans="2:91" x14ac:dyDescent="0.2">
      <c r="B243" s="196" t="s">
        <v>299</v>
      </c>
      <c r="C243" s="19" t="str">
        <f>Inputs!$J$16</f>
        <v>EUR</v>
      </c>
      <c r="D243" s="19" t="s">
        <v>19</v>
      </c>
      <c r="E243" s="27">
        <f t="shared" ref="E243:I245" ca="1" si="420">SUMIF($K$4:$AD$4,E$4,$K243:$AD243)</f>
        <v>7954.5374999999995</v>
      </c>
      <c r="F243" s="27">
        <f t="shared" ca="1" si="420"/>
        <v>33651.449999999997</v>
      </c>
      <c r="G243" s="27">
        <f t="shared" ca="1" si="420"/>
        <v>36538.425000000003</v>
      </c>
      <c r="H243" s="27">
        <f t="shared" ca="1" si="420"/>
        <v>38376.449999999997</v>
      </c>
      <c r="I243" s="27">
        <f t="shared" ca="1" si="420"/>
        <v>43661.362500000003</v>
      </c>
      <c r="J243" s="27"/>
      <c r="K243" s="27">
        <f t="shared" ref="K243:T245" ca="1" si="421">SUMIFS($AF243:$CM243,$AF$4:$CM$4,K$4,$AF$8:$CM$8,K$8)</f>
        <v>0</v>
      </c>
      <c r="L243" s="27">
        <f t="shared" ca="1" si="421"/>
        <v>0</v>
      </c>
      <c r="M243" s="27">
        <f t="shared" ca="1" si="421"/>
        <v>0</v>
      </c>
      <c r="N243" s="27">
        <f t="shared" ca="1" si="421"/>
        <v>7954.5374999999995</v>
      </c>
      <c r="O243" s="27">
        <f t="shared" ca="1" si="421"/>
        <v>7826.9624999999996</v>
      </c>
      <c r="P243" s="27">
        <f t="shared" ca="1" si="421"/>
        <v>8101.0125000000007</v>
      </c>
      <c r="Q243" s="27">
        <f t="shared" ca="1" si="421"/>
        <v>8512.0874999999996</v>
      </c>
      <c r="R243" s="27">
        <f t="shared" ca="1" si="421"/>
        <v>9211.3875000000007</v>
      </c>
      <c r="S243" s="27">
        <f t="shared" ca="1" si="421"/>
        <v>8441.2124999999996</v>
      </c>
      <c r="T243" s="27">
        <f t="shared" ca="1" si="421"/>
        <v>8795.5875000000015</v>
      </c>
      <c r="U243" s="27">
        <f t="shared" ref="U243:AD245" ca="1" si="422">SUMIFS($AF243:$CM243,$AF$4:$CM$4,U$4,$AF$8:$CM$8,U$8)</f>
        <v>9246.8250000000007</v>
      </c>
      <c r="V243" s="27">
        <f t="shared" ca="1" si="422"/>
        <v>10054.799999999999</v>
      </c>
      <c r="W243" s="27">
        <f t="shared" ca="1" si="422"/>
        <v>8835.75</v>
      </c>
      <c r="X243" s="27">
        <f t="shared" ca="1" si="422"/>
        <v>9256.2750000000015</v>
      </c>
      <c r="Y243" s="27">
        <f t="shared" ca="1" si="422"/>
        <v>9780.75</v>
      </c>
      <c r="Z243" s="27">
        <f t="shared" ca="1" si="422"/>
        <v>10503.674999999999</v>
      </c>
      <c r="AA243" s="27">
        <f t="shared" ca="1" si="422"/>
        <v>10128.037499999999</v>
      </c>
      <c r="AB243" s="27">
        <f t="shared" ca="1" si="422"/>
        <v>10520.212500000001</v>
      </c>
      <c r="AC243" s="27">
        <f t="shared" ca="1" si="422"/>
        <v>11023.424999999999</v>
      </c>
      <c r="AD243" s="27">
        <f t="shared" ca="1" si="422"/>
        <v>11989.6875</v>
      </c>
      <c r="AE243" s="27"/>
      <c r="AF243" s="26">
        <f t="shared" ref="AF243:BK243" ca="1" si="423">AF249*AF254</f>
        <v>0</v>
      </c>
      <c r="AG243" s="26">
        <f t="shared" ca="1" si="423"/>
        <v>0</v>
      </c>
      <c r="AH243" s="26">
        <f t="shared" ca="1" si="423"/>
        <v>0</v>
      </c>
      <c r="AI243" s="26">
        <f t="shared" ca="1" si="423"/>
        <v>0</v>
      </c>
      <c r="AJ243" s="26">
        <f t="shared" ca="1" si="423"/>
        <v>0</v>
      </c>
      <c r="AK243" s="26">
        <f t="shared" ca="1" si="423"/>
        <v>0</v>
      </c>
      <c r="AL243" s="26">
        <f t="shared" ca="1" si="423"/>
        <v>0</v>
      </c>
      <c r="AM243" s="26">
        <f t="shared" ca="1" si="423"/>
        <v>0</v>
      </c>
      <c r="AN243" s="26">
        <f t="shared" ca="1" si="423"/>
        <v>0</v>
      </c>
      <c r="AO243" s="26">
        <f t="shared" ca="1" si="423"/>
        <v>2622.375</v>
      </c>
      <c r="AP243" s="26">
        <f t="shared" ca="1" si="423"/>
        <v>2577.4874999999997</v>
      </c>
      <c r="AQ243" s="26">
        <f t="shared" ca="1" si="423"/>
        <v>2754.6750000000002</v>
      </c>
      <c r="AR243" s="26">
        <f t="shared" ca="1" si="423"/>
        <v>2936.5875000000001</v>
      </c>
      <c r="AS243" s="26">
        <f t="shared" ca="1" si="423"/>
        <v>2062.4625000000001</v>
      </c>
      <c r="AT243" s="26">
        <f t="shared" ca="1" si="423"/>
        <v>2827.9124999999999</v>
      </c>
      <c r="AU243" s="26">
        <f t="shared" ca="1" si="423"/>
        <v>2624.7375000000002</v>
      </c>
      <c r="AV243" s="26">
        <f t="shared" ca="1" si="423"/>
        <v>2731.05</v>
      </c>
      <c r="AW243" s="26">
        <f t="shared" ca="1" si="423"/>
        <v>2745.2249999999999</v>
      </c>
      <c r="AX243" s="26">
        <f t="shared" ca="1" si="423"/>
        <v>2731.05</v>
      </c>
      <c r="AY243" s="26">
        <f t="shared" ca="1" si="423"/>
        <v>3092.5125000000003</v>
      </c>
      <c r="AZ243" s="26">
        <f t="shared" ca="1" si="423"/>
        <v>2688.5250000000001</v>
      </c>
      <c r="BA243" s="26">
        <f t="shared" ca="1" si="423"/>
        <v>3014.55</v>
      </c>
      <c r="BB243" s="26">
        <f t="shared" ca="1" si="423"/>
        <v>3071.25</v>
      </c>
      <c r="BC243" s="26">
        <f t="shared" ca="1" si="423"/>
        <v>3125.5875000000005</v>
      </c>
      <c r="BD243" s="26">
        <f t="shared" ca="1" si="423"/>
        <v>3187.0125000000003</v>
      </c>
      <c r="BE243" s="26">
        <f t="shared" ca="1" si="423"/>
        <v>2199.4874999999997</v>
      </c>
      <c r="BF243" s="26">
        <f t="shared" ca="1" si="423"/>
        <v>3054.7125000000001</v>
      </c>
      <c r="BG243" s="26">
        <f t="shared" ca="1" si="423"/>
        <v>2891.7000000000003</v>
      </c>
      <c r="BH243" s="26">
        <f t="shared" ca="1" si="423"/>
        <v>2986.2000000000007</v>
      </c>
      <c r="BI243" s="26">
        <f t="shared" ca="1" si="423"/>
        <v>2917.6875</v>
      </c>
      <c r="BJ243" s="26">
        <f t="shared" ca="1" si="423"/>
        <v>2941.3125</v>
      </c>
      <c r="BK243" s="26">
        <f t="shared" ca="1" si="423"/>
        <v>3456.3375000000001</v>
      </c>
      <c r="BL243" s="26">
        <f t="shared" ref="BL243:CM243" ca="1" si="424">BL249*BL254</f>
        <v>2849.1750000000002</v>
      </c>
      <c r="BM243" s="26">
        <f t="shared" ca="1" si="424"/>
        <v>3298.05</v>
      </c>
      <c r="BN243" s="26">
        <f t="shared" ca="1" si="424"/>
        <v>3385.4624999999996</v>
      </c>
      <c r="BO243" s="26">
        <f t="shared" ca="1" si="424"/>
        <v>3371.2874999999995</v>
      </c>
      <c r="BP243" s="26">
        <f t="shared" ca="1" si="424"/>
        <v>3378.375</v>
      </c>
      <c r="BQ243" s="26">
        <f t="shared" ca="1" si="424"/>
        <v>2315.25</v>
      </c>
      <c r="BR243" s="26">
        <f t="shared" ca="1" si="424"/>
        <v>3142.125</v>
      </c>
      <c r="BS243" s="26">
        <f t="shared" ca="1" si="424"/>
        <v>3026.3625000000002</v>
      </c>
      <c r="BT243" s="26">
        <f t="shared" ca="1" si="424"/>
        <v>3231.9</v>
      </c>
      <c r="BU243" s="26">
        <f t="shared" ca="1" si="424"/>
        <v>2998.0125000000003</v>
      </c>
      <c r="BV243" s="26">
        <f t="shared" ca="1" si="424"/>
        <v>3120.8625000000002</v>
      </c>
      <c r="BW243" s="26">
        <f t="shared" ca="1" si="424"/>
        <v>3616.9875000000002</v>
      </c>
      <c r="BX243" s="26">
        <f t="shared" ca="1" si="424"/>
        <v>3042.9</v>
      </c>
      <c r="BY243" s="26">
        <f t="shared" ca="1" si="424"/>
        <v>3496.5</v>
      </c>
      <c r="BZ243" s="26">
        <f t="shared" ca="1" si="424"/>
        <v>3489.4124999999995</v>
      </c>
      <c r="CA243" s="26">
        <f t="shared" ca="1" si="424"/>
        <v>3517.7625000000007</v>
      </c>
      <c r="CB243" s="26">
        <f t="shared" ca="1" si="424"/>
        <v>3950.1</v>
      </c>
      <c r="CC243" s="26">
        <f t="shared" ca="1" si="424"/>
        <v>2629.4625000000001</v>
      </c>
      <c r="CD243" s="26">
        <f t="shared" ca="1" si="424"/>
        <v>3548.4749999999995</v>
      </c>
      <c r="CE243" s="26">
        <f t="shared" ca="1" si="424"/>
        <v>3406.7250000000004</v>
      </c>
      <c r="CF243" s="26">
        <f t="shared" ca="1" si="424"/>
        <v>3654.7874999999999</v>
      </c>
      <c r="CG243" s="26">
        <f t="shared" ca="1" si="424"/>
        <v>3458.7000000000007</v>
      </c>
      <c r="CH243" s="26">
        <f t="shared" ca="1" si="424"/>
        <v>3569.7375000000002</v>
      </c>
      <c r="CI243" s="26">
        <f t="shared" ca="1" si="424"/>
        <v>4016.25</v>
      </c>
      <c r="CJ243" s="26">
        <f t="shared" ca="1" si="424"/>
        <v>3437.4375</v>
      </c>
      <c r="CK243" s="26">
        <f t="shared" ca="1" si="424"/>
        <v>4087.125</v>
      </c>
      <c r="CL243" s="26">
        <f t="shared" ca="1" si="424"/>
        <v>3872.1375000000007</v>
      </c>
      <c r="CM243" s="26">
        <f t="shared" ca="1" si="424"/>
        <v>4030.4250000000002</v>
      </c>
    </row>
    <row r="244" spans="2:91" x14ac:dyDescent="0.2">
      <c r="B244" s="196" t="s">
        <v>298</v>
      </c>
      <c r="C244" s="19" t="str">
        <f>Inputs!$J$16</f>
        <v>EUR</v>
      </c>
      <c r="D244" s="19" t="s">
        <v>19</v>
      </c>
      <c r="E244" s="27">
        <f t="shared" ca="1" si="420"/>
        <v>-7575.75</v>
      </c>
      <c r="F244" s="27">
        <f t="shared" ca="1" si="420"/>
        <v>-32049</v>
      </c>
      <c r="G244" s="27">
        <f t="shared" ca="1" si="420"/>
        <v>-34798.5</v>
      </c>
      <c r="H244" s="27">
        <f t="shared" ca="1" si="420"/>
        <v>-36549</v>
      </c>
      <c r="I244" s="27">
        <f t="shared" ca="1" si="420"/>
        <v>-41582.25</v>
      </c>
      <c r="J244" s="27"/>
      <c r="K244" s="27">
        <f t="shared" ca="1" si="421"/>
        <v>0</v>
      </c>
      <c r="L244" s="27">
        <f t="shared" ca="1" si="421"/>
        <v>0</v>
      </c>
      <c r="M244" s="27">
        <f t="shared" ca="1" si="421"/>
        <v>0</v>
      </c>
      <c r="N244" s="27">
        <f t="shared" ca="1" si="421"/>
        <v>-7575.75</v>
      </c>
      <c r="O244" s="27">
        <f t="shared" ca="1" si="421"/>
        <v>-7454.25</v>
      </c>
      <c r="P244" s="27">
        <f t="shared" ca="1" si="421"/>
        <v>-7715.25</v>
      </c>
      <c r="Q244" s="27">
        <f t="shared" ca="1" si="421"/>
        <v>-8106.75</v>
      </c>
      <c r="R244" s="27">
        <f t="shared" ca="1" si="421"/>
        <v>-8772.75</v>
      </c>
      <c r="S244" s="27">
        <f t="shared" ca="1" si="421"/>
        <v>-8039.25</v>
      </c>
      <c r="T244" s="27">
        <f t="shared" ca="1" si="421"/>
        <v>-8376.75</v>
      </c>
      <c r="U244" s="27">
        <f t="shared" ca="1" si="422"/>
        <v>-8806.5</v>
      </c>
      <c r="V244" s="27">
        <f t="shared" ca="1" si="422"/>
        <v>-9576</v>
      </c>
      <c r="W244" s="27">
        <f t="shared" ca="1" si="422"/>
        <v>-8415</v>
      </c>
      <c r="X244" s="27">
        <f t="shared" ca="1" si="422"/>
        <v>-8815.5</v>
      </c>
      <c r="Y244" s="27">
        <f t="shared" ca="1" si="422"/>
        <v>-9315</v>
      </c>
      <c r="Z244" s="27">
        <f t="shared" ca="1" si="422"/>
        <v>-10003.5</v>
      </c>
      <c r="AA244" s="27">
        <f t="shared" ca="1" si="422"/>
        <v>-9645.75</v>
      </c>
      <c r="AB244" s="27">
        <f t="shared" ca="1" si="422"/>
        <v>-10019.25</v>
      </c>
      <c r="AC244" s="27">
        <f t="shared" ca="1" si="422"/>
        <v>-10498.5</v>
      </c>
      <c r="AD244" s="27">
        <f t="shared" ca="1" si="422"/>
        <v>-11418.75</v>
      </c>
      <c r="AE244" s="27"/>
      <c r="AF244" s="26">
        <f t="shared" ref="AF244:BK244" ca="1" si="425">IFERROR((AF243/AF249)*AF250,0)</f>
        <v>0</v>
      </c>
      <c r="AG244" s="26">
        <f t="shared" ca="1" si="425"/>
        <v>0</v>
      </c>
      <c r="AH244" s="26">
        <f t="shared" ca="1" si="425"/>
        <v>0</v>
      </c>
      <c r="AI244" s="26">
        <f t="shared" ca="1" si="425"/>
        <v>0</v>
      </c>
      <c r="AJ244" s="26">
        <f t="shared" ca="1" si="425"/>
        <v>0</v>
      </c>
      <c r="AK244" s="26">
        <f t="shared" ca="1" si="425"/>
        <v>0</v>
      </c>
      <c r="AL244" s="26">
        <f t="shared" ca="1" si="425"/>
        <v>0</v>
      </c>
      <c r="AM244" s="26">
        <f t="shared" ca="1" si="425"/>
        <v>0</v>
      </c>
      <c r="AN244" s="26">
        <f t="shared" ca="1" si="425"/>
        <v>0</v>
      </c>
      <c r="AO244" s="26">
        <f t="shared" ca="1" si="425"/>
        <v>-2497.5</v>
      </c>
      <c r="AP244" s="26">
        <f t="shared" ca="1" si="425"/>
        <v>-2454.75</v>
      </c>
      <c r="AQ244" s="26">
        <f t="shared" ca="1" si="425"/>
        <v>-2623.5</v>
      </c>
      <c r="AR244" s="26">
        <f t="shared" ca="1" si="425"/>
        <v>-2796.75</v>
      </c>
      <c r="AS244" s="26">
        <f t="shared" ca="1" si="425"/>
        <v>-1964.25</v>
      </c>
      <c r="AT244" s="26">
        <f t="shared" ca="1" si="425"/>
        <v>-2693.25</v>
      </c>
      <c r="AU244" s="26">
        <f t="shared" ca="1" si="425"/>
        <v>-2499.75</v>
      </c>
      <c r="AV244" s="26">
        <f t="shared" ca="1" si="425"/>
        <v>-2601</v>
      </c>
      <c r="AW244" s="26">
        <f t="shared" ca="1" si="425"/>
        <v>-2614.5</v>
      </c>
      <c r="AX244" s="26">
        <f t="shared" ca="1" si="425"/>
        <v>-2601</v>
      </c>
      <c r="AY244" s="26">
        <f t="shared" ca="1" si="425"/>
        <v>-2945.2500000000005</v>
      </c>
      <c r="AZ244" s="26">
        <f t="shared" ca="1" si="425"/>
        <v>-2560.5</v>
      </c>
      <c r="BA244" s="26">
        <f t="shared" ca="1" si="425"/>
        <v>-2871</v>
      </c>
      <c r="BB244" s="26">
        <f t="shared" ca="1" si="425"/>
        <v>-2925</v>
      </c>
      <c r="BC244" s="26">
        <f t="shared" ca="1" si="425"/>
        <v>-2976.75</v>
      </c>
      <c r="BD244" s="26">
        <f t="shared" ca="1" si="425"/>
        <v>-3035.2500000000005</v>
      </c>
      <c r="BE244" s="26">
        <f t="shared" ca="1" si="425"/>
        <v>-2094.75</v>
      </c>
      <c r="BF244" s="26">
        <f t="shared" ca="1" si="425"/>
        <v>-2909.25</v>
      </c>
      <c r="BG244" s="26">
        <f t="shared" ca="1" si="425"/>
        <v>-2754.0000000000005</v>
      </c>
      <c r="BH244" s="26">
        <f t="shared" ca="1" si="425"/>
        <v>-2844.0000000000005</v>
      </c>
      <c r="BI244" s="26">
        <f t="shared" ca="1" si="425"/>
        <v>-2778.75</v>
      </c>
      <c r="BJ244" s="26">
        <f t="shared" ca="1" si="425"/>
        <v>-2801.25</v>
      </c>
      <c r="BK244" s="26">
        <f t="shared" ca="1" si="425"/>
        <v>-3291.75</v>
      </c>
      <c r="BL244" s="26">
        <f t="shared" ref="BL244:CM244" ca="1" si="426">IFERROR((BL243/BL249)*BL250,0)</f>
        <v>-2713.5</v>
      </c>
      <c r="BM244" s="26">
        <f t="shared" ca="1" si="426"/>
        <v>-3141</v>
      </c>
      <c r="BN244" s="26">
        <f t="shared" ca="1" si="426"/>
        <v>-3224.25</v>
      </c>
      <c r="BO244" s="26">
        <f t="shared" ca="1" si="426"/>
        <v>-3210.75</v>
      </c>
      <c r="BP244" s="26">
        <f t="shared" ca="1" si="426"/>
        <v>-3217.5</v>
      </c>
      <c r="BQ244" s="26">
        <f t="shared" ca="1" si="426"/>
        <v>-2205</v>
      </c>
      <c r="BR244" s="26">
        <f t="shared" ca="1" si="426"/>
        <v>-2992.5</v>
      </c>
      <c r="BS244" s="26">
        <f t="shared" ca="1" si="426"/>
        <v>-2882.25</v>
      </c>
      <c r="BT244" s="26">
        <f t="shared" ca="1" si="426"/>
        <v>-3078</v>
      </c>
      <c r="BU244" s="26">
        <f t="shared" ca="1" si="426"/>
        <v>-2855.2500000000005</v>
      </c>
      <c r="BV244" s="26">
        <f t="shared" ca="1" si="426"/>
        <v>-2972.25</v>
      </c>
      <c r="BW244" s="26">
        <f t="shared" ca="1" si="426"/>
        <v>-3444.75</v>
      </c>
      <c r="BX244" s="26">
        <f t="shared" ca="1" si="426"/>
        <v>-2898</v>
      </c>
      <c r="BY244" s="26">
        <f t="shared" ca="1" si="426"/>
        <v>-3330</v>
      </c>
      <c r="BZ244" s="26">
        <f t="shared" ca="1" si="426"/>
        <v>-3323.25</v>
      </c>
      <c r="CA244" s="26">
        <f t="shared" ca="1" si="426"/>
        <v>-3350.2500000000005</v>
      </c>
      <c r="CB244" s="26">
        <f t="shared" ca="1" si="426"/>
        <v>-3762</v>
      </c>
      <c r="CC244" s="26">
        <f t="shared" ca="1" si="426"/>
        <v>-2504.25</v>
      </c>
      <c r="CD244" s="26">
        <f t="shared" ca="1" si="426"/>
        <v>-3379.5</v>
      </c>
      <c r="CE244" s="26">
        <f t="shared" ca="1" si="426"/>
        <v>-3244.5</v>
      </c>
      <c r="CF244" s="26">
        <f t="shared" ca="1" si="426"/>
        <v>-3480.75</v>
      </c>
      <c r="CG244" s="26">
        <f t="shared" ca="1" si="426"/>
        <v>-3294.0000000000005</v>
      </c>
      <c r="CH244" s="26">
        <f t="shared" ca="1" si="426"/>
        <v>-3399.75</v>
      </c>
      <c r="CI244" s="26">
        <f t="shared" ca="1" si="426"/>
        <v>-3825</v>
      </c>
      <c r="CJ244" s="26">
        <f t="shared" ca="1" si="426"/>
        <v>-3273.75</v>
      </c>
      <c r="CK244" s="26">
        <f t="shared" ca="1" si="426"/>
        <v>-3892.5</v>
      </c>
      <c r="CL244" s="26">
        <f t="shared" ca="1" si="426"/>
        <v>-3687.7500000000005</v>
      </c>
      <c r="CM244" s="26">
        <f t="shared" ca="1" si="426"/>
        <v>-3838.5</v>
      </c>
    </row>
    <row r="245" spans="2:91" x14ac:dyDescent="0.2">
      <c r="B245" s="196" t="s">
        <v>297</v>
      </c>
      <c r="C245" s="19" t="str">
        <f>Inputs!$J$16</f>
        <v>EUR</v>
      </c>
      <c r="D245" s="19" t="s">
        <v>19</v>
      </c>
      <c r="E245" s="27">
        <f t="shared" ca="1" si="420"/>
        <v>-378.78750000000002</v>
      </c>
      <c r="F245" s="27">
        <f t="shared" ca="1" si="420"/>
        <v>-1602.45</v>
      </c>
      <c r="G245" s="27">
        <f t="shared" ca="1" si="420"/>
        <v>-1739.9250000000002</v>
      </c>
      <c r="H245" s="27">
        <f t="shared" ca="1" si="420"/>
        <v>-1827.4500000000003</v>
      </c>
      <c r="I245" s="27">
        <f t="shared" ca="1" si="420"/>
        <v>-2079.1125000000002</v>
      </c>
      <c r="J245" s="27"/>
      <c r="K245" s="27">
        <f t="shared" ca="1" si="421"/>
        <v>0</v>
      </c>
      <c r="L245" s="27">
        <f t="shared" ca="1" si="421"/>
        <v>0</v>
      </c>
      <c r="M245" s="27">
        <f t="shared" ca="1" si="421"/>
        <v>0</v>
      </c>
      <c r="N245" s="27">
        <f t="shared" ca="1" si="421"/>
        <v>-378.78750000000002</v>
      </c>
      <c r="O245" s="27">
        <f t="shared" ca="1" si="421"/>
        <v>-372.71249999999998</v>
      </c>
      <c r="P245" s="27">
        <f t="shared" ca="1" si="421"/>
        <v>-385.76250000000005</v>
      </c>
      <c r="Q245" s="27">
        <f t="shared" ca="1" si="421"/>
        <v>-405.33750000000003</v>
      </c>
      <c r="R245" s="27">
        <f t="shared" ca="1" si="421"/>
        <v>-438.63750000000005</v>
      </c>
      <c r="S245" s="27">
        <f t="shared" ca="1" si="421"/>
        <v>-401.96250000000009</v>
      </c>
      <c r="T245" s="27">
        <f t="shared" ca="1" si="421"/>
        <v>-418.83750000000009</v>
      </c>
      <c r="U245" s="27">
        <f t="shared" ca="1" si="422"/>
        <v>-440.32500000000005</v>
      </c>
      <c r="V245" s="27">
        <f t="shared" ca="1" si="422"/>
        <v>-478.80000000000007</v>
      </c>
      <c r="W245" s="27">
        <f t="shared" ca="1" si="422"/>
        <v>-420.75</v>
      </c>
      <c r="X245" s="27">
        <f t="shared" ca="1" si="422"/>
        <v>-440.77500000000009</v>
      </c>
      <c r="Y245" s="27">
        <f t="shared" ca="1" si="422"/>
        <v>-465.75000000000006</v>
      </c>
      <c r="Z245" s="27">
        <f t="shared" ca="1" si="422"/>
        <v>-500.17500000000007</v>
      </c>
      <c r="AA245" s="27">
        <f t="shared" ca="1" si="422"/>
        <v>-482.28750000000002</v>
      </c>
      <c r="AB245" s="27">
        <f t="shared" ca="1" si="422"/>
        <v>-500.96249999999998</v>
      </c>
      <c r="AC245" s="27">
        <f t="shared" ca="1" si="422"/>
        <v>-524.92500000000007</v>
      </c>
      <c r="AD245" s="27">
        <f t="shared" ca="1" si="422"/>
        <v>-570.9375</v>
      </c>
      <c r="AE245" s="27"/>
      <c r="AF245" s="26">
        <f t="shared" ref="AF245:BK245" ca="1" si="427">IFERROR((AF243/AF249)*AF251,0)</f>
        <v>0</v>
      </c>
      <c r="AG245" s="26">
        <f t="shared" ca="1" si="427"/>
        <v>0</v>
      </c>
      <c r="AH245" s="26">
        <f t="shared" ca="1" si="427"/>
        <v>0</v>
      </c>
      <c r="AI245" s="26">
        <f t="shared" ca="1" si="427"/>
        <v>0</v>
      </c>
      <c r="AJ245" s="26">
        <f t="shared" ca="1" si="427"/>
        <v>0</v>
      </c>
      <c r="AK245" s="26">
        <f t="shared" ca="1" si="427"/>
        <v>0</v>
      </c>
      <c r="AL245" s="26">
        <f t="shared" ca="1" si="427"/>
        <v>0</v>
      </c>
      <c r="AM245" s="26">
        <f t="shared" ca="1" si="427"/>
        <v>0</v>
      </c>
      <c r="AN245" s="26">
        <f t="shared" ca="1" si="427"/>
        <v>0</v>
      </c>
      <c r="AO245" s="26">
        <f t="shared" ca="1" si="427"/>
        <v>-124.875</v>
      </c>
      <c r="AP245" s="26">
        <f t="shared" ca="1" si="427"/>
        <v>-122.7375</v>
      </c>
      <c r="AQ245" s="26">
        <f t="shared" ca="1" si="427"/>
        <v>-131.17500000000001</v>
      </c>
      <c r="AR245" s="26">
        <f t="shared" ca="1" si="427"/>
        <v>-139.83750000000001</v>
      </c>
      <c r="AS245" s="26">
        <f t="shared" ca="1" si="427"/>
        <v>-98.212500000000006</v>
      </c>
      <c r="AT245" s="26">
        <f t="shared" ca="1" si="427"/>
        <v>-134.66249999999999</v>
      </c>
      <c r="AU245" s="26">
        <f t="shared" ca="1" si="427"/>
        <v>-124.98750000000001</v>
      </c>
      <c r="AV245" s="26">
        <f t="shared" ca="1" si="427"/>
        <v>-130.05000000000001</v>
      </c>
      <c r="AW245" s="26">
        <f t="shared" ca="1" si="427"/>
        <v>-130.72499999999999</v>
      </c>
      <c r="AX245" s="26">
        <f t="shared" ca="1" si="427"/>
        <v>-130.05000000000001</v>
      </c>
      <c r="AY245" s="26">
        <f t="shared" ca="1" si="427"/>
        <v>-147.26250000000002</v>
      </c>
      <c r="AZ245" s="26">
        <f t="shared" ca="1" si="427"/>
        <v>-128.02500000000003</v>
      </c>
      <c r="BA245" s="26">
        <f t="shared" ca="1" si="427"/>
        <v>-143.55000000000001</v>
      </c>
      <c r="BB245" s="26">
        <f t="shared" ca="1" si="427"/>
        <v>-146.25</v>
      </c>
      <c r="BC245" s="26">
        <f t="shared" ca="1" si="427"/>
        <v>-148.83750000000001</v>
      </c>
      <c r="BD245" s="26">
        <f t="shared" ca="1" si="427"/>
        <v>-151.76250000000005</v>
      </c>
      <c r="BE245" s="26">
        <f t="shared" ca="1" si="427"/>
        <v>-104.73750000000001</v>
      </c>
      <c r="BF245" s="26">
        <f t="shared" ca="1" si="427"/>
        <v>-145.46250000000001</v>
      </c>
      <c r="BG245" s="26">
        <f t="shared" ca="1" si="427"/>
        <v>-137.70000000000005</v>
      </c>
      <c r="BH245" s="26">
        <f t="shared" ca="1" si="427"/>
        <v>-142.20000000000002</v>
      </c>
      <c r="BI245" s="26">
        <f t="shared" ca="1" si="427"/>
        <v>-138.9375</v>
      </c>
      <c r="BJ245" s="26">
        <f t="shared" ca="1" si="427"/>
        <v>-140.0625</v>
      </c>
      <c r="BK245" s="26">
        <f t="shared" ca="1" si="427"/>
        <v>-164.58750000000003</v>
      </c>
      <c r="BL245" s="26">
        <f t="shared" ref="BL245:CM245" ca="1" si="428">IFERROR((BL243/BL249)*BL251,0)</f>
        <v>-135.67500000000001</v>
      </c>
      <c r="BM245" s="26">
        <f t="shared" ca="1" si="428"/>
        <v>-157.05000000000001</v>
      </c>
      <c r="BN245" s="26">
        <f t="shared" ca="1" si="428"/>
        <v>-161.21250000000001</v>
      </c>
      <c r="BO245" s="26">
        <f t="shared" ca="1" si="428"/>
        <v>-160.53750000000002</v>
      </c>
      <c r="BP245" s="26">
        <f t="shared" ca="1" si="428"/>
        <v>-160.87500000000003</v>
      </c>
      <c r="BQ245" s="26">
        <f t="shared" ca="1" si="428"/>
        <v>-110.25</v>
      </c>
      <c r="BR245" s="26">
        <f t="shared" ca="1" si="428"/>
        <v>-149.625</v>
      </c>
      <c r="BS245" s="26">
        <f t="shared" ca="1" si="428"/>
        <v>-144.11250000000001</v>
      </c>
      <c r="BT245" s="26">
        <f t="shared" ca="1" si="428"/>
        <v>-153.9</v>
      </c>
      <c r="BU245" s="26">
        <f t="shared" ca="1" si="428"/>
        <v>-142.76250000000002</v>
      </c>
      <c r="BV245" s="26">
        <f t="shared" ca="1" si="428"/>
        <v>-148.61250000000001</v>
      </c>
      <c r="BW245" s="26">
        <f t="shared" ca="1" si="428"/>
        <v>-172.23750000000001</v>
      </c>
      <c r="BX245" s="26">
        <f t="shared" ca="1" si="428"/>
        <v>-144.90000000000003</v>
      </c>
      <c r="BY245" s="26">
        <f t="shared" ca="1" si="428"/>
        <v>-166.50000000000003</v>
      </c>
      <c r="BZ245" s="26">
        <f t="shared" ca="1" si="428"/>
        <v>-166.16250000000002</v>
      </c>
      <c r="CA245" s="26">
        <f t="shared" ca="1" si="428"/>
        <v>-167.51250000000002</v>
      </c>
      <c r="CB245" s="26">
        <f t="shared" ca="1" si="428"/>
        <v>-188.1</v>
      </c>
      <c r="CC245" s="26">
        <f t="shared" ca="1" si="428"/>
        <v>-125.21250000000002</v>
      </c>
      <c r="CD245" s="26">
        <f t="shared" ca="1" si="428"/>
        <v>-168.97500000000002</v>
      </c>
      <c r="CE245" s="26">
        <f t="shared" ca="1" si="428"/>
        <v>-162.22499999999999</v>
      </c>
      <c r="CF245" s="26">
        <f t="shared" ca="1" si="428"/>
        <v>-174.03749999999999</v>
      </c>
      <c r="CG245" s="26">
        <f t="shared" ca="1" si="428"/>
        <v>-164.70000000000002</v>
      </c>
      <c r="CH245" s="26">
        <f t="shared" ca="1" si="428"/>
        <v>-169.98750000000001</v>
      </c>
      <c r="CI245" s="26">
        <f t="shared" ca="1" si="428"/>
        <v>-191.25</v>
      </c>
      <c r="CJ245" s="26">
        <f t="shared" ca="1" si="428"/>
        <v>-163.68750000000003</v>
      </c>
      <c r="CK245" s="26">
        <f t="shared" ca="1" si="428"/>
        <v>-194.62500000000003</v>
      </c>
      <c r="CL245" s="26">
        <f t="shared" ca="1" si="428"/>
        <v>-184.38750000000002</v>
      </c>
      <c r="CM245" s="26">
        <f t="shared" ca="1" si="428"/>
        <v>-191.92500000000001</v>
      </c>
    </row>
    <row r="246" spans="2:91" s="115" customFormat="1" x14ac:dyDescent="0.2">
      <c r="B246" s="195" t="s">
        <v>296</v>
      </c>
      <c r="C246" s="19" t="str">
        <f>Inputs!$J$16</f>
        <v>EUR</v>
      </c>
      <c r="D246" s="19" t="s">
        <v>19</v>
      </c>
      <c r="E246" s="63">
        <f ca="1">SUM(E242:E245)</f>
        <v>-5.6843418860808015E-13</v>
      </c>
      <c r="F246" s="63">
        <f ca="1">SUM(F242:F245)</f>
        <v>-2.9558577807620168E-12</v>
      </c>
      <c r="G246" s="63">
        <f ca="1">SUM(G242:G245)</f>
        <v>2.7284841053187847E-12</v>
      </c>
      <c r="H246" s="63">
        <f ca="1">SUM(H242:H245)</f>
        <v>-3.1832314562052488E-12</v>
      </c>
      <c r="I246" s="63">
        <f ca="1">SUM(I242:I245)</f>
        <v>0</v>
      </c>
      <c r="J246" s="63"/>
      <c r="K246" s="63">
        <f t="shared" ref="K246:AD246" ca="1" si="429">SUM(K242:K245)</f>
        <v>0</v>
      </c>
      <c r="L246" s="63">
        <f t="shared" ca="1" si="429"/>
        <v>0</v>
      </c>
      <c r="M246" s="63">
        <f t="shared" ca="1" si="429"/>
        <v>0</v>
      </c>
      <c r="N246" s="63">
        <f t="shared" ca="1" si="429"/>
        <v>-5.6843418860808015E-13</v>
      </c>
      <c r="O246" s="63">
        <f t="shared" ca="1" si="429"/>
        <v>-1.2505552149377763E-12</v>
      </c>
      <c r="P246" s="63">
        <f t="shared" ca="1" si="429"/>
        <v>0</v>
      </c>
      <c r="Q246" s="63">
        <f t="shared" ca="1" si="429"/>
        <v>0</v>
      </c>
      <c r="R246" s="63">
        <f t="shared" ca="1" si="429"/>
        <v>6.8212102632969618E-13</v>
      </c>
      <c r="S246" s="63">
        <f t="shared" ca="1" si="429"/>
        <v>-4.5474735088646412E-13</v>
      </c>
      <c r="T246" s="63">
        <f t="shared" ca="1" si="429"/>
        <v>1.3642420526593924E-12</v>
      </c>
      <c r="U246" s="63">
        <f t="shared" ca="1" si="429"/>
        <v>2.5011104298755527E-12</v>
      </c>
      <c r="V246" s="63">
        <f t="shared" ca="1" si="429"/>
        <v>1.0231815394945443E-12</v>
      </c>
      <c r="W246" s="63">
        <f t="shared" ca="1" si="429"/>
        <v>1.8189894035458565E-12</v>
      </c>
      <c r="X246" s="63">
        <f t="shared" ca="1" si="429"/>
        <v>3.1832314562052488E-12</v>
      </c>
      <c r="Y246" s="63">
        <f t="shared" ca="1" si="429"/>
        <v>3.5811353882309049E-12</v>
      </c>
      <c r="Z246" s="63">
        <f t="shared" ca="1" si="429"/>
        <v>2.8421709430404007E-12</v>
      </c>
      <c r="AA246" s="63">
        <f t="shared" ca="1" si="429"/>
        <v>2.1600499167107046E-12</v>
      </c>
      <c r="AB246" s="63">
        <f t="shared" ca="1" si="429"/>
        <v>3.2969182939268649E-12</v>
      </c>
      <c r="AC246" s="63">
        <f t="shared" ca="1" si="429"/>
        <v>2.8421709430404007E-12</v>
      </c>
      <c r="AD246" s="63">
        <f t="shared" ca="1" si="429"/>
        <v>3.637978807091713E-12</v>
      </c>
      <c r="AE246" s="63"/>
      <c r="AF246" s="194">
        <f t="shared" ref="AF246:BK246" ca="1" si="430">SUM(AF242:AF245)</f>
        <v>0</v>
      </c>
      <c r="AG246" s="63">
        <f t="shared" ca="1" si="430"/>
        <v>0</v>
      </c>
      <c r="AH246" s="63">
        <f t="shared" ca="1" si="430"/>
        <v>0</v>
      </c>
      <c r="AI246" s="63">
        <f t="shared" ca="1" si="430"/>
        <v>0</v>
      </c>
      <c r="AJ246" s="63">
        <f t="shared" ca="1" si="430"/>
        <v>0</v>
      </c>
      <c r="AK246" s="63">
        <f t="shared" ca="1" si="430"/>
        <v>0</v>
      </c>
      <c r="AL246" s="63">
        <f t="shared" ca="1" si="430"/>
        <v>0</v>
      </c>
      <c r="AM246" s="63">
        <f t="shared" ca="1" si="430"/>
        <v>0</v>
      </c>
      <c r="AN246" s="63">
        <f t="shared" ca="1" si="430"/>
        <v>0</v>
      </c>
      <c r="AO246" s="63">
        <f t="shared" ca="1" si="430"/>
        <v>0</v>
      </c>
      <c r="AP246" s="63">
        <f t="shared" ca="1" si="430"/>
        <v>-2.7000623958883807E-13</v>
      </c>
      <c r="AQ246" s="63">
        <f t="shared" ca="1" si="430"/>
        <v>-2.8421709430404007E-13</v>
      </c>
      <c r="AR246" s="63">
        <f t="shared" ca="1" si="430"/>
        <v>-3.694822225952521E-13</v>
      </c>
      <c r="AS246" s="63">
        <f t="shared" ca="1" si="430"/>
        <v>-3.694822225952521E-13</v>
      </c>
      <c r="AT246" s="63">
        <f t="shared" ca="1" si="430"/>
        <v>-5.4001247917767614E-13</v>
      </c>
      <c r="AU246" s="63">
        <f t="shared" ca="1" si="430"/>
        <v>-2.8421709430404007E-13</v>
      </c>
      <c r="AV246" s="63">
        <f t="shared" ca="1" si="430"/>
        <v>-2.8421709430404007E-13</v>
      </c>
      <c r="AW246" s="63">
        <f t="shared" ca="1" si="430"/>
        <v>-5.4001247917767614E-13</v>
      </c>
      <c r="AX246" s="63">
        <f t="shared" ca="1" si="430"/>
        <v>-2.8421709430404007E-13</v>
      </c>
      <c r="AY246" s="63">
        <f t="shared" ca="1" si="430"/>
        <v>-6.5369931689929217E-13</v>
      </c>
      <c r="AZ246" s="63">
        <f t="shared" ca="1" si="430"/>
        <v>-3.979039320256561E-13</v>
      </c>
      <c r="BA246" s="63">
        <f t="shared" ca="1" si="430"/>
        <v>-2.8421709430404007E-13</v>
      </c>
      <c r="BB246" s="63">
        <f t="shared" ca="1" si="430"/>
        <v>-4.5474735088646412E-13</v>
      </c>
      <c r="BC246" s="63">
        <f t="shared" ca="1" si="430"/>
        <v>0</v>
      </c>
      <c r="BD246" s="63">
        <f t="shared" ca="1" si="430"/>
        <v>-2.2737367544323206E-13</v>
      </c>
      <c r="BE246" s="63">
        <f t="shared" ca="1" si="430"/>
        <v>-7.3896444519050419E-13</v>
      </c>
      <c r="BF246" s="63">
        <f t="shared" ca="1" si="430"/>
        <v>-8.2422957348171622E-13</v>
      </c>
      <c r="BG246" s="63">
        <f t="shared" ca="1" si="430"/>
        <v>-1.1368683772161603E-12</v>
      </c>
      <c r="BH246" s="63">
        <f t="shared" ca="1" si="430"/>
        <v>-6.5369931689929217E-13</v>
      </c>
      <c r="BI246" s="63">
        <f t="shared" ca="1" si="430"/>
        <v>-4.5474735088646412E-13</v>
      </c>
      <c r="BJ246" s="63">
        <f t="shared" ca="1" si="430"/>
        <v>-4.5474735088646412E-13</v>
      </c>
      <c r="BK246" s="63">
        <f t="shared" ca="1" si="430"/>
        <v>-3.979039320256561E-13</v>
      </c>
      <c r="BL246" s="63">
        <f t="shared" ref="BL246:CM246" ca="1" si="431">SUM(BL242:BL245)</f>
        <v>-2.8421709430404007E-13</v>
      </c>
      <c r="BM246" s="63">
        <f t="shared" ca="1" si="431"/>
        <v>-2.8421709430404007E-13</v>
      </c>
      <c r="BN246" s="63">
        <f t="shared" ca="1" si="431"/>
        <v>-8.2422957348171622E-13</v>
      </c>
      <c r="BO246" s="63">
        <f t="shared" ca="1" si="431"/>
        <v>-1.4779288903810084E-12</v>
      </c>
      <c r="BP246" s="63">
        <f t="shared" ca="1" si="431"/>
        <v>-1.3926637620897964E-12</v>
      </c>
      <c r="BQ246" s="63">
        <f t="shared" ca="1" si="431"/>
        <v>-1.3642420526593924E-12</v>
      </c>
      <c r="BR246" s="63">
        <f t="shared" ca="1" si="431"/>
        <v>-1.3642420526593924E-12</v>
      </c>
      <c r="BS246" s="63">
        <f t="shared" ca="1" si="431"/>
        <v>-1.1937117960769683E-12</v>
      </c>
      <c r="BT246" s="63">
        <f t="shared" ca="1" si="431"/>
        <v>-1.2789769243681803E-12</v>
      </c>
      <c r="BU246" s="63">
        <f t="shared" ca="1" si="431"/>
        <v>-1.5631940186722204E-12</v>
      </c>
      <c r="BV246" s="63">
        <f t="shared" ca="1" si="431"/>
        <v>-1.1937117960769683E-12</v>
      </c>
      <c r="BW246" s="63">
        <f t="shared" ca="1" si="431"/>
        <v>-1.1937117960769683E-12</v>
      </c>
      <c r="BX246" s="63">
        <f t="shared" ca="1" si="431"/>
        <v>-1.3073986337985843E-12</v>
      </c>
      <c r="BY246" s="63">
        <f t="shared" ca="1" si="431"/>
        <v>-1.3926637620897964E-12</v>
      </c>
      <c r="BZ246" s="63">
        <f t="shared" ca="1" si="431"/>
        <v>-1.9326762412674725E-12</v>
      </c>
      <c r="CA246" s="63">
        <f t="shared" ca="1" si="431"/>
        <v>-1.5631940186722204E-12</v>
      </c>
      <c r="CB246" s="63">
        <f t="shared" ca="1" si="431"/>
        <v>-1.4495071809506044E-12</v>
      </c>
      <c r="CC246" s="63">
        <f t="shared" ca="1" si="431"/>
        <v>-1.2931877790833823E-12</v>
      </c>
      <c r="CD246" s="63">
        <f t="shared" ca="1" si="431"/>
        <v>-1.9326762412674725E-12</v>
      </c>
      <c r="CE246" s="63">
        <f t="shared" ca="1" si="431"/>
        <v>-1.4495071809506044E-12</v>
      </c>
      <c r="CF246" s="63">
        <f t="shared" ca="1" si="431"/>
        <v>-1.4495071809506044E-12</v>
      </c>
      <c r="CG246" s="63">
        <f t="shared" ca="1" si="431"/>
        <v>-1.1084466677857563E-12</v>
      </c>
      <c r="CH246" s="63">
        <f t="shared" ca="1" si="431"/>
        <v>-7.3896444519050419E-13</v>
      </c>
      <c r="CI246" s="63">
        <f t="shared" ca="1" si="431"/>
        <v>-9.0949470177292824E-13</v>
      </c>
      <c r="CJ246" s="63">
        <f t="shared" ca="1" si="431"/>
        <v>-9.3791641120333225E-13</v>
      </c>
      <c r="CK246" s="63">
        <f t="shared" ca="1" si="431"/>
        <v>-9.3791641120333225E-13</v>
      </c>
      <c r="CL246" s="63">
        <f t="shared" ca="1" si="431"/>
        <v>-6.5369931689929217E-13</v>
      </c>
      <c r="CM246" s="63">
        <f t="shared" ca="1" si="431"/>
        <v>-2.8421709430404007E-13</v>
      </c>
    </row>
    <row r="247" spans="2:91" x14ac:dyDescent="0.2">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row>
    <row r="248" spans="2:91" s="115" customFormat="1" x14ac:dyDescent="0.2">
      <c r="B248" s="195" t="s">
        <v>300</v>
      </c>
      <c r="C248" s="19" t="str">
        <f>Inputs!$GZ$9</f>
        <v>kg</v>
      </c>
      <c r="D248" s="19" t="s">
        <v>19</v>
      </c>
      <c r="E248" s="63">
        <v>0</v>
      </c>
      <c r="F248" s="63">
        <f ca="1">E252</f>
        <v>-2.9842794901924208E-13</v>
      </c>
      <c r="G248" s="63">
        <f ca="1">F252</f>
        <v>0</v>
      </c>
      <c r="H248" s="63">
        <f ca="1">G252</f>
        <v>0</v>
      </c>
      <c r="I248" s="63">
        <f ca="1">H252</f>
        <v>0</v>
      </c>
      <c r="J248" s="63"/>
      <c r="K248" s="63">
        <v>0</v>
      </c>
      <c r="L248" s="63">
        <f t="shared" ref="L248:AD248" ca="1" si="432">K252</f>
        <v>0</v>
      </c>
      <c r="M248" s="63">
        <f t="shared" ca="1" si="432"/>
        <v>0</v>
      </c>
      <c r="N248" s="63">
        <f t="shared" ca="1" si="432"/>
        <v>0</v>
      </c>
      <c r="O248" s="63">
        <f t="shared" ca="1" si="432"/>
        <v>-2.9842794901924208E-13</v>
      </c>
      <c r="P248" s="63">
        <f t="shared" ca="1" si="432"/>
        <v>-2.1316282072803006E-13</v>
      </c>
      <c r="Q248" s="63">
        <f t="shared" ca="1" si="432"/>
        <v>-5.4001247917767614E-13</v>
      </c>
      <c r="R248" s="63">
        <f t="shared" ca="1" si="432"/>
        <v>-3.5527136788005009E-13</v>
      </c>
      <c r="S248" s="63">
        <f t="shared" ca="1" si="432"/>
        <v>-4.9737991503207013E-13</v>
      </c>
      <c r="T248" s="63">
        <f t="shared" ca="1" si="432"/>
        <v>-5.4001247917767614E-13</v>
      </c>
      <c r="U248" s="63">
        <f t="shared" ca="1" si="432"/>
        <v>-3.1263880373444408E-13</v>
      </c>
      <c r="V248" s="63">
        <f t="shared" ca="1" si="432"/>
        <v>0</v>
      </c>
      <c r="W248" s="63">
        <f t="shared" ca="1" si="432"/>
        <v>-4.6895820560166612E-13</v>
      </c>
      <c r="X248" s="63">
        <f t="shared" ca="1" si="432"/>
        <v>-5.9685589803848416E-13</v>
      </c>
      <c r="Y248" s="63">
        <f t="shared" ca="1" si="432"/>
        <v>-9.5212726591853425E-13</v>
      </c>
      <c r="Z248" s="63">
        <f t="shared" ca="1" si="432"/>
        <v>-8.3844042819691822E-13</v>
      </c>
      <c r="AA248" s="63">
        <f t="shared" ca="1" si="432"/>
        <v>-1.0516032489249483E-12</v>
      </c>
      <c r="AB248" s="63">
        <f t="shared" ca="1" si="432"/>
        <v>-1.3926637620897964E-12</v>
      </c>
      <c r="AC248" s="63">
        <f t="shared" ca="1" si="432"/>
        <v>-1.2505552149377763E-12</v>
      </c>
      <c r="AD248" s="63">
        <f t="shared" ca="1" si="432"/>
        <v>-1.2505552149377763E-12</v>
      </c>
      <c r="AE248" s="63"/>
      <c r="AF248" s="194">
        <v>0</v>
      </c>
      <c r="AG248" s="194">
        <f t="shared" ref="AG248:BL248" ca="1" si="433">AF252</f>
        <v>0</v>
      </c>
      <c r="AH248" s="194">
        <f t="shared" ca="1" si="433"/>
        <v>0</v>
      </c>
      <c r="AI248" s="194">
        <f t="shared" ca="1" si="433"/>
        <v>0</v>
      </c>
      <c r="AJ248" s="194">
        <f t="shared" ca="1" si="433"/>
        <v>0</v>
      </c>
      <c r="AK248" s="194">
        <f t="shared" ca="1" si="433"/>
        <v>0</v>
      </c>
      <c r="AL248" s="194">
        <f t="shared" ca="1" si="433"/>
        <v>0</v>
      </c>
      <c r="AM248" s="194">
        <f t="shared" ca="1" si="433"/>
        <v>0</v>
      </c>
      <c r="AN248" s="194">
        <f t="shared" ca="1" si="433"/>
        <v>0</v>
      </c>
      <c r="AO248" s="194">
        <f t="shared" ca="1" si="433"/>
        <v>0</v>
      </c>
      <c r="AP248" s="194">
        <f t="shared" ca="1" si="433"/>
        <v>0</v>
      </c>
      <c r="AQ248" s="194">
        <f t="shared" ca="1" si="433"/>
        <v>-4.2632564145606011E-14</v>
      </c>
      <c r="AR248" s="194">
        <f t="shared" ca="1" si="433"/>
        <v>0</v>
      </c>
      <c r="AS248" s="194">
        <f t="shared" ca="1" si="433"/>
        <v>-2.8421709430404007E-14</v>
      </c>
      <c r="AT248" s="194">
        <f t="shared" ca="1" si="433"/>
        <v>-7.460698725481052E-14</v>
      </c>
      <c r="AU248" s="194">
        <f t="shared" ca="1" si="433"/>
        <v>-1.1013412404281553E-13</v>
      </c>
      <c r="AV248" s="194">
        <f t="shared" ca="1" si="433"/>
        <v>-1.1368683772161603E-13</v>
      </c>
      <c r="AW248" s="194">
        <f t="shared" ca="1" si="433"/>
        <v>-1.2789769243681803E-13</v>
      </c>
      <c r="AX248" s="194">
        <f t="shared" ca="1" si="433"/>
        <v>-1.3145040611561853E-13</v>
      </c>
      <c r="AY248" s="194">
        <f t="shared" ca="1" si="433"/>
        <v>-1.2789769243681803E-13</v>
      </c>
      <c r="AZ248" s="194">
        <f t="shared" ca="1" si="433"/>
        <v>-1.3145040611561853E-13</v>
      </c>
      <c r="BA248" s="194">
        <f t="shared" ca="1" si="433"/>
        <v>-9.9475983006414026E-14</v>
      </c>
      <c r="BB248" s="194">
        <f t="shared" ca="1" si="433"/>
        <v>-8.1712414612411521E-14</v>
      </c>
      <c r="BC248" s="194">
        <f t="shared" ca="1" si="433"/>
        <v>-1.1368683772161603E-13</v>
      </c>
      <c r="BD248" s="194">
        <f t="shared" ca="1" si="433"/>
        <v>-7.460698725481052E-14</v>
      </c>
      <c r="BE248" s="194">
        <f t="shared" ca="1" si="433"/>
        <v>-1.5631940186722204E-13</v>
      </c>
      <c r="BF248" s="194">
        <f t="shared" ca="1" si="433"/>
        <v>-1.8118839761882555E-13</v>
      </c>
      <c r="BG248" s="194">
        <f t="shared" ca="1" si="433"/>
        <v>-2.5579538487363607E-13</v>
      </c>
      <c r="BH248" s="194">
        <f t="shared" ca="1" si="433"/>
        <v>-2.7000623958883807E-13</v>
      </c>
      <c r="BI248" s="194">
        <f t="shared" ca="1" si="433"/>
        <v>-1.7763568394002505E-13</v>
      </c>
      <c r="BJ248" s="194">
        <f t="shared" ca="1" si="433"/>
        <v>-2.0605739337042905E-13</v>
      </c>
      <c r="BK248" s="194">
        <f t="shared" ca="1" si="433"/>
        <v>-1.8474111129762605E-13</v>
      </c>
      <c r="BL248" s="194">
        <f t="shared" ca="1" si="433"/>
        <v>-2.1316282072803006E-13</v>
      </c>
      <c r="BM248" s="194">
        <f t="shared" ref="BM248:CM248" ca="1" si="434">BL252</f>
        <v>-2.4158453015843406E-13</v>
      </c>
      <c r="BN248" s="194">
        <f t="shared" ca="1" si="434"/>
        <v>-2.6290081223123707E-13</v>
      </c>
      <c r="BO248" s="194">
        <f t="shared" ca="1" si="434"/>
        <v>-2.7711166694643907E-13</v>
      </c>
      <c r="BP248" s="194">
        <f t="shared" ca="1" si="434"/>
        <v>-2.7000623958883807E-13</v>
      </c>
      <c r="BQ248" s="194">
        <f t="shared" ca="1" si="434"/>
        <v>-2.7711166694643907E-13</v>
      </c>
      <c r="BR248" s="194">
        <f t="shared" ca="1" si="434"/>
        <v>-2.7355895326763857E-13</v>
      </c>
      <c r="BS248" s="194">
        <f t="shared" ca="1" si="434"/>
        <v>-2.7355895326763857E-13</v>
      </c>
      <c r="BT248" s="194">
        <f t="shared" ca="1" si="434"/>
        <v>-2.4158453015843406E-13</v>
      </c>
      <c r="BU248" s="194">
        <f t="shared" ca="1" si="434"/>
        <v>-2.5579538487363607E-13</v>
      </c>
      <c r="BV248" s="194">
        <f t="shared" ca="1" si="434"/>
        <v>-2.2382096176443156E-13</v>
      </c>
      <c r="BW248" s="194">
        <f t="shared" ca="1" si="434"/>
        <v>-2.6290081223123707E-13</v>
      </c>
      <c r="BX248" s="194">
        <f t="shared" ca="1" si="434"/>
        <v>-2.4158453015843406E-13</v>
      </c>
      <c r="BY248" s="194">
        <f t="shared" ca="1" si="434"/>
        <v>-2.1316282072803006E-13</v>
      </c>
      <c r="BZ248" s="194">
        <f t="shared" ca="1" si="434"/>
        <v>-2.7711166694643907E-13</v>
      </c>
      <c r="CA248" s="194">
        <f t="shared" ca="1" si="434"/>
        <v>-2.7000623958883807E-13</v>
      </c>
      <c r="CB248" s="194">
        <f t="shared" ca="1" si="434"/>
        <v>-1.7763568394002505E-13</v>
      </c>
      <c r="CC248" s="194">
        <f t="shared" ca="1" si="434"/>
        <v>-2.2026824808563106E-13</v>
      </c>
      <c r="CD248" s="194">
        <f t="shared" ca="1" si="434"/>
        <v>-2.1316282072803006E-13</v>
      </c>
      <c r="CE248" s="194">
        <f t="shared" ca="1" si="434"/>
        <v>-2.7000623958883807E-13</v>
      </c>
      <c r="CF248" s="194">
        <f t="shared" ca="1" si="434"/>
        <v>-1.7763568394002505E-13</v>
      </c>
      <c r="CG248" s="194">
        <f t="shared" ca="1" si="434"/>
        <v>-2.2026824808563106E-13</v>
      </c>
      <c r="CH248" s="194">
        <f t="shared" ca="1" si="434"/>
        <v>-1.7763568394002505E-13</v>
      </c>
      <c r="CI248" s="194">
        <f t="shared" ca="1" si="434"/>
        <v>-2.8421709430404007E-13</v>
      </c>
      <c r="CJ248" s="194">
        <f t="shared" ca="1" si="434"/>
        <v>-2.2737367544323206E-13</v>
      </c>
      <c r="CK248" s="194">
        <f t="shared" ca="1" si="434"/>
        <v>-2.7711166694643907E-13</v>
      </c>
      <c r="CL248" s="194">
        <f t="shared" ca="1" si="434"/>
        <v>-2.7711166694643907E-13</v>
      </c>
      <c r="CM248" s="194">
        <f t="shared" ca="1" si="434"/>
        <v>-1.7763568394002505E-13</v>
      </c>
    </row>
    <row r="249" spans="2:91" x14ac:dyDescent="0.2">
      <c r="B249" s="196" t="s">
        <v>299</v>
      </c>
      <c r="C249" s="19" t="str">
        <f>Inputs!$GZ$9</f>
        <v>kg</v>
      </c>
      <c r="D249" s="19" t="s">
        <v>19</v>
      </c>
      <c r="E249" s="27">
        <f t="shared" ref="E249:I251" ca="1" si="435">SUMIF($K$4:$AD$4,E$4,$K249:$AD249)</f>
        <v>1590.9074999999998</v>
      </c>
      <c r="F249" s="27">
        <f t="shared" ca="1" si="435"/>
        <v>6730.29</v>
      </c>
      <c r="G249" s="27">
        <f t="shared" ca="1" si="435"/>
        <v>7307.6850000000004</v>
      </c>
      <c r="H249" s="27">
        <f t="shared" ca="1" si="435"/>
        <v>7675.2900000000009</v>
      </c>
      <c r="I249" s="27">
        <f t="shared" ca="1" si="435"/>
        <v>8732.2724999999991</v>
      </c>
      <c r="J249" s="27"/>
      <c r="K249" s="27">
        <f t="shared" ref="K249:T251" ca="1" si="436">SUMIFS($AF249:$CM249,$AF$4:$CM$4,K$4,$AF$8:$CM$8,K$8)</f>
        <v>0</v>
      </c>
      <c r="L249" s="27">
        <f t="shared" ca="1" si="436"/>
        <v>0</v>
      </c>
      <c r="M249" s="27">
        <f t="shared" ca="1" si="436"/>
        <v>0</v>
      </c>
      <c r="N249" s="27">
        <f t="shared" ca="1" si="436"/>
        <v>1590.9074999999998</v>
      </c>
      <c r="O249" s="27">
        <f t="shared" ca="1" si="436"/>
        <v>1565.3924999999999</v>
      </c>
      <c r="P249" s="27">
        <f t="shared" ca="1" si="436"/>
        <v>1620.2024999999999</v>
      </c>
      <c r="Q249" s="27">
        <f t="shared" ca="1" si="436"/>
        <v>1702.4175</v>
      </c>
      <c r="R249" s="27">
        <f t="shared" ca="1" si="436"/>
        <v>1842.2775000000001</v>
      </c>
      <c r="S249" s="27">
        <f t="shared" ca="1" si="436"/>
        <v>1688.2424999999998</v>
      </c>
      <c r="T249" s="27">
        <f t="shared" ca="1" si="436"/>
        <v>1759.1175000000003</v>
      </c>
      <c r="U249" s="27">
        <f t="shared" ref="U249:AD251" ca="1" si="437">SUMIFS($AF249:$CM249,$AF$4:$CM$4,U$4,$AF$8:$CM$8,U$8)</f>
        <v>1849.3650000000002</v>
      </c>
      <c r="V249" s="27">
        <f t="shared" ca="1" si="437"/>
        <v>2010.9599999999998</v>
      </c>
      <c r="W249" s="27">
        <f t="shared" ca="1" si="437"/>
        <v>1767.1499999999999</v>
      </c>
      <c r="X249" s="27">
        <f t="shared" ca="1" si="437"/>
        <v>1851.2550000000001</v>
      </c>
      <c r="Y249" s="27">
        <f t="shared" ca="1" si="437"/>
        <v>1956.15</v>
      </c>
      <c r="Z249" s="27">
        <f t="shared" ca="1" si="437"/>
        <v>2100.7350000000001</v>
      </c>
      <c r="AA249" s="27">
        <f t="shared" ca="1" si="437"/>
        <v>2025.6074999999998</v>
      </c>
      <c r="AB249" s="27">
        <f t="shared" ca="1" si="437"/>
        <v>2104.0425</v>
      </c>
      <c r="AC249" s="27">
        <f t="shared" ca="1" si="437"/>
        <v>2204.6849999999999</v>
      </c>
      <c r="AD249" s="27">
        <f t="shared" ca="1" si="437"/>
        <v>2397.9375</v>
      </c>
      <c r="AE249" s="27"/>
      <c r="AF249" s="197">
        <f ca="1">-OFFSET(AF251,0,VLOOKUP($B240,Settings!$AX$4:$BG$100,10,0))-OFFSET(AF250,0,VLOOKUP($B240,Settings!$AX$4:$BG$100,10,0))</f>
        <v>0</v>
      </c>
      <c r="AG249" s="197">
        <f ca="1">-OFFSET(AG251,0,VLOOKUP($B240,Settings!$AX$4:$BG$100,10,0))-OFFSET(AG250,0,VLOOKUP($B240,Settings!$AX$4:$BG$100,10,0))</f>
        <v>0</v>
      </c>
      <c r="AH249" s="197">
        <f ca="1">-OFFSET(AH251,0,VLOOKUP($B240,Settings!$AX$4:$BG$100,10,0))-OFFSET(AH250,0,VLOOKUP($B240,Settings!$AX$4:$BG$100,10,0))</f>
        <v>0</v>
      </c>
      <c r="AI249" s="197">
        <f ca="1">-OFFSET(AI251,0,VLOOKUP($B240,Settings!$AX$4:$BG$100,10,0))-OFFSET(AI250,0,VLOOKUP($B240,Settings!$AX$4:$BG$100,10,0))</f>
        <v>0</v>
      </c>
      <c r="AJ249" s="197">
        <f ca="1">-OFFSET(AJ251,0,VLOOKUP($B240,Settings!$AX$4:$BG$100,10,0))-OFFSET(AJ250,0,VLOOKUP($B240,Settings!$AX$4:$BG$100,10,0))</f>
        <v>0</v>
      </c>
      <c r="AK249" s="197">
        <f ca="1">-OFFSET(AK251,0,VLOOKUP($B240,Settings!$AX$4:$BG$100,10,0))-OFFSET(AK250,0,VLOOKUP($B240,Settings!$AX$4:$BG$100,10,0))</f>
        <v>0</v>
      </c>
      <c r="AL249" s="197">
        <f ca="1">-OFFSET(AL251,0,VLOOKUP($B240,Settings!$AX$4:$BG$100,10,0))-OFFSET(AL250,0,VLOOKUP($B240,Settings!$AX$4:$BG$100,10,0))</f>
        <v>0</v>
      </c>
      <c r="AM249" s="197">
        <f ca="1">-OFFSET(AM251,0,VLOOKUP($B240,Settings!$AX$4:$BG$100,10,0))-OFFSET(AM250,0,VLOOKUP($B240,Settings!$AX$4:$BG$100,10,0))</f>
        <v>0</v>
      </c>
      <c r="AN249" s="197">
        <f ca="1">-OFFSET(AN251,0,VLOOKUP($B240,Settings!$AX$4:$BG$100,10,0))-OFFSET(AN250,0,VLOOKUP($B240,Settings!$AX$4:$BG$100,10,0))</f>
        <v>0</v>
      </c>
      <c r="AO249" s="197">
        <f ca="1">-OFFSET(AO251,0,VLOOKUP($B240,Settings!$AX$4:$BG$100,10,0))-OFFSET(AO250,0,VLOOKUP($B240,Settings!$AX$4:$BG$100,10,0))</f>
        <v>524.47500000000002</v>
      </c>
      <c r="AP249" s="197">
        <f ca="1">-OFFSET(AP251,0,VLOOKUP($B240,Settings!$AX$4:$BG$100,10,0))-OFFSET(AP250,0,VLOOKUP($B240,Settings!$AX$4:$BG$100,10,0))</f>
        <v>515.49749999999995</v>
      </c>
      <c r="AQ249" s="197">
        <f ca="1">-OFFSET(AQ251,0,VLOOKUP($B240,Settings!$AX$4:$BG$100,10,0))-OFFSET(AQ250,0,VLOOKUP($B240,Settings!$AX$4:$BG$100,10,0))</f>
        <v>550.93500000000006</v>
      </c>
      <c r="AR249" s="197">
        <f ca="1">-OFFSET(AR251,0,VLOOKUP($B240,Settings!$AX$4:$BG$100,10,0))-OFFSET(AR250,0,VLOOKUP($B240,Settings!$AX$4:$BG$100,10,0))</f>
        <v>587.3175</v>
      </c>
      <c r="AS249" s="197">
        <f ca="1">-OFFSET(AS251,0,VLOOKUP($B240,Settings!$AX$4:$BG$100,10,0))-OFFSET(AS250,0,VLOOKUP($B240,Settings!$AX$4:$BG$100,10,0))</f>
        <v>412.49250000000001</v>
      </c>
      <c r="AT249" s="197">
        <f ca="1">-OFFSET(AT251,0,VLOOKUP($B240,Settings!$AX$4:$BG$100,10,0))-OFFSET(AT250,0,VLOOKUP($B240,Settings!$AX$4:$BG$100,10,0))</f>
        <v>565.58249999999998</v>
      </c>
      <c r="AU249" s="197">
        <f ca="1">-OFFSET(AU251,0,VLOOKUP($B240,Settings!$AX$4:$BG$100,10,0))-OFFSET(AU250,0,VLOOKUP($B240,Settings!$AX$4:$BG$100,10,0))</f>
        <v>524.94749999999999</v>
      </c>
      <c r="AV249" s="197">
        <f ca="1">-OFFSET(AV251,0,VLOOKUP($B240,Settings!$AX$4:$BG$100,10,0))-OFFSET(AV250,0,VLOOKUP($B240,Settings!$AX$4:$BG$100,10,0))</f>
        <v>546.21</v>
      </c>
      <c r="AW249" s="197">
        <f ca="1">-OFFSET(AW251,0,VLOOKUP($B240,Settings!$AX$4:$BG$100,10,0))-OFFSET(AW250,0,VLOOKUP($B240,Settings!$AX$4:$BG$100,10,0))</f>
        <v>549.04499999999996</v>
      </c>
      <c r="AX249" s="197">
        <f ca="1">-OFFSET(AX251,0,VLOOKUP($B240,Settings!$AX$4:$BG$100,10,0))-OFFSET(AX250,0,VLOOKUP($B240,Settings!$AX$4:$BG$100,10,0))</f>
        <v>546.21</v>
      </c>
      <c r="AY249" s="197">
        <f ca="1">-OFFSET(AY251,0,VLOOKUP($B240,Settings!$AX$4:$BG$100,10,0))-OFFSET(AY250,0,VLOOKUP($B240,Settings!$AX$4:$BG$100,10,0))</f>
        <v>618.50250000000005</v>
      </c>
      <c r="AZ249" s="197">
        <f ca="1">-OFFSET(AZ251,0,VLOOKUP($B240,Settings!$AX$4:$BG$100,10,0))-OFFSET(AZ250,0,VLOOKUP($B240,Settings!$AX$4:$BG$100,10,0))</f>
        <v>537.70500000000004</v>
      </c>
      <c r="BA249" s="197">
        <f ca="1">-OFFSET(BA251,0,VLOOKUP($B240,Settings!$AX$4:$BG$100,10,0))-OFFSET(BA250,0,VLOOKUP($B240,Settings!$AX$4:$BG$100,10,0))</f>
        <v>602.91000000000008</v>
      </c>
      <c r="BB249" s="197">
        <f ca="1">-OFFSET(BB251,0,VLOOKUP($B240,Settings!$AX$4:$BG$100,10,0))-OFFSET(BB250,0,VLOOKUP($B240,Settings!$AX$4:$BG$100,10,0))</f>
        <v>614.25</v>
      </c>
      <c r="BC249" s="197">
        <f ca="1">-OFFSET(BC251,0,VLOOKUP($B240,Settings!$AX$4:$BG$100,10,0))-OFFSET(BC250,0,VLOOKUP($B240,Settings!$AX$4:$BG$100,10,0))</f>
        <v>625.11750000000006</v>
      </c>
      <c r="BD249" s="197">
        <f ca="1">-OFFSET(BD251,0,VLOOKUP($B240,Settings!$AX$4:$BG$100,10,0))-OFFSET(BD250,0,VLOOKUP($B240,Settings!$AX$4:$BG$100,10,0))</f>
        <v>637.40250000000003</v>
      </c>
      <c r="BE249" s="197">
        <f ca="1">-OFFSET(BE251,0,VLOOKUP($B240,Settings!$AX$4:$BG$100,10,0))-OFFSET(BE250,0,VLOOKUP($B240,Settings!$AX$4:$BG$100,10,0))</f>
        <v>439.89749999999998</v>
      </c>
      <c r="BF249" s="197">
        <f ca="1">-OFFSET(BF251,0,VLOOKUP($B240,Settings!$AX$4:$BG$100,10,0))-OFFSET(BF250,0,VLOOKUP($B240,Settings!$AX$4:$BG$100,10,0))</f>
        <v>610.9425</v>
      </c>
      <c r="BG249" s="197">
        <f ca="1">-OFFSET(BG251,0,VLOOKUP($B240,Settings!$AX$4:$BG$100,10,0))-OFFSET(BG250,0,VLOOKUP($B240,Settings!$AX$4:$BG$100,10,0))</f>
        <v>578.34</v>
      </c>
      <c r="BH249" s="197">
        <f ca="1">-OFFSET(BH251,0,VLOOKUP($B240,Settings!$AX$4:$BG$100,10,0))-OFFSET(BH250,0,VLOOKUP($B240,Settings!$AX$4:$BG$100,10,0))</f>
        <v>597.24000000000012</v>
      </c>
      <c r="BI249" s="197">
        <f ca="1">-OFFSET(BI251,0,VLOOKUP($B240,Settings!$AX$4:$BG$100,10,0))-OFFSET(BI250,0,VLOOKUP($B240,Settings!$AX$4:$BG$100,10,0))</f>
        <v>583.53750000000002</v>
      </c>
      <c r="BJ249" s="197">
        <f ca="1">-OFFSET(BJ251,0,VLOOKUP($B240,Settings!$AX$4:$BG$100,10,0))-OFFSET(BJ250,0,VLOOKUP($B240,Settings!$AX$4:$BG$100,10,0))</f>
        <v>588.26250000000005</v>
      </c>
      <c r="BK249" s="197">
        <f ca="1">-OFFSET(BK251,0,VLOOKUP($B240,Settings!$AX$4:$BG$100,10,0))-OFFSET(BK250,0,VLOOKUP($B240,Settings!$AX$4:$BG$100,10,0))</f>
        <v>691.26750000000004</v>
      </c>
      <c r="BL249" s="197">
        <f ca="1">-OFFSET(BL251,0,VLOOKUP($B240,Settings!$AX$4:$BG$100,10,0))-OFFSET(BL250,0,VLOOKUP($B240,Settings!$AX$4:$BG$100,10,0))</f>
        <v>569.83500000000004</v>
      </c>
      <c r="BM249" s="197">
        <f ca="1">-OFFSET(BM251,0,VLOOKUP($B240,Settings!$AX$4:$BG$100,10,0))-OFFSET(BM250,0,VLOOKUP($B240,Settings!$AX$4:$BG$100,10,0))</f>
        <v>659.61</v>
      </c>
      <c r="BN249" s="197">
        <f ca="1">-OFFSET(BN251,0,VLOOKUP($B240,Settings!$AX$4:$BG$100,10,0))-OFFSET(BN250,0,VLOOKUP($B240,Settings!$AX$4:$BG$100,10,0))</f>
        <v>677.09249999999997</v>
      </c>
      <c r="BO249" s="197">
        <f ca="1">-OFFSET(BO251,0,VLOOKUP($B240,Settings!$AX$4:$BG$100,10,0))-OFFSET(BO250,0,VLOOKUP($B240,Settings!$AX$4:$BG$100,10,0))</f>
        <v>674.25749999999994</v>
      </c>
      <c r="BP249" s="197">
        <f ca="1">-OFFSET(BP251,0,VLOOKUP($B240,Settings!$AX$4:$BG$100,10,0))-OFFSET(BP250,0,VLOOKUP($B240,Settings!$AX$4:$BG$100,10,0))</f>
        <v>675.67499999999995</v>
      </c>
      <c r="BQ249" s="197">
        <f ca="1">-OFFSET(BQ251,0,VLOOKUP($B240,Settings!$AX$4:$BG$100,10,0))-OFFSET(BQ250,0,VLOOKUP($B240,Settings!$AX$4:$BG$100,10,0))</f>
        <v>463.05</v>
      </c>
      <c r="BR249" s="197">
        <f ca="1">-OFFSET(BR251,0,VLOOKUP($B240,Settings!$AX$4:$BG$100,10,0))-OFFSET(BR250,0,VLOOKUP($B240,Settings!$AX$4:$BG$100,10,0))</f>
        <v>628.42499999999995</v>
      </c>
      <c r="BS249" s="197">
        <f ca="1">-OFFSET(BS251,0,VLOOKUP($B240,Settings!$AX$4:$BG$100,10,0))-OFFSET(BS250,0,VLOOKUP($B240,Settings!$AX$4:$BG$100,10,0))</f>
        <v>605.27250000000004</v>
      </c>
      <c r="BT249" s="197">
        <f ca="1">-OFFSET(BT251,0,VLOOKUP($B240,Settings!$AX$4:$BG$100,10,0))-OFFSET(BT250,0,VLOOKUP($B240,Settings!$AX$4:$BG$100,10,0))</f>
        <v>646.38</v>
      </c>
      <c r="BU249" s="197">
        <f ca="1">-OFFSET(BU251,0,VLOOKUP($B240,Settings!$AX$4:$BG$100,10,0))-OFFSET(BU250,0,VLOOKUP($B240,Settings!$AX$4:$BG$100,10,0))</f>
        <v>599.60250000000008</v>
      </c>
      <c r="BV249" s="197">
        <f ca="1">-OFFSET(BV251,0,VLOOKUP($B240,Settings!$AX$4:$BG$100,10,0))-OFFSET(BV250,0,VLOOKUP($B240,Settings!$AX$4:$BG$100,10,0))</f>
        <v>624.17250000000001</v>
      </c>
      <c r="BW249" s="197">
        <f ca="1">-OFFSET(BW251,0,VLOOKUP($B240,Settings!$AX$4:$BG$100,10,0))-OFFSET(BW250,0,VLOOKUP($B240,Settings!$AX$4:$BG$100,10,0))</f>
        <v>723.39750000000004</v>
      </c>
      <c r="BX249" s="197">
        <f ca="1">-OFFSET(BX251,0,VLOOKUP($B240,Settings!$AX$4:$BG$100,10,0))-OFFSET(BX250,0,VLOOKUP($B240,Settings!$AX$4:$BG$100,10,0))</f>
        <v>608.58000000000004</v>
      </c>
      <c r="BY249" s="197">
        <f ca="1">-OFFSET(BY251,0,VLOOKUP($B240,Settings!$AX$4:$BG$100,10,0))-OFFSET(BY250,0,VLOOKUP($B240,Settings!$AX$4:$BG$100,10,0))</f>
        <v>699.3</v>
      </c>
      <c r="BZ249" s="197">
        <f ca="1">-OFFSET(BZ251,0,VLOOKUP($B240,Settings!$AX$4:$BG$100,10,0))-OFFSET(BZ250,0,VLOOKUP($B240,Settings!$AX$4:$BG$100,10,0))</f>
        <v>697.88249999999994</v>
      </c>
      <c r="CA249" s="197">
        <f ca="1">-OFFSET(CA251,0,VLOOKUP($B240,Settings!$AX$4:$BG$100,10,0))-OFFSET(CA250,0,VLOOKUP($B240,Settings!$AX$4:$BG$100,10,0))</f>
        <v>703.55250000000012</v>
      </c>
      <c r="CB249" s="197">
        <f ca="1">-OFFSET(CB251,0,VLOOKUP($B240,Settings!$AX$4:$BG$100,10,0))-OFFSET(CB250,0,VLOOKUP($B240,Settings!$AX$4:$BG$100,10,0))</f>
        <v>790.02</v>
      </c>
      <c r="CC249" s="197">
        <f ca="1">-OFFSET(CC251,0,VLOOKUP($B240,Settings!$AX$4:$BG$100,10,0))-OFFSET(CC250,0,VLOOKUP($B240,Settings!$AX$4:$BG$100,10,0))</f>
        <v>525.89250000000004</v>
      </c>
      <c r="CD249" s="197">
        <f ca="1">-OFFSET(CD251,0,VLOOKUP($B240,Settings!$AX$4:$BG$100,10,0))-OFFSET(CD250,0,VLOOKUP($B240,Settings!$AX$4:$BG$100,10,0))</f>
        <v>709.69499999999994</v>
      </c>
      <c r="CE249" s="197">
        <f ca="1">-OFFSET(CE251,0,VLOOKUP($B240,Settings!$AX$4:$BG$100,10,0))-OFFSET(CE250,0,VLOOKUP($B240,Settings!$AX$4:$BG$100,10,0))</f>
        <v>681.34500000000003</v>
      </c>
      <c r="CF249" s="197">
        <f ca="1">-OFFSET(CF251,0,VLOOKUP($B240,Settings!$AX$4:$BG$100,10,0))-OFFSET(CF250,0,VLOOKUP($B240,Settings!$AX$4:$BG$100,10,0))</f>
        <v>730.95749999999998</v>
      </c>
      <c r="CG249" s="197">
        <f ca="1">-OFFSET(CG251,0,VLOOKUP($B240,Settings!$AX$4:$BG$100,10,0))-OFFSET(CG250,0,VLOOKUP($B240,Settings!$AX$4:$BG$100,10,0))</f>
        <v>691.74000000000012</v>
      </c>
      <c r="CH249" s="197">
        <f ca="1">-OFFSET(CH251,0,VLOOKUP($B240,Settings!$AX$4:$BG$100,10,0))-OFFSET(CH250,0,VLOOKUP($B240,Settings!$AX$4:$BG$100,10,0))</f>
        <v>713.94749999999999</v>
      </c>
      <c r="CI249" s="197">
        <f ca="1">-OFFSET(CI251,0,VLOOKUP($B240,Settings!$AX$4:$BG$100,10,0))-OFFSET(CI250,0,VLOOKUP($B240,Settings!$AX$4:$BG$100,10,0))</f>
        <v>803.25</v>
      </c>
      <c r="CJ249" s="197">
        <f ca="1">-OFFSET(CJ251,0,VLOOKUP($B240,Settings!$AX$4:$BG$100,10,0))-OFFSET(CJ250,0,VLOOKUP($B240,Settings!$AX$4:$BG$100,10,0))</f>
        <v>687.48749999999995</v>
      </c>
      <c r="CK249" s="197">
        <f ca="1">-OFFSET(CK251,0,VLOOKUP($B240,Settings!$AX$4:$BG$100,10,0))-OFFSET(CK250,0,VLOOKUP($B240,Settings!$AX$4:$BG$100,10,0))</f>
        <v>817.42499999999995</v>
      </c>
      <c r="CL249" s="197">
        <f ca="1">-OFFSET(CL251,0,VLOOKUP($B240,Settings!$AX$4:$BG$100,10,0))-OFFSET(CL250,0,VLOOKUP($B240,Settings!$AX$4:$BG$100,10,0))</f>
        <v>774.42750000000012</v>
      </c>
      <c r="CM249" s="197">
        <f ca="1">-OFFSET(CM251,0,VLOOKUP($B240,Settings!$AX$4:$BG$100,10,0))-OFFSET(CM250,0,VLOOKUP($B240,Settings!$AX$4:$BG$100,10,0))</f>
        <v>806.08500000000004</v>
      </c>
    </row>
    <row r="250" spans="2:91" x14ac:dyDescent="0.2">
      <c r="B250" s="196" t="s">
        <v>298</v>
      </c>
      <c r="C250" s="19" t="str">
        <f>Inputs!$GZ$9</f>
        <v>kg</v>
      </c>
      <c r="D250" s="19" t="s">
        <v>19</v>
      </c>
      <c r="E250" s="27">
        <f t="shared" ca="1" si="435"/>
        <v>-1515.15</v>
      </c>
      <c r="F250" s="27">
        <f t="shared" ca="1" si="435"/>
        <v>-6409.8</v>
      </c>
      <c r="G250" s="27">
        <f t="shared" ca="1" si="435"/>
        <v>-6959.7000000000007</v>
      </c>
      <c r="H250" s="27">
        <f t="shared" ca="1" si="435"/>
        <v>-7309.8000000000011</v>
      </c>
      <c r="I250" s="27">
        <f t="shared" ca="1" si="435"/>
        <v>-8316.4500000000007</v>
      </c>
      <c r="J250" s="27"/>
      <c r="K250" s="27">
        <f t="shared" ca="1" si="436"/>
        <v>0</v>
      </c>
      <c r="L250" s="27">
        <f t="shared" ca="1" si="436"/>
        <v>0</v>
      </c>
      <c r="M250" s="27">
        <f t="shared" ca="1" si="436"/>
        <v>0</v>
      </c>
      <c r="N250" s="27">
        <f t="shared" ca="1" si="436"/>
        <v>-1515.15</v>
      </c>
      <c r="O250" s="27">
        <f t="shared" ca="1" si="436"/>
        <v>-1490.85</v>
      </c>
      <c r="P250" s="27">
        <f t="shared" ca="1" si="436"/>
        <v>-1543.0500000000002</v>
      </c>
      <c r="Q250" s="27">
        <f t="shared" ca="1" si="436"/>
        <v>-1621.35</v>
      </c>
      <c r="R250" s="27">
        <f t="shared" ca="1" si="436"/>
        <v>-1754.5500000000002</v>
      </c>
      <c r="S250" s="27">
        <f t="shared" ca="1" si="436"/>
        <v>-1607.85</v>
      </c>
      <c r="T250" s="27">
        <f t="shared" ca="1" si="436"/>
        <v>-1675.3500000000001</v>
      </c>
      <c r="U250" s="27">
        <f t="shared" ca="1" si="437"/>
        <v>-1761.3</v>
      </c>
      <c r="V250" s="27">
        <f t="shared" ca="1" si="437"/>
        <v>-1915.2000000000003</v>
      </c>
      <c r="W250" s="27">
        <f t="shared" ca="1" si="437"/>
        <v>-1683</v>
      </c>
      <c r="X250" s="27">
        <f t="shared" ca="1" si="437"/>
        <v>-1763.1000000000004</v>
      </c>
      <c r="Y250" s="27">
        <f t="shared" ca="1" si="437"/>
        <v>-1863</v>
      </c>
      <c r="Z250" s="27">
        <f t="shared" ca="1" si="437"/>
        <v>-2000.7000000000003</v>
      </c>
      <c r="AA250" s="27">
        <f t="shared" ca="1" si="437"/>
        <v>-1929.15</v>
      </c>
      <c r="AB250" s="27">
        <f t="shared" ca="1" si="437"/>
        <v>-2003.85</v>
      </c>
      <c r="AC250" s="27">
        <f t="shared" ca="1" si="437"/>
        <v>-2099.6999999999998</v>
      </c>
      <c r="AD250" s="27">
        <f t="shared" ca="1" si="437"/>
        <v>-2283.75</v>
      </c>
      <c r="AE250" s="27"/>
      <c r="AF250" s="193">
        <f ca="1">-SUMIF(buffer!$B$99:$B$123,Stock!$B240,buffer!C$99:C$123)</f>
        <v>0</v>
      </c>
      <c r="AG250" s="193">
        <f ca="1">-SUMIF(buffer!$B$99:$B$123,Stock!$B240,buffer!D$99:D$123)</f>
        <v>0</v>
      </c>
      <c r="AH250" s="193">
        <f ca="1">-SUMIF(buffer!$B$99:$B$123,Stock!$B240,buffer!E$99:E$123)</f>
        <v>0</v>
      </c>
      <c r="AI250" s="193">
        <f ca="1">-SUMIF(buffer!$B$99:$B$123,Stock!$B240,buffer!F$99:F$123)</f>
        <v>0</v>
      </c>
      <c r="AJ250" s="193">
        <f ca="1">-SUMIF(buffer!$B$99:$B$123,Stock!$B240,buffer!G$99:G$123)</f>
        <v>0</v>
      </c>
      <c r="AK250" s="193">
        <f ca="1">-SUMIF(buffer!$B$99:$B$123,Stock!$B240,buffer!H$99:H$123)</f>
        <v>0</v>
      </c>
      <c r="AL250" s="193">
        <f ca="1">-SUMIF(buffer!$B$99:$B$123,Stock!$B240,buffer!I$99:I$123)</f>
        <v>0</v>
      </c>
      <c r="AM250" s="193">
        <f ca="1">-SUMIF(buffer!$B$99:$B$123,Stock!$B240,buffer!J$99:J$123)</f>
        <v>0</v>
      </c>
      <c r="AN250" s="193">
        <f ca="1">-SUMIF(buffer!$B$99:$B$123,Stock!$B240,buffer!K$99:K$123)</f>
        <v>0</v>
      </c>
      <c r="AO250" s="193">
        <f ca="1">-SUMIF(buffer!$B$99:$B$123,Stock!$B240,buffer!L$99:L$123)</f>
        <v>-499.5</v>
      </c>
      <c r="AP250" s="193">
        <f ca="1">-SUMIF(buffer!$B$99:$B$123,Stock!$B240,buffer!M$99:M$123)</f>
        <v>-490.95</v>
      </c>
      <c r="AQ250" s="193">
        <f ca="1">-SUMIF(buffer!$B$99:$B$123,Stock!$B240,buffer!N$99:N$123)</f>
        <v>-524.70000000000005</v>
      </c>
      <c r="AR250" s="193">
        <f ca="1">-SUMIF(buffer!$B$99:$B$123,Stock!$B240,buffer!O$99:O$123)</f>
        <v>-559.35</v>
      </c>
      <c r="AS250" s="193">
        <f ca="1">-SUMIF(buffer!$B$99:$B$123,Stock!$B240,buffer!P$99:P$123)</f>
        <v>-392.85</v>
      </c>
      <c r="AT250" s="193">
        <f ca="1">-SUMIF(buffer!$B$99:$B$123,Stock!$B240,buffer!Q$99:Q$123)</f>
        <v>-538.65</v>
      </c>
      <c r="AU250" s="193">
        <f ca="1">-SUMIF(buffer!$B$99:$B$123,Stock!$B240,buffer!R$99:R$123)</f>
        <v>-499.95</v>
      </c>
      <c r="AV250" s="193">
        <f ca="1">-SUMIF(buffer!$B$99:$B$123,Stock!$B240,buffer!S$99:S$123)</f>
        <v>-520.20000000000005</v>
      </c>
      <c r="AW250" s="193">
        <f ca="1">-SUMIF(buffer!$B$99:$B$123,Stock!$B240,buffer!T$99:T$123)</f>
        <v>-522.9</v>
      </c>
      <c r="AX250" s="193">
        <f ca="1">-SUMIF(buffer!$B$99:$B$123,Stock!$B240,buffer!U$99:U$123)</f>
        <v>-520.20000000000005</v>
      </c>
      <c r="AY250" s="193">
        <f ca="1">-SUMIF(buffer!$B$99:$B$123,Stock!$B240,buffer!V$99:V$123)</f>
        <v>-589.05000000000007</v>
      </c>
      <c r="AZ250" s="193">
        <f ca="1">-SUMIF(buffer!$B$99:$B$123,Stock!$B240,buffer!W$99:W$123)</f>
        <v>-512.1</v>
      </c>
      <c r="BA250" s="193">
        <f ca="1">-SUMIF(buffer!$B$99:$B$123,Stock!$B240,buffer!X$99:X$123)</f>
        <v>-574.20000000000005</v>
      </c>
      <c r="BB250" s="193">
        <f ca="1">-SUMIF(buffer!$B$99:$B$123,Stock!$B240,buffer!Y$99:Y$123)</f>
        <v>-585</v>
      </c>
      <c r="BC250" s="193">
        <f ca="1">-SUMIF(buffer!$B$99:$B$123,Stock!$B240,buffer!Z$99:Z$123)</f>
        <v>-595.35</v>
      </c>
      <c r="BD250" s="193">
        <f ca="1">-SUMIF(buffer!$B$99:$B$123,Stock!$B240,buffer!AA$99:AA$123)</f>
        <v>-607.05000000000007</v>
      </c>
      <c r="BE250" s="193">
        <f ca="1">-SUMIF(buffer!$B$99:$B$123,Stock!$B240,buffer!AB$99:AB$123)</f>
        <v>-418.95</v>
      </c>
      <c r="BF250" s="193">
        <f ca="1">-SUMIF(buffer!$B$99:$B$123,Stock!$B240,buffer!AC$99:AC$123)</f>
        <v>-581.85</v>
      </c>
      <c r="BG250" s="193">
        <f ca="1">-SUMIF(buffer!$B$99:$B$123,Stock!$B240,buffer!AD$99:AD$123)</f>
        <v>-550.80000000000007</v>
      </c>
      <c r="BH250" s="193">
        <f ca="1">-SUMIF(buffer!$B$99:$B$123,Stock!$B240,buffer!AE$99:AE$123)</f>
        <v>-568.80000000000007</v>
      </c>
      <c r="BI250" s="193">
        <f ca="1">-SUMIF(buffer!$B$99:$B$123,Stock!$B240,buffer!AF$99:AF$123)</f>
        <v>-555.75</v>
      </c>
      <c r="BJ250" s="193">
        <f ca="1">-SUMIF(buffer!$B$99:$B$123,Stock!$B240,buffer!AG$99:AG$123)</f>
        <v>-560.25</v>
      </c>
      <c r="BK250" s="193">
        <f ca="1">-SUMIF(buffer!$B$99:$B$123,Stock!$B240,buffer!AH$99:AH$123)</f>
        <v>-658.35</v>
      </c>
      <c r="BL250" s="193">
        <f ca="1">-SUMIF(buffer!$B$99:$B$123,Stock!$B240,buffer!AI$99:AI$123)</f>
        <v>-542.70000000000005</v>
      </c>
      <c r="BM250" s="193">
        <f ca="1">-SUMIF(buffer!$B$99:$B$123,Stock!$B240,buffer!AJ$99:AJ$123)</f>
        <v>-628.20000000000005</v>
      </c>
      <c r="BN250" s="193">
        <f ca="1">-SUMIF(buffer!$B$99:$B$123,Stock!$B240,buffer!AK$99:AK$123)</f>
        <v>-644.85</v>
      </c>
      <c r="BO250" s="193">
        <f ca="1">-SUMIF(buffer!$B$99:$B$123,Stock!$B240,buffer!AL$99:AL$123)</f>
        <v>-642.15</v>
      </c>
      <c r="BP250" s="193">
        <f ca="1">-SUMIF(buffer!$B$99:$B$123,Stock!$B240,buffer!AM$99:AM$123)</f>
        <v>-643.5</v>
      </c>
      <c r="BQ250" s="193">
        <f ca="1">-SUMIF(buffer!$B$99:$B$123,Stock!$B240,buffer!AN$99:AN$123)</f>
        <v>-441</v>
      </c>
      <c r="BR250" s="193">
        <f ca="1">-SUMIF(buffer!$B$99:$B$123,Stock!$B240,buffer!AO$99:AO$123)</f>
        <v>-598.5</v>
      </c>
      <c r="BS250" s="193">
        <f ca="1">-SUMIF(buffer!$B$99:$B$123,Stock!$B240,buffer!AP$99:AP$123)</f>
        <v>-576.45000000000005</v>
      </c>
      <c r="BT250" s="193">
        <f ca="1">-SUMIF(buffer!$B$99:$B$123,Stock!$B240,buffer!AQ$99:AQ$123)</f>
        <v>-615.6</v>
      </c>
      <c r="BU250" s="193">
        <f ca="1">-SUMIF(buffer!$B$99:$B$123,Stock!$B240,buffer!AR$99:AR$123)</f>
        <v>-571.05000000000007</v>
      </c>
      <c r="BV250" s="193">
        <f ca="1">-SUMIF(buffer!$B$99:$B$123,Stock!$B240,buffer!AS$99:AS$123)</f>
        <v>-594.45000000000005</v>
      </c>
      <c r="BW250" s="193">
        <f ca="1">-SUMIF(buffer!$B$99:$B$123,Stock!$B240,buffer!AT$99:AT$123)</f>
        <v>-688.95</v>
      </c>
      <c r="BX250" s="193">
        <f ca="1">-SUMIF(buffer!$B$99:$B$123,Stock!$B240,buffer!AU$99:AU$123)</f>
        <v>-579.6</v>
      </c>
      <c r="BY250" s="193">
        <f ca="1">-SUMIF(buffer!$B$99:$B$123,Stock!$B240,buffer!AV$99:AV$123)</f>
        <v>-666</v>
      </c>
      <c r="BZ250" s="193">
        <f ca="1">-SUMIF(buffer!$B$99:$B$123,Stock!$B240,buffer!AW$99:AW$123)</f>
        <v>-664.65</v>
      </c>
      <c r="CA250" s="193">
        <f ca="1">-SUMIF(buffer!$B$99:$B$123,Stock!$B240,buffer!AX$99:AX$123)</f>
        <v>-670.05000000000007</v>
      </c>
      <c r="CB250" s="193">
        <f ca="1">-SUMIF(buffer!$B$99:$B$123,Stock!$B240,buffer!AY$99:AY$123)</f>
        <v>-752.4</v>
      </c>
      <c r="CC250" s="193">
        <f ca="1">-SUMIF(buffer!$B$99:$B$123,Stock!$B240,buffer!AZ$99:AZ$123)</f>
        <v>-500.85</v>
      </c>
      <c r="CD250" s="193">
        <f ca="1">-SUMIF(buffer!$B$99:$B$123,Stock!$B240,buffer!BA$99:BA$123)</f>
        <v>-675.9</v>
      </c>
      <c r="CE250" s="193">
        <f ca="1">-SUMIF(buffer!$B$99:$B$123,Stock!$B240,buffer!BB$99:BB$123)</f>
        <v>-648.9</v>
      </c>
      <c r="CF250" s="193">
        <f ca="1">-SUMIF(buffer!$B$99:$B$123,Stock!$B240,buffer!BC$99:BC$123)</f>
        <v>-696.15</v>
      </c>
      <c r="CG250" s="193">
        <f ca="1">-SUMIF(buffer!$B$99:$B$123,Stock!$B240,buffer!BD$99:BD$123)</f>
        <v>-658.80000000000007</v>
      </c>
      <c r="CH250" s="193">
        <f ca="1">-SUMIF(buffer!$B$99:$B$123,Stock!$B240,buffer!BE$99:BE$123)</f>
        <v>-679.95</v>
      </c>
      <c r="CI250" s="193">
        <f ca="1">-SUMIF(buffer!$B$99:$B$123,Stock!$B240,buffer!BF$99:BF$123)</f>
        <v>-765</v>
      </c>
      <c r="CJ250" s="193">
        <f ca="1">-SUMIF(buffer!$B$99:$B$123,Stock!$B240,buffer!BG$99:BG$123)</f>
        <v>-654.75</v>
      </c>
      <c r="CK250" s="193">
        <f ca="1">-SUMIF(buffer!$B$99:$B$123,Stock!$B240,buffer!BH$99:BH$123)</f>
        <v>-778.5</v>
      </c>
      <c r="CL250" s="193">
        <f ca="1">-SUMIF(buffer!$B$99:$B$123,Stock!$B240,buffer!BI$99:BI$123)</f>
        <v>-737.55000000000007</v>
      </c>
      <c r="CM250" s="193">
        <f ca="1">-SUMIF(buffer!$B$99:$B$123,Stock!$B240,buffer!BJ$99:BJ$123)</f>
        <v>-767.7</v>
      </c>
    </row>
    <row r="251" spans="2:91" x14ac:dyDescent="0.2">
      <c r="B251" s="196" t="s">
        <v>297</v>
      </c>
      <c r="C251" s="19" t="str">
        <f>Inputs!$GZ$9</f>
        <v>kg</v>
      </c>
      <c r="D251" s="19" t="s">
        <v>19</v>
      </c>
      <c r="E251" s="27">
        <f t="shared" ca="1" si="435"/>
        <v>-75.757500000000007</v>
      </c>
      <c r="F251" s="27">
        <f t="shared" ca="1" si="435"/>
        <v>-320.49</v>
      </c>
      <c r="G251" s="27">
        <f t="shared" ca="1" si="435"/>
        <v>-347.98500000000001</v>
      </c>
      <c r="H251" s="27">
        <f t="shared" ca="1" si="435"/>
        <v>-365.49</v>
      </c>
      <c r="I251" s="27">
        <f t="shared" ca="1" si="435"/>
        <v>-415.82249999999999</v>
      </c>
      <c r="J251" s="27"/>
      <c r="K251" s="27">
        <f t="shared" ca="1" si="436"/>
        <v>0</v>
      </c>
      <c r="L251" s="27">
        <f t="shared" ca="1" si="436"/>
        <v>0</v>
      </c>
      <c r="M251" s="27">
        <f t="shared" ca="1" si="436"/>
        <v>0</v>
      </c>
      <c r="N251" s="27">
        <f t="shared" ca="1" si="436"/>
        <v>-75.757500000000007</v>
      </c>
      <c r="O251" s="27">
        <f t="shared" ca="1" si="436"/>
        <v>-74.542500000000004</v>
      </c>
      <c r="P251" s="27">
        <f t="shared" ca="1" si="436"/>
        <v>-77.152500000000003</v>
      </c>
      <c r="Q251" s="27">
        <f t="shared" ca="1" si="436"/>
        <v>-81.06750000000001</v>
      </c>
      <c r="R251" s="27">
        <f t="shared" ca="1" si="436"/>
        <v>-87.727500000000006</v>
      </c>
      <c r="S251" s="27">
        <f t="shared" ca="1" si="436"/>
        <v>-80.392500000000013</v>
      </c>
      <c r="T251" s="27">
        <f t="shared" ca="1" si="436"/>
        <v>-83.767500000000013</v>
      </c>
      <c r="U251" s="27">
        <f t="shared" ca="1" si="437"/>
        <v>-88.065000000000012</v>
      </c>
      <c r="V251" s="27">
        <f t="shared" ca="1" si="437"/>
        <v>-95.76</v>
      </c>
      <c r="W251" s="27">
        <f t="shared" ca="1" si="437"/>
        <v>-84.15</v>
      </c>
      <c r="X251" s="27">
        <f t="shared" ca="1" si="437"/>
        <v>-88.155000000000015</v>
      </c>
      <c r="Y251" s="27">
        <f t="shared" ca="1" si="437"/>
        <v>-93.15000000000002</v>
      </c>
      <c r="Z251" s="27">
        <f t="shared" ca="1" si="437"/>
        <v>-100.035</v>
      </c>
      <c r="AA251" s="27">
        <f t="shared" ca="1" si="437"/>
        <v>-96.45750000000001</v>
      </c>
      <c r="AB251" s="27">
        <f t="shared" ca="1" si="437"/>
        <v>-100.1925</v>
      </c>
      <c r="AC251" s="27">
        <f t="shared" ca="1" si="437"/>
        <v>-104.98500000000001</v>
      </c>
      <c r="AD251" s="27">
        <f t="shared" ca="1" si="437"/>
        <v>-114.18750000000001</v>
      </c>
      <c r="AE251" s="27"/>
      <c r="AF251" s="26">
        <f ca="1">Inputs!$HM$9*AF250</f>
        <v>0</v>
      </c>
      <c r="AG251" s="26">
        <f ca="1">Inputs!$HM$9*AG250</f>
        <v>0</v>
      </c>
      <c r="AH251" s="26">
        <f ca="1">Inputs!$HM$9*AH250</f>
        <v>0</v>
      </c>
      <c r="AI251" s="26">
        <f ca="1">Inputs!$HM$9*AI250</f>
        <v>0</v>
      </c>
      <c r="AJ251" s="26">
        <f ca="1">Inputs!$HM$9*AJ250</f>
        <v>0</v>
      </c>
      <c r="AK251" s="26">
        <f ca="1">Inputs!$HM$9*AK250</f>
        <v>0</v>
      </c>
      <c r="AL251" s="26">
        <f ca="1">Inputs!$HM$9*AL250</f>
        <v>0</v>
      </c>
      <c r="AM251" s="26">
        <f ca="1">Inputs!$HM$9*AM250</f>
        <v>0</v>
      </c>
      <c r="AN251" s="26">
        <f ca="1">Inputs!$HM$9*AN250</f>
        <v>0</v>
      </c>
      <c r="AO251" s="26">
        <f ca="1">Inputs!$HM$9*AO250</f>
        <v>-24.975000000000001</v>
      </c>
      <c r="AP251" s="26">
        <f ca="1">Inputs!$HM$9*AP250</f>
        <v>-24.547499999999999</v>
      </c>
      <c r="AQ251" s="26">
        <f ca="1">Inputs!$HM$9*AQ250</f>
        <v>-26.235000000000003</v>
      </c>
      <c r="AR251" s="26">
        <f ca="1">Inputs!$HM$9*AR250</f>
        <v>-27.967500000000001</v>
      </c>
      <c r="AS251" s="26">
        <f ca="1">Inputs!$HM$9*AS250</f>
        <v>-19.642500000000002</v>
      </c>
      <c r="AT251" s="26">
        <f ca="1">Inputs!$HM$9*AT250</f>
        <v>-26.932500000000001</v>
      </c>
      <c r="AU251" s="26">
        <f ca="1">Inputs!$HM$9*AU250</f>
        <v>-24.997500000000002</v>
      </c>
      <c r="AV251" s="26">
        <f ca="1">Inputs!$HM$9*AV250</f>
        <v>-26.010000000000005</v>
      </c>
      <c r="AW251" s="26">
        <f ca="1">Inputs!$HM$9*AW250</f>
        <v>-26.145</v>
      </c>
      <c r="AX251" s="26">
        <f ca="1">Inputs!$HM$9*AX250</f>
        <v>-26.010000000000005</v>
      </c>
      <c r="AY251" s="26">
        <f ca="1">Inputs!$HM$9*AY250</f>
        <v>-29.452500000000004</v>
      </c>
      <c r="AZ251" s="26">
        <f ca="1">Inputs!$HM$9*AZ250</f>
        <v>-25.605000000000004</v>
      </c>
      <c r="BA251" s="26">
        <f ca="1">Inputs!$HM$9*BA250</f>
        <v>-28.710000000000004</v>
      </c>
      <c r="BB251" s="26">
        <f ca="1">Inputs!$HM$9*BB250</f>
        <v>-29.25</v>
      </c>
      <c r="BC251" s="26">
        <f ca="1">Inputs!$HM$9*BC250</f>
        <v>-29.767500000000002</v>
      </c>
      <c r="BD251" s="26">
        <f ca="1">Inputs!$HM$9*BD250</f>
        <v>-30.352500000000006</v>
      </c>
      <c r="BE251" s="26">
        <f ca="1">Inputs!$HM$9*BE250</f>
        <v>-20.947500000000002</v>
      </c>
      <c r="BF251" s="26">
        <f ca="1">Inputs!$HM$9*BF250</f>
        <v>-29.092500000000001</v>
      </c>
      <c r="BG251" s="26">
        <f ca="1">Inputs!$HM$9*BG250</f>
        <v>-27.540000000000006</v>
      </c>
      <c r="BH251" s="26">
        <f ca="1">Inputs!$HM$9*BH250</f>
        <v>-28.440000000000005</v>
      </c>
      <c r="BI251" s="26">
        <f ca="1">Inputs!$HM$9*BI250</f>
        <v>-27.787500000000001</v>
      </c>
      <c r="BJ251" s="26">
        <f ca="1">Inputs!$HM$9*BJ250</f>
        <v>-28.012500000000003</v>
      </c>
      <c r="BK251" s="26">
        <f ca="1">Inputs!$HM$9*BK250</f>
        <v>-32.917500000000004</v>
      </c>
      <c r="BL251" s="26">
        <f ca="1">Inputs!$HM$9*BL250</f>
        <v>-27.135000000000005</v>
      </c>
      <c r="BM251" s="26">
        <f ca="1">Inputs!$HM$9*BM250</f>
        <v>-31.410000000000004</v>
      </c>
      <c r="BN251" s="26">
        <f ca="1">Inputs!$HM$9*BN250</f>
        <v>-32.2425</v>
      </c>
      <c r="BO251" s="26">
        <f ca="1">Inputs!$HM$9*BO250</f>
        <v>-32.107500000000002</v>
      </c>
      <c r="BP251" s="26">
        <f ca="1">Inputs!$HM$9*BP250</f>
        <v>-32.175000000000004</v>
      </c>
      <c r="BQ251" s="26">
        <f ca="1">Inputs!$HM$9*BQ250</f>
        <v>-22.05</v>
      </c>
      <c r="BR251" s="26">
        <f ca="1">Inputs!$HM$9*BR250</f>
        <v>-29.925000000000001</v>
      </c>
      <c r="BS251" s="26">
        <f ca="1">Inputs!$HM$9*BS250</f>
        <v>-28.822500000000005</v>
      </c>
      <c r="BT251" s="26">
        <f ca="1">Inputs!$HM$9*BT250</f>
        <v>-30.78</v>
      </c>
      <c r="BU251" s="26">
        <f ca="1">Inputs!$HM$9*BU250</f>
        <v>-28.552500000000006</v>
      </c>
      <c r="BV251" s="26">
        <f ca="1">Inputs!$HM$9*BV250</f>
        <v>-29.722500000000004</v>
      </c>
      <c r="BW251" s="26">
        <f ca="1">Inputs!$HM$9*BW250</f>
        <v>-34.447500000000005</v>
      </c>
      <c r="BX251" s="26">
        <f ca="1">Inputs!$HM$9*BX250</f>
        <v>-28.980000000000004</v>
      </c>
      <c r="BY251" s="26">
        <f ca="1">Inputs!$HM$9*BY250</f>
        <v>-33.300000000000004</v>
      </c>
      <c r="BZ251" s="26">
        <f ca="1">Inputs!$HM$9*BZ250</f>
        <v>-33.232500000000002</v>
      </c>
      <c r="CA251" s="26">
        <f ca="1">Inputs!$HM$9*CA250</f>
        <v>-33.502500000000005</v>
      </c>
      <c r="CB251" s="26">
        <f ca="1">Inputs!$HM$9*CB250</f>
        <v>-37.619999999999997</v>
      </c>
      <c r="CC251" s="26">
        <f ca="1">Inputs!$HM$9*CC250</f>
        <v>-25.042500000000004</v>
      </c>
      <c r="CD251" s="26">
        <f ca="1">Inputs!$HM$9*CD250</f>
        <v>-33.795000000000002</v>
      </c>
      <c r="CE251" s="26">
        <f ca="1">Inputs!$HM$9*CE250</f>
        <v>-32.445</v>
      </c>
      <c r="CF251" s="26">
        <f ca="1">Inputs!$HM$9*CF250</f>
        <v>-34.807499999999997</v>
      </c>
      <c r="CG251" s="26">
        <f ca="1">Inputs!$HM$9*CG250</f>
        <v>-32.940000000000005</v>
      </c>
      <c r="CH251" s="26">
        <f ca="1">Inputs!$HM$9*CH250</f>
        <v>-33.997500000000002</v>
      </c>
      <c r="CI251" s="26">
        <f ca="1">Inputs!$HM$9*CI250</f>
        <v>-38.25</v>
      </c>
      <c r="CJ251" s="26">
        <f ca="1">Inputs!$HM$9*CJ250</f>
        <v>-32.737500000000004</v>
      </c>
      <c r="CK251" s="26">
        <f ca="1">Inputs!$HM$9*CK250</f>
        <v>-38.925000000000004</v>
      </c>
      <c r="CL251" s="26">
        <f ca="1">Inputs!$HM$9*CL250</f>
        <v>-36.877500000000005</v>
      </c>
      <c r="CM251" s="26">
        <f ca="1">Inputs!$HM$9*CM250</f>
        <v>-38.385000000000005</v>
      </c>
    </row>
    <row r="252" spans="2:91" s="115" customFormat="1" x14ac:dyDescent="0.2">
      <c r="B252" s="195" t="s">
        <v>296</v>
      </c>
      <c r="C252" s="19" t="str">
        <f>Inputs!$GZ$9</f>
        <v>kg</v>
      </c>
      <c r="D252" s="19" t="s">
        <v>19</v>
      </c>
      <c r="E252" s="63">
        <f ca="1">SUM(E248:E251)</f>
        <v>-2.9842794901924208E-13</v>
      </c>
      <c r="F252" s="63">
        <f ca="1">SUM(F248:F251)</f>
        <v>0</v>
      </c>
      <c r="G252" s="63">
        <f ca="1">SUM(G248:G251)</f>
        <v>0</v>
      </c>
      <c r="H252" s="63">
        <f ca="1">SUM(H248:H251)</f>
        <v>0</v>
      </c>
      <c r="I252" s="63">
        <f ca="1">SUM(I248:I251)</f>
        <v>-1.5916157281026244E-12</v>
      </c>
      <c r="J252" s="63"/>
      <c r="K252" s="63">
        <f t="shared" ref="K252:AD252" ca="1" si="438">SUM(K248:K251)</f>
        <v>0</v>
      </c>
      <c r="L252" s="63">
        <f t="shared" ca="1" si="438"/>
        <v>0</v>
      </c>
      <c r="M252" s="63">
        <f t="shared" ca="1" si="438"/>
        <v>0</v>
      </c>
      <c r="N252" s="63">
        <f t="shared" ca="1" si="438"/>
        <v>-2.9842794901924208E-13</v>
      </c>
      <c r="O252" s="63">
        <f t="shared" ca="1" si="438"/>
        <v>-2.1316282072803006E-13</v>
      </c>
      <c r="P252" s="63">
        <f t="shared" ca="1" si="438"/>
        <v>-5.4001247917767614E-13</v>
      </c>
      <c r="Q252" s="63">
        <f t="shared" ca="1" si="438"/>
        <v>-3.5527136788005009E-13</v>
      </c>
      <c r="R252" s="63">
        <f t="shared" ca="1" si="438"/>
        <v>-4.9737991503207013E-13</v>
      </c>
      <c r="S252" s="63">
        <f t="shared" ca="1" si="438"/>
        <v>-5.4001247917767614E-13</v>
      </c>
      <c r="T252" s="63">
        <f t="shared" ca="1" si="438"/>
        <v>-3.1263880373444408E-13</v>
      </c>
      <c r="U252" s="63">
        <f t="shared" ca="1" si="438"/>
        <v>0</v>
      </c>
      <c r="V252" s="63">
        <f t="shared" ca="1" si="438"/>
        <v>-4.6895820560166612E-13</v>
      </c>
      <c r="W252" s="63">
        <f t="shared" ca="1" si="438"/>
        <v>-5.9685589803848416E-13</v>
      </c>
      <c r="X252" s="63">
        <f t="shared" ca="1" si="438"/>
        <v>-9.5212726591853425E-13</v>
      </c>
      <c r="Y252" s="63">
        <f t="shared" ca="1" si="438"/>
        <v>-8.3844042819691822E-13</v>
      </c>
      <c r="Z252" s="63">
        <f t="shared" ca="1" si="438"/>
        <v>-1.0516032489249483E-12</v>
      </c>
      <c r="AA252" s="63">
        <f t="shared" ca="1" si="438"/>
        <v>-1.3926637620897964E-12</v>
      </c>
      <c r="AB252" s="63">
        <f t="shared" ca="1" si="438"/>
        <v>-1.2505552149377763E-12</v>
      </c>
      <c r="AC252" s="63">
        <f t="shared" ca="1" si="438"/>
        <v>-1.2505552149377763E-12</v>
      </c>
      <c r="AD252" s="63">
        <f t="shared" ca="1" si="438"/>
        <v>-1.3784529073745944E-12</v>
      </c>
      <c r="AE252" s="63"/>
      <c r="AF252" s="194">
        <f t="shared" ref="AF252:BK252" ca="1" si="439">SUM(AF248:AF251)</f>
        <v>0</v>
      </c>
      <c r="AG252" s="194">
        <f t="shared" ca="1" si="439"/>
        <v>0</v>
      </c>
      <c r="AH252" s="194">
        <f t="shared" ca="1" si="439"/>
        <v>0</v>
      </c>
      <c r="AI252" s="194">
        <f t="shared" ca="1" si="439"/>
        <v>0</v>
      </c>
      <c r="AJ252" s="194">
        <f t="shared" ca="1" si="439"/>
        <v>0</v>
      </c>
      <c r="AK252" s="194">
        <f t="shared" ca="1" si="439"/>
        <v>0</v>
      </c>
      <c r="AL252" s="194">
        <f t="shared" ca="1" si="439"/>
        <v>0</v>
      </c>
      <c r="AM252" s="194">
        <f t="shared" ca="1" si="439"/>
        <v>0</v>
      </c>
      <c r="AN252" s="194">
        <f t="shared" ca="1" si="439"/>
        <v>0</v>
      </c>
      <c r="AO252" s="194">
        <f t="shared" ca="1" si="439"/>
        <v>0</v>
      </c>
      <c r="AP252" s="194">
        <f t="shared" ca="1" si="439"/>
        <v>-4.2632564145606011E-14</v>
      </c>
      <c r="AQ252" s="194">
        <f t="shared" ca="1" si="439"/>
        <v>0</v>
      </c>
      <c r="AR252" s="194">
        <f t="shared" ca="1" si="439"/>
        <v>-2.8421709430404007E-14</v>
      </c>
      <c r="AS252" s="194">
        <f t="shared" ca="1" si="439"/>
        <v>-7.460698725481052E-14</v>
      </c>
      <c r="AT252" s="194">
        <f t="shared" ca="1" si="439"/>
        <v>-1.1013412404281553E-13</v>
      </c>
      <c r="AU252" s="194">
        <f t="shared" ca="1" si="439"/>
        <v>-1.1368683772161603E-13</v>
      </c>
      <c r="AV252" s="194">
        <f t="shared" ca="1" si="439"/>
        <v>-1.2789769243681803E-13</v>
      </c>
      <c r="AW252" s="194">
        <f t="shared" ca="1" si="439"/>
        <v>-1.3145040611561853E-13</v>
      </c>
      <c r="AX252" s="194">
        <f t="shared" ca="1" si="439"/>
        <v>-1.2789769243681803E-13</v>
      </c>
      <c r="AY252" s="194">
        <f t="shared" ca="1" si="439"/>
        <v>-1.3145040611561853E-13</v>
      </c>
      <c r="AZ252" s="194">
        <f t="shared" ca="1" si="439"/>
        <v>-9.9475983006414026E-14</v>
      </c>
      <c r="BA252" s="194">
        <f t="shared" ca="1" si="439"/>
        <v>-8.1712414612411521E-14</v>
      </c>
      <c r="BB252" s="194">
        <f t="shared" ca="1" si="439"/>
        <v>-1.1368683772161603E-13</v>
      </c>
      <c r="BC252" s="194">
        <f t="shared" ca="1" si="439"/>
        <v>-7.460698725481052E-14</v>
      </c>
      <c r="BD252" s="194">
        <f t="shared" ca="1" si="439"/>
        <v>-1.5631940186722204E-13</v>
      </c>
      <c r="BE252" s="194">
        <f t="shared" ca="1" si="439"/>
        <v>-1.8118839761882555E-13</v>
      </c>
      <c r="BF252" s="194">
        <f t="shared" ca="1" si="439"/>
        <v>-2.5579538487363607E-13</v>
      </c>
      <c r="BG252" s="194">
        <f t="shared" ca="1" si="439"/>
        <v>-2.7000623958883807E-13</v>
      </c>
      <c r="BH252" s="194">
        <f t="shared" ca="1" si="439"/>
        <v>-1.7763568394002505E-13</v>
      </c>
      <c r="BI252" s="194">
        <f t="shared" ca="1" si="439"/>
        <v>-2.0605739337042905E-13</v>
      </c>
      <c r="BJ252" s="194">
        <f t="shared" ca="1" si="439"/>
        <v>-1.8474111129762605E-13</v>
      </c>
      <c r="BK252" s="194">
        <f t="shared" ca="1" si="439"/>
        <v>-2.1316282072803006E-13</v>
      </c>
      <c r="BL252" s="194">
        <f t="shared" ref="BL252:CM252" ca="1" si="440">SUM(BL248:BL251)</f>
        <v>-2.4158453015843406E-13</v>
      </c>
      <c r="BM252" s="194">
        <f t="shared" ca="1" si="440"/>
        <v>-2.6290081223123707E-13</v>
      </c>
      <c r="BN252" s="194">
        <f t="shared" ca="1" si="440"/>
        <v>-2.7711166694643907E-13</v>
      </c>
      <c r="BO252" s="194">
        <f t="shared" ca="1" si="440"/>
        <v>-2.7000623958883807E-13</v>
      </c>
      <c r="BP252" s="194">
        <f t="shared" ca="1" si="440"/>
        <v>-2.7711166694643907E-13</v>
      </c>
      <c r="BQ252" s="194">
        <f t="shared" ca="1" si="440"/>
        <v>-2.7355895326763857E-13</v>
      </c>
      <c r="BR252" s="194">
        <f t="shared" ca="1" si="440"/>
        <v>-2.7355895326763857E-13</v>
      </c>
      <c r="BS252" s="194">
        <f t="shared" ca="1" si="440"/>
        <v>-2.4158453015843406E-13</v>
      </c>
      <c r="BT252" s="194">
        <f t="shared" ca="1" si="440"/>
        <v>-2.5579538487363607E-13</v>
      </c>
      <c r="BU252" s="194">
        <f t="shared" ca="1" si="440"/>
        <v>-2.2382096176443156E-13</v>
      </c>
      <c r="BV252" s="194">
        <f t="shared" ca="1" si="440"/>
        <v>-2.6290081223123707E-13</v>
      </c>
      <c r="BW252" s="194">
        <f t="shared" ca="1" si="440"/>
        <v>-2.4158453015843406E-13</v>
      </c>
      <c r="BX252" s="194">
        <f t="shared" ca="1" si="440"/>
        <v>-2.1316282072803006E-13</v>
      </c>
      <c r="BY252" s="194">
        <f t="shared" ca="1" si="440"/>
        <v>-2.7711166694643907E-13</v>
      </c>
      <c r="BZ252" s="194">
        <f t="shared" ca="1" si="440"/>
        <v>-2.7000623958883807E-13</v>
      </c>
      <c r="CA252" s="194">
        <f t="shared" ca="1" si="440"/>
        <v>-1.7763568394002505E-13</v>
      </c>
      <c r="CB252" s="194">
        <f t="shared" ca="1" si="440"/>
        <v>-2.2026824808563106E-13</v>
      </c>
      <c r="CC252" s="194">
        <f t="shared" ca="1" si="440"/>
        <v>-2.1316282072803006E-13</v>
      </c>
      <c r="CD252" s="194">
        <f t="shared" ca="1" si="440"/>
        <v>-2.7000623958883807E-13</v>
      </c>
      <c r="CE252" s="194">
        <f t="shared" ca="1" si="440"/>
        <v>-1.7763568394002505E-13</v>
      </c>
      <c r="CF252" s="194">
        <f t="shared" ca="1" si="440"/>
        <v>-2.2026824808563106E-13</v>
      </c>
      <c r="CG252" s="194">
        <f t="shared" ca="1" si="440"/>
        <v>-1.7763568394002505E-13</v>
      </c>
      <c r="CH252" s="194">
        <f t="shared" ca="1" si="440"/>
        <v>-2.8421709430404007E-13</v>
      </c>
      <c r="CI252" s="194">
        <f t="shared" ca="1" si="440"/>
        <v>-2.2737367544323206E-13</v>
      </c>
      <c r="CJ252" s="194">
        <f t="shared" ca="1" si="440"/>
        <v>-2.7711166694643907E-13</v>
      </c>
      <c r="CK252" s="194">
        <f t="shared" ca="1" si="440"/>
        <v>-2.7711166694643907E-13</v>
      </c>
      <c r="CL252" s="194">
        <f t="shared" ca="1" si="440"/>
        <v>-1.7763568394002505E-13</v>
      </c>
      <c r="CM252" s="194">
        <f t="shared" ca="1" si="440"/>
        <v>-2.4158453015843406E-13</v>
      </c>
    </row>
    <row r="254" spans="2:91" x14ac:dyDescent="0.2">
      <c r="B254" s="7" t="s">
        <v>295</v>
      </c>
      <c r="C254" s="19" t="str">
        <f>Inputs!$J$16</f>
        <v>EUR</v>
      </c>
      <c r="D254" s="19" t="s">
        <v>19</v>
      </c>
      <c r="E254" s="27">
        <f ca="1">E243/E249</f>
        <v>5</v>
      </c>
      <c r="F254" s="27">
        <f ca="1">F243/F249</f>
        <v>5</v>
      </c>
      <c r="G254" s="27">
        <f ca="1">G243/G249</f>
        <v>5</v>
      </c>
      <c r="H254" s="27">
        <f ca="1">H243/H249</f>
        <v>4.9999999999999991</v>
      </c>
      <c r="I254" s="27">
        <f ca="1">I243/I249</f>
        <v>5.0000000000000009</v>
      </c>
      <c r="K254" s="27">
        <f t="shared" ref="K254:AD254" ca="1" si="441">IFERROR(K243/K249,0)</f>
        <v>0</v>
      </c>
      <c r="L254" s="27">
        <f t="shared" ca="1" si="441"/>
        <v>0</v>
      </c>
      <c r="M254" s="27">
        <f t="shared" ca="1" si="441"/>
        <v>0</v>
      </c>
      <c r="N254" s="27">
        <f t="shared" ca="1" si="441"/>
        <v>5</v>
      </c>
      <c r="O254" s="27">
        <f t="shared" ca="1" si="441"/>
        <v>5</v>
      </c>
      <c r="P254" s="27">
        <f t="shared" ca="1" si="441"/>
        <v>5.0000000000000009</v>
      </c>
      <c r="Q254" s="27">
        <f t="shared" ca="1" si="441"/>
        <v>5</v>
      </c>
      <c r="R254" s="27">
        <f t="shared" ca="1" si="441"/>
        <v>5</v>
      </c>
      <c r="S254" s="27">
        <f t="shared" ca="1" si="441"/>
        <v>5</v>
      </c>
      <c r="T254" s="27">
        <f t="shared" ca="1" si="441"/>
        <v>5</v>
      </c>
      <c r="U254" s="27">
        <f t="shared" ca="1" si="441"/>
        <v>5</v>
      </c>
      <c r="V254" s="27">
        <f t="shared" ca="1" si="441"/>
        <v>5</v>
      </c>
      <c r="W254" s="27">
        <f t="shared" ca="1" si="441"/>
        <v>5</v>
      </c>
      <c r="X254" s="27">
        <f t="shared" ca="1" si="441"/>
        <v>5.0000000000000009</v>
      </c>
      <c r="Y254" s="27">
        <f t="shared" ca="1" si="441"/>
        <v>5</v>
      </c>
      <c r="Z254" s="27">
        <f t="shared" ca="1" si="441"/>
        <v>4.9999999999999991</v>
      </c>
      <c r="AA254" s="27">
        <f t="shared" ca="1" si="441"/>
        <v>5</v>
      </c>
      <c r="AB254" s="27">
        <f t="shared" ca="1" si="441"/>
        <v>5.0000000000000009</v>
      </c>
      <c r="AC254" s="27">
        <f t="shared" ca="1" si="441"/>
        <v>5</v>
      </c>
      <c r="AD254" s="27">
        <f t="shared" ca="1" si="441"/>
        <v>5</v>
      </c>
      <c r="AF254" s="193">
        <f>Inputs!HB22</f>
        <v>5</v>
      </c>
      <c r="AG254" s="27">
        <f t="shared" ref="AG254:BL254" si="442">AF254*(1+AG255)</f>
        <v>5</v>
      </c>
      <c r="AH254" s="27">
        <f t="shared" si="442"/>
        <v>5</v>
      </c>
      <c r="AI254" s="27">
        <f t="shared" si="442"/>
        <v>5</v>
      </c>
      <c r="AJ254" s="27">
        <f t="shared" si="442"/>
        <v>5</v>
      </c>
      <c r="AK254" s="27">
        <f t="shared" si="442"/>
        <v>5</v>
      </c>
      <c r="AL254" s="27">
        <f t="shared" si="442"/>
        <v>5</v>
      </c>
      <c r="AM254" s="27">
        <f t="shared" si="442"/>
        <v>5</v>
      </c>
      <c r="AN254" s="27">
        <f t="shared" si="442"/>
        <v>5</v>
      </c>
      <c r="AO254" s="27">
        <f t="shared" si="442"/>
        <v>5</v>
      </c>
      <c r="AP254" s="27">
        <f t="shared" si="442"/>
        <v>5</v>
      </c>
      <c r="AQ254" s="27">
        <f t="shared" si="442"/>
        <v>5</v>
      </c>
      <c r="AR254" s="27">
        <f t="shared" si="442"/>
        <v>5</v>
      </c>
      <c r="AS254" s="27">
        <f t="shared" si="442"/>
        <v>5</v>
      </c>
      <c r="AT254" s="27">
        <f t="shared" si="442"/>
        <v>5</v>
      </c>
      <c r="AU254" s="27">
        <f t="shared" si="442"/>
        <v>5</v>
      </c>
      <c r="AV254" s="27">
        <f t="shared" si="442"/>
        <v>5</v>
      </c>
      <c r="AW254" s="27">
        <f t="shared" si="442"/>
        <v>5</v>
      </c>
      <c r="AX254" s="27">
        <f t="shared" si="442"/>
        <v>5</v>
      </c>
      <c r="AY254" s="27">
        <f t="shared" si="442"/>
        <v>5</v>
      </c>
      <c r="AZ254" s="27">
        <f t="shared" si="442"/>
        <v>5</v>
      </c>
      <c r="BA254" s="27">
        <f t="shared" si="442"/>
        <v>5</v>
      </c>
      <c r="BB254" s="27">
        <f t="shared" si="442"/>
        <v>5</v>
      </c>
      <c r="BC254" s="27">
        <f t="shared" si="442"/>
        <v>5</v>
      </c>
      <c r="BD254" s="27">
        <f t="shared" si="442"/>
        <v>5</v>
      </c>
      <c r="BE254" s="27">
        <f t="shared" si="442"/>
        <v>5</v>
      </c>
      <c r="BF254" s="27">
        <f t="shared" si="442"/>
        <v>5</v>
      </c>
      <c r="BG254" s="27">
        <f t="shared" si="442"/>
        <v>5</v>
      </c>
      <c r="BH254" s="27">
        <f t="shared" si="442"/>
        <v>5</v>
      </c>
      <c r="BI254" s="27">
        <f t="shared" si="442"/>
        <v>5</v>
      </c>
      <c r="BJ254" s="27">
        <f t="shared" si="442"/>
        <v>5</v>
      </c>
      <c r="BK254" s="27">
        <f t="shared" si="442"/>
        <v>5</v>
      </c>
      <c r="BL254" s="27">
        <f t="shared" si="442"/>
        <v>5</v>
      </c>
      <c r="BM254" s="27">
        <f t="shared" ref="BM254:CM254" si="443">BL254*(1+BM255)</f>
        <v>5</v>
      </c>
      <c r="BN254" s="27">
        <f t="shared" si="443"/>
        <v>5</v>
      </c>
      <c r="BO254" s="27">
        <f t="shared" si="443"/>
        <v>5</v>
      </c>
      <c r="BP254" s="27">
        <f t="shared" si="443"/>
        <v>5</v>
      </c>
      <c r="BQ254" s="27">
        <f t="shared" si="443"/>
        <v>5</v>
      </c>
      <c r="BR254" s="27">
        <f t="shared" si="443"/>
        <v>5</v>
      </c>
      <c r="BS254" s="27">
        <f t="shared" si="443"/>
        <v>5</v>
      </c>
      <c r="BT254" s="27">
        <f t="shared" si="443"/>
        <v>5</v>
      </c>
      <c r="BU254" s="27">
        <f t="shared" si="443"/>
        <v>5</v>
      </c>
      <c r="BV254" s="27">
        <f t="shared" si="443"/>
        <v>5</v>
      </c>
      <c r="BW254" s="27">
        <f t="shared" si="443"/>
        <v>5</v>
      </c>
      <c r="BX254" s="27">
        <f t="shared" si="443"/>
        <v>5</v>
      </c>
      <c r="BY254" s="27">
        <f t="shared" si="443"/>
        <v>5</v>
      </c>
      <c r="BZ254" s="27">
        <f t="shared" si="443"/>
        <v>5</v>
      </c>
      <c r="CA254" s="27">
        <f t="shared" si="443"/>
        <v>5</v>
      </c>
      <c r="CB254" s="27">
        <f t="shared" si="443"/>
        <v>5</v>
      </c>
      <c r="CC254" s="27">
        <f t="shared" si="443"/>
        <v>5</v>
      </c>
      <c r="CD254" s="27">
        <f t="shared" si="443"/>
        <v>5</v>
      </c>
      <c r="CE254" s="27">
        <f t="shared" si="443"/>
        <v>5</v>
      </c>
      <c r="CF254" s="27">
        <f t="shared" si="443"/>
        <v>5</v>
      </c>
      <c r="CG254" s="27">
        <f t="shared" si="443"/>
        <v>5</v>
      </c>
      <c r="CH254" s="27">
        <f t="shared" si="443"/>
        <v>5</v>
      </c>
      <c r="CI254" s="27">
        <f t="shared" si="443"/>
        <v>5</v>
      </c>
      <c r="CJ254" s="27">
        <f t="shared" si="443"/>
        <v>5</v>
      </c>
      <c r="CK254" s="27">
        <f t="shared" si="443"/>
        <v>5</v>
      </c>
      <c r="CL254" s="27">
        <f t="shared" si="443"/>
        <v>5</v>
      </c>
      <c r="CM254" s="27">
        <f t="shared" si="443"/>
        <v>5</v>
      </c>
    </row>
    <row r="255" spans="2:91" s="189" customFormat="1" x14ac:dyDescent="0.2">
      <c r="B255" s="192" t="s">
        <v>277</v>
      </c>
      <c r="C255" s="19" t="s">
        <v>43</v>
      </c>
      <c r="D255" s="19" t="s">
        <v>19</v>
      </c>
      <c r="E255" s="191">
        <f>Settings!AZ210</f>
        <v>0</v>
      </c>
      <c r="F255" s="191">
        <f>Settings!BA210</f>
        <v>0</v>
      </c>
      <c r="G255" s="191">
        <f>Settings!BB210</f>
        <v>0</v>
      </c>
      <c r="H255" s="191">
        <f>Settings!BC210</f>
        <v>0</v>
      </c>
      <c r="I255" s="191">
        <f>Settings!BD210</f>
        <v>0</v>
      </c>
      <c r="K255" s="190">
        <f t="shared" ref="K255:AD255" si="444">SUMIF($E$4:$I$4,K$4,$E255:$I255)/4</f>
        <v>0</v>
      </c>
      <c r="L255" s="190">
        <f t="shared" si="444"/>
        <v>0</v>
      </c>
      <c r="M255" s="190">
        <f t="shared" si="444"/>
        <v>0</v>
      </c>
      <c r="N255" s="190">
        <f t="shared" si="444"/>
        <v>0</v>
      </c>
      <c r="O255" s="190">
        <f t="shared" si="444"/>
        <v>0</v>
      </c>
      <c r="P255" s="190">
        <f t="shared" si="444"/>
        <v>0</v>
      </c>
      <c r="Q255" s="190">
        <f t="shared" si="444"/>
        <v>0</v>
      </c>
      <c r="R255" s="190">
        <f t="shared" si="444"/>
        <v>0</v>
      </c>
      <c r="S255" s="190">
        <f t="shared" si="444"/>
        <v>0</v>
      </c>
      <c r="T255" s="190">
        <f t="shared" si="444"/>
        <v>0</v>
      </c>
      <c r="U255" s="190">
        <f t="shared" si="444"/>
        <v>0</v>
      </c>
      <c r="V255" s="190">
        <f t="shared" si="444"/>
        <v>0</v>
      </c>
      <c r="W255" s="190">
        <f t="shared" si="444"/>
        <v>0</v>
      </c>
      <c r="X255" s="190">
        <f t="shared" si="444"/>
        <v>0</v>
      </c>
      <c r="Y255" s="190">
        <f t="shared" si="444"/>
        <v>0</v>
      </c>
      <c r="Z255" s="190">
        <f t="shared" si="444"/>
        <v>0</v>
      </c>
      <c r="AA255" s="190">
        <f t="shared" si="444"/>
        <v>0</v>
      </c>
      <c r="AB255" s="190">
        <f t="shared" si="444"/>
        <v>0</v>
      </c>
      <c r="AC255" s="190">
        <f t="shared" si="444"/>
        <v>0</v>
      </c>
      <c r="AD255" s="190">
        <f t="shared" si="444"/>
        <v>0</v>
      </c>
      <c r="AF255" s="190">
        <f t="shared" ref="AF255:BK255" si="445">SUMIF($E$4:$I$4,AF$4,$E255:$I255)/12</f>
        <v>0</v>
      </c>
      <c r="AG255" s="190">
        <f t="shared" si="445"/>
        <v>0</v>
      </c>
      <c r="AH255" s="190">
        <f t="shared" si="445"/>
        <v>0</v>
      </c>
      <c r="AI255" s="190">
        <f t="shared" si="445"/>
        <v>0</v>
      </c>
      <c r="AJ255" s="190">
        <f t="shared" si="445"/>
        <v>0</v>
      </c>
      <c r="AK255" s="190">
        <f t="shared" si="445"/>
        <v>0</v>
      </c>
      <c r="AL255" s="190">
        <f t="shared" si="445"/>
        <v>0</v>
      </c>
      <c r="AM255" s="190">
        <f t="shared" si="445"/>
        <v>0</v>
      </c>
      <c r="AN255" s="190">
        <f t="shared" si="445"/>
        <v>0</v>
      </c>
      <c r="AO255" s="190">
        <f t="shared" si="445"/>
        <v>0</v>
      </c>
      <c r="AP255" s="190">
        <f t="shared" si="445"/>
        <v>0</v>
      </c>
      <c r="AQ255" s="190">
        <f t="shared" si="445"/>
        <v>0</v>
      </c>
      <c r="AR255" s="190">
        <f t="shared" si="445"/>
        <v>0</v>
      </c>
      <c r="AS255" s="190">
        <f t="shared" si="445"/>
        <v>0</v>
      </c>
      <c r="AT255" s="190">
        <f t="shared" si="445"/>
        <v>0</v>
      </c>
      <c r="AU255" s="190">
        <f t="shared" si="445"/>
        <v>0</v>
      </c>
      <c r="AV255" s="190">
        <f t="shared" si="445"/>
        <v>0</v>
      </c>
      <c r="AW255" s="190">
        <f t="shared" si="445"/>
        <v>0</v>
      </c>
      <c r="AX255" s="190">
        <f t="shared" si="445"/>
        <v>0</v>
      </c>
      <c r="AY255" s="190">
        <f t="shared" si="445"/>
        <v>0</v>
      </c>
      <c r="AZ255" s="190">
        <f t="shared" si="445"/>
        <v>0</v>
      </c>
      <c r="BA255" s="190">
        <f t="shared" si="445"/>
        <v>0</v>
      </c>
      <c r="BB255" s="190">
        <f t="shared" si="445"/>
        <v>0</v>
      </c>
      <c r="BC255" s="190">
        <f t="shared" si="445"/>
        <v>0</v>
      </c>
      <c r="BD255" s="190">
        <f t="shared" si="445"/>
        <v>0</v>
      </c>
      <c r="BE255" s="190">
        <f t="shared" si="445"/>
        <v>0</v>
      </c>
      <c r="BF255" s="190">
        <f t="shared" si="445"/>
        <v>0</v>
      </c>
      <c r="BG255" s="190">
        <f t="shared" si="445"/>
        <v>0</v>
      </c>
      <c r="BH255" s="190">
        <f t="shared" si="445"/>
        <v>0</v>
      </c>
      <c r="BI255" s="190">
        <f t="shared" si="445"/>
        <v>0</v>
      </c>
      <c r="BJ255" s="190">
        <f t="shared" si="445"/>
        <v>0</v>
      </c>
      <c r="BK255" s="190">
        <f t="shared" si="445"/>
        <v>0</v>
      </c>
      <c r="BL255" s="190">
        <f t="shared" ref="BL255:CM255" si="446">SUMIF($E$4:$I$4,BL$4,$E255:$I255)/12</f>
        <v>0</v>
      </c>
      <c r="BM255" s="190">
        <f t="shared" si="446"/>
        <v>0</v>
      </c>
      <c r="BN255" s="190">
        <f t="shared" si="446"/>
        <v>0</v>
      </c>
      <c r="BO255" s="190">
        <f t="shared" si="446"/>
        <v>0</v>
      </c>
      <c r="BP255" s="190">
        <f t="shared" si="446"/>
        <v>0</v>
      </c>
      <c r="BQ255" s="190">
        <f t="shared" si="446"/>
        <v>0</v>
      </c>
      <c r="BR255" s="190">
        <f t="shared" si="446"/>
        <v>0</v>
      </c>
      <c r="BS255" s="190">
        <f t="shared" si="446"/>
        <v>0</v>
      </c>
      <c r="BT255" s="190">
        <f t="shared" si="446"/>
        <v>0</v>
      </c>
      <c r="BU255" s="190">
        <f t="shared" si="446"/>
        <v>0</v>
      </c>
      <c r="BV255" s="190">
        <f t="shared" si="446"/>
        <v>0</v>
      </c>
      <c r="BW255" s="190">
        <f t="shared" si="446"/>
        <v>0</v>
      </c>
      <c r="BX255" s="190">
        <f t="shared" si="446"/>
        <v>0</v>
      </c>
      <c r="BY255" s="190">
        <f t="shared" si="446"/>
        <v>0</v>
      </c>
      <c r="BZ255" s="190">
        <f t="shared" si="446"/>
        <v>0</v>
      </c>
      <c r="CA255" s="190">
        <f t="shared" si="446"/>
        <v>0</v>
      </c>
      <c r="CB255" s="190">
        <f t="shared" si="446"/>
        <v>0</v>
      </c>
      <c r="CC255" s="190">
        <f t="shared" si="446"/>
        <v>0</v>
      </c>
      <c r="CD255" s="190">
        <f t="shared" si="446"/>
        <v>0</v>
      </c>
      <c r="CE255" s="190">
        <f t="shared" si="446"/>
        <v>0</v>
      </c>
      <c r="CF255" s="190">
        <f t="shared" si="446"/>
        <v>0</v>
      </c>
      <c r="CG255" s="190">
        <f t="shared" si="446"/>
        <v>0</v>
      </c>
      <c r="CH255" s="190">
        <f t="shared" si="446"/>
        <v>0</v>
      </c>
      <c r="CI255" s="190">
        <f t="shared" si="446"/>
        <v>0</v>
      </c>
      <c r="CJ255" s="190">
        <f t="shared" si="446"/>
        <v>0</v>
      </c>
      <c r="CK255" s="190">
        <f t="shared" si="446"/>
        <v>0</v>
      </c>
      <c r="CL255" s="190">
        <f t="shared" si="446"/>
        <v>0</v>
      </c>
      <c r="CM255" s="190">
        <f t="shared" si="446"/>
        <v>0</v>
      </c>
    </row>
    <row r="257" spans="2:91" x14ac:dyDescent="0.2">
      <c r="B257" s="23" t="str">
        <f>Inputs!GY23</f>
        <v>Milk</v>
      </c>
    </row>
    <row r="258" spans="2:91" x14ac:dyDescent="0.2">
      <c r="B258" s="23"/>
    </row>
    <row r="259" spans="2:91" s="115" customFormat="1" x14ac:dyDescent="0.2">
      <c r="B259" s="195" t="s">
        <v>300</v>
      </c>
      <c r="C259" s="19" t="str">
        <f>Inputs!$J$16</f>
        <v>EUR</v>
      </c>
      <c r="D259" s="19" t="s">
        <v>19</v>
      </c>
      <c r="E259" s="63">
        <v>0</v>
      </c>
      <c r="F259" s="63">
        <f ca="1">E263</f>
        <v>-4.2632564145606011E-14</v>
      </c>
      <c r="G259" s="63">
        <f ca="1">F263</f>
        <v>9.9475983006414026E-14</v>
      </c>
      <c r="H259" s="63">
        <f ca="1">G263</f>
        <v>0</v>
      </c>
      <c r="I259" s="63">
        <f ca="1">H263</f>
        <v>-1.2789769243681803E-13</v>
      </c>
      <c r="J259" s="63"/>
      <c r="K259" s="63">
        <v>0</v>
      </c>
      <c r="L259" s="63">
        <f t="shared" ref="L259:AD259" ca="1" si="447">K263</f>
        <v>0</v>
      </c>
      <c r="M259" s="63">
        <f t="shared" ca="1" si="447"/>
        <v>0</v>
      </c>
      <c r="N259" s="63">
        <f t="shared" ca="1" si="447"/>
        <v>0</v>
      </c>
      <c r="O259" s="63">
        <f t="shared" ca="1" si="447"/>
        <v>-4.2632564145606011E-14</v>
      </c>
      <c r="P259" s="63">
        <f t="shared" ca="1" si="447"/>
        <v>-4.9737991503207013E-14</v>
      </c>
      <c r="Q259" s="63">
        <f t="shared" ca="1" si="447"/>
        <v>-5.3290705182007514E-14</v>
      </c>
      <c r="R259" s="63">
        <f t="shared" ca="1" si="447"/>
        <v>-2.6645352591003757E-14</v>
      </c>
      <c r="S259" s="63">
        <f t="shared" ca="1" si="447"/>
        <v>0</v>
      </c>
      <c r="T259" s="63">
        <f t="shared" ca="1" si="447"/>
        <v>2.8421709430404007E-14</v>
      </c>
      <c r="U259" s="63">
        <f t="shared" ca="1" si="447"/>
        <v>4.9737991503207013E-14</v>
      </c>
      <c r="V259" s="63">
        <f t="shared" ca="1" si="447"/>
        <v>5.8619775700208265E-14</v>
      </c>
      <c r="W259" s="63">
        <f t="shared" ca="1" si="447"/>
        <v>5.3290705182007514E-14</v>
      </c>
      <c r="X259" s="63">
        <f t="shared" ca="1" si="447"/>
        <v>8.8817841970012523E-14</v>
      </c>
      <c r="Y259" s="63">
        <f t="shared" ca="1" si="447"/>
        <v>1.3500311979441904E-13</v>
      </c>
      <c r="Z259" s="63">
        <f t="shared" ca="1" si="447"/>
        <v>1.1368683772161603E-13</v>
      </c>
      <c r="AA259" s="63">
        <f t="shared" ca="1" si="447"/>
        <v>9.9475983006414026E-14</v>
      </c>
      <c r="AB259" s="63">
        <f t="shared" ca="1" si="447"/>
        <v>1.3500311979441904E-13</v>
      </c>
      <c r="AC259" s="63">
        <f t="shared" ca="1" si="447"/>
        <v>6.3948846218409017E-14</v>
      </c>
      <c r="AD259" s="63">
        <f t="shared" ca="1" si="447"/>
        <v>3.907985046680551E-14</v>
      </c>
      <c r="AE259" s="63"/>
      <c r="AF259" s="194">
        <v>0</v>
      </c>
      <c r="AG259" s="63">
        <f t="shared" ref="AG259:BL259" ca="1" si="448">AF263</f>
        <v>0</v>
      </c>
      <c r="AH259" s="63">
        <f t="shared" ca="1" si="448"/>
        <v>0</v>
      </c>
      <c r="AI259" s="63">
        <f t="shared" ca="1" si="448"/>
        <v>0</v>
      </c>
      <c r="AJ259" s="63">
        <f t="shared" ca="1" si="448"/>
        <v>0</v>
      </c>
      <c r="AK259" s="63">
        <f t="shared" ca="1" si="448"/>
        <v>0</v>
      </c>
      <c r="AL259" s="63">
        <f t="shared" ca="1" si="448"/>
        <v>0</v>
      </c>
      <c r="AM259" s="63">
        <f t="shared" ca="1" si="448"/>
        <v>0</v>
      </c>
      <c r="AN259" s="63">
        <f t="shared" ca="1" si="448"/>
        <v>0</v>
      </c>
      <c r="AO259" s="63">
        <f t="shared" ca="1" si="448"/>
        <v>0</v>
      </c>
      <c r="AP259" s="63">
        <f t="shared" ca="1" si="448"/>
        <v>0</v>
      </c>
      <c r="AQ259" s="63">
        <f t="shared" ca="1" si="448"/>
        <v>0</v>
      </c>
      <c r="AR259" s="63">
        <f t="shared" ca="1" si="448"/>
        <v>0</v>
      </c>
      <c r="AS259" s="63">
        <f t="shared" ca="1" si="448"/>
        <v>7.1054273576010019E-15</v>
      </c>
      <c r="AT259" s="63">
        <f t="shared" ca="1" si="448"/>
        <v>3.5527136788005009E-15</v>
      </c>
      <c r="AU259" s="63">
        <f t="shared" ca="1" si="448"/>
        <v>0</v>
      </c>
      <c r="AV259" s="63">
        <f t="shared" ca="1" si="448"/>
        <v>0</v>
      </c>
      <c r="AW259" s="63">
        <f t="shared" ca="1" si="448"/>
        <v>0</v>
      </c>
      <c r="AX259" s="63">
        <f t="shared" ca="1" si="448"/>
        <v>0</v>
      </c>
      <c r="AY259" s="63">
        <f t="shared" ca="1" si="448"/>
        <v>0</v>
      </c>
      <c r="AZ259" s="63">
        <f t="shared" ca="1" si="448"/>
        <v>0</v>
      </c>
      <c r="BA259" s="63">
        <f t="shared" ca="1" si="448"/>
        <v>0</v>
      </c>
      <c r="BB259" s="63">
        <f t="shared" ca="1" si="448"/>
        <v>0</v>
      </c>
      <c r="BC259" s="63">
        <f t="shared" ca="1" si="448"/>
        <v>0</v>
      </c>
      <c r="BD259" s="63">
        <f t="shared" ca="1" si="448"/>
        <v>0</v>
      </c>
      <c r="BE259" s="63">
        <f t="shared" ca="1" si="448"/>
        <v>0</v>
      </c>
      <c r="BF259" s="63">
        <f t="shared" ca="1" si="448"/>
        <v>0</v>
      </c>
      <c r="BG259" s="63">
        <f t="shared" ca="1" si="448"/>
        <v>0</v>
      </c>
      <c r="BH259" s="63">
        <f t="shared" ca="1" si="448"/>
        <v>0</v>
      </c>
      <c r="BI259" s="63">
        <f t="shared" ca="1" si="448"/>
        <v>0</v>
      </c>
      <c r="BJ259" s="63">
        <f t="shared" ca="1" si="448"/>
        <v>0</v>
      </c>
      <c r="BK259" s="63">
        <f t="shared" ca="1" si="448"/>
        <v>0</v>
      </c>
      <c r="BL259" s="63">
        <f t="shared" ca="1" si="448"/>
        <v>0</v>
      </c>
      <c r="BM259" s="63">
        <f t="shared" ref="BM259:CM259" ca="1" si="449">BL263</f>
        <v>0</v>
      </c>
      <c r="BN259" s="63">
        <f t="shared" ca="1" si="449"/>
        <v>0</v>
      </c>
      <c r="BO259" s="63">
        <f t="shared" ca="1" si="449"/>
        <v>0</v>
      </c>
      <c r="BP259" s="63">
        <f t="shared" ca="1" si="449"/>
        <v>0</v>
      </c>
      <c r="BQ259" s="63">
        <f t="shared" ca="1" si="449"/>
        <v>0</v>
      </c>
      <c r="BR259" s="63">
        <f t="shared" ca="1" si="449"/>
        <v>0</v>
      </c>
      <c r="BS259" s="63">
        <f t="shared" ca="1" si="449"/>
        <v>0</v>
      </c>
      <c r="BT259" s="63">
        <f t="shared" ca="1" si="449"/>
        <v>0</v>
      </c>
      <c r="BU259" s="63">
        <f t="shared" ca="1" si="449"/>
        <v>7.1054273576010019E-15</v>
      </c>
      <c r="BV259" s="63">
        <f t="shared" ca="1" si="449"/>
        <v>0</v>
      </c>
      <c r="BW259" s="63">
        <f t="shared" ca="1" si="449"/>
        <v>0</v>
      </c>
      <c r="BX259" s="63">
        <f t="shared" ca="1" si="449"/>
        <v>0</v>
      </c>
      <c r="BY259" s="63">
        <f t="shared" ca="1" si="449"/>
        <v>0</v>
      </c>
      <c r="BZ259" s="63">
        <f t="shared" ca="1" si="449"/>
        <v>0</v>
      </c>
      <c r="CA259" s="63">
        <f t="shared" ca="1" si="449"/>
        <v>0</v>
      </c>
      <c r="CB259" s="63">
        <f t="shared" ca="1" si="449"/>
        <v>0</v>
      </c>
      <c r="CC259" s="63">
        <f t="shared" ca="1" si="449"/>
        <v>-1.3322676295501878E-14</v>
      </c>
      <c r="CD259" s="63">
        <f t="shared" ca="1" si="449"/>
        <v>-1.6875389974302379E-14</v>
      </c>
      <c r="CE259" s="63">
        <f t="shared" ca="1" si="449"/>
        <v>-2.042810365310288E-14</v>
      </c>
      <c r="CF259" s="63">
        <f t="shared" ca="1" si="449"/>
        <v>-1.5099033134902129E-14</v>
      </c>
      <c r="CG259" s="63">
        <f t="shared" ca="1" si="449"/>
        <v>-4.1744385725905886E-14</v>
      </c>
      <c r="CH259" s="63">
        <f t="shared" ca="1" si="449"/>
        <v>-3.5527136788005009E-14</v>
      </c>
      <c r="CI259" s="63">
        <f t="shared" ca="1" si="449"/>
        <v>-4.7073456244106637E-14</v>
      </c>
      <c r="CJ259" s="63">
        <f t="shared" ca="1" si="449"/>
        <v>-4.7073456244106637E-14</v>
      </c>
      <c r="CK259" s="63">
        <f t="shared" ca="1" si="449"/>
        <v>-3.6415315207705135E-14</v>
      </c>
      <c r="CL259" s="63">
        <f t="shared" ca="1" si="449"/>
        <v>-1.4210854715202004E-14</v>
      </c>
      <c r="CM259" s="63">
        <f t="shared" ca="1" si="449"/>
        <v>9.7699626167013776E-15</v>
      </c>
    </row>
    <row r="260" spans="2:91" x14ac:dyDescent="0.2">
      <c r="B260" s="196" t="s">
        <v>299</v>
      </c>
      <c r="C260" s="19" t="str">
        <f>Inputs!$J$16</f>
        <v>EUR</v>
      </c>
      <c r="D260" s="19" t="s">
        <v>19</v>
      </c>
      <c r="E260" s="27">
        <f t="shared" ref="E260:I262" ca="1" si="450">SUMIF($K$4:$AD$4,E$4,$K260:$AD260)</f>
        <v>282.82800000000003</v>
      </c>
      <c r="F260" s="27">
        <f t="shared" ca="1" si="450"/>
        <v>1196.4960000000003</v>
      </c>
      <c r="G260" s="27">
        <f t="shared" ca="1" si="450"/>
        <v>1299.1440000000002</v>
      </c>
      <c r="H260" s="27">
        <f t="shared" ca="1" si="450"/>
        <v>1364.4960000000001</v>
      </c>
      <c r="I260" s="27">
        <f t="shared" ca="1" si="450"/>
        <v>1552.4040000000005</v>
      </c>
      <c r="J260" s="27"/>
      <c r="K260" s="27">
        <f t="shared" ref="K260:T262" ca="1" si="451">SUMIFS($AF260:$CM260,$AF$4:$CM$4,K$4,$AF$8:$CM$8,K$8)</f>
        <v>0</v>
      </c>
      <c r="L260" s="27">
        <f t="shared" ca="1" si="451"/>
        <v>0</v>
      </c>
      <c r="M260" s="27">
        <f t="shared" ca="1" si="451"/>
        <v>0</v>
      </c>
      <c r="N260" s="27">
        <f t="shared" ca="1" si="451"/>
        <v>282.82800000000003</v>
      </c>
      <c r="O260" s="27">
        <f t="shared" ca="1" si="451"/>
        <v>278.29200000000009</v>
      </c>
      <c r="P260" s="27">
        <f t="shared" ca="1" si="451"/>
        <v>288.03600000000006</v>
      </c>
      <c r="Q260" s="27">
        <f t="shared" ca="1" si="451"/>
        <v>302.6520000000001</v>
      </c>
      <c r="R260" s="27">
        <f t="shared" ca="1" si="451"/>
        <v>327.51600000000008</v>
      </c>
      <c r="S260" s="27">
        <f t="shared" ca="1" si="451"/>
        <v>300.13200000000006</v>
      </c>
      <c r="T260" s="27">
        <f t="shared" ca="1" si="451"/>
        <v>312.73200000000003</v>
      </c>
      <c r="U260" s="27">
        <f t="shared" ref="U260:AD262" ca="1" si="452">SUMIFS($AF260:$CM260,$AF$4:$CM$4,U$4,$AF$8:$CM$8,U$8)</f>
        <v>328.77600000000007</v>
      </c>
      <c r="V260" s="27">
        <f t="shared" ca="1" si="452"/>
        <v>357.50400000000008</v>
      </c>
      <c r="W260" s="27">
        <f t="shared" ca="1" si="452"/>
        <v>314.16000000000008</v>
      </c>
      <c r="X260" s="27">
        <f t="shared" ca="1" si="452"/>
        <v>329.11200000000008</v>
      </c>
      <c r="Y260" s="27">
        <f t="shared" ca="1" si="452"/>
        <v>347.76000000000005</v>
      </c>
      <c r="Z260" s="27">
        <f t="shared" ca="1" si="452"/>
        <v>373.46400000000006</v>
      </c>
      <c r="AA260" s="27">
        <f t="shared" ca="1" si="452"/>
        <v>360.10800000000006</v>
      </c>
      <c r="AB260" s="27">
        <f t="shared" ca="1" si="452"/>
        <v>374.05200000000002</v>
      </c>
      <c r="AC260" s="27">
        <f t="shared" ca="1" si="452"/>
        <v>391.94400000000007</v>
      </c>
      <c r="AD260" s="27">
        <f t="shared" ca="1" si="452"/>
        <v>426.30000000000013</v>
      </c>
      <c r="AE260" s="27"/>
      <c r="AF260" s="26">
        <f t="shared" ref="AF260:BK260" ca="1" si="453">AF266*AF271</f>
        <v>0</v>
      </c>
      <c r="AG260" s="26">
        <f t="shared" ca="1" si="453"/>
        <v>0</v>
      </c>
      <c r="AH260" s="26">
        <f t="shared" ca="1" si="453"/>
        <v>0</v>
      </c>
      <c r="AI260" s="26">
        <f t="shared" ca="1" si="453"/>
        <v>0</v>
      </c>
      <c r="AJ260" s="26">
        <f t="shared" ca="1" si="453"/>
        <v>0</v>
      </c>
      <c r="AK260" s="26">
        <f t="shared" ca="1" si="453"/>
        <v>0</v>
      </c>
      <c r="AL260" s="26">
        <f t="shared" ca="1" si="453"/>
        <v>0</v>
      </c>
      <c r="AM260" s="26">
        <f t="shared" ca="1" si="453"/>
        <v>0</v>
      </c>
      <c r="AN260" s="26">
        <f t="shared" ca="1" si="453"/>
        <v>0</v>
      </c>
      <c r="AO260" s="26">
        <f t="shared" ca="1" si="453"/>
        <v>93.240000000000009</v>
      </c>
      <c r="AP260" s="26">
        <f t="shared" ca="1" si="453"/>
        <v>91.64400000000002</v>
      </c>
      <c r="AQ260" s="26">
        <f t="shared" ca="1" si="453"/>
        <v>97.944000000000017</v>
      </c>
      <c r="AR260" s="26">
        <f t="shared" ca="1" si="453"/>
        <v>104.41200000000003</v>
      </c>
      <c r="AS260" s="26">
        <f t="shared" ca="1" si="453"/>
        <v>73.332000000000022</v>
      </c>
      <c r="AT260" s="26">
        <f t="shared" ca="1" si="453"/>
        <v>100.54800000000002</v>
      </c>
      <c r="AU260" s="26">
        <f t="shared" ca="1" si="453"/>
        <v>93.324000000000026</v>
      </c>
      <c r="AV260" s="26">
        <f t="shared" ca="1" si="453"/>
        <v>97.104000000000013</v>
      </c>
      <c r="AW260" s="26">
        <f t="shared" ca="1" si="453"/>
        <v>97.608000000000018</v>
      </c>
      <c r="AX260" s="26">
        <f t="shared" ca="1" si="453"/>
        <v>97.104000000000013</v>
      </c>
      <c r="AY260" s="26">
        <f t="shared" ca="1" si="453"/>
        <v>109.95600000000003</v>
      </c>
      <c r="AZ260" s="26">
        <f t="shared" ca="1" si="453"/>
        <v>95.592000000000027</v>
      </c>
      <c r="BA260" s="26">
        <f t="shared" ca="1" si="453"/>
        <v>107.18400000000003</v>
      </c>
      <c r="BB260" s="26">
        <f t="shared" ca="1" si="453"/>
        <v>109.20000000000002</v>
      </c>
      <c r="BC260" s="26">
        <f t="shared" ca="1" si="453"/>
        <v>111.13200000000002</v>
      </c>
      <c r="BD260" s="26">
        <f t="shared" ca="1" si="453"/>
        <v>113.31600000000002</v>
      </c>
      <c r="BE260" s="26">
        <f t="shared" ca="1" si="453"/>
        <v>78.204000000000022</v>
      </c>
      <c r="BF260" s="26">
        <f t="shared" ca="1" si="453"/>
        <v>108.61200000000002</v>
      </c>
      <c r="BG260" s="26">
        <f t="shared" ca="1" si="453"/>
        <v>102.81600000000002</v>
      </c>
      <c r="BH260" s="26">
        <f t="shared" ca="1" si="453"/>
        <v>106.17600000000002</v>
      </c>
      <c r="BI260" s="26">
        <f t="shared" ca="1" si="453"/>
        <v>103.74000000000002</v>
      </c>
      <c r="BJ260" s="26">
        <f t="shared" ca="1" si="453"/>
        <v>104.58000000000003</v>
      </c>
      <c r="BK260" s="26">
        <f t="shared" ca="1" si="453"/>
        <v>122.89200000000002</v>
      </c>
      <c r="BL260" s="26">
        <f t="shared" ref="BL260:CM260" ca="1" si="454">BL266*BL271</f>
        <v>101.30400000000002</v>
      </c>
      <c r="BM260" s="26">
        <f t="shared" ca="1" si="454"/>
        <v>117.26400000000002</v>
      </c>
      <c r="BN260" s="26">
        <f t="shared" ca="1" si="454"/>
        <v>120.37200000000003</v>
      </c>
      <c r="BO260" s="26">
        <f t="shared" ca="1" si="454"/>
        <v>119.86800000000002</v>
      </c>
      <c r="BP260" s="26">
        <f t="shared" ca="1" si="454"/>
        <v>120.12000000000002</v>
      </c>
      <c r="BQ260" s="26">
        <f t="shared" ca="1" si="454"/>
        <v>82.320000000000022</v>
      </c>
      <c r="BR260" s="26">
        <f t="shared" ca="1" si="454"/>
        <v>111.72000000000003</v>
      </c>
      <c r="BS260" s="26">
        <f t="shared" ca="1" si="454"/>
        <v>107.60400000000001</v>
      </c>
      <c r="BT260" s="26">
        <f t="shared" ca="1" si="454"/>
        <v>114.91200000000003</v>
      </c>
      <c r="BU260" s="26">
        <f t="shared" ca="1" si="454"/>
        <v>106.59600000000003</v>
      </c>
      <c r="BV260" s="26">
        <f t="shared" ca="1" si="454"/>
        <v>110.96400000000003</v>
      </c>
      <c r="BW260" s="26">
        <f t="shared" ca="1" si="454"/>
        <v>128.60400000000001</v>
      </c>
      <c r="BX260" s="26">
        <f t="shared" ca="1" si="454"/>
        <v>108.19200000000002</v>
      </c>
      <c r="BY260" s="26">
        <f t="shared" ca="1" si="454"/>
        <v>124.32000000000002</v>
      </c>
      <c r="BZ260" s="26">
        <f t="shared" ca="1" si="454"/>
        <v>124.06800000000003</v>
      </c>
      <c r="CA260" s="26">
        <f t="shared" ca="1" si="454"/>
        <v>125.07600000000002</v>
      </c>
      <c r="CB260" s="26">
        <f t="shared" ca="1" si="454"/>
        <v>140.44800000000001</v>
      </c>
      <c r="CC260" s="26">
        <f t="shared" ca="1" si="454"/>
        <v>93.492000000000019</v>
      </c>
      <c r="CD260" s="26">
        <f t="shared" ca="1" si="454"/>
        <v>126.16800000000002</v>
      </c>
      <c r="CE260" s="26">
        <f t="shared" ca="1" si="454"/>
        <v>121.12800000000003</v>
      </c>
      <c r="CF260" s="26">
        <f t="shared" ca="1" si="454"/>
        <v>129.94800000000001</v>
      </c>
      <c r="CG260" s="26">
        <f t="shared" ca="1" si="454"/>
        <v>122.97600000000003</v>
      </c>
      <c r="CH260" s="26">
        <f t="shared" ca="1" si="454"/>
        <v>126.92400000000002</v>
      </c>
      <c r="CI260" s="26">
        <f t="shared" ca="1" si="454"/>
        <v>142.80000000000004</v>
      </c>
      <c r="CJ260" s="26">
        <f t="shared" ca="1" si="454"/>
        <v>122.22000000000003</v>
      </c>
      <c r="CK260" s="26">
        <f t="shared" ca="1" si="454"/>
        <v>145.32000000000005</v>
      </c>
      <c r="CL260" s="26">
        <f t="shared" ca="1" si="454"/>
        <v>137.67600000000004</v>
      </c>
      <c r="CM260" s="26">
        <f t="shared" ca="1" si="454"/>
        <v>143.30400000000003</v>
      </c>
    </row>
    <row r="261" spans="2:91" x14ac:dyDescent="0.2">
      <c r="B261" s="196" t="s">
        <v>298</v>
      </c>
      <c r="C261" s="19" t="str">
        <f>Inputs!$J$16</f>
        <v>EUR</v>
      </c>
      <c r="D261" s="19" t="s">
        <v>19</v>
      </c>
      <c r="E261" s="27">
        <f t="shared" ca="1" si="450"/>
        <v>-269.36000000000007</v>
      </c>
      <c r="F261" s="27">
        <f t="shared" ca="1" si="450"/>
        <v>-1139.5200000000002</v>
      </c>
      <c r="G261" s="27">
        <f t="shared" ca="1" si="450"/>
        <v>-1237.2800000000002</v>
      </c>
      <c r="H261" s="27">
        <f t="shared" ca="1" si="450"/>
        <v>-1299.5200000000002</v>
      </c>
      <c r="I261" s="27">
        <f t="shared" ca="1" si="450"/>
        <v>-1478.48</v>
      </c>
      <c r="J261" s="27"/>
      <c r="K261" s="27">
        <f t="shared" ca="1" si="451"/>
        <v>0</v>
      </c>
      <c r="L261" s="27">
        <f t="shared" ca="1" si="451"/>
        <v>0</v>
      </c>
      <c r="M261" s="27">
        <f t="shared" ca="1" si="451"/>
        <v>0</v>
      </c>
      <c r="N261" s="27">
        <f t="shared" ca="1" si="451"/>
        <v>-269.36000000000007</v>
      </c>
      <c r="O261" s="27">
        <f t="shared" ca="1" si="451"/>
        <v>-265.04000000000008</v>
      </c>
      <c r="P261" s="27">
        <f t="shared" ca="1" si="451"/>
        <v>-274.32000000000005</v>
      </c>
      <c r="Q261" s="27">
        <f t="shared" ca="1" si="451"/>
        <v>-288.24000000000007</v>
      </c>
      <c r="R261" s="27">
        <f t="shared" ca="1" si="451"/>
        <v>-311.92000000000007</v>
      </c>
      <c r="S261" s="27">
        <f t="shared" ca="1" si="451"/>
        <v>-285.84000000000003</v>
      </c>
      <c r="T261" s="27">
        <f t="shared" ca="1" si="451"/>
        <v>-297.84000000000003</v>
      </c>
      <c r="U261" s="27">
        <f t="shared" ca="1" si="452"/>
        <v>-313.12000000000006</v>
      </c>
      <c r="V261" s="27">
        <f t="shared" ca="1" si="452"/>
        <v>-340.48000000000008</v>
      </c>
      <c r="W261" s="27">
        <f t="shared" ca="1" si="452"/>
        <v>-299.20000000000005</v>
      </c>
      <c r="X261" s="27">
        <f t="shared" ca="1" si="452"/>
        <v>-313.44000000000005</v>
      </c>
      <c r="Y261" s="27">
        <f t="shared" ca="1" si="452"/>
        <v>-331.20000000000005</v>
      </c>
      <c r="Z261" s="27">
        <f t="shared" ca="1" si="452"/>
        <v>-355.68000000000006</v>
      </c>
      <c r="AA261" s="27">
        <f t="shared" ca="1" si="452"/>
        <v>-342.96000000000004</v>
      </c>
      <c r="AB261" s="27">
        <f t="shared" ca="1" si="452"/>
        <v>-356.24000000000007</v>
      </c>
      <c r="AC261" s="27">
        <f t="shared" ca="1" si="452"/>
        <v>-373.28000000000009</v>
      </c>
      <c r="AD261" s="27">
        <f t="shared" ca="1" si="452"/>
        <v>-406.00000000000011</v>
      </c>
      <c r="AE261" s="27"/>
      <c r="AF261" s="26">
        <f t="shared" ref="AF261:BK261" ca="1" si="455">IFERROR((AF260/AF266)*AF267,0)</f>
        <v>0</v>
      </c>
      <c r="AG261" s="26">
        <f t="shared" ca="1" si="455"/>
        <v>0</v>
      </c>
      <c r="AH261" s="26">
        <f t="shared" ca="1" si="455"/>
        <v>0</v>
      </c>
      <c r="AI261" s="26">
        <f t="shared" ca="1" si="455"/>
        <v>0</v>
      </c>
      <c r="AJ261" s="26">
        <f t="shared" ca="1" si="455"/>
        <v>0</v>
      </c>
      <c r="AK261" s="26">
        <f t="shared" ca="1" si="455"/>
        <v>0</v>
      </c>
      <c r="AL261" s="26">
        <f t="shared" ca="1" si="455"/>
        <v>0</v>
      </c>
      <c r="AM261" s="26">
        <f t="shared" ca="1" si="455"/>
        <v>0</v>
      </c>
      <c r="AN261" s="26">
        <f t="shared" ca="1" si="455"/>
        <v>0</v>
      </c>
      <c r="AO261" s="26">
        <f t="shared" ca="1" si="455"/>
        <v>-88.800000000000011</v>
      </c>
      <c r="AP261" s="26">
        <f t="shared" ca="1" si="455"/>
        <v>-87.280000000000015</v>
      </c>
      <c r="AQ261" s="26">
        <f t="shared" ca="1" si="455"/>
        <v>-93.280000000000015</v>
      </c>
      <c r="AR261" s="26">
        <f t="shared" ca="1" si="455"/>
        <v>-99.440000000000026</v>
      </c>
      <c r="AS261" s="26">
        <f t="shared" ca="1" si="455"/>
        <v>-69.840000000000018</v>
      </c>
      <c r="AT261" s="26">
        <f t="shared" ca="1" si="455"/>
        <v>-95.760000000000019</v>
      </c>
      <c r="AU261" s="26">
        <f t="shared" ca="1" si="455"/>
        <v>-88.880000000000024</v>
      </c>
      <c r="AV261" s="26">
        <f t="shared" ca="1" si="455"/>
        <v>-92.480000000000018</v>
      </c>
      <c r="AW261" s="26">
        <f t="shared" ca="1" si="455"/>
        <v>-92.960000000000022</v>
      </c>
      <c r="AX261" s="26">
        <f t="shared" ca="1" si="455"/>
        <v>-92.480000000000018</v>
      </c>
      <c r="AY261" s="26">
        <f t="shared" ca="1" si="455"/>
        <v>-104.72000000000003</v>
      </c>
      <c r="AZ261" s="26">
        <f t="shared" ca="1" si="455"/>
        <v>-91.04000000000002</v>
      </c>
      <c r="BA261" s="26">
        <f t="shared" ca="1" si="455"/>
        <v>-102.08000000000003</v>
      </c>
      <c r="BB261" s="26">
        <f t="shared" ca="1" si="455"/>
        <v>-104.00000000000001</v>
      </c>
      <c r="BC261" s="26">
        <f t="shared" ca="1" si="455"/>
        <v>-105.84000000000002</v>
      </c>
      <c r="BD261" s="26">
        <f t="shared" ca="1" si="455"/>
        <v>-107.92000000000002</v>
      </c>
      <c r="BE261" s="26">
        <f t="shared" ca="1" si="455"/>
        <v>-74.480000000000018</v>
      </c>
      <c r="BF261" s="26">
        <f t="shared" ca="1" si="455"/>
        <v>-103.44000000000003</v>
      </c>
      <c r="BG261" s="26">
        <f t="shared" ca="1" si="455"/>
        <v>-97.920000000000016</v>
      </c>
      <c r="BH261" s="26">
        <f t="shared" ca="1" si="455"/>
        <v>-101.12000000000002</v>
      </c>
      <c r="BI261" s="26">
        <f t="shared" ca="1" si="455"/>
        <v>-98.800000000000026</v>
      </c>
      <c r="BJ261" s="26">
        <f t="shared" ca="1" si="455"/>
        <v>-99.600000000000023</v>
      </c>
      <c r="BK261" s="26">
        <f t="shared" ca="1" si="455"/>
        <v>-117.04000000000002</v>
      </c>
      <c r="BL261" s="26">
        <f t="shared" ref="BL261:CM261" ca="1" si="456">IFERROR((BL260/BL266)*BL267,0)</f>
        <v>-96.480000000000018</v>
      </c>
      <c r="BM261" s="26">
        <f t="shared" ca="1" si="456"/>
        <v>-111.68000000000002</v>
      </c>
      <c r="BN261" s="26">
        <f t="shared" ca="1" si="456"/>
        <v>-114.64000000000003</v>
      </c>
      <c r="BO261" s="26">
        <f t="shared" ca="1" si="456"/>
        <v>-114.16000000000003</v>
      </c>
      <c r="BP261" s="26">
        <f t="shared" ca="1" si="456"/>
        <v>-114.40000000000002</v>
      </c>
      <c r="BQ261" s="26">
        <f t="shared" ca="1" si="456"/>
        <v>-78.40000000000002</v>
      </c>
      <c r="BR261" s="26">
        <f t="shared" ca="1" si="456"/>
        <v>-106.40000000000002</v>
      </c>
      <c r="BS261" s="26">
        <f t="shared" ca="1" si="456"/>
        <v>-102.48000000000002</v>
      </c>
      <c r="BT261" s="26">
        <f t="shared" ca="1" si="456"/>
        <v>-109.44000000000003</v>
      </c>
      <c r="BU261" s="26">
        <f t="shared" ca="1" si="456"/>
        <v>-101.52000000000002</v>
      </c>
      <c r="BV261" s="26">
        <f t="shared" ca="1" si="456"/>
        <v>-105.68000000000002</v>
      </c>
      <c r="BW261" s="26">
        <f t="shared" ca="1" si="456"/>
        <v>-122.48000000000002</v>
      </c>
      <c r="BX261" s="26">
        <f t="shared" ca="1" si="456"/>
        <v>-103.04000000000002</v>
      </c>
      <c r="BY261" s="26">
        <f t="shared" ca="1" si="456"/>
        <v>-118.40000000000002</v>
      </c>
      <c r="BZ261" s="26">
        <f t="shared" ca="1" si="456"/>
        <v>-118.16000000000003</v>
      </c>
      <c r="CA261" s="26">
        <f t="shared" ca="1" si="456"/>
        <v>-119.12000000000002</v>
      </c>
      <c r="CB261" s="26">
        <f t="shared" ca="1" si="456"/>
        <v>-133.76000000000002</v>
      </c>
      <c r="CC261" s="26">
        <f t="shared" ca="1" si="456"/>
        <v>-89.04000000000002</v>
      </c>
      <c r="CD261" s="26">
        <f t="shared" ca="1" si="456"/>
        <v>-120.16000000000003</v>
      </c>
      <c r="CE261" s="26">
        <f t="shared" ca="1" si="456"/>
        <v>-115.36000000000003</v>
      </c>
      <c r="CF261" s="26">
        <f t="shared" ca="1" si="456"/>
        <v>-123.76000000000002</v>
      </c>
      <c r="CG261" s="26">
        <f t="shared" ca="1" si="456"/>
        <v>-117.12000000000002</v>
      </c>
      <c r="CH261" s="26">
        <f t="shared" ca="1" si="456"/>
        <v>-120.88000000000002</v>
      </c>
      <c r="CI261" s="26">
        <f t="shared" ca="1" si="456"/>
        <v>-136.00000000000003</v>
      </c>
      <c r="CJ261" s="26">
        <f t="shared" ca="1" si="456"/>
        <v>-116.40000000000002</v>
      </c>
      <c r="CK261" s="26">
        <f t="shared" ca="1" si="456"/>
        <v>-138.40000000000003</v>
      </c>
      <c r="CL261" s="26">
        <f t="shared" ca="1" si="456"/>
        <v>-131.12000000000003</v>
      </c>
      <c r="CM261" s="26">
        <f t="shared" ca="1" si="456"/>
        <v>-136.48000000000002</v>
      </c>
    </row>
    <row r="262" spans="2:91" x14ac:dyDescent="0.2">
      <c r="B262" s="196" t="s">
        <v>297</v>
      </c>
      <c r="C262" s="19" t="str">
        <f>Inputs!$J$16</f>
        <v>EUR</v>
      </c>
      <c r="D262" s="19" t="s">
        <v>19</v>
      </c>
      <c r="E262" s="27">
        <f t="shared" ca="1" si="450"/>
        <v>-13.468000000000004</v>
      </c>
      <c r="F262" s="27">
        <f t="shared" ca="1" si="450"/>
        <v>-56.976000000000013</v>
      </c>
      <c r="G262" s="27">
        <f t="shared" ca="1" si="450"/>
        <v>-61.864000000000019</v>
      </c>
      <c r="H262" s="27">
        <f t="shared" ca="1" si="450"/>
        <v>-64.976000000000013</v>
      </c>
      <c r="I262" s="27">
        <f t="shared" ca="1" si="450"/>
        <v>-73.924000000000007</v>
      </c>
      <c r="J262" s="27"/>
      <c r="K262" s="27">
        <f t="shared" ca="1" si="451"/>
        <v>0</v>
      </c>
      <c r="L262" s="27">
        <f t="shared" ca="1" si="451"/>
        <v>0</v>
      </c>
      <c r="M262" s="27">
        <f t="shared" ca="1" si="451"/>
        <v>0</v>
      </c>
      <c r="N262" s="27">
        <f t="shared" ca="1" si="451"/>
        <v>-13.468000000000004</v>
      </c>
      <c r="O262" s="27">
        <f t="shared" ca="1" si="451"/>
        <v>-13.252000000000002</v>
      </c>
      <c r="P262" s="27">
        <f t="shared" ca="1" si="451"/>
        <v>-13.716000000000005</v>
      </c>
      <c r="Q262" s="27">
        <f t="shared" ca="1" si="451"/>
        <v>-14.412000000000004</v>
      </c>
      <c r="R262" s="27">
        <f t="shared" ca="1" si="451"/>
        <v>-15.596000000000004</v>
      </c>
      <c r="S262" s="27">
        <f t="shared" ca="1" si="451"/>
        <v>-14.292000000000002</v>
      </c>
      <c r="T262" s="27">
        <f t="shared" ca="1" si="451"/>
        <v>-14.892000000000003</v>
      </c>
      <c r="U262" s="27">
        <f t="shared" ca="1" si="452"/>
        <v>-15.656000000000004</v>
      </c>
      <c r="V262" s="27">
        <f t="shared" ca="1" si="452"/>
        <v>-17.024000000000004</v>
      </c>
      <c r="W262" s="27">
        <f t="shared" ca="1" si="452"/>
        <v>-14.960000000000004</v>
      </c>
      <c r="X262" s="27">
        <f t="shared" ca="1" si="452"/>
        <v>-15.672000000000004</v>
      </c>
      <c r="Y262" s="27">
        <f t="shared" ca="1" si="452"/>
        <v>-16.560000000000002</v>
      </c>
      <c r="Z262" s="27">
        <f t="shared" ca="1" si="452"/>
        <v>-17.784000000000006</v>
      </c>
      <c r="AA262" s="27">
        <f t="shared" ca="1" si="452"/>
        <v>-17.148000000000003</v>
      </c>
      <c r="AB262" s="27">
        <f t="shared" ca="1" si="452"/>
        <v>-17.812000000000005</v>
      </c>
      <c r="AC262" s="27">
        <f t="shared" ca="1" si="452"/>
        <v>-18.664000000000005</v>
      </c>
      <c r="AD262" s="27">
        <f t="shared" ca="1" si="452"/>
        <v>-20.300000000000004</v>
      </c>
      <c r="AE262" s="27"/>
      <c r="AF262" s="26">
        <f t="shared" ref="AF262:BK262" ca="1" si="457">IFERROR((AF260/AF266)*AF268,0)</f>
        <v>0</v>
      </c>
      <c r="AG262" s="26">
        <f t="shared" ca="1" si="457"/>
        <v>0</v>
      </c>
      <c r="AH262" s="26">
        <f t="shared" ca="1" si="457"/>
        <v>0</v>
      </c>
      <c r="AI262" s="26">
        <f t="shared" ca="1" si="457"/>
        <v>0</v>
      </c>
      <c r="AJ262" s="26">
        <f t="shared" ca="1" si="457"/>
        <v>0</v>
      </c>
      <c r="AK262" s="26">
        <f t="shared" ca="1" si="457"/>
        <v>0</v>
      </c>
      <c r="AL262" s="26">
        <f t="shared" ca="1" si="457"/>
        <v>0</v>
      </c>
      <c r="AM262" s="26">
        <f t="shared" ca="1" si="457"/>
        <v>0</v>
      </c>
      <c r="AN262" s="26">
        <f t="shared" ca="1" si="457"/>
        <v>0</v>
      </c>
      <c r="AO262" s="26">
        <f t="shared" ca="1" si="457"/>
        <v>-4.4400000000000004</v>
      </c>
      <c r="AP262" s="26">
        <f t="shared" ca="1" si="457"/>
        <v>-4.3640000000000008</v>
      </c>
      <c r="AQ262" s="26">
        <f t="shared" ca="1" si="457"/>
        <v>-4.6640000000000006</v>
      </c>
      <c r="AR262" s="26">
        <f t="shared" ca="1" si="457"/>
        <v>-4.9720000000000013</v>
      </c>
      <c r="AS262" s="26">
        <f t="shared" ca="1" si="457"/>
        <v>-3.4920000000000009</v>
      </c>
      <c r="AT262" s="26">
        <f t="shared" ca="1" si="457"/>
        <v>-4.7880000000000011</v>
      </c>
      <c r="AU262" s="26">
        <f t="shared" ca="1" si="457"/>
        <v>-4.4440000000000017</v>
      </c>
      <c r="AV262" s="26">
        <f t="shared" ca="1" si="457"/>
        <v>-4.6240000000000014</v>
      </c>
      <c r="AW262" s="26">
        <f t="shared" ca="1" si="457"/>
        <v>-4.6480000000000015</v>
      </c>
      <c r="AX262" s="26">
        <f t="shared" ca="1" si="457"/>
        <v>-4.6240000000000014</v>
      </c>
      <c r="AY262" s="26">
        <f t="shared" ca="1" si="457"/>
        <v>-5.2360000000000015</v>
      </c>
      <c r="AZ262" s="26">
        <f t="shared" ca="1" si="457"/>
        <v>-4.5520000000000014</v>
      </c>
      <c r="BA262" s="26">
        <f t="shared" ca="1" si="457"/>
        <v>-5.1040000000000019</v>
      </c>
      <c r="BB262" s="26">
        <f t="shared" ca="1" si="457"/>
        <v>-5.2000000000000011</v>
      </c>
      <c r="BC262" s="26">
        <f t="shared" ca="1" si="457"/>
        <v>-5.2920000000000016</v>
      </c>
      <c r="BD262" s="26">
        <f t="shared" ca="1" si="457"/>
        <v>-5.3960000000000008</v>
      </c>
      <c r="BE262" s="26">
        <f t="shared" ca="1" si="457"/>
        <v>-3.7240000000000011</v>
      </c>
      <c r="BF262" s="26">
        <f t="shared" ca="1" si="457"/>
        <v>-5.1720000000000015</v>
      </c>
      <c r="BG262" s="26">
        <f t="shared" ca="1" si="457"/>
        <v>-4.8960000000000008</v>
      </c>
      <c r="BH262" s="26">
        <f t="shared" ca="1" si="457"/>
        <v>-5.0560000000000009</v>
      </c>
      <c r="BI262" s="26">
        <f t="shared" ca="1" si="457"/>
        <v>-4.9400000000000013</v>
      </c>
      <c r="BJ262" s="26">
        <f t="shared" ca="1" si="457"/>
        <v>-4.9800000000000013</v>
      </c>
      <c r="BK262" s="26">
        <f t="shared" ca="1" si="457"/>
        <v>-5.8520000000000012</v>
      </c>
      <c r="BL262" s="26">
        <f t="shared" ref="BL262:CM262" ca="1" si="458">IFERROR((BL260/BL266)*BL268,0)</f>
        <v>-4.8240000000000016</v>
      </c>
      <c r="BM262" s="26">
        <f t="shared" ca="1" si="458"/>
        <v>-5.5840000000000014</v>
      </c>
      <c r="BN262" s="26">
        <f t="shared" ca="1" si="458"/>
        <v>-5.732000000000002</v>
      </c>
      <c r="BO262" s="26">
        <f t="shared" ca="1" si="458"/>
        <v>-5.708000000000002</v>
      </c>
      <c r="BP262" s="26">
        <f t="shared" ca="1" si="458"/>
        <v>-5.7200000000000015</v>
      </c>
      <c r="BQ262" s="26">
        <f t="shared" ca="1" si="458"/>
        <v>-3.9200000000000013</v>
      </c>
      <c r="BR262" s="26">
        <f t="shared" ca="1" si="458"/>
        <v>-5.3200000000000012</v>
      </c>
      <c r="BS262" s="26">
        <f t="shared" ca="1" si="458"/>
        <v>-5.1240000000000014</v>
      </c>
      <c r="BT262" s="26">
        <f t="shared" ca="1" si="458"/>
        <v>-5.4720000000000013</v>
      </c>
      <c r="BU262" s="26">
        <f t="shared" ca="1" si="458"/>
        <v>-5.0760000000000014</v>
      </c>
      <c r="BV262" s="26">
        <f t="shared" ca="1" si="458"/>
        <v>-5.2840000000000016</v>
      </c>
      <c r="BW262" s="26">
        <f t="shared" ca="1" si="458"/>
        <v>-6.1240000000000014</v>
      </c>
      <c r="BX262" s="26">
        <f t="shared" ca="1" si="458"/>
        <v>-5.152000000000001</v>
      </c>
      <c r="BY262" s="26">
        <f t="shared" ca="1" si="458"/>
        <v>-5.9200000000000017</v>
      </c>
      <c r="BZ262" s="26">
        <f t="shared" ca="1" si="458"/>
        <v>-5.9080000000000013</v>
      </c>
      <c r="CA262" s="26">
        <f t="shared" ca="1" si="458"/>
        <v>-5.9560000000000013</v>
      </c>
      <c r="CB262" s="26">
        <f t="shared" ca="1" si="458"/>
        <v>-6.6880000000000015</v>
      </c>
      <c r="CC262" s="26">
        <f t="shared" ca="1" si="458"/>
        <v>-4.4520000000000008</v>
      </c>
      <c r="CD262" s="26">
        <f t="shared" ca="1" si="458"/>
        <v>-6.0080000000000018</v>
      </c>
      <c r="CE262" s="26">
        <f t="shared" ca="1" si="458"/>
        <v>-5.7680000000000016</v>
      </c>
      <c r="CF262" s="26">
        <f t="shared" ca="1" si="458"/>
        <v>-6.1880000000000015</v>
      </c>
      <c r="CG262" s="26">
        <f t="shared" ca="1" si="458"/>
        <v>-5.8560000000000016</v>
      </c>
      <c r="CH262" s="26">
        <f t="shared" ca="1" si="458"/>
        <v>-6.0440000000000014</v>
      </c>
      <c r="CI262" s="26">
        <f t="shared" ca="1" si="458"/>
        <v>-6.8000000000000016</v>
      </c>
      <c r="CJ262" s="26">
        <f t="shared" ca="1" si="458"/>
        <v>-5.8200000000000012</v>
      </c>
      <c r="CK262" s="26">
        <f t="shared" ca="1" si="458"/>
        <v>-6.9200000000000017</v>
      </c>
      <c r="CL262" s="26">
        <f t="shared" ca="1" si="458"/>
        <v>-6.5560000000000018</v>
      </c>
      <c r="CM262" s="26">
        <f t="shared" ca="1" si="458"/>
        <v>-6.8240000000000016</v>
      </c>
    </row>
    <row r="263" spans="2:91" s="115" customFormat="1" x14ac:dyDescent="0.2">
      <c r="B263" s="195" t="s">
        <v>296</v>
      </c>
      <c r="C263" s="19" t="str">
        <f>Inputs!$J$16</f>
        <v>EUR</v>
      </c>
      <c r="D263" s="19" t="s">
        <v>19</v>
      </c>
      <c r="E263" s="63">
        <f ca="1">SUM(E259:E262)</f>
        <v>-4.2632564145606011E-14</v>
      </c>
      <c r="F263" s="63">
        <f ca="1">SUM(F259:F262)</f>
        <v>9.9475983006414026E-14</v>
      </c>
      <c r="G263" s="63">
        <f ca="1">SUM(G259:G262)</f>
        <v>0</v>
      </c>
      <c r="H263" s="63">
        <f ca="1">SUM(H259:H262)</f>
        <v>-1.2789769243681803E-13</v>
      </c>
      <c r="I263" s="63">
        <f ca="1">SUM(I259:I262)</f>
        <v>1.9895196601282805E-13</v>
      </c>
      <c r="J263" s="63"/>
      <c r="K263" s="63">
        <f t="shared" ref="K263:AD263" ca="1" si="459">SUM(K259:K262)</f>
        <v>0</v>
      </c>
      <c r="L263" s="63">
        <f t="shared" ca="1" si="459"/>
        <v>0</v>
      </c>
      <c r="M263" s="63">
        <f t="shared" ca="1" si="459"/>
        <v>0</v>
      </c>
      <c r="N263" s="63">
        <f t="shared" ca="1" si="459"/>
        <v>-4.2632564145606011E-14</v>
      </c>
      <c r="O263" s="63">
        <f t="shared" ca="1" si="459"/>
        <v>-4.9737991503207013E-14</v>
      </c>
      <c r="P263" s="63">
        <f t="shared" ca="1" si="459"/>
        <v>-5.3290705182007514E-14</v>
      </c>
      <c r="Q263" s="63">
        <f t="shared" ca="1" si="459"/>
        <v>-2.6645352591003757E-14</v>
      </c>
      <c r="R263" s="63">
        <f t="shared" ca="1" si="459"/>
        <v>0</v>
      </c>
      <c r="S263" s="63">
        <f t="shared" ca="1" si="459"/>
        <v>2.8421709430404007E-14</v>
      </c>
      <c r="T263" s="63">
        <f t="shared" ca="1" si="459"/>
        <v>4.9737991503207013E-14</v>
      </c>
      <c r="U263" s="63">
        <f t="shared" ca="1" si="459"/>
        <v>5.8619775700208265E-14</v>
      </c>
      <c r="V263" s="63">
        <f t="shared" ca="1" si="459"/>
        <v>5.3290705182007514E-14</v>
      </c>
      <c r="W263" s="63">
        <f t="shared" ca="1" si="459"/>
        <v>8.8817841970012523E-14</v>
      </c>
      <c r="X263" s="63">
        <f t="shared" ca="1" si="459"/>
        <v>1.3500311979441904E-13</v>
      </c>
      <c r="Y263" s="63">
        <f t="shared" ca="1" si="459"/>
        <v>1.1368683772161603E-13</v>
      </c>
      <c r="Z263" s="63">
        <f t="shared" ca="1" si="459"/>
        <v>9.9475983006414026E-14</v>
      </c>
      <c r="AA263" s="63">
        <f t="shared" ca="1" si="459"/>
        <v>1.3500311979441904E-13</v>
      </c>
      <c r="AB263" s="63">
        <f t="shared" ca="1" si="459"/>
        <v>6.3948846218409017E-14</v>
      </c>
      <c r="AC263" s="63">
        <f t="shared" ca="1" si="459"/>
        <v>3.907985046680551E-14</v>
      </c>
      <c r="AD263" s="63">
        <f t="shared" ca="1" si="459"/>
        <v>6.3948846218409017E-14</v>
      </c>
      <c r="AE263" s="63"/>
      <c r="AF263" s="194">
        <f t="shared" ref="AF263:BK263" ca="1" si="460">SUM(AF259:AF262)</f>
        <v>0</v>
      </c>
      <c r="AG263" s="63">
        <f t="shared" ca="1" si="460"/>
        <v>0</v>
      </c>
      <c r="AH263" s="63">
        <f t="shared" ca="1" si="460"/>
        <v>0</v>
      </c>
      <c r="AI263" s="63">
        <f t="shared" ca="1" si="460"/>
        <v>0</v>
      </c>
      <c r="AJ263" s="63">
        <f t="shared" ca="1" si="460"/>
        <v>0</v>
      </c>
      <c r="AK263" s="63">
        <f t="shared" ca="1" si="460"/>
        <v>0</v>
      </c>
      <c r="AL263" s="63">
        <f t="shared" ca="1" si="460"/>
        <v>0</v>
      </c>
      <c r="AM263" s="63">
        <f t="shared" ca="1" si="460"/>
        <v>0</v>
      </c>
      <c r="AN263" s="63">
        <f t="shared" ca="1" si="460"/>
        <v>0</v>
      </c>
      <c r="AO263" s="63">
        <f t="shared" ca="1" si="460"/>
        <v>0</v>
      </c>
      <c r="AP263" s="63">
        <f t="shared" ca="1" si="460"/>
        <v>0</v>
      </c>
      <c r="AQ263" s="63">
        <f t="shared" ca="1" si="460"/>
        <v>0</v>
      </c>
      <c r="AR263" s="63">
        <f t="shared" ca="1" si="460"/>
        <v>7.1054273576010019E-15</v>
      </c>
      <c r="AS263" s="63">
        <f t="shared" ca="1" si="460"/>
        <v>3.5527136788005009E-15</v>
      </c>
      <c r="AT263" s="63">
        <f t="shared" ca="1" si="460"/>
        <v>0</v>
      </c>
      <c r="AU263" s="63">
        <f t="shared" ca="1" si="460"/>
        <v>0</v>
      </c>
      <c r="AV263" s="63">
        <f t="shared" ca="1" si="460"/>
        <v>0</v>
      </c>
      <c r="AW263" s="63">
        <f t="shared" ca="1" si="460"/>
        <v>0</v>
      </c>
      <c r="AX263" s="63">
        <f t="shared" ca="1" si="460"/>
        <v>0</v>
      </c>
      <c r="AY263" s="63">
        <f t="shared" ca="1" si="460"/>
        <v>0</v>
      </c>
      <c r="AZ263" s="63">
        <f t="shared" ca="1" si="460"/>
        <v>0</v>
      </c>
      <c r="BA263" s="63">
        <f t="shared" ca="1" si="460"/>
        <v>0</v>
      </c>
      <c r="BB263" s="63">
        <f t="shared" ca="1" si="460"/>
        <v>0</v>
      </c>
      <c r="BC263" s="63">
        <f t="shared" ca="1" si="460"/>
        <v>0</v>
      </c>
      <c r="BD263" s="63">
        <f t="shared" ca="1" si="460"/>
        <v>0</v>
      </c>
      <c r="BE263" s="63">
        <f t="shared" ca="1" si="460"/>
        <v>0</v>
      </c>
      <c r="BF263" s="63">
        <f t="shared" ca="1" si="460"/>
        <v>0</v>
      </c>
      <c r="BG263" s="63">
        <f t="shared" ca="1" si="460"/>
        <v>0</v>
      </c>
      <c r="BH263" s="63">
        <f t="shared" ca="1" si="460"/>
        <v>0</v>
      </c>
      <c r="BI263" s="63">
        <f t="shared" ca="1" si="460"/>
        <v>0</v>
      </c>
      <c r="BJ263" s="63">
        <f t="shared" ca="1" si="460"/>
        <v>0</v>
      </c>
      <c r="BK263" s="63">
        <f t="shared" ca="1" si="460"/>
        <v>0</v>
      </c>
      <c r="BL263" s="63">
        <f t="shared" ref="BL263:CM263" ca="1" si="461">SUM(BL259:BL262)</f>
        <v>0</v>
      </c>
      <c r="BM263" s="63">
        <f t="shared" ca="1" si="461"/>
        <v>0</v>
      </c>
      <c r="BN263" s="63">
        <f t="shared" ca="1" si="461"/>
        <v>0</v>
      </c>
      <c r="BO263" s="63">
        <f t="shared" ca="1" si="461"/>
        <v>0</v>
      </c>
      <c r="BP263" s="63">
        <f t="shared" ca="1" si="461"/>
        <v>0</v>
      </c>
      <c r="BQ263" s="63">
        <f t="shared" ca="1" si="461"/>
        <v>0</v>
      </c>
      <c r="BR263" s="63">
        <f t="shared" ca="1" si="461"/>
        <v>0</v>
      </c>
      <c r="BS263" s="63">
        <f t="shared" ca="1" si="461"/>
        <v>0</v>
      </c>
      <c r="BT263" s="63">
        <f t="shared" ca="1" si="461"/>
        <v>7.1054273576010019E-15</v>
      </c>
      <c r="BU263" s="63">
        <f t="shared" ca="1" si="461"/>
        <v>0</v>
      </c>
      <c r="BV263" s="63">
        <f t="shared" ca="1" si="461"/>
        <v>0</v>
      </c>
      <c r="BW263" s="63">
        <f t="shared" ca="1" si="461"/>
        <v>0</v>
      </c>
      <c r="BX263" s="63">
        <f t="shared" ca="1" si="461"/>
        <v>0</v>
      </c>
      <c r="BY263" s="63">
        <f t="shared" ca="1" si="461"/>
        <v>0</v>
      </c>
      <c r="BZ263" s="63">
        <f t="shared" ca="1" si="461"/>
        <v>0</v>
      </c>
      <c r="CA263" s="63">
        <f t="shared" ca="1" si="461"/>
        <v>0</v>
      </c>
      <c r="CB263" s="63">
        <f t="shared" ca="1" si="461"/>
        <v>-1.3322676295501878E-14</v>
      </c>
      <c r="CC263" s="63">
        <f t="shared" ca="1" si="461"/>
        <v>-1.6875389974302379E-14</v>
      </c>
      <c r="CD263" s="63">
        <f t="shared" ca="1" si="461"/>
        <v>-2.042810365310288E-14</v>
      </c>
      <c r="CE263" s="63">
        <f t="shared" ca="1" si="461"/>
        <v>-1.5099033134902129E-14</v>
      </c>
      <c r="CF263" s="63">
        <f t="shared" ca="1" si="461"/>
        <v>-4.1744385725905886E-14</v>
      </c>
      <c r="CG263" s="63">
        <f t="shared" ca="1" si="461"/>
        <v>-3.5527136788005009E-14</v>
      </c>
      <c r="CH263" s="63">
        <f t="shared" ca="1" si="461"/>
        <v>-4.7073456244106637E-14</v>
      </c>
      <c r="CI263" s="63">
        <f t="shared" ca="1" si="461"/>
        <v>-4.7073456244106637E-14</v>
      </c>
      <c r="CJ263" s="63">
        <f t="shared" ca="1" si="461"/>
        <v>-3.6415315207705135E-14</v>
      </c>
      <c r="CK263" s="63">
        <f t="shared" ca="1" si="461"/>
        <v>-1.4210854715202004E-14</v>
      </c>
      <c r="CL263" s="63">
        <f t="shared" ca="1" si="461"/>
        <v>9.7699626167013776E-15</v>
      </c>
      <c r="CM263" s="63">
        <f t="shared" ca="1" si="461"/>
        <v>1.0658141036401503E-14</v>
      </c>
    </row>
    <row r="264" spans="2:91" x14ac:dyDescent="0.2">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row>
    <row r="265" spans="2:91" s="115" customFormat="1" x14ac:dyDescent="0.2">
      <c r="B265" s="195" t="s">
        <v>300</v>
      </c>
      <c r="C265" s="19" t="str">
        <f>Inputs!$GZ$9</f>
        <v>kg</v>
      </c>
      <c r="D265" s="19" t="s">
        <v>19</v>
      </c>
      <c r="E265" s="63">
        <v>0</v>
      </c>
      <c r="F265" s="63">
        <f ca="1">E269</f>
        <v>-2.1316282072803006E-14</v>
      </c>
      <c r="G265" s="63">
        <f ca="1">F269</f>
        <v>4.9737991503207013E-14</v>
      </c>
      <c r="H265" s="63">
        <f ca="1">G269</f>
        <v>0</v>
      </c>
      <c r="I265" s="63">
        <f ca="1">H269</f>
        <v>-6.3948846218409017E-14</v>
      </c>
      <c r="J265" s="63"/>
      <c r="K265" s="63">
        <v>0</v>
      </c>
      <c r="L265" s="63">
        <f t="shared" ref="L265:AD265" ca="1" si="462">K269</f>
        <v>0</v>
      </c>
      <c r="M265" s="63">
        <f t="shared" ca="1" si="462"/>
        <v>0</v>
      </c>
      <c r="N265" s="63">
        <f t="shared" ca="1" si="462"/>
        <v>0</v>
      </c>
      <c r="O265" s="63">
        <f t="shared" ca="1" si="462"/>
        <v>-2.1316282072803006E-14</v>
      </c>
      <c r="P265" s="63">
        <f t="shared" ca="1" si="462"/>
        <v>-2.4868995751603507E-14</v>
      </c>
      <c r="Q265" s="63">
        <f t="shared" ca="1" si="462"/>
        <v>-2.6645352591003757E-14</v>
      </c>
      <c r="R265" s="63">
        <f t="shared" ca="1" si="462"/>
        <v>-1.3322676295501878E-14</v>
      </c>
      <c r="S265" s="63">
        <f t="shared" ca="1" si="462"/>
        <v>0</v>
      </c>
      <c r="T265" s="63">
        <f t="shared" ca="1" si="462"/>
        <v>1.4210854715202004E-14</v>
      </c>
      <c r="U265" s="63">
        <f t="shared" ca="1" si="462"/>
        <v>2.4868995751603507E-14</v>
      </c>
      <c r="V265" s="63">
        <f t="shared" ca="1" si="462"/>
        <v>2.9309887850104133E-14</v>
      </c>
      <c r="W265" s="63">
        <f t="shared" ca="1" si="462"/>
        <v>2.6645352591003757E-14</v>
      </c>
      <c r="X265" s="63">
        <f t="shared" ca="1" si="462"/>
        <v>4.4408920985006262E-14</v>
      </c>
      <c r="Y265" s="63">
        <f t="shared" ca="1" si="462"/>
        <v>6.7501559897209518E-14</v>
      </c>
      <c r="Z265" s="63">
        <f t="shared" ca="1" si="462"/>
        <v>5.6843418860808015E-14</v>
      </c>
      <c r="AA265" s="63">
        <f t="shared" ca="1" si="462"/>
        <v>4.9737991503207013E-14</v>
      </c>
      <c r="AB265" s="63">
        <f t="shared" ca="1" si="462"/>
        <v>6.7501559897209518E-14</v>
      </c>
      <c r="AC265" s="63">
        <f t="shared" ca="1" si="462"/>
        <v>3.1974423109204508E-14</v>
      </c>
      <c r="AD265" s="63">
        <f t="shared" ca="1" si="462"/>
        <v>1.9539925233402755E-14</v>
      </c>
      <c r="AE265" s="63"/>
      <c r="AF265" s="194">
        <v>0</v>
      </c>
      <c r="AG265" s="194">
        <f t="shared" ref="AG265:BL265" ca="1" si="463">AF269</f>
        <v>0</v>
      </c>
      <c r="AH265" s="194">
        <f t="shared" ca="1" si="463"/>
        <v>0</v>
      </c>
      <c r="AI265" s="194">
        <f t="shared" ca="1" si="463"/>
        <v>0</v>
      </c>
      <c r="AJ265" s="194">
        <f t="shared" ca="1" si="463"/>
        <v>0</v>
      </c>
      <c r="AK265" s="194">
        <f t="shared" ca="1" si="463"/>
        <v>0</v>
      </c>
      <c r="AL265" s="194">
        <f t="shared" ca="1" si="463"/>
        <v>0</v>
      </c>
      <c r="AM265" s="194">
        <f t="shared" ca="1" si="463"/>
        <v>0</v>
      </c>
      <c r="AN265" s="194">
        <f t="shared" ca="1" si="463"/>
        <v>0</v>
      </c>
      <c r="AO265" s="194">
        <f t="shared" ca="1" si="463"/>
        <v>0</v>
      </c>
      <c r="AP265" s="194">
        <f t="shared" ca="1" si="463"/>
        <v>0</v>
      </c>
      <c r="AQ265" s="194">
        <f t="shared" ca="1" si="463"/>
        <v>0</v>
      </c>
      <c r="AR265" s="194">
        <f t="shared" ca="1" si="463"/>
        <v>0</v>
      </c>
      <c r="AS265" s="194">
        <f t="shared" ca="1" si="463"/>
        <v>3.5527136788005009E-15</v>
      </c>
      <c r="AT265" s="194">
        <f t="shared" ca="1" si="463"/>
        <v>1.7763568394002505E-15</v>
      </c>
      <c r="AU265" s="194">
        <f t="shared" ca="1" si="463"/>
        <v>0</v>
      </c>
      <c r="AV265" s="194">
        <f t="shared" ca="1" si="463"/>
        <v>0</v>
      </c>
      <c r="AW265" s="194">
        <f t="shared" ca="1" si="463"/>
        <v>0</v>
      </c>
      <c r="AX265" s="194">
        <f t="shared" ca="1" si="463"/>
        <v>0</v>
      </c>
      <c r="AY265" s="194">
        <f t="shared" ca="1" si="463"/>
        <v>0</v>
      </c>
      <c r="AZ265" s="194">
        <f t="shared" ca="1" si="463"/>
        <v>0</v>
      </c>
      <c r="BA265" s="194">
        <f t="shared" ca="1" si="463"/>
        <v>0</v>
      </c>
      <c r="BB265" s="194">
        <f t="shared" ca="1" si="463"/>
        <v>0</v>
      </c>
      <c r="BC265" s="194">
        <f t="shared" ca="1" si="463"/>
        <v>0</v>
      </c>
      <c r="BD265" s="194">
        <f t="shared" ca="1" si="463"/>
        <v>0</v>
      </c>
      <c r="BE265" s="194">
        <f t="shared" ca="1" si="463"/>
        <v>0</v>
      </c>
      <c r="BF265" s="194">
        <f t="shared" ca="1" si="463"/>
        <v>0</v>
      </c>
      <c r="BG265" s="194">
        <f t="shared" ca="1" si="463"/>
        <v>0</v>
      </c>
      <c r="BH265" s="194">
        <f t="shared" ca="1" si="463"/>
        <v>0</v>
      </c>
      <c r="BI265" s="194">
        <f t="shared" ca="1" si="463"/>
        <v>0</v>
      </c>
      <c r="BJ265" s="194">
        <f t="shared" ca="1" si="463"/>
        <v>0</v>
      </c>
      <c r="BK265" s="194">
        <f t="shared" ca="1" si="463"/>
        <v>0</v>
      </c>
      <c r="BL265" s="194">
        <f t="shared" ca="1" si="463"/>
        <v>0</v>
      </c>
      <c r="BM265" s="194">
        <f t="shared" ref="BM265:CM265" ca="1" si="464">BL269</f>
        <v>0</v>
      </c>
      <c r="BN265" s="194">
        <f t="shared" ca="1" si="464"/>
        <v>0</v>
      </c>
      <c r="BO265" s="194">
        <f t="shared" ca="1" si="464"/>
        <v>0</v>
      </c>
      <c r="BP265" s="194">
        <f t="shared" ca="1" si="464"/>
        <v>0</v>
      </c>
      <c r="BQ265" s="194">
        <f t="shared" ca="1" si="464"/>
        <v>0</v>
      </c>
      <c r="BR265" s="194">
        <f t="shared" ca="1" si="464"/>
        <v>0</v>
      </c>
      <c r="BS265" s="194">
        <f t="shared" ca="1" si="464"/>
        <v>0</v>
      </c>
      <c r="BT265" s="194">
        <f t="shared" ca="1" si="464"/>
        <v>0</v>
      </c>
      <c r="BU265" s="194">
        <f t="shared" ca="1" si="464"/>
        <v>3.5527136788005009E-15</v>
      </c>
      <c r="BV265" s="194">
        <f t="shared" ca="1" si="464"/>
        <v>0</v>
      </c>
      <c r="BW265" s="194">
        <f t="shared" ca="1" si="464"/>
        <v>0</v>
      </c>
      <c r="BX265" s="194">
        <f t="shared" ca="1" si="464"/>
        <v>0</v>
      </c>
      <c r="BY265" s="194">
        <f t="shared" ca="1" si="464"/>
        <v>0</v>
      </c>
      <c r="BZ265" s="194">
        <f t="shared" ca="1" si="464"/>
        <v>0</v>
      </c>
      <c r="CA265" s="194">
        <f t="shared" ca="1" si="464"/>
        <v>0</v>
      </c>
      <c r="CB265" s="194">
        <f t="shared" ca="1" si="464"/>
        <v>0</v>
      </c>
      <c r="CC265" s="194">
        <f t="shared" ca="1" si="464"/>
        <v>-6.6613381477509392E-15</v>
      </c>
      <c r="CD265" s="194">
        <f t="shared" ca="1" si="464"/>
        <v>-8.4376949871511897E-15</v>
      </c>
      <c r="CE265" s="194">
        <f t="shared" ca="1" si="464"/>
        <v>-1.021405182655144E-14</v>
      </c>
      <c r="CF265" s="194">
        <f t="shared" ca="1" si="464"/>
        <v>-7.5495165674510645E-15</v>
      </c>
      <c r="CG265" s="194">
        <f t="shared" ca="1" si="464"/>
        <v>-2.0872192862952943E-14</v>
      </c>
      <c r="CH265" s="194">
        <f t="shared" ca="1" si="464"/>
        <v>-1.7763568394002505E-14</v>
      </c>
      <c r="CI265" s="194">
        <f t="shared" ca="1" si="464"/>
        <v>-2.3536728122053319E-14</v>
      </c>
      <c r="CJ265" s="194">
        <f t="shared" ca="1" si="464"/>
        <v>-2.3536728122053319E-14</v>
      </c>
      <c r="CK265" s="194">
        <f t="shared" ca="1" si="464"/>
        <v>-1.8207657603852567E-14</v>
      </c>
      <c r="CL265" s="194">
        <f t="shared" ca="1" si="464"/>
        <v>-7.1054273576010019E-15</v>
      </c>
      <c r="CM265" s="194">
        <f t="shared" ca="1" si="464"/>
        <v>4.8849813083506888E-15</v>
      </c>
    </row>
    <row r="266" spans="2:91" x14ac:dyDescent="0.2">
      <c r="B266" s="196" t="s">
        <v>299</v>
      </c>
      <c r="C266" s="19" t="str">
        <f>Inputs!$GZ$9</f>
        <v>kg</v>
      </c>
      <c r="D266" s="19" t="s">
        <v>19</v>
      </c>
      <c r="E266" s="27">
        <f t="shared" ref="E266:I268" ca="1" si="465">SUMIF($K$4:$AD$4,E$4,$K266:$AD266)</f>
        <v>141.41400000000002</v>
      </c>
      <c r="F266" s="27">
        <f t="shared" ca="1" si="465"/>
        <v>598.24800000000016</v>
      </c>
      <c r="G266" s="27">
        <f t="shared" ca="1" si="465"/>
        <v>649.57200000000012</v>
      </c>
      <c r="H266" s="27">
        <f t="shared" ca="1" si="465"/>
        <v>682.24800000000005</v>
      </c>
      <c r="I266" s="27">
        <f t="shared" ca="1" si="465"/>
        <v>776.20200000000023</v>
      </c>
      <c r="J266" s="27"/>
      <c r="K266" s="27">
        <f t="shared" ref="K266:T268" ca="1" si="466">SUMIFS($AF266:$CM266,$AF$4:$CM$4,K$4,$AF$8:$CM$8,K$8)</f>
        <v>0</v>
      </c>
      <c r="L266" s="27">
        <f t="shared" ca="1" si="466"/>
        <v>0</v>
      </c>
      <c r="M266" s="27">
        <f t="shared" ca="1" si="466"/>
        <v>0</v>
      </c>
      <c r="N266" s="27">
        <f t="shared" ca="1" si="466"/>
        <v>141.41400000000002</v>
      </c>
      <c r="O266" s="27">
        <f t="shared" ca="1" si="466"/>
        <v>139.14600000000004</v>
      </c>
      <c r="P266" s="27">
        <f t="shared" ca="1" si="466"/>
        <v>144.01800000000003</v>
      </c>
      <c r="Q266" s="27">
        <f t="shared" ca="1" si="466"/>
        <v>151.32600000000005</v>
      </c>
      <c r="R266" s="27">
        <f t="shared" ca="1" si="466"/>
        <v>163.75800000000004</v>
      </c>
      <c r="S266" s="27">
        <f t="shared" ca="1" si="466"/>
        <v>150.06600000000003</v>
      </c>
      <c r="T266" s="27">
        <f t="shared" ca="1" si="466"/>
        <v>156.36600000000001</v>
      </c>
      <c r="U266" s="27">
        <f t="shared" ref="U266:AD268" ca="1" si="467">SUMIFS($AF266:$CM266,$AF$4:$CM$4,U$4,$AF$8:$CM$8,U$8)</f>
        <v>164.38800000000003</v>
      </c>
      <c r="V266" s="27">
        <f t="shared" ca="1" si="467"/>
        <v>178.75200000000004</v>
      </c>
      <c r="W266" s="27">
        <f t="shared" ca="1" si="467"/>
        <v>157.08000000000004</v>
      </c>
      <c r="X266" s="27">
        <f t="shared" ca="1" si="467"/>
        <v>164.55600000000004</v>
      </c>
      <c r="Y266" s="27">
        <f t="shared" ca="1" si="467"/>
        <v>173.88000000000002</v>
      </c>
      <c r="Z266" s="27">
        <f t="shared" ca="1" si="467"/>
        <v>186.73200000000003</v>
      </c>
      <c r="AA266" s="27">
        <f t="shared" ca="1" si="467"/>
        <v>180.05400000000003</v>
      </c>
      <c r="AB266" s="27">
        <f t="shared" ca="1" si="467"/>
        <v>187.02600000000001</v>
      </c>
      <c r="AC266" s="27">
        <f t="shared" ca="1" si="467"/>
        <v>195.97200000000004</v>
      </c>
      <c r="AD266" s="27">
        <f t="shared" ca="1" si="467"/>
        <v>213.15000000000006</v>
      </c>
      <c r="AE266" s="27"/>
      <c r="AF266" s="197">
        <f ca="1">-OFFSET(AF268,0,VLOOKUP($B257,Settings!$AX$4:$BG$100,10,0))-OFFSET(AF267,0,VLOOKUP($B257,Settings!$AX$4:$BG$100,10,0))</f>
        <v>0</v>
      </c>
      <c r="AG266" s="197">
        <f ca="1">-OFFSET(AG268,0,VLOOKUP($B257,Settings!$AX$4:$BG$100,10,0))-OFFSET(AG267,0,VLOOKUP($B257,Settings!$AX$4:$BG$100,10,0))</f>
        <v>0</v>
      </c>
      <c r="AH266" s="197">
        <f ca="1">-OFFSET(AH268,0,VLOOKUP($B257,Settings!$AX$4:$BG$100,10,0))-OFFSET(AH267,0,VLOOKUP($B257,Settings!$AX$4:$BG$100,10,0))</f>
        <v>0</v>
      </c>
      <c r="AI266" s="197">
        <f ca="1">-OFFSET(AI268,0,VLOOKUP($B257,Settings!$AX$4:$BG$100,10,0))-OFFSET(AI267,0,VLOOKUP($B257,Settings!$AX$4:$BG$100,10,0))</f>
        <v>0</v>
      </c>
      <c r="AJ266" s="197">
        <f ca="1">-OFFSET(AJ268,0,VLOOKUP($B257,Settings!$AX$4:$BG$100,10,0))-OFFSET(AJ267,0,VLOOKUP($B257,Settings!$AX$4:$BG$100,10,0))</f>
        <v>0</v>
      </c>
      <c r="AK266" s="197">
        <f ca="1">-OFFSET(AK268,0,VLOOKUP($B257,Settings!$AX$4:$BG$100,10,0))-OFFSET(AK267,0,VLOOKUP($B257,Settings!$AX$4:$BG$100,10,0))</f>
        <v>0</v>
      </c>
      <c r="AL266" s="197">
        <f ca="1">-OFFSET(AL268,0,VLOOKUP($B257,Settings!$AX$4:$BG$100,10,0))-OFFSET(AL267,0,VLOOKUP($B257,Settings!$AX$4:$BG$100,10,0))</f>
        <v>0</v>
      </c>
      <c r="AM266" s="197">
        <f ca="1">-OFFSET(AM268,0,VLOOKUP($B257,Settings!$AX$4:$BG$100,10,0))-OFFSET(AM267,0,VLOOKUP($B257,Settings!$AX$4:$BG$100,10,0))</f>
        <v>0</v>
      </c>
      <c r="AN266" s="197">
        <f ca="1">-OFFSET(AN268,0,VLOOKUP($B257,Settings!$AX$4:$BG$100,10,0))-OFFSET(AN267,0,VLOOKUP($B257,Settings!$AX$4:$BG$100,10,0))</f>
        <v>0</v>
      </c>
      <c r="AO266" s="197">
        <f ca="1">-OFFSET(AO268,0,VLOOKUP($B257,Settings!$AX$4:$BG$100,10,0))-OFFSET(AO267,0,VLOOKUP($B257,Settings!$AX$4:$BG$100,10,0))</f>
        <v>46.620000000000005</v>
      </c>
      <c r="AP266" s="197">
        <f ca="1">-OFFSET(AP268,0,VLOOKUP($B257,Settings!$AX$4:$BG$100,10,0))-OFFSET(AP267,0,VLOOKUP($B257,Settings!$AX$4:$BG$100,10,0))</f>
        <v>45.82200000000001</v>
      </c>
      <c r="AQ266" s="197">
        <f ca="1">-OFFSET(AQ268,0,VLOOKUP($B257,Settings!$AX$4:$BG$100,10,0))-OFFSET(AQ267,0,VLOOKUP($B257,Settings!$AX$4:$BG$100,10,0))</f>
        <v>48.972000000000008</v>
      </c>
      <c r="AR266" s="197">
        <f ca="1">-OFFSET(AR268,0,VLOOKUP($B257,Settings!$AX$4:$BG$100,10,0))-OFFSET(AR267,0,VLOOKUP($B257,Settings!$AX$4:$BG$100,10,0))</f>
        <v>52.206000000000017</v>
      </c>
      <c r="AS266" s="197">
        <f ca="1">-OFFSET(AS268,0,VLOOKUP($B257,Settings!$AX$4:$BG$100,10,0))-OFFSET(AS267,0,VLOOKUP($B257,Settings!$AX$4:$BG$100,10,0))</f>
        <v>36.666000000000011</v>
      </c>
      <c r="AT266" s="197">
        <f ca="1">-OFFSET(AT268,0,VLOOKUP($B257,Settings!$AX$4:$BG$100,10,0))-OFFSET(AT267,0,VLOOKUP($B257,Settings!$AX$4:$BG$100,10,0))</f>
        <v>50.274000000000008</v>
      </c>
      <c r="AU266" s="197">
        <f ca="1">-OFFSET(AU268,0,VLOOKUP($B257,Settings!$AX$4:$BG$100,10,0))-OFFSET(AU267,0,VLOOKUP($B257,Settings!$AX$4:$BG$100,10,0))</f>
        <v>46.662000000000013</v>
      </c>
      <c r="AV266" s="197">
        <f ca="1">-OFFSET(AV268,0,VLOOKUP($B257,Settings!$AX$4:$BG$100,10,0))-OFFSET(AV267,0,VLOOKUP($B257,Settings!$AX$4:$BG$100,10,0))</f>
        <v>48.552000000000007</v>
      </c>
      <c r="AW266" s="197">
        <f ca="1">-OFFSET(AW268,0,VLOOKUP($B257,Settings!$AX$4:$BG$100,10,0))-OFFSET(AW267,0,VLOOKUP($B257,Settings!$AX$4:$BG$100,10,0))</f>
        <v>48.804000000000009</v>
      </c>
      <c r="AX266" s="197">
        <f ca="1">-OFFSET(AX268,0,VLOOKUP($B257,Settings!$AX$4:$BG$100,10,0))-OFFSET(AX267,0,VLOOKUP($B257,Settings!$AX$4:$BG$100,10,0))</f>
        <v>48.552000000000007</v>
      </c>
      <c r="AY266" s="197">
        <f ca="1">-OFFSET(AY268,0,VLOOKUP($B257,Settings!$AX$4:$BG$100,10,0))-OFFSET(AY267,0,VLOOKUP($B257,Settings!$AX$4:$BG$100,10,0))</f>
        <v>54.978000000000016</v>
      </c>
      <c r="AZ266" s="197">
        <f ca="1">-OFFSET(AZ268,0,VLOOKUP($B257,Settings!$AX$4:$BG$100,10,0))-OFFSET(AZ267,0,VLOOKUP($B257,Settings!$AX$4:$BG$100,10,0))</f>
        <v>47.796000000000014</v>
      </c>
      <c r="BA266" s="197">
        <f ca="1">-OFFSET(BA268,0,VLOOKUP($B257,Settings!$AX$4:$BG$100,10,0))-OFFSET(BA267,0,VLOOKUP($B257,Settings!$AX$4:$BG$100,10,0))</f>
        <v>53.592000000000013</v>
      </c>
      <c r="BB266" s="197">
        <f ca="1">-OFFSET(BB268,0,VLOOKUP($B257,Settings!$AX$4:$BG$100,10,0))-OFFSET(BB267,0,VLOOKUP($B257,Settings!$AX$4:$BG$100,10,0))</f>
        <v>54.600000000000009</v>
      </c>
      <c r="BC266" s="197">
        <f ca="1">-OFFSET(BC268,0,VLOOKUP($B257,Settings!$AX$4:$BG$100,10,0))-OFFSET(BC267,0,VLOOKUP($B257,Settings!$AX$4:$BG$100,10,0))</f>
        <v>55.56600000000001</v>
      </c>
      <c r="BD266" s="197">
        <f ca="1">-OFFSET(BD268,0,VLOOKUP($B257,Settings!$AX$4:$BG$100,10,0))-OFFSET(BD267,0,VLOOKUP($B257,Settings!$AX$4:$BG$100,10,0))</f>
        <v>56.658000000000008</v>
      </c>
      <c r="BE266" s="197">
        <f ca="1">-OFFSET(BE268,0,VLOOKUP($B257,Settings!$AX$4:$BG$100,10,0))-OFFSET(BE267,0,VLOOKUP($B257,Settings!$AX$4:$BG$100,10,0))</f>
        <v>39.102000000000011</v>
      </c>
      <c r="BF266" s="197">
        <f ca="1">-OFFSET(BF268,0,VLOOKUP($B257,Settings!$AX$4:$BG$100,10,0))-OFFSET(BF267,0,VLOOKUP($B257,Settings!$AX$4:$BG$100,10,0))</f>
        <v>54.306000000000012</v>
      </c>
      <c r="BG266" s="197">
        <f ca="1">-OFFSET(BG268,0,VLOOKUP($B257,Settings!$AX$4:$BG$100,10,0))-OFFSET(BG267,0,VLOOKUP($B257,Settings!$AX$4:$BG$100,10,0))</f>
        <v>51.408000000000008</v>
      </c>
      <c r="BH266" s="197">
        <f ca="1">-OFFSET(BH268,0,VLOOKUP($B257,Settings!$AX$4:$BG$100,10,0))-OFFSET(BH267,0,VLOOKUP($B257,Settings!$AX$4:$BG$100,10,0))</f>
        <v>53.088000000000008</v>
      </c>
      <c r="BI266" s="197">
        <f ca="1">-OFFSET(BI268,0,VLOOKUP($B257,Settings!$AX$4:$BG$100,10,0))-OFFSET(BI267,0,VLOOKUP($B257,Settings!$AX$4:$BG$100,10,0))</f>
        <v>51.870000000000012</v>
      </c>
      <c r="BJ266" s="197">
        <f ca="1">-OFFSET(BJ268,0,VLOOKUP($B257,Settings!$AX$4:$BG$100,10,0))-OFFSET(BJ267,0,VLOOKUP($B257,Settings!$AX$4:$BG$100,10,0))</f>
        <v>52.290000000000013</v>
      </c>
      <c r="BK266" s="197">
        <f ca="1">-OFFSET(BK268,0,VLOOKUP($B257,Settings!$AX$4:$BG$100,10,0))-OFFSET(BK267,0,VLOOKUP($B257,Settings!$AX$4:$BG$100,10,0))</f>
        <v>61.446000000000012</v>
      </c>
      <c r="BL266" s="197">
        <f ca="1">-OFFSET(BL268,0,VLOOKUP($B257,Settings!$AX$4:$BG$100,10,0))-OFFSET(BL267,0,VLOOKUP($B257,Settings!$AX$4:$BG$100,10,0))</f>
        <v>50.652000000000008</v>
      </c>
      <c r="BM266" s="197">
        <f ca="1">-OFFSET(BM268,0,VLOOKUP($B257,Settings!$AX$4:$BG$100,10,0))-OFFSET(BM267,0,VLOOKUP($B257,Settings!$AX$4:$BG$100,10,0))</f>
        <v>58.632000000000012</v>
      </c>
      <c r="BN266" s="197">
        <f ca="1">-OFFSET(BN268,0,VLOOKUP($B257,Settings!$AX$4:$BG$100,10,0))-OFFSET(BN267,0,VLOOKUP($B257,Settings!$AX$4:$BG$100,10,0))</f>
        <v>60.186000000000014</v>
      </c>
      <c r="BO266" s="197">
        <f ca="1">-OFFSET(BO268,0,VLOOKUP($B257,Settings!$AX$4:$BG$100,10,0))-OFFSET(BO267,0,VLOOKUP($B257,Settings!$AX$4:$BG$100,10,0))</f>
        <v>59.934000000000012</v>
      </c>
      <c r="BP266" s="197">
        <f ca="1">-OFFSET(BP268,0,VLOOKUP($B257,Settings!$AX$4:$BG$100,10,0))-OFFSET(BP267,0,VLOOKUP($B257,Settings!$AX$4:$BG$100,10,0))</f>
        <v>60.060000000000009</v>
      </c>
      <c r="BQ266" s="197">
        <f ca="1">-OFFSET(BQ268,0,VLOOKUP($B257,Settings!$AX$4:$BG$100,10,0))-OFFSET(BQ267,0,VLOOKUP($B257,Settings!$AX$4:$BG$100,10,0))</f>
        <v>41.160000000000011</v>
      </c>
      <c r="BR266" s="197">
        <f ca="1">-OFFSET(BR268,0,VLOOKUP($B257,Settings!$AX$4:$BG$100,10,0))-OFFSET(BR267,0,VLOOKUP($B257,Settings!$AX$4:$BG$100,10,0))</f>
        <v>55.860000000000014</v>
      </c>
      <c r="BS266" s="197">
        <f ca="1">-OFFSET(BS268,0,VLOOKUP($B257,Settings!$AX$4:$BG$100,10,0))-OFFSET(BS267,0,VLOOKUP($B257,Settings!$AX$4:$BG$100,10,0))</f>
        <v>53.802000000000007</v>
      </c>
      <c r="BT266" s="197">
        <f ca="1">-OFFSET(BT268,0,VLOOKUP($B257,Settings!$AX$4:$BG$100,10,0))-OFFSET(BT267,0,VLOOKUP($B257,Settings!$AX$4:$BG$100,10,0))</f>
        <v>57.456000000000017</v>
      </c>
      <c r="BU266" s="197">
        <f ca="1">-OFFSET(BU268,0,VLOOKUP($B257,Settings!$AX$4:$BG$100,10,0))-OFFSET(BU267,0,VLOOKUP($B257,Settings!$AX$4:$BG$100,10,0))</f>
        <v>53.298000000000016</v>
      </c>
      <c r="BV266" s="197">
        <f ca="1">-OFFSET(BV268,0,VLOOKUP($B257,Settings!$AX$4:$BG$100,10,0))-OFFSET(BV267,0,VLOOKUP($B257,Settings!$AX$4:$BG$100,10,0))</f>
        <v>55.482000000000014</v>
      </c>
      <c r="BW266" s="197">
        <f ca="1">-OFFSET(BW268,0,VLOOKUP($B257,Settings!$AX$4:$BG$100,10,0))-OFFSET(BW267,0,VLOOKUP($B257,Settings!$AX$4:$BG$100,10,0))</f>
        <v>64.302000000000007</v>
      </c>
      <c r="BX266" s="197">
        <f ca="1">-OFFSET(BX268,0,VLOOKUP($B257,Settings!$AX$4:$BG$100,10,0))-OFFSET(BX267,0,VLOOKUP($B257,Settings!$AX$4:$BG$100,10,0))</f>
        <v>54.096000000000011</v>
      </c>
      <c r="BY266" s="197">
        <f ca="1">-OFFSET(BY268,0,VLOOKUP($B257,Settings!$AX$4:$BG$100,10,0))-OFFSET(BY267,0,VLOOKUP($B257,Settings!$AX$4:$BG$100,10,0))</f>
        <v>62.160000000000011</v>
      </c>
      <c r="BZ266" s="197">
        <f ca="1">-OFFSET(BZ268,0,VLOOKUP($B257,Settings!$AX$4:$BG$100,10,0))-OFFSET(BZ267,0,VLOOKUP($B257,Settings!$AX$4:$BG$100,10,0))</f>
        <v>62.034000000000013</v>
      </c>
      <c r="CA266" s="197">
        <f ca="1">-OFFSET(CA268,0,VLOOKUP($B257,Settings!$AX$4:$BG$100,10,0))-OFFSET(CA267,0,VLOOKUP($B257,Settings!$AX$4:$BG$100,10,0))</f>
        <v>62.538000000000011</v>
      </c>
      <c r="CB266" s="197">
        <f ca="1">-OFFSET(CB268,0,VLOOKUP($B257,Settings!$AX$4:$BG$100,10,0))-OFFSET(CB267,0,VLOOKUP($B257,Settings!$AX$4:$BG$100,10,0))</f>
        <v>70.224000000000004</v>
      </c>
      <c r="CC266" s="197">
        <f ca="1">-OFFSET(CC268,0,VLOOKUP($B257,Settings!$AX$4:$BG$100,10,0))-OFFSET(CC267,0,VLOOKUP($B257,Settings!$AX$4:$BG$100,10,0))</f>
        <v>46.746000000000009</v>
      </c>
      <c r="CD266" s="197">
        <f ca="1">-OFFSET(CD268,0,VLOOKUP($B257,Settings!$AX$4:$BG$100,10,0))-OFFSET(CD267,0,VLOOKUP($B257,Settings!$AX$4:$BG$100,10,0))</f>
        <v>63.08400000000001</v>
      </c>
      <c r="CE266" s="197">
        <f ca="1">-OFFSET(CE268,0,VLOOKUP($B257,Settings!$AX$4:$BG$100,10,0))-OFFSET(CE267,0,VLOOKUP($B257,Settings!$AX$4:$BG$100,10,0))</f>
        <v>60.564000000000014</v>
      </c>
      <c r="CF266" s="197">
        <f ca="1">-OFFSET(CF268,0,VLOOKUP($B257,Settings!$AX$4:$BG$100,10,0))-OFFSET(CF267,0,VLOOKUP($B257,Settings!$AX$4:$BG$100,10,0))</f>
        <v>64.974000000000004</v>
      </c>
      <c r="CG266" s="197">
        <f ca="1">-OFFSET(CG268,0,VLOOKUP($B257,Settings!$AX$4:$BG$100,10,0))-OFFSET(CG267,0,VLOOKUP($B257,Settings!$AX$4:$BG$100,10,0))</f>
        <v>61.488000000000014</v>
      </c>
      <c r="CH266" s="197">
        <f ca="1">-OFFSET(CH268,0,VLOOKUP($B257,Settings!$AX$4:$BG$100,10,0))-OFFSET(CH267,0,VLOOKUP($B257,Settings!$AX$4:$BG$100,10,0))</f>
        <v>63.46200000000001</v>
      </c>
      <c r="CI266" s="197">
        <f ca="1">-OFFSET(CI268,0,VLOOKUP($B257,Settings!$AX$4:$BG$100,10,0))-OFFSET(CI267,0,VLOOKUP($B257,Settings!$AX$4:$BG$100,10,0))</f>
        <v>71.40000000000002</v>
      </c>
      <c r="CJ266" s="197">
        <f ca="1">-OFFSET(CJ268,0,VLOOKUP($B257,Settings!$AX$4:$BG$100,10,0))-OFFSET(CJ267,0,VLOOKUP($B257,Settings!$AX$4:$BG$100,10,0))</f>
        <v>61.110000000000014</v>
      </c>
      <c r="CK266" s="197">
        <f ca="1">-OFFSET(CK268,0,VLOOKUP($B257,Settings!$AX$4:$BG$100,10,0))-OFFSET(CK267,0,VLOOKUP($B257,Settings!$AX$4:$BG$100,10,0))</f>
        <v>72.660000000000025</v>
      </c>
      <c r="CL266" s="197">
        <f ca="1">-OFFSET(CL268,0,VLOOKUP($B257,Settings!$AX$4:$BG$100,10,0))-OFFSET(CL267,0,VLOOKUP($B257,Settings!$AX$4:$BG$100,10,0))</f>
        <v>68.838000000000022</v>
      </c>
      <c r="CM266" s="197">
        <f ca="1">-OFFSET(CM268,0,VLOOKUP($B257,Settings!$AX$4:$BG$100,10,0))-OFFSET(CM267,0,VLOOKUP($B257,Settings!$AX$4:$BG$100,10,0))</f>
        <v>71.652000000000015</v>
      </c>
    </row>
    <row r="267" spans="2:91" x14ac:dyDescent="0.2">
      <c r="B267" s="196" t="s">
        <v>298</v>
      </c>
      <c r="C267" s="19" t="str">
        <f>Inputs!$GZ$9</f>
        <v>kg</v>
      </c>
      <c r="D267" s="19" t="s">
        <v>19</v>
      </c>
      <c r="E267" s="27">
        <f t="shared" ca="1" si="465"/>
        <v>-134.68000000000004</v>
      </c>
      <c r="F267" s="27">
        <f t="shared" ca="1" si="465"/>
        <v>-569.7600000000001</v>
      </c>
      <c r="G267" s="27">
        <f t="shared" ca="1" si="465"/>
        <v>-618.6400000000001</v>
      </c>
      <c r="H267" s="27">
        <f t="shared" ca="1" si="465"/>
        <v>-649.7600000000001</v>
      </c>
      <c r="I267" s="27">
        <f t="shared" ca="1" si="465"/>
        <v>-739.24</v>
      </c>
      <c r="J267" s="27"/>
      <c r="K267" s="27">
        <f t="shared" ca="1" si="466"/>
        <v>0</v>
      </c>
      <c r="L267" s="27">
        <f t="shared" ca="1" si="466"/>
        <v>0</v>
      </c>
      <c r="M267" s="27">
        <f t="shared" ca="1" si="466"/>
        <v>0</v>
      </c>
      <c r="N267" s="27">
        <f t="shared" ca="1" si="466"/>
        <v>-134.68000000000004</v>
      </c>
      <c r="O267" s="27">
        <f t="shared" ca="1" si="466"/>
        <v>-132.52000000000004</v>
      </c>
      <c r="P267" s="27">
        <f t="shared" ca="1" si="466"/>
        <v>-137.16000000000003</v>
      </c>
      <c r="Q267" s="27">
        <f t="shared" ca="1" si="466"/>
        <v>-144.12000000000003</v>
      </c>
      <c r="R267" s="27">
        <f t="shared" ca="1" si="466"/>
        <v>-155.96000000000004</v>
      </c>
      <c r="S267" s="27">
        <f t="shared" ca="1" si="466"/>
        <v>-142.92000000000002</v>
      </c>
      <c r="T267" s="27">
        <f t="shared" ca="1" si="466"/>
        <v>-148.92000000000002</v>
      </c>
      <c r="U267" s="27">
        <f t="shared" ca="1" si="467"/>
        <v>-156.56000000000003</v>
      </c>
      <c r="V267" s="27">
        <f t="shared" ca="1" si="467"/>
        <v>-170.24000000000004</v>
      </c>
      <c r="W267" s="27">
        <f t="shared" ca="1" si="467"/>
        <v>-149.60000000000002</v>
      </c>
      <c r="X267" s="27">
        <f t="shared" ca="1" si="467"/>
        <v>-156.72000000000003</v>
      </c>
      <c r="Y267" s="27">
        <f t="shared" ca="1" si="467"/>
        <v>-165.60000000000002</v>
      </c>
      <c r="Z267" s="27">
        <f t="shared" ca="1" si="467"/>
        <v>-177.84000000000003</v>
      </c>
      <c r="AA267" s="27">
        <f t="shared" ca="1" si="467"/>
        <v>-171.48000000000002</v>
      </c>
      <c r="AB267" s="27">
        <f t="shared" ca="1" si="467"/>
        <v>-178.12000000000003</v>
      </c>
      <c r="AC267" s="27">
        <f t="shared" ca="1" si="467"/>
        <v>-186.64000000000004</v>
      </c>
      <c r="AD267" s="27">
        <f t="shared" ca="1" si="467"/>
        <v>-203.00000000000006</v>
      </c>
      <c r="AE267" s="27"/>
      <c r="AF267" s="193">
        <f ca="1">-SUMIF(buffer!$B$99:$B$123,Stock!$B257,buffer!C$99:C$123)</f>
        <v>0</v>
      </c>
      <c r="AG267" s="193">
        <f ca="1">-SUMIF(buffer!$B$99:$B$123,Stock!$B257,buffer!D$99:D$123)</f>
        <v>0</v>
      </c>
      <c r="AH267" s="193">
        <f ca="1">-SUMIF(buffer!$B$99:$B$123,Stock!$B257,buffer!E$99:E$123)</f>
        <v>0</v>
      </c>
      <c r="AI267" s="193">
        <f ca="1">-SUMIF(buffer!$B$99:$B$123,Stock!$B257,buffer!F$99:F$123)</f>
        <v>0</v>
      </c>
      <c r="AJ267" s="193">
        <f ca="1">-SUMIF(buffer!$B$99:$B$123,Stock!$B257,buffer!G$99:G$123)</f>
        <v>0</v>
      </c>
      <c r="AK267" s="193">
        <f ca="1">-SUMIF(buffer!$B$99:$B$123,Stock!$B257,buffer!H$99:H$123)</f>
        <v>0</v>
      </c>
      <c r="AL267" s="193">
        <f ca="1">-SUMIF(buffer!$B$99:$B$123,Stock!$B257,buffer!I$99:I$123)</f>
        <v>0</v>
      </c>
      <c r="AM267" s="193">
        <f ca="1">-SUMIF(buffer!$B$99:$B$123,Stock!$B257,buffer!J$99:J$123)</f>
        <v>0</v>
      </c>
      <c r="AN267" s="193">
        <f ca="1">-SUMIF(buffer!$B$99:$B$123,Stock!$B257,buffer!K$99:K$123)</f>
        <v>0</v>
      </c>
      <c r="AO267" s="193">
        <f ca="1">-SUMIF(buffer!$B$99:$B$123,Stock!$B257,buffer!L$99:L$123)</f>
        <v>-44.400000000000006</v>
      </c>
      <c r="AP267" s="193">
        <f ca="1">-SUMIF(buffer!$B$99:$B$123,Stock!$B257,buffer!M$99:M$123)</f>
        <v>-43.640000000000008</v>
      </c>
      <c r="AQ267" s="193">
        <f ca="1">-SUMIF(buffer!$B$99:$B$123,Stock!$B257,buffer!N$99:N$123)</f>
        <v>-46.640000000000008</v>
      </c>
      <c r="AR267" s="193">
        <f ca="1">-SUMIF(buffer!$B$99:$B$123,Stock!$B257,buffer!O$99:O$123)</f>
        <v>-49.720000000000013</v>
      </c>
      <c r="AS267" s="193">
        <f ca="1">-SUMIF(buffer!$B$99:$B$123,Stock!$B257,buffer!P$99:P$123)</f>
        <v>-34.920000000000009</v>
      </c>
      <c r="AT267" s="193">
        <f ca="1">-SUMIF(buffer!$B$99:$B$123,Stock!$B257,buffer!Q$99:Q$123)</f>
        <v>-47.88000000000001</v>
      </c>
      <c r="AU267" s="193">
        <f ca="1">-SUMIF(buffer!$B$99:$B$123,Stock!$B257,buffer!R$99:R$123)</f>
        <v>-44.440000000000012</v>
      </c>
      <c r="AV267" s="193">
        <f ca="1">-SUMIF(buffer!$B$99:$B$123,Stock!$B257,buffer!S$99:S$123)</f>
        <v>-46.240000000000009</v>
      </c>
      <c r="AW267" s="193">
        <f ca="1">-SUMIF(buffer!$B$99:$B$123,Stock!$B257,buffer!T$99:T$123)</f>
        <v>-46.480000000000011</v>
      </c>
      <c r="AX267" s="193">
        <f ca="1">-SUMIF(buffer!$B$99:$B$123,Stock!$B257,buffer!U$99:U$123)</f>
        <v>-46.240000000000009</v>
      </c>
      <c r="AY267" s="193">
        <f ca="1">-SUMIF(buffer!$B$99:$B$123,Stock!$B257,buffer!V$99:V$123)</f>
        <v>-52.360000000000014</v>
      </c>
      <c r="AZ267" s="193">
        <f ca="1">-SUMIF(buffer!$B$99:$B$123,Stock!$B257,buffer!W$99:W$123)</f>
        <v>-45.52000000000001</v>
      </c>
      <c r="BA267" s="193">
        <f ca="1">-SUMIF(buffer!$B$99:$B$123,Stock!$B257,buffer!X$99:X$123)</f>
        <v>-51.040000000000013</v>
      </c>
      <c r="BB267" s="193">
        <f ca="1">-SUMIF(buffer!$B$99:$B$123,Stock!$B257,buffer!Y$99:Y$123)</f>
        <v>-52.000000000000007</v>
      </c>
      <c r="BC267" s="193">
        <f ca="1">-SUMIF(buffer!$B$99:$B$123,Stock!$B257,buffer!Z$99:Z$123)</f>
        <v>-52.920000000000009</v>
      </c>
      <c r="BD267" s="193">
        <f ca="1">-SUMIF(buffer!$B$99:$B$123,Stock!$B257,buffer!AA$99:AA$123)</f>
        <v>-53.960000000000008</v>
      </c>
      <c r="BE267" s="193">
        <f ca="1">-SUMIF(buffer!$B$99:$B$123,Stock!$B257,buffer!AB$99:AB$123)</f>
        <v>-37.240000000000009</v>
      </c>
      <c r="BF267" s="193">
        <f ca="1">-SUMIF(buffer!$B$99:$B$123,Stock!$B257,buffer!AC$99:AC$123)</f>
        <v>-51.720000000000013</v>
      </c>
      <c r="BG267" s="193">
        <f ca="1">-SUMIF(buffer!$B$99:$B$123,Stock!$B257,buffer!AD$99:AD$123)</f>
        <v>-48.960000000000008</v>
      </c>
      <c r="BH267" s="193">
        <f ca="1">-SUMIF(buffer!$B$99:$B$123,Stock!$B257,buffer!AE$99:AE$123)</f>
        <v>-50.560000000000009</v>
      </c>
      <c r="BI267" s="193">
        <f ca="1">-SUMIF(buffer!$B$99:$B$123,Stock!$B257,buffer!AF$99:AF$123)</f>
        <v>-49.400000000000013</v>
      </c>
      <c r="BJ267" s="193">
        <f ca="1">-SUMIF(buffer!$B$99:$B$123,Stock!$B257,buffer!AG$99:AG$123)</f>
        <v>-49.800000000000011</v>
      </c>
      <c r="BK267" s="193">
        <f ca="1">-SUMIF(buffer!$B$99:$B$123,Stock!$B257,buffer!AH$99:AH$123)</f>
        <v>-58.52000000000001</v>
      </c>
      <c r="BL267" s="193">
        <f ca="1">-SUMIF(buffer!$B$99:$B$123,Stock!$B257,buffer!AI$99:AI$123)</f>
        <v>-48.240000000000009</v>
      </c>
      <c r="BM267" s="193">
        <f ca="1">-SUMIF(buffer!$B$99:$B$123,Stock!$B257,buffer!AJ$99:AJ$123)</f>
        <v>-55.840000000000011</v>
      </c>
      <c r="BN267" s="193">
        <f ca="1">-SUMIF(buffer!$B$99:$B$123,Stock!$B257,buffer!AK$99:AK$123)</f>
        <v>-57.320000000000014</v>
      </c>
      <c r="BO267" s="193">
        <f ca="1">-SUMIF(buffer!$B$99:$B$123,Stock!$B257,buffer!AL$99:AL$123)</f>
        <v>-57.080000000000013</v>
      </c>
      <c r="BP267" s="193">
        <f ca="1">-SUMIF(buffer!$B$99:$B$123,Stock!$B257,buffer!AM$99:AM$123)</f>
        <v>-57.20000000000001</v>
      </c>
      <c r="BQ267" s="193">
        <f ca="1">-SUMIF(buffer!$B$99:$B$123,Stock!$B257,buffer!AN$99:AN$123)</f>
        <v>-39.20000000000001</v>
      </c>
      <c r="BR267" s="193">
        <f ca="1">-SUMIF(buffer!$B$99:$B$123,Stock!$B257,buffer!AO$99:AO$123)</f>
        <v>-53.20000000000001</v>
      </c>
      <c r="BS267" s="193">
        <f ca="1">-SUMIF(buffer!$B$99:$B$123,Stock!$B257,buffer!AP$99:AP$123)</f>
        <v>-51.240000000000009</v>
      </c>
      <c r="BT267" s="193">
        <f ca="1">-SUMIF(buffer!$B$99:$B$123,Stock!$B257,buffer!AQ$99:AQ$123)</f>
        <v>-54.720000000000013</v>
      </c>
      <c r="BU267" s="193">
        <f ca="1">-SUMIF(buffer!$B$99:$B$123,Stock!$B257,buffer!AR$99:AR$123)</f>
        <v>-50.760000000000012</v>
      </c>
      <c r="BV267" s="193">
        <f ca="1">-SUMIF(buffer!$B$99:$B$123,Stock!$B257,buffer!AS$99:AS$123)</f>
        <v>-52.840000000000011</v>
      </c>
      <c r="BW267" s="193">
        <f ca="1">-SUMIF(buffer!$B$99:$B$123,Stock!$B257,buffer!AT$99:AT$123)</f>
        <v>-61.240000000000009</v>
      </c>
      <c r="BX267" s="193">
        <f ca="1">-SUMIF(buffer!$B$99:$B$123,Stock!$B257,buffer!AU$99:AU$123)</f>
        <v>-51.52000000000001</v>
      </c>
      <c r="BY267" s="193">
        <f ca="1">-SUMIF(buffer!$B$99:$B$123,Stock!$B257,buffer!AV$99:AV$123)</f>
        <v>-59.20000000000001</v>
      </c>
      <c r="BZ267" s="193">
        <f ca="1">-SUMIF(buffer!$B$99:$B$123,Stock!$B257,buffer!AW$99:AW$123)</f>
        <v>-59.080000000000013</v>
      </c>
      <c r="CA267" s="193">
        <f ca="1">-SUMIF(buffer!$B$99:$B$123,Stock!$B257,buffer!AX$99:AX$123)</f>
        <v>-59.560000000000009</v>
      </c>
      <c r="CB267" s="193">
        <f ca="1">-SUMIF(buffer!$B$99:$B$123,Stock!$B257,buffer!AY$99:AY$123)</f>
        <v>-66.88000000000001</v>
      </c>
      <c r="CC267" s="193">
        <f ca="1">-SUMIF(buffer!$B$99:$B$123,Stock!$B257,buffer!AZ$99:AZ$123)</f>
        <v>-44.52000000000001</v>
      </c>
      <c r="CD267" s="193">
        <f ca="1">-SUMIF(buffer!$B$99:$B$123,Stock!$B257,buffer!BA$99:BA$123)</f>
        <v>-60.080000000000013</v>
      </c>
      <c r="CE267" s="193">
        <f ca="1">-SUMIF(buffer!$B$99:$B$123,Stock!$B257,buffer!BB$99:BB$123)</f>
        <v>-57.680000000000014</v>
      </c>
      <c r="CF267" s="193">
        <f ca="1">-SUMIF(buffer!$B$99:$B$123,Stock!$B257,buffer!BC$99:BC$123)</f>
        <v>-61.88000000000001</v>
      </c>
      <c r="CG267" s="193">
        <f ca="1">-SUMIF(buffer!$B$99:$B$123,Stock!$B257,buffer!BD$99:BD$123)</f>
        <v>-58.560000000000009</v>
      </c>
      <c r="CH267" s="193">
        <f ca="1">-SUMIF(buffer!$B$99:$B$123,Stock!$B257,buffer!BE$99:BE$123)</f>
        <v>-60.440000000000012</v>
      </c>
      <c r="CI267" s="193">
        <f ca="1">-SUMIF(buffer!$B$99:$B$123,Stock!$B257,buffer!BF$99:BF$123)</f>
        <v>-68.000000000000014</v>
      </c>
      <c r="CJ267" s="193">
        <f ca="1">-SUMIF(buffer!$B$99:$B$123,Stock!$B257,buffer!BG$99:BG$123)</f>
        <v>-58.20000000000001</v>
      </c>
      <c r="CK267" s="193">
        <f ca="1">-SUMIF(buffer!$B$99:$B$123,Stock!$B257,buffer!BH$99:BH$123)</f>
        <v>-69.200000000000017</v>
      </c>
      <c r="CL267" s="193">
        <f ca="1">-SUMIF(buffer!$B$99:$B$123,Stock!$B257,buffer!BI$99:BI$123)</f>
        <v>-65.560000000000016</v>
      </c>
      <c r="CM267" s="193">
        <f ca="1">-SUMIF(buffer!$B$99:$B$123,Stock!$B257,buffer!BJ$99:BJ$123)</f>
        <v>-68.240000000000009</v>
      </c>
    </row>
    <row r="268" spans="2:91" x14ac:dyDescent="0.2">
      <c r="B268" s="196" t="s">
        <v>297</v>
      </c>
      <c r="C268" s="19" t="str">
        <f>Inputs!$GZ$9</f>
        <v>kg</v>
      </c>
      <c r="D268" s="19" t="s">
        <v>19</v>
      </c>
      <c r="E268" s="27">
        <f t="shared" ca="1" si="465"/>
        <v>-6.7340000000000018</v>
      </c>
      <c r="F268" s="27">
        <f t="shared" ca="1" si="465"/>
        <v>-28.488000000000007</v>
      </c>
      <c r="G268" s="27">
        <f t="shared" ca="1" si="465"/>
        <v>-30.932000000000009</v>
      </c>
      <c r="H268" s="27">
        <f t="shared" ca="1" si="465"/>
        <v>-32.488000000000007</v>
      </c>
      <c r="I268" s="27">
        <f t="shared" ca="1" si="465"/>
        <v>-36.962000000000003</v>
      </c>
      <c r="J268" s="27"/>
      <c r="K268" s="27">
        <f t="shared" ca="1" si="466"/>
        <v>0</v>
      </c>
      <c r="L268" s="27">
        <f t="shared" ca="1" si="466"/>
        <v>0</v>
      </c>
      <c r="M268" s="27">
        <f t="shared" ca="1" si="466"/>
        <v>0</v>
      </c>
      <c r="N268" s="27">
        <f t="shared" ca="1" si="466"/>
        <v>-6.7340000000000018</v>
      </c>
      <c r="O268" s="27">
        <f t="shared" ca="1" si="466"/>
        <v>-6.6260000000000012</v>
      </c>
      <c r="P268" s="27">
        <f t="shared" ca="1" si="466"/>
        <v>-6.8580000000000023</v>
      </c>
      <c r="Q268" s="27">
        <f t="shared" ca="1" si="466"/>
        <v>-7.2060000000000022</v>
      </c>
      <c r="R268" s="27">
        <f t="shared" ca="1" si="466"/>
        <v>-7.7980000000000018</v>
      </c>
      <c r="S268" s="27">
        <f t="shared" ca="1" si="466"/>
        <v>-7.1460000000000008</v>
      </c>
      <c r="T268" s="27">
        <f t="shared" ca="1" si="466"/>
        <v>-7.4460000000000015</v>
      </c>
      <c r="U268" s="27">
        <f t="shared" ca="1" si="467"/>
        <v>-7.8280000000000021</v>
      </c>
      <c r="V268" s="27">
        <f t="shared" ca="1" si="467"/>
        <v>-8.5120000000000022</v>
      </c>
      <c r="W268" s="27">
        <f t="shared" ca="1" si="467"/>
        <v>-7.4800000000000022</v>
      </c>
      <c r="X268" s="27">
        <f t="shared" ca="1" si="467"/>
        <v>-7.8360000000000021</v>
      </c>
      <c r="Y268" s="27">
        <f t="shared" ca="1" si="467"/>
        <v>-8.2800000000000011</v>
      </c>
      <c r="Z268" s="27">
        <f t="shared" ca="1" si="467"/>
        <v>-8.892000000000003</v>
      </c>
      <c r="AA268" s="27">
        <f t="shared" ca="1" si="467"/>
        <v>-8.5740000000000016</v>
      </c>
      <c r="AB268" s="27">
        <f t="shared" ca="1" si="467"/>
        <v>-8.9060000000000024</v>
      </c>
      <c r="AC268" s="27">
        <f t="shared" ca="1" si="467"/>
        <v>-9.3320000000000025</v>
      </c>
      <c r="AD268" s="27">
        <f t="shared" ca="1" si="467"/>
        <v>-10.150000000000002</v>
      </c>
      <c r="AE268" s="27"/>
      <c r="AF268" s="26">
        <f ca="1">Inputs!$HM$9*AF267</f>
        <v>0</v>
      </c>
      <c r="AG268" s="26">
        <f ca="1">Inputs!$HM$9*AG267</f>
        <v>0</v>
      </c>
      <c r="AH268" s="26">
        <f ca="1">Inputs!$HM$9*AH267</f>
        <v>0</v>
      </c>
      <c r="AI268" s="26">
        <f ca="1">Inputs!$HM$9*AI267</f>
        <v>0</v>
      </c>
      <c r="AJ268" s="26">
        <f ca="1">Inputs!$HM$9*AJ267</f>
        <v>0</v>
      </c>
      <c r="AK268" s="26">
        <f ca="1">Inputs!$HM$9*AK267</f>
        <v>0</v>
      </c>
      <c r="AL268" s="26">
        <f ca="1">Inputs!$HM$9*AL267</f>
        <v>0</v>
      </c>
      <c r="AM268" s="26">
        <f ca="1">Inputs!$HM$9*AM267</f>
        <v>0</v>
      </c>
      <c r="AN268" s="26">
        <f ca="1">Inputs!$HM$9*AN267</f>
        <v>0</v>
      </c>
      <c r="AO268" s="26">
        <f ca="1">Inputs!$HM$9*AO267</f>
        <v>-2.2200000000000002</v>
      </c>
      <c r="AP268" s="26">
        <f ca="1">Inputs!$HM$9*AP267</f>
        <v>-2.1820000000000004</v>
      </c>
      <c r="AQ268" s="26">
        <f ca="1">Inputs!$HM$9*AQ267</f>
        <v>-2.3320000000000003</v>
      </c>
      <c r="AR268" s="26">
        <f ca="1">Inputs!$HM$9*AR267</f>
        <v>-2.4860000000000007</v>
      </c>
      <c r="AS268" s="26">
        <f ca="1">Inputs!$HM$9*AS267</f>
        <v>-1.7460000000000004</v>
      </c>
      <c r="AT268" s="26">
        <f ca="1">Inputs!$HM$9*AT267</f>
        <v>-2.3940000000000006</v>
      </c>
      <c r="AU268" s="26">
        <f ca="1">Inputs!$HM$9*AU267</f>
        <v>-2.2220000000000009</v>
      </c>
      <c r="AV268" s="26">
        <f ca="1">Inputs!$HM$9*AV267</f>
        <v>-2.3120000000000007</v>
      </c>
      <c r="AW268" s="26">
        <f ca="1">Inputs!$HM$9*AW267</f>
        <v>-2.3240000000000007</v>
      </c>
      <c r="AX268" s="26">
        <f ca="1">Inputs!$HM$9*AX267</f>
        <v>-2.3120000000000007</v>
      </c>
      <c r="AY268" s="26">
        <f ca="1">Inputs!$HM$9*AY267</f>
        <v>-2.6180000000000008</v>
      </c>
      <c r="AZ268" s="26">
        <f ca="1">Inputs!$HM$9*AZ267</f>
        <v>-2.2760000000000007</v>
      </c>
      <c r="BA268" s="26">
        <f ca="1">Inputs!$HM$9*BA267</f>
        <v>-2.5520000000000009</v>
      </c>
      <c r="BB268" s="26">
        <f ca="1">Inputs!$HM$9*BB267</f>
        <v>-2.6000000000000005</v>
      </c>
      <c r="BC268" s="26">
        <f ca="1">Inputs!$HM$9*BC267</f>
        <v>-2.6460000000000008</v>
      </c>
      <c r="BD268" s="26">
        <f ca="1">Inputs!$HM$9*BD267</f>
        <v>-2.6980000000000004</v>
      </c>
      <c r="BE268" s="26">
        <f ca="1">Inputs!$HM$9*BE267</f>
        <v>-1.8620000000000005</v>
      </c>
      <c r="BF268" s="26">
        <f ca="1">Inputs!$HM$9*BF267</f>
        <v>-2.5860000000000007</v>
      </c>
      <c r="BG268" s="26">
        <f ca="1">Inputs!$HM$9*BG267</f>
        <v>-2.4480000000000004</v>
      </c>
      <c r="BH268" s="26">
        <f ca="1">Inputs!$HM$9*BH267</f>
        <v>-2.5280000000000005</v>
      </c>
      <c r="BI268" s="26">
        <f ca="1">Inputs!$HM$9*BI267</f>
        <v>-2.4700000000000006</v>
      </c>
      <c r="BJ268" s="26">
        <f ca="1">Inputs!$HM$9*BJ267</f>
        <v>-2.4900000000000007</v>
      </c>
      <c r="BK268" s="26">
        <f ca="1">Inputs!$HM$9*BK267</f>
        <v>-2.9260000000000006</v>
      </c>
      <c r="BL268" s="26">
        <f ca="1">Inputs!$HM$9*BL267</f>
        <v>-2.4120000000000008</v>
      </c>
      <c r="BM268" s="26">
        <f ca="1">Inputs!$HM$9*BM267</f>
        <v>-2.7920000000000007</v>
      </c>
      <c r="BN268" s="26">
        <f ca="1">Inputs!$HM$9*BN267</f>
        <v>-2.866000000000001</v>
      </c>
      <c r="BO268" s="26">
        <f ca="1">Inputs!$HM$9*BO267</f>
        <v>-2.854000000000001</v>
      </c>
      <c r="BP268" s="26">
        <f ca="1">Inputs!$HM$9*BP267</f>
        <v>-2.8600000000000008</v>
      </c>
      <c r="BQ268" s="26">
        <f ca="1">Inputs!$HM$9*BQ267</f>
        <v>-1.9600000000000006</v>
      </c>
      <c r="BR268" s="26">
        <f ca="1">Inputs!$HM$9*BR267</f>
        <v>-2.6600000000000006</v>
      </c>
      <c r="BS268" s="26">
        <f ca="1">Inputs!$HM$9*BS267</f>
        <v>-2.5620000000000007</v>
      </c>
      <c r="BT268" s="26">
        <f ca="1">Inputs!$HM$9*BT267</f>
        <v>-2.7360000000000007</v>
      </c>
      <c r="BU268" s="26">
        <f ca="1">Inputs!$HM$9*BU267</f>
        <v>-2.5380000000000007</v>
      </c>
      <c r="BV268" s="26">
        <f ca="1">Inputs!$HM$9*BV267</f>
        <v>-2.6420000000000008</v>
      </c>
      <c r="BW268" s="26">
        <f ca="1">Inputs!$HM$9*BW267</f>
        <v>-3.0620000000000007</v>
      </c>
      <c r="BX268" s="26">
        <f ca="1">Inputs!$HM$9*BX267</f>
        <v>-2.5760000000000005</v>
      </c>
      <c r="BY268" s="26">
        <f ca="1">Inputs!$HM$9*BY267</f>
        <v>-2.9600000000000009</v>
      </c>
      <c r="BZ268" s="26">
        <f ca="1">Inputs!$HM$9*BZ267</f>
        <v>-2.9540000000000006</v>
      </c>
      <c r="CA268" s="26">
        <f ca="1">Inputs!$HM$9*CA267</f>
        <v>-2.9780000000000006</v>
      </c>
      <c r="CB268" s="26">
        <f ca="1">Inputs!$HM$9*CB267</f>
        <v>-3.3440000000000007</v>
      </c>
      <c r="CC268" s="26">
        <f ca="1">Inputs!$HM$9*CC267</f>
        <v>-2.2260000000000004</v>
      </c>
      <c r="CD268" s="26">
        <f ca="1">Inputs!$HM$9*CD267</f>
        <v>-3.0040000000000009</v>
      </c>
      <c r="CE268" s="26">
        <f ca="1">Inputs!$HM$9*CE267</f>
        <v>-2.8840000000000008</v>
      </c>
      <c r="CF268" s="26">
        <f ca="1">Inputs!$HM$9*CF267</f>
        <v>-3.0940000000000007</v>
      </c>
      <c r="CG268" s="26">
        <f ca="1">Inputs!$HM$9*CG267</f>
        <v>-2.9280000000000008</v>
      </c>
      <c r="CH268" s="26">
        <f ca="1">Inputs!$HM$9*CH267</f>
        <v>-3.0220000000000007</v>
      </c>
      <c r="CI268" s="26">
        <f ca="1">Inputs!$HM$9*CI267</f>
        <v>-3.4000000000000008</v>
      </c>
      <c r="CJ268" s="26">
        <f ca="1">Inputs!$HM$9*CJ267</f>
        <v>-2.9100000000000006</v>
      </c>
      <c r="CK268" s="26">
        <f ca="1">Inputs!$HM$9*CK267</f>
        <v>-3.4600000000000009</v>
      </c>
      <c r="CL268" s="26">
        <f ca="1">Inputs!$HM$9*CL267</f>
        <v>-3.2780000000000009</v>
      </c>
      <c r="CM268" s="26">
        <f ca="1">Inputs!$HM$9*CM267</f>
        <v>-3.4120000000000008</v>
      </c>
    </row>
    <row r="269" spans="2:91" s="115" customFormat="1" x14ac:dyDescent="0.2">
      <c r="B269" s="195" t="s">
        <v>296</v>
      </c>
      <c r="C269" s="19" t="str">
        <f>Inputs!$GZ$9</f>
        <v>kg</v>
      </c>
      <c r="D269" s="19" t="s">
        <v>19</v>
      </c>
      <c r="E269" s="63">
        <f ca="1">SUM(E265:E268)</f>
        <v>-2.1316282072803006E-14</v>
      </c>
      <c r="F269" s="63">
        <f ca="1">SUM(F265:F268)</f>
        <v>4.9737991503207013E-14</v>
      </c>
      <c r="G269" s="63">
        <f ca="1">SUM(G265:G268)</f>
        <v>0</v>
      </c>
      <c r="H269" s="63">
        <f ca="1">SUM(H265:H268)</f>
        <v>-6.3948846218409017E-14</v>
      </c>
      <c r="I269" s="63">
        <f ca="1">SUM(I265:I268)</f>
        <v>9.9475983006414026E-14</v>
      </c>
      <c r="J269" s="63"/>
      <c r="K269" s="63">
        <f t="shared" ref="K269:AD269" ca="1" si="468">SUM(K265:K268)</f>
        <v>0</v>
      </c>
      <c r="L269" s="63">
        <f t="shared" ca="1" si="468"/>
        <v>0</v>
      </c>
      <c r="M269" s="63">
        <f t="shared" ca="1" si="468"/>
        <v>0</v>
      </c>
      <c r="N269" s="63">
        <f t="shared" ca="1" si="468"/>
        <v>-2.1316282072803006E-14</v>
      </c>
      <c r="O269" s="63">
        <f t="shared" ca="1" si="468"/>
        <v>-2.4868995751603507E-14</v>
      </c>
      <c r="P269" s="63">
        <f t="shared" ca="1" si="468"/>
        <v>-2.6645352591003757E-14</v>
      </c>
      <c r="Q269" s="63">
        <f t="shared" ca="1" si="468"/>
        <v>-1.3322676295501878E-14</v>
      </c>
      <c r="R269" s="63">
        <f t="shared" ca="1" si="468"/>
        <v>0</v>
      </c>
      <c r="S269" s="63">
        <f t="shared" ca="1" si="468"/>
        <v>1.4210854715202004E-14</v>
      </c>
      <c r="T269" s="63">
        <f t="shared" ca="1" si="468"/>
        <v>2.4868995751603507E-14</v>
      </c>
      <c r="U269" s="63">
        <f t="shared" ca="1" si="468"/>
        <v>2.9309887850104133E-14</v>
      </c>
      <c r="V269" s="63">
        <f t="shared" ca="1" si="468"/>
        <v>2.6645352591003757E-14</v>
      </c>
      <c r="W269" s="63">
        <f t="shared" ca="1" si="468"/>
        <v>4.4408920985006262E-14</v>
      </c>
      <c r="X269" s="63">
        <f t="shared" ca="1" si="468"/>
        <v>6.7501559897209518E-14</v>
      </c>
      <c r="Y269" s="63">
        <f t="shared" ca="1" si="468"/>
        <v>5.6843418860808015E-14</v>
      </c>
      <c r="Z269" s="63">
        <f t="shared" ca="1" si="468"/>
        <v>4.9737991503207013E-14</v>
      </c>
      <c r="AA269" s="63">
        <f t="shared" ca="1" si="468"/>
        <v>6.7501559897209518E-14</v>
      </c>
      <c r="AB269" s="63">
        <f t="shared" ca="1" si="468"/>
        <v>3.1974423109204508E-14</v>
      </c>
      <c r="AC269" s="63">
        <f t="shared" ca="1" si="468"/>
        <v>1.9539925233402755E-14</v>
      </c>
      <c r="AD269" s="63">
        <f t="shared" ca="1" si="468"/>
        <v>3.1974423109204508E-14</v>
      </c>
      <c r="AE269" s="63"/>
      <c r="AF269" s="194">
        <f t="shared" ref="AF269:BK269" ca="1" si="469">SUM(AF265:AF268)</f>
        <v>0</v>
      </c>
      <c r="AG269" s="194">
        <f t="shared" ca="1" si="469"/>
        <v>0</v>
      </c>
      <c r="AH269" s="194">
        <f t="shared" ca="1" si="469"/>
        <v>0</v>
      </c>
      <c r="AI269" s="194">
        <f t="shared" ca="1" si="469"/>
        <v>0</v>
      </c>
      <c r="AJ269" s="194">
        <f t="shared" ca="1" si="469"/>
        <v>0</v>
      </c>
      <c r="AK269" s="194">
        <f t="shared" ca="1" si="469"/>
        <v>0</v>
      </c>
      <c r="AL269" s="194">
        <f t="shared" ca="1" si="469"/>
        <v>0</v>
      </c>
      <c r="AM269" s="194">
        <f t="shared" ca="1" si="469"/>
        <v>0</v>
      </c>
      <c r="AN269" s="194">
        <f t="shared" ca="1" si="469"/>
        <v>0</v>
      </c>
      <c r="AO269" s="194">
        <f t="shared" ca="1" si="469"/>
        <v>0</v>
      </c>
      <c r="AP269" s="194">
        <f t="shared" ca="1" si="469"/>
        <v>0</v>
      </c>
      <c r="AQ269" s="194">
        <f t="shared" ca="1" si="469"/>
        <v>0</v>
      </c>
      <c r="AR269" s="194">
        <f t="shared" ca="1" si="469"/>
        <v>3.5527136788005009E-15</v>
      </c>
      <c r="AS269" s="194">
        <f t="shared" ca="1" si="469"/>
        <v>1.7763568394002505E-15</v>
      </c>
      <c r="AT269" s="194">
        <f t="shared" ca="1" si="469"/>
        <v>0</v>
      </c>
      <c r="AU269" s="194">
        <f t="shared" ca="1" si="469"/>
        <v>0</v>
      </c>
      <c r="AV269" s="194">
        <f t="shared" ca="1" si="469"/>
        <v>0</v>
      </c>
      <c r="AW269" s="194">
        <f t="shared" ca="1" si="469"/>
        <v>0</v>
      </c>
      <c r="AX269" s="194">
        <f t="shared" ca="1" si="469"/>
        <v>0</v>
      </c>
      <c r="AY269" s="194">
        <f t="shared" ca="1" si="469"/>
        <v>0</v>
      </c>
      <c r="AZ269" s="194">
        <f t="shared" ca="1" si="469"/>
        <v>0</v>
      </c>
      <c r="BA269" s="194">
        <f t="shared" ca="1" si="469"/>
        <v>0</v>
      </c>
      <c r="BB269" s="194">
        <f t="shared" ca="1" si="469"/>
        <v>0</v>
      </c>
      <c r="BC269" s="194">
        <f t="shared" ca="1" si="469"/>
        <v>0</v>
      </c>
      <c r="BD269" s="194">
        <f t="shared" ca="1" si="469"/>
        <v>0</v>
      </c>
      <c r="BE269" s="194">
        <f t="shared" ca="1" si="469"/>
        <v>0</v>
      </c>
      <c r="BF269" s="194">
        <f t="shared" ca="1" si="469"/>
        <v>0</v>
      </c>
      <c r="BG269" s="194">
        <f t="shared" ca="1" si="469"/>
        <v>0</v>
      </c>
      <c r="BH269" s="194">
        <f t="shared" ca="1" si="469"/>
        <v>0</v>
      </c>
      <c r="BI269" s="194">
        <f t="shared" ca="1" si="469"/>
        <v>0</v>
      </c>
      <c r="BJ269" s="194">
        <f t="shared" ca="1" si="469"/>
        <v>0</v>
      </c>
      <c r="BK269" s="194">
        <f t="shared" ca="1" si="469"/>
        <v>0</v>
      </c>
      <c r="BL269" s="194">
        <f t="shared" ref="BL269:CM269" ca="1" si="470">SUM(BL265:BL268)</f>
        <v>0</v>
      </c>
      <c r="BM269" s="194">
        <f t="shared" ca="1" si="470"/>
        <v>0</v>
      </c>
      <c r="BN269" s="194">
        <f t="shared" ca="1" si="470"/>
        <v>0</v>
      </c>
      <c r="BO269" s="194">
        <f t="shared" ca="1" si="470"/>
        <v>0</v>
      </c>
      <c r="BP269" s="194">
        <f t="shared" ca="1" si="470"/>
        <v>0</v>
      </c>
      <c r="BQ269" s="194">
        <f t="shared" ca="1" si="470"/>
        <v>0</v>
      </c>
      <c r="BR269" s="194">
        <f t="shared" ca="1" si="470"/>
        <v>0</v>
      </c>
      <c r="BS269" s="194">
        <f t="shared" ca="1" si="470"/>
        <v>0</v>
      </c>
      <c r="BT269" s="194">
        <f t="shared" ca="1" si="470"/>
        <v>3.5527136788005009E-15</v>
      </c>
      <c r="BU269" s="194">
        <f t="shared" ca="1" si="470"/>
        <v>0</v>
      </c>
      <c r="BV269" s="194">
        <f t="shared" ca="1" si="470"/>
        <v>0</v>
      </c>
      <c r="BW269" s="194">
        <f t="shared" ca="1" si="470"/>
        <v>0</v>
      </c>
      <c r="BX269" s="194">
        <f t="shared" ca="1" si="470"/>
        <v>0</v>
      </c>
      <c r="BY269" s="194">
        <f t="shared" ca="1" si="470"/>
        <v>0</v>
      </c>
      <c r="BZ269" s="194">
        <f t="shared" ca="1" si="470"/>
        <v>0</v>
      </c>
      <c r="CA269" s="194">
        <f t="shared" ca="1" si="470"/>
        <v>0</v>
      </c>
      <c r="CB269" s="194">
        <f t="shared" ca="1" si="470"/>
        <v>-6.6613381477509392E-15</v>
      </c>
      <c r="CC269" s="194">
        <f t="shared" ca="1" si="470"/>
        <v>-8.4376949871511897E-15</v>
      </c>
      <c r="CD269" s="194">
        <f t="shared" ca="1" si="470"/>
        <v>-1.021405182655144E-14</v>
      </c>
      <c r="CE269" s="194">
        <f t="shared" ca="1" si="470"/>
        <v>-7.5495165674510645E-15</v>
      </c>
      <c r="CF269" s="194">
        <f t="shared" ca="1" si="470"/>
        <v>-2.0872192862952943E-14</v>
      </c>
      <c r="CG269" s="194">
        <f t="shared" ca="1" si="470"/>
        <v>-1.7763568394002505E-14</v>
      </c>
      <c r="CH269" s="194">
        <f t="shared" ca="1" si="470"/>
        <v>-2.3536728122053319E-14</v>
      </c>
      <c r="CI269" s="194">
        <f t="shared" ca="1" si="470"/>
        <v>-2.3536728122053319E-14</v>
      </c>
      <c r="CJ269" s="194">
        <f t="shared" ca="1" si="470"/>
        <v>-1.8207657603852567E-14</v>
      </c>
      <c r="CK269" s="194">
        <f t="shared" ca="1" si="470"/>
        <v>-7.1054273576010019E-15</v>
      </c>
      <c r="CL269" s="194">
        <f t="shared" ca="1" si="470"/>
        <v>4.8849813083506888E-15</v>
      </c>
      <c r="CM269" s="194">
        <f t="shared" ca="1" si="470"/>
        <v>5.3290705182007514E-15</v>
      </c>
    </row>
    <row r="271" spans="2:91" x14ac:dyDescent="0.2">
      <c r="B271" s="7" t="s">
        <v>295</v>
      </c>
      <c r="C271" s="19" t="str">
        <f>Inputs!$J$16</f>
        <v>EUR</v>
      </c>
      <c r="D271" s="19" t="s">
        <v>19</v>
      </c>
      <c r="E271" s="27">
        <f ca="1">IFERROR(E260/E266,0)</f>
        <v>2</v>
      </c>
      <c r="F271" s="27">
        <f ca="1">IFERROR(F260/F266,0)</f>
        <v>2</v>
      </c>
      <c r="G271" s="27">
        <f ca="1">IFERROR(G260/G266,0)</f>
        <v>2</v>
      </c>
      <c r="H271" s="27">
        <f ca="1">IFERROR(H260/H266,0)</f>
        <v>2</v>
      </c>
      <c r="I271" s="27">
        <f ca="1">IFERROR(I260/I266,0)</f>
        <v>2</v>
      </c>
      <c r="K271" s="27">
        <f t="shared" ref="K271:AD271" ca="1" si="471">IFERROR(K260/K266,0)</f>
        <v>0</v>
      </c>
      <c r="L271" s="27">
        <f t="shared" ca="1" si="471"/>
        <v>0</v>
      </c>
      <c r="M271" s="27">
        <f t="shared" ca="1" si="471"/>
        <v>0</v>
      </c>
      <c r="N271" s="27">
        <f t="shared" ca="1" si="471"/>
        <v>2</v>
      </c>
      <c r="O271" s="27">
        <f t="shared" ca="1" si="471"/>
        <v>2</v>
      </c>
      <c r="P271" s="27">
        <f t="shared" ca="1" si="471"/>
        <v>2</v>
      </c>
      <c r="Q271" s="27">
        <f t="shared" ca="1" si="471"/>
        <v>2</v>
      </c>
      <c r="R271" s="27">
        <f t="shared" ca="1" si="471"/>
        <v>2</v>
      </c>
      <c r="S271" s="27">
        <f t="shared" ca="1" si="471"/>
        <v>2</v>
      </c>
      <c r="T271" s="27">
        <f t="shared" ca="1" si="471"/>
        <v>2</v>
      </c>
      <c r="U271" s="27">
        <f t="shared" ca="1" si="471"/>
        <v>2</v>
      </c>
      <c r="V271" s="27">
        <f t="shared" ca="1" si="471"/>
        <v>2</v>
      </c>
      <c r="W271" s="27">
        <f t="shared" ca="1" si="471"/>
        <v>2</v>
      </c>
      <c r="X271" s="27">
        <f t="shared" ca="1" si="471"/>
        <v>2</v>
      </c>
      <c r="Y271" s="27">
        <f t="shared" ca="1" si="471"/>
        <v>2</v>
      </c>
      <c r="Z271" s="27">
        <f t="shared" ca="1" si="471"/>
        <v>2</v>
      </c>
      <c r="AA271" s="27">
        <f t="shared" ca="1" si="471"/>
        <v>2</v>
      </c>
      <c r="AB271" s="27">
        <f t="shared" ca="1" si="471"/>
        <v>2</v>
      </c>
      <c r="AC271" s="27">
        <f t="shared" ca="1" si="471"/>
        <v>2</v>
      </c>
      <c r="AD271" s="27">
        <f t="shared" ca="1" si="471"/>
        <v>2</v>
      </c>
      <c r="AF271" s="193">
        <f>Inputs!HB23</f>
        <v>2</v>
      </c>
      <c r="AG271" s="27">
        <f t="shared" ref="AG271:BL271" si="472">AF271*(1+AG272)</f>
        <v>2</v>
      </c>
      <c r="AH271" s="27">
        <f t="shared" si="472"/>
        <v>2</v>
      </c>
      <c r="AI271" s="27">
        <f t="shared" si="472"/>
        <v>2</v>
      </c>
      <c r="AJ271" s="27">
        <f t="shared" si="472"/>
        <v>2</v>
      </c>
      <c r="AK271" s="27">
        <f t="shared" si="472"/>
        <v>2</v>
      </c>
      <c r="AL271" s="27">
        <f t="shared" si="472"/>
        <v>2</v>
      </c>
      <c r="AM271" s="27">
        <f t="shared" si="472"/>
        <v>2</v>
      </c>
      <c r="AN271" s="27">
        <f t="shared" si="472"/>
        <v>2</v>
      </c>
      <c r="AO271" s="27">
        <f t="shared" si="472"/>
        <v>2</v>
      </c>
      <c r="AP271" s="27">
        <f t="shared" si="472"/>
        <v>2</v>
      </c>
      <c r="AQ271" s="27">
        <f t="shared" si="472"/>
        <v>2</v>
      </c>
      <c r="AR271" s="27">
        <f t="shared" si="472"/>
        <v>2</v>
      </c>
      <c r="AS271" s="27">
        <f t="shared" si="472"/>
        <v>2</v>
      </c>
      <c r="AT271" s="27">
        <f t="shared" si="472"/>
        <v>2</v>
      </c>
      <c r="AU271" s="27">
        <f t="shared" si="472"/>
        <v>2</v>
      </c>
      <c r="AV271" s="27">
        <f t="shared" si="472"/>
        <v>2</v>
      </c>
      <c r="AW271" s="27">
        <f t="shared" si="472"/>
        <v>2</v>
      </c>
      <c r="AX271" s="27">
        <f t="shared" si="472"/>
        <v>2</v>
      </c>
      <c r="AY271" s="27">
        <f t="shared" si="472"/>
        <v>2</v>
      </c>
      <c r="AZ271" s="27">
        <f t="shared" si="472"/>
        <v>2</v>
      </c>
      <c r="BA271" s="27">
        <f t="shared" si="472"/>
        <v>2</v>
      </c>
      <c r="BB271" s="27">
        <f t="shared" si="472"/>
        <v>2</v>
      </c>
      <c r="BC271" s="27">
        <f t="shared" si="472"/>
        <v>2</v>
      </c>
      <c r="BD271" s="27">
        <f t="shared" si="472"/>
        <v>2</v>
      </c>
      <c r="BE271" s="27">
        <f t="shared" si="472"/>
        <v>2</v>
      </c>
      <c r="BF271" s="27">
        <f t="shared" si="472"/>
        <v>2</v>
      </c>
      <c r="BG271" s="27">
        <f t="shared" si="472"/>
        <v>2</v>
      </c>
      <c r="BH271" s="27">
        <f t="shared" si="472"/>
        <v>2</v>
      </c>
      <c r="BI271" s="27">
        <f t="shared" si="472"/>
        <v>2</v>
      </c>
      <c r="BJ271" s="27">
        <f t="shared" si="472"/>
        <v>2</v>
      </c>
      <c r="BK271" s="27">
        <f t="shared" si="472"/>
        <v>2</v>
      </c>
      <c r="BL271" s="27">
        <f t="shared" si="472"/>
        <v>2</v>
      </c>
      <c r="BM271" s="27">
        <f t="shared" ref="BM271:CM271" si="473">BL271*(1+BM272)</f>
        <v>2</v>
      </c>
      <c r="BN271" s="27">
        <f t="shared" si="473"/>
        <v>2</v>
      </c>
      <c r="BO271" s="27">
        <f t="shared" si="473"/>
        <v>2</v>
      </c>
      <c r="BP271" s="27">
        <f t="shared" si="473"/>
        <v>2</v>
      </c>
      <c r="BQ271" s="27">
        <f t="shared" si="473"/>
        <v>2</v>
      </c>
      <c r="BR271" s="27">
        <f t="shared" si="473"/>
        <v>2</v>
      </c>
      <c r="BS271" s="27">
        <f t="shared" si="473"/>
        <v>2</v>
      </c>
      <c r="BT271" s="27">
        <f t="shared" si="473"/>
        <v>2</v>
      </c>
      <c r="BU271" s="27">
        <f t="shared" si="473"/>
        <v>2</v>
      </c>
      <c r="BV271" s="27">
        <f t="shared" si="473"/>
        <v>2</v>
      </c>
      <c r="BW271" s="27">
        <f t="shared" si="473"/>
        <v>2</v>
      </c>
      <c r="BX271" s="27">
        <f t="shared" si="473"/>
        <v>2</v>
      </c>
      <c r="BY271" s="27">
        <f t="shared" si="473"/>
        <v>2</v>
      </c>
      <c r="BZ271" s="27">
        <f t="shared" si="473"/>
        <v>2</v>
      </c>
      <c r="CA271" s="27">
        <f t="shared" si="473"/>
        <v>2</v>
      </c>
      <c r="CB271" s="27">
        <f t="shared" si="473"/>
        <v>2</v>
      </c>
      <c r="CC271" s="27">
        <f t="shared" si="473"/>
        <v>2</v>
      </c>
      <c r="CD271" s="27">
        <f t="shared" si="473"/>
        <v>2</v>
      </c>
      <c r="CE271" s="27">
        <f t="shared" si="473"/>
        <v>2</v>
      </c>
      <c r="CF271" s="27">
        <f t="shared" si="473"/>
        <v>2</v>
      </c>
      <c r="CG271" s="27">
        <f t="shared" si="473"/>
        <v>2</v>
      </c>
      <c r="CH271" s="27">
        <f t="shared" si="473"/>
        <v>2</v>
      </c>
      <c r="CI271" s="27">
        <f t="shared" si="473"/>
        <v>2</v>
      </c>
      <c r="CJ271" s="27">
        <f t="shared" si="473"/>
        <v>2</v>
      </c>
      <c r="CK271" s="27">
        <f t="shared" si="473"/>
        <v>2</v>
      </c>
      <c r="CL271" s="27">
        <f t="shared" si="473"/>
        <v>2</v>
      </c>
      <c r="CM271" s="27">
        <f t="shared" si="473"/>
        <v>2</v>
      </c>
    </row>
    <row r="272" spans="2:91" s="189" customFormat="1" x14ac:dyDescent="0.2">
      <c r="B272" s="192" t="s">
        <v>277</v>
      </c>
      <c r="C272" s="19" t="s">
        <v>43</v>
      </c>
      <c r="D272" s="19" t="s">
        <v>19</v>
      </c>
      <c r="E272" s="191">
        <f>Settings!AZ227</f>
        <v>0</v>
      </c>
      <c r="F272" s="191">
        <f>Settings!BA227</f>
        <v>0</v>
      </c>
      <c r="G272" s="191">
        <f>Settings!BB227</f>
        <v>0</v>
      </c>
      <c r="H272" s="191">
        <f>Settings!BC227</f>
        <v>0</v>
      </c>
      <c r="I272" s="191">
        <f>Settings!BD227</f>
        <v>0</v>
      </c>
      <c r="K272" s="190">
        <f t="shared" ref="K272:AD272" si="474">SUMIF($E$4:$I$4,K$4,$E272:$I272)/4</f>
        <v>0</v>
      </c>
      <c r="L272" s="190">
        <f t="shared" si="474"/>
        <v>0</v>
      </c>
      <c r="M272" s="190">
        <f t="shared" si="474"/>
        <v>0</v>
      </c>
      <c r="N272" s="190">
        <f t="shared" si="474"/>
        <v>0</v>
      </c>
      <c r="O272" s="190">
        <f t="shared" si="474"/>
        <v>0</v>
      </c>
      <c r="P272" s="190">
        <f t="shared" si="474"/>
        <v>0</v>
      </c>
      <c r="Q272" s="190">
        <f t="shared" si="474"/>
        <v>0</v>
      </c>
      <c r="R272" s="190">
        <f t="shared" si="474"/>
        <v>0</v>
      </c>
      <c r="S272" s="190">
        <f t="shared" si="474"/>
        <v>0</v>
      </c>
      <c r="T272" s="190">
        <f t="shared" si="474"/>
        <v>0</v>
      </c>
      <c r="U272" s="190">
        <f t="shared" si="474"/>
        <v>0</v>
      </c>
      <c r="V272" s="190">
        <f t="shared" si="474"/>
        <v>0</v>
      </c>
      <c r="W272" s="190">
        <f t="shared" si="474"/>
        <v>0</v>
      </c>
      <c r="X272" s="190">
        <f t="shared" si="474"/>
        <v>0</v>
      </c>
      <c r="Y272" s="190">
        <f t="shared" si="474"/>
        <v>0</v>
      </c>
      <c r="Z272" s="190">
        <f t="shared" si="474"/>
        <v>0</v>
      </c>
      <c r="AA272" s="190">
        <f t="shared" si="474"/>
        <v>0</v>
      </c>
      <c r="AB272" s="190">
        <f t="shared" si="474"/>
        <v>0</v>
      </c>
      <c r="AC272" s="190">
        <f t="shared" si="474"/>
        <v>0</v>
      </c>
      <c r="AD272" s="190">
        <f t="shared" si="474"/>
        <v>0</v>
      </c>
      <c r="AF272" s="190">
        <f t="shared" ref="AF272:BK272" si="475">SUMIF($E$4:$I$4,AF$4,$E272:$I272)/12</f>
        <v>0</v>
      </c>
      <c r="AG272" s="190">
        <f t="shared" si="475"/>
        <v>0</v>
      </c>
      <c r="AH272" s="190">
        <f t="shared" si="475"/>
        <v>0</v>
      </c>
      <c r="AI272" s="190">
        <f t="shared" si="475"/>
        <v>0</v>
      </c>
      <c r="AJ272" s="190">
        <f t="shared" si="475"/>
        <v>0</v>
      </c>
      <c r="AK272" s="190">
        <f t="shared" si="475"/>
        <v>0</v>
      </c>
      <c r="AL272" s="190">
        <f t="shared" si="475"/>
        <v>0</v>
      </c>
      <c r="AM272" s="190">
        <f t="shared" si="475"/>
        <v>0</v>
      </c>
      <c r="AN272" s="190">
        <f t="shared" si="475"/>
        <v>0</v>
      </c>
      <c r="AO272" s="190">
        <f t="shared" si="475"/>
        <v>0</v>
      </c>
      <c r="AP272" s="190">
        <f t="shared" si="475"/>
        <v>0</v>
      </c>
      <c r="AQ272" s="190">
        <f t="shared" si="475"/>
        <v>0</v>
      </c>
      <c r="AR272" s="190">
        <f t="shared" si="475"/>
        <v>0</v>
      </c>
      <c r="AS272" s="190">
        <f t="shared" si="475"/>
        <v>0</v>
      </c>
      <c r="AT272" s="190">
        <f t="shared" si="475"/>
        <v>0</v>
      </c>
      <c r="AU272" s="190">
        <f t="shared" si="475"/>
        <v>0</v>
      </c>
      <c r="AV272" s="190">
        <f t="shared" si="475"/>
        <v>0</v>
      </c>
      <c r="AW272" s="190">
        <f t="shared" si="475"/>
        <v>0</v>
      </c>
      <c r="AX272" s="190">
        <f t="shared" si="475"/>
        <v>0</v>
      </c>
      <c r="AY272" s="190">
        <f t="shared" si="475"/>
        <v>0</v>
      </c>
      <c r="AZ272" s="190">
        <f t="shared" si="475"/>
        <v>0</v>
      </c>
      <c r="BA272" s="190">
        <f t="shared" si="475"/>
        <v>0</v>
      </c>
      <c r="BB272" s="190">
        <f t="shared" si="475"/>
        <v>0</v>
      </c>
      <c r="BC272" s="190">
        <f t="shared" si="475"/>
        <v>0</v>
      </c>
      <c r="BD272" s="190">
        <f t="shared" si="475"/>
        <v>0</v>
      </c>
      <c r="BE272" s="190">
        <f t="shared" si="475"/>
        <v>0</v>
      </c>
      <c r="BF272" s="190">
        <f t="shared" si="475"/>
        <v>0</v>
      </c>
      <c r="BG272" s="190">
        <f t="shared" si="475"/>
        <v>0</v>
      </c>
      <c r="BH272" s="190">
        <f t="shared" si="475"/>
        <v>0</v>
      </c>
      <c r="BI272" s="190">
        <f t="shared" si="475"/>
        <v>0</v>
      </c>
      <c r="BJ272" s="190">
        <f t="shared" si="475"/>
        <v>0</v>
      </c>
      <c r="BK272" s="190">
        <f t="shared" si="475"/>
        <v>0</v>
      </c>
      <c r="BL272" s="190">
        <f t="shared" ref="BL272:CM272" si="476">SUMIF($E$4:$I$4,BL$4,$E272:$I272)/12</f>
        <v>0</v>
      </c>
      <c r="BM272" s="190">
        <f t="shared" si="476"/>
        <v>0</v>
      </c>
      <c r="BN272" s="190">
        <f t="shared" si="476"/>
        <v>0</v>
      </c>
      <c r="BO272" s="190">
        <f t="shared" si="476"/>
        <v>0</v>
      </c>
      <c r="BP272" s="190">
        <f t="shared" si="476"/>
        <v>0</v>
      </c>
      <c r="BQ272" s="190">
        <f t="shared" si="476"/>
        <v>0</v>
      </c>
      <c r="BR272" s="190">
        <f t="shared" si="476"/>
        <v>0</v>
      </c>
      <c r="BS272" s="190">
        <f t="shared" si="476"/>
        <v>0</v>
      </c>
      <c r="BT272" s="190">
        <f t="shared" si="476"/>
        <v>0</v>
      </c>
      <c r="BU272" s="190">
        <f t="shared" si="476"/>
        <v>0</v>
      </c>
      <c r="BV272" s="190">
        <f t="shared" si="476"/>
        <v>0</v>
      </c>
      <c r="BW272" s="190">
        <f t="shared" si="476"/>
        <v>0</v>
      </c>
      <c r="BX272" s="190">
        <f t="shared" si="476"/>
        <v>0</v>
      </c>
      <c r="BY272" s="190">
        <f t="shared" si="476"/>
        <v>0</v>
      </c>
      <c r="BZ272" s="190">
        <f t="shared" si="476"/>
        <v>0</v>
      </c>
      <c r="CA272" s="190">
        <f t="shared" si="476"/>
        <v>0</v>
      </c>
      <c r="CB272" s="190">
        <f t="shared" si="476"/>
        <v>0</v>
      </c>
      <c r="CC272" s="190">
        <f t="shared" si="476"/>
        <v>0</v>
      </c>
      <c r="CD272" s="190">
        <f t="shared" si="476"/>
        <v>0</v>
      </c>
      <c r="CE272" s="190">
        <f t="shared" si="476"/>
        <v>0</v>
      </c>
      <c r="CF272" s="190">
        <f t="shared" si="476"/>
        <v>0</v>
      </c>
      <c r="CG272" s="190">
        <f t="shared" si="476"/>
        <v>0</v>
      </c>
      <c r="CH272" s="190">
        <f t="shared" si="476"/>
        <v>0</v>
      </c>
      <c r="CI272" s="190">
        <f t="shared" si="476"/>
        <v>0</v>
      </c>
      <c r="CJ272" s="190">
        <f t="shared" si="476"/>
        <v>0</v>
      </c>
      <c r="CK272" s="190">
        <f t="shared" si="476"/>
        <v>0</v>
      </c>
      <c r="CL272" s="190">
        <f t="shared" si="476"/>
        <v>0</v>
      </c>
      <c r="CM272" s="190">
        <f t="shared" si="476"/>
        <v>0</v>
      </c>
    </row>
    <row r="274" spans="2:91" x14ac:dyDescent="0.2">
      <c r="B274" s="23" t="str">
        <f>Inputs!GY24</f>
        <v>Mushrooms</v>
      </c>
    </row>
    <row r="275" spans="2:91" x14ac:dyDescent="0.2">
      <c r="B275" s="23"/>
    </row>
    <row r="276" spans="2:91" s="115" customFormat="1" x14ac:dyDescent="0.2">
      <c r="B276" s="195" t="s">
        <v>300</v>
      </c>
      <c r="C276" s="19" t="str">
        <f>Inputs!$J$16</f>
        <v>EUR</v>
      </c>
      <c r="D276" s="19" t="s">
        <v>19</v>
      </c>
      <c r="E276" s="63">
        <v>0</v>
      </c>
      <c r="F276" s="63">
        <f ca="1">E280</f>
        <v>-4.2632564145606011E-13</v>
      </c>
      <c r="G276" s="63">
        <f ca="1">F280</f>
        <v>-1.9326762412674725E-12</v>
      </c>
      <c r="H276" s="63">
        <f ca="1">G280</f>
        <v>-2.2737367544323206E-12</v>
      </c>
      <c r="I276" s="63">
        <f ca="1">H280</f>
        <v>-2.3874235921539366E-12</v>
      </c>
      <c r="J276" s="63"/>
      <c r="K276" s="63">
        <v>0</v>
      </c>
      <c r="L276" s="63">
        <f t="shared" ref="L276:AD276" ca="1" si="477">K280</f>
        <v>0</v>
      </c>
      <c r="M276" s="63">
        <f t="shared" ca="1" si="477"/>
        <v>0</v>
      </c>
      <c r="N276" s="63">
        <f t="shared" ca="1" si="477"/>
        <v>0</v>
      </c>
      <c r="O276" s="63">
        <f t="shared" ca="1" si="477"/>
        <v>-4.2632564145606011E-13</v>
      </c>
      <c r="P276" s="63">
        <f t="shared" ca="1" si="477"/>
        <v>-5.4001247917767614E-13</v>
      </c>
      <c r="Q276" s="63">
        <f t="shared" ca="1" si="477"/>
        <v>-6.2527760746888816E-13</v>
      </c>
      <c r="R276" s="63">
        <f t="shared" ca="1" si="477"/>
        <v>0</v>
      </c>
      <c r="S276" s="63">
        <f t="shared" ca="1" si="477"/>
        <v>0</v>
      </c>
      <c r="T276" s="63">
        <f t="shared" ca="1" si="477"/>
        <v>3.4106051316484809E-13</v>
      </c>
      <c r="U276" s="63">
        <f t="shared" ca="1" si="477"/>
        <v>3.694822225952521E-13</v>
      </c>
      <c r="V276" s="63">
        <f t="shared" ca="1" si="477"/>
        <v>0</v>
      </c>
      <c r="W276" s="63">
        <f t="shared" ca="1" si="477"/>
        <v>7.3896444519050419E-13</v>
      </c>
      <c r="X276" s="63">
        <f t="shared" ca="1" si="477"/>
        <v>1.0800249583553523E-12</v>
      </c>
      <c r="Y276" s="63">
        <f t="shared" ca="1" si="477"/>
        <v>1.2505552149377763E-12</v>
      </c>
      <c r="Z276" s="63">
        <f t="shared" ca="1" si="477"/>
        <v>1.2789769243681803E-12</v>
      </c>
      <c r="AA276" s="63">
        <f t="shared" ca="1" si="477"/>
        <v>1.7337242752546445E-12</v>
      </c>
      <c r="AB276" s="63">
        <f t="shared" ca="1" si="477"/>
        <v>1.9895196601282805E-12</v>
      </c>
      <c r="AC276" s="63">
        <f t="shared" ca="1" si="477"/>
        <v>2.2453150450019166E-12</v>
      </c>
      <c r="AD276" s="63">
        <f t="shared" ca="1" si="477"/>
        <v>2.5295321393059567E-12</v>
      </c>
      <c r="AE276" s="63"/>
      <c r="AF276" s="194">
        <v>0</v>
      </c>
      <c r="AG276" s="63">
        <f t="shared" ref="AG276:BL276" ca="1" si="478">AF280</f>
        <v>0</v>
      </c>
      <c r="AH276" s="63">
        <f t="shared" ca="1" si="478"/>
        <v>0</v>
      </c>
      <c r="AI276" s="63">
        <f t="shared" ca="1" si="478"/>
        <v>0</v>
      </c>
      <c r="AJ276" s="63">
        <f t="shared" ca="1" si="478"/>
        <v>0</v>
      </c>
      <c r="AK276" s="63">
        <f t="shared" ca="1" si="478"/>
        <v>0</v>
      </c>
      <c r="AL276" s="63">
        <f t="shared" ca="1" si="478"/>
        <v>0</v>
      </c>
      <c r="AM276" s="63">
        <f t="shared" ca="1" si="478"/>
        <v>0</v>
      </c>
      <c r="AN276" s="63">
        <f t="shared" ca="1" si="478"/>
        <v>0</v>
      </c>
      <c r="AO276" s="63">
        <f t="shared" ca="1" si="478"/>
        <v>0</v>
      </c>
      <c r="AP276" s="63">
        <f t="shared" ca="1" si="478"/>
        <v>0</v>
      </c>
      <c r="AQ276" s="63">
        <f t="shared" ca="1" si="478"/>
        <v>0</v>
      </c>
      <c r="AR276" s="63">
        <f t="shared" ca="1" si="478"/>
        <v>0</v>
      </c>
      <c r="AS276" s="63">
        <f t="shared" ca="1" si="478"/>
        <v>0</v>
      </c>
      <c r="AT276" s="63">
        <f t="shared" ca="1" si="478"/>
        <v>-7.1054273576010019E-14</v>
      </c>
      <c r="AU276" s="63">
        <f t="shared" ca="1" si="478"/>
        <v>1.4921397450962104E-13</v>
      </c>
      <c r="AV276" s="63">
        <f t="shared" ca="1" si="478"/>
        <v>1.7053025658242404E-13</v>
      </c>
      <c r="AW276" s="63">
        <f t="shared" ca="1" si="478"/>
        <v>2.4868995751603507E-13</v>
      </c>
      <c r="AX276" s="63">
        <f t="shared" ca="1" si="478"/>
        <v>3.1974423109204508E-13</v>
      </c>
      <c r="AY276" s="63">
        <f t="shared" ca="1" si="478"/>
        <v>2.4868995751603507E-13</v>
      </c>
      <c r="AZ276" s="63">
        <f t="shared" ca="1" si="478"/>
        <v>2.4868995751603507E-13</v>
      </c>
      <c r="BA276" s="63">
        <f t="shared" ca="1" si="478"/>
        <v>1.2079226507921703E-13</v>
      </c>
      <c r="BB276" s="63">
        <f t="shared" ca="1" si="478"/>
        <v>4.4053649617126212E-13</v>
      </c>
      <c r="BC276" s="63">
        <f t="shared" ca="1" si="478"/>
        <v>2.9132252166164108E-13</v>
      </c>
      <c r="BD276" s="63">
        <f t="shared" ca="1" si="478"/>
        <v>3.1263880373444408E-13</v>
      </c>
      <c r="BE276" s="63">
        <f t="shared" ca="1" si="478"/>
        <v>3.1263880373444408E-13</v>
      </c>
      <c r="BF276" s="63">
        <f t="shared" ca="1" si="478"/>
        <v>4.4764192352886312E-13</v>
      </c>
      <c r="BG276" s="63">
        <f t="shared" ca="1" si="478"/>
        <v>4.9027448767446913E-13</v>
      </c>
      <c r="BH276" s="63">
        <f t="shared" ca="1" si="478"/>
        <v>6.7501559897209518E-13</v>
      </c>
      <c r="BI276" s="63">
        <f t="shared" ca="1" si="478"/>
        <v>7.3896444519050419E-13</v>
      </c>
      <c r="BJ276" s="63">
        <f t="shared" ca="1" si="478"/>
        <v>5.4001247917767614E-13</v>
      </c>
      <c r="BK276" s="63">
        <f t="shared" ca="1" si="478"/>
        <v>3.1974423109204508E-13</v>
      </c>
      <c r="BL276" s="63">
        <f t="shared" ca="1" si="478"/>
        <v>3.0553337637684308E-13</v>
      </c>
      <c r="BM276" s="63">
        <f t="shared" ref="BM276:CM276" ca="1" si="479">BL280</f>
        <v>3.1974423109204508E-13</v>
      </c>
      <c r="BN276" s="63">
        <f t="shared" ca="1" si="479"/>
        <v>4.1211478674085811E-13</v>
      </c>
      <c r="BO276" s="63">
        <f t="shared" ca="1" si="479"/>
        <v>4.9737991503207013E-13</v>
      </c>
      <c r="BP276" s="63">
        <f t="shared" ca="1" si="479"/>
        <v>5.2580162446247414E-13</v>
      </c>
      <c r="BQ276" s="63">
        <f t="shared" ca="1" si="479"/>
        <v>5.0448534238967113E-13</v>
      </c>
      <c r="BR276" s="63">
        <f t="shared" ca="1" si="479"/>
        <v>4.6185277824406512E-13</v>
      </c>
      <c r="BS276" s="63">
        <f t="shared" ca="1" si="479"/>
        <v>5.7553961596568115E-13</v>
      </c>
      <c r="BT276" s="63">
        <f t="shared" ca="1" si="479"/>
        <v>7.8870243669371121E-13</v>
      </c>
      <c r="BU276" s="63">
        <f t="shared" ca="1" si="479"/>
        <v>7.2475359047530219E-13</v>
      </c>
      <c r="BV276" s="63">
        <f t="shared" ca="1" si="479"/>
        <v>8.6686213762732223E-13</v>
      </c>
      <c r="BW276" s="63">
        <f t="shared" ca="1" si="479"/>
        <v>1.0800249583553523E-12</v>
      </c>
      <c r="BX276" s="63">
        <f t="shared" ca="1" si="479"/>
        <v>1.1937117960769683E-12</v>
      </c>
      <c r="BY276" s="63">
        <f t="shared" ca="1" si="479"/>
        <v>1.0516032489249483E-12</v>
      </c>
      <c r="BZ276" s="63">
        <f t="shared" ca="1" si="479"/>
        <v>1.2789769243681803E-12</v>
      </c>
      <c r="CA276" s="63">
        <f t="shared" ca="1" si="479"/>
        <v>1.2860823517257813E-12</v>
      </c>
      <c r="CB276" s="63">
        <f t="shared" ca="1" si="479"/>
        <v>1.4495071809506044E-12</v>
      </c>
      <c r="CC276" s="63">
        <f t="shared" ca="1" si="479"/>
        <v>1.4921397450962104E-12</v>
      </c>
      <c r="CD276" s="63">
        <f t="shared" ca="1" si="479"/>
        <v>1.4495071809506044E-12</v>
      </c>
      <c r="CE276" s="63">
        <f t="shared" ca="1" si="479"/>
        <v>1.4495071809506044E-12</v>
      </c>
      <c r="CF276" s="63">
        <f t="shared" ca="1" si="479"/>
        <v>1.3500311979441904E-12</v>
      </c>
      <c r="CG276" s="63">
        <f t="shared" ca="1" si="479"/>
        <v>1.4068746168049984E-12</v>
      </c>
      <c r="CH276" s="63">
        <f t="shared" ca="1" si="479"/>
        <v>1.3002932064409833E-12</v>
      </c>
      <c r="CI276" s="63">
        <f t="shared" ca="1" si="479"/>
        <v>1.3926637620897964E-12</v>
      </c>
      <c r="CJ276" s="63">
        <f t="shared" ca="1" si="479"/>
        <v>1.4068746168049984E-12</v>
      </c>
      <c r="CK276" s="63">
        <f t="shared" ca="1" si="479"/>
        <v>1.3429257705865894E-12</v>
      </c>
      <c r="CL276" s="63">
        <f t="shared" ca="1" si="479"/>
        <v>1.4495071809506044E-12</v>
      </c>
      <c r="CM276" s="63">
        <f t="shared" ca="1" si="479"/>
        <v>1.2363443602225743E-12</v>
      </c>
    </row>
    <row r="277" spans="2:91" x14ac:dyDescent="0.2">
      <c r="B277" s="196" t="s">
        <v>299</v>
      </c>
      <c r="C277" s="19" t="str">
        <f>Inputs!$J$16</f>
        <v>EUR</v>
      </c>
      <c r="D277" s="19" t="s">
        <v>19</v>
      </c>
      <c r="E277" s="27">
        <f t="shared" ref="E277:I279" ca="1" si="480">SUMIF($K$4:$AD$4,E$4,$K277:$AD277)</f>
        <v>3054.5424000000003</v>
      </c>
      <c r="F277" s="27">
        <f t="shared" ca="1" si="480"/>
        <v>12922.156800000001</v>
      </c>
      <c r="G277" s="27">
        <f t="shared" ca="1" si="480"/>
        <v>14030.755200000003</v>
      </c>
      <c r="H277" s="27">
        <f t="shared" ca="1" si="480"/>
        <v>14736.556800000002</v>
      </c>
      <c r="I277" s="27">
        <f t="shared" ca="1" si="480"/>
        <v>16765.963200000006</v>
      </c>
      <c r="J277" s="27"/>
      <c r="K277" s="27">
        <f t="shared" ref="K277:T279" ca="1" si="481">SUMIFS($AF277:$CM277,$AF$4:$CM$4,K$4,$AF$8:$CM$8,K$8)</f>
        <v>0</v>
      </c>
      <c r="L277" s="27">
        <f t="shared" ca="1" si="481"/>
        <v>0</v>
      </c>
      <c r="M277" s="27">
        <f t="shared" ca="1" si="481"/>
        <v>0</v>
      </c>
      <c r="N277" s="27">
        <f t="shared" ca="1" si="481"/>
        <v>3054.5424000000003</v>
      </c>
      <c r="O277" s="27">
        <f t="shared" ca="1" si="481"/>
        <v>3005.5536000000002</v>
      </c>
      <c r="P277" s="27">
        <f t="shared" ca="1" si="481"/>
        <v>3110.7888000000003</v>
      </c>
      <c r="Q277" s="27">
        <f t="shared" ca="1" si="481"/>
        <v>3268.6416000000008</v>
      </c>
      <c r="R277" s="27">
        <f t="shared" ca="1" si="481"/>
        <v>3537.1728000000007</v>
      </c>
      <c r="S277" s="27">
        <f t="shared" ca="1" si="481"/>
        <v>3241.4256000000005</v>
      </c>
      <c r="T277" s="27">
        <f t="shared" ca="1" si="481"/>
        <v>3377.5056000000004</v>
      </c>
      <c r="U277" s="27">
        <f t="shared" ref="U277:AD279" ca="1" si="482">SUMIFS($AF277:$CM277,$AF$4:$CM$4,U$4,$AF$8:$CM$8,U$8)</f>
        <v>3550.7808000000005</v>
      </c>
      <c r="V277" s="27">
        <f t="shared" ca="1" si="482"/>
        <v>3861.043200000001</v>
      </c>
      <c r="W277" s="27">
        <f t="shared" ca="1" si="482"/>
        <v>3392.9280000000008</v>
      </c>
      <c r="X277" s="27">
        <f t="shared" ca="1" si="482"/>
        <v>3554.4096000000004</v>
      </c>
      <c r="Y277" s="27">
        <f t="shared" ca="1" si="482"/>
        <v>3755.8080000000009</v>
      </c>
      <c r="Z277" s="27">
        <f t="shared" ca="1" si="482"/>
        <v>4033.4112000000005</v>
      </c>
      <c r="AA277" s="27">
        <f t="shared" ca="1" si="482"/>
        <v>3889.166400000001</v>
      </c>
      <c r="AB277" s="27">
        <f t="shared" ca="1" si="482"/>
        <v>4039.7616000000007</v>
      </c>
      <c r="AC277" s="27">
        <f t="shared" ca="1" si="482"/>
        <v>4232.9952000000012</v>
      </c>
      <c r="AD277" s="27">
        <f t="shared" ca="1" si="482"/>
        <v>4604.0400000000009</v>
      </c>
      <c r="AE277" s="27"/>
      <c r="AF277" s="26">
        <f t="shared" ref="AF277:BK277" ca="1" si="483">AF283*AF288</f>
        <v>0</v>
      </c>
      <c r="AG277" s="26">
        <f t="shared" ca="1" si="483"/>
        <v>0</v>
      </c>
      <c r="AH277" s="26">
        <f t="shared" ca="1" si="483"/>
        <v>0</v>
      </c>
      <c r="AI277" s="26">
        <f t="shared" ca="1" si="483"/>
        <v>0</v>
      </c>
      <c r="AJ277" s="26">
        <f t="shared" ca="1" si="483"/>
        <v>0</v>
      </c>
      <c r="AK277" s="26">
        <f t="shared" ca="1" si="483"/>
        <v>0</v>
      </c>
      <c r="AL277" s="26">
        <f t="shared" ca="1" si="483"/>
        <v>0</v>
      </c>
      <c r="AM277" s="26">
        <f t="shared" ca="1" si="483"/>
        <v>0</v>
      </c>
      <c r="AN277" s="26">
        <f t="shared" ca="1" si="483"/>
        <v>0</v>
      </c>
      <c r="AO277" s="26">
        <f t="shared" ca="1" si="483"/>
        <v>1006.9920000000002</v>
      </c>
      <c r="AP277" s="26">
        <f t="shared" ca="1" si="483"/>
        <v>989.75520000000017</v>
      </c>
      <c r="AQ277" s="26">
        <f t="shared" ca="1" si="483"/>
        <v>1057.7952000000002</v>
      </c>
      <c r="AR277" s="26">
        <f t="shared" ca="1" si="483"/>
        <v>1127.6496000000002</v>
      </c>
      <c r="AS277" s="26">
        <f t="shared" ca="1" si="483"/>
        <v>791.98559999999998</v>
      </c>
      <c r="AT277" s="26">
        <f t="shared" ca="1" si="483"/>
        <v>1085.9184000000002</v>
      </c>
      <c r="AU277" s="26">
        <f t="shared" ca="1" si="483"/>
        <v>1007.8992000000003</v>
      </c>
      <c r="AV277" s="26">
        <f t="shared" ca="1" si="483"/>
        <v>1048.7232000000001</v>
      </c>
      <c r="AW277" s="26">
        <f t="shared" ca="1" si="483"/>
        <v>1054.1664000000003</v>
      </c>
      <c r="AX277" s="26">
        <f t="shared" ca="1" si="483"/>
        <v>1048.7232000000001</v>
      </c>
      <c r="AY277" s="26">
        <f t="shared" ca="1" si="483"/>
        <v>1187.5248000000001</v>
      </c>
      <c r="AZ277" s="26">
        <f t="shared" ca="1" si="483"/>
        <v>1032.3936000000001</v>
      </c>
      <c r="BA277" s="26">
        <f t="shared" ca="1" si="483"/>
        <v>1157.5872000000004</v>
      </c>
      <c r="BB277" s="26">
        <f t="shared" ca="1" si="483"/>
        <v>1179.3600000000001</v>
      </c>
      <c r="BC277" s="26">
        <f t="shared" ca="1" si="483"/>
        <v>1200.2256000000002</v>
      </c>
      <c r="BD277" s="26">
        <f t="shared" ca="1" si="483"/>
        <v>1223.8128000000002</v>
      </c>
      <c r="BE277" s="26">
        <f t="shared" ca="1" si="483"/>
        <v>844.60320000000024</v>
      </c>
      <c r="BF277" s="26">
        <f t="shared" ca="1" si="483"/>
        <v>1173.0096000000001</v>
      </c>
      <c r="BG277" s="26">
        <f t="shared" ca="1" si="483"/>
        <v>1110.4128000000003</v>
      </c>
      <c r="BH277" s="26">
        <f t="shared" ca="1" si="483"/>
        <v>1146.7008000000003</v>
      </c>
      <c r="BI277" s="26">
        <f t="shared" ca="1" si="483"/>
        <v>1120.3920000000001</v>
      </c>
      <c r="BJ277" s="26">
        <f t="shared" ca="1" si="483"/>
        <v>1129.4640000000002</v>
      </c>
      <c r="BK277" s="26">
        <f t="shared" ca="1" si="483"/>
        <v>1327.2336000000005</v>
      </c>
      <c r="BL277" s="26">
        <f t="shared" ref="BL277:CM277" ca="1" si="484">BL283*BL288</f>
        <v>1094.0832000000003</v>
      </c>
      <c r="BM277" s="26">
        <f t="shared" ca="1" si="484"/>
        <v>1266.4512000000004</v>
      </c>
      <c r="BN277" s="26">
        <f t="shared" ca="1" si="484"/>
        <v>1300.0176000000001</v>
      </c>
      <c r="BO277" s="26">
        <f t="shared" ca="1" si="484"/>
        <v>1294.5744000000002</v>
      </c>
      <c r="BP277" s="26">
        <f t="shared" ca="1" si="484"/>
        <v>1297.2960000000003</v>
      </c>
      <c r="BQ277" s="26">
        <f t="shared" ca="1" si="484"/>
        <v>889.05600000000015</v>
      </c>
      <c r="BR277" s="26">
        <f t="shared" ca="1" si="484"/>
        <v>1206.5760000000002</v>
      </c>
      <c r="BS277" s="26">
        <f t="shared" ca="1" si="484"/>
        <v>1162.1232000000002</v>
      </c>
      <c r="BT277" s="26">
        <f t="shared" ca="1" si="484"/>
        <v>1241.0496000000003</v>
      </c>
      <c r="BU277" s="26">
        <f t="shared" ca="1" si="484"/>
        <v>1151.2368000000001</v>
      </c>
      <c r="BV277" s="26">
        <f t="shared" ca="1" si="484"/>
        <v>1198.4112000000002</v>
      </c>
      <c r="BW277" s="26">
        <f t="shared" ca="1" si="484"/>
        <v>1388.9232000000004</v>
      </c>
      <c r="BX277" s="26">
        <f t="shared" ca="1" si="484"/>
        <v>1168.4736000000003</v>
      </c>
      <c r="BY277" s="26">
        <f t="shared" ca="1" si="484"/>
        <v>1342.6560000000002</v>
      </c>
      <c r="BZ277" s="26">
        <f t="shared" ca="1" si="484"/>
        <v>1339.9344000000001</v>
      </c>
      <c r="CA277" s="26">
        <f t="shared" ca="1" si="484"/>
        <v>1350.8208000000002</v>
      </c>
      <c r="CB277" s="26">
        <f t="shared" ca="1" si="484"/>
        <v>1516.8384000000003</v>
      </c>
      <c r="CC277" s="26">
        <f t="shared" ca="1" si="484"/>
        <v>1009.7136</v>
      </c>
      <c r="CD277" s="26">
        <f t="shared" ca="1" si="484"/>
        <v>1362.6144000000004</v>
      </c>
      <c r="CE277" s="26">
        <f t="shared" ca="1" si="484"/>
        <v>1308.1824000000001</v>
      </c>
      <c r="CF277" s="26">
        <f t="shared" ca="1" si="484"/>
        <v>1403.4384000000002</v>
      </c>
      <c r="CG277" s="26">
        <f t="shared" ca="1" si="484"/>
        <v>1328.1408000000001</v>
      </c>
      <c r="CH277" s="26">
        <f t="shared" ca="1" si="484"/>
        <v>1370.7792000000002</v>
      </c>
      <c r="CI277" s="26">
        <f t="shared" ca="1" si="484"/>
        <v>1542.2400000000002</v>
      </c>
      <c r="CJ277" s="26">
        <f t="shared" ca="1" si="484"/>
        <v>1319.9760000000003</v>
      </c>
      <c r="CK277" s="26">
        <f t="shared" ca="1" si="484"/>
        <v>1569.4560000000004</v>
      </c>
      <c r="CL277" s="26">
        <f t="shared" ca="1" si="484"/>
        <v>1486.9008000000001</v>
      </c>
      <c r="CM277" s="26">
        <f t="shared" ca="1" si="484"/>
        <v>1547.6832000000004</v>
      </c>
    </row>
    <row r="278" spans="2:91" x14ac:dyDescent="0.2">
      <c r="B278" s="196" t="s">
        <v>298</v>
      </c>
      <c r="C278" s="19" t="str">
        <f>Inputs!$J$16</f>
        <v>EUR</v>
      </c>
      <c r="D278" s="19" t="s">
        <v>19</v>
      </c>
      <c r="E278" s="27">
        <f t="shared" ca="1" si="480"/>
        <v>-2909.0880000000006</v>
      </c>
      <c r="F278" s="27">
        <f t="shared" ca="1" si="480"/>
        <v>-12306.816000000003</v>
      </c>
      <c r="G278" s="27">
        <f t="shared" ca="1" si="480"/>
        <v>-13362.624000000003</v>
      </c>
      <c r="H278" s="27">
        <f t="shared" ca="1" si="480"/>
        <v>-14034.816000000003</v>
      </c>
      <c r="I278" s="27">
        <f t="shared" ca="1" si="480"/>
        <v>-15967.584000000003</v>
      </c>
      <c r="J278" s="27"/>
      <c r="K278" s="27">
        <f t="shared" ca="1" si="481"/>
        <v>0</v>
      </c>
      <c r="L278" s="27">
        <f t="shared" ca="1" si="481"/>
        <v>0</v>
      </c>
      <c r="M278" s="27">
        <f t="shared" ca="1" si="481"/>
        <v>0</v>
      </c>
      <c r="N278" s="27">
        <f t="shared" ca="1" si="481"/>
        <v>-2909.0880000000006</v>
      </c>
      <c r="O278" s="27">
        <f t="shared" ca="1" si="481"/>
        <v>-2862.4320000000002</v>
      </c>
      <c r="P278" s="27">
        <f t="shared" ca="1" si="481"/>
        <v>-2962.6560000000004</v>
      </c>
      <c r="Q278" s="27">
        <f t="shared" ca="1" si="481"/>
        <v>-3112.9920000000002</v>
      </c>
      <c r="R278" s="27">
        <f t="shared" ca="1" si="481"/>
        <v>-3368.7360000000008</v>
      </c>
      <c r="S278" s="27">
        <f t="shared" ca="1" si="481"/>
        <v>-3087.0720000000001</v>
      </c>
      <c r="T278" s="27">
        <f t="shared" ca="1" si="481"/>
        <v>-3216.6720000000005</v>
      </c>
      <c r="U278" s="27">
        <f t="shared" ca="1" si="482"/>
        <v>-3381.6960000000008</v>
      </c>
      <c r="V278" s="27">
        <f t="shared" ca="1" si="482"/>
        <v>-3677.1840000000002</v>
      </c>
      <c r="W278" s="27">
        <f t="shared" ca="1" si="482"/>
        <v>-3231.3600000000006</v>
      </c>
      <c r="X278" s="27">
        <f t="shared" ca="1" si="482"/>
        <v>-3385.152</v>
      </c>
      <c r="Y278" s="27">
        <f t="shared" ca="1" si="482"/>
        <v>-3576.9600000000009</v>
      </c>
      <c r="Z278" s="27">
        <f t="shared" ca="1" si="482"/>
        <v>-3841.3440000000001</v>
      </c>
      <c r="AA278" s="27">
        <f t="shared" ca="1" si="482"/>
        <v>-3703.9680000000008</v>
      </c>
      <c r="AB278" s="27">
        <f t="shared" ca="1" si="482"/>
        <v>-3847.3920000000003</v>
      </c>
      <c r="AC278" s="27">
        <f t="shared" ca="1" si="482"/>
        <v>-4031.4240000000004</v>
      </c>
      <c r="AD278" s="27">
        <f t="shared" ca="1" si="482"/>
        <v>-4384.8000000000011</v>
      </c>
      <c r="AE278" s="27"/>
      <c r="AF278" s="26">
        <f t="shared" ref="AF278:BK278" ca="1" si="485">IFERROR((AF277/AF283)*AF284,0)</f>
        <v>0</v>
      </c>
      <c r="AG278" s="26">
        <f t="shared" ca="1" si="485"/>
        <v>0</v>
      </c>
      <c r="AH278" s="26">
        <f t="shared" ca="1" si="485"/>
        <v>0</v>
      </c>
      <c r="AI278" s="26">
        <f t="shared" ca="1" si="485"/>
        <v>0</v>
      </c>
      <c r="AJ278" s="26">
        <f t="shared" ca="1" si="485"/>
        <v>0</v>
      </c>
      <c r="AK278" s="26">
        <f t="shared" ca="1" si="485"/>
        <v>0</v>
      </c>
      <c r="AL278" s="26">
        <f t="shared" ca="1" si="485"/>
        <v>0</v>
      </c>
      <c r="AM278" s="26">
        <f t="shared" ca="1" si="485"/>
        <v>0</v>
      </c>
      <c r="AN278" s="26">
        <f t="shared" ca="1" si="485"/>
        <v>0</v>
      </c>
      <c r="AO278" s="26">
        <f t="shared" ca="1" si="485"/>
        <v>-959.04000000000019</v>
      </c>
      <c r="AP278" s="26">
        <f t="shared" ca="1" si="485"/>
        <v>-942.62400000000014</v>
      </c>
      <c r="AQ278" s="26">
        <f t="shared" ca="1" si="485"/>
        <v>-1007.4240000000002</v>
      </c>
      <c r="AR278" s="26">
        <f t="shared" ca="1" si="485"/>
        <v>-1073.9520000000002</v>
      </c>
      <c r="AS278" s="26">
        <f t="shared" ca="1" si="485"/>
        <v>-754.27200000000005</v>
      </c>
      <c r="AT278" s="26">
        <f t="shared" ca="1" si="485"/>
        <v>-1034.2080000000001</v>
      </c>
      <c r="AU278" s="26">
        <f t="shared" ca="1" si="485"/>
        <v>-959.90400000000022</v>
      </c>
      <c r="AV278" s="26">
        <f t="shared" ca="1" si="485"/>
        <v>-998.78400000000011</v>
      </c>
      <c r="AW278" s="26">
        <f t="shared" ca="1" si="485"/>
        <v>-1003.9680000000002</v>
      </c>
      <c r="AX278" s="26">
        <f t="shared" ca="1" si="485"/>
        <v>-998.78400000000011</v>
      </c>
      <c r="AY278" s="26">
        <f t="shared" ca="1" si="485"/>
        <v>-1130.9760000000001</v>
      </c>
      <c r="AZ278" s="26">
        <f t="shared" ca="1" si="485"/>
        <v>-983.2320000000002</v>
      </c>
      <c r="BA278" s="26">
        <f t="shared" ca="1" si="485"/>
        <v>-1102.4640000000002</v>
      </c>
      <c r="BB278" s="26">
        <f t="shared" ca="1" si="485"/>
        <v>-1123.2000000000003</v>
      </c>
      <c r="BC278" s="26">
        <f t="shared" ca="1" si="485"/>
        <v>-1143.0720000000001</v>
      </c>
      <c r="BD278" s="26">
        <f t="shared" ca="1" si="485"/>
        <v>-1165.5360000000001</v>
      </c>
      <c r="BE278" s="26">
        <f t="shared" ca="1" si="485"/>
        <v>-804.38400000000013</v>
      </c>
      <c r="BF278" s="26">
        <f t="shared" ca="1" si="485"/>
        <v>-1117.152</v>
      </c>
      <c r="BG278" s="26">
        <f t="shared" ca="1" si="485"/>
        <v>-1057.5360000000001</v>
      </c>
      <c r="BH278" s="26">
        <f t="shared" ca="1" si="485"/>
        <v>-1092.0960000000002</v>
      </c>
      <c r="BI278" s="26">
        <f t="shared" ca="1" si="485"/>
        <v>-1067.0400000000002</v>
      </c>
      <c r="BJ278" s="26">
        <f t="shared" ca="1" si="485"/>
        <v>-1075.6800000000003</v>
      </c>
      <c r="BK278" s="26">
        <f t="shared" ca="1" si="485"/>
        <v>-1264.0320000000004</v>
      </c>
      <c r="BL278" s="26">
        <f t="shared" ref="BL278:CM278" ca="1" si="486">IFERROR((BL277/BL283)*BL284,0)</f>
        <v>-1041.9840000000002</v>
      </c>
      <c r="BM278" s="26">
        <f t="shared" ca="1" si="486"/>
        <v>-1206.1440000000002</v>
      </c>
      <c r="BN278" s="26">
        <f t="shared" ca="1" si="486"/>
        <v>-1238.1120000000001</v>
      </c>
      <c r="BO278" s="26">
        <f t="shared" ca="1" si="486"/>
        <v>-1232.9280000000001</v>
      </c>
      <c r="BP278" s="26">
        <f t="shared" ca="1" si="486"/>
        <v>-1235.5200000000002</v>
      </c>
      <c r="BQ278" s="26">
        <f t="shared" ca="1" si="486"/>
        <v>-846.72000000000014</v>
      </c>
      <c r="BR278" s="26">
        <f t="shared" ca="1" si="486"/>
        <v>-1149.1200000000001</v>
      </c>
      <c r="BS278" s="26">
        <f t="shared" ca="1" si="486"/>
        <v>-1106.7840000000001</v>
      </c>
      <c r="BT278" s="26">
        <f t="shared" ca="1" si="486"/>
        <v>-1181.9520000000002</v>
      </c>
      <c r="BU278" s="26">
        <f t="shared" ca="1" si="486"/>
        <v>-1096.4159999999999</v>
      </c>
      <c r="BV278" s="26">
        <f t="shared" ca="1" si="486"/>
        <v>-1141.3440000000001</v>
      </c>
      <c r="BW278" s="26">
        <f t="shared" ca="1" si="486"/>
        <v>-1322.7840000000003</v>
      </c>
      <c r="BX278" s="26">
        <f t="shared" ca="1" si="486"/>
        <v>-1112.8320000000003</v>
      </c>
      <c r="BY278" s="26">
        <f t="shared" ca="1" si="486"/>
        <v>-1278.72</v>
      </c>
      <c r="BZ278" s="26">
        <f t="shared" ca="1" si="486"/>
        <v>-1276.1280000000002</v>
      </c>
      <c r="CA278" s="26">
        <f t="shared" ca="1" si="486"/>
        <v>-1286.4960000000001</v>
      </c>
      <c r="CB278" s="26">
        <f t="shared" ca="1" si="486"/>
        <v>-1444.6080000000002</v>
      </c>
      <c r="CC278" s="26">
        <f t="shared" ca="1" si="486"/>
        <v>-961.63200000000006</v>
      </c>
      <c r="CD278" s="26">
        <f t="shared" ca="1" si="486"/>
        <v>-1297.7280000000003</v>
      </c>
      <c r="CE278" s="26">
        <f t="shared" ca="1" si="486"/>
        <v>-1245.8880000000001</v>
      </c>
      <c r="CF278" s="26">
        <f t="shared" ca="1" si="486"/>
        <v>-1336.6080000000002</v>
      </c>
      <c r="CG278" s="26">
        <f t="shared" ca="1" si="486"/>
        <v>-1264.8960000000002</v>
      </c>
      <c r="CH278" s="26">
        <f t="shared" ca="1" si="486"/>
        <v>-1305.5040000000001</v>
      </c>
      <c r="CI278" s="26">
        <f t="shared" ca="1" si="486"/>
        <v>-1468.8000000000002</v>
      </c>
      <c r="CJ278" s="26">
        <f t="shared" ca="1" si="486"/>
        <v>-1257.1200000000003</v>
      </c>
      <c r="CK278" s="26">
        <f t="shared" ca="1" si="486"/>
        <v>-1494.7200000000003</v>
      </c>
      <c r="CL278" s="26">
        <f t="shared" ca="1" si="486"/>
        <v>-1416.0960000000002</v>
      </c>
      <c r="CM278" s="26">
        <f t="shared" ca="1" si="486"/>
        <v>-1473.9840000000004</v>
      </c>
    </row>
    <row r="279" spans="2:91" x14ac:dyDescent="0.2">
      <c r="B279" s="196" t="s">
        <v>297</v>
      </c>
      <c r="C279" s="19" t="str">
        <f>Inputs!$J$16</f>
        <v>EUR</v>
      </c>
      <c r="D279" s="19" t="s">
        <v>19</v>
      </c>
      <c r="E279" s="27">
        <f t="shared" ca="1" si="480"/>
        <v>-145.45440000000005</v>
      </c>
      <c r="F279" s="27">
        <f t="shared" ca="1" si="480"/>
        <v>-615.34080000000006</v>
      </c>
      <c r="G279" s="27">
        <f t="shared" ca="1" si="480"/>
        <v>-668.13120000000026</v>
      </c>
      <c r="H279" s="27">
        <f t="shared" ca="1" si="480"/>
        <v>-701.74080000000015</v>
      </c>
      <c r="I279" s="27">
        <f t="shared" ca="1" si="480"/>
        <v>-798.37920000000031</v>
      </c>
      <c r="J279" s="27"/>
      <c r="K279" s="27">
        <f t="shared" ca="1" si="481"/>
        <v>0</v>
      </c>
      <c r="L279" s="27">
        <f t="shared" ca="1" si="481"/>
        <v>0</v>
      </c>
      <c r="M279" s="27">
        <f t="shared" ca="1" si="481"/>
        <v>0</v>
      </c>
      <c r="N279" s="27">
        <f t="shared" ca="1" si="481"/>
        <v>-145.45440000000005</v>
      </c>
      <c r="O279" s="27">
        <f t="shared" ca="1" si="481"/>
        <v>-143.12160000000003</v>
      </c>
      <c r="P279" s="27">
        <f t="shared" ca="1" si="481"/>
        <v>-148.13280000000003</v>
      </c>
      <c r="Q279" s="27">
        <f t="shared" ca="1" si="481"/>
        <v>-155.64960000000002</v>
      </c>
      <c r="R279" s="27">
        <f t="shared" ca="1" si="481"/>
        <v>-168.43680000000003</v>
      </c>
      <c r="S279" s="27">
        <f t="shared" ca="1" si="481"/>
        <v>-154.35360000000003</v>
      </c>
      <c r="T279" s="27">
        <f t="shared" ca="1" si="481"/>
        <v>-160.83360000000002</v>
      </c>
      <c r="U279" s="27">
        <f t="shared" ca="1" si="482"/>
        <v>-169.08480000000006</v>
      </c>
      <c r="V279" s="27">
        <f t="shared" ca="1" si="482"/>
        <v>-183.85920000000004</v>
      </c>
      <c r="W279" s="27">
        <f t="shared" ca="1" si="482"/>
        <v>-161.56800000000004</v>
      </c>
      <c r="X279" s="27">
        <f t="shared" ca="1" si="482"/>
        <v>-169.25760000000002</v>
      </c>
      <c r="Y279" s="27">
        <f t="shared" ca="1" si="482"/>
        <v>-178.84800000000004</v>
      </c>
      <c r="Z279" s="27">
        <f t="shared" ca="1" si="482"/>
        <v>-192.06720000000004</v>
      </c>
      <c r="AA279" s="27">
        <f t="shared" ca="1" si="482"/>
        <v>-185.19840000000005</v>
      </c>
      <c r="AB279" s="27">
        <f t="shared" ca="1" si="482"/>
        <v>-192.36960000000002</v>
      </c>
      <c r="AC279" s="27">
        <f t="shared" ca="1" si="482"/>
        <v>-201.57120000000006</v>
      </c>
      <c r="AD279" s="27">
        <f t="shared" ca="1" si="482"/>
        <v>-219.24000000000007</v>
      </c>
      <c r="AE279" s="27"/>
      <c r="AF279" s="26">
        <f t="shared" ref="AF279:BK279" ca="1" si="487">IFERROR((AF277/AF283)*AF285,0)</f>
        <v>0</v>
      </c>
      <c r="AG279" s="26">
        <f t="shared" ca="1" si="487"/>
        <v>0</v>
      </c>
      <c r="AH279" s="26">
        <f t="shared" ca="1" si="487"/>
        <v>0</v>
      </c>
      <c r="AI279" s="26">
        <f t="shared" ca="1" si="487"/>
        <v>0</v>
      </c>
      <c r="AJ279" s="26">
        <f t="shared" ca="1" si="487"/>
        <v>0</v>
      </c>
      <c r="AK279" s="26">
        <f t="shared" ca="1" si="487"/>
        <v>0</v>
      </c>
      <c r="AL279" s="26">
        <f t="shared" ca="1" si="487"/>
        <v>0</v>
      </c>
      <c r="AM279" s="26">
        <f t="shared" ca="1" si="487"/>
        <v>0</v>
      </c>
      <c r="AN279" s="26">
        <f t="shared" ca="1" si="487"/>
        <v>0</v>
      </c>
      <c r="AO279" s="26">
        <f t="shared" ca="1" si="487"/>
        <v>-47.952000000000012</v>
      </c>
      <c r="AP279" s="26">
        <f t="shared" ca="1" si="487"/>
        <v>-47.131200000000014</v>
      </c>
      <c r="AQ279" s="26">
        <f t="shared" ca="1" si="487"/>
        <v>-50.371200000000016</v>
      </c>
      <c r="AR279" s="26">
        <f t="shared" ca="1" si="487"/>
        <v>-53.697600000000008</v>
      </c>
      <c r="AS279" s="26">
        <f t="shared" ca="1" si="487"/>
        <v>-37.7136</v>
      </c>
      <c r="AT279" s="26">
        <f t="shared" ca="1" si="487"/>
        <v>-51.710400000000014</v>
      </c>
      <c r="AU279" s="26">
        <f t="shared" ca="1" si="487"/>
        <v>-47.995200000000011</v>
      </c>
      <c r="AV279" s="26">
        <f t="shared" ca="1" si="487"/>
        <v>-49.939200000000007</v>
      </c>
      <c r="AW279" s="26">
        <f t="shared" ca="1" si="487"/>
        <v>-50.198400000000014</v>
      </c>
      <c r="AX279" s="26">
        <f t="shared" ca="1" si="487"/>
        <v>-49.939200000000007</v>
      </c>
      <c r="AY279" s="26">
        <f t="shared" ca="1" si="487"/>
        <v>-56.548800000000007</v>
      </c>
      <c r="AZ279" s="26">
        <f t="shared" ca="1" si="487"/>
        <v>-49.161600000000014</v>
      </c>
      <c r="BA279" s="26">
        <f t="shared" ca="1" si="487"/>
        <v>-55.123200000000011</v>
      </c>
      <c r="BB279" s="26">
        <f t="shared" ca="1" si="487"/>
        <v>-56.160000000000018</v>
      </c>
      <c r="BC279" s="26">
        <f t="shared" ca="1" si="487"/>
        <v>-57.153600000000012</v>
      </c>
      <c r="BD279" s="26">
        <f t="shared" ca="1" si="487"/>
        <v>-58.276800000000009</v>
      </c>
      <c r="BE279" s="26">
        <f t="shared" ca="1" si="487"/>
        <v>-40.219200000000008</v>
      </c>
      <c r="BF279" s="26">
        <f t="shared" ca="1" si="487"/>
        <v>-55.857600000000012</v>
      </c>
      <c r="BG279" s="26">
        <f t="shared" ca="1" si="487"/>
        <v>-52.87680000000001</v>
      </c>
      <c r="BH279" s="26">
        <f t="shared" ca="1" si="487"/>
        <v>-54.604800000000012</v>
      </c>
      <c r="BI279" s="26">
        <f t="shared" ca="1" si="487"/>
        <v>-53.352000000000004</v>
      </c>
      <c r="BJ279" s="26">
        <f t="shared" ca="1" si="487"/>
        <v>-53.784000000000013</v>
      </c>
      <c r="BK279" s="26">
        <f t="shared" ca="1" si="487"/>
        <v>-63.20160000000002</v>
      </c>
      <c r="BL279" s="26">
        <f t="shared" ref="BL279:CM279" ca="1" si="488">IFERROR((BL277/BL283)*BL285,0)</f>
        <v>-52.099200000000017</v>
      </c>
      <c r="BM279" s="26">
        <f t="shared" ca="1" si="488"/>
        <v>-60.307200000000009</v>
      </c>
      <c r="BN279" s="26">
        <f t="shared" ca="1" si="488"/>
        <v>-61.905600000000007</v>
      </c>
      <c r="BO279" s="26">
        <f t="shared" ca="1" si="488"/>
        <v>-61.646400000000014</v>
      </c>
      <c r="BP279" s="26">
        <f t="shared" ca="1" si="488"/>
        <v>-61.776000000000018</v>
      </c>
      <c r="BQ279" s="26">
        <f t="shared" ca="1" si="488"/>
        <v>-42.336000000000006</v>
      </c>
      <c r="BR279" s="26">
        <f t="shared" ca="1" si="488"/>
        <v>-57.45600000000001</v>
      </c>
      <c r="BS279" s="26">
        <f t="shared" ca="1" si="488"/>
        <v>-55.339200000000012</v>
      </c>
      <c r="BT279" s="26">
        <f t="shared" ca="1" si="488"/>
        <v>-59.097600000000014</v>
      </c>
      <c r="BU279" s="26">
        <f t="shared" ca="1" si="488"/>
        <v>-54.820800000000006</v>
      </c>
      <c r="BV279" s="26">
        <f t="shared" ca="1" si="488"/>
        <v>-57.067200000000014</v>
      </c>
      <c r="BW279" s="26">
        <f t="shared" ca="1" si="488"/>
        <v>-66.139200000000017</v>
      </c>
      <c r="BX279" s="26">
        <f t="shared" ca="1" si="488"/>
        <v>-55.641600000000011</v>
      </c>
      <c r="BY279" s="26">
        <f t="shared" ca="1" si="488"/>
        <v>-63.936000000000007</v>
      </c>
      <c r="BZ279" s="26">
        <f t="shared" ca="1" si="488"/>
        <v>-63.806400000000018</v>
      </c>
      <c r="CA279" s="26">
        <f t="shared" ca="1" si="488"/>
        <v>-64.32480000000001</v>
      </c>
      <c r="CB279" s="26">
        <f t="shared" ca="1" si="488"/>
        <v>-72.230400000000017</v>
      </c>
      <c r="CC279" s="26">
        <f t="shared" ca="1" si="488"/>
        <v>-48.081600000000009</v>
      </c>
      <c r="CD279" s="26">
        <f t="shared" ca="1" si="488"/>
        <v>-64.886400000000009</v>
      </c>
      <c r="CE279" s="26">
        <f t="shared" ca="1" si="488"/>
        <v>-62.29440000000001</v>
      </c>
      <c r="CF279" s="26">
        <f t="shared" ca="1" si="488"/>
        <v>-66.830400000000012</v>
      </c>
      <c r="CG279" s="26">
        <f t="shared" ca="1" si="488"/>
        <v>-63.244800000000005</v>
      </c>
      <c r="CH279" s="26">
        <f t="shared" ca="1" si="488"/>
        <v>-65.275200000000012</v>
      </c>
      <c r="CI279" s="26">
        <f t="shared" ca="1" si="488"/>
        <v>-73.440000000000012</v>
      </c>
      <c r="CJ279" s="26">
        <f t="shared" ca="1" si="488"/>
        <v>-62.856000000000016</v>
      </c>
      <c r="CK279" s="26">
        <f t="shared" ca="1" si="488"/>
        <v>-74.736000000000018</v>
      </c>
      <c r="CL279" s="26">
        <f t="shared" ca="1" si="488"/>
        <v>-70.804800000000014</v>
      </c>
      <c r="CM279" s="26">
        <f t="shared" ca="1" si="488"/>
        <v>-73.699200000000019</v>
      </c>
    </row>
    <row r="280" spans="2:91" s="115" customFormat="1" x14ac:dyDescent="0.2">
      <c r="B280" s="195" t="s">
        <v>296</v>
      </c>
      <c r="C280" s="19" t="str">
        <f>Inputs!$J$16</f>
        <v>EUR</v>
      </c>
      <c r="D280" s="19" t="s">
        <v>19</v>
      </c>
      <c r="E280" s="63">
        <f ca="1">SUM(E276:E279)</f>
        <v>-4.2632564145606011E-13</v>
      </c>
      <c r="F280" s="63">
        <f ca="1">SUM(F276:F279)</f>
        <v>-1.9326762412674725E-12</v>
      </c>
      <c r="G280" s="63">
        <f ca="1">SUM(G276:G279)</f>
        <v>-2.2737367544323206E-12</v>
      </c>
      <c r="H280" s="63">
        <f ca="1">SUM(H276:H279)</f>
        <v>-2.3874235921539366E-12</v>
      </c>
      <c r="I280" s="63">
        <f ca="1">SUM(I276:I279)</f>
        <v>-9.0949470177292824E-13</v>
      </c>
      <c r="J280" s="63"/>
      <c r="K280" s="63">
        <f t="shared" ref="K280:AD280" ca="1" si="489">SUM(K276:K279)</f>
        <v>0</v>
      </c>
      <c r="L280" s="63">
        <f t="shared" ca="1" si="489"/>
        <v>0</v>
      </c>
      <c r="M280" s="63">
        <f t="shared" ca="1" si="489"/>
        <v>0</v>
      </c>
      <c r="N280" s="63">
        <f t="shared" ca="1" si="489"/>
        <v>-4.2632564145606011E-13</v>
      </c>
      <c r="O280" s="63">
        <f t="shared" ca="1" si="489"/>
        <v>-5.4001247917767614E-13</v>
      </c>
      <c r="P280" s="63">
        <f t="shared" ca="1" si="489"/>
        <v>-6.2527760746888816E-13</v>
      </c>
      <c r="Q280" s="63">
        <f t="shared" ca="1" si="489"/>
        <v>0</v>
      </c>
      <c r="R280" s="63">
        <f t="shared" ca="1" si="489"/>
        <v>0</v>
      </c>
      <c r="S280" s="63">
        <f t="shared" ca="1" si="489"/>
        <v>3.4106051316484809E-13</v>
      </c>
      <c r="T280" s="63">
        <f t="shared" ca="1" si="489"/>
        <v>3.694822225952521E-13</v>
      </c>
      <c r="U280" s="63">
        <f t="shared" ca="1" si="489"/>
        <v>0</v>
      </c>
      <c r="V280" s="63">
        <f t="shared" ca="1" si="489"/>
        <v>7.3896444519050419E-13</v>
      </c>
      <c r="W280" s="63">
        <f t="shared" ca="1" si="489"/>
        <v>1.0800249583553523E-12</v>
      </c>
      <c r="X280" s="63">
        <f t="shared" ca="1" si="489"/>
        <v>1.2505552149377763E-12</v>
      </c>
      <c r="Y280" s="63">
        <f t="shared" ca="1" si="489"/>
        <v>1.2789769243681803E-12</v>
      </c>
      <c r="Z280" s="63">
        <f t="shared" ca="1" si="489"/>
        <v>1.7337242752546445E-12</v>
      </c>
      <c r="AA280" s="63">
        <f t="shared" ca="1" si="489"/>
        <v>1.9895196601282805E-12</v>
      </c>
      <c r="AB280" s="63">
        <f t="shared" ca="1" si="489"/>
        <v>2.2453150450019166E-12</v>
      </c>
      <c r="AC280" s="63">
        <f t="shared" ca="1" si="489"/>
        <v>2.5295321393059567E-12</v>
      </c>
      <c r="AD280" s="63">
        <f t="shared" ca="1" si="489"/>
        <v>2.4442670110147446E-12</v>
      </c>
      <c r="AE280" s="63"/>
      <c r="AF280" s="194">
        <f t="shared" ref="AF280:BK280" ca="1" si="490">SUM(AF276:AF279)</f>
        <v>0</v>
      </c>
      <c r="AG280" s="63">
        <f t="shared" ca="1" si="490"/>
        <v>0</v>
      </c>
      <c r="AH280" s="63">
        <f t="shared" ca="1" si="490"/>
        <v>0</v>
      </c>
      <c r="AI280" s="63">
        <f t="shared" ca="1" si="490"/>
        <v>0</v>
      </c>
      <c r="AJ280" s="63">
        <f t="shared" ca="1" si="490"/>
        <v>0</v>
      </c>
      <c r="AK280" s="63">
        <f t="shared" ca="1" si="490"/>
        <v>0</v>
      </c>
      <c r="AL280" s="63">
        <f t="shared" ca="1" si="490"/>
        <v>0</v>
      </c>
      <c r="AM280" s="63">
        <f t="shared" ca="1" si="490"/>
        <v>0</v>
      </c>
      <c r="AN280" s="63">
        <f t="shared" ca="1" si="490"/>
        <v>0</v>
      </c>
      <c r="AO280" s="63">
        <f t="shared" ca="1" si="490"/>
        <v>0</v>
      </c>
      <c r="AP280" s="63">
        <f t="shared" ca="1" si="490"/>
        <v>0</v>
      </c>
      <c r="AQ280" s="63">
        <f t="shared" ca="1" si="490"/>
        <v>0</v>
      </c>
      <c r="AR280" s="63">
        <f t="shared" ca="1" si="490"/>
        <v>0</v>
      </c>
      <c r="AS280" s="63">
        <f t="shared" ca="1" si="490"/>
        <v>-7.1054273576010019E-14</v>
      </c>
      <c r="AT280" s="63">
        <f t="shared" ca="1" si="490"/>
        <v>1.4921397450962104E-13</v>
      </c>
      <c r="AU280" s="63">
        <f t="shared" ca="1" si="490"/>
        <v>1.7053025658242404E-13</v>
      </c>
      <c r="AV280" s="63">
        <f t="shared" ca="1" si="490"/>
        <v>2.4868995751603507E-13</v>
      </c>
      <c r="AW280" s="63">
        <f t="shared" ca="1" si="490"/>
        <v>3.1974423109204508E-13</v>
      </c>
      <c r="AX280" s="63">
        <f t="shared" ca="1" si="490"/>
        <v>2.4868995751603507E-13</v>
      </c>
      <c r="AY280" s="63">
        <f t="shared" ca="1" si="490"/>
        <v>2.4868995751603507E-13</v>
      </c>
      <c r="AZ280" s="63">
        <f t="shared" ca="1" si="490"/>
        <v>1.2079226507921703E-13</v>
      </c>
      <c r="BA280" s="63">
        <f t="shared" ca="1" si="490"/>
        <v>4.4053649617126212E-13</v>
      </c>
      <c r="BB280" s="63">
        <f t="shared" ca="1" si="490"/>
        <v>2.9132252166164108E-13</v>
      </c>
      <c r="BC280" s="63">
        <f t="shared" ca="1" si="490"/>
        <v>3.1263880373444408E-13</v>
      </c>
      <c r="BD280" s="63">
        <f t="shared" ca="1" si="490"/>
        <v>3.1263880373444408E-13</v>
      </c>
      <c r="BE280" s="63">
        <f t="shared" ca="1" si="490"/>
        <v>4.4764192352886312E-13</v>
      </c>
      <c r="BF280" s="63">
        <f t="shared" ca="1" si="490"/>
        <v>4.9027448767446913E-13</v>
      </c>
      <c r="BG280" s="63">
        <f t="shared" ca="1" si="490"/>
        <v>6.7501559897209518E-13</v>
      </c>
      <c r="BH280" s="63">
        <f t="shared" ca="1" si="490"/>
        <v>7.3896444519050419E-13</v>
      </c>
      <c r="BI280" s="63">
        <f t="shared" ca="1" si="490"/>
        <v>5.4001247917767614E-13</v>
      </c>
      <c r="BJ280" s="63">
        <f t="shared" ca="1" si="490"/>
        <v>3.1974423109204508E-13</v>
      </c>
      <c r="BK280" s="63">
        <f t="shared" ca="1" si="490"/>
        <v>3.0553337637684308E-13</v>
      </c>
      <c r="BL280" s="63">
        <f t="shared" ref="BL280:CM280" ca="1" si="491">SUM(BL276:BL279)</f>
        <v>3.1974423109204508E-13</v>
      </c>
      <c r="BM280" s="63">
        <f t="shared" ca="1" si="491"/>
        <v>4.1211478674085811E-13</v>
      </c>
      <c r="BN280" s="63">
        <f t="shared" ca="1" si="491"/>
        <v>4.9737991503207013E-13</v>
      </c>
      <c r="BO280" s="63">
        <f t="shared" ca="1" si="491"/>
        <v>5.2580162446247414E-13</v>
      </c>
      <c r="BP280" s="63">
        <f t="shared" ca="1" si="491"/>
        <v>5.0448534238967113E-13</v>
      </c>
      <c r="BQ280" s="63">
        <f t="shared" ca="1" si="491"/>
        <v>4.6185277824406512E-13</v>
      </c>
      <c r="BR280" s="63">
        <f t="shared" ca="1" si="491"/>
        <v>5.7553961596568115E-13</v>
      </c>
      <c r="BS280" s="63">
        <f t="shared" ca="1" si="491"/>
        <v>7.8870243669371121E-13</v>
      </c>
      <c r="BT280" s="63">
        <f t="shared" ca="1" si="491"/>
        <v>7.2475359047530219E-13</v>
      </c>
      <c r="BU280" s="63">
        <f t="shared" ca="1" si="491"/>
        <v>8.6686213762732223E-13</v>
      </c>
      <c r="BV280" s="63">
        <f t="shared" ca="1" si="491"/>
        <v>1.0800249583553523E-12</v>
      </c>
      <c r="BW280" s="63">
        <f t="shared" ca="1" si="491"/>
        <v>1.1937117960769683E-12</v>
      </c>
      <c r="BX280" s="63">
        <f t="shared" ca="1" si="491"/>
        <v>1.0516032489249483E-12</v>
      </c>
      <c r="BY280" s="63">
        <f t="shared" ca="1" si="491"/>
        <v>1.2789769243681803E-12</v>
      </c>
      <c r="BZ280" s="63">
        <f t="shared" ca="1" si="491"/>
        <v>1.2860823517257813E-12</v>
      </c>
      <c r="CA280" s="63">
        <f t="shared" ca="1" si="491"/>
        <v>1.4495071809506044E-12</v>
      </c>
      <c r="CB280" s="63">
        <f t="shared" ca="1" si="491"/>
        <v>1.4921397450962104E-12</v>
      </c>
      <c r="CC280" s="63">
        <f t="shared" ca="1" si="491"/>
        <v>1.4495071809506044E-12</v>
      </c>
      <c r="CD280" s="63">
        <f t="shared" ca="1" si="491"/>
        <v>1.4495071809506044E-12</v>
      </c>
      <c r="CE280" s="63">
        <f t="shared" ca="1" si="491"/>
        <v>1.3500311979441904E-12</v>
      </c>
      <c r="CF280" s="63">
        <f t="shared" ca="1" si="491"/>
        <v>1.4068746168049984E-12</v>
      </c>
      <c r="CG280" s="63">
        <f t="shared" ca="1" si="491"/>
        <v>1.3002932064409833E-12</v>
      </c>
      <c r="CH280" s="63">
        <f t="shared" ca="1" si="491"/>
        <v>1.3926637620897964E-12</v>
      </c>
      <c r="CI280" s="63">
        <f t="shared" ca="1" si="491"/>
        <v>1.4068746168049984E-12</v>
      </c>
      <c r="CJ280" s="63">
        <f t="shared" ca="1" si="491"/>
        <v>1.3429257705865894E-12</v>
      </c>
      <c r="CK280" s="63">
        <f t="shared" ca="1" si="491"/>
        <v>1.4495071809506044E-12</v>
      </c>
      <c r="CL280" s="63">
        <f t="shared" ca="1" si="491"/>
        <v>1.2363443602225743E-12</v>
      </c>
      <c r="CM280" s="63">
        <f t="shared" ca="1" si="491"/>
        <v>1.1368683772161603E-12</v>
      </c>
    </row>
    <row r="281" spans="2:91" x14ac:dyDescent="0.2">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row>
    <row r="282" spans="2:91" s="115" customFormat="1" x14ac:dyDescent="0.2">
      <c r="B282" s="195" t="s">
        <v>300</v>
      </c>
      <c r="C282" s="19" t="str">
        <f>Inputs!$GZ$9</f>
        <v>kg</v>
      </c>
      <c r="D282" s="19" t="s">
        <v>19</v>
      </c>
      <c r="E282" s="63">
        <v>0</v>
      </c>
      <c r="F282" s="63">
        <f ca="1">E286</f>
        <v>-3.907985046680551E-14</v>
      </c>
      <c r="G282" s="63">
        <f ca="1">F286</f>
        <v>0</v>
      </c>
      <c r="H282" s="63">
        <f ca="1">G286</f>
        <v>1.1368683772161603E-13</v>
      </c>
      <c r="I282" s="63">
        <f ca="1">H286</f>
        <v>1.7053025658242404E-13</v>
      </c>
      <c r="J282" s="63"/>
      <c r="K282" s="63">
        <v>0</v>
      </c>
      <c r="L282" s="63">
        <f t="shared" ref="L282:AD282" ca="1" si="492">K286</f>
        <v>0</v>
      </c>
      <c r="M282" s="63">
        <f t="shared" ca="1" si="492"/>
        <v>0</v>
      </c>
      <c r="N282" s="63">
        <f t="shared" ca="1" si="492"/>
        <v>0</v>
      </c>
      <c r="O282" s="63">
        <f t="shared" ca="1" si="492"/>
        <v>-3.907985046680551E-14</v>
      </c>
      <c r="P282" s="63">
        <f t="shared" ca="1" si="492"/>
        <v>-5.8619775700208265E-14</v>
      </c>
      <c r="Q282" s="63">
        <f t="shared" ca="1" si="492"/>
        <v>-4.9737991503207013E-14</v>
      </c>
      <c r="R282" s="63">
        <f t="shared" ca="1" si="492"/>
        <v>-6.3948846218409017E-14</v>
      </c>
      <c r="S282" s="63">
        <f t="shared" ca="1" si="492"/>
        <v>-7.815970093361102E-14</v>
      </c>
      <c r="T282" s="63">
        <f t="shared" ca="1" si="492"/>
        <v>-7.1054273576010019E-14</v>
      </c>
      <c r="U282" s="63">
        <f t="shared" ca="1" si="492"/>
        <v>-9.9475983006414026E-14</v>
      </c>
      <c r="V282" s="63">
        <f t="shared" ca="1" si="492"/>
        <v>-7.815970093361102E-14</v>
      </c>
      <c r="W282" s="63">
        <f t="shared" ca="1" si="492"/>
        <v>-3.5527136788005009E-14</v>
      </c>
      <c r="X282" s="63">
        <f t="shared" ca="1" si="492"/>
        <v>-6.0396132539608516E-14</v>
      </c>
      <c r="Y282" s="63">
        <f t="shared" ca="1" si="492"/>
        <v>0</v>
      </c>
      <c r="Z282" s="63">
        <f t="shared" ca="1" si="492"/>
        <v>6.7501559897209518E-14</v>
      </c>
      <c r="AA282" s="63">
        <f t="shared" ca="1" si="492"/>
        <v>0</v>
      </c>
      <c r="AB282" s="63">
        <f t="shared" ca="1" si="492"/>
        <v>7.1054273576010019E-14</v>
      </c>
      <c r="AC282" s="63">
        <f t="shared" ca="1" si="492"/>
        <v>8.8817841970012523E-14</v>
      </c>
      <c r="AD282" s="63">
        <f t="shared" ca="1" si="492"/>
        <v>1.4921397450962104E-13</v>
      </c>
      <c r="AE282" s="63"/>
      <c r="AF282" s="194">
        <v>0</v>
      </c>
      <c r="AG282" s="194">
        <f t="shared" ref="AG282:BL282" ca="1" si="493">AF286</f>
        <v>0</v>
      </c>
      <c r="AH282" s="194">
        <f t="shared" ca="1" si="493"/>
        <v>0</v>
      </c>
      <c r="AI282" s="194">
        <f t="shared" ca="1" si="493"/>
        <v>0</v>
      </c>
      <c r="AJ282" s="194">
        <f t="shared" ca="1" si="493"/>
        <v>0</v>
      </c>
      <c r="AK282" s="194">
        <f t="shared" ca="1" si="493"/>
        <v>0</v>
      </c>
      <c r="AL282" s="194">
        <f t="shared" ca="1" si="493"/>
        <v>0</v>
      </c>
      <c r="AM282" s="194">
        <f t="shared" ca="1" si="493"/>
        <v>0</v>
      </c>
      <c r="AN282" s="194">
        <f t="shared" ca="1" si="493"/>
        <v>0</v>
      </c>
      <c r="AO282" s="194">
        <f t="shared" ca="1" si="493"/>
        <v>0</v>
      </c>
      <c r="AP282" s="194">
        <f t="shared" ca="1" si="493"/>
        <v>0</v>
      </c>
      <c r="AQ282" s="194">
        <f t="shared" ca="1" si="493"/>
        <v>0</v>
      </c>
      <c r="AR282" s="194">
        <f t="shared" ca="1" si="493"/>
        <v>0</v>
      </c>
      <c r="AS282" s="194">
        <f t="shared" ca="1" si="493"/>
        <v>0</v>
      </c>
      <c r="AT282" s="194">
        <f t="shared" ca="1" si="493"/>
        <v>0</v>
      </c>
      <c r="AU282" s="194">
        <f t="shared" ca="1" si="493"/>
        <v>0</v>
      </c>
      <c r="AV282" s="194">
        <f t="shared" ca="1" si="493"/>
        <v>0</v>
      </c>
      <c r="AW282" s="194">
        <f t="shared" ca="1" si="493"/>
        <v>0</v>
      </c>
      <c r="AX282" s="194">
        <f t="shared" ca="1" si="493"/>
        <v>0</v>
      </c>
      <c r="AY282" s="194">
        <f t="shared" ca="1" si="493"/>
        <v>0</v>
      </c>
      <c r="AZ282" s="194">
        <f t="shared" ca="1" si="493"/>
        <v>-7.1054273576010019E-15</v>
      </c>
      <c r="BA282" s="194">
        <f t="shared" ca="1" si="493"/>
        <v>0</v>
      </c>
      <c r="BB282" s="194">
        <f t="shared" ca="1" si="493"/>
        <v>0</v>
      </c>
      <c r="BC282" s="194">
        <f t="shared" ca="1" si="493"/>
        <v>-7.1054273576010019E-15</v>
      </c>
      <c r="BD282" s="194">
        <f t="shared" ca="1" si="493"/>
        <v>-7.9936057773011271E-15</v>
      </c>
      <c r="BE282" s="194">
        <f t="shared" ca="1" si="493"/>
        <v>0</v>
      </c>
      <c r="BF282" s="194">
        <f t="shared" ca="1" si="493"/>
        <v>0</v>
      </c>
      <c r="BG282" s="194">
        <f t="shared" ca="1" si="493"/>
        <v>0</v>
      </c>
      <c r="BH282" s="194">
        <f t="shared" ca="1" si="493"/>
        <v>0</v>
      </c>
      <c r="BI282" s="194">
        <f t="shared" ca="1" si="493"/>
        <v>0</v>
      </c>
      <c r="BJ282" s="194">
        <f t="shared" ca="1" si="493"/>
        <v>0</v>
      </c>
      <c r="BK282" s="194">
        <f t="shared" ca="1" si="493"/>
        <v>0</v>
      </c>
      <c r="BL282" s="194">
        <f t="shared" ca="1" si="493"/>
        <v>0</v>
      </c>
      <c r="BM282" s="194">
        <f t="shared" ref="BM282:CM282" ca="1" si="494">BL286</f>
        <v>-7.1054273576010019E-15</v>
      </c>
      <c r="BN282" s="194">
        <f t="shared" ca="1" si="494"/>
        <v>1.4210854715202004E-14</v>
      </c>
      <c r="BO282" s="194">
        <f t="shared" ca="1" si="494"/>
        <v>2.6645352591003757E-14</v>
      </c>
      <c r="BP282" s="194">
        <f t="shared" ca="1" si="494"/>
        <v>3.6415315207705135E-14</v>
      </c>
      <c r="BQ282" s="194">
        <f t="shared" ca="1" si="494"/>
        <v>3.1086244689504383E-14</v>
      </c>
      <c r="BR282" s="194">
        <f t="shared" ca="1" si="494"/>
        <v>3.5527136788005009E-14</v>
      </c>
      <c r="BS282" s="194">
        <f t="shared" ca="1" si="494"/>
        <v>2.7533531010703882E-14</v>
      </c>
      <c r="BT282" s="194">
        <f t="shared" ca="1" si="494"/>
        <v>3.5527136788005009E-14</v>
      </c>
      <c r="BU282" s="194">
        <f t="shared" ca="1" si="494"/>
        <v>1.4210854715202004E-14</v>
      </c>
      <c r="BV282" s="194">
        <f t="shared" ca="1" si="494"/>
        <v>1.3322676295501878E-14</v>
      </c>
      <c r="BW282" s="194">
        <f t="shared" ca="1" si="494"/>
        <v>1.4210854715202004E-14</v>
      </c>
      <c r="BX282" s="194">
        <f t="shared" ca="1" si="494"/>
        <v>9.7699626167013776E-15</v>
      </c>
      <c r="BY282" s="194">
        <f t="shared" ca="1" si="494"/>
        <v>0</v>
      </c>
      <c r="BZ282" s="194">
        <f t="shared" ca="1" si="494"/>
        <v>1.2434497875801753E-14</v>
      </c>
      <c r="CA282" s="194">
        <f t="shared" ca="1" si="494"/>
        <v>-1.1546319456101628E-14</v>
      </c>
      <c r="CB282" s="194">
        <f t="shared" ca="1" si="494"/>
        <v>0</v>
      </c>
      <c r="CC282" s="194">
        <f t="shared" ca="1" si="494"/>
        <v>0</v>
      </c>
      <c r="CD282" s="194">
        <f t="shared" ca="1" si="494"/>
        <v>0</v>
      </c>
      <c r="CE282" s="194">
        <f t="shared" ca="1" si="494"/>
        <v>-7.1054273576010019E-15</v>
      </c>
      <c r="CF282" s="194">
        <f t="shared" ca="1" si="494"/>
        <v>1.0658141036401503E-14</v>
      </c>
      <c r="CG282" s="194">
        <f t="shared" ca="1" si="494"/>
        <v>0</v>
      </c>
      <c r="CH282" s="194">
        <f t="shared" ca="1" si="494"/>
        <v>-7.1054273576010019E-15</v>
      </c>
      <c r="CI282" s="194">
        <f t="shared" ca="1" si="494"/>
        <v>7.1054273576010019E-15</v>
      </c>
      <c r="CJ282" s="194">
        <f t="shared" ca="1" si="494"/>
        <v>0</v>
      </c>
      <c r="CK282" s="194">
        <f t="shared" ca="1" si="494"/>
        <v>7.1054273576010019E-15</v>
      </c>
      <c r="CL282" s="194">
        <f t="shared" ca="1" si="494"/>
        <v>0</v>
      </c>
      <c r="CM282" s="194">
        <f t="shared" ca="1" si="494"/>
        <v>0</v>
      </c>
    </row>
    <row r="283" spans="2:91" x14ac:dyDescent="0.2">
      <c r="B283" s="196" t="s">
        <v>299</v>
      </c>
      <c r="C283" s="19" t="str">
        <f>Inputs!$GZ$9</f>
        <v>kg</v>
      </c>
      <c r="D283" s="19" t="s">
        <v>19</v>
      </c>
      <c r="E283" s="27">
        <f t="shared" ref="E283:I285" ca="1" si="495">SUMIF($K$4:$AD$4,E$4,$K283:$AD283)</f>
        <v>339.39360000000005</v>
      </c>
      <c r="F283" s="27">
        <f t="shared" ca="1" si="495"/>
        <v>1435.7952000000005</v>
      </c>
      <c r="G283" s="27">
        <f t="shared" ca="1" si="495"/>
        <v>1558.9728000000005</v>
      </c>
      <c r="H283" s="27">
        <f t="shared" ca="1" si="495"/>
        <v>1637.3952000000002</v>
      </c>
      <c r="I283" s="27">
        <f t="shared" ca="1" si="495"/>
        <v>1862.8848000000005</v>
      </c>
      <c r="J283" s="27"/>
      <c r="K283" s="27">
        <f t="shared" ref="K283:T285" ca="1" si="496">SUMIFS($AF283:$CM283,$AF$4:$CM$4,K$4,$AF$8:$CM$8,K$8)</f>
        <v>0</v>
      </c>
      <c r="L283" s="27">
        <f t="shared" ca="1" si="496"/>
        <v>0</v>
      </c>
      <c r="M283" s="27">
        <f t="shared" ca="1" si="496"/>
        <v>0</v>
      </c>
      <c r="N283" s="27">
        <f t="shared" ca="1" si="496"/>
        <v>339.39360000000005</v>
      </c>
      <c r="O283" s="27">
        <f t="shared" ca="1" si="496"/>
        <v>333.95040000000006</v>
      </c>
      <c r="P283" s="27">
        <f t="shared" ca="1" si="496"/>
        <v>345.64320000000009</v>
      </c>
      <c r="Q283" s="27">
        <f t="shared" ca="1" si="496"/>
        <v>363.18240000000003</v>
      </c>
      <c r="R283" s="27">
        <f t="shared" ca="1" si="496"/>
        <v>393.01920000000007</v>
      </c>
      <c r="S283" s="27">
        <f t="shared" ca="1" si="496"/>
        <v>360.15840000000003</v>
      </c>
      <c r="T283" s="27">
        <f t="shared" ca="1" si="496"/>
        <v>375.27840000000003</v>
      </c>
      <c r="U283" s="27">
        <f t="shared" ref="U283:AD285" ca="1" si="497">SUMIFS($AF283:$CM283,$AF$4:$CM$4,U$4,$AF$8:$CM$8,U$8)</f>
        <v>394.53120000000013</v>
      </c>
      <c r="V283" s="27">
        <f t="shared" ca="1" si="497"/>
        <v>429.0048000000001</v>
      </c>
      <c r="W283" s="27">
        <f t="shared" ca="1" si="497"/>
        <v>376.99200000000008</v>
      </c>
      <c r="X283" s="27">
        <f t="shared" ca="1" si="497"/>
        <v>394.9344000000001</v>
      </c>
      <c r="Y283" s="27">
        <f t="shared" ca="1" si="497"/>
        <v>417.31200000000013</v>
      </c>
      <c r="Z283" s="27">
        <f t="shared" ca="1" si="497"/>
        <v>448.15680000000003</v>
      </c>
      <c r="AA283" s="27">
        <f t="shared" ca="1" si="497"/>
        <v>432.1296000000001</v>
      </c>
      <c r="AB283" s="27">
        <f t="shared" ca="1" si="497"/>
        <v>448.86240000000009</v>
      </c>
      <c r="AC283" s="27">
        <f t="shared" ca="1" si="497"/>
        <v>470.33280000000008</v>
      </c>
      <c r="AD283" s="27">
        <f t="shared" ca="1" si="497"/>
        <v>511.56000000000017</v>
      </c>
      <c r="AE283" s="27"/>
      <c r="AF283" s="197">
        <f ca="1">-OFFSET(AF285,0,VLOOKUP($B274,Settings!$AX$4:$BG$100,10,0))-OFFSET(AF284,0,VLOOKUP($B274,Settings!$AX$4:$BG$100,10,0))</f>
        <v>0</v>
      </c>
      <c r="AG283" s="197">
        <f ca="1">-OFFSET(AG285,0,VLOOKUP($B274,Settings!$AX$4:$BG$100,10,0))-OFFSET(AG284,0,VLOOKUP($B274,Settings!$AX$4:$BG$100,10,0))</f>
        <v>0</v>
      </c>
      <c r="AH283" s="197">
        <f ca="1">-OFFSET(AH285,0,VLOOKUP($B274,Settings!$AX$4:$BG$100,10,0))-OFFSET(AH284,0,VLOOKUP($B274,Settings!$AX$4:$BG$100,10,0))</f>
        <v>0</v>
      </c>
      <c r="AI283" s="197">
        <f ca="1">-OFFSET(AI285,0,VLOOKUP($B274,Settings!$AX$4:$BG$100,10,0))-OFFSET(AI284,0,VLOOKUP($B274,Settings!$AX$4:$BG$100,10,0))</f>
        <v>0</v>
      </c>
      <c r="AJ283" s="197">
        <f ca="1">-OFFSET(AJ285,0,VLOOKUP($B274,Settings!$AX$4:$BG$100,10,0))-OFFSET(AJ284,0,VLOOKUP($B274,Settings!$AX$4:$BG$100,10,0))</f>
        <v>0</v>
      </c>
      <c r="AK283" s="197">
        <f ca="1">-OFFSET(AK285,0,VLOOKUP($B274,Settings!$AX$4:$BG$100,10,0))-OFFSET(AK284,0,VLOOKUP($B274,Settings!$AX$4:$BG$100,10,0))</f>
        <v>0</v>
      </c>
      <c r="AL283" s="197">
        <f ca="1">-OFFSET(AL285,0,VLOOKUP($B274,Settings!$AX$4:$BG$100,10,0))-OFFSET(AL284,0,VLOOKUP($B274,Settings!$AX$4:$BG$100,10,0))</f>
        <v>0</v>
      </c>
      <c r="AM283" s="197">
        <f ca="1">-OFFSET(AM285,0,VLOOKUP($B274,Settings!$AX$4:$BG$100,10,0))-OFFSET(AM284,0,VLOOKUP($B274,Settings!$AX$4:$BG$100,10,0))</f>
        <v>0</v>
      </c>
      <c r="AN283" s="197">
        <f ca="1">-OFFSET(AN285,0,VLOOKUP($B274,Settings!$AX$4:$BG$100,10,0))-OFFSET(AN284,0,VLOOKUP($B274,Settings!$AX$4:$BG$100,10,0))</f>
        <v>0</v>
      </c>
      <c r="AO283" s="197">
        <f ca="1">-OFFSET(AO285,0,VLOOKUP($B274,Settings!$AX$4:$BG$100,10,0))-OFFSET(AO284,0,VLOOKUP($B274,Settings!$AX$4:$BG$100,10,0))</f>
        <v>111.88800000000002</v>
      </c>
      <c r="AP283" s="197">
        <f ca="1">-OFFSET(AP285,0,VLOOKUP($B274,Settings!$AX$4:$BG$100,10,0))-OFFSET(AP284,0,VLOOKUP($B274,Settings!$AX$4:$BG$100,10,0))</f>
        <v>109.97280000000002</v>
      </c>
      <c r="AQ283" s="197">
        <f ca="1">-OFFSET(AQ285,0,VLOOKUP($B274,Settings!$AX$4:$BG$100,10,0))-OFFSET(AQ284,0,VLOOKUP($B274,Settings!$AX$4:$BG$100,10,0))</f>
        <v>117.53280000000002</v>
      </c>
      <c r="AR283" s="197">
        <f ca="1">-OFFSET(AR285,0,VLOOKUP($B274,Settings!$AX$4:$BG$100,10,0))-OFFSET(AR284,0,VLOOKUP($B274,Settings!$AX$4:$BG$100,10,0))</f>
        <v>125.29440000000002</v>
      </c>
      <c r="AS283" s="197">
        <f ca="1">-OFFSET(AS285,0,VLOOKUP($B274,Settings!$AX$4:$BG$100,10,0))-OFFSET(AS284,0,VLOOKUP($B274,Settings!$AX$4:$BG$100,10,0))</f>
        <v>87.998400000000004</v>
      </c>
      <c r="AT283" s="197">
        <f ca="1">-OFFSET(AT285,0,VLOOKUP($B274,Settings!$AX$4:$BG$100,10,0))-OFFSET(AT284,0,VLOOKUP($B274,Settings!$AX$4:$BG$100,10,0))</f>
        <v>120.65760000000002</v>
      </c>
      <c r="AU283" s="197">
        <f ca="1">-OFFSET(AU285,0,VLOOKUP($B274,Settings!$AX$4:$BG$100,10,0))-OFFSET(AU284,0,VLOOKUP($B274,Settings!$AX$4:$BG$100,10,0))</f>
        <v>111.98880000000003</v>
      </c>
      <c r="AV283" s="197">
        <f ca="1">-OFFSET(AV285,0,VLOOKUP($B274,Settings!$AX$4:$BG$100,10,0))-OFFSET(AV284,0,VLOOKUP($B274,Settings!$AX$4:$BG$100,10,0))</f>
        <v>116.52480000000001</v>
      </c>
      <c r="AW283" s="197">
        <f ca="1">-OFFSET(AW285,0,VLOOKUP($B274,Settings!$AX$4:$BG$100,10,0))-OFFSET(AW284,0,VLOOKUP($B274,Settings!$AX$4:$BG$100,10,0))</f>
        <v>117.12960000000002</v>
      </c>
      <c r="AX283" s="197">
        <f ca="1">-OFFSET(AX285,0,VLOOKUP($B274,Settings!$AX$4:$BG$100,10,0))-OFFSET(AX284,0,VLOOKUP($B274,Settings!$AX$4:$BG$100,10,0))</f>
        <v>116.52480000000001</v>
      </c>
      <c r="AY283" s="197">
        <f ca="1">-OFFSET(AY285,0,VLOOKUP($B274,Settings!$AX$4:$BG$100,10,0))-OFFSET(AY284,0,VLOOKUP($B274,Settings!$AX$4:$BG$100,10,0))</f>
        <v>131.94720000000001</v>
      </c>
      <c r="AZ283" s="197">
        <f ca="1">-OFFSET(AZ285,0,VLOOKUP($B274,Settings!$AX$4:$BG$100,10,0))-OFFSET(AZ284,0,VLOOKUP($B274,Settings!$AX$4:$BG$100,10,0))</f>
        <v>114.71040000000002</v>
      </c>
      <c r="BA283" s="197">
        <f ca="1">-OFFSET(BA285,0,VLOOKUP($B274,Settings!$AX$4:$BG$100,10,0))-OFFSET(BA284,0,VLOOKUP($B274,Settings!$AX$4:$BG$100,10,0))</f>
        <v>128.62080000000003</v>
      </c>
      <c r="BB283" s="197">
        <f ca="1">-OFFSET(BB285,0,VLOOKUP($B274,Settings!$AX$4:$BG$100,10,0))-OFFSET(BB284,0,VLOOKUP($B274,Settings!$AX$4:$BG$100,10,0))</f>
        <v>131.04000000000002</v>
      </c>
      <c r="BC283" s="197">
        <f ca="1">-OFFSET(BC285,0,VLOOKUP($B274,Settings!$AX$4:$BG$100,10,0))-OFFSET(BC284,0,VLOOKUP($B274,Settings!$AX$4:$BG$100,10,0))</f>
        <v>133.35840000000002</v>
      </c>
      <c r="BD283" s="197">
        <f ca="1">-OFFSET(BD285,0,VLOOKUP($B274,Settings!$AX$4:$BG$100,10,0))-OFFSET(BD284,0,VLOOKUP($B274,Settings!$AX$4:$BG$100,10,0))</f>
        <v>135.97920000000002</v>
      </c>
      <c r="BE283" s="197">
        <f ca="1">-OFFSET(BE285,0,VLOOKUP($B274,Settings!$AX$4:$BG$100,10,0))-OFFSET(BE284,0,VLOOKUP($B274,Settings!$AX$4:$BG$100,10,0))</f>
        <v>93.844800000000021</v>
      </c>
      <c r="BF283" s="197">
        <f ca="1">-OFFSET(BF285,0,VLOOKUP($B274,Settings!$AX$4:$BG$100,10,0))-OFFSET(BF284,0,VLOOKUP($B274,Settings!$AX$4:$BG$100,10,0))</f>
        <v>130.33440000000002</v>
      </c>
      <c r="BG283" s="197">
        <f ca="1">-OFFSET(BG285,0,VLOOKUP($B274,Settings!$AX$4:$BG$100,10,0))-OFFSET(BG284,0,VLOOKUP($B274,Settings!$AX$4:$BG$100,10,0))</f>
        <v>123.37920000000003</v>
      </c>
      <c r="BH283" s="197">
        <f ca="1">-OFFSET(BH285,0,VLOOKUP($B274,Settings!$AX$4:$BG$100,10,0))-OFFSET(BH284,0,VLOOKUP($B274,Settings!$AX$4:$BG$100,10,0))</f>
        <v>127.41120000000002</v>
      </c>
      <c r="BI283" s="197">
        <f ca="1">-OFFSET(BI285,0,VLOOKUP($B274,Settings!$AX$4:$BG$100,10,0))-OFFSET(BI284,0,VLOOKUP($B274,Settings!$AX$4:$BG$100,10,0))</f>
        <v>124.48800000000001</v>
      </c>
      <c r="BJ283" s="197">
        <f ca="1">-OFFSET(BJ285,0,VLOOKUP($B274,Settings!$AX$4:$BG$100,10,0))-OFFSET(BJ284,0,VLOOKUP($B274,Settings!$AX$4:$BG$100,10,0))</f>
        <v>125.49600000000002</v>
      </c>
      <c r="BK283" s="197">
        <f ca="1">-OFFSET(BK285,0,VLOOKUP($B274,Settings!$AX$4:$BG$100,10,0))-OFFSET(BK284,0,VLOOKUP($B274,Settings!$AX$4:$BG$100,10,0))</f>
        <v>147.47040000000004</v>
      </c>
      <c r="BL283" s="197">
        <f ca="1">-OFFSET(BL285,0,VLOOKUP($B274,Settings!$AX$4:$BG$100,10,0))-OFFSET(BL284,0,VLOOKUP($B274,Settings!$AX$4:$BG$100,10,0))</f>
        <v>121.56480000000002</v>
      </c>
      <c r="BM283" s="197">
        <f ca="1">-OFFSET(BM285,0,VLOOKUP($B274,Settings!$AX$4:$BG$100,10,0))-OFFSET(BM284,0,VLOOKUP($B274,Settings!$AX$4:$BG$100,10,0))</f>
        <v>140.71680000000003</v>
      </c>
      <c r="BN283" s="197">
        <f ca="1">-OFFSET(BN285,0,VLOOKUP($B274,Settings!$AX$4:$BG$100,10,0))-OFFSET(BN284,0,VLOOKUP($B274,Settings!$AX$4:$BG$100,10,0))</f>
        <v>144.44640000000001</v>
      </c>
      <c r="BO283" s="197">
        <f ca="1">-OFFSET(BO285,0,VLOOKUP($B274,Settings!$AX$4:$BG$100,10,0))-OFFSET(BO284,0,VLOOKUP($B274,Settings!$AX$4:$BG$100,10,0))</f>
        <v>143.84160000000003</v>
      </c>
      <c r="BP283" s="197">
        <f ca="1">-OFFSET(BP285,0,VLOOKUP($B274,Settings!$AX$4:$BG$100,10,0))-OFFSET(BP284,0,VLOOKUP($B274,Settings!$AX$4:$BG$100,10,0))</f>
        <v>144.14400000000003</v>
      </c>
      <c r="BQ283" s="197">
        <f ca="1">-OFFSET(BQ285,0,VLOOKUP($B274,Settings!$AX$4:$BG$100,10,0))-OFFSET(BQ284,0,VLOOKUP($B274,Settings!$AX$4:$BG$100,10,0))</f>
        <v>98.78400000000002</v>
      </c>
      <c r="BR283" s="197">
        <f ca="1">-OFFSET(BR285,0,VLOOKUP($B274,Settings!$AX$4:$BG$100,10,0))-OFFSET(BR284,0,VLOOKUP($B274,Settings!$AX$4:$BG$100,10,0))</f>
        <v>134.06400000000002</v>
      </c>
      <c r="BS283" s="197">
        <f ca="1">-OFFSET(BS285,0,VLOOKUP($B274,Settings!$AX$4:$BG$100,10,0))-OFFSET(BS284,0,VLOOKUP($B274,Settings!$AX$4:$BG$100,10,0))</f>
        <v>129.12480000000002</v>
      </c>
      <c r="BT283" s="197">
        <f ca="1">-OFFSET(BT285,0,VLOOKUP($B274,Settings!$AX$4:$BG$100,10,0))-OFFSET(BT284,0,VLOOKUP($B274,Settings!$AX$4:$BG$100,10,0))</f>
        <v>137.89440000000002</v>
      </c>
      <c r="BU283" s="197">
        <f ca="1">-OFFSET(BU285,0,VLOOKUP($B274,Settings!$AX$4:$BG$100,10,0))-OFFSET(BU284,0,VLOOKUP($B274,Settings!$AX$4:$BG$100,10,0))</f>
        <v>127.91520000000003</v>
      </c>
      <c r="BV283" s="197">
        <f ca="1">-OFFSET(BV285,0,VLOOKUP($B274,Settings!$AX$4:$BG$100,10,0))-OFFSET(BV284,0,VLOOKUP($B274,Settings!$AX$4:$BG$100,10,0))</f>
        <v>133.15680000000003</v>
      </c>
      <c r="BW283" s="197">
        <f ca="1">-OFFSET(BW285,0,VLOOKUP($B274,Settings!$AX$4:$BG$100,10,0))-OFFSET(BW284,0,VLOOKUP($B274,Settings!$AX$4:$BG$100,10,0))</f>
        <v>154.32480000000004</v>
      </c>
      <c r="BX283" s="197">
        <f ca="1">-OFFSET(BX285,0,VLOOKUP($B274,Settings!$AX$4:$BG$100,10,0))-OFFSET(BX284,0,VLOOKUP($B274,Settings!$AX$4:$BG$100,10,0))</f>
        <v>129.83040000000003</v>
      </c>
      <c r="BY283" s="197">
        <f ca="1">-OFFSET(BY285,0,VLOOKUP($B274,Settings!$AX$4:$BG$100,10,0))-OFFSET(BY284,0,VLOOKUP($B274,Settings!$AX$4:$BG$100,10,0))</f>
        <v>149.18400000000003</v>
      </c>
      <c r="BZ283" s="197">
        <f ca="1">-OFFSET(BZ285,0,VLOOKUP($B274,Settings!$AX$4:$BG$100,10,0))-OFFSET(BZ284,0,VLOOKUP($B274,Settings!$AX$4:$BG$100,10,0))</f>
        <v>148.88160000000002</v>
      </c>
      <c r="CA283" s="197">
        <f ca="1">-OFFSET(CA285,0,VLOOKUP($B274,Settings!$AX$4:$BG$100,10,0))-OFFSET(CA284,0,VLOOKUP($B274,Settings!$AX$4:$BG$100,10,0))</f>
        <v>150.09120000000001</v>
      </c>
      <c r="CB283" s="197">
        <f ca="1">-OFFSET(CB285,0,VLOOKUP($B274,Settings!$AX$4:$BG$100,10,0))-OFFSET(CB284,0,VLOOKUP($B274,Settings!$AX$4:$BG$100,10,0))</f>
        <v>168.53760000000003</v>
      </c>
      <c r="CC283" s="197">
        <f ca="1">-OFFSET(CC285,0,VLOOKUP($B274,Settings!$AX$4:$BG$100,10,0))-OFFSET(CC284,0,VLOOKUP($B274,Settings!$AX$4:$BG$100,10,0))</f>
        <v>112.19040000000001</v>
      </c>
      <c r="CD283" s="197">
        <f ca="1">-OFFSET(CD285,0,VLOOKUP($B274,Settings!$AX$4:$BG$100,10,0))-OFFSET(CD284,0,VLOOKUP($B274,Settings!$AX$4:$BG$100,10,0))</f>
        <v>151.40160000000003</v>
      </c>
      <c r="CE283" s="197">
        <f ca="1">-OFFSET(CE285,0,VLOOKUP($B274,Settings!$AX$4:$BG$100,10,0))-OFFSET(CE284,0,VLOOKUP($B274,Settings!$AX$4:$BG$100,10,0))</f>
        <v>145.35360000000003</v>
      </c>
      <c r="CF283" s="197">
        <f ca="1">-OFFSET(CF285,0,VLOOKUP($B274,Settings!$AX$4:$BG$100,10,0))-OFFSET(CF284,0,VLOOKUP($B274,Settings!$AX$4:$BG$100,10,0))</f>
        <v>155.93760000000003</v>
      </c>
      <c r="CG283" s="197">
        <f ca="1">-OFFSET(CG285,0,VLOOKUP($B274,Settings!$AX$4:$BG$100,10,0))-OFFSET(CG284,0,VLOOKUP($B274,Settings!$AX$4:$BG$100,10,0))</f>
        <v>147.5712</v>
      </c>
      <c r="CH283" s="197">
        <f ca="1">-OFFSET(CH285,0,VLOOKUP($B274,Settings!$AX$4:$BG$100,10,0))-OFFSET(CH284,0,VLOOKUP($B274,Settings!$AX$4:$BG$100,10,0))</f>
        <v>152.30880000000002</v>
      </c>
      <c r="CI283" s="197">
        <f ca="1">-OFFSET(CI285,0,VLOOKUP($B274,Settings!$AX$4:$BG$100,10,0))-OFFSET(CI284,0,VLOOKUP($B274,Settings!$AX$4:$BG$100,10,0))</f>
        <v>171.36</v>
      </c>
      <c r="CJ283" s="197">
        <f ca="1">-OFFSET(CJ285,0,VLOOKUP($B274,Settings!$AX$4:$BG$100,10,0))-OFFSET(CJ284,0,VLOOKUP($B274,Settings!$AX$4:$BG$100,10,0))</f>
        <v>146.66400000000004</v>
      </c>
      <c r="CK283" s="197">
        <f ca="1">-OFFSET(CK285,0,VLOOKUP($B274,Settings!$AX$4:$BG$100,10,0))-OFFSET(CK284,0,VLOOKUP($B274,Settings!$AX$4:$BG$100,10,0))</f>
        <v>174.38400000000004</v>
      </c>
      <c r="CL283" s="197">
        <f ca="1">-OFFSET(CL285,0,VLOOKUP($B274,Settings!$AX$4:$BG$100,10,0))-OFFSET(CL284,0,VLOOKUP($B274,Settings!$AX$4:$BG$100,10,0))</f>
        <v>165.21120000000002</v>
      </c>
      <c r="CM283" s="197">
        <f ca="1">-OFFSET(CM285,0,VLOOKUP($B274,Settings!$AX$4:$BG$100,10,0))-OFFSET(CM284,0,VLOOKUP($B274,Settings!$AX$4:$BG$100,10,0))</f>
        <v>171.96480000000005</v>
      </c>
    </row>
    <row r="284" spans="2:91" x14ac:dyDescent="0.2">
      <c r="B284" s="196" t="s">
        <v>298</v>
      </c>
      <c r="C284" s="19" t="str">
        <f>Inputs!$GZ$9</f>
        <v>kg</v>
      </c>
      <c r="D284" s="19" t="s">
        <v>19</v>
      </c>
      <c r="E284" s="27">
        <f t="shared" ca="1" si="495"/>
        <v>-323.23200000000008</v>
      </c>
      <c r="F284" s="27">
        <f t="shared" ca="1" si="495"/>
        <v>-1367.4240000000004</v>
      </c>
      <c r="G284" s="27">
        <f t="shared" ca="1" si="495"/>
        <v>-1484.7360000000003</v>
      </c>
      <c r="H284" s="27">
        <f t="shared" ca="1" si="495"/>
        <v>-1559.4240000000002</v>
      </c>
      <c r="I284" s="27">
        <f t="shared" ca="1" si="495"/>
        <v>-1774.1760000000004</v>
      </c>
      <c r="J284" s="27"/>
      <c r="K284" s="27">
        <f t="shared" ca="1" si="496"/>
        <v>0</v>
      </c>
      <c r="L284" s="27">
        <f t="shared" ca="1" si="496"/>
        <v>0</v>
      </c>
      <c r="M284" s="27">
        <f t="shared" ca="1" si="496"/>
        <v>0</v>
      </c>
      <c r="N284" s="27">
        <f t="shared" ca="1" si="496"/>
        <v>-323.23200000000008</v>
      </c>
      <c r="O284" s="27">
        <f t="shared" ca="1" si="496"/>
        <v>-318.04800000000006</v>
      </c>
      <c r="P284" s="27">
        <f t="shared" ca="1" si="496"/>
        <v>-329.18400000000008</v>
      </c>
      <c r="Q284" s="27">
        <f t="shared" ca="1" si="496"/>
        <v>-345.88800000000003</v>
      </c>
      <c r="R284" s="27">
        <f t="shared" ca="1" si="496"/>
        <v>-374.30400000000009</v>
      </c>
      <c r="S284" s="27">
        <f t="shared" ca="1" si="496"/>
        <v>-343.00800000000004</v>
      </c>
      <c r="T284" s="27">
        <f t="shared" ca="1" si="496"/>
        <v>-357.40800000000007</v>
      </c>
      <c r="U284" s="27">
        <f t="shared" ca="1" si="497"/>
        <v>-375.74400000000009</v>
      </c>
      <c r="V284" s="27">
        <f t="shared" ca="1" si="497"/>
        <v>-408.57600000000008</v>
      </c>
      <c r="W284" s="27">
        <f t="shared" ca="1" si="497"/>
        <v>-359.04000000000008</v>
      </c>
      <c r="X284" s="27">
        <f t="shared" ca="1" si="497"/>
        <v>-376.12800000000004</v>
      </c>
      <c r="Y284" s="27">
        <f t="shared" ca="1" si="497"/>
        <v>-397.44000000000005</v>
      </c>
      <c r="Z284" s="27">
        <f t="shared" ca="1" si="497"/>
        <v>-426.81600000000009</v>
      </c>
      <c r="AA284" s="27">
        <f t="shared" ca="1" si="497"/>
        <v>-411.55200000000002</v>
      </c>
      <c r="AB284" s="27">
        <f t="shared" ca="1" si="497"/>
        <v>-427.48800000000006</v>
      </c>
      <c r="AC284" s="27">
        <f t="shared" ca="1" si="497"/>
        <v>-447.93600000000004</v>
      </c>
      <c r="AD284" s="27">
        <f t="shared" ca="1" si="497"/>
        <v>-487.20000000000016</v>
      </c>
      <c r="AE284" s="27"/>
      <c r="AF284" s="193">
        <f ca="1">-SUMIF(buffer!$B$99:$B$123,Stock!$B274,buffer!C$99:C$123)</f>
        <v>0</v>
      </c>
      <c r="AG284" s="193">
        <f ca="1">-SUMIF(buffer!$B$99:$B$123,Stock!$B274,buffer!D$99:D$123)</f>
        <v>0</v>
      </c>
      <c r="AH284" s="193">
        <f ca="1">-SUMIF(buffer!$B$99:$B$123,Stock!$B274,buffer!E$99:E$123)</f>
        <v>0</v>
      </c>
      <c r="AI284" s="193">
        <f ca="1">-SUMIF(buffer!$B$99:$B$123,Stock!$B274,buffer!F$99:F$123)</f>
        <v>0</v>
      </c>
      <c r="AJ284" s="193">
        <f ca="1">-SUMIF(buffer!$B$99:$B$123,Stock!$B274,buffer!G$99:G$123)</f>
        <v>0</v>
      </c>
      <c r="AK284" s="193">
        <f ca="1">-SUMIF(buffer!$B$99:$B$123,Stock!$B274,buffer!H$99:H$123)</f>
        <v>0</v>
      </c>
      <c r="AL284" s="193">
        <f ca="1">-SUMIF(buffer!$B$99:$B$123,Stock!$B274,buffer!I$99:I$123)</f>
        <v>0</v>
      </c>
      <c r="AM284" s="193">
        <f ca="1">-SUMIF(buffer!$B$99:$B$123,Stock!$B274,buffer!J$99:J$123)</f>
        <v>0</v>
      </c>
      <c r="AN284" s="193">
        <f ca="1">-SUMIF(buffer!$B$99:$B$123,Stock!$B274,buffer!K$99:K$123)</f>
        <v>0</v>
      </c>
      <c r="AO284" s="193">
        <f ca="1">-SUMIF(buffer!$B$99:$B$123,Stock!$B274,buffer!L$99:L$123)</f>
        <v>-106.56000000000002</v>
      </c>
      <c r="AP284" s="193">
        <f ca="1">-SUMIF(buffer!$B$99:$B$123,Stock!$B274,buffer!M$99:M$123)</f>
        <v>-104.73600000000002</v>
      </c>
      <c r="AQ284" s="193">
        <f ca="1">-SUMIF(buffer!$B$99:$B$123,Stock!$B274,buffer!N$99:N$123)</f>
        <v>-111.93600000000002</v>
      </c>
      <c r="AR284" s="193">
        <f ca="1">-SUMIF(buffer!$B$99:$B$123,Stock!$B274,buffer!O$99:O$123)</f>
        <v>-119.32800000000002</v>
      </c>
      <c r="AS284" s="193">
        <f ca="1">-SUMIF(buffer!$B$99:$B$123,Stock!$B274,buffer!P$99:P$123)</f>
        <v>-83.808000000000007</v>
      </c>
      <c r="AT284" s="193">
        <f ca="1">-SUMIF(buffer!$B$99:$B$123,Stock!$B274,buffer!Q$99:Q$123)</f>
        <v>-114.91200000000002</v>
      </c>
      <c r="AU284" s="193">
        <f ca="1">-SUMIF(buffer!$B$99:$B$123,Stock!$B274,buffer!R$99:R$123)</f>
        <v>-106.65600000000002</v>
      </c>
      <c r="AV284" s="193">
        <f ca="1">-SUMIF(buffer!$B$99:$B$123,Stock!$B274,buffer!S$99:S$123)</f>
        <v>-110.97600000000001</v>
      </c>
      <c r="AW284" s="193">
        <f ca="1">-SUMIF(buffer!$B$99:$B$123,Stock!$B274,buffer!T$99:T$123)</f>
        <v>-111.55200000000002</v>
      </c>
      <c r="AX284" s="193">
        <f ca="1">-SUMIF(buffer!$B$99:$B$123,Stock!$B274,buffer!U$99:U$123)</f>
        <v>-110.97600000000001</v>
      </c>
      <c r="AY284" s="193">
        <f ca="1">-SUMIF(buffer!$B$99:$B$123,Stock!$B274,buffer!V$99:V$123)</f>
        <v>-125.66400000000002</v>
      </c>
      <c r="AZ284" s="193">
        <f ca="1">-SUMIF(buffer!$B$99:$B$123,Stock!$B274,buffer!W$99:W$123)</f>
        <v>-109.24800000000002</v>
      </c>
      <c r="BA284" s="193">
        <f ca="1">-SUMIF(buffer!$B$99:$B$123,Stock!$B274,buffer!X$99:X$123)</f>
        <v>-122.49600000000002</v>
      </c>
      <c r="BB284" s="193">
        <f ca="1">-SUMIF(buffer!$B$99:$B$123,Stock!$B274,buffer!Y$99:Y$123)</f>
        <v>-124.80000000000003</v>
      </c>
      <c r="BC284" s="193">
        <f ca="1">-SUMIF(buffer!$B$99:$B$123,Stock!$B274,buffer!Z$99:Z$123)</f>
        <v>-127.00800000000002</v>
      </c>
      <c r="BD284" s="193">
        <f ca="1">-SUMIF(buffer!$B$99:$B$123,Stock!$B274,buffer!AA$99:AA$123)</f>
        <v>-129.50400000000002</v>
      </c>
      <c r="BE284" s="193">
        <f ca="1">-SUMIF(buffer!$B$99:$B$123,Stock!$B274,buffer!AB$99:AB$123)</f>
        <v>-89.376000000000019</v>
      </c>
      <c r="BF284" s="193">
        <f ca="1">-SUMIF(buffer!$B$99:$B$123,Stock!$B274,buffer!AC$99:AC$123)</f>
        <v>-124.12800000000001</v>
      </c>
      <c r="BG284" s="193">
        <f ca="1">-SUMIF(buffer!$B$99:$B$123,Stock!$B274,buffer!AD$99:AD$123)</f>
        <v>-117.50400000000002</v>
      </c>
      <c r="BH284" s="193">
        <f ca="1">-SUMIF(buffer!$B$99:$B$123,Stock!$B274,buffer!AE$99:AE$123)</f>
        <v>-121.34400000000002</v>
      </c>
      <c r="BI284" s="193">
        <f ca="1">-SUMIF(buffer!$B$99:$B$123,Stock!$B274,buffer!AF$99:AF$123)</f>
        <v>-118.56000000000002</v>
      </c>
      <c r="BJ284" s="193">
        <f ca="1">-SUMIF(buffer!$B$99:$B$123,Stock!$B274,buffer!AG$99:AG$123)</f>
        <v>-119.52000000000002</v>
      </c>
      <c r="BK284" s="193">
        <f ca="1">-SUMIF(buffer!$B$99:$B$123,Stock!$B274,buffer!AH$99:AH$123)</f>
        <v>-140.44800000000004</v>
      </c>
      <c r="BL284" s="193">
        <f ca="1">-SUMIF(buffer!$B$99:$B$123,Stock!$B274,buffer!AI$99:AI$123)</f>
        <v>-115.77600000000002</v>
      </c>
      <c r="BM284" s="193">
        <f ca="1">-SUMIF(buffer!$B$99:$B$123,Stock!$B274,buffer!AJ$99:AJ$123)</f>
        <v>-134.01600000000002</v>
      </c>
      <c r="BN284" s="193">
        <f ca="1">-SUMIF(buffer!$B$99:$B$123,Stock!$B274,buffer!AK$99:AK$123)</f>
        <v>-137.56800000000001</v>
      </c>
      <c r="BO284" s="193">
        <f ca="1">-SUMIF(buffer!$B$99:$B$123,Stock!$B274,buffer!AL$99:AL$123)</f>
        <v>-136.99200000000002</v>
      </c>
      <c r="BP284" s="193">
        <f ca="1">-SUMIF(buffer!$B$99:$B$123,Stock!$B274,buffer!AM$99:AM$123)</f>
        <v>-137.28000000000003</v>
      </c>
      <c r="BQ284" s="193">
        <f ca="1">-SUMIF(buffer!$B$99:$B$123,Stock!$B274,buffer!AN$99:AN$123)</f>
        <v>-94.080000000000013</v>
      </c>
      <c r="BR284" s="193">
        <f ca="1">-SUMIF(buffer!$B$99:$B$123,Stock!$B274,buffer!AO$99:AO$123)</f>
        <v>-127.68000000000002</v>
      </c>
      <c r="BS284" s="193">
        <f ca="1">-SUMIF(buffer!$B$99:$B$123,Stock!$B274,buffer!AP$99:AP$123)</f>
        <v>-122.97600000000001</v>
      </c>
      <c r="BT284" s="193">
        <f ca="1">-SUMIF(buffer!$B$99:$B$123,Stock!$B274,buffer!AQ$99:AQ$123)</f>
        <v>-131.32800000000003</v>
      </c>
      <c r="BU284" s="193">
        <f ca="1">-SUMIF(buffer!$B$99:$B$123,Stock!$B274,buffer!AR$99:AR$123)</f>
        <v>-121.82400000000003</v>
      </c>
      <c r="BV284" s="193">
        <f ca="1">-SUMIF(buffer!$B$99:$B$123,Stock!$B274,buffer!AS$99:AS$123)</f>
        <v>-126.81600000000002</v>
      </c>
      <c r="BW284" s="193">
        <f ca="1">-SUMIF(buffer!$B$99:$B$123,Stock!$B274,buffer!AT$99:AT$123)</f>
        <v>-146.97600000000003</v>
      </c>
      <c r="BX284" s="193">
        <f ca="1">-SUMIF(buffer!$B$99:$B$123,Stock!$B274,buffer!AU$99:AU$123)</f>
        <v>-123.64800000000002</v>
      </c>
      <c r="BY284" s="193">
        <f ca="1">-SUMIF(buffer!$B$99:$B$123,Stock!$B274,buffer!AV$99:AV$123)</f>
        <v>-142.08000000000001</v>
      </c>
      <c r="BZ284" s="193">
        <f ca="1">-SUMIF(buffer!$B$99:$B$123,Stock!$B274,buffer!AW$99:AW$123)</f>
        <v>-141.79200000000003</v>
      </c>
      <c r="CA284" s="193">
        <f ca="1">-SUMIF(buffer!$B$99:$B$123,Stock!$B274,buffer!AX$99:AX$123)</f>
        <v>-142.94400000000002</v>
      </c>
      <c r="CB284" s="193">
        <f ca="1">-SUMIF(buffer!$B$99:$B$123,Stock!$B274,buffer!AY$99:AY$123)</f>
        <v>-160.51200000000003</v>
      </c>
      <c r="CC284" s="193">
        <f ca="1">-SUMIF(buffer!$B$99:$B$123,Stock!$B274,buffer!AZ$99:AZ$123)</f>
        <v>-106.84800000000001</v>
      </c>
      <c r="CD284" s="193">
        <f ca="1">-SUMIF(buffer!$B$99:$B$123,Stock!$B274,buffer!BA$99:BA$123)</f>
        <v>-144.19200000000004</v>
      </c>
      <c r="CE284" s="193">
        <f ca="1">-SUMIF(buffer!$B$99:$B$123,Stock!$B274,buffer!BB$99:BB$123)</f>
        <v>-138.43200000000002</v>
      </c>
      <c r="CF284" s="193">
        <f ca="1">-SUMIF(buffer!$B$99:$B$123,Stock!$B274,buffer!BC$99:BC$123)</f>
        <v>-148.51200000000003</v>
      </c>
      <c r="CG284" s="193">
        <f ca="1">-SUMIF(buffer!$B$99:$B$123,Stock!$B274,buffer!BD$99:BD$123)</f>
        <v>-140.54400000000001</v>
      </c>
      <c r="CH284" s="193">
        <f ca="1">-SUMIF(buffer!$B$99:$B$123,Stock!$B274,buffer!BE$99:BE$123)</f>
        <v>-145.05600000000001</v>
      </c>
      <c r="CI284" s="193">
        <f ca="1">-SUMIF(buffer!$B$99:$B$123,Stock!$B274,buffer!BF$99:BF$123)</f>
        <v>-163.20000000000002</v>
      </c>
      <c r="CJ284" s="193">
        <f ca="1">-SUMIF(buffer!$B$99:$B$123,Stock!$B274,buffer!BG$99:BG$123)</f>
        <v>-139.68000000000004</v>
      </c>
      <c r="CK284" s="193">
        <f ca="1">-SUMIF(buffer!$B$99:$B$123,Stock!$B274,buffer!BH$99:BH$123)</f>
        <v>-166.08000000000004</v>
      </c>
      <c r="CL284" s="193">
        <f ca="1">-SUMIF(buffer!$B$99:$B$123,Stock!$B274,buffer!BI$99:BI$123)</f>
        <v>-157.34400000000002</v>
      </c>
      <c r="CM284" s="193">
        <f ca="1">-SUMIF(buffer!$B$99:$B$123,Stock!$B274,buffer!BJ$99:BJ$123)</f>
        <v>-163.77600000000004</v>
      </c>
    </row>
    <row r="285" spans="2:91" x14ac:dyDescent="0.2">
      <c r="B285" s="196" t="s">
        <v>297</v>
      </c>
      <c r="C285" s="19" t="str">
        <f>Inputs!$GZ$9</f>
        <v>kg</v>
      </c>
      <c r="D285" s="19" t="s">
        <v>19</v>
      </c>
      <c r="E285" s="27">
        <f t="shared" ca="1" si="495"/>
        <v>-16.161600000000004</v>
      </c>
      <c r="F285" s="27">
        <f t="shared" ca="1" si="495"/>
        <v>-68.371200000000016</v>
      </c>
      <c r="G285" s="27">
        <f t="shared" ca="1" si="495"/>
        <v>-74.236800000000017</v>
      </c>
      <c r="H285" s="27">
        <f t="shared" ca="1" si="495"/>
        <v>-77.97120000000001</v>
      </c>
      <c r="I285" s="27">
        <f t="shared" ca="1" si="495"/>
        <v>-88.708800000000025</v>
      </c>
      <c r="J285" s="27"/>
      <c r="K285" s="27">
        <f t="shared" ca="1" si="496"/>
        <v>0</v>
      </c>
      <c r="L285" s="27">
        <f t="shared" ca="1" si="496"/>
        <v>0</v>
      </c>
      <c r="M285" s="27">
        <f t="shared" ca="1" si="496"/>
        <v>0</v>
      </c>
      <c r="N285" s="27">
        <f t="shared" ca="1" si="496"/>
        <v>-16.161600000000004</v>
      </c>
      <c r="O285" s="27">
        <f t="shared" ca="1" si="496"/>
        <v>-15.902400000000002</v>
      </c>
      <c r="P285" s="27">
        <f t="shared" ca="1" si="496"/>
        <v>-16.459200000000003</v>
      </c>
      <c r="Q285" s="27">
        <f t="shared" ca="1" si="496"/>
        <v>-17.294400000000003</v>
      </c>
      <c r="R285" s="27">
        <f t="shared" ca="1" si="496"/>
        <v>-18.715200000000003</v>
      </c>
      <c r="S285" s="27">
        <f t="shared" ca="1" si="496"/>
        <v>-17.150400000000005</v>
      </c>
      <c r="T285" s="27">
        <f t="shared" ca="1" si="496"/>
        <v>-17.870400000000004</v>
      </c>
      <c r="U285" s="27">
        <f t="shared" ca="1" si="497"/>
        <v>-18.787200000000006</v>
      </c>
      <c r="V285" s="27">
        <f t="shared" ca="1" si="497"/>
        <v>-20.428800000000003</v>
      </c>
      <c r="W285" s="27">
        <f t="shared" ca="1" si="497"/>
        <v>-17.952000000000002</v>
      </c>
      <c r="X285" s="27">
        <f t="shared" ca="1" si="497"/>
        <v>-18.806400000000004</v>
      </c>
      <c r="Y285" s="27">
        <f t="shared" ca="1" si="497"/>
        <v>-19.872000000000003</v>
      </c>
      <c r="Z285" s="27">
        <f t="shared" ca="1" si="497"/>
        <v>-21.340800000000005</v>
      </c>
      <c r="AA285" s="27">
        <f t="shared" ca="1" si="497"/>
        <v>-20.577600000000004</v>
      </c>
      <c r="AB285" s="27">
        <f t="shared" ca="1" si="497"/>
        <v>-21.374400000000005</v>
      </c>
      <c r="AC285" s="27">
        <f t="shared" ca="1" si="497"/>
        <v>-22.396800000000006</v>
      </c>
      <c r="AD285" s="27">
        <f t="shared" ca="1" si="497"/>
        <v>-24.360000000000007</v>
      </c>
      <c r="AE285" s="27"/>
      <c r="AF285" s="26">
        <f ca="1">Inputs!$HM$9*AF284</f>
        <v>0</v>
      </c>
      <c r="AG285" s="26">
        <f ca="1">Inputs!$HM$9*AG284</f>
        <v>0</v>
      </c>
      <c r="AH285" s="26">
        <f ca="1">Inputs!$HM$9*AH284</f>
        <v>0</v>
      </c>
      <c r="AI285" s="26">
        <f ca="1">Inputs!$HM$9*AI284</f>
        <v>0</v>
      </c>
      <c r="AJ285" s="26">
        <f ca="1">Inputs!$HM$9*AJ284</f>
        <v>0</v>
      </c>
      <c r="AK285" s="26">
        <f ca="1">Inputs!$HM$9*AK284</f>
        <v>0</v>
      </c>
      <c r="AL285" s="26">
        <f ca="1">Inputs!$HM$9*AL284</f>
        <v>0</v>
      </c>
      <c r="AM285" s="26">
        <f ca="1">Inputs!$HM$9*AM284</f>
        <v>0</v>
      </c>
      <c r="AN285" s="26">
        <f ca="1">Inputs!$HM$9*AN284</f>
        <v>0</v>
      </c>
      <c r="AO285" s="26">
        <f ca="1">Inputs!$HM$9*AO284</f>
        <v>-5.3280000000000012</v>
      </c>
      <c r="AP285" s="26">
        <f ca="1">Inputs!$HM$9*AP284</f>
        <v>-5.2368000000000015</v>
      </c>
      <c r="AQ285" s="26">
        <f ca="1">Inputs!$HM$9*AQ284</f>
        <v>-5.5968000000000018</v>
      </c>
      <c r="AR285" s="26">
        <f ca="1">Inputs!$HM$9*AR284</f>
        <v>-5.966400000000001</v>
      </c>
      <c r="AS285" s="26">
        <f ca="1">Inputs!$HM$9*AS284</f>
        <v>-4.1904000000000003</v>
      </c>
      <c r="AT285" s="26">
        <f ca="1">Inputs!$HM$9*AT284</f>
        <v>-5.7456000000000014</v>
      </c>
      <c r="AU285" s="26">
        <f ca="1">Inputs!$HM$9*AU284</f>
        <v>-5.3328000000000015</v>
      </c>
      <c r="AV285" s="26">
        <f ca="1">Inputs!$HM$9*AV284</f>
        <v>-5.5488000000000008</v>
      </c>
      <c r="AW285" s="26">
        <f ca="1">Inputs!$HM$9*AW284</f>
        <v>-5.5776000000000012</v>
      </c>
      <c r="AX285" s="26">
        <f ca="1">Inputs!$HM$9*AX284</f>
        <v>-5.5488000000000008</v>
      </c>
      <c r="AY285" s="26">
        <f ca="1">Inputs!$HM$9*AY284</f>
        <v>-6.2832000000000008</v>
      </c>
      <c r="AZ285" s="26">
        <f ca="1">Inputs!$HM$9*AZ284</f>
        <v>-5.4624000000000015</v>
      </c>
      <c r="BA285" s="26">
        <f ca="1">Inputs!$HM$9*BA284</f>
        <v>-6.1248000000000014</v>
      </c>
      <c r="BB285" s="26">
        <f ca="1">Inputs!$HM$9*BB284</f>
        <v>-6.240000000000002</v>
      </c>
      <c r="BC285" s="26">
        <f ca="1">Inputs!$HM$9*BC284</f>
        <v>-6.3504000000000014</v>
      </c>
      <c r="BD285" s="26">
        <f ca="1">Inputs!$HM$9*BD284</f>
        <v>-6.475200000000001</v>
      </c>
      <c r="BE285" s="26">
        <f ca="1">Inputs!$HM$9*BE284</f>
        <v>-4.4688000000000008</v>
      </c>
      <c r="BF285" s="26">
        <f ca="1">Inputs!$HM$9*BF284</f>
        <v>-6.2064000000000012</v>
      </c>
      <c r="BG285" s="26">
        <f ca="1">Inputs!$HM$9*BG284</f>
        <v>-5.8752000000000013</v>
      </c>
      <c r="BH285" s="26">
        <f ca="1">Inputs!$HM$9*BH284</f>
        <v>-6.0672000000000015</v>
      </c>
      <c r="BI285" s="26">
        <f ca="1">Inputs!$HM$9*BI284</f>
        <v>-5.9280000000000008</v>
      </c>
      <c r="BJ285" s="26">
        <f ca="1">Inputs!$HM$9*BJ284</f>
        <v>-5.9760000000000018</v>
      </c>
      <c r="BK285" s="26">
        <f ca="1">Inputs!$HM$9*BK284</f>
        <v>-7.022400000000002</v>
      </c>
      <c r="BL285" s="26">
        <f ca="1">Inputs!$HM$9*BL284</f>
        <v>-5.7888000000000019</v>
      </c>
      <c r="BM285" s="26">
        <f ca="1">Inputs!$HM$9*BM284</f>
        <v>-6.700800000000001</v>
      </c>
      <c r="BN285" s="26">
        <f ca="1">Inputs!$HM$9*BN284</f>
        <v>-6.878400000000001</v>
      </c>
      <c r="BO285" s="26">
        <f ca="1">Inputs!$HM$9*BO284</f>
        <v>-6.8496000000000015</v>
      </c>
      <c r="BP285" s="26">
        <f ca="1">Inputs!$HM$9*BP284</f>
        <v>-6.8640000000000017</v>
      </c>
      <c r="BQ285" s="26">
        <f ca="1">Inputs!$HM$9*BQ284</f>
        <v>-4.7040000000000006</v>
      </c>
      <c r="BR285" s="26">
        <f ca="1">Inputs!$HM$9*BR284</f>
        <v>-6.3840000000000012</v>
      </c>
      <c r="BS285" s="26">
        <f ca="1">Inputs!$HM$9*BS284</f>
        <v>-6.1488000000000014</v>
      </c>
      <c r="BT285" s="26">
        <f ca="1">Inputs!$HM$9*BT284</f>
        <v>-6.5664000000000016</v>
      </c>
      <c r="BU285" s="26">
        <f ca="1">Inputs!$HM$9*BU284</f>
        <v>-6.0912000000000015</v>
      </c>
      <c r="BV285" s="26">
        <f ca="1">Inputs!$HM$9*BV284</f>
        <v>-6.3408000000000015</v>
      </c>
      <c r="BW285" s="26">
        <f ca="1">Inputs!$HM$9*BW284</f>
        <v>-7.3488000000000016</v>
      </c>
      <c r="BX285" s="26">
        <f ca="1">Inputs!$HM$9*BX284</f>
        <v>-6.1824000000000012</v>
      </c>
      <c r="BY285" s="26">
        <f ca="1">Inputs!$HM$9*BY284</f>
        <v>-7.104000000000001</v>
      </c>
      <c r="BZ285" s="26">
        <f ca="1">Inputs!$HM$9*BZ284</f>
        <v>-7.0896000000000017</v>
      </c>
      <c r="CA285" s="26">
        <f ca="1">Inputs!$HM$9*CA284</f>
        <v>-7.1472000000000016</v>
      </c>
      <c r="CB285" s="26">
        <f ca="1">Inputs!$HM$9*CB284</f>
        <v>-8.0256000000000025</v>
      </c>
      <c r="CC285" s="26">
        <f ca="1">Inputs!$HM$9*CC284</f>
        <v>-5.3424000000000014</v>
      </c>
      <c r="CD285" s="26">
        <f ca="1">Inputs!$HM$9*CD284</f>
        <v>-7.2096000000000018</v>
      </c>
      <c r="CE285" s="26">
        <f ca="1">Inputs!$HM$9*CE284</f>
        <v>-6.9216000000000015</v>
      </c>
      <c r="CF285" s="26">
        <f ca="1">Inputs!$HM$9*CF284</f>
        <v>-7.425600000000002</v>
      </c>
      <c r="CG285" s="26">
        <f ca="1">Inputs!$HM$9*CG284</f>
        <v>-7.0272000000000006</v>
      </c>
      <c r="CH285" s="26">
        <f ca="1">Inputs!$HM$9*CH284</f>
        <v>-7.2528000000000006</v>
      </c>
      <c r="CI285" s="26">
        <f ca="1">Inputs!$HM$9*CI284</f>
        <v>-8.1600000000000019</v>
      </c>
      <c r="CJ285" s="26">
        <f ca="1">Inputs!$HM$9*CJ284</f>
        <v>-6.9840000000000018</v>
      </c>
      <c r="CK285" s="26">
        <f ca="1">Inputs!$HM$9*CK284</f>
        <v>-8.304000000000002</v>
      </c>
      <c r="CL285" s="26">
        <f ca="1">Inputs!$HM$9*CL284</f>
        <v>-7.8672000000000013</v>
      </c>
      <c r="CM285" s="26">
        <f ca="1">Inputs!$HM$9*CM284</f>
        <v>-8.1888000000000023</v>
      </c>
    </row>
    <row r="286" spans="2:91" s="115" customFormat="1" x14ac:dyDescent="0.2">
      <c r="B286" s="195" t="s">
        <v>296</v>
      </c>
      <c r="C286" s="19" t="str">
        <f>Inputs!$GZ$9</f>
        <v>kg</v>
      </c>
      <c r="D286" s="19" t="s">
        <v>19</v>
      </c>
      <c r="E286" s="63">
        <f ca="1">SUM(E282:E285)</f>
        <v>-3.907985046680551E-14</v>
      </c>
      <c r="F286" s="63">
        <f ca="1">SUM(F282:F285)</f>
        <v>0</v>
      </c>
      <c r="G286" s="63">
        <f ca="1">SUM(G282:G285)</f>
        <v>1.1368683772161603E-13</v>
      </c>
      <c r="H286" s="63">
        <f ca="1">SUM(H282:H285)</f>
        <v>1.7053025658242404E-13</v>
      </c>
      <c r="I286" s="63">
        <f ca="1">SUM(I282:I285)</f>
        <v>3.1263880373444408E-13</v>
      </c>
      <c r="J286" s="63"/>
      <c r="K286" s="63">
        <f t="shared" ref="K286:AD286" ca="1" si="498">SUM(K282:K285)</f>
        <v>0</v>
      </c>
      <c r="L286" s="63">
        <f t="shared" ca="1" si="498"/>
        <v>0</v>
      </c>
      <c r="M286" s="63">
        <f t="shared" ca="1" si="498"/>
        <v>0</v>
      </c>
      <c r="N286" s="63">
        <f t="shared" ca="1" si="498"/>
        <v>-3.907985046680551E-14</v>
      </c>
      <c r="O286" s="63">
        <f t="shared" ca="1" si="498"/>
        <v>-5.8619775700208265E-14</v>
      </c>
      <c r="P286" s="63">
        <f t="shared" ca="1" si="498"/>
        <v>-4.9737991503207013E-14</v>
      </c>
      <c r="Q286" s="63">
        <f t="shared" ca="1" si="498"/>
        <v>-6.3948846218409017E-14</v>
      </c>
      <c r="R286" s="63">
        <f t="shared" ca="1" si="498"/>
        <v>-7.815970093361102E-14</v>
      </c>
      <c r="S286" s="63">
        <f t="shared" ca="1" si="498"/>
        <v>-7.1054273576010019E-14</v>
      </c>
      <c r="T286" s="63">
        <f t="shared" ca="1" si="498"/>
        <v>-9.9475983006414026E-14</v>
      </c>
      <c r="U286" s="63">
        <f t="shared" ca="1" si="498"/>
        <v>-7.815970093361102E-14</v>
      </c>
      <c r="V286" s="63">
        <f t="shared" ca="1" si="498"/>
        <v>-3.5527136788005009E-14</v>
      </c>
      <c r="W286" s="63">
        <f t="shared" ca="1" si="498"/>
        <v>-6.0396132539608516E-14</v>
      </c>
      <c r="X286" s="63">
        <f t="shared" ca="1" si="498"/>
        <v>0</v>
      </c>
      <c r="Y286" s="63">
        <f t="shared" ca="1" si="498"/>
        <v>6.7501559897209518E-14</v>
      </c>
      <c r="Z286" s="63">
        <f t="shared" ca="1" si="498"/>
        <v>0</v>
      </c>
      <c r="AA286" s="63">
        <f t="shared" ca="1" si="498"/>
        <v>7.1054273576010019E-14</v>
      </c>
      <c r="AB286" s="63">
        <f t="shared" ca="1" si="498"/>
        <v>8.8817841970012523E-14</v>
      </c>
      <c r="AC286" s="63">
        <f t="shared" ca="1" si="498"/>
        <v>1.4921397450962104E-13</v>
      </c>
      <c r="AD286" s="63">
        <f t="shared" ca="1" si="498"/>
        <v>1.7763568394002505E-13</v>
      </c>
      <c r="AE286" s="63"/>
      <c r="AF286" s="194">
        <f t="shared" ref="AF286:BK286" ca="1" si="499">SUM(AF282:AF285)</f>
        <v>0</v>
      </c>
      <c r="AG286" s="194">
        <f t="shared" ca="1" si="499"/>
        <v>0</v>
      </c>
      <c r="AH286" s="194">
        <f t="shared" ca="1" si="499"/>
        <v>0</v>
      </c>
      <c r="AI286" s="194">
        <f t="shared" ca="1" si="499"/>
        <v>0</v>
      </c>
      <c r="AJ286" s="194">
        <f t="shared" ca="1" si="499"/>
        <v>0</v>
      </c>
      <c r="AK286" s="194">
        <f t="shared" ca="1" si="499"/>
        <v>0</v>
      </c>
      <c r="AL286" s="194">
        <f t="shared" ca="1" si="499"/>
        <v>0</v>
      </c>
      <c r="AM286" s="194">
        <f t="shared" ca="1" si="499"/>
        <v>0</v>
      </c>
      <c r="AN286" s="194">
        <f t="shared" ca="1" si="499"/>
        <v>0</v>
      </c>
      <c r="AO286" s="194">
        <f t="shared" ca="1" si="499"/>
        <v>0</v>
      </c>
      <c r="AP286" s="194">
        <f t="shared" ca="1" si="499"/>
        <v>0</v>
      </c>
      <c r="AQ286" s="194">
        <f t="shared" ca="1" si="499"/>
        <v>0</v>
      </c>
      <c r="AR286" s="194">
        <f t="shared" ca="1" si="499"/>
        <v>0</v>
      </c>
      <c r="AS286" s="194">
        <f t="shared" ca="1" si="499"/>
        <v>0</v>
      </c>
      <c r="AT286" s="194">
        <f t="shared" ca="1" si="499"/>
        <v>0</v>
      </c>
      <c r="AU286" s="194">
        <f t="shared" ca="1" si="499"/>
        <v>0</v>
      </c>
      <c r="AV286" s="194">
        <f t="shared" ca="1" si="499"/>
        <v>0</v>
      </c>
      <c r="AW286" s="194">
        <f t="shared" ca="1" si="499"/>
        <v>0</v>
      </c>
      <c r="AX286" s="194">
        <f t="shared" ca="1" si="499"/>
        <v>0</v>
      </c>
      <c r="AY286" s="194">
        <f t="shared" ca="1" si="499"/>
        <v>-7.1054273576010019E-15</v>
      </c>
      <c r="AZ286" s="194">
        <f t="shared" ca="1" si="499"/>
        <v>0</v>
      </c>
      <c r="BA286" s="194">
        <f t="shared" ca="1" si="499"/>
        <v>0</v>
      </c>
      <c r="BB286" s="194">
        <f t="shared" ca="1" si="499"/>
        <v>-7.1054273576010019E-15</v>
      </c>
      <c r="BC286" s="194">
        <f t="shared" ca="1" si="499"/>
        <v>-7.9936057773011271E-15</v>
      </c>
      <c r="BD286" s="194">
        <f t="shared" ca="1" si="499"/>
        <v>0</v>
      </c>
      <c r="BE286" s="194">
        <f t="shared" ca="1" si="499"/>
        <v>0</v>
      </c>
      <c r="BF286" s="194">
        <f t="shared" ca="1" si="499"/>
        <v>0</v>
      </c>
      <c r="BG286" s="194">
        <f t="shared" ca="1" si="499"/>
        <v>0</v>
      </c>
      <c r="BH286" s="194">
        <f t="shared" ca="1" si="499"/>
        <v>0</v>
      </c>
      <c r="BI286" s="194">
        <f t="shared" ca="1" si="499"/>
        <v>0</v>
      </c>
      <c r="BJ286" s="194">
        <f t="shared" ca="1" si="499"/>
        <v>0</v>
      </c>
      <c r="BK286" s="194">
        <f t="shared" ca="1" si="499"/>
        <v>0</v>
      </c>
      <c r="BL286" s="194">
        <f t="shared" ref="BL286:CM286" ca="1" si="500">SUM(BL282:BL285)</f>
        <v>-7.1054273576010019E-15</v>
      </c>
      <c r="BM286" s="194">
        <f t="shared" ca="1" si="500"/>
        <v>1.4210854715202004E-14</v>
      </c>
      <c r="BN286" s="194">
        <f t="shared" ca="1" si="500"/>
        <v>2.6645352591003757E-14</v>
      </c>
      <c r="BO286" s="194">
        <f t="shared" ca="1" si="500"/>
        <v>3.6415315207705135E-14</v>
      </c>
      <c r="BP286" s="194">
        <f t="shared" ca="1" si="500"/>
        <v>3.1086244689504383E-14</v>
      </c>
      <c r="BQ286" s="194">
        <f t="shared" ca="1" si="500"/>
        <v>3.5527136788005009E-14</v>
      </c>
      <c r="BR286" s="194">
        <f t="shared" ca="1" si="500"/>
        <v>2.7533531010703882E-14</v>
      </c>
      <c r="BS286" s="194">
        <f t="shared" ca="1" si="500"/>
        <v>3.5527136788005009E-14</v>
      </c>
      <c r="BT286" s="194">
        <f t="shared" ca="1" si="500"/>
        <v>1.4210854715202004E-14</v>
      </c>
      <c r="BU286" s="194">
        <f t="shared" ca="1" si="500"/>
        <v>1.3322676295501878E-14</v>
      </c>
      <c r="BV286" s="194">
        <f t="shared" ca="1" si="500"/>
        <v>1.4210854715202004E-14</v>
      </c>
      <c r="BW286" s="194">
        <f t="shared" ca="1" si="500"/>
        <v>9.7699626167013776E-15</v>
      </c>
      <c r="BX286" s="194">
        <f t="shared" ca="1" si="500"/>
        <v>0</v>
      </c>
      <c r="BY286" s="194">
        <f t="shared" ca="1" si="500"/>
        <v>1.2434497875801753E-14</v>
      </c>
      <c r="BZ286" s="194">
        <f t="shared" ca="1" si="500"/>
        <v>-1.1546319456101628E-14</v>
      </c>
      <c r="CA286" s="194">
        <f t="shared" ca="1" si="500"/>
        <v>0</v>
      </c>
      <c r="CB286" s="194">
        <f t="shared" ca="1" si="500"/>
        <v>0</v>
      </c>
      <c r="CC286" s="194">
        <f t="shared" ca="1" si="500"/>
        <v>0</v>
      </c>
      <c r="CD286" s="194">
        <f t="shared" ca="1" si="500"/>
        <v>-7.1054273576010019E-15</v>
      </c>
      <c r="CE286" s="194">
        <f t="shared" ca="1" si="500"/>
        <v>1.0658141036401503E-14</v>
      </c>
      <c r="CF286" s="194">
        <f t="shared" ca="1" si="500"/>
        <v>0</v>
      </c>
      <c r="CG286" s="194">
        <f t="shared" ca="1" si="500"/>
        <v>-7.1054273576010019E-15</v>
      </c>
      <c r="CH286" s="194">
        <f t="shared" ca="1" si="500"/>
        <v>7.1054273576010019E-15</v>
      </c>
      <c r="CI286" s="194">
        <f t="shared" ca="1" si="500"/>
        <v>0</v>
      </c>
      <c r="CJ286" s="194">
        <f t="shared" ca="1" si="500"/>
        <v>7.1054273576010019E-15</v>
      </c>
      <c r="CK286" s="194">
        <f t="shared" ca="1" si="500"/>
        <v>0</v>
      </c>
      <c r="CL286" s="194">
        <f t="shared" ca="1" si="500"/>
        <v>0</v>
      </c>
      <c r="CM286" s="194">
        <f t="shared" ca="1" si="500"/>
        <v>0</v>
      </c>
    </row>
    <row r="288" spans="2:91" x14ac:dyDescent="0.2">
      <c r="B288" s="7" t="s">
        <v>295</v>
      </c>
      <c r="C288" s="19" t="str">
        <f>Inputs!$J$16</f>
        <v>EUR</v>
      </c>
      <c r="D288" s="19" t="s">
        <v>19</v>
      </c>
      <c r="E288" s="27">
        <f ca="1">E277/E283</f>
        <v>9</v>
      </c>
      <c r="F288" s="27">
        <f ca="1">F277/F283</f>
        <v>8.9999999999999982</v>
      </c>
      <c r="G288" s="27">
        <f ca="1">G277/G283</f>
        <v>9</v>
      </c>
      <c r="H288" s="27">
        <f ca="1">H277/H283</f>
        <v>9</v>
      </c>
      <c r="I288" s="27">
        <f ca="1">I277/I283</f>
        <v>9</v>
      </c>
      <c r="K288" s="27">
        <f t="shared" ref="K288:AD288" ca="1" si="501">IFERROR(K277/K283,0)</f>
        <v>0</v>
      </c>
      <c r="L288" s="27">
        <f t="shared" ca="1" si="501"/>
        <v>0</v>
      </c>
      <c r="M288" s="27">
        <f t="shared" ca="1" si="501"/>
        <v>0</v>
      </c>
      <c r="N288" s="27">
        <f t="shared" ca="1" si="501"/>
        <v>9</v>
      </c>
      <c r="O288" s="27">
        <f t="shared" ca="1" si="501"/>
        <v>8.9999999999999982</v>
      </c>
      <c r="P288" s="27">
        <f t="shared" ca="1" si="501"/>
        <v>8.9999999999999982</v>
      </c>
      <c r="Q288" s="27">
        <f t="shared" ca="1" si="501"/>
        <v>9.0000000000000018</v>
      </c>
      <c r="R288" s="27">
        <f t="shared" ca="1" si="501"/>
        <v>9</v>
      </c>
      <c r="S288" s="27">
        <f t="shared" ca="1" si="501"/>
        <v>9</v>
      </c>
      <c r="T288" s="27">
        <f t="shared" ca="1" si="501"/>
        <v>9</v>
      </c>
      <c r="U288" s="27">
        <f t="shared" ca="1" si="501"/>
        <v>8.9999999999999982</v>
      </c>
      <c r="V288" s="27">
        <f t="shared" ca="1" si="501"/>
        <v>9</v>
      </c>
      <c r="W288" s="27">
        <f t="shared" ca="1" si="501"/>
        <v>9</v>
      </c>
      <c r="X288" s="27">
        <f t="shared" ca="1" si="501"/>
        <v>8.9999999999999982</v>
      </c>
      <c r="Y288" s="27">
        <f t="shared" ca="1" si="501"/>
        <v>9</v>
      </c>
      <c r="Z288" s="27">
        <f t="shared" ca="1" si="501"/>
        <v>9</v>
      </c>
      <c r="AA288" s="27">
        <f t="shared" ca="1" si="501"/>
        <v>9</v>
      </c>
      <c r="AB288" s="27">
        <f t="shared" ca="1" si="501"/>
        <v>9</v>
      </c>
      <c r="AC288" s="27">
        <f t="shared" ca="1" si="501"/>
        <v>9.0000000000000018</v>
      </c>
      <c r="AD288" s="27">
        <f t="shared" ca="1" si="501"/>
        <v>8.9999999999999982</v>
      </c>
      <c r="AF288" s="193">
        <f>Inputs!HB24</f>
        <v>9</v>
      </c>
      <c r="AG288" s="27">
        <f t="shared" ref="AG288:BL288" si="502">AF288*(1+AG289)</f>
        <v>9</v>
      </c>
      <c r="AH288" s="27">
        <f t="shared" si="502"/>
        <v>9</v>
      </c>
      <c r="AI288" s="27">
        <f t="shared" si="502"/>
        <v>9</v>
      </c>
      <c r="AJ288" s="27">
        <f t="shared" si="502"/>
        <v>9</v>
      </c>
      <c r="AK288" s="27">
        <f t="shared" si="502"/>
        <v>9</v>
      </c>
      <c r="AL288" s="27">
        <f t="shared" si="502"/>
        <v>9</v>
      </c>
      <c r="AM288" s="27">
        <f t="shared" si="502"/>
        <v>9</v>
      </c>
      <c r="AN288" s="27">
        <f t="shared" si="502"/>
        <v>9</v>
      </c>
      <c r="AO288" s="27">
        <f t="shared" si="502"/>
        <v>9</v>
      </c>
      <c r="AP288" s="27">
        <f t="shared" si="502"/>
        <v>9</v>
      </c>
      <c r="AQ288" s="27">
        <f t="shared" si="502"/>
        <v>9</v>
      </c>
      <c r="AR288" s="27">
        <f t="shared" si="502"/>
        <v>9</v>
      </c>
      <c r="AS288" s="27">
        <f t="shared" si="502"/>
        <v>9</v>
      </c>
      <c r="AT288" s="27">
        <f t="shared" si="502"/>
        <v>9</v>
      </c>
      <c r="AU288" s="27">
        <f t="shared" si="502"/>
        <v>9</v>
      </c>
      <c r="AV288" s="27">
        <f t="shared" si="502"/>
        <v>9</v>
      </c>
      <c r="AW288" s="27">
        <f t="shared" si="502"/>
        <v>9</v>
      </c>
      <c r="AX288" s="27">
        <f t="shared" si="502"/>
        <v>9</v>
      </c>
      <c r="AY288" s="27">
        <f t="shared" si="502"/>
        <v>9</v>
      </c>
      <c r="AZ288" s="27">
        <f t="shared" si="502"/>
        <v>9</v>
      </c>
      <c r="BA288" s="27">
        <f t="shared" si="502"/>
        <v>9</v>
      </c>
      <c r="BB288" s="27">
        <f t="shared" si="502"/>
        <v>9</v>
      </c>
      <c r="BC288" s="27">
        <f t="shared" si="502"/>
        <v>9</v>
      </c>
      <c r="BD288" s="27">
        <f t="shared" si="502"/>
        <v>9</v>
      </c>
      <c r="BE288" s="27">
        <f t="shared" si="502"/>
        <v>9</v>
      </c>
      <c r="BF288" s="27">
        <f t="shared" si="502"/>
        <v>9</v>
      </c>
      <c r="BG288" s="27">
        <f t="shared" si="502"/>
        <v>9</v>
      </c>
      <c r="BH288" s="27">
        <f t="shared" si="502"/>
        <v>9</v>
      </c>
      <c r="BI288" s="27">
        <f t="shared" si="502"/>
        <v>9</v>
      </c>
      <c r="BJ288" s="27">
        <f t="shared" si="502"/>
        <v>9</v>
      </c>
      <c r="BK288" s="27">
        <f t="shared" si="502"/>
        <v>9</v>
      </c>
      <c r="BL288" s="27">
        <f t="shared" si="502"/>
        <v>9</v>
      </c>
      <c r="BM288" s="27">
        <f t="shared" ref="BM288:CM288" si="503">BL288*(1+BM289)</f>
        <v>9</v>
      </c>
      <c r="BN288" s="27">
        <f t="shared" si="503"/>
        <v>9</v>
      </c>
      <c r="BO288" s="27">
        <f t="shared" si="503"/>
        <v>9</v>
      </c>
      <c r="BP288" s="27">
        <f t="shared" si="503"/>
        <v>9</v>
      </c>
      <c r="BQ288" s="27">
        <f t="shared" si="503"/>
        <v>9</v>
      </c>
      <c r="BR288" s="27">
        <f t="shared" si="503"/>
        <v>9</v>
      </c>
      <c r="BS288" s="27">
        <f t="shared" si="503"/>
        <v>9</v>
      </c>
      <c r="BT288" s="27">
        <f t="shared" si="503"/>
        <v>9</v>
      </c>
      <c r="BU288" s="27">
        <f t="shared" si="503"/>
        <v>9</v>
      </c>
      <c r="BV288" s="27">
        <f t="shared" si="503"/>
        <v>9</v>
      </c>
      <c r="BW288" s="27">
        <f t="shared" si="503"/>
        <v>9</v>
      </c>
      <c r="BX288" s="27">
        <f t="shared" si="503"/>
        <v>9</v>
      </c>
      <c r="BY288" s="27">
        <f t="shared" si="503"/>
        <v>9</v>
      </c>
      <c r="BZ288" s="27">
        <f t="shared" si="503"/>
        <v>9</v>
      </c>
      <c r="CA288" s="27">
        <f t="shared" si="503"/>
        <v>9</v>
      </c>
      <c r="CB288" s="27">
        <f t="shared" si="503"/>
        <v>9</v>
      </c>
      <c r="CC288" s="27">
        <f t="shared" si="503"/>
        <v>9</v>
      </c>
      <c r="CD288" s="27">
        <f t="shared" si="503"/>
        <v>9</v>
      </c>
      <c r="CE288" s="27">
        <f t="shared" si="503"/>
        <v>9</v>
      </c>
      <c r="CF288" s="27">
        <f t="shared" si="503"/>
        <v>9</v>
      </c>
      <c r="CG288" s="27">
        <f t="shared" si="503"/>
        <v>9</v>
      </c>
      <c r="CH288" s="27">
        <f t="shared" si="503"/>
        <v>9</v>
      </c>
      <c r="CI288" s="27">
        <f t="shared" si="503"/>
        <v>9</v>
      </c>
      <c r="CJ288" s="27">
        <f t="shared" si="503"/>
        <v>9</v>
      </c>
      <c r="CK288" s="27">
        <f t="shared" si="503"/>
        <v>9</v>
      </c>
      <c r="CL288" s="27">
        <f t="shared" si="503"/>
        <v>9</v>
      </c>
      <c r="CM288" s="27">
        <f t="shared" si="503"/>
        <v>9</v>
      </c>
    </row>
    <row r="289" spans="2:91" s="189" customFormat="1" x14ac:dyDescent="0.2">
      <c r="B289" s="192" t="s">
        <v>277</v>
      </c>
      <c r="C289" s="19" t="s">
        <v>43</v>
      </c>
      <c r="D289" s="19" t="s">
        <v>19</v>
      </c>
      <c r="E289" s="191">
        <f>Settings!AZ244</f>
        <v>0</v>
      </c>
      <c r="F289" s="191">
        <f>Settings!BA244</f>
        <v>0</v>
      </c>
      <c r="G289" s="191">
        <f>Settings!BB244</f>
        <v>0</v>
      </c>
      <c r="H289" s="191">
        <f>Settings!BC244</f>
        <v>0</v>
      </c>
      <c r="I289" s="191">
        <f>Settings!BD244</f>
        <v>0</v>
      </c>
      <c r="K289" s="190">
        <f t="shared" ref="K289:AD289" si="504">SUMIF($E$4:$I$4,K$4,$E289:$I289)/4</f>
        <v>0</v>
      </c>
      <c r="L289" s="190">
        <f t="shared" si="504"/>
        <v>0</v>
      </c>
      <c r="M289" s="190">
        <f t="shared" si="504"/>
        <v>0</v>
      </c>
      <c r="N289" s="190">
        <f t="shared" si="504"/>
        <v>0</v>
      </c>
      <c r="O289" s="190">
        <f t="shared" si="504"/>
        <v>0</v>
      </c>
      <c r="P289" s="190">
        <f t="shared" si="504"/>
        <v>0</v>
      </c>
      <c r="Q289" s="190">
        <f t="shared" si="504"/>
        <v>0</v>
      </c>
      <c r="R289" s="190">
        <f t="shared" si="504"/>
        <v>0</v>
      </c>
      <c r="S289" s="190">
        <f t="shared" si="504"/>
        <v>0</v>
      </c>
      <c r="T289" s="190">
        <f t="shared" si="504"/>
        <v>0</v>
      </c>
      <c r="U289" s="190">
        <f t="shared" si="504"/>
        <v>0</v>
      </c>
      <c r="V289" s="190">
        <f t="shared" si="504"/>
        <v>0</v>
      </c>
      <c r="W289" s="190">
        <f t="shared" si="504"/>
        <v>0</v>
      </c>
      <c r="X289" s="190">
        <f t="shared" si="504"/>
        <v>0</v>
      </c>
      <c r="Y289" s="190">
        <f t="shared" si="504"/>
        <v>0</v>
      </c>
      <c r="Z289" s="190">
        <f t="shared" si="504"/>
        <v>0</v>
      </c>
      <c r="AA289" s="190">
        <f t="shared" si="504"/>
        <v>0</v>
      </c>
      <c r="AB289" s="190">
        <f t="shared" si="504"/>
        <v>0</v>
      </c>
      <c r="AC289" s="190">
        <f t="shared" si="504"/>
        <v>0</v>
      </c>
      <c r="AD289" s="190">
        <f t="shared" si="504"/>
        <v>0</v>
      </c>
      <c r="AF289" s="190">
        <f t="shared" ref="AF289:BK289" si="505">SUMIF($E$4:$I$4,AF$4,$E289:$I289)/12</f>
        <v>0</v>
      </c>
      <c r="AG289" s="190">
        <f t="shared" si="505"/>
        <v>0</v>
      </c>
      <c r="AH289" s="190">
        <f t="shared" si="505"/>
        <v>0</v>
      </c>
      <c r="AI289" s="190">
        <f t="shared" si="505"/>
        <v>0</v>
      </c>
      <c r="AJ289" s="190">
        <f t="shared" si="505"/>
        <v>0</v>
      </c>
      <c r="AK289" s="190">
        <f t="shared" si="505"/>
        <v>0</v>
      </c>
      <c r="AL289" s="190">
        <f t="shared" si="505"/>
        <v>0</v>
      </c>
      <c r="AM289" s="190">
        <f t="shared" si="505"/>
        <v>0</v>
      </c>
      <c r="AN289" s="190">
        <f t="shared" si="505"/>
        <v>0</v>
      </c>
      <c r="AO289" s="190">
        <f t="shared" si="505"/>
        <v>0</v>
      </c>
      <c r="AP289" s="190">
        <f t="shared" si="505"/>
        <v>0</v>
      </c>
      <c r="AQ289" s="190">
        <f t="shared" si="505"/>
        <v>0</v>
      </c>
      <c r="AR289" s="190">
        <f t="shared" si="505"/>
        <v>0</v>
      </c>
      <c r="AS289" s="190">
        <f t="shared" si="505"/>
        <v>0</v>
      </c>
      <c r="AT289" s="190">
        <f t="shared" si="505"/>
        <v>0</v>
      </c>
      <c r="AU289" s="190">
        <f t="shared" si="505"/>
        <v>0</v>
      </c>
      <c r="AV289" s="190">
        <f t="shared" si="505"/>
        <v>0</v>
      </c>
      <c r="AW289" s="190">
        <f t="shared" si="505"/>
        <v>0</v>
      </c>
      <c r="AX289" s="190">
        <f t="shared" si="505"/>
        <v>0</v>
      </c>
      <c r="AY289" s="190">
        <f t="shared" si="505"/>
        <v>0</v>
      </c>
      <c r="AZ289" s="190">
        <f t="shared" si="505"/>
        <v>0</v>
      </c>
      <c r="BA289" s="190">
        <f t="shared" si="505"/>
        <v>0</v>
      </c>
      <c r="BB289" s="190">
        <f t="shared" si="505"/>
        <v>0</v>
      </c>
      <c r="BC289" s="190">
        <f t="shared" si="505"/>
        <v>0</v>
      </c>
      <c r="BD289" s="190">
        <f t="shared" si="505"/>
        <v>0</v>
      </c>
      <c r="BE289" s="190">
        <f t="shared" si="505"/>
        <v>0</v>
      </c>
      <c r="BF289" s="190">
        <f t="shared" si="505"/>
        <v>0</v>
      </c>
      <c r="BG289" s="190">
        <f t="shared" si="505"/>
        <v>0</v>
      </c>
      <c r="BH289" s="190">
        <f t="shared" si="505"/>
        <v>0</v>
      </c>
      <c r="BI289" s="190">
        <f t="shared" si="505"/>
        <v>0</v>
      </c>
      <c r="BJ289" s="190">
        <f t="shared" si="505"/>
        <v>0</v>
      </c>
      <c r="BK289" s="190">
        <f t="shared" si="505"/>
        <v>0</v>
      </c>
      <c r="BL289" s="190">
        <f t="shared" ref="BL289:CM289" si="506">SUMIF($E$4:$I$4,BL$4,$E289:$I289)/12</f>
        <v>0</v>
      </c>
      <c r="BM289" s="190">
        <f t="shared" si="506"/>
        <v>0</v>
      </c>
      <c r="BN289" s="190">
        <f t="shared" si="506"/>
        <v>0</v>
      </c>
      <c r="BO289" s="190">
        <f t="shared" si="506"/>
        <v>0</v>
      </c>
      <c r="BP289" s="190">
        <f t="shared" si="506"/>
        <v>0</v>
      </c>
      <c r="BQ289" s="190">
        <f t="shared" si="506"/>
        <v>0</v>
      </c>
      <c r="BR289" s="190">
        <f t="shared" si="506"/>
        <v>0</v>
      </c>
      <c r="BS289" s="190">
        <f t="shared" si="506"/>
        <v>0</v>
      </c>
      <c r="BT289" s="190">
        <f t="shared" si="506"/>
        <v>0</v>
      </c>
      <c r="BU289" s="190">
        <f t="shared" si="506"/>
        <v>0</v>
      </c>
      <c r="BV289" s="190">
        <f t="shared" si="506"/>
        <v>0</v>
      </c>
      <c r="BW289" s="190">
        <f t="shared" si="506"/>
        <v>0</v>
      </c>
      <c r="BX289" s="190">
        <f t="shared" si="506"/>
        <v>0</v>
      </c>
      <c r="BY289" s="190">
        <f t="shared" si="506"/>
        <v>0</v>
      </c>
      <c r="BZ289" s="190">
        <f t="shared" si="506"/>
        <v>0</v>
      </c>
      <c r="CA289" s="190">
        <f t="shared" si="506"/>
        <v>0</v>
      </c>
      <c r="CB289" s="190">
        <f t="shared" si="506"/>
        <v>0</v>
      </c>
      <c r="CC289" s="190">
        <f t="shared" si="506"/>
        <v>0</v>
      </c>
      <c r="CD289" s="190">
        <f t="shared" si="506"/>
        <v>0</v>
      </c>
      <c r="CE289" s="190">
        <f t="shared" si="506"/>
        <v>0</v>
      </c>
      <c r="CF289" s="190">
        <f t="shared" si="506"/>
        <v>0</v>
      </c>
      <c r="CG289" s="190">
        <f t="shared" si="506"/>
        <v>0</v>
      </c>
      <c r="CH289" s="190">
        <f t="shared" si="506"/>
        <v>0</v>
      </c>
      <c r="CI289" s="190">
        <f t="shared" si="506"/>
        <v>0</v>
      </c>
      <c r="CJ289" s="190">
        <f t="shared" si="506"/>
        <v>0</v>
      </c>
      <c r="CK289" s="190">
        <f t="shared" si="506"/>
        <v>0</v>
      </c>
      <c r="CL289" s="190">
        <f t="shared" si="506"/>
        <v>0</v>
      </c>
      <c r="CM289" s="190">
        <f t="shared" si="506"/>
        <v>0</v>
      </c>
    </row>
    <row r="291" spans="2:91" x14ac:dyDescent="0.2">
      <c r="B291" s="23" t="str">
        <f>Inputs!GY25</f>
        <v>Semi-finished meat products</v>
      </c>
    </row>
    <row r="292" spans="2:91" x14ac:dyDescent="0.2">
      <c r="B292" s="23"/>
    </row>
    <row r="293" spans="2:91" s="115" customFormat="1" x14ac:dyDescent="0.2">
      <c r="B293" s="195" t="s">
        <v>300</v>
      </c>
      <c r="C293" s="19" t="str">
        <f>Inputs!$J$16</f>
        <v>EUR</v>
      </c>
      <c r="D293" s="19" t="s">
        <v>19</v>
      </c>
      <c r="E293" s="63">
        <v>0</v>
      </c>
      <c r="F293" s="63">
        <f ca="1">E297</f>
        <v>-1.0004441719502211E-11</v>
      </c>
      <c r="G293" s="63">
        <f ca="1">F297</f>
        <v>-1.2732925824820995E-11</v>
      </c>
      <c r="H293" s="63">
        <f ca="1">G297</f>
        <v>1.546140993013978E-11</v>
      </c>
      <c r="I293" s="63">
        <f ca="1">H297</f>
        <v>1.4551915228366852E-11</v>
      </c>
      <c r="J293" s="63"/>
      <c r="K293" s="63">
        <v>0</v>
      </c>
      <c r="L293" s="63">
        <f t="shared" ref="L293:AD293" ca="1" si="507">K297</f>
        <v>0</v>
      </c>
      <c r="M293" s="63">
        <f t="shared" ca="1" si="507"/>
        <v>0</v>
      </c>
      <c r="N293" s="63">
        <f t="shared" ca="1" si="507"/>
        <v>0</v>
      </c>
      <c r="O293" s="63">
        <f t="shared" ca="1" si="507"/>
        <v>-1.0004441719502211E-11</v>
      </c>
      <c r="P293" s="63">
        <f t="shared" ca="1" si="507"/>
        <v>-9.0949470177292824E-12</v>
      </c>
      <c r="Q293" s="63">
        <f t="shared" ca="1" si="507"/>
        <v>-6.1390892369672656E-12</v>
      </c>
      <c r="R293" s="63">
        <f t="shared" ca="1" si="507"/>
        <v>-1.2050804798491299E-11</v>
      </c>
      <c r="S293" s="63">
        <f t="shared" ca="1" si="507"/>
        <v>-7.503331289626658E-12</v>
      </c>
      <c r="T293" s="63">
        <f t="shared" ca="1" si="507"/>
        <v>-8.1854523159563541E-12</v>
      </c>
      <c r="U293" s="63">
        <f t="shared" ca="1" si="507"/>
        <v>-2.5011104298755527E-12</v>
      </c>
      <c r="V293" s="63">
        <f t="shared" ca="1" si="507"/>
        <v>4.5474735088646412E-12</v>
      </c>
      <c r="W293" s="63">
        <f t="shared" ca="1" si="507"/>
        <v>7.2759576141834259E-12</v>
      </c>
      <c r="X293" s="63">
        <f t="shared" ca="1" si="507"/>
        <v>4.0927261579781771E-12</v>
      </c>
      <c r="Y293" s="63">
        <f t="shared" ca="1" si="507"/>
        <v>1.0913936421275139E-11</v>
      </c>
      <c r="Z293" s="63">
        <f t="shared" ca="1" si="507"/>
        <v>1.5006662579253316E-11</v>
      </c>
      <c r="AA293" s="63">
        <f t="shared" ca="1" si="507"/>
        <v>1.4551915228366852E-11</v>
      </c>
      <c r="AB293" s="63">
        <f t="shared" ca="1" si="507"/>
        <v>1.8189894035458565E-11</v>
      </c>
      <c r="AC293" s="63">
        <f t="shared" ca="1" si="507"/>
        <v>1.1368683772161603E-11</v>
      </c>
      <c r="AD293" s="63">
        <f t="shared" ca="1" si="507"/>
        <v>6.3664629124104977E-12</v>
      </c>
      <c r="AE293" s="63"/>
      <c r="AF293" s="194">
        <v>0</v>
      </c>
      <c r="AG293" s="63">
        <f t="shared" ref="AG293:BL293" ca="1" si="508">AF297</f>
        <v>0</v>
      </c>
      <c r="AH293" s="63">
        <f t="shared" ca="1" si="508"/>
        <v>0</v>
      </c>
      <c r="AI293" s="63">
        <f t="shared" ca="1" si="508"/>
        <v>0</v>
      </c>
      <c r="AJ293" s="63">
        <f t="shared" ca="1" si="508"/>
        <v>0</v>
      </c>
      <c r="AK293" s="63">
        <f t="shared" ca="1" si="508"/>
        <v>0</v>
      </c>
      <c r="AL293" s="63">
        <f t="shared" ca="1" si="508"/>
        <v>0</v>
      </c>
      <c r="AM293" s="63">
        <f t="shared" ca="1" si="508"/>
        <v>0</v>
      </c>
      <c r="AN293" s="63">
        <f t="shared" ca="1" si="508"/>
        <v>0</v>
      </c>
      <c r="AO293" s="63">
        <f t="shared" ca="1" si="508"/>
        <v>0</v>
      </c>
      <c r="AP293" s="63">
        <f t="shared" ca="1" si="508"/>
        <v>0</v>
      </c>
      <c r="AQ293" s="63">
        <f t="shared" ca="1" si="508"/>
        <v>0</v>
      </c>
      <c r="AR293" s="63">
        <f t="shared" ca="1" si="508"/>
        <v>0</v>
      </c>
      <c r="AS293" s="63">
        <f t="shared" ca="1" si="508"/>
        <v>0</v>
      </c>
      <c r="AT293" s="63">
        <f t="shared" ca="1" si="508"/>
        <v>5.1159076974727213E-13</v>
      </c>
      <c r="AU293" s="63">
        <f t="shared" ca="1" si="508"/>
        <v>0</v>
      </c>
      <c r="AV293" s="63">
        <f t="shared" ca="1" si="508"/>
        <v>0</v>
      </c>
      <c r="AW293" s="63">
        <f t="shared" ca="1" si="508"/>
        <v>0</v>
      </c>
      <c r="AX293" s="63">
        <f t="shared" ca="1" si="508"/>
        <v>0</v>
      </c>
      <c r="AY293" s="63">
        <f t="shared" ca="1" si="508"/>
        <v>0</v>
      </c>
      <c r="AZ293" s="63">
        <f t="shared" ca="1" si="508"/>
        <v>0</v>
      </c>
      <c r="BA293" s="63">
        <f t="shared" ca="1" si="508"/>
        <v>0</v>
      </c>
      <c r="BB293" s="63">
        <f t="shared" ca="1" si="508"/>
        <v>9.0949470177292824E-13</v>
      </c>
      <c r="BC293" s="63">
        <f t="shared" ca="1" si="508"/>
        <v>0</v>
      </c>
      <c r="BD293" s="63">
        <f t="shared" ca="1" si="508"/>
        <v>0</v>
      </c>
      <c r="BE293" s="63">
        <f t="shared" ca="1" si="508"/>
        <v>0</v>
      </c>
      <c r="BF293" s="63">
        <f t="shared" ca="1" si="508"/>
        <v>0</v>
      </c>
      <c r="BG293" s="63">
        <f t="shared" ca="1" si="508"/>
        <v>0</v>
      </c>
      <c r="BH293" s="63">
        <f t="shared" ca="1" si="508"/>
        <v>0</v>
      </c>
      <c r="BI293" s="63">
        <f t="shared" ca="1" si="508"/>
        <v>0</v>
      </c>
      <c r="BJ293" s="63">
        <f t="shared" ca="1" si="508"/>
        <v>0</v>
      </c>
      <c r="BK293" s="63">
        <f t="shared" ca="1" si="508"/>
        <v>9.0949470177292824E-13</v>
      </c>
      <c r="BL293" s="63">
        <f t="shared" ca="1" si="508"/>
        <v>0</v>
      </c>
      <c r="BM293" s="63">
        <f t="shared" ref="BM293:CM293" ca="1" si="509">BL297</f>
        <v>0</v>
      </c>
      <c r="BN293" s="63">
        <f t="shared" ca="1" si="509"/>
        <v>0</v>
      </c>
      <c r="BO293" s="63">
        <f t="shared" ca="1" si="509"/>
        <v>0</v>
      </c>
      <c r="BP293" s="63">
        <f t="shared" ca="1" si="509"/>
        <v>0</v>
      </c>
      <c r="BQ293" s="63">
        <f t="shared" ca="1" si="509"/>
        <v>0</v>
      </c>
      <c r="BR293" s="63">
        <f t="shared" ca="1" si="509"/>
        <v>4.5474735088646412E-13</v>
      </c>
      <c r="BS293" s="63">
        <f t="shared" ca="1" si="509"/>
        <v>0</v>
      </c>
      <c r="BT293" s="63">
        <f t="shared" ca="1" si="509"/>
        <v>0</v>
      </c>
      <c r="BU293" s="63">
        <f t="shared" ca="1" si="509"/>
        <v>0</v>
      </c>
      <c r="BV293" s="63">
        <f t="shared" ca="1" si="509"/>
        <v>0</v>
      </c>
      <c r="BW293" s="63">
        <f t="shared" ca="1" si="509"/>
        <v>0</v>
      </c>
      <c r="BX293" s="63">
        <f t="shared" ca="1" si="509"/>
        <v>-9.0949470177292824E-13</v>
      </c>
      <c r="BY293" s="63">
        <f t="shared" ca="1" si="509"/>
        <v>-9.0949470177292824E-13</v>
      </c>
      <c r="BZ293" s="63">
        <f t="shared" ca="1" si="509"/>
        <v>-1.5916157281026244E-12</v>
      </c>
      <c r="CA293" s="63">
        <f t="shared" ca="1" si="509"/>
        <v>-1.8189894035458565E-12</v>
      </c>
      <c r="CB293" s="63">
        <f t="shared" ca="1" si="509"/>
        <v>-1.8189894035458565E-12</v>
      </c>
      <c r="CC293" s="63">
        <f t="shared" ca="1" si="509"/>
        <v>9.0949470177292824E-13</v>
      </c>
      <c r="CD293" s="63">
        <f t="shared" ca="1" si="509"/>
        <v>9.0949470177292824E-13</v>
      </c>
      <c r="CE293" s="63">
        <f t="shared" ca="1" si="509"/>
        <v>0</v>
      </c>
      <c r="CF293" s="63">
        <f t="shared" ca="1" si="509"/>
        <v>0</v>
      </c>
      <c r="CG293" s="63">
        <f t="shared" ca="1" si="509"/>
        <v>0</v>
      </c>
      <c r="CH293" s="63">
        <f t="shared" ca="1" si="509"/>
        <v>0</v>
      </c>
      <c r="CI293" s="63">
        <f t="shared" ca="1" si="509"/>
        <v>-1.8189894035458565E-12</v>
      </c>
      <c r="CJ293" s="63">
        <f t="shared" ca="1" si="509"/>
        <v>0</v>
      </c>
      <c r="CK293" s="63">
        <f t="shared" ca="1" si="509"/>
        <v>0</v>
      </c>
      <c r="CL293" s="63">
        <f t="shared" ca="1" si="509"/>
        <v>-9.0949470177292824E-13</v>
      </c>
      <c r="CM293" s="63">
        <f t="shared" ca="1" si="509"/>
        <v>0</v>
      </c>
    </row>
    <row r="294" spans="2:91" x14ac:dyDescent="0.2">
      <c r="B294" s="196" t="s">
        <v>299</v>
      </c>
      <c r="C294" s="19" t="str">
        <f>Inputs!$J$16</f>
        <v>EUR</v>
      </c>
      <c r="D294" s="19" t="s">
        <v>19</v>
      </c>
      <c r="E294" s="27">
        <f t="shared" ref="E294:I296" ca="1" si="510">SUMIF($K$4:$AD$4,E$4,$K294:$AD294)</f>
        <v>36537.782399999996</v>
      </c>
      <c r="F294" s="27">
        <f t="shared" ca="1" si="510"/>
        <v>154565.3088</v>
      </c>
      <c r="G294" s="27">
        <f t="shared" ca="1" si="510"/>
        <v>167802.56640000001</v>
      </c>
      <c r="H294" s="27">
        <f t="shared" ca="1" si="510"/>
        <v>176233.68</v>
      </c>
      <c r="I294" s="27">
        <f t="shared" ca="1" si="510"/>
        <v>200503.4976</v>
      </c>
      <c r="J294" s="27"/>
      <c r="K294" s="27">
        <f t="shared" ref="K294:T296" ca="1" si="511">SUMIFS($AF294:$CM294,$AF$4:$CM$4,K$4,$AF$8:$CM$8,K$8)</f>
        <v>0</v>
      </c>
      <c r="L294" s="27">
        <f t="shared" ca="1" si="511"/>
        <v>0</v>
      </c>
      <c r="M294" s="27">
        <f t="shared" ca="1" si="511"/>
        <v>0</v>
      </c>
      <c r="N294" s="27">
        <f t="shared" ca="1" si="511"/>
        <v>36537.782399999996</v>
      </c>
      <c r="O294" s="27">
        <f t="shared" ca="1" si="511"/>
        <v>35949.715199999999</v>
      </c>
      <c r="P294" s="27">
        <f t="shared" ca="1" si="511"/>
        <v>37217.376000000004</v>
      </c>
      <c r="Q294" s="27">
        <f t="shared" ca="1" si="511"/>
        <v>39095.078399999999</v>
      </c>
      <c r="R294" s="27">
        <f t="shared" ca="1" si="511"/>
        <v>42303.139200000005</v>
      </c>
      <c r="S294" s="27">
        <f t="shared" ca="1" si="511"/>
        <v>38769.696000000004</v>
      </c>
      <c r="T294" s="27">
        <f t="shared" ca="1" si="511"/>
        <v>40384.713600000003</v>
      </c>
      <c r="U294" s="27">
        <f t="shared" ref="U294:AD296" ca="1" si="512">SUMIFS($AF294:$CM294,$AF$4:$CM$4,U$4,$AF$8:$CM$8,U$8)</f>
        <v>42465.830400000006</v>
      </c>
      <c r="V294" s="27">
        <f t="shared" ca="1" si="512"/>
        <v>46182.326399999998</v>
      </c>
      <c r="W294" s="27">
        <f t="shared" ca="1" si="512"/>
        <v>40564.339200000002</v>
      </c>
      <c r="X294" s="27">
        <f t="shared" ca="1" si="512"/>
        <v>42511.593600000007</v>
      </c>
      <c r="Y294" s="27">
        <f t="shared" ca="1" si="512"/>
        <v>44926.559999999998</v>
      </c>
      <c r="Z294" s="27">
        <f t="shared" ca="1" si="512"/>
        <v>48231.1872</v>
      </c>
      <c r="AA294" s="27">
        <f t="shared" ca="1" si="512"/>
        <v>46516.176000000007</v>
      </c>
      <c r="AB294" s="27">
        <f t="shared" ca="1" si="512"/>
        <v>48314.246400000004</v>
      </c>
      <c r="AC294" s="27">
        <f t="shared" ca="1" si="512"/>
        <v>50617.324800000002</v>
      </c>
      <c r="AD294" s="27">
        <f t="shared" ca="1" si="512"/>
        <v>55055.750400000004</v>
      </c>
      <c r="AE294" s="27"/>
      <c r="AF294" s="26">
        <f t="shared" ref="AF294:BK294" ca="1" si="513">AF300*AF305</f>
        <v>0</v>
      </c>
      <c r="AG294" s="26">
        <f t="shared" ca="1" si="513"/>
        <v>0</v>
      </c>
      <c r="AH294" s="26">
        <f t="shared" ca="1" si="513"/>
        <v>0</v>
      </c>
      <c r="AI294" s="26">
        <f t="shared" ca="1" si="513"/>
        <v>0</v>
      </c>
      <c r="AJ294" s="26">
        <f t="shared" ca="1" si="513"/>
        <v>0</v>
      </c>
      <c r="AK294" s="26">
        <f t="shared" ca="1" si="513"/>
        <v>0</v>
      </c>
      <c r="AL294" s="26">
        <f t="shared" ca="1" si="513"/>
        <v>0</v>
      </c>
      <c r="AM294" s="26">
        <f t="shared" ca="1" si="513"/>
        <v>0</v>
      </c>
      <c r="AN294" s="26">
        <f t="shared" ca="1" si="513"/>
        <v>0</v>
      </c>
      <c r="AO294" s="26">
        <f t="shared" ca="1" si="513"/>
        <v>12039.148800000001</v>
      </c>
      <c r="AP294" s="26">
        <f t="shared" ca="1" si="513"/>
        <v>11842.588800000001</v>
      </c>
      <c r="AQ294" s="26">
        <f t="shared" ca="1" si="513"/>
        <v>12656.0448</v>
      </c>
      <c r="AR294" s="26">
        <f t="shared" ca="1" si="513"/>
        <v>13486.4352</v>
      </c>
      <c r="AS294" s="26">
        <f t="shared" ca="1" si="513"/>
        <v>9473.3856000000014</v>
      </c>
      <c r="AT294" s="26">
        <f t="shared" ca="1" si="513"/>
        <v>12989.894399999999</v>
      </c>
      <c r="AU294" s="26">
        <f t="shared" ca="1" si="513"/>
        <v>12059.510400000001</v>
      </c>
      <c r="AV294" s="26">
        <f t="shared" ca="1" si="513"/>
        <v>12547.584000000001</v>
      </c>
      <c r="AW294" s="26">
        <f t="shared" ca="1" si="513"/>
        <v>12610.281600000002</v>
      </c>
      <c r="AX294" s="26">
        <f t="shared" ca="1" si="513"/>
        <v>12547.584000000001</v>
      </c>
      <c r="AY294" s="26">
        <f t="shared" ca="1" si="513"/>
        <v>14199.897600000002</v>
      </c>
      <c r="AZ294" s="26">
        <f t="shared" ca="1" si="513"/>
        <v>12347.596799999999</v>
      </c>
      <c r="BA294" s="26">
        <f t="shared" ca="1" si="513"/>
        <v>13849.113600000001</v>
      </c>
      <c r="BB294" s="26">
        <f t="shared" ca="1" si="513"/>
        <v>14099.904000000002</v>
      </c>
      <c r="BC294" s="26">
        <f t="shared" ca="1" si="513"/>
        <v>14354.1216</v>
      </c>
      <c r="BD294" s="26">
        <f t="shared" ca="1" si="513"/>
        <v>14633.740800000001</v>
      </c>
      <c r="BE294" s="26">
        <f t="shared" ca="1" si="513"/>
        <v>10107.216</v>
      </c>
      <c r="BF294" s="26">
        <f t="shared" ca="1" si="513"/>
        <v>14028.739200000002</v>
      </c>
      <c r="BG294" s="26">
        <f t="shared" ca="1" si="513"/>
        <v>13277.980799999999</v>
      </c>
      <c r="BH294" s="26">
        <f t="shared" ca="1" si="513"/>
        <v>13711.824000000001</v>
      </c>
      <c r="BI294" s="26">
        <f t="shared" ca="1" si="513"/>
        <v>13394.908800000001</v>
      </c>
      <c r="BJ294" s="26">
        <f t="shared" ca="1" si="513"/>
        <v>13503.369600000002</v>
      </c>
      <c r="BK294" s="26">
        <f t="shared" ca="1" si="513"/>
        <v>15872.572800000005</v>
      </c>
      <c r="BL294" s="26">
        <f t="shared" ref="BL294:CM294" ca="1" si="514">BL300*BL305</f>
        <v>13089.888000000001</v>
      </c>
      <c r="BM294" s="26">
        <f t="shared" ca="1" si="514"/>
        <v>15150.6432</v>
      </c>
      <c r="BN294" s="26">
        <f t="shared" ca="1" si="514"/>
        <v>15547.190399999998</v>
      </c>
      <c r="BO294" s="26">
        <f t="shared" ca="1" si="514"/>
        <v>15484.492799999998</v>
      </c>
      <c r="BP294" s="26">
        <f t="shared" ca="1" si="514"/>
        <v>15509.894400000001</v>
      </c>
      <c r="BQ294" s="26">
        <f t="shared" ca="1" si="514"/>
        <v>10629.1584</v>
      </c>
      <c r="BR294" s="26">
        <f t="shared" ca="1" si="514"/>
        <v>14425.286400000001</v>
      </c>
      <c r="BS294" s="26">
        <f t="shared" ca="1" si="514"/>
        <v>13903.344000000001</v>
      </c>
      <c r="BT294" s="26">
        <f t="shared" ca="1" si="514"/>
        <v>14842.195199999998</v>
      </c>
      <c r="BU294" s="26">
        <f t="shared" ca="1" si="514"/>
        <v>13766.054400000005</v>
      </c>
      <c r="BV294" s="26">
        <f t="shared" ca="1" si="514"/>
        <v>14337.1872</v>
      </c>
      <c r="BW294" s="26">
        <f t="shared" ca="1" si="514"/>
        <v>16614.864000000001</v>
      </c>
      <c r="BX294" s="26">
        <f t="shared" ca="1" si="514"/>
        <v>13974.5088</v>
      </c>
      <c r="BY294" s="26">
        <f t="shared" ca="1" si="514"/>
        <v>16052.198399999999</v>
      </c>
      <c r="BZ294" s="26">
        <f t="shared" ca="1" si="514"/>
        <v>16026.796800000002</v>
      </c>
      <c r="CA294" s="26">
        <f t="shared" ca="1" si="514"/>
        <v>16152.191999999999</v>
      </c>
      <c r="CB294" s="26">
        <f t="shared" ca="1" si="514"/>
        <v>18141.782400000004</v>
      </c>
      <c r="CC294" s="26">
        <f t="shared" ca="1" si="514"/>
        <v>12076.444800000001</v>
      </c>
      <c r="CD294" s="26">
        <f t="shared" ca="1" si="514"/>
        <v>16297.948800000002</v>
      </c>
      <c r="CE294" s="26">
        <f t="shared" ca="1" si="514"/>
        <v>15647.183999999999</v>
      </c>
      <c r="CF294" s="26">
        <f t="shared" ca="1" si="514"/>
        <v>16786.022400000002</v>
      </c>
      <c r="CG294" s="26">
        <f t="shared" ca="1" si="514"/>
        <v>15881.04</v>
      </c>
      <c r="CH294" s="26">
        <f t="shared" ca="1" si="514"/>
        <v>16397.9424</v>
      </c>
      <c r="CI294" s="26">
        <f t="shared" ca="1" si="514"/>
        <v>18438.336000000003</v>
      </c>
      <c r="CJ294" s="26">
        <f t="shared" ca="1" si="514"/>
        <v>15781.046400000003</v>
      </c>
      <c r="CK294" s="26">
        <f t="shared" ca="1" si="514"/>
        <v>18763.718400000002</v>
      </c>
      <c r="CL294" s="26">
        <f t="shared" ca="1" si="514"/>
        <v>17779.103999999999</v>
      </c>
      <c r="CM294" s="26">
        <f t="shared" ca="1" si="514"/>
        <v>18512.928000000004</v>
      </c>
    </row>
    <row r="295" spans="2:91" x14ac:dyDescent="0.2">
      <c r="B295" s="196" t="s">
        <v>298</v>
      </c>
      <c r="C295" s="19" t="str">
        <f>Inputs!$J$16</f>
        <v>EUR</v>
      </c>
      <c r="D295" s="19" t="s">
        <v>19</v>
      </c>
      <c r="E295" s="27">
        <f t="shared" ca="1" si="510"/>
        <v>-34797.888000000006</v>
      </c>
      <c r="F295" s="27">
        <f t="shared" ca="1" si="510"/>
        <v>-147205.05600000001</v>
      </c>
      <c r="G295" s="27">
        <f t="shared" ca="1" si="510"/>
        <v>-159811.96799999999</v>
      </c>
      <c r="H295" s="27">
        <f t="shared" ca="1" si="510"/>
        <v>-167841.6</v>
      </c>
      <c r="I295" s="27">
        <f t="shared" ca="1" si="510"/>
        <v>-190955.71200000003</v>
      </c>
      <c r="J295" s="27"/>
      <c r="K295" s="27">
        <f t="shared" ca="1" si="511"/>
        <v>0</v>
      </c>
      <c r="L295" s="27">
        <f t="shared" ca="1" si="511"/>
        <v>0</v>
      </c>
      <c r="M295" s="27">
        <f t="shared" ca="1" si="511"/>
        <v>0</v>
      </c>
      <c r="N295" s="27">
        <f t="shared" ca="1" si="511"/>
        <v>-34797.888000000006</v>
      </c>
      <c r="O295" s="27">
        <f t="shared" ca="1" si="511"/>
        <v>-34237.824000000001</v>
      </c>
      <c r="P295" s="27">
        <f t="shared" ca="1" si="511"/>
        <v>-35445.120000000003</v>
      </c>
      <c r="Q295" s="27">
        <f t="shared" ca="1" si="511"/>
        <v>-37233.408000000003</v>
      </c>
      <c r="R295" s="27">
        <f t="shared" ca="1" si="511"/>
        <v>-40288.703999999998</v>
      </c>
      <c r="S295" s="27">
        <f t="shared" ca="1" si="511"/>
        <v>-36923.520000000004</v>
      </c>
      <c r="T295" s="27">
        <f t="shared" ca="1" si="511"/>
        <v>-38461.631999999998</v>
      </c>
      <c r="U295" s="27">
        <f t="shared" ca="1" si="512"/>
        <v>-40443.648000000001</v>
      </c>
      <c r="V295" s="27">
        <f t="shared" ca="1" si="512"/>
        <v>-43983.167999999998</v>
      </c>
      <c r="W295" s="27">
        <f t="shared" ca="1" si="512"/>
        <v>-38632.704000000005</v>
      </c>
      <c r="X295" s="27">
        <f t="shared" ca="1" si="512"/>
        <v>-40487.232000000004</v>
      </c>
      <c r="Y295" s="27">
        <f t="shared" ca="1" si="512"/>
        <v>-42787.199999999997</v>
      </c>
      <c r="Z295" s="27">
        <f t="shared" ca="1" si="512"/>
        <v>-45934.464</v>
      </c>
      <c r="AA295" s="27">
        <f t="shared" ca="1" si="512"/>
        <v>-44301.120000000003</v>
      </c>
      <c r="AB295" s="27">
        <f t="shared" ca="1" si="512"/>
        <v>-46013.568000000007</v>
      </c>
      <c r="AC295" s="27">
        <f t="shared" ca="1" si="512"/>
        <v>-48206.97600000001</v>
      </c>
      <c r="AD295" s="27">
        <f t="shared" ca="1" si="512"/>
        <v>-52434.04800000001</v>
      </c>
      <c r="AE295" s="27"/>
      <c r="AF295" s="26">
        <f t="shared" ref="AF295:BK295" ca="1" si="515">IFERROR((AF294/AF300)*AF301,0)</f>
        <v>0</v>
      </c>
      <c r="AG295" s="26">
        <f t="shared" ca="1" si="515"/>
        <v>0</v>
      </c>
      <c r="AH295" s="26">
        <f t="shared" ca="1" si="515"/>
        <v>0</v>
      </c>
      <c r="AI295" s="26">
        <f t="shared" ca="1" si="515"/>
        <v>0</v>
      </c>
      <c r="AJ295" s="26">
        <f t="shared" ca="1" si="515"/>
        <v>0</v>
      </c>
      <c r="AK295" s="26">
        <f t="shared" ca="1" si="515"/>
        <v>0</v>
      </c>
      <c r="AL295" s="26">
        <f t="shared" ca="1" si="515"/>
        <v>0</v>
      </c>
      <c r="AM295" s="26">
        <f t="shared" ca="1" si="515"/>
        <v>0</v>
      </c>
      <c r="AN295" s="26">
        <f t="shared" ca="1" si="515"/>
        <v>0</v>
      </c>
      <c r="AO295" s="26">
        <f t="shared" ca="1" si="515"/>
        <v>-11465.856000000002</v>
      </c>
      <c r="AP295" s="26">
        <f t="shared" ca="1" si="515"/>
        <v>-11278.656000000001</v>
      </c>
      <c r="AQ295" s="26">
        <f t="shared" ca="1" si="515"/>
        <v>-12053.376</v>
      </c>
      <c r="AR295" s="26">
        <f t="shared" ca="1" si="515"/>
        <v>-12844.224</v>
      </c>
      <c r="AS295" s="26">
        <f t="shared" ca="1" si="515"/>
        <v>-9022.2720000000008</v>
      </c>
      <c r="AT295" s="26">
        <f t="shared" ca="1" si="515"/>
        <v>-12371.328</v>
      </c>
      <c r="AU295" s="26">
        <f t="shared" ca="1" si="515"/>
        <v>-11485.248000000001</v>
      </c>
      <c r="AV295" s="26">
        <f t="shared" ca="1" si="515"/>
        <v>-11950.08</v>
      </c>
      <c r="AW295" s="26">
        <f t="shared" ca="1" si="515"/>
        <v>-12009.792000000001</v>
      </c>
      <c r="AX295" s="26">
        <f t="shared" ca="1" si="515"/>
        <v>-11950.08</v>
      </c>
      <c r="AY295" s="26">
        <f t="shared" ca="1" si="515"/>
        <v>-13523.712000000001</v>
      </c>
      <c r="AZ295" s="26">
        <f t="shared" ca="1" si="515"/>
        <v>-11759.616</v>
      </c>
      <c r="BA295" s="26">
        <f t="shared" ca="1" si="515"/>
        <v>-13189.632</v>
      </c>
      <c r="BB295" s="26">
        <f t="shared" ca="1" si="515"/>
        <v>-13428.480000000001</v>
      </c>
      <c r="BC295" s="26">
        <f t="shared" ca="1" si="515"/>
        <v>-13670.592000000001</v>
      </c>
      <c r="BD295" s="26">
        <f t="shared" ca="1" si="515"/>
        <v>-13936.896000000001</v>
      </c>
      <c r="BE295" s="26">
        <f t="shared" ca="1" si="515"/>
        <v>-9625.92</v>
      </c>
      <c r="BF295" s="26">
        <f t="shared" ca="1" si="515"/>
        <v>-13360.704000000002</v>
      </c>
      <c r="BG295" s="26">
        <f t="shared" ca="1" si="515"/>
        <v>-12645.696</v>
      </c>
      <c r="BH295" s="26">
        <f t="shared" ca="1" si="515"/>
        <v>-13058.880000000001</v>
      </c>
      <c r="BI295" s="26">
        <f t="shared" ca="1" si="515"/>
        <v>-12757.056</v>
      </c>
      <c r="BJ295" s="26">
        <f t="shared" ca="1" si="515"/>
        <v>-12860.352000000001</v>
      </c>
      <c r="BK295" s="26">
        <f t="shared" ca="1" si="515"/>
        <v>-15116.736000000004</v>
      </c>
      <c r="BL295" s="26">
        <f t="shared" ref="BL295:CM295" ca="1" si="516">IFERROR((BL294/BL300)*BL301,0)</f>
        <v>-12466.560000000001</v>
      </c>
      <c r="BM295" s="26">
        <f t="shared" ca="1" si="516"/>
        <v>-14429.184000000001</v>
      </c>
      <c r="BN295" s="26">
        <f t="shared" ca="1" si="516"/>
        <v>-14806.847999999998</v>
      </c>
      <c r="BO295" s="26">
        <f t="shared" ca="1" si="516"/>
        <v>-14747.135999999999</v>
      </c>
      <c r="BP295" s="26">
        <f t="shared" ca="1" si="516"/>
        <v>-14771.328000000001</v>
      </c>
      <c r="BQ295" s="26">
        <f t="shared" ca="1" si="516"/>
        <v>-10123.008</v>
      </c>
      <c r="BR295" s="26">
        <f t="shared" ca="1" si="516"/>
        <v>-13738.368</v>
      </c>
      <c r="BS295" s="26">
        <f t="shared" ca="1" si="516"/>
        <v>-13241.28</v>
      </c>
      <c r="BT295" s="26">
        <f t="shared" ca="1" si="516"/>
        <v>-14135.423999999999</v>
      </c>
      <c r="BU295" s="26">
        <f t="shared" ca="1" si="516"/>
        <v>-13110.528000000004</v>
      </c>
      <c r="BV295" s="26">
        <f t="shared" ca="1" si="516"/>
        <v>-13654.464</v>
      </c>
      <c r="BW295" s="26">
        <f t="shared" ca="1" si="516"/>
        <v>-15823.680000000002</v>
      </c>
      <c r="BX295" s="26">
        <f t="shared" ca="1" si="516"/>
        <v>-13309.056</v>
      </c>
      <c r="BY295" s="26">
        <f t="shared" ca="1" si="516"/>
        <v>-15287.807999999999</v>
      </c>
      <c r="BZ295" s="26">
        <f t="shared" ca="1" si="516"/>
        <v>-15263.616000000002</v>
      </c>
      <c r="CA295" s="26">
        <f t="shared" ca="1" si="516"/>
        <v>-15383.039999999999</v>
      </c>
      <c r="CB295" s="26">
        <f t="shared" ca="1" si="516"/>
        <v>-17277.888000000003</v>
      </c>
      <c r="CC295" s="26">
        <f t="shared" ca="1" si="516"/>
        <v>-11501.376</v>
      </c>
      <c r="CD295" s="26">
        <f t="shared" ca="1" si="516"/>
        <v>-15521.856000000002</v>
      </c>
      <c r="CE295" s="26">
        <f t="shared" ca="1" si="516"/>
        <v>-14902.08</v>
      </c>
      <c r="CF295" s="26">
        <f t="shared" ca="1" si="516"/>
        <v>-15986.688000000002</v>
      </c>
      <c r="CG295" s="26">
        <f t="shared" ca="1" si="516"/>
        <v>-15124.800000000001</v>
      </c>
      <c r="CH295" s="26">
        <f t="shared" ca="1" si="516"/>
        <v>-15617.088000000002</v>
      </c>
      <c r="CI295" s="26">
        <f t="shared" ca="1" si="516"/>
        <v>-17560.320000000003</v>
      </c>
      <c r="CJ295" s="26">
        <f t="shared" ca="1" si="516"/>
        <v>-15029.568000000003</v>
      </c>
      <c r="CK295" s="26">
        <f t="shared" ca="1" si="516"/>
        <v>-17870.208000000002</v>
      </c>
      <c r="CL295" s="26">
        <f t="shared" ca="1" si="516"/>
        <v>-16932.48</v>
      </c>
      <c r="CM295" s="26">
        <f t="shared" ca="1" si="516"/>
        <v>-17631.360000000004</v>
      </c>
    </row>
    <row r="296" spans="2:91" x14ac:dyDescent="0.2">
      <c r="B296" s="196" t="s">
        <v>297</v>
      </c>
      <c r="C296" s="19" t="str">
        <f>Inputs!$J$16</f>
        <v>EUR</v>
      </c>
      <c r="D296" s="19" t="s">
        <v>19</v>
      </c>
      <c r="E296" s="27">
        <f t="shared" ca="1" si="510"/>
        <v>-1739.8944000000001</v>
      </c>
      <c r="F296" s="27">
        <f t="shared" ca="1" si="510"/>
        <v>-7360.2528000000002</v>
      </c>
      <c r="G296" s="27">
        <f t="shared" ca="1" si="510"/>
        <v>-7990.5984000000017</v>
      </c>
      <c r="H296" s="27">
        <f t="shared" ca="1" si="510"/>
        <v>-8392.0800000000017</v>
      </c>
      <c r="I296" s="27">
        <f t="shared" ca="1" si="510"/>
        <v>-9547.7856000000029</v>
      </c>
      <c r="J296" s="27"/>
      <c r="K296" s="27">
        <f t="shared" ca="1" si="511"/>
        <v>0</v>
      </c>
      <c r="L296" s="27">
        <f t="shared" ca="1" si="511"/>
        <v>0</v>
      </c>
      <c r="M296" s="27">
        <f t="shared" ca="1" si="511"/>
        <v>0</v>
      </c>
      <c r="N296" s="27">
        <f t="shared" ca="1" si="511"/>
        <v>-1739.8944000000001</v>
      </c>
      <c r="O296" s="27">
        <f t="shared" ca="1" si="511"/>
        <v>-1711.8912</v>
      </c>
      <c r="P296" s="27">
        <f t="shared" ca="1" si="511"/>
        <v>-1772.2560000000001</v>
      </c>
      <c r="Q296" s="27">
        <f t="shared" ca="1" si="511"/>
        <v>-1861.6704000000002</v>
      </c>
      <c r="R296" s="27">
        <f t="shared" ca="1" si="511"/>
        <v>-2014.4352000000001</v>
      </c>
      <c r="S296" s="27">
        <f t="shared" ca="1" si="511"/>
        <v>-1846.1760000000004</v>
      </c>
      <c r="T296" s="27">
        <f t="shared" ca="1" si="511"/>
        <v>-1923.0816000000002</v>
      </c>
      <c r="U296" s="27">
        <f t="shared" ca="1" si="512"/>
        <v>-2022.1824000000006</v>
      </c>
      <c r="V296" s="27">
        <f t="shared" ca="1" si="512"/>
        <v>-2199.1584000000003</v>
      </c>
      <c r="W296" s="27">
        <f t="shared" ca="1" si="512"/>
        <v>-1931.6352000000002</v>
      </c>
      <c r="X296" s="27">
        <f t="shared" ca="1" si="512"/>
        <v>-2024.3616000000002</v>
      </c>
      <c r="Y296" s="27">
        <f t="shared" ca="1" si="512"/>
        <v>-2139.36</v>
      </c>
      <c r="Z296" s="27">
        <f t="shared" ca="1" si="512"/>
        <v>-2296.7232000000004</v>
      </c>
      <c r="AA296" s="27">
        <f t="shared" ca="1" si="512"/>
        <v>-2215.0560000000005</v>
      </c>
      <c r="AB296" s="27">
        <f t="shared" ca="1" si="512"/>
        <v>-2300.6784000000002</v>
      </c>
      <c r="AC296" s="27">
        <f t="shared" ca="1" si="512"/>
        <v>-2410.3488000000007</v>
      </c>
      <c r="AD296" s="27">
        <f t="shared" ca="1" si="512"/>
        <v>-2621.7024000000001</v>
      </c>
      <c r="AE296" s="27"/>
      <c r="AF296" s="26">
        <f t="shared" ref="AF296:BK296" ca="1" si="517">IFERROR((AF294/AF300)*AF302,0)</f>
        <v>0</v>
      </c>
      <c r="AG296" s="26">
        <f t="shared" ca="1" si="517"/>
        <v>0</v>
      </c>
      <c r="AH296" s="26">
        <f t="shared" ca="1" si="517"/>
        <v>0</v>
      </c>
      <c r="AI296" s="26">
        <f t="shared" ca="1" si="517"/>
        <v>0</v>
      </c>
      <c r="AJ296" s="26">
        <f t="shared" ca="1" si="517"/>
        <v>0</v>
      </c>
      <c r="AK296" s="26">
        <f t="shared" ca="1" si="517"/>
        <v>0</v>
      </c>
      <c r="AL296" s="26">
        <f t="shared" ca="1" si="517"/>
        <v>0</v>
      </c>
      <c r="AM296" s="26">
        <f t="shared" ca="1" si="517"/>
        <v>0</v>
      </c>
      <c r="AN296" s="26">
        <f t="shared" ca="1" si="517"/>
        <v>0</v>
      </c>
      <c r="AO296" s="26">
        <f t="shared" ca="1" si="517"/>
        <v>-573.29280000000006</v>
      </c>
      <c r="AP296" s="26">
        <f t="shared" ca="1" si="517"/>
        <v>-563.93280000000004</v>
      </c>
      <c r="AQ296" s="26">
        <f t="shared" ca="1" si="517"/>
        <v>-602.66880000000003</v>
      </c>
      <c r="AR296" s="26">
        <f t="shared" ca="1" si="517"/>
        <v>-642.21120000000008</v>
      </c>
      <c r="AS296" s="26">
        <f t="shared" ca="1" si="517"/>
        <v>-451.11360000000008</v>
      </c>
      <c r="AT296" s="26">
        <f t="shared" ca="1" si="517"/>
        <v>-618.56640000000004</v>
      </c>
      <c r="AU296" s="26">
        <f t="shared" ca="1" si="517"/>
        <v>-574.26240000000007</v>
      </c>
      <c r="AV296" s="26">
        <f t="shared" ca="1" si="517"/>
        <v>-597.50400000000002</v>
      </c>
      <c r="AW296" s="26">
        <f t="shared" ca="1" si="517"/>
        <v>-600.48960000000011</v>
      </c>
      <c r="AX296" s="26">
        <f t="shared" ca="1" si="517"/>
        <v>-597.50400000000002</v>
      </c>
      <c r="AY296" s="26">
        <f t="shared" ca="1" si="517"/>
        <v>-676.18560000000014</v>
      </c>
      <c r="AZ296" s="26">
        <f t="shared" ca="1" si="517"/>
        <v>-587.98080000000004</v>
      </c>
      <c r="BA296" s="26">
        <f t="shared" ca="1" si="517"/>
        <v>-659.48160000000007</v>
      </c>
      <c r="BB296" s="26">
        <f t="shared" ca="1" si="517"/>
        <v>-671.42400000000009</v>
      </c>
      <c r="BC296" s="26">
        <f t="shared" ca="1" si="517"/>
        <v>-683.52960000000007</v>
      </c>
      <c r="BD296" s="26">
        <f t="shared" ca="1" si="517"/>
        <v>-696.84480000000008</v>
      </c>
      <c r="BE296" s="26">
        <f t="shared" ca="1" si="517"/>
        <v>-481.29600000000005</v>
      </c>
      <c r="BF296" s="26">
        <f t="shared" ca="1" si="517"/>
        <v>-668.03520000000015</v>
      </c>
      <c r="BG296" s="26">
        <f t="shared" ca="1" si="517"/>
        <v>-632.28480000000002</v>
      </c>
      <c r="BH296" s="26">
        <f t="shared" ca="1" si="517"/>
        <v>-652.94400000000007</v>
      </c>
      <c r="BI296" s="26">
        <f t="shared" ca="1" si="517"/>
        <v>-637.85280000000012</v>
      </c>
      <c r="BJ296" s="26">
        <f t="shared" ca="1" si="517"/>
        <v>-643.01760000000013</v>
      </c>
      <c r="BK296" s="26">
        <f t="shared" ca="1" si="517"/>
        <v>-755.83680000000027</v>
      </c>
      <c r="BL296" s="26">
        <f t="shared" ref="BL296:CM296" ca="1" si="518">IFERROR((BL294/BL300)*BL302,0)</f>
        <v>-623.32800000000009</v>
      </c>
      <c r="BM296" s="26">
        <f t="shared" ca="1" si="518"/>
        <v>-721.45920000000012</v>
      </c>
      <c r="BN296" s="26">
        <f t="shared" ca="1" si="518"/>
        <v>-740.3424</v>
      </c>
      <c r="BO296" s="26">
        <f t="shared" ca="1" si="518"/>
        <v>-737.35680000000002</v>
      </c>
      <c r="BP296" s="26">
        <f t="shared" ca="1" si="518"/>
        <v>-738.56640000000016</v>
      </c>
      <c r="BQ296" s="26">
        <f t="shared" ca="1" si="518"/>
        <v>-506.15039999999999</v>
      </c>
      <c r="BR296" s="26">
        <f t="shared" ca="1" si="518"/>
        <v>-686.91840000000002</v>
      </c>
      <c r="BS296" s="26">
        <f t="shared" ca="1" si="518"/>
        <v>-662.06400000000008</v>
      </c>
      <c r="BT296" s="26">
        <f t="shared" ca="1" si="518"/>
        <v>-706.77120000000002</v>
      </c>
      <c r="BU296" s="26">
        <f t="shared" ca="1" si="518"/>
        <v>-655.52640000000019</v>
      </c>
      <c r="BV296" s="26">
        <f t="shared" ca="1" si="518"/>
        <v>-682.72320000000002</v>
      </c>
      <c r="BW296" s="26">
        <f t="shared" ca="1" si="518"/>
        <v>-791.1840000000002</v>
      </c>
      <c r="BX296" s="26">
        <f t="shared" ca="1" si="518"/>
        <v>-665.45280000000002</v>
      </c>
      <c r="BY296" s="26">
        <f t="shared" ca="1" si="518"/>
        <v>-764.3904</v>
      </c>
      <c r="BZ296" s="26">
        <f t="shared" ca="1" si="518"/>
        <v>-763.18080000000009</v>
      </c>
      <c r="CA296" s="26">
        <f t="shared" ca="1" si="518"/>
        <v>-769.15200000000004</v>
      </c>
      <c r="CB296" s="26">
        <f t="shared" ca="1" si="518"/>
        <v>-863.89440000000013</v>
      </c>
      <c r="CC296" s="26">
        <f t="shared" ca="1" si="518"/>
        <v>-575.06880000000001</v>
      </c>
      <c r="CD296" s="26">
        <f t="shared" ca="1" si="518"/>
        <v>-776.09280000000012</v>
      </c>
      <c r="CE296" s="26">
        <f t="shared" ca="1" si="518"/>
        <v>-745.10400000000004</v>
      </c>
      <c r="CF296" s="26">
        <f t="shared" ca="1" si="518"/>
        <v>-799.33440000000019</v>
      </c>
      <c r="CG296" s="26">
        <f t="shared" ca="1" si="518"/>
        <v>-756.24000000000012</v>
      </c>
      <c r="CH296" s="26">
        <f t="shared" ca="1" si="518"/>
        <v>-780.85440000000017</v>
      </c>
      <c r="CI296" s="26">
        <f t="shared" ca="1" si="518"/>
        <v>-878.01600000000019</v>
      </c>
      <c r="CJ296" s="26">
        <f t="shared" ca="1" si="518"/>
        <v>-751.47840000000019</v>
      </c>
      <c r="CK296" s="26">
        <f t="shared" ca="1" si="518"/>
        <v>-893.51040000000012</v>
      </c>
      <c r="CL296" s="26">
        <f t="shared" ca="1" si="518"/>
        <v>-846.62400000000002</v>
      </c>
      <c r="CM296" s="26">
        <f t="shared" ca="1" si="518"/>
        <v>-881.56800000000021</v>
      </c>
    </row>
    <row r="297" spans="2:91" s="115" customFormat="1" x14ac:dyDescent="0.2">
      <c r="B297" s="195" t="s">
        <v>296</v>
      </c>
      <c r="C297" s="19" t="str">
        <f>Inputs!$J$16</f>
        <v>EUR</v>
      </c>
      <c r="D297" s="19" t="s">
        <v>19</v>
      </c>
      <c r="E297" s="63">
        <f ca="1">SUM(E293:E296)</f>
        <v>-1.0004441719502211E-11</v>
      </c>
      <c r="F297" s="63">
        <f ca="1">SUM(F293:F296)</f>
        <v>-1.2732925824820995E-11</v>
      </c>
      <c r="G297" s="63">
        <f ca="1">SUM(G293:G296)</f>
        <v>1.546140993013978E-11</v>
      </c>
      <c r="H297" s="63">
        <f ca="1">SUM(H293:H296)</f>
        <v>1.4551915228366852E-11</v>
      </c>
      <c r="I297" s="63">
        <f ca="1">SUM(I293:I296)</f>
        <v>-2.9103830456733704E-11</v>
      </c>
      <c r="J297" s="63"/>
      <c r="K297" s="63">
        <f t="shared" ref="K297:AD297" ca="1" si="519">SUM(K293:K296)</f>
        <v>0</v>
      </c>
      <c r="L297" s="63">
        <f t="shared" ca="1" si="519"/>
        <v>0</v>
      </c>
      <c r="M297" s="63">
        <f t="shared" ca="1" si="519"/>
        <v>0</v>
      </c>
      <c r="N297" s="63">
        <f t="shared" ca="1" si="519"/>
        <v>-1.0004441719502211E-11</v>
      </c>
      <c r="O297" s="63">
        <f t="shared" ca="1" si="519"/>
        <v>-9.0949470177292824E-12</v>
      </c>
      <c r="P297" s="63">
        <f t="shared" ca="1" si="519"/>
        <v>-6.1390892369672656E-12</v>
      </c>
      <c r="Q297" s="63">
        <f t="shared" ca="1" si="519"/>
        <v>-1.2050804798491299E-11</v>
      </c>
      <c r="R297" s="63">
        <f t="shared" ca="1" si="519"/>
        <v>-7.503331289626658E-12</v>
      </c>
      <c r="S297" s="63">
        <f t="shared" ca="1" si="519"/>
        <v>-8.1854523159563541E-12</v>
      </c>
      <c r="T297" s="63">
        <f t="shared" ca="1" si="519"/>
        <v>-2.5011104298755527E-12</v>
      </c>
      <c r="U297" s="63">
        <f t="shared" ca="1" si="519"/>
        <v>4.5474735088646412E-12</v>
      </c>
      <c r="V297" s="63">
        <f t="shared" ca="1" si="519"/>
        <v>7.2759576141834259E-12</v>
      </c>
      <c r="W297" s="63">
        <f t="shared" ca="1" si="519"/>
        <v>4.0927261579781771E-12</v>
      </c>
      <c r="X297" s="63">
        <f t="shared" ca="1" si="519"/>
        <v>1.0913936421275139E-11</v>
      </c>
      <c r="Y297" s="63">
        <f t="shared" ca="1" si="519"/>
        <v>1.5006662579253316E-11</v>
      </c>
      <c r="Z297" s="63">
        <f t="shared" ca="1" si="519"/>
        <v>1.4551915228366852E-11</v>
      </c>
      <c r="AA297" s="63">
        <f t="shared" ca="1" si="519"/>
        <v>1.8189894035458565E-11</v>
      </c>
      <c r="AB297" s="63">
        <f t="shared" ca="1" si="519"/>
        <v>1.1368683772161603E-11</v>
      </c>
      <c r="AC297" s="63">
        <f t="shared" ca="1" si="519"/>
        <v>6.3664629124104977E-12</v>
      </c>
      <c r="AD297" s="63">
        <f t="shared" ca="1" si="519"/>
        <v>0</v>
      </c>
      <c r="AE297" s="63"/>
      <c r="AF297" s="194">
        <f t="shared" ref="AF297:BK297" ca="1" si="520">SUM(AF293:AF296)</f>
        <v>0</v>
      </c>
      <c r="AG297" s="63">
        <f t="shared" ca="1" si="520"/>
        <v>0</v>
      </c>
      <c r="AH297" s="63">
        <f t="shared" ca="1" si="520"/>
        <v>0</v>
      </c>
      <c r="AI297" s="63">
        <f t="shared" ca="1" si="520"/>
        <v>0</v>
      </c>
      <c r="AJ297" s="63">
        <f t="shared" ca="1" si="520"/>
        <v>0</v>
      </c>
      <c r="AK297" s="63">
        <f t="shared" ca="1" si="520"/>
        <v>0</v>
      </c>
      <c r="AL297" s="63">
        <f t="shared" ca="1" si="520"/>
        <v>0</v>
      </c>
      <c r="AM297" s="63">
        <f t="shared" ca="1" si="520"/>
        <v>0</v>
      </c>
      <c r="AN297" s="63">
        <f t="shared" ca="1" si="520"/>
        <v>0</v>
      </c>
      <c r="AO297" s="63">
        <f t="shared" ca="1" si="520"/>
        <v>0</v>
      </c>
      <c r="AP297" s="63">
        <f t="shared" ca="1" si="520"/>
        <v>0</v>
      </c>
      <c r="AQ297" s="63">
        <f t="shared" ca="1" si="520"/>
        <v>0</v>
      </c>
      <c r="AR297" s="63">
        <f t="shared" ca="1" si="520"/>
        <v>0</v>
      </c>
      <c r="AS297" s="63">
        <f t="shared" ca="1" si="520"/>
        <v>5.1159076974727213E-13</v>
      </c>
      <c r="AT297" s="63">
        <f t="shared" ca="1" si="520"/>
        <v>0</v>
      </c>
      <c r="AU297" s="63">
        <f t="shared" ca="1" si="520"/>
        <v>0</v>
      </c>
      <c r="AV297" s="63">
        <f t="shared" ca="1" si="520"/>
        <v>0</v>
      </c>
      <c r="AW297" s="63">
        <f t="shared" ca="1" si="520"/>
        <v>0</v>
      </c>
      <c r="AX297" s="63">
        <f t="shared" ca="1" si="520"/>
        <v>0</v>
      </c>
      <c r="AY297" s="63">
        <f t="shared" ca="1" si="520"/>
        <v>0</v>
      </c>
      <c r="AZ297" s="63">
        <f t="shared" ca="1" si="520"/>
        <v>0</v>
      </c>
      <c r="BA297" s="63">
        <f t="shared" ca="1" si="520"/>
        <v>9.0949470177292824E-13</v>
      </c>
      <c r="BB297" s="63">
        <f t="shared" ca="1" si="520"/>
        <v>0</v>
      </c>
      <c r="BC297" s="63">
        <f t="shared" ca="1" si="520"/>
        <v>0</v>
      </c>
      <c r="BD297" s="63">
        <f t="shared" ca="1" si="520"/>
        <v>0</v>
      </c>
      <c r="BE297" s="63">
        <f t="shared" ca="1" si="520"/>
        <v>0</v>
      </c>
      <c r="BF297" s="63">
        <f t="shared" ca="1" si="520"/>
        <v>0</v>
      </c>
      <c r="BG297" s="63">
        <f t="shared" ca="1" si="520"/>
        <v>0</v>
      </c>
      <c r="BH297" s="63">
        <f t="shared" ca="1" si="520"/>
        <v>0</v>
      </c>
      <c r="BI297" s="63">
        <f t="shared" ca="1" si="520"/>
        <v>0</v>
      </c>
      <c r="BJ297" s="63">
        <f t="shared" ca="1" si="520"/>
        <v>9.0949470177292824E-13</v>
      </c>
      <c r="BK297" s="63">
        <f t="shared" ca="1" si="520"/>
        <v>0</v>
      </c>
      <c r="BL297" s="63">
        <f t="shared" ref="BL297:CM297" ca="1" si="521">SUM(BL293:BL296)</f>
        <v>0</v>
      </c>
      <c r="BM297" s="63">
        <f t="shared" ca="1" si="521"/>
        <v>0</v>
      </c>
      <c r="BN297" s="63">
        <f t="shared" ca="1" si="521"/>
        <v>0</v>
      </c>
      <c r="BO297" s="63">
        <f t="shared" ca="1" si="521"/>
        <v>0</v>
      </c>
      <c r="BP297" s="63">
        <f t="shared" ca="1" si="521"/>
        <v>0</v>
      </c>
      <c r="BQ297" s="63">
        <f t="shared" ca="1" si="521"/>
        <v>4.5474735088646412E-13</v>
      </c>
      <c r="BR297" s="63">
        <f t="shared" ca="1" si="521"/>
        <v>0</v>
      </c>
      <c r="BS297" s="63">
        <f t="shared" ca="1" si="521"/>
        <v>0</v>
      </c>
      <c r="BT297" s="63">
        <f t="shared" ca="1" si="521"/>
        <v>0</v>
      </c>
      <c r="BU297" s="63">
        <f t="shared" ca="1" si="521"/>
        <v>0</v>
      </c>
      <c r="BV297" s="63">
        <f t="shared" ca="1" si="521"/>
        <v>0</v>
      </c>
      <c r="BW297" s="63">
        <f t="shared" ca="1" si="521"/>
        <v>-9.0949470177292824E-13</v>
      </c>
      <c r="BX297" s="63">
        <f t="shared" ca="1" si="521"/>
        <v>-9.0949470177292824E-13</v>
      </c>
      <c r="BY297" s="63">
        <f t="shared" ca="1" si="521"/>
        <v>-1.5916157281026244E-12</v>
      </c>
      <c r="BZ297" s="63">
        <f t="shared" ca="1" si="521"/>
        <v>-1.8189894035458565E-12</v>
      </c>
      <c r="CA297" s="63">
        <f t="shared" ca="1" si="521"/>
        <v>-1.8189894035458565E-12</v>
      </c>
      <c r="CB297" s="63">
        <f t="shared" ca="1" si="521"/>
        <v>9.0949470177292824E-13</v>
      </c>
      <c r="CC297" s="63">
        <f t="shared" ca="1" si="521"/>
        <v>9.0949470177292824E-13</v>
      </c>
      <c r="CD297" s="63">
        <f t="shared" ca="1" si="521"/>
        <v>0</v>
      </c>
      <c r="CE297" s="63">
        <f t="shared" ca="1" si="521"/>
        <v>0</v>
      </c>
      <c r="CF297" s="63">
        <f t="shared" ca="1" si="521"/>
        <v>0</v>
      </c>
      <c r="CG297" s="63">
        <f t="shared" ca="1" si="521"/>
        <v>0</v>
      </c>
      <c r="CH297" s="63">
        <f t="shared" ca="1" si="521"/>
        <v>-1.8189894035458565E-12</v>
      </c>
      <c r="CI297" s="63">
        <f t="shared" ca="1" si="521"/>
        <v>0</v>
      </c>
      <c r="CJ297" s="63">
        <f t="shared" ca="1" si="521"/>
        <v>0</v>
      </c>
      <c r="CK297" s="63">
        <f t="shared" ca="1" si="521"/>
        <v>-9.0949470177292824E-13</v>
      </c>
      <c r="CL297" s="63">
        <f t="shared" ca="1" si="521"/>
        <v>0</v>
      </c>
      <c r="CM297" s="63">
        <f t="shared" ca="1" si="521"/>
        <v>-9.0949470177292824E-13</v>
      </c>
    </row>
    <row r="298" spans="2:91" x14ac:dyDescent="0.2">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row>
    <row r="299" spans="2:91" s="115" customFormat="1" x14ac:dyDescent="0.2">
      <c r="B299" s="195" t="s">
        <v>300</v>
      </c>
      <c r="C299" s="19" t="str">
        <f>Inputs!$GZ$9</f>
        <v>kg</v>
      </c>
      <c r="D299" s="19" t="s">
        <v>19</v>
      </c>
      <c r="E299" s="63">
        <v>0</v>
      </c>
      <c r="F299" s="63">
        <f ca="1">E303</f>
        <v>-6.2527760746888816E-13</v>
      </c>
      <c r="G299" s="63">
        <f ca="1">F303</f>
        <v>-7.9580786405131221E-13</v>
      </c>
      <c r="H299" s="63">
        <f ca="1">G303</f>
        <v>9.6633812063373625E-13</v>
      </c>
      <c r="I299" s="63">
        <f ca="1">H303</f>
        <v>9.0949470177292824E-13</v>
      </c>
      <c r="J299" s="63"/>
      <c r="K299" s="63">
        <v>0</v>
      </c>
      <c r="L299" s="63">
        <f t="shared" ref="L299:AD299" ca="1" si="522">K303</f>
        <v>0</v>
      </c>
      <c r="M299" s="63">
        <f t="shared" ca="1" si="522"/>
        <v>0</v>
      </c>
      <c r="N299" s="63">
        <f t="shared" ca="1" si="522"/>
        <v>0</v>
      </c>
      <c r="O299" s="63">
        <f t="shared" ca="1" si="522"/>
        <v>-6.2527760746888816E-13</v>
      </c>
      <c r="P299" s="63">
        <f t="shared" ca="1" si="522"/>
        <v>-5.6843418860808015E-13</v>
      </c>
      <c r="Q299" s="63">
        <f t="shared" ca="1" si="522"/>
        <v>-3.836930773104541E-13</v>
      </c>
      <c r="R299" s="63">
        <f t="shared" ca="1" si="522"/>
        <v>-7.531752999057062E-13</v>
      </c>
      <c r="S299" s="63">
        <f t="shared" ca="1" si="522"/>
        <v>-4.6895820560166612E-13</v>
      </c>
      <c r="T299" s="63">
        <f t="shared" ca="1" si="522"/>
        <v>-5.1159076974727213E-13</v>
      </c>
      <c r="U299" s="63">
        <f t="shared" ca="1" si="522"/>
        <v>-1.5631940186722204E-13</v>
      </c>
      <c r="V299" s="63">
        <f t="shared" ca="1" si="522"/>
        <v>2.8421709430404007E-13</v>
      </c>
      <c r="W299" s="63">
        <f t="shared" ca="1" si="522"/>
        <v>4.5474735088646412E-13</v>
      </c>
      <c r="X299" s="63">
        <f t="shared" ca="1" si="522"/>
        <v>2.5579538487363607E-13</v>
      </c>
      <c r="Y299" s="63">
        <f t="shared" ca="1" si="522"/>
        <v>6.8212102632969618E-13</v>
      </c>
      <c r="Z299" s="63">
        <f t="shared" ca="1" si="522"/>
        <v>9.3791641120333225E-13</v>
      </c>
      <c r="AA299" s="63">
        <f t="shared" ca="1" si="522"/>
        <v>9.0949470177292824E-13</v>
      </c>
      <c r="AB299" s="63">
        <f t="shared" ca="1" si="522"/>
        <v>1.1368683772161603E-12</v>
      </c>
      <c r="AC299" s="63">
        <f t="shared" ca="1" si="522"/>
        <v>7.1054273576010019E-13</v>
      </c>
      <c r="AD299" s="63">
        <f t="shared" ca="1" si="522"/>
        <v>3.979039320256561E-13</v>
      </c>
      <c r="AE299" s="63"/>
      <c r="AF299" s="194">
        <v>0</v>
      </c>
      <c r="AG299" s="194">
        <f t="shared" ref="AG299:BL299" ca="1" si="523">AF303</f>
        <v>0</v>
      </c>
      <c r="AH299" s="194">
        <f t="shared" ca="1" si="523"/>
        <v>0</v>
      </c>
      <c r="AI299" s="194">
        <f t="shared" ca="1" si="523"/>
        <v>0</v>
      </c>
      <c r="AJ299" s="194">
        <f t="shared" ca="1" si="523"/>
        <v>0</v>
      </c>
      <c r="AK299" s="194">
        <f t="shared" ca="1" si="523"/>
        <v>0</v>
      </c>
      <c r="AL299" s="194">
        <f t="shared" ca="1" si="523"/>
        <v>0</v>
      </c>
      <c r="AM299" s="194">
        <f t="shared" ca="1" si="523"/>
        <v>0</v>
      </c>
      <c r="AN299" s="194">
        <f t="shared" ca="1" si="523"/>
        <v>0</v>
      </c>
      <c r="AO299" s="194">
        <f t="shared" ca="1" si="523"/>
        <v>0</v>
      </c>
      <c r="AP299" s="194">
        <f t="shared" ca="1" si="523"/>
        <v>0</v>
      </c>
      <c r="AQ299" s="194">
        <f t="shared" ca="1" si="523"/>
        <v>0</v>
      </c>
      <c r="AR299" s="194">
        <f t="shared" ca="1" si="523"/>
        <v>0</v>
      </c>
      <c r="AS299" s="194">
        <f t="shared" ca="1" si="523"/>
        <v>0</v>
      </c>
      <c r="AT299" s="194">
        <f t="shared" ca="1" si="523"/>
        <v>3.1974423109204508E-14</v>
      </c>
      <c r="AU299" s="194">
        <f t="shared" ca="1" si="523"/>
        <v>0</v>
      </c>
      <c r="AV299" s="194">
        <f t="shared" ca="1" si="523"/>
        <v>0</v>
      </c>
      <c r="AW299" s="194">
        <f t="shared" ca="1" si="523"/>
        <v>0</v>
      </c>
      <c r="AX299" s="194">
        <f t="shared" ca="1" si="523"/>
        <v>0</v>
      </c>
      <c r="AY299" s="194">
        <f t="shared" ca="1" si="523"/>
        <v>0</v>
      </c>
      <c r="AZ299" s="194">
        <f t="shared" ca="1" si="523"/>
        <v>0</v>
      </c>
      <c r="BA299" s="194">
        <f t="shared" ca="1" si="523"/>
        <v>0</v>
      </c>
      <c r="BB299" s="194">
        <f t="shared" ca="1" si="523"/>
        <v>5.6843418860808015E-14</v>
      </c>
      <c r="BC299" s="194">
        <f t="shared" ca="1" si="523"/>
        <v>0</v>
      </c>
      <c r="BD299" s="194">
        <f t="shared" ca="1" si="523"/>
        <v>0</v>
      </c>
      <c r="BE299" s="194">
        <f t="shared" ca="1" si="523"/>
        <v>0</v>
      </c>
      <c r="BF299" s="194">
        <f t="shared" ca="1" si="523"/>
        <v>0</v>
      </c>
      <c r="BG299" s="194">
        <f t="shared" ca="1" si="523"/>
        <v>0</v>
      </c>
      <c r="BH299" s="194">
        <f t="shared" ca="1" si="523"/>
        <v>0</v>
      </c>
      <c r="BI299" s="194">
        <f t="shared" ca="1" si="523"/>
        <v>0</v>
      </c>
      <c r="BJ299" s="194">
        <f t="shared" ca="1" si="523"/>
        <v>0</v>
      </c>
      <c r="BK299" s="194">
        <f t="shared" ca="1" si="523"/>
        <v>5.6843418860808015E-14</v>
      </c>
      <c r="BL299" s="194">
        <f t="shared" ca="1" si="523"/>
        <v>0</v>
      </c>
      <c r="BM299" s="194">
        <f t="shared" ref="BM299:CM299" ca="1" si="524">BL303</f>
        <v>0</v>
      </c>
      <c r="BN299" s="194">
        <f t="shared" ca="1" si="524"/>
        <v>0</v>
      </c>
      <c r="BO299" s="194">
        <f t="shared" ca="1" si="524"/>
        <v>0</v>
      </c>
      <c r="BP299" s="194">
        <f t="shared" ca="1" si="524"/>
        <v>0</v>
      </c>
      <c r="BQ299" s="194">
        <f t="shared" ca="1" si="524"/>
        <v>0</v>
      </c>
      <c r="BR299" s="194">
        <f t="shared" ca="1" si="524"/>
        <v>2.8421709430404007E-14</v>
      </c>
      <c r="BS299" s="194">
        <f t="shared" ca="1" si="524"/>
        <v>0</v>
      </c>
      <c r="BT299" s="194">
        <f t="shared" ca="1" si="524"/>
        <v>0</v>
      </c>
      <c r="BU299" s="194">
        <f t="shared" ca="1" si="524"/>
        <v>0</v>
      </c>
      <c r="BV299" s="194">
        <f t="shared" ca="1" si="524"/>
        <v>0</v>
      </c>
      <c r="BW299" s="194">
        <f t="shared" ca="1" si="524"/>
        <v>0</v>
      </c>
      <c r="BX299" s="194">
        <f t="shared" ca="1" si="524"/>
        <v>-5.6843418860808015E-14</v>
      </c>
      <c r="BY299" s="194">
        <f t="shared" ca="1" si="524"/>
        <v>-5.6843418860808015E-14</v>
      </c>
      <c r="BZ299" s="194">
        <f t="shared" ca="1" si="524"/>
        <v>-9.9475983006414026E-14</v>
      </c>
      <c r="CA299" s="194">
        <f t="shared" ca="1" si="524"/>
        <v>-1.1368683772161603E-13</v>
      </c>
      <c r="CB299" s="194">
        <f t="shared" ca="1" si="524"/>
        <v>-1.1368683772161603E-13</v>
      </c>
      <c r="CC299" s="194">
        <f t="shared" ca="1" si="524"/>
        <v>5.6843418860808015E-14</v>
      </c>
      <c r="CD299" s="194">
        <f t="shared" ca="1" si="524"/>
        <v>5.6843418860808015E-14</v>
      </c>
      <c r="CE299" s="194">
        <f t="shared" ca="1" si="524"/>
        <v>0</v>
      </c>
      <c r="CF299" s="194">
        <f t="shared" ca="1" si="524"/>
        <v>0</v>
      </c>
      <c r="CG299" s="194">
        <f t="shared" ca="1" si="524"/>
        <v>0</v>
      </c>
      <c r="CH299" s="194">
        <f t="shared" ca="1" si="524"/>
        <v>0</v>
      </c>
      <c r="CI299" s="194">
        <f t="shared" ca="1" si="524"/>
        <v>-1.1368683772161603E-13</v>
      </c>
      <c r="CJ299" s="194">
        <f t="shared" ca="1" si="524"/>
        <v>0</v>
      </c>
      <c r="CK299" s="194">
        <f t="shared" ca="1" si="524"/>
        <v>0</v>
      </c>
      <c r="CL299" s="194">
        <f t="shared" ca="1" si="524"/>
        <v>-5.6843418860808015E-14</v>
      </c>
      <c r="CM299" s="194">
        <f t="shared" ca="1" si="524"/>
        <v>0</v>
      </c>
    </row>
    <row r="300" spans="2:91" x14ac:dyDescent="0.2">
      <c r="B300" s="196" t="s">
        <v>299</v>
      </c>
      <c r="C300" s="19" t="str">
        <f>Inputs!$GZ$9</f>
        <v>kg</v>
      </c>
      <c r="D300" s="19" t="s">
        <v>19</v>
      </c>
      <c r="E300" s="27">
        <f t="shared" ref="E300:I302" ca="1" si="525">SUMIF($K$4:$AD$4,E$4,$K300:$AD300)</f>
        <v>2283.6113999999998</v>
      </c>
      <c r="F300" s="27">
        <f t="shared" ca="1" si="525"/>
        <v>9660.3317999999999</v>
      </c>
      <c r="G300" s="27">
        <f t="shared" ca="1" si="525"/>
        <v>10487.660400000001</v>
      </c>
      <c r="H300" s="27">
        <f t="shared" ca="1" si="525"/>
        <v>11014.605</v>
      </c>
      <c r="I300" s="27">
        <f t="shared" ca="1" si="525"/>
        <v>12531.4686</v>
      </c>
      <c r="J300" s="27"/>
      <c r="K300" s="27">
        <f t="shared" ref="K300:T302" ca="1" si="526">SUMIFS($AF300:$CM300,$AF$4:$CM$4,K$4,$AF$8:$CM$8,K$8)</f>
        <v>0</v>
      </c>
      <c r="L300" s="27">
        <f t="shared" ca="1" si="526"/>
        <v>0</v>
      </c>
      <c r="M300" s="27">
        <f t="shared" ca="1" si="526"/>
        <v>0</v>
      </c>
      <c r="N300" s="27">
        <f t="shared" ca="1" si="526"/>
        <v>2283.6113999999998</v>
      </c>
      <c r="O300" s="27">
        <f t="shared" ca="1" si="526"/>
        <v>2246.8571999999999</v>
      </c>
      <c r="P300" s="27">
        <f t="shared" ca="1" si="526"/>
        <v>2326.0860000000002</v>
      </c>
      <c r="Q300" s="27">
        <f t="shared" ca="1" si="526"/>
        <v>2443.4423999999999</v>
      </c>
      <c r="R300" s="27">
        <f t="shared" ca="1" si="526"/>
        <v>2643.9462000000003</v>
      </c>
      <c r="S300" s="27">
        <f t="shared" ca="1" si="526"/>
        <v>2423.1060000000002</v>
      </c>
      <c r="T300" s="27">
        <f t="shared" ca="1" si="526"/>
        <v>2524.0446000000002</v>
      </c>
      <c r="U300" s="27">
        <f t="shared" ref="U300:AD302" ca="1" si="527">SUMIFS($AF300:$CM300,$AF$4:$CM$4,U$4,$AF$8:$CM$8,U$8)</f>
        <v>2654.1144000000004</v>
      </c>
      <c r="V300" s="27">
        <f t="shared" ca="1" si="527"/>
        <v>2886.3953999999999</v>
      </c>
      <c r="W300" s="27">
        <f t="shared" ca="1" si="527"/>
        <v>2535.2712000000001</v>
      </c>
      <c r="X300" s="27">
        <f t="shared" ca="1" si="527"/>
        <v>2656.9746000000005</v>
      </c>
      <c r="Y300" s="27">
        <f t="shared" ca="1" si="527"/>
        <v>2807.91</v>
      </c>
      <c r="Z300" s="27">
        <f t="shared" ca="1" si="527"/>
        <v>3014.4492</v>
      </c>
      <c r="AA300" s="27">
        <f t="shared" ca="1" si="527"/>
        <v>2907.2610000000004</v>
      </c>
      <c r="AB300" s="27">
        <f t="shared" ca="1" si="527"/>
        <v>3019.6404000000002</v>
      </c>
      <c r="AC300" s="27">
        <f t="shared" ca="1" si="527"/>
        <v>3163.5828000000001</v>
      </c>
      <c r="AD300" s="27">
        <f t="shared" ca="1" si="527"/>
        <v>3440.9844000000003</v>
      </c>
      <c r="AE300" s="27"/>
      <c r="AF300" s="197">
        <f ca="1">-OFFSET(AF302,0,VLOOKUP($B291,Settings!$AX$4:$BG$100,10,0))-OFFSET(AF301,0,VLOOKUP($B291,Settings!$AX$4:$BG$100,10,0))</f>
        <v>0</v>
      </c>
      <c r="AG300" s="197">
        <f ca="1">-OFFSET(AG302,0,VLOOKUP($B291,Settings!$AX$4:$BG$100,10,0))-OFFSET(AG301,0,VLOOKUP($B291,Settings!$AX$4:$BG$100,10,0))</f>
        <v>0</v>
      </c>
      <c r="AH300" s="197">
        <f ca="1">-OFFSET(AH302,0,VLOOKUP($B291,Settings!$AX$4:$BG$100,10,0))-OFFSET(AH301,0,VLOOKUP($B291,Settings!$AX$4:$BG$100,10,0))</f>
        <v>0</v>
      </c>
      <c r="AI300" s="197">
        <f ca="1">-OFFSET(AI302,0,VLOOKUP($B291,Settings!$AX$4:$BG$100,10,0))-OFFSET(AI301,0,VLOOKUP($B291,Settings!$AX$4:$BG$100,10,0))</f>
        <v>0</v>
      </c>
      <c r="AJ300" s="197">
        <f ca="1">-OFFSET(AJ302,0,VLOOKUP($B291,Settings!$AX$4:$BG$100,10,0))-OFFSET(AJ301,0,VLOOKUP($B291,Settings!$AX$4:$BG$100,10,0))</f>
        <v>0</v>
      </c>
      <c r="AK300" s="197">
        <f ca="1">-OFFSET(AK302,0,VLOOKUP($B291,Settings!$AX$4:$BG$100,10,0))-OFFSET(AK301,0,VLOOKUP($B291,Settings!$AX$4:$BG$100,10,0))</f>
        <v>0</v>
      </c>
      <c r="AL300" s="197">
        <f ca="1">-OFFSET(AL302,0,VLOOKUP($B291,Settings!$AX$4:$BG$100,10,0))-OFFSET(AL301,0,VLOOKUP($B291,Settings!$AX$4:$BG$100,10,0))</f>
        <v>0</v>
      </c>
      <c r="AM300" s="197">
        <f ca="1">-OFFSET(AM302,0,VLOOKUP($B291,Settings!$AX$4:$BG$100,10,0))-OFFSET(AM301,0,VLOOKUP($B291,Settings!$AX$4:$BG$100,10,0))</f>
        <v>0</v>
      </c>
      <c r="AN300" s="197">
        <f ca="1">-OFFSET(AN302,0,VLOOKUP($B291,Settings!$AX$4:$BG$100,10,0))-OFFSET(AN301,0,VLOOKUP($B291,Settings!$AX$4:$BG$100,10,0))</f>
        <v>0</v>
      </c>
      <c r="AO300" s="197">
        <f ca="1">-OFFSET(AO302,0,VLOOKUP($B291,Settings!$AX$4:$BG$100,10,0))-OFFSET(AO301,0,VLOOKUP($B291,Settings!$AX$4:$BG$100,10,0))</f>
        <v>752.44680000000005</v>
      </c>
      <c r="AP300" s="197">
        <f ca="1">-OFFSET(AP302,0,VLOOKUP($B291,Settings!$AX$4:$BG$100,10,0))-OFFSET(AP301,0,VLOOKUP($B291,Settings!$AX$4:$BG$100,10,0))</f>
        <v>740.16180000000008</v>
      </c>
      <c r="AQ300" s="197">
        <f ca="1">-OFFSET(AQ302,0,VLOOKUP($B291,Settings!$AX$4:$BG$100,10,0))-OFFSET(AQ301,0,VLOOKUP($B291,Settings!$AX$4:$BG$100,10,0))</f>
        <v>791.00279999999998</v>
      </c>
      <c r="AR300" s="197">
        <f ca="1">-OFFSET(AR302,0,VLOOKUP($B291,Settings!$AX$4:$BG$100,10,0))-OFFSET(AR301,0,VLOOKUP($B291,Settings!$AX$4:$BG$100,10,0))</f>
        <v>842.90219999999999</v>
      </c>
      <c r="AS300" s="197">
        <f ca="1">-OFFSET(AS302,0,VLOOKUP($B291,Settings!$AX$4:$BG$100,10,0))-OFFSET(AS301,0,VLOOKUP($B291,Settings!$AX$4:$BG$100,10,0))</f>
        <v>592.08660000000009</v>
      </c>
      <c r="AT300" s="197">
        <f ca="1">-OFFSET(AT302,0,VLOOKUP($B291,Settings!$AX$4:$BG$100,10,0))-OFFSET(AT301,0,VLOOKUP($B291,Settings!$AX$4:$BG$100,10,0))</f>
        <v>811.86839999999995</v>
      </c>
      <c r="AU300" s="197">
        <f ca="1">-OFFSET(AU302,0,VLOOKUP($B291,Settings!$AX$4:$BG$100,10,0))-OFFSET(AU301,0,VLOOKUP($B291,Settings!$AX$4:$BG$100,10,0))</f>
        <v>753.71940000000006</v>
      </c>
      <c r="AV300" s="197">
        <f ca="1">-OFFSET(AV302,0,VLOOKUP($B291,Settings!$AX$4:$BG$100,10,0))-OFFSET(AV301,0,VLOOKUP($B291,Settings!$AX$4:$BG$100,10,0))</f>
        <v>784.22400000000005</v>
      </c>
      <c r="AW300" s="197">
        <f ca="1">-OFFSET(AW302,0,VLOOKUP($B291,Settings!$AX$4:$BG$100,10,0))-OFFSET(AW301,0,VLOOKUP($B291,Settings!$AX$4:$BG$100,10,0))</f>
        <v>788.14260000000013</v>
      </c>
      <c r="AX300" s="197">
        <f ca="1">-OFFSET(AX302,0,VLOOKUP($B291,Settings!$AX$4:$BG$100,10,0))-OFFSET(AX301,0,VLOOKUP($B291,Settings!$AX$4:$BG$100,10,0))</f>
        <v>784.22400000000005</v>
      </c>
      <c r="AY300" s="197">
        <f ca="1">-OFFSET(AY302,0,VLOOKUP($B291,Settings!$AX$4:$BG$100,10,0))-OFFSET(AY301,0,VLOOKUP($B291,Settings!$AX$4:$BG$100,10,0))</f>
        <v>887.49360000000013</v>
      </c>
      <c r="AZ300" s="197">
        <f ca="1">-OFFSET(AZ302,0,VLOOKUP($B291,Settings!$AX$4:$BG$100,10,0))-OFFSET(AZ301,0,VLOOKUP($B291,Settings!$AX$4:$BG$100,10,0))</f>
        <v>771.72479999999996</v>
      </c>
      <c r="BA300" s="197">
        <f ca="1">-OFFSET(BA302,0,VLOOKUP($B291,Settings!$AX$4:$BG$100,10,0))-OFFSET(BA301,0,VLOOKUP($B291,Settings!$AX$4:$BG$100,10,0))</f>
        <v>865.56960000000004</v>
      </c>
      <c r="BB300" s="197">
        <f ca="1">-OFFSET(BB302,0,VLOOKUP($B291,Settings!$AX$4:$BG$100,10,0))-OFFSET(BB301,0,VLOOKUP($B291,Settings!$AX$4:$BG$100,10,0))</f>
        <v>881.24400000000014</v>
      </c>
      <c r="BC300" s="197">
        <f ca="1">-OFFSET(BC302,0,VLOOKUP($B291,Settings!$AX$4:$BG$100,10,0))-OFFSET(BC301,0,VLOOKUP($B291,Settings!$AX$4:$BG$100,10,0))</f>
        <v>897.13260000000002</v>
      </c>
      <c r="BD300" s="197">
        <f ca="1">-OFFSET(BD302,0,VLOOKUP($B291,Settings!$AX$4:$BG$100,10,0))-OFFSET(BD301,0,VLOOKUP($B291,Settings!$AX$4:$BG$100,10,0))</f>
        <v>914.60880000000009</v>
      </c>
      <c r="BE300" s="197">
        <f ca="1">-OFFSET(BE302,0,VLOOKUP($B291,Settings!$AX$4:$BG$100,10,0))-OFFSET(BE301,0,VLOOKUP($B291,Settings!$AX$4:$BG$100,10,0))</f>
        <v>631.70100000000002</v>
      </c>
      <c r="BF300" s="197">
        <f ca="1">-OFFSET(BF302,0,VLOOKUP($B291,Settings!$AX$4:$BG$100,10,0))-OFFSET(BF301,0,VLOOKUP($B291,Settings!$AX$4:$BG$100,10,0))</f>
        <v>876.79620000000011</v>
      </c>
      <c r="BG300" s="197">
        <f ca="1">-OFFSET(BG302,0,VLOOKUP($B291,Settings!$AX$4:$BG$100,10,0))-OFFSET(BG301,0,VLOOKUP($B291,Settings!$AX$4:$BG$100,10,0))</f>
        <v>829.87379999999996</v>
      </c>
      <c r="BH300" s="197">
        <f ca="1">-OFFSET(BH302,0,VLOOKUP($B291,Settings!$AX$4:$BG$100,10,0))-OFFSET(BH301,0,VLOOKUP($B291,Settings!$AX$4:$BG$100,10,0))</f>
        <v>856.98900000000003</v>
      </c>
      <c r="BI300" s="197">
        <f ca="1">-OFFSET(BI302,0,VLOOKUP($B291,Settings!$AX$4:$BG$100,10,0))-OFFSET(BI301,0,VLOOKUP($B291,Settings!$AX$4:$BG$100,10,0))</f>
        <v>837.18180000000007</v>
      </c>
      <c r="BJ300" s="197">
        <f ca="1">-OFFSET(BJ302,0,VLOOKUP($B291,Settings!$AX$4:$BG$100,10,0))-OFFSET(BJ301,0,VLOOKUP($B291,Settings!$AX$4:$BG$100,10,0))</f>
        <v>843.96060000000011</v>
      </c>
      <c r="BK300" s="197">
        <f ca="1">-OFFSET(BK302,0,VLOOKUP($B291,Settings!$AX$4:$BG$100,10,0))-OFFSET(BK301,0,VLOOKUP($B291,Settings!$AX$4:$BG$100,10,0))</f>
        <v>992.03580000000034</v>
      </c>
      <c r="BL300" s="197">
        <f ca="1">-OFFSET(BL302,0,VLOOKUP($B291,Settings!$AX$4:$BG$100,10,0))-OFFSET(BL301,0,VLOOKUP($B291,Settings!$AX$4:$BG$100,10,0))</f>
        <v>818.11800000000005</v>
      </c>
      <c r="BM300" s="197">
        <f ca="1">-OFFSET(BM302,0,VLOOKUP($B291,Settings!$AX$4:$BG$100,10,0))-OFFSET(BM301,0,VLOOKUP($B291,Settings!$AX$4:$BG$100,10,0))</f>
        <v>946.91520000000003</v>
      </c>
      <c r="BN300" s="197">
        <f ca="1">-OFFSET(BN302,0,VLOOKUP($B291,Settings!$AX$4:$BG$100,10,0))-OFFSET(BN301,0,VLOOKUP($B291,Settings!$AX$4:$BG$100,10,0))</f>
        <v>971.69939999999986</v>
      </c>
      <c r="BO300" s="197">
        <f ca="1">-OFFSET(BO302,0,VLOOKUP($B291,Settings!$AX$4:$BG$100,10,0))-OFFSET(BO301,0,VLOOKUP($B291,Settings!$AX$4:$BG$100,10,0))</f>
        <v>967.78079999999989</v>
      </c>
      <c r="BP300" s="197">
        <f ca="1">-OFFSET(BP302,0,VLOOKUP($B291,Settings!$AX$4:$BG$100,10,0))-OFFSET(BP301,0,VLOOKUP($B291,Settings!$AX$4:$BG$100,10,0))</f>
        <v>969.36840000000007</v>
      </c>
      <c r="BQ300" s="197">
        <f ca="1">-OFFSET(BQ302,0,VLOOKUP($B291,Settings!$AX$4:$BG$100,10,0))-OFFSET(BQ301,0,VLOOKUP($B291,Settings!$AX$4:$BG$100,10,0))</f>
        <v>664.32240000000002</v>
      </c>
      <c r="BR300" s="197">
        <f ca="1">-OFFSET(BR302,0,VLOOKUP($B291,Settings!$AX$4:$BG$100,10,0))-OFFSET(BR301,0,VLOOKUP($B291,Settings!$AX$4:$BG$100,10,0))</f>
        <v>901.58040000000005</v>
      </c>
      <c r="BS300" s="197">
        <f ca="1">-OFFSET(BS302,0,VLOOKUP($B291,Settings!$AX$4:$BG$100,10,0))-OFFSET(BS301,0,VLOOKUP($B291,Settings!$AX$4:$BG$100,10,0))</f>
        <v>868.95900000000006</v>
      </c>
      <c r="BT300" s="197">
        <f ca="1">-OFFSET(BT302,0,VLOOKUP($B291,Settings!$AX$4:$BG$100,10,0))-OFFSET(BT301,0,VLOOKUP($B291,Settings!$AX$4:$BG$100,10,0))</f>
        <v>927.63719999999989</v>
      </c>
      <c r="BU300" s="197">
        <f ca="1">-OFFSET(BU302,0,VLOOKUP($B291,Settings!$AX$4:$BG$100,10,0))-OFFSET(BU301,0,VLOOKUP($B291,Settings!$AX$4:$BG$100,10,0))</f>
        <v>860.37840000000028</v>
      </c>
      <c r="BV300" s="197">
        <f ca="1">-OFFSET(BV302,0,VLOOKUP($B291,Settings!$AX$4:$BG$100,10,0))-OFFSET(BV301,0,VLOOKUP($B291,Settings!$AX$4:$BG$100,10,0))</f>
        <v>896.07420000000002</v>
      </c>
      <c r="BW300" s="197">
        <f ca="1">-OFFSET(BW302,0,VLOOKUP($B291,Settings!$AX$4:$BG$100,10,0))-OFFSET(BW301,0,VLOOKUP($B291,Settings!$AX$4:$BG$100,10,0))</f>
        <v>1038.4290000000001</v>
      </c>
      <c r="BX300" s="197">
        <f ca="1">-OFFSET(BX302,0,VLOOKUP($B291,Settings!$AX$4:$BG$100,10,0))-OFFSET(BX301,0,VLOOKUP($B291,Settings!$AX$4:$BG$100,10,0))</f>
        <v>873.40679999999998</v>
      </c>
      <c r="BY300" s="197">
        <f ca="1">-OFFSET(BY302,0,VLOOKUP($B291,Settings!$AX$4:$BG$100,10,0))-OFFSET(BY301,0,VLOOKUP($B291,Settings!$AX$4:$BG$100,10,0))</f>
        <v>1003.2624</v>
      </c>
      <c r="BZ300" s="197">
        <f ca="1">-OFFSET(BZ302,0,VLOOKUP($B291,Settings!$AX$4:$BG$100,10,0))-OFFSET(BZ301,0,VLOOKUP($B291,Settings!$AX$4:$BG$100,10,0))</f>
        <v>1001.6748000000001</v>
      </c>
      <c r="CA300" s="197">
        <f ca="1">-OFFSET(CA302,0,VLOOKUP($B291,Settings!$AX$4:$BG$100,10,0))-OFFSET(CA301,0,VLOOKUP($B291,Settings!$AX$4:$BG$100,10,0))</f>
        <v>1009.5119999999999</v>
      </c>
      <c r="CB300" s="197">
        <f ca="1">-OFFSET(CB302,0,VLOOKUP($B291,Settings!$AX$4:$BG$100,10,0))-OFFSET(CB301,0,VLOOKUP($B291,Settings!$AX$4:$BG$100,10,0))</f>
        <v>1133.8614000000002</v>
      </c>
      <c r="CC300" s="197">
        <f ca="1">-OFFSET(CC302,0,VLOOKUP($B291,Settings!$AX$4:$BG$100,10,0))-OFFSET(CC301,0,VLOOKUP($B291,Settings!$AX$4:$BG$100,10,0))</f>
        <v>754.77780000000007</v>
      </c>
      <c r="CD300" s="197">
        <f ca="1">-OFFSET(CD302,0,VLOOKUP($B291,Settings!$AX$4:$BG$100,10,0))-OFFSET(CD301,0,VLOOKUP($B291,Settings!$AX$4:$BG$100,10,0))</f>
        <v>1018.6218000000001</v>
      </c>
      <c r="CE300" s="197">
        <f ca="1">-OFFSET(CE302,0,VLOOKUP($B291,Settings!$AX$4:$BG$100,10,0))-OFFSET(CE301,0,VLOOKUP($B291,Settings!$AX$4:$BG$100,10,0))</f>
        <v>977.94899999999996</v>
      </c>
      <c r="CF300" s="197">
        <f ca="1">-OFFSET(CF302,0,VLOOKUP($B291,Settings!$AX$4:$BG$100,10,0))-OFFSET(CF301,0,VLOOKUP($B291,Settings!$AX$4:$BG$100,10,0))</f>
        <v>1049.1264000000001</v>
      </c>
      <c r="CG300" s="197">
        <f ca="1">-OFFSET(CG302,0,VLOOKUP($B291,Settings!$AX$4:$BG$100,10,0))-OFFSET(CG301,0,VLOOKUP($B291,Settings!$AX$4:$BG$100,10,0))</f>
        <v>992.56500000000005</v>
      </c>
      <c r="CH300" s="197">
        <f ca="1">-OFFSET(CH302,0,VLOOKUP($B291,Settings!$AX$4:$BG$100,10,0))-OFFSET(CH301,0,VLOOKUP($B291,Settings!$AX$4:$BG$100,10,0))</f>
        <v>1024.8714</v>
      </c>
      <c r="CI300" s="197">
        <f ca="1">-OFFSET(CI302,0,VLOOKUP($B291,Settings!$AX$4:$BG$100,10,0))-OFFSET(CI301,0,VLOOKUP($B291,Settings!$AX$4:$BG$100,10,0))</f>
        <v>1152.3960000000002</v>
      </c>
      <c r="CJ300" s="197">
        <f ca="1">-OFFSET(CJ302,0,VLOOKUP($B291,Settings!$AX$4:$BG$100,10,0))-OFFSET(CJ301,0,VLOOKUP($B291,Settings!$AX$4:$BG$100,10,0))</f>
        <v>986.31540000000018</v>
      </c>
      <c r="CK300" s="197">
        <f ca="1">-OFFSET(CK302,0,VLOOKUP($B291,Settings!$AX$4:$BG$100,10,0))-OFFSET(CK301,0,VLOOKUP($B291,Settings!$AX$4:$BG$100,10,0))</f>
        <v>1172.7324000000001</v>
      </c>
      <c r="CL300" s="197">
        <f ca="1">-OFFSET(CL302,0,VLOOKUP($B291,Settings!$AX$4:$BG$100,10,0))-OFFSET(CL301,0,VLOOKUP($B291,Settings!$AX$4:$BG$100,10,0))</f>
        <v>1111.194</v>
      </c>
      <c r="CM300" s="197">
        <f ca="1">-OFFSET(CM302,0,VLOOKUP($B291,Settings!$AX$4:$BG$100,10,0))-OFFSET(CM301,0,VLOOKUP($B291,Settings!$AX$4:$BG$100,10,0))</f>
        <v>1157.0580000000002</v>
      </c>
    </row>
    <row r="301" spans="2:91" x14ac:dyDescent="0.2">
      <c r="B301" s="196" t="s">
        <v>298</v>
      </c>
      <c r="C301" s="19" t="str">
        <f>Inputs!$GZ$9</f>
        <v>kg</v>
      </c>
      <c r="D301" s="19" t="s">
        <v>19</v>
      </c>
      <c r="E301" s="27">
        <f t="shared" ca="1" si="525"/>
        <v>-2174.8680000000004</v>
      </c>
      <c r="F301" s="27">
        <f t="shared" ca="1" si="525"/>
        <v>-9200.3160000000007</v>
      </c>
      <c r="G301" s="27">
        <f t="shared" ca="1" si="525"/>
        <v>-9988.2479999999996</v>
      </c>
      <c r="H301" s="27">
        <f t="shared" ca="1" si="525"/>
        <v>-10490.1</v>
      </c>
      <c r="I301" s="27">
        <f t="shared" ca="1" si="525"/>
        <v>-11934.732000000002</v>
      </c>
      <c r="J301" s="27"/>
      <c r="K301" s="27">
        <f t="shared" ca="1" si="526"/>
        <v>0</v>
      </c>
      <c r="L301" s="27">
        <f t="shared" ca="1" si="526"/>
        <v>0</v>
      </c>
      <c r="M301" s="27">
        <f t="shared" ca="1" si="526"/>
        <v>0</v>
      </c>
      <c r="N301" s="27">
        <f t="shared" ca="1" si="526"/>
        <v>-2174.8680000000004</v>
      </c>
      <c r="O301" s="27">
        <f t="shared" ca="1" si="526"/>
        <v>-2139.864</v>
      </c>
      <c r="P301" s="27">
        <f t="shared" ca="1" si="526"/>
        <v>-2215.3200000000002</v>
      </c>
      <c r="Q301" s="27">
        <f t="shared" ca="1" si="526"/>
        <v>-2327.0880000000002</v>
      </c>
      <c r="R301" s="27">
        <f t="shared" ca="1" si="526"/>
        <v>-2518.0439999999999</v>
      </c>
      <c r="S301" s="27">
        <f t="shared" ca="1" si="526"/>
        <v>-2307.7200000000003</v>
      </c>
      <c r="T301" s="27">
        <f t="shared" ca="1" si="526"/>
        <v>-2403.8519999999999</v>
      </c>
      <c r="U301" s="27">
        <f t="shared" ca="1" si="527"/>
        <v>-2527.7280000000001</v>
      </c>
      <c r="V301" s="27">
        <f t="shared" ca="1" si="527"/>
        <v>-2748.9479999999999</v>
      </c>
      <c r="W301" s="27">
        <f t="shared" ca="1" si="527"/>
        <v>-2414.5440000000003</v>
      </c>
      <c r="X301" s="27">
        <f t="shared" ca="1" si="527"/>
        <v>-2530.4520000000002</v>
      </c>
      <c r="Y301" s="27">
        <f t="shared" ca="1" si="527"/>
        <v>-2674.2</v>
      </c>
      <c r="Z301" s="27">
        <f t="shared" ca="1" si="527"/>
        <v>-2870.904</v>
      </c>
      <c r="AA301" s="27">
        <f t="shared" ca="1" si="527"/>
        <v>-2768.82</v>
      </c>
      <c r="AB301" s="27">
        <f t="shared" ca="1" si="527"/>
        <v>-2875.8480000000004</v>
      </c>
      <c r="AC301" s="27">
        <f t="shared" ca="1" si="527"/>
        <v>-3012.9360000000006</v>
      </c>
      <c r="AD301" s="27">
        <f t="shared" ca="1" si="527"/>
        <v>-3277.1280000000006</v>
      </c>
      <c r="AE301" s="27"/>
      <c r="AF301" s="193">
        <f ca="1">-SUMIF(buffer!$B$99:$B$123,Stock!$B291,buffer!C$99:C$123)</f>
        <v>0</v>
      </c>
      <c r="AG301" s="193">
        <f ca="1">-SUMIF(buffer!$B$99:$B$123,Stock!$B291,buffer!D$99:D$123)</f>
        <v>0</v>
      </c>
      <c r="AH301" s="193">
        <f ca="1">-SUMIF(buffer!$B$99:$B$123,Stock!$B291,buffer!E$99:E$123)</f>
        <v>0</v>
      </c>
      <c r="AI301" s="193">
        <f ca="1">-SUMIF(buffer!$B$99:$B$123,Stock!$B291,buffer!F$99:F$123)</f>
        <v>0</v>
      </c>
      <c r="AJ301" s="193">
        <f ca="1">-SUMIF(buffer!$B$99:$B$123,Stock!$B291,buffer!G$99:G$123)</f>
        <v>0</v>
      </c>
      <c r="AK301" s="193">
        <f ca="1">-SUMIF(buffer!$B$99:$B$123,Stock!$B291,buffer!H$99:H$123)</f>
        <v>0</v>
      </c>
      <c r="AL301" s="193">
        <f ca="1">-SUMIF(buffer!$B$99:$B$123,Stock!$B291,buffer!I$99:I$123)</f>
        <v>0</v>
      </c>
      <c r="AM301" s="193">
        <f ca="1">-SUMIF(buffer!$B$99:$B$123,Stock!$B291,buffer!J$99:J$123)</f>
        <v>0</v>
      </c>
      <c r="AN301" s="193">
        <f ca="1">-SUMIF(buffer!$B$99:$B$123,Stock!$B291,buffer!K$99:K$123)</f>
        <v>0</v>
      </c>
      <c r="AO301" s="193">
        <f ca="1">-SUMIF(buffer!$B$99:$B$123,Stock!$B291,buffer!L$99:L$123)</f>
        <v>-716.6160000000001</v>
      </c>
      <c r="AP301" s="193">
        <f ca="1">-SUMIF(buffer!$B$99:$B$123,Stock!$B291,buffer!M$99:M$123)</f>
        <v>-704.91600000000005</v>
      </c>
      <c r="AQ301" s="193">
        <f ca="1">-SUMIF(buffer!$B$99:$B$123,Stock!$B291,buffer!N$99:N$123)</f>
        <v>-753.33600000000001</v>
      </c>
      <c r="AR301" s="193">
        <f ca="1">-SUMIF(buffer!$B$99:$B$123,Stock!$B291,buffer!O$99:O$123)</f>
        <v>-802.76400000000001</v>
      </c>
      <c r="AS301" s="193">
        <f ca="1">-SUMIF(buffer!$B$99:$B$123,Stock!$B291,buffer!P$99:P$123)</f>
        <v>-563.89200000000005</v>
      </c>
      <c r="AT301" s="193">
        <f ca="1">-SUMIF(buffer!$B$99:$B$123,Stock!$B291,buffer!Q$99:Q$123)</f>
        <v>-773.20799999999997</v>
      </c>
      <c r="AU301" s="193">
        <f ca="1">-SUMIF(buffer!$B$99:$B$123,Stock!$B291,buffer!R$99:R$123)</f>
        <v>-717.82800000000009</v>
      </c>
      <c r="AV301" s="193">
        <f ca="1">-SUMIF(buffer!$B$99:$B$123,Stock!$B291,buffer!S$99:S$123)</f>
        <v>-746.88</v>
      </c>
      <c r="AW301" s="193">
        <f ca="1">-SUMIF(buffer!$B$99:$B$123,Stock!$B291,buffer!T$99:T$123)</f>
        <v>-750.61200000000008</v>
      </c>
      <c r="AX301" s="193">
        <f ca="1">-SUMIF(buffer!$B$99:$B$123,Stock!$B291,buffer!U$99:U$123)</f>
        <v>-746.88</v>
      </c>
      <c r="AY301" s="193">
        <f ca="1">-SUMIF(buffer!$B$99:$B$123,Stock!$B291,buffer!V$99:V$123)</f>
        <v>-845.23200000000008</v>
      </c>
      <c r="AZ301" s="193">
        <f ca="1">-SUMIF(buffer!$B$99:$B$123,Stock!$B291,buffer!W$99:W$123)</f>
        <v>-734.976</v>
      </c>
      <c r="BA301" s="193">
        <f ca="1">-SUMIF(buffer!$B$99:$B$123,Stock!$B291,buffer!X$99:X$123)</f>
        <v>-824.35199999999998</v>
      </c>
      <c r="BB301" s="193">
        <f ca="1">-SUMIF(buffer!$B$99:$B$123,Stock!$B291,buffer!Y$99:Y$123)</f>
        <v>-839.28000000000009</v>
      </c>
      <c r="BC301" s="193">
        <f ca="1">-SUMIF(buffer!$B$99:$B$123,Stock!$B291,buffer!Z$99:Z$123)</f>
        <v>-854.41200000000003</v>
      </c>
      <c r="BD301" s="193">
        <f ca="1">-SUMIF(buffer!$B$99:$B$123,Stock!$B291,buffer!AA$99:AA$123)</f>
        <v>-871.05600000000004</v>
      </c>
      <c r="BE301" s="193">
        <f ca="1">-SUMIF(buffer!$B$99:$B$123,Stock!$B291,buffer!AB$99:AB$123)</f>
        <v>-601.62</v>
      </c>
      <c r="BF301" s="193">
        <f ca="1">-SUMIF(buffer!$B$99:$B$123,Stock!$B291,buffer!AC$99:AC$123)</f>
        <v>-835.0440000000001</v>
      </c>
      <c r="BG301" s="193">
        <f ca="1">-SUMIF(buffer!$B$99:$B$123,Stock!$B291,buffer!AD$99:AD$123)</f>
        <v>-790.35599999999999</v>
      </c>
      <c r="BH301" s="193">
        <f ca="1">-SUMIF(buffer!$B$99:$B$123,Stock!$B291,buffer!AE$99:AE$123)</f>
        <v>-816.18000000000006</v>
      </c>
      <c r="BI301" s="193">
        <f ca="1">-SUMIF(buffer!$B$99:$B$123,Stock!$B291,buffer!AF$99:AF$123)</f>
        <v>-797.31600000000003</v>
      </c>
      <c r="BJ301" s="193">
        <f ca="1">-SUMIF(buffer!$B$99:$B$123,Stock!$B291,buffer!AG$99:AG$123)</f>
        <v>-803.77200000000005</v>
      </c>
      <c r="BK301" s="193">
        <f ca="1">-SUMIF(buffer!$B$99:$B$123,Stock!$B291,buffer!AH$99:AH$123)</f>
        <v>-944.79600000000028</v>
      </c>
      <c r="BL301" s="193">
        <f ca="1">-SUMIF(buffer!$B$99:$B$123,Stock!$B291,buffer!AI$99:AI$123)</f>
        <v>-779.16000000000008</v>
      </c>
      <c r="BM301" s="193">
        <f ca="1">-SUMIF(buffer!$B$99:$B$123,Stock!$B291,buffer!AJ$99:AJ$123)</f>
        <v>-901.82400000000007</v>
      </c>
      <c r="BN301" s="193">
        <f ca="1">-SUMIF(buffer!$B$99:$B$123,Stock!$B291,buffer!AK$99:AK$123)</f>
        <v>-925.42799999999988</v>
      </c>
      <c r="BO301" s="193">
        <f ca="1">-SUMIF(buffer!$B$99:$B$123,Stock!$B291,buffer!AL$99:AL$123)</f>
        <v>-921.69599999999991</v>
      </c>
      <c r="BP301" s="193">
        <f ca="1">-SUMIF(buffer!$B$99:$B$123,Stock!$B291,buffer!AM$99:AM$123)</f>
        <v>-923.20800000000008</v>
      </c>
      <c r="BQ301" s="193">
        <f ca="1">-SUMIF(buffer!$B$99:$B$123,Stock!$B291,buffer!AN$99:AN$123)</f>
        <v>-632.68799999999999</v>
      </c>
      <c r="BR301" s="193">
        <f ca="1">-SUMIF(buffer!$B$99:$B$123,Stock!$B291,buffer!AO$99:AO$123)</f>
        <v>-858.64800000000002</v>
      </c>
      <c r="BS301" s="193">
        <f ca="1">-SUMIF(buffer!$B$99:$B$123,Stock!$B291,buffer!AP$99:AP$123)</f>
        <v>-827.58</v>
      </c>
      <c r="BT301" s="193">
        <f ca="1">-SUMIF(buffer!$B$99:$B$123,Stock!$B291,buffer!AQ$99:AQ$123)</f>
        <v>-883.46399999999994</v>
      </c>
      <c r="BU301" s="193">
        <f ca="1">-SUMIF(buffer!$B$99:$B$123,Stock!$B291,buffer!AR$99:AR$123)</f>
        <v>-819.40800000000024</v>
      </c>
      <c r="BV301" s="193">
        <f ca="1">-SUMIF(buffer!$B$99:$B$123,Stock!$B291,buffer!AS$99:AS$123)</f>
        <v>-853.404</v>
      </c>
      <c r="BW301" s="193">
        <f ca="1">-SUMIF(buffer!$B$99:$B$123,Stock!$B291,buffer!AT$99:AT$123)</f>
        <v>-988.98000000000013</v>
      </c>
      <c r="BX301" s="193">
        <f ca="1">-SUMIF(buffer!$B$99:$B$123,Stock!$B291,buffer!AU$99:AU$123)</f>
        <v>-831.81600000000003</v>
      </c>
      <c r="BY301" s="193">
        <f ca="1">-SUMIF(buffer!$B$99:$B$123,Stock!$B291,buffer!AV$99:AV$123)</f>
        <v>-955.48799999999994</v>
      </c>
      <c r="BZ301" s="193">
        <f ca="1">-SUMIF(buffer!$B$99:$B$123,Stock!$B291,buffer!AW$99:AW$123)</f>
        <v>-953.97600000000011</v>
      </c>
      <c r="CA301" s="193">
        <f ca="1">-SUMIF(buffer!$B$99:$B$123,Stock!$B291,buffer!AX$99:AX$123)</f>
        <v>-961.43999999999994</v>
      </c>
      <c r="CB301" s="193">
        <f ca="1">-SUMIF(buffer!$B$99:$B$123,Stock!$B291,buffer!AY$99:AY$123)</f>
        <v>-1079.8680000000002</v>
      </c>
      <c r="CC301" s="193">
        <f ca="1">-SUMIF(buffer!$B$99:$B$123,Stock!$B291,buffer!AZ$99:AZ$123)</f>
        <v>-718.83600000000001</v>
      </c>
      <c r="CD301" s="193">
        <f ca="1">-SUMIF(buffer!$B$99:$B$123,Stock!$B291,buffer!BA$99:BA$123)</f>
        <v>-970.1160000000001</v>
      </c>
      <c r="CE301" s="193">
        <f ca="1">-SUMIF(buffer!$B$99:$B$123,Stock!$B291,buffer!BB$99:BB$123)</f>
        <v>-931.38</v>
      </c>
      <c r="CF301" s="193">
        <f ca="1">-SUMIF(buffer!$B$99:$B$123,Stock!$B291,buffer!BC$99:BC$123)</f>
        <v>-999.16800000000012</v>
      </c>
      <c r="CG301" s="193">
        <f ca="1">-SUMIF(buffer!$B$99:$B$123,Stock!$B291,buffer!BD$99:BD$123)</f>
        <v>-945.30000000000007</v>
      </c>
      <c r="CH301" s="193">
        <f ca="1">-SUMIF(buffer!$B$99:$B$123,Stock!$B291,buffer!BE$99:BE$123)</f>
        <v>-976.0680000000001</v>
      </c>
      <c r="CI301" s="193">
        <f ca="1">-SUMIF(buffer!$B$99:$B$123,Stock!$B291,buffer!BF$99:BF$123)</f>
        <v>-1097.5200000000002</v>
      </c>
      <c r="CJ301" s="193">
        <f ca="1">-SUMIF(buffer!$B$99:$B$123,Stock!$B291,buffer!BG$99:BG$123)</f>
        <v>-939.34800000000018</v>
      </c>
      <c r="CK301" s="193">
        <f ca="1">-SUMIF(buffer!$B$99:$B$123,Stock!$B291,buffer!BH$99:BH$123)</f>
        <v>-1116.8880000000001</v>
      </c>
      <c r="CL301" s="193">
        <f ca="1">-SUMIF(buffer!$B$99:$B$123,Stock!$B291,buffer!BI$99:BI$123)</f>
        <v>-1058.28</v>
      </c>
      <c r="CM301" s="193">
        <f ca="1">-SUMIF(buffer!$B$99:$B$123,Stock!$B291,buffer!BJ$99:BJ$123)</f>
        <v>-1101.9600000000003</v>
      </c>
    </row>
    <row r="302" spans="2:91" x14ac:dyDescent="0.2">
      <c r="B302" s="196" t="s">
        <v>297</v>
      </c>
      <c r="C302" s="19" t="str">
        <f>Inputs!$GZ$9</f>
        <v>kg</v>
      </c>
      <c r="D302" s="19" t="s">
        <v>19</v>
      </c>
      <c r="E302" s="27">
        <f t="shared" ca="1" si="525"/>
        <v>-108.74340000000001</v>
      </c>
      <c r="F302" s="27">
        <f t="shared" ca="1" si="525"/>
        <v>-460.01580000000001</v>
      </c>
      <c r="G302" s="27">
        <f t="shared" ca="1" si="525"/>
        <v>-499.4124000000001</v>
      </c>
      <c r="H302" s="27">
        <f t="shared" ca="1" si="525"/>
        <v>-524.50500000000011</v>
      </c>
      <c r="I302" s="27">
        <f t="shared" ca="1" si="525"/>
        <v>-596.73660000000018</v>
      </c>
      <c r="J302" s="27"/>
      <c r="K302" s="27">
        <f t="shared" ca="1" si="526"/>
        <v>0</v>
      </c>
      <c r="L302" s="27">
        <f t="shared" ca="1" si="526"/>
        <v>0</v>
      </c>
      <c r="M302" s="27">
        <f t="shared" ca="1" si="526"/>
        <v>0</v>
      </c>
      <c r="N302" s="27">
        <f t="shared" ca="1" si="526"/>
        <v>-108.74340000000001</v>
      </c>
      <c r="O302" s="27">
        <f t="shared" ca="1" si="526"/>
        <v>-106.9932</v>
      </c>
      <c r="P302" s="27">
        <f t="shared" ca="1" si="526"/>
        <v>-110.76600000000001</v>
      </c>
      <c r="Q302" s="27">
        <f t="shared" ca="1" si="526"/>
        <v>-116.35440000000001</v>
      </c>
      <c r="R302" s="27">
        <f t="shared" ca="1" si="526"/>
        <v>-125.90220000000001</v>
      </c>
      <c r="S302" s="27">
        <f t="shared" ca="1" si="526"/>
        <v>-115.38600000000002</v>
      </c>
      <c r="T302" s="27">
        <f t="shared" ca="1" si="526"/>
        <v>-120.19260000000001</v>
      </c>
      <c r="U302" s="27">
        <f t="shared" ca="1" si="527"/>
        <v>-126.38640000000004</v>
      </c>
      <c r="V302" s="27">
        <f t="shared" ca="1" si="527"/>
        <v>-137.44740000000002</v>
      </c>
      <c r="W302" s="27">
        <f t="shared" ca="1" si="527"/>
        <v>-120.72720000000001</v>
      </c>
      <c r="X302" s="27">
        <f t="shared" ca="1" si="527"/>
        <v>-126.52260000000001</v>
      </c>
      <c r="Y302" s="27">
        <f t="shared" ca="1" si="527"/>
        <v>-133.71</v>
      </c>
      <c r="Z302" s="27">
        <f t="shared" ca="1" si="527"/>
        <v>-143.54520000000002</v>
      </c>
      <c r="AA302" s="27">
        <f t="shared" ca="1" si="527"/>
        <v>-138.44100000000003</v>
      </c>
      <c r="AB302" s="27">
        <f t="shared" ca="1" si="527"/>
        <v>-143.79240000000001</v>
      </c>
      <c r="AC302" s="27">
        <f t="shared" ca="1" si="527"/>
        <v>-150.64680000000004</v>
      </c>
      <c r="AD302" s="27">
        <f t="shared" ca="1" si="527"/>
        <v>-163.85640000000001</v>
      </c>
      <c r="AE302" s="27"/>
      <c r="AF302" s="26">
        <f ca="1">Inputs!$HM$9*AF301</f>
        <v>0</v>
      </c>
      <c r="AG302" s="26">
        <f ca="1">Inputs!$HM$9*AG301</f>
        <v>0</v>
      </c>
      <c r="AH302" s="26">
        <f ca="1">Inputs!$HM$9*AH301</f>
        <v>0</v>
      </c>
      <c r="AI302" s="26">
        <f ca="1">Inputs!$HM$9*AI301</f>
        <v>0</v>
      </c>
      <c r="AJ302" s="26">
        <f ca="1">Inputs!$HM$9*AJ301</f>
        <v>0</v>
      </c>
      <c r="AK302" s="26">
        <f ca="1">Inputs!$HM$9*AK301</f>
        <v>0</v>
      </c>
      <c r="AL302" s="26">
        <f ca="1">Inputs!$HM$9*AL301</f>
        <v>0</v>
      </c>
      <c r="AM302" s="26">
        <f ca="1">Inputs!$HM$9*AM301</f>
        <v>0</v>
      </c>
      <c r="AN302" s="26">
        <f ca="1">Inputs!$HM$9*AN301</f>
        <v>0</v>
      </c>
      <c r="AO302" s="26">
        <f ca="1">Inputs!$HM$9*AO301</f>
        <v>-35.830800000000004</v>
      </c>
      <c r="AP302" s="26">
        <f ca="1">Inputs!$HM$9*AP301</f>
        <v>-35.245800000000003</v>
      </c>
      <c r="AQ302" s="26">
        <f ca="1">Inputs!$HM$9*AQ301</f>
        <v>-37.666800000000002</v>
      </c>
      <c r="AR302" s="26">
        <f ca="1">Inputs!$HM$9*AR301</f>
        <v>-40.138200000000005</v>
      </c>
      <c r="AS302" s="26">
        <f ca="1">Inputs!$HM$9*AS301</f>
        <v>-28.194600000000005</v>
      </c>
      <c r="AT302" s="26">
        <f ca="1">Inputs!$HM$9*AT301</f>
        <v>-38.660400000000003</v>
      </c>
      <c r="AU302" s="26">
        <f ca="1">Inputs!$HM$9*AU301</f>
        <v>-35.891400000000004</v>
      </c>
      <c r="AV302" s="26">
        <f ca="1">Inputs!$HM$9*AV301</f>
        <v>-37.344000000000001</v>
      </c>
      <c r="AW302" s="26">
        <f ca="1">Inputs!$HM$9*AW301</f>
        <v>-37.530600000000007</v>
      </c>
      <c r="AX302" s="26">
        <f ca="1">Inputs!$HM$9*AX301</f>
        <v>-37.344000000000001</v>
      </c>
      <c r="AY302" s="26">
        <f ca="1">Inputs!$HM$9*AY301</f>
        <v>-42.261600000000008</v>
      </c>
      <c r="AZ302" s="26">
        <f ca="1">Inputs!$HM$9*AZ301</f>
        <v>-36.748800000000003</v>
      </c>
      <c r="BA302" s="26">
        <f ca="1">Inputs!$HM$9*BA301</f>
        <v>-41.217600000000004</v>
      </c>
      <c r="BB302" s="26">
        <f ca="1">Inputs!$HM$9*BB301</f>
        <v>-41.964000000000006</v>
      </c>
      <c r="BC302" s="26">
        <f ca="1">Inputs!$HM$9*BC301</f>
        <v>-42.720600000000005</v>
      </c>
      <c r="BD302" s="26">
        <f ca="1">Inputs!$HM$9*BD301</f>
        <v>-43.552800000000005</v>
      </c>
      <c r="BE302" s="26">
        <f ca="1">Inputs!$HM$9*BE301</f>
        <v>-30.081000000000003</v>
      </c>
      <c r="BF302" s="26">
        <f ca="1">Inputs!$HM$9*BF301</f>
        <v>-41.752200000000009</v>
      </c>
      <c r="BG302" s="26">
        <f ca="1">Inputs!$HM$9*BG301</f>
        <v>-39.517800000000001</v>
      </c>
      <c r="BH302" s="26">
        <f ca="1">Inputs!$HM$9*BH301</f>
        <v>-40.809000000000005</v>
      </c>
      <c r="BI302" s="26">
        <f ca="1">Inputs!$HM$9*BI301</f>
        <v>-39.865800000000007</v>
      </c>
      <c r="BJ302" s="26">
        <f ca="1">Inputs!$HM$9*BJ301</f>
        <v>-40.188600000000008</v>
      </c>
      <c r="BK302" s="26">
        <f ca="1">Inputs!$HM$9*BK301</f>
        <v>-47.239800000000017</v>
      </c>
      <c r="BL302" s="26">
        <f ca="1">Inputs!$HM$9*BL301</f>
        <v>-38.958000000000006</v>
      </c>
      <c r="BM302" s="26">
        <f ca="1">Inputs!$HM$9*BM301</f>
        <v>-45.091200000000008</v>
      </c>
      <c r="BN302" s="26">
        <f ca="1">Inputs!$HM$9*BN301</f>
        <v>-46.2714</v>
      </c>
      <c r="BO302" s="26">
        <f ca="1">Inputs!$HM$9*BO301</f>
        <v>-46.084800000000001</v>
      </c>
      <c r="BP302" s="26">
        <f ca="1">Inputs!$HM$9*BP301</f>
        <v>-46.16040000000001</v>
      </c>
      <c r="BQ302" s="26">
        <f ca="1">Inputs!$HM$9*BQ301</f>
        <v>-31.634399999999999</v>
      </c>
      <c r="BR302" s="26">
        <f ca="1">Inputs!$HM$9*BR301</f>
        <v>-42.932400000000001</v>
      </c>
      <c r="BS302" s="26">
        <f ca="1">Inputs!$HM$9*BS301</f>
        <v>-41.379000000000005</v>
      </c>
      <c r="BT302" s="26">
        <f ca="1">Inputs!$HM$9*BT301</f>
        <v>-44.173200000000001</v>
      </c>
      <c r="BU302" s="26">
        <f ca="1">Inputs!$HM$9*BU301</f>
        <v>-40.970400000000012</v>
      </c>
      <c r="BV302" s="26">
        <f ca="1">Inputs!$HM$9*BV301</f>
        <v>-42.670200000000001</v>
      </c>
      <c r="BW302" s="26">
        <f ca="1">Inputs!$HM$9*BW301</f>
        <v>-49.449000000000012</v>
      </c>
      <c r="BX302" s="26">
        <f ca="1">Inputs!$HM$9*BX301</f>
        <v>-41.590800000000002</v>
      </c>
      <c r="BY302" s="26">
        <f ca="1">Inputs!$HM$9*BY301</f>
        <v>-47.7744</v>
      </c>
      <c r="BZ302" s="26">
        <f ca="1">Inputs!$HM$9*BZ301</f>
        <v>-47.698800000000006</v>
      </c>
      <c r="CA302" s="26">
        <f ca="1">Inputs!$HM$9*CA301</f>
        <v>-48.072000000000003</v>
      </c>
      <c r="CB302" s="26">
        <f ca="1">Inputs!$HM$9*CB301</f>
        <v>-53.993400000000008</v>
      </c>
      <c r="CC302" s="26">
        <f ca="1">Inputs!$HM$9*CC301</f>
        <v>-35.941800000000001</v>
      </c>
      <c r="CD302" s="26">
        <f ca="1">Inputs!$HM$9*CD301</f>
        <v>-48.505800000000008</v>
      </c>
      <c r="CE302" s="26">
        <f ca="1">Inputs!$HM$9*CE301</f>
        <v>-46.569000000000003</v>
      </c>
      <c r="CF302" s="26">
        <f ca="1">Inputs!$HM$9*CF301</f>
        <v>-49.958400000000012</v>
      </c>
      <c r="CG302" s="26">
        <f ca="1">Inputs!$HM$9*CG301</f>
        <v>-47.265000000000008</v>
      </c>
      <c r="CH302" s="26">
        <f ca="1">Inputs!$HM$9*CH301</f>
        <v>-48.803400000000011</v>
      </c>
      <c r="CI302" s="26">
        <f ca="1">Inputs!$HM$9*CI301</f>
        <v>-54.876000000000012</v>
      </c>
      <c r="CJ302" s="26">
        <f ca="1">Inputs!$HM$9*CJ301</f>
        <v>-46.967400000000012</v>
      </c>
      <c r="CK302" s="26">
        <f ca="1">Inputs!$HM$9*CK301</f>
        <v>-55.844400000000007</v>
      </c>
      <c r="CL302" s="26">
        <f ca="1">Inputs!$HM$9*CL301</f>
        <v>-52.914000000000001</v>
      </c>
      <c r="CM302" s="26">
        <f ca="1">Inputs!$HM$9*CM301</f>
        <v>-55.098000000000013</v>
      </c>
    </row>
    <row r="303" spans="2:91" s="115" customFormat="1" x14ac:dyDescent="0.2">
      <c r="B303" s="195" t="s">
        <v>296</v>
      </c>
      <c r="C303" s="19" t="str">
        <f>Inputs!$GZ$9</f>
        <v>kg</v>
      </c>
      <c r="D303" s="19" t="s">
        <v>19</v>
      </c>
      <c r="E303" s="63">
        <f ca="1">SUM(E299:E302)</f>
        <v>-6.2527760746888816E-13</v>
      </c>
      <c r="F303" s="63">
        <f ca="1">SUM(F299:F302)</f>
        <v>-7.9580786405131221E-13</v>
      </c>
      <c r="G303" s="63">
        <f ca="1">SUM(G299:G302)</f>
        <v>9.6633812063373625E-13</v>
      </c>
      <c r="H303" s="63">
        <f ca="1">SUM(H299:H302)</f>
        <v>9.0949470177292824E-13</v>
      </c>
      <c r="I303" s="63">
        <f ca="1">SUM(I299:I302)</f>
        <v>-1.8189894035458565E-12</v>
      </c>
      <c r="J303" s="63"/>
      <c r="K303" s="63">
        <f t="shared" ref="K303:AD303" ca="1" si="528">SUM(K299:K302)</f>
        <v>0</v>
      </c>
      <c r="L303" s="63">
        <f t="shared" ca="1" si="528"/>
        <v>0</v>
      </c>
      <c r="M303" s="63">
        <f t="shared" ca="1" si="528"/>
        <v>0</v>
      </c>
      <c r="N303" s="63">
        <f t="shared" ca="1" si="528"/>
        <v>-6.2527760746888816E-13</v>
      </c>
      <c r="O303" s="63">
        <f t="shared" ca="1" si="528"/>
        <v>-5.6843418860808015E-13</v>
      </c>
      <c r="P303" s="63">
        <f t="shared" ca="1" si="528"/>
        <v>-3.836930773104541E-13</v>
      </c>
      <c r="Q303" s="63">
        <f t="shared" ca="1" si="528"/>
        <v>-7.531752999057062E-13</v>
      </c>
      <c r="R303" s="63">
        <f t="shared" ca="1" si="528"/>
        <v>-4.6895820560166612E-13</v>
      </c>
      <c r="S303" s="63">
        <f t="shared" ca="1" si="528"/>
        <v>-5.1159076974727213E-13</v>
      </c>
      <c r="T303" s="63">
        <f t="shared" ca="1" si="528"/>
        <v>-1.5631940186722204E-13</v>
      </c>
      <c r="U303" s="63">
        <f t="shared" ca="1" si="528"/>
        <v>2.8421709430404007E-13</v>
      </c>
      <c r="V303" s="63">
        <f t="shared" ca="1" si="528"/>
        <v>4.5474735088646412E-13</v>
      </c>
      <c r="W303" s="63">
        <f t="shared" ca="1" si="528"/>
        <v>2.5579538487363607E-13</v>
      </c>
      <c r="X303" s="63">
        <f t="shared" ca="1" si="528"/>
        <v>6.8212102632969618E-13</v>
      </c>
      <c r="Y303" s="63">
        <f t="shared" ca="1" si="528"/>
        <v>9.3791641120333225E-13</v>
      </c>
      <c r="Z303" s="63">
        <f t="shared" ca="1" si="528"/>
        <v>9.0949470177292824E-13</v>
      </c>
      <c r="AA303" s="63">
        <f t="shared" ca="1" si="528"/>
        <v>1.1368683772161603E-12</v>
      </c>
      <c r="AB303" s="63">
        <f t="shared" ca="1" si="528"/>
        <v>7.1054273576010019E-13</v>
      </c>
      <c r="AC303" s="63">
        <f t="shared" ca="1" si="528"/>
        <v>3.979039320256561E-13</v>
      </c>
      <c r="AD303" s="63">
        <f t="shared" ca="1" si="528"/>
        <v>0</v>
      </c>
      <c r="AE303" s="63"/>
      <c r="AF303" s="194">
        <f t="shared" ref="AF303:BK303" ca="1" si="529">SUM(AF299:AF302)</f>
        <v>0</v>
      </c>
      <c r="AG303" s="194">
        <f t="shared" ca="1" si="529"/>
        <v>0</v>
      </c>
      <c r="AH303" s="194">
        <f t="shared" ca="1" si="529"/>
        <v>0</v>
      </c>
      <c r="AI303" s="194">
        <f t="shared" ca="1" si="529"/>
        <v>0</v>
      </c>
      <c r="AJ303" s="194">
        <f t="shared" ca="1" si="529"/>
        <v>0</v>
      </c>
      <c r="AK303" s="194">
        <f t="shared" ca="1" si="529"/>
        <v>0</v>
      </c>
      <c r="AL303" s="194">
        <f t="shared" ca="1" si="529"/>
        <v>0</v>
      </c>
      <c r="AM303" s="194">
        <f t="shared" ca="1" si="529"/>
        <v>0</v>
      </c>
      <c r="AN303" s="194">
        <f t="shared" ca="1" si="529"/>
        <v>0</v>
      </c>
      <c r="AO303" s="194">
        <f t="shared" ca="1" si="529"/>
        <v>0</v>
      </c>
      <c r="AP303" s="194">
        <f t="shared" ca="1" si="529"/>
        <v>0</v>
      </c>
      <c r="AQ303" s="194">
        <f t="shared" ca="1" si="529"/>
        <v>0</v>
      </c>
      <c r="AR303" s="194">
        <f t="shared" ca="1" si="529"/>
        <v>0</v>
      </c>
      <c r="AS303" s="194">
        <f t="shared" ca="1" si="529"/>
        <v>3.1974423109204508E-14</v>
      </c>
      <c r="AT303" s="194">
        <f t="shared" ca="1" si="529"/>
        <v>0</v>
      </c>
      <c r="AU303" s="194">
        <f t="shared" ca="1" si="529"/>
        <v>0</v>
      </c>
      <c r="AV303" s="194">
        <f t="shared" ca="1" si="529"/>
        <v>0</v>
      </c>
      <c r="AW303" s="194">
        <f t="shared" ca="1" si="529"/>
        <v>0</v>
      </c>
      <c r="AX303" s="194">
        <f t="shared" ca="1" si="529"/>
        <v>0</v>
      </c>
      <c r="AY303" s="194">
        <f t="shared" ca="1" si="529"/>
        <v>0</v>
      </c>
      <c r="AZ303" s="194">
        <f t="shared" ca="1" si="529"/>
        <v>0</v>
      </c>
      <c r="BA303" s="194">
        <f t="shared" ca="1" si="529"/>
        <v>5.6843418860808015E-14</v>
      </c>
      <c r="BB303" s="194">
        <f t="shared" ca="1" si="529"/>
        <v>0</v>
      </c>
      <c r="BC303" s="194">
        <f t="shared" ca="1" si="529"/>
        <v>0</v>
      </c>
      <c r="BD303" s="194">
        <f t="shared" ca="1" si="529"/>
        <v>0</v>
      </c>
      <c r="BE303" s="194">
        <f t="shared" ca="1" si="529"/>
        <v>0</v>
      </c>
      <c r="BF303" s="194">
        <f t="shared" ca="1" si="529"/>
        <v>0</v>
      </c>
      <c r="BG303" s="194">
        <f t="shared" ca="1" si="529"/>
        <v>0</v>
      </c>
      <c r="BH303" s="194">
        <f t="shared" ca="1" si="529"/>
        <v>0</v>
      </c>
      <c r="BI303" s="194">
        <f t="shared" ca="1" si="529"/>
        <v>0</v>
      </c>
      <c r="BJ303" s="194">
        <f t="shared" ca="1" si="529"/>
        <v>5.6843418860808015E-14</v>
      </c>
      <c r="BK303" s="194">
        <f t="shared" ca="1" si="529"/>
        <v>0</v>
      </c>
      <c r="BL303" s="194">
        <f t="shared" ref="BL303:CM303" ca="1" si="530">SUM(BL299:BL302)</f>
        <v>0</v>
      </c>
      <c r="BM303" s="194">
        <f t="shared" ca="1" si="530"/>
        <v>0</v>
      </c>
      <c r="BN303" s="194">
        <f t="shared" ca="1" si="530"/>
        <v>0</v>
      </c>
      <c r="BO303" s="194">
        <f t="shared" ca="1" si="530"/>
        <v>0</v>
      </c>
      <c r="BP303" s="194">
        <f t="shared" ca="1" si="530"/>
        <v>0</v>
      </c>
      <c r="BQ303" s="194">
        <f t="shared" ca="1" si="530"/>
        <v>2.8421709430404007E-14</v>
      </c>
      <c r="BR303" s="194">
        <f t="shared" ca="1" si="530"/>
        <v>0</v>
      </c>
      <c r="BS303" s="194">
        <f t="shared" ca="1" si="530"/>
        <v>0</v>
      </c>
      <c r="BT303" s="194">
        <f t="shared" ca="1" si="530"/>
        <v>0</v>
      </c>
      <c r="BU303" s="194">
        <f t="shared" ca="1" si="530"/>
        <v>0</v>
      </c>
      <c r="BV303" s="194">
        <f t="shared" ca="1" si="530"/>
        <v>0</v>
      </c>
      <c r="BW303" s="194">
        <f t="shared" ca="1" si="530"/>
        <v>-5.6843418860808015E-14</v>
      </c>
      <c r="BX303" s="194">
        <f t="shared" ca="1" si="530"/>
        <v>-5.6843418860808015E-14</v>
      </c>
      <c r="BY303" s="194">
        <f t="shared" ca="1" si="530"/>
        <v>-9.9475983006414026E-14</v>
      </c>
      <c r="BZ303" s="194">
        <f t="shared" ca="1" si="530"/>
        <v>-1.1368683772161603E-13</v>
      </c>
      <c r="CA303" s="194">
        <f t="shared" ca="1" si="530"/>
        <v>-1.1368683772161603E-13</v>
      </c>
      <c r="CB303" s="194">
        <f t="shared" ca="1" si="530"/>
        <v>5.6843418860808015E-14</v>
      </c>
      <c r="CC303" s="194">
        <f t="shared" ca="1" si="530"/>
        <v>5.6843418860808015E-14</v>
      </c>
      <c r="CD303" s="194">
        <f t="shared" ca="1" si="530"/>
        <v>0</v>
      </c>
      <c r="CE303" s="194">
        <f t="shared" ca="1" si="530"/>
        <v>0</v>
      </c>
      <c r="CF303" s="194">
        <f t="shared" ca="1" si="530"/>
        <v>0</v>
      </c>
      <c r="CG303" s="194">
        <f t="shared" ca="1" si="530"/>
        <v>0</v>
      </c>
      <c r="CH303" s="194">
        <f t="shared" ca="1" si="530"/>
        <v>-1.1368683772161603E-13</v>
      </c>
      <c r="CI303" s="194">
        <f t="shared" ca="1" si="530"/>
        <v>0</v>
      </c>
      <c r="CJ303" s="194">
        <f t="shared" ca="1" si="530"/>
        <v>0</v>
      </c>
      <c r="CK303" s="194">
        <f t="shared" ca="1" si="530"/>
        <v>-5.6843418860808015E-14</v>
      </c>
      <c r="CL303" s="194">
        <f t="shared" ca="1" si="530"/>
        <v>0</v>
      </c>
      <c r="CM303" s="194">
        <f t="shared" ca="1" si="530"/>
        <v>-5.6843418860808015E-14</v>
      </c>
    </row>
    <row r="305" spans="2:91" x14ac:dyDescent="0.2">
      <c r="B305" s="7" t="s">
        <v>295</v>
      </c>
      <c r="C305" s="19" t="str">
        <f>Inputs!$J$16</f>
        <v>EUR</v>
      </c>
      <c r="D305" s="19" t="s">
        <v>19</v>
      </c>
      <c r="E305" s="27">
        <f ca="1">E294/E300</f>
        <v>16</v>
      </c>
      <c r="F305" s="27">
        <f ca="1">F294/F300</f>
        <v>16</v>
      </c>
      <c r="G305" s="27">
        <f ca="1">G294/G300</f>
        <v>16</v>
      </c>
      <c r="H305" s="27">
        <f ca="1">H294/H300</f>
        <v>16</v>
      </c>
      <c r="I305" s="27">
        <f ca="1">I294/I300</f>
        <v>16</v>
      </c>
      <c r="K305" s="27">
        <f t="shared" ref="K305:AD305" ca="1" si="531">IFERROR(K294/K300,0)</f>
        <v>0</v>
      </c>
      <c r="L305" s="27">
        <f t="shared" ca="1" si="531"/>
        <v>0</v>
      </c>
      <c r="M305" s="27">
        <f t="shared" ca="1" si="531"/>
        <v>0</v>
      </c>
      <c r="N305" s="27">
        <f t="shared" ca="1" si="531"/>
        <v>16</v>
      </c>
      <c r="O305" s="27">
        <f t="shared" ca="1" si="531"/>
        <v>16</v>
      </c>
      <c r="P305" s="27">
        <f t="shared" ca="1" si="531"/>
        <v>16</v>
      </c>
      <c r="Q305" s="27">
        <f t="shared" ca="1" si="531"/>
        <v>16</v>
      </c>
      <c r="R305" s="27">
        <f t="shared" ca="1" si="531"/>
        <v>16</v>
      </c>
      <c r="S305" s="27">
        <f t="shared" ca="1" si="531"/>
        <v>16</v>
      </c>
      <c r="T305" s="27">
        <f t="shared" ca="1" si="531"/>
        <v>16</v>
      </c>
      <c r="U305" s="27">
        <f t="shared" ca="1" si="531"/>
        <v>16</v>
      </c>
      <c r="V305" s="27">
        <f t="shared" ca="1" si="531"/>
        <v>16</v>
      </c>
      <c r="W305" s="27">
        <f t="shared" ca="1" si="531"/>
        <v>16</v>
      </c>
      <c r="X305" s="27">
        <f t="shared" ca="1" si="531"/>
        <v>16</v>
      </c>
      <c r="Y305" s="27">
        <f t="shared" ca="1" si="531"/>
        <v>16</v>
      </c>
      <c r="Z305" s="27">
        <f t="shared" ca="1" si="531"/>
        <v>16</v>
      </c>
      <c r="AA305" s="27">
        <f t="shared" ca="1" si="531"/>
        <v>16</v>
      </c>
      <c r="AB305" s="27">
        <f t="shared" ca="1" si="531"/>
        <v>16</v>
      </c>
      <c r="AC305" s="27">
        <f t="shared" ca="1" si="531"/>
        <v>16</v>
      </c>
      <c r="AD305" s="27">
        <f t="shared" ca="1" si="531"/>
        <v>16</v>
      </c>
      <c r="AF305" s="193">
        <f>Inputs!HB25</f>
        <v>16</v>
      </c>
      <c r="AG305" s="27">
        <f t="shared" ref="AG305:BL305" si="532">AF305*(1+AG306)</f>
        <v>16</v>
      </c>
      <c r="AH305" s="27">
        <f t="shared" si="532"/>
        <v>16</v>
      </c>
      <c r="AI305" s="27">
        <f t="shared" si="532"/>
        <v>16</v>
      </c>
      <c r="AJ305" s="27">
        <f t="shared" si="532"/>
        <v>16</v>
      </c>
      <c r="AK305" s="27">
        <f t="shared" si="532"/>
        <v>16</v>
      </c>
      <c r="AL305" s="27">
        <f t="shared" si="532"/>
        <v>16</v>
      </c>
      <c r="AM305" s="27">
        <f t="shared" si="532"/>
        <v>16</v>
      </c>
      <c r="AN305" s="27">
        <f t="shared" si="532"/>
        <v>16</v>
      </c>
      <c r="AO305" s="27">
        <f t="shared" si="532"/>
        <v>16</v>
      </c>
      <c r="AP305" s="27">
        <f t="shared" si="532"/>
        <v>16</v>
      </c>
      <c r="AQ305" s="27">
        <f t="shared" si="532"/>
        <v>16</v>
      </c>
      <c r="AR305" s="27">
        <f t="shared" si="532"/>
        <v>16</v>
      </c>
      <c r="AS305" s="27">
        <f t="shared" si="532"/>
        <v>16</v>
      </c>
      <c r="AT305" s="27">
        <f t="shared" si="532"/>
        <v>16</v>
      </c>
      <c r="AU305" s="27">
        <f t="shared" si="532"/>
        <v>16</v>
      </c>
      <c r="AV305" s="27">
        <f t="shared" si="532"/>
        <v>16</v>
      </c>
      <c r="AW305" s="27">
        <f t="shared" si="532"/>
        <v>16</v>
      </c>
      <c r="AX305" s="27">
        <f t="shared" si="532"/>
        <v>16</v>
      </c>
      <c r="AY305" s="27">
        <f t="shared" si="532"/>
        <v>16</v>
      </c>
      <c r="AZ305" s="27">
        <f t="shared" si="532"/>
        <v>16</v>
      </c>
      <c r="BA305" s="27">
        <f t="shared" si="532"/>
        <v>16</v>
      </c>
      <c r="BB305" s="27">
        <f t="shared" si="532"/>
        <v>16</v>
      </c>
      <c r="BC305" s="27">
        <f t="shared" si="532"/>
        <v>16</v>
      </c>
      <c r="BD305" s="27">
        <f t="shared" si="532"/>
        <v>16</v>
      </c>
      <c r="BE305" s="27">
        <f t="shared" si="532"/>
        <v>16</v>
      </c>
      <c r="BF305" s="27">
        <f t="shared" si="532"/>
        <v>16</v>
      </c>
      <c r="BG305" s="27">
        <f t="shared" si="532"/>
        <v>16</v>
      </c>
      <c r="BH305" s="27">
        <f t="shared" si="532"/>
        <v>16</v>
      </c>
      <c r="BI305" s="27">
        <f t="shared" si="532"/>
        <v>16</v>
      </c>
      <c r="BJ305" s="27">
        <f t="shared" si="532"/>
        <v>16</v>
      </c>
      <c r="BK305" s="27">
        <f t="shared" si="532"/>
        <v>16</v>
      </c>
      <c r="BL305" s="27">
        <f t="shared" si="532"/>
        <v>16</v>
      </c>
      <c r="BM305" s="27">
        <f t="shared" ref="BM305:CM305" si="533">BL305*(1+BM306)</f>
        <v>16</v>
      </c>
      <c r="BN305" s="27">
        <f t="shared" si="533"/>
        <v>16</v>
      </c>
      <c r="BO305" s="27">
        <f t="shared" si="533"/>
        <v>16</v>
      </c>
      <c r="BP305" s="27">
        <f t="shared" si="533"/>
        <v>16</v>
      </c>
      <c r="BQ305" s="27">
        <f t="shared" si="533"/>
        <v>16</v>
      </c>
      <c r="BR305" s="27">
        <f t="shared" si="533"/>
        <v>16</v>
      </c>
      <c r="BS305" s="27">
        <f t="shared" si="533"/>
        <v>16</v>
      </c>
      <c r="BT305" s="27">
        <f t="shared" si="533"/>
        <v>16</v>
      </c>
      <c r="BU305" s="27">
        <f t="shared" si="533"/>
        <v>16</v>
      </c>
      <c r="BV305" s="27">
        <f t="shared" si="533"/>
        <v>16</v>
      </c>
      <c r="BW305" s="27">
        <f t="shared" si="533"/>
        <v>16</v>
      </c>
      <c r="BX305" s="27">
        <f t="shared" si="533"/>
        <v>16</v>
      </c>
      <c r="BY305" s="27">
        <f t="shared" si="533"/>
        <v>16</v>
      </c>
      <c r="BZ305" s="27">
        <f t="shared" si="533"/>
        <v>16</v>
      </c>
      <c r="CA305" s="27">
        <f t="shared" si="533"/>
        <v>16</v>
      </c>
      <c r="CB305" s="27">
        <f t="shared" si="533"/>
        <v>16</v>
      </c>
      <c r="CC305" s="27">
        <f t="shared" si="533"/>
        <v>16</v>
      </c>
      <c r="CD305" s="27">
        <f t="shared" si="533"/>
        <v>16</v>
      </c>
      <c r="CE305" s="27">
        <f t="shared" si="533"/>
        <v>16</v>
      </c>
      <c r="CF305" s="27">
        <f t="shared" si="533"/>
        <v>16</v>
      </c>
      <c r="CG305" s="27">
        <f t="shared" si="533"/>
        <v>16</v>
      </c>
      <c r="CH305" s="27">
        <f t="shared" si="533"/>
        <v>16</v>
      </c>
      <c r="CI305" s="27">
        <f t="shared" si="533"/>
        <v>16</v>
      </c>
      <c r="CJ305" s="27">
        <f t="shared" si="533"/>
        <v>16</v>
      </c>
      <c r="CK305" s="27">
        <f t="shared" si="533"/>
        <v>16</v>
      </c>
      <c r="CL305" s="27">
        <f t="shared" si="533"/>
        <v>16</v>
      </c>
      <c r="CM305" s="27">
        <f t="shared" si="533"/>
        <v>16</v>
      </c>
    </row>
    <row r="306" spans="2:91" s="189" customFormat="1" x14ac:dyDescent="0.2">
      <c r="B306" s="192" t="s">
        <v>277</v>
      </c>
      <c r="C306" s="19" t="s">
        <v>43</v>
      </c>
      <c r="D306" s="19" t="s">
        <v>19</v>
      </c>
      <c r="E306" s="191">
        <f>Settings!AZ261</f>
        <v>0</v>
      </c>
      <c r="F306" s="191">
        <f>Settings!BA261</f>
        <v>0</v>
      </c>
      <c r="G306" s="191">
        <f>Settings!BB261</f>
        <v>0</v>
      </c>
      <c r="H306" s="191">
        <f>Settings!BC261</f>
        <v>0</v>
      </c>
      <c r="I306" s="191">
        <f>Settings!BD261</f>
        <v>0</v>
      </c>
      <c r="K306" s="190">
        <f t="shared" ref="K306:AD306" si="534">SUMIF($E$4:$I$4,K$4,$E306:$I306)/4</f>
        <v>0</v>
      </c>
      <c r="L306" s="190">
        <f t="shared" si="534"/>
        <v>0</v>
      </c>
      <c r="M306" s="190">
        <f t="shared" si="534"/>
        <v>0</v>
      </c>
      <c r="N306" s="190">
        <f t="shared" si="534"/>
        <v>0</v>
      </c>
      <c r="O306" s="190">
        <f t="shared" si="534"/>
        <v>0</v>
      </c>
      <c r="P306" s="190">
        <f t="shared" si="534"/>
        <v>0</v>
      </c>
      <c r="Q306" s="190">
        <f t="shared" si="534"/>
        <v>0</v>
      </c>
      <c r="R306" s="190">
        <f t="shared" si="534"/>
        <v>0</v>
      </c>
      <c r="S306" s="190">
        <f t="shared" si="534"/>
        <v>0</v>
      </c>
      <c r="T306" s="190">
        <f t="shared" si="534"/>
        <v>0</v>
      </c>
      <c r="U306" s="190">
        <f t="shared" si="534"/>
        <v>0</v>
      </c>
      <c r="V306" s="190">
        <f t="shared" si="534"/>
        <v>0</v>
      </c>
      <c r="W306" s="190">
        <f t="shared" si="534"/>
        <v>0</v>
      </c>
      <c r="X306" s="190">
        <f t="shared" si="534"/>
        <v>0</v>
      </c>
      <c r="Y306" s="190">
        <f t="shared" si="534"/>
        <v>0</v>
      </c>
      <c r="Z306" s="190">
        <f t="shared" si="534"/>
        <v>0</v>
      </c>
      <c r="AA306" s="190">
        <f t="shared" si="534"/>
        <v>0</v>
      </c>
      <c r="AB306" s="190">
        <f t="shared" si="534"/>
        <v>0</v>
      </c>
      <c r="AC306" s="190">
        <f t="shared" si="534"/>
        <v>0</v>
      </c>
      <c r="AD306" s="190">
        <f t="shared" si="534"/>
        <v>0</v>
      </c>
      <c r="AF306" s="190">
        <f t="shared" ref="AF306:BK306" si="535">SUMIF($E$4:$I$4,AF$4,$E306:$I306)/12</f>
        <v>0</v>
      </c>
      <c r="AG306" s="190">
        <f t="shared" si="535"/>
        <v>0</v>
      </c>
      <c r="AH306" s="190">
        <f t="shared" si="535"/>
        <v>0</v>
      </c>
      <c r="AI306" s="190">
        <f t="shared" si="535"/>
        <v>0</v>
      </c>
      <c r="AJ306" s="190">
        <f t="shared" si="535"/>
        <v>0</v>
      </c>
      <c r="AK306" s="190">
        <f t="shared" si="535"/>
        <v>0</v>
      </c>
      <c r="AL306" s="190">
        <f t="shared" si="535"/>
        <v>0</v>
      </c>
      <c r="AM306" s="190">
        <f t="shared" si="535"/>
        <v>0</v>
      </c>
      <c r="AN306" s="190">
        <f t="shared" si="535"/>
        <v>0</v>
      </c>
      <c r="AO306" s="190">
        <f t="shared" si="535"/>
        <v>0</v>
      </c>
      <c r="AP306" s="190">
        <f t="shared" si="535"/>
        <v>0</v>
      </c>
      <c r="AQ306" s="190">
        <f t="shared" si="535"/>
        <v>0</v>
      </c>
      <c r="AR306" s="190">
        <f t="shared" si="535"/>
        <v>0</v>
      </c>
      <c r="AS306" s="190">
        <f t="shared" si="535"/>
        <v>0</v>
      </c>
      <c r="AT306" s="190">
        <f t="shared" si="535"/>
        <v>0</v>
      </c>
      <c r="AU306" s="190">
        <f t="shared" si="535"/>
        <v>0</v>
      </c>
      <c r="AV306" s="190">
        <f t="shared" si="535"/>
        <v>0</v>
      </c>
      <c r="AW306" s="190">
        <f t="shared" si="535"/>
        <v>0</v>
      </c>
      <c r="AX306" s="190">
        <f t="shared" si="535"/>
        <v>0</v>
      </c>
      <c r="AY306" s="190">
        <f t="shared" si="535"/>
        <v>0</v>
      </c>
      <c r="AZ306" s="190">
        <f t="shared" si="535"/>
        <v>0</v>
      </c>
      <c r="BA306" s="190">
        <f t="shared" si="535"/>
        <v>0</v>
      </c>
      <c r="BB306" s="190">
        <f t="shared" si="535"/>
        <v>0</v>
      </c>
      <c r="BC306" s="190">
        <f t="shared" si="535"/>
        <v>0</v>
      </c>
      <c r="BD306" s="190">
        <f t="shared" si="535"/>
        <v>0</v>
      </c>
      <c r="BE306" s="190">
        <f t="shared" si="535"/>
        <v>0</v>
      </c>
      <c r="BF306" s="190">
        <f t="shared" si="535"/>
        <v>0</v>
      </c>
      <c r="BG306" s="190">
        <f t="shared" si="535"/>
        <v>0</v>
      </c>
      <c r="BH306" s="190">
        <f t="shared" si="535"/>
        <v>0</v>
      </c>
      <c r="BI306" s="190">
        <f t="shared" si="535"/>
        <v>0</v>
      </c>
      <c r="BJ306" s="190">
        <f t="shared" si="535"/>
        <v>0</v>
      </c>
      <c r="BK306" s="190">
        <f t="shared" si="535"/>
        <v>0</v>
      </c>
      <c r="BL306" s="190">
        <f t="shared" ref="BL306:CM306" si="536">SUMIF($E$4:$I$4,BL$4,$E306:$I306)/12</f>
        <v>0</v>
      </c>
      <c r="BM306" s="190">
        <f t="shared" si="536"/>
        <v>0</v>
      </c>
      <c r="BN306" s="190">
        <f t="shared" si="536"/>
        <v>0</v>
      </c>
      <c r="BO306" s="190">
        <f t="shared" si="536"/>
        <v>0</v>
      </c>
      <c r="BP306" s="190">
        <f t="shared" si="536"/>
        <v>0</v>
      </c>
      <c r="BQ306" s="190">
        <f t="shared" si="536"/>
        <v>0</v>
      </c>
      <c r="BR306" s="190">
        <f t="shared" si="536"/>
        <v>0</v>
      </c>
      <c r="BS306" s="190">
        <f t="shared" si="536"/>
        <v>0</v>
      </c>
      <c r="BT306" s="190">
        <f t="shared" si="536"/>
        <v>0</v>
      </c>
      <c r="BU306" s="190">
        <f t="shared" si="536"/>
        <v>0</v>
      </c>
      <c r="BV306" s="190">
        <f t="shared" si="536"/>
        <v>0</v>
      </c>
      <c r="BW306" s="190">
        <f t="shared" si="536"/>
        <v>0</v>
      </c>
      <c r="BX306" s="190">
        <f t="shared" si="536"/>
        <v>0</v>
      </c>
      <c r="BY306" s="190">
        <f t="shared" si="536"/>
        <v>0</v>
      </c>
      <c r="BZ306" s="190">
        <f t="shared" si="536"/>
        <v>0</v>
      </c>
      <c r="CA306" s="190">
        <f t="shared" si="536"/>
        <v>0</v>
      </c>
      <c r="CB306" s="190">
        <f t="shared" si="536"/>
        <v>0</v>
      </c>
      <c r="CC306" s="190">
        <f t="shared" si="536"/>
        <v>0</v>
      </c>
      <c r="CD306" s="190">
        <f t="shared" si="536"/>
        <v>0</v>
      </c>
      <c r="CE306" s="190">
        <f t="shared" si="536"/>
        <v>0</v>
      </c>
      <c r="CF306" s="190">
        <f t="shared" si="536"/>
        <v>0</v>
      </c>
      <c r="CG306" s="190">
        <f t="shared" si="536"/>
        <v>0</v>
      </c>
      <c r="CH306" s="190">
        <f t="shared" si="536"/>
        <v>0</v>
      </c>
      <c r="CI306" s="190">
        <f t="shared" si="536"/>
        <v>0</v>
      </c>
      <c r="CJ306" s="190">
        <f t="shared" si="536"/>
        <v>0</v>
      </c>
      <c r="CK306" s="190">
        <f t="shared" si="536"/>
        <v>0</v>
      </c>
      <c r="CL306" s="190">
        <f t="shared" si="536"/>
        <v>0</v>
      </c>
      <c r="CM306" s="190">
        <f t="shared" si="536"/>
        <v>0</v>
      </c>
    </row>
    <row r="307" spans="2:91" s="189" customFormat="1" x14ac:dyDescent="0.2">
      <c r="B307" s="192"/>
      <c r="C307" s="19"/>
      <c r="D307" s="19"/>
      <c r="E307" s="191"/>
      <c r="F307" s="191"/>
      <c r="G307" s="191"/>
      <c r="H307" s="191"/>
      <c r="I307" s="191"/>
      <c r="K307" s="190"/>
      <c r="L307" s="190"/>
      <c r="M307" s="190"/>
      <c r="N307" s="190"/>
      <c r="O307" s="190"/>
      <c r="P307" s="190"/>
      <c r="Q307" s="190"/>
      <c r="R307" s="190"/>
      <c r="S307" s="190"/>
      <c r="T307" s="190"/>
      <c r="U307" s="190"/>
      <c r="V307" s="190"/>
      <c r="W307" s="190"/>
      <c r="X307" s="190"/>
      <c r="Y307" s="190"/>
      <c r="Z307" s="190"/>
      <c r="AA307" s="190"/>
      <c r="AB307" s="190"/>
      <c r="AC307" s="190"/>
      <c r="AD307" s="190"/>
      <c r="AF307" s="190"/>
      <c r="AG307" s="190"/>
      <c r="AH307" s="190"/>
      <c r="AI307" s="190"/>
      <c r="AJ307" s="190"/>
      <c r="AK307" s="190"/>
      <c r="AL307" s="190"/>
      <c r="AM307" s="190"/>
      <c r="AN307" s="190"/>
      <c r="AO307" s="190"/>
      <c r="AP307" s="190"/>
      <c r="AQ307" s="190"/>
      <c r="AR307" s="190"/>
      <c r="AS307" s="190"/>
      <c r="AT307" s="190"/>
      <c r="AU307" s="190"/>
      <c r="AV307" s="190"/>
      <c r="AW307" s="190"/>
      <c r="AX307" s="190"/>
      <c r="AY307" s="190"/>
      <c r="AZ307" s="190"/>
      <c r="BA307" s="190"/>
      <c r="BB307" s="190"/>
      <c r="BC307" s="190"/>
      <c r="BD307" s="190"/>
      <c r="BE307" s="190"/>
      <c r="BF307" s="190"/>
      <c r="BG307" s="190"/>
      <c r="BH307" s="190"/>
      <c r="BI307" s="190"/>
      <c r="BJ307" s="190"/>
      <c r="BK307" s="190"/>
      <c r="BL307" s="190"/>
      <c r="BM307" s="190"/>
      <c r="BN307" s="190"/>
      <c r="BO307" s="190"/>
      <c r="BP307" s="190"/>
      <c r="BQ307" s="190"/>
      <c r="BR307" s="190"/>
      <c r="BS307" s="190"/>
      <c r="BT307" s="190"/>
      <c r="BU307" s="190"/>
      <c r="BV307" s="190"/>
      <c r="BW307" s="190"/>
      <c r="BX307" s="190"/>
      <c r="BY307" s="190"/>
      <c r="BZ307" s="190"/>
      <c r="CA307" s="190"/>
      <c r="CB307" s="190"/>
      <c r="CC307" s="190"/>
      <c r="CD307" s="190"/>
      <c r="CE307" s="190"/>
      <c r="CF307" s="190"/>
      <c r="CG307" s="190"/>
      <c r="CH307" s="190"/>
      <c r="CI307" s="190"/>
      <c r="CJ307" s="190"/>
      <c r="CK307" s="190"/>
      <c r="CL307" s="190"/>
      <c r="CM307" s="190"/>
    </row>
    <row r="308" spans="2:91" x14ac:dyDescent="0.2">
      <c r="B308" s="23" t="str">
        <f>Inputs!GY26</f>
        <v>Sugar</v>
      </c>
    </row>
    <row r="309" spans="2:91" x14ac:dyDescent="0.2">
      <c r="B309" s="23"/>
    </row>
    <row r="310" spans="2:91" s="115" customFormat="1" x14ac:dyDescent="0.2">
      <c r="B310" s="195" t="s">
        <v>300</v>
      </c>
      <c r="C310" s="19" t="str">
        <f>Inputs!$J$16</f>
        <v>EUR</v>
      </c>
      <c r="D310" s="19" t="s">
        <v>19</v>
      </c>
      <c r="E310" s="63">
        <v>0</v>
      </c>
      <c r="F310" s="63">
        <f ca="1">E314</f>
        <v>0</v>
      </c>
      <c r="G310" s="63">
        <f ca="1">F314</f>
        <v>0</v>
      </c>
      <c r="H310" s="63">
        <f ca="1">G314</f>
        <v>0</v>
      </c>
      <c r="I310" s="63">
        <f ca="1">H314</f>
        <v>0</v>
      </c>
      <c r="J310" s="63"/>
      <c r="K310" s="63">
        <v>0</v>
      </c>
      <c r="L310" s="63">
        <f t="shared" ref="L310:AD310" ca="1" si="537">K314</f>
        <v>0</v>
      </c>
      <c r="M310" s="63">
        <f t="shared" ca="1" si="537"/>
        <v>0</v>
      </c>
      <c r="N310" s="63">
        <f t="shared" ca="1" si="537"/>
        <v>0</v>
      </c>
      <c r="O310" s="63">
        <f t="shared" ca="1" si="537"/>
        <v>0</v>
      </c>
      <c r="P310" s="63">
        <f t="shared" ca="1" si="537"/>
        <v>0</v>
      </c>
      <c r="Q310" s="63">
        <f t="shared" ca="1" si="537"/>
        <v>0</v>
      </c>
      <c r="R310" s="63">
        <f t="shared" ca="1" si="537"/>
        <v>0</v>
      </c>
      <c r="S310" s="63">
        <f t="shared" ca="1" si="537"/>
        <v>0</v>
      </c>
      <c r="T310" s="63">
        <f t="shared" ca="1" si="537"/>
        <v>0</v>
      </c>
      <c r="U310" s="63">
        <f t="shared" ca="1" si="537"/>
        <v>0</v>
      </c>
      <c r="V310" s="63">
        <f t="shared" ca="1" si="537"/>
        <v>0</v>
      </c>
      <c r="W310" s="63">
        <f t="shared" ca="1" si="537"/>
        <v>0</v>
      </c>
      <c r="X310" s="63">
        <f t="shared" ca="1" si="537"/>
        <v>0</v>
      </c>
      <c r="Y310" s="63">
        <f t="shared" ca="1" si="537"/>
        <v>0</v>
      </c>
      <c r="Z310" s="63">
        <f t="shared" ca="1" si="537"/>
        <v>0</v>
      </c>
      <c r="AA310" s="63">
        <f t="shared" ca="1" si="537"/>
        <v>0</v>
      </c>
      <c r="AB310" s="63">
        <f t="shared" ca="1" si="537"/>
        <v>0</v>
      </c>
      <c r="AC310" s="63">
        <f t="shared" ca="1" si="537"/>
        <v>0</v>
      </c>
      <c r="AD310" s="63">
        <f t="shared" ca="1" si="537"/>
        <v>0</v>
      </c>
      <c r="AE310" s="63"/>
      <c r="AF310" s="194">
        <v>0</v>
      </c>
      <c r="AG310" s="63">
        <f t="shared" ref="AG310:BL310" ca="1" si="538">AF314</f>
        <v>0</v>
      </c>
      <c r="AH310" s="63">
        <f t="shared" ca="1" si="538"/>
        <v>0</v>
      </c>
      <c r="AI310" s="63">
        <f t="shared" ca="1" si="538"/>
        <v>0</v>
      </c>
      <c r="AJ310" s="63">
        <f t="shared" ca="1" si="538"/>
        <v>0</v>
      </c>
      <c r="AK310" s="63">
        <f t="shared" ca="1" si="538"/>
        <v>0</v>
      </c>
      <c r="AL310" s="63">
        <f t="shared" ca="1" si="538"/>
        <v>0</v>
      </c>
      <c r="AM310" s="63">
        <f t="shared" ca="1" si="538"/>
        <v>0</v>
      </c>
      <c r="AN310" s="63">
        <f t="shared" ca="1" si="538"/>
        <v>0</v>
      </c>
      <c r="AO310" s="63">
        <f t="shared" ca="1" si="538"/>
        <v>0</v>
      </c>
      <c r="AP310" s="63">
        <f t="shared" ca="1" si="538"/>
        <v>0</v>
      </c>
      <c r="AQ310" s="63">
        <f t="shared" ca="1" si="538"/>
        <v>0</v>
      </c>
      <c r="AR310" s="63">
        <f t="shared" ca="1" si="538"/>
        <v>0</v>
      </c>
      <c r="AS310" s="63">
        <f t="shared" ca="1" si="538"/>
        <v>0</v>
      </c>
      <c r="AT310" s="63">
        <f t="shared" ca="1" si="538"/>
        <v>0</v>
      </c>
      <c r="AU310" s="63">
        <f t="shared" ca="1" si="538"/>
        <v>0</v>
      </c>
      <c r="AV310" s="63">
        <f t="shared" ca="1" si="538"/>
        <v>0</v>
      </c>
      <c r="AW310" s="63">
        <f t="shared" ca="1" si="538"/>
        <v>0</v>
      </c>
      <c r="AX310" s="63">
        <f t="shared" ca="1" si="538"/>
        <v>0</v>
      </c>
      <c r="AY310" s="63">
        <f t="shared" ca="1" si="538"/>
        <v>0</v>
      </c>
      <c r="AZ310" s="63">
        <f t="shared" ca="1" si="538"/>
        <v>0</v>
      </c>
      <c r="BA310" s="63">
        <f t="shared" ca="1" si="538"/>
        <v>0</v>
      </c>
      <c r="BB310" s="63">
        <f t="shared" ca="1" si="538"/>
        <v>0</v>
      </c>
      <c r="BC310" s="63">
        <f t="shared" ca="1" si="538"/>
        <v>0</v>
      </c>
      <c r="BD310" s="63">
        <f t="shared" ca="1" si="538"/>
        <v>0</v>
      </c>
      <c r="BE310" s="63">
        <f t="shared" ca="1" si="538"/>
        <v>0</v>
      </c>
      <c r="BF310" s="63">
        <f t="shared" ca="1" si="538"/>
        <v>0</v>
      </c>
      <c r="BG310" s="63">
        <f t="shared" ca="1" si="538"/>
        <v>0</v>
      </c>
      <c r="BH310" s="63">
        <f t="shared" ca="1" si="538"/>
        <v>0</v>
      </c>
      <c r="BI310" s="63">
        <f t="shared" ca="1" si="538"/>
        <v>0</v>
      </c>
      <c r="BJ310" s="63">
        <f t="shared" ca="1" si="538"/>
        <v>0</v>
      </c>
      <c r="BK310" s="63">
        <f t="shared" ca="1" si="538"/>
        <v>0</v>
      </c>
      <c r="BL310" s="63">
        <f t="shared" ca="1" si="538"/>
        <v>0</v>
      </c>
      <c r="BM310" s="63">
        <f t="shared" ref="BM310:CM310" ca="1" si="539">BL314</f>
        <v>0</v>
      </c>
      <c r="BN310" s="63">
        <f t="shared" ca="1" si="539"/>
        <v>0</v>
      </c>
      <c r="BO310" s="63">
        <f t="shared" ca="1" si="539"/>
        <v>0</v>
      </c>
      <c r="BP310" s="63">
        <f t="shared" ca="1" si="539"/>
        <v>0</v>
      </c>
      <c r="BQ310" s="63">
        <f t="shared" ca="1" si="539"/>
        <v>0</v>
      </c>
      <c r="BR310" s="63">
        <f t="shared" ca="1" si="539"/>
        <v>0</v>
      </c>
      <c r="BS310" s="63">
        <f t="shared" ca="1" si="539"/>
        <v>0</v>
      </c>
      <c r="BT310" s="63">
        <f t="shared" ca="1" si="539"/>
        <v>0</v>
      </c>
      <c r="BU310" s="63">
        <f t="shared" ca="1" si="539"/>
        <v>0</v>
      </c>
      <c r="BV310" s="63">
        <f t="shared" ca="1" si="539"/>
        <v>0</v>
      </c>
      <c r="BW310" s="63">
        <f t="shared" ca="1" si="539"/>
        <v>0</v>
      </c>
      <c r="BX310" s="63">
        <f t="shared" ca="1" si="539"/>
        <v>0</v>
      </c>
      <c r="BY310" s="63">
        <f t="shared" ca="1" si="539"/>
        <v>0</v>
      </c>
      <c r="BZ310" s="63">
        <f t="shared" ca="1" si="539"/>
        <v>0</v>
      </c>
      <c r="CA310" s="63">
        <f t="shared" ca="1" si="539"/>
        <v>0</v>
      </c>
      <c r="CB310" s="63">
        <f t="shared" ca="1" si="539"/>
        <v>0</v>
      </c>
      <c r="CC310" s="63">
        <f t="shared" ca="1" si="539"/>
        <v>0</v>
      </c>
      <c r="CD310" s="63">
        <f t="shared" ca="1" si="539"/>
        <v>0</v>
      </c>
      <c r="CE310" s="63">
        <f t="shared" ca="1" si="539"/>
        <v>0</v>
      </c>
      <c r="CF310" s="63">
        <f t="shared" ca="1" si="539"/>
        <v>0</v>
      </c>
      <c r="CG310" s="63">
        <f t="shared" ca="1" si="539"/>
        <v>0</v>
      </c>
      <c r="CH310" s="63">
        <f t="shared" ca="1" si="539"/>
        <v>0</v>
      </c>
      <c r="CI310" s="63">
        <f t="shared" ca="1" si="539"/>
        <v>0</v>
      </c>
      <c r="CJ310" s="63">
        <f t="shared" ca="1" si="539"/>
        <v>0</v>
      </c>
      <c r="CK310" s="63">
        <f t="shared" ca="1" si="539"/>
        <v>0</v>
      </c>
      <c r="CL310" s="63">
        <f t="shared" ca="1" si="539"/>
        <v>0</v>
      </c>
      <c r="CM310" s="63">
        <f t="shared" ca="1" si="539"/>
        <v>0</v>
      </c>
    </row>
    <row r="311" spans="2:91" x14ac:dyDescent="0.2">
      <c r="B311" s="196" t="s">
        <v>299</v>
      </c>
      <c r="C311" s="19" t="str">
        <f>Inputs!$J$16</f>
        <v>EUR</v>
      </c>
      <c r="D311" s="19" t="s">
        <v>19</v>
      </c>
      <c r="E311" s="27">
        <f t="shared" ref="E311:I313" ca="1" si="540">SUMIF($K$4:$AD$4,E$4,$K311:$AD311)</f>
        <v>0</v>
      </c>
      <c r="F311" s="27">
        <f t="shared" ca="1" si="540"/>
        <v>0</v>
      </c>
      <c r="G311" s="27">
        <f t="shared" ca="1" si="540"/>
        <v>0</v>
      </c>
      <c r="H311" s="27">
        <f t="shared" ca="1" si="540"/>
        <v>0</v>
      </c>
      <c r="I311" s="27">
        <f t="shared" ca="1" si="540"/>
        <v>0</v>
      </c>
      <c r="J311" s="27"/>
      <c r="K311" s="27">
        <f t="shared" ref="K311:T313" ca="1" si="541">SUMIFS($AF311:$CM311,$AF$4:$CM$4,K$4,$AF$8:$CM$8,K$8)</f>
        <v>0</v>
      </c>
      <c r="L311" s="27">
        <f t="shared" ca="1" si="541"/>
        <v>0</v>
      </c>
      <c r="M311" s="27">
        <f t="shared" ca="1" si="541"/>
        <v>0</v>
      </c>
      <c r="N311" s="27">
        <f t="shared" ca="1" si="541"/>
        <v>0</v>
      </c>
      <c r="O311" s="27">
        <f t="shared" ca="1" si="541"/>
        <v>0</v>
      </c>
      <c r="P311" s="27">
        <f t="shared" ca="1" si="541"/>
        <v>0</v>
      </c>
      <c r="Q311" s="27">
        <f t="shared" ca="1" si="541"/>
        <v>0</v>
      </c>
      <c r="R311" s="27">
        <f t="shared" ca="1" si="541"/>
        <v>0</v>
      </c>
      <c r="S311" s="27">
        <f t="shared" ca="1" si="541"/>
        <v>0</v>
      </c>
      <c r="T311" s="27">
        <f t="shared" ca="1" si="541"/>
        <v>0</v>
      </c>
      <c r="U311" s="27">
        <f t="shared" ref="U311:AD313" ca="1" si="542">SUMIFS($AF311:$CM311,$AF$4:$CM$4,U$4,$AF$8:$CM$8,U$8)</f>
        <v>0</v>
      </c>
      <c r="V311" s="27">
        <f t="shared" ca="1" si="542"/>
        <v>0</v>
      </c>
      <c r="W311" s="27">
        <f t="shared" ca="1" si="542"/>
        <v>0</v>
      </c>
      <c r="X311" s="27">
        <f t="shared" ca="1" si="542"/>
        <v>0</v>
      </c>
      <c r="Y311" s="27">
        <f t="shared" ca="1" si="542"/>
        <v>0</v>
      </c>
      <c r="Z311" s="27">
        <f t="shared" ca="1" si="542"/>
        <v>0</v>
      </c>
      <c r="AA311" s="27">
        <f t="shared" ca="1" si="542"/>
        <v>0</v>
      </c>
      <c r="AB311" s="27">
        <f t="shared" ca="1" si="542"/>
        <v>0</v>
      </c>
      <c r="AC311" s="27">
        <f t="shared" ca="1" si="542"/>
        <v>0</v>
      </c>
      <c r="AD311" s="27">
        <f t="shared" ca="1" si="542"/>
        <v>0</v>
      </c>
      <c r="AE311" s="27"/>
      <c r="AF311" s="26">
        <f t="shared" ref="AF311:BK311" ca="1" si="543">AF317*AF322</f>
        <v>0</v>
      </c>
      <c r="AG311" s="26">
        <f t="shared" ca="1" si="543"/>
        <v>0</v>
      </c>
      <c r="AH311" s="26">
        <f t="shared" ca="1" si="543"/>
        <v>0</v>
      </c>
      <c r="AI311" s="26">
        <f t="shared" ca="1" si="543"/>
        <v>0</v>
      </c>
      <c r="AJ311" s="26">
        <f t="shared" ca="1" si="543"/>
        <v>0</v>
      </c>
      <c r="AK311" s="26">
        <f t="shared" ca="1" si="543"/>
        <v>0</v>
      </c>
      <c r="AL311" s="26">
        <f t="shared" ca="1" si="543"/>
        <v>0</v>
      </c>
      <c r="AM311" s="26">
        <f t="shared" ca="1" si="543"/>
        <v>0</v>
      </c>
      <c r="AN311" s="26">
        <f t="shared" ca="1" si="543"/>
        <v>0</v>
      </c>
      <c r="AO311" s="26">
        <f t="shared" ca="1" si="543"/>
        <v>0</v>
      </c>
      <c r="AP311" s="26">
        <f t="shared" ca="1" si="543"/>
        <v>0</v>
      </c>
      <c r="AQ311" s="26">
        <f t="shared" ca="1" si="543"/>
        <v>0</v>
      </c>
      <c r="AR311" s="26">
        <f t="shared" ca="1" si="543"/>
        <v>0</v>
      </c>
      <c r="AS311" s="26">
        <f t="shared" ca="1" si="543"/>
        <v>0</v>
      </c>
      <c r="AT311" s="26">
        <f t="shared" ca="1" si="543"/>
        <v>0</v>
      </c>
      <c r="AU311" s="26">
        <f t="shared" ca="1" si="543"/>
        <v>0</v>
      </c>
      <c r="AV311" s="26">
        <f t="shared" ca="1" si="543"/>
        <v>0</v>
      </c>
      <c r="AW311" s="26">
        <f t="shared" ca="1" si="543"/>
        <v>0</v>
      </c>
      <c r="AX311" s="26">
        <f t="shared" ca="1" si="543"/>
        <v>0</v>
      </c>
      <c r="AY311" s="26">
        <f t="shared" ca="1" si="543"/>
        <v>0</v>
      </c>
      <c r="AZ311" s="26">
        <f t="shared" ca="1" si="543"/>
        <v>0</v>
      </c>
      <c r="BA311" s="26">
        <f t="shared" ca="1" si="543"/>
        <v>0</v>
      </c>
      <c r="BB311" s="26">
        <f t="shared" ca="1" si="543"/>
        <v>0</v>
      </c>
      <c r="BC311" s="26">
        <f t="shared" ca="1" si="543"/>
        <v>0</v>
      </c>
      <c r="BD311" s="26">
        <f t="shared" ca="1" si="543"/>
        <v>0</v>
      </c>
      <c r="BE311" s="26">
        <f t="shared" ca="1" si="543"/>
        <v>0</v>
      </c>
      <c r="BF311" s="26">
        <f t="shared" ca="1" si="543"/>
        <v>0</v>
      </c>
      <c r="BG311" s="26">
        <f t="shared" ca="1" si="543"/>
        <v>0</v>
      </c>
      <c r="BH311" s="26">
        <f t="shared" ca="1" si="543"/>
        <v>0</v>
      </c>
      <c r="BI311" s="26">
        <f t="shared" ca="1" si="543"/>
        <v>0</v>
      </c>
      <c r="BJ311" s="26">
        <f t="shared" ca="1" si="543"/>
        <v>0</v>
      </c>
      <c r="BK311" s="26">
        <f t="shared" ca="1" si="543"/>
        <v>0</v>
      </c>
      <c r="BL311" s="26">
        <f t="shared" ref="BL311:CM311" ca="1" si="544">BL317*BL322</f>
        <v>0</v>
      </c>
      <c r="BM311" s="26">
        <f t="shared" ca="1" si="544"/>
        <v>0</v>
      </c>
      <c r="BN311" s="26">
        <f t="shared" ca="1" si="544"/>
        <v>0</v>
      </c>
      <c r="BO311" s="26">
        <f t="shared" ca="1" si="544"/>
        <v>0</v>
      </c>
      <c r="BP311" s="26">
        <f t="shared" ca="1" si="544"/>
        <v>0</v>
      </c>
      <c r="BQ311" s="26">
        <f t="shared" ca="1" si="544"/>
        <v>0</v>
      </c>
      <c r="BR311" s="26">
        <f t="shared" ca="1" si="544"/>
        <v>0</v>
      </c>
      <c r="BS311" s="26">
        <f t="shared" ca="1" si="544"/>
        <v>0</v>
      </c>
      <c r="BT311" s="26">
        <f t="shared" ca="1" si="544"/>
        <v>0</v>
      </c>
      <c r="BU311" s="26">
        <f t="shared" ca="1" si="544"/>
        <v>0</v>
      </c>
      <c r="BV311" s="26">
        <f t="shared" ca="1" si="544"/>
        <v>0</v>
      </c>
      <c r="BW311" s="26">
        <f t="shared" ca="1" si="544"/>
        <v>0</v>
      </c>
      <c r="BX311" s="26">
        <f t="shared" ca="1" si="544"/>
        <v>0</v>
      </c>
      <c r="BY311" s="26">
        <f t="shared" ca="1" si="544"/>
        <v>0</v>
      </c>
      <c r="BZ311" s="26">
        <f t="shared" ca="1" si="544"/>
        <v>0</v>
      </c>
      <c r="CA311" s="26">
        <f t="shared" ca="1" si="544"/>
        <v>0</v>
      </c>
      <c r="CB311" s="26">
        <f t="shared" ca="1" si="544"/>
        <v>0</v>
      </c>
      <c r="CC311" s="26">
        <f t="shared" ca="1" si="544"/>
        <v>0</v>
      </c>
      <c r="CD311" s="26">
        <f t="shared" ca="1" si="544"/>
        <v>0</v>
      </c>
      <c r="CE311" s="26">
        <f t="shared" ca="1" si="544"/>
        <v>0</v>
      </c>
      <c r="CF311" s="26">
        <f t="shared" ca="1" si="544"/>
        <v>0</v>
      </c>
      <c r="CG311" s="26">
        <f t="shared" ca="1" si="544"/>
        <v>0</v>
      </c>
      <c r="CH311" s="26">
        <f t="shared" ca="1" si="544"/>
        <v>0</v>
      </c>
      <c r="CI311" s="26">
        <f t="shared" ca="1" si="544"/>
        <v>0</v>
      </c>
      <c r="CJ311" s="26">
        <f t="shared" ca="1" si="544"/>
        <v>0</v>
      </c>
      <c r="CK311" s="26">
        <f t="shared" ca="1" si="544"/>
        <v>0</v>
      </c>
      <c r="CL311" s="26">
        <f t="shared" ca="1" si="544"/>
        <v>0</v>
      </c>
      <c r="CM311" s="26">
        <f t="shared" ca="1" si="544"/>
        <v>0</v>
      </c>
    </row>
    <row r="312" spans="2:91" x14ac:dyDescent="0.2">
      <c r="B312" s="196" t="s">
        <v>298</v>
      </c>
      <c r="C312" s="19" t="str">
        <f>Inputs!$J$16</f>
        <v>EUR</v>
      </c>
      <c r="D312" s="19" t="s">
        <v>19</v>
      </c>
      <c r="E312" s="27">
        <f t="shared" ca="1" si="540"/>
        <v>0</v>
      </c>
      <c r="F312" s="27">
        <f t="shared" ca="1" si="540"/>
        <v>0</v>
      </c>
      <c r="G312" s="27">
        <f t="shared" ca="1" si="540"/>
        <v>0</v>
      </c>
      <c r="H312" s="27">
        <f t="shared" ca="1" si="540"/>
        <v>0</v>
      </c>
      <c r="I312" s="27">
        <f t="shared" ca="1" si="540"/>
        <v>0</v>
      </c>
      <c r="J312" s="27"/>
      <c r="K312" s="27">
        <f t="shared" ca="1" si="541"/>
        <v>0</v>
      </c>
      <c r="L312" s="27">
        <f t="shared" ca="1" si="541"/>
        <v>0</v>
      </c>
      <c r="M312" s="27">
        <f t="shared" ca="1" si="541"/>
        <v>0</v>
      </c>
      <c r="N312" s="27">
        <f t="shared" ca="1" si="541"/>
        <v>0</v>
      </c>
      <c r="O312" s="27">
        <f t="shared" ca="1" si="541"/>
        <v>0</v>
      </c>
      <c r="P312" s="27">
        <f t="shared" ca="1" si="541"/>
        <v>0</v>
      </c>
      <c r="Q312" s="27">
        <f t="shared" ca="1" si="541"/>
        <v>0</v>
      </c>
      <c r="R312" s="27">
        <f t="shared" ca="1" si="541"/>
        <v>0</v>
      </c>
      <c r="S312" s="27">
        <f t="shared" ca="1" si="541"/>
        <v>0</v>
      </c>
      <c r="T312" s="27">
        <f t="shared" ca="1" si="541"/>
        <v>0</v>
      </c>
      <c r="U312" s="27">
        <f t="shared" ca="1" si="542"/>
        <v>0</v>
      </c>
      <c r="V312" s="27">
        <f t="shared" ca="1" si="542"/>
        <v>0</v>
      </c>
      <c r="W312" s="27">
        <f t="shared" ca="1" si="542"/>
        <v>0</v>
      </c>
      <c r="X312" s="27">
        <f t="shared" ca="1" si="542"/>
        <v>0</v>
      </c>
      <c r="Y312" s="27">
        <f t="shared" ca="1" si="542"/>
        <v>0</v>
      </c>
      <c r="Z312" s="27">
        <f t="shared" ca="1" si="542"/>
        <v>0</v>
      </c>
      <c r="AA312" s="27">
        <f t="shared" ca="1" si="542"/>
        <v>0</v>
      </c>
      <c r="AB312" s="27">
        <f t="shared" ca="1" si="542"/>
        <v>0</v>
      </c>
      <c r="AC312" s="27">
        <f t="shared" ca="1" si="542"/>
        <v>0</v>
      </c>
      <c r="AD312" s="27">
        <f t="shared" ca="1" si="542"/>
        <v>0</v>
      </c>
      <c r="AE312" s="27"/>
      <c r="AF312" s="26">
        <f t="shared" ref="AF312:BK312" ca="1" si="545">IFERROR((AF311/AF317)*AF318,0)</f>
        <v>0</v>
      </c>
      <c r="AG312" s="26">
        <f t="shared" ca="1" si="545"/>
        <v>0</v>
      </c>
      <c r="AH312" s="26">
        <f t="shared" ca="1" si="545"/>
        <v>0</v>
      </c>
      <c r="AI312" s="26">
        <f t="shared" ca="1" si="545"/>
        <v>0</v>
      </c>
      <c r="AJ312" s="26">
        <f t="shared" ca="1" si="545"/>
        <v>0</v>
      </c>
      <c r="AK312" s="26">
        <f t="shared" ca="1" si="545"/>
        <v>0</v>
      </c>
      <c r="AL312" s="26">
        <f t="shared" ca="1" si="545"/>
        <v>0</v>
      </c>
      <c r="AM312" s="26">
        <f t="shared" ca="1" si="545"/>
        <v>0</v>
      </c>
      <c r="AN312" s="26">
        <f t="shared" ca="1" si="545"/>
        <v>0</v>
      </c>
      <c r="AO312" s="26">
        <f t="shared" ca="1" si="545"/>
        <v>0</v>
      </c>
      <c r="AP312" s="26">
        <f t="shared" ca="1" si="545"/>
        <v>0</v>
      </c>
      <c r="AQ312" s="26">
        <f t="shared" ca="1" si="545"/>
        <v>0</v>
      </c>
      <c r="AR312" s="26">
        <f t="shared" ca="1" si="545"/>
        <v>0</v>
      </c>
      <c r="AS312" s="26">
        <f t="shared" ca="1" si="545"/>
        <v>0</v>
      </c>
      <c r="AT312" s="26">
        <f t="shared" ca="1" si="545"/>
        <v>0</v>
      </c>
      <c r="AU312" s="26">
        <f t="shared" ca="1" si="545"/>
        <v>0</v>
      </c>
      <c r="AV312" s="26">
        <f t="shared" ca="1" si="545"/>
        <v>0</v>
      </c>
      <c r="AW312" s="26">
        <f t="shared" ca="1" si="545"/>
        <v>0</v>
      </c>
      <c r="AX312" s="26">
        <f t="shared" ca="1" si="545"/>
        <v>0</v>
      </c>
      <c r="AY312" s="26">
        <f t="shared" ca="1" si="545"/>
        <v>0</v>
      </c>
      <c r="AZ312" s="26">
        <f t="shared" ca="1" si="545"/>
        <v>0</v>
      </c>
      <c r="BA312" s="26">
        <f t="shared" ca="1" si="545"/>
        <v>0</v>
      </c>
      <c r="BB312" s="26">
        <f t="shared" ca="1" si="545"/>
        <v>0</v>
      </c>
      <c r="BC312" s="26">
        <f t="shared" ca="1" si="545"/>
        <v>0</v>
      </c>
      <c r="BD312" s="26">
        <f t="shared" ca="1" si="545"/>
        <v>0</v>
      </c>
      <c r="BE312" s="26">
        <f t="shared" ca="1" si="545"/>
        <v>0</v>
      </c>
      <c r="BF312" s="26">
        <f t="shared" ca="1" si="545"/>
        <v>0</v>
      </c>
      <c r="BG312" s="26">
        <f t="shared" ca="1" si="545"/>
        <v>0</v>
      </c>
      <c r="BH312" s="26">
        <f t="shared" ca="1" si="545"/>
        <v>0</v>
      </c>
      <c r="BI312" s="26">
        <f t="shared" ca="1" si="545"/>
        <v>0</v>
      </c>
      <c r="BJ312" s="26">
        <f t="shared" ca="1" si="545"/>
        <v>0</v>
      </c>
      <c r="BK312" s="26">
        <f t="shared" ca="1" si="545"/>
        <v>0</v>
      </c>
      <c r="BL312" s="26">
        <f t="shared" ref="BL312:CM312" ca="1" si="546">IFERROR((BL311/BL317)*BL318,0)</f>
        <v>0</v>
      </c>
      <c r="BM312" s="26">
        <f t="shared" ca="1" si="546"/>
        <v>0</v>
      </c>
      <c r="BN312" s="26">
        <f t="shared" ca="1" si="546"/>
        <v>0</v>
      </c>
      <c r="BO312" s="26">
        <f t="shared" ca="1" si="546"/>
        <v>0</v>
      </c>
      <c r="BP312" s="26">
        <f t="shared" ca="1" si="546"/>
        <v>0</v>
      </c>
      <c r="BQ312" s="26">
        <f t="shared" ca="1" si="546"/>
        <v>0</v>
      </c>
      <c r="BR312" s="26">
        <f t="shared" ca="1" si="546"/>
        <v>0</v>
      </c>
      <c r="BS312" s="26">
        <f t="shared" ca="1" si="546"/>
        <v>0</v>
      </c>
      <c r="BT312" s="26">
        <f t="shared" ca="1" si="546"/>
        <v>0</v>
      </c>
      <c r="BU312" s="26">
        <f t="shared" ca="1" si="546"/>
        <v>0</v>
      </c>
      <c r="BV312" s="26">
        <f t="shared" ca="1" si="546"/>
        <v>0</v>
      </c>
      <c r="BW312" s="26">
        <f t="shared" ca="1" si="546"/>
        <v>0</v>
      </c>
      <c r="BX312" s="26">
        <f t="shared" ca="1" si="546"/>
        <v>0</v>
      </c>
      <c r="BY312" s="26">
        <f t="shared" ca="1" si="546"/>
        <v>0</v>
      </c>
      <c r="BZ312" s="26">
        <f t="shared" ca="1" si="546"/>
        <v>0</v>
      </c>
      <c r="CA312" s="26">
        <f t="shared" ca="1" si="546"/>
        <v>0</v>
      </c>
      <c r="CB312" s="26">
        <f t="shared" ca="1" si="546"/>
        <v>0</v>
      </c>
      <c r="CC312" s="26">
        <f t="shared" ca="1" si="546"/>
        <v>0</v>
      </c>
      <c r="CD312" s="26">
        <f t="shared" ca="1" si="546"/>
        <v>0</v>
      </c>
      <c r="CE312" s="26">
        <f t="shared" ca="1" si="546"/>
        <v>0</v>
      </c>
      <c r="CF312" s="26">
        <f t="shared" ca="1" si="546"/>
        <v>0</v>
      </c>
      <c r="CG312" s="26">
        <f t="shared" ca="1" si="546"/>
        <v>0</v>
      </c>
      <c r="CH312" s="26">
        <f t="shared" ca="1" si="546"/>
        <v>0</v>
      </c>
      <c r="CI312" s="26">
        <f t="shared" ca="1" si="546"/>
        <v>0</v>
      </c>
      <c r="CJ312" s="26">
        <f t="shared" ca="1" si="546"/>
        <v>0</v>
      </c>
      <c r="CK312" s="26">
        <f t="shared" ca="1" si="546"/>
        <v>0</v>
      </c>
      <c r="CL312" s="26">
        <f t="shared" ca="1" si="546"/>
        <v>0</v>
      </c>
      <c r="CM312" s="26">
        <f t="shared" ca="1" si="546"/>
        <v>0</v>
      </c>
    </row>
    <row r="313" spans="2:91" x14ac:dyDescent="0.2">
      <c r="B313" s="196" t="s">
        <v>297</v>
      </c>
      <c r="C313" s="19" t="str">
        <f>Inputs!$J$16</f>
        <v>EUR</v>
      </c>
      <c r="D313" s="19" t="s">
        <v>19</v>
      </c>
      <c r="E313" s="27">
        <f t="shared" ca="1" si="540"/>
        <v>0</v>
      </c>
      <c r="F313" s="27">
        <f t="shared" ca="1" si="540"/>
        <v>0</v>
      </c>
      <c r="G313" s="27">
        <f t="shared" ca="1" si="540"/>
        <v>0</v>
      </c>
      <c r="H313" s="27">
        <f t="shared" ca="1" si="540"/>
        <v>0</v>
      </c>
      <c r="I313" s="27">
        <f t="shared" ca="1" si="540"/>
        <v>0</v>
      </c>
      <c r="J313" s="27"/>
      <c r="K313" s="27">
        <f t="shared" ca="1" si="541"/>
        <v>0</v>
      </c>
      <c r="L313" s="27">
        <f t="shared" ca="1" si="541"/>
        <v>0</v>
      </c>
      <c r="M313" s="27">
        <f t="shared" ca="1" si="541"/>
        <v>0</v>
      </c>
      <c r="N313" s="27">
        <f t="shared" ca="1" si="541"/>
        <v>0</v>
      </c>
      <c r="O313" s="27">
        <f t="shared" ca="1" si="541"/>
        <v>0</v>
      </c>
      <c r="P313" s="27">
        <f t="shared" ca="1" si="541"/>
        <v>0</v>
      </c>
      <c r="Q313" s="27">
        <f t="shared" ca="1" si="541"/>
        <v>0</v>
      </c>
      <c r="R313" s="27">
        <f t="shared" ca="1" si="541"/>
        <v>0</v>
      </c>
      <c r="S313" s="27">
        <f t="shared" ca="1" si="541"/>
        <v>0</v>
      </c>
      <c r="T313" s="27">
        <f t="shared" ca="1" si="541"/>
        <v>0</v>
      </c>
      <c r="U313" s="27">
        <f t="shared" ca="1" si="542"/>
        <v>0</v>
      </c>
      <c r="V313" s="27">
        <f t="shared" ca="1" si="542"/>
        <v>0</v>
      </c>
      <c r="W313" s="27">
        <f t="shared" ca="1" si="542"/>
        <v>0</v>
      </c>
      <c r="X313" s="27">
        <f t="shared" ca="1" si="542"/>
        <v>0</v>
      </c>
      <c r="Y313" s="27">
        <f t="shared" ca="1" si="542"/>
        <v>0</v>
      </c>
      <c r="Z313" s="27">
        <f t="shared" ca="1" si="542"/>
        <v>0</v>
      </c>
      <c r="AA313" s="27">
        <f t="shared" ca="1" si="542"/>
        <v>0</v>
      </c>
      <c r="AB313" s="27">
        <f t="shared" ca="1" si="542"/>
        <v>0</v>
      </c>
      <c r="AC313" s="27">
        <f t="shared" ca="1" si="542"/>
        <v>0</v>
      </c>
      <c r="AD313" s="27">
        <f t="shared" ca="1" si="542"/>
        <v>0</v>
      </c>
      <c r="AE313" s="27"/>
      <c r="AF313" s="26">
        <f t="shared" ref="AF313:BK313" ca="1" si="547">IFERROR((AF311/AF317)*AF319,0)</f>
        <v>0</v>
      </c>
      <c r="AG313" s="26">
        <f t="shared" ca="1" si="547"/>
        <v>0</v>
      </c>
      <c r="AH313" s="26">
        <f t="shared" ca="1" si="547"/>
        <v>0</v>
      </c>
      <c r="AI313" s="26">
        <f t="shared" ca="1" si="547"/>
        <v>0</v>
      </c>
      <c r="AJ313" s="26">
        <f t="shared" ca="1" si="547"/>
        <v>0</v>
      </c>
      <c r="AK313" s="26">
        <f t="shared" ca="1" si="547"/>
        <v>0</v>
      </c>
      <c r="AL313" s="26">
        <f t="shared" ca="1" si="547"/>
        <v>0</v>
      </c>
      <c r="AM313" s="26">
        <f t="shared" ca="1" si="547"/>
        <v>0</v>
      </c>
      <c r="AN313" s="26">
        <f t="shared" ca="1" si="547"/>
        <v>0</v>
      </c>
      <c r="AO313" s="26">
        <f t="shared" ca="1" si="547"/>
        <v>0</v>
      </c>
      <c r="AP313" s="26">
        <f t="shared" ca="1" si="547"/>
        <v>0</v>
      </c>
      <c r="AQ313" s="26">
        <f t="shared" ca="1" si="547"/>
        <v>0</v>
      </c>
      <c r="AR313" s="26">
        <f t="shared" ca="1" si="547"/>
        <v>0</v>
      </c>
      <c r="AS313" s="26">
        <f t="shared" ca="1" si="547"/>
        <v>0</v>
      </c>
      <c r="AT313" s="26">
        <f t="shared" ca="1" si="547"/>
        <v>0</v>
      </c>
      <c r="AU313" s="26">
        <f t="shared" ca="1" si="547"/>
        <v>0</v>
      </c>
      <c r="AV313" s="26">
        <f t="shared" ca="1" si="547"/>
        <v>0</v>
      </c>
      <c r="AW313" s="26">
        <f t="shared" ca="1" si="547"/>
        <v>0</v>
      </c>
      <c r="AX313" s="26">
        <f t="shared" ca="1" si="547"/>
        <v>0</v>
      </c>
      <c r="AY313" s="26">
        <f t="shared" ca="1" si="547"/>
        <v>0</v>
      </c>
      <c r="AZ313" s="26">
        <f t="shared" ca="1" si="547"/>
        <v>0</v>
      </c>
      <c r="BA313" s="26">
        <f t="shared" ca="1" si="547"/>
        <v>0</v>
      </c>
      <c r="BB313" s="26">
        <f t="shared" ca="1" si="547"/>
        <v>0</v>
      </c>
      <c r="BC313" s="26">
        <f t="shared" ca="1" si="547"/>
        <v>0</v>
      </c>
      <c r="BD313" s="26">
        <f t="shared" ca="1" si="547"/>
        <v>0</v>
      </c>
      <c r="BE313" s="26">
        <f t="shared" ca="1" si="547"/>
        <v>0</v>
      </c>
      <c r="BF313" s="26">
        <f t="shared" ca="1" si="547"/>
        <v>0</v>
      </c>
      <c r="BG313" s="26">
        <f t="shared" ca="1" si="547"/>
        <v>0</v>
      </c>
      <c r="BH313" s="26">
        <f t="shared" ca="1" si="547"/>
        <v>0</v>
      </c>
      <c r="BI313" s="26">
        <f t="shared" ca="1" si="547"/>
        <v>0</v>
      </c>
      <c r="BJ313" s="26">
        <f t="shared" ca="1" si="547"/>
        <v>0</v>
      </c>
      <c r="BK313" s="26">
        <f t="shared" ca="1" si="547"/>
        <v>0</v>
      </c>
      <c r="BL313" s="26">
        <f t="shared" ref="BL313:CM313" ca="1" si="548">IFERROR((BL311/BL317)*BL319,0)</f>
        <v>0</v>
      </c>
      <c r="BM313" s="26">
        <f t="shared" ca="1" si="548"/>
        <v>0</v>
      </c>
      <c r="BN313" s="26">
        <f t="shared" ca="1" si="548"/>
        <v>0</v>
      </c>
      <c r="BO313" s="26">
        <f t="shared" ca="1" si="548"/>
        <v>0</v>
      </c>
      <c r="BP313" s="26">
        <f t="shared" ca="1" si="548"/>
        <v>0</v>
      </c>
      <c r="BQ313" s="26">
        <f t="shared" ca="1" si="548"/>
        <v>0</v>
      </c>
      <c r="BR313" s="26">
        <f t="shared" ca="1" si="548"/>
        <v>0</v>
      </c>
      <c r="BS313" s="26">
        <f t="shared" ca="1" si="548"/>
        <v>0</v>
      </c>
      <c r="BT313" s="26">
        <f t="shared" ca="1" si="548"/>
        <v>0</v>
      </c>
      <c r="BU313" s="26">
        <f t="shared" ca="1" si="548"/>
        <v>0</v>
      </c>
      <c r="BV313" s="26">
        <f t="shared" ca="1" si="548"/>
        <v>0</v>
      </c>
      <c r="BW313" s="26">
        <f t="shared" ca="1" si="548"/>
        <v>0</v>
      </c>
      <c r="BX313" s="26">
        <f t="shared" ca="1" si="548"/>
        <v>0</v>
      </c>
      <c r="BY313" s="26">
        <f t="shared" ca="1" si="548"/>
        <v>0</v>
      </c>
      <c r="BZ313" s="26">
        <f t="shared" ca="1" si="548"/>
        <v>0</v>
      </c>
      <c r="CA313" s="26">
        <f t="shared" ca="1" si="548"/>
        <v>0</v>
      </c>
      <c r="CB313" s="26">
        <f t="shared" ca="1" si="548"/>
        <v>0</v>
      </c>
      <c r="CC313" s="26">
        <f t="shared" ca="1" si="548"/>
        <v>0</v>
      </c>
      <c r="CD313" s="26">
        <f t="shared" ca="1" si="548"/>
        <v>0</v>
      </c>
      <c r="CE313" s="26">
        <f t="shared" ca="1" si="548"/>
        <v>0</v>
      </c>
      <c r="CF313" s="26">
        <f t="shared" ca="1" si="548"/>
        <v>0</v>
      </c>
      <c r="CG313" s="26">
        <f t="shared" ca="1" si="548"/>
        <v>0</v>
      </c>
      <c r="CH313" s="26">
        <f t="shared" ca="1" si="548"/>
        <v>0</v>
      </c>
      <c r="CI313" s="26">
        <f t="shared" ca="1" si="548"/>
        <v>0</v>
      </c>
      <c r="CJ313" s="26">
        <f t="shared" ca="1" si="548"/>
        <v>0</v>
      </c>
      <c r="CK313" s="26">
        <f t="shared" ca="1" si="548"/>
        <v>0</v>
      </c>
      <c r="CL313" s="26">
        <f t="shared" ca="1" si="548"/>
        <v>0</v>
      </c>
      <c r="CM313" s="26">
        <f t="shared" ca="1" si="548"/>
        <v>0</v>
      </c>
    </row>
    <row r="314" spans="2:91" s="115" customFormat="1" x14ac:dyDescent="0.2">
      <c r="B314" s="195" t="s">
        <v>296</v>
      </c>
      <c r="C314" s="19" t="str">
        <f>Inputs!$J$16</f>
        <v>EUR</v>
      </c>
      <c r="D314" s="19" t="s">
        <v>19</v>
      </c>
      <c r="E314" s="63">
        <f ca="1">SUM(E310:E313)</f>
        <v>0</v>
      </c>
      <c r="F314" s="63">
        <f ca="1">SUM(F310:F313)</f>
        <v>0</v>
      </c>
      <c r="G314" s="63">
        <f ca="1">SUM(G310:G313)</f>
        <v>0</v>
      </c>
      <c r="H314" s="63">
        <f ca="1">SUM(H310:H313)</f>
        <v>0</v>
      </c>
      <c r="I314" s="63">
        <f ca="1">SUM(I310:I313)</f>
        <v>0</v>
      </c>
      <c r="J314" s="63"/>
      <c r="K314" s="63">
        <f t="shared" ref="K314:AD314" ca="1" si="549">SUM(K310:K313)</f>
        <v>0</v>
      </c>
      <c r="L314" s="63">
        <f t="shared" ca="1" si="549"/>
        <v>0</v>
      </c>
      <c r="M314" s="63">
        <f t="shared" ca="1" si="549"/>
        <v>0</v>
      </c>
      <c r="N314" s="63">
        <f t="shared" ca="1" si="549"/>
        <v>0</v>
      </c>
      <c r="O314" s="63">
        <f t="shared" ca="1" si="549"/>
        <v>0</v>
      </c>
      <c r="P314" s="63">
        <f t="shared" ca="1" si="549"/>
        <v>0</v>
      </c>
      <c r="Q314" s="63">
        <f t="shared" ca="1" si="549"/>
        <v>0</v>
      </c>
      <c r="R314" s="63">
        <f t="shared" ca="1" si="549"/>
        <v>0</v>
      </c>
      <c r="S314" s="63">
        <f t="shared" ca="1" si="549"/>
        <v>0</v>
      </c>
      <c r="T314" s="63">
        <f t="shared" ca="1" si="549"/>
        <v>0</v>
      </c>
      <c r="U314" s="63">
        <f t="shared" ca="1" si="549"/>
        <v>0</v>
      </c>
      <c r="V314" s="63">
        <f t="shared" ca="1" si="549"/>
        <v>0</v>
      </c>
      <c r="W314" s="63">
        <f t="shared" ca="1" si="549"/>
        <v>0</v>
      </c>
      <c r="X314" s="63">
        <f t="shared" ca="1" si="549"/>
        <v>0</v>
      </c>
      <c r="Y314" s="63">
        <f t="shared" ca="1" si="549"/>
        <v>0</v>
      </c>
      <c r="Z314" s="63">
        <f t="shared" ca="1" si="549"/>
        <v>0</v>
      </c>
      <c r="AA314" s="63">
        <f t="shared" ca="1" si="549"/>
        <v>0</v>
      </c>
      <c r="AB314" s="63">
        <f t="shared" ca="1" si="549"/>
        <v>0</v>
      </c>
      <c r="AC314" s="63">
        <f t="shared" ca="1" si="549"/>
        <v>0</v>
      </c>
      <c r="AD314" s="63">
        <f t="shared" ca="1" si="549"/>
        <v>0</v>
      </c>
      <c r="AE314" s="63"/>
      <c r="AF314" s="194">
        <f t="shared" ref="AF314:BK314" ca="1" si="550">SUM(AF310:AF313)</f>
        <v>0</v>
      </c>
      <c r="AG314" s="63">
        <f t="shared" ca="1" si="550"/>
        <v>0</v>
      </c>
      <c r="AH314" s="63">
        <f t="shared" ca="1" si="550"/>
        <v>0</v>
      </c>
      <c r="AI314" s="63">
        <f t="shared" ca="1" si="550"/>
        <v>0</v>
      </c>
      <c r="AJ314" s="63">
        <f t="shared" ca="1" si="550"/>
        <v>0</v>
      </c>
      <c r="AK314" s="63">
        <f t="shared" ca="1" si="550"/>
        <v>0</v>
      </c>
      <c r="AL314" s="63">
        <f t="shared" ca="1" si="550"/>
        <v>0</v>
      </c>
      <c r="AM314" s="63">
        <f t="shared" ca="1" si="550"/>
        <v>0</v>
      </c>
      <c r="AN314" s="63">
        <f t="shared" ca="1" si="550"/>
        <v>0</v>
      </c>
      <c r="AO314" s="63">
        <f t="shared" ca="1" si="550"/>
        <v>0</v>
      </c>
      <c r="AP314" s="63">
        <f t="shared" ca="1" si="550"/>
        <v>0</v>
      </c>
      <c r="AQ314" s="63">
        <f t="shared" ca="1" si="550"/>
        <v>0</v>
      </c>
      <c r="AR314" s="63">
        <f t="shared" ca="1" si="550"/>
        <v>0</v>
      </c>
      <c r="AS314" s="63">
        <f t="shared" ca="1" si="550"/>
        <v>0</v>
      </c>
      <c r="AT314" s="63">
        <f t="shared" ca="1" si="550"/>
        <v>0</v>
      </c>
      <c r="AU314" s="63">
        <f t="shared" ca="1" si="550"/>
        <v>0</v>
      </c>
      <c r="AV314" s="63">
        <f t="shared" ca="1" si="550"/>
        <v>0</v>
      </c>
      <c r="AW314" s="63">
        <f t="shared" ca="1" si="550"/>
        <v>0</v>
      </c>
      <c r="AX314" s="63">
        <f t="shared" ca="1" si="550"/>
        <v>0</v>
      </c>
      <c r="AY314" s="63">
        <f t="shared" ca="1" si="550"/>
        <v>0</v>
      </c>
      <c r="AZ314" s="63">
        <f t="shared" ca="1" si="550"/>
        <v>0</v>
      </c>
      <c r="BA314" s="63">
        <f t="shared" ca="1" si="550"/>
        <v>0</v>
      </c>
      <c r="BB314" s="63">
        <f t="shared" ca="1" si="550"/>
        <v>0</v>
      </c>
      <c r="BC314" s="63">
        <f t="shared" ca="1" si="550"/>
        <v>0</v>
      </c>
      <c r="BD314" s="63">
        <f t="shared" ca="1" si="550"/>
        <v>0</v>
      </c>
      <c r="BE314" s="63">
        <f t="shared" ca="1" si="550"/>
        <v>0</v>
      </c>
      <c r="BF314" s="63">
        <f t="shared" ca="1" si="550"/>
        <v>0</v>
      </c>
      <c r="BG314" s="63">
        <f t="shared" ca="1" si="550"/>
        <v>0</v>
      </c>
      <c r="BH314" s="63">
        <f t="shared" ca="1" si="550"/>
        <v>0</v>
      </c>
      <c r="BI314" s="63">
        <f t="shared" ca="1" si="550"/>
        <v>0</v>
      </c>
      <c r="BJ314" s="63">
        <f t="shared" ca="1" si="550"/>
        <v>0</v>
      </c>
      <c r="BK314" s="63">
        <f t="shared" ca="1" si="550"/>
        <v>0</v>
      </c>
      <c r="BL314" s="63">
        <f t="shared" ref="BL314:CM314" ca="1" si="551">SUM(BL310:BL313)</f>
        <v>0</v>
      </c>
      <c r="BM314" s="63">
        <f t="shared" ca="1" si="551"/>
        <v>0</v>
      </c>
      <c r="BN314" s="63">
        <f t="shared" ca="1" si="551"/>
        <v>0</v>
      </c>
      <c r="BO314" s="63">
        <f t="shared" ca="1" si="551"/>
        <v>0</v>
      </c>
      <c r="BP314" s="63">
        <f t="shared" ca="1" si="551"/>
        <v>0</v>
      </c>
      <c r="BQ314" s="63">
        <f t="shared" ca="1" si="551"/>
        <v>0</v>
      </c>
      <c r="BR314" s="63">
        <f t="shared" ca="1" si="551"/>
        <v>0</v>
      </c>
      <c r="BS314" s="63">
        <f t="shared" ca="1" si="551"/>
        <v>0</v>
      </c>
      <c r="BT314" s="63">
        <f t="shared" ca="1" si="551"/>
        <v>0</v>
      </c>
      <c r="BU314" s="63">
        <f t="shared" ca="1" si="551"/>
        <v>0</v>
      </c>
      <c r="BV314" s="63">
        <f t="shared" ca="1" si="551"/>
        <v>0</v>
      </c>
      <c r="BW314" s="63">
        <f t="shared" ca="1" si="551"/>
        <v>0</v>
      </c>
      <c r="BX314" s="63">
        <f t="shared" ca="1" si="551"/>
        <v>0</v>
      </c>
      <c r="BY314" s="63">
        <f t="shared" ca="1" si="551"/>
        <v>0</v>
      </c>
      <c r="BZ314" s="63">
        <f t="shared" ca="1" si="551"/>
        <v>0</v>
      </c>
      <c r="CA314" s="63">
        <f t="shared" ca="1" si="551"/>
        <v>0</v>
      </c>
      <c r="CB314" s="63">
        <f t="shared" ca="1" si="551"/>
        <v>0</v>
      </c>
      <c r="CC314" s="63">
        <f t="shared" ca="1" si="551"/>
        <v>0</v>
      </c>
      <c r="CD314" s="63">
        <f t="shared" ca="1" si="551"/>
        <v>0</v>
      </c>
      <c r="CE314" s="63">
        <f t="shared" ca="1" si="551"/>
        <v>0</v>
      </c>
      <c r="CF314" s="63">
        <f t="shared" ca="1" si="551"/>
        <v>0</v>
      </c>
      <c r="CG314" s="63">
        <f t="shared" ca="1" si="551"/>
        <v>0</v>
      </c>
      <c r="CH314" s="63">
        <f t="shared" ca="1" si="551"/>
        <v>0</v>
      </c>
      <c r="CI314" s="63">
        <f t="shared" ca="1" si="551"/>
        <v>0</v>
      </c>
      <c r="CJ314" s="63">
        <f t="shared" ca="1" si="551"/>
        <v>0</v>
      </c>
      <c r="CK314" s="63">
        <f t="shared" ca="1" si="551"/>
        <v>0</v>
      </c>
      <c r="CL314" s="63">
        <f t="shared" ca="1" si="551"/>
        <v>0</v>
      </c>
      <c r="CM314" s="63">
        <f t="shared" ca="1" si="551"/>
        <v>0</v>
      </c>
    </row>
    <row r="315" spans="2:91" x14ac:dyDescent="0.2">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c r="CL315" s="27"/>
      <c r="CM315" s="27"/>
    </row>
    <row r="316" spans="2:91" s="115" customFormat="1" x14ac:dyDescent="0.2">
      <c r="B316" s="195" t="s">
        <v>300</v>
      </c>
      <c r="C316" s="19" t="str">
        <f>Inputs!$GZ$9</f>
        <v>kg</v>
      </c>
      <c r="D316" s="19" t="s">
        <v>19</v>
      </c>
      <c r="E316" s="63">
        <v>0</v>
      </c>
      <c r="F316" s="63">
        <f ca="1">E320</f>
        <v>0</v>
      </c>
      <c r="G316" s="63">
        <f ca="1">F320</f>
        <v>0</v>
      </c>
      <c r="H316" s="63">
        <f ca="1">G320</f>
        <v>0</v>
      </c>
      <c r="I316" s="63">
        <f ca="1">H320</f>
        <v>0</v>
      </c>
      <c r="J316" s="63"/>
      <c r="K316" s="63">
        <v>0</v>
      </c>
      <c r="L316" s="63">
        <f t="shared" ref="L316:AD316" ca="1" si="552">K320</f>
        <v>0</v>
      </c>
      <c r="M316" s="63">
        <f t="shared" ca="1" si="552"/>
        <v>0</v>
      </c>
      <c r="N316" s="63">
        <f t="shared" ca="1" si="552"/>
        <v>0</v>
      </c>
      <c r="O316" s="63">
        <f t="shared" ca="1" si="552"/>
        <v>0</v>
      </c>
      <c r="P316" s="63">
        <f t="shared" ca="1" si="552"/>
        <v>0</v>
      </c>
      <c r="Q316" s="63">
        <f t="shared" ca="1" si="552"/>
        <v>0</v>
      </c>
      <c r="R316" s="63">
        <f t="shared" ca="1" si="552"/>
        <v>0</v>
      </c>
      <c r="S316" s="63">
        <f t="shared" ca="1" si="552"/>
        <v>0</v>
      </c>
      <c r="T316" s="63">
        <f t="shared" ca="1" si="552"/>
        <v>0</v>
      </c>
      <c r="U316" s="63">
        <f t="shared" ca="1" si="552"/>
        <v>0</v>
      </c>
      <c r="V316" s="63">
        <f t="shared" ca="1" si="552"/>
        <v>0</v>
      </c>
      <c r="W316" s="63">
        <f t="shared" ca="1" si="552"/>
        <v>0</v>
      </c>
      <c r="X316" s="63">
        <f t="shared" ca="1" si="552"/>
        <v>0</v>
      </c>
      <c r="Y316" s="63">
        <f t="shared" ca="1" si="552"/>
        <v>0</v>
      </c>
      <c r="Z316" s="63">
        <f t="shared" ca="1" si="552"/>
        <v>0</v>
      </c>
      <c r="AA316" s="63">
        <f t="shared" ca="1" si="552"/>
        <v>0</v>
      </c>
      <c r="AB316" s="63">
        <f t="shared" ca="1" si="552"/>
        <v>0</v>
      </c>
      <c r="AC316" s="63">
        <f t="shared" ca="1" si="552"/>
        <v>0</v>
      </c>
      <c r="AD316" s="63">
        <f t="shared" ca="1" si="552"/>
        <v>0</v>
      </c>
      <c r="AE316" s="63"/>
      <c r="AF316" s="194">
        <v>0</v>
      </c>
      <c r="AG316" s="194">
        <f t="shared" ref="AG316:BL316" ca="1" si="553">AF320</f>
        <v>0</v>
      </c>
      <c r="AH316" s="194">
        <f t="shared" ca="1" si="553"/>
        <v>0</v>
      </c>
      <c r="AI316" s="194">
        <f t="shared" ca="1" si="553"/>
        <v>0</v>
      </c>
      <c r="AJ316" s="194">
        <f t="shared" ca="1" si="553"/>
        <v>0</v>
      </c>
      <c r="AK316" s="194">
        <f t="shared" ca="1" si="553"/>
        <v>0</v>
      </c>
      <c r="AL316" s="194">
        <f t="shared" ca="1" si="553"/>
        <v>0</v>
      </c>
      <c r="AM316" s="194">
        <f t="shared" ca="1" si="553"/>
        <v>0</v>
      </c>
      <c r="AN316" s="194">
        <f t="shared" ca="1" si="553"/>
        <v>0</v>
      </c>
      <c r="AO316" s="194">
        <f t="shared" ca="1" si="553"/>
        <v>0</v>
      </c>
      <c r="AP316" s="194">
        <f t="shared" ca="1" si="553"/>
        <v>0</v>
      </c>
      <c r="AQ316" s="194">
        <f t="shared" ca="1" si="553"/>
        <v>0</v>
      </c>
      <c r="AR316" s="194">
        <f t="shared" ca="1" si="553"/>
        <v>0</v>
      </c>
      <c r="AS316" s="194">
        <f t="shared" ca="1" si="553"/>
        <v>0</v>
      </c>
      <c r="AT316" s="194">
        <f t="shared" ca="1" si="553"/>
        <v>0</v>
      </c>
      <c r="AU316" s="194">
        <f t="shared" ca="1" si="553"/>
        <v>0</v>
      </c>
      <c r="AV316" s="194">
        <f t="shared" ca="1" si="553"/>
        <v>0</v>
      </c>
      <c r="AW316" s="194">
        <f t="shared" ca="1" si="553"/>
        <v>0</v>
      </c>
      <c r="AX316" s="194">
        <f t="shared" ca="1" si="553"/>
        <v>0</v>
      </c>
      <c r="AY316" s="194">
        <f t="shared" ca="1" si="553"/>
        <v>0</v>
      </c>
      <c r="AZ316" s="194">
        <f t="shared" ca="1" si="553"/>
        <v>0</v>
      </c>
      <c r="BA316" s="194">
        <f t="shared" ca="1" si="553"/>
        <v>0</v>
      </c>
      <c r="BB316" s="194">
        <f t="shared" ca="1" si="553"/>
        <v>0</v>
      </c>
      <c r="BC316" s="194">
        <f t="shared" ca="1" si="553"/>
        <v>0</v>
      </c>
      <c r="BD316" s="194">
        <f t="shared" ca="1" si="553"/>
        <v>0</v>
      </c>
      <c r="BE316" s="194">
        <f t="shared" ca="1" si="553"/>
        <v>0</v>
      </c>
      <c r="BF316" s="194">
        <f t="shared" ca="1" si="553"/>
        <v>0</v>
      </c>
      <c r="BG316" s="194">
        <f t="shared" ca="1" si="553"/>
        <v>0</v>
      </c>
      <c r="BH316" s="194">
        <f t="shared" ca="1" si="553"/>
        <v>0</v>
      </c>
      <c r="BI316" s="194">
        <f t="shared" ca="1" si="553"/>
        <v>0</v>
      </c>
      <c r="BJ316" s="194">
        <f t="shared" ca="1" si="553"/>
        <v>0</v>
      </c>
      <c r="BK316" s="194">
        <f t="shared" ca="1" si="553"/>
        <v>0</v>
      </c>
      <c r="BL316" s="194">
        <f t="shared" ca="1" si="553"/>
        <v>0</v>
      </c>
      <c r="BM316" s="194">
        <f t="shared" ref="BM316:CM316" ca="1" si="554">BL320</f>
        <v>0</v>
      </c>
      <c r="BN316" s="194">
        <f t="shared" ca="1" si="554"/>
        <v>0</v>
      </c>
      <c r="BO316" s="194">
        <f t="shared" ca="1" si="554"/>
        <v>0</v>
      </c>
      <c r="BP316" s="194">
        <f t="shared" ca="1" si="554"/>
        <v>0</v>
      </c>
      <c r="BQ316" s="194">
        <f t="shared" ca="1" si="554"/>
        <v>0</v>
      </c>
      <c r="BR316" s="194">
        <f t="shared" ca="1" si="554"/>
        <v>0</v>
      </c>
      <c r="BS316" s="194">
        <f t="shared" ca="1" si="554"/>
        <v>0</v>
      </c>
      <c r="BT316" s="194">
        <f t="shared" ca="1" si="554"/>
        <v>0</v>
      </c>
      <c r="BU316" s="194">
        <f t="shared" ca="1" si="554"/>
        <v>0</v>
      </c>
      <c r="BV316" s="194">
        <f t="shared" ca="1" si="554"/>
        <v>0</v>
      </c>
      <c r="BW316" s="194">
        <f t="shared" ca="1" si="554"/>
        <v>0</v>
      </c>
      <c r="BX316" s="194">
        <f t="shared" ca="1" si="554"/>
        <v>0</v>
      </c>
      <c r="BY316" s="194">
        <f t="shared" ca="1" si="554"/>
        <v>0</v>
      </c>
      <c r="BZ316" s="194">
        <f t="shared" ca="1" si="554"/>
        <v>0</v>
      </c>
      <c r="CA316" s="194">
        <f t="shared" ca="1" si="554"/>
        <v>0</v>
      </c>
      <c r="CB316" s="194">
        <f t="shared" ca="1" si="554"/>
        <v>0</v>
      </c>
      <c r="CC316" s="194">
        <f t="shared" ca="1" si="554"/>
        <v>0</v>
      </c>
      <c r="CD316" s="194">
        <f t="shared" ca="1" si="554"/>
        <v>0</v>
      </c>
      <c r="CE316" s="194">
        <f t="shared" ca="1" si="554"/>
        <v>0</v>
      </c>
      <c r="CF316" s="194">
        <f t="shared" ca="1" si="554"/>
        <v>0</v>
      </c>
      <c r="CG316" s="194">
        <f t="shared" ca="1" si="554"/>
        <v>0</v>
      </c>
      <c r="CH316" s="194">
        <f t="shared" ca="1" si="554"/>
        <v>0</v>
      </c>
      <c r="CI316" s="194">
        <f t="shared" ca="1" si="554"/>
        <v>0</v>
      </c>
      <c r="CJ316" s="194">
        <f t="shared" ca="1" si="554"/>
        <v>0</v>
      </c>
      <c r="CK316" s="194">
        <f t="shared" ca="1" si="554"/>
        <v>0</v>
      </c>
      <c r="CL316" s="194">
        <f t="shared" ca="1" si="554"/>
        <v>0</v>
      </c>
      <c r="CM316" s="194">
        <f t="shared" ca="1" si="554"/>
        <v>0</v>
      </c>
    </row>
    <row r="317" spans="2:91" x14ac:dyDescent="0.2">
      <c r="B317" s="196" t="s">
        <v>299</v>
      </c>
      <c r="C317" s="19" t="str">
        <f>Inputs!$GZ$9</f>
        <v>kg</v>
      </c>
      <c r="D317" s="19" t="s">
        <v>19</v>
      </c>
      <c r="E317" s="27">
        <f t="shared" ref="E317:I319" ca="1" si="555">SUMIF($K$4:$AD$4,E$4,$K317:$AD317)</f>
        <v>0</v>
      </c>
      <c r="F317" s="27">
        <f t="shared" ca="1" si="555"/>
        <v>0</v>
      </c>
      <c r="G317" s="27">
        <f t="shared" ca="1" si="555"/>
        <v>0</v>
      </c>
      <c r="H317" s="27">
        <f t="shared" ca="1" si="555"/>
        <v>0</v>
      </c>
      <c r="I317" s="27">
        <f t="shared" ca="1" si="555"/>
        <v>0</v>
      </c>
      <c r="J317" s="27"/>
      <c r="K317" s="27">
        <f t="shared" ref="K317:T319" ca="1" si="556">SUMIFS($AF317:$CM317,$AF$4:$CM$4,K$4,$AF$8:$CM$8,K$8)</f>
        <v>0</v>
      </c>
      <c r="L317" s="27">
        <f t="shared" ca="1" si="556"/>
        <v>0</v>
      </c>
      <c r="M317" s="27">
        <f t="shared" ca="1" si="556"/>
        <v>0</v>
      </c>
      <c r="N317" s="27">
        <f t="shared" ca="1" si="556"/>
        <v>0</v>
      </c>
      <c r="O317" s="27">
        <f t="shared" ca="1" si="556"/>
        <v>0</v>
      </c>
      <c r="P317" s="27">
        <f t="shared" ca="1" si="556"/>
        <v>0</v>
      </c>
      <c r="Q317" s="27">
        <f t="shared" ca="1" si="556"/>
        <v>0</v>
      </c>
      <c r="R317" s="27">
        <f t="shared" ca="1" si="556"/>
        <v>0</v>
      </c>
      <c r="S317" s="27">
        <f t="shared" ca="1" si="556"/>
        <v>0</v>
      </c>
      <c r="T317" s="27">
        <f t="shared" ca="1" si="556"/>
        <v>0</v>
      </c>
      <c r="U317" s="27">
        <f t="shared" ref="U317:AD319" ca="1" si="557">SUMIFS($AF317:$CM317,$AF$4:$CM$4,U$4,$AF$8:$CM$8,U$8)</f>
        <v>0</v>
      </c>
      <c r="V317" s="27">
        <f t="shared" ca="1" si="557"/>
        <v>0</v>
      </c>
      <c r="W317" s="27">
        <f t="shared" ca="1" si="557"/>
        <v>0</v>
      </c>
      <c r="X317" s="27">
        <f t="shared" ca="1" si="557"/>
        <v>0</v>
      </c>
      <c r="Y317" s="27">
        <f t="shared" ca="1" si="557"/>
        <v>0</v>
      </c>
      <c r="Z317" s="27">
        <f t="shared" ca="1" si="557"/>
        <v>0</v>
      </c>
      <c r="AA317" s="27">
        <f t="shared" ca="1" si="557"/>
        <v>0</v>
      </c>
      <c r="AB317" s="27">
        <f t="shared" ca="1" si="557"/>
        <v>0</v>
      </c>
      <c r="AC317" s="27">
        <f t="shared" ca="1" si="557"/>
        <v>0</v>
      </c>
      <c r="AD317" s="27">
        <f t="shared" ca="1" si="557"/>
        <v>0</v>
      </c>
      <c r="AE317" s="27"/>
      <c r="AF317" s="197">
        <f ca="1">-OFFSET(AF319,0,VLOOKUP($B308,Settings!$AX$4:$BG$100,10,0))-OFFSET(AF318,0,VLOOKUP($B308,Settings!$AX$4:$BG$100,10,0))</f>
        <v>0</v>
      </c>
      <c r="AG317" s="197">
        <f ca="1">-OFFSET(AG319,0,VLOOKUP($B308,Settings!$AX$4:$BG$100,10,0))-OFFSET(AG318,0,VLOOKUP($B308,Settings!$AX$4:$BG$100,10,0))</f>
        <v>0</v>
      </c>
      <c r="AH317" s="197">
        <f ca="1">-OFFSET(AH319,0,VLOOKUP($B308,Settings!$AX$4:$BG$100,10,0))-OFFSET(AH318,0,VLOOKUP($B308,Settings!$AX$4:$BG$100,10,0))</f>
        <v>0</v>
      </c>
      <c r="AI317" s="197">
        <f ca="1">-OFFSET(AI319,0,VLOOKUP($B308,Settings!$AX$4:$BG$100,10,0))-OFFSET(AI318,0,VLOOKUP($B308,Settings!$AX$4:$BG$100,10,0))</f>
        <v>0</v>
      </c>
      <c r="AJ317" s="197">
        <f ca="1">-OFFSET(AJ319,0,VLOOKUP($B308,Settings!$AX$4:$BG$100,10,0))-OFFSET(AJ318,0,VLOOKUP($B308,Settings!$AX$4:$BG$100,10,0))</f>
        <v>0</v>
      </c>
      <c r="AK317" s="197">
        <f ca="1">-OFFSET(AK319,0,VLOOKUP($B308,Settings!$AX$4:$BG$100,10,0))-OFFSET(AK318,0,VLOOKUP($B308,Settings!$AX$4:$BG$100,10,0))</f>
        <v>0</v>
      </c>
      <c r="AL317" s="197">
        <f ca="1">-OFFSET(AL319,0,VLOOKUP($B308,Settings!$AX$4:$BG$100,10,0))-OFFSET(AL318,0,VLOOKUP($B308,Settings!$AX$4:$BG$100,10,0))</f>
        <v>0</v>
      </c>
      <c r="AM317" s="197">
        <f ca="1">-OFFSET(AM319,0,VLOOKUP($B308,Settings!$AX$4:$BG$100,10,0))-OFFSET(AM318,0,VLOOKUP($B308,Settings!$AX$4:$BG$100,10,0))</f>
        <v>0</v>
      </c>
      <c r="AN317" s="197">
        <f ca="1">-OFFSET(AN319,0,VLOOKUP($B308,Settings!$AX$4:$BG$100,10,0))-OFFSET(AN318,0,VLOOKUP($B308,Settings!$AX$4:$BG$100,10,0))</f>
        <v>0</v>
      </c>
      <c r="AO317" s="197">
        <f ca="1">-OFFSET(AO319,0,VLOOKUP($B308,Settings!$AX$4:$BG$100,10,0))-OFFSET(AO318,0,VLOOKUP($B308,Settings!$AX$4:$BG$100,10,0))</f>
        <v>0</v>
      </c>
      <c r="AP317" s="197">
        <f ca="1">-OFFSET(AP319,0,VLOOKUP($B308,Settings!$AX$4:$BG$100,10,0))-OFFSET(AP318,0,VLOOKUP($B308,Settings!$AX$4:$BG$100,10,0))</f>
        <v>0</v>
      </c>
      <c r="AQ317" s="197">
        <f ca="1">-OFFSET(AQ319,0,VLOOKUP($B308,Settings!$AX$4:$BG$100,10,0))-OFFSET(AQ318,0,VLOOKUP($B308,Settings!$AX$4:$BG$100,10,0))</f>
        <v>0</v>
      </c>
      <c r="AR317" s="197">
        <f ca="1">-OFFSET(AR319,0,VLOOKUP($B308,Settings!$AX$4:$BG$100,10,0))-OFFSET(AR318,0,VLOOKUP($B308,Settings!$AX$4:$BG$100,10,0))</f>
        <v>0</v>
      </c>
      <c r="AS317" s="197">
        <f ca="1">-OFFSET(AS319,0,VLOOKUP($B308,Settings!$AX$4:$BG$100,10,0))-OFFSET(AS318,0,VLOOKUP($B308,Settings!$AX$4:$BG$100,10,0))</f>
        <v>0</v>
      </c>
      <c r="AT317" s="197">
        <f ca="1">-OFFSET(AT319,0,VLOOKUP($B308,Settings!$AX$4:$BG$100,10,0))-OFFSET(AT318,0,VLOOKUP($B308,Settings!$AX$4:$BG$100,10,0))</f>
        <v>0</v>
      </c>
      <c r="AU317" s="197">
        <f ca="1">-OFFSET(AU319,0,VLOOKUP($B308,Settings!$AX$4:$BG$100,10,0))-OFFSET(AU318,0,VLOOKUP($B308,Settings!$AX$4:$BG$100,10,0))</f>
        <v>0</v>
      </c>
      <c r="AV317" s="197">
        <f ca="1">-OFFSET(AV319,0,VLOOKUP($B308,Settings!$AX$4:$BG$100,10,0))-OFFSET(AV318,0,VLOOKUP($B308,Settings!$AX$4:$BG$100,10,0))</f>
        <v>0</v>
      </c>
      <c r="AW317" s="197">
        <f ca="1">-OFFSET(AW319,0,VLOOKUP($B308,Settings!$AX$4:$BG$100,10,0))-OFFSET(AW318,0,VLOOKUP($B308,Settings!$AX$4:$BG$100,10,0))</f>
        <v>0</v>
      </c>
      <c r="AX317" s="197">
        <f ca="1">-OFFSET(AX319,0,VLOOKUP($B308,Settings!$AX$4:$BG$100,10,0))-OFFSET(AX318,0,VLOOKUP($B308,Settings!$AX$4:$BG$100,10,0))</f>
        <v>0</v>
      </c>
      <c r="AY317" s="197">
        <f ca="1">-OFFSET(AY319,0,VLOOKUP($B308,Settings!$AX$4:$BG$100,10,0))-OFFSET(AY318,0,VLOOKUP($B308,Settings!$AX$4:$BG$100,10,0))</f>
        <v>0</v>
      </c>
      <c r="AZ317" s="197">
        <f ca="1">-OFFSET(AZ319,0,VLOOKUP($B308,Settings!$AX$4:$BG$100,10,0))-OFFSET(AZ318,0,VLOOKUP($B308,Settings!$AX$4:$BG$100,10,0))</f>
        <v>0</v>
      </c>
      <c r="BA317" s="197">
        <f ca="1">-OFFSET(BA319,0,VLOOKUP($B308,Settings!$AX$4:$BG$100,10,0))-OFFSET(BA318,0,VLOOKUP($B308,Settings!$AX$4:$BG$100,10,0))</f>
        <v>0</v>
      </c>
      <c r="BB317" s="197">
        <f ca="1">-OFFSET(BB319,0,VLOOKUP($B308,Settings!$AX$4:$BG$100,10,0))-OFFSET(BB318,0,VLOOKUP($B308,Settings!$AX$4:$BG$100,10,0))</f>
        <v>0</v>
      </c>
      <c r="BC317" s="197">
        <f ca="1">-OFFSET(BC319,0,VLOOKUP($B308,Settings!$AX$4:$BG$100,10,0))-OFFSET(BC318,0,VLOOKUP($B308,Settings!$AX$4:$BG$100,10,0))</f>
        <v>0</v>
      </c>
      <c r="BD317" s="197">
        <f ca="1">-OFFSET(BD319,0,VLOOKUP($B308,Settings!$AX$4:$BG$100,10,0))-OFFSET(BD318,0,VLOOKUP($B308,Settings!$AX$4:$BG$100,10,0))</f>
        <v>0</v>
      </c>
      <c r="BE317" s="197">
        <f ca="1">-OFFSET(BE319,0,VLOOKUP($B308,Settings!$AX$4:$BG$100,10,0))-OFFSET(BE318,0,VLOOKUP($B308,Settings!$AX$4:$BG$100,10,0))</f>
        <v>0</v>
      </c>
      <c r="BF317" s="197">
        <f ca="1">-OFFSET(BF319,0,VLOOKUP($B308,Settings!$AX$4:$BG$100,10,0))-OFFSET(BF318,0,VLOOKUP($B308,Settings!$AX$4:$BG$100,10,0))</f>
        <v>0</v>
      </c>
      <c r="BG317" s="197">
        <f ca="1">-OFFSET(BG319,0,VLOOKUP($B308,Settings!$AX$4:$BG$100,10,0))-OFFSET(BG318,0,VLOOKUP($B308,Settings!$AX$4:$BG$100,10,0))</f>
        <v>0</v>
      </c>
      <c r="BH317" s="197">
        <f ca="1">-OFFSET(BH319,0,VLOOKUP($B308,Settings!$AX$4:$BG$100,10,0))-OFFSET(BH318,0,VLOOKUP($B308,Settings!$AX$4:$BG$100,10,0))</f>
        <v>0</v>
      </c>
      <c r="BI317" s="197">
        <f ca="1">-OFFSET(BI319,0,VLOOKUP($B308,Settings!$AX$4:$BG$100,10,0))-OFFSET(BI318,0,VLOOKUP($B308,Settings!$AX$4:$BG$100,10,0))</f>
        <v>0</v>
      </c>
      <c r="BJ317" s="197">
        <f ca="1">-OFFSET(BJ319,0,VLOOKUP($B308,Settings!$AX$4:$BG$100,10,0))-OFFSET(BJ318,0,VLOOKUP($B308,Settings!$AX$4:$BG$100,10,0))</f>
        <v>0</v>
      </c>
      <c r="BK317" s="197">
        <f ca="1">-OFFSET(BK319,0,VLOOKUP($B308,Settings!$AX$4:$BG$100,10,0))-OFFSET(BK318,0,VLOOKUP($B308,Settings!$AX$4:$BG$100,10,0))</f>
        <v>0</v>
      </c>
      <c r="BL317" s="197">
        <f ca="1">-OFFSET(BL319,0,VLOOKUP($B308,Settings!$AX$4:$BG$100,10,0))-OFFSET(BL318,0,VLOOKUP($B308,Settings!$AX$4:$BG$100,10,0))</f>
        <v>0</v>
      </c>
      <c r="BM317" s="197">
        <f ca="1">-OFFSET(BM319,0,VLOOKUP($B308,Settings!$AX$4:$BG$100,10,0))-OFFSET(BM318,0,VLOOKUP($B308,Settings!$AX$4:$BG$100,10,0))</f>
        <v>0</v>
      </c>
      <c r="BN317" s="197">
        <f ca="1">-OFFSET(BN319,0,VLOOKUP($B308,Settings!$AX$4:$BG$100,10,0))-OFFSET(BN318,0,VLOOKUP($B308,Settings!$AX$4:$BG$100,10,0))</f>
        <v>0</v>
      </c>
      <c r="BO317" s="197">
        <f ca="1">-OFFSET(BO319,0,VLOOKUP($B308,Settings!$AX$4:$BG$100,10,0))-OFFSET(BO318,0,VLOOKUP($B308,Settings!$AX$4:$BG$100,10,0))</f>
        <v>0</v>
      </c>
      <c r="BP317" s="197">
        <f ca="1">-OFFSET(BP319,0,VLOOKUP($B308,Settings!$AX$4:$BG$100,10,0))-OFFSET(BP318,0,VLOOKUP($B308,Settings!$AX$4:$BG$100,10,0))</f>
        <v>0</v>
      </c>
      <c r="BQ317" s="197">
        <f ca="1">-OFFSET(BQ319,0,VLOOKUP($B308,Settings!$AX$4:$BG$100,10,0))-OFFSET(BQ318,0,VLOOKUP($B308,Settings!$AX$4:$BG$100,10,0))</f>
        <v>0</v>
      </c>
      <c r="BR317" s="197">
        <f ca="1">-OFFSET(BR319,0,VLOOKUP($B308,Settings!$AX$4:$BG$100,10,0))-OFFSET(BR318,0,VLOOKUP($B308,Settings!$AX$4:$BG$100,10,0))</f>
        <v>0</v>
      </c>
      <c r="BS317" s="197">
        <f ca="1">-OFFSET(BS319,0,VLOOKUP($B308,Settings!$AX$4:$BG$100,10,0))-OFFSET(BS318,0,VLOOKUP($B308,Settings!$AX$4:$BG$100,10,0))</f>
        <v>0</v>
      </c>
      <c r="BT317" s="197">
        <f ca="1">-OFFSET(BT319,0,VLOOKUP($B308,Settings!$AX$4:$BG$100,10,0))-OFFSET(BT318,0,VLOOKUP($B308,Settings!$AX$4:$BG$100,10,0))</f>
        <v>0</v>
      </c>
      <c r="BU317" s="197">
        <f ca="1">-OFFSET(BU319,0,VLOOKUP($B308,Settings!$AX$4:$BG$100,10,0))-OFFSET(BU318,0,VLOOKUP($B308,Settings!$AX$4:$BG$100,10,0))</f>
        <v>0</v>
      </c>
      <c r="BV317" s="197">
        <f ca="1">-OFFSET(BV319,0,VLOOKUP($B308,Settings!$AX$4:$BG$100,10,0))-OFFSET(BV318,0,VLOOKUP($B308,Settings!$AX$4:$BG$100,10,0))</f>
        <v>0</v>
      </c>
      <c r="BW317" s="197">
        <f ca="1">-OFFSET(BW319,0,VLOOKUP($B308,Settings!$AX$4:$BG$100,10,0))-OFFSET(BW318,0,VLOOKUP($B308,Settings!$AX$4:$BG$100,10,0))</f>
        <v>0</v>
      </c>
      <c r="BX317" s="197">
        <f ca="1">-OFFSET(BX319,0,VLOOKUP($B308,Settings!$AX$4:$BG$100,10,0))-OFFSET(BX318,0,VLOOKUP($B308,Settings!$AX$4:$BG$100,10,0))</f>
        <v>0</v>
      </c>
      <c r="BY317" s="197">
        <f ca="1">-OFFSET(BY319,0,VLOOKUP($B308,Settings!$AX$4:$BG$100,10,0))-OFFSET(BY318,0,VLOOKUP($B308,Settings!$AX$4:$BG$100,10,0))</f>
        <v>0</v>
      </c>
      <c r="BZ317" s="197">
        <f ca="1">-OFFSET(BZ319,0,VLOOKUP($B308,Settings!$AX$4:$BG$100,10,0))-OFFSET(BZ318,0,VLOOKUP($B308,Settings!$AX$4:$BG$100,10,0))</f>
        <v>0</v>
      </c>
      <c r="CA317" s="197">
        <f ca="1">-OFFSET(CA319,0,VLOOKUP($B308,Settings!$AX$4:$BG$100,10,0))-OFFSET(CA318,0,VLOOKUP($B308,Settings!$AX$4:$BG$100,10,0))</f>
        <v>0</v>
      </c>
      <c r="CB317" s="197">
        <f ca="1">-OFFSET(CB319,0,VLOOKUP($B308,Settings!$AX$4:$BG$100,10,0))-OFFSET(CB318,0,VLOOKUP($B308,Settings!$AX$4:$BG$100,10,0))</f>
        <v>0</v>
      </c>
      <c r="CC317" s="197">
        <f ca="1">-OFFSET(CC319,0,VLOOKUP($B308,Settings!$AX$4:$BG$100,10,0))-OFFSET(CC318,0,VLOOKUP($B308,Settings!$AX$4:$BG$100,10,0))</f>
        <v>0</v>
      </c>
      <c r="CD317" s="197">
        <f ca="1">-OFFSET(CD319,0,VLOOKUP($B308,Settings!$AX$4:$BG$100,10,0))-OFFSET(CD318,0,VLOOKUP($B308,Settings!$AX$4:$BG$100,10,0))</f>
        <v>0</v>
      </c>
      <c r="CE317" s="197">
        <f ca="1">-OFFSET(CE319,0,VLOOKUP($B308,Settings!$AX$4:$BG$100,10,0))-OFFSET(CE318,0,VLOOKUP($B308,Settings!$AX$4:$BG$100,10,0))</f>
        <v>0</v>
      </c>
      <c r="CF317" s="197">
        <f ca="1">-OFFSET(CF319,0,VLOOKUP($B308,Settings!$AX$4:$BG$100,10,0))-OFFSET(CF318,0,VLOOKUP($B308,Settings!$AX$4:$BG$100,10,0))</f>
        <v>0</v>
      </c>
      <c r="CG317" s="197">
        <f ca="1">-OFFSET(CG319,0,VLOOKUP($B308,Settings!$AX$4:$BG$100,10,0))-OFFSET(CG318,0,VLOOKUP($B308,Settings!$AX$4:$BG$100,10,0))</f>
        <v>0</v>
      </c>
      <c r="CH317" s="197">
        <f ca="1">-OFFSET(CH319,0,VLOOKUP($B308,Settings!$AX$4:$BG$100,10,0))-OFFSET(CH318,0,VLOOKUP($B308,Settings!$AX$4:$BG$100,10,0))</f>
        <v>0</v>
      </c>
      <c r="CI317" s="197">
        <f ca="1">-OFFSET(CI319,0,VLOOKUP($B308,Settings!$AX$4:$BG$100,10,0))-OFFSET(CI318,0,VLOOKUP($B308,Settings!$AX$4:$BG$100,10,0))</f>
        <v>0</v>
      </c>
      <c r="CJ317" s="197">
        <f ca="1">-OFFSET(CJ319,0,VLOOKUP($B308,Settings!$AX$4:$BG$100,10,0))-OFFSET(CJ318,0,VLOOKUP($B308,Settings!$AX$4:$BG$100,10,0))</f>
        <v>0</v>
      </c>
      <c r="CK317" s="197">
        <f ca="1">-OFFSET(CK319,0,VLOOKUP($B308,Settings!$AX$4:$BG$100,10,0))-OFFSET(CK318,0,VLOOKUP($B308,Settings!$AX$4:$BG$100,10,0))</f>
        <v>0</v>
      </c>
      <c r="CL317" s="197">
        <f ca="1">-OFFSET(CL319,0,VLOOKUP($B308,Settings!$AX$4:$BG$100,10,0))-OFFSET(CL318,0,VLOOKUP($B308,Settings!$AX$4:$BG$100,10,0))</f>
        <v>0</v>
      </c>
      <c r="CM317" s="197">
        <f ca="1">-OFFSET(CM319,0,VLOOKUP($B308,Settings!$AX$4:$BG$100,10,0))-OFFSET(CM318,0,VLOOKUP($B308,Settings!$AX$4:$BG$100,10,0))</f>
        <v>0</v>
      </c>
    </row>
    <row r="318" spans="2:91" x14ac:dyDescent="0.2">
      <c r="B318" s="196" t="s">
        <v>298</v>
      </c>
      <c r="C318" s="19" t="str">
        <f>Inputs!$GZ$9</f>
        <v>kg</v>
      </c>
      <c r="D318" s="19" t="s">
        <v>19</v>
      </c>
      <c r="E318" s="27">
        <f t="shared" ca="1" si="555"/>
        <v>0</v>
      </c>
      <c r="F318" s="27">
        <f t="shared" ca="1" si="555"/>
        <v>0</v>
      </c>
      <c r="G318" s="27">
        <f t="shared" ca="1" si="555"/>
        <v>0</v>
      </c>
      <c r="H318" s="27">
        <f t="shared" ca="1" si="555"/>
        <v>0</v>
      </c>
      <c r="I318" s="27">
        <f t="shared" ca="1" si="555"/>
        <v>0</v>
      </c>
      <c r="J318" s="27"/>
      <c r="K318" s="27">
        <f t="shared" ca="1" si="556"/>
        <v>0</v>
      </c>
      <c r="L318" s="27">
        <f t="shared" ca="1" si="556"/>
        <v>0</v>
      </c>
      <c r="M318" s="27">
        <f t="shared" ca="1" si="556"/>
        <v>0</v>
      </c>
      <c r="N318" s="27">
        <f t="shared" ca="1" si="556"/>
        <v>0</v>
      </c>
      <c r="O318" s="27">
        <f t="shared" ca="1" si="556"/>
        <v>0</v>
      </c>
      <c r="P318" s="27">
        <f t="shared" ca="1" si="556"/>
        <v>0</v>
      </c>
      <c r="Q318" s="27">
        <f t="shared" ca="1" si="556"/>
        <v>0</v>
      </c>
      <c r="R318" s="27">
        <f t="shared" ca="1" si="556"/>
        <v>0</v>
      </c>
      <c r="S318" s="27">
        <f t="shared" ca="1" si="556"/>
        <v>0</v>
      </c>
      <c r="T318" s="27">
        <f t="shared" ca="1" si="556"/>
        <v>0</v>
      </c>
      <c r="U318" s="27">
        <f t="shared" ca="1" si="557"/>
        <v>0</v>
      </c>
      <c r="V318" s="27">
        <f t="shared" ca="1" si="557"/>
        <v>0</v>
      </c>
      <c r="W318" s="27">
        <f t="shared" ca="1" si="557"/>
        <v>0</v>
      </c>
      <c r="X318" s="27">
        <f t="shared" ca="1" si="557"/>
        <v>0</v>
      </c>
      <c r="Y318" s="27">
        <f t="shared" ca="1" si="557"/>
        <v>0</v>
      </c>
      <c r="Z318" s="27">
        <f t="shared" ca="1" si="557"/>
        <v>0</v>
      </c>
      <c r="AA318" s="27">
        <f t="shared" ca="1" si="557"/>
        <v>0</v>
      </c>
      <c r="AB318" s="27">
        <f t="shared" ca="1" si="557"/>
        <v>0</v>
      </c>
      <c r="AC318" s="27">
        <f t="shared" ca="1" si="557"/>
        <v>0</v>
      </c>
      <c r="AD318" s="27">
        <f t="shared" ca="1" si="557"/>
        <v>0</v>
      </c>
      <c r="AE318" s="27"/>
      <c r="AF318" s="193">
        <f ca="1">-SUMIF(buffer!$B$99:$B$123,Stock!$B308,buffer!C$99:C$123)</f>
        <v>0</v>
      </c>
      <c r="AG318" s="193">
        <f ca="1">-SUMIF(buffer!$B$99:$B$123,Stock!$B308,buffer!D$99:D$123)</f>
        <v>0</v>
      </c>
      <c r="AH318" s="193">
        <f ca="1">-SUMIF(buffer!$B$99:$B$123,Stock!$B308,buffer!E$99:E$123)</f>
        <v>0</v>
      </c>
      <c r="AI318" s="193">
        <f ca="1">-SUMIF(buffer!$B$99:$B$123,Stock!$B308,buffer!F$99:F$123)</f>
        <v>0</v>
      </c>
      <c r="AJ318" s="193">
        <f ca="1">-SUMIF(buffer!$B$99:$B$123,Stock!$B308,buffer!G$99:G$123)</f>
        <v>0</v>
      </c>
      <c r="AK318" s="193">
        <f ca="1">-SUMIF(buffer!$B$99:$B$123,Stock!$B308,buffer!H$99:H$123)</f>
        <v>0</v>
      </c>
      <c r="AL318" s="193">
        <f ca="1">-SUMIF(buffer!$B$99:$B$123,Stock!$B308,buffer!I$99:I$123)</f>
        <v>0</v>
      </c>
      <c r="AM318" s="193">
        <f ca="1">-SUMIF(buffer!$B$99:$B$123,Stock!$B308,buffer!J$99:J$123)</f>
        <v>0</v>
      </c>
      <c r="AN318" s="193">
        <f ca="1">-SUMIF(buffer!$B$99:$B$123,Stock!$B308,buffer!K$99:K$123)</f>
        <v>0</v>
      </c>
      <c r="AO318" s="193">
        <f ca="1">-SUMIF(buffer!$B$99:$B$123,Stock!$B308,buffer!L$99:L$123)</f>
        <v>0</v>
      </c>
      <c r="AP318" s="193">
        <f ca="1">-SUMIF(buffer!$B$99:$B$123,Stock!$B308,buffer!M$99:M$123)</f>
        <v>0</v>
      </c>
      <c r="AQ318" s="193">
        <f ca="1">-SUMIF(buffer!$B$99:$B$123,Stock!$B308,buffer!N$99:N$123)</f>
        <v>0</v>
      </c>
      <c r="AR318" s="193">
        <f ca="1">-SUMIF(buffer!$B$99:$B$123,Stock!$B308,buffer!O$99:O$123)</f>
        <v>0</v>
      </c>
      <c r="AS318" s="193">
        <f ca="1">-SUMIF(buffer!$B$99:$B$123,Stock!$B308,buffer!P$99:P$123)</f>
        <v>0</v>
      </c>
      <c r="AT318" s="193">
        <f ca="1">-SUMIF(buffer!$B$99:$B$123,Stock!$B308,buffer!Q$99:Q$123)</f>
        <v>0</v>
      </c>
      <c r="AU318" s="193">
        <f ca="1">-SUMIF(buffer!$B$99:$B$123,Stock!$B308,buffer!R$99:R$123)</f>
        <v>0</v>
      </c>
      <c r="AV318" s="193">
        <f ca="1">-SUMIF(buffer!$B$99:$B$123,Stock!$B308,buffer!S$99:S$123)</f>
        <v>0</v>
      </c>
      <c r="AW318" s="193">
        <f ca="1">-SUMIF(buffer!$B$99:$B$123,Stock!$B308,buffer!T$99:T$123)</f>
        <v>0</v>
      </c>
      <c r="AX318" s="193">
        <f ca="1">-SUMIF(buffer!$B$99:$B$123,Stock!$B308,buffer!U$99:U$123)</f>
        <v>0</v>
      </c>
      <c r="AY318" s="193">
        <f ca="1">-SUMIF(buffer!$B$99:$B$123,Stock!$B308,buffer!V$99:V$123)</f>
        <v>0</v>
      </c>
      <c r="AZ318" s="193">
        <f ca="1">-SUMIF(buffer!$B$99:$B$123,Stock!$B308,buffer!W$99:W$123)</f>
        <v>0</v>
      </c>
      <c r="BA318" s="193">
        <f ca="1">-SUMIF(buffer!$B$99:$B$123,Stock!$B308,buffer!X$99:X$123)</f>
        <v>0</v>
      </c>
      <c r="BB318" s="193">
        <f ca="1">-SUMIF(buffer!$B$99:$B$123,Stock!$B308,buffer!Y$99:Y$123)</f>
        <v>0</v>
      </c>
      <c r="BC318" s="193">
        <f ca="1">-SUMIF(buffer!$B$99:$B$123,Stock!$B308,buffer!Z$99:Z$123)</f>
        <v>0</v>
      </c>
      <c r="BD318" s="193">
        <f ca="1">-SUMIF(buffer!$B$99:$B$123,Stock!$B308,buffer!AA$99:AA$123)</f>
        <v>0</v>
      </c>
      <c r="BE318" s="193">
        <f ca="1">-SUMIF(buffer!$B$99:$B$123,Stock!$B308,buffer!AB$99:AB$123)</f>
        <v>0</v>
      </c>
      <c r="BF318" s="193">
        <f ca="1">-SUMIF(buffer!$B$99:$B$123,Stock!$B308,buffer!AC$99:AC$123)</f>
        <v>0</v>
      </c>
      <c r="BG318" s="193">
        <f ca="1">-SUMIF(buffer!$B$99:$B$123,Stock!$B308,buffer!AD$99:AD$123)</f>
        <v>0</v>
      </c>
      <c r="BH318" s="193">
        <f ca="1">-SUMIF(buffer!$B$99:$B$123,Stock!$B308,buffer!AE$99:AE$123)</f>
        <v>0</v>
      </c>
      <c r="BI318" s="193">
        <f ca="1">-SUMIF(buffer!$B$99:$B$123,Stock!$B308,buffer!AF$99:AF$123)</f>
        <v>0</v>
      </c>
      <c r="BJ318" s="193">
        <f ca="1">-SUMIF(buffer!$B$99:$B$123,Stock!$B308,buffer!AG$99:AG$123)</f>
        <v>0</v>
      </c>
      <c r="BK318" s="193">
        <f ca="1">-SUMIF(buffer!$B$99:$B$123,Stock!$B308,buffer!AH$99:AH$123)</f>
        <v>0</v>
      </c>
      <c r="BL318" s="193">
        <f ca="1">-SUMIF(buffer!$B$99:$B$123,Stock!$B308,buffer!AI$99:AI$123)</f>
        <v>0</v>
      </c>
      <c r="BM318" s="193">
        <f ca="1">-SUMIF(buffer!$B$99:$B$123,Stock!$B308,buffer!AJ$99:AJ$123)</f>
        <v>0</v>
      </c>
      <c r="BN318" s="193">
        <f ca="1">-SUMIF(buffer!$B$99:$B$123,Stock!$B308,buffer!AK$99:AK$123)</f>
        <v>0</v>
      </c>
      <c r="BO318" s="193">
        <f ca="1">-SUMIF(buffer!$B$99:$B$123,Stock!$B308,buffer!AL$99:AL$123)</f>
        <v>0</v>
      </c>
      <c r="BP318" s="193">
        <f ca="1">-SUMIF(buffer!$B$99:$B$123,Stock!$B308,buffer!AM$99:AM$123)</f>
        <v>0</v>
      </c>
      <c r="BQ318" s="193">
        <f ca="1">-SUMIF(buffer!$B$99:$B$123,Stock!$B308,buffer!AN$99:AN$123)</f>
        <v>0</v>
      </c>
      <c r="BR318" s="193">
        <f ca="1">-SUMIF(buffer!$B$99:$B$123,Stock!$B308,buffer!AO$99:AO$123)</f>
        <v>0</v>
      </c>
      <c r="BS318" s="193">
        <f ca="1">-SUMIF(buffer!$B$99:$B$123,Stock!$B308,buffer!AP$99:AP$123)</f>
        <v>0</v>
      </c>
      <c r="BT318" s="193">
        <f ca="1">-SUMIF(buffer!$B$99:$B$123,Stock!$B308,buffer!AQ$99:AQ$123)</f>
        <v>0</v>
      </c>
      <c r="BU318" s="193">
        <f ca="1">-SUMIF(buffer!$B$99:$B$123,Stock!$B308,buffer!AR$99:AR$123)</f>
        <v>0</v>
      </c>
      <c r="BV318" s="193">
        <f ca="1">-SUMIF(buffer!$B$99:$B$123,Stock!$B308,buffer!AS$99:AS$123)</f>
        <v>0</v>
      </c>
      <c r="BW318" s="193">
        <f ca="1">-SUMIF(buffer!$B$99:$B$123,Stock!$B308,buffer!AT$99:AT$123)</f>
        <v>0</v>
      </c>
      <c r="BX318" s="193">
        <f ca="1">-SUMIF(buffer!$B$99:$B$123,Stock!$B308,buffer!AU$99:AU$123)</f>
        <v>0</v>
      </c>
      <c r="BY318" s="193">
        <f ca="1">-SUMIF(buffer!$B$99:$B$123,Stock!$B308,buffer!AV$99:AV$123)</f>
        <v>0</v>
      </c>
      <c r="BZ318" s="193">
        <f ca="1">-SUMIF(buffer!$B$99:$B$123,Stock!$B308,buffer!AW$99:AW$123)</f>
        <v>0</v>
      </c>
      <c r="CA318" s="193">
        <f ca="1">-SUMIF(buffer!$B$99:$B$123,Stock!$B308,buffer!AX$99:AX$123)</f>
        <v>0</v>
      </c>
      <c r="CB318" s="193">
        <f ca="1">-SUMIF(buffer!$B$99:$B$123,Stock!$B308,buffer!AY$99:AY$123)</f>
        <v>0</v>
      </c>
      <c r="CC318" s="193">
        <f ca="1">-SUMIF(buffer!$B$99:$B$123,Stock!$B308,buffer!AZ$99:AZ$123)</f>
        <v>0</v>
      </c>
      <c r="CD318" s="193">
        <f ca="1">-SUMIF(buffer!$B$99:$B$123,Stock!$B308,buffer!BA$99:BA$123)</f>
        <v>0</v>
      </c>
      <c r="CE318" s="193">
        <f ca="1">-SUMIF(buffer!$B$99:$B$123,Stock!$B308,buffer!BB$99:BB$123)</f>
        <v>0</v>
      </c>
      <c r="CF318" s="193">
        <f ca="1">-SUMIF(buffer!$B$99:$B$123,Stock!$B308,buffer!BC$99:BC$123)</f>
        <v>0</v>
      </c>
      <c r="CG318" s="193">
        <f ca="1">-SUMIF(buffer!$B$99:$B$123,Stock!$B308,buffer!BD$99:BD$123)</f>
        <v>0</v>
      </c>
      <c r="CH318" s="193">
        <f ca="1">-SUMIF(buffer!$B$99:$B$123,Stock!$B308,buffer!BE$99:BE$123)</f>
        <v>0</v>
      </c>
      <c r="CI318" s="193">
        <f ca="1">-SUMIF(buffer!$B$99:$B$123,Stock!$B308,buffer!BF$99:BF$123)</f>
        <v>0</v>
      </c>
      <c r="CJ318" s="193">
        <f ca="1">-SUMIF(buffer!$B$99:$B$123,Stock!$B308,buffer!BG$99:BG$123)</f>
        <v>0</v>
      </c>
      <c r="CK318" s="193">
        <f ca="1">-SUMIF(buffer!$B$99:$B$123,Stock!$B308,buffer!BH$99:BH$123)</f>
        <v>0</v>
      </c>
      <c r="CL318" s="193">
        <f ca="1">-SUMIF(buffer!$B$99:$B$123,Stock!$B308,buffer!BI$99:BI$123)</f>
        <v>0</v>
      </c>
      <c r="CM318" s="193">
        <f ca="1">-SUMIF(buffer!$B$99:$B$123,Stock!$B308,buffer!BJ$99:BJ$123)</f>
        <v>0</v>
      </c>
    </row>
    <row r="319" spans="2:91" x14ac:dyDescent="0.2">
      <c r="B319" s="196" t="s">
        <v>297</v>
      </c>
      <c r="C319" s="19" t="str">
        <f>Inputs!$GZ$9</f>
        <v>kg</v>
      </c>
      <c r="D319" s="19" t="s">
        <v>19</v>
      </c>
      <c r="E319" s="27">
        <f t="shared" ca="1" si="555"/>
        <v>0</v>
      </c>
      <c r="F319" s="27">
        <f t="shared" ca="1" si="555"/>
        <v>0</v>
      </c>
      <c r="G319" s="27">
        <f t="shared" ca="1" si="555"/>
        <v>0</v>
      </c>
      <c r="H319" s="27">
        <f t="shared" ca="1" si="555"/>
        <v>0</v>
      </c>
      <c r="I319" s="27">
        <f t="shared" ca="1" si="555"/>
        <v>0</v>
      </c>
      <c r="J319" s="27"/>
      <c r="K319" s="27">
        <f t="shared" ca="1" si="556"/>
        <v>0</v>
      </c>
      <c r="L319" s="27">
        <f t="shared" ca="1" si="556"/>
        <v>0</v>
      </c>
      <c r="M319" s="27">
        <f t="shared" ca="1" si="556"/>
        <v>0</v>
      </c>
      <c r="N319" s="27">
        <f t="shared" ca="1" si="556"/>
        <v>0</v>
      </c>
      <c r="O319" s="27">
        <f t="shared" ca="1" si="556"/>
        <v>0</v>
      </c>
      <c r="P319" s="27">
        <f t="shared" ca="1" si="556"/>
        <v>0</v>
      </c>
      <c r="Q319" s="27">
        <f t="shared" ca="1" si="556"/>
        <v>0</v>
      </c>
      <c r="R319" s="27">
        <f t="shared" ca="1" si="556"/>
        <v>0</v>
      </c>
      <c r="S319" s="27">
        <f t="shared" ca="1" si="556"/>
        <v>0</v>
      </c>
      <c r="T319" s="27">
        <f t="shared" ca="1" si="556"/>
        <v>0</v>
      </c>
      <c r="U319" s="27">
        <f t="shared" ca="1" si="557"/>
        <v>0</v>
      </c>
      <c r="V319" s="27">
        <f t="shared" ca="1" si="557"/>
        <v>0</v>
      </c>
      <c r="W319" s="27">
        <f t="shared" ca="1" si="557"/>
        <v>0</v>
      </c>
      <c r="X319" s="27">
        <f t="shared" ca="1" si="557"/>
        <v>0</v>
      </c>
      <c r="Y319" s="27">
        <f t="shared" ca="1" si="557"/>
        <v>0</v>
      </c>
      <c r="Z319" s="27">
        <f t="shared" ca="1" si="557"/>
        <v>0</v>
      </c>
      <c r="AA319" s="27">
        <f t="shared" ca="1" si="557"/>
        <v>0</v>
      </c>
      <c r="AB319" s="27">
        <f t="shared" ca="1" si="557"/>
        <v>0</v>
      </c>
      <c r="AC319" s="27">
        <f t="shared" ca="1" si="557"/>
        <v>0</v>
      </c>
      <c r="AD319" s="27">
        <f t="shared" ca="1" si="557"/>
        <v>0</v>
      </c>
      <c r="AE319" s="27"/>
      <c r="AF319" s="26">
        <f ca="1">Inputs!$HM$9*AF318</f>
        <v>0</v>
      </c>
      <c r="AG319" s="26">
        <f ca="1">Inputs!$HM$9*AG318</f>
        <v>0</v>
      </c>
      <c r="AH319" s="26">
        <f ca="1">Inputs!$HM$9*AH318</f>
        <v>0</v>
      </c>
      <c r="AI319" s="26">
        <f ca="1">Inputs!$HM$9*AI318</f>
        <v>0</v>
      </c>
      <c r="AJ319" s="26">
        <f ca="1">Inputs!$HM$9*AJ318</f>
        <v>0</v>
      </c>
      <c r="AK319" s="26">
        <f ca="1">Inputs!$HM$9*AK318</f>
        <v>0</v>
      </c>
      <c r="AL319" s="26">
        <f ca="1">Inputs!$HM$9*AL318</f>
        <v>0</v>
      </c>
      <c r="AM319" s="26">
        <f ca="1">Inputs!$HM$9*AM318</f>
        <v>0</v>
      </c>
      <c r="AN319" s="26">
        <f ca="1">Inputs!$HM$9*AN318</f>
        <v>0</v>
      </c>
      <c r="AO319" s="26">
        <f ca="1">Inputs!$HM$9*AO318</f>
        <v>0</v>
      </c>
      <c r="AP319" s="26">
        <f ca="1">Inputs!$HM$9*AP318</f>
        <v>0</v>
      </c>
      <c r="AQ319" s="26">
        <f ca="1">Inputs!$HM$9*AQ318</f>
        <v>0</v>
      </c>
      <c r="AR319" s="26">
        <f ca="1">Inputs!$HM$9*AR318</f>
        <v>0</v>
      </c>
      <c r="AS319" s="26">
        <f ca="1">Inputs!$HM$9*AS318</f>
        <v>0</v>
      </c>
      <c r="AT319" s="26">
        <f ca="1">Inputs!$HM$9*AT318</f>
        <v>0</v>
      </c>
      <c r="AU319" s="26">
        <f ca="1">Inputs!$HM$9*AU318</f>
        <v>0</v>
      </c>
      <c r="AV319" s="26">
        <f ca="1">Inputs!$HM$9*AV318</f>
        <v>0</v>
      </c>
      <c r="AW319" s="26">
        <f ca="1">Inputs!$HM$9*AW318</f>
        <v>0</v>
      </c>
      <c r="AX319" s="26">
        <f ca="1">Inputs!$HM$9*AX318</f>
        <v>0</v>
      </c>
      <c r="AY319" s="26">
        <f ca="1">Inputs!$HM$9*AY318</f>
        <v>0</v>
      </c>
      <c r="AZ319" s="26">
        <f ca="1">Inputs!$HM$9*AZ318</f>
        <v>0</v>
      </c>
      <c r="BA319" s="26">
        <f ca="1">Inputs!$HM$9*BA318</f>
        <v>0</v>
      </c>
      <c r="BB319" s="26">
        <f ca="1">Inputs!$HM$9*BB318</f>
        <v>0</v>
      </c>
      <c r="BC319" s="26">
        <f ca="1">Inputs!$HM$9*BC318</f>
        <v>0</v>
      </c>
      <c r="BD319" s="26">
        <f ca="1">Inputs!$HM$9*BD318</f>
        <v>0</v>
      </c>
      <c r="BE319" s="26">
        <f ca="1">Inputs!$HM$9*BE318</f>
        <v>0</v>
      </c>
      <c r="BF319" s="26">
        <f ca="1">Inputs!$HM$9*BF318</f>
        <v>0</v>
      </c>
      <c r="BG319" s="26">
        <f ca="1">Inputs!$HM$9*BG318</f>
        <v>0</v>
      </c>
      <c r="BH319" s="26">
        <f ca="1">Inputs!$HM$9*BH318</f>
        <v>0</v>
      </c>
      <c r="BI319" s="26">
        <f ca="1">Inputs!$HM$9*BI318</f>
        <v>0</v>
      </c>
      <c r="BJ319" s="26">
        <f ca="1">Inputs!$HM$9*BJ318</f>
        <v>0</v>
      </c>
      <c r="BK319" s="26">
        <f ca="1">Inputs!$HM$9*BK318</f>
        <v>0</v>
      </c>
      <c r="BL319" s="26">
        <f ca="1">Inputs!$HM$9*BL318</f>
        <v>0</v>
      </c>
      <c r="BM319" s="26">
        <f ca="1">Inputs!$HM$9*BM318</f>
        <v>0</v>
      </c>
      <c r="BN319" s="26">
        <f ca="1">Inputs!$HM$9*BN318</f>
        <v>0</v>
      </c>
      <c r="BO319" s="26">
        <f ca="1">Inputs!$HM$9*BO318</f>
        <v>0</v>
      </c>
      <c r="BP319" s="26">
        <f ca="1">Inputs!$HM$9*BP318</f>
        <v>0</v>
      </c>
      <c r="BQ319" s="26">
        <f ca="1">Inputs!$HM$9*BQ318</f>
        <v>0</v>
      </c>
      <c r="BR319" s="26">
        <f ca="1">Inputs!$HM$9*BR318</f>
        <v>0</v>
      </c>
      <c r="BS319" s="26">
        <f ca="1">Inputs!$HM$9*BS318</f>
        <v>0</v>
      </c>
      <c r="BT319" s="26">
        <f ca="1">Inputs!$HM$9*BT318</f>
        <v>0</v>
      </c>
      <c r="BU319" s="26">
        <f ca="1">Inputs!$HM$9*BU318</f>
        <v>0</v>
      </c>
      <c r="BV319" s="26">
        <f ca="1">Inputs!$HM$9*BV318</f>
        <v>0</v>
      </c>
      <c r="BW319" s="26">
        <f ca="1">Inputs!$HM$9*BW318</f>
        <v>0</v>
      </c>
      <c r="BX319" s="26">
        <f ca="1">Inputs!$HM$9*BX318</f>
        <v>0</v>
      </c>
      <c r="BY319" s="26">
        <f ca="1">Inputs!$HM$9*BY318</f>
        <v>0</v>
      </c>
      <c r="BZ319" s="26">
        <f ca="1">Inputs!$HM$9*BZ318</f>
        <v>0</v>
      </c>
      <c r="CA319" s="26">
        <f ca="1">Inputs!$HM$9*CA318</f>
        <v>0</v>
      </c>
      <c r="CB319" s="26">
        <f ca="1">Inputs!$HM$9*CB318</f>
        <v>0</v>
      </c>
      <c r="CC319" s="26">
        <f ca="1">Inputs!$HM$9*CC318</f>
        <v>0</v>
      </c>
      <c r="CD319" s="26">
        <f ca="1">Inputs!$HM$9*CD318</f>
        <v>0</v>
      </c>
      <c r="CE319" s="26">
        <f ca="1">Inputs!$HM$9*CE318</f>
        <v>0</v>
      </c>
      <c r="CF319" s="26">
        <f ca="1">Inputs!$HM$9*CF318</f>
        <v>0</v>
      </c>
      <c r="CG319" s="26">
        <f ca="1">Inputs!$HM$9*CG318</f>
        <v>0</v>
      </c>
      <c r="CH319" s="26">
        <f ca="1">Inputs!$HM$9*CH318</f>
        <v>0</v>
      </c>
      <c r="CI319" s="26">
        <f ca="1">Inputs!$HM$9*CI318</f>
        <v>0</v>
      </c>
      <c r="CJ319" s="26">
        <f ca="1">Inputs!$HM$9*CJ318</f>
        <v>0</v>
      </c>
      <c r="CK319" s="26">
        <f ca="1">Inputs!$HM$9*CK318</f>
        <v>0</v>
      </c>
      <c r="CL319" s="26">
        <f ca="1">Inputs!$HM$9*CL318</f>
        <v>0</v>
      </c>
      <c r="CM319" s="26">
        <f ca="1">Inputs!$HM$9*CM318</f>
        <v>0</v>
      </c>
    </row>
    <row r="320" spans="2:91" s="115" customFormat="1" x14ac:dyDescent="0.2">
      <c r="B320" s="195" t="s">
        <v>296</v>
      </c>
      <c r="C320" s="19" t="str">
        <f>Inputs!$GZ$9</f>
        <v>kg</v>
      </c>
      <c r="D320" s="19" t="s">
        <v>19</v>
      </c>
      <c r="E320" s="63">
        <f ca="1">SUM(E316:E319)</f>
        <v>0</v>
      </c>
      <c r="F320" s="63">
        <f ca="1">SUM(F316:F319)</f>
        <v>0</v>
      </c>
      <c r="G320" s="63">
        <f ca="1">SUM(G316:G319)</f>
        <v>0</v>
      </c>
      <c r="H320" s="63">
        <f ca="1">SUM(H316:H319)</f>
        <v>0</v>
      </c>
      <c r="I320" s="63">
        <f ca="1">SUM(I316:I319)</f>
        <v>0</v>
      </c>
      <c r="J320" s="63"/>
      <c r="K320" s="63">
        <f t="shared" ref="K320:AD320" ca="1" si="558">SUM(K316:K319)</f>
        <v>0</v>
      </c>
      <c r="L320" s="63">
        <f t="shared" ca="1" si="558"/>
        <v>0</v>
      </c>
      <c r="M320" s="63">
        <f t="shared" ca="1" si="558"/>
        <v>0</v>
      </c>
      <c r="N320" s="63">
        <f t="shared" ca="1" si="558"/>
        <v>0</v>
      </c>
      <c r="O320" s="63">
        <f t="shared" ca="1" si="558"/>
        <v>0</v>
      </c>
      <c r="P320" s="63">
        <f t="shared" ca="1" si="558"/>
        <v>0</v>
      </c>
      <c r="Q320" s="63">
        <f t="shared" ca="1" si="558"/>
        <v>0</v>
      </c>
      <c r="R320" s="63">
        <f t="shared" ca="1" si="558"/>
        <v>0</v>
      </c>
      <c r="S320" s="63">
        <f t="shared" ca="1" si="558"/>
        <v>0</v>
      </c>
      <c r="T320" s="63">
        <f t="shared" ca="1" si="558"/>
        <v>0</v>
      </c>
      <c r="U320" s="63">
        <f t="shared" ca="1" si="558"/>
        <v>0</v>
      </c>
      <c r="V320" s="63">
        <f t="shared" ca="1" si="558"/>
        <v>0</v>
      </c>
      <c r="W320" s="63">
        <f t="shared" ca="1" si="558"/>
        <v>0</v>
      </c>
      <c r="X320" s="63">
        <f t="shared" ca="1" si="558"/>
        <v>0</v>
      </c>
      <c r="Y320" s="63">
        <f t="shared" ca="1" si="558"/>
        <v>0</v>
      </c>
      <c r="Z320" s="63">
        <f t="shared" ca="1" si="558"/>
        <v>0</v>
      </c>
      <c r="AA320" s="63">
        <f t="shared" ca="1" si="558"/>
        <v>0</v>
      </c>
      <c r="AB320" s="63">
        <f t="shared" ca="1" si="558"/>
        <v>0</v>
      </c>
      <c r="AC320" s="63">
        <f t="shared" ca="1" si="558"/>
        <v>0</v>
      </c>
      <c r="AD320" s="63">
        <f t="shared" ca="1" si="558"/>
        <v>0</v>
      </c>
      <c r="AE320" s="63"/>
      <c r="AF320" s="194">
        <f t="shared" ref="AF320:BK320" ca="1" si="559">SUM(AF316:AF319)</f>
        <v>0</v>
      </c>
      <c r="AG320" s="194">
        <f t="shared" ca="1" si="559"/>
        <v>0</v>
      </c>
      <c r="AH320" s="194">
        <f t="shared" ca="1" si="559"/>
        <v>0</v>
      </c>
      <c r="AI320" s="194">
        <f t="shared" ca="1" si="559"/>
        <v>0</v>
      </c>
      <c r="AJ320" s="194">
        <f t="shared" ca="1" si="559"/>
        <v>0</v>
      </c>
      <c r="AK320" s="194">
        <f t="shared" ca="1" si="559"/>
        <v>0</v>
      </c>
      <c r="AL320" s="194">
        <f t="shared" ca="1" si="559"/>
        <v>0</v>
      </c>
      <c r="AM320" s="194">
        <f t="shared" ca="1" si="559"/>
        <v>0</v>
      </c>
      <c r="AN320" s="194">
        <f t="shared" ca="1" si="559"/>
        <v>0</v>
      </c>
      <c r="AO320" s="194">
        <f t="shared" ca="1" si="559"/>
        <v>0</v>
      </c>
      <c r="AP320" s="194">
        <f t="shared" ca="1" si="559"/>
        <v>0</v>
      </c>
      <c r="AQ320" s="194">
        <f t="shared" ca="1" si="559"/>
        <v>0</v>
      </c>
      <c r="AR320" s="194">
        <f t="shared" ca="1" si="559"/>
        <v>0</v>
      </c>
      <c r="AS320" s="194">
        <f t="shared" ca="1" si="559"/>
        <v>0</v>
      </c>
      <c r="AT320" s="194">
        <f t="shared" ca="1" si="559"/>
        <v>0</v>
      </c>
      <c r="AU320" s="194">
        <f t="shared" ca="1" si="559"/>
        <v>0</v>
      </c>
      <c r="AV320" s="194">
        <f t="shared" ca="1" si="559"/>
        <v>0</v>
      </c>
      <c r="AW320" s="194">
        <f t="shared" ca="1" si="559"/>
        <v>0</v>
      </c>
      <c r="AX320" s="194">
        <f t="shared" ca="1" si="559"/>
        <v>0</v>
      </c>
      <c r="AY320" s="194">
        <f t="shared" ca="1" si="559"/>
        <v>0</v>
      </c>
      <c r="AZ320" s="194">
        <f t="shared" ca="1" si="559"/>
        <v>0</v>
      </c>
      <c r="BA320" s="194">
        <f t="shared" ca="1" si="559"/>
        <v>0</v>
      </c>
      <c r="BB320" s="194">
        <f t="shared" ca="1" si="559"/>
        <v>0</v>
      </c>
      <c r="BC320" s="194">
        <f t="shared" ca="1" si="559"/>
        <v>0</v>
      </c>
      <c r="BD320" s="194">
        <f t="shared" ca="1" si="559"/>
        <v>0</v>
      </c>
      <c r="BE320" s="194">
        <f t="shared" ca="1" si="559"/>
        <v>0</v>
      </c>
      <c r="BF320" s="194">
        <f t="shared" ca="1" si="559"/>
        <v>0</v>
      </c>
      <c r="BG320" s="194">
        <f t="shared" ca="1" si="559"/>
        <v>0</v>
      </c>
      <c r="BH320" s="194">
        <f t="shared" ca="1" si="559"/>
        <v>0</v>
      </c>
      <c r="BI320" s="194">
        <f t="shared" ca="1" si="559"/>
        <v>0</v>
      </c>
      <c r="BJ320" s="194">
        <f t="shared" ca="1" si="559"/>
        <v>0</v>
      </c>
      <c r="BK320" s="194">
        <f t="shared" ca="1" si="559"/>
        <v>0</v>
      </c>
      <c r="BL320" s="194">
        <f t="shared" ref="BL320:CM320" ca="1" si="560">SUM(BL316:BL319)</f>
        <v>0</v>
      </c>
      <c r="BM320" s="194">
        <f t="shared" ca="1" si="560"/>
        <v>0</v>
      </c>
      <c r="BN320" s="194">
        <f t="shared" ca="1" si="560"/>
        <v>0</v>
      </c>
      <c r="BO320" s="194">
        <f t="shared" ca="1" si="560"/>
        <v>0</v>
      </c>
      <c r="BP320" s="194">
        <f t="shared" ca="1" si="560"/>
        <v>0</v>
      </c>
      <c r="BQ320" s="194">
        <f t="shared" ca="1" si="560"/>
        <v>0</v>
      </c>
      <c r="BR320" s="194">
        <f t="shared" ca="1" si="560"/>
        <v>0</v>
      </c>
      <c r="BS320" s="194">
        <f t="shared" ca="1" si="560"/>
        <v>0</v>
      </c>
      <c r="BT320" s="194">
        <f t="shared" ca="1" si="560"/>
        <v>0</v>
      </c>
      <c r="BU320" s="194">
        <f t="shared" ca="1" si="560"/>
        <v>0</v>
      </c>
      <c r="BV320" s="194">
        <f t="shared" ca="1" si="560"/>
        <v>0</v>
      </c>
      <c r="BW320" s="194">
        <f t="shared" ca="1" si="560"/>
        <v>0</v>
      </c>
      <c r="BX320" s="194">
        <f t="shared" ca="1" si="560"/>
        <v>0</v>
      </c>
      <c r="BY320" s="194">
        <f t="shared" ca="1" si="560"/>
        <v>0</v>
      </c>
      <c r="BZ320" s="194">
        <f t="shared" ca="1" si="560"/>
        <v>0</v>
      </c>
      <c r="CA320" s="194">
        <f t="shared" ca="1" si="560"/>
        <v>0</v>
      </c>
      <c r="CB320" s="194">
        <f t="shared" ca="1" si="560"/>
        <v>0</v>
      </c>
      <c r="CC320" s="194">
        <f t="shared" ca="1" si="560"/>
        <v>0</v>
      </c>
      <c r="CD320" s="194">
        <f t="shared" ca="1" si="560"/>
        <v>0</v>
      </c>
      <c r="CE320" s="194">
        <f t="shared" ca="1" si="560"/>
        <v>0</v>
      </c>
      <c r="CF320" s="194">
        <f t="shared" ca="1" si="560"/>
        <v>0</v>
      </c>
      <c r="CG320" s="194">
        <f t="shared" ca="1" si="560"/>
        <v>0</v>
      </c>
      <c r="CH320" s="194">
        <f t="shared" ca="1" si="560"/>
        <v>0</v>
      </c>
      <c r="CI320" s="194">
        <f t="shared" ca="1" si="560"/>
        <v>0</v>
      </c>
      <c r="CJ320" s="194">
        <f t="shared" ca="1" si="560"/>
        <v>0</v>
      </c>
      <c r="CK320" s="194">
        <f t="shared" ca="1" si="560"/>
        <v>0</v>
      </c>
      <c r="CL320" s="194">
        <f t="shared" ca="1" si="560"/>
        <v>0</v>
      </c>
      <c r="CM320" s="194">
        <f t="shared" ca="1" si="560"/>
        <v>0</v>
      </c>
    </row>
    <row r="322" spans="2:91" x14ac:dyDescent="0.2">
      <c r="B322" s="7" t="s">
        <v>295</v>
      </c>
      <c r="C322" s="19" t="str">
        <f>Inputs!$J$16</f>
        <v>EUR</v>
      </c>
      <c r="D322" s="19" t="s">
        <v>19</v>
      </c>
      <c r="E322" s="27">
        <f ca="1">IFERROR(E311/E317,0)</f>
        <v>0</v>
      </c>
      <c r="F322" s="27">
        <f ca="1">IFERROR(F311/F317,0)</f>
        <v>0</v>
      </c>
      <c r="G322" s="27">
        <f ca="1">IFERROR(G311/G317,0)</f>
        <v>0</v>
      </c>
      <c r="H322" s="27">
        <f ca="1">IFERROR(H311/H317,0)</f>
        <v>0</v>
      </c>
      <c r="I322" s="27">
        <f ca="1">IFERROR(I311/I317,0)</f>
        <v>0</v>
      </c>
      <c r="K322" s="27">
        <f t="shared" ref="K322:AD322" ca="1" si="561">IFERROR(K311/K317,0)</f>
        <v>0</v>
      </c>
      <c r="L322" s="27">
        <f t="shared" ca="1" si="561"/>
        <v>0</v>
      </c>
      <c r="M322" s="27">
        <f t="shared" ca="1" si="561"/>
        <v>0</v>
      </c>
      <c r="N322" s="27">
        <f t="shared" ca="1" si="561"/>
        <v>0</v>
      </c>
      <c r="O322" s="27">
        <f t="shared" ca="1" si="561"/>
        <v>0</v>
      </c>
      <c r="P322" s="27">
        <f t="shared" ca="1" si="561"/>
        <v>0</v>
      </c>
      <c r="Q322" s="27">
        <f t="shared" ca="1" si="561"/>
        <v>0</v>
      </c>
      <c r="R322" s="27">
        <f t="shared" ca="1" si="561"/>
        <v>0</v>
      </c>
      <c r="S322" s="27">
        <f t="shared" ca="1" si="561"/>
        <v>0</v>
      </c>
      <c r="T322" s="27">
        <f t="shared" ca="1" si="561"/>
        <v>0</v>
      </c>
      <c r="U322" s="27">
        <f t="shared" ca="1" si="561"/>
        <v>0</v>
      </c>
      <c r="V322" s="27">
        <f t="shared" ca="1" si="561"/>
        <v>0</v>
      </c>
      <c r="W322" s="27">
        <f t="shared" ca="1" si="561"/>
        <v>0</v>
      </c>
      <c r="X322" s="27">
        <f t="shared" ca="1" si="561"/>
        <v>0</v>
      </c>
      <c r="Y322" s="27">
        <f t="shared" ca="1" si="561"/>
        <v>0</v>
      </c>
      <c r="Z322" s="27">
        <f t="shared" ca="1" si="561"/>
        <v>0</v>
      </c>
      <c r="AA322" s="27">
        <f t="shared" ca="1" si="561"/>
        <v>0</v>
      </c>
      <c r="AB322" s="27">
        <f t="shared" ca="1" si="561"/>
        <v>0</v>
      </c>
      <c r="AC322" s="27">
        <f t="shared" ca="1" si="561"/>
        <v>0</v>
      </c>
      <c r="AD322" s="27">
        <f t="shared" ca="1" si="561"/>
        <v>0</v>
      </c>
      <c r="AF322" s="193">
        <f>Inputs!HB26</f>
        <v>4</v>
      </c>
      <c r="AG322" s="27">
        <f t="shared" ref="AG322:BL322" si="562">AF322*(1+AG323)</f>
        <v>4</v>
      </c>
      <c r="AH322" s="27">
        <f t="shared" si="562"/>
        <v>4</v>
      </c>
      <c r="AI322" s="27">
        <f t="shared" si="562"/>
        <v>4</v>
      </c>
      <c r="AJ322" s="27">
        <f t="shared" si="562"/>
        <v>4</v>
      </c>
      <c r="AK322" s="27">
        <f t="shared" si="562"/>
        <v>4</v>
      </c>
      <c r="AL322" s="27">
        <f t="shared" si="562"/>
        <v>4</v>
      </c>
      <c r="AM322" s="27">
        <f t="shared" si="562"/>
        <v>4</v>
      </c>
      <c r="AN322" s="27">
        <f t="shared" si="562"/>
        <v>4</v>
      </c>
      <c r="AO322" s="27">
        <f t="shared" si="562"/>
        <v>4</v>
      </c>
      <c r="AP322" s="27">
        <f t="shared" si="562"/>
        <v>4</v>
      </c>
      <c r="AQ322" s="27">
        <f t="shared" si="562"/>
        <v>4</v>
      </c>
      <c r="AR322" s="27">
        <f t="shared" si="562"/>
        <v>4</v>
      </c>
      <c r="AS322" s="27">
        <f t="shared" si="562"/>
        <v>4</v>
      </c>
      <c r="AT322" s="27">
        <f t="shared" si="562"/>
        <v>4</v>
      </c>
      <c r="AU322" s="27">
        <f t="shared" si="562"/>
        <v>4</v>
      </c>
      <c r="AV322" s="27">
        <f t="shared" si="562"/>
        <v>4</v>
      </c>
      <c r="AW322" s="27">
        <f t="shared" si="562"/>
        <v>4</v>
      </c>
      <c r="AX322" s="27">
        <f t="shared" si="562"/>
        <v>4</v>
      </c>
      <c r="AY322" s="27">
        <f t="shared" si="562"/>
        <v>4</v>
      </c>
      <c r="AZ322" s="27">
        <f t="shared" si="562"/>
        <v>4</v>
      </c>
      <c r="BA322" s="27">
        <f t="shared" si="562"/>
        <v>4</v>
      </c>
      <c r="BB322" s="27">
        <f t="shared" si="562"/>
        <v>4</v>
      </c>
      <c r="BC322" s="27">
        <f t="shared" si="562"/>
        <v>4</v>
      </c>
      <c r="BD322" s="27">
        <f t="shared" si="562"/>
        <v>4</v>
      </c>
      <c r="BE322" s="27">
        <f t="shared" si="562"/>
        <v>4</v>
      </c>
      <c r="BF322" s="27">
        <f t="shared" si="562"/>
        <v>4</v>
      </c>
      <c r="BG322" s="27">
        <f t="shared" si="562"/>
        <v>4</v>
      </c>
      <c r="BH322" s="27">
        <f t="shared" si="562"/>
        <v>4</v>
      </c>
      <c r="BI322" s="27">
        <f t="shared" si="562"/>
        <v>4</v>
      </c>
      <c r="BJ322" s="27">
        <f t="shared" si="562"/>
        <v>4</v>
      </c>
      <c r="BK322" s="27">
        <f t="shared" si="562"/>
        <v>4</v>
      </c>
      <c r="BL322" s="27">
        <f t="shared" si="562"/>
        <v>4</v>
      </c>
      <c r="BM322" s="27">
        <f t="shared" ref="BM322:CM322" si="563">BL322*(1+BM323)</f>
        <v>4</v>
      </c>
      <c r="BN322" s="27">
        <f t="shared" si="563"/>
        <v>4</v>
      </c>
      <c r="BO322" s="27">
        <f t="shared" si="563"/>
        <v>4</v>
      </c>
      <c r="BP322" s="27">
        <f t="shared" si="563"/>
        <v>4</v>
      </c>
      <c r="BQ322" s="27">
        <f t="shared" si="563"/>
        <v>4</v>
      </c>
      <c r="BR322" s="27">
        <f t="shared" si="563"/>
        <v>4</v>
      </c>
      <c r="BS322" s="27">
        <f t="shared" si="563"/>
        <v>4</v>
      </c>
      <c r="BT322" s="27">
        <f t="shared" si="563"/>
        <v>4</v>
      </c>
      <c r="BU322" s="27">
        <f t="shared" si="563"/>
        <v>4</v>
      </c>
      <c r="BV322" s="27">
        <f t="shared" si="563"/>
        <v>4</v>
      </c>
      <c r="BW322" s="27">
        <f t="shared" si="563"/>
        <v>4</v>
      </c>
      <c r="BX322" s="27">
        <f t="shared" si="563"/>
        <v>4</v>
      </c>
      <c r="BY322" s="27">
        <f t="shared" si="563"/>
        <v>4</v>
      </c>
      <c r="BZ322" s="27">
        <f t="shared" si="563"/>
        <v>4</v>
      </c>
      <c r="CA322" s="27">
        <f t="shared" si="563"/>
        <v>4</v>
      </c>
      <c r="CB322" s="27">
        <f t="shared" si="563"/>
        <v>4</v>
      </c>
      <c r="CC322" s="27">
        <f t="shared" si="563"/>
        <v>4</v>
      </c>
      <c r="CD322" s="27">
        <f t="shared" si="563"/>
        <v>4</v>
      </c>
      <c r="CE322" s="27">
        <f t="shared" si="563"/>
        <v>4</v>
      </c>
      <c r="CF322" s="27">
        <f t="shared" si="563"/>
        <v>4</v>
      </c>
      <c r="CG322" s="27">
        <f t="shared" si="563"/>
        <v>4</v>
      </c>
      <c r="CH322" s="27">
        <f t="shared" si="563"/>
        <v>4</v>
      </c>
      <c r="CI322" s="27">
        <f t="shared" si="563"/>
        <v>4</v>
      </c>
      <c r="CJ322" s="27">
        <f t="shared" si="563"/>
        <v>4</v>
      </c>
      <c r="CK322" s="27">
        <f t="shared" si="563"/>
        <v>4</v>
      </c>
      <c r="CL322" s="27">
        <f t="shared" si="563"/>
        <v>4</v>
      </c>
      <c r="CM322" s="27">
        <f t="shared" si="563"/>
        <v>4</v>
      </c>
    </row>
    <row r="323" spans="2:91" s="189" customFormat="1" x14ac:dyDescent="0.2">
      <c r="B323" s="192" t="s">
        <v>277</v>
      </c>
      <c r="C323" s="19" t="s">
        <v>43</v>
      </c>
      <c r="D323" s="19" t="s">
        <v>19</v>
      </c>
      <c r="E323" s="191">
        <f>Settings!AZ278</f>
        <v>0</v>
      </c>
      <c r="F323" s="191">
        <f>Settings!BA278</f>
        <v>0</v>
      </c>
      <c r="G323" s="191">
        <f>Settings!BB278</f>
        <v>0</v>
      </c>
      <c r="H323" s="191">
        <f>Settings!BC278</f>
        <v>0</v>
      </c>
      <c r="I323" s="191">
        <f>Settings!BD278</f>
        <v>0</v>
      </c>
      <c r="K323" s="190">
        <f t="shared" ref="K323:AD323" si="564">SUMIF($E$4:$I$4,K$4,$E323:$I323)/4</f>
        <v>0</v>
      </c>
      <c r="L323" s="190">
        <f t="shared" si="564"/>
        <v>0</v>
      </c>
      <c r="M323" s="190">
        <f t="shared" si="564"/>
        <v>0</v>
      </c>
      <c r="N323" s="190">
        <f t="shared" si="564"/>
        <v>0</v>
      </c>
      <c r="O323" s="190">
        <f t="shared" si="564"/>
        <v>0</v>
      </c>
      <c r="P323" s="190">
        <f t="shared" si="564"/>
        <v>0</v>
      </c>
      <c r="Q323" s="190">
        <f t="shared" si="564"/>
        <v>0</v>
      </c>
      <c r="R323" s="190">
        <f t="shared" si="564"/>
        <v>0</v>
      </c>
      <c r="S323" s="190">
        <f t="shared" si="564"/>
        <v>0</v>
      </c>
      <c r="T323" s="190">
        <f t="shared" si="564"/>
        <v>0</v>
      </c>
      <c r="U323" s="190">
        <f t="shared" si="564"/>
        <v>0</v>
      </c>
      <c r="V323" s="190">
        <f t="shared" si="564"/>
        <v>0</v>
      </c>
      <c r="W323" s="190">
        <f t="shared" si="564"/>
        <v>0</v>
      </c>
      <c r="X323" s="190">
        <f t="shared" si="564"/>
        <v>0</v>
      </c>
      <c r="Y323" s="190">
        <f t="shared" si="564"/>
        <v>0</v>
      </c>
      <c r="Z323" s="190">
        <f t="shared" si="564"/>
        <v>0</v>
      </c>
      <c r="AA323" s="190">
        <f t="shared" si="564"/>
        <v>0</v>
      </c>
      <c r="AB323" s="190">
        <f t="shared" si="564"/>
        <v>0</v>
      </c>
      <c r="AC323" s="190">
        <f t="shared" si="564"/>
        <v>0</v>
      </c>
      <c r="AD323" s="190">
        <f t="shared" si="564"/>
        <v>0</v>
      </c>
      <c r="AF323" s="190">
        <f t="shared" ref="AF323:BK323" si="565">SUMIF($E$4:$I$4,AF$4,$E323:$I323)/12</f>
        <v>0</v>
      </c>
      <c r="AG323" s="190">
        <f t="shared" si="565"/>
        <v>0</v>
      </c>
      <c r="AH323" s="190">
        <f t="shared" si="565"/>
        <v>0</v>
      </c>
      <c r="AI323" s="190">
        <f t="shared" si="565"/>
        <v>0</v>
      </c>
      <c r="AJ323" s="190">
        <f t="shared" si="565"/>
        <v>0</v>
      </c>
      <c r="AK323" s="190">
        <f t="shared" si="565"/>
        <v>0</v>
      </c>
      <c r="AL323" s="190">
        <f t="shared" si="565"/>
        <v>0</v>
      </c>
      <c r="AM323" s="190">
        <f t="shared" si="565"/>
        <v>0</v>
      </c>
      <c r="AN323" s="190">
        <f t="shared" si="565"/>
        <v>0</v>
      </c>
      <c r="AO323" s="190">
        <f t="shared" si="565"/>
        <v>0</v>
      </c>
      <c r="AP323" s="190">
        <f t="shared" si="565"/>
        <v>0</v>
      </c>
      <c r="AQ323" s="190">
        <f t="shared" si="565"/>
        <v>0</v>
      </c>
      <c r="AR323" s="190">
        <f t="shared" si="565"/>
        <v>0</v>
      </c>
      <c r="AS323" s="190">
        <f t="shared" si="565"/>
        <v>0</v>
      </c>
      <c r="AT323" s="190">
        <f t="shared" si="565"/>
        <v>0</v>
      </c>
      <c r="AU323" s="190">
        <f t="shared" si="565"/>
        <v>0</v>
      </c>
      <c r="AV323" s="190">
        <f t="shared" si="565"/>
        <v>0</v>
      </c>
      <c r="AW323" s="190">
        <f t="shared" si="565"/>
        <v>0</v>
      </c>
      <c r="AX323" s="190">
        <f t="shared" si="565"/>
        <v>0</v>
      </c>
      <c r="AY323" s="190">
        <f t="shared" si="565"/>
        <v>0</v>
      </c>
      <c r="AZ323" s="190">
        <f t="shared" si="565"/>
        <v>0</v>
      </c>
      <c r="BA323" s="190">
        <f t="shared" si="565"/>
        <v>0</v>
      </c>
      <c r="BB323" s="190">
        <f t="shared" si="565"/>
        <v>0</v>
      </c>
      <c r="BC323" s="190">
        <f t="shared" si="565"/>
        <v>0</v>
      </c>
      <c r="BD323" s="190">
        <f t="shared" si="565"/>
        <v>0</v>
      </c>
      <c r="BE323" s="190">
        <f t="shared" si="565"/>
        <v>0</v>
      </c>
      <c r="BF323" s="190">
        <f t="shared" si="565"/>
        <v>0</v>
      </c>
      <c r="BG323" s="190">
        <f t="shared" si="565"/>
        <v>0</v>
      </c>
      <c r="BH323" s="190">
        <f t="shared" si="565"/>
        <v>0</v>
      </c>
      <c r="BI323" s="190">
        <f t="shared" si="565"/>
        <v>0</v>
      </c>
      <c r="BJ323" s="190">
        <f t="shared" si="565"/>
        <v>0</v>
      </c>
      <c r="BK323" s="190">
        <f t="shared" si="565"/>
        <v>0</v>
      </c>
      <c r="BL323" s="190">
        <f t="shared" ref="BL323:CM323" si="566">SUMIF($E$4:$I$4,BL$4,$E323:$I323)/12</f>
        <v>0</v>
      </c>
      <c r="BM323" s="190">
        <f t="shared" si="566"/>
        <v>0</v>
      </c>
      <c r="BN323" s="190">
        <f t="shared" si="566"/>
        <v>0</v>
      </c>
      <c r="BO323" s="190">
        <f t="shared" si="566"/>
        <v>0</v>
      </c>
      <c r="BP323" s="190">
        <f t="shared" si="566"/>
        <v>0</v>
      </c>
      <c r="BQ323" s="190">
        <f t="shared" si="566"/>
        <v>0</v>
      </c>
      <c r="BR323" s="190">
        <f t="shared" si="566"/>
        <v>0</v>
      </c>
      <c r="BS323" s="190">
        <f t="shared" si="566"/>
        <v>0</v>
      </c>
      <c r="BT323" s="190">
        <f t="shared" si="566"/>
        <v>0</v>
      </c>
      <c r="BU323" s="190">
        <f t="shared" si="566"/>
        <v>0</v>
      </c>
      <c r="BV323" s="190">
        <f t="shared" si="566"/>
        <v>0</v>
      </c>
      <c r="BW323" s="190">
        <f t="shared" si="566"/>
        <v>0</v>
      </c>
      <c r="BX323" s="190">
        <f t="shared" si="566"/>
        <v>0</v>
      </c>
      <c r="BY323" s="190">
        <f t="shared" si="566"/>
        <v>0</v>
      </c>
      <c r="BZ323" s="190">
        <f t="shared" si="566"/>
        <v>0</v>
      </c>
      <c r="CA323" s="190">
        <f t="shared" si="566"/>
        <v>0</v>
      </c>
      <c r="CB323" s="190">
        <f t="shared" si="566"/>
        <v>0</v>
      </c>
      <c r="CC323" s="190">
        <f t="shared" si="566"/>
        <v>0</v>
      </c>
      <c r="CD323" s="190">
        <f t="shared" si="566"/>
        <v>0</v>
      </c>
      <c r="CE323" s="190">
        <f t="shared" si="566"/>
        <v>0</v>
      </c>
      <c r="CF323" s="190">
        <f t="shared" si="566"/>
        <v>0</v>
      </c>
      <c r="CG323" s="190">
        <f t="shared" si="566"/>
        <v>0</v>
      </c>
      <c r="CH323" s="190">
        <f t="shared" si="566"/>
        <v>0</v>
      </c>
      <c r="CI323" s="190">
        <f t="shared" si="566"/>
        <v>0</v>
      </c>
      <c r="CJ323" s="190">
        <f t="shared" si="566"/>
        <v>0</v>
      </c>
      <c r="CK323" s="190">
        <f t="shared" si="566"/>
        <v>0</v>
      </c>
      <c r="CL323" s="190">
        <f t="shared" si="566"/>
        <v>0</v>
      </c>
      <c r="CM323" s="190">
        <f t="shared" si="566"/>
        <v>0</v>
      </c>
    </row>
    <row r="325" spans="2:91" x14ac:dyDescent="0.2">
      <c r="B325" s="23" t="str">
        <f>Inputs!GY27</f>
        <v>Butter</v>
      </c>
    </row>
    <row r="326" spans="2:91" x14ac:dyDescent="0.2">
      <c r="B326" s="23"/>
    </row>
    <row r="327" spans="2:91" s="115" customFormat="1" x14ac:dyDescent="0.2">
      <c r="B327" s="195" t="s">
        <v>300</v>
      </c>
      <c r="C327" s="19" t="str">
        <f>Inputs!$J$16</f>
        <v>EUR</v>
      </c>
      <c r="D327" s="19" t="s">
        <v>19</v>
      </c>
      <c r="E327" s="63">
        <v>0</v>
      </c>
      <c r="F327" s="63">
        <f ca="1">E331</f>
        <v>1.2789769243681803E-13</v>
      </c>
      <c r="G327" s="63">
        <f ca="1">F331</f>
        <v>4.8316906031686813E-13</v>
      </c>
      <c r="H327" s="63">
        <f ca="1">G331</f>
        <v>1.5916157281026244E-12</v>
      </c>
      <c r="I327" s="63">
        <f ca="1">H331</f>
        <v>1.3642420526593924E-12</v>
      </c>
      <c r="J327" s="63"/>
      <c r="K327" s="63">
        <v>0</v>
      </c>
      <c r="L327" s="63">
        <f t="shared" ref="L327:AD327" ca="1" si="567">K331</f>
        <v>0</v>
      </c>
      <c r="M327" s="63">
        <f t="shared" ca="1" si="567"/>
        <v>0</v>
      </c>
      <c r="N327" s="63">
        <f t="shared" ca="1" si="567"/>
        <v>0</v>
      </c>
      <c r="O327" s="63">
        <f t="shared" ca="1" si="567"/>
        <v>1.2789769243681803E-13</v>
      </c>
      <c r="P327" s="63">
        <f t="shared" ca="1" si="567"/>
        <v>1.9184653865522705E-13</v>
      </c>
      <c r="Q327" s="63">
        <f t="shared" ca="1" si="567"/>
        <v>3.979039320256561E-13</v>
      </c>
      <c r="R327" s="63">
        <f t="shared" ca="1" si="567"/>
        <v>6.9633188104489818E-13</v>
      </c>
      <c r="S327" s="63">
        <f t="shared" ca="1" si="567"/>
        <v>5.4001247917767614E-13</v>
      </c>
      <c r="T327" s="63">
        <f t="shared" ca="1" si="567"/>
        <v>6.1106675275368616E-13</v>
      </c>
      <c r="U327" s="63">
        <f t="shared" ca="1" si="567"/>
        <v>6.1106675275368616E-13</v>
      </c>
      <c r="V327" s="63">
        <f t="shared" ca="1" si="567"/>
        <v>5.6843418860808015E-13</v>
      </c>
      <c r="W327" s="63">
        <f t="shared" ca="1" si="567"/>
        <v>4.8316906031686813E-13</v>
      </c>
      <c r="X327" s="63">
        <f t="shared" ca="1" si="567"/>
        <v>2.7000623958883807E-13</v>
      </c>
      <c r="Y327" s="63">
        <f t="shared" ca="1" si="567"/>
        <v>2.8421709430404007E-13</v>
      </c>
      <c r="Z327" s="63">
        <f t="shared" ca="1" si="567"/>
        <v>0</v>
      </c>
      <c r="AA327" s="63">
        <f t="shared" ca="1" si="567"/>
        <v>-1.5631940186722204E-13</v>
      </c>
      <c r="AB327" s="63">
        <f t="shared" ca="1" si="567"/>
        <v>-1.8474111129762605E-13</v>
      </c>
      <c r="AC327" s="63">
        <f t="shared" ca="1" si="567"/>
        <v>-4.5474735088646412E-13</v>
      </c>
      <c r="AD327" s="63">
        <f t="shared" ca="1" si="567"/>
        <v>-2.5579538487363607E-13</v>
      </c>
      <c r="AE327" s="63"/>
      <c r="AF327" s="194">
        <v>0</v>
      </c>
      <c r="AG327" s="63">
        <f t="shared" ref="AG327:BL327" ca="1" si="568">AF331</f>
        <v>0</v>
      </c>
      <c r="AH327" s="63">
        <f t="shared" ca="1" si="568"/>
        <v>0</v>
      </c>
      <c r="AI327" s="63">
        <f t="shared" ca="1" si="568"/>
        <v>0</v>
      </c>
      <c r="AJ327" s="63">
        <f t="shared" ca="1" si="568"/>
        <v>0</v>
      </c>
      <c r="AK327" s="63">
        <f t="shared" ca="1" si="568"/>
        <v>0</v>
      </c>
      <c r="AL327" s="63">
        <f t="shared" ca="1" si="568"/>
        <v>0</v>
      </c>
      <c r="AM327" s="63">
        <f t="shared" ca="1" si="568"/>
        <v>0</v>
      </c>
      <c r="AN327" s="63">
        <f t="shared" ca="1" si="568"/>
        <v>0</v>
      </c>
      <c r="AO327" s="63">
        <f t="shared" ca="1" si="568"/>
        <v>0</v>
      </c>
      <c r="AP327" s="63">
        <f t="shared" ca="1" si="568"/>
        <v>0</v>
      </c>
      <c r="AQ327" s="63">
        <f t="shared" ca="1" si="568"/>
        <v>0</v>
      </c>
      <c r="AR327" s="63">
        <f t="shared" ca="1" si="568"/>
        <v>3.1974423109204508E-14</v>
      </c>
      <c r="AS327" s="63">
        <f t="shared" ca="1" si="568"/>
        <v>5.6843418860808015E-14</v>
      </c>
      <c r="AT327" s="63">
        <f t="shared" ca="1" si="568"/>
        <v>8.8817841970012523E-14</v>
      </c>
      <c r="AU327" s="63">
        <f t="shared" ca="1" si="568"/>
        <v>1.0658141036401503E-13</v>
      </c>
      <c r="AV327" s="63">
        <f t="shared" ca="1" si="568"/>
        <v>1.1013412404281553E-13</v>
      </c>
      <c r="AW327" s="63">
        <f t="shared" ca="1" si="568"/>
        <v>1.3500311979441904E-13</v>
      </c>
      <c r="AX327" s="63">
        <f t="shared" ca="1" si="568"/>
        <v>9.5923269327613525E-14</v>
      </c>
      <c r="AY327" s="63">
        <f t="shared" ca="1" si="568"/>
        <v>1.3500311979441904E-13</v>
      </c>
      <c r="AZ327" s="63">
        <f t="shared" ca="1" si="568"/>
        <v>1.4210854715202004E-13</v>
      </c>
      <c r="BA327" s="63">
        <f t="shared" ca="1" si="568"/>
        <v>1.9184653865522705E-13</v>
      </c>
      <c r="BB327" s="63">
        <f t="shared" ca="1" si="568"/>
        <v>1.5276668818842154E-13</v>
      </c>
      <c r="BC327" s="63">
        <f t="shared" ca="1" si="568"/>
        <v>1.1368683772161603E-13</v>
      </c>
      <c r="BD327" s="63">
        <f t="shared" ca="1" si="568"/>
        <v>9.2370555648813024E-14</v>
      </c>
      <c r="BE327" s="63">
        <f t="shared" ca="1" si="568"/>
        <v>1.3145040611561853E-13</v>
      </c>
      <c r="BF327" s="63">
        <f t="shared" ca="1" si="568"/>
        <v>1.3500311979441904E-13</v>
      </c>
      <c r="BG327" s="63">
        <f t="shared" ca="1" si="568"/>
        <v>5.3290705182007514E-14</v>
      </c>
      <c r="BH327" s="63">
        <f t="shared" ca="1" si="568"/>
        <v>7.460698725481052E-14</v>
      </c>
      <c r="BI327" s="63">
        <f t="shared" ca="1" si="568"/>
        <v>6.3948846218409017E-14</v>
      </c>
      <c r="BJ327" s="63">
        <f t="shared" ca="1" si="568"/>
        <v>7.1054273576010019E-14</v>
      </c>
      <c r="BK327" s="63">
        <f t="shared" ca="1" si="568"/>
        <v>7.815970093361102E-14</v>
      </c>
      <c r="BL327" s="63">
        <f t="shared" ca="1" si="568"/>
        <v>7.815970093361102E-14</v>
      </c>
      <c r="BM327" s="63">
        <f t="shared" ref="BM327:CM327" ca="1" si="569">BL331</f>
        <v>7.815970093361102E-14</v>
      </c>
      <c r="BN327" s="63">
        <f t="shared" ca="1" si="569"/>
        <v>6.7501559897209518E-14</v>
      </c>
      <c r="BO327" s="63">
        <f t="shared" ca="1" si="569"/>
        <v>1.0302869668521453E-13</v>
      </c>
      <c r="BP327" s="63">
        <f t="shared" ca="1" si="569"/>
        <v>8.5265128291212022E-14</v>
      </c>
      <c r="BQ327" s="63">
        <f t="shared" ca="1" si="569"/>
        <v>9.2370555648813024E-14</v>
      </c>
      <c r="BR327" s="63">
        <f t="shared" ca="1" si="569"/>
        <v>9.2370555648813024E-14</v>
      </c>
      <c r="BS327" s="63">
        <f t="shared" ca="1" si="569"/>
        <v>8.8817841970012523E-14</v>
      </c>
      <c r="BT327" s="63">
        <f t="shared" ca="1" si="569"/>
        <v>1.3500311979441904E-13</v>
      </c>
      <c r="BU327" s="63">
        <f t="shared" ca="1" si="569"/>
        <v>1.1368683772161603E-13</v>
      </c>
      <c r="BV327" s="63">
        <f t="shared" ca="1" si="569"/>
        <v>1.5631940186722204E-13</v>
      </c>
      <c r="BW327" s="63">
        <f t="shared" ca="1" si="569"/>
        <v>1.2434497875801753E-13</v>
      </c>
      <c r="BX327" s="63">
        <f t="shared" ca="1" si="569"/>
        <v>1.3500311979441904E-13</v>
      </c>
      <c r="BY327" s="63">
        <f t="shared" ca="1" si="569"/>
        <v>1.3500311979441904E-13</v>
      </c>
      <c r="BZ327" s="63">
        <f t="shared" ca="1" si="569"/>
        <v>9.2370555648813024E-14</v>
      </c>
      <c r="CA327" s="63">
        <f t="shared" ca="1" si="569"/>
        <v>8.5265128291212022E-14</v>
      </c>
      <c r="CB327" s="63">
        <f t="shared" ca="1" si="569"/>
        <v>1.1723955140041653E-13</v>
      </c>
      <c r="CC327" s="63">
        <f t="shared" ca="1" si="569"/>
        <v>9.9475983006414026E-14</v>
      </c>
      <c r="CD327" s="63">
        <f t="shared" ca="1" si="569"/>
        <v>1.3500311979441904E-13</v>
      </c>
      <c r="CE327" s="63">
        <f t="shared" ca="1" si="569"/>
        <v>2.0250467969162855E-13</v>
      </c>
      <c r="CF327" s="63">
        <f t="shared" ca="1" si="569"/>
        <v>2.4158453015843406E-13</v>
      </c>
      <c r="CG327" s="63">
        <f t="shared" ca="1" si="569"/>
        <v>2.1316282072803006E-13</v>
      </c>
      <c r="CH327" s="63">
        <f t="shared" ca="1" si="569"/>
        <v>1.1368683772161603E-13</v>
      </c>
      <c r="CI327" s="63">
        <f t="shared" ca="1" si="569"/>
        <v>1.1013412404281553E-13</v>
      </c>
      <c r="CJ327" s="63">
        <f t="shared" ca="1" si="569"/>
        <v>1.1368683772161603E-13</v>
      </c>
      <c r="CK327" s="63">
        <f t="shared" ca="1" si="569"/>
        <v>8.8817841970012523E-14</v>
      </c>
      <c r="CL327" s="63">
        <f t="shared" ca="1" si="569"/>
        <v>9.2370555648813024E-14</v>
      </c>
      <c r="CM327" s="63">
        <f t="shared" ca="1" si="569"/>
        <v>1.2079226507921703E-13</v>
      </c>
    </row>
    <row r="328" spans="2:91" x14ac:dyDescent="0.2">
      <c r="B328" s="196" t="s">
        <v>299</v>
      </c>
      <c r="C328" s="19" t="str">
        <f>Inputs!$J$16</f>
        <v>EUR</v>
      </c>
      <c r="D328" s="19" t="s">
        <v>19</v>
      </c>
      <c r="E328" s="27">
        <f t="shared" ref="E328:I330" ca="1" si="570">SUMIF($K$4:$AD$4,E$4,$K328:$AD328)</f>
        <v>1237.3724999999999</v>
      </c>
      <c r="F328" s="27">
        <f t="shared" ca="1" si="570"/>
        <v>5234.6699999999992</v>
      </c>
      <c r="G328" s="27">
        <f t="shared" ca="1" si="570"/>
        <v>5683.7549999999992</v>
      </c>
      <c r="H328" s="27">
        <f t="shared" ca="1" si="570"/>
        <v>5969.6699999999992</v>
      </c>
      <c r="I328" s="27">
        <f t="shared" ca="1" si="570"/>
        <v>6791.7674999999999</v>
      </c>
      <c r="J328" s="27"/>
      <c r="K328" s="27">
        <f t="shared" ref="K328:T330" ca="1" si="571">SUMIFS($AF328:$CM328,$AF$4:$CM$4,K$4,$AF$8:$CM$8,K$8)</f>
        <v>0</v>
      </c>
      <c r="L328" s="27">
        <f t="shared" ca="1" si="571"/>
        <v>0</v>
      </c>
      <c r="M328" s="27">
        <f t="shared" ca="1" si="571"/>
        <v>0</v>
      </c>
      <c r="N328" s="27">
        <f t="shared" ca="1" si="571"/>
        <v>1237.3724999999999</v>
      </c>
      <c r="O328" s="27">
        <f t="shared" ca="1" si="571"/>
        <v>1217.5274999999997</v>
      </c>
      <c r="P328" s="27">
        <f t="shared" ca="1" si="571"/>
        <v>1260.1574999999998</v>
      </c>
      <c r="Q328" s="27">
        <f t="shared" ca="1" si="571"/>
        <v>1324.1025</v>
      </c>
      <c r="R328" s="27">
        <f t="shared" ca="1" si="571"/>
        <v>1432.8824999999997</v>
      </c>
      <c r="S328" s="27">
        <f t="shared" ca="1" si="571"/>
        <v>1313.0774999999999</v>
      </c>
      <c r="T328" s="27">
        <f t="shared" ca="1" si="571"/>
        <v>1368.2024999999999</v>
      </c>
      <c r="U328" s="27">
        <f t="shared" ref="U328:AD330" ca="1" si="572">SUMIFS($AF328:$CM328,$AF$4:$CM$4,U$4,$AF$8:$CM$8,U$8)</f>
        <v>1438.3949999999998</v>
      </c>
      <c r="V328" s="27">
        <f t="shared" ca="1" si="572"/>
        <v>1564.0799999999997</v>
      </c>
      <c r="W328" s="27">
        <f t="shared" ca="1" si="572"/>
        <v>1374.4499999999998</v>
      </c>
      <c r="X328" s="27">
        <f t="shared" ca="1" si="572"/>
        <v>1439.8649999999998</v>
      </c>
      <c r="Y328" s="27">
        <f t="shared" ca="1" si="572"/>
        <v>1521.4499999999996</v>
      </c>
      <c r="Z328" s="27">
        <f t="shared" ca="1" si="572"/>
        <v>1633.9049999999997</v>
      </c>
      <c r="AA328" s="27">
        <f t="shared" ca="1" si="572"/>
        <v>1575.4724999999999</v>
      </c>
      <c r="AB328" s="27">
        <f t="shared" ca="1" si="572"/>
        <v>1636.4775</v>
      </c>
      <c r="AC328" s="27">
        <f t="shared" ca="1" si="572"/>
        <v>1714.7550000000001</v>
      </c>
      <c r="AD328" s="27">
        <f t="shared" ca="1" si="572"/>
        <v>1865.0625</v>
      </c>
      <c r="AE328" s="27"/>
      <c r="AF328" s="26">
        <f t="shared" ref="AF328:BK328" ca="1" si="573">AF334*AF339</f>
        <v>0</v>
      </c>
      <c r="AG328" s="26">
        <f t="shared" ca="1" si="573"/>
        <v>0</v>
      </c>
      <c r="AH328" s="26">
        <f t="shared" ca="1" si="573"/>
        <v>0</v>
      </c>
      <c r="AI328" s="26">
        <f t="shared" ca="1" si="573"/>
        <v>0</v>
      </c>
      <c r="AJ328" s="26">
        <f t="shared" ca="1" si="573"/>
        <v>0</v>
      </c>
      <c r="AK328" s="26">
        <f t="shared" ca="1" si="573"/>
        <v>0</v>
      </c>
      <c r="AL328" s="26">
        <f t="shared" ca="1" si="573"/>
        <v>0</v>
      </c>
      <c r="AM328" s="26">
        <f t="shared" ca="1" si="573"/>
        <v>0</v>
      </c>
      <c r="AN328" s="26">
        <f t="shared" ca="1" si="573"/>
        <v>0</v>
      </c>
      <c r="AO328" s="26">
        <f t="shared" ca="1" si="573"/>
        <v>407.92499999999995</v>
      </c>
      <c r="AP328" s="26">
        <f t="shared" ca="1" si="573"/>
        <v>400.94249999999994</v>
      </c>
      <c r="AQ328" s="26">
        <f t="shared" ca="1" si="573"/>
        <v>428.505</v>
      </c>
      <c r="AR328" s="26">
        <f t="shared" ca="1" si="573"/>
        <v>456.80249999999995</v>
      </c>
      <c r="AS328" s="26">
        <f t="shared" ca="1" si="573"/>
        <v>320.82749999999999</v>
      </c>
      <c r="AT328" s="26">
        <f t="shared" ca="1" si="573"/>
        <v>439.89749999999992</v>
      </c>
      <c r="AU328" s="26">
        <f t="shared" ca="1" si="573"/>
        <v>408.29249999999996</v>
      </c>
      <c r="AV328" s="26">
        <f t="shared" ca="1" si="573"/>
        <v>424.82999999999993</v>
      </c>
      <c r="AW328" s="26">
        <f t="shared" ca="1" si="573"/>
        <v>427.03499999999991</v>
      </c>
      <c r="AX328" s="26">
        <f t="shared" ca="1" si="573"/>
        <v>424.82999999999993</v>
      </c>
      <c r="AY328" s="26">
        <f t="shared" ca="1" si="573"/>
        <v>481.0575</v>
      </c>
      <c r="AZ328" s="26">
        <f t="shared" ca="1" si="573"/>
        <v>418.21500000000003</v>
      </c>
      <c r="BA328" s="26">
        <f t="shared" ca="1" si="573"/>
        <v>468.92999999999995</v>
      </c>
      <c r="BB328" s="26">
        <f t="shared" ca="1" si="573"/>
        <v>477.74999999999989</v>
      </c>
      <c r="BC328" s="26">
        <f t="shared" ca="1" si="573"/>
        <v>486.20249999999993</v>
      </c>
      <c r="BD328" s="26">
        <f t="shared" ca="1" si="573"/>
        <v>495.75749999999999</v>
      </c>
      <c r="BE328" s="26">
        <f t="shared" ca="1" si="573"/>
        <v>342.14249999999993</v>
      </c>
      <c r="BF328" s="26">
        <f t="shared" ca="1" si="573"/>
        <v>475.1774999999999</v>
      </c>
      <c r="BG328" s="26">
        <f t="shared" ca="1" si="573"/>
        <v>449.82</v>
      </c>
      <c r="BH328" s="26">
        <f t="shared" ca="1" si="573"/>
        <v>464.52</v>
      </c>
      <c r="BI328" s="26">
        <f t="shared" ca="1" si="573"/>
        <v>453.86249999999995</v>
      </c>
      <c r="BJ328" s="26">
        <f t="shared" ca="1" si="573"/>
        <v>457.53749999999997</v>
      </c>
      <c r="BK328" s="26">
        <f t="shared" ca="1" si="573"/>
        <v>537.65249999999992</v>
      </c>
      <c r="BL328" s="26">
        <f t="shared" ref="BL328:CM328" ca="1" si="574">BL334*BL339</f>
        <v>443.20499999999993</v>
      </c>
      <c r="BM328" s="26">
        <f t="shared" ca="1" si="574"/>
        <v>513.02999999999986</v>
      </c>
      <c r="BN328" s="26">
        <f t="shared" ca="1" si="574"/>
        <v>526.62749999999994</v>
      </c>
      <c r="BO328" s="26">
        <f t="shared" ca="1" si="574"/>
        <v>524.4224999999999</v>
      </c>
      <c r="BP328" s="26">
        <f t="shared" ca="1" si="574"/>
        <v>525.52499999999998</v>
      </c>
      <c r="BQ328" s="26">
        <f t="shared" ca="1" si="574"/>
        <v>360.15</v>
      </c>
      <c r="BR328" s="26">
        <f t="shared" ca="1" si="574"/>
        <v>488.77499999999998</v>
      </c>
      <c r="BS328" s="26">
        <f t="shared" ca="1" si="574"/>
        <v>470.76749999999993</v>
      </c>
      <c r="BT328" s="26">
        <f t="shared" ca="1" si="574"/>
        <v>502.73999999999995</v>
      </c>
      <c r="BU328" s="26">
        <f t="shared" ca="1" si="574"/>
        <v>466.35749999999996</v>
      </c>
      <c r="BV328" s="26">
        <f t="shared" ca="1" si="574"/>
        <v>485.46749999999986</v>
      </c>
      <c r="BW328" s="26">
        <f t="shared" ca="1" si="574"/>
        <v>562.64249999999993</v>
      </c>
      <c r="BX328" s="26">
        <f t="shared" ca="1" si="574"/>
        <v>473.34</v>
      </c>
      <c r="BY328" s="26">
        <f t="shared" ca="1" si="574"/>
        <v>543.9</v>
      </c>
      <c r="BZ328" s="26">
        <f t="shared" ca="1" si="574"/>
        <v>542.7974999999999</v>
      </c>
      <c r="CA328" s="26">
        <f t="shared" ca="1" si="574"/>
        <v>547.20749999999998</v>
      </c>
      <c r="CB328" s="26">
        <f t="shared" ca="1" si="574"/>
        <v>614.46</v>
      </c>
      <c r="CC328" s="26">
        <f t="shared" ca="1" si="574"/>
        <v>409.02749999999997</v>
      </c>
      <c r="CD328" s="26">
        <f t="shared" ca="1" si="574"/>
        <v>551.9849999999999</v>
      </c>
      <c r="CE328" s="26">
        <f t="shared" ca="1" si="574"/>
        <v>529.93499999999995</v>
      </c>
      <c r="CF328" s="26">
        <f t="shared" ca="1" si="574"/>
        <v>568.52250000000004</v>
      </c>
      <c r="CG328" s="26">
        <f t="shared" ca="1" si="574"/>
        <v>538.02</v>
      </c>
      <c r="CH328" s="26">
        <f t="shared" ca="1" si="574"/>
        <v>555.29250000000002</v>
      </c>
      <c r="CI328" s="26">
        <f t="shared" ca="1" si="574"/>
        <v>624.75</v>
      </c>
      <c r="CJ328" s="26">
        <f t="shared" ca="1" si="574"/>
        <v>534.71249999999998</v>
      </c>
      <c r="CK328" s="26">
        <f t="shared" ca="1" si="574"/>
        <v>635.77499999999998</v>
      </c>
      <c r="CL328" s="26">
        <f t="shared" ca="1" si="574"/>
        <v>602.33249999999998</v>
      </c>
      <c r="CM328" s="26">
        <f t="shared" ca="1" si="574"/>
        <v>626.95499999999993</v>
      </c>
    </row>
    <row r="329" spans="2:91" x14ac:dyDescent="0.2">
      <c r="B329" s="196" t="s">
        <v>298</v>
      </c>
      <c r="C329" s="19" t="str">
        <f>Inputs!$J$16</f>
        <v>EUR</v>
      </c>
      <c r="D329" s="19" t="s">
        <v>19</v>
      </c>
      <c r="E329" s="27">
        <f t="shared" ca="1" si="570"/>
        <v>-1178.4499999999998</v>
      </c>
      <c r="F329" s="27">
        <f t="shared" ca="1" si="570"/>
        <v>-4985.3999999999987</v>
      </c>
      <c r="G329" s="27">
        <f t="shared" ca="1" si="570"/>
        <v>-5413.0999999999985</v>
      </c>
      <c r="H329" s="27">
        <f t="shared" ca="1" si="570"/>
        <v>-5685.4</v>
      </c>
      <c r="I329" s="27">
        <f t="shared" ca="1" si="570"/>
        <v>-6468.35</v>
      </c>
      <c r="J329" s="27"/>
      <c r="K329" s="27">
        <f t="shared" ca="1" si="571"/>
        <v>0</v>
      </c>
      <c r="L329" s="27">
        <f t="shared" ca="1" si="571"/>
        <v>0</v>
      </c>
      <c r="M329" s="27">
        <f t="shared" ca="1" si="571"/>
        <v>0</v>
      </c>
      <c r="N329" s="27">
        <f t="shared" ca="1" si="571"/>
        <v>-1178.4499999999998</v>
      </c>
      <c r="O329" s="27">
        <f t="shared" ca="1" si="571"/>
        <v>-1159.5499999999997</v>
      </c>
      <c r="P329" s="27">
        <f t="shared" ca="1" si="571"/>
        <v>-1200.1499999999996</v>
      </c>
      <c r="Q329" s="27">
        <f t="shared" ca="1" si="571"/>
        <v>-1261.0499999999997</v>
      </c>
      <c r="R329" s="27">
        <f t="shared" ca="1" si="571"/>
        <v>-1364.6499999999999</v>
      </c>
      <c r="S329" s="27">
        <f t="shared" ca="1" si="571"/>
        <v>-1250.5499999999997</v>
      </c>
      <c r="T329" s="27">
        <f t="shared" ca="1" si="571"/>
        <v>-1303.05</v>
      </c>
      <c r="U329" s="27">
        <f t="shared" ca="1" si="572"/>
        <v>-1369.8999999999999</v>
      </c>
      <c r="V329" s="27">
        <f t="shared" ca="1" si="572"/>
        <v>-1489.6</v>
      </c>
      <c r="W329" s="27">
        <f t="shared" ca="1" si="572"/>
        <v>-1309</v>
      </c>
      <c r="X329" s="27">
        <f t="shared" ca="1" si="572"/>
        <v>-1371.2999999999997</v>
      </c>
      <c r="Y329" s="27">
        <f t="shared" ca="1" si="572"/>
        <v>-1448.9999999999998</v>
      </c>
      <c r="Z329" s="27">
        <f t="shared" ca="1" si="572"/>
        <v>-1556.1</v>
      </c>
      <c r="AA329" s="27">
        <f t="shared" ca="1" si="572"/>
        <v>-1500.4499999999998</v>
      </c>
      <c r="AB329" s="27">
        <f t="shared" ca="1" si="572"/>
        <v>-1558.5500000000002</v>
      </c>
      <c r="AC329" s="27">
        <f t="shared" ca="1" si="572"/>
        <v>-1633.1</v>
      </c>
      <c r="AD329" s="27">
        <f t="shared" ca="1" si="572"/>
        <v>-1776.25</v>
      </c>
      <c r="AE329" s="27"/>
      <c r="AF329" s="26">
        <f t="shared" ref="AF329:BK329" ca="1" si="575">IFERROR((AF328/AF334)*AF335,0)</f>
        <v>0</v>
      </c>
      <c r="AG329" s="26">
        <f t="shared" ca="1" si="575"/>
        <v>0</v>
      </c>
      <c r="AH329" s="26">
        <f t="shared" ca="1" si="575"/>
        <v>0</v>
      </c>
      <c r="AI329" s="26">
        <f t="shared" ca="1" si="575"/>
        <v>0</v>
      </c>
      <c r="AJ329" s="26">
        <f t="shared" ca="1" si="575"/>
        <v>0</v>
      </c>
      <c r="AK329" s="26">
        <f t="shared" ca="1" si="575"/>
        <v>0</v>
      </c>
      <c r="AL329" s="26">
        <f t="shared" ca="1" si="575"/>
        <v>0</v>
      </c>
      <c r="AM329" s="26">
        <f t="shared" ca="1" si="575"/>
        <v>0</v>
      </c>
      <c r="AN329" s="26">
        <f t="shared" ca="1" si="575"/>
        <v>0</v>
      </c>
      <c r="AO329" s="26">
        <f t="shared" ca="1" si="575"/>
        <v>-388.49999999999994</v>
      </c>
      <c r="AP329" s="26">
        <f t="shared" ca="1" si="575"/>
        <v>-381.84999999999997</v>
      </c>
      <c r="AQ329" s="26">
        <f t="shared" ca="1" si="575"/>
        <v>-408.09999999999997</v>
      </c>
      <c r="AR329" s="26">
        <f t="shared" ca="1" si="575"/>
        <v>-435.04999999999995</v>
      </c>
      <c r="AS329" s="26">
        <f t="shared" ca="1" si="575"/>
        <v>-305.54999999999995</v>
      </c>
      <c r="AT329" s="26">
        <f t="shared" ca="1" si="575"/>
        <v>-418.94999999999993</v>
      </c>
      <c r="AU329" s="26">
        <f t="shared" ca="1" si="575"/>
        <v>-388.84999999999997</v>
      </c>
      <c r="AV329" s="26">
        <f t="shared" ca="1" si="575"/>
        <v>-404.59999999999991</v>
      </c>
      <c r="AW329" s="26">
        <f t="shared" ca="1" si="575"/>
        <v>-406.69999999999993</v>
      </c>
      <c r="AX329" s="26">
        <f t="shared" ca="1" si="575"/>
        <v>-404.59999999999991</v>
      </c>
      <c r="AY329" s="26">
        <f t="shared" ca="1" si="575"/>
        <v>-458.15</v>
      </c>
      <c r="AZ329" s="26">
        <f t="shared" ca="1" si="575"/>
        <v>-398.29999999999995</v>
      </c>
      <c r="BA329" s="26">
        <f t="shared" ca="1" si="575"/>
        <v>-446.59999999999997</v>
      </c>
      <c r="BB329" s="26">
        <f t="shared" ca="1" si="575"/>
        <v>-454.99999999999994</v>
      </c>
      <c r="BC329" s="26">
        <f t="shared" ca="1" si="575"/>
        <v>-463.04999999999995</v>
      </c>
      <c r="BD329" s="26">
        <f t="shared" ca="1" si="575"/>
        <v>-472.15</v>
      </c>
      <c r="BE329" s="26">
        <f t="shared" ca="1" si="575"/>
        <v>-325.84999999999991</v>
      </c>
      <c r="BF329" s="26">
        <f t="shared" ca="1" si="575"/>
        <v>-452.54999999999995</v>
      </c>
      <c r="BG329" s="26">
        <f t="shared" ca="1" si="575"/>
        <v>-428.4</v>
      </c>
      <c r="BH329" s="26">
        <f t="shared" ca="1" si="575"/>
        <v>-442.4</v>
      </c>
      <c r="BI329" s="26">
        <f t="shared" ca="1" si="575"/>
        <v>-432.24999999999994</v>
      </c>
      <c r="BJ329" s="26">
        <f t="shared" ca="1" si="575"/>
        <v>-435.74999999999994</v>
      </c>
      <c r="BK329" s="26">
        <f t="shared" ca="1" si="575"/>
        <v>-512.04999999999995</v>
      </c>
      <c r="BL329" s="26">
        <f t="shared" ref="BL329:CM329" ca="1" si="576">IFERROR((BL328/BL334)*BL335,0)</f>
        <v>-422.09999999999991</v>
      </c>
      <c r="BM329" s="26">
        <f t="shared" ca="1" si="576"/>
        <v>-488.59999999999991</v>
      </c>
      <c r="BN329" s="26">
        <f t="shared" ca="1" si="576"/>
        <v>-501.54999999999995</v>
      </c>
      <c r="BO329" s="26">
        <f t="shared" ca="1" si="576"/>
        <v>-499.44999999999993</v>
      </c>
      <c r="BP329" s="26">
        <f t="shared" ca="1" si="576"/>
        <v>-500.5</v>
      </c>
      <c r="BQ329" s="26">
        <f t="shared" ca="1" si="576"/>
        <v>-343</v>
      </c>
      <c r="BR329" s="26">
        <f t="shared" ca="1" si="576"/>
        <v>-465.5</v>
      </c>
      <c r="BS329" s="26">
        <f t="shared" ca="1" si="576"/>
        <v>-448.34999999999991</v>
      </c>
      <c r="BT329" s="26">
        <f t="shared" ca="1" si="576"/>
        <v>-478.79999999999995</v>
      </c>
      <c r="BU329" s="26">
        <f t="shared" ca="1" si="576"/>
        <v>-444.14999999999992</v>
      </c>
      <c r="BV329" s="26">
        <f t="shared" ca="1" si="576"/>
        <v>-462.34999999999991</v>
      </c>
      <c r="BW329" s="26">
        <f t="shared" ca="1" si="576"/>
        <v>-535.84999999999991</v>
      </c>
      <c r="BX329" s="26">
        <f t="shared" ca="1" si="576"/>
        <v>-450.79999999999995</v>
      </c>
      <c r="BY329" s="26">
        <f t="shared" ca="1" si="576"/>
        <v>-518</v>
      </c>
      <c r="BZ329" s="26">
        <f t="shared" ca="1" si="576"/>
        <v>-516.94999999999993</v>
      </c>
      <c r="CA329" s="26">
        <f t="shared" ca="1" si="576"/>
        <v>-521.15</v>
      </c>
      <c r="CB329" s="26">
        <f t="shared" ca="1" si="576"/>
        <v>-585.20000000000005</v>
      </c>
      <c r="CC329" s="26">
        <f t="shared" ca="1" si="576"/>
        <v>-389.54999999999995</v>
      </c>
      <c r="CD329" s="26">
        <f t="shared" ca="1" si="576"/>
        <v>-525.69999999999982</v>
      </c>
      <c r="CE329" s="26">
        <f t="shared" ca="1" si="576"/>
        <v>-504.69999999999993</v>
      </c>
      <c r="CF329" s="26">
        <f t="shared" ca="1" si="576"/>
        <v>-541.45000000000005</v>
      </c>
      <c r="CG329" s="26">
        <f t="shared" ca="1" si="576"/>
        <v>-512.40000000000009</v>
      </c>
      <c r="CH329" s="26">
        <f t="shared" ca="1" si="576"/>
        <v>-528.85</v>
      </c>
      <c r="CI329" s="26">
        <f t="shared" ca="1" si="576"/>
        <v>-595</v>
      </c>
      <c r="CJ329" s="26">
        <f t="shared" ca="1" si="576"/>
        <v>-509.25</v>
      </c>
      <c r="CK329" s="26">
        <f t="shared" ca="1" si="576"/>
        <v>-605.5</v>
      </c>
      <c r="CL329" s="26">
        <f t="shared" ca="1" si="576"/>
        <v>-573.65</v>
      </c>
      <c r="CM329" s="26">
        <f t="shared" ca="1" si="576"/>
        <v>-597.09999999999991</v>
      </c>
    </row>
    <row r="330" spans="2:91" x14ac:dyDescent="0.2">
      <c r="B330" s="196" t="s">
        <v>297</v>
      </c>
      <c r="C330" s="19" t="str">
        <f>Inputs!$J$16</f>
        <v>EUR</v>
      </c>
      <c r="D330" s="19" t="s">
        <v>19</v>
      </c>
      <c r="E330" s="27">
        <f t="shared" ca="1" si="570"/>
        <v>-58.922499999999999</v>
      </c>
      <c r="F330" s="27">
        <f t="shared" ca="1" si="570"/>
        <v>-249.26999999999995</v>
      </c>
      <c r="G330" s="27">
        <f t="shared" ca="1" si="570"/>
        <v>-270.65499999999997</v>
      </c>
      <c r="H330" s="27">
        <f t="shared" ca="1" si="570"/>
        <v>-284.27</v>
      </c>
      <c r="I330" s="27">
        <f t="shared" ca="1" si="570"/>
        <v>-323.41750000000002</v>
      </c>
      <c r="J330" s="27"/>
      <c r="K330" s="27">
        <f t="shared" ca="1" si="571"/>
        <v>0</v>
      </c>
      <c r="L330" s="27">
        <f t="shared" ca="1" si="571"/>
        <v>0</v>
      </c>
      <c r="M330" s="27">
        <f t="shared" ca="1" si="571"/>
        <v>0</v>
      </c>
      <c r="N330" s="27">
        <f t="shared" ca="1" si="571"/>
        <v>-58.922499999999999</v>
      </c>
      <c r="O330" s="27">
        <f t="shared" ca="1" si="571"/>
        <v>-57.977499999999999</v>
      </c>
      <c r="P330" s="27">
        <f t="shared" ca="1" si="571"/>
        <v>-60.007499999999993</v>
      </c>
      <c r="Q330" s="27">
        <f t="shared" ca="1" si="571"/>
        <v>-63.052499999999995</v>
      </c>
      <c r="R330" s="27">
        <f t="shared" ca="1" si="571"/>
        <v>-68.232499999999987</v>
      </c>
      <c r="S330" s="27">
        <f t="shared" ca="1" si="571"/>
        <v>-62.527499999999989</v>
      </c>
      <c r="T330" s="27">
        <f t="shared" ca="1" si="571"/>
        <v>-65.152499999999989</v>
      </c>
      <c r="U330" s="27">
        <f t="shared" ca="1" si="572"/>
        <v>-68.495000000000005</v>
      </c>
      <c r="V330" s="27">
        <f t="shared" ca="1" si="572"/>
        <v>-74.47999999999999</v>
      </c>
      <c r="W330" s="27">
        <f t="shared" ca="1" si="572"/>
        <v>-65.45</v>
      </c>
      <c r="X330" s="27">
        <f t="shared" ca="1" si="572"/>
        <v>-68.564999999999998</v>
      </c>
      <c r="Y330" s="27">
        <f t="shared" ca="1" si="572"/>
        <v>-72.449999999999989</v>
      </c>
      <c r="Z330" s="27">
        <f t="shared" ca="1" si="572"/>
        <v>-77.804999999999993</v>
      </c>
      <c r="AA330" s="27">
        <f t="shared" ca="1" si="572"/>
        <v>-75.022499999999994</v>
      </c>
      <c r="AB330" s="27">
        <f t="shared" ca="1" si="572"/>
        <v>-77.927500000000009</v>
      </c>
      <c r="AC330" s="27">
        <f t="shared" ca="1" si="572"/>
        <v>-81.655000000000001</v>
      </c>
      <c r="AD330" s="27">
        <f t="shared" ca="1" si="572"/>
        <v>-88.8125</v>
      </c>
      <c r="AE330" s="27"/>
      <c r="AF330" s="26">
        <f t="shared" ref="AF330:BK330" ca="1" si="577">IFERROR((AF328/AF334)*AF336,0)</f>
        <v>0</v>
      </c>
      <c r="AG330" s="26">
        <f t="shared" ca="1" si="577"/>
        <v>0</v>
      </c>
      <c r="AH330" s="26">
        <f t="shared" ca="1" si="577"/>
        <v>0</v>
      </c>
      <c r="AI330" s="26">
        <f t="shared" ca="1" si="577"/>
        <v>0</v>
      </c>
      <c r="AJ330" s="26">
        <f t="shared" ca="1" si="577"/>
        <v>0</v>
      </c>
      <c r="AK330" s="26">
        <f t="shared" ca="1" si="577"/>
        <v>0</v>
      </c>
      <c r="AL330" s="26">
        <f t="shared" ca="1" si="577"/>
        <v>0</v>
      </c>
      <c r="AM330" s="26">
        <f t="shared" ca="1" si="577"/>
        <v>0</v>
      </c>
      <c r="AN330" s="26">
        <f t="shared" ca="1" si="577"/>
        <v>0</v>
      </c>
      <c r="AO330" s="26">
        <f t="shared" ca="1" si="577"/>
        <v>-19.424999999999997</v>
      </c>
      <c r="AP330" s="26">
        <f t="shared" ca="1" si="577"/>
        <v>-19.092499999999998</v>
      </c>
      <c r="AQ330" s="26">
        <f t="shared" ca="1" si="577"/>
        <v>-20.404999999999998</v>
      </c>
      <c r="AR330" s="26">
        <f t="shared" ca="1" si="577"/>
        <v>-21.752499999999998</v>
      </c>
      <c r="AS330" s="26">
        <f t="shared" ca="1" si="577"/>
        <v>-15.2775</v>
      </c>
      <c r="AT330" s="26">
        <f t="shared" ca="1" si="577"/>
        <v>-20.947499999999998</v>
      </c>
      <c r="AU330" s="26">
        <f t="shared" ca="1" si="577"/>
        <v>-19.442499999999999</v>
      </c>
      <c r="AV330" s="26">
        <f t="shared" ca="1" si="577"/>
        <v>-20.229999999999997</v>
      </c>
      <c r="AW330" s="26">
        <f t="shared" ca="1" si="577"/>
        <v>-20.334999999999997</v>
      </c>
      <c r="AX330" s="26">
        <f t="shared" ca="1" si="577"/>
        <v>-20.229999999999997</v>
      </c>
      <c r="AY330" s="26">
        <f t="shared" ca="1" si="577"/>
        <v>-22.907499999999999</v>
      </c>
      <c r="AZ330" s="26">
        <f t="shared" ca="1" si="577"/>
        <v>-19.914999999999999</v>
      </c>
      <c r="BA330" s="26">
        <f t="shared" ca="1" si="577"/>
        <v>-22.330000000000002</v>
      </c>
      <c r="BB330" s="26">
        <f t="shared" ca="1" si="577"/>
        <v>-22.75</v>
      </c>
      <c r="BC330" s="26">
        <f t="shared" ca="1" si="577"/>
        <v>-23.152499999999996</v>
      </c>
      <c r="BD330" s="26">
        <f t="shared" ca="1" si="577"/>
        <v>-23.607499999999998</v>
      </c>
      <c r="BE330" s="26">
        <f t="shared" ca="1" si="577"/>
        <v>-16.292499999999997</v>
      </c>
      <c r="BF330" s="26">
        <f t="shared" ca="1" si="577"/>
        <v>-22.627500000000001</v>
      </c>
      <c r="BG330" s="26">
        <f t="shared" ca="1" si="577"/>
        <v>-21.419999999999998</v>
      </c>
      <c r="BH330" s="26">
        <f t="shared" ca="1" si="577"/>
        <v>-22.119999999999997</v>
      </c>
      <c r="BI330" s="26">
        <f t="shared" ca="1" si="577"/>
        <v>-21.612499999999997</v>
      </c>
      <c r="BJ330" s="26">
        <f t="shared" ca="1" si="577"/>
        <v>-21.787500000000001</v>
      </c>
      <c r="BK330" s="26">
        <f t="shared" ca="1" si="577"/>
        <v>-25.602499999999999</v>
      </c>
      <c r="BL330" s="26">
        <f t="shared" ref="BL330:CM330" ca="1" si="578">IFERROR((BL328/BL334)*BL336,0)</f>
        <v>-21.104999999999997</v>
      </c>
      <c r="BM330" s="26">
        <f t="shared" ca="1" si="578"/>
        <v>-24.429999999999996</v>
      </c>
      <c r="BN330" s="26">
        <f t="shared" ca="1" si="578"/>
        <v>-25.077499999999997</v>
      </c>
      <c r="BO330" s="26">
        <f t="shared" ca="1" si="578"/>
        <v>-24.972499999999997</v>
      </c>
      <c r="BP330" s="26">
        <f t="shared" ca="1" si="578"/>
        <v>-25.024999999999999</v>
      </c>
      <c r="BQ330" s="26">
        <f t="shared" ca="1" si="578"/>
        <v>-17.149999999999999</v>
      </c>
      <c r="BR330" s="26">
        <f t="shared" ca="1" si="578"/>
        <v>-23.275000000000002</v>
      </c>
      <c r="BS330" s="26">
        <f t="shared" ca="1" si="578"/>
        <v>-22.417499999999997</v>
      </c>
      <c r="BT330" s="26">
        <f t="shared" ca="1" si="578"/>
        <v>-23.939999999999998</v>
      </c>
      <c r="BU330" s="26">
        <f t="shared" ca="1" si="578"/>
        <v>-22.207499999999996</v>
      </c>
      <c r="BV330" s="26">
        <f t="shared" ca="1" si="578"/>
        <v>-23.117499999999996</v>
      </c>
      <c r="BW330" s="26">
        <f t="shared" ca="1" si="578"/>
        <v>-26.792499999999997</v>
      </c>
      <c r="BX330" s="26">
        <f t="shared" ca="1" si="578"/>
        <v>-22.54</v>
      </c>
      <c r="BY330" s="26">
        <f t="shared" ca="1" si="578"/>
        <v>-25.9</v>
      </c>
      <c r="BZ330" s="26">
        <f t="shared" ca="1" si="578"/>
        <v>-25.847499999999997</v>
      </c>
      <c r="CA330" s="26">
        <f t="shared" ca="1" si="578"/>
        <v>-26.057500000000001</v>
      </c>
      <c r="CB330" s="26">
        <f t="shared" ca="1" si="578"/>
        <v>-29.260000000000005</v>
      </c>
      <c r="CC330" s="26">
        <f t="shared" ca="1" si="578"/>
        <v>-19.477499999999999</v>
      </c>
      <c r="CD330" s="26">
        <f t="shared" ca="1" si="578"/>
        <v>-26.284999999999993</v>
      </c>
      <c r="CE330" s="26">
        <f t="shared" ca="1" si="578"/>
        <v>-25.234999999999999</v>
      </c>
      <c r="CF330" s="26">
        <f t="shared" ca="1" si="578"/>
        <v>-27.072500000000005</v>
      </c>
      <c r="CG330" s="26">
        <f t="shared" ca="1" si="578"/>
        <v>-25.620000000000005</v>
      </c>
      <c r="CH330" s="26">
        <f t="shared" ca="1" si="578"/>
        <v>-26.442499999999999</v>
      </c>
      <c r="CI330" s="26">
        <f t="shared" ca="1" si="578"/>
        <v>-29.75</v>
      </c>
      <c r="CJ330" s="26">
        <f t="shared" ca="1" si="578"/>
        <v>-25.462500000000002</v>
      </c>
      <c r="CK330" s="26">
        <f t="shared" ca="1" si="578"/>
        <v>-30.274999999999999</v>
      </c>
      <c r="CL330" s="26">
        <f t="shared" ca="1" si="578"/>
        <v>-28.682499999999997</v>
      </c>
      <c r="CM330" s="26">
        <f t="shared" ca="1" si="578"/>
        <v>-29.855</v>
      </c>
    </row>
    <row r="331" spans="2:91" s="115" customFormat="1" x14ac:dyDescent="0.2">
      <c r="B331" s="195" t="s">
        <v>296</v>
      </c>
      <c r="C331" s="19" t="str">
        <f>Inputs!$J$16</f>
        <v>EUR</v>
      </c>
      <c r="D331" s="19" t="s">
        <v>19</v>
      </c>
      <c r="E331" s="63">
        <f ca="1">SUM(E327:E330)</f>
        <v>1.2789769243681803E-13</v>
      </c>
      <c r="F331" s="63">
        <f ca="1">SUM(F327:F330)</f>
        <v>4.8316906031686813E-13</v>
      </c>
      <c r="G331" s="63">
        <f ca="1">SUM(G327:G330)</f>
        <v>1.5916157281026244E-12</v>
      </c>
      <c r="H331" s="63">
        <f ca="1">SUM(H327:H330)</f>
        <v>1.3642420526593924E-12</v>
      </c>
      <c r="I331" s="63">
        <f ca="1">SUM(I327:I330)</f>
        <v>1.3642420526593924E-12</v>
      </c>
      <c r="J331" s="63"/>
      <c r="K331" s="63">
        <f t="shared" ref="K331:AD331" ca="1" si="579">SUM(K327:K330)</f>
        <v>0</v>
      </c>
      <c r="L331" s="63">
        <f t="shared" ca="1" si="579"/>
        <v>0</v>
      </c>
      <c r="M331" s="63">
        <f t="shared" ca="1" si="579"/>
        <v>0</v>
      </c>
      <c r="N331" s="63">
        <f t="shared" ca="1" si="579"/>
        <v>1.2789769243681803E-13</v>
      </c>
      <c r="O331" s="63">
        <f t="shared" ca="1" si="579"/>
        <v>1.9184653865522705E-13</v>
      </c>
      <c r="P331" s="63">
        <f t="shared" ca="1" si="579"/>
        <v>3.979039320256561E-13</v>
      </c>
      <c r="Q331" s="63">
        <f t="shared" ca="1" si="579"/>
        <v>6.9633188104489818E-13</v>
      </c>
      <c r="R331" s="63">
        <f t="shared" ca="1" si="579"/>
        <v>5.4001247917767614E-13</v>
      </c>
      <c r="S331" s="63">
        <f t="shared" ca="1" si="579"/>
        <v>6.1106675275368616E-13</v>
      </c>
      <c r="T331" s="63">
        <f t="shared" ca="1" si="579"/>
        <v>6.1106675275368616E-13</v>
      </c>
      <c r="U331" s="63">
        <f t="shared" ca="1" si="579"/>
        <v>5.6843418860808015E-13</v>
      </c>
      <c r="V331" s="63">
        <f t="shared" ca="1" si="579"/>
        <v>4.8316906031686813E-13</v>
      </c>
      <c r="W331" s="63">
        <f t="shared" ca="1" si="579"/>
        <v>2.7000623958883807E-13</v>
      </c>
      <c r="X331" s="63">
        <f t="shared" ca="1" si="579"/>
        <v>2.8421709430404007E-13</v>
      </c>
      <c r="Y331" s="63">
        <f t="shared" ca="1" si="579"/>
        <v>0</v>
      </c>
      <c r="Z331" s="63">
        <f t="shared" ca="1" si="579"/>
        <v>-1.5631940186722204E-13</v>
      </c>
      <c r="AA331" s="63">
        <f t="shared" ca="1" si="579"/>
        <v>-1.8474111129762605E-13</v>
      </c>
      <c r="AB331" s="63">
        <f t="shared" ca="1" si="579"/>
        <v>-4.5474735088646412E-13</v>
      </c>
      <c r="AC331" s="63">
        <f t="shared" ca="1" si="579"/>
        <v>-2.5579538487363607E-13</v>
      </c>
      <c r="AD331" s="63">
        <f t="shared" ca="1" si="579"/>
        <v>-2.2737367544323206E-13</v>
      </c>
      <c r="AE331" s="63"/>
      <c r="AF331" s="194">
        <f t="shared" ref="AF331:BK331" ca="1" si="580">SUM(AF327:AF330)</f>
        <v>0</v>
      </c>
      <c r="AG331" s="63">
        <f t="shared" ca="1" si="580"/>
        <v>0</v>
      </c>
      <c r="AH331" s="63">
        <f t="shared" ca="1" si="580"/>
        <v>0</v>
      </c>
      <c r="AI331" s="63">
        <f t="shared" ca="1" si="580"/>
        <v>0</v>
      </c>
      <c r="AJ331" s="63">
        <f t="shared" ca="1" si="580"/>
        <v>0</v>
      </c>
      <c r="AK331" s="63">
        <f t="shared" ca="1" si="580"/>
        <v>0</v>
      </c>
      <c r="AL331" s="63">
        <f t="shared" ca="1" si="580"/>
        <v>0</v>
      </c>
      <c r="AM331" s="63">
        <f t="shared" ca="1" si="580"/>
        <v>0</v>
      </c>
      <c r="AN331" s="63">
        <f t="shared" ca="1" si="580"/>
        <v>0</v>
      </c>
      <c r="AO331" s="63">
        <f t="shared" ca="1" si="580"/>
        <v>0</v>
      </c>
      <c r="AP331" s="63">
        <f t="shared" ca="1" si="580"/>
        <v>0</v>
      </c>
      <c r="AQ331" s="63">
        <f t="shared" ca="1" si="580"/>
        <v>3.1974423109204508E-14</v>
      </c>
      <c r="AR331" s="63">
        <f t="shared" ca="1" si="580"/>
        <v>5.6843418860808015E-14</v>
      </c>
      <c r="AS331" s="63">
        <f t="shared" ca="1" si="580"/>
        <v>8.8817841970012523E-14</v>
      </c>
      <c r="AT331" s="63">
        <f t="shared" ca="1" si="580"/>
        <v>1.0658141036401503E-13</v>
      </c>
      <c r="AU331" s="63">
        <f t="shared" ca="1" si="580"/>
        <v>1.1013412404281553E-13</v>
      </c>
      <c r="AV331" s="63">
        <f t="shared" ca="1" si="580"/>
        <v>1.3500311979441904E-13</v>
      </c>
      <c r="AW331" s="63">
        <f t="shared" ca="1" si="580"/>
        <v>9.5923269327613525E-14</v>
      </c>
      <c r="AX331" s="63">
        <f t="shared" ca="1" si="580"/>
        <v>1.3500311979441904E-13</v>
      </c>
      <c r="AY331" s="63">
        <f t="shared" ca="1" si="580"/>
        <v>1.4210854715202004E-13</v>
      </c>
      <c r="AZ331" s="63">
        <f t="shared" ca="1" si="580"/>
        <v>1.9184653865522705E-13</v>
      </c>
      <c r="BA331" s="63">
        <f t="shared" ca="1" si="580"/>
        <v>1.5276668818842154E-13</v>
      </c>
      <c r="BB331" s="63">
        <f t="shared" ca="1" si="580"/>
        <v>1.1368683772161603E-13</v>
      </c>
      <c r="BC331" s="63">
        <f t="shared" ca="1" si="580"/>
        <v>9.2370555648813024E-14</v>
      </c>
      <c r="BD331" s="63">
        <f t="shared" ca="1" si="580"/>
        <v>1.3145040611561853E-13</v>
      </c>
      <c r="BE331" s="63">
        <f t="shared" ca="1" si="580"/>
        <v>1.3500311979441904E-13</v>
      </c>
      <c r="BF331" s="63">
        <f t="shared" ca="1" si="580"/>
        <v>5.3290705182007514E-14</v>
      </c>
      <c r="BG331" s="63">
        <f t="shared" ca="1" si="580"/>
        <v>7.460698725481052E-14</v>
      </c>
      <c r="BH331" s="63">
        <f t="shared" ca="1" si="580"/>
        <v>6.3948846218409017E-14</v>
      </c>
      <c r="BI331" s="63">
        <f t="shared" ca="1" si="580"/>
        <v>7.1054273576010019E-14</v>
      </c>
      <c r="BJ331" s="63">
        <f t="shared" ca="1" si="580"/>
        <v>7.815970093361102E-14</v>
      </c>
      <c r="BK331" s="63">
        <f t="shared" ca="1" si="580"/>
        <v>7.815970093361102E-14</v>
      </c>
      <c r="BL331" s="63">
        <f t="shared" ref="BL331:CM331" ca="1" si="581">SUM(BL327:BL330)</f>
        <v>7.815970093361102E-14</v>
      </c>
      <c r="BM331" s="63">
        <f t="shared" ca="1" si="581"/>
        <v>6.7501559897209518E-14</v>
      </c>
      <c r="BN331" s="63">
        <f t="shared" ca="1" si="581"/>
        <v>1.0302869668521453E-13</v>
      </c>
      <c r="BO331" s="63">
        <f t="shared" ca="1" si="581"/>
        <v>8.5265128291212022E-14</v>
      </c>
      <c r="BP331" s="63">
        <f t="shared" ca="1" si="581"/>
        <v>9.2370555648813024E-14</v>
      </c>
      <c r="BQ331" s="63">
        <f t="shared" ca="1" si="581"/>
        <v>9.2370555648813024E-14</v>
      </c>
      <c r="BR331" s="63">
        <f t="shared" ca="1" si="581"/>
        <v>8.8817841970012523E-14</v>
      </c>
      <c r="BS331" s="63">
        <f t="shared" ca="1" si="581"/>
        <v>1.3500311979441904E-13</v>
      </c>
      <c r="BT331" s="63">
        <f t="shared" ca="1" si="581"/>
        <v>1.1368683772161603E-13</v>
      </c>
      <c r="BU331" s="63">
        <f t="shared" ca="1" si="581"/>
        <v>1.5631940186722204E-13</v>
      </c>
      <c r="BV331" s="63">
        <f t="shared" ca="1" si="581"/>
        <v>1.2434497875801753E-13</v>
      </c>
      <c r="BW331" s="63">
        <f t="shared" ca="1" si="581"/>
        <v>1.3500311979441904E-13</v>
      </c>
      <c r="BX331" s="63">
        <f t="shared" ca="1" si="581"/>
        <v>1.3500311979441904E-13</v>
      </c>
      <c r="BY331" s="63">
        <f t="shared" ca="1" si="581"/>
        <v>9.2370555648813024E-14</v>
      </c>
      <c r="BZ331" s="63">
        <f t="shared" ca="1" si="581"/>
        <v>8.5265128291212022E-14</v>
      </c>
      <c r="CA331" s="63">
        <f t="shared" ca="1" si="581"/>
        <v>1.1723955140041653E-13</v>
      </c>
      <c r="CB331" s="63">
        <f t="shared" ca="1" si="581"/>
        <v>9.9475983006414026E-14</v>
      </c>
      <c r="CC331" s="63">
        <f t="shared" ca="1" si="581"/>
        <v>1.3500311979441904E-13</v>
      </c>
      <c r="CD331" s="63">
        <f t="shared" ca="1" si="581"/>
        <v>2.0250467969162855E-13</v>
      </c>
      <c r="CE331" s="63">
        <f t="shared" ca="1" si="581"/>
        <v>2.4158453015843406E-13</v>
      </c>
      <c r="CF331" s="63">
        <f t="shared" ca="1" si="581"/>
        <v>2.1316282072803006E-13</v>
      </c>
      <c r="CG331" s="63">
        <f t="shared" ca="1" si="581"/>
        <v>1.1368683772161603E-13</v>
      </c>
      <c r="CH331" s="63">
        <f t="shared" ca="1" si="581"/>
        <v>1.1013412404281553E-13</v>
      </c>
      <c r="CI331" s="63">
        <f t="shared" ca="1" si="581"/>
        <v>1.1368683772161603E-13</v>
      </c>
      <c r="CJ331" s="63">
        <f t="shared" ca="1" si="581"/>
        <v>8.8817841970012523E-14</v>
      </c>
      <c r="CK331" s="63">
        <f t="shared" ca="1" si="581"/>
        <v>9.2370555648813024E-14</v>
      </c>
      <c r="CL331" s="63">
        <f t="shared" ca="1" si="581"/>
        <v>1.2079226507921703E-13</v>
      </c>
      <c r="CM331" s="63">
        <f t="shared" ca="1" si="581"/>
        <v>1.3145040611561853E-13</v>
      </c>
    </row>
    <row r="332" spans="2:91" x14ac:dyDescent="0.2">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row>
    <row r="333" spans="2:91" s="115" customFormat="1" x14ac:dyDescent="0.2">
      <c r="B333" s="195" t="s">
        <v>300</v>
      </c>
      <c r="C333" s="19" t="str">
        <f>Inputs!$GZ$9</f>
        <v>kg</v>
      </c>
      <c r="D333" s="19" t="s">
        <v>19</v>
      </c>
      <c r="E333" s="63">
        <v>0</v>
      </c>
      <c r="F333" s="63">
        <f ca="1">E337</f>
        <v>-9.7699626167013776E-15</v>
      </c>
      <c r="G333" s="63">
        <f ca="1">F337</f>
        <v>-3.5527136788005009E-14</v>
      </c>
      <c r="H333" s="63">
        <f ca="1">G337</f>
        <v>4.2632564145606011E-14</v>
      </c>
      <c r="I333" s="63">
        <f ca="1">H337</f>
        <v>-8.8817841970012523E-14</v>
      </c>
      <c r="J333" s="63"/>
      <c r="K333" s="63">
        <v>0</v>
      </c>
      <c r="L333" s="63">
        <f t="shared" ref="L333:AD333" ca="1" si="582">K337</f>
        <v>0</v>
      </c>
      <c r="M333" s="63">
        <f t="shared" ca="1" si="582"/>
        <v>0</v>
      </c>
      <c r="N333" s="63">
        <f t="shared" ca="1" si="582"/>
        <v>0</v>
      </c>
      <c r="O333" s="63">
        <f t="shared" ca="1" si="582"/>
        <v>-9.7699626167013776E-15</v>
      </c>
      <c r="P333" s="63">
        <f t="shared" ca="1" si="582"/>
        <v>0</v>
      </c>
      <c r="Q333" s="63">
        <f t="shared" ca="1" si="582"/>
        <v>-1.7763568394002505E-14</v>
      </c>
      <c r="R333" s="63">
        <f t="shared" ca="1" si="582"/>
        <v>-2.7533531010703882E-14</v>
      </c>
      <c r="S333" s="63">
        <f t="shared" ca="1" si="582"/>
        <v>-2.6645352591003757E-14</v>
      </c>
      <c r="T333" s="63">
        <f t="shared" ca="1" si="582"/>
        <v>-7.9936057773011271E-15</v>
      </c>
      <c r="U333" s="63">
        <f t="shared" ca="1" si="582"/>
        <v>9.7699626167013776E-15</v>
      </c>
      <c r="V333" s="63">
        <f t="shared" ca="1" si="582"/>
        <v>7.1054273576010019E-15</v>
      </c>
      <c r="W333" s="63">
        <f t="shared" ca="1" si="582"/>
        <v>8.8817841970012523E-15</v>
      </c>
      <c r="X333" s="63">
        <f t="shared" ca="1" si="582"/>
        <v>1.5987211554602254E-14</v>
      </c>
      <c r="Y333" s="63">
        <f t="shared" ca="1" si="582"/>
        <v>1.1546319456101628E-14</v>
      </c>
      <c r="Z333" s="63">
        <f t="shared" ca="1" si="582"/>
        <v>0</v>
      </c>
      <c r="AA333" s="63">
        <f t="shared" ca="1" si="582"/>
        <v>-1.0658141036401503E-14</v>
      </c>
      <c r="AB333" s="63">
        <f t="shared" ca="1" si="582"/>
        <v>0</v>
      </c>
      <c r="AC333" s="63">
        <f t="shared" ca="1" si="582"/>
        <v>1.2434497875801753E-14</v>
      </c>
      <c r="AD333" s="63">
        <f t="shared" ca="1" si="582"/>
        <v>-1.9539925233402755E-14</v>
      </c>
      <c r="AE333" s="63"/>
      <c r="AF333" s="194">
        <v>0</v>
      </c>
      <c r="AG333" s="194">
        <f t="shared" ref="AG333:BL333" ca="1" si="583">AF337</f>
        <v>0</v>
      </c>
      <c r="AH333" s="194">
        <f t="shared" ca="1" si="583"/>
        <v>0</v>
      </c>
      <c r="AI333" s="194">
        <f t="shared" ca="1" si="583"/>
        <v>0</v>
      </c>
      <c r="AJ333" s="194">
        <f t="shared" ca="1" si="583"/>
        <v>0</v>
      </c>
      <c r="AK333" s="194">
        <f t="shared" ca="1" si="583"/>
        <v>0</v>
      </c>
      <c r="AL333" s="194">
        <f t="shared" ca="1" si="583"/>
        <v>0</v>
      </c>
      <c r="AM333" s="194">
        <f t="shared" ca="1" si="583"/>
        <v>0</v>
      </c>
      <c r="AN333" s="194">
        <f t="shared" ca="1" si="583"/>
        <v>0</v>
      </c>
      <c r="AO333" s="194">
        <f t="shared" ca="1" si="583"/>
        <v>0</v>
      </c>
      <c r="AP333" s="194">
        <f t="shared" ca="1" si="583"/>
        <v>2.6645352591003757E-15</v>
      </c>
      <c r="AQ333" s="194">
        <f t="shared" ca="1" si="583"/>
        <v>0</v>
      </c>
      <c r="AR333" s="194">
        <f t="shared" ca="1" si="583"/>
        <v>0</v>
      </c>
      <c r="AS333" s="194">
        <f t="shared" ca="1" si="583"/>
        <v>0</v>
      </c>
      <c r="AT333" s="194">
        <f t="shared" ca="1" si="583"/>
        <v>0</v>
      </c>
      <c r="AU333" s="194">
        <f t="shared" ca="1" si="583"/>
        <v>0</v>
      </c>
      <c r="AV333" s="194">
        <f t="shared" ca="1" si="583"/>
        <v>-3.3306690738754696E-15</v>
      </c>
      <c r="AW333" s="194">
        <f t="shared" ca="1" si="583"/>
        <v>-3.5527136788005009E-15</v>
      </c>
      <c r="AX333" s="194">
        <f t="shared" ca="1" si="583"/>
        <v>0</v>
      </c>
      <c r="AY333" s="194">
        <f t="shared" ca="1" si="583"/>
        <v>-3.5527136788005009E-15</v>
      </c>
      <c r="AZ333" s="194">
        <f t="shared" ca="1" si="583"/>
        <v>0</v>
      </c>
      <c r="BA333" s="194">
        <f t="shared" ca="1" si="583"/>
        <v>1.9984014443252818E-15</v>
      </c>
      <c r="BB333" s="194">
        <f t="shared" ca="1" si="583"/>
        <v>0</v>
      </c>
      <c r="BC333" s="194">
        <f t="shared" ca="1" si="583"/>
        <v>0</v>
      </c>
      <c r="BD333" s="194">
        <f t="shared" ca="1" si="583"/>
        <v>0</v>
      </c>
      <c r="BE333" s="194">
        <f t="shared" ca="1" si="583"/>
        <v>0</v>
      </c>
      <c r="BF333" s="194">
        <f t="shared" ca="1" si="583"/>
        <v>0</v>
      </c>
      <c r="BG333" s="194">
        <f t="shared" ca="1" si="583"/>
        <v>0</v>
      </c>
      <c r="BH333" s="194">
        <f t="shared" ca="1" si="583"/>
        <v>0</v>
      </c>
      <c r="BI333" s="194">
        <f t="shared" ca="1" si="583"/>
        <v>3.5527136788005009E-15</v>
      </c>
      <c r="BJ333" s="194">
        <f t="shared" ca="1" si="583"/>
        <v>9.7699626167013776E-15</v>
      </c>
      <c r="BK333" s="194">
        <f t="shared" ca="1" si="583"/>
        <v>7.9936057773011271E-15</v>
      </c>
      <c r="BL333" s="194">
        <f t="shared" ca="1" si="583"/>
        <v>1.0658141036401503E-14</v>
      </c>
      <c r="BM333" s="194">
        <f t="shared" ref="BM333:CM333" ca="1" si="584">BL337</f>
        <v>1.6431300764452317E-14</v>
      </c>
      <c r="BN333" s="194">
        <f t="shared" ca="1" si="584"/>
        <v>1.2434497875801753E-14</v>
      </c>
      <c r="BO333" s="194">
        <f t="shared" ca="1" si="584"/>
        <v>1.5987211554602254E-14</v>
      </c>
      <c r="BP333" s="194">
        <f t="shared" ca="1" si="584"/>
        <v>1.5543122344752192E-14</v>
      </c>
      <c r="BQ333" s="194">
        <f t="shared" ca="1" si="584"/>
        <v>1.1990408665951691E-14</v>
      </c>
      <c r="BR333" s="194">
        <f t="shared" ca="1" si="584"/>
        <v>1.7763568394002505E-14</v>
      </c>
      <c r="BS333" s="194">
        <f t="shared" ca="1" si="584"/>
        <v>1.4654943925052066E-14</v>
      </c>
      <c r="BT333" s="194">
        <f t="shared" ca="1" si="584"/>
        <v>1.0658141036401503E-14</v>
      </c>
      <c r="BU333" s="194">
        <f t="shared" ca="1" si="584"/>
        <v>5.773159728050814E-15</v>
      </c>
      <c r="BV333" s="194">
        <f t="shared" ca="1" si="584"/>
        <v>9.7699626167013776E-15</v>
      </c>
      <c r="BW333" s="194">
        <f t="shared" ca="1" si="584"/>
        <v>3.9968028886505635E-15</v>
      </c>
      <c r="BX333" s="194">
        <f t="shared" ca="1" si="584"/>
        <v>3.5527136788005009E-15</v>
      </c>
      <c r="BY333" s="194">
        <f t="shared" ca="1" si="584"/>
        <v>4.8849813083506888E-15</v>
      </c>
      <c r="BZ333" s="194">
        <f t="shared" ca="1" si="584"/>
        <v>1.0658141036401503E-14</v>
      </c>
      <c r="CA333" s="194">
        <f t="shared" ca="1" si="584"/>
        <v>1.4210854715202004E-14</v>
      </c>
      <c r="CB333" s="194">
        <f t="shared" ca="1" si="584"/>
        <v>1.4654943925052066E-14</v>
      </c>
      <c r="CC333" s="194">
        <f t="shared" ca="1" si="584"/>
        <v>1.5987211554602254E-14</v>
      </c>
      <c r="CD333" s="194">
        <f t="shared" ca="1" si="584"/>
        <v>1.3322676295501878E-14</v>
      </c>
      <c r="CE333" s="194">
        <f t="shared" ca="1" si="584"/>
        <v>1.6875389974302379E-14</v>
      </c>
      <c r="CF333" s="194">
        <f t="shared" ca="1" si="584"/>
        <v>1.2878587085651816E-14</v>
      </c>
      <c r="CG333" s="194">
        <f t="shared" ca="1" si="584"/>
        <v>1.5987211554602254E-14</v>
      </c>
      <c r="CH333" s="194">
        <f t="shared" ca="1" si="584"/>
        <v>1.1990408665951691E-14</v>
      </c>
      <c r="CI333" s="194">
        <f t="shared" ca="1" si="584"/>
        <v>1.3766765505351941E-14</v>
      </c>
      <c r="CJ333" s="194">
        <f t="shared" ca="1" si="584"/>
        <v>1.5987211554602254E-14</v>
      </c>
      <c r="CK333" s="194">
        <f t="shared" ca="1" si="584"/>
        <v>1.4654943925052066E-14</v>
      </c>
      <c r="CL333" s="194">
        <f t="shared" ca="1" si="584"/>
        <v>1.7763568394002505E-14</v>
      </c>
      <c r="CM333" s="194">
        <f t="shared" ca="1" si="584"/>
        <v>1.7763568394002505E-14</v>
      </c>
    </row>
    <row r="334" spans="2:91" x14ac:dyDescent="0.2">
      <c r="B334" s="196" t="s">
        <v>299</v>
      </c>
      <c r="C334" s="19" t="str">
        <f>Inputs!$GZ$9</f>
        <v>kg</v>
      </c>
      <c r="D334" s="19" t="s">
        <v>19</v>
      </c>
      <c r="E334" s="27">
        <f t="shared" ref="E334:I336" ca="1" si="585">SUMIF($K$4:$AD$4,E$4,$K334:$AD334)</f>
        <v>123.73724999999999</v>
      </c>
      <c r="F334" s="27">
        <f t="shared" ca="1" si="585"/>
        <v>523.46699999999987</v>
      </c>
      <c r="G334" s="27">
        <f t="shared" ca="1" si="585"/>
        <v>568.37549999999999</v>
      </c>
      <c r="H334" s="27">
        <f t="shared" ca="1" si="585"/>
        <v>596.96699999999987</v>
      </c>
      <c r="I334" s="27">
        <f t="shared" ca="1" si="585"/>
        <v>679.17674999999997</v>
      </c>
      <c r="J334" s="27"/>
      <c r="K334" s="27">
        <f t="shared" ref="K334:T336" ca="1" si="586">SUMIFS($AF334:$CM334,$AF$4:$CM$4,K$4,$AF$8:$CM$8,K$8)</f>
        <v>0</v>
      </c>
      <c r="L334" s="27">
        <f t="shared" ca="1" si="586"/>
        <v>0</v>
      </c>
      <c r="M334" s="27">
        <f t="shared" ca="1" si="586"/>
        <v>0</v>
      </c>
      <c r="N334" s="27">
        <f t="shared" ca="1" si="586"/>
        <v>123.73724999999999</v>
      </c>
      <c r="O334" s="27">
        <f t="shared" ca="1" si="586"/>
        <v>121.75274999999999</v>
      </c>
      <c r="P334" s="27">
        <f t="shared" ca="1" si="586"/>
        <v>126.01574999999997</v>
      </c>
      <c r="Q334" s="27">
        <f t="shared" ca="1" si="586"/>
        <v>132.41024999999999</v>
      </c>
      <c r="R334" s="27">
        <f t="shared" ca="1" si="586"/>
        <v>143.28824999999998</v>
      </c>
      <c r="S334" s="27">
        <f t="shared" ca="1" si="586"/>
        <v>131.30775</v>
      </c>
      <c r="T334" s="27">
        <f t="shared" ca="1" si="586"/>
        <v>136.82024999999999</v>
      </c>
      <c r="U334" s="27">
        <f t="shared" ref="U334:AD336" ca="1" si="587">SUMIFS($AF334:$CM334,$AF$4:$CM$4,U$4,$AF$8:$CM$8,U$8)</f>
        <v>143.83949999999999</v>
      </c>
      <c r="V334" s="27">
        <f t="shared" ca="1" si="587"/>
        <v>156.40799999999999</v>
      </c>
      <c r="W334" s="27">
        <f t="shared" ca="1" si="587"/>
        <v>137.44499999999999</v>
      </c>
      <c r="X334" s="27">
        <f t="shared" ca="1" si="587"/>
        <v>143.98649999999998</v>
      </c>
      <c r="Y334" s="27">
        <f t="shared" ca="1" si="587"/>
        <v>152.14499999999998</v>
      </c>
      <c r="Z334" s="27">
        <f t="shared" ca="1" si="587"/>
        <v>163.39049999999997</v>
      </c>
      <c r="AA334" s="27">
        <f t="shared" ca="1" si="587"/>
        <v>157.54724999999999</v>
      </c>
      <c r="AB334" s="27">
        <f t="shared" ca="1" si="587"/>
        <v>163.64774999999997</v>
      </c>
      <c r="AC334" s="27">
        <f t="shared" ca="1" si="587"/>
        <v>171.47549999999998</v>
      </c>
      <c r="AD334" s="27">
        <f t="shared" ca="1" si="587"/>
        <v>186.50624999999999</v>
      </c>
      <c r="AE334" s="27"/>
      <c r="AF334" s="197">
        <f ca="1">-OFFSET(AF336,0,VLOOKUP($B325,Settings!$AX$4:$BG$100,10,0))-OFFSET(AF335,0,VLOOKUP($B325,Settings!$AX$4:$BG$100,10,0))</f>
        <v>0</v>
      </c>
      <c r="AG334" s="197">
        <f ca="1">-OFFSET(AG336,0,VLOOKUP($B325,Settings!$AX$4:$BG$100,10,0))-OFFSET(AG335,0,VLOOKUP($B325,Settings!$AX$4:$BG$100,10,0))</f>
        <v>0</v>
      </c>
      <c r="AH334" s="197">
        <f ca="1">-OFFSET(AH336,0,VLOOKUP($B325,Settings!$AX$4:$BG$100,10,0))-OFFSET(AH335,0,VLOOKUP($B325,Settings!$AX$4:$BG$100,10,0))</f>
        <v>0</v>
      </c>
      <c r="AI334" s="197">
        <f ca="1">-OFFSET(AI336,0,VLOOKUP($B325,Settings!$AX$4:$BG$100,10,0))-OFFSET(AI335,0,VLOOKUP($B325,Settings!$AX$4:$BG$100,10,0))</f>
        <v>0</v>
      </c>
      <c r="AJ334" s="197">
        <f ca="1">-OFFSET(AJ336,0,VLOOKUP($B325,Settings!$AX$4:$BG$100,10,0))-OFFSET(AJ335,0,VLOOKUP($B325,Settings!$AX$4:$BG$100,10,0))</f>
        <v>0</v>
      </c>
      <c r="AK334" s="197">
        <f ca="1">-OFFSET(AK336,0,VLOOKUP($B325,Settings!$AX$4:$BG$100,10,0))-OFFSET(AK335,0,VLOOKUP($B325,Settings!$AX$4:$BG$100,10,0))</f>
        <v>0</v>
      </c>
      <c r="AL334" s="197">
        <f ca="1">-OFFSET(AL336,0,VLOOKUP($B325,Settings!$AX$4:$BG$100,10,0))-OFFSET(AL335,0,VLOOKUP($B325,Settings!$AX$4:$BG$100,10,0))</f>
        <v>0</v>
      </c>
      <c r="AM334" s="197">
        <f ca="1">-OFFSET(AM336,0,VLOOKUP($B325,Settings!$AX$4:$BG$100,10,0))-OFFSET(AM335,0,VLOOKUP($B325,Settings!$AX$4:$BG$100,10,0))</f>
        <v>0</v>
      </c>
      <c r="AN334" s="197">
        <f ca="1">-OFFSET(AN336,0,VLOOKUP($B325,Settings!$AX$4:$BG$100,10,0))-OFFSET(AN335,0,VLOOKUP($B325,Settings!$AX$4:$BG$100,10,0))</f>
        <v>0</v>
      </c>
      <c r="AO334" s="197">
        <f ca="1">-OFFSET(AO336,0,VLOOKUP($B325,Settings!$AX$4:$BG$100,10,0))-OFFSET(AO335,0,VLOOKUP($B325,Settings!$AX$4:$BG$100,10,0))</f>
        <v>40.792499999999997</v>
      </c>
      <c r="AP334" s="197">
        <f ca="1">-OFFSET(AP336,0,VLOOKUP($B325,Settings!$AX$4:$BG$100,10,0))-OFFSET(AP335,0,VLOOKUP($B325,Settings!$AX$4:$BG$100,10,0))</f>
        <v>40.094249999999995</v>
      </c>
      <c r="AQ334" s="197">
        <f ca="1">-OFFSET(AQ336,0,VLOOKUP($B325,Settings!$AX$4:$BG$100,10,0))-OFFSET(AQ335,0,VLOOKUP($B325,Settings!$AX$4:$BG$100,10,0))</f>
        <v>42.850499999999997</v>
      </c>
      <c r="AR334" s="197">
        <f ca="1">-OFFSET(AR336,0,VLOOKUP($B325,Settings!$AX$4:$BG$100,10,0))-OFFSET(AR335,0,VLOOKUP($B325,Settings!$AX$4:$BG$100,10,0))</f>
        <v>45.680249999999994</v>
      </c>
      <c r="AS334" s="197">
        <f ca="1">-OFFSET(AS336,0,VLOOKUP($B325,Settings!$AX$4:$BG$100,10,0))-OFFSET(AS335,0,VLOOKUP($B325,Settings!$AX$4:$BG$100,10,0))</f>
        <v>32.082749999999997</v>
      </c>
      <c r="AT334" s="197">
        <f ca="1">-OFFSET(AT336,0,VLOOKUP($B325,Settings!$AX$4:$BG$100,10,0))-OFFSET(AT335,0,VLOOKUP($B325,Settings!$AX$4:$BG$100,10,0))</f>
        <v>43.989749999999994</v>
      </c>
      <c r="AU334" s="197">
        <f ca="1">-OFFSET(AU336,0,VLOOKUP($B325,Settings!$AX$4:$BG$100,10,0))-OFFSET(AU335,0,VLOOKUP($B325,Settings!$AX$4:$BG$100,10,0))</f>
        <v>40.829249999999995</v>
      </c>
      <c r="AV334" s="197">
        <f ca="1">-OFFSET(AV336,0,VLOOKUP($B325,Settings!$AX$4:$BG$100,10,0))-OFFSET(AV335,0,VLOOKUP($B325,Settings!$AX$4:$BG$100,10,0))</f>
        <v>42.48299999999999</v>
      </c>
      <c r="AW334" s="197">
        <f ca="1">-OFFSET(AW336,0,VLOOKUP($B325,Settings!$AX$4:$BG$100,10,0))-OFFSET(AW335,0,VLOOKUP($B325,Settings!$AX$4:$BG$100,10,0))</f>
        <v>42.703499999999991</v>
      </c>
      <c r="AX334" s="197">
        <f ca="1">-OFFSET(AX336,0,VLOOKUP($B325,Settings!$AX$4:$BG$100,10,0))-OFFSET(AX335,0,VLOOKUP($B325,Settings!$AX$4:$BG$100,10,0))</f>
        <v>42.48299999999999</v>
      </c>
      <c r="AY334" s="197">
        <f ca="1">-OFFSET(AY336,0,VLOOKUP($B325,Settings!$AX$4:$BG$100,10,0))-OFFSET(AY335,0,VLOOKUP($B325,Settings!$AX$4:$BG$100,10,0))</f>
        <v>48.10575</v>
      </c>
      <c r="AZ334" s="197">
        <f ca="1">-OFFSET(AZ336,0,VLOOKUP($B325,Settings!$AX$4:$BG$100,10,0))-OFFSET(AZ335,0,VLOOKUP($B325,Settings!$AX$4:$BG$100,10,0))</f>
        <v>41.8215</v>
      </c>
      <c r="BA334" s="197">
        <f ca="1">-OFFSET(BA336,0,VLOOKUP($B325,Settings!$AX$4:$BG$100,10,0))-OFFSET(BA335,0,VLOOKUP($B325,Settings!$AX$4:$BG$100,10,0))</f>
        <v>46.892999999999994</v>
      </c>
      <c r="BB334" s="197">
        <f ca="1">-OFFSET(BB336,0,VLOOKUP($B325,Settings!$AX$4:$BG$100,10,0))-OFFSET(BB335,0,VLOOKUP($B325,Settings!$AX$4:$BG$100,10,0))</f>
        <v>47.774999999999991</v>
      </c>
      <c r="BC334" s="197">
        <f ca="1">-OFFSET(BC336,0,VLOOKUP($B325,Settings!$AX$4:$BG$100,10,0))-OFFSET(BC335,0,VLOOKUP($B325,Settings!$AX$4:$BG$100,10,0))</f>
        <v>48.620249999999992</v>
      </c>
      <c r="BD334" s="197">
        <f ca="1">-OFFSET(BD336,0,VLOOKUP($B325,Settings!$AX$4:$BG$100,10,0))-OFFSET(BD335,0,VLOOKUP($B325,Settings!$AX$4:$BG$100,10,0))</f>
        <v>49.575749999999999</v>
      </c>
      <c r="BE334" s="197">
        <f ca="1">-OFFSET(BE336,0,VLOOKUP($B325,Settings!$AX$4:$BG$100,10,0))-OFFSET(BE335,0,VLOOKUP($B325,Settings!$AX$4:$BG$100,10,0))</f>
        <v>34.214249999999993</v>
      </c>
      <c r="BF334" s="197">
        <f ca="1">-OFFSET(BF336,0,VLOOKUP($B325,Settings!$AX$4:$BG$100,10,0))-OFFSET(BF335,0,VLOOKUP($B325,Settings!$AX$4:$BG$100,10,0))</f>
        <v>47.517749999999992</v>
      </c>
      <c r="BG334" s="197">
        <f ca="1">-OFFSET(BG336,0,VLOOKUP($B325,Settings!$AX$4:$BG$100,10,0))-OFFSET(BG335,0,VLOOKUP($B325,Settings!$AX$4:$BG$100,10,0))</f>
        <v>44.981999999999999</v>
      </c>
      <c r="BH334" s="197">
        <f ca="1">-OFFSET(BH336,0,VLOOKUP($B325,Settings!$AX$4:$BG$100,10,0))-OFFSET(BH335,0,VLOOKUP($B325,Settings!$AX$4:$BG$100,10,0))</f>
        <v>46.451999999999998</v>
      </c>
      <c r="BI334" s="197">
        <f ca="1">-OFFSET(BI336,0,VLOOKUP($B325,Settings!$AX$4:$BG$100,10,0))-OFFSET(BI335,0,VLOOKUP($B325,Settings!$AX$4:$BG$100,10,0))</f>
        <v>45.386249999999997</v>
      </c>
      <c r="BJ334" s="197">
        <f ca="1">-OFFSET(BJ336,0,VLOOKUP($B325,Settings!$AX$4:$BG$100,10,0))-OFFSET(BJ335,0,VLOOKUP($B325,Settings!$AX$4:$BG$100,10,0))</f>
        <v>45.753749999999997</v>
      </c>
      <c r="BK334" s="197">
        <f ca="1">-OFFSET(BK336,0,VLOOKUP($B325,Settings!$AX$4:$BG$100,10,0))-OFFSET(BK335,0,VLOOKUP($B325,Settings!$AX$4:$BG$100,10,0))</f>
        <v>53.765249999999995</v>
      </c>
      <c r="BL334" s="197">
        <f ca="1">-OFFSET(BL336,0,VLOOKUP($B325,Settings!$AX$4:$BG$100,10,0))-OFFSET(BL335,0,VLOOKUP($B325,Settings!$AX$4:$BG$100,10,0))</f>
        <v>44.320499999999996</v>
      </c>
      <c r="BM334" s="197">
        <f ca="1">-OFFSET(BM336,0,VLOOKUP($B325,Settings!$AX$4:$BG$100,10,0))-OFFSET(BM335,0,VLOOKUP($B325,Settings!$AX$4:$BG$100,10,0))</f>
        <v>51.30299999999999</v>
      </c>
      <c r="BN334" s="197">
        <f ca="1">-OFFSET(BN336,0,VLOOKUP($B325,Settings!$AX$4:$BG$100,10,0))-OFFSET(BN335,0,VLOOKUP($B325,Settings!$AX$4:$BG$100,10,0))</f>
        <v>52.662749999999996</v>
      </c>
      <c r="BO334" s="197">
        <f ca="1">-OFFSET(BO336,0,VLOOKUP($B325,Settings!$AX$4:$BG$100,10,0))-OFFSET(BO335,0,VLOOKUP($B325,Settings!$AX$4:$BG$100,10,0))</f>
        <v>52.442249999999994</v>
      </c>
      <c r="BP334" s="197">
        <f ca="1">-OFFSET(BP336,0,VLOOKUP($B325,Settings!$AX$4:$BG$100,10,0))-OFFSET(BP335,0,VLOOKUP($B325,Settings!$AX$4:$BG$100,10,0))</f>
        <v>52.552499999999995</v>
      </c>
      <c r="BQ334" s="197">
        <f ca="1">-OFFSET(BQ336,0,VLOOKUP($B325,Settings!$AX$4:$BG$100,10,0))-OFFSET(BQ335,0,VLOOKUP($B325,Settings!$AX$4:$BG$100,10,0))</f>
        <v>36.015000000000001</v>
      </c>
      <c r="BR334" s="197">
        <f ca="1">-OFFSET(BR336,0,VLOOKUP($B325,Settings!$AX$4:$BG$100,10,0))-OFFSET(BR335,0,VLOOKUP($B325,Settings!$AX$4:$BG$100,10,0))</f>
        <v>48.877499999999998</v>
      </c>
      <c r="BS334" s="197">
        <f ca="1">-OFFSET(BS336,0,VLOOKUP($B325,Settings!$AX$4:$BG$100,10,0))-OFFSET(BS335,0,VLOOKUP($B325,Settings!$AX$4:$BG$100,10,0))</f>
        <v>47.07674999999999</v>
      </c>
      <c r="BT334" s="197">
        <f ca="1">-OFFSET(BT336,0,VLOOKUP($B325,Settings!$AX$4:$BG$100,10,0))-OFFSET(BT335,0,VLOOKUP($B325,Settings!$AX$4:$BG$100,10,0))</f>
        <v>50.273999999999994</v>
      </c>
      <c r="BU334" s="197">
        <f ca="1">-OFFSET(BU336,0,VLOOKUP($B325,Settings!$AX$4:$BG$100,10,0))-OFFSET(BU335,0,VLOOKUP($B325,Settings!$AX$4:$BG$100,10,0))</f>
        <v>46.635749999999994</v>
      </c>
      <c r="BV334" s="197">
        <f ca="1">-OFFSET(BV336,0,VLOOKUP($B325,Settings!$AX$4:$BG$100,10,0))-OFFSET(BV335,0,VLOOKUP($B325,Settings!$AX$4:$BG$100,10,0))</f>
        <v>48.546749999999989</v>
      </c>
      <c r="BW334" s="197">
        <f ca="1">-OFFSET(BW336,0,VLOOKUP($B325,Settings!$AX$4:$BG$100,10,0))-OFFSET(BW335,0,VLOOKUP($B325,Settings!$AX$4:$BG$100,10,0))</f>
        <v>56.26424999999999</v>
      </c>
      <c r="BX334" s="197">
        <f ca="1">-OFFSET(BX336,0,VLOOKUP($B325,Settings!$AX$4:$BG$100,10,0))-OFFSET(BX335,0,VLOOKUP($B325,Settings!$AX$4:$BG$100,10,0))</f>
        <v>47.333999999999996</v>
      </c>
      <c r="BY334" s="197">
        <f ca="1">-OFFSET(BY336,0,VLOOKUP($B325,Settings!$AX$4:$BG$100,10,0))-OFFSET(BY335,0,VLOOKUP($B325,Settings!$AX$4:$BG$100,10,0))</f>
        <v>54.39</v>
      </c>
      <c r="BZ334" s="197">
        <f ca="1">-OFFSET(BZ336,0,VLOOKUP($B325,Settings!$AX$4:$BG$100,10,0))-OFFSET(BZ335,0,VLOOKUP($B325,Settings!$AX$4:$BG$100,10,0))</f>
        <v>54.279749999999993</v>
      </c>
      <c r="CA334" s="197">
        <f ca="1">-OFFSET(CA336,0,VLOOKUP($B325,Settings!$AX$4:$BG$100,10,0))-OFFSET(CA335,0,VLOOKUP($B325,Settings!$AX$4:$BG$100,10,0))</f>
        <v>54.720749999999995</v>
      </c>
      <c r="CB334" s="197">
        <f ca="1">-OFFSET(CB336,0,VLOOKUP($B325,Settings!$AX$4:$BG$100,10,0))-OFFSET(CB335,0,VLOOKUP($B325,Settings!$AX$4:$BG$100,10,0))</f>
        <v>61.445999999999998</v>
      </c>
      <c r="CC334" s="197">
        <f ca="1">-OFFSET(CC336,0,VLOOKUP($B325,Settings!$AX$4:$BG$100,10,0))-OFFSET(CC335,0,VLOOKUP($B325,Settings!$AX$4:$BG$100,10,0))</f>
        <v>40.902749999999997</v>
      </c>
      <c r="CD334" s="197">
        <f ca="1">-OFFSET(CD336,0,VLOOKUP($B325,Settings!$AX$4:$BG$100,10,0))-OFFSET(CD335,0,VLOOKUP($B325,Settings!$AX$4:$BG$100,10,0))</f>
        <v>55.198499999999996</v>
      </c>
      <c r="CE334" s="197">
        <f ca="1">-OFFSET(CE336,0,VLOOKUP($B325,Settings!$AX$4:$BG$100,10,0))-OFFSET(CE335,0,VLOOKUP($B325,Settings!$AX$4:$BG$100,10,0))</f>
        <v>52.99349999999999</v>
      </c>
      <c r="CF334" s="197">
        <f ca="1">-OFFSET(CF336,0,VLOOKUP($B325,Settings!$AX$4:$BG$100,10,0))-OFFSET(CF335,0,VLOOKUP($B325,Settings!$AX$4:$BG$100,10,0))</f>
        <v>56.852249999999998</v>
      </c>
      <c r="CG334" s="197">
        <f ca="1">-OFFSET(CG336,0,VLOOKUP($B325,Settings!$AX$4:$BG$100,10,0))-OFFSET(CG335,0,VLOOKUP($B325,Settings!$AX$4:$BG$100,10,0))</f>
        <v>53.801999999999992</v>
      </c>
      <c r="CH334" s="197">
        <f ca="1">-OFFSET(CH336,0,VLOOKUP($B325,Settings!$AX$4:$BG$100,10,0))-OFFSET(CH335,0,VLOOKUP($B325,Settings!$AX$4:$BG$100,10,0))</f>
        <v>55.529249999999998</v>
      </c>
      <c r="CI334" s="197">
        <f ca="1">-OFFSET(CI336,0,VLOOKUP($B325,Settings!$AX$4:$BG$100,10,0))-OFFSET(CI335,0,VLOOKUP($B325,Settings!$AX$4:$BG$100,10,0))</f>
        <v>62.474999999999994</v>
      </c>
      <c r="CJ334" s="197">
        <f ca="1">-OFFSET(CJ336,0,VLOOKUP($B325,Settings!$AX$4:$BG$100,10,0))-OFFSET(CJ335,0,VLOOKUP($B325,Settings!$AX$4:$BG$100,10,0))</f>
        <v>53.471249999999998</v>
      </c>
      <c r="CK334" s="197">
        <f ca="1">-OFFSET(CK336,0,VLOOKUP($B325,Settings!$AX$4:$BG$100,10,0))-OFFSET(CK335,0,VLOOKUP($B325,Settings!$AX$4:$BG$100,10,0))</f>
        <v>63.577500000000001</v>
      </c>
      <c r="CL334" s="197">
        <f ca="1">-OFFSET(CL336,0,VLOOKUP($B325,Settings!$AX$4:$BG$100,10,0))-OFFSET(CL335,0,VLOOKUP($B325,Settings!$AX$4:$BG$100,10,0))</f>
        <v>60.233249999999998</v>
      </c>
      <c r="CM334" s="197">
        <f ca="1">-OFFSET(CM336,0,VLOOKUP($B325,Settings!$AX$4:$BG$100,10,0))-OFFSET(CM335,0,VLOOKUP($B325,Settings!$AX$4:$BG$100,10,0))</f>
        <v>62.695499999999996</v>
      </c>
    </row>
    <row r="335" spans="2:91" x14ac:dyDescent="0.2">
      <c r="B335" s="196" t="s">
        <v>298</v>
      </c>
      <c r="C335" s="19" t="str">
        <f>Inputs!$GZ$9</f>
        <v>kg</v>
      </c>
      <c r="D335" s="19" t="s">
        <v>19</v>
      </c>
      <c r="E335" s="27">
        <f t="shared" ca="1" si="585"/>
        <v>-117.845</v>
      </c>
      <c r="F335" s="27">
        <f t="shared" ca="1" si="585"/>
        <v>-498.53999999999991</v>
      </c>
      <c r="G335" s="27">
        <f t="shared" ca="1" si="585"/>
        <v>-541.30999999999995</v>
      </c>
      <c r="H335" s="27">
        <f t="shared" ca="1" si="585"/>
        <v>-568.54</v>
      </c>
      <c r="I335" s="27">
        <f t="shared" ca="1" si="585"/>
        <v>-646.83500000000004</v>
      </c>
      <c r="J335" s="27"/>
      <c r="K335" s="27">
        <f t="shared" ca="1" si="586"/>
        <v>0</v>
      </c>
      <c r="L335" s="27">
        <f t="shared" ca="1" si="586"/>
        <v>0</v>
      </c>
      <c r="M335" s="27">
        <f t="shared" ca="1" si="586"/>
        <v>0</v>
      </c>
      <c r="N335" s="27">
        <f t="shared" ca="1" si="586"/>
        <v>-117.845</v>
      </c>
      <c r="O335" s="27">
        <f t="shared" ca="1" si="586"/>
        <v>-115.95499999999998</v>
      </c>
      <c r="P335" s="27">
        <f t="shared" ca="1" si="586"/>
        <v>-120.01499999999999</v>
      </c>
      <c r="Q335" s="27">
        <f t="shared" ca="1" si="586"/>
        <v>-126.10499999999999</v>
      </c>
      <c r="R335" s="27">
        <f t="shared" ca="1" si="586"/>
        <v>-136.46499999999997</v>
      </c>
      <c r="S335" s="27">
        <f t="shared" ca="1" si="586"/>
        <v>-125.05499999999998</v>
      </c>
      <c r="T335" s="27">
        <f t="shared" ca="1" si="586"/>
        <v>-130.30499999999998</v>
      </c>
      <c r="U335" s="27">
        <f t="shared" ca="1" si="587"/>
        <v>-136.98999999999998</v>
      </c>
      <c r="V335" s="27">
        <f t="shared" ca="1" si="587"/>
        <v>-148.95999999999998</v>
      </c>
      <c r="W335" s="27">
        <f t="shared" ca="1" si="587"/>
        <v>-130.89999999999998</v>
      </c>
      <c r="X335" s="27">
        <f t="shared" ca="1" si="587"/>
        <v>-137.13</v>
      </c>
      <c r="Y335" s="27">
        <f t="shared" ca="1" si="587"/>
        <v>-144.89999999999998</v>
      </c>
      <c r="Z335" s="27">
        <f t="shared" ca="1" si="587"/>
        <v>-155.60999999999999</v>
      </c>
      <c r="AA335" s="27">
        <f t="shared" ca="1" si="587"/>
        <v>-150.04499999999999</v>
      </c>
      <c r="AB335" s="27">
        <f t="shared" ca="1" si="587"/>
        <v>-155.85499999999996</v>
      </c>
      <c r="AC335" s="27">
        <f t="shared" ca="1" si="587"/>
        <v>-163.31</v>
      </c>
      <c r="AD335" s="27">
        <f t="shared" ca="1" si="587"/>
        <v>-177.625</v>
      </c>
      <c r="AE335" s="27"/>
      <c r="AF335" s="193">
        <f ca="1">-SUMIF(buffer!$B$99:$B$123,Stock!$B325,buffer!C$99:C$123)</f>
        <v>0</v>
      </c>
      <c r="AG335" s="193">
        <f ca="1">-SUMIF(buffer!$B$99:$B$123,Stock!$B325,buffer!D$99:D$123)</f>
        <v>0</v>
      </c>
      <c r="AH335" s="193">
        <f ca="1">-SUMIF(buffer!$B$99:$B$123,Stock!$B325,buffer!E$99:E$123)</f>
        <v>0</v>
      </c>
      <c r="AI335" s="193">
        <f ca="1">-SUMIF(buffer!$B$99:$B$123,Stock!$B325,buffer!F$99:F$123)</f>
        <v>0</v>
      </c>
      <c r="AJ335" s="193">
        <f ca="1">-SUMIF(buffer!$B$99:$B$123,Stock!$B325,buffer!G$99:G$123)</f>
        <v>0</v>
      </c>
      <c r="AK335" s="193">
        <f ca="1">-SUMIF(buffer!$B$99:$B$123,Stock!$B325,buffer!H$99:H$123)</f>
        <v>0</v>
      </c>
      <c r="AL335" s="193">
        <f ca="1">-SUMIF(buffer!$B$99:$B$123,Stock!$B325,buffer!I$99:I$123)</f>
        <v>0</v>
      </c>
      <c r="AM335" s="193">
        <f ca="1">-SUMIF(buffer!$B$99:$B$123,Stock!$B325,buffer!J$99:J$123)</f>
        <v>0</v>
      </c>
      <c r="AN335" s="193">
        <f ca="1">-SUMIF(buffer!$B$99:$B$123,Stock!$B325,buffer!K$99:K$123)</f>
        <v>0</v>
      </c>
      <c r="AO335" s="193">
        <f ca="1">-SUMIF(buffer!$B$99:$B$123,Stock!$B325,buffer!L$99:L$123)</f>
        <v>-38.849999999999994</v>
      </c>
      <c r="AP335" s="193">
        <f ca="1">-SUMIF(buffer!$B$99:$B$123,Stock!$B325,buffer!M$99:M$123)</f>
        <v>-38.184999999999995</v>
      </c>
      <c r="AQ335" s="193">
        <f ca="1">-SUMIF(buffer!$B$99:$B$123,Stock!$B325,buffer!N$99:N$123)</f>
        <v>-40.809999999999995</v>
      </c>
      <c r="AR335" s="193">
        <f ca="1">-SUMIF(buffer!$B$99:$B$123,Stock!$B325,buffer!O$99:O$123)</f>
        <v>-43.504999999999995</v>
      </c>
      <c r="AS335" s="193">
        <f ca="1">-SUMIF(buffer!$B$99:$B$123,Stock!$B325,buffer!P$99:P$123)</f>
        <v>-30.554999999999996</v>
      </c>
      <c r="AT335" s="193">
        <f ca="1">-SUMIF(buffer!$B$99:$B$123,Stock!$B325,buffer!Q$99:Q$123)</f>
        <v>-41.894999999999996</v>
      </c>
      <c r="AU335" s="193">
        <f ca="1">-SUMIF(buffer!$B$99:$B$123,Stock!$B325,buffer!R$99:R$123)</f>
        <v>-38.884999999999998</v>
      </c>
      <c r="AV335" s="193">
        <f ca="1">-SUMIF(buffer!$B$99:$B$123,Stock!$B325,buffer!S$99:S$123)</f>
        <v>-40.459999999999994</v>
      </c>
      <c r="AW335" s="193">
        <f ca="1">-SUMIF(buffer!$B$99:$B$123,Stock!$B325,buffer!T$99:T$123)</f>
        <v>-40.669999999999995</v>
      </c>
      <c r="AX335" s="193">
        <f ca="1">-SUMIF(buffer!$B$99:$B$123,Stock!$B325,buffer!U$99:U$123)</f>
        <v>-40.459999999999994</v>
      </c>
      <c r="AY335" s="193">
        <f ca="1">-SUMIF(buffer!$B$99:$B$123,Stock!$B325,buffer!V$99:V$123)</f>
        <v>-45.814999999999998</v>
      </c>
      <c r="AZ335" s="193">
        <f ca="1">-SUMIF(buffer!$B$99:$B$123,Stock!$B325,buffer!W$99:W$123)</f>
        <v>-39.83</v>
      </c>
      <c r="BA335" s="193">
        <f ca="1">-SUMIF(buffer!$B$99:$B$123,Stock!$B325,buffer!X$99:X$123)</f>
        <v>-44.66</v>
      </c>
      <c r="BB335" s="193">
        <f ca="1">-SUMIF(buffer!$B$99:$B$123,Stock!$B325,buffer!Y$99:Y$123)</f>
        <v>-45.499999999999993</v>
      </c>
      <c r="BC335" s="193">
        <f ca="1">-SUMIF(buffer!$B$99:$B$123,Stock!$B325,buffer!Z$99:Z$123)</f>
        <v>-46.304999999999993</v>
      </c>
      <c r="BD335" s="193">
        <f ca="1">-SUMIF(buffer!$B$99:$B$123,Stock!$B325,buffer!AA$99:AA$123)</f>
        <v>-47.214999999999996</v>
      </c>
      <c r="BE335" s="193">
        <f ca="1">-SUMIF(buffer!$B$99:$B$123,Stock!$B325,buffer!AB$99:AB$123)</f>
        <v>-32.584999999999994</v>
      </c>
      <c r="BF335" s="193">
        <f ca="1">-SUMIF(buffer!$B$99:$B$123,Stock!$B325,buffer!AC$99:AC$123)</f>
        <v>-45.254999999999995</v>
      </c>
      <c r="BG335" s="193">
        <f ca="1">-SUMIF(buffer!$B$99:$B$123,Stock!$B325,buffer!AD$99:AD$123)</f>
        <v>-42.839999999999996</v>
      </c>
      <c r="BH335" s="193">
        <f ca="1">-SUMIF(buffer!$B$99:$B$123,Stock!$B325,buffer!AE$99:AE$123)</f>
        <v>-44.239999999999995</v>
      </c>
      <c r="BI335" s="193">
        <f ca="1">-SUMIF(buffer!$B$99:$B$123,Stock!$B325,buffer!AF$99:AF$123)</f>
        <v>-43.224999999999994</v>
      </c>
      <c r="BJ335" s="193">
        <f ca="1">-SUMIF(buffer!$B$99:$B$123,Stock!$B325,buffer!AG$99:AG$123)</f>
        <v>-43.574999999999996</v>
      </c>
      <c r="BK335" s="193">
        <f ca="1">-SUMIF(buffer!$B$99:$B$123,Stock!$B325,buffer!AH$99:AH$123)</f>
        <v>-51.204999999999991</v>
      </c>
      <c r="BL335" s="193">
        <f ca="1">-SUMIF(buffer!$B$99:$B$123,Stock!$B325,buffer!AI$99:AI$123)</f>
        <v>-42.209999999999994</v>
      </c>
      <c r="BM335" s="193">
        <f ca="1">-SUMIF(buffer!$B$99:$B$123,Stock!$B325,buffer!AJ$99:AJ$123)</f>
        <v>-48.859999999999992</v>
      </c>
      <c r="BN335" s="193">
        <f ca="1">-SUMIF(buffer!$B$99:$B$123,Stock!$B325,buffer!AK$99:AK$123)</f>
        <v>-50.154999999999994</v>
      </c>
      <c r="BO335" s="193">
        <f ca="1">-SUMIF(buffer!$B$99:$B$123,Stock!$B325,buffer!AL$99:AL$123)</f>
        <v>-49.944999999999993</v>
      </c>
      <c r="BP335" s="193">
        <f ca="1">-SUMIF(buffer!$B$99:$B$123,Stock!$B325,buffer!AM$99:AM$123)</f>
        <v>-50.05</v>
      </c>
      <c r="BQ335" s="193">
        <f ca="1">-SUMIF(buffer!$B$99:$B$123,Stock!$B325,buffer!AN$99:AN$123)</f>
        <v>-34.299999999999997</v>
      </c>
      <c r="BR335" s="193">
        <f ca="1">-SUMIF(buffer!$B$99:$B$123,Stock!$B325,buffer!AO$99:AO$123)</f>
        <v>-46.55</v>
      </c>
      <c r="BS335" s="193">
        <f ca="1">-SUMIF(buffer!$B$99:$B$123,Stock!$B325,buffer!AP$99:AP$123)</f>
        <v>-44.834999999999994</v>
      </c>
      <c r="BT335" s="193">
        <f ca="1">-SUMIF(buffer!$B$99:$B$123,Stock!$B325,buffer!AQ$99:AQ$123)</f>
        <v>-47.879999999999995</v>
      </c>
      <c r="BU335" s="193">
        <f ca="1">-SUMIF(buffer!$B$99:$B$123,Stock!$B325,buffer!AR$99:AR$123)</f>
        <v>-44.414999999999992</v>
      </c>
      <c r="BV335" s="193">
        <f ca="1">-SUMIF(buffer!$B$99:$B$123,Stock!$B325,buffer!AS$99:AS$123)</f>
        <v>-46.234999999999992</v>
      </c>
      <c r="BW335" s="193">
        <f ca="1">-SUMIF(buffer!$B$99:$B$123,Stock!$B325,buffer!AT$99:AT$123)</f>
        <v>-53.584999999999994</v>
      </c>
      <c r="BX335" s="193">
        <f ca="1">-SUMIF(buffer!$B$99:$B$123,Stock!$B325,buffer!AU$99:AU$123)</f>
        <v>-45.08</v>
      </c>
      <c r="BY335" s="193">
        <f ca="1">-SUMIF(buffer!$B$99:$B$123,Stock!$B325,buffer!AV$99:AV$123)</f>
        <v>-51.8</v>
      </c>
      <c r="BZ335" s="193">
        <f ca="1">-SUMIF(buffer!$B$99:$B$123,Stock!$B325,buffer!AW$99:AW$123)</f>
        <v>-51.694999999999993</v>
      </c>
      <c r="CA335" s="193">
        <f ca="1">-SUMIF(buffer!$B$99:$B$123,Stock!$B325,buffer!AX$99:AX$123)</f>
        <v>-52.114999999999995</v>
      </c>
      <c r="CB335" s="193">
        <f ca="1">-SUMIF(buffer!$B$99:$B$123,Stock!$B325,buffer!AY$99:AY$123)</f>
        <v>-58.519999999999996</v>
      </c>
      <c r="CC335" s="193">
        <f ca="1">-SUMIF(buffer!$B$99:$B$123,Stock!$B325,buffer!AZ$99:AZ$123)</f>
        <v>-38.954999999999998</v>
      </c>
      <c r="CD335" s="193">
        <f ca="1">-SUMIF(buffer!$B$99:$B$123,Stock!$B325,buffer!BA$99:BA$123)</f>
        <v>-52.569999999999993</v>
      </c>
      <c r="CE335" s="193">
        <f ca="1">-SUMIF(buffer!$B$99:$B$123,Stock!$B325,buffer!BB$99:BB$123)</f>
        <v>-50.469999999999992</v>
      </c>
      <c r="CF335" s="193">
        <f ca="1">-SUMIF(buffer!$B$99:$B$123,Stock!$B325,buffer!BC$99:BC$123)</f>
        <v>-54.144999999999996</v>
      </c>
      <c r="CG335" s="193">
        <f ca="1">-SUMIF(buffer!$B$99:$B$123,Stock!$B325,buffer!BD$99:BD$123)</f>
        <v>-51.239999999999995</v>
      </c>
      <c r="CH335" s="193">
        <f ca="1">-SUMIF(buffer!$B$99:$B$123,Stock!$B325,buffer!BE$99:BE$123)</f>
        <v>-52.884999999999998</v>
      </c>
      <c r="CI335" s="193">
        <f ca="1">-SUMIF(buffer!$B$99:$B$123,Stock!$B325,buffer!BF$99:BF$123)</f>
        <v>-59.499999999999993</v>
      </c>
      <c r="CJ335" s="193">
        <f ca="1">-SUMIF(buffer!$B$99:$B$123,Stock!$B325,buffer!BG$99:BG$123)</f>
        <v>-50.924999999999997</v>
      </c>
      <c r="CK335" s="193">
        <f ca="1">-SUMIF(buffer!$B$99:$B$123,Stock!$B325,buffer!BH$99:BH$123)</f>
        <v>-60.55</v>
      </c>
      <c r="CL335" s="193">
        <f ca="1">-SUMIF(buffer!$B$99:$B$123,Stock!$B325,buffer!BI$99:BI$123)</f>
        <v>-57.364999999999995</v>
      </c>
      <c r="CM335" s="193">
        <f ca="1">-SUMIF(buffer!$B$99:$B$123,Stock!$B325,buffer!BJ$99:BJ$123)</f>
        <v>-59.709999999999994</v>
      </c>
    </row>
    <row r="336" spans="2:91" x14ac:dyDescent="0.2">
      <c r="B336" s="196" t="s">
        <v>297</v>
      </c>
      <c r="C336" s="19" t="str">
        <f>Inputs!$GZ$9</f>
        <v>kg</v>
      </c>
      <c r="D336" s="19" t="s">
        <v>19</v>
      </c>
      <c r="E336" s="27">
        <f t="shared" ca="1" si="585"/>
        <v>-5.8922499999999998</v>
      </c>
      <c r="F336" s="27">
        <f t="shared" ca="1" si="585"/>
        <v>-24.927</v>
      </c>
      <c r="G336" s="27">
        <f t="shared" ca="1" si="585"/>
        <v>-27.0655</v>
      </c>
      <c r="H336" s="27">
        <f t="shared" ca="1" si="585"/>
        <v>-28.426999999999996</v>
      </c>
      <c r="I336" s="27">
        <f t="shared" ca="1" si="585"/>
        <v>-32.341749999999998</v>
      </c>
      <c r="J336" s="27"/>
      <c r="K336" s="27">
        <f t="shared" ca="1" si="586"/>
        <v>0</v>
      </c>
      <c r="L336" s="27">
        <f t="shared" ca="1" si="586"/>
        <v>0</v>
      </c>
      <c r="M336" s="27">
        <f t="shared" ca="1" si="586"/>
        <v>0</v>
      </c>
      <c r="N336" s="27">
        <f t="shared" ca="1" si="586"/>
        <v>-5.8922499999999998</v>
      </c>
      <c r="O336" s="27">
        <f t="shared" ca="1" si="586"/>
        <v>-5.7977499999999988</v>
      </c>
      <c r="P336" s="27">
        <f t="shared" ca="1" si="586"/>
        <v>-6.00075</v>
      </c>
      <c r="Q336" s="27">
        <f t="shared" ca="1" si="586"/>
        <v>-6.30525</v>
      </c>
      <c r="R336" s="27">
        <f t="shared" ca="1" si="586"/>
        <v>-6.8232499999999998</v>
      </c>
      <c r="S336" s="27">
        <f t="shared" ca="1" si="586"/>
        <v>-6.2527499999999998</v>
      </c>
      <c r="T336" s="27">
        <f t="shared" ca="1" si="586"/>
        <v>-6.5152499999999991</v>
      </c>
      <c r="U336" s="27">
        <f t="shared" ca="1" si="587"/>
        <v>-6.849499999999999</v>
      </c>
      <c r="V336" s="27">
        <f t="shared" ca="1" si="587"/>
        <v>-7.4479999999999986</v>
      </c>
      <c r="W336" s="27">
        <f t="shared" ca="1" si="587"/>
        <v>-6.5449999999999999</v>
      </c>
      <c r="X336" s="27">
        <f t="shared" ca="1" si="587"/>
        <v>-6.8564999999999996</v>
      </c>
      <c r="Y336" s="27">
        <f t="shared" ca="1" si="587"/>
        <v>-7.2449999999999992</v>
      </c>
      <c r="Z336" s="27">
        <f t="shared" ca="1" si="587"/>
        <v>-7.7805</v>
      </c>
      <c r="AA336" s="27">
        <f t="shared" ca="1" si="587"/>
        <v>-7.5022500000000001</v>
      </c>
      <c r="AB336" s="27">
        <f t="shared" ca="1" si="587"/>
        <v>-7.7927499999999998</v>
      </c>
      <c r="AC336" s="27">
        <f t="shared" ca="1" si="587"/>
        <v>-8.1654999999999998</v>
      </c>
      <c r="AD336" s="27">
        <f t="shared" ca="1" si="587"/>
        <v>-8.8812499999999996</v>
      </c>
      <c r="AE336" s="27"/>
      <c r="AF336" s="26">
        <f ca="1">Inputs!$HM$9*AF335</f>
        <v>0</v>
      </c>
      <c r="AG336" s="26">
        <f ca="1">Inputs!$HM$9*AG335</f>
        <v>0</v>
      </c>
      <c r="AH336" s="26">
        <f ca="1">Inputs!$HM$9*AH335</f>
        <v>0</v>
      </c>
      <c r="AI336" s="26">
        <f ca="1">Inputs!$HM$9*AI335</f>
        <v>0</v>
      </c>
      <c r="AJ336" s="26">
        <f ca="1">Inputs!$HM$9*AJ335</f>
        <v>0</v>
      </c>
      <c r="AK336" s="26">
        <f ca="1">Inputs!$HM$9*AK335</f>
        <v>0</v>
      </c>
      <c r="AL336" s="26">
        <f ca="1">Inputs!$HM$9*AL335</f>
        <v>0</v>
      </c>
      <c r="AM336" s="26">
        <f ca="1">Inputs!$HM$9*AM335</f>
        <v>0</v>
      </c>
      <c r="AN336" s="26">
        <f ca="1">Inputs!$HM$9*AN335</f>
        <v>0</v>
      </c>
      <c r="AO336" s="26">
        <f ca="1">Inputs!$HM$9*AO335</f>
        <v>-1.9424999999999999</v>
      </c>
      <c r="AP336" s="26">
        <f ca="1">Inputs!$HM$9*AP335</f>
        <v>-1.9092499999999999</v>
      </c>
      <c r="AQ336" s="26">
        <f ca="1">Inputs!$HM$9*AQ335</f>
        <v>-2.0404999999999998</v>
      </c>
      <c r="AR336" s="26">
        <f ca="1">Inputs!$HM$9*AR335</f>
        <v>-2.1752499999999997</v>
      </c>
      <c r="AS336" s="26">
        <f ca="1">Inputs!$HM$9*AS335</f>
        <v>-1.5277499999999999</v>
      </c>
      <c r="AT336" s="26">
        <f ca="1">Inputs!$HM$9*AT335</f>
        <v>-2.0947499999999999</v>
      </c>
      <c r="AU336" s="26">
        <f ca="1">Inputs!$HM$9*AU335</f>
        <v>-1.94425</v>
      </c>
      <c r="AV336" s="26">
        <f ca="1">Inputs!$HM$9*AV335</f>
        <v>-2.0229999999999997</v>
      </c>
      <c r="AW336" s="26">
        <f ca="1">Inputs!$HM$9*AW335</f>
        <v>-2.0334999999999996</v>
      </c>
      <c r="AX336" s="26">
        <f ca="1">Inputs!$HM$9*AX335</f>
        <v>-2.0229999999999997</v>
      </c>
      <c r="AY336" s="26">
        <f ca="1">Inputs!$HM$9*AY335</f>
        <v>-2.2907500000000001</v>
      </c>
      <c r="AZ336" s="26">
        <f ca="1">Inputs!$HM$9*AZ335</f>
        <v>-1.9915</v>
      </c>
      <c r="BA336" s="26">
        <f ca="1">Inputs!$HM$9*BA335</f>
        <v>-2.2330000000000001</v>
      </c>
      <c r="BB336" s="26">
        <f ca="1">Inputs!$HM$9*BB335</f>
        <v>-2.2749999999999999</v>
      </c>
      <c r="BC336" s="26">
        <f ca="1">Inputs!$HM$9*BC335</f>
        <v>-2.3152499999999998</v>
      </c>
      <c r="BD336" s="26">
        <f ca="1">Inputs!$HM$9*BD335</f>
        <v>-2.3607499999999999</v>
      </c>
      <c r="BE336" s="26">
        <f ca="1">Inputs!$HM$9*BE335</f>
        <v>-1.6292499999999999</v>
      </c>
      <c r="BF336" s="26">
        <f ca="1">Inputs!$HM$9*BF335</f>
        <v>-2.26275</v>
      </c>
      <c r="BG336" s="26">
        <f ca="1">Inputs!$HM$9*BG335</f>
        <v>-2.1419999999999999</v>
      </c>
      <c r="BH336" s="26">
        <f ca="1">Inputs!$HM$9*BH335</f>
        <v>-2.2119999999999997</v>
      </c>
      <c r="BI336" s="26">
        <f ca="1">Inputs!$HM$9*BI335</f>
        <v>-2.1612499999999999</v>
      </c>
      <c r="BJ336" s="26">
        <f ca="1">Inputs!$HM$9*BJ335</f>
        <v>-2.17875</v>
      </c>
      <c r="BK336" s="26">
        <f ca="1">Inputs!$HM$9*BK335</f>
        <v>-2.5602499999999999</v>
      </c>
      <c r="BL336" s="26">
        <f ca="1">Inputs!$HM$9*BL335</f>
        <v>-2.1104999999999996</v>
      </c>
      <c r="BM336" s="26">
        <f ca="1">Inputs!$HM$9*BM335</f>
        <v>-2.4429999999999996</v>
      </c>
      <c r="BN336" s="26">
        <f ca="1">Inputs!$HM$9*BN335</f>
        <v>-2.5077499999999997</v>
      </c>
      <c r="BO336" s="26">
        <f ca="1">Inputs!$HM$9*BO335</f>
        <v>-2.4972499999999997</v>
      </c>
      <c r="BP336" s="26">
        <f ca="1">Inputs!$HM$9*BP335</f>
        <v>-2.5024999999999999</v>
      </c>
      <c r="BQ336" s="26">
        <f ca="1">Inputs!$HM$9*BQ335</f>
        <v>-1.7149999999999999</v>
      </c>
      <c r="BR336" s="26">
        <f ca="1">Inputs!$HM$9*BR335</f>
        <v>-2.3275000000000001</v>
      </c>
      <c r="BS336" s="26">
        <f ca="1">Inputs!$HM$9*BS335</f>
        <v>-2.2417499999999997</v>
      </c>
      <c r="BT336" s="26">
        <f ca="1">Inputs!$HM$9*BT335</f>
        <v>-2.3939999999999997</v>
      </c>
      <c r="BU336" s="26">
        <f ca="1">Inputs!$HM$9*BU335</f>
        <v>-2.2207499999999998</v>
      </c>
      <c r="BV336" s="26">
        <f ca="1">Inputs!$HM$9*BV335</f>
        <v>-2.3117499999999995</v>
      </c>
      <c r="BW336" s="26">
        <f ca="1">Inputs!$HM$9*BW335</f>
        <v>-2.6792499999999997</v>
      </c>
      <c r="BX336" s="26">
        <f ca="1">Inputs!$HM$9*BX335</f>
        <v>-2.254</v>
      </c>
      <c r="BY336" s="26">
        <f ca="1">Inputs!$HM$9*BY335</f>
        <v>-2.59</v>
      </c>
      <c r="BZ336" s="26">
        <f ca="1">Inputs!$HM$9*BZ335</f>
        <v>-2.5847499999999997</v>
      </c>
      <c r="CA336" s="26">
        <f ca="1">Inputs!$HM$9*CA335</f>
        <v>-2.60575</v>
      </c>
      <c r="CB336" s="26">
        <f ca="1">Inputs!$HM$9*CB335</f>
        <v>-2.9260000000000002</v>
      </c>
      <c r="CC336" s="26">
        <f ca="1">Inputs!$HM$9*CC335</f>
        <v>-1.9477500000000001</v>
      </c>
      <c r="CD336" s="26">
        <f ca="1">Inputs!$HM$9*CD335</f>
        <v>-2.6284999999999998</v>
      </c>
      <c r="CE336" s="26">
        <f ca="1">Inputs!$HM$9*CE335</f>
        <v>-2.5234999999999999</v>
      </c>
      <c r="CF336" s="26">
        <f ca="1">Inputs!$HM$9*CF335</f>
        <v>-2.7072500000000002</v>
      </c>
      <c r="CG336" s="26">
        <f ca="1">Inputs!$HM$9*CG335</f>
        <v>-2.5619999999999998</v>
      </c>
      <c r="CH336" s="26">
        <f ca="1">Inputs!$HM$9*CH335</f>
        <v>-2.64425</v>
      </c>
      <c r="CI336" s="26">
        <f ca="1">Inputs!$HM$9*CI335</f>
        <v>-2.9749999999999996</v>
      </c>
      <c r="CJ336" s="26">
        <f ca="1">Inputs!$HM$9*CJ335</f>
        <v>-2.5462500000000001</v>
      </c>
      <c r="CK336" s="26">
        <f ca="1">Inputs!$HM$9*CK335</f>
        <v>-3.0274999999999999</v>
      </c>
      <c r="CL336" s="26">
        <f ca="1">Inputs!$HM$9*CL335</f>
        <v>-2.8682499999999997</v>
      </c>
      <c r="CM336" s="26">
        <f ca="1">Inputs!$HM$9*CM335</f>
        <v>-2.9855</v>
      </c>
    </row>
    <row r="337" spans="2:91" s="115" customFormat="1" x14ac:dyDescent="0.2">
      <c r="B337" s="195" t="s">
        <v>296</v>
      </c>
      <c r="C337" s="19" t="str">
        <f>Inputs!$GZ$9</f>
        <v>kg</v>
      </c>
      <c r="D337" s="19" t="s">
        <v>19</v>
      </c>
      <c r="E337" s="63">
        <f ca="1">SUM(E333:E336)</f>
        <v>-9.7699626167013776E-15</v>
      </c>
      <c r="F337" s="63">
        <f ca="1">SUM(F333:F336)</f>
        <v>-3.5527136788005009E-14</v>
      </c>
      <c r="G337" s="63">
        <f ca="1">SUM(G333:G336)</f>
        <v>4.2632564145606011E-14</v>
      </c>
      <c r="H337" s="63">
        <f ca="1">SUM(H333:H336)</f>
        <v>-8.8817841970012523E-14</v>
      </c>
      <c r="I337" s="63">
        <f ca="1">SUM(I333:I336)</f>
        <v>-1.7763568394002505E-13</v>
      </c>
      <c r="J337" s="63"/>
      <c r="K337" s="63">
        <f t="shared" ref="K337:AD337" ca="1" si="588">SUM(K333:K336)</f>
        <v>0</v>
      </c>
      <c r="L337" s="63">
        <f t="shared" ca="1" si="588"/>
        <v>0</v>
      </c>
      <c r="M337" s="63">
        <f t="shared" ca="1" si="588"/>
        <v>0</v>
      </c>
      <c r="N337" s="63">
        <f t="shared" ca="1" si="588"/>
        <v>-9.7699626167013776E-15</v>
      </c>
      <c r="O337" s="63">
        <f t="shared" ca="1" si="588"/>
        <v>0</v>
      </c>
      <c r="P337" s="63">
        <f t="shared" ca="1" si="588"/>
        <v>-1.7763568394002505E-14</v>
      </c>
      <c r="Q337" s="63">
        <f t="shared" ca="1" si="588"/>
        <v>-2.7533531010703882E-14</v>
      </c>
      <c r="R337" s="63">
        <f t="shared" ca="1" si="588"/>
        <v>-2.6645352591003757E-14</v>
      </c>
      <c r="S337" s="63">
        <f t="shared" ca="1" si="588"/>
        <v>-7.9936057773011271E-15</v>
      </c>
      <c r="T337" s="63">
        <f t="shared" ca="1" si="588"/>
        <v>9.7699626167013776E-15</v>
      </c>
      <c r="U337" s="63">
        <f t="shared" ca="1" si="588"/>
        <v>7.1054273576010019E-15</v>
      </c>
      <c r="V337" s="63">
        <f t="shared" ca="1" si="588"/>
        <v>8.8817841970012523E-15</v>
      </c>
      <c r="W337" s="63">
        <f t="shared" ca="1" si="588"/>
        <v>1.5987211554602254E-14</v>
      </c>
      <c r="X337" s="63">
        <f t="shared" ca="1" si="588"/>
        <v>1.1546319456101628E-14</v>
      </c>
      <c r="Y337" s="63">
        <f t="shared" ca="1" si="588"/>
        <v>0</v>
      </c>
      <c r="Z337" s="63">
        <f t="shared" ca="1" si="588"/>
        <v>-1.0658141036401503E-14</v>
      </c>
      <c r="AA337" s="63">
        <f t="shared" ca="1" si="588"/>
        <v>0</v>
      </c>
      <c r="AB337" s="63">
        <f t="shared" ca="1" si="588"/>
        <v>1.2434497875801753E-14</v>
      </c>
      <c r="AC337" s="63">
        <f t="shared" ca="1" si="588"/>
        <v>-1.9539925233402755E-14</v>
      </c>
      <c r="AD337" s="63">
        <f t="shared" ca="1" si="588"/>
        <v>-3.3750779948604759E-14</v>
      </c>
      <c r="AE337" s="63"/>
      <c r="AF337" s="194">
        <f t="shared" ref="AF337:BK337" ca="1" si="589">SUM(AF333:AF336)</f>
        <v>0</v>
      </c>
      <c r="AG337" s="194">
        <f t="shared" ca="1" si="589"/>
        <v>0</v>
      </c>
      <c r="AH337" s="194">
        <f t="shared" ca="1" si="589"/>
        <v>0</v>
      </c>
      <c r="AI337" s="194">
        <f t="shared" ca="1" si="589"/>
        <v>0</v>
      </c>
      <c r="AJ337" s="194">
        <f t="shared" ca="1" si="589"/>
        <v>0</v>
      </c>
      <c r="AK337" s="194">
        <f t="shared" ca="1" si="589"/>
        <v>0</v>
      </c>
      <c r="AL337" s="194">
        <f t="shared" ca="1" si="589"/>
        <v>0</v>
      </c>
      <c r="AM337" s="194">
        <f t="shared" ca="1" si="589"/>
        <v>0</v>
      </c>
      <c r="AN337" s="194">
        <f t="shared" ca="1" si="589"/>
        <v>0</v>
      </c>
      <c r="AO337" s="194">
        <f t="shared" ca="1" si="589"/>
        <v>2.6645352591003757E-15</v>
      </c>
      <c r="AP337" s="194">
        <f t="shared" ca="1" si="589"/>
        <v>0</v>
      </c>
      <c r="AQ337" s="194">
        <f t="shared" ca="1" si="589"/>
        <v>0</v>
      </c>
      <c r="AR337" s="194">
        <f t="shared" ca="1" si="589"/>
        <v>0</v>
      </c>
      <c r="AS337" s="194">
        <f t="shared" ca="1" si="589"/>
        <v>0</v>
      </c>
      <c r="AT337" s="194">
        <f t="shared" ca="1" si="589"/>
        <v>0</v>
      </c>
      <c r="AU337" s="194">
        <f t="shared" ca="1" si="589"/>
        <v>-3.3306690738754696E-15</v>
      </c>
      <c r="AV337" s="194">
        <f t="shared" ca="1" si="589"/>
        <v>-3.5527136788005009E-15</v>
      </c>
      <c r="AW337" s="194">
        <f t="shared" ca="1" si="589"/>
        <v>0</v>
      </c>
      <c r="AX337" s="194">
        <f t="shared" ca="1" si="589"/>
        <v>-3.5527136788005009E-15</v>
      </c>
      <c r="AY337" s="194">
        <f t="shared" ca="1" si="589"/>
        <v>0</v>
      </c>
      <c r="AZ337" s="194">
        <f t="shared" ca="1" si="589"/>
        <v>1.9984014443252818E-15</v>
      </c>
      <c r="BA337" s="194">
        <f t="shared" ca="1" si="589"/>
        <v>0</v>
      </c>
      <c r="BB337" s="194">
        <f t="shared" ca="1" si="589"/>
        <v>0</v>
      </c>
      <c r="BC337" s="194">
        <f t="shared" ca="1" si="589"/>
        <v>0</v>
      </c>
      <c r="BD337" s="194">
        <f t="shared" ca="1" si="589"/>
        <v>0</v>
      </c>
      <c r="BE337" s="194">
        <f t="shared" ca="1" si="589"/>
        <v>0</v>
      </c>
      <c r="BF337" s="194">
        <f t="shared" ca="1" si="589"/>
        <v>0</v>
      </c>
      <c r="BG337" s="194">
        <f t="shared" ca="1" si="589"/>
        <v>0</v>
      </c>
      <c r="BH337" s="194">
        <f t="shared" ca="1" si="589"/>
        <v>3.5527136788005009E-15</v>
      </c>
      <c r="BI337" s="194">
        <f t="shared" ca="1" si="589"/>
        <v>9.7699626167013776E-15</v>
      </c>
      <c r="BJ337" s="194">
        <f t="shared" ca="1" si="589"/>
        <v>7.9936057773011271E-15</v>
      </c>
      <c r="BK337" s="194">
        <f t="shared" ca="1" si="589"/>
        <v>1.0658141036401503E-14</v>
      </c>
      <c r="BL337" s="194">
        <f t="shared" ref="BL337:CM337" ca="1" si="590">SUM(BL333:BL336)</f>
        <v>1.6431300764452317E-14</v>
      </c>
      <c r="BM337" s="194">
        <f t="shared" ca="1" si="590"/>
        <v>1.2434497875801753E-14</v>
      </c>
      <c r="BN337" s="194">
        <f t="shared" ca="1" si="590"/>
        <v>1.5987211554602254E-14</v>
      </c>
      <c r="BO337" s="194">
        <f t="shared" ca="1" si="590"/>
        <v>1.5543122344752192E-14</v>
      </c>
      <c r="BP337" s="194">
        <f t="shared" ca="1" si="590"/>
        <v>1.1990408665951691E-14</v>
      </c>
      <c r="BQ337" s="194">
        <f t="shared" ca="1" si="590"/>
        <v>1.7763568394002505E-14</v>
      </c>
      <c r="BR337" s="194">
        <f t="shared" ca="1" si="590"/>
        <v>1.4654943925052066E-14</v>
      </c>
      <c r="BS337" s="194">
        <f t="shared" ca="1" si="590"/>
        <v>1.0658141036401503E-14</v>
      </c>
      <c r="BT337" s="194">
        <f t="shared" ca="1" si="590"/>
        <v>5.773159728050814E-15</v>
      </c>
      <c r="BU337" s="194">
        <f t="shared" ca="1" si="590"/>
        <v>9.7699626167013776E-15</v>
      </c>
      <c r="BV337" s="194">
        <f t="shared" ca="1" si="590"/>
        <v>3.9968028886505635E-15</v>
      </c>
      <c r="BW337" s="194">
        <f t="shared" ca="1" si="590"/>
        <v>3.5527136788005009E-15</v>
      </c>
      <c r="BX337" s="194">
        <f t="shared" ca="1" si="590"/>
        <v>4.8849813083506888E-15</v>
      </c>
      <c r="BY337" s="194">
        <f t="shared" ca="1" si="590"/>
        <v>1.0658141036401503E-14</v>
      </c>
      <c r="BZ337" s="194">
        <f t="shared" ca="1" si="590"/>
        <v>1.4210854715202004E-14</v>
      </c>
      <c r="CA337" s="194">
        <f t="shared" ca="1" si="590"/>
        <v>1.4654943925052066E-14</v>
      </c>
      <c r="CB337" s="194">
        <f t="shared" ca="1" si="590"/>
        <v>1.5987211554602254E-14</v>
      </c>
      <c r="CC337" s="194">
        <f t="shared" ca="1" si="590"/>
        <v>1.3322676295501878E-14</v>
      </c>
      <c r="CD337" s="194">
        <f t="shared" ca="1" si="590"/>
        <v>1.6875389974302379E-14</v>
      </c>
      <c r="CE337" s="194">
        <f t="shared" ca="1" si="590"/>
        <v>1.2878587085651816E-14</v>
      </c>
      <c r="CF337" s="194">
        <f t="shared" ca="1" si="590"/>
        <v>1.5987211554602254E-14</v>
      </c>
      <c r="CG337" s="194">
        <f t="shared" ca="1" si="590"/>
        <v>1.1990408665951691E-14</v>
      </c>
      <c r="CH337" s="194">
        <f t="shared" ca="1" si="590"/>
        <v>1.3766765505351941E-14</v>
      </c>
      <c r="CI337" s="194">
        <f t="shared" ca="1" si="590"/>
        <v>1.5987211554602254E-14</v>
      </c>
      <c r="CJ337" s="194">
        <f t="shared" ca="1" si="590"/>
        <v>1.4654943925052066E-14</v>
      </c>
      <c r="CK337" s="194">
        <f t="shared" ca="1" si="590"/>
        <v>1.7763568394002505E-14</v>
      </c>
      <c r="CL337" s="194">
        <f t="shared" ca="1" si="590"/>
        <v>1.7763568394002505E-14</v>
      </c>
      <c r="CM337" s="194">
        <f t="shared" ca="1" si="590"/>
        <v>1.5987211554602254E-14</v>
      </c>
    </row>
    <row r="339" spans="2:91" x14ac:dyDescent="0.2">
      <c r="B339" s="7" t="s">
        <v>295</v>
      </c>
      <c r="C339" s="19" t="str">
        <f>Inputs!$J$16</f>
        <v>EUR</v>
      </c>
      <c r="D339" s="19" t="s">
        <v>19</v>
      </c>
      <c r="E339" s="27">
        <f ca="1">E328/E334</f>
        <v>10</v>
      </c>
      <c r="F339" s="27">
        <f ca="1">F328/F334</f>
        <v>10</v>
      </c>
      <c r="G339" s="27">
        <f ca="1">G328/G334</f>
        <v>9.9999999999999982</v>
      </c>
      <c r="H339" s="27">
        <f ca="1">H328/H334</f>
        <v>10</v>
      </c>
      <c r="I339" s="27">
        <f ca="1">I328/I334</f>
        <v>10</v>
      </c>
      <c r="K339" s="27">
        <f t="shared" ref="K339:AD339" ca="1" si="591">IFERROR(K328/K334,0)</f>
        <v>0</v>
      </c>
      <c r="L339" s="27">
        <f t="shared" ca="1" si="591"/>
        <v>0</v>
      </c>
      <c r="M339" s="27">
        <f t="shared" ca="1" si="591"/>
        <v>0</v>
      </c>
      <c r="N339" s="27">
        <f t="shared" ca="1" si="591"/>
        <v>10</v>
      </c>
      <c r="O339" s="27">
        <f t="shared" ca="1" si="591"/>
        <v>9.9999999999999982</v>
      </c>
      <c r="P339" s="27">
        <f t="shared" ca="1" si="591"/>
        <v>10.000000000000002</v>
      </c>
      <c r="Q339" s="27">
        <f t="shared" ca="1" si="591"/>
        <v>10</v>
      </c>
      <c r="R339" s="27">
        <f t="shared" ca="1" si="591"/>
        <v>10</v>
      </c>
      <c r="S339" s="27">
        <f t="shared" ca="1" si="591"/>
        <v>10</v>
      </c>
      <c r="T339" s="27">
        <f t="shared" ca="1" si="591"/>
        <v>10</v>
      </c>
      <c r="U339" s="27">
        <f t="shared" ca="1" si="591"/>
        <v>10</v>
      </c>
      <c r="V339" s="27">
        <f t="shared" ca="1" si="591"/>
        <v>9.9999999999999982</v>
      </c>
      <c r="W339" s="27">
        <f t="shared" ca="1" si="591"/>
        <v>10</v>
      </c>
      <c r="X339" s="27">
        <f t="shared" ca="1" si="591"/>
        <v>10</v>
      </c>
      <c r="Y339" s="27">
        <f t="shared" ca="1" si="591"/>
        <v>9.9999999999999982</v>
      </c>
      <c r="Z339" s="27">
        <f t="shared" ca="1" si="591"/>
        <v>10</v>
      </c>
      <c r="AA339" s="27">
        <f t="shared" ca="1" si="591"/>
        <v>10</v>
      </c>
      <c r="AB339" s="27">
        <f t="shared" ca="1" si="591"/>
        <v>10.000000000000002</v>
      </c>
      <c r="AC339" s="27">
        <f t="shared" ca="1" si="591"/>
        <v>10.000000000000002</v>
      </c>
      <c r="AD339" s="27">
        <f t="shared" ca="1" si="591"/>
        <v>10</v>
      </c>
      <c r="AF339" s="193">
        <f>Inputs!HB27</f>
        <v>10</v>
      </c>
      <c r="AG339" s="27">
        <f t="shared" ref="AG339:BL339" si="592">AF339*(1+AG340)</f>
        <v>10</v>
      </c>
      <c r="AH339" s="27">
        <f t="shared" si="592"/>
        <v>10</v>
      </c>
      <c r="AI339" s="27">
        <f t="shared" si="592"/>
        <v>10</v>
      </c>
      <c r="AJ339" s="27">
        <f t="shared" si="592"/>
        <v>10</v>
      </c>
      <c r="AK339" s="27">
        <f t="shared" si="592"/>
        <v>10</v>
      </c>
      <c r="AL339" s="27">
        <f t="shared" si="592"/>
        <v>10</v>
      </c>
      <c r="AM339" s="27">
        <f t="shared" si="592"/>
        <v>10</v>
      </c>
      <c r="AN339" s="27">
        <f t="shared" si="592"/>
        <v>10</v>
      </c>
      <c r="AO339" s="27">
        <f t="shared" si="592"/>
        <v>10</v>
      </c>
      <c r="AP339" s="27">
        <f t="shared" si="592"/>
        <v>10</v>
      </c>
      <c r="AQ339" s="27">
        <f t="shared" si="592"/>
        <v>10</v>
      </c>
      <c r="AR339" s="27">
        <f t="shared" si="592"/>
        <v>10</v>
      </c>
      <c r="AS339" s="27">
        <f t="shared" si="592"/>
        <v>10</v>
      </c>
      <c r="AT339" s="27">
        <f t="shared" si="592"/>
        <v>10</v>
      </c>
      <c r="AU339" s="27">
        <f t="shared" si="592"/>
        <v>10</v>
      </c>
      <c r="AV339" s="27">
        <f t="shared" si="592"/>
        <v>10</v>
      </c>
      <c r="AW339" s="27">
        <f t="shared" si="592"/>
        <v>10</v>
      </c>
      <c r="AX339" s="27">
        <f t="shared" si="592"/>
        <v>10</v>
      </c>
      <c r="AY339" s="27">
        <f t="shared" si="592"/>
        <v>10</v>
      </c>
      <c r="AZ339" s="27">
        <f t="shared" si="592"/>
        <v>10</v>
      </c>
      <c r="BA339" s="27">
        <f t="shared" si="592"/>
        <v>10</v>
      </c>
      <c r="BB339" s="27">
        <f t="shared" si="592"/>
        <v>10</v>
      </c>
      <c r="BC339" s="27">
        <f t="shared" si="592"/>
        <v>10</v>
      </c>
      <c r="BD339" s="27">
        <f t="shared" si="592"/>
        <v>10</v>
      </c>
      <c r="BE339" s="27">
        <f t="shared" si="592"/>
        <v>10</v>
      </c>
      <c r="BF339" s="27">
        <f t="shared" si="592"/>
        <v>10</v>
      </c>
      <c r="BG339" s="27">
        <f t="shared" si="592"/>
        <v>10</v>
      </c>
      <c r="BH339" s="27">
        <f t="shared" si="592"/>
        <v>10</v>
      </c>
      <c r="BI339" s="27">
        <f t="shared" si="592"/>
        <v>10</v>
      </c>
      <c r="BJ339" s="27">
        <f t="shared" si="592"/>
        <v>10</v>
      </c>
      <c r="BK339" s="27">
        <f t="shared" si="592"/>
        <v>10</v>
      </c>
      <c r="BL339" s="27">
        <f t="shared" si="592"/>
        <v>10</v>
      </c>
      <c r="BM339" s="27">
        <f t="shared" ref="BM339:CM339" si="593">BL339*(1+BM340)</f>
        <v>10</v>
      </c>
      <c r="BN339" s="27">
        <f t="shared" si="593"/>
        <v>10</v>
      </c>
      <c r="BO339" s="27">
        <f t="shared" si="593"/>
        <v>10</v>
      </c>
      <c r="BP339" s="27">
        <f t="shared" si="593"/>
        <v>10</v>
      </c>
      <c r="BQ339" s="27">
        <f t="shared" si="593"/>
        <v>10</v>
      </c>
      <c r="BR339" s="27">
        <f t="shared" si="593"/>
        <v>10</v>
      </c>
      <c r="BS339" s="27">
        <f t="shared" si="593"/>
        <v>10</v>
      </c>
      <c r="BT339" s="27">
        <f t="shared" si="593"/>
        <v>10</v>
      </c>
      <c r="BU339" s="27">
        <f t="shared" si="593"/>
        <v>10</v>
      </c>
      <c r="BV339" s="27">
        <f t="shared" si="593"/>
        <v>10</v>
      </c>
      <c r="BW339" s="27">
        <f t="shared" si="593"/>
        <v>10</v>
      </c>
      <c r="BX339" s="27">
        <f t="shared" si="593"/>
        <v>10</v>
      </c>
      <c r="BY339" s="27">
        <f t="shared" si="593"/>
        <v>10</v>
      </c>
      <c r="BZ339" s="27">
        <f t="shared" si="593"/>
        <v>10</v>
      </c>
      <c r="CA339" s="27">
        <f t="shared" si="593"/>
        <v>10</v>
      </c>
      <c r="CB339" s="27">
        <f t="shared" si="593"/>
        <v>10</v>
      </c>
      <c r="CC339" s="27">
        <f t="shared" si="593"/>
        <v>10</v>
      </c>
      <c r="CD339" s="27">
        <f t="shared" si="593"/>
        <v>10</v>
      </c>
      <c r="CE339" s="27">
        <f t="shared" si="593"/>
        <v>10</v>
      </c>
      <c r="CF339" s="27">
        <f t="shared" si="593"/>
        <v>10</v>
      </c>
      <c r="CG339" s="27">
        <f t="shared" si="593"/>
        <v>10</v>
      </c>
      <c r="CH339" s="27">
        <f t="shared" si="593"/>
        <v>10</v>
      </c>
      <c r="CI339" s="27">
        <f t="shared" si="593"/>
        <v>10</v>
      </c>
      <c r="CJ339" s="27">
        <f t="shared" si="593"/>
        <v>10</v>
      </c>
      <c r="CK339" s="27">
        <f t="shared" si="593"/>
        <v>10</v>
      </c>
      <c r="CL339" s="27">
        <f t="shared" si="593"/>
        <v>10</v>
      </c>
      <c r="CM339" s="27">
        <f t="shared" si="593"/>
        <v>10</v>
      </c>
    </row>
    <row r="340" spans="2:91" s="189" customFormat="1" x14ac:dyDescent="0.2">
      <c r="B340" s="192" t="s">
        <v>277</v>
      </c>
      <c r="C340" s="19" t="s">
        <v>43</v>
      </c>
      <c r="D340" s="19" t="s">
        <v>19</v>
      </c>
      <c r="E340" s="191">
        <f>Settings!AZ295</f>
        <v>0</v>
      </c>
      <c r="F340" s="191">
        <f>Settings!BA295</f>
        <v>0</v>
      </c>
      <c r="G340" s="191">
        <f>Settings!BB295</f>
        <v>0</v>
      </c>
      <c r="H340" s="191">
        <f>Settings!BC295</f>
        <v>0</v>
      </c>
      <c r="I340" s="191">
        <f>Settings!BD295</f>
        <v>0</v>
      </c>
      <c r="K340" s="190">
        <f t="shared" ref="K340:AD340" si="594">SUMIF($E$4:$I$4,K$4,$E340:$I340)/4</f>
        <v>0</v>
      </c>
      <c r="L340" s="190">
        <f t="shared" si="594"/>
        <v>0</v>
      </c>
      <c r="M340" s="190">
        <f t="shared" si="594"/>
        <v>0</v>
      </c>
      <c r="N340" s="190">
        <f t="shared" si="594"/>
        <v>0</v>
      </c>
      <c r="O340" s="190">
        <f t="shared" si="594"/>
        <v>0</v>
      </c>
      <c r="P340" s="190">
        <f t="shared" si="594"/>
        <v>0</v>
      </c>
      <c r="Q340" s="190">
        <f t="shared" si="594"/>
        <v>0</v>
      </c>
      <c r="R340" s="190">
        <f t="shared" si="594"/>
        <v>0</v>
      </c>
      <c r="S340" s="190">
        <f t="shared" si="594"/>
        <v>0</v>
      </c>
      <c r="T340" s="190">
        <f t="shared" si="594"/>
        <v>0</v>
      </c>
      <c r="U340" s="190">
        <f t="shared" si="594"/>
        <v>0</v>
      </c>
      <c r="V340" s="190">
        <f t="shared" si="594"/>
        <v>0</v>
      </c>
      <c r="W340" s="190">
        <f t="shared" si="594"/>
        <v>0</v>
      </c>
      <c r="X340" s="190">
        <f t="shared" si="594"/>
        <v>0</v>
      </c>
      <c r="Y340" s="190">
        <f t="shared" si="594"/>
        <v>0</v>
      </c>
      <c r="Z340" s="190">
        <f t="shared" si="594"/>
        <v>0</v>
      </c>
      <c r="AA340" s="190">
        <f t="shared" si="594"/>
        <v>0</v>
      </c>
      <c r="AB340" s="190">
        <f t="shared" si="594"/>
        <v>0</v>
      </c>
      <c r="AC340" s="190">
        <f t="shared" si="594"/>
        <v>0</v>
      </c>
      <c r="AD340" s="190">
        <f t="shared" si="594"/>
        <v>0</v>
      </c>
      <c r="AF340" s="190">
        <f t="shared" ref="AF340:BK340" si="595">SUMIF($E$4:$I$4,AF$4,$E340:$I340)/12</f>
        <v>0</v>
      </c>
      <c r="AG340" s="190">
        <f t="shared" si="595"/>
        <v>0</v>
      </c>
      <c r="AH340" s="190">
        <f t="shared" si="595"/>
        <v>0</v>
      </c>
      <c r="AI340" s="190">
        <f t="shared" si="595"/>
        <v>0</v>
      </c>
      <c r="AJ340" s="190">
        <f t="shared" si="595"/>
        <v>0</v>
      </c>
      <c r="AK340" s="190">
        <f t="shared" si="595"/>
        <v>0</v>
      </c>
      <c r="AL340" s="190">
        <f t="shared" si="595"/>
        <v>0</v>
      </c>
      <c r="AM340" s="190">
        <f t="shared" si="595"/>
        <v>0</v>
      </c>
      <c r="AN340" s="190">
        <f t="shared" si="595"/>
        <v>0</v>
      </c>
      <c r="AO340" s="190">
        <f t="shared" si="595"/>
        <v>0</v>
      </c>
      <c r="AP340" s="190">
        <f t="shared" si="595"/>
        <v>0</v>
      </c>
      <c r="AQ340" s="190">
        <f t="shared" si="595"/>
        <v>0</v>
      </c>
      <c r="AR340" s="190">
        <f t="shared" si="595"/>
        <v>0</v>
      </c>
      <c r="AS340" s="190">
        <f t="shared" si="595"/>
        <v>0</v>
      </c>
      <c r="AT340" s="190">
        <f t="shared" si="595"/>
        <v>0</v>
      </c>
      <c r="AU340" s="190">
        <f t="shared" si="595"/>
        <v>0</v>
      </c>
      <c r="AV340" s="190">
        <f t="shared" si="595"/>
        <v>0</v>
      </c>
      <c r="AW340" s="190">
        <f t="shared" si="595"/>
        <v>0</v>
      </c>
      <c r="AX340" s="190">
        <f t="shared" si="595"/>
        <v>0</v>
      </c>
      <c r="AY340" s="190">
        <f t="shared" si="595"/>
        <v>0</v>
      </c>
      <c r="AZ340" s="190">
        <f t="shared" si="595"/>
        <v>0</v>
      </c>
      <c r="BA340" s="190">
        <f t="shared" si="595"/>
        <v>0</v>
      </c>
      <c r="BB340" s="190">
        <f t="shared" si="595"/>
        <v>0</v>
      </c>
      <c r="BC340" s="190">
        <f t="shared" si="595"/>
        <v>0</v>
      </c>
      <c r="BD340" s="190">
        <f t="shared" si="595"/>
        <v>0</v>
      </c>
      <c r="BE340" s="190">
        <f t="shared" si="595"/>
        <v>0</v>
      </c>
      <c r="BF340" s="190">
        <f t="shared" si="595"/>
        <v>0</v>
      </c>
      <c r="BG340" s="190">
        <f t="shared" si="595"/>
        <v>0</v>
      </c>
      <c r="BH340" s="190">
        <f t="shared" si="595"/>
        <v>0</v>
      </c>
      <c r="BI340" s="190">
        <f t="shared" si="595"/>
        <v>0</v>
      </c>
      <c r="BJ340" s="190">
        <f t="shared" si="595"/>
        <v>0</v>
      </c>
      <c r="BK340" s="190">
        <f t="shared" si="595"/>
        <v>0</v>
      </c>
      <c r="BL340" s="190">
        <f t="shared" ref="BL340:CM340" si="596">SUMIF($E$4:$I$4,BL$4,$E340:$I340)/12</f>
        <v>0</v>
      </c>
      <c r="BM340" s="190">
        <f t="shared" si="596"/>
        <v>0</v>
      </c>
      <c r="BN340" s="190">
        <f t="shared" si="596"/>
        <v>0</v>
      </c>
      <c r="BO340" s="190">
        <f t="shared" si="596"/>
        <v>0</v>
      </c>
      <c r="BP340" s="190">
        <f t="shared" si="596"/>
        <v>0</v>
      </c>
      <c r="BQ340" s="190">
        <f t="shared" si="596"/>
        <v>0</v>
      </c>
      <c r="BR340" s="190">
        <f t="shared" si="596"/>
        <v>0</v>
      </c>
      <c r="BS340" s="190">
        <f t="shared" si="596"/>
        <v>0</v>
      </c>
      <c r="BT340" s="190">
        <f t="shared" si="596"/>
        <v>0</v>
      </c>
      <c r="BU340" s="190">
        <f t="shared" si="596"/>
        <v>0</v>
      </c>
      <c r="BV340" s="190">
        <f t="shared" si="596"/>
        <v>0</v>
      </c>
      <c r="BW340" s="190">
        <f t="shared" si="596"/>
        <v>0</v>
      </c>
      <c r="BX340" s="190">
        <f t="shared" si="596"/>
        <v>0</v>
      </c>
      <c r="BY340" s="190">
        <f t="shared" si="596"/>
        <v>0</v>
      </c>
      <c r="BZ340" s="190">
        <f t="shared" si="596"/>
        <v>0</v>
      </c>
      <c r="CA340" s="190">
        <f t="shared" si="596"/>
        <v>0</v>
      </c>
      <c r="CB340" s="190">
        <f t="shared" si="596"/>
        <v>0</v>
      </c>
      <c r="CC340" s="190">
        <f t="shared" si="596"/>
        <v>0</v>
      </c>
      <c r="CD340" s="190">
        <f t="shared" si="596"/>
        <v>0</v>
      </c>
      <c r="CE340" s="190">
        <f t="shared" si="596"/>
        <v>0</v>
      </c>
      <c r="CF340" s="190">
        <f t="shared" si="596"/>
        <v>0</v>
      </c>
      <c r="CG340" s="190">
        <f t="shared" si="596"/>
        <v>0</v>
      </c>
      <c r="CH340" s="190">
        <f t="shared" si="596"/>
        <v>0</v>
      </c>
      <c r="CI340" s="190">
        <f t="shared" si="596"/>
        <v>0</v>
      </c>
      <c r="CJ340" s="190">
        <f t="shared" si="596"/>
        <v>0</v>
      </c>
      <c r="CK340" s="190">
        <f t="shared" si="596"/>
        <v>0</v>
      </c>
      <c r="CL340" s="190">
        <f t="shared" si="596"/>
        <v>0</v>
      </c>
      <c r="CM340" s="190">
        <f t="shared" si="596"/>
        <v>0</v>
      </c>
    </row>
    <row r="342" spans="2:91" x14ac:dyDescent="0.2">
      <c r="B342" s="23" t="str">
        <f>Inputs!GY28</f>
        <v>Oils</v>
      </c>
    </row>
    <row r="343" spans="2:91" x14ac:dyDescent="0.2">
      <c r="B343" s="23"/>
    </row>
    <row r="344" spans="2:91" s="115" customFormat="1" x14ac:dyDescent="0.2">
      <c r="B344" s="195" t="s">
        <v>300</v>
      </c>
      <c r="C344" s="19" t="str">
        <f>Inputs!$J$16</f>
        <v>EUR</v>
      </c>
      <c r="D344" s="19" t="s">
        <v>19</v>
      </c>
      <c r="E344" s="63">
        <v>0</v>
      </c>
      <c r="F344" s="63">
        <f ca="1">E348</f>
        <v>-1.8189894035458565E-12</v>
      </c>
      <c r="G344" s="63">
        <f ca="1">F348</f>
        <v>0</v>
      </c>
      <c r="H344" s="63">
        <f ca="1">G348</f>
        <v>1.0004441719502211E-11</v>
      </c>
      <c r="I344" s="63">
        <f ca="1">H348</f>
        <v>1.3642420526593924E-11</v>
      </c>
      <c r="J344" s="63"/>
      <c r="K344" s="63">
        <v>0</v>
      </c>
      <c r="L344" s="63">
        <f t="shared" ref="L344:AD344" ca="1" si="597">K348</f>
        <v>0</v>
      </c>
      <c r="M344" s="63">
        <f t="shared" ca="1" si="597"/>
        <v>0</v>
      </c>
      <c r="N344" s="63">
        <f t="shared" ca="1" si="597"/>
        <v>0</v>
      </c>
      <c r="O344" s="63">
        <f t="shared" ca="1" si="597"/>
        <v>-1.8189894035458565E-12</v>
      </c>
      <c r="P344" s="63">
        <f t="shared" ca="1" si="597"/>
        <v>0</v>
      </c>
      <c r="Q344" s="63">
        <f t="shared" ca="1" si="597"/>
        <v>0</v>
      </c>
      <c r="R344" s="63">
        <f t="shared" ca="1" si="597"/>
        <v>0</v>
      </c>
      <c r="S344" s="63">
        <f t="shared" ca="1" si="597"/>
        <v>-3.865352482534945E-12</v>
      </c>
      <c r="T344" s="63">
        <f t="shared" ca="1" si="597"/>
        <v>-2.5011104298755527E-12</v>
      </c>
      <c r="U344" s="63">
        <f t="shared" ca="1" si="597"/>
        <v>-5.0022208597511053E-12</v>
      </c>
      <c r="V344" s="63">
        <f t="shared" ca="1" si="597"/>
        <v>-3.637978807091713E-12</v>
      </c>
      <c r="W344" s="63">
        <f t="shared" ca="1" si="597"/>
        <v>2.7284841053187847E-12</v>
      </c>
      <c r="X344" s="63">
        <f t="shared" ca="1" si="597"/>
        <v>1.8189894035458565E-12</v>
      </c>
      <c r="Y344" s="63">
        <f t="shared" ca="1" si="597"/>
        <v>2.7284841053187847E-12</v>
      </c>
      <c r="Z344" s="63">
        <f t="shared" ca="1" si="597"/>
        <v>4.0927261579781771E-12</v>
      </c>
      <c r="AA344" s="63">
        <f t="shared" ca="1" si="597"/>
        <v>1.1823431123048067E-11</v>
      </c>
      <c r="AB344" s="63">
        <f t="shared" ca="1" si="597"/>
        <v>1.5234036254696548E-11</v>
      </c>
      <c r="AC344" s="63">
        <f t="shared" ca="1" si="597"/>
        <v>1.6370904631912708E-11</v>
      </c>
      <c r="AD344" s="63">
        <f t="shared" ca="1" si="597"/>
        <v>1.9554136088117957E-11</v>
      </c>
      <c r="AE344" s="63"/>
      <c r="AF344" s="194">
        <v>0</v>
      </c>
      <c r="AG344" s="63">
        <f t="shared" ref="AG344:BL344" ca="1" si="598">AF348</f>
        <v>0</v>
      </c>
      <c r="AH344" s="63">
        <f t="shared" ca="1" si="598"/>
        <v>0</v>
      </c>
      <c r="AI344" s="63">
        <f t="shared" ca="1" si="598"/>
        <v>0</v>
      </c>
      <c r="AJ344" s="63">
        <f t="shared" ca="1" si="598"/>
        <v>0</v>
      </c>
      <c r="AK344" s="63">
        <f t="shared" ca="1" si="598"/>
        <v>0</v>
      </c>
      <c r="AL344" s="63">
        <f t="shared" ca="1" si="598"/>
        <v>0</v>
      </c>
      <c r="AM344" s="63">
        <f t="shared" ca="1" si="598"/>
        <v>0</v>
      </c>
      <c r="AN344" s="63">
        <f t="shared" ca="1" si="598"/>
        <v>0</v>
      </c>
      <c r="AO344" s="63">
        <f t="shared" ca="1" si="598"/>
        <v>0</v>
      </c>
      <c r="AP344" s="63">
        <f t="shared" ca="1" si="598"/>
        <v>6.8212102632969618E-13</v>
      </c>
      <c r="AQ344" s="63">
        <f t="shared" ca="1" si="598"/>
        <v>-5.1159076974727213E-13</v>
      </c>
      <c r="AR344" s="63">
        <f t="shared" ca="1" si="598"/>
        <v>-1.1937117960769683E-12</v>
      </c>
      <c r="AS344" s="63">
        <f t="shared" ca="1" si="598"/>
        <v>-1.1368683772161603E-12</v>
      </c>
      <c r="AT344" s="63">
        <f t="shared" ca="1" si="598"/>
        <v>-1.4210854715202004E-12</v>
      </c>
      <c r="AU344" s="63">
        <f t="shared" ca="1" si="598"/>
        <v>-2.6147972675971687E-12</v>
      </c>
      <c r="AV344" s="63">
        <f t="shared" ca="1" si="598"/>
        <v>-2.7853275241795927E-12</v>
      </c>
      <c r="AW344" s="63">
        <f t="shared" ca="1" si="598"/>
        <v>-3.694822225952521E-12</v>
      </c>
      <c r="AX344" s="63">
        <f t="shared" ca="1" si="598"/>
        <v>-3.3537617127876729E-12</v>
      </c>
      <c r="AY344" s="63">
        <f t="shared" ca="1" si="598"/>
        <v>-4.3200998334214091E-12</v>
      </c>
      <c r="AZ344" s="63">
        <f t="shared" ca="1" si="598"/>
        <v>-4.2632564145606011E-12</v>
      </c>
      <c r="BA344" s="63">
        <f t="shared" ca="1" si="598"/>
        <v>-4.4337866711430252E-12</v>
      </c>
      <c r="BB344" s="63">
        <f t="shared" ca="1" si="598"/>
        <v>-4.6043169277254492E-12</v>
      </c>
      <c r="BC344" s="63">
        <f t="shared" ca="1" si="598"/>
        <v>-6.8780536821577698E-12</v>
      </c>
      <c r="BD344" s="63">
        <f t="shared" ca="1" si="598"/>
        <v>-6.9917405198793858E-12</v>
      </c>
      <c r="BE344" s="63">
        <f t="shared" ca="1" si="598"/>
        <v>-7.787548383930698E-12</v>
      </c>
      <c r="BF344" s="63">
        <f t="shared" ca="1" si="598"/>
        <v>-7.673861546209082E-12</v>
      </c>
      <c r="BG344" s="63">
        <f t="shared" ca="1" si="598"/>
        <v>-6.9917405198793858E-12</v>
      </c>
      <c r="BH344" s="63">
        <f t="shared" ca="1" si="598"/>
        <v>-8.3559825725387782E-12</v>
      </c>
      <c r="BI344" s="63">
        <f t="shared" ca="1" si="598"/>
        <v>-8.1854523159563541E-12</v>
      </c>
      <c r="BJ344" s="63">
        <f t="shared" ca="1" si="598"/>
        <v>-8.4128259913995862E-12</v>
      </c>
      <c r="BK344" s="63">
        <f t="shared" ca="1" si="598"/>
        <v>-1.0743406164692715E-11</v>
      </c>
      <c r="BL344" s="63">
        <f t="shared" ca="1" si="598"/>
        <v>-1.1254996934439987E-11</v>
      </c>
      <c r="BM344" s="63">
        <f t="shared" ref="BM344:CM344" ca="1" si="599">BL348</f>
        <v>-1.0572875908110291E-11</v>
      </c>
      <c r="BN344" s="63">
        <f t="shared" ca="1" si="599"/>
        <v>-9.3223206931725144E-12</v>
      </c>
      <c r="BO344" s="63">
        <f t="shared" ca="1" si="599"/>
        <v>-7.617018127348274E-12</v>
      </c>
      <c r="BP344" s="63">
        <f t="shared" ca="1" si="599"/>
        <v>-7.73070496506989E-12</v>
      </c>
      <c r="BQ344" s="63">
        <f t="shared" ca="1" si="599"/>
        <v>-7.1622707764618099E-12</v>
      </c>
      <c r="BR344" s="63">
        <f t="shared" ca="1" si="599"/>
        <v>-6.5938365878537297E-12</v>
      </c>
      <c r="BS344" s="63">
        <f t="shared" ca="1" si="599"/>
        <v>-8.8675733422860503E-12</v>
      </c>
      <c r="BT344" s="63">
        <f t="shared" ca="1" si="599"/>
        <v>-8.4696694102603942E-12</v>
      </c>
      <c r="BU344" s="63">
        <f t="shared" ca="1" si="599"/>
        <v>-8.4128259913995862E-12</v>
      </c>
      <c r="BV344" s="63">
        <f t="shared" ca="1" si="599"/>
        <v>-7.8443918027915061E-12</v>
      </c>
      <c r="BW344" s="63">
        <f t="shared" ca="1" si="599"/>
        <v>-7.2759576141834259E-12</v>
      </c>
      <c r="BX344" s="63">
        <f t="shared" ca="1" si="599"/>
        <v>-7.3896444519050419E-12</v>
      </c>
      <c r="BY344" s="63">
        <f t="shared" ca="1" si="599"/>
        <v>-8.5265128291212022E-12</v>
      </c>
      <c r="BZ344" s="63">
        <f t="shared" ca="1" si="599"/>
        <v>-8.6401996668428183E-12</v>
      </c>
      <c r="CA344" s="63">
        <f t="shared" ca="1" si="599"/>
        <v>-9.3223206931725144E-12</v>
      </c>
      <c r="CB344" s="63">
        <f t="shared" ca="1" si="599"/>
        <v>-6.5938365878537297E-12</v>
      </c>
      <c r="CC344" s="63">
        <f t="shared" ca="1" si="599"/>
        <v>-7.503331289626658E-12</v>
      </c>
      <c r="CD344" s="63">
        <f t="shared" ca="1" si="599"/>
        <v>-8.2422957348171622E-12</v>
      </c>
      <c r="CE344" s="63">
        <f t="shared" ca="1" si="599"/>
        <v>-9.0949470177292824E-12</v>
      </c>
      <c r="CF344" s="63">
        <f t="shared" ca="1" si="599"/>
        <v>-8.2991391536779702E-12</v>
      </c>
      <c r="CG344" s="63">
        <f t="shared" ca="1" si="599"/>
        <v>-7.503331289626658E-12</v>
      </c>
      <c r="CH344" s="63">
        <f t="shared" ca="1" si="599"/>
        <v>-7.8443918027915061E-12</v>
      </c>
      <c r="CI344" s="63">
        <f t="shared" ca="1" si="599"/>
        <v>-6.4801497501321137E-12</v>
      </c>
      <c r="CJ344" s="63">
        <f t="shared" ca="1" si="599"/>
        <v>-5.1159076974727213E-12</v>
      </c>
      <c r="CK344" s="63">
        <f t="shared" ca="1" si="599"/>
        <v>-5.2295945351943374E-12</v>
      </c>
      <c r="CL344" s="63">
        <f t="shared" ca="1" si="599"/>
        <v>-3.865352482534945E-12</v>
      </c>
      <c r="CM344" s="63">
        <f t="shared" ca="1" si="599"/>
        <v>-2.7284841053187847E-12</v>
      </c>
    </row>
    <row r="345" spans="2:91" x14ac:dyDescent="0.2">
      <c r="B345" s="196" t="s">
        <v>299</v>
      </c>
      <c r="C345" s="19" t="str">
        <f>Inputs!$J$16</f>
        <v>EUR</v>
      </c>
      <c r="D345" s="19" t="s">
        <v>19</v>
      </c>
      <c r="E345" s="27">
        <f t="shared" ref="E345:I347" ca="1" si="600">SUMIF($K$4:$AD$4,E$4,$K345:$AD345)</f>
        <v>26375.054999999997</v>
      </c>
      <c r="F345" s="27">
        <f t="shared" ca="1" si="600"/>
        <v>111554.51999999999</v>
      </c>
      <c r="G345" s="27">
        <f t="shared" ca="1" si="600"/>
        <v>121125.27</v>
      </c>
      <c r="H345" s="27">
        <f t="shared" ca="1" si="600"/>
        <v>127226.81999999999</v>
      </c>
      <c r="I345" s="27">
        <f t="shared" ca="1" si="600"/>
        <v>144737.46</v>
      </c>
      <c r="J345" s="27"/>
      <c r="K345" s="27">
        <f t="shared" ref="K345:T347" ca="1" si="601">SUMIFS($AF345:$CM345,$AF$4:$CM$4,K$4,$AF$8:$CM$8,K$8)</f>
        <v>0</v>
      </c>
      <c r="L345" s="27">
        <f t="shared" ca="1" si="601"/>
        <v>0</v>
      </c>
      <c r="M345" s="27">
        <f t="shared" ca="1" si="601"/>
        <v>0</v>
      </c>
      <c r="N345" s="27">
        <f t="shared" ca="1" si="601"/>
        <v>26375.054999999997</v>
      </c>
      <c r="O345" s="27">
        <f t="shared" ca="1" si="601"/>
        <v>25951.904999999999</v>
      </c>
      <c r="P345" s="27">
        <f t="shared" ca="1" si="601"/>
        <v>26852.909999999996</v>
      </c>
      <c r="Q345" s="27">
        <f t="shared" ca="1" si="601"/>
        <v>28219.484999999997</v>
      </c>
      <c r="R345" s="27">
        <f t="shared" ca="1" si="601"/>
        <v>30530.219999999994</v>
      </c>
      <c r="S345" s="27">
        <f t="shared" ca="1" si="601"/>
        <v>27984.494999999999</v>
      </c>
      <c r="T345" s="27">
        <f t="shared" ca="1" si="601"/>
        <v>29154.614999999998</v>
      </c>
      <c r="U345" s="27">
        <f t="shared" ref="U345:AD347" ca="1" si="602">SUMIFS($AF345:$CM345,$AF$4:$CM$4,U$4,$AF$8:$CM$8,U$8)</f>
        <v>30651.39</v>
      </c>
      <c r="V345" s="27">
        <f t="shared" ca="1" si="602"/>
        <v>33334.770000000004</v>
      </c>
      <c r="W345" s="27">
        <f t="shared" ca="1" si="602"/>
        <v>29288.07</v>
      </c>
      <c r="X345" s="27">
        <f t="shared" ca="1" si="602"/>
        <v>30686.879999999997</v>
      </c>
      <c r="Y345" s="27">
        <f t="shared" ca="1" si="602"/>
        <v>32429.67</v>
      </c>
      <c r="Z345" s="27">
        <f t="shared" ca="1" si="602"/>
        <v>34822.199999999997</v>
      </c>
      <c r="AA345" s="27">
        <f t="shared" ca="1" si="602"/>
        <v>33573.434999999998</v>
      </c>
      <c r="AB345" s="27">
        <f t="shared" ca="1" si="602"/>
        <v>34869.554999999993</v>
      </c>
      <c r="AC345" s="27">
        <f t="shared" ca="1" si="602"/>
        <v>36549.135000000002</v>
      </c>
      <c r="AD345" s="27">
        <f t="shared" ca="1" si="602"/>
        <v>39745.334999999992</v>
      </c>
      <c r="AE345" s="27"/>
      <c r="AF345" s="26">
        <f t="shared" ref="AF345:BK345" ca="1" si="603">AF351*AF356</f>
        <v>0</v>
      </c>
      <c r="AG345" s="26">
        <f t="shared" ca="1" si="603"/>
        <v>0</v>
      </c>
      <c r="AH345" s="26">
        <f t="shared" ca="1" si="603"/>
        <v>0</v>
      </c>
      <c r="AI345" s="26">
        <f t="shared" ca="1" si="603"/>
        <v>0</v>
      </c>
      <c r="AJ345" s="26">
        <f t="shared" ca="1" si="603"/>
        <v>0</v>
      </c>
      <c r="AK345" s="26">
        <f t="shared" ca="1" si="603"/>
        <v>0</v>
      </c>
      <c r="AL345" s="26">
        <f t="shared" ca="1" si="603"/>
        <v>0</v>
      </c>
      <c r="AM345" s="26">
        <f t="shared" ca="1" si="603"/>
        <v>0</v>
      </c>
      <c r="AN345" s="26">
        <f t="shared" ca="1" si="603"/>
        <v>0</v>
      </c>
      <c r="AO345" s="26">
        <f t="shared" ca="1" si="603"/>
        <v>8694.6299999999992</v>
      </c>
      <c r="AP345" s="26">
        <f t="shared" ca="1" si="603"/>
        <v>8546.4749999999985</v>
      </c>
      <c r="AQ345" s="26">
        <f t="shared" ca="1" si="603"/>
        <v>9133.9500000000007</v>
      </c>
      <c r="AR345" s="26">
        <f t="shared" ca="1" si="603"/>
        <v>9736.7549999999992</v>
      </c>
      <c r="AS345" s="26">
        <f t="shared" ca="1" si="603"/>
        <v>6838.5449999999992</v>
      </c>
      <c r="AT345" s="26">
        <f t="shared" ca="1" si="603"/>
        <v>9376.6049999999996</v>
      </c>
      <c r="AU345" s="26">
        <f t="shared" ca="1" si="603"/>
        <v>8699.1449999999986</v>
      </c>
      <c r="AV345" s="26">
        <f t="shared" ca="1" si="603"/>
        <v>9055.3050000000003</v>
      </c>
      <c r="AW345" s="26">
        <f t="shared" ca="1" si="603"/>
        <v>9098.4599999999991</v>
      </c>
      <c r="AX345" s="26">
        <f t="shared" ca="1" si="603"/>
        <v>9055.619999999999</v>
      </c>
      <c r="AY345" s="26">
        <f t="shared" ca="1" si="603"/>
        <v>10253.564999999999</v>
      </c>
      <c r="AZ345" s="26">
        <f t="shared" ca="1" si="603"/>
        <v>8910.2999999999993</v>
      </c>
      <c r="BA345" s="26">
        <f t="shared" ca="1" si="603"/>
        <v>9991.5899999999983</v>
      </c>
      <c r="BB345" s="26">
        <f t="shared" ca="1" si="603"/>
        <v>10179.224999999999</v>
      </c>
      <c r="BC345" s="26">
        <f t="shared" ca="1" si="603"/>
        <v>10359.404999999999</v>
      </c>
      <c r="BD345" s="26">
        <f t="shared" ca="1" si="603"/>
        <v>10566.885</v>
      </c>
      <c r="BE345" s="26">
        <f t="shared" ca="1" si="603"/>
        <v>7289.2049999999999</v>
      </c>
      <c r="BF345" s="26">
        <f t="shared" ca="1" si="603"/>
        <v>10128.404999999999</v>
      </c>
      <c r="BG345" s="26">
        <f t="shared" ca="1" si="603"/>
        <v>9583.77</v>
      </c>
      <c r="BH345" s="26">
        <f t="shared" ca="1" si="603"/>
        <v>9897.09</v>
      </c>
      <c r="BI345" s="26">
        <f t="shared" ca="1" si="603"/>
        <v>9673.7549999999992</v>
      </c>
      <c r="BJ345" s="26">
        <f t="shared" ca="1" si="603"/>
        <v>9752.0849999999991</v>
      </c>
      <c r="BK345" s="26">
        <f t="shared" ca="1" si="603"/>
        <v>11456.025</v>
      </c>
      <c r="BL345" s="26">
        <f t="shared" ref="BL345:CM345" ca="1" si="604">BL351*BL356</f>
        <v>9443.2799999999988</v>
      </c>
      <c r="BM345" s="26">
        <f t="shared" ca="1" si="604"/>
        <v>10935.54</v>
      </c>
      <c r="BN345" s="26">
        <f t="shared" ca="1" si="604"/>
        <v>11225.025000000001</v>
      </c>
      <c r="BO345" s="26">
        <f t="shared" ca="1" si="604"/>
        <v>11174.205</v>
      </c>
      <c r="BP345" s="26">
        <f t="shared" ca="1" si="604"/>
        <v>11197.515000000001</v>
      </c>
      <c r="BQ345" s="26">
        <f t="shared" ca="1" si="604"/>
        <v>7672.6650000000009</v>
      </c>
      <c r="BR345" s="26">
        <f t="shared" ca="1" si="604"/>
        <v>10417.889999999998</v>
      </c>
      <c r="BS345" s="26">
        <f t="shared" ca="1" si="604"/>
        <v>10030.754999999999</v>
      </c>
      <c r="BT345" s="26">
        <f t="shared" ca="1" si="604"/>
        <v>10715.88</v>
      </c>
      <c r="BU345" s="26">
        <f t="shared" ca="1" si="604"/>
        <v>9940.244999999999</v>
      </c>
      <c r="BV345" s="26">
        <f t="shared" ca="1" si="604"/>
        <v>10347.749999999998</v>
      </c>
      <c r="BW345" s="26">
        <f t="shared" ca="1" si="604"/>
        <v>11992.68</v>
      </c>
      <c r="BX345" s="26">
        <f t="shared" ca="1" si="604"/>
        <v>10089.239999999998</v>
      </c>
      <c r="BY345" s="26">
        <f t="shared" ca="1" si="604"/>
        <v>11588.849999999999</v>
      </c>
      <c r="BZ345" s="26">
        <f t="shared" ca="1" si="604"/>
        <v>11569.844999999998</v>
      </c>
      <c r="CA345" s="26">
        <f t="shared" ca="1" si="604"/>
        <v>11663.505000000001</v>
      </c>
      <c r="CB345" s="26">
        <f t="shared" ca="1" si="604"/>
        <v>13093.289999999999</v>
      </c>
      <c r="CC345" s="26">
        <f t="shared" ca="1" si="604"/>
        <v>8718.4649999999983</v>
      </c>
      <c r="CD345" s="26">
        <f t="shared" ca="1" si="604"/>
        <v>11761.679999999998</v>
      </c>
      <c r="CE345" s="26">
        <f t="shared" ca="1" si="604"/>
        <v>11291.699999999999</v>
      </c>
      <c r="CF345" s="26">
        <f t="shared" ca="1" si="604"/>
        <v>12114.165000000001</v>
      </c>
      <c r="CG345" s="26">
        <f t="shared" ca="1" si="604"/>
        <v>11463.689999999999</v>
      </c>
      <c r="CH345" s="26">
        <f t="shared" ca="1" si="604"/>
        <v>11836.02</v>
      </c>
      <c r="CI345" s="26">
        <f t="shared" ca="1" si="604"/>
        <v>13316.100000000002</v>
      </c>
      <c r="CJ345" s="26">
        <f t="shared" ca="1" si="604"/>
        <v>11397.014999999999</v>
      </c>
      <c r="CK345" s="26">
        <f t="shared" ca="1" si="604"/>
        <v>13547.414999999999</v>
      </c>
      <c r="CL345" s="26">
        <f t="shared" ca="1" si="604"/>
        <v>12834.465</v>
      </c>
      <c r="CM345" s="26">
        <f t="shared" ca="1" si="604"/>
        <v>13363.454999999998</v>
      </c>
    </row>
    <row r="346" spans="2:91" x14ac:dyDescent="0.2">
      <c r="B346" s="196" t="s">
        <v>298</v>
      </c>
      <c r="C346" s="19" t="str">
        <f>Inputs!$J$16</f>
        <v>EUR</v>
      </c>
      <c r="D346" s="19" t="s">
        <v>19</v>
      </c>
      <c r="E346" s="27">
        <f t="shared" ca="1" si="600"/>
        <v>-25119.1</v>
      </c>
      <c r="F346" s="27">
        <f t="shared" ca="1" si="600"/>
        <v>-106242.4</v>
      </c>
      <c r="G346" s="27">
        <f t="shared" ca="1" si="600"/>
        <v>-115357.4</v>
      </c>
      <c r="H346" s="27">
        <f t="shared" ca="1" si="600"/>
        <v>-121168.4</v>
      </c>
      <c r="I346" s="27">
        <f t="shared" ca="1" si="600"/>
        <v>-137845.19999999998</v>
      </c>
      <c r="J346" s="27"/>
      <c r="K346" s="27">
        <f t="shared" ca="1" si="601"/>
        <v>0</v>
      </c>
      <c r="L346" s="27">
        <f t="shared" ca="1" si="601"/>
        <v>0</v>
      </c>
      <c r="M346" s="27">
        <f t="shared" ca="1" si="601"/>
        <v>0</v>
      </c>
      <c r="N346" s="27">
        <f t="shared" ca="1" si="601"/>
        <v>-25119.1</v>
      </c>
      <c r="O346" s="27">
        <f t="shared" ca="1" si="601"/>
        <v>-24716.1</v>
      </c>
      <c r="P346" s="27">
        <f t="shared" ca="1" si="601"/>
        <v>-25574.199999999997</v>
      </c>
      <c r="Q346" s="27">
        <f t="shared" ca="1" si="601"/>
        <v>-26875.699999999997</v>
      </c>
      <c r="R346" s="27">
        <f t="shared" ca="1" si="601"/>
        <v>-29076.399999999998</v>
      </c>
      <c r="S346" s="27">
        <f t="shared" ca="1" si="601"/>
        <v>-26651.899999999998</v>
      </c>
      <c r="T346" s="27">
        <f t="shared" ca="1" si="601"/>
        <v>-27766.3</v>
      </c>
      <c r="U346" s="27">
        <f t="shared" ca="1" si="602"/>
        <v>-29191.8</v>
      </c>
      <c r="V346" s="27">
        <f t="shared" ca="1" si="602"/>
        <v>-31747.4</v>
      </c>
      <c r="W346" s="27">
        <f t="shared" ca="1" si="602"/>
        <v>-27893.4</v>
      </c>
      <c r="X346" s="27">
        <f t="shared" ca="1" si="602"/>
        <v>-29225.599999999995</v>
      </c>
      <c r="Y346" s="27">
        <f t="shared" ca="1" si="602"/>
        <v>-30885.399999999998</v>
      </c>
      <c r="Z346" s="27">
        <f t="shared" ca="1" si="602"/>
        <v>-33163.999999999993</v>
      </c>
      <c r="AA346" s="27">
        <f t="shared" ca="1" si="602"/>
        <v>-31974.699999999997</v>
      </c>
      <c r="AB346" s="27">
        <f t="shared" ca="1" si="602"/>
        <v>-33209.099999999991</v>
      </c>
      <c r="AC346" s="27">
        <f t="shared" ca="1" si="602"/>
        <v>-34808.699999999997</v>
      </c>
      <c r="AD346" s="27">
        <f t="shared" ca="1" si="602"/>
        <v>-37852.699999999997</v>
      </c>
      <c r="AE346" s="27"/>
      <c r="AF346" s="26">
        <f t="shared" ref="AF346:BK346" ca="1" si="605">IFERROR((AF345/AF351)*AF352,0)</f>
        <v>0</v>
      </c>
      <c r="AG346" s="26">
        <f t="shared" ca="1" si="605"/>
        <v>0</v>
      </c>
      <c r="AH346" s="26">
        <f t="shared" ca="1" si="605"/>
        <v>0</v>
      </c>
      <c r="AI346" s="26">
        <f t="shared" ca="1" si="605"/>
        <v>0</v>
      </c>
      <c r="AJ346" s="26">
        <f t="shared" ca="1" si="605"/>
        <v>0</v>
      </c>
      <c r="AK346" s="26">
        <f t="shared" ca="1" si="605"/>
        <v>0</v>
      </c>
      <c r="AL346" s="26">
        <f t="shared" ca="1" si="605"/>
        <v>0</v>
      </c>
      <c r="AM346" s="26">
        <f t="shared" ca="1" si="605"/>
        <v>0</v>
      </c>
      <c r="AN346" s="26">
        <f t="shared" ca="1" si="605"/>
        <v>0</v>
      </c>
      <c r="AO346" s="26">
        <f t="shared" ca="1" si="605"/>
        <v>-8280.5999999999985</v>
      </c>
      <c r="AP346" s="26">
        <f t="shared" ca="1" si="605"/>
        <v>-8139.4999999999991</v>
      </c>
      <c r="AQ346" s="26">
        <f t="shared" ca="1" si="605"/>
        <v>-8699.0000000000018</v>
      </c>
      <c r="AR346" s="26">
        <f t="shared" ca="1" si="605"/>
        <v>-9273.0999999999985</v>
      </c>
      <c r="AS346" s="26">
        <f t="shared" ca="1" si="605"/>
        <v>-6512.9</v>
      </c>
      <c r="AT346" s="26">
        <f t="shared" ca="1" si="605"/>
        <v>-8930.1</v>
      </c>
      <c r="AU346" s="26">
        <f t="shared" ca="1" si="605"/>
        <v>-8284.9</v>
      </c>
      <c r="AV346" s="26">
        <f t="shared" ca="1" si="605"/>
        <v>-8624.1</v>
      </c>
      <c r="AW346" s="26">
        <f t="shared" ca="1" si="605"/>
        <v>-8665.1999999999989</v>
      </c>
      <c r="AX346" s="26">
        <f t="shared" ca="1" si="605"/>
        <v>-8624.4</v>
      </c>
      <c r="AY346" s="26">
        <f t="shared" ca="1" si="605"/>
        <v>-9765.2999999999993</v>
      </c>
      <c r="AZ346" s="26">
        <f t="shared" ca="1" si="605"/>
        <v>-8486</v>
      </c>
      <c r="BA346" s="26">
        <f t="shared" ca="1" si="605"/>
        <v>-9515.7999999999993</v>
      </c>
      <c r="BB346" s="26">
        <f t="shared" ca="1" si="605"/>
        <v>-9694.5</v>
      </c>
      <c r="BC346" s="26">
        <f t="shared" ca="1" si="605"/>
        <v>-9866.0999999999985</v>
      </c>
      <c r="BD346" s="26">
        <f t="shared" ca="1" si="605"/>
        <v>-10063.700000000001</v>
      </c>
      <c r="BE346" s="26">
        <f t="shared" ca="1" si="605"/>
        <v>-6942.0999999999995</v>
      </c>
      <c r="BF346" s="26">
        <f t="shared" ca="1" si="605"/>
        <v>-9646.0999999999985</v>
      </c>
      <c r="BG346" s="26">
        <f t="shared" ca="1" si="605"/>
        <v>-9127.4000000000015</v>
      </c>
      <c r="BH346" s="26">
        <f t="shared" ca="1" si="605"/>
        <v>-9425.7999999999993</v>
      </c>
      <c r="BI346" s="26">
        <f t="shared" ca="1" si="605"/>
        <v>-9213.0999999999985</v>
      </c>
      <c r="BJ346" s="26">
        <f t="shared" ca="1" si="605"/>
        <v>-9287.7000000000007</v>
      </c>
      <c r="BK346" s="26">
        <f t="shared" ca="1" si="605"/>
        <v>-10910.5</v>
      </c>
      <c r="BL346" s="26">
        <f t="shared" ref="BL346:CM346" ca="1" si="606">IFERROR((BL345/BL351)*BL352,0)</f>
        <v>-8993.5999999999985</v>
      </c>
      <c r="BM346" s="26">
        <f t="shared" ca="1" si="606"/>
        <v>-10414.799999999999</v>
      </c>
      <c r="BN346" s="26">
        <f t="shared" ca="1" si="606"/>
        <v>-10690.5</v>
      </c>
      <c r="BO346" s="26">
        <f t="shared" ca="1" si="606"/>
        <v>-10642.1</v>
      </c>
      <c r="BP346" s="26">
        <f t="shared" ca="1" si="606"/>
        <v>-10664.300000000001</v>
      </c>
      <c r="BQ346" s="26">
        <f t="shared" ca="1" si="606"/>
        <v>-7307.3</v>
      </c>
      <c r="BR346" s="26">
        <f t="shared" ca="1" si="606"/>
        <v>-9921.7999999999993</v>
      </c>
      <c r="BS346" s="26">
        <f t="shared" ca="1" si="606"/>
        <v>-9553.0999999999985</v>
      </c>
      <c r="BT346" s="26">
        <f t="shared" ca="1" si="606"/>
        <v>-10205.599999999999</v>
      </c>
      <c r="BU346" s="26">
        <f t="shared" ca="1" si="606"/>
        <v>-9466.8999999999978</v>
      </c>
      <c r="BV346" s="26">
        <f t="shared" ca="1" si="606"/>
        <v>-9854.9999999999982</v>
      </c>
      <c r="BW346" s="26">
        <f t="shared" ca="1" si="606"/>
        <v>-11421.6</v>
      </c>
      <c r="BX346" s="26">
        <f t="shared" ca="1" si="606"/>
        <v>-9608.7999999999993</v>
      </c>
      <c r="BY346" s="26">
        <f t="shared" ca="1" si="606"/>
        <v>-11036.999999999998</v>
      </c>
      <c r="BZ346" s="26">
        <f t="shared" ca="1" si="606"/>
        <v>-11018.899999999998</v>
      </c>
      <c r="CA346" s="26">
        <f t="shared" ca="1" si="606"/>
        <v>-11108.099999999999</v>
      </c>
      <c r="CB346" s="26">
        <f t="shared" ca="1" si="606"/>
        <v>-12469.8</v>
      </c>
      <c r="CC346" s="26">
        <f t="shared" ca="1" si="606"/>
        <v>-8303.2999999999993</v>
      </c>
      <c r="CD346" s="26">
        <f t="shared" ca="1" si="606"/>
        <v>-11201.599999999999</v>
      </c>
      <c r="CE346" s="26">
        <f t="shared" ca="1" si="606"/>
        <v>-10753.999999999998</v>
      </c>
      <c r="CF346" s="26">
        <f t="shared" ca="1" si="606"/>
        <v>-11537.3</v>
      </c>
      <c r="CG346" s="26">
        <f t="shared" ca="1" si="606"/>
        <v>-10917.8</v>
      </c>
      <c r="CH346" s="26">
        <f t="shared" ca="1" si="606"/>
        <v>-11272.4</v>
      </c>
      <c r="CI346" s="26">
        <f t="shared" ca="1" si="606"/>
        <v>-12682</v>
      </c>
      <c r="CJ346" s="26">
        <f t="shared" ca="1" si="606"/>
        <v>-10854.3</v>
      </c>
      <c r="CK346" s="26">
        <f t="shared" ca="1" si="606"/>
        <v>-12902.299999999997</v>
      </c>
      <c r="CL346" s="26">
        <f t="shared" ca="1" si="606"/>
        <v>-12223.3</v>
      </c>
      <c r="CM346" s="26">
        <f t="shared" ca="1" si="606"/>
        <v>-12727.099999999999</v>
      </c>
    </row>
    <row r="347" spans="2:91" x14ac:dyDescent="0.2">
      <c r="B347" s="196" t="s">
        <v>297</v>
      </c>
      <c r="C347" s="19" t="str">
        <f>Inputs!$J$16</f>
        <v>EUR</v>
      </c>
      <c r="D347" s="19" t="s">
        <v>19</v>
      </c>
      <c r="E347" s="27">
        <f t="shared" ca="1" si="600"/>
        <v>-1255.9549999999999</v>
      </c>
      <c r="F347" s="27">
        <f t="shared" ca="1" si="600"/>
        <v>-5312.12</v>
      </c>
      <c r="G347" s="27">
        <f t="shared" ca="1" si="600"/>
        <v>-5767.87</v>
      </c>
      <c r="H347" s="27">
        <f t="shared" ca="1" si="600"/>
        <v>-6058.4199999999992</v>
      </c>
      <c r="I347" s="27">
        <f t="shared" ca="1" si="600"/>
        <v>-6892.26</v>
      </c>
      <c r="J347" s="27"/>
      <c r="K347" s="27">
        <f t="shared" ca="1" si="601"/>
        <v>0</v>
      </c>
      <c r="L347" s="27">
        <f t="shared" ca="1" si="601"/>
        <v>0</v>
      </c>
      <c r="M347" s="27">
        <f t="shared" ca="1" si="601"/>
        <v>0</v>
      </c>
      <c r="N347" s="27">
        <f t="shared" ca="1" si="601"/>
        <v>-1255.9549999999999</v>
      </c>
      <c r="O347" s="27">
        <f t="shared" ca="1" si="601"/>
        <v>-1235.8049999999998</v>
      </c>
      <c r="P347" s="27">
        <f t="shared" ca="1" si="601"/>
        <v>-1278.7099999999998</v>
      </c>
      <c r="Q347" s="27">
        <f t="shared" ca="1" si="601"/>
        <v>-1343.7850000000003</v>
      </c>
      <c r="R347" s="27">
        <f t="shared" ca="1" si="601"/>
        <v>-1453.82</v>
      </c>
      <c r="S347" s="27">
        <f t="shared" ca="1" si="601"/>
        <v>-1332.595</v>
      </c>
      <c r="T347" s="27">
        <f t="shared" ca="1" si="601"/>
        <v>-1388.3150000000001</v>
      </c>
      <c r="U347" s="27">
        <f t="shared" ca="1" si="602"/>
        <v>-1459.5900000000001</v>
      </c>
      <c r="V347" s="27">
        <f t="shared" ca="1" si="602"/>
        <v>-1587.37</v>
      </c>
      <c r="W347" s="27">
        <f t="shared" ca="1" si="602"/>
        <v>-1394.67</v>
      </c>
      <c r="X347" s="27">
        <f t="shared" ca="1" si="602"/>
        <v>-1461.2799999999997</v>
      </c>
      <c r="Y347" s="27">
        <f t="shared" ca="1" si="602"/>
        <v>-1544.27</v>
      </c>
      <c r="Z347" s="27">
        <f t="shared" ca="1" si="602"/>
        <v>-1658.1999999999998</v>
      </c>
      <c r="AA347" s="27">
        <f t="shared" ca="1" si="602"/>
        <v>-1598.7349999999999</v>
      </c>
      <c r="AB347" s="27">
        <f t="shared" ca="1" si="602"/>
        <v>-1660.4549999999999</v>
      </c>
      <c r="AC347" s="27">
        <f t="shared" ca="1" si="602"/>
        <v>-1740.4349999999999</v>
      </c>
      <c r="AD347" s="27">
        <f t="shared" ca="1" si="602"/>
        <v>-1892.6349999999998</v>
      </c>
      <c r="AE347" s="27"/>
      <c r="AF347" s="26">
        <f t="shared" ref="AF347:BK347" ca="1" si="607">IFERROR((AF345/AF351)*AF353,0)</f>
        <v>0</v>
      </c>
      <c r="AG347" s="26">
        <f t="shared" ca="1" si="607"/>
        <v>0</v>
      </c>
      <c r="AH347" s="26">
        <f t="shared" ca="1" si="607"/>
        <v>0</v>
      </c>
      <c r="AI347" s="26">
        <f t="shared" ca="1" si="607"/>
        <v>0</v>
      </c>
      <c r="AJ347" s="26">
        <f t="shared" ca="1" si="607"/>
        <v>0</v>
      </c>
      <c r="AK347" s="26">
        <f t="shared" ca="1" si="607"/>
        <v>0</v>
      </c>
      <c r="AL347" s="26">
        <f t="shared" ca="1" si="607"/>
        <v>0</v>
      </c>
      <c r="AM347" s="26">
        <f t="shared" ca="1" si="607"/>
        <v>0</v>
      </c>
      <c r="AN347" s="26">
        <f t="shared" ca="1" si="607"/>
        <v>0</v>
      </c>
      <c r="AO347" s="26">
        <f t="shared" ca="1" si="607"/>
        <v>-414.03</v>
      </c>
      <c r="AP347" s="26">
        <f t="shared" ca="1" si="607"/>
        <v>-406.97499999999997</v>
      </c>
      <c r="AQ347" s="26">
        <f t="shared" ca="1" si="607"/>
        <v>-434.9500000000001</v>
      </c>
      <c r="AR347" s="26">
        <f t="shared" ca="1" si="607"/>
        <v>-463.65499999999997</v>
      </c>
      <c r="AS347" s="26">
        <f t="shared" ca="1" si="607"/>
        <v>-325.64500000000004</v>
      </c>
      <c r="AT347" s="26">
        <f t="shared" ca="1" si="607"/>
        <v>-446.505</v>
      </c>
      <c r="AU347" s="26">
        <f t="shared" ca="1" si="607"/>
        <v>-414.24499999999995</v>
      </c>
      <c r="AV347" s="26">
        <f t="shared" ca="1" si="607"/>
        <v>-431.20499999999998</v>
      </c>
      <c r="AW347" s="26">
        <f t="shared" ca="1" si="607"/>
        <v>-433.25999999999993</v>
      </c>
      <c r="AX347" s="26">
        <f t="shared" ca="1" si="607"/>
        <v>-431.22</v>
      </c>
      <c r="AY347" s="26">
        <f t="shared" ca="1" si="607"/>
        <v>-488.26500000000004</v>
      </c>
      <c r="AZ347" s="26">
        <f t="shared" ca="1" si="607"/>
        <v>-424.30000000000007</v>
      </c>
      <c r="BA347" s="26">
        <f t="shared" ca="1" si="607"/>
        <v>-475.79</v>
      </c>
      <c r="BB347" s="26">
        <f t="shared" ca="1" si="607"/>
        <v>-484.72499999999997</v>
      </c>
      <c r="BC347" s="26">
        <f t="shared" ca="1" si="607"/>
        <v>-493.30500000000001</v>
      </c>
      <c r="BD347" s="26">
        <f t="shared" ca="1" si="607"/>
        <v>-503.185</v>
      </c>
      <c r="BE347" s="26">
        <f t="shared" ca="1" si="607"/>
        <v>-347.10499999999996</v>
      </c>
      <c r="BF347" s="26">
        <f t="shared" ca="1" si="607"/>
        <v>-482.30500000000001</v>
      </c>
      <c r="BG347" s="26">
        <f t="shared" ca="1" si="607"/>
        <v>-456.37000000000006</v>
      </c>
      <c r="BH347" s="26">
        <f t="shared" ca="1" si="607"/>
        <v>-471.28999999999996</v>
      </c>
      <c r="BI347" s="26">
        <f t="shared" ca="1" si="607"/>
        <v>-460.65499999999997</v>
      </c>
      <c r="BJ347" s="26">
        <f t="shared" ca="1" si="607"/>
        <v>-464.38500000000005</v>
      </c>
      <c r="BK347" s="26">
        <f t="shared" ca="1" si="607"/>
        <v>-545.52499999999998</v>
      </c>
      <c r="BL347" s="26">
        <f t="shared" ref="BL347:CM347" ca="1" si="608">IFERROR((BL345/BL351)*BL353,0)</f>
        <v>-449.67999999999995</v>
      </c>
      <c r="BM347" s="26">
        <f t="shared" ca="1" si="608"/>
        <v>-520.74</v>
      </c>
      <c r="BN347" s="26">
        <f t="shared" ca="1" si="608"/>
        <v>-534.52499999999998</v>
      </c>
      <c r="BO347" s="26">
        <f t="shared" ca="1" si="608"/>
        <v>-532.10500000000002</v>
      </c>
      <c r="BP347" s="26">
        <f t="shared" ca="1" si="608"/>
        <v>-533.21500000000003</v>
      </c>
      <c r="BQ347" s="26">
        <f t="shared" ca="1" si="608"/>
        <v>-365.36500000000001</v>
      </c>
      <c r="BR347" s="26">
        <f t="shared" ca="1" si="608"/>
        <v>-496.08999999999992</v>
      </c>
      <c r="BS347" s="26">
        <f t="shared" ca="1" si="608"/>
        <v>-477.65500000000003</v>
      </c>
      <c r="BT347" s="26">
        <f t="shared" ca="1" si="608"/>
        <v>-510.28</v>
      </c>
      <c r="BU347" s="26">
        <f t="shared" ca="1" si="608"/>
        <v>-473.34499999999991</v>
      </c>
      <c r="BV347" s="26">
        <f t="shared" ca="1" si="608"/>
        <v>-492.75</v>
      </c>
      <c r="BW347" s="26">
        <f t="shared" ca="1" si="608"/>
        <v>-571.08000000000004</v>
      </c>
      <c r="BX347" s="26">
        <f t="shared" ca="1" si="608"/>
        <v>-480.43999999999994</v>
      </c>
      <c r="BY347" s="26">
        <f t="shared" ca="1" si="608"/>
        <v>-551.84999999999991</v>
      </c>
      <c r="BZ347" s="26">
        <f t="shared" ca="1" si="608"/>
        <v>-550.94499999999994</v>
      </c>
      <c r="CA347" s="26">
        <f t="shared" ca="1" si="608"/>
        <v>-555.40499999999997</v>
      </c>
      <c r="CB347" s="26">
        <f t="shared" ca="1" si="608"/>
        <v>-623.49</v>
      </c>
      <c r="CC347" s="26">
        <f t="shared" ca="1" si="608"/>
        <v>-415.16500000000002</v>
      </c>
      <c r="CD347" s="26">
        <f t="shared" ca="1" si="608"/>
        <v>-560.07999999999993</v>
      </c>
      <c r="CE347" s="26">
        <f t="shared" ca="1" si="608"/>
        <v>-537.69999999999993</v>
      </c>
      <c r="CF347" s="26">
        <f t="shared" ca="1" si="608"/>
        <v>-576.86500000000001</v>
      </c>
      <c r="CG347" s="26">
        <f t="shared" ca="1" si="608"/>
        <v>-545.89</v>
      </c>
      <c r="CH347" s="26">
        <f t="shared" ca="1" si="608"/>
        <v>-563.62</v>
      </c>
      <c r="CI347" s="26">
        <f t="shared" ca="1" si="608"/>
        <v>-634.1</v>
      </c>
      <c r="CJ347" s="26">
        <f t="shared" ca="1" si="608"/>
        <v>-542.71499999999992</v>
      </c>
      <c r="CK347" s="26">
        <f t="shared" ca="1" si="608"/>
        <v>-645.11500000000001</v>
      </c>
      <c r="CL347" s="26">
        <f t="shared" ca="1" si="608"/>
        <v>-611.16499999999996</v>
      </c>
      <c r="CM347" s="26">
        <f t="shared" ca="1" si="608"/>
        <v>-636.3549999999999</v>
      </c>
    </row>
    <row r="348" spans="2:91" s="115" customFormat="1" x14ac:dyDescent="0.2">
      <c r="B348" s="195" t="s">
        <v>296</v>
      </c>
      <c r="C348" s="19" t="str">
        <f>Inputs!$J$16</f>
        <v>EUR</v>
      </c>
      <c r="D348" s="19" t="s">
        <v>19</v>
      </c>
      <c r="E348" s="63">
        <f ca="1">SUM(E344:E347)</f>
        <v>-1.8189894035458565E-12</v>
      </c>
      <c r="F348" s="63">
        <f ca="1">SUM(F344:F347)</f>
        <v>0</v>
      </c>
      <c r="G348" s="63">
        <f ca="1">SUM(G344:G347)</f>
        <v>1.0004441719502211E-11</v>
      </c>
      <c r="H348" s="63">
        <f ca="1">SUM(H344:H347)</f>
        <v>1.3642420526593924E-11</v>
      </c>
      <c r="I348" s="63">
        <f ca="1">SUM(I344:I347)</f>
        <v>9.0949470177292824E-12</v>
      </c>
      <c r="J348" s="63"/>
      <c r="K348" s="63">
        <f t="shared" ref="K348:AD348" ca="1" si="609">SUM(K344:K347)</f>
        <v>0</v>
      </c>
      <c r="L348" s="63">
        <f t="shared" ca="1" si="609"/>
        <v>0</v>
      </c>
      <c r="M348" s="63">
        <f t="shared" ca="1" si="609"/>
        <v>0</v>
      </c>
      <c r="N348" s="63">
        <f t="shared" ca="1" si="609"/>
        <v>-1.8189894035458565E-12</v>
      </c>
      <c r="O348" s="63">
        <f t="shared" ca="1" si="609"/>
        <v>0</v>
      </c>
      <c r="P348" s="63">
        <f t="shared" ca="1" si="609"/>
        <v>0</v>
      </c>
      <c r="Q348" s="63">
        <f t="shared" ca="1" si="609"/>
        <v>0</v>
      </c>
      <c r="R348" s="63">
        <f t="shared" ca="1" si="609"/>
        <v>-3.865352482534945E-12</v>
      </c>
      <c r="S348" s="63">
        <f t="shared" ca="1" si="609"/>
        <v>-2.5011104298755527E-12</v>
      </c>
      <c r="T348" s="63">
        <f t="shared" ca="1" si="609"/>
        <v>-5.0022208597511053E-12</v>
      </c>
      <c r="U348" s="63">
        <f t="shared" ca="1" si="609"/>
        <v>-3.637978807091713E-12</v>
      </c>
      <c r="V348" s="63">
        <f t="shared" ca="1" si="609"/>
        <v>2.7284841053187847E-12</v>
      </c>
      <c r="W348" s="63">
        <f t="shared" ca="1" si="609"/>
        <v>1.8189894035458565E-12</v>
      </c>
      <c r="X348" s="63">
        <f t="shared" ca="1" si="609"/>
        <v>2.7284841053187847E-12</v>
      </c>
      <c r="Y348" s="63">
        <f t="shared" ca="1" si="609"/>
        <v>4.0927261579781771E-12</v>
      </c>
      <c r="Z348" s="63">
        <f t="shared" ca="1" si="609"/>
        <v>1.1823431123048067E-11</v>
      </c>
      <c r="AA348" s="63">
        <f t="shared" ca="1" si="609"/>
        <v>1.5234036254696548E-11</v>
      </c>
      <c r="AB348" s="63">
        <f t="shared" ca="1" si="609"/>
        <v>1.6370904631912708E-11</v>
      </c>
      <c r="AC348" s="63">
        <f t="shared" ca="1" si="609"/>
        <v>1.9554136088117957E-11</v>
      </c>
      <c r="AD348" s="63">
        <f t="shared" ca="1" si="609"/>
        <v>1.6825651982799172E-11</v>
      </c>
      <c r="AE348" s="63"/>
      <c r="AF348" s="194">
        <f t="shared" ref="AF348:BK348" ca="1" si="610">SUM(AF344:AF347)</f>
        <v>0</v>
      </c>
      <c r="AG348" s="63">
        <f t="shared" ca="1" si="610"/>
        <v>0</v>
      </c>
      <c r="AH348" s="63">
        <f t="shared" ca="1" si="610"/>
        <v>0</v>
      </c>
      <c r="AI348" s="63">
        <f t="shared" ca="1" si="610"/>
        <v>0</v>
      </c>
      <c r="AJ348" s="63">
        <f t="shared" ca="1" si="610"/>
        <v>0</v>
      </c>
      <c r="AK348" s="63">
        <f t="shared" ca="1" si="610"/>
        <v>0</v>
      </c>
      <c r="AL348" s="63">
        <f t="shared" ca="1" si="610"/>
        <v>0</v>
      </c>
      <c r="AM348" s="63">
        <f t="shared" ca="1" si="610"/>
        <v>0</v>
      </c>
      <c r="AN348" s="63">
        <f t="shared" ca="1" si="610"/>
        <v>0</v>
      </c>
      <c r="AO348" s="63">
        <f t="shared" ca="1" si="610"/>
        <v>6.8212102632969618E-13</v>
      </c>
      <c r="AP348" s="63">
        <f t="shared" ca="1" si="610"/>
        <v>-5.1159076974727213E-13</v>
      </c>
      <c r="AQ348" s="63">
        <f t="shared" ca="1" si="610"/>
        <v>-1.1937117960769683E-12</v>
      </c>
      <c r="AR348" s="63">
        <f t="shared" ca="1" si="610"/>
        <v>-1.1368683772161603E-12</v>
      </c>
      <c r="AS348" s="63">
        <f t="shared" ca="1" si="610"/>
        <v>-1.4210854715202004E-12</v>
      </c>
      <c r="AT348" s="63">
        <f t="shared" ca="1" si="610"/>
        <v>-2.6147972675971687E-12</v>
      </c>
      <c r="AU348" s="63">
        <f t="shared" ca="1" si="610"/>
        <v>-2.7853275241795927E-12</v>
      </c>
      <c r="AV348" s="63">
        <f t="shared" ca="1" si="610"/>
        <v>-3.694822225952521E-12</v>
      </c>
      <c r="AW348" s="63">
        <f t="shared" ca="1" si="610"/>
        <v>-3.3537617127876729E-12</v>
      </c>
      <c r="AX348" s="63">
        <f t="shared" ca="1" si="610"/>
        <v>-4.3200998334214091E-12</v>
      </c>
      <c r="AY348" s="63">
        <f t="shared" ca="1" si="610"/>
        <v>-4.2632564145606011E-12</v>
      </c>
      <c r="AZ348" s="63">
        <f t="shared" ca="1" si="610"/>
        <v>-4.4337866711430252E-12</v>
      </c>
      <c r="BA348" s="63">
        <f t="shared" ca="1" si="610"/>
        <v>-4.6043169277254492E-12</v>
      </c>
      <c r="BB348" s="63">
        <f t="shared" ca="1" si="610"/>
        <v>-6.8780536821577698E-12</v>
      </c>
      <c r="BC348" s="63">
        <f t="shared" ca="1" si="610"/>
        <v>-6.9917405198793858E-12</v>
      </c>
      <c r="BD348" s="63">
        <f t="shared" ca="1" si="610"/>
        <v>-7.787548383930698E-12</v>
      </c>
      <c r="BE348" s="63">
        <f t="shared" ca="1" si="610"/>
        <v>-7.673861546209082E-12</v>
      </c>
      <c r="BF348" s="63">
        <f t="shared" ca="1" si="610"/>
        <v>-6.9917405198793858E-12</v>
      </c>
      <c r="BG348" s="63">
        <f t="shared" ca="1" si="610"/>
        <v>-8.3559825725387782E-12</v>
      </c>
      <c r="BH348" s="63">
        <f t="shared" ca="1" si="610"/>
        <v>-8.1854523159563541E-12</v>
      </c>
      <c r="BI348" s="63">
        <f t="shared" ca="1" si="610"/>
        <v>-8.4128259913995862E-12</v>
      </c>
      <c r="BJ348" s="63">
        <f t="shared" ca="1" si="610"/>
        <v>-1.0743406164692715E-11</v>
      </c>
      <c r="BK348" s="63">
        <f t="shared" ca="1" si="610"/>
        <v>-1.1254996934439987E-11</v>
      </c>
      <c r="BL348" s="63">
        <f t="shared" ref="BL348:CM348" ca="1" si="611">SUM(BL344:BL347)</f>
        <v>-1.0572875908110291E-11</v>
      </c>
      <c r="BM348" s="63">
        <f t="shared" ca="1" si="611"/>
        <v>-9.3223206931725144E-12</v>
      </c>
      <c r="BN348" s="63">
        <f t="shared" ca="1" si="611"/>
        <v>-7.617018127348274E-12</v>
      </c>
      <c r="BO348" s="63">
        <f t="shared" ca="1" si="611"/>
        <v>-7.73070496506989E-12</v>
      </c>
      <c r="BP348" s="63">
        <f t="shared" ca="1" si="611"/>
        <v>-7.1622707764618099E-12</v>
      </c>
      <c r="BQ348" s="63">
        <f t="shared" ca="1" si="611"/>
        <v>-6.5938365878537297E-12</v>
      </c>
      <c r="BR348" s="63">
        <f t="shared" ca="1" si="611"/>
        <v>-8.8675733422860503E-12</v>
      </c>
      <c r="BS348" s="63">
        <f t="shared" ca="1" si="611"/>
        <v>-8.4696694102603942E-12</v>
      </c>
      <c r="BT348" s="63">
        <f t="shared" ca="1" si="611"/>
        <v>-8.4128259913995862E-12</v>
      </c>
      <c r="BU348" s="63">
        <f t="shared" ca="1" si="611"/>
        <v>-7.8443918027915061E-12</v>
      </c>
      <c r="BV348" s="63">
        <f t="shared" ca="1" si="611"/>
        <v>-7.2759576141834259E-12</v>
      </c>
      <c r="BW348" s="63">
        <f t="shared" ca="1" si="611"/>
        <v>-7.3896444519050419E-12</v>
      </c>
      <c r="BX348" s="63">
        <f t="shared" ca="1" si="611"/>
        <v>-8.5265128291212022E-12</v>
      </c>
      <c r="BY348" s="63">
        <f t="shared" ca="1" si="611"/>
        <v>-8.6401996668428183E-12</v>
      </c>
      <c r="BZ348" s="63">
        <f t="shared" ca="1" si="611"/>
        <v>-9.3223206931725144E-12</v>
      </c>
      <c r="CA348" s="63">
        <f t="shared" ca="1" si="611"/>
        <v>-6.5938365878537297E-12</v>
      </c>
      <c r="CB348" s="63">
        <f t="shared" ca="1" si="611"/>
        <v>-7.503331289626658E-12</v>
      </c>
      <c r="CC348" s="63">
        <f t="shared" ca="1" si="611"/>
        <v>-8.2422957348171622E-12</v>
      </c>
      <c r="CD348" s="63">
        <f t="shared" ca="1" si="611"/>
        <v>-9.0949470177292824E-12</v>
      </c>
      <c r="CE348" s="63">
        <f t="shared" ca="1" si="611"/>
        <v>-8.2991391536779702E-12</v>
      </c>
      <c r="CF348" s="63">
        <f t="shared" ca="1" si="611"/>
        <v>-7.503331289626658E-12</v>
      </c>
      <c r="CG348" s="63">
        <f t="shared" ca="1" si="611"/>
        <v>-7.8443918027915061E-12</v>
      </c>
      <c r="CH348" s="63">
        <f t="shared" ca="1" si="611"/>
        <v>-6.4801497501321137E-12</v>
      </c>
      <c r="CI348" s="63">
        <f t="shared" ca="1" si="611"/>
        <v>-5.1159076974727213E-12</v>
      </c>
      <c r="CJ348" s="63">
        <f t="shared" ca="1" si="611"/>
        <v>-5.2295945351943374E-12</v>
      </c>
      <c r="CK348" s="63">
        <f t="shared" ca="1" si="611"/>
        <v>-3.865352482534945E-12</v>
      </c>
      <c r="CL348" s="63">
        <f t="shared" ca="1" si="611"/>
        <v>-2.7284841053187847E-12</v>
      </c>
      <c r="CM348" s="63">
        <f t="shared" ca="1" si="611"/>
        <v>-3.979039320256561E-12</v>
      </c>
    </row>
    <row r="349" spans="2:91" x14ac:dyDescent="0.2">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row>
    <row r="350" spans="2:91" s="115" customFormat="1" x14ac:dyDescent="0.2">
      <c r="B350" s="195" t="s">
        <v>300</v>
      </c>
      <c r="C350" s="19" t="str">
        <f>Inputs!$GZ$9</f>
        <v>kg</v>
      </c>
      <c r="D350" s="19" t="s">
        <v>19</v>
      </c>
      <c r="E350" s="63">
        <v>0</v>
      </c>
      <c r="F350" s="63">
        <f ca="1">E354</f>
        <v>0</v>
      </c>
      <c r="G350" s="63">
        <f ca="1">F354</f>
        <v>6.8212102632969618E-13</v>
      </c>
      <c r="H350" s="63">
        <f ca="1">G354</f>
        <v>0</v>
      </c>
      <c r="I350" s="63">
        <f ca="1">H354</f>
        <v>0</v>
      </c>
      <c r="J350" s="63"/>
      <c r="K350" s="63">
        <v>0</v>
      </c>
      <c r="L350" s="63">
        <f t="shared" ref="L350:AD350" ca="1" si="612">K354</f>
        <v>0</v>
      </c>
      <c r="M350" s="63">
        <f t="shared" ca="1" si="612"/>
        <v>0</v>
      </c>
      <c r="N350" s="63">
        <f t="shared" ca="1" si="612"/>
        <v>0</v>
      </c>
      <c r="O350" s="63">
        <f t="shared" ca="1" si="612"/>
        <v>0</v>
      </c>
      <c r="P350" s="63">
        <f t="shared" ca="1" si="612"/>
        <v>0</v>
      </c>
      <c r="Q350" s="63">
        <f t="shared" ca="1" si="612"/>
        <v>-1.7053025658242404E-13</v>
      </c>
      <c r="R350" s="63">
        <f t="shared" ca="1" si="612"/>
        <v>-3.2684965844964609E-13</v>
      </c>
      <c r="S350" s="63">
        <f t="shared" ca="1" si="612"/>
        <v>0</v>
      </c>
      <c r="T350" s="63">
        <f t="shared" ca="1" si="612"/>
        <v>0</v>
      </c>
      <c r="U350" s="63">
        <f t="shared" ca="1" si="612"/>
        <v>1.1368683772161603E-13</v>
      </c>
      <c r="V350" s="63">
        <f t="shared" ca="1" si="612"/>
        <v>1.4210854715202004E-13</v>
      </c>
      <c r="W350" s="63">
        <f t="shared" ca="1" si="612"/>
        <v>2.7000623958883807E-13</v>
      </c>
      <c r="X350" s="63">
        <f t="shared" ca="1" si="612"/>
        <v>0</v>
      </c>
      <c r="Y350" s="63">
        <f t="shared" ca="1" si="612"/>
        <v>-1.4210854715202004E-13</v>
      </c>
      <c r="Z350" s="63">
        <f t="shared" ca="1" si="612"/>
        <v>-3.979039320256561E-13</v>
      </c>
      <c r="AA350" s="63">
        <f t="shared" ca="1" si="612"/>
        <v>-3.694822225952521E-13</v>
      </c>
      <c r="AB350" s="63">
        <f t="shared" ca="1" si="612"/>
        <v>-3.694822225952521E-13</v>
      </c>
      <c r="AC350" s="63">
        <f t="shared" ca="1" si="612"/>
        <v>-3.694822225952521E-13</v>
      </c>
      <c r="AD350" s="63">
        <f t="shared" ca="1" si="612"/>
        <v>-1.1368683772161603E-13</v>
      </c>
      <c r="AE350" s="63"/>
      <c r="AF350" s="194">
        <v>0</v>
      </c>
      <c r="AG350" s="194">
        <f t="shared" ref="AG350:BL350" ca="1" si="613">AF354</f>
        <v>0</v>
      </c>
      <c r="AH350" s="194">
        <f t="shared" ca="1" si="613"/>
        <v>0</v>
      </c>
      <c r="AI350" s="194">
        <f t="shared" ca="1" si="613"/>
        <v>0</v>
      </c>
      <c r="AJ350" s="194">
        <f t="shared" ca="1" si="613"/>
        <v>0</v>
      </c>
      <c r="AK350" s="194">
        <f t="shared" ca="1" si="613"/>
        <v>0</v>
      </c>
      <c r="AL350" s="194">
        <f t="shared" ca="1" si="613"/>
        <v>0</v>
      </c>
      <c r="AM350" s="194">
        <f t="shared" ca="1" si="613"/>
        <v>0</v>
      </c>
      <c r="AN350" s="194">
        <f t="shared" ca="1" si="613"/>
        <v>0</v>
      </c>
      <c r="AO350" s="194">
        <f t="shared" ca="1" si="613"/>
        <v>0</v>
      </c>
      <c r="AP350" s="194">
        <f t="shared" ca="1" si="613"/>
        <v>0</v>
      </c>
      <c r="AQ350" s="194">
        <f t="shared" ca="1" si="613"/>
        <v>0</v>
      </c>
      <c r="AR350" s="194">
        <f t="shared" ca="1" si="613"/>
        <v>0</v>
      </c>
      <c r="AS350" s="194">
        <f t="shared" ca="1" si="613"/>
        <v>0</v>
      </c>
      <c r="AT350" s="194">
        <f t="shared" ca="1" si="613"/>
        <v>0</v>
      </c>
      <c r="AU350" s="194">
        <f t="shared" ca="1" si="613"/>
        <v>0</v>
      </c>
      <c r="AV350" s="194">
        <f t="shared" ca="1" si="613"/>
        <v>0</v>
      </c>
      <c r="AW350" s="194">
        <f t="shared" ca="1" si="613"/>
        <v>0</v>
      </c>
      <c r="AX350" s="194">
        <f t="shared" ca="1" si="613"/>
        <v>0</v>
      </c>
      <c r="AY350" s="194">
        <f t="shared" ca="1" si="613"/>
        <v>0</v>
      </c>
      <c r="AZ350" s="194">
        <f t="shared" ca="1" si="613"/>
        <v>-5.3290705182007514E-14</v>
      </c>
      <c r="BA350" s="194">
        <f t="shared" ca="1" si="613"/>
        <v>-8.5265128291212022E-14</v>
      </c>
      <c r="BB350" s="194">
        <f t="shared" ca="1" si="613"/>
        <v>-1.3855583347321954E-13</v>
      </c>
      <c r="BC350" s="194">
        <f t="shared" ca="1" si="613"/>
        <v>-1.2789769243681803E-13</v>
      </c>
      <c r="BD350" s="194">
        <f t="shared" ca="1" si="613"/>
        <v>-9.9475983006414026E-14</v>
      </c>
      <c r="BE350" s="194">
        <f t="shared" ca="1" si="613"/>
        <v>-1.2789769243681803E-13</v>
      </c>
      <c r="BF350" s="194">
        <f t="shared" ca="1" si="613"/>
        <v>-9.9475983006414026E-14</v>
      </c>
      <c r="BG350" s="194">
        <f t="shared" ca="1" si="613"/>
        <v>-1.1013412404281553E-13</v>
      </c>
      <c r="BH350" s="194">
        <f t="shared" ca="1" si="613"/>
        <v>-8.5265128291212022E-14</v>
      </c>
      <c r="BI350" s="194">
        <f t="shared" ca="1" si="613"/>
        <v>-4.6185277824406512E-14</v>
      </c>
      <c r="BJ350" s="194">
        <f t="shared" ca="1" si="613"/>
        <v>-3.5527136788005009E-14</v>
      </c>
      <c r="BK350" s="194">
        <f t="shared" ca="1" si="613"/>
        <v>-7.1054273576010019E-14</v>
      </c>
      <c r="BL350" s="194">
        <f t="shared" ca="1" si="613"/>
        <v>-1.1013412404281553E-13</v>
      </c>
      <c r="BM350" s="194">
        <f t="shared" ref="BM350:CM350" ca="1" si="614">BL354</f>
        <v>-1.3145040611561853E-13</v>
      </c>
      <c r="BN350" s="194">
        <f t="shared" ca="1" si="614"/>
        <v>-8.1712414612411521E-14</v>
      </c>
      <c r="BO350" s="194">
        <f t="shared" ca="1" si="614"/>
        <v>-6.3948846218409017E-14</v>
      </c>
      <c r="BP350" s="194">
        <f t="shared" ca="1" si="614"/>
        <v>-1.5987211554602254E-13</v>
      </c>
      <c r="BQ350" s="194">
        <f t="shared" ca="1" si="614"/>
        <v>-1.1013412404281553E-13</v>
      </c>
      <c r="BR350" s="194">
        <f t="shared" ca="1" si="614"/>
        <v>-9.2370555648813024E-14</v>
      </c>
      <c r="BS350" s="194">
        <f t="shared" ca="1" si="614"/>
        <v>-1.4921397450962104E-13</v>
      </c>
      <c r="BT350" s="194">
        <f t="shared" ca="1" si="614"/>
        <v>-1.8474111129762605E-13</v>
      </c>
      <c r="BU350" s="194">
        <f t="shared" ca="1" si="614"/>
        <v>-2.1671553440683056E-13</v>
      </c>
      <c r="BV350" s="194">
        <f t="shared" ca="1" si="614"/>
        <v>-2.0250467969162855E-13</v>
      </c>
      <c r="BW350" s="194">
        <f t="shared" ca="1" si="614"/>
        <v>-2.3803181647963356E-13</v>
      </c>
      <c r="BX350" s="194">
        <f t="shared" ca="1" si="614"/>
        <v>-2.5579538487363607E-13</v>
      </c>
      <c r="BY350" s="194">
        <f t="shared" ca="1" si="614"/>
        <v>-2.9132252166164108E-13</v>
      </c>
      <c r="BZ350" s="194">
        <f t="shared" ca="1" si="614"/>
        <v>-3.659295089164516E-13</v>
      </c>
      <c r="CA350" s="194">
        <f t="shared" ca="1" si="614"/>
        <v>-3.765876499528531E-13</v>
      </c>
      <c r="CB350" s="194">
        <f t="shared" ca="1" si="614"/>
        <v>-3.0908609005564358E-13</v>
      </c>
      <c r="CC350" s="194">
        <f t="shared" ca="1" si="614"/>
        <v>-3.765876499528531E-13</v>
      </c>
      <c r="CD350" s="194">
        <f t="shared" ca="1" si="614"/>
        <v>-4.2277292777725961E-13</v>
      </c>
      <c r="CE350" s="194">
        <f t="shared" ca="1" si="614"/>
        <v>-4.3343106881366111E-13</v>
      </c>
      <c r="CF350" s="194">
        <f t="shared" ca="1" si="614"/>
        <v>-4.6185277824406512E-13</v>
      </c>
      <c r="CG350" s="194">
        <f t="shared" ca="1" si="614"/>
        <v>-4.4408920985006262E-13</v>
      </c>
      <c r="CH350" s="194">
        <f t="shared" ca="1" si="614"/>
        <v>-4.8316906031686813E-13</v>
      </c>
      <c r="CI350" s="194">
        <f t="shared" ca="1" si="614"/>
        <v>-4.1566750041965861E-13</v>
      </c>
      <c r="CJ350" s="194">
        <f t="shared" ca="1" si="614"/>
        <v>-4.1566750041965861E-13</v>
      </c>
      <c r="CK350" s="194">
        <f t="shared" ca="1" si="614"/>
        <v>-4.2277292777725961E-13</v>
      </c>
      <c r="CL350" s="194">
        <f t="shared" ca="1" si="614"/>
        <v>-4.1922021409845911E-13</v>
      </c>
      <c r="CM350" s="194">
        <f t="shared" ca="1" si="614"/>
        <v>-4.1211478674085811E-13</v>
      </c>
    </row>
    <row r="351" spans="2:91" x14ac:dyDescent="0.2">
      <c r="B351" s="196" t="s">
        <v>299</v>
      </c>
      <c r="C351" s="19" t="str">
        <f>Inputs!$GZ$9</f>
        <v>kg</v>
      </c>
      <c r="D351" s="19" t="s">
        <v>19</v>
      </c>
      <c r="E351" s="27">
        <f t="shared" ref="E351:I353" ca="1" si="615">SUMIF($K$4:$AD$4,E$4,$K351:$AD351)</f>
        <v>1318.7527499999999</v>
      </c>
      <c r="F351" s="27">
        <f t="shared" ca="1" si="615"/>
        <v>5577.7259999999997</v>
      </c>
      <c r="G351" s="27">
        <f t="shared" ca="1" si="615"/>
        <v>6056.2634999999991</v>
      </c>
      <c r="H351" s="27">
        <f t="shared" ca="1" si="615"/>
        <v>6361.3409999999994</v>
      </c>
      <c r="I351" s="27">
        <f t="shared" ca="1" si="615"/>
        <v>7236.8730000000005</v>
      </c>
      <c r="J351" s="27"/>
      <c r="K351" s="27">
        <f t="shared" ref="K351:T353" ca="1" si="616">SUMIFS($AF351:$CM351,$AF$4:$CM$4,K$4,$AF$8:$CM$8,K$8)</f>
        <v>0</v>
      </c>
      <c r="L351" s="27">
        <f t="shared" ca="1" si="616"/>
        <v>0</v>
      </c>
      <c r="M351" s="27">
        <f t="shared" ca="1" si="616"/>
        <v>0</v>
      </c>
      <c r="N351" s="27">
        <f t="shared" ca="1" si="616"/>
        <v>1318.7527499999999</v>
      </c>
      <c r="O351" s="27">
        <f t="shared" ca="1" si="616"/>
        <v>1297.5952499999999</v>
      </c>
      <c r="P351" s="27">
        <f t="shared" ca="1" si="616"/>
        <v>1342.6454999999999</v>
      </c>
      <c r="Q351" s="27">
        <f t="shared" ca="1" si="616"/>
        <v>1410.9742499999998</v>
      </c>
      <c r="R351" s="27">
        <f t="shared" ca="1" si="616"/>
        <v>1526.511</v>
      </c>
      <c r="S351" s="27">
        <f t="shared" ca="1" si="616"/>
        <v>1399.2247499999999</v>
      </c>
      <c r="T351" s="27">
        <f t="shared" ca="1" si="616"/>
        <v>1457.7307499999999</v>
      </c>
      <c r="U351" s="27">
        <f t="shared" ref="U351:AD353" ca="1" si="617">SUMIFS($AF351:$CM351,$AF$4:$CM$4,U$4,$AF$8:$CM$8,U$8)</f>
        <v>1532.5694999999998</v>
      </c>
      <c r="V351" s="27">
        <f t="shared" ca="1" si="617"/>
        <v>1666.7384999999999</v>
      </c>
      <c r="W351" s="27">
        <f t="shared" ca="1" si="617"/>
        <v>1464.4034999999999</v>
      </c>
      <c r="X351" s="27">
        <f t="shared" ca="1" si="617"/>
        <v>1534.3439999999998</v>
      </c>
      <c r="Y351" s="27">
        <f t="shared" ca="1" si="617"/>
        <v>1621.4834999999998</v>
      </c>
      <c r="Z351" s="27">
        <f t="shared" ca="1" si="617"/>
        <v>1741.11</v>
      </c>
      <c r="AA351" s="27">
        <f t="shared" ca="1" si="617"/>
        <v>1678.67175</v>
      </c>
      <c r="AB351" s="27">
        <f t="shared" ca="1" si="617"/>
        <v>1743.47775</v>
      </c>
      <c r="AC351" s="27">
        <f t="shared" ca="1" si="617"/>
        <v>1827.4567500000003</v>
      </c>
      <c r="AD351" s="27">
        <f t="shared" ca="1" si="617"/>
        <v>1987.26675</v>
      </c>
      <c r="AE351" s="27"/>
      <c r="AF351" s="197">
        <f ca="1">-OFFSET(AF353,0,VLOOKUP($B342,Settings!$AX$4:$BG$100,10,0))-OFFSET(AF352,0,VLOOKUP($B342,Settings!$AX$4:$BG$100,10,0))</f>
        <v>0</v>
      </c>
      <c r="AG351" s="197">
        <f ca="1">-OFFSET(AG353,0,VLOOKUP($B342,Settings!$AX$4:$BG$100,10,0))-OFFSET(AG352,0,VLOOKUP($B342,Settings!$AX$4:$BG$100,10,0))</f>
        <v>0</v>
      </c>
      <c r="AH351" s="197">
        <f ca="1">-OFFSET(AH353,0,VLOOKUP($B342,Settings!$AX$4:$BG$100,10,0))-OFFSET(AH352,0,VLOOKUP($B342,Settings!$AX$4:$BG$100,10,0))</f>
        <v>0</v>
      </c>
      <c r="AI351" s="197">
        <f ca="1">-OFFSET(AI353,0,VLOOKUP($B342,Settings!$AX$4:$BG$100,10,0))-OFFSET(AI352,0,VLOOKUP($B342,Settings!$AX$4:$BG$100,10,0))</f>
        <v>0</v>
      </c>
      <c r="AJ351" s="197">
        <f ca="1">-OFFSET(AJ353,0,VLOOKUP($B342,Settings!$AX$4:$BG$100,10,0))-OFFSET(AJ352,0,VLOOKUP($B342,Settings!$AX$4:$BG$100,10,0))</f>
        <v>0</v>
      </c>
      <c r="AK351" s="197">
        <f ca="1">-OFFSET(AK353,0,VLOOKUP($B342,Settings!$AX$4:$BG$100,10,0))-OFFSET(AK352,0,VLOOKUP($B342,Settings!$AX$4:$BG$100,10,0))</f>
        <v>0</v>
      </c>
      <c r="AL351" s="197">
        <f ca="1">-OFFSET(AL353,0,VLOOKUP($B342,Settings!$AX$4:$BG$100,10,0))-OFFSET(AL352,0,VLOOKUP($B342,Settings!$AX$4:$BG$100,10,0))</f>
        <v>0</v>
      </c>
      <c r="AM351" s="197">
        <f ca="1">-OFFSET(AM353,0,VLOOKUP($B342,Settings!$AX$4:$BG$100,10,0))-OFFSET(AM352,0,VLOOKUP($B342,Settings!$AX$4:$BG$100,10,0))</f>
        <v>0</v>
      </c>
      <c r="AN351" s="197">
        <f ca="1">-OFFSET(AN353,0,VLOOKUP($B342,Settings!$AX$4:$BG$100,10,0))-OFFSET(AN352,0,VLOOKUP($B342,Settings!$AX$4:$BG$100,10,0))</f>
        <v>0</v>
      </c>
      <c r="AO351" s="197">
        <f ca="1">-OFFSET(AO353,0,VLOOKUP($B342,Settings!$AX$4:$BG$100,10,0))-OFFSET(AO352,0,VLOOKUP($B342,Settings!$AX$4:$BG$100,10,0))</f>
        <v>434.73149999999998</v>
      </c>
      <c r="AP351" s="197">
        <f ca="1">-OFFSET(AP353,0,VLOOKUP($B342,Settings!$AX$4:$BG$100,10,0))-OFFSET(AP352,0,VLOOKUP($B342,Settings!$AX$4:$BG$100,10,0))</f>
        <v>427.32374999999996</v>
      </c>
      <c r="AQ351" s="197">
        <f ca="1">-OFFSET(AQ353,0,VLOOKUP($B342,Settings!$AX$4:$BG$100,10,0))-OFFSET(AQ352,0,VLOOKUP($B342,Settings!$AX$4:$BG$100,10,0))</f>
        <v>456.69749999999999</v>
      </c>
      <c r="AR351" s="197">
        <f ca="1">-OFFSET(AR353,0,VLOOKUP($B342,Settings!$AX$4:$BG$100,10,0))-OFFSET(AR352,0,VLOOKUP($B342,Settings!$AX$4:$BG$100,10,0))</f>
        <v>486.83774999999997</v>
      </c>
      <c r="AS351" s="197">
        <f ca="1">-OFFSET(AS353,0,VLOOKUP($B342,Settings!$AX$4:$BG$100,10,0))-OFFSET(AS352,0,VLOOKUP($B342,Settings!$AX$4:$BG$100,10,0))</f>
        <v>341.92724999999996</v>
      </c>
      <c r="AT351" s="197">
        <f ca="1">-OFFSET(AT353,0,VLOOKUP($B342,Settings!$AX$4:$BG$100,10,0))-OFFSET(AT352,0,VLOOKUP($B342,Settings!$AX$4:$BG$100,10,0))</f>
        <v>468.83024999999998</v>
      </c>
      <c r="AU351" s="197">
        <f ca="1">-OFFSET(AU353,0,VLOOKUP($B342,Settings!$AX$4:$BG$100,10,0))-OFFSET(AU352,0,VLOOKUP($B342,Settings!$AX$4:$BG$100,10,0))</f>
        <v>434.95724999999993</v>
      </c>
      <c r="AV351" s="197">
        <f ca="1">-OFFSET(AV353,0,VLOOKUP($B342,Settings!$AX$4:$BG$100,10,0))-OFFSET(AV352,0,VLOOKUP($B342,Settings!$AX$4:$BG$100,10,0))</f>
        <v>452.76524999999998</v>
      </c>
      <c r="AW351" s="197">
        <f ca="1">-OFFSET(AW353,0,VLOOKUP($B342,Settings!$AX$4:$BG$100,10,0))-OFFSET(AW352,0,VLOOKUP($B342,Settings!$AX$4:$BG$100,10,0))</f>
        <v>454.923</v>
      </c>
      <c r="AX351" s="197">
        <f ca="1">-OFFSET(AX353,0,VLOOKUP($B342,Settings!$AX$4:$BG$100,10,0))-OFFSET(AX352,0,VLOOKUP($B342,Settings!$AX$4:$BG$100,10,0))</f>
        <v>452.78099999999995</v>
      </c>
      <c r="AY351" s="197">
        <f ca="1">-OFFSET(AY353,0,VLOOKUP($B342,Settings!$AX$4:$BG$100,10,0))-OFFSET(AY352,0,VLOOKUP($B342,Settings!$AX$4:$BG$100,10,0))</f>
        <v>512.67824999999993</v>
      </c>
      <c r="AZ351" s="197">
        <f ca="1">-OFFSET(AZ353,0,VLOOKUP($B342,Settings!$AX$4:$BG$100,10,0))-OFFSET(AZ352,0,VLOOKUP($B342,Settings!$AX$4:$BG$100,10,0))</f>
        <v>445.51499999999999</v>
      </c>
      <c r="BA351" s="197">
        <f ca="1">-OFFSET(BA353,0,VLOOKUP($B342,Settings!$AX$4:$BG$100,10,0))-OFFSET(BA352,0,VLOOKUP($B342,Settings!$AX$4:$BG$100,10,0))</f>
        <v>499.57949999999994</v>
      </c>
      <c r="BB351" s="197">
        <f ca="1">-OFFSET(BB353,0,VLOOKUP($B342,Settings!$AX$4:$BG$100,10,0))-OFFSET(BB352,0,VLOOKUP($B342,Settings!$AX$4:$BG$100,10,0))</f>
        <v>508.96124999999995</v>
      </c>
      <c r="BC351" s="197">
        <f ca="1">-OFFSET(BC353,0,VLOOKUP($B342,Settings!$AX$4:$BG$100,10,0))-OFFSET(BC352,0,VLOOKUP($B342,Settings!$AX$4:$BG$100,10,0))</f>
        <v>517.97024999999996</v>
      </c>
      <c r="BD351" s="197">
        <f ca="1">-OFFSET(BD353,0,VLOOKUP($B342,Settings!$AX$4:$BG$100,10,0))-OFFSET(BD352,0,VLOOKUP($B342,Settings!$AX$4:$BG$100,10,0))</f>
        <v>528.34424999999999</v>
      </c>
      <c r="BE351" s="197">
        <f ca="1">-OFFSET(BE353,0,VLOOKUP($B342,Settings!$AX$4:$BG$100,10,0))-OFFSET(BE352,0,VLOOKUP($B342,Settings!$AX$4:$BG$100,10,0))</f>
        <v>364.46024999999997</v>
      </c>
      <c r="BF351" s="197">
        <f ca="1">-OFFSET(BF353,0,VLOOKUP($B342,Settings!$AX$4:$BG$100,10,0))-OFFSET(BF352,0,VLOOKUP($B342,Settings!$AX$4:$BG$100,10,0))</f>
        <v>506.42024999999995</v>
      </c>
      <c r="BG351" s="197">
        <f ca="1">-OFFSET(BG353,0,VLOOKUP($B342,Settings!$AX$4:$BG$100,10,0))-OFFSET(BG352,0,VLOOKUP($B342,Settings!$AX$4:$BG$100,10,0))</f>
        <v>479.18849999999998</v>
      </c>
      <c r="BH351" s="197">
        <f ca="1">-OFFSET(BH353,0,VLOOKUP($B342,Settings!$AX$4:$BG$100,10,0))-OFFSET(BH352,0,VLOOKUP($B342,Settings!$AX$4:$BG$100,10,0))</f>
        <v>494.85449999999997</v>
      </c>
      <c r="BI351" s="197">
        <f ca="1">-OFFSET(BI353,0,VLOOKUP($B342,Settings!$AX$4:$BG$100,10,0))-OFFSET(BI352,0,VLOOKUP($B342,Settings!$AX$4:$BG$100,10,0))</f>
        <v>483.68774999999999</v>
      </c>
      <c r="BJ351" s="197">
        <f ca="1">-OFFSET(BJ353,0,VLOOKUP($B342,Settings!$AX$4:$BG$100,10,0))-OFFSET(BJ352,0,VLOOKUP($B342,Settings!$AX$4:$BG$100,10,0))</f>
        <v>487.60424999999998</v>
      </c>
      <c r="BK351" s="197">
        <f ca="1">-OFFSET(BK353,0,VLOOKUP($B342,Settings!$AX$4:$BG$100,10,0))-OFFSET(BK352,0,VLOOKUP($B342,Settings!$AX$4:$BG$100,10,0))</f>
        <v>572.80124999999998</v>
      </c>
      <c r="BL351" s="197">
        <f ca="1">-OFFSET(BL353,0,VLOOKUP($B342,Settings!$AX$4:$BG$100,10,0))-OFFSET(BL352,0,VLOOKUP($B342,Settings!$AX$4:$BG$100,10,0))</f>
        <v>472.16399999999993</v>
      </c>
      <c r="BM351" s="197">
        <f ca="1">-OFFSET(BM353,0,VLOOKUP($B342,Settings!$AX$4:$BG$100,10,0))-OFFSET(BM352,0,VLOOKUP($B342,Settings!$AX$4:$BG$100,10,0))</f>
        <v>546.77700000000004</v>
      </c>
      <c r="BN351" s="197">
        <f ca="1">-OFFSET(BN353,0,VLOOKUP($B342,Settings!$AX$4:$BG$100,10,0))-OFFSET(BN352,0,VLOOKUP($B342,Settings!$AX$4:$BG$100,10,0))</f>
        <v>561.25125000000003</v>
      </c>
      <c r="BO351" s="197">
        <f ca="1">-OFFSET(BO353,0,VLOOKUP($B342,Settings!$AX$4:$BG$100,10,0))-OFFSET(BO352,0,VLOOKUP($B342,Settings!$AX$4:$BG$100,10,0))</f>
        <v>558.71024999999997</v>
      </c>
      <c r="BP351" s="197">
        <f ca="1">-OFFSET(BP353,0,VLOOKUP($B342,Settings!$AX$4:$BG$100,10,0))-OFFSET(BP352,0,VLOOKUP($B342,Settings!$AX$4:$BG$100,10,0))</f>
        <v>559.87575000000004</v>
      </c>
      <c r="BQ351" s="197">
        <f ca="1">-OFFSET(BQ353,0,VLOOKUP($B342,Settings!$AX$4:$BG$100,10,0))-OFFSET(BQ352,0,VLOOKUP($B342,Settings!$AX$4:$BG$100,10,0))</f>
        <v>383.63325000000003</v>
      </c>
      <c r="BR351" s="197">
        <f ca="1">-OFFSET(BR353,0,VLOOKUP($B342,Settings!$AX$4:$BG$100,10,0))-OFFSET(BR352,0,VLOOKUP($B342,Settings!$AX$4:$BG$100,10,0))</f>
        <v>520.89449999999988</v>
      </c>
      <c r="BS351" s="197">
        <f ca="1">-OFFSET(BS353,0,VLOOKUP($B342,Settings!$AX$4:$BG$100,10,0))-OFFSET(BS352,0,VLOOKUP($B342,Settings!$AX$4:$BG$100,10,0))</f>
        <v>501.53774999999996</v>
      </c>
      <c r="BT351" s="197">
        <f ca="1">-OFFSET(BT353,0,VLOOKUP($B342,Settings!$AX$4:$BG$100,10,0))-OFFSET(BT352,0,VLOOKUP($B342,Settings!$AX$4:$BG$100,10,0))</f>
        <v>535.79399999999998</v>
      </c>
      <c r="BU351" s="197">
        <f ca="1">-OFFSET(BU353,0,VLOOKUP($B342,Settings!$AX$4:$BG$100,10,0))-OFFSET(BU352,0,VLOOKUP($B342,Settings!$AX$4:$BG$100,10,0))</f>
        <v>497.01224999999999</v>
      </c>
      <c r="BV351" s="197">
        <f ca="1">-OFFSET(BV353,0,VLOOKUP($B342,Settings!$AX$4:$BG$100,10,0))-OFFSET(BV352,0,VLOOKUP($B342,Settings!$AX$4:$BG$100,10,0))</f>
        <v>517.38749999999993</v>
      </c>
      <c r="BW351" s="197">
        <f ca="1">-OFFSET(BW353,0,VLOOKUP($B342,Settings!$AX$4:$BG$100,10,0))-OFFSET(BW352,0,VLOOKUP($B342,Settings!$AX$4:$BG$100,10,0))</f>
        <v>599.63400000000001</v>
      </c>
      <c r="BX351" s="197">
        <f ca="1">-OFFSET(BX353,0,VLOOKUP($B342,Settings!$AX$4:$BG$100,10,0))-OFFSET(BX352,0,VLOOKUP($B342,Settings!$AX$4:$BG$100,10,0))</f>
        <v>504.46199999999993</v>
      </c>
      <c r="BY351" s="197">
        <f ca="1">-OFFSET(BY353,0,VLOOKUP($B342,Settings!$AX$4:$BG$100,10,0))-OFFSET(BY352,0,VLOOKUP($B342,Settings!$AX$4:$BG$100,10,0))</f>
        <v>579.44249999999988</v>
      </c>
      <c r="BZ351" s="197">
        <f ca="1">-OFFSET(BZ353,0,VLOOKUP($B342,Settings!$AX$4:$BG$100,10,0))-OFFSET(BZ352,0,VLOOKUP($B342,Settings!$AX$4:$BG$100,10,0))</f>
        <v>578.4922499999999</v>
      </c>
      <c r="CA351" s="197">
        <f ca="1">-OFFSET(CA353,0,VLOOKUP($B342,Settings!$AX$4:$BG$100,10,0))-OFFSET(CA352,0,VLOOKUP($B342,Settings!$AX$4:$BG$100,10,0))</f>
        <v>583.17525000000001</v>
      </c>
      <c r="CB351" s="197">
        <f ca="1">-OFFSET(CB353,0,VLOOKUP($B342,Settings!$AX$4:$BG$100,10,0))-OFFSET(CB352,0,VLOOKUP($B342,Settings!$AX$4:$BG$100,10,0))</f>
        <v>654.66449999999998</v>
      </c>
      <c r="CC351" s="197">
        <f ca="1">-OFFSET(CC353,0,VLOOKUP($B342,Settings!$AX$4:$BG$100,10,0))-OFFSET(CC352,0,VLOOKUP($B342,Settings!$AX$4:$BG$100,10,0))</f>
        <v>435.92324999999994</v>
      </c>
      <c r="CD351" s="197">
        <f ca="1">-OFFSET(CD353,0,VLOOKUP($B342,Settings!$AX$4:$BG$100,10,0))-OFFSET(CD352,0,VLOOKUP($B342,Settings!$AX$4:$BG$100,10,0))</f>
        <v>588.08399999999995</v>
      </c>
      <c r="CE351" s="197">
        <f ca="1">-OFFSET(CE353,0,VLOOKUP($B342,Settings!$AX$4:$BG$100,10,0))-OFFSET(CE352,0,VLOOKUP($B342,Settings!$AX$4:$BG$100,10,0))</f>
        <v>564.58499999999992</v>
      </c>
      <c r="CF351" s="197">
        <f ca="1">-OFFSET(CF353,0,VLOOKUP($B342,Settings!$AX$4:$BG$100,10,0))-OFFSET(CF352,0,VLOOKUP($B342,Settings!$AX$4:$BG$100,10,0))</f>
        <v>605.70825000000002</v>
      </c>
      <c r="CG351" s="197">
        <f ca="1">-OFFSET(CG353,0,VLOOKUP($B342,Settings!$AX$4:$BG$100,10,0))-OFFSET(CG352,0,VLOOKUP($B342,Settings!$AX$4:$BG$100,10,0))</f>
        <v>573.18449999999996</v>
      </c>
      <c r="CH351" s="197">
        <f ca="1">-OFFSET(CH353,0,VLOOKUP($B342,Settings!$AX$4:$BG$100,10,0))-OFFSET(CH352,0,VLOOKUP($B342,Settings!$AX$4:$BG$100,10,0))</f>
        <v>591.80100000000004</v>
      </c>
      <c r="CI351" s="197">
        <f ca="1">-OFFSET(CI353,0,VLOOKUP($B342,Settings!$AX$4:$BG$100,10,0))-OFFSET(CI352,0,VLOOKUP($B342,Settings!$AX$4:$BG$100,10,0))</f>
        <v>665.80500000000006</v>
      </c>
      <c r="CJ351" s="197">
        <f ca="1">-OFFSET(CJ353,0,VLOOKUP($B342,Settings!$AX$4:$BG$100,10,0))-OFFSET(CJ352,0,VLOOKUP($B342,Settings!$AX$4:$BG$100,10,0))</f>
        <v>569.85074999999995</v>
      </c>
      <c r="CK351" s="197">
        <f ca="1">-OFFSET(CK353,0,VLOOKUP($B342,Settings!$AX$4:$BG$100,10,0))-OFFSET(CK352,0,VLOOKUP($B342,Settings!$AX$4:$BG$100,10,0))</f>
        <v>677.37074999999993</v>
      </c>
      <c r="CL351" s="197">
        <f ca="1">-OFFSET(CL353,0,VLOOKUP($B342,Settings!$AX$4:$BG$100,10,0))-OFFSET(CL352,0,VLOOKUP($B342,Settings!$AX$4:$BG$100,10,0))</f>
        <v>641.72325000000001</v>
      </c>
      <c r="CM351" s="197">
        <f ca="1">-OFFSET(CM353,0,VLOOKUP($B342,Settings!$AX$4:$BG$100,10,0))-OFFSET(CM352,0,VLOOKUP($B342,Settings!$AX$4:$BG$100,10,0))</f>
        <v>668.17274999999995</v>
      </c>
    </row>
    <row r="352" spans="2:91" x14ac:dyDescent="0.2">
      <c r="B352" s="196" t="s">
        <v>298</v>
      </c>
      <c r="C352" s="19" t="str">
        <f>Inputs!$GZ$9</f>
        <v>kg</v>
      </c>
      <c r="D352" s="19" t="s">
        <v>19</v>
      </c>
      <c r="E352" s="27">
        <f t="shared" ca="1" si="615"/>
        <v>-1255.9549999999999</v>
      </c>
      <c r="F352" s="27">
        <f t="shared" ca="1" si="615"/>
        <v>-5312.119999999999</v>
      </c>
      <c r="G352" s="27">
        <f t="shared" ca="1" si="615"/>
        <v>-5767.87</v>
      </c>
      <c r="H352" s="27">
        <f t="shared" ca="1" si="615"/>
        <v>-6058.4199999999992</v>
      </c>
      <c r="I352" s="27">
        <f t="shared" ca="1" si="615"/>
        <v>-6892.26</v>
      </c>
      <c r="J352" s="27"/>
      <c r="K352" s="27">
        <f t="shared" ca="1" si="616"/>
        <v>0</v>
      </c>
      <c r="L352" s="27">
        <f t="shared" ca="1" si="616"/>
        <v>0</v>
      </c>
      <c r="M352" s="27">
        <f t="shared" ca="1" si="616"/>
        <v>0</v>
      </c>
      <c r="N352" s="27">
        <f t="shared" ca="1" si="616"/>
        <v>-1255.9549999999999</v>
      </c>
      <c r="O352" s="27">
        <f t="shared" ca="1" si="616"/>
        <v>-1235.8049999999998</v>
      </c>
      <c r="P352" s="27">
        <f t="shared" ca="1" si="616"/>
        <v>-1278.71</v>
      </c>
      <c r="Q352" s="27">
        <f t="shared" ca="1" si="616"/>
        <v>-1343.7849999999999</v>
      </c>
      <c r="R352" s="27">
        <f t="shared" ca="1" si="616"/>
        <v>-1453.8199999999997</v>
      </c>
      <c r="S352" s="27">
        <f t="shared" ca="1" si="616"/>
        <v>-1332.5949999999998</v>
      </c>
      <c r="T352" s="27">
        <f t="shared" ca="1" si="616"/>
        <v>-1388.3149999999998</v>
      </c>
      <c r="U352" s="27">
        <f t="shared" ca="1" si="617"/>
        <v>-1459.59</v>
      </c>
      <c r="V352" s="27">
        <f t="shared" ca="1" si="617"/>
        <v>-1587.37</v>
      </c>
      <c r="W352" s="27">
        <f t="shared" ca="1" si="617"/>
        <v>-1394.67</v>
      </c>
      <c r="X352" s="27">
        <f t="shared" ca="1" si="617"/>
        <v>-1461.28</v>
      </c>
      <c r="Y352" s="27">
        <f t="shared" ca="1" si="617"/>
        <v>-1544.27</v>
      </c>
      <c r="Z352" s="27">
        <f t="shared" ca="1" si="617"/>
        <v>-1658.1999999999998</v>
      </c>
      <c r="AA352" s="27">
        <f t="shared" ca="1" si="617"/>
        <v>-1598.7349999999999</v>
      </c>
      <c r="AB352" s="27">
        <f t="shared" ca="1" si="617"/>
        <v>-1660.4549999999999</v>
      </c>
      <c r="AC352" s="27">
        <f t="shared" ca="1" si="617"/>
        <v>-1740.4349999999999</v>
      </c>
      <c r="AD352" s="27">
        <f t="shared" ca="1" si="617"/>
        <v>-1892.6349999999998</v>
      </c>
      <c r="AE352" s="27"/>
      <c r="AF352" s="193">
        <f ca="1">-SUMIF(buffer!$B$99:$B$123,Stock!$B342,buffer!C$99:C$123)</f>
        <v>0</v>
      </c>
      <c r="AG352" s="193">
        <f ca="1">-SUMIF(buffer!$B$99:$B$123,Stock!$B342,buffer!D$99:D$123)</f>
        <v>0</v>
      </c>
      <c r="AH352" s="193">
        <f ca="1">-SUMIF(buffer!$B$99:$B$123,Stock!$B342,buffer!E$99:E$123)</f>
        <v>0</v>
      </c>
      <c r="AI352" s="193">
        <f ca="1">-SUMIF(buffer!$B$99:$B$123,Stock!$B342,buffer!F$99:F$123)</f>
        <v>0</v>
      </c>
      <c r="AJ352" s="193">
        <f ca="1">-SUMIF(buffer!$B$99:$B$123,Stock!$B342,buffer!G$99:G$123)</f>
        <v>0</v>
      </c>
      <c r="AK352" s="193">
        <f ca="1">-SUMIF(buffer!$B$99:$B$123,Stock!$B342,buffer!H$99:H$123)</f>
        <v>0</v>
      </c>
      <c r="AL352" s="193">
        <f ca="1">-SUMIF(buffer!$B$99:$B$123,Stock!$B342,buffer!I$99:I$123)</f>
        <v>0</v>
      </c>
      <c r="AM352" s="193">
        <f ca="1">-SUMIF(buffer!$B$99:$B$123,Stock!$B342,buffer!J$99:J$123)</f>
        <v>0</v>
      </c>
      <c r="AN352" s="193">
        <f ca="1">-SUMIF(buffer!$B$99:$B$123,Stock!$B342,buffer!K$99:K$123)</f>
        <v>0</v>
      </c>
      <c r="AO352" s="193">
        <f ca="1">-SUMIF(buffer!$B$99:$B$123,Stock!$B342,buffer!L$99:L$123)</f>
        <v>-414.03</v>
      </c>
      <c r="AP352" s="193">
        <f ca="1">-SUMIF(buffer!$B$99:$B$123,Stock!$B342,buffer!M$99:M$123)</f>
        <v>-406.97499999999997</v>
      </c>
      <c r="AQ352" s="193">
        <f ca="1">-SUMIF(buffer!$B$99:$B$123,Stock!$B342,buffer!N$99:N$123)</f>
        <v>-434.95</v>
      </c>
      <c r="AR352" s="193">
        <f ca="1">-SUMIF(buffer!$B$99:$B$123,Stock!$B342,buffer!O$99:O$123)</f>
        <v>-463.65499999999997</v>
      </c>
      <c r="AS352" s="193">
        <f ca="1">-SUMIF(buffer!$B$99:$B$123,Stock!$B342,buffer!P$99:P$123)</f>
        <v>-325.64499999999998</v>
      </c>
      <c r="AT352" s="193">
        <f ca="1">-SUMIF(buffer!$B$99:$B$123,Stock!$B342,buffer!Q$99:Q$123)</f>
        <v>-446.505</v>
      </c>
      <c r="AU352" s="193">
        <f ca="1">-SUMIF(buffer!$B$99:$B$123,Stock!$B342,buffer!R$99:R$123)</f>
        <v>-414.24499999999995</v>
      </c>
      <c r="AV352" s="193">
        <f ca="1">-SUMIF(buffer!$B$99:$B$123,Stock!$B342,buffer!S$99:S$123)</f>
        <v>-431.20499999999998</v>
      </c>
      <c r="AW352" s="193">
        <f ca="1">-SUMIF(buffer!$B$99:$B$123,Stock!$B342,buffer!T$99:T$123)</f>
        <v>-433.26</v>
      </c>
      <c r="AX352" s="193">
        <f ca="1">-SUMIF(buffer!$B$99:$B$123,Stock!$B342,buffer!U$99:U$123)</f>
        <v>-431.21999999999997</v>
      </c>
      <c r="AY352" s="193">
        <f ca="1">-SUMIF(buffer!$B$99:$B$123,Stock!$B342,buffer!V$99:V$123)</f>
        <v>-488.26499999999999</v>
      </c>
      <c r="AZ352" s="193">
        <f ca="1">-SUMIF(buffer!$B$99:$B$123,Stock!$B342,buffer!W$99:W$123)</f>
        <v>-424.3</v>
      </c>
      <c r="BA352" s="193">
        <f ca="1">-SUMIF(buffer!$B$99:$B$123,Stock!$B342,buffer!X$99:X$123)</f>
        <v>-475.78999999999996</v>
      </c>
      <c r="BB352" s="193">
        <f ca="1">-SUMIF(buffer!$B$99:$B$123,Stock!$B342,buffer!Y$99:Y$123)</f>
        <v>-484.72499999999997</v>
      </c>
      <c r="BC352" s="193">
        <f ca="1">-SUMIF(buffer!$B$99:$B$123,Stock!$B342,buffer!Z$99:Z$123)</f>
        <v>-493.30499999999995</v>
      </c>
      <c r="BD352" s="193">
        <f ca="1">-SUMIF(buffer!$B$99:$B$123,Stock!$B342,buffer!AA$99:AA$123)</f>
        <v>-503.185</v>
      </c>
      <c r="BE352" s="193">
        <f ca="1">-SUMIF(buffer!$B$99:$B$123,Stock!$B342,buffer!AB$99:AB$123)</f>
        <v>-347.10499999999996</v>
      </c>
      <c r="BF352" s="193">
        <f ca="1">-SUMIF(buffer!$B$99:$B$123,Stock!$B342,buffer!AC$99:AC$123)</f>
        <v>-482.30499999999995</v>
      </c>
      <c r="BG352" s="193">
        <f ca="1">-SUMIF(buffer!$B$99:$B$123,Stock!$B342,buffer!AD$99:AD$123)</f>
        <v>-456.36999999999995</v>
      </c>
      <c r="BH352" s="193">
        <f ca="1">-SUMIF(buffer!$B$99:$B$123,Stock!$B342,buffer!AE$99:AE$123)</f>
        <v>-471.28999999999996</v>
      </c>
      <c r="BI352" s="193">
        <f ca="1">-SUMIF(buffer!$B$99:$B$123,Stock!$B342,buffer!AF$99:AF$123)</f>
        <v>-460.65499999999997</v>
      </c>
      <c r="BJ352" s="193">
        <f ca="1">-SUMIF(buffer!$B$99:$B$123,Stock!$B342,buffer!AG$99:AG$123)</f>
        <v>-464.38499999999999</v>
      </c>
      <c r="BK352" s="193">
        <f ca="1">-SUMIF(buffer!$B$99:$B$123,Stock!$B342,buffer!AH$99:AH$123)</f>
        <v>-545.52499999999998</v>
      </c>
      <c r="BL352" s="193">
        <f ca="1">-SUMIF(buffer!$B$99:$B$123,Stock!$B342,buffer!AI$99:AI$123)</f>
        <v>-449.67999999999995</v>
      </c>
      <c r="BM352" s="193">
        <f ca="1">-SUMIF(buffer!$B$99:$B$123,Stock!$B342,buffer!AJ$99:AJ$123)</f>
        <v>-520.74</v>
      </c>
      <c r="BN352" s="193">
        <f ca="1">-SUMIF(buffer!$B$99:$B$123,Stock!$B342,buffer!AK$99:AK$123)</f>
        <v>-534.52499999999998</v>
      </c>
      <c r="BO352" s="193">
        <f ca="1">-SUMIF(buffer!$B$99:$B$123,Stock!$B342,buffer!AL$99:AL$123)</f>
        <v>-532.10500000000002</v>
      </c>
      <c r="BP352" s="193">
        <f ca="1">-SUMIF(buffer!$B$99:$B$123,Stock!$B342,buffer!AM$99:AM$123)</f>
        <v>-533.21500000000003</v>
      </c>
      <c r="BQ352" s="193">
        <f ca="1">-SUMIF(buffer!$B$99:$B$123,Stock!$B342,buffer!AN$99:AN$123)</f>
        <v>-365.36500000000001</v>
      </c>
      <c r="BR352" s="193">
        <f ca="1">-SUMIF(buffer!$B$99:$B$123,Stock!$B342,buffer!AO$99:AO$123)</f>
        <v>-496.08999999999992</v>
      </c>
      <c r="BS352" s="193">
        <f ca="1">-SUMIF(buffer!$B$99:$B$123,Stock!$B342,buffer!AP$99:AP$123)</f>
        <v>-477.65499999999997</v>
      </c>
      <c r="BT352" s="193">
        <f ca="1">-SUMIF(buffer!$B$99:$B$123,Stock!$B342,buffer!AQ$99:AQ$123)</f>
        <v>-510.28</v>
      </c>
      <c r="BU352" s="193">
        <f ca="1">-SUMIF(buffer!$B$99:$B$123,Stock!$B342,buffer!AR$99:AR$123)</f>
        <v>-473.34499999999997</v>
      </c>
      <c r="BV352" s="193">
        <f ca="1">-SUMIF(buffer!$B$99:$B$123,Stock!$B342,buffer!AS$99:AS$123)</f>
        <v>-492.74999999999994</v>
      </c>
      <c r="BW352" s="193">
        <f ca="1">-SUMIF(buffer!$B$99:$B$123,Stock!$B342,buffer!AT$99:AT$123)</f>
        <v>-571.08000000000004</v>
      </c>
      <c r="BX352" s="193">
        <f ca="1">-SUMIF(buffer!$B$99:$B$123,Stock!$B342,buffer!AU$99:AU$123)</f>
        <v>-480.43999999999994</v>
      </c>
      <c r="BY352" s="193">
        <f ca="1">-SUMIF(buffer!$B$99:$B$123,Stock!$B342,buffer!AV$99:AV$123)</f>
        <v>-551.84999999999991</v>
      </c>
      <c r="BZ352" s="193">
        <f ca="1">-SUMIF(buffer!$B$99:$B$123,Stock!$B342,buffer!AW$99:AW$123)</f>
        <v>-550.94499999999994</v>
      </c>
      <c r="CA352" s="193">
        <f ca="1">-SUMIF(buffer!$B$99:$B$123,Stock!$B342,buffer!AX$99:AX$123)</f>
        <v>-555.40499999999997</v>
      </c>
      <c r="CB352" s="193">
        <f ca="1">-SUMIF(buffer!$B$99:$B$123,Stock!$B342,buffer!AY$99:AY$123)</f>
        <v>-623.49</v>
      </c>
      <c r="CC352" s="193">
        <f ca="1">-SUMIF(buffer!$B$99:$B$123,Stock!$B342,buffer!AZ$99:AZ$123)</f>
        <v>-415.16499999999996</v>
      </c>
      <c r="CD352" s="193">
        <f ca="1">-SUMIF(buffer!$B$99:$B$123,Stock!$B342,buffer!BA$99:BA$123)</f>
        <v>-560.07999999999993</v>
      </c>
      <c r="CE352" s="193">
        <f ca="1">-SUMIF(buffer!$B$99:$B$123,Stock!$B342,buffer!BB$99:BB$123)</f>
        <v>-537.69999999999993</v>
      </c>
      <c r="CF352" s="193">
        <f ca="1">-SUMIF(buffer!$B$99:$B$123,Stock!$B342,buffer!BC$99:BC$123)</f>
        <v>-576.86500000000001</v>
      </c>
      <c r="CG352" s="193">
        <f ca="1">-SUMIF(buffer!$B$99:$B$123,Stock!$B342,buffer!BD$99:BD$123)</f>
        <v>-545.89</v>
      </c>
      <c r="CH352" s="193">
        <f ca="1">-SUMIF(buffer!$B$99:$B$123,Stock!$B342,buffer!BE$99:BE$123)</f>
        <v>-563.62</v>
      </c>
      <c r="CI352" s="193">
        <f ca="1">-SUMIF(buffer!$B$99:$B$123,Stock!$B342,buffer!BF$99:BF$123)</f>
        <v>-634.1</v>
      </c>
      <c r="CJ352" s="193">
        <f ca="1">-SUMIF(buffer!$B$99:$B$123,Stock!$B342,buffer!BG$99:BG$123)</f>
        <v>-542.71499999999992</v>
      </c>
      <c r="CK352" s="193">
        <f ca="1">-SUMIF(buffer!$B$99:$B$123,Stock!$B342,buffer!BH$99:BH$123)</f>
        <v>-645.1149999999999</v>
      </c>
      <c r="CL352" s="193">
        <f ca="1">-SUMIF(buffer!$B$99:$B$123,Stock!$B342,buffer!BI$99:BI$123)</f>
        <v>-611.16499999999996</v>
      </c>
      <c r="CM352" s="193">
        <f ca="1">-SUMIF(buffer!$B$99:$B$123,Stock!$B342,buffer!BJ$99:BJ$123)</f>
        <v>-636.3549999999999</v>
      </c>
    </row>
    <row r="353" spans="2:91" x14ac:dyDescent="0.2">
      <c r="B353" s="196" t="s">
        <v>297</v>
      </c>
      <c r="C353" s="19" t="str">
        <f>Inputs!$GZ$9</f>
        <v>kg</v>
      </c>
      <c r="D353" s="19" t="s">
        <v>19</v>
      </c>
      <c r="E353" s="27">
        <f t="shared" ca="1" si="615"/>
        <v>-62.797750000000001</v>
      </c>
      <c r="F353" s="27">
        <f t="shared" ca="1" si="615"/>
        <v>-265.60599999999999</v>
      </c>
      <c r="G353" s="27">
        <f t="shared" ca="1" si="615"/>
        <v>-288.39350000000002</v>
      </c>
      <c r="H353" s="27">
        <f t="shared" ca="1" si="615"/>
        <v>-302.92099999999999</v>
      </c>
      <c r="I353" s="27">
        <f t="shared" ca="1" si="615"/>
        <v>-344.613</v>
      </c>
      <c r="J353" s="27"/>
      <c r="K353" s="27">
        <f t="shared" ca="1" si="616"/>
        <v>0</v>
      </c>
      <c r="L353" s="27">
        <f t="shared" ca="1" si="616"/>
        <v>0</v>
      </c>
      <c r="M353" s="27">
        <f t="shared" ca="1" si="616"/>
        <v>0</v>
      </c>
      <c r="N353" s="27">
        <f t="shared" ca="1" si="616"/>
        <v>-62.797750000000001</v>
      </c>
      <c r="O353" s="27">
        <f t="shared" ca="1" si="616"/>
        <v>-61.79025</v>
      </c>
      <c r="P353" s="27">
        <f t="shared" ca="1" si="616"/>
        <v>-63.93549999999999</v>
      </c>
      <c r="Q353" s="27">
        <f t="shared" ca="1" si="616"/>
        <v>-67.189250000000001</v>
      </c>
      <c r="R353" s="27">
        <f t="shared" ca="1" si="616"/>
        <v>-72.691000000000003</v>
      </c>
      <c r="S353" s="27">
        <f t="shared" ca="1" si="616"/>
        <v>-66.629750000000001</v>
      </c>
      <c r="T353" s="27">
        <f t="shared" ca="1" si="616"/>
        <v>-69.415750000000003</v>
      </c>
      <c r="U353" s="27">
        <f t="shared" ca="1" si="617"/>
        <v>-72.979500000000002</v>
      </c>
      <c r="V353" s="27">
        <f t="shared" ca="1" si="617"/>
        <v>-79.368499999999997</v>
      </c>
      <c r="W353" s="27">
        <f t="shared" ca="1" si="617"/>
        <v>-69.733499999999992</v>
      </c>
      <c r="X353" s="27">
        <f t="shared" ca="1" si="617"/>
        <v>-73.063999999999993</v>
      </c>
      <c r="Y353" s="27">
        <f t="shared" ca="1" si="617"/>
        <v>-77.21350000000001</v>
      </c>
      <c r="Z353" s="27">
        <f t="shared" ca="1" si="617"/>
        <v>-82.91</v>
      </c>
      <c r="AA353" s="27">
        <f t="shared" ca="1" si="617"/>
        <v>-79.936749999999989</v>
      </c>
      <c r="AB353" s="27">
        <f t="shared" ca="1" si="617"/>
        <v>-83.022750000000002</v>
      </c>
      <c r="AC353" s="27">
        <f t="shared" ca="1" si="617"/>
        <v>-87.021749999999997</v>
      </c>
      <c r="AD353" s="27">
        <f t="shared" ca="1" si="617"/>
        <v>-94.631749999999997</v>
      </c>
      <c r="AE353" s="27"/>
      <c r="AF353" s="26">
        <f ca="1">Inputs!$HM$9*AF352</f>
        <v>0</v>
      </c>
      <c r="AG353" s="26">
        <f ca="1">Inputs!$HM$9*AG352</f>
        <v>0</v>
      </c>
      <c r="AH353" s="26">
        <f ca="1">Inputs!$HM$9*AH352</f>
        <v>0</v>
      </c>
      <c r="AI353" s="26">
        <f ca="1">Inputs!$HM$9*AI352</f>
        <v>0</v>
      </c>
      <c r="AJ353" s="26">
        <f ca="1">Inputs!$HM$9*AJ352</f>
        <v>0</v>
      </c>
      <c r="AK353" s="26">
        <f ca="1">Inputs!$HM$9*AK352</f>
        <v>0</v>
      </c>
      <c r="AL353" s="26">
        <f ca="1">Inputs!$HM$9*AL352</f>
        <v>0</v>
      </c>
      <c r="AM353" s="26">
        <f ca="1">Inputs!$HM$9*AM352</f>
        <v>0</v>
      </c>
      <c r="AN353" s="26">
        <f ca="1">Inputs!$HM$9*AN352</f>
        <v>0</v>
      </c>
      <c r="AO353" s="26">
        <f ca="1">Inputs!$HM$9*AO352</f>
        <v>-20.701499999999999</v>
      </c>
      <c r="AP353" s="26">
        <f ca="1">Inputs!$HM$9*AP352</f>
        <v>-20.348749999999999</v>
      </c>
      <c r="AQ353" s="26">
        <f ca="1">Inputs!$HM$9*AQ352</f>
        <v>-21.747500000000002</v>
      </c>
      <c r="AR353" s="26">
        <f ca="1">Inputs!$HM$9*AR352</f>
        <v>-23.182749999999999</v>
      </c>
      <c r="AS353" s="26">
        <f ca="1">Inputs!$HM$9*AS352</f>
        <v>-16.282250000000001</v>
      </c>
      <c r="AT353" s="26">
        <f ca="1">Inputs!$HM$9*AT352</f>
        <v>-22.32525</v>
      </c>
      <c r="AU353" s="26">
        <f ca="1">Inputs!$HM$9*AU352</f>
        <v>-20.712249999999997</v>
      </c>
      <c r="AV353" s="26">
        <f ca="1">Inputs!$HM$9*AV352</f>
        <v>-21.56025</v>
      </c>
      <c r="AW353" s="26">
        <f ca="1">Inputs!$HM$9*AW352</f>
        <v>-21.663</v>
      </c>
      <c r="AX353" s="26">
        <f ca="1">Inputs!$HM$9*AX352</f>
        <v>-21.561</v>
      </c>
      <c r="AY353" s="26">
        <f ca="1">Inputs!$HM$9*AY352</f>
        <v>-24.413250000000001</v>
      </c>
      <c r="AZ353" s="26">
        <f ca="1">Inputs!$HM$9*AZ352</f>
        <v>-21.215000000000003</v>
      </c>
      <c r="BA353" s="26">
        <f ca="1">Inputs!$HM$9*BA352</f>
        <v>-23.7895</v>
      </c>
      <c r="BB353" s="26">
        <f ca="1">Inputs!$HM$9*BB352</f>
        <v>-24.236249999999998</v>
      </c>
      <c r="BC353" s="26">
        <f ca="1">Inputs!$HM$9*BC352</f>
        <v>-24.66525</v>
      </c>
      <c r="BD353" s="26">
        <f ca="1">Inputs!$HM$9*BD352</f>
        <v>-25.15925</v>
      </c>
      <c r="BE353" s="26">
        <f ca="1">Inputs!$HM$9*BE352</f>
        <v>-17.355249999999998</v>
      </c>
      <c r="BF353" s="26">
        <f ca="1">Inputs!$HM$9*BF352</f>
        <v>-24.11525</v>
      </c>
      <c r="BG353" s="26">
        <f ca="1">Inputs!$HM$9*BG352</f>
        <v>-22.8185</v>
      </c>
      <c r="BH353" s="26">
        <f ca="1">Inputs!$HM$9*BH352</f>
        <v>-23.564499999999999</v>
      </c>
      <c r="BI353" s="26">
        <f ca="1">Inputs!$HM$9*BI352</f>
        <v>-23.03275</v>
      </c>
      <c r="BJ353" s="26">
        <f ca="1">Inputs!$HM$9*BJ352</f>
        <v>-23.219250000000002</v>
      </c>
      <c r="BK353" s="26">
        <f ca="1">Inputs!$HM$9*BK352</f>
        <v>-27.276250000000001</v>
      </c>
      <c r="BL353" s="26">
        <f ca="1">Inputs!$HM$9*BL352</f>
        <v>-22.483999999999998</v>
      </c>
      <c r="BM353" s="26">
        <f ca="1">Inputs!$HM$9*BM352</f>
        <v>-26.037000000000003</v>
      </c>
      <c r="BN353" s="26">
        <f ca="1">Inputs!$HM$9*BN352</f>
        <v>-26.72625</v>
      </c>
      <c r="BO353" s="26">
        <f ca="1">Inputs!$HM$9*BO352</f>
        <v>-26.605250000000002</v>
      </c>
      <c r="BP353" s="26">
        <f ca="1">Inputs!$HM$9*BP352</f>
        <v>-26.660750000000004</v>
      </c>
      <c r="BQ353" s="26">
        <f ca="1">Inputs!$HM$9*BQ352</f>
        <v>-18.268250000000002</v>
      </c>
      <c r="BR353" s="26">
        <f ca="1">Inputs!$HM$9*BR352</f>
        <v>-24.804499999999997</v>
      </c>
      <c r="BS353" s="26">
        <f ca="1">Inputs!$HM$9*BS352</f>
        <v>-23.882750000000001</v>
      </c>
      <c r="BT353" s="26">
        <f ca="1">Inputs!$HM$9*BT352</f>
        <v>-25.513999999999999</v>
      </c>
      <c r="BU353" s="26">
        <f ca="1">Inputs!$HM$9*BU352</f>
        <v>-23.667249999999999</v>
      </c>
      <c r="BV353" s="26">
        <f ca="1">Inputs!$HM$9*BV352</f>
        <v>-24.637499999999999</v>
      </c>
      <c r="BW353" s="26">
        <f ca="1">Inputs!$HM$9*BW352</f>
        <v>-28.554000000000002</v>
      </c>
      <c r="BX353" s="26">
        <f ca="1">Inputs!$HM$9*BX352</f>
        <v>-24.021999999999998</v>
      </c>
      <c r="BY353" s="26">
        <f ca="1">Inputs!$HM$9*BY352</f>
        <v>-27.592499999999998</v>
      </c>
      <c r="BZ353" s="26">
        <f ca="1">Inputs!$HM$9*BZ352</f>
        <v>-27.547249999999998</v>
      </c>
      <c r="CA353" s="26">
        <f ca="1">Inputs!$HM$9*CA352</f>
        <v>-27.770250000000001</v>
      </c>
      <c r="CB353" s="26">
        <f ca="1">Inputs!$HM$9*CB352</f>
        <v>-31.174500000000002</v>
      </c>
      <c r="CC353" s="26">
        <f ca="1">Inputs!$HM$9*CC352</f>
        <v>-20.75825</v>
      </c>
      <c r="CD353" s="26">
        <f ca="1">Inputs!$HM$9*CD352</f>
        <v>-28.003999999999998</v>
      </c>
      <c r="CE353" s="26">
        <f ca="1">Inputs!$HM$9*CE352</f>
        <v>-26.884999999999998</v>
      </c>
      <c r="CF353" s="26">
        <f ca="1">Inputs!$HM$9*CF352</f>
        <v>-28.843250000000001</v>
      </c>
      <c r="CG353" s="26">
        <f ca="1">Inputs!$HM$9*CG352</f>
        <v>-27.294499999999999</v>
      </c>
      <c r="CH353" s="26">
        <f ca="1">Inputs!$HM$9*CH352</f>
        <v>-28.181000000000001</v>
      </c>
      <c r="CI353" s="26">
        <f ca="1">Inputs!$HM$9*CI352</f>
        <v>-31.705000000000002</v>
      </c>
      <c r="CJ353" s="26">
        <f ca="1">Inputs!$HM$9*CJ352</f>
        <v>-27.135749999999998</v>
      </c>
      <c r="CK353" s="26">
        <f ca="1">Inputs!$HM$9*CK352</f>
        <v>-32.255749999999999</v>
      </c>
      <c r="CL353" s="26">
        <f ca="1">Inputs!$HM$9*CL352</f>
        <v>-30.558250000000001</v>
      </c>
      <c r="CM353" s="26">
        <f ca="1">Inputs!$HM$9*CM352</f>
        <v>-31.817749999999997</v>
      </c>
    </row>
    <row r="354" spans="2:91" s="115" customFormat="1" x14ac:dyDescent="0.2">
      <c r="B354" s="195" t="s">
        <v>296</v>
      </c>
      <c r="C354" s="19" t="str">
        <f>Inputs!$GZ$9</f>
        <v>kg</v>
      </c>
      <c r="D354" s="19" t="s">
        <v>19</v>
      </c>
      <c r="E354" s="63">
        <f ca="1">SUM(E350:E353)</f>
        <v>0</v>
      </c>
      <c r="F354" s="63">
        <f ca="1">SUM(F350:F353)</f>
        <v>6.8212102632969618E-13</v>
      </c>
      <c r="G354" s="63">
        <f ca="1">SUM(G350:G353)</f>
        <v>0</v>
      </c>
      <c r="H354" s="63">
        <f ca="1">SUM(H350:H353)</f>
        <v>0</v>
      </c>
      <c r="I354" s="63">
        <f ca="1">SUM(I350:I353)</f>
        <v>0</v>
      </c>
      <c r="J354" s="63"/>
      <c r="K354" s="63">
        <f t="shared" ref="K354:AD354" ca="1" si="618">SUM(K350:K353)</f>
        <v>0</v>
      </c>
      <c r="L354" s="63">
        <f t="shared" ca="1" si="618"/>
        <v>0</v>
      </c>
      <c r="M354" s="63">
        <f t="shared" ca="1" si="618"/>
        <v>0</v>
      </c>
      <c r="N354" s="63">
        <f t="shared" ca="1" si="618"/>
        <v>0</v>
      </c>
      <c r="O354" s="63">
        <f t="shared" ca="1" si="618"/>
        <v>0</v>
      </c>
      <c r="P354" s="63">
        <f t="shared" ca="1" si="618"/>
        <v>-1.7053025658242404E-13</v>
      </c>
      <c r="Q354" s="63">
        <f t="shared" ca="1" si="618"/>
        <v>-3.2684965844964609E-13</v>
      </c>
      <c r="R354" s="63">
        <f t="shared" ca="1" si="618"/>
        <v>0</v>
      </c>
      <c r="S354" s="63">
        <f t="shared" ca="1" si="618"/>
        <v>0</v>
      </c>
      <c r="T354" s="63">
        <f t="shared" ca="1" si="618"/>
        <v>1.1368683772161603E-13</v>
      </c>
      <c r="U354" s="63">
        <f t="shared" ca="1" si="618"/>
        <v>1.4210854715202004E-13</v>
      </c>
      <c r="V354" s="63">
        <f t="shared" ca="1" si="618"/>
        <v>2.7000623958883807E-13</v>
      </c>
      <c r="W354" s="63">
        <f t="shared" ca="1" si="618"/>
        <v>0</v>
      </c>
      <c r="X354" s="63">
        <f t="shared" ca="1" si="618"/>
        <v>-1.4210854715202004E-13</v>
      </c>
      <c r="Y354" s="63">
        <f t="shared" ca="1" si="618"/>
        <v>-3.979039320256561E-13</v>
      </c>
      <c r="Z354" s="63">
        <f t="shared" ca="1" si="618"/>
        <v>-3.694822225952521E-13</v>
      </c>
      <c r="AA354" s="63">
        <f t="shared" ca="1" si="618"/>
        <v>-3.694822225952521E-13</v>
      </c>
      <c r="AB354" s="63">
        <f t="shared" ca="1" si="618"/>
        <v>-3.694822225952521E-13</v>
      </c>
      <c r="AC354" s="63">
        <f t="shared" ca="1" si="618"/>
        <v>-1.1368683772161603E-13</v>
      </c>
      <c r="AD354" s="63">
        <f t="shared" ca="1" si="618"/>
        <v>0</v>
      </c>
      <c r="AE354" s="63"/>
      <c r="AF354" s="194">
        <f t="shared" ref="AF354:BK354" ca="1" si="619">SUM(AF350:AF353)</f>
        <v>0</v>
      </c>
      <c r="AG354" s="194">
        <f t="shared" ca="1" si="619"/>
        <v>0</v>
      </c>
      <c r="AH354" s="194">
        <f t="shared" ca="1" si="619"/>
        <v>0</v>
      </c>
      <c r="AI354" s="194">
        <f t="shared" ca="1" si="619"/>
        <v>0</v>
      </c>
      <c r="AJ354" s="194">
        <f t="shared" ca="1" si="619"/>
        <v>0</v>
      </c>
      <c r="AK354" s="194">
        <f t="shared" ca="1" si="619"/>
        <v>0</v>
      </c>
      <c r="AL354" s="194">
        <f t="shared" ca="1" si="619"/>
        <v>0</v>
      </c>
      <c r="AM354" s="194">
        <f t="shared" ca="1" si="619"/>
        <v>0</v>
      </c>
      <c r="AN354" s="194">
        <f t="shared" ca="1" si="619"/>
        <v>0</v>
      </c>
      <c r="AO354" s="194">
        <f t="shared" ca="1" si="619"/>
        <v>0</v>
      </c>
      <c r="AP354" s="194">
        <f t="shared" ca="1" si="619"/>
        <v>0</v>
      </c>
      <c r="AQ354" s="194">
        <f t="shared" ca="1" si="619"/>
        <v>0</v>
      </c>
      <c r="AR354" s="194">
        <f t="shared" ca="1" si="619"/>
        <v>0</v>
      </c>
      <c r="AS354" s="194">
        <f t="shared" ca="1" si="619"/>
        <v>0</v>
      </c>
      <c r="AT354" s="194">
        <f t="shared" ca="1" si="619"/>
        <v>0</v>
      </c>
      <c r="AU354" s="194">
        <f t="shared" ca="1" si="619"/>
        <v>0</v>
      </c>
      <c r="AV354" s="194">
        <f t="shared" ca="1" si="619"/>
        <v>0</v>
      </c>
      <c r="AW354" s="194">
        <f t="shared" ca="1" si="619"/>
        <v>0</v>
      </c>
      <c r="AX354" s="194">
        <f t="shared" ca="1" si="619"/>
        <v>0</v>
      </c>
      <c r="AY354" s="194">
        <f t="shared" ca="1" si="619"/>
        <v>-5.3290705182007514E-14</v>
      </c>
      <c r="AZ354" s="194">
        <f t="shared" ca="1" si="619"/>
        <v>-8.5265128291212022E-14</v>
      </c>
      <c r="BA354" s="194">
        <f t="shared" ca="1" si="619"/>
        <v>-1.3855583347321954E-13</v>
      </c>
      <c r="BB354" s="194">
        <f t="shared" ca="1" si="619"/>
        <v>-1.2789769243681803E-13</v>
      </c>
      <c r="BC354" s="194">
        <f t="shared" ca="1" si="619"/>
        <v>-9.9475983006414026E-14</v>
      </c>
      <c r="BD354" s="194">
        <f t="shared" ca="1" si="619"/>
        <v>-1.2789769243681803E-13</v>
      </c>
      <c r="BE354" s="194">
        <f t="shared" ca="1" si="619"/>
        <v>-9.9475983006414026E-14</v>
      </c>
      <c r="BF354" s="194">
        <f t="shared" ca="1" si="619"/>
        <v>-1.1013412404281553E-13</v>
      </c>
      <c r="BG354" s="194">
        <f t="shared" ca="1" si="619"/>
        <v>-8.5265128291212022E-14</v>
      </c>
      <c r="BH354" s="194">
        <f t="shared" ca="1" si="619"/>
        <v>-4.6185277824406512E-14</v>
      </c>
      <c r="BI354" s="194">
        <f t="shared" ca="1" si="619"/>
        <v>-3.5527136788005009E-14</v>
      </c>
      <c r="BJ354" s="194">
        <f t="shared" ca="1" si="619"/>
        <v>-7.1054273576010019E-14</v>
      </c>
      <c r="BK354" s="194">
        <f t="shared" ca="1" si="619"/>
        <v>-1.1013412404281553E-13</v>
      </c>
      <c r="BL354" s="194">
        <f t="shared" ref="BL354:CM354" ca="1" si="620">SUM(BL350:BL353)</f>
        <v>-1.3145040611561853E-13</v>
      </c>
      <c r="BM354" s="194">
        <f t="shared" ca="1" si="620"/>
        <v>-8.1712414612411521E-14</v>
      </c>
      <c r="BN354" s="194">
        <f t="shared" ca="1" si="620"/>
        <v>-6.3948846218409017E-14</v>
      </c>
      <c r="BO354" s="194">
        <f t="shared" ca="1" si="620"/>
        <v>-1.5987211554602254E-13</v>
      </c>
      <c r="BP354" s="194">
        <f t="shared" ca="1" si="620"/>
        <v>-1.1013412404281553E-13</v>
      </c>
      <c r="BQ354" s="194">
        <f t="shared" ca="1" si="620"/>
        <v>-9.2370555648813024E-14</v>
      </c>
      <c r="BR354" s="194">
        <f t="shared" ca="1" si="620"/>
        <v>-1.4921397450962104E-13</v>
      </c>
      <c r="BS354" s="194">
        <f t="shared" ca="1" si="620"/>
        <v>-1.8474111129762605E-13</v>
      </c>
      <c r="BT354" s="194">
        <f t="shared" ca="1" si="620"/>
        <v>-2.1671553440683056E-13</v>
      </c>
      <c r="BU354" s="194">
        <f t="shared" ca="1" si="620"/>
        <v>-2.0250467969162855E-13</v>
      </c>
      <c r="BV354" s="194">
        <f t="shared" ca="1" si="620"/>
        <v>-2.3803181647963356E-13</v>
      </c>
      <c r="BW354" s="194">
        <f t="shared" ca="1" si="620"/>
        <v>-2.5579538487363607E-13</v>
      </c>
      <c r="BX354" s="194">
        <f t="shared" ca="1" si="620"/>
        <v>-2.9132252166164108E-13</v>
      </c>
      <c r="BY354" s="194">
        <f t="shared" ca="1" si="620"/>
        <v>-3.659295089164516E-13</v>
      </c>
      <c r="BZ354" s="194">
        <f t="shared" ca="1" si="620"/>
        <v>-3.765876499528531E-13</v>
      </c>
      <c r="CA354" s="194">
        <f t="shared" ca="1" si="620"/>
        <v>-3.0908609005564358E-13</v>
      </c>
      <c r="CB354" s="194">
        <f t="shared" ca="1" si="620"/>
        <v>-3.765876499528531E-13</v>
      </c>
      <c r="CC354" s="194">
        <f t="shared" ca="1" si="620"/>
        <v>-4.2277292777725961E-13</v>
      </c>
      <c r="CD354" s="194">
        <f t="shared" ca="1" si="620"/>
        <v>-4.3343106881366111E-13</v>
      </c>
      <c r="CE354" s="194">
        <f t="shared" ca="1" si="620"/>
        <v>-4.6185277824406512E-13</v>
      </c>
      <c r="CF354" s="194">
        <f t="shared" ca="1" si="620"/>
        <v>-4.4408920985006262E-13</v>
      </c>
      <c r="CG354" s="194">
        <f t="shared" ca="1" si="620"/>
        <v>-4.8316906031686813E-13</v>
      </c>
      <c r="CH354" s="194">
        <f t="shared" ca="1" si="620"/>
        <v>-4.1566750041965861E-13</v>
      </c>
      <c r="CI354" s="194">
        <f t="shared" ca="1" si="620"/>
        <v>-4.1566750041965861E-13</v>
      </c>
      <c r="CJ354" s="194">
        <f t="shared" ca="1" si="620"/>
        <v>-4.2277292777725961E-13</v>
      </c>
      <c r="CK354" s="194">
        <f t="shared" ca="1" si="620"/>
        <v>-4.1922021409845911E-13</v>
      </c>
      <c r="CL354" s="194">
        <f t="shared" ca="1" si="620"/>
        <v>-4.1211478674085811E-13</v>
      </c>
      <c r="CM354" s="194">
        <f t="shared" ca="1" si="620"/>
        <v>-4.0500935938325711E-13</v>
      </c>
    </row>
    <row r="356" spans="2:91" x14ac:dyDescent="0.2">
      <c r="B356" s="7" t="s">
        <v>295</v>
      </c>
      <c r="C356" s="19" t="str">
        <f>Inputs!$J$16</f>
        <v>EUR</v>
      </c>
      <c r="D356" s="19" t="s">
        <v>19</v>
      </c>
      <c r="E356" s="27">
        <f ca="1">E345/E351</f>
        <v>20</v>
      </c>
      <c r="F356" s="27">
        <f ca="1">F345/F351</f>
        <v>20</v>
      </c>
      <c r="G356" s="27">
        <f ca="1">G345/G351</f>
        <v>20.000000000000004</v>
      </c>
      <c r="H356" s="27">
        <f ca="1">H345/H351</f>
        <v>20</v>
      </c>
      <c r="I356" s="27">
        <f ca="1">I345/I351</f>
        <v>19.999999999999996</v>
      </c>
      <c r="K356" s="27">
        <f t="shared" ref="K356:AD356" ca="1" si="621">IFERROR(K345/K351,0)</f>
        <v>0</v>
      </c>
      <c r="L356" s="27">
        <f t="shared" ca="1" si="621"/>
        <v>0</v>
      </c>
      <c r="M356" s="27">
        <f t="shared" ca="1" si="621"/>
        <v>0</v>
      </c>
      <c r="N356" s="27">
        <f t="shared" ca="1" si="621"/>
        <v>20</v>
      </c>
      <c r="O356" s="27">
        <f t="shared" ca="1" si="621"/>
        <v>20</v>
      </c>
      <c r="P356" s="27">
        <f t="shared" ca="1" si="621"/>
        <v>20</v>
      </c>
      <c r="Q356" s="27">
        <f t="shared" ca="1" si="621"/>
        <v>20</v>
      </c>
      <c r="R356" s="27">
        <f t="shared" ca="1" si="621"/>
        <v>19.999999999999996</v>
      </c>
      <c r="S356" s="27">
        <f t="shared" ca="1" si="621"/>
        <v>20</v>
      </c>
      <c r="T356" s="27">
        <f t="shared" ca="1" si="621"/>
        <v>20</v>
      </c>
      <c r="U356" s="27">
        <f t="shared" ca="1" si="621"/>
        <v>20.000000000000004</v>
      </c>
      <c r="V356" s="27">
        <f t="shared" ca="1" si="621"/>
        <v>20.000000000000004</v>
      </c>
      <c r="W356" s="27">
        <f t="shared" ca="1" si="621"/>
        <v>20</v>
      </c>
      <c r="X356" s="27">
        <f t="shared" ca="1" si="621"/>
        <v>20</v>
      </c>
      <c r="Y356" s="27">
        <f t="shared" ca="1" si="621"/>
        <v>20</v>
      </c>
      <c r="Z356" s="27">
        <f t="shared" ca="1" si="621"/>
        <v>20</v>
      </c>
      <c r="AA356" s="27">
        <f t="shared" ca="1" si="621"/>
        <v>20</v>
      </c>
      <c r="AB356" s="27">
        <f t="shared" ca="1" si="621"/>
        <v>19.999999999999996</v>
      </c>
      <c r="AC356" s="27">
        <f t="shared" ca="1" si="621"/>
        <v>19.999999999999996</v>
      </c>
      <c r="AD356" s="27">
        <f t="shared" ca="1" si="621"/>
        <v>19.999999999999996</v>
      </c>
      <c r="AF356" s="193">
        <f>Inputs!HB28</f>
        <v>20</v>
      </c>
      <c r="AG356" s="27">
        <f t="shared" ref="AG356:BL356" si="622">AF356*(1+AG357)</f>
        <v>20</v>
      </c>
      <c r="AH356" s="27">
        <f t="shared" si="622"/>
        <v>20</v>
      </c>
      <c r="AI356" s="27">
        <f t="shared" si="622"/>
        <v>20</v>
      </c>
      <c r="AJ356" s="27">
        <f t="shared" si="622"/>
        <v>20</v>
      </c>
      <c r="AK356" s="27">
        <f t="shared" si="622"/>
        <v>20</v>
      </c>
      <c r="AL356" s="27">
        <f t="shared" si="622"/>
        <v>20</v>
      </c>
      <c r="AM356" s="27">
        <f t="shared" si="622"/>
        <v>20</v>
      </c>
      <c r="AN356" s="27">
        <f t="shared" si="622"/>
        <v>20</v>
      </c>
      <c r="AO356" s="27">
        <f t="shared" si="622"/>
        <v>20</v>
      </c>
      <c r="AP356" s="27">
        <f t="shared" si="622"/>
        <v>20</v>
      </c>
      <c r="AQ356" s="27">
        <f t="shared" si="622"/>
        <v>20</v>
      </c>
      <c r="AR356" s="27">
        <f t="shared" si="622"/>
        <v>20</v>
      </c>
      <c r="AS356" s="27">
        <f t="shared" si="622"/>
        <v>20</v>
      </c>
      <c r="AT356" s="27">
        <f t="shared" si="622"/>
        <v>20</v>
      </c>
      <c r="AU356" s="27">
        <f t="shared" si="622"/>
        <v>20</v>
      </c>
      <c r="AV356" s="27">
        <f t="shared" si="622"/>
        <v>20</v>
      </c>
      <c r="AW356" s="27">
        <f t="shared" si="622"/>
        <v>20</v>
      </c>
      <c r="AX356" s="27">
        <f t="shared" si="622"/>
        <v>20</v>
      </c>
      <c r="AY356" s="27">
        <f t="shared" si="622"/>
        <v>20</v>
      </c>
      <c r="AZ356" s="27">
        <f t="shared" si="622"/>
        <v>20</v>
      </c>
      <c r="BA356" s="27">
        <f t="shared" si="622"/>
        <v>20</v>
      </c>
      <c r="BB356" s="27">
        <f t="shared" si="622"/>
        <v>20</v>
      </c>
      <c r="BC356" s="27">
        <f t="shared" si="622"/>
        <v>20</v>
      </c>
      <c r="BD356" s="27">
        <f t="shared" si="622"/>
        <v>20</v>
      </c>
      <c r="BE356" s="27">
        <f t="shared" si="622"/>
        <v>20</v>
      </c>
      <c r="BF356" s="27">
        <f t="shared" si="622"/>
        <v>20</v>
      </c>
      <c r="BG356" s="27">
        <f t="shared" si="622"/>
        <v>20</v>
      </c>
      <c r="BH356" s="27">
        <f t="shared" si="622"/>
        <v>20</v>
      </c>
      <c r="BI356" s="27">
        <f t="shared" si="622"/>
        <v>20</v>
      </c>
      <c r="BJ356" s="27">
        <f t="shared" si="622"/>
        <v>20</v>
      </c>
      <c r="BK356" s="27">
        <f t="shared" si="622"/>
        <v>20</v>
      </c>
      <c r="BL356" s="27">
        <f t="shared" si="622"/>
        <v>20</v>
      </c>
      <c r="BM356" s="27">
        <f t="shared" ref="BM356:CM356" si="623">BL356*(1+BM357)</f>
        <v>20</v>
      </c>
      <c r="BN356" s="27">
        <f t="shared" si="623"/>
        <v>20</v>
      </c>
      <c r="BO356" s="27">
        <f t="shared" si="623"/>
        <v>20</v>
      </c>
      <c r="BP356" s="27">
        <f t="shared" si="623"/>
        <v>20</v>
      </c>
      <c r="BQ356" s="27">
        <f t="shared" si="623"/>
        <v>20</v>
      </c>
      <c r="BR356" s="27">
        <f t="shared" si="623"/>
        <v>20</v>
      </c>
      <c r="BS356" s="27">
        <f t="shared" si="623"/>
        <v>20</v>
      </c>
      <c r="BT356" s="27">
        <f t="shared" si="623"/>
        <v>20</v>
      </c>
      <c r="BU356" s="27">
        <f t="shared" si="623"/>
        <v>20</v>
      </c>
      <c r="BV356" s="27">
        <f t="shared" si="623"/>
        <v>20</v>
      </c>
      <c r="BW356" s="27">
        <f t="shared" si="623"/>
        <v>20</v>
      </c>
      <c r="BX356" s="27">
        <f t="shared" si="623"/>
        <v>20</v>
      </c>
      <c r="BY356" s="27">
        <f t="shared" si="623"/>
        <v>20</v>
      </c>
      <c r="BZ356" s="27">
        <f t="shared" si="623"/>
        <v>20</v>
      </c>
      <c r="CA356" s="27">
        <f t="shared" si="623"/>
        <v>20</v>
      </c>
      <c r="CB356" s="27">
        <f t="shared" si="623"/>
        <v>20</v>
      </c>
      <c r="CC356" s="27">
        <f t="shared" si="623"/>
        <v>20</v>
      </c>
      <c r="CD356" s="27">
        <f t="shared" si="623"/>
        <v>20</v>
      </c>
      <c r="CE356" s="27">
        <f t="shared" si="623"/>
        <v>20</v>
      </c>
      <c r="CF356" s="27">
        <f t="shared" si="623"/>
        <v>20</v>
      </c>
      <c r="CG356" s="27">
        <f t="shared" si="623"/>
        <v>20</v>
      </c>
      <c r="CH356" s="27">
        <f t="shared" si="623"/>
        <v>20</v>
      </c>
      <c r="CI356" s="27">
        <f t="shared" si="623"/>
        <v>20</v>
      </c>
      <c r="CJ356" s="27">
        <f t="shared" si="623"/>
        <v>20</v>
      </c>
      <c r="CK356" s="27">
        <f t="shared" si="623"/>
        <v>20</v>
      </c>
      <c r="CL356" s="27">
        <f t="shared" si="623"/>
        <v>20</v>
      </c>
      <c r="CM356" s="27">
        <f t="shared" si="623"/>
        <v>20</v>
      </c>
    </row>
    <row r="357" spans="2:91" s="189" customFormat="1" x14ac:dyDescent="0.2">
      <c r="B357" s="192" t="s">
        <v>277</v>
      </c>
      <c r="C357" s="19" t="s">
        <v>43</v>
      </c>
      <c r="D357" s="19" t="s">
        <v>19</v>
      </c>
      <c r="E357" s="191">
        <f>Settings!AZ312</f>
        <v>0</v>
      </c>
      <c r="F357" s="191">
        <f>Settings!BA312</f>
        <v>0</v>
      </c>
      <c r="G357" s="191">
        <f>Settings!BB312</f>
        <v>0</v>
      </c>
      <c r="H357" s="191">
        <f>Settings!BC312</f>
        <v>0</v>
      </c>
      <c r="I357" s="191">
        <f>Settings!BD312</f>
        <v>0</v>
      </c>
      <c r="K357" s="190">
        <f t="shared" ref="K357:AD357" si="624">SUMIF($E$4:$I$4,K$4,$E357:$I357)/4</f>
        <v>0</v>
      </c>
      <c r="L357" s="190">
        <f t="shared" si="624"/>
        <v>0</v>
      </c>
      <c r="M357" s="190">
        <f t="shared" si="624"/>
        <v>0</v>
      </c>
      <c r="N357" s="190">
        <f t="shared" si="624"/>
        <v>0</v>
      </c>
      <c r="O357" s="190">
        <f t="shared" si="624"/>
        <v>0</v>
      </c>
      <c r="P357" s="190">
        <f t="shared" si="624"/>
        <v>0</v>
      </c>
      <c r="Q357" s="190">
        <f t="shared" si="624"/>
        <v>0</v>
      </c>
      <c r="R357" s="190">
        <f t="shared" si="624"/>
        <v>0</v>
      </c>
      <c r="S357" s="190">
        <f t="shared" si="624"/>
        <v>0</v>
      </c>
      <c r="T357" s="190">
        <f t="shared" si="624"/>
        <v>0</v>
      </c>
      <c r="U357" s="190">
        <f t="shared" si="624"/>
        <v>0</v>
      </c>
      <c r="V357" s="190">
        <f t="shared" si="624"/>
        <v>0</v>
      </c>
      <c r="W357" s="190">
        <f t="shared" si="624"/>
        <v>0</v>
      </c>
      <c r="X357" s="190">
        <f t="shared" si="624"/>
        <v>0</v>
      </c>
      <c r="Y357" s="190">
        <f t="shared" si="624"/>
        <v>0</v>
      </c>
      <c r="Z357" s="190">
        <f t="shared" si="624"/>
        <v>0</v>
      </c>
      <c r="AA357" s="190">
        <f t="shared" si="624"/>
        <v>0</v>
      </c>
      <c r="AB357" s="190">
        <f t="shared" si="624"/>
        <v>0</v>
      </c>
      <c r="AC357" s="190">
        <f t="shared" si="624"/>
        <v>0</v>
      </c>
      <c r="AD357" s="190">
        <f t="shared" si="624"/>
        <v>0</v>
      </c>
      <c r="AF357" s="190">
        <f t="shared" ref="AF357:BK357" si="625">SUMIF($E$4:$I$4,AF$4,$E357:$I357)/12</f>
        <v>0</v>
      </c>
      <c r="AG357" s="190">
        <f t="shared" si="625"/>
        <v>0</v>
      </c>
      <c r="AH357" s="190">
        <f t="shared" si="625"/>
        <v>0</v>
      </c>
      <c r="AI357" s="190">
        <f t="shared" si="625"/>
        <v>0</v>
      </c>
      <c r="AJ357" s="190">
        <f t="shared" si="625"/>
        <v>0</v>
      </c>
      <c r="AK357" s="190">
        <f t="shared" si="625"/>
        <v>0</v>
      </c>
      <c r="AL357" s="190">
        <f t="shared" si="625"/>
        <v>0</v>
      </c>
      <c r="AM357" s="190">
        <f t="shared" si="625"/>
        <v>0</v>
      </c>
      <c r="AN357" s="190">
        <f t="shared" si="625"/>
        <v>0</v>
      </c>
      <c r="AO357" s="190">
        <f t="shared" si="625"/>
        <v>0</v>
      </c>
      <c r="AP357" s="190">
        <f t="shared" si="625"/>
        <v>0</v>
      </c>
      <c r="AQ357" s="190">
        <f t="shared" si="625"/>
        <v>0</v>
      </c>
      <c r="AR357" s="190">
        <f t="shared" si="625"/>
        <v>0</v>
      </c>
      <c r="AS357" s="190">
        <f t="shared" si="625"/>
        <v>0</v>
      </c>
      <c r="AT357" s="190">
        <f t="shared" si="625"/>
        <v>0</v>
      </c>
      <c r="AU357" s="190">
        <f t="shared" si="625"/>
        <v>0</v>
      </c>
      <c r="AV357" s="190">
        <f t="shared" si="625"/>
        <v>0</v>
      </c>
      <c r="AW357" s="190">
        <f t="shared" si="625"/>
        <v>0</v>
      </c>
      <c r="AX357" s="190">
        <f t="shared" si="625"/>
        <v>0</v>
      </c>
      <c r="AY357" s="190">
        <f t="shared" si="625"/>
        <v>0</v>
      </c>
      <c r="AZ357" s="190">
        <f t="shared" si="625"/>
        <v>0</v>
      </c>
      <c r="BA357" s="190">
        <f t="shared" si="625"/>
        <v>0</v>
      </c>
      <c r="BB357" s="190">
        <f t="shared" si="625"/>
        <v>0</v>
      </c>
      <c r="BC357" s="190">
        <f t="shared" si="625"/>
        <v>0</v>
      </c>
      <c r="BD357" s="190">
        <f t="shared" si="625"/>
        <v>0</v>
      </c>
      <c r="BE357" s="190">
        <f t="shared" si="625"/>
        <v>0</v>
      </c>
      <c r="BF357" s="190">
        <f t="shared" si="625"/>
        <v>0</v>
      </c>
      <c r="BG357" s="190">
        <f t="shared" si="625"/>
        <v>0</v>
      </c>
      <c r="BH357" s="190">
        <f t="shared" si="625"/>
        <v>0</v>
      </c>
      <c r="BI357" s="190">
        <f t="shared" si="625"/>
        <v>0</v>
      </c>
      <c r="BJ357" s="190">
        <f t="shared" si="625"/>
        <v>0</v>
      </c>
      <c r="BK357" s="190">
        <f t="shared" si="625"/>
        <v>0</v>
      </c>
      <c r="BL357" s="190">
        <f t="shared" ref="BL357:CM357" si="626">SUMIF($E$4:$I$4,BL$4,$E357:$I357)/12</f>
        <v>0</v>
      </c>
      <c r="BM357" s="190">
        <f t="shared" si="626"/>
        <v>0</v>
      </c>
      <c r="BN357" s="190">
        <f t="shared" si="626"/>
        <v>0</v>
      </c>
      <c r="BO357" s="190">
        <f t="shared" si="626"/>
        <v>0</v>
      </c>
      <c r="BP357" s="190">
        <f t="shared" si="626"/>
        <v>0</v>
      </c>
      <c r="BQ357" s="190">
        <f t="shared" si="626"/>
        <v>0</v>
      </c>
      <c r="BR357" s="190">
        <f t="shared" si="626"/>
        <v>0</v>
      </c>
      <c r="BS357" s="190">
        <f t="shared" si="626"/>
        <v>0</v>
      </c>
      <c r="BT357" s="190">
        <f t="shared" si="626"/>
        <v>0</v>
      </c>
      <c r="BU357" s="190">
        <f t="shared" si="626"/>
        <v>0</v>
      </c>
      <c r="BV357" s="190">
        <f t="shared" si="626"/>
        <v>0</v>
      </c>
      <c r="BW357" s="190">
        <f t="shared" si="626"/>
        <v>0</v>
      </c>
      <c r="BX357" s="190">
        <f t="shared" si="626"/>
        <v>0</v>
      </c>
      <c r="BY357" s="190">
        <f t="shared" si="626"/>
        <v>0</v>
      </c>
      <c r="BZ357" s="190">
        <f t="shared" si="626"/>
        <v>0</v>
      </c>
      <c r="CA357" s="190">
        <f t="shared" si="626"/>
        <v>0</v>
      </c>
      <c r="CB357" s="190">
        <f t="shared" si="626"/>
        <v>0</v>
      </c>
      <c r="CC357" s="190">
        <f t="shared" si="626"/>
        <v>0</v>
      </c>
      <c r="CD357" s="190">
        <f t="shared" si="626"/>
        <v>0</v>
      </c>
      <c r="CE357" s="190">
        <f t="shared" si="626"/>
        <v>0</v>
      </c>
      <c r="CF357" s="190">
        <f t="shared" si="626"/>
        <v>0</v>
      </c>
      <c r="CG357" s="190">
        <f t="shared" si="626"/>
        <v>0</v>
      </c>
      <c r="CH357" s="190">
        <f t="shared" si="626"/>
        <v>0</v>
      </c>
      <c r="CI357" s="190">
        <f t="shared" si="626"/>
        <v>0</v>
      </c>
      <c r="CJ357" s="190">
        <f t="shared" si="626"/>
        <v>0</v>
      </c>
      <c r="CK357" s="190">
        <f t="shared" si="626"/>
        <v>0</v>
      </c>
      <c r="CL357" s="190">
        <f t="shared" si="626"/>
        <v>0</v>
      </c>
      <c r="CM357" s="190">
        <f t="shared" si="626"/>
        <v>0</v>
      </c>
    </row>
    <row r="359" spans="2:91" x14ac:dyDescent="0.2">
      <c r="B359" s="23" t="str">
        <f>Inputs!GY29</f>
        <v>Eggs</v>
      </c>
    </row>
    <row r="360" spans="2:91" x14ac:dyDescent="0.2">
      <c r="B360" s="23"/>
    </row>
    <row r="361" spans="2:91" s="115" customFormat="1" x14ac:dyDescent="0.2">
      <c r="B361" s="195" t="s">
        <v>300</v>
      </c>
      <c r="C361" s="19" t="str">
        <f>Inputs!$J$16</f>
        <v>EUR</v>
      </c>
      <c r="D361" s="19" t="s">
        <v>19</v>
      </c>
      <c r="E361" s="63">
        <v>0</v>
      </c>
      <c r="F361" s="63">
        <f ca="1">E365</f>
        <v>-9.9475983006414026E-14</v>
      </c>
      <c r="G361" s="63">
        <f ca="1">F365</f>
        <v>0</v>
      </c>
      <c r="H361" s="63">
        <f ca="1">G365</f>
        <v>0</v>
      </c>
      <c r="I361" s="63">
        <f ca="1">H365</f>
        <v>7.3896444519050419E-13</v>
      </c>
      <c r="J361" s="63"/>
      <c r="K361" s="63">
        <v>0</v>
      </c>
      <c r="L361" s="63">
        <f t="shared" ref="L361:AD361" ca="1" si="627">K365</f>
        <v>0</v>
      </c>
      <c r="M361" s="63">
        <f t="shared" ca="1" si="627"/>
        <v>0</v>
      </c>
      <c r="N361" s="63">
        <f t="shared" ca="1" si="627"/>
        <v>0</v>
      </c>
      <c r="O361" s="63">
        <f t="shared" ca="1" si="627"/>
        <v>-9.9475983006414026E-14</v>
      </c>
      <c r="P361" s="63">
        <f t="shared" ca="1" si="627"/>
        <v>0</v>
      </c>
      <c r="Q361" s="63">
        <f t="shared" ca="1" si="627"/>
        <v>7.815970093361102E-14</v>
      </c>
      <c r="R361" s="63">
        <f t="shared" ca="1" si="627"/>
        <v>9.2370555648813024E-14</v>
      </c>
      <c r="S361" s="63">
        <f t="shared" ca="1" si="627"/>
        <v>0</v>
      </c>
      <c r="T361" s="63">
        <f t="shared" ca="1" si="627"/>
        <v>9.9475983006414026E-14</v>
      </c>
      <c r="U361" s="63">
        <f t="shared" ca="1" si="627"/>
        <v>1.5631940186722204E-13</v>
      </c>
      <c r="V361" s="63">
        <f t="shared" ca="1" si="627"/>
        <v>0</v>
      </c>
      <c r="W361" s="63">
        <f t="shared" ca="1" si="627"/>
        <v>-5.6843418860808015E-14</v>
      </c>
      <c r="X361" s="63">
        <f t="shared" ca="1" si="627"/>
        <v>0</v>
      </c>
      <c r="Y361" s="63">
        <f t="shared" ca="1" si="627"/>
        <v>8.5265128291212022E-14</v>
      </c>
      <c r="Z361" s="63">
        <f t="shared" ca="1" si="627"/>
        <v>1.3500311979441904E-13</v>
      </c>
      <c r="AA361" s="63">
        <f t="shared" ca="1" si="627"/>
        <v>1.5631940186722204E-13</v>
      </c>
      <c r="AB361" s="63">
        <f t="shared" ca="1" si="627"/>
        <v>6.3948846218409017E-14</v>
      </c>
      <c r="AC361" s="63">
        <f t="shared" ca="1" si="627"/>
        <v>1.4210854715202004E-13</v>
      </c>
      <c r="AD361" s="63">
        <f t="shared" ca="1" si="627"/>
        <v>2.4158453015843406E-13</v>
      </c>
      <c r="AE361" s="63"/>
      <c r="AF361" s="194">
        <v>0</v>
      </c>
      <c r="AG361" s="63">
        <f t="shared" ref="AG361:BL361" ca="1" si="628">AF365</f>
        <v>0</v>
      </c>
      <c r="AH361" s="63">
        <f t="shared" ca="1" si="628"/>
        <v>0</v>
      </c>
      <c r="AI361" s="63">
        <f t="shared" ca="1" si="628"/>
        <v>0</v>
      </c>
      <c r="AJ361" s="63">
        <f t="shared" ca="1" si="628"/>
        <v>0</v>
      </c>
      <c r="AK361" s="63">
        <f t="shared" ca="1" si="628"/>
        <v>0</v>
      </c>
      <c r="AL361" s="63">
        <f t="shared" ca="1" si="628"/>
        <v>0</v>
      </c>
      <c r="AM361" s="63">
        <f t="shared" ca="1" si="628"/>
        <v>0</v>
      </c>
      <c r="AN361" s="63">
        <f t="shared" ca="1" si="628"/>
        <v>0</v>
      </c>
      <c r="AO361" s="63">
        <f t="shared" ca="1" si="628"/>
        <v>0</v>
      </c>
      <c r="AP361" s="63">
        <f t="shared" ca="1" si="628"/>
        <v>2.3092638912203256E-14</v>
      </c>
      <c r="AQ361" s="63">
        <f t="shared" ca="1" si="628"/>
        <v>0</v>
      </c>
      <c r="AR361" s="63">
        <f t="shared" ca="1" si="628"/>
        <v>1.7763568394002505E-14</v>
      </c>
      <c r="AS361" s="63">
        <f t="shared" ca="1" si="628"/>
        <v>2.1316282072803006E-14</v>
      </c>
      <c r="AT361" s="63">
        <f t="shared" ca="1" si="628"/>
        <v>0</v>
      </c>
      <c r="AU361" s="63">
        <f t="shared" ca="1" si="628"/>
        <v>1.5987211554602254E-14</v>
      </c>
      <c r="AV361" s="63">
        <f t="shared" ca="1" si="628"/>
        <v>4.6185277824406512E-14</v>
      </c>
      <c r="AW361" s="63">
        <f t="shared" ca="1" si="628"/>
        <v>8.1712414612411521E-14</v>
      </c>
      <c r="AX361" s="63">
        <f t="shared" ca="1" si="628"/>
        <v>9.2370555648813024E-14</v>
      </c>
      <c r="AY361" s="63">
        <f t="shared" ca="1" si="628"/>
        <v>1.1013412404281553E-13</v>
      </c>
      <c r="AZ361" s="63">
        <f t="shared" ca="1" si="628"/>
        <v>6.2172489379008766E-14</v>
      </c>
      <c r="BA361" s="63">
        <f t="shared" ca="1" si="628"/>
        <v>3.3750779948604759E-14</v>
      </c>
      <c r="BB361" s="63">
        <f t="shared" ca="1" si="628"/>
        <v>0</v>
      </c>
      <c r="BC361" s="63">
        <f t="shared" ca="1" si="628"/>
        <v>0</v>
      </c>
      <c r="BD361" s="63">
        <f t="shared" ca="1" si="628"/>
        <v>4.4408920985006262E-14</v>
      </c>
      <c r="BE361" s="63">
        <f t="shared" ca="1" si="628"/>
        <v>3.3750779948604759E-14</v>
      </c>
      <c r="BF361" s="63">
        <f t="shared" ca="1" si="628"/>
        <v>4.9737991503207013E-14</v>
      </c>
      <c r="BG361" s="63">
        <f t="shared" ca="1" si="628"/>
        <v>4.2632564145606011E-14</v>
      </c>
      <c r="BH361" s="63">
        <f t="shared" ca="1" si="628"/>
        <v>6.7501559897209518E-14</v>
      </c>
      <c r="BI361" s="63">
        <f t="shared" ca="1" si="628"/>
        <v>3.3750779948604759E-14</v>
      </c>
      <c r="BJ361" s="63">
        <f t="shared" ca="1" si="628"/>
        <v>8.1712414612411521E-14</v>
      </c>
      <c r="BK361" s="63">
        <f t="shared" ca="1" si="628"/>
        <v>4.2632564145606011E-14</v>
      </c>
      <c r="BL361" s="63">
        <f t="shared" ca="1" si="628"/>
        <v>4.4408920985006262E-14</v>
      </c>
      <c r="BM361" s="63">
        <f t="shared" ref="BM361:CM361" ca="1" si="629">BL365</f>
        <v>4.2632564145606011E-14</v>
      </c>
      <c r="BN361" s="63">
        <f t="shared" ca="1" si="629"/>
        <v>3.1974423109204508E-14</v>
      </c>
      <c r="BO361" s="63">
        <f t="shared" ca="1" si="629"/>
        <v>4.2632564145606011E-14</v>
      </c>
      <c r="BP361" s="63">
        <f t="shared" ca="1" si="629"/>
        <v>9.4146912488213275E-14</v>
      </c>
      <c r="BQ361" s="63">
        <f t="shared" ca="1" si="629"/>
        <v>8.3488771451811772E-14</v>
      </c>
      <c r="BR361" s="63">
        <f t="shared" ca="1" si="629"/>
        <v>9.9475983006414026E-14</v>
      </c>
      <c r="BS361" s="63">
        <f t="shared" ca="1" si="629"/>
        <v>1.6342482922482304E-13</v>
      </c>
      <c r="BT361" s="63">
        <f t="shared" ca="1" si="629"/>
        <v>1.6697754290362354E-13</v>
      </c>
      <c r="BU361" s="63">
        <f t="shared" ca="1" si="629"/>
        <v>1.6697754290362354E-13</v>
      </c>
      <c r="BV361" s="63">
        <f t="shared" ca="1" si="629"/>
        <v>1.5276668818842154E-13</v>
      </c>
      <c r="BW361" s="63">
        <f t="shared" ca="1" si="629"/>
        <v>1.900701818158268E-13</v>
      </c>
      <c r="BX361" s="63">
        <f t="shared" ca="1" si="629"/>
        <v>1.6875389974302379E-13</v>
      </c>
      <c r="BY361" s="63">
        <f t="shared" ca="1" si="629"/>
        <v>1.7408297026122455E-13</v>
      </c>
      <c r="BZ361" s="63">
        <f t="shared" ca="1" si="629"/>
        <v>1.8474111129762605E-13</v>
      </c>
      <c r="CA361" s="63">
        <f t="shared" ca="1" si="629"/>
        <v>2.2026824808563106E-13</v>
      </c>
      <c r="CB361" s="63">
        <f t="shared" ca="1" si="629"/>
        <v>2.042810365310288E-13</v>
      </c>
      <c r="CC361" s="63">
        <f t="shared" ca="1" si="629"/>
        <v>2.2737367544323206E-13</v>
      </c>
      <c r="CD361" s="63">
        <f t="shared" ca="1" si="629"/>
        <v>2.4158453015843406E-13</v>
      </c>
      <c r="CE361" s="63">
        <f t="shared" ca="1" si="629"/>
        <v>2.7533531010703882E-13</v>
      </c>
      <c r="CF361" s="63">
        <f t="shared" ca="1" si="629"/>
        <v>2.6822988274943782E-13</v>
      </c>
      <c r="CG361" s="63">
        <f t="shared" ca="1" si="629"/>
        <v>2.8244073746463982E-13</v>
      </c>
      <c r="CH361" s="63">
        <f t="shared" ca="1" si="629"/>
        <v>2.7178259642823832E-13</v>
      </c>
      <c r="CI361" s="63">
        <f t="shared" ca="1" si="629"/>
        <v>2.9309887850104133E-13</v>
      </c>
      <c r="CJ361" s="63">
        <f t="shared" ca="1" si="629"/>
        <v>2.9487523534044158E-13</v>
      </c>
      <c r="CK361" s="63">
        <f t="shared" ca="1" si="629"/>
        <v>3.3395508580724709E-13</v>
      </c>
      <c r="CL361" s="63">
        <f t="shared" ca="1" si="629"/>
        <v>2.9842794901924208E-13</v>
      </c>
      <c r="CM361" s="63">
        <f t="shared" ca="1" si="629"/>
        <v>2.0605739337042905E-13</v>
      </c>
    </row>
    <row r="362" spans="2:91" x14ac:dyDescent="0.2">
      <c r="B362" s="196" t="s">
        <v>299</v>
      </c>
      <c r="C362" s="19" t="str">
        <f>Inputs!$J$16</f>
        <v>EUR</v>
      </c>
      <c r="D362" s="19" t="s">
        <v>19</v>
      </c>
      <c r="E362" s="27">
        <f t="shared" ref="E362:I364" ca="1" si="630">SUMIF($K$4:$AD$4,E$4,$K362:$AD362)</f>
        <v>725.94374999999991</v>
      </c>
      <c r="F362" s="27">
        <f t="shared" ca="1" si="630"/>
        <v>3070.7250000000004</v>
      </c>
      <c r="G362" s="27">
        <f t="shared" ca="1" si="630"/>
        <v>3332.5162499999997</v>
      </c>
      <c r="H362" s="27">
        <f t="shared" ca="1" si="630"/>
        <v>3499.8600000000006</v>
      </c>
      <c r="I362" s="27">
        <f t="shared" ca="1" si="630"/>
        <v>3981.2325000000001</v>
      </c>
      <c r="J362" s="27"/>
      <c r="K362" s="27">
        <f t="shared" ref="K362:T364" ca="1" si="631">SUMIFS($AF362:$CM362,$AF$4:$CM$4,K$4,$AF$8:$CM$8,K$8)</f>
        <v>0</v>
      </c>
      <c r="L362" s="27">
        <f t="shared" ca="1" si="631"/>
        <v>0</v>
      </c>
      <c r="M362" s="27">
        <f t="shared" ca="1" si="631"/>
        <v>0</v>
      </c>
      <c r="N362" s="27">
        <f t="shared" ca="1" si="631"/>
        <v>725.94374999999991</v>
      </c>
      <c r="O362" s="27">
        <f t="shared" ca="1" si="631"/>
        <v>714.23625000000015</v>
      </c>
      <c r="P362" s="27">
        <f t="shared" ca="1" si="631"/>
        <v>739.67250000000013</v>
      </c>
      <c r="Q362" s="27">
        <f t="shared" ca="1" si="631"/>
        <v>776.65875000000005</v>
      </c>
      <c r="R362" s="27">
        <f t="shared" ca="1" si="631"/>
        <v>840.15750000000003</v>
      </c>
      <c r="S362" s="27">
        <f t="shared" ca="1" si="631"/>
        <v>770.20124999999996</v>
      </c>
      <c r="T362" s="27">
        <f t="shared" ca="1" si="631"/>
        <v>801.54375000000005</v>
      </c>
      <c r="U362" s="27">
        <f t="shared" ref="U362:AD364" ca="1" si="632">SUMIFS($AF362:$CM362,$AF$4:$CM$4,U$4,$AF$8:$CM$8,U$8)</f>
        <v>843.38625000000002</v>
      </c>
      <c r="V362" s="27">
        <f t="shared" ca="1" si="632"/>
        <v>917.38499999999999</v>
      </c>
      <c r="W362" s="27">
        <f t="shared" ca="1" si="632"/>
        <v>805.03500000000008</v>
      </c>
      <c r="X362" s="27">
        <f t="shared" ca="1" si="632"/>
        <v>844.46250000000009</v>
      </c>
      <c r="Y362" s="27">
        <f t="shared" ca="1" si="632"/>
        <v>892.63125000000002</v>
      </c>
      <c r="Z362" s="27">
        <f t="shared" ca="1" si="632"/>
        <v>957.73125000000005</v>
      </c>
      <c r="AA362" s="27">
        <f t="shared" ca="1" si="632"/>
        <v>923.84249999999997</v>
      </c>
      <c r="AB362" s="27">
        <f t="shared" ca="1" si="632"/>
        <v>959.3587500000001</v>
      </c>
      <c r="AC362" s="27">
        <f t="shared" ca="1" si="632"/>
        <v>1004.9550000000002</v>
      </c>
      <c r="AD362" s="27">
        <f t="shared" ca="1" si="632"/>
        <v>1093.0762500000001</v>
      </c>
      <c r="AE362" s="27"/>
      <c r="AF362" s="26">
        <f t="shared" ref="AF362:BK362" ca="1" si="633">AF368*AF373</f>
        <v>0</v>
      </c>
      <c r="AG362" s="26">
        <f t="shared" ca="1" si="633"/>
        <v>0</v>
      </c>
      <c r="AH362" s="26">
        <f t="shared" ca="1" si="633"/>
        <v>0</v>
      </c>
      <c r="AI362" s="26">
        <f t="shared" ca="1" si="633"/>
        <v>0</v>
      </c>
      <c r="AJ362" s="26">
        <f t="shared" ca="1" si="633"/>
        <v>0</v>
      </c>
      <c r="AK362" s="26">
        <f t="shared" ca="1" si="633"/>
        <v>0</v>
      </c>
      <c r="AL362" s="26">
        <f t="shared" ca="1" si="633"/>
        <v>0</v>
      </c>
      <c r="AM362" s="26">
        <f t="shared" ca="1" si="633"/>
        <v>0</v>
      </c>
      <c r="AN362" s="26">
        <f t="shared" ca="1" si="633"/>
        <v>0</v>
      </c>
      <c r="AO362" s="26">
        <f t="shared" ca="1" si="633"/>
        <v>238.92750000000004</v>
      </c>
      <c r="AP362" s="26">
        <f t="shared" ca="1" si="633"/>
        <v>235.43624999999997</v>
      </c>
      <c r="AQ362" s="26">
        <f t="shared" ca="1" si="633"/>
        <v>251.57999999999998</v>
      </c>
      <c r="AR362" s="26">
        <f t="shared" ca="1" si="633"/>
        <v>267.85500000000008</v>
      </c>
      <c r="AS362" s="26">
        <f t="shared" ca="1" si="633"/>
        <v>188.21249999999998</v>
      </c>
      <c r="AT362" s="26">
        <f t="shared" ca="1" si="633"/>
        <v>258.16875000000005</v>
      </c>
      <c r="AU362" s="26">
        <f t="shared" ca="1" si="633"/>
        <v>239.74125000000001</v>
      </c>
      <c r="AV362" s="26">
        <f t="shared" ca="1" si="633"/>
        <v>249.42750000000004</v>
      </c>
      <c r="AW362" s="26">
        <f t="shared" ca="1" si="633"/>
        <v>250.50375000000003</v>
      </c>
      <c r="AX362" s="26">
        <f t="shared" ca="1" si="633"/>
        <v>249.42750000000004</v>
      </c>
      <c r="AY362" s="26">
        <f t="shared" ca="1" si="633"/>
        <v>281.97750000000002</v>
      </c>
      <c r="AZ362" s="26">
        <f t="shared" ca="1" si="633"/>
        <v>245.25375</v>
      </c>
      <c r="BA362" s="26">
        <f t="shared" ca="1" si="633"/>
        <v>275.25750000000005</v>
      </c>
      <c r="BB362" s="26">
        <f t="shared" ca="1" si="633"/>
        <v>279.82499999999999</v>
      </c>
      <c r="BC362" s="26">
        <f t="shared" ca="1" si="633"/>
        <v>285.07500000000005</v>
      </c>
      <c r="BD362" s="26">
        <f t="shared" ca="1" si="633"/>
        <v>290.58749999999998</v>
      </c>
      <c r="BE362" s="26">
        <f t="shared" ca="1" si="633"/>
        <v>200.99625</v>
      </c>
      <c r="BF362" s="26">
        <f t="shared" ca="1" si="633"/>
        <v>278.61749999999995</v>
      </c>
      <c r="BG362" s="26">
        <f t="shared" ca="1" si="633"/>
        <v>263.55</v>
      </c>
      <c r="BH362" s="26">
        <f t="shared" ca="1" si="633"/>
        <v>272.16000000000003</v>
      </c>
      <c r="BI362" s="26">
        <f t="shared" ca="1" si="633"/>
        <v>265.83375000000001</v>
      </c>
      <c r="BJ362" s="26">
        <f t="shared" ca="1" si="633"/>
        <v>267.98625000000004</v>
      </c>
      <c r="BK362" s="26">
        <f t="shared" ca="1" si="633"/>
        <v>315.21000000000004</v>
      </c>
      <c r="BL362" s="26">
        <f t="shared" ref="BL362:CM362" ca="1" si="634">BL368*BL373</f>
        <v>260.19</v>
      </c>
      <c r="BM362" s="26">
        <f t="shared" ca="1" si="634"/>
        <v>301.08750000000003</v>
      </c>
      <c r="BN362" s="26">
        <f t="shared" ca="1" si="634"/>
        <v>308.7525</v>
      </c>
      <c r="BO362" s="26">
        <f t="shared" ca="1" si="634"/>
        <v>307.54500000000002</v>
      </c>
      <c r="BP362" s="26">
        <f t="shared" ca="1" si="634"/>
        <v>307.8075</v>
      </c>
      <c r="BQ362" s="26">
        <f t="shared" ca="1" si="634"/>
        <v>210.94500000000005</v>
      </c>
      <c r="BR362" s="26">
        <f t="shared" ca="1" si="634"/>
        <v>286.28250000000003</v>
      </c>
      <c r="BS362" s="26">
        <f t="shared" ca="1" si="634"/>
        <v>276.33375000000001</v>
      </c>
      <c r="BT362" s="26">
        <f t="shared" ca="1" si="634"/>
        <v>294.76124999999996</v>
      </c>
      <c r="BU362" s="26">
        <f t="shared" ca="1" si="634"/>
        <v>273.36750000000001</v>
      </c>
      <c r="BV362" s="26">
        <f t="shared" ca="1" si="634"/>
        <v>284.94375000000002</v>
      </c>
      <c r="BW362" s="26">
        <f t="shared" ca="1" si="634"/>
        <v>330.14625000000001</v>
      </c>
      <c r="BX362" s="26">
        <f t="shared" ca="1" si="634"/>
        <v>277.54124999999999</v>
      </c>
      <c r="BY362" s="26">
        <f t="shared" ca="1" si="634"/>
        <v>318.57</v>
      </c>
      <c r="BZ362" s="26">
        <f t="shared" ca="1" si="634"/>
        <v>318.43875000000003</v>
      </c>
      <c r="CA362" s="26">
        <f t="shared" ca="1" si="634"/>
        <v>320.72250000000003</v>
      </c>
      <c r="CB362" s="26">
        <f t="shared" ca="1" si="634"/>
        <v>360.28125</v>
      </c>
      <c r="CC362" s="26">
        <f t="shared" ca="1" si="634"/>
        <v>239.8725</v>
      </c>
      <c r="CD362" s="26">
        <f t="shared" ca="1" si="634"/>
        <v>323.68875000000003</v>
      </c>
      <c r="CE362" s="26">
        <f t="shared" ca="1" si="634"/>
        <v>310.77375000000001</v>
      </c>
      <c r="CF362" s="26">
        <f t="shared" ca="1" si="634"/>
        <v>333.375</v>
      </c>
      <c r="CG362" s="26">
        <f t="shared" ca="1" si="634"/>
        <v>315.21000000000004</v>
      </c>
      <c r="CH362" s="26">
        <f t="shared" ca="1" si="634"/>
        <v>325.84125000000006</v>
      </c>
      <c r="CI362" s="26">
        <f t="shared" ca="1" si="634"/>
        <v>365.92500000000001</v>
      </c>
      <c r="CJ362" s="26">
        <f t="shared" ca="1" si="634"/>
        <v>313.18875000000003</v>
      </c>
      <c r="CK362" s="26">
        <f t="shared" ca="1" si="634"/>
        <v>372.38249999999999</v>
      </c>
      <c r="CL362" s="26">
        <f t="shared" ca="1" si="634"/>
        <v>352.87874999999997</v>
      </c>
      <c r="CM362" s="26">
        <f t="shared" ca="1" si="634"/>
        <v>367.815</v>
      </c>
    </row>
    <row r="363" spans="2:91" x14ac:dyDescent="0.2">
      <c r="B363" s="196" t="s">
        <v>298</v>
      </c>
      <c r="C363" s="19" t="str">
        <f>Inputs!$J$16</f>
        <v>EUR</v>
      </c>
      <c r="D363" s="19" t="s">
        <v>19</v>
      </c>
      <c r="E363" s="27">
        <f t="shared" ca="1" si="630"/>
        <v>-691.375</v>
      </c>
      <c r="F363" s="27">
        <f t="shared" ca="1" si="630"/>
        <v>-2924.5000000000005</v>
      </c>
      <c r="G363" s="27">
        <f t="shared" ca="1" si="630"/>
        <v>-3173.8249999999998</v>
      </c>
      <c r="H363" s="27">
        <f t="shared" ca="1" si="630"/>
        <v>-3333.2</v>
      </c>
      <c r="I363" s="27">
        <f t="shared" ca="1" si="630"/>
        <v>-3791.65</v>
      </c>
      <c r="J363" s="27"/>
      <c r="K363" s="27">
        <f t="shared" ca="1" si="631"/>
        <v>0</v>
      </c>
      <c r="L363" s="27">
        <f t="shared" ca="1" si="631"/>
        <v>0</v>
      </c>
      <c r="M363" s="27">
        <f t="shared" ca="1" si="631"/>
        <v>0</v>
      </c>
      <c r="N363" s="27">
        <f t="shared" ca="1" si="631"/>
        <v>-691.375</v>
      </c>
      <c r="O363" s="27">
        <f t="shared" ca="1" si="631"/>
        <v>-680.22500000000002</v>
      </c>
      <c r="P363" s="27">
        <f t="shared" ca="1" si="631"/>
        <v>-704.45</v>
      </c>
      <c r="Q363" s="27">
        <f t="shared" ca="1" si="631"/>
        <v>-739.67500000000007</v>
      </c>
      <c r="R363" s="27">
        <f t="shared" ca="1" si="631"/>
        <v>-800.15000000000009</v>
      </c>
      <c r="S363" s="27">
        <f t="shared" ca="1" si="631"/>
        <v>-733.52499999999986</v>
      </c>
      <c r="T363" s="27">
        <f t="shared" ca="1" si="631"/>
        <v>-763.375</v>
      </c>
      <c r="U363" s="27">
        <f t="shared" ca="1" si="632"/>
        <v>-803.22500000000014</v>
      </c>
      <c r="V363" s="27">
        <f t="shared" ca="1" si="632"/>
        <v>-873.7</v>
      </c>
      <c r="W363" s="27">
        <f t="shared" ca="1" si="632"/>
        <v>-766.7</v>
      </c>
      <c r="X363" s="27">
        <f t="shared" ca="1" si="632"/>
        <v>-804.25</v>
      </c>
      <c r="Y363" s="27">
        <f t="shared" ca="1" si="632"/>
        <v>-850.125</v>
      </c>
      <c r="Z363" s="27">
        <f t="shared" ca="1" si="632"/>
        <v>-912.125</v>
      </c>
      <c r="AA363" s="27">
        <f t="shared" ca="1" si="632"/>
        <v>-879.85</v>
      </c>
      <c r="AB363" s="27">
        <f t="shared" ca="1" si="632"/>
        <v>-913.67500000000007</v>
      </c>
      <c r="AC363" s="27">
        <f t="shared" ca="1" si="632"/>
        <v>-957.1</v>
      </c>
      <c r="AD363" s="27">
        <f t="shared" ca="1" si="632"/>
        <v>-1041.0250000000001</v>
      </c>
      <c r="AE363" s="27"/>
      <c r="AF363" s="26">
        <f t="shared" ref="AF363:BK363" ca="1" si="635">IFERROR((AF362/AF368)*AF369,0)</f>
        <v>0</v>
      </c>
      <c r="AG363" s="26">
        <f t="shared" ca="1" si="635"/>
        <v>0</v>
      </c>
      <c r="AH363" s="26">
        <f t="shared" ca="1" si="635"/>
        <v>0</v>
      </c>
      <c r="AI363" s="26">
        <f t="shared" ca="1" si="635"/>
        <v>0</v>
      </c>
      <c r="AJ363" s="26">
        <f t="shared" ca="1" si="635"/>
        <v>0</v>
      </c>
      <c r="AK363" s="26">
        <f t="shared" ca="1" si="635"/>
        <v>0</v>
      </c>
      <c r="AL363" s="26">
        <f t="shared" ca="1" si="635"/>
        <v>0</v>
      </c>
      <c r="AM363" s="26">
        <f t="shared" ca="1" si="635"/>
        <v>0</v>
      </c>
      <c r="AN363" s="26">
        <f t="shared" ca="1" si="635"/>
        <v>0</v>
      </c>
      <c r="AO363" s="26">
        <f t="shared" ca="1" si="635"/>
        <v>-227.55</v>
      </c>
      <c r="AP363" s="26">
        <f t="shared" ca="1" si="635"/>
        <v>-224.22499999999999</v>
      </c>
      <c r="AQ363" s="26">
        <f t="shared" ca="1" si="635"/>
        <v>-239.59999999999997</v>
      </c>
      <c r="AR363" s="26">
        <f t="shared" ca="1" si="635"/>
        <v>-255.10000000000005</v>
      </c>
      <c r="AS363" s="26">
        <f t="shared" ca="1" si="635"/>
        <v>-179.25</v>
      </c>
      <c r="AT363" s="26">
        <f t="shared" ca="1" si="635"/>
        <v>-245.87500000000003</v>
      </c>
      <c r="AU363" s="26">
        <f t="shared" ca="1" si="635"/>
        <v>-228.32499999999999</v>
      </c>
      <c r="AV363" s="26">
        <f t="shared" ca="1" si="635"/>
        <v>-237.55</v>
      </c>
      <c r="AW363" s="26">
        <f t="shared" ca="1" si="635"/>
        <v>-238.57500000000002</v>
      </c>
      <c r="AX363" s="26">
        <f t="shared" ca="1" si="635"/>
        <v>-237.55</v>
      </c>
      <c r="AY363" s="26">
        <f t="shared" ca="1" si="635"/>
        <v>-268.55000000000007</v>
      </c>
      <c r="AZ363" s="26">
        <f t="shared" ca="1" si="635"/>
        <v>-233.57500000000002</v>
      </c>
      <c r="BA363" s="26">
        <f t="shared" ca="1" si="635"/>
        <v>-262.15000000000009</v>
      </c>
      <c r="BB363" s="26">
        <f t="shared" ca="1" si="635"/>
        <v>-266.5</v>
      </c>
      <c r="BC363" s="26">
        <f t="shared" ca="1" si="635"/>
        <v>-271.5</v>
      </c>
      <c r="BD363" s="26">
        <f t="shared" ca="1" si="635"/>
        <v>-276.75</v>
      </c>
      <c r="BE363" s="26">
        <f t="shared" ca="1" si="635"/>
        <v>-191.42499999999998</v>
      </c>
      <c r="BF363" s="26">
        <f t="shared" ca="1" si="635"/>
        <v>-265.34999999999997</v>
      </c>
      <c r="BG363" s="26">
        <f t="shared" ca="1" si="635"/>
        <v>-251</v>
      </c>
      <c r="BH363" s="26">
        <f t="shared" ca="1" si="635"/>
        <v>-259.20000000000005</v>
      </c>
      <c r="BI363" s="26">
        <f t="shared" ca="1" si="635"/>
        <v>-253.17499999999998</v>
      </c>
      <c r="BJ363" s="26">
        <f t="shared" ca="1" si="635"/>
        <v>-255.22500000000005</v>
      </c>
      <c r="BK363" s="26">
        <f t="shared" ca="1" si="635"/>
        <v>-300.20000000000005</v>
      </c>
      <c r="BL363" s="26">
        <f t="shared" ref="BL363:CM363" ca="1" si="636">IFERROR((BL362/BL368)*BL369,0)</f>
        <v>-247.8</v>
      </c>
      <c r="BM363" s="26">
        <f t="shared" ca="1" si="636"/>
        <v>-286.75000000000006</v>
      </c>
      <c r="BN363" s="26">
        <f t="shared" ca="1" si="636"/>
        <v>-294.05</v>
      </c>
      <c r="BO363" s="26">
        <f t="shared" ca="1" si="636"/>
        <v>-292.89999999999998</v>
      </c>
      <c r="BP363" s="26">
        <f t="shared" ca="1" si="636"/>
        <v>-293.15000000000003</v>
      </c>
      <c r="BQ363" s="26">
        <f t="shared" ca="1" si="636"/>
        <v>-200.90000000000003</v>
      </c>
      <c r="BR363" s="26">
        <f t="shared" ca="1" si="636"/>
        <v>-272.64999999999998</v>
      </c>
      <c r="BS363" s="26">
        <f t="shared" ca="1" si="636"/>
        <v>-263.17500000000001</v>
      </c>
      <c r="BT363" s="26">
        <f t="shared" ca="1" si="636"/>
        <v>-280.72499999999997</v>
      </c>
      <c r="BU363" s="26">
        <f t="shared" ca="1" si="636"/>
        <v>-260.35000000000002</v>
      </c>
      <c r="BV363" s="26">
        <f t="shared" ca="1" si="636"/>
        <v>-271.375</v>
      </c>
      <c r="BW363" s="26">
        <f t="shared" ca="1" si="636"/>
        <v>-314.42500000000001</v>
      </c>
      <c r="BX363" s="26">
        <f t="shared" ca="1" si="636"/>
        <v>-264.32499999999999</v>
      </c>
      <c r="BY363" s="26">
        <f t="shared" ca="1" si="636"/>
        <v>-303.39999999999998</v>
      </c>
      <c r="BZ363" s="26">
        <f t="shared" ca="1" si="636"/>
        <v>-303.27499999999998</v>
      </c>
      <c r="CA363" s="26">
        <f t="shared" ca="1" si="636"/>
        <v>-305.45000000000005</v>
      </c>
      <c r="CB363" s="26">
        <f t="shared" ca="1" si="636"/>
        <v>-343.125</v>
      </c>
      <c r="CC363" s="26">
        <f t="shared" ca="1" si="636"/>
        <v>-228.45</v>
      </c>
      <c r="CD363" s="26">
        <f t="shared" ca="1" si="636"/>
        <v>-308.27499999999998</v>
      </c>
      <c r="CE363" s="26">
        <f t="shared" ca="1" si="636"/>
        <v>-295.97500000000002</v>
      </c>
      <c r="CF363" s="26">
        <f t="shared" ca="1" si="636"/>
        <v>-317.5</v>
      </c>
      <c r="CG363" s="26">
        <f t="shared" ca="1" si="636"/>
        <v>-300.20000000000005</v>
      </c>
      <c r="CH363" s="26">
        <f t="shared" ca="1" si="636"/>
        <v>-310.32500000000005</v>
      </c>
      <c r="CI363" s="26">
        <f t="shared" ca="1" si="636"/>
        <v>-348.5</v>
      </c>
      <c r="CJ363" s="26">
        <f t="shared" ca="1" si="636"/>
        <v>-298.27499999999998</v>
      </c>
      <c r="CK363" s="26">
        <f t="shared" ca="1" si="636"/>
        <v>-354.65000000000003</v>
      </c>
      <c r="CL363" s="26">
        <f t="shared" ca="1" si="636"/>
        <v>-336.07500000000005</v>
      </c>
      <c r="CM363" s="26">
        <f t="shared" ca="1" si="636"/>
        <v>-350.3</v>
      </c>
    </row>
    <row r="364" spans="2:91" x14ac:dyDescent="0.2">
      <c r="B364" s="196" t="s">
        <v>297</v>
      </c>
      <c r="C364" s="19" t="str">
        <f>Inputs!$J$16</f>
        <v>EUR</v>
      </c>
      <c r="D364" s="19" t="s">
        <v>19</v>
      </c>
      <c r="E364" s="27">
        <f t="shared" ca="1" si="630"/>
        <v>-34.568750000000009</v>
      </c>
      <c r="F364" s="27">
        <f t="shared" ca="1" si="630"/>
        <v>-146.22500000000002</v>
      </c>
      <c r="G364" s="27">
        <f t="shared" ca="1" si="630"/>
        <v>-158.69125000000003</v>
      </c>
      <c r="H364" s="27">
        <f t="shared" ca="1" si="630"/>
        <v>-166.66000000000003</v>
      </c>
      <c r="I364" s="27">
        <f t="shared" ca="1" si="630"/>
        <v>-189.58250000000001</v>
      </c>
      <c r="J364" s="27"/>
      <c r="K364" s="27">
        <f t="shared" ca="1" si="631"/>
        <v>0</v>
      </c>
      <c r="L364" s="27">
        <f t="shared" ca="1" si="631"/>
        <v>0</v>
      </c>
      <c r="M364" s="27">
        <f t="shared" ca="1" si="631"/>
        <v>0</v>
      </c>
      <c r="N364" s="27">
        <f t="shared" ca="1" si="631"/>
        <v>-34.568750000000009</v>
      </c>
      <c r="O364" s="27">
        <f t="shared" ca="1" si="631"/>
        <v>-34.011250000000004</v>
      </c>
      <c r="P364" s="27">
        <f t="shared" ca="1" si="631"/>
        <v>-35.222500000000004</v>
      </c>
      <c r="Q364" s="27">
        <f t="shared" ca="1" si="631"/>
        <v>-36.983750000000008</v>
      </c>
      <c r="R364" s="27">
        <f t="shared" ca="1" si="631"/>
        <v>-40.007500000000007</v>
      </c>
      <c r="S364" s="27">
        <f t="shared" ca="1" si="631"/>
        <v>-36.676249999999996</v>
      </c>
      <c r="T364" s="27">
        <f t="shared" ca="1" si="631"/>
        <v>-38.168750000000003</v>
      </c>
      <c r="U364" s="27">
        <f t="shared" ca="1" si="632"/>
        <v>-40.16125000000001</v>
      </c>
      <c r="V364" s="27">
        <f t="shared" ca="1" si="632"/>
        <v>-43.685000000000002</v>
      </c>
      <c r="W364" s="27">
        <f t="shared" ca="1" si="632"/>
        <v>-38.335000000000001</v>
      </c>
      <c r="X364" s="27">
        <f t="shared" ca="1" si="632"/>
        <v>-40.212500000000006</v>
      </c>
      <c r="Y364" s="27">
        <f t="shared" ca="1" si="632"/>
        <v>-42.506250000000001</v>
      </c>
      <c r="Z364" s="27">
        <f t="shared" ca="1" si="632"/>
        <v>-45.606250000000003</v>
      </c>
      <c r="AA364" s="27">
        <f t="shared" ca="1" si="632"/>
        <v>-43.9925</v>
      </c>
      <c r="AB364" s="27">
        <f t="shared" ca="1" si="632"/>
        <v>-45.683750000000003</v>
      </c>
      <c r="AC364" s="27">
        <f t="shared" ca="1" si="632"/>
        <v>-47.855000000000004</v>
      </c>
      <c r="AD364" s="27">
        <f t="shared" ca="1" si="632"/>
        <v>-52.051250000000003</v>
      </c>
      <c r="AE364" s="27"/>
      <c r="AF364" s="26">
        <f t="shared" ref="AF364:BK364" ca="1" si="637">IFERROR((AF362/AF368)*AF370,0)</f>
        <v>0</v>
      </c>
      <c r="AG364" s="26">
        <f t="shared" ca="1" si="637"/>
        <v>0</v>
      </c>
      <c r="AH364" s="26">
        <f t="shared" ca="1" si="637"/>
        <v>0</v>
      </c>
      <c r="AI364" s="26">
        <f t="shared" ca="1" si="637"/>
        <v>0</v>
      </c>
      <c r="AJ364" s="26">
        <f t="shared" ca="1" si="637"/>
        <v>0</v>
      </c>
      <c r="AK364" s="26">
        <f t="shared" ca="1" si="637"/>
        <v>0</v>
      </c>
      <c r="AL364" s="26">
        <f t="shared" ca="1" si="637"/>
        <v>0</v>
      </c>
      <c r="AM364" s="26">
        <f t="shared" ca="1" si="637"/>
        <v>0</v>
      </c>
      <c r="AN364" s="26">
        <f t="shared" ca="1" si="637"/>
        <v>0</v>
      </c>
      <c r="AO364" s="26">
        <f t="shared" ca="1" si="637"/>
        <v>-11.377500000000003</v>
      </c>
      <c r="AP364" s="26">
        <f t="shared" ca="1" si="637"/>
        <v>-11.21125</v>
      </c>
      <c r="AQ364" s="26">
        <f t="shared" ca="1" si="637"/>
        <v>-11.98</v>
      </c>
      <c r="AR364" s="26">
        <f t="shared" ca="1" si="637"/>
        <v>-12.755000000000003</v>
      </c>
      <c r="AS364" s="26">
        <f t="shared" ca="1" si="637"/>
        <v>-8.9625000000000004</v>
      </c>
      <c r="AT364" s="26">
        <f t="shared" ca="1" si="637"/>
        <v>-12.293750000000001</v>
      </c>
      <c r="AU364" s="26">
        <f t="shared" ca="1" si="637"/>
        <v>-11.416250000000002</v>
      </c>
      <c r="AV364" s="26">
        <f t="shared" ca="1" si="637"/>
        <v>-11.877500000000001</v>
      </c>
      <c r="AW364" s="26">
        <f t="shared" ca="1" si="637"/>
        <v>-11.928750000000001</v>
      </c>
      <c r="AX364" s="26">
        <f t="shared" ca="1" si="637"/>
        <v>-11.877500000000001</v>
      </c>
      <c r="AY364" s="26">
        <f t="shared" ca="1" si="637"/>
        <v>-13.427500000000004</v>
      </c>
      <c r="AZ364" s="26">
        <f t="shared" ca="1" si="637"/>
        <v>-11.678750000000003</v>
      </c>
      <c r="BA364" s="26">
        <f t="shared" ca="1" si="637"/>
        <v>-13.107500000000005</v>
      </c>
      <c r="BB364" s="26">
        <f t="shared" ca="1" si="637"/>
        <v>-13.324999999999999</v>
      </c>
      <c r="BC364" s="26">
        <f t="shared" ca="1" si="637"/>
        <v>-13.575000000000001</v>
      </c>
      <c r="BD364" s="26">
        <f t="shared" ca="1" si="637"/>
        <v>-13.8375</v>
      </c>
      <c r="BE364" s="26">
        <f t="shared" ca="1" si="637"/>
        <v>-9.5712499999999991</v>
      </c>
      <c r="BF364" s="26">
        <f t="shared" ca="1" si="637"/>
        <v>-13.267499999999998</v>
      </c>
      <c r="BG364" s="26">
        <f t="shared" ca="1" si="637"/>
        <v>-12.55</v>
      </c>
      <c r="BH364" s="26">
        <f t="shared" ca="1" si="637"/>
        <v>-12.960000000000003</v>
      </c>
      <c r="BI364" s="26">
        <f t="shared" ca="1" si="637"/>
        <v>-12.658750000000001</v>
      </c>
      <c r="BJ364" s="26">
        <f t="shared" ca="1" si="637"/>
        <v>-12.761250000000004</v>
      </c>
      <c r="BK364" s="26">
        <f t="shared" ca="1" si="637"/>
        <v>-15.010000000000003</v>
      </c>
      <c r="BL364" s="26">
        <f t="shared" ref="BL364:CM364" ca="1" si="638">IFERROR((BL362/BL368)*BL370,0)</f>
        <v>-12.39</v>
      </c>
      <c r="BM364" s="26">
        <f t="shared" ca="1" si="638"/>
        <v>-14.337500000000002</v>
      </c>
      <c r="BN364" s="26">
        <f t="shared" ca="1" si="638"/>
        <v>-14.702500000000001</v>
      </c>
      <c r="BO364" s="26">
        <f t="shared" ca="1" si="638"/>
        <v>-14.645000000000001</v>
      </c>
      <c r="BP364" s="26">
        <f t="shared" ca="1" si="638"/>
        <v>-14.657500000000001</v>
      </c>
      <c r="BQ364" s="26">
        <f t="shared" ca="1" si="638"/>
        <v>-10.045000000000002</v>
      </c>
      <c r="BR364" s="26">
        <f t="shared" ca="1" si="638"/>
        <v>-13.6325</v>
      </c>
      <c r="BS364" s="26">
        <f t="shared" ca="1" si="638"/>
        <v>-13.158750000000001</v>
      </c>
      <c r="BT364" s="26">
        <f t="shared" ca="1" si="638"/>
        <v>-14.036249999999999</v>
      </c>
      <c r="BU364" s="26">
        <f t="shared" ca="1" si="638"/>
        <v>-13.017500000000002</v>
      </c>
      <c r="BV364" s="26">
        <f t="shared" ca="1" si="638"/>
        <v>-13.568750000000003</v>
      </c>
      <c r="BW364" s="26">
        <f t="shared" ca="1" si="638"/>
        <v>-15.72125</v>
      </c>
      <c r="BX364" s="26">
        <f t="shared" ca="1" si="638"/>
        <v>-13.216249999999999</v>
      </c>
      <c r="BY364" s="26">
        <f t="shared" ca="1" si="638"/>
        <v>-15.170000000000002</v>
      </c>
      <c r="BZ364" s="26">
        <f t="shared" ca="1" si="638"/>
        <v>-15.16375</v>
      </c>
      <c r="CA364" s="26">
        <f t="shared" ca="1" si="638"/>
        <v>-15.272500000000003</v>
      </c>
      <c r="CB364" s="26">
        <f t="shared" ca="1" si="638"/>
        <v>-17.15625</v>
      </c>
      <c r="CC364" s="26">
        <f t="shared" ca="1" si="638"/>
        <v>-11.422499999999999</v>
      </c>
      <c r="CD364" s="26">
        <f t="shared" ca="1" si="638"/>
        <v>-15.413750000000002</v>
      </c>
      <c r="CE364" s="26">
        <f t="shared" ca="1" si="638"/>
        <v>-14.79875</v>
      </c>
      <c r="CF364" s="26">
        <f t="shared" ca="1" si="638"/>
        <v>-15.875000000000002</v>
      </c>
      <c r="CG364" s="26">
        <f t="shared" ca="1" si="638"/>
        <v>-15.010000000000003</v>
      </c>
      <c r="CH364" s="26">
        <f t="shared" ca="1" si="638"/>
        <v>-15.516250000000005</v>
      </c>
      <c r="CI364" s="26">
        <f t="shared" ca="1" si="638"/>
        <v>-17.425000000000001</v>
      </c>
      <c r="CJ364" s="26">
        <f t="shared" ca="1" si="638"/>
        <v>-14.91375</v>
      </c>
      <c r="CK364" s="26">
        <f t="shared" ca="1" si="638"/>
        <v>-17.732500000000002</v>
      </c>
      <c r="CL364" s="26">
        <f t="shared" ca="1" si="638"/>
        <v>-16.803750000000001</v>
      </c>
      <c r="CM364" s="26">
        <f t="shared" ca="1" si="638"/>
        <v>-17.515000000000001</v>
      </c>
    </row>
    <row r="365" spans="2:91" s="115" customFormat="1" x14ac:dyDescent="0.2">
      <c r="B365" s="195" t="s">
        <v>296</v>
      </c>
      <c r="C365" s="19" t="str">
        <f>Inputs!$J$16</f>
        <v>EUR</v>
      </c>
      <c r="D365" s="19" t="s">
        <v>19</v>
      </c>
      <c r="E365" s="63">
        <f ca="1">SUM(E361:E364)</f>
        <v>-9.9475983006414026E-14</v>
      </c>
      <c r="F365" s="63">
        <f ca="1">SUM(F361:F364)</f>
        <v>0</v>
      </c>
      <c r="G365" s="63">
        <f ca="1">SUM(G361:G364)</f>
        <v>0</v>
      </c>
      <c r="H365" s="63">
        <f ca="1">SUM(H361:H364)</f>
        <v>7.3896444519050419E-13</v>
      </c>
      <c r="I365" s="63">
        <f ca="1">SUM(I361:I364)</f>
        <v>8.8107299234252423E-13</v>
      </c>
      <c r="J365" s="63"/>
      <c r="K365" s="63">
        <f t="shared" ref="K365:AD365" ca="1" si="639">SUM(K361:K364)</f>
        <v>0</v>
      </c>
      <c r="L365" s="63">
        <f t="shared" ca="1" si="639"/>
        <v>0</v>
      </c>
      <c r="M365" s="63">
        <f t="shared" ca="1" si="639"/>
        <v>0</v>
      </c>
      <c r="N365" s="63">
        <f t="shared" ca="1" si="639"/>
        <v>-9.9475983006414026E-14</v>
      </c>
      <c r="O365" s="63">
        <f t="shared" ca="1" si="639"/>
        <v>0</v>
      </c>
      <c r="P365" s="63">
        <f t="shared" ca="1" si="639"/>
        <v>7.815970093361102E-14</v>
      </c>
      <c r="Q365" s="63">
        <f t="shared" ca="1" si="639"/>
        <v>9.2370555648813024E-14</v>
      </c>
      <c r="R365" s="63">
        <f t="shared" ca="1" si="639"/>
        <v>0</v>
      </c>
      <c r="S365" s="63">
        <f t="shared" ca="1" si="639"/>
        <v>9.9475983006414026E-14</v>
      </c>
      <c r="T365" s="63">
        <f t="shared" ca="1" si="639"/>
        <v>1.5631940186722204E-13</v>
      </c>
      <c r="U365" s="63">
        <f t="shared" ca="1" si="639"/>
        <v>0</v>
      </c>
      <c r="V365" s="63">
        <f t="shared" ca="1" si="639"/>
        <v>-5.6843418860808015E-14</v>
      </c>
      <c r="W365" s="63">
        <f t="shared" ca="1" si="639"/>
        <v>0</v>
      </c>
      <c r="X365" s="63">
        <f t="shared" ca="1" si="639"/>
        <v>8.5265128291212022E-14</v>
      </c>
      <c r="Y365" s="63">
        <f t="shared" ca="1" si="639"/>
        <v>1.3500311979441904E-13</v>
      </c>
      <c r="Z365" s="63">
        <f t="shared" ca="1" si="639"/>
        <v>1.5631940186722204E-13</v>
      </c>
      <c r="AA365" s="63">
        <f t="shared" ca="1" si="639"/>
        <v>6.3948846218409017E-14</v>
      </c>
      <c r="AB365" s="63">
        <f t="shared" ca="1" si="639"/>
        <v>1.4210854715202004E-13</v>
      </c>
      <c r="AC365" s="63">
        <f t="shared" ca="1" si="639"/>
        <v>2.4158453015843406E-13</v>
      </c>
      <c r="AD365" s="63">
        <f t="shared" ca="1" si="639"/>
        <v>2.0605739337042905E-13</v>
      </c>
      <c r="AE365" s="63"/>
      <c r="AF365" s="194">
        <f t="shared" ref="AF365:BK365" ca="1" si="640">SUM(AF361:AF364)</f>
        <v>0</v>
      </c>
      <c r="AG365" s="63">
        <f t="shared" ca="1" si="640"/>
        <v>0</v>
      </c>
      <c r="AH365" s="63">
        <f t="shared" ca="1" si="640"/>
        <v>0</v>
      </c>
      <c r="AI365" s="63">
        <f t="shared" ca="1" si="640"/>
        <v>0</v>
      </c>
      <c r="AJ365" s="63">
        <f t="shared" ca="1" si="640"/>
        <v>0</v>
      </c>
      <c r="AK365" s="63">
        <f t="shared" ca="1" si="640"/>
        <v>0</v>
      </c>
      <c r="AL365" s="63">
        <f t="shared" ca="1" si="640"/>
        <v>0</v>
      </c>
      <c r="AM365" s="63">
        <f t="shared" ca="1" si="640"/>
        <v>0</v>
      </c>
      <c r="AN365" s="63">
        <f t="shared" ca="1" si="640"/>
        <v>0</v>
      </c>
      <c r="AO365" s="63">
        <f t="shared" ca="1" si="640"/>
        <v>2.3092638912203256E-14</v>
      </c>
      <c r="AP365" s="63">
        <f t="shared" ca="1" si="640"/>
        <v>0</v>
      </c>
      <c r="AQ365" s="63">
        <f t="shared" ca="1" si="640"/>
        <v>1.7763568394002505E-14</v>
      </c>
      <c r="AR365" s="63">
        <f t="shared" ca="1" si="640"/>
        <v>2.1316282072803006E-14</v>
      </c>
      <c r="AS365" s="63">
        <f t="shared" ca="1" si="640"/>
        <v>0</v>
      </c>
      <c r="AT365" s="63">
        <f t="shared" ca="1" si="640"/>
        <v>1.5987211554602254E-14</v>
      </c>
      <c r="AU365" s="63">
        <f t="shared" ca="1" si="640"/>
        <v>4.6185277824406512E-14</v>
      </c>
      <c r="AV365" s="63">
        <f t="shared" ca="1" si="640"/>
        <v>8.1712414612411521E-14</v>
      </c>
      <c r="AW365" s="63">
        <f t="shared" ca="1" si="640"/>
        <v>9.2370555648813024E-14</v>
      </c>
      <c r="AX365" s="63">
        <f t="shared" ca="1" si="640"/>
        <v>1.1013412404281553E-13</v>
      </c>
      <c r="AY365" s="63">
        <f t="shared" ca="1" si="640"/>
        <v>6.2172489379008766E-14</v>
      </c>
      <c r="AZ365" s="63">
        <f t="shared" ca="1" si="640"/>
        <v>3.3750779948604759E-14</v>
      </c>
      <c r="BA365" s="63">
        <f t="shared" ca="1" si="640"/>
        <v>0</v>
      </c>
      <c r="BB365" s="63">
        <f t="shared" ca="1" si="640"/>
        <v>0</v>
      </c>
      <c r="BC365" s="63">
        <f t="shared" ca="1" si="640"/>
        <v>4.4408920985006262E-14</v>
      </c>
      <c r="BD365" s="63">
        <f t="shared" ca="1" si="640"/>
        <v>3.3750779948604759E-14</v>
      </c>
      <c r="BE365" s="63">
        <f t="shared" ca="1" si="640"/>
        <v>4.9737991503207013E-14</v>
      </c>
      <c r="BF365" s="63">
        <f t="shared" ca="1" si="640"/>
        <v>4.2632564145606011E-14</v>
      </c>
      <c r="BG365" s="63">
        <f t="shared" ca="1" si="640"/>
        <v>6.7501559897209518E-14</v>
      </c>
      <c r="BH365" s="63">
        <f t="shared" ca="1" si="640"/>
        <v>3.3750779948604759E-14</v>
      </c>
      <c r="BI365" s="63">
        <f t="shared" ca="1" si="640"/>
        <v>8.1712414612411521E-14</v>
      </c>
      <c r="BJ365" s="63">
        <f t="shared" ca="1" si="640"/>
        <v>4.2632564145606011E-14</v>
      </c>
      <c r="BK365" s="63">
        <f t="shared" ca="1" si="640"/>
        <v>4.4408920985006262E-14</v>
      </c>
      <c r="BL365" s="63">
        <f t="shared" ref="BL365:CM365" ca="1" si="641">SUM(BL361:BL364)</f>
        <v>4.2632564145606011E-14</v>
      </c>
      <c r="BM365" s="63">
        <f t="shared" ca="1" si="641"/>
        <v>3.1974423109204508E-14</v>
      </c>
      <c r="BN365" s="63">
        <f t="shared" ca="1" si="641"/>
        <v>4.2632564145606011E-14</v>
      </c>
      <c r="BO365" s="63">
        <f t="shared" ca="1" si="641"/>
        <v>9.4146912488213275E-14</v>
      </c>
      <c r="BP365" s="63">
        <f t="shared" ca="1" si="641"/>
        <v>8.3488771451811772E-14</v>
      </c>
      <c r="BQ365" s="63">
        <f t="shared" ca="1" si="641"/>
        <v>9.9475983006414026E-14</v>
      </c>
      <c r="BR365" s="63">
        <f t="shared" ca="1" si="641"/>
        <v>1.6342482922482304E-13</v>
      </c>
      <c r="BS365" s="63">
        <f t="shared" ca="1" si="641"/>
        <v>1.6697754290362354E-13</v>
      </c>
      <c r="BT365" s="63">
        <f t="shared" ca="1" si="641"/>
        <v>1.6697754290362354E-13</v>
      </c>
      <c r="BU365" s="63">
        <f t="shared" ca="1" si="641"/>
        <v>1.5276668818842154E-13</v>
      </c>
      <c r="BV365" s="63">
        <f t="shared" ca="1" si="641"/>
        <v>1.900701818158268E-13</v>
      </c>
      <c r="BW365" s="63">
        <f t="shared" ca="1" si="641"/>
        <v>1.6875389974302379E-13</v>
      </c>
      <c r="BX365" s="63">
        <f t="shared" ca="1" si="641"/>
        <v>1.7408297026122455E-13</v>
      </c>
      <c r="BY365" s="63">
        <f t="shared" ca="1" si="641"/>
        <v>1.8474111129762605E-13</v>
      </c>
      <c r="BZ365" s="63">
        <f t="shared" ca="1" si="641"/>
        <v>2.2026824808563106E-13</v>
      </c>
      <c r="CA365" s="63">
        <f t="shared" ca="1" si="641"/>
        <v>2.042810365310288E-13</v>
      </c>
      <c r="CB365" s="63">
        <f t="shared" ca="1" si="641"/>
        <v>2.2737367544323206E-13</v>
      </c>
      <c r="CC365" s="63">
        <f t="shared" ca="1" si="641"/>
        <v>2.4158453015843406E-13</v>
      </c>
      <c r="CD365" s="63">
        <f t="shared" ca="1" si="641"/>
        <v>2.7533531010703882E-13</v>
      </c>
      <c r="CE365" s="63">
        <f t="shared" ca="1" si="641"/>
        <v>2.6822988274943782E-13</v>
      </c>
      <c r="CF365" s="63">
        <f t="shared" ca="1" si="641"/>
        <v>2.8244073746463982E-13</v>
      </c>
      <c r="CG365" s="63">
        <f t="shared" ca="1" si="641"/>
        <v>2.7178259642823832E-13</v>
      </c>
      <c r="CH365" s="63">
        <f t="shared" ca="1" si="641"/>
        <v>2.9309887850104133E-13</v>
      </c>
      <c r="CI365" s="63">
        <f t="shared" ca="1" si="641"/>
        <v>2.9487523534044158E-13</v>
      </c>
      <c r="CJ365" s="63">
        <f t="shared" ca="1" si="641"/>
        <v>3.3395508580724709E-13</v>
      </c>
      <c r="CK365" s="63">
        <f t="shared" ca="1" si="641"/>
        <v>2.9842794901924208E-13</v>
      </c>
      <c r="CL365" s="63">
        <f t="shared" ca="1" si="641"/>
        <v>2.0605739337042905E-13</v>
      </c>
      <c r="CM365" s="63">
        <f t="shared" ca="1" si="641"/>
        <v>2.1316282072803006E-13</v>
      </c>
    </row>
    <row r="366" spans="2:91" x14ac:dyDescent="0.2">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row>
    <row r="367" spans="2:91" s="115" customFormat="1" x14ac:dyDescent="0.2">
      <c r="B367" s="195" t="s">
        <v>300</v>
      </c>
      <c r="C367" s="19" t="str">
        <f>Inputs!$GZ$9</f>
        <v>kg</v>
      </c>
      <c r="D367" s="19" t="s">
        <v>19</v>
      </c>
      <c r="E367" s="63">
        <v>0</v>
      </c>
      <c r="F367" s="63">
        <f ca="1">E371</f>
        <v>-7.1054273576010019E-15</v>
      </c>
      <c r="G367" s="63">
        <f ca="1">F371</f>
        <v>0</v>
      </c>
      <c r="H367" s="63">
        <f ca="1">G371</f>
        <v>0</v>
      </c>
      <c r="I367" s="63">
        <f ca="1">H371</f>
        <v>-1.2079226507921703E-13</v>
      </c>
      <c r="J367" s="63"/>
      <c r="K367" s="63">
        <v>0</v>
      </c>
      <c r="L367" s="63">
        <f t="shared" ref="L367:AD367" ca="1" si="642">K371</f>
        <v>0</v>
      </c>
      <c r="M367" s="63">
        <f t="shared" ca="1" si="642"/>
        <v>0</v>
      </c>
      <c r="N367" s="63">
        <f t="shared" ca="1" si="642"/>
        <v>0</v>
      </c>
      <c r="O367" s="63">
        <f t="shared" ca="1" si="642"/>
        <v>-7.1054273576010019E-15</v>
      </c>
      <c r="P367" s="63">
        <f t="shared" ca="1" si="642"/>
        <v>1.4210854715202004E-14</v>
      </c>
      <c r="Q367" s="63">
        <f t="shared" ca="1" si="642"/>
        <v>0</v>
      </c>
      <c r="R367" s="63">
        <f t="shared" ca="1" si="642"/>
        <v>0</v>
      </c>
      <c r="S367" s="63">
        <f t="shared" ca="1" si="642"/>
        <v>2.1316282072803006E-14</v>
      </c>
      <c r="T367" s="63">
        <f t="shared" ca="1" si="642"/>
        <v>3.0198066269804258E-14</v>
      </c>
      <c r="U367" s="63">
        <f t="shared" ca="1" si="642"/>
        <v>1.9539925233402755E-14</v>
      </c>
      <c r="V367" s="63">
        <f t="shared" ca="1" si="642"/>
        <v>3.1974423109204508E-14</v>
      </c>
      <c r="W367" s="63">
        <f t="shared" ca="1" si="642"/>
        <v>4.9737991503207013E-14</v>
      </c>
      <c r="X367" s="63">
        <f t="shared" ca="1" si="642"/>
        <v>5.8619775700208265E-14</v>
      </c>
      <c r="Y367" s="63">
        <f t="shared" ca="1" si="642"/>
        <v>1.7763568394002505E-14</v>
      </c>
      <c r="Z367" s="63">
        <f t="shared" ca="1" si="642"/>
        <v>2.6645352591003757E-14</v>
      </c>
      <c r="AA367" s="63">
        <f t="shared" ca="1" si="642"/>
        <v>0</v>
      </c>
      <c r="AB367" s="63">
        <f t="shared" ca="1" si="642"/>
        <v>1.7763568394002505E-14</v>
      </c>
      <c r="AC367" s="63">
        <f t="shared" ca="1" si="642"/>
        <v>0</v>
      </c>
      <c r="AD367" s="63">
        <f t="shared" ca="1" si="642"/>
        <v>0</v>
      </c>
      <c r="AE367" s="63"/>
      <c r="AF367" s="194">
        <v>0</v>
      </c>
      <c r="AG367" s="194">
        <f t="shared" ref="AG367:BL367" ca="1" si="643">AF371</f>
        <v>0</v>
      </c>
      <c r="AH367" s="194">
        <f t="shared" ca="1" si="643"/>
        <v>0</v>
      </c>
      <c r="AI367" s="194">
        <f t="shared" ca="1" si="643"/>
        <v>0</v>
      </c>
      <c r="AJ367" s="194">
        <f t="shared" ca="1" si="643"/>
        <v>0</v>
      </c>
      <c r="AK367" s="194">
        <f t="shared" ca="1" si="643"/>
        <v>0</v>
      </c>
      <c r="AL367" s="194">
        <f t="shared" ca="1" si="643"/>
        <v>0</v>
      </c>
      <c r="AM367" s="194">
        <f t="shared" ca="1" si="643"/>
        <v>0</v>
      </c>
      <c r="AN367" s="194">
        <f t="shared" ca="1" si="643"/>
        <v>0</v>
      </c>
      <c r="AO367" s="194">
        <f t="shared" ca="1" si="643"/>
        <v>0</v>
      </c>
      <c r="AP367" s="194">
        <f t="shared" ca="1" si="643"/>
        <v>0</v>
      </c>
      <c r="AQ367" s="194">
        <f t="shared" ca="1" si="643"/>
        <v>0</v>
      </c>
      <c r="AR367" s="194">
        <f t="shared" ca="1" si="643"/>
        <v>0</v>
      </c>
      <c r="AS367" s="194">
        <f t="shared" ca="1" si="643"/>
        <v>0</v>
      </c>
      <c r="AT367" s="194">
        <f t="shared" ca="1" si="643"/>
        <v>-3.3306690738754696E-15</v>
      </c>
      <c r="AU367" s="194">
        <f t="shared" ca="1" si="643"/>
        <v>0</v>
      </c>
      <c r="AV367" s="194">
        <f t="shared" ca="1" si="643"/>
        <v>0</v>
      </c>
      <c r="AW367" s="194">
        <f t="shared" ca="1" si="643"/>
        <v>0</v>
      </c>
      <c r="AX367" s="194">
        <f t="shared" ca="1" si="643"/>
        <v>0</v>
      </c>
      <c r="AY367" s="194">
        <f t="shared" ca="1" si="643"/>
        <v>0</v>
      </c>
      <c r="AZ367" s="194">
        <f t="shared" ca="1" si="643"/>
        <v>0</v>
      </c>
      <c r="BA367" s="194">
        <f t="shared" ca="1" si="643"/>
        <v>0</v>
      </c>
      <c r="BB367" s="194">
        <f t="shared" ca="1" si="643"/>
        <v>0</v>
      </c>
      <c r="BC367" s="194">
        <f t="shared" ca="1" si="643"/>
        <v>0</v>
      </c>
      <c r="BD367" s="194">
        <f t="shared" ca="1" si="643"/>
        <v>0</v>
      </c>
      <c r="BE367" s="194">
        <f t="shared" ca="1" si="643"/>
        <v>0</v>
      </c>
      <c r="BF367" s="194">
        <f t="shared" ca="1" si="643"/>
        <v>2.6645352591003757E-15</v>
      </c>
      <c r="BG367" s="194">
        <f t="shared" ca="1" si="643"/>
        <v>0</v>
      </c>
      <c r="BH367" s="194">
        <f t="shared" ca="1" si="643"/>
        <v>0</v>
      </c>
      <c r="BI367" s="194">
        <f t="shared" ca="1" si="643"/>
        <v>0</v>
      </c>
      <c r="BJ367" s="194">
        <f t="shared" ca="1" si="643"/>
        <v>0</v>
      </c>
      <c r="BK367" s="194">
        <f t="shared" ca="1" si="643"/>
        <v>0</v>
      </c>
      <c r="BL367" s="194">
        <f t="shared" ca="1" si="643"/>
        <v>0</v>
      </c>
      <c r="BM367" s="194">
        <f t="shared" ref="BM367:CM367" ca="1" si="644">BL371</f>
        <v>0</v>
      </c>
      <c r="BN367" s="194">
        <f t="shared" ca="1" si="644"/>
        <v>0</v>
      </c>
      <c r="BO367" s="194">
        <f t="shared" ca="1" si="644"/>
        <v>0</v>
      </c>
      <c r="BP367" s="194">
        <f t="shared" ca="1" si="644"/>
        <v>0</v>
      </c>
      <c r="BQ367" s="194">
        <f t="shared" ca="1" si="644"/>
        <v>0</v>
      </c>
      <c r="BR367" s="194">
        <f t="shared" ca="1" si="644"/>
        <v>0</v>
      </c>
      <c r="BS367" s="194">
        <f t="shared" ca="1" si="644"/>
        <v>0</v>
      </c>
      <c r="BT367" s="194">
        <f t="shared" ca="1" si="644"/>
        <v>-3.5527136788005009E-15</v>
      </c>
      <c r="BU367" s="194">
        <f t="shared" ca="1" si="644"/>
        <v>-3.5527136788005009E-15</v>
      </c>
      <c r="BV367" s="194">
        <f t="shared" ca="1" si="644"/>
        <v>-3.5527136788005009E-15</v>
      </c>
      <c r="BW367" s="194">
        <f t="shared" ca="1" si="644"/>
        <v>-1.021405182655144E-14</v>
      </c>
      <c r="BX367" s="194">
        <f t="shared" ca="1" si="644"/>
        <v>-7.5495165674510645E-15</v>
      </c>
      <c r="BY367" s="194">
        <f t="shared" ca="1" si="644"/>
        <v>-5.3290705182007514E-15</v>
      </c>
      <c r="BZ367" s="194">
        <f t="shared" ca="1" si="644"/>
        <v>-8.4376949871511897E-15</v>
      </c>
      <c r="CA367" s="194">
        <f t="shared" ca="1" si="644"/>
        <v>-7.1054273576010019E-15</v>
      </c>
      <c r="CB367" s="194">
        <f t="shared" ca="1" si="644"/>
        <v>-1.021405182655144E-14</v>
      </c>
      <c r="CC367" s="194">
        <f t="shared" ca="1" si="644"/>
        <v>-8.8817841970012523E-15</v>
      </c>
      <c r="CD367" s="194">
        <f t="shared" ca="1" si="644"/>
        <v>-5.773159728050814E-15</v>
      </c>
      <c r="CE367" s="194">
        <f t="shared" ca="1" si="644"/>
        <v>3.9968028886505635E-15</v>
      </c>
      <c r="CF367" s="194">
        <f t="shared" ca="1" si="644"/>
        <v>6.6613381477509392E-15</v>
      </c>
      <c r="CG367" s="194">
        <f t="shared" ca="1" si="644"/>
        <v>0</v>
      </c>
      <c r="CH367" s="194">
        <f t="shared" ca="1" si="644"/>
        <v>0</v>
      </c>
      <c r="CI367" s="194">
        <f t="shared" ca="1" si="644"/>
        <v>0</v>
      </c>
      <c r="CJ367" s="194">
        <f t="shared" ca="1" si="644"/>
        <v>0</v>
      </c>
      <c r="CK367" s="194">
        <f t="shared" ca="1" si="644"/>
        <v>0</v>
      </c>
      <c r="CL367" s="194">
        <f t="shared" ca="1" si="644"/>
        <v>-5.773159728050814E-15</v>
      </c>
      <c r="CM367" s="194">
        <f t="shared" ca="1" si="644"/>
        <v>-4.4408920985006262E-15</v>
      </c>
    </row>
    <row r="368" spans="2:91" x14ac:dyDescent="0.2">
      <c r="B368" s="196" t="s">
        <v>299</v>
      </c>
      <c r="C368" s="19" t="str">
        <f>Inputs!$GZ$9</f>
        <v>kg</v>
      </c>
      <c r="D368" s="19" t="s">
        <v>19</v>
      </c>
      <c r="E368" s="27">
        <f t="shared" ref="E368:I370" ca="1" si="645">SUMIF($K$4:$AD$4,E$4,$K368:$AD368)</f>
        <v>145.18875</v>
      </c>
      <c r="F368" s="27">
        <f t="shared" ca="1" si="645"/>
        <v>614.1450000000001</v>
      </c>
      <c r="G368" s="27">
        <f t="shared" ca="1" si="645"/>
        <v>666.50324999999998</v>
      </c>
      <c r="H368" s="27">
        <f t="shared" ca="1" si="645"/>
        <v>699.97199999999998</v>
      </c>
      <c r="I368" s="27">
        <f t="shared" ca="1" si="645"/>
        <v>796.24649999999997</v>
      </c>
      <c r="J368" s="27"/>
      <c r="K368" s="27">
        <f t="shared" ref="K368:T370" ca="1" si="646">SUMIFS($AF368:$CM368,$AF$4:$CM$4,K$4,$AF$8:$CM$8,K$8)</f>
        <v>0</v>
      </c>
      <c r="L368" s="27">
        <f t="shared" ca="1" si="646"/>
        <v>0</v>
      </c>
      <c r="M368" s="27">
        <f t="shared" ca="1" si="646"/>
        <v>0</v>
      </c>
      <c r="N368" s="27">
        <f t="shared" ca="1" si="646"/>
        <v>145.18875</v>
      </c>
      <c r="O368" s="27">
        <f t="shared" ca="1" si="646"/>
        <v>142.84725000000003</v>
      </c>
      <c r="P368" s="27">
        <f t="shared" ca="1" si="646"/>
        <v>147.93450000000001</v>
      </c>
      <c r="Q368" s="27">
        <f t="shared" ca="1" si="646"/>
        <v>155.33175</v>
      </c>
      <c r="R368" s="27">
        <f t="shared" ca="1" si="646"/>
        <v>168.03150000000002</v>
      </c>
      <c r="S368" s="27">
        <f t="shared" ca="1" si="646"/>
        <v>154.04024999999999</v>
      </c>
      <c r="T368" s="27">
        <f t="shared" ca="1" si="646"/>
        <v>160.30875</v>
      </c>
      <c r="U368" s="27">
        <f t="shared" ref="U368:AD370" ca="1" si="647">SUMIFS($AF368:$CM368,$AF$4:$CM$4,U$4,$AF$8:$CM$8,U$8)</f>
        <v>168.67725000000002</v>
      </c>
      <c r="V368" s="27">
        <f t="shared" ca="1" si="647"/>
        <v>183.47700000000003</v>
      </c>
      <c r="W368" s="27">
        <f t="shared" ca="1" si="647"/>
        <v>161.00700000000001</v>
      </c>
      <c r="X368" s="27">
        <f t="shared" ca="1" si="647"/>
        <v>168.89249999999998</v>
      </c>
      <c r="Y368" s="27">
        <f t="shared" ca="1" si="647"/>
        <v>178.52625</v>
      </c>
      <c r="Z368" s="27">
        <f t="shared" ca="1" si="647"/>
        <v>191.54624999999999</v>
      </c>
      <c r="AA368" s="27">
        <f t="shared" ca="1" si="647"/>
        <v>184.76850000000002</v>
      </c>
      <c r="AB368" s="27">
        <f t="shared" ca="1" si="647"/>
        <v>191.87174999999999</v>
      </c>
      <c r="AC368" s="27">
        <f t="shared" ca="1" si="647"/>
        <v>200.99100000000001</v>
      </c>
      <c r="AD368" s="27">
        <f t="shared" ca="1" si="647"/>
        <v>218.61525</v>
      </c>
      <c r="AE368" s="27"/>
      <c r="AF368" s="197">
        <f ca="1">-OFFSET(AF370,0,VLOOKUP($B359,Settings!$AX$4:$BG$100,10,0))-OFFSET(AF369,0,VLOOKUP($B359,Settings!$AX$4:$BG$100,10,0))</f>
        <v>0</v>
      </c>
      <c r="AG368" s="197">
        <f ca="1">-OFFSET(AG370,0,VLOOKUP($B359,Settings!$AX$4:$BG$100,10,0))-OFFSET(AG369,0,VLOOKUP($B359,Settings!$AX$4:$BG$100,10,0))</f>
        <v>0</v>
      </c>
      <c r="AH368" s="197">
        <f ca="1">-OFFSET(AH370,0,VLOOKUP($B359,Settings!$AX$4:$BG$100,10,0))-OFFSET(AH369,0,VLOOKUP($B359,Settings!$AX$4:$BG$100,10,0))</f>
        <v>0</v>
      </c>
      <c r="AI368" s="197">
        <f ca="1">-OFFSET(AI370,0,VLOOKUP($B359,Settings!$AX$4:$BG$100,10,0))-OFFSET(AI369,0,VLOOKUP($B359,Settings!$AX$4:$BG$100,10,0))</f>
        <v>0</v>
      </c>
      <c r="AJ368" s="197">
        <f ca="1">-OFFSET(AJ370,0,VLOOKUP($B359,Settings!$AX$4:$BG$100,10,0))-OFFSET(AJ369,0,VLOOKUP($B359,Settings!$AX$4:$BG$100,10,0))</f>
        <v>0</v>
      </c>
      <c r="AK368" s="197">
        <f ca="1">-OFFSET(AK370,0,VLOOKUP($B359,Settings!$AX$4:$BG$100,10,0))-OFFSET(AK369,0,VLOOKUP($B359,Settings!$AX$4:$BG$100,10,0))</f>
        <v>0</v>
      </c>
      <c r="AL368" s="197">
        <f ca="1">-OFFSET(AL370,0,VLOOKUP($B359,Settings!$AX$4:$BG$100,10,0))-OFFSET(AL369,0,VLOOKUP($B359,Settings!$AX$4:$BG$100,10,0))</f>
        <v>0</v>
      </c>
      <c r="AM368" s="197">
        <f ca="1">-OFFSET(AM370,0,VLOOKUP($B359,Settings!$AX$4:$BG$100,10,0))-OFFSET(AM369,0,VLOOKUP($B359,Settings!$AX$4:$BG$100,10,0))</f>
        <v>0</v>
      </c>
      <c r="AN368" s="197">
        <f ca="1">-OFFSET(AN370,0,VLOOKUP($B359,Settings!$AX$4:$BG$100,10,0))-OFFSET(AN369,0,VLOOKUP($B359,Settings!$AX$4:$BG$100,10,0))</f>
        <v>0</v>
      </c>
      <c r="AO368" s="197">
        <f ca="1">-OFFSET(AO370,0,VLOOKUP($B359,Settings!$AX$4:$BG$100,10,0))-OFFSET(AO369,0,VLOOKUP($B359,Settings!$AX$4:$BG$100,10,0))</f>
        <v>47.785500000000006</v>
      </c>
      <c r="AP368" s="197">
        <f ca="1">-OFFSET(AP370,0,VLOOKUP($B359,Settings!$AX$4:$BG$100,10,0))-OFFSET(AP369,0,VLOOKUP($B359,Settings!$AX$4:$BG$100,10,0))</f>
        <v>47.087249999999997</v>
      </c>
      <c r="AQ368" s="197">
        <f ca="1">-OFFSET(AQ370,0,VLOOKUP($B359,Settings!$AX$4:$BG$100,10,0))-OFFSET(AQ369,0,VLOOKUP($B359,Settings!$AX$4:$BG$100,10,0))</f>
        <v>50.315999999999995</v>
      </c>
      <c r="AR368" s="197">
        <f ca="1">-OFFSET(AR370,0,VLOOKUP($B359,Settings!$AX$4:$BG$100,10,0))-OFFSET(AR369,0,VLOOKUP($B359,Settings!$AX$4:$BG$100,10,0))</f>
        <v>53.571000000000012</v>
      </c>
      <c r="AS368" s="197">
        <f ca="1">-OFFSET(AS370,0,VLOOKUP($B359,Settings!$AX$4:$BG$100,10,0))-OFFSET(AS369,0,VLOOKUP($B359,Settings!$AX$4:$BG$100,10,0))</f>
        <v>37.642499999999998</v>
      </c>
      <c r="AT368" s="197">
        <f ca="1">-OFFSET(AT370,0,VLOOKUP($B359,Settings!$AX$4:$BG$100,10,0))-OFFSET(AT369,0,VLOOKUP($B359,Settings!$AX$4:$BG$100,10,0))</f>
        <v>51.633750000000006</v>
      </c>
      <c r="AU368" s="197">
        <f ca="1">-OFFSET(AU370,0,VLOOKUP($B359,Settings!$AX$4:$BG$100,10,0))-OFFSET(AU369,0,VLOOKUP($B359,Settings!$AX$4:$BG$100,10,0))</f>
        <v>47.948250000000002</v>
      </c>
      <c r="AV368" s="197">
        <f ca="1">-OFFSET(AV370,0,VLOOKUP($B359,Settings!$AX$4:$BG$100,10,0))-OFFSET(AV369,0,VLOOKUP($B359,Settings!$AX$4:$BG$100,10,0))</f>
        <v>49.885500000000008</v>
      </c>
      <c r="AW368" s="197">
        <f ca="1">-OFFSET(AW370,0,VLOOKUP($B359,Settings!$AX$4:$BG$100,10,0))-OFFSET(AW369,0,VLOOKUP($B359,Settings!$AX$4:$BG$100,10,0))</f>
        <v>50.100750000000005</v>
      </c>
      <c r="AX368" s="197">
        <f ca="1">-OFFSET(AX370,0,VLOOKUP($B359,Settings!$AX$4:$BG$100,10,0))-OFFSET(AX369,0,VLOOKUP($B359,Settings!$AX$4:$BG$100,10,0))</f>
        <v>49.885500000000008</v>
      </c>
      <c r="AY368" s="197">
        <f ca="1">-OFFSET(AY370,0,VLOOKUP($B359,Settings!$AX$4:$BG$100,10,0))-OFFSET(AY369,0,VLOOKUP($B359,Settings!$AX$4:$BG$100,10,0))</f>
        <v>56.395500000000006</v>
      </c>
      <c r="AZ368" s="197">
        <f ca="1">-OFFSET(AZ370,0,VLOOKUP($B359,Settings!$AX$4:$BG$100,10,0))-OFFSET(AZ369,0,VLOOKUP($B359,Settings!$AX$4:$BG$100,10,0))</f>
        <v>49.050750000000001</v>
      </c>
      <c r="BA368" s="197">
        <f ca="1">-OFFSET(BA370,0,VLOOKUP($B359,Settings!$AX$4:$BG$100,10,0))-OFFSET(BA369,0,VLOOKUP($B359,Settings!$AX$4:$BG$100,10,0))</f>
        <v>55.051500000000004</v>
      </c>
      <c r="BB368" s="197">
        <f ca="1">-OFFSET(BB370,0,VLOOKUP($B359,Settings!$AX$4:$BG$100,10,0))-OFFSET(BB369,0,VLOOKUP($B359,Settings!$AX$4:$BG$100,10,0))</f>
        <v>55.964999999999996</v>
      </c>
      <c r="BC368" s="197">
        <f ca="1">-OFFSET(BC370,0,VLOOKUP($B359,Settings!$AX$4:$BG$100,10,0))-OFFSET(BC369,0,VLOOKUP($B359,Settings!$AX$4:$BG$100,10,0))</f>
        <v>57.015000000000008</v>
      </c>
      <c r="BD368" s="197">
        <f ca="1">-OFFSET(BD370,0,VLOOKUP($B359,Settings!$AX$4:$BG$100,10,0))-OFFSET(BD369,0,VLOOKUP($B359,Settings!$AX$4:$BG$100,10,0))</f>
        <v>58.1175</v>
      </c>
      <c r="BE368" s="197">
        <f ca="1">-OFFSET(BE370,0,VLOOKUP($B359,Settings!$AX$4:$BG$100,10,0))-OFFSET(BE369,0,VLOOKUP($B359,Settings!$AX$4:$BG$100,10,0))</f>
        <v>40.199249999999999</v>
      </c>
      <c r="BF368" s="197">
        <f ca="1">-OFFSET(BF370,0,VLOOKUP($B359,Settings!$AX$4:$BG$100,10,0))-OFFSET(BF369,0,VLOOKUP($B359,Settings!$AX$4:$BG$100,10,0))</f>
        <v>55.723499999999994</v>
      </c>
      <c r="BG368" s="197">
        <f ca="1">-OFFSET(BG370,0,VLOOKUP($B359,Settings!$AX$4:$BG$100,10,0))-OFFSET(BG369,0,VLOOKUP($B359,Settings!$AX$4:$BG$100,10,0))</f>
        <v>52.71</v>
      </c>
      <c r="BH368" s="197">
        <f ca="1">-OFFSET(BH370,0,VLOOKUP($B359,Settings!$AX$4:$BG$100,10,0))-OFFSET(BH369,0,VLOOKUP($B359,Settings!$AX$4:$BG$100,10,0))</f>
        <v>54.432000000000002</v>
      </c>
      <c r="BI368" s="197">
        <f ca="1">-OFFSET(BI370,0,VLOOKUP($B359,Settings!$AX$4:$BG$100,10,0))-OFFSET(BI369,0,VLOOKUP($B359,Settings!$AX$4:$BG$100,10,0))</f>
        <v>53.166750000000008</v>
      </c>
      <c r="BJ368" s="197">
        <f ca="1">-OFFSET(BJ370,0,VLOOKUP($B359,Settings!$AX$4:$BG$100,10,0))-OFFSET(BJ369,0,VLOOKUP($B359,Settings!$AX$4:$BG$100,10,0))</f>
        <v>53.597250000000003</v>
      </c>
      <c r="BK368" s="197">
        <f ca="1">-OFFSET(BK370,0,VLOOKUP($B359,Settings!$AX$4:$BG$100,10,0))-OFFSET(BK369,0,VLOOKUP($B359,Settings!$AX$4:$BG$100,10,0))</f>
        <v>63.042000000000009</v>
      </c>
      <c r="BL368" s="197">
        <f ca="1">-OFFSET(BL370,0,VLOOKUP($B359,Settings!$AX$4:$BG$100,10,0))-OFFSET(BL369,0,VLOOKUP($B359,Settings!$AX$4:$BG$100,10,0))</f>
        <v>52.038000000000004</v>
      </c>
      <c r="BM368" s="197">
        <f ca="1">-OFFSET(BM370,0,VLOOKUP($B359,Settings!$AX$4:$BG$100,10,0))-OFFSET(BM369,0,VLOOKUP($B359,Settings!$AX$4:$BG$100,10,0))</f>
        <v>60.217500000000008</v>
      </c>
      <c r="BN368" s="197">
        <f ca="1">-OFFSET(BN370,0,VLOOKUP($B359,Settings!$AX$4:$BG$100,10,0))-OFFSET(BN369,0,VLOOKUP($B359,Settings!$AX$4:$BG$100,10,0))</f>
        <v>61.750500000000002</v>
      </c>
      <c r="BO368" s="197">
        <f ca="1">-OFFSET(BO370,0,VLOOKUP($B359,Settings!$AX$4:$BG$100,10,0))-OFFSET(BO369,0,VLOOKUP($B359,Settings!$AX$4:$BG$100,10,0))</f>
        <v>61.509</v>
      </c>
      <c r="BP368" s="197">
        <f ca="1">-OFFSET(BP370,0,VLOOKUP($B359,Settings!$AX$4:$BG$100,10,0))-OFFSET(BP369,0,VLOOKUP($B359,Settings!$AX$4:$BG$100,10,0))</f>
        <v>61.561500000000002</v>
      </c>
      <c r="BQ368" s="197">
        <f ca="1">-OFFSET(BQ370,0,VLOOKUP($B359,Settings!$AX$4:$BG$100,10,0))-OFFSET(BQ369,0,VLOOKUP($B359,Settings!$AX$4:$BG$100,10,0))</f>
        <v>42.189000000000007</v>
      </c>
      <c r="BR368" s="197">
        <f ca="1">-OFFSET(BR370,0,VLOOKUP($B359,Settings!$AX$4:$BG$100,10,0))-OFFSET(BR369,0,VLOOKUP($B359,Settings!$AX$4:$BG$100,10,0))</f>
        <v>57.256500000000003</v>
      </c>
      <c r="BS368" s="197">
        <f ca="1">-OFFSET(BS370,0,VLOOKUP($B359,Settings!$AX$4:$BG$100,10,0))-OFFSET(BS369,0,VLOOKUP($B359,Settings!$AX$4:$BG$100,10,0))</f>
        <v>55.266750000000002</v>
      </c>
      <c r="BT368" s="197">
        <f ca="1">-OFFSET(BT370,0,VLOOKUP($B359,Settings!$AX$4:$BG$100,10,0))-OFFSET(BT369,0,VLOOKUP($B359,Settings!$AX$4:$BG$100,10,0))</f>
        <v>58.952249999999992</v>
      </c>
      <c r="BU368" s="197">
        <f ca="1">-OFFSET(BU370,0,VLOOKUP($B359,Settings!$AX$4:$BG$100,10,0))-OFFSET(BU369,0,VLOOKUP($B359,Settings!$AX$4:$BG$100,10,0))</f>
        <v>54.673500000000004</v>
      </c>
      <c r="BV368" s="197">
        <f ca="1">-OFFSET(BV370,0,VLOOKUP($B359,Settings!$AX$4:$BG$100,10,0))-OFFSET(BV369,0,VLOOKUP($B359,Settings!$AX$4:$BG$100,10,0))</f>
        <v>56.988750000000003</v>
      </c>
      <c r="BW368" s="197">
        <f ca="1">-OFFSET(BW370,0,VLOOKUP($B359,Settings!$AX$4:$BG$100,10,0))-OFFSET(BW369,0,VLOOKUP($B359,Settings!$AX$4:$BG$100,10,0))</f>
        <v>66.029250000000005</v>
      </c>
      <c r="BX368" s="197">
        <f ca="1">-OFFSET(BX370,0,VLOOKUP($B359,Settings!$AX$4:$BG$100,10,0))-OFFSET(BX369,0,VLOOKUP($B359,Settings!$AX$4:$BG$100,10,0))</f>
        <v>55.508250000000004</v>
      </c>
      <c r="BY368" s="197">
        <f ca="1">-OFFSET(BY370,0,VLOOKUP($B359,Settings!$AX$4:$BG$100,10,0))-OFFSET(BY369,0,VLOOKUP($B359,Settings!$AX$4:$BG$100,10,0))</f>
        <v>63.713999999999999</v>
      </c>
      <c r="BZ368" s="197">
        <f ca="1">-OFFSET(BZ370,0,VLOOKUP($B359,Settings!$AX$4:$BG$100,10,0))-OFFSET(BZ369,0,VLOOKUP($B359,Settings!$AX$4:$BG$100,10,0))</f>
        <v>63.687750000000001</v>
      </c>
      <c r="CA368" s="197">
        <f ca="1">-OFFSET(CA370,0,VLOOKUP($B359,Settings!$AX$4:$BG$100,10,0))-OFFSET(CA369,0,VLOOKUP($B359,Settings!$AX$4:$BG$100,10,0))</f>
        <v>64.144500000000008</v>
      </c>
      <c r="CB368" s="197">
        <f ca="1">-OFFSET(CB370,0,VLOOKUP($B359,Settings!$AX$4:$BG$100,10,0))-OFFSET(CB369,0,VLOOKUP($B359,Settings!$AX$4:$BG$100,10,0))</f>
        <v>72.056250000000006</v>
      </c>
      <c r="CC368" s="197">
        <f ca="1">-OFFSET(CC370,0,VLOOKUP($B359,Settings!$AX$4:$BG$100,10,0))-OFFSET(CC369,0,VLOOKUP($B359,Settings!$AX$4:$BG$100,10,0))</f>
        <v>47.974499999999999</v>
      </c>
      <c r="CD368" s="197">
        <f ca="1">-OFFSET(CD370,0,VLOOKUP($B359,Settings!$AX$4:$BG$100,10,0))-OFFSET(CD369,0,VLOOKUP($B359,Settings!$AX$4:$BG$100,10,0))</f>
        <v>64.737750000000005</v>
      </c>
      <c r="CE368" s="197">
        <f ca="1">-OFFSET(CE370,0,VLOOKUP($B359,Settings!$AX$4:$BG$100,10,0))-OFFSET(CE369,0,VLOOKUP($B359,Settings!$AX$4:$BG$100,10,0))</f>
        <v>62.15475</v>
      </c>
      <c r="CF368" s="197">
        <f ca="1">-OFFSET(CF370,0,VLOOKUP($B359,Settings!$AX$4:$BG$100,10,0))-OFFSET(CF369,0,VLOOKUP($B359,Settings!$AX$4:$BG$100,10,0))</f>
        <v>66.674999999999997</v>
      </c>
      <c r="CG368" s="197">
        <f ca="1">-OFFSET(CG370,0,VLOOKUP($B359,Settings!$AX$4:$BG$100,10,0))-OFFSET(CG369,0,VLOOKUP($B359,Settings!$AX$4:$BG$100,10,0))</f>
        <v>63.042000000000009</v>
      </c>
      <c r="CH368" s="197">
        <f ca="1">-OFFSET(CH370,0,VLOOKUP($B359,Settings!$AX$4:$BG$100,10,0))-OFFSET(CH369,0,VLOOKUP($B359,Settings!$AX$4:$BG$100,10,0))</f>
        <v>65.168250000000015</v>
      </c>
      <c r="CI368" s="197">
        <f ca="1">-OFFSET(CI370,0,VLOOKUP($B359,Settings!$AX$4:$BG$100,10,0))-OFFSET(CI369,0,VLOOKUP($B359,Settings!$AX$4:$BG$100,10,0))</f>
        <v>73.185000000000002</v>
      </c>
      <c r="CJ368" s="197">
        <f ca="1">-OFFSET(CJ370,0,VLOOKUP($B359,Settings!$AX$4:$BG$100,10,0))-OFFSET(CJ369,0,VLOOKUP($B359,Settings!$AX$4:$BG$100,10,0))</f>
        <v>62.637750000000011</v>
      </c>
      <c r="CK368" s="197">
        <f ca="1">-OFFSET(CK370,0,VLOOKUP($B359,Settings!$AX$4:$BG$100,10,0))-OFFSET(CK369,0,VLOOKUP($B359,Settings!$AX$4:$BG$100,10,0))</f>
        <v>74.476500000000001</v>
      </c>
      <c r="CL368" s="197">
        <f ca="1">-OFFSET(CL370,0,VLOOKUP($B359,Settings!$AX$4:$BG$100,10,0))-OFFSET(CL369,0,VLOOKUP($B359,Settings!$AX$4:$BG$100,10,0))</f>
        <v>70.575749999999999</v>
      </c>
      <c r="CM368" s="197">
        <f ca="1">-OFFSET(CM370,0,VLOOKUP($B359,Settings!$AX$4:$BG$100,10,0))-OFFSET(CM369,0,VLOOKUP($B359,Settings!$AX$4:$BG$100,10,0))</f>
        <v>73.563000000000002</v>
      </c>
    </row>
    <row r="369" spans="2:91" x14ac:dyDescent="0.2">
      <c r="B369" s="196" t="s">
        <v>298</v>
      </c>
      <c r="C369" s="19" t="str">
        <f>Inputs!$GZ$9</f>
        <v>kg</v>
      </c>
      <c r="D369" s="19" t="s">
        <v>19</v>
      </c>
      <c r="E369" s="27">
        <f t="shared" ca="1" si="645"/>
        <v>-138.27500000000001</v>
      </c>
      <c r="F369" s="27">
        <f t="shared" ca="1" si="645"/>
        <v>-584.90000000000009</v>
      </c>
      <c r="G369" s="27">
        <f t="shared" ca="1" si="645"/>
        <v>-634.76499999999999</v>
      </c>
      <c r="H369" s="27">
        <f t="shared" ca="1" si="645"/>
        <v>-666.6400000000001</v>
      </c>
      <c r="I369" s="27">
        <f t="shared" ca="1" si="645"/>
        <v>-758.33</v>
      </c>
      <c r="J369" s="27"/>
      <c r="K369" s="27">
        <f t="shared" ca="1" si="646"/>
        <v>0</v>
      </c>
      <c r="L369" s="27">
        <f t="shared" ca="1" si="646"/>
        <v>0</v>
      </c>
      <c r="M369" s="27">
        <f t="shared" ca="1" si="646"/>
        <v>0</v>
      </c>
      <c r="N369" s="27">
        <f t="shared" ca="1" si="646"/>
        <v>-138.27500000000001</v>
      </c>
      <c r="O369" s="27">
        <f t="shared" ca="1" si="646"/>
        <v>-136.04500000000002</v>
      </c>
      <c r="P369" s="27">
        <f t="shared" ca="1" si="646"/>
        <v>-140.89000000000001</v>
      </c>
      <c r="Q369" s="27">
        <f t="shared" ca="1" si="646"/>
        <v>-147.935</v>
      </c>
      <c r="R369" s="27">
        <f t="shared" ca="1" si="646"/>
        <v>-160.03</v>
      </c>
      <c r="S369" s="27">
        <f t="shared" ca="1" si="646"/>
        <v>-146.70499999999998</v>
      </c>
      <c r="T369" s="27">
        <f t="shared" ca="1" si="646"/>
        <v>-152.67500000000001</v>
      </c>
      <c r="U369" s="27">
        <f t="shared" ca="1" si="647"/>
        <v>-160.64500000000001</v>
      </c>
      <c r="V369" s="27">
        <f t="shared" ca="1" si="647"/>
        <v>-174.74</v>
      </c>
      <c r="W369" s="27">
        <f t="shared" ca="1" si="647"/>
        <v>-153.34</v>
      </c>
      <c r="X369" s="27">
        <f t="shared" ca="1" si="647"/>
        <v>-160.85000000000002</v>
      </c>
      <c r="Y369" s="27">
        <f t="shared" ca="1" si="647"/>
        <v>-170.02500000000001</v>
      </c>
      <c r="Z369" s="27">
        <f t="shared" ca="1" si="647"/>
        <v>-182.42500000000001</v>
      </c>
      <c r="AA369" s="27">
        <f t="shared" ca="1" si="647"/>
        <v>-175.97</v>
      </c>
      <c r="AB369" s="27">
        <f t="shared" ca="1" si="647"/>
        <v>-182.73500000000001</v>
      </c>
      <c r="AC369" s="27">
        <f t="shared" ca="1" si="647"/>
        <v>-191.42000000000002</v>
      </c>
      <c r="AD369" s="27">
        <f t="shared" ca="1" si="647"/>
        <v>-208.20500000000001</v>
      </c>
      <c r="AE369" s="27"/>
      <c r="AF369" s="193">
        <f ca="1">-SUMIF(buffer!$B$99:$B$123,Stock!$B359,buffer!C$99:C$123)</f>
        <v>0</v>
      </c>
      <c r="AG369" s="193">
        <f ca="1">-SUMIF(buffer!$B$99:$B$123,Stock!$B359,buffer!D$99:D$123)</f>
        <v>0</v>
      </c>
      <c r="AH369" s="193">
        <f ca="1">-SUMIF(buffer!$B$99:$B$123,Stock!$B359,buffer!E$99:E$123)</f>
        <v>0</v>
      </c>
      <c r="AI369" s="193">
        <f ca="1">-SUMIF(buffer!$B$99:$B$123,Stock!$B359,buffer!F$99:F$123)</f>
        <v>0</v>
      </c>
      <c r="AJ369" s="193">
        <f ca="1">-SUMIF(buffer!$B$99:$B$123,Stock!$B359,buffer!G$99:G$123)</f>
        <v>0</v>
      </c>
      <c r="AK369" s="193">
        <f ca="1">-SUMIF(buffer!$B$99:$B$123,Stock!$B359,buffer!H$99:H$123)</f>
        <v>0</v>
      </c>
      <c r="AL369" s="193">
        <f ca="1">-SUMIF(buffer!$B$99:$B$123,Stock!$B359,buffer!I$99:I$123)</f>
        <v>0</v>
      </c>
      <c r="AM369" s="193">
        <f ca="1">-SUMIF(buffer!$B$99:$B$123,Stock!$B359,buffer!J$99:J$123)</f>
        <v>0</v>
      </c>
      <c r="AN369" s="193">
        <f ca="1">-SUMIF(buffer!$B$99:$B$123,Stock!$B359,buffer!K$99:K$123)</f>
        <v>0</v>
      </c>
      <c r="AO369" s="193">
        <f ca="1">-SUMIF(buffer!$B$99:$B$123,Stock!$B359,buffer!L$99:L$123)</f>
        <v>-45.510000000000005</v>
      </c>
      <c r="AP369" s="193">
        <f ca="1">-SUMIF(buffer!$B$99:$B$123,Stock!$B359,buffer!M$99:M$123)</f>
        <v>-44.844999999999999</v>
      </c>
      <c r="AQ369" s="193">
        <f ca="1">-SUMIF(buffer!$B$99:$B$123,Stock!$B359,buffer!N$99:N$123)</f>
        <v>-47.919999999999995</v>
      </c>
      <c r="AR369" s="193">
        <f ca="1">-SUMIF(buffer!$B$99:$B$123,Stock!$B359,buffer!O$99:O$123)</f>
        <v>-51.02000000000001</v>
      </c>
      <c r="AS369" s="193">
        <f ca="1">-SUMIF(buffer!$B$99:$B$123,Stock!$B359,buffer!P$99:P$123)</f>
        <v>-35.85</v>
      </c>
      <c r="AT369" s="193">
        <f ca="1">-SUMIF(buffer!$B$99:$B$123,Stock!$B359,buffer!Q$99:Q$123)</f>
        <v>-49.175000000000004</v>
      </c>
      <c r="AU369" s="193">
        <f ca="1">-SUMIF(buffer!$B$99:$B$123,Stock!$B359,buffer!R$99:R$123)</f>
        <v>-45.664999999999999</v>
      </c>
      <c r="AV369" s="193">
        <f ca="1">-SUMIF(buffer!$B$99:$B$123,Stock!$B359,buffer!S$99:S$123)</f>
        <v>-47.510000000000005</v>
      </c>
      <c r="AW369" s="193">
        <f ca="1">-SUMIF(buffer!$B$99:$B$123,Stock!$B359,buffer!T$99:T$123)</f>
        <v>-47.715000000000003</v>
      </c>
      <c r="AX369" s="193">
        <f ca="1">-SUMIF(buffer!$B$99:$B$123,Stock!$B359,buffer!U$99:U$123)</f>
        <v>-47.510000000000005</v>
      </c>
      <c r="AY369" s="193">
        <f ca="1">-SUMIF(buffer!$B$99:$B$123,Stock!$B359,buffer!V$99:V$123)</f>
        <v>-53.710000000000008</v>
      </c>
      <c r="AZ369" s="193">
        <f ca="1">-SUMIF(buffer!$B$99:$B$123,Stock!$B359,buffer!W$99:W$123)</f>
        <v>-46.715000000000003</v>
      </c>
      <c r="BA369" s="193">
        <f ca="1">-SUMIF(buffer!$B$99:$B$123,Stock!$B359,buffer!X$99:X$123)</f>
        <v>-52.430000000000007</v>
      </c>
      <c r="BB369" s="193">
        <f ca="1">-SUMIF(buffer!$B$99:$B$123,Stock!$B359,buffer!Y$99:Y$123)</f>
        <v>-53.3</v>
      </c>
      <c r="BC369" s="193">
        <f ca="1">-SUMIF(buffer!$B$99:$B$123,Stock!$B359,buffer!Z$99:Z$123)</f>
        <v>-54.300000000000004</v>
      </c>
      <c r="BD369" s="193">
        <f ca="1">-SUMIF(buffer!$B$99:$B$123,Stock!$B359,buffer!AA$99:AA$123)</f>
        <v>-55.35</v>
      </c>
      <c r="BE369" s="193">
        <f ca="1">-SUMIF(buffer!$B$99:$B$123,Stock!$B359,buffer!AB$99:AB$123)</f>
        <v>-38.284999999999997</v>
      </c>
      <c r="BF369" s="193">
        <f ca="1">-SUMIF(buffer!$B$99:$B$123,Stock!$B359,buffer!AC$99:AC$123)</f>
        <v>-53.069999999999993</v>
      </c>
      <c r="BG369" s="193">
        <f ca="1">-SUMIF(buffer!$B$99:$B$123,Stock!$B359,buffer!AD$99:AD$123)</f>
        <v>-50.2</v>
      </c>
      <c r="BH369" s="193">
        <f ca="1">-SUMIF(buffer!$B$99:$B$123,Stock!$B359,buffer!AE$99:AE$123)</f>
        <v>-51.84</v>
      </c>
      <c r="BI369" s="193">
        <f ca="1">-SUMIF(buffer!$B$99:$B$123,Stock!$B359,buffer!AF$99:AF$123)</f>
        <v>-50.635000000000005</v>
      </c>
      <c r="BJ369" s="193">
        <f ca="1">-SUMIF(buffer!$B$99:$B$123,Stock!$B359,buffer!AG$99:AG$123)</f>
        <v>-51.045000000000002</v>
      </c>
      <c r="BK369" s="193">
        <f ca="1">-SUMIF(buffer!$B$99:$B$123,Stock!$B359,buffer!AH$99:AH$123)</f>
        <v>-60.040000000000006</v>
      </c>
      <c r="BL369" s="193">
        <f ca="1">-SUMIF(buffer!$B$99:$B$123,Stock!$B359,buffer!AI$99:AI$123)</f>
        <v>-49.56</v>
      </c>
      <c r="BM369" s="193">
        <f ca="1">-SUMIF(buffer!$B$99:$B$123,Stock!$B359,buffer!AJ$99:AJ$123)</f>
        <v>-57.350000000000009</v>
      </c>
      <c r="BN369" s="193">
        <f ca="1">-SUMIF(buffer!$B$99:$B$123,Stock!$B359,buffer!AK$99:AK$123)</f>
        <v>-58.81</v>
      </c>
      <c r="BO369" s="193">
        <f ca="1">-SUMIF(buffer!$B$99:$B$123,Stock!$B359,buffer!AL$99:AL$123)</f>
        <v>-58.58</v>
      </c>
      <c r="BP369" s="193">
        <f ca="1">-SUMIF(buffer!$B$99:$B$123,Stock!$B359,buffer!AM$99:AM$123)</f>
        <v>-58.63</v>
      </c>
      <c r="BQ369" s="193">
        <f ca="1">-SUMIF(buffer!$B$99:$B$123,Stock!$B359,buffer!AN$99:AN$123)</f>
        <v>-40.180000000000007</v>
      </c>
      <c r="BR369" s="193">
        <f ca="1">-SUMIF(buffer!$B$99:$B$123,Stock!$B359,buffer!AO$99:AO$123)</f>
        <v>-54.53</v>
      </c>
      <c r="BS369" s="193">
        <f ca="1">-SUMIF(buffer!$B$99:$B$123,Stock!$B359,buffer!AP$99:AP$123)</f>
        <v>-52.635000000000005</v>
      </c>
      <c r="BT369" s="193">
        <f ca="1">-SUMIF(buffer!$B$99:$B$123,Stock!$B359,buffer!AQ$99:AQ$123)</f>
        <v>-56.144999999999996</v>
      </c>
      <c r="BU369" s="193">
        <f ca="1">-SUMIF(buffer!$B$99:$B$123,Stock!$B359,buffer!AR$99:AR$123)</f>
        <v>-52.070000000000007</v>
      </c>
      <c r="BV369" s="193">
        <f ca="1">-SUMIF(buffer!$B$99:$B$123,Stock!$B359,buffer!AS$99:AS$123)</f>
        <v>-54.275000000000006</v>
      </c>
      <c r="BW369" s="193">
        <f ca="1">-SUMIF(buffer!$B$99:$B$123,Stock!$B359,buffer!AT$99:AT$123)</f>
        <v>-62.884999999999998</v>
      </c>
      <c r="BX369" s="193">
        <f ca="1">-SUMIF(buffer!$B$99:$B$123,Stock!$B359,buffer!AU$99:AU$123)</f>
        <v>-52.865000000000002</v>
      </c>
      <c r="BY369" s="193">
        <f ca="1">-SUMIF(buffer!$B$99:$B$123,Stock!$B359,buffer!AV$99:AV$123)</f>
        <v>-60.68</v>
      </c>
      <c r="BZ369" s="193">
        <f ca="1">-SUMIF(buffer!$B$99:$B$123,Stock!$B359,buffer!AW$99:AW$123)</f>
        <v>-60.655000000000001</v>
      </c>
      <c r="CA369" s="193">
        <f ca="1">-SUMIF(buffer!$B$99:$B$123,Stock!$B359,buffer!AX$99:AX$123)</f>
        <v>-61.09</v>
      </c>
      <c r="CB369" s="193">
        <f ca="1">-SUMIF(buffer!$B$99:$B$123,Stock!$B359,buffer!AY$99:AY$123)</f>
        <v>-68.625</v>
      </c>
      <c r="CC369" s="193">
        <f ca="1">-SUMIF(buffer!$B$99:$B$123,Stock!$B359,buffer!AZ$99:AZ$123)</f>
        <v>-45.69</v>
      </c>
      <c r="CD369" s="193">
        <f ca="1">-SUMIF(buffer!$B$99:$B$123,Stock!$B359,buffer!BA$99:BA$123)</f>
        <v>-61.655000000000001</v>
      </c>
      <c r="CE369" s="193">
        <f ca="1">-SUMIF(buffer!$B$99:$B$123,Stock!$B359,buffer!BB$99:BB$123)</f>
        <v>-59.195</v>
      </c>
      <c r="CF369" s="193">
        <f ca="1">-SUMIF(buffer!$B$99:$B$123,Stock!$B359,buffer!BC$99:BC$123)</f>
        <v>-63.5</v>
      </c>
      <c r="CG369" s="193">
        <f ca="1">-SUMIF(buffer!$B$99:$B$123,Stock!$B359,buffer!BD$99:BD$123)</f>
        <v>-60.040000000000006</v>
      </c>
      <c r="CH369" s="193">
        <f ca="1">-SUMIF(buffer!$B$99:$B$123,Stock!$B359,buffer!BE$99:BE$123)</f>
        <v>-62.065000000000012</v>
      </c>
      <c r="CI369" s="193">
        <f ca="1">-SUMIF(buffer!$B$99:$B$123,Stock!$B359,buffer!BF$99:BF$123)</f>
        <v>-69.7</v>
      </c>
      <c r="CJ369" s="193">
        <f ca="1">-SUMIF(buffer!$B$99:$B$123,Stock!$B359,buffer!BG$99:BG$123)</f>
        <v>-59.655000000000008</v>
      </c>
      <c r="CK369" s="193">
        <f ca="1">-SUMIF(buffer!$B$99:$B$123,Stock!$B359,buffer!BH$99:BH$123)</f>
        <v>-70.930000000000007</v>
      </c>
      <c r="CL369" s="193">
        <f ca="1">-SUMIF(buffer!$B$99:$B$123,Stock!$B359,buffer!BI$99:BI$123)</f>
        <v>-67.215000000000003</v>
      </c>
      <c r="CM369" s="193">
        <f ca="1">-SUMIF(buffer!$B$99:$B$123,Stock!$B359,buffer!BJ$99:BJ$123)</f>
        <v>-70.06</v>
      </c>
    </row>
    <row r="370" spans="2:91" x14ac:dyDescent="0.2">
      <c r="B370" s="196" t="s">
        <v>297</v>
      </c>
      <c r="C370" s="19" t="str">
        <f>Inputs!$GZ$9</f>
        <v>kg</v>
      </c>
      <c r="D370" s="19" t="s">
        <v>19</v>
      </c>
      <c r="E370" s="27">
        <f t="shared" ca="1" si="645"/>
        <v>-6.9137500000000003</v>
      </c>
      <c r="F370" s="27">
        <f t="shared" ca="1" si="645"/>
        <v>-29.245000000000005</v>
      </c>
      <c r="G370" s="27">
        <f t="shared" ca="1" si="645"/>
        <v>-31.738250000000004</v>
      </c>
      <c r="H370" s="27">
        <f t="shared" ca="1" si="645"/>
        <v>-33.332000000000001</v>
      </c>
      <c r="I370" s="27">
        <f t="shared" ca="1" si="645"/>
        <v>-37.916500000000006</v>
      </c>
      <c r="J370" s="27"/>
      <c r="K370" s="27">
        <f t="shared" ca="1" si="646"/>
        <v>0</v>
      </c>
      <c r="L370" s="27">
        <f t="shared" ca="1" si="646"/>
        <v>0</v>
      </c>
      <c r="M370" s="27">
        <f t="shared" ca="1" si="646"/>
        <v>0</v>
      </c>
      <c r="N370" s="27">
        <f t="shared" ca="1" si="646"/>
        <v>-6.9137500000000003</v>
      </c>
      <c r="O370" s="27">
        <f t="shared" ca="1" si="646"/>
        <v>-6.8022500000000008</v>
      </c>
      <c r="P370" s="27">
        <f t="shared" ca="1" si="646"/>
        <v>-7.0445000000000011</v>
      </c>
      <c r="Q370" s="27">
        <f t="shared" ca="1" si="646"/>
        <v>-7.3967500000000008</v>
      </c>
      <c r="R370" s="27">
        <f t="shared" ca="1" si="646"/>
        <v>-8.0015000000000001</v>
      </c>
      <c r="S370" s="27">
        <f t="shared" ca="1" si="646"/>
        <v>-7.3352500000000003</v>
      </c>
      <c r="T370" s="27">
        <f t="shared" ca="1" si="646"/>
        <v>-7.6337500000000009</v>
      </c>
      <c r="U370" s="27">
        <f t="shared" ca="1" si="647"/>
        <v>-8.0322500000000012</v>
      </c>
      <c r="V370" s="27">
        <f t="shared" ca="1" si="647"/>
        <v>-8.7370000000000019</v>
      </c>
      <c r="W370" s="27">
        <f t="shared" ca="1" si="647"/>
        <v>-7.6669999999999998</v>
      </c>
      <c r="X370" s="27">
        <f t="shared" ca="1" si="647"/>
        <v>-8.0425000000000004</v>
      </c>
      <c r="Y370" s="27">
        <f t="shared" ca="1" si="647"/>
        <v>-8.5012500000000006</v>
      </c>
      <c r="Z370" s="27">
        <f t="shared" ca="1" si="647"/>
        <v>-9.1212500000000016</v>
      </c>
      <c r="AA370" s="27">
        <f t="shared" ca="1" si="647"/>
        <v>-8.7985000000000007</v>
      </c>
      <c r="AB370" s="27">
        <f t="shared" ca="1" si="647"/>
        <v>-9.136750000000001</v>
      </c>
      <c r="AC370" s="27">
        <f t="shared" ca="1" si="647"/>
        <v>-9.5710000000000015</v>
      </c>
      <c r="AD370" s="27">
        <f t="shared" ca="1" si="647"/>
        <v>-10.410250000000001</v>
      </c>
      <c r="AE370" s="27"/>
      <c r="AF370" s="26">
        <f ca="1">Inputs!$HM$9*AF369</f>
        <v>0</v>
      </c>
      <c r="AG370" s="26">
        <f ca="1">Inputs!$HM$9*AG369</f>
        <v>0</v>
      </c>
      <c r="AH370" s="26">
        <f ca="1">Inputs!$HM$9*AH369</f>
        <v>0</v>
      </c>
      <c r="AI370" s="26">
        <f ca="1">Inputs!$HM$9*AI369</f>
        <v>0</v>
      </c>
      <c r="AJ370" s="26">
        <f ca="1">Inputs!$HM$9*AJ369</f>
        <v>0</v>
      </c>
      <c r="AK370" s="26">
        <f ca="1">Inputs!$HM$9*AK369</f>
        <v>0</v>
      </c>
      <c r="AL370" s="26">
        <f ca="1">Inputs!$HM$9*AL369</f>
        <v>0</v>
      </c>
      <c r="AM370" s="26">
        <f ca="1">Inputs!$HM$9*AM369</f>
        <v>0</v>
      </c>
      <c r="AN370" s="26">
        <f ca="1">Inputs!$HM$9*AN369</f>
        <v>0</v>
      </c>
      <c r="AO370" s="26">
        <f ca="1">Inputs!$HM$9*AO369</f>
        <v>-2.2755000000000005</v>
      </c>
      <c r="AP370" s="26">
        <f ca="1">Inputs!$HM$9*AP369</f>
        <v>-2.2422499999999999</v>
      </c>
      <c r="AQ370" s="26">
        <f ca="1">Inputs!$HM$9*AQ369</f>
        <v>-2.3959999999999999</v>
      </c>
      <c r="AR370" s="26">
        <f ca="1">Inputs!$HM$9*AR369</f>
        <v>-2.5510000000000006</v>
      </c>
      <c r="AS370" s="26">
        <f ca="1">Inputs!$HM$9*AS369</f>
        <v>-1.7925000000000002</v>
      </c>
      <c r="AT370" s="26">
        <f ca="1">Inputs!$HM$9*AT369</f>
        <v>-2.4587500000000002</v>
      </c>
      <c r="AU370" s="26">
        <f ca="1">Inputs!$HM$9*AU369</f>
        <v>-2.2832500000000002</v>
      </c>
      <c r="AV370" s="26">
        <f ca="1">Inputs!$HM$9*AV369</f>
        <v>-2.3755000000000002</v>
      </c>
      <c r="AW370" s="26">
        <f ca="1">Inputs!$HM$9*AW369</f>
        <v>-2.3857500000000003</v>
      </c>
      <c r="AX370" s="26">
        <f ca="1">Inputs!$HM$9*AX369</f>
        <v>-2.3755000000000002</v>
      </c>
      <c r="AY370" s="26">
        <f ca="1">Inputs!$HM$9*AY369</f>
        <v>-2.6855000000000007</v>
      </c>
      <c r="AZ370" s="26">
        <f ca="1">Inputs!$HM$9*AZ369</f>
        <v>-2.3357500000000004</v>
      </c>
      <c r="BA370" s="26">
        <f ca="1">Inputs!$HM$9*BA369</f>
        <v>-2.6215000000000006</v>
      </c>
      <c r="BB370" s="26">
        <f ca="1">Inputs!$HM$9*BB369</f>
        <v>-2.665</v>
      </c>
      <c r="BC370" s="26">
        <f ca="1">Inputs!$HM$9*BC369</f>
        <v>-2.7150000000000003</v>
      </c>
      <c r="BD370" s="26">
        <f ca="1">Inputs!$HM$9*BD369</f>
        <v>-2.7675000000000001</v>
      </c>
      <c r="BE370" s="26">
        <f ca="1">Inputs!$HM$9*BE369</f>
        <v>-1.91425</v>
      </c>
      <c r="BF370" s="26">
        <f ca="1">Inputs!$HM$9*BF369</f>
        <v>-2.6534999999999997</v>
      </c>
      <c r="BG370" s="26">
        <f ca="1">Inputs!$HM$9*BG369</f>
        <v>-2.5100000000000002</v>
      </c>
      <c r="BH370" s="26">
        <f ca="1">Inputs!$HM$9*BH369</f>
        <v>-2.5920000000000005</v>
      </c>
      <c r="BI370" s="26">
        <f ca="1">Inputs!$HM$9*BI369</f>
        <v>-2.5317500000000006</v>
      </c>
      <c r="BJ370" s="26">
        <f ca="1">Inputs!$HM$9*BJ369</f>
        <v>-2.5522500000000004</v>
      </c>
      <c r="BK370" s="26">
        <f ca="1">Inputs!$HM$9*BK369</f>
        <v>-3.0020000000000007</v>
      </c>
      <c r="BL370" s="26">
        <f ca="1">Inputs!$HM$9*BL369</f>
        <v>-2.4780000000000002</v>
      </c>
      <c r="BM370" s="26">
        <f ca="1">Inputs!$HM$9*BM369</f>
        <v>-2.8675000000000006</v>
      </c>
      <c r="BN370" s="26">
        <f ca="1">Inputs!$HM$9*BN369</f>
        <v>-2.9405000000000001</v>
      </c>
      <c r="BO370" s="26">
        <f ca="1">Inputs!$HM$9*BO369</f>
        <v>-2.9290000000000003</v>
      </c>
      <c r="BP370" s="26">
        <f ca="1">Inputs!$HM$9*BP369</f>
        <v>-2.9315000000000002</v>
      </c>
      <c r="BQ370" s="26">
        <f ca="1">Inputs!$HM$9*BQ369</f>
        <v>-2.0090000000000003</v>
      </c>
      <c r="BR370" s="26">
        <f ca="1">Inputs!$HM$9*BR369</f>
        <v>-2.7265000000000001</v>
      </c>
      <c r="BS370" s="26">
        <f ca="1">Inputs!$HM$9*BS369</f>
        <v>-2.6317500000000003</v>
      </c>
      <c r="BT370" s="26">
        <f ca="1">Inputs!$HM$9*BT369</f>
        <v>-2.8072499999999998</v>
      </c>
      <c r="BU370" s="26">
        <f ca="1">Inputs!$HM$9*BU369</f>
        <v>-2.6035000000000004</v>
      </c>
      <c r="BV370" s="26">
        <f ca="1">Inputs!$HM$9*BV369</f>
        <v>-2.7137500000000006</v>
      </c>
      <c r="BW370" s="26">
        <f ca="1">Inputs!$HM$9*BW369</f>
        <v>-3.14425</v>
      </c>
      <c r="BX370" s="26">
        <f ca="1">Inputs!$HM$9*BX369</f>
        <v>-2.6432500000000001</v>
      </c>
      <c r="BY370" s="26">
        <f ca="1">Inputs!$HM$9*BY369</f>
        <v>-3.0340000000000003</v>
      </c>
      <c r="BZ370" s="26">
        <f ca="1">Inputs!$HM$9*BZ369</f>
        <v>-3.0327500000000001</v>
      </c>
      <c r="CA370" s="26">
        <f ca="1">Inputs!$HM$9*CA369</f>
        <v>-3.0545000000000004</v>
      </c>
      <c r="CB370" s="26">
        <f ca="1">Inputs!$HM$9*CB369</f>
        <v>-3.4312500000000004</v>
      </c>
      <c r="CC370" s="26">
        <f ca="1">Inputs!$HM$9*CC369</f>
        <v>-2.2845</v>
      </c>
      <c r="CD370" s="26">
        <f ca="1">Inputs!$HM$9*CD369</f>
        <v>-3.0827500000000003</v>
      </c>
      <c r="CE370" s="26">
        <f ca="1">Inputs!$HM$9*CE369</f>
        <v>-2.9597500000000001</v>
      </c>
      <c r="CF370" s="26">
        <f ca="1">Inputs!$HM$9*CF369</f>
        <v>-3.1750000000000003</v>
      </c>
      <c r="CG370" s="26">
        <f ca="1">Inputs!$HM$9*CG369</f>
        <v>-3.0020000000000007</v>
      </c>
      <c r="CH370" s="26">
        <f ca="1">Inputs!$HM$9*CH369</f>
        <v>-3.103250000000001</v>
      </c>
      <c r="CI370" s="26">
        <f ca="1">Inputs!$HM$9*CI369</f>
        <v>-3.4850000000000003</v>
      </c>
      <c r="CJ370" s="26">
        <f ca="1">Inputs!$HM$9*CJ369</f>
        <v>-2.9827500000000007</v>
      </c>
      <c r="CK370" s="26">
        <f ca="1">Inputs!$HM$9*CK369</f>
        <v>-3.5465000000000004</v>
      </c>
      <c r="CL370" s="26">
        <f ca="1">Inputs!$HM$9*CL369</f>
        <v>-3.3607500000000003</v>
      </c>
      <c r="CM370" s="26">
        <f ca="1">Inputs!$HM$9*CM369</f>
        <v>-3.5030000000000001</v>
      </c>
    </row>
    <row r="371" spans="2:91" s="115" customFormat="1" x14ac:dyDescent="0.2">
      <c r="B371" s="195" t="s">
        <v>296</v>
      </c>
      <c r="C371" s="19" t="str">
        <f>Inputs!$GZ$9</f>
        <v>kg</v>
      </c>
      <c r="D371" s="19" t="s">
        <v>19</v>
      </c>
      <c r="E371" s="63">
        <f ca="1">SUM(E367:E370)</f>
        <v>-7.1054273576010019E-15</v>
      </c>
      <c r="F371" s="63">
        <f ca="1">SUM(F367:F370)</f>
        <v>0</v>
      </c>
      <c r="G371" s="63">
        <f ca="1">SUM(G367:G370)</f>
        <v>0</v>
      </c>
      <c r="H371" s="63">
        <f ca="1">SUM(H367:H370)</f>
        <v>-1.2079226507921703E-13</v>
      </c>
      <c r="I371" s="63">
        <f ca="1">SUM(I367:I370)</f>
        <v>-1.9184653865522705E-13</v>
      </c>
      <c r="J371" s="63"/>
      <c r="K371" s="63">
        <f t="shared" ref="K371:AD371" ca="1" si="648">SUM(K367:K370)</f>
        <v>0</v>
      </c>
      <c r="L371" s="63">
        <f t="shared" ca="1" si="648"/>
        <v>0</v>
      </c>
      <c r="M371" s="63">
        <f t="shared" ca="1" si="648"/>
        <v>0</v>
      </c>
      <c r="N371" s="63">
        <f t="shared" ca="1" si="648"/>
        <v>-7.1054273576010019E-15</v>
      </c>
      <c r="O371" s="63">
        <f t="shared" ca="1" si="648"/>
        <v>1.4210854715202004E-14</v>
      </c>
      <c r="P371" s="63">
        <f t="shared" ca="1" si="648"/>
        <v>0</v>
      </c>
      <c r="Q371" s="63">
        <f t="shared" ca="1" si="648"/>
        <v>0</v>
      </c>
      <c r="R371" s="63">
        <f t="shared" ca="1" si="648"/>
        <v>2.1316282072803006E-14</v>
      </c>
      <c r="S371" s="63">
        <f t="shared" ca="1" si="648"/>
        <v>3.0198066269804258E-14</v>
      </c>
      <c r="T371" s="63">
        <f t="shared" ca="1" si="648"/>
        <v>1.9539925233402755E-14</v>
      </c>
      <c r="U371" s="63">
        <f t="shared" ca="1" si="648"/>
        <v>3.1974423109204508E-14</v>
      </c>
      <c r="V371" s="63">
        <f t="shared" ca="1" si="648"/>
        <v>4.9737991503207013E-14</v>
      </c>
      <c r="W371" s="63">
        <f t="shared" ca="1" si="648"/>
        <v>5.8619775700208265E-14</v>
      </c>
      <c r="X371" s="63">
        <f t="shared" ca="1" si="648"/>
        <v>1.7763568394002505E-14</v>
      </c>
      <c r="Y371" s="63">
        <f t="shared" ca="1" si="648"/>
        <v>2.6645352591003757E-14</v>
      </c>
      <c r="Z371" s="63">
        <f t="shared" ca="1" si="648"/>
        <v>0</v>
      </c>
      <c r="AA371" s="63">
        <f t="shared" ca="1" si="648"/>
        <v>1.7763568394002505E-14</v>
      </c>
      <c r="AB371" s="63">
        <f t="shared" ca="1" si="648"/>
        <v>0</v>
      </c>
      <c r="AC371" s="63">
        <f t="shared" ca="1" si="648"/>
        <v>0</v>
      </c>
      <c r="AD371" s="63">
        <f t="shared" ca="1" si="648"/>
        <v>0</v>
      </c>
      <c r="AE371" s="63"/>
      <c r="AF371" s="194">
        <f t="shared" ref="AF371:BK371" ca="1" si="649">SUM(AF367:AF370)</f>
        <v>0</v>
      </c>
      <c r="AG371" s="194">
        <f t="shared" ca="1" si="649"/>
        <v>0</v>
      </c>
      <c r="AH371" s="194">
        <f t="shared" ca="1" si="649"/>
        <v>0</v>
      </c>
      <c r="AI371" s="194">
        <f t="shared" ca="1" si="649"/>
        <v>0</v>
      </c>
      <c r="AJ371" s="194">
        <f t="shared" ca="1" si="649"/>
        <v>0</v>
      </c>
      <c r="AK371" s="194">
        <f t="shared" ca="1" si="649"/>
        <v>0</v>
      </c>
      <c r="AL371" s="194">
        <f t="shared" ca="1" si="649"/>
        <v>0</v>
      </c>
      <c r="AM371" s="194">
        <f t="shared" ca="1" si="649"/>
        <v>0</v>
      </c>
      <c r="AN371" s="194">
        <f t="shared" ca="1" si="649"/>
        <v>0</v>
      </c>
      <c r="AO371" s="194">
        <f t="shared" ca="1" si="649"/>
        <v>0</v>
      </c>
      <c r="AP371" s="194">
        <f t="shared" ca="1" si="649"/>
        <v>0</v>
      </c>
      <c r="AQ371" s="194">
        <f t="shared" ca="1" si="649"/>
        <v>0</v>
      </c>
      <c r="AR371" s="194">
        <f t="shared" ca="1" si="649"/>
        <v>0</v>
      </c>
      <c r="AS371" s="194">
        <f t="shared" ca="1" si="649"/>
        <v>-3.3306690738754696E-15</v>
      </c>
      <c r="AT371" s="194">
        <f t="shared" ca="1" si="649"/>
        <v>0</v>
      </c>
      <c r="AU371" s="194">
        <f t="shared" ca="1" si="649"/>
        <v>0</v>
      </c>
      <c r="AV371" s="194">
        <f t="shared" ca="1" si="649"/>
        <v>0</v>
      </c>
      <c r="AW371" s="194">
        <f t="shared" ca="1" si="649"/>
        <v>0</v>
      </c>
      <c r="AX371" s="194">
        <f t="shared" ca="1" si="649"/>
        <v>0</v>
      </c>
      <c r="AY371" s="194">
        <f t="shared" ca="1" si="649"/>
        <v>0</v>
      </c>
      <c r="AZ371" s="194">
        <f t="shared" ca="1" si="649"/>
        <v>0</v>
      </c>
      <c r="BA371" s="194">
        <f t="shared" ca="1" si="649"/>
        <v>0</v>
      </c>
      <c r="BB371" s="194">
        <f t="shared" ca="1" si="649"/>
        <v>0</v>
      </c>
      <c r="BC371" s="194">
        <f t="shared" ca="1" si="649"/>
        <v>0</v>
      </c>
      <c r="BD371" s="194">
        <f t="shared" ca="1" si="649"/>
        <v>0</v>
      </c>
      <c r="BE371" s="194">
        <f t="shared" ca="1" si="649"/>
        <v>2.6645352591003757E-15</v>
      </c>
      <c r="BF371" s="194">
        <f t="shared" ca="1" si="649"/>
        <v>0</v>
      </c>
      <c r="BG371" s="194">
        <f t="shared" ca="1" si="649"/>
        <v>0</v>
      </c>
      <c r="BH371" s="194">
        <f t="shared" ca="1" si="649"/>
        <v>0</v>
      </c>
      <c r="BI371" s="194">
        <f t="shared" ca="1" si="649"/>
        <v>0</v>
      </c>
      <c r="BJ371" s="194">
        <f t="shared" ca="1" si="649"/>
        <v>0</v>
      </c>
      <c r="BK371" s="194">
        <f t="shared" ca="1" si="649"/>
        <v>0</v>
      </c>
      <c r="BL371" s="194">
        <f t="shared" ref="BL371:CM371" ca="1" si="650">SUM(BL367:BL370)</f>
        <v>0</v>
      </c>
      <c r="BM371" s="194">
        <f t="shared" ca="1" si="650"/>
        <v>0</v>
      </c>
      <c r="BN371" s="194">
        <f t="shared" ca="1" si="650"/>
        <v>0</v>
      </c>
      <c r="BO371" s="194">
        <f t="shared" ca="1" si="650"/>
        <v>0</v>
      </c>
      <c r="BP371" s="194">
        <f t="shared" ca="1" si="650"/>
        <v>0</v>
      </c>
      <c r="BQ371" s="194">
        <f t="shared" ca="1" si="650"/>
        <v>0</v>
      </c>
      <c r="BR371" s="194">
        <f t="shared" ca="1" si="650"/>
        <v>0</v>
      </c>
      <c r="BS371" s="194">
        <f t="shared" ca="1" si="650"/>
        <v>-3.5527136788005009E-15</v>
      </c>
      <c r="BT371" s="194">
        <f t="shared" ca="1" si="650"/>
        <v>-3.5527136788005009E-15</v>
      </c>
      <c r="BU371" s="194">
        <f t="shared" ca="1" si="650"/>
        <v>-3.5527136788005009E-15</v>
      </c>
      <c r="BV371" s="194">
        <f t="shared" ca="1" si="650"/>
        <v>-1.021405182655144E-14</v>
      </c>
      <c r="BW371" s="194">
        <f t="shared" ca="1" si="650"/>
        <v>-7.5495165674510645E-15</v>
      </c>
      <c r="BX371" s="194">
        <f t="shared" ca="1" si="650"/>
        <v>-5.3290705182007514E-15</v>
      </c>
      <c r="BY371" s="194">
        <f t="shared" ca="1" si="650"/>
        <v>-8.4376949871511897E-15</v>
      </c>
      <c r="BZ371" s="194">
        <f t="shared" ca="1" si="650"/>
        <v>-7.1054273576010019E-15</v>
      </c>
      <c r="CA371" s="194">
        <f t="shared" ca="1" si="650"/>
        <v>-1.021405182655144E-14</v>
      </c>
      <c r="CB371" s="194">
        <f t="shared" ca="1" si="650"/>
        <v>-8.8817841970012523E-15</v>
      </c>
      <c r="CC371" s="194">
        <f t="shared" ca="1" si="650"/>
        <v>-5.773159728050814E-15</v>
      </c>
      <c r="CD371" s="194">
        <f t="shared" ca="1" si="650"/>
        <v>3.9968028886505635E-15</v>
      </c>
      <c r="CE371" s="194">
        <f t="shared" ca="1" si="650"/>
        <v>6.6613381477509392E-15</v>
      </c>
      <c r="CF371" s="194">
        <f t="shared" ca="1" si="650"/>
        <v>0</v>
      </c>
      <c r="CG371" s="194">
        <f t="shared" ca="1" si="650"/>
        <v>0</v>
      </c>
      <c r="CH371" s="194">
        <f t="shared" ca="1" si="650"/>
        <v>0</v>
      </c>
      <c r="CI371" s="194">
        <f t="shared" ca="1" si="650"/>
        <v>0</v>
      </c>
      <c r="CJ371" s="194">
        <f t="shared" ca="1" si="650"/>
        <v>0</v>
      </c>
      <c r="CK371" s="194">
        <f t="shared" ca="1" si="650"/>
        <v>-5.773159728050814E-15</v>
      </c>
      <c r="CL371" s="194">
        <f t="shared" ca="1" si="650"/>
        <v>-4.4408920985006262E-15</v>
      </c>
      <c r="CM371" s="194">
        <f t="shared" ca="1" si="650"/>
        <v>0</v>
      </c>
    </row>
    <row r="373" spans="2:91" x14ac:dyDescent="0.2">
      <c r="B373" s="7" t="s">
        <v>295</v>
      </c>
      <c r="C373" s="19" t="str">
        <f>Inputs!$J$16</f>
        <v>EUR</v>
      </c>
      <c r="D373" s="19" t="s">
        <v>19</v>
      </c>
      <c r="E373" s="27">
        <f ca="1">E362/E368</f>
        <v>4.9999999999999991</v>
      </c>
      <c r="F373" s="27">
        <f ca="1">F362/F368</f>
        <v>5</v>
      </c>
      <c r="G373" s="27">
        <f ca="1">G362/G368</f>
        <v>5</v>
      </c>
      <c r="H373" s="27">
        <f ca="1">H362/H368</f>
        <v>5.0000000000000009</v>
      </c>
      <c r="I373" s="27">
        <f ca="1">I362/I368</f>
        <v>5</v>
      </c>
      <c r="K373" s="27">
        <f t="shared" ref="K373:AD373" ca="1" si="651">IFERROR(K362/K368,0)</f>
        <v>0</v>
      </c>
      <c r="L373" s="27">
        <f t="shared" ca="1" si="651"/>
        <v>0</v>
      </c>
      <c r="M373" s="27">
        <f t="shared" ca="1" si="651"/>
        <v>0</v>
      </c>
      <c r="N373" s="27">
        <f t="shared" ca="1" si="651"/>
        <v>4.9999999999999991</v>
      </c>
      <c r="O373" s="27">
        <f t="shared" ca="1" si="651"/>
        <v>5</v>
      </c>
      <c r="P373" s="27">
        <f t="shared" ca="1" si="651"/>
        <v>5</v>
      </c>
      <c r="Q373" s="27">
        <f t="shared" ca="1" si="651"/>
        <v>5</v>
      </c>
      <c r="R373" s="27">
        <f t="shared" ca="1" si="651"/>
        <v>4.9999999999999991</v>
      </c>
      <c r="S373" s="27">
        <f t="shared" ca="1" si="651"/>
        <v>5</v>
      </c>
      <c r="T373" s="27">
        <f t="shared" ca="1" si="651"/>
        <v>5</v>
      </c>
      <c r="U373" s="27">
        <f t="shared" ca="1" si="651"/>
        <v>5</v>
      </c>
      <c r="V373" s="27">
        <f t="shared" ca="1" si="651"/>
        <v>4.9999999999999991</v>
      </c>
      <c r="W373" s="27">
        <f t="shared" ca="1" si="651"/>
        <v>5</v>
      </c>
      <c r="X373" s="27">
        <f t="shared" ca="1" si="651"/>
        <v>5.0000000000000009</v>
      </c>
      <c r="Y373" s="27">
        <f t="shared" ca="1" si="651"/>
        <v>5</v>
      </c>
      <c r="Z373" s="27">
        <f t="shared" ca="1" si="651"/>
        <v>5.0000000000000009</v>
      </c>
      <c r="AA373" s="27">
        <f t="shared" ca="1" si="651"/>
        <v>4.9999999999999991</v>
      </c>
      <c r="AB373" s="27">
        <f t="shared" ca="1" si="651"/>
        <v>5.0000000000000009</v>
      </c>
      <c r="AC373" s="27">
        <f t="shared" ca="1" si="651"/>
        <v>5</v>
      </c>
      <c r="AD373" s="27">
        <f t="shared" ca="1" si="651"/>
        <v>5</v>
      </c>
      <c r="AF373" s="193">
        <f>Inputs!HB29</f>
        <v>5</v>
      </c>
      <c r="AG373" s="27">
        <f t="shared" ref="AG373:BL373" si="652">AF373*(1+AG374)</f>
        <v>5</v>
      </c>
      <c r="AH373" s="27">
        <f t="shared" si="652"/>
        <v>5</v>
      </c>
      <c r="AI373" s="27">
        <f t="shared" si="652"/>
        <v>5</v>
      </c>
      <c r="AJ373" s="27">
        <f t="shared" si="652"/>
        <v>5</v>
      </c>
      <c r="AK373" s="27">
        <f t="shared" si="652"/>
        <v>5</v>
      </c>
      <c r="AL373" s="27">
        <f t="shared" si="652"/>
        <v>5</v>
      </c>
      <c r="AM373" s="27">
        <f t="shared" si="652"/>
        <v>5</v>
      </c>
      <c r="AN373" s="27">
        <f t="shared" si="652"/>
        <v>5</v>
      </c>
      <c r="AO373" s="27">
        <f t="shared" si="652"/>
        <v>5</v>
      </c>
      <c r="AP373" s="27">
        <f t="shared" si="652"/>
        <v>5</v>
      </c>
      <c r="AQ373" s="27">
        <f t="shared" si="652"/>
        <v>5</v>
      </c>
      <c r="AR373" s="27">
        <f t="shared" si="652"/>
        <v>5</v>
      </c>
      <c r="AS373" s="27">
        <f t="shared" si="652"/>
        <v>5</v>
      </c>
      <c r="AT373" s="27">
        <f t="shared" si="652"/>
        <v>5</v>
      </c>
      <c r="AU373" s="27">
        <f t="shared" si="652"/>
        <v>5</v>
      </c>
      <c r="AV373" s="27">
        <f t="shared" si="652"/>
        <v>5</v>
      </c>
      <c r="AW373" s="27">
        <f t="shared" si="652"/>
        <v>5</v>
      </c>
      <c r="AX373" s="27">
        <f t="shared" si="652"/>
        <v>5</v>
      </c>
      <c r="AY373" s="27">
        <f t="shared" si="652"/>
        <v>5</v>
      </c>
      <c r="AZ373" s="27">
        <f t="shared" si="652"/>
        <v>5</v>
      </c>
      <c r="BA373" s="27">
        <f t="shared" si="652"/>
        <v>5</v>
      </c>
      <c r="BB373" s="27">
        <f t="shared" si="652"/>
        <v>5</v>
      </c>
      <c r="BC373" s="27">
        <f t="shared" si="652"/>
        <v>5</v>
      </c>
      <c r="BD373" s="27">
        <f t="shared" si="652"/>
        <v>5</v>
      </c>
      <c r="BE373" s="27">
        <f t="shared" si="652"/>
        <v>5</v>
      </c>
      <c r="BF373" s="27">
        <f t="shared" si="652"/>
        <v>5</v>
      </c>
      <c r="BG373" s="27">
        <f t="shared" si="652"/>
        <v>5</v>
      </c>
      <c r="BH373" s="27">
        <f t="shared" si="652"/>
        <v>5</v>
      </c>
      <c r="BI373" s="27">
        <f t="shared" si="652"/>
        <v>5</v>
      </c>
      <c r="BJ373" s="27">
        <f t="shared" si="652"/>
        <v>5</v>
      </c>
      <c r="BK373" s="27">
        <f t="shared" si="652"/>
        <v>5</v>
      </c>
      <c r="BL373" s="27">
        <f t="shared" si="652"/>
        <v>5</v>
      </c>
      <c r="BM373" s="27">
        <f t="shared" ref="BM373:CM373" si="653">BL373*(1+BM374)</f>
        <v>5</v>
      </c>
      <c r="BN373" s="27">
        <f t="shared" si="653"/>
        <v>5</v>
      </c>
      <c r="BO373" s="27">
        <f t="shared" si="653"/>
        <v>5</v>
      </c>
      <c r="BP373" s="27">
        <f t="shared" si="653"/>
        <v>5</v>
      </c>
      <c r="BQ373" s="27">
        <f t="shared" si="653"/>
        <v>5</v>
      </c>
      <c r="BR373" s="27">
        <f t="shared" si="653"/>
        <v>5</v>
      </c>
      <c r="BS373" s="27">
        <f t="shared" si="653"/>
        <v>5</v>
      </c>
      <c r="BT373" s="27">
        <f t="shared" si="653"/>
        <v>5</v>
      </c>
      <c r="BU373" s="27">
        <f t="shared" si="653"/>
        <v>5</v>
      </c>
      <c r="BV373" s="27">
        <f t="shared" si="653"/>
        <v>5</v>
      </c>
      <c r="BW373" s="27">
        <f t="shared" si="653"/>
        <v>5</v>
      </c>
      <c r="BX373" s="27">
        <f t="shared" si="653"/>
        <v>5</v>
      </c>
      <c r="BY373" s="27">
        <f t="shared" si="653"/>
        <v>5</v>
      </c>
      <c r="BZ373" s="27">
        <f t="shared" si="653"/>
        <v>5</v>
      </c>
      <c r="CA373" s="27">
        <f t="shared" si="653"/>
        <v>5</v>
      </c>
      <c r="CB373" s="27">
        <f t="shared" si="653"/>
        <v>5</v>
      </c>
      <c r="CC373" s="27">
        <f t="shared" si="653"/>
        <v>5</v>
      </c>
      <c r="CD373" s="27">
        <f t="shared" si="653"/>
        <v>5</v>
      </c>
      <c r="CE373" s="27">
        <f t="shared" si="653"/>
        <v>5</v>
      </c>
      <c r="CF373" s="27">
        <f t="shared" si="653"/>
        <v>5</v>
      </c>
      <c r="CG373" s="27">
        <f t="shared" si="653"/>
        <v>5</v>
      </c>
      <c r="CH373" s="27">
        <f t="shared" si="653"/>
        <v>5</v>
      </c>
      <c r="CI373" s="27">
        <f t="shared" si="653"/>
        <v>5</v>
      </c>
      <c r="CJ373" s="27">
        <f t="shared" si="653"/>
        <v>5</v>
      </c>
      <c r="CK373" s="27">
        <f t="shared" si="653"/>
        <v>5</v>
      </c>
      <c r="CL373" s="27">
        <f t="shared" si="653"/>
        <v>5</v>
      </c>
      <c r="CM373" s="27">
        <f t="shared" si="653"/>
        <v>5</v>
      </c>
    </row>
    <row r="374" spans="2:91" s="189" customFormat="1" x14ac:dyDescent="0.2">
      <c r="B374" s="192" t="s">
        <v>277</v>
      </c>
      <c r="C374" s="19" t="s">
        <v>43</v>
      </c>
      <c r="D374" s="19" t="s">
        <v>19</v>
      </c>
      <c r="E374" s="191">
        <f>Settings!AZ329</f>
        <v>0</v>
      </c>
      <c r="F374" s="191">
        <f>Settings!BA329</f>
        <v>0</v>
      </c>
      <c r="G374" s="191">
        <f>Settings!BB329</f>
        <v>0</v>
      </c>
      <c r="H374" s="191">
        <f>Settings!BC329</f>
        <v>0</v>
      </c>
      <c r="I374" s="191">
        <f>Settings!BD329</f>
        <v>0</v>
      </c>
      <c r="K374" s="190">
        <f t="shared" ref="K374:AD374" si="654">SUMIF($E$4:$I$4,K$4,$E374:$I374)/4</f>
        <v>0</v>
      </c>
      <c r="L374" s="190">
        <f t="shared" si="654"/>
        <v>0</v>
      </c>
      <c r="M374" s="190">
        <f t="shared" si="654"/>
        <v>0</v>
      </c>
      <c r="N374" s="190">
        <f t="shared" si="654"/>
        <v>0</v>
      </c>
      <c r="O374" s="190">
        <f t="shared" si="654"/>
        <v>0</v>
      </c>
      <c r="P374" s="190">
        <f t="shared" si="654"/>
        <v>0</v>
      </c>
      <c r="Q374" s="190">
        <f t="shared" si="654"/>
        <v>0</v>
      </c>
      <c r="R374" s="190">
        <f t="shared" si="654"/>
        <v>0</v>
      </c>
      <c r="S374" s="190">
        <f t="shared" si="654"/>
        <v>0</v>
      </c>
      <c r="T374" s="190">
        <f t="shared" si="654"/>
        <v>0</v>
      </c>
      <c r="U374" s="190">
        <f t="shared" si="654"/>
        <v>0</v>
      </c>
      <c r="V374" s="190">
        <f t="shared" si="654"/>
        <v>0</v>
      </c>
      <c r="W374" s="190">
        <f t="shared" si="654"/>
        <v>0</v>
      </c>
      <c r="X374" s="190">
        <f t="shared" si="654"/>
        <v>0</v>
      </c>
      <c r="Y374" s="190">
        <f t="shared" si="654"/>
        <v>0</v>
      </c>
      <c r="Z374" s="190">
        <f t="shared" si="654"/>
        <v>0</v>
      </c>
      <c r="AA374" s="190">
        <f t="shared" si="654"/>
        <v>0</v>
      </c>
      <c r="AB374" s="190">
        <f t="shared" si="654"/>
        <v>0</v>
      </c>
      <c r="AC374" s="190">
        <f t="shared" si="654"/>
        <v>0</v>
      </c>
      <c r="AD374" s="190">
        <f t="shared" si="654"/>
        <v>0</v>
      </c>
      <c r="AF374" s="190">
        <f t="shared" ref="AF374:BK374" si="655">SUMIF($E$4:$I$4,AF$4,$E374:$I374)/12</f>
        <v>0</v>
      </c>
      <c r="AG374" s="190">
        <f t="shared" si="655"/>
        <v>0</v>
      </c>
      <c r="AH374" s="190">
        <f t="shared" si="655"/>
        <v>0</v>
      </c>
      <c r="AI374" s="190">
        <f t="shared" si="655"/>
        <v>0</v>
      </c>
      <c r="AJ374" s="190">
        <f t="shared" si="655"/>
        <v>0</v>
      </c>
      <c r="AK374" s="190">
        <f t="shared" si="655"/>
        <v>0</v>
      </c>
      <c r="AL374" s="190">
        <f t="shared" si="655"/>
        <v>0</v>
      </c>
      <c r="AM374" s="190">
        <f t="shared" si="655"/>
        <v>0</v>
      </c>
      <c r="AN374" s="190">
        <f t="shared" si="655"/>
        <v>0</v>
      </c>
      <c r="AO374" s="190">
        <f t="shared" si="655"/>
        <v>0</v>
      </c>
      <c r="AP374" s="190">
        <f t="shared" si="655"/>
        <v>0</v>
      </c>
      <c r="AQ374" s="190">
        <f t="shared" si="655"/>
        <v>0</v>
      </c>
      <c r="AR374" s="190">
        <f t="shared" si="655"/>
        <v>0</v>
      </c>
      <c r="AS374" s="190">
        <f t="shared" si="655"/>
        <v>0</v>
      </c>
      <c r="AT374" s="190">
        <f t="shared" si="655"/>
        <v>0</v>
      </c>
      <c r="AU374" s="190">
        <f t="shared" si="655"/>
        <v>0</v>
      </c>
      <c r="AV374" s="190">
        <f t="shared" si="655"/>
        <v>0</v>
      </c>
      <c r="AW374" s="190">
        <f t="shared" si="655"/>
        <v>0</v>
      </c>
      <c r="AX374" s="190">
        <f t="shared" si="655"/>
        <v>0</v>
      </c>
      <c r="AY374" s="190">
        <f t="shared" si="655"/>
        <v>0</v>
      </c>
      <c r="AZ374" s="190">
        <f t="shared" si="655"/>
        <v>0</v>
      </c>
      <c r="BA374" s="190">
        <f t="shared" si="655"/>
        <v>0</v>
      </c>
      <c r="BB374" s="190">
        <f t="shared" si="655"/>
        <v>0</v>
      </c>
      <c r="BC374" s="190">
        <f t="shared" si="655"/>
        <v>0</v>
      </c>
      <c r="BD374" s="190">
        <f t="shared" si="655"/>
        <v>0</v>
      </c>
      <c r="BE374" s="190">
        <f t="shared" si="655"/>
        <v>0</v>
      </c>
      <c r="BF374" s="190">
        <f t="shared" si="655"/>
        <v>0</v>
      </c>
      <c r="BG374" s="190">
        <f t="shared" si="655"/>
        <v>0</v>
      </c>
      <c r="BH374" s="190">
        <f t="shared" si="655"/>
        <v>0</v>
      </c>
      <c r="BI374" s="190">
        <f t="shared" si="655"/>
        <v>0</v>
      </c>
      <c r="BJ374" s="190">
        <f t="shared" si="655"/>
        <v>0</v>
      </c>
      <c r="BK374" s="190">
        <f t="shared" si="655"/>
        <v>0</v>
      </c>
      <c r="BL374" s="190">
        <f t="shared" ref="BL374:CM374" si="656">SUMIF($E$4:$I$4,BL$4,$E374:$I374)/12</f>
        <v>0</v>
      </c>
      <c r="BM374" s="190">
        <f t="shared" si="656"/>
        <v>0</v>
      </c>
      <c r="BN374" s="190">
        <f t="shared" si="656"/>
        <v>0</v>
      </c>
      <c r="BO374" s="190">
        <f t="shared" si="656"/>
        <v>0</v>
      </c>
      <c r="BP374" s="190">
        <f t="shared" si="656"/>
        <v>0</v>
      </c>
      <c r="BQ374" s="190">
        <f t="shared" si="656"/>
        <v>0</v>
      </c>
      <c r="BR374" s="190">
        <f t="shared" si="656"/>
        <v>0</v>
      </c>
      <c r="BS374" s="190">
        <f t="shared" si="656"/>
        <v>0</v>
      </c>
      <c r="BT374" s="190">
        <f t="shared" si="656"/>
        <v>0</v>
      </c>
      <c r="BU374" s="190">
        <f t="shared" si="656"/>
        <v>0</v>
      </c>
      <c r="BV374" s="190">
        <f t="shared" si="656"/>
        <v>0</v>
      </c>
      <c r="BW374" s="190">
        <f t="shared" si="656"/>
        <v>0</v>
      </c>
      <c r="BX374" s="190">
        <f t="shared" si="656"/>
        <v>0</v>
      </c>
      <c r="BY374" s="190">
        <f t="shared" si="656"/>
        <v>0</v>
      </c>
      <c r="BZ374" s="190">
        <f t="shared" si="656"/>
        <v>0</v>
      </c>
      <c r="CA374" s="190">
        <f t="shared" si="656"/>
        <v>0</v>
      </c>
      <c r="CB374" s="190">
        <f t="shared" si="656"/>
        <v>0</v>
      </c>
      <c r="CC374" s="190">
        <f t="shared" si="656"/>
        <v>0</v>
      </c>
      <c r="CD374" s="190">
        <f t="shared" si="656"/>
        <v>0</v>
      </c>
      <c r="CE374" s="190">
        <f t="shared" si="656"/>
        <v>0</v>
      </c>
      <c r="CF374" s="190">
        <f t="shared" si="656"/>
        <v>0</v>
      </c>
      <c r="CG374" s="190">
        <f t="shared" si="656"/>
        <v>0</v>
      </c>
      <c r="CH374" s="190">
        <f t="shared" si="656"/>
        <v>0</v>
      </c>
      <c r="CI374" s="190">
        <f t="shared" si="656"/>
        <v>0</v>
      </c>
      <c r="CJ374" s="190">
        <f t="shared" si="656"/>
        <v>0</v>
      </c>
      <c r="CK374" s="190">
        <f t="shared" si="656"/>
        <v>0</v>
      </c>
      <c r="CL374" s="190">
        <f t="shared" si="656"/>
        <v>0</v>
      </c>
      <c r="CM374" s="190">
        <f t="shared" si="656"/>
        <v>0</v>
      </c>
    </row>
    <row r="376" spans="2:91" x14ac:dyDescent="0.2">
      <c r="B376" s="23" t="str">
        <f>Inputs!GY30</f>
        <v>Spices and other additives</v>
      </c>
    </row>
    <row r="377" spans="2:91" x14ac:dyDescent="0.2">
      <c r="B377" s="23"/>
    </row>
    <row r="378" spans="2:91" s="115" customFormat="1" x14ac:dyDescent="0.2">
      <c r="B378" s="195" t="s">
        <v>300</v>
      </c>
      <c r="C378" s="19" t="str">
        <f>Inputs!$J$16</f>
        <v>EUR</v>
      </c>
      <c r="D378" s="19" t="s">
        <v>19</v>
      </c>
      <c r="E378" s="63">
        <v>0</v>
      </c>
      <c r="F378" s="63">
        <f ca="1">E382</f>
        <v>-1.1368683772161603E-13</v>
      </c>
      <c r="G378" s="63">
        <f ca="1">F382</f>
        <v>6.2527760746888816E-13</v>
      </c>
      <c r="H378" s="63">
        <f ca="1">G382</f>
        <v>1.7621459846850485E-12</v>
      </c>
      <c r="I378" s="63">
        <f ca="1">H382</f>
        <v>1.0231815394945443E-12</v>
      </c>
      <c r="J378" s="63"/>
      <c r="K378" s="63">
        <v>0</v>
      </c>
      <c r="L378" s="63">
        <f t="shared" ref="L378:AD378" ca="1" si="657">K382</f>
        <v>0</v>
      </c>
      <c r="M378" s="63">
        <f t="shared" ca="1" si="657"/>
        <v>0</v>
      </c>
      <c r="N378" s="63">
        <f t="shared" ca="1" si="657"/>
        <v>0</v>
      </c>
      <c r="O378" s="63">
        <f t="shared" ca="1" si="657"/>
        <v>-1.1368683772161603E-13</v>
      </c>
      <c r="P378" s="63">
        <f t="shared" ca="1" si="657"/>
        <v>1.4210854715202004E-13</v>
      </c>
      <c r="Q378" s="63">
        <f t="shared" ca="1" si="657"/>
        <v>4.5474735088646412E-13</v>
      </c>
      <c r="R378" s="63">
        <f t="shared" ca="1" si="657"/>
        <v>5.5422333389287814E-13</v>
      </c>
      <c r="S378" s="63">
        <f t="shared" ca="1" si="657"/>
        <v>3.979039320256561E-13</v>
      </c>
      <c r="T378" s="63">
        <f t="shared" ca="1" si="657"/>
        <v>5.2580162446247414E-13</v>
      </c>
      <c r="U378" s="63">
        <f t="shared" ca="1" si="657"/>
        <v>4.6895820560166612E-13</v>
      </c>
      <c r="V378" s="63">
        <f t="shared" ca="1" si="657"/>
        <v>4.2632564145606011E-13</v>
      </c>
      <c r="W378" s="63">
        <f t="shared" ca="1" si="657"/>
        <v>3.4106051316484809E-13</v>
      </c>
      <c r="X378" s="63">
        <f t="shared" ca="1" si="657"/>
        <v>2.8421709430404007E-13</v>
      </c>
      <c r="Y378" s="63">
        <f t="shared" ca="1" si="657"/>
        <v>2.5579538487363607E-13</v>
      </c>
      <c r="Z378" s="63">
        <f t="shared" ca="1" si="657"/>
        <v>2.7000623958883807E-13</v>
      </c>
      <c r="AA378" s="63">
        <f t="shared" ca="1" si="657"/>
        <v>-1.9895196601282805E-13</v>
      </c>
      <c r="AB378" s="63">
        <f t="shared" ca="1" si="657"/>
        <v>-2.9842794901924208E-13</v>
      </c>
      <c r="AC378" s="63">
        <f t="shared" ca="1" si="657"/>
        <v>-3.1263880373444408E-13</v>
      </c>
      <c r="AD378" s="63">
        <f t="shared" ca="1" si="657"/>
        <v>-2.4158453015843406E-13</v>
      </c>
      <c r="AE378" s="63"/>
      <c r="AF378" s="194">
        <v>0</v>
      </c>
      <c r="AG378" s="63">
        <f t="shared" ref="AG378:BL378" ca="1" si="658">AF382</f>
        <v>0</v>
      </c>
      <c r="AH378" s="63">
        <f t="shared" ca="1" si="658"/>
        <v>0</v>
      </c>
      <c r="AI378" s="63">
        <f t="shared" ca="1" si="658"/>
        <v>0</v>
      </c>
      <c r="AJ378" s="63">
        <f t="shared" ca="1" si="658"/>
        <v>0</v>
      </c>
      <c r="AK378" s="63">
        <f t="shared" ca="1" si="658"/>
        <v>0</v>
      </c>
      <c r="AL378" s="63">
        <f t="shared" ca="1" si="658"/>
        <v>0</v>
      </c>
      <c r="AM378" s="63">
        <f t="shared" ca="1" si="658"/>
        <v>0</v>
      </c>
      <c r="AN378" s="63">
        <f t="shared" ca="1" si="658"/>
        <v>0</v>
      </c>
      <c r="AO378" s="63">
        <f t="shared" ca="1" si="658"/>
        <v>0</v>
      </c>
      <c r="AP378" s="63">
        <f t="shared" ca="1" si="658"/>
        <v>0</v>
      </c>
      <c r="AQ378" s="63">
        <f t="shared" ca="1" si="658"/>
        <v>0</v>
      </c>
      <c r="AR378" s="63">
        <f t="shared" ca="1" si="658"/>
        <v>0</v>
      </c>
      <c r="AS378" s="63">
        <f t="shared" ca="1" si="658"/>
        <v>0</v>
      </c>
      <c r="AT378" s="63">
        <f t="shared" ca="1" si="658"/>
        <v>2.8421709430404007E-14</v>
      </c>
      <c r="AU378" s="63">
        <f t="shared" ca="1" si="658"/>
        <v>4.9737991503207013E-14</v>
      </c>
      <c r="AV378" s="63">
        <f t="shared" ca="1" si="658"/>
        <v>6.3948846218409017E-14</v>
      </c>
      <c r="AW378" s="63">
        <f t="shared" ca="1" si="658"/>
        <v>6.0396132539608516E-14</v>
      </c>
      <c r="AX378" s="63">
        <f t="shared" ca="1" si="658"/>
        <v>4.2632564145606011E-14</v>
      </c>
      <c r="AY378" s="63">
        <f t="shared" ca="1" si="658"/>
        <v>6.0396132539608516E-14</v>
      </c>
      <c r="AZ378" s="63">
        <f t="shared" ca="1" si="658"/>
        <v>1.7053025658242404E-13</v>
      </c>
      <c r="BA378" s="63">
        <f t="shared" ca="1" si="658"/>
        <v>2.1316282072803006E-13</v>
      </c>
      <c r="BB378" s="63">
        <f t="shared" ca="1" si="658"/>
        <v>2.0605739337042905E-13</v>
      </c>
      <c r="BC378" s="63">
        <f t="shared" ca="1" si="658"/>
        <v>2.4868995751603507E-13</v>
      </c>
      <c r="BD378" s="63">
        <f t="shared" ca="1" si="658"/>
        <v>1.7763568394002505E-13</v>
      </c>
      <c r="BE378" s="63">
        <f t="shared" ca="1" si="658"/>
        <v>2.5224267119483557E-13</v>
      </c>
      <c r="BF378" s="63">
        <f t="shared" ca="1" si="658"/>
        <v>2.4158453015843406E-13</v>
      </c>
      <c r="BG378" s="63">
        <f t="shared" ca="1" si="658"/>
        <v>2.5934809855243657E-13</v>
      </c>
      <c r="BH378" s="63">
        <f t="shared" ca="1" si="658"/>
        <v>3.1263880373444408E-13</v>
      </c>
      <c r="BI378" s="63">
        <f t="shared" ca="1" si="658"/>
        <v>3.4106051316484809E-13</v>
      </c>
      <c r="BJ378" s="63">
        <f t="shared" ca="1" si="658"/>
        <v>3.836930773104541E-13</v>
      </c>
      <c r="BK378" s="63">
        <f t="shared" ca="1" si="658"/>
        <v>4.2987835513486061E-13</v>
      </c>
      <c r="BL378" s="63">
        <f t="shared" ca="1" si="658"/>
        <v>4.1922021409845911E-13</v>
      </c>
      <c r="BM378" s="63">
        <f t="shared" ref="BM378:CM378" ca="1" si="659">BL382</f>
        <v>3.694822225952521E-13</v>
      </c>
      <c r="BN378" s="63">
        <f t="shared" ca="1" si="659"/>
        <v>3.5171865420124959E-13</v>
      </c>
      <c r="BO378" s="63">
        <f t="shared" ca="1" si="659"/>
        <v>3.836930773104541E-13</v>
      </c>
      <c r="BP378" s="63">
        <f t="shared" ca="1" si="659"/>
        <v>4.0145664570445661E-13</v>
      </c>
      <c r="BQ378" s="63">
        <f t="shared" ca="1" si="659"/>
        <v>4.4053649617126212E-13</v>
      </c>
      <c r="BR378" s="63">
        <f t="shared" ca="1" si="659"/>
        <v>4.6895820560166612E-13</v>
      </c>
      <c r="BS378" s="63">
        <f t="shared" ca="1" si="659"/>
        <v>5.1159076974727213E-13</v>
      </c>
      <c r="BT378" s="63">
        <f t="shared" ca="1" si="659"/>
        <v>5.6843418860808015E-13</v>
      </c>
      <c r="BU378" s="63">
        <f t="shared" ca="1" si="659"/>
        <v>5.6843418860808015E-13</v>
      </c>
      <c r="BV378" s="63">
        <f t="shared" ca="1" si="659"/>
        <v>5.4001247917767614E-13</v>
      </c>
      <c r="BW378" s="63">
        <f t="shared" ca="1" si="659"/>
        <v>6.0396132539608516E-13</v>
      </c>
      <c r="BX378" s="63">
        <f t="shared" ca="1" si="659"/>
        <v>6.2527760746888816E-13</v>
      </c>
      <c r="BY378" s="63">
        <f t="shared" ca="1" si="659"/>
        <v>7.4251715886930469E-13</v>
      </c>
      <c r="BZ378" s="63">
        <f t="shared" ca="1" si="659"/>
        <v>8.1001871876651421E-13</v>
      </c>
      <c r="CA378" s="63">
        <f t="shared" ca="1" si="659"/>
        <v>7.638334409421077E-13</v>
      </c>
      <c r="CB378" s="63">
        <f t="shared" ca="1" si="659"/>
        <v>8.4199314187571872E-13</v>
      </c>
      <c r="CC378" s="63">
        <f t="shared" ca="1" si="659"/>
        <v>6.5369931689929217E-13</v>
      </c>
      <c r="CD378" s="63">
        <f t="shared" ca="1" si="659"/>
        <v>6.0396132539608516E-13</v>
      </c>
      <c r="CE378" s="63">
        <f t="shared" ca="1" si="659"/>
        <v>6.0396132539608516E-13</v>
      </c>
      <c r="CF378" s="63">
        <f t="shared" ca="1" si="659"/>
        <v>6.5014660322049167E-13</v>
      </c>
      <c r="CG378" s="63">
        <f t="shared" ca="1" si="659"/>
        <v>6.6080474425689317E-13</v>
      </c>
      <c r="CH378" s="63">
        <f t="shared" ca="1" si="659"/>
        <v>6.6080474425689317E-13</v>
      </c>
      <c r="CI378" s="63">
        <f t="shared" ca="1" si="659"/>
        <v>6.3948846218409017E-13</v>
      </c>
      <c r="CJ378" s="63">
        <f t="shared" ca="1" si="659"/>
        <v>6.6080474425689317E-13</v>
      </c>
      <c r="CK378" s="63">
        <f t="shared" ca="1" si="659"/>
        <v>6.2172489379008766E-13</v>
      </c>
      <c r="CL378" s="63">
        <f t="shared" ca="1" si="659"/>
        <v>5.8264504332328215E-13</v>
      </c>
      <c r="CM378" s="63">
        <f t="shared" ca="1" si="659"/>
        <v>5.6488147492927965E-13</v>
      </c>
    </row>
    <row r="379" spans="2:91" x14ac:dyDescent="0.2">
      <c r="B379" s="196" t="s">
        <v>299</v>
      </c>
      <c r="C379" s="19" t="str">
        <f>Inputs!$J$16</f>
        <v>EUR</v>
      </c>
      <c r="D379" s="19" t="s">
        <v>19</v>
      </c>
      <c r="E379" s="27">
        <f t="shared" ref="E379:I381" ca="1" si="660">SUMIF($K$4:$AD$4,E$4,$K379:$AD379)</f>
        <v>1380.5504999999998</v>
      </c>
      <c r="F379" s="27">
        <f t="shared" ca="1" si="660"/>
        <v>5839.7535000000007</v>
      </c>
      <c r="G379" s="27">
        <f t="shared" ca="1" si="660"/>
        <v>6338.6189999999997</v>
      </c>
      <c r="H379" s="27">
        <f t="shared" ca="1" si="660"/>
        <v>6656.548499999999</v>
      </c>
      <c r="I379" s="27">
        <f t="shared" ca="1" si="660"/>
        <v>7573.2615000000005</v>
      </c>
      <c r="J379" s="27"/>
      <c r="K379" s="27">
        <f t="shared" ref="K379:T381" ca="1" si="661">SUMIFS($AF379:$CM379,$AF$4:$CM$4,K$4,$AF$8:$CM$8,K$8)</f>
        <v>0</v>
      </c>
      <c r="L379" s="27">
        <f t="shared" ca="1" si="661"/>
        <v>0</v>
      </c>
      <c r="M379" s="27">
        <f t="shared" ca="1" si="661"/>
        <v>0</v>
      </c>
      <c r="N379" s="27">
        <f t="shared" ca="1" si="661"/>
        <v>1380.5504999999998</v>
      </c>
      <c r="O379" s="27">
        <f t="shared" ca="1" si="661"/>
        <v>1358.2170000000001</v>
      </c>
      <c r="P379" s="27">
        <f t="shared" ca="1" si="661"/>
        <v>1406.6010000000001</v>
      </c>
      <c r="Q379" s="27">
        <f t="shared" ca="1" si="661"/>
        <v>1476.9720000000002</v>
      </c>
      <c r="R379" s="27">
        <f t="shared" ca="1" si="661"/>
        <v>1597.9634999999998</v>
      </c>
      <c r="S379" s="27">
        <f t="shared" ca="1" si="661"/>
        <v>1464.6869999999999</v>
      </c>
      <c r="T379" s="27">
        <f t="shared" ca="1" si="661"/>
        <v>1525.0095000000001</v>
      </c>
      <c r="U379" s="27">
        <f t="shared" ref="U379:AD381" ca="1" si="662">SUMIFS($AF379:$CM379,$AF$4:$CM$4,U$4,$AF$8:$CM$8,U$8)</f>
        <v>1604.1059999999998</v>
      </c>
      <c r="V379" s="27">
        <f t="shared" ca="1" si="662"/>
        <v>1744.8164999999999</v>
      </c>
      <c r="W379" s="27">
        <f t="shared" ca="1" si="662"/>
        <v>1531.53</v>
      </c>
      <c r="X379" s="27">
        <f t="shared" ca="1" si="662"/>
        <v>1605.9644999999998</v>
      </c>
      <c r="Y379" s="27">
        <f t="shared" ca="1" si="662"/>
        <v>1697.5349999999999</v>
      </c>
      <c r="Z379" s="27">
        <f t="shared" ca="1" si="662"/>
        <v>1821.5189999999998</v>
      </c>
      <c r="AA379" s="27">
        <f t="shared" ca="1" si="662"/>
        <v>1757.2905000000001</v>
      </c>
      <c r="AB379" s="27">
        <f t="shared" ca="1" si="662"/>
        <v>1825.0469999999998</v>
      </c>
      <c r="AC379" s="27">
        <f t="shared" ca="1" si="662"/>
        <v>1911.6090000000002</v>
      </c>
      <c r="AD379" s="27">
        <f t="shared" ca="1" si="662"/>
        <v>2079.3150000000001</v>
      </c>
      <c r="AE379" s="27"/>
      <c r="AF379" s="26">
        <f t="shared" ref="AF379:BK379" ca="1" si="663">AF385*AF390</f>
        <v>0</v>
      </c>
      <c r="AG379" s="26">
        <f t="shared" ca="1" si="663"/>
        <v>0</v>
      </c>
      <c r="AH379" s="26">
        <f t="shared" ca="1" si="663"/>
        <v>0</v>
      </c>
      <c r="AI379" s="26">
        <f t="shared" ca="1" si="663"/>
        <v>0</v>
      </c>
      <c r="AJ379" s="26">
        <f t="shared" ca="1" si="663"/>
        <v>0</v>
      </c>
      <c r="AK379" s="26">
        <f t="shared" ca="1" si="663"/>
        <v>0</v>
      </c>
      <c r="AL379" s="26">
        <f t="shared" ca="1" si="663"/>
        <v>0</v>
      </c>
      <c r="AM379" s="26">
        <f t="shared" ca="1" si="663"/>
        <v>0</v>
      </c>
      <c r="AN379" s="26">
        <f t="shared" ca="1" si="663"/>
        <v>0</v>
      </c>
      <c r="AO379" s="26">
        <f t="shared" ca="1" si="663"/>
        <v>454.5449999999999</v>
      </c>
      <c r="AP379" s="26">
        <f t="shared" ca="1" si="663"/>
        <v>447.64650000000006</v>
      </c>
      <c r="AQ379" s="26">
        <f t="shared" ca="1" si="663"/>
        <v>478.35899999999992</v>
      </c>
      <c r="AR379" s="26">
        <f t="shared" ca="1" si="663"/>
        <v>509.4495</v>
      </c>
      <c r="AS379" s="26">
        <f t="shared" ca="1" si="663"/>
        <v>357.93450000000001</v>
      </c>
      <c r="AT379" s="26">
        <f t="shared" ca="1" si="663"/>
        <v>490.83299999999997</v>
      </c>
      <c r="AU379" s="26">
        <f t="shared" ca="1" si="663"/>
        <v>455.8365</v>
      </c>
      <c r="AV379" s="26">
        <f t="shared" ca="1" si="663"/>
        <v>474.26400000000001</v>
      </c>
      <c r="AW379" s="26">
        <f t="shared" ca="1" si="663"/>
        <v>476.50049999999999</v>
      </c>
      <c r="AX379" s="26">
        <f t="shared" ca="1" si="663"/>
        <v>474.26400000000001</v>
      </c>
      <c r="AY379" s="26">
        <f t="shared" ca="1" si="663"/>
        <v>536.25600000000009</v>
      </c>
      <c r="AZ379" s="26">
        <f t="shared" ca="1" si="663"/>
        <v>466.45200000000011</v>
      </c>
      <c r="BA379" s="26">
        <f t="shared" ca="1" si="663"/>
        <v>523.404</v>
      </c>
      <c r="BB379" s="26">
        <f t="shared" ca="1" si="663"/>
        <v>532.35</v>
      </c>
      <c r="BC379" s="26">
        <f t="shared" ca="1" si="663"/>
        <v>542.20949999999993</v>
      </c>
      <c r="BD379" s="26">
        <f t="shared" ca="1" si="663"/>
        <v>552.63600000000008</v>
      </c>
      <c r="BE379" s="26">
        <f t="shared" ca="1" si="663"/>
        <v>382.12650000000002</v>
      </c>
      <c r="BF379" s="26">
        <f t="shared" ca="1" si="663"/>
        <v>529.92449999999985</v>
      </c>
      <c r="BG379" s="26">
        <f t="shared" ca="1" si="663"/>
        <v>501.44850000000008</v>
      </c>
      <c r="BH379" s="26">
        <f t="shared" ca="1" si="663"/>
        <v>517.82850000000008</v>
      </c>
      <c r="BI379" s="26">
        <f t="shared" ca="1" si="663"/>
        <v>505.73249999999996</v>
      </c>
      <c r="BJ379" s="26">
        <f t="shared" ca="1" si="663"/>
        <v>509.82750000000004</v>
      </c>
      <c r="BK379" s="26">
        <f t="shared" ca="1" si="663"/>
        <v>599.53949999999998</v>
      </c>
      <c r="BL379" s="26">
        <f t="shared" ref="BL379:CM379" ca="1" si="664">BL385*BL390</f>
        <v>494.73899999999992</v>
      </c>
      <c r="BM379" s="26">
        <f t="shared" ca="1" si="664"/>
        <v>572.54399999999998</v>
      </c>
      <c r="BN379" s="26">
        <f t="shared" ca="1" si="664"/>
        <v>587.25450000000001</v>
      </c>
      <c r="BO379" s="26">
        <f t="shared" ca="1" si="664"/>
        <v>585.01800000000003</v>
      </c>
      <c r="BP379" s="26">
        <f t="shared" ca="1" si="664"/>
        <v>585.58500000000004</v>
      </c>
      <c r="BQ379" s="26">
        <f t="shared" ca="1" si="664"/>
        <v>401.31</v>
      </c>
      <c r="BR379" s="26">
        <f t="shared" ca="1" si="664"/>
        <v>544.63499999999999</v>
      </c>
      <c r="BS379" s="26">
        <f t="shared" ca="1" si="664"/>
        <v>525.45150000000001</v>
      </c>
      <c r="BT379" s="26">
        <f t="shared" ca="1" si="664"/>
        <v>560.63699999999994</v>
      </c>
      <c r="BU379" s="26">
        <f t="shared" ca="1" si="664"/>
        <v>519.87599999999998</v>
      </c>
      <c r="BV379" s="26">
        <f t="shared" ca="1" si="664"/>
        <v>541.83150000000001</v>
      </c>
      <c r="BW379" s="26">
        <f t="shared" ca="1" si="664"/>
        <v>627.82650000000001</v>
      </c>
      <c r="BX379" s="26">
        <f t="shared" ca="1" si="664"/>
        <v>527.87699999999995</v>
      </c>
      <c r="BY379" s="26">
        <f t="shared" ca="1" si="664"/>
        <v>606.06000000000006</v>
      </c>
      <c r="BZ379" s="26">
        <f t="shared" ca="1" si="664"/>
        <v>605.49299999999994</v>
      </c>
      <c r="CA379" s="26">
        <f t="shared" ca="1" si="664"/>
        <v>609.96600000000001</v>
      </c>
      <c r="CB379" s="26">
        <f t="shared" ca="1" si="664"/>
        <v>685.3454999999999</v>
      </c>
      <c r="CC379" s="26">
        <f t="shared" ca="1" si="664"/>
        <v>456.21449999999993</v>
      </c>
      <c r="CD379" s="26">
        <f t="shared" ca="1" si="664"/>
        <v>615.73050000000012</v>
      </c>
      <c r="CE379" s="26">
        <f t="shared" ca="1" si="664"/>
        <v>591.16049999999996</v>
      </c>
      <c r="CF379" s="26">
        <f t="shared" ca="1" si="664"/>
        <v>634.15800000000002</v>
      </c>
      <c r="CG379" s="26">
        <f t="shared" ca="1" si="664"/>
        <v>599.72849999999994</v>
      </c>
      <c r="CH379" s="26">
        <f t="shared" ca="1" si="664"/>
        <v>619.63650000000007</v>
      </c>
      <c r="CI379" s="26">
        <f t="shared" ca="1" si="664"/>
        <v>696.15</v>
      </c>
      <c r="CJ379" s="26">
        <f t="shared" ca="1" si="664"/>
        <v>595.82249999999999</v>
      </c>
      <c r="CK379" s="26">
        <f t="shared" ca="1" si="664"/>
        <v>708.43500000000006</v>
      </c>
      <c r="CL379" s="26">
        <f t="shared" ca="1" si="664"/>
        <v>671.39100000000008</v>
      </c>
      <c r="CM379" s="26">
        <f t="shared" ca="1" si="664"/>
        <v>699.48900000000003</v>
      </c>
    </row>
    <row r="380" spans="2:91" x14ac:dyDescent="0.2">
      <c r="B380" s="196" t="s">
        <v>298</v>
      </c>
      <c r="C380" s="19" t="str">
        <f>Inputs!$J$16</f>
        <v>EUR</v>
      </c>
      <c r="D380" s="19" t="s">
        <v>19</v>
      </c>
      <c r="E380" s="27">
        <f t="shared" ca="1" si="660"/>
        <v>-1314.81</v>
      </c>
      <c r="F380" s="27">
        <f t="shared" ca="1" si="660"/>
        <v>-5561.67</v>
      </c>
      <c r="G380" s="27">
        <f t="shared" ca="1" si="660"/>
        <v>-6036.7799999999988</v>
      </c>
      <c r="H380" s="27">
        <f t="shared" ca="1" si="660"/>
        <v>-6339.57</v>
      </c>
      <c r="I380" s="27">
        <f t="shared" ca="1" si="660"/>
        <v>-7212.63</v>
      </c>
      <c r="J380" s="27"/>
      <c r="K380" s="27">
        <f t="shared" ca="1" si="661"/>
        <v>0</v>
      </c>
      <c r="L380" s="27">
        <f t="shared" ca="1" si="661"/>
        <v>0</v>
      </c>
      <c r="M380" s="27">
        <f t="shared" ca="1" si="661"/>
        <v>0</v>
      </c>
      <c r="N380" s="27">
        <f t="shared" ca="1" si="661"/>
        <v>-1314.81</v>
      </c>
      <c r="O380" s="27">
        <f t="shared" ca="1" si="661"/>
        <v>-1293.54</v>
      </c>
      <c r="P380" s="27">
        <f t="shared" ca="1" si="661"/>
        <v>-1339.62</v>
      </c>
      <c r="Q380" s="27">
        <f t="shared" ca="1" si="661"/>
        <v>-1406.64</v>
      </c>
      <c r="R380" s="27">
        <f t="shared" ca="1" si="661"/>
        <v>-1521.87</v>
      </c>
      <c r="S380" s="27">
        <f t="shared" ca="1" si="661"/>
        <v>-1394.9399999999998</v>
      </c>
      <c r="T380" s="27">
        <f t="shared" ca="1" si="661"/>
        <v>-1452.39</v>
      </c>
      <c r="U380" s="27">
        <f t="shared" ca="1" si="662"/>
        <v>-1527.7199999999998</v>
      </c>
      <c r="V380" s="27">
        <f t="shared" ca="1" si="662"/>
        <v>-1661.73</v>
      </c>
      <c r="W380" s="27">
        <f t="shared" ca="1" si="662"/>
        <v>-1458.6</v>
      </c>
      <c r="X380" s="27">
        <f t="shared" ca="1" si="662"/>
        <v>-1529.4899999999998</v>
      </c>
      <c r="Y380" s="27">
        <f t="shared" ca="1" si="662"/>
        <v>-1616.6999999999998</v>
      </c>
      <c r="Z380" s="27">
        <f t="shared" ca="1" si="662"/>
        <v>-1734.7800000000002</v>
      </c>
      <c r="AA380" s="27">
        <f t="shared" ca="1" si="662"/>
        <v>-1673.6100000000001</v>
      </c>
      <c r="AB380" s="27">
        <f t="shared" ca="1" si="662"/>
        <v>-1738.1399999999999</v>
      </c>
      <c r="AC380" s="27">
        <f t="shared" ca="1" si="662"/>
        <v>-1820.5800000000002</v>
      </c>
      <c r="AD380" s="27">
        <f t="shared" ca="1" si="662"/>
        <v>-1980.3000000000002</v>
      </c>
      <c r="AE380" s="27"/>
      <c r="AF380" s="26">
        <f t="shared" ref="AF380:BK380" ca="1" si="665">IFERROR((AF379/AF385)*AF386,0)</f>
        <v>0</v>
      </c>
      <c r="AG380" s="26">
        <f t="shared" ca="1" si="665"/>
        <v>0</v>
      </c>
      <c r="AH380" s="26">
        <f t="shared" ca="1" si="665"/>
        <v>0</v>
      </c>
      <c r="AI380" s="26">
        <f t="shared" ca="1" si="665"/>
        <v>0</v>
      </c>
      <c r="AJ380" s="26">
        <f t="shared" ca="1" si="665"/>
        <v>0</v>
      </c>
      <c r="AK380" s="26">
        <f t="shared" ca="1" si="665"/>
        <v>0</v>
      </c>
      <c r="AL380" s="26">
        <f t="shared" ca="1" si="665"/>
        <v>0</v>
      </c>
      <c r="AM380" s="26">
        <f t="shared" ca="1" si="665"/>
        <v>0</v>
      </c>
      <c r="AN380" s="26">
        <f t="shared" ca="1" si="665"/>
        <v>0</v>
      </c>
      <c r="AO380" s="26">
        <f t="shared" ca="1" si="665"/>
        <v>-432.89999999999992</v>
      </c>
      <c r="AP380" s="26">
        <f t="shared" ca="1" si="665"/>
        <v>-426.33000000000004</v>
      </c>
      <c r="AQ380" s="26">
        <f t="shared" ca="1" si="665"/>
        <v>-455.57999999999993</v>
      </c>
      <c r="AR380" s="26">
        <f t="shared" ca="1" si="665"/>
        <v>-485.19</v>
      </c>
      <c r="AS380" s="26">
        <f t="shared" ca="1" si="665"/>
        <v>-340.89</v>
      </c>
      <c r="AT380" s="26">
        <f t="shared" ca="1" si="665"/>
        <v>-467.45999999999992</v>
      </c>
      <c r="AU380" s="26">
        <f t="shared" ca="1" si="665"/>
        <v>-434.13</v>
      </c>
      <c r="AV380" s="26">
        <f t="shared" ca="1" si="665"/>
        <v>-451.68</v>
      </c>
      <c r="AW380" s="26">
        <f t="shared" ca="1" si="665"/>
        <v>-453.81</v>
      </c>
      <c r="AX380" s="26">
        <f t="shared" ca="1" si="665"/>
        <v>-451.68</v>
      </c>
      <c r="AY380" s="26">
        <f t="shared" ca="1" si="665"/>
        <v>-510.72</v>
      </c>
      <c r="AZ380" s="26">
        <f t="shared" ca="1" si="665"/>
        <v>-444.24000000000007</v>
      </c>
      <c r="BA380" s="26">
        <f t="shared" ca="1" si="665"/>
        <v>-498.48</v>
      </c>
      <c r="BB380" s="26">
        <f t="shared" ca="1" si="665"/>
        <v>-507</v>
      </c>
      <c r="BC380" s="26">
        <f t="shared" ca="1" si="665"/>
        <v>-516.39</v>
      </c>
      <c r="BD380" s="26">
        <f t="shared" ca="1" si="665"/>
        <v>-526.32000000000005</v>
      </c>
      <c r="BE380" s="26">
        <f t="shared" ca="1" si="665"/>
        <v>-363.93</v>
      </c>
      <c r="BF380" s="26">
        <f t="shared" ca="1" si="665"/>
        <v>-504.68999999999983</v>
      </c>
      <c r="BG380" s="26">
        <f t="shared" ca="1" si="665"/>
        <v>-477.57000000000005</v>
      </c>
      <c r="BH380" s="26">
        <f t="shared" ca="1" si="665"/>
        <v>-493.17000000000007</v>
      </c>
      <c r="BI380" s="26">
        <f t="shared" ca="1" si="665"/>
        <v>-481.64999999999992</v>
      </c>
      <c r="BJ380" s="26">
        <f t="shared" ca="1" si="665"/>
        <v>-485.55</v>
      </c>
      <c r="BK380" s="26">
        <f t="shared" ca="1" si="665"/>
        <v>-570.99</v>
      </c>
      <c r="BL380" s="26">
        <f t="shared" ref="BL380:CM380" ca="1" si="666">IFERROR((BL379/BL385)*BL386,0)</f>
        <v>-471.17999999999995</v>
      </c>
      <c r="BM380" s="26">
        <f t="shared" ca="1" si="666"/>
        <v>-545.28</v>
      </c>
      <c r="BN380" s="26">
        <f t="shared" ca="1" si="666"/>
        <v>-559.29</v>
      </c>
      <c r="BO380" s="26">
        <f t="shared" ca="1" si="666"/>
        <v>-557.16</v>
      </c>
      <c r="BP380" s="26">
        <f t="shared" ca="1" si="666"/>
        <v>-557.70000000000005</v>
      </c>
      <c r="BQ380" s="26">
        <f t="shared" ca="1" si="666"/>
        <v>-382.2</v>
      </c>
      <c r="BR380" s="26">
        <f t="shared" ca="1" si="666"/>
        <v>-518.69999999999993</v>
      </c>
      <c r="BS380" s="26">
        <f t="shared" ca="1" si="666"/>
        <v>-500.43</v>
      </c>
      <c r="BT380" s="26">
        <f t="shared" ca="1" si="666"/>
        <v>-533.93999999999994</v>
      </c>
      <c r="BU380" s="26">
        <f t="shared" ca="1" si="666"/>
        <v>-495.12</v>
      </c>
      <c r="BV380" s="26">
        <f t="shared" ca="1" si="666"/>
        <v>-516.03</v>
      </c>
      <c r="BW380" s="26">
        <f t="shared" ca="1" si="666"/>
        <v>-597.92999999999995</v>
      </c>
      <c r="BX380" s="26">
        <f t="shared" ca="1" si="666"/>
        <v>-502.7399999999999</v>
      </c>
      <c r="BY380" s="26">
        <f t="shared" ca="1" si="666"/>
        <v>-577.20000000000005</v>
      </c>
      <c r="BZ380" s="26">
        <f t="shared" ca="1" si="666"/>
        <v>-576.66</v>
      </c>
      <c r="CA380" s="26">
        <f t="shared" ca="1" si="666"/>
        <v>-580.91999999999996</v>
      </c>
      <c r="CB380" s="26">
        <f t="shared" ca="1" si="666"/>
        <v>-652.71</v>
      </c>
      <c r="CC380" s="26">
        <f t="shared" ca="1" si="666"/>
        <v>-434.49</v>
      </c>
      <c r="CD380" s="26">
        <f t="shared" ca="1" si="666"/>
        <v>-586.41000000000008</v>
      </c>
      <c r="CE380" s="26">
        <f t="shared" ca="1" si="666"/>
        <v>-563.00999999999988</v>
      </c>
      <c r="CF380" s="26">
        <f t="shared" ca="1" si="666"/>
        <v>-603.96</v>
      </c>
      <c r="CG380" s="26">
        <f t="shared" ca="1" si="666"/>
        <v>-571.16999999999996</v>
      </c>
      <c r="CH380" s="26">
        <f t="shared" ca="1" si="666"/>
        <v>-590.13000000000011</v>
      </c>
      <c r="CI380" s="26">
        <f t="shared" ca="1" si="666"/>
        <v>-663</v>
      </c>
      <c r="CJ380" s="26">
        <f t="shared" ca="1" si="666"/>
        <v>-567.45000000000005</v>
      </c>
      <c r="CK380" s="26">
        <f t="shared" ca="1" si="666"/>
        <v>-674.7</v>
      </c>
      <c r="CL380" s="26">
        <f t="shared" ca="1" si="666"/>
        <v>-639.42000000000007</v>
      </c>
      <c r="CM380" s="26">
        <f t="shared" ca="1" si="666"/>
        <v>-666.18000000000006</v>
      </c>
    </row>
    <row r="381" spans="2:91" x14ac:dyDescent="0.2">
      <c r="B381" s="196" t="s">
        <v>297</v>
      </c>
      <c r="C381" s="19" t="str">
        <f>Inputs!$J$16</f>
        <v>EUR</v>
      </c>
      <c r="D381" s="19" t="s">
        <v>19</v>
      </c>
      <c r="E381" s="27">
        <f t="shared" ca="1" si="660"/>
        <v>-65.740499999999997</v>
      </c>
      <c r="F381" s="27">
        <f t="shared" ca="1" si="660"/>
        <v>-278.08350000000002</v>
      </c>
      <c r="G381" s="27">
        <f t="shared" ca="1" si="660"/>
        <v>-301.839</v>
      </c>
      <c r="H381" s="27">
        <f t="shared" ca="1" si="660"/>
        <v>-316.97850000000005</v>
      </c>
      <c r="I381" s="27">
        <f t="shared" ca="1" si="660"/>
        <v>-360.63150000000007</v>
      </c>
      <c r="J381" s="27"/>
      <c r="K381" s="27">
        <f t="shared" ca="1" si="661"/>
        <v>0</v>
      </c>
      <c r="L381" s="27">
        <f t="shared" ca="1" si="661"/>
        <v>0</v>
      </c>
      <c r="M381" s="27">
        <f t="shared" ca="1" si="661"/>
        <v>0</v>
      </c>
      <c r="N381" s="27">
        <f t="shared" ca="1" si="661"/>
        <v>-65.740499999999997</v>
      </c>
      <c r="O381" s="27">
        <f t="shared" ca="1" si="661"/>
        <v>-64.676999999999992</v>
      </c>
      <c r="P381" s="27">
        <f t="shared" ca="1" si="661"/>
        <v>-66.980999999999995</v>
      </c>
      <c r="Q381" s="27">
        <f t="shared" ca="1" si="661"/>
        <v>-70.332000000000008</v>
      </c>
      <c r="R381" s="27">
        <f t="shared" ca="1" si="661"/>
        <v>-76.093500000000006</v>
      </c>
      <c r="S381" s="27">
        <f t="shared" ca="1" si="661"/>
        <v>-69.747</v>
      </c>
      <c r="T381" s="27">
        <f t="shared" ca="1" si="661"/>
        <v>-72.619500000000002</v>
      </c>
      <c r="U381" s="27">
        <f t="shared" ca="1" si="662"/>
        <v>-76.385999999999996</v>
      </c>
      <c r="V381" s="27">
        <f t="shared" ca="1" si="662"/>
        <v>-83.086500000000001</v>
      </c>
      <c r="W381" s="27">
        <f t="shared" ca="1" si="662"/>
        <v>-72.930000000000007</v>
      </c>
      <c r="X381" s="27">
        <f t="shared" ca="1" si="662"/>
        <v>-76.474500000000006</v>
      </c>
      <c r="Y381" s="27">
        <f t="shared" ca="1" si="662"/>
        <v>-80.834999999999994</v>
      </c>
      <c r="Z381" s="27">
        <f t="shared" ca="1" si="662"/>
        <v>-86.739000000000004</v>
      </c>
      <c r="AA381" s="27">
        <f t="shared" ca="1" si="662"/>
        <v>-83.680500000000009</v>
      </c>
      <c r="AB381" s="27">
        <f t="shared" ca="1" si="662"/>
        <v>-86.907000000000011</v>
      </c>
      <c r="AC381" s="27">
        <f t="shared" ca="1" si="662"/>
        <v>-91.029000000000011</v>
      </c>
      <c r="AD381" s="27">
        <f t="shared" ca="1" si="662"/>
        <v>-99.015000000000015</v>
      </c>
      <c r="AE381" s="27"/>
      <c r="AF381" s="26">
        <f t="shared" ref="AF381:BK381" ca="1" si="667">IFERROR((AF379/AF385)*AF387,0)</f>
        <v>0</v>
      </c>
      <c r="AG381" s="26">
        <f t="shared" ca="1" si="667"/>
        <v>0</v>
      </c>
      <c r="AH381" s="26">
        <f t="shared" ca="1" si="667"/>
        <v>0</v>
      </c>
      <c r="AI381" s="26">
        <f t="shared" ca="1" si="667"/>
        <v>0</v>
      </c>
      <c r="AJ381" s="26">
        <f t="shared" ca="1" si="667"/>
        <v>0</v>
      </c>
      <c r="AK381" s="26">
        <f t="shared" ca="1" si="667"/>
        <v>0</v>
      </c>
      <c r="AL381" s="26">
        <f t="shared" ca="1" si="667"/>
        <v>0</v>
      </c>
      <c r="AM381" s="26">
        <f t="shared" ca="1" si="667"/>
        <v>0</v>
      </c>
      <c r="AN381" s="26">
        <f t="shared" ca="1" si="667"/>
        <v>0</v>
      </c>
      <c r="AO381" s="26">
        <f t="shared" ca="1" si="667"/>
        <v>-21.645</v>
      </c>
      <c r="AP381" s="26">
        <f t="shared" ca="1" si="667"/>
        <v>-21.316500000000001</v>
      </c>
      <c r="AQ381" s="26">
        <f t="shared" ca="1" si="667"/>
        <v>-22.778999999999996</v>
      </c>
      <c r="AR381" s="26">
        <f t="shared" ca="1" si="667"/>
        <v>-24.259500000000003</v>
      </c>
      <c r="AS381" s="26">
        <f t="shared" ca="1" si="667"/>
        <v>-17.044499999999999</v>
      </c>
      <c r="AT381" s="26">
        <f t="shared" ca="1" si="667"/>
        <v>-23.372999999999998</v>
      </c>
      <c r="AU381" s="26">
        <f t="shared" ca="1" si="667"/>
        <v>-21.706499999999998</v>
      </c>
      <c r="AV381" s="26">
        <f t="shared" ca="1" si="667"/>
        <v>-22.584</v>
      </c>
      <c r="AW381" s="26">
        <f t="shared" ca="1" si="667"/>
        <v>-22.6905</v>
      </c>
      <c r="AX381" s="26">
        <f t="shared" ca="1" si="667"/>
        <v>-22.584</v>
      </c>
      <c r="AY381" s="26">
        <f t="shared" ca="1" si="667"/>
        <v>-25.536000000000001</v>
      </c>
      <c r="AZ381" s="26">
        <f t="shared" ca="1" si="667"/>
        <v>-22.212000000000003</v>
      </c>
      <c r="BA381" s="26">
        <f t="shared" ca="1" si="667"/>
        <v>-24.923999999999999</v>
      </c>
      <c r="BB381" s="26">
        <f t="shared" ca="1" si="667"/>
        <v>-25.35</v>
      </c>
      <c r="BC381" s="26">
        <f t="shared" ca="1" si="667"/>
        <v>-25.819499999999998</v>
      </c>
      <c r="BD381" s="26">
        <f t="shared" ca="1" si="667"/>
        <v>-26.316000000000006</v>
      </c>
      <c r="BE381" s="26">
        <f t="shared" ca="1" si="667"/>
        <v>-18.1965</v>
      </c>
      <c r="BF381" s="26">
        <f t="shared" ca="1" si="667"/>
        <v>-25.234499999999993</v>
      </c>
      <c r="BG381" s="26">
        <f t="shared" ca="1" si="667"/>
        <v>-23.878500000000003</v>
      </c>
      <c r="BH381" s="26">
        <f t="shared" ca="1" si="667"/>
        <v>-24.658500000000004</v>
      </c>
      <c r="BI381" s="26">
        <f t="shared" ca="1" si="667"/>
        <v>-24.082499999999996</v>
      </c>
      <c r="BJ381" s="26">
        <f t="shared" ca="1" si="667"/>
        <v>-24.2775</v>
      </c>
      <c r="BK381" s="26">
        <f t="shared" ca="1" si="667"/>
        <v>-28.549500000000002</v>
      </c>
      <c r="BL381" s="26">
        <f t="shared" ref="BL381:CM381" ca="1" si="668">IFERROR((BL379/BL385)*BL387,0)</f>
        <v>-23.558999999999997</v>
      </c>
      <c r="BM381" s="26">
        <f t="shared" ca="1" si="668"/>
        <v>-27.263999999999999</v>
      </c>
      <c r="BN381" s="26">
        <f t="shared" ca="1" si="668"/>
        <v>-27.964500000000001</v>
      </c>
      <c r="BO381" s="26">
        <f t="shared" ca="1" si="668"/>
        <v>-27.858000000000001</v>
      </c>
      <c r="BP381" s="26">
        <f t="shared" ca="1" si="668"/>
        <v>-27.885000000000005</v>
      </c>
      <c r="BQ381" s="26">
        <f t="shared" ca="1" si="668"/>
        <v>-19.11</v>
      </c>
      <c r="BR381" s="26">
        <f t="shared" ca="1" si="668"/>
        <v>-25.935000000000002</v>
      </c>
      <c r="BS381" s="26">
        <f t="shared" ca="1" si="668"/>
        <v>-25.021500000000003</v>
      </c>
      <c r="BT381" s="26">
        <f t="shared" ca="1" si="668"/>
        <v>-26.697000000000003</v>
      </c>
      <c r="BU381" s="26">
        <f t="shared" ca="1" si="668"/>
        <v>-24.756</v>
      </c>
      <c r="BV381" s="26">
        <f t="shared" ca="1" si="668"/>
        <v>-25.801499999999997</v>
      </c>
      <c r="BW381" s="26">
        <f t="shared" ca="1" si="668"/>
        <v>-29.896500000000003</v>
      </c>
      <c r="BX381" s="26">
        <f t="shared" ca="1" si="668"/>
        <v>-25.136999999999997</v>
      </c>
      <c r="BY381" s="26">
        <f t="shared" ca="1" si="668"/>
        <v>-28.86</v>
      </c>
      <c r="BZ381" s="26">
        <f t="shared" ca="1" si="668"/>
        <v>-28.833000000000002</v>
      </c>
      <c r="CA381" s="26">
        <f t="shared" ca="1" si="668"/>
        <v>-29.046000000000003</v>
      </c>
      <c r="CB381" s="26">
        <f t="shared" ca="1" si="668"/>
        <v>-32.635500000000008</v>
      </c>
      <c r="CC381" s="26">
        <f t="shared" ca="1" si="668"/>
        <v>-21.724499999999999</v>
      </c>
      <c r="CD381" s="26">
        <f t="shared" ca="1" si="668"/>
        <v>-29.320500000000003</v>
      </c>
      <c r="CE381" s="26">
        <f t="shared" ca="1" si="668"/>
        <v>-28.150499999999997</v>
      </c>
      <c r="CF381" s="26">
        <f t="shared" ca="1" si="668"/>
        <v>-30.198</v>
      </c>
      <c r="CG381" s="26">
        <f t="shared" ca="1" si="668"/>
        <v>-28.558500000000002</v>
      </c>
      <c r="CH381" s="26">
        <f t="shared" ca="1" si="668"/>
        <v>-29.506500000000003</v>
      </c>
      <c r="CI381" s="26">
        <f t="shared" ca="1" si="668"/>
        <v>-33.15</v>
      </c>
      <c r="CJ381" s="26">
        <f t="shared" ca="1" si="668"/>
        <v>-28.372500000000006</v>
      </c>
      <c r="CK381" s="26">
        <f t="shared" ca="1" si="668"/>
        <v>-33.734999999999999</v>
      </c>
      <c r="CL381" s="26">
        <f t="shared" ca="1" si="668"/>
        <v>-31.971000000000007</v>
      </c>
      <c r="CM381" s="26">
        <f t="shared" ca="1" si="668"/>
        <v>-33.309000000000005</v>
      </c>
    </row>
    <row r="382" spans="2:91" s="115" customFormat="1" x14ac:dyDescent="0.2">
      <c r="B382" s="195" t="s">
        <v>296</v>
      </c>
      <c r="C382" s="19" t="str">
        <f>Inputs!$J$16</f>
        <v>EUR</v>
      </c>
      <c r="D382" s="19" t="s">
        <v>19</v>
      </c>
      <c r="E382" s="63">
        <f ca="1">SUM(E378:E381)</f>
        <v>-1.1368683772161603E-13</v>
      </c>
      <c r="F382" s="63">
        <f ca="1">SUM(F378:F381)</f>
        <v>6.2527760746888816E-13</v>
      </c>
      <c r="G382" s="63">
        <f ca="1">SUM(G378:G381)</f>
        <v>1.7621459846850485E-12</v>
      </c>
      <c r="H382" s="63">
        <f ca="1">SUM(H378:H381)</f>
        <v>1.0231815394945443E-12</v>
      </c>
      <c r="I382" s="63">
        <f ca="1">SUM(I378:I381)</f>
        <v>1.2505552149377763E-12</v>
      </c>
      <c r="J382" s="63"/>
      <c r="K382" s="63">
        <f t="shared" ref="K382:AD382" ca="1" si="669">SUM(K378:K381)</f>
        <v>0</v>
      </c>
      <c r="L382" s="63">
        <f t="shared" ca="1" si="669"/>
        <v>0</v>
      </c>
      <c r="M382" s="63">
        <f t="shared" ca="1" si="669"/>
        <v>0</v>
      </c>
      <c r="N382" s="63">
        <f t="shared" ca="1" si="669"/>
        <v>-1.1368683772161603E-13</v>
      </c>
      <c r="O382" s="63">
        <f t="shared" ca="1" si="669"/>
        <v>1.4210854715202004E-13</v>
      </c>
      <c r="P382" s="63">
        <f t="shared" ca="1" si="669"/>
        <v>4.5474735088646412E-13</v>
      </c>
      <c r="Q382" s="63">
        <f t="shared" ca="1" si="669"/>
        <v>5.5422333389287814E-13</v>
      </c>
      <c r="R382" s="63">
        <f t="shared" ca="1" si="669"/>
        <v>3.979039320256561E-13</v>
      </c>
      <c r="S382" s="63">
        <f t="shared" ca="1" si="669"/>
        <v>5.2580162446247414E-13</v>
      </c>
      <c r="T382" s="63">
        <f t="shared" ca="1" si="669"/>
        <v>4.6895820560166612E-13</v>
      </c>
      <c r="U382" s="63">
        <f t="shared" ca="1" si="669"/>
        <v>4.2632564145606011E-13</v>
      </c>
      <c r="V382" s="63">
        <f t="shared" ca="1" si="669"/>
        <v>3.4106051316484809E-13</v>
      </c>
      <c r="W382" s="63">
        <f t="shared" ca="1" si="669"/>
        <v>2.8421709430404007E-13</v>
      </c>
      <c r="X382" s="63">
        <f t="shared" ca="1" si="669"/>
        <v>2.5579538487363607E-13</v>
      </c>
      <c r="Y382" s="63">
        <f t="shared" ca="1" si="669"/>
        <v>2.7000623958883807E-13</v>
      </c>
      <c r="Z382" s="63">
        <f t="shared" ca="1" si="669"/>
        <v>-1.9895196601282805E-13</v>
      </c>
      <c r="AA382" s="63">
        <f t="shared" ca="1" si="669"/>
        <v>-2.9842794901924208E-13</v>
      </c>
      <c r="AB382" s="63">
        <f t="shared" ca="1" si="669"/>
        <v>-3.1263880373444408E-13</v>
      </c>
      <c r="AC382" s="63">
        <f t="shared" ca="1" si="669"/>
        <v>-2.4158453015843406E-13</v>
      </c>
      <c r="AD382" s="63">
        <f t="shared" ca="1" si="669"/>
        <v>-5.9685589803848416E-13</v>
      </c>
      <c r="AE382" s="63"/>
      <c r="AF382" s="194">
        <f t="shared" ref="AF382:BK382" ca="1" si="670">SUM(AF378:AF381)</f>
        <v>0</v>
      </c>
      <c r="AG382" s="63">
        <f t="shared" ca="1" si="670"/>
        <v>0</v>
      </c>
      <c r="AH382" s="63">
        <f t="shared" ca="1" si="670"/>
        <v>0</v>
      </c>
      <c r="AI382" s="63">
        <f t="shared" ca="1" si="670"/>
        <v>0</v>
      </c>
      <c r="AJ382" s="63">
        <f t="shared" ca="1" si="670"/>
        <v>0</v>
      </c>
      <c r="AK382" s="63">
        <f t="shared" ca="1" si="670"/>
        <v>0</v>
      </c>
      <c r="AL382" s="63">
        <f t="shared" ca="1" si="670"/>
        <v>0</v>
      </c>
      <c r="AM382" s="63">
        <f t="shared" ca="1" si="670"/>
        <v>0</v>
      </c>
      <c r="AN382" s="63">
        <f t="shared" ca="1" si="670"/>
        <v>0</v>
      </c>
      <c r="AO382" s="63">
        <f t="shared" ca="1" si="670"/>
        <v>0</v>
      </c>
      <c r="AP382" s="63">
        <f t="shared" ca="1" si="670"/>
        <v>0</v>
      </c>
      <c r="AQ382" s="63">
        <f t="shared" ca="1" si="670"/>
        <v>0</v>
      </c>
      <c r="AR382" s="63">
        <f t="shared" ca="1" si="670"/>
        <v>0</v>
      </c>
      <c r="AS382" s="63">
        <f t="shared" ca="1" si="670"/>
        <v>2.8421709430404007E-14</v>
      </c>
      <c r="AT382" s="63">
        <f t="shared" ca="1" si="670"/>
        <v>4.9737991503207013E-14</v>
      </c>
      <c r="AU382" s="63">
        <f t="shared" ca="1" si="670"/>
        <v>6.3948846218409017E-14</v>
      </c>
      <c r="AV382" s="63">
        <f t="shared" ca="1" si="670"/>
        <v>6.0396132539608516E-14</v>
      </c>
      <c r="AW382" s="63">
        <f t="shared" ca="1" si="670"/>
        <v>4.2632564145606011E-14</v>
      </c>
      <c r="AX382" s="63">
        <f t="shared" ca="1" si="670"/>
        <v>6.0396132539608516E-14</v>
      </c>
      <c r="AY382" s="63">
        <f t="shared" ca="1" si="670"/>
        <v>1.7053025658242404E-13</v>
      </c>
      <c r="AZ382" s="63">
        <f t="shared" ca="1" si="670"/>
        <v>2.1316282072803006E-13</v>
      </c>
      <c r="BA382" s="63">
        <f t="shared" ca="1" si="670"/>
        <v>2.0605739337042905E-13</v>
      </c>
      <c r="BB382" s="63">
        <f t="shared" ca="1" si="670"/>
        <v>2.4868995751603507E-13</v>
      </c>
      <c r="BC382" s="63">
        <f t="shared" ca="1" si="670"/>
        <v>1.7763568394002505E-13</v>
      </c>
      <c r="BD382" s="63">
        <f t="shared" ca="1" si="670"/>
        <v>2.5224267119483557E-13</v>
      </c>
      <c r="BE382" s="63">
        <f t="shared" ca="1" si="670"/>
        <v>2.4158453015843406E-13</v>
      </c>
      <c r="BF382" s="63">
        <f t="shared" ca="1" si="670"/>
        <v>2.5934809855243657E-13</v>
      </c>
      <c r="BG382" s="63">
        <f t="shared" ca="1" si="670"/>
        <v>3.1263880373444408E-13</v>
      </c>
      <c r="BH382" s="63">
        <f t="shared" ca="1" si="670"/>
        <v>3.4106051316484809E-13</v>
      </c>
      <c r="BI382" s="63">
        <f t="shared" ca="1" si="670"/>
        <v>3.836930773104541E-13</v>
      </c>
      <c r="BJ382" s="63">
        <f t="shared" ca="1" si="670"/>
        <v>4.2987835513486061E-13</v>
      </c>
      <c r="BK382" s="63">
        <f t="shared" ca="1" si="670"/>
        <v>4.1922021409845911E-13</v>
      </c>
      <c r="BL382" s="63">
        <f t="shared" ref="BL382:CM382" ca="1" si="671">SUM(BL378:BL381)</f>
        <v>3.694822225952521E-13</v>
      </c>
      <c r="BM382" s="63">
        <f t="shared" ca="1" si="671"/>
        <v>3.5171865420124959E-13</v>
      </c>
      <c r="BN382" s="63">
        <f t="shared" ca="1" si="671"/>
        <v>3.836930773104541E-13</v>
      </c>
      <c r="BO382" s="63">
        <f t="shared" ca="1" si="671"/>
        <v>4.0145664570445661E-13</v>
      </c>
      <c r="BP382" s="63">
        <f t="shared" ca="1" si="671"/>
        <v>4.4053649617126212E-13</v>
      </c>
      <c r="BQ382" s="63">
        <f t="shared" ca="1" si="671"/>
        <v>4.6895820560166612E-13</v>
      </c>
      <c r="BR382" s="63">
        <f t="shared" ca="1" si="671"/>
        <v>5.1159076974727213E-13</v>
      </c>
      <c r="BS382" s="63">
        <f t="shared" ca="1" si="671"/>
        <v>5.6843418860808015E-13</v>
      </c>
      <c r="BT382" s="63">
        <f t="shared" ca="1" si="671"/>
        <v>5.6843418860808015E-13</v>
      </c>
      <c r="BU382" s="63">
        <f t="shared" ca="1" si="671"/>
        <v>5.4001247917767614E-13</v>
      </c>
      <c r="BV382" s="63">
        <f t="shared" ca="1" si="671"/>
        <v>6.0396132539608516E-13</v>
      </c>
      <c r="BW382" s="63">
        <f t="shared" ca="1" si="671"/>
        <v>6.2527760746888816E-13</v>
      </c>
      <c r="BX382" s="63">
        <f t="shared" ca="1" si="671"/>
        <v>7.4251715886930469E-13</v>
      </c>
      <c r="BY382" s="63">
        <f t="shared" ca="1" si="671"/>
        <v>8.1001871876651421E-13</v>
      </c>
      <c r="BZ382" s="63">
        <f t="shared" ca="1" si="671"/>
        <v>7.638334409421077E-13</v>
      </c>
      <c r="CA382" s="63">
        <f t="shared" ca="1" si="671"/>
        <v>8.4199314187571872E-13</v>
      </c>
      <c r="CB382" s="63">
        <f t="shared" ca="1" si="671"/>
        <v>6.5369931689929217E-13</v>
      </c>
      <c r="CC382" s="63">
        <f t="shared" ca="1" si="671"/>
        <v>6.0396132539608516E-13</v>
      </c>
      <c r="CD382" s="63">
        <f t="shared" ca="1" si="671"/>
        <v>6.0396132539608516E-13</v>
      </c>
      <c r="CE382" s="63">
        <f t="shared" ca="1" si="671"/>
        <v>6.5014660322049167E-13</v>
      </c>
      <c r="CF382" s="63">
        <f t="shared" ca="1" si="671"/>
        <v>6.6080474425689317E-13</v>
      </c>
      <c r="CG382" s="63">
        <f t="shared" ca="1" si="671"/>
        <v>6.6080474425689317E-13</v>
      </c>
      <c r="CH382" s="63">
        <f t="shared" ca="1" si="671"/>
        <v>6.3948846218409017E-13</v>
      </c>
      <c r="CI382" s="63">
        <f t="shared" ca="1" si="671"/>
        <v>6.6080474425689317E-13</v>
      </c>
      <c r="CJ382" s="63">
        <f t="shared" ca="1" si="671"/>
        <v>6.2172489379008766E-13</v>
      </c>
      <c r="CK382" s="63">
        <f t="shared" ca="1" si="671"/>
        <v>5.8264504332328215E-13</v>
      </c>
      <c r="CL382" s="63">
        <f t="shared" ca="1" si="671"/>
        <v>5.6488147492927965E-13</v>
      </c>
      <c r="CM382" s="63">
        <f t="shared" ca="1" si="671"/>
        <v>5.3290705182007514E-13</v>
      </c>
    </row>
    <row r="383" spans="2:91" x14ac:dyDescent="0.2">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row>
    <row r="384" spans="2:91" s="115" customFormat="1" x14ac:dyDescent="0.2">
      <c r="B384" s="195" t="s">
        <v>300</v>
      </c>
      <c r="C384" s="19" t="str">
        <f>Inputs!$GZ$9</f>
        <v>kg</v>
      </c>
      <c r="D384" s="19" t="s">
        <v>19</v>
      </c>
      <c r="E384" s="63">
        <v>0</v>
      </c>
      <c r="F384" s="63">
        <f ca="1">E388</f>
        <v>0</v>
      </c>
      <c r="G384" s="63">
        <f ca="1">F388</f>
        <v>0</v>
      </c>
      <c r="H384" s="63">
        <f ca="1">G388</f>
        <v>0</v>
      </c>
      <c r="I384" s="63">
        <f ca="1">H388</f>
        <v>0</v>
      </c>
      <c r="J384" s="63"/>
      <c r="K384" s="63">
        <v>0</v>
      </c>
      <c r="L384" s="63">
        <f t="shared" ref="L384:AD384" ca="1" si="672">K388</f>
        <v>0</v>
      </c>
      <c r="M384" s="63">
        <f t="shared" ca="1" si="672"/>
        <v>0</v>
      </c>
      <c r="N384" s="63">
        <f t="shared" ca="1" si="672"/>
        <v>0</v>
      </c>
      <c r="O384" s="63">
        <f t="shared" ca="1" si="672"/>
        <v>0</v>
      </c>
      <c r="P384" s="63">
        <f t="shared" ca="1" si="672"/>
        <v>3.9968028886505635E-15</v>
      </c>
      <c r="Q384" s="63">
        <f t="shared" ca="1" si="672"/>
        <v>5.3290705182007514E-15</v>
      </c>
      <c r="R384" s="63">
        <f t="shared" ca="1" si="672"/>
        <v>-3.5527136788005009E-15</v>
      </c>
      <c r="S384" s="63">
        <f t="shared" ca="1" si="672"/>
        <v>-1.1102230246251565E-14</v>
      </c>
      <c r="T384" s="63">
        <f t="shared" ca="1" si="672"/>
        <v>-7.9936057773011271E-15</v>
      </c>
      <c r="U384" s="63">
        <f t="shared" ca="1" si="672"/>
        <v>-7.9936057773011271E-15</v>
      </c>
      <c r="V384" s="63">
        <f t="shared" ca="1" si="672"/>
        <v>-1.5987211554602254E-14</v>
      </c>
      <c r="W384" s="63">
        <f t="shared" ca="1" si="672"/>
        <v>-1.4210854715202004E-14</v>
      </c>
      <c r="X384" s="63">
        <f t="shared" ca="1" si="672"/>
        <v>-1.1546319456101628E-14</v>
      </c>
      <c r="Y384" s="63">
        <f t="shared" ca="1" si="672"/>
        <v>-1.865174681370263E-14</v>
      </c>
      <c r="Z384" s="63">
        <f t="shared" ca="1" si="672"/>
        <v>-7.1054273576010019E-15</v>
      </c>
      <c r="AA384" s="63">
        <f t="shared" ca="1" si="672"/>
        <v>0</v>
      </c>
      <c r="AB384" s="63">
        <f t="shared" ca="1" si="672"/>
        <v>0</v>
      </c>
      <c r="AC384" s="63">
        <f t="shared" ca="1" si="672"/>
        <v>1.0658141036401503E-14</v>
      </c>
      <c r="AD384" s="63">
        <f t="shared" ca="1" si="672"/>
        <v>3.0198066269804258E-14</v>
      </c>
      <c r="AE384" s="63"/>
      <c r="AF384" s="194">
        <v>0</v>
      </c>
      <c r="AG384" s="194">
        <f t="shared" ref="AG384:BL384" ca="1" si="673">AF388</f>
        <v>0</v>
      </c>
      <c r="AH384" s="194">
        <f t="shared" ca="1" si="673"/>
        <v>0</v>
      </c>
      <c r="AI384" s="194">
        <f t="shared" ca="1" si="673"/>
        <v>0</v>
      </c>
      <c r="AJ384" s="194">
        <f t="shared" ca="1" si="673"/>
        <v>0</v>
      </c>
      <c r="AK384" s="194">
        <f t="shared" ca="1" si="673"/>
        <v>0</v>
      </c>
      <c r="AL384" s="194">
        <f t="shared" ca="1" si="673"/>
        <v>0</v>
      </c>
      <c r="AM384" s="194">
        <f t="shared" ca="1" si="673"/>
        <v>0</v>
      </c>
      <c r="AN384" s="194">
        <f t="shared" ca="1" si="673"/>
        <v>0</v>
      </c>
      <c r="AO384" s="194">
        <f t="shared" ca="1" si="673"/>
        <v>0</v>
      </c>
      <c r="AP384" s="194">
        <f t="shared" ca="1" si="673"/>
        <v>0</v>
      </c>
      <c r="AQ384" s="194">
        <f t="shared" ca="1" si="673"/>
        <v>0</v>
      </c>
      <c r="AR384" s="194">
        <f t="shared" ca="1" si="673"/>
        <v>0</v>
      </c>
      <c r="AS384" s="194">
        <f t="shared" ca="1" si="673"/>
        <v>0</v>
      </c>
      <c r="AT384" s="194">
        <f t="shared" ca="1" si="673"/>
        <v>0</v>
      </c>
      <c r="AU384" s="194">
        <f t="shared" ca="1" si="673"/>
        <v>0</v>
      </c>
      <c r="AV384" s="194">
        <f t="shared" ca="1" si="673"/>
        <v>0</v>
      </c>
      <c r="AW384" s="194">
        <f t="shared" ca="1" si="673"/>
        <v>0</v>
      </c>
      <c r="AX384" s="194">
        <f t="shared" ca="1" si="673"/>
        <v>0</v>
      </c>
      <c r="AY384" s="194">
        <f t="shared" ca="1" si="673"/>
        <v>0</v>
      </c>
      <c r="AZ384" s="194">
        <f t="shared" ca="1" si="673"/>
        <v>0</v>
      </c>
      <c r="BA384" s="194">
        <f t="shared" ca="1" si="673"/>
        <v>0</v>
      </c>
      <c r="BB384" s="194">
        <f t="shared" ca="1" si="673"/>
        <v>1.7763568394002505E-15</v>
      </c>
      <c r="BC384" s="194">
        <f t="shared" ca="1" si="673"/>
        <v>-1.7763568394002505E-15</v>
      </c>
      <c r="BD384" s="194">
        <f t="shared" ca="1" si="673"/>
        <v>-3.9968028886505635E-15</v>
      </c>
      <c r="BE384" s="194">
        <f t="shared" ca="1" si="673"/>
        <v>-4.4408920985006262E-15</v>
      </c>
      <c r="BF384" s="194">
        <f t="shared" ca="1" si="673"/>
        <v>-2.2204460492503131E-15</v>
      </c>
      <c r="BG384" s="194">
        <f t="shared" ca="1" si="673"/>
        <v>-5.1070259132757201E-15</v>
      </c>
      <c r="BH384" s="194">
        <f t="shared" ca="1" si="673"/>
        <v>-3.5527136788005009E-15</v>
      </c>
      <c r="BI384" s="194">
        <f t="shared" ca="1" si="673"/>
        <v>-2.2204460492503131E-15</v>
      </c>
      <c r="BJ384" s="194">
        <f t="shared" ca="1" si="673"/>
        <v>-2.2204460492503131E-15</v>
      </c>
      <c r="BK384" s="194">
        <f t="shared" ca="1" si="673"/>
        <v>-1.9984014443252818E-15</v>
      </c>
      <c r="BL384" s="194">
        <f t="shared" ca="1" si="673"/>
        <v>-2.4424906541753444E-15</v>
      </c>
      <c r="BM384" s="194">
        <f t="shared" ref="BM384:CM384" ca="1" si="674">BL388</f>
        <v>-4.2188474935755949E-15</v>
      </c>
      <c r="BN384" s="194">
        <f t="shared" ca="1" si="674"/>
        <v>-4.4408920985006262E-15</v>
      </c>
      <c r="BO384" s="194">
        <f t="shared" ca="1" si="674"/>
        <v>-3.5527136788005009E-15</v>
      </c>
      <c r="BP384" s="194">
        <f t="shared" ca="1" si="674"/>
        <v>-2.6645352591003757E-15</v>
      </c>
      <c r="BQ384" s="194">
        <f t="shared" ca="1" si="674"/>
        <v>-4.2188474935755949E-15</v>
      </c>
      <c r="BR384" s="194">
        <f t="shared" ca="1" si="674"/>
        <v>-2.886579864025407E-15</v>
      </c>
      <c r="BS384" s="194">
        <f t="shared" ca="1" si="674"/>
        <v>-4.2188474935755949E-15</v>
      </c>
      <c r="BT384" s="194">
        <f t="shared" ca="1" si="674"/>
        <v>-3.5527136788005009E-15</v>
      </c>
      <c r="BU384" s="194">
        <f t="shared" ca="1" si="674"/>
        <v>-4.2188474935755949E-15</v>
      </c>
      <c r="BV384" s="194">
        <f t="shared" ca="1" si="674"/>
        <v>-3.5527136788005009E-15</v>
      </c>
      <c r="BW384" s="194">
        <f t="shared" ca="1" si="674"/>
        <v>-1.7763568394002505E-15</v>
      </c>
      <c r="BX384" s="194">
        <f t="shared" ca="1" si="674"/>
        <v>-4.8849813083506888E-15</v>
      </c>
      <c r="BY384" s="194">
        <f t="shared" ca="1" si="674"/>
        <v>-3.5527136788005009E-15</v>
      </c>
      <c r="BZ384" s="194">
        <f t="shared" ca="1" si="674"/>
        <v>-2.2204460492503131E-15</v>
      </c>
      <c r="CA384" s="194">
        <f t="shared" ca="1" si="674"/>
        <v>-4.4408920985006262E-15</v>
      </c>
      <c r="CB384" s="194">
        <f t="shared" ca="1" si="674"/>
        <v>-2.6645352591003757E-15</v>
      </c>
      <c r="CC384" s="194">
        <f t="shared" ca="1" si="674"/>
        <v>-2.6645352591003757E-15</v>
      </c>
      <c r="CD384" s="194">
        <f t="shared" ca="1" si="674"/>
        <v>-4.6629367034256575E-15</v>
      </c>
      <c r="CE384" s="194">
        <f t="shared" ca="1" si="674"/>
        <v>-1.7763568394002505E-15</v>
      </c>
      <c r="CF384" s="194">
        <f t="shared" ca="1" si="674"/>
        <v>0</v>
      </c>
      <c r="CG384" s="194">
        <f t="shared" ca="1" si="674"/>
        <v>1.7763568394002505E-15</v>
      </c>
      <c r="CH384" s="194">
        <f t="shared" ca="1" si="674"/>
        <v>-1.7763568394002505E-15</v>
      </c>
      <c r="CI384" s="194">
        <f t="shared" ca="1" si="674"/>
        <v>-2.2204460492503131E-15</v>
      </c>
      <c r="CJ384" s="194">
        <f t="shared" ca="1" si="674"/>
        <v>0</v>
      </c>
      <c r="CK384" s="194">
        <f t="shared" ca="1" si="674"/>
        <v>0</v>
      </c>
      <c r="CL384" s="194">
        <f t="shared" ca="1" si="674"/>
        <v>3.5527136788005009E-15</v>
      </c>
      <c r="CM384" s="194">
        <f t="shared" ca="1" si="674"/>
        <v>2.6645352591003757E-15</v>
      </c>
    </row>
    <row r="385" spans="2:91" x14ac:dyDescent="0.2">
      <c r="B385" s="196" t="s">
        <v>299</v>
      </c>
      <c r="C385" s="19" t="str">
        <f>Inputs!$GZ$9</f>
        <v>kg</v>
      </c>
      <c r="D385" s="19" t="s">
        <v>19</v>
      </c>
      <c r="E385" s="27">
        <f t="shared" ref="E385:I387" ca="1" si="675">SUMIF($K$4:$AD$4,E$4,$K385:$AD385)</f>
        <v>69.027524999999997</v>
      </c>
      <c r="F385" s="27">
        <f t="shared" ca="1" si="675"/>
        <v>291.98767500000002</v>
      </c>
      <c r="G385" s="27">
        <f t="shared" ca="1" si="675"/>
        <v>316.93095</v>
      </c>
      <c r="H385" s="27">
        <f t="shared" ca="1" si="675"/>
        <v>332.82742500000006</v>
      </c>
      <c r="I385" s="27">
        <f t="shared" ca="1" si="675"/>
        <v>378.66307499999999</v>
      </c>
      <c r="J385" s="27"/>
      <c r="K385" s="27">
        <f t="shared" ref="K385:T387" ca="1" si="676">SUMIFS($AF385:$CM385,$AF$4:$CM$4,K$4,$AF$8:$CM$8,K$8)</f>
        <v>0</v>
      </c>
      <c r="L385" s="27">
        <f t="shared" ca="1" si="676"/>
        <v>0</v>
      </c>
      <c r="M385" s="27">
        <f t="shared" ca="1" si="676"/>
        <v>0</v>
      </c>
      <c r="N385" s="27">
        <f t="shared" ca="1" si="676"/>
        <v>69.027524999999997</v>
      </c>
      <c r="O385" s="27">
        <f t="shared" ca="1" si="676"/>
        <v>67.910849999999996</v>
      </c>
      <c r="P385" s="27">
        <f t="shared" ca="1" si="676"/>
        <v>70.33005</v>
      </c>
      <c r="Q385" s="27">
        <f t="shared" ca="1" si="676"/>
        <v>73.848600000000005</v>
      </c>
      <c r="R385" s="27">
        <f t="shared" ca="1" si="676"/>
        <v>79.898174999999995</v>
      </c>
      <c r="S385" s="27">
        <f t="shared" ca="1" si="676"/>
        <v>73.234350000000006</v>
      </c>
      <c r="T385" s="27">
        <f t="shared" ca="1" si="676"/>
        <v>76.250475000000009</v>
      </c>
      <c r="U385" s="27">
        <f t="shared" ref="U385:AD387" ca="1" si="677">SUMIFS($AF385:$CM385,$AF$4:$CM$4,U$4,$AF$8:$CM$8,U$8)</f>
        <v>80.205299999999994</v>
      </c>
      <c r="V385" s="27">
        <f t="shared" ca="1" si="677"/>
        <v>87.240825000000001</v>
      </c>
      <c r="W385" s="27">
        <f t="shared" ca="1" si="677"/>
        <v>76.57650000000001</v>
      </c>
      <c r="X385" s="27">
        <f t="shared" ca="1" si="677"/>
        <v>80.298225000000002</v>
      </c>
      <c r="Y385" s="27">
        <f t="shared" ca="1" si="677"/>
        <v>84.876750000000001</v>
      </c>
      <c r="Z385" s="27">
        <f t="shared" ca="1" si="677"/>
        <v>91.075950000000006</v>
      </c>
      <c r="AA385" s="27">
        <f t="shared" ca="1" si="677"/>
        <v>87.864525</v>
      </c>
      <c r="AB385" s="27">
        <f t="shared" ca="1" si="677"/>
        <v>91.252350000000007</v>
      </c>
      <c r="AC385" s="27">
        <f t="shared" ca="1" si="677"/>
        <v>95.580450000000013</v>
      </c>
      <c r="AD385" s="27">
        <f t="shared" ca="1" si="677"/>
        <v>103.96575000000001</v>
      </c>
      <c r="AE385" s="27"/>
      <c r="AF385" s="197">
        <f ca="1">-OFFSET(AF387,0,VLOOKUP($B376,Settings!$AX$4:$BG$100,10,0))-OFFSET(AF386,0,VLOOKUP($B376,Settings!$AX$4:$BG$100,10,0))</f>
        <v>0</v>
      </c>
      <c r="AG385" s="197">
        <f ca="1">-OFFSET(AG387,0,VLOOKUP($B376,Settings!$AX$4:$BG$100,10,0))-OFFSET(AG386,0,VLOOKUP($B376,Settings!$AX$4:$BG$100,10,0))</f>
        <v>0</v>
      </c>
      <c r="AH385" s="197">
        <f ca="1">-OFFSET(AH387,0,VLOOKUP($B376,Settings!$AX$4:$BG$100,10,0))-OFFSET(AH386,0,VLOOKUP($B376,Settings!$AX$4:$BG$100,10,0))</f>
        <v>0</v>
      </c>
      <c r="AI385" s="197">
        <f ca="1">-OFFSET(AI387,0,VLOOKUP($B376,Settings!$AX$4:$BG$100,10,0))-OFFSET(AI386,0,VLOOKUP($B376,Settings!$AX$4:$BG$100,10,0))</f>
        <v>0</v>
      </c>
      <c r="AJ385" s="197">
        <f ca="1">-OFFSET(AJ387,0,VLOOKUP($B376,Settings!$AX$4:$BG$100,10,0))-OFFSET(AJ386,0,VLOOKUP($B376,Settings!$AX$4:$BG$100,10,0))</f>
        <v>0</v>
      </c>
      <c r="AK385" s="197">
        <f ca="1">-OFFSET(AK387,0,VLOOKUP($B376,Settings!$AX$4:$BG$100,10,0))-OFFSET(AK386,0,VLOOKUP($B376,Settings!$AX$4:$BG$100,10,0))</f>
        <v>0</v>
      </c>
      <c r="AL385" s="197">
        <f ca="1">-OFFSET(AL387,0,VLOOKUP($B376,Settings!$AX$4:$BG$100,10,0))-OFFSET(AL386,0,VLOOKUP($B376,Settings!$AX$4:$BG$100,10,0))</f>
        <v>0</v>
      </c>
      <c r="AM385" s="197">
        <f ca="1">-OFFSET(AM387,0,VLOOKUP($B376,Settings!$AX$4:$BG$100,10,0))-OFFSET(AM386,0,VLOOKUP($B376,Settings!$AX$4:$BG$100,10,0))</f>
        <v>0</v>
      </c>
      <c r="AN385" s="197">
        <f ca="1">-OFFSET(AN387,0,VLOOKUP($B376,Settings!$AX$4:$BG$100,10,0))-OFFSET(AN386,0,VLOOKUP($B376,Settings!$AX$4:$BG$100,10,0))</f>
        <v>0</v>
      </c>
      <c r="AO385" s="197">
        <f ca="1">-OFFSET(AO387,0,VLOOKUP($B376,Settings!$AX$4:$BG$100,10,0))-OFFSET(AO386,0,VLOOKUP($B376,Settings!$AX$4:$BG$100,10,0))</f>
        <v>22.727249999999994</v>
      </c>
      <c r="AP385" s="197">
        <f ca="1">-OFFSET(AP387,0,VLOOKUP($B376,Settings!$AX$4:$BG$100,10,0))-OFFSET(AP386,0,VLOOKUP($B376,Settings!$AX$4:$BG$100,10,0))</f>
        <v>22.382325000000002</v>
      </c>
      <c r="AQ385" s="197">
        <f ca="1">-OFFSET(AQ387,0,VLOOKUP($B376,Settings!$AX$4:$BG$100,10,0))-OFFSET(AQ386,0,VLOOKUP($B376,Settings!$AX$4:$BG$100,10,0))</f>
        <v>23.917949999999998</v>
      </c>
      <c r="AR385" s="197">
        <f ca="1">-OFFSET(AR387,0,VLOOKUP($B376,Settings!$AX$4:$BG$100,10,0))-OFFSET(AR386,0,VLOOKUP($B376,Settings!$AX$4:$BG$100,10,0))</f>
        <v>25.472474999999999</v>
      </c>
      <c r="AS385" s="197">
        <f ca="1">-OFFSET(AS387,0,VLOOKUP($B376,Settings!$AX$4:$BG$100,10,0))-OFFSET(AS386,0,VLOOKUP($B376,Settings!$AX$4:$BG$100,10,0))</f>
        <v>17.896725</v>
      </c>
      <c r="AT385" s="197">
        <f ca="1">-OFFSET(AT387,0,VLOOKUP($B376,Settings!$AX$4:$BG$100,10,0))-OFFSET(AT386,0,VLOOKUP($B376,Settings!$AX$4:$BG$100,10,0))</f>
        <v>24.541649999999997</v>
      </c>
      <c r="AU385" s="197">
        <f ca="1">-OFFSET(AU387,0,VLOOKUP($B376,Settings!$AX$4:$BG$100,10,0))-OFFSET(AU386,0,VLOOKUP($B376,Settings!$AX$4:$BG$100,10,0))</f>
        <v>22.791824999999999</v>
      </c>
      <c r="AV385" s="197">
        <f ca="1">-OFFSET(AV387,0,VLOOKUP($B376,Settings!$AX$4:$BG$100,10,0))-OFFSET(AV386,0,VLOOKUP($B376,Settings!$AX$4:$BG$100,10,0))</f>
        <v>23.713200000000001</v>
      </c>
      <c r="AW385" s="197">
        <f ca="1">-OFFSET(AW387,0,VLOOKUP($B376,Settings!$AX$4:$BG$100,10,0))-OFFSET(AW386,0,VLOOKUP($B376,Settings!$AX$4:$BG$100,10,0))</f>
        <v>23.825025</v>
      </c>
      <c r="AX385" s="197">
        <f ca="1">-OFFSET(AX387,0,VLOOKUP($B376,Settings!$AX$4:$BG$100,10,0))-OFFSET(AX386,0,VLOOKUP($B376,Settings!$AX$4:$BG$100,10,0))</f>
        <v>23.713200000000001</v>
      </c>
      <c r="AY385" s="197">
        <f ca="1">-OFFSET(AY387,0,VLOOKUP($B376,Settings!$AX$4:$BG$100,10,0))-OFFSET(AY386,0,VLOOKUP($B376,Settings!$AX$4:$BG$100,10,0))</f>
        <v>26.812800000000003</v>
      </c>
      <c r="AZ385" s="197">
        <f ca="1">-OFFSET(AZ387,0,VLOOKUP($B376,Settings!$AX$4:$BG$100,10,0))-OFFSET(AZ386,0,VLOOKUP($B376,Settings!$AX$4:$BG$100,10,0))</f>
        <v>23.322600000000005</v>
      </c>
      <c r="BA385" s="197">
        <f ca="1">-OFFSET(BA387,0,VLOOKUP($B376,Settings!$AX$4:$BG$100,10,0))-OFFSET(BA386,0,VLOOKUP($B376,Settings!$AX$4:$BG$100,10,0))</f>
        <v>26.170200000000001</v>
      </c>
      <c r="BB385" s="197">
        <f ca="1">-OFFSET(BB387,0,VLOOKUP($B376,Settings!$AX$4:$BG$100,10,0))-OFFSET(BB386,0,VLOOKUP($B376,Settings!$AX$4:$BG$100,10,0))</f>
        <v>26.6175</v>
      </c>
      <c r="BC385" s="197">
        <f ca="1">-OFFSET(BC387,0,VLOOKUP($B376,Settings!$AX$4:$BG$100,10,0))-OFFSET(BC386,0,VLOOKUP($B376,Settings!$AX$4:$BG$100,10,0))</f>
        <v>27.110474999999997</v>
      </c>
      <c r="BD385" s="197">
        <f ca="1">-OFFSET(BD387,0,VLOOKUP($B376,Settings!$AX$4:$BG$100,10,0))-OFFSET(BD386,0,VLOOKUP($B376,Settings!$AX$4:$BG$100,10,0))</f>
        <v>27.631800000000002</v>
      </c>
      <c r="BE385" s="197">
        <f ca="1">-OFFSET(BE387,0,VLOOKUP($B376,Settings!$AX$4:$BG$100,10,0))-OFFSET(BE386,0,VLOOKUP($B376,Settings!$AX$4:$BG$100,10,0))</f>
        <v>19.106325000000002</v>
      </c>
      <c r="BF385" s="197">
        <f ca="1">-OFFSET(BF387,0,VLOOKUP($B376,Settings!$AX$4:$BG$100,10,0))-OFFSET(BF386,0,VLOOKUP($B376,Settings!$AX$4:$BG$100,10,0))</f>
        <v>26.496224999999995</v>
      </c>
      <c r="BG385" s="197">
        <f ca="1">-OFFSET(BG387,0,VLOOKUP($B376,Settings!$AX$4:$BG$100,10,0))-OFFSET(BG386,0,VLOOKUP($B376,Settings!$AX$4:$BG$100,10,0))</f>
        <v>25.072425000000003</v>
      </c>
      <c r="BH385" s="197">
        <f ca="1">-OFFSET(BH387,0,VLOOKUP($B376,Settings!$AX$4:$BG$100,10,0))-OFFSET(BH386,0,VLOOKUP($B376,Settings!$AX$4:$BG$100,10,0))</f>
        <v>25.891425000000005</v>
      </c>
      <c r="BI385" s="197">
        <f ca="1">-OFFSET(BI387,0,VLOOKUP($B376,Settings!$AX$4:$BG$100,10,0))-OFFSET(BI386,0,VLOOKUP($B376,Settings!$AX$4:$BG$100,10,0))</f>
        <v>25.286624999999997</v>
      </c>
      <c r="BJ385" s="197">
        <f ca="1">-OFFSET(BJ387,0,VLOOKUP($B376,Settings!$AX$4:$BG$100,10,0))-OFFSET(BJ386,0,VLOOKUP($B376,Settings!$AX$4:$BG$100,10,0))</f>
        <v>25.491375000000001</v>
      </c>
      <c r="BK385" s="197">
        <f ca="1">-OFFSET(BK387,0,VLOOKUP($B376,Settings!$AX$4:$BG$100,10,0))-OFFSET(BK386,0,VLOOKUP($B376,Settings!$AX$4:$BG$100,10,0))</f>
        <v>29.976974999999999</v>
      </c>
      <c r="BL385" s="197">
        <f ca="1">-OFFSET(BL387,0,VLOOKUP($B376,Settings!$AX$4:$BG$100,10,0))-OFFSET(BL386,0,VLOOKUP($B376,Settings!$AX$4:$BG$100,10,0))</f>
        <v>24.736949999999997</v>
      </c>
      <c r="BM385" s="197">
        <f ca="1">-OFFSET(BM387,0,VLOOKUP($B376,Settings!$AX$4:$BG$100,10,0))-OFFSET(BM386,0,VLOOKUP($B376,Settings!$AX$4:$BG$100,10,0))</f>
        <v>28.627199999999998</v>
      </c>
      <c r="BN385" s="197">
        <f ca="1">-OFFSET(BN387,0,VLOOKUP($B376,Settings!$AX$4:$BG$100,10,0))-OFFSET(BN386,0,VLOOKUP($B376,Settings!$AX$4:$BG$100,10,0))</f>
        <v>29.362725000000001</v>
      </c>
      <c r="BO385" s="197">
        <f ca="1">-OFFSET(BO387,0,VLOOKUP($B376,Settings!$AX$4:$BG$100,10,0))-OFFSET(BO386,0,VLOOKUP($B376,Settings!$AX$4:$BG$100,10,0))</f>
        <v>29.250900000000001</v>
      </c>
      <c r="BP385" s="197">
        <f ca="1">-OFFSET(BP387,0,VLOOKUP($B376,Settings!$AX$4:$BG$100,10,0))-OFFSET(BP386,0,VLOOKUP($B376,Settings!$AX$4:$BG$100,10,0))</f>
        <v>29.279250000000001</v>
      </c>
      <c r="BQ385" s="197">
        <f ca="1">-OFFSET(BQ387,0,VLOOKUP($B376,Settings!$AX$4:$BG$100,10,0))-OFFSET(BQ386,0,VLOOKUP($B376,Settings!$AX$4:$BG$100,10,0))</f>
        <v>20.0655</v>
      </c>
      <c r="BR385" s="197">
        <f ca="1">-OFFSET(BR387,0,VLOOKUP($B376,Settings!$AX$4:$BG$100,10,0))-OFFSET(BR386,0,VLOOKUP($B376,Settings!$AX$4:$BG$100,10,0))</f>
        <v>27.231749999999998</v>
      </c>
      <c r="BS385" s="197">
        <f ca="1">-OFFSET(BS387,0,VLOOKUP($B376,Settings!$AX$4:$BG$100,10,0))-OFFSET(BS386,0,VLOOKUP($B376,Settings!$AX$4:$BG$100,10,0))</f>
        <v>26.272575</v>
      </c>
      <c r="BT385" s="197">
        <f ca="1">-OFFSET(BT387,0,VLOOKUP($B376,Settings!$AX$4:$BG$100,10,0))-OFFSET(BT386,0,VLOOKUP($B376,Settings!$AX$4:$BG$100,10,0))</f>
        <v>28.031849999999999</v>
      </c>
      <c r="BU385" s="197">
        <f ca="1">-OFFSET(BU387,0,VLOOKUP($B376,Settings!$AX$4:$BG$100,10,0))-OFFSET(BU386,0,VLOOKUP($B376,Settings!$AX$4:$BG$100,10,0))</f>
        <v>25.9938</v>
      </c>
      <c r="BV385" s="197">
        <f ca="1">-OFFSET(BV387,0,VLOOKUP($B376,Settings!$AX$4:$BG$100,10,0))-OFFSET(BV386,0,VLOOKUP($B376,Settings!$AX$4:$BG$100,10,0))</f>
        <v>27.091574999999999</v>
      </c>
      <c r="BW385" s="197">
        <f ca="1">-OFFSET(BW387,0,VLOOKUP($B376,Settings!$AX$4:$BG$100,10,0))-OFFSET(BW386,0,VLOOKUP($B376,Settings!$AX$4:$BG$100,10,0))</f>
        <v>31.391324999999998</v>
      </c>
      <c r="BX385" s="197">
        <f ca="1">-OFFSET(BX387,0,VLOOKUP($B376,Settings!$AX$4:$BG$100,10,0))-OFFSET(BX386,0,VLOOKUP($B376,Settings!$AX$4:$BG$100,10,0))</f>
        <v>26.39385</v>
      </c>
      <c r="BY385" s="197">
        <f ca="1">-OFFSET(BY387,0,VLOOKUP($B376,Settings!$AX$4:$BG$100,10,0))-OFFSET(BY386,0,VLOOKUP($B376,Settings!$AX$4:$BG$100,10,0))</f>
        <v>30.303000000000001</v>
      </c>
      <c r="BZ385" s="197">
        <f ca="1">-OFFSET(BZ387,0,VLOOKUP($B376,Settings!$AX$4:$BG$100,10,0))-OFFSET(BZ386,0,VLOOKUP($B376,Settings!$AX$4:$BG$100,10,0))</f>
        <v>30.274649999999998</v>
      </c>
      <c r="CA385" s="197">
        <f ca="1">-OFFSET(CA387,0,VLOOKUP($B376,Settings!$AX$4:$BG$100,10,0))-OFFSET(CA386,0,VLOOKUP($B376,Settings!$AX$4:$BG$100,10,0))</f>
        <v>30.4983</v>
      </c>
      <c r="CB385" s="197">
        <f ca="1">-OFFSET(CB387,0,VLOOKUP($B376,Settings!$AX$4:$BG$100,10,0))-OFFSET(CB386,0,VLOOKUP($B376,Settings!$AX$4:$BG$100,10,0))</f>
        <v>34.267274999999998</v>
      </c>
      <c r="CC385" s="197">
        <f ca="1">-OFFSET(CC387,0,VLOOKUP($B376,Settings!$AX$4:$BG$100,10,0))-OFFSET(CC386,0,VLOOKUP($B376,Settings!$AX$4:$BG$100,10,0))</f>
        <v>22.810724999999998</v>
      </c>
      <c r="CD385" s="197">
        <f ca="1">-OFFSET(CD387,0,VLOOKUP($B376,Settings!$AX$4:$BG$100,10,0))-OFFSET(CD386,0,VLOOKUP($B376,Settings!$AX$4:$BG$100,10,0))</f>
        <v>30.786525000000005</v>
      </c>
      <c r="CE385" s="197">
        <f ca="1">-OFFSET(CE387,0,VLOOKUP($B376,Settings!$AX$4:$BG$100,10,0))-OFFSET(CE386,0,VLOOKUP($B376,Settings!$AX$4:$BG$100,10,0))</f>
        <v>29.558025000000001</v>
      </c>
      <c r="CF385" s="197">
        <f ca="1">-OFFSET(CF387,0,VLOOKUP($B376,Settings!$AX$4:$BG$100,10,0))-OFFSET(CF386,0,VLOOKUP($B376,Settings!$AX$4:$BG$100,10,0))</f>
        <v>31.707900000000002</v>
      </c>
      <c r="CG385" s="197">
        <f ca="1">-OFFSET(CG387,0,VLOOKUP($B376,Settings!$AX$4:$BG$100,10,0))-OFFSET(CG386,0,VLOOKUP($B376,Settings!$AX$4:$BG$100,10,0))</f>
        <v>29.986424999999997</v>
      </c>
      <c r="CH385" s="197">
        <f ca="1">-OFFSET(CH387,0,VLOOKUP($B376,Settings!$AX$4:$BG$100,10,0))-OFFSET(CH386,0,VLOOKUP($B376,Settings!$AX$4:$BG$100,10,0))</f>
        <v>30.981825000000004</v>
      </c>
      <c r="CI385" s="197">
        <f ca="1">-OFFSET(CI387,0,VLOOKUP($B376,Settings!$AX$4:$BG$100,10,0))-OFFSET(CI386,0,VLOOKUP($B376,Settings!$AX$4:$BG$100,10,0))</f>
        <v>34.807499999999997</v>
      </c>
      <c r="CJ385" s="197">
        <f ca="1">-OFFSET(CJ387,0,VLOOKUP($B376,Settings!$AX$4:$BG$100,10,0))-OFFSET(CJ386,0,VLOOKUP($B376,Settings!$AX$4:$BG$100,10,0))</f>
        <v>29.791125000000001</v>
      </c>
      <c r="CK385" s="197">
        <f ca="1">-OFFSET(CK387,0,VLOOKUP($B376,Settings!$AX$4:$BG$100,10,0))-OFFSET(CK386,0,VLOOKUP($B376,Settings!$AX$4:$BG$100,10,0))</f>
        <v>35.421750000000003</v>
      </c>
      <c r="CL385" s="197">
        <f ca="1">-OFFSET(CL387,0,VLOOKUP($B376,Settings!$AX$4:$BG$100,10,0))-OFFSET(CL386,0,VLOOKUP($B376,Settings!$AX$4:$BG$100,10,0))</f>
        <v>33.569550000000007</v>
      </c>
      <c r="CM385" s="197">
        <f ca="1">-OFFSET(CM387,0,VLOOKUP($B376,Settings!$AX$4:$BG$100,10,0))-OFFSET(CM386,0,VLOOKUP($B376,Settings!$AX$4:$BG$100,10,0))</f>
        <v>34.974450000000004</v>
      </c>
    </row>
    <row r="386" spans="2:91" x14ac:dyDescent="0.2">
      <c r="B386" s="196" t="s">
        <v>298</v>
      </c>
      <c r="C386" s="19" t="str">
        <f>Inputs!$GZ$9</f>
        <v>kg</v>
      </c>
      <c r="D386" s="19" t="s">
        <v>19</v>
      </c>
      <c r="E386" s="27">
        <f t="shared" ca="1" si="675"/>
        <v>-65.740499999999997</v>
      </c>
      <c r="F386" s="27">
        <f t="shared" ca="1" si="675"/>
        <v>-278.08350000000002</v>
      </c>
      <c r="G386" s="27">
        <f t="shared" ca="1" si="675"/>
        <v>-301.839</v>
      </c>
      <c r="H386" s="27">
        <f t="shared" ca="1" si="675"/>
        <v>-316.97850000000005</v>
      </c>
      <c r="I386" s="27">
        <f t="shared" ca="1" si="675"/>
        <v>-360.63149999999996</v>
      </c>
      <c r="J386" s="27"/>
      <c r="K386" s="27">
        <f t="shared" ca="1" si="676"/>
        <v>0</v>
      </c>
      <c r="L386" s="27">
        <f t="shared" ca="1" si="676"/>
        <v>0</v>
      </c>
      <c r="M386" s="27">
        <f t="shared" ca="1" si="676"/>
        <v>0</v>
      </c>
      <c r="N386" s="27">
        <f t="shared" ca="1" si="676"/>
        <v>-65.740499999999997</v>
      </c>
      <c r="O386" s="27">
        <f t="shared" ca="1" si="676"/>
        <v>-64.676999999999992</v>
      </c>
      <c r="P386" s="27">
        <f t="shared" ca="1" si="676"/>
        <v>-66.980999999999995</v>
      </c>
      <c r="Q386" s="27">
        <f t="shared" ca="1" si="676"/>
        <v>-70.332000000000008</v>
      </c>
      <c r="R386" s="27">
        <f t="shared" ca="1" si="676"/>
        <v>-76.093500000000006</v>
      </c>
      <c r="S386" s="27">
        <f t="shared" ca="1" si="676"/>
        <v>-69.747</v>
      </c>
      <c r="T386" s="27">
        <f t="shared" ca="1" si="676"/>
        <v>-72.619500000000002</v>
      </c>
      <c r="U386" s="27">
        <f t="shared" ca="1" si="677"/>
        <v>-76.385999999999996</v>
      </c>
      <c r="V386" s="27">
        <f t="shared" ca="1" si="677"/>
        <v>-83.086500000000001</v>
      </c>
      <c r="W386" s="27">
        <f t="shared" ca="1" si="677"/>
        <v>-72.930000000000007</v>
      </c>
      <c r="X386" s="27">
        <f t="shared" ca="1" si="677"/>
        <v>-76.474500000000006</v>
      </c>
      <c r="Y386" s="27">
        <f t="shared" ca="1" si="677"/>
        <v>-80.834999999999994</v>
      </c>
      <c r="Z386" s="27">
        <f t="shared" ca="1" si="677"/>
        <v>-86.739000000000004</v>
      </c>
      <c r="AA386" s="27">
        <f t="shared" ca="1" si="677"/>
        <v>-83.680499999999995</v>
      </c>
      <c r="AB386" s="27">
        <f t="shared" ca="1" si="677"/>
        <v>-86.906999999999996</v>
      </c>
      <c r="AC386" s="27">
        <f t="shared" ca="1" si="677"/>
        <v>-91.028999999999996</v>
      </c>
      <c r="AD386" s="27">
        <f t="shared" ca="1" si="677"/>
        <v>-99.015000000000015</v>
      </c>
      <c r="AE386" s="27"/>
      <c r="AF386" s="193">
        <f ca="1">-SUMIF(buffer!$B$99:$B$123,Stock!$B376,buffer!C$99:C$123)</f>
        <v>0</v>
      </c>
      <c r="AG386" s="193">
        <f ca="1">-SUMIF(buffer!$B$99:$B$123,Stock!$B376,buffer!D$99:D$123)</f>
        <v>0</v>
      </c>
      <c r="AH386" s="193">
        <f ca="1">-SUMIF(buffer!$B$99:$B$123,Stock!$B376,buffer!E$99:E$123)</f>
        <v>0</v>
      </c>
      <c r="AI386" s="193">
        <f ca="1">-SUMIF(buffer!$B$99:$B$123,Stock!$B376,buffer!F$99:F$123)</f>
        <v>0</v>
      </c>
      <c r="AJ386" s="193">
        <f ca="1">-SUMIF(buffer!$B$99:$B$123,Stock!$B376,buffer!G$99:G$123)</f>
        <v>0</v>
      </c>
      <c r="AK386" s="193">
        <f ca="1">-SUMIF(buffer!$B$99:$B$123,Stock!$B376,buffer!H$99:H$123)</f>
        <v>0</v>
      </c>
      <c r="AL386" s="193">
        <f ca="1">-SUMIF(buffer!$B$99:$B$123,Stock!$B376,buffer!I$99:I$123)</f>
        <v>0</v>
      </c>
      <c r="AM386" s="193">
        <f ca="1">-SUMIF(buffer!$B$99:$B$123,Stock!$B376,buffer!J$99:J$123)</f>
        <v>0</v>
      </c>
      <c r="AN386" s="193">
        <f ca="1">-SUMIF(buffer!$B$99:$B$123,Stock!$B376,buffer!K$99:K$123)</f>
        <v>0</v>
      </c>
      <c r="AO386" s="193">
        <f ca="1">-SUMIF(buffer!$B$99:$B$123,Stock!$B376,buffer!L$99:L$123)</f>
        <v>-21.644999999999996</v>
      </c>
      <c r="AP386" s="193">
        <f ca="1">-SUMIF(buffer!$B$99:$B$123,Stock!$B376,buffer!M$99:M$123)</f>
        <v>-21.316500000000001</v>
      </c>
      <c r="AQ386" s="193">
        <f ca="1">-SUMIF(buffer!$B$99:$B$123,Stock!$B376,buffer!N$99:N$123)</f>
        <v>-22.778999999999996</v>
      </c>
      <c r="AR386" s="193">
        <f ca="1">-SUMIF(buffer!$B$99:$B$123,Stock!$B376,buffer!O$99:O$123)</f>
        <v>-24.259499999999999</v>
      </c>
      <c r="AS386" s="193">
        <f ca="1">-SUMIF(buffer!$B$99:$B$123,Stock!$B376,buffer!P$99:P$123)</f>
        <v>-17.044499999999999</v>
      </c>
      <c r="AT386" s="193">
        <f ca="1">-SUMIF(buffer!$B$99:$B$123,Stock!$B376,buffer!Q$99:Q$123)</f>
        <v>-23.372999999999998</v>
      </c>
      <c r="AU386" s="193">
        <f ca="1">-SUMIF(buffer!$B$99:$B$123,Stock!$B376,buffer!R$99:R$123)</f>
        <v>-21.706499999999998</v>
      </c>
      <c r="AV386" s="193">
        <f ca="1">-SUMIF(buffer!$B$99:$B$123,Stock!$B376,buffer!S$99:S$123)</f>
        <v>-22.584</v>
      </c>
      <c r="AW386" s="193">
        <f ca="1">-SUMIF(buffer!$B$99:$B$123,Stock!$B376,buffer!T$99:T$123)</f>
        <v>-22.6905</v>
      </c>
      <c r="AX386" s="193">
        <f ca="1">-SUMIF(buffer!$B$99:$B$123,Stock!$B376,buffer!U$99:U$123)</f>
        <v>-22.584</v>
      </c>
      <c r="AY386" s="193">
        <f ca="1">-SUMIF(buffer!$B$99:$B$123,Stock!$B376,buffer!V$99:V$123)</f>
        <v>-25.536000000000001</v>
      </c>
      <c r="AZ386" s="193">
        <f ca="1">-SUMIF(buffer!$B$99:$B$123,Stock!$B376,buffer!W$99:W$123)</f>
        <v>-22.212000000000003</v>
      </c>
      <c r="BA386" s="193">
        <f ca="1">-SUMIF(buffer!$B$99:$B$123,Stock!$B376,buffer!X$99:X$123)</f>
        <v>-24.923999999999999</v>
      </c>
      <c r="BB386" s="193">
        <f ca="1">-SUMIF(buffer!$B$99:$B$123,Stock!$B376,buffer!Y$99:Y$123)</f>
        <v>-25.35</v>
      </c>
      <c r="BC386" s="193">
        <f ca="1">-SUMIF(buffer!$B$99:$B$123,Stock!$B376,buffer!Z$99:Z$123)</f>
        <v>-25.819499999999998</v>
      </c>
      <c r="BD386" s="193">
        <f ca="1">-SUMIF(buffer!$B$99:$B$123,Stock!$B376,buffer!AA$99:AA$123)</f>
        <v>-26.316000000000003</v>
      </c>
      <c r="BE386" s="193">
        <f ca="1">-SUMIF(buffer!$B$99:$B$123,Stock!$B376,buffer!AB$99:AB$123)</f>
        <v>-18.1965</v>
      </c>
      <c r="BF386" s="193">
        <f ca="1">-SUMIF(buffer!$B$99:$B$123,Stock!$B376,buffer!AC$99:AC$123)</f>
        <v>-25.234499999999997</v>
      </c>
      <c r="BG386" s="193">
        <f ca="1">-SUMIF(buffer!$B$99:$B$123,Stock!$B376,buffer!AD$99:AD$123)</f>
        <v>-23.878500000000003</v>
      </c>
      <c r="BH386" s="193">
        <f ca="1">-SUMIF(buffer!$B$99:$B$123,Stock!$B376,buffer!AE$99:AE$123)</f>
        <v>-24.658500000000004</v>
      </c>
      <c r="BI386" s="193">
        <f ca="1">-SUMIF(buffer!$B$99:$B$123,Stock!$B376,buffer!AF$99:AF$123)</f>
        <v>-24.082499999999996</v>
      </c>
      <c r="BJ386" s="193">
        <f ca="1">-SUMIF(buffer!$B$99:$B$123,Stock!$B376,buffer!AG$99:AG$123)</f>
        <v>-24.2775</v>
      </c>
      <c r="BK386" s="193">
        <f ca="1">-SUMIF(buffer!$B$99:$B$123,Stock!$B376,buffer!AH$99:AH$123)</f>
        <v>-28.549499999999998</v>
      </c>
      <c r="BL386" s="193">
        <f ca="1">-SUMIF(buffer!$B$99:$B$123,Stock!$B376,buffer!AI$99:AI$123)</f>
        <v>-23.558999999999997</v>
      </c>
      <c r="BM386" s="193">
        <f ca="1">-SUMIF(buffer!$B$99:$B$123,Stock!$B376,buffer!AJ$99:AJ$123)</f>
        <v>-27.263999999999999</v>
      </c>
      <c r="BN386" s="193">
        <f ca="1">-SUMIF(buffer!$B$99:$B$123,Stock!$B376,buffer!AK$99:AK$123)</f>
        <v>-27.964500000000001</v>
      </c>
      <c r="BO386" s="193">
        <f ca="1">-SUMIF(buffer!$B$99:$B$123,Stock!$B376,buffer!AL$99:AL$123)</f>
        <v>-27.858000000000001</v>
      </c>
      <c r="BP386" s="193">
        <f ca="1">-SUMIF(buffer!$B$99:$B$123,Stock!$B376,buffer!AM$99:AM$123)</f>
        <v>-27.885000000000002</v>
      </c>
      <c r="BQ386" s="193">
        <f ca="1">-SUMIF(buffer!$B$99:$B$123,Stock!$B376,buffer!AN$99:AN$123)</f>
        <v>-19.11</v>
      </c>
      <c r="BR386" s="193">
        <f ca="1">-SUMIF(buffer!$B$99:$B$123,Stock!$B376,buffer!AO$99:AO$123)</f>
        <v>-25.934999999999999</v>
      </c>
      <c r="BS386" s="193">
        <f ca="1">-SUMIF(buffer!$B$99:$B$123,Stock!$B376,buffer!AP$99:AP$123)</f>
        <v>-25.0215</v>
      </c>
      <c r="BT386" s="193">
        <f ca="1">-SUMIF(buffer!$B$99:$B$123,Stock!$B376,buffer!AQ$99:AQ$123)</f>
        <v>-26.696999999999999</v>
      </c>
      <c r="BU386" s="193">
        <f ca="1">-SUMIF(buffer!$B$99:$B$123,Stock!$B376,buffer!AR$99:AR$123)</f>
        <v>-24.756</v>
      </c>
      <c r="BV386" s="193">
        <f ca="1">-SUMIF(buffer!$B$99:$B$123,Stock!$B376,buffer!AS$99:AS$123)</f>
        <v>-25.801499999999997</v>
      </c>
      <c r="BW386" s="193">
        <f ca="1">-SUMIF(buffer!$B$99:$B$123,Stock!$B376,buffer!AT$99:AT$123)</f>
        <v>-29.8965</v>
      </c>
      <c r="BX386" s="193">
        <f ca="1">-SUMIF(buffer!$B$99:$B$123,Stock!$B376,buffer!AU$99:AU$123)</f>
        <v>-25.137</v>
      </c>
      <c r="BY386" s="193">
        <f ca="1">-SUMIF(buffer!$B$99:$B$123,Stock!$B376,buffer!AV$99:AV$123)</f>
        <v>-28.86</v>
      </c>
      <c r="BZ386" s="193">
        <f ca="1">-SUMIF(buffer!$B$99:$B$123,Stock!$B376,buffer!AW$99:AW$123)</f>
        <v>-28.832999999999998</v>
      </c>
      <c r="CA386" s="193">
        <f ca="1">-SUMIF(buffer!$B$99:$B$123,Stock!$B376,buffer!AX$99:AX$123)</f>
        <v>-29.045999999999999</v>
      </c>
      <c r="CB386" s="193">
        <f ca="1">-SUMIF(buffer!$B$99:$B$123,Stock!$B376,buffer!AY$99:AY$123)</f>
        <v>-32.6355</v>
      </c>
      <c r="CC386" s="193">
        <f ca="1">-SUMIF(buffer!$B$99:$B$123,Stock!$B376,buffer!AZ$99:AZ$123)</f>
        <v>-21.724499999999999</v>
      </c>
      <c r="CD386" s="193">
        <f ca="1">-SUMIF(buffer!$B$99:$B$123,Stock!$B376,buffer!BA$99:BA$123)</f>
        <v>-29.320500000000003</v>
      </c>
      <c r="CE386" s="193">
        <f ca="1">-SUMIF(buffer!$B$99:$B$123,Stock!$B376,buffer!BB$99:BB$123)</f>
        <v>-28.150500000000001</v>
      </c>
      <c r="CF386" s="193">
        <f ca="1">-SUMIF(buffer!$B$99:$B$123,Stock!$B376,buffer!BC$99:BC$123)</f>
        <v>-30.198</v>
      </c>
      <c r="CG386" s="193">
        <f ca="1">-SUMIF(buffer!$B$99:$B$123,Stock!$B376,buffer!BD$99:BD$123)</f>
        <v>-28.558499999999999</v>
      </c>
      <c r="CH386" s="193">
        <f ca="1">-SUMIF(buffer!$B$99:$B$123,Stock!$B376,buffer!BE$99:BE$123)</f>
        <v>-29.506500000000003</v>
      </c>
      <c r="CI386" s="193">
        <f ca="1">-SUMIF(buffer!$B$99:$B$123,Stock!$B376,buffer!BF$99:BF$123)</f>
        <v>-33.15</v>
      </c>
      <c r="CJ386" s="193">
        <f ca="1">-SUMIF(buffer!$B$99:$B$123,Stock!$B376,buffer!BG$99:BG$123)</f>
        <v>-28.372500000000002</v>
      </c>
      <c r="CK386" s="193">
        <f ca="1">-SUMIF(buffer!$B$99:$B$123,Stock!$B376,buffer!BH$99:BH$123)</f>
        <v>-33.734999999999999</v>
      </c>
      <c r="CL386" s="193">
        <f ca="1">-SUMIF(buffer!$B$99:$B$123,Stock!$B376,buffer!BI$99:BI$123)</f>
        <v>-31.971000000000004</v>
      </c>
      <c r="CM386" s="193">
        <f ca="1">-SUMIF(buffer!$B$99:$B$123,Stock!$B376,buffer!BJ$99:BJ$123)</f>
        <v>-33.309000000000005</v>
      </c>
    </row>
    <row r="387" spans="2:91" x14ac:dyDescent="0.2">
      <c r="B387" s="196" t="s">
        <v>297</v>
      </c>
      <c r="C387" s="19" t="str">
        <f>Inputs!$GZ$9</f>
        <v>kg</v>
      </c>
      <c r="D387" s="19" t="s">
        <v>19</v>
      </c>
      <c r="E387" s="27">
        <f t="shared" ca="1" si="675"/>
        <v>-3.2870249999999999</v>
      </c>
      <c r="F387" s="27">
        <f t="shared" ca="1" si="675"/>
        <v>-13.904175</v>
      </c>
      <c r="G387" s="27">
        <f t="shared" ca="1" si="675"/>
        <v>-15.091950000000001</v>
      </c>
      <c r="H387" s="27">
        <f t="shared" ca="1" si="675"/>
        <v>-15.848925000000001</v>
      </c>
      <c r="I387" s="27">
        <f t="shared" ca="1" si="675"/>
        <v>-18.031575000000004</v>
      </c>
      <c r="J387" s="27"/>
      <c r="K387" s="27">
        <f t="shared" ca="1" si="676"/>
        <v>0</v>
      </c>
      <c r="L387" s="27">
        <f t="shared" ca="1" si="676"/>
        <v>0</v>
      </c>
      <c r="M387" s="27">
        <f t="shared" ca="1" si="676"/>
        <v>0</v>
      </c>
      <c r="N387" s="27">
        <f t="shared" ca="1" si="676"/>
        <v>-3.2870249999999999</v>
      </c>
      <c r="O387" s="27">
        <f t="shared" ca="1" si="676"/>
        <v>-3.2338499999999999</v>
      </c>
      <c r="P387" s="27">
        <f t="shared" ca="1" si="676"/>
        <v>-3.3490500000000001</v>
      </c>
      <c r="Q387" s="27">
        <f t="shared" ca="1" si="676"/>
        <v>-3.5166000000000004</v>
      </c>
      <c r="R387" s="27">
        <f t="shared" ca="1" si="676"/>
        <v>-3.804675</v>
      </c>
      <c r="S387" s="27">
        <f t="shared" ca="1" si="676"/>
        <v>-3.4873500000000002</v>
      </c>
      <c r="T387" s="27">
        <f t="shared" ca="1" si="676"/>
        <v>-3.6309750000000003</v>
      </c>
      <c r="U387" s="27">
        <f t="shared" ca="1" si="677"/>
        <v>-3.8193000000000001</v>
      </c>
      <c r="V387" s="27">
        <f t="shared" ca="1" si="677"/>
        <v>-4.154325</v>
      </c>
      <c r="W387" s="27">
        <f t="shared" ca="1" si="677"/>
        <v>-3.6465000000000005</v>
      </c>
      <c r="X387" s="27">
        <f t="shared" ca="1" si="677"/>
        <v>-3.8237250000000005</v>
      </c>
      <c r="Y387" s="27">
        <f t="shared" ca="1" si="677"/>
        <v>-4.0417500000000004</v>
      </c>
      <c r="Z387" s="27">
        <f t="shared" ca="1" si="677"/>
        <v>-4.3369499999999999</v>
      </c>
      <c r="AA387" s="27">
        <f t="shared" ca="1" si="677"/>
        <v>-4.1840250000000001</v>
      </c>
      <c r="AB387" s="27">
        <f t="shared" ca="1" si="677"/>
        <v>-4.3453499999999998</v>
      </c>
      <c r="AC387" s="27">
        <f t="shared" ca="1" si="677"/>
        <v>-4.5514500000000009</v>
      </c>
      <c r="AD387" s="27">
        <f t="shared" ca="1" si="677"/>
        <v>-4.9507500000000011</v>
      </c>
      <c r="AE387" s="27"/>
      <c r="AF387" s="26">
        <f ca="1">Inputs!$HM$9*AF386</f>
        <v>0</v>
      </c>
      <c r="AG387" s="26">
        <f ca="1">Inputs!$HM$9*AG386</f>
        <v>0</v>
      </c>
      <c r="AH387" s="26">
        <f ca="1">Inputs!$HM$9*AH386</f>
        <v>0</v>
      </c>
      <c r="AI387" s="26">
        <f ca="1">Inputs!$HM$9*AI386</f>
        <v>0</v>
      </c>
      <c r="AJ387" s="26">
        <f ca="1">Inputs!$HM$9*AJ386</f>
        <v>0</v>
      </c>
      <c r="AK387" s="26">
        <f ca="1">Inputs!$HM$9*AK386</f>
        <v>0</v>
      </c>
      <c r="AL387" s="26">
        <f ca="1">Inputs!$HM$9*AL386</f>
        <v>0</v>
      </c>
      <c r="AM387" s="26">
        <f ca="1">Inputs!$HM$9*AM386</f>
        <v>0</v>
      </c>
      <c r="AN387" s="26">
        <f ca="1">Inputs!$HM$9*AN386</f>
        <v>0</v>
      </c>
      <c r="AO387" s="26">
        <f ca="1">Inputs!$HM$9*AO386</f>
        <v>-1.0822499999999999</v>
      </c>
      <c r="AP387" s="26">
        <f ca="1">Inputs!$HM$9*AP386</f>
        <v>-1.065825</v>
      </c>
      <c r="AQ387" s="26">
        <f ca="1">Inputs!$HM$9*AQ386</f>
        <v>-1.1389499999999999</v>
      </c>
      <c r="AR387" s="26">
        <f ca="1">Inputs!$HM$9*AR386</f>
        <v>-1.2129750000000001</v>
      </c>
      <c r="AS387" s="26">
        <f ca="1">Inputs!$HM$9*AS386</f>
        <v>-0.85222500000000001</v>
      </c>
      <c r="AT387" s="26">
        <f ca="1">Inputs!$HM$9*AT386</f>
        <v>-1.16865</v>
      </c>
      <c r="AU387" s="26">
        <f ca="1">Inputs!$HM$9*AU386</f>
        <v>-1.0853249999999999</v>
      </c>
      <c r="AV387" s="26">
        <f ca="1">Inputs!$HM$9*AV386</f>
        <v>-1.1292</v>
      </c>
      <c r="AW387" s="26">
        <f ca="1">Inputs!$HM$9*AW386</f>
        <v>-1.134525</v>
      </c>
      <c r="AX387" s="26">
        <f ca="1">Inputs!$HM$9*AX386</f>
        <v>-1.1292</v>
      </c>
      <c r="AY387" s="26">
        <f ca="1">Inputs!$HM$9*AY386</f>
        <v>-1.2768000000000002</v>
      </c>
      <c r="AZ387" s="26">
        <f ca="1">Inputs!$HM$9*AZ386</f>
        <v>-1.1106000000000003</v>
      </c>
      <c r="BA387" s="26">
        <f ca="1">Inputs!$HM$9*BA386</f>
        <v>-1.2462</v>
      </c>
      <c r="BB387" s="26">
        <f ca="1">Inputs!$HM$9*BB386</f>
        <v>-1.2675000000000001</v>
      </c>
      <c r="BC387" s="26">
        <f ca="1">Inputs!$HM$9*BC386</f>
        <v>-1.290975</v>
      </c>
      <c r="BD387" s="26">
        <f ca="1">Inputs!$HM$9*BD386</f>
        <v>-1.3158000000000003</v>
      </c>
      <c r="BE387" s="26">
        <f ca="1">Inputs!$HM$9*BE386</f>
        <v>-0.90982500000000011</v>
      </c>
      <c r="BF387" s="26">
        <f ca="1">Inputs!$HM$9*BF386</f>
        <v>-1.261725</v>
      </c>
      <c r="BG387" s="26">
        <f ca="1">Inputs!$HM$9*BG386</f>
        <v>-1.1939250000000001</v>
      </c>
      <c r="BH387" s="26">
        <f ca="1">Inputs!$HM$9*BH386</f>
        <v>-1.2329250000000003</v>
      </c>
      <c r="BI387" s="26">
        <f ca="1">Inputs!$HM$9*BI386</f>
        <v>-1.2041249999999999</v>
      </c>
      <c r="BJ387" s="26">
        <f ca="1">Inputs!$HM$9*BJ386</f>
        <v>-1.213875</v>
      </c>
      <c r="BK387" s="26">
        <f ca="1">Inputs!$HM$9*BK386</f>
        <v>-1.427475</v>
      </c>
      <c r="BL387" s="26">
        <f ca="1">Inputs!$HM$9*BL386</f>
        <v>-1.1779499999999998</v>
      </c>
      <c r="BM387" s="26">
        <f ca="1">Inputs!$HM$9*BM386</f>
        <v>-1.3632</v>
      </c>
      <c r="BN387" s="26">
        <f ca="1">Inputs!$HM$9*BN386</f>
        <v>-1.3982250000000001</v>
      </c>
      <c r="BO387" s="26">
        <f ca="1">Inputs!$HM$9*BO386</f>
        <v>-1.3929</v>
      </c>
      <c r="BP387" s="26">
        <f ca="1">Inputs!$HM$9*BP386</f>
        <v>-1.3942500000000002</v>
      </c>
      <c r="BQ387" s="26">
        <f ca="1">Inputs!$HM$9*BQ386</f>
        <v>-0.95550000000000002</v>
      </c>
      <c r="BR387" s="26">
        <f ca="1">Inputs!$HM$9*BR386</f>
        <v>-1.2967500000000001</v>
      </c>
      <c r="BS387" s="26">
        <f ca="1">Inputs!$HM$9*BS386</f>
        <v>-1.2510750000000002</v>
      </c>
      <c r="BT387" s="26">
        <f ca="1">Inputs!$HM$9*BT386</f>
        <v>-1.3348500000000001</v>
      </c>
      <c r="BU387" s="26">
        <f ca="1">Inputs!$HM$9*BU386</f>
        <v>-1.2378</v>
      </c>
      <c r="BV387" s="26">
        <f ca="1">Inputs!$HM$9*BV386</f>
        <v>-1.2900749999999999</v>
      </c>
      <c r="BW387" s="26">
        <f ca="1">Inputs!$HM$9*BW386</f>
        <v>-1.4948250000000001</v>
      </c>
      <c r="BX387" s="26">
        <f ca="1">Inputs!$HM$9*BX386</f>
        <v>-1.25685</v>
      </c>
      <c r="BY387" s="26">
        <f ca="1">Inputs!$HM$9*BY386</f>
        <v>-1.4430000000000001</v>
      </c>
      <c r="BZ387" s="26">
        <f ca="1">Inputs!$HM$9*BZ386</f>
        <v>-1.4416500000000001</v>
      </c>
      <c r="CA387" s="26">
        <f ca="1">Inputs!$HM$9*CA386</f>
        <v>-1.4523000000000001</v>
      </c>
      <c r="CB387" s="26">
        <f ca="1">Inputs!$HM$9*CB386</f>
        <v>-1.6317750000000002</v>
      </c>
      <c r="CC387" s="26">
        <f ca="1">Inputs!$HM$9*CC386</f>
        <v>-1.086225</v>
      </c>
      <c r="CD387" s="26">
        <f ca="1">Inputs!$HM$9*CD386</f>
        <v>-1.4660250000000001</v>
      </c>
      <c r="CE387" s="26">
        <f ca="1">Inputs!$HM$9*CE386</f>
        <v>-1.4075250000000001</v>
      </c>
      <c r="CF387" s="26">
        <f ca="1">Inputs!$HM$9*CF386</f>
        <v>-1.5099</v>
      </c>
      <c r="CG387" s="26">
        <f ca="1">Inputs!$HM$9*CG386</f>
        <v>-1.4279250000000001</v>
      </c>
      <c r="CH387" s="26">
        <f ca="1">Inputs!$HM$9*CH386</f>
        <v>-1.4753250000000002</v>
      </c>
      <c r="CI387" s="26">
        <f ca="1">Inputs!$HM$9*CI386</f>
        <v>-1.6575</v>
      </c>
      <c r="CJ387" s="26">
        <f ca="1">Inputs!$HM$9*CJ386</f>
        <v>-1.4186250000000002</v>
      </c>
      <c r="CK387" s="26">
        <f ca="1">Inputs!$HM$9*CK386</f>
        <v>-1.68675</v>
      </c>
      <c r="CL387" s="26">
        <f ca="1">Inputs!$HM$9*CL386</f>
        <v>-1.5985500000000004</v>
      </c>
      <c r="CM387" s="26">
        <f ca="1">Inputs!$HM$9*CM386</f>
        <v>-1.6654500000000003</v>
      </c>
    </row>
    <row r="388" spans="2:91" s="115" customFormat="1" x14ac:dyDescent="0.2">
      <c r="B388" s="195" t="s">
        <v>296</v>
      </c>
      <c r="C388" s="19" t="str">
        <f>Inputs!$GZ$9</f>
        <v>kg</v>
      </c>
      <c r="D388" s="19" t="s">
        <v>19</v>
      </c>
      <c r="E388" s="63">
        <f ca="1">SUM(E384:E387)</f>
        <v>0</v>
      </c>
      <c r="F388" s="63">
        <f ca="1">SUM(F384:F387)</f>
        <v>0</v>
      </c>
      <c r="G388" s="63">
        <f ca="1">SUM(G384:G387)</f>
        <v>0</v>
      </c>
      <c r="H388" s="63">
        <f ca="1">SUM(H384:H387)</f>
        <v>0</v>
      </c>
      <c r="I388" s="63">
        <f ca="1">SUM(I384:I387)</f>
        <v>2.8421709430404007E-14</v>
      </c>
      <c r="J388" s="63"/>
      <c r="K388" s="63">
        <f t="shared" ref="K388:AD388" ca="1" si="678">SUM(K384:K387)</f>
        <v>0</v>
      </c>
      <c r="L388" s="63">
        <f t="shared" ca="1" si="678"/>
        <v>0</v>
      </c>
      <c r="M388" s="63">
        <f t="shared" ca="1" si="678"/>
        <v>0</v>
      </c>
      <c r="N388" s="63">
        <f t="shared" ca="1" si="678"/>
        <v>0</v>
      </c>
      <c r="O388" s="63">
        <f t="shared" ca="1" si="678"/>
        <v>3.9968028886505635E-15</v>
      </c>
      <c r="P388" s="63">
        <f t="shared" ca="1" si="678"/>
        <v>5.3290705182007514E-15</v>
      </c>
      <c r="Q388" s="63">
        <f t="shared" ca="1" si="678"/>
        <v>-3.5527136788005009E-15</v>
      </c>
      <c r="R388" s="63">
        <f t="shared" ca="1" si="678"/>
        <v>-1.1102230246251565E-14</v>
      </c>
      <c r="S388" s="63">
        <f t="shared" ca="1" si="678"/>
        <v>-7.9936057773011271E-15</v>
      </c>
      <c r="T388" s="63">
        <f t="shared" ca="1" si="678"/>
        <v>-7.9936057773011271E-15</v>
      </c>
      <c r="U388" s="63">
        <f t="shared" ca="1" si="678"/>
        <v>-1.5987211554602254E-14</v>
      </c>
      <c r="V388" s="63">
        <f t="shared" ca="1" si="678"/>
        <v>-1.4210854715202004E-14</v>
      </c>
      <c r="W388" s="63">
        <f t="shared" ca="1" si="678"/>
        <v>-1.1546319456101628E-14</v>
      </c>
      <c r="X388" s="63">
        <f t="shared" ca="1" si="678"/>
        <v>-1.865174681370263E-14</v>
      </c>
      <c r="Y388" s="63">
        <f t="shared" ca="1" si="678"/>
        <v>-7.1054273576010019E-15</v>
      </c>
      <c r="Z388" s="63">
        <f t="shared" ca="1" si="678"/>
        <v>0</v>
      </c>
      <c r="AA388" s="63">
        <f t="shared" ca="1" si="678"/>
        <v>0</v>
      </c>
      <c r="AB388" s="63">
        <f t="shared" ca="1" si="678"/>
        <v>1.0658141036401503E-14</v>
      </c>
      <c r="AC388" s="63">
        <f t="shared" ca="1" si="678"/>
        <v>3.0198066269804258E-14</v>
      </c>
      <c r="AD388" s="63">
        <f t="shared" ca="1" si="678"/>
        <v>2.6645352591003757E-14</v>
      </c>
      <c r="AE388" s="63"/>
      <c r="AF388" s="194">
        <f t="shared" ref="AF388:BK388" ca="1" si="679">SUM(AF384:AF387)</f>
        <v>0</v>
      </c>
      <c r="AG388" s="194">
        <f t="shared" ca="1" si="679"/>
        <v>0</v>
      </c>
      <c r="AH388" s="194">
        <f t="shared" ca="1" si="679"/>
        <v>0</v>
      </c>
      <c r="AI388" s="194">
        <f t="shared" ca="1" si="679"/>
        <v>0</v>
      </c>
      <c r="AJ388" s="194">
        <f t="shared" ca="1" si="679"/>
        <v>0</v>
      </c>
      <c r="AK388" s="194">
        <f t="shared" ca="1" si="679"/>
        <v>0</v>
      </c>
      <c r="AL388" s="194">
        <f t="shared" ca="1" si="679"/>
        <v>0</v>
      </c>
      <c r="AM388" s="194">
        <f t="shared" ca="1" si="679"/>
        <v>0</v>
      </c>
      <c r="AN388" s="194">
        <f t="shared" ca="1" si="679"/>
        <v>0</v>
      </c>
      <c r="AO388" s="194">
        <f t="shared" ca="1" si="679"/>
        <v>0</v>
      </c>
      <c r="AP388" s="194">
        <f t="shared" ca="1" si="679"/>
        <v>0</v>
      </c>
      <c r="AQ388" s="194">
        <f t="shared" ca="1" si="679"/>
        <v>0</v>
      </c>
      <c r="AR388" s="194">
        <f t="shared" ca="1" si="679"/>
        <v>0</v>
      </c>
      <c r="AS388" s="194">
        <f t="shared" ca="1" si="679"/>
        <v>0</v>
      </c>
      <c r="AT388" s="194">
        <f t="shared" ca="1" si="679"/>
        <v>0</v>
      </c>
      <c r="AU388" s="194">
        <f t="shared" ca="1" si="679"/>
        <v>0</v>
      </c>
      <c r="AV388" s="194">
        <f t="shared" ca="1" si="679"/>
        <v>0</v>
      </c>
      <c r="AW388" s="194">
        <f t="shared" ca="1" si="679"/>
        <v>0</v>
      </c>
      <c r="AX388" s="194">
        <f t="shared" ca="1" si="679"/>
        <v>0</v>
      </c>
      <c r="AY388" s="194">
        <f t="shared" ca="1" si="679"/>
        <v>0</v>
      </c>
      <c r="AZ388" s="194">
        <f t="shared" ca="1" si="679"/>
        <v>0</v>
      </c>
      <c r="BA388" s="194">
        <f t="shared" ca="1" si="679"/>
        <v>1.7763568394002505E-15</v>
      </c>
      <c r="BB388" s="194">
        <f t="shared" ca="1" si="679"/>
        <v>-1.7763568394002505E-15</v>
      </c>
      <c r="BC388" s="194">
        <f t="shared" ca="1" si="679"/>
        <v>-3.9968028886505635E-15</v>
      </c>
      <c r="BD388" s="194">
        <f t="shared" ca="1" si="679"/>
        <v>-4.4408920985006262E-15</v>
      </c>
      <c r="BE388" s="194">
        <f t="shared" ca="1" si="679"/>
        <v>-2.2204460492503131E-15</v>
      </c>
      <c r="BF388" s="194">
        <f t="shared" ca="1" si="679"/>
        <v>-5.1070259132757201E-15</v>
      </c>
      <c r="BG388" s="194">
        <f t="shared" ca="1" si="679"/>
        <v>-3.5527136788005009E-15</v>
      </c>
      <c r="BH388" s="194">
        <f t="shared" ca="1" si="679"/>
        <v>-2.2204460492503131E-15</v>
      </c>
      <c r="BI388" s="194">
        <f t="shared" ca="1" si="679"/>
        <v>-2.2204460492503131E-15</v>
      </c>
      <c r="BJ388" s="194">
        <f t="shared" ca="1" si="679"/>
        <v>-1.9984014443252818E-15</v>
      </c>
      <c r="BK388" s="194">
        <f t="shared" ca="1" si="679"/>
        <v>-2.4424906541753444E-15</v>
      </c>
      <c r="BL388" s="194">
        <f t="shared" ref="BL388:CM388" ca="1" si="680">SUM(BL384:BL387)</f>
        <v>-4.2188474935755949E-15</v>
      </c>
      <c r="BM388" s="194">
        <f t="shared" ca="1" si="680"/>
        <v>-4.4408920985006262E-15</v>
      </c>
      <c r="BN388" s="194">
        <f t="shared" ca="1" si="680"/>
        <v>-3.5527136788005009E-15</v>
      </c>
      <c r="BO388" s="194">
        <f t="shared" ca="1" si="680"/>
        <v>-2.6645352591003757E-15</v>
      </c>
      <c r="BP388" s="194">
        <f t="shared" ca="1" si="680"/>
        <v>-4.2188474935755949E-15</v>
      </c>
      <c r="BQ388" s="194">
        <f t="shared" ca="1" si="680"/>
        <v>-2.886579864025407E-15</v>
      </c>
      <c r="BR388" s="194">
        <f t="shared" ca="1" si="680"/>
        <v>-4.2188474935755949E-15</v>
      </c>
      <c r="BS388" s="194">
        <f t="shared" ca="1" si="680"/>
        <v>-3.5527136788005009E-15</v>
      </c>
      <c r="BT388" s="194">
        <f t="shared" ca="1" si="680"/>
        <v>-4.2188474935755949E-15</v>
      </c>
      <c r="BU388" s="194">
        <f t="shared" ca="1" si="680"/>
        <v>-3.5527136788005009E-15</v>
      </c>
      <c r="BV388" s="194">
        <f t="shared" ca="1" si="680"/>
        <v>-1.7763568394002505E-15</v>
      </c>
      <c r="BW388" s="194">
        <f t="shared" ca="1" si="680"/>
        <v>-4.8849813083506888E-15</v>
      </c>
      <c r="BX388" s="194">
        <f t="shared" ca="1" si="680"/>
        <v>-3.5527136788005009E-15</v>
      </c>
      <c r="BY388" s="194">
        <f t="shared" ca="1" si="680"/>
        <v>-2.2204460492503131E-15</v>
      </c>
      <c r="BZ388" s="194">
        <f t="shared" ca="1" si="680"/>
        <v>-4.4408920985006262E-15</v>
      </c>
      <c r="CA388" s="194">
        <f t="shared" ca="1" si="680"/>
        <v>-2.6645352591003757E-15</v>
      </c>
      <c r="CB388" s="194">
        <f t="shared" ca="1" si="680"/>
        <v>-2.6645352591003757E-15</v>
      </c>
      <c r="CC388" s="194">
        <f t="shared" ca="1" si="680"/>
        <v>-4.6629367034256575E-15</v>
      </c>
      <c r="CD388" s="194">
        <f t="shared" ca="1" si="680"/>
        <v>-1.7763568394002505E-15</v>
      </c>
      <c r="CE388" s="194">
        <f t="shared" ca="1" si="680"/>
        <v>0</v>
      </c>
      <c r="CF388" s="194">
        <f t="shared" ca="1" si="680"/>
        <v>1.7763568394002505E-15</v>
      </c>
      <c r="CG388" s="194">
        <f t="shared" ca="1" si="680"/>
        <v>-1.7763568394002505E-15</v>
      </c>
      <c r="CH388" s="194">
        <f t="shared" ca="1" si="680"/>
        <v>-2.2204460492503131E-15</v>
      </c>
      <c r="CI388" s="194">
        <f t="shared" ca="1" si="680"/>
        <v>0</v>
      </c>
      <c r="CJ388" s="194">
        <f t="shared" ca="1" si="680"/>
        <v>0</v>
      </c>
      <c r="CK388" s="194">
        <f t="shared" ca="1" si="680"/>
        <v>3.5527136788005009E-15</v>
      </c>
      <c r="CL388" s="194">
        <f t="shared" ca="1" si="680"/>
        <v>2.6645352591003757E-15</v>
      </c>
      <c r="CM388" s="194">
        <f t="shared" ca="1" si="680"/>
        <v>0</v>
      </c>
    </row>
    <row r="390" spans="2:91" x14ac:dyDescent="0.2">
      <c r="B390" s="7" t="s">
        <v>295</v>
      </c>
      <c r="C390" s="19" t="str">
        <f>Inputs!$J$16</f>
        <v>EUR</v>
      </c>
      <c r="D390" s="19" t="s">
        <v>19</v>
      </c>
      <c r="E390" s="27">
        <f ca="1">E379/E385</f>
        <v>20</v>
      </c>
      <c r="F390" s="27">
        <f ca="1">F379/F385</f>
        <v>20</v>
      </c>
      <c r="G390" s="27">
        <f ca="1">G379/G385</f>
        <v>20</v>
      </c>
      <c r="H390" s="27">
        <f ca="1">H379/H385</f>
        <v>19.999999999999993</v>
      </c>
      <c r="I390" s="27">
        <f ca="1">I379/I385</f>
        <v>20.000000000000004</v>
      </c>
      <c r="K390" s="27">
        <f t="shared" ref="K390:AD390" ca="1" si="681">IFERROR(K379/K385,0)</f>
        <v>0</v>
      </c>
      <c r="L390" s="27">
        <f t="shared" ca="1" si="681"/>
        <v>0</v>
      </c>
      <c r="M390" s="27">
        <f t="shared" ca="1" si="681"/>
        <v>0</v>
      </c>
      <c r="N390" s="27">
        <f t="shared" ca="1" si="681"/>
        <v>20</v>
      </c>
      <c r="O390" s="27">
        <f t="shared" ca="1" si="681"/>
        <v>20.000000000000004</v>
      </c>
      <c r="P390" s="27">
        <f t="shared" ca="1" si="681"/>
        <v>20</v>
      </c>
      <c r="Q390" s="27">
        <f t="shared" ca="1" si="681"/>
        <v>20</v>
      </c>
      <c r="R390" s="27">
        <f t="shared" ca="1" si="681"/>
        <v>20</v>
      </c>
      <c r="S390" s="27">
        <f t="shared" ca="1" si="681"/>
        <v>19.999999999999996</v>
      </c>
      <c r="T390" s="27">
        <f t="shared" ca="1" si="681"/>
        <v>20</v>
      </c>
      <c r="U390" s="27">
        <f t="shared" ca="1" si="681"/>
        <v>20</v>
      </c>
      <c r="V390" s="27">
        <f t="shared" ca="1" si="681"/>
        <v>20</v>
      </c>
      <c r="W390" s="27">
        <f t="shared" ca="1" si="681"/>
        <v>19.999999999999996</v>
      </c>
      <c r="X390" s="27">
        <f t="shared" ca="1" si="681"/>
        <v>19.999999999999996</v>
      </c>
      <c r="Y390" s="27">
        <f t="shared" ca="1" si="681"/>
        <v>19.999999999999996</v>
      </c>
      <c r="Z390" s="27">
        <f t="shared" ca="1" si="681"/>
        <v>19.999999999999996</v>
      </c>
      <c r="AA390" s="27">
        <f t="shared" ca="1" si="681"/>
        <v>20</v>
      </c>
      <c r="AB390" s="27">
        <f t="shared" ca="1" si="681"/>
        <v>19.999999999999996</v>
      </c>
      <c r="AC390" s="27">
        <f t="shared" ca="1" si="681"/>
        <v>20</v>
      </c>
      <c r="AD390" s="27">
        <f t="shared" ca="1" si="681"/>
        <v>19.999999999999996</v>
      </c>
      <c r="AF390" s="193">
        <f>Inputs!HB30</f>
        <v>20</v>
      </c>
      <c r="AG390" s="27">
        <f t="shared" ref="AG390:BL390" si="682">AF390*(1+AG391)</f>
        <v>20</v>
      </c>
      <c r="AH390" s="27">
        <f t="shared" si="682"/>
        <v>20</v>
      </c>
      <c r="AI390" s="27">
        <f t="shared" si="682"/>
        <v>20</v>
      </c>
      <c r="AJ390" s="27">
        <f t="shared" si="682"/>
        <v>20</v>
      </c>
      <c r="AK390" s="27">
        <f t="shared" si="682"/>
        <v>20</v>
      </c>
      <c r="AL390" s="27">
        <f t="shared" si="682"/>
        <v>20</v>
      </c>
      <c r="AM390" s="27">
        <f t="shared" si="682"/>
        <v>20</v>
      </c>
      <c r="AN390" s="27">
        <f t="shared" si="682"/>
        <v>20</v>
      </c>
      <c r="AO390" s="27">
        <f t="shared" si="682"/>
        <v>20</v>
      </c>
      <c r="AP390" s="27">
        <f t="shared" si="682"/>
        <v>20</v>
      </c>
      <c r="AQ390" s="27">
        <f t="shared" si="682"/>
        <v>20</v>
      </c>
      <c r="AR390" s="27">
        <f t="shared" si="682"/>
        <v>20</v>
      </c>
      <c r="AS390" s="27">
        <f t="shared" si="682"/>
        <v>20</v>
      </c>
      <c r="AT390" s="27">
        <f t="shared" si="682"/>
        <v>20</v>
      </c>
      <c r="AU390" s="27">
        <f t="shared" si="682"/>
        <v>20</v>
      </c>
      <c r="AV390" s="27">
        <f t="shared" si="682"/>
        <v>20</v>
      </c>
      <c r="AW390" s="27">
        <f t="shared" si="682"/>
        <v>20</v>
      </c>
      <c r="AX390" s="27">
        <f t="shared" si="682"/>
        <v>20</v>
      </c>
      <c r="AY390" s="27">
        <f t="shared" si="682"/>
        <v>20</v>
      </c>
      <c r="AZ390" s="27">
        <f t="shared" si="682"/>
        <v>20</v>
      </c>
      <c r="BA390" s="27">
        <f t="shared" si="682"/>
        <v>20</v>
      </c>
      <c r="BB390" s="27">
        <f t="shared" si="682"/>
        <v>20</v>
      </c>
      <c r="BC390" s="27">
        <f t="shared" si="682"/>
        <v>20</v>
      </c>
      <c r="BD390" s="27">
        <f t="shared" si="682"/>
        <v>20</v>
      </c>
      <c r="BE390" s="27">
        <f t="shared" si="682"/>
        <v>20</v>
      </c>
      <c r="BF390" s="27">
        <f t="shared" si="682"/>
        <v>20</v>
      </c>
      <c r="BG390" s="27">
        <f t="shared" si="682"/>
        <v>20</v>
      </c>
      <c r="BH390" s="27">
        <f t="shared" si="682"/>
        <v>20</v>
      </c>
      <c r="BI390" s="27">
        <f t="shared" si="682"/>
        <v>20</v>
      </c>
      <c r="BJ390" s="27">
        <f t="shared" si="682"/>
        <v>20</v>
      </c>
      <c r="BK390" s="27">
        <f t="shared" si="682"/>
        <v>20</v>
      </c>
      <c r="BL390" s="27">
        <f t="shared" si="682"/>
        <v>20</v>
      </c>
      <c r="BM390" s="27">
        <f t="shared" ref="BM390:CM390" si="683">BL390*(1+BM391)</f>
        <v>20</v>
      </c>
      <c r="BN390" s="27">
        <f t="shared" si="683"/>
        <v>20</v>
      </c>
      <c r="BO390" s="27">
        <f t="shared" si="683"/>
        <v>20</v>
      </c>
      <c r="BP390" s="27">
        <f t="shared" si="683"/>
        <v>20</v>
      </c>
      <c r="BQ390" s="27">
        <f t="shared" si="683"/>
        <v>20</v>
      </c>
      <c r="BR390" s="27">
        <f t="shared" si="683"/>
        <v>20</v>
      </c>
      <c r="BS390" s="27">
        <f t="shared" si="683"/>
        <v>20</v>
      </c>
      <c r="BT390" s="27">
        <f t="shared" si="683"/>
        <v>20</v>
      </c>
      <c r="BU390" s="27">
        <f t="shared" si="683"/>
        <v>20</v>
      </c>
      <c r="BV390" s="27">
        <f t="shared" si="683"/>
        <v>20</v>
      </c>
      <c r="BW390" s="27">
        <f t="shared" si="683"/>
        <v>20</v>
      </c>
      <c r="BX390" s="27">
        <f t="shared" si="683"/>
        <v>20</v>
      </c>
      <c r="BY390" s="27">
        <f t="shared" si="683"/>
        <v>20</v>
      </c>
      <c r="BZ390" s="27">
        <f t="shared" si="683"/>
        <v>20</v>
      </c>
      <c r="CA390" s="27">
        <f t="shared" si="683"/>
        <v>20</v>
      </c>
      <c r="CB390" s="27">
        <f t="shared" si="683"/>
        <v>20</v>
      </c>
      <c r="CC390" s="27">
        <f t="shared" si="683"/>
        <v>20</v>
      </c>
      <c r="CD390" s="27">
        <f t="shared" si="683"/>
        <v>20</v>
      </c>
      <c r="CE390" s="27">
        <f t="shared" si="683"/>
        <v>20</v>
      </c>
      <c r="CF390" s="27">
        <f t="shared" si="683"/>
        <v>20</v>
      </c>
      <c r="CG390" s="27">
        <f t="shared" si="683"/>
        <v>20</v>
      </c>
      <c r="CH390" s="27">
        <f t="shared" si="683"/>
        <v>20</v>
      </c>
      <c r="CI390" s="27">
        <f t="shared" si="683"/>
        <v>20</v>
      </c>
      <c r="CJ390" s="27">
        <f t="shared" si="683"/>
        <v>20</v>
      </c>
      <c r="CK390" s="27">
        <f t="shared" si="683"/>
        <v>20</v>
      </c>
      <c r="CL390" s="27">
        <f t="shared" si="683"/>
        <v>20</v>
      </c>
      <c r="CM390" s="27">
        <f t="shared" si="683"/>
        <v>20</v>
      </c>
    </row>
    <row r="391" spans="2:91" s="189" customFormat="1" x14ac:dyDescent="0.2">
      <c r="B391" s="192" t="s">
        <v>277</v>
      </c>
      <c r="C391" s="19" t="s">
        <v>43</v>
      </c>
      <c r="D391" s="19" t="s">
        <v>19</v>
      </c>
      <c r="E391" s="191">
        <f>Settings!AZ346</f>
        <v>0</v>
      </c>
      <c r="F391" s="191">
        <f>Settings!BA346</f>
        <v>0</v>
      </c>
      <c r="G391" s="191">
        <f>Settings!BB346</f>
        <v>0</v>
      </c>
      <c r="H391" s="191">
        <f>Settings!BC346</f>
        <v>0</v>
      </c>
      <c r="I391" s="191">
        <f>Settings!BD346</f>
        <v>0</v>
      </c>
      <c r="K391" s="190">
        <f t="shared" ref="K391:AD391" si="684">SUMIF($E$4:$I$4,K$4,$E391:$I391)/4</f>
        <v>0</v>
      </c>
      <c r="L391" s="190">
        <f t="shared" si="684"/>
        <v>0</v>
      </c>
      <c r="M391" s="190">
        <f t="shared" si="684"/>
        <v>0</v>
      </c>
      <c r="N391" s="190">
        <f t="shared" si="684"/>
        <v>0</v>
      </c>
      <c r="O391" s="190">
        <f t="shared" si="684"/>
        <v>0</v>
      </c>
      <c r="P391" s="190">
        <f t="shared" si="684"/>
        <v>0</v>
      </c>
      <c r="Q391" s="190">
        <f t="shared" si="684"/>
        <v>0</v>
      </c>
      <c r="R391" s="190">
        <f t="shared" si="684"/>
        <v>0</v>
      </c>
      <c r="S391" s="190">
        <f t="shared" si="684"/>
        <v>0</v>
      </c>
      <c r="T391" s="190">
        <f t="shared" si="684"/>
        <v>0</v>
      </c>
      <c r="U391" s="190">
        <f t="shared" si="684"/>
        <v>0</v>
      </c>
      <c r="V391" s="190">
        <f t="shared" si="684"/>
        <v>0</v>
      </c>
      <c r="W391" s="190">
        <f t="shared" si="684"/>
        <v>0</v>
      </c>
      <c r="X391" s="190">
        <f t="shared" si="684"/>
        <v>0</v>
      </c>
      <c r="Y391" s="190">
        <f t="shared" si="684"/>
        <v>0</v>
      </c>
      <c r="Z391" s="190">
        <f t="shared" si="684"/>
        <v>0</v>
      </c>
      <c r="AA391" s="190">
        <f t="shared" si="684"/>
        <v>0</v>
      </c>
      <c r="AB391" s="190">
        <f t="shared" si="684"/>
        <v>0</v>
      </c>
      <c r="AC391" s="190">
        <f t="shared" si="684"/>
        <v>0</v>
      </c>
      <c r="AD391" s="190">
        <f t="shared" si="684"/>
        <v>0</v>
      </c>
      <c r="AF391" s="190">
        <f t="shared" ref="AF391:BK391" si="685">SUMIF($E$4:$I$4,AF$4,$E391:$I391)/12</f>
        <v>0</v>
      </c>
      <c r="AG391" s="190">
        <f t="shared" si="685"/>
        <v>0</v>
      </c>
      <c r="AH391" s="190">
        <f t="shared" si="685"/>
        <v>0</v>
      </c>
      <c r="AI391" s="190">
        <f t="shared" si="685"/>
        <v>0</v>
      </c>
      <c r="AJ391" s="190">
        <f t="shared" si="685"/>
        <v>0</v>
      </c>
      <c r="AK391" s="190">
        <f t="shared" si="685"/>
        <v>0</v>
      </c>
      <c r="AL391" s="190">
        <f t="shared" si="685"/>
        <v>0</v>
      </c>
      <c r="AM391" s="190">
        <f t="shared" si="685"/>
        <v>0</v>
      </c>
      <c r="AN391" s="190">
        <f t="shared" si="685"/>
        <v>0</v>
      </c>
      <c r="AO391" s="190">
        <f t="shared" si="685"/>
        <v>0</v>
      </c>
      <c r="AP391" s="190">
        <f t="shared" si="685"/>
        <v>0</v>
      </c>
      <c r="AQ391" s="190">
        <f t="shared" si="685"/>
        <v>0</v>
      </c>
      <c r="AR391" s="190">
        <f t="shared" si="685"/>
        <v>0</v>
      </c>
      <c r="AS391" s="190">
        <f t="shared" si="685"/>
        <v>0</v>
      </c>
      <c r="AT391" s="190">
        <f t="shared" si="685"/>
        <v>0</v>
      </c>
      <c r="AU391" s="190">
        <f t="shared" si="685"/>
        <v>0</v>
      </c>
      <c r="AV391" s="190">
        <f t="shared" si="685"/>
        <v>0</v>
      </c>
      <c r="AW391" s="190">
        <f t="shared" si="685"/>
        <v>0</v>
      </c>
      <c r="AX391" s="190">
        <f t="shared" si="685"/>
        <v>0</v>
      </c>
      <c r="AY391" s="190">
        <f t="shared" si="685"/>
        <v>0</v>
      </c>
      <c r="AZ391" s="190">
        <f t="shared" si="685"/>
        <v>0</v>
      </c>
      <c r="BA391" s="190">
        <f t="shared" si="685"/>
        <v>0</v>
      </c>
      <c r="BB391" s="190">
        <f t="shared" si="685"/>
        <v>0</v>
      </c>
      <c r="BC391" s="190">
        <f t="shared" si="685"/>
        <v>0</v>
      </c>
      <c r="BD391" s="190">
        <f t="shared" si="685"/>
        <v>0</v>
      </c>
      <c r="BE391" s="190">
        <f t="shared" si="685"/>
        <v>0</v>
      </c>
      <c r="BF391" s="190">
        <f t="shared" si="685"/>
        <v>0</v>
      </c>
      <c r="BG391" s="190">
        <f t="shared" si="685"/>
        <v>0</v>
      </c>
      <c r="BH391" s="190">
        <f t="shared" si="685"/>
        <v>0</v>
      </c>
      <c r="BI391" s="190">
        <f t="shared" si="685"/>
        <v>0</v>
      </c>
      <c r="BJ391" s="190">
        <f t="shared" si="685"/>
        <v>0</v>
      </c>
      <c r="BK391" s="190">
        <f t="shared" si="685"/>
        <v>0</v>
      </c>
      <c r="BL391" s="190">
        <f t="shared" ref="BL391:CM391" si="686">SUMIF($E$4:$I$4,BL$4,$E391:$I391)/12</f>
        <v>0</v>
      </c>
      <c r="BM391" s="190">
        <f t="shared" si="686"/>
        <v>0</v>
      </c>
      <c r="BN391" s="190">
        <f t="shared" si="686"/>
        <v>0</v>
      </c>
      <c r="BO391" s="190">
        <f t="shared" si="686"/>
        <v>0</v>
      </c>
      <c r="BP391" s="190">
        <f t="shared" si="686"/>
        <v>0</v>
      </c>
      <c r="BQ391" s="190">
        <f t="shared" si="686"/>
        <v>0</v>
      </c>
      <c r="BR391" s="190">
        <f t="shared" si="686"/>
        <v>0</v>
      </c>
      <c r="BS391" s="190">
        <f t="shared" si="686"/>
        <v>0</v>
      </c>
      <c r="BT391" s="190">
        <f t="shared" si="686"/>
        <v>0</v>
      </c>
      <c r="BU391" s="190">
        <f t="shared" si="686"/>
        <v>0</v>
      </c>
      <c r="BV391" s="190">
        <f t="shared" si="686"/>
        <v>0</v>
      </c>
      <c r="BW391" s="190">
        <f t="shared" si="686"/>
        <v>0</v>
      </c>
      <c r="BX391" s="190">
        <f t="shared" si="686"/>
        <v>0</v>
      </c>
      <c r="BY391" s="190">
        <f t="shared" si="686"/>
        <v>0</v>
      </c>
      <c r="BZ391" s="190">
        <f t="shared" si="686"/>
        <v>0</v>
      </c>
      <c r="CA391" s="190">
        <f t="shared" si="686"/>
        <v>0</v>
      </c>
      <c r="CB391" s="190">
        <f t="shared" si="686"/>
        <v>0</v>
      </c>
      <c r="CC391" s="190">
        <f t="shared" si="686"/>
        <v>0</v>
      </c>
      <c r="CD391" s="190">
        <f t="shared" si="686"/>
        <v>0</v>
      </c>
      <c r="CE391" s="190">
        <f t="shared" si="686"/>
        <v>0</v>
      </c>
      <c r="CF391" s="190">
        <f t="shared" si="686"/>
        <v>0</v>
      </c>
      <c r="CG391" s="190">
        <f t="shared" si="686"/>
        <v>0</v>
      </c>
      <c r="CH391" s="190">
        <f t="shared" si="686"/>
        <v>0</v>
      </c>
      <c r="CI391" s="190">
        <f t="shared" si="686"/>
        <v>0</v>
      </c>
      <c r="CJ391" s="190">
        <f t="shared" si="686"/>
        <v>0</v>
      </c>
      <c r="CK391" s="190">
        <f t="shared" si="686"/>
        <v>0</v>
      </c>
      <c r="CL391" s="190">
        <f t="shared" si="686"/>
        <v>0</v>
      </c>
      <c r="CM391" s="190">
        <f t="shared" si="686"/>
        <v>0</v>
      </c>
    </row>
    <row r="393" spans="2:91" x14ac:dyDescent="0.2">
      <c r="B393" s="23" t="str">
        <f>Inputs!GY31</f>
        <v>Fruits</v>
      </c>
    </row>
    <row r="394" spans="2:91" x14ac:dyDescent="0.2">
      <c r="B394" s="23"/>
    </row>
    <row r="395" spans="2:91" s="115" customFormat="1" x14ac:dyDescent="0.2">
      <c r="B395" s="195" t="s">
        <v>300</v>
      </c>
      <c r="C395" s="19" t="str">
        <f>Inputs!$J$16</f>
        <v>EUR</v>
      </c>
      <c r="D395" s="19" t="s">
        <v>19</v>
      </c>
      <c r="E395" s="63">
        <v>0</v>
      </c>
      <c r="F395" s="63">
        <f ca="1">E399</f>
        <v>9.0949470177292824E-13</v>
      </c>
      <c r="G395" s="63">
        <f ca="1">F399</f>
        <v>0</v>
      </c>
      <c r="H395" s="63">
        <f ca="1">G399</f>
        <v>-6.3664629124104977E-12</v>
      </c>
      <c r="I395" s="63">
        <f ca="1">H399</f>
        <v>0</v>
      </c>
      <c r="J395" s="63"/>
      <c r="K395" s="63">
        <v>0</v>
      </c>
      <c r="L395" s="63">
        <f t="shared" ref="L395:AD395" ca="1" si="687">K399</f>
        <v>0</v>
      </c>
      <c r="M395" s="63">
        <f t="shared" ca="1" si="687"/>
        <v>0</v>
      </c>
      <c r="N395" s="63">
        <f t="shared" ca="1" si="687"/>
        <v>0</v>
      </c>
      <c r="O395" s="63">
        <f t="shared" ca="1" si="687"/>
        <v>9.0949470177292824E-13</v>
      </c>
      <c r="P395" s="63">
        <f t="shared" ca="1" si="687"/>
        <v>-5.6843418860808015E-13</v>
      </c>
      <c r="Q395" s="63">
        <f t="shared" ca="1" si="687"/>
        <v>-2.5011104298755527E-12</v>
      </c>
      <c r="R395" s="63">
        <f t="shared" ca="1" si="687"/>
        <v>0</v>
      </c>
      <c r="S395" s="63">
        <f t="shared" ca="1" si="687"/>
        <v>0</v>
      </c>
      <c r="T395" s="63">
        <f t="shared" ca="1" si="687"/>
        <v>-2.2737367544323206E-12</v>
      </c>
      <c r="U395" s="63">
        <f t="shared" ca="1" si="687"/>
        <v>-1.8189894035458565E-12</v>
      </c>
      <c r="V395" s="63">
        <f t="shared" ca="1" si="687"/>
        <v>-2.2737367544323206E-12</v>
      </c>
      <c r="W395" s="63">
        <f t="shared" ca="1" si="687"/>
        <v>-1.8189894035458565E-12</v>
      </c>
      <c r="X395" s="63">
        <f t="shared" ca="1" si="687"/>
        <v>-1.8189894035458565E-12</v>
      </c>
      <c r="Y395" s="63">
        <f t="shared" ca="1" si="687"/>
        <v>-3.5242919693700969E-12</v>
      </c>
      <c r="Z395" s="63">
        <f t="shared" ca="1" si="687"/>
        <v>-5.4569682106375694E-12</v>
      </c>
      <c r="AA395" s="63">
        <f t="shared" ca="1" si="687"/>
        <v>-4.4337866711430252E-12</v>
      </c>
      <c r="AB395" s="63">
        <f t="shared" ca="1" si="687"/>
        <v>-2.1600499167107046E-12</v>
      </c>
      <c r="AC395" s="63">
        <f t="shared" ca="1" si="687"/>
        <v>-3.865352482534945E-12</v>
      </c>
      <c r="AD395" s="63">
        <f t="shared" ca="1" si="687"/>
        <v>-2.8421709430404007E-12</v>
      </c>
      <c r="AE395" s="63"/>
      <c r="AF395" s="194">
        <v>0</v>
      </c>
      <c r="AG395" s="63">
        <f t="shared" ref="AG395:BL395" ca="1" si="688">AF399</f>
        <v>0</v>
      </c>
      <c r="AH395" s="63">
        <f t="shared" ca="1" si="688"/>
        <v>0</v>
      </c>
      <c r="AI395" s="63">
        <f t="shared" ca="1" si="688"/>
        <v>0</v>
      </c>
      <c r="AJ395" s="63">
        <f t="shared" ca="1" si="688"/>
        <v>0</v>
      </c>
      <c r="AK395" s="63">
        <f t="shared" ca="1" si="688"/>
        <v>0</v>
      </c>
      <c r="AL395" s="63">
        <f t="shared" ca="1" si="688"/>
        <v>0</v>
      </c>
      <c r="AM395" s="63">
        <f t="shared" ca="1" si="688"/>
        <v>0</v>
      </c>
      <c r="AN395" s="63">
        <f t="shared" ca="1" si="688"/>
        <v>0</v>
      </c>
      <c r="AO395" s="63">
        <f t="shared" ca="1" si="688"/>
        <v>0</v>
      </c>
      <c r="AP395" s="63">
        <f t="shared" ca="1" si="688"/>
        <v>0</v>
      </c>
      <c r="AQ395" s="63">
        <f t="shared" ca="1" si="688"/>
        <v>2.5579538487363607E-13</v>
      </c>
      <c r="AR395" s="63">
        <f t="shared" ca="1" si="688"/>
        <v>9.3791641120333225E-13</v>
      </c>
      <c r="AS395" s="63">
        <f t="shared" ca="1" si="688"/>
        <v>1.1937117960769683E-12</v>
      </c>
      <c r="AT395" s="63">
        <f t="shared" ca="1" si="688"/>
        <v>1.4779288903810084E-12</v>
      </c>
      <c r="AU395" s="63">
        <f t="shared" ca="1" si="688"/>
        <v>8.5265128291212022E-13</v>
      </c>
      <c r="AV395" s="63">
        <f t="shared" ca="1" si="688"/>
        <v>8.5265128291212022E-13</v>
      </c>
      <c r="AW395" s="63">
        <f t="shared" ca="1" si="688"/>
        <v>3.694822225952521E-13</v>
      </c>
      <c r="AX395" s="63">
        <f t="shared" ca="1" si="688"/>
        <v>3.4106051316484809E-13</v>
      </c>
      <c r="AY395" s="63">
        <f t="shared" ca="1" si="688"/>
        <v>2.8421709430404007E-13</v>
      </c>
      <c r="AZ395" s="63">
        <f t="shared" ca="1" si="688"/>
        <v>0</v>
      </c>
      <c r="BA395" s="63">
        <f t="shared" ca="1" si="688"/>
        <v>4.2632564145606011E-13</v>
      </c>
      <c r="BB395" s="63">
        <f t="shared" ca="1" si="688"/>
        <v>-6.2527760746888816E-13</v>
      </c>
      <c r="BC395" s="63">
        <f t="shared" ca="1" si="688"/>
        <v>-7.3896444519050419E-13</v>
      </c>
      <c r="BD395" s="63">
        <f t="shared" ca="1" si="688"/>
        <v>-6.2527760746888816E-13</v>
      </c>
      <c r="BE395" s="63">
        <f t="shared" ca="1" si="688"/>
        <v>-1.0231815394945443E-12</v>
      </c>
      <c r="BF395" s="63">
        <f t="shared" ca="1" si="688"/>
        <v>-1.1937117960769683E-12</v>
      </c>
      <c r="BG395" s="63">
        <f t="shared" ca="1" si="688"/>
        <v>-1.3642420526593924E-12</v>
      </c>
      <c r="BH395" s="63">
        <f t="shared" ca="1" si="688"/>
        <v>-1.1084466677857563E-12</v>
      </c>
      <c r="BI395" s="63">
        <f t="shared" ca="1" si="688"/>
        <v>-6.8212102632969618E-13</v>
      </c>
      <c r="BJ395" s="63">
        <f t="shared" ca="1" si="688"/>
        <v>-9.0949470177292824E-13</v>
      </c>
      <c r="BK395" s="63">
        <f t="shared" ca="1" si="688"/>
        <v>-1.1368683772161603E-12</v>
      </c>
      <c r="BL395" s="63">
        <f t="shared" ca="1" si="688"/>
        <v>-7.673861546209082E-13</v>
      </c>
      <c r="BM395" s="63">
        <f t="shared" ref="BM395:CM395" ca="1" si="689">BL399</f>
        <v>-1.2221335055073723E-12</v>
      </c>
      <c r="BN395" s="63">
        <f t="shared" ca="1" si="689"/>
        <v>-9.3791641120333225E-13</v>
      </c>
      <c r="BO395" s="63">
        <f t="shared" ca="1" si="689"/>
        <v>-1.5347723092418164E-12</v>
      </c>
      <c r="BP395" s="63">
        <f t="shared" ca="1" si="689"/>
        <v>-2.1032064978498966E-12</v>
      </c>
      <c r="BQ395" s="63">
        <f t="shared" ca="1" si="689"/>
        <v>-1.1937117960769683E-12</v>
      </c>
      <c r="BR395" s="63">
        <f t="shared" ca="1" si="689"/>
        <v>-1.2789769243681803E-12</v>
      </c>
      <c r="BS395" s="63">
        <f t="shared" ca="1" si="689"/>
        <v>-1.1368683772161603E-12</v>
      </c>
      <c r="BT395" s="63">
        <f t="shared" ca="1" si="689"/>
        <v>-9.6633812063373625E-13</v>
      </c>
      <c r="BU395" s="63">
        <f t="shared" ca="1" si="689"/>
        <v>-1.7053025658242404E-12</v>
      </c>
      <c r="BV395" s="63">
        <f t="shared" ca="1" si="689"/>
        <v>-1.7337242752546445E-12</v>
      </c>
      <c r="BW395" s="63">
        <f t="shared" ca="1" si="689"/>
        <v>-1.9895196601282805E-12</v>
      </c>
      <c r="BX395" s="63">
        <f t="shared" ca="1" si="689"/>
        <v>-2.1032064978498966E-12</v>
      </c>
      <c r="BY395" s="63">
        <f t="shared" ca="1" si="689"/>
        <v>-2.3305801732931286E-12</v>
      </c>
      <c r="BZ395" s="63">
        <f t="shared" ca="1" si="689"/>
        <v>-1.8189894035458565E-12</v>
      </c>
      <c r="CA395" s="63">
        <f t="shared" ca="1" si="689"/>
        <v>-1.7905676941154525E-12</v>
      </c>
      <c r="CB395" s="63">
        <f t="shared" ca="1" si="689"/>
        <v>-2.6147972675971687E-12</v>
      </c>
      <c r="CC395" s="63">
        <f t="shared" ca="1" si="689"/>
        <v>-1.8189894035458565E-12</v>
      </c>
      <c r="CD395" s="63">
        <f t="shared" ca="1" si="689"/>
        <v>-1.5631940186722204E-12</v>
      </c>
      <c r="CE395" s="63">
        <f t="shared" ca="1" si="689"/>
        <v>-1.9326762412674725E-12</v>
      </c>
      <c r="CF395" s="63">
        <f t="shared" ca="1" si="689"/>
        <v>-2.3305801732931286E-12</v>
      </c>
      <c r="CG395" s="63">
        <f t="shared" ca="1" si="689"/>
        <v>-3.2684965844964609E-12</v>
      </c>
      <c r="CH395" s="63">
        <f t="shared" ca="1" si="689"/>
        <v>-3.751665644813329E-12</v>
      </c>
      <c r="CI395" s="63">
        <f t="shared" ca="1" si="689"/>
        <v>-3.4106051316484809E-12</v>
      </c>
      <c r="CJ395" s="63">
        <f t="shared" ca="1" si="689"/>
        <v>-2.7853275241795927E-12</v>
      </c>
      <c r="CK395" s="63">
        <f t="shared" ca="1" si="689"/>
        <v>-3.0127011996228248E-12</v>
      </c>
      <c r="CL395" s="63">
        <f t="shared" ca="1" si="689"/>
        <v>-2.9558577807620168E-12</v>
      </c>
      <c r="CM395" s="63">
        <f t="shared" ca="1" si="689"/>
        <v>-2.2737367544323206E-12</v>
      </c>
    </row>
    <row r="396" spans="2:91" x14ac:dyDescent="0.2">
      <c r="B396" s="196" t="s">
        <v>299</v>
      </c>
      <c r="C396" s="19" t="str">
        <f>Inputs!$J$16</f>
        <v>EUR</v>
      </c>
      <c r="D396" s="19" t="s">
        <v>19</v>
      </c>
      <c r="E396" s="27">
        <f t="shared" ref="E396:I398" ca="1" si="690">SUMIF($K$4:$AD$4,E$4,$K396:$AD396)</f>
        <v>10881.336375000003</v>
      </c>
      <c r="F396" s="27">
        <f t="shared" ca="1" si="690"/>
        <v>46024.114500000003</v>
      </c>
      <c r="G396" s="27">
        <f t="shared" ca="1" si="690"/>
        <v>49966.923824999998</v>
      </c>
      <c r="H396" s="27">
        <f t="shared" ca="1" si="690"/>
        <v>52485.860700000005</v>
      </c>
      <c r="I396" s="27">
        <f t="shared" ca="1" si="690"/>
        <v>59705.386650000008</v>
      </c>
      <c r="J396" s="27"/>
      <c r="K396" s="27">
        <f t="shared" ref="K396:T398" ca="1" si="691">SUMIFS($AF396:$CM396,$AF$4:$CM$4,K$4,$AF$8:$CM$8,K$8)</f>
        <v>0</v>
      </c>
      <c r="L396" s="27">
        <f t="shared" ca="1" si="691"/>
        <v>0</v>
      </c>
      <c r="M396" s="27">
        <f t="shared" ca="1" si="691"/>
        <v>0</v>
      </c>
      <c r="N396" s="27">
        <f t="shared" ca="1" si="691"/>
        <v>10881.336375000003</v>
      </c>
      <c r="O396" s="27">
        <f t="shared" ca="1" si="691"/>
        <v>10706.602725000001</v>
      </c>
      <c r="P396" s="27">
        <f t="shared" ca="1" si="691"/>
        <v>11079.268199999999</v>
      </c>
      <c r="Q396" s="27">
        <f t="shared" ca="1" si="691"/>
        <v>11642.555925000001</v>
      </c>
      <c r="R396" s="27">
        <f t="shared" ca="1" si="691"/>
        <v>12595.68765</v>
      </c>
      <c r="S396" s="27">
        <f t="shared" ca="1" si="691"/>
        <v>11545.627274999999</v>
      </c>
      <c r="T396" s="27">
        <f t="shared" ca="1" si="691"/>
        <v>12025.274625000002</v>
      </c>
      <c r="U396" s="27">
        <f t="shared" ref="U396:AD398" ca="1" si="692">SUMIFS($AF396:$CM396,$AF$4:$CM$4,U$4,$AF$8:$CM$8,U$8)</f>
        <v>12644.151975000001</v>
      </c>
      <c r="V396" s="27">
        <f t="shared" ca="1" si="692"/>
        <v>13751.86995</v>
      </c>
      <c r="W396" s="27">
        <f t="shared" ca="1" si="692"/>
        <v>12081.724200000001</v>
      </c>
      <c r="X396" s="27">
        <f t="shared" ca="1" si="692"/>
        <v>12660.30675</v>
      </c>
      <c r="Y396" s="27">
        <f t="shared" ca="1" si="692"/>
        <v>13378.262624999999</v>
      </c>
      <c r="Z396" s="27">
        <f t="shared" ca="1" si="692"/>
        <v>14365.567125000001</v>
      </c>
      <c r="AA396" s="27">
        <f t="shared" ca="1" si="692"/>
        <v>13848.798600000002</v>
      </c>
      <c r="AB396" s="27">
        <f t="shared" ca="1" si="692"/>
        <v>14384.977425000001</v>
      </c>
      <c r="AC396" s="27">
        <f t="shared" ca="1" si="692"/>
        <v>15076.479600000001</v>
      </c>
      <c r="AD396" s="27">
        <f t="shared" ca="1" si="692"/>
        <v>16395.131025000002</v>
      </c>
      <c r="AE396" s="27"/>
      <c r="AF396" s="26">
        <f t="shared" ref="AF396:BK396" ca="1" si="693">AF402*AF407</f>
        <v>0</v>
      </c>
      <c r="AG396" s="26">
        <f t="shared" ca="1" si="693"/>
        <v>0</v>
      </c>
      <c r="AH396" s="26">
        <f t="shared" ca="1" si="693"/>
        <v>0</v>
      </c>
      <c r="AI396" s="26">
        <f t="shared" ca="1" si="693"/>
        <v>0</v>
      </c>
      <c r="AJ396" s="26">
        <f t="shared" ca="1" si="693"/>
        <v>0</v>
      </c>
      <c r="AK396" s="26">
        <f t="shared" ca="1" si="693"/>
        <v>0</v>
      </c>
      <c r="AL396" s="26">
        <f t="shared" ca="1" si="693"/>
        <v>0</v>
      </c>
      <c r="AM396" s="26">
        <f t="shared" ca="1" si="693"/>
        <v>0</v>
      </c>
      <c r="AN396" s="26">
        <f t="shared" ca="1" si="693"/>
        <v>0</v>
      </c>
      <c r="AO396" s="26">
        <f t="shared" ca="1" si="693"/>
        <v>3585.3362999999999</v>
      </c>
      <c r="AP396" s="26">
        <f t="shared" ca="1" si="693"/>
        <v>3526.8392250000006</v>
      </c>
      <c r="AQ396" s="26">
        <f t="shared" ca="1" si="693"/>
        <v>3769.1608500000011</v>
      </c>
      <c r="AR396" s="26">
        <f t="shared" ca="1" si="693"/>
        <v>4016.4988500000009</v>
      </c>
      <c r="AS396" s="26">
        <f t="shared" ca="1" si="693"/>
        <v>2821.0455000000002</v>
      </c>
      <c r="AT396" s="26">
        <f t="shared" ca="1" si="693"/>
        <v>3869.0583749999996</v>
      </c>
      <c r="AU396" s="26">
        <f t="shared" ca="1" si="693"/>
        <v>3589.4108249999999</v>
      </c>
      <c r="AV396" s="26">
        <f t="shared" ca="1" si="693"/>
        <v>3735.82755</v>
      </c>
      <c r="AW396" s="26">
        <f t="shared" ca="1" si="693"/>
        <v>3754.0298249999996</v>
      </c>
      <c r="AX396" s="26">
        <f t="shared" ca="1" si="693"/>
        <v>3736.8513000000003</v>
      </c>
      <c r="AY396" s="26">
        <f t="shared" ca="1" si="693"/>
        <v>4229.4798000000001</v>
      </c>
      <c r="AZ396" s="26">
        <f t="shared" ca="1" si="693"/>
        <v>3676.2248250000002</v>
      </c>
      <c r="BA396" s="26">
        <f t="shared" ca="1" si="693"/>
        <v>4122.5183999999999</v>
      </c>
      <c r="BB396" s="26">
        <f t="shared" ca="1" si="693"/>
        <v>4199.2177499999998</v>
      </c>
      <c r="BC396" s="26">
        <f t="shared" ca="1" si="693"/>
        <v>4273.9515000000001</v>
      </c>
      <c r="BD396" s="26">
        <f t="shared" ca="1" si="693"/>
        <v>4359.7417500000001</v>
      </c>
      <c r="BE396" s="26">
        <f t="shared" ca="1" si="693"/>
        <v>3007.838925</v>
      </c>
      <c r="BF396" s="26">
        <f t="shared" ca="1" si="693"/>
        <v>4178.0465999999997</v>
      </c>
      <c r="BG396" s="26">
        <f t="shared" ca="1" si="693"/>
        <v>3952.9035000000003</v>
      </c>
      <c r="BH396" s="26">
        <f t="shared" ca="1" si="693"/>
        <v>4082.1417000000006</v>
      </c>
      <c r="BI396" s="26">
        <f t="shared" ca="1" si="693"/>
        <v>3990.2294250000004</v>
      </c>
      <c r="BJ396" s="26">
        <f t="shared" ca="1" si="693"/>
        <v>4022.5389750000004</v>
      </c>
      <c r="BK396" s="26">
        <f t="shared" ca="1" si="693"/>
        <v>4725.26145</v>
      </c>
      <c r="BL396" s="26">
        <f t="shared" ref="BL396:CM396" ca="1" si="694">BL402*BL407</f>
        <v>3896.3515500000003</v>
      </c>
      <c r="BM396" s="26">
        <f t="shared" ca="1" si="694"/>
        <v>4512.2804999999998</v>
      </c>
      <c r="BN396" s="26">
        <f t="shared" ca="1" si="694"/>
        <v>4630.3802999999998</v>
      </c>
      <c r="BO396" s="26">
        <f t="shared" ca="1" si="694"/>
        <v>4609.2091500000006</v>
      </c>
      <c r="BP396" s="26">
        <f t="shared" ca="1" si="694"/>
        <v>4619.2419000000009</v>
      </c>
      <c r="BQ396" s="26">
        <f t="shared" ca="1" si="694"/>
        <v>3165.3121500000007</v>
      </c>
      <c r="BR396" s="26">
        <f t="shared" ca="1" si="694"/>
        <v>4297.1701499999999</v>
      </c>
      <c r="BS396" s="26">
        <f t="shared" ca="1" si="694"/>
        <v>4138.6731749999999</v>
      </c>
      <c r="BT396" s="26">
        <f t="shared" ca="1" si="694"/>
        <v>4421.3919750000005</v>
      </c>
      <c r="BU396" s="26">
        <f t="shared" ca="1" si="694"/>
        <v>4100.2416000000003</v>
      </c>
      <c r="BV396" s="26">
        <f t="shared" ca="1" si="694"/>
        <v>4268.935125</v>
      </c>
      <c r="BW396" s="26">
        <f t="shared" ca="1" si="694"/>
        <v>4947.4356750000006</v>
      </c>
      <c r="BX396" s="26">
        <f t="shared" ca="1" si="694"/>
        <v>4161.8918249999997</v>
      </c>
      <c r="BY396" s="26">
        <f t="shared" ca="1" si="694"/>
        <v>4779.7659000000003</v>
      </c>
      <c r="BZ396" s="26">
        <f t="shared" ca="1" si="694"/>
        <v>4773.7257749999999</v>
      </c>
      <c r="CA396" s="26">
        <f t="shared" ca="1" si="694"/>
        <v>4812.0754500000003</v>
      </c>
      <c r="CB396" s="26">
        <f t="shared" ca="1" si="694"/>
        <v>5400.7931250000001</v>
      </c>
      <c r="CC396" s="26">
        <f t="shared" ca="1" si="694"/>
        <v>3596.4747000000002</v>
      </c>
      <c r="CD396" s="26">
        <f t="shared" ca="1" si="694"/>
        <v>4851.5307750000011</v>
      </c>
      <c r="CE396" s="26">
        <f t="shared" ca="1" si="694"/>
        <v>4658.6972249999999</v>
      </c>
      <c r="CF396" s="26">
        <f t="shared" ca="1" si="694"/>
        <v>4997.9475000000002</v>
      </c>
      <c r="CG396" s="26">
        <f t="shared" ca="1" si="694"/>
        <v>4728.3327000000008</v>
      </c>
      <c r="CH396" s="26">
        <f t="shared" ca="1" si="694"/>
        <v>4882.8165749999998</v>
      </c>
      <c r="CI396" s="26">
        <f t="shared" ca="1" si="694"/>
        <v>5492.6235000000006</v>
      </c>
      <c r="CJ396" s="26">
        <f t="shared" ca="1" si="694"/>
        <v>4701.0395250000001</v>
      </c>
      <c r="CK396" s="26">
        <f t="shared" ca="1" si="694"/>
        <v>5588.5284000000001</v>
      </c>
      <c r="CL396" s="26">
        <f t="shared" ca="1" si="694"/>
        <v>5293.7498250000008</v>
      </c>
      <c r="CM396" s="26">
        <f t="shared" ca="1" si="694"/>
        <v>5512.8528000000006</v>
      </c>
    </row>
    <row r="397" spans="2:91" x14ac:dyDescent="0.2">
      <c r="B397" s="196" t="s">
        <v>298</v>
      </c>
      <c r="C397" s="19" t="str">
        <f>Inputs!$J$16</f>
        <v>EUR</v>
      </c>
      <c r="D397" s="19" t="s">
        <v>19</v>
      </c>
      <c r="E397" s="27">
        <f t="shared" ca="1" si="690"/>
        <v>-10363.177500000002</v>
      </c>
      <c r="F397" s="27">
        <f t="shared" ca="1" si="690"/>
        <v>-43832.490000000005</v>
      </c>
      <c r="G397" s="27">
        <f t="shared" ca="1" si="690"/>
        <v>-47587.546500000004</v>
      </c>
      <c r="H397" s="27">
        <f t="shared" ca="1" si="690"/>
        <v>-49986.534</v>
      </c>
      <c r="I397" s="27">
        <f t="shared" ca="1" si="690"/>
        <v>-56862.273000000001</v>
      </c>
      <c r="J397" s="27"/>
      <c r="K397" s="27">
        <f t="shared" ca="1" si="691"/>
        <v>0</v>
      </c>
      <c r="L397" s="27">
        <f t="shared" ca="1" si="691"/>
        <v>0</v>
      </c>
      <c r="M397" s="27">
        <f t="shared" ca="1" si="691"/>
        <v>0</v>
      </c>
      <c r="N397" s="27">
        <f t="shared" ca="1" si="691"/>
        <v>-10363.177500000002</v>
      </c>
      <c r="O397" s="27">
        <f t="shared" ca="1" si="691"/>
        <v>-10196.764500000001</v>
      </c>
      <c r="P397" s="27">
        <f t="shared" ca="1" si="691"/>
        <v>-10551.684000000001</v>
      </c>
      <c r="Q397" s="27">
        <f t="shared" ca="1" si="691"/>
        <v>-11088.148499999999</v>
      </c>
      <c r="R397" s="27">
        <f t="shared" ca="1" si="691"/>
        <v>-11995.893</v>
      </c>
      <c r="S397" s="27">
        <f t="shared" ca="1" si="691"/>
        <v>-10995.835500000001</v>
      </c>
      <c r="T397" s="27">
        <f t="shared" ca="1" si="691"/>
        <v>-11452.642500000002</v>
      </c>
      <c r="U397" s="27">
        <f t="shared" ca="1" si="692"/>
        <v>-12042.049500000001</v>
      </c>
      <c r="V397" s="27">
        <f t="shared" ca="1" si="692"/>
        <v>-13097.019</v>
      </c>
      <c r="W397" s="27">
        <f t="shared" ca="1" si="692"/>
        <v>-11506.404</v>
      </c>
      <c r="X397" s="27">
        <f t="shared" ca="1" si="692"/>
        <v>-12057.435000000001</v>
      </c>
      <c r="Y397" s="27">
        <f t="shared" ca="1" si="692"/>
        <v>-12741.202500000001</v>
      </c>
      <c r="Z397" s="27">
        <f t="shared" ca="1" si="692"/>
        <v>-13681.4925</v>
      </c>
      <c r="AA397" s="27">
        <f t="shared" ca="1" si="692"/>
        <v>-13189.332</v>
      </c>
      <c r="AB397" s="27">
        <f t="shared" ca="1" si="692"/>
        <v>-13699.978500000003</v>
      </c>
      <c r="AC397" s="27">
        <f t="shared" ca="1" si="692"/>
        <v>-14358.552</v>
      </c>
      <c r="AD397" s="27">
        <f t="shared" ca="1" si="692"/>
        <v>-15614.410500000002</v>
      </c>
      <c r="AE397" s="27"/>
      <c r="AF397" s="26">
        <f t="shared" ref="AF397:BK397" ca="1" si="695">IFERROR((AF396/AF402)*AF403,0)</f>
        <v>0</v>
      </c>
      <c r="AG397" s="26">
        <f t="shared" ca="1" si="695"/>
        <v>0</v>
      </c>
      <c r="AH397" s="26">
        <f t="shared" ca="1" si="695"/>
        <v>0</v>
      </c>
      <c r="AI397" s="26">
        <f t="shared" ca="1" si="695"/>
        <v>0</v>
      </c>
      <c r="AJ397" s="26">
        <f t="shared" ca="1" si="695"/>
        <v>0</v>
      </c>
      <c r="AK397" s="26">
        <f t="shared" ca="1" si="695"/>
        <v>0</v>
      </c>
      <c r="AL397" s="26">
        <f t="shared" ca="1" si="695"/>
        <v>0</v>
      </c>
      <c r="AM397" s="26">
        <f t="shared" ca="1" si="695"/>
        <v>0</v>
      </c>
      <c r="AN397" s="26">
        <f t="shared" ca="1" si="695"/>
        <v>0</v>
      </c>
      <c r="AO397" s="26">
        <f t="shared" ca="1" si="695"/>
        <v>-3414.6059999999998</v>
      </c>
      <c r="AP397" s="26">
        <f t="shared" ca="1" si="695"/>
        <v>-3358.8945000000003</v>
      </c>
      <c r="AQ397" s="26">
        <f t="shared" ca="1" si="695"/>
        <v>-3589.6770000000006</v>
      </c>
      <c r="AR397" s="26">
        <f t="shared" ca="1" si="695"/>
        <v>-3825.2370000000005</v>
      </c>
      <c r="AS397" s="26">
        <f t="shared" ca="1" si="695"/>
        <v>-2686.71</v>
      </c>
      <c r="AT397" s="26">
        <f t="shared" ca="1" si="695"/>
        <v>-3684.8175000000001</v>
      </c>
      <c r="AU397" s="26">
        <f t="shared" ca="1" si="695"/>
        <v>-3418.4865</v>
      </c>
      <c r="AV397" s="26">
        <f t="shared" ca="1" si="695"/>
        <v>-3557.9310000000005</v>
      </c>
      <c r="AW397" s="26">
        <f t="shared" ca="1" si="695"/>
        <v>-3575.2664999999997</v>
      </c>
      <c r="AX397" s="26">
        <f t="shared" ca="1" si="695"/>
        <v>-3558.9060000000004</v>
      </c>
      <c r="AY397" s="26">
        <f t="shared" ca="1" si="695"/>
        <v>-4028.076</v>
      </c>
      <c r="AZ397" s="26">
        <f t="shared" ca="1" si="695"/>
        <v>-3501.1664999999998</v>
      </c>
      <c r="BA397" s="26">
        <f t="shared" ca="1" si="695"/>
        <v>-3926.2080000000005</v>
      </c>
      <c r="BB397" s="26">
        <f t="shared" ca="1" si="695"/>
        <v>-3999.2549999999997</v>
      </c>
      <c r="BC397" s="26">
        <f t="shared" ca="1" si="695"/>
        <v>-4070.43</v>
      </c>
      <c r="BD397" s="26">
        <f t="shared" ca="1" si="695"/>
        <v>-4152.1350000000002</v>
      </c>
      <c r="BE397" s="26">
        <f t="shared" ca="1" si="695"/>
        <v>-2864.6085000000003</v>
      </c>
      <c r="BF397" s="26">
        <f t="shared" ca="1" si="695"/>
        <v>-3979.0920000000001</v>
      </c>
      <c r="BG397" s="26">
        <f t="shared" ca="1" si="695"/>
        <v>-3764.67</v>
      </c>
      <c r="BH397" s="26">
        <f t="shared" ca="1" si="695"/>
        <v>-3887.7540000000004</v>
      </c>
      <c r="BI397" s="26">
        <f t="shared" ca="1" si="695"/>
        <v>-3800.2185000000004</v>
      </c>
      <c r="BJ397" s="26">
        <f t="shared" ca="1" si="695"/>
        <v>-3830.9895000000006</v>
      </c>
      <c r="BK397" s="26">
        <f t="shared" ca="1" si="695"/>
        <v>-4500.2489999999998</v>
      </c>
      <c r="BL397" s="26">
        <f t="shared" ref="BL397:CM397" ca="1" si="696">IFERROR((BL396/BL402)*BL403,0)</f>
        <v>-3710.8110000000006</v>
      </c>
      <c r="BM397" s="26">
        <f t="shared" ca="1" si="696"/>
        <v>-4297.41</v>
      </c>
      <c r="BN397" s="26">
        <f t="shared" ca="1" si="696"/>
        <v>-4409.8860000000004</v>
      </c>
      <c r="BO397" s="26">
        <f t="shared" ca="1" si="696"/>
        <v>-4389.7230000000009</v>
      </c>
      <c r="BP397" s="26">
        <f t="shared" ca="1" si="696"/>
        <v>-4399.2780000000002</v>
      </c>
      <c r="BQ397" s="26">
        <f t="shared" ca="1" si="696"/>
        <v>-3014.5830000000005</v>
      </c>
      <c r="BR397" s="26">
        <f t="shared" ca="1" si="696"/>
        <v>-4092.5430000000001</v>
      </c>
      <c r="BS397" s="26">
        <f t="shared" ca="1" si="696"/>
        <v>-3941.5934999999999</v>
      </c>
      <c r="BT397" s="26">
        <f t="shared" ca="1" si="696"/>
        <v>-4210.8495000000012</v>
      </c>
      <c r="BU397" s="26">
        <f t="shared" ca="1" si="696"/>
        <v>-3904.9920000000002</v>
      </c>
      <c r="BV397" s="26">
        <f t="shared" ca="1" si="696"/>
        <v>-4065.6525000000001</v>
      </c>
      <c r="BW397" s="26">
        <f t="shared" ca="1" si="696"/>
        <v>-4711.8435000000009</v>
      </c>
      <c r="BX397" s="26">
        <f t="shared" ca="1" si="696"/>
        <v>-3963.7065000000002</v>
      </c>
      <c r="BY397" s="26">
        <f t="shared" ca="1" si="696"/>
        <v>-4552.1579999999994</v>
      </c>
      <c r="BZ397" s="26">
        <f t="shared" ca="1" si="696"/>
        <v>-4546.4054999999998</v>
      </c>
      <c r="CA397" s="26">
        <f t="shared" ca="1" si="696"/>
        <v>-4582.929000000001</v>
      </c>
      <c r="CB397" s="26">
        <f t="shared" ca="1" si="696"/>
        <v>-5143.6124999999993</v>
      </c>
      <c r="CC397" s="26">
        <f t="shared" ca="1" si="696"/>
        <v>-3425.2139999999999</v>
      </c>
      <c r="CD397" s="26">
        <f t="shared" ca="1" si="696"/>
        <v>-4620.5055000000011</v>
      </c>
      <c r="CE397" s="26">
        <f t="shared" ca="1" si="696"/>
        <v>-4436.8545000000004</v>
      </c>
      <c r="CF397" s="26">
        <f t="shared" ca="1" si="696"/>
        <v>-4759.9500000000007</v>
      </c>
      <c r="CG397" s="26">
        <f t="shared" ca="1" si="696"/>
        <v>-4503.1740000000009</v>
      </c>
      <c r="CH397" s="26">
        <f t="shared" ca="1" si="696"/>
        <v>-4650.3014999999996</v>
      </c>
      <c r="CI397" s="26">
        <f t="shared" ca="1" si="696"/>
        <v>-5231.07</v>
      </c>
      <c r="CJ397" s="26">
        <f t="shared" ca="1" si="696"/>
        <v>-4477.1805000000004</v>
      </c>
      <c r="CK397" s="26">
        <f t="shared" ca="1" si="696"/>
        <v>-5322.4080000000004</v>
      </c>
      <c r="CL397" s="26">
        <f t="shared" ca="1" si="696"/>
        <v>-5041.6665000000003</v>
      </c>
      <c r="CM397" s="26">
        <f t="shared" ca="1" si="696"/>
        <v>-5250.3360000000011</v>
      </c>
    </row>
    <row r="398" spans="2:91" x14ac:dyDescent="0.2">
      <c r="B398" s="196" t="s">
        <v>297</v>
      </c>
      <c r="C398" s="19" t="str">
        <f>Inputs!$J$16</f>
        <v>EUR</v>
      </c>
      <c r="D398" s="19" t="s">
        <v>19</v>
      </c>
      <c r="E398" s="27">
        <f t="shared" ca="1" si="690"/>
        <v>-518.15887500000008</v>
      </c>
      <c r="F398" s="27">
        <f t="shared" ca="1" si="690"/>
        <v>-2191.6244999999999</v>
      </c>
      <c r="G398" s="27">
        <f t="shared" ca="1" si="690"/>
        <v>-2379.3773250000004</v>
      </c>
      <c r="H398" s="27">
        <f t="shared" ca="1" si="690"/>
        <v>-2499.3267000000005</v>
      </c>
      <c r="I398" s="27">
        <f t="shared" ca="1" si="690"/>
        <v>-2843.1136500000002</v>
      </c>
      <c r="J398" s="27"/>
      <c r="K398" s="27">
        <f t="shared" ca="1" si="691"/>
        <v>0</v>
      </c>
      <c r="L398" s="27">
        <f t="shared" ca="1" si="691"/>
        <v>0</v>
      </c>
      <c r="M398" s="27">
        <f t="shared" ca="1" si="691"/>
        <v>0</v>
      </c>
      <c r="N398" s="27">
        <f t="shared" ca="1" si="691"/>
        <v>-518.15887500000008</v>
      </c>
      <c r="O398" s="27">
        <f t="shared" ca="1" si="691"/>
        <v>-509.83822500000008</v>
      </c>
      <c r="P398" s="27">
        <f t="shared" ca="1" si="691"/>
        <v>-527.58420000000001</v>
      </c>
      <c r="Q398" s="27">
        <f t="shared" ca="1" si="691"/>
        <v>-554.40742499999999</v>
      </c>
      <c r="R398" s="27">
        <f t="shared" ca="1" si="691"/>
        <v>-599.79465000000005</v>
      </c>
      <c r="S398" s="27">
        <f t="shared" ca="1" si="691"/>
        <v>-549.79177500000014</v>
      </c>
      <c r="T398" s="27">
        <f t="shared" ca="1" si="691"/>
        <v>-572.63212500000009</v>
      </c>
      <c r="U398" s="27">
        <f t="shared" ca="1" si="692"/>
        <v>-602.10247500000014</v>
      </c>
      <c r="V398" s="27">
        <f t="shared" ca="1" si="692"/>
        <v>-654.85095000000001</v>
      </c>
      <c r="W398" s="27">
        <f t="shared" ca="1" si="692"/>
        <v>-575.32020000000011</v>
      </c>
      <c r="X398" s="27">
        <f t="shared" ca="1" si="692"/>
        <v>-602.87175000000013</v>
      </c>
      <c r="Y398" s="27">
        <f t="shared" ca="1" si="692"/>
        <v>-637.06012499999997</v>
      </c>
      <c r="Z398" s="27">
        <f t="shared" ca="1" si="692"/>
        <v>-684.07462500000008</v>
      </c>
      <c r="AA398" s="27">
        <f t="shared" ca="1" si="692"/>
        <v>-659.46660000000008</v>
      </c>
      <c r="AB398" s="27">
        <f t="shared" ca="1" si="692"/>
        <v>-684.9989250000001</v>
      </c>
      <c r="AC398" s="27">
        <f t="shared" ca="1" si="692"/>
        <v>-717.9276000000001</v>
      </c>
      <c r="AD398" s="27">
        <f t="shared" ca="1" si="692"/>
        <v>-780.72052500000018</v>
      </c>
      <c r="AE398" s="27"/>
      <c r="AF398" s="26">
        <f t="shared" ref="AF398:BK398" ca="1" si="697">IFERROR((AF396/AF402)*AF404,0)</f>
        <v>0</v>
      </c>
      <c r="AG398" s="26">
        <f t="shared" ca="1" si="697"/>
        <v>0</v>
      </c>
      <c r="AH398" s="26">
        <f t="shared" ca="1" si="697"/>
        <v>0</v>
      </c>
      <c r="AI398" s="26">
        <f t="shared" ca="1" si="697"/>
        <v>0</v>
      </c>
      <c r="AJ398" s="26">
        <f t="shared" ca="1" si="697"/>
        <v>0</v>
      </c>
      <c r="AK398" s="26">
        <f t="shared" ca="1" si="697"/>
        <v>0</v>
      </c>
      <c r="AL398" s="26">
        <f t="shared" ca="1" si="697"/>
        <v>0</v>
      </c>
      <c r="AM398" s="26">
        <f t="shared" ca="1" si="697"/>
        <v>0</v>
      </c>
      <c r="AN398" s="26">
        <f t="shared" ca="1" si="697"/>
        <v>0</v>
      </c>
      <c r="AO398" s="26">
        <f t="shared" ca="1" si="697"/>
        <v>-170.7303</v>
      </c>
      <c r="AP398" s="26">
        <f t="shared" ca="1" si="697"/>
        <v>-167.94472500000003</v>
      </c>
      <c r="AQ398" s="26">
        <f t="shared" ca="1" si="697"/>
        <v>-179.48385000000005</v>
      </c>
      <c r="AR398" s="26">
        <f t="shared" ca="1" si="697"/>
        <v>-191.26185000000004</v>
      </c>
      <c r="AS398" s="26">
        <f t="shared" ca="1" si="697"/>
        <v>-134.33550000000002</v>
      </c>
      <c r="AT398" s="26">
        <f t="shared" ca="1" si="697"/>
        <v>-184.24087500000002</v>
      </c>
      <c r="AU398" s="26">
        <f t="shared" ca="1" si="697"/>
        <v>-170.92432500000001</v>
      </c>
      <c r="AV398" s="26">
        <f t="shared" ca="1" si="697"/>
        <v>-177.89655000000002</v>
      </c>
      <c r="AW398" s="26">
        <f t="shared" ca="1" si="697"/>
        <v>-178.76332500000001</v>
      </c>
      <c r="AX398" s="26">
        <f t="shared" ca="1" si="697"/>
        <v>-177.94530000000003</v>
      </c>
      <c r="AY398" s="26">
        <f t="shared" ca="1" si="697"/>
        <v>-201.40380000000002</v>
      </c>
      <c r="AZ398" s="26">
        <f t="shared" ca="1" si="697"/>
        <v>-175.058325</v>
      </c>
      <c r="BA398" s="26">
        <f t="shared" ca="1" si="697"/>
        <v>-196.31040000000002</v>
      </c>
      <c r="BB398" s="26">
        <f t="shared" ca="1" si="697"/>
        <v>-199.96274999999997</v>
      </c>
      <c r="BC398" s="26">
        <f t="shared" ca="1" si="697"/>
        <v>-203.5215</v>
      </c>
      <c r="BD398" s="26">
        <f t="shared" ca="1" si="697"/>
        <v>-207.60675000000003</v>
      </c>
      <c r="BE398" s="26">
        <f t="shared" ca="1" si="697"/>
        <v>-143.23042500000003</v>
      </c>
      <c r="BF398" s="26">
        <f t="shared" ca="1" si="697"/>
        <v>-198.95460000000003</v>
      </c>
      <c r="BG398" s="26">
        <f t="shared" ca="1" si="697"/>
        <v>-188.23350000000002</v>
      </c>
      <c r="BH398" s="26">
        <f t="shared" ca="1" si="697"/>
        <v>-194.3877</v>
      </c>
      <c r="BI398" s="26">
        <f t="shared" ca="1" si="697"/>
        <v>-190.01092500000004</v>
      </c>
      <c r="BJ398" s="26">
        <f t="shared" ca="1" si="697"/>
        <v>-191.54947500000003</v>
      </c>
      <c r="BK398" s="26">
        <f t="shared" ca="1" si="697"/>
        <v>-225.01245000000003</v>
      </c>
      <c r="BL398" s="26">
        <f t="shared" ref="BL398:CM398" ca="1" si="698">IFERROR((BL396/BL402)*BL404,0)</f>
        <v>-185.54055000000002</v>
      </c>
      <c r="BM398" s="26">
        <f t="shared" ca="1" si="698"/>
        <v>-214.87050000000002</v>
      </c>
      <c r="BN398" s="26">
        <f t="shared" ca="1" si="698"/>
        <v>-220.49430000000001</v>
      </c>
      <c r="BO398" s="26">
        <f t="shared" ca="1" si="698"/>
        <v>-219.48615000000001</v>
      </c>
      <c r="BP398" s="26">
        <f t="shared" ca="1" si="698"/>
        <v>-219.96390000000002</v>
      </c>
      <c r="BQ398" s="26">
        <f t="shared" ca="1" si="698"/>
        <v>-150.72915000000003</v>
      </c>
      <c r="BR398" s="26">
        <f t="shared" ca="1" si="698"/>
        <v>-204.62715000000003</v>
      </c>
      <c r="BS398" s="26">
        <f t="shared" ca="1" si="698"/>
        <v>-197.07967500000001</v>
      </c>
      <c r="BT398" s="26">
        <f t="shared" ca="1" si="698"/>
        <v>-210.54247500000008</v>
      </c>
      <c r="BU398" s="26">
        <f t="shared" ca="1" si="698"/>
        <v>-195.24960000000002</v>
      </c>
      <c r="BV398" s="26">
        <f t="shared" ca="1" si="698"/>
        <v>-203.282625</v>
      </c>
      <c r="BW398" s="26">
        <f t="shared" ca="1" si="698"/>
        <v>-235.59217500000005</v>
      </c>
      <c r="BX398" s="26">
        <f t="shared" ca="1" si="698"/>
        <v>-198.18532499999998</v>
      </c>
      <c r="BY398" s="26">
        <f t="shared" ca="1" si="698"/>
        <v>-227.60789999999997</v>
      </c>
      <c r="BZ398" s="26">
        <f t="shared" ca="1" si="698"/>
        <v>-227.32027500000001</v>
      </c>
      <c r="CA398" s="26">
        <f t="shared" ca="1" si="698"/>
        <v>-229.14645000000007</v>
      </c>
      <c r="CB398" s="26">
        <f t="shared" ca="1" si="698"/>
        <v>-257.18062499999996</v>
      </c>
      <c r="CC398" s="26">
        <f t="shared" ca="1" si="698"/>
        <v>-171.26070000000001</v>
      </c>
      <c r="CD398" s="26">
        <f t="shared" ca="1" si="698"/>
        <v>-231.02527500000008</v>
      </c>
      <c r="CE398" s="26">
        <f t="shared" ca="1" si="698"/>
        <v>-221.84272500000003</v>
      </c>
      <c r="CF398" s="26">
        <f t="shared" ca="1" si="698"/>
        <v>-237.99750000000003</v>
      </c>
      <c r="CG398" s="26">
        <f t="shared" ca="1" si="698"/>
        <v>-225.15870000000007</v>
      </c>
      <c r="CH398" s="26">
        <f t="shared" ca="1" si="698"/>
        <v>-232.51507500000002</v>
      </c>
      <c r="CI398" s="26">
        <f t="shared" ca="1" si="698"/>
        <v>-261.55350000000004</v>
      </c>
      <c r="CJ398" s="26">
        <f t="shared" ca="1" si="698"/>
        <v>-223.85902500000003</v>
      </c>
      <c r="CK398" s="26">
        <f t="shared" ca="1" si="698"/>
        <v>-266.12040000000002</v>
      </c>
      <c r="CL398" s="26">
        <f t="shared" ca="1" si="698"/>
        <v>-252.08332500000006</v>
      </c>
      <c r="CM398" s="26">
        <f t="shared" ca="1" si="698"/>
        <v>-262.5168000000001</v>
      </c>
    </row>
    <row r="399" spans="2:91" s="115" customFormat="1" x14ac:dyDescent="0.2">
      <c r="B399" s="195" t="s">
        <v>296</v>
      </c>
      <c r="C399" s="19" t="str">
        <f>Inputs!$J$16</f>
        <v>EUR</v>
      </c>
      <c r="D399" s="19" t="s">
        <v>19</v>
      </c>
      <c r="E399" s="63">
        <f ca="1">SUM(E395:E398)</f>
        <v>9.0949470177292824E-13</v>
      </c>
      <c r="F399" s="63">
        <f ca="1">SUM(F395:F398)</f>
        <v>0</v>
      </c>
      <c r="G399" s="63">
        <f ca="1">SUM(G395:G398)</f>
        <v>-6.3664629124104977E-12</v>
      </c>
      <c r="H399" s="63">
        <f ca="1">SUM(H395:H398)</f>
        <v>0</v>
      </c>
      <c r="I399" s="63">
        <f ca="1">SUM(I395:I398)</f>
        <v>6.3664629124104977E-12</v>
      </c>
      <c r="J399" s="63"/>
      <c r="K399" s="63">
        <f t="shared" ref="K399:AD399" ca="1" si="699">SUM(K395:K398)</f>
        <v>0</v>
      </c>
      <c r="L399" s="63">
        <f t="shared" ca="1" si="699"/>
        <v>0</v>
      </c>
      <c r="M399" s="63">
        <f t="shared" ca="1" si="699"/>
        <v>0</v>
      </c>
      <c r="N399" s="63">
        <f t="shared" ca="1" si="699"/>
        <v>9.0949470177292824E-13</v>
      </c>
      <c r="O399" s="63">
        <f t="shared" ca="1" si="699"/>
        <v>-5.6843418860808015E-13</v>
      </c>
      <c r="P399" s="63">
        <f t="shared" ca="1" si="699"/>
        <v>-2.5011104298755527E-12</v>
      </c>
      <c r="Q399" s="63">
        <f t="shared" ca="1" si="699"/>
        <v>0</v>
      </c>
      <c r="R399" s="63">
        <f t="shared" ca="1" si="699"/>
        <v>0</v>
      </c>
      <c r="S399" s="63">
        <f t="shared" ca="1" si="699"/>
        <v>-2.2737367544323206E-12</v>
      </c>
      <c r="T399" s="63">
        <f t="shared" ca="1" si="699"/>
        <v>-1.8189894035458565E-12</v>
      </c>
      <c r="U399" s="63">
        <f t="shared" ca="1" si="699"/>
        <v>-2.2737367544323206E-12</v>
      </c>
      <c r="V399" s="63">
        <f t="shared" ca="1" si="699"/>
        <v>-1.8189894035458565E-12</v>
      </c>
      <c r="W399" s="63">
        <f t="shared" ca="1" si="699"/>
        <v>-1.8189894035458565E-12</v>
      </c>
      <c r="X399" s="63">
        <f t="shared" ca="1" si="699"/>
        <v>-3.5242919693700969E-12</v>
      </c>
      <c r="Y399" s="63">
        <f t="shared" ca="1" si="699"/>
        <v>-5.4569682106375694E-12</v>
      </c>
      <c r="Z399" s="63">
        <f t="shared" ca="1" si="699"/>
        <v>-4.4337866711430252E-12</v>
      </c>
      <c r="AA399" s="63">
        <f t="shared" ca="1" si="699"/>
        <v>-2.1600499167107046E-12</v>
      </c>
      <c r="AB399" s="63">
        <f t="shared" ca="1" si="699"/>
        <v>-3.865352482534945E-12</v>
      </c>
      <c r="AC399" s="63">
        <f t="shared" ca="1" si="699"/>
        <v>-2.8421709430404007E-12</v>
      </c>
      <c r="AD399" s="63">
        <f t="shared" ca="1" si="699"/>
        <v>-3.1832314562052488E-12</v>
      </c>
      <c r="AE399" s="63"/>
      <c r="AF399" s="194">
        <f t="shared" ref="AF399:BK399" ca="1" si="700">SUM(AF395:AF398)</f>
        <v>0</v>
      </c>
      <c r="AG399" s="63">
        <f t="shared" ca="1" si="700"/>
        <v>0</v>
      </c>
      <c r="AH399" s="63">
        <f t="shared" ca="1" si="700"/>
        <v>0</v>
      </c>
      <c r="AI399" s="63">
        <f t="shared" ca="1" si="700"/>
        <v>0</v>
      </c>
      <c r="AJ399" s="63">
        <f t="shared" ca="1" si="700"/>
        <v>0</v>
      </c>
      <c r="AK399" s="63">
        <f t="shared" ca="1" si="700"/>
        <v>0</v>
      </c>
      <c r="AL399" s="63">
        <f t="shared" ca="1" si="700"/>
        <v>0</v>
      </c>
      <c r="AM399" s="63">
        <f t="shared" ca="1" si="700"/>
        <v>0</v>
      </c>
      <c r="AN399" s="63">
        <f t="shared" ca="1" si="700"/>
        <v>0</v>
      </c>
      <c r="AO399" s="63">
        <f t="shared" ca="1" si="700"/>
        <v>0</v>
      </c>
      <c r="AP399" s="63">
        <f t="shared" ca="1" si="700"/>
        <v>2.5579538487363607E-13</v>
      </c>
      <c r="AQ399" s="63">
        <f t="shared" ca="1" si="700"/>
        <v>9.3791641120333225E-13</v>
      </c>
      <c r="AR399" s="63">
        <f t="shared" ca="1" si="700"/>
        <v>1.1937117960769683E-12</v>
      </c>
      <c r="AS399" s="63">
        <f t="shared" ca="1" si="700"/>
        <v>1.4779288903810084E-12</v>
      </c>
      <c r="AT399" s="63">
        <f t="shared" ca="1" si="700"/>
        <v>8.5265128291212022E-13</v>
      </c>
      <c r="AU399" s="63">
        <f t="shared" ca="1" si="700"/>
        <v>8.5265128291212022E-13</v>
      </c>
      <c r="AV399" s="63">
        <f t="shared" ca="1" si="700"/>
        <v>3.694822225952521E-13</v>
      </c>
      <c r="AW399" s="63">
        <f t="shared" ca="1" si="700"/>
        <v>3.4106051316484809E-13</v>
      </c>
      <c r="AX399" s="63">
        <f t="shared" ca="1" si="700"/>
        <v>2.8421709430404007E-13</v>
      </c>
      <c r="AY399" s="63">
        <f t="shared" ca="1" si="700"/>
        <v>0</v>
      </c>
      <c r="AZ399" s="63">
        <f t="shared" ca="1" si="700"/>
        <v>4.2632564145606011E-13</v>
      </c>
      <c r="BA399" s="63">
        <f t="shared" ca="1" si="700"/>
        <v>-6.2527760746888816E-13</v>
      </c>
      <c r="BB399" s="63">
        <f t="shared" ca="1" si="700"/>
        <v>-7.3896444519050419E-13</v>
      </c>
      <c r="BC399" s="63">
        <f t="shared" ca="1" si="700"/>
        <v>-6.2527760746888816E-13</v>
      </c>
      <c r="BD399" s="63">
        <f t="shared" ca="1" si="700"/>
        <v>-1.0231815394945443E-12</v>
      </c>
      <c r="BE399" s="63">
        <f t="shared" ca="1" si="700"/>
        <v>-1.1937117960769683E-12</v>
      </c>
      <c r="BF399" s="63">
        <f t="shared" ca="1" si="700"/>
        <v>-1.3642420526593924E-12</v>
      </c>
      <c r="BG399" s="63">
        <f t="shared" ca="1" si="700"/>
        <v>-1.1084466677857563E-12</v>
      </c>
      <c r="BH399" s="63">
        <f t="shared" ca="1" si="700"/>
        <v>-6.8212102632969618E-13</v>
      </c>
      <c r="BI399" s="63">
        <f t="shared" ca="1" si="700"/>
        <v>-9.0949470177292824E-13</v>
      </c>
      <c r="BJ399" s="63">
        <f t="shared" ca="1" si="700"/>
        <v>-1.1368683772161603E-12</v>
      </c>
      <c r="BK399" s="63">
        <f t="shared" ca="1" si="700"/>
        <v>-7.673861546209082E-13</v>
      </c>
      <c r="BL399" s="63">
        <f t="shared" ref="BL399:CM399" ca="1" si="701">SUM(BL395:BL398)</f>
        <v>-1.2221335055073723E-12</v>
      </c>
      <c r="BM399" s="63">
        <f t="shared" ca="1" si="701"/>
        <v>-9.3791641120333225E-13</v>
      </c>
      <c r="BN399" s="63">
        <f t="shared" ca="1" si="701"/>
        <v>-1.5347723092418164E-12</v>
      </c>
      <c r="BO399" s="63">
        <f t="shared" ca="1" si="701"/>
        <v>-2.1032064978498966E-12</v>
      </c>
      <c r="BP399" s="63">
        <f t="shared" ca="1" si="701"/>
        <v>-1.1937117960769683E-12</v>
      </c>
      <c r="BQ399" s="63">
        <f t="shared" ca="1" si="701"/>
        <v>-1.2789769243681803E-12</v>
      </c>
      <c r="BR399" s="63">
        <f t="shared" ca="1" si="701"/>
        <v>-1.1368683772161603E-12</v>
      </c>
      <c r="BS399" s="63">
        <f t="shared" ca="1" si="701"/>
        <v>-9.6633812063373625E-13</v>
      </c>
      <c r="BT399" s="63">
        <f t="shared" ca="1" si="701"/>
        <v>-1.7053025658242404E-12</v>
      </c>
      <c r="BU399" s="63">
        <f t="shared" ca="1" si="701"/>
        <v>-1.7337242752546445E-12</v>
      </c>
      <c r="BV399" s="63">
        <f t="shared" ca="1" si="701"/>
        <v>-1.9895196601282805E-12</v>
      </c>
      <c r="BW399" s="63">
        <f t="shared" ca="1" si="701"/>
        <v>-2.1032064978498966E-12</v>
      </c>
      <c r="BX399" s="63">
        <f t="shared" ca="1" si="701"/>
        <v>-2.3305801732931286E-12</v>
      </c>
      <c r="BY399" s="63">
        <f t="shared" ca="1" si="701"/>
        <v>-1.8189894035458565E-12</v>
      </c>
      <c r="BZ399" s="63">
        <f t="shared" ca="1" si="701"/>
        <v>-1.7905676941154525E-12</v>
      </c>
      <c r="CA399" s="63">
        <f t="shared" ca="1" si="701"/>
        <v>-2.6147972675971687E-12</v>
      </c>
      <c r="CB399" s="63">
        <f t="shared" ca="1" si="701"/>
        <v>-1.8189894035458565E-12</v>
      </c>
      <c r="CC399" s="63">
        <f t="shared" ca="1" si="701"/>
        <v>-1.5631940186722204E-12</v>
      </c>
      <c r="CD399" s="63">
        <f t="shared" ca="1" si="701"/>
        <v>-1.9326762412674725E-12</v>
      </c>
      <c r="CE399" s="63">
        <f t="shared" ca="1" si="701"/>
        <v>-2.3305801732931286E-12</v>
      </c>
      <c r="CF399" s="63">
        <f t="shared" ca="1" si="701"/>
        <v>-3.2684965844964609E-12</v>
      </c>
      <c r="CG399" s="63">
        <f t="shared" ca="1" si="701"/>
        <v>-3.751665644813329E-12</v>
      </c>
      <c r="CH399" s="63">
        <f t="shared" ca="1" si="701"/>
        <v>-3.4106051316484809E-12</v>
      </c>
      <c r="CI399" s="63">
        <f t="shared" ca="1" si="701"/>
        <v>-2.7853275241795927E-12</v>
      </c>
      <c r="CJ399" s="63">
        <f t="shared" ca="1" si="701"/>
        <v>-3.0127011996228248E-12</v>
      </c>
      <c r="CK399" s="63">
        <f t="shared" ca="1" si="701"/>
        <v>-2.9558577807620168E-12</v>
      </c>
      <c r="CL399" s="63">
        <f t="shared" ca="1" si="701"/>
        <v>-2.2737367544323206E-12</v>
      </c>
      <c r="CM399" s="63">
        <f t="shared" ca="1" si="701"/>
        <v>-2.5011104298755527E-12</v>
      </c>
    </row>
    <row r="400" spans="2:91" x14ac:dyDescent="0.2">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27"/>
      <c r="CF400" s="27"/>
      <c r="CG400" s="27"/>
      <c r="CH400" s="27"/>
      <c r="CI400" s="27"/>
      <c r="CJ400" s="27"/>
      <c r="CK400" s="27"/>
      <c r="CL400" s="27"/>
      <c r="CM400" s="27"/>
    </row>
    <row r="401" spans="2:91" s="115" customFormat="1" x14ac:dyDescent="0.2">
      <c r="B401" s="195" t="s">
        <v>300</v>
      </c>
      <c r="C401" s="19" t="str">
        <f>Inputs!$GZ$9</f>
        <v>kg</v>
      </c>
      <c r="D401" s="19" t="s">
        <v>19</v>
      </c>
      <c r="E401" s="63">
        <v>0</v>
      </c>
      <c r="F401" s="63">
        <f ca="1">E405</f>
        <v>0</v>
      </c>
      <c r="G401" s="63">
        <f ca="1">F405</f>
        <v>1.1368683772161603E-12</v>
      </c>
      <c r="H401" s="63">
        <f ca="1">G405</f>
        <v>0</v>
      </c>
      <c r="I401" s="63">
        <f ca="1">H405</f>
        <v>-9.0949470177292824E-13</v>
      </c>
      <c r="J401" s="63"/>
      <c r="K401" s="63">
        <v>0</v>
      </c>
      <c r="L401" s="63">
        <f t="shared" ref="L401:AD401" ca="1" si="702">K405</f>
        <v>0</v>
      </c>
      <c r="M401" s="63">
        <f t="shared" ca="1" si="702"/>
        <v>0</v>
      </c>
      <c r="N401" s="63">
        <f t="shared" ca="1" si="702"/>
        <v>0</v>
      </c>
      <c r="O401" s="63">
        <f t="shared" ca="1" si="702"/>
        <v>0</v>
      </c>
      <c r="P401" s="63">
        <f t="shared" ca="1" si="702"/>
        <v>0</v>
      </c>
      <c r="Q401" s="63">
        <f t="shared" ca="1" si="702"/>
        <v>-2.2737367544323206E-13</v>
      </c>
      <c r="R401" s="63">
        <f t="shared" ca="1" si="702"/>
        <v>3.979039320256561E-13</v>
      </c>
      <c r="S401" s="63">
        <f t="shared" ca="1" si="702"/>
        <v>-2.2737367544323206E-13</v>
      </c>
      <c r="T401" s="63">
        <f t="shared" ca="1" si="702"/>
        <v>6.2527760746888816E-13</v>
      </c>
      <c r="U401" s="63">
        <f t="shared" ca="1" si="702"/>
        <v>9.0949470177292824E-13</v>
      </c>
      <c r="V401" s="63">
        <f t="shared" ca="1" si="702"/>
        <v>7.673861546209082E-13</v>
      </c>
      <c r="W401" s="63">
        <f t="shared" ca="1" si="702"/>
        <v>1.1937117960769683E-12</v>
      </c>
      <c r="X401" s="63">
        <f t="shared" ca="1" si="702"/>
        <v>1.3642420526593924E-12</v>
      </c>
      <c r="Y401" s="63">
        <f t="shared" ca="1" si="702"/>
        <v>1.2789769243681803E-12</v>
      </c>
      <c r="Z401" s="63">
        <f t="shared" ca="1" si="702"/>
        <v>5.6843418860808015E-13</v>
      </c>
      <c r="AA401" s="63">
        <f t="shared" ca="1" si="702"/>
        <v>1.8758328224066645E-12</v>
      </c>
      <c r="AB401" s="63">
        <f t="shared" ca="1" si="702"/>
        <v>1.3926637620897964E-12</v>
      </c>
      <c r="AC401" s="63">
        <f t="shared" ca="1" si="702"/>
        <v>2.0463630789890885E-12</v>
      </c>
      <c r="AD401" s="63">
        <f t="shared" ca="1" si="702"/>
        <v>1.4779288903810084E-12</v>
      </c>
      <c r="AE401" s="63"/>
      <c r="AF401" s="194">
        <v>0</v>
      </c>
      <c r="AG401" s="194">
        <f t="shared" ref="AG401:BL401" ca="1" si="703">AF405</f>
        <v>0</v>
      </c>
      <c r="AH401" s="194">
        <f t="shared" ca="1" si="703"/>
        <v>0</v>
      </c>
      <c r="AI401" s="194">
        <f t="shared" ca="1" si="703"/>
        <v>0</v>
      </c>
      <c r="AJ401" s="194">
        <f t="shared" ca="1" si="703"/>
        <v>0</v>
      </c>
      <c r="AK401" s="194">
        <f t="shared" ca="1" si="703"/>
        <v>0</v>
      </c>
      <c r="AL401" s="194">
        <f t="shared" ca="1" si="703"/>
        <v>0</v>
      </c>
      <c r="AM401" s="194">
        <f t="shared" ca="1" si="703"/>
        <v>0</v>
      </c>
      <c r="AN401" s="194">
        <f t="shared" ca="1" si="703"/>
        <v>0</v>
      </c>
      <c r="AO401" s="194">
        <f t="shared" ca="1" si="703"/>
        <v>0</v>
      </c>
      <c r="AP401" s="194">
        <f t="shared" ca="1" si="703"/>
        <v>5.6843418860808015E-14</v>
      </c>
      <c r="AQ401" s="194">
        <f t="shared" ca="1" si="703"/>
        <v>0</v>
      </c>
      <c r="AR401" s="194">
        <f t="shared" ca="1" si="703"/>
        <v>8.5265128291212022E-14</v>
      </c>
      <c r="AS401" s="194">
        <f t="shared" ca="1" si="703"/>
        <v>0</v>
      </c>
      <c r="AT401" s="194">
        <f t="shared" ca="1" si="703"/>
        <v>0</v>
      </c>
      <c r="AU401" s="194">
        <f t="shared" ca="1" si="703"/>
        <v>-9.2370555648813024E-14</v>
      </c>
      <c r="AV401" s="194">
        <f t="shared" ca="1" si="703"/>
        <v>-9.2370555648813024E-14</v>
      </c>
      <c r="AW401" s="194">
        <f t="shared" ca="1" si="703"/>
        <v>-1.0658141036401503E-13</v>
      </c>
      <c r="AX401" s="194">
        <f t="shared" ca="1" si="703"/>
        <v>0</v>
      </c>
      <c r="AY401" s="194">
        <f t="shared" ca="1" si="703"/>
        <v>0</v>
      </c>
      <c r="AZ401" s="194">
        <f t="shared" ca="1" si="703"/>
        <v>0</v>
      </c>
      <c r="BA401" s="194">
        <f t="shared" ca="1" si="703"/>
        <v>6.3948846218409017E-14</v>
      </c>
      <c r="BB401" s="194">
        <f t="shared" ca="1" si="703"/>
        <v>0</v>
      </c>
      <c r="BC401" s="194">
        <f t="shared" ca="1" si="703"/>
        <v>0</v>
      </c>
      <c r="BD401" s="194">
        <f t="shared" ca="1" si="703"/>
        <v>0</v>
      </c>
      <c r="BE401" s="194">
        <f t="shared" ca="1" si="703"/>
        <v>0</v>
      </c>
      <c r="BF401" s="194">
        <f t="shared" ca="1" si="703"/>
        <v>0</v>
      </c>
      <c r="BG401" s="194">
        <f t="shared" ca="1" si="703"/>
        <v>0</v>
      </c>
      <c r="BH401" s="194">
        <f t="shared" ca="1" si="703"/>
        <v>0</v>
      </c>
      <c r="BI401" s="194">
        <f t="shared" ca="1" si="703"/>
        <v>0</v>
      </c>
      <c r="BJ401" s="194">
        <f t="shared" ca="1" si="703"/>
        <v>-7.1054273576010019E-14</v>
      </c>
      <c r="BK401" s="194">
        <f t="shared" ca="1" si="703"/>
        <v>0</v>
      </c>
      <c r="BL401" s="194">
        <f t="shared" ca="1" si="703"/>
        <v>0</v>
      </c>
      <c r="BM401" s="194">
        <f t="shared" ref="BM401:CM401" ca="1" si="704">BL405</f>
        <v>-1.0658141036401503E-13</v>
      </c>
      <c r="BN401" s="194">
        <f t="shared" ca="1" si="704"/>
        <v>0</v>
      </c>
      <c r="BO401" s="194">
        <f t="shared" ca="1" si="704"/>
        <v>0</v>
      </c>
      <c r="BP401" s="194">
        <f t="shared" ca="1" si="704"/>
        <v>0</v>
      </c>
      <c r="BQ401" s="194">
        <f t="shared" ca="1" si="704"/>
        <v>0</v>
      </c>
      <c r="BR401" s="194">
        <f t="shared" ca="1" si="704"/>
        <v>0</v>
      </c>
      <c r="BS401" s="194">
        <f t="shared" ca="1" si="704"/>
        <v>0</v>
      </c>
      <c r="BT401" s="194">
        <f t="shared" ca="1" si="704"/>
        <v>0</v>
      </c>
      <c r="BU401" s="194">
        <f t="shared" ca="1" si="704"/>
        <v>0</v>
      </c>
      <c r="BV401" s="194">
        <f t="shared" ca="1" si="704"/>
        <v>0</v>
      </c>
      <c r="BW401" s="194">
        <f t="shared" ca="1" si="704"/>
        <v>0</v>
      </c>
      <c r="BX401" s="194">
        <f t="shared" ca="1" si="704"/>
        <v>0</v>
      </c>
      <c r="BY401" s="194">
        <f t="shared" ca="1" si="704"/>
        <v>0</v>
      </c>
      <c r="BZ401" s="194">
        <f t="shared" ca="1" si="704"/>
        <v>0</v>
      </c>
      <c r="CA401" s="194">
        <f t="shared" ca="1" si="704"/>
        <v>0</v>
      </c>
      <c r="CB401" s="194">
        <f t="shared" ca="1" si="704"/>
        <v>0</v>
      </c>
      <c r="CC401" s="194">
        <f t="shared" ca="1" si="704"/>
        <v>0</v>
      </c>
      <c r="CD401" s="194">
        <f t="shared" ca="1" si="704"/>
        <v>0</v>
      </c>
      <c r="CE401" s="194">
        <f t="shared" ca="1" si="704"/>
        <v>0</v>
      </c>
      <c r="CF401" s="194">
        <f t="shared" ca="1" si="704"/>
        <v>0</v>
      </c>
      <c r="CG401" s="194">
        <f t="shared" ca="1" si="704"/>
        <v>0</v>
      </c>
      <c r="CH401" s="194">
        <f t="shared" ca="1" si="704"/>
        <v>0</v>
      </c>
      <c r="CI401" s="194">
        <f t="shared" ca="1" si="704"/>
        <v>0</v>
      </c>
      <c r="CJ401" s="194">
        <f t="shared" ca="1" si="704"/>
        <v>0</v>
      </c>
      <c r="CK401" s="194">
        <f t="shared" ca="1" si="704"/>
        <v>0</v>
      </c>
      <c r="CL401" s="194">
        <f t="shared" ca="1" si="704"/>
        <v>0</v>
      </c>
      <c r="CM401" s="194">
        <f t="shared" ca="1" si="704"/>
        <v>0</v>
      </c>
    </row>
    <row r="402" spans="2:91" x14ac:dyDescent="0.2">
      <c r="B402" s="196" t="s">
        <v>299</v>
      </c>
      <c r="C402" s="19" t="str">
        <f>Inputs!$GZ$9</f>
        <v>kg</v>
      </c>
      <c r="D402" s="19" t="s">
        <v>19</v>
      </c>
      <c r="E402" s="27">
        <f t="shared" ref="E402:I404" ca="1" si="705">SUMIF($K$4:$AD$4,E$4,$K402:$AD402)</f>
        <v>3627.1121250000006</v>
      </c>
      <c r="F402" s="27">
        <f t="shared" ca="1" si="705"/>
        <v>15341.371500000001</v>
      </c>
      <c r="G402" s="27">
        <f t="shared" ca="1" si="705"/>
        <v>16655.641275000002</v>
      </c>
      <c r="H402" s="27">
        <f t="shared" ca="1" si="705"/>
        <v>17495.286899999999</v>
      </c>
      <c r="I402" s="27">
        <f t="shared" ca="1" si="705"/>
        <v>19901.795550000003</v>
      </c>
      <c r="J402" s="27"/>
      <c r="K402" s="27">
        <f t="shared" ref="K402:T404" ca="1" si="706">SUMIFS($AF402:$CM402,$AF$4:$CM$4,K$4,$AF$8:$CM$8,K$8)</f>
        <v>0</v>
      </c>
      <c r="L402" s="27">
        <f t="shared" ca="1" si="706"/>
        <v>0</v>
      </c>
      <c r="M402" s="27">
        <f t="shared" ca="1" si="706"/>
        <v>0</v>
      </c>
      <c r="N402" s="27">
        <f t="shared" ca="1" si="706"/>
        <v>3627.1121250000006</v>
      </c>
      <c r="O402" s="27">
        <f t="shared" ca="1" si="706"/>
        <v>3568.8675750000002</v>
      </c>
      <c r="P402" s="27">
        <f t="shared" ca="1" si="706"/>
        <v>3693.0893999999998</v>
      </c>
      <c r="Q402" s="27">
        <f t="shared" ca="1" si="706"/>
        <v>3880.8519750000005</v>
      </c>
      <c r="R402" s="27">
        <f t="shared" ca="1" si="706"/>
        <v>4198.5625499999996</v>
      </c>
      <c r="S402" s="27">
        <f t="shared" ca="1" si="706"/>
        <v>3848.5424250000005</v>
      </c>
      <c r="T402" s="27">
        <f t="shared" ca="1" si="706"/>
        <v>4008.4248750000006</v>
      </c>
      <c r="U402" s="27">
        <f t="shared" ref="U402:AD404" ca="1" si="707">SUMIFS($AF402:$CM402,$AF$4:$CM$4,U$4,$AF$8:$CM$8,U$8)</f>
        <v>4214.7173250000005</v>
      </c>
      <c r="V402" s="27">
        <f t="shared" ca="1" si="707"/>
        <v>4583.9566500000001</v>
      </c>
      <c r="W402" s="27">
        <f t="shared" ca="1" si="707"/>
        <v>4027.2414000000003</v>
      </c>
      <c r="X402" s="27">
        <f t="shared" ca="1" si="707"/>
        <v>4220.1022499999999</v>
      </c>
      <c r="Y402" s="27">
        <f t="shared" ca="1" si="707"/>
        <v>4459.4208749999998</v>
      </c>
      <c r="Z402" s="27">
        <f t="shared" ca="1" si="707"/>
        <v>4788.5223750000005</v>
      </c>
      <c r="AA402" s="27">
        <f t="shared" ca="1" si="707"/>
        <v>4616.2662</v>
      </c>
      <c r="AB402" s="27">
        <f t="shared" ca="1" si="707"/>
        <v>4794.9924750000009</v>
      </c>
      <c r="AC402" s="27">
        <f t="shared" ca="1" si="707"/>
        <v>5025.4931999999999</v>
      </c>
      <c r="AD402" s="27">
        <f t="shared" ca="1" si="707"/>
        <v>5465.0436750000008</v>
      </c>
      <c r="AE402" s="27"/>
      <c r="AF402" s="197">
        <f ca="1">-OFFSET(AF404,0,VLOOKUP($B393,Settings!$AX$4:$BG$100,10,0))-OFFSET(AF403,0,VLOOKUP($B393,Settings!$AX$4:$BG$100,10,0))</f>
        <v>0</v>
      </c>
      <c r="AG402" s="197">
        <f ca="1">-OFFSET(AG404,0,VLOOKUP($B393,Settings!$AX$4:$BG$100,10,0))-OFFSET(AG403,0,VLOOKUP($B393,Settings!$AX$4:$BG$100,10,0))</f>
        <v>0</v>
      </c>
      <c r="AH402" s="197">
        <f ca="1">-OFFSET(AH404,0,VLOOKUP($B393,Settings!$AX$4:$BG$100,10,0))-OFFSET(AH403,0,VLOOKUP($B393,Settings!$AX$4:$BG$100,10,0))</f>
        <v>0</v>
      </c>
      <c r="AI402" s="197">
        <f ca="1">-OFFSET(AI404,0,VLOOKUP($B393,Settings!$AX$4:$BG$100,10,0))-OFFSET(AI403,0,VLOOKUP($B393,Settings!$AX$4:$BG$100,10,0))</f>
        <v>0</v>
      </c>
      <c r="AJ402" s="197">
        <f ca="1">-OFFSET(AJ404,0,VLOOKUP($B393,Settings!$AX$4:$BG$100,10,0))-OFFSET(AJ403,0,VLOOKUP($B393,Settings!$AX$4:$BG$100,10,0))</f>
        <v>0</v>
      </c>
      <c r="AK402" s="197">
        <f ca="1">-OFFSET(AK404,0,VLOOKUP($B393,Settings!$AX$4:$BG$100,10,0))-OFFSET(AK403,0,VLOOKUP($B393,Settings!$AX$4:$BG$100,10,0))</f>
        <v>0</v>
      </c>
      <c r="AL402" s="197">
        <f ca="1">-OFFSET(AL404,0,VLOOKUP($B393,Settings!$AX$4:$BG$100,10,0))-OFFSET(AL403,0,VLOOKUP($B393,Settings!$AX$4:$BG$100,10,0))</f>
        <v>0</v>
      </c>
      <c r="AM402" s="197">
        <f ca="1">-OFFSET(AM404,0,VLOOKUP($B393,Settings!$AX$4:$BG$100,10,0))-OFFSET(AM403,0,VLOOKUP($B393,Settings!$AX$4:$BG$100,10,0))</f>
        <v>0</v>
      </c>
      <c r="AN402" s="197">
        <f ca="1">-OFFSET(AN404,0,VLOOKUP($B393,Settings!$AX$4:$BG$100,10,0))-OFFSET(AN403,0,VLOOKUP($B393,Settings!$AX$4:$BG$100,10,0))</f>
        <v>0</v>
      </c>
      <c r="AO402" s="197">
        <f ca="1">-OFFSET(AO404,0,VLOOKUP($B393,Settings!$AX$4:$BG$100,10,0))-OFFSET(AO403,0,VLOOKUP($B393,Settings!$AX$4:$BG$100,10,0))</f>
        <v>1195.1121000000001</v>
      </c>
      <c r="AP402" s="197">
        <f ca="1">-OFFSET(AP404,0,VLOOKUP($B393,Settings!$AX$4:$BG$100,10,0))-OFFSET(AP403,0,VLOOKUP($B393,Settings!$AX$4:$BG$100,10,0))</f>
        <v>1175.6130750000002</v>
      </c>
      <c r="AQ402" s="197">
        <f ca="1">-OFFSET(AQ404,0,VLOOKUP($B393,Settings!$AX$4:$BG$100,10,0))-OFFSET(AQ403,0,VLOOKUP($B393,Settings!$AX$4:$BG$100,10,0))</f>
        <v>1256.3869500000003</v>
      </c>
      <c r="AR402" s="197">
        <f ca="1">-OFFSET(AR404,0,VLOOKUP($B393,Settings!$AX$4:$BG$100,10,0))-OFFSET(AR403,0,VLOOKUP($B393,Settings!$AX$4:$BG$100,10,0))</f>
        <v>1338.8329500000002</v>
      </c>
      <c r="AS402" s="197">
        <f ca="1">-OFFSET(AS404,0,VLOOKUP($B393,Settings!$AX$4:$BG$100,10,0))-OFFSET(AS403,0,VLOOKUP($B393,Settings!$AX$4:$BG$100,10,0))</f>
        <v>940.34850000000006</v>
      </c>
      <c r="AT402" s="197">
        <f ca="1">-OFFSET(AT404,0,VLOOKUP($B393,Settings!$AX$4:$BG$100,10,0))-OFFSET(AT403,0,VLOOKUP($B393,Settings!$AX$4:$BG$100,10,0))</f>
        <v>1289.6861249999999</v>
      </c>
      <c r="AU402" s="197">
        <f ca="1">-OFFSET(AU404,0,VLOOKUP($B393,Settings!$AX$4:$BG$100,10,0))-OFFSET(AU403,0,VLOOKUP($B393,Settings!$AX$4:$BG$100,10,0))</f>
        <v>1196.4702749999999</v>
      </c>
      <c r="AV402" s="197">
        <f ca="1">-OFFSET(AV404,0,VLOOKUP($B393,Settings!$AX$4:$BG$100,10,0))-OFFSET(AV403,0,VLOOKUP($B393,Settings!$AX$4:$BG$100,10,0))</f>
        <v>1245.27585</v>
      </c>
      <c r="AW402" s="197">
        <f ca="1">-OFFSET(AW404,0,VLOOKUP($B393,Settings!$AX$4:$BG$100,10,0))-OFFSET(AW403,0,VLOOKUP($B393,Settings!$AX$4:$BG$100,10,0))</f>
        <v>1251.3432749999999</v>
      </c>
      <c r="AX402" s="197">
        <f ca="1">-OFFSET(AX404,0,VLOOKUP($B393,Settings!$AX$4:$BG$100,10,0))-OFFSET(AX403,0,VLOOKUP($B393,Settings!$AX$4:$BG$100,10,0))</f>
        <v>1245.6171000000002</v>
      </c>
      <c r="AY402" s="197">
        <f ca="1">-OFFSET(AY404,0,VLOOKUP($B393,Settings!$AX$4:$BG$100,10,0))-OFFSET(AY403,0,VLOOKUP($B393,Settings!$AX$4:$BG$100,10,0))</f>
        <v>1409.8266000000001</v>
      </c>
      <c r="AZ402" s="197">
        <f ca="1">-OFFSET(AZ404,0,VLOOKUP($B393,Settings!$AX$4:$BG$100,10,0))-OFFSET(AZ403,0,VLOOKUP($B393,Settings!$AX$4:$BG$100,10,0))</f>
        <v>1225.408275</v>
      </c>
      <c r="BA402" s="197">
        <f ca="1">-OFFSET(BA404,0,VLOOKUP($B393,Settings!$AX$4:$BG$100,10,0))-OFFSET(BA403,0,VLOOKUP($B393,Settings!$AX$4:$BG$100,10,0))</f>
        <v>1374.1728000000001</v>
      </c>
      <c r="BB402" s="197">
        <f ca="1">-OFFSET(BB404,0,VLOOKUP($B393,Settings!$AX$4:$BG$100,10,0))-OFFSET(BB403,0,VLOOKUP($B393,Settings!$AX$4:$BG$100,10,0))</f>
        <v>1399.7392500000001</v>
      </c>
      <c r="BC402" s="197">
        <f ca="1">-OFFSET(BC404,0,VLOOKUP($B393,Settings!$AX$4:$BG$100,10,0))-OFFSET(BC403,0,VLOOKUP($B393,Settings!$AX$4:$BG$100,10,0))</f>
        <v>1424.6505</v>
      </c>
      <c r="BD402" s="197">
        <f ca="1">-OFFSET(BD404,0,VLOOKUP($B393,Settings!$AX$4:$BG$100,10,0))-OFFSET(BD403,0,VLOOKUP($B393,Settings!$AX$4:$BG$100,10,0))</f>
        <v>1453.2472500000001</v>
      </c>
      <c r="BE402" s="197">
        <f ca="1">-OFFSET(BE404,0,VLOOKUP($B393,Settings!$AX$4:$BG$100,10,0))-OFFSET(BE403,0,VLOOKUP($B393,Settings!$AX$4:$BG$100,10,0))</f>
        <v>1002.612975</v>
      </c>
      <c r="BF402" s="197">
        <f ca="1">-OFFSET(BF404,0,VLOOKUP($B393,Settings!$AX$4:$BG$100,10,0))-OFFSET(BF403,0,VLOOKUP($B393,Settings!$AX$4:$BG$100,10,0))</f>
        <v>1392.6822</v>
      </c>
      <c r="BG402" s="197">
        <f ca="1">-OFFSET(BG404,0,VLOOKUP($B393,Settings!$AX$4:$BG$100,10,0))-OFFSET(BG403,0,VLOOKUP($B393,Settings!$AX$4:$BG$100,10,0))</f>
        <v>1317.6345000000001</v>
      </c>
      <c r="BH402" s="197">
        <f ca="1">-OFFSET(BH404,0,VLOOKUP($B393,Settings!$AX$4:$BG$100,10,0))-OFFSET(BH403,0,VLOOKUP($B393,Settings!$AX$4:$BG$100,10,0))</f>
        <v>1360.7139000000002</v>
      </c>
      <c r="BI402" s="197">
        <f ca="1">-OFFSET(BI404,0,VLOOKUP($B393,Settings!$AX$4:$BG$100,10,0))-OFFSET(BI403,0,VLOOKUP($B393,Settings!$AX$4:$BG$100,10,0))</f>
        <v>1330.0764750000001</v>
      </c>
      <c r="BJ402" s="197">
        <f ca="1">-OFFSET(BJ404,0,VLOOKUP($B393,Settings!$AX$4:$BG$100,10,0))-OFFSET(BJ403,0,VLOOKUP($B393,Settings!$AX$4:$BG$100,10,0))</f>
        <v>1340.8463250000002</v>
      </c>
      <c r="BK402" s="197">
        <f ca="1">-OFFSET(BK404,0,VLOOKUP($B393,Settings!$AX$4:$BG$100,10,0))-OFFSET(BK403,0,VLOOKUP($B393,Settings!$AX$4:$BG$100,10,0))</f>
        <v>1575.0871500000001</v>
      </c>
      <c r="BL402" s="197">
        <f ca="1">-OFFSET(BL404,0,VLOOKUP($B393,Settings!$AX$4:$BG$100,10,0))-OFFSET(BL403,0,VLOOKUP($B393,Settings!$AX$4:$BG$100,10,0))</f>
        <v>1298.78385</v>
      </c>
      <c r="BM402" s="197">
        <f ca="1">-OFFSET(BM404,0,VLOOKUP($B393,Settings!$AX$4:$BG$100,10,0))-OFFSET(BM403,0,VLOOKUP($B393,Settings!$AX$4:$BG$100,10,0))</f>
        <v>1504.0934999999999</v>
      </c>
      <c r="BN402" s="197">
        <f ca="1">-OFFSET(BN404,0,VLOOKUP($B393,Settings!$AX$4:$BG$100,10,0))-OFFSET(BN403,0,VLOOKUP($B393,Settings!$AX$4:$BG$100,10,0))</f>
        <v>1543.4601</v>
      </c>
      <c r="BO402" s="197">
        <f ca="1">-OFFSET(BO404,0,VLOOKUP($B393,Settings!$AX$4:$BG$100,10,0))-OFFSET(BO403,0,VLOOKUP($B393,Settings!$AX$4:$BG$100,10,0))</f>
        <v>1536.4030500000001</v>
      </c>
      <c r="BP402" s="197">
        <f ca="1">-OFFSET(BP404,0,VLOOKUP($B393,Settings!$AX$4:$BG$100,10,0))-OFFSET(BP403,0,VLOOKUP($B393,Settings!$AX$4:$BG$100,10,0))</f>
        <v>1539.7473000000002</v>
      </c>
      <c r="BQ402" s="197">
        <f ca="1">-OFFSET(BQ404,0,VLOOKUP($B393,Settings!$AX$4:$BG$100,10,0))-OFFSET(BQ403,0,VLOOKUP($B393,Settings!$AX$4:$BG$100,10,0))</f>
        <v>1055.1040500000001</v>
      </c>
      <c r="BR402" s="197">
        <f ca="1">-OFFSET(BR404,0,VLOOKUP($B393,Settings!$AX$4:$BG$100,10,0))-OFFSET(BR403,0,VLOOKUP($B393,Settings!$AX$4:$BG$100,10,0))</f>
        <v>1432.39005</v>
      </c>
      <c r="BS402" s="197">
        <f ca="1">-OFFSET(BS404,0,VLOOKUP($B393,Settings!$AX$4:$BG$100,10,0))-OFFSET(BS403,0,VLOOKUP($B393,Settings!$AX$4:$BG$100,10,0))</f>
        <v>1379.5577250000001</v>
      </c>
      <c r="BT402" s="197">
        <f ca="1">-OFFSET(BT404,0,VLOOKUP($B393,Settings!$AX$4:$BG$100,10,0))-OFFSET(BT403,0,VLOOKUP($B393,Settings!$AX$4:$BG$100,10,0))</f>
        <v>1473.797325</v>
      </c>
      <c r="BU402" s="197">
        <f ca="1">-OFFSET(BU404,0,VLOOKUP($B393,Settings!$AX$4:$BG$100,10,0))-OFFSET(BU403,0,VLOOKUP($B393,Settings!$AX$4:$BG$100,10,0))</f>
        <v>1366.7472</v>
      </c>
      <c r="BV402" s="197">
        <f ca="1">-OFFSET(BV404,0,VLOOKUP($B393,Settings!$AX$4:$BG$100,10,0))-OFFSET(BV403,0,VLOOKUP($B393,Settings!$AX$4:$BG$100,10,0))</f>
        <v>1422.9783750000001</v>
      </c>
      <c r="BW402" s="197">
        <f ca="1">-OFFSET(BW404,0,VLOOKUP($B393,Settings!$AX$4:$BG$100,10,0))-OFFSET(BW403,0,VLOOKUP($B393,Settings!$AX$4:$BG$100,10,0))</f>
        <v>1649.1452250000002</v>
      </c>
      <c r="BX402" s="197">
        <f ca="1">-OFFSET(BX404,0,VLOOKUP($B393,Settings!$AX$4:$BG$100,10,0))-OFFSET(BX403,0,VLOOKUP($B393,Settings!$AX$4:$BG$100,10,0))</f>
        <v>1387.2972749999999</v>
      </c>
      <c r="BY402" s="197">
        <f ca="1">-OFFSET(BY404,0,VLOOKUP($B393,Settings!$AX$4:$BG$100,10,0))-OFFSET(BY403,0,VLOOKUP($B393,Settings!$AX$4:$BG$100,10,0))</f>
        <v>1593.2553</v>
      </c>
      <c r="BZ402" s="197">
        <f ca="1">-OFFSET(BZ404,0,VLOOKUP($B393,Settings!$AX$4:$BG$100,10,0))-OFFSET(BZ403,0,VLOOKUP($B393,Settings!$AX$4:$BG$100,10,0))</f>
        <v>1591.241925</v>
      </c>
      <c r="CA402" s="197">
        <f ca="1">-OFFSET(CA404,0,VLOOKUP($B393,Settings!$AX$4:$BG$100,10,0))-OFFSET(CA403,0,VLOOKUP($B393,Settings!$AX$4:$BG$100,10,0))</f>
        <v>1604.0251499999999</v>
      </c>
      <c r="CB402" s="197">
        <f ca="1">-OFFSET(CB404,0,VLOOKUP($B393,Settings!$AX$4:$BG$100,10,0))-OFFSET(CB403,0,VLOOKUP($B393,Settings!$AX$4:$BG$100,10,0))</f>
        <v>1800.2643750000002</v>
      </c>
      <c r="CC402" s="197">
        <f ca="1">-OFFSET(CC404,0,VLOOKUP($B393,Settings!$AX$4:$BG$100,10,0))-OFFSET(CC403,0,VLOOKUP($B393,Settings!$AX$4:$BG$100,10,0))</f>
        <v>1198.8249000000001</v>
      </c>
      <c r="CD402" s="197">
        <f ca="1">-OFFSET(CD404,0,VLOOKUP($B393,Settings!$AX$4:$BG$100,10,0))-OFFSET(CD403,0,VLOOKUP($B393,Settings!$AX$4:$BG$100,10,0))</f>
        <v>1617.1769250000002</v>
      </c>
      <c r="CE402" s="197">
        <f ca="1">-OFFSET(CE404,0,VLOOKUP($B393,Settings!$AX$4:$BG$100,10,0))-OFFSET(CE403,0,VLOOKUP($B393,Settings!$AX$4:$BG$100,10,0))</f>
        <v>1552.899075</v>
      </c>
      <c r="CF402" s="197">
        <f ca="1">-OFFSET(CF404,0,VLOOKUP($B393,Settings!$AX$4:$BG$100,10,0))-OFFSET(CF403,0,VLOOKUP($B393,Settings!$AX$4:$BG$100,10,0))</f>
        <v>1665.9825000000001</v>
      </c>
      <c r="CG402" s="197">
        <f ca="1">-OFFSET(CG404,0,VLOOKUP($B393,Settings!$AX$4:$BG$100,10,0))-OFFSET(CG403,0,VLOOKUP($B393,Settings!$AX$4:$BG$100,10,0))</f>
        <v>1576.1109000000001</v>
      </c>
      <c r="CH402" s="197">
        <f ca="1">-OFFSET(CH404,0,VLOOKUP($B393,Settings!$AX$4:$BG$100,10,0))-OFFSET(CH403,0,VLOOKUP($B393,Settings!$AX$4:$BG$100,10,0))</f>
        <v>1627.6055249999999</v>
      </c>
      <c r="CI402" s="197">
        <f ca="1">-OFFSET(CI404,0,VLOOKUP($B393,Settings!$AX$4:$BG$100,10,0))-OFFSET(CI403,0,VLOOKUP($B393,Settings!$AX$4:$BG$100,10,0))</f>
        <v>1830.8745000000001</v>
      </c>
      <c r="CJ402" s="197">
        <f ca="1">-OFFSET(CJ404,0,VLOOKUP($B393,Settings!$AX$4:$BG$100,10,0))-OFFSET(CJ403,0,VLOOKUP($B393,Settings!$AX$4:$BG$100,10,0))</f>
        <v>1567.013175</v>
      </c>
      <c r="CK402" s="197">
        <f ca="1">-OFFSET(CK404,0,VLOOKUP($B393,Settings!$AX$4:$BG$100,10,0))-OFFSET(CK403,0,VLOOKUP($B393,Settings!$AX$4:$BG$100,10,0))</f>
        <v>1862.8428000000001</v>
      </c>
      <c r="CL402" s="197">
        <f ca="1">-OFFSET(CL404,0,VLOOKUP($B393,Settings!$AX$4:$BG$100,10,0))-OFFSET(CL403,0,VLOOKUP($B393,Settings!$AX$4:$BG$100,10,0))</f>
        <v>1764.5832750000002</v>
      </c>
      <c r="CM402" s="197">
        <f ca="1">-OFFSET(CM404,0,VLOOKUP($B393,Settings!$AX$4:$BG$100,10,0))-OFFSET(CM403,0,VLOOKUP($B393,Settings!$AX$4:$BG$100,10,0))</f>
        <v>1837.6176</v>
      </c>
    </row>
    <row r="403" spans="2:91" x14ac:dyDescent="0.2">
      <c r="B403" s="196" t="s">
        <v>298</v>
      </c>
      <c r="C403" s="19" t="str">
        <f>Inputs!$GZ$9</f>
        <v>kg</v>
      </c>
      <c r="D403" s="19" t="s">
        <v>19</v>
      </c>
      <c r="E403" s="27">
        <f t="shared" ca="1" si="705"/>
        <v>-3454.3925000000004</v>
      </c>
      <c r="F403" s="27">
        <f t="shared" ca="1" si="705"/>
        <v>-14610.83</v>
      </c>
      <c r="G403" s="27">
        <f t="shared" ca="1" si="705"/>
        <v>-15862.515500000001</v>
      </c>
      <c r="H403" s="27">
        <f t="shared" ca="1" si="705"/>
        <v>-16662.178</v>
      </c>
      <c r="I403" s="27">
        <f t="shared" ca="1" si="705"/>
        <v>-18954.091</v>
      </c>
      <c r="J403" s="27"/>
      <c r="K403" s="27">
        <f t="shared" ca="1" si="706"/>
        <v>0</v>
      </c>
      <c r="L403" s="27">
        <f t="shared" ca="1" si="706"/>
        <v>0</v>
      </c>
      <c r="M403" s="27">
        <f t="shared" ca="1" si="706"/>
        <v>0</v>
      </c>
      <c r="N403" s="27">
        <f t="shared" ca="1" si="706"/>
        <v>-3454.3925000000004</v>
      </c>
      <c r="O403" s="27">
        <f t="shared" ca="1" si="706"/>
        <v>-3398.9215000000004</v>
      </c>
      <c r="P403" s="27">
        <f t="shared" ca="1" si="706"/>
        <v>-3517.2280000000001</v>
      </c>
      <c r="Q403" s="27">
        <f t="shared" ca="1" si="706"/>
        <v>-3696.0495000000001</v>
      </c>
      <c r="R403" s="27">
        <f t="shared" ca="1" si="706"/>
        <v>-3998.6309999999999</v>
      </c>
      <c r="S403" s="27">
        <f t="shared" ca="1" si="706"/>
        <v>-3665.2784999999999</v>
      </c>
      <c r="T403" s="27">
        <f t="shared" ca="1" si="706"/>
        <v>-3817.5475000000001</v>
      </c>
      <c r="U403" s="27">
        <f t="shared" ca="1" si="707"/>
        <v>-4014.0165000000006</v>
      </c>
      <c r="V403" s="27">
        <f t="shared" ca="1" si="707"/>
        <v>-4365.6729999999998</v>
      </c>
      <c r="W403" s="27">
        <f t="shared" ca="1" si="707"/>
        <v>-3835.4680000000003</v>
      </c>
      <c r="X403" s="27">
        <f t="shared" ca="1" si="707"/>
        <v>-4019.1450000000004</v>
      </c>
      <c r="Y403" s="27">
        <f t="shared" ca="1" si="707"/>
        <v>-4247.0675000000001</v>
      </c>
      <c r="Z403" s="27">
        <f t="shared" ca="1" si="707"/>
        <v>-4560.4974999999995</v>
      </c>
      <c r="AA403" s="27">
        <f t="shared" ca="1" si="707"/>
        <v>-4396.4440000000004</v>
      </c>
      <c r="AB403" s="27">
        <f t="shared" ca="1" si="707"/>
        <v>-4566.6595000000007</v>
      </c>
      <c r="AC403" s="27">
        <f t="shared" ca="1" si="707"/>
        <v>-4786.1840000000002</v>
      </c>
      <c r="AD403" s="27">
        <f t="shared" ca="1" si="707"/>
        <v>-5204.8035</v>
      </c>
      <c r="AE403" s="27"/>
      <c r="AF403" s="193">
        <f ca="1">-SUMIF(buffer!$B$99:$B$123,Stock!$B393,buffer!C$99:C$123)</f>
        <v>0</v>
      </c>
      <c r="AG403" s="193">
        <f ca="1">-SUMIF(buffer!$B$99:$B$123,Stock!$B393,buffer!D$99:D$123)</f>
        <v>0</v>
      </c>
      <c r="AH403" s="193">
        <f ca="1">-SUMIF(buffer!$B$99:$B$123,Stock!$B393,buffer!E$99:E$123)</f>
        <v>0</v>
      </c>
      <c r="AI403" s="193">
        <f ca="1">-SUMIF(buffer!$B$99:$B$123,Stock!$B393,buffer!F$99:F$123)</f>
        <v>0</v>
      </c>
      <c r="AJ403" s="193">
        <f ca="1">-SUMIF(buffer!$B$99:$B$123,Stock!$B393,buffer!G$99:G$123)</f>
        <v>0</v>
      </c>
      <c r="AK403" s="193">
        <f ca="1">-SUMIF(buffer!$B$99:$B$123,Stock!$B393,buffer!H$99:H$123)</f>
        <v>0</v>
      </c>
      <c r="AL403" s="193">
        <f ca="1">-SUMIF(buffer!$B$99:$B$123,Stock!$B393,buffer!I$99:I$123)</f>
        <v>0</v>
      </c>
      <c r="AM403" s="193">
        <f ca="1">-SUMIF(buffer!$B$99:$B$123,Stock!$B393,buffer!J$99:J$123)</f>
        <v>0</v>
      </c>
      <c r="AN403" s="193">
        <f ca="1">-SUMIF(buffer!$B$99:$B$123,Stock!$B393,buffer!K$99:K$123)</f>
        <v>0</v>
      </c>
      <c r="AO403" s="193">
        <f ca="1">-SUMIF(buffer!$B$99:$B$123,Stock!$B393,buffer!L$99:L$123)</f>
        <v>-1138.202</v>
      </c>
      <c r="AP403" s="193">
        <f ca="1">-SUMIF(buffer!$B$99:$B$123,Stock!$B393,buffer!M$99:M$123)</f>
        <v>-1119.6315000000002</v>
      </c>
      <c r="AQ403" s="193">
        <f ca="1">-SUMIF(buffer!$B$99:$B$123,Stock!$B393,buffer!N$99:N$123)</f>
        <v>-1196.5590000000002</v>
      </c>
      <c r="AR403" s="193">
        <f ca="1">-SUMIF(buffer!$B$99:$B$123,Stock!$B393,buffer!O$99:O$123)</f>
        <v>-1275.0790000000002</v>
      </c>
      <c r="AS403" s="193">
        <f ca="1">-SUMIF(buffer!$B$99:$B$123,Stock!$B393,buffer!P$99:P$123)</f>
        <v>-895.57</v>
      </c>
      <c r="AT403" s="193">
        <f ca="1">-SUMIF(buffer!$B$99:$B$123,Stock!$B393,buffer!Q$99:Q$123)</f>
        <v>-1228.2725</v>
      </c>
      <c r="AU403" s="193">
        <f ca="1">-SUMIF(buffer!$B$99:$B$123,Stock!$B393,buffer!R$99:R$123)</f>
        <v>-1139.4955</v>
      </c>
      <c r="AV403" s="193">
        <f ca="1">-SUMIF(buffer!$B$99:$B$123,Stock!$B393,buffer!S$99:S$123)</f>
        <v>-1185.9770000000001</v>
      </c>
      <c r="AW403" s="193">
        <f ca="1">-SUMIF(buffer!$B$99:$B$123,Stock!$B393,buffer!T$99:T$123)</f>
        <v>-1191.7555</v>
      </c>
      <c r="AX403" s="193">
        <f ca="1">-SUMIF(buffer!$B$99:$B$123,Stock!$B393,buffer!U$99:U$123)</f>
        <v>-1186.3020000000001</v>
      </c>
      <c r="AY403" s="193">
        <f ca="1">-SUMIF(buffer!$B$99:$B$123,Stock!$B393,buffer!V$99:V$123)</f>
        <v>-1342.692</v>
      </c>
      <c r="AZ403" s="193">
        <f ca="1">-SUMIF(buffer!$B$99:$B$123,Stock!$B393,buffer!W$99:W$123)</f>
        <v>-1167.0554999999999</v>
      </c>
      <c r="BA403" s="193">
        <f ca="1">-SUMIF(buffer!$B$99:$B$123,Stock!$B393,buffer!X$99:X$123)</f>
        <v>-1308.7360000000001</v>
      </c>
      <c r="BB403" s="193">
        <f ca="1">-SUMIF(buffer!$B$99:$B$123,Stock!$B393,buffer!Y$99:Y$123)</f>
        <v>-1333.085</v>
      </c>
      <c r="BC403" s="193">
        <f ca="1">-SUMIF(buffer!$B$99:$B$123,Stock!$B393,buffer!Z$99:Z$123)</f>
        <v>-1356.81</v>
      </c>
      <c r="BD403" s="193">
        <f ca="1">-SUMIF(buffer!$B$99:$B$123,Stock!$B393,buffer!AA$99:AA$123)</f>
        <v>-1384.0450000000001</v>
      </c>
      <c r="BE403" s="193">
        <f ca="1">-SUMIF(buffer!$B$99:$B$123,Stock!$B393,buffer!AB$99:AB$123)</f>
        <v>-954.86950000000002</v>
      </c>
      <c r="BF403" s="193">
        <f ca="1">-SUMIF(buffer!$B$99:$B$123,Stock!$B393,buffer!AC$99:AC$123)</f>
        <v>-1326.364</v>
      </c>
      <c r="BG403" s="193">
        <f ca="1">-SUMIF(buffer!$B$99:$B$123,Stock!$B393,buffer!AD$99:AD$123)</f>
        <v>-1254.8900000000001</v>
      </c>
      <c r="BH403" s="193">
        <f ca="1">-SUMIF(buffer!$B$99:$B$123,Stock!$B393,buffer!AE$99:AE$123)</f>
        <v>-1295.9180000000001</v>
      </c>
      <c r="BI403" s="193">
        <f ca="1">-SUMIF(buffer!$B$99:$B$123,Stock!$B393,buffer!AF$99:AF$123)</f>
        <v>-1266.7395000000001</v>
      </c>
      <c r="BJ403" s="193">
        <f ca="1">-SUMIF(buffer!$B$99:$B$123,Stock!$B393,buffer!AG$99:AG$123)</f>
        <v>-1276.9965000000002</v>
      </c>
      <c r="BK403" s="193">
        <f ca="1">-SUMIF(buffer!$B$99:$B$123,Stock!$B393,buffer!AH$99:AH$123)</f>
        <v>-1500.0830000000001</v>
      </c>
      <c r="BL403" s="193">
        <f ca="1">-SUMIF(buffer!$B$99:$B$123,Stock!$B393,buffer!AI$99:AI$123)</f>
        <v>-1236.9370000000001</v>
      </c>
      <c r="BM403" s="193">
        <f ca="1">-SUMIF(buffer!$B$99:$B$123,Stock!$B393,buffer!AJ$99:AJ$123)</f>
        <v>-1432.47</v>
      </c>
      <c r="BN403" s="193">
        <f ca="1">-SUMIF(buffer!$B$99:$B$123,Stock!$B393,buffer!AK$99:AK$123)</f>
        <v>-1469.962</v>
      </c>
      <c r="BO403" s="193">
        <f ca="1">-SUMIF(buffer!$B$99:$B$123,Stock!$B393,buffer!AL$99:AL$123)</f>
        <v>-1463.2410000000002</v>
      </c>
      <c r="BP403" s="193">
        <f ca="1">-SUMIF(buffer!$B$99:$B$123,Stock!$B393,buffer!AM$99:AM$123)</f>
        <v>-1466.4260000000002</v>
      </c>
      <c r="BQ403" s="193">
        <f ca="1">-SUMIF(buffer!$B$99:$B$123,Stock!$B393,buffer!AN$99:AN$123)</f>
        <v>-1004.8610000000001</v>
      </c>
      <c r="BR403" s="193">
        <f ca="1">-SUMIF(buffer!$B$99:$B$123,Stock!$B393,buffer!AO$99:AO$123)</f>
        <v>-1364.181</v>
      </c>
      <c r="BS403" s="193">
        <f ca="1">-SUMIF(buffer!$B$99:$B$123,Stock!$B393,buffer!AP$99:AP$123)</f>
        <v>-1313.8645000000001</v>
      </c>
      <c r="BT403" s="193">
        <f ca="1">-SUMIF(buffer!$B$99:$B$123,Stock!$B393,buffer!AQ$99:AQ$123)</f>
        <v>-1403.6165000000001</v>
      </c>
      <c r="BU403" s="193">
        <f ca="1">-SUMIF(buffer!$B$99:$B$123,Stock!$B393,buffer!AR$99:AR$123)</f>
        <v>-1301.664</v>
      </c>
      <c r="BV403" s="193">
        <f ca="1">-SUMIF(buffer!$B$99:$B$123,Stock!$B393,buffer!AS$99:AS$123)</f>
        <v>-1355.2175000000002</v>
      </c>
      <c r="BW403" s="193">
        <f ca="1">-SUMIF(buffer!$B$99:$B$123,Stock!$B393,buffer!AT$99:AT$123)</f>
        <v>-1570.6145000000001</v>
      </c>
      <c r="BX403" s="193">
        <f ca="1">-SUMIF(buffer!$B$99:$B$123,Stock!$B393,buffer!AU$99:AU$123)</f>
        <v>-1321.2355</v>
      </c>
      <c r="BY403" s="193">
        <f ca="1">-SUMIF(buffer!$B$99:$B$123,Stock!$B393,buffer!AV$99:AV$123)</f>
        <v>-1517.386</v>
      </c>
      <c r="BZ403" s="193">
        <f ca="1">-SUMIF(buffer!$B$99:$B$123,Stock!$B393,buffer!AW$99:AW$123)</f>
        <v>-1515.4684999999999</v>
      </c>
      <c r="CA403" s="193">
        <f ca="1">-SUMIF(buffer!$B$99:$B$123,Stock!$B393,buffer!AX$99:AX$123)</f>
        <v>-1527.643</v>
      </c>
      <c r="CB403" s="193">
        <f ca="1">-SUMIF(buffer!$B$99:$B$123,Stock!$B393,buffer!AY$99:AY$123)</f>
        <v>-1714.5375000000001</v>
      </c>
      <c r="CC403" s="193">
        <f ca="1">-SUMIF(buffer!$B$99:$B$123,Stock!$B393,buffer!AZ$99:AZ$123)</f>
        <v>-1141.7380000000001</v>
      </c>
      <c r="CD403" s="193">
        <f ca="1">-SUMIF(buffer!$B$99:$B$123,Stock!$B393,buffer!BA$99:BA$123)</f>
        <v>-1540.1685000000002</v>
      </c>
      <c r="CE403" s="193">
        <f ca="1">-SUMIF(buffer!$B$99:$B$123,Stock!$B393,buffer!BB$99:BB$123)</f>
        <v>-1478.9515000000001</v>
      </c>
      <c r="CF403" s="193">
        <f ca="1">-SUMIF(buffer!$B$99:$B$123,Stock!$B393,buffer!BC$99:BC$123)</f>
        <v>-1586.65</v>
      </c>
      <c r="CG403" s="193">
        <f ca="1">-SUMIF(buffer!$B$99:$B$123,Stock!$B393,buffer!BD$99:BD$123)</f>
        <v>-1501.0580000000002</v>
      </c>
      <c r="CH403" s="193">
        <f ca="1">-SUMIF(buffer!$B$99:$B$123,Stock!$B393,buffer!BE$99:BE$123)</f>
        <v>-1550.1005</v>
      </c>
      <c r="CI403" s="193">
        <f ca="1">-SUMIF(buffer!$B$99:$B$123,Stock!$B393,buffer!BF$99:BF$123)</f>
        <v>-1743.69</v>
      </c>
      <c r="CJ403" s="193">
        <f ca="1">-SUMIF(buffer!$B$99:$B$123,Stock!$B393,buffer!BG$99:BG$123)</f>
        <v>-1492.3935000000001</v>
      </c>
      <c r="CK403" s="193">
        <f ca="1">-SUMIF(buffer!$B$99:$B$123,Stock!$B393,buffer!BH$99:BH$123)</f>
        <v>-1774.1360000000002</v>
      </c>
      <c r="CL403" s="193">
        <f ca="1">-SUMIF(buffer!$B$99:$B$123,Stock!$B393,buffer!BI$99:BI$123)</f>
        <v>-1680.5555000000002</v>
      </c>
      <c r="CM403" s="193">
        <f ca="1">-SUMIF(buffer!$B$99:$B$123,Stock!$B393,buffer!BJ$99:BJ$123)</f>
        <v>-1750.1120000000001</v>
      </c>
    </row>
    <row r="404" spans="2:91" x14ac:dyDescent="0.2">
      <c r="B404" s="196" t="s">
        <v>297</v>
      </c>
      <c r="C404" s="19" t="str">
        <f>Inputs!$GZ$9</f>
        <v>kg</v>
      </c>
      <c r="D404" s="19" t="s">
        <v>19</v>
      </c>
      <c r="E404" s="27">
        <f t="shared" ca="1" si="705"/>
        <v>-172.71962500000004</v>
      </c>
      <c r="F404" s="27">
        <f t="shared" ca="1" si="705"/>
        <v>-730.54150000000004</v>
      </c>
      <c r="G404" s="27">
        <f t="shared" ca="1" si="705"/>
        <v>-793.1257750000002</v>
      </c>
      <c r="H404" s="27">
        <f t="shared" ca="1" si="705"/>
        <v>-833.10890000000018</v>
      </c>
      <c r="I404" s="27">
        <f t="shared" ca="1" si="705"/>
        <v>-947.70455000000015</v>
      </c>
      <c r="J404" s="27"/>
      <c r="K404" s="27">
        <f t="shared" ca="1" si="706"/>
        <v>0</v>
      </c>
      <c r="L404" s="27">
        <f t="shared" ca="1" si="706"/>
        <v>0</v>
      </c>
      <c r="M404" s="27">
        <f t="shared" ca="1" si="706"/>
        <v>0</v>
      </c>
      <c r="N404" s="27">
        <f t="shared" ca="1" si="706"/>
        <v>-172.71962500000004</v>
      </c>
      <c r="O404" s="27">
        <f t="shared" ca="1" si="706"/>
        <v>-169.94607500000001</v>
      </c>
      <c r="P404" s="27">
        <f t="shared" ca="1" si="706"/>
        <v>-175.8614</v>
      </c>
      <c r="Q404" s="27">
        <f t="shared" ca="1" si="706"/>
        <v>-184.80247500000002</v>
      </c>
      <c r="R404" s="27">
        <f t="shared" ca="1" si="706"/>
        <v>-199.93155000000002</v>
      </c>
      <c r="S404" s="27">
        <f t="shared" ca="1" si="706"/>
        <v>-183.26392500000003</v>
      </c>
      <c r="T404" s="27">
        <f t="shared" ca="1" si="706"/>
        <v>-190.87737500000003</v>
      </c>
      <c r="U404" s="27">
        <f t="shared" ca="1" si="707"/>
        <v>-200.70082500000004</v>
      </c>
      <c r="V404" s="27">
        <f t="shared" ca="1" si="707"/>
        <v>-218.28365000000002</v>
      </c>
      <c r="W404" s="27">
        <f t="shared" ca="1" si="707"/>
        <v>-191.77340000000004</v>
      </c>
      <c r="X404" s="27">
        <f t="shared" ca="1" si="707"/>
        <v>-200.95725000000002</v>
      </c>
      <c r="Y404" s="27">
        <f t="shared" ca="1" si="707"/>
        <v>-212.35337500000003</v>
      </c>
      <c r="Z404" s="27">
        <f t="shared" ca="1" si="707"/>
        <v>-228.02487500000001</v>
      </c>
      <c r="AA404" s="27">
        <f t="shared" ca="1" si="707"/>
        <v>-219.82220000000004</v>
      </c>
      <c r="AB404" s="27">
        <f t="shared" ca="1" si="707"/>
        <v>-228.33297500000003</v>
      </c>
      <c r="AC404" s="27">
        <f t="shared" ca="1" si="707"/>
        <v>-239.30920000000003</v>
      </c>
      <c r="AD404" s="27">
        <f t="shared" ca="1" si="707"/>
        <v>-260.24017500000002</v>
      </c>
      <c r="AE404" s="27"/>
      <c r="AF404" s="26">
        <f ca="1">Inputs!$HM$9*AF403</f>
        <v>0</v>
      </c>
      <c r="AG404" s="26">
        <f ca="1">Inputs!$HM$9*AG403</f>
        <v>0</v>
      </c>
      <c r="AH404" s="26">
        <f ca="1">Inputs!$HM$9*AH403</f>
        <v>0</v>
      </c>
      <c r="AI404" s="26">
        <f ca="1">Inputs!$HM$9*AI403</f>
        <v>0</v>
      </c>
      <c r="AJ404" s="26">
        <f ca="1">Inputs!$HM$9*AJ403</f>
        <v>0</v>
      </c>
      <c r="AK404" s="26">
        <f ca="1">Inputs!$HM$9*AK403</f>
        <v>0</v>
      </c>
      <c r="AL404" s="26">
        <f ca="1">Inputs!$HM$9*AL403</f>
        <v>0</v>
      </c>
      <c r="AM404" s="26">
        <f ca="1">Inputs!$HM$9*AM403</f>
        <v>0</v>
      </c>
      <c r="AN404" s="26">
        <f ca="1">Inputs!$HM$9*AN403</f>
        <v>0</v>
      </c>
      <c r="AO404" s="26">
        <f ca="1">Inputs!$HM$9*AO403</f>
        <v>-56.9101</v>
      </c>
      <c r="AP404" s="26">
        <f ca="1">Inputs!$HM$9*AP403</f>
        <v>-55.981575000000014</v>
      </c>
      <c r="AQ404" s="26">
        <f ca="1">Inputs!$HM$9*AQ403</f>
        <v>-59.827950000000016</v>
      </c>
      <c r="AR404" s="26">
        <f ca="1">Inputs!$HM$9*AR403</f>
        <v>-63.75395000000001</v>
      </c>
      <c r="AS404" s="26">
        <f ca="1">Inputs!$HM$9*AS403</f>
        <v>-44.778500000000008</v>
      </c>
      <c r="AT404" s="26">
        <f ca="1">Inputs!$HM$9*AT403</f>
        <v>-61.413625000000003</v>
      </c>
      <c r="AU404" s="26">
        <f ca="1">Inputs!$HM$9*AU403</f>
        <v>-56.974775000000001</v>
      </c>
      <c r="AV404" s="26">
        <f ca="1">Inputs!$HM$9*AV403</f>
        <v>-59.298850000000009</v>
      </c>
      <c r="AW404" s="26">
        <f ca="1">Inputs!$HM$9*AW403</f>
        <v>-59.587775000000001</v>
      </c>
      <c r="AX404" s="26">
        <f ca="1">Inputs!$HM$9*AX403</f>
        <v>-59.315100000000008</v>
      </c>
      <c r="AY404" s="26">
        <f ca="1">Inputs!$HM$9*AY403</f>
        <v>-67.134600000000006</v>
      </c>
      <c r="AZ404" s="26">
        <f ca="1">Inputs!$HM$9*AZ403</f>
        <v>-58.352775000000001</v>
      </c>
      <c r="BA404" s="26">
        <f ca="1">Inputs!$HM$9*BA403</f>
        <v>-65.436800000000005</v>
      </c>
      <c r="BB404" s="26">
        <f ca="1">Inputs!$HM$9*BB403</f>
        <v>-66.654250000000005</v>
      </c>
      <c r="BC404" s="26">
        <f ca="1">Inputs!$HM$9*BC403</f>
        <v>-67.840500000000006</v>
      </c>
      <c r="BD404" s="26">
        <f ca="1">Inputs!$HM$9*BD403</f>
        <v>-69.202250000000006</v>
      </c>
      <c r="BE404" s="26">
        <f ca="1">Inputs!$HM$9*BE403</f>
        <v>-47.743475000000004</v>
      </c>
      <c r="BF404" s="26">
        <f ca="1">Inputs!$HM$9*BF403</f>
        <v>-66.318200000000004</v>
      </c>
      <c r="BG404" s="26">
        <f ca="1">Inputs!$HM$9*BG403</f>
        <v>-62.744500000000009</v>
      </c>
      <c r="BH404" s="26">
        <f ca="1">Inputs!$HM$9*BH403</f>
        <v>-64.795900000000003</v>
      </c>
      <c r="BI404" s="26">
        <f ca="1">Inputs!$HM$9*BI403</f>
        <v>-63.33697500000001</v>
      </c>
      <c r="BJ404" s="26">
        <f ca="1">Inputs!$HM$9*BJ403</f>
        <v>-63.84982500000001</v>
      </c>
      <c r="BK404" s="26">
        <f ca="1">Inputs!$HM$9*BK403</f>
        <v>-75.00415000000001</v>
      </c>
      <c r="BL404" s="26">
        <f ca="1">Inputs!$HM$9*BL403</f>
        <v>-61.846850000000011</v>
      </c>
      <c r="BM404" s="26">
        <f ca="1">Inputs!$HM$9*BM403</f>
        <v>-71.623500000000007</v>
      </c>
      <c r="BN404" s="26">
        <f ca="1">Inputs!$HM$9*BN403</f>
        <v>-73.498100000000008</v>
      </c>
      <c r="BO404" s="26">
        <f ca="1">Inputs!$HM$9*BO403</f>
        <v>-73.162050000000008</v>
      </c>
      <c r="BP404" s="26">
        <f ca="1">Inputs!$HM$9*BP403</f>
        <v>-73.321300000000008</v>
      </c>
      <c r="BQ404" s="26">
        <f ca="1">Inputs!$HM$9*BQ403</f>
        <v>-50.243050000000011</v>
      </c>
      <c r="BR404" s="26">
        <f ca="1">Inputs!$HM$9*BR403</f>
        <v>-68.209050000000005</v>
      </c>
      <c r="BS404" s="26">
        <f ca="1">Inputs!$HM$9*BS403</f>
        <v>-65.693225000000012</v>
      </c>
      <c r="BT404" s="26">
        <f ca="1">Inputs!$HM$9*BT403</f>
        <v>-70.180825000000013</v>
      </c>
      <c r="BU404" s="26">
        <f ca="1">Inputs!$HM$9*BU403</f>
        <v>-65.083200000000005</v>
      </c>
      <c r="BV404" s="26">
        <f ca="1">Inputs!$HM$9*BV403</f>
        <v>-67.760875000000013</v>
      </c>
      <c r="BW404" s="26">
        <f ca="1">Inputs!$HM$9*BW403</f>
        <v>-78.530725000000018</v>
      </c>
      <c r="BX404" s="26">
        <f ca="1">Inputs!$HM$9*BX403</f>
        <v>-66.061774999999997</v>
      </c>
      <c r="BY404" s="26">
        <f ca="1">Inputs!$HM$9*BY403</f>
        <v>-75.869299999999996</v>
      </c>
      <c r="BZ404" s="26">
        <f ca="1">Inputs!$HM$9*BZ403</f>
        <v>-75.773425000000003</v>
      </c>
      <c r="CA404" s="26">
        <f ca="1">Inputs!$HM$9*CA403</f>
        <v>-76.38215000000001</v>
      </c>
      <c r="CB404" s="26">
        <f ca="1">Inputs!$HM$9*CB403</f>
        <v>-85.726875000000007</v>
      </c>
      <c r="CC404" s="26">
        <f ca="1">Inputs!$HM$9*CC403</f>
        <v>-57.086900000000007</v>
      </c>
      <c r="CD404" s="26">
        <f ca="1">Inputs!$HM$9*CD403</f>
        <v>-77.008425000000017</v>
      </c>
      <c r="CE404" s="26">
        <f ca="1">Inputs!$HM$9*CE403</f>
        <v>-73.947575000000015</v>
      </c>
      <c r="CF404" s="26">
        <f ca="1">Inputs!$HM$9*CF403</f>
        <v>-79.33250000000001</v>
      </c>
      <c r="CG404" s="26">
        <f ca="1">Inputs!$HM$9*CG403</f>
        <v>-75.052900000000008</v>
      </c>
      <c r="CH404" s="26">
        <f ca="1">Inputs!$HM$9*CH403</f>
        <v>-77.505025000000003</v>
      </c>
      <c r="CI404" s="26">
        <f ca="1">Inputs!$HM$9*CI403</f>
        <v>-87.184500000000014</v>
      </c>
      <c r="CJ404" s="26">
        <f ca="1">Inputs!$HM$9*CJ403</f>
        <v>-74.619675000000015</v>
      </c>
      <c r="CK404" s="26">
        <f ca="1">Inputs!$HM$9*CK403</f>
        <v>-88.706800000000015</v>
      </c>
      <c r="CL404" s="26">
        <f ca="1">Inputs!$HM$9*CL403</f>
        <v>-84.02777500000002</v>
      </c>
      <c r="CM404" s="26">
        <f ca="1">Inputs!$HM$9*CM403</f>
        <v>-87.505600000000015</v>
      </c>
    </row>
    <row r="405" spans="2:91" s="115" customFormat="1" x14ac:dyDescent="0.2">
      <c r="B405" s="195" t="s">
        <v>296</v>
      </c>
      <c r="C405" s="19" t="str">
        <f>Inputs!$GZ$9</f>
        <v>kg</v>
      </c>
      <c r="D405" s="19" t="s">
        <v>19</v>
      </c>
      <c r="E405" s="63">
        <f ca="1">SUM(E401:E404)</f>
        <v>0</v>
      </c>
      <c r="F405" s="63">
        <f ca="1">SUM(F401:F404)</f>
        <v>1.1368683772161603E-12</v>
      </c>
      <c r="G405" s="63">
        <f ca="1">SUM(G401:G404)</f>
        <v>0</v>
      </c>
      <c r="H405" s="63">
        <f ca="1">SUM(H401:H404)</f>
        <v>-9.0949470177292824E-13</v>
      </c>
      <c r="I405" s="63">
        <f ca="1">SUM(I401:I404)</f>
        <v>2.0463630789890885E-12</v>
      </c>
      <c r="J405" s="63"/>
      <c r="K405" s="63">
        <f t="shared" ref="K405:AD405" ca="1" si="708">SUM(K401:K404)</f>
        <v>0</v>
      </c>
      <c r="L405" s="63">
        <f t="shared" ca="1" si="708"/>
        <v>0</v>
      </c>
      <c r="M405" s="63">
        <f t="shared" ca="1" si="708"/>
        <v>0</v>
      </c>
      <c r="N405" s="63">
        <f t="shared" ca="1" si="708"/>
        <v>0</v>
      </c>
      <c r="O405" s="63">
        <f t="shared" ca="1" si="708"/>
        <v>0</v>
      </c>
      <c r="P405" s="63">
        <f t="shared" ca="1" si="708"/>
        <v>-2.2737367544323206E-13</v>
      </c>
      <c r="Q405" s="63">
        <f t="shared" ca="1" si="708"/>
        <v>3.979039320256561E-13</v>
      </c>
      <c r="R405" s="63">
        <f t="shared" ca="1" si="708"/>
        <v>-2.2737367544323206E-13</v>
      </c>
      <c r="S405" s="63">
        <f t="shared" ca="1" si="708"/>
        <v>6.2527760746888816E-13</v>
      </c>
      <c r="T405" s="63">
        <f t="shared" ca="1" si="708"/>
        <v>9.0949470177292824E-13</v>
      </c>
      <c r="U405" s="63">
        <f t="shared" ca="1" si="708"/>
        <v>7.673861546209082E-13</v>
      </c>
      <c r="V405" s="63">
        <f t="shared" ca="1" si="708"/>
        <v>1.1937117960769683E-12</v>
      </c>
      <c r="W405" s="63">
        <f t="shared" ca="1" si="708"/>
        <v>1.3642420526593924E-12</v>
      </c>
      <c r="X405" s="63">
        <f t="shared" ca="1" si="708"/>
        <v>1.2789769243681803E-12</v>
      </c>
      <c r="Y405" s="63">
        <f t="shared" ca="1" si="708"/>
        <v>5.6843418860808015E-13</v>
      </c>
      <c r="Z405" s="63">
        <f t="shared" ca="1" si="708"/>
        <v>1.8758328224066645E-12</v>
      </c>
      <c r="AA405" s="63">
        <f t="shared" ca="1" si="708"/>
        <v>1.3926637620897964E-12</v>
      </c>
      <c r="AB405" s="63">
        <f t="shared" ca="1" si="708"/>
        <v>2.0463630789890885E-12</v>
      </c>
      <c r="AC405" s="63">
        <f t="shared" ca="1" si="708"/>
        <v>1.4779288903810084E-12</v>
      </c>
      <c r="AD405" s="63">
        <f t="shared" ca="1" si="708"/>
        <v>2.6147972675971687E-12</v>
      </c>
      <c r="AE405" s="63"/>
      <c r="AF405" s="194">
        <f t="shared" ref="AF405:BK405" ca="1" si="709">SUM(AF401:AF404)</f>
        <v>0</v>
      </c>
      <c r="AG405" s="194">
        <f t="shared" ca="1" si="709"/>
        <v>0</v>
      </c>
      <c r="AH405" s="194">
        <f t="shared" ca="1" si="709"/>
        <v>0</v>
      </c>
      <c r="AI405" s="194">
        <f t="shared" ca="1" si="709"/>
        <v>0</v>
      </c>
      <c r="AJ405" s="194">
        <f t="shared" ca="1" si="709"/>
        <v>0</v>
      </c>
      <c r="AK405" s="194">
        <f t="shared" ca="1" si="709"/>
        <v>0</v>
      </c>
      <c r="AL405" s="194">
        <f t="shared" ca="1" si="709"/>
        <v>0</v>
      </c>
      <c r="AM405" s="194">
        <f t="shared" ca="1" si="709"/>
        <v>0</v>
      </c>
      <c r="AN405" s="194">
        <f t="shared" ca="1" si="709"/>
        <v>0</v>
      </c>
      <c r="AO405" s="194">
        <f t="shared" ca="1" si="709"/>
        <v>5.6843418860808015E-14</v>
      </c>
      <c r="AP405" s="194">
        <f t="shared" ca="1" si="709"/>
        <v>0</v>
      </c>
      <c r="AQ405" s="194">
        <f t="shared" ca="1" si="709"/>
        <v>8.5265128291212022E-14</v>
      </c>
      <c r="AR405" s="194">
        <f t="shared" ca="1" si="709"/>
        <v>0</v>
      </c>
      <c r="AS405" s="194">
        <f t="shared" ca="1" si="709"/>
        <v>0</v>
      </c>
      <c r="AT405" s="194">
        <f t="shared" ca="1" si="709"/>
        <v>-9.2370555648813024E-14</v>
      </c>
      <c r="AU405" s="194">
        <f t="shared" ca="1" si="709"/>
        <v>-9.2370555648813024E-14</v>
      </c>
      <c r="AV405" s="194">
        <f t="shared" ca="1" si="709"/>
        <v>-1.0658141036401503E-13</v>
      </c>
      <c r="AW405" s="194">
        <f t="shared" ca="1" si="709"/>
        <v>0</v>
      </c>
      <c r="AX405" s="194">
        <f t="shared" ca="1" si="709"/>
        <v>0</v>
      </c>
      <c r="AY405" s="194">
        <f t="shared" ca="1" si="709"/>
        <v>0</v>
      </c>
      <c r="AZ405" s="194">
        <f t="shared" ca="1" si="709"/>
        <v>6.3948846218409017E-14</v>
      </c>
      <c r="BA405" s="194">
        <f t="shared" ca="1" si="709"/>
        <v>0</v>
      </c>
      <c r="BB405" s="194">
        <f t="shared" ca="1" si="709"/>
        <v>0</v>
      </c>
      <c r="BC405" s="194">
        <f t="shared" ca="1" si="709"/>
        <v>0</v>
      </c>
      <c r="BD405" s="194">
        <f t="shared" ca="1" si="709"/>
        <v>0</v>
      </c>
      <c r="BE405" s="194">
        <f t="shared" ca="1" si="709"/>
        <v>0</v>
      </c>
      <c r="BF405" s="194">
        <f t="shared" ca="1" si="709"/>
        <v>0</v>
      </c>
      <c r="BG405" s="194">
        <f t="shared" ca="1" si="709"/>
        <v>0</v>
      </c>
      <c r="BH405" s="194">
        <f t="shared" ca="1" si="709"/>
        <v>0</v>
      </c>
      <c r="BI405" s="194">
        <f t="shared" ca="1" si="709"/>
        <v>-7.1054273576010019E-14</v>
      </c>
      <c r="BJ405" s="194">
        <f t="shared" ca="1" si="709"/>
        <v>0</v>
      </c>
      <c r="BK405" s="194">
        <f t="shared" ca="1" si="709"/>
        <v>0</v>
      </c>
      <c r="BL405" s="194">
        <f t="shared" ref="BL405:CM405" ca="1" si="710">SUM(BL401:BL404)</f>
        <v>-1.0658141036401503E-13</v>
      </c>
      <c r="BM405" s="194">
        <f t="shared" ca="1" si="710"/>
        <v>0</v>
      </c>
      <c r="BN405" s="194">
        <f t="shared" ca="1" si="710"/>
        <v>0</v>
      </c>
      <c r="BO405" s="194">
        <f t="shared" ca="1" si="710"/>
        <v>0</v>
      </c>
      <c r="BP405" s="194">
        <f t="shared" ca="1" si="710"/>
        <v>0</v>
      </c>
      <c r="BQ405" s="194">
        <f t="shared" ca="1" si="710"/>
        <v>0</v>
      </c>
      <c r="BR405" s="194">
        <f t="shared" ca="1" si="710"/>
        <v>0</v>
      </c>
      <c r="BS405" s="194">
        <f t="shared" ca="1" si="710"/>
        <v>0</v>
      </c>
      <c r="BT405" s="194">
        <f t="shared" ca="1" si="710"/>
        <v>0</v>
      </c>
      <c r="BU405" s="194">
        <f t="shared" ca="1" si="710"/>
        <v>0</v>
      </c>
      <c r="BV405" s="194">
        <f t="shared" ca="1" si="710"/>
        <v>0</v>
      </c>
      <c r="BW405" s="194">
        <f t="shared" ca="1" si="710"/>
        <v>0</v>
      </c>
      <c r="BX405" s="194">
        <f t="shared" ca="1" si="710"/>
        <v>0</v>
      </c>
      <c r="BY405" s="194">
        <f t="shared" ca="1" si="710"/>
        <v>0</v>
      </c>
      <c r="BZ405" s="194">
        <f t="shared" ca="1" si="710"/>
        <v>0</v>
      </c>
      <c r="CA405" s="194">
        <f t="shared" ca="1" si="710"/>
        <v>0</v>
      </c>
      <c r="CB405" s="194">
        <f t="shared" ca="1" si="710"/>
        <v>0</v>
      </c>
      <c r="CC405" s="194">
        <f t="shared" ca="1" si="710"/>
        <v>0</v>
      </c>
      <c r="CD405" s="194">
        <f t="shared" ca="1" si="710"/>
        <v>0</v>
      </c>
      <c r="CE405" s="194">
        <f t="shared" ca="1" si="710"/>
        <v>0</v>
      </c>
      <c r="CF405" s="194">
        <f t="shared" ca="1" si="710"/>
        <v>0</v>
      </c>
      <c r="CG405" s="194">
        <f t="shared" ca="1" si="710"/>
        <v>0</v>
      </c>
      <c r="CH405" s="194">
        <f t="shared" ca="1" si="710"/>
        <v>0</v>
      </c>
      <c r="CI405" s="194">
        <f t="shared" ca="1" si="710"/>
        <v>0</v>
      </c>
      <c r="CJ405" s="194">
        <f t="shared" ca="1" si="710"/>
        <v>0</v>
      </c>
      <c r="CK405" s="194">
        <f t="shared" ca="1" si="710"/>
        <v>0</v>
      </c>
      <c r="CL405" s="194">
        <f t="shared" ca="1" si="710"/>
        <v>0</v>
      </c>
      <c r="CM405" s="194">
        <f t="shared" ca="1" si="710"/>
        <v>0</v>
      </c>
    </row>
    <row r="407" spans="2:91" x14ac:dyDescent="0.2">
      <c r="B407" s="7" t="s">
        <v>295</v>
      </c>
      <c r="C407" s="19" t="str">
        <f>Inputs!$J$16</f>
        <v>EUR</v>
      </c>
      <c r="D407" s="19" t="s">
        <v>19</v>
      </c>
      <c r="E407" s="27">
        <f ca="1">E396/E402</f>
        <v>3.0000000000000004</v>
      </c>
      <c r="F407" s="27">
        <f ca="1">F396/F402</f>
        <v>3</v>
      </c>
      <c r="G407" s="27">
        <f ca="1">G396/G402</f>
        <v>2.9999999999999996</v>
      </c>
      <c r="H407" s="27">
        <f ca="1">H396/H402</f>
        <v>3.0000000000000004</v>
      </c>
      <c r="I407" s="27">
        <f ca="1">I396/I402</f>
        <v>3</v>
      </c>
      <c r="K407" s="27">
        <f t="shared" ref="K407:AD407" ca="1" si="711">IFERROR(K396/K402,0)</f>
        <v>0</v>
      </c>
      <c r="L407" s="27">
        <f t="shared" ca="1" si="711"/>
        <v>0</v>
      </c>
      <c r="M407" s="27">
        <f t="shared" ca="1" si="711"/>
        <v>0</v>
      </c>
      <c r="N407" s="27">
        <f t="shared" ca="1" si="711"/>
        <v>3.0000000000000004</v>
      </c>
      <c r="O407" s="27">
        <f t="shared" ca="1" si="711"/>
        <v>3</v>
      </c>
      <c r="P407" s="27">
        <f t="shared" ca="1" si="711"/>
        <v>2.9999999999999996</v>
      </c>
      <c r="Q407" s="27">
        <f t="shared" ca="1" si="711"/>
        <v>2.9999999999999996</v>
      </c>
      <c r="R407" s="27">
        <f t="shared" ca="1" si="711"/>
        <v>3</v>
      </c>
      <c r="S407" s="27">
        <f t="shared" ca="1" si="711"/>
        <v>2.9999999999999991</v>
      </c>
      <c r="T407" s="27">
        <f t="shared" ca="1" si="711"/>
        <v>3</v>
      </c>
      <c r="U407" s="27">
        <f t="shared" ca="1" si="711"/>
        <v>3</v>
      </c>
      <c r="V407" s="27">
        <f t="shared" ca="1" si="711"/>
        <v>3</v>
      </c>
      <c r="W407" s="27">
        <f t="shared" ca="1" si="711"/>
        <v>3</v>
      </c>
      <c r="X407" s="27">
        <f t="shared" ca="1" si="711"/>
        <v>3</v>
      </c>
      <c r="Y407" s="27">
        <f t="shared" ca="1" si="711"/>
        <v>3</v>
      </c>
      <c r="Z407" s="27">
        <f t="shared" ca="1" si="711"/>
        <v>3</v>
      </c>
      <c r="AA407" s="27">
        <f t="shared" ca="1" si="711"/>
        <v>3.0000000000000004</v>
      </c>
      <c r="AB407" s="27">
        <f t="shared" ca="1" si="711"/>
        <v>2.9999999999999996</v>
      </c>
      <c r="AC407" s="27">
        <f t="shared" ca="1" si="711"/>
        <v>3</v>
      </c>
      <c r="AD407" s="27">
        <f t="shared" ca="1" si="711"/>
        <v>3</v>
      </c>
      <c r="AF407" s="193">
        <f>Inputs!HB31</f>
        <v>3</v>
      </c>
      <c r="AG407" s="27">
        <f t="shared" ref="AG407:BL407" si="712">AF407*(1+AG408)</f>
        <v>3</v>
      </c>
      <c r="AH407" s="27">
        <f t="shared" si="712"/>
        <v>3</v>
      </c>
      <c r="AI407" s="27">
        <f t="shared" si="712"/>
        <v>3</v>
      </c>
      <c r="AJ407" s="27">
        <f t="shared" si="712"/>
        <v>3</v>
      </c>
      <c r="AK407" s="27">
        <f t="shared" si="712"/>
        <v>3</v>
      </c>
      <c r="AL407" s="27">
        <f t="shared" si="712"/>
        <v>3</v>
      </c>
      <c r="AM407" s="27">
        <f t="shared" si="712"/>
        <v>3</v>
      </c>
      <c r="AN407" s="27">
        <f t="shared" si="712"/>
        <v>3</v>
      </c>
      <c r="AO407" s="27">
        <f t="shared" si="712"/>
        <v>3</v>
      </c>
      <c r="AP407" s="27">
        <f t="shared" si="712"/>
        <v>3</v>
      </c>
      <c r="AQ407" s="27">
        <f t="shared" si="712"/>
        <v>3</v>
      </c>
      <c r="AR407" s="27">
        <f t="shared" si="712"/>
        <v>3</v>
      </c>
      <c r="AS407" s="27">
        <f t="shared" si="712"/>
        <v>3</v>
      </c>
      <c r="AT407" s="27">
        <f t="shared" si="712"/>
        <v>3</v>
      </c>
      <c r="AU407" s="27">
        <f t="shared" si="712"/>
        <v>3</v>
      </c>
      <c r="AV407" s="27">
        <f t="shared" si="712"/>
        <v>3</v>
      </c>
      <c r="AW407" s="27">
        <f t="shared" si="712"/>
        <v>3</v>
      </c>
      <c r="AX407" s="27">
        <f t="shared" si="712"/>
        <v>3</v>
      </c>
      <c r="AY407" s="27">
        <f t="shared" si="712"/>
        <v>3</v>
      </c>
      <c r="AZ407" s="27">
        <f t="shared" si="712"/>
        <v>3</v>
      </c>
      <c r="BA407" s="27">
        <f t="shared" si="712"/>
        <v>3</v>
      </c>
      <c r="BB407" s="27">
        <f t="shared" si="712"/>
        <v>3</v>
      </c>
      <c r="BC407" s="27">
        <f t="shared" si="712"/>
        <v>3</v>
      </c>
      <c r="BD407" s="27">
        <f t="shared" si="712"/>
        <v>3</v>
      </c>
      <c r="BE407" s="27">
        <f t="shared" si="712"/>
        <v>3</v>
      </c>
      <c r="BF407" s="27">
        <f t="shared" si="712"/>
        <v>3</v>
      </c>
      <c r="BG407" s="27">
        <f t="shared" si="712"/>
        <v>3</v>
      </c>
      <c r="BH407" s="27">
        <f t="shared" si="712"/>
        <v>3</v>
      </c>
      <c r="BI407" s="27">
        <f t="shared" si="712"/>
        <v>3</v>
      </c>
      <c r="BJ407" s="27">
        <f t="shared" si="712"/>
        <v>3</v>
      </c>
      <c r="BK407" s="27">
        <f t="shared" si="712"/>
        <v>3</v>
      </c>
      <c r="BL407" s="27">
        <f t="shared" si="712"/>
        <v>3</v>
      </c>
      <c r="BM407" s="27">
        <f t="shared" ref="BM407:CM407" si="713">BL407*(1+BM408)</f>
        <v>3</v>
      </c>
      <c r="BN407" s="27">
        <f t="shared" si="713"/>
        <v>3</v>
      </c>
      <c r="BO407" s="27">
        <f t="shared" si="713"/>
        <v>3</v>
      </c>
      <c r="BP407" s="27">
        <f t="shared" si="713"/>
        <v>3</v>
      </c>
      <c r="BQ407" s="27">
        <f t="shared" si="713"/>
        <v>3</v>
      </c>
      <c r="BR407" s="27">
        <f t="shared" si="713"/>
        <v>3</v>
      </c>
      <c r="BS407" s="27">
        <f t="shared" si="713"/>
        <v>3</v>
      </c>
      <c r="BT407" s="27">
        <f t="shared" si="713"/>
        <v>3</v>
      </c>
      <c r="BU407" s="27">
        <f t="shared" si="713"/>
        <v>3</v>
      </c>
      <c r="BV407" s="27">
        <f t="shared" si="713"/>
        <v>3</v>
      </c>
      <c r="BW407" s="27">
        <f t="shared" si="713"/>
        <v>3</v>
      </c>
      <c r="BX407" s="27">
        <f t="shared" si="713"/>
        <v>3</v>
      </c>
      <c r="BY407" s="27">
        <f t="shared" si="713"/>
        <v>3</v>
      </c>
      <c r="BZ407" s="27">
        <f t="shared" si="713"/>
        <v>3</v>
      </c>
      <c r="CA407" s="27">
        <f t="shared" si="713"/>
        <v>3</v>
      </c>
      <c r="CB407" s="27">
        <f t="shared" si="713"/>
        <v>3</v>
      </c>
      <c r="CC407" s="27">
        <f t="shared" si="713"/>
        <v>3</v>
      </c>
      <c r="CD407" s="27">
        <f t="shared" si="713"/>
        <v>3</v>
      </c>
      <c r="CE407" s="27">
        <f t="shared" si="713"/>
        <v>3</v>
      </c>
      <c r="CF407" s="27">
        <f t="shared" si="713"/>
        <v>3</v>
      </c>
      <c r="CG407" s="27">
        <f t="shared" si="713"/>
        <v>3</v>
      </c>
      <c r="CH407" s="27">
        <f t="shared" si="713"/>
        <v>3</v>
      </c>
      <c r="CI407" s="27">
        <f t="shared" si="713"/>
        <v>3</v>
      </c>
      <c r="CJ407" s="27">
        <f t="shared" si="713"/>
        <v>3</v>
      </c>
      <c r="CK407" s="27">
        <f t="shared" si="713"/>
        <v>3</v>
      </c>
      <c r="CL407" s="27">
        <f t="shared" si="713"/>
        <v>3</v>
      </c>
      <c r="CM407" s="27">
        <f t="shared" si="713"/>
        <v>3</v>
      </c>
    </row>
    <row r="408" spans="2:91" s="189" customFormat="1" x14ac:dyDescent="0.2">
      <c r="B408" s="192" t="s">
        <v>277</v>
      </c>
      <c r="C408" s="19" t="s">
        <v>43</v>
      </c>
      <c r="D408" s="19" t="s">
        <v>19</v>
      </c>
      <c r="E408" s="191">
        <f>Settings!AZ363</f>
        <v>0</v>
      </c>
      <c r="F408" s="191">
        <f>Settings!BA363</f>
        <v>0</v>
      </c>
      <c r="G408" s="191">
        <f>Settings!BB363</f>
        <v>0</v>
      </c>
      <c r="H408" s="191">
        <f>Settings!BC363</f>
        <v>0</v>
      </c>
      <c r="I408" s="191">
        <f>Settings!BD363</f>
        <v>0</v>
      </c>
      <c r="K408" s="190">
        <f t="shared" ref="K408:AD408" si="714">SUMIF($E$4:$I$4,K$4,$E408:$I408)/4</f>
        <v>0</v>
      </c>
      <c r="L408" s="190">
        <f t="shared" si="714"/>
        <v>0</v>
      </c>
      <c r="M408" s="190">
        <f t="shared" si="714"/>
        <v>0</v>
      </c>
      <c r="N408" s="190">
        <f t="shared" si="714"/>
        <v>0</v>
      </c>
      <c r="O408" s="190">
        <f t="shared" si="714"/>
        <v>0</v>
      </c>
      <c r="P408" s="190">
        <f t="shared" si="714"/>
        <v>0</v>
      </c>
      <c r="Q408" s="190">
        <f t="shared" si="714"/>
        <v>0</v>
      </c>
      <c r="R408" s="190">
        <f t="shared" si="714"/>
        <v>0</v>
      </c>
      <c r="S408" s="190">
        <f t="shared" si="714"/>
        <v>0</v>
      </c>
      <c r="T408" s="190">
        <f t="shared" si="714"/>
        <v>0</v>
      </c>
      <c r="U408" s="190">
        <f t="shared" si="714"/>
        <v>0</v>
      </c>
      <c r="V408" s="190">
        <f t="shared" si="714"/>
        <v>0</v>
      </c>
      <c r="W408" s="190">
        <f t="shared" si="714"/>
        <v>0</v>
      </c>
      <c r="X408" s="190">
        <f t="shared" si="714"/>
        <v>0</v>
      </c>
      <c r="Y408" s="190">
        <f t="shared" si="714"/>
        <v>0</v>
      </c>
      <c r="Z408" s="190">
        <f t="shared" si="714"/>
        <v>0</v>
      </c>
      <c r="AA408" s="190">
        <f t="shared" si="714"/>
        <v>0</v>
      </c>
      <c r="AB408" s="190">
        <f t="shared" si="714"/>
        <v>0</v>
      </c>
      <c r="AC408" s="190">
        <f t="shared" si="714"/>
        <v>0</v>
      </c>
      <c r="AD408" s="190">
        <f t="shared" si="714"/>
        <v>0</v>
      </c>
      <c r="AF408" s="190">
        <f t="shared" ref="AF408:BK408" si="715">SUMIF($E$4:$I$4,AF$4,$E408:$I408)/12</f>
        <v>0</v>
      </c>
      <c r="AG408" s="190">
        <f t="shared" si="715"/>
        <v>0</v>
      </c>
      <c r="AH408" s="190">
        <f t="shared" si="715"/>
        <v>0</v>
      </c>
      <c r="AI408" s="190">
        <f t="shared" si="715"/>
        <v>0</v>
      </c>
      <c r="AJ408" s="190">
        <f t="shared" si="715"/>
        <v>0</v>
      </c>
      <c r="AK408" s="190">
        <f t="shared" si="715"/>
        <v>0</v>
      </c>
      <c r="AL408" s="190">
        <f t="shared" si="715"/>
        <v>0</v>
      </c>
      <c r="AM408" s="190">
        <f t="shared" si="715"/>
        <v>0</v>
      </c>
      <c r="AN408" s="190">
        <f t="shared" si="715"/>
        <v>0</v>
      </c>
      <c r="AO408" s="190">
        <f t="shared" si="715"/>
        <v>0</v>
      </c>
      <c r="AP408" s="190">
        <f t="shared" si="715"/>
        <v>0</v>
      </c>
      <c r="AQ408" s="190">
        <f t="shared" si="715"/>
        <v>0</v>
      </c>
      <c r="AR408" s="190">
        <f t="shared" si="715"/>
        <v>0</v>
      </c>
      <c r="AS408" s="190">
        <f t="shared" si="715"/>
        <v>0</v>
      </c>
      <c r="AT408" s="190">
        <f t="shared" si="715"/>
        <v>0</v>
      </c>
      <c r="AU408" s="190">
        <f t="shared" si="715"/>
        <v>0</v>
      </c>
      <c r="AV408" s="190">
        <f t="shared" si="715"/>
        <v>0</v>
      </c>
      <c r="AW408" s="190">
        <f t="shared" si="715"/>
        <v>0</v>
      </c>
      <c r="AX408" s="190">
        <f t="shared" si="715"/>
        <v>0</v>
      </c>
      <c r="AY408" s="190">
        <f t="shared" si="715"/>
        <v>0</v>
      </c>
      <c r="AZ408" s="190">
        <f t="shared" si="715"/>
        <v>0</v>
      </c>
      <c r="BA408" s="190">
        <f t="shared" si="715"/>
        <v>0</v>
      </c>
      <c r="BB408" s="190">
        <f t="shared" si="715"/>
        <v>0</v>
      </c>
      <c r="BC408" s="190">
        <f t="shared" si="715"/>
        <v>0</v>
      </c>
      <c r="BD408" s="190">
        <f t="shared" si="715"/>
        <v>0</v>
      </c>
      <c r="BE408" s="190">
        <f t="shared" si="715"/>
        <v>0</v>
      </c>
      <c r="BF408" s="190">
        <f t="shared" si="715"/>
        <v>0</v>
      </c>
      <c r="BG408" s="190">
        <f t="shared" si="715"/>
        <v>0</v>
      </c>
      <c r="BH408" s="190">
        <f t="shared" si="715"/>
        <v>0</v>
      </c>
      <c r="BI408" s="190">
        <f t="shared" si="715"/>
        <v>0</v>
      </c>
      <c r="BJ408" s="190">
        <f t="shared" si="715"/>
        <v>0</v>
      </c>
      <c r="BK408" s="190">
        <f t="shared" si="715"/>
        <v>0</v>
      </c>
      <c r="BL408" s="190">
        <f t="shared" ref="BL408:CM408" si="716">SUMIF($E$4:$I$4,BL$4,$E408:$I408)/12</f>
        <v>0</v>
      </c>
      <c r="BM408" s="190">
        <f t="shared" si="716"/>
        <v>0</v>
      </c>
      <c r="BN408" s="190">
        <f t="shared" si="716"/>
        <v>0</v>
      </c>
      <c r="BO408" s="190">
        <f t="shared" si="716"/>
        <v>0</v>
      </c>
      <c r="BP408" s="190">
        <f t="shared" si="716"/>
        <v>0</v>
      </c>
      <c r="BQ408" s="190">
        <f t="shared" si="716"/>
        <v>0</v>
      </c>
      <c r="BR408" s="190">
        <f t="shared" si="716"/>
        <v>0</v>
      </c>
      <c r="BS408" s="190">
        <f t="shared" si="716"/>
        <v>0</v>
      </c>
      <c r="BT408" s="190">
        <f t="shared" si="716"/>
        <v>0</v>
      </c>
      <c r="BU408" s="190">
        <f t="shared" si="716"/>
        <v>0</v>
      </c>
      <c r="BV408" s="190">
        <f t="shared" si="716"/>
        <v>0</v>
      </c>
      <c r="BW408" s="190">
        <f t="shared" si="716"/>
        <v>0</v>
      </c>
      <c r="BX408" s="190">
        <f t="shared" si="716"/>
        <v>0</v>
      </c>
      <c r="BY408" s="190">
        <f t="shared" si="716"/>
        <v>0</v>
      </c>
      <c r="BZ408" s="190">
        <f t="shared" si="716"/>
        <v>0</v>
      </c>
      <c r="CA408" s="190">
        <f t="shared" si="716"/>
        <v>0</v>
      </c>
      <c r="CB408" s="190">
        <f t="shared" si="716"/>
        <v>0</v>
      </c>
      <c r="CC408" s="190">
        <f t="shared" si="716"/>
        <v>0</v>
      </c>
      <c r="CD408" s="190">
        <f t="shared" si="716"/>
        <v>0</v>
      </c>
      <c r="CE408" s="190">
        <f t="shared" si="716"/>
        <v>0</v>
      </c>
      <c r="CF408" s="190">
        <f t="shared" si="716"/>
        <v>0</v>
      </c>
      <c r="CG408" s="190">
        <f t="shared" si="716"/>
        <v>0</v>
      </c>
      <c r="CH408" s="190">
        <f t="shared" si="716"/>
        <v>0</v>
      </c>
      <c r="CI408" s="190">
        <f t="shared" si="716"/>
        <v>0</v>
      </c>
      <c r="CJ408" s="190">
        <f t="shared" si="716"/>
        <v>0</v>
      </c>
      <c r="CK408" s="190">
        <f t="shared" si="716"/>
        <v>0</v>
      </c>
      <c r="CL408" s="190">
        <f t="shared" si="716"/>
        <v>0</v>
      </c>
      <c r="CM408" s="190">
        <f t="shared" si="716"/>
        <v>0</v>
      </c>
    </row>
    <row r="410" spans="2:91" x14ac:dyDescent="0.2">
      <c r="B410" s="23" t="str">
        <f>Inputs!GY32</f>
        <v>Tea</v>
      </c>
    </row>
    <row r="411" spans="2:91" x14ac:dyDescent="0.2">
      <c r="B411" s="23"/>
    </row>
    <row r="412" spans="2:91" s="115" customFormat="1" x14ac:dyDescent="0.2">
      <c r="B412" s="195" t="s">
        <v>300</v>
      </c>
      <c r="C412" s="19" t="str">
        <f>Inputs!$J$16</f>
        <v>EUR</v>
      </c>
      <c r="D412" s="19" t="s">
        <v>19</v>
      </c>
      <c r="E412" s="63">
        <v>0</v>
      </c>
      <c r="F412" s="63">
        <f ca="1">E416</f>
        <v>-4.2632564145606011E-13</v>
      </c>
      <c r="G412" s="63">
        <f ca="1">F416</f>
        <v>-2.9558577807620168E-12</v>
      </c>
      <c r="H412" s="63">
        <f ca="1">G416</f>
        <v>-5.2295945351943374E-12</v>
      </c>
      <c r="I412" s="63">
        <f ca="1">H416</f>
        <v>-5.9117155615240335E-12</v>
      </c>
      <c r="J412" s="63"/>
      <c r="K412" s="63">
        <v>0</v>
      </c>
      <c r="L412" s="63">
        <f t="shared" ref="L412:AD412" ca="1" si="717">K416</f>
        <v>0</v>
      </c>
      <c r="M412" s="63">
        <f t="shared" ca="1" si="717"/>
        <v>0</v>
      </c>
      <c r="N412" s="63">
        <f t="shared" ca="1" si="717"/>
        <v>0</v>
      </c>
      <c r="O412" s="63">
        <f t="shared" ca="1" si="717"/>
        <v>-4.2632564145606011E-13</v>
      </c>
      <c r="P412" s="63">
        <f t="shared" ca="1" si="717"/>
        <v>-5.1159076974727213E-13</v>
      </c>
      <c r="Q412" s="63">
        <f t="shared" ca="1" si="717"/>
        <v>-1.4779288903810084E-12</v>
      </c>
      <c r="R412" s="63">
        <f t="shared" ca="1" si="717"/>
        <v>-1.8189894035458565E-12</v>
      </c>
      <c r="S412" s="63">
        <f t="shared" ca="1" si="717"/>
        <v>-1.8189894035458565E-12</v>
      </c>
      <c r="T412" s="63">
        <f t="shared" ca="1" si="717"/>
        <v>-1.8189894035458565E-12</v>
      </c>
      <c r="U412" s="63">
        <f t="shared" ca="1" si="717"/>
        <v>-1.3073986337985843E-12</v>
      </c>
      <c r="V412" s="63">
        <f t="shared" ca="1" si="717"/>
        <v>-5.6843418860808015E-13</v>
      </c>
      <c r="W412" s="63">
        <f t="shared" ca="1" si="717"/>
        <v>-2.3874235921539366E-12</v>
      </c>
      <c r="X412" s="63">
        <f t="shared" ca="1" si="717"/>
        <v>-3.4674485505092889E-12</v>
      </c>
      <c r="Y412" s="63">
        <f t="shared" ca="1" si="717"/>
        <v>-3.637978807091713E-12</v>
      </c>
      <c r="Z412" s="63">
        <f t="shared" ca="1" si="717"/>
        <v>-3.637978807091713E-12</v>
      </c>
      <c r="AA412" s="63">
        <f t="shared" ca="1" si="717"/>
        <v>-5.1159076974727213E-12</v>
      </c>
      <c r="AB412" s="63">
        <f t="shared" ca="1" si="717"/>
        <v>-6.5938365878537297E-12</v>
      </c>
      <c r="AC412" s="63">
        <f t="shared" ca="1" si="717"/>
        <v>-6.1959326558280736E-12</v>
      </c>
      <c r="AD412" s="63">
        <f t="shared" ca="1" si="717"/>
        <v>-5.6843418860808015E-12</v>
      </c>
      <c r="AE412" s="63"/>
      <c r="AF412" s="194">
        <v>0</v>
      </c>
      <c r="AG412" s="63">
        <f t="shared" ref="AG412:BL412" ca="1" si="718">AF416</f>
        <v>0</v>
      </c>
      <c r="AH412" s="63">
        <f t="shared" ca="1" si="718"/>
        <v>0</v>
      </c>
      <c r="AI412" s="63">
        <f t="shared" ca="1" si="718"/>
        <v>0</v>
      </c>
      <c r="AJ412" s="63">
        <f t="shared" ca="1" si="718"/>
        <v>0</v>
      </c>
      <c r="AK412" s="63">
        <f t="shared" ca="1" si="718"/>
        <v>0</v>
      </c>
      <c r="AL412" s="63">
        <f t="shared" ca="1" si="718"/>
        <v>0</v>
      </c>
      <c r="AM412" s="63">
        <f t="shared" ca="1" si="718"/>
        <v>0</v>
      </c>
      <c r="AN412" s="63">
        <f t="shared" ca="1" si="718"/>
        <v>0</v>
      </c>
      <c r="AO412" s="63">
        <f t="shared" ca="1" si="718"/>
        <v>0</v>
      </c>
      <c r="AP412" s="63">
        <f t="shared" ca="1" si="718"/>
        <v>0</v>
      </c>
      <c r="AQ412" s="63">
        <f t="shared" ca="1" si="718"/>
        <v>0</v>
      </c>
      <c r="AR412" s="63">
        <f t="shared" ca="1" si="718"/>
        <v>0</v>
      </c>
      <c r="AS412" s="63">
        <f t="shared" ca="1" si="718"/>
        <v>0</v>
      </c>
      <c r="AT412" s="63">
        <f t="shared" ca="1" si="718"/>
        <v>0</v>
      </c>
      <c r="AU412" s="63">
        <f t="shared" ca="1" si="718"/>
        <v>-1.2789769243681803E-13</v>
      </c>
      <c r="AV412" s="63">
        <f t="shared" ca="1" si="718"/>
        <v>-3.1263880373444408E-13</v>
      </c>
      <c r="AW412" s="63">
        <f t="shared" ca="1" si="718"/>
        <v>-4.1211478674085811E-13</v>
      </c>
      <c r="AX412" s="63">
        <f t="shared" ca="1" si="718"/>
        <v>-4.9737991503207013E-13</v>
      </c>
      <c r="AY412" s="63">
        <f t="shared" ca="1" si="718"/>
        <v>-6.3948846218409017E-13</v>
      </c>
      <c r="AZ412" s="63">
        <f t="shared" ca="1" si="718"/>
        <v>-7.3896444519050419E-13</v>
      </c>
      <c r="BA412" s="63">
        <f t="shared" ca="1" si="718"/>
        <v>-6.8212102632969618E-13</v>
      </c>
      <c r="BB412" s="63">
        <f t="shared" ca="1" si="718"/>
        <v>-7.673861546209082E-13</v>
      </c>
      <c r="BC412" s="63">
        <f t="shared" ca="1" si="718"/>
        <v>-5.9685589803848416E-13</v>
      </c>
      <c r="BD412" s="63">
        <f t="shared" ca="1" si="718"/>
        <v>-4.6895820560166612E-13</v>
      </c>
      <c r="BE412" s="63">
        <f t="shared" ca="1" si="718"/>
        <v>-2.7000623958883807E-13</v>
      </c>
      <c r="BF412" s="63">
        <f t="shared" ca="1" si="718"/>
        <v>-3.1263880373444408E-13</v>
      </c>
      <c r="BG412" s="63">
        <f t="shared" ca="1" si="718"/>
        <v>-3.1263880373444408E-13</v>
      </c>
      <c r="BH412" s="63">
        <f t="shared" ca="1" si="718"/>
        <v>0</v>
      </c>
      <c r="BI412" s="63">
        <f t="shared" ca="1" si="718"/>
        <v>0</v>
      </c>
      <c r="BJ412" s="63">
        <f t="shared" ca="1" si="718"/>
        <v>0</v>
      </c>
      <c r="BK412" s="63">
        <f t="shared" ca="1" si="718"/>
        <v>0</v>
      </c>
      <c r="BL412" s="63">
        <f t="shared" ca="1" si="718"/>
        <v>0</v>
      </c>
      <c r="BM412" s="63">
        <f t="shared" ref="BM412:CM412" ca="1" si="719">BL416</f>
        <v>0</v>
      </c>
      <c r="BN412" s="63">
        <f t="shared" ca="1" si="719"/>
        <v>2.8421709430404007E-13</v>
      </c>
      <c r="BO412" s="63">
        <f t="shared" ca="1" si="719"/>
        <v>3.5527136788005009E-13</v>
      </c>
      <c r="BP412" s="63">
        <f t="shared" ca="1" si="719"/>
        <v>1.7053025658242404E-13</v>
      </c>
      <c r="BQ412" s="63">
        <f t="shared" ca="1" si="719"/>
        <v>-3.5527136788005009E-13</v>
      </c>
      <c r="BR412" s="63">
        <f t="shared" ca="1" si="719"/>
        <v>-3.5527136788005009E-13</v>
      </c>
      <c r="BS412" s="63">
        <f t="shared" ca="1" si="719"/>
        <v>-4.6895820560166612E-13</v>
      </c>
      <c r="BT412" s="63">
        <f t="shared" ca="1" si="719"/>
        <v>-5.4001247917767614E-13</v>
      </c>
      <c r="BU412" s="63">
        <f t="shared" ca="1" si="719"/>
        <v>-5.4001247917767614E-13</v>
      </c>
      <c r="BV412" s="63">
        <f t="shared" ca="1" si="719"/>
        <v>-2.7000623958883807E-13</v>
      </c>
      <c r="BW412" s="63">
        <f t="shared" ca="1" si="719"/>
        <v>-3.979039320256561E-13</v>
      </c>
      <c r="BX412" s="63">
        <f t="shared" ca="1" si="719"/>
        <v>-6.5369931689929217E-13</v>
      </c>
      <c r="BY412" s="63">
        <f t="shared" ca="1" si="719"/>
        <v>-7.673861546209082E-13</v>
      </c>
      <c r="BZ412" s="63">
        <f t="shared" ca="1" si="719"/>
        <v>-1.2647660696529783E-12</v>
      </c>
      <c r="CA412" s="63">
        <f t="shared" ca="1" si="719"/>
        <v>-1.2789769243681803E-12</v>
      </c>
      <c r="CB412" s="63">
        <f t="shared" ca="1" si="719"/>
        <v>-1.6484591469634324E-12</v>
      </c>
      <c r="CC412" s="63">
        <f t="shared" ca="1" si="719"/>
        <v>-1.6484591469634324E-12</v>
      </c>
      <c r="CD412" s="63">
        <f t="shared" ca="1" si="719"/>
        <v>-1.6768808563938364E-12</v>
      </c>
      <c r="CE412" s="63">
        <f t="shared" ca="1" si="719"/>
        <v>-2.1032064978498966E-12</v>
      </c>
      <c r="CF412" s="63">
        <f t="shared" ca="1" si="719"/>
        <v>-2.5721647034515627E-12</v>
      </c>
      <c r="CG412" s="63">
        <f t="shared" ca="1" si="719"/>
        <v>-3.0127011996228248E-12</v>
      </c>
      <c r="CH412" s="63">
        <f t="shared" ca="1" si="719"/>
        <v>-3.3679725675028749E-12</v>
      </c>
      <c r="CI412" s="63">
        <f t="shared" ca="1" si="719"/>
        <v>-2.9274360713316128E-12</v>
      </c>
      <c r="CJ412" s="63">
        <f t="shared" ca="1" si="719"/>
        <v>-2.7284841053187847E-12</v>
      </c>
      <c r="CK412" s="63">
        <f t="shared" ca="1" si="719"/>
        <v>-2.7426949600339867E-12</v>
      </c>
      <c r="CL412" s="63">
        <f t="shared" ca="1" si="719"/>
        <v>-2.6432189770275727E-12</v>
      </c>
      <c r="CM412" s="63">
        <f t="shared" ca="1" si="719"/>
        <v>-2.9132252166164108E-12</v>
      </c>
    </row>
    <row r="413" spans="2:91" x14ac:dyDescent="0.2">
      <c r="B413" s="196" t="s">
        <v>299</v>
      </c>
      <c r="C413" s="19" t="str">
        <f>Inputs!$J$16</f>
        <v>EUR</v>
      </c>
      <c r="D413" s="19" t="s">
        <v>19</v>
      </c>
      <c r="E413" s="27">
        <f t="shared" ref="E413:I415" ca="1" si="720">SUMIF($K$4:$AD$4,E$4,$K413:$AD413)</f>
        <v>5303.0249999999996</v>
      </c>
      <c r="F413" s="27">
        <f t="shared" ca="1" si="720"/>
        <v>22429.574999999997</v>
      </c>
      <c r="G413" s="27">
        <f t="shared" ca="1" si="720"/>
        <v>24354.224999999999</v>
      </c>
      <c r="H413" s="27">
        <f t="shared" ca="1" si="720"/>
        <v>25581.149999999998</v>
      </c>
      <c r="I413" s="27">
        <f t="shared" ca="1" si="720"/>
        <v>29102.0625</v>
      </c>
      <c r="J413" s="27"/>
      <c r="K413" s="27">
        <f t="shared" ref="K413:T415" ca="1" si="721">SUMIFS($AF413:$CM413,$AF$4:$CM$4,K$4,$AF$8:$CM$8,K$8)</f>
        <v>0</v>
      </c>
      <c r="L413" s="27">
        <f t="shared" ca="1" si="721"/>
        <v>0</v>
      </c>
      <c r="M413" s="27">
        <f t="shared" ca="1" si="721"/>
        <v>0</v>
      </c>
      <c r="N413" s="27">
        <f t="shared" ca="1" si="721"/>
        <v>5303.0249999999996</v>
      </c>
      <c r="O413" s="27">
        <f t="shared" ca="1" si="721"/>
        <v>5217.9749999999995</v>
      </c>
      <c r="P413" s="27">
        <f t="shared" ca="1" si="721"/>
        <v>5399.0999999999995</v>
      </c>
      <c r="Q413" s="27">
        <f t="shared" ca="1" si="721"/>
        <v>5673.9375</v>
      </c>
      <c r="R413" s="27">
        <f t="shared" ca="1" si="721"/>
        <v>6138.5625</v>
      </c>
      <c r="S413" s="27">
        <f t="shared" ca="1" si="721"/>
        <v>5626.6875</v>
      </c>
      <c r="T413" s="27">
        <f t="shared" ca="1" si="721"/>
        <v>5862.1500000000005</v>
      </c>
      <c r="U413" s="27">
        <f t="shared" ref="U413:AD415" ca="1" si="722">SUMIFS($AF413:$CM413,$AF$4:$CM$4,U$4,$AF$8:$CM$8,U$8)</f>
        <v>6162.9750000000004</v>
      </c>
      <c r="V413" s="27">
        <f t="shared" ca="1" si="722"/>
        <v>6702.4124999999985</v>
      </c>
      <c r="W413" s="27">
        <f t="shared" ca="1" si="722"/>
        <v>5888.9249999999993</v>
      </c>
      <c r="X413" s="27">
        <f t="shared" ca="1" si="722"/>
        <v>6170.0625</v>
      </c>
      <c r="Y413" s="27">
        <f t="shared" ca="1" si="722"/>
        <v>6520.5</v>
      </c>
      <c r="Z413" s="27">
        <f t="shared" ca="1" si="722"/>
        <v>7001.6624999999985</v>
      </c>
      <c r="AA413" s="27">
        <f t="shared" ca="1" si="722"/>
        <v>6750.4499999999989</v>
      </c>
      <c r="AB413" s="27">
        <f t="shared" ca="1" si="722"/>
        <v>7011.1125000000002</v>
      </c>
      <c r="AC413" s="27">
        <f t="shared" ca="1" si="722"/>
        <v>7348.9500000000007</v>
      </c>
      <c r="AD413" s="27">
        <f t="shared" ca="1" si="722"/>
        <v>7991.55</v>
      </c>
      <c r="AE413" s="27"/>
      <c r="AF413" s="26">
        <f t="shared" ref="AF413:BK413" ca="1" si="723">AF419*AF424</f>
        <v>0</v>
      </c>
      <c r="AG413" s="26">
        <f t="shared" ca="1" si="723"/>
        <v>0</v>
      </c>
      <c r="AH413" s="26">
        <f t="shared" ca="1" si="723"/>
        <v>0</v>
      </c>
      <c r="AI413" s="26">
        <f t="shared" ca="1" si="723"/>
        <v>0</v>
      </c>
      <c r="AJ413" s="26">
        <f t="shared" ca="1" si="723"/>
        <v>0</v>
      </c>
      <c r="AK413" s="26">
        <f t="shared" ca="1" si="723"/>
        <v>0</v>
      </c>
      <c r="AL413" s="26">
        <f t="shared" ca="1" si="723"/>
        <v>0</v>
      </c>
      <c r="AM413" s="26">
        <f t="shared" ca="1" si="723"/>
        <v>0</v>
      </c>
      <c r="AN413" s="26">
        <f t="shared" ca="1" si="723"/>
        <v>0</v>
      </c>
      <c r="AO413" s="26">
        <f t="shared" ca="1" si="723"/>
        <v>1748.25</v>
      </c>
      <c r="AP413" s="26">
        <f t="shared" ca="1" si="723"/>
        <v>1718.325</v>
      </c>
      <c r="AQ413" s="26">
        <f t="shared" ca="1" si="723"/>
        <v>1836.45</v>
      </c>
      <c r="AR413" s="26">
        <f t="shared" ca="1" si="723"/>
        <v>1957.7249999999999</v>
      </c>
      <c r="AS413" s="26">
        <f t="shared" ca="1" si="723"/>
        <v>1374.9749999999999</v>
      </c>
      <c r="AT413" s="26">
        <f t="shared" ca="1" si="723"/>
        <v>1885.2749999999996</v>
      </c>
      <c r="AU413" s="26">
        <f t="shared" ca="1" si="723"/>
        <v>1749.0374999999999</v>
      </c>
      <c r="AV413" s="26">
        <f t="shared" ca="1" si="723"/>
        <v>1820.6999999999998</v>
      </c>
      <c r="AW413" s="26">
        <f t="shared" ca="1" si="723"/>
        <v>1829.3625</v>
      </c>
      <c r="AX413" s="26">
        <f t="shared" ca="1" si="723"/>
        <v>1820.6999999999998</v>
      </c>
      <c r="AY413" s="26">
        <f t="shared" ca="1" si="723"/>
        <v>2061.6749999999997</v>
      </c>
      <c r="AZ413" s="26">
        <f t="shared" ca="1" si="723"/>
        <v>1791.5625</v>
      </c>
      <c r="BA413" s="26">
        <f t="shared" ca="1" si="723"/>
        <v>2008.9124999999999</v>
      </c>
      <c r="BB413" s="26">
        <f t="shared" ca="1" si="723"/>
        <v>2046.7124999999999</v>
      </c>
      <c r="BC413" s="26">
        <f t="shared" ca="1" si="723"/>
        <v>2082.9375</v>
      </c>
      <c r="BD413" s="26">
        <f t="shared" ca="1" si="723"/>
        <v>2124.6750000000002</v>
      </c>
      <c r="BE413" s="26">
        <f t="shared" ca="1" si="723"/>
        <v>1465.5374999999999</v>
      </c>
      <c r="BF413" s="26">
        <f t="shared" ca="1" si="723"/>
        <v>2036.4749999999999</v>
      </c>
      <c r="BG413" s="26">
        <f t="shared" ca="1" si="723"/>
        <v>1927.0125000000003</v>
      </c>
      <c r="BH413" s="26">
        <f t="shared" ca="1" si="723"/>
        <v>1990.0125</v>
      </c>
      <c r="BI413" s="26">
        <f t="shared" ca="1" si="723"/>
        <v>1945.125</v>
      </c>
      <c r="BJ413" s="26">
        <f t="shared" ca="1" si="723"/>
        <v>1960.875</v>
      </c>
      <c r="BK413" s="26">
        <f t="shared" ca="1" si="723"/>
        <v>2303.4375</v>
      </c>
      <c r="BL413" s="26">
        <f t="shared" ref="BL413:CM413" ca="1" si="724">BL419*BL424</f>
        <v>1898.6624999999999</v>
      </c>
      <c r="BM413" s="26">
        <f t="shared" ca="1" si="724"/>
        <v>2198.6999999999998</v>
      </c>
      <c r="BN413" s="26">
        <f t="shared" ca="1" si="724"/>
        <v>2256.9749999999999</v>
      </c>
      <c r="BO413" s="26">
        <f t="shared" ca="1" si="724"/>
        <v>2246.7374999999997</v>
      </c>
      <c r="BP413" s="26">
        <f t="shared" ca="1" si="724"/>
        <v>2251.4624999999996</v>
      </c>
      <c r="BQ413" s="26">
        <f t="shared" ca="1" si="724"/>
        <v>1542.7124999999999</v>
      </c>
      <c r="BR413" s="26">
        <f t="shared" ca="1" si="724"/>
        <v>2094.75</v>
      </c>
      <c r="BS413" s="26">
        <f t="shared" ca="1" si="724"/>
        <v>2016.7874999999999</v>
      </c>
      <c r="BT413" s="26">
        <f t="shared" ca="1" si="724"/>
        <v>2154.6</v>
      </c>
      <c r="BU413" s="26">
        <f t="shared" ca="1" si="724"/>
        <v>1998.6750000000002</v>
      </c>
      <c r="BV413" s="26">
        <f t="shared" ca="1" si="724"/>
        <v>2080.5749999999998</v>
      </c>
      <c r="BW413" s="26">
        <f t="shared" ca="1" si="724"/>
        <v>2411.3249999999998</v>
      </c>
      <c r="BX413" s="26">
        <f t="shared" ca="1" si="724"/>
        <v>2028.6</v>
      </c>
      <c r="BY413" s="26">
        <f t="shared" ca="1" si="724"/>
        <v>2330.2124999999996</v>
      </c>
      <c r="BZ413" s="26">
        <f t="shared" ca="1" si="724"/>
        <v>2326.2750000000001</v>
      </c>
      <c r="CA413" s="26">
        <f t="shared" ca="1" si="724"/>
        <v>2345.1749999999997</v>
      </c>
      <c r="CB413" s="26">
        <f t="shared" ca="1" si="724"/>
        <v>2632.6125000000002</v>
      </c>
      <c r="CC413" s="26">
        <f t="shared" ca="1" si="724"/>
        <v>1752.9749999999999</v>
      </c>
      <c r="CD413" s="26">
        <f t="shared" ca="1" si="724"/>
        <v>2364.8624999999997</v>
      </c>
      <c r="CE413" s="26">
        <f t="shared" ca="1" si="724"/>
        <v>2270.3625000000002</v>
      </c>
      <c r="CF413" s="26">
        <f t="shared" ca="1" si="724"/>
        <v>2435.7374999999997</v>
      </c>
      <c r="CG413" s="26">
        <f t="shared" ca="1" si="724"/>
        <v>2305.0124999999998</v>
      </c>
      <c r="CH413" s="26">
        <f t="shared" ca="1" si="724"/>
        <v>2379.8250000000003</v>
      </c>
      <c r="CI413" s="26">
        <f t="shared" ca="1" si="724"/>
        <v>2677.5</v>
      </c>
      <c r="CJ413" s="26">
        <f t="shared" ca="1" si="724"/>
        <v>2291.625</v>
      </c>
      <c r="CK413" s="26">
        <f t="shared" ca="1" si="724"/>
        <v>2723.9625000000001</v>
      </c>
      <c r="CL413" s="26">
        <f t="shared" ca="1" si="724"/>
        <v>2580.6374999999998</v>
      </c>
      <c r="CM413" s="26">
        <f t="shared" ca="1" si="724"/>
        <v>2686.95</v>
      </c>
    </row>
    <row r="414" spans="2:91" x14ac:dyDescent="0.2">
      <c r="B414" s="196" t="s">
        <v>298</v>
      </c>
      <c r="C414" s="19" t="str">
        <f>Inputs!$J$16</f>
        <v>EUR</v>
      </c>
      <c r="D414" s="19" t="s">
        <v>19</v>
      </c>
      <c r="E414" s="27">
        <f t="shared" ca="1" si="720"/>
        <v>-5050.5</v>
      </c>
      <c r="F414" s="27">
        <f t="shared" ca="1" si="720"/>
        <v>-21361.5</v>
      </c>
      <c r="G414" s="27">
        <f t="shared" ca="1" si="720"/>
        <v>-23194.5</v>
      </c>
      <c r="H414" s="27">
        <f t="shared" ca="1" si="720"/>
        <v>-24363</v>
      </c>
      <c r="I414" s="27">
        <f t="shared" ca="1" si="720"/>
        <v>-27716.25</v>
      </c>
      <c r="J414" s="27"/>
      <c r="K414" s="27">
        <f t="shared" ca="1" si="721"/>
        <v>0</v>
      </c>
      <c r="L414" s="27">
        <f t="shared" ca="1" si="721"/>
        <v>0</v>
      </c>
      <c r="M414" s="27">
        <f t="shared" ca="1" si="721"/>
        <v>0</v>
      </c>
      <c r="N414" s="27">
        <f t="shared" ca="1" si="721"/>
        <v>-5050.5</v>
      </c>
      <c r="O414" s="27">
        <f t="shared" ca="1" si="721"/>
        <v>-4969.5</v>
      </c>
      <c r="P414" s="27">
        <f t="shared" ca="1" si="721"/>
        <v>-5142</v>
      </c>
      <c r="Q414" s="27">
        <f t="shared" ca="1" si="721"/>
        <v>-5403.75</v>
      </c>
      <c r="R414" s="27">
        <f t="shared" ca="1" si="721"/>
        <v>-5846.25</v>
      </c>
      <c r="S414" s="27">
        <f t="shared" ca="1" si="721"/>
        <v>-5358.75</v>
      </c>
      <c r="T414" s="27">
        <f t="shared" ca="1" si="721"/>
        <v>-5583</v>
      </c>
      <c r="U414" s="27">
        <f t="shared" ca="1" si="722"/>
        <v>-5869.5</v>
      </c>
      <c r="V414" s="27">
        <f t="shared" ca="1" si="722"/>
        <v>-6383.25</v>
      </c>
      <c r="W414" s="27">
        <f t="shared" ca="1" si="722"/>
        <v>-5608.5</v>
      </c>
      <c r="X414" s="27">
        <f t="shared" ca="1" si="722"/>
        <v>-5876.25</v>
      </c>
      <c r="Y414" s="27">
        <f t="shared" ca="1" si="722"/>
        <v>-6210</v>
      </c>
      <c r="Z414" s="27">
        <f t="shared" ca="1" si="722"/>
        <v>-6668.25</v>
      </c>
      <c r="AA414" s="27">
        <f t="shared" ca="1" si="722"/>
        <v>-6429</v>
      </c>
      <c r="AB414" s="27">
        <f t="shared" ca="1" si="722"/>
        <v>-6677.25</v>
      </c>
      <c r="AC414" s="27">
        <f t="shared" ca="1" si="722"/>
        <v>-6999</v>
      </c>
      <c r="AD414" s="27">
        <f t="shared" ca="1" si="722"/>
        <v>-7611</v>
      </c>
      <c r="AE414" s="27"/>
      <c r="AF414" s="26">
        <f t="shared" ref="AF414:BK414" ca="1" si="725">IFERROR((AF413/AF419)*AF420,0)</f>
        <v>0</v>
      </c>
      <c r="AG414" s="26">
        <f t="shared" ca="1" si="725"/>
        <v>0</v>
      </c>
      <c r="AH414" s="26">
        <f t="shared" ca="1" si="725"/>
        <v>0</v>
      </c>
      <c r="AI414" s="26">
        <f t="shared" ca="1" si="725"/>
        <v>0</v>
      </c>
      <c r="AJ414" s="26">
        <f t="shared" ca="1" si="725"/>
        <v>0</v>
      </c>
      <c r="AK414" s="26">
        <f t="shared" ca="1" si="725"/>
        <v>0</v>
      </c>
      <c r="AL414" s="26">
        <f t="shared" ca="1" si="725"/>
        <v>0</v>
      </c>
      <c r="AM414" s="26">
        <f t="shared" ca="1" si="725"/>
        <v>0</v>
      </c>
      <c r="AN414" s="26">
        <f t="shared" ca="1" si="725"/>
        <v>0</v>
      </c>
      <c r="AO414" s="26">
        <f t="shared" ca="1" si="725"/>
        <v>-1665</v>
      </c>
      <c r="AP414" s="26">
        <f t="shared" ca="1" si="725"/>
        <v>-1636.5</v>
      </c>
      <c r="AQ414" s="26">
        <f t="shared" ca="1" si="725"/>
        <v>-1749</v>
      </c>
      <c r="AR414" s="26">
        <f t="shared" ca="1" si="725"/>
        <v>-1864.5</v>
      </c>
      <c r="AS414" s="26">
        <f t="shared" ca="1" si="725"/>
        <v>-1309.5</v>
      </c>
      <c r="AT414" s="26">
        <f t="shared" ca="1" si="725"/>
        <v>-1795.4999999999998</v>
      </c>
      <c r="AU414" s="26">
        <f t="shared" ca="1" si="725"/>
        <v>-1665.75</v>
      </c>
      <c r="AV414" s="26">
        <f t="shared" ca="1" si="725"/>
        <v>-1734</v>
      </c>
      <c r="AW414" s="26">
        <f t="shared" ca="1" si="725"/>
        <v>-1742.25</v>
      </c>
      <c r="AX414" s="26">
        <f t="shared" ca="1" si="725"/>
        <v>-1734</v>
      </c>
      <c r="AY414" s="26">
        <f t="shared" ca="1" si="725"/>
        <v>-1963.5</v>
      </c>
      <c r="AZ414" s="26">
        <f t="shared" ca="1" si="725"/>
        <v>-1706.25</v>
      </c>
      <c r="BA414" s="26">
        <f t="shared" ca="1" si="725"/>
        <v>-1913.25</v>
      </c>
      <c r="BB414" s="26">
        <f t="shared" ca="1" si="725"/>
        <v>-1949.2499999999998</v>
      </c>
      <c r="BC414" s="26">
        <f t="shared" ca="1" si="725"/>
        <v>-1983.75</v>
      </c>
      <c r="BD414" s="26">
        <f t="shared" ca="1" si="725"/>
        <v>-2023.5</v>
      </c>
      <c r="BE414" s="26">
        <f t="shared" ca="1" si="725"/>
        <v>-1395.75</v>
      </c>
      <c r="BF414" s="26">
        <f t="shared" ca="1" si="725"/>
        <v>-1939.5</v>
      </c>
      <c r="BG414" s="26">
        <f t="shared" ca="1" si="725"/>
        <v>-1835.25</v>
      </c>
      <c r="BH414" s="26">
        <f t="shared" ca="1" si="725"/>
        <v>-1895.25</v>
      </c>
      <c r="BI414" s="26">
        <f t="shared" ca="1" si="725"/>
        <v>-1852.5</v>
      </c>
      <c r="BJ414" s="26">
        <f t="shared" ca="1" si="725"/>
        <v>-1867.5</v>
      </c>
      <c r="BK414" s="26">
        <f t="shared" ca="1" si="725"/>
        <v>-2193.75</v>
      </c>
      <c r="BL414" s="26">
        <f t="shared" ref="BL414:CM414" ca="1" si="726">IFERROR((BL413/BL419)*BL420,0)</f>
        <v>-1808.25</v>
      </c>
      <c r="BM414" s="26">
        <f t="shared" ca="1" si="726"/>
        <v>-2093.9999999999995</v>
      </c>
      <c r="BN414" s="26">
        <f t="shared" ca="1" si="726"/>
        <v>-2149.5</v>
      </c>
      <c r="BO414" s="26">
        <f t="shared" ca="1" si="726"/>
        <v>-2139.75</v>
      </c>
      <c r="BP414" s="26">
        <f t="shared" ca="1" si="726"/>
        <v>-2144.25</v>
      </c>
      <c r="BQ414" s="26">
        <f t="shared" ca="1" si="726"/>
        <v>-1469.2499999999998</v>
      </c>
      <c r="BR414" s="26">
        <f t="shared" ca="1" si="726"/>
        <v>-1995</v>
      </c>
      <c r="BS414" s="26">
        <f t="shared" ca="1" si="726"/>
        <v>-1920.75</v>
      </c>
      <c r="BT414" s="26">
        <f t="shared" ca="1" si="726"/>
        <v>-2052</v>
      </c>
      <c r="BU414" s="26">
        <f t="shared" ca="1" si="726"/>
        <v>-1903.5</v>
      </c>
      <c r="BV414" s="26">
        <f t="shared" ca="1" si="726"/>
        <v>-1981.4999999999998</v>
      </c>
      <c r="BW414" s="26">
        <f t="shared" ca="1" si="726"/>
        <v>-2296.5</v>
      </c>
      <c r="BX414" s="26">
        <f t="shared" ca="1" si="726"/>
        <v>-1932</v>
      </c>
      <c r="BY414" s="26">
        <f t="shared" ca="1" si="726"/>
        <v>-2219.25</v>
      </c>
      <c r="BZ414" s="26">
        <f t="shared" ca="1" si="726"/>
        <v>-2215.5</v>
      </c>
      <c r="CA414" s="26">
        <f t="shared" ca="1" si="726"/>
        <v>-2233.5</v>
      </c>
      <c r="CB414" s="26">
        <f t="shared" ca="1" si="726"/>
        <v>-2507.25</v>
      </c>
      <c r="CC414" s="26">
        <f t="shared" ca="1" si="726"/>
        <v>-1669.5</v>
      </c>
      <c r="CD414" s="26">
        <f t="shared" ca="1" si="726"/>
        <v>-2252.25</v>
      </c>
      <c r="CE414" s="26">
        <f t="shared" ca="1" si="726"/>
        <v>-2162.2500000000005</v>
      </c>
      <c r="CF414" s="26">
        <f t="shared" ca="1" si="726"/>
        <v>-2319.75</v>
      </c>
      <c r="CG414" s="26">
        <f t="shared" ca="1" si="726"/>
        <v>-2195.25</v>
      </c>
      <c r="CH414" s="26">
        <f t="shared" ca="1" si="726"/>
        <v>-2266.5</v>
      </c>
      <c r="CI414" s="26">
        <f t="shared" ca="1" si="726"/>
        <v>-2550</v>
      </c>
      <c r="CJ414" s="26">
        <f t="shared" ca="1" si="726"/>
        <v>-2182.5</v>
      </c>
      <c r="CK414" s="26">
        <f t="shared" ca="1" si="726"/>
        <v>-2594.25</v>
      </c>
      <c r="CL414" s="26">
        <f t="shared" ca="1" si="726"/>
        <v>-2457.75</v>
      </c>
      <c r="CM414" s="26">
        <f t="shared" ca="1" si="726"/>
        <v>-2559</v>
      </c>
    </row>
    <row r="415" spans="2:91" x14ac:dyDescent="0.2">
      <c r="B415" s="196" t="s">
        <v>297</v>
      </c>
      <c r="C415" s="19" t="str">
        <f>Inputs!$J$16</f>
        <v>EUR</v>
      </c>
      <c r="D415" s="19" t="s">
        <v>19</v>
      </c>
      <c r="E415" s="27">
        <f t="shared" ca="1" si="720"/>
        <v>-252.52500000000006</v>
      </c>
      <c r="F415" s="27">
        <f t="shared" ca="1" si="720"/>
        <v>-1068.075</v>
      </c>
      <c r="G415" s="27">
        <f t="shared" ca="1" si="720"/>
        <v>-1159.7250000000001</v>
      </c>
      <c r="H415" s="27">
        <f t="shared" ca="1" si="720"/>
        <v>-1218.1500000000001</v>
      </c>
      <c r="I415" s="27">
        <f t="shared" ca="1" si="720"/>
        <v>-1385.8125</v>
      </c>
      <c r="J415" s="27"/>
      <c r="K415" s="27">
        <f t="shared" ca="1" si="721"/>
        <v>0</v>
      </c>
      <c r="L415" s="27">
        <f t="shared" ca="1" si="721"/>
        <v>0</v>
      </c>
      <c r="M415" s="27">
        <f t="shared" ca="1" si="721"/>
        <v>0</v>
      </c>
      <c r="N415" s="27">
        <f t="shared" ca="1" si="721"/>
        <v>-252.52500000000006</v>
      </c>
      <c r="O415" s="27">
        <f t="shared" ca="1" si="721"/>
        <v>-248.47499999999997</v>
      </c>
      <c r="P415" s="27">
        <f t="shared" ca="1" si="721"/>
        <v>-257.10000000000002</v>
      </c>
      <c r="Q415" s="27">
        <f t="shared" ca="1" si="721"/>
        <v>-270.1875</v>
      </c>
      <c r="R415" s="27">
        <f t="shared" ca="1" si="721"/>
        <v>-292.3125</v>
      </c>
      <c r="S415" s="27">
        <f t="shared" ca="1" si="721"/>
        <v>-267.9375</v>
      </c>
      <c r="T415" s="27">
        <f t="shared" ca="1" si="721"/>
        <v>-279.15000000000003</v>
      </c>
      <c r="U415" s="27">
        <f t="shared" ca="1" si="722"/>
        <v>-293.47500000000002</v>
      </c>
      <c r="V415" s="27">
        <f t="shared" ca="1" si="722"/>
        <v>-319.16250000000002</v>
      </c>
      <c r="W415" s="27">
        <f t="shared" ca="1" si="722"/>
        <v>-280.42500000000001</v>
      </c>
      <c r="X415" s="27">
        <f t="shared" ca="1" si="722"/>
        <v>-293.8125</v>
      </c>
      <c r="Y415" s="27">
        <f t="shared" ca="1" si="722"/>
        <v>-310.5</v>
      </c>
      <c r="Z415" s="27">
        <f t="shared" ca="1" si="722"/>
        <v>-333.41250000000002</v>
      </c>
      <c r="AA415" s="27">
        <f t="shared" ca="1" si="722"/>
        <v>-321.45000000000005</v>
      </c>
      <c r="AB415" s="27">
        <f t="shared" ca="1" si="722"/>
        <v>-333.86250000000001</v>
      </c>
      <c r="AC415" s="27">
        <f t="shared" ca="1" si="722"/>
        <v>-349.95000000000005</v>
      </c>
      <c r="AD415" s="27">
        <f t="shared" ca="1" si="722"/>
        <v>-380.55</v>
      </c>
      <c r="AE415" s="27"/>
      <c r="AF415" s="26">
        <f t="shared" ref="AF415:BK415" ca="1" si="727">IFERROR((AF413/AF419)*AF421,0)</f>
        <v>0</v>
      </c>
      <c r="AG415" s="26">
        <f t="shared" ca="1" si="727"/>
        <v>0</v>
      </c>
      <c r="AH415" s="26">
        <f t="shared" ca="1" si="727"/>
        <v>0</v>
      </c>
      <c r="AI415" s="26">
        <f t="shared" ca="1" si="727"/>
        <v>0</v>
      </c>
      <c r="AJ415" s="26">
        <f t="shared" ca="1" si="727"/>
        <v>0</v>
      </c>
      <c r="AK415" s="26">
        <f t="shared" ca="1" si="727"/>
        <v>0</v>
      </c>
      <c r="AL415" s="26">
        <f t="shared" ca="1" si="727"/>
        <v>0</v>
      </c>
      <c r="AM415" s="26">
        <f t="shared" ca="1" si="727"/>
        <v>0</v>
      </c>
      <c r="AN415" s="26">
        <f t="shared" ca="1" si="727"/>
        <v>0</v>
      </c>
      <c r="AO415" s="26">
        <f t="shared" ca="1" si="727"/>
        <v>-83.250000000000014</v>
      </c>
      <c r="AP415" s="26">
        <f t="shared" ca="1" si="727"/>
        <v>-81.825000000000017</v>
      </c>
      <c r="AQ415" s="26">
        <f t="shared" ca="1" si="727"/>
        <v>-87.450000000000017</v>
      </c>
      <c r="AR415" s="26">
        <f t="shared" ca="1" si="727"/>
        <v>-93.224999999999994</v>
      </c>
      <c r="AS415" s="26">
        <f t="shared" ca="1" si="727"/>
        <v>-65.474999999999994</v>
      </c>
      <c r="AT415" s="26">
        <f t="shared" ca="1" si="727"/>
        <v>-89.774999999999991</v>
      </c>
      <c r="AU415" s="26">
        <f t="shared" ca="1" si="727"/>
        <v>-83.287499999999994</v>
      </c>
      <c r="AV415" s="26">
        <f t="shared" ca="1" si="727"/>
        <v>-86.7</v>
      </c>
      <c r="AW415" s="26">
        <f t="shared" ca="1" si="727"/>
        <v>-87.112499999999997</v>
      </c>
      <c r="AX415" s="26">
        <f t="shared" ca="1" si="727"/>
        <v>-86.7</v>
      </c>
      <c r="AY415" s="26">
        <f t="shared" ca="1" si="727"/>
        <v>-98.175000000000011</v>
      </c>
      <c r="AZ415" s="26">
        <f t="shared" ca="1" si="727"/>
        <v>-85.3125</v>
      </c>
      <c r="BA415" s="26">
        <f t="shared" ca="1" si="727"/>
        <v>-95.662499999999994</v>
      </c>
      <c r="BB415" s="26">
        <f t="shared" ca="1" si="727"/>
        <v>-97.462500000000006</v>
      </c>
      <c r="BC415" s="26">
        <f t="shared" ca="1" si="727"/>
        <v>-99.187500000000014</v>
      </c>
      <c r="BD415" s="26">
        <f t="shared" ca="1" si="727"/>
        <v>-101.175</v>
      </c>
      <c r="BE415" s="26">
        <f t="shared" ca="1" si="727"/>
        <v>-69.787499999999994</v>
      </c>
      <c r="BF415" s="26">
        <f t="shared" ca="1" si="727"/>
        <v>-96.974999999999994</v>
      </c>
      <c r="BG415" s="26">
        <f t="shared" ca="1" si="727"/>
        <v>-91.762500000000017</v>
      </c>
      <c r="BH415" s="26">
        <f t="shared" ca="1" si="727"/>
        <v>-94.762500000000003</v>
      </c>
      <c r="BI415" s="26">
        <f t="shared" ca="1" si="727"/>
        <v>-92.625000000000014</v>
      </c>
      <c r="BJ415" s="26">
        <f t="shared" ca="1" si="727"/>
        <v>-93.375</v>
      </c>
      <c r="BK415" s="26">
        <f t="shared" ca="1" si="727"/>
        <v>-109.6875</v>
      </c>
      <c r="BL415" s="26">
        <f t="shared" ref="BL415:CM415" ca="1" si="728">IFERROR((BL413/BL419)*BL421,0)</f>
        <v>-90.412499999999994</v>
      </c>
      <c r="BM415" s="26">
        <f t="shared" ca="1" si="728"/>
        <v>-104.69999999999999</v>
      </c>
      <c r="BN415" s="26">
        <f t="shared" ca="1" si="728"/>
        <v>-107.47500000000001</v>
      </c>
      <c r="BO415" s="26">
        <f t="shared" ca="1" si="728"/>
        <v>-106.98750000000001</v>
      </c>
      <c r="BP415" s="26">
        <f t="shared" ca="1" si="728"/>
        <v>-107.21249999999999</v>
      </c>
      <c r="BQ415" s="26">
        <f t="shared" ca="1" si="728"/>
        <v>-73.462499999999991</v>
      </c>
      <c r="BR415" s="26">
        <f t="shared" ca="1" si="728"/>
        <v>-99.750000000000014</v>
      </c>
      <c r="BS415" s="26">
        <f t="shared" ca="1" si="728"/>
        <v>-96.037499999999994</v>
      </c>
      <c r="BT415" s="26">
        <f t="shared" ca="1" si="728"/>
        <v>-102.6</v>
      </c>
      <c r="BU415" s="26">
        <f t="shared" ca="1" si="728"/>
        <v>-95.174999999999997</v>
      </c>
      <c r="BV415" s="26">
        <f t="shared" ca="1" si="728"/>
        <v>-99.074999999999989</v>
      </c>
      <c r="BW415" s="26">
        <f t="shared" ca="1" si="728"/>
        <v>-114.82500000000002</v>
      </c>
      <c r="BX415" s="26">
        <f t="shared" ca="1" si="728"/>
        <v>-96.6</v>
      </c>
      <c r="BY415" s="26">
        <f t="shared" ca="1" si="728"/>
        <v>-110.96249999999999</v>
      </c>
      <c r="BZ415" s="26">
        <f t="shared" ca="1" si="728"/>
        <v>-110.77500000000001</v>
      </c>
      <c r="CA415" s="26">
        <f t="shared" ca="1" si="728"/>
        <v>-111.67500000000001</v>
      </c>
      <c r="CB415" s="26">
        <f t="shared" ca="1" si="728"/>
        <v>-125.36250000000001</v>
      </c>
      <c r="CC415" s="26">
        <f t="shared" ca="1" si="728"/>
        <v>-83.474999999999994</v>
      </c>
      <c r="CD415" s="26">
        <f t="shared" ca="1" si="728"/>
        <v>-112.61250000000001</v>
      </c>
      <c r="CE415" s="26">
        <f t="shared" ca="1" si="728"/>
        <v>-108.11250000000003</v>
      </c>
      <c r="CF415" s="26">
        <f t="shared" ca="1" si="728"/>
        <v>-115.98750000000001</v>
      </c>
      <c r="CG415" s="26">
        <f t="shared" ca="1" si="728"/>
        <v>-109.7625</v>
      </c>
      <c r="CH415" s="26">
        <f t="shared" ca="1" si="728"/>
        <v>-113.32500000000002</v>
      </c>
      <c r="CI415" s="26">
        <f t="shared" ca="1" si="728"/>
        <v>-127.5</v>
      </c>
      <c r="CJ415" s="26">
        <f t="shared" ca="1" si="728"/>
        <v>-109.12500000000001</v>
      </c>
      <c r="CK415" s="26">
        <f t="shared" ca="1" si="728"/>
        <v>-129.71250000000001</v>
      </c>
      <c r="CL415" s="26">
        <f t="shared" ca="1" si="728"/>
        <v>-122.8875</v>
      </c>
      <c r="CM415" s="26">
        <f t="shared" ca="1" si="728"/>
        <v>-127.95</v>
      </c>
    </row>
    <row r="416" spans="2:91" s="115" customFormat="1" x14ac:dyDescent="0.2">
      <c r="B416" s="195" t="s">
        <v>296</v>
      </c>
      <c r="C416" s="19" t="str">
        <f>Inputs!$J$16</f>
        <v>EUR</v>
      </c>
      <c r="D416" s="19" t="s">
        <v>19</v>
      </c>
      <c r="E416" s="63">
        <f ca="1">SUM(E412:E415)</f>
        <v>-4.2632564145606011E-13</v>
      </c>
      <c r="F416" s="63">
        <f ca="1">SUM(F412:F415)</f>
        <v>-2.9558577807620168E-12</v>
      </c>
      <c r="G416" s="63">
        <f ca="1">SUM(G412:G415)</f>
        <v>-5.2295945351943374E-12</v>
      </c>
      <c r="H416" s="63">
        <f ca="1">SUM(H412:H415)</f>
        <v>-5.9117155615240335E-12</v>
      </c>
      <c r="I416" s="63">
        <f ca="1">SUM(I412:I415)</f>
        <v>-7.2759576141834259E-12</v>
      </c>
      <c r="J416" s="63"/>
      <c r="K416" s="63">
        <f t="shared" ref="K416:AD416" ca="1" si="729">SUM(K412:K415)</f>
        <v>0</v>
      </c>
      <c r="L416" s="63">
        <f t="shared" ca="1" si="729"/>
        <v>0</v>
      </c>
      <c r="M416" s="63">
        <f t="shared" ca="1" si="729"/>
        <v>0</v>
      </c>
      <c r="N416" s="63">
        <f t="shared" ca="1" si="729"/>
        <v>-4.2632564145606011E-13</v>
      </c>
      <c r="O416" s="63">
        <f t="shared" ca="1" si="729"/>
        <v>-5.1159076974727213E-13</v>
      </c>
      <c r="P416" s="63">
        <f t="shared" ca="1" si="729"/>
        <v>-1.4779288903810084E-12</v>
      </c>
      <c r="Q416" s="63">
        <f t="shared" ca="1" si="729"/>
        <v>-1.8189894035458565E-12</v>
      </c>
      <c r="R416" s="63">
        <f t="shared" ca="1" si="729"/>
        <v>-1.8189894035458565E-12</v>
      </c>
      <c r="S416" s="63">
        <f t="shared" ca="1" si="729"/>
        <v>-1.8189894035458565E-12</v>
      </c>
      <c r="T416" s="63">
        <f t="shared" ca="1" si="729"/>
        <v>-1.3073986337985843E-12</v>
      </c>
      <c r="U416" s="63">
        <f t="shared" ca="1" si="729"/>
        <v>-5.6843418860808015E-13</v>
      </c>
      <c r="V416" s="63">
        <f t="shared" ca="1" si="729"/>
        <v>-2.3874235921539366E-12</v>
      </c>
      <c r="W416" s="63">
        <f t="shared" ca="1" si="729"/>
        <v>-3.4674485505092889E-12</v>
      </c>
      <c r="X416" s="63">
        <f t="shared" ca="1" si="729"/>
        <v>-3.637978807091713E-12</v>
      </c>
      <c r="Y416" s="63">
        <f t="shared" ca="1" si="729"/>
        <v>-3.637978807091713E-12</v>
      </c>
      <c r="Z416" s="63">
        <f t="shared" ca="1" si="729"/>
        <v>-5.1159076974727213E-12</v>
      </c>
      <c r="AA416" s="63">
        <f t="shared" ca="1" si="729"/>
        <v>-6.5938365878537297E-12</v>
      </c>
      <c r="AB416" s="63">
        <f t="shared" ca="1" si="729"/>
        <v>-6.1959326558280736E-12</v>
      </c>
      <c r="AC416" s="63">
        <f t="shared" ca="1" si="729"/>
        <v>-5.6843418860808015E-12</v>
      </c>
      <c r="AD416" s="63">
        <f t="shared" ca="1" si="729"/>
        <v>-5.2864379540551454E-12</v>
      </c>
      <c r="AE416" s="63"/>
      <c r="AF416" s="194">
        <f t="shared" ref="AF416:BK416" ca="1" si="730">SUM(AF412:AF415)</f>
        <v>0</v>
      </c>
      <c r="AG416" s="63">
        <f t="shared" ca="1" si="730"/>
        <v>0</v>
      </c>
      <c r="AH416" s="63">
        <f t="shared" ca="1" si="730"/>
        <v>0</v>
      </c>
      <c r="AI416" s="63">
        <f t="shared" ca="1" si="730"/>
        <v>0</v>
      </c>
      <c r="AJ416" s="63">
        <f t="shared" ca="1" si="730"/>
        <v>0</v>
      </c>
      <c r="AK416" s="63">
        <f t="shared" ca="1" si="730"/>
        <v>0</v>
      </c>
      <c r="AL416" s="63">
        <f t="shared" ca="1" si="730"/>
        <v>0</v>
      </c>
      <c r="AM416" s="63">
        <f t="shared" ca="1" si="730"/>
        <v>0</v>
      </c>
      <c r="AN416" s="63">
        <f t="shared" ca="1" si="730"/>
        <v>0</v>
      </c>
      <c r="AO416" s="63">
        <f t="shared" ca="1" si="730"/>
        <v>0</v>
      </c>
      <c r="AP416" s="63">
        <f t="shared" ca="1" si="730"/>
        <v>0</v>
      </c>
      <c r="AQ416" s="63">
        <f t="shared" ca="1" si="730"/>
        <v>0</v>
      </c>
      <c r="AR416" s="63">
        <f t="shared" ca="1" si="730"/>
        <v>0</v>
      </c>
      <c r="AS416" s="63">
        <f t="shared" ca="1" si="730"/>
        <v>0</v>
      </c>
      <c r="AT416" s="63">
        <f t="shared" ca="1" si="730"/>
        <v>-1.2789769243681803E-13</v>
      </c>
      <c r="AU416" s="63">
        <f t="shared" ca="1" si="730"/>
        <v>-3.1263880373444408E-13</v>
      </c>
      <c r="AV416" s="63">
        <f t="shared" ca="1" si="730"/>
        <v>-4.1211478674085811E-13</v>
      </c>
      <c r="AW416" s="63">
        <f t="shared" ca="1" si="730"/>
        <v>-4.9737991503207013E-13</v>
      </c>
      <c r="AX416" s="63">
        <f t="shared" ca="1" si="730"/>
        <v>-6.3948846218409017E-13</v>
      </c>
      <c r="AY416" s="63">
        <f t="shared" ca="1" si="730"/>
        <v>-7.3896444519050419E-13</v>
      </c>
      <c r="AZ416" s="63">
        <f t="shared" ca="1" si="730"/>
        <v>-6.8212102632969618E-13</v>
      </c>
      <c r="BA416" s="63">
        <f t="shared" ca="1" si="730"/>
        <v>-7.673861546209082E-13</v>
      </c>
      <c r="BB416" s="63">
        <f t="shared" ca="1" si="730"/>
        <v>-5.9685589803848416E-13</v>
      </c>
      <c r="BC416" s="63">
        <f t="shared" ca="1" si="730"/>
        <v>-4.6895820560166612E-13</v>
      </c>
      <c r="BD416" s="63">
        <f t="shared" ca="1" si="730"/>
        <v>-2.7000623958883807E-13</v>
      </c>
      <c r="BE416" s="63">
        <f t="shared" ca="1" si="730"/>
        <v>-3.1263880373444408E-13</v>
      </c>
      <c r="BF416" s="63">
        <f t="shared" ca="1" si="730"/>
        <v>-3.1263880373444408E-13</v>
      </c>
      <c r="BG416" s="63">
        <f t="shared" ca="1" si="730"/>
        <v>0</v>
      </c>
      <c r="BH416" s="63">
        <f t="shared" ca="1" si="730"/>
        <v>0</v>
      </c>
      <c r="BI416" s="63">
        <f t="shared" ca="1" si="730"/>
        <v>0</v>
      </c>
      <c r="BJ416" s="63">
        <f t="shared" ca="1" si="730"/>
        <v>0</v>
      </c>
      <c r="BK416" s="63">
        <f t="shared" ca="1" si="730"/>
        <v>0</v>
      </c>
      <c r="BL416" s="63">
        <f t="shared" ref="BL416:CM416" ca="1" si="731">SUM(BL412:BL415)</f>
        <v>0</v>
      </c>
      <c r="BM416" s="63">
        <f t="shared" ca="1" si="731"/>
        <v>2.8421709430404007E-13</v>
      </c>
      <c r="BN416" s="63">
        <f t="shared" ca="1" si="731"/>
        <v>3.5527136788005009E-13</v>
      </c>
      <c r="BO416" s="63">
        <f t="shared" ca="1" si="731"/>
        <v>1.7053025658242404E-13</v>
      </c>
      <c r="BP416" s="63">
        <f t="shared" ca="1" si="731"/>
        <v>-3.5527136788005009E-13</v>
      </c>
      <c r="BQ416" s="63">
        <f t="shared" ca="1" si="731"/>
        <v>-3.5527136788005009E-13</v>
      </c>
      <c r="BR416" s="63">
        <f t="shared" ca="1" si="731"/>
        <v>-4.6895820560166612E-13</v>
      </c>
      <c r="BS416" s="63">
        <f t="shared" ca="1" si="731"/>
        <v>-5.4001247917767614E-13</v>
      </c>
      <c r="BT416" s="63">
        <f t="shared" ca="1" si="731"/>
        <v>-5.4001247917767614E-13</v>
      </c>
      <c r="BU416" s="63">
        <f t="shared" ca="1" si="731"/>
        <v>-2.7000623958883807E-13</v>
      </c>
      <c r="BV416" s="63">
        <f t="shared" ca="1" si="731"/>
        <v>-3.979039320256561E-13</v>
      </c>
      <c r="BW416" s="63">
        <f t="shared" ca="1" si="731"/>
        <v>-6.5369931689929217E-13</v>
      </c>
      <c r="BX416" s="63">
        <f t="shared" ca="1" si="731"/>
        <v>-7.673861546209082E-13</v>
      </c>
      <c r="BY416" s="63">
        <f t="shared" ca="1" si="731"/>
        <v>-1.2647660696529783E-12</v>
      </c>
      <c r="BZ416" s="63">
        <f t="shared" ca="1" si="731"/>
        <v>-1.2789769243681803E-12</v>
      </c>
      <c r="CA416" s="63">
        <f t="shared" ca="1" si="731"/>
        <v>-1.6484591469634324E-12</v>
      </c>
      <c r="CB416" s="63">
        <f t="shared" ca="1" si="731"/>
        <v>-1.6484591469634324E-12</v>
      </c>
      <c r="CC416" s="63">
        <f t="shared" ca="1" si="731"/>
        <v>-1.6768808563938364E-12</v>
      </c>
      <c r="CD416" s="63">
        <f t="shared" ca="1" si="731"/>
        <v>-2.1032064978498966E-12</v>
      </c>
      <c r="CE416" s="63">
        <f t="shared" ca="1" si="731"/>
        <v>-2.5721647034515627E-12</v>
      </c>
      <c r="CF416" s="63">
        <f t="shared" ca="1" si="731"/>
        <v>-3.0127011996228248E-12</v>
      </c>
      <c r="CG416" s="63">
        <f t="shared" ca="1" si="731"/>
        <v>-3.3679725675028749E-12</v>
      </c>
      <c r="CH416" s="63">
        <f t="shared" ca="1" si="731"/>
        <v>-2.9274360713316128E-12</v>
      </c>
      <c r="CI416" s="63">
        <f t="shared" ca="1" si="731"/>
        <v>-2.7284841053187847E-12</v>
      </c>
      <c r="CJ416" s="63">
        <f t="shared" ca="1" si="731"/>
        <v>-2.7426949600339867E-12</v>
      </c>
      <c r="CK416" s="63">
        <f t="shared" ca="1" si="731"/>
        <v>-2.6432189770275727E-12</v>
      </c>
      <c r="CL416" s="63">
        <f t="shared" ca="1" si="731"/>
        <v>-2.9132252166164108E-12</v>
      </c>
      <c r="CM416" s="63">
        <f t="shared" ca="1" si="731"/>
        <v>-2.9132252166164108E-12</v>
      </c>
    </row>
    <row r="417" spans="2:91" x14ac:dyDescent="0.2">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row>
    <row r="418" spans="2:91" s="115" customFormat="1" x14ac:dyDescent="0.2">
      <c r="B418" s="195" t="s">
        <v>300</v>
      </c>
      <c r="C418" s="19" t="str">
        <f>Inputs!$GZ$9</f>
        <v>kg</v>
      </c>
      <c r="D418" s="19" t="s">
        <v>19</v>
      </c>
      <c r="E418" s="63">
        <v>0</v>
      </c>
      <c r="F418" s="63">
        <f ca="1">E422</f>
        <v>5.3290705182007514E-14</v>
      </c>
      <c r="G418" s="63">
        <f ca="1">F422</f>
        <v>-1.1368683772161603E-13</v>
      </c>
      <c r="H418" s="63">
        <f ca="1">G422</f>
        <v>-1.5631940186722204E-13</v>
      </c>
      <c r="I418" s="63">
        <f ca="1">H422</f>
        <v>0</v>
      </c>
      <c r="J418" s="63"/>
      <c r="K418" s="63">
        <v>0</v>
      </c>
      <c r="L418" s="63">
        <f t="shared" ref="L418:AD418" ca="1" si="732">K422</f>
        <v>0</v>
      </c>
      <c r="M418" s="63">
        <f t="shared" ca="1" si="732"/>
        <v>0</v>
      </c>
      <c r="N418" s="63">
        <f t="shared" ca="1" si="732"/>
        <v>0</v>
      </c>
      <c r="O418" s="63">
        <f t="shared" ca="1" si="732"/>
        <v>5.3290705182007514E-14</v>
      </c>
      <c r="P418" s="63">
        <f t="shared" ca="1" si="732"/>
        <v>-2.8421709430404007E-14</v>
      </c>
      <c r="Q418" s="63">
        <f t="shared" ca="1" si="732"/>
        <v>-7.815970093361102E-14</v>
      </c>
      <c r="R418" s="63">
        <f t="shared" ca="1" si="732"/>
        <v>-1.5987211554602254E-13</v>
      </c>
      <c r="S418" s="63">
        <f t="shared" ca="1" si="732"/>
        <v>-7.1054273576010019E-14</v>
      </c>
      <c r="T418" s="63">
        <f t="shared" ca="1" si="732"/>
        <v>-6.3948846218409017E-14</v>
      </c>
      <c r="U418" s="63">
        <f t="shared" ca="1" si="732"/>
        <v>-1.5631940186722204E-13</v>
      </c>
      <c r="V418" s="63">
        <f t="shared" ca="1" si="732"/>
        <v>-2.5579538487363607E-13</v>
      </c>
      <c r="W418" s="63">
        <f t="shared" ca="1" si="732"/>
        <v>-2.3803181647963356E-13</v>
      </c>
      <c r="X418" s="63">
        <f t="shared" ca="1" si="732"/>
        <v>-2.0961010704922955E-13</v>
      </c>
      <c r="Y418" s="63">
        <f t="shared" ca="1" si="732"/>
        <v>-3.1974423109204508E-13</v>
      </c>
      <c r="Z418" s="63">
        <f t="shared" ca="1" si="732"/>
        <v>-3.872457909892546E-13</v>
      </c>
      <c r="AA418" s="63">
        <f t="shared" ca="1" si="732"/>
        <v>-2.8421709430404007E-13</v>
      </c>
      <c r="AB418" s="63">
        <f t="shared" ca="1" si="732"/>
        <v>-1.2789769243681803E-13</v>
      </c>
      <c r="AC418" s="63">
        <f t="shared" ca="1" si="732"/>
        <v>-9.9475983006414026E-14</v>
      </c>
      <c r="AD418" s="63">
        <f t="shared" ca="1" si="732"/>
        <v>-1.1368683772161603E-13</v>
      </c>
      <c r="AE418" s="63"/>
      <c r="AF418" s="194">
        <v>0</v>
      </c>
      <c r="AG418" s="194">
        <f t="shared" ref="AG418:BL418" ca="1" si="733">AF422</f>
        <v>0</v>
      </c>
      <c r="AH418" s="194">
        <f t="shared" ca="1" si="733"/>
        <v>0</v>
      </c>
      <c r="AI418" s="194">
        <f t="shared" ca="1" si="733"/>
        <v>0</v>
      </c>
      <c r="AJ418" s="194">
        <f t="shared" ca="1" si="733"/>
        <v>0</v>
      </c>
      <c r="AK418" s="194">
        <f t="shared" ca="1" si="733"/>
        <v>0</v>
      </c>
      <c r="AL418" s="194">
        <f t="shared" ca="1" si="733"/>
        <v>0</v>
      </c>
      <c r="AM418" s="194">
        <f t="shared" ca="1" si="733"/>
        <v>0</v>
      </c>
      <c r="AN418" s="194">
        <f t="shared" ca="1" si="733"/>
        <v>0</v>
      </c>
      <c r="AO418" s="194">
        <f t="shared" ca="1" si="733"/>
        <v>0</v>
      </c>
      <c r="AP418" s="194">
        <f t="shared" ca="1" si="733"/>
        <v>0</v>
      </c>
      <c r="AQ418" s="194">
        <f t="shared" ca="1" si="733"/>
        <v>0</v>
      </c>
      <c r="AR418" s="194">
        <f t="shared" ca="1" si="733"/>
        <v>0</v>
      </c>
      <c r="AS418" s="194">
        <f t="shared" ca="1" si="733"/>
        <v>0</v>
      </c>
      <c r="AT418" s="194">
        <f t="shared" ca="1" si="733"/>
        <v>1.4210854715202004E-14</v>
      </c>
      <c r="AU418" s="194">
        <f t="shared" ca="1" si="733"/>
        <v>0</v>
      </c>
      <c r="AV418" s="194">
        <f t="shared" ca="1" si="733"/>
        <v>1.4210854715202004E-14</v>
      </c>
      <c r="AW418" s="194">
        <f t="shared" ca="1" si="733"/>
        <v>0</v>
      </c>
      <c r="AX418" s="194">
        <f t="shared" ca="1" si="733"/>
        <v>0</v>
      </c>
      <c r="AY418" s="194">
        <f t="shared" ca="1" si="733"/>
        <v>0</v>
      </c>
      <c r="AZ418" s="194">
        <f t="shared" ca="1" si="733"/>
        <v>0</v>
      </c>
      <c r="BA418" s="194">
        <f t="shared" ca="1" si="733"/>
        <v>0</v>
      </c>
      <c r="BB418" s="194">
        <f t="shared" ca="1" si="733"/>
        <v>0</v>
      </c>
      <c r="BC418" s="194">
        <f t="shared" ca="1" si="733"/>
        <v>0</v>
      </c>
      <c r="BD418" s="194">
        <f t="shared" ca="1" si="733"/>
        <v>0</v>
      </c>
      <c r="BE418" s="194">
        <f t="shared" ca="1" si="733"/>
        <v>0</v>
      </c>
      <c r="BF418" s="194">
        <f t="shared" ca="1" si="733"/>
        <v>-8.8817841970012523E-15</v>
      </c>
      <c r="BG418" s="194">
        <f t="shared" ca="1" si="733"/>
        <v>0</v>
      </c>
      <c r="BH418" s="194">
        <f t="shared" ca="1" si="733"/>
        <v>0</v>
      </c>
      <c r="BI418" s="194">
        <f t="shared" ca="1" si="733"/>
        <v>0</v>
      </c>
      <c r="BJ418" s="194">
        <f t="shared" ca="1" si="733"/>
        <v>0</v>
      </c>
      <c r="BK418" s="194">
        <f t="shared" ca="1" si="733"/>
        <v>0</v>
      </c>
      <c r="BL418" s="194">
        <f t="shared" ca="1" si="733"/>
        <v>0</v>
      </c>
      <c r="BM418" s="194">
        <f t="shared" ref="BM418:CM418" ca="1" si="734">BL422</f>
        <v>0</v>
      </c>
      <c r="BN418" s="194">
        <f t="shared" ca="1" si="734"/>
        <v>0</v>
      </c>
      <c r="BO418" s="194">
        <f t="shared" ca="1" si="734"/>
        <v>0</v>
      </c>
      <c r="BP418" s="194">
        <f t="shared" ca="1" si="734"/>
        <v>0</v>
      </c>
      <c r="BQ418" s="194">
        <f t="shared" ca="1" si="734"/>
        <v>0</v>
      </c>
      <c r="BR418" s="194">
        <f t="shared" ca="1" si="734"/>
        <v>0</v>
      </c>
      <c r="BS418" s="194">
        <f t="shared" ca="1" si="734"/>
        <v>0</v>
      </c>
      <c r="BT418" s="194">
        <f t="shared" ca="1" si="734"/>
        <v>0</v>
      </c>
      <c r="BU418" s="194">
        <f t="shared" ca="1" si="734"/>
        <v>0</v>
      </c>
      <c r="BV418" s="194">
        <f t="shared" ca="1" si="734"/>
        <v>0</v>
      </c>
      <c r="BW418" s="194">
        <f t="shared" ca="1" si="734"/>
        <v>0</v>
      </c>
      <c r="BX418" s="194">
        <f t="shared" ca="1" si="734"/>
        <v>-1.4210854715202004E-14</v>
      </c>
      <c r="BY418" s="194">
        <f t="shared" ca="1" si="734"/>
        <v>-3.1974423109204508E-14</v>
      </c>
      <c r="BZ418" s="194">
        <f t="shared" ca="1" si="734"/>
        <v>-3.0198066269804258E-14</v>
      </c>
      <c r="CA418" s="194">
        <f t="shared" ca="1" si="734"/>
        <v>-1.4210854715202004E-14</v>
      </c>
      <c r="CB418" s="194">
        <f t="shared" ca="1" si="734"/>
        <v>0</v>
      </c>
      <c r="CC418" s="194">
        <f t="shared" ca="1" si="734"/>
        <v>2.3092638912203256E-14</v>
      </c>
      <c r="CD418" s="194">
        <f t="shared" ca="1" si="734"/>
        <v>2.4868995751603507E-14</v>
      </c>
      <c r="CE418" s="194">
        <f t="shared" ca="1" si="734"/>
        <v>1.7763568394002505E-14</v>
      </c>
      <c r="CF418" s="194">
        <f t="shared" ca="1" si="734"/>
        <v>2.8421709430404007E-14</v>
      </c>
      <c r="CG418" s="194">
        <f t="shared" ca="1" si="734"/>
        <v>2.3092638912203256E-14</v>
      </c>
      <c r="CH418" s="194">
        <f t="shared" ca="1" si="734"/>
        <v>2.1316282072803006E-14</v>
      </c>
      <c r="CI418" s="194">
        <f t="shared" ca="1" si="734"/>
        <v>3.730349362740526E-14</v>
      </c>
      <c r="CJ418" s="194">
        <f t="shared" ca="1" si="734"/>
        <v>5.6843418860808015E-14</v>
      </c>
      <c r="CK418" s="194">
        <f t="shared" ca="1" si="734"/>
        <v>4.9737991503207013E-14</v>
      </c>
      <c r="CL418" s="194">
        <f t="shared" ca="1" si="734"/>
        <v>5.3290705182007514E-14</v>
      </c>
      <c r="CM418" s="194">
        <f t="shared" ca="1" si="734"/>
        <v>4.9737991503207013E-14</v>
      </c>
    </row>
    <row r="419" spans="2:91" x14ac:dyDescent="0.2">
      <c r="B419" s="196" t="s">
        <v>299</v>
      </c>
      <c r="C419" s="19" t="str">
        <f>Inputs!$GZ$9</f>
        <v>kg</v>
      </c>
      <c r="D419" s="19" t="s">
        <v>19</v>
      </c>
      <c r="E419" s="27">
        <f t="shared" ref="E419:I421" ca="1" si="735">SUMIF($K$4:$AD$4,E$4,$K419:$AD419)</f>
        <v>530.30250000000001</v>
      </c>
      <c r="F419" s="27">
        <f t="shared" ca="1" si="735"/>
        <v>2242.9575</v>
      </c>
      <c r="G419" s="27">
        <f t="shared" ca="1" si="735"/>
        <v>2435.4224999999997</v>
      </c>
      <c r="H419" s="27">
        <f t="shared" ca="1" si="735"/>
        <v>2558.1149999999998</v>
      </c>
      <c r="I419" s="27">
        <f t="shared" ca="1" si="735"/>
        <v>2910.2062500000002</v>
      </c>
      <c r="J419" s="27"/>
      <c r="K419" s="27">
        <f t="shared" ref="K419:T421" ca="1" si="736">SUMIFS($AF419:$CM419,$AF$4:$CM$4,K$4,$AF$8:$CM$8,K$8)</f>
        <v>0</v>
      </c>
      <c r="L419" s="27">
        <f t="shared" ca="1" si="736"/>
        <v>0</v>
      </c>
      <c r="M419" s="27">
        <f t="shared" ca="1" si="736"/>
        <v>0</v>
      </c>
      <c r="N419" s="27">
        <f t="shared" ca="1" si="736"/>
        <v>530.30250000000001</v>
      </c>
      <c r="O419" s="27">
        <f t="shared" ca="1" si="736"/>
        <v>521.7974999999999</v>
      </c>
      <c r="P419" s="27">
        <f t="shared" ca="1" si="736"/>
        <v>539.91</v>
      </c>
      <c r="Q419" s="27">
        <f t="shared" ca="1" si="736"/>
        <v>567.39374999999995</v>
      </c>
      <c r="R419" s="27">
        <f t="shared" ca="1" si="736"/>
        <v>613.85625000000005</v>
      </c>
      <c r="S419" s="27">
        <f t="shared" ca="1" si="736"/>
        <v>562.66875000000005</v>
      </c>
      <c r="T419" s="27">
        <f t="shared" ca="1" si="736"/>
        <v>586.21499999999992</v>
      </c>
      <c r="U419" s="27">
        <f t="shared" ref="U419:AD421" ca="1" si="737">SUMIFS($AF419:$CM419,$AF$4:$CM$4,U$4,$AF$8:$CM$8,U$8)</f>
        <v>616.2974999999999</v>
      </c>
      <c r="V419" s="27">
        <f t="shared" ca="1" si="737"/>
        <v>670.24125000000004</v>
      </c>
      <c r="W419" s="27">
        <f t="shared" ca="1" si="737"/>
        <v>588.89249999999993</v>
      </c>
      <c r="X419" s="27">
        <f t="shared" ca="1" si="737"/>
        <v>617.00624999999991</v>
      </c>
      <c r="Y419" s="27">
        <f t="shared" ca="1" si="737"/>
        <v>652.04999999999995</v>
      </c>
      <c r="Z419" s="27">
        <f t="shared" ca="1" si="737"/>
        <v>700.16624999999999</v>
      </c>
      <c r="AA419" s="27">
        <f t="shared" ca="1" si="737"/>
        <v>675.04500000000007</v>
      </c>
      <c r="AB419" s="27">
        <f t="shared" ca="1" si="737"/>
        <v>701.11125000000004</v>
      </c>
      <c r="AC419" s="27">
        <f t="shared" ca="1" si="737"/>
        <v>734.89499999999998</v>
      </c>
      <c r="AD419" s="27">
        <f t="shared" ca="1" si="737"/>
        <v>799.15499999999997</v>
      </c>
      <c r="AE419" s="27"/>
      <c r="AF419" s="197">
        <f ca="1">-OFFSET(AF421,0,VLOOKUP($B410,Settings!$AX$4:$BG$100,10,0))-OFFSET(AF420,0,VLOOKUP($B410,Settings!$AX$4:$BG$100,10,0))</f>
        <v>0</v>
      </c>
      <c r="AG419" s="197">
        <f ca="1">-OFFSET(AG421,0,VLOOKUP($B410,Settings!$AX$4:$BG$100,10,0))-OFFSET(AG420,0,VLOOKUP($B410,Settings!$AX$4:$BG$100,10,0))</f>
        <v>0</v>
      </c>
      <c r="AH419" s="197">
        <f ca="1">-OFFSET(AH421,0,VLOOKUP($B410,Settings!$AX$4:$BG$100,10,0))-OFFSET(AH420,0,VLOOKUP($B410,Settings!$AX$4:$BG$100,10,0))</f>
        <v>0</v>
      </c>
      <c r="AI419" s="197">
        <f ca="1">-OFFSET(AI421,0,VLOOKUP($B410,Settings!$AX$4:$BG$100,10,0))-OFFSET(AI420,0,VLOOKUP($B410,Settings!$AX$4:$BG$100,10,0))</f>
        <v>0</v>
      </c>
      <c r="AJ419" s="197">
        <f ca="1">-OFFSET(AJ421,0,VLOOKUP($B410,Settings!$AX$4:$BG$100,10,0))-OFFSET(AJ420,0,VLOOKUP($B410,Settings!$AX$4:$BG$100,10,0))</f>
        <v>0</v>
      </c>
      <c r="AK419" s="197">
        <f ca="1">-OFFSET(AK421,0,VLOOKUP($B410,Settings!$AX$4:$BG$100,10,0))-OFFSET(AK420,0,VLOOKUP($B410,Settings!$AX$4:$BG$100,10,0))</f>
        <v>0</v>
      </c>
      <c r="AL419" s="197">
        <f ca="1">-OFFSET(AL421,0,VLOOKUP($B410,Settings!$AX$4:$BG$100,10,0))-OFFSET(AL420,0,VLOOKUP($B410,Settings!$AX$4:$BG$100,10,0))</f>
        <v>0</v>
      </c>
      <c r="AM419" s="197">
        <f ca="1">-OFFSET(AM421,0,VLOOKUP($B410,Settings!$AX$4:$BG$100,10,0))-OFFSET(AM420,0,VLOOKUP($B410,Settings!$AX$4:$BG$100,10,0))</f>
        <v>0</v>
      </c>
      <c r="AN419" s="197">
        <f ca="1">-OFFSET(AN421,0,VLOOKUP($B410,Settings!$AX$4:$BG$100,10,0))-OFFSET(AN420,0,VLOOKUP($B410,Settings!$AX$4:$BG$100,10,0))</f>
        <v>0</v>
      </c>
      <c r="AO419" s="197">
        <f ca="1">-OFFSET(AO421,0,VLOOKUP($B410,Settings!$AX$4:$BG$100,10,0))-OFFSET(AO420,0,VLOOKUP($B410,Settings!$AX$4:$BG$100,10,0))</f>
        <v>174.82499999999999</v>
      </c>
      <c r="AP419" s="197">
        <f ca="1">-OFFSET(AP421,0,VLOOKUP($B410,Settings!$AX$4:$BG$100,10,0))-OFFSET(AP420,0,VLOOKUP($B410,Settings!$AX$4:$BG$100,10,0))</f>
        <v>171.83250000000001</v>
      </c>
      <c r="AQ419" s="197">
        <f ca="1">-OFFSET(AQ421,0,VLOOKUP($B410,Settings!$AX$4:$BG$100,10,0))-OFFSET(AQ420,0,VLOOKUP($B410,Settings!$AX$4:$BG$100,10,0))</f>
        <v>183.64500000000001</v>
      </c>
      <c r="AR419" s="197">
        <f ca="1">-OFFSET(AR421,0,VLOOKUP($B410,Settings!$AX$4:$BG$100,10,0))-OFFSET(AR420,0,VLOOKUP($B410,Settings!$AX$4:$BG$100,10,0))</f>
        <v>195.77249999999998</v>
      </c>
      <c r="AS419" s="197">
        <f ca="1">-OFFSET(AS421,0,VLOOKUP($B410,Settings!$AX$4:$BG$100,10,0))-OFFSET(AS420,0,VLOOKUP($B410,Settings!$AX$4:$BG$100,10,0))</f>
        <v>137.4975</v>
      </c>
      <c r="AT419" s="197">
        <f ca="1">-OFFSET(AT421,0,VLOOKUP($B410,Settings!$AX$4:$BG$100,10,0))-OFFSET(AT420,0,VLOOKUP($B410,Settings!$AX$4:$BG$100,10,0))</f>
        <v>188.52749999999997</v>
      </c>
      <c r="AU419" s="197">
        <f ca="1">-OFFSET(AU421,0,VLOOKUP($B410,Settings!$AX$4:$BG$100,10,0))-OFFSET(AU420,0,VLOOKUP($B410,Settings!$AX$4:$BG$100,10,0))</f>
        <v>174.90375</v>
      </c>
      <c r="AV419" s="197">
        <f ca="1">-OFFSET(AV421,0,VLOOKUP($B410,Settings!$AX$4:$BG$100,10,0))-OFFSET(AV420,0,VLOOKUP($B410,Settings!$AX$4:$BG$100,10,0))</f>
        <v>182.07</v>
      </c>
      <c r="AW419" s="197">
        <f ca="1">-OFFSET(AW421,0,VLOOKUP($B410,Settings!$AX$4:$BG$100,10,0))-OFFSET(AW420,0,VLOOKUP($B410,Settings!$AX$4:$BG$100,10,0))</f>
        <v>182.93625</v>
      </c>
      <c r="AX419" s="197">
        <f ca="1">-OFFSET(AX421,0,VLOOKUP($B410,Settings!$AX$4:$BG$100,10,0))-OFFSET(AX420,0,VLOOKUP($B410,Settings!$AX$4:$BG$100,10,0))</f>
        <v>182.07</v>
      </c>
      <c r="AY419" s="197">
        <f ca="1">-OFFSET(AY421,0,VLOOKUP($B410,Settings!$AX$4:$BG$100,10,0))-OFFSET(AY420,0,VLOOKUP($B410,Settings!$AX$4:$BG$100,10,0))</f>
        <v>206.16749999999999</v>
      </c>
      <c r="AZ419" s="197">
        <f ca="1">-OFFSET(AZ421,0,VLOOKUP($B410,Settings!$AX$4:$BG$100,10,0))-OFFSET(AZ420,0,VLOOKUP($B410,Settings!$AX$4:$BG$100,10,0))</f>
        <v>179.15625</v>
      </c>
      <c r="BA419" s="197">
        <f ca="1">-OFFSET(BA421,0,VLOOKUP($B410,Settings!$AX$4:$BG$100,10,0))-OFFSET(BA420,0,VLOOKUP($B410,Settings!$AX$4:$BG$100,10,0))</f>
        <v>200.89124999999999</v>
      </c>
      <c r="BB419" s="197">
        <f ca="1">-OFFSET(BB421,0,VLOOKUP($B410,Settings!$AX$4:$BG$100,10,0))-OFFSET(BB420,0,VLOOKUP($B410,Settings!$AX$4:$BG$100,10,0))</f>
        <v>204.67124999999999</v>
      </c>
      <c r="BC419" s="197">
        <f ca="1">-OFFSET(BC421,0,VLOOKUP($B410,Settings!$AX$4:$BG$100,10,0))-OFFSET(BC420,0,VLOOKUP($B410,Settings!$AX$4:$BG$100,10,0))</f>
        <v>208.29374999999999</v>
      </c>
      <c r="BD419" s="197">
        <f ca="1">-OFFSET(BD421,0,VLOOKUP($B410,Settings!$AX$4:$BG$100,10,0))-OFFSET(BD420,0,VLOOKUP($B410,Settings!$AX$4:$BG$100,10,0))</f>
        <v>212.4675</v>
      </c>
      <c r="BE419" s="197">
        <f ca="1">-OFFSET(BE421,0,VLOOKUP($B410,Settings!$AX$4:$BG$100,10,0))-OFFSET(BE420,0,VLOOKUP($B410,Settings!$AX$4:$BG$100,10,0))</f>
        <v>146.55374999999998</v>
      </c>
      <c r="BF419" s="197">
        <f ca="1">-OFFSET(BF421,0,VLOOKUP($B410,Settings!$AX$4:$BG$100,10,0))-OFFSET(BF420,0,VLOOKUP($B410,Settings!$AX$4:$BG$100,10,0))</f>
        <v>203.64749999999998</v>
      </c>
      <c r="BG419" s="197">
        <f ca="1">-OFFSET(BG421,0,VLOOKUP($B410,Settings!$AX$4:$BG$100,10,0))-OFFSET(BG420,0,VLOOKUP($B410,Settings!$AX$4:$BG$100,10,0))</f>
        <v>192.70125000000002</v>
      </c>
      <c r="BH419" s="197">
        <f ca="1">-OFFSET(BH421,0,VLOOKUP($B410,Settings!$AX$4:$BG$100,10,0))-OFFSET(BH420,0,VLOOKUP($B410,Settings!$AX$4:$BG$100,10,0))</f>
        <v>199.00125</v>
      </c>
      <c r="BI419" s="197">
        <f ca="1">-OFFSET(BI421,0,VLOOKUP($B410,Settings!$AX$4:$BG$100,10,0))-OFFSET(BI420,0,VLOOKUP($B410,Settings!$AX$4:$BG$100,10,0))</f>
        <v>194.51249999999999</v>
      </c>
      <c r="BJ419" s="197">
        <f ca="1">-OFFSET(BJ421,0,VLOOKUP($B410,Settings!$AX$4:$BG$100,10,0))-OFFSET(BJ420,0,VLOOKUP($B410,Settings!$AX$4:$BG$100,10,0))</f>
        <v>196.08750000000001</v>
      </c>
      <c r="BK419" s="197">
        <f ca="1">-OFFSET(BK421,0,VLOOKUP($B410,Settings!$AX$4:$BG$100,10,0))-OFFSET(BK420,0,VLOOKUP($B410,Settings!$AX$4:$BG$100,10,0))</f>
        <v>230.34375</v>
      </c>
      <c r="BL419" s="197">
        <f ca="1">-OFFSET(BL421,0,VLOOKUP($B410,Settings!$AX$4:$BG$100,10,0))-OFFSET(BL420,0,VLOOKUP($B410,Settings!$AX$4:$BG$100,10,0))</f>
        <v>189.86624999999998</v>
      </c>
      <c r="BM419" s="197">
        <f ca="1">-OFFSET(BM421,0,VLOOKUP($B410,Settings!$AX$4:$BG$100,10,0))-OFFSET(BM420,0,VLOOKUP($B410,Settings!$AX$4:$BG$100,10,0))</f>
        <v>219.87</v>
      </c>
      <c r="BN419" s="197">
        <f ca="1">-OFFSET(BN421,0,VLOOKUP($B410,Settings!$AX$4:$BG$100,10,0))-OFFSET(BN420,0,VLOOKUP($B410,Settings!$AX$4:$BG$100,10,0))</f>
        <v>225.69749999999999</v>
      </c>
      <c r="BO419" s="197">
        <f ca="1">-OFFSET(BO421,0,VLOOKUP($B410,Settings!$AX$4:$BG$100,10,0))-OFFSET(BO420,0,VLOOKUP($B410,Settings!$AX$4:$BG$100,10,0))</f>
        <v>224.67374999999998</v>
      </c>
      <c r="BP419" s="197">
        <f ca="1">-OFFSET(BP421,0,VLOOKUP($B410,Settings!$AX$4:$BG$100,10,0))-OFFSET(BP420,0,VLOOKUP($B410,Settings!$AX$4:$BG$100,10,0))</f>
        <v>225.14624999999998</v>
      </c>
      <c r="BQ419" s="197">
        <f ca="1">-OFFSET(BQ421,0,VLOOKUP($B410,Settings!$AX$4:$BG$100,10,0))-OFFSET(BQ420,0,VLOOKUP($B410,Settings!$AX$4:$BG$100,10,0))</f>
        <v>154.27124999999998</v>
      </c>
      <c r="BR419" s="197">
        <f ca="1">-OFFSET(BR421,0,VLOOKUP($B410,Settings!$AX$4:$BG$100,10,0))-OFFSET(BR420,0,VLOOKUP($B410,Settings!$AX$4:$BG$100,10,0))</f>
        <v>209.47499999999999</v>
      </c>
      <c r="BS419" s="197">
        <f ca="1">-OFFSET(BS421,0,VLOOKUP($B410,Settings!$AX$4:$BG$100,10,0))-OFFSET(BS420,0,VLOOKUP($B410,Settings!$AX$4:$BG$100,10,0))</f>
        <v>201.67874999999998</v>
      </c>
      <c r="BT419" s="197">
        <f ca="1">-OFFSET(BT421,0,VLOOKUP($B410,Settings!$AX$4:$BG$100,10,0))-OFFSET(BT420,0,VLOOKUP($B410,Settings!$AX$4:$BG$100,10,0))</f>
        <v>215.45999999999998</v>
      </c>
      <c r="BU419" s="197">
        <f ca="1">-OFFSET(BU421,0,VLOOKUP($B410,Settings!$AX$4:$BG$100,10,0))-OFFSET(BU420,0,VLOOKUP($B410,Settings!$AX$4:$BG$100,10,0))</f>
        <v>199.86750000000001</v>
      </c>
      <c r="BV419" s="197">
        <f ca="1">-OFFSET(BV421,0,VLOOKUP($B410,Settings!$AX$4:$BG$100,10,0))-OFFSET(BV420,0,VLOOKUP($B410,Settings!$AX$4:$BG$100,10,0))</f>
        <v>208.0575</v>
      </c>
      <c r="BW419" s="197">
        <f ca="1">-OFFSET(BW421,0,VLOOKUP($B410,Settings!$AX$4:$BG$100,10,0))-OFFSET(BW420,0,VLOOKUP($B410,Settings!$AX$4:$BG$100,10,0))</f>
        <v>241.13249999999999</v>
      </c>
      <c r="BX419" s="197">
        <f ca="1">-OFFSET(BX421,0,VLOOKUP($B410,Settings!$AX$4:$BG$100,10,0))-OFFSET(BX420,0,VLOOKUP($B410,Settings!$AX$4:$BG$100,10,0))</f>
        <v>202.85999999999999</v>
      </c>
      <c r="BY419" s="197">
        <f ca="1">-OFFSET(BY421,0,VLOOKUP($B410,Settings!$AX$4:$BG$100,10,0))-OFFSET(BY420,0,VLOOKUP($B410,Settings!$AX$4:$BG$100,10,0))</f>
        <v>233.02124999999998</v>
      </c>
      <c r="BZ419" s="197">
        <f ca="1">-OFFSET(BZ421,0,VLOOKUP($B410,Settings!$AX$4:$BG$100,10,0))-OFFSET(BZ420,0,VLOOKUP($B410,Settings!$AX$4:$BG$100,10,0))</f>
        <v>232.6275</v>
      </c>
      <c r="CA419" s="197">
        <f ca="1">-OFFSET(CA421,0,VLOOKUP($B410,Settings!$AX$4:$BG$100,10,0))-OFFSET(CA420,0,VLOOKUP($B410,Settings!$AX$4:$BG$100,10,0))</f>
        <v>234.51749999999998</v>
      </c>
      <c r="CB419" s="197">
        <f ca="1">-OFFSET(CB421,0,VLOOKUP($B410,Settings!$AX$4:$BG$100,10,0))-OFFSET(CB420,0,VLOOKUP($B410,Settings!$AX$4:$BG$100,10,0))</f>
        <v>263.26125000000002</v>
      </c>
      <c r="CC419" s="197">
        <f ca="1">-OFFSET(CC421,0,VLOOKUP($B410,Settings!$AX$4:$BG$100,10,0))-OFFSET(CC420,0,VLOOKUP($B410,Settings!$AX$4:$BG$100,10,0))</f>
        <v>175.29749999999999</v>
      </c>
      <c r="CD419" s="197">
        <f ca="1">-OFFSET(CD421,0,VLOOKUP($B410,Settings!$AX$4:$BG$100,10,0))-OFFSET(CD420,0,VLOOKUP($B410,Settings!$AX$4:$BG$100,10,0))</f>
        <v>236.48624999999998</v>
      </c>
      <c r="CE419" s="197">
        <f ca="1">-OFFSET(CE421,0,VLOOKUP($B410,Settings!$AX$4:$BG$100,10,0))-OFFSET(CE420,0,VLOOKUP($B410,Settings!$AX$4:$BG$100,10,0))</f>
        <v>227.03625</v>
      </c>
      <c r="CF419" s="197">
        <f ca="1">-OFFSET(CF421,0,VLOOKUP($B410,Settings!$AX$4:$BG$100,10,0))-OFFSET(CF420,0,VLOOKUP($B410,Settings!$AX$4:$BG$100,10,0))</f>
        <v>243.57374999999999</v>
      </c>
      <c r="CG419" s="197">
        <f ca="1">-OFFSET(CG421,0,VLOOKUP($B410,Settings!$AX$4:$BG$100,10,0))-OFFSET(CG420,0,VLOOKUP($B410,Settings!$AX$4:$BG$100,10,0))</f>
        <v>230.50125</v>
      </c>
      <c r="CH419" s="197">
        <f ca="1">-OFFSET(CH421,0,VLOOKUP($B410,Settings!$AX$4:$BG$100,10,0))-OFFSET(CH420,0,VLOOKUP($B410,Settings!$AX$4:$BG$100,10,0))</f>
        <v>237.98250000000002</v>
      </c>
      <c r="CI419" s="197">
        <f ca="1">-OFFSET(CI421,0,VLOOKUP($B410,Settings!$AX$4:$BG$100,10,0))-OFFSET(CI420,0,VLOOKUP($B410,Settings!$AX$4:$BG$100,10,0))</f>
        <v>267.75</v>
      </c>
      <c r="CJ419" s="197">
        <f ca="1">-OFFSET(CJ421,0,VLOOKUP($B410,Settings!$AX$4:$BG$100,10,0))-OFFSET(CJ420,0,VLOOKUP($B410,Settings!$AX$4:$BG$100,10,0))</f>
        <v>229.16249999999999</v>
      </c>
      <c r="CK419" s="197">
        <f ca="1">-OFFSET(CK421,0,VLOOKUP($B410,Settings!$AX$4:$BG$100,10,0))-OFFSET(CK420,0,VLOOKUP($B410,Settings!$AX$4:$BG$100,10,0))</f>
        <v>272.39625000000001</v>
      </c>
      <c r="CL419" s="197">
        <f ca="1">-OFFSET(CL421,0,VLOOKUP($B410,Settings!$AX$4:$BG$100,10,0))-OFFSET(CL420,0,VLOOKUP($B410,Settings!$AX$4:$BG$100,10,0))</f>
        <v>258.06374999999997</v>
      </c>
      <c r="CM419" s="197">
        <f ca="1">-OFFSET(CM421,0,VLOOKUP($B410,Settings!$AX$4:$BG$100,10,0))-OFFSET(CM420,0,VLOOKUP($B410,Settings!$AX$4:$BG$100,10,0))</f>
        <v>268.69499999999999</v>
      </c>
    </row>
    <row r="420" spans="2:91" x14ac:dyDescent="0.2">
      <c r="B420" s="196" t="s">
        <v>298</v>
      </c>
      <c r="C420" s="19" t="str">
        <f>Inputs!$GZ$9</f>
        <v>kg</v>
      </c>
      <c r="D420" s="19" t="s">
        <v>19</v>
      </c>
      <c r="E420" s="27">
        <f t="shared" ca="1" si="735"/>
        <v>-505.04999999999995</v>
      </c>
      <c r="F420" s="27">
        <f t="shared" ca="1" si="735"/>
        <v>-2136.15</v>
      </c>
      <c r="G420" s="27">
        <f t="shared" ca="1" si="735"/>
        <v>-2319.4499999999998</v>
      </c>
      <c r="H420" s="27">
        <f t="shared" ca="1" si="735"/>
        <v>-2436.2999999999997</v>
      </c>
      <c r="I420" s="27">
        <f t="shared" ca="1" si="735"/>
        <v>-2771.625</v>
      </c>
      <c r="J420" s="27"/>
      <c r="K420" s="27">
        <f t="shared" ca="1" si="736"/>
        <v>0</v>
      </c>
      <c r="L420" s="27">
        <f t="shared" ca="1" si="736"/>
        <v>0</v>
      </c>
      <c r="M420" s="27">
        <f t="shared" ca="1" si="736"/>
        <v>0</v>
      </c>
      <c r="N420" s="27">
        <f t="shared" ca="1" si="736"/>
        <v>-505.04999999999995</v>
      </c>
      <c r="O420" s="27">
        <f t="shared" ca="1" si="736"/>
        <v>-496.94999999999993</v>
      </c>
      <c r="P420" s="27">
        <f t="shared" ca="1" si="736"/>
        <v>-514.20000000000005</v>
      </c>
      <c r="Q420" s="27">
        <f t="shared" ca="1" si="736"/>
        <v>-540.375</v>
      </c>
      <c r="R420" s="27">
        <f t="shared" ca="1" si="736"/>
        <v>-584.625</v>
      </c>
      <c r="S420" s="27">
        <f t="shared" ca="1" si="736"/>
        <v>-535.875</v>
      </c>
      <c r="T420" s="27">
        <f t="shared" ca="1" si="736"/>
        <v>-558.29999999999995</v>
      </c>
      <c r="U420" s="27">
        <f t="shared" ca="1" si="737"/>
        <v>-586.95000000000005</v>
      </c>
      <c r="V420" s="27">
        <f t="shared" ca="1" si="737"/>
        <v>-638.32500000000005</v>
      </c>
      <c r="W420" s="27">
        <f t="shared" ca="1" si="737"/>
        <v>-560.84999999999991</v>
      </c>
      <c r="X420" s="27">
        <f t="shared" ca="1" si="737"/>
        <v>-587.625</v>
      </c>
      <c r="Y420" s="27">
        <f t="shared" ca="1" si="737"/>
        <v>-621</v>
      </c>
      <c r="Z420" s="27">
        <f t="shared" ca="1" si="737"/>
        <v>-666.82499999999993</v>
      </c>
      <c r="AA420" s="27">
        <f t="shared" ca="1" si="737"/>
        <v>-642.9</v>
      </c>
      <c r="AB420" s="27">
        <f t="shared" ca="1" si="737"/>
        <v>-667.72500000000002</v>
      </c>
      <c r="AC420" s="27">
        <f t="shared" ca="1" si="737"/>
        <v>-699.9</v>
      </c>
      <c r="AD420" s="27">
        <f t="shared" ca="1" si="737"/>
        <v>-761.09999999999991</v>
      </c>
      <c r="AE420" s="27"/>
      <c r="AF420" s="193">
        <f ca="1">-SUMIF(buffer!$B$99:$B$123,Stock!$B410,buffer!C$99:C$123)</f>
        <v>0</v>
      </c>
      <c r="AG420" s="193">
        <f ca="1">-SUMIF(buffer!$B$99:$B$123,Stock!$B410,buffer!D$99:D$123)</f>
        <v>0</v>
      </c>
      <c r="AH420" s="193">
        <f ca="1">-SUMIF(buffer!$B$99:$B$123,Stock!$B410,buffer!E$99:E$123)</f>
        <v>0</v>
      </c>
      <c r="AI420" s="193">
        <f ca="1">-SUMIF(buffer!$B$99:$B$123,Stock!$B410,buffer!F$99:F$123)</f>
        <v>0</v>
      </c>
      <c r="AJ420" s="193">
        <f ca="1">-SUMIF(buffer!$B$99:$B$123,Stock!$B410,buffer!G$99:G$123)</f>
        <v>0</v>
      </c>
      <c r="AK420" s="193">
        <f ca="1">-SUMIF(buffer!$B$99:$B$123,Stock!$B410,buffer!H$99:H$123)</f>
        <v>0</v>
      </c>
      <c r="AL420" s="193">
        <f ca="1">-SUMIF(buffer!$B$99:$B$123,Stock!$B410,buffer!I$99:I$123)</f>
        <v>0</v>
      </c>
      <c r="AM420" s="193">
        <f ca="1">-SUMIF(buffer!$B$99:$B$123,Stock!$B410,buffer!J$99:J$123)</f>
        <v>0</v>
      </c>
      <c r="AN420" s="193">
        <f ca="1">-SUMIF(buffer!$B$99:$B$123,Stock!$B410,buffer!K$99:K$123)</f>
        <v>0</v>
      </c>
      <c r="AO420" s="193">
        <f ca="1">-SUMIF(buffer!$B$99:$B$123,Stock!$B410,buffer!L$99:L$123)</f>
        <v>-166.5</v>
      </c>
      <c r="AP420" s="193">
        <f ca="1">-SUMIF(buffer!$B$99:$B$123,Stock!$B410,buffer!M$99:M$123)</f>
        <v>-163.65</v>
      </c>
      <c r="AQ420" s="193">
        <f ca="1">-SUMIF(buffer!$B$99:$B$123,Stock!$B410,buffer!N$99:N$123)</f>
        <v>-174.9</v>
      </c>
      <c r="AR420" s="193">
        <f ca="1">-SUMIF(buffer!$B$99:$B$123,Stock!$B410,buffer!O$99:O$123)</f>
        <v>-186.45</v>
      </c>
      <c r="AS420" s="193">
        <f ca="1">-SUMIF(buffer!$B$99:$B$123,Stock!$B410,buffer!P$99:P$123)</f>
        <v>-130.94999999999999</v>
      </c>
      <c r="AT420" s="193">
        <f ca="1">-SUMIF(buffer!$B$99:$B$123,Stock!$B410,buffer!Q$99:Q$123)</f>
        <v>-179.54999999999998</v>
      </c>
      <c r="AU420" s="193">
        <f ca="1">-SUMIF(buffer!$B$99:$B$123,Stock!$B410,buffer!R$99:R$123)</f>
        <v>-166.57499999999999</v>
      </c>
      <c r="AV420" s="193">
        <f ca="1">-SUMIF(buffer!$B$99:$B$123,Stock!$B410,buffer!S$99:S$123)</f>
        <v>-173.4</v>
      </c>
      <c r="AW420" s="193">
        <f ca="1">-SUMIF(buffer!$B$99:$B$123,Stock!$B410,buffer!T$99:T$123)</f>
        <v>-174.22499999999999</v>
      </c>
      <c r="AX420" s="193">
        <f ca="1">-SUMIF(buffer!$B$99:$B$123,Stock!$B410,buffer!U$99:U$123)</f>
        <v>-173.4</v>
      </c>
      <c r="AY420" s="193">
        <f ca="1">-SUMIF(buffer!$B$99:$B$123,Stock!$B410,buffer!V$99:V$123)</f>
        <v>-196.35</v>
      </c>
      <c r="AZ420" s="193">
        <f ca="1">-SUMIF(buffer!$B$99:$B$123,Stock!$B410,buffer!W$99:W$123)</f>
        <v>-170.625</v>
      </c>
      <c r="BA420" s="193">
        <f ca="1">-SUMIF(buffer!$B$99:$B$123,Stock!$B410,buffer!X$99:X$123)</f>
        <v>-191.32499999999999</v>
      </c>
      <c r="BB420" s="193">
        <f ca="1">-SUMIF(buffer!$B$99:$B$123,Stock!$B410,buffer!Y$99:Y$123)</f>
        <v>-194.92499999999998</v>
      </c>
      <c r="BC420" s="193">
        <f ca="1">-SUMIF(buffer!$B$99:$B$123,Stock!$B410,buffer!Z$99:Z$123)</f>
        <v>-198.375</v>
      </c>
      <c r="BD420" s="193">
        <f ca="1">-SUMIF(buffer!$B$99:$B$123,Stock!$B410,buffer!AA$99:AA$123)</f>
        <v>-202.35</v>
      </c>
      <c r="BE420" s="193">
        <f ca="1">-SUMIF(buffer!$B$99:$B$123,Stock!$B410,buffer!AB$99:AB$123)</f>
        <v>-139.57499999999999</v>
      </c>
      <c r="BF420" s="193">
        <f ca="1">-SUMIF(buffer!$B$99:$B$123,Stock!$B410,buffer!AC$99:AC$123)</f>
        <v>-193.95</v>
      </c>
      <c r="BG420" s="193">
        <f ca="1">-SUMIF(buffer!$B$99:$B$123,Stock!$B410,buffer!AD$99:AD$123)</f>
        <v>-183.52500000000001</v>
      </c>
      <c r="BH420" s="193">
        <f ca="1">-SUMIF(buffer!$B$99:$B$123,Stock!$B410,buffer!AE$99:AE$123)</f>
        <v>-189.52500000000001</v>
      </c>
      <c r="BI420" s="193">
        <f ca="1">-SUMIF(buffer!$B$99:$B$123,Stock!$B410,buffer!AF$99:AF$123)</f>
        <v>-185.25</v>
      </c>
      <c r="BJ420" s="193">
        <f ca="1">-SUMIF(buffer!$B$99:$B$123,Stock!$B410,buffer!AG$99:AG$123)</f>
        <v>-186.75</v>
      </c>
      <c r="BK420" s="193">
        <f ca="1">-SUMIF(buffer!$B$99:$B$123,Stock!$B410,buffer!AH$99:AH$123)</f>
        <v>-219.375</v>
      </c>
      <c r="BL420" s="193">
        <f ca="1">-SUMIF(buffer!$B$99:$B$123,Stock!$B410,buffer!AI$99:AI$123)</f>
        <v>-180.82499999999999</v>
      </c>
      <c r="BM420" s="193">
        <f ca="1">-SUMIF(buffer!$B$99:$B$123,Stock!$B410,buffer!AJ$99:AJ$123)</f>
        <v>-209.4</v>
      </c>
      <c r="BN420" s="193">
        <f ca="1">-SUMIF(buffer!$B$99:$B$123,Stock!$B410,buffer!AK$99:AK$123)</f>
        <v>-214.95</v>
      </c>
      <c r="BO420" s="193">
        <f ca="1">-SUMIF(buffer!$B$99:$B$123,Stock!$B410,buffer!AL$99:AL$123)</f>
        <v>-213.97499999999999</v>
      </c>
      <c r="BP420" s="193">
        <f ca="1">-SUMIF(buffer!$B$99:$B$123,Stock!$B410,buffer!AM$99:AM$123)</f>
        <v>-214.42499999999998</v>
      </c>
      <c r="BQ420" s="193">
        <f ca="1">-SUMIF(buffer!$B$99:$B$123,Stock!$B410,buffer!AN$99:AN$123)</f>
        <v>-146.92499999999998</v>
      </c>
      <c r="BR420" s="193">
        <f ca="1">-SUMIF(buffer!$B$99:$B$123,Stock!$B410,buffer!AO$99:AO$123)</f>
        <v>-199.5</v>
      </c>
      <c r="BS420" s="193">
        <f ca="1">-SUMIF(buffer!$B$99:$B$123,Stock!$B410,buffer!AP$99:AP$123)</f>
        <v>-192.07499999999999</v>
      </c>
      <c r="BT420" s="193">
        <f ca="1">-SUMIF(buffer!$B$99:$B$123,Stock!$B410,buffer!AQ$99:AQ$123)</f>
        <v>-205.2</v>
      </c>
      <c r="BU420" s="193">
        <f ca="1">-SUMIF(buffer!$B$99:$B$123,Stock!$B410,buffer!AR$99:AR$123)</f>
        <v>-190.35</v>
      </c>
      <c r="BV420" s="193">
        <f ca="1">-SUMIF(buffer!$B$99:$B$123,Stock!$B410,buffer!AS$99:AS$123)</f>
        <v>-198.15</v>
      </c>
      <c r="BW420" s="193">
        <f ca="1">-SUMIF(buffer!$B$99:$B$123,Stock!$B410,buffer!AT$99:AT$123)</f>
        <v>-229.65</v>
      </c>
      <c r="BX420" s="193">
        <f ca="1">-SUMIF(buffer!$B$99:$B$123,Stock!$B410,buffer!AU$99:AU$123)</f>
        <v>-193.2</v>
      </c>
      <c r="BY420" s="193">
        <f ca="1">-SUMIF(buffer!$B$99:$B$123,Stock!$B410,buffer!AV$99:AV$123)</f>
        <v>-221.92499999999998</v>
      </c>
      <c r="BZ420" s="193">
        <f ca="1">-SUMIF(buffer!$B$99:$B$123,Stock!$B410,buffer!AW$99:AW$123)</f>
        <v>-221.54999999999998</v>
      </c>
      <c r="CA420" s="193">
        <f ca="1">-SUMIF(buffer!$B$99:$B$123,Stock!$B410,buffer!AX$99:AX$123)</f>
        <v>-223.35</v>
      </c>
      <c r="CB420" s="193">
        <f ca="1">-SUMIF(buffer!$B$99:$B$123,Stock!$B410,buffer!AY$99:AY$123)</f>
        <v>-250.72499999999999</v>
      </c>
      <c r="CC420" s="193">
        <f ca="1">-SUMIF(buffer!$B$99:$B$123,Stock!$B410,buffer!AZ$99:AZ$123)</f>
        <v>-166.95</v>
      </c>
      <c r="CD420" s="193">
        <f ca="1">-SUMIF(buffer!$B$99:$B$123,Stock!$B410,buffer!BA$99:BA$123)</f>
        <v>-225.22499999999999</v>
      </c>
      <c r="CE420" s="193">
        <f ca="1">-SUMIF(buffer!$B$99:$B$123,Stock!$B410,buffer!BB$99:BB$123)</f>
        <v>-216.22499999999999</v>
      </c>
      <c r="CF420" s="193">
        <f ca="1">-SUMIF(buffer!$B$99:$B$123,Stock!$B410,buffer!BC$99:BC$123)</f>
        <v>-231.97499999999999</v>
      </c>
      <c r="CG420" s="193">
        <f ca="1">-SUMIF(buffer!$B$99:$B$123,Stock!$B410,buffer!BD$99:BD$123)</f>
        <v>-219.52500000000001</v>
      </c>
      <c r="CH420" s="193">
        <f ca="1">-SUMIF(buffer!$B$99:$B$123,Stock!$B410,buffer!BE$99:BE$123)</f>
        <v>-226.65</v>
      </c>
      <c r="CI420" s="193">
        <f ca="1">-SUMIF(buffer!$B$99:$B$123,Stock!$B410,buffer!BF$99:BF$123)</f>
        <v>-255</v>
      </c>
      <c r="CJ420" s="193">
        <f ca="1">-SUMIF(buffer!$B$99:$B$123,Stock!$B410,buffer!BG$99:BG$123)</f>
        <v>-218.25</v>
      </c>
      <c r="CK420" s="193">
        <f ca="1">-SUMIF(buffer!$B$99:$B$123,Stock!$B410,buffer!BH$99:BH$123)</f>
        <v>-259.42500000000001</v>
      </c>
      <c r="CL420" s="193">
        <f ca="1">-SUMIF(buffer!$B$99:$B$123,Stock!$B410,buffer!BI$99:BI$123)</f>
        <v>-245.77499999999998</v>
      </c>
      <c r="CM420" s="193">
        <f ca="1">-SUMIF(buffer!$B$99:$B$123,Stock!$B410,buffer!BJ$99:BJ$123)</f>
        <v>-255.89999999999998</v>
      </c>
    </row>
    <row r="421" spans="2:91" x14ac:dyDescent="0.2">
      <c r="B421" s="196" t="s">
        <v>297</v>
      </c>
      <c r="C421" s="19" t="str">
        <f>Inputs!$GZ$9</f>
        <v>kg</v>
      </c>
      <c r="D421" s="19" t="s">
        <v>19</v>
      </c>
      <c r="E421" s="27">
        <f t="shared" ca="1" si="735"/>
        <v>-25.252500000000001</v>
      </c>
      <c r="F421" s="27">
        <f t="shared" ca="1" si="735"/>
        <v>-106.8075</v>
      </c>
      <c r="G421" s="27">
        <f t="shared" ca="1" si="735"/>
        <v>-115.97250000000001</v>
      </c>
      <c r="H421" s="27">
        <f t="shared" ca="1" si="735"/>
        <v>-121.815</v>
      </c>
      <c r="I421" s="27">
        <f t="shared" ca="1" si="735"/>
        <v>-138.58125000000001</v>
      </c>
      <c r="J421" s="27"/>
      <c r="K421" s="27">
        <f t="shared" ca="1" si="736"/>
        <v>0</v>
      </c>
      <c r="L421" s="27">
        <f t="shared" ca="1" si="736"/>
        <v>0</v>
      </c>
      <c r="M421" s="27">
        <f t="shared" ca="1" si="736"/>
        <v>0</v>
      </c>
      <c r="N421" s="27">
        <f t="shared" ca="1" si="736"/>
        <v>-25.252500000000001</v>
      </c>
      <c r="O421" s="27">
        <f t="shared" ca="1" si="736"/>
        <v>-24.847499999999997</v>
      </c>
      <c r="P421" s="27">
        <f t="shared" ca="1" si="736"/>
        <v>-25.71</v>
      </c>
      <c r="Q421" s="27">
        <f t="shared" ca="1" si="736"/>
        <v>-27.018750000000001</v>
      </c>
      <c r="R421" s="27">
        <f t="shared" ca="1" si="736"/>
        <v>-29.231250000000003</v>
      </c>
      <c r="S421" s="27">
        <f t="shared" ca="1" si="736"/>
        <v>-26.793749999999996</v>
      </c>
      <c r="T421" s="27">
        <f t="shared" ca="1" si="736"/>
        <v>-27.915000000000006</v>
      </c>
      <c r="U421" s="27">
        <f t="shared" ca="1" si="737"/>
        <v>-29.347499999999997</v>
      </c>
      <c r="V421" s="27">
        <f t="shared" ca="1" si="737"/>
        <v>-31.916250000000002</v>
      </c>
      <c r="W421" s="27">
        <f t="shared" ca="1" si="737"/>
        <v>-28.0425</v>
      </c>
      <c r="X421" s="27">
        <f t="shared" ca="1" si="737"/>
        <v>-29.381250000000001</v>
      </c>
      <c r="Y421" s="27">
        <f t="shared" ca="1" si="737"/>
        <v>-31.05</v>
      </c>
      <c r="Z421" s="27">
        <f t="shared" ca="1" si="737"/>
        <v>-33.341250000000002</v>
      </c>
      <c r="AA421" s="27">
        <f t="shared" ca="1" si="737"/>
        <v>-32.144999999999996</v>
      </c>
      <c r="AB421" s="27">
        <f t="shared" ca="1" si="737"/>
        <v>-33.386250000000004</v>
      </c>
      <c r="AC421" s="27">
        <f t="shared" ca="1" si="737"/>
        <v>-34.995000000000005</v>
      </c>
      <c r="AD421" s="27">
        <f t="shared" ca="1" si="737"/>
        <v>-38.055</v>
      </c>
      <c r="AE421" s="27"/>
      <c r="AF421" s="26">
        <f ca="1">Inputs!$HM$9*AF420</f>
        <v>0</v>
      </c>
      <c r="AG421" s="26">
        <f ca="1">Inputs!$HM$9*AG420</f>
        <v>0</v>
      </c>
      <c r="AH421" s="26">
        <f ca="1">Inputs!$HM$9*AH420</f>
        <v>0</v>
      </c>
      <c r="AI421" s="26">
        <f ca="1">Inputs!$HM$9*AI420</f>
        <v>0</v>
      </c>
      <c r="AJ421" s="26">
        <f ca="1">Inputs!$HM$9*AJ420</f>
        <v>0</v>
      </c>
      <c r="AK421" s="26">
        <f ca="1">Inputs!$HM$9*AK420</f>
        <v>0</v>
      </c>
      <c r="AL421" s="26">
        <f ca="1">Inputs!$HM$9*AL420</f>
        <v>0</v>
      </c>
      <c r="AM421" s="26">
        <f ca="1">Inputs!$HM$9*AM420</f>
        <v>0</v>
      </c>
      <c r="AN421" s="26">
        <f ca="1">Inputs!$HM$9*AN420</f>
        <v>0</v>
      </c>
      <c r="AO421" s="26">
        <f ca="1">Inputs!$HM$9*AO420</f>
        <v>-8.3250000000000011</v>
      </c>
      <c r="AP421" s="26">
        <f ca="1">Inputs!$HM$9*AP420</f>
        <v>-8.182500000000001</v>
      </c>
      <c r="AQ421" s="26">
        <f ca="1">Inputs!$HM$9*AQ420</f>
        <v>-8.745000000000001</v>
      </c>
      <c r="AR421" s="26">
        <f ca="1">Inputs!$HM$9*AR420</f>
        <v>-9.3224999999999998</v>
      </c>
      <c r="AS421" s="26">
        <f ca="1">Inputs!$HM$9*AS420</f>
        <v>-6.5474999999999994</v>
      </c>
      <c r="AT421" s="26">
        <f ca="1">Inputs!$HM$9*AT420</f>
        <v>-8.9774999999999991</v>
      </c>
      <c r="AU421" s="26">
        <f ca="1">Inputs!$HM$9*AU420</f>
        <v>-8.3287499999999994</v>
      </c>
      <c r="AV421" s="26">
        <f ca="1">Inputs!$HM$9*AV420</f>
        <v>-8.67</v>
      </c>
      <c r="AW421" s="26">
        <f ca="1">Inputs!$HM$9*AW420</f>
        <v>-8.7112499999999997</v>
      </c>
      <c r="AX421" s="26">
        <f ca="1">Inputs!$HM$9*AX420</f>
        <v>-8.67</v>
      </c>
      <c r="AY421" s="26">
        <f ca="1">Inputs!$HM$9*AY420</f>
        <v>-9.8175000000000008</v>
      </c>
      <c r="AZ421" s="26">
        <f ca="1">Inputs!$HM$9*AZ420</f>
        <v>-8.53125</v>
      </c>
      <c r="BA421" s="26">
        <f ca="1">Inputs!$HM$9*BA420</f>
        <v>-9.5662500000000001</v>
      </c>
      <c r="BB421" s="26">
        <f ca="1">Inputs!$HM$9*BB420</f>
        <v>-9.7462499999999999</v>
      </c>
      <c r="BC421" s="26">
        <f ca="1">Inputs!$HM$9*BC420</f>
        <v>-9.9187500000000011</v>
      </c>
      <c r="BD421" s="26">
        <f ca="1">Inputs!$HM$9*BD420</f>
        <v>-10.1175</v>
      </c>
      <c r="BE421" s="26">
        <f ca="1">Inputs!$HM$9*BE420</f>
        <v>-6.9787499999999998</v>
      </c>
      <c r="BF421" s="26">
        <f ca="1">Inputs!$HM$9*BF420</f>
        <v>-9.6974999999999998</v>
      </c>
      <c r="BG421" s="26">
        <f ca="1">Inputs!$HM$9*BG420</f>
        <v>-9.1762500000000014</v>
      </c>
      <c r="BH421" s="26">
        <f ca="1">Inputs!$HM$9*BH420</f>
        <v>-9.4762500000000003</v>
      </c>
      <c r="BI421" s="26">
        <f ca="1">Inputs!$HM$9*BI420</f>
        <v>-9.2625000000000011</v>
      </c>
      <c r="BJ421" s="26">
        <f ca="1">Inputs!$HM$9*BJ420</f>
        <v>-9.3375000000000004</v>
      </c>
      <c r="BK421" s="26">
        <f ca="1">Inputs!$HM$9*BK420</f>
        <v>-10.96875</v>
      </c>
      <c r="BL421" s="26">
        <f ca="1">Inputs!$HM$9*BL420</f>
        <v>-9.0412499999999998</v>
      </c>
      <c r="BM421" s="26">
        <f ca="1">Inputs!$HM$9*BM420</f>
        <v>-10.47</v>
      </c>
      <c r="BN421" s="26">
        <f ca="1">Inputs!$HM$9*BN420</f>
        <v>-10.7475</v>
      </c>
      <c r="BO421" s="26">
        <f ca="1">Inputs!$HM$9*BO420</f>
        <v>-10.69875</v>
      </c>
      <c r="BP421" s="26">
        <f ca="1">Inputs!$HM$9*BP420</f>
        <v>-10.72125</v>
      </c>
      <c r="BQ421" s="26">
        <f ca="1">Inputs!$HM$9*BQ420</f>
        <v>-7.3462499999999995</v>
      </c>
      <c r="BR421" s="26">
        <f ca="1">Inputs!$HM$9*BR420</f>
        <v>-9.9750000000000014</v>
      </c>
      <c r="BS421" s="26">
        <f ca="1">Inputs!$HM$9*BS420</f>
        <v>-9.6037499999999998</v>
      </c>
      <c r="BT421" s="26">
        <f ca="1">Inputs!$HM$9*BT420</f>
        <v>-10.26</v>
      </c>
      <c r="BU421" s="26">
        <f ca="1">Inputs!$HM$9*BU420</f>
        <v>-9.5175000000000001</v>
      </c>
      <c r="BV421" s="26">
        <f ca="1">Inputs!$HM$9*BV420</f>
        <v>-9.9075000000000006</v>
      </c>
      <c r="BW421" s="26">
        <f ca="1">Inputs!$HM$9*BW420</f>
        <v>-11.482500000000002</v>
      </c>
      <c r="BX421" s="26">
        <f ca="1">Inputs!$HM$9*BX420</f>
        <v>-9.66</v>
      </c>
      <c r="BY421" s="26">
        <f ca="1">Inputs!$HM$9*BY420</f>
        <v>-11.09625</v>
      </c>
      <c r="BZ421" s="26">
        <f ca="1">Inputs!$HM$9*BZ420</f>
        <v>-11.077500000000001</v>
      </c>
      <c r="CA421" s="26">
        <f ca="1">Inputs!$HM$9*CA420</f>
        <v>-11.1675</v>
      </c>
      <c r="CB421" s="26">
        <f ca="1">Inputs!$HM$9*CB420</f>
        <v>-12.536250000000001</v>
      </c>
      <c r="CC421" s="26">
        <f ca="1">Inputs!$HM$9*CC420</f>
        <v>-8.3475000000000001</v>
      </c>
      <c r="CD421" s="26">
        <f ca="1">Inputs!$HM$9*CD420</f>
        <v>-11.26125</v>
      </c>
      <c r="CE421" s="26">
        <f ca="1">Inputs!$HM$9*CE420</f>
        <v>-10.811250000000001</v>
      </c>
      <c r="CF421" s="26">
        <f ca="1">Inputs!$HM$9*CF420</f>
        <v>-11.598750000000001</v>
      </c>
      <c r="CG421" s="26">
        <f ca="1">Inputs!$HM$9*CG420</f>
        <v>-10.97625</v>
      </c>
      <c r="CH421" s="26">
        <f ca="1">Inputs!$HM$9*CH420</f>
        <v>-11.332500000000001</v>
      </c>
      <c r="CI421" s="26">
        <f ca="1">Inputs!$HM$9*CI420</f>
        <v>-12.75</v>
      </c>
      <c r="CJ421" s="26">
        <f ca="1">Inputs!$HM$9*CJ420</f>
        <v>-10.912500000000001</v>
      </c>
      <c r="CK421" s="26">
        <f ca="1">Inputs!$HM$9*CK420</f>
        <v>-12.971250000000001</v>
      </c>
      <c r="CL421" s="26">
        <f ca="1">Inputs!$HM$9*CL420</f>
        <v>-12.28875</v>
      </c>
      <c r="CM421" s="26">
        <f ca="1">Inputs!$HM$9*CM420</f>
        <v>-12.795</v>
      </c>
    </row>
    <row r="422" spans="2:91" s="115" customFormat="1" x14ac:dyDescent="0.2">
      <c r="B422" s="195" t="s">
        <v>296</v>
      </c>
      <c r="C422" s="19" t="str">
        <f>Inputs!$GZ$9</f>
        <v>kg</v>
      </c>
      <c r="D422" s="19" t="s">
        <v>19</v>
      </c>
      <c r="E422" s="63">
        <f ca="1">SUM(E418:E421)</f>
        <v>5.3290705182007514E-14</v>
      </c>
      <c r="F422" s="63">
        <f ca="1">SUM(F418:F421)</f>
        <v>-1.1368683772161603E-13</v>
      </c>
      <c r="G422" s="63">
        <f ca="1">SUM(G418:G421)</f>
        <v>-1.5631940186722204E-13</v>
      </c>
      <c r="H422" s="63">
        <f ca="1">SUM(H418:H421)</f>
        <v>0</v>
      </c>
      <c r="I422" s="63">
        <f ca="1">SUM(I418:I421)</f>
        <v>0</v>
      </c>
      <c r="J422" s="63"/>
      <c r="K422" s="63">
        <f t="shared" ref="K422:AD422" ca="1" si="738">SUM(K418:K421)</f>
        <v>0</v>
      </c>
      <c r="L422" s="63">
        <f t="shared" ca="1" si="738"/>
        <v>0</v>
      </c>
      <c r="M422" s="63">
        <f t="shared" ca="1" si="738"/>
        <v>0</v>
      </c>
      <c r="N422" s="63">
        <f t="shared" ca="1" si="738"/>
        <v>5.3290705182007514E-14</v>
      </c>
      <c r="O422" s="63">
        <f t="shared" ca="1" si="738"/>
        <v>-2.8421709430404007E-14</v>
      </c>
      <c r="P422" s="63">
        <f t="shared" ca="1" si="738"/>
        <v>-7.815970093361102E-14</v>
      </c>
      <c r="Q422" s="63">
        <f t="shared" ca="1" si="738"/>
        <v>-1.5987211554602254E-13</v>
      </c>
      <c r="R422" s="63">
        <f t="shared" ca="1" si="738"/>
        <v>-7.1054273576010019E-14</v>
      </c>
      <c r="S422" s="63">
        <f t="shared" ca="1" si="738"/>
        <v>-6.3948846218409017E-14</v>
      </c>
      <c r="T422" s="63">
        <f t="shared" ca="1" si="738"/>
        <v>-1.5631940186722204E-13</v>
      </c>
      <c r="U422" s="63">
        <f t="shared" ca="1" si="738"/>
        <v>-2.5579538487363607E-13</v>
      </c>
      <c r="V422" s="63">
        <f t="shared" ca="1" si="738"/>
        <v>-2.3803181647963356E-13</v>
      </c>
      <c r="W422" s="63">
        <f t="shared" ca="1" si="738"/>
        <v>-2.0961010704922955E-13</v>
      </c>
      <c r="X422" s="63">
        <f t="shared" ca="1" si="738"/>
        <v>-3.1974423109204508E-13</v>
      </c>
      <c r="Y422" s="63">
        <f t="shared" ca="1" si="738"/>
        <v>-3.872457909892546E-13</v>
      </c>
      <c r="Z422" s="63">
        <f t="shared" ca="1" si="738"/>
        <v>-2.8421709430404007E-13</v>
      </c>
      <c r="AA422" s="63">
        <f t="shared" ca="1" si="738"/>
        <v>-1.2789769243681803E-13</v>
      </c>
      <c r="AB422" s="63">
        <f t="shared" ca="1" si="738"/>
        <v>-9.9475983006414026E-14</v>
      </c>
      <c r="AC422" s="63">
        <f t="shared" ca="1" si="738"/>
        <v>-1.1368683772161603E-13</v>
      </c>
      <c r="AD422" s="63">
        <f t="shared" ca="1" si="738"/>
        <v>0</v>
      </c>
      <c r="AE422" s="63"/>
      <c r="AF422" s="194">
        <f t="shared" ref="AF422:BK422" ca="1" si="739">SUM(AF418:AF421)</f>
        <v>0</v>
      </c>
      <c r="AG422" s="194">
        <f t="shared" ca="1" si="739"/>
        <v>0</v>
      </c>
      <c r="AH422" s="194">
        <f t="shared" ca="1" si="739"/>
        <v>0</v>
      </c>
      <c r="AI422" s="194">
        <f t="shared" ca="1" si="739"/>
        <v>0</v>
      </c>
      <c r="AJ422" s="194">
        <f t="shared" ca="1" si="739"/>
        <v>0</v>
      </c>
      <c r="AK422" s="194">
        <f t="shared" ca="1" si="739"/>
        <v>0</v>
      </c>
      <c r="AL422" s="194">
        <f t="shared" ca="1" si="739"/>
        <v>0</v>
      </c>
      <c r="AM422" s="194">
        <f t="shared" ca="1" si="739"/>
        <v>0</v>
      </c>
      <c r="AN422" s="194">
        <f t="shared" ca="1" si="739"/>
        <v>0</v>
      </c>
      <c r="AO422" s="194">
        <f t="shared" ca="1" si="739"/>
        <v>0</v>
      </c>
      <c r="AP422" s="194">
        <f t="shared" ca="1" si="739"/>
        <v>0</v>
      </c>
      <c r="AQ422" s="194">
        <f t="shared" ca="1" si="739"/>
        <v>0</v>
      </c>
      <c r="AR422" s="194">
        <f t="shared" ca="1" si="739"/>
        <v>0</v>
      </c>
      <c r="AS422" s="194">
        <f t="shared" ca="1" si="739"/>
        <v>1.4210854715202004E-14</v>
      </c>
      <c r="AT422" s="194">
        <f t="shared" ca="1" si="739"/>
        <v>0</v>
      </c>
      <c r="AU422" s="194">
        <f t="shared" ca="1" si="739"/>
        <v>1.4210854715202004E-14</v>
      </c>
      <c r="AV422" s="194">
        <f t="shared" ca="1" si="739"/>
        <v>0</v>
      </c>
      <c r="AW422" s="194">
        <f t="shared" ca="1" si="739"/>
        <v>0</v>
      </c>
      <c r="AX422" s="194">
        <f t="shared" ca="1" si="739"/>
        <v>0</v>
      </c>
      <c r="AY422" s="194">
        <f t="shared" ca="1" si="739"/>
        <v>0</v>
      </c>
      <c r="AZ422" s="194">
        <f t="shared" ca="1" si="739"/>
        <v>0</v>
      </c>
      <c r="BA422" s="194">
        <f t="shared" ca="1" si="739"/>
        <v>0</v>
      </c>
      <c r="BB422" s="194">
        <f t="shared" ca="1" si="739"/>
        <v>0</v>
      </c>
      <c r="BC422" s="194">
        <f t="shared" ca="1" si="739"/>
        <v>0</v>
      </c>
      <c r="BD422" s="194">
        <f t="shared" ca="1" si="739"/>
        <v>0</v>
      </c>
      <c r="BE422" s="194">
        <f t="shared" ca="1" si="739"/>
        <v>-8.8817841970012523E-15</v>
      </c>
      <c r="BF422" s="194">
        <f t="shared" ca="1" si="739"/>
        <v>0</v>
      </c>
      <c r="BG422" s="194">
        <f t="shared" ca="1" si="739"/>
        <v>0</v>
      </c>
      <c r="BH422" s="194">
        <f t="shared" ca="1" si="739"/>
        <v>0</v>
      </c>
      <c r="BI422" s="194">
        <f t="shared" ca="1" si="739"/>
        <v>0</v>
      </c>
      <c r="BJ422" s="194">
        <f t="shared" ca="1" si="739"/>
        <v>0</v>
      </c>
      <c r="BK422" s="194">
        <f t="shared" ca="1" si="739"/>
        <v>0</v>
      </c>
      <c r="BL422" s="194">
        <f t="shared" ref="BL422:CM422" ca="1" si="740">SUM(BL418:BL421)</f>
        <v>0</v>
      </c>
      <c r="BM422" s="194">
        <f t="shared" ca="1" si="740"/>
        <v>0</v>
      </c>
      <c r="BN422" s="194">
        <f t="shared" ca="1" si="740"/>
        <v>0</v>
      </c>
      <c r="BO422" s="194">
        <f t="shared" ca="1" si="740"/>
        <v>0</v>
      </c>
      <c r="BP422" s="194">
        <f t="shared" ca="1" si="740"/>
        <v>0</v>
      </c>
      <c r="BQ422" s="194">
        <f t="shared" ca="1" si="740"/>
        <v>0</v>
      </c>
      <c r="BR422" s="194">
        <f t="shared" ca="1" si="740"/>
        <v>0</v>
      </c>
      <c r="BS422" s="194">
        <f t="shared" ca="1" si="740"/>
        <v>0</v>
      </c>
      <c r="BT422" s="194">
        <f t="shared" ca="1" si="740"/>
        <v>0</v>
      </c>
      <c r="BU422" s="194">
        <f t="shared" ca="1" si="740"/>
        <v>0</v>
      </c>
      <c r="BV422" s="194">
        <f t="shared" ca="1" si="740"/>
        <v>0</v>
      </c>
      <c r="BW422" s="194">
        <f t="shared" ca="1" si="740"/>
        <v>-1.4210854715202004E-14</v>
      </c>
      <c r="BX422" s="194">
        <f t="shared" ca="1" si="740"/>
        <v>-3.1974423109204508E-14</v>
      </c>
      <c r="BY422" s="194">
        <f t="shared" ca="1" si="740"/>
        <v>-3.0198066269804258E-14</v>
      </c>
      <c r="BZ422" s="194">
        <f t="shared" ca="1" si="740"/>
        <v>-1.4210854715202004E-14</v>
      </c>
      <c r="CA422" s="194">
        <f t="shared" ca="1" si="740"/>
        <v>0</v>
      </c>
      <c r="CB422" s="194">
        <f t="shared" ca="1" si="740"/>
        <v>2.3092638912203256E-14</v>
      </c>
      <c r="CC422" s="194">
        <f t="shared" ca="1" si="740"/>
        <v>2.4868995751603507E-14</v>
      </c>
      <c r="CD422" s="194">
        <f t="shared" ca="1" si="740"/>
        <v>1.7763568394002505E-14</v>
      </c>
      <c r="CE422" s="194">
        <f t="shared" ca="1" si="740"/>
        <v>2.8421709430404007E-14</v>
      </c>
      <c r="CF422" s="194">
        <f t="shared" ca="1" si="740"/>
        <v>2.3092638912203256E-14</v>
      </c>
      <c r="CG422" s="194">
        <f t="shared" ca="1" si="740"/>
        <v>2.1316282072803006E-14</v>
      </c>
      <c r="CH422" s="194">
        <f t="shared" ca="1" si="740"/>
        <v>3.730349362740526E-14</v>
      </c>
      <c r="CI422" s="194">
        <f t="shared" ca="1" si="740"/>
        <v>5.6843418860808015E-14</v>
      </c>
      <c r="CJ422" s="194">
        <f t="shared" ca="1" si="740"/>
        <v>4.9737991503207013E-14</v>
      </c>
      <c r="CK422" s="194">
        <f t="shared" ca="1" si="740"/>
        <v>5.3290705182007514E-14</v>
      </c>
      <c r="CL422" s="194">
        <f t="shared" ca="1" si="740"/>
        <v>4.9737991503207013E-14</v>
      </c>
      <c r="CM422" s="194">
        <f t="shared" ca="1" si="740"/>
        <v>7.2830630415410269E-14</v>
      </c>
    </row>
    <row r="424" spans="2:91" x14ac:dyDescent="0.2">
      <c r="B424" s="7" t="s">
        <v>295</v>
      </c>
      <c r="C424" s="19" t="str">
        <f>Inputs!$J$16</f>
        <v>EUR</v>
      </c>
      <c r="D424" s="19" t="s">
        <v>19</v>
      </c>
      <c r="E424" s="27">
        <f ca="1">E413/E419</f>
        <v>10</v>
      </c>
      <c r="F424" s="27">
        <f ca="1">F413/F419</f>
        <v>9.9999999999999982</v>
      </c>
      <c r="G424" s="27">
        <f ca="1">G413/G419</f>
        <v>10</v>
      </c>
      <c r="H424" s="27">
        <f ca="1">H413/H419</f>
        <v>10</v>
      </c>
      <c r="I424" s="27">
        <f ca="1">I413/I419</f>
        <v>10</v>
      </c>
      <c r="K424" s="27">
        <f t="shared" ref="K424:AD424" ca="1" si="741">IFERROR(K413/K419,0)</f>
        <v>0</v>
      </c>
      <c r="L424" s="27">
        <f t="shared" ca="1" si="741"/>
        <v>0</v>
      </c>
      <c r="M424" s="27">
        <f t="shared" ca="1" si="741"/>
        <v>0</v>
      </c>
      <c r="N424" s="27">
        <f t="shared" ca="1" si="741"/>
        <v>10</v>
      </c>
      <c r="O424" s="27">
        <f t="shared" ca="1" si="741"/>
        <v>10</v>
      </c>
      <c r="P424" s="27">
        <f t="shared" ca="1" si="741"/>
        <v>10</v>
      </c>
      <c r="Q424" s="27">
        <f t="shared" ca="1" si="741"/>
        <v>10</v>
      </c>
      <c r="R424" s="27">
        <f t="shared" ca="1" si="741"/>
        <v>10</v>
      </c>
      <c r="S424" s="27">
        <f t="shared" ca="1" si="741"/>
        <v>10</v>
      </c>
      <c r="T424" s="27">
        <f t="shared" ca="1" si="741"/>
        <v>10.000000000000002</v>
      </c>
      <c r="U424" s="27">
        <f t="shared" ca="1" si="741"/>
        <v>10.000000000000002</v>
      </c>
      <c r="V424" s="27">
        <f t="shared" ca="1" si="741"/>
        <v>9.9999999999999964</v>
      </c>
      <c r="W424" s="27">
        <f t="shared" ca="1" si="741"/>
        <v>10</v>
      </c>
      <c r="X424" s="27">
        <f t="shared" ca="1" si="741"/>
        <v>10.000000000000002</v>
      </c>
      <c r="Y424" s="27">
        <f t="shared" ca="1" si="741"/>
        <v>10</v>
      </c>
      <c r="Z424" s="27">
        <f t="shared" ca="1" si="741"/>
        <v>9.9999999999999982</v>
      </c>
      <c r="AA424" s="27">
        <f t="shared" ca="1" si="741"/>
        <v>9.9999999999999964</v>
      </c>
      <c r="AB424" s="27">
        <f t="shared" ca="1" si="741"/>
        <v>10</v>
      </c>
      <c r="AC424" s="27">
        <f t="shared" ca="1" si="741"/>
        <v>10.000000000000002</v>
      </c>
      <c r="AD424" s="27">
        <f t="shared" ca="1" si="741"/>
        <v>10</v>
      </c>
      <c r="AF424" s="193">
        <f>Inputs!HB32</f>
        <v>10</v>
      </c>
      <c r="AG424" s="27">
        <f t="shared" ref="AG424:BL424" si="742">AF424*(1+AG425)</f>
        <v>10</v>
      </c>
      <c r="AH424" s="27">
        <f t="shared" si="742"/>
        <v>10</v>
      </c>
      <c r="AI424" s="27">
        <f t="shared" si="742"/>
        <v>10</v>
      </c>
      <c r="AJ424" s="27">
        <f t="shared" si="742"/>
        <v>10</v>
      </c>
      <c r="AK424" s="27">
        <f t="shared" si="742"/>
        <v>10</v>
      </c>
      <c r="AL424" s="27">
        <f t="shared" si="742"/>
        <v>10</v>
      </c>
      <c r="AM424" s="27">
        <f t="shared" si="742"/>
        <v>10</v>
      </c>
      <c r="AN424" s="27">
        <f t="shared" si="742"/>
        <v>10</v>
      </c>
      <c r="AO424" s="27">
        <f t="shared" si="742"/>
        <v>10</v>
      </c>
      <c r="AP424" s="27">
        <f t="shared" si="742"/>
        <v>10</v>
      </c>
      <c r="AQ424" s="27">
        <f t="shared" si="742"/>
        <v>10</v>
      </c>
      <c r="AR424" s="27">
        <f t="shared" si="742"/>
        <v>10</v>
      </c>
      <c r="AS424" s="27">
        <f t="shared" si="742"/>
        <v>10</v>
      </c>
      <c r="AT424" s="27">
        <f t="shared" si="742"/>
        <v>10</v>
      </c>
      <c r="AU424" s="27">
        <f t="shared" si="742"/>
        <v>10</v>
      </c>
      <c r="AV424" s="27">
        <f t="shared" si="742"/>
        <v>10</v>
      </c>
      <c r="AW424" s="27">
        <f t="shared" si="742"/>
        <v>10</v>
      </c>
      <c r="AX424" s="27">
        <f t="shared" si="742"/>
        <v>10</v>
      </c>
      <c r="AY424" s="27">
        <f t="shared" si="742"/>
        <v>10</v>
      </c>
      <c r="AZ424" s="27">
        <f t="shared" si="742"/>
        <v>10</v>
      </c>
      <c r="BA424" s="27">
        <f t="shared" si="742"/>
        <v>10</v>
      </c>
      <c r="BB424" s="27">
        <f t="shared" si="742"/>
        <v>10</v>
      </c>
      <c r="BC424" s="27">
        <f t="shared" si="742"/>
        <v>10</v>
      </c>
      <c r="BD424" s="27">
        <f t="shared" si="742"/>
        <v>10</v>
      </c>
      <c r="BE424" s="27">
        <f t="shared" si="742"/>
        <v>10</v>
      </c>
      <c r="BF424" s="27">
        <f t="shared" si="742"/>
        <v>10</v>
      </c>
      <c r="BG424" s="27">
        <f t="shared" si="742"/>
        <v>10</v>
      </c>
      <c r="BH424" s="27">
        <f t="shared" si="742"/>
        <v>10</v>
      </c>
      <c r="BI424" s="27">
        <f t="shared" si="742"/>
        <v>10</v>
      </c>
      <c r="BJ424" s="27">
        <f t="shared" si="742"/>
        <v>10</v>
      </c>
      <c r="BK424" s="27">
        <f t="shared" si="742"/>
        <v>10</v>
      </c>
      <c r="BL424" s="27">
        <f t="shared" si="742"/>
        <v>10</v>
      </c>
      <c r="BM424" s="27">
        <f t="shared" ref="BM424:CM424" si="743">BL424*(1+BM425)</f>
        <v>10</v>
      </c>
      <c r="BN424" s="27">
        <f t="shared" si="743"/>
        <v>10</v>
      </c>
      <c r="BO424" s="27">
        <f t="shared" si="743"/>
        <v>10</v>
      </c>
      <c r="BP424" s="27">
        <f t="shared" si="743"/>
        <v>10</v>
      </c>
      <c r="BQ424" s="27">
        <f t="shared" si="743"/>
        <v>10</v>
      </c>
      <c r="BR424" s="27">
        <f t="shared" si="743"/>
        <v>10</v>
      </c>
      <c r="BS424" s="27">
        <f t="shared" si="743"/>
        <v>10</v>
      </c>
      <c r="BT424" s="27">
        <f t="shared" si="743"/>
        <v>10</v>
      </c>
      <c r="BU424" s="27">
        <f t="shared" si="743"/>
        <v>10</v>
      </c>
      <c r="BV424" s="27">
        <f t="shared" si="743"/>
        <v>10</v>
      </c>
      <c r="BW424" s="27">
        <f t="shared" si="743"/>
        <v>10</v>
      </c>
      <c r="BX424" s="27">
        <f t="shared" si="743"/>
        <v>10</v>
      </c>
      <c r="BY424" s="27">
        <f t="shared" si="743"/>
        <v>10</v>
      </c>
      <c r="BZ424" s="27">
        <f t="shared" si="743"/>
        <v>10</v>
      </c>
      <c r="CA424" s="27">
        <f t="shared" si="743"/>
        <v>10</v>
      </c>
      <c r="CB424" s="27">
        <f t="shared" si="743"/>
        <v>10</v>
      </c>
      <c r="CC424" s="27">
        <f t="shared" si="743"/>
        <v>10</v>
      </c>
      <c r="CD424" s="27">
        <f t="shared" si="743"/>
        <v>10</v>
      </c>
      <c r="CE424" s="27">
        <f t="shared" si="743"/>
        <v>10</v>
      </c>
      <c r="CF424" s="27">
        <f t="shared" si="743"/>
        <v>10</v>
      </c>
      <c r="CG424" s="27">
        <f t="shared" si="743"/>
        <v>10</v>
      </c>
      <c r="CH424" s="27">
        <f t="shared" si="743"/>
        <v>10</v>
      </c>
      <c r="CI424" s="27">
        <f t="shared" si="743"/>
        <v>10</v>
      </c>
      <c r="CJ424" s="27">
        <f t="shared" si="743"/>
        <v>10</v>
      </c>
      <c r="CK424" s="27">
        <f t="shared" si="743"/>
        <v>10</v>
      </c>
      <c r="CL424" s="27">
        <f t="shared" si="743"/>
        <v>10</v>
      </c>
      <c r="CM424" s="27">
        <f t="shared" si="743"/>
        <v>10</v>
      </c>
    </row>
    <row r="425" spans="2:91" s="189" customFormat="1" x14ac:dyDescent="0.2">
      <c r="B425" s="192" t="s">
        <v>277</v>
      </c>
      <c r="C425" s="19" t="s">
        <v>43</v>
      </c>
      <c r="D425" s="19" t="s">
        <v>19</v>
      </c>
      <c r="E425" s="191">
        <f>Settings!AZ380</f>
        <v>0</v>
      </c>
      <c r="F425" s="191">
        <f>Settings!BA380</f>
        <v>0</v>
      </c>
      <c r="G425" s="191">
        <f>Settings!BB380</f>
        <v>0</v>
      </c>
      <c r="H425" s="191">
        <f>Settings!BC380</f>
        <v>0</v>
      </c>
      <c r="I425" s="191">
        <f>Settings!BD380</f>
        <v>0</v>
      </c>
      <c r="K425" s="190">
        <f t="shared" ref="K425:AD425" si="744">SUMIF($E$4:$I$4,K$4,$E425:$I425)/4</f>
        <v>0</v>
      </c>
      <c r="L425" s="190">
        <f t="shared" si="744"/>
        <v>0</v>
      </c>
      <c r="M425" s="190">
        <f t="shared" si="744"/>
        <v>0</v>
      </c>
      <c r="N425" s="190">
        <f t="shared" si="744"/>
        <v>0</v>
      </c>
      <c r="O425" s="190">
        <f t="shared" si="744"/>
        <v>0</v>
      </c>
      <c r="P425" s="190">
        <f t="shared" si="744"/>
        <v>0</v>
      </c>
      <c r="Q425" s="190">
        <f t="shared" si="744"/>
        <v>0</v>
      </c>
      <c r="R425" s="190">
        <f t="shared" si="744"/>
        <v>0</v>
      </c>
      <c r="S425" s="190">
        <f t="shared" si="744"/>
        <v>0</v>
      </c>
      <c r="T425" s="190">
        <f t="shared" si="744"/>
        <v>0</v>
      </c>
      <c r="U425" s="190">
        <f t="shared" si="744"/>
        <v>0</v>
      </c>
      <c r="V425" s="190">
        <f t="shared" si="744"/>
        <v>0</v>
      </c>
      <c r="W425" s="190">
        <f t="shared" si="744"/>
        <v>0</v>
      </c>
      <c r="X425" s="190">
        <f t="shared" si="744"/>
        <v>0</v>
      </c>
      <c r="Y425" s="190">
        <f t="shared" si="744"/>
        <v>0</v>
      </c>
      <c r="Z425" s="190">
        <f t="shared" si="744"/>
        <v>0</v>
      </c>
      <c r="AA425" s="190">
        <f t="shared" si="744"/>
        <v>0</v>
      </c>
      <c r="AB425" s="190">
        <f t="shared" si="744"/>
        <v>0</v>
      </c>
      <c r="AC425" s="190">
        <f t="shared" si="744"/>
        <v>0</v>
      </c>
      <c r="AD425" s="190">
        <f t="shared" si="744"/>
        <v>0</v>
      </c>
      <c r="AF425" s="190">
        <f t="shared" ref="AF425:BK425" si="745">SUMIF($E$4:$I$4,AF$4,$E425:$I425)/12</f>
        <v>0</v>
      </c>
      <c r="AG425" s="190">
        <f t="shared" si="745"/>
        <v>0</v>
      </c>
      <c r="AH425" s="190">
        <f t="shared" si="745"/>
        <v>0</v>
      </c>
      <c r="AI425" s="190">
        <f t="shared" si="745"/>
        <v>0</v>
      </c>
      <c r="AJ425" s="190">
        <f t="shared" si="745"/>
        <v>0</v>
      </c>
      <c r="AK425" s="190">
        <f t="shared" si="745"/>
        <v>0</v>
      </c>
      <c r="AL425" s="190">
        <f t="shared" si="745"/>
        <v>0</v>
      </c>
      <c r="AM425" s="190">
        <f t="shared" si="745"/>
        <v>0</v>
      </c>
      <c r="AN425" s="190">
        <f t="shared" si="745"/>
        <v>0</v>
      </c>
      <c r="AO425" s="190">
        <f t="shared" si="745"/>
        <v>0</v>
      </c>
      <c r="AP425" s="190">
        <f t="shared" si="745"/>
        <v>0</v>
      </c>
      <c r="AQ425" s="190">
        <f t="shared" si="745"/>
        <v>0</v>
      </c>
      <c r="AR425" s="190">
        <f t="shared" si="745"/>
        <v>0</v>
      </c>
      <c r="AS425" s="190">
        <f t="shared" si="745"/>
        <v>0</v>
      </c>
      <c r="AT425" s="190">
        <f t="shared" si="745"/>
        <v>0</v>
      </c>
      <c r="AU425" s="190">
        <f t="shared" si="745"/>
        <v>0</v>
      </c>
      <c r="AV425" s="190">
        <f t="shared" si="745"/>
        <v>0</v>
      </c>
      <c r="AW425" s="190">
        <f t="shared" si="745"/>
        <v>0</v>
      </c>
      <c r="AX425" s="190">
        <f t="shared" si="745"/>
        <v>0</v>
      </c>
      <c r="AY425" s="190">
        <f t="shared" si="745"/>
        <v>0</v>
      </c>
      <c r="AZ425" s="190">
        <f t="shared" si="745"/>
        <v>0</v>
      </c>
      <c r="BA425" s="190">
        <f t="shared" si="745"/>
        <v>0</v>
      </c>
      <c r="BB425" s="190">
        <f t="shared" si="745"/>
        <v>0</v>
      </c>
      <c r="BC425" s="190">
        <f t="shared" si="745"/>
        <v>0</v>
      </c>
      <c r="BD425" s="190">
        <f t="shared" si="745"/>
        <v>0</v>
      </c>
      <c r="BE425" s="190">
        <f t="shared" si="745"/>
        <v>0</v>
      </c>
      <c r="BF425" s="190">
        <f t="shared" si="745"/>
        <v>0</v>
      </c>
      <c r="BG425" s="190">
        <f t="shared" si="745"/>
        <v>0</v>
      </c>
      <c r="BH425" s="190">
        <f t="shared" si="745"/>
        <v>0</v>
      </c>
      <c r="BI425" s="190">
        <f t="shared" si="745"/>
        <v>0</v>
      </c>
      <c r="BJ425" s="190">
        <f t="shared" si="745"/>
        <v>0</v>
      </c>
      <c r="BK425" s="190">
        <f t="shared" si="745"/>
        <v>0</v>
      </c>
      <c r="BL425" s="190">
        <f t="shared" ref="BL425:CM425" si="746">SUMIF($E$4:$I$4,BL$4,$E425:$I425)/12</f>
        <v>0</v>
      </c>
      <c r="BM425" s="190">
        <f t="shared" si="746"/>
        <v>0</v>
      </c>
      <c r="BN425" s="190">
        <f t="shared" si="746"/>
        <v>0</v>
      </c>
      <c r="BO425" s="190">
        <f t="shared" si="746"/>
        <v>0</v>
      </c>
      <c r="BP425" s="190">
        <f t="shared" si="746"/>
        <v>0</v>
      </c>
      <c r="BQ425" s="190">
        <f t="shared" si="746"/>
        <v>0</v>
      </c>
      <c r="BR425" s="190">
        <f t="shared" si="746"/>
        <v>0</v>
      </c>
      <c r="BS425" s="190">
        <f t="shared" si="746"/>
        <v>0</v>
      </c>
      <c r="BT425" s="190">
        <f t="shared" si="746"/>
        <v>0</v>
      </c>
      <c r="BU425" s="190">
        <f t="shared" si="746"/>
        <v>0</v>
      </c>
      <c r="BV425" s="190">
        <f t="shared" si="746"/>
        <v>0</v>
      </c>
      <c r="BW425" s="190">
        <f t="shared" si="746"/>
        <v>0</v>
      </c>
      <c r="BX425" s="190">
        <f t="shared" si="746"/>
        <v>0</v>
      </c>
      <c r="BY425" s="190">
        <f t="shared" si="746"/>
        <v>0</v>
      </c>
      <c r="BZ425" s="190">
        <f t="shared" si="746"/>
        <v>0</v>
      </c>
      <c r="CA425" s="190">
        <f t="shared" si="746"/>
        <v>0</v>
      </c>
      <c r="CB425" s="190">
        <f t="shared" si="746"/>
        <v>0</v>
      </c>
      <c r="CC425" s="190">
        <f t="shared" si="746"/>
        <v>0</v>
      </c>
      <c r="CD425" s="190">
        <f t="shared" si="746"/>
        <v>0</v>
      </c>
      <c r="CE425" s="190">
        <f t="shared" si="746"/>
        <v>0</v>
      </c>
      <c r="CF425" s="190">
        <f t="shared" si="746"/>
        <v>0</v>
      </c>
      <c r="CG425" s="190">
        <f t="shared" si="746"/>
        <v>0</v>
      </c>
      <c r="CH425" s="190">
        <f t="shared" si="746"/>
        <v>0</v>
      </c>
      <c r="CI425" s="190">
        <f t="shared" si="746"/>
        <v>0</v>
      </c>
      <c r="CJ425" s="190">
        <f t="shared" si="746"/>
        <v>0</v>
      </c>
      <c r="CK425" s="190">
        <f t="shared" si="746"/>
        <v>0</v>
      </c>
      <c r="CL425" s="190">
        <f t="shared" si="746"/>
        <v>0</v>
      </c>
      <c r="CM425" s="190">
        <f t="shared" si="746"/>
        <v>0</v>
      </c>
    </row>
    <row r="427" spans="2:91" x14ac:dyDescent="0.2">
      <c r="B427" s="23" t="str">
        <f>Inputs!GY33</f>
        <v>Coffee</v>
      </c>
    </row>
    <row r="428" spans="2:91" x14ac:dyDescent="0.2">
      <c r="B428" s="23"/>
    </row>
    <row r="429" spans="2:91" s="115" customFormat="1" x14ac:dyDescent="0.2">
      <c r="B429" s="195" t="s">
        <v>300</v>
      </c>
      <c r="C429" s="19" t="str">
        <f>Inputs!$J$16</f>
        <v>EUR</v>
      </c>
      <c r="D429" s="19" t="s">
        <v>19</v>
      </c>
      <c r="E429" s="63">
        <v>0</v>
      </c>
      <c r="F429" s="63">
        <f ca="1">E433</f>
        <v>0</v>
      </c>
      <c r="G429" s="63">
        <f ca="1">F433</f>
        <v>0</v>
      </c>
      <c r="H429" s="63">
        <f ca="1">G433</f>
        <v>0</v>
      </c>
      <c r="I429" s="63">
        <f ca="1">H433</f>
        <v>0</v>
      </c>
      <c r="J429" s="63"/>
      <c r="K429" s="63">
        <v>0</v>
      </c>
      <c r="L429" s="63">
        <f t="shared" ref="L429:AD429" ca="1" si="747">K433</f>
        <v>0</v>
      </c>
      <c r="M429" s="63">
        <f t="shared" ca="1" si="747"/>
        <v>0</v>
      </c>
      <c r="N429" s="63">
        <f t="shared" ca="1" si="747"/>
        <v>0</v>
      </c>
      <c r="O429" s="63">
        <f t="shared" ca="1" si="747"/>
        <v>0</v>
      </c>
      <c r="P429" s="63">
        <f t="shared" ca="1" si="747"/>
        <v>0</v>
      </c>
      <c r="Q429" s="63">
        <f t="shared" ca="1" si="747"/>
        <v>0</v>
      </c>
      <c r="R429" s="63">
        <f t="shared" ca="1" si="747"/>
        <v>0</v>
      </c>
      <c r="S429" s="63">
        <f t="shared" ca="1" si="747"/>
        <v>0</v>
      </c>
      <c r="T429" s="63">
        <f t="shared" ca="1" si="747"/>
        <v>0</v>
      </c>
      <c r="U429" s="63">
        <f t="shared" ca="1" si="747"/>
        <v>0</v>
      </c>
      <c r="V429" s="63">
        <f t="shared" ca="1" si="747"/>
        <v>0</v>
      </c>
      <c r="W429" s="63">
        <f t="shared" ca="1" si="747"/>
        <v>0</v>
      </c>
      <c r="X429" s="63">
        <f t="shared" ca="1" si="747"/>
        <v>0</v>
      </c>
      <c r="Y429" s="63">
        <f t="shared" ca="1" si="747"/>
        <v>0</v>
      </c>
      <c r="Z429" s="63">
        <f t="shared" ca="1" si="747"/>
        <v>0</v>
      </c>
      <c r="AA429" s="63">
        <f t="shared" ca="1" si="747"/>
        <v>0</v>
      </c>
      <c r="AB429" s="63">
        <f t="shared" ca="1" si="747"/>
        <v>0</v>
      </c>
      <c r="AC429" s="63">
        <f t="shared" ca="1" si="747"/>
        <v>0</v>
      </c>
      <c r="AD429" s="63">
        <f t="shared" ca="1" si="747"/>
        <v>0</v>
      </c>
      <c r="AE429" s="63"/>
      <c r="AF429" s="194">
        <v>0</v>
      </c>
      <c r="AG429" s="63">
        <f t="shared" ref="AG429:BL429" ca="1" si="748">AF433</f>
        <v>0</v>
      </c>
      <c r="AH429" s="63">
        <f t="shared" ca="1" si="748"/>
        <v>0</v>
      </c>
      <c r="AI429" s="63">
        <f t="shared" ca="1" si="748"/>
        <v>0</v>
      </c>
      <c r="AJ429" s="63">
        <f t="shared" ca="1" si="748"/>
        <v>0</v>
      </c>
      <c r="AK429" s="63">
        <f t="shared" ca="1" si="748"/>
        <v>0</v>
      </c>
      <c r="AL429" s="63">
        <f t="shared" ca="1" si="748"/>
        <v>0</v>
      </c>
      <c r="AM429" s="63">
        <f t="shared" ca="1" si="748"/>
        <v>0</v>
      </c>
      <c r="AN429" s="63">
        <f t="shared" ca="1" si="748"/>
        <v>0</v>
      </c>
      <c r="AO429" s="63">
        <f t="shared" ca="1" si="748"/>
        <v>0</v>
      </c>
      <c r="AP429" s="63">
        <f t="shared" ca="1" si="748"/>
        <v>0</v>
      </c>
      <c r="AQ429" s="63">
        <f t="shared" ca="1" si="748"/>
        <v>0</v>
      </c>
      <c r="AR429" s="63">
        <f t="shared" ca="1" si="748"/>
        <v>0</v>
      </c>
      <c r="AS429" s="63">
        <f t="shared" ca="1" si="748"/>
        <v>0</v>
      </c>
      <c r="AT429" s="63">
        <f t="shared" ca="1" si="748"/>
        <v>0</v>
      </c>
      <c r="AU429" s="63">
        <f t="shared" ca="1" si="748"/>
        <v>0</v>
      </c>
      <c r="AV429" s="63">
        <f t="shared" ca="1" si="748"/>
        <v>0</v>
      </c>
      <c r="AW429" s="63">
        <f t="shared" ca="1" si="748"/>
        <v>0</v>
      </c>
      <c r="AX429" s="63">
        <f t="shared" ca="1" si="748"/>
        <v>0</v>
      </c>
      <c r="AY429" s="63">
        <f t="shared" ca="1" si="748"/>
        <v>0</v>
      </c>
      <c r="AZ429" s="63">
        <f t="shared" ca="1" si="748"/>
        <v>0</v>
      </c>
      <c r="BA429" s="63">
        <f t="shared" ca="1" si="748"/>
        <v>0</v>
      </c>
      <c r="BB429" s="63">
        <f t="shared" ca="1" si="748"/>
        <v>0</v>
      </c>
      <c r="BC429" s="63">
        <f t="shared" ca="1" si="748"/>
        <v>0</v>
      </c>
      <c r="BD429" s="63">
        <f t="shared" ca="1" si="748"/>
        <v>0</v>
      </c>
      <c r="BE429" s="63">
        <f t="shared" ca="1" si="748"/>
        <v>0</v>
      </c>
      <c r="BF429" s="63">
        <f t="shared" ca="1" si="748"/>
        <v>0</v>
      </c>
      <c r="BG429" s="63">
        <f t="shared" ca="1" si="748"/>
        <v>0</v>
      </c>
      <c r="BH429" s="63">
        <f t="shared" ca="1" si="748"/>
        <v>0</v>
      </c>
      <c r="BI429" s="63">
        <f t="shared" ca="1" si="748"/>
        <v>0</v>
      </c>
      <c r="BJ429" s="63">
        <f t="shared" ca="1" si="748"/>
        <v>0</v>
      </c>
      <c r="BK429" s="63">
        <f t="shared" ca="1" si="748"/>
        <v>0</v>
      </c>
      <c r="BL429" s="63">
        <f t="shared" ca="1" si="748"/>
        <v>0</v>
      </c>
      <c r="BM429" s="63">
        <f t="shared" ref="BM429:CM429" ca="1" si="749">BL433</f>
        <v>0</v>
      </c>
      <c r="BN429" s="63">
        <f t="shared" ca="1" si="749"/>
        <v>0</v>
      </c>
      <c r="BO429" s="63">
        <f t="shared" ca="1" si="749"/>
        <v>0</v>
      </c>
      <c r="BP429" s="63">
        <f t="shared" ca="1" si="749"/>
        <v>0</v>
      </c>
      <c r="BQ429" s="63">
        <f t="shared" ca="1" si="749"/>
        <v>0</v>
      </c>
      <c r="BR429" s="63">
        <f t="shared" ca="1" si="749"/>
        <v>0</v>
      </c>
      <c r="BS429" s="63">
        <f t="shared" ca="1" si="749"/>
        <v>0</v>
      </c>
      <c r="BT429" s="63">
        <f t="shared" ca="1" si="749"/>
        <v>0</v>
      </c>
      <c r="BU429" s="63">
        <f t="shared" ca="1" si="749"/>
        <v>0</v>
      </c>
      <c r="BV429" s="63">
        <f t="shared" ca="1" si="749"/>
        <v>0</v>
      </c>
      <c r="BW429" s="63">
        <f t="shared" ca="1" si="749"/>
        <v>0</v>
      </c>
      <c r="BX429" s="63">
        <f t="shared" ca="1" si="749"/>
        <v>0</v>
      </c>
      <c r="BY429" s="63">
        <f t="shared" ca="1" si="749"/>
        <v>0</v>
      </c>
      <c r="BZ429" s="63">
        <f t="shared" ca="1" si="749"/>
        <v>0</v>
      </c>
      <c r="CA429" s="63">
        <f t="shared" ca="1" si="749"/>
        <v>0</v>
      </c>
      <c r="CB429" s="63">
        <f t="shared" ca="1" si="749"/>
        <v>0</v>
      </c>
      <c r="CC429" s="63">
        <f t="shared" ca="1" si="749"/>
        <v>0</v>
      </c>
      <c r="CD429" s="63">
        <f t="shared" ca="1" si="749"/>
        <v>0</v>
      </c>
      <c r="CE429" s="63">
        <f t="shared" ca="1" si="749"/>
        <v>0</v>
      </c>
      <c r="CF429" s="63">
        <f t="shared" ca="1" si="749"/>
        <v>0</v>
      </c>
      <c r="CG429" s="63">
        <f t="shared" ca="1" si="749"/>
        <v>0</v>
      </c>
      <c r="CH429" s="63">
        <f t="shared" ca="1" si="749"/>
        <v>0</v>
      </c>
      <c r="CI429" s="63">
        <f t="shared" ca="1" si="749"/>
        <v>0</v>
      </c>
      <c r="CJ429" s="63">
        <f t="shared" ca="1" si="749"/>
        <v>0</v>
      </c>
      <c r="CK429" s="63">
        <f t="shared" ca="1" si="749"/>
        <v>0</v>
      </c>
      <c r="CL429" s="63">
        <f t="shared" ca="1" si="749"/>
        <v>0</v>
      </c>
      <c r="CM429" s="63">
        <f t="shared" ca="1" si="749"/>
        <v>0</v>
      </c>
    </row>
    <row r="430" spans="2:91" x14ac:dyDescent="0.2">
      <c r="B430" s="196" t="s">
        <v>299</v>
      </c>
      <c r="C430" s="19" t="str">
        <f>Inputs!$J$16</f>
        <v>EUR</v>
      </c>
      <c r="D430" s="19" t="s">
        <v>19</v>
      </c>
      <c r="E430" s="27">
        <f t="shared" ref="E430:I432" ca="1" si="750">SUMIF($K$4:$AD$4,E$4,$K430:$AD430)</f>
        <v>0</v>
      </c>
      <c r="F430" s="27">
        <f t="shared" ca="1" si="750"/>
        <v>0</v>
      </c>
      <c r="G430" s="27">
        <f t="shared" ca="1" si="750"/>
        <v>0</v>
      </c>
      <c r="H430" s="27">
        <f t="shared" ca="1" si="750"/>
        <v>0</v>
      </c>
      <c r="I430" s="27">
        <f t="shared" ca="1" si="750"/>
        <v>0</v>
      </c>
      <c r="J430" s="27"/>
      <c r="K430" s="27">
        <f t="shared" ref="K430:T432" ca="1" si="751">SUMIFS($AF430:$CM430,$AF$4:$CM$4,K$4,$AF$8:$CM$8,K$8)</f>
        <v>0</v>
      </c>
      <c r="L430" s="27">
        <f t="shared" ca="1" si="751"/>
        <v>0</v>
      </c>
      <c r="M430" s="27">
        <f t="shared" ca="1" si="751"/>
        <v>0</v>
      </c>
      <c r="N430" s="27">
        <f t="shared" ca="1" si="751"/>
        <v>0</v>
      </c>
      <c r="O430" s="27">
        <f t="shared" ca="1" si="751"/>
        <v>0</v>
      </c>
      <c r="P430" s="27">
        <f t="shared" ca="1" si="751"/>
        <v>0</v>
      </c>
      <c r="Q430" s="27">
        <f t="shared" ca="1" si="751"/>
        <v>0</v>
      </c>
      <c r="R430" s="27">
        <f t="shared" ca="1" si="751"/>
        <v>0</v>
      </c>
      <c r="S430" s="27">
        <f t="shared" ca="1" si="751"/>
        <v>0</v>
      </c>
      <c r="T430" s="27">
        <f t="shared" ca="1" si="751"/>
        <v>0</v>
      </c>
      <c r="U430" s="27">
        <f t="shared" ref="U430:AD432" ca="1" si="752">SUMIFS($AF430:$CM430,$AF$4:$CM$4,U$4,$AF$8:$CM$8,U$8)</f>
        <v>0</v>
      </c>
      <c r="V430" s="27">
        <f t="shared" ca="1" si="752"/>
        <v>0</v>
      </c>
      <c r="W430" s="27">
        <f t="shared" ca="1" si="752"/>
        <v>0</v>
      </c>
      <c r="X430" s="27">
        <f t="shared" ca="1" si="752"/>
        <v>0</v>
      </c>
      <c r="Y430" s="27">
        <f t="shared" ca="1" si="752"/>
        <v>0</v>
      </c>
      <c r="Z430" s="27">
        <f t="shared" ca="1" si="752"/>
        <v>0</v>
      </c>
      <c r="AA430" s="27">
        <f t="shared" ca="1" si="752"/>
        <v>0</v>
      </c>
      <c r="AB430" s="27">
        <f t="shared" ca="1" si="752"/>
        <v>0</v>
      </c>
      <c r="AC430" s="27">
        <f t="shared" ca="1" si="752"/>
        <v>0</v>
      </c>
      <c r="AD430" s="27">
        <f t="shared" ca="1" si="752"/>
        <v>0</v>
      </c>
      <c r="AE430" s="27"/>
      <c r="AF430" s="26">
        <f t="shared" ref="AF430:BK430" ca="1" si="753">AF436*AF441</f>
        <v>0</v>
      </c>
      <c r="AG430" s="26">
        <f t="shared" ca="1" si="753"/>
        <v>0</v>
      </c>
      <c r="AH430" s="26">
        <f t="shared" ca="1" si="753"/>
        <v>0</v>
      </c>
      <c r="AI430" s="26">
        <f t="shared" ca="1" si="753"/>
        <v>0</v>
      </c>
      <c r="AJ430" s="26">
        <f t="shared" ca="1" si="753"/>
        <v>0</v>
      </c>
      <c r="AK430" s="26">
        <f t="shared" ca="1" si="753"/>
        <v>0</v>
      </c>
      <c r="AL430" s="26">
        <f t="shared" ca="1" si="753"/>
        <v>0</v>
      </c>
      <c r="AM430" s="26">
        <f t="shared" ca="1" si="753"/>
        <v>0</v>
      </c>
      <c r="AN430" s="26">
        <f t="shared" ca="1" si="753"/>
        <v>0</v>
      </c>
      <c r="AO430" s="26">
        <f t="shared" ca="1" si="753"/>
        <v>0</v>
      </c>
      <c r="AP430" s="26">
        <f t="shared" ca="1" si="753"/>
        <v>0</v>
      </c>
      <c r="AQ430" s="26">
        <f t="shared" ca="1" si="753"/>
        <v>0</v>
      </c>
      <c r="AR430" s="26">
        <f t="shared" ca="1" si="753"/>
        <v>0</v>
      </c>
      <c r="AS430" s="26">
        <f t="shared" ca="1" si="753"/>
        <v>0</v>
      </c>
      <c r="AT430" s="26">
        <f t="shared" ca="1" si="753"/>
        <v>0</v>
      </c>
      <c r="AU430" s="26">
        <f t="shared" ca="1" si="753"/>
        <v>0</v>
      </c>
      <c r="AV430" s="26">
        <f t="shared" ca="1" si="753"/>
        <v>0</v>
      </c>
      <c r="AW430" s="26">
        <f t="shared" ca="1" si="753"/>
        <v>0</v>
      </c>
      <c r="AX430" s="26">
        <f t="shared" ca="1" si="753"/>
        <v>0</v>
      </c>
      <c r="AY430" s="26">
        <f t="shared" ca="1" si="753"/>
        <v>0</v>
      </c>
      <c r="AZ430" s="26">
        <f t="shared" ca="1" si="753"/>
        <v>0</v>
      </c>
      <c r="BA430" s="26">
        <f t="shared" ca="1" si="753"/>
        <v>0</v>
      </c>
      <c r="BB430" s="26">
        <f t="shared" ca="1" si="753"/>
        <v>0</v>
      </c>
      <c r="BC430" s="26">
        <f t="shared" ca="1" si="753"/>
        <v>0</v>
      </c>
      <c r="BD430" s="26">
        <f t="shared" ca="1" si="753"/>
        <v>0</v>
      </c>
      <c r="BE430" s="26">
        <f t="shared" ca="1" si="753"/>
        <v>0</v>
      </c>
      <c r="BF430" s="26">
        <f t="shared" ca="1" si="753"/>
        <v>0</v>
      </c>
      <c r="BG430" s="26">
        <f t="shared" ca="1" si="753"/>
        <v>0</v>
      </c>
      <c r="BH430" s="26">
        <f t="shared" ca="1" si="753"/>
        <v>0</v>
      </c>
      <c r="BI430" s="26">
        <f t="shared" ca="1" si="753"/>
        <v>0</v>
      </c>
      <c r="BJ430" s="26">
        <f t="shared" ca="1" si="753"/>
        <v>0</v>
      </c>
      <c r="BK430" s="26">
        <f t="shared" ca="1" si="753"/>
        <v>0</v>
      </c>
      <c r="BL430" s="26">
        <f t="shared" ref="BL430:CM430" ca="1" si="754">BL436*BL441</f>
        <v>0</v>
      </c>
      <c r="BM430" s="26">
        <f t="shared" ca="1" si="754"/>
        <v>0</v>
      </c>
      <c r="BN430" s="26">
        <f t="shared" ca="1" si="754"/>
        <v>0</v>
      </c>
      <c r="BO430" s="26">
        <f t="shared" ca="1" si="754"/>
        <v>0</v>
      </c>
      <c r="BP430" s="26">
        <f t="shared" ca="1" si="754"/>
        <v>0</v>
      </c>
      <c r="BQ430" s="26">
        <f t="shared" ca="1" si="754"/>
        <v>0</v>
      </c>
      <c r="BR430" s="26">
        <f t="shared" ca="1" si="754"/>
        <v>0</v>
      </c>
      <c r="BS430" s="26">
        <f t="shared" ca="1" si="754"/>
        <v>0</v>
      </c>
      <c r="BT430" s="26">
        <f t="shared" ca="1" si="754"/>
        <v>0</v>
      </c>
      <c r="BU430" s="26">
        <f t="shared" ca="1" si="754"/>
        <v>0</v>
      </c>
      <c r="BV430" s="26">
        <f t="shared" ca="1" si="754"/>
        <v>0</v>
      </c>
      <c r="BW430" s="26">
        <f t="shared" ca="1" si="754"/>
        <v>0</v>
      </c>
      <c r="BX430" s="26">
        <f t="shared" ca="1" si="754"/>
        <v>0</v>
      </c>
      <c r="BY430" s="26">
        <f t="shared" ca="1" si="754"/>
        <v>0</v>
      </c>
      <c r="BZ430" s="26">
        <f t="shared" ca="1" si="754"/>
        <v>0</v>
      </c>
      <c r="CA430" s="26">
        <f t="shared" ca="1" si="754"/>
        <v>0</v>
      </c>
      <c r="CB430" s="26">
        <f t="shared" ca="1" si="754"/>
        <v>0</v>
      </c>
      <c r="CC430" s="26">
        <f t="shared" ca="1" si="754"/>
        <v>0</v>
      </c>
      <c r="CD430" s="26">
        <f t="shared" ca="1" si="754"/>
        <v>0</v>
      </c>
      <c r="CE430" s="26">
        <f t="shared" ca="1" si="754"/>
        <v>0</v>
      </c>
      <c r="CF430" s="26">
        <f t="shared" ca="1" si="754"/>
        <v>0</v>
      </c>
      <c r="CG430" s="26">
        <f t="shared" ca="1" si="754"/>
        <v>0</v>
      </c>
      <c r="CH430" s="26">
        <f t="shared" ca="1" si="754"/>
        <v>0</v>
      </c>
      <c r="CI430" s="26">
        <f t="shared" ca="1" si="754"/>
        <v>0</v>
      </c>
      <c r="CJ430" s="26">
        <f t="shared" ca="1" si="754"/>
        <v>0</v>
      </c>
      <c r="CK430" s="26">
        <f t="shared" ca="1" si="754"/>
        <v>0</v>
      </c>
      <c r="CL430" s="26">
        <f t="shared" ca="1" si="754"/>
        <v>0</v>
      </c>
      <c r="CM430" s="26">
        <f t="shared" ca="1" si="754"/>
        <v>0</v>
      </c>
    </row>
    <row r="431" spans="2:91" x14ac:dyDescent="0.2">
      <c r="B431" s="196" t="s">
        <v>298</v>
      </c>
      <c r="C431" s="19" t="str">
        <f>Inputs!$J$16</f>
        <v>EUR</v>
      </c>
      <c r="D431" s="19" t="s">
        <v>19</v>
      </c>
      <c r="E431" s="27">
        <f t="shared" ca="1" si="750"/>
        <v>0</v>
      </c>
      <c r="F431" s="27">
        <f t="shared" ca="1" si="750"/>
        <v>0</v>
      </c>
      <c r="G431" s="27">
        <f t="shared" ca="1" si="750"/>
        <v>0</v>
      </c>
      <c r="H431" s="27">
        <f t="shared" ca="1" si="750"/>
        <v>0</v>
      </c>
      <c r="I431" s="27">
        <f t="shared" ca="1" si="750"/>
        <v>0</v>
      </c>
      <c r="J431" s="27"/>
      <c r="K431" s="27">
        <f t="shared" ca="1" si="751"/>
        <v>0</v>
      </c>
      <c r="L431" s="27">
        <f t="shared" ca="1" si="751"/>
        <v>0</v>
      </c>
      <c r="M431" s="27">
        <f t="shared" ca="1" si="751"/>
        <v>0</v>
      </c>
      <c r="N431" s="27">
        <f t="shared" ca="1" si="751"/>
        <v>0</v>
      </c>
      <c r="O431" s="27">
        <f t="shared" ca="1" si="751"/>
        <v>0</v>
      </c>
      <c r="P431" s="27">
        <f t="shared" ca="1" si="751"/>
        <v>0</v>
      </c>
      <c r="Q431" s="27">
        <f t="shared" ca="1" si="751"/>
        <v>0</v>
      </c>
      <c r="R431" s="27">
        <f t="shared" ca="1" si="751"/>
        <v>0</v>
      </c>
      <c r="S431" s="27">
        <f t="shared" ca="1" si="751"/>
        <v>0</v>
      </c>
      <c r="T431" s="27">
        <f t="shared" ca="1" si="751"/>
        <v>0</v>
      </c>
      <c r="U431" s="27">
        <f t="shared" ca="1" si="752"/>
        <v>0</v>
      </c>
      <c r="V431" s="27">
        <f t="shared" ca="1" si="752"/>
        <v>0</v>
      </c>
      <c r="W431" s="27">
        <f t="shared" ca="1" si="752"/>
        <v>0</v>
      </c>
      <c r="X431" s="27">
        <f t="shared" ca="1" si="752"/>
        <v>0</v>
      </c>
      <c r="Y431" s="27">
        <f t="shared" ca="1" si="752"/>
        <v>0</v>
      </c>
      <c r="Z431" s="27">
        <f t="shared" ca="1" si="752"/>
        <v>0</v>
      </c>
      <c r="AA431" s="27">
        <f t="shared" ca="1" si="752"/>
        <v>0</v>
      </c>
      <c r="AB431" s="27">
        <f t="shared" ca="1" si="752"/>
        <v>0</v>
      </c>
      <c r="AC431" s="27">
        <f t="shared" ca="1" si="752"/>
        <v>0</v>
      </c>
      <c r="AD431" s="27">
        <f t="shared" ca="1" si="752"/>
        <v>0</v>
      </c>
      <c r="AE431" s="27"/>
      <c r="AF431" s="26">
        <f t="shared" ref="AF431:BK431" ca="1" si="755">IFERROR((AF430/AF436)*AF437,0)</f>
        <v>0</v>
      </c>
      <c r="AG431" s="26">
        <f t="shared" ca="1" si="755"/>
        <v>0</v>
      </c>
      <c r="AH431" s="26">
        <f t="shared" ca="1" si="755"/>
        <v>0</v>
      </c>
      <c r="AI431" s="26">
        <f t="shared" ca="1" si="755"/>
        <v>0</v>
      </c>
      <c r="AJ431" s="26">
        <f t="shared" ca="1" si="755"/>
        <v>0</v>
      </c>
      <c r="AK431" s="26">
        <f t="shared" ca="1" si="755"/>
        <v>0</v>
      </c>
      <c r="AL431" s="26">
        <f t="shared" ca="1" si="755"/>
        <v>0</v>
      </c>
      <c r="AM431" s="26">
        <f t="shared" ca="1" si="755"/>
        <v>0</v>
      </c>
      <c r="AN431" s="26">
        <f t="shared" ca="1" si="755"/>
        <v>0</v>
      </c>
      <c r="AO431" s="26">
        <f t="shared" ca="1" si="755"/>
        <v>0</v>
      </c>
      <c r="AP431" s="26">
        <f t="shared" ca="1" si="755"/>
        <v>0</v>
      </c>
      <c r="AQ431" s="26">
        <f t="shared" ca="1" si="755"/>
        <v>0</v>
      </c>
      <c r="AR431" s="26">
        <f t="shared" ca="1" si="755"/>
        <v>0</v>
      </c>
      <c r="AS431" s="26">
        <f t="shared" ca="1" si="755"/>
        <v>0</v>
      </c>
      <c r="AT431" s="26">
        <f t="shared" ca="1" si="755"/>
        <v>0</v>
      </c>
      <c r="AU431" s="26">
        <f t="shared" ca="1" si="755"/>
        <v>0</v>
      </c>
      <c r="AV431" s="26">
        <f t="shared" ca="1" si="755"/>
        <v>0</v>
      </c>
      <c r="AW431" s="26">
        <f t="shared" ca="1" si="755"/>
        <v>0</v>
      </c>
      <c r="AX431" s="26">
        <f t="shared" ca="1" si="755"/>
        <v>0</v>
      </c>
      <c r="AY431" s="26">
        <f t="shared" ca="1" si="755"/>
        <v>0</v>
      </c>
      <c r="AZ431" s="26">
        <f t="shared" ca="1" si="755"/>
        <v>0</v>
      </c>
      <c r="BA431" s="26">
        <f t="shared" ca="1" si="755"/>
        <v>0</v>
      </c>
      <c r="BB431" s="26">
        <f t="shared" ca="1" si="755"/>
        <v>0</v>
      </c>
      <c r="BC431" s="26">
        <f t="shared" ca="1" si="755"/>
        <v>0</v>
      </c>
      <c r="BD431" s="26">
        <f t="shared" ca="1" si="755"/>
        <v>0</v>
      </c>
      <c r="BE431" s="26">
        <f t="shared" ca="1" si="755"/>
        <v>0</v>
      </c>
      <c r="BF431" s="26">
        <f t="shared" ca="1" si="755"/>
        <v>0</v>
      </c>
      <c r="BG431" s="26">
        <f t="shared" ca="1" si="755"/>
        <v>0</v>
      </c>
      <c r="BH431" s="26">
        <f t="shared" ca="1" si="755"/>
        <v>0</v>
      </c>
      <c r="BI431" s="26">
        <f t="shared" ca="1" si="755"/>
        <v>0</v>
      </c>
      <c r="BJ431" s="26">
        <f t="shared" ca="1" si="755"/>
        <v>0</v>
      </c>
      <c r="BK431" s="26">
        <f t="shared" ca="1" si="755"/>
        <v>0</v>
      </c>
      <c r="BL431" s="26">
        <f t="shared" ref="BL431:CM431" ca="1" si="756">IFERROR((BL430/BL436)*BL437,0)</f>
        <v>0</v>
      </c>
      <c r="BM431" s="26">
        <f t="shared" ca="1" si="756"/>
        <v>0</v>
      </c>
      <c r="BN431" s="26">
        <f t="shared" ca="1" si="756"/>
        <v>0</v>
      </c>
      <c r="BO431" s="26">
        <f t="shared" ca="1" si="756"/>
        <v>0</v>
      </c>
      <c r="BP431" s="26">
        <f t="shared" ca="1" si="756"/>
        <v>0</v>
      </c>
      <c r="BQ431" s="26">
        <f t="shared" ca="1" si="756"/>
        <v>0</v>
      </c>
      <c r="BR431" s="26">
        <f t="shared" ca="1" si="756"/>
        <v>0</v>
      </c>
      <c r="BS431" s="26">
        <f t="shared" ca="1" si="756"/>
        <v>0</v>
      </c>
      <c r="BT431" s="26">
        <f t="shared" ca="1" si="756"/>
        <v>0</v>
      </c>
      <c r="BU431" s="26">
        <f t="shared" ca="1" si="756"/>
        <v>0</v>
      </c>
      <c r="BV431" s="26">
        <f t="shared" ca="1" si="756"/>
        <v>0</v>
      </c>
      <c r="BW431" s="26">
        <f t="shared" ca="1" si="756"/>
        <v>0</v>
      </c>
      <c r="BX431" s="26">
        <f t="shared" ca="1" si="756"/>
        <v>0</v>
      </c>
      <c r="BY431" s="26">
        <f t="shared" ca="1" si="756"/>
        <v>0</v>
      </c>
      <c r="BZ431" s="26">
        <f t="shared" ca="1" si="756"/>
        <v>0</v>
      </c>
      <c r="CA431" s="26">
        <f t="shared" ca="1" si="756"/>
        <v>0</v>
      </c>
      <c r="CB431" s="26">
        <f t="shared" ca="1" si="756"/>
        <v>0</v>
      </c>
      <c r="CC431" s="26">
        <f t="shared" ca="1" si="756"/>
        <v>0</v>
      </c>
      <c r="CD431" s="26">
        <f t="shared" ca="1" si="756"/>
        <v>0</v>
      </c>
      <c r="CE431" s="26">
        <f t="shared" ca="1" si="756"/>
        <v>0</v>
      </c>
      <c r="CF431" s="26">
        <f t="shared" ca="1" si="756"/>
        <v>0</v>
      </c>
      <c r="CG431" s="26">
        <f t="shared" ca="1" si="756"/>
        <v>0</v>
      </c>
      <c r="CH431" s="26">
        <f t="shared" ca="1" si="756"/>
        <v>0</v>
      </c>
      <c r="CI431" s="26">
        <f t="shared" ca="1" si="756"/>
        <v>0</v>
      </c>
      <c r="CJ431" s="26">
        <f t="shared" ca="1" si="756"/>
        <v>0</v>
      </c>
      <c r="CK431" s="26">
        <f t="shared" ca="1" si="756"/>
        <v>0</v>
      </c>
      <c r="CL431" s="26">
        <f t="shared" ca="1" si="756"/>
        <v>0</v>
      </c>
      <c r="CM431" s="26">
        <f t="shared" ca="1" si="756"/>
        <v>0</v>
      </c>
    </row>
    <row r="432" spans="2:91" x14ac:dyDescent="0.2">
      <c r="B432" s="196" t="s">
        <v>297</v>
      </c>
      <c r="C432" s="19" t="str">
        <f>Inputs!$J$16</f>
        <v>EUR</v>
      </c>
      <c r="D432" s="19" t="s">
        <v>19</v>
      </c>
      <c r="E432" s="27">
        <f t="shared" ca="1" si="750"/>
        <v>0</v>
      </c>
      <c r="F432" s="27">
        <f t="shared" ca="1" si="750"/>
        <v>0</v>
      </c>
      <c r="G432" s="27">
        <f t="shared" ca="1" si="750"/>
        <v>0</v>
      </c>
      <c r="H432" s="27">
        <f t="shared" ca="1" si="750"/>
        <v>0</v>
      </c>
      <c r="I432" s="27">
        <f t="shared" ca="1" si="750"/>
        <v>0</v>
      </c>
      <c r="J432" s="27"/>
      <c r="K432" s="27">
        <f t="shared" ca="1" si="751"/>
        <v>0</v>
      </c>
      <c r="L432" s="27">
        <f t="shared" ca="1" si="751"/>
        <v>0</v>
      </c>
      <c r="M432" s="27">
        <f t="shared" ca="1" si="751"/>
        <v>0</v>
      </c>
      <c r="N432" s="27">
        <f t="shared" ca="1" si="751"/>
        <v>0</v>
      </c>
      <c r="O432" s="27">
        <f t="shared" ca="1" si="751"/>
        <v>0</v>
      </c>
      <c r="P432" s="27">
        <f t="shared" ca="1" si="751"/>
        <v>0</v>
      </c>
      <c r="Q432" s="27">
        <f t="shared" ca="1" si="751"/>
        <v>0</v>
      </c>
      <c r="R432" s="27">
        <f t="shared" ca="1" si="751"/>
        <v>0</v>
      </c>
      <c r="S432" s="27">
        <f t="shared" ca="1" si="751"/>
        <v>0</v>
      </c>
      <c r="T432" s="27">
        <f t="shared" ca="1" si="751"/>
        <v>0</v>
      </c>
      <c r="U432" s="27">
        <f t="shared" ca="1" si="752"/>
        <v>0</v>
      </c>
      <c r="V432" s="27">
        <f t="shared" ca="1" si="752"/>
        <v>0</v>
      </c>
      <c r="W432" s="27">
        <f t="shared" ca="1" si="752"/>
        <v>0</v>
      </c>
      <c r="X432" s="27">
        <f t="shared" ca="1" si="752"/>
        <v>0</v>
      </c>
      <c r="Y432" s="27">
        <f t="shared" ca="1" si="752"/>
        <v>0</v>
      </c>
      <c r="Z432" s="27">
        <f t="shared" ca="1" si="752"/>
        <v>0</v>
      </c>
      <c r="AA432" s="27">
        <f t="shared" ca="1" si="752"/>
        <v>0</v>
      </c>
      <c r="AB432" s="27">
        <f t="shared" ca="1" si="752"/>
        <v>0</v>
      </c>
      <c r="AC432" s="27">
        <f t="shared" ca="1" si="752"/>
        <v>0</v>
      </c>
      <c r="AD432" s="27">
        <f t="shared" ca="1" si="752"/>
        <v>0</v>
      </c>
      <c r="AE432" s="27"/>
      <c r="AF432" s="26">
        <f t="shared" ref="AF432:BK432" ca="1" si="757">IFERROR((AF430/AF436)*AF438,0)</f>
        <v>0</v>
      </c>
      <c r="AG432" s="26">
        <f t="shared" ca="1" si="757"/>
        <v>0</v>
      </c>
      <c r="AH432" s="26">
        <f t="shared" ca="1" si="757"/>
        <v>0</v>
      </c>
      <c r="AI432" s="26">
        <f t="shared" ca="1" si="757"/>
        <v>0</v>
      </c>
      <c r="AJ432" s="26">
        <f t="shared" ca="1" si="757"/>
        <v>0</v>
      </c>
      <c r="AK432" s="26">
        <f t="shared" ca="1" si="757"/>
        <v>0</v>
      </c>
      <c r="AL432" s="26">
        <f t="shared" ca="1" si="757"/>
        <v>0</v>
      </c>
      <c r="AM432" s="26">
        <f t="shared" ca="1" si="757"/>
        <v>0</v>
      </c>
      <c r="AN432" s="26">
        <f t="shared" ca="1" si="757"/>
        <v>0</v>
      </c>
      <c r="AO432" s="26">
        <f t="shared" ca="1" si="757"/>
        <v>0</v>
      </c>
      <c r="AP432" s="26">
        <f t="shared" ca="1" si="757"/>
        <v>0</v>
      </c>
      <c r="AQ432" s="26">
        <f t="shared" ca="1" si="757"/>
        <v>0</v>
      </c>
      <c r="AR432" s="26">
        <f t="shared" ca="1" si="757"/>
        <v>0</v>
      </c>
      <c r="AS432" s="26">
        <f t="shared" ca="1" si="757"/>
        <v>0</v>
      </c>
      <c r="AT432" s="26">
        <f t="shared" ca="1" si="757"/>
        <v>0</v>
      </c>
      <c r="AU432" s="26">
        <f t="shared" ca="1" si="757"/>
        <v>0</v>
      </c>
      <c r="AV432" s="26">
        <f t="shared" ca="1" si="757"/>
        <v>0</v>
      </c>
      <c r="AW432" s="26">
        <f t="shared" ca="1" si="757"/>
        <v>0</v>
      </c>
      <c r="AX432" s="26">
        <f t="shared" ca="1" si="757"/>
        <v>0</v>
      </c>
      <c r="AY432" s="26">
        <f t="shared" ca="1" si="757"/>
        <v>0</v>
      </c>
      <c r="AZ432" s="26">
        <f t="shared" ca="1" si="757"/>
        <v>0</v>
      </c>
      <c r="BA432" s="26">
        <f t="shared" ca="1" si="757"/>
        <v>0</v>
      </c>
      <c r="BB432" s="26">
        <f t="shared" ca="1" si="757"/>
        <v>0</v>
      </c>
      <c r="BC432" s="26">
        <f t="shared" ca="1" si="757"/>
        <v>0</v>
      </c>
      <c r="BD432" s="26">
        <f t="shared" ca="1" si="757"/>
        <v>0</v>
      </c>
      <c r="BE432" s="26">
        <f t="shared" ca="1" si="757"/>
        <v>0</v>
      </c>
      <c r="BF432" s="26">
        <f t="shared" ca="1" si="757"/>
        <v>0</v>
      </c>
      <c r="BG432" s="26">
        <f t="shared" ca="1" si="757"/>
        <v>0</v>
      </c>
      <c r="BH432" s="26">
        <f t="shared" ca="1" si="757"/>
        <v>0</v>
      </c>
      <c r="BI432" s="26">
        <f t="shared" ca="1" si="757"/>
        <v>0</v>
      </c>
      <c r="BJ432" s="26">
        <f t="shared" ca="1" si="757"/>
        <v>0</v>
      </c>
      <c r="BK432" s="26">
        <f t="shared" ca="1" si="757"/>
        <v>0</v>
      </c>
      <c r="BL432" s="26">
        <f t="shared" ref="BL432:CM432" ca="1" si="758">IFERROR((BL430/BL436)*BL438,0)</f>
        <v>0</v>
      </c>
      <c r="BM432" s="26">
        <f t="shared" ca="1" si="758"/>
        <v>0</v>
      </c>
      <c r="BN432" s="26">
        <f t="shared" ca="1" si="758"/>
        <v>0</v>
      </c>
      <c r="BO432" s="26">
        <f t="shared" ca="1" si="758"/>
        <v>0</v>
      </c>
      <c r="BP432" s="26">
        <f t="shared" ca="1" si="758"/>
        <v>0</v>
      </c>
      <c r="BQ432" s="26">
        <f t="shared" ca="1" si="758"/>
        <v>0</v>
      </c>
      <c r="BR432" s="26">
        <f t="shared" ca="1" si="758"/>
        <v>0</v>
      </c>
      <c r="BS432" s="26">
        <f t="shared" ca="1" si="758"/>
        <v>0</v>
      </c>
      <c r="BT432" s="26">
        <f t="shared" ca="1" si="758"/>
        <v>0</v>
      </c>
      <c r="BU432" s="26">
        <f t="shared" ca="1" si="758"/>
        <v>0</v>
      </c>
      <c r="BV432" s="26">
        <f t="shared" ca="1" si="758"/>
        <v>0</v>
      </c>
      <c r="BW432" s="26">
        <f t="shared" ca="1" si="758"/>
        <v>0</v>
      </c>
      <c r="BX432" s="26">
        <f t="shared" ca="1" si="758"/>
        <v>0</v>
      </c>
      <c r="BY432" s="26">
        <f t="shared" ca="1" si="758"/>
        <v>0</v>
      </c>
      <c r="BZ432" s="26">
        <f t="shared" ca="1" si="758"/>
        <v>0</v>
      </c>
      <c r="CA432" s="26">
        <f t="shared" ca="1" si="758"/>
        <v>0</v>
      </c>
      <c r="CB432" s="26">
        <f t="shared" ca="1" si="758"/>
        <v>0</v>
      </c>
      <c r="CC432" s="26">
        <f t="shared" ca="1" si="758"/>
        <v>0</v>
      </c>
      <c r="CD432" s="26">
        <f t="shared" ca="1" si="758"/>
        <v>0</v>
      </c>
      <c r="CE432" s="26">
        <f t="shared" ca="1" si="758"/>
        <v>0</v>
      </c>
      <c r="CF432" s="26">
        <f t="shared" ca="1" si="758"/>
        <v>0</v>
      </c>
      <c r="CG432" s="26">
        <f t="shared" ca="1" si="758"/>
        <v>0</v>
      </c>
      <c r="CH432" s="26">
        <f t="shared" ca="1" si="758"/>
        <v>0</v>
      </c>
      <c r="CI432" s="26">
        <f t="shared" ca="1" si="758"/>
        <v>0</v>
      </c>
      <c r="CJ432" s="26">
        <f t="shared" ca="1" si="758"/>
        <v>0</v>
      </c>
      <c r="CK432" s="26">
        <f t="shared" ca="1" si="758"/>
        <v>0</v>
      </c>
      <c r="CL432" s="26">
        <f t="shared" ca="1" si="758"/>
        <v>0</v>
      </c>
      <c r="CM432" s="26">
        <f t="shared" ca="1" si="758"/>
        <v>0</v>
      </c>
    </row>
    <row r="433" spans="2:91" s="115" customFormat="1" x14ac:dyDescent="0.2">
      <c r="B433" s="195" t="s">
        <v>296</v>
      </c>
      <c r="C433" s="19" t="str">
        <f>Inputs!$J$16</f>
        <v>EUR</v>
      </c>
      <c r="D433" s="19" t="s">
        <v>19</v>
      </c>
      <c r="E433" s="63">
        <f ca="1">SUM(E429:E432)</f>
        <v>0</v>
      </c>
      <c r="F433" s="63">
        <f ca="1">SUM(F429:F432)</f>
        <v>0</v>
      </c>
      <c r="G433" s="63">
        <f ca="1">SUM(G429:G432)</f>
        <v>0</v>
      </c>
      <c r="H433" s="63">
        <f ca="1">SUM(H429:H432)</f>
        <v>0</v>
      </c>
      <c r="I433" s="63">
        <f ca="1">SUM(I429:I432)</f>
        <v>0</v>
      </c>
      <c r="J433" s="63"/>
      <c r="K433" s="63">
        <f t="shared" ref="K433:AD433" ca="1" si="759">SUM(K429:K432)</f>
        <v>0</v>
      </c>
      <c r="L433" s="63">
        <f t="shared" ca="1" si="759"/>
        <v>0</v>
      </c>
      <c r="M433" s="63">
        <f t="shared" ca="1" si="759"/>
        <v>0</v>
      </c>
      <c r="N433" s="63">
        <f t="shared" ca="1" si="759"/>
        <v>0</v>
      </c>
      <c r="O433" s="63">
        <f t="shared" ca="1" si="759"/>
        <v>0</v>
      </c>
      <c r="P433" s="63">
        <f t="shared" ca="1" si="759"/>
        <v>0</v>
      </c>
      <c r="Q433" s="63">
        <f t="shared" ca="1" si="759"/>
        <v>0</v>
      </c>
      <c r="R433" s="63">
        <f t="shared" ca="1" si="759"/>
        <v>0</v>
      </c>
      <c r="S433" s="63">
        <f t="shared" ca="1" si="759"/>
        <v>0</v>
      </c>
      <c r="T433" s="63">
        <f t="shared" ca="1" si="759"/>
        <v>0</v>
      </c>
      <c r="U433" s="63">
        <f t="shared" ca="1" si="759"/>
        <v>0</v>
      </c>
      <c r="V433" s="63">
        <f t="shared" ca="1" si="759"/>
        <v>0</v>
      </c>
      <c r="W433" s="63">
        <f t="shared" ca="1" si="759"/>
        <v>0</v>
      </c>
      <c r="X433" s="63">
        <f t="shared" ca="1" si="759"/>
        <v>0</v>
      </c>
      <c r="Y433" s="63">
        <f t="shared" ca="1" si="759"/>
        <v>0</v>
      </c>
      <c r="Z433" s="63">
        <f t="shared" ca="1" si="759"/>
        <v>0</v>
      </c>
      <c r="AA433" s="63">
        <f t="shared" ca="1" si="759"/>
        <v>0</v>
      </c>
      <c r="AB433" s="63">
        <f t="shared" ca="1" si="759"/>
        <v>0</v>
      </c>
      <c r="AC433" s="63">
        <f t="shared" ca="1" si="759"/>
        <v>0</v>
      </c>
      <c r="AD433" s="63">
        <f t="shared" ca="1" si="759"/>
        <v>0</v>
      </c>
      <c r="AE433" s="63"/>
      <c r="AF433" s="194">
        <f t="shared" ref="AF433:BK433" ca="1" si="760">SUM(AF429:AF432)</f>
        <v>0</v>
      </c>
      <c r="AG433" s="63">
        <f t="shared" ca="1" si="760"/>
        <v>0</v>
      </c>
      <c r="AH433" s="63">
        <f t="shared" ca="1" si="760"/>
        <v>0</v>
      </c>
      <c r="AI433" s="63">
        <f t="shared" ca="1" si="760"/>
        <v>0</v>
      </c>
      <c r="AJ433" s="63">
        <f t="shared" ca="1" si="760"/>
        <v>0</v>
      </c>
      <c r="AK433" s="63">
        <f t="shared" ca="1" si="760"/>
        <v>0</v>
      </c>
      <c r="AL433" s="63">
        <f t="shared" ca="1" si="760"/>
        <v>0</v>
      </c>
      <c r="AM433" s="63">
        <f t="shared" ca="1" si="760"/>
        <v>0</v>
      </c>
      <c r="AN433" s="63">
        <f t="shared" ca="1" si="760"/>
        <v>0</v>
      </c>
      <c r="AO433" s="63">
        <f t="shared" ca="1" si="760"/>
        <v>0</v>
      </c>
      <c r="AP433" s="63">
        <f t="shared" ca="1" si="760"/>
        <v>0</v>
      </c>
      <c r="AQ433" s="63">
        <f t="shared" ca="1" si="760"/>
        <v>0</v>
      </c>
      <c r="AR433" s="63">
        <f t="shared" ca="1" si="760"/>
        <v>0</v>
      </c>
      <c r="AS433" s="63">
        <f t="shared" ca="1" si="760"/>
        <v>0</v>
      </c>
      <c r="AT433" s="63">
        <f t="shared" ca="1" si="760"/>
        <v>0</v>
      </c>
      <c r="AU433" s="63">
        <f t="shared" ca="1" si="760"/>
        <v>0</v>
      </c>
      <c r="AV433" s="63">
        <f t="shared" ca="1" si="760"/>
        <v>0</v>
      </c>
      <c r="AW433" s="63">
        <f t="shared" ca="1" si="760"/>
        <v>0</v>
      </c>
      <c r="AX433" s="63">
        <f t="shared" ca="1" si="760"/>
        <v>0</v>
      </c>
      <c r="AY433" s="63">
        <f t="shared" ca="1" si="760"/>
        <v>0</v>
      </c>
      <c r="AZ433" s="63">
        <f t="shared" ca="1" si="760"/>
        <v>0</v>
      </c>
      <c r="BA433" s="63">
        <f t="shared" ca="1" si="760"/>
        <v>0</v>
      </c>
      <c r="BB433" s="63">
        <f t="shared" ca="1" si="760"/>
        <v>0</v>
      </c>
      <c r="BC433" s="63">
        <f t="shared" ca="1" si="760"/>
        <v>0</v>
      </c>
      <c r="BD433" s="63">
        <f t="shared" ca="1" si="760"/>
        <v>0</v>
      </c>
      <c r="BE433" s="63">
        <f t="shared" ca="1" si="760"/>
        <v>0</v>
      </c>
      <c r="BF433" s="63">
        <f t="shared" ca="1" si="760"/>
        <v>0</v>
      </c>
      <c r="BG433" s="63">
        <f t="shared" ca="1" si="760"/>
        <v>0</v>
      </c>
      <c r="BH433" s="63">
        <f t="shared" ca="1" si="760"/>
        <v>0</v>
      </c>
      <c r="BI433" s="63">
        <f t="shared" ca="1" si="760"/>
        <v>0</v>
      </c>
      <c r="BJ433" s="63">
        <f t="shared" ca="1" si="760"/>
        <v>0</v>
      </c>
      <c r="BK433" s="63">
        <f t="shared" ca="1" si="760"/>
        <v>0</v>
      </c>
      <c r="BL433" s="63">
        <f t="shared" ref="BL433:CM433" ca="1" si="761">SUM(BL429:BL432)</f>
        <v>0</v>
      </c>
      <c r="BM433" s="63">
        <f t="shared" ca="1" si="761"/>
        <v>0</v>
      </c>
      <c r="BN433" s="63">
        <f t="shared" ca="1" si="761"/>
        <v>0</v>
      </c>
      <c r="BO433" s="63">
        <f t="shared" ca="1" si="761"/>
        <v>0</v>
      </c>
      <c r="BP433" s="63">
        <f t="shared" ca="1" si="761"/>
        <v>0</v>
      </c>
      <c r="BQ433" s="63">
        <f t="shared" ca="1" si="761"/>
        <v>0</v>
      </c>
      <c r="BR433" s="63">
        <f t="shared" ca="1" si="761"/>
        <v>0</v>
      </c>
      <c r="BS433" s="63">
        <f t="shared" ca="1" si="761"/>
        <v>0</v>
      </c>
      <c r="BT433" s="63">
        <f t="shared" ca="1" si="761"/>
        <v>0</v>
      </c>
      <c r="BU433" s="63">
        <f t="shared" ca="1" si="761"/>
        <v>0</v>
      </c>
      <c r="BV433" s="63">
        <f t="shared" ca="1" si="761"/>
        <v>0</v>
      </c>
      <c r="BW433" s="63">
        <f t="shared" ca="1" si="761"/>
        <v>0</v>
      </c>
      <c r="BX433" s="63">
        <f t="shared" ca="1" si="761"/>
        <v>0</v>
      </c>
      <c r="BY433" s="63">
        <f t="shared" ca="1" si="761"/>
        <v>0</v>
      </c>
      <c r="BZ433" s="63">
        <f t="shared" ca="1" si="761"/>
        <v>0</v>
      </c>
      <c r="CA433" s="63">
        <f t="shared" ca="1" si="761"/>
        <v>0</v>
      </c>
      <c r="CB433" s="63">
        <f t="shared" ca="1" si="761"/>
        <v>0</v>
      </c>
      <c r="CC433" s="63">
        <f t="shared" ca="1" si="761"/>
        <v>0</v>
      </c>
      <c r="CD433" s="63">
        <f t="shared" ca="1" si="761"/>
        <v>0</v>
      </c>
      <c r="CE433" s="63">
        <f t="shared" ca="1" si="761"/>
        <v>0</v>
      </c>
      <c r="CF433" s="63">
        <f t="shared" ca="1" si="761"/>
        <v>0</v>
      </c>
      <c r="CG433" s="63">
        <f t="shared" ca="1" si="761"/>
        <v>0</v>
      </c>
      <c r="CH433" s="63">
        <f t="shared" ca="1" si="761"/>
        <v>0</v>
      </c>
      <c r="CI433" s="63">
        <f t="shared" ca="1" si="761"/>
        <v>0</v>
      </c>
      <c r="CJ433" s="63">
        <f t="shared" ca="1" si="761"/>
        <v>0</v>
      </c>
      <c r="CK433" s="63">
        <f t="shared" ca="1" si="761"/>
        <v>0</v>
      </c>
      <c r="CL433" s="63">
        <f t="shared" ca="1" si="761"/>
        <v>0</v>
      </c>
      <c r="CM433" s="63">
        <f t="shared" ca="1" si="761"/>
        <v>0</v>
      </c>
    </row>
    <row r="434" spans="2:91" x14ac:dyDescent="0.2">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27"/>
      <c r="CK434" s="27"/>
      <c r="CL434" s="27"/>
      <c r="CM434" s="27"/>
    </row>
    <row r="435" spans="2:91" s="115" customFormat="1" x14ac:dyDescent="0.2">
      <c r="B435" s="195" t="s">
        <v>300</v>
      </c>
      <c r="C435" s="19" t="str">
        <f>Inputs!$GZ$9</f>
        <v>kg</v>
      </c>
      <c r="D435" s="19" t="s">
        <v>19</v>
      </c>
      <c r="E435" s="63">
        <v>0</v>
      </c>
      <c r="F435" s="63">
        <f ca="1">E439</f>
        <v>0</v>
      </c>
      <c r="G435" s="63">
        <f ca="1">F439</f>
        <v>0</v>
      </c>
      <c r="H435" s="63">
        <f ca="1">G439</f>
        <v>0</v>
      </c>
      <c r="I435" s="63">
        <f ca="1">H439</f>
        <v>0</v>
      </c>
      <c r="J435" s="63"/>
      <c r="K435" s="63">
        <v>0</v>
      </c>
      <c r="L435" s="63">
        <f t="shared" ref="L435:AD435" ca="1" si="762">K439</f>
        <v>0</v>
      </c>
      <c r="M435" s="63">
        <f t="shared" ca="1" si="762"/>
        <v>0</v>
      </c>
      <c r="N435" s="63">
        <f t="shared" ca="1" si="762"/>
        <v>0</v>
      </c>
      <c r="O435" s="63">
        <f t="shared" ca="1" si="762"/>
        <v>0</v>
      </c>
      <c r="P435" s="63">
        <f t="shared" ca="1" si="762"/>
        <v>0</v>
      </c>
      <c r="Q435" s="63">
        <f t="shared" ca="1" si="762"/>
        <v>0</v>
      </c>
      <c r="R435" s="63">
        <f t="shared" ca="1" si="762"/>
        <v>0</v>
      </c>
      <c r="S435" s="63">
        <f t="shared" ca="1" si="762"/>
        <v>0</v>
      </c>
      <c r="T435" s="63">
        <f t="shared" ca="1" si="762"/>
        <v>0</v>
      </c>
      <c r="U435" s="63">
        <f t="shared" ca="1" si="762"/>
        <v>0</v>
      </c>
      <c r="V435" s="63">
        <f t="shared" ca="1" si="762"/>
        <v>0</v>
      </c>
      <c r="W435" s="63">
        <f t="shared" ca="1" si="762"/>
        <v>0</v>
      </c>
      <c r="X435" s="63">
        <f t="shared" ca="1" si="762"/>
        <v>0</v>
      </c>
      <c r="Y435" s="63">
        <f t="shared" ca="1" si="762"/>
        <v>0</v>
      </c>
      <c r="Z435" s="63">
        <f t="shared" ca="1" si="762"/>
        <v>0</v>
      </c>
      <c r="AA435" s="63">
        <f t="shared" ca="1" si="762"/>
        <v>0</v>
      </c>
      <c r="AB435" s="63">
        <f t="shared" ca="1" si="762"/>
        <v>0</v>
      </c>
      <c r="AC435" s="63">
        <f t="shared" ca="1" si="762"/>
        <v>0</v>
      </c>
      <c r="AD435" s="63">
        <f t="shared" ca="1" si="762"/>
        <v>0</v>
      </c>
      <c r="AE435" s="63"/>
      <c r="AF435" s="194">
        <v>0</v>
      </c>
      <c r="AG435" s="194">
        <f t="shared" ref="AG435:BL435" ca="1" si="763">AF439</f>
        <v>0</v>
      </c>
      <c r="AH435" s="194">
        <f t="shared" ca="1" si="763"/>
        <v>0</v>
      </c>
      <c r="AI435" s="194">
        <f t="shared" ca="1" si="763"/>
        <v>0</v>
      </c>
      <c r="AJ435" s="194">
        <f t="shared" ca="1" si="763"/>
        <v>0</v>
      </c>
      <c r="AK435" s="194">
        <f t="shared" ca="1" si="763"/>
        <v>0</v>
      </c>
      <c r="AL435" s="194">
        <f t="shared" ca="1" si="763"/>
        <v>0</v>
      </c>
      <c r="AM435" s="194">
        <f t="shared" ca="1" si="763"/>
        <v>0</v>
      </c>
      <c r="AN435" s="194">
        <f t="shared" ca="1" si="763"/>
        <v>0</v>
      </c>
      <c r="AO435" s="194">
        <f t="shared" ca="1" si="763"/>
        <v>0</v>
      </c>
      <c r="AP435" s="194">
        <f t="shared" ca="1" si="763"/>
        <v>0</v>
      </c>
      <c r="AQ435" s="194">
        <f t="shared" ca="1" si="763"/>
        <v>0</v>
      </c>
      <c r="AR435" s="194">
        <f t="shared" ca="1" si="763"/>
        <v>0</v>
      </c>
      <c r="AS435" s="194">
        <f t="shared" ca="1" si="763"/>
        <v>0</v>
      </c>
      <c r="AT435" s="194">
        <f t="shared" ca="1" si="763"/>
        <v>0</v>
      </c>
      <c r="AU435" s="194">
        <f t="shared" ca="1" si="763"/>
        <v>0</v>
      </c>
      <c r="AV435" s="194">
        <f t="shared" ca="1" si="763"/>
        <v>0</v>
      </c>
      <c r="AW435" s="194">
        <f t="shared" ca="1" si="763"/>
        <v>0</v>
      </c>
      <c r="AX435" s="194">
        <f t="shared" ca="1" si="763"/>
        <v>0</v>
      </c>
      <c r="AY435" s="194">
        <f t="shared" ca="1" si="763"/>
        <v>0</v>
      </c>
      <c r="AZ435" s="194">
        <f t="shared" ca="1" si="763"/>
        <v>0</v>
      </c>
      <c r="BA435" s="194">
        <f t="shared" ca="1" si="763"/>
        <v>0</v>
      </c>
      <c r="BB435" s="194">
        <f t="shared" ca="1" si="763"/>
        <v>0</v>
      </c>
      <c r="BC435" s="194">
        <f t="shared" ca="1" si="763"/>
        <v>0</v>
      </c>
      <c r="BD435" s="194">
        <f t="shared" ca="1" si="763"/>
        <v>0</v>
      </c>
      <c r="BE435" s="194">
        <f t="shared" ca="1" si="763"/>
        <v>0</v>
      </c>
      <c r="BF435" s="194">
        <f t="shared" ca="1" si="763"/>
        <v>0</v>
      </c>
      <c r="BG435" s="194">
        <f t="shared" ca="1" si="763"/>
        <v>0</v>
      </c>
      <c r="BH435" s="194">
        <f t="shared" ca="1" si="763"/>
        <v>0</v>
      </c>
      <c r="BI435" s="194">
        <f t="shared" ca="1" si="763"/>
        <v>0</v>
      </c>
      <c r="BJ435" s="194">
        <f t="shared" ca="1" si="763"/>
        <v>0</v>
      </c>
      <c r="BK435" s="194">
        <f t="shared" ca="1" si="763"/>
        <v>0</v>
      </c>
      <c r="BL435" s="194">
        <f t="shared" ca="1" si="763"/>
        <v>0</v>
      </c>
      <c r="BM435" s="194">
        <f t="shared" ref="BM435:CM435" ca="1" si="764">BL439</f>
        <v>0</v>
      </c>
      <c r="BN435" s="194">
        <f t="shared" ca="1" si="764"/>
        <v>0</v>
      </c>
      <c r="BO435" s="194">
        <f t="shared" ca="1" si="764"/>
        <v>0</v>
      </c>
      <c r="BP435" s="194">
        <f t="shared" ca="1" si="764"/>
        <v>0</v>
      </c>
      <c r="BQ435" s="194">
        <f t="shared" ca="1" si="764"/>
        <v>0</v>
      </c>
      <c r="BR435" s="194">
        <f t="shared" ca="1" si="764"/>
        <v>0</v>
      </c>
      <c r="BS435" s="194">
        <f t="shared" ca="1" si="764"/>
        <v>0</v>
      </c>
      <c r="BT435" s="194">
        <f t="shared" ca="1" si="764"/>
        <v>0</v>
      </c>
      <c r="BU435" s="194">
        <f t="shared" ca="1" si="764"/>
        <v>0</v>
      </c>
      <c r="BV435" s="194">
        <f t="shared" ca="1" si="764"/>
        <v>0</v>
      </c>
      <c r="BW435" s="194">
        <f t="shared" ca="1" si="764"/>
        <v>0</v>
      </c>
      <c r="BX435" s="194">
        <f t="shared" ca="1" si="764"/>
        <v>0</v>
      </c>
      <c r="BY435" s="194">
        <f t="shared" ca="1" si="764"/>
        <v>0</v>
      </c>
      <c r="BZ435" s="194">
        <f t="shared" ca="1" si="764"/>
        <v>0</v>
      </c>
      <c r="CA435" s="194">
        <f t="shared" ca="1" si="764"/>
        <v>0</v>
      </c>
      <c r="CB435" s="194">
        <f t="shared" ca="1" si="764"/>
        <v>0</v>
      </c>
      <c r="CC435" s="194">
        <f t="shared" ca="1" si="764"/>
        <v>0</v>
      </c>
      <c r="CD435" s="194">
        <f t="shared" ca="1" si="764"/>
        <v>0</v>
      </c>
      <c r="CE435" s="194">
        <f t="shared" ca="1" si="764"/>
        <v>0</v>
      </c>
      <c r="CF435" s="194">
        <f t="shared" ca="1" si="764"/>
        <v>0</v>
      </c>
      <c r="CG435" s="194">
        <f t="shared" ca="1" si="764"/>
        <v>0</v>
      </c>
      <c r="CH435" s="194">
        <f t="shared" ca="1" si="764"/>
        <v>0</v>
      </c>
      <c r="CI435" s="194">
        <f t="shared" ca="1" si="764"/>
        <v>0</v>
      </c>
      <c r="CJ435" s="194">
        <f t="shared" ca="1" si="764"/>
        <v>0</v>
      </c>
      <c r="CK435" s="194">
        <f t="shared" ca="1" si="764"/>
        <v>0</v>
      </c>
      <c r="CL435" s="194">
        <f t="shared" ca="1" si="764"/>
        <v>0</v>
      </c>
      <c r="CM435" s="194">
        <f t="shared" ca="1" si="764"/>
        <v>0</v>
      </c>
    </row>
    <row r="436" spans="2:91" x14ac:dyDescent="0.2">
      <c r="B436" s="196" t="s">
        <v>299</v>
      </c>
      <c r="C436" s="19" t="str">
        <f>Inputs!$GZ$9</f>
        <v>kg</v>
      </c>
      <c r="D436" s="19" t="s">
        <v>19</v>
      </c>
      <c r="E436" s="27">
        <f t="shared" ref="E436:I438" ca="1" si="765">SUMIF($K$4:$AD$4,E$4,$K436:$AD436)</f>
        <v>0</v>
      </c>
      <c r="F436" s="27">
        <f t="shared" ca="1" si="765"/>
        <v>0</v>
      </c>
      <c r="G436" s="27">
        <f t="shared" ca="1" si="765"/>
        <v>0</v>
      </c>
      <c r="H436" s="27">
        <f t="shared" ca="1" si="765"/>
        <v>0</v>
      </c>
      <c r="I436" s="27">
        <f t="shared" ca="1" si="765"/>
        <v>0</v>
      </c>
      <c r="J436" s="27"/>
      <c r="K436" s="27">
        <f t="shared" ref="K436:T438" ca="1" si="766">SUMIFS($AF436:$CM436,$AF$4:$CM$4,K$4,$AF$8:$CM$8,K$8)</f>
        <v>0</v>
      </c>
      <c r="L436" s="27">
        <f t="shared" ca="1" si="766"/>
        <v>0</v>
      </c>
      <c r="M436" s="27">
        <f t="shared" ca="1" si="766"/>
        <v>0</v>
      </c>
      <c r="N436" s="27">
        <f t="shared" ca="1" si="766"/>
        <v>0</v>
      </c>
      <c r="O436" s="27">
        <f t="shared" ca="1" si="766"/>
        <v>0</v>
      </c>
      <c r="P436" s="27">
        <f t="shared" ca="1" si="766"/>
        <v>0</v>
      </c>
      <c r="Q436" s="27">
        <f t="shared" ca="1" si="766"/>
        <v>0</v>
      </c>
      <c r="R436" s="27">
        <f t="shared" ca="1" si="766"/>
        <v>0</v>
      </c>
      <c r="S436" s="27">
        <f t="shared" ca="1" si="766"/>
        <v>0</v>
      </c>
      <c r="T436" s="27">
        <f t="shared" ca="1" si="766"/>
        <v>0</v>
      </c>
      <c r="U436" s="27">
        <f t="shared" ref="U436:AD438" ca="1" si="767">SUMIFS($AF436:$CM436,$AF$4:$CM$4,U$4,$AF$8:$CM$8,U$8)</f>
        <v>0</v>
      </c>
      <c r="V436" s="27">
        <f t="shared" ca="1" si="767"/>
        <v>0</v>
      </c>
      <c r="W436" s="27">
        <f t="shared" ca="1" si="767"/>
        <v>0</v>
      </c>
      <c r="X436" s="27">
        <f t="shared" ca="1" si="767"/>
        <v>0</v>
      </c>
      <c r="Y436" s="27">
        <f t="shared" ca="1" si="767"/>
        <v>0</v>
      </c>
      <c r="Z436" s="27">
        <f t="shared" ca="1" si="767"/>
        <v>0</v>
      </c>
      <c r="AA436" s="27">
        <f t="shared" ca="1" si="767"/>
        <v>0</v>
      </c>
      <c r="AB436" s="27">
        <f t="shared" ca="1" si="767"/>
        <v>0</v>
      </c>
      <c r="AC436" s="27">
        <f t="shared" ca="1" si="767"/>
        <v>0</v>
      </c>
      <c r="AD436" s="27">
        <f t="shared" ca="1" si="767"/>
        <v>0</v>
      </c>
      <c r="AE436" s="27"/>
      <c r="AF436" s="197">
        <f ca="1">-OFFSET(AF438,0,VLOOKUP($B427,Settings!$AX$4:$BG$100,10,0))-OFFSET(AF437,0,VLOOKUP($B427,Settings!$AX$4:$BG$100,10,0))</f>
        <v>0</v>
      </c>
      <c r="AG436" s="197">
        <f ca="1">-OFFSET(AG438,0,VLOOKUP($B427,Settings!$AX$4:$BG$100,10,0))-OFFSET(AG437,0,VLOOKUP($B427,Settings!$AX$4:$BG$100,10,0))</f>
        <v>0</v>
      </c>
      <c r="AH436" s="197">
        <f ca="1">-OFFSET(AH438,0,VLOOKUP($B427,Settings!$AX$4:$BG$100,10,0))-OFFSET(AH437,0,VLOOKUP($B427,Settings!$AX$4:$BG$100,10,0))</f>
        <v>0</v>
      </c>
      <c r="AI436" s="197">
        <f ca="1">-OFFSET(AI438,0,VLOOKUP($B427,Settings!$AX$4:$BG$100,10,0))-OFFSET(AI437,0,VLOOKUP($B427,Settings!$AX$4:$BG$100,10,0))</f>
        <v>0</v>
      </c>
      <c r="AJ436" s="197">
        <f ca="1">-OFFSET(AJ438,0,VLOOKUP($B427,Settings!$AX$4:$BG$100,10,0))-OFFSET(AJ437,0,VLOOKUP($B427,Settings!$AX$4:$BG$100,10,0))</f>
        <v>0</v>
      </c>
      <c r="AK436" s="197">
        <f ca="1">-OFFSET(AK438,0,VLOOKUP($B427,Settings!$AX$4:$BG$100,10,0))-OFFSET(AK437,0,VLOOKUP($B427,Settings!$AX$4:$BG$100,10,0))</f>
        <v>0</v>
      </c>
      <c r="AL436" s="197">
        <f ca="1">-OFFSET(AL438,0,VLOOKUP($B427,Settings!$AX$4:$BG$100,10,0))-OFFSET(AL437,0,VLOOKUP($B427,Settings!$AX$4:$BG$100,10,0))</f>
        <v>0</v>
      </c>
      <c r="AM436" s="197">
        <f ca="1">-OFFSET(AM438,0,VLOOKUP($B427,Settings!$AX$4:$BG$100,10,0))-OFFSET(AM437,0,VLOOKUP($B427,Settings!$AX$4:$BG$100,10,0))</f>
        <v>0</v>
      </c>
      <c r="AN436" s="197">
        <f ca="1">-OFFSET(AN438,0,VLOOKUP($B427,Settings!$AX$4:$BG$100,10,0))-OFFSET(AN437,0,VLOOKUP($B427,Settings!$AX$4:$BG$100,10,0))</f>
        <v>0</v>
      </c>
      <c r="AO436" s="197">
        <f ca="1">-OFFSET(AO438,0,VLOOKUP($B427,Settings!$AX$4:$BG$100,10,0))-OFFSET(AO437,0,VLOOKUP($B427,Settings!$AX$4:$BG$100,10,0))</f>
        <v>0</v>
      </c>
      <c r="AP436" s="197">
        <f ca="1">-OFFSET(AP438,0,VLOOKUP($B427,Settings!$AX$4:$BG$100,10,0))-OFFSET(AP437,0,VLOOKUP($B427,Settings!$AX$4:$BG$100,10,0))</f>
        <v>0</v>
      </c>
      <c r="AQ436" s="197">
        <f ca="1">-OFFSET(AQ438,0,VLOOKUP($B427,Settings!$AX$4:$BG$100,10,0))-OFFSET(AQ437,0,VLOOKUP($B427,Settings!$AX$4:$BG$100,10,0))</f>
        <v>0</v>
      </c>
      <c r="AR436" s="197">
        <f ca="1">-OFFSET(AR438,0,VLOOKUP($B427,Settings!$AX$4:$BG$100,10,0))-OFFSET(AR437,0,VLOOKUP($B427,Settings!$AX$4:$BG$100,10,0))</f>
        <v>0</v>
      </c>
      <c r="AS436" s="197">
        <f ca="1">-OFFSET(AS438,0,VLOOKUP($B427,Settings!$AX$4:$BG$100,10,0))-OFFSET(AS437,0,VLOOKUP($B427,Settings!$AX$4:$BG$100,10,0))</f>
        <v>0</v>
      </c>
      <c r="AT436" s="197">
        <f ca="1">-OFFSET(AT438,0,VLOOKUP($B427,Settings!$AX$4:$BG$100,10,0))-OFFSET(AT437,0,VLOOKUP($B427,Settings!$AX$4:$BG$100,10,0))</f>
        <v>0</v>
      </c>
      <c r="AU436" s="197">
        <f ca="1">-OFFSET(AU438,0,VLOOKUP($B427,Settings!$AX$4:$BG$100,10,0))-OFFSET(AU437,0,VLOOKUP($B427,Settings!$AX$4:$BG$100,10,0))</f>
        <v>0</v>
      </c>
      <c r="AV436" s="197">
        <f ca="1">-OFFSET(AV438,0,VLOOKUP($B427,Settings!$AX$4:$BG$100,10,0))-OFFSET(AV437,0,VLOOKUP($B427,Settings!$AX$4:$BG$100,10,0))</f>
        <v>0</v>
      </c>
      <c r="AW436" s="197">
        <f ca="1">-OFFSET(AW438,0,VLOOKUP($B427,Settings!$AX$4:$BG$100,10,0))-OFFSET(AW437,0,VLOOKUP($B427,Settings!$AX$4:$BG$100,10,0))</f>
        <v>0</v>
      </c>
      <c r="AX436" s="197">
        <f ca="1">-OFFSET(AX438,0,VLOOKUP($B427,Settings!$AX$4:$BG$100,10,0))-OFFSET(AX437,0,VLOOKUP($B427,Settings!$AX$4:$BG$100,10,0))</f>
        <v>0</v>
      </c>
      <c r="AY436" s="197">
        <f ca="1">-OFFSET(AY438,0,VLOOKUP($B427,Settings!$AX$4:$BG$100,10,0))-OFFSET(AY437,0,VLOOKUP($B427,Settings!$AX$4:$BG$100,10,0))</f>
        <v>0</v>
      </c>
      <c r="AZ436" s="197">
        <f ca="1">-OFFSET(AZ438,0,VLOOKUP($B427,Settings!$AX$4:$BG$100,10,0))-OFFSET(AZ437,0,VLOOKUP($B427,Settings!$AX$4:$BG$100,10,0))</f>
        <v>0</v>
      </c>
      <c r="BA436" s="197">
        <f ca="1">-OFFSET(BA438,0,VLOOKUP($B427,Settings!$AX$4:$BG$100,10,0))-OFFSET(BA437,0,VLOOKUP($B427,Settings!$AX$4:$BG$100,10,0))</f>
        <v>0</v>
      </c>
      <c r="BB436" s="197">
        <f ca="1">-OFFSET(BB438,0,VLOOKUP($B427,Settings!$AX$4:$BG$100,10,0))-OFFSET(BB437,0,VLOOKUP($B427,Settings!$AX$4:$BG$100,10,0))</f>
        <v>0</v>
      </c>
      <c r="BC436" s="197">
        <f ca="1">-OFFSET(BC438,0,VLOOKUP($B427,Settings!$AX$4:$BG$100,10,0))-OFFSET(BC437,0,VLOOKUP($B427,Settings!$AX$4:$BG$100,10,0))</f>
        <v>0</v>
      </c>
      <c r="BD436" s="197">
        <f ca="1">-OFFSET(BD438,0,VLOOKUP($B427,Settings!$AX$4:$BG$100,10,0))-OFFSET(BD437,0,VLOOKUP($B427,Settings!$AX$4:$BG$100,10,0))</f>
        <v>0</v>
      </c>
      <c r="BE436" s="197">
        <f ca="1">-OFFSET(BE438,0,VLOOKUP($B427,Settings!$AX$4:$BG$100,10,0))-OFFSET(BE437,0,VLOOKUP($B427,Settings!$AX$4:$BG$100,10,0))</f>
        <v>0</v>
      </c>
      <c r="BF436" s="197">
        <f ca="1">-OFFSET(BF438,0,VLOOKUP($B427,Settings!$AX$4:$BG$100,10,0))-OFFSET(BF437,0,VLOOKUP($B427,Settings!$AX$4:$BG$100,10,0))</f>
        <v>0</v>
      </c>
      <c r="BG436" s="197">
        <f ca="1">-OFFSET(BG438,0,VLOOKUP($B427,Settings!$AX$4:$BG$100,10,0))-OFFSET(BG437,0,VLOOKUP($B427,Settings!$AX$4:$BG$100,10,0))</f>
        <v>0</v>
      </c>
      <c r="BH436" s="197">
        <f ca="1">-OFFSET(BH438,0,VLOOKUP($B427,Settings!$AX$4:$BG$100,10,0))-OFFSET(BH437,0,VLOOKUP($B427,Settings!$AX$4:$BG$100,10,0))</f>
        <v>0</v>
      </c>
      <c r="BI436" s="197">
        <f ca="1">-OFFSET(BI438,0,VLOOKUP($B427,Settings!$AX$4:$BG$100,10,0))-OFFSET(BI437,0,VLOOKUP($B427,Settings!$AX$4:$BG$100,10,0))</f>
        <v>0</v>
      </c>
      <c r="BJ436" s="197">
        <f ca="1">-OFFSET(BJ438,0,VLOOKUP($B427,Settings!$AX$4:$BG$100,10,0))-OFFSET(BJ437,0,VLOOKUP($B427,Settings!$AX$4:$BG$100,10,0))</f>
        <v>0</v>
      </c>
      <c r="BK436" s="197">
        <f ca="1">-OFFSET(BK438,0,VLOOKUP($B427,Settings!$AX$4:$BG$100,10,0))-OFFSET(BK437,0,VLOOKUP($B427,Settings!$AX$4:$BG$100,10,0))</f>
        <v>0</v>
      </c>
      <c r="BL436" s="197">
        <f ca="1">-OFFSET(BL438,0,VLOOKUP($B427,Settings!$AX$4:$BG$100,10,0))-OFFSET(BL437,0,VLOOKUP($B427,Settings!$AX$4:$BG$100,10,0))</f>
        <v>0</v>
      </c>
      <c r="BM436" s="197">
        <f ca="1">-OFFSET(BM438,0,VLOOKUP($B427,Settings!$AX$4:$BG$100,10,0))-OFFSET(BM437,0,VLOOKUP($B427,Settings!$AX$4:$BG$100,10,0))</f>
        <v>0</v>
      </c>
      <c r="BN436" s="197">
        <f ca="1">-OFFSET(BN438,0,VLOOKUP($B427,Settings!$AX$4:$BG$100,10,0))-OFFSET(BN437,0,VLOOKUP($B427,Settings!$AX$4:$BG$100,10,0))</f>
        <v>0</v>
      </c>
      <c r="BO436" s="197">
        <f ca="1">-OFFSET(BO438,0,VLOOKUP($B427,Settings!$AX$4:$BG$100,10,0))-OFFSET(BO437,0,VLOOKUP($B427,Settings!$AX$4:$BG$100,10,0))</f>
        <v>0</v>
      </c>
      <c r="BP436" s="197">
        <f ca="1">-OFFSET(BP438,0,VLOOKUP($B427,Settings!$AX$4:$BG$100,10,0))-OFFSET(BP437,0,VLOOKUP($B427,Settings!$AX$4:$BG$100,10,0))</f>
        <v>0</v>
      </c>
      <c r="BQ436" s="197">
        <f ca="1">-OFFSET(BQ438,0,VLOOKUP($B427,Settings!$AX$4:$BG$100,10,0))-OFFSET(BQ437,0,VLOOKUP($B427,Settings!$AX$4:$BG$100,10,0))</f>
        <v>0</v>
      </c>
      <c r="BR436" s="197">
        <f ca="1">-OFFSET(BR438,0,VLOOKUP($B427,Settings!$AX$4:$BG$100,10,0))-OFFSET(BR437,0,VLOOKUP($B427,Settings!$AX$4:$BG$100,10,0))</f>
        <v>0</v>
      </c>
      <c r="BS436" s="197">
        <f ca="1">-OFFSET(BS438,0,VLOOKUP($B427,Settings!$AX$4:$BG$100,10,0))-OFFSET(BS437,0,VLOOKUP($B427,Settings!$AX$4:$BG$100,10,0))</f>
        <v>0</v>
      </c>
      <c r="BT436" s="197">
        <f ca="1">-OFFSET(BT438,0,VLOOKUP($B427,Settings!$AX$4:$BG$100,10,0))-OFFSET(BT437,0,VLOOKUP($B427,Settings!$AX$4:$BG$100,10,0))</f>
        <v>0</v>
      </c>
      <c r="BU436" s="197">
        <f ca="1">-OFFSET(BU438,0,VLOOKUP($B427,Settings!$AX$4:$BG$100,10,0))-OFFSET(BU437,0,VLOOKUP($B427,Settings!$AX$4:$BG$100,10,0))</f>
        <v>0</v>
      </c>
      <c r="BV436" s="197">
        <f ca="1">-OFFSET(BV438,0,VLOOKUP($B427,Settings!$AX$4:$BG$100,10,0))-OFFSET(BV437,0,VLOOKUP($B427,Settings!$AX$4:$BG$100,10,0))</f>
        <v>0</v>
      </c>
      <c r="BW436" s="197">
        <f ca="1">-OFFSET(BW438,0,VLOOKUP($B427,Settings!$AX$4:$BG$100,10,0))-OFFSET(BW437,0,VLOOKUP($B427,Settings!$AX$4:$BG$100,10,0))</f>
        <v>0</v>
      </c>
      <c r="BX436" s="197">
        <f ca="1">-OFFSET(BX438,0,VLOOKUP($B427,Settings!$AX$4:$BG$100,10,0))-OFFSET(BX437,0,VLOOKUP($B427,Settings!$AX$4:$BG$100,10,0))</f>
        <v>0</v>
      </c>
      <c r="BY436" s="197">
        <f ca="1">-OFFSET(BY438,0,VLOOKUP($B427,Settings!$AX$4:$BG$100,10,0))-OFFSET(BY437,0,VLOOKUP($B427,Settings!$AX$4:$BG$100,10,0))</f>
        <v>0</v>
      </c>
      <c r="BZ436" s="197">
        <f ca="1">-OFFSET(BZ438,0,VLOOKUP($B427,Settings!$AX$4:$BG$100,10,0))-OFFSET(BZ437,0,VLOOKUP($B427,Settings!$AX$4:$BG$100,10,0))</f>
        <v>0</v>
      </c>
      <c r="CA436" s="197">
        <f ca="1">-OFFSET(CA438,0,VLOOKUP($B427,Settings!$AX$4:$BG$100,10,0))-OFFSET(CA437,0,VLOOKUP($B427,Settings!$AX$4:$BG$100,10,0))</f>
        <v>0</v>
      </c>
      <c r="CB436" s="197">
        <f ca="1">-OFFSET(CB438,0,VLOOKUP($B427,Settings!$AX$4:$BG$100,10,0))-OFFSET(CB437,0,VLOOKUP($B427,Settings!$AX$4:$BG$100,10,0))</f>
        <v>0</v>
      </c>
      <c r="CC436" s="197">
        <f ca="1">-OFFSET(CC438,0,VLOOKUP($B427,Settings!$AX$4:$BG$100,10,0))-OFFSET(CC437,0,VLOOKUP($B427,Settings!$AX$4:$BG$100,10,0))</f>
        <v>0</v>
      </c>
      <c r="CD436" s="197">
        <f ca="1">-OFFSET(CD438,0,VLOOKUP($B427,Settings!$AX$4:$BG$100,10,0))-OFFSET(CD437,0,VLOOKUP($B427,Settings!$AX$4:$BG$100,10,0))</f>
        <v>0</v>
      </c>
      <c r="CE436" s="197">
        <f ca="1">-OFFSET(CE438,0,VLOOKUP($B427,Settings!$AX$4:$BG$100,10,0))-OFFSET(CE437,0,VLOOKUP($B427,Settings!$AX$4:$BG$100,10,0))</f>
        <v>0</v>
      </c>
      <c r="CF436" s="197">
        <f ca="1">-OFFSET(CF438,0,VLOOKUP($B427,Settings!$AX$4:$BG$100,10,0))-OFFSET(CF437,0,VLOOKUP($B427,Settings!$AX$4:$BG$100,10,0))</f>
        <v>0</v>
      </c>
      <c r="CG436" s="197">
        <f ca="1">-OFFSET(CG438,0,VLOOKUP($B427,Settings!$AX$4:$BG$100,10,0))-OFFSET(CG437,0,VLOOKUP($B427,Settings!$AX$4:$BG$100,10,0))</f>
        <v>0</v>
      </c>
      <c r="CH436" s="197">
        <f ca="1">-OFFSET(CH438,0,VLOOKUP($B427,Settings!$AX$4:$BG$100,10,0))-OFFSET(CH437,0,VLOOKUP($B427,Settings!$AX$4:$BG$100,10,0))</f>
        <v>0</v>
      </c>
      <c r="CI436" s="197">
        <f ca="1">-OFFSET(CI438,0,VLOOKUP($B427,Settings!$AX$4:$BG$100,10,0))-OFFSET(CI437,0,VLOOKUP($B427,Settings!$AX$4:$BG$100,10,0))</f>
        <v>0</v>
      </c>
      <c r="CJ436" s="197">
        <f ca="1">-OFFSET(CJ438,0,VLOOKUP($B427,Settings!$AX$4:$BG$100,10,0))-OFFSET(CJ437,0,VLOOKUP($B427,Settings!$AX$4:$BG$100,10,0))</f>
        <v>0</v>
      </c>
      <c r="CK436" s="197">
        <f ca="1">-OFFSET(CK438,0,VLOOKUP($B427,Settings!$AX$4:$BG$100,10,0))-OFFSET(CK437,0,VLOOKUP($B427,Settings!$AX$4:$BG$100,10,0))</f>
        <v>0</v>
      </c>
      <c r="CL436" s="197">
        <f ca="1">-OFFSET(CL438,0,VLOOKUP($B427,Settings!$AX$4:$BG$100,10,0))-OFFSET(CL437,0,VLOOKUP($B427,Settings!$AX$4:$BG$100,10,0))</f>
        <v>0</v>
      </c>
      <c r="CM436" s="197">
        <f ca="1">-OFFSET(CM438,0,VLOOKUP($B427,Settings!$AX$4:$BG$100,10,0))-OFFSET(CM437,0,VLOOKUP($B427,Settings!$AX$4:$BG$100,10,0))</f>
        <v>0</v>
      </c>
    </row>
    <row r="437" spans="2:91" x14ac:dyDescent="0.2">
      <c r="B437" s="196" t="s">
        <v>298</v>
      </c>
      <c r="C437" s="19" t="str">
        <f>Inputs!$GZ$9</f>
        <v>kg</v>
      </c>
      <c r="D437" s="19" t="s">
        <v>19</v>
      </c>
      <c r="E437" s="27">
        <f t="shared" ca="1" si="765"/>
        <v>0</v>
      </c>
      <c r="F437" s="27">
        <f t="shared" ca="1" si="765"/>
        <v>0</v>
      </c>
      <c r="G437" s="27">
        <f t="shared" ca="1" si="765"/>
        <v>0</v>
      </c>
      <c r="H437" s="27">
        <f t="shared" ca="1" si="765"/>
        <v>0</v>
      </c>
      <c r="I437" s="27">
        <f t="shared" ca="1" si="765"/>
        <v>0</v>
      </c>
      <c r="J437" s="27"/>
      <c r="K437" s="27">
        <f t="shared" ca="1" si="766"/>
        <v>0</v>
      </c>
      <c r="L437" s="27">
        <f t="shared" ca="1" si="766"/>
        <v>0</v>
      </c>
      <c r="M437" s="27">
        <f t="shared" ca="1" si="766"/>
        <v>0</v>
      </c>
      <c r="N437" s="27">
        <f t="shared" ca="1" si="766"/>
        <v>0</v>
      </c>
      <c r="O437" s="27">
        <f t="shared" ca="1" si="766"/>
        <v>0</v>
      </c>
      <c r="P437" s="27">
        <f t="shared" ca="1" si="766"/>
        <v>0</v>
      </c>
      <c r="Q437" s="27">
        <f t="shared" ca="1" si="766"/>
        <v>0</v>
      </c>
      <c r="R437" s="27">
        <f t="shared" ca="1" si="766"/>
        <v>0</v>
      </c>
      <c r="S437" s="27">
        <f t="shared" ca="1" si="766"/>
        <v>0</v>
      </c>
      <c r="T437" s="27">
        <f t="shared" ca="1" si="766"/>
        <v>0</v>
      </c>
      <c r="U437" s="27">
        <f t="shared" ca="1" si="767"/>
        <v>0</v>
      </c>
      <c r="V437" s="27">
        <f t="shared" ca="1" si="767"/>
        <v>0</v>
      </c>
      <c r="W437" s="27">
        <f t="shared" ca="1" si="767"/>
        <v>0</v>
      </c>
      <c r="X437" s="27">
        <f t="shared" ca="1" si="767"/>
        <v>0</v>
      </c>
      <c r="Y437" s="27">
        <f t="shared" ca="1" si="767"/>
        <v>0</v>
      </c>
      <c r="Z437" s="27">
        <f t="shared" ca="1" si="767"/>
        <v>0</v>
      </c>
      <c r="AA437" s="27">
        <f t="shared" ca="1" si="767"/>
        <v>0</v>
      </c>
      <c r="AB437" s="27">
        <f t="shared" ca="1" si="767"/>
        <v>0</v>
      </c>
      <c r="AC437" s="27">
        <f t="shared" ca="1" si="767"/>
        <v>0</v>
      </c>
      <c r="AD437" s="27">
        <f t="shared" ca="1" si="767"/>
        <v>0</v>
      </c>
      <c r="AE437" s="27"/>
      <c r="AF437" s="193">
        <f ca="1">-SUMIF(buffer!$B$99:$B$123,Stock!$B427,buffer!C$99:C$123)</f>
        <v>0</v>
      </c>
      <c r="AG437" s="193">
        <f ca="1">-SUMIF(buffer!$B$99:$B$123,Stock!$B427,buffer!D$99:D$123)</f>
        <v>0</v>
      </c>
      <c r="AH437" s="193">
        <f ca="1">-SUMIF(buffer!$B$99:$B$123,Stock!$B427,buffer!E$99:E$123)</f>
        <v>0</v>
      </c>
      <c r="AI437" s="193">
        <f ca="1">-SUMIF(buffer!$B$99:$B$123,Stock!$B427,buffer!F$99:F$123)</f>
        <v>0</v>
      </c>
      <c r="AJ437" s="193">
        <f ca="1">-SUMIF(buffer!$B$99:$B$123,Stock!$B427,buffer!G$99:G$123)</f>
        <v>0</v>
      </c>
      <c r="AK437" s="193">
        <f ca="1">-SUMIF(buffer!$B$99:$B$123,Stock!$B427,buffer!H$99:H$123)</f>
        <v>0</v>
      </c>
      <c r="AL437" s="193">
        <f ca="1">-SUMIF(buffer!$B$99:$B$123,Stock!$B427,buffer!I$99:I$123)</f>
        <v>0</v>
      </c>
      <c r="AM437" s="193">
        <f ca="1">-SUMIF(buffer!$B$99:$B$123,Stock!$B427,buffer!J$99:J$123)</f>
        <v>0</v>
      </c>
      <c r="AN437" s="193">
        <f ca="1">-SUMIF(buffer!$B$99:$B$123,Stock!$B427,buffer!K$99:K$123)</f>
        <v>0</v>
      </c>
      <c r="AO437" s="193">
        <f ca="1">-SUMIF(buffer!$B$99:$B$123,Stock!$B427,buffer!L$99:L$123)</f>
        <v>0</v>
      </c>
      <c r="AP437" s="193">
        <f ca="1">-SUMIF(buffer!$B$99:$B$123,Stock!$B427,buffer!M$99:M$123)</f>
        <v>0</v>
      </c>
      <c r="AQ437" s="193">
        <f ca="1">-SUMIF(buffer!$B$99:$B$123,Stock!$B427,buffer!N$99:N$123)</f>
        <v>0</v>
      </c>
      <c r="AR437" s="193">
        <f ca="1">-SUMIF(buffer!$B$99:$B$123,Stock!$B427,buffer!O$99:O$123)</f>
        <v>0</v>
      </c>
      <c r="AS437" s="193">
        <f ca="1">-SUMIF(buffer!$B$99:$B$123,Stock!$B427,buffer!P$99:P$123)</f>
        <v>0</v>
      </c>
      <c r="AT437" s="193">
        <f ca="1">-SUMIF(buffer!$B$99:$B$123,Stock!$B427,buffer!Q$99:Q$123)</f>
        <v>0</v>
      </c>
      <c r="AU437" s="193">
        <f ca="1">-SUMIF(buffer!$B$99:$B$123,Stock!$B427,buffer!R$99:R$123)</f>
        <v>0</v>
      </c>
      <c r="AV437" s="193">
        <f ca="1">-SUMIF(buffer!$B$99:$B$123,Stock!$B427,buffer!S$99:S$123)</f>
        <v>0</v>
      </c>
      <c r="AW437" s="193">
        <f ca="1">-SUMIF(buffer!$B$99:$B$123,Stock!$B427,buffer!T$99:T$123)</f>
        <v>0</v>
      </c>
      <c r="AX437" s="193">
        <f ca="1">-SUMIF(buffer!$B$99:$B$123,Stock!$B427,buffer!U$99:U$123)</f>
        <v>0</v>
      </c>
      <c r="AY437" s="193">
        <f ca="1">-SUMIF(buffer!$B$99:$B$123,Stock!$B427,buffer!V$99:V$123)</f>
        <v>0</v>
      </c>
      <c r="AZ437" s="193">
        <f ca="1">-SUMIF(buffer!$B$99:$B$123,Stock!$B427,buffer!W$99:W$123)</f>
        <v>0</v>
      </c>
      <c r="BA437" s="193">
        <f ca="1">-SUMIF(buffer!$B$99:$B$123,Stock!$B427,buffer!X$99:X$123)</f>
        <v>0</v>
      </c>
      <c r="BB437" s="193">
        <f ca="1">-SUMIF(buffer!$B$99:$B$123,Stock!$B427,buffer!Y$99:Y$123)</f>
        <v>0</v>
      </c>
      <c r="BC437" s="193">
        <f ca="1">-SUMIF(buffer!$B$99:$B$123,Stock!$B427,buffer!Z$99:Z$123)</f>
        <v>0</v>
      </c>
      <c r="BD437" s="193">
        <f ca="1">-SUMIF(buffer!$B$99:$B$123,Stock!$B427,buffer!AA$99:AA$123)</f>
        <v>0</v>
      </c>
      <c r="BE437" s="193">
        <f ca="1">-SUMIF(buffer!$B$99:$B$123,Stock!$B427,buffer!AB$99:AB$123)</f>
        <v>0</v>
      </c>
      <c r="BF437" s="193">
        <f ca="1">-SUMIF(buffer!$B$99:$B$123,Stock!$B427,buffer!AC$99:AC$123)</f>
        <v>0</v>
      </c>
      <c r="BG437" s="193">
        <f ca="1">-SUMIF(buffer!$B$99:$B$123,Stock!$B427,buffer!AD$99:AD$123)</f>
        <v>0</v>
      </c>
      <c r="BH437" s="193">
        <f ca="1">-SUMIF(buffer!$B$99:$B$123,Stock!$B427,buffer!AE$99:AE$123)</f>
        <v>0</v>
      </c>
      <c r="BI437" s="193">
        <f ca="1">-SUMIF(buffer!$B$99:$B$123,Stock!$B427,buffer!AF$99:AF$123)</f>
        <v>0</v>
      </c>
      <c r="BJ437" s="193">
        <f ca="1">-SUMIF(buffer!$B$99:$B$123,Stock!$B427,buffer!AG$99:AG$123)</f>
        <v>0</v>
      </c>
      <c r="BK437" s="193">
        <f ca="1">-SUMIF(buffer!$B$99:$B$123,Stock!$B427,buffer!AH$99:AH$123)</f>
        <v>0</v>
      </c>
      <c r="BL437" s="193">
        <f ca="1">-SUMIF(buffer!$B$99:$B$123,Stock!$B427,buffer!AI$99:AI$123)</f>
        <v>0</v>
      </c>
      <c r="BM437" s="193">
        <f ca="1">-SUMIF(buffer!$B$99:$B$123,Stock!$B427,buffer!AJ$99:AJ$123)</f>
        <v>0</v>
      </c>
      <c r="BN437" s="193">
        <f ca="1">-SUMIF(buffer!$B$99:$B$123,Stock!$B427,buffer!AK$99:AK$123)</f>
        <v>0</v>
      </c>
      <c r="BO437" s="193">
        <f ca="1">-SUMIF(buffer!$B$99:$B$123,Stock!$B427,buffer!AL$99:AL$123)</f>
        <v>0</v>
      </c>
      <c r="BP437" s="193">
        <f ca="1">-SUMIF(buffer!$B$99:$B$123,Stock!$B427,buffer!AM$99:AM$123)</f>
        <v>0</v>
      </c>
      <c r="BQ437" s="193">
        <f ca="1">-SUMIF(buffer!$B$99:$B$123,Stock!$B427,buffer!AN$99:AN$123)</f>
        <v>0</v>
      </c>
      <c r="BR437" s="193">
        <f ca="1">-SUMIF(buffer!$B$99:$B$123,Stock!$B427,buffer!AO$99:AO$123)</f>
        <v>0</v>
      </c>
      <c r="BS437" s="193">
        <f ca="1">-SUMIF(buffer!$B$99:$B$123,Stock!$B427,buffer!AP$99:AP$123)</f>
        <v>0</v>
      </c>
      <c r="BT437" s="193">
        <f ca="1">-SUMIF(buffer!$B$99:$B$123,Stock!$B427,buffer!AQ$99:AQ$123)</f>
        <v>0</v>
      </c>
      <c r="BU437" s="193">
        <f ca="1">-SUMIF(buffer!$B$99:$B$123,Stock!$B427,buffer!AR$99:AR$123)</f>
        <v>0</v>
      </c>
      <c r="BV437" s="193">
        <f ca="1">-SUMIF(buffer!$B$99:$B$123,Stock!$B427,buffer!AS$99:AS$123)</f>
        <v>0</v>
      </c>
      <c r="BW437" s="193">
        <f ca="1">-SUMIF(buffer!$B$99:$B$123,Stock!$B427,buffer!AT$99:AT$123)</f>
        <v>0</v>
      </c>
      <c r="BX437" s="193">
        <f ca="1">-SUMIF(buffer!$B$99:$B$123,Stock!$B427,buffer!AU$99:AU$123)</f>
        <v>0</v>
      </c>
      <c r="BY437" s="193">
        <f ca="1">-SUMIF(buffer!$B$99:$B$123,Stock!$B427,buffer!AV$99:AV$123)</f>
        <v>0</v>
      </c>
      <c r="BZ437" s="193">
        <f ca="1">-SUMIF(buffer!$B$99:$B$123,Stock!$B427,buffer!AW$99:AW$123)</f>
        <v>0</v>
      </c>
      <c r="CA437" s="193">
        <f ca="1">-SUMIF(buffer!$B$99:$B$123,Stock!$B427,buffer!AX$99:AX$123)</f>
        <v>0</v>
      </c>
      <c r="CB437" s="193">
        <f ca="1">-SUMIF(buffer!$B$99:$B$123,Stock!$B427,buffer!AY$99:AY$123)</f>
        <v>0</v>
      </c>
      <c r="CC437" s="193">
        <f ca="1">-SUMIF(buffer!$B$99:$B$123,Stock!$B427,buffer!AZ$99:AZ$123)</f>
        <v>0</v>
      </c>
      <c r="CD437" s="193">
        <f ca="1">-SUMIF(buffer!$B$99:$B$123,Stock!$B427,buffer!BA$99:BA$123)</f>
        <v>0</v>
      </c>
      <c r="CE437" s="193">
        <f ca="1">-SUMIF(buffer!$B$99:$B$123,Stock!$B427,buffer!BB$99:BB$123)</f>
        <v>0</v>
      </c>
      <c r="CF437" s="193">
        <f ca="1">-SUMIF(buffer!$B$99:$B$123,Stock!$B427,buffer!BC$99:BC$123)</f>
        <v>0</v>
      </c>
      <c r="CG437" s="193">
        <f ca="1">-SUMIF(buffer!$B$99:$B$123,Stock!$B427,buffer!BD$99:BD$123)</f>
        <v>0</v>
      </c>
      <c r="CH437" s="193">
        <f ca="1">-SUMIF(buffer!$B$99:$B$123,Stock!$B427,buffer!BE$99:BE$123)</f>
        <v>0</v>
      </c>
      <c r="CI437" s="193">
        <f ca="1">-SUMIF(buffer!$B$99:$B$123,Stock!$B427,buffer!BF$99:BF$123)</f>
        <v>0</v>
      </c>
      <c r="CJ437" s="193">
        <f ca="1">-SUMIF(buffer!$B$99:$B$123,Stock!$B427,buffer!BG$99:BG$123)</f>
        <v>0</v>
      </c>
      <c r="CK437" s="193">
        <f ca="1">-SUMIF(buffer!$B$99:$B$123,Stock!$B427,buffer!BH$99:BH$123)</f>
        <v>0</v>
      </c>
      <c r="CL437" s="193">
        <f ca="1">-SUMIF(buffer!$B$99:$B$123,Stock!$B427,buffer!BI$99:BI$123)</f>
        <v>0</v>
      </c>
      <c r="CM437" s="193">
        <f ca="1">-SUMIF(buffer!$B$99:$B$123,Stock!$B427,buffer!BJ$99:BJ$123)</f>
        <v>0</v>
      </c>
    </row>
    <row r="438" spans="2:91" x14ac:dyDescent="0.2">
      <c r="B438" s="196" t="s">
        <v>297</v>
      </c>
      <c r="C438" s="19" t="str">
        <f>Inputs!$GZ$9</f>
        <v>kg</v>
      </c>
      <c r="D438" s="19" t="s">
        <v>19</v>
      </c>
      <c r="E438" s="27">
        <f t="shared" ca="1" si="765"/>
        <v>0</v>
      </c>
      <c r="F438" s="27">
        <f t="shared" ca="1" si="765"/>
        <v>0</v>
      </c>
      <c r="G438" s="27">
        <f t="shared" ca="1" si="765"/>
        <v>0</v>
      </c>
      <c r="H438" s="27">
        <f t="shared" ca="1" si="765"/>
        <v>0</v>
      </c>
      <c r="I438" s="27">
        <f t="shared" ca="1" si="765"/>
        <v>0</v>
      </c>
      <c r="J438" s="27"/>
      <c r="K438" s="27">
        <f t="shared" ca="1" si="766"/>
        <v>0</v>
      </c>
      <c r="L438" s="27">
        <f t="shared" ca="1" si="766"/>
        <v>0</v>
      </c>
      <c r="M438" s="27">
        <f t="shared" ca="1" si="766"/>
        <v>0</v>
      </c>
      <c r="N438" s="27">
        <f t="shared" ca="1" si="766"/>
        <v>0</v>
      </c>
      <c r="O438" s="27">
        <f t="shared" ca="1" si="766"/>
        <v>0</v>
      </c>
      <c r="P438" s="27">
        <f t="shared" ca="1" si="766"/>
        <v>0</v>
      </c>
      <c r="Q438" s="27">
        <f t="shared" ca="1" si="766"/>
        <v>0</v>
      </c>
      <c r="R438" s="27">
        <f t="shared" ca="1" si="766"/>
        <v>0</v>
      </c>
      <c r="S438" s="27">
        <f t="shared" ca="1" si="766"/>
        <v>0</v>
      </c>
      <c r="T438" s="27">
        <f t="shared" ca="1" si="766"/>
        <v>0</v>
      </c>
      <c r="U438" s="27">
        <f t="shared" ca="1" si="767"/>
        <v>0</v>
      </c>
      <c r="V438" s="27">
        <f t="shared" ca="1" si="767"/>
        <v>0</v>
      </c>
      <c r="W438" s="27">
        <f t="shared" ca="1" si="767"/>
        <v>0</v>
      </c>
      <c r="X438" s="27">
        <f t="shared" ca="1" si="767"/>
        <v>0</v>
      </c>
      <c r="Y438" s="27">
        <f t="shared" ca="1" si="767"/>
        <v>0</v>
      </c>
      <c r="Z438" s="27">
        <f t="shared" ca="1" si="767"/>
        <v>0</v>
      </c>
      <c r="AA438" s="27">
        <f t="shared" ca="1" si="767"/>
        <v>0</v>
      </c>
      <c r="AB438" s="27">
        <f t="shared" ca="1" si="767"/>
        <v>0</v>
      </c>
      <c r="AC438" s="27">
        <f t="shared" ca="1" si="767"/>
        <v>0</v>
      </c>
      <c r="AD438" s="27">
        <f t="shared" ca="1" si="767"/>
        <v>0</v>
      </c>
      <c r="AE438" s="27"/>
      <c r="AF438" s="26">
        <f ca="1">Inputs!$HM$9*AF437</f>
        <v>0</v>
      </c>
      <c r="AG438" s="26">
        <f ca="1">Inputs!$HM$9*AG437</f>
        <v>0</v>
      </c>
      <c r="AH438" s="26">
        <f ca="1">Inputs!$HM$9*AH437</f>
        <v>0</v>
      </c>
      <c r="AI438" s="26">
        <f ca="1">Inputs!$HM$9*AI437</f>
        <v>0</v>
      </c>
      <c r="AJ438" s="26">
        <f ca="1">Inputs!$HM$9*AJ437</f>
        <v>0</v>
      </c>
      <c r="AK438" s="26">
        <f ca="1">Inputs!$HM$9*AK437</f>
        <v>0</v>
      </c>
      <c r="AL438" s="26">
        <f ca="1">Inputs!$HM$9*AL437</f>
        <v>0</v>
      </c>
      <c r="AM438" s="26">
        <f ca="1">Inputs!$HM$9*AM437</f>
        <v>0</v>
      </c>
      <c r="AN438" s="26">
        <f ca="1">Inputs!$HM$9*AN437</f>
        <v>0</v>
      </c>
      <c r="AO438" s="26">
        <f ca="1">Inputs!$HM$9*AO437</f>
        <v>0</v>
      </c>
      <c r="AP438" s="26">
        <f ca="1">Inputs!$HM$9*AP437</f>
        <v>0</v>
      </c>
      <c r="AQ438" s="26">
        <f ca="1">Inputs!$HM$9*AQ437</f>
        <v>0</v>
      </c>
      <c r="AR438" s="26">
        <f ca="1">Inputs!$HM$9*AR437</f>
        <v>0</v>
      </c>
      <c r="AS438" s="26">
        <f ca="1">Inputs!$HM$9*AS437</f>
        <v>0</v>
      </c>
      <c r="AT438" s="26">
        <f ca="1">Inputs!$HM$9*AT437</f>
        <v>0</v>
      </c>
      <c r="AU438" s="26">
        <f ca="1">Inputs!$HM$9*AU437</f>
        <v>0</v>
      </c>
      <c r="AV438" s="26">
        <f ca="1">Inputs!$HM$9*AV437</f>
        <v>0</v>
      </c>
      <c r="AW438" s="26">
        <f ca="1">Inputs!$HM$9*AW437</f>
        <v>0</v>
      </c>
      <c r="AX438" s="26">
        <f ca="1">Inputs!$HM$9*AX437</f>
        <v>0</v>
      </c>
      <c r="AY438" s="26">
        <f ca="1">Inputs!$HM$9*AY437</f>
        <v>0</v>
      </c>
      <c r="AZ438" s="26">
        <f ca="1">Inputs!$HM$9*AZ437</f>
        <v>0</v>
      </c>
      <c r="BA438" s="26">
        <f ca="1">Inputs!$HM$9*BA437</f>
        <v>0</v>
      </c>
      <c r="BB438" s="26">
        <f ca="1">Inputs!$HM$9*BB437</f>
        <v>0</v>
      </c>
      <c r="BC438" s="26">
        <f ca="1">Inputs!$HM$9*BC437</f>
        <v>0</v>
      </c>
      <c r="BD438" s="26">
        <f ca="1">Inputs!$HM$9*BD437</f>
        <v>0</v>
      </c>
      <c r="BE438" s="26">
        <f ca="1">Inputs!$HM$9*BE437</f>
        <v>0</v>
      </c>
      <c r="BF438" s="26">
        <f ca="1">Inputs!$HM$9*BF437</f>
        <v>0</v>
      </c>
      <c r="BG438" s="26">
        <f ca="1">Inputs!$HM$9*BG437</f>
        <v>0</v>
      </c>
      <c r="BH438" s="26">
        <f ca="1">Inputs!$HM$9*BH437</f>
        <v>0</v>
      </c>
      <c r="BI438" s="26">
        <f ca="1">Inputs!$HM$9*BI437</f>
        <v>0</v>
      </c>
      <c r="BJ438" s="26">
        <f ca="1">Inputs!$HM$9*BJ437</f>
        <v>0</v>
      </c>
      <c r="BK438" s="26">
        <f ca="1">Inputs!$HM$9*BK437</f>
        <v>0</v>
      </c>
      <c r="BL438" s="26">
        <f ca="1">Inputs!$HM$9*BL437</f>
        <v>0</v>
      </c>
      <c r="BM438" s="26">
        <f ca="1">Inputs!$HM$9*BM437</f>
        <v>0</v>
      </c>
      <c r="BN438" s="26">
        <f ca="1">Inputs!$HM$9*BN437</f>
        <v>0</v>
      </c>
      <c r="BO438" s="26">
        <f ca="1">Inputs!$HM$9*BO437</f>
        <v>0</v>
      </c>
      <c r="BP438" s="26">
        <f ca="1">Inputs!$HM$9*BP437</f>
        <v>0</v>
      </c>
      <c r="BQ438" s="26">
        <f ca="1">Inputs!$HM$9*BQ437</f>
        <v>0</v>
      </c>
      <c r="BR438" s="26">
        <f ca="1">Inputs!$HM$9*BR437</f>
        <v>0</v>
      </c>
      <c r="BS438" s="26">
        <f ca="1">Inputs!$HM$9*BS437</f>
        <v>0</v>
      </c>
      <c r="BT438" s="26">
        <f ca="1">Inputs!$HM$9*BT437</f>
        <v>0</v>
      </c>
      <c r="BU438" s="26">
        <f ca="1">Inputs!$HM$9*BU437</f>
        <v>0</v>
      </c>
      <c r="BV438" s="26">
        <f ca="1">Inputs!$HM$9*BV437</f>
        <v>0</v>
      </c>
      <c r="BW438" s="26">
        <f ca="1">Inputs!$HM$9*BW437</f>
        <v>0</v>
      </c>
      <c r="BX438" s="26">
        <f ca="1">Inputs!$HM$9*BX437</f>
        <v>0</v>
      </c>
      <c r="BY438" s="26">
        <f ca="1">Inputs!$HM$9*BY437</f>
        <v>0</v>
      </c>
      <c r="BZ438" s="26">
        <f ca="1">Inputs!$HM$9*BZ437</f>
        <v>0</v>
      </c>
      <c r="CA438" s="26">
        <f ca="1">Inputs!$HM$9*CA437</f>
        <v>0</v>
      </c>
      <c r="CB438" s="26">
        <f ca="1">Inputs!$HM$9*CB437</f>
        <v>0</v>
      </c>
      <c r="CC438" s="26">
        <f ca="1">Inputs!$HM$9*CC437</f>
        <v>0</v>
      </c>
      <c r="CD438" s="26">
        <f ca="1">Inputs!$HM$9*CD437</f>
        <v>0</v>
      </c>
      <c r="CE438" s="26">
        <f ca="1">Inputs!$HM$9*CE437</f>
        <v>0</v>
      </c>
      <c r="CF438" s="26">
        <f ca="1">Inputs!$HM$9*CF437</f>
        <v>0</v>
      </c>
      <c r="CG438" s="26">
        <f ca="1">Inputs!$HM$9*CG437</f>
        <v>0</v>
      </c>
      <c r="CH438" s="26">
        <f ca="1">Inputs!$HM$9*CH437</f>
        <v>0</v>
      </c>
      <c r="CI438" s="26">
        <f ca="1">Inputs!$HM$9*CI437</f>
        <v>0</v>
      </c>
      <c r="CJ438" s="26">
        <f ca="1">Inputs!$HM$9*CJ437</f>
        <v>0</v>
      </c>
      <c r="CK438" s="26">
        <f ca="1">Inputs!$HM$9*CK437</f>
        <v>0</v>
      </c>
      <c r="CL438" s="26">
        <f ca="1">Inputs!$HM$9*CL437</f>
        <v>0</v>
      </c>
      <c r="CM438" s="26">
        <f ca="1">Inputs!$HM$9*CM437</f>
        <v>0</v>
      </c>
    </row>
    <row r="439" spans="2:91" s="115" customFormat="1" x14ac:dyDescent="0.2">
      <c r="B439" s="195" t="s">
        <v>296</v>
      </c>
      <c r="C439" s="19" t="str">
        <f>Inputs!$GZ$9</f>
        <v>kg</v>
      </c>
      <c r="D439" s="19" t="s">
        <v>19</v>
      </c>
      <c r="E439" s="63">
        <f ca="1">SUM(E435:E438)</f>
        <v>0</v>
      </c>
      <c r="F439" s="63">
        <f ca="1">SUM(F435:F438)</f>
        <v>0</v>
      </c>
      <c r="G439" s="63">
        <f ca="1">SUM(G435:G438)</f>
        <v>0</v>
      </c>
      <c r="H439" s="63">
        <f ca="1">SUM(H435:H438)</f>
        <v>0</v>
      </c>
      <c r="I439" s="63">
        <f ca="1">SUM(I435:I438)</f>
        <v>0</v>
      </c>
      <c r="J439" s="63"/>
      <c r="K439" s="63">
        <f t="shared" ref="K439:AD439" ca="1" si="768">SUM(K435:K438)</f>
        <v>0</v>
      </c>
      <c r="L439" s="63">
        <f t="shared" ca="1" si="768"/>
        <v>0</v>
      </c>
      <c r="M439" s="63">
        <f t="shared" ca="1" si="768"/>
        <v>0</v>
      </c>
      <c r="N439" s="63">
        <f t="shared" ca="1" si="768"/>
        <v>0</v>
      </c>
      <c r="O439" s="63">
        <f t="shared" ca="1" si="768"/>
        <v>0</v>
      </c>
      <c r="P439" s="63">
        <f t="shared" ca="1" si="768"/>
        <v>0</v>
      </c>
      <c r="Q439" s="63">
        <f t="shared" ca="1" si="768"/>
        <v>0</v>
      </c>
      <c r="R439" s="63">
        <f t="shared" ca="1" si="768"/>
        <v>0</v>
      </c>
      <c r="S439" s="63">
        <f t="shared" ca="1" si="768"/>
        <v>0</v>
      </c>
      <c r="T439" s="63">
        <f t="shared" ca="1" si="768"/>
        <v>0</v>
      </c>
      <c r="U439" s="63">
        <f t="shared" ca="1" si="768"/>
        <v>0</v>
      </c>
      <c r="V439" s="63">
        <f t="shared" ca="1" si="768"/>
        <v>0</v>
      </c>
      <c r="W439" s="63">
        <f t="shared" ca="1" si="768"/>
        <v>0</v>
      </c>
      <c r="X439" s="63">
        <f t="shared" ca="1" si="768"/>
        <v>0</v>
      </c>
      <c r="Y439" s="63">
        <f t="shared" ca="1" si="768"/>
        <v>0</v>
      </c>
      <c r="Z439" s="63">
        <f t="shared" ca="1" si="768"/>
        <v>0</v>
      </c>
      <c r="AA439" s="63">
        <f t="shared" ca="1" si="768"/>
        <v>0</v>
      </c>
      <c r="AB439" s="63">
        <f t="shared" ca="1" si="768"/>
        <v>0</v>
      </c>
      <c r="AC439" s="63">
        <f t="shared" ca="1" si="768"/>
        <v>0</v>
      </c>
      <c r="AD439" s="63">
        <f t="shared" ca="1" si="768"/>
        <v>0</v>
      </c>
      <c r="AE439" s="63"/>
      <c r="AF439" s="194">
        <f t="shared" ref="AF439:BK439" ca="1" si="769">SUM(AF435:AF438)</f>
        <v>0</v>
      </c>
      <c r="AG439" s="194">
        <f t="shared" ca="1" si="769"/>
        <v>0</v>
      </c>
      <c r="AH439" s="194">
        <f t="shared" ca="1" si="769"/>
        <v>0</v>
      </c>
      <c r="AI439" s="194">
        <f t="shared" ca="1" si="769"/>
        <v>0</v>
      </c>
      <c r="AJ439" s="194">
        <f t="shared" ca="1" si="769"/>
        <v>0</v>
      </c>
      <c r="AK439" s="194">
        <f t="shared" ca="1" si="769"/>
        <v>0</v>
      </c>
      <c r="AL439" s="194">
        <f t="shared" ca="1" si="769"/>
        <v>0</v>
      </c>
      <c r="AM439" s="194">
        <f t="shared" ca="1" si="769"/>
        <v>0</v>
      </c>
      <c r="AN439" s="194">
        <f t="shared" ca="1" si="769"/>
        <v>0</v>
      </c>
      <c r="AO439" s="194">
        <f t="shared" ca="1" si="769"/>
        <v>0</v>
      </c>
      <c r="AP439" s="194">
        <f t="shared" ca="1" si="769"/>
        <v>0</v>
      </c>
      <c r="AQ439" s="194">
        <f t="shared" ca="1" si="769"/>
        <v>0</v>
      </c>
      <c r="AR439" s="194">
        <f t="shared" ca="1" si="769"/>
        <v>0</v>
      </c>
      <c r="AS439" s="194">
        <f t="shared" ca="1" si="769"/>
        <v>0</v>
      </c>
      <c r="AT439" s="194">
        <f t="shared" ca="1" si="769"/>
        <v>0</v>
      </c>
      <c r="AU439" s="194">
        <f t="shared" ca="1" si="769"/>
        <v>0</v>
      </c>
      <c r="AV439" s="194">
        <f t="shared" ca="1" si="769"/>
        <v>0</v>
      </c>
      <c r="AW439" s="194">
        <f t="shared" ca="1" si="769"/>
        <v>0</v>
      </c>
      <c r="AX439" s="194">
        <f t="shared" ca="1" si="769"/>
        <v>0</v>
      </c>
      <c r="AY439" s="194">
        <f t="shared" ca="1" si="769"/>
        <v>0</v>
      </c>
      <c r="AZ439" s="194">
        <f t="shared" ca="1" si="769"/>
        <v>0</v>
      </c>
      <c r="BA439" s="194">
        <f t="shared" ca="1" si="769"/>
        <v>0</v>
      </c>
      <c r="BB439" s="194">
        <f t="shared" ca="1" si="769"/>
        <v>0</v>
      </c>
      <c r="BC439" s="194">
        <f t="shared" ca="1" si="769"/>
        <v>0</v>
      </c>
      <c r="BD439" s="194">
        <f t="shared" ca="1" si="769"/>
        <v>0</v>
      </c>
      <c r="BE439" s="194">
        <f t="shared" ca="1" si="769"/>
        <v>0</v>
      </c>
      <c r="BF439" s="194">
        <f t="shared" ca="1" si="769"/>
        <v>0</v>
      </c>
      <c r="BG439" s="194">
        <f t="shared" ca="1" si="769"/>
        <v>0</v>
      </c>
      <c r="BH439" s="194">
        <f t="shared" ca="1" si="769"/>
        <v>0</v>
      </c>
      <c r="BI439" s="194">
        <f t="shared" ca="1" si="769"/>
        <v>0</v>
      </c>
      <c r="BJ439" s="194">
        <f t="shared" ca="1" si="769"/>
        <v>0</v>
      </c>
      <c r="BK439" s="194">
        <f t="shared" ca="1" si="769"/>
        <v>0</v>
      </c>
      <c r="BL439" s="194">
        <f t="shared" ref="BL439:CM439" ca="1" si="770">SUM(BL435:BL438)</f>
        <v>0</v>
      </c>
      <c r="BM439" s="194">
        <f t="shared" ca="1" si="770"/>
        <v>0</v>
      </c>
      <c r="BN439" s="194">
        <f t="shared" ca="1" si="770"/>
        <v>0</v>
      </c>
      <c r="BO439" s="194">
        <f t="shared" ca="1" si="770"/>
        <v>0</v>
      </c>
      <c r="BP439" s="194">
        <f t="shared" ca="1" si="770"/>
        <v>0</v>
      </c>
      <c r="BQ439" s="194">
        <f t="shared" ca="1" si="770"/>
        <v>0</v>
      </c>
      <c r="BR439" s="194">
        <f t="shared" ca="1" si="770"/>
        <v>0</v>
      </c>
      <c r="BS439" s="194">
        <f t="shared" ca="1" si="770"/>
        <v>0</v>
      </c>
      <c r="BT439" s="194">
        <f t="shared" ca="1" si="770"/>
        <v>0</v>
      </c>
      <c r="BU439" s="194">
        <f t="shared" ca="1" si="770"/>
        <v>0</v>
      </c>
      <c r="BV439" s="194">
        <f t="shared" ca="1" si="770"/>
        <v>0</v>
      </c>
      <c r="BW439" s="194">
        <f t="shared" ca="1" si="770"/>
        <v>0</v>
      </c>
      <c r="BX439" s="194">
        <f t="shared" ca="1" si="770"/>
        <v>0</v>
      </c>
      <c r="BY439" s="194">
        <f t="shared" ca="1" si="770"/>
        <v>0</v>
      </c>
      <c r="BZ439" s="194">
        <f t="shared" ca="1" si="770"/>
        <v>0</v>
      </c>
      <c r="CA439" s="194">
        <f t="shared" ca="1" si="770"/>
        <v>0</v>
      </c>
      <c r="CB439" s="194">
        <f t="shared" ca="1" si="770"/>
        <v>0</v>
      </c>
      <c r="CC439" s="194">
        <f t="shared" ca="1" si="770"/>
        <v>0</v>
      </c>
      <c r="CD439" s="194">
        <f t="shared" ca="1" si="770"/>
        <v>0</v>
      </c>
      <c r="CE439" s="194">
        <f t="shared" ca="1" si="770"/>
        <v>0</v>
      </c>
      <c r="CF439" s="194">
        <f t="shared" ca="1" si="770"/>
        <v>0</v>
      </c>
      <c r="CG439" s="194">
        <f t="shared" ca="1" si="770"/>
        <v>0</v>
      </c>
      <c r="CH439" s="194">
        <f t="shared" ca="1" si="770"/>
        <v>0</v>
      </c>
      <c r="CI439" s="194">
        <f t="shared" ca="1" si="770"/>
        <v>0</v>
      </c>
      <c r="CJ439" s="194">
        <f t="shared" ca="1" si="770"/>
        <v>0</v>
      </c>
      <c r="CK439" s="194">
        <f t="shared" ca="1" si="770"/>
        <v>0</v>
      </c>
      <c r="CL439" s="194">
        <f t="shared" ca="1" si="770"/>
        <v>0</v>
      </c>
      <c r="CM439" s="194">
        <f t="shared" ca="1" si="770"/>
        <v>0</v>
      </c>
    </row>
    <row r="441" spans="2:91" x14ac:dyDescent="0.2">
      <c r="B441" s="7" t="s">
        <v>295</v>
      </c>
      <c r="C441" s="19" t="str">
        <f>Inputs!$J$16</f>
        <v>EUR</v>
      </c>
      <c r="D441" s="19" t="s">
        <v>19</v>
      </c>
      <c r="E441" s="27">
        <f ca="1">IFERROR(E430/E436,0)</f>
        <v>0</v>
      </c>
      <c r="F441" s="27">
        <f ca="1">IFERROR(F430/F436,0)</f>
        <v>0</v>
      </c>
      <c r="G441" s="27">
        <f ca="1">IFERROR(G430/G436,0)</f>
        <v>0</v>
      </c>
      <c r="H441" s="27">
        <f ca="1">IFERROR(H430/H436,0)</f>
        <v>0</v>
      </c>
      <c r="I441" s="27">
        <f ca="1">IFERROR(I430/I436,0)</f>
        <v>0</v>
      </c>
      <c r="K441" s="27">
        <f t="shared" ref="K441:AD441" ca="1" si="771">IFERROR(K430/K436,0)</f>
        <v>0</v>
      </c>
      <c r="L441" s="27">
        <f t="shared" ca="1" si="771"/>
        <v>0</v>
      </c>
      <c r="M441" s="27">
        <f t="shared" ca="1" si="771"/>
        <v>0</v>
      </c>
      <c r="N441" s="27">
        <f t="shared" ca="1" si="771"/>
        <v>0</v>
      </c>
      <c r="O441" s="27">
        <f t="shared" ca="1" si="771"/>
        <v>0</v>
      </c>
      <c r="P441" s="27">
        <f t="shared" ca="1" si="771"/>
        <v>0</v>
      </c>
      <c r="Q441" s="27">
        <f t="shared" ca="1" si="771"/>
        <v>0</v>
      </c>
      <c r="R441" s="27">
        <f t="shared" ca="1" si="771"/>
        <v>0</v>
      </c>
      <c r="S441" s="27">
        <f t="shared" ca="1" si="771"/>
        <v>0</v>
      </c>
      <c r="T441" s="27">
        <f t="shared" ca="1" si="771"/>
        <v>0</v>
      </c>
      <c r="U441" s="27">
        <f t="shared" ca="1" si="771"/>
        <v>0</v>
      </c>
      <c r="V441" s="27">
        <f t="shared" ca="1" si="771"/>
        <v>0</v>
      </c>
      <c r="W441" s="27">
        <f t="shared" ca="1" si="771"/>
        <v>0</v>
      </c>
      <c r="X441" s="27">
        <f t="shared" ca="1" si="771"/>
        <v>0</v>
      </c>
      <c r="Y441" s="27">
        <f t="shared" ca="1" si="771"/>
        <v>0</v>
      </c>
      <c r="Z441" s="27">
        <f t="shared" ca="1" si="771"/>
        <v>0</v>
      </c>
      <c r="AA441" s="27">
        <f t="shared" ca="1" si="771"/>
        <v>0</v>
      </c>
      <c r="AB441" s="27">
        <f t="shared" ca="1" si="771"/>
        <v>0</v>
      </c>
      <c r="AC441" s="27">
        <f t="shared" ca="1" si="771"/>
        <v>0</v>
      </c>
      <c r="AD441" s="27">
        <f t="shared" ca="1" si="771"/>
        <v>0</v>
      </c>
      <c r="AF441" s="193">
        <f>Inputs!HB33</f>
        <v>40</v>
      </c>
      <c r="AG441" s="27">
        <f t="shared" ref="AG441:BL441" si="772">AF441*(1+AG442)</f>
        <v>40</v>
      </c>
      <c r="AH441" s="27">
        <f t="shared" si="772"/>
        <v>40</v>
      </c>
      <c r="AI441" s="27">
        <f t="shared" si="772"/>
        <v>40</v>
      </c>
      <c r="AJ441" s="27">
        <f t="shared" si="772"/>
        <v>40</v>
      </c>
      <c r="AK441" s="27">
        <f t="shared" si="772"/>
        <v>40</v>
      </c>
      <c r="AL441" s="27">
        <f t="shared" si="772"/>
        <v>40</v>
      </c>
      <c r="AM441" s="27">
        <f t="shared" si="772"/>
        <v>40</v>
      </c>
      <c r="AN441" s="27">
        <f t="shared" si="772"/>
        <v>40</v>
      </c>
      <c r="AO441" s="27">
        <f t="shared" si="772"/>
        <v>40</v>
      </c>
      <c r="AP441" s="27">
        <f t="shared" si="772"/>
        <v>40</v>
      </c>
      <c r="AQ441" s="27">
        <f t="shared" si="772"/>
        <v>40</v>
      </c>
      <c r="AR441" s="27">
        <f t="shared" si="772"/>
        <v>40</v>
      </c>
      <c r="AS441" s="27">
        <f t="shared" si="772"/>
        <v>40</v>
      </c>
      <c r="AT441" s="27">
        <f t="shared" si="772"/>
        <v>40</v>
      </c>
      <c r="AU441" s="27">
        <f t="shared" si="772"/>
        <v>40</v>
      </c>
      <c r="AV441" s="27">
        <f t="shared" si="772"/>
        <v>40</v>
      </c>
      <c r="AW441" s="27">
        <f t="shared" si="772"/>
        <v>40</v>
      </c>
      <c r="AX441" s="27">
        <f t="shared" si="772"/>
        <v>40</v>
      </c>
      <c r="AY441" s="27">
        <f t="shared" si="772"/>
        <v>40</v>
      </c>
      <c r="AZ441" s="27">
        <f t="shared" si="772"/>
        <v>40</v>
      </c>
      <c r="BA441" s="27">
        <f t="shared" si="772"/>
        <v>40</v>
      </c>
      <c r="BB441" s="27">
        <f t="shared" si="772"/>
        <v>40</v>
      </c>
      <c r="BC441" s="27">
        <f t="shared" si="772"/>
        <v>40</v>
      </c>
      <c r="BD441" s="27">
        <f t="shared" si="772"/>
        <v>40</v>
      </c>
      <c r="BE441" s="27">
        <f t="shared" si="772"/>
        <v>40</v>
      </c>
      <c r="BF441" s="27">
        <f t="shared" si="772"/>
        <v>40</v>
      </c>
      <c r="BG441" s="27">
        <f t="shared" si="772"/>
        <v>40</v>
      </c>
      <c r="BH441" s="27">
        <f t="shared" si="772"/>
        <v>40</v>
      </c>
      <c r="BI441" s="27">
        <f t="shared" si="772"/>
        <v>40</v>
      </c>
      <c r="BJ441" s="27">
        <f t="shared" si="772"/>
        <v>40</v>
      </c>
      <c r="BK441" s="27">
        <f t="shared" si="772"/>
        <v>40</v>
      </c>
      <c r="BL441" s="27">
        <f t="shared" si="772"/>
        <v>40</v>
      </c>
      <c r="BM441" s="27">
        <f t="shared" ref="BM441:CM441" si="773">BL441*(1+BM442)</f>
        <v>40</v>
      </c>
      <c r="BN441" s="27">
        <f t="shared" si="773"/>
        <v>40</v>
      </c>
      <c r="BO441" s="27">
        <f t="shared" si="773"/>
        <v>40</v>
      </c>
      <c r="BP441" s="27">
        <f t="shared" si="773"/>
        <v>40</v>
      </c>
      <c r="BQ441" s="27">
        <f t="shared" si="773"/>
        <v>40</v>
      </c>
      <c r="BR441" s="27">
        <f t="shared" si="773"/>
        <v>40</v>
      </c>
      <c r="BS441" s="27">
        <f t="shared" si="773"/>
        <v>40</v>
      </c>
      <c r="BT441" s="27">
        <f t="shared" si="773"/>
        <v>40</v>
      </c>
      <c r="BU441" s="27">
        <f t="shared" si="773"/>
        <v>40</v>
      </c>
      <c r="BV441" s="27">
        <f t="shared" si="773"/>
        <v>40</v>
      </c>
      <c r="BW441" s="27">
        <f t="shared" si="773"/>
        <v>40</v>
      </c>
      <c r="BX441" s="27">
        <f t="shared" si="773"/>
        <v>40</v>
      </c>
      <c r="BY441" s="27">
        <f t="shared" si="773"/>
        <v>40</v>
      </c>
      <c r="BZ441" s="27">
        <f t="shared" si="773"/>
        <v>40</v>
      </c>
      <c r="CA441" s="27">
        <f t="shared" si="773"/>
        <v>40</v>
      </c>
      <c r="CB441" s="27">
        <f t="shared" si="773"/>
        <v>40</v>
      </c>
      <c r="CC441" s="27">
        <f t="shared" si="773"/>
        <v>40</v>
      </c>
      <c r="CD441" s="27">
        <f t="shared" si="773"/>
        <v>40</v>
      </c>
      <c r="CE441" s="27">
        <f t="shared" si="773"/>
        <v>40</v>
      </c>
      <c r="CF441" s="27">
        <f t="shared" si="773"/>
        <v>40</v>
      </c>
      <c r="CG441" s="27">
        <f t="shared" si="773"/>
        <v>40</v>
      </c>
      <c r="CH441" s="27">
        <f t="shared" si="773"/>
        <v>40</v>
      </c>
      <c r="CI441" s="27">
        <f t="shared" si="773"/>
        <v>40</v>
      </c>
      <c r="CJ441" s="27">
        <f t="shared" si="773"/>
        <v>40</v>
      </c>
      <c r="CK441" s="27">
        <f t="shared" si="773"/>
        <v>40</v>
      </c>
      <c r="CL441" s="27">
        <f t="shared" si="773"/>
        <v>40</v>
      </c>
      <c r="CM441" s="27">
        <f t="shared" si="773"/>
        <v>40</v>
      </c>
    </row>
    <row r="442" spans="2:91" s="189" customFormat="1" x14ac:dyDescent="0.2">
      <c r="B442" s="192" t="s">
        <v>277</v>
      </c>
      <c r="C442" s="19" t="s">
        <v>43</v>
      </c>
      <c r="D442" s="19" t="s">
        <v>19</v>
      </c>
      <c r="E442" s="191">
        <f>Settings!AZ397</f>
        <v>0</v>
      </c>
      <c r="F442" s="191">
        <f>Settings!BA397</f>
        <v>0</v>
      </c>
      <c r="G442" s="191">
        <f>Settings!BB397</f>
        <v>0</v>
      </c>
      <c r="H442" s="191">
        <f>Settings!BC397</f>
        <v>0</v>
      </c>
      <c r="I442" s="191">
        <f>Settings!BD397</f>
        <v>0</v>
      </c>
      <c r="K442" s="190">
        <f t="shared" ref="K442:AD442" si="774">SUMIF($E$4:$I$4,K$4,$E442:$I442)/4</f>
        <v>0</v>
      </c>
      <c r="L442" s="190">
        <f t="shared" si="774"/>
        <v>0</v>
      </c>
      <c r="M442" s="190">
        <f t="shared" si="774"/>
        <v>0</v>
      </c>
      <c r="N442" s="190">
        <f t="shared" si="774"/>
        <v>0</v>
      </c>
      <c r="O442" s="190">
        <f t="shared" si="774"/>
        <v>0</v>
      </c>
      <c r="P442" s="190">
        <f t="shared" si="774"/>
        <v>0</v>
      </c>
      <c r="Q442" s="190">
        <f t="shared" si="774"/>
        <v>0</v>
      </c>
      <c r="R442" s="190">
        <f t="shared" si="774"/>
        <v>0</v>
      </c>
      <c r="S442" s="190">
        <f t="shared" si="774"/>
        <v>0</v>
      </c>
      <c r="T442" s="190">
        <f t="shared" si="774"/>
        <v>0</v>
      </c>
      <c r="U442" s="190">
        <f t="shared" si="774"/>
        <v>0</v>
      </c>
      <c r="V442" s="190">
        <f t="shared" si="774"/>
        <v>0</v>
      </c>
      <c r="W442" s="190">
        <f t="shared" si="774"/>
        <v>0</v>
      </c>
      <c r="X442" s="190">
        <f t="shared" si="774"/>
        <v>0</v>
      </c>
      <c r="Y442" s="190">
        <f t="shared" si="774"/>
        <v>0</v>
      </c>
      <c r="Z442" s="190">
        <f t="shared" si="774"/>
        <v>0</v>
      </c>
      <c r="AA442" s="190">
        <f t="shared" si="774"/>
        <v>0</v>
      </c>
      <c r="AB442" s="190">
        <f t="shared" si="774"/>
        <v>0</v>
      </c>
      <c r="AC442" s="190">
        <f t="shared" si="774"/>
        <v>0</v>
      </c>
      <c r="AD442" s="190">
        <f t="shared" si="774"/>
        <v>0</v>
      </c>
      <c r="AE442" s="7"/>
      <c r="AF442" s="190">
        <f t="shared" ref="AF442:BK442" si="775">SUMIF($E$4:$I$4,AF$4,$E442:$I442)/12</f>
        <v>0</v>
      </c>
      <c r="AG442" s="190">
        <f t="shared" si="775"/>
        <v>0</v>
      </c>
      <c r="AH442" s="190">
        <f t="shared" si="775"/>
        <v>0</v>
      </c>
      <c r="AI442" s="190">
        <f t="shared" si="775"/>
        <v>0</v>
      </c>
      <c r="AJ442" s="190">
        <f t="shared" si="775"/>
        <v>0</v>
      </c>
      <c r="AK442" s="190">
        <f t="shared" si="775"/>
        <v>0</v>
      </c>
      <c r="AL442" s="190">
        <f t="shared" si="775"/>
        <v>0</v>
      </c>
      <c r="AM442" s="190">
        <f t="shared" si="775"/>
        <v>0</v>
      </c>
      <c r="AN442" s="190">
        <f t="shared" si="775"/>
        <v>0</v>
      </c>
      <c r="AO442" s="190">
        <f t="shared" si="775"/>
        <v>0</v>
      </c>
      <c r="AP442" s="190">
        <f t="shared" si="775"/>
        <v>0</v>
      </c>
      <c r="AQ442" s="190">
        <f t="shared" si="775"/>
        <v>0</v>
      </c>
      <c r="AR442" s="190">
        <f t="shared" si="775"/>
        <v>0</v>
      </c>
      <c r="AS442" s="190">
        <f t="shared" si="775"/>
        <v>0</v>
      </c>
      <c r="AT442" s="190">
        <f t="shared" si="775"/>
        <v>0</v>
      </c>
      <c r="AU442" s="190">
        <f t="shared" si="775"/>
        <v>0</v>
      </c>
      <c r="AV442" s="190">
        <f t="shared" si="775"/>
        <v>0</v>
      </c>
      <c r="AW442" s="190">
        <f t="shared" si="775"/>
        <v>0</v>
      </c>
      <c r="AX442" s="190">
        <f t="shared" si="775"/>
        <v>0</v>
      </c>
      <c r="AY442" s="190">
        <f t="shared" si="775"/>
        <v>0</v>
      </c>
      <c r="AZ442" s="190">
        <f t="shared" si="775"/>
        <v>0</v>
      </c>
      <c r="BA442" s="190">
        <f t="shared" si="775"/>
        <v>0</v>
      </c>
      <c r="BB442" s="190">
        <f t="shared" si="775"/>
        <v>0</v>
      </c>
      <c r="BC442" s="190">
        <f t="shared" si="775"/>
        <v>0</v>
      </c>
      <c r="BD442" s="190">
        <f t="shared" si="775"/>
        <v>0</v>
      </c>
      <c r="BE442" s="190">
        <f t="shared" si="775"/>
        <v>0</v>
      </c>
      <c r="BF442" s="190">
        <f t="shared" si="775"/>
        <v>0</v>
      </c>
      <c r="BG442" s="190">
        <f t="shared" si="775"/>
        <v>0</v>
      </c>
      <c r="BH442" s="190">
        <f t="shared" si="775"/>
        <v>0</v>
      </c>
      <c r="BI442" s="190">
        <f t="shared" si="775"/>
        <v>0</v>
      </c>
      <c r="BJ442" s="190">
        <f t="shared" si="775"/>
        <v>0</v>
      </c>
      <c r="BK442" s="190">
        <f t="shared" si="775"/>
        <v>0</v>
      </c>
      <c r="BL442" s="190">
        <f t="shared" ref="BL442:CM442" si="776">SUMIF($E$4:$I$4,BL$4,$E442:$I442)/12</f>
        <v>0</v>
      </c>
      <c r="BM442" s="190">
        <f t="shared" si="776"/>
        <v>0</v>
      </c>
      <c r="BN442" s="190">
        <f t="shared" si="776"/>
        <v>0</v>
      </c>
      <c r="BO442" s="190">
        <f t="shared" si="776"/>
        <v>0</v>
      </c>
      <c r="BP442" s="190">
        <f t="shared" si="776"/>
        <v>0</v>
      </c>
      <c r="BQ442" s="190">
        <f t="shared" si="776"/>
        <v>0</v>
      </c>
      <c r="BR442" s="190">
        <f t="shared" si="776"/>
        <v>0</v>
      </c>
      <c r="BS442" s="190">
        <f t="shared" si="776"/>
        <v>0</v>
      </c>
      <c r="BT442" s="190">
        <f t="shared" si="776"/>
        <v>0</v>
      </c>
      <c r="BU442" s="190">
        <f t="shared" si="776"/>
        <v>0</v>
      </c>
      <c r="BV442" s="190">
        <f t="shared" si="776"/>
        <v>0</v>
      </c>
      <c r="BW442" s="190">
        <f t="shared" si="776"/>
        <v>0</v>
      </c>
      <c r="BX442" s="190">
        <f t="shared" si="776"/>
        <v>0</v>
      </c>
      <c r="BY442" s="190">
        <f t="shared" si="776"/>
        <v>0</v>
      </c>
      <c r="BZ442" s="190">
        <f t="shared" si="776"/>
        <v>0</v>
      </c>
      <c r="CA442" s="190">
        <f t="shared" si="776"/>
        <v>0</v>
      </c>
      <c r="CB442" s="190">
        <f t="shared" si="776"/>
        <v>0</v>
      </c>
      <c r="CC442" s="190">
        <f t="shared" si="776"/>
        <v>0</v>
      </c>
      <c r="CD442" s="190">
        <f t="shared" si="776"/>
        <v>0</v>
      </c>
      <c r="CE442" s="190">
        <f t="shared" si="776"/>
        <v>0</v>
      </c>
      <c r="CF442" s="190">
        <f t="shared" si="776"/>
        <v>0</v>
      </c>
      <c r="CG442" s="190">
        <f t="shared" si="776"/>
        <v>0</v>
      </c>
      <c r="CH442" s="190">
        <f t="shared" si="776"/>
        <v>0</v>
      </c>
      <c r="CI442" s="190">
        <f t="shared" si="776"/>
        <v>0</v>
      </c>
      <c r="CJ442" s="190">
        <f t="shared" si="776"/>
        <v>0</v>
      </c>
      <c r="CK442" s="190">
        <f t="shared" si="776"/>
        <v>0</v>
      </c>
      <c r="CL442" s="190">
        <f t="shared" si="776"/>
        <v>0</v>
      </c>
      <c r="CM442" s="190">
        <f t="shared" si="776"/>
        <v>0</v>
      </c>
    </row>
    <row r="443" spans="2:91" x14ac:dyDescent="0.2">
      <c r="B443" s="8"/>
      <c r="C443" s="8"/>
      <c r="D443" s="8"/>
      <c r="E443" s="8"/>
      <c r="F443" s="8"/>
      <c r="G443" s="8"/>
      <c r="H443" s="8"/>
      <c r="I443" s="8"/>
      <c r="K443" s="8"/>
      <c r="L443" s="8"/>
      <c r="M443" s="8"/>
      <c r="N443" s="8"/>
      <c r="O443" s="8"/>
      <c r="P443" s="8"/>
      <c r="Q443" s="8"/>
      <c r="R443" s="8"/>
      <c r="S443" s="8"/>
      <c r="T443" s="8"/>
      <c r="U443" s="8"/>
      <c r="V443" s="8"/>
      <c r="W443" s="8"/>
      <c r="X443" s="8"/>
      <c r="Y443" s="8"/>
      <c r="Z443" s="8"/>
      <c r="AA443" s="8"/>
      <c r="AB443" s="8"/>
      <c r="AC443" s="8"/>
      <c r="AD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row>
  </sheetData>
  <sheetProtection algorithmName="SHA-512" hashValue="bUVB/jkikGcIRSgyX3Vku3CT4fzC8NgbWv/k/4yYgepvGIcRJ8DW9+5SwqBcx6A0Zp1+6dXyuGX9r2GEwoRrqA==" saltValue="eEWOKELbEafynWvKSpti5Q==" spinCount="100000" sheet="1" formatCells="0" formatColumns="0" formatRows="0" insertColumns="0" insertRows="0" insertHyperlinks="0" deleteColumns="0" deleteRows="0" sort="0" autoFilter="0" pivotTables="0"/>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27263-2777-DD4A-95EB-5EAFAB4399FA}">
  <sheetPr codeName="Worksheet____20">
    <tabColor theme="3" tint="0.749992370372631"/>
  </sheetPr>
  <dimension ref="B2:CM32"/>
  <sheetViews>
    <sheetView showGridLines="0" showRowColHeaders="0" zoomScale="90" zoomScaleNormal="90" workbookViewId="0">
      <selection activeCell="F1" sqref="F1"/>
    </sheetView>
  </sheetViews>
  <sheetFormatPr baseColWidth="10" defaultRowHeight="16" outlineLevelRow="1" x14ac:dyDescent="0.2"/>
  <cols>
    <col min="1" max="1" width="3.83203125" style="7" customWidth="1"/>
    <col min="2" max="2" width="35.33203125" style="7" customWidth="1"/>
    <col min="3" max="4" width="10.83203125" style="7"/>
    <col min="5" max="5" width="13.83203125" style="7" bestFit="1" customWidth="1"/>
    <col min="6" max="9" width="12.83203125" style="7" bestFit="1" customWidth="1"/>
    <col min="10" max="10" width="1.6640625" style="7" customWidth="1"/>
    <col min="11" max="13" width="12.5" style="7" bestFit="1" customWidth="1"/>
    <col min="14" max="14" width="12.83203125" style="7" bestFit="1" customWidth="1"/>
    <col min="15" max="15" width="12.5" style="7" bestFit="1" customWidth="1"/>
    <col min="16" max="18" width="12.83203125" style="7" bestFit="1" customWidth="1"/>
    <col min="19" max="30" width="13.1640625" style="7" bestFit="1" customWidth="1"/>
    <col min="31" max="31" width="7" style="7" customWidth="1"/>
    <col min="32" max="32" width="10.33203125" style="7" customWidth="1"/>
    <col min="33" max="33" width="12.5" style="7" bestFit="1" customWidth="1"/>
    <col min="34" max="34" width="11.5" style="7" bestFit="1" customWidth="1"/>
    <col min="35" max="36" width="12.5" style="7" bestFit="1" customWidth="1"/>
    <col min="37" max="42" width="13.1640625" style="7" bestFit="1" customWidth="1"/>
    <col min="43" max="44" width="11" style="7" bestFit="1" customWidth="1"/>
    <col min="45" max="47" width="12.5" style="7" bestFit="1" customWidth="1"/>
    <col min="48" max="48" width="11.5" style="7" bestFit="1" customWidth="1"/>
    <col min="49" max="50" width="12.5" style="7" bestFit="1" customWidth="1"/>
    <col min="51" max="51" width="11.5" style="7" bestFit="1" customWidth="1"/>
    <col min="52" max="54" width="12.5" style="7" bestFit="1" customWidth="1"/>
    <col min="55" max="55" width="11" style="7" bestFit="1" customWidth="1"/>
    <col min="56" max="76" width="13.1640625" style="7" bestFit="1" customWidth="1"/>
    <col min="77" max="77" width="14.83203125" style="7" bestFit="1" customWidth="1"/>
    <col min="78" max="78" width="13.6640625" style="7" bestFit="1" customWidth="1"/>
    <col min="79" max="84" width="14.83203125" style="7" bestFit="1" customWidth="1"/>
    <col min="85" max="85" width="13.6640625" style="7" bestFit="1" customWidth="1"/>
    <col min="86" max="90" width="14.83203125" style="7" bestFit="1" customWidth="1"/>
    <col min="91" max="91" width="12.1640625" style="7" bestFit="1" customWidth="1"/>
    <col min="92" max="16384" width="10.83203125" style="7"/>
  </cols>
  <sheetData>
    <row r="2" spans="2:91" ht="21" x14ac:dyDescent="0.25">
      <c r="B2" s="43" t="s">
        <v>328</v>
      </c>
    </row>
    <row r="4" spans="2:91" s="20" customFormat="1" ht="15" x14ac:dyDescent="0.2">
      <c r="B4" s="42" t="s">
        <v>293</v>
      </c>
      <c r="C4" s="41" t="s">
        <v>137</v>
      </c>
      <c r="D4" s="41" t="s">
        <v>86</v>
      </c>
      <c r="E4" s="41">
        <f>Inputs!J8</f>
        <v>2023</v>
      </c>
      <c r="F4" s="41">
        <f>E4+1</f>
        <v>2024</v>
      </c>
      <c r="G4" s="41">
        <f>F4+1</f>
        <v>2025</v>
      </c>
      <c r="H4" s="41">
        <f>G4+1</f>
        <v>2026</v>
      </c>
      <c r="I4" s="41">
        <f>H4+1</f>
        <v>2027</v>
      </c>
      <c r="K4" s="66">
        <f>E4</f>
        <v>2023</v>
      </c>
      <c r="L4" s="66">
        <f>K4</f>
        <v>2023</v>
      </c>
      <c r="M4" s="66">
        <f>L4</f>
        <v>2023</v>
      </c>
      <c r="N4" s="66">
        <f>M4</f>
        <v>2023</v>
      </c>
      <c r="O4" s="66">
        <f>F4</f>
        <v>2024</v>
      </c>
      <c r="P4" s="66">
        <f>O4</f>
        <v>2024</v>
      </c>
      <c r="Q4" s="66">
        <f>P4</f>
        <v>2024</v>
      </c>
      <c r="R4" s="66">
        <f>Q4</f>
        <v>2024</v>
      </c>
      <c r="S4" s="66">
        <f>G4</f>
        <v>2025</v>
      </c>
      <c r="T4" s="66">
        <f>S4</f>
        <v>2025</v>
      </c>
      <c r="U4" s="66">
        <f>T4</f>
        <v>2025</v>
      </c>
      <c r="V4" s="66">
        <f>U4</f>
        <v>2025</v>
      </c>
      <c r="W4" s="66">
        <f>H4</f>
        <v>2026</v>
      </c>
      <c r="X4" s="66">
        <f>W4</f>
        <v>2026</v>
      </c>
      <c r="Y4" s="66">
        <f>X4</f>
        <v>2026</v>
      </c>
      <c r="Z4" s="66">
        <f>Y4</f>
        <v>2026</v>
      </c>
      <c r="AA4" s="66">
        <f>I4</f>
        <v>2027</v>
      </c>
      <c r="AB4" s="66">
        <f>AA4</f>
        <v>2027</v>
      </c>
      <c r="AC4" s="66">
        <f>AB4</f>
        <v>2027</v>
      </c>
      <c r="AD4" s="66">
        <f>AC4</f>
        <v>2027</v>
      </c>
      <c r="AF4" s="65">
        <f>E4</f>
        <v>2023</v>
      </c>
      <c r="AG4" s="65">
        <f t="shared" ref="AG4:AQ4" si="0">AF4</f>
        <v>2023</v>
      </c>
      <c r="AH4" s="65">
        <f t="shared" si="0"/>
        <v>2023</v>
      </c>
      <c r="AI4" s="65">
        <f t="shared" si="0"/>
        <v>2023</v>
      </c>
      <c r="AJ4" s="65">
        <f t="shared" si="0"/>
        <v>2023</v>
      </c>
      <c r="AK4" s="65">
        <f t="shared" si="0"/>
        <v>2023</v>
      </c>
      <c r="AL4" s="65">
        <f t="shared" si="0"/>
        <v>2023</v>
      </c>
      <c r="AM4" s="65">
        <f t="shared" si="0"/>
        <v>2023</v>
      </c>
      <c r="AN4" s="65">
        <f t="shared" si="0"/>
        <v>2023</v>
      </c>
      <c r="AO4" s="65">
        <f t="shared" si="0"/>
        <v>2023</v>
      </c>
      <c r="AP4" s="65">
        <f t="shared" si="0"/>
        <v>2023</v>
      </c>
      <c r="AQ4" s="65">
        <f t="shared" si="0"/>
        <v>2023</v>
      </c>
      <c r="AR4" s="65">
        <f>F4</f>
        <v>2024</v>
      </c>
      <c r="AS4" s="65">
        <f t="shared" ref="AS4:BC4" si="1">AR4</f>
        <v>2024</v>
      </c>
      <c r="AT4" s="65">
        <f t="shared" si="1"/>
        <v>2024</v>
      </c>
      <c r="AU4" s="65">
        <f t="shared" si="1"/>
        <v>2024</v>
      </c>
      <c r="AV4" s="65">
        <f t="shared" si="1"/>
        <v>2024</v>
      </c>
      <c r="AW4" s="65">
        <f t="shared" si="1"/>
        <v>2024</v>
      </c>
      <c r="AX4" s="65">
        <f t="shared" si="1"/>
        <v>2024</v>
      </c>
      <c r="AY4" s="65">
        <f t="shared" si="1"/>
        <v>2024</v>
      </c>
      <c r="AZ4" s="65">
        <f t="shared" si="1"/>
        <v>2024</v>
      </c>
      <c r="BA4" s="65">
        <f t="shared" si="1"/>
        <v>2024</v>
      </c>
      <c r="BB4" s="65">
        <f t="shared" si="1"/>
        <v>2024</v>
      </c>
      <c r="BC4" s="65">
        <f t="shared" si="1"/>
        <v>2024</v>
      </c>
      <c r="BD4" s="65">
        <f>G4</f>
        <v>2025</v>
      </c>
      <c r="BE4" s="65">
        <f t="shared" ref="BE4:BO4" si="2">BD4</f>
        <v>2025</v>
      </c>
      <c r="BF4" s="65">
        <f t="shared" si="2"/>
        <v>2025</v>
      </c>
      <c r="BG4" s="65">
        <f t="shared" si="2"/>
        <v>2025</v>
      </c>
      <c r="BH4" s="65">
        <f t="shared" si="2"/>
        <v>2025</v>
      </c>
      <c r="BI4" s="65">
        <f t="shared" si="2"/>
        <v>2025</v>
      </c>
      <c r="BJ4" s="65">
        <f t="shared" si="2"/>
        <v>2025</v>
      </c>
      <c r="BK4" s="65">
        <f t="shared" si="2"/>
        <v>2025</v>
      </c>
      <c r="BL4" s="65">
        <f t="shared" si="2"/>
        <v>2025</v>
      </c>
      <c r="BM4" s="65">
        <f t="shared" si="2"/>
        <v>2025</v>
      </c>
      <c r="BN4" s="65">
        <f t="shared" si="2"/>
        <v>2025</v>
      </c>
      <c r="BO4" s="65">
        <f t="shared" si="2"/>
        <v>2025</v>
      </c>
      <c r="BP4" s="65">
        <f>H4</f>
        <v>2026</v>
      </c>
      <c r="BQ4" s="65">
        <f t="shared" ref="BQ4:CA4" si="3">BP4</f>
        <v>2026</v>
      </c>
      <c r="BR4" s="65">
        <f t="shared" si="3"/>
        <v>2026</v>
      </c>
      <c r="BS4" s="65">
        <f t="shared" si="3"/>
        <v>2026</v>
      </c>
      <c r="BT4" s="65">
        <f t="shared" si="3"/>
        <v>2026</v>
      </c>
      <c r="BU4" s="65">
        <f t="shared" si="3"/>
        <v>2026</v>
      </c>
      <c r="BV4" s="65">
        <f t="shared" si="3"/>
        <v>2026</v>
      </c>
      <c r="BW4" s="65">
        <f t="shared" si="3"/>
        <v>2026</v>
      </c>
      <c r="BX4" s="65">
        <f t="shared" si="3"/>
        <v>2026</v>
      </c>
      <c r="BY4" s="65">
        <f t="shared" si="3"/>
        <v>2026</v>
      </c>
      <c r="BZ4" s="65">
        <f t="shared" si="3"/>
        <v>2026</v>
      </c>
      <c r="CA4" s="65">
        <f t="shared" si="3"/>
        <v>2026</v>
      </c>
      <c r="CB4" s="65">
        <f>I4</f>
        <v>2027</v>
      </c>
      <c r="CC4" s="65">
        <f t="shared" ref="CC4:CM4" si="4">CB4</f>
        <v>2027</v>
      </c>
      <c r="CD4" s="65">
        <f t="shared" si="4"/>
        <v>2027</v>
      </c>
      <c r="CE4" s="65">
        <f t="shared" si="4"/>
        <v>2027</v>
      </c>
      <c r="CF4" s="65">
        <f t="shared" si="4"/>
        <v>2027</v>
      </c>
      <c r="CG4" s="65">
        <f t="shared" si="4"/>
        <v>2027</v>
      </c>
      <c r="CH4" s="65">
        <f t="shared" si="4"/>
        <v>2027</v>
      </c>
      <c r="CI4" s="65">
        <f t="shared" si="4"/>
        <v>2027</v>
      </c>
      <c r="CJ4" s="65">
        <f t="shared" si="4"/>
        <v>2027</v>
      </c>
      <c r="CK4" s="65">
        <f t="shared" si="4"/>
        <v>2027</v>
      </c>
      <c r="CL4" s="65">
        <f t="shared" si="4"/>
        <v>2027</v>
      </c>
      <c r="CM4" s="65">
        <f t="shared" si="4"/>
        <v>2027</v>
      </c>
    </row>
    <row r="5" spans="2:91" s="20" customFormat="1" ht="15" outlineLevel="1" x14ac:dyDescent="0.2">
      <c r="B5" s="68" t="s">
        <v>136</v>
      </c>
      <c r="C5" s="75"/>
      <c r="D5" s="75"/>
      <c r="E5" s="74">
        <f>DATE(E4,12,31)</f>
        <v>45291</v>
      </c>
      <c r="F5" s="74">
        <f>DATE(F4,12,31)</f>
        <v>45657</v>
      </c>
      <c r="G5" s="74">
        <f>DATE(G4,12,31)</f>
        <v>46022</v>
      </c>
      <c r="H5" s="74">
        <f>DATE(H4,12,31)</f>
        <v>46387</v>
      </c>
      <c r="I5" s="74">
        <f>DATE(I4,12,31)</f>
        <v>46752</v>
      </c>
      <c r="K5" s="73">
        <f>DATE(K4,3,31)</f>
        <v>45016</v>
      </c>
      <c r="L5" s="73">
        <f>DATE(L4,6,30)</f>
        <v>45107</v>
      </c>
      <c r="M5" s="73">
        <f>DATE(M4,9,30)</f>
        <v>45199</v>
      </c>
      <c r="N5" s="73">
        <f>DATE(N4,12,31)</f>
        <v>45291</v>
      </c>
      <c r="O5" s="73">
        <f>DATE(O4,3,31)</f>
        <v>45382</v>
      </c>
      <c r="P5" s="73">
        <f>DATE(P4,6,30)</f>
        <v>45473</v>
      </c>
      <c r="Q5" s="73">
        <f>DATE(Q4,9,30)</f>
        <v>45565</v>
      </c>
      <c r="R5" s="73">
        <f>DATE(R4,12,31)</f>
        <v>45657</v>
      </c>
      <c r="S5" s="73">
        <f>DATE(S4,3,31)</f>
        <v>45747</v>
      </c>
      <c r="T5" s="73">
        <f>DATE(T4,6,30)</f>
        <v>45838</v>
      </c>
      <c r="U5" s="73">
        <f>DATE(U4,9,30)</f>
        <v>45930</v>
      </c>
      <c r="V5" s="73">
        <f>DATE(V4,12,31)</f>
        <v>46022</v>
      </c>
      <c r="W5" s="73">
        <f>DATE(W4,3,31)</f>
        <v>46112</v>
      </c>
      <c r="X5" s="73">
        <f>DATE(X4,6,30)</f>
        <v>46203</v>
      </c>
      <c r="Y5" s="73">
        <f>DATE(Y4,9,30)</f>
        <v>46295</v>
      </c>
      <c r="Z5" s="73">
        <f>DATE(Z4,12,31)</f>
        <v>46387</v>
      </c>
      <c r="AA5" s="73">
        <f>DATE(AA4,3,31)</f>
        <v>46477</v>
      </c>
      <c r="AB5" s="73">
        <f>DATE(AB4,6,30)</f>
        <v>46568</v>
      </c>
      <c r="AC5" s="73">
        <f>DATE(AC4,9,30)</f>
        <v>46660</v>
      </c>
      <c r="AD5" s="73">
        <f>DATE(AD4,12,31)</f>
        <v>46752</v>
      </c>
      <c r="AF5" s="72">
        <f t="shared" ref="AF5:BK5" si="5">EOMONTH(AF6,0)</f>
        <v>44957</v>
      </c>
      <c r="AG5" s="72">
        <f t="shared" si="5"/>
        <v>44985</v>
      </c>
      <c r="AH5" s="72">
        <f t="shared" si="5"/>
        <v>45016</v>
      </c>
      <c r="AI5" s="72">
        <f t="shared" si="5"/>
        <v>45046</v>
      </c>
      <c r="AJ5" s="72">
        <f t="shared" si="5"/>
        <v>45077</v>
      </c>
      <c r="AK5" s="72">
        <f t="shared" si="5"/>
        <v>45107</v>
      </c>
      <c r="AL5" s="72">
        <f t="shared" si="5"/>
        <v>45138</v>
      </c>
      <c r="AM5" s="72">
        <f t="shared" si="5"/>
        <v>45169</v>
      </c>
      <c r="AN5" s="72">
        <f t="shared" si="5"/>
        <v>45199</v>
      </c>
      <c r="AO5" s="72">
        <f t="shared" si="5"/>
        <v>45230</v>
      </c>
      <c r="AP5" s="72">
        <f t="shared" si="5"/>
        <v>45260</v>
      </c>
      <c r="AQ5" s="72">
        <f t="shared" si="5"/>
        <v>45291</v>
      </c>
      <c r="AR5" s="72">
        <f t="shared" si="5"/>
        <v>45322</v>
      </c>
      <c r="AS5" s="72">
        <f t="shared" si="5"/>
        <v>45351</v>
      </c>
      <c r="AT5" s="72">
        <f t="shared" si="5"/>
        <v>45382</v>
      </c>
      <c r="AU5" s="72">
        <f t="shared" si="5"/>
        <v>45412</v>
      </c>
      <c r="AV5" s="72">
        <f t="shared" si="5"/>
        <v>45443</v>
      </c>
      <c r="AW5" s="72">
        <f t="shared" si="5"/>
        <v>45473</v>
      </c>
      <c r="AX5" s="72">
        <f t="shared" si="5"/>
        <v>45504</v>
      </c>
      <c r="AY5" s="72">
        <f t="shared" si="5"/>
        <v>45535</v>
      </c>
      <c r="AZ5" s="72">
        <f t="shared" si="5"/>
        <v>45565</v>
      </c>
      <c r="BA5" s="72">
        <f t="shared" si="5"/>
        <v>45596</v>
      </c>
      <c r="BB5" s="72">
        <f t="shared" si="5"/>
        <v>45626</v>
      </c>
      <c r="BC5" s="72">
        <f t="shared" si="5"/>
        <v>45657</v>
      </c>
      <c r="BD5" s="72">
        <f t="shared" si="5"/>
        <v>45688</v>
      </c>
      <c r="BE5" s="72">
        <f t="shared" si="5"/>
        <v>45716</v>
      </c>
      <c r="BF5" s="72">
        <f t="shared" si="5"/>
        <v>45747</v>
      </c>
      <c r="BG5" s="72">
        <f t="shared" si="5"/>
        <v>45777</v>
      </c>
      <c r="BH5" s="72">
        <f t="shared" si="5"/>
        <v>45808</v>
      </c>
      <c r="BI5" s="72">
        <f t="shared" si="5"/>
        <v>45838</v>
      </c>
      <c r="BJ5" s="72">
        <f t="shared" si="5"/>
        <v>45869</v>
      </c>
      <c r="BK5" s="72">
        <f t="shared" si="5"/>
        <v>45900</v>
      </c>
      <c r="BL5" s="72">
        <f t="shared" ref="BL5:CM5" si="6">EOMONTH(BL6,0)</f>
        <v>45930</v>
      </c>
      <c r="BM5" s="72">
        <f t="shared" si="6"/>
        <v>45961</v>
      </c>
      <c r="BN5" s="72">
        <f t="shared" si="6"/>
        <v>45991</v>
      </c>
      <c r="BO5" s="72">
        <f t="shared" si="6"/>
        <v>46022</v>
      </c>
      <c r="BP5" s="72">
        <f t="shared" si="6"/>
        <v>46053</v>
      </c>
      <c r="BQ5" s="72">
        <f t="shared" si="6"/>
        <v>46081</v>
      </c>
      <c r="BR5" s="72">
        <f t="shared" si="6"/>
        <v>46112</v>
      </c>
      <c r="BS5" s="72">
        <f t="shared" si="6"/>
        <v>46142</v>
      </c>
      <c r="BT5" s="72">
        <f t="shared" si="6"/>
        <v>46173</v>
      </c>
      <c r="BU5" s="72">
        <f t="shared" si="6"/>
        <v>46203</v>
      </c>
      <c r="BV5" s="72">
        <f t="shared" si="6"/>
        <v>46234</v>
      </c>
      <c r="BW5" s="72">
        <f t="shared" si="6"/>
        <v>46265</v>
      </c>
      <c r="BX5" s="72">
        <f t="shared" si="6"/>
        <v>46295</v>
      </c>
      <c r="BY5" s="72">
        <f t="shared" si="6"/>
        <v>46326</v>
      </c>
      <c r="BZ5" s="72">
        <f t="shared" si="6"/>
        <v>46356</v>
      </c>
      <c r="CA5" s="72">
        <f t="shared" si="6"/>
        <v>46387</v>
      </c>
      <c r="CB5" s="72">
        <f t="shared" si="6"/>
        <v>46418</v>
      </c>
      <c r="CC5" s="72">
        <f t="shared" si="6"/>
        <v>46446</v>
      </c>
      <c r="CD5" s="72">
        <f t="shared" si="6"/>
        <v>46477</v>
      </c>
      <c r="CE5" s="72">
        <f t="shared" si="6"/>
        <v>46507</v>
      </c>
      <c r="CF5" s="72">
        <f t="shared" si="6"/>
        <v>46538</v>
      </c>
      <c r="CG5" s="72">
        <f t="shared" si="6"/>
        <v>46568</v>
      </c>
      <c r="CH5" s="72">
        <f t="shared" si="6"/>
        <v>46599</v>
      </c>
      <c r="CI5" s="72">
        <f t="shared" si="6"/>
        <v>46630</v>
      </c>
      <c r="CJ5" s="72">
        <f t="shared" si="6"/>
        <v>46660</v>
      </c>
      <c r="CK5" s="72">
        <f t="shared" si="6"/>
        <v>46691</v>
      </c>
      <c r="CL5" s="72">
        <f t="shared" si="6"/>
        <v>46721</v>
      </c>
      <c r="CM5" s="72">
        <f t="shared" si="6"/>
        <v>46752</v>
      </c>
    </row>
    <row r="6" spans="2:91" s="20" customFormat="1" ht="15" outlineLevel="1" x14ac:dyDescent="0.2">
      <c r="B6" s="68" t="s">
        <v>135</v>
      </c>
      <c r="C6" s="66"/>
      <c r="D6" s="66"/>
      <c r="E6" s="74">
        <f>DATE(E4,1,1)</f>
        <v>44927</v>
      </c>
      <c r="F6" s="74">
        <f>DATE(F4,1,1)</f>
        <v>45292</v>
      </c>
      <c r="G6" s="74">
        <f>DATE(G4,1,1)</f>
        <v>45658</v>
      </c>
      <c r="H6" s="74">
        <f>DATE(H4,1,1)</f>
        <v>46023</v>
      </c>
      <c r="I6" s="74">
        <f>DATE(I4,1,1)</f>
        <v>46388</v>
      </c>
      <c r="K6" s="73">
        <f>DATE(K4,1,1)</f>
        <v>44927</v>
      </c>
      <c r="L6" s="73">
        <f t="shared" ref="L6:AD6" si="7">K5+1</f>
        <v>45017</v>
      </c>
      <c r="M6" s="73">
        <f t="shared" si="7"/>
        <v>45108</v>
      </c>
      <c r="N6" s="73">
        <f t="shared" si="7"/>
        <v>45200</v>
      </c>
      <c r="O6" s="73">
        <f t="shared" si="7"/>
        <v>45292</v>
      </c>
      <c r="P6" s="73">
        <f t="shared" si="7"/>
        <v>45383</v>
      </c>
      <c r="Q6" s="73">
        <f t="shared" si="7"/>
        <v>45474</v>
      </c>
      <c r="R6" s="73">
        <f t="shared" si="7"/>
        <v>45566</v>
      </c>
      <c r="S6" s="73">
        <f t="shared" si="7"/>
        <v>45658</v>
      </c>
      <c r="T6" s="73">
        <f t="shared" si="7"/>
        <v>45748</v>
      </c>
      <c r="U6" s="73">
        <f t="shared" si="7"/>
        <v>45839</v>
      </c>
      <c r="V6" s="73">
        <f t="shared" si="7"/>
        <v>45931</v>
      </c>
      <c r="W6" s="73">
        <f t="shared" si="7"/>
        <v>46023</v>
      </c>
      <c r="X6" s="73">
        <f t="shared" si="7"/>
        <v>46113</v>
      </c>
      <c r="Y6" s="73">
        <f t="shared" si="7"/>
        <v>46204</v>
      </c>
      <c r="Z6" s="73">
        <f t="shared" si="7"/>
        <v>46296</v>
      </c>
      <c r="AA6" s="73">
        <f t="shared" si="7"/>
        <v>46388</v>
      </c>
      <c r="AB6" s="73">
        <f t="shared" si="7"/>
        <v>46478</v>
      </c>
      <c r="AC6" s="73">
        <f t="shared" si="7"/>
        <v>46569</v>
      </c>
      <c r="AD6" s="73">
        <f t="shared" si="7"/>
        <v>46661</v>
      </c>
      <c r="AF6" s="72">
        <f>DATE(AF4,1,1)</f>
        <v>44927</v>
      </c>
      <c r="AG6" s="72">
        <f t="shared" ref="AG6:BL6" si="8">AF5+1</f>
        <v>44958</v>
      </c>
      <c r="AH6" s="72">
        <f t="shared" si="8"/>
        <v>44986</v>
      </c>
      <c r="AI6" s="72">
        <f t="shared" si="8"/>
        <v>45017</v>
      </c>
      <c r="AJ6" s="72">
        <f t="shared" si="8"/>
        <v>45047</v>
      </c>
      <c r="AK6" s="72">
        <f t="shared" si="8"/>
        <v>45078</v>
      </c>
      <c r="AL6" s="72">
        <f t="shared" si="8"/>
        <v>45108</v>
      </c>
      <c r="AM6" s="72">
        <f t="shared" si="8"/>
        <v>45139</v>
      </c>
      <c r="AN6" s="72">
        <f t="shared" si="8"/>
        <v>45170</v>
      </c>
      <c r="AO6" s="72">
        <f t="shared" si="8"/>
        <v>45200</v>
      </c>
      <c r="AP6" s="72">
        <f t="shared" si="8"/>
        <v>45231</v>
      </c>
      <c r="AQ6" s="72">
        <f t="shared" si="8"/>
        <v>45261</v>
      </c>
      <c r="AR6" s="72">
        <f t="shared" si="8"/>
        <v>45292</v>
      </c>
      <c r="AS6" s="72">
        <f t="shared" si="8"/>
        <v>45323</v>
      </c>
      <c r="AT6" s="72">
        <f t="shared" si="8"/>
        <v>45352</v>
      </c>
      <c r="AU6" s="72">
        <f t="shared" si="8"/>
        <v>45383</v>
      </c>
      <c r="AV6" s="72">
        <f t="shared" si="8"/>
        <v>45413</v>
      </c>
      <c r="AW6" s="72">
        <f t="shared" si="8"/>
        <v>45444</v>
      </c>
      <c r="AX6" s="72">
        <f t="shared" si="8"/>
        <v>45474</v>
      </c>
      <c r="AY6" s="72">
        <f t="shared" si="8"/>
        <v>45505</v>
      </c>
      <c r="AZ6" s="72">
        <f t="shared" si="8"/>
        <v>45536</v>
      </c>
      <c r="BA6" s="72">
        <f t="shared" si="8"/>
        <v>45566</v>
      </c>
      <c r="BB6" s="72">
        <f t="shared" si="8"/>
        <v>45597</v>
      </c>
      <c r="BC6" s="72">
        <f t="shared" si="8"/>
        <v>45627</v>
      </c>
      <c r="BD6" s="72">
        <f t="shared" si="8"/>
        <v>45658</v>
      </c>
      <c r="BE6" s="72">
        <f t="shared" si="8"/>
        <v>45689</v>
      </c>
      <c r="BF6" s="72">
        <f t="shared" si="8"/>
        <v>45717</v>
      </c>
      <c r="BG6" s="72">
        <f t="shared" si="8"/>
        <v>45748</v>
      </c>
      <c r="BH6" s="72">
        <f t="shared" si="8"/>
        <v>45778</v>
      </c>
      <c r="BI6" s="72">
        <f t="shared" si="8"/>
        <v>45809</v>
      </c>
      <c r="BJ6" s="72">
        <f t="shared" si="8"/>
        <v>45839</v>
      </c>
      <c r="BK6" s="72">
        <f t="shared" si="8"/>
        <v>45870</v>
      </c>
      <c r="BL6" s="72">
        <f t="shared" si="8"/>
        <v>45901</v>
      </c>
      <c r="BM6" s="72">
        <f t="shared" ref="BM6:CM6" si="9">BL5+1</f>
        <v>45931</v>
      </c>
      <c r="BN6" s="72">
        <f t="shared" si="9"/>
        <v>45962</v>
      </c>
      <c r="BO6" s="72">
        <f t="shared" si="9"/>
        <v>45992</v>
      </c>
      <c r="BP6" s="72">
        <f t="shared" si="9"/>
        <v>46023</v>
      </c>
      <c r="BQ6" s="72">
        <f t="shared" si="9"/>
        <v>46054</v>
      </c>
      <c r="BR6" s="72">
        <f t="shared" si="9"/>
        <v>46082</v>
      </c>
      <c r="BS6" s="72">
        <f t="shared" si="9"/>
        <v>46113</v>
      </c>
      <c r="BT6" s="72">
        <f t="shared" si="9"/>
        <v>46143</v>
      </c>
      <c r="BU6" s="72">
        <f t="shared" si="9"/>
        <v>46174</v>
      </c>
      <c r="BV6" s="72">
        <f t="shared" si="9"/>
        <v>46204</v>
      </c>
      <c r="BW6" s="72">
        <f t="shared" si="9"/>
        <v>46235</v>
      </c>
      <c r="BX6" s="72">
        <f t="shared" si="9"/>
        <v>46266</v>
      </c>
      <c r="BY6" s="72">
        <f t="shared" si="9"/>
        <v>46296</v>
      </c>
      <c r="BZ6" s="72">
        <f t="shared" si="9"/>
        <v>46327</v>
      </c>
      <c r="CA6" s="72">
        <f t="shared" si="9"/>
        <v>46357</v>
      </c>
      <c r="CB6" s="72">
        <f t="shared" si="9"/>
        <v>46388</v>
      </c>
      <c r="CC6" s="72">
        <f t="shared" si="9"/>
        <v>46419</v>
      </c>
      <c r="CD6" s="72">
        <f t="shared" si="9"/>
        <v>46447</v>
      </c>
      <c r="CE6" s="72">
        <f t="shared" si="9"/>
        <v>46478</v>
      </c>
      <c r="CF6" s="72">
        <f t="shared" si="9"/>
        <v>46508</v>
      </c>
      <c r="CG6" s="72">
        <f t="shared" si="9"/>
        <v>46539</v>
      </c>
      <c r="CH6" s="72">
        <f t="shared" si="9"/>
        <v>46569</v>
      </c>
      <c r="CI6" s="72">
        <f t="shared" si="9"/>
        <v>46600</v>
      </c>
      <c r="CJ6" s="72">
        <f t="shared" si="9"/>
        <v>46631</v>
      </c>
      <c r="CK6" s="72">
        <f t="shared" si="9"/>
        <v>46661</v>
      </c>
      <c r="CL6" s="72">
        <f t="shared" si="9"/>
        <v>46692</v>
      </c>
      <c r="CM6" s="72">
        <f t="shared" si="9"/>
        <v>46722</v>
      </c>
    </row>
    <row r="7" spans="2:91" s="20" customFormat="1" ht="15" outlineLevel="1" x14ac:dyDescent="0.2">
      <c r="B7" s="68" t="s">
        <v>134</v>
      </c>
      <c r="C7" s="66"/>
      <c r="D7" s="66"/>
      <c r="E7" s="71">
        <v>12</v>
      </c>
      <c r="F7" s="71">
        <v>12</v>
      </c>
      <c r="G7" s="71">
        <v>12</v>
      </c>
      <c r="H7" s="71">
        <v>12</v>
      </c>
      <c r="I7" s="71">
        <v>12</v>
      </c>
      <c r="K7" s="70">
        <v>3</v>
      </c>
      <c r="L7" s="70">
        <v>6</v>
      </c>
      <c r="M7" s="70">
        <v>9</v>
      </c>
      <c r="N7" s="70">
        <v>12</v>
      </c>
      <c r="O7" s="70">
        <v>3</v>
      </c>
      <c r="P7" s="70">
        <v>6</v>
      </c>
      <c r="Q7" s="70">
        <v>9</v>
      </c>
      <c r="R7" s="70">
        <v>12</v>
      </c>
      <c r="S7" s="70">
        <v>3</v>
      </c>
      <c r="T7" s="70">
        <v>6</v>
      </c>
      <c r="U7" s="70">
        <v>9</v>
      </c>
      <c r="V7" s="70">
        <v>12</v>
      </c>
      <c r="W7" s="70">
        <v>3</v>
      </c>
      <c r="X7" s="70">
        <v>6</v>
      </c>
      <c r="Y7" s="70">
        <v>9</v>
      </c>
      <c r="Z7" s="70">
        <v>12</v>
      </c>
      <c r="AA7" s="70">
        <v>3</v>
      </c>
      <c r="AB7" s="70">
        <v>6</v>
      </c>
      <c r="AC7" s="70">
        <v>9</v>
      </c>
      <c r="AD7" s="70">
        <v>12</v>
      </c>
      <c r="AF7" s="69">
        <v>1</v>
      </c>
      <c r="AG7" s="69">
        <v>2</v>
      </c>
      <c r="AH7" s="69">
        <v>3</v>
      </c>
      <c r="AI7" s="69">
        <v>4</v>
      </c>
      <c r="AJ7" s="69">
        <v>5</v>
      </c>
      <c r="AK7" s="69">
        <v>6</v>
      </c>
      <c r="AL7" s="69">
        <v>7</v>
      </c>
      <c r="AM7" s="69">
        <v>8</v>
      </c>
      <c r="AN7" s="69">
        <v>9</v>
      </c>
      <c r="AO7" s="69">
        <v>10</v>
      </c>
      <c r="AP7" s="69">
        <v>11</v>
      </c>
      <c r="AQ7" s="69">
        <v>12</v>
      </c>
      <c r="AR7" s="69">
        <v>1</v>
      </c>
      <c r="AS7" s="69">
        <v>2</v>
      </c>
      <c r="AT7" s="69">
        <v>3</v>
      </c>
      <c r="AU7" s="69">
        <v>4</v>
      </c>
      <c r="AV7" s="69">
        <v>5</v>
      </c>
      <c r="AW7" s="69">
        <v>6</v>
      </c>
      <c r="AX7" s="69">
        <v>7</v>
      </c>
      <c r="AY7" s="69">
        <v>8</v>
      </c>
      <c r="AZ7" s="69">
        <v>9</v>
      </c>
      <c r="BA7" s="69">
        <v>10</v>
      </c>
      <c r="BB7" s="69">
        <v>11</v>
      </c>
      <c r="BC7" s="69">
        <v>12</v>
      </c>
      <c r="BD7" s="69">
        <v>1</v>
      </c>
      <c r="BE7" s="69">
        <v>2</v>
      </c>
      <c r="BF7" s="69">
        <v>3</v>
      </c>
      <c r="BG7" s="69">
        <v>4</v>
      </c>
      <c r="BH7" s="69">
        <v>5</v>
      </c>
      <c r="BI7" s="69">
        <v>6</v>
      </c>
      <c r="BJ7" s="69">
        <v>7</v>
      </c>
      <c r="BK7" s="69">
        <v>8</v>
      </c>
      <c r="BL7" s="69">
        <v>9</v>
      </c>
      <c r="BM7" s="69">
        <v>10</v>
      </c>
      <c r="BN7" s="69">
        <v>11</v>
      </c>
      <c r="BO7" s="69">
        <v>12</v>
      </c>
      <c r="BP7" s="69">
        <v>1</v>
      </c>
      <c r="BQ7" s="69">
        <v>2</v>
      </c>
      <c r="BR7" s="69">
        <v>3</v>
      </c>
      <c r="BS7" s="69">
        <v>4</v>
      </c>
      <c r="BT7" s="69">
        <v>5</v>
      </c>
      <c r="BU7" s="69">
        <v>6</v>
      </c>
      <c r="BV7" s="69">
        <v>7</v>
      </c>
      <c r="BW7" s="69">
        <v>8</v>
      </c>
      <c r="BX7" s="69">
        <v>9</v>
      </c>
      <c r="BY7" s="69">
        <v>10</v>
      </c>
      <c r="BZ7" s="69">
        <v>11</v>
      </c>
      <c r="CA7" s="69">
        <v>12</v>
      </c>
      <c r="CB7" s="69">
        <v>1</v>
      </c>
      <c r="CC7" s="69">
        <v>2</v>
      </c>
      <c r="CD7" s="69">
        <v>3</v>
      </c>
      <c r="CE7" s="69">
        <v>4</v>
      </c>
      <c r="CF7" s="69">
        <v>5</v>
      </c>
      <c r="CG7" s="69">
        <v>6</v>
      </c>
      <c r="CH7" s="69">
        <v>7</v>
      </c>
      <c r="CI7" s="69">
        <v>8</v>
      </c>
      <c r="CJ7" s="69">
        <v>9</v>
      </c>
      <c r="CK7" s="69">
        <v>10</v>
      </c>
      <c r="CL7" s="69">
        <v>11</v>
      </c>
      <c r="CM7" s="69">
        <v>12</v>
      </c>
    </row>
    <row r="8" spans="2:91" s="20" customFormat="1" ht="15" outlineLevel="1" x14ac:dyDescent="0.2">
      <c r="B8" s="68" t="s">
        <v>133</v>
      </c>
      <c r="C8" s="68"/>
      <c r="D8" s="68"/>
      <c r="E8" s="66" t="s">
        <v>129</v>
      </c>
      <c r="F8" s="66" t="s">
        <v>129</v>
      </c>
      <c r="G8" s="66" t="s">
        <v>129</v>
      </c>
      <c r="H8" s="66" t="s">
        <v>129</v>
      </c>
      <c r="I8" s="66" t="s">
        <v>129</v>
      </c>
      <c r="K8" s="65" t="s">
        <v>132</v>
      </c>
      <c r="L8" s="65" t="s">
        <v>131</v>
      </c>
      <c r="M8" s="65" t="s">
        <v>130</v>
      </c>
      <c r="N8" s="65" t="s">
        <v>129</v>
      </c>
      <c r="O8" s="65" t="s">
        <v>132</v>
      </c>
      <c r="P8" s="65" t="s">
        <v>131</v>
      </c>
      <c r="Q8" s="65" t="s">
        <v>130</v>
      </c>
      <c r="R8" s="65" t="s">
        <v>129</v>
      </c>
      <c r="S8" s="65" t="s">
        <v>132</v>
      </c>
      <c r="T8" s="65" t="s">
        <v>131</v>
      </c>
      <c r="U8" s="65" t="s">
        <v>130</v>
      </c>
      <c r="V8" s="65" t="s">
        <v>129</v>
      </c>
      <c r="W8" s="65" t="s">
        <v>132</v>
      </c>
      <c r="X8" s="65" t="s">
        <v>131</v>
      </c>
      <c r="Y8" s="65" t="s">
        <v>130</v>
      </c>
      <c r="Z8" s="65" t="s">
        <v>129</v>
      </c>
      <c r="AA8" s="65" t="s">
        <v>132</v>
      </c>
      <c r="AB8" s="65" t="s">
        <v>131</v>
      </c>
      <c r="AC8" s="65" t="s">
        <v>130</v>
      </c>
      <c r="AD8" s="65" t="s">
        <v>129</v>
      </c>
      <c r="AF8" s="67" t="s">
        <v>132</v>
      </c>
      <c r="AG8" s="67" t="s">
        <v>132</v>
      </c>
      <c r="AH8" s="67" t="s">
        <v>132</v>
      </c>
      <c r="AI8" s="67" t="s">
        <v>131</v>
      </c>
      <c r="AJ8" s="67" t="s">
        <v>131</v>
      </c>
      <c r="AK8" s="67" t="s">
        <v>131</v>
      </c>
      <c r="AL8" s="67" t="s">
        <v>130</v>
      </c>
      <c r="AM8" s="67" t="s">
        <v>130</v>
      </c>
      <c r="AN8" s="67" t="s">
        <v>130</v>
      </c>
      <c r="AO8" s="67" t="s">
        <v>129</v>
      </c>
      <c r="AP8" s="67" t="s">
        <v>129</v>
      </c>
      <c r="AQ8" s="67" t="s">
        <v>129</v>
      </c>
      <c r="AR8" s="67" t="s">
        <v>132</v>
      </c>
      <c r="AS8" s="67" t="s">
        <v>132</v>
      </c>
      <c r="AT8" s="67" t="s">
        <v>132</v>
      </c>
      <c r="AU8" s="67" t="s">
        <v>131</v>
      </c>
      <c r="AV8" s="67" t="s">
        <v>131</v>
      </c>
      <c r="AW8" s="67" t="s">
        <v>131</v>
      </c>
      <c r="AX8" s="67" t="s">
        <v>130</v>
      </c>
      <c r="AY8" s="67" t="s">
        <v>130</v>
      </c>
      <c r="AZ8" s="67" t="s">
        <v>130</v>
      </c>
      <c r="BA8" s="67" t="s">
        <v>129</v>
      </c>
      <c r="BB8" s="67" t="s">
        <v>129</v>
      </c>
      <c r="BC8" s="67" t="s">
        <v>129</v>
      </c>
      <c r="BD8" s="67" t="s">
        <v>132</v>
      </c>
      <c r="BE8" s="67" t="s">
        <v>132</v>
      </c>
      <c r="BF8" s="67" t="s">
        <v>132</v>
      </c>
      <c r="BG8" s="67" t="s">
        <v>131</v>
      </c>
      <c r="BH8" s="67" t="s">
        <v>131</v>
      </c>
      <c r="BI8" s="67" t="s">
        <v>131</v>
      </c>
      <c r="BJ8" s="67" t="s">
        <v>130</v>
      </c>
      <c r="BK8" s="67" t="s">
        <v>130</v>
      </c>
      <c r="BL8" s="67" t="s">
        <v>130</v>
      </c>
      <c r="BM8" s="67" t="s">
        <v>129</v>
      </c>
      <c r="BN8" s="67" t="s">
        <v>129</v>
      </c>
      <c r="BO8" s="67" t="s">
        <v>129</v>
      </c>
      <c r="BP8" s="67" t="s">
        <v>132</v>
      </c>
      <c r="BQ8" s="67" t="s">
        <v>132</v>
      </c>
      <c r="BR8" s="67" t="s">
        <v>132</v>
      </c>
      <c r="BS8" s="67" t="s">
        <v>131</v>
      </c>
      <c r="BT8" s="67" t="s">
        <v>131</v>
      </c>
      <c r="BU8" s="67" t="s">
        <v>131</v>
      </c>
      <c r="BV8" s="67" t="s">
        <v>130</v>
      </c>
      <c r="BW8" s="67" t="s">
        <v>130</v>
      </c>
      <c r="BX8" s="67" t="s">
        <v>130</v>
      </c>
      <c r="BY8" s="67" t="s">
        <v>129</v>
      </c>
      <c r="BZ8" s="67" t="s">
        <v>129</v>
      </c>
      <c r="CA8" s="67" t="s">
        <v>129</v>
      </c>
      <c r="CB8" s="67" t="s">
        <v>132</v>
      </c>
      <c r="CC8" s="67" t="s">
        <v>132</v>
      </c>
      <c r="CD8" s="67" t="s">
        <v>132</v>
      </c>
      <c r="CE8" s="67" t="s">
        <v>131</v>
      </c>
      <c r="CF8" s="67" t="s">
        <v>131</v>
      </c>
      <c r="CG8" s="67" t="s">
        <v>131</v>
      </c>
      <c r="CH8" s="67" t="s">
        <v>130</v>
      </c>
      <c r="CI8" s="67" t="s">
        <v>130</v>
      </c>
      <c r="CJ8" s="67" t="s">
        <v>130</v>
      </c>
      <c r="CK8" s="67" t="s">
        <v>129</v>
      </c>
      <c r="CL8" s="67" t="s">
        <v>129</v>
      </c>
      <c r="CM8" s="67" t="s">
        <v>129</v>
      </c>
    </row>
    <row r="9" spans="2:91" s="20" customFormat="1" ht="15" x14ac:dyDescent="0.2">
      <c r="B9" s="42" t="s">
        <v>128</v>
      </c>
      <c r="C9" s="42"/>
      <c r="D9" s="42"/>
      <c r="E9" s="41">
        <f>E5-E6+1</f>
        <v>365</v>
      </c>
      <c r="F9" s="41">
        <f>F5-F6+1</f>
        <v>366</v>
      </c>
      <c r="G9" s="41">
        <f>G5-G6+1</f>
        <v>365</v>
      </c>
      <c r="H9" s="41">
        <f>H5-H6+1</f>
        <v>365</v>
      </c>
      <c r="I9" s="41">
        <f>I5-I6+1</f>
        <v>365</v>
      </c>
      <c r="K9" s="66">
        <f t="shared" ref="K9:AD9" si="10">K5-K6+1</f>
        <v>90</v>
      </c>
      <c r="L9" s="66">
        <f t="shared" si="10"/>
        <v>91</v>
      </c>
      <c r="M9" s="66">
        <f t="shared" si="10"/>
        <v>92</v>
      </c>
      <c r="N9" s="66">
        <f t="shared" si="10"/>
        <v>92</v>
      </c>
      <c r="O9" s="66">
        <f t="shared" si="10"/>
        <v>91</v>
      </c>
      <c r="P9" s="66">
        <f t="shared" si="10"/>
        <v>91</v>
      </c>
      <c r="Q9" s="66">
        <f t="shared" si="10"/>
        <v>92</v>
      </c>
      <c r="R9" s="66">
        <f t="shared" si="10"/>
        <v>92</v>
      </c>
      <c r="S9" s="66">
        <f t="shared" si="10"/>
        <v>90</v>
      </c>
      <c r="T9" s="66">
        <f t="shared" si="10"/>
        <v>91</v>
      </c>
      <c r="U9" s="66">
        <f t="shared" si="10"/>
        <v>92</v>
      </c>
      <c r="V9" s="66">
        <f t="shared" si="10"/>
        <v>92</v>
      </c>
      <c r="W9" s="66">
        <f t="shared" si="10"/>
        <v>90</v>
      </c>
      <c r="X9" s="66">
        <f t="shared" si="10"/>
        <v>91</v>
      </c>
      <c r="Y9" s="66">
        <f t="shared" si="10"/>
        <v>92</v>
      </c>
      <c r="Z9" s="66">
        <f t="shared" si="10"/>
        <v>92</v>
      </c>
      <c r="AA9" s="66">
        <f t="shared" si="10"/>
        <v>90</v>
      </c>
      <c r="AB9" s="66">
        <f t="shared" si="10"/>
        <v>91</v>
      </c>
      <c r="AC9" s="66">
        <f t="shared" si="10"/>
        <v>92</v>
      </c>
      <c r="AD9" s="66">
        <f t="shared" si="10"/>
        <v>92</v>
      </c>
      <c r="AF9" s="65">
        <f t="shared" ref="AF9:BK9" si="11">AF5-AF6+1</f>
        <v>31</v>
      </c>
      <c r="AG9" s="65">
        <f t="shared" si="11"/>
        <v>28</v>
      </c>
      <c r="AH9" s="65">
        <f t="shared" si="11"/>
        <v>31</v>
      </c>
      <c r="AI9" s="65">
        <f t="shared" si="11"/>
        <v>30</v>
      </c>
      <c r="AJ9" s="65">
        <f t="shared" si="11"/>
        <v>31</v>
      </c>
      <c r="AK9" s="65">
        <f t="shared" si="11"/>
        <v>30</v>
      </c>
      <c r="AL9" s="65">
        <f t="shared" si="11"/>
        <v>31</v>
      </c>
      <c r="AM9" s="65">
        <f t="shared" si="11"/>
        <v>31</v>
      </c>
      <c r="AN9" s="65">
        <f t="shared" si="11"/>
        <v>30</v>
      </c>
      <c r="AO9" s="65">
        <f t="shared" si="11"/>
        <v>31</v>
      </c>
      <c r="AP9" s="65">
        <f t="shared" si="11"/>
        <v>30</v>
      </c>
      <c r="AQ9" s="65">
        <f t="shared" si="11"/>
        <v>31</v>
      </c>
      <c r="AR9" s="65">
        <f t="shared" si="11"/>
        <v>31</v>
      </c>
      <c r="AS9" s="65">
        <f t="shared" si="11"/>
        <v>29</v>
      </c>
      <c r="AT9" s="65">
        <f t="shared" si="11"/>
        <v>31</v>
      </c>
      <c r="AU9" s="65">
        <f t="shared" si="11"/>
        <v>30</v>
      </c>
      <c r="AV9" s="65">
        <f t="shared" si="11"/>
        <v>31</v>
      </c>
      <c r="AW9" s="65">
        <f t="shared" si="11"/>
        <v>30</v>
      </c>
      <c r="AX9" s="65">
        <f t="shared" si="11"/>
        <v>31</v>
      </c>
      <c r="AY9" s="65">
        <f t="shared" si="11"/>
        <v>31</v>
      </c>
      <c r="AZ9" s="65">
        <f t="shared" si="11"/>
        <v>30</v>
      </c>
      <c r="BA9" s="65">
        <f t="shared" si="11"/>
        <v>31</v>
      </c>
      <c r="BB9" s="65">
        <f t="shared" si="11"/>
        <v>30</v>
      </c>
      <c r="BC9" s="65">
        <f t="shared" si="11"/>
        <v>31</v>
      </c>
      <c r="BD9" s="65">
        <f t="shared" si="11"/>
        <v>31</v>
      </c>
      <c r="BE9" s="65">
        <f t="shared" si="11"/>
        <v>28</v>
      </c>
      <c r="BF9" s="65">
        <f t="shared" si="11"/>
        <v>31</v>
      </c>
      <c r="BG9" s="65">
        <f t="shared" si="11"/>
        <v>30</v>
      </c>
      <c r="BH9" s="65">
        <f t="shared" si="11"/>
        <v>31</v>
      </c>
      <c r="BI9" s="65">
        <f t="shared" si="11"/>
        <v>30</v>
      </c>
      <c r="BJ9" s="65">
        <f t="shared" si="11"/>
        <v>31</v>
      </c>
      <c r="BK9" s="65">
        <f t="shared" si="11"/>
        <v>31</v>
      </c>
      <c r="BL9" s="65">
        <f t="shared" ref="BL9:CM9" si="12">BL5-BL6+1</f>
        <v>30</v>
      </c>
      <c r="BM9" s="65">
        <f t="shared" si="12"/>
        <v>31</v>
      </c>
      <c r="BN9" s="65">
        <f t="shared" si="12"/>
        <v>30</v>
      </c>
      <c r="BO9" s="65">
        <f t="shared" si="12"/>
        <v>31</v>
      </c>
      <c r="BP9" s="65">
        <f t="shared" si="12"/>
        <v>31</v>
      </c>
      <c r="BQ9" s="65">
        <f t="shared" si="12"/>
        <v>28</v>
      </c>
      <c r="BR9" s="65">
        <f t="shared" si="12"/>
        <v>31</v>
      </c>
      <c r="BS9" s="65">
        <f t="shared" si="12"/>
        <v>30</v>
      </c>
      <c r="BT9" s="65">
        <f t="shared" si="12"/>
        <v>31</v>
      </c>
      <c r="BU9" s="65">
        <f t="shared" si="12"/>
        <v>30</v>
      </c>
      <c r="BV9" s="65">
        <f t="shared" si="12"/>
        <v>31</v>
      </c>
      <c r="BW9" s="65">
        <f t="shared" si="12"/>
        <v>31</v>
      </c>
      <c r="BX9" s="65">
        <f t="shared" si="12"/>
        <v>30</v>
      </c>
      <c r="BY9" s="65">
        <f t="shared" si="12"/>
        <v>31</v>
      </c>
      <c r="BZ9" s="65">
        <f t="shared" si="12"/>
        <v>30</v>
      </c>
      <c r="CA9" s="65">
        <f t="shared" si="12"/>
        <v>31</v>
      </c>
      <c r="CB9" s="65">
        <f t="shared" si="12"/>
        <v>31</v>
      </c>
      <c r="CC9" s="65">
        <f t="shared" si="12"/>
        <v>28</v>
      </c>
      <c r="CD9" s="65">
        <f t="shared" si="12"/>
        <v>31</v>
      </c>
      <c r="CE9" s="65">
        <f t="shared" si="12"/>
        <v>30</v>
      </c>
      <c r="CF9" s="65">
        <f t="shared" si="12"/>
        <v>31</v>
      </c>
      <c r="CG9" s="65">
        <f t="shared" si="12"/>
        <v>30</v>
      </c>
      <c r="CH9" s="65">
        <f t="shared" si="12"/>
        <v>31</v>
      </c>
      <c r="CI9" s="65">
        <f t="shared" si="12"/>
        <v>31</v>
      </c>
      <c r="CJ9" s="65">
        <f t="shared" si="12"/>
        <v>30</v>
      </c>
      <c r="CK9" s="65">
        <f t="shared" si="12"/>
        <v>31</v>
      </c>
      <c r="CL9" s="65">
        <f t="shared" si="12"/>
        <v>30</v>
      </c>
      <c r="CM9" s="65">
        <f t="shared" si="12"/>
        <v>31</v>
      </c>
    </row>
    <row r="10" spans="2:91" s="20" customFormat="1" ht="15" x14ac:dyDescent="0.2"/>
    <row r="11" spans="2:91" s="20" customFormat="1" ht="15" x14ac:dyDescent="0.2">
      <c r="B11" s="23" t="s">
        <v>327</v>
      </c>
    </row>
    <row r="13" spans="2:91" s="115" customFormat="1" x14ac:dyDescent="0.2">
      <c r="B13" s="115" t="s">
        <v>321</v>
      </c>
      <c r="C13" s="19" t="str">
        <f>Inputs!$J$16</f>
        <v>EUR</v>
      </c>
      <c r="D13" s="19" t="s">
        <v>19</v>
      </c>
      <c r="E13" s="63">
        <v>0</v>
      </c>
      <c r="F13" s="63">
        <f>E17</f>
        <v>0</v>
      </c>
      <c r="G13" s="63">
        <f>F17</f>
        <v>0</v>
      </c>
      <c r="H13" s="63">
        <f>G17</f>
        <v>0</v>
      </c>
      <c r="I13" s="63">
        <f>H17</f>
        <v>0</v>
      </c>
      <c r="K13" s="63">
        <v>0</v>
      </c>
      <c r="L13" s="217">
        <f t="shared" ref="L13:AD13" si="13">K17</f>
        <v>0</v>
      </c>
      <c r="M13" s="217">
        <f t="shared" si="13"/>
        <v>0</v>
      </c>
      <c r="N13" s="217">
        <f t="shared" si="13"/>
        <v>60000</v>
      </c>
      <c r="O13" s="217">
        <f t="shared" si="13"/>
        <v>0</v>
      </c>
      <c r="P13" s="217">
        <f t="shared" si="13"/>
        <v>0</v>
      </c>
      <c r="Q13" s="217">
        <f t="shared" si="13"/>
        <v>0</v>
      </c>
      <c r="R13" s="217">
        <f t="shared" si="13"/>
        <v>0</v>
      </c>
      <c r="S13" s="217">
        <f t="shared" si="13"/>
        <v>0</v>
      </c>
      <c r="T13" s="217">
        <f t="shared" si="13"/>
        <v>0</v>
      </c>
      <c r="U13" s="217">
        <f t="shared" si="13"/>
        <v>0</v>
      </c>
      <c r="V13" s="217">
        <f t="shared" si="13"/>
        <v>0</v>
      </c>
      <c r="W13" s="217">
        <f t="shared" si="13"/>
        <v>0</v>
      </c>
      <c r="X13" s="217">
        <f t="shared" si="13"/>
        <v>0</v>
      </c>
      <c r="Y13" s="217">
        <f t="shared" si="13"/>
        <v>0</v>
      </c>
      <c r="Z13" s="217">
        <f t="shared" si="13"/>
        <v>0</v>
      </c>
      <c r="AA13" s="217">
        <f t="shared" si="13"/>
        <v>0</v>
      </c>
      <c r="AB13" s="217">
        <f t="shared" si="13"/>
        <v>0</v>
      </c>
      <c r="AC13" s="217">
        <f t="shared" si="13"/>
        <v>0</v>
      </c>
      <c r="AD13" s="217">
        <f t="shared" si="13"/>
        <v>0</v>
      </c>
      <c r="AF13" s="63">
        <v>0</v>
      </c>
      <c r="AG13" s="63">
        <f t="shared" ref="AG13:BL13" si="14">AF17</f>
        <v>0</v>
      </c>
      <c r="AH13" s="63">
        <f t="shared" si="14"/>
        <v>0</v>
      </c>
      <c r="AI13" s="63">
        <f t="shared" si="14"/>
        <v>0</v>
      </c>
      <c r="AJ13" s="63">
        <f t="shared" si="14"/>
        <v>0</v>
      </c>
      <c r="AK13" s="63">
        <f t="shared" si="14"/>
        <v>0</v>
      </c>
      <c r="AL13" s="63">
        <f t="shared" si="14"/>
        <v>0</v>
      </c>
      <c r="AM13" s="63">
        <f t="shared" si="14"/>
        <v>60000</v>
      </c>
      <c r="AN13" s="63">
        <f t="shared" si="14"/>
        <v>60000</v>
      </c>
      <c r="AO13" s="63">
        <f t="shared" si="14"/>
        <v>60000</v>
      </c>
      <c r="AP13" s="63">
        <f t="shared" si="14"/>
        <v>2870.2768070592429</v>
      </c>
      <c r="AQ13" s="63">
        <f t="shared" si="14"/>
        <v>5709.8138840785023</v>
      </c>
      <c r="AR13" s="63">
        <f t="shared" si="14"/>
        <v>8762.1253559287652</v>
      </c>
      <c r="AS13" s="63">
        <f t="shared" si="14"/>
        <v>12031.304040784302</v>
      </c>
      <c r="AT13" s="63">
        <f t="shared" si="14"/>
        <v>14339.153257797479</v>
      </c>
      <c r="AU13" s="63">
        <f t="shared" si="14"/>
        <v>17519.29950029395</v>
      </c>
      <c r="AV13" s="63">
        <f t="shared" si="14"/>
        <v>20485.981503605552</v>
      </c>
      <c r="AW13" s="63">
        <f t="shared" si="14"/>
        <v>23588.359858226606</v>
      </c>
      <c r="AX13" s="63">
        <f t="shared" si="14"/>
        <v>26721.738333139401</v>
      </c>
      <c r="AY13" s="63">
        <f t="shared" si="14"/>
        <v>29855.40570196003</v>
      </c>
      <c r="AZ13" s="63">
        <f t="shared" si="14"/>
        <v>33419.859933528911</v>
      </c>
      <c r="BA13" s="63">
        <f t="shared" si="14"/>
        <v>36534.231422621175</v>
      </c>
      <c r="BB13" s="63">
        <f t="shared" si="14"/>
        <v>40044.772079055387</v>
      </c>
      <c r="BC13" s="63">
        <f t="shared" si="14"/>
        <v>43637.441363274804</v>
      </c>
      <c r="BD13" s="63">
        <f t="shared" si="14"/>
        <v>47312.599296028988</v>
      </c>
      <c r="BE13" s="63">
        <f t="shared" si="14"/>
        <v>51075.706671844673</v>
      </c>
      <c r="BF13" s="63">
        <f t="shared" si="14"/>
        <v>53684.811509984582</v>
      </c>
      <c r="BG13" s="63">
        <f t="shared" si="14"/>
        <v>57322.325722869042</v>
      </c>
      <c r="BH13" s="63">
        <f t="shared" si="14"/>
        <v>60779.221086981132</v>
      </c>
      <c r="BI13" s="63">
        <f t="shared" si="14"/>
        <v>64363.896222241361</v>
      </c>
      <c r="BJ13" s="63">
        <f t="shared" si="14"/>
        <v>67880.758219406256</v>
      </c>
      <c r="BK13" s="63">
        <f t="shared" si="14"/>
        <v>71440.869076151663</v>
      </c>
      <c r="BL13" s="63">
        <f t="shared" si="14"/>
        <v>75642.27707695654</v>
      </c>
      <c r="BM13" s="63">
        <f t="shared" ref="BM13:CM13" si="15">BL17</f>
        <v>79121.375278190812</v>
      </c>
      <c r="BN13" s="63">
        <f t="shared" si="15"/>
        <v>83165.477086235274</v>
      </c>
      <c r="BO13" s="63">
        <f t="shared" si="15"/>
        <v>87333.072618793944</v>
      </c>
      <c r="BP13" s="63">
        <f t="shared" si="15"/>
        <v>91500.389428584051</v>
      </c>
      <c r="BQ13" s="63">
        <f t="shared" si="15"/>
        <v>95692.63243198159</v>
      </c>
      <c r="BR13" s="63">
        <f t="shared" si="15"/>
        <v>98577.552356105065</v>
      </c>
      <c r="BS13" s="63">
        <f t="shared" si="15"/>
        <v>102509.35959506381</v>
      </c>
      <c r="BT13" s="63">
        <f t="shared" si="15"/>
        <v>106313.85104054146</v>
      </c>
      <c r="BU13" s="63">
        <f t="shared" si="15"/>
        <v>110393.02792846922</v>
      </c>
      <c r="BV13" s="63">
        <f t="shared" si="15"/>
        <v>114192.17145062987</v>
      </c>
      <c r="BW13" s="63">
        <f t="shared" si="15"/>
        <v>118164.83421956576</v>
      </c>
      <c r="BX13" s="63">
        <f t="shared" si="15"/>
        <v>122787.90322561469</v>
      </c>
      <c r="BY13" s="63">
        <f t="shared" si="15"/>
        <v>126692.95662867509</v>
      </c>
      <c r="BZ13" s="63">
        <f t="shared" si="15"/>
        <v>131197.02144898442</v>
      </c>
      <c r="CA13" s="63">
        <f t="shared" si="15"/>
        <v>135712.7170054811</v>
      </c>
      <c r="CB13" s="63">
        <f t="shared" si="15"/>
        <v>140283.13266976035</v>
      </c>
      <c r="CC13" s="63">
        <f t="shared" si="15"/>
        <v>145436.94030573749</v>
      </c>
      <c r="CD13" s="63">
        <f t="shared" si="15"/>
        <v>148882.47494743267</v>
      </c>
      <c r="CE13" s="63">
        <f t="shared" si="15"/>
        <v>153551.04661176758</v>
      </c>
      <c r="CF13" s="63">
        <f t="shared" si="15"/>
        <v>158051.97134992146</v>
      </c>
      <c r="CG13" s="63">
        <f t="shared" si="15"/>
        <v>162900.66144867349</v>
      </c>
      <c r="CH13" s="63">
        <f t="shared" si="15"/>
        <v>167507.38464351179</v>
      </c>
      <c r="CI13" s="63">
        <f t="shared" si="15"/>
        <v>172283.62215646679</v>
      </c>
      <c r="CJ13" s="63">
        <f t="shared" si="15"/>
        <v>177677.33862323264</v>
      </c>
      <c r="CK13" s="63">
        <f t="shared" si="15"/>
        <v>182312.96030865857</v>
      </c>
      <c r="CL13" s="63">
        <f t="shared" si="15"/>
        <v>187847.50057705367</v>
      </c>
      <c r="CM13" s="63">
        <f t="shared" si="15"/>
        <v>193113.20521077671</v>
      </c>
    </row>
    <row r="14" spans="2:91" x14ac:dyDescent="0.2">
      <c r="B14" s="216" t="s">
        <v>326</v>
      </c>
      <c r="C14" s="19" t="str">
        <f>Inputs!$J$16</f>
        <v>EUR</v>
      </c>
      <c r="D14" s="19" t="s">
        <v>19</v>
      </c>
      <c r="E14" s="27">
        <f>SUMIF($K$4:$AD$4,E$4,$K14:$AD14)</f>
        <v>60000</v>
      </c>
      <c r="F14" s="27">
        <f>SUMIF($K$4:$AD$4,F$4,$K14:$AD14)</f>
        <v>0</v>
      </c>
      <c r="G14" s="27">
        <f>SUMIF($K$4:$AD$4,G$4,$K14:$AD14)</f>
        <v>0</v>
      </c>
      <c r="H14" s="27">
        <f>SUMIF($K$4:$AD$4,H$4,$K14:$AD14)</f>
        <v>0</v>
      </c>
      <c r="I14" s="27">
        <f>SUMIF($K$4:$AD$4,I$4,$K14:$AD14)</f>
        <v>0</v>
      </c>
      <c r="K14" s="27">
        <f t="shared" ref="K14:AD14" si="16">SUMIFS($AF14:$CM14,$AF$4:$CM$4,K$4,$AF$8:$CM$8,K$8)</f>
        <v>0</v>
      </c>
      <c r="L14" s="27">
        <f t="shared" si="16"/>
        <v>0</v>
      </c>
      <c r="M14" s="27">
        <f t="shared" si="16"/>
        <v>60000</v>
      </c>
      <c r="N14" s="27">
        <f t="shared" si="16"/>
        <v>0</v>
      </c>
      <c r="O14" s="27">
        <f t="shared" si="16"/>
        <v>0</v>
      </c>
      <c r="P14" s="27">
        <f t="shared" si="16"/>
        <v>0</v>
      </c>
      <c r="Q14" s="27">
        <f t="shared" si="16"/>
        <v>0</v>
      </c>
      <c r="R14" s="27">
        <f t="shared" si="16"/>
        <v>0</v>
      </c>
      <c r="S14" s="27">
        <f t="shared" si="16"/>
        <v>0</v>
      </c>
      <c r="T14" s="27">
        <f t="shared" si="16"/>
        <v>0</v>
      </c>
      <c r="U14" s="27">
        <f t="shared" si="16"/>
        <v>0</v>
      </c>
      <c r="V14" s="27">
        <f t="shared" si="16"/>
        <v>0</v>
      </c>
      <c r="W14" s="27">
        <f t="shared" si="16"/>
        <v>0</v>
      </c>
      <c r="X14" s="27">
        <f t="shared" si="16"/>
        <v>0</v>
      </c>
      <c r="Y14" s="27">
        <f t="shared" si="16"/>
        <v>0</v>
      </c>
      <c r="Z14" s="27">
        <f t="shared" si="16"/>
        <v>0</v>
      </c>
      <c r="AA14" s="27">
        <f t="shared" si="16"/>
        <v>0</v>
      </c>
      <c r="AB14" s="27">
        <f t="shared" si="16"/>
        <v>0</v>
      </c>
      <c r="AC14" s="27">
        <f t="shared" si="16"/>
        <v>0</v>
      </c>
      <c r="AD14" s="27">
        <f t="shared" si="16"/>
        <v>0</v>
      </c>
      <c r="AF14" s="27">
        <f>IF(AND(Inputs!$JY$14=Inventory!AF4,Inventory!AF7=Settings!$CY$3),Inputs!$JY$9,0)</f>
        <v>0</v>
      </c>
      <c r="AG14" s="27">
        <f>IF(AND(Inputs!$JY$14=Inventory!AG4,Inventory!AG7=Settings!$CY$3),Inputs!$JY$9,0)</f>
        <v>0</v>
      </c>
      <c r="AH14" s="27">
        <f>IF(AND(Inputs!$JY$14=Inventory!AH4,Inventory!AH7=Settings!$CY$3),Inputs!$JY$9,0)</f>
        <v>0</v>
      </c>
      <c r="AI14" s="27">
        <f>IF(AND(Inputs!$JY$14=Inventory!AI4,Inventory!AI7=Settings!$CY$3),Inputs!$JY$9,0)</f>
        <v>0</v>
      </c>
      <c r="AJ14" s="27">
        <f>IF(AND(Inputs!$JY$14=Inventory!AJ4,Inventory!AJ7=Settings!$CY$3),Inputs!$JY$9,0)</f>
        <v>0</v>
      </c>
      <c r="AK14" s="27">
        <f>IF(AND(Inputs!$JY$14=Inventory!AK4,Inventory!AK7=Settings!$CY$3),Inputs!$JY$9,0)</f>
        <v>0</v>
      </c>
      <c r="AL14" s="27">
        <f>IF(AND(Inputs!$JY$14=Inventory!AL4,Inventory!AL7=Settings!$CY$3),Inputs!$JY$9,0)</f>
        <v>60000</v>
      </c>
      <c r="AM14" s="27">
        <f>IF(AND(Inputs!$JY$14=Inventory!AM4,Inventory!AM7=Settings!$CY$3),Inputs!$JY$9,0)</f>
        <v>0</v>
      </c>
      <c r="AN14" s="27">
        <f>IF(AND(Inputs!$JY$14=Inventory!AN4,Inventory!AN7=Settings!$CY$3),Inputs!$JY$9,0)</f>
        <v>0</v>
      </c>
      <c r="AO14" s="27">
        <f>IF(AND(Inputs!$JY$14=Inventory!AO4,Inventory!AO7=Settings!$CY$3),Inputs!$JY$9,0)</f>
        <v>0</v>
      </c>
      <c r="AP14" s="27">
        <f>IF(AND(Inputs!$JY$14=Inventory!AP4,Inventory!AP7=Settings!$CY$3),Inputs!$JY$9,0)</f>
        <v>0</v>
      </c>
      <c r="AQ14" s="27">
        <f>IF(AND(Inputs!$JY$14=Inventory!AQ4,Inventory!AQ7=Settings!$CY$3),Inputs!$JY$9,0)</f>
        <v>0</v>
      </c>
      <c r="AR14" s="27">
        <f>IF(AND(Inputs!$JY$14=Inventory!AR4,Inventory!AR7=Settings!$CY$3),Inputs!$JY$9,0)</f>
        <v>0</v>
      </c>
      <c r="AS14" s="27">
        <f>IF(AND(Inputs!$JY$14=Inventory!AS4,Inventory!AS7=Settings!$CY$3),Inputs!$JY$9,0)</f>
        <v>0</v>
      </c>
      <c r="AT14" s="27">
        <f>IF(AND(Inputs!$JY$14=Inventory!AT4,Inventory!AT7=Settings!$CY$3),Inputs!$JY$9,0)</f>
        <v>0</v>
      </c>
      <c r="AU14" s="27">
        <f>IF(AND(Inputs!$JY$14=Inventory!AU4,Inventory!AU7=Settings!$CY$3),Inputs!$JY$9,0)</f>
        <v>0</v>
      </c>
      <c r="AV14" s="27">
        <f>IF(AND(Inputs!$JY$14=Inventory!AV4,Inventory!AV7=Settings!$CY$3),Inputs!$JY$9,0)</f>
        <v>0</v>
      </c>
      <c r="AW14" s="27">
        <f>IF(AND(Inputs!$JY$14=Inventory!AW4,Inventory!AW7=Settings!$CY$3),Inputs!$JY$9,0)</f>
        <v>0</v>
      </c>
      <c r="AX14" s="27">
        <f>IF(AND(Inputs!$JY$14=Inventory!AX4,Inventory!AX7=Settings!$CY$3),Inputs!$JY$9,0)</f>
        <v>0</v>
      </c>
      <c r="AY14" s="27">
        <f>IF(AND(Inputs!$JY$14=Inventory!AY4,Inventory!AY7=Settings!$CY$3),Inputs!$JY$9,0)</f>
        <v>0</v>
      </c>
      <c r="AZ14" s="27">
        <f>IF(AND(Inputs!$JY$14=Inventory!AZ4,Inventory!AZ7=Settings!$CY$3),Inputs!$JY$9,0)</f>
        <v>0</v>
      </c>
      <c r="BA14" s="27">
        <f>IF(AND(Inputs!$JY$14=Inventory!BA4,Inventory!BA7=Settings!$CY$3),Inputs!$JY$9,0)</f>
        <v>0</v>
      </c>
      <c r="BB14" s="27">
        <f>IF(AND(Inputs!$JY$14=Inventory!BB4,Inventory!BB7=Settings!$CY$3),Inputs!$JY$9,0)</f>
        <v>0</v>
      </c>
      <c r="BC14" s="27">
        <f>IF(AND(Inputs!$JY$14=Inventory!BC4,Inventory!BC7=Settings!$CY$3),Inputs!$JY$9,0)</f>
        <v>0</v>
      </c>
      <c r="BD14" s="27">
        <f>IF(AND(Inputs!$JY$14=Inventory!BD4,Inventory!BD7=Settings!$CY$3),Inputs!$JY$9,0)</f>
        <v>0</v>
      </c>
      <c r="BE14" s="27">
        <f>IF(AND(Inputs!$JY$14=Inventory!BE4,Inventory!BE7=Settings!$CY$3),Inputs!$JY$9,0)</f>
        <v>0</v>
      </c>
      <c r="BF14" s="27">
        <f>IF(AND(Inputs!$JY$14=Inventory!BF4,Inventory!BF7=Settings!$CY$3),Inputs!$JY$9,0)</f>
        <v>0</v>
      </c>
      <c r="BG14" s="27">
        <f>IF(AND(Inputs!$JY$14=Inventory!BG4,Inventory!BG7=Settings!$CY$3),Inputs!$JY$9,0)</f>
        <v>0</v>
      </c>
      <c r="BH14" s="27">
        <f>IF(AND(Inputs!$JY$14=Inventory!BH4,Inventory!BH7=Settings!$CY$3),Inputs!$JY$9,0)</f>
        <v>0</v>
      </c>
      <c r="BI14" s="27">
        <f>IF(AND(Inputs!$JY$14=Inventory!BI4,Inventory!BI7=Settings!$CY$3),Inputs!$JY$9,0)</f>
        <v>0</v>
      </c>
      <c r="BJ14" s="27">
        <f>IF(AND(Inputs!$JY$14=Inventory!BJ4,Inventory!BJ7=Settings!$CY$3),Inputs!$JY$9,0)</f>
        <v>0</v>
      </c>
      <c r="BK14" s="27">
        <f>IF(AND(Inputs!$JY$14=Inventory!BK4,Inventory!BK7=Settings!$CY$3),Inputs!$JY$9,0)</f>
        <v>0</v>
      </c>
      <c r="BL14" s="27">
        <f>IF(AND(Inputs!$JY$14=Inventory!BL4,Inventory!BL7=Settings!$CY$3),Inputs!$JY$9,0)</f>
        <v>0</v>
      </c>
      <c r="BM14" s="27">
        <f>IF(AND(Inputs!$JY$14=Inventory!BM4,Inventory!BM7=Settings!$CY$3),Inputs!$JY$9,0)</f>
        <v>0</v>
      </c>
      <c r="BN14" s="27">
        <f>IF(AND(Inputs!$JY$14=Inventory!BN4,Inventory!BN7=Settings!$CY$3),Inputs!$JY$9,0)</f>
        <v>0</v>
      </c>
      <c r="BO14" s="27">
        <f>IF(AND(Inputs!$JY$14=Inventory!BO4,Inventory!BO7=Settings!$CY$3),Inputs!$JY$9,0)</f>
        <v>0</v>
      </c>
      <c r="BP14" s="27">
        <f>IF(AND(Inputs!$JY$14=Inventory!BP4,Inventory!BP7=Settings!$CY$3),Inputs!$JY$9,0)</f>
        <v>0</v>
      </c>
      <c r="BQ14" s="27">
        <f>IF(AND(Inputs!$JY$14=Inventory!BQ4,Inventory!BQ7=Settings!$CY$3),Inputs!$JY$9,0)</f>
        <v>0</v>
      </c>
      <c r="BR14" s="27">
        <f>IF(AND(Inputs!$JY$14=Inventory!BR4,Inventory!BR7=Settings!$CY$3),Inputs!$JY$9,0)</f>
        <v>0</v>
      </c>
      <c r="BS14" s="27">
        <f>IF(AND(Inputs!$JY$14=Inventory!BS4,Inventory!BS7=Settings!$CY$3),Inputs!$JY$9,0)</f>
        <v>0</v>
      </c>
      <c r="BT14" s="27">
        <f>IF(AND(Inputs!$JY$14=Inventory!BT4,Inventory!BT7=Settings!$CY$3),Inputs!$JY$9,0)</f>
        <v>0</v>
      </c>
      <c r="BU14" s="27">
        <f>IF(AND(Inputs!$JY$14=Inventory!BU4,Inventory!BU7=Settings!$CY$3),Inputs!$JY$9,0)</f>
        <v>0</v>
      </c>
      <c r="BV14" s="27">
        <f>IF(AND(Inputs!$JY$14=Inventory!BV4,Inventory!BV7=Settings!$CY$3),Inputs!$JY$9,0)</f>
        <v>0</v>
      </c>
      <c r="BW14" s="27">
        <f>IF(AND(Inputs!$JY$14=Inventory!BW4,Inventory!BW7=Settings!$CY$3),Inputs!$JY$9,0)</f>
        <v>0</v>
      </c>
      <c r="BX14" s="27">
        <f>IF(AND(Inputs!$JY$14=Inventory!BX4,Inventory!BX7=Settings!$CY$3),Inputs!$JY$9,0)</f>
        <v>0</v>
      </c>
      <c r="BY14" s="27">
        <f>IF(AND(Inputs!$JY$14=Inventory!BY4,Inventory!BY7=Settings!$CY$3),Inputs!$JY$9,0)</f>
        <v>0</v>
      </c>
      <c r="BZ14" s="27">
        <f>IF(AND(Inputs!$JY$14=Inventory!BZ4,Inventory!BZ7=Settings!$CY$3),Inputs!$JY$9,0)</f>
        <v>0</v>
      </c>
      <c r="CA14" s="27">
        <f>IF(AND(Inputs!$JY$14=Inventory!CA4,Inventory!CA7=Settings!$CY$3),Inputs!$JY$9,0)</f>
        <v>0</v>
      </c>
      <c r="CB14" s="27">
        <f>IF(AND(Inputs!$JY$14=Inventory!CB4,Inventory!CB7=Settings!$CY$3),Inputs!$JY$9,0)</f>
        <v>0</v>
      </c>
      <c r="CC14" s="27">
        <f>IF(AND(Inputs!$JY$14=Inventory!CC4,Inventory!CC7=Settings!$CY$3),Inputs!$JY$9,0)</f>
        <v>0</v>
      </c>
      <c r="CD14" s="27">
        <f>IF(AND(Inputs!$JY$14=Inventory!CD4,Inventory!CD7=Settings!$CY$3),Inputs!$JY$9,0)</f>
        <v>0</v>
      </c>
      <c r="CE14" s="27">
        <f>IF(AND(Inputs!$JY$14=Inventory!CE4,Inventory!CE7=Settings!$CY$3),Inputs!$JY$9,0)</f>
        <v>0</v>
      </c>
      <c r="CF14" s="27">
        <f>IF(AND(Inputs!$JY$14=Inventory!CF4,Inventory!CF7=Settings!$CY$3),Inputs!$JY$9,0)</f>
        <v>0</v>
      </c>
      <c r="CG14" s="27">
        <f>IF(AND(Inputs!$JY$14=Inventory!CG4,Inventory!CG7=Settings!$CY$3),Inputs!$JY$9,0)</f>
        <v>0</v>
      </c>
      <c r="CH14" s="27">
        <f>IF(AND(Inputs!$JY$14=Inventory!CH4,Inventory!CH7=Settings!$CY$3),Inputs!$JY$9,0)</f>
        <v>0</v>
      </c>
      <c r="CI14" s="27">
        <f>IF(AND(Inputs!$JY$14=Inventory!CI4,Inventory!CI7=Settings!$CY$3),Inputs!$JY$9,0)</f>
        <v>0</v>
      </c>
      <c r="CJ14" s="27">
        <f>IF(AND(Inputs!$JY$14=Inventory!CJ4,Inventory!CJ7=Settings!$CY$3),Inputs!$JY$9,0)</f>
        <v>0</v>
      </c>
      <c r="CK14" s="27">
        <f>IF(AND(Inputs!$JY$14=Inventory!CK4,Inventory!CK7=Settings!$CY$3),Inputs!$JY$9,0)</f>
        <v>0</v>
      </c>
      <c r="CL14" s="27">
        <f>IF(AND(Inputs!$JY$14=Inventory!CL4,Inventory!CL7=Settings!$CY$3),Inputs!$JY$9,0)</f>
        <v>0</v>
      </c>
      <c r="CM14" s="27">
        <f>IF(AND(Inputs!$JY$14=Inventory!CM4,Inventory!CM7=Settings!$CY$3),Inputs!$JY$9,0)</f>
        <v>0</v>
      </c>
    </row>
    <row r="15" spans="2:91" x14ac:dyDescent="0.2">
      <c r="B15" s="216" t="s">
        <v>323</v>
      </c>
      <c r="C15" s="19" t="str">
        <f>Inputs!$J$16</f>
        <v>EUR</v>
      </c>
      <c r="D15" s="19" t="s">
        <v>19</v>
      </c>
      <c r="E15" s="27"/>
      <c r="F15" s="27"/>
      <c r="G15" s="27"/>
      <c r="H15" s="27"/>
      <c r="I15" s="27"/>
      <c r="K15" s="27"/>
      <c r="L15" s="27"/>
      <c r="M15" s="27"/>
      <c r="N15" s="27"/>
      <c r="O15" s="27"/>
      <c r="P15" s="27"/>
      <c r="Q15" s="27"/>
      <c r="R15" s="27"/>
      <c r="S15" s="27"/>
      <c r="T15" s="27"/>
      <c r="U15" s="27"/>
      <c r="V15" s="27"/>
      <c r="W15" s="27"/>
      <c r="X15" s="27"/>
      <c r="Y15" s="27"/>
      <c r="Z15" s="27"/>
      <c r="AA15" s="27"/>
      <c r="AB15" s="27"/>
      <c r="AC15" s="27"/>
      <c r="AD15" s="27"/>
      <c r="AF15" s="27">
        <f>Inputs!$JY$10*Revenue!AF50</f>
        <v>0</v>
      </c>
      <c r="AG15" s="27">
        <f>Inputs!$JY$10*Revenue!AG50</f>
        <v>0</v>
      </c>
      <c r="AH15" s="27">
        <f>Inputs!$JY$10*Revenue!AH50</f>
        <v>0</v>
      </c>
      <c r="AI15" s="27">
        <f>Inputs!$JY$10*Revenue!AI50</f>
        <v>0</v>
      </c>
      <c r="AJ15" s="27">
        <f>Inputs!$JY$10*Revenue!AJ50</f>
        <v>0</v>
      </c>
      <c r="AK15" s="27">
        <f>Inputs!$JY$10*Revenue!AK50</f>
        <v>0</v>
      </c>
      <c r="AL15" s="27">
        <f>Inputs!$JY$10*Revenue!AL50</f>
        <v>0</v>
      </c>
      <c r="AM15" s="27">
        <f>Inputs!$JY$10*Revenue!AM50</f>
        <v>0</v>
      </c>
      <c r="AN15" s="27">
        <f>Inputs!$JY$10*Revenue!AN50</f>
        <v>0</v>
      </c>
      <c r="AO15" s="27">
        <f>Inputs!$JY$10*Revenue!AO50</f>
        <v>2870.2768070592433</v>
      </c>
      <c r="AP15" s="27">
        <f>Inputs!$JY$10*Revenue!AP50</f>
        <v>2839.5370770192594</v>
      </c>
      <c r="AQ15" s="27">
        <f>Inputs!$JY$10*Revenue!AQ50</f>
        <v>3052.3114718502634</v>
      </c>
      <c r="AR15" s="27">
        <f>Inputs!$JY$10*Revenue!AR50</f>
        <v>3269.1786848555371</v>
      </c>
      <c r="AS15" s="27">
        <f>Inputs!$JY$10*Revenue!AS50</f>
        <v>2307.8492170131767</v>
      </c>
      <c r="AT15" s="27">
        <f>Inputs!$JY$10*Revenue!AT50</f>
        <v>3180.1462424964707</v>
      </c>
      <c r="AU15" s="27">
        <f>Inputs!$JY$10*Revenue!AU50</f>
        <v>2966.6820033116005</v>
      </c>
      <c r="AV15" s="27">
        <f>Inputs!$JY$10*Revenue!AV50</f>
        <v>3102.3783546210543</v>
      </c>
      <c r="AW15" s="27">
        <f>Inputs!$JY$10*Revenue!AW50</f>
        <v>3133.3784749127958</v>
      </c>
      <c r="AX15" s="27">
        <f>Inputs!$JY$10*Revenue!AX50</f>
        <v>3133.667368820627</v>
      </c>
      <c r="AY15" s="27">
        <f>Inputs!$JY$10*Revenue!AY50</f>
        <v>3564.4542315688782</v>
      </c>
      <c r="AZ15" s="27">
        <f>Inputs!$JY$10*Revenue!AZ50</f>
        <v>3114.3714890922629</v>
      </c>
      <c r="BA15" s="27">
        <f>Inputs!$JY$10*Revenue!BA50</f>
        <v>3510.5406564342093</v>
      </c>
      <c r="BB15" s="27">
        <f>Inputs!$JY$10*Revenue!BB50</f>
        <v>3592.6692842194202</v>
      </c>
      <c r="BC15" s="27">
        <f>Inputs!$JY$10*Revenue!BC50</f>
        <v>3675.1579327541854</v>
      </c>
      <c r="BD15" s="27">
        <f>Inputs!$JY$10*Revenue!BD50</f>
        <v>3763.1073758156867</v>
      </c>
      <c r="BE15" s="27">
        <f>Inputs!$JY$10*Revenue!BE50</f>
        <v>2609.1048381399055</v>
      </c>
      <c r="BF15" s="27">
        <f>Inputs!$JY$10*Revenue!BF50</f>
        <v>3637.5142128844577</v>
      </c>
      <c r="BG15" s="27">
        <f>Inputs!$JY$10*Revenue!BG50</f>
        <v>3456.8953641120897</v>
      </c>
      <c r="BH15" s="27">
        <f>Inputs!$JY$10*Revenue!BH50</f>
        <v>3584.6751352602296</v>
      </c>
      <c r="BI15" s="27">
        <f>Inputs!$JY$10*Revenue!BI50</f>
        <v>3516.8619971648936</v>
      </c>
      <c r="BJ15" s="27">
        <f>Inputs!$JY$10*Revenue!BJ50</f>
        <v>3560.1108567454139</v>
      </c>
      <c r="BK15" s="27">
        <f>Inputs!$JY$10*Revenue!BK50</f>
        <v>4201.4080008048732</v>
      </c>
      <c r="BL15" s="27">
        <f>Inputs!$JY$10*Revenue!BL50</f>
        <v>3479.0982012342761</v>
      </c>
      <c r="BM15" s="27">
        <f>Inputs!$JY$10*Revenue!BM50</f>
        <v>4044.1018080444583</v>
      </c>
      <c r="BN15" s="27">
        <f>Inputs!$JY$10*Revenue!BN50</f>
        <v>4167.5955325586701</v>
      </c>
      <c r="BO15" s="27">
        <f>Inputs!$JY$10*Revenue!BO50</f>
        <v>4167.3168097900998</v>
      </c>
      <c r="BP15" s="27">
        <f>Inputs!$JY$10*Revenue!BP50</f>
        <v>4192.2430033975361</v>
      </c>
      <c r="BQ15" s="27">
        <f>Inputs!$JY$10*Revenue!BQ50</f>
        <v>2884.9199241234746</v>
      </c>
      <c r="BR15" s="27">
        <f>Inputs!$JY$10*Revenue!BR50</f>
        <v>3931.8072389587446</v>
      </c>
      <c r="BS15" s="27">
        <f>Inputs!$JY$10*Revenue!BS50</f>
        <v>3804.491445477644</v>
      </c>
      <c r="BT15" s="27">
        <f>Inputs!$JY$10*Revenue!BT50</f>
        <v>4079.176887927772</v>
      </c>
      <c r="BU15" s="27">
        <f>Inputs!$JY$10*Revenue!BU50</f>
        <v>3799.1435221606575</v>
      </c>
      <c r="BV15" s="27">
        <f>Inputs!$JY$10*Revenue!BV50</f>
        <v>3972.6627689358929</v>
      </c>
      <c r="BW15" s="27">
        <f>Inputs!$JY$10*Revenue!BW50</f>
        <v>4623.0690060489278</v>
      </c>
      <c r="BX15" s="27">
        <f>Inputs!$JY$10*Revenue!BX50</f>
        <v>3905.0534030604003</v>
      </c>
      <c r="BY15" s="27">
        <f>Inputs!$JY$10*Revenue!BY50</f>
        <v>4504.0648203093224</v>
      </c>
      <c r="BZ15" s="27">
        <f>Inputs!$JY$10*Revenue!BZ50</f>
        <v>4515.6955564966865</v>
      </c>
      <c r="CA15" s="27">
        <f>Inputs!$JY$10*Revenue!CA50</f>
        <v>4570.4156642792623</v>
      </c>
      <c r="CB15" s="27">
        <f>Inputs!$JY$10*Revenue!CB50</f>
        <v>5153.8076359771503</v>
      </c>
      <c r="CC15" s="27">
        <f>Inputs!$JY$10*Revenue!CC50</f>
        <v>3445.534641695182</v>
      </c>
      <c r="CD15" s="27">
        <f>Inputs!$JY$10*Revenue!CD50</f>
        <v>4668.5716643349015</v>
      </c>
      <c r="CE15" s="27">
        <f>Inputs!$JY$10*Revenue!CE50</f>
        <v>4500.9247381538698</v>
      </c>
      <c r="CF15" s="27">
        <f>Inputs!$JY$10*Revenue!CF50</f>
        <v>4848.6900987520339</v>
      </c>
      <c r="CG15" s="27">
        <f>Inputs!$JY$10*Revenue!CG50</f>
        <v>4606.7231948382923</v>
      </c>
      <c r="CH15" s="27">
        <f>Inputs!$JY$10*Revenue!CH50</f>
        <v>4776.2375129549919</v>
      </c>
      <c r="CI15" s="27">
        <f>Inputs!$JY$10*Revenue!CI50</f>
        <v>5393.7164667658435</v>
      </c>
      <c r="CJ15" s="27">
        <f>Inputs!$JY$10*Revenue!CJ50</f>
        <v>4635.6216854259246</v>
      </c>
      <c r="CK15" s="27">
        <f>Inputs!$JY$10*Revenue!CK50</f>
        <v>5534.5402683950961</v>
      </c>
      <c r="CL15" s="27">
        <f>Inputs!$JY$10*Revenue!CL50</f>
        <v>5265.7046337230495</v>
      </c>
      <c r="CM15" s="27">
        <f>Inputs!$JY$10*Revenue!CM50</f>
        <v>5505.5765515988796</v>
      </c>
    </row>
    <row r="16" spans="2:91" x14ac:dyDescent="0.2">
      <c r="B16" s="216" t="s">
        <v>325</v>
      </c>
      <c r="C16" s="19" t="str">
        <f>Inputs!$J$16</f>
        <v>EUR</v>
      </c>
      <c r="D16" s="19" t="s">
        <v>19</v>
      </c>
      <c r="E16" s="27">
        <f>SUMIF($K$4:$AD$4,E$4,$K16:$AD16)</f>
        <v>-60000</v>
      </c>
      <c r="F16" s="27">
        <f>SUMIF($K$4:$AD$4,F$4,$K16:$AD16)</f>
        <v>0</v>
      </c>
      <c r="G16" s="27">
        <f>SUMIF($K$4:$AD$4,G$4,$K16:$AD16)</f>
        <v>0</v>
      </c>
      <c r="H16" s="27">
        <f>SUMIF($K$4:$AD$4,H$4,$K16:$AD16)</f>
        <v>0</v>
      </c>
      <c r="I16" s="27">
        <f>SUMIF($K$4:$AD$4,I$4,$K16:$AD16)</f>
        <v>0</v>
      </c>
      <c r="K16" s="27">
        <f t="shared" ref="K16:AD16" si="17">SUMIFS($AF16:$CM16,$AF$4:$CM$4,K$4,$AF$8:$CM$8,K$8)</f>
        <v>0</v>
      </c>
      <c r="L16" s="27">
        <f t="shared" si="17"/>
        <v>0</v>
      </c>
      <c r="M16" s="27">
        <f t="shared" si="17"/>
        <v>0</v>
      </c>
      <c r="N16" s="27">
        <f t="shared" si="17"/>
        <v>-60000</v>
      </c>
      <c r="O16" s="27">
        <f t="shared" si="17"/>
        <v>0</v>
      </c>
      <c r="P16" s="27">
        <f t="shared" si="17"/>
        <v>0</v>
      </c>
      <c r="Q16" s="27">
        <f t="shared" si="17"/>
        <v>0</v>
      </c>
      <c r="R16" s="27">
        <f t="shared" si="17"/>
        <v>0</v>
      </c>
      <c r="S16" s="27">
        <f t="shared" si="17"/>
        <v>0</v>
      </c>
      <c r="T16" s="27">
        <f t="shared" si="17"/>
        <v>0</v>
      </c>
      <c r="U16" s="27">
        <f t="shared" si="17"/>
        <v>0</v>
      </c>
      <c r="V16" s="27">
        <f t="shared" si="17"/>
        <v>0</v>
      </c>
      <c r="W16" s="27">
        <f t="shared" si="17"/>
        <v>0</v>
      </c>
      <c r="X16" s="27">
        <f t="shared" si="17"/>
        <v>0</v>
      </c>
      <c r="Y16" s="27">
        <f t="shared" si="17"/>
        <v>0</v>
      </c>
      <c r="Z16" s="27">
        <f t="shared" si="17"/>
        <v>0</v>
      </c>
      <c r="AA16" s="27">
        <f t="shared" si="17"/>
        <v>0</v>
      </c>
      <c r="AB16" s="27">
        <f t="shared" si="17"/>
        <v>0</v>
      </c>
      <c r="AC16" s="27">
        <f t="shared" si="17"/>
        <v>0</v>
      </c>
      <c r="AD16" s="27">
        <f t="shared" si="17"/>
        <v>0</v>
      </c>
      <c r="AF16" s="27">
        <f>IF(AND(AF$4=Settings!$CM$7,Inventory!AF$7=Settings!$CM$8),-Inputs!$JY$9,0)</f>
        <v>0</v>
      </c>
      <c r="AG16" s="27">
        <f>IF(AND(AG$4=Settings!$CM$7,Inventory!AG$7=Settings!$CM$8),-Inputs!$JY$9,0)</f>
        <v>0</v>
      </c>
      <c r="AH16" s="27">
        <f>IF(AND(AH$4=Settings!$CM$7,Inventory!AH$7=Settings!$CM$8),-Inputs!$JY$9,0)</f>
        <v>0</v>
      </c>
      <c r="AI16" s="27">
        <f>IF(AND(AI$4=Settings!$CM$7,Inventory!AI$7=Settings!$CM$8),-Inputs!$JY$9,0)</f>
        <v>0</v>
      </c>
      <c r="AJ16" s="27">
        <f>IF(AND(AJ$4=Settings!$CM$7,Inventory!AJ$7=Settings!$CM$8),-Inputs!$JY$9,0)</f>
        <v>0</v>
      </c>
      <c r="AK16" s="27">
        <f>IF(AND(AK$4=Settings!$CM$7,Inventory!AK$7=Settings!$CM$8),-Inputs!$JY$9,0)</f>
        <v>0</v>
      </c>
      <c r="AL16" s="27">
        <f>IF(AND(AL$4=Settings!$CM$7,Inventory!AL$7=Settings!$CM$8),-Inputs!$JY$9,0)</f>
        <v>0</v>
      </c>
      <c r="AM16" s="27">
        <f>IF(AND(AM$4=Settings!$CM$7,Inventory!AM$7=Settings!$CM$8),-Inputs!$JY$9,0)</f>
        <v>0</v>
      </c>
      <c r="AN16" s="27">
        <f>IF(AND(AN$4=Settings!$CM$7,Inventory!AN$7=Settings!$CM$8),-Inputs!$JY$9,0)</f>
        <v>0</v>
      </c>
      <c r="AO16" s="27">
        <f>IF(AND(AO$4=Settings!$CM$7,Inventory!AO$7=Settings!$CM$8),-Inputs!$JY$9,0)</f>
        <v>-60000</v>
      </c>
      <c r="AP16" s="27">
        <f>IF(AND(AP$4=Settings!$CM$7,Inventory!AP$7=Settings!$CM$8),-Inputs!$JY$9,0)</f>
        <v>0</v>
      </c>
      <c r="AQ16" s="27">
        <f>IF(AND(AQ$4=Settings!$CM$7,Inventory!AQ$7=Settings!$CM$8),-Inputs!$JY$9,0)</f>
        <v>0</v>
      </c>
      <c r="AR16" s="27">
        <f>IF(AND(AR$4=Settings!$CM$7,Inventory!AR$7=Settings!$CM$8),-Inputs!$JY$9,0)</f>
        <v>0</v>
      </c>
      <c r="AS16" s="27">
        <f>IF(AND(AS$4=Settings!$CM$7,Inventory!AS$7=Settings!$CM$8),-Inputs!$JY$9,0)</f>
        <v>0</v>
      </c>
      <c r="AT16" s="27">
        <f>IF(AND(AT$4=Settings!$CM$7,Inventory!AT$7=Settings!$CM$8),-Inputs!$JY$9,0)</f>
        <v>0</v>
      </c>
      <c r="AU16" s="27">
        <f>IF(AND(AU$4=Settings!$CM$7,Inventory!AU$7=Settings!$CM$8),-Inputs!$JY$9,0)</f>
        <v>0</v>
      </c>
      <c r="AV16" s="27">
        <f>IF(AND(AV$4=Settings!$CM$7,Inventory!AV$7=Settings!$CM$8),-Inputs!$JY$9,0)</f>
        <v>0</v>
      </c>
      <c r="AW16" s="27">
        <f>IF(AND(AW$4=Settings!$CM$7,Inventory!AW$7=Settings!$CM$8),-Inputs!$JY$9,0)</f>
        <v>0</v>
      </c>
      <c r="AX16" s="27">
        <f>IF(AND(AX$4=Settings!$CM$7,Inventory!AX$7=Settings!$CM$8),-Inputs!$JY$9,0)</f>
        <v>0</v>
      </c>
      <c r="AY16" s="27">
        <f>IF(AND(AY$4=Settings!$CM$7,Inventory!AY$7=Settings!$CM$8),-Inputs!$JY$9,0)</f>
        <v>0</v>
      </c>
      <c r="AZ16" s="27">
        <f>IF(AND(AZ$4=Settings!$CM$7,Inventory!AZ$7=Settings!$CM$8),-Inputs!$JY$9,0)</f>
        <v>0</v>
      </c>
      <c r="BA16" s="27">
        <f>IF(AND(BA$4=Settings!$CM$7,Inventory!BA$7=Settings!$CM$8),-Inputs!$JY$9,0)</f>
        <v>0</v>
      </c>
      <c r="BB16" s="27">
        <f>IF(AND(BB$4=Settings!$CM$7,Inventory!BB$7=Settings!$CM$8),-Inputs!$JY$9,0)</f>
        <v>0</v>
      </c>
      <c r="BC16" s="27">
        <f>IF(AND(BC$4=Settings!$CM$7,Inventory!BC$7=Settings!$CM$8),-Inputs!$JY$9,0)</f>
        <v>0</v>
      </c>
      <c r="BD16" s="27">
        <f>IF(AND(BD$4=Settings!$CM$7,Inventory!BD$7=Settings!$CM$8),-Inputs!$JY$9,0)</f>
        <v>0</v>
      </c>
      <c r="BE16" s="27">
        <f>IF(AND(BE$4=Settings!$CM$7,Inventory!BE$7=Settings!$CM$8),-Inputs!$JY$9,0)</f>
        <v>0</v>
      </c>
      <c r="BF16" s="27">
        <f>IF(AND(BF$4=Settings!$CM$7,Inventory!BF$7=Settings!$CM$8),-Inputs!$JY$9,0)</f>
        <v>0</v>
      </c>
      <c r="BG16" s="27">
        <f>IF(AND(BG$4=Settings!$CM$7,Inventory!BG$7=Settings!$CM$8),-Inputs!$JY$9,0)</f>
        <v>0</v>
      </c>
      <c r="BH16" s="27">
        <f>IF(AND(BH$4=Settings!$CM$7,Inventory!BH$7=Settings!$CM$8),-Inputs!$JY$9,0)</f>
        <v>0</v>
      </c>
      <c r="BI16" s="27">
        <f>IF(AND(BI$4=Settings!$CM$7,Inventory!BI$7=Settings!$CM$8),-Inputs!$JY$9,0)</f>
        <v>0</v>
      </c>
      <c r="BJ16" s="27">
        <f>IF(AND(BJ$4=Settings!$CM$7,Inventory!BJ$7=Settings!$CM$8),-Inputs!$JY$9,0)</f>
        <v>0</v>
      </c>
      <c r="BK16" s="27">
        <f>IF(AND(BK$4=Settings!$CM$7,Inventory!BK$7=Settings!$CM$8),-Inputs!$JY$9,0)</f>
        <v>0</v>
      </c>
      <c r="BL16" s="27">
        <f>IF(AND(BL$4=Settings!$CM$7,Inventory!BL$7=Settings!$CM$8),-Inputs!$JY$9,0)</f>
        <v>0</v>
      </c>
      <c r="BM16" s="27">
        <f>IF(AND(BM$4=Settings!$CM$7,Inventory!BM$7=Settings!$CM$8),-Inputs!$JY$9,0)</f>
        <v>0</v>
      </c>
      <c r="BN16" s="27">
        <f>IF(AND(BN$4=Settings!$CM$7,Inventory!BN$7=Settings!$CM$8),-Inputs!$JY$9,0)</f>
        <v>0</v>
      </c>
      <c r="BO16" s="27">
        <f>IF(AND(BO$4=Settings!$CM$7,Inventory!BO$7=Settings!$CM$8),-Inputs!$JY$9,0)</f>
        <v>0</v>
      </c>
      <c r="BP16" s="27">
        <f>IF(AND(BP$4=Settings!$CM$7,Inventory!BP$7=Settings!$CM$8),-Inputs!$JY$9,0)</f>
        <v>0</v>
      </c>
      <c r="BQ16" s="27">
        <f>IF(AND(BQ$4=Settings!$CM$7,Inventory!BQ$7=Settings!$CM$8),-Inputs!$JY$9,0)</f>
        <v>0</v>
      </c>
      <c r="BR16" s="27">
        <f>IF(AND(BR$4=Settings!$CM$7,Inventory!BR$7=Settings!$CM$8),-Inputs!$JY$9,0)</f>
        <v>0</v>
      </c>
      <c r="BS16" s="27">
        <f>IF(AND(BS$4=Settings!$CM$7,Inventory!BS$7=Settings!$CM$8),-Inputs!$JY$9,0)</f>
        <v>0</v>
      </c>
      <c r="BT16" s="27">
        <f>IF(AND(BT$4=Settings!$CM$7,Inventory!BT$7=Settings!$CM$8),-Inputs!$JY$9,0)</f>
        <v>0</v>
      </c>
      <c r="BU16" s="27">
        <f>IF(AND(BU$4=Settings!$CM$7,Inventory!BU$7=Settings!$CM$8),-Inputs!$JY$9,0)</f>
        <v>0</v>
      </c>
      <c r="BV16" s="27">
        <f>IF(AND(BV$4=Settings!$CM$7,Inventory!BV$7=Settings!$CM$8),-Inputs!$JY$9,0)</f>
        <v>0</v>
      </c>
      <c r="BW16" s="27">
        <f>IF(AND(BW$4=Settings!$CM$7,Inventory!BW$7=Settings!$CM$8),-Inputs!$JY$9,0)</f>
        <v>0</v>
      </c>
      <c r="BX16" s="27">
        <f>IF(AND(BX$4=Settings!$CM$7,Inventory!BX$7=Settings!$CM$8),-Inputs!$JY$9,0)</f>
        <v>0</v>
      </c>
      <c r="BY16" s="27">
        <f>IF(AND(BY$4=Settings!$CM$7,Inventory!BY$7=Settings!$CM$8),-Inputs!$JY$9,0)</f>
        <v>0</v>
      </c>
      <c r="BZ16" s="27">
        <f>IF(AND(BZ$4=Settings!$CM$7,Inventory!BZ$7=Settings!$CM$8),-Inputs!$JY$9,0)</f>
        <v>0</v>
      </c>
      <c r="CA16" s="27">
        <f>IF(AND(CA$4=Settings!$CM$7,Inventory!CA$7=Settings!$CM$8),-Inputs!$JY$9,0)</f>
        <v>0</v>
      </c>
      <c r="CB16" s="27">
        <f>IF(AND(CB$4=Settings!$CM$7,Inventory!CB$7=Settings!$CM$8),-Inputs!$JY$9,0)</f>
        <v>0</v>
      </c>
      <c r="CC16" s="27">
        <f>IF(AND(CC$4=Settings!$CM$7,Inventory!CC$7=Settings!$CM$8),-Inputs!$JY$9,0)</f>
        <v>0</v>
      </c>
      <c r="CD16" s="27">
        <f>IF(AND(CD$4=Settings!$CM$7,Inventory!CD$7=Settings!$CM$8),-Inputs!$JY$9,0)</f>
        <v>0</v>
      </c>
      <c r="CE16" s="27">
        <f>IF(AND(CE$4=Settings!$CM$7,Inventory!CE$7=Settings!$CM$8),-Inputs!$JY$9,0)</f>
        <v>0</v>
      </c>
      <c r="CF16" s="27">
        <f>IF(AND(CF$4=Settings!$CM$7,Inventory!CF$7=Settings!$CM$8),-Inputs!$JY$9,0)</f>
        <v>0</v>
      </c>
      <c r="CG16" s="27">
        <f>IF(AND(CG$4=Settings!$CM$7,Inventory!CG$7=Settings!$CM$8),-Inputs!$JY$9,0)</f>
        <v>0</v>
      </c>
      <c r="CH16" s="27">
        <f>IF(AND(CH$4=Settings!$CM$7,Inventory!CH$7=Settings!$CM$8),-Inputs!$JY$9,0)</f>
        <v>0</v>
      </c>
      <c r="CI16" s="27">
        <f>IF(AND(CI$4=Settings!$CM$7,Inventory!CI$7=Settings!$CM$8),-Inputs!$JY$9,0)</f>
        <v>0</v>
      </c>
      <c r="CJ16" s="27">
        <f>IF(AND(CJ$4=Settings!$CM$7,Inventory!CJ$7=Settings!$CM$8),-Inputs!$JY$9,0)</f>
        <v>0</v>
      </c>
      <c r="CK16" s="27">
        <f>IF(AND(CK$4=Settings!$CM$7,Inventory!CK$7=Settings!$CM$8),-Inputs!$JY$9,0)</f>
        <v>0</v>
      </c>
      <c r="CL16" s="27">
        <f>IF(AND(CL$4=Settings!$CM$7,Inventory!CL$7=Settings!$CM$8),-Inputs!$JY$9,0)</f>
        <v>0</v>
      </c>
      <c r="CM16" s="27">
        <f>IF(AND(CM$4=Settings!$CM$7,Inventory!CM$7=Settings!$CM$8),-Inputs!$JY$9,0)</f>
        <v>0</v>
      </c>
    </row>
    <row r="17" spans="2:91" s="115" customFormat="1" x14ac:dyDescent="0.2">
      <c r="B17" s="115" t="s">
        <v>318</v>
      </c>
      <c r="C17" s="19" t="str">
        <f>Inputs!$J$16</f>
        <v>EUR</v>
      </c>
      <c r="D17" s="19" t="s">
        <v>19</v>
      </c>
      <c r="E17" s="63">
        <f>SUM(E13:E16)</f>
        <v>0</v>
      </c>
      <c r="F17" s="63">
        <f>SUM(F13:F16)</f>
        <v>0</v>
      </c>
      <c r="G17" s="63">
        <f>SUM(G13:G16)</f>
        <v>0</v>
      </c>
      <c r="H17" s="63">
        <f>SUM(H13:H16)</f>
        <v>0</v>
      </c>
      <c r="I17" s="63">
        <f>SUM(I13:I16)</f>
        <v>0</v>
      </c>
      <c r="K17" s="63">
        <f t="shared" ref="K17:AD17" si="18">SUM(K13:K16)</f>
        <v>0</v>
      </c>
      <c r="L17" s="63">
        <f t="shared" si="18"/>
        <v>0</v>
      </c>
      <c r="M17" s="63">
        <f t="shared" si="18"/>
        <v>60000</v>
      </c>
      <c r="N17" s="63">
        <f t="shared" si="18"/>
        <v>0</v>
      </c>
      <c r="O17" s="63">
        <f t="shared" si="18"/>
        <v>0</v>
      </c>
      <c r="P17" s="63">
        <f t="shared" si="18"/>
        <v>0</v>
      </c>
      <c r="Q17" s="63">
        <f t="shared" si="18"/>
        <v>0</v>
      </c>
      <c r="R17" s="63">
        <f t="shared" si="18"/>
        <v>0</v>
      </c>
      <c r="S17" s="63">
        <f t="shared" si="18"/>
        <v>0</v>
      </c>
      <c r="T17" s="63">
        <f t="shared" si="18"/>
        <v>0</v>
      </c>
      <c r="U17" s="63">
        <f t="shared" si="18"/>
        <v>0</v>
      </c>
      <c r="V17" s="63">
        <f t="shared" si="18"/>
        <v>0</v>
      </c>
      <c r="W17" s="63">
        <f t="shared" si="18"/>
        <v>0</v>
      </c>
      <c r="X17" s="63">
        <f t="shared" si="18"/>
        <v>0</v>
      </c>
      <c r="Y17" s="63">
        <f t="shared" si="18"/>
        <v>0</v>
      </c>
      <c r="Z17" s="63">
        <f t="shared" si="18"/>
        <v>0</v>
      </c>
      <c r="AA17" s="63">
        <f t="shared" si="18"/>
        <v>0</v>
      </c>
      <c r="AB17" s="63">
        <f t="shared" si="18"/>
        <v>0</v>
      </c>
      <c r="AC17" s="63">
        <f t="shared" si="18"/>
        <v>0</v>
      </c>
      <c r="AD17" s="63">
        <f t="shared" si="18"/>
        <v>0</v>
      </c>
      <c r="AF17" s="63">
        <f t="shared" ref="AF17:BK17" si="19">SUM(AF13:AF16)</f>
        <v>0</v>
      </c>
      <c r="AG17" s="63">
        <f t="shared" si="19"/>
        <v>0</v>
      </c>
      <c r="AH17" s="63">
        <f t="shared" si="19"/>
        <v>0</v>
      </c>
      <c r="AI17" s="63">
        <f t="shared" si="19"/>
        <v>0</v>
      </c>
      <c r="AJ17" s="63">
        <f t="shared" si="19"/>
        <v>0</v>
      </c>
      <c r="AK17" s="63">
        <f t="shared" si="19"/>
        <v>0</v>
      </c>
      <c r="AL17" s="63">
        <f t="shared" si="19"/>
        <v>60000</v>
      </c>
      <c r="AM17" s="63">
        <f t="shared" si="19"/>
        <v>60000</v>
      </c>
      <c r="AN17" s="63">
        <f t="shared" si="19"/>
        <v>60000</v>
      </c>
      <c r="AO17" s="63">
        <f t="shared" si="19"/>
        <v>2870.2768070592429</v>
      </c>
      <c r="AP17" s="63">
        <f t="shared" si="19"/>
        <v>5709.8138840785023</v>
      </c>
      <c r="AQ17" s="63">
        <f t="shared" si="19"/>
        <v>8762.1253559287652</v>
      </c>
      <c r="AR17" s="63">
        <f t="shared" si="19"/>
        <v>12031.304040784302</v>
      </c>
      <c r="AS17" s="63">
        <f t="shared" si="19"/>
        <v>14339.153257797479</v>
      </c>
      <c r="AT17" s="63">
        <f t="shared" si="19"/>
        <v>17519.29950029395</v>
      </c>
      <c r="AU17" s="63">
        <f t="shared" si="19"/>
        <v>20485.981503605552</v>
      </c>
      <c r="AV17" s="63">
        <f t="shared" si="19"/>
        <v>23588.359858226606</v>
      </c>
      <c r="AW17" s="63">
        <f t="shared" si="19"/>
        <v>26721.738333139401</v>
      </c>
      <c r="AX17" s="63">
        <f t="shared" si="19"/>
        <v>29855.40570196003</v>
      </c>
      <c r="AY17" s="63">
        <f t="shared" si="19"/>
        <v>33419.859933528911</v>
      </c>
      <c r="AZ17" s="63">
        <f t="shared" si="19"/>
        <v>36534.231422621175</v>
      </c>
      <c r="BA17" s="63">
        <f t="shared" si="19"/>
        <v>40044.772079055387</v>
      </c>
      <c r="BB17" s="63">
        <f t="shared" si="19"/>
        <v>43637.441363274804</v>
      </c>
      <c r="BC17" s="63">
        <f t="shared" si="19"/>
        <v>47312.599296028988</v>
      </c>
      <c r="BD17" s="63">
        <f t="shared" si="19"/>
        <v>51075.706671844673</v>
      </c>
      <c r="BE17" s="63">
        <f t="shared" si="19"/>
        <v>53684.811509984582</v>
      </c>
      <c r="BF17" s="63">
        <f t="shared" si="19"/>
        <v>57322.325722869042</v>
      </c>
      <c r="BG17" s="63">
        <f t="shared" si="19"/>
        <v>60779.221086981132</v>
      </c>
      <c r="BH17" s="63">
        <f t="shared" si="19"/>
        <v>64363.896222241361</v>
      </c>
      <c r="BI17" s="63">
        <f t="shared" si="19"/>
        <v>67880.758219406256</v>
      </c>
      <c r="BJ17" s="63">
        <f t="shared" si="19"/>
        <v>71440.869076151663</v>
      </c>
      <c r="BK17" s="63">
        <f t="shared" si="19"/>
        <v>75642.27707695654</v>
      </c>
      <c r="BL17" s="63">
        <f t="shared" ref="BL17:CM17" si="20">SUM(BL13:BL16)</f>
        <v>79121.375278190812</v>
      </c>
      <c r="BM17" s="63">
        <f t="shared" si="20"/>
        <v>83165.477086235274</v>
      </c>
      <c r="BN17" s="63">
        <f t="shared" si="20"/>
        <v>87333.072618793944</v>
      </c>
      <c r="BO17" s="63">
        <f t="shared" si="20"/>
        <v>91500.389428584051</v>
      </c>
      <c r="BP17" s="63">
        <f t="shared" si="20"/>
        <v>95692.63243198159</v>
      </c>
      <c r="BQ17" s="63">
        <f t="shared" si="20"/>
        <v>98577.552356105065</v>
      </c>
      <c r="BR17" s="63">
        <f t="shared" si="20"/>
        <v>102509.35959506381</v>
      </c>
      <c r="BS17" s="63">
        <f t="shared" si="20"/>
        <v>106313.85104054146</v>
      </c>
      <c r="BT17" s="63">
        <f t="shared" si="20"/>
        <v>110393.02792846922</v>
      </c>
      <c r="BU17" s="63">
        <f t="shared" si="20"/>
        <v>114192.17145062987</v>
      </c>
      <c r="BV17" s="63">
        <f t="shared" si="20"/>
        <v>118164.83421956576</v>
      </c>
      <c r="BW17" s="63">
        <f t="shared" si="20"/>
        <v>122787.90322561469</v>
      </c>
      <c r="BX17" s="63">
        <f t="shared" si="20"/>
        <v>126692.95662867509</v>
      </c>
      <c r="BY17" s="63">
        <f t="shared" si="20"/>
        <v>131197.02144898442</v>
      </c>
      <c r="BZ17" s="63">
        <f t="shared" si="20"/>
        <v>135712.7170054811</v>
      </c>
      <c r="CA17" s="63">
        <f t="shared" si="20"/>
        <v>140283.13266976035</v>
      </c>
      <c r="CB17" s="63">
        <f t="shared" si="20"/>
        <v>145436.94030573749</v>
      </c>
      <c r="CC17" s="63">
        <f t="shared" si="20"/>
        <v>148882.47494743267</v>
      </c>
      <c r="CD17" s="63">
        <f t="shared" si="20"/>
        <v>153551.04661176758</v>
      </c>
      <c r="CE17" s="63">
        <f t="shared" si="20"/>
        <v>158051.97134992146</v>
      </c>
      <c r="CF17" s="63">
        <f t="shared" si="20"/>
        <v>162900.66144867349</v>
      </c>
      <c r="CG17" s="63">
        <f t="shared" si="20"/>
        <v>167507.38464351179</v>
      </c>
      <c r="CH17" s="63">
        <f t="shared" si="20"/>
        <v>172283.62215646679</v>
      </c>
      <c r="CI17" s="63">
        <f t="shared" si="20"/>
        <v>177677.33862323264</v>
      </c>
      <c r="CJ17" s="63">
        <f t="shared" si="20"/>
        <v>182312.96030865857</v>
      </c>
      <c r="CK17" s="63">
        <f t="shared" si="20"/>
        <v>187847.50057705367</v>
      </c>
      <c r="CL17" s="63">
        <f t="shared" si="20"/>
        <v>193113.20521077671</v>
      </c>
      <c r="CM17" s="63">
        <f t="shared" si="20"/>
        <v>198618.78176237558</v>
      </c>
    </row>
    <row r="18" spans="2:91" ht="32" customHeight="1" x14ac:dyDescent="0.2"/>
    <row r="19" spans="2:91" s="20" customFormat="1" ht="15" x14ac:dyDescent="0.2">
      <c r="B19" s="23" t="s">
        <v>324</v>
      </c>
    </row>
    <row r="21" spans="2:91" s="115" customFormat="1" x14ac:dyDescent="0.2">
      <c r="B21" s="115" t="s">
        <v>321</v>
      </c>
      <c r="C21" s="19" t="str">
        <f>Inputs!$J$16</f>
        <v>EUR</v>
      </c>
      <c r="D21" s="19" t="s">
        <v>19</v>
      </c>
      <c r="E21" s="63">
        <v>0</v>
      </c>
      <c r="F21" s="63">
        <f>E25</f>
        <v>0</v>
      </c>
      <c r="G21" s="63">
        <f>F25</f>
        <v>0</v>
      </c>
      <c r="H21" s="63">
        <f>G25</f>
        <v>0</v>
      </c>
      <c r="I21" s="63">
        <f>H25</f>
        <v>0</v>
      </c>
      <c r="K21" s="63">
        <v>0</v>
      </c>
      <c r="L21" s="217">
        <f t="shared" ref="L21:AD21" si="21">K25</f>
        <v>0</v>
      </c>
      <c r="M21" s="217">
        <f t="shared" si="21"/>
        <v>30000</v>
      </c>
      <c r="N21" s="217">
        <f t="shared" si="21"/>
        <v>30000</v>
      </c>
      <c r="O21" s="217">
        <f t="shared" si="21"/>
        <v>0</v>
      </c>
      <c r="P21" s="217">
        <f t="shared" si="21"/>
        <v>0</v>
      </c>
      <c r="Q21" s="217">
        <f t="shared" si="21"/>
        <v>0</v>
      </c>
      <c r="R21" s="217">
        <f t="shared" si="21"/>
        <v>0</v>
      </c>
      <c r="S21" s="217">
        <f t="shared" si="21"/>
        <v>0</v>
      </c>
      <c r="T21" s="217">
        <f t="shared" si="21"/>
        <v>0</v>
      </c>
      <c r="U21" s="217">
        <f t="shared" si="21"/>
        <v>0</v>
      </c>
      <c r="V21" s="217">
        <f t="shared" si="21"/>
        <v>0</v>
      </c>
      <c r="W21" s="217">
        <f t="shared" si="21"/>
        <v>0</v>
      </c>
      <c r="X21" s="217">
        <f t="shared" si="21"/>
        <v>0</v>
      </c>
      <c r="Y21" s="217">
        <f t="shared" si="21"/>
        <v>0</v>
      </c>
      <c r="Z21" s="217">
        <f t="shared" si="21"/>
        <v>0</v>
      </c>
      <c r="AA21" s="217">
        <f t="shared" si="21"/>
        <v>0</v>
      </c>
      <c r="AB21" s="217">
        <f t="shared" si="21"/>
        <v>0</v>
      </c>
      <c r="AC21" s="217">
        <f t="shared" si="21"/>
        <v>0</v>
      </c>
      <c r="AD21" s="217">
        <f t="shared" si="21"/>
        <v>0</v>
      </c>
      <c r="AF21" s="63">
        <v>0</v>
      </c>
      <c r="AG21" s="217">
        <f t="shared" ref="AG21:BL21" si="22">AF25</f>
        <v>0</v>
      </c>
      <c r="AH21" s="217">
        <f t="shared" si="22"/>
        <v>0</v>
      </c>
      <c r="AI21" s="217">
        <f t="shared" si="22"/>
        <v>0</v>
      </c>
      <c r="AJ21" s="217">
        <f t="shared" si="22"/>
        <v>0</v>
      </c>
      <c r="AK21" s="217">
        <f t="shared" si="22"/>
        <v>0</v>
      </c>
      <c r="AL21" s="217">
        <f t="shared" si="22"/>
        <v>30000</v>
      </c>
      <c r="AM21" s="217">
        <f t="shared" si="22"/>
        <v>30000</v>
      </c>
      <c r="AN21" s="217">
        <f t="shared" si="22"/>
        <v>30000</v>
      </c>
      <c r="AO21" s="217">
        <f t="shared" si="22"/>
        <v>30000</v>
      </c>
      <c r="AP21" s="217">
        <f t="shared" si="22"/>
        <v>0</v>
      </c>
      <c r="AQ21" s="217">
        <f t="shared" si="22"/>
        <v>0</v>
      </c>
      <c r="AR21" s="217">
        <f t="shared" si="22"/>
        <v>0</v>
      </c>
      <c r="AS21" s="217">
        <f t="shared" si="22"/>
        <v>0</v>
      </c>
      <c r="AT21" s="217">
        <f t="shared" si="22"/>
        <v>0</v>
      </c>
      <c r="AU21" s="217">
        <f t="shared" si="22"/>
        <v>0</v>
      </c>
      <c r="AV21" s="217">
        <f t="shared" si="22"/>
        <v>0</v>
      </c>
      <c r="AW21" s="217">
        <f t="shared" si="22"/>
        <v>0</v>
      </c>
      <c r="AX21" s="217">
        <f t="shared" si="22"/>
        <v>0</v>
      </c>
      <c r="AY21" s="217">
        <f t="shared" si="22"/>
        <v>0</v>
      </c>
      <c r="AZ21" s="217">
        <f t="shared" si="22"/>
        <v>0</v>
      </c>
      <c r="BA21" s="217">
        <f t="shared" si="22"/>
        <v>0</v>
      </c>
      <c r="BB21" s="217">
        <f t="shared" si="22"/>
        <v>0</v>
      </c>
      <c r="BC21" s="217">
        <f t="shared" si="22"/>
        <v>0</v>
      </c>
      <c r="BD21" s="217">
        <f t="shared" si="22"/>
        <v>0</v>
      </c>
      <c r="BE21" s="217">
        <f t="shared" si="22"/>
        <v>0</v>
      </c>
      <c r="BF21" s="217">
        <f t="shared" si="22"/>
        <v>0</v>
      </c>
      <c r="BG21" s="217">
        <f t="shared" si="22"/>
        <v>0</v>
      </c>
      <c r="BH21" s="217">
        <f t="shared" si="22"/>
        <v>0</v>
      </c>
      <c r="BI21" s="217">
        <f t="shared" si="22"/>
        <v>0</v>
      </c>
      <c r="BJ21" s="217">
        <f t="shared" si="22"/>
        <v>0</v>
      </c>
      <c r="BK21" s="217">
        <f t="shared" si="22"/>
        <v>0</v>
      </c>
      <c r="BL21" s="217">
        <f t="shared" si="22"/>
        <v>0</v>
      </c>
      <c r="BM21" s="217">
        <f t="shared" ref="BM21:CM21" si="23">BL25</f>
        <v>0</v>
      </c>
      <c r="BN21" s="217">
        <f t="shared" si="23"/>
        <v>0</v>
      </c>
      <c r="BO21" s="217">
        <f t="shared" si="23"/>
        <v>0</v>
      </c>
      <c r="BP21" s="217">
        <f t="shared" si="23"/>
        <v>0</v>
      </c>
      <c r="BQ21" s="217">
        <f t="shared" si="23"/>
        <v>0</v>
      </c>
      <c r="BR21" s="217">
        <f t="shared" si="23"/>
        <v>0</v>
      </c>
      <c r="BS21" s="217">
        <f t="shared" si="23"/>
        <v>0</v>
      </c>
      <c r="BT21" s="217">
        <f t="shared" si="23"/>
        <v>0</v>
      </c>
      <c r="BU21" s="217">
        <f t="shared" si="23"/>
        <v>0</v>
      </c>
      <c r="BV21" s="217">
        <f t="shared" si="23"/>
        <v>0</v>
      </c>
      <c r="BW21" s="217">
        <f t="shared" si="23"/>
        <v>0</v>
      </c>
      <c r="BX21" s="217">
        <f t="shared" si="23"/>
        <v>0</v>
      </c>
      <c r="BY21" s="217">
        <f t="shared" si="23"/>
        <v>0</v>
      </c>
      <c r="BZ21" s="217">
        <f t="shared" si="23"/>
        <v>0</v>
      </c>
      <c r="CA21" s="217">
        <f t="shared" si="23"/>
        <v>0</v>
      </c>
      <c r="CB21" s="217">
        <f t="shared" si="23"/>
        <v>0</v>
      </c>
      <c r="CC21" s="217">
        <f t="shared" si="23"/>
        <v>0</v>
      </c>
      <c r="CD21" s="217">
        <f t="shared" si="23"/>
        <v>0</v>
      </c>
      <c r="CE21" s="217">
        <f t="shared" si="23"/>
        <v>0</v>
      </c>
      <c r="CF21" s="217">
        <f t="shared" si="23"/>
        <v>0</v>
      </c>
      <c r="CG21" s="217">
        <f t="shared" si="23"/>
        <v>0</v>
      </c>
      <c r="CH21" s="217">
        <f t="shared" si="23"/>
        <v>0</v>
      </c>
      <c r="CI21" s="217">
        <f t="shared" si="23"/>
        <v>0</v>
      </c>
      <c r="CJ21" s="217">
        <f t="shared" si="23"/>
        <v>0</v>
      </c>
      <c r="CK21" s="217">
        <f t="shared" si="23"/>
        <v>0</v>
      </c>
      <c r="CL21" s="217">
        <f t="shared" si="23"/>
        <v>0</v>
      </c>
      <c r="CM21" s="217">
        <f t="shared" si="23"/>
        <v>0</v>
      </c>
    </row>
    <row r="22" spans="2:91" x14ac:dyDescent="0.2">
      <c r="B22" s="216" t="s">
        <v>320</v>
      </c>
      <c r="C22" s="19" t="str">
        <f>Inputs!$J$16</f>
        <v>EUR</v>
      </c>
      <c r="D22" s="19" t="s">
        <v>19</v>
      </c>
      <c r="E22" s="27">
        <f t="shared" ref="E22:I24" si="24">SUMIF($K$4:$AD$4,E$4,$K22:$AD22)</f>
        <v>30000</v>
      </c>
      <c r="F22" s="27">
        <f t="shared" si="24"/>
        <v>0</v>
      </c>
      <c r="G22" s="27">
        <f t="shared" si="24"/>
        <v>0</v>
      </c>
      <c r="H22" s="27">
        <f t="shared" si="24"/>
        <v>0</v>
      </c>
      <c r="I22" s="27">
        <f t="shared" si="24"/>
        <v>0</v>
      </c>
      <c r="K22" s="27">
        <f t="shared" ref="K22:T24" si="25">SUMIFS($AF22:$CM22,$AF$4:$CM$4,K$4,$AF$8:$CM$8,K$8)</f>
        <v>0</v>
      </c>
      <c r="L22" s="27">
        <f t="shared" si="25"/>
        <v>30000</v>
      </c>
      <c r="M22" s="27">
        <f t="shared" si="25"/>
        <v>0</v>
      </c>
      <c r="N22" s="27">
        <f t="shared" si="25"/>
        <v>0</v>
      </c>
      <c r="O22" s="27">
        <f t="shared" si="25"/>
        <v>0</v>
      </c>
      <c r="P22" s="27">
        <f t="shared" si="25"/>
        <v>0</v>
      </c>
      <c r="Q22" s="27">
        <f t="shared" si="25"/>
        <v>0</v>
      </c>
      <c r="R22" s="27">
        <f t="shared" si="25"/>
        <v>0</v>
      </c>
      <c r="S22" s="27">
        <f t="shared" si="25"/>
        <v>0</v>
      </c>
      <c r="T22" s="27">
        <f t="shared" si="25"/>
        <v>0</v>
      </c>
      <c r="U22" s="27">
        <f t="shared" ref="U22:AD24" si="26">SUMIFS($AF22:$CM22,$AF$4:$CM$4,U$4,$AF$8:$CM$8,U$8)</f>
        <v>0</v>
      </c>
      <c r="V22" s="27">
        <f t="shared" si="26"/>
        <v>0</v>
      </c>
      <c r="W22" s="27">
        <f t="shared" si="26"/>
        <v>0</v>
      </c>
      <c r="X22" s="27">
        <f t="shared" si="26"/>
        <v>0</v>
      </c>
      <c r="Y22" s="27">
        <f t="shared" si="26"/>
        <v>0</v>
      </c>
      <c r="Z22" s="27">
        <f t="shared" si="26"/>
        <v>0</v>
      </c>
      <c r="AA22" s="27">
        <f t="shared" si="26"/>
        <v>0</v>
      </c>
      <c r="AB22" s="27">
        <f t="shared" si="26"/>
        <v>0</v>
      </c>
      <c r="AC22" s="27">
        <f t="shared" si="26"/>
        <v>0</v>
      </c>
      <c r="AD22" s="27">
        <f t="shared" si="26"/>
        <v>0</v>
      </c>
      <c r="AF22" s="27">
        <f>IF(AND(Inputs!$JY$25=Inventory!AF4,Inventory!AF7=Settings!$CY$10),Inputs!$JY$20,0)</f>
        <v>0</v>
      </c>
      <c r="AG22" s="27">
        <f>IF(AND(Inputs!$JY$25=Inventory!AG4,Inventory!AG7=Settings!$CY$10),Inputs!$JY$20,0)</f>
        <v>0</v>
      </c>
      <c r="AH22" s="27">
        <f>IF(AND(Inputs!$JY$25=Inventory!AH4,Inventory!AH7=Settings!$CY$10),Inputs!$JY$20,0)</f>
        <v>0</v>
      </c>
      <c r="AI22" s="27">
        <f>IF(AND(Inputs!$JY$25=Inventory!AI4,Inventory!AI7=Settings!$CY$10),Inputs!$JY$20,0)</f>
        <v>0</v>
      </c>
      <c r="AJ22" s="27">
        <f>IF(AND(Inputs!$JY$25=Inventory!AJ4,Inventory!AJ7=Settings!$CY$10),Inputs!$JY$20,0)</f>
        <v>0</v>
      </c>
      <c r="AK22" s="27">
        <f>IF(AND(Inputs!$JY$25=Inventory!AK4,Inventory!AK7=Settings!$CY$10),Inputs!$JY$20,0)</f>
        <v>30000</v>
      </c>
      <c r="AL22" s="27">
        <f>IF(AND(Inputs!$JY$25=Inventory!AL4,Inventory!AL7=Settings!$CY$10),Inputs!$JY$20,0)</f>
        <v>0</v>
      </c>
      <c r="AM22" s="27">
        <f>IF(AND(Inputs!$JY$25=Inventory!AM4,Inventory!AM7=Settings!$CY$10),Inputs!$JY$20,0)</f>
        <v>0</v>
      </c>
      <c r="AN22" s="27">
        <f>IF(AND(Inputs!$JY$25=Inventory!AN4,Inventory!AN7=Settings!$CY$10),Inputs!$JY$20,0)</f>
        <v>0</v>
      </c>
      <c r="AO22" s="27">
        <f>IF(AND(Inputs!$JY$25=Inventory!AO4,Inventory!AO7=Settings!$CY$10),Inputs!$JY$20,0)</f>
        <v>0</v>
      </c>
      <c r="AP22" s="27">
        <f>IF(AND(Inputs!$JY$25=Inventory!AP4,Inventory!AP7=Settings!$CY$10),Inputs!$JY$20,0)</f>
        <v>0</v>
      </c>
      <c r="AQ22" s="27">
        <f>IF(AND(Inputs!$JY$25=Inventory!AQ4,Inventory!AQ7=Settings!$CY$10),Inputs!$JY$20,0)</f>
        <v>0</v>
      </c>
      <c r="AR22" s="27">
        <f>IF(AND(Inputs!$JY$25=Inventory!AR4,Inventory!AR7=Settings!$CY$10),Inputs!$JY$20,0)</f>
        <v>0</v>
      </c>
      <c r="AS22" s="27">
        <f>IF(AND(Inputs!$JY$25=Inventory!AS4,Inventory!AS7=Settings!$CY$10),Inputs!$JY$20,0)</f>
        <v>0</v>
      </c>
      <c r="AT22" s="27">
        <f>IF(AND(Inputs!$JY$25=Inventory!AT4,Inventory!AT7=Settings!$CY$10),Inputs!$JY$20,0)</f>
        <v>0</v>
      </c>
      <c r="AU22" s="27">
        <f>IF(AND(Inputs!$JY$25=Inventory!AU4,Inventory!AU7=Settings!$CY$10),Inputs!$JY$20,0)</f>
        <v>0</v>
      </c>
      <c r="AV22" s="27">
        <f>IF(AND(Inputs!$JY$25=Inventory!AV4,Inventory!AV7=Settings!$CY$10),Inputs!$JY$20,0)</f>
        <v>0</v>
      </c>
      <c r="AW22" s="27">
        <f>IF(AND(Inputs!$JY$25=Inventory!AW4,Inventory!AW7=Settings!$CY$10),Inputs!$JY$20,0)</f>
        <v>0</v>
      </c>
      <c r="AX22" s="27">
        <f>IF(AND(Inputs!$JY$25=Inventory!AX4,Inventory!AX7=Settings!$CY$10),Inputs!$JY$20,0)</f>
        <v>0</v>
      </c>
      <c r="AY22" s="27">
        <f>IF(AND(Inputs!$JY$25=Inventory!AY4,Inventory!AY7=Settings!$CY$10),Inputs!$JY$20,0)</f>
        <v>0</v>
      </c>
      <c r="AZ22" s="27">
        <f>IF(AND(Inputs!$JY$25=Inventory!AZ4,Inventory!AZ7=Settings!$CY$10),Inputs!$JY$20,0)</f>
        <v>0</v>
      </c>
      <c r="BA22" s="27">
        <f>IF(AND(Inputs!$JY$25=Inventory!BA4,Inventory!BA7=Settings!$CY$10),Inputs!$JY$20,0)</f>
        <v>0</v>
      </c>
      <c r="BB22" s="27">
        <f>IF(AND(Inputs!$JY$25=Inventory!BB4,Inventory!BB7=Settings!$CY$10),Inputs!$JY$20,0)</f>
        <v>0</v>
      </c>
      <c r="BC22" s="27">
        <f>IF(AND(Inputs!$JY$25=Inventory!BC4,Inventory!BC7=Settings!$CY$10),Inputs!$JY$20,0)</f>
        <v>0</v>
      </c>
      <c r="BD22" s="27">
        <f>IF(AND(Inputs!$JY$25=Inventory!BD4,Inventory!BD7=Settings!$CY$10),Inputs!$JY$20,0)</f>
        <v>0</v>
      </c>
      <c r="BE22" s="27">
        <f>IF(AND(Inputs!$JY$25=Inventory!BE4,Inventory!BE7=Settings!$CY$10),Inputs!$JY$20,0)</f>
        <v>0</v>
      </c>
      <c r="BF22" s="27">
        <f>IF(AND(Inputs!$JY$25=Inventory!BF4,Inventory!BF7=Settings!$CY$10),Inputs!$JY$20,0)</f>
        <v>0</v>
      </c>
      <c r="BG22" s="27">
        <f>IF(AND(Inputs!$JY$25=Inventory!BG4,Inventory!BG7=Settings!$CY$10),Inputs!$JY$20,0)</f>
        <v>0</v>
      </c>
      <c r="BH22" s="27">
        <f>IF(AND(Inputs!$JY$25=Inventory!BH4,Inventory!BH7=Settings!$CY$10),Inputs!$JY$20,0)</f>
        <v>0</v>
      </c>
      <c r="BI22" s="27">
        <f>IF(AND(Inputs!$JY$25=Inventory!BI4,Inventory!BI7=Settings!$CY$10),Inputs!$JY$20,0)</f>
        <v>0</v>
      </c>
      <c r="BJ22" s="27">
        <f>IF(AND(Inputs!$JY$25=Inventory!BJ4,Inventory!BJ7=Settings!$CY$10),Inputs!$JY$20,0)</f>
        <v>0</v>
      </c>
      <c r="BK22" s="27">
        <f>IF(AND(Inputs!$JY$25=Inventory!BK4,Inventory!BK7=Settings!$CY$10),Inputs!$JY$20,0)</f>
        <v>0</v>
      </c>
      <c r="BL22" s="27">
        <f>IF(AND(Inputs!$JY$25=Inventory!BL4,Inventory!BL7=Settings!$CY$10),Inputs!$JY$20,0)</f>
        <v>0</v>
      </c>
      <c r="BM22" s="27">
        <f>IF(AND(Inputs!$JY$25=Inventory!BM4,Inventory!BM7=Settings!$CY$10),Inputs!$JY$20,0)</f>
        <v>0</v>
      </c>
      <c r="BN22" s="27">
        <f>IF(AND(Inputs!$JY$25=Inventory!BN4,Inventory!BN7=Settings!$CY$10),Inputs!$JY$20,0)</f>
        <v>0</v>
      </c>
      <c r="BO22" s="27">
        <f>IF(AND(Inputs!$JY$25=Inventory!BO4,Inventory!BO7=Settings!$CY$10),Inputs!$JY$20,0)</f>
        <v>0</v>
      </c>
      <c r="BP22" s="27">
        <f>IF(AND(Inputs!$JY$25=Inventory!BP4,Inventory!BP7=Settings!$CY$10),Inputs!$JY$20,0)</f>
        <v>0</v>
      </c>
      <c r="BQ22" s="27">
        <f>IF(AND(Inputs!$JY$25=Inventory!BQ4,Inventory!BQ7=Settings!$CY$10),Inputs!$JY$20,0)</f>
        <v>0</v>
      </c>
      <c r="BR22" s="27">
        <f>IF(AND(Inputs!$JY$25=Inventory!BR4,Inventory!BR7=Settings!$CY$10),Inputs!$JY$20,0)</f>
        <v>0</v>
      </c>
      <c r="BS22" s="27">
        <f>IF(AND(Inputs!$JY$25=Inventory!BS4,Inventory!BS7=Settings!$CY$10),Inputs!$JY$20,0)</f>
        <v>0</v>
      </c>
      <c r="BT22" s="27">
        <f>IF(AND(Inputs!$JY$25=Inventory!BT4,Inventory!BT7=Settings!$CY$10),Inputs!$JY$20,0)</f>
        <v>0</v>
      </c>
      <c r="BU22" s="27">
        <f>IF(AND(Inputs!$JY$25=Inventory!BU4,Inventory!BU7=Settings!$CY$10),Inputs!$JY$20,0)</f>
        <v>0</v>
      </c>
      <c r="BV22" s="27">
        <f>IF(AND(Inputs!$JY$25=Inventory!BV4,Inventory!BV7=Settings!$CY$10),Inputs!$JY$20,0)</f>
        <v>0</v>
      </c>
      <c r="BW22" s="27">
        <f>IF(AND(Inputs!$JY$25=Inventory!BW4,Inventory!BW7=Settings!$CY$10),Inputs!$JY$20,0)</f>
        <v>0</v>
      </c>
      <c r="BX22" s="27">
        <f>IF(AND(Inputs!$JY$25=Inventory!BX4,Inventory!BX7=Settings!$CY$10),Inputs!$JY$20,0)</f>
        <v>0</v>
      </c>
      <c r="BY22" s="27">
        <f>IF(AND(Inputs!$JY$25=Inventory!BY4,Inventory!BY7=Settings!$CY$10),Inputs!$JY$20,0)</f>
        <v>0</v>
      </c>
      <c r="BZ22" s="27">
        <f>IF(AND(Inputs!$JY$25=Inventory!BZ4,Inventory!BZ7=Settings!$CY$10),Inputs!$JY$20,0)</f>
        <v>0</v>
      </c>
      <c r="CA22" s="27">
        <f>IF(AND(Inputs!$JY$25=Inventory!CA4,Inventory!CA7=Settings!$CY$10),Inputs!$JY$20,0)</f>
        <v>0</v>
      </c>
      <c r="CB22" s="27">
        <f>IF(AND(Inputs!$JY$25=Inventory!CB4,Inventory!CB7=Settings!$CY$10),Inputs!$JY$20,0)</f>
        <v>0</v>
      </c>
      <c r="CC22" s="27">
        <f>IF(AND(Inputs!$JY$25=Inventory!CC4,Inventory!CC7=Settings!$CY$10),Inputs!$JY$20,0)</f>
        <v>0</v>
      </c>
      <c r="CD22" s="27">
        <f>IF(AND(Inputs!$JY$25=Inventory!CD4,Inventory!CD7=Settings!$CY$10),Inputs!$JY$20,0)</f>
        <v>0</v>
      </c>
      <c r="CE22" s="27">
        <f>IF(AND(Inputs!$JY$25=Inventory!CE4,Inventory!CE7=Settings!$CY$10),Inputs!$JY$20,0)</f>
        <v>0</v>
      </c>
      <c r="CF22" s="27">
        <f>IF(AND(Inputs!$JY$25=Inventory!CF4,Inventory!CF7=Settings!$CY$10),Inputs!$JY$20,0)</f>
        <v>0</v>
      </c>
      <c r="CG22" s="27">
        <f>IF(AND(Inputs!$JY$25=Inventory!CG4,Inventory!CG7=Settings!$CY$10),Inputs!$JY$20,0)</f>
        <v>0</v>
      </c>
      <c r="CH22" s="27">
        <f>IF(AND(Inputs!$JY$25=Inventory!CH4,Inventory!CH7=Settings!$CY$10),Inputs!$JY$20,0)</f>
        <v>0</v>
      </c>
      <c r="CI22" s="27">
        <f>IF(AND(Inputs!$JY$25=Inventory!CI4,Inventory!CI7=Settings!$CY$10),Inputs!$JY$20,0)</f>
        <v>0</v>
      </c>
      <c r="CJ22" s="27">
        <f>IF(AND(Inputs!$JY$25=Inventory!CJ4,Inventory!CJ7=Settings!$CY$10),Inputs!$JY$20,0)</f>
        <v>0</v>
      </c>
      <c r="CK22" s="27">
        <f>IF(AND(Inputs!$JY$25=Inventory!CK4,Inventory!CK7=Settings!$CY$10),Inputs!$JY$20,0)</f>
        <v>0</v>
      </c>
      <c r="CL22" s="27">
        <f>IF(AND(Inputs!$JY$25=Inventory!CL4,Inventory!CL7=Settings!$CY$10),Inputs!$JY$20,0)</f>
        <v>0</v>
      </c>
      <c r="CM22" s="27">
        <f>IF(AND(Inputs!$JY$25=Inventory!CM4,Inventory!CM7=Settings!$CY$10),Inputs!$JY$20,0)</f>
        <v>0</v>
      </c>
    </row>
    <row r="23" spans="2:91" x14ac:dyDescent="0.2">
      <c r="B23" s="216" t="s">
        <v>323</v>
      </c>
      <c r="C23" s="19" t="str">
        <f>Inputs!$J$16</f>
        <v>EUR</v>
      </c>
      <c r="D23" s="19" t="s">
        <v>19</v>
      </c>
      <c r="E23" s="27">
        <f t="shared" si="24"/>
        <v>0</v>
      </c>
      <c r="F23" s="27">
        <f t="shared" si="24"/>
        <v>0</v>
      </c>
      <c r="G23" s="27">
        <f t="shared" si="24"/>
        <v>0</v>
      </c>
      <c r="H23" s="27">
        <f t="shared" si="24"/>
        <v>0</v>
      </c>
      <c r="I23" s="27">
        <f t="shared" si="24"/>
        <v>0</v>
      </c>
      <c r="K23" s="27">
        <f t="shared" si="25"/>
        <v>0</v>
      </c>
      <c r="L23" s="27">
        <f t="shared" si="25"/>
        <v>0</v>
      </c>
      <c r="M23" s="27">
        <f t="shared" si="25"/>
        <v>0</v>
      </c>
      <c r="N23" s="27">
        <f t="shared" si="25"/>
        <v>0</v>
      </c>
      <c r="O23" s="27">
        <f t="shared" si="25"/>
        <v>0</v>
      </c>
      <c r="P23" s="27">
        <f t="shared" si="25"/>
        <v>0</v>
      </c>
      <c r="Q23" s="27">
        <f t="shared" si="25"/>
        <v>0</v>
      </c>
      <c r="R23" s="27">
        <f t="shared" si="25"/>
        <v>0</v>
      </c>
      <c r="S23" s="27">
        <f t="shared" si="25"/>
        <v>0</v>
      </c>
      <c r="T23" s="27">
        <f t="shared" si="25"/>
        <v>0</v>
      </c>
      <c r="U23" s="27">
        <f t="shared" si="26"/>
        <v>0</v>
      </c>
      <c r="V23" s="27">
        <f t="shared" si="26"/>
        <v>0</v>
      </c>
      <c r="W23" s="27">
        <f t="shared" si="26"/>
        <v>0</v>
      </c>
      <c r="X23" s="27">
        <f t="shared" si="26"/>
        <v>0</v>
      </c>
      <c r="Y23" s="27">
        <f t="shared" si="26"/>
        <v>0</v>
      </c>
      <c r="Z23" s="27">
        <f t="shared" si="26"/>
        <v>0</v>
      </c>
      <c r="AA23" s="27">
        <f t="shared" si="26"/>
        <v>0</v>
      </c>
      <c r="AB23" s="27">
        <f t="shared" si="26"/>
        <v>0</v>
      </c>
      <c r="AC23" s="27">
        <f t="shared" si="26"/>
        <v>0</v>
      </c>
      <c r="AD23" s="27">
        <f t="shared" si="26"/>
        <v>0</v>
      </c>
      <c r="AF23" s="27">
        <f>IF(AND(Inputs!$JY$25=Inventory!AF5,Inventory!AF8=Settings!$CY$10),Inputs!$JY$20,0)</f>
        <v>0</v>
      </c>
      <c r="AG23" s="27">
        <f>IF(AND(Inputs!$JY$25=Inventory!AG5,Inventory!AG8=Settings!$CY$10),Inputs!$JY$20,0)</f>
        <v>0</v>
      </c>
      <c r="AH23" s="27">
        <f>IF(AND(Inputs!$JY$25=Inventory!AH5,Inventory!AH8=Settings!$CY$10),Inputs!$JY$20,0)</f>
        <v>0</v>
      </c>
      <c r="AI23" s="27">
        <f>IF(AND(Inputs!$JY$25=Inventory!AI5,Inventory!AI8=Settings!$CY$10),Inputs!$JY$20,0)</f>
        <v>0</v>
      </c>
      <c r="AJ23" s="27">
        <f>IF(AND(Inputs!$JY$25=Inventory!AJ5,Inventory!AJ8=Settings!$CY$10),Inputs!$JY$20,0)</f>
        <v>0</v>
      </c>
      <c r="AK23" s="27">
        <f>IF(AND(Inputs!$JY$25=Inventory!AK5,Inventory!AK8=Settings!$CY$10),Inputs!$JY$20,0)</f>
        <v>0</v>
      </c>
      <c r="AL23" s="27">
        <f>IF(AND(Inputs!$JY$25=Inventory!AL5,Inventory!AL8=Settings!$CY$10),Inputs!$JY$20,0)</f>
        <v>0</v>
      </c>
      <c r="AM23" s="27">
        <f>IF(AND(Inputs!$JY$25=Inventory!AM5,Inventory!AM8=Settings!$CY$10),Inputs!$JY$20,0)</f>
        <v>0</v>
      </c>
      <c r="AN23" s="27">
        <f>IF(AND(Inputs!$JY$25=Inventory!AN5,Inventory!AN8=Settings!$CY$10),Inputs!$JY$20,0)</f>
        <v>0</v>
      </c>
      <c r="AO23" s="27">
        <f>IF(AND(Inputs!$JY$25=Inventory!AO5,Inventory!AO8=Settings!$CY$10),Inputs!$JY$20,0)</f>
        <v>0</v>
      </c>
      <c r="AP23" s="27">
        <f>IF(AND(Inputs!$JY$25=Inventory!AP5,Inventory!AP8=Settings!$CY$10),Inputs!$JY$20,0)</f>
        <v>0</v>
      </c>
      <c r="AQ23" s="27">
        <f>IF(AND(Inputs!$JY$25=Inventory!AQ5,Inventory!AQ8=Settings!$CY$10),Inputs!$JY$20,0)</f>
        <v>0</v>
      </c>
      <c r="AR23" s="27">
        <f>IF(AND(Inputs!$JY$25=Inventory!AR5,Inventory!AR8=Settings!$CY$10),Inputs!$JY$20,0)</f>
        <v>0</v>
      </c>
      <c r="AS23" s="27">
        <f>IF(AND(Inputs!$JY$25=Inventory!AS5,Inventory!AS8=Settings!$CY$10),Inputs!$JY$20,0)</f>
        <v>0</v>
      </c>
      <c r="AT23" s="27">
        <f>IF(AND(Inputs!$JY$25=Inventory!AT5,Inventory!AT8=Settings!$CY$10),Inputs!$JY$20,0)</f>
        <v>0</v>
      </c>
      <c r="AU23" s="27">
        <f>IF(AND(Inputs!$JY$25=Inventory!AU5,Inventory!AU8=Settings!$CY$10),Inputs!$JY$20,0)</f>
        <v>0</v>
      </c>
      <c r="AV23" s="27">
        <f>IF(AND(Inputs!$JY$25=Inventory!AV5,Inventory!AV8=Settings!$CY$10),Inputs!$JY$20,0)</f>
        <v>0</v>
      </c>
      <c r="AW23" s="27">
        <f>IF(AND(Inputs!$JY$25=Inventory!AW5,Inventory!AW8=Settings!$CY$10),Inputs!$JY$20,0)</f>
        <v>0</v>
      </c>
      <c r="AX23" s="27">
        <f>IF(AND(Inputs!$JY$25=Inventory!AX5,Inventory!AX8=Settings!$CY$10),Inputs!$JY$20,0)</f>
        <v>0</v>
      </c>
      <c r="AY23" s="27">
        <f>IF(AND(Inputs!$JY$25=Inventory!AY5,Inventory!AY8=Settings!$CY$10),Inputs!$JY$20,0)</f>
        <v>0</v>
      </c>
      <c r="AZ23" s="27">
        <f>IF(AND(Inputs!$JY$25=Inventory!AZ5,Inventory!AZ8=Settings!$CY$10),Inputs!$JY$20,0)</f>
        <v>0</v>
      </c>
      <c r="BA23" s="27">
        <f>IF(AND(Inputs!$JY$25=Inventory!BA5,Inventory!BA8=Settings!$CY$10),Inputs!$JY$20,0)</f>
        <v>0</v>
      </c>
      <c r="BB23" s="27">
        <f>IF(AND(Inputs!$JY$25=Inventory!BB5,Inventory!BB8=Settings!$CY$10),Inputs!$JY$20,0)</f>
        <v>0</v>
      </c>
      <c r="BC23" s="27">
        <f>IF(AND(Inputs!$JY$25=Inventory!BC5,Inventory!BC8=Settings!$CY$10),Inputs!$JY$20,0)</f>
        <v>0</v>
      </c>
      <c r="BD23" s="27">
        <f>IF(AND(Inputs!$JY$25=Inventory!BD5,Inventory!BD8=Settings!$CY$10),Inputs!$JY$20,0)</f>
        <v>0</v>
      </c>
      <c r="BE23" s="27">
        <f>IF(AND(Inputs!$JY$25=Inventory!BE5,Inventory!BE8=Settings!$CY$10),Inputs!$JY$20,0)</f>
        <v>0</v>
      </c>
      <c r="BF23" s="27">
        <f>IF(AND(Inputs!$JY$25=Inventory!BF5,Inventory!BF8=Settings!$CY$10),Inputs!$JY$20,0)</f>
        <v>0</v>
      </c>
      <c r="BG23" s="27">
        <f>IF(AND(Inputs!$JY$25=Inventory!BG5,Inventory!BG8=Settings!$CY$10),Inputs!$JY$20,0)</f>
        <v>0</v>
      </c>
      <c r="BH23" s="27">
        <f>IF(AND(Inputs!$JY$25=Inventory!BH5,Inventory!BH8=Settings!$CY$10),Inputs!$JY$20,0)</f>
        <v>0</v>
      </c>
      <c r="BI23" s="27">
        <f>IF(AND(Inputs!$JY$25=Inventory!BI5,Inventory!BI8=Settings!$CY$10),Inputs!$JY$20,0)</f>
        <v>0</v>
      </c>
      <c r="BJ23" s="27">
        <f>IF(AND(Inputs!$JY$25=Inventory!BJ5,Inventory!BJ8=Settings!$CY$10),Inputs!$JY$20,0)</f>
        <v>0</v>
      </c>
      <c r="BK23" s="27">
        <f>IF(AND(Inputs!$JY$25=Inventory!BK5,Inventory!BK8=Settings!$CY$10),Inputs!$JY$20,0)</f>
        <v>0</v>
      </c>
      <c r="BL23" s="27">
        <f>IF(AND(Inputs!$JY$25=Inventory!BL5,Inventory!BL8=Settings!$CY$10),Inputs!$JY$20,0)</f>
        <v>0</v>
      </c>
      <c r="BM23" s="27">
        <f>IF(AND(Inputs!$JY$25=Inventory!BM5,Inventory!BM8=Settings!$CY$10),Inputs!$JY$20,0)</f>
        <v>0</v>
      </c>
      <c r="BN23" s="27">
        <f>IF(AND(Inputs!$JY$25=Inventory!BN5,Inventory!BN8=Settings!$CY$10),Inputs!$JY$20,0)</f>
        <v>0</v>
      </c>
      <c r="BO23" s="27">
        <f>IF(AND(Inputs!$JY$25=Inventory!BO5,Inventory!BO8=Settings!$CY$10),Inputs!$JY$20,0)</f>
        <v>0</v>
      </c>
      <c r="BP23" s="27">
        <f>IF(AND(Inputs!$JY$25=Inventory!BP5,Inventory!BP8=Settings!$CY$10),Inputs!$JY$20,0)</f>
        <v>0</v>
      </c>
      <c r="BQ23" s="27">
        <f>IF(AND(Inputs!$JY$25=Inventory!BQ5,Inventory!BQ8=Settings!$CY$10),Inputs!$JY$20,0)</f>
        <v>0</v>
      </c>
      <c r="BR23" s="27">
        <f>IF(AND(Inputs!$JY$25=Inventory!BR5,Inventory!BR8=Settings!$CY$10),Inputs!$JY$20,0)</f>
        <v>0</v>
      </c>
      <c r="BS23" s="27">
        <f>IF(AND(Inputs!$JY$25=Inventory!BS5,Inventory!BS8=Settings!$CY$10),Inputs!$JY$20,0)</f>
        <v>0</v>
      </c>
      <c r="BT23" s="27">
        <f>IF(AND(Inputs!$JY$25=Inventory!BT5,Inventory!BT8=Settings!$CY$10),Inputs!$JY$20,0)</f>
        <v>0</v>
      </c>
      <c r="BU23" s="27">
        <f>IF(AND(Inputs!$JY$25=Inventory!BU5,Inventory!BU8=Settings!$CY$10),Inputs!$JY$20,0)</f>
        <v>0</v>
      </c>
      <c r="BV23" s="27">
        <f>IF(AND(Inputs!$JY$25=Inventory!BV5,Inventory!BV8=Settings!$CY$10),Inputs!$JY$20,0)</f>
        <v>0</v>
      </c>
      <c r="BW23" s="27">
        <f>IF(AND(Inputs!$JY$25=Inventory!BW5,Inventory!BW8=Settings!$CY$10),Inputs!$JY$20,0)</f>
        <v>0</v>
      </c>
      <c r="BX23" s="27">
        <f>IF(AND(Inputs!$JY$25=Inventory!BX5,Inventory!BX8=Settings!$CY$10),Inputs!$JY$20,0)</f>
        <v>0</v>
      </c>
      <c r="BY23" s="27">
        <f>IF(AND(Inputs!$JY$25=Inventory!BY5,Inventory!BY8=Settings!$CY$10),Inputs!$JY$20,0)</f>
        <v>0</v>
      </c>
      <c r="BZ23" s="27">
        <f>IF(AND(Inputs!$JY$25=Inventory!BZ5,Inventory!BZ8=Settings!$CY$10),Inputs!$JY$20,0)</f>
        <v>0</v>
      </c>
      <c r="CA23" s="27">
        <f>IF(AND(Inputs!$JY$25=Inventory!CA5,Inventory!CA8=Settings!$CY$10),Inputs!$JY$20,0)</f>
        <v>0</v>
      </c>
      <c r="CB23" s="27">
        <f>IF(AND(Inputs!$JY$25=Inventory!CB5,Inventory!CB8=Settings!$CY$10),Inputs!$JY$20,0)</f>
        <v>0</v>
      </c>
      <c r="CC23" s="27">
        <f>IF(AND(Inputs!$JY$25=Inventory!CC5,Inventory!CC8=Settings!$CY$10),Inputs!$JY$20,0)</f>
        <v>0</v>
      </c>
      <c r="CD23" s="27">
        <f>IF(AND(Inputs!$JY$25=Inventory!CD5,Inventory!CD8=Settings!$CY$10),Inputs!$JY$20,0)</f>
        <v>0</v>
      </c>
      <c r="CE23" s="27">
        <f>IF(AND(Inputs!$JY$25=Inventory!CE5,Inventory!CE8=Settings!$CY$10),Inputs!$JY$20,0)</f>
        <v>0</v>
      </c>
      <c r="CF23" s="27">
        <f>IF(AND(Inputs!$JY$25=Inventory!CF5,Inventory!CF8=Settings!$CY$10),Inputs!$JY$20,0)</f>
        <v>0</v>
      </c>
      <c r="CG23" s="27">
        <f>IF(AND(Inputs!$JY$25=Inventory!CG5,Inventory!CG8=Settings!$CY$10),Inputs!$JY$20,0)</f>
        <v>0</v>
      </c>
      <c r="CH23" s="27">
        <f>IF(AND(Inputs!$JY$25=Inventory!CH5,Inventory!CH8=Settings!$CY$10),Inputs!$JY$20,0)</f>
        <v>0</v>
      </c>
      <c r="CI23" s="27">
        <f>IF(AND(Inputs!$JY$25=Inventory!CI5,Inventory!CI8=Settings!$CY$10),Inputs!$JY$20,0)</f>
        <v>0</v>
      </c>
      <c r="CJ23" s="27">
        <f>IF(AND(Inputs!$JY$25=Inventory!CJ5,Inventory!CJ8=Settings!$CY$10),Inputs!$JY$20,0)</f>
        <v>0</v>
      </c>
      <c r="CK23" s="27">
        <f>IF(AND(Inputs!$JY$25=Inventory!CK5,Inventory!CK8=Settings!$CY$10),Inputs!$JY$20,0)</f>
        <v>0</v>
      </c>
      <c r="CL23" s="27">
        <f>IF(AND(Inputs!$JY$25=Inventory!CL5,Inventory!CL8=Settings!$CY$10),Inputs!$JY$20,0)</f>
        <v>0</v>
      </c>
      <c r="CM23" s="27">
        <f>IF(AND(Inputs!$JY$25=Inventory!CM5,Inventory!CM8=Settings!$CY$10),Inputs!$JY$20,0)</f>
        <v>0</v>
      </c>
    </row>
    <row r="24" spans="2:91" x14ac:dyDescent="0.2">
      <c r="B24" s="216" t="s">
        <v>319</v>
      </c>
      <c r="C24" s="19" t="str">
        <f>Inputs!$J$16</f>
        <v>EUR</v>
      </c>
      <c r="D24" s="19" t="s">
        <v>19</v>
      </c>
      <c r="E24" s="27">
        <f t="shared" si="24"/>
        <v>-30000</v>
      </c>
      <c r="F24" s="27">
        <f t="shared" si="24"/>
        <v>0</v>
      </c>
      <c r="G24" s="27">
        <f t="shared" si="24"/>
        <v>0</v>
      </c>
      <c r="H24" s="27">
        <f t="shared" si="24"/>
        <v>0</v>
      </c>
      <c r="I24" s="27">
        <f t="shared" si="24"/>
        <v>0</v>
      </c>
      <c r="K24" s="27">
        <f t="shared" si="25"/>
        <v>0</v>
      </c>
      <c r="L24" s="27">
        <f t="shared" si="25"/>
        <v>0</v>
      </c>
      <c r="M24" s="27">
        <f t="shared" si="25"/>
        <v>0</v>
      </c>
      <c r="N24" s="27">
        <f t="shared" si="25"/>
        <v>-30000</v>
      </c>
      <c r="O24" s="27">
        <f t="shared" si="25"/>
        <v>0</v>
      </c>
      <c r="P24" s="27">
        <f t="shared" si="25"/>
        <v>0</v>
      </c>
      <c r="Q24" s="27">
        <f t="shared" si="25"/>
        <v>0</v>
      </c>
      <c r="R24" s="27">
        <f t="shared" si="25"/>
        <v>0</v>
      </c>
      <c r="S24" s="27">
        <f t="shared" si="25"/>
        <v>0</v>
      </c>
      <c r="T24" s="27">
        <f t="shared" si="25"/>
        <v>0</v>
      </c>
      <c r="U24" s="27">
        <f t="shared" si="26"/>
        <v>0</v>
      </c>
      <c r="V24" s="27">
        <f t="shared" si="26"/>
        <v>0</v>
      </c>
      <c r="W24" s="27">
        <f t="shared" si="26"/>
        <v>0</v>
      </c>
      <c r="X24" s="27">
        <f t="shared" si="26"/>
        <v>0</v>
      </c>
      <c r="Y24" s="27">
        <f t="shared" si="26"/>
        <v>0</v>
      </c>
      <c r="Z24" s="27">
        <f t="shared" si="26"/>
        <v>0</v>
      </c>
      <c r="AA24" s="27">
        <f t="shared" si="26"/>
        <v>0</v>
      </c>
      <c r="AB24" s="27">
        <f t="shared" si="26"/>
        <v>0</v>
      </c>
      <c r="AC24" s="27">
        <f t="shared" si="26"/>
        <v>0</v>
      </c>
      <c r="AD24" s="27">
        <f t="shared" si="26"/>
        <v>0</v>
      </c>
      <c r="AF24" s="27">
        <f>-IF(AND(Settings!$CM$7=Inventory!AF4,Inventory!AF7=Settings!$CM$8),Inputs!$JY$20,0)</f>
        <v>0</v>
      </c>
      <c r="AG24" s="27">
        <f>-IF(AND(Settings!$CM$7=Inventory!AG4,Inventory!AG7=Settings!$CM$8),Inputs!$JY$20,0)</f>
        <v>0</v>
      </c>
      <c r="AH24" s="27">
        <f>-IF(AND(Settings!$CM$7=Inventory!AH4,Inventory!AH7=Settings!$CM$8),Inputs!$JY$20,0)</f>
        <v>0</v>
      </c>
      <c r="AI24" s="27">
        <f>-IF(AND(Settings!$CM$7=Inventory!AI4,Inventory!AI7=Settings!$CM$8),Inputs!$JY$20,0)</f>
        <v>0</v>
      </c>
      <c r="AJ24" s="27">
        <f>-IF(AND(Settings!$CM$7=Inventory!AJ4,Inventory!AJ7=Settings!$CM$8),Inputs!$JY$20,0)</f>
        <v>0</v>
      </c>
      <c r="AK24" s="27">
        <f>-IF(AND(Settings!$CM$7=Inventory!AK4,Inventory!AK7=Settings!$CM$8),Inputs!$JY$20,0)</f>
        <v>0</v>
      </c>
      <c r="AL24" s="27">
        <f>-IF(AND(Settings!$CM$7=Inventory!AL4,Inventory!AL7=Settings!$CM$8),Inputs!$JY$20,0)</f>
        <v>0</v>
      </c>
      <c r="AM24" s="27">
        <f>-IF(AND(Settings!$CM$7=Inventory!AM4,Inventory!AM7=Settings!$CM$8),Inputs!$JY$20,0)</f>
        <v>0</v>
      </c>
      <c r="AN24" s="27">
        <f>-IF(AND(Settings!$CM$7=Inventory!AN4,Inventory!AN7=Settings!$CM$8),Inputs!$JY$20,0)</f>
        <v>0</v>
      </c>
      <c r="AO24" s="27">
        <f>-IF(AND(Settings!$CM$7=Inventory!AO4,Inventory!AO7=Settings!$CM$8),Inputs!$JY$20,0)</f>
        <v>-30000</v>
      </c>
      <c r="AP24" s="27">
        <f>-IF(AND(Settings!$CM$7=Inventory!AP4,Inventory!AP7=Settings!$CM$8),Inputs!$JY$20,0)</f>
        <v>0</v>
      </c>
      <c r="AQ24" s="27">
        <f>-IF(AND(Settings!$CM$7=Inventory!AQ4,Inventory!AQ7=Settings!$CM$8),Inputs!$JY$20,0)</f>
        <v>0</v>
      </c>
      <c r="AR24" s="27">
        <f>-IF(AND(Settings!$CM$7=Inventory!AR4,Inventory!AR7=Settings!$CM$8),Inputs!$JY$20,0)</f>
        <v>0</v>
      </c>
      <c r="AS24" s="27">
        <f>-IF(AND(Settings!$CM$7=Inventory!AS4,Inventory!AS7=Settings!$CM$8),Inputs!$JY$20,0)</f>
        <v>0</v>
      </c>
      <c r="AT24" s="27">
        <f>-IF(AND(Settings!$CM$7=Inventory!AT4,Inventory!AT7=Settings!$CM$8),Inputs!$JY$20,0)</f>
        <v>0</v>
      </c>
      <c r="AU24" s="27">
        <f>-IF(AND(Settings!$CM$7=Inventory!AU4,Inventory!AU7=Settings!$CM$8),Inputs!$JY$20,0)</f>
        <v>0</v>
      </c>
      <c r="AV24" s="27">
        <f>-IF(AND(Settings!$CM$7=Inventory!AV4,Inventory!AV7=Settings!$CM$8),Inputs!$JY$20,0)</f>
        <v>0</v>
      </c>
      <c r="AW24" s="27">
        <f>-IF(AND(Settings!$CM$7=Inventory!AW4,Inventory!AW7=Settings!$CM$8),Inputs!$JY$20,0)</f>
        <v>0</v>
      </c>
      <c r="AX24" s="27">
        <f>-IF(AND(Settings!$CM$7=Inventory!AX4,Inventory!AX7=Settings!$CM$8),Inputs!$JY$20,0)</f>
        <v>0</v>
      </c>
      <c r="AY24" s="27">
        <f>-IF(AND(Settings!$CM$7=Inventory!AY4,Inventory!AY7=Settings!$CM$8),Inputs!$JY$20,0)</f>
        <v>0</v>
      </c>
      <c r="AZ24" s="27">
        <f>-IF(AND(Settings!$CM$7=Inventory!AZ4,Inventory!AZ7=Settings!$CM$8),Inputs!$JY$20,0)</f>
        <v>0</v>
      </c>
      <c r="BA24" s="27">
        <f>-IF(AND(Settings!$CM$7=Inventory!BA4,Inventory!BA7=Settings!$CM$8),Inputs!$JY$20,0)</f>
        <v>0</v>
      </c>
      <c r="BB24" s="27">
        <f>-IF(AND(Settings!$CM$7=Inventory!BB4,Inventory!BB7=Settings!$CM$8),Inputs!$JY$20,0)</f>
        <v>0</v>
      </c>
      <c r="BC24" s="27">
        <f>-IF(AND(Settings!$CM$7=Inventory!BC4,Inventory!BC7=Settings!$CM$8),Inputs!$JY$20,0)</f>
        <v>0</v>
      </c>
      <c r="BD24" s="27">
        <f>-IF(AND(Settings!$CM$7=Inventory!BD4,Inventory!BD7=Settings!$CM$8),Inputs!$JY$20,0)</f>
        <v>0</v>
      </c>
      <c r="BE24" s="27">
        <f>-IF(AND(Settings!$CM$7=Inventory!BE4,Inventory!BE7=Settings!$CM$8),Inputs!$JY$20,0)</f>
        <v>0</v>
      </c>
      <c r="BF24" s="27">
        <f>-IF(AND(Settings!$CM$7=Inventory!BF4,Inventory!BF7=Settings!$CM$8),Inputs!$JY$20,0)</f>
        <v>0</v>
      </c>
      <c r="BG24" s="27">
        <f>-IF(AND(Settings!$CM$7=Inventory!BG4,Inventory!BG7=Settings!$CM$8),Inputs!$JY$20,0)</f>
        <v>0</v>
      </c>
      <c r="BH24" s="27">
        <f>-IF(AND(Settings!$CM$7=Inventory!BH4,Inventory!BH7=Settings!$CM$8),Inputs!$JY$20,0)</f>
        <v>0</v>
      </c>
      <c r="BI24" s="27">
        <f>-IF(AND(Settings!$CM$7=Inventory!BI4,Inventory!BI7=Settings!$CM$8),Inputs!$JY$20,0)</f>
        <v>0</v>
      </c>
      <c r="BJ24" s="27">
        <f>-IF(AND(Settings!$CM$7=Inventory!BJ4,Inventory!BJ7=Settings!$CM$8),Inputs!$JY$20,0)</f>
        <v>0</v>
      </c>
      <c r="BK24" s="27">
        <f>-IF(AND(Settings!$CM$7=Inventory!BK4,Inventory!BK7=Settings!$CM$8),Inputs!$JY$20,0)</f>
        <v>0</v>
      </c>
      <c r="BL24" s="27">
        <f>-IF(AND(Settings!$CM$7=Inventory!BL4,Inventory!BL7=Settings!$CM$8),Inputs!$JY$20,0)</f>
        <v>0</v>
      </c>
      <c r="BM24" s="27">
        <f>-IF(AND(Settings!$CM$7=Inventory!BM4,Inventory!BM7=Settings!$CM$8),Inputs!$JY$20,0)</f>
        <v>0</v>
      </c>
      <c r="BN24" s="27">
        <f>-IF(AND(Settings!$CM$7=Inventory!BN4,Inventory!BN7=Settings!$CM$8),Inputs!$JY$20,0)</f>
        <v>0</v>
      </c>
      <c r="BO24" s="27">
        <f>-IF(AND(Settings!$CM$7=Inventory!BO4,Inventory!BO7=Settings!$CM$8),Inputs!$JY$20,0)</f>
        <v>0</v>
      </c>
      <c r="BP24" s="27">
        <f>-IF(AND(Settings!$CM$7=Inventory!BP4,Inventory!BP7=Settings!$CM$8),Inputs!$JY$20,0)</f>
        <v>0</v>
      </c>
      <c r="BQ24" s="27">
        <f>-IF(AND(Settings!$CM$7=Inventory!BQ4,Inventory!BQ7=Settings!$CM$8),Inputs!$JY$20,0)</f>
        <v>0</v>
      </c>
      <c r="BR24" s="27">
        <f>-IF(AND(Settings!$CM$7=Inventory!BR4,Inventory!BR7=Settings!$CM$8),Inputs!$JY$20,0)</f>
        <v>0</v>
      </c>
      <c r="BS24" s="27">
        <f>-IF(AND(Settings!$CM$7=Inventory!BS4,Inventory!BS7=Settings!$CM$8),Inputs!$JY$20,0)</f>
        <v>0</v>
      </c>
      <c r="BT24" s="27">
        <f>-IF(AND(Settings!$CM$7=Inventory!BT4,Inventory!BT7=Settings!$CM$8),Inputs!$JY$20,0)</f>
        <v>0</v>
      </c>
      <c r="BU24" s="27">
        <f>-IF(AND(Settings!$CM$7=Inventory!BU4,Inventory!BU7=Settings!$CM$8),Inputs!$JY$20,0)</f>
        <v>0</v>
      </c>
      <c r="BV24" s="27">
        <f>-IF(AND(Settings!$CM$7=Inventory!BV4,Inventory!BV7=Settings!$CM$8),Inputs!$JY$20,0)</f>
        <v>0</v>
      </c>
      <c r="BW24" s="27">
        <f>-IF(AND(Settings!$CM$7=Inventory!BW4,Inventory!BW7=Settings!$CM$8),Inputs!$JY$20,0)</f>
        <v>0</v>
      </c>
      <c r="BX24" s="27">
        <f>-IF(AND(Settings!$CM$7=Inventory!BX4,Inventory!BX7=Settings!$CM$8),Inputs!$JY$20,0)</f>
        <v>0</v>
      </c>
      <c r="BY24" s="27">
        <f>-IF(AND(Settings!$CM$7=Inventory!BY4,Inventory!BY7=Settings!$CM$8),Inputs!$JY$20,0)</f>
        <v>0</v>
      </c>
      <c r="BZ24" s="27">
        <f>-IF(AND(Settings!$CM$7=Inventory!BZ4,Inventory!BZ7=Settings!$CM$8),Inputs!$JY$20,0)</f>
        <v>0</v>
      </c>
      <c r="CA24" s="27">
        <f>-IF(AND(Settings!$CM$7=Inventory!CA4,Inventory!CA7=Settings!$CM$8),Inputs!$JY$20,0)</f>
        <v>0</v>
      </c>
      <c r="CB24" s="27">
        <f>-IF(AND(Settings!$CM$7=Inventory!CB4,Inventory!CB7=Settings!$CM$8),Inputs!$JY$20,0)</f>
        <v>0</v>
      </c>
      <c r="CC24" s="27">
        <f>-IF(AND(Settings!$CM$7=Inventory!CC4,Inventory!CC7=Settings!$CM$8),Inputs!$JY$20,0)</f>
        <v>0</v>
      </c>
      <c r="CD24" s="27">
        <f>-IF(AND(Settings!$CM$7=Inventory!CD4,Inventory!CD7=Settings!$CM$8),Inputs!$JY$20,0)</f>
        <v>0</v>
      </c>
      <c r="CE24" s="27">
        <f>-IF(AND(Settings!$CM$7=Inventory!CE4,Inventory!CE7=Settings!$CM$8),Inputs!$JY$20,0)</f>
        <v>0</v>
      </c>
      <c r="CF24" s="27">
        <f>-IF(AND(Settings!$CM$7=Inventory!CF4,Inventory!CF7=Settings!$CM$8),Inputs!$JY$20,0)</f>
        <v>0</v>
      </c>
      <c r="CG24" s="27">
        <f>-IF(AND(Settings!$CM$7=Inventory!CG4,Inventory!CG7=Settings!$CM$8),Inputs!$JY$20,0)</f>
        <v>0</v>
      </c>
      <c r="CH24" s="27">
        <f>-IF(AND(Settings!$CM$7=Inventory!CH4,Inventory!CH7=Settings!$CM$8),Inputs!$JY$20,0)</f>
        <v>0</v>
      </c>
      <c r="CI24" s="27">
        <f>-IF(AND(Settings!$CM$7=Inventory!CI4,Inventory!CI7=Settings!$CM$8),Inputs!$JY$20,0)</f>
        <v>0</v>
      </c>
      <c r="CJ24" s="27">
        <f>-IF(AND(Settings!$CM$7=Inventory!CJ4,Inventory!CJ7=Settings!$CM$8),Inputs!$JY$20,0)</f>
        <v>0</v>
      </c>
      <c r="CK24" s="27">
        <f>-IF(AND(Settings!$CM$7=Inventory!CK4,Inventory!CK7=Settings!$CM$8),Inputs!$JY$20,0)</f>
        <v>0</v>
      </c>
      <c r="CL24" s="27">
        <f>-IF(AND(Settings!$CM$7=Inventory!CL4,Inventory!CL7=Settings!$CM$8),Inputs!$JY$20,0)</f>
        <v>0</v>
      </c>
      <c r="CM24" s="27">
        <f>-IF(AND(Settings!$CM$7=Inventory!CM4,Inventory!CM7=Settings!$CM$8),Inputs!$JY$20,0)</f>
        <v>0</v>
      </c>
    </row>
    <row r="25" spans="2:91" s="115" customFormat="1" x14ac:dyDescent="0.2">
      <c r="B25" s="115" t="s">
        <v>318</v>
      </c>
      <c r="C25" s="19" t="str">
        <f>Inputs!$J$16</f>
        <v>EUR</v>
      </c>
      <c r="D25" s="19" t="s">
        <v>19</v>
      </c>
      <c r="E25" s="63">
        <f>SUM(E21:E24)</f>
        <v>0</v>
      </c>
      <c r="F25" s="63">
        <f>SUM(F21:F24)</f>
        <v>0</v>
      </c>
      <c r="G25" s="63">
        <f>SUM(G21:G24)</f>
        <v>0</v>
      </c>
      <c r="H25" s="63">
        <f>SUM(H21:H24)</f>
        <v>0</v>
      </c>
      <c r="I25" s="63">
        <f>SUM(I21:I24)</f>
        <v>0</v>
      </c>
      <c r="K25" s="63">
        <f t="shared" ref="K25:AD25" si="27">SUM(K21:K24)</f>
        <v>0</v>
      </c>
      <c r="L25" s="63">
        <f t="shared" si="27"/>
        <v>30000</v>
      </c>
      <c r="M25" s="63">
        <f t="shared" si="27"/>
        <v>30000</v>
      </c>
      <c r="N25" s="63">
        <f t="shared" si="27"/>
        <v>0</v>
      </c>
      <c r="O25" s="63">
        <f t="shared" si="27"/>
        <v>0</v>
      </c>
      <c r="P25" s="63">
        <f t="shared" si="27"/>
        <v>0</v>
      </c>
      <c r="Q25" s="63">
        <f t="shared" si="27"/>
        <v>0</v>
      </c>
      <c r="R25" s="63">
        <f t="shared" si="27"/>
        <v>0</v>
      </c>
      <c r="S25" s="63">
        <f t="shared" si="27"/>
        <v>0</v>
      </c>
      <c r="T25" s="63">
        <f t="shared" si="27"/>
        <v>0</v>
      </c>
      <c r="U25" s="63">
        <f t="shared" si="27"/>
        <v>0</v>
      </c>
      <c r="V25" s="63">
        <f t="shared" si="27"/>
        <v>0</v>
      </c>
      <c r="W25" s="63">
        <f t="shared" si="27"/>
        <v>0</v>
      </c>
      <c r="X25" s="63">
        <f t="shared" si="27"/>
        <v>0</v>
      </c>
      <c r="Y25" s="63">
        <f t="shared" si="27"/>
        <v>0</v>
      </c>
      <c r="Z25" s="63">
        <f t="shared" si="27"/>
        <v>0</v>
      </c>
      <c r="AA25" s="63">
        <f t="shared" si="27"/>
        <v>0</v>
      </c>
      <c r="AB25" s="63">
        <f t="shared" si="27"/>
        <v>0</v>
      </c>
      <c r="AC25" s="63">
        <f t="shared" si="27"/>
        <v>0</v>
      </c>
      <c r="AD25" s="63">
        <f t="shared" si="27"/>
        <v>0</v>
      </c>
      <c r="AF25" s="63">
        <f t="shared" ref="AF25:BK25" si="28">SUM(AF21:AF24)</f>
        <v>0</v>
      </c>
      <c r="AG25" s="63">
        <f t="shared" si="28"/>
        <v>0</v>
      </c>
      <c r="AH25" s="63">
        <f t="shared" si="28"/>
        <v>0</v>
      </c>
      <c r="AI25" s="63">
        <f t="shared" si="28"/>
        <v>0</v>
      </c>
      <c r="AJ25" s="63">
        <f t="shared" si="28"/>
        <v>0</v>
      </c>
      <c r="AK25" s="63">
        <f t="shared" si="28"/>
        <v>30000</v>
      </c>
      <c r="AL25" s="63">
        <f t="shared" si="28"/>
        <v>30000</v>
      </c>
      <c r="AM25" s="63">
        <f t="shared" si="28"/>
        <v>30000</v>
      </c>
      <c r="AN25" s="63">
        <f t="shared" si="28"/>
        <v>30000</v>
      </c>
      <c r="AO25" s="63">
        <f t="shared" si="28"/>
        <v>0</v>
      </c>
      <c r="AP25" s="63">
        <f t="shared" si="28"/>
        <v>0</v>
      </c>
      <c r="AQ25" s="63">
        <f t="shared" si="28"/>
        <v>0</v>
      </c>
      <c r="AR25" s="63">
        <f t="shared" si="28"/>
        <v>0</v>
      </c>
      <c r="AS25" s="63">
        <f t="shared" si="28"/>
        <v>0</v>
      </c>
      <c r="AT25" s="63">
        <f t="shared" si="28"/>
        <v>0</v>
      </c>
      <c r="AU25" s="63">
        <f t="shared" si="28"/>
        <v>0</v>
      </c>
      <c r="AV25" s="63">
        <f t="shared" si="28"/>
        <v>0</v>
      </c>
      <c r="AW25" s="63">
        <f t="shared" si="28"/>
        <v>0</v>
      </c>
      <c r="AX25" s="63">
        <f t="shared" si="28"/>
        <v>0</v>
      </c>
      <c r="AY25" s="63">
        <f t="shared" si="28"/>
        <v>0</v>
      </c>
      <c r="AZ25" s="63">
        <f t="shared" si="28"/>
        <v>0</v>
      </c>
      <c r="BA25" s="63">
        <f t="shared" si="28"/>
        <v>0</v>
      </c>
      <c r="BB25" s="63">
        <f t="shared" si="28"/>
        <v>0</v>
      </c>
      <c r="BC25" s="63">
        <f t="shared" si="28"/>
        <v>0</v>
      </c>
      <c r="BD25" s="63">
        <f t="shared" si="28"/>
        <v>0</v>
      </c>
      <c r="BE25" s="63">
        <f t="shared" si="28"/>
        <v>0</v>
      </c>
      <c r="BF25" s="63">
        <f t="shared" si="28"/>
        <v>0</v>
      </c>
      <c r="BG25" s="63">
        <f t="shared" si="28"/>
        <v>0</v>
      </c>
      <c r="BH25" s="63">
        <f t="shared" si="28"/>
        <v>0</v>
      </c>
      <c r="BI25" s="63">
        <f t="shared" si="28"/>
        <v>0</v>
      </c>
      <c r="BJ25" s="63">
        <f t="shared" si="28"/>
        <v>0</v>
      </c>
      <c r="BK25" s="63">
        <f t="shared" si="28"/>
        <v>0</v>
      </c>
      <c r="BL25" s="63">
        <f t="shared" ref="BL25:CM25" si="29">SUM(BL21:BL24)</f>
        <v>0</v>
      </c>
      <c r="BM25" s="63">
        <f t="shared" si="29"/>
        <v>0</v>
      </c>
      <c r="BN25" s="63">
        <f t="shared" si="29"/>
        <v>0</v>
      </c>
      <c r="BO25" s="63">
        <f t="shared" si="29"/>
        <v>0</v>
      </c>
      <c r="BP25" s="63">
        <f t="shared" si="29"/>
        <v>0</v>
      </c>
      <c r="BQ25" s="63">
        <f t="shared" si="29"/>
        <v>0</v>
      </c>
      <c r="BR25" s="63">
        <f t="shared" si="29"/>
        <v>0</v>
      </c>
      <c r="BS25" s="63">
        <f t="shared" si="29"/>
        <v>0</v>
      </c>
      <c r="BT25" s="63">
        <f t="shared" si="29"/>
        <v>0</v>
      </c>
      <c r="BU25" s="63">
        <f t="shared" si="29"/>
        <v>0</v>
      </c>
      <c r="BV25" s="63">
        <f t="shared" si="29"/>
        <v>0</v>
      </c>
      <c r="BW25" s="63">
        <f t="shared" si="29"/>
        <v>0</v>
      </c>
      <c r="BX25" s="63">
        <f t="shared" si="29"/>
        <v>0</v>
      </c>
      <c r="BY25" s="63">
        <f t="shared" si="29"/>
        <v>0</v>
      </c>
      <c r="BZ25" s="63">
        <f t="shared" si="29"/>
        <v>0</v>
      </c>
      <c r="CA25" s="63">
        <f t="shared" si="29"/>
        <v>0</v>
      </c>
      <c r="CB25" s="63">
        <f t="shared" si="29"/>
        <v>0</v>
      </c>
      <c r="CC25" s="63">
        <f t="shared" si="29"/>
        <v>0</v>
      </c>
      <c r="CD25" s="63">
        <f t="shared" si="29"/>
        <v>0</v>
      </c>
      <c r="CE25" s="63">
        <f t="shared" si="29"/>
        <v>0</v>
      </c>
      <c r="CF25" s="63">
        <f t="shared" si="29"/>
        <v>0</v>
      </c>
      <c r="CG25" s="63">
        <f t="shared" si="29"/>
        <v>0</v>
      </c>
      <c r="CH25" s="63">
        <f t="shared" si="29"/>
        <v>0</v>
      </c>
      <c r="CI25" s="63">
        <f t="shared" si="29"/>
        <v>0</v>
      </c>
      <c r="CJ25" s="63">
        <f t="shared" si="29"/>
        <v>0</v>
      </c>
      <c r="CK25" s="63">
        <f t="shared" si="29"/>
        <v>0</v>
      </c>
      <c r="CL25" s="63">
        <f t="shared" si="29"/>
        <v>0</v>
      </c>
      <c r="CM25" s="63">
        <f t="shared" si="29"/>
        <v>0</v>
      </c>
    </row>
    <row r="26" spans="2:91" ht="29" customHeight="1" x14ac:dyDescent="0.2"/>
    <row r="27" spans="2:91" s="20" customFormat="1" ht="15" x14ac:dyDescent="0.2">
      <c r="B27" s="23" t="s">
        <v>322</v>
      </c>
    </row>
    <row r="29" spans="2:91" s="115" customFormat="1" x14ac:dyDescent="0.2">
      <c r="B29" s="115" t="s">
        <v>321</v>
      </c>
      <c r="C29" s="19" t="str">
        <f>Inputs!$J$16</f>
        <v>EUR</v>
      </c>
      <c r="D29" s="19" t="s">
        <v>19</v>
      </c>
      <c r="E29" s="63">
        <v>0</v>
      </c>
      <c r="F29" s="63">
        <f>E32</f>
        <v>3052.311471850262</v>
      </c>
      <c r="G29" s="63">
        <f>F32</f>
        <v>3675.1579327541986</v>
      </c>
      <c r="H29" s="63">
        <f>G32</f>
        <v>4167.3168097901216</v>
      </c>
      <c r="I29" s="63">
        <f>H32</f>
        <v>4570.4156642792805</v>
      </c>
      <c r="K29" s="63">
        <v>0</v>
      </c>
      <c r="L29" s="217">
        <f t="shared" ref="L29:AD29" si="30">K32</f>
        <v>0</v>
      </c>
      <c r="M29" s="217">
        <f t="shared" si="30"/>
        <v>0</v>
      </c>
      <c r="N29" s="217">
        <f t="shared" si="30"/>
        <v>0</v>
      </c>
      <c r="O29" s="217">
        <f t="shared" si="30"/>
        <v>3052.311471850262</v>
      </c>
      <c r="P29" s="217">
        <f t="shared" si="30"/>
        <v>3180.1462424964702</v>
      </c>
      <c r="Q29" s="217">
        <f t="shared" si="30"/>
        <v>3133.3784749127954</v>
      </c>
      <c r="R29" s="217">
        <f t="shared" si="30"/>
        <v>3114.3714890922638</v>
      </c>
      <c r="S29" s="217">
        <f t="shared" si="30"/>
        <v>3675.157932754184</v>
      </c>
      <c r="T29" s="217">
        <f t="shared" si="30"/>
        <v>3637.51421288446</v>
      </c>
      <c r="U29" s="217">
        <f t="shared" si="30"/>
        <v>3516.861997164895</v>
      </c>
      <c r="V29" s="217">
        <f t="shared" si="30"/>
        <v>3479.0982012342793</v>
      </c>
      <c r="W29" s="217">
        <f t="shared" si="30"/>
        <v>4167.3168097900925</v>
      </c>
      <c r="X29" s="217">
        <f t="shared" si="30"/>
        <v>3931.8072389587396</v>
      </c>
      <c r="Y29" s="217">
        <f t="shared" si="30"/>
        <v>3799.1435221606516</v>
      </c>
      <c r="Z29" s="217">
        <f t="shared" si="30"/>
        <v>3905.0534030603885</v>
      </c>
      <c r="AA29" s="217">
        <f t="shared" si="30"/>
        <v>4570.4156642792514</v>
      </c>
      <c r="AB29" s="217">
        <f t="shared" si="30"/>
        <v>4668.571664334886</v>
      </c>
      <c r="AC29" s="217">
        <f t="shared" si="30"/>
        <v>4606.7231948382832</v>
      </c>
      <c r="AD29" s="217">
        <f t="shared" si="30"/>
        <v>4635.621685425911</v>
      </c>
      <c r="AF29" s="63">
        <v>0</v>
      </c>
      <c r="AG29" s="217">
        <f t="shared" ref="AG29:BL29" si="31">AF32</f>
        <v>0</v>
      </c>
      <c r="AH29" s="217">
        <f t="shared" si="31"/>
        <v>0</v>
      </c>
      <c r="AI29" s="217">
        <f t="shared" si="31"/>
        <v>0</v>
      </c>
      <c r="AJ29" s="217">
        <f t="shared" si="31"/>
        <v>0</v>
      </c>
      <c r="AK29" s="217">
        <f t="shared" si="31"/>
        <v>0</v>
      </c>
      <c r="AL29" s="217">
        <f t="shared" si="31"/>
        <v>0</v>
      </c>
      <c r="AM29" s="217">
        <f t="shared" si="31"/>
        <v>0</v>
      </c>
      <c r="AN29" s="217">
        <f t="shared" si="31"/>
        <v>0</v>
      </c>
      <c r="AO29" s="217">
        <f t="shared" si="31"/>
        <v>0</v>
      </c>
      <c r="AP29" s="217">
        <f t="shared" si="31"/>
        <v>2870.2768070592433</v>
      </c>
      <c r="AQ29" s="217">
        <f t="shared" si="31"/>
        <v>2839.5370770192594</v>
      </c>
      <c r="AR29" s="217">
        <f t="shared" si="31"/>
        <v>3052.3114718502634</v>
      </c>
      <c r="AS29" s="217">
        <f t="shared" si="31"/>
        <v>3269.1786848555371</v>
      </c>
      <c r="AT29" s="217">
        <f t="shared" si="31"/>
        <v>2307.8492170131767</v>
      </c>
      <c r="AU29" s="217">
        <f t="shared" si="31"/>
        <v>3180.1462424964707</v>
      </c>
      <c r="AV29" s="217">
        <f t="shared" si="31"/>
        <v>2966.6820033116005</v>
      </c>
      <c r="AW29" s="217">
        <f t="shared" si="31"/>
        <v>3102.3783546210543</v>
      </c>
      <c r="AX29" s="217">
        <f t="shared" si="31"/>
        <v>3133.3784749127958</v>
      </c>
      <c r="AY29" s="217">
        <f t="shared" si="31"/>
        <v>3133.667368820627</v>
      </c>
      <c r="AZ29" s="217">
        <f t="shared" si="31"/>
        <v>3564.4542315688782</v>
      </c>
      <c r="BA29" s="217">
        <f t="shared" si="31"/>
        <v>3114.3714890922629</v>
      </c>
      <c r="BB29" s="217">
        <f t="shared" si="31"/>
        <v>3510.5406564342093</v>
      </c>
      <c r="BC29" s="217">
        <f t="shared" si="31"/>
        <v>3592.6692842194202</v>
      </c>
      <c r="BD29" s="217">
        <f t="shared" si="31"/>
        <v>3675.1579327541854</v>
      </c>
      <c r="BE29" s="217">
        <f t="shared" si="31"/>
        <v>3763.1073758156867</v>
      </c>
      <c r="BF29" s="217">
        <f t="shared" si="31"/>
        <v>2609.1048381399055</v>
      </c>
      <c r="BG29" s="217">
        <f t="shared" si="31"/>
        <v>3637.5142128844577</v>
      </c>
      <c r="BH29" s="217">
        <f t="shared" si="31"/>
        <v>3456.8953641120897</v>
      </c>
      <c r="BI29" s="217">
        <f t="shared" si="31"/>
        <v>3584.6751352602296</v>
      </c>
      <c r="BJ29" s="217">
        <f t="shared" si="31"/>
        <v>3516.8619971648936</v>
      </c>
      <c r="BK29" s="217">
        <f t="shared" si="31"/>
        <v>3560.1108567454139</v>
      </c>
      <c r="BL29" s="217">
        <f t="shared" si="31"/>
        <v>4201.4080008048732</v>
      </c>
      <c r="BM29" s="217">
        <f t="shared" ref="BM29:CM29" si="32">BL32</f>
        <v>3479.0982012342761</v>
      </c>
      <c r="BN29" s="217">
        <f t="shared" si="32"/>
        <v>4044.1018080444583</v>
      </c>
      <c r="BO29" s="217">
        <f t="shared" si="32"/>
        <v>4167.5955325586701</v>
      </c>
      <c r="BP29" s="217">
        <f t="shared" si="32"/>
        <v>4167.3168097900998</v>
      </c>
      <c r="BQ29" s="217">
        <f t="shared" si="32"/>
        <v>4192.2430033975361</v>
      </c>
      <c r="BR29" s="217">
        <f t="shared" si="32"/>
        <v>2884.9199241234746</v>
      </c>
      <c r="BS29" s="217">
        <f t="shared" si="32"/>
        <v>3931.8072389587446</v>
      </c>
      <c r="BT29" s="217">
        <f t="shared" si="32"/>
        <v>3804.491445477644</v>
      </c>
      <c r="BU29" s="217">
        <f t="shared" si="32"/>
        <v>4079.176887927772</v>
      </c>
      <c r="BV29" s="217">
        <f t="shared" si="32"/>
        <v>3799.1435221606575</v>
      </c>
      <c r="BW29" s="217">
        <f t="shared" si="32"/>
        <v>3972.6627689358929</v>
      </c>
      <c r="BX29" s="217">
        <f t="shared" si="32"/>
        <v>4623.0690060489278</v>
      </c>
      <c r="BY29" s="217">
        <f t="shared" si="32"/>
        <v>3905.0534030604003</v>
      </c>
      <c r="BZ29" s="217">
        <f t="shared" si="32"/>
        <v>4504.0648203093224</v>
      </c>
      <c r="CA29" s="217">
        <f t="shared" si="32"/>
        <v>4515.6955564966865</v>
      </c>
      <c r="CB29" s="217">
        <f t="shared" si="32"/>
        <v>4570.4156642792623</v>
      </c>
      <c r="CC29" s="217">
        <f t="shared" si="32"/>
        <v>5153.8076359771503</v>
      </c>
      <c r="CD29" s="217">
        <f t="shared" si="32"/>
        <v>3445.534641695182</v>
      </c>
      <c r="CE29" s="217">
        <f t="shared" si="32"/>
        <v>4668.5716643349015</v>
      </c>
      <c r="CF29" s="217">
        <f t="shared" si="32"/>
        <v>4500.9247381538698</v>
      </c>
      <c r="CG29" s="217">
        <f t="shared" si="32"/>
        <v>4848.6900987520339</v>
      </c>
      <c r="CH29" s="217">
        <f t="shared" si="32"/>
        <v>4606.7231948382923</v>
      </c>
      <c r="CI29" s="217">
        <f t="shared" si="32"/>
        <v>4776.2375129549919</v>
      </c>
      <c r="CJ29" s="217">
        <f t="shared" si="32"/>
        <v>5393.7164667658435</v>
      </c>
      <c r="CK29" s="217">
        <f t="shared" si="32"/>
        <v>4635.6216854259246</v>
      </c>
      <c r="CL29" s="217">
        <f t="shared" si="32"/>
        <v>5534.5402683950961</v>
      </c>
      <c r="CM29" s="217">
        <f t="shared" si="32"/>
        <v>5265.7046337230495</v>
      </c>
    </row>
    <row r="30" spans="2:91" x14ac:dyDescent="0.2">
      <c r="B30" s="216" t="s">
        <v>320</v>
      </c>
      <c r="C30" s="19" t="str">
        <f>Inputs!$J$16</f>
        <v>EUR</v>
      </c>
      <c r="D30" s="19" t="s">
        <v>19</v>
      </c>
      <c r="E30" s="27">
        <f t="shared" ref="E30:I31" si="33">SUMIF($K$4:$AD$4,E$4,$K30:$AD30)</f>
        <v>46862.938251494095</v>
      </c>
      <c r="F30" s="27">
        <f t="shared" si="33"/>
        <v>193375.21616140503</v>
      </c>
      <c r="G30" s="27">
        <f t="shared" si="33"/>
        <v>221431.10953981121</v>
      </c>
      <c r="H30" s="27">
        <f t="shared" si="33"/>
        <v>244316.81506037078</v>
      </c>
      <c r="I30" s="27">
        <f t="shared" si="33"/>
        <v>292613.40635039564</v>
      </c>
      <c r="K30" s="27">
        <f t="shared" ref="K30:T31" si="34">SUMIFS($AF30:$CM30,$AF$4:$CM$4,K$4,$AF$8:$CM$8,K$8)</f>
        <v>0</v>
      </c>
      <c r="L30" s="27">
        <f t="shared" si="34"/>
        <v>0</v>
      </c>
      <c r="M30" s="27">
        <f t="shared" si="34"/>
        <v>0</v>
      </c>
      <c r="N30" s="27">
        <f t="shared" si="34"/>
        <v>46862.938251494095</v>
      </c>
      <c r="O30" s="27">
        <f t="shared" si="34"/>
        <v>43913.705492472131</v>
      </c>
      <c r="P30" s="27">
        <f t="shared" si="34"/>
        <v>45965.426396643583</v>
      </c>
      <c r="Q30" s="27">
        <f t="shared" si="34"/>
        <v>49043.458461588314</v>
      </c>
      <c r="R30" s="27">
        <f t="shared" si="34"/>
        <v>54452.625810700993</v>
      </c>
      <c r="S30" s="27">
        <f t="shared" si="34"/>
        <v>50010.988414330524</v>
      </c>
      <c r="T30" s="27">
        <f t="shared" si="34"/>
        <v>52671.510266966499</v>
      </c>
      <c r="U30" s="27">
        <f t="shared" ref="U30:AD31" si="35">SUMIFS($AF30:$CM30,$AF$4:$CM$4,U$4,$AF$8:$CM$8,U$8)</f>
        <v>56165.321497992205</v>
      </c>
      <c r="V30" s="27">
        <f t="shared" si="35"/>
        <v>62583.289360521972</v>
      </c>
      <c r="W30" s="27">
        <f t="shared" si="35"/>
        <v>54809.341261567424</v>
      </c>
      <c r="X30" s="27">
        <f t="shared" si="35"/>
        <v>58281.395561032281</v>
      </c>
      <c r="Y30" s="27">
        <f t="shared" si="35"/>
        <v>62609.835771125843</v>
      </c>
      <c r="Z30" s="27">
        <f t="shared" si="35"/>
        <v>68616.242466645228</v>
      </c>
      <c r="AA30" s="27">
        <f t="shared" si="35"/>
        <v>66437.725710091807</v>
      </c>
      <c r="AB30" s="27">
        <f t="shared" si="35"/>
        <v>69719.841689224384</v>
      </c>
      <c r="AC30" s="27">
        <f t="shared" si="35"/>
        <v>74056.776816321435</v>
      </c>
      <c r="AD30" s="27">
        <f t="shared" si="35"/>
        <v>82399.062134758075</v>
      </c>
      <c r="AF30" s="27">
        <f t="shared" ref="AF30:BK30" si="36">-AF31+AF32-AF29</f>
        <v>0</v>
      </c>
      <c r="AG30" s="27">
        <f t="shared" si="36"/>
        <v>0</v>
      </c>
      <c r="AH30" s="27">
        <f t="shared" si="36"/>
        <v>0</v>
      </c>
      <c r="AI30" s="27">
        <f t="shared" si="36"/>
        <v>0</v>
      </c>
      <c r="AJ30" s="27">
        <f t="shared" si="36"/>
        <v>0</v>
      </c>
      <c r="AK30" s="27">
        <f t="shared" si="36"/>
        <v>0</v>
      </c>
      <c r="AL30" s="27">
        <f t="shared" si="36"/>
        <v>0</v>
      </c>
      <c r="AM30" s="27">
        <f t="shared" si="36"/>
        <v>0</v>
      </c>
      <c r="AN30" s="27">
        <f t="shared" si="36"/>
        <v>0</v>
      </c>
      <c r="AO30" s="27">
        <f t="shared" si="36"/>
        <v>17221.660842355461</v>
      </c>
      <c r="AP30" s="27">
        <f t="shared" si="36"/>
        <v>14166.945655056315</v>
      </c>
      <c r="AQ30" s="27">
        <f t="shared" si="36"/>
        <v>15474.331754082319</v>
      </c>
      <c r="AR30" s="27">
        <f t="shared" si="36"/>
        <v>16562.760637282961</v>
      </c>
      <c r="AS30" s="27">
        <f t="shared" si="36"/>
        <v>10577.916617223522</v>
      </c>
      <c r="AT30" s="27">
        <f t="shared" si="36"/>
        <v>16773.028237965649</v>
      </c>
      <c r="AU30" s="27">
        <f t="shared" si="36"/>
        <v>14619.945777373134</v>
      </c>
      <c r="AV30" s="27">
        <f t="shared" si="36"/>
        <v>15647.588124414726</v>
      </c>
      <c r="AW30" s="27">
        <f t="shared" si="36"/>
        <v>15697.892494855721</v>
      </c>
      <c r="AX30" s="27">
        <f t="shared" si="36"/>
        <v>15668.625738010967</v>
      </c>
      <c r="AY30" s="27">
        <f t="shared" si="36"/>
        <v>18253.058020592642</v>
      </c>
      <c r="AZ30" s="27">
        <f t="shared" si="36"/>
        <v>15121.774702984701</v>
      </c>
      <c r="BA30" s="27">
        <f t="shared" si="36"/>
        <v>17948.87244951299</v>
      </c>
      <c r="BB30" s="27">
        <f t="shared" si="36"/>
        <v>18045.475048882312</v>
      </c>
      <c r="BC30" s="27">
        <f t="shared" si="36"/>
        <v>18458.278312305691</v>
      </c>
      <c r="BD30" s="27">
        <f t="shared" si="36"/>
        <v>18903.486322139936</v>
      </c>
      <c r="BE30" s="27">
        <f t="shared" si="36"/>
        <v>11891.521653023747</v>
      </c>
      <c r="BF30" s="27">
        <f t="shared" si="36"/>
        <v>19215.98043916684</v>
      </c>
      <c r="BG30" s="27">
        <f t="shared" si="36"/>
        <v>17103.857971788082</v>
      </c>
      <c r="BH30" s="27">
        <f t="shared" si="36"/>
        <v>18051.155447449288</v>
      </c>
      <c r="BI30" s="27">
        <f t="shared" si="36"/>
        <v>17516.496847729133</v>
      </c>
      <c r="BJ30" s="27">
        <f t="shared" si="36"/>
        <v>17843.803143307588</v>
      </c>
      <c r="BK30" s="27">
        <f t="shared" si="36"/>
        <v>21648.337148083829</v>
      </c>
      <c r="BL30" s="27">
        <f t="shared" ref="BL30:CM30" si="37">-BL31+BL32-BL29</f>
        <v>16673.181206600784</v>
      </c>
      <c r="BM30" s="27">
        <f t="shared" si="37"/>
        <v>20785.512647032476</v>
      </c>
      <c r="BN30" s="27">
        <f t="shared" si="37"/>
        <v>20961.47138730756</v>
      </c>
      <c r="BO30" s="27">
        <f t="shared" si="37"/>
        <v>20836.305326181933</v>
      </c>
      <c r="BP30" s="27">
        <f t="shared" si="37"/>
        <v>20986.14121059512</v>
      </c>
      <c r="BQ30" s="27">
        <f t="shared" si="37"/>
        <v>13117.276541343312</v>
      </c>
      <c r="BR30" s="27">
        <f t="shared" si="37"/>
        <v>20705.923509628992</v>
      </c>
      <c r="BS30" s="27">
        <f t="shared" si="37"/>
        <v>18895.14143390712</v>
      </c>
      <c r="BT30" s="27">
        <f t="shared" si="37"/>
        <v>20670.569882088988</v>
      </c>
      <c r="BU30" s="27">
        <f t="shared" si="37"/>
        <v>18715.684245036173</v>
      </c>
      <c r="BV30" s="27">
        <f t="shared" si="37"/>
        <v>20036.8330914547</v>
      </c>
      <c r="BW30" s="27">
        <f t="shared" si="37"/>
        <v>23765.751267357675</v>
      </c>
      <c r="BX30" s="27">
        <f t="shared" si="37"/>
        <v>18807.251412313472</v>
      </c>
      <c r="BY30" s="27">
        <f t="shared" si="37"/>
        <v>23119.335518795539</v>
      </c>
      <c r="BZ30" s="27">
        <f t="shared" si="37"/>
        <v>22590.108518670793</v>
      </c>
      <c r="CA30" s="27">
        <f t="shared" si="37"/>
        <v>22906.798429178889</v>
      </c>
      <c r="CB30" s="27">
        <f t="shared" si="37"/>
        <v>26352.430151583641</v>
      </c>
      <c r="CC30" s="27">
        <f t="shared" si="37"/>
        <v>15519.400214193942</v>
      </c>
      <c r="CD30" s="27">
        <f t="shared" si="37"/>
        <v>24565.895344314227</v>
      </c>
      <c r="CE30" s="27">
        <f t="shared" si="37"/>
        <v>22336.976764588318</v>
      </c>
      <c r="CF30" s="27">
        <f t="shared" si="37"/>
        <v>24591.215854358339</v>
      </c>
      <c r="CG30" s="27">
        <f t="shared" si="37"/>
        <v>22791.649070277716</v>
      </c>
      <c r="CH30" s="27">
        <f t="shared" si="37"/>
        <v>24050.701882891663</v>
      </c>
      <c r="CI30" s="27">
        <f t="shared" si="37"/>
        <v>27586.061287640074</v>
      </c>
      <c r="CJ30" s="27">
        <f t="shared" si="37"/>
        <v>22420.013645789706</v>
      </c>
      <c r="CK30" s="27">
        <f t="shared" si="37"/>
        <v>28571.619924944651</v>
      </c>
      <c r="CL30" s="27">
        <f t="shared" si="37"/>
        <v>26059.687533943201</v>
      </c>
      <c r="CM30" s="27">
        <f t="shared" si="37"/>
        <v>27767.75467587023</v>
      </c>
    </row>
    <row r="31" spans="2:91" x14ac:dyDescent="0.2">
      <c r="B31" s="216" t="s">
        <v>319</v>
      </c>
      <c r="C31" s="19" t="str">
        <f>Inputs!$J$16</f>
        <v>EUR</v>
      </c>
      <c r="D31" s="19" t="s">
        <v>19</v>
      </c>
      <c r="E31" s="27">
        <f t="shared" si="33"/>
        <v>-43810.626779643833</v>
      </c>
      <c r="F31" s="27">
        <f t="shared" si="33"/>
        <v>-192752.36970050109</v>
      </c>
      <c r="G31" s="27">
        <f t="shared" si="33"/>
        <v>-220938.95066277529</v>
      </c>
      <c r="H31" s="27">
        <f t="shared" si="33"/>
        <v>-243913.71620588162</v>
      </c>
      <c r="I31" s="27">
        <f t="shared" si="33"/>
        <v>-291678.24546307611</v>
      </c>
      <c r="K31" s="27">
        <f t="shared" si="34"/>
        <v>0</v>
      </c>
      <c r="L31" s="27">
        <f t="shared" si="34"/>
        <v>0</v>
      </c>
      <c r="M31" s="27">
        <f t="shared" si="34"/>
        <v>0</v>
      </c>
      <c r="N31" s="27">
        <f t="shared" si="34"/>
        <v>-43810.626779643833</v>
      </c>
      <c r="O31" s="27">
        <f t="shared" si="34"/>
        <v>-43785.870721825922</v>
      </c>
      <c r="P31" s="27">
        <f t="shared" si="34"/>
        <v>-46012.194164227258</v>
      </c>
      <c r="Q31" s="27">
        <f t="shared" si="34"/>
        <v>-49062.465447408846</v>
      </c>
      <c r="R31" s="27">
        <f t="shared" si="34"/>
        <v>-53891.839367039072</v>
      </c>
      <c r="S31" s="27">
        <f t="shared" si="34"/>
        <v>-50048.632134200248</v>
      </c>
      <c r="T31" s="27">
        <f t="shared" si="34"/>
        <v>-52792.162482686064</v>
      </c>
      <c r="U31" s="27">
        <f t="shared" si="35"/>
        <v>-56203.085293922821</v>
      </c>
      <c r="V31" s="27">
        <f t="shared" si="35"/>
        <v>-61895.070751966152</v>
      </c>
      <c r="W31" s="27">
        <f t="shared" si="35"/>
        <v>-55044.850832398777</v>
      </c>
      <c r="X31" s="27">
        <f t="shared" si="35"/>
        <v>-58414.059277830369</v>
      </c>
      <c r="Y31" s="27">
        <f t="shared" si="35"/>
        <v>-62503.925890226106</v>
      </c>
      <c r="Z31" s="27">
        <f t="shared" si="35"/>
        <v>-67950.880205426365</v>
      </c>
      <c r="AA31" s="27">
        <f t="shared" si="35"/>
        <v>-66339.569710036172</v>
      </c>
      <c r="AB31" s="27">
        <f t="shared" si="35"/>
        <v>-69781.690158720987</v>
      </c>
      <c r="AC31" s="27">
        <f t="shared" si="35"/>
        <v>-74027.878325733807</v>
      </c>
      <c r="AD31" s="27">
        <f t="shared" si="35"/>
        <v>-81529.107268585125</v>
      </c>
      <c r="AF31" s="27">
        <f>-Inputs!$JY$32*Revenue!AF50</f>
        <v>0</v>
      </c>
      <c r="AG31" s="27">
        <f>-Inputs!$JY$32*Revenue!AG50</f>
        <v>0</v>
      </c>
      <c r="AH31" s="27">
        <f>-Inputs!$JY$32*Revenue!AH50</f>
        <v>0</v>
      </c>
      <c r="AI31" s="27">
        <f>-Inputs!$JY$32*Revenue!AI50</f>
        <v>0</v>
      </c>
      <c r="AJ31" s="27">
        <f>-Inputs!$JY$32*Revenue!AJ50</f>
        <v>0</v>
      </c>
      <c r="AK31" s="27">
        <f>-Inputs!$JY$32*Revenue!AK50</f>
        <v>0</v>
      </c>
      <c r="AL31" s="27">
        <f>-Inputs!$JY$32*Revenue!AL50</f>
        <v>0</v>
      </c>
      <c r="AM31" s="27">
        <f>-Inputs!$JY$32*Revenue!AM50</f>
        <v>0</v>
      </c>
      <c r="AN31" s="27">
        <f>-Inputs!$JY$32*Revenue!AN50</f>
        <v>0</v>
      </c>
      <c r="AO31" s="27">
        <f>-Inputs!$JY$32*Revenue!AO50</f>
        <v>-14351.384035296218</v>
      </c>
      <c r="AP31" s="27">
        <f>-Inputs!$JY$32*Revenue!AP50</f>
        <v>-14197.685385096298</v>
      </c>
      <c r="AQ31" s="27">
        <f>-Inputs!$JY$32*Revenue!AQ50</f>
        <v>-15261.557359251317</v>
      </c>
      <c r="AR31" s="27">
        <f>-Inputs!$JY$32*Revenue!AR50</f>
        <v>-16345.893424277687</v>
      </c>
      <c r="AS31" s="27">
        <f>-Inputs!$JY$32*Revenue!AS50</f>
        <v>-11539.246085065883</v>
      </c>
      <c r="AT31" s="27">
        <f>-Inputs!$JY$32*Revenue!AT50</f>
        <v>-15900.731212482355</v>
      </c>
      <c r="AU31" s="27">
        <f>-Inputs!$JY$32*Revenue!AU50</f>
        <v>-14833.410016558002</v>
      </c>
      <c r="AV31" s="27">
        <f>-Inputs!$JY$32*Revenue!AV50</f>
        <v>-15511.891773105272</v>
      </c>
      <c r="AW31" s="27">
        <f>-Inputs!$JY$32*Revenue!AW50</f>
        <v>-15666.89237456398</v>
      </c>
      <c r="AX31" s="27">
        <f>-Inputs!$JY$32*Revenue!AX50</f>
        <v>-15668.336844103134</v>
      </c>
      <c r="AY31" s="27">
        <f>-Inputs!$JY$32*Revenue!AY50</f>
        <v>-17822.271157844392</v>
      </c>
      <c r="AZ31" s="27">
        <f>-Inputs!$JY$32*Revenue!AZ50</f>
        <v>-15571.857445461315</v>
      </c>
      <c r="BA31" s="27">
        <f>-Inputs!$JY$32*Revenue!BA50</f>
        <v>-17552.703282171045</v>
      </c>
      <c r="BB31" s="27">
        <f>-Inputs!$JY$32*Revenue!BB50</f>
        <v>-17963.3464210971</v>
      </c>
      <c r="BC31" s="27">
        <f>-Inputs!$JY$32*Revenue!BC50</f>
        <v>-18375.789663770927</v>
      </c>
      <c r="BD31" s="27">
        <f>-Inputs!$JY$32*Revenue!BD50</f>
        <v>-18815.536879078434</v>
      </c>
      <c r="BE31" s="27">
        <f>-Inputs!$JY$32*Revenue!BE50</f>
        <v>-13045.524190699529</v>
      </c>
      <c r="BF31" s="27">
        <f>-Inputs!$JY$32*Revenue!BF50</f>
        <v>-18187.571064422289</v>
      </c>
      <c r="BG31" s="27">
        <f>-Inputs!$JY$32*Revenue!BG50</f>
        <v>-17284.476820560449</v>
      </c>
      <c r="BH31" s="27">
        <f>-Inputs!$JY$32*Revenue!BH50</f>
        <v>-17923.375676301148</v>
      </c>
      <c r="BI31" s="27">
        <f>-Inputs!$JY$32*Revenue!BI50</f>
        <v>-17584.309985824468</v>
      </c>
      <c r="BJ31" s="27">
        <f>-Inputs!$JY$32*Revenue!BJ50</f>
        <v>-17800.55428372707</v>
      </c>
      <c r="BK31" s="27">
        <f>-Inputs!$JY$32*Revenue!BK50</f>
        <v>-21007.040004024369</v>
      </c>
      <c r="BL31" s="27">
        <f>-Inputs!$JY$32*Revenue!BL50</f>
        <v>-17395.491006171382</v>
      </c>
      <c r="BM31" s="27">
        <f>-Inputs!$JY$32*Revenue!BM50</f>
        <v>-20220.509040222292</v>
      </c>
      <c r="BN31" s="27">
        <f>-Inputs!$JY$32*Revenue!BN50</f>
        <v>-20837.97766279335</v>
      </c>
      <c r="BO31" s="27">
        <f>-Inputs!$JY$32*Revenue!BO50</f>
        <v>-20836.584048950503</v>
      </c>
      <c r="BP31" s="27">
        <f>-Inputs!$JY$32*Revenue!BP50</f>
        <v>-20961.215016987684</v>
      </c>
      <c r="BQ31" s="27">
        <f>-Inputs!$JY$32*Revenue!BQ50</f>
        <v>-14424.599620617373</v>
      </c>
      <c r="BR31" s="27">
        <f>-Inputs!$JY$32*Revenue!BR50</f>
        <v>-19659.036194793724</v>
      </c>
      <c r="BS31" s="27">
        <f>-Inputs!$JY$32*Revenue!BS50</f>
        <v>-19022.457227388219</v>
      </c>
      <c r="BT31" s="27">
        <f>-Inputs!$JY$32*Revenue!BT50</f>
        <v>-20395.884439638859</v>
      </c>
      <c r="BU31" s="27">
        <f>-Inputs!$JY$32*Revenue!BU50</f>
        <v>-18995.717610803287</v>
      </c>
      <c r="BV31" s="27">
        <f>-Inputs!$JY$32*Revenue!BV50</f>
        <v>-19863.313844679466</v>
      </c>
      <c r="BW31" s="27">
        <f>-Inputs!$JY$32*Revenue!BW50</f>
        <v>-23115.34503024464</v>
      </c>
      <c r="BX31" s="27">
        <f>-Inputs!$JY$32*Revenue!BX50</f>
        <v>-19525.267015302001</v>
      </c>
      <c r="BY31" s="27">
        <f>-Inputs!$JY$32*Revenue!BY50</f>
        <v>-22520.324101546616</v>
      </c>
      <c r="BZ31" s="27">
        <f>-Inputs!$JY$32*Revenue!BZ50</f>
        <v>-22578.477782483431</v>
      </c>
      <c r="CA31" s="27">
        <f>-Inputs!$JY$32*Revenue!CA50</f>
        <v>-22852.078321396311</v>
      </c>
      <c r="CB31" s="27">
        <f>-Inputs!$JY$32*Revenue!CB50</f>
        <v>-25769.038179885752</v>
      </c>
      <c r="CC31" s="27">
        <f>-Inputs!$JY$32*Revenue!CC50</f>
        <v>-17227.67320847591</v>
      </c>
      <c r="CD31" s="27">
        <f>-Inputs!$JY$32*Revenue!CD50</f>
        <v>-23342.85832167451</v>
      </c>
      <c r="CE31" s="27">
        <f>-Inputs!$JY$32*Revenue!CE50</f>
        <v>-22504.623690769349</v>
      </c>
      <c r="CF31" s="27">
        <f>-Inputs!$JY$32*Revenue!CF50</f>
        <v>-24243.450493760174</v>
      </c>
      <c r="CG31" s="27">
        <f>-Inputs!$JY$32*Revenue!CG50</f>
        <v>-23033.61597419146</v>
      </c>
      <c r="CH31" s="27">
        <f>-Inputs!$JY$32*Revenue!CH50</f>
        <v>-23881.187564774962</v>
      </c>
      <c r="CI31" s="27">
        <f>-Inputs!$JY$32*Revenue!CI50</f>
        <v>-26968.582333829221</v>
      </c>
      <c r="CJ31" s="27">
        <f>-Inputs!$JY$32*Revenue!CJ50</f>
        <v>-23178.108427129624</v>
      </c>
      <c r="CK31" s="27">
        <f>-Inputs!$JY$32*Revenue!CK50</f>
        <v>-27672.70134197548</v>
      </c>
      <c r="CL31" s="27">
        <f>-Inputs!$JY$32*Revenue!CL50</f>
        <v>-26328.523168615247</v>
      </c>
      <c r="CM31" s="27">
        <f>-Inputs!$JY$32*Revenue!CM50</f>
        <v>-27527.882757994401</v>
      </c>
    </row>
    <row r="32" spans="2:91" s="115" customFormat="1" x14ac:dyDescent="0.2">
      <c r="B32" s="115" t="s">
        <v>318</v>
      </c>
      <c r="C32" s="19" t="str">
        <f>Inputs!$J$16</f>
        <v>EUR</v>
      </c>
      <c r="D32" s="19" t="s">
        <v>19</v>
      </c>
      <c r="E32" s="63">
        <f>SUM(E29:E31)</f>
        <v>3052.311471850262</v>
      </c>
      <c r="F32" s="63">
        <f>SUM(F29:F31)</f>
        <v>3675.1579327541986</v>
      </c>
      <c r="G32" s="63">
        <f>SUM(G29:G31)</f>
        <v>4167.3168097901216</v>
      </c>
      <c r="H32" s="63">
        <f>SUM(H29:H31)</f>
        <v>4570.4156642792805</v>
      </c>
      <c r="I32" s="63">
        <f>SUM(I29:I31)</f>
        <v>5505.5765515987878</v>
      </c>
      <c r="K32" s="63">
        <f t="shared" ref="K32:AD32" si="38">SUM(K29:K31)</f>
        <v>0</v>
      </c>
      <c r="L32" s="63">
        <f t="shared" si="38"/>
        <v>0</v>
      </c>
      <c r="M32" s="63">
        <f t="shared" si="38"/>
        <v>0</v>
      </c>
      <c r="N32" s="63">
        <f t="shared" si="38"/>
        <v>3052.311471850262</v>
      </c>
      <c r="O32" s="63">
        <f t="shared" si="38"/>
        <v>3180.1462424964702</v>
      </c>
      <c r="P32" s="63">
        <f t="shared" si="38"/>
        <v>3133.3784749127954</v>
      </c>
      <c r="Q32" s="63">
        <f t="shared" si="38"/>
        <v>3114.3714890922638</v>
      </c>
      <c r="R32" s="63">
        <f t="shared" si="38"/>
        <v>3675.157932754184</v>
      </c>
      <c r="S32" s="63">
        <f t="shared" si="38"/>
        <v>3637.51421288446</v>
      </c>
      <c r="T32" s="63">
        <f t="shared" si="38"/>
        <v>3516.861997164895</v>
      </c>
      <c r="U32" s="63">
        <f t="shared" si="38"/>
        <v>3479.0982012342793</v>
      </c>
      <c r="V32" s="63">
        <f t="shared" si="38"/>
        <v>4167.3168097900925</v>
      </c>
      <c r="W32" s="63">
        <f t="shared" si="38"/>
        <v>3931.8072389587396</v>
      </c>
      <c r="X32" s="63">
        <f t="shared" si="38"/>
        <v>3799.1435221606516</v>
      </c>
      <c r="Y32" s="63">
        <f t="shared" si="38"/>
        <v>3905.0534030603885</v>
      </c>
      <c r="Z32" s="63">
        <f t="shared" si="38"/>
        <v>4570.4156642792514</v>
      </c>
      <c r="AA32" s="63">
        <f t="shared" si="38"/>
        <v>4668.571664334886</v>
      </c>
      <c r="AB32" s="63">
        <f t="shared" si="38"/>
        <v>4606.7231948382832</v>
      </c>
      <c r="AC32" s="63">
        <f t="shared" si="38"/>
        <v>4635.621685425911</v>
      </c>
      <c r="AD32" s="63">
        <f t="shared" si="38"/>
        <v>5505.5765515988605</v>
      </c>
      <c r="AF32" s="63">
        <f>Inputs!$JY$33*Revenue!AF50</f>
        <v>0</v>
      </c>
      <c r="AG32" s="63">
        <f>Inputs!$JY$33*Revenue!AG50</f>
        <v>0</v>
      </c>
      <c r="AH32" s="63">
        <f>Inputs!$JY$33*Revenue!AH50</f>
        <v>0</v>
      </c>
      <c r="AI32" s="63">
        <f>Inputs!$JY$33*Revenue!AI50</f>
        <v>0</v>
      </c>
      <c r="AJ32" s="63">
        <f>Inputs!$JY$33*Revenue!AJ50</f>
        <v>0</v>
      </c>
      <c r="AK32" s="63">
        <f>Inputs!$JY$33*Revenue!AK50</f>
        <v>0</v>
      </c>
      <c r="AL32" s="63">
        <f>Inputs!$JY$33*Revenue!AL50</f>
        <v>0</v>
      </c>
      <c r="AM32" s="63">
        <f>Inputs!$JY$33*Revenue!AM50</f>
        <v>0</v>
      </c>
      <c r="AN32" s="63">
        <f>Inputs!$JY$33*Revenue!AN50</f>
        <v>0</v>
      </c>
      <c r="AO32" s="63">
        <f>Inputs!$JY$33*Revenue!AO50</f>
        <v>2870.2768070592433</v>
      </c>
      <c r="AP32" s="63">
        <f>Inputs!$JY$33*Revenue!AP50</f>
        <v>2839.5370770192594</v>
      </c>
      <c r="AQ32" s="63">
        <f>Inputs!$JY$33*Revenue!AQ50</f>
        <v>3052.3114718502634</v>
      </c>
      <c r="AR32" s="63">
        <f>Inputs!$JY$33*Revenue!AR50</f>
        <v>3269.1786848555371</v>
      </c>
      <c r="AS32" s="63">
        <f>Inputs!$JY$33*Revenue!AS50</f>
        <v>2307.8492170131767</v>
      </c>
      <c r="AT32" s="63">
        <f>Inputs!$JY$33*Revenue!AT50</f>
        <v>3180.1462424964707</v>
      </c>
      <c r="AU32" s="63">
        <f>Inputs!$JY$33*Revenue!AU50</f>
        <v>2966.6820033116005</v>
      </c>
      <c r="AV32" s="63">
        <f>Inputs!$JY$33*Revenue!AV50</f>
        <v>3102.3783546210543</v>
      </c>
      <c r="AW32" s="63">
        <f>Inputs!$JY$33*Revenue!AW50</f>
        <v>3133.3784749127958</v>
      </c>
      <c r="AX32" s="63">
        <f>Inputs!$JY$33*Revenue!AX50</f>
        <v>3133.667368820627</v>
      </c>
      <c r="AY32" s="63">
        <f>Inputs!$JY$33*Revenue!AY50</f>
        <v>3564.4542315688782</v>
      </c>
      <c r="AZ32" s="63">
        <f>Inputs!$JY$33*Revenue!AZ50</f>
        <v>3114.3714890922629</v>
      </c>
      <c r="BA32" s="63">
        <f>Inputs!$JY$33*Revenue!BA50</f>
        <v>3510.5406564342093</v>
      </c>
      <c r="BB32" s="63">
        <f>Inputs!$JY$33*Revenue!BB50</f>
        <v>3592.6692842194202</v>
      </c>
      <c r="BC32" s="63">
        <f>Inputs!$JY$33*Revenue!BC50</f>
        <v>3675.1579327541854</v>
      </c>
      <c r="BD32" s="63">
        <f>Inputs!$JY$33*Revenue!BD50</f>
        <v>3763.1073758156867</v>
      </c>
      <c r="BE32" s="63">
        <f>Inputs!$JY$33*Revenue!BE50</f>
        <v>2609.1048381399055</v>
      </c>
      <c r="BF32" s="63">
        <f>Inputs!$JY$33*Revenue!BF50</f>
        <v>3637.5142128844577</v>
      </c>
      <c r="BG32" s="63">
        <f>Inputs!$JY$33*Revenue!BG50</f>
        <v>3456.8953641120897</v>
      </c>
      <c r="BH32" s="63">
        <f>Inputs!$JY$33*Revenue!BH50</f>
        <v>3584.6751352602296</v>
      </c>
      <c r="BI32" s="63">
        <f>Inputs!$JY$33*Revenue!BI50</f>
        <v>3516.8619971648936</v>
      </c>
      <c r="BJ32" s="63">
        <f>Inputs!$JY$33*Revenue!BJ50</f>
        <v>3560.1108567454139</v>
      </c>
      <c r="BK32" s="63">
        <f>Inputs!$JY$33*Revenue!BK50</f>
        <v>4201.4080008048732</v>
      </c>
      <c r="BL32" s="63">
        <f>Inputs!$JY$33*Revenue!BL50</f>
        <v>3479.0982012342761</v>
      </c>
      <c r="BM32" s="63">
        <f>Inputs!$JY$33*Revenue!BM50</f>
        <v>4044.1018080444583</v>
      </c>
      <c r="BN32" s="63">
        <f>Inputs!$JY$33*Revenue!BN50</f>
        <v>4167.5955325586701</v>
      </c>
      <c r="BO32" s="63">
        <f>Inputs!$JY$33*Revenue!BO50</f>
        <v>4167.3168097900998</v>
      </c>
      <c r="BP32" s="63">
        <f>Inputs!$JY$33*Revenue!BP50</f>
        <v>4192.2430033975361</v>
      </c>
      <c r="BQ32" s="63">
        <f>Inputs!$JY$33*Revenue!BQ50</f>
        <v>2884.9199241234746</v>
      </c>
      <c r="BR32" s="63">
        <f>Inputs!$JY$33*Revenue!BR50</f>
        <v>3931.8072389587446</v>
      </c>
      <c r="BS32" s="63">
        <f>Inputs!$JY$33*Revenue!BS50</f>
        <v>3804.491445477644</v>
      </c>
      <c r="BT32" s="63">
        <f>Inputs!$JY$33*Revenue!BT50</f>
        <v>4079.176887927772</v>
      </c>
      <c r="BU32" s="63">
        <f>Inputs!$JY$33*Revenue!BU50</f>
        <v>3799.1435221606575</v>
      </c>
      <c r="BV32" s="63">
        <f>Inputs!$JY$33*Revenue!BV50</f>
        <v>3972.6627689358929</v>
      </c>
      <c r="BW32" s="63">
        <f>Inputs!$JY$33*Revenue!BW50</f>
        <v>4623.0690060489278</v>
      </c>
      <c r="BX32" s="63">
        <f>Inputs!$JY$33*Revenue!BX50</f>
        <v>3905.0534030604003</v>
      </c>
      <c r="BY32" s="63">
        <f>Inputs!$JY$33*Revenue!BY50</f>
        <v>4504.0648203093224</v>
      </c>
      <c r="BZ32" s="63">
        <f>Inputs!$JY$33*Revenue!BZ50</f>
        <v>4515.6955564966865</v>
      </c>
      <c r="CA32" s="63">
        <f>Inputs!$JY$33*Revenue!CA50</f>
        <v>4570.4156642792623</v>
      </c>
      <c r="CB32" s="63">
        <f>Inputs!$JY$33*Revenue!CB50</f>
        <v>5153.8076359771503</v>
      </c>
      <c r="CC32" s="63">
        <f>Inputs!$JY$33*Revenue!CC50</f>
        <v>3445.534641695182</v>
      </c>
      <c r="CD32" s="63">
        <f>Inputs!$JY$33*Revenue!CD50</f>
        <v>4668.5716643349015</v>
      </c>
      <c r="CE32" s="63">
        <f>Inputs!$JY$33*Revenue!CE50</f>
        <v>4500.9247381538698</v>
      </c>
      <c r="CF32" s="63">
        <f>Inputs!$JY$33*Revenue!CF50</f>
        <v>4848.6900987520339</v>
      </c>
      <c r="CG32" s="63">
        <f>Inputs!$JY$33*Revenue!CG50</f>
        <v>4606.7231948382923</v>
      </c>
      <c r="CH32" s="63">
        <f>Inputs!$JY$33*Revenue!CH50</f>
        <v>4776.2375129549919</v>
      </c>
      <c r="CI32" s="63">
        <f>Inputs!$JY$33*Revenue!CI50</f>
        <v>5393.7164667658435</v>
      </c>
      <c r="CJ32" s="63">
        <f>Inputs!$JY$33*Revenue!CJ50</f>
        <v>4635.6216854259246</v>
      </c>
      <c r="CK32" s="63">
        <f>Inputs!$JY$33*Revenue!CK50</f>
        <v>5534.5402683950961</v>
      </c>
      <c r="CL32" s="63">
        <f>Inputs!$JY$33*Revenue!CL50</f>
        <v>5265.7046337230495</v>
      </c>
      <c r="CM32" s="63">
        <f>Inputs!$JY$33*Revenue!CM50</f>
        <v>5505.5765515988796</v>
      </c>
    </row>
  </sheetData>
  <sheetProtection algorithmName="SHA-512" hashValue="fBwn+Ln2eJHm8EOf3fTjNUg3A2jTRYkd+kPDi6Yt22t8IjB/GQJEv1cVtoD9zOlcba82h2YRua5SsBLcNrS64A==" saltValue="dSwb4cfGMTTQCKWTgOesuA==" spinCount="100000" sheet="1" formatCells="0" formatColumns="0" formatRows="0" insertColumns="0" insertRows="0" insertHyperlinks="0" deleteColumns="0" deleteRows="0" sort="0" autoFilter="0" pivotTables="0"/>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6A3AA-8B5A-CD41-934E-5701C71990D6}">
  <sheetPr codeName="Worksheet____21">
    <tabColor theme="3" tint="0.749992370372631"/>
  </sheetPr>
  <dimension ref="A2:CM105"/>
  <sheetViews>
    <sheetView zoomScale="90" zoomScaleNormal="90" workbookViewId="0">
      <selection activeCell="M30" sqref="M30"/>
    </sheetView>
  </sheetViews>
  <sheetFormatPr baseColWidth="10" defaultRowHeight="16" outlineLevelRow="1" x14ac:dyDescent="0.2"/>
  <cols>
    <col min="1" max="1" width="6.1640625" style="218" customWidth="1"/>
    <col min="2" max="2" width="44.33203125" style="7" customWidth="1"/>
    <col min="3" max="4" width="10.83203125" style="7"/>
    <col min="5" max="9" width="12.83203125" style="7" bestFit="1" customWidth="1"/>
    <col min="10" max="10" width="1.6640625" style="7" customWidth="1"/>
    <col min="11" max="11" width="12.1640625" style="7" bestFit="1" customWidth="1"/>
    <col min="12" max="13" width="12" style="7" bestFit="1" customWidth="1"/>
    <col min="14" max="14" width="12.83203125" style="7" bestFit="1" customWidth="1"/>
    <col min="15" max="15" width="12" style="7" bestFit="1" customWidth="1"/>
    <col min="16" max="30" width="12.83203125" style="7" bestFit="1" customWidth="1"/>
    <col min="31" max="31" width="7" style="7" customWidth="1"/>
    <col min="32" max="38" width="11" style="7" bestFit="1" customWidth="1"/>
    <col min="39" max="39" width="12.6640625" style="7" bestFit="1" customWidth="1"/>
    <col min="40" max="91" width="11" style="7" bestFit="1" customWidth="1"/>
    <col min="92" max="16384" width="10.83203125" style="7"/>
  </cols>
  <sheetData>
    <row r="2" spans="1:91" ht="21" x14ac:dyDescent="0.25">
      <c r="B2" s="43" t="s">
        <v>348</v>
      </c>
    </row>
    <row r="4" spans="1:91" s="20" customFormat="1" ht="15" x14ac:dyDescent="0.2">
      <c r="A4" s="223"/>
      <c r="B4" s="42" t="s">
        <v>293</v>
      </c>
      <c r="C4" s="41" t="s">
        <v>137</v>
      </c>
      <c r="D4" s="41" t="s">
        <v>86</v>
      </c>
      <c r="E4" s="41">
        <f>Inputs!J8</f>
        <v>2023</v>
      </c>
      <c r="F4" s="41">
        <f>E4+1</f>
        <v>2024</v>
      </c>
      <c r="G4" s="41">
        <f>F4+1</f>
        <v>2025</v>
      </c>
      <c r="H4" s="41">
        <f>G4+1</f>
        <v>2026</v>
      </c>
      <c r="I4" s="41">
        <f>H4+1</f>
        <v>2027</v>
      </c>
      <c r="K4" s="66">
        <f>E4</f>
        <v>2023</v>
      </c>
      <c r="L4" s="66">
        <f>K4</f>
        <v>2023</v>
      </c>
      <c r="M4" s="66">
        <f>L4</f>
        <v>2023</v>
      </c>
      <c r="N4" s="66">
        <f>M4</f>
        <v>2023</v>
      </c>
      <c r="O4" s="66">
        <f>F4</f>
        <v>2024</v>
      </c>
      <c r="P4" s="66">
        <f>O4</f>
        <v>2024</v>
      </c>
      <c r="Q4" s="66">
        <f>P4</f>
        <v>2024</v>
      </c>
      <c r="R4" s="66">
        <f>Q4</f>
        <v>2024</v>
      </c>
      <c r="S4" s="66">
        <f>G4</f>
        <v>2025</v>
      </c>
      <c r="T4" s="66">
        <f>S4</f>
        <v>2025</v>
      </c>
      <c r="U4" s="66">
        <f>T4</f>
        <v>2025</v>
      </c>
      <c r="V4" s="66">
        <f>U4</f>
        <v>2025</v>
      </c>
      <c r="W4" s="66">
        <f>H4</f>
        <v>2026</v>
      </c>
      <c r="X4" s="66">
        <f>W4</f>
        <v>2026</v>
      </c>
      <c r="Y4" s="66">
        <f>X4</f>
        <v>2026</v>
      </c>
      <c r="Z4" s="66">
        <f>Y4</f>
        <v>2026</v>
      </c>
      <c r="AA4" s="66">
        <f>I4</f>
        <v>2027</v>
      </c>
      <c r="AB4" s="66">
        <f>AA4</f>
        <v>2027</v>
      </c>
      <c r="AC4" s="66">
        <f>AB4</f>
        <v>2027</v>
      </c>
      <c r="AD4" s="66">
        <f>AC4</f>
        <v>2027</v>
      </c>
      <c r="AF4" s="65">
        <f>E4</f>
        <v>2023</v>
      </c>
      <c r="AG4" s="65">
        <f t="shared" ref="AG4:AQ4" si="0">AF4</f>
        <v>2023</v>
      </c>
      <c r="AH4" s="65">
        <f t="shared" si="0"/>
        <v>2023</v>
      </c>
      <c r="AI4" s="65">
        <f t="shared" si="0"/>
        <v>2023</v>
      </c>
      <c r="AJ4" s="65">
        <f t="shared" si="0"/>
        <v>2023</v>
      </c>
      <c r="AK4" s="65">
        <f t="shared" si="0"/>
        <v>2023</v>
      </c>
      <c r="AL4" s="65">
        <f t="shared" si="0"/>
        <v>2023</v>
      </c>
      <c r="AM4" s="65">
        <f t="shared" si="0"/>
        <v>2023</v>
      </c>
      <c r="AN4" s="65">
        <f t="shared" si="0"/>
        <v>2023</v>
      </c>
      <c r="AO4" s="65">
        <f t="shared" si="0"/>
        <v>2023</v>
      </c>
      <c r="AP4" s="65">
        <f t="shared" si="0"/>
        <v>2023</v>
      </c>
      <c r="AQ4" s="65">
        <f t="shared" si="0"/>
        <v>2023</v>
      </c>
      <c r="AR4" s="65">
        <f>F4</f>
        <v>2024</v>
      </c>
      <c r="AS4" s="65">
        <f t="shared" ref="AS4:BC4" si="1">AR4</f>
        <v>2024</v>
      </c>
      <c r="AT4" s="65">
        <f t="shared" si="1"/>
        <v>2024</v>
      </c>
      <c r="AU4" s="65">
        <f t="shared" si="1"/>
        <v>2024</v>
      </c>
      <c r="AV4" s="65">
        <f t="shared" si="1"/>
        <v>2024</v>
      </c>
      <c r="AW4" s="65">
        <f t="shared" si="1"/>
        <v>2024</v>
      </c>
      <c r="AX4" s="65">
        <f t="shared" si="1"/>
        <v>2024</v>
      </c>
      <c r="AY4" s="65">
        <f t="shared" si="1"/>
        <v>2024</v>
      </c>
      <c r="AZ4" s="65">
        <f t="shared" si="1"/>
        <v>2024</v>
      </c>
      <c r="BA4" s="65">
        <f t="shared" si="1"/>
        <v>2024</v>
      </c>
      <c r="BB4" s="65">
        <f t="shared" si="1"/>
        <v>2024</v>
      </c>
      <c r="BC4" s="65">
        <f t="shared" si="1"/>
        <v>2024</v>
      </c>
      <c r="BD4" s="65">
        <f>G4</f>
        <v>2025</v>
      </c>
      <c r="BE4" s="65">
        <f t="shared" ref="BE4:BO4" si="2">BD4</f>
        <v>2025</v>
      </c>
      <c r="BF4" s="65">
        <f t="shared" si="2"/>
        <v>2025</v>
      </c>
      <c r="BG4" s="65">
        <f t="shared" si="2"/>
        <v>2025</v>
      </c>
      <c r="BH4" s="65">
        <f t="shared" si="2"/>
        <v>2025</v>
      </c>
      <c r="BI4" s="65">
        <f t="shared" si="2"/>
        <v>2025</v>
      </c>
      <c r="BJ4" s="65">
        <f t="shared" si="2"/>
        <v>2025</v>
      </c>
      <c r="BK4" s="65">
        <f t="shared" si="2"/>
        <v>2025</v>
      </c>
      <c r="BL4" s="65">
        <f t="shared" si="2"/>
        <v>2025</v>
      </c>
      <c r="BM4" s="65">
        <f t="shared" si="2"/>
        <v>2025</v>
      </c>
      <c r="BN4" s="65">
        <f t="shared" si="2"/>
        <v>2025</v>
      </c>
      <c r="BO4" s="65">
        <f t="shared" si="2"/>
        <v>2025</v>
      </c>
      <c r="BP4" s="65">
        <f>H4</f>
        <v>2026</v>
      </c>
      <c r="BQ4" s="65">
        <f t="shared" ref="BQ4:CA4" si="3">BP4</f>
        <v>2026</v>
      </c>
      <c r="BR4" s="65">
        <f t="shared" si="3"/>
        <v>2026</v>
      </c>
      <c r="BS4" s="65">
        <f t="shared" si="3"/>
        <v>2026</v>
      </c>
      <c r="BT4" s="65">
        <f t="shared" si="3"/>
        <v>2026</v>
      </c>
      <c r="BU4" s="65">
        <f t="shared" si="3"/>
        <v>2026</v>
      </c>
      <c r="BV4" s="65">
        <f t="shared" si="3"/>
        <v>2026</v>
      </c>
      <c r="BW4" s="65">
        <f t="shared" si="3"/>
        <v>2026</v>
      </c>
      <c r="BX4" s="65">
        <f t="shared" si="3"/>
        <v>2026</v>
      </c>
      <c r="BY4" s="65">
        <f t="shared" si="3"/>
        <v>2026</v>
      </c>
      <c r="BZ4" s="65">
        <f t="shared" si="3"/>
        <v>2026</v>
      </c>
      <c r="CA4" s="65">
        <f t="shared" si="3"/>
        <v>2026</v>
      </c>
      <c r="CB4" s="65">
        <f>I4</f>
        <v>2027</v>
      </c>
      <c r="CC4" s="65">
        <f t="shared" ref="CC4:CM4" si="4">CB4</f>
        <v>2027</v>
      </c>
      <c r="CD4" s="65">
        <f t="shared" si="4"/>
        <v>2027</v>
      </c>
      <c r="CE4" s="65">
        <f t="shared" si="4"/>
        <v>2027</v>
      </c>
      <c r="CF4" s="65">
        <f t="shared" si="4"/>
        <v>2027</v>
      </c>
      <c r="CG4" s="65">
        <f t="shared" si="4"/>
        <v>2027</v>
      </c>
      <c r="CH4" s="65">
        <f t="shared" si="4"/>
        <v>2027</v>
      </c>
      <c r="CI4" s="65">
        <f t="shared" si="4"/>
        <v>2027</v>
      </c>
      <c r="CJ4" s="65">
        <f t="shared" si="4"/>
        <v>2027</v>
      </c>
      <c r="CK4" s="65">
        <f t="shared" si="4"/>
        <v>2027</v>
      </c>
      <c r="CL4" s="65">
        <f t="shared" si="4"/>
        <v>2027</v>
      </c>
      <c r="CM4" s="65">
        <f t="shared" si="4"/>
        <v>2027</v>
      </c>
    </row>
    <row r="5" spans="1:91" s="20" customFormat="1" ht="15" outlineLevel="1" x14ac:dyDescent="0.2">
      <c r="A5" s="223"/>
      <c r="B5" s="68" t="s">
        <v>136</v>
      </c>
      <c r="C5" s="75"/>
      <c r="D5" s="75"/>
      <c r="E5" s="74">
        <f>DATE(E4,12,31)</f>
        <v>45291</v>
      </c>
      <c r="F5" s="74">
        <f>DATE(F4,12,31)</f>
        <v>45657</v>
      </c>
      <c r="G5" s="74">
        <f>DATE(G4,12,31)</f>
        <v>46022</v>
      </c>
      <c r="H5" s="74">
        <f>DATE(H4,12,31)</f>
        <v>46387</v>
      </c>
      <c r="I5" s="74">
        <f>DATE(I4,12,31)</f>
        <v>46752</v>
      </c>
      <c r="K5" s="73">
        <f>DATE(K4,3,31)</f>
        <v>45016</v>
      </c>
      <c r="L5" s="73">
        <f>DATE(L4,6,30)</f>
        <v>45107</v>
      </c>
      <c r="M5" s="73">
        <f>DATE(M4,9,30)</f>
        <v>45199</v>
      </c>
      <c r="N5" s="73">
        <f>DATE(N4,12,31)</f>
        <v>45291</v>
      </c>
      <c r="O5" s="73">
        <f>DATE(O4,3,31)</f>
        <v>45382</v>
      </c>
      <c r="P5" s="73">
        <f>DATE(P4,6,30)</f>
        <v>45473</v>
      </c>
      <c r="Q5" s="73">
        <f>DATE(Q4,9,30)</f>
        <v>45565</v>
      </c>
      <c r="R5" s="73">
        <f>DATE(R4,12,31)</f>
        <v>45657</v>
      </c>
      <c r="S5" s="73">
        <f>DATE(S4,3,31)</f>
        <v>45747</v>
      </c>
      <c r="T5" s="73">
        <f>DATE(T4,6,30)</f>
        <v>45838</v>
      </c>
      <c r="U5" s="73">
        <f>DATE(U4,9,30)</f>
        <v>45930</v>
      </c>
      <c r="V5" s="73">
        <f>DATE(V4,12,31)</f>
        <v>46022</v>
      </c>
      <c r="W5" s="73">
        <f>DATE(W4,3,31)</f>
        <v>46112</v>
      </c>
      <c r="X5" s="73">
        <f>DATE(X4,6,30)</f>
        <v>46203</v>
      </c>
      <c r="Y5" s="73">
        <f>DATE(Y4,9,30)</f>
        <v>46295</v>
      </c>
      <c r="Z5" s="73">
        <f>DATE(Z4,12,31)</f>
        <v>46387</v>
      </c>
      <c r="AA5" s="73">
        <f>DATE(AA4,3,31)</f>
        <v>46477</v>
      </c>
      <c r="AB5" s="73">
        <f>DATE(AB4,6,30)</f>
        <v>46568</v>
      </c>
      <c r="AC5" s="73">
        <f>DATE(AC4,9,30)</f>
        <v>46660</v>
      </c>
      <c r="AD5" s="73">
        <f>DATE(AD4,12,31)</f>
        <v>46752</v>
      </c>
      <c r="AF5" s="72">
        <f t="shared" ref="AF5:BK5" si="5">EOMONTH(AF6,0)</f>
        <v>44957</v>
      </c>
      <c r="AG5" s="72">
        <f t="shared" si="5"/>
        <v>44985</v>
      </c>
      <c r="AH5" s="72">
        <f t="shared" si="5"/>
        <v>45016</v>
      </c>
      <c r="AI5" s="72">
        <f t="shared" si="5"/>
        <v>45046</v>
      </c>
      <c r="AJ5" s="72">
        <f t="shared" si="5"/>
        <v>45077</v>
      </c>
      <c r="AK5" s="72">
        <f t="shared" si="5"/>
        <v>45107</v>
      </c>
      <c r="AL5" s="72">
        <f t="shared" si="5"/>
        <v>45138</v>
      </c>
      <c r="AM5" s="72">
        <f t="shared" si="5"/>
        <v>45169</v>
      </c>
      <c r="AN5" s="72">
        <f t="shared" si="5"/>
        <v>45199</v>
      </c>
      <c r="AO5" s="72">
        <f t="shared" si="5"/>
        <v>45230</v>
      </c>
      <c r="AP5" s="72">
        <f t="shared" si="5"/>
        <v>45260</v>
      </c>
      <c r="AQ5" s="72">
        <f t="shared" si="5"/>
        <v>45291</v>
      </c>
      <c r="AR5" s="72">
        <f t="shared" si="5"/>
        <v>45322</v>
      </c>
      <c r="AS5" s="72">
        <f t="shared" si="5"/>
        <v>45351</v>
      </c>
      <c r="AT5" s="72">
        <f t="shared" si="5"/>
        <v>45382</v>
      </c>
      <c r="AU5" s="72">
        <f t="shared" si="5"/>
        <v>45412</v>
      </c>
      <c r="AV5" s="72">
        <f t="shared" si="5"/>
        <v>45443</v>
      </c>
      <c r="AW5" s="72">
        <f t="shared" si="5"/>
        <v>45473</v>
      </c>
      <c r="AX5" s="72">
        <f t="shared" si="5"/>
        <v>45504</v>
      </c>
      <c r="AY5" s="72">
        <f t="shared" si="5"/>
        <v>45535</v>
      </c>
      <c r="AZ5" s="72">
        <f t="shared" si="5"/>
        <v>45565</v>
      </c>
      <c r="BA5" s="72">
        <f t="shared" si="5"/>
        <v>45596</v>
      </c>
      <c r="BB5" s="72">
        <f t="shared" si="5"/>
        <v>45626</v>
      </c>
      <c r="BC5" s="72">
        <f t="shared" si="5"/>
        <v>45657</v>
      </c>
      <c r="BD5" s="72">
        <f t="shared" si="5"/>
        <v>45688</v>
      </c>
      <c r="BE5" s="72">
        <f t="shared" si="5"/>
        <v>45716</v>
      </c>
      <c r="BF5" s="72">
        <f t="shared" si="5"/>
        <v>45747</v>
      </c>
      <c r="BG5" s="72">
        <f t="shared" si="5"/>
        <v>45777</v>
      </c>
      <c r="BH5" s="72">
        <f t="shared" si="5"/>
        <v>45808</v>
      </c>
      <c r="BI5" s="72">
        <f t="shared" si="5"/>
        <v>45838</v>
      </c>
      <c r="BJ5" s="72">
        <f t="shared" si="5"/>
        <v>45869</v>
      </c>
      <c r="BK5" s="72">
        <f t="shared" si="5"/>
        <v>45900</v>
      </c>
      <c r="BL5" s="72">
        <f t="shared" ref="BL5:CM5" si="6">EOMONTH(BL6,0)</f>
        <v>45930</v>
      </c>
      <c r="BM5" s="72">
        <f t="shared" si="6"/>
        <v>45961</v>
      </c>
      <c r="BN5" s="72">
        <f t="shared" si="6"/>
        <v>45991</v>
      </c>
      <c r="BO5" s="72">
        <f t="shared" si="6"/>
        <v>46022</v>
      </c>
      <c r="BP5" s="72">
        <f t="shared" si="6"/>
        <v>46053</v>
      </c>
      <c r="BQ5" s="72">
        <f t="shared" si="6"/>
        <v>46081</v>
      </c>
      <c r="BR5" s="72">
        <f t="shared" si="6"/>
        <v>46112</v>
      </c>
      <c r="BS5" s="72">
        <f t="shared" si="6"/>
        <v>46142</v>
      </c>
      <c r="BT5" s="72">
        <f t="shared" si="6"/>
        <v>46173</v>
      </c>
      <c r="BU5" s="72">
        <f t="shared" si="6"/>
        <v>46203</v>
      </c>
      <c r="BV5" s="72">
        <f t="shared" si="6"/>
        <v>46234</v>
      </c>
      <c r="BW5" s="72">
        <f t="shared" si="6"/>
        <v>46265</v>
      </c>
      <c r="BX5" s="72">
        <f t="shared" si="6"/>
        <v>46295</v>
      </c>
      <c r="BY5" s="72">
        <f t="shared" si="6"/>
        <v>46326</v>
      </c>
      <c r="BZ5" s="72">
        <f t="shared" si="6"/>
        <v>46356</v>
      </c>
      <c r="CA5" s="72">
        <f t="shared" si="6"/>
        <v>46387</v>
      </c>
      <c r="CB5" s="72">
        <f t="shared" si="6"/>
        <v>46418</v>
      </c>
      <c r="CC5" s="72">
        <f t="shared" si="6"/>
        <v>46446</v>
      </c>
      <c r="CD5" s="72">
        <f t="shared" si="6"/>
        <v>46477</v>
      </c>
      <c r="CE5" s="72">
        <f t="shared" si="6"/>
        <v>46507</v>
      </c>
      <c r="CF5" s="72">
        <f t="shared" si="6"/>
        <v>46538</v>
      </c>
      <c r="CG5" s="72">
        <f t="shared" si="6"/>
        <v>46568</v>
      </c>
      <c r="CH5" s="72">
        <f t="shared" si="6"/>
        <v>46599</v>
      </c>
      <c r="CI5" s="72">
        <f t="shared" si="6"/>
        <v>46630</v>
      </c>
      <c r="CJ5" s="72">
        <f t="shared" si="6"/>
        <v>46660</v>
      </c>
      <c r="CK5" s="72">
        <f t="shared" si="6"/>
        <v>46691</v>
      </c>
      <c r="CL5" s="72">
        <f t="shared" si="6"/>
        <v>46721</v>
      </c>
      <c r="CM5" s="72">
        <f t="shared" si="6"/>
        <v>46752</v>
      </c>
    </row>
    <row r="6" spans="1:91" s="20" customFormat="1" ht="15" outlineLevel="1" x14ac:dyDescent="0.2">
      <c r="A6" s="223"/>
      <c r="B6" s="68" t="s">
        <v>135</v>
      </c>
      <c r="C6" s="66"/>
      <c r="D6" s="66"/>
      <c r="E6" s="74">
        <f>DATE(E4,1,1)</f>
        <v>44927</v>
      </c>
      <c r="F6" s="74">
        <f>DATE(F4,1,1)</f>
        <v>45292</v>
      </c>
      <c r="G6" s="74">
        <f>DATE(G4,1,1)</f>
        <v>45658</v>
      </c>
      <c r="H6" s="74">
        <f>DATE(H4,1,1)</f>
        <v>46023</v>
      </c>
      <c r="I6" s="74">
        <f>DATE(I4,1,1)</f>
        <v>46388</v>
      </c>
      <c r="K6" s="73">
        <f>DATE(K4,1,1)</f>
        <v>44927</v>
      </c>
      <c r="L6" s="73">
        <f t="shared" ref="L6:AD6" si="7">K5+1</f>
        <v>45017</v>
      </c>
      <c r="M6" s="73">
        <f t="shared" si="7"/>
        <v>45108</v>
      </c>
      <c r="N6" s="73">
        <f t="shared" si="7"/>
        <v>45200</v>
      </c>
      <c r="O6" s="73">
        <f t="shared" si="7"/>
        <v>45292</v>
      </c>
      <c r="P6" s="73">
        <f t="shared" si="7"/>
        <v>45383</v>
      </c>
      <c r="Q6" s="73">
        <f t="shared" si="7"/>
        <v>45474</v>
      </c>
      <c r="R6" s="73">
        <f t="shared" si="7"/>
        <v>45566</v>
      </c>
      <c r="S6" s="73">
        <f t="shared" si="7"/>
        <v>45658</v>
      </c>
      <c r="T6" s="73">
        <f t="shared" si="7"/>
        <v>45748</v>
      </c>
      <c r="U6" s="73">
        <f t="shared" si="7"/>
        <v>45839</v>
      </c>
      <c r="V6" s="73">
        <f t="shared" si="7"/>
        <v>45931</v>
      </c>
      <c r="W6" s="73">
        <f t="shared" si="7"/>
        <v>46023</v>
      </c>
      <c r="X6" s="73">
        <f t="shared" si="7"/>
        <v>46113</v>
      </c>
      <c r="Y6" s="73">
        <f t="shared" si="7"/>
        <v>46204</v>
      </c>
      <c r="Z6" s="73">
        <f t="shared" si="7"/>
        <v>46296</v>
      </c>
      <c r="AA6" s="73">
        <f t="shared" si="7"/>
        <v>46388</v>
      </c>
      <c r="AB6" s="73">
        <f t="shared" si="7"/>
        <v>46478</v>
      </c>
      <c r="AC6" s="73">
        <f t="shared" si="7"/>
        <v>46569</v>
      </c>
      <c r="AD6" s="73">
        <f t="shared" si="7"/>
        <v>46661</v>
      </c>
      <c r="AF6" s="72">
        <f>DATE(AF4,1,1)</f>
        <v>44927</v>
      </c>
      <c r="AG6" s="72">
        <f t="shared" ref="AG6:BL6" si="8">AF5+1</f>
        <v>44958</v>
      </c>
      <c r="AH6" s="72">
        <f t="shared" si="8"/>
        <v>44986</v>
      </c>
      <c r="AI6" s="72">
        <f t="shared" si="8"/>
        <v>45017</v>
      </c>
      <c r="AJ6" s="72">
        <f t="shared" si="8"/>
        <v>45047</v>
      </c>
      <c r="AK6" s="72">
        <f t="shared" si="8"/>
        <v>45078</v>
      </c>
      <c r="AL6" s="72">
        <f t="shared" si="8"/>
        <v>45108</v>
      </c>
      <c r="AM6" s="72">
        <f t="shared" si="8"/>
        <v>45139</v>
      </c>
      <c r="AN6" s="72">
        <f t="shared" si="8"/>
        <v>45170</v>
      </c>
      <c r="AO6" s="72">
        <f t="shared" si="8"/>
        <v>45200</v>
      </c>
      <c r="AP6" s="72">
        <f t="shared" si="8"/>
        <v>45231</v>
      </c>
      <c r="AQ6" s="72">
        <f t="shared" si="8"/>
        <v>45261</v>
      </c>
      <c r="AR6" s="72">
        <f t="shared" si="8"/>
        <v>45292</v>
      </c>
      <c r="AS6" s="72">
        <f t="shared" si="8"/>
        <v>45323</v>
      </c>
      <c r="AT6" s="72">
        <f t="shared" si="8"/>
        <v>45352</v>
      </c>
      <c r="AU6" s="72">
        <f t="shared" si="8"/>
        <v>45383</v>
      </c>
      <c r="AV6" s="72">
        <f t="shared" si="8"/>
        <v>45413</v>
      </c>
      <c r="AW6" s="72">
        <f t="shared" si="8"/>
        <v>45444</v>
      </c>
      <c r="AX6" s="72">
        <f t="shared" si="8"/>
        <v>45474</v>
      </c>
      <c r="AY6" s="72">
        <f t="shared" si="8"/>
        <v>45505</v>
      </c>
      <c r="AZ6" s="72">
        <f t="shared" si="8"/>
        <v>45536</v>
      </c>
      <c r="BA6" s="72">
        <f t="shared" si="8"/>
        <v>45566</v>
      </c>
      <c r="BB6" s="72">
        <f t="shared" si="8"/>
        <v>45597</v>
      </c>
      <c r="BC6" s="72">
        <f t="shared" si="8"/>
        <v>45627</v>
      </c>
      <c r="BD6" s="72">
        <f t="shared" si="8"/>
        <v>45658</v>
      </c>
      <c r="BE6" s="72">
        <f t="shared" si="8"/>
        <v>45689</v>
      </c>
      <c r="BF6" s="72">
        <f t="shared" si="8"/>
        <v>45717</v>
      </c>
      <c r="BG6" s="72">
        <f t="shared" si="8"/>
        <v>45748</v>
      </c>
      <c r="BH6" s="72">
        <f t="shared" si="8"/>
        <v>45778</v>
      </c>
      <c r="BI6" s="72">
        <f t="shared" si="8"/>
        <v>45809</v>
      </c>
      <c r="BJ6" s="72">
        <f t="shared" si="8"/>
        <v>45839</v>
      </c>
      <c r="BK6" s="72">
        <f t="shared" si="8"/>
        <v>45870</v>
      </c>
      <c r="BL6" s="72">
        <f t="shared" si="8"/>
        <v>45901</v>
      </c>
      <c r="BM6" s="72">
        <f t="shared" ref="BM6:CM6" si="9">BL5+1</f>
        <v>45931</v>
      </c>
      <c r="BN6" s="72">
        <f t="shared" si="9"/>
        <v>45962</v>
      </c>
      <c r="BO6" s="72">
        <f t="shared" si="9"/>
        <v>45992</v>
      </c>
      <c r="BP6" s="72">
        <f t="shared" si="9"/>
        <v>46023</v>
      </c>
      <c r="BQ6" s="72">
        <f t="shared" si="9"/>
        <v>46054</v>
      </c>
      <c r="BR6" s="72">
        <f t="shared" si="9"/>
        <v>46082</v>
      </c>
      <c r="BS6" s="72">
        <f t="shared" si="9"/>
        <v>46113</v>
      </c>
      <c r="BT6" s="72">
        <f t="shared" si="9"/>
        <v>46143</v>
      </c>
      <c r="BU6" s="72">
        <f t="shared" si="9"/>
        <v>46174</v>
      </c>
      <c r="BV6" s="72">
        <f t="shared" si="9"/>
        <v>46204</v>
      </c>
      <c r="BW6" s="72">
        <f t="shared" si="9"/>
        <v>46235</v>
      </c>
      <c r="BX6" s="72">
        <f t="shared" si="9"/>
        <v>46266</v>
      </c>
      <c r="BY6" s="72">
        <f t="shared" si="9"/>
        <v>46296</v>
      </c>
      <c r="BZ6" s="72">
        <f t="shared" si="9"/>
        <v>46327</v>
      </c>
      <c r="CA6" s="72">
        <f t="shared" si="9"/>
        <v>46357</v>
      </c>
      <c r="CB6" s="72">
        <f t="shared" si="9"/>
        <v>46388</v>
      </c>
      <c r="CC6" s="72">
        <f t="shared" si="9"/>
        <v>46419</v>
      </c>
      <c r="CD6" s="72">
        <f t="shared" si="9"/>
        <v>46447</v>
      </c>
      <c r="CE6" s="72">
        <f t="shared" si="9"/>
        <v>46478</v>
      </c>
      <c r="CF6" s="72">
        <f t="shared" si="9"/>
        <v>46508</v>
      </c>
      <c r="CG6" s="72">
        <f t="shared" si="9"/>
        <v>46539</v>
      </c>
      <c r="CH6" s="72">
        <f t="shared" si="9"/>
        <v>46569</v>
      </c>
      <c r="CI6" s="72">
        <f t="shared" si="9"/>
        <v>46600</v>
      </c>
      <c r="CJ6" s="72">
        <f t="shared" si="9"/>
        <v>46631</v>
      </c>
      <c r="CK6" s="72">
        <f t="shared" si="9"/>
        <v>46661</v>
      </c>
      <c r="CL6" s="72">
        <f t="shared" si="9"/>
        <v>46692</v>
      </c>
      <c r="CM6" s="72">
        <f t="shared" si="9"/>
        <v>46722</v>
      </c>
    </row>
    <row r="7" spans="1:91" s="20" customFormat="1" ht="15" outlineLevel="1" x14ac:dyDescent="0.2">
      <c r="A7" s="223"/>
      <c r="B7" s="68" t="s">
        <v>134</v>
      </c>
      <c r="C7" s="66"/>
      <c r="D7" s="66"/>
      <c r="E7" s="71">
        <v>12</v>
      </c>
      <c r="F7" s="71">
        <v>12</v>
      </c>
      <c r="G7" s="71">
        <v>12</v>
      </c>
      <c r="H7" s="71">
        <v>12</v>
      </c>
      <c r="I7" s="71">
        <v>12</v>
      </c>
      <c r="K7" s="70">
        <v>3</v>
      </c>
      <c r="L7" s="70">
        <v>6</v>
      </c>
      <c r="M7" s="70">
        <v>9</v>
      </c>
      <c r="N7" s="70">
        <v>12</v>
      </c>
      <c r="O7" s="70">
        <v>3</v>
      </c>
      <c r="P7" s="70">
        <v>6</v>
      </c>
      <c r="Q7" s="70">
        <v>9</v>
      </c>
      <c r="R7" s="70">
        <v>12</v>
      </c>
      <c r="S7" s="70">
        <v>3</v>
      </c>
      <c r="T7" s="70">
        <v>6</v>
      </c>
      <c r="U7" s="70">
        <v>9</v>
      </c>
      <c r="V7" s="70">
        <v>12</v>
      </c>
      <c r="W7" s="70">
        <v>3</v>
      </c>
      <c r="X7" s="70">
        <v>6</v>
      </c>
      <c r="Y7" s="70">
        <v>9</v>
      </c>
      <c r="Z7" s="70">
        <v>12</v>
      </c>
      <c r="AA7" s="70">
        <v>3</v>
      </c>
      <c r="AB7" s="70">
        <v>6</v>
      </c>
      <c r="AC7" s="70">
        <v>9</v>
      </c>
      <c r="AD7" s="70">
        <v>12</v>
      </c>
      <c r="AF7" s="69">
        <v>1</v>
      </c>
      <c r="AG7" s="69">
        <v>2</v>
      </c>
      <c r="AH7" s="69">
        <v>3</v>
      </c>
      <c r="AI7" s="69">
        <v>4</v>
      </c>
      <c r="AJ7" s="69">
        <v>5</v>
      </c>
      <c r="AK7" s="69">
        <v>6</v>
      </c>
      <c r="AL7" s="69">
        <v>7</v>
      </c>
      <c r="AM7" s="69">
        <v>8</v>
      </c>
      <c r="AN7" s="69">
        <v>9</v>
      </c>
      <c r="AO7" s="69">
        <v>10</v>
      </c>
      <c r="AP7" s="69">
        <v>11</v>
      </c>
      <c r="AQ7" s="69">
        <v>12</v>
      </c>
      <c r="AR7" s="69">
        <v>1</v>
      </c>
      <c r="AS7" s="69">
        <v>2</v>
      </c>
      <c r="AT7" s="69">
        <v>3</v>
      </c>
      <c r="AU7" s="69">
        <v>4</v>
      </c>
      <c r="AV7" s="69">
        <v>5</v>
      </c>
      <c r="AW7" s="69">
        <v>6</v>
      </c>
      <c r="AX7" s="69">
        <v>7</v>
      </c>
      <c r="AY7" s="69">
        <v>8</v>
      </c>
      <c r="AZ7" s="69">
        <v>9</v>
      </c>
      <c r="BA7" s="69">
        <v>10</v>
      </c>
      <c r="BB7" s="69">
        <v>11</v>
      </c>
      <c r="BC7" s="69">
        <v>12</v>
      </c>
      <c r="BD7" s="69">
        <v>1</v>
      </c>
      <c r="BE7" s="69">
        <v>2</v>
      </c>
      <c r="BF7" s="69">
        <v>3</v>
      </c>
      <c r="BG7" s="69">
        <v>4</v>
      </c>
      <c r="BH7" s="69">
        <v>5</v>
      </c>
      <c r="BI7" s="69">
        <v>6</v>
      </c>
      <c r="BJ7" s="69">
        <v>7</v>
      </c>
      <c r="BK7" s="69">
        <v>8</v>
      </c>
      <c r="BL7" s="69">
        <v>9</v>
      </c>
      <c r="BM7" s="69">
        <v>10</v>
      </c>
      <c r="BN7" s="69">
        <v>11</v>
      </c>
      <c r="BO7" s="69">
        <v>12</v>
      </c>
      <c r="BP7" s="69">
        <v>1</v>
      </c>
      <c r="BQ7" s="69">
        <v>2</v>
      </c>
      <c r="BR7" s="69">
        <v>3</v>
      </c>
      <c r="BS7" s="69">
        <v>4</v>
      </c>
      <c r="BT7" s="69">
        <v>5</v>
      </c>
      <c r="BU7" s="69">
        <v>6</v>
      </c>
      <c r="BV7" s="69">
        <v>7</v>
      </c>
      <c r="BW7" s="69">
        <v>8</v>
      </c>
      <c r="BX7" s="69">
        <v>9</v>
      </c>
      <c r="BY7" s="69">
        <v>10</v>
      </c>
      <c r="BZ7" s="69">
        <v>11</v>
      </c>
      <c r="CA7" s="69">
        <v>12</v>
      </c>
      <c r="CB7" s="69">
        <v>1</v>
      </c>
      <c r="CC7" s="69">
        <v>2</v>
      </c>
      <c r="CD7" s="69">
        <v>3</v>
      </c>
      <c r="CE7" s="69">
        <v>4</v>
      </c>
      <c r="CF7" s="69">
        <v>5</v>
      </c>
      <c r="CG7" s="69">
        <v>6</v>
      </c>
      <c r="CH7" s="69">
        <v>7</v>
      </c>
      <c r="CI7" s="69">
        <v>8</v>
      </c>
      <c r="CJ7" s="69">
        <v>9</v>
      </c>
      <c r="CK7" s="69">
        <v>10</v>
      </c>
      <c r="CL7" s="69">
        <v>11</v>
      </c>
      <c r="CM7" s="69">
        <v>12</v>
      </c>
    </row>
    <row r="8" spans="1:91" s="20" customFormat="1" ht="15" outlineLevel="1" x14ac:dyDescent="0.2">
      <c r="A8" s="223"/>
      <c r="B8" s="68" t="s">
        <v>133</v>
      </c>
      <c r="C8" s="68"/>
      <c r="D8" s="68"/>
      <c r="E8" s="66" t="s">
        <v>129</v>
      </c>
      <c r="F8" s="66" t="s">
        <v>129</v>
      </c>
      <c r="G8" s="66" t="s">
        <v>129</v>
      </c>
      <c r="H8" s="66" t="s">
        <v>129</v>
      </c>
      <c r="I8" s="66" t="s">
        <v>129</v>
      </c>
      <c r="K8" s="65" t="s">
        <v>132</v>
      </c>
      <c r="L8" s="65" t="s">
        <v>131</v>
      </c>
      <c r="M8" s="65" t="s">
        <v>130</v>
      </c>
      <c r="N8" s="65" t="s">
        <v>129</v>
      </c>
      <c r="O8" s="65" t="s">
        <v>132</v>
      </c>
      <c r="P8" s="65" t="s">
        <v>131</v>
      </c>
      <c r="Q8" s="65" t="s">
        <v>130</v>
      </c>
      <c r="R8" s="65" t="s">
        <v>129</v>
      </c>
      <c r="S8" s="65" t="s">
        <v>132</v>
      </c>
      <c r="T8" s="65" t="s">
        <v>131</v>
      </c>
      <c r="U8" s="65" t="s">
        <v>130</v>
      </c>
      <c r="V8" s="65" t="s">
        <v>129</v>
      </c>
      <c r="W8" s="65" t="s">
        <v>132</v>
      </c>
      <c r="X8" s="65" t="s">
        <v>131</v>
      </c>
      <c r="Y8" s="65" t="s">
        <v>130</v>
      </c>
      <c r="Z8" s="65" t="s">
        <v>129</v>
      </c>
      <c r="AA8" s="65" t="s">
        <v>132</v>
      </c>
      <c r="AB8" s="65" t="s">
        <v>131</v>
      </c>
      <c r="AC8" s="65" t="s">
        <v>130</v>
      </c>
      <c r="AD8" s="65" t="s">
        <v>129</v>
      </c>
      <c r="AF8" s="67" t="s">
        <v>132</v>
      </c>
      <c r="AG8" s="67" t="s">
        <v>132</v>
      </c>
      <c r="AH8" s="67" t="s">
        <v>132</v>
      </c>
      <c r="AI8" s="67" t="s">
        <v>131</v>
      </c>
      <c r="AJ8" s="67" t="s">
        <v>131</v>
      </c>
      <c r="AK8" s="67" t="s">
        <v>131</v>
      </c>
      <c r="AL8" s="67" t="s">
        <v>130</v>
      </c>
      <c r="AM8" s="67" t="s">
        <v>130</v>
      </c>
      <c r="AN8" s="67" t="s">
        <v>130</v>
      </c>
      <c r="AO8" s="67" t="s">
        <v>129</v>
      </c>
      <c r="AP8" s="67" t="s">
        <v>129</v>
      </c>
      <c r="AQ8" s="67" t="s">
        <v>129</v>
      </c>
      <c r="AR8" s="67" t="s">
        <v>132</v>
      </c>
      <c r="AS8" s="67" t="s">
        <v>132</v>
      </c>
      <c r="AT8" s="67" t="s">
        <v>132</v>
      </c>
      <c r="AU8" s="67" t="s">
        <v>131</v>
      </c>
      <c r="AV8" s="67" t="s">
        <v>131</v>
      </c>
      <c r="AW8" s="67" t="s">
        <v>131</v>
      </c>
      <c r="AX8" s="67" t="s">
        <v>130</v>
      </c>
      <c r="AY8" s="67" t="s">
        <v>130</v>
      </c>
      <c r="AZ8" s="67" t="s">
        <v>130</v>
      </c>
      <c r="BA8" s="67" t="s">
        <v>129</v>
      </c>
      <c r="BB8" s="67" t="s">
        <v>129</v>
      </c>
      <c r="BC8" s="67" t="s">
        <v>129</v>
      </c>
      <c r="BD8" s="67" t="s">
        <v>132</v>
      </c>
      <c r="BE8" s="67" t="s">
        <v>132</v>
      </c>
      <c r="BF8" s="67" t="s">
        <v>132</v>
      </c>
      <c r="BG8" s="67" t="s">
        <v>131</v>
      </c>
      <c r="BH8" s="67" t="s">
        <v>131</v>
      </c>
      <c r="BI8" s="67" t="s">
        <v>131</v>
      </c>
      <c r="BJ8" s="67" t="s">
        <v>130</v>
      </c>
      <c r="BK8" s="67" t="s">
        <v>130</v>
      </c>
      <c r="BL8" s="67" t="s">
        <v>130</v>
      </c>
      <c r="BM8" s="67" t="s">
        <v>129</v>
      </c>
      <c r="BN8" s="67" t="s">
        <v>129</v>
      </c>
      <c r="BO8" s="67" t="s">
        <v>129</v>
      </c>
      <c r="BP8" s="67" t="s">
        <v>132</v>
      </c>
      <c r="BQ8" s="67" t="s">
        <v>132</v>
      </c>
      <c r="BR8" s="67" t="s">
        <v>132</v>
      </c>
      <c r="BS8" s="67" t="s">
        <v>131</v>
      </c>
      <c r="BT8" s="67" t="s">
        <v>131</v>
      </c>
      <c r="BU8" s="67" t="s">
        <v>131</v>
      </c>
      <c r="BV8" s="67" t="s">
        <v>130</v>
      </c>
      <c r="BW8" s="67" t="s">
        <v>130</v>
      </c>
      <c r="BX8" s="67" t="s">
        <v>130</v>
      </c>
      <c r="BY8" s="67" t="s">
        <v>129</v>
      </c>
      <c r="BZ8" s="67" t="s">
        <v>129</v>
      </c>
      <c r="CA8" s="67" t="s">
        <v>129</v>
      </c>
      <c r="CB8" s="67" t="s">
        <v>132</v>
      </c>
      <c r="CC8" s="67" t="s">
        <v>132</v>
      </c>
      <c r="CD8" s="67" t="s">
        <v>132</v>
      </c>
      <c r="CE8" s="67" t="s">
        <v>131</v>
      </c>
      <c r="CF8" s="67" t="s">
        <v>131</v>
      </c>
      <c r="CG8" s="67" t="s">
        <v>131</v>
      </c>
      <c r="CH8" s="67" t="s">
        <v>130</v>
      </c>
      <c r="CI8" s="67" t="s">
        <v>130</v>
      </c>
      <c r="CJ8" s="67" t="s">
        <v>130</v>
      </c>
      <c r="CK8" s="67" t="s">
        <v>129</v>
      </c>
      <c r="CL8" s="67" t="s">
        <v>129</v>
      </c>
      <c r="CM8" s="67" t="s">
        <v>129</v>
      </c>
    </row>
    <row r="9" spans="1:91" s="20" customFormat="1" ht="15" x14ac:dyDescent="0.2">
      <c r="A9" s="223"/>
      <c r="B9" s="42" t="s">
        <v>128</v>
      </c>
      <c r="C9" s="42"/>
      <c r="D9" s="42"/>
      <c r="E9" s="41">
        <f>E5-E6+1</f>
        <v>365</v>
      </c>
      <c r="F9" s="41">
        <f>F5-F6+1</f>
        <v>366</v>
      </c>
      <c r="G9" s="41">
        <f>G5-G6+1</f>
        <v>365</v>
      </c>
      <c r="H9" s="41">
        <f>H5-H6+1</f>
        <v>365</v>
      </c>
      <c r="I9" s="41">
        <f>I5-I6+1</f>
        <v>365</v>
      </c>
      <c r="K9" s="66">
        <f t="shared" ref="K9:AD9" si="10">K5-K6+1</f>
        <v>90</v>
      </c>
      <c r="L9" s="66">
        <f t="shared" si="10"/>
        <v>91</v>
      </c>
      <c r="M9" s="66">
        <f t="shared" si="10"/>
        <v>92</v>
      </c>
      <c r="N9" s="66">
        <f t="shared" si="10"/>
        <v>92</v>
      </c>
      <c r="O9" s="66">
        <f t="shared" si="10"/>
        <v>91</v>
      </c>
      <c r="P9" s="66">
        <f t="shared" si="10"/>
        <v>91</v>
      </c>
      <c r="Q9" s="66">
        <f t="shared" si="10"/>
        <v>92</v>
      </c>
      <c r="R9" s="66">
        <f t="shared" si="10"/>
        <v>92</v>
      </c>
      <c r="S9" s="66">
        <f t="shared" si="10"/>
        <v>90</v>
      </c>
      <c r="T9" s="66">
        <f t="shared" si="10"/>
        <v>91</v>
      </c>
      <c r="U9" s="66">
        <f t="shared" si="10"/>
        <v>92</v>
      </c>
      <c r="V9" s="66">
        <f t="shared" si="10"/>
        <v>92</v>
      </c>
      <c r="W9" s="66">
        <f t="shared" si="10"/>
        <v>90</v>
      </c>
      <c r="X9" s="66">
        <f t="shared" si="10"/>
        <v>91</v>
      </c>
      <c r="Y9" s="66">
        <f t="shared" si="10"/>
        <v>92</v>
      </c>
      <c r="Z9" s="66">
        <f t="shared" si="10"/>
        <v>92</v>
      </c>
      <c r="AA9" s="66">
        <f t="shared" si="10"/>
        <v>90</v>
      </c>
      <c r="AB9" s="66">
        <f t="shared" si="10"/>
        <v>91</v>
      </c>
      <c r="AC9" s="66">
        <f t="shared" si="10"/>
        <v>92</v>
      </c>
      <c r="AD9" s="66">
        <f t="shared" si="10"/>
        <v>92</v>
      </c>
      <c r="AF9" s="65">
        <f t="shared" ref="AF9:BK9" si="11">AF5-AF6+1</f>
        <v>31</v>
      </c>
      <c r="AG9" s="65">
        <f t="shared" si="11"/>
        <v>28</v>
      </c>
      <c r="AH9" s="65">
        <f t="shared" si="11"/>
        <v>31</v>
      </c>
      <c r="AI9" s="65">
        <f t="shared" si="11"/>
        <v>30</v>
      </c>
      <c r="AJ9" s="65">
        <f t="shared" si="11"/>
        <v>31</v>
      </c>
      <c r="AK9" s="65">
        <f t="shared" si="11"/>
        <v>30</v>
      </c>
      <c r="AL9" s="65">
        <f t="shared" si="11"/>
        <v>31</v>
      </c>
      <c r="AM9" s="65">
        <f t="shared" si="11"/>
        <v>31</v>
      </c>
      <c r="AN9" s="65">
        <f t="shared" si="11"/>
        <v>30</v>
      </c>
      <c r="AO9" s="65">
        <f t="shared" si="11"/>
        <v>31</v>
      </c>
      <c r="AP9" s="65">
        <f t="shared" si="11"/>
        <v>30</v>
      </c>
      <c r="AQ9" s="65">
        <f t="shared" si="11"/>
        <v>31</v>
      </c>
      <c r="AR9" s="65">
        <f t="shared" si="11"/>
        <v>31</v>
      </c>
      <c r="AS9" s="65">
        <f t="shared" si="11"/>
        <v>29</v>
      </c>
      <c r="AT9" s="65">
        <f t="shared" si="11"/>
        <v>31</v>
      </c>
      <c r="AU9" s="65">
        <f t="shared" si="11"/>
        <v>30</v>
      </c>
      <c r="AV9" s="65">
        <f t="shared" si="11"/>
        <v>31</v>
      </c>
      <c r="AW9" s="65">
        <f t="shared" si="11"/>
        <v>30</v>
      </c>
      <c r="AX9" s="65">
        <f t="shared" si="11"/>
        <v>31</v>
      </c>
      <c r="AY9" s="65">
        <f t="shared" si="11"/>
        <v>31</v>
      </c>
      <c r="AZ9" s="65">
        <f t="shared" si="11"/>
        <v>30</v>
      </c>
      <c r="BA9" s="65">
        <f t="shared" si="11"/>
        <v>31</v>
      </c>
      <c r="BB9" s="65">
        <f t="shared" si="11"/>
        <v>30</v>
      </c>
      <c r="BC9" s="65">
        <f t="shared" si="11"/>
        <v>31</v>
      </c>
      <c r="BD9" s="65">
        <f t="shared" si="11"/>
        <v>31</v>
      </c>
      <c r="BE9" s="65">
        <f t="shared" si="11"/>
        <v>28</v>
      </c>
      <c r="BF9" s="65">
        <f t="shared" si="11"/>
        <v>31</v>
      </c>
      <c r="BG9" s="65">
        <f t="shared" si="11"/>
        <v>30</v>
      </c>
      <c r="BH9" s="65">
        <f t="shared" si="11"/>
        <v>31</v>
      </c>
      <c r="BI9" s="65">
        <f t="shared" si="11"/>
        <v>30</v>
      </c>
      <c r="BJ9" s="65">
        <f t="shared" si="11"/>
        <v>31</v>
      </c>
      <c r="BK9" s="65">
        <f t="shared" si="11"/>
        <v>31</v>
      </c>
      <c r="BL9" s="65">
        <f t="shared" ref="BL9:CM9" si="12">BL5-BL6+1</f>
        <v>30</v>
      </c>
      <c r="BM9" s="65">
        <f t="shared" si="12"/>
        <v>31</v>
      </c>
      <c r="BN9" s="65">
        <f t="shared" si="12"/>
        <v>30</v>
      </c>
      <c r="BO9" s="65">
        <f t="shared" si="12"/>
        <v>31</v>
      </c>
      <c r="BP9" s="65">
        <f t="shared" si="12"/>
        <v>31</v>
      </c>
      <c r="BQ9" s="65">
        <f t="shared" si="12"/>
        <v>28</v>
      </c>
      <c r="BR9" s="65">
        <f t="shared" si="12"/>
        <v>31</v>
      </c>
      <c r="BS9" s="65">
        <f t="shared" si="12"/>
        <v>30</v>
      </c>
      <c r="BT9" s="65">
        <f t="shared" si="12"/>
        <v>31</v>
      </c>
      <c r="BU9" s="65">
        <f t="shared" si="12"/>
        <v>30</v>
      </c>
      <c r="BV9" s="65">
        <f t="shared" si="12"/>
        <v>31</v>
      </c>
      <c r="BW9" s="65">
        <f t="shared" si="12"/>
        <v>31</v>
      </c>
      <c r="BX9" s="65">
        <f t="shared" si="12"/>
        <v>30</v>
      </c>
      <c r="BY9" s="65">
        <f t="shared" si="12"/>
        <v>31</v>
      </c>
      <c r="BZ9" s="65">
        <f t="shared" si="12"/>
        <v>30</v>
      </c>
      <c r="CA9" s="65">
        <f t="shared" si="12"/>
        <v>31</v>
      </c>
      <c r="CB9" s="65">
        <f t="shared" si="12"/>
        <v>31</v>
      </c>
      <c r="CC9" s="65">
        <f t="shared" si="12"/>
        <v>28</v>
      </c>
      <c r="CD9" s="65">
        <f t="shared" si="12"/>
        <v>31</v>
      </c>
      <c r="CE9" s="65">
        <f t="shared" si="12"/>
        <v>30</v>
      </c>
      <c r="CF9" s="65">
        <f t="shared" si="12"/>
        <v>31</v>
      </c>
      <c r="CG9" s="65">
        <f t="shared" si="12"/>
        <v>30</v>
      </c>
      <c r="CH9" s="65">
        <f t="shared" si="12"/>
        <v>31</v>
      </c>
      <c r="CI9" s="65">
        <f t="shared" si="12"/>
        <v>31</v>
      </c>
      <c r="CJ9" s="65">
        <f t="shared" si="12"/>
        <v>30</v>
      </c>
      <c r="CK9" s="65">
        <f t="shared" si="12"/>
        <v>31</v>
      </c>
      <c r="CL9" s="65">
        <f t="shared" si="12"/>
        <v>30</v>
      </c>
      <c r="CM9" s="65">
        <f t="shared" si="12"/>
        <v>31</v>
      </c>
    </row>
    <row r="10" spans="1:91" s="20" customFormat="1" ht="15" x14ac:dyDescent="0.2">
      <c r="A10" s="223"/>
    </row>
    <row r="11" spans="1:91" s="20" customFormat="1" ht="15" x14ac:dyDescent="0.2">
      <c r="A11" s="223"/>
      <c r="B11" s="23" t="s">
        <v>301</v>
      </c>
    </row>
    <row r="12" spans="1:91" s="20" customFormat="1" ht="15" x14ac:dyDescent="0.2">
      <c r="A12" s="223"/>
      <c r="C12" s="221"/>
    </row>
    <row r="13" spans="1:91" s="20" customFormat="1" ht="15" x14ac:dyDescent="0.2">
      <c r="A13" s="223"/>
      <c r="B13" s="20" t="s">
        <v>347</v>
      </c>
      <c r="C13" s="221" t="str">
        <f>Inputs!$J$16</f>
        <v>EUR</v>
      </c>
      <c r="D13" s="19" t="s">
        <v>19</v>
      </c>
      <c r="AF13" s="34">
        <f t="shared" ref="AF13:BK13" si="13">AF27+AF33+AF39+AF45+AF58+AF69+AF80+AF91+AF102</f>
        <v>0</v>
      </c>
      <c r="AG13" s="34">
        <f t="shared" si="13"/>
        <v>0</v>
      </c>
      <c r="AH13" s="34">
        <f t="shared" si="13"/>
        <v>0</v>
      </c>
      <c r="AI13" s="34">
        <f t="shared" si="13"/>
        <v>233000</v>
      </c>
      <c r="AJ13" s="34">
        <f t="shared" si="13"/>
        <v>0</v>
      </c>
      <c r="AK13" s="34">
        <f t="shared" si="13"/>
        <v>265000</v>
      </c>
      <c r="AL13" s="34">
        <f t="shared" si="13"/>
        <v>0</v>
      </c>
      <c r="AM13" s="34">
        <f t="shared" si="13"/>
        <v>0</v>
      </c>
      <c r="AN13" s="34">
        <f t="shared" si="13"/>
        <v>0</v>
      </c>
      <c r="AO13" s="34">
        <f t="shared" si="13"/>
        <v>0</v>
      </c>
      <c r="AP13" s="34">
        <f t="shared" si="13"/>
        <v>0</v>
      </c>
      <c r="AQ13" s="34">
        <f t="shared" si="13"/>
        <v>0</v>
      </c>
      <c r="AR13" s="34">
        <f t="shared" si="13"/>
        <v>0</v>
      </c>
      <c r="AS13" s="34">
        <f t="shared" si="13"/>
        <v>0</v>
      </c>
      <c r="AT13" s="34">
        <f t="shared" si="13"/>
        <v>0</v>
      </c>
      <c r="AU13" s="34">
        <f t="shared" si="13"/>
        <v>0</v>
      </c>
      <c r="AV13" s="34">
        <f t="shared" si="13"/>
        <v>0</v>
      </c>
      <c r="AW13" s="34">
        <f t="shared" si="13"/>
        <v>0</v>
      </c>
      <c r="AX13" s="34">
        <f t="shared" si="13"/>
        <v>0</v>
      </c>
      <c r="AY13" s="34">
        <f t="shared" si="13"/>
        <v>0</v>
      </c>
      <c r="AZ13" s="34">
        <f t="shared" si="13"/>
        <v>0</v>
      </c>
      <c r="BA13" s="34">
        <f t="shared" si="13"/>
        <v>0</v>
      </c>
      <c r="BB13" s="34">
        <f t="shared" si="13"/>
        <v>0</v>
      </c>
      <c r="BC13" s="34">
        <f t="shared" si="13"/>
        <v>0</v>
      </c>
      <c r="BD13" s="34">
        <f t="shared" si="13"/>
        <v>0</v>
      </c>
      <c r="BE13" s="34">
        <f t="shared" si="13"/>
        <v>0</v>
      </c>
      <c r="BF13" s="34">
        <f t="shared" si="13"/>
        <v>0</v>
      </c>
      <c r="BG13" s="34">
        <f t="shared" si="13"/>
        <v>0</v>
      </c>
      <c r="BH13" s="34">
        <f t="shared" si="13"/>
        <v>0</v>
      </c>
      <c r="BI13" s="34">
        <f t="shared" si="13"/>
        <v>0</v>
      </c>
      <c r="BJ13" s="34">
        <f t="shared" si="13"/>
        <v>0</v>
      </c>
      <c r="BK13" s="34">
        <f t="shared" si="13"/>
        <v>0</v>
      </c>
      <c r="BL13" s="34">
        <f t="shared" ref="BL13:CM13" si="14">BL27+BL33+BL39+BL45+BL58+BL69+BL80+BL91+BL102</f>
        <v>0</v>
      </c>
      <c r="BM13" s="34">
        <f t="shared" si="14"/>
        <v>0</v>
      </c>
      <c r="BN13" s="34">
        <f t="shared" si="14"/>
        <v>0</v>
      </c>
      <c r="BO13" s="34">
        <f t="shared" si="14"/>
        <v>0</v>
      </c>
      <c r="BP13" s="34">
        <f t="shared" si="14"/>
        <v>0</v>
      </c>
      <c r="BQ13" s="34">
        <f t="shared" si="14"/>
        <v>0</v>
      </c>
      <c r="BR13" s="34">
        <f t="shared" si="14"/>
        <v>0</v>
      </c>
      <c r="BS13" s="34">
        <f t="shared" si="14"/>
        <v>0</v>
      </c>
      <c r="BT13" s="34">
        <f t="shared" si="14"/>
        <v>0</v>
      </c>
      <c r="BU13" s="34">
        <f t="shared" si="14"/>
        <v>0</v>
      </c>
      <c r="BV13" s="34">
        <f t="shared" si="14"/>
        <v>0</v>
      </c>
      <c r="BW13" s="34">
        <f t="shared" si="14"/>
        <v>0</v>
      </c>
      <c r="BX13" s="34">
        <f t="shared" si="14"/>
        <v>0</v>
      </c>
      <c r="BY13" s="34">
        <f t="shared" si="14"/>
        <v>0</v>
      </c>
      <c r="BZ13" s="34">
        <f t="shared" si="14"/>
        <v>0</v>
      </c>
      <c r="CA13" s="34">
        <f t="shared" si="14"/>
        <v>0</v>
      </c>
      <c r="CB13" s="34">
        <f t="shared" si="14"/>
        <v>0</v>
      </c>
      <c r="CC13" s="34">
        <f t="shared" si="14"/>
        <v>0</v>
      </c>
      <c r="CD13" s="34">
        <f t="shared" si="14"/>
        <v>0</v>
      </c>
      <c r="CE13" s="34">
        <f t="shared" si="14"/>
        <v>0</v>
      </c>
      <c r="CF13" s="34">
        <f t="shared" si="14"/>
        <v>0</v>
      </c>
      <c r="CG13" s="34">
        <f t="shared" si="14"/>
        <v>0</v>
      </c>
      <c r="CH13" s="34">
        <f t="shared" si="14"/>
        <v>0</v>
      </c>
      <c r="CI13" s="34">
        <f t="shared" si="14"/>
        <v>0</v>
      </c>
      <c r="CJ13" s="34">
        <f t="shared" si="14"/>
        <v>0</v>
      </c>
      <c r="CK13" s="34">
        <f t="shared" si="14"/>
        <v>0</v>
      </c>
      <c r="CL13" s="34">
        <f t="shared" si="14"/>
        <v>0</v>
      </c>
      <c r="CM13" s="34">
        <f t="shared" si="14"/>
        <v>0</v>
      </c>
    </row>
    <row r="14" spans="1:91" s="20" customFormat="1" ht="15" x14ac:dyDescent="0.2">
      <c r="A14" s="223"/>
      <c r="B14" s="20" t="s">
        <v>329</v>
      </c>
      <c r="C14" s="221" t="str">
        <f>Inputs!$J$16</f>
        <v>EUR</v>
      </c>
      <c r="D14" s="19" t="s">
        <v>19</v>
      </c>
      <c r="E14" s="27">
        <f>SUMIF($K$5:$AD$5,E$5,$K14:$AD14)</f>
        <v>468940.4761904761</v>
      </c>
      <c r="F14" s="27">
        <f>SUMIF($K$5:$AD$5,F$5,$K14:$AD14)</f>
        <v>407789.68253968254</v>
      </c>
      <c r="G14" s="27">
        <f>SUMIF($K$5:$AD$5,G$5,$K14:$AD14)</f>
        <v>349694.44444444467</v>
      </c>
      <c r="H14" s="27">
        <f>SUMIF($K$5:$AD$5,H$5,$K14:$AD14)</f>
        <v>292710.3174603178</v>
      </c>
      <c r="I14" s="27">
        <f>SUMIF($K$5:$AD$5,I$5,$K14:$AD14)</f>
        <v>241781.74603174641</v>
      </c>
      <c r="K14" s="27">
        <f t="shared" ref="K14:AD14" si="15">SUMIF($AF$5:$CM$5,K$5,$AF14:$CM14)</f>
        <v>0</v>
      </c>
      <c r="L14" s="27">
        <f t="shared" si="15"/>
        <v>228861.11111111109</v>
      </c>
      <c r="M14" s="27">
        <f t="shared" si="15"/>
        <v>484297.61904761905</v>
      </c>
      <c r="N14" s="27">
        <f t="shared" si="15"/>
        <v>468940.4761904761</v>
      </c>
      <c r="O14" s="27">
        <f t="shared" si="15"/>
        <v>453583.33333333331</v>
      </c>
      <c r="P14" s="27">
        <f t="shared" si="15"/>
        <v>438226.19047619047</v>
      </c>
      <c r="Q14" s="27">
        <f t="shared" si="15"/>
        <v>422869.04761904752</v>
      </c>
      <c r="R14" s="27">
        <f t="shared" si="15"/>
        <v>407789.68253968254</v>
      </c>
      <c r="S14" s="27">
        <f t="shared" si="15"/>
        <v>393265.87301587313</v>
      </c>
      <c r="T14" s="27">
        <f t="shared" si="15"/>
        <v>378742.06349206361</v>
      </c>
      <c r="U14" s="27">
        <f t="shared" si="15"/>
        <v>364218.25396825414</v>
      </c>
      <c r="V14" s="27">
        <f t="shared" si="15"/>
        <v>349694.44444444467</v>
      </c>
      <c r="W14" s="27">
        <f t="shared" si="15"/>
        <v>335170.63492063514</v>
      </c>
      <c r="X14" s="27">
        <f t="shared" si="15"/>
        <v>320646.82539682568</v>
      </c>
      <c r="Y14" s="27">
        <f t="shared" si="15"/>
        <v>306400.7936507939</v>
      </c>
      <c r="Z14" s="27">
        <f t="shared" si="15"/>
        <v>292710.3174603178</v>
      </c>
      <c r="AA14" s="27">
        <f t="shared" si="15"/>
        <v>279019.84126984165</v>
      </c>
      <c r="AB14" s="27">
        <f t="shared" si="15"/>
        <v>266287.69841269881</v>
      </c>
      <c r="AC14" s="27">
        <f t="shared" si="15"/>
        <v>254034.7222222226</v>
      </c>
      <c r="AD14" s="27">
        <f t="shared" si="15"/>
        <v>241781.74603174641</v>
      </c>
      <c r="AF14" s="34">
        <f t="shared" ref="AF14:BK14" si="16">AF29+AF55+AF66+AF35+AF77+AF88+AF99+AF41+AF47</f>
        <v>0</v>
      </c>
      <c r="AG14" s="34">
        <f t="shared" si="16"/>
        <v>0</v>
      </c>
      <c r="AH14" s="34">
        <f t="shared" si="16"/>
        <v>0</v>
      </c>
      <c r="AI14" s="34">
        <f t="shared" si="16"/>
        <v>233000</v>
      </c>
      <c r="AJ14" s="34">
        <f t="shared" si="16"/>
        <v>230930.55555555556</v>
      </c>
      <c r="AK14" s="34">
        <f t="shared" si="16"/>
        <v>228861.11111111109</v>
      </c>
      <c r="AL14" s="34">
        <f t="shared" si="16"/>
        <v>286791.66666666663</v>
      </c>
      <c r="AM14" s="34">
        <f t="shared" si="16"/>
        <v>388722.22222222219</v>
      </c>
      <c r="AN14" s="34">
        <f t="shared" si="16"/>
        <v>484297.61904761905</v>
      </c>
      <c r="AO14" s="34">
        <f t="shared" si="16"/>
        <v>479178.57142857136</v>
      </c>
      <c r="AP14" s="34">
        <f t="shared" si="16"/>
        <v>474059.52380952385</v>
      </c>
      <c r="AQ14" s="34">
        <f t="shared" si="16"/>
        <v>468940.4761904761</v>
      </c>
      <c r="AR14" s="34">
        <f t="shared" si="16"/>
        <v>463821.42857142852</v>
      </c>
      <c r="AS14" s="34">
        <f t="shared" si="16"/>
        <v>458702.38095238095</v>
      </c>
      <c r="AT14" s="34">
        <f t="shared" si="16"/>
        <v>453583.33333333331</v>
      </c>
      <c r="AU14" s="34">
        <f t="shared" si="16"/>
        <v>448464.28571428574</v>
      </c>
      <c r="AV14" s="34">
        <f t="shared" si="16"/>
        <v>443345.23809523805</v>
      </c>
      <c r="AW14" s="34">
        <f t="shared" si="16"/>
        <v>438226.19047619047</v>
      </c>
      <c r="AX14" s="34">
        <f t="shared" si="16"/>
        <v>433107.1428571429</v>
      </c>
      <c r="AY14" s="34">
        <f t="shared" si="16"/>
        <v>427988.09523809527</v>
      </c>
      <c r="AZ14" s="34">
        <f t="shared" si="16"/>
        <v>422869.04761904752</v>
      </c>
      <c r="BA14" s="34">
        <f t="shared" si="16"/>
        <v>417750.00000000006</v>
      </c>
      <c r="BB14" s="34">
        <f t="shared" si="16"/>
        <v>412630.95238095243</v>
      </c>
      <c r="BC14" s="34">
        <f t="shared" si="16"/>
        <v>407789.68253968254</v>
      </c>
      <c r="BD14" s="34">
        <f t="shared" si="16"/>
        <v>402948.41269841278</v>
      </c>
      <c r="BE14" s="34">
        <f t="shared" si="16"/>
        <v>398107.1428571429</v>
      </c>
      <c r="BF14" s="34">
        <f t="shared" si="16"/>
        <v>393265.87301587313</v>
      </c>
      <c r="BG14" s="34">
        <f t="shared" si="16"/>
        <v>388424.60317460325</v>
      </c>
      <c r="BH14" s="34">
        <f t="shared" si="16"/>
        <v>383583.33333333337</v>
      </c>
      <c r="BI14" s="34">
        <f t="shared" si="16"/>
        <v>378742.06349206361</v>
      </c>
      <c r="BJ14" s="34">
        <f t="shared" si="16"/>
        <v>373900.79365079378</v>
      </c>
      <c r="BK14" s="34">
        <f t="shared" si="16"/>
        <v>369059.5238095239</v>
      </c>
      <c r="BL14" s="34">
        <f t="shared" ref="BL14:CM14" si="17">BL29+BL55+BL66+BL35+BL77+BL88+BL99+BL41+BL47</f>
        <v>364218.25396825414</v>
      </c>
      <c r="BM14" s="34">
        <f t="shared" si="17"/>
        <v>359376.98412698432</v>
      </c>
      <c r="BN14" s="34">
        <f t="shared" si="17"/>
        <v>354535.71428571444</v>
      </c>
      <c r="BO14" s="34">
        <f t="shared" si="17"/>
        <v>349694.44444444467</v>
      </c>
      <c r="BP14" s="34">
        <f t="shared" si="17"/>
        <v>344853.17460317473</v>
      </c>
      <c r="BQ14" s="34">
        <f t="shared" si="17"/>
        <v>340011.90476190497</v>
      </c>
      <c r="BR14" s="34">
        <f t="shared" si="17"/>
        <v>335170.63492063514</v>
      </c>
      <c r="BS14" s="34">
        <f t="shared" si="17"/>
        <v>330329.36507936532</v>
      </c>
      <c r="BT14" s="34">
        <f t="shared" si="17"/>
        <v>325488.09523809544</v>
      </c>
      <c r="BU14" s="34">
        <f t="shared" si="17"/>
        <v>320646.82539682568</v>
      </c>
      <c r="BV14" s="34">
        <f t="shared" si="17"/>
        <v>315805.55555555585</v>
      </c>
      <c r="BW14" s="34">
        <f t="shared" si="17"/>
        <v>310964.28571428597</v>
      </c>
      <c r="BX14" s="34">
        <f t="shared" si="17"/>
        <v>306400.7936507939</v>
      </c>
      <c r="BY14" s="34">
        <f t="shared" si="17"/>
        <v>301837.30158730189</v>
      </c>
      <c r="BZ14" s="34">
        <f t="shared" si="17"/>
        <v>297273.80952380982</v>
      </c>
      <c r="CA14" s="34">
        <f t="shared" si="17"/>
        <v>292710.3174603178</v>
      </c>
      <c r="CB14" s="34">
        <f t="shared" si="17"/>
        <v>288146.82539682573</v>
      </c>
      <c r="CC14" s="34">
        <f t="shared" si="17"/>
        <v>283583.33333333366</v>
      </c>
      <c r="CD14" s="34">
        <f t="shared" si="17"/>
        <v>279019.84126984165</v>
      </c>
      <c r="CE14" s="34">
        <f t="shared" si="17"/>
        <v>274456.34920634958</v>
      </c>
      <c r="CF14" s="34">
        <f t="shared" si="17"/>
        <v>270372.02380952414</v>
      </c>
      <c r="CG14" s="34">
        <f t="shared" si="17"/>
        <v>266287.69841269881</v>
      </c>
      <c r="CH14" s="34">
        <f t="shared" si="17"/>
        <v>262203.37301587343</v>
      </c>
      <c r="CI14" s="34">
        <f t="shared" si="17"/>
        <v>258119.04761904798</v>
      </c>
      <c r="CJ14" s="34">
        <f t="shared" si="17"/>
        <v>254034.7222222226</v>
      </c>
      <c r="CK14" s="34">
        <f t="shared" si="17"/>
        <v>249950.39682539718</v>
      </c>
      <c r="CL14" s="34">
        <f t="shared" si="17"/>
        <v>245866.0714285718</v>
      </c>
      <c r="CM14" s="34">
        <f t="shared" si="17"/>
        <v>241781.74603174641</v>
      </c>
    </row>
    <row r="15" spans="1:91" s="20" customFormat="1" ht="15" x14ac:dyDescent="0.2">
      <c r="A15" s="223"/>
      <c r="B15" s="20" t="s">
        <v>346</v>
      </c>
      <c r="C15" s="221" t="str">
        <f>Inputs!$J$16</f>
        <v>EUR</v>
      </c>
      <c r="D15" s="19" t="s">
        <v>19</v>
      </c>
      <c r="E15" s="27">
        <f>SUM(E16:E18)</f>
        <v>-29059.523809523809</v>
      </c>
      <c r="F15" s="27">
        <f>SUM(F16:F18)</f>
        <v>-61150.793650793654</v>
      </c>
      <c r="G15" s="27">
        <f>SUM(G16:G18)</f>
        <v>-58095.238095238106</v>
      </c>
      <c r="H15" s="27">
        <f>SUM(H16:H18)</f>
        <v>-56984.126984126997</v>
      </c>
      <c r="I15" s="27">
        <f>SUM(I16:I18)</f>
        <v>-50928.571428571435</v>
      </c>
      <c r="K15" s="27">
        <f t="shared" ref="K15:AD15" si="18">SUM(K16:K18)</f>
        <v>0</v>
      </c>
      <c r="L15" s="27">
        <f t="shared" si="18"/>
        <v>-4138.8888888888887</v>
      </c>
      <c r="M15" s="27">
        <f t="shared" si="18"/>
        <v>-9563.4920634920636</v>
      </c>
      <c r="N15" s="27">
        <f t="shared" si="18"/>
        <v>-15357.142857142859</v>
      </c>
      <c r="O15" s="27">
        <f t="shared" si="18"/>
        <v>-15357.142857142859</v>
      </c>
      <c r="P15" s="27">
        <f t="shared" si="18"/>
        <v>-15357.142857142859</v>
      </c>
      <c r="Q15" s="27">
        <f t="shared" si="18"/>
        <v>-15357.142857142859</v>
      </c>
      <c r="R15" s="27">
        <f t="shared" si="18"/>
        <v>-15079.365079365081</v>
      </c>
      <c r="S15" s="27">
        <f t="shared" si="18"/>
        <v>-14523.809523809527</v>
      </c>
      <c r="T15" s="27">
        <f t="shared" si="18"/>
        <v>-14523.809523809527</v>
      </c>
      <c r="U15" s="27">
        <f t="shared" si="18"/>
        <v>-14523.809523809527</v>
      </c>
      <c r="V15" s="27">
        <f t="shared" si="18"/>
        <v>-14523.809523809527</v>
      </c>
      <c r="W15" s="27">
        <f t="shared" si="18"/>
        <v>-14523.809523809527</v>
      </c>
      <c r="X15" s="27">
        <f t="shared" si="18"/>
        <v>-14523.809523809527</v>
      </c>
      <c r="Y15" s="27">
        <f t="shared" si="18"/>
        <v>-14246.031746031756</v>
      </c>
      <c r="Z15" s="27">
        <f t="shared" si="18"/>
        <v>-13690.476190476193</v>
      </c>
      <c r="AA15" s="27">
        <f t="shared" si="18"/>
        <v>-13690.476190476193</v>
      </c>
      <c r="AB15" s="27">
        <f t="shared" si="18"/>
        <v>-12732.142857142859</v>
      </c>
      <c r="AC15" s="27">
        <f t="shared" si="18"/>
        <v>-12252.976190476191</v>
      </c>
      <c r="AD15" s="27">
        <f t="shared" si="18"/>
        <v>-12252.976190476191</v>
      </c>
      <c r="AF15" s="34">
        <f t="shared" ref="AF15:BK15" si="19">SUM(AF16:AF18)</f>
        <v>0</v>
      </c>
      <c r="AG15" s="34">
        <f t="shared" si="19"/>
        <v>0</v>
      </c>
      <c r="AH15" s="34">
        <f t="shared" si="19"/>
        <v>0</v>
      </c>
      <c r="AI15" s="34">
        <f t="shared" si="19"/>
        <v>0</v>
      </c>
      <c r="AJ15" s="34">
        <f t="shared" si="19"/>
        <v>-2069.4444444444443</v>
      </c>
      <c r="AK15" s="34">
        <f t="shared" si="19"/>
        <v>-2069.4444444444443</v>
      </c>
      <c r="AL15" s="34">
        <f t="shared" si="19"/>
        <v>-2069.4444444444443</v>
      </c>
      <c r="AM15" s="34">
        <f t="shared" si="19"/>
        <v>-3069.4444444444443</v>
      </c>
      <c r="AN15" s="34">
        <f t="shared" si="19"/>
        <v>-4424.6031746031749</v>
      </c>
      <c r="AO15" s="34">
        <f t="shared" si="19"/>
        <v>-5119.0476190476193</v>
      </c>
      <c r="AP15" s="34">
        <f t="shared" si="19"/>
        <v>-5119.0476190476193</v>
      </c>
      <c r="AQ15" s="34">
        <f t="shared" si="19"/>
        <v>-5119.0476190476193</v>
      </c>
      <c r="AR15" s="34">
        <f t="shared" si="19"/>
        <v>-5119.0476190476193</v>
      </c>
      <c r="AS15" s="34">
        <f t="shared" si="19"/>
        <v>-5119.0476190476193</v>
      </c>
      <c r="AT15" s="34">
        <f t="shared" si="19"/>
        <v>-5119.0476190476193</v>
      </c>
      <c r="AU15" s="34">
        <f t="shared" si="19"/>
        <v>-5119.0476190476193</v>
      </c>
      <c r="AV15" s="34">
        <f t="shared" si="19"/>
        <v>-5119.0476190476193</v>
      </c>
      <c r="AW15" s="34">
        <f t="shared" si="19"/>
        <v>-5119.0476190476193</v>
      </c>
      <c r="AX15" s="34">
        <f t="shared" si="19"/>
        <v>-5119.0476190476193</v>
      </c>
      <c r="AY15" s="34">
        <f t="shared" si="19"/>
        <v>-5119.0476190476193</v>
      </c>
      <c r="AZ15" s="34">
        <f t="shared" si="19"/>
        <v>-5119.0476190476193</v>
      </c>
      <c r="BA15" s="34">
        <f t="shared" si="19"/>
        <v>-5119.0476190476193</v>
      </c>
      <c r="BB15" s="34">
        <f t="shared" si="19"/>
        <v>-5119.0476190476193</v>
      </c>
      <c r="BC15" s="34">
        <f t="shared" si="19"/>
        <v>-4841.269841269841</v>
      </c>
      <c r="BD15" s="34">
        <f t="shared" si="19"/>
        <v>-4841.269841269841</v>
      </c>
      <c r="BE15" s="34">
        <f t="shared" si="19"/>
        <v>-4841.269841269841</v>
      </c>
      <c r="BF15" s="34">
        <f t="shared" si="19"/>
        <v>-4841.269841269841</v>
      </c>
      <c r="BG15" s="34">
        <f t="shared" si="19"/>
        <v>-4841.269841269841</v>
      </c>
      <c r="BH15" s="34">
        <f t="shared" si="19"/>
        <v>-4841.269841269841</v>
      </c>
      <c r="BI15" s="34">
        <f t="shared" si="19"/>
        <v>-4841.269841269841</v>
      </c>
      <c r="BJ15" s="34">
        <f t="shared" si="19"/>
        <v>-4841.269841269841</v>
      </c>
      <c r="BK15" s="34">
        <f t="shared" si="19"/>
        <v>-4841.269841269841</v>
      </c>
      <c r="BL15" s="34">
        <f t="shared" ref="BL15:CM15" si="20">SUM(BL16:BL18)</f>
        <v>-4841.269841269841</v>
      </c>
      <c r="BM15" s="34">
        <f t="shared" si="20"/>
        <v>-4841.269841269841</v>
      </c>
      <c r="BN15" s="34">
        <f t="shared" si="20"/>
        <v>-4841.269841269841</v>
      </c>
      <c r="BO15" s="34">
        <f t="shared" si="20"/>
        <v>-4841.269841269841</v>
      </c>
      <c r="BP15" s="34">
        <f t="shared" si="20"/>
        <v>-4841.269841269841</v>
      </c>
      <c r="BQ15" s="34">
        <f t="shared" si="20"/>
        <v>-4841.269841269841</v>
      </c>
      <c r="BR15" s="34">
        <f t="shared" si="20"/>
        <v>-4841.269841269841</v>
      </c>
      <c r="BS15" s="34">
        <f t="shared" si="20"/>
        <v>-4841.269841269841</v>
      </c>
      <c r="BT15" s="34">
        <f t="shared" si="20"/>
        <v>-4841.269841269841</v>
      </c>
      <c r="BU15" s="34">
        <f t="shared" si="20"/>
        <v>-4841.269841269841</v>
      </c>
      <c r="BV15" s="34">
        <f t="shared" si="20"/>
        <v>-4841.269841269841</v>
      </c>
      <c r="BW15" s="34">
        <f t="shared" si="20"/>
        <v>-4841.269841269841</v>
      </c>
      <c r="BX15" s="34">
        <f t="shared" si="20"/>
        <v>-4563.4920634920709</v>
      </c>
      <c r="BY15" s="34">
        <f t="shared" si="20"/>
        <v>-4563.4920634920636</v>
      </c>
      <c r="BZ15" s="34">
        <f t="shared" si="20"/>
        <v>-4563.4920634920636</v>
      </c>
      <c r="CA15" s="34">
        <f t="shared" si="20"/>
        <v>-4563.4920634920636</v>
      </c>
      <c r="CB15" s="34">
        <f t="shared" si="20"/>
        <v>-4563.4920634920636</v>
      </c>
      <c r="CC15" s="34">
        <f t="shared" si="20"/>
        <v>-4563.4920634920636</v>
      </c>
      <c r="CD15" s="34">
        <f t="shared" si="20"/>
        <v>-4563.4920634920636</v>
      </c>
      <c r="CE15" s="34">
        <f t="shared" si="20"/>
        <v>-4563.4920634920636</v>
      </c>
      <c r="CF15" s="34">
        <f t="shared" si="20"/>
        <v>-4084.3253968253971</v>
      </c>
      <c r="CG15" s="34">
        <f t="shared" si="20"/>
        <v>-4084.3253968253971</v>
      </c>
      <c r="CH15" s="34">
        <f t="shared" si="20"/>
        <v>-4084.3253968253971</v>
      </c>
      <c r="CI15" s="34">
        <f t="shared" si="20"/>
        <v>-4084.3253968253971</v>
      </c>
      <c r="CJ15" s="34">
        <f t="shared" si="20"/>
        <v>-4084.3253968253971</v>
      </c>
      <c r="CK15" s="34">
        <f t="shared" si="20"/>
        <v>-4084.3253968253971</v>
      </c>
      <c r="CL15" s="34">
        <f t="shared" si="20"/>
        <v>-4084.3253968253971</v>
      </c>
      <c r="CM15" s="34">
        <f t="shared" si="20"/>
        <v>-4084.3253968253971</v>
      </c>
    </row>
    <row r="16" spans="1:91" s="20" customFormat="1" ht="15" x14ac:dyDescent="0.2">
      <c r="A16" s="223"/>
      <c r="B16" s="88" t="str">
        <f>Settings!BV3</f>
        <v>▻ Kitchen</v>
      </c>
      <c r="C16" s="221" t="str">
        <f>Inputs!$J$16</f>
        <v>EUR</v>
      </c>
      <c r="D16" s="19" t="s">
        <v>19</v>
      </c>
      <c r="E16" s="27">
        <f t="shared" ref="E16:I18" si="21">SUMIF($K$4:$AD$4,E$4,$K16:$AD16)</f>
        <v>-12642.857142857143</v>
      </c>
      <c r="F16" s="27">
        <f t="shared" si="21"/>
        <v>-29178.571428571431</v>
      </c>
      <c r="G16" s="27">
        <f t="shared" si="21"/>
        <v>-29178.571428571431</v>
      </c>
      <c r="H16" s="27">
        <f t="shared" si="21"/>
        <v>-29178.571428571431</v>
      </c>
      <c r="I16" s="27">
        <f t="shared" si="21"/>
        <v>-29178.571428571431</v>
      </c>
      <c r="K16" s="27">
        <f t="shared" ref="K16:T18" si="22">SUMIFS($AF16:$CM16,$AF$4:$CM$4,K$4,$AF$8:$CM$8,K$8)</f>
        <v>0</v>
      </c>
      <c r="L16" s="27">
        <f t="shared" si="22"/>
        <v>-958.33333333333337</v>
      </c>
      <c r="M16" s="27">
        <f t="shared" si="22"/>
        <v>-4389.8809523809523</v>
      </c>
      <c r="N16" s="27">
        <f t="shared" si="22"/>
        <v>-7294.6428571428578</v>
      </c>
      <c r="O16" s="27">
        <f t="shared" si="22"/>
        <v>-7294.6428571428578</v>
      </c>
      <c r="P16" s="27">
        <f t="shared" si="22"/>
        <v>-7294.6428571428578</v>
      </c>
      <c r="Q16" s="27">
        <f t="shared" si="22"/>
        <v>-7294.6428571428578</v>
      </c>
      <c r="R16" s="27">
        <f t="shared" si="22"/>
        <v>-7294.6428571428578</v>
      </c>
      <c r="S16" s="27">
        <f t="shared" si="22"/>
        <v>-7294.6428571428578</v>
      </c>
      <c r="T16" s="27">
        <f t="shared" si="22"/>
        <v>-7294.6428571428578</v>
      </c>
      <c r="U16" s="27">
        <f t="shared" ref="U16:AD18" si="23">SUMIFS($AF16:$CM16,$AF$4:$CM$4,U$4,$AF$8:$CM$8,U$8)</f>
        <v>-7294.6428571428578</v>
      </c>
      <c r="V16" s="27">
        <f t="shared" si="23"/>
        <v>-7294.6428571428578</v>
      </c>
      <c r="W16" s="27">
        <f t="shared" si="23"/>
        <v>-7294.6428571428578</v>
      </c>
      <c r="X16" s="27">
        <f t="shared" si="23"/>
        <v>-7294.6428571428578</v>
      </c>
      <c r="Y16" s="27">
        <f t="shared" si="23"/>
        <v>-7294.6428571428578</v>
      </c>
      <c r="Z16" s="27">
        <f t="shared" si="23"/>
        <v>-7294.6428571428578</v>
      </c>
      <c r="AA16" s="27">
        <f t="shared" si="23"/>
        <v>-7294.6428571428578</v>
      </c>
      <c r="AB16" s="27">
        <f t="shared" si="23"/>
        <v>-7294.6428571428578</v>
      </c>
      <c r="AC16" s="27">
        <f t="shared" si="23"/>
        <v>-7294.6428571428578</v>
      </c>
      <c r="AD16" s="27">
        <f t="shared" si="23"/>
        <v>-7294.6428571428578</v>
      </c>
      <c r="AF16" s="27">
        <f t="shared" ref="AF16:AO18" si="24">SUMIF($A$25:$A$104,$B16,AF$25:AF$104)</f>
        <v>0</v>
      </c>
      <c r="AG16" s="27">
        <f t="shared" si="24"/>
        <v>0</v>
      </c>
      <c r="AH16" s="27">
        <f t="shared" si="24"/>
        <v>0</v>
      </c>
      <c r="AI16" s="27">
        <f t="shared" si="24"/>
        <v>0</v>
      </c>
      <c r="AJ16" s="27">
        <f t="shared" si="24"/>
        <v>-479.16666666666669</v>
      </c>
      <c r="AK16" s="27">
        <f t="shared" si="24"/>
        <v>-479.16666666666669</v>
      </c>
      <c r="AL16" s="27">
        <f t="shared" si="24"/>
        <v>-479.16666666666669</v>
      </c>
      <c r="AM16" s="27">
        <f t="shared" si="24"/>
        <v>-1479.1666666666667</v>
      </c>
      <c r="AN16" s="27">
        <f t="shared" si="24"/>
        <v>-2431.5476190476193</v>
      </c>
      <c r="AO16" s="27">
        <f t="shared" si="24"/>
        <v>-2431.5476190476193</v>
      </c>
      <c r="AP16" s="27">
        <f t="shared" ref="AP16:AY18" si="25">SUMIF($A$25:$A$104,$B16,AP$25:AP$104)</f>
        <v>-2431.5476190476193</v>
      </c>
      <c r="AQ16" s="27">
        <f t="shared" si="25"/>
        <v>-2431.5476190476193</v>
      </c>
      <c r="AR16" s="27">
        <f t="shared" si="25"/>
        <v>-2431.5476190476193</v>
      </c>
      <c r="AS16" s="27">
        <f t="shared" si="25"/>
        <v>-2431.5476190476193</v>
      </c>
      <c r="AT16" s="27">
        <f t="shared" si="25"/>
        <v>-2431.5476190476193</v>
      </c>
      <c r="AU16" s="27">
        <f t="shared" si="25"/>
        <v>-2431.5476190476193</v>
      </c>
      <c r="AV16" s="27">
        <f t="shared" si="25"/>
        <v>-2431.5476190476193</v>
      </c>
      <c r="AW16" s="27">
        <f t="shared" si="25"/>
        <v>-2431.5476190476193</v>
      </c>
      <c r="AX16" s="27">
        <f t="shared" si="25"/>
        <v>-2431.5476190476193</v>
      </c>
      <c r="AY16" s="27">
        <f t="shared" si="25"/>
        <v>-2431.5476190476193</v>
      </c>
      <c r="AZ16" s="27">
        <f t="shared" ref="AZ16:BI18" si="26">SUMIF($A$25:$A$104,$B16,AZ$25:AZ$104)</f>
        <v>-2431.5476190476193</v>
      </c>
      <c r="BA16" s="27">
        <f t="shared" si="26"/>
        <v>-2431.5476190476193</v>
      </c>
      <c r="BB16" s="27">
        <f t="shared" si="26"/>
        <v>-2431.5476190476193</v>
      </c>
      <c r="BC16" s="27">
        <f t="shared" si="26"/>
        <v>-2431.5476190476193</v>
      </c>
      <c r="BD16" s="27">
        <f t="shared" si="26"/>
        <v>-2431.5476190476193</v>
      </c>
      <c r="BE16" s="27">
        <f t="shared" si="26"/>
        <v>-2431.5476190476193</v>
      </c>
      <c r="BF16" s="27">
        <f t="shared" si="26"/>
        <v>-2431.5476190476193</v>
      </c>
      <c r="BG16" s="27">
        <f t="shared" si="26"/>
        <v>-2431.5476190476193</v>
      </c>
      <c r="BH16" s="27">
        <f t="shared" si="26"/>
        <v>-2431.5476190476193</v>
      </c>
      <c r="BI16" s="27">
        <f t="shared" si="26"/>
        <v>-2431.5476190476193</v>
      </c>
      <c r="BJ16" s="27">
        <f t="shared" ref="BJ16:BS18" si="27">SUMIF($A$25:$A$104,$B16,BJ$25:BJ$104)</f>
        <v>-2431.5476190476193</v>
      </c>
      <c r="BK16" s="27">
        <f t="shared" si="27"/>
        <v>-2431.5476190476193</v>
      </c>
      <c r="BL16" s="27">
        <f t="shared" si="27"/>
        <v>-2431.5476190476193</v>
      </c>
      <c r="BM16" s="27">
        <f t="shared" si="27"/>
        <v>-2431.5476190476193</v>
      </c>
      <c r="BN16" s="27">
        <f t="shared" si="27"/>
        <v>-2431.5476190476193</v>
      </c>
      <c r="BO16" s="27">
        <f t="shared" si="27"/>
        <v>-2431.5476190476193</v>
      </c>
      <c r="BP16" s="27">
        <f t="shared" si="27"/>
        <v>-2431.5476190476193</v>
      </c>
      <c r="BQ16" s="27">
        <f t="shared" si="27"/>
        <v>-2431.5476190476193</v>
      </c>
      <c r="BR16" s="27">
        <f t="shared" si="27"/>
        <v>-2431.5476190476193</v>
      </c>
      <c r="BS16" s="27">
        <f t="shared" si="27"/>
        <v>-2431.5476190476193</v>
      </c>
      <c r="BT16" s="27">
        <f t="shared" ref="BT16:CC18" si="28">SUMIF($A$25:$A$104,$B16,BT$25:BT$104)</f>
        <v>-2431.5476190476193</v>
      </c>
      <c r="BU16" s="27">
        <f t="shared" si="28"/>
        <v>-2431.5476190476193</v>
      </c>
      <c r="BV16" s="27">
        <f t="shared" si="28"/>
        <v>-2431.5476190476193</v>
      </c>
      <c r="BW16" s="27">
        <f t="shared" si="28"/>
        <v>-2431.5476190476193</v>
      </c>
      <c r="BX16" s="27">
        <f t="shared" si="28"/>
        <v>-2431.5476190476193</v>
      </c>
      <c r="BY16" s="27">
        <f t="shared" si="28"/>
        <v>-2431.5476190476193</v>
      </c>
      <c r="BZ16" s="27">
        <f t="shared" si="28"/>
        <v>-2431.5476190476193</v>
      </c>
      <c r="CA16" s="27">
        <f t="shared" si="28"/>
        <v>-2431.5476190476193</v>
      </c>
      <c r="CB16" s="27">
        <f t="shared" si="28"/>
        <v>-2431.5476190476193</v>
      </c>
      <c r="CC16" s="27">
        <f t="shared" si="28"/>
        <v>-2431.5476190476193</v>
      </c>
      <c r="CD16" s="27">
        <f t="shared" ref="CD16:CM18" si="29">SUMIF($A$25:$A$104,$B16,CD$25:CD$104)</f>
        <v>-2431.5476190476193</v>
      </c>
      <c r="CE16" s="27">
        <f t="shared" si="29"/>
        <v>-2431.5476190476193</v>
      </c>
      <c r="CF16" s="27">
        <f t="shared" si="29"/>
        <v>-2431.5476190476193</v>
      </c>
      <c r="CG16" s="27">
        <f t="shared" si="29"/>
        <v>-2431.5476190476193</v>
      </c>
      <c r="CH16" s="27">
        <f t="shared" si="29"/>
        <v>-2431.5476190476193</v>
      </c>
      <c r="CI16" s="27">
        <f t="shared" si="29"/>
        <v>-2431.5476190476193</v>
      </c>
      <c r="CJ16" s="27">
        <f t="shared" si="29"/>
        <v>-2431.5476190476193</v>
      </c>
      <c r="CK16" s="27">
        <f t="shared" si="29"/>
        <v>-2431.5476190476193</v>
      </c>
      <c r="CL16" s="27">
        <f t="shared" si="29"/>
        <v>-2431.5476190476193</v>
      </c>
      <c r="CM16" s="27">
        <f t="shared" si="29"/>
        <v>-2431.5476190476193</v>
      </c>
    </row>
    <row r="17" spans="1:91" s="20" customFormat="1" ht="15" x14ac:dyDescent="0.2">
      <c r="A17" s="223"/>
      <c r="B17" s="88" t="str">
        <f>Settings!BV4</f>
        <v>▻ Commercial</v>
      </c>
      <c r="C17" s="221" t="str">
        <f>Inputs!$J$16</f>
        <v>EUR</v>
      </c>
      <c r="D17" s="19" t="s">
        <v>19</v>
      </c>
      <c r="E17" s="27">
        <f t="shared" si="21"/>
        <v>-3833.3333333333335</v>
      </c>
      <c r="F17" s="27">
        <f t="shared" si="21"/>
        <v>-5750</v>
      </c>
      <c r="G17" s="27">
        <f t="shared" si="21"/>
        <v>-5750</v>
      </c>
      <c r="H17" s="27">
        <f t="shared" si="21"/>
        <v>-5750</v>
      </c>
      <c r="I17" s="27">
        <f t="shared" si="21"/>
        <v>-1916.6666666666667</v>
      </c>
      <c r="K17" s="27">
        <f t="shared" si="22"/>
        <v>0</v>
      </c>
      <c r="L17" s="27">
        <f t="shared" si="22"/>
        <v>-958.33333333333337</v>
      </c>
      <c r="M17" s="27">
        <f t="shared" si="22"/>
        <v>-1437.5</v>
      </c>
      <c r="N17" s="27">
        <f t="shared" si="22"/>
        <v>-1437.5</v>
      </c>
      <c r="O17" s="27">
        <f t="shared" si="22"/>
        <v>-1437.5</v>
      </c>
      <c r="P17" s="27">
        <f t="shared" si="22"/>
        <v>-1437.5</v>
      </c>
      <c r="Q17" s="27">
        <f t="shared" si="22"/>
        <v>-1437.5</v>
      </c>
      <c r="R17" s="27">
        <f t="shared" si="22"/>
        <v>-1437.5</v>
      </c>
      <c r="S17" s="27">
        <f t="shared" si="22"/>
        <v>-1437.5</v>
      </c>
      <c r="T17" s="27">
        <f t="shared" si="22"/>
        <v>-1437.5</v>
      </c>
      <c r="U17" s="27">
        <f t="shared" si="23"/>
        <v>-1437.5</v>
      </c>
      <c r="V17" s="27">
        <f t="shared" si="23"/>
        <v>-1437.5</v>
      </c>
      <c r="W17" s="27">
        <f t="shared" si="23"/>
        <v>-1437.5</v>
      </c>
      <c r="X17" s="27">
        <f t="shared" si="23"/>
        <v>-1437.5</v>
      </c>
      <c r="Y17" s="27">
        <f t="shared" si="23"/>
        <v>-1437.5</v>
      </c>
      <c r="Z17" s="27">
        <f t="shared" si="23"/>
        <v>-1437.5</v>
      </c>
      <c r="AA17" s="27">
        <f t="shared" si="23"/>
        <v>-1437.5</v>
      </c>
      <c r="AB17" s="27">
        <f t="shared" si="23"/>
        <v>-479.16666666666669</v>
      </c>
      <c r="AC17" s="27">
        <f t="shared" si="23"/>
        <v>0</v>
      </c>
      <c r="AD17" s="27">
        <f t="shared" si="23"/>
        <v>0</v>
      </c>
      <c r="AF17" s="27">
        <f t="shared" si="24"/>
        <v>0</v>
      </c>
      <c r="AG17" s="27">
        <f t="shared" si="24"/>
        <v>0</v>
      </c>
      <c r="AH17" s="27">
        <f t="shared" si="24"/>
        <v>0</v>
      </c>
      <c r="AI17" s="27">
        <f t="shared" si="24"/>
        <v>0</v>
      </c>
      <c r="AJ17" s="27">
        <f t="shared" si="24"/>
        <v>-479.16666666666669</v>
      </c>
      <c r="AK17" s="27">
        <f t="shared" si="24"/>
        <v>-479.16666666666669</v>
      </c>
      <c r="AL17" s="27">
        <f t="shared" si="24"/>
        <v>-479.16666666666669</v>
      </c>
      <c r="AM17" s="27">
        <f t="shared" si="24"/>
        <v>-479.16666666666669</v>
      </c>
      <c r="AN17" s="27">
        <f t="shared" si="24"/>
        <v>-479.16666666666669</v>
      </c>
      <c r="AO17" s="27">
        <f t="shared" si="24"/>
        <v>-479.16666666666669</v>
      </c>
      <c r="AP17" s="27">
        <f t="shared" si="25"/>
        <v>-479.16666666666669</v>
      </c>
      <c r="AQ17" s="27">
        <f t="shared" si="25"/>
        <v>-479.16666666666669</v>
      </c>
      <c r="AR17" s="27">
        <f t="shared" si="25"/>
        <v>-479.16666666666669</v>
      </c>
      <c r="AS17" s="27">
        <f t="shared" si="25"/>
        <v>-479.16666666666669</v>
      </c>
      <c r="AT17" s="27">
        <f t="shared" si="25"/>
        <v>-479.16666666666669</v>
      </c>
      <c r="AU17" s="27">
        <f t="shared" si="25"/>
        <v>-479.16666666666669</v>
      </c>
      <c r="AV17" s="27">
        <f t="shared" si="25"/>
        <v>-479.16666666666669</v>
      </c>
      <c r="AW17" s="27">
        <f t="shared" si="25"/>
        <v>-479.16666666666669</v>
      </c>
      <c r="AX17" s="27">
        <f t="shared" si="25"/>
        <v>-479.16666666666669</v>
      </c>
      <c r="AY17" s="27">
        <f t="shared" si="25"/>
        <v>-479.16666666666669</v>
      </c>
      <c r="AZ17" s="27">
        <f t="shared" si="26"/>
        <v>-479.16666666666669</v>
      </c>
      <c r="BA17" s="27">
        <f t="shared" si="26"/>
        <v>-479.16666666666669</v>
      </c>
      <c r="BB17" s="27">
        <f t="shared" si="26"/>
        <v>-479.16666666666669</v>
      </c>
      <c r="BC17" s="27">
        <f t="shared" si="26"/>
        <v>-479.16666666666669</v>
      </c>
      <c r="BD17" s="27">
        <f t="shared" si="26"/>
        <v>-479.16666666666669</v>
      </c>
      <c r="BE17" s="27">
        <f t="shared" si="26"/>
        <v>-479.16666666666669</v>
      </c>
      <c r="BF17" s="27">
        <f t="shared" si="26"/>
        <v>-479.16666666666669</v>
      </c>
      <c r="BG17" s="27">
        <f t="shared" si="26"/>
        <v>-479.16666666666669</v>
      </c>
      <c r="BH17" s="27">
        <f t="shared" si="26"/>
        <v>-479.16666666666669</v>
      </c>
      <c r="BI17" s="27">
        <f t="shared" si="26"/>
        <v>-479.16666666666669</v>
      </c>
      <c r="BJ17" s="27">
        <f t="shared" si="27"/>
        <v>-479.16666666666669</v>
      </c>
      <c r="BK17" s="27">
        <f t="shared" si="27"/>
        <v>-479.16666666666669</v>
      </c>
      <c r="BL17" s="27">
        <f t="shared" si="27"/>
        <v>-479.16666666666669</v>
      </c>
      <c r="BM17" s="27">
        <f t="shared" si="27"/>
        <v>-479.16666666666669</v>
      </c>
      <c r="BN17" s="27">
        <f t="shared" si="27"/>
        <v>-479.16666666666669</v>
      </c>
      <c r="BO17" s="27">
        <f t="shared" si="27"/>
        <v>-479.16666666666669</v>
      </c>
      <c r="BP17" s="27">
        <f t="shared" si="27"/>
        <v>-479.16666666666669</v>
      </c>
      <c r="BQ17" s="27">
        <f t="shared" si="27"/>
        <v>-479.16666666666669</v>
      </c>
      <c r="BR17" s="27">
        <f t="shared" si="27"/>
        <v>-479.16666666666669</v>
      </c>
      <c r="BS17" s="27">
        <f t="shared" si="27"/>
        <v>-479.16666666666669</v>
      </c>
      <c r="BT17" s="27">
        <f t="shared" si="28"/>
        <v>-479.16666666666669</v>
      </c>
      <c r="BU17" s="27">
        <f t="shared" si="28"/>
        <v>-479.16666666666669</v>
      </c>
      <c r="BV17" s="27">
        <f t="shared" si="28"/>
        <v>-479.16666666666669</v>
      </c>
      <c r="BW17" s="27">
        <f t="shared" si="28"/>
        <v>-479.16666666666669</v>
      </c>
      <c r="BX17" s="27">
        <f t="shared" si="28"/>
        <v>-479.16666666666669</v>
      </c>
      <c r="BY17" s="27">
        <f t="shared" si="28"/>
        <v>-479.16666666666669</v>
      </c>
      <c r="BZ17" s="27">
        <f t="shared" si="28"/>
        <v>-479.16666666666669</v>
      </c>
      <c r="CA17" s="27">
        <f t="shared" si="28"/>
        <v>-479.16666666666669</v>
      </c>
      <c r="CB17" s="27">
        <f t="shared" si="28"/>
        <v>-479.16666666666669</v>
      </c>
      <c r="CC17" s="27">
        <f t="shared" si="28"/>
        <v>-479.16666666666669</v>
      </c>
      <c r="CD17" s="27">
        <f t="shared" si="29"/>
        <v>-479.16666666666669</v>
      </c>
      <c r="CE17" s="27">
        <f t="shared" si="29"/>
        <v>-479.16666666666669</v>
      </c>
      <c r="CF17" s="27">
        <f t="shared" si="29"/>
        <v>0</v>
      </c>
      <c r="CG17" s="27">
        <f t="shared" si="29"/>
        <v>0</v>
      </c>
      <c r="CH17" s="27">
        <f t="shared" si="29"/>
        <v>0</v>
      </c>
      <c r="CI17" s="27">
        <f t="shared" si="29"/>
        <v>0</v>
      </c>
      <c r="CJ17" s="27">
        <f t="shared" si="29"/>
        <v>0</v>
      </c>
      <c r="CK17" s="27">
        <f t="shared" si="29"/>
        <v>0</v>
      </c>
      <c r="CL17" s="27">
        <f t="shared" si="29"/>
        <v>0</v>
      </c>
      <c r="CM17" s="27">
        <f t="shared" si="29"/>
        <v>0</v>
      </c>
    </row>
    <row r="18" spans="1:91" s="20" customFormat="1" ht="15" x14ac:dyDescent="0.2">
      <c r="A18" s="223"/>
      <c r="B18" s="88" t="str">
        <f>Settings!BV5</f>
        <v>▻ General &amp; Administrative</v>
      </c>
      <c r="C18" s="221" t="str">
        <f>Inputs!$J$16</f>
        <v>EUR</v>
      </c>
      <c r="D18" s="19" t="s">
        <v>19</v>
      </c>
      <c r="E18" s="27">
        <f t="shared" si="21"/>
        <v>-12583.333333333334</v>
      </c>
      <c r="F18" s="27">
        <f t="shared" si="21"/>
        <v>-26222.222222222223</v>
      </c>
      <c r="G18" s="27">
        <f t="shared" si="21"/>
        <v>-23166.666666666668</v>
      </c>
      <c r="H18" s="27">
        <f t="shared" si="21"/>
        <v>-22055.555555555562</v>
      </c>
      <c r="I18" s="27">
        <f t="shared" si="21"/>
        <v>-19833.333333333336</v>
      </c>
      <c r="K18" s="27">
        <f t="shared" si="22"/>
        <v>0</v>
      </c>
      <c r="L18" s="27">
        <f t="shared" si="22"/>
        <v>-2222.2222222222222</v>
      </c>
      <c r="M18" s="27">
        <f t="shared" si="22"/>
        <v>-3736.1111111111113</v>
      </c>
      <c r="N18" s="27">
        <f t="shared" si="22"/>
        <v>-6625</v>
      </c>
      <c r="O18" s="27">
        <f t="shared" si="22"/>
        <v>-6625</v>
      </c>
      <c r="P18" s="27">
        <f t="shared" si="22"/>
        <v>-6625</v>
      </c>
      <c r="Q18" s="27">
        <f t="shared" si="22"/>
        <v>-6625</v>
      </c>
      <c r="R18" s="27">
        <f t="shared" si="22"/>
        <v>-6347.2222222222226</v>
      </c>
      <c r="S18" s="27">
        <f t="shared" si="22"/>
        <v>-5791.666666666667</v>
      </c>
      <c r="T18" s="27">
        <f t="shared" si="22"/>
        <v>-5791.666666666667</v>
      </c>
      <c r="U18" s="27">
        <f t="shared" si="23"/>
        <v>-5791.666666666667</v>
      </c>
      <c r="V18" s="27">
        <f t="shared" si="23"/>
        <v>-5791.666666666667</v>
      </c>
      <c r="W18" s="27">
        <f t="shared" si="23"/>
        <v>-5791.666666666667</v>
      </c>
      <c r="X18" s="27">
        <f t="shared" si="23"/>
        <v>-5791.666666666667</v>
      </c>
      <c r="Y18" s="27">
        <f t="shared" si="23"/>
        <v>-5513.8888888888969</v>
      </c>
      <c r="Z18" s="27">
        <f t="shared" si="23"/>
        <v>-4958.3333333333339</v>
      </c>
      <c r="AA18" s="27">
        <f t="shared" si="23"/>
        <v>-4958.3333333333339</v>
      </c>
      <c r="AB18" s="27">
        <f t="shared" si="23"/>
        <v>-4958.3333333333339</v>
      </c>
      <c r="AC18" s="27">
        <f t="shared" si="23"/>
        <v>-4958.3333333333339</v>
      </c>
      <c r="AD18" s="27">
        <f t="shared" si="23"/>
        <v>-4958.3333333333339</v>
      </c>
      <c r="AF18" s="27">
        <f t="shared" si="24"/>
        <v>0</v>
      </c>
      <c r="AG18" s="27">
        <f t="shared" si="24"/>
        <v>0</v>
      </c>
      <c r="AH18" s="27">
        <f t="shared" si="24"/>
        <v>0</v>
      </c>
      <c r="AI18" s="27">
        <f t="shared" si="24"/>
        <v>0</v>
      </c>
      <c r="AJ18" s="27">
        <f t="shared" si="24"/>
        <v>-1111.1111111111111</v>
      </c>
      <c r="AK18" s="27">
        <f t="shared" si="24"/>
        <v>-1111.1111111111111</v>
      </c>
      <c r="AL18" s="27">
        <f t="shared" si="24"/>
        <v>-1111.1111111111111</v>
      </c>
      <c r="AM18" s="27">
        <f t="shared" si="24"/>
        <v>-1111.1111111111111</v>
      </c>
      <c r="AN18" s="27">
        <f t="shared" si="24"/>
        <v>-1513.8888888888889</v>
      </c>
      <c r="AO18" s="27">
        <f t="shared" si="24"/>
        <v>-2208.3333333333335</v>
      </c>
      <c r="AP18" s="27">
        <f t="shared" si="25"/>
        <v>-2208.3333333333335</v>
      </c>
      <c r="AQ18" s="27">
        <f t="shared" si="25"/>
        <v>-2208.3333333333335</v>
      </c>
      <c r="AR18" s="27">
        <f t="shared" si="25"/>
        <v>-2208.3333333333335</v>
      </c>
      <c r="AS18" s="27">
        <f t="shared" si="25"/>
        <v>-2208.3333333333335</v>
      </c>
      <c r="AT18" s="27">
        <f t="shared" si="25"/>
        <v>-2208.3333333333335</v>
      </c>
      <c r="AU18" s="27">
        <f t="shared" si="25"/>
        <v>-2208.3333333333335</v>
      </c>
      <c r="AV18" s="27">
        <f t="shared" si="25"/>
        <v>-2208.3333333333335</v>
      </c>
      <c r="AW18" s="27">
        <f t="shared" si="25"/>
        <v>-2208.3333333333335</v>
      </c>
      <c r="AX18" s="27">
        <f t="shared" si="25"/>
        <v>-2208.3333333333335</v>
      </c>
      <c r="AY18" s="27">
        <f t="shared" si="25"/>
        <v>-2208.3333333333335</v>
      </c>
      <c r="AZ18" s="27">
        <f t="shared" si="26"/>
        <v>-2208.3333333333335</v>
      </c>
      <c r="BA18" s="27">
        <f t="shared" si="26"/>
        <v>-2208.3333333333335</v>
      </c>
      <c r="BB18" s="27">
        <f t="shared" si="26"/>
        <v>-2208.3333333333335</v>
      </c>
      <c r="BC18" s="27">
        <f t="shared" si="26"/>
        <v>-1930.5555555555557</v>
      </c>
      <c r="BD18" s="27">
        <f t="shared" si="26"/>
        <v>-1930.5555555555557</v>
      </c>
      <c r="BE18" s="27">
        <f t="shared" si="26"/>
        <v>-1930.5555555555557</v>
      </c>
      <c r="BF18" s="27">
        <f t="shared" si="26"/>
        <v>-1930.5555555555557</v>
      </c>
      <c r="BG18" s="27">
        <f t="shared" si="26"/>
        <v>-1930.5555555555557</v>
      </c>
      <c r="BH18" s="27">
        <f t="shared" si="26"/>
        <v>-1930.5555555555557</v>
      </c>
      <c r="BI18" s="27">
        <f t="shared" si="26"/>
        <v>-1930.5555555555557</v>
      </c>
      <c r="BJ18" s="27">
        <f t="shared" si="27"/>
        <v>-1930.5555555555557</v>
      </c>
      <c r="BK18" s="27">
        <f t="shared" si="27"/>
        <v>-1930.5555555555557</v>
      </c>
      <c r="BL18" s="27">
        <f t="shared" si="27"/>
        <v>-1930.5555555555557</v>
      </c>
      <c r="BM18" s="27">
        <f t="shared" si="27"/>
        <v>-1930.5555555555557</v>
      </c>
      <c r="BN18" s="27">
        <f t="shared" si="27"/>
        <v>-1930.5555555555557</v>
      </c>
      <c r="BO18" s="27">
        <f t="shared" si="27"/>
        <v>-1930.5555555555557</v>
      </c>
      <c r="BP18" s="27">
        <f t="shared" si="27"/>
        <v>-1930.5555555555557</v>
      </c>
      <c r="BQ18" s="27">
        <f t="shared" si="27"/>
        <v>-1930.5555555555557</v>
      </c>
      <c r="BR18" s="27">
        <f t="shared" si="27"/>
        <v>-1930.5555555555557</v>
      </c>
      <c r="BS18" s="27">
        <f t="shared" si="27"/>
        <v>-1930.5555555555557</v>
      </c>
      <c r="BT18" s="27">
        <f t="shared" si="28"/>
        <v>-1930.5555555555557</v>
      </c>
      <c r="BU18" s="27">
        <f t="shared" si="28"/>
        <v>-1930.5555555555557</v>
      </c>
      <c r="BV18" s="27">
        <f t="shared" si="28"/>
        <v>-1930.5555555555557</v>
      </c>
      <c r="BW18" s="27">
        <f t="shared" si="28"/>
        <v>-1930.5555555555557</v>
      </c>
      <c r="BX18" s="27">
        <f t="shared" si="28"/>
        <v>-1652.7777777777856</v>
      </c>
      <c r="BY18" s="27">
        <f t="shared" si="28"/>
        <v>-1652.7777777777778</v>
      </c>
      <c r="BZ18" s="27">
        <f t="shared" si="28"/>
        <v>-1652.7777777777778</v>
      </c>
      <c r="CA18" s="27">
        <f t="shared" si="28"/>
        <v>-1652.7777777777778</v>
      </c>
      <c r="CB18" s="27">
        <f t="shared" si="28"/>
        <v>-1652.7777777777778</v>
      </c>
      <c r="CC18" s="27">
        <f t="shared" si="28"/>
        <v>-1652.7777777777778</v>
      </c>
      <c r="CD18" s="27">
        <f t="shared" si="29"/>
        <v>-1652.7777777777778</v>
      </c>
      <c r="CE18" s="27">
        <f t="shared" si="29"/>
        <v>-1652.7777777777778</v>
      </c>
      <c r="CF18" s="27">
        <f t="shared" si="29"/>
        <v>-1652.7777777777778</v>
      </c>
      <c r="CG18" s="27">
        <f t="shared" si="29"/>
        <v>-1652.7777777777778</v>
      </c>
      <c r="CH18" s="27">
        <f t="shared" si="29"/>
        <v>-1652.7777777777778</v>
      </c>
      <c r="CI18" s="27">
        <f t="shared" si="29"/>
        <v>-1652.7777777777778</v>
      </c>
      <c r="CJ18" s="27">
        <f t="shared" si="29"/>
        <v>-1652.7777777777778</v>
      </c>
      <c r="CK18" s="27">
        <f t="shared" si="29"/>
        <v>-1652.7777777777778</v>
      </c>
      <c r="CL18" s="27">
        <f t="shared" si="29"/>
        <v>-1652.7777777777778</v>
      </c>
      <c r="CM18" s="27">
        <f t="shared" si="29"/>
        <v>-1652.7777777777778</v>
      </c>
    </row>
    <row r="19" spans="1:91" s="20" customFormat="1" ht="15" x14ac:dyDescent="0.2">
      <c r="A19" s="223"/>
      <c r="C19" s="221"/>
    </row>
    <row r="20" spans="1:91" s="20" customFormat="1" ht="15" x14ac:dyDescent="0.2">
      <c r="A20" s="223"/>
      <c r="B20" s="20" t="s">
        <v>345</v>
      </c>
      <c r="C20" s="221" t="str">
        <f>Inputs!$J$16</f>
        <v>EUR</v>
      </c>
      <c r="D20" s="19" t="s">
        <v>19</v>
      </c>
      <c r="E20" s="27">
        <f>SUMIF($K$5:$AD$5,E$5,$K20:$AD20)</f>
        <v>0</v>
      </c>
      <c r="F20" s="27">
        <f>SUMIF($K$5:$AD$5,F$5,$K20:$AD20)</f>
        <v>0</v>
      </c>
      <c r="G20" s="27">
        <f>SUMIF($K$5:$AD$5,G$5,$K20:$AD20)</f>
        <v>0</v>
      </c>
      <c r="H20" s="27">
        <f>SUMIF($K$5:$AD$5,H$5,$K20:$AD20)</f>
        <v>0</v>
      </c>
      <c r="I20" s="27">
        <f>SUMIF($K$5:$AD$5,I$5,$K20:$AD20)</f>
        <v>0</v>
      </c>
      <c r="K20" s="27">
        <f t="shared" ref="K20:AD20" si="30">SUMIF($AF$5:$CM$5,K$5,$AF20:$CM20)</f>
        <v>0</v>
      </c>
      <c r="L20" s="27">
        <f t="shared" si="30"/>
        <v>265000</v>
      </c>
      <c r="M20" s="27">
        <f t="shared" si="30"/>
        <v>0</v>
      </c>
      <c r="N20" s="27">
        <f t="shared" si="30"/>
        <v>0</v>
      </c>
      <c r="O20" s="27">
        <f t="shared" si="30"/>
        <v>0</v>
      </c>
      <c r="P20" s="27">
        <f t="shared" si="30"/>
        <v>0</v>
      </c>
      <c r="Q20" s="27">
        <f t="shared" si="30"/>
        <v>0</v>
      </c>
      <c r="R20" s="27">
        <f t="shared" si="30"/>
        <v>0</v>
      </c>
      <c r="S20" s="27">
        <f t="shared" si="30"/>
        <v>0</v>
      </c>
      <c r="T20" s="27">
        <f t="shared" si="30"/>
        <v>0</v>
      </c>
      <c r="U20" s="27">
        <f t="shared" si="30"/>
        <v>0</v>
      </c>
      <c r="V20" s="27">
        <f t="shared" si="30"/>
        <v>0</v>
      </c>
      <c r="W20" s="27">
        <f t="shared" si="30"/>
        <v>0</v>
      </c>
      <c r="X20" s="27">
        <f t="shared" si="30"/>
        <v>0</v>
      </c>
      <c r="Y20" s="27">
        <f t="shared" si="30"/>
        <v>0</v>
      </c>
      <c r="Z20" s="27">
        <f t="shared" si="30"/>
        <v>0</v>
      </c>
      <c r="AA20" s="27">
        <f t="shared" si="30"/>
        <v>0</v>
      </c>
      <c r="AB20" s="27">
        <f t="shared" si="30"/>
        <v>0</v>
      </c>
      <c r="AC20" s="27">
        <f t="shared" si="30"/>
        <v>0</v>
      </c>
      <c r="AD20" s="27">
        <f t="shared" si="30"/>
        <v>0</v>
      </c>
      <c r="AF20" s="228">
        <f t="shared" ref="AF20:BK20" si="31">AF60+AF71+AF82+AF93+AF104</f>
        <v>0</v>
      </c>
      <c r="AG20" s="228">
        <f t="shared" si="31"/>
        <v>0</v>
      </c>
      <c r="AH20" s="228">
        <f t="shared" si="31"/>
        <v>0</v>
      </c>
      <c r="AI20" s="228">
        <f t="shared" si="31"/>
        <v>0</v>
      </c>
      <c r="AJ20" s="228">
        <f t="shared" si="31"/>
        <v>0</v>
      </c>
      <c r="AK20" s="228">
        <f t="shared" si="31"/>
        <v>265000</v>
      </c>
      <c r="AL20" s="228">
        <f t="shared" si="31"/>
        <v>205000</v>
      </c>
      <c r="AM20" s="227">
        <f t="shared" si="31"/>
        <v>100000</v>
      </c>
      <c r="AN20" s="227">
        <f t="shared" si="31"/>
        <v>0</v>
      </c>
      <c r="AO20" s="227">
        <f t="shared" si="31"/>
        <v>0</v>
      </c>
      <c r="AP20" s="227">
        <f t="shared" si="31"/>
        <v>0</v>
      </c>
      <c r="AQ20" s="227">
        <f t="shared" si="31"/>
        <v>0</v>
      </c>
      <c r="AR20" s="227">
        <f t="shared" si="31"/>
        <v>0</v>
      </c>
      <c r="AS20" s="227">
        <f t="shared" si="31"/>
        <v>0</v>
      </c>
      <c r="AT20" s="227">
        <f t="shared" si="31"/>
        <v>0</v>
      </c>
      <c r="AU20" s="227">
        <f t="shared" si="31"/>
        <v>0</v>
      </c>
      <c r="AV20" s="227">
        <f t="shared" si="31"/>
        <v>0</v>
      </c>
      <c r="AW20" s="227">
        <f t="shared" si="31"/>
        <v>0</v>
      </c>
      <c r="AX20" s="227">
        <f t="shared" si="31"/>
        <v>0</v>
      </c>
      <c r="AY20" s="227">
        <f t="shared" si="31"/>
        <v>0</v>
      </c>
      <c r="AZ20" s="227">
        <f t="shared" si="31"/>
        <v>0</v>
      </c>
      <c r="BA20" s="227">
        <f t="shared" si="31"/>
        <v>0</v>
      </c>
      <c r="BB20" s="227">
        <f t="shared" si="31"/>
        <v>0</v>
      </c>
      <c r="BC20" s="227">
        <f t="shared" si="31"/>
        <v>0</v>
      </c>
      <c r="BD20" s="227">
        <f t="shared" si="31"/>
        <v>0</v>
      </c>
      <c r="BE20" s="227">
        <f t="shared" si="31"/>
        <v>0</v>
      </c>
      <c r="BF20" s="227">
        <f t="shared" si="31"/>
        <v>0</v>
      </c>
      <c r="BG20" s="227">
        <f t="shared" si="31"/>
        <v>0</v>
      </c>
      <c r="BH20" s="227">
        <f t="shared" si="31"/>
        <v>0</v>
      </c>
      <c r="BI20" s="227">
        <f t="shared" si="31"/>
        <v>0</v>
      </c>
      <c r="BJ20" s="227">
        <f t="shared" si="31"/>
        <v>0</v>
      </c>
      <c r="BK20" s="227">
        <f t="shared" si="31"/>
        <v>0</v>
      </c>
      <c r="BL20" s="227">
        <f t="shared" ref="BL20:CM20" si="32">BL60+BL71+BL82+BL93+BL104</f>
        <v>0</v>
      </c>
      <c r="BM20" s="227">
        <f t="shared" si="32"/>
        <v>0</v>
      </c>
      <c r="BN20" s="227">
        <f t="shared" si="32"/>
        <v>0</v>
      </c>
      <c r="BO20" s="227">
        <f t="shared" si="32"/>
        <v>0</v>
      </c>
      <c r="BP20" s="227">
        <f t="shared" si="32"/>
        <v>0</v>
      </c>
      <c r="BQ20" s="227">
        <f t="shared" si="32"/>
        <v>0</v>
      </c>
      <c r="BR20" s="227">
        <f t="shared" si="32"/>
        <v>0</v>
      </c>
      <c r="BS20" s="227">
        <f t="shared" si="32"/>
        <v>0</v>
      </c>
      <c r="BT20" s="227">
        <f t="shared" si="32"/>
        <v>0</v>
      </c>
      <c r="BU20" s="227">
        <f t="shared" si="32"/>
        <v>0</v>
      </c>
      <c r="BV20" s="227">
        <f t="shared" si="32"/>
        <v>0</v>
      </c>
      <c r="BW20" s="227">
        <f t="shared" si="32"/>
        <v>0</v>
      </c>
      <c r="BX20" s="227">
        <f t="shared" si="32"/>
        <v>0</v>
      </c>
      <c r="BY20" s="227">
        <f t="shared" si="32"/>
        <v>0</v>
      </c>
      <c r="BZ20" s="227">
        <f t="shared" si="32"/>
        <v>0</v>
      </c>
      <c r="CA20" s="227">
        <f t="shared" si="32"/>
        <v>0</v>
      </c>
      <c r="CB20" s="227">
        <f t="shared" si="32"/>
        <v>0</v>
      </c>
      <c r="CC20" s="227">
        <f t="shared" si="32"/>
        <v>0</v>
      </c>
      <c r="CD20" s="227">
        <f t="shared" si="32"/>
        <v>0</v>
      </c>
      <c r="CE20" s="227">
        <f t="shared" si="32"/>
        <v>0</v>
      </c>
      <c r="CF20" s="227">
        <f t="shared" si="32"/>
        <v>0</v>
      </c>
      <c r="CG20" s="227">
        <f t="shared" si="32"/>
        <v>0</v>
      </c>
      <c r="CH20" s="227">
        <f t="shared" si="32"/>
        <v>0</v>
      </c>
      <c r="CI20" s="227">
        <f t="shared" si="32"/>
        <v>0</v>
      </c>
      <c r="CJ20" s="227">
        <f t="shared" si="32"/>
        <v>0</v>
      </c>
      <c r="CK20" s="227">
        <f t="shared" si="32"/>
        <v>0</v>
      </c>
      <c r="CL20" s="227">
        <f t="shared" si="32"/>
        <v>0</v>
      </c>
      <c r="CM20" s="227">
        <f t="shared" si="32"/>
        <v>0</v>
      </c>
    </row>
    <row r="21" spans="1:91" s="20" customFormat="1" ht="5" customHeight="1" x14ac:dyDescent="0.2">
      <c r="A21" s="223"/>
      <c r="B21" s="200"/>
      <c r="C21" s="200"/>
      <c r="D21" s="200"/>
      <c r="E21" s="200"/>
      <c r="F21" s="200"/>
      <c r="G21" s="200"/>
      <c r="H21" s="200"/>
      <c r="I21" s="200"/>
      <c r="K21" s="200"/>
      <c r="L21" s="200"/>
      <c r="M21" s="200"/>
      <c r="N21" s="200"/>
      <c r="O21" s="200"/>
      <c r="P21" s="200"/>
      <c r="Q21" s="200"/>
      <c r="R21" s="200"/>
      <c r="S21" s="200"/>
      <c r="T21" s="200"/>
      <c r="U21" s="200"/>
      <c r="V21" s="200"/>
      <c r="W21" s="200"/>
      <c r="X21" s="200"/>
      <c r="Y21" s="200"/>
      <c r="Z21" s="200"/>
      <c r="AA21" s="200"/>
      <c r="AB21" s="200"/>
      <c r="AC21" s="200"/>
      <c r="AD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row>
    <row r="22" spans="1:91" s="20" customFormat="1" ht="31" customHeight="1" x14ac:dyDescent="0.2">
      <c r="A22" s="223"/>
    </row>
    <row r="23" spans="1:91" s="20" customFormat="1" ht="15" x14ac:dyDescent="0.2">
      <c r="A23" s="223"/>
      <c r="B23" s="23" t="s">
        <v>344</v>
      </c>
    </row>
    <row r="24" spans="1:91" s="20" customFormat="1" ht="15" x14ac:dyDescent="0.2">
      <c r="A24" s="223"/>
    </row>
    <row r="25" spans="1:91" s="20" customFormat="1" ht="15" x14ac:dyDescent="0.2">
      <c r="A25" s="223" t="str">
        <f>Inputs!JJ9</f>
        <v>▻ General &amp; Administrative</v>
      </c>
      <c r="B25" s="226" t="s">
        <v>343</v>
      </c>
    </row>
    <row r="26" spans="1:91" s="20" customFormat="1" ht="15" x14ac:dyDescent="0.2">
      <c r="A26" s="223"/>
      <c r="B26" s="28" t="s">
        <v>332</v>
      </c>
      <c r="C26" s="221" t="str">
        <f>Inputs!$J$16</f>
        <v>EUR</v>
      </c>
      <c r="D26" s="19" t="s">
        <v>19</v>
      </c>
      <c r="E26" s="63">
        <v>0</v>
      </c>
      <c r="F26" s="63">
        <f>E29</f>
        <v>143333.33333333334</v>
      </c>
      <c r="G26" s="63">
        <f>F29</f>
        <v>133333.33333333334</v>
      </c>
      <c r="H26" s="63">
        <f>G29</f>
        <v>123333.33333333334</v>
      </c>
      <c r="I26" s="63">
        <f>H29</f>
        <v>113333.33333333334</v>
      </c>
      <c r="K26" s="63">
        <v>0</v>
      </c>
      <c r="L26" s="63">
        <f t="shared" ref="L26:AD26" si="33">K29</f>
        <v>0</v>
      </c>
      <c r="M26" s="63">
        <f t="shared" si="33"/>
        <v>148333.33333333334</v>
      </c>
      <c r="N26" s="63">
        <f t="shared" si="33"/>
        <v>145833.33333333334</v>
      </c>
      <c r="O26" s="63">
        <f t="shared" si="33"/>
        <v>143333.33333333334</v>
      </c>
      <c r="P26" s="63">
        <f t="shared" si="33"/>
        <v>140833.33333333334</v>
      </c>
      <c r="Q26" s="63">
        <f t="shared" si="33"/>
        <v>138333.33333333334</v>
      </c>
      <c r="R26" s="63">
        <f t="shared" si="33"/>
        <v>135833.33333333334</v>
      </c>
      <c r="S26" s="63">
        <f t="shared" si="33"/>
        <v>133333.33333333334</v>
      </c>
      <c r="T26" s="63">
        <f t="shared" si="33"/>
        <v>130833.33333333334</v>
      </c>
      <c r="U26" s="63">
        <f t="shared" si="33"/>
        <v>128333.33333333334</v>
      </c>
      <c r="V26" s="63">
        <f t="shared" si="33"/>
        <v>125833.33333333334</v>
      </c>
      <c r="W26" s="63">
        <f t="shared" si="33"/>
        <v>123333.33333333334</v>
      </c>
      <c r="X26" s="63">
        <f t="shared" si="33"/>
        <v>120833.33333333334</v>
      </c>
      <c r="Y26" s="63">
        <f t="shared" si="33"/>
        <v>118333.33333333334</v>
      </c>
      <c r="Z26" s="63">
        <f t="shared" si="33"/>
        <v>115833.33333333334</v>
      </c>
      <c r="AA26" s="63">
        <f t="shared" si="33"/>
        <v>113333.33333333334</v>
      </c>
      <c r="AB26" s="63">
        <f t="shared" si="33"/>
        <v>110833.33333333334</v>
      </c>
      <c r="AC26" s="63">
        <f t="shared" si="33"/>
        <v>108333.33333333334</v>
      </c>
      <c r="AD26" s="63">
        <f t="shared" si="33"/>
        <v>105833.33333333334</v>
      </c>
      <c r="AF26" s="63">
        <v>0</v>
      </c>
      <c r="AG26" s="63">
        <f t="shared" ref="AG26:BL26" si="34">AF29</f>
        <v>0</v>
      </c>
      <c r="AH26" s="63">
        <f t="shared" si="34"/>
        <v>0</v>
      </c>
      <c r="AI26" s="63">
        <f t="shared" si="34"/>
        <v>0</v>
      </c>
      <c r="AJ26" s="63">
        <f t="shared" si="34"/>
        <v>150000</v>
      </c>
      <c r="AK26" s="63">
        <f t="shared" si="34"/>
        <v>149166.66666666666</v>
      </c>
      <c r="AL26" s="63">
        <f t="shared" si="34"/>
        <v>148333.33333333331</v>
      </c>
      <c r="AM26" s="63">
        <f t="shared" si="34"/>
        <v>147499.99999999997</v>
      </c>
      <c r="AN26" s="63">
        <f t="shared" si="34"/>
        <v>146666.66666666663</v>
      </c>
      <c r="AO26" s="63">
        <f t="shared" si="34"/>
        <v>145833.33333333328</v>
      </c>
      <c r="AP26" s="63">
        <f t="shared" si="34"/>
        <v>144999.99999999994</v>
      </c>
      <c r="AQ26" s="63">
        <f t="shared" si="34"/>
        <v>144166.6666666666</v>
      </c>
      <c r="AR26" s="63">
        <f t="shared" si="34"/>
        <v>143333.33333333326</v>
      </c>
      <c r="AS26" s="63">
        <f t="shared" si="34"/>
        <v>142499.99999999991</v>
      </c>
      <c r="AT26" s="63">
        <f t="shared" si="34"/>
        <v>141666.66666666657</v>
      </c>
      <c r="AU26" s="63">
        <f t="shared" si="34"/>
        <v>140833.33333333323</v>
      </c>
      <c r="AV26" s="63">
        <f t="shared" si="34"/>
        <v>139999.99999999988</v>
      </c>
      <c r="AW26" s="63">
        <f t="shared" si="34"/>
        <v>139166.66666666654</v>
      </c>
      <c r="AX26" s="63">
        <f t="shared" si="34"/>
        <v>138333.3333333332</v>
      </c>
      <c r="AY26" s="63">
        <f t="shared" si="34"/>
        <v>137499.99999999985</v>
      </c>
      <c r="AZ26" s="63">
        <f t="shared" si="34"/>
        <v>136666.66666666651</v>
      </c>
      <c r="BA26" s="63">
        <f t="shared" si="34"/>
        <v>135833.33333333317</v>
      </c>
      <c r="BB26" s="63">
        <f t="shared" si="34"/>
        <v>134999.99999999983</v>
      </c>
      <c r="BC26" s="63">
        <f t="shared" si="34"/>
        <v>134166.66666666648</v>
      </c>
      <c r="BD26" s="63">
        <f t="shared" si="34"/>
        <v>133333.33333333314</v>
      </c>
      <c r="BE26" s="63">
        <f t="shared" si="34"/>
        <v>132499.9999999998</v>
      </c>
      <c r="BF26" s="63">
        <f t="shared" si="34"/>
        <v>131666.66666666645</v>
      </c>
      <c r="BG26" s="63">
        <f t="shared" si="34"/>
        <v>130833.33333333312</v>
      </c>
      <c r="BH26" s="63">
        <f t="shared" si="34"/>
        <v>129999.9999999998</v>
      </c>
      <c r="BI26" s="63">
        <f t="shared" si="34"/>
        <v>129166.66666666647</v>
      </c>
      <c r="BJ26" s="63">
        <f t="shared" si="34"/>
        <v>128333.33333333314</v>
      </c>
      <c r="BK26" s="63">
        <f t="shared" si="34"/>
        <v>127499.99999999981</v>
      </c>
      <c r="BL26" s="63">
        <f t="shared" si="34"/>
        <v>126666.66666666648</v>
      </c>
      <c r="BM26" s="63">
        <f t="shared" ref="BM26:CM26" si="35">BL29</f>
        <v>125833.33333333315</v>
      </c>
      <c r="BN26" s="63">
        <f t="shared" si="35"/>
        <v>124999.99999999983</v>
      </c>
      <c r="BO26" s="63">
        <f t="shared" si="35"/>
        <v>124166.6666666665</v>
      </c>
      <c r="BP26" s="63">
        <f t="shared" si="35"/>
        <v>123333.33333333317</v>
      </c>
      <c r="BQ26" s="63">
        <f t="shared" si="35"/>
        <v>122499.99999999984</v>
      </c>
      <c r="BR26" s="63">
        <f t="shared" si="35"/>
        <v>121666.66666666651</v>
      </c>
      <c r="BS26" s="63">
        <f t="shared" si="35"/>
        <v>120833.33333333318</v>
      </c>
      <c r="BT26" s="63">
        <f t="shared" si="35"/>
        <v>119999.99999999985</v>
      </c>
      <c r="BU26" s="63">
        <f t="shared" si="35"/>
        <v>119166.66666666653</v>
      </c>
      <c r="BV26" s="63">
        <f t="shared" si="35"/>
        <v>118333.3333333332</v>
      </c>
      <c r="BW26" s="63">
        <f t="shared" si="35"/>
        <v>117499.99999999987</v>
      </c>
      <c r="BX26" s="63">
        <f t="shared" si="35"/>
        <v>116666.66666666654</v>
      </c>
      <c r="BY26" s="63">
        <f t="shared" si="35"/>
        <v>115833.33333333321</v>
      </c>
      <c r="BZ26" s="63">
        <f t="shared" si="35"/>
        <v>114999.99999999988</v>
      </c>
      <c r="CA26" s="63">
        <f t="shared" si="35"/>
        <v>114166.66666666656</v>
      </c>
      <c r="CB26" s="63">
        <f t="shared" si="35"/>
        <v>113333.33333333323</v>
      </c>
      <c r="CC26" s="63">
        <f t="shared" si="35"/>
        <v>112499.9999999999</v>
      </c>
      <c r="CD26" s="63">
        <f t="shared" si="35"/>
        <v>111666.66666666657</v>
      </c>
      <c r="CE26" s="63">
        <f t="shared" si="35"/>
        <v>110833.33333333324</v>
      </c>
      <c r="CF26" s="63">
        <f t="shared" si="35"/>
        <v>109999.99999999991</v>
      </c>
      <c r="CG26" s="63">
        <f t="shared" si="35"/>
        <v>109166.66666666658</v>
      </c>
      <c r="CH26" s="63">
        <f t="shared" si="35"/>
        <v>108333.33333333326</v>
      </c>
      <c r="CI26" s="63">
        <f t="shared" si="35"/>
        <v>107499.99999999993</v>
      </c>
      <c r="CJ26" s="63">
        <f t="shared" si="35"/>
        <v>106666.6666666666</v>
      </c>
      <c r="CK26" s="63">
        <f t="shared" si="35"/>
        <v>105833.33333333327</v>
      </c>
      <c r="CL26" s="63">
        <f t="shared" si="35"/>
        <v>104999.99999999994</v>
      </c>
      <c r="CM26" s="63">
        <f t="shared" si="35"/>
        <v>104166.66666666661</v>
      </c>
    </row>
    <row r="27" spans="1:91" s="20" customFormat="1" ht="15" x14ac:dyDescent="0.2">
      <c r="A27" s="223"/>
      <c r="B27" s="62" t="s">
        <v>331</v>
      </c>
      <c r="C27" s="221" t="str">
        <f>Inputs!$J$16</f>
        <v>EUR</v>
      </c>
      <c r="D27" s="19" t="s">
        <v>19</v>
      </c>
      <c r="E27" s="27">
        <f t="shared" ref="E27:I28" si="36">SUMIF($K$4:$AD$4,E$4,$K27:$AD27)</f>
        <v>150000</v>
      </c>
      <c r="F27" s="27">
        <f t="shared" si="36"/>
        <v>0</v>
      </c>
      <c r="G27" s="27">
        <f t="shared" si="36"/>
        <v>0</v>
      </c>
      <c r="H27" s="27">
        <f t="shared" si="36"/>
        <v>0</v>
      </c>
      <c r="I27" s="27">
        <f t="shared" si="36"/>
        <v>0</v>
      </c>
      <c r="K27" s="27">
        <f t="shared" ref="K27:T28" si="37">SUMIFS($AF27:$CM27,$AF$4:$CM$4,K$4,$AF$8:$CM$8,K$8)</f>
        <v>0</v>
      </c>
      <c r="L27" s="27">
        <f t="shared" si="37"/>
        <v>150000</v>
      </c>
      <c r="M27" s="27">
        <f t="shared" si="37"/>
        <v>0</v>
      </c>
      <c r="N27" s="27">
        <f t="shared" si="37"/>
        <v>0</v>
      </c>
      <c r="O27" s="27">
        <f t="shared" si="37"/>
        <v>0</v>
      </c>
      <c r="P27" s="27">
        <f t="shared" si="37"/>
        <v>0</v>
      </c>
      <c r="Q27" s="27">
        <f t="shared" si="37"/>
        <v>0</v>
      </c>
      <c r="R27" s="27">
        <f t="shared" si="37"/>
        <v>0</v>
      </c>
      <c r="S27" s="27">
        <f t="shared" si="37"/>
        <v>0</v>
      </c>
      <c r="T27" s="27">
        <f t="shared" si="37"/>
        <v>0</v>
      </c>
      <c r="U27" s="27">
        <f t="shared" ref="U27:AD28" si="38">SUMIFS($AF27:$CM27,$AF$4:$CM$4,U$4,$AF$8:$CM$8,U$8)</f>
        <v>0</v>
      </c>
      <c r="V27" s="27">
        <f t="shared" si="38"/>
        <v>0</v>
      </c>
      <c r="W27" s="27">
        <f t="shared" si="38"/>
        <v>0</v>
      </c>
      <c r="X27" s="27">
        <f t="shared" si="38"/>
        <v>0</v>
      </c>
      <c r="Y27" s="27">
        <f t="shared" si="38"/>
        <v>0</v>
      </c>
      <c r="Z27" s="27">
        <f t="shared" si="38"/>
        <v>0</v>
      </c>
      <c r="AA27" s="27">
        <f t="shared" si="38"/>
        <v>0</v>
      </c>
      <c r="AB27" s="27">
        <f t="shared" si="38"/>
        <v>0</v>
      </c>
      <c r="AC27" s="27">
        <f t="shared" si="38"/>
        <v>0</v>
      </c>
      <c r="AD27" s="27">
        <f t="shared" si="38"/>
        <v>0</v>
      </c>
      <c r="AF27" s="27">
        <f>IF(AND(AF$4=Settings!$BZ$28,PPE!AF$7=Settings!$BY$28),Inputs!$JG$9,0)</f>
        <v>0</v>
      </c>
      <c r="AG27" s="27">
        <f>IF(AND(AG$4=Settings!$BZ$28,PPE!AG$7=Settings!$BY$28),Inputs!$JG$9,0)</f>
        <v>0</v>
      </c>
      <c r="AH27" s="27">
        <f>IF(AND(AH$4=Settings!$BZ$28,PPE!AH$7=Settings!$BY$28),Inputs!$JG$9,0)</f>
        <v>0</v>
      </c>
      <c r="AI27" s="27">
        <f>IF(AND(AI$4=Settings!$BZ$28,PPE!AI$7=Settings!$BY$28),Inputs!$JG$9,0)</f>
        <v>150000</v>
      </c>
      <c r="AJ27" s="27">
        <f>IF(AND(AJ$4=Settings!$BZ$28,PPE!AJ$7=Settings!$BY$28),Inputs!$JG$9,0)</f>
        <v>0</v>
      </c>
      <c r="AK27" s="27">
        <f>IF(AND(AK$4=Settings!$BZ$28,PPE!AK$7=Settings!$BY$28),Inputs!$JG$9,0)</f>
        <v>0</v>
      </c>
      <c r="AL27" s="27">
        <f>IF(AND(AL$4=Settings!$BZ$28,PPE!AL$7=Settings!$BY$28),Inputs!$JG$9,0)</f>
        <v>0</v>
      </c>
      <c r="AM27" s="27">
        <f>IF(AND(AM$4=Settings!$BZ$28,PPE!AM$7=Settings!$BY$28),Inputs!$JG$9,0)</f>
        <v>0</v>
      </c>
      <c r="AN27" s="27">
        <f>IF(AND(AN$4=Settings!$BZ$28,PPE!AN$7=Settings!$BY$28),Inputs!$JG$9,0)</f>
        <v>0</v>
      </c>
      <c r="AO27" s="27">
        <f>IF(AND(AO$4=Settings!$BZ$28,PPE!AO$7=Settings!$BY$28),Inputs!$JG$9,0)</f>
        <v>0</v>
      </c>
      <c r="AP27" s="27">
        <f>IF(AND(AP$4=Settings!$BZ$28,PPE!AP$7=Settings!$BY$28),Inputs!$JG$9,0)</f>
        <v>0</v>
      </c>
      <c r="AQ27" s="27">
        <f>IF(AND(AQ$4=Settings!$BZ$28,PPE!AQ$7=Settings!$BY$28),Inputs!$JG$9,0)</f>
        <v>0</v>
      </c>
      <c r="AR27" s="27">
        <f>IF(AND(AR$4=Settings!$BZ$28,PPE!AR$7=Settings!$BY$28),Inputs!$JG$9,0)</f>
        <v>0</v>
      </c>
      <c r="AS27" s="27">
        <f>IF(AND(AS$4=Settings!$BZ$28,PPE!AS$7=Settings!$BY$28),Inputs!$JG$9,0)</f>
        <v>0</v>
      </c>
      <c r="AT27" s="27">
        <f>IF(AND(AT$4=Settings!$BZ$28,PPE!AT$7=Settings!$BY$28),Inputs!$JG$9,0)</f>
        <v>0</v>
      </c>
      <c r="AU27" s="27">
        <f>IF(AND(AU$4=Settings!$BZ$28,PPE!AU$7=Settings!$BY$28),Inputs!$JG$9,0)</f>
        <v>0</v>
      </c>
      <c r="AV27" s="27">
        <f>IF(AND(AV$4=Settings!$BZ$28,PPE!AV$7=Settings!$BY$28),Inputs!$JG$9,0)</f>
        <v>0</v>
      </c>
      <c r="AW27" s="27">
        <f>IF(AND(AW$4=Settings!$BZ$28,PPE!AW$7=Settings!$BY$28),Inputs!$JG$9,0)</f>
        <v>0</v>
      </c>
      <c r="AX27" s="27">
        <f>IF(AND(AX$4=Settings!$BZ$28,PPE!AX$7=Settings!$BY$28),Inputs!$JG$9,0)</f>
        <v>0</v>
      </c>
      <c r="AY27" s="27">
        <f>IF(AND(AY$4=Settings!$BZ$28,PPE!AY$7=Settings!$BY$28),Inputs!$JG$9,0)</f>
        <v>0</v>
      </c>
      <c r="AZ27" s="27">
        <f>IF(AND(AZ$4=Settings!$BZ$28,PPE!AZ$7=Settings!$BY$28),Inputs!$JG$9,0)</f>
        <v>0</v>
      </c>
      <c r="BA27" s="27">
        <f>IF(AND(BA$4=Settings!$BZ$28,PPE!BA$7=Settings!$BY$28),Inputs!$JG$9,0)</f>
        <v>0</v>
      </c>
      <c r="BB27" s="27">
        <f>IF(AND(BB$4=Settings!$BZ$28,PPE!BB$7=Settings!$BY$28),Inputs!$JG$9,0)</f>
        <v>0</v>
      </c>
      <c r="BC27" s="27">
        <f>IF(AND(BC$4=Settings!$BZ$28,PPE!BC$7=Settings!$BY$28),Inputs!$JG$9,0)</f>
        <v>0</v>
      </c>
      <c r="BD27" s="27">
        <f>IF(AND(BD$4=Settings!$BZ$28,PPE!BD$7=Settings!$BY$28),Inputs!$JG$9,0)</f>
        <v>0</v>
      </c>
      <c r="BE27" s="27">
        <f>IF(AND(BE$4=Settings!$BZ$28,PPE!BE$7=Settings!$BY$28),Inputs!$JG$9,0)</f>
        <v>0</v>
      </c>
      <c r="BF27" s="27">
        <f>IF(AND(BF$4=Settings!$BZ$28,PPE!BF$7=Settings!$BY$28),Inputs!$JG$9,0)</f>
        <v>0</v>
      </c>
      <c r="BG27" s="27">
        <f>IF(AND(BG$4=Settings!$BZ$28,PPE!BG$7=Settings!$BY$28),Inputs!$JG$9,0)</f>
        <v>0</v>
      </c>
      <c r="BH27" s="27">
        <f>IF(AND(BH$4=Settings!$BZ$28,PPE!BH$7=Settings!$BY$28),Inputs!$JG$9,0)</f>
        <v>0</v>
      </c>
      <c r="BI27" s="27">
        <f>IF(AND(BI$4=Settings!$BZ$28,PPE!BI$7=Settings!$BY$28),Inputs!$JG$9,0)</f>
        <v>0</v>
      </c>
      <c r="BJ27" s="27">
        <f>IF(AND(BJ$4=Settings!$BZ$28,PPE!BJ$7=Settings!$BY$28),Inputs!$JG$9,0)</f>
        <v>0</v>
      </c>
      <c r="BK27" s="27">
        <f>IF(AND(BK$4=Settings!$BZ$28,PPE!BK$7=Settings!$BY$28),Inputs!$JG$9,0)</f>
        <v>0</v>
      </c>
      <c r="BL27" s="27">
        <f>IF(AND(BL$4=Settings!$BZ$28,PPE!BL$7=Settings!$BY$28),Inputs!$JG$9,0)</f>
        <v>0</v>
      </c>
      <c r="BM27" s="27">
        <f>IF(AND(BM$4=Settings!$BZ$28,PPE!BM$7=Settings!$BY$28),Inputs!$JG$9,0)</f>
        <v>0</v>
      </c>
      <c r="BN27" s="27">
        <f>IF(AND(BN$4=Settings!$BZ$28,PPE!BN$7=Settings!$BY$28),Inputs!$JG$9,0)</f>
        <v>0</v>
      </c>
      <c r="BO27" s="27">
        <f>IF(AND(BO$4=Settings!$BZ$28,PPE!BO$7=Settings!$BY$28),Inputs!$JG$9,0)</f>
        <v>0</v>
      </c>
      <c r="BP27" s="27">
        <f>IF(AND(BP$4=Settings!$BZ$28,PPE!BP$7=Settings!$BY$28),Inputs!$JG$9,0)</f>
        <v>0</v>
      </c>
      <c r="BQ27" s="27">
        <f>IF(AND(BQ$4=Settings!$BZ$28,PPE!BQ$7=Settings!$BY$28),Inputs!$JG$9,0)</f>
        <v>0</v>
      </c>
      <c r="BR27" s="27">
        <f>IF(AND(BR$4=Settings!$BZ$28,PPE!BR$7=Settings!$BY$28),Inputs!$JG$9,0)</f>
        <v>0</v>
      </c>
      <c r="BS27" s="27">
        <f>IF(AND(BS$4=Settings!$BZ$28,PPE!BS$7=Settings!$BY$28),Inputs!$JG$9,0)</f>
        <v>0</v>
      </c>
      <c r="BT27" s="27">
        <f>IF(AND(BT$4=Settings!$BZ$28,PPE!BT$7=Settings!$BY$28),Inputs!$JG$9,0)</f>
        <v>0</v>
      </c>
      <c r="BU27" s="27">
        <f>IF(AND(BU$4=Settings!$BZ$28,PPE!BU$7=Settings!$BY$28),Inputs!$JG$9,0)</f>
        <v>0</v>
      </c>
      <c r="BV27" s="27">
        <f>IF(AND(BV$4=Settings!$BZ$28,PPE!BV$7=Settings!$BY$28),Inputs!$JG$9,0)</f>
        <v>0</v>
      </c>
      <c r="BW27" s="27">
        <f>IF(AND(BW$4=Settings!$BZ$28,PPE!BW$7=Settings!$BY$28),Inputs!$JG$9,0)</f>
        <v>0</v>
      </c>
      <c r="BX27" s="27">
        <f>IF(AND(BX$4=Settings!$BZ$28,PPE!BX$7=Settings!$BY$28),Inputs!$JG$9,0)</f>
        <v>0</v>
      </c>
      <c r="BY27" s="27">
        <f>IF(AND(BY$4=Settings!$BZ$28,PPE!BY$7=Settings!$BY$28),Inputs!$JG$9,0)</f>
        <v>0</v>
      </c>
      <c r="BZ27" s="27">
        <f>IF(AND(BZ$4=Settings!$BZ$28,PPE!BZ$7=Settings!$BY$28),Inputs!$JG$9,0)</f>
        <v>0</v>
      </c>
      <c r="CA27" s="27">
        <f>IF(AND(CA$4=Settings!$BZ$28,PPE!CA$7=Settings!$BY$28),Inputs!$JG$9,0)</f>
        <v>0</v>
      </c>
      <c r="CB27" s="27">
        <f>IF(AND(CB$4=Settings!$BZ$28,PPE!CB$7=Settings!$BY$28),Inputs!$JG$9,0)</f>
        <v>0</v>
      </c>
      <c r="CC27" s="27">
        <f>IF(AND(CC$4=Settings!$BZ$28,PPE!CC$7=Settings!$BY$28),Inputs!$JG$9,0)</f>
        <v>0</v>
      </c>
      <c r="CD27" s="27">
        <f>IF(AND(CD$4=Settings!$BZ$28,PPE!CD$7=Settings!$BY$28),Inputs!$JG$9,0)</f>
        <v>0</v>
      </c>
      <c r="CE27" s="27">
        <f>IF(AND(CE$4=Settings!$BZ$28,PPE!CE$7=Settings!$BY$28),Inputs!$JG$9,0)</f>
        <v>0</v>
      </c>
      <c r="CF27" s="27">
        <f>IF(AND(CF$4=Settings!$BZ$28,PPE!CF$7=Settings!$BY$28),Inputs!$JG$9,0)</f>
        <v>0</v>
      </c>
      <c r="CG27" s="27">
        <f>IF(AND(CG$4=Settings!$BZ$28,PPE!CG$7=Settings!$BY$28),Inputs!$JG$9,0)</f>
        <v>0</v>
      </c>
      <c r="CH27" s="27">
        <f>IF(AND(CH$4=Settings!$BZ$28,PPE!CH$7=Settings!$BY$28),Inputs!$JG$9,0)</f>
        <v>0</v>
      </c>
      <c r="CI27" s="27">
        <f>IF(AND(CI$4=Settings!$BZ$28,PPE!CI$7=Settings!$BY$28),Inputs!$JG$9,0)</f>
        <v>0</v>
      </c>
      <c r="CJ27" s="27">
        <f>IF(AND(CJ$4=Settings!$BZ$28,PPE!CJ$7=Settings!$BY$28),Inputs!$JG$9,0)</f>
        <v>0</v>
      </c>
      <c r="CK27" s="27">
        <f>IF(AND(CK$4=Settings!$BZ$28,PPE!CK$7=Settings!$BY$28),Inputs!$JG$9,0)</f>
        <v>0</v>
      </c>
      <c r="CL27" s="27">
        <f>IF(AND(CL$4=Settings!$BZ$28,PPE!CL$7=Settings!$BY$28),Inputs!$JG$9,0)</f>
        <v>0</v>
      </c>
      <c r="CM27" s="27">
        <f>IF(AND(CM$4=Settings!$BZ$28,PPE!CM$7=Settings!$BY$28),Inputs!$JG$9,0)</f>
        <v>0</v>
      </c>
    </row>
    <row r="28" spans="1:91" s="20" customFormat="1" ht="15" x14ac:dyDescent="0.2">
      <c r="A28" s="223" t="str">
        <f>A25</f>
        <v>▻ General &amp; Administrative</v>
      </c>
      <c r="B28" s="62" t="s">
        <v>333</v>
      </c>
      <c r="C28" s="221" t="str">
        <f>Inputs!$J$16</f>
        <v>EUR</v>
      </c>
      <c r="D28" s="19" t="s">
        <v>19</v>
      </c>
      <c r="E28" s="27">
        <f t="shared" si="36"/>
        <v>-6666.666666666667</v>
      </c>
      <c r="F28" s="27">
        <f t="shared" si="36"/>
        <v>-10000</v>
      </c>
      <c r="G28" s="27">
        <f t="shared" si="36"/>
        <v>-10000</v>
      </c>
      <c r="H28" s="27">
        <f t="shared" si="36"/>
        <v>-10000</v>
      </c>
      <c r="I28" s="27">
        <f t="shared" si="36"/>
        <v>-10000</v>
      </c>
      <c r="K28" s="27">
        <f t="shared" si="37"/>
        <v>0</v>
      </c>
      <c r="L28" s="27">
        <f t="shared" si="37"/>
        <v>-1666.6666666666667</v>
      </c>
      <c r="M28" s="27">
        <f t="shared" si="37"/>
        <v>-2500</v>
      </c>
      <c r="N28" s="27">
        <f t="shared" si="37"/>
        <v>-2500</v>
      </c>
      <c r="O28" s="27">
        <f t="shared" si="37"/>
        <v>-2500</v>
      </c>
      <c r="P28" s="27">
        <f t="shared" si="37"/>
        <v>-2500</v>
      </c>
      <c r="Q28" s="27">
        <f t="shared" si="37"/>
        <v>-2500</v>
      </c>
      <c r="R28" s="27">
        <f t="shared" si="37"/>
        <v>-2500</v>
      </c>
      <c r="S28" s="27">
        <f t="shared" si="37"/>
        <v>-2500</v>
      </c>
      <c r="T28" s="27">
        <f t="shared" si="37"/>
        <v>-2500</v>
      </c>
      <c r="U28" s="27">
        <f t="shared" si="38"/>
        <v>-2500</v>
      </c>
      <c r="V28" s="27">
        <f t="shared" si="38"/>
        <v>-2500</v>
      </c>
      <c r="W28" s="27">
        <f t="shared" si="38"/>
        <v>-2500</v>
      </c>
      <c r="X28" s="27">
        <f t="shared" si="38"/>
        <v>-2500</v>
      </c>
      <c r="Y28" s="27">
        <f t="shared" si="38"/>
        <v>-2500</v>
      </c>
      <c r="Z28" s="27">
        <f t="shared" si="38"/>
        <v>-2500</v>
      </c>
      <c r="AA28" s="27">
        <f t="shared" si="38"/>
        <v>-2500</v>
      </c>
      <c r="AB28" s="27">
        <f t="shared" si="38"/>
        <v>-2500</v>
      </c>
      <c r="AC28" s="27">
        <f t="shared" si="38"/>
        <v>-2500</v>
      </c>
      <c r="AD28" s="27">
        <f t="shared" si="38"/>
        <v>-2500</v>
      </c>
      <c r="AF28" s="27">
        <f>-IF(AF26&gt;0,Settings!$BZ$11,0)</f>
        <v>0</v>
      </c>
      <c r="AG28" s="27">
        <f>-IF(AG26&gt;0,Settings!$BZ$11,0)</f>
        <v>0</v>
      </c>
      <c r="AH28" s="27">
        <f>-IF(AH26&gt;0,Settings!$BZ$11,0)</f>
        <v>0</v>
      </c>
      <c r="AI28" s="27">
        <f>-IF(AI26&gt;0,Settings!$BZ$11,0)</f>
        <v>0</v>
      </c>
      <c r="AJ28" s="27">
        <f>-IF(AJ26&gt;0,Settings!$BZ$11,0)</f>
        <v>-833.33333333333337</v>
      </c>
      <c r="AK28" s="27">
        <f>-IF(AK26&gt;0,Settings!$BZ$11,0)</f>
        <v>-833.33333333333337</v>
      </c>
      <c r="AL28" s="27">
        <f>-IF(AL26&gt;0,Settings!$BZ$11,0)</f>
        <v>-833.33333333333337</v>
      </c>
      <c r="AM28" s="27">
        <f>-IF(AM26&gt;0,Settings!$BZ$11,0)</f>
        <v>-833.33333333333337</v>
      </c>
      <c r="AN28" s="27">
        <f>-IF(AN26&gt;0,Settings!$BZ$11,0)</f>
        <v>-833.33333333333337</v>
      </c>
      <c r="AO28" s="27">
        <f>-IF(AO26&gt;0,Settings!$BZ$11,0)</f>
        <v>-833.33333333333337</v>
      </c>
      <c r="AP28" s="27">
        <f>-IF(AP26&gt;0,Settings!$BZ$11,0)</f>
        <v>-833.33333333333337</v>
      </c>
      <c r="AQ28" s="27">
        <f>-IF(AQ26&gt;0,Settings!$BZ$11,0)</f>
        <v>-833.33333333333337</v>
      </c>
      <c r="AR28" s="27">
        <f>-IF(AR26&gt;0,Settings!$BZ$11,0)</f>
        <v>-833.33333333333337</v>
      </c>
      <c r="AS28" s="27">
        <f>-IF(AS26&gt;0,Settings!$BZ$11,0)</f>
        <v>-833.33333333333337</v>
      </c>
      <c r="AT28" s="27">
        <f>-IF(AT26&gt;0,Settings!$BZ$11,0)</f>
        <v>-833.33333333333337</v>
      </c>
      <c r="AU28" s="27">
        <f>-IF(AU26&gt;0,Settings!$BZ$11,0)</f>
        <v>-833.33333333333337</v>
      </c>
      <c r="AV28" s="27">
        <f>-IF(AV26&gt;0,Settings!$BZ$11,0)</f>
        <v>-833.33333333333337</v>
      </c>
      <c r="AW28" s="27">
        <f>-IF(AW26&gt;0,Settings!$BZ$11,0)</f>
        <v>-833.33333333333337</v>
      </c>
      <c r="AX28" s="27">
        <f>-IF(AX26&gt;0,Settings!$BZ$11,0)</f>
        <v>-833.33333333333337</v>
      </c>
      <c r="AY28" s="27">
        <f>-IF(AY26&gt;0,Settings!$BZ$11,0)</f>
        <v>-833.33333333333337</v>
      </c>
      <c r="AZ28" s="27">
        <f>-IF(AZ26&gt;0,Settings!$BZ$11,0)</f>
        <v>-833.33333333333337</v>
      </c>
      <c r="BA28" s="27">
        <f>-IF(BA26&gt;0,Settings!$BZ$11,0)</f>
        <v>-833.33333333333337</v>
      </c>
      <c r="BB28" s="27">
        <f>-IF(BB26&gt;0,Settings!$BZ$11,0)</f>
        <v>-833.33333333333337</v>
      </c>
      <c r="BC28" s="27">
        <f>-IF(BC26&gt;0,Settings!$BZ$11,0)</f>
        <v>-833.33333333333337</v>
      </c>
      <c r="BD28" s="27">
        <f>-IF(BD26&gt;0,Settings!$BZ$11,0)</f>
        <v>-833.33333333333337</v>
      </c>
      <c r="BE28" s="27">
        <f>-IF(BE26&gt;0,Settings!$BZ$11,0)</f>
        <v>-833.33333333333337</v>
      </c>
      <c r="BF28" s="27">
        <f>-IF(BF26&gt;0,Settings!$BZ$11,0)</f>
        <v>-833.33333333333337</v>
      </c>
      <c r="BG28" s="27">
        <f>-IF(BG26&gt;0,Settings!$BZ$11,0)</f>
        <v>-833.33333333333337</v>
      </c>
      <c r="BH28" s="27">
        <f>-IF(BH26&gt;0,Settings!$BZ$11,0)</f>
        <v>-833.33333333333337</v>
      </c>
      <c r="BI28" s="27">
        <f>-IF(BI26&gt;0,Settings!$BZ$11,0)</f>
        <v>-833.33333333333337</v>
      </c>
      <c r="BJ28" s="27">
        <f>-IF(BJ26&gt;0,Settings!$BZ$11,0)</f>
        <v>-833.33333333333337</v>
      </c>
      <c r="BK28" s="27">
        <f>-IF(BK26&gt;0,Settings!$BZ$11,0)</f>
        <v>-833.33333333333337</v>
      </c>
      <c r="BL28" s="27">
        <f>-IF(BL26&gt;0,Settings!$BZ$11,0)</f>
        <v>-833.33333333333337</v>
      </c>
      <c r="BM28" s="27">
        <f>-IF(BM26&gt;0,Settings!$BZ$11,0)</f>
        <v>-833.33333333333337</v>
      </c>
      <c r="BN28" s="27">
        <f>-IF(BN26&gt;0,Settings!$BZ$11,0)</f>
        <v>-833.33333333333337</v>
      </c>
      <c r="BO28" s="27">
        <f>-IF(BO26&gt;0,Settings!$BZ$11,0)</f>
        <v>-833.33333333333337</v>
      </c>
      <c r="BP28" s="27">
        <f>-IF(BP26&gt;0,Settings!$BZ$11,0)</f>
        <v>-833.33333333333337</v>
      </c>
      <c r="BQ28" s="27">
        <f>-IF(BQ26&gt;0,Settings!$BZ$11,0)</f>
        <v>-833.33333333333337</v>
      </c>
      <c r="BR28" s="27">
        <f>-IF(BR26&gt;0,Settings!$BZ$11,0)</f>
        <v>-833.33333333333337</v>
      </c>
      <c r="BS28" s="27">
        <f>-IF(BS26&gt;0,Settings!$BZ$11,0)</f>
        <v>-833.33333333333337</v>
      </c>
      <c r="BT28" s="27">
        <f>-IF(BT26&gt;0,Settings!$BZ$11,0)</f>
        <v>-833.33333333333337</v>
      </c>
      <c r="BU28" s="27">
        <f>-IF(BU26&gt;0,Settings!$BZ$11,0)</f>
        <v>-833.33333333333337</v>
      </c>
      <c r="BV28" s="27">
        <f>-IF(BV26&gt;0,Settings!$BZ$11,0)</f>
        <v>-833.33333333333337</v>
      </c>
      <c r="BW28" s="27">
        <f>-IF(BW26&gt;0,Settings!$BZ$11,0)</f>
        <v>-833.33333333333337</v>
      </c>
      <c r="BX28" s="27">
        <f>-IF(BX26&gt;0,Settings!$BZ$11,0)</f>
        <v>-833.33333333333337</v>
      </c>
      <c r="BY28" s="27">
        <f>-IF(BY26&gt;0,Settings!$BZ$11,0)</f>
        <v>-833.33333333333337</v>
      </c>
      <c r="BZ28" s="27">
        <f>-IF(BZ26&gt;0,Settings!$BZ$11,0)</f>
        <v>-833.33333333333337</v>
      </c>
      <c r="CA28" s="27">
        <f>-IF(CA26&gt;0,Settings!$BZ$11,0)</f>
        <v>-833.33333333333337</v>
      </c>
      <c r="CB28" s="27">
        <f>-IF(CB26&gt;0,Settings!$BZ$11,0)</f>
        <v>-833.33333333333337</v>
      </c>
      <c r="CC28" s="27">
        <f>-IF(CC26&gt;0,Settings!$BZ$11,0)</f>
        <v>-833.33333333333337</v>
      </c>
      <c r="CD28" s="27">
        <f>-IF(CD26&gt;0,Settings!$BZ$11,0)</f>
        <v>-833.33333333333337</v>
      </c>
      <c r="CE28" s="27">
        <f>-IF(CE26&gt;0,Settings!$BZ$11,0)</f>
        <v>-833.33333333333337</v>
      </c>
      <c r="CF28" s="27">
        <f>-IF(CF26&gt;0,Settings!$BZ$11,0)</f>
        <v>-833.33333333333337</v>
      </c>
      <c r="CG28" s="27">
        <f>-IF(CG26&gt;0,Settings!$BZ$11,0)</f>
        <v>-833.33333333333337</v>
      </c>
      <c r="CH28" s="27">
        <f>-IF(CH26&gt;0,Settings!$BZ$11,0)</f>
        <v>-833.33333333333337</v>
      </c>
      <c r="CI28" s="27">
        <f>-IF(CI26&gt;0,Settings!$BZ$11,0)</f>
        <v>-833.33333333333337</v>
      </c>
      <c r="CJ28" s="27">
        <f>-IF(CJ26&gt;0,Settings!$BZ$11,0)</f>
        <v>-833.33333333333337</v>
      </c>
      <c r="CK28" s="27">
        <f>-IF(CK26&gt;0,Settings!$BZ$11,0)</f>
        <v>-833.33333333333337</v>
      </c>
      <c r="CL28" s="27">
        <f>-IF(CL26&gt;0,Settings!$BZ$11,0)</f>
        <v>-833.33333333333337</v>
      </c>
      <c r="CM28" s="27">
        <f>-IF(CM26&gt;0,Settings!$BZ$11,0)</f>
        <v>-833.33333333333337</v>
      </c>
    </row>
    <row r="29" spans="1:91" s="20" customFormat="1" ht="15" x14ac:dyDescent="0.2">
      <c r="A29" s="223"/>
      <c r="B29" s="28" t="s">
        <v>329</v>
      </c>
      <c r="C29" s="221" t="str">
        <f>Inputs!$J$16</f>
        <v>EUR</v>
      </c>
      <c r="D29" s="19" t="s">
        <v>19</v>
      </c>
      <c r="E29" s="63">
        <f>SUM(E26:E28)</f>
        <v>143333.33333333334</v>
      </c>
      <c r="F29" s="63">
        <f>SUM(F26:F28)</f>
        <v>133333.33333333334</v>
      </c>
      <c r="G29" s="63">
        <f>SUM(G26:G28)</f>
        <v>123333.33333333334</v>
      </c>
      <c r="H29" s="63">
        <f>SUM(H26:H28)</f>
        <v>113333.33333333334</v>
      </c>
      <c r="I29" s="63">
        <f>SUM(I26:I28)</f>
        <v>103333.33333333334</v>
      </c>
      <c r="K29" s="63">
        <f t="shared" ref="K29:AD29" si="39">SUM(K26:K28)</f>
        <v>0</v>
      </c>
      <c r="L29" s="63">
        <f t="shared" si="39"/>
        <v>148333.33333333334</v>
      </c>
      <c r="M29" s="63">
        <f t="shared" si="39"/>
        <v>145833.33333333334</v>
      </c>
      <c r="N29" s="63">
        <f t="shared" si="39"/>
        <v>143333.33333333334</v>
      </c>
      <c r="O29" s="63">
        <f t="shared" si="39"/>
        <v>140833.33333333334</v>
      </c>
      <c r="P29" s="63">
        <f t="shared" si="39"/>
        <v>138333.33333333334</v>
      </c>
      <c r="Q29" s="63">
        <f t="shared" si="39"/>
        <v>135833.33333333334</v>
      </c>
      <c r="R29" s="63">
        <f t="shared" si="39"/>
        <v>133333.33333333334</v>
      </c>
      <c r="S29" s="63">
        <f t="shared" si="39"/>
        <v>130833.33333333334</v>
      </c>
      <c r="T29" s="63">
        <f t="shared" si="39"/>
        <v>128333.33333333334</v>
      </c>
      <c r="U29" s="63">
        <f t="shared" si="39"/>
        <v>125833.33333333334</v>
      </c>
      <c r="V29" s="63">
        <f t="shared" si="39"/>
        <v>123333.33333333334</v>
      </c>
      <c r="W29" s="63">
        <f t="shared" si="39"/>
        <v>120833.33333333334</v>
      </c>
      <c r="X29" s="63">
        <f t="shared" si="39"/>
        <v>118333.33333333334</v>
      </c>
      <c r="Y29" s="63">
        <f t="shared" si="39"/>
        <v>115833.33333333334</v>
      </c>
      <c r="Z29" s="63">
        <f t="shared" si="39"/>
        <v>113333.33333333334</v>
      </c>
      <c r="AA29" s="63">
        <f t="shared" si="39"/>
        <v>110833.33333333334</v>
      </c>
      <c r="AB29" s="63">
        <f t="shared" si="39"/>
        <v>108333.33333333334</v>
      </c>
      <c r="AC29" s="63">
        <f t="shared" si="39"/>
        <v>105833.33333333334</v>
      </c>
      <c r="AD29" s="63">
        <f t="shared" si="39"/>
        <v>103333.33333333334</v>
      </c>
      <c r="AF29" s="63">
        <f t="shared" ref="AF29:BK29" si="40">SUM(AF26:AF28)</f>
        <v>0</v>
      </c>
      <c r="AG29" s="63">
        <f t="shared" si="40"/>
        <v>0</v>
      </c>
      <c r="AH29" s="63">
        <f t="shared" si="40"/>
        <v>0</v>
      </c>
      <c r="AI29" s="63">
        <f t="shared" si="40"/>
        <v>150000</v>
      </c>
      <c r="AJ29" s="63">
        <f t="shared" si="40"/>
        <v>149166.66666666666</v>
      </c>
      <c r="AK29" s="63">
        <f t="shared" si="40"/>
        <v>148333.33333333331</v>
      </c>
      <c r="AL29" s="63">
        <f t="shared" si="40"/>
        <v>147499.99999999997</v>
      </c>
      <c r="AM29" s="63">
        <f t="shared" si="40"/>
        <v>146666.66666666663</v>
      </c>
      <c r="AN29" s="63">
        <f t="shared" si="40"/>
        <v>145833.33333333328</v>
      </c>
      <c r="AO29" s="63">
        <f t="shared" si="40"/>
        <v>144999.99999999994</v>
      </c>
      <c r="AP29" s="63">
        <f t="shared" si="40"/>
        <v>144166.6666666666</v>
      </c>
      <c r="AQ29" s="63">
        <f t="shared" si="40"/>
        <v>143333.33333333326</v>
      </c>
      <c r="AR29" s="63">
        <f t="shared" si="40"/>
        <v>142499.99999999991</v>
      </c>
      <c r="AS29" s="63">
        <f t="shared" si="40"/>
        <v>141666.66666666657</v>
      </c>
      <c r="AT29" s="63">
        <f t="shared" si="40"/>
        <v>140833.33333333323</v>
      </c>
      <c r="AU29" s="63">
        <f t="shared" si="40"/>
        <v>139999.99999999988</v>
      </c>
      <c r="AV29" s="63">
        <f t="shared" si="40"/>
        <v>139166.66666666654</v>
      </c>
      <c r="AW29" s="63">
        <f t="shared" si="40"/>
        <v>138333.3333333332</v>
      </c>
      <c r="AX29" s="63">
        <f t="shared" si="40"/>
        <v>137499.99999999985</v>
      </c>
      <c r="AY29" s="63">
        <f t="shared" si="40"/>
        <v>136666.66666666651</v>
      </c>
      <c r="AZ29" s="63">
        <f t="shared" si="40"/>
        <v>135833.33333333317</v>
      </c>
      <c r="BA29" s="63">
        <f t="shared" si="40"/>
        <v>134999.99999999983</v>
      </c>
      <c r="BB29" s="63">
        <f t="shared" si="40"/>
        <v>134166.66666666648</v>
      </c>
      <c r="BC29" s="63">
        <f t="shared" si="40"/>
        <v>133333.33333333314</v>
      </c>
      <c r="BD29" s="63">
        <f t="shared" si="40"/>
        <v>132499.9999999998</v>
      </c>
      <c r="BE29" s="63">
        <f t="shared" si="40"/>
        <v>131666.66666666645</v>
      </c>
      <c r="BF29" s="63">
        <f t="shared" si="40"/>
        <v>130833.33333333312</v>
      </c>
      <c r="BG29" s="63">
        <f t="shared" si="40"/>
        <v>129999.9999999998</v>
      </c>
      <c r="BH29" s="63">
        <f t="shared" si="40"/>
        <v>129166.66666666647</v>
      </c>
      <c r="BI29" s="63">
        <f t="shared" si="40"/>
        <v>128333.33333333314</v>
      </c>
      <c r="BJ29" s="63">
        <f t="shared" si="40"/>
        <v>127499.99999999981</v>
      </c>
      <c r="BK29" s="63">
        <f t="shared" si="40"/>
        <v>126666.66666666648</v>
      </c>
      <c r="BL29" s="63">
        <f t="shared" ref="BL29:CM29" si="41">SUM(BL26:BL28)</f>
        <v>125833.33333333315</v>
      </c>
      <c r="BM29" s="63">
        <f t="shared" si="41"/>
        <v>124999.99999999983</v>
      </c>
      <c r="BN29" s="63">
        <f t="shared" si="41"/>
        <v>124166.6666666665</v>
      </c>
      <c r="BO29" s="63">
        <f t="shared" si="41"/>
        <v>123333.33333333317</v>
      </c>
      <c r="BP29" s="63">
        <f t="shared" si="41"/>
        <v>122499.99999999984</v>
      </c>
      <c r="BQ29" s="63">
        <f t="shared" si="41"/>
        <v>121666.66666666651</v>
      </c>
      <c r="BR29" s="63">
        <f t="shared" si="41"/>
        <v>120833.33333333318</v>
      </c>
      <c r="BS29" s="63">
        <f t="shared" si="41"/>
        <v>119999.99999999985</v>
      </c>
      <c r="BT29" s="63">
        <f t="shared" si="41"/>
        <v>119166.66666666653</v>
      </c>
      <c r="BU29" s="63">
        <f t="shared" si="41"/>
        <v>118333.3333333332</v>
      </c>
      <c r="BV29" s="63">
        <f t="shared" si="41"/>
        <v>117499.99999999987</v>
      </c>
      <c r="BW29" s="63">
        <f t="shared" si="41"/>
        <v>116666.66666666654</v>
      </c>
      <c r="BX29" s="63">
        <f t="shared" si="41"/>
        <v>115833.33333333321</v>
      </c>
      <c r="BY29" s="63">
        <f t="shared" si="41"/>
        <v>114999.99999999988</v>
      </c>
      <c r="BZ29" s="63">
        <f t="shared" si="41"/>
        <v>114166.66666666656</v>
      </c>
      <c r="CA29" s="63">
        <f t="shared" si="41"/>
        <v>113333.33333333323</v>
      </c>
      <c r="CB29" s="63">
        <f t="shared" si="41"/>
        <v>112499.9999999999</v>
      </c>
      <c r="CC29" s="63">
        <f t="shared" si="41"/>
        <v>111666.66666666657</v>
      </c>
      <c r="CD29" s="63">
        <f t="shared" si="41"/>
        <v>110833.33333333324</v>
      </c>
      <c r="CE29" s="63">
        <f t="shared" si="41"/>
        <v>109999.99999999991</v>
      </c>
      <c r="CF29" s="63">
        <f t="shared" si="41"/>
        <v>109166.66666666658</v>
      </c>
      <c r="CG29" s="63">
        <f t="shared" si="41"/>
        <v>108333.33333333326</v>
      </c>
      <c r="CH29" s="63">
        <f t="shared" si="41"/>
        <v>107499.99999999993</v>
      </c>
      <c r="CI29" s="63">
        <f t="shared" si="41"/>
        <v>106666.6666666666</v>
      </c>
      <c r="CJ29" s="63">
        <f t="shared" si="41"/>
        <v>105833.33333333327</v>
      </c>
      <c r="CK29" s="63">
        <f t="shared" si="41"/>
        <v>104999.99999999994</v>
      </c>
      <c r="CL29" s="63">
        <f t="shared" si="41"/>
        <v>104166.66666666661</v>
      </c>
      <c r="CM29" s="63">
        <f t="shared" si="41"/>
        <v>103333.33333333328</v>
      </c>
    </row>
    <row r="30" spans="1:91" s="20" customFormat="1" ht="15" x14ac:dyDescent="0.2">
      <c r="A30" s="223"/>
      <c r="C30" s="223"/>
    </row>
    <row r="31" spans="1:91" s="20" customFormat="1" ht="15" x14ac:dyDescent="0.2">
      <c r="A31" s="223" t="str">
        <f>Inputs!JJ10</f>
        <v>▻ Kitchen</v>
      </c>
      <c r="B31" s="226" t="s">
        <v>342</v>
      </c>
      <c r="C31" s="223"/>
    </row>
    <row r="32" spans="1:91" s="20" customFormat="1" ht="15" x14ac:dyDescent="0.2">
      <c r="A32" s="223"/>
      <c r="B32" s="28" t="s">
        <v>332</v>
      </c>
      <c r="C32" s="221" t="str">
        <f>Inputs!$J$16</f>
        <v>EUR</v>
      </c>
      <c r="D32" s="19" t="s">
        <v>19</v>
      </c>
      <c r="E32" s="63">
        <v>0</v>
      </c>
      <c r="F32" s="63">
        <f>E35</f>
        <v>51166.666666666664</v>
      </c>
      <c r="G32" s="63">
        <f>F35</f>
        <v>45416.666666666664</v>
      </c>
      <c r="H32" s="63">
        <f>G35</f>
        <v>39666.666666666664</v>
      </c>
      <c r="I32" s="63">
        <f>H35</f>
        <v>33916.666666666664</v>
      </c>
      <c r="K32" s="63">
        <v>0</v>
      </c>
      <c r="L32" s="63">
        <f t="shared" ref="L32:AD32" si="42">K35</f>
        <v>0</v>
      </c>
      <c r="M32" s="63">
        <f t="shared" si="42"/>
        <v>54041.666666666664</v>
      </c>
      <c r="N32" s="63">
        <f t="shared" si="42"/>
        <v>52604.166666666664</v>
      </c>
      <c r="O32" s="63">
        <f t="shared" si="42"/>
        <v>51166.666666666664</v>
      </c>
      <c r="P32" s="63">
        <f t="shared" si="42"/>
        <v>49729.166666666664</v>
      </c>
      <c r="Q32" s="63">
        <f t="shared" si="42"/>
        <v>48291.666666666664</v>
      </c>
      <c r="R32" s="63">
        <f t="shared" si="42"/>
        <v>46854.166666666664</v>
      </c>
      <c r="S32" s="63">
        <f t="shared" si="42"/>
        <v>45416.666666666664</v>
      </c>
      <c r="T32" s="63">
        <f t="shared" si="42"/>
        <v>43979.166666666664</v>
      </c>
      <c r="U32" s="63">
        <f t="shared" si="42"/>
        <v>42541.666666666664</v>
      </c>
      <c r="V32" s="63">
        <f t="shared" si="42"/>
        <v>41104.166666666664</v>
      </c>
      <c r="W32" s="63">
        <f t="shared" si="42"/>
        <v>39666.666666666664</v>
      </c>
      <c r="X32" s="63">
        <f t="shared" si="42"/>
        <v>38229.166666666664</v>
      </c>
      <c r="Y32" s="63">
        <f t="shared" si="42"/>
        <v>36791.666666666664</v>
      </c>
      <c r="Z32" s="63">
        <f t="shared" si="42"/>
        <v>35354.166666666664</v>
      </c>
      <c r="AA32" s="63">
        <f t="shared" si="42"/>
        <v>33916.666666666664</v>
      </c>
      <c r="AB32" s="63">
        <f t="shared" si="42"/>
        <v>32479.166666666664</v>
      </c>
      <c r="AC32" s="63">
        <f t="shared" si="42"/>
        <v>31041.666666666664</v>
      </c>
      <c r="AD32" s="63">
        <f t="shared" si="42"/>
        <v>29604.166666666664</v>
      </c>
      <c r="AF32" s="63">
        <v>0</v>
      </c>
      <c r="AG32" s="63">
        <f t="shared" ref="AG32:BL32" si="43">AF35</f>
        <v>0</v>
      </c>
      <c r="AH32" s="63">
        <f t="shared" si="43"/>
        <v>0</v>
      </c>
      <c r="AI32" s="63">
        <f t="shared" si="43"/>
        <v>0</v>
      </c>
      <c r="AJ32" s="63">
        <f t="shared" si="43"/>
        <v>55000</v>
      </c>
      <c r="AK32" s="63">
        <f t="shared" si="43"/>
        <v>54520.833333333336</v>
      </c>
      <c r="AL32" s="63">
        <f t="shared" si="43"/>
        <v>54041.666666666672</v>
      </c>
      <c r="AM32" s="63">
        <f t="shared" si="43"/>
        <v>53562.500000000007</v>
      </c>
      <c r="AN32" s="63">
        <f t="shared" si="43"/>
        <v>53083.333333333343</v>
      </c>
      <c r="AO32" s="63">
        <f t="shared" si="43"/>
        <v>52604.166666666679</v>
      </c>
      <c r="AP32" s="63">
        <f t="shared" si="43"/>
        <v>52125.000000000015</v>
      </c>
      <c r="AQ32" s="63">
        <f t="shared" si="43"/>
        <v>51645.83333333335</v>
      </c>
      <c r="AR32" s="63">
        <f t="shared" si="43"/>
        <v>51166.666666666686</v>
      </c>
      <c r="AS32" s="63">
        <f t="shared" si="43"/>
        <v>50687.500000000022</v>
      </c>
      <c r="AT32" s="63">
        <f t="shared" si="43"/>
        <v>50208.333333333358</v>
      </c>
      <c r="AU32" s="63">
        <f t="shared" si="43"/>
        <v>49729.166666666693</v>
      </c>
      <c r="AV32" s="63">
        <f t="shared" si="43"/>
        <v>49250.000000000029</v>
      </c>
      <c r="AW32" s="63">
        <f t="shared" si="43"/>
        <v>48770.833333333365</v>
      </c>
      <c r="AX32" s="63">
        <f t="shared" si="43"/>
        <v>48291.666666666701</v>
      </c>
      <c r="AY32" s="63">
        <f t="shared" si="43"/>
        <v>47812.500000000036</v>
      </c>
      <c r="AZ32" s="63">
        <f t="shared" si="43"/>
        <v>47333.333333333372</v>
      </c>
      <c r="BA32" s="63">
        <f t="shared" si="43"/>
        <v>46854.166666666708</v>
      </c>
      <c r="BB32" s="63">
        <f t="shared" si="43"/>
        <v>46375.000000000044</v>
      </c>
      <c r="BC32" s="63">
        <f t="shared" si="43"/>
        <v>45895.833333333379</v>
      </c>
      <c r="BD32" s="63">
        <f t="shared" si="43"/>
        <v>45416.666666666715</v>
      </c>
      <c r="BE32" s="63">
        <f t="shared" si="43"/>
        <v>44937.500000000051</v>
      </c>
      <c r="BF32" s="63">
        <f t="shared" si="43"/>
        <v>44458.333333333387</v>
      </c>
      <c r="BG32" s="63">
        <f t="shared" si="43"/>
        <v>43979.166666666722</v>
      </c>
      <c r="BH32" s="63">
        <f t="shared" si="43"/>
        <v>43500.000000000058</v>
      </c>
      <c r="BI32" s="63">
        <f t="shared" si="43"/>
        <v>43020.833333333394</v>
      </c>
      <c r="BJ32" s="63">
        <f t="shared" si="43"/>
        <v>42541.66666666673</v>
      </c>
      <c r="BK32" s="63">
        <f t="shared" si="43"/>
        <v>42062.500000000065</v>
      </c>
      <c r="BL32" s="63">
        <f t="shared" si="43"/>
        <v>41583.333333333401</v>
      </c>
      <c r="BM32" s="63">
        <f t="shared" ref="BM32:CM32" si="44">BL35</f>
        <v>41104.166666666737</v>
      </c>
      <c r="BN32" s="63">
        <f t="shared" si="44"/>
        <v>40625.000000000073</v>
      </c>
      <c r="BO32" s="63">
        <f t="shared" si="44"/>
        <v>40145.833333333409</v>
      </c>
      <c r="BP32" s="63">
        <f t="shared" si="44"/>
        <v>39666.666666666744</v>
      </c>
      <c r="BQ32" s="63">
        <f t="shared" si="44"/>
        <v>39187.50000000008</v>
      </c>
      <c r="BR32" s="63">
        <f t="shared" si="44"/>
        <v>38708.333333333416</v>
      </c>
      <c r="BS32" s="63">
        <f t="shared" si="44"/>
        <v>38229.166666666752</v>
      </c>
      <c r="BT32" s="63">
        <f t="shared" si="44"/>
        <v>37750.000000000087</v>
      </c>
      <c r="BU32" s="63">
        <f t="shared" si="44"/>
        <v>37270.833333333423</v>
      </c>
      <c r="BV32" s="63">
        <f t="shared" si="44"/>
        <v>36791.666666666759</v>
      </c>
      <c r="BW32" s="63">
        <f t="shared" si="44"/>
        <v>36312.500000000095</v>
      </c>
      <c r="BX32" s="63">
        <f t="shared" si="44"/>
        <v>35833.33333333343</v>
      </c>
      <c r="BY32" s="63">
        <f t="shared" si="44"/>
        <v>35354.166666666766</v>
      </c>
      <c r="BZ32" s="63">
        <f t="shared" si="44"/>
        <v>34875.000000000102</v>
      </c>
      <c r="CA32" s="63">
        <f t="shared" si="44"/>
        <v>34395.833333333438</v>
      </c>
      <c r="CB32" s="63">
        <f t="shared" si="44"/>
        <v>33916.666666666773</v>
      </c>
      <c r="CC32" s="63">
        <f t="shared" si="44"/>
        <v>33437.500000000109</v>
      </c>
      <c r="CD32" s="63">
        <f t="shared" si="44"/>
        <v>32958.333333333445</v>
      </c>
      <c r="CE32" s="63">
        <f t="shared" si="44"/>
        <v>32479.166666666777</v>
      </c>
      <c r="CF32" s="63">
        <f t="shared" si="44"/>
        <v>32000.000000000109</v>
      </c>
      <c r="CG32" s="63">
        <f t="shared" si="44"/>
        <v>31520.833333333441</v>
      </c>
      <c r="CH32" s="63">
        <f t="shared" si="44"/>
        <v>31041.666666666773</v>
      </c>
      <c r="CI32" s="63">
        <f t="shared" si="44"/>
        <v>30562.500000000106</v>
      </c>
      <c r="CJ32" s="63">
        <f t="shared" si="44"/>
        <v>30083.333333333438</v>
      </c>
      <c r="CK32" s="63">
        <f t="shared" si="44"/>
        <v>29604.16666666677</v>
      </c>
      <c r="CL32" s="63">
        <f t="shared" si="44"/>
        <v>29125.000000000102</v>
      </c>
      <c r="CM32" s="63">
        <f t="shared" si="44"/>
        <v>28645.833333333434</v>
      </c>
    </row>
    <row r="33" spans="1:91" s="20" customFormat="1" ht="15" x14ac:dyDescent="0.2">
      <c r="A33" s="223"/>
      <c r="B33" s="62" t="s">
        <v>331</v>
      </c>
      <c r="C33" s="221" t="str">
        <f>Inputs!$J$16</f>
        <v>EUR</v>
      </c>
      <c r="D33" s="19" t="s">
        <v>19</v>
      </c>
      <c r="E33" s="27">
        <f t="shared" ref="E33:I34" si="45">SUMIF($K$4:$AD$4,E$4,$K33:$AD33)</f>
        <v>55000</v>
      </c>
      <c r="F33" s="27">
        <f t="shared" si="45"/>
        <v>0</v>
      </c>
      <c r="G33" s="27">
        <f t="shared" si="45"/>
        <v>0</v>
      </c>
      <c r="H33" s="27">
        <f t="shared" si="45"/>
        <v>0</v>
      </c>
      <c r="I33" s="27">
        <f t="shared" si="45"/>
        <v>0</v>
      </c>
      <c r="K33" s="27">
        <f t="shared" ref="K33:T34" si="46">SUMIFS($AF33:$CM33,$AF$4:$CM$4,K$4,$AF$8:$CM$8,K$8)</f>
        <v>0</v>
      </c>
      <c r="L33" s="27">
        <f t="shared" si="46"/>
        <v>55000</v>
      </c>
      <c r="M33" s="27">
        <f t="shared" si="46"/>
        <v>0</v>
      </c>
      <c r="N33" s="27">
        <f t="shared" si="46"/>
        <v>0</v>
      </c>
      <c r="O33" s="27">
        <f t="shared" si="46"/>
        <v>0</v>
      </c>
      <c r="P33" s="27">
        <f t="shared" si="46"/>
        <v>0</v>
      </c>
      <c r="Q33" s="27">
        <f t="shared" si="46"/>
        <v>0</v>
      </c>
      <c r="R33" s="27">
        <f t="shared" si="46"/>
        <v>0</v>
      </c>
      <c r="S33" s="27">
        <f t="shared" si="46"/>
        <v>0</v>
      </c>
      <c r="T33" s="27">
        <f t="shared" si="46"/>
        <v>0</v>
      </c>
      <c r="U33" s="27">
        <f t="shared" ref="U33:AD34" si="47">SUMIFS($AF33:$CM33,$AF$4:$CM$4,U$4,$AF$8:$CM$8,U$8)</f>
        <v>0</v>
      </c>
      <c r="V33" s="27">
        <f t="shared" si="47"/>
        <v>0</v>
      </c>
      <c r="W33" s="27">
        <f t="shared" si="47"/>
        <v>0</v>
      </c>
      <c r="X33" s="27">
        <f t="shared" si="47"/>
        <v>0</v>
      </c>
      <c r="Y33" s="27">
        <f t="shared" si="47"/>
        <v>0</v>
      </c>
      <c r="Z33" s="27">
        <f t="shared" si="47"/>
        <v>0</v>
      </c>
      <c r="AA33" s="27">
        <f t="shared" si="47"/>
        <v>0</v>
      </c>
      <c r="AB33" s="27">
        <f t="shared" si="47"/>
        <v>0</v>
      </c>
      <c r="AC33" s="27">
        <f t="shared" si="47"/>
        <v>0</v>
      </c>
      <c r="AD33" s="27">
        <f t="shared" si="47"/>
        <v>0</v>
      </c>
      <c r="AF33" s="27">
        <f>IF(AND(AF$4=Settings!$BZ$29,PPE!AF$7=Settings!$BY$29),Inputs!$JG$10,0)</f>
        <v>0</v>
      </c>
      <c r="AG33" s="27">
        <f>IF(AND(AG$4=Settings!$BZ$29,PPE!AG$7=Settings!$BY$29),Inputs!$JG$10,0)</f>
        <v>0</v>
      </c>
      <c r="AH33" s="27">
        <f>IF(AND(AH$4=Settings!$BZ$29,PPE!AH$7=Settings!$BY$29),Inputs!$JG$10,0)</f>
        <v>0</v>
      </c>
      <c r="AI33" s="27">
        <f>IF(AND(AI$4=Settings!$BZ$29,PPE!AI$7=Settings!$BY$29),Inputs!$JG$10,0)</f>
        <v>55000</v>
      </c>
      <c r="AJ33" s="27">
        <f>IF(AND(AJ$4=Settings!$BZ$29,PPE!AJ$7=Settings!$BY$29),Inputs!$JG$10,0)</f>
        <v>0</v>
      </c>
      <c r="AK33" s="27">
        <f>IF(AND(AK$4=Settings!$BZ$29,PPE!AK$7=Settings!$BY$29),Inputs!$JG$10,0)</f>
        <v>0</v>
      </c>
      <c r="AL33" s="27">
        <f>IF(AND(AL$4=Settings!$BZ$29,PPE!AL$7=Settings!$BY$29),Inputs!$JG$10,0)</f>
        <v>0</v>
      </c>
      <c r="AM33" s="27">
        <f>IF(AND(AM$4=Settings!$BZ$29,PPE!AM$7=Settings!$BY$29),Inputs!$JG$10,0)</f>
        <v>0</v>
      </c>
      <c r="AN33" s="27">
        <f>IF(AND(AN$4=Settings!$BZ$29,PPE!AN$7=Settings!$BY$29),Inputs!$JG$10,0)</f>
        <v>0</v>
      </c>
      <c r="AO33" s="27">
        <f>IF(AND(AO$4=Settings!$BZ$29,PPE!AO$7=Settings!$BY$29),Inputs!$JG$10,0)</f>
        <v>0</v>
      </c>
      <c r="AP33" s="27">
        <f>IF(AND(AP$4=Settings!$BZ$29,PPE!AP$7=Settings!$BY$29),Inputs!$JG$10,0)</f>
        <v>0</v>
      </c>
      <c r="AQ33" s="27">
        <f>IF(AND(AQ$4=Settings!$BZ$29,PPE!AQ$7=Settings!$BY$29),Inputs!$JG$10,0)</f>
        <v>0</v>
      </c>
      <c r="AR33" s="27">
        <f>IF(AND(AR$4=Settings!$BZ$29,PPE!AR$7=Settings!$BY$29),Inputs!$JG$10,0)</f>
        <v>0</v>
      </c>
      <c r="AS33" s="27">
        <f>IF(AND(AS$4=Settings!$BZ$29,PPE!AS$7=Settings!$BY$29),Inputs!$JG$10,0)</f>
        <v>0</v>
      </c>
      <c r="AT33" s="27">
        <f>IF(AND(AT$4=Settings!$BZ$29,PPE!AT$7=Settings!$BY$29),Inputs!$JG$10,0)</f>
        <v>0</v>
      </c>
      <c r="AU33" s="27">
        <f>IF(AND(AU$4=Settings!$BZ$29,PPE!AU$7=Settings!$BY$29),Inputs!$JG$10,0)</f>
        <v>0</v>
      </c>
      <c r="AV33" s="27">
        <f>IF(AND(AV$4=Settings!$BZ$29,PPE!AV$7=Settings!$BY$29),Inputs!$JG$10,0)</f>
        <v>0</v>
      </c>
      <c r="AW33" s="27">
        <f>IF(AND(AW$4=Settings!$BZ$29,PPE!AW$7=Settings!$BY$29),Inputs!$JG$10,0)</f>
        <v>0</v>
      </c>
      <c r="AX33" s="27">
        <f>IF(AND(AX$4=Settings!$BZ$29,PPE!AX$7=Settings!$BY$29),Inputs!$JG$10,0)</f>
        <v>0</v>
      </c>
      <c r="AY33" s="27">
        <f>IF(AND(AY$4=Settings!$BZ$29,PPE!AY$7=Settings!$BY$29),Inputs!$JG$10,0)</f>
        <v>0</v>
      </c>
      <c r="AZ33" s="27">
        <f>IF(AND(AZ$4=Settings!$BZ$29,PPE!AZ$7=Settings!$BY$29),Inputs!$JG$10,0)</f>
        <v>0</v>
      </c>
      <c r="BA33" s="27">
        <f>IF(AND(BA$4=Settings!$BZ$29,PPE!BA$7=Settings!$BY$29),Inputs!$JG$10,0)</f>
        <v>0</v>
      </c>
      <c r="BB33" s="27">
        <f>IF(AND(BB$4=Settings!$BZ$29,PPE!BB$7=Settings!$BY$29),Inputs!$JG$10,0)</f>
        <v>0</v>
      </c>
      <c r="BC33" s="27">
        <f>IF(AND(BC$4=Settings!$BZ$29,PPE!BC$7=Settings!$BY$29),Inputs!$JG$10,0)</f>
        <v>0</v>
      </c>
      <c r="BD33" s="27">
        <f>IF(AND(BD$4=Settings!$BZ$29,PPE!BD$7=Settings!$BY$29),Inputs!$JG$10,0)</f>
        <v>0</v>
      </c>
      <c r="BE33" s="27">
        <f>IF(AND(BE$4=Settings!$BZ$29,PPE!BE$7=Settings!$BY$29),Inputs!$JG$10,0)</f>
        <v>0</v>
      </c>
      <c r="BF33" s="27">
        <f>IF(AND(BF$4=Settings!$BZ$29,PPE!BF$7=Settings!$BY$29),Inputs!$JG$10,0)</f>
        <v>0</v>
      </c>
      <c r="BG33" s="27">
        <f>IF(AND(BG$4=Settings!$BZ$29,PPE!BG$7=Settings!$BY$29),Inputs!$JG$10,0)</f>
        <v>0</v>
      </c>
      <c r="BH33" s="27">
        <f>IF(AND(BH$4=Settings!$BZ$29,PPE!BH$7=Settings!$BY$29),Inputs!$JG$10,0)</f>
        <v>0</v>
      </c>
      <c r="BI33" s="27">
        <f>IF(AND(BI$4=Settings!$BZ$29,PPE!BI$7=Settings!$BY$29),Inputs!$JG$10,0)</f>
        <v>0</v>
      </c>
      <c r="BJ33" s="27">
        <f>IF(AND(BJ$4=Settings!$BZ$29,PPE!BJ$7=Settings!$BY$29),Inputs!$JG$10,0)</f>
        <v>0</v>
      </c>
      <c r="BK33" s="27">
        <f>IF(AND(BK$4=Settings!$BZ$29,PPE!BK$7=Settings!$BY$29),Inputs!$JG$10,0)</f>
        <v>0</v>
      </c>
      <c r="BL33" s="27">
        <f>IF(AND(BL$4=Settings!$BZ$29,PPE!BL$7=Settings!$BY$29),Inputs!$JG$10,0)</f>
        <v>0</v>
      </c>
      <c r="BM33" s="27">
        <f>IF(AND(BM$4=Settings!$BZ$29,PPE!BM$7=Settings!$BY$29),Inputs!$JG$10,0)</f>
        <v>0</v>
      </c>
      <c r="BN33" s="27">
        <f>IF(AND(BN$4=Settings!$BZ$29,PPE!BN$7=Settings!$BY$29),Inputs!$JG$10,0)</f>
        <v>0</v>
      </c>
      <c r="BO33" s="27">
        <f>IF(AND(BO$4=Settings!$BZ$29,PPE!BO$7=Settings!$BY$29),Inputs!$JG$10,0)</f>
        <v>0</v>
      </c>
      <c r="BP33" s="27">
        <f>IF(AND(BP$4=Settings!$BZ$29,PPE!BP$7=Settings!$BY$29),Inputs!$JG$10,0)</f>
        <v>0</v>
      </c>
      <c r="BQ33" s="27">
        <f>IF(AND(BQ$4=Settings!$BZ$29,PPE!BQ$7=Settings!$BY$29),Inputs!$JG$10,0)</f>
        <v>0</v>
      </c>
      <c r="BR33" s="27">
        <f>IF(AND(BR$4=Settings!$BZ$29,PPE!BR$7=Settings!$BY$29),Inputs!$JG$10,0)</f>
        <v>0</v>
      </c>
      <c r="BS33" s="27">
        <f>IF(AND(BS$4=Settings!$BZ$29,PPE!BS$7=Settings!$BY$29),Inputs!$JG$10,0)</f>
        <v>0</v>
      </c>
      <c r="BT33" s="27">
        <f>IF(AND(BT$4=Settings!$BZ$29,PPE!BT$7=Settings!$BY$29),Inputs!$JG$10,0)</f>
        <v>0</v>
      </c>
      <c r="BU33" s="27">
        <f>IF(AND(BU$4=Settings!$BZ$29,PPE!BU$7=Settings!$BY$29),Inputs!$JG$10,0)</f>
        <v>0</v>
      </c>
      <c r="BV33" s="27">
        <f>IF(AND(BV$4=Settings!$BZ$29,PPE!BV$7=Settings!$BY$29),Inputs!$JG$10,0)</f>
        <v>0</v>
      </c>
      <c r="BW33" s="27">
        <f>IF(AND(BW$4=Settings!$BZ$29,PPE!BW$7=Settings!$BY$29),Inputs!$JG$10,0)</f>
        <v>0</v>
      </c>
      <c r="BX33" s="27">
        <f>IF(AND(BX$4=Settings!$BZ$29,PPE!BX$7=Settings!$BY$29),Inputs!$JG$10,0)</f>
        <v>0</v>
      </c>
      <c r="BY33" s="27">
        <f>IF(AND(BY$4=Settings!$BZ$29,PPE!BY$7=Settings!$BY$29),Inputs!$JG$10,0)</f>
        <v>0</v>
      </c>
      <c r="BZ33" s="27">
        <f>IF(AND(BZ$4=Settings!$BZ$29,PPE!BZ$7=Settings!$BY$29),Inputs!$JG$10,0)</f>
        <v>0</v>
      </c>
      <c r="CA33" s="27">
        <f>IF(AND(CA$4=Settings!$BZ$29,PPE!CA$7=Settings!$BY$29),Inputs!$JG$10,0)</f>
        <v>0</v>
      </c>
      <c r="CB33" s="27">
        <f>IF(AND(CB$4=Settings!$BZ$29,PPE!CB$7=Settings!$BY$29),Inputs!$JG$10,0)</f>
        <v>0</v>
      </c>
      <c r="CC33" s="27">
        <f>IF(AND(CC$4=Settings!$BZ$29,PPE!CC$7=Settings!$BY$29),Inputs!$JG$10,0)</f>
        <v>0</v>
      </c>
      <c r="CD33" s="27">
        <f>IF(AND(CD$4=Settings!$BZ$29,PPE!CD$7=Settings!$BY$29),Inputs!$JG$10,0)</f>
        <v>0</v>
      </c>
      <c r="CE33" s="27">
        <f>IF(AND(CE$4=Settings!$BZ$29,PPE!CE$7=Settings!$BY$29),Inputs!$JG$10,0)</f>
        <v>0</v>
      </c>
      <c r="CF33" s="27">
        <f>IF(AND(CF$4=Settings!$BZ$29,PPE!CF$7=Settings!$BY$29),Inputs!$JG$10,0)</f>
        <v>0</v>
      </c>
      <c r="CG33" s="27">
        <f>IF(AND(CG$4=Settings!$BZ$29,PPE!CG$7=Settings!$BY$29),Inputs!$JG$10,0)</f>
        <v>0</v>
      </c>
      <c r="CH33" s="27">
        <f>IF(AND(CH$4=Settings!$BZ$29,PPE!CH$7=Settings!$BY$29),Inputs!$JG$10,0)</f>
        <v>0</v>
      </c>
      <c r="CI33" s="27">
        <f>IF(AND(CI$4=Settings!$BZ$29,PPE!CI$7=Settings!$BY$29),Inputs!$JG$10,0)</f>
        <v>0</v>
      </c>
      <c r="CJ33" s="27">
        <f>IF(AND(CJ$4=Settings!$BZ$29,PPE!CJ$7=Settings!$BY$29),Inputs!$JG$10,0)</f>
        <v>0</v>
      </c>
      <c r="CK33" s="27">
        <f>IF(AND(CK$4=Settings!$BZ$29,PPE!CK$7=Settings!$BY$29),Inputs!$JG$10,0)</f>
        <v>0</v>
      </c>
      <c r="CL33" s="27">
        <f>IF(AND(CL$4=Settings!$BZ$29,PPE!CL$7=Settings!$BY$29),Inputs!$JG$10,0)</f>
        <v>0</v>
      </c>
      <c r="CM33" s="27">
        <f>IF(AND(CM$4=Settings!$BZ$29,PPE!CM$7=Settings!$BY$29),Inputs!$JG$10,0)</f>
        <v>0</v>
      </c>
    </row>
    <row r="34" spans="1:91" s="20" customFormat="1" ht="15" x14ac:dyDescent="0.2">
      <c r="A34" s="223" t="str">
        <f>A31</f>
        <v>▻ Kitchen</v>
      </c>
      <c r="B34" s="62" t="s">
        <v>333</v>
      </c>
      <c r="C34" s="221" t="str">
        <f>Inputs!$J$16</f>
        <v>EUR</v>
      </c>
      <c r="D34" s="19" t="s">
        <v>19</v>
      </c>
      <c r="E34" s="27">
        <f t="shared" si="45"/>
        <v>-3833.3333333333335</v>
      </c>
      <c r="F34" s="27">
        <f t="shared" si="45"/>
        <v>-5750</v>
      </c>
      <c r="G34" s="27">
        <f t="shared" si="45"/>
        <v>-5750</v>
      </c>
      <c r="H34" s="27">
        <f t="shared" si="45"/>
        <v>-5750</v>
      </c>
      <c r="I34" s="27">
        <f t="shared" si="45"/>
        <v>-5750</v>
      </c>
      <c r="K34" s="27">
        <f t="shared" si="46"/>
        <v>0</v>
      </c>
      <c r="L34" s="27">
        <f t="shared" si="46"/>
        <v>-958.33333333333337</v>
      </c>
      <c r="M34" s="27">
        <f t="shared" si="46"/>
        <v>-1437.5</v>
      </c>
      <c r="N34" s="27">
        <f t="shared" si="46"/>
        <v>-1437.5</v>
      </c>
      <c r="O34" s="27">
        <f t="shared" si="46"/>
        <v>-1437.5</v>
      </c>
      <c r="P34" s="27">
        <f t="shared" si="46"/>
        <v>-1437.5</v>
      </c>
      <c r="Q34" s="27">
        <f t="shared" si="46"/>
        <v>-1437.5</v>
      </c>
      <c r="R34" s="27">
        <f t="shared" si="46"/>
        <v>-1437.5</v>
      </c>
      <c r="S34" s="27">
        <f t="shared" si="46"/>
        <v>-1437.5</v>
      </c>
      <c r="T34" s="27">
        <f t="shared" si="46"/>
        <v>-1437.5</v>
      </c>
      <c r="U34" s="27">
        <f t="shared" si="47"/>
        <v>-1437.5</v>
      </c>
      <c r="V34" s="27">
        <f t="shared" si="47"/>
        <v>-1437.5</v>
      </c>
      <c r="W34" s="27">
        <f t="shared" si="47"/>
        <v>-1437.5</v>
      </c>
      <c r="X34" s="27">
        <f t="shared" si="47"/>
        <v>-1437.5</v>
      </c>
      <c r="Y34" s="27">
        <f t="shared" si="47"/>
        <v>-1437.5</v>
      </c>
      <c r="Z34" s="27">
        <f t="shared" si="47"/>
        <v>-1437.5</v>
      </c>
      <c r="AA34" s="27">
        <f t="shared" si="47"/>
        <v>-1437.5</v>
      </c>
      <c r="AB34" s="27">
        <f t="shared" si="47"/>
        <v>-1437.5</v>
      </c>
      <c r="AC34" s="27">
        <f t="shared" si="47"/>
        <v>-1437.5</v>
      </c>
      <c r="AD34" s="27">
        <f t="shared" si="47"/>
        <v>-1437.5</v>
      </c>
      <c r="AF34" s="27">
        <f>-IF(AF32&gt;0,Settings!$BZ$14,0)</f>
        <v>0</v>
      </c>
      <c r="AG34" s="27">
        <f>-IF(AG32&gt;0,Settings!$BZ$14,0)</f>
        <v>0</v>
      </c>
      <c r="AH34" s="27">
        <f>-IF(AH32&gt;0,Settings!$BZ$14,0)</f>
        <v>0</v>
      </c>
      <c r="AI34" s="27">
        <f>-IF(AI32&gt;0,Settings!$BZ$14,0)</f>
        <v>0</v>
      </c>
      <c r="AJ34" s="27">
        <f>-IF(AJ32&gt;0,Settings!$BZ$14,0)</f>
        <v>-479.16666666666669</v>
      </c>
      <c r="AK34" s="27">
        <f>-IF(AK32&gt;0,Settings!$BZ$14,0)</f>
        <v>-479.16666666666669</v>
      </c>
      <c r="AL34" s="27">
        <f>-IF(AL32&gt;0,Settings!$BZ$14,0)</f>
        <v>-479.16666666666669</v>
      </c>
      <c r="AM34" s="27">
        <f>-IF(AM32&gt;0,Settings!$BZ$14,0)</f>
        <v>-479.16666666666669</v>
      </c>
      <c r="AN34" s="27">
        <f>-IF(AN32&gt;0,Settings!$BZ$14,0)</f>
        <v>-479.16666666666669</v>
      </c>
      <c r="AO34" s="27">
        <f>-IF(AO32&gt;0,Settings!$BZ$14,0)</f>
        <v>-479.16666666666669</v>
      </c>
      <c r="AP34" s="27">
        <f>-IF(AP32&gt;0,Settings!$BZ$14,0)</f>
        <v>-479.16666666666669</v>
      </c>
      <c r="AQ34" s="27">
        <f>-IF(AQ32&gt;0,Settings!$BZ$14,0)</f>
        <v>-479.16666666666669</v>
      </c>
      <c r="AR34" s="27">
        <f>-IF(AR32&gt;0,Settings!$BZ$14,0)</f>
        <v>-479.16666666666669</v>
      </c>
      <c r="AS34" s="27">
        <f>-IF(AS32&gt;0,Settings!$BZ$14,0)</f>
        <v>-479.16666666666669</v>
      </c>
      <c r="AT34" s="27">
        <f>-IF(AT32&gt;0,Settings!$BZ$14,0)</f>
        <v>-479.16666666666669</v>
      </c>
      <c r="AU34" s="27">
        <f>-IF(AU32&gt;0,Settings!$BZ$14,0)</f>
        <v>-479.16666666666669</v>
      </c>
      <c r="AV34" s="27">
        <f>-IF(AV32&gt;0,Settings!$BZ$14,0)</f>
        <v>-479.16666666666669</v>
      </c>
      <c r="AW34" s="27">
        <f>-IF(AW32&gt;0,Settings!$BZ$14,0)</f>
        <v>-479.16666666666669</v>
      </c>
      <c r="AX34" s="27">
        <f>-IF(AX32&gt;0,Settings!$BZ$14,0)</f>
        <v>-479.16666666666669</v>
      </c>
      <c r="AY34" s="27">
        <f>-IF(AY32&gt;0,Settings!$BZ$14,0)</f>
        <v>-479.16666666666669</v>
      </c>
      <c r="AZ34" s="27">
        <f>-IF(AZ32&gt;0,Settings!$BZ$14,0)</f>
        <v>-479.16666666666669</v>
      </c>
      <c r="BA34" s="27">
        <f>-IF(BA32&gt;0,Settings!$BZ$14,0)</f>
        <v>-479.16666666666669</v>
      </c>
      <c r="BB34" s="27">
        <f>-IF(BB32&gt;0,Settings!$BZ$14,0)</f>
        <v>-479.16666666666669</v>
      </c>
      <c r="BC34" s="27">
        <f>-IF(BC32&gt;0,Settings!$BZ$14,0)</f>
        <v>-479.16666666666669</v>
      </c>
      <c r="BD34" s="27">
        <f>-IF(BD32&gt;0,Settings!$BZ$14,0)</f>
        <v>-479.16666666666669</v>
      </c>
      <c r="BE34" s="27">
        <f>-IF(BE32&gt;0,Settings!$BZ$14,0)</f>
        <v>-479.16666666666669</v>
      </c>
      <c r="BF34" s="27">
        <f>-IF(BF32&gt;0,Settings!$BZ$14,0)</f>
        <v>-479.16666666666669</v>
      </c>
      <c r="BG34" s="27">
        <f>-IF(BG32&gt;0,Settings!$BZ$14,0)</f>
        <v>-479.16666666666669</v>
      </c>
      <c r="BH34" s="27">
        <f>-IF(BH32&gt;0,Settings!$BZ$14,0)</f>
        <v>-479.16666666666669</v>
      </c>
      <c r="BI34" s="27">
        <f>-IF(BI32&gt;0,Settings!$BZ$14,0)</f>
        <v>-479.16666666666669</v>
      </c>
      <c r="BJ34" s="27">
        <f>-IF(BJ32&gt;0,Settings!$BZ$14,0)</f>
        <v>-479.16666666666669</v>
      </c>
      <c r="BK34" s="27">
        <f>-IF(BK32&gt;0,Settings!$BZ$14,0)</f>
        <v>-479.16666666666669</v>
      </c>
      <c r="BL34" s="27">
        <f>-IF(BL32&gt;0,Settings!$BZ$14,0)</f>
        <v>-479.16666666666669</v>
      </c>
      <c r="BM34" s="27">
        <f>-IF(BM32&gt;0,Settings!$BZ$14,0)</f>
        <v>-479.16666666666669</v>
      </c>
      <c r="BN34" s="27">
        <f>-IF(BN32&gt;0,Settings!$BZ$14,0)</f>
        <v>-479.16666666666669</v>
      </c>
      <c r="BO34" s="27">
        <f>-IF(BO32&gt;0,Settings!$BZ$14,0)</f>
        <v>-479.16666666666669</v>
      </c>
      <c r="BP34" s="27">
        <f>-IF(BP32&gt;0,Settings!$BZ$14,0)</f>
        <v>-479.16666666666669</v>
      </c>
      <c r="BQ34" s="27">
        <f>-IF(BQ32&gt;0,Settings!$BZ$14,0)</f>
        <v>-479.16666666666669</v>
      </c>
      <c r="BR34" s="27">
        <f>-IF(BR32&gt;0,Settings!$BZ$14,0)</f>
        <v>-479.16666666666669</v>
      </c>
      <c r="BS34" s="27">
        <f>-IF(BS32&gt;0,Settings!$BZ$14,0)</f>
        <v>-479.16666666666669</v>
      </c>
      <c r="BT34" s="27">
        <f>-IF(BT32&gt;0,Settings!$BZ$14,0)</f>
        <v>-479.16666666666669</v>
      </c>
      <c r="BU34" s="27">
        <f>-IF(BU32&gt;0,Settings!$BZ$14,0)</f>
        <v>-479.16666666666669</v>
      </c>
      <c r="BV34" s="27">
        <f>-IF(BV32&gt;0,Settings!$BZ$14,0)</f>
        <v>-479.16666666666669</v>
      </c>
      <c r="BW34" s="27">
        <f>-IF(BW32&gt;0,Settings!$BZ$14,0)</f>
        <v>-479.16666666666669</v>
      </c>
      <c r="BX34" s="27">
        <f>-IF(BX32&gt;0,Settings!$BZ$14,0)</f>
        <v>-479.16666666666669</v>
      </c>
      <c r="BY34" s="27">
        <f>-IF(BY32&gt;0,Settings!$BZ$14,0)</f>
        <v>-479.16666666666669</v>
      </c>
      <c r="BZ34" s="27">
        <f>-IF(BZ32&gt;0,Settings!$BZ$14,0)</f>
        <v>-479.16666666666669</v>
      </c>
      <c r="CA34" s="27">
        <f>-IF(CA32&gt;0,Settings!$BZ$14,0)</f>
        <v>-479.16666666666669</v>
      </c>
      <c r="CB34" s="27">
        <f>-IF(CB32&gt;0,Settings!$BZ$14,0)</f>
        <v>-479.16666666666669</v>
      </c>
      <c r="CC34" s="27">
        <f>-IF(CC32&gt;0,Settings!$BZ$14,0)</f>
        <v>-479.16666666666669</v>
      </c>
      <c r="CD34" s="27">
        <f>-IF(CD32&gt;0,Settings!$BZ$14,0)</f>
        <v>-479.16666666666669</v>
      </c>
      <c r="CE34" s="27">
        <f>-IF(CE32&gt;0,Settings!$BZ$14,0)</f>
        <v>-479.16666666666669</v>
      </c>
      <c r="CF34" s="27">
        <f>-IF(CF32&gt;0,Settings!$BZ$14,0)</f>
        <v>-479.16666666666669</v>
      </c>
      <c r="CG34" s="27">
        <f>-IF(CG32&gt;0,Settings!$BZ$14,0)</f>
        <v>-479.16666666666669</v>
      </c>
      <c r="CH34" s="27">
        <f>-IF(CH32&gt;0,Settings!$BZ$14,0)</f>
        <v>-479.16666666666669</v>
      </c>
      <c r="CI34" s="27">
        <f>-IF(CI32&gt;0,Settings!$BZ$14,0)</f>
        <v>-479.16666666666669</v>
      </c>
      <c r="CJ34" s="27">
        <f>-IF(CJ32&gt;0,Settings!$BZ$14,0)</f>
        <v>-479.16666666666669</v>
      </c>
      <c r="CK34" s="27">
        <f>-IF(CK32&gt;0,Settings!$BZ$14,0)</f>
        <v>-479.16666666666669</v>
      </c>
      <c r="CL34" s="27">
        <f>-IF(CL32&gt;0,Settings!$BZ$14,0)</f>
        <v>-479.16666666666669</v>
      </c>
      <c r="CM34" s="27">
        <f>-IF(CM32&gt;0,Settings!$BZ$14,0)</f>
        <v>-479.16666666666669</v>
      </c>
    </row>
    <row r="35" spans="1:91" s="20" customFormat="1" ht="15" x14ac:dyDescent="0.2">
      <c r="A35" s="223"/>
      <c r="B35" s="28" t="s">
        <v>329</v>
      </c>
      <c r="C35" s="221" t="str">
        <f>Inputs!$J$16</f>
        <v>EUR</v>
      </c>
      <c r="D35" s="19" t="s">
        <v>19</v>
      </c>
      <c r="E35" s="63">
        <f>SUM(E32:E34)</f>
        <v>51166.666666666664</v>
      </c>
      <c r="F35" s="63">
        <f>SUM(F32:F34)</f>
        <v>45416.666666666664</v>
      </c>
      <c r="G35" s="63">
        <f>SUM(G32:G34)</f>
        <v>39666.666666666664</v>
      </c>
      <c r="H35" s="63">
        <f>SUM(H32:H34)</f>
        <v>33916.666666666664</v>
      </c>
      <c r="I35" s="63">
        <f>SUM(I32:I34)</f>
        <v>28166.666666666664</v>
      </c>
      <c r="K35" s="63">
        <f t="shared" ref="K35:AD35" si="48">SUM(K32:K34)</f>
        <v>0</v>
      </c>
      <c r="L35" s="63">
        <f t="shared" si="48"/>
        <v>54041.666666666664</v>
      </c>
      <c r="M35" s="63">
        <f t="shared" si="48"/>
        <v>52604.166666666664</v>
      </c>
      <c r="N35" s="63">
        <f t="shared" si="48"/>
        <v>51166.666666666664</v>
      </c>
      <c r="O35" s="63">
        <f t="shared" si="48"/>
        <v>49729.166666666664</v>
      </c>
      <c r="P35" s="63">
        <f t="shared" si="48"/>
        <v>48291.666666666664</v>
      </c>
      <c r="Q35" s="63">
        <f t="shared" si="48"/>
        <v>46854.166666666664</v>
      </c>
      <c r="R35" s="63">
        <f t="shared" si="48"/>
        <v>45416.666666666664</v>
      </c>
      <c r="S35" s="63">
        <f t="shared" si="48"/>
        <v>43979.166666666664</v>
      </c>
      <c r="T35" s="63">
        <f t="shared" si="48"/>
        <v>42541.666666666664</v>
      </c>
      <c r="U35" s="63">
        <f t="shared" si="48"/>
        <v>41104.166666666664</v>
      </c>
      <c r="V35" s="63">
        <f t="shared" si="48"/>
        <v>39666.666666666664</v>
      </c>
      <c r="W35" s="63">
        <f t="shared" si="48"/>
        <v>38229.166666666664</v>
      </c>
      <c r="X35" s="63">
        <f t="shared" si="48"/>
        <v>36791.666666666664</v>
      </c>
      <c r="Y35" s="63">
        <f t="shared" si="48"/>
        <v>35354.166666666664</v>
      </c>
      <c r="Z35" s="63">
        <f t="shared" si="48"/>
        <v>33916.666666666664</v>
      </c>
      <c r="AA35" s="63">
        <f t="shared" si="48"/>
        <v>32479.166666666664</v>
      </c>
      <c r="AB35" s="63">
        <f t="shared" si="48"/>
        <v>31041.666666666664</v>
      </c>
      <c r="AC35" s="63">
        <f t="shared" si="48"/>
        <v>29604.166666666664</v>
      </c>
      <c r="AD35" s="63">
        <f t="shared" si="48"/>
        <v>28166.666666666664</v>
      </c>
      <c r="AF35" s="63">
        <f t="shared" ref="AF35:BK35" si="49">SUM(AF32:AF34)</f>
        <v>0</v>
      </c>
      <c r="AG35" s="63">
        <f t="shared" si="49"/>
        <v>0</v>
      </c>
      <c r="AH35" s="63">
        <f t="shared" si="49"/>
        <v>0</v>
      </c>
      <c r="AI35" s="63">
        <f t="shared" si="49"/>
        <v>55000</v>
      </c>
      <c r="AJ35" s="63">
        <f t="shared" si="49"/>
        <v>54520.833333333336</v>
      </c>
      <c r="AK35" s="63">
        <f t="shared" si="49"/>
        <v>54041.666666666672</v>
      </c>
      <c r="AL35" s="63">
        <f t="shared" si="49"/>
        <v>53562.500000000007</v>
      </c>
      <c r="AM35" s="63">
        <f t="shared" si="49"/>
        <v>53083.333333333343</v>
      </c>
      <c r="AN35" s="63">
        <f t="shared" si="49"/>
        <v>52604.166666666679</v>
      </c>
      <c r="AO35" s="63">
        <f t="shared" si="49"/>
        <v>52125.000000000015</v>
      </c>
      <c r="AP35" s="63">
        <f t="shared" si="49"/>
        <v>51645.83333333335</v>
      </c>
      <c r="AQ35" s="63">
        <f t="shared" si="49"/>
        <v>51166.666666666686</v>
      </c>
      <c r="AR35" s="63">
        <f t="shared" si="49"/>
        <v>50687.500000000022</v>
      </c>
      <c r="AS35" s="63">
        <f t="shared" si="49"/>
        <v>50208.333333333358</v>
      </c>
      <c r="AT35" s="63">
        <f t="shared" si="49"/>
        <v>49729.166666666693</v>
      </c>
      <c r="AU35" s="63">
        <f t="shared" si="49"/>
        <v>49250.000000000029</v>
      </c>
      <c r="AV35" s="63">
        <f t="shared" si="49"/>
        <v>48770.833333333365</v>
      </c>
      <c r="AW35" s="63">
        <f t="shared" si="49"/>
        <v>48291.666666666701</v>
      </c>
      <c r="AX35" s="63">
        <f t="shared" si="49"/>
        <v>47812.500000000036</v>
      </c>
      <c r="AY35" s="63">
        <f t="shared" si="49"/>
        <v>47333.333333333372</v>
      </c>
      <c r="AZ35" s="63">
        <f t="shared" si="49"/>
        <v>46854.166666666708</v>
      </c>
      <c r="BA35" s="63">
        <f t="shared" si="49"/>
        <v>46375.000000000044</v>
      </c>
      <c r="BB35" s="63">
        <f t="shared" si="49"/>
        <v>45895.833333333379</v>
      </c>
      <c r="BC35" s="63">
        <f t="shared" si="49"/>
        <v>45416.666666666715</v>
      </c>
      <c r="BD35" s="63">
        <f t="shared" si="49"/>
        <v>44937.500000000051</v>
      </c>
      <c r="BE35" s="63">
        <f t="shared" si="49"/>
        <v>44458.333333333387</v>
      </c>
      <c r="BF35" s="63">
        <f t="shared" si="49"/>
        <v>43979.166666666722</v>
      </c>
      <c r="BG35" s="63">
        <f t="shared" si="49"/>
        <v>43500.000000000058</v>
      </c>
      <c r="BH35" s="63">
        <f t="shared" si="49"/>
        <v>43020.833333333394</v>
      </c>
      <c r="BI35" s="63">
        <f t="shared" si="49"/>
        <v>42541.66666666673</v>
      </c>
      <c r="BJ35" s="63">
        <f t="shared" si="49"/>
        <v>42062.500000000065</v>
      </c>
      <c r="BK35" s="63">
        <f t="shared" si="49"/>
        <v>41583.333333333401</v>
      </c>
      <c r="BL35" s="63">
        <f t="shared" ref="BL35:CM35" si="50">SUM(BL32:BL34)</f>
        <v>41104.166666666737</v>
      </c>
      <c r="BM35" s="63">
        <f t="shared" si="50"/>
        <v>40625.000000000073</v>
      </c>
      <c r="BN35" s="63">
        <f t="shared" si="50"/>
        <v>40145.833333333409</v>
      </c>
      <c r="BO35" s="63">
        <f t="shared" si="50"/>
        <v>39666.666666666744</v>
      </c>
      <c r="BP35" s="63">
        <f t="shared" si="50"/>
        <v>39187.50000000008</v>
      </c>
      <c r="BQ35" s="63">
        <f t="shared" si="50"/>
        <v>38708.333333333416</v>
      </c>
      <c r="BR35" s="63">
        <f t="shared" si="50"/>
        <v>38229.166666666752</v>
      </c>
      <c r="BS35" s="63">
        <f t="shared" si="50"/>
        <v>37750.000000000087</v>
      </c>
      <c r="BT35" s="63">
        <f t="shared" si="50"/>
        <v>37270.833333333423</v>
      </c>
      <c r="BU35" s="63">
        <f t="shared" si="50"/>
        <v>36791.666666666759</v>
      </c>
      <c r="BV35" s="63">
        <f t="shared" si="50"/>
        <v>36312.500000000095</v>
      </c>
      <c r="BW35" s="63">
        <f t="shared" si="50"/>
        <v>35833.33333333343</v>
      </c>
      <c r="BX35" s="63">
        <f t="shared" si="50"/>
        <v>35354.166666666766</v>
      </c>
      <c r="BY35" s="63">
        <f t="shared" si="50"/>
        <v>34875.000000000102</v>
      </c>
      <c r="BZ35" s="63">
        <f t="shared" si="50"/>
        <v>34395.833333333438</v>
      </c>
      <c r="CA35" s="63">
        <f t="shared" si="50"/>
        <v>33916.666666666773</v>
      </c>
      <c r="CB35" s="63">
        <f t="shared" si="50"/>
        <v>33437.500000000109</v>
      </c>
      <c r="CC35" s="63">
        <f t="shared" si="50"/>
        <v>32958.333333333445</v>
      </c>
      <c r="CD35" s="63">
        <f t="shared" si="50"/>
        <v>32479.166666666777</v>
      </c>
      <c r="CE35" s="63">
        <f t="shared" si="50"/>
        <v>32000.000000000109</v>
      </c>
      <c r="CF35" s="63">
        <f t="shared" si="50"/>
        <v>31520.833333333441</v>
      </c>
      <c r="CG35" s="63">
        <f t="shared" si="50"/>
        <v>31041.666666666773</v>
      </c>
      <c r="CH35" s="63">
        <f t="shared" si="50"/>
        <v>30562.500000000106</v>
      </c>
      <c r="CI35" s="63">
        <f t="shared" si="50"/>
        <v>30083.333333333438</v>
      </c>
      <c r="CJ35" s="63">
        <f t="shared" si="50"/>
        <v>29604.16666666677</v>
      </c>
      <c r="CK35" s="63">
        <f t="shared" si="50"/>
        <v>29125.000000000102</v>
      </c>
      <c r="CL35" s="63">
        <f t="shared" si="50"/>
        <v>28645.833333333434</v>
      </c>
      <c r="CM35" s="63">
        <f t="shared" si="50"/>
        <v>28166.666666666766</v>
      </c>
    </row>
    <row r="36" spans="1:91" s="20" customFormat="1" ht="15" x14ac:dyDescent="0.2">
      <c r="A36" s="223"/>
      <c r="C36" s="223"/>
    </row>
    <row r="37" spans="1:91" s="20" customFormat="1" ht="15" x14ac:dyDescent="0.2">
      <c r="A37" s="223" t="str">
        <f>Inputs!JJ12</f>
        <v>▻ Commercial</v>
      </c>
      <c r="B37" s="226" t="s">
        <v>341</v>
      </c>
      <c r="C37" s="223"/>
    </row>
    <row r="38" spans="1:91" s="20" customFormat="1" ht="15" x14ac:dyDescent="0.2">
      <c r="A38" s="223"/>
      <c r="B38" s="28" t="s">
        <v>332</v>
      </c>
      <c r="C38" s="221" t="str">
        <f>Inputs!$J$16</f>
        <v>EUR</v>
      </c>
      <c r="D38" s="19" t="s">
        <v>19</v>
      </c>
      <c r="E38" s="63">
        <v>0</v>
      </c>
      <c r="F38" s="63">
        <f>E41</f>
        <v>19166.666666666668</v>
      </c>
      <c r="G38" s="63">
        <f>F41</f>
        <v>13416.666666666668</v>
      </c>
      <c r="H38" s="63">
        <f>G41</f>
        <v>7666.6666666666679</v>
      </c>
      <c r="I38" s="63">
        <f>H41</f>
        <v>1916.6666666666679</v>
      </c>
      <c r="K38" s="63">
        <v>0</v>
      </c>
      <c r="L38" s="63">
        <f t="shared" ref="L38:AD38" si="51">K41</f>
        <v>0</v>
      </c>
      <c r="M38" s="63">
        <f t="shared" si="51"/>
        <v>22041.666666666668</v>
      </c>
      <c r="N38" s="63">
        <f t="shared" si="51"/>
        <v>20604.166666666668</v>
      </c>
      <c r="O38" s="63">
        <f t="shared" si="51"/>
        <v>19166.666666666668</v>
      </c>
      <c r="P38" s="63">
        <f t="shared" si="51"/>
        <v>17729.166666666668</v>
      </c>
      <c r="Q38" s="63">
        <f t="shared" si="51"/>
        <v>16291.666666666668</v>
      </c>
      <c r="R38" s="63">
        <f t="shared" si="51"/>
        <v>14854.166666666668</v>
      </c>
      <c r="S38" s="63">
        <f t="shared" si="51"/>
        <v>13416.666666666668</v>
      </c>
      <c r="T38" s="63">
        <f t="shared" si="51"/>
        <v>11979.166666666668</v>
      </c>
      <c r="U38" s="63">
        <f t="shared" si="51"/>
        <v>10541.666666666668</v>
      </c>
      <c r="V38" s="63">
        <f t="shared" si="51"/>
        <v>9104.1666666666679</v>
      </c>
      <c r="W38" s="63">
        <f t="shared" si="51"/>
        <v>7666.6666666666679</v>
      </c>
      <c r="X38" s="63">
        <f t="shared" si="51"/>
        <v>6229.1666666666679</v>
      </c>
      <c r="Y38" s="63">
        <f t="shared" si="51"/>
        <v>4791.6666666666679</v>
      </c>
      <c r="Z38" s="63">
        <f t="shared" si="51"/>
        <v>3354.1666666666679</v>
      </c>
      <c r="AA38" s="63">
        <f t="shared" si="51"/>
        <v>1916.6666666666679</v>
      </c>
      <c r="AB38" s="63">
        <f t="shared" si="51"/>
        <v>479.16666666666788</v>
      </c>
      <c r="AC38" s="63">
        <f t="shared" si="51"/>
        <v>1.1937117960769683E-12</v>
      </c>
      <c r="AD38" s="63">
        <f t="shared" si="51"/>
        <v>1.1937117960769683E-12</v>
      </c>
      <c r="AF38" s="63">
        <v>0</v>
      </c>
      <c r="AG38" s="63">
        <f t="shared" ref="AG38:BL38" si="52">AF41</f>
        <v>0</v>
      </c>
      <c r="AH38" s="63">
        <f t="shared" si="52"/>
        <v>0</v>
      </c>
      <c r="AI38" s="63">
        <f t="shared" si="52"/>
        <v>0</v>
      </c>
      <c r="AJ38" s="63">
        <f t="shared" si="52"/>
        <v>23000</v>
      </c>
      <c r="AK38" s="63">
        <f t="shared" si="52"/>
        <v>22520.833333333332</v>
      </c>
      <c r="AL38" s="63">
        <f t="shared" si="52"/>
        <v>22041.666666666664</v>
      </c>
      <c r="AM38" s="63">
        <f t="shared" si="52"/>
        <v>21562.499999999996</v>
      </c>
      <c r="AN38" s="63">
        <f t="shared" si="52"/>
        <v>21083.333333333328</v>
      </c>
      <c r="AO38" s="63">
        <f t="shared" si="52"/>
        <v>20604.166666666661</v>
      </c>
      <c r="AP38" s="63">
        <f t="shared" si="52"/>
        <v>20124.999999999993</v>
      </c>
      <c r="AQ38" s="63">
        <f t="shared" si="52"/>
        <v>19645.833333333325</v>
      </c>
      <c r="AR38" s="63">
        <f t="shared" si="52"/>
        <v>19166.666666666657</v>
      </c>
      <c r="AS38" s="63">
        <f t="shared" si="52"/>
        <v>18687.499999999989</v>
      </c>
      <c r="AT38" s="63">
        <f t="shared" si="52"/>
        <v>18208.333333333321</v>
      </c>
      <c r="AU38" s="63">
        <f t="shared" si="52"/>
        <v>17729.166666666653</v>
      </c>
      <c r="AV38" s="63">
        <f t="shared" si="52"/>
        <v>17249.999999999985</v>
      </c>
      <c r="AW38" s="63">
        <f t="shared" si="52"/>
        <v>16770.833333333318</v>
      </c>
      <c r="AX38" s="63">
        <f t="shared" si="52"/>
        <v>16291.666666666652</v>
      </c>
      <c r="AY38" s="63">
        <f t="shared" si="52"/>
        <v>15812.499999999985</v>
      </c>
      <c r="AZ38" s="63">
        <f t="shared" si="52"/>
        <v>15333.333333333319</v>
      </c>
      <c r="BA38" s="63">
        <f t="shared" si="52"/>
        <v>14854.166666666653</v>
      </c>
      <c r="BB38" s="63">
        <f t="shared" si="52"/>
        <v>14374.999999999987</v>
      </c>
      <c r="BC38" s="63">
        <f t="shared" si="52"/>
        <v>13895.833333333321</v>
      </c>
      <c r="BD38" s="63">
        <f t="shared" si="52"/>
        <v>13416.666666666655</v>
      </c>
      <c r="BE38" s="63">
        <f t="shared" si="52"/>
        <v>12937.499999999989</v>
      </c>
      <c r="BF38" s="63">
        <f t="shared" si="52"/>
        <v>12458.333333333323</v>
      </c>
      <c r="BG38" s="63">
        <f t="shared" si="52"/>
        <v>11979.166666666657</v>
      </c>
      <c r="BH38" s="63">
        <f t="shared" si="52"/>
        <v>11499.999999999991</v>
      </c>
      <c r="BI38" s="63">
        <f t="shared" si="52"/>
        <v>11020.833333333325</v>
      </c>
      <c r="BJ38" s="63">
        <f t="shared" si="52"/>
        <v>10541.666666666659</v>
      </c>
      <c r="BK38" s="63">
        <f t="shared" si="52"/>
        <v>10062.499999999993</v>
      </c>
      <c r="BL38" s="63">
        <f t="shared" si="52"/>
        <v>9583.3333333333267</v>
      </c>
      <c r="BM38" s="63">
        <f t="shared" ref="BM38:CM38" si="53">BL41</f>
        <v>9104.1666666666606</v>
      </c>
      <c r="BN38" s="63">
        <f t="shared" si="53"/>
        <v>8624.9999999999945</v>
      </c>
      <c r="BO38" s="63">
        <f t="shared" si="53"/>
        <v>8145.8333333333276</v>
      </c>
      <c r="BP38" s="63">
        <f t="shared" si="53"/>
        <v>7666.6666666666606</v>
      </c>
      <c r="BQ38" s="63">
        <f t="shared" si="53"/>
        <v>7187.4999999999936</v>
      </c>
      <c r="BR38" s="63">
        <f t="shared" si="53"/>
        <v>6708.3333333333267</v>
      </c>
      <c r="BS38" s="63">
        <f t="shared" si="53"/>
        <v>6229.1666666666597</v>
      </c>
      <c r="BT38" s="63">
        <f t="shared" si="53"/>
        <v>5749.9999999999927</v>
      </c>
      <c r="BU38" s="63">
        <f t="shared" si="53"/>
        <v>5270.8333333333258</v>
      </c>
      <c r="BV38" s="63">
        <f t="shared" si="53"/>
        <v>4791.6666666666588</v>
      </c>
      <c r="BW38" s="63">
        <f t="shared" si="53"/>
        <v>4312.4999999999918</v>
      </c>
      <c r="BX38" s="63">
        <f t="shared" si="53"/>
        <v>3833.3333333333253</v>
      </c>
      <c r="BY38" s="63">
        <f t="shared" si="53"/>
        <v>3354.1666666666588</v>
      </c>
      <c r="BZ38" s="63">
        <f t="shared" si="53"/>
        <v>2874.9999999999923</v>
      </c>
      <c r="CA38" s="63">
        <f t="shared" si="53"/>
        <v>2395.8333333333258</v>
      </c>
      <c r="CB38" s="63">
        <f t="shared" si="53"/>
        <v>1916.666666666659</v>
      </c>
      <c r="CC38" s="63">
        <f t="shared" si="53"/>
        <v>1437.4999999999923</v>
      </c>
      <c r="CD38" s="63">
        <f t="shared" si="53"/>
        <v>958.33333333332553</v>
      </c>
      <c r="CE38" s="63">
        <f t="shared" si="53"/>
        <v>479.16666666665884</v>
      </c>
      <c r="CF38" s="63">
        <f t="shared" si="53"/>
        <v>-7.8443918027915061E-12</v>
      </c>
      <c r="CG38" s="63">
        <f t="shared" si="53"/>
        <v>-7.8443918027915061E-12</v>
      </c>
      <c r="CH38" s="63">
        <f t="shared" si="53"/>
        <v>-7.8443918027915061E-12</v>
      </c>
      <c r="CI38" s="63">
        <f t="shared" si="53"/>
        <v>-7.8443918027915061E-12</v>
      </c>
      <c r="CJ38" s="63">
        <f t="shared" si="53"/>
        <v>-7.8443918027915061E-12</v>
      </c>
      <c r="CK38" s="63">
        <f t="shared" si="53"/>
        <v>-7.8443918027915061E-12</v>
      </c>
      <c r="CL38" s="63">
        <f t="shared" si="53"/>
        <v>-7.8443918027915061E-12</v>
      </c>
      <c r="CM38" s="63">
        <f t="shared" si="53"/>
        <v>-7.8443918027915061E-12</v>
      </c>
    </row>
    <row r="39" spans="1:91" s="20" customFormat="1" ht="15" x14ac:dyDescent="0.2">
      <c r="A39" s="223"/>
      <c r="B39" s="62" t="s">
        <v>331</v>
      </c>
      <c r="C39" s="221" t="str">
        <f>Inputs!$J$16</f>
        <v>EUR</v>
      </c>
      <c r="D39" s="19" t="s">
        <v>19</v>
      </c>
      <c r="E39" s="27">
        <f t="shared" ref="E39:I40" si="54">SUMIF($K$4:$AD$4,E$4,$K39:$AD39)</f>
        <v>23000</v>
      </c>
      <c r="F39" s="27">
        <f t="shared" si="54"/>
        <v>0</v>
      </c>
      <c r="G39" s="27">
        <f t="shared" si="54"/>
        <v>0</v>
      </c>
      <c r="H39" s="27">
        <f t="shared" si="54"/>
        <v>0</v>
      </c>
      <c r="I39" s="27">
        <f t="shared" si="54"/>
        <v>0</v>
      </c>
      <c r="K39" s="27">
        <f t="shared" ref="K39:T40" si="55">SUMIFS($AF39:$CM39,$AF$4:$CM$4,K$4,$AF$8:$CM$8,K$8)</f>
        <v>0</v>
      </c>
      <c r="L39" s="27">
        <f t="shared" si="55"/>
        <v>23000</v>
      </c>
      <c r="M39" s="27">
        <f t="shared" si="55"/>
        <v>0</v>
      </c>
      <c r="N39" s="27">
        <f t="shared" si="55"/>
        <v>0</v>
      </c>
      <c r="O39" s="27">
        <f t="shared" si="55"/>
        <v>0</v>
      </c>
      <c r="P39" s="27">
        <f t="shared" si="55"/>
        <v>0</v>
      </c>
      <c r="Q39" s="27">
        <f t="shared" si="55"/>
        <v>0</v>
      </c>
      <c r="R39" s="27">
        <f t="shared" si="55"/>
        <v>0</v>
      </c>
      <c r="S39" s="27">
        <f t="shared" si="55"/>
        <v>0</v>
      </c>
      <c r="T39" s="27">
        <f t="shared" si="55"/>
        <v>0</v>
      </c>
      <c r="U39" s="27">
        <f t="shared" ref="U39:AD40" si="56">SUMIFS($AF39:$CM39,$AF$4:$CM$4,U$4,$AF$8:$CM$8,U$8)</f>
        <v>0</v>
      </c>
      <c r="V39" s="27">
        <f t="shared" si="56"/>
        <v>0</v>
      </c>
      <c r="W39" s="27">
        <f t="shared" si="56"/>
        <v>0</v>
      </c>
      <c r="X39" s="27">
        <f t="shared" si="56"/>
        <v>0</v>
      </c>
      <c r="Y39" s="27">
        <f t="shared" si="56"/>
        <v>0</v>
      </c>
      <c r="Z39" s="27">
        <f t="shared" si="56"/>
        <v>0</v>
      </c>
      <c r="AA39" s="27">
        <f t="shared" si="56"/>
        <v>0</v>
      </c>
      <c r="AB39" s="27">
        <f t="shared" si="56"/>
        <v>0</v>
      </c>
      <c r="AC39" s="27">
        <f t="shared" si="56"/>
        <v>0</v>
      </c>
      <c r="AD39" s="27">
        <f t="shared" si="56"/>
        <v>0</v>
      </c>
      <c r="AF39" s="27">
        <f>IF(AND(AF$4=Settings!$BZ$31,PPE!AF$7=Settings!$BY$31),Inputs!$JG$12,0)</f>
        <v>0</v>
      </c>
      <c r="AG39" s="27">
        <f>IF(AND(AG$4=Settings!$BZ$31,PPE!AG$7=Settings!$BY$31),Inputs!$JG$12,0)</f>
        <v>0</v>
      </c>
      <c r="AH39" s="27">
        <f>IF(AND(AH$4=Settings!$BZ$31,PPE!AH$7=Settings!$BY$31),Inputs!$JG$12,0)</f>
        <v>0</v>
      </c>
      <c r="AI39" s="27">
        <f>IF(AND(AI$4=Settings!$BZ$31,PPE!AI$7=Settings!$BY$31),Inputs!$JG$12,0)</f>
        <v>23000</v>
      </c>
      <c r="AJ39" s="27">
        <f>IF(AND(AJ$4=Settings!$BZ$31,PPE!AJ$7=Settings!$BY$31),Inputs!$JG$12,0)</f>
        <v>0</v>
      </c>
      <c r="AK39" s="27">
        <f>IF(AND(AK$4=Settings!$BZ$31,PPE!AK$7=Settings!$BY$31),Inputs!$JG$12,0)</f>
        <v>0</v>
      </c>
      <c r="AL39" s="27">
        <f>IF(AND(AL$4=Settings!$BZ$31,PPE!AL$7=Settings!$BY$31),Inputs!$JG$12,0)</f>
        <v>0</v>
      </c>
      <c r="AM39" s="27">
        <f>IF(AND(AM$4=Settings!$BZ$31,PPE!AM$7=Settings!$BY$31),Inputs!$JG$12,0)</f>
        <v>0</v>
      </c>
      <c r="AN39" s="27">
        <f>IF(AND(AN$4=Settings!$BZ$31,PPE!AN$7=Settings!$BY$31),Inputs!$JG$12,0)</f>
        <v>0</v>
      </c>
      <c r="AO39" s="27">
        <f>IF(AND(AO$4=Settings!$BZ$31,PPE!AO$7=Settings!$BY$31),Inputs!$JG$12,0)</f>
        <v>0</v>
      </c>
      <c r="AP39" s="27">
        <f>IF(AND(AP$4=Settings!$BZ$31,PPE!AP$7=Settings!$BY$31),Inputs!$JG$12,0)</f>
        <v>0</v>
      </c>
      <c r="AQ39" s="27">
        <f>IF(AND(AQ$4=Settings!$BZ$31,PPE!AQ$7=Settings!$BY$31),Inputs!$JG$12,0)</f>
        <v>0</v>
      </c>
      <c r="AR39" s="27">
        <f>IF(AND(AR$4=Settings!$BZ$31,PPE!AR$7=Settings!$BY$31),Inputs!$JG$12,0)</f>
        <v>0</v>
      </c>
      <c r="AS39" s="27">
        <f>IF(AND(AS$4=Settings!$BZ$31,PPE!AS$7=Settings!$BY$31),Inputs!$JG$12,0)</f>
        <v>0</v>
      </c>
      <c r="AT39" s="27">
        <f>IF(AND(AT$4=Settings!$BZ$31,PPE!AT$7=Settings!$BY$31),Inputs!$JG$12,0)</f>
        <v>0</v>
      </c>
      <c r="AU39" s="27">
        <f>IF(AND(AU$4=Settings!$BZ$31,PPE!AU$7=Settings!$BY$31),Inputs!$JG$12,0)</f>
        <v>0</v>
      </c>
      <c r="AV39" s="27">
        <f>IF(AND(AV$4=Settings!$BZ$31,PPE!AV$7=Settings!$BY$31),Inputs!$JG$12,0)</f>
        <v>0</v>
      </c>
      <c r="AW39" s="27">
        <f>IF(AND(AW$4=Settings!$BZ$31,PPE!AW$7=Settings!$BY$31),Inputs!$JG$12,0)</f>
        <v>0</v>
      </c>
      <c r="AX39" s="27">
        <f>IF(AND(AX$4=Settings!$BZ$31,PPE!AX$7=Settings!$BY$31),Inputs!$JG$12,0)</f>
        <v>0</v>
      </c>
      <c r="AY39" s="27">
        <f>IF(AND(AY$4=Settings!$BZ$31,PPE!AY$7=Settings!$BY$31),Inputs!$JG$12,0)</f>
        <v>0</v>
      </c>
      <c r="AZ39" s="27">
        <f>IF(AND(AZ$4=Settings!$BZ$31,PPE!AZ$7=Settings!$BY$31),Inputs!$JG$12,0)</f>
        <v>0</v>
      </c>
      <c r="BA39" s="27">
        <f>IF(AND(BA$4=Settings!$BZ$31,PPE!BA$7=Settings!$BY$31),Inputs!$JG$12,0)</f>
        <v>0</v>
      </c>
      <c r="BB39" s="27">
        <f>IF(AND(BB$4=Settings!$BZ$31,PPE!BB$7=Settings!$BY$31),Inputs!$JG$12,0)</f>
        <v>0</v>
      </c>
      <c r="BC39" s="27">
        <f>IF(AND(BC$4=Settings!$BZ$31,PPE!BC$7=Settings!$BY$31),Inputs!$JG$12,0)</f>
        <v>0</v>
      </c>
      <c r="BD39" s="27">
        <f>IF(AND(BD$4=Settings!$BZ$31,PPE!BD$7=Settings!$BY$31),Inputs!$JG$12,0)</f>
        <v>0</v>
      </c>
      <c r="BE39" s="27">
        <f>IF(AND(BE$4=Settings!$BZ$31,PPE!BE$7=Settings!$BY$31),Inputs!$JG$12,0)</f>
        <v>0</v>
      </c>
      <c r="BF39" s="27">
        <f>IF(AND(BF$4=Settings!$BZ$31,PPE!BF$7=Settings!$BY$31),Inputs!$JG$12,0)</f>
        <v>0</v>
      </c>
      <c r="BG39" s="27">
        <f>IF(AND(BG$4=Settings!$BZ$31,PPE!BG$7=Settings!$BY$31),Inputs!$JG$12,0)</f>
        <v>0</v>
      </c>
      <c r="BH39" s="27">
        <f>IF(AND(BH$4=Settings!$BZ$31,PPE!BH$7=Settings!$BY$31),Inputs!$JG$12,0)</f>
        <v>0</v>
      </c>
      <c r="BI39" s="27">
        <f>IF(AND(BI$4=Settings!$BZ$31,PPE!BI$7=Settings!$BY$31),Inputs!$JG$12,0)</f>
        <v>0</v>
      </c>
      <c r="BJ39" s="27">
        <f>IF(AND(BJ$4=Settings!$BZ$31,PPE!BJ$7=Settings!$BY$31),Inputs!$JG$12,0)</f>
        <v>0</v>
      </c>
      <c r="BK39" s="27">
        <f>IF(AND(BK$4=Settings!$BZ$31,PPE!BK$7=Settings!$BY$31),Inputs!$JG$12,0)</f>
        <v>0</v>
      </c>
      <c r="BL39" s="27">
        <f>IF(AND(BL$4=Settings!$BZ$31,PPE!BL$7=Settings!$BY$31),Inputs!$JG$12,0)</f>
        <v>0</v>
      </c>
      <c r="BM39" s="27">
        <f>IF(AND(BM$4=Settings!$BZ$31,PPE!BM$7=Settings!$BY$31),Inputs!$JG$12,0)</f>
        <v>0</v>
      </c>
      <c r="BN39" s="27">
        <f>IF(AND(BN$4=Settings!$BZ$31,PPE!BN$7=Settings!$BY$31),Inputs!$JG$12,0)</f>
        <v>0</v>
      </c>
      <c r="BO39" s="27">
        <f>IF(AND(BO$4=Settings!$BZ$31,PPE!BO$7=Settings!$BY$31),Inputs!$JG$12,0)</f>
        <v>0</v>
      </c>
      <c r="BP39" s="27">
        <f>IF(AND(BP$4=Settings!$BZ$31,PPE!BP$7=Settings!$BY$31),Inputs!$JG$12,0)</f>
        <v>0</v>
      </c>
      <c r="BQ39" s="27">
        <f>IF(AND(BQ$4=Settings!$BZ$31,PPE!BQ$7=Settings!$BY$31),Inputs!$JG$12,0)</f>
        <v>0</v>
      </c>
      <c r="BR39" s="27">
        <f>IF(AND(BR$4=Settings!$BZ$31,PPE!BR$7=Settings!$BY$31),Inputs!$JG$12,0)</f>
        <v>0</v>
      </c>
      <c r="BS39" s="27">
        <f>IF(AND(BS$4=Settings!$BZ$31,PPE!BS$7=Settings!$BY$31),Inputs!$JG$12,0)</f>
        <v>0</v>
      </c>
      <c r="BT39" s="27">
        <f>IF(AND(BT$4=Settings!$BZ$31,PPE!BT$7=Settings!$BY$31),Inputs!$JG$12,0)</f>
        <v>0</v>
      </c>
      <c r="BU39" s="27">
        <f>IF(AND(BU$4=Settings!$BZ$31,PPE!BU$7=Settings!$BY$31),Inputs!$JG$12,0)</f>
        <v>0</v>
      </c>
      <c r="BV39" s="27">
        <f>IF(AND(BV$4=Settings!$BZ$31,PPE!BV$7=Settings!$BY$31),Inputs!$JG$12,0)</f>
        <v>0</v>
      </c>
      <c r="BW39" s="27">
        <f>IF(AND(BW$4=Settings!$BZ$31,PPE!BW$7=Settings!$BY$31),Inputs!$JG$12,0)</f>
        <v>0</v>
      </c>
      <c r="BX39" s="27">
        <f>IF(AND(BX$4=Settings!$BZ$31,PPE!BX$7=Settings!$BY$31),Inputs!$JG$12,0)</f>
        <v>0</v>
      </c>
      <c r="BY39" s="27">
        <f>IF(AND(BY$4=Settings!$BZ$31,PPE!BY$7=Settings!$BY$31),Inputs!$JG$12,0)</f>
        <v>0</v>
      </c>
      <c r="BZ39" s="27">
        <f>IF(AND(BZ$4=Settings!$BZ$31,PPE!BZ$7=Settings!$BY$31),Inputs!$JG$12,0)</f>
        <v>0</v>
      </c>
      <c r="CA39" s="27">
        <f>IF(AND(CA$4=Settings!$BZ$31,PPE!CA$7=Settings!$BY$31),Inputs!$JG$12,0)</f>
        <v>0</v>
      </c>
      <c r="CB39" s="27">
        <f>IF(AND(CB$4=Settings!$BZ$31,PPE!CB$7=Settings!$BY$31),Inputs!$JG$12,0)</f>
        <v>0</v>
      </c>
      <c r="CC39" s="27">
        <f>IF(AND(CC$4=Settings!$BZ$31,PPE!CC$7=Settings!$BY$31),Inputs!$JG$12,0)</f>
        <v>0</v>
      </c>
      <c r="CD39" s="27">
        <f>IF(AND(CD$4=Settings!$BZ$31,PPE!CD$7=Settings!$BY$31),Inputs!$JG$12,0)</f>
        <v>0</v>
      </c>
      <c r="CE39" s="27">
        <f>IF(AND(CE$4=Settings!$BZ$31,PPE!CE$7=Settings!$BY$31),Inputs!$JG$12,0)</f>
        <v>0</v>
      </c>
      <c r="CF39" s="27">
        <f>IF(AND(CF$4=Settings!$BZ$31,PPE!CF$7=Settings!$BY$31),Inputs!$JG$12,0)</f>
        <v>0</v>
      </c>
      <c r="CG39" s="27">
        <f>IF(AND(CG$4=Settings!$BZ$31,PPE!CG$7=Settings!$BY$31),Inputs!$JG$12,0)</f>
        <v>0</v>
      </c>
      <c r="CH39" s="27">
        <f>IF(AND(CH$4=Settings!$BZ$31,PPE!CH$7=Settings!$BY$31),Inputs!$JG$12,0)</f>
        <v>0</v>
      </c>
      <c r="CI39" s="27">
        <f>IF(AND(CI$4=Settings!$BZ$31,PPE!CI$7=Settings!$BY$31),Inputs!$JG$12,0)</f>
        <v>0</v>
      </c>
      <c r="CJ39" s="27">
        <f>IF(AND(CJ$4=Settings!$BZ$31,PPE!CJ$7=Settings!$BY$31),Inputs!$JG$12,0)</f>
        <v>0</v>
      </c>
      <c r="CK39" s="27">
        <f>IF(AND(CK$4=Settings!$BZ$31,PPE!CK$7=Settings!$BY$31),Inputs!$JG$12,0)</f>
        <v>0</v>
      </c>
      <c r="CL39" s="27">
        <f>IF(AND(CL$4=Settings!$BZ$31,PPE!CL$7=Settings!$BY$31),Inputs!$JG$12,0)</f>
        <v>0</v>
      </c>
      <c r="CM39" s="27">
        <f>IF(AND(CM$4=Settings!$BZ$31,PPE!CM$7=Settings!$BY$31),Inputs!$JG$12,0)</f>
        <v>0</v>
      </c>
    </row>
    <row r="40" spans="1:91" s="20" customFormat="1" ht="15" x14ac:dyDescent="0.2">
      <c r="A40" s="223" t="str">
        <f>A37</f>
        <v>▻ Commercial</v>
      </c>
      <c r="B40" s="62" t="s">
        <v>333</v>
      </c>
      <c r="C40" s="221" t="str">
        <f>Inputs!$J$16</f>
        <v>EUR</v>
      </c>
      <c r="D40" s="19" t="s">
        <v>19</v>
      </c>
      <c r="E40" s="27">
        <f t="shared" si="54"/>
        <v>-3833.3333333333335</v>
      </c>
      <c r="F40" s="27">
        <f t="shared" si="54"/>
        <v>-5750</v>
      </c>
      <c r="G40" s="27">
        <f t="shared" si="54"/>
        <v>-5750</v>
      </c>
      <c r="H40" s="27">
        <f t="shared" si="54"/>
        <v>-5750</v>
      </c>
      <c r="I40" s="27">
        <f t="shared" si="54"/>
        <v>-1916.6666666666667</v>
      </c>
      <c r="K40" s="27">
        <f t="shared" si="55"/>
        <v>0</v>
      </c>
      <c r="L40" s="27">
        <f t="shared" si="55"/>
        <v>-958.33333333333337</v>
      </c>
      <c r="M40" s="27">
        <f t="shared" si="55"/>
        <v>-1437.5</v>
      </c>
      <c r="N40" s="27">
        <f t="shared" si="55"/>
        <v>-1437.5</v>
      </c>
      <c r="O40" s="27">
        <f t="shared" si="55"/>
        <v>-1437.5</v>
      </c>
      <c r="P40" s="27">
        <f t="shared" si="55"/>
        <v>-1437.5</v>
      </c>
      <c r="Q40" s="27">
        <f t="shared" si="55"/>
        <v>-1437.5</v>
      </c>
      <c r="R40" s="27">
        <f t="shared" si="55"/>
        <v>-1437.5</v>
      </c>
      <c r="S40" s="27">
        <f t="shared" si="55"/>
        <v>-1437.5</v>
      </c>
      <c r="T40" s="27">
        <f t="shared" si="55"/>
        <v>-1437.5</v>
      </c>
      <c r="U40" s="27">
        <f t="shared" si="56"/>
        <v>-1437.5</v>
      </c>
      <c r="V40" s="27">
        <f t="shared" si="56"/>
        <v>-1437.5</v>
      </c>
      <c r="W40" s="27">
        <f t="shared" si="56"/>
        <v>-1437.5</v>
      </c>
      <c r="X40" s="27">
        <f t="shared" si="56"/>
        <v>-1437.5</v>
      </c>
      <c r="Y40" s="27">
        <f t="shared" si="56"/>
        <v>-1437.5</v>
      </c>
      <c r="Z40" s="27">
        <f t="shared" si="56"/>
        <v>-1437.5</v>
      </c>
      <c r="AA40" s="27">
        <f t="shared" si="56"/>
        <v>-1437.5</v>
      </c>
      <c r="AB40" s="27">
        <f t="shared" si="56"/>
        <v>-479.16666666666669</v>
      </c>
      <c r="AC40" s="27">
        <f t="shared" si="56"/>
        <v>0</v>
      </c>
      <c r="AD40" s="27">
        <f t="shared" si="56"/>
        <v>0</v>
      </c>
      <c r="AF40" s="27">
        <f>-IF(AF38&gt;0,Settings!$BZ$14,0)</f>
        <v>0</v>
      </c>
      <c r="AG40" s="27">
        <f>-IF(AG38&gt;0,Settings!$BZ$14,0)</f>
        <v>0</v>
      </c>
      <c r="AH40" s="27">
        <f>-IF(AH38&gt;0,Settings!$BZ$14,0)</f>
        <v>0</v>
      </c>
      <c r="AI40" s="27">
        <f>-IF(AI38&gt;0,Settings!$BZ$14,0)</f>
        <v>0</v>
      </c>
      <c r="AJ40" s="27">
        <f>-IF(AJ38&gt;0,Settings!$BZ$14,0)</f>
        <v>-479.16666666666669</v>
      </c>
      <c r="AK40" s="27">
        <f>-IF(AK38&gt;0,Settings!$BZ$14,0)</f>
        <v>-479.16666666666669</v>
      </c>
      <c r="AL40" s="27">
        <f>-IF(AL38&gt;0,Settings!$BZ$14,0)</f>
        <v>-479.16666666666669</v>
      </c>
      <c r="AM40" s="27">
        <f>-IF(AM38&gt;0,Settings!$BZ$14,0)</f>
        <v>-479.16666666666669</v>
      </c>
      <c r="AN40" s="27">
        <f>-IF(AN38&gt;0,Settings!$BZ$14,0)</f>
        <v>-479.16666666666669</v>
      </c>
      <c r="AO40" s="27">
        <f>-IF(AO38&gt;0,Settings!$BZ$14,0)</f>
        <v>-479.16666666666669</v>
      </c>
      <c r="AP40" s="27">
        <f>-IF(AP38&gt;0,Settings!$BZ$14,0)</f>
        <v>-479.16666666666669</v>
      </c>
      <c r="AQ40" s="27">
        <f>-IF(AQ38&gt;0,Settings!$BZ$14,0)</f>
        <v>-479.16666666666669</v>
      </c>
      <c r="AR40" s="27">
        <f>-IF(AR38&gt;0,Settings!$BZ$14,0)</f>
        <v>-479.16666666666669</v>
      </c>
      <c r="AS40" s="27">
        <f>-IF(AS38&gt;0,Settings!$BZ$14,0)</f>
        <v>-479.16666666666669</v>
      </c>
      <c r="AT40" s="27">
        <f>-IF(AT38&gt;0,Settings!$BZ$14,0)</f>
        <v>-479.16666666666669</v>
      </c>
      <c r="AU40" s="27">
        <f>-IF(AU38&gt;0,Settings!$BZ$14,0)</f>
        <v>-479.16666666666669</v>
      </c>
      <c r="AV40" s="27">
        <f>-IF(AV38&gt;0,Settings!$BZ$14,0)</f>
        <v>-479.16666666666669</v>
      </c>
      <c r="AW40" s="27">
        <f>-IF(AW38&gt;0,Settings!$BZ$14,0)</f>
        <v>-479.16666666666669</v>
      </c>
      <c r="AX40" s="27">
        <f>-IF(AX38&gt;0,Settings!$BZ$14,0)</f>
        <v>-479.16666666666669</v>
      </c>
      <c r="AY40" s="27">
        <f>-IF(AY38&gt;0,Settings!$BZ$14,0)</f>
        <v>-479.16666666666669</v>
      </c>
      <c r="AZ40" s="27">
        <f>-IF(AZ38&gt;0,Settings!$BZ$14,0)</f>
        <v>-479.16666666666669</v>
      </c>
      <c r="BA40" s="27">
        <f>-IF(BA38&gt;0,Settings!$BZ$14,0)</f>
        <v>-479.16666666666669</v>
      </c>
      <c r="BB40" s="27">
        <f>-IF(BB38&gt;0,Settings!$BZ$14,0)</f>
        <v>-479.16666666666669</v>
      </c>
      <c r="BC40" s="27">
        <f>-IF(BC38&gt;0,Settings!$BZ$14,0)</f>
        <v>-479.16666666666669</v>
      </c>
      <c r="BD40" s="27">
        <f>-IF(BD38&gt;0,Settings!$BZ$14,0)</f>
        <v>-479.16666666666669</v>
      </c>
      <c r="BE40" s="27">
        <f>-IF(BE38&gt;0,Settings!$BZ$14,0)</f>
        <v>-479.16666666666669</v>
      </c>
      <c r="BF40" s="27">
        <f>-IF(BF38&gt;0,Settings!$BZ$14,0)</f>
        <v>-479.16666666666669</v>
      </c>
      <c r="BG40" s="27">
        <f>-IF(BG38&gt;0,Settings!$BZ$14,0)</f>
        <v>-479.16666666666669</v>
      </c>
      <c r="BH40" s="27">
        <f>-IF(BH38&gt;0,Settings!$BZ$14,0)</f>
        <v>-479.16666666666669</v>
      </c>
      <c r="BI40" s="27">
        <f>-IF(BI38&gt;0,Settings!$BZ$14,0)</f>
        <v>-479.16666666666669</v>
      </c>
      <c r="BJ40" s="27">
        <f>-IF(BJ38&gt;0,Settings!$BZ$14,0)</f>
        <v>-479.16666666666669</v>
      </c>
      <c r="BK40" s="27">
        <f>-IF(BK38&gt;0,Settings!$BZ$14,0)</f>
        <v>-479.16666666666669</v>
      </c>
      <c r="BL40" s="27">
        <f>-IF(BL38&gt;0,Settings!$BZ$14,0)</f>
        <v>-479.16666666666669</v>
      </c>
      <c r="BM40" s="27">
        <f>-IF(BM38&gt;0,Settings!$BZ$14,0)</f>
        <v>-479.16666666666669</v>
      </c>
      <c r="BN40" s="27">
        <f>-IF(BN38&gt;0,Settings!$BZ$14,0)</f>
        <v>-479.16666666666669</v>
      </c>
      <c r="BO40" s="27">
        <f>-IF(BO38&gt;0,Settings!$BZ$14,0)</f>
        <v>-479.16666666666669</v>
      </c>
      <c r="BP40" s="27">
        <f>-IF(BP38&gt;0,Settings!$BZ$14,0)</f>
        <v>-479.16666666666669</v>
      </c>
      <c r="BQ40" s="27">
        <f>-IF(BQ38&gt;0,Settings!$BZ$14,0)</f>
        <v>-479.16666666666669</v>
      </c>
      <c r="BR40" s="27">
        <f>-IF(BR38&gt;0,Settings!$BZ$14,0)</f>
        <v>-479.16666666666669</v>
      </c>
      <c r="BS40" s="27">
        <f>-IF(BS38&gt;0,Settings!$BZ$14,0)</f>
        <v>-479.16666666666669</v>
      </c>
      <c r="BT40" s="27">
        <f>-IF(BT38&gt;0,Settings!$BZ$14,0)</f>
        <v>-479.16666666666669</v>
      </c>
      <c r="BU40" s="27">
        <f>-IF(BU38&gt;0,Settings!$BZ$14,0)</f>
        <v>-479.16666666666669</v>
      </c>
      <c r="BV40" s="27">
        <f>-IF(BV38&gt;0,Settings!$BZ$14,0)</f>
        <v>-479.16666666666669</v>
      </c>
      <c r="BW40" s="27">
        <f>-IF(BW38&gt;0,Settings!$BZ$14,0)</f>
        <v>-479.16666666666669</v>
      </c>
      <c r="BX40" s="27">
        <f>-IF(BX38&gt;0,Settings!$BZ$14,0)</f>
        <v>-479.16666666666669</v>
      </c>
      <c r="BY40" s="27">
        <f>-IF(BY38&gt;0,Settings!$BZ$14,0)</f>
        <v>-479.16666666666669</v>
      </c>
      <c r="BZ40" s="27">
        <f>-IF(BZ38&gt;0,Settings!$BZ$14,0)</f>
        <v>-479.16666666666669</v>
      </c>
      <c r="CA40" s="27">
        <f>-IF(CA38&gt;0,Settings!$BZ$14,0)</f>
        <v>-479.16666666666669</v>
      </c>
      <c r="CB40" s="27">
        <f>-IF(CB38&gt;0,Settings!$BZ$14,0)</f>
        <v>-479.16666666666669</v>
      </c>
      <c r="CC40" s="27">
        <f>-IF(CC38&gt;0,Settings!$BZ$14,0)</f>
        <v>-479.16666666666669</v>
      </c>
      <c r="CD40" s="27">
        <f>-IF(CD38&gt;0,Settings!$BZ$14,0)</f>
        <v>-479.16666666666669</v>
      </c>
      <c r="CE40" s="27">
        <f>-IF(CE38&gt;0,Settings!$BZ$14,0)</f>
        <v>-479.16666666666669</v>
      </c>
      <c r="CF40" s="27">
        <f>-IF(CF38&gt;0,Settings!$BZ$14,0)</f>
        <v>0</v>
      </c>
      <c r="CG40" s="27">
        <f>-IF(CG38&gt;0,Settings!$BZ$14,0)</f>
        <v>0</v>
      </c>
      <c r="CH40" s="27">
        <f>-IF(CH38&gt;0,Settings!$BZ$14,0)</f>
        <v>0</v>
      </c>
      <c r="CI40" s="27">
        <f>-IF(CI38&gt;0,Settings!$BZ$14,0)</f>
        <v>0</v>
      </c>
      <c r="CJ40" s="27">
        <f>-IF(CJ38&gt;0,Settings!$BZ$14,0)</f>
        <v>0</v>
      </c>
      <c r="CK40" s="27">
        <f>-IF(CK38&gt;0,Settings!$BZ$14,0)</f>
        <v>0</v>
      </c>
      <c r="CL40" s="27">
        <f>-IF(CL38&gt;0,Settings!$BZ$14,0)</f>
        <v>0</v>
      </c>
      <c r="CM40" s="27">
        <f>-IF(CM38&gt;0,Settings!$BZ$14,0)</f>
        <v>0</v>
      </c>
    </row>
    <row r="41" spans="1:91" s="20" customFormat="1" ht="15" x14ac:dyDescent="0.2">
      <c r="A41" s="223"/>
      <c r="B41" s="28" t="s">
        <v>329</v>
      </c>
      <c r="C41" s="221" t="str">
        <f>Inputs!$J$16</f>
        <v>EUR</v>
      </c>
      <c r="D41" s="19" t="s">
        <v>19</v>
      </c>
      <c r="E41" s="63">
        <f>SUM(E38:E40)</f>
        <v>19166.666666666668</v>
      </c>
      <c r="F41" s="63">
        <f>SUM(F38:F40)</f>
        <v>13416.666666666668</v>
      </c>
      <c r="G41" s="63">
        <f>SUM(G38:G40)</f>
        <v>7666.6666666666679</v>
      </c>
      <c r="H41" s="63">
        <f>SUM(H38:H40)</f>
        <v>1916.6666666666679</v>
      </c>
      <c r="I41" s="63">
        <f>SUM(I38:I40)</f>
        <v>0</v>
      </c>
      <c r="K41" s="63">
        <f t="shared" ref="K41:AD41" si="57">SUM(K38:K40)</f>
        <v>0</v>
      </c>
      <c r="L41" s="63">
        <f t="shared" si="57"/>
        <v>22041.666666666668</v>
      </c>
      <c r="M41" s="63">
        <f t="shared" si="57"/>
        <v>20604.166666666668</v>
      </c>
      <c r="N41" s="63">
        <f t="shared" si="57"/>
        <v>19166.666666666668</v>
      </c>
      <c r="O41" s="63">
        <f t="shared" si="57"/>
        <v>17729.166666666668</v>
      </c>
      <c r="P41" s="63">
        <f t="shared" si="57"/>
        <v>16291.666666666668</v>
      </c>
      <c r="Q41" s="63">
        <f t="shared" si="57"/>
        <v>14854.166666666668</v>
      </c>
      <c r="R41" s="63">
        <f t="shared" si="57"/>
        <v>13416.666666666668</v>
      </c>
      <c r="S41" s="63">
        <f t="shared" si="57"/>
        <v>11979.166666666668</v>
      </c>
      <c r="T41" s="63">
        <f t="shared" si="57"/>
        <v>10541.666666666668</v>
      </c>
      <c r="U41" s="63">
        <f t="shared" si="57"/>
        <v>9104.1666666666679</v>
      </c>
      <c r="V41" s="63">
        <f t="shared" si="57"/>
        <v>7666.6666666666679</v>
      </c>
      <c r="W41" s="63">
        <f t="shared" si="57"/>
        <v>6229.1666666666679</v>
      </c>
      <c r="X41" s="63">
        <f t="shared" si="57"/>
        <v>4791.6666666666679</v>
      </c>
      <c r="Y41" s="63">
        <f t="shared" si="57"/>
        <v>3354.1666666666679</v>
      </c>
      <c r="Z41" s="63">
        <f t="shared" si="57"/>
        <v>1916.6666666666679</v>
      </c>
      <c r="AA41" s="63">
        <f t="shared" si="57"/>
        <v>479.16666666666788</v>
      </c>
      <c r="AB41" s="63">
        <f t="shared" si="57"/>
        <v>1.1937117960769683E-12</v>
      </c>
      <c r="AC41" s="63">
        <f t="shared" si="57"/>
        <v>1.1937117960769683E-12</v>
      </c>
      <c r="AD41" s="63">
        <f t="shared" si="57"/>
        <v>1.1937117960769683E-12</v>
      </c>
      <c r="AF41" s="63">
        <f t="shared" ref="AF41:BK41" si="58">SUM(AF38:AF40)</f>
        <v>0</v>
      </c>
      <c r="AG41" s="63">
        <f t="shared" si="58"/>
        <v>0</v>
      </c>
      <c r="AH41" s="63">
        <f t="shared" si="58"/>
        <v>0</v>
      </c>
      <c r="AI41" s="63">
        <f t="shared" si="58"/>
        <v>23000</v>
      </c>
      <c r="AJ41" s="63">
        <f t="shared" si="58"/>
        <v>22520.833333333332</v>
      </c>
      <c r="AK41" s="63">
        <f t="shared" si="58"/>
        <v>22041.666666666664</v>
      </c>
      <c r="AL41" s="63">
        <f t="shared" si="58"/>
        <v>21562.499999999996</v>
      </c>
      <c r="AM41" s="63">
        <f t="shared" si="58"/>
        <v>21083.333333333328</v>
      </c>
      <c r="AN41" s="63">
        <f t="shared" si="58"/>
        <v>20604.166666666661</v>
      </c>
      <c r="AO41" s="63">
        <f t="shared" si="58"/>
        <v>20124.999999999993</v>
      </c>
      <c r="AP41" s="63">
        <f t="shared" si="58"/>
        <v>19645.833333333325</v>
      </c>
      <c r="AQ41" s="63">
        <f t="shared" si="58"/>
        <v>19166.666666666657</v>
      </c>
      <c r="AR41" s="63">
        <f t="shared" si="58"/>
        <v>18687.499999999989</v>
      </c>
      <c r="AS41" s="63">
        <f t="shared" si="58"/>
        <v>18208.333333333321</v>
      </c>
      <c r="AT41" s="63">
        <f t="shared" si="58"/>
        <v>17729.166666666653</v>
      </c>
      <c r="AU41" s="63">
        <f t="shared" si="58"/>
        <v>17249.999999999985</v>
      </c>
      <c r="AV41" s="63">
        <f t="shared" si="58"/>
        <v>16770.833333333318</v>
      </c>
      <c r="AW41" s="63">
        <f t="shared" si="58"/>
        <v>16291.666666666652</v>
      </c>
      <c r="AX41" s="63">
        <f t="shared" si="58"/>
        <v>15812.499999999985</v>
      </c>
      <c r="AY41" s="63">
        <f t="shared" si="58"/>
        <v>15333.333333333319</v>
      </c>
      <c r="AZ41" s="63">
        <f t="shared" si="58"/>
        <v>14854.166666666653</v>
      </c>
      <c r="BA41" s="63">
        <f t="shared" si="58"/>
        <v>14374.999999999987</v>
      </c>
      <c r="BB41" s="63">
        <f t="shared" si="58"/>
        <v>13895.833333333321</v>
      </c>
      <c r="BC41" s="63">
        <f t="shared" si="58"/>
        <v>13416.666666666655</v>
      </c>
      <c r="BD41" s="63">
        <f t="shared" si="58"/>
        <v>12937.499999999989</v>
      </c>
      <c r="BE41" s="63">
        <f t="shared" si="58"/>
        <v>12458.333333333323</v>
      </c>
      <c r="BF41" s="63">
        <f t="shared" si="58"/>
        <v>11979.166666666657</v>
      </c>
      <c r="BG41" s="63">
        <f t="shared" si="58"/>
        <v>11499.999999999991</v>
      </c>
      <c r="BH41" s="63">
        <f t="shared" si="58"/>
        <v>11020.833333333325</v>
      </c>
      <c r="BI41" s="63">
        <f t="shared" si="58"/>
        <v>10541.666666666659</v>
      </c>
      <c r="BJ41" s="63">
        <f t="shared" si="58"/>
        <v>10062.499999999993</v>
      </c>
      <c r="BK41" s="63">
        <f t="shared" si="58"/>
        <v>9583.3333333333267</v>
      </c>
      <c r="BL41" s="63">
        <f t="shared" ref="BL41:CM41" si="59">SUM(BL38:BL40)</f>
        <v>9104.1666666666606</v>
      </c>
      <c r="BM41" s="63">
        <f t="shared" si="59"/>
        <v>8624.9999999999945</v>
      </c>
      <c r="BN41" s="63">
        <f t="shared" si="59"/>
        <v>8145.8333333333276</v>
      </c>
      <c r="BO41" s="63">
        <f t="shared" si="59"/>
        <v>7666.6666666666606</v>
      </c>
      <c r="BP41" s="63">
        <f t="shared" si="59"/>
        <v>7187.4999999999936</v>
      </c>
      <c r="BQ41" s="63">
        <f t="shared" si="59"/>
        <v>6708.3333333333267</v>
      </c>
      <c r="BR41" s="63">
        <f t="shared" si="59"/>
        <v>6229.1666666666597</v>
      </c>
      <c r="BS41" s="63">
        <f t="shared" si="59"/>
        <v>5749.9999999999927</v>
      </c>
      <c r="BT41" s="63">
        <f t="shared" si="59"/>
        <v>5270.8333333333258</v>
      </c>
      <c r="BU41" s="63">
        <f t="shared" si="59"/>
        <v>4791.6666666666588</v>
      </c>
      <c r="BV41" s="63">
        <f t="shared" si="59"/>
        <v>4312.4999999999918</v>
      </c>
      <c r="BW41" s="63">
        <f t="shared" si="59"/>
        <v>3833.3333333333253</v>
      </c>
      <c r="BX41" s="63">
        <f t="shared" si="59"/>
        <v>3354.1666666666588</v>
      </c>
      <c r="BY41" s="63">
        <f t="shared" si="59"/>
        <v>2874.9999999999923</v>
      </c>
      <c r="BZ41" s="63">
        <f t="shared" si="59"/>
        <v>2395.8333333333258</v>
      </c>
      <c r="CA41" s="63">
        <f t="shared" si="59"/>
        <v>1916.666666666659</v>
      </c>
      <c r="CB41" s="63">
        <f t="shared" si="59"/>
        <v>1437.4999999999923</v>
      </c>
      <c r="CC41" s="63">
        <f t="shared" si="59"/>
        <v>958.33333333332553</v>
      </c>
      <c r="CD41" s="63">
        <f t="shared" si="59"/>
        <v>479.16666666665884</v>
      </c>
      <c r="CE41" s="63">
        <f t="shared" si="59"/>
        <v>-7.8443918027915061E-12</v>
      </c>
      <c r="CF41" s="63">
        <f t="shared" si="59"/>
        <v>-7.8443918027915061E-12</v>
      </c>
      <c r="CG41" s="63">
        <f t="shared" si="59"/>
        <v>-7.8443918027915061E-12</v>
      </c>
      <c r="CH41" s="63">
        <f t="shared" si="59"/>
        <v>-7.8443918027915061E-12</v>
      </c>
      <c r="CI41" s="63">
        <f t="shared" si="59"/>
        <v>-7.8443918027915061E-12</v>
      </c>
      <c r="CJ41" s="63">
        <f t="shared" si="59"/>
        <v>-7.8443918027915061E-12</v>
      </c>
      <c r="CK41" s="63">
        <f t="shared" si="59"/>
        <v>-7.8443918027915061E-12</v>
      </c>
      <c r="CL41" s="63">
        <f t="shared" si="59"/>
        <v>-7.8443918027915061E-12</v>
      </c>
      <c r="CM41" s="63">
        <f t="shared" si="59"/>
        <v>-7.8443918027915061E-12</v>
      </c>
    </row>
    <row r="42" spans="1:91" s="20" customFormat="1" ht="15" x14ac:dyDescent="0.2">
      <c r="A42" s="223"/>
      <c r="C42" s="223"/>
    </row>
    <row r="43" spans="1:91" s="20" customFormat="1" ht="15" x14ac:dyDescent="0.2">
      <c r="A43" s="223" t="str">
        <f>Inputs!JJ11</f>
        <v>▻ General &amp; Administrative</v>
      </c>
      <c r="B43" s="226" t="s">
        <v>340</v>
      </c>
      <c r="C43" s="223"/>
    </row>
    <row r="44" spans="1:91" s="20" customFormat="1" ht="15" x14ac:dyDescent="0.2">
      <c r="A44" s="223"/>
      <c r="B44" s="28" t="s">
        <v>332</v>
      </c>
      <c r="C44" s="221" t="str">
        <f>Inputs!$J$16</f>
        <v>EUR</v>
      </c>
      <c r="D44" s="19" t="s">
        <v>19</v>
      </c>
      <c r="E44" s="63">
        <v>0</v>
      </c>
      <c r="F44" s="63">
        <f>E47</f>
        <v>2777.7777777777783</v>
      </c>
      <c r="G44" s="63">
        <f>F47</f>
        <v>-277.77777777777737</v>
      </c>
      <c r="H44" s="63">
        <f>G47</f>
        <v>-277.77777777777737</v>
      </c>
      <c r="I44" s="63">
        <f>H47</f>
        <v>-277.77777777777737</v>
      </c>
      <c r="K44" s="63">
        <v>0</v>
      </c>
      <c r="L44" s="63">
        <f t="shared" ref="L44:AD44" si="60">K47</f>
        <v>0</v>
      </c>
      <c r="M44" s="63">
        <f t="shared" si="60"/>
        <v>4444.4444444444443</v>
      </c>
      <c r="N44" s="63">
        <f t="shared" si="60"/>
        <v>3611.1111111111113</v>
      </c>
      <c r="O44" s="63">
        <f t="shared" si="60"/>
        <v>2777.7777777777783</v>
      </c>
      <c r="P44" s="63">
        <f t="shared" si="60"/>
        <v>1944.444444444445</v>
      </c>
      <c r="Q44" s="63">
        <f t="shared" si="60"/>
        <v>1111.1111111111118</v>
      </c>
      <c r="R44" s="63">
        <f t="shared" si="60"/>
        <v>277.77777777777851</v>
      </c>
      <c r="S44" s="63">
        <f t="shared" si="60"/>
        <v>-277.77777777777703</v>
      </c>
      <c r="T44" s="63">
        <f t="shared" si="60"/>
        <v>-277.77777777777703</v>
      </c>
      <c r="U44" s="63">
        <f t="shared" si="60"/>
        <v>-277.77777777777703</v>
      </c>
      <c r="V44" s="63">
        <f t="shared" si="60"/>
        <v>-277.77777777777703</v>
      </c>
      <c r="W44" s="63">
        <f t="shared" si="60"/>
        <v>-277.77777777777703</v>
      </c>
      <c r="X44" s="63">
        <f t="shared" si="60"/>
        <v>-277.77777777777703</v>
      </c>
      <c r="Y44" s="63">
        <f t="shared" si="60"/>
        <v>-277.77777777777703</v>
      </c>
      <c r="Z44" s="63">
        <f t="shared" si="60"/>
        <v>-277.77777777777703</v>
      </c>
      <c r="AA44" s="63">
        <f t="shared" si="60"/>
        <v>-277.77777777777703</v>
      </c>
      <c r="AB44" s="63">
        <f t="shared" si="60"/>
        <v>-277.77777777777703</v>
      </c>
      <c r="AC44" s="63">
        <f t="shared" si="60"/>
        <v>-277.77777777777703</v>
      </c>
      <c r="AD44" s="63">
        <f t="shared" si="60"/>
        <v>-277.77777777777703</v>
      </c>
      <c r="AF44" s="63">
        <v>0</v>
      </c>
      <c r="AG44" s="63">
        <f t="shared" ref="AG44:BL44" si="61">AF47</f>
        <v>0</v>
      </c>
      <c r="AH44" s="63">
        <f t="shared" si="61"/>
        <v>0</v>
      </c>
      <c r="AI44" s="63">
        <f t="shared" si="61"/>
        <v>0</v>
      </c>
      <c r="AJ44" s="63">
        <f t="shared" si="61"/>
        <v>5000</v>
      </c>
      <c r="AK44" s="63">
        <f t="shared" si="61"/>
        <v>4722.2222222222226</v>
      </c>
      <c r="AL44" s="63">
        <f t="shared" si="61"/>
        <v>4444.4444444444453</v>
      </c>
      <c r="AM44" s="63">
        <f t="shared" si="61"/>
        <v>4166.6666666666679</v>
      </c>
      <c r="AN44" s="63">
        <f t="shared" si="61"/>
        <v>3888.8888888888901</v>
      </c>
      <c r="AO44" s="63">
        <f t="shared" si="61"/>
        <v>3611.1111111111122</v>
      </c>
      <c r="AP44" s="63">
        <f t="shared" si="61"/>
        <v>3333.3333333333344</v>
      </c>
      <c r="AQ44" s="63">
        <f t="shared" si="61"/>
        <v>3055.5555555555566</v>
      </c>
      <c r="AR44" s="63">
        <f t="shared" si="61"/>
        <v>2777.7777777777787</v>
      </c>
      <c r="AS44" s="63">
        <f t="shared" si="61"/>
        <v>2500.0000000000009</v>
      </c>
      <c r="AT44" s="63">
        <f t="shared" si="61"/>
        <v>2222.2222222222231</v>
      </c>
      <c r="AU44" s="63">
        <f t="shared" si="61"/>
        <v>1944.4444444444453</v>
      </c>
      <c r="AV44" s="63">
        <f t="shared" si="61"/>
        <v>1666.6666666666674</v>
      </c>
      <c r="AW44" s="63">
        <f t="shared" si="61"/>
        <v>1388.8888888888896</v>
      </c>
      <c r="AX44" s="63">
        <f t="shared" si="61"/>
        <v>1111.1111111111118</v>
      </c>
      <c r="AY44" s="63">
        <f t="shared" si="61"/>
        <v>833.33333333333394</v>
      </c>
      <c r="AZ44" s="63">
        <f t="shared" si="61"/>
        <v>555.55555555555611</v>
      </c>
      <c r="BA44" s="63">
        <f t="shared" si="61"/>
        <v>277.77777777777834</v>
      </c>
      <c r="BB44" s="63">
        <f t="shared" si="61"/>
        <v>5.6843418860808015E-13</v>
      </c>
      <c r="BC44" s="63">
        <f t="shared" si="61"/>
        <v>-277.7777777777772</v>
      </c>
      <c r="BD44" s="63">
        <f t="shared" si="61"/>
        <v>-277.7777777777772</v>
      </c>
      <c r="BE44" s="63">
        <f t="shared" si="61"/>
        <v>-277.7777777777772</v>
      </c>
      <c r="BF44" s="63">
        <f t="shared" si="61"/>
        <v>-277.7777777777772</v>
      </c>
      <c r="BG44" s="63">
        <f t="shared" si="61"/>
        <v>-277.7777777777772</v>
      </c>
      <c r="BH44" s="63">
        <f t="shared" si="61"/>
        <v>-277.7777777777772</v>
      </c>
      <c r="BI44" s="63">
        <f t="shared" si="61"/>
        <v>-277.7777777777772</v>
      </c>
      <c r="BJ44" s="63">
        <f t="shared" si="61"/>
        <v>-277.7777777777772</v>
      </c>
      <c r="BK44" s="63">
        <f t="shared" si="61"/>
        <v>-277.7777777777772</v>
      </c>
      <c r="BL44" s="63">
        <f t="shared" si="61"/>
        <v>-277.7777777777772</v>
      </c>
      <c r="BM44" s="63">
        <f t="shared" ref="BM44:CM44" si="62">BL47</f>
        <v>-277.7777777777772</v>
      </c>
      <c r="BN44" s="63">
        <f t="shared" si="62"/>
        <v>-277.7777777777772</v>
      </c>
      <c r="BO44" s="63">
        <f t="shared" si="62"/>
        <v>-277.7777777777772</v>
      </c>
      <c r="BP44" s="63">
        <f t="shared" si="62"/>
        <v>-277.7777777777772</v>
      </c>
      <c r="BQ44" s="63">
        <f t="shared" si="62"/>
        <v>-277.7777777777772</v>
      </c>
      <c r="BR44" s="63">
        <f t="shared" si="62"/>
        <v>-277.7777777777772</v>
      </c>
      <c r="BS44" s="63">
        <f t="shared" si="62"/>
        <v>-277.7777777777772</v>
      </c>
      <c r="BT44" s="63">
        <f t="shared" si="62"/>
        <v>-277.7777777777772</v>
      </c>
      <c r="BU44" s="63">
        <f t="shared" si="62"/>
        <v>-277.7777777777772</v>
      </c>
      <c r="BV44" s="63">
        <f t="shared" si="62"/>
        <v>-277.7777777777772</v>
      </c>
      <c r="BW44" s="63">
        <f t="shared" si="62"/>
        <v>-277.7777777777772</v>
      </c>
      <c r="BX44" s="63">
        <f t="shared" si="62"/>
        <v>-277.7777777777772</v>
      </c>
      <c r="BY44" s="63">
        <f t="shared" si="62"/>
        <v>-277.7777777777772</v>
      </c>
      <c r="BZ44" s="63">
        <f t="shared" si="62"/>
        <v>-277.7777777777772</v>
      </c>
      <c r="CA44" s="63">
        <f t="shared" si="62"/>
        <v>-277.7777777777772</v>
      </c>
      <c r="CB44" s="63">
        <f t="shared" si="62"/>
        <v>-277.7777777777772</v>
      </c>
      <c r="CC44" s="63">
        <f t="shared" si="62"/>
        <v>-277.7777777777772</v>
      </c>
      <c r="CD44" s="63">
        <f t="shared" si="62"/>
        <v>-277.7777777777772</v>
      </c>
      <c r="CE44" s="63">
        <f t="shared" si="62"/>
        <v>-277.7777777777772</v>
      </c>
      <c r="CF44" s="63">
        <f t="shared" si="62"/>
        <v>-277.7777777777772</v>
      </c>
      <c r="CG44" s="63">
        <f t="shared" si="62"/>
        <v>-277.7777777777772</v>
      </c>
      <c r="CH44" s="63">
        <f t="shared" si="62"/>
        <v>-277.7777777777772</v>
      </c>
      <c r="CI44" s="63">
        <f t="shared" si="62"/>
        <v>-277.7777777777772</v>
      </c>
      <c r="CJ44" s="63">
        <f t="shared" si="62"/>
        <v>-277.7777777777772</v>
      </c>
      <c r="CK44" s="63">
        <f t="shared" si="62"/>
        <v>-277.7777777777772</v>
      </c>
      <c r="CL44" s="63">
        <f t="shared" si="62"/>
        <v>-277.7777777777772</v>
      </c>
      <c r="CM44" s="63">
        <f t="shared" si="62"/>
        <v>-277.7777777777772</v>
      </c>
    </row>
    <row r="45" spans="1:91" s="20" customFormat="1" ht="15" x14ac:dyDescent="0.2">
      <c r="A45" s="223"/>
      <c r="B45" s="62" t="s">
        <v>331</v>
      </c>
      <c r="C45" s="221" t="str">
        <f>Inputs!$J$16</f>
        <v>EUR</v>
      </c>
      <c r="D45" s="19" t="s">
        <v>19</v>
      </c>
      <c r="E45" s="27">
        <f t="shared" ref="E45:I46" si="63">SUMIF($K$4:$AD$4,E$4,$K45:$AD45)</f>
        <v>5000</v>
      </c>
      <c r="F45" s="27">
        <f t="shared" si="63"/>
        <v>0</v>
      </c>
      <c r="G45" s="27">
        <f t="shared" si="63"/>
        <v>0</v>
      </c>
      <c r="H45" s="27">
        <f t="shared" si="63"/>
        <v>0</v>
      </c>
      <c r="I45" s="27">
        <f t="shared" si="63"/>
        <v>0</v>
      </c>
      <c r="K45" s="27">
        <f t="shared" ref="K45:T46" si="64">SUMIFS($AF45:$CM45,$AF$4:$CM$4,K$4,$AF$8:$CM$8,K$8)</f>
        <v>0</v>
      </c>
      <c r="L45" s="27">
        <f t="shared" si="64"/>
        <v>5000</v>
      </c>
      <c r="M45" s="27">
        <f t="shared" si="64"/>
        <v>0</v>
      </c>
      <c r="N45" s="27">
        <f t="shared" si="64"/>
        <v>0</v>
      </c>
      <c r="O45" s="27">
        <f t="shared" si="64"/>
        <v>0</v>
      </c>
      <c r="P45" s="27">
        <f t="shared" si="64"/>
        <v>0</v>
      </c>
      <c r="Q45" s="27">
        <f t="shared" si="64"/>
        <v>0</v>
      </c>
      <c r="R45" s="27">
        <f t="shared" si="64"/>
        <v>0</v>
      </c>
      <c r="S45" s="27">
        <f t="shared" si="64"/>
        <v>0</v>
      </c>
      <c r="T45" s="27">
        <f t="shared" si="64"/>
        <v>0</v>
      </c>
      <c r="U45" s="27">
        <f t="shared" ref="U45:AD46" si="65">SUMIFS($AF45:$CM45,$AF$4:$CM$4,U$4,$AF$8:$CM$8,U$8)</f>
        <v>0</v>
      </c>
      <c r="V45" s="27">
        <f t="shared" si="65"/>
        <v>0</v>
      </c>
      <c r="W45" s="27">
        <f t="shared" si="65"/>
        <v>0</v>
      </c>
      <c r="X45" s="27">
        <f t="shared" si="65"/>
        <v>0</v>
      </c>
      <c r="Y45" s="27">
        <f t="shared" si="65"/>
        <v>0</v>
      </c>
      <c r="Z45" s="27">
        <f t="shared" si="65"/>
        <v>0</v>
      </c>
      <c r="AA45" s="27">
        <f t="shared" si="65"/>
        <v>0</v>
      </c>
      <c r="AB45" s="27">
        <f t="shared" si="65"/>
        <v>0</v>
      </c>
      <c r="AC45" s="27">
        <f t="shared" si="65"/>
        <v>0</v>
      </c>
      <c r="AD45" s="27">
        <f t="shared" si="65"/>
        <v>0</v>
      </c>
      <c r="AF45" s="27">
        <f>IF(AND(AF$4=Settings!$BZ$30,PPE!AF$7=Settings!$BY$30),Inputs!$JG$11,0)</f>
        <v>0</v>
      </c>
      <c r="AG45" s="27">
        <f>IF(AND(AG$4=Settings!$BZ$30,PPE!AG$7=Settings!$BY$30),Inputs!$JG$11,0)</f>
        <v>0</v>
      </c>
      <c r="AH45" s="27">
        <f>IF(AND(AH$4=Settings!$BZ$30,PPE!AH$7=Settings!$BY$30),Inputs!$JG$11,0)</f>
        <v>0</v>
      </c>
      <c r="AI45" s="27">
        <f>IF(AND(AI$4=Settings!$BZ$30,PPE!AI$7=Settings!$BY$30),Inputs!$JG$11,0)</f>
        <v>5000</v>
      </c>
      <c r="AJ45" s="27">
        <f>IF(AND(AJ$4=Settings!$BZ$30,PPE!AJ$7=Settings!$BY$30),Inputs!$JG$11,0)</f>
        <v>0</v>
      </c>
      <c r="AK45" s="27">
        <f>IF(AND(AK$4=Settings!$BZ$30,PPE!AK$7=Settings!$BY$30),Inputs!$JG$11,0)</f>
        <v>0</v>
      </c>
      <c r="AL45" s="27">
        <f>IF(AND(AL$4=Settings!$BZ$30,PPE!AL$7=Settings!$BY$30),Inputs!$JG$11,0)</f>
        <v>0</v>
      </c>
      <c r="AM45" s="27">
        <f>IF(AND(AM$4=Settings!$BZ$30,PPE!AM$7=Settings!$BY$30),Inputs!$JG$11,0)</f>
        <v>0</v>
      </c>
      <c r="AN45" s="27">
        <f>IF(AND(AN$4=Settings!$BZ$30,PPE!AN$7=Settings!$BY$30),Inputs!$JG$11,0)</f>
        <v>0</v>
      </c>
      <c r="AO45" s="27">
        <f>IF(AND(AO$4=Settings!$BZ$30,PPE!AO$7=Settings!$BY$30),Inputs!$JG$11,0)</f>
        <v>0</v>
      </c>
      <c r="AP45" s="27">
        <f>IF(AND(AP$4=Settings!$BZ$30,PPE!AP$7=Settings!$BY$30),Inputs!$JG$11,0)</f>
        <v>0</v>
      </c>
      <c r="AQ45" s="27">
        <f>IF(AND(AQ$4=Settings!$BZ$30,PPE!AQ$7=Settings!$BY$30),Inputs!$JG$11,0)</f>
        <v>0</v>
      </c>
      <c r="AR45" s="27">
        <f>IF(AND(AR$4=Settings!$BZ$30,PPE!AR$7=Settings!$BY$30),Inputs!$JG$11,0)</f>
        <v>0</v>
      </c>
      <c r="AS45" s="27">
        <f>IF(AND(AS$4=Settings!$BZ$30,PPE!AS$7=Settings!$BY$30),Inputs!$JG$11,0)</f>
        <v>0</v>
      </c>
      <c r="AT45" s="27">
        <f>IF(AND(AT$4=Settings!$BZ$30,PPE!AT$7=Settings!$BY$30),Inputs!$JG$11,0)</f>
        <v>0</v>
      </c>
      <c r="AU45" s="27">
        <f>IF(AND(AU$4=Settings!$BZ$30,PPE!AU$7=Settings!$BY$30),Inputs!$JG$11,0)</f>
        <v>0</v>
      </c>
      <c r="AV45" s="27">
        <f>IF(AND(AV$4=Settings!$BZ$30,PPE!AV$7=Settings!$BY$30),Inputs!$JG$11,0)</f>
        <v>0</v>
      </c>
      <c r="AW45" s="27">
        <f>IF(AND(AW$4=Settings!$BZ$30,PPE!AW$7=Settings!$BY$30),Inputs!$JG$11,0)</f>
        <v>0</v>
      </c>
      <c r="AX45" s="27">
        <f>IF(AND(AX$4=Settings!$BZ$30,PPE!AX$7=Settings!$BY$30),Inputs!$JG$11,0)</f>
        <v>0</v>
      </c>
      <c r="AY45" s="27">
        <f>IF(AND(AY$4=Settings!$BZ$30,PPE!AY$7=Settings!$BY$30),Inputs!$JG$11,0)</f>
        <v>0</v>
      </c>
      <c r="AZ45" s="27">
        <f>IF(AND(AZ$4=Settings!$BZ$30,PPE!AZ$7=Settings!$BY$30),Inputs!$JG$11,0)</f>
        <v>0</v>
      </c>
      <c r="BA45" s="27">
        <f>IF(AND(BA$4=Settings!$BZ$30,PPE!BA$7=Settings!$BY$30),Inputs!$JG$11,0)</f>
        <v>0</v>
      </c>
      <c r="BB45" s="27">
        <f>IF(AND(BB$4=Settings!$BZ$30,PPE!BB$7=Settings!$BY$30),Inputs!$JG$11,0)</f>
        <v>0</v>
      </c>
      <c r="BC45" s="27">
        <f>IF(AND(BC$4=Settings!$BZ$30,PPE!BC$7=Settings!$BY$30),Inputs!$JG$11,0)</f>
        <v>0</v>
      </c>
      <c r="BD45" s="27">
        <f>IF(AND(BD$4=Settings!$BZ$30,PPE!BD$7=Settings!$BY$30),Inputs!$JG$11,0)</f>
        <v>0</v>
      </c>
      <c r="BE45" s="27">
        <f>IF(AND(BE$4=Settings!$BZ$30,PPE!BE$7=Settings!$BY$30),Inputs!$JG$11,0)</f>
        <v>0</v>
      </c>
      <c r="BF45" s="27">
        <f>IF(AND(BF$4=Settings!$BZ$30,PPE!BF$7=Settings!$BY$30),Inputs!$JG$11,0)</f>
        <v>0</v>
      </c>
      <c r="BG45" s="27">
        <f>IF(AND(BG$4=Settings!$BZ$30,PPE!BG$7=Settings!$BY$30),Inputs!$JG$11,0)</f>
        <v>0</v>
      </c>
      <c r="BH45" s="27">
        <f>IF(AND(BH$4=Settings!$BZ$30,PPE!BH$7=Settings!$BY$30),Inputs!$JG$11,0)</f>
        <v>0</v>
      </c>
      <c r="BI45" s="27">
        <f>IF(AND(BI$4=Settings!$BZ$30,PPE!BI$7=Settings!$BY$30),Inputs!$JG$11,0)</f>
        <v>0</v>
      </c>
      <c r="BJ45" s="27">
        <f>IF(AND(BJ$4=Settings!$BZ$30,PPE!BJ$7=Settings!$BY$30),Inputs!$JG$11,0)</f>
        <v>0</v>
      </c>
      <c r="BK45" s="27">
        <f>IF(AND(BK$4=Settings!$BZ$30,PPE!BK$7=Settings!$BY$30),Inputs!$JG$11,0)</f>
        <v>0</v>
      </c>
      <c r="BL45" s="27">
        <f>IF(AND(BL$4=Settings!$BZ$30,PPE!BL$7=Settings!$BY$30),Inputs!$JG$11,0)</f>
        <v>0</v>
      </c>
      <c r="BM45" s="27">
        <f>IF(AND(BM$4=Settings!$BZ$30,PPE!BM$7=Settings!$BY$30),Inputs!$JG$11,0)</f>
        <v>0</v>
      </c>
      <c r="BN45" s="27">
        <f>IF(AND(BN$4=Settings!$BZ$30,PPE!BN$7=Settings!$BY$30),Inputs!$JG$11,0)</f>
        <v>0</v>
      </c>
      <c r="BO45" s="27">
        <f>IF(AND(BO$4=Settings!$BZ$30,PPE!BO$7=Settings!$BY$30),Inputs!$JG$11,0)</f>
        <v>0</v>
      </c>
      <c r="BP45" s="27">
        <f>IF(AND(BP$4=Settings!$BZ$30,PPE!BP$7=Settings!$BY$30),Inputs!$JG$11,0)</f>
        <v>0</v>
      </c>
      <c r="BQ45" s="27">
        <f>IF(AND(BQ$4=Settings!$BZ$30,PPE!BQ$7=Settings!$BY$30),Inputs!$JG$11,0)</f>
        <v>0</v>
      </c>
      <c r="BR45" s="27">
        <f>IF(AND(BR$4=Settings!$BZ$30,PPE!BR$7=Settings!$BY$30),Inputs!$JG$11,0)</f>
        <v>0</v>
      </c>
      <c r="BS45" s="27">
        <f>IF(AND(BS$4=Settings!$BZ$30,PPE!BS$7=Settings!$BY$30),Inputs!$JG$11,0)</f>
        <v>0</v>
      </c>
      <c r="BT45" s="27">
        <f>IF(AND(BT$4=Settings!$BZ$30,PPE!BT$7=Settings!$BY$30),Inputs!$JG$11,0)</f>
        <v>0</v>
      </c>
      <c r="BU45" s="27">
        <f>IF(AND(BU$4=Settings!$BZ$30,PPE!BU$7=Settings!$BY$30),Inputs!$JG$11,0)</f>
        <v>0</v>
      </c>
      <c r="BV45" s="27">
        <f>IF(AND(BV$4=Settings!$BZ$30,PPE!BV$7=Settings!$BY$30),Inputs!$JG$11,0)</f>
        <v>0</v>
      </c>
      <c r="BW45" s="27">
        <f>IF(AND(BW$4=Settings!$BZ$30,PPE!BW$7=Settings!$BY$30),Inputs!$JG$11,0)</f>
        <v>0</v>
      </c>
      <c r="BX45" s="27">
        <f>IF(AND(BX$4=Settings!$BZ$30,PPE!BX$7=Settings!$BY$30),Inputs!$JG$11,0)</f>
        <v>0</v>
      </c>
      <c r="BY45" s="27">
        <f>IF(AND(BY$4=Settings!$BZ$30,PPE!BY$7=Settings!$BY$30),Inputs!$JG$11,0)</f>
        <v>0</v>
      </c>
      <c r="BZ45" s="27">
        <f>IF(AND(BZ$4=Settings!$BZ$30,PPE!BZ$7=Settings!$BY$30),Inputs!$JG$11,0)</f>
        <v>0</v>
      </c>
      <c r="CA45" s="27">
        <f>IF(AND(CA$4=Settings!$BZ$30,PPE!CA$7=Settings!$BY$30),Inputs!$JG$11,0)</f>
        <v>0</v>
      </c>
      <c r="CB45" s="27">
        <f>IF(AND(CB$4=Settings!$BZ$30,PPE!CB$7=Settings!$BY$30),Inputs!$JG$11,0)</f>
        <v>0</v>
      </c>
      <c r="CC45" s="27">
        <f>IF(AND(CC$4=Settings!$BZ$30,PPE!CC$7=Settings!$BY$30),Inputs!$JG$11,0)</f>
        <v>0</v>
      </c>
      <c r="CD45" s="27">
        <f>IF(AND(CD$4=Settings!$BZ$30,PPE!CD$7=Settings!$BY$30),Inputs!$JG$11,0)</f>
        <v>0</v>
      </c>
      <c r="CE45" s="27">
        <f>IF(AND(CE$4=Settings!$BZ$30,PPE!CE$7=Settings!$BY$30),Inputs!$JG$11,0)</f>
        <v>0</v>
      </c>
      <c r="CF45" s="27">
        <f>IF(AND(CF$4=Settings!$BZ$30,PPE!CF$7=Settings!$BY$30),Inputs!$JG$11,0)</f>
        <v>0</v>
      </c>
      <c r="CG45" s="27">
        <f>IF(AND(CG$4=Settings!$BZ$30,PPE!CG$7=Settings!$BY$30),Inputs!$JG$11,0)</f>
        <v>0</v>
      </c>
      <c r="CH45" s="27">
        <f>IF(AND(CH$4=Settings!$BZ$30,PPE!CH$7=Settings!$BY$30),Inputs!$JG$11,0)</f>
        <v>0</v>
      </c>
      <c r="CI45" s="27">
        <f>IF(AND(CI$4=Settings!$BZ$30,PPE!CI$7=Settings!$BY$30),Inputs!$JG$11,0)</f>
        <v>0</v>
      </c>
      <c r="CJ45" s="27">
        <f>IF(AND(CJ$4=Settings!$BZ$30,PPE!CJ$7=Settings!$BY$30),Inputs!$JG$11,0)</f>
        <v>0</v>
      </c>
      <c r="CK45" s="27">
        <f>IF(AND(CK$4=Settings!$BZ$30,PPE!CK$7=Settings!$BY$30),Inputs!$JG$11,0)</f>
        <v>0</v>
      </c>
      <c r="CL45" s="27">
        <f>IF(AND(CL$4=Settings!$BZ$30,PPE!CL$7=Settings!$BY$30),Inputs!$JG$11,0)</f>
        <v>0</v>
      </c>
      <c r="CM45" s="27">
        <f>IF(AND(CM$4=Settings!$BZ$30,PPE!CM$7=Settings!$BY$30),Inputs!$JG$11,0)</f>
        <v>0</v>
      </c>
    </row>
    <row r="46" spans="1:91" s="20" customFormat="1" ht="15" x14ac:dyDescent="0.2">
      <c r="A46" s="223" t="str">
        <f>A43</f>
        <v>▻ General &amp; Administrative</v>
      </c>
      <c r="B46" s="62" t="s">
        <v>333</v>
      </c>
      <c r="C46" s="221" t="str">
        <f>Inputs!$J$16</f>
        <v>EUR</v>
      </c>
      <c r="D46" s="19" t="s">
        <v>19</v>
      </c>
      <c r="E46" s="27">
        <f t="shared" si="63"/>
        <v>-2222.2222222222217</v>
      </c>
      <c r="F46" s="27">
        <f t="shared" si="63"/>
        <v>-3055.5555555555557</v>
      </c>
      <c r="G46" s="27">
        <f t="shared" si="63"/>
        <v>0</v>
      </c>
      <c r="H46" s="27">
        <f t="shared" si="63"/>
        <v>0</v>
      </c>
      <c r="I46" s="27">
        <f t="shared" si="63"/>
        <v>0</v>
      </c>
      <c r="K46" s="27">
        <f t="shared" si="64"/>
        <v>0</v>
      </c>
      <c r="L46" s="27">
        <f t="shared" si="64"/>
        <v>-555.55555555555554</v>
      </c>
      <c r="M46" s="27">
        <f t="shared" si="64"/>
        <v>-833.33333333333326</v>
      </c>
      <c r="N46" s="27">
        <f t="shared" si="64"/>
        <v>-833.33333333333326</v>
      </c>
      <c r="O46" s="27">
        <f t="shared" si="64"/>
        <v>-833.33333333333326</v>
      </c>
      <c r="P46" s="27">
        <f t="shared" si="64"/>
        <v>-833.33333333333326</v>
      </c>
      <c r="Q46" s="27">
        <f t="shared" si="64"/>
        <v>-833.33333333333326</v>
      </c>
      <c r="R46" s="27">
        <f t="shared" si="64"/>
        <v>-555.55555555555554</v>
      </c>
      <c r="S46" s="27">
        <f t="shared" si="64"/>
        <v>0</v>
      </c>
      <c r="T46" s="27">
        <f t="shared" si="64"/>
        <v>0</v>
      </c>
      <c r="U46" s="27">
        <f t="shared" si="65"/>
        <v>0</v>
      </c>
      <c r="V46" s="27">
        <f t="shared" si="65"/>
        <v>0</v>
      </c>
      <c r="W46" s="27">
        <f t="shared" si="65"/>
        <v>0</v>
      </c>
      <c r="X46" s="27">
        <f t="shared" si="65"/>
        <v>0</v>
      </c>
      <c r="Y46" s="27">
        <f t="shared" si="65"/>
        <v>0</v>
      </c>
      <c r="Z46" s="27">
        <f t="shared" si="65"/>
        <v>0</v>
      </c>
      <c r="AA46" s="27">
        <f t="shared" si="65"/>
        <v>0</v>
      </c>
      <c r="AB46" s="27">
        <f t="shared" si="65"/>
        <v>0</v>
      </c>
      <c r="AC46" s="27">
        <f t="shared" si="65"/>
        <v>0</v>
      </c>
      <c r="AD46" s="27">
        <f t="shared" si="65"/>
        <v>0</v>
      </c>
      <c r="AF46" s="27">
        <f>-IF(AF44&gt;0,Settings!$BZ$19,0)</f>
        <v>0</v>
      </c>
      <c r="AG46" s="27">
        <f>-IF(AG44&gt;0,Settings!$BZ$19,0)</f>
        <v>0</v>
      </c>
      <c r="AH46" s="27">
        <f>-IF(AH44&gt;0,Settings!$BZ$19,0)</f>
        <v>0</v>
      </c>
      <c r="AI46" s="27">
        <f>-IF(AI44&gt;0,Settings!$BZ$19,0)</f>
        <v>0</v>
      </c>
      <c r="AJ46" s="27">
        <f>-IF(AJ44&gt;0,Settings!$BZ$19,0)</f>
        <v>-277.77777777777777</v>
      </c>
      <c r="AK46" s="27">
        <f>-IF(AK44&gt;0,Settings!$BZ$19,0)</f>
        <v>-277.77777777777777</v>
      </c>
      <c r="AL46" s="27">
        <f>-IF(AL44&gt;0,Settings!$BZ$19,0)</f>
        <v>-277.77777777777777</v>
      </c>
      <c r="AM46" s="27">
        <f>-IF(AM44&gt;0,Settings!$BZ$19,0)</f>
        <v>-277.77777777777777</v>
      </c>
      <c r="AN46" s="27">
        <f>-IF(AN44&gt;0,Settings!$BZ$19,0)</f>
        <v>-277.77777777777777</v>
      </c>
      <c r="AO46" s="27">
        <f>-IF(AO44&gt;0,Settings!$BZ$19,0)</f>
        <v>-277.77777777777777</v>
      </c>
      <c r="AP46" s="27">
        <f>-IF(AP44&gt;0,Settings!$BZ$19,0)</f>
        <v>-277.77777777777777</v>
      </c>
      <c r="AQ46" s="27">
        <f>-IF(AQ44&gt;0,Settings!$BZ$19,0)</f>
        <v>-277.77777777777777</v>
      </c>
      <c r="AR46" s="27">
        <f>-IF(AR44&gt;0,Settings!$BZ$19,0)</f>
        <v>-277.77777777777777</v>
      </c>
      <c r="AS46" s="27">
        <f>-IF(AS44&gt;0,Settings!$BZ$19,0)</f>
        <v>-277.77777777777777</v>
      </c>
      <c r="AT46" s="27">
        <f>-IF(AT44&gt;0,Settings!$BZ$19,0)</f>
        <v>-277.77777777777777</v>
      </c>
      <c r="AU46" s="27">
        <f>-IF(AU44&gt;0,Settings!$BZ$19,0)</f>
        <v>-277.77777777777777</v>
      </c>
      <c r="AV46" s="27">
        <f>-IF(AV44&gt;0,Settings!$BZ$19,0)</f>
        <v>-277.77777777777777</v>
      </c>
      <c r="AW46" s="27">
        <f>-IF(AW44&gt;0,Settings!$BZ$19,0)</f>
        <v>-277.77777777777777</v>
      </c>
      <c r="AX46" s="27">
        <f>-IF(AX44&gt;0,Settings!$BZ$19,0)</f>
        <v>-277.77777777777777</v>
      </c>
      <c r="AY46" s="27">
        <f>-IF(AY44&gt;0,Settings!$BZ$19,0)</f>
        <v>-277.77777777777777</v>
      </c>
      <c r="AZ46" s="27">
        <f>-IF(AZ44&gt;0,Settings!$BZ$19,0)</f>
        <v>-277.77777777777777</v>
      </c>
      <c r="BA46" s="27">
        <f>-IF(BA44&gt;0,Settings!$BZ$19,0)</f>
        <v>-277.77777777777777</v>
      </c>
      <c r="BB46" s="27">
        <f>-IF(BB44&gt;0,Settings!$BZ$19,0)</f>
        <v>-277.77777777777777</v>
      </c>
      <c r="BC46" s="27">
        <f>-IF(BC44&gt;0,Settings!$BZ$19,0)</f>
        <v>0</v>
      </c>
      <c r="BD46" s="27">
        <f>-IF(BD44&gt;0,Settings!$BZ$19,0)</f>
        <v>0</v>
      </c>
      <c r="BE46" s="27">
        <f>-IF(BE44&gt;0,Settings!$BZ$19,0)</f>
        <v>0</v>
      </c>
      <c r="BF46" s="27">
        <f>-IF(BF44&gt;0,Settings!$BZ$19,0)</f>
        <v>0</v>
      </c>
      <c r="BG46" s="27">
        <f>-IF(BG44&gt;0,Settings!$BZ$19,0)</f>
        <v>0</v>
      </c>
      <c r="BH46" s="27">
        <f>-IF(BH44&gt;0,Settings!$BZ$19,0)</f>
        <v>0</v>
      </c>
      <c r="BI46" s="27">
        <f>-IF(BI44&gt;0,Settings!$BZ$19,0)</f>
        <v>0</v>
      </c>
      <c r="BJ46" s="27">
        <f>-IF(BJ44&gt;0,Settings!$BZ$19,0)</f>
        <v>0</v>
      </c>
      <c r="BK46" s="27">
        <f>-IF(BK44&gt;0,Settings!$BZ$19,0)</f>
        <v>0</v>
      </c>
      <c r="BL46" s="27">
        <f>-IF(BL44&gt;0,Settings!$BZ$19,0)</f>
        <v>0</v>
      </c>
      <c r="BM46" s="27">
        <f>-IF(BM44&gt;0,Settings!$BZ$19,0)</f>
        <v>0</v>
      </c>
      <c r="BN46" s="27">
        <f>-IF(BN44&gt;0,Settings!$BZ$19,0)</f>
        <v>0</v>
      </c>
      <c r="BO46" s="27">
        <f>-IF(BO44&gt;0,Settings!$BZ$19,0)</f>
        <v>0</v>
      </c>
      <c r="BP46" s="27">
        <f>-IF(BP44&gt;0,Settings!$BZ$19,0)</f>
        <v>0</v>
      </c>
      <c r="BQ46" s="27">
        <f>-IF(BQ44&gt;0,Settings!$BZ$19,0)</f>
        <v>0</v>
      </c>
      <c r="BR46" s="27">
        <f>-IF(BR44&gt;0,Settings!$BZ$19,0)</f>
        <v>0</v>
      </c>
      <c r="BS46" s="27">
        <f>-IF(BS44&gt;0,Settings!$BZ$19,0)</f>
        <v>0</v>
      </c>
      <c r="BT46" s="27">
        <f>-IF(BT44&gt;0,Settings!$BZ$19,0)</f>
        <v>0</v>
      </c>
      <c r="BU46" s="27">
        <f>-IF(BU44&gt;0,Settings!$BZ$19,0)</f>
        <v>0</v>
      </c>
      <c r="BV46" s="27">
        <f>-IF(BV44&gt;0,Settings!$BZ$19,0)</f>
        <v>0</v>
      </c>
      <c r="BW46" s="27">
        <f>-IF(BW44&gt;0,Settings!$BZ$19,0)</f>
        <v>0</v>
      </c>
      <c r="BX46" s="27">
        <f>-IF(BX44&gt;0,Settings!$BZ$19,0)</f>
        <v>0</v>
      </c>
      <c r="BY46" s="27">
        <f>-IF(BY44&gt;0,Settings!$BZ$19,0)</f>
        <v>0</v>
      </c>
      <c r="BZ46" s="27">
        <f>-IF(BZ44&gt;0,Settings!$BZ$19,0)</f>
        <v>0</v>
      </c>
      <c r="CA46" s="27">
        <f>-IF(CA44&gt;0,Settings!$BZ$19,0)</f>
        <v>0</v>
      </c>
      <c r="CB46" s="27">
        <f>-IF(CB44&gt;0,Settings!$BZ$19,0)</f>
        <v>0</v>
      </c>
      <c r="CC46" s="27">
        <f>-IF(CC44&gt;0,Settings!$BZ$19,0)</f>
        <v>0</v>
      </c>
      <c r="CD46" s="27">
        <f>-IF(CD44&gt;0,Settings!$BZ$19,0)</f>
        <v>0</v>
      </c>
      <c r="CE46" s="27">
        <f>-IF(CE44&gt;0,Settings!$BZ$19,0)</f>
        <v>0</v>
      </c>
      <c r="CF46" s="27">
        <f>-IF(CF44&gt;0,Settings!$BZ$19,0)</f>
        <v>0</v>
      </c>
      <c r="CG46" s="27">
        <f>-IF(CG44&gt;0,Settings!$BZ$19,0)</f>
        <v>0</v>
      </c>
      <c r="CH46" s="27">
        <f>-IF(CH44&gt;0,Settings!$BZ$19,0)</f>
        <v>0</v>
      </c>
      <c r="CI46" s="27">
        <f>-IF(CI44&gt;0,Settings!$BZ$19,0)</f>
        <v>0</v>
      </c>
      <c r="CJ46" s="27">
        <f>-IF(CJ44&gt;0,Settings!$BZ$19,0)</f>
        <v>0</v>
      </c>
      <c r="CK46" s="27">
        <f>-IF(CK44&gt;0,Settings!$BZ$19,0)</f>
        <v>0</v>
      </c>
      <c r="CL46" s="27">
        <f>-IF(CL44&gt;0,Settings!$BZ$19,0)</f>
        <v>0</v>
      </c>
      <c r="CM46" s="27">
        <f>-IF(CM44&gt;0,Settings!$BZ$19,0)</f>
        <v>0</v>
      </c>
    </row>
    <row r="47" spans="1:91" s="20" customFormat="1" ht="15" x14ac:dyDescent="0.2">
      <c r="A47" s="223"/>
      <c r="B47" s="28" t="s">
        <v>329</v>
      </c>
      <c r="C47" s="221" t="str">
        <f>Inputs!$J$16</f>
        <v>EUR</v>
      </c>
      <c r="D47" s="19" t="s">
        <v>19</v>
      </c>
      <c r="E47" s="63">
        <f>SUM(E44:E46)</f>
        <v>2777.7777777777783</v>
      </c>
      <c r="F47" s="63">
        <f>SUM(F44:F46)</f>
        <v>-277.77777777777737</v>
      </c>
      <c r="G47" s="63">
        <f>SUM(G44:G46)</f>
        <v>-277.77777777777737</v>
      </c>
      <c r="H47" s="63">
        <f>SUM(H44:H46)</f>
        <v>-277.77777777777737</v>
      </c>
      <c r="I47" s="63">
        <f>SUM(I44:I46)</f>
        <v>-277.77777777777737</v>
      </c>
      <c r="K47" s="63">
        <f t="shared" ref="K47:AD47" si="66">SUM(K44:K46)</f>
        <v>0</v>
      </c>
      <c r="L47" s="63">
        <f t="shared" si="66"/>
        <v>4444.4444444444443</v>
      </c>
      <c r="M47" s="63">
        <f t="shared" si="66"/>
        <v>3611.1111111111113</v>
      </c>
      <c r="N47" s="63">
        <f t="shared" si="66"/>
        <v>2777.7777777777783</v>
      </c>
      <c r="O47" s="63">
        <f t="shared" si="66"/>
        <v>1944.444444444445</v>
      </c>
      <c r="P47" s="63">
        <f t="shared" si="66"/>
        <v>1111.1111111111118</v>
      </c>
      <c r="Q47" s="63">
        <f t="shared" si="66"/>
        <v>277.77777777777851</v>
      </c>
      <c r="R47" s="63">
        <f t="shared" si="66"/>
        <v>-277.77777777777703</v>
      </c>
      <c r="S47" s="63">
        <f t="shared" si="66"/>
        <v>-277.77777777777703</v>
      </c>
      <c r="T47" s="63">
        <f t="shared" si="66"/>
        <v>-277.77777777777703</v>
      </c>
      <c r="U47" s="63">
        <f t="shared" si="66"/>
        <v>-277.77777777777703</v>
      </c>
      <c r="V47" s="63">
        <f t="shared" si="66"/>
        <v>-277.77777777777703</v>
      </c>
      <c r="W47" s="63">
        <f t="shared" si="66"/>
        <v>-277.77777777777703</v>
      </c>
      <c r="X47" s="63">
        <f t="shared" si="66"/>
        <v>-277.77777777777703</v>
      </c>
      <c r="Y47" s="63">
        <f t="shared" si="66"/>
        <v>-277.77777777777703</v>
      </c>
      <c r="Z47" s="63">
        <f t="shared" si="66"/>
        <v>-277.77777777777703</v>
      </c>
      <c r="AA47" s="63">
        <f t="shared" si="66"/>
        <v>-277.77777777777703</v>
      </c>
      <c r="AB47" s="63">
        <f t="shared" si="66"/>
        <v>-277.77777777777703</v>
      </c>
      <c r="AC47" s="63">
        <f t="shared" si="66"/>
        <v>-277.77777777777703</v>
      </c>
      <c r="AD47" s="63">
        <f t="shared" si="66"/>
        <v>-277.77777777777703</v>
      </c>
      <c r="AF47" s="63">
        <f t="shared" ref="AF47:BK47" si="67">SUM(AF44:AF46)</f>
        <v>0</v>
      </c>
      <c r="AG47" s="63">
        <f t="shared" si="67"/>
        <v>0</v>
      </c>
      <c r="AH47" s="63">
        <f t="shared" si="67"/>
        <v>0</v>
      </c>
      <c r="AI47" s="63">
        <f t="shared" si="67"/>
        <v>5000</v>
      </c>
      <c r="AJ47" s="63">
        <f t="shared" si="67"/>
        <v>4722.2222222222226</v>
      </c>
      <c r="AK47" s="63">
        <f t="shared" si="67"/>
        <v>4444.4444444444453</v>
      </c>
      <c r="AL47" s="63">
        <f t="shared" si="67"/>
        <v>4166.6666666666679</v>
      </c>
      <c r="AM47" s="63">
        <f t="shared" si="67"/>
        <v>3888.8888888888901</v>
      </c>
      <c r="AN47" s="63">
        <f t="shared" si="67"/>
        <v>3611.1111111111122</v>
      </c>
      <c r="AO47" s="63">
        <f t="shared" si="67"/>
        <v>3333.3333333333344</v>
      </c>
      <c r="AP47" s="63">
        <f t="shared" si="67"/>
        <v>3055.5555555555566</v>
      </c>
      <c r="AQ47" s="63">
        <f t="shared" si="67"/>
        <v>2777.7777777777787</v>
      </c>
      <c r="AR47" s="63">
        <f t="shared" si="67"/>
        <v>2500.0000000000009</v>
      </c>
      <c r="AS47" s="63">
        <f t="shared" si="67"/>
        <v>2222.2222222222231</v>
      </c>
      <c r="AT47" s="63">
        <f t="shared" si="67"/>
        <v>1944.4444444444453</v>
      </c>
      <c r="AU47" s="63">
        <f t="shared" si="67"/>
        <v>1666.6666666666674</v>
      </c>
      <c r="AV47" s="63">
        <f t="shared" si="67"/>
        <v>1388.8888888888896</v>
      </c>
      <c r="AW47" s="63">
        <f t="shared" si="67"/>
        <v>1111.1111111111118</v>
      </c>
      <c r="AX47" s="63">
        <f t="shared" si="67"/>
        <v>833.33333333333394</v>
      </c>
      <c r="AY47" s="63">
        <f t="shared" si="67"/>
        <v>555.55555555555611</v>
      </c>
      <c r="AZ47" s="63">
        <f t="shared" si="67"/>
        <v>277.77777777777834</v>
      </c>
      <c r="BA47" s="63">
        <f t="shared" si="67"/>
        <v>5.6843418860808015E-13</v>
      </c>
      <c r="BB47" s="63">
        <f t="shared" si="67"/>
        <v>-277.7777777777772</v>
      </c>
      <c r="BC47" s="63">
        <f t="shared" si="67"/>
        <v>-277.7777777777772</v>
      </c>
      <c r="BD47" s="63">
        <f t="shared" si="67"/>
        <v>-277.7777777777772</v>
      </c>
      <c r="BE47" s="63">
        <f t="shared" si="67"/>
        <v>-277.7777777777772</v>
      </c>
      <c r="BF47" s="63">
        <f t="shared" si="67"/>
        <v>-277.7777777777772</v>
      </c>
      <c r="BG47" s="63">
        <f t="shared" si="67"/>
        <v>-277.7777777777772</v>
      </c>
      <c r="BH47" s="63">
        <f t="shared" si="67"/>
        <v>-277.7777777777772</v>
      </c>
      <c r="BI47" s="63">
        <f t="shared" si="67"/>
        <v>-277.7777777777772</v>
      </c>
      <c r="BJ47" s="63">
        <f t="shared" si="67"/>
        <v>-277.7777777777772</v>
      </c>
      <c r="BK47" s="63">
        <f t="shared" si="67"/>
        <v>-277.7777777777772</v>
      </c>
      <c r="BL47" s="63">
        <f t="shared" ref="BL47:CM47" si="68">SUM(BL44:BL46)</f>
        <v>-277.7777777777772</v>
      </c>
      <c r="BM47" s="63">
        <f t="shared" si="68"/>
        <v>-277.7777777777772</v>
      </c>
      <c r="BN47" s="63">
        <f t="shared" si="68"/>
        <v>-277.7777777777772</v>
      </c>
      <c r="BO47" s="63">
        <f t="shared" si="68"/>
        <v>-277.7777777777772</v>
      </c>
      <c r="BP47" s="63">
        <f t="shared" si="68"/>
        <v>-277.7777777777772</v>
      </c>
      <c r="BQ47" s="63">
        <f t="shared" si="68"/>
        <v>-277.7777777777772</v>
      </c>
      <c r="BR47" s="63">
        <f t="shared" si="68"/>
        <v>-277.7777777777772</v>
      </c>
      <c r="BS47" s="63">
        <f t="shared" si="68"/>
        <v>-277.7777777777772</v>
      </c>
      <c r="BT47" s="63">
        <f t="shared" si="68"/>
        <v>-277.7777777777772</v>
      </c>
      <c r="BU47" s="63">
        <f t="shared" si="68"/>
        <v>-277.7777777777772</v>
      </c>
      <c r="BV47" s="63">
        <f t="shared" si="68"/>
        <v>-277.7777777777772</v>
      </c>
      <c r="BW47" s="63">
        <f t="shared" si="68"/>
        <v>-277.7777777777772</v>
      </c>
      <c r="BX47" s="63">
        <f t="shared" si="68"/>
        <v>-277.7777777777772</v>
      </c>
      <c r="BY47" s="63">
        <f t="shared" si="68"/>
        <v>-277.7777777777772</v>
      </c>
      <c r="BZ47" s="63">
        <f t="shared" si="68"/>
        <v>-277.7777777777772</v>
      </c>
      <c r="CA47" s="63">
        <f t="shared" si="68"/>
        <v>-277.7777777777772</v>
      </c>
      <c r="CB47" s="63">
        <f t="shared" si="68"/>
        <v>-277.7777777777772</v>
      </c>
      <c r="CC47" s="63">
        <f t="shared" si="68"/>
        <v>-277.7777777777772</v>
      </c>
      <c r="CD47" s="63">
        <f t="shared" si="68"/>
        <v>-277.7777777777772</v>
      </c>
      <c r="CE47" s="63">
        <f t="shared" si="68"/>
        <v>-277.7777777777772</v>
      </c>
      <c r="CF47" s="63">
        <f t="shared" si="68"/>
        <v>-277.7777777777772</v>
      </c>
      <c r="CG47" s="63">
        <f t="shared" si="68"/>
        <v>-277.7777777777772</v>
      </c>
      <c r="CH47" s="63">
        <f t="shared" si="68"/>
        <v>-277.7777777777772</v>
      </c>
      <c r="CI47" s="63">
        <f t="shared" si="68"/>
        <v>-277.7777777777772</v>
      </c>
      <c r="CJ47" s="63">
        <f t="shared" si="68"/>
        <v>-277.7777777777772</v>
      </c>
      <c r="CK47" s="63">
        <f t="shared" si="68"/>
        <v>-277.7777777777772</v>
      </c>
      <c r="CL47" s="63">
        <f t="shared" si="68"/>
        <v>-277.7777777777772</v>
      </c>
      <c r="CM47" s="63">
        <f t="shared" si="68"/>
        <v>-277.7777777777772</v>
      </c>
    </row>
    <row r="48" spans="1:91" s="20" customFormat="1" ht="44" customHeight="1" x14ac:dyDescent="0.2">
      <c r="A48" s="223"/>
      <c r="B48" s="28"/>
      <c r="C48" s="223"/>
      <c r="E48" s="63"/>
      <c r="F48" s="63"/>
      <c r="G48" s="63"/>
      <c r="H48" s="63"/>
      <c r="I48" s="63"/>
      <c r="K48" s="63"/>
      <c r="L48" s="63"/>
      <c r="M48" s="63"/>
      <c r="N48" s="63"/>
      <c r="O48" s="63"/>
      <c r="P48" s="63"/>
      <c r="Q48" s="63"/>
      <c r="R48" s="63"/>
      <c r="S48" s="63"/>
      <c r="T48" s="63"/>
      <c r="U48" s="63"/>
      <c r="V48" s="63"/>
      <c r="W48" s="63"/>
      <c r="X48" s="63"/>
      <c r="Y48" s="63"/>
      <c r="Z48" s="63"/>
      <c r="AA48" s="63"/>
      <c r="AB48" s="63"/>
      <c r="AC48" s="63"/>
      <c r="AD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row>
    <row r="49" spans="1:91" s="20" customFormat="1" ht="15" x14ac:dyDescent="0.2">
      <c r="A49" s="223"/>
      <c r="B49" s="23" t="s">
        <v>339</v>
      </c>
      <c r="C49" s="223"/>
      <c r="E49" s="63"/>
      <c r="F49" s="63"/>
      <c r="G49" s="63"/>
      <c r="H49" s="63"/>
      <c r="I49" s="63"/>
      <c r="K49" s="63"/>
      <c r="L49" s="63"/>
      <c r="M49" s="63"/>
      <c r="N49" s="63"/>
      <c r="O49" s="63"/>
      <c r="P49" s="63"/>
      <c r="Q49" s="63"/>
      <c r="R49" s="63"/>
      <c r="S49" s="63"/>
      <c r="T49" s="63"/>
      <c r="U49" s="63"/>
      <c r="V49" s="63"/>
      <c r="W49" s="63"/>
      <c r="X49" s="63"/>
      <c r="Y49" s="63"/>
      <c r="Z49" s="63"/>
      <c r="AA49" s="63"/>
      <c r="AB49" s="63"/>
      <c r="AC49" s="63"/>
      <c r="AD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row>
    <row r="50" spans="1:91" s="20" customFormat="1" ht="15" x14ac:dyDescent="0.2">
      <c r="A50" s="223"/>
      <c r="B50" s="28"/>
      <c r="C50" s="223"/>
      <c r="E50" s="63"/>
      <c r="F50" s="63"/>
      <c r="G50" s="63"/>
      <c r="H50" s="63"/>
      <c r="I50" s="63"/>
      <c r="K50" s="63"/>
      <c r="L50" s="63"/>
      <c r="M50" s="63"/>
      <c r="N50" s="63"/>
      <c r="O50" s="63"/>
      <c r="P50" s="63"/>
      <c r="Q50" s="63"/>
      <c r="R50" s="63"/>
      <c r="S50" s="63"/>
      <c r="T50" s="63"/>
      <c r="U50" s="63"/>
      <c r="V50" s="63"/>
      <c r="W50" s="63"/>
      <c r="X50" s="63"/>
      <c r="Y50" s="63"/>
      <c r="Z50" s="63"/>
      <c r="AA50" s="63"/>
      <c r="AB50" s="63"/>
      <c r="AC50" s="63"/>
      <c r="AD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row>
    <row r="51" spans="1:91" s="20" customFormat="1" ht="15" x14ac:dyDescent="0.2">
      <c r="A51" s="223" t="str">
        <f>Inputs!JJ17</f>
        <v>▻ General &amp; Administrative</v>
      </c>
      <c r="B51" s="226" t="s">
        <v>338</v>
      </c>
      <c r="C51" s="223"/>
    </row>
    <row r="52" spans="1:91" s="20" customFormat="1" ht="15" x14ac:dyDescent="0.2">
      <c r="A52" s="223"/>
      <c r="B52" s="28" t="s">
        <v>332</v>
      </c>
      <c r="C52" s="221" t="str">
        <f>Inputs!$J$16</f>
        <v>EUR</v>
      </c>
      <c r="D52" s="19" t="s">
        <v>19</v>
      </c>
      <c r="E52" s="63">
        <v>0</v>
      </c>
      <c r="F52" s="63">
        <f>E55</f>
        <v>97916.666666666672</v>
      </c>
      <c r="G52" s="63">
        <f>F55</f>
        <v>89583.333333333343</v>
      </c>
      <c r="H52" s="63">
        <f>G55</f>
        <v>81250.000000000015</v>
      </c>
      <c r="I52" s="63">
        <f>H55</f>
        <v>72916.666666666686</v>
      </c>
      <c r="K52" s="63">
        <v>0</v>
      </c>
      <c r="L52" s="63">
        <f t="shared" ref="L52:AD52" si="69">K55</f>
        <v>0</v>
      </c>
      <c r="M52" s="63">
        <f t="shared" si="69"/>
        <v>0</v>
      </c>
      <c r="N52" s="63">
        <f t="shared" si="69"/>
        <v>100000</v>
      </c>
      <c r="O52" s="63">
        <f t="shared" si="69"/>
        <v>97916.666666666672</v>
      </c>
      <c r="P52" s="63">
        <f t="shared" si="69"/>
        <v>95833.333333333343</v>
      </c>
      <c r="Q52" s="63">
        <f t="shared" si="69"/>
        <v>93750.000000000015</v>
      </c>
      <c r="R52" s="63">
        <f t="shared" si="69"/>
        <v>91666.666666666686</v>
      </c>
      <c r="S52" s="63">
        <f t="shared" si="69"/>
        <v>89583.333333333358</v>
      </c>
      <c r="T52" s="63">
        <f t="shared" si="69"/>
        <v>87500.000000000029</v>
      </c>
      <c r="U52" s="63">
        <f t="shared" si="69"/>
        <v>85416.666666666701</v>
      </c>
      <c r="V52" s="63">
        <f t="shared" si="69"/>
        <v>83333.333333333372</v>
      </c>
      <c r="W52" s="63">
        <f t="shared" si="69"/>
        <v>81250.000000000044</v>
      </c>
      <c r="X52" s="63">
        <f t="shared" si="69"/>
        <v>79166.666666666715</v>
      </c>
      <c r="Y52" s="63">
        <f t="shared" si="69"/>
        <v>77083.333333333387</v>
      </c>
      <c r="Z52" s="63">
        <f t="shared" si="69"/>
        <v>75000.000000000058</v>
      </c>
      <c r="AA52" s="63">
        <f t="shared" si="69"/>
        <v>72916.66666666673</v>
      </c>
      <c r="AB52" s="63">
        <f t="shared" si="69"/>
        <v>70833.333333333401</v>
      </c>
      <c r="AC52" s="63">
        <f t="shared" si="69"/>
        <v>68750.000000000073</v>
      </c>
      <c r="AD52" s="63">
        <f t="shared" si="69"/>
        <v>66666.666666666744</v>
      </c>
      <c r="AF52" s="63">
        <v>0</v>
      </c>
      <c r="AG52" s="63">
        <f t="shared" ref="AG52:BL52" si="70">AF55</f>
        <v>0</v>
      </c>
      <c r="AH52" s="63">
        <f t="shared" si="70"/>
        <v>0</v>
      </c>
      <c r="AI52" s="63">
        <f t="shared" si="70"/>
        <v>0</v>
      </c>
      <c r="AJ52" s="63">
        <f t="shared" si="70"/>
        <v>0</v>
      </c>
      <c r="AK52" s="63">
        <f t="shared" si="70"/>
        <v>0</v>
      </c>
      <c r="AL52" s="63">
        <f t="shared" si="70"/>
        <v>0</v>
      </c>
      <c r="AM52" s="63">
        <f t="shared" si="70"/>
        <v>0</v>
      </c>
      <c r="AN52" s="63">
        <f t="shared" si="70"/>
        <v>0</v>
      </c>
      <c r="AO52" s="63">
        <f t="shared" si="70"/>
        <v>100000</v>
      </c>
      <c r="AP52" s="63">
        <f t="shared" si="70"/>
        <v>99305.555555555562</v>
      </c>
      <c r="AQ52" s="63">
        <f t="shared" si="70"/>
        <v>98611.111111111124</v>
      </c>
      <c r="AR52" s="63">
        <f t="shared" si="70"/>
        <v>97916.666666666686</v>
      </c>
      <c r="AS52" s="63">
        <f t="shared" si="70"/>
        <v>97222.222222222248</v>
      </c>
      <c r="AT52" s="63">
        <f t="shared" si="70"/>
        <v>96527.77777777781</v>
      </c>
      <c r="AU52" s="63">
        <f t="shared" si="70"/>
        <v>95833.333333333372</v>
      </c>
      <c r="AV52" s="63">
        <f t="shared" si="70"/>
        <v>95138.888888888934</v>
      </c>
      <c r="AW52" s="63">
        <f t="shared" si="70"/>
        <v>94444.444444444496</v>
      </c>
      <c r="AX52" s="63">
        <f t="shared" si="70"/>
        <v>93750.000000000058</v>
      </c>
      <c r="AY52" s="63">
        <f t="shared" si="70"/>
        <v>93055.55555555562</v>
      </c>
      <c r="AZ52" s="63">
        <f t="shared" si="70"/>
        <v>92361.111111111182</v>
      </c>
      <c r="BA52" s="63">
        <f t="shared" si="70"/>
        <v>91666.666666666744</v>
      </c>
      <c r="BB52" s="63">
        <f t="shared" si="70"/>
        <v>90972.222222222306</v>
      </c>
      <c r="BC52" s="63">
        <f t="shared" si="70"/>
        <v>90277.777777777868</v>
      </c>
      <c r="BD52" s="63">
        <f t="shared" si="70"/>
        <v>89583.33333333343</v>
      </c>
      <c r="BE52" s="63">
        <f t="shared" si="70"/>
        <v>88888.888888888992</v>
      </c>
      <c r="BF52" s="63">
        <f t="shared" si="70"/>
        <v>88194.444444444554</v>
      </c>
      <c r="BG52" s="63">
        <f t="shared" si="70"/>
        <v>87500.000000000116</v>
      </c>
      <c r="BH52" s="63">
        <f t="shared" si="70"/>
        <v>86805.555555555678</v>
      </c>
      <c r="BI52" s="63">
        <f t="shared" si="70"/>
        <v>86111.11111111124</v>
      </c>
      <c r="BJ52" s="63">
        <f t="shared" si="70"/>
        <v>85416.666666666802</v>
      </c>
      <c r="BK52" s="63">
        <f t="shared" si="70"/>
        <v>84722.222222222365</v>
      </c>
      <c r="BL52" s="63">
        <f t="shared" si="70"/>
        <v>84027.777777777927</v>
      </c>
      <c r="BM52" s="63">
        <f t="shared" ref="BM52:CM52" si="71">BL55</f>
        <v>83333.333333333489</v>
      </c>
      <c r="BN52" s="63">
        <f t="shared" si="71"/>
        <v>82638.888888889051</v>
      </c>
      <c r="BO52" s="63">
        <f t="shared" si="71"/>
        <v>81944.444444444613</v>
      </c>
      <c r="BP52" s="63">
        <f t="shared" si="71"/>
        <v>81250.000000000175</v>
      </c>
      <c r="BQ52" s="63">
        <f t="shared" si="71"/>
        <v>80555.555555555737</v>
      </c>
      <c r="BR52" s="63">
        <f t="shared" si="71"/>
        <v>79861.111111111299</v>
      </c>
      <c r="BS52" s="63">
        <f t="shared" si="71"/>
        <v>79166.666666666861</v>
      </c>
      <c r="BT52" s="63">
        <f t="shared" si="71"/>
        <v>78472.222222222423</v>
      </c>
      <c r="BU52" s="63">
        <f t="shared" si="71"/>
        <v>77777.777777777985</v>
      </c>
      <c r="BV52" s="63">
        <f t="shared" si="71"/>
        <v>77083.333333333547</v>
      </c>
      <c r="BW52" s="63">
        <f t="shared" si="71"/>
        <v>76388.888888889109</v>
      </c>
      <c r="BX52" s="63">
        <f t="shared" si="71"/>
        <v>75694.444444444671</v>
      </c>
      <c r="BY52" s="63">
        <f t="shared" si="71"/>
        <v>75000.000000000233</v>
      </c>
      <c r="BZ52" s="63">
        <f t="shared" si="71"/>
        <v>74305.555555555795</v>
      </c>
      <c r="CA52" s="63">
        <f t="shared" si="71"/>
        <v>73611.111111111357</v>
      </c>
      <c r="CB52" s="63">
        <f t="shared" si="71"/>
        <v>72916.666666666919</v>
      </c>
      <c r="CC52" s="63">
        <f t="shared" si="71"/>
        <v>72222.222222222481</v>
      </c>
      <c r="CD52" s="63">
        <f t="shared" si="71"/>
        <v>71527.777777778043</v>
      </c>
      <c r="CE52" s="63">
        <f t="shared" si="71"/>
        <v>70833.333333333605</v>
      </c>
      <c r="CF52" s="63">
        <f t="shared" si="71"/>
        <v>70138.888888889167</v>
      </c>
      <c r="CG52" s="63">
        <f t="shared" si="71"/>
        <v>69444.444444444729</v>
      </c>
      <c r="CH52" s="63">
        <f t="shared" si="71"/>
        <v>68750.000000000291</v>
      </c>
      <c r="CI52" s="63">
        <f t="shared" si="71"/>
        <v>68055.555555555853</v>
      </c>
      <c r="CJ52" s="63">
        <f t="shared" si="71"/>
        <v>67361.111111111415</v>
      </c>
      <c r="CK52" s="63">
        <f t="shared" si="71"/>
        <v>66666.666666666977</v>
      </c>
      <c r="CL52" s="63">
        <f t="shared" si="71"/>
        <v>65972.222222222539</v>
      </c>
      <c r="CM52" s="63">
        <f t="shared" si="71"/>
        <v>65277.777777778094</v>
      </c>
    </row>
    <row r="53" spans="1:91" s="20" customFormat="1" ht="15" x14ac:dyDescent="0.2">
      <c r="A53" s="223"/>
      <c r="B53" s="62" t="s">
        <v>331</v>
      </c>
      <c r="C53" s="221" t="str">
        <f>Inputs!$J$16</f>
        <v>EUR</v>
      </c>
      <c r="D53" s="19" t="s">
        <v>19</v>
      </c>
      <c r="E53" s="27">
        <f t="shared" ref="E53:I54" si="72">SUMIF($K$4:$AD$4,E$4,$K53:$AD53)</f>
        <v>100000</v>
      </c>
      <c r="F53" s="27">
        <f t="shared" si="72"/>
        <v>0</v>
      </c>
      <c r="G53" s="27">
        <f t="shared" si="72"/>
        <v>0</v>
      </c>
      <c r="H53" s="27">
        <f t="shared" si="72"/>
        <v>0</v>
      </c>
      <c r="I53" s="27">
        <f t="shared" si="72"/>
        <v>0</v>
      </c>
      <c r="K53" s="27">
        <f t="shared" ref="K53:T54" si="73">SUMIFS($AF53:$CM53,$AF$4:$CM$4,K$4,$AF$8:$CM$8,K$8)</f>
        <v>0</v>
      </c>
      <c r="L53" s="27">
        <f t="shared" si="73"/>
        <v>0</v>
      </c>
      <c r="M53" s="27">
        <f t="shared" si="73"/>
        <v>100000</v>
      </c>
      <c r="N53" s="27">
        <f t="shared" si="73"/>
        <v>0</v>
      </c>
      <c r="O53" s="27">
        <f t="shared" si="73"/>
        <v>0</v>
      </c>
      <c r="P53" s="27">
        <f t="shared" si="73"/>
        <v>0</v>
      </c>
      <c r="Q53" s="27">
        <f t="shared" si="73"/>
        <v>0</v>
      </c>
      <c r="R53" s="27">
        <f t="shared" si="73"/>
        <v>0</v>
      </c>
      <c r="S53" s="27">
        <f t="shared" si="73"/>
        <v>0</v>
      </c>
      <c r="T53" s="27">
        <f t="shared" si="73"/>
        <v>0</v>
      </c>
      <c r="U53" s="27">
        <f t="shared" ref="U53:AD54" si="74">SUMIFS($AF53:$CM53,$AF$4:$CM$4,U$4,$AF$8:$CM$8,U$8)</f>
        <v>0</v>
      </c>
      <c r="V53" s="27">
        <f t="shared" si="74"/>
        <v>0</v>
      </c>
      <c r="W53" s="27">
        <f t="shared" si="74"/>
        <v>0</v>
      </c>
      <c r="X53" s="27">
        <f t="shared" si="74"/>
        <v>0</v>
      </c>
      <c r="Y53" s="27">
        <f t="shared" si="74"/>
        <v>0</v>
      </c>
      <c r="Z53" s="27">
        <f t="shared" si="74"/>
        <v>0</v>
      </c>
      <c r="AA53" s="27">
        <f t="shared" si="74"/>
        <v>0</v>
      </c>
      <c r="AB53" s="27">
        <f t="shared" si="74"/>
        <v>0</v>
      </c>
      <c r="AC53" s="27">
        <f t="shared" si="74"/>
        <v>0</v>
      </c>
      <c r="AD53" s="27">
        <f t="shared" si="74"/>
        <v>0</v>
      </c>
      <c r="AF53" s="27">
        <f t="shared" ref="AF53:BK53" si="75">-AF59</f>
        <v>0</v>
      </c>
      <c r="AG53" s="27">
        <f t="shared" si="75"/>
        <v>0</v>
      </c>
      <c r="AH53" s="27">
        <f t="shared" si="75"/>
        <v>0</v>
      </c>
      <c r="AI53" s="27">
        <f t="shared" si="75"/>
        <v>0</v>
      </c>
      <c r="AJ53" s="27">
        <f t="shared" si="75"/>
        <v>0</v>
      </c>
      <c r="AK53" s="27">
        <f t="shared" si="75"/>
        <v>0</v>
      </c>
      <c r="AL53" s="27">
        <f t="shared" si="75"/>
        <v>0</v>
      </c>
      <c r="AM53" s="27">
        <f t="shared" si="75"/>
        <v>0</v>
      </c>
      <c r="AN53" s="27">
        <f t="shared" si="75"/>
        <v>100000</v>
      </c>
      <c r="AO53" s="27">
        <f t="shared" si="75"/>
        <v>0</v>
      </c>
      <c r="AP53" s="27">
        <f t="shared" si="75"/>
        <v>0</v>
      </c>
      <c r="AQ53" s="27">
        <f t="shared" si="75"/>
        <v>0</v>
      </c>
      <c r="AR53" s="27">
        <f t="shared" si="75"/>
        <v>0</v>
      </c>
      <c r="AS53" s="27">
        <f t="shared" si="75"/>
        <v>0</v>
      </c>
      <c r="AT53" s="27">
        <f t="shared" si="75"/>
        <v>0</v>
      </c>
      <c r="AU53" s="27">
        <f t="shared" si="75"/>
        <v>0</v>
      </c>
      <c r="AV53" s="27">
        <f t="shared" si="75"/>
        <v>0</v>
      </c>
      <c r="AW53" s="27">
        <f t="shared" si="75"/>
        <v>0</v>
      </c>
      <c r="AX53" s="27">
        <f t="shared" si="75"/>
        <v>0</v>
      </c>
      <c r="AY53" s="27">
        <f t="shared" si="75"/>
        <v>0</v>
      </c>
      <c r="AZ53" s="27">
        <f t="shared" si="75"/>
        <v>0</v>
      </c>
      <c r="BA53" s="27">
        <f t="shared" si="75"/>
        <v>0</v>
      </c>
      <c r="BB53" s="27">
        <f t="shared" si="75"/>
        <v>0</v>
      </c>
      <c r="BC53" s="27">
        <f t="shared" si="75"/>
        <v>0</v>
      </c>
      <c r="BD53" s="27">
        <f t="shared" si="75"/>
        <v>0</v>
      </c>
      <c r="BE53" s="27">
        <f t="shared" si="75"/>
        <v>0</v>
      </c>
      <c r="BF53" s="27">
        <f t="shared" si="75"/>
        <v>0</v>
      </c>
      <c r="BG53" s="27">
        <f t="shared" si="75"/>
        <v>0</v>
      </c>
      <c r="BH53" s="27">
        <f t="shared" si="75"/>
        <v>0</v>
      </c>
      <c r="BI53" s="27">
        <f t="shared" si="75"/>
        <v>0</v>
      </c>
      <c r="BJ53" s="27">
        <f t="shared" si="75"/>
        <v>0</v>
      </c>
      <c r="BK53" s="27">
        <f t="shared" si="75"/>
        <v>0</v>
      </c>
      <c r="BL53" s="27">
        <f t="shared" ref="BL53:CM53" si="76">-BL59</f>
        <v>0</v>
      </c>
      <c r="BM53" s="27">
        <f t="shared" si="76"/>
        <v>0</v>
      </c>
      <c r="BN53" s="27">
        <f t="shared" si="76"/>
        <v>0</v>
      </c>
      <c r="BO53" s="27">
        <f t="shared" si="76"/>
        <v>0</v>
      </c>
      <c r="BP53" s="27">
        <f t="shared" si="76"/>
        <v>0</v>
      </c>
      <c r="BQ53" s="27">
        <f t="shared" si="76"/>
        <v>0</v>
      </c>
      <c r="BR53" s="27">
        <f t="shared" si="76"/>
        <v>0</v>
      </c>
      <c r="BS53" s="27">
        <f t="shared" si="76"/>
        <v>0</v>
      </c>
      <c r="BT53" s="27">
        <f t="shared" si="76"/>
        <v>0</v>
      </c>
      <c r="BU53" s="27">
        <f t="shared" si="76"/>
        <v>0</v>
      </c>
      <c r="BV53" s="27">
        <f t="shared" si="76"/>
        <v>0</v>
      </c>
      <c r="BW53" s="27">
        <f t="shared" si="76"/>
        <v>0</v>
      </c>
      <c r="BX53" s="27">
        <f t="shared" si="76"/>
        <v>0</v>
      </c>
      <c r="BY53" s="27">
        <f t="shared" si="76"/>
        <v>0</v>
      </c>
      <c r="BZ53" s="27">
        <f t="shared" si="76"/>
        <v>0</v>
      </c>
      <c r="CA53" s="27">
        <f t="shared" si="76"/>
        <v>0</v>
      </c>
      <c r="CB53" s="27">
        <f t="shared" si="76"/>
        <v>0</v>
      </c>
      <c r="CC53" s="27">
        <f t="shared" si="76"/>
        <v>0</v>
      </c>
      <c r="CD53" s="27">
        <f t="shared" si="76"/>
        <v>0</v>
      </c>
      <c r="CE53" s="27">
        <f t="shared" si="76"/>
        <v>0</v>
      </c>
      <c r="CF53" s="27">
        <f t="shared" si="76"/>
        <v>0</v>
      </c>
      <c r="CG53" s="27">
        <f t="shared" si="76"/>
        <v>0</v>
      </c>
      <c r="CH53" s="27">
        <f t="shared" si="76"/>
        <v>0</v>
      </c>
      <c r="CI53" s="27">
        <f t="shared" si="76"/>
        <v>0</v>
      </c>
      <c r="CJ53" s="27">
        <f t="shared" si="76"/>
        <v>0</v>
      </c>
      <c r="CK53" s="27">
        <f t="shared" si="76"/>
        <v>0</v>
      </c>
      <c r="CL53" s="27">
        <f t="shared" si="76"/>
        <v>0</v>
      </c>
      <c r="CM53" s="27">
        <f t="shared" si="76"/>
        <v>0</v>
      </c>
    </row>
    <row r="54" spans="1:91" s="20" customFormat="1" ht="15" x14ac:dyDescent="0.2">
      <c r="A54" s="223" t="str">
        <f>A51</f>
        <v>▻ General &amp; Administrative</v>
      </c>
      <c r="B54" s="62" t="s">
        <v>333</v>
      </c>
      <c r="C54" s="221" t="str">
        <f>Inputs!$J$16</f>
        <v>EUR</v>
      </c>
      <c r="D54" s="19" t="s">
        <v>19</v>
      </c>
      <c r="E54" s="27">
        <f t="shared" si="72"/>
        <v>-2083.3333333333335</v>
      </c>
      <c r="F54" s="27">
        <f t="shared" si="72"/>
        <v>-8333.3333333333339</v>
      </c>
      <c r="G54" s="27">
        <f t="shared" si="72"/>
        <v>-8333.3333333333339</v>
      </c>
      <c r="H54" s="27">
        <f t="shared" si="72"/>
        <v>-8333.3333333333339</v>
      </c>
      <c r="I54" s="27">
        <f t="shared" si="72"/>
        <v>-8333.3333333333339</v>
      </c>
      <c r="K54" s="27">
        <f t="shared" si="73"/>
        <v>0</v>
      </c>
      <c r="L54" s="27">
        <f t="shared" si="73"/>
        <v>0</v>
      </c>
      <c r="M54" s="27">
        <f t="shared" si="73"/>
        <v>0</v>
      </c>
      <c r="N54" s="27">
        <f t="shared" si="73"/>
        <v>-2083.3333333333335</v>
      </c>
      <c r="O54" s="27">
        <f t="shared" si="73"/>
        <v>-2083.3333333333335</v>
      </c>
      <c r="P54" s="27">
        <f t="shared" si="73"/>
        <v>-2083.3333333333335</v>
      </c>
      <c r="Q54" s="27">
        <f t="shared" si="73"/>
        <v>-2083.3333333333335</v>
      </c>
      <c r="R54" s="27">
        <f t="shared" si="73"/>
        <v>-2083.3333333333335</v>
      </c>
      <c r="S54" s="27">
        <f t="shared" si="73"/>
        <v>-2083.3333333333335</v>
      </c>
      <c r="T54" s="27">
        <f t="shared" si="73"/>
        <v>-2083.3333333333335</v>
      </c>
      <c r="U54" s="27">
        <f t="shared" si="74"/>
        <v>-2083.3333333333335</v>
      </c>
      <c r="V54" s="27">
        <f t="shared" si="74"/>
        <v>-2083.3333333333335</v>
      </c>
      <c r="W54" s="27">
        <f t="shared" si="74"/>
        <v>-2083.3333333333335</v>
      </c>
      <c r="X54" s="27">
        <f t="shared" si="74"/>
        <v>-2083.3333333333335</v>
      </c>
      <c r="Y54" s="27">
        <f t="shared" si="74"/>
        <v>-2083.3333333333335</v>
      </c>
      <c r="Z54" s="27">
        <f t="shared" si="74"/>
        <v>-2083.3333333333335</v>
      </c>
      <c r="AA54" s="27">
        <f t="shared" si="74"/>
        <v>-2083.3333333333335</v>
      </c>
      <c r="AB54" s="27">
        <f t="shared" si="74"/>
        <v>-2083.3333333333335</v>
      </c>
      <c r="AC54" s="27">
        <f t="shared" si="74"/>
        <v>-2083.3333333333335</v>
      </c>
      <c r="AD54" s="27">
        <f t="shared" si="74"/>
        <v>-2083.3333333333335</v>
      </c>
      <c r="AF54" s="27">
        <f>-IF(AF52&gt;0,Settings!$BZ$16,0)</f>
        <v>0</v>
      </c>
      <c r="AG54" s="27">
        <f>-IF(AG52&gt;0,Settings!$BZ$16,0)</f>
        <v>0</v>
      </c>
      <c r="AH54" s="27">
        <f>-IF(AH52&gt;0,Settings!$BZ$16,0)</f>
        <v>0</v>
      </c>
      <c r="AI54" s="27">
        <f>-IF(AI52&gt;0,Settings!$BZ$16,0)</f>
        <v>0</v>
      </c>
      <c r="AJ54" s="27">
        <f>-IF(AJ52&gt;0,Settings!$BZ$16,0)</f>
        <v>0</v>
      </c>
      <c r="AK54" s="27">
        <f>-IF(AK52&gt;0,Settings!$BZ$16,0)</f>
        <v>0</v>
      </c>
      <c r="AL54" s="27">
        <f>-IF(AL52&gt;0,Settings!$BZ$16,0)</f>
        <v>0</v>
      </c>
      <c r="AM54" s="27">
        <f>-IF(AM52&gt;0,Settings!$BZ$16,0)</f>
        <v>0</v>
      </c>
      <c r="AN54" s="27">
        <f>-IF(AN52&gt;0,Settings!$BZ$16,0)</f>
        <v>0</v>
      </c>
      <c r="AO54" s="27">
        <f>-IF(AO52&gt;0,Settings!$BZ$16,0)</f>
        <v>-694.44444444444446</v>
      </c>
      <c r="AP54" s="27">
        <f>-IF(AP52&gt;0,Settings!$BZ$16,0)</f>
        <v>-694.44444444444446</v>
      </c>
      <c r="AQ54" s="27">
        <f>-IF(AQ52&gt;0,Settings!$BZ$16,0)</f>
        <v>-694.44444444444446</v>
      </c>
      <c r="AR54" s="27">
        <f>-IF(AR52&gt;0,Settings!$BZ$16,0)</f>
        <v>-694.44444444444446</v>
      </c>
      <c r="AS54" s="27">
        <f>-IF(AS52&gt;0,Settings!$BZ$16,0)</f>
        <v>-694.44444444444446</v>
      </c>
      <c r="AT54" s="27">
        <f>-IF(AT52&gt;0,Settings!$BZ$16,0)</f>
        <v>-694.44444444444446</v>
      </c>
      <c r="AU54" s="27">
        <f>-IF(AU52&gt;0,Settings!$BZ$16,0)</f>
        <v>-694.44444444444446</v>
      </c>
      <c r="AV54" s="27">
        <f>-IF(AV52&gt;0,Settings!$BZ$16,0)</f>
        <v>-694.44444444444446</v>
      </c>
      <c r="AW54" s="27">
        <f>-IF(AW52&gt;0,Settings!$BZ$16,0)</f>
        <v>-694.44444444444446</v>
      </c>
      <c r="AX54" s="27">
        <f>-IF(AX52&gt;0,Settings!$BZ$16,0)</f>
        <v>-694.44444444444446</v>
      </c>
      <c r="AY54" s="27">
        <f>-IF(AY52&gt;0,Settings!$BZ$16,0)</f>
        <v>-694.44444444444446</v>
      </c>
      <c r="AZ54" s="27">
        <f>-IF(AZ52&gt;0,Settings!$BZ$16,0)</f>
        <v>-694.44444444444446</v>
      </c>
      <c r="BA54" s="27">
        <f>-IF(BA52&gt;0,Settings!$BZ$16,0)</f>
        <v>-694.44444444444446</v>
      </c>
      <c r="BB54" s="27">
        <f>-IF(BB52&gt;0,Settings!$BZ$16,0)</f>
        <v>-694.44444444444446</v>
      </c>
      <c r="BC54" s="27">
        <f>-IF(BC52&gt;0,Settings!$BZ$16,0)</f>
        <v>-694.44444444444446</v>
      </c>
      <c r="BD54" s="27">
        <f>-IF(BD52&gt;0,Settings!$BZ$16,0)</f>
        <v>-694.44444444444446</v>
      </c>
      <c r="BE54" s="27">
        <f>-IF(BE52&gt;0,Settings!$BZ$16,0)</f>
        <v>-694.44444444444446</v>
      </c>
      <c r="BF54" s="27">
        <f>-IF(BF52&gt;0,Settings!$BZ$16,0)</f>
        <v>-694.44444444444446</v>
      </c>
      <c r="BG54" s="27">
        <f>-IF(BG52&gt;0,Settings!$BZ$16,0)</f>
        <v>-694.44444444444446</v>
      </c>
      <c r="BH54" s="27">
        <f>-IF(BH52&gt;0,Settings!$BZ$16,0)</f>
        <v>-694.44444444444446</v>
      </c>
      <c r="BI54" s="27">
        <f>-IF(BI52&gt;0,Settings!$BZ$16,0)</f>
        <v>-694.44444444444446</v>
      </c>
      <c r="BJ54" s="27">
        <f>-IF(BJ52&gt;0,Settings!$BZ$16,0)</f>
        <v>-694.44444444444446</v>
      </c>
      <c r="BK54" s="27">
        <f>-IF(BK52&gt;0,Settings!$BZ$16,0)</f>
        <v>-694.44444444444446</v>
      </c>
      <c r="BL54" s="27">
        <f>-IF(BL52&gt;0,Settings!$BZ$16,0)</f>
        <v>-694.44444444444446</v>
      </c>
      <c r="BM54" s="27">
        <f>-IF(BM52&gt;0,Settings!$BZ$16,0)</f>
        <v>-694.44444444444446</v>
      </c>
      <c r="BN54" s="27">
        <f>-IF(BN52&gt;0,Settings!$BZ$16,0)</f>
        <v>-694.44444444444446</v>
      </c>
      <c r="BO54" s="27">
        <f>-IF(BO52&gt;0,Settings!$BZ$16,0)</f>
        <v>-694.44444444444446</v>
      </c>
      <c r="BP54" s="27">
        <f>-IF(BP52&gt;0,Settings!$BZ$16,0)</f>
        <v>-694.44444444444446</v>
      </c>
      <c r="BQ54" s="27">
        <f>-IF(BQ52&gt;0,Settings!$BZ$16,0)</f>
        <v>-694.44444444444446</v>
      </c>
      <c r="BR54" s="27">
        <f>-IF(BR52&gt;0,Settings!$BZ$16,0)</f>
        <v>-694.44444444444446</v>
      </c>
      <c r="BS54" s="27">
        <f>-IF(BS52&gt;0,Settings!$BZ$16,0)</f>
        <v>-694.44444444444446</v>
      </c>
      <c r="BT54" s="27">
        <f>-IF(BT52&gt;0,Settings!$BZ$16,0)</f>
        <v>-694.44444444444446</v>
      </c>
      <c r="BU54" s="27">
        <f>-IF(BU52&gt;0,Settings!$BZ$16,0)</f>
        <v>-694.44444444444446</v>
      </c>
      <c r="BV54" s="27">
        <f>-IF(BV52&gt;0,Settings!$BZ$16,0)</f>
        <v>-694.44444444444446</v>
      </c>
      <c r="BW54" s="27">
        <f>-IF(BW52&gt;0,Settings!$BZ$16,0)</f>
        <v>-694.44444444444446</v>
      </c>
      <c r="BX54" s="27">
        <f>-IF(BX52&gt;0,Settings!$BZ$16,0)</f>
        <v>-694.44444444444446</v>
      </c>
      <c r="BY54" s="27">
        <f>-IF(BY52&gt;0,Settings!$BZ$16,0)</f>
        <v>-694.44444444444446</v>
      </c>
      <c r="BZ54" s="27">
        <f>-IF(BZ52&gt;0,Settings!$BZ$16,0)</f>
        <v>-694.44444444444446</v>
      </c>
      <c r="CA54" s="27">
        <f>-IF(CA52&gt;0,Settings!$BZ$16,0)</f>
        <v>-694.44444444444446</v>
      </c>
      <c r="CB54" s="27">
        <f>-IF(CB52&gt;0,Settings!$BZ$16,0)</f>
        <v>-694.44444444444446</v>
      </c>
      <c r="CC54" s="27">
        <f>-IF(CC52&gt;0,Settings!$BZ$16,0)</f>
        <v>-694.44444444444446</v>
      </c>
      <c r="CD54" s="27">
        <f>-IF(CD52&gt;0,Settings!$BZ$16,0)</f>
        <v>-694.44444444444446</v>
      </c>
      <c r="CE54" s="27">
        <f>-IF(CE52&gt;0,Settings!$BZ$16,0)</f>
        <v>-694.44444444444446</v>
      </c>
      <c r="CF54" s="27">
        <f>-IF(CF52&gt;0,Settings!$BZ$16,0)</f>
        <v>-694.44444444444446</v>
      </c>
      <c r="CG54" s="27">
        <f>-IF(CG52&gt;0,Settings!$BZ$16,0)</f>
        <v>-694.44444444444446</v>
      </c>
      <c r="CH54" s="27">
        <f>-IF(CH52&gt;0,Settings!$BZ$16,0)</f>
        <v>-694.44444444444446</v>
      </c>
      <c r="CI54" s="27">
        <f>-IF(CI52&gt;0,Settings!$BZ$16,0)</f>
        <v>-694.44444444444446</v>
      </c>
      <c r="CJ54" s="27">
        <f>-IF(CJ52&gt;0,Settings!$BZ$16,0)</f>
        <v>-694.44444444444446</v>
      </c>
      <c r="CK54" s="27">
        <f>-IF(CK52&gt;0,Settings!$BZ$16,0)</f>
        <v>-694.44444444444446</v>
      </c>
      <c r="CL54" s="27">
        <f>-IF(CL52&gt;0,Settings!$BZ$16,0)</f>
        <v>-694.44444444444446</v>
      </c>
      <c r="CM54" s="27">
        <f>-IF(CM52&gt;0,Settings!$BZ$16,0)</f>
        <v>-694.44444444444446</v>
      </c>
    </row>
    <row r="55" spans="1:91" s="20" customFormat="1" ht="15" x14ac:dyDescent="0.2">
      <c r="A55" s="223"/>
      <c r="B55" s="28" t="s">
        <v>329</v>
      </c>
      <c r="C55" s="221" t="str">
        <f>Inputs!$J$16</f>
        <v>EUR</v>
      </c>
      <c r="D55" s="19" t="s">
        <v>19</v>
      </c>
      <c r="E55" s="63">
        <f>SUM(E52:E54)</f>
        <v>97916.666666666672</v>
      </c>
      <c r="F55" s="63">
        <f>SUM(F52:F54)</f>
        <v>89583.333333333343</v>
      </c>
      <c r="G55" s="63">
        <f>SUM(G52:G54)</f>
        <v>81250.000000000015</v>
      </c>
      <c r="H55" s="63">
        <f>SUM(H52:H54)</f>
        <v>72916.666666666686</v>
      </c>
      <c r="I55" s="63">
        <f>SUM(I52:I54)</f>
        <v>64583.33333333335</v>
      </c>
      <c r="K55" s="63">
        <f t="shared" ref="K55:AD55" si="77">SUM(K52:K54)</f>
        <v>0</v>
      </c>
      <c r="L55" s="63">
        <f t="shared" si="77"/>
        <v>0</v>
      </c>
      <c r="M55" s="63">
        <f t="shared" si="77"/>
        <v>100000</v>
      </c>
      <c r="N55" s="63">
        <f t="shared" si="77"/>
        <v>97916.666666666672</v>
      </c>
      <c r="O55" s="63">
        <f t="shared" si="77"/>
        <v>95833.333333333343</v>
      </c>
      <c r="P55" s="63">
        <f t="shared" si="77"/>
        <v>93750.000000000015</v>
      </c>
      <c r="Q55" s="63">
        <f t="shared" si="77"/>
        <v>91666.666666666686</v>
      </c>
      <c r="R55" s="63">
        <f t="shared" si="77"/>
        <v>89583.333333333358</v>
      </c>
      <c r="S55" s="63">
        <f t="shared" si="77"/>
        <v>87500.000000000029</v>
      </c>
      <c r="T55" s="63">
        <f t="shared" si="77"/>
        <v>85416.666666666701</v>
      </c>
      <c r="U55" s="63">
        <f t="shared" si="77"/>
        <v>83333.333333333372</v>
      </c>
      <c r="V55" s="63">
        <f t="shared" si="77"/>
        <v>81250.000000000044</v>
      </c>
      <c r="W55" s="63">
        <f t="shared" si="77"/>
        <v>79166.666666666715</v>
      </c>
      <c r="X55" s="63">
        <f t="shared" si="77"/>
        <v>77083.333333333387</v>
      </c>
      <c r="Y55" s="63">
        <f t="shared" si="77"/>
        <v>75000.000000000058</v>
      </c>
      <c r="Z55" s="63">
        <f t="shared" si="77"/>
        <v>72916.66666666673</v>
      </c>
      <c r="AA55" s="63">
        <f t="shared" si="77"/>
        <v>70833.333333333401</v>
      </c>
      <c r="AB55" s="63">
        <f t="shared" si="77"/>
        <v>68750.000000000073</v>
      </c>
      <c r="AC55" s="63">
        <f t="shared" si="77"/>
        <v>66666.666666666744</v>
      </c>
      <c r="AD55" s="63">
        <f t="shared" si="77"/>
        <v>64583.333333333409</v>
      </c>
      <c r="AF55" s="63">
        <f t="shared" ref="AF55:BK55" si="78">SUM(AF52:AF54)</f>
        <v>0</v>
      </c>
      <c r="AG55" s="63">
        <f t="shared" si="78"/>
        <v>0</v>
      </c>
      <c r="AH55" s="63">
        <f t="shared" si="78"/>
        <v>0</v>
      </c>
      <c r="AI55" s="63">
        <f t="shared" si="78"/>
        <v>0</v>
      </c>
      <c r="AJ55" s="63">
        <f t="shared" si="78"/>
        <v>0</v>
      </c>
      <c r="AK55" s="63">
        <f t="shared" si="78"/>
        <v>0</v>
      </c>
      <c r="AL55" s="63">
        <f t="shared" si="78"/>
        <v>0</v>
      </c>
      <c r="AM55" s="63">
        <f t="shared" si="78"/>
        <v>0</v>
      </c>
      <c r="AN55" s="63">
        <f t="shared" si="78"/>
        <v>100000</v>
      </c>
      <c r="AO55" s="63">
        <f t="shared" si="78"/>
        <v>99305.555555555562</v>
      </c>
      <c r="AP55" s="63">
        <f t="shared" si="78"/>
        <v>98611.111111111124</v>
      </c>
      <c r="AQ55" s="63">
        <f t="shared" si="78"/>
        <v>97916.666666666686</v>
      </c>
      <c r="AR55" s="63">
        <f t="shared" si="78"/>
        <v>97222.222222222248</v>
      </c>
      <c r="AS55" s="63">
        <f t="shared" si="78"/>
        <v>96527.77777777781</v>
      </c>
      <c r="AT55" s="63">
        <f t="shared" si="78"/>
        <v>95833.333333333372</v>
      </c>
      <c r="AU55" s="63">
        <f t="shared" si="78"/>
        <v>95138.888888888934</v>
      </c>
      <c r="AV55" s="63">
        <f t="shared" si="78"/>
        <v>94444.444444444496</v>
      </c>
      <c r="AW55" s="63">
        <f t="shared" si="78"/>
        <v>93750.000000000058</v>
      </c>
      <c r="AX55" s="63">
        <f t="shared" si="78"/>
        <v>93055.55555555562</v>
      </c>
      <c r="AY55" s="63">
        <f t="shared" si="78"/>
        <v>92361.111111111182</v>
      </c>
      <c r="AZ55" s="63">
        <f t="shared" si="78"/>
        <v>91666.666666666744</v>
      </c>
      <c r="BA55" s="63">
        <f t="shared" si="78"/>
        <v>90972.222222222306</v>
      </c>
      <c r="BB55" s="63">
        <f t="shared" si="78"/>
        <v>90277.777777777868</v>
      </c>
      <c r="BC55" s="63">
        <f t="shared" si="78"/>
        <v>89583.33333333343</v>
      </c>
      <c r="BD55" s="63">
        <f t="shared" si="78"/>
        <v>88888.888888888992</v>
      </c>
      <c r="BE55" s="63">
        <f t="shared" si="78"/>
        <v>88194.444444444554</v>
      </c>
      <c r="BF55" s="63">
        <f t="shared" si="78"/>
        <v>87500.000000000116</v>
      </c>
      <c r="BG55" s="63">
        <f t="shared" si="78"/>
        <v>86805.555555555678</v>
      </c>
      <c r="BH55" s="63">
        <f t="shared" si="78"/>
        <v>86111.11111111124</v>
      </c>
      <c r="BI55" s="63">
        <f t="shared" si="78"/>
        <v>85416.666666666802</v>
      </c>
      <c r="BJ55" s="63">
        <f t="shared" si="78"/>
        <v>84722.222222222365</v>
      </c>
      <c r="BK55" s="63">
        <f t="shared" si="78"/>
        <v>84027.777777777927</v>
      </c>
      <c r="BL55" s="63">
        <f t="shared" ref="BL55:CM55" si="79">SUM(BL52:BL54)</f>
        <v>83333.333333333489</v>
      </c>
      <c r="BM55" s="63">
        <f t="shared" si="79"/>
        <v>82638.888888889051</v>
      </c>
      <c r="BN55" s="63">
        <f t="shared" si="79"/>
        <v>81944.444444444613</v>
      </c>
      <c r="BO55" s="63">
        <f t="shared" si="79"/>
        <v>81250.000000000175</v>
      </c>
      <c r="BP55" s="63">
        <f t="shared" si="79"/>
        <v>80555.555555555737</v>
      </c>
      <c r="BQ55" s="63">
        <f t="shared" si="79"/>
        <v>79861.111111111299</v>
      </c>
      <c r="BR55" s="63">
        <f t="shared" si="79"/>
        <v>79166.666666666861</v>
      </c>
      <c r="BS55" s="63">
        <f t="shared" si="79"/>
        <v>78472.222222222423</v>
      </c>
      <c r="BT55" s="63">
        <f t="shared" si="79"/>
        <v>77777.777777777985</v>
      </c>
      <c r="BU55" s="63">
        <f t="shared" si="79"/>
        <v>77083.333333333547</v>
      </c>
      <c r="BV55" s="63">
        <f t="shared" si="79"/>
        <v>76388.888888889109</v>
      </c>
      <c r="BW55" s="63">
        <f t="shared" si="79"/>
        <v>75694.444444444671</v>
      </c>
      <c r="BX55" s="63">
        <f t="shared" si="79"/>
        <v>75000.000000000233</v>
      </c>
      <c r="BY55" s="63">
        <f t="shared" si="79"/>
        <v>74305.555555555795</v>
      </c>
      <c r="BZ55" s="63">
        <f t="shared" si="79"/>
        <v>73611.111111111357</v>
      </c>
      <c r="CA55" s="63">
        <f t="shared" si="79"/>
        <v>72916.666666666919</v>
      </c>
      <c r="CB55" s="63">
        <f t="shared" si="79"/>
        <v>72222.222222222481</v>
      </c>
      <c r="CC55" s="63">
        <f t="shared" si="79"/>
        <v>71527.777777778043</v>
      </c>
      <c r="CD55" s="63">
        <f t="shared" si="79"/>
        <v>70833.333333333605</v>
      </c>
      <c r="CE55" s="63">
        <f t="shared" si="79"/>
        <v>70138.888888889167</v>
      </c>
      <c r="CF55" s="63">
        <f t="shared" si="79"/>
        <v>69444.444444444729</v>
      </c>
      <c r="CG55" s="63">
        <f t="shared" si="79"/>
        <v>68750.000000000291</v>
      </c>
      <c r="CH55" s="63">
        <f t="shared" si="79"/>
        <v>68055.555555555853</v>
      </c>
      <c r="CI55" s="63">
        <f t="shared" si="79"/>
        <v>67361.111111111415</v>
      </c>
      <c r="CJ55" s="63">
        <f t="shared" si="79"/>
        <v>66666.666666666977</v>
      </c>
      <c r="CK55" s="63">
        <f t="shared" si="79"/>
        <v>65972.222222222539</v>
      </c>
      <c r="CL55" s="63">
        <f t="shared" si="79"/>
        <v>65277.777777778094</v>
      </c>
      <c r="CM55" s="63">
        <f t="shared" si="79"/>
        <v>64583.333333333649</v>
      </c>
    </row>
    <row r="56" spans="1:91" s="20" customFormat="1" ht="7" customHeight="1" x14ac:dyDescent="0.2">
      <c r="A56" s="223"/>
      <c r="C56" s="223"/>
    </row>
    <row r="57" spans="1:91" s="219" customFormat="1" ht="15" x14ac:dyDescent="0.2">
      <c r="A57" s="223"/>
      <c r="B57" s="222" t="s">
        <v>332</v>
      </c>
      <c r="C57" s="221" t="str">
        <f>Inputs!$J$16</f>
        <v>EUR</v>
      </c>
      <c r="D57" s="19" t="s">
        <v>19</v>
      </c>
      <c r="E57" s="220">
        <v>0</v>
      </c>
      <c r="F57" s="220">
        <f>E60</f>
        <v>0</v>
      </c>
      <c r="G57" s="220">
        <f>F60</f>
        <v>0</v>
      </c>
      <c r="H57" s="220">
        <f>G60</f>
        <v>0</v>
      </c>
      <c r="I57" s="220">
        <f>H60</f>
        <v>0</v>
      </c>
      <c r="K57" s="220">
        <v>0</v>
      </c>
      <c r="L57" s="220">
        <f t="shared" ref="L57:AD57" si="80">K60</f>
        <v>0</v>
      </c>
      <c r="M57" s="220">
        <f t="shared" si="80"/>
        <v>100000</v>
      </c>
      <c r="N57" s="220">
        <f t="shared" si="80"/>
        <v>0</v>
      </c>
      <c r="O57" s="220">
        <f t="shared" si="80"/>
        <v>0</v>
      </c>
      <c r="P57" s="220">
        <f t="shared" si="80"/>
        <v>0</v>
      </c>
      <c r="Q57" s="220">
        <f t="shared" si="80"/>
        <v>0</v>
      </c>
      <c r="R57" s="220">
        <f t="shared" si="80"/>
        <v>0</v>
      </c>
      <c r="S57" s="220">
        <f t="shared" si="80"/>
        <v>0</v>
      </c>
      <c r="T57" s="220">
        <f t="shared" si="80"/>
        <v>0</v>
      </c>
      <c r="U57" s="220">
        <f t="shared" si="80"/>
        <v>0</v>
      </c>
      <c r="V57" s="220">
        <f t="shared" si="80"/>
        <v>0</v>
      </c>
      <c r="W57" s="220">
        <f t="shared" si="80"/>
        <v>0</v>
      </c>
      <c r="X57" s="220">
        <f t="shared" si="80"/>
        <v>0</v>
      </c>
      <c r="Y57" s="220">
        <f t="shared" si="80"/>
        <v>0</v>
      </c>
      <c r="Z57" s="220">
        <f t="shared" si="80"/>
        <v>0</v>
      </c>
      <c r="AA57" s="220">
        <f t="shared" si="80"/>
        <v>0</v>
      </c>
      <c r="AB57" s="220">
        <f t="shared" si="80"/>
        <v>0</v>
      </c>
      <c r="AC57" s="220">
        <f t="shared" si="80"/>
        <v>0</v>
      </c>
      <c r="AD57" s="220">
        <f t="shared" si="80"/>
        <v>0</v>
      </c>
      <c r="AF57" s="220">
        <v>0</v>
      </c>
      <c r="AG57" s="220">
        <f t="shared" ref="AG57:BL57" si="81">AF60</f>
        <v>0</v>
      </c>
      <c r="AH57" s="220">
        <f t="shared" si="81"/>
        <v>0</v>
      </c>
      <c r="AI57" s="220">
        <f t="shared" si="81"/>
        <v>0</v>
      </c>
      <c r="AJ57" s="220">
        <f t="shared" si="81"/>
        <v>0</v>
      </c>
      <c r="AK57" s="220">
        <f t="shared" si="81"/>
        <v>0</v>
      </c>
      <c r="AL57" s="220">
        <f t="shared" si="81"/>
        <v>100000</v>
      </c>
      <c r="AM57" s="220">
        <f t="shared" si="81"/>
        <v>100000</v>
      </c>
      <c r="AN57" s="220">
        <f t="shared" si="81"/>
        <v>100000</v>
      </c>
      <c r="AO57" s="220">
        <f t="shared" si="81"/>
        <v>0</v>
      </c>
      <c r="AP57" s="220">
        <f t="shared" si="81"/>
        <v>0</v>
      </c>
      <c r="AQ57" s="220">
        <f t="shared" si="81"/>
        <v>0</v>
      </c>
      <c r="AR57" s="220">
        <f t="shared" si="81"/>
        <v>0</v>
      </c>
      <c r="AS57" s="220">
        <f t="shared" si="81"/>
        <v>0</v>
      </c>
      <c r="AT57" s="220">
        <f t="shared" si="81"/>
        <v>0</v>
      </c>
      <c r="AU57" s="220">
        <f t="shared" si="81"/>
        <v>0</v>
      </c>
      <c r="AV57" s="220">
        <f t="shared" si="81"/>
        <v>0</v>
      </c>
      <c r="AW57" s="220">
        <f t="shared" si="81"/>
        <v>0</v>
      </c>
      <c r="AX57" s="220">
        <f t="shared" si="81"/>
        <v>0</v>
      </c>
      <c r="AY57" s="220">
        <f t="shared" si="81"/>
        <v>0</v>
      </c>
      <c r="AZ57" s="220">
        <f t="shared" si="81"/>
        <v>0</v>
      </c>
      <c r="BA57" s="220">
        <f t="shared" si="81"/>
        <v>0</v>
      </c>
      <c r="BB57" s="220">
        <f t="shared" si="81"/>
        <v>0</v>
      </c>
      <c r="BC57" s="220">
        <f t="shared" si="81"/>
        <v>0</v>
      </c>
      <c r="BD57" s="220">
        <f t="shared" si="81"/>
        <v>0</v>
      </c>
      <c r="BE57" s="220">
        <f t="shared" si="81"/>
        <v>0</v>
      </c>
      <c r="BF57" s="220">
        <f t="shared" si="81"/>
        <v>0</v>
      </c>
      <c r="BG57" s="220">
        <f t="shared" si="81"/>
        <v>0</v>
      </c>
      <c r="BH57" s="220">
        <f t="shared" si="81"/>
        <v>0</v>
      </c>
      <c r="BI57" s="220">
        <f t="shared" si="81"/>
        <v>0</v>
      </c>
      <c r="BJ57" s="220">
        <f t="shared" si="81"/>
        <v>0</v>
      </c>
      <c r="BK57" s="220">
        <f t="shared" si="81"/>
        <v>0</v>
      </c>
      <c r="BL57" s="220">
        <f t="shared" si="81"/>
        <v>0</v>
      </c>
      <c r="BM57" s="220">
        <f t="shared" ref="BM57:CM57" si="82">BL60</f>
        <v>0</v>
      </c>
      <c r="BN57" s="220">
        <f t="shared" si="82"/>
        <v>0</v>
      </c>
      <c r="BO57" s="220">
        <f t="shared" si="82"/>
        <v>0</v>
      </c>
      <c r="BP57" s="220">
        <f t="shared" si="82"/>
        <v>0</v>
      </c>
      <c r="BQ57" s="220">
        <f t="shared" si="82"/>
        <v>0</v>
      </c>
      <c r="BR57" s="220">
        <f t="shared" si="82"/>
        <v>0</v>
      </c>
      <c r="BS57" s="220">
        <f t="shared" si="82"/>
        <v>0</v>
      </c>
      <c r="BT57" s="220">
        <f t="shared" si="82"/>
        <v>0</v>
      </c>
      <c r="BU57" s="220">
        <f t="shared" si="82"/>
        <v>0</v>
      </c>
      <c r="BV57" s="220">
        <f t="shared" si="82"/>
        <v>0</v>
      </c>
      <c r="BW57" s="220">
        <f t="shared" si="82"/>
        <v>0</v>
      </c>
      <c r="BX57" s="220">
        <f t="shared" si="82"/>
        <v>0</v>
      </c>
      <c r="BY57" s="220">
        <f t="shared" si="82"/>
        <v>0</v>
      </c>
      <c r="BZ57" s="220">
        <f t="shared" si="82"/>
        <v>0</v>
      </c>
      <c r="CA57" s="220">
        <f t="shared" si="82"/>
        <v>0</v>
      </c>
      <c r="CB57" s="220">
        <f t="shared" si="82"/>
        <v>0</v>
      </c>
      <c r="CC57" s="220">
        <f t="shared" si="82"/>
        <v>0</v>
      </c>
      <c r="CD57" s="220">
        <f t="shared" si="82"/>
        <v>0</v>
      </c>
      <c r="CE57" s="220">
        <f t="shared" si="82"/>
        <v>0</v>
      </c>
      <c r="CF57" s="220">
        <f t="shared" si="82"/>
        <v>0</v>
      </c>
      <c r="CG57" s="220">
        <f t="shared" si="82"/>
        <v>0</v>
      </c>
      <c r="CH57" s="220">
        <f t="shared" si="82"/>
        <v>0</v>
      </c>
      <c r="CI57" s="220">
        <f t="shared" si="82"/>
        <v>0</v>
      </c>
      <c r="CJ57" s="220">
        <f t="shared" si="82"/>
        <v>0</v>
      </c>
      <c r="CK57" s="220">
        <f t="shared" si="82"/>
        <v>0</v>
      </c>
      <c r="CL57" s="220">
        <f t="shared" si="82"/>
        <v>0</v>
      </c>
      <c r="CM57" s="220">
        <f t="shared" si="82"/>
        <v>0</v>
      </c>
    </row>
    <row r="58" spans="1:91" s="219" customFormat="1" ht="15" x14ac:dyDescent="0.2">
      <c r="A58" s="223"/>
      <c r="B58" s="225" t="s">
        <v>331</v>
      </c>
      <c r="C58" s="221" t="str">
        <f>Inputs!$J$16</f>
        <v>EUR</v>
      </c>
      <c r="D58" s="19" t="s">
        <v>19</v>
      </c>
      <c r="E58" s="224">
        <f t="shared" ref="E58:I59" si="83">SUMIF($K$4:$AD$4,E$4,$K58:$AD58)</f>
        <v>100000</v>
      </c>
      <c r="F58" s="224">
        <f t="shared" si="83"/>
        <v>0</v>
      </c>
      <c r="G58" s="224">
        <f t="shared" si="83"/>
        <v>0</v>
      </c>
      <c r="H58" s="224">
        <f t="shared" si="83"/>
        <v>0</v>
      </c>
      <c r="I58" s="224">
        <f t="shared" si="83"/>
        <v>0</v>
      </c>
      <c r="K58" s="224">
        <f t="shared" ref="K58:T59" si="84">SUMIFS($AF58:$CM58,$AF$4:$CM$4,K$4,$AF$8:$CM$8,K$8)</f>
        <v>0</v>
      </c>
      <c r="L58" s="224">
        <f t="shared" si="84"/>
        <v>100000</v>
      </c>
      <c r="M58" s="224">
        <f t="shared" si="84"/>
        <v>0</v>
      </c>
      <c r="N58" s="224">
        <f t="shared" si="84"/>
        <v>0</v>
      </c>
      <c r="O58" s="224">
        <f t="shared" si="84"/>
        <v>0</v>
      </c>
      <c r="P58" s="224">
        <f t="shared" si="84"/>
        <v>0</v>
      </c>
      <c r="Q58" s="224">
        <f t="shared" si="84"/>
        <v>0</v>
      </c>
      <c r="R58" s="224">
        <f t="shared" si="84"/>
        <v>0</v>
      </c>
      <c r="S58" s="224">
        <f t="shared" si="84"/>
        <v>0</v>
      </c>
      <c r="T58" s="224">
        <f t="shared" si="84"/>
        <v>0</v>
      </c>
      <c r="U58" s="224">
        <f t="shared" ref="U58:AD59" si="85">SUMIFS($AF58:$CM58,$AF$4:$CM$4,U$4,$AF$8:$CM$8,U$8)</f>
        <v>0</v>
      </c>
      <c r="V58" s="224">
        <f t="shared" si="85"/>
        <v>0</v>
      </c>
      <c r="W58" s="224">
        <f t="shared" si="85"/>
        <v>0</v>
      </c>
      <c r="X58" s="224">
        <f t="shared" si="85"/>
        <v>0</v>
      </c>
      <c r="Y58" s="224">
        <f t="shared" si="85"/>
        <v>0</v>
      </c>
      <c r="Z58" s="224">
        <f t="shared" si="85"/>
        <v>0</v>
      </c>
      <c r="AA58" s="224">
        <f t="shared" si="85"/>
        <v>0</v>
      </c>
      <c r="AB58" s="224">
        <f t="shared" si="85"/>
        <v>0</v>
      </c>
      <c r="AC58" s="224">
        <f t="shared" si="85"/>
        <v>0</v>
      </c>
      <c r="AD58" s="224">
        <f t="shared" si="85"/>
        <v>0</v>
      </c>
      <c r="AF58" s="224">
        <f>IF(AND(AF$4=Settings!$CB$36,PPE!AF$7=Settings!$BY$36),Inputs!$JG$17,0)</f>
        <v>0</v>
      </c>
      <c r="AG58" s="224">
        <f>IF(AND(AG$4=Settings!$CB$36,PPE!AG$7=Settings!$BY$36),Inputs!$JG$17,0)</f>
        <v>0</v>
      </c>
      <c r="AH58" s="224">
        <f>IF(AND(AH$4=Settings!$CB$36,PPE!AH$7=Settings!$BY$36),Inputs!$JG$17,0)</f>
        <v>0</v>
      </c>
      <c r="AI58" s="224">
        <f>IF(AND(AI$4=Settings!$CB$36,PPE!AI$7=Settings!$BY$36),Inputs!$JG$17,0)</f>
        <v>0</v>
      </c>
      <c r="AJ58" s="224">
        <f>IF(AND(AJ$4=Settings!$CB$36,PPE!AJ$7=Settings!$BY$36),Inputs!$JG$17,0)</f>
        <v>0</v>
      </c>
      <c r="AK58" s="224">
        <f>IF(AND(AK$4=Settings!$CB$36,PPE!AK$7=Settings!$BY$36),Inputs!$JG$17,0)</f>
        <v>100000</v>
      </c>
      <c r="AL58" s="224">
        <f>IF(AND(AL$4=Settings!$CB$36,PPE!AL$7=Settings!$BY$36),Inputs!$JG$17,0)</f>
        <v>0</v>
      </c>
      <c r="AM58" s="224">
        <f>IF(AND(AM$4=Settings!$CB$36,PPE!AM$7=Settings!$BY$36),Inputs!$JG$17,0)</f>
        <v>0</v>
      </c>
      <c r="AN58" s="224">
        <f>IF(AND(AN$4=Settings!$CB$36,PPE!AN$7=Settings!$BY$36),Inputs!$JG$17,0)</f>
        <v>0</v>
      </c>
      <c r="AO58" s="224">
        <f>IF(AND(AO$4=Settings!$CB$36,PPE!AO$7=Settings!$BY$36),Inputs!$JG$17,0)</f>
        <v>0</v>
      </c>
      <c r="AP58" s="224">
        <f>IF(AND(AP$4=Settings!$CB$36,PPE!AP$7=Settings!$BY$36),Inputs!$JG$17,0)</f>
        <v>0</v>
      </c>
      <c r="AQ58" s="224">
        <f>IF(AND(AQ$4=Settings!$CB$36,PPE!AQ$7=Settings!$BY$36),Inputs!$JG$17,0)</f>
        <v>0</v>
      </c>
      <c r="AR58" s="224">
        <f>IF(AND(AR$4=Settings!$CB$36,PPE!AR$7=Settings!$BY$36),Inputs!$JG$17,0)</f>
        <v>0</v>
      </c>
      <c r="AS58" s="224">
        <f>IF(AND(AS$4=Settings!$CB$36,PPE!AS$7=Settings!$BY$36),Inputs!$JG$17,0)</f>
        <v>0</v>
      </c>
      <c r="AT58" s="224">
        <f>IF(AND(AT$4=Settings!$CB$36,PPE!AT$7=Settings!$BY$36),Inputs!$JG$17,0)</f>
        <v>0</v>
      </c>
      <c r="AU58" s="224">
        <f>IF(AND(AU$4=Settings!$CB$36,PPE!AU$7=Settings!$BY$36),Inputs!$JG$17,0)</f>
        <v>0</v>
      </c>
      <c r="AV58" s="224">
        <f>IF(AND(AV$4=Settings!$CB$36,PPE!AV$7=Settings!$BY$36),Inputs!$JG$17,0)</f>
        <v>0</v>
      </c>
      <c r="AW58" s="224">
        <f>IF(AND(AW$4=Settings!$CB$36,PPE!AW$7=Settings!$BY$36),Inputs!$JG$17,0)</f>
        <v>0</v>
      </c>
      <c r="AX58" s="224">
        <f>IF(AND(AX$4=Settings!$CB$36,PPE!AX$7=Settings!$BY$36),Inputs!$JG$17,0)</f>
        <v>0</v>
      </c>
      <c r="AY58" s="224">
        <f>IF(AND(AY$4=Settings!$CB$36,PPE!AY$7=Settings!$BY$36),Inputs!$JG$17,0)</f>
        <v>0</v>
      </c>
      <c r="AZ58" s="224">
        <f>IF(AND(AZ$4=Settings!$CB$36,PPE!AZ$7=Settings!$BY$36),Inputs!$JG$17,0)</f>
        <v>0</v>
      </c>
      <c r="BA58" s="224">
        <f>IF(AND(BA$4=Settings!$CB$36,PPE!BA$7=Settings!$BY$36),Inputs!$JG$17,0)</f>
        <v>0</v>
      </c>
      <c r="BB58" s="224">
        <f>IF(AND(BB$4=Settings!$CB$36,PPE!BB$7=Settings!$BY$36),Inputs!$JG$17,0)</f>
        <v>0</v>
      </c>
      <c r="BC58" s="224">
        <f>IF(AND(BC$4=Settings!$CB$36,PPE!BC$7=Settings!$BY$36),Inputs!$JG$17,0)</f>
        <v>0</v>
      </c>
      <c r="BD58" s="224">
        <f>IF(AND(BD$4=Settings!$CB$36,PPE!BD$7=Settings!$BY$36),Inputs!$JG$17,0)</f>
        <v>0</v>
      </c>
      <c r="BE58" s="224">
        <f>IF(AND(BE$4=Settings!$CB$36,PPE!BE$7=Settings!$BY$36),Inputs!$JG$17,0)</f>
        <v>0</v>
      </c>
      <c r="BF58" s="224">
        <f>IF(AND(BF$4=Settings!$CB$36,PPE!BF$7=Settings!$BY$36),Inputs!$JG$17,0)</f>
        <v>0</v>
      </c>
      <c r="BG58" s="224">
        <f>IF(AND(BG$4=Settings!$CB$36,PPE!BG$7=Settings!$BY$36),Inputs!$JG$17,0)</f>
        <v>0</v>
      </c>
      <c r="BH58" s="224">
        <f>IF(AND(BH$4=Settings!$CB$36,PPE!BH$7=Settings!$BY$36),Inputs!$JG$17,0)</f>
        <v>0</v>
      </c>
      <c r="BI58" s="224">
        <f>IF(AND(BI$4=Settings!$CB$36,PPE!BI$7=Settings!$BY$36),Inputs!$JG$17,0)</f>
        <v>0</v>
      </c>
      <c r="BJ58" s="224">
        <f>IF(AND(BJ$4=Settings!$CB$36,PPE!BJ$7=Settings!$BY$36),Inputs!$JG$17,0)</f>
        <v>0</v>
      </c>
      <c r="BK58" s="224">
        <f>IF(AND(BK$4=Settings!$CB$36,PPE!BK$7=Settings!$BY$36),Inputs!$JG$17,0)</f>
        <v>0</v>
      </c>
      <c r="BL58" s="224">
        <f>IF(AND(BL$4=Settings!$CB$36,PPE!BL$7=Settings!$BY$36),Inputs!$JG$17,0)</f>
        <v>0</v>
      </c>
      <c r="BM58" s="224">
        <f>IF(AND(BM$4=Settings!$CB$36,PPE!BM$7=Settings!$BY$36),Inputs!$JG$17,0)</f>
        <v>0</v>
      </c>
      <c r="BN58" s="224">
        <f>IF(AND(BN$4=Settings!$CB$36,PPE!BN$7=Settings!$BY$36),Inputs!$JG$17,0)</f>
        <v>0</v>
      </c>
      <c r="BO58" s="224">
        <f>IF(AND(BO$4=Settings!$CB$36,PPE!BO$7=Settings!$BY$36),Inputs!$JG$17,0)</f>
        <v>0</v>
      </c>
      <c r="BP58" s="224">
        <f>IF(AND(BP$4=Settings!$CB$36,PPE!BP$7=Settings!$BY$36),Inputs!$JG$17,0)</f>
        <v>0</v>
      </c>
      <c r="BQ58" s="224">
        <f>IF(AND(BQ$4=Settings!$CB$36,PPE!BQ$7=Settings!$BY$36),Inputs!$JG$17,0)</f>
        <v>0</v>
      </c>
      <c r="BR58" s="224">
        <f>IF(AND(BR$4=Settings!$CB$36,PPE!BR$7=Settings!$BY$36),Inputs!$JG$17,0)</f>
        <v>0</v>
      </c>
      <c r="BS58" s="224">
        <f>IF(AND(BS$4=Settings!$CB$36,PPE!BS$7=Settings!$BY$36),Inputs!$JG$17,0)</f>
        <v>0</v>
      </c>
      <c r="BT58" s="224">
        <f>IF(AND(BT$4=Settings!$CB$36,PPE!BT$7=Settings!$BY$36),Inputs!$JG$17,0)</f>
        <v>0</v>
      </c>
      <c r="BU58" s="224">
        <f>IF(AND(BU$4=Settings!$CB$36,PPE!BU$7=Settings!$BY$36),Inputs!$JG$17,0)</f>
        <v>0</v>
      </c>
      <c r="BV58" s="224">
        <f>IF(AND(BV$4=Settings!$CB$36,PPE!BV$7=Settings!$BY$36),Inputs!$JG$17,0)</f>
        <v>0</v>
      </c>
      <c r="BW58" s="224">
        <f>IF(AND(BW$4=Settings!$CB$36,PPE!BW$7=Settings!$BY$36),Inputs!$JG$17,0)</f>
        <v>0</v>
      </c>
      <c r="BX58" s="224">
        <f>IF(AND(BX$4=Settings!$CB$36,PPE!BX$7=Settings!$BY$36),Inputs!$JG$17,0)</f>
        <v>0</v>
      </c>
      <c r="BY58" s="224">
        <f>IF(AND(BY$4=Settings!$CB$36,PPE!BY$7=Settings!$BY$36),Inputs!$JG$17,0)</f>
        <v>0</v>
      </c>
      <c r="BZ58" s="224">
        <f>IF(AND(BZ$4=Settings!$CB$36,PPE!BZ$7=Settings!$BY$36),Inputs!$JG$17,0)</f>
        <v>0</v>
      </c>
      <c r="CA58" s="224">
        <f>IF(AND(CA$4=Settings!$CB$36,PPE!CA$7=Settings!$BY$36),Inputs!$JG$17,0)</f>
        <v>0</v>
      </c>
      <c r="CB58" s="224">
        <f>IF(AND(CB$4=Settings!$CB$36,PPE!CB$7=Settings!$BY$36),Inputs!$JG$17,0)</f>
        <v>0</v>
      </c>
      <c r="CC58" s="224">
        <f>IF(AND(CC$4=Settings!$CB$36,PPE!CC$7=Settings!$BY$36),Inputs!$JG$17,0)</f>
        <v>0</v>
      </c>
      <c r="CD58" s="224">
        <f>IF(AND(CD$4=Settings!$CB$36,PPE!CD$7=Settings!$BY$36),Inputs!$JG$17,0)</f>
        <v>0</v>
      </c>
      <c r="CE58" s="224">
        <f>IF(AND(CE$4=Settings!$CB$36,PPE!CE$7=Settings!$BY$36),Inputs!$JG$17,0)</f>
        <v>0</v>
      </c>
      <c r="CF58" s="224">
        <f>IF(AND(CF$4=Settings!$CB$36,PPE!CF$7=Settings!$BY$36),Inputs!$JG$17,0)</f>
        <v>0</v>
      </c>
      <c r="CG58" s="224">
        <f>IF(AND(CG$4=Settings!$CB$36,PPE!CG$7=Settings!$BY$36),Inputs!$JG$17,0)</f>
        <v>0</v>
      </c>
      <c r="CH58" s="224">
        <f>IF(AND(CH$4=Settings!$CB$36,PPE!CH$7=Settings!$BY$36),Inputs!$JG$17,0)</f>
        <v>0</v>
      </c>
      <c r="CI58" s="224">
        <f>IF(AND(CI$4=Settings!$CB$36,PPE!CI$7=Settings!$BY$36),Inputs!$JG$17,0)</f>
        <v>0</v>
      </c>
      <c r="CJ58" s="224">
        <f>IF(AND(CJ$4=Settings!$CB$36,PPE!CJ$7=Settings!$BY$36),Inputs!$JG$17,0)</f>
        <v>0</v>
      </c>
      <c r="CK58" s="224">
        <f>IF(AND(CK$4=Settings!$CB$36,PPE!CK$7=Settings!$BY$36),Inputs!$JG$17,0)</f>
        <v>0</v>
      </c>
      <c r="CL58" s="224">
        <f>IF(AND(CL$4=Settings!$CB$36,PPE!CL$7=Settings!$BY$36),Inputs!$JG$17,0)</f>
        <v>0</v>
      </c>
      <c r="CM58" s="224">
        <f>IF(AND(CM$4=Settings!$CB$36,PPE!CM$7=Settings!$BY$36),Inputs!$JG$17,0)</f>
        <v>0</v>
      </c>
    </row>
    <row r="59" spans="1:91" s="219" customFormat="1" ht="15" x14ac:dyDescent="0.2">
      <c r="A59" s="223"/>
      <c r="B59" s="225" t="s">
        <v>330</v>
      </c>
      <c r="C59" s="221" t="str">
        <f>Inputs!$J$16</f>
        <v>EUR</v>
      </c>
      <c r="D59" s="19" t="s">
        <v>19</v>
      </c>
      <c r="E59" s="224">
        <f t="shared" si="83"/>
        <v>-100000</v>
      </c>
      <c r="F59" s="224">
        <f t="shared" si="83"/>
        <v>0</v>
      </c>
      <c r="G59" s="224">
        <f t="shared" si="83"/>
        <v>0</v>
      </c>
      <c r="H59" s="224">
        <f t="shared" si="83"/>
        <v>0</v>
      </c>
      <c r="I59" s="224">
        <f t="shared" si="83"/>
        <v>0</v>
      </c>
      <c r="K59" s="224">
        <f t="shared" si="84"/>
        <v>0</v>
      </c>
      <c r="L59" s="224">
        <f t="shared" si="84"/>
        <v>0</v>
      </c>
      <c r="M59" s="224">
        <f t="shared" si="84"/>
        <v>-100000</v>
      </c>
      <c r="N59" s="224">
        <f t="shared" si="84"/>
        <v>0</v>
      </c>
      <c r="O59" s="224">
        <f t="shared" si="84"/>
        <v>0</v>
      </c>
      <c r="P59" s="224">
        <f t="shared" si="84"/>
        <v>0</v>
      </c>
      <c r="Q59" s="224">
        <f t="shared" si="84"/>
        <v>0</v>
      </c>
      <c r="R59" s="224">
        <f t="shared" si="84"/>
        <v>0</v>
      </c>
      <c r="S59" s="224">
        <f t="shared" si="84"/>
        <v>0</v>
      </c>
      <c r="T59" s="224">
        <f t="shared" si="84"/>
        <v>0</v>
      </c>
      <c r="U59" s="224">
        <f t="shared" si="85"/>
        <v>0</v>
      </c>
      <c r="V59" s="224">
        <f t="shared" si="85"/>
        <v>0</v>
      </c>
      <c r="W59" s="224">
        <f t="shared" si="85"/>
        <v>0</v>
      </c>
      <c r="X59" s="224">
        <f t="shared" si="85"/>
        <v>0</v>
      </c>
      <c r="Y59" s="224">
        <f t="shared" si="85"/>
        <v>0</v>
      </c>
      <c r="Z59" s="224">
        <f t="shared" si="85"/>
        <v>0</v>
      </c>
      <c r="AA59" s="224">
        <f t="shared" si="85"/>
        <v>0</v>
      </c>
      <c r="AB59" s="224">
        <f t="shared" si="85"/>
        <v>0</v>
      </c>
      <c r="AC59" s="224">
        <f t="shared" si="85"/>
        <v>0</v>
      </c>
      <c r="AD59" s="224">
        <f t="shared" si="85"/>
        <v>0</v>
      </c>
      <c r="AF59" s="224">
        <f>-IF(AND(AF$4=Settings!$CB$36,PPE!AF$7=Settings!$CA$36),Inputs!$JG$17,0)</f>
        <v>0</v>
      </c>
      <c r="AG59" s="224">
        <f>-IF(AND(AG$4=Settings!$CB$36,PPE!AG$7=Settings!$CA$36),Inputs!$JG$17,0)</f>
        <v>0</v>
      </c>
      <c r="AH59" s="224">
        <f>-IF(AND(AH$4=Settings!$CB$36,PPE!AH$7=Settings!$CA$36),Inputs!$JG$17,0)</f>
        <v>0</v>
      </c>
      <c r="AI59" s="224">
        <f>-IF(AND(AI$4=Settings!$CB$36,PPE!AI$7=Settings!$CA$36),Inputs!$JG$17,0)</f>
        <v>0</v>
      </c>
      <c r="AJ59" s="224">
        <f>-IF(AND(AJ$4=Settings!$CB$36,PPE!AJ$7=Settings!$CA$36),Inputs!$JG$17,0)</f>
        <v>0</v>
      </c>
      <c r="AK59" s="224">
        <f>-IF(AND(AK$4=Settings!$CB$36,PPE!AK$7=Settings!$CA$36),Inputs!$JG$17,0)</f>
        <v>0</v>
      </c>
      <c r="AL59" s="224">
        <f>-IF(AND(AL$4=Settings!$CB$36,PPE!AL$7=Settings!$CA$36),Inputs!$JG$17,0)</f>
        <v>0</v>
      </c>
      <c r="AM59" s="224">
        <f>-IF(AND(AM$4=Settings!$CB$36,PPE!AM$7=Settings!$CA$36),Inputs!$JG$17,0)</f>
        <v>0</v>
      </c>
      <c r="AN59" s="224">
        <f>-IF(AND(AN$4=Settings!$CB$36,PPE!AN$7=Settings!$CA$36),Inputs!$JG$17,0)</f>
        <v>-100000</v>
      </c>
      <c r="AO59" s="224">
        <f>-IF(AND(AO$4=Settings!$CB$36,PPE!AO$7=Settings!$CA$36),Inputs!$JG$17,0)</f>
        <v>0</v>
      </c>
      <c r="AP59" s="224">
        <f>-IF(AND(AP$4=Settings!$CB$36,PPE!AP$7=Settings!$CA$36),Inputs!$JG$17,0)</f>
        <v>0</v>
      </c>
      <c r="AQ59" s="224">
        <f>-IF(AND(AQ$4=Settings!$CB$36,PPE!AQ$7=Settings!$CA$36),Inputs!$JG$17,0)</f>
        <v>0</v>
      </c>
      <c r="AR59" s="224">
        <f>-IF(AND(AR$4=Settings!$CB$36,PPE!AR$7=Settings!$CA$36),Inputs!$JG$17,0)</f>
        <v>0</v>
      </c>
      <c r="AS59" s="224">
        <f>-IF(AND(AS$4=Settings!$CB$36,PPE!AS$7=Settings!$CA$36),Inputs!$JG$17,0)</f>
        <v>0</v>
      </c>
      <c r="AT59" s="224">
        <f>-IF(AND(AT$4=Settings!$CB$36,PPE!AT$7=Settings!$CA$36),Inputs!$JG$17,0)</f>
        <v>0</v>
      </c>
      <c r="AU59" s="224">
        <f>-IF(AND(AU$4=Settings!$CB$36,PPE!AU$7=Settings!$CA$36),Inputs!$JG$17,0)</f>
        <v>0</v>
      </c>
      <c r="AV59" s="224">
        <f>-IF(AND(AV$4=Settings!$CB$36,PPE!AV$7=Settings!$CA$36),Inputs!$JG$17,0)</f>
        <v>0</v>
      </c>
      <c r="AW59" s="224">
        <f>-IF(AND(AW$4=Settings!$CB$36,PPE!AW$7=Settings!$CA$36),Inputs!$JG$17,0)</f>
        <v>0</v>
      </c>
      <c r="AX59" s="224">
        <f>-IF(AND(AX$4=Settings!$CB$36,PPE!AX$7=Settings!$CA$36),Inputs!$JG$17,0)</f>
        <v>0</v>
      </c>
      <c r="AY59" s="224">
        <f>-IF(AND(AY$4=Settings!$CB$36,PPE!AY$7=Settings!$CA$36),Inputs!$JG$17,0)</f>
        <v>0</v>
      </c>
      <c r="AZ59" s="224">
        <f>-IF(AND(AZ$4=Settings!$CB$36,PPE!AZ$7=Settings!$CA$36),Inputs!$JG$17,0)</f>
        <v>0</v>
      </c>
      <c r="BA59" s="224">
        <f>-IF(AND(BA$4=Settings!$CB$36,PPE!BA$7=Settings!$CA$36),Inputs!$JG$17,0)</f>
        <v>0</v>
      </c>
      <c r="BB59" s="224">
        <f>-IF(AND(BB$4=Settings!$CB$36,PPE!BB$7=Settings!$CA$36),Inputs!$JG$17,0)</f>
        <v>0</v>
      </c>
      <c r="BC59" s="224">
        <f>-IF(AND(BC$4=Settings!$CB$36,PPE!BC$7=Settings!$CA$36),Inputs!$JG$17,0)</f>
        <v>0</v>
      </c>
      <c r="BD59" s="224">
        <f>-IF(AND(BD$4=Settings!$CB$36,PPE!BD$7=Settings!$CA$36),Inputs!$JG$17,0)</f>
        <v>0</v>
      </c>
      <c r="BE59" s="224">
        <f>-IF(AND(BE$4=Settings!$CB$36,PPE!BE$7=Settings!$CA$36),Inputs!$JG$17,0)</f>
        <v>0</v>
      </c>
      <c r="BF59" s="224">
        <f>-IF(AND(BF$4=Settings!$CB$36,PPE!BF$7=Settings!$CA$36),Inputs!$JG$17,0)</f>
        <v>0</v>
      </c>
      <c r="BG59" s="224">
        <f>-IF(AND(BG$4=Settings!$CB$36,PPE!BG$7=Settings!$CA$36),Inputs!$JG$17,0)</f>
        <v>0</v>
      </c>
      <c r="BH59" s="224">
        <f>-IF(AND(BH$4=Settings!$CB$36,PPE!BH$7=Settings!$CA$36),Inputs!$JG$17,0)</f>
        <v>0</v>
      </c>
      <c r="BI59" s="224">
        <f>-IF(AND(BI$4=Settings!$CB$36,PPE!BI$7=Settings!$CA$36),Inputs!$JG$17,0)</f>
        <v>0</v>
      </c>
      <c r="BJ59" s="224">
        <f>-IF(AND(BJ$4=Settings!$CB$36,PPE!BJ$7=Settings!$CA$36),Inputs!$JG$17,0)</f>
        <v>0</v>
      </c>
      <c r="BK59" s="224">
        <f>-IF(AND(BK$4=Settings!$CB$36,PPE!BK$7=Settings!$CA$36),Inputs!$JG$17,0)</f>
        <v>0</v>
      </c>
      <c r="BL59" s="224">
        <f>-IF(AND(BL$4=Settings!$CB$36,PPE!BL$7=Settings!$CA$36),Inputs!$JG$17,0)</f>
        <v>0</v>
      </c>
      <c r="BM59" s="224">
        <f>-IF(AND(BM$4=Settings!$CB$36,PPE!BM$7=Settings!$CA$36),Inputs!$JG$17,0)</f>
        <v>0</v>
      </c>
      <c r="BN59" s="224">
        <f>-IF(AND(BN$4=Settings!$CB$36,PPE!BN$7=Settings!$CA$36),Inputs!$JG$17,0)</f>
        <v>0</v>
      </c>
      <c r="BO59" s="224">
        <f>-IF(AND(BO$4=Settings!$CB$36,PPE!BO$7=Settings!$CA$36),Inputs!$JG$17,0)</f>
        <v>0</v>
      </c>
      <c r="BP59" s="224">
        <f>-IF(AND(BP$4=Settings!$CB$36,PPE!BP$7=Settings!$CA$36),Inputs!$JG$17,0)</f>
        <v>0</v>
      </c>
      <c r="BQ59" s="224">
        <f>-IF(AND(BQ$4=Settings!$CB$36,PPE!BQ$7=Settings!$CA$36),Inputs!$JG$17,0)</f>
        <v>0</v>
      </c>
      <c r="BR59" s="224">
        <f>-IF(AND(BR$4=Settings!$CB$36,PPE!BR$7=Settings!$CA$36),Inputs!$JG$17,0)</f>
        <v>0</v>
      </c>
      <c r="BS59" s="224">
        <f>-IF(AND(BS$4=Settings!$CB$36,PPE!BS$7=Settings!$CA$36),Inputs!$JG$17,0)</f>
        <v>0</v>
      </c>
      <c r="BT59" s="224">
        <f>-IF(AND(BT$4=Settings!$CB$36,PPE!BT$7=Settings!$CA$36),Inputs!$JG$17,0)</f>
        <v>0</v>
      </c>
      <c r="BU59" s="224">
        <f>-IF(AND(BU$4=Settings!$CB$36,PPE!BU$7=Settings!$CA$36),Inputs!$JG$17,0)</f>
        <v>0</v>
      </c>
      <c r="BV59" s="224">
        <f>-IF(AND(BV$4=Settings!$CB$36,PPE!BV$7=Settings!$CA$36),Inputs!$JG$17,0)</f>
        <v>0</v>
      </c>
      <c r="BW59" s="224">
        <f>-IF(AND(BW$4=Settings!$CB$36,PPE!BW$7=Settings!$CA$36),Inputs!$JG$17,0)</f>
        <v>0</v>
      </c>
      <c r="BX59" s="224">
        <f>-IF(AND(BX$4=Settings!$CB$36,PPE!BX$7=Settings!$CA$36),Inputs!$JG$17,0)</f>
        <v>0</v>
      </c>
      <c r="BY59" s="224">
        <f>-IF(AND(BY$4=Settings!$CB$36,PPE!BY$7=Settings!$CA$36),Inputs!$JG$17,0)</f>
        <v>0</v>
      </c>
      <c r="BZ59" s="224">
        <f>-IF(AND(BZ$4=Settings!$CB$36,PPE!BZ$7=Settings!$CA$36),Inputs!$JG$17,0)</f>
        <v>0</v>
      </c>
      <c r="CA59" s="224">
        <f>-IF(AND(CA$4=Settings!$CB$36,PPE!CA$7=Settings!$CA$36),Inputs!$JG$17,0)</f>
        <v>0</v>
      </c>
      <c r="CB59" s="224">
        <f>-IF(AND(CB$4=Settings!$CB$36,PPE!CB$7=Settings!$CA$36),Inputs!$JG$17,0)</f>
        <v>0</v>
      </c>
      <c r="CC59" s="224">
        <f>-IF(AND(CC$4=Settings!$CB$36,PPE!CC$7=Settings!$CA$36),Inputs!$JG$17,0)</f>
        <v>0</v>
      </c>
      <c r="CD59" s="224">
        <f>-IF(AND(CD$4=Settings!$CB$36,PPE!CD$7=Settings!$CA$36),Inputs!$JG$17,0)</f>
        <v>0</v>
      </c>
      <c r="CE59" s="224">
        <f>-IF(AND(CE$4=Settings!$CB$36,PPE!CE$7=Settings!$CA$36),Inputs!$JG$17,0)</f>
        <v>0</v>
      </c>
      <c r="CF59" s="224">
        <f>-IF(AND(CF$4=Settings!$CB$36,PPE!CF$7=Settings!$CA$36),Inputs!$JG$17,0)</f>
        <v>0</v>
      </c>
      <c r="CG59" s="224">
        <f>-IF(AND(CG$4=Settings!$CB$36,PPE!CG$7=Settings!$CA$36),Inputs!$JG$17,0)</f>
        <v>0</v>
      </c>
      <c r="CH59" s="224">
        <f>-IF(AND(CH$4=Settings!$CB$36,PPE!CH$7=Settings!$CA$36),Inputs!$JG$17,0)</f>
        <v>0</v>
      </c>
      <c r="CI59" s="224">
        <f>-IF(AND(CI$4=Settings!$CB$36,PPE!CI$7=Settings!$CA$36),Inputs!$JG$17,0)</f>
        <v>0</v>
      </c>
      <c r="CJ59" s="224">
        <f>-IF(AND(CJ$4=Settings!$CB$36,PPE!CJ$7=Settings!$CA$36),Inputs!$JG$17,0)</f>
        <v>0</v>
      </c>
      <c r="CK59" s="224">
        <f>-IF(AND(CK$4=Settings!$CB$36,PPE!CK$7=Settings!$CA$36),Inputs!$JG$17,0)</f>
        <v>0</v>
      </c>
      <c r="CL59" s="224">
        <f>-IF(AND(CL$4=Settings!$CB$36,PPE!CL$7=Settings!$CA$36),Inputs!$JG$17,0)</f>
        <v>0</v>
      </c>
      <c r="CM59" s="224">
        <f>-IF(AND(CM$4=Settings!$CB$36,PPE!CM$7=Settings!$CA$36),Inputs!$JG$17,0)</f>
        <v>0</v>
      </c>
    </row>
    <row r="60" spans="1:91" s="219" customFormat="1" ht="15" x14ac:dyDescent="0.2">
      <c r="A60" s="223"/>
      <c r="B60" s="222" t="s">
        <v>329</v>
      </c>
      <c r="C60" s="221" t="str">
        <f>Inputs!$J$16</f>
        <v>EUR</v>
      </c>
      <c r="D60" s="19" t="s">
        <v>19</v>
      </c>
      <c r="E60" s="220">
        <f>SUM(E57:E59)</f>
        <v>0</v>
      </c>
      <c r="F60" s="220">
        <f>SUM(F57:F59)</f>
        <v>0</v>
      </c>
      <c r="G60" s="220">
        <f>SUM(G57:G59)</f>
        <v>0</v>
      </c>
      <c r="H60" s="220">
        <f>SUM(H57:H59)</f>
        <v>0</v>
      </c>
      <c r="I60" s="220">
        <f>SUM(I57:I59)</f>
        <v>0</v>
      </c>
      <c r="K60" s="220">
        <f t="shared" ref="K60:AD60" si="86">SUM(K57:K59)</f>
        <v>0</v>
      </c>
      <c r="L60" s="220">
        <f t="shared" si="86"/>
        <v>100000</v>
      </c>
      <c r="M60" s="220">
        <f t="shared" si="86"/>
        <v>0</v>
      </c>
      <c r="N60" s="220">
        <f t="shared" si="86"/>
        <v>0</v>
      </c>
      <c r="O60" s="220">
        <f t="shared" si="86"/>
        <v>0</v>
      </c>
      <c r="P60" s="220">
        <f t="shared" si="86"/>
        <v>0</v>
      </c>
      <c r="Q60" s="220">
        <f t="shared" si="86"/>
        <v>0</v>
      </c>
      <c r="R60" s="220">
        <f t="shared" si="86"/>
        <v>0</v>
      </c>
      <c r="S60" s="220">
        <f t="shared" si="86"/>
        <v>0</v>
      </c>
      <c r="T60" s="220">
        <f t="shared" si="86"/>
        <v>0</v>
      </c>
      <c r="U60" s="220">
        <f t="shared" si="86"/>
        <v>0</v>
      </c>
      <c r="V60" s="220">
        <f t="shared" si="86"/>
        <v>0</v>
      </c>
      <c r="W60" s="220">
        <f t="shared" si="86"/>
        <v>0</v>
      </c>
      <c r="X60" s="220">
        <f t="shared" si="86"/>
        <v>0</v>
      </c>
      <c r="Y60" s="220">
        <f t="shared" si="86"/>
        <v>0</v>
      </c>
      <c r="Z60" s="220">
        <f t="shared" si="86"/>
        <v>0</v>
      </c>
      <c r="AA60" s="220">
        <f t="shared" si="86"/>
        <v>0</v>
      </c>
      <c r="AB60" s="220">
        <f t="shared" si="86"/>
        <v>0</v>
      </c>
      <c r="AC60" s="220">
        <f t="shared" si="86"/>
        <v>0</v>
      </c>
      <c r="AD60" s="220">
        <f t="shared" si="86"/>
        <v>0</v>
      </c>
      <c r="AF60" s="220">
        <f t="shared" ref="AF60:BK60" si="87">SUM(AF57:AF59)</f>
        <v>0</v>
      </c>
      <c r="AG60" s="220">
        <f t="shared" si="87"/>
        <v>0</v>
      </c>
      <c r="AH60" s="220">
        <f t="shared" si="87"/>
        <v>0</v>
      </c>
      <c r="AI60" s="220">
        <f t="shared" si="87"/>
        <v>0</v>
      </c>
      <c r="AJ60" s="220">
        <f t="shared" si="87"/>
        <v>0</v>
      </c>
      <c r="AK60" s="220">
        <f t="shared" si="87"/>
        <v>100000</v>
      </c>
      <c r="AL60" s="220">
        <f t="shared" si="87"/>
        <v>100000</v>
      </c>
      <c r="AM60" s="220">
        <f t="shared" si="87"/>
        <v>100000</v>
      </c>
      <c r="AN60" s="220">
        <f t="shared" si="87"/>
        <v>0</v>
      </c>
      <c r="AO60" s="220">
        <f t="shared" si="87"/>
        <v>0</v>
      </c>
      <c r="AP60" s="220">
        <f t="shared" si="87"/>
        <v>0</v>
      </c>
      <c r="AQ60" s="220">
        <f t="shared" si="87"/>
        <v>0</v>
      </c>
      <c r="AR60" s="220">
        <f t="shared" si="87"/>
        <v>0</v>
      </c>
      <c r="AS60" s="220">
        <f t="shared" si="87"/>
        <v>0</v>
      </c>
      <c r="AT60" s="220">
        <f t="shared" si="87"/>
        <v>0</v>
      </c>
      <c r="AU60" s="220">
        <f t="shared" si="87"/>
        <v>0</v>
      </c>
      <c r="AV60" s="220">
        <f t="shared" si="87"/>
        <v>0</v>
      </c>
      <c r="AW60" s="220">
        <f t="shared" si="87"/>
        <v>0</v>
      </c>
      <c r="AX60" s="220">
        <f t="shared" si="87"/>
        <v>0</v>
      </c>
      <c r="AY60" s="220">
        <f t="shared" si="87"/>
        <v>0</v>
      </c>
      <c r="AZ60" s="220">
        <f t="shared" si="87"/>
        <v>0</v>
      </c>
      <c r="BA60" s="220">
        <f t="shared" si="87"/>
        <v>0</v>
      </c>
      <c r="BB60" s="220">
        <f t="shared" si="87"/>
        <v>0</v>
      </c>
      <c r="BC60" s="220">
        <f t="shared" si="87"/>
        <v>0</v>
      </c>
      <c r="BD60" s="220">
        <f t="shared" si="87"/>
        <v>0</v>
      </c>
      <c r="BE60" s="220">
        <f t="shared" si="87"/>
        <v>0</v>
      </c>
      <c r="BF60" s="220">
        <f t="shared" si="87"/>
        <v>0</v>
      </c>
      <c r="BG60" s="220">
        <f t="shared" si="87"/>
        <v>0</v>
      </c>
      <c r="BH60" s="220">
        <f t="shared" si="87"/>
        <v>0</v>
      </c>
      <c r="BI60" s="220">
        <f t="shared" si="87"/>
        <v>0</v>
      </c>
      <c r="BJ60" s="220">
        <f t="shared" si="87"/>
        <v>0</v>
      </c>
      <c r="BK60" s="220">
        <f t="shared" si="87"/>
        <v>0</v>
      </c>
      <c r="BL60" s="220">
        <f t="shared" ref="BL60:CM60" si="88">SUM(BL57:BL59)</f>
        <v>0</v>
      </c>
      <c r="BM60" s="220">
        <f t="shared" si="88"/>
        <v>0</v>
      </c>
      <c r="BN60" s="220">
        <f t="shared" si="88"/>
        <v>0</v>
      </c>
      <c r="BO60" s="220">
        <f t="shared" si="88"/>
        <v>0</v>
      </c>
      <c r="BP60" s="220">
        <f t="shared" si="88"/>
        <v>0</v>
      </c>
      <c r="BQ60" s="220">
        <f t="shared" si="88"/>
        <v>0</v>
      </c>
      <c r="BR60" s="220">
        <f t="shared" si="88"/>
        <v>0</v>
      </c>
      <c r="BS60" s="220">
        <f t="shared" si="88"/>
        <v>0</v>
      </c>
      <c r="BT60" s="220">
        <f t="shared" si="88"/>
        <v>0</v>
      </c>
      <c r="BU60" s="220">
        <f t="shared" si="88"/>
        <v>0</v>
      </c>
      <c r="BV60" s="220">
        <f t="shared" si="88"/>
        <v>0</v>
      </c>
      <c r="BW60" s="220">
        <f t="shared" si="88"/>
        <v>0</v>
      </c>
      <c r="BX60" s="220">
        <f t="shared" si="88"/>
        <v>0</v>
      </c>
      <c r="BY60" s="220">
        <f t="shared" si="88"/>
        <v>0</v>
      </c>
      <c r="BZ60" s="220">
        <f t="shared" si="88"/>
        <v>0</v>
      </c>
      <c r="CA60" s="220">
        <f t="shared" si="88"/>
        <v>0</v>
      </c>
      <c r="CB60" s="220">
        <f t="shared" si="88"/>
        <v>0</v>
      </c>
      <c r="CC60" s="220">
        <f t="shared" si="88"/>
        <v>0</v>
      </c>
      <c r="CD60" s="220">
        <f t="shared" si="88"/>
        <v>0</v>
      </c>
      <c r="CE60" s="220">
        <f t="shared" si="88"/>
        <v>0</v>
      </c>
      <c r="CF60" s="220">
        <f t="shared" si="88"/>
        <v>0</v>
      </c>
      <c r="CG60" s="220">
        <f t="shared" si="88"/>
        <v>0</v>
      </c>
      <c r="CH60" s="220">
        <f t="shared" si="88"/>
        <v>0</v>
      </c>
      <c r="CI60" s="220">
        <f t="shared" si="88"/>
        <v>0</v>
      </c>
      <c r="CJ60" s="220">
        <f t="shared" si="88"/>
        <v>0</v>
      </c>
      <c r="CK60" s="220">
        <f t="shared" si="88"/>
        <v>0</v>
      </c>
      <c r="CL60" s="220">
        <f t="shared" si="88"/>
        <v>0</v>
      </c>
      <c r="CM60" s="220">
        <f t="shared" si="88"/>
        <v>0</v>
      </c>
    </row>
    <row r="61" spans="1:91" s="20" customFormat="1" ht="15" x14ac:dyDescent="0.2">
      <c r="A61" s="223"/>
      <c r="C61" s="223"/>
    </row>
    <row r="62" spans="1:91" s="20" customFormat="1" ht="15" x14ac:dyDescent="0.2">
      <c r="A62" s="223" t="str">
        <f>Inputs!JJ18</f>
        <v>▻ Kitchen</v>
      </c>
      <c r="B62" s="226" t="s">
        <v>337</v>
      </c>
      <c r="C62" s="223"/>
    </row>
    <row r="63" spans="1:91" s="20" customFormat="1" ht="15" x14ac:dyDescent="0.2">
      <c r="A63" s="223"/>
      <c r="B63" s="28" t="s">
        <v>332</v>
      </c>
      <c r="C63" s="221" t="str">
        <f>Inputs!$J$16</f>
        <v>EUR</v>
      </c>
      <c r="D63" s="19" t="s">
        <v>19</v>
      </c>
      <c r="E63" s="63">
        <v>0</v>
      </c>
      <c r="F63" s="63">
        <f>E66</f>
        <v>76190.476190476184</v>
      </c>
      <c r="G63" s="63">
        <f>F66</f>
        <v>64761.904761904756</v>
      </c>
      <c r="H63" s="63">
        <f>G66</f>
        <v>53333.333333333328</v>
      </c>
      <c r="I63" s="63">
        <f>H66</f>
        <v>41904.761904761901</v>
      </c>
      <c r="K63" s="63">
        <v>0</v>
      </c>
      <c r="L63" s="63">
        <f t="shared" ref="L63:AD63" si="89">K66</f>
        <v>0</v>
      </c>
      <c r="M63" s="63">
        <f t="shared" si="89"/>
        <v>0</v>
      </c>
      <c r="N63" s="63">
        <f t="shared" si="89"/>
        <v>79047.619047619053</v>
      </c>
      <c r="O63" s="63">
        <f t="shared" si="89"/>
        <v>76190.476190476198</v>
      </c>
      <c r="P63" s="63">
        <f t="shared" si="89"/>
        <v>73333.333333333343</v>
      </c>
      <c r="Q63" s="63">
        <f t="shared" si="89"/>
        <v>70476.190476190488</v>
      </c>
      <c r="R63" s="63">
        <f t="shared" si="89"/>
        <v>67619.047619047633</v>
      </c>
      <c r="S63" s="63">
        <f t="shared" si="89"/>
        <v>64761.904761904778</v>
      </c>
      <c r="T63" s="63">
        <f t="shared" si="89"/>
        <v>61904.761904761923</v>
      </c>
      <c r="U63" s="63">
        <f t="shared" si="89"/>
        <v>59047.619047619068</v>
      </c>
      <c r="V63" s="63">
        <f t="shared" si="89"/>
        <v>56190.476190476213</v>
      </c>
      <c r="W63" s="63">
        <f t="shared" si="89"/>
        <v>53333.333333333358</v>
      </c>
      <c r="X63" s="63">
        <f t="shared" si="89"/>
        <v>50476.190476190503</v>
      </c>
      <c r="Y63" s="63">
        <f t="shared" si="89"/>
        <v>47619.047619047647</v>
      </c>
      <c r="Z63" s="63">
        <f t="shared" si="89"/>
        <v>44761.904761904792</v>
      </c>
      <c r="AA63" s="63">
        <f t="shared" si="89"/>
        <v>41904.761904761937</v>
      </c>
      <c r="AB63" s="63">
        <f t="shared" si="89"/>
        <v>39047.619047619082</v>
      </c>
      <c r="AC63" s="63">
        <f t="shared" si="89"/>
        <v>36190.476190476227</v>
      </c>
      <c r="AD63" s="63">
        <f t="shared" si="89"/>
        <v>33333.333333333372</v>
      </c>
      <c r="AF63" s="63">
        <v>0</v>
      </c>
      <c r="AG63" s="63">
        <f t="shared" ref="AG63:BL63" si="90">AF66</f>
        <v>0</v>
      </c>
      <c r="AH63" s="63">
        <f t="shared" si="90"/>
        <v>0</v>
      </c>
      <c r="AI63" s="63">
        <f t="shared" si="90"/>
        <v>0</v>
      </c>
      <c r="AJ63" s="63">
        <f t="shared" si="90"/>
        <v>0</v>
      </c>
      <c r="AK63" s="63">
        <f t="shared" si="90"/>
        <v>0</v>
      </c>
      <c r="AL63" s="63">
        <f t="shared" si="90"/>
        <v>0</v>
      </c>
      <c r="AM63" s="63">
        <f t="shared" si="90"/>
        <v>0</v>
      </c>
      <c r="AN63" s="63">
        <f t="shared" si="90"/>
        <v>80000</v>
      </c>
      <c r="AO63" s="63">
        <f t="shared" si="90"/>
        <v>79047.619047619053</v>
      </c>
      <c r="AP63" s="63">
        <f t="shared" si="90"/>
        <v>78095.238095238106</v>
      </c>
      <c r="AQ63" s="63">
        <f t="shared" si="90"/>
        <v>77142.857142857159</v>
      </c>
      <c r="AR63" s="63">
        <f t="shared" si="90"/>
        <v>76190.476190476213</v>
      </c>
      <c r="AS63" s="63">
        <f t="shared" si="90"/>
        <v>75238.095238095266</v>
      </c>
      <c r="AT63" s="63">
        <f t="shared" si="90"/>
        <v>74285.714285714319</v>
      </c>
      <c r="AU63" s="63">
        <f t="shared" si="90"/>
        <v>73333.333333333372</v>
      </c>
      <c r="AV63" s="63">
        <f t="shared" si="90"/>
        <v>72380.952380952425</v>
      </c>
      <c r="AW63" s="63">
        <f t="shared" si="90"/>
        <v>71428.571428571478</v>
      </c>
      <c r="AX63" s="63">
        <f t="shared" si="90"/>
        <v>70476.190476190532</v>
      </c>
      <c r="AY63" s="63">
        <f t="shared" si="90"/>
        <v>69523.809523809585</v>
      </c>
      <c r="AZ63" s="63">
        <f t="shared" si="90"/>
        <v>68571.428571428638</v>
      </c>
      <c r="BA63" s="63">
        <f t="shared" si="90"/>
        <v>67619.047619047691</v>
      </c>
      <c r="BB63" s="63">
        <f t="shared" si="90"/>
        <v>66666.666666666744</v>
      </c>
      <c r="BC63" s="63">
        <f t="shared" si="90"/>
        <v>65714.285714285797</v>
      </c>
      <c r="BD63" s="63">
        <f t="shared" si="90"/>
        <v>64761.904761904843</v>
      </c>
      <c r="BE63" s="63">
        <f t="shared" si="90"/>
        <v>63809.523809523889</v>
      </c>
      <c r="BF63" s="63">
        <f t="shared" si="90"/>
        <v>62857.142857142935</v>
      </c>
      <c r="BG63" s="63">
        <f t="shared" si="90"/>
        <v>61904.761904761981</v>
      </c>
      <c r="BH63" s="63">
        <f t="shared" si="90"/>
        <v>60952.380952381027</v>
      </c>
      <c r="BI63" s="63">
        <f t="shared" si="90"/>
        <v>60000.000000000073</v>
      </c>
      <c r="BJ63" s="63">
        <f t="shared" si="90"/>
        <v>59047.619047619119</v>
      </c>
      <c r="BK63" s="63">
        <f t="shared" si="90"/>
        <v>58095.238095238165</v>
      </c>
      <c r="BL63" s="63">
        <f t="shared" si="90"/>
        <v>57142.85714285721</v>
      </c>
      <c r="BM63" s="63">
        <f t="shared" ref="BM63:CM63" si="91">BL66</f>
        <v>56190.476190476256</v>
      </c>
      <c r="BN63" s="63">
        <f t="shared" si="91"/>
        <v>55238.095238095302</v>
      </c>
      <c r="BO63" s="63">
        <f t="shared" si="91"/>
        <v>54285.714285714348</v>
      </c>
      <c r="BP63" s="63">
        <f t="shared" si="91"/>
        <v>53333.333333333394</v>
      </c>
      <c r="BQ63" s="63">
        <f t="shared" si="91"/>
        <v>52380.95238095244</v>
      </c>
      <c r="BR63" s="63">
        <f t="shared" si="91"/>
        <v>51428.571428571486</v>
      </c>
      <c r="BS63" s="63">
        <f t="shared" si="91"/>
        <v>50476.190476190532</v>
      </c>
      <c r="BT63" s="63">
        <f t="shared" si="91"/>
        <v>49523.809523809578</v>
      </c>
      <c r="BU63" s="63">
        <f t="shared" si="91"/>
        <v>48571.428571428623</v>
      </c>
      <c r="BV63" s="63">
        <f t="shared" si="91"/>
        <v>47619.047619047669</v>
      </c>
      <c r="BW63" s="63">
        <f t="shared" si="91"/>
        <v>46666.666666666715</v>
      </c>
      <c r="BX63" s="63">
        <f t="shared" si="91"/>
        <v>45714.285714285761</v>
      </c>
      <c r="BY63" s="63">
        <f t="shared" si="91"/>
        <v>44761.904761904807</v>
      </c>
      <c r="BZ63" s="63">
        <f t="shared" si="91"/>
        <v>43809.523809523853</v>
      </c>
      <c r="CA63" s="63">
        <f t="shared" si="91"/>
        <v>42857.142857142899</v>
      </c>
      <c r="CB63" s="63">
        <f t="shared" si="91"/>
        <v>41904.761904761945</v>
      </c>
      <c r="CC63" s="63">
        <f t="shared" si="91"/>
        <v>40952.38095238099</v>
      </c>
      <c r="CD63" s="63">
        <f t="shared" si="91"/>
        <v>40000.000000000036</v>
      </c>
      <c r="CE63" s="63">
        <f t="shared" si="91"/>
        <v>39047.619047619082</v>
      </c>
      <c r="CF63" s="63">
        <f t="shared" si="91"/>
        <v>38095.238095238128</v>
      </c>
      <c r="CG63" s="63">
        <f t="shared" si="91"/>
        <v>37142.857142857174</v>
      </c>
      <c r="CH63" s="63">
        <f t="shared" si="91"/>
        <v>36190.47619047622</v>
      </c>
      <c r="CI63" s="63">
        <f t="shared" si="91"/>
        <v>35238.095238095266</v>
      </c>
      <c r="CJ63" s="63">
        <f t="shared" si="91"/>
        <v>34285.714285714312</v>
      </c>
      <c r="CK63" s="63">
        <f t="shared" si="91"/>
        <v>33333.333333333358</v>
      </c>
      <c r="CL63" s="63">
        <f t="shared" si="91"/>
        <v>32380.952380952403</v>
      </c>
      <c r="CM63" s="63">
        <f t="shared" si="91"/>
        <v>31428.571428571449</v>
      </c>
    </row>
    <row r="64" spans="1:91" s="20" customFormat="1" ht="15" x14ac:dyDescent="0.2">
      <c r="A64" s="223"/>
      <c r="B64" s="62" t="s">
        <v>331</v>
      </c>
      <c r="C64" s="221" t="str">
        <f>Inputs!$J$16</f>
        <v>EUR</v>
      </c>
      <c r="D64" s="19" t="s">
        <v>19</v>
      </c>
      <c r="E64" s="27">
        <f t="shared" ref="E64:I65" si="92">SUMIF($K$4:$AD$4,E$4,$K64:$AD64)</f>
        <v>80000</v>
      </c>
      <c r="F64" s="27">
        <f t="shared" si="92"/>
        <v>0</v>
      </c>
      <c r="G64" s="27">
        <f t="shared" si="92"/>
        <v>0</v>
      </c>
      <c r="H64" s="27">
        <f t="shared" si="92"/>
        <v>0</v>
      </c>
      <c r="I64" s="27">
        <f t="shared" si="92"/>
        <v>0</v>
      </c>
      <c r="K64" s="27">
        <f t="shared" ref="K64:T65" si="93">SUMIFS($AF64:$CM64,$AF$4:$CM$4,K$4,$AF$8:$CM$8,K$8)</f>
        <v>0</v>
      </c>
      <c r="L64" s="27">
        <f t="shared" si="93"/>
        <v>0</v>
      </c>
      <c r="M64" s="27">
        <f t="shared" si="93"/>
        <v>80000</v>
      </c>
      <c r="N64" s="27">
        <f t="shared" si="93"/>
        <v>0</v>
      </c>
      <c r="O64" s="27">
        <f t="shared" si="93"/>
        <v>0</v>
      </c>
      <c r="P64" s="27">
        <f t="shared" si="93"/>
        <v>0</v>
      </c>
      <c r="Q64" s="27">
        <f t="shared" si="93"/>
        <v>0</v>
      </c>
      <c r="R64" s="27">
        <f t="shared" si="93"/>
        <v>0</v>
      </c>
      <c r="S64" s="27">
        <f t="shared" si="93"/>
        <v>0</v>
      </c>
      <c r="T64" s="27">
        <f t="shared" si="93"/>
        <v>0</v>
      </c>
      <c r="U64" s="27">
        <f t="shared" ref="U64:AD65" si="94">SUMIFS($AF64:$CM64,$AF$4:$CM$4,U$4,$AF$8:$CM$8,U$8)</f>
        <v>0</v>
      </c>
      <c r="V64" s="27">
        <f t="shared" si="94"/>
        <v>0</v>
      </c>
      <c r="W64" s="27">
        <f t="shared" si="94"/>
        <v>0</v>
      </c>
      <c r="X64" s="27">
        <f t="shared" si="94"/>
        <v>0</v>
      </c>
      <c r="Y64" s="27">
        <f t="shared" si="94"/>
        <v>0</v>
      </c>
      <c r="Z64" s="27">
        <f t="shared" si="94"/>
        <v>0</v>
      </c>
      <c r="AA64" s="27">
        <f t="shared" si="94"/>
        <v>0</v>
      </c>
      <c r="AB64" s="27">
        <f t="shared" si="94"/>
        <v>0</v>
      </c>
      <c r="AC64" s="27">
        <f t="shared" si="94"/>
        <v>0</v>
      </c>
      <c r="AD64" s="27">
        <f t="shared" si="94"/>
        <v>0</v>
      </c>
      <c r="AF64" s="27">
        <f t="shared" ref="AF64:BK64" si="95">-AF70</f>
        <v>0</v>
      </c>
      <c r="AG64" s="27">
        <f t="shared" si="95"/>
        <v>0</v>
      </c>
      <c r="AH64" s="27">
        <f t="shared" si="95"/>
        <v>0</v>
      </c>
      <c r="AI64" s="27">
        <f t="shared" si="95"/>
        <v>0</v>
      </c>
      <c r="AJ64" s="27">
        <f t="shared" si="95"/>
        <v>0</v>
      </c>
      <c r="AK64" s="27">
        <f t="shared" si="95"/>
        <v>0</v>
      </c>
      <c r="AL64" s="27">
        <f t="shared" si="95"/>
        <v>0</v>
      </c>
      <c r="AM64" s="27">
        <f t="shared" si="95"/>
        <v>80000</v>
      </c>
      <c r="AN64" s="27">
        <f t="shared" si="95"/>
        <v>0</v>
      </c>
      <c r="AO64" s="27">
        <f t="shared" si="95"/>
        <v>0</v>
      </c>
      <c r="AP64" s="27">
        <f t="shared" si="95"/>
        <v>0</v>
      </c>
      <c r="AQ64" s="27">
        <f t="shared" si="95"/>
        <v>0</v>
      </c>
      <c r="AR64" s="27">
        <f t="shared" si="95"/>
        <v>0</v>
      </c>
      <c r="AS64" s="27">
        <f t="shared" si="95"/>
        <v>0</v>
      </c>
      <c r="AT64" s="27">
        <f t="shared" si="95"/>
        <v>0</v>
      </c>
      <c r="AU64" s="27">
        <f t="shared" si="95"/>
        <v>0</v>
      </c>
      <c r="AV64" s="27">
        <f t="shared" si="95"/>
        <v>0</v>
      </c>
      <c r="AW64" s="27">
        <f t="shared" si="95"/>
        <v>0</v>
      </c>
      <c r="AX64" s="27">
        <f t="shared" si="95"/>
        <v>0</v>
      </c>
      <c r="AY64" s="27">
        <f t="shared" si="95"/>
        <v>0</v>
      </c>
      <c r="AZ64" s="27">
        <f t="shared" si="95"/>
        <v>0</v>
      </c>
      <c r="BA64" s="27">
        <f t="shared" si="95"/>
        <v>0</v>
      </c>
      <c r="BB64" s="27">
        <f t="shared" si="95"/>
        <v>0</v>
      </c>
      <c r="BC64" s="27">
        <f t="shared" si="95"/>
        <v>0</v>
      </c>
      <c r="BD64" s="27">
        <f t="shared" si="95"/>
        <v>0</v>
      </c>
      <c r="BE64" s="27">
        <f t="shared" si="95"/>
        <v>0</v>
      </c>
      <c r="BF64" s="27">
        <f t="shared" si="95"/>
        <v>0</v>
      </c>
      <c r="BG64" s="27">
        <f t="shared" si="95"/>
        <v>0</v>
      </c>
      <c r="BH64" s="27">
        <f t="shared" si="95"/>
        <v>0</v>
      </c>
      <c r="BI64" s="27">
        <f t="shared" si="95"/>
        <v>0</v>
      </c>
      <c r="BJ64" s="27">
        <f t="shared" si="95"/>
        <v>0</v>
      </c>
      <c r="BK64" s="27">
        <f t="shared" si="95"/>
        <v>0</v>
      </c>
      <c r="BL64" s="27">
        <f t="shared" ref="BL64:CM64" si="96">-BL70</f>
        <v>0</v>
      </c>
      <c r="BM64" s="27">
        <f t="shared" si="96"/>
        <v>0</v>
      </c>
      <c r="BN64" s="27">
        <f t="shared" si="96"/>
        <v>0</v>
      </c>
      <c r="BO64" s="27">
        <f t="shared" si="96"/>
        <v>0</v>
      </c>
      <c r="BP64" s="27">
        <f t="shared" si="96"/>
        <v>0</v>
      </c>
      <c r="BQ64" s="27">
        <f t="shared" si="96"/>
        <v>0</v>
      </c>
      <c r="BR64" s="27">
        <f t="shared" si="96"/>
        <v>0</v>
      </c>
      <c r="BS64" s="27">
        <f t="shared" si="96"/>
        <v>0</v>
      </c>
      <c r="BT64" s="27">
        <f t="shared" si="96"/>
        <v>0</v>
      </c>
      <c r="BU64" s="27">
        <f t="shared" si="96"/>
        <v>0</v>
      </c>
      <c r="BV64" s="27">
        <f t="shared" si="96"/>
        <v>0</v>
      </c>
      <c r="BW64" s="27">
        <f t="shared" si="96"/>
        <v>0</v>
      </c>
      <c r="BX64" s="27">
        <f t="shared" si="96"/>
        <v>0</v>
      </c>
      <c r="BY64" s="27">
        <f t="shared" si="96"/>
        <v>0</v>
      </c>
      <c r="BZ64" s="27">
        <f t="shared" si="96"/>
        <v>0</v>
      </c>
      <c r="CA64" s="27">
        <f t="shared" si="96"/>
        <v>0</v>
      </c>
      <c r="CB64" s="27">
        <f t="shared" si="96"/>
        <v>0</v>
      </c>
      <c r="CC64" s="27">
        <f t="shared" si="96"/>
        <v>0</v>
      </c>
      <c r="CD64" s="27">
        <f t="shared" si="96"/>
        <v>0</v>
      </c>
      <c r="CE64" s="27">
        <f t="shared" si="96"/>
        <v>0</v>
      </c>
      <c r="CF64" s="27">
        <f t="shared" si="96"/>
        <v>0</v>
      </c>
      <c r="CG64" s="27">
        <f t="shared" si="96"/>
        <v>0</v>
      </c>
      <c r="CH64" s="27">
        <f t="shared" si="96"/>
        <v>0</v>
      </c>
      <c r="CI64" s="27">
        <f t="shared" si="96"/>
        <v>0</v>
      </c>
      <c r="CJ64" s="27">
        <f t="shared" si="96"/>
        <v>0</v>
      </c>
      <c r="CK64" s="27">
        <f t="shared" si="96"/>
        <v>0</v>
      </c>
      <c r="CL64" s="27">
        <f t="shared" si="96"/>
        <v>0</v>
      </c>
      <c r="CM64" s="27">
        <f t="shared" si="96"/>
        <v>0</v>
      </c>
    </row>
    <row r="65" spans="1:91" s="20" customFormat="1" ht="15" x14ac:dyDescent="0.2">
      <c r="A65" s="223" t="str">
        <f>A62</f>
        <v>▻ Kitchen</v>
      </c>
      <c r="B65" s="62" t="s">
        <v>333</v>
      </c>
      <c r="C65" s="221" t="str">
        <f>Inputs!$J$16</f>
        <v>EUR</v>
      </c>
      <c r="D65" s="19" t="s">
        <v>19</v>
      </c>
      <c r="E65" s="27">
        <f t="shared" si="92"/>
        <v>-3809.5238095238096</v>
      </c>
      <c r="F65" s="27">
        <f t="shared" si="92"/>
        <v>-11428.571428571429</v>
      </c>
      <c r="G65" s="27">
        <f t="shared" si="92"/>
        <v>-11428.571428571429</v>
      </c>
      <c r="H65" s="27">
        <f t="shared" si="92"/>
        <v>-11428.571428571429</v>
      </c>
      <c r="I65" s="27">
        <f t="shared" si="92"/>
        <v>-11428.571428571429</v>
      </c>
      <c r="K65" s="27">
        <f t="shared" si="93"/>
        <v>0</v>
      </c>
      <c r="L65" s="27">
        <f t="shared" si="93"/>
        <v>0</v>
      </c>
      <c r="M65" s="27">
        <f t="shared" si="93"/>
        <v>-952.38095238095241</v>
      </c>
      <c r="N65" s="27">
        <f t="shared" si="93"/>
        <v>-2857.1428571428573</v>
      </c>
      <c r="O65" s="27">
        <f t="shared" si="93"/>
        <v>-2857.1428571428573</v>
      </c>
      <c r="P65" s="27">
        <f t="shared" si="93"/>
        <v>-2857.1428571428573</v>
      </c>
      <c r="Q65" s="27">
        <f t="shared" si="93"/>
        <v>-2857.1428571428573</v>
      </c>
      <c r="R65" s="27">
        <f t="shared" si="93"/>
        <v>-2857.1428571428573</v>
      </c>
      <c r="S65" s="27">
        <f t="shared" si="93"/>
        <v>-2857.1428571428573</v>
      </c>
      <c r="T65" s="27">
        <f t="shared" si="93"/>
        <v>-2857.1428571428573</v>
      </c>
      <c r="U65" s="27">
        <f t="shared" si="94"/>
        <v>-2857.1428571428573</v>
      </c>
      <c r="V65" s="27">
        <f t="shared" si="94"/>
        <v>-2857.1428571428573</v>
      </c>
      <c r="W65" s="27">
        <f t="shared" si="94"/>
        <v>-2857.1428571428573</v>
      </c>
      <c r="X65" s="27">
        <f t="shared" si="94"/>
        <v>-2857.1428571428573</v>
      </c>
      <c r="Y65" s="27">
        <f t="shared" si="94"/>
        <v>-2857.1428571428573</v>
      </c>
      <c r="Z65" s="27">
        <f t="shared" si="94"/>
        <v>-2857.1428571428573</v>
      </c>
      <c r="AA65" s="27">
        <f t="shared" si="94"/>
        <v>-2857.1428571428573</v>
      </c>
      <c r="AB65" s="27">
        <f t="shared" si="94"/>
        <v>-2857.1428571428573</v>
      </c>
      <c r="AC65" s="27">
        <f t="shared" si="94"/>
        <v>-2857.1428571428573</v>
      </c>
      <c r="AD65" s="27">
        <f t="shared" si="94"/>
        <v>-2857.1428571428573</v>
      </c>
      <c r="AF65" s="27">
        <f>-IF(AF63&gt;0,Settings!$BZ$17,0)</f>
        <v>0</v>
      </c>
      <c r="AG65" s="27">
        <f>-IF(AG63&gt;0,Settings!$BZ$17,0)</f>
        <v>0</v>
      </c>
      <c r="AH65" s="27">
        <f>-IF(AH63&gt;0,Settings!$BZ$17,0)</f>
        <v>0</v>
      </c>
      <c r="AI65" s="27">
        <f>-IF(AI63&gt;0,Settings!$BZ$17,0)</f>
        <v>0</v>
      </c>
      <c r="AJ65" s="27">
        <f>-IF(AJ63&gt;0,Settings!$BZ$17,0)</f>
        <v>0</v>
      </c>
      <c r="AK65" s="27">
        <f>-IF(AK63&gt;0,Settings!$BZ$17,0)</f>
        <v>0</v>
      </c>
      <c r="AL65" s="27">
        <f>-IF(AL63&gt;0,Settings!$BZ$17,0)</f>
        <v>0</v>
      </c>
      <c r="AM65" s="27">
        <f>-IF(AM63&gt;0,Settings!$BZ$17,0)</f>
        <v>0</v>
      </c>
      <c r="AN65" s="27">
        <f>-IF(AN63&gt;0,Settings!$BZ$17,0)</f>
        <v>-952.38095238095241</v>
      </c>
      <c r="AO65" s="27">
        <f>-IF(AO63&gt;0,Settings!$BZ$17,0)</f>
        <v>-952.38095238095241</v>
      </c>
      <c r="AP65" s="27">
        <f>-IF(AP63&gt;0,Settings!$BZ$17,0)</f>
        <v>-952.38095238095241</v>
      </c>
      <c r="AQ65" s="27">
        <f>-IF(AQ63&gt;0,Settings!$BZ$17,0)</f>
        <v>-952.38095238095241</v>
      </c>
      <c r="AR65" s="27">
        <f>-IF(AR63&gt;0,Settings!$BZ$17,0)</f>
        <v>-952.38095238095241</v>
      </c>
      <c r="AS65" s="27">
        <f>-IF(AS63&gt;0,Settings!$BZ$17,0)</f>
        <v>-952.38095238095241</v>
      </c>
      <c r="AT65" s="27">
        <f>-IF(AT63&gt;0,Settings!$BZ$17,0)</f>
        <v>-952.38095238095241</v>
      </c>
      <c r="AU65" s="27">
        <f>-IF(AU63&gt;0,Settings!$BZ$17,0)</f>
        <v>-952.38095238095241</v>
      </c>
      <c r="AV65" s="27">
        <f>-IF(AV63&gt;0,Settings!$BZ$17,0)</f>
        <v>-952.38095238095241</v>
      </c>
      <c r="AW65" s="27">
        <f>-IF(AW63&gt;0,Settings!$BZ$17,0)</f>
        <v>-952.38095238095241</v>
      </c>
      <c r="AX65" s="27">
        <f>-IF(AX63&gt;0,Settings!$BZ$17,0)</f>
        <v>-952.38095238095241</v>
      </c>
      <c r="AY65" s="27">
        <f>-IF(AY63&gt;0,Settings!$BZ$17,0)</f>
        <v>-952.38095238095241</v>
      </c>
      <c r="AZ65" s="27">
        <f>-IF(AZ63&gt;0,Settings!$BZ$17,0)</f>
        <v>-952.38095238095241</v>
      </c>
      <c r="BA65" s="27">
        <f>-IF(BA63&gt;0,Settings!$BZ$17,0)</f>
        <v>-952.38095238095241</v>
      </c>
      <c r="BB65" s="27">
        <f>-IF(BB63&gt;0,Settings!$BZ$17,0)</f>
        <v>-952.38095238095241</v>
      </c>
      <c r="BC65" s="27">
        <f>-IF(BC63&gt;0,Settings!$BZ$17,0)</f>
        <v>-952.38095238095241</v>
      </c>
      <c r="BD65" s="27">
        <f>-IF(BD63&gt;0,Settings!$BZ$17,0)</f>
        <v>-952.38095238095241</v>
      </c>
      <c r="BE65" s="27">
        <f>-IF(BE63&gt;0,Settings!$BZ$17,0)</f>
        <v>-952.38095238095241</v>
      </c>
      <c r="BF65" s="27">
        <f>-IF(BF63&gt;0,Settings!$BZ$17,0)</f>
        <v>-952.38095238095241</v>
      </c>
      <c r="BG65" s="27">
        <f>-IF(BG63&gt;0,Settings!$BZ$17,0)</f>
        <v>-952.38095238095241</v>
      </c>
      <c r="BH65" s="27">
        <f>-IF(BH63&gt;0,Settings!$BZ$17,0)</f>
        <v>-952.38095238095241</v>
      </c>
      <c r="BI65" s="27">
        <f>-IF(BI63&gt;0,Settings!$BZ$17,0)</f>
        <v>-952.38095238095241</v>
      </c>
      <c r="BJ65" s="27">
        <f>-IF(BJ63&gt;0,Settings!$BZ$17,0)</f>
        <v>-952.38095238095241</v>
      </c>
      <c r="BK65" s="27">
        <f>-IF(BK63&gt;0,Settings!$BZ$17,0)</f>
        <v>-952.38095238095241</v>
      </c>
      <c r="BL65" s="27">
        <f>-IF(BL63&gt;0,Settings!$BZ$17,0)</f>
        <v>-952.38095238095241</v>
      </c>
      <c r="BM65" s="27">
        <f>-IF(BM63&gt;0,Settings!$BZ$17,0)</f>
        <v>-952.38095238095241</v>
      </c>
      <c r="BN65" s="27">
        <f>-IF(BN63&gt;0,Settings!$BZ$17,0)</f>
        <v>-952.38095238095241</v>
      </c>
      <c r="BO65" s="27">
        <f>-IF(BO63&gt;0,Settings!$BZ$17,0)</f>
        <v>-952.38095238095241</v>
      </c>
      <c r="BP65" s="27">
        <f>-IF(BP63&gt;0,Settings!$BZ$17,0)</f>
        <v>-952.38095238095241</v>
      </c>
      <c r="BQ65" s="27">
        <f>-IF(BQ63&gt;0,Settings!$BZ$17,0)</f>
        <v>-952.38095238095241</v>
      </c>
      <c r="BR65" s="27">
        <f>-IF(BR63&gt;0,Settings!$BZ$17,0)</f>
        <v>-952.38095238095241</v>
      </c>
      <c r="BS65" s="27">
        <f>-IF(BS63&gt;0,Settings!$BZ$17,0)</f>
        <v>-952.38095238095241</v>
      </c>
      <c r="BT65" s="27">
        <f>-IF(BT63&gt;0,Settings!$BZ$17,0)</f>
        <v>-952.38095238095241</v>
      </c>
      <c r="BU65" s="27">
        <f>-IF(BU63&gt;0,Settings!$BZ$17,0)</f>
        <v>-952.38095238095241</v>
      </c>
      <c r="BV65" s="27">
        <f>-IF(BV63&gt;0,Settings!$BZ$17,0)</f>
        <v>-952.38095238095241</v>
      </c>
      <c r="BW65" s="27">
        <f>-IF(BW63&gt;0,Settings!$BZ$17,0)</f>
        <v>-952.38095238095241</v>
      </c>
      <c r="BX65" s="27">
        <f>-IF(BX63&gt;0,Settings!$BZ$17,0)</f>
        <v>-952.38095238095241</v>
      </c>
      <c r="BY65" s="27">
        <f>-IF(BY63&gt;0,Settings!$BZ$17,0)</f>
        <v>-952.38095238095241</v>
      </c>
      <c r="BZ65" s="27">
        <f>-IF(BZ63&gt;0,Settings!$BZ$17,0)</f>
        <v>-952.38095238095241</v>
      </c>
      <c r="CA65" s="27">
        <f>-IF(CA63&gt;0,Settings!$BZ$17,0)</f>
        <v>-952.38095238095241</v>
      </c>
      <c r="CB65" s="27">
        <f>-IF(CB63&gt;0,Settings!$BZ$17,0)</f>
        <v>-952.38095238095241</v>
      </c>
      <c r="CC65" s="27">
        <f>-IF(CC63&gt;0,Settings!$BZ$17,0)</f>
        <v>-952.38095238095241</v>
      </c>
      <c r="CD65" s="27">
        <f>-IF(CD63&gt;0,Settings!$BZ$17,0)</f>
        <v>-952.38095238095241</v>
      </c>
      <c r="CE65" s="27">
        <f>-IF(CE63&gt;0,Settings!$BZ$17,0)</f>
        <v>-952.38095238095241</v>
      </c>
      <c r="CF65" s="27">
        <f>-IF(CF63&gt;0,Settings!$BZ$17,0)</f>
        <v>-952.38095238095241</v>
      </c>
      <c r="CG65" s="27">
        <f>-IF(CG63&gt;0,Settings!$BZ$17,0)</f>
        <v>-952.38095238095241</v>
      </c>
      <c r="CH65" s="27">
        <f>-IF(CH63&gt;0,Settings!$BZ$17,0)</f>
        <v>-952.38095238095241</v>
      </c>
      <c r="CI65" s="27">
        <f>-IF(CI63&gt;0,Settings!$BZ$17,0)</f>
        <v>-952.38095238095241</v>
      </c>
      <c r="CJ65" s="27">
        <f>-IF(CJ63&gt;0,Settings!$BZ$17,0)</f>
        <v>-952.38095238095241</v>
      </c>
      <c r="CK65" s="27">
        <f>-IF(CK63&gt;0,Settings!$BZ$17,0)</f>
        <v>-952.38095238095241</v>
      </c>
      <c r="CL65" s="27">
        <f>-IF(CL63&gt;0,Settings!$BZ$17,0)</f>
        <v>-952.38095238095241</v>
      </c>
      <c r="CM65" s="27">
        <f>-IF(CM63&gt;0,Settings!$BZ$17,0)</f>
        <v>-952.38095238095241</v>
      </c>
    </row>
    <row r="66" spans="1:91" s="20" customFormat="1" ht="15" x14ac:dyDescent="0.2">
      <c r="A66" s="223"/>
      <c r="B66" s="28" t="s">
        <v>329</v>
      </c>
      <c r="C66" s="221" t="str">
        <f>Inputs!$J$16</f>
        <v>EUR</v>
      </c>
      <c r="D66" s="19" t="s">
        <v>19</v>
      </c>
      <c r="E66" s="63">
        <f>SUM(E63:E65)</f>
        <v>76190.476190476184</v>
      </c>
      <c r="F66" s="63">
        <f>SUM(F63:F65)</f>
        <v>64761.904761904756</v>
      </c>
      <c r="G66" s="63">
        <f>SUM(G63:G65)</f>
        <v>53333.333333333328</v>
      </c>
      <c r="H66" s="63">
        <f>SUM(H63:H65)</f>
        <v>41904.761904761901</v>
      </c>
      <c r="I66" s="63">
        <f>SUM(I63:I65)</f>
        <v>30476.190476190473</v>
      </c>
      <c r="K66" s="63">
        <f t="shared" ref="K66:AD66" si="97">SUM(K63:K65)</f>
        <v>0</v>
      </c>
      <c r="L66" s="63">
        <f t="shared" si="97"/>
        <v>0</v>
      </c>
      <c r="M66" s="63">
        <f t="shared" si="97"/>
        <v>79047.619047619053</v>
      </c>
      <c r="N66" s="63">
        <f t="shared" si="97"/>
        <v>76190.476190476198</v>
      </c>
      <c r="O66" s="63">
        <f t="shared" si="97"/>
        <v>73333.333333333343</v>
      </c>
      <c r="P66" s="63">
        <f t="shared" si="97"/>
        <v>70476.190476190488</v>
      </c>
      <c r="Q66" s="63">
        <f t="shared" si="97"/>
        <v>67619.047619047633</v>
      </c>
      <c r="R66" s="63">
        <f t="shared" si="97"/>
        <v>64761.904761904778</v>
      </c>
      <c r="S66" s="63">
        <f t="shared" si="97"/>
        <v>61904.761904761923</v>
      </c>
      <c r="T66" s="63">
        <f t="shared" si="97"/>
        <v>59047.619047619068</v>
      </c>
      <c r="U66" s="63">
        <f t="shared" si="97"/>
        <v>56190.476190476213</v>
      </c>
      <c r="V66" s="63">
        <f t="shared" si="97"/>
        <v>53333.333333333358</v>
      </c>
      <c r="W66" s="63">
        <f t="shared" si="97"/>
        <v>50476.190476190503</v>
      </c>
      <c r="X66" s="63">
        <f t="shared" si="97"/>
        <v>47619.047619047647</v>
      </c>
      <c r="Y66" s="63">
        <f t="shared" si="97"/>
        <v>44761.904761904792</v>
      </c>
      <c r="Z66" s="63">
        <f t="shared" si="97"/>
        <v>41904.761904761937</v>
      </c>
      <c r="AA66" s="63">
        <f t="shared" si="97"/>
        <v>39047.619047619082</v>
      </c>
      <c r="AB66" s="63">
        <f t="shared" si="97"/>
        <v>36190.476190476227</v>
      </c>
      <c r="AC66" s="63">
        <f t="shared" si="97"/>
        <v>33333.333333333372</v>
      </c>
      <c r="AD66" s="63">
        <f t="shared" si="97"/>
        <v>30476.190476190513</v>
      </c>
      <c r="AF66" s="63">
        <f t="shared" ref="AF66:BK66" si="98">SUM(AF63:AF65)</f>
        <v>0</v>
      </c>
      <c r="AG66" s="63">
        <f t="shared" si="98"/>
        <v>0</v>
      </c>
      <c r="AH66" s="63">
        <f t="shared" si="98"/>
        <v>0</v>
      </c>
      <c r="AI66" s="63">
        <f t="shared" si="98"/>
        <v>0</v>
      </c>
      <c r="AJ66" s="63">
        <f t="shared" si="98"/>
        <v>0</v>
      </c>
      <c r="AK66" s="63">
        <f t="shared" si="98"/>
        <v>0</v>
      </c>
      <c r="AL66" s="63">
        <f t="shared" si="98"/>
        <v>0</v>
      </c>
      <c r="AM66" s="63">
        <f t="shared" si="98"/>
        <v>80000</v>
      </c>
      <c r="AN66" s="63">
        <f t="shared" si="98"/>
        <v>79047.619047619053</v>
      </c>
      <c r="AO66" s="63">
        <f t="shared" si="98"/>
        <v>78095.238095238106</v>
      </c>
      <c r="AP66" s="63">
        <f t="shared" si="98"/>
        <v>77142.857142857159</v>
      </c>
      <c r="AQ66" s="63">
        <f t="shared" si="98"/>
        <v>76190.476190476213</v>
      </c>
      <c r="AR66" s="63">
        <f t="shared" si="98"/>
        <v>75238.095238095266</v>
      </c>
      <c r="AS66" s="63">
        <f t="shared" si="98"/>
        <v>74285.714285714319</v>
      </c>
      <c r="AT66" s="63">
        <f t="shared" si="98"/>
        <v>73333.333333333372</v>
      </c>
      <c r="AU66" s="63">
        <f t="shared" si="98"/>
        <v>72380.952380952425</v>
      </c>
      <c r="AV66" s="63">
        <f t="shared" si="98"/>
        <v>71428.571428571478</v>
      </c>
      <c r="AW66" s="63">
        <f t="shared" si="98"/>
        <v>70476.190476190532</v>
      </c>
      <c r="AX66" s="63">
        <f t="shared" si="98"/>
        <v>69523.809523809585</v>
      </c>
      <c r="AY66" s="63">
        <f t="shared" si="98"/>
        <v>68571.428571428638</v>
      </c>
      <c r="AZ66" s="63">
        <f t="shared" si="98"/>
        <v>67619.047619047691</v>
      </c>
      <c r="BA66" s="63">
        <f t="shared" si="98"/>
        <v>66666.666666666744</v>
      </c>
      <c r="BB66" s="63">
        <f t="shared" si="98"/>
        <v>65714.285714285797</v>
      </c>
      <c r="BC66" s="63">
        <f t="shared" si="98"/>
        <v>64761.904761904843</v>
      </c>
      <c r="BD66" s="63">
        <f t="shared" si="98"/>
        <v>63809.523809523889</v>
      </c>
      <c r="BE66" s="63">
        <f t="shared" si="98"/>
        <v>62857.142857142935</v>
      </c>
      <c r="BF66" s="63">
        <f t="shared" si="98"/>
        <v>61904.761904761981</v>
      </c>
      <c r="BG66" s="63">
        <f t="shared" si="98"/>
        <v>60952.380952381027</v>
      </c>
      <c r="BH66" s="63">
        <f t="shared" si="98"/>
        <v>60000.000000000073</v>
      </c>
      <c r="BI66" s="63">
        <f t="shared" si="98"/>
        <v>59047.619047619119</v>
      </c>
      <c r="BJ66" s="63">
        <f t="shared" si="98"/>
        <v>58095.238095238165</v>
      </c>
      <c r="BK66" s="63">
        <f t="shared" si="98"/>
        <v>57142.85714285721</v>
      </c>
      <c r="BL66" s="63">
        <f t="shared" ref="BL66:CM66" si="99">SUM(BL63:BL65)</f>
        <v>56190.476190476256</v>
      </c>
      <c r="BM66" s="63">
        <f t="shared" si="99"/>
        <v>55238.095238095302</v>
      </c>
      <c r="BN66" s="63">
        <f t="shared" si="99"/>
        <v>54285.714285714348</v>
      </c>
      <c r="BO66" s="63">
        <f t="shared" si="99"/>
        <v>53333.333333333394</v>
      </c>
      <c r="BP66" s="63">
        <f t="shared" si="99"/>
        <v>52380.95238095244</v>
      </c>
      <c r="BQ66" s="63">
        <f t="shared" si="99"/>
        <v>51428.571428571486</v>
      </c>
      <c r="BR66" s="63">
        <f t="shared" si="99"/>
        <v>50476.190476190532</v>
      </c>
      <c r="BS66" s="63">
        <f t="shared" si="99"/>
        <v>49523.809523809578</v>
      </c>
      <c r="BT66" s="63">
        <f t="shared" si="99"/>
        <v>48571.428571428623</v>
      </c>
      <c r="BU66" s="63">
        <f t="shared" si="99"/>
        <v>47619.047619047669</v>
      </c>
      <c r="BV66" s="63">
        <f t="shared" si="99"/>
        <v>46666.666666666715</v>
      </c>
      <c r="BW66" s="63">
        <f t="shared" si="99"/>
        <v>45714.285714285761</v>
      </c>
      <c r="BX66" s="63">
        <f t="shared" si="99"/>
        <v>44761.904761904807</v>
      </c>
      <c r="BY66" s="63">
        <f t="shared" si="99"/>
        <v>43809.523809523853</v>
      </c>
      <c r="BZ66" s="63">
        <f t="shared" si="99"/>
        <v>42857.142857142899</v>
      </c>
      <c r="CA66" s="63">
        <f t="shared" si="99"/>
        <v>41904.761904761945</v>
      </c>
      <c r="CB66" s="63">
        <f t="shared" si="99"/>
        <v>40952.38095238099</v>
      </c>
      <c r="CC66" s="63">
        <f t="shared" si="99"/>
        <v>40000.000000000036</v>
      </c>
      <c r="CD66" s="63">
        <f t="shared" si="99"/>
        <v>39047.619047619082</v>
      </c>
      <c r="CE66" s="63">
        <f t="shared" si="99"/>
        <v>38095.238095238128</v>
      </c>
      <c r="CF66" s="63">
        <f t="shared" si="99"/>
        <v>37142.857142857174</v>
      </c>
      <c r="CG66" s="63">
        <f t="shared" si="99"/>
        <v>36190.47619047622</v>
      </c>
      <c r="CH66" s="63">
        <f t="shared" si="99"/>
        <v>35238.095238095266</v>
      </c>
      <c r="CI66" s="63">
        <f t="shared" si="99"/>
        <v>34285.714285714312</v>
      </c>
      <c r="CJ66" s="63">
        <f t="shared" si="99"/>
        <v>33333.333333333358</v>
      </c>
      <c r="CK66" s="63">
        <f t="shared" si="99"/>
        <v>32380.952380952403</v>
      </c>
      <c r="CL66" s="63">
        <f t="shared" si="99"/>
        <v>31428.571428571449</v>
      </c>
      <c r="CM66" s="63">
        <f t="shared" si="99"/>
        <v>30476.190476190495</v>
      </c>
    </row>
    <row r="67" spans="1:91" s="20" customFormat="1" ht="8" customHeight="1" x14ac:dyDescent="0.2">
      <c r="A67" s="223"/>
      <c r="C67" s="223"/>
    </row>
    <row r="68" spans="1:91" s="219" customFormat="1" ht="15" x14ac:dyDescent="0.2">
      <c r="A68" s="223"/>
      <c r="B68" s="222" t="s">
        <v>332</v>
      </c>
      <c r="C68" s="221" t="str">
        <f>Inputs!$J$16</f>
        <v>EUR</v>
      </c>
      <c r="D68" s="19" t="s">
        <v>19</v>
      </c>
      <c r="E68" s="220">
        <v>0</v>
      </c>
      <c r="F68" s="220">
        <f>E71</f>
        <v>0</v>
      </c>
      <c r="G68" s="220">
        <f>F71</f>
        <v>0</v>
      </c>
      <c r="H68" s="220">
        <f>G71</f>
        <v>0</v>
      </c>
      <c r="I68" s="220">
        <f>H71</f>
        <v>0</v>
      </c>
      <c r="K68" s="220">
        <v>0</v>
      </c>
      <c r="L68" s="220">
        <f t="shared" ref="L68:AD68" si="100">K71</f>
        <v>0</v>
      </c>
      <c r="M68" s="220">
        <f t="shared" si="100"/>
        <v>80000</v>
      </c>
      <c r="N68" s="220">
        <f t="shared" si="100"/>
        <v>0</v>
      </c>
      <c r="O68" s="220">
        <f t="shared" si="100"/>
        <v>0</v>
      </c>
      <c r="P68" s="220">
        <f t="shared" si="100"/>
        <v>0</v>
      </c>
      <c r="Q68" s="220">
        <f t="shared" si="100"/>
        <v>0</v>
      </c>
      <c r="R68" s="220">
        <f t="shared" si="100"/>
        <v>0</v>
      </c>
      <c r="S68" s="220">
        <f t="shared" si="100"/>
        <v>0</v>
      </c>
      <c r="T68" s="220">
        <f t="shared" si="100"/>
        <v>0</v>
      </c>
      <c r="U68" s="220">
        <f t="shared" si="100"/>
        <v>0</v>
      </c>
      <c r="V68" s="220">
        <f t="shared" si="100"/>
        <v>0</v>
      </c>
      <c r="W68" s="220">
        <f t="shared" si="100"/>
        <v>0</v>
      </c>
      <c r="X68" s="220">
        <f t="shared" si="100"/>
        <v>0</v>
      </c>
      <c r="Y68" s="220">
        <f t="shared" si="100"/>
        <v>0</v>
      </c>
      <c r="Z68" s="220">
        <f t="shared" si="100"/>
        <v>0</v>
      </c>
      <c r="AA68" s="220">
        <f t="shared" si="100"/>
        <v>0</v>
      </c>
      <c r="AB68" s="220">
        <f t="shared" si="100"/>
        <v>0</v>
      </c>
      <c r="AC68" s="220">
        <f t="shared" si="100"/>
        <v>0</v>
      </c>
      <c r="AD68" s="220">
        <f t="shared" si="100"/>
        <v>0</v>
      </c>
      <c r="AF68" s="220">
        <v>0</v>
      </c>
      <c r="AG68" s="220">
        <f t="shared" ref="AG68:BL68" si="101">AF71</f>
        <v>0</v>
      </c>
      <c r="AH68" s="220">
        <f t="shared" si="101"/>
        <v>0</v>
      </c>
      <c r="AI68" s="220">
        <f t="shared" si="101"/>
        <v>0</v>
      </c>
      <c r="AJ68" s="220">
        <f t="shared" si="101"/>
        <v>0</v>
      </c>
      <c r="AK68" s="220">
        <f t="shared" si="101"/>
        <v>0</v>
      </c>
      <c r="AL68" s="220">
        <f t="shared" si="101"/>
        <v>80000</v>
      </c>
      <c r="AM68" s="220">
        <f t="shared" si="101"/>
        <v>80000</v>
      </c>
      <c r="AN68" s="220">
        <f t="shared" si="101"/>
        <v>0</v>
      </c>
      <c r="AO68" s="220">
        <f t="shared" si="101"/>
        <v>0</v>
      </c>
      <c r="AP68" s="220">
        <f t="shared" si="101"/>
        <v>0</v>
      </c>
      <c r="AQ68" s="220">
        <f t="shared" si="101"/>
        <v>0</v>
      </c>
      <c r="AR68" s="220">
        <f t="shared" si="101"/>
        <v>0</v>
      </c>
      <c r="AS68" s="220">
        <f t="shared" si="101"/>
        <v>0</v>
      </c>
      <c r="AT68" s="220">
        <f t="shared" si="101"/>
        <v>0</v>
      </c>
      <c r="AU68" s="220">
        <f t="shared" si="101"/>
        <v>0</v>
      </c>
      <c r="AV68" s="220">
        <f t="shared" si="101"/>
        <v>0</v>
      </c>
      <c r="AW68" s="220">
        <f t="shared" si="101"/>
        <v>0</v>
      </c>
      <c r="AX68" s="220">
        <f t="shared" si="101"/>
        <v>0</v>
      </c>
      <c r="AY68" s="220">
        <f t="shared" si="101"/>
        <v>0</v>
      </c>
      <c r="AZ68" s="220">
        <f t="shared" si="101"/>
        <v>0</v>
      </c>
      <c r="BA68" s="220">
        <f t="shared" si="101"/>
        <v>0</v>
      </c>
      <c r="BB68" s="220">
        <f t="shared" si="101"/>
        <v>0</v>
      </c>
      <c r="BC68" s="220">
        <f t="shared" si="101"/>
        <v>0</v>
      </c>
      <c r="BD68" s="220">
        <f t="shared" si="101"/>
        <v>0</v>
      </c>
      <c r="BE68" s="220">
        <f t="shared" si="101"/>
        <v>0</v>
      </c>
      <c r="BF68" s="220">
        <f t="shared" si="101"/>
        <v>0</v>
      </c>
      <c r="BG68" s="220">
        <f t="shared" si="101"/>
        <v>0</v>
      </c>
      <c r="BH68" s="220">
        <f t="shared" si="101"/>
        <v>0</v>
      </c>
      <c r="BI68" s="220">
        <f t="shared" si="101"/>
        <v>0</v>
      </c>
      <c r="BJ68" s="220">
        <f t="shared" si="101"/>
        <v>0</v>
      </c>
      <c r="BK68" s="220">
        <f t="shared" si="101"/>
        <v>0</v>
      </c>
      <c r="BL68" s="220">
        <f t="shared" si="101"/>
        <v>0</v>
      </c>
      <c r="BM68" s="220">
        <f t="shared" ref="BM68:CM68" si="102">BL71</f>
        <v>0</v>
      </c>
      <c r="BN68" s="220">
        <f t="shared" si="102"/>
        <v>0</v>
      </c>
      <c r="BO68" s="220">
        <f t="shared" si="102"/>
        <v>0</v>
      </c>
      <c r="BP68" s="220">
        <f t="shared" si="102"/>
        <v>0</v>
      </c>
      <c r="BQ68" s="220">
        <f t="shared" si="102"/>
        <v>0</v>
      </c>
      <c r="BR68" s="220">
        <f t="shared" si="102"/>
        <v>0</v>
      </c>
      <c r="BS68" s="220">
        <f t="shared" si="102"/>
        <v>0</v>
      </c>
      <c r="BT68" s="220">
        <f t="shared" si="102"/>
        <v>0</v>
      </c>
      <c r="BU68" s="220">
        <f t="shared" si="102"/>
        <v>0</v>
      </c>
      <c r="BV68" s="220">
        <f t="shared" si="102"/>
        <v>0</v>
      </c>
      <c r="BW68" s="220">
        <f t="shared" si="102"/>
        <v>0</v>
      </c>
      <c r="BX68" s="220">
        <f t="shared" si="102"/>
        <v>0</v>
      </c>
      <c r="BY68" s="220">
        <f t="shared" si="102"/>
        <v>0</v>
      </c>
      <c r="BZ68" s="220">
        <f t="shared" si="102"/>
        <v>0</v>
      </c>
      <c r="CA68" s="220">
        <f t="shared" si="102"/>
        <v>0</v>
      </c>
      <c r="CB68" s="220">
        <f t="shared" si="102"/>
        <v>0</v>
      </c>
      <c r="CC68" s="220">
        <f t="shared" si="102"/>
        <v>0</v>
      </c>
      <c r="CD68" s="220">
        <f t="shared" si="102"/>
        <v>0</v>
      </c>
      <c r="CE68" s="220">
        <f t="shared" si="102"/>
        <v>0</v>
      </c>
      <c r="CF68" s="220">
        <f t="shared" si="102"/>
        <v>0</v>
      </c>
      <c r="CG68" s="220">
        <f t="shared" si="102"/>
        <v>0</v>
      </c>
      <c r="CH68" s="220">
        <f t="shared" si="102"/>
        <v>0</v>
      </c>
      <c r="CI68" s="220">
        <f t="shared" si="102"/>
        <v>0</v>
      </c>
      <c r="CJ68" s="220">
        <f t="shared" si="102"/>
        <v>0</v>
      </c>
      <c r="CK68" s="220">
        <f t="shared" si="102"/>
        <v>0</v>
      </c>
      <c r="CL68" s="220">
        <f t="shared" si="102"/>
        <v>0</v>
      </c>
      <c r="CM68" s="220">
        <f t="shared" si="102"/>
        <v>0</v>
      </c>
    </row>
    <row r="69" spans="1:91" s="219" customFormat="1" ht="15" x14ac:dyDescent="0.2">
      <c r="A69" s="223"/>
      <c r="B69" s="225" t="s">
        <v>331</v>
      </c>
      <c r="C69" s="221" t="str">
        <f>Inputs!$J$16</f>
        <v>EUR</v>
      </c>
      <c r="D69" s="19" t="s">
        <v>19</v>
      </c>
      <c r="E69" s="224">
        <f t="shared" ref="E69:I70" si="103">SUMIF($K$4:$AD$4,E$4,$K69:$AD69)</f>
        <v>80000</v>
      </c>
      <c r="F69" s="224">
        <f t="shared" si="103"/>
        <v>0</v>
      </c>
      <c r="G69" s="224">
        <f t="shared" si="103"/>
        <v>0</v>
      </c>
      <c r="H69" s="224">
        <f t="shared" si="103"/>
        <v>0</v>
      </c>
      <c r="I69" s="224">
        <f t="shared" si="103"/>
        <v>0</v>
      </c>
      <c r="K69" s="224">
        <f t="shared" ref="K69:T70" si="104">SUMIFS($AF69:$CM69,$AF$4:$CM$4,K$4,$AF$8:$CM$8,K$8)</f>
        <v>0</v>
      </c>
      <c r="L69" s="224">
        <f t="shared" si="104"/>
        <v>80000</v>
      </c>
      <c r="M69" s="224">
        <f t="shared" si="104"/>
        <v>0</v>
      </c>
      <c r="N69" s="224">
        <f t="shared" si="104"/>
        <v>0</v>
      </c>
      <c r="O69" s="224">
        <f t="shared" si="104"/>
        <v>0</v>
      </c>
      <c r="P69" s="224">
        <f t="shared" si="104"/>
        <v>0</v>
      </c>
      <c r="Q69" s="224">
        <f t="shared" si="104"/>
        <v>0</v>
      </c>
      <c r="R69" s="224">
        <f t="shared" si="104"/>
        <v>0</v>
      </c>
      <c r="S69" s="224">
        <f t="shared" si="104"/>
        <v>0</v>
      </c>
      <c r="T69" s="224">
        <f t="shared" si="104"/>
        <v>0</v>
      </c>
      <c r="U69" s="224">
        <f t="shared" ref="U69:AD70" si="105">SUMIFS($AF69:$CM69,$AF$4:$CM$4,U$4,$AF$8:$CM$8,U$8)</f>
        <v>0</v>
      </c>
      <c r="V69" s="224">
        <f t="shared" si="105"/>
        <v>0</v>
      </c>
      <c r="W69" s="224">
        <f t="shared" si="105"/>
        <v>0</v>
      </c>
      <c r="X69" s="224">
        <f t="shared" si="105"/>
        <v>0</v>
      </c>
      <c r="Y69" s="224">
        <f t="shared" si="105"/>
        <v>0</v>
      </c>
      <c r="Z69" s="224">
        <f t="shared" si="105"/>
        <v>0</v>
      </c>
      <c r="AA69" s="224">
        <f t="shared" si="105"/>
        <v>0</v>
      </c>
      <c r="AB69" s="224">
        <f t="shared" si="105"/>
        <v>0</v>
      </c>
      <c r="AC69" s="224">
        <f t="shared" si="105"/>
        <v>0</v>
      </c>
      <c r="AD69" s="224">
        <f t="shared" si="105"/>
        <v>0</v>
      </c>
      <c r="AF69" s="224">
        <f>IF(AND(AF$4=Settings!$CB$37,PPE!AF$7=Settings!$BY$37),Inputs!$JG$18,0)</f>
        <v>0</v>
      </c>
      <c r="AG69" s="224">
        <f>IF(AND(AG$4=Settings!$CB$37,PPE!AG$7=Settings!$BY$37),Inputs!$JG$18,0)</f>
        <v>0</v>
      </c>
      <c r="AH69" s="224">
        <f>IF(AND(AH$4=Settings!$CB$37,PPE!AH$7=Settings!$BY$37),Inputs!$JG$18,0)</f>
        <v>0</v>
      </c>
      <c r="AI69" s="224">
        <f>IF(AND(AI$4=Settings!$CB$37,PPE!AI$7=Settings!$BY$37),Inputs!$JG$18,0)</f>
        <v>0</v>
      </c>
      <c r="AJ69" s="224">
        <f>IF(AND(AJ$4=Settings!$CB$37,PPE!AJ$7=Settings!$BY$37),Inputs!$JG$18,0)</f>
        <v>0</v>
      </c>
      <c r="AK69" s="224">
        <f>IF(AND(AK$4=Settings!$CB$37,PPE!AK$7=Settings!$BY$37),Inputs!$JG$18,0)</f>
        <v>80000</v>
      </c>
      <c r="AL69" s="224">
        <f>IF(AND(AL$4=Settings!$CB$37,PPE!AL$7=Settings!$BY$37),Inputs!$JG$18,0)</f>
        <v>0</v>
      </c>
      <c r="AM69" s="224">
        <f>IF(AND(AM$4=Settings!$CB$37,PPE!AM$7=Settings!$BY$37),Inputs!$JG$18,0)</f>
        <v>0</v>
      </c>
      <c r="AN69" s="224">
        <f>IF(AND(AN$4=Settings!$CB$37,PPE!AN$7=Settings!$BY$37),Inputs!$JG$18,0)</f>
        <v>0</v>
      </c>
      <c r="AO69" s="224">
        <f>IF(AND(AO$4=Settings!$CB$37,PPE!AO$7=Settings!$BY$37),Inputs!$JG$18,0)</f>
        <v>0</v>
      </c>
      <c r="AP69" s="224">
        <f>IF(AND(AP$4=Settings!$CB$37,PPE!AP$7=Settings!$BY$37),Inputs!$JG$18,0)</f>
        <v>0</v>
      </c>
      <c r="AQ69" s="224">
        <f>IF(AND(AQ$4=Settings!$CB$37,PPE!AQ$7=Settings!$BY$37),Inputs!$JG$18,0)</f>
        <v>0</v>
      </c>
      <c r="AR69" s="224">
        <f>IF(AND(AR$4=Settings!$CB$37,PPE!AR$7=Settings!$BY$37),Inputs!$JG$18,0)</f>
        <v>0</v>
      </c>
      <c r="AS69" s="224">
        <f>IF(AND(AS$4=Settings!$CB$37,PPE!AS$7=Settings!$BY$37),Inputs!$JG$18,0)</f>
        <v>0</v>
      </c>
      <c r="AT69" s="224">
        <f>IF(AND(AT$4=Settings!$CB$37,PPE!AT$7=Settings!$BY$37),Inputs!$JG$18,0)</f>
        <v>0</v>
      </c>
      <c r="AU69" s="224">
        <f>IF(AND(AU$4=Settings!$CB$37,PPE!AU$7=Settings!$BY$37),Inputs!$JG$18,0)</f>
        <v>0</v>
      </c>
      <c r="AV69" s="224">
        <f>IF(AND(AV$4=Settings!$CB$37,PPE!AV$7=Settings!$BY$37),Inputs!$JG$18,0)</f>
        <v>0</v>
      </c>
      <c r="AW69" s="224">
        <f>IF(AND(AW$4=Settings!$CB$37,PPE!AW$7=Settings!$BY$37),Inputs!$JG$18,0)</f>
        <v>0</v>
      </c>
      <c r="AX69" s="224">
        <f>IF(AND(AX$4=Settings!$CB$37,PPE!AX$7=Settings!$BY$37),Inputs!$JG$18,0)</f>
        <v>0</v>
      </c>
      <c r="AY69" s="224">
        <f>IF(AND(AY$4=Settings!$CB$37,PPE!AY$7=Settings!$BY$37),Inputs!$JG$18,0)</f>
        <v>0</v>
      </c>
      <c r="AZ69" s="224">
        <f>IF(AND(AZ$4=Settings!$CB$37,PPE!AZ$7=Settings!$BY$37),Inputs!$JG$18,0)</f>
        <v>0</v>
      </c>
      <c r="BA69" s="224">
        <f>IF(AND(BA$4=Settings!$CB$37,PPE!BA$7=Settings!$BY$37),Inputs!$JG$18,0)</f>
        <v>0</v>
      </c>
      <c r="BB69" s="224">
        <f>IF(AND(BB$4=Settings!$CB$37,PPE!BB$7=Settings!$BY$37),Inputs!$JG$18,0)</f>
        <v>0</v>
      </c>
      <c r="BC69" s="224">
        <f>IF(AND(BC$4=Settings!$CB$37,PPE!BC$7=Settings!$BY$37),Inputs!$JG$18,0)</f>
        <v>0</v>
      </c>
      <c r="BD69" s="224">
        <f>IF(AND(BD$4=Settings!$CB$37,PPE!BD$7=Settings!$BY$37),Inputs!$JG$18,0)</f>
        <v>0</v>
      </c>
      <c r="BE69" s="224">
        <f>IF(AND(BE$4=Settings!$CB$37,PPE!BE$7=Settings!$BY$37),Inputs!$JG$18,0)</f>
        <v>0</v>
      </c>
      <c r="BF69" s="224">
        <f>IF(AND(BF$4=Settings!$CB$37,PPE!BF$7=Settings!$BY$37),Inputs!$JG$18,0)</f>
        <v>0</v>
      </c>
      <c r="BG69" s="224">
        <f>IF(AND(BG$4=Settings!$CB$37,PPE!BG$7=Settings!$BY$37),Inputs!$JG$18,0)</f>
        <v>0</v>
      </c>
      <c r="BH69" s="224">
        <f>IF(AND(BH$4=Settings!$CB$37,PPE!BH$7=Settings!$BY$37),Inputs!$JG$18,0)</f>
        <v>0</v>
      </c>
      <c r="BI69" s="224">
        <f>IF(AND(BI$4=Settings!$CB$37,PPE!BI$7=Settings!$BY$37),Inputs!$JG$18,0)</f>
        <v>0</v>
      </c>
      <c r="BJ69" s="224">
        <f>IF(AND(BJ$4=Settings!$CB$37,PPE!BJ$7=Settings!$BY$37),Inputs!$JG$18,0)</f>
        <v>0</v>
      </c>
      <c r="BK69" s="224">
        <f>IF(AND(BK$4=Settings!$CB$37,PPE!BK$7=Settings!$BY$37),Inputs!$JG$18,0)</f>
        <v>0</v>
      </c>
      <c r="BL69" s="224">
        <f>IF(AND(BL$4=Settings!$CB$37,PPE!BL$7=Settings!$BY$37),Inputs!$JG$18,0)</f>
        <v>0</v>
      </c>
      <c r="BM69" s="224">
        <f>IF(AND(BM$4=Settings!$CB$37,PPE!BM$7=Settings!$BY$37),Inputs!$JG$18,0)</f>
        <v>0</v>
      </c>
      <c r="BN69" s="224">
        <f>IF(AND(BN$4=Settings!$CB$37,PPE!BN$7=Settings!$BY$37),Inputs!$JG$18,0)</f>
        <v>0</v>
      </c>
      <c r="BO69" s="224">
        <f>IF(AND(BO$4=Settings!$CB$37,PPE!BO$7=Settings!$BY$37),Inputs!$JG$18,0)</f>
        <v>0</v>
      </c>
      <c r="BP69" s="224">
        <f>IF(AND(BP$4=Settings!$CB$37,PPE!BP$7=Settings!$BY$37),Inputs!$JG$18,0)</f>
        <v>0</v>
      </c>
      <c r="BQ69" s="224">
        <f>IF(AND(BQ$4=Settings!$CB$37,PPE!BQ$7=Settings!$BY$37),Inputs!$JG$18,0)</f>
        <v>0</v>
      </c>
      <c r="BR69" s="224">
        <f>IF(AND(BR$4=Settings!$CB$37,PPE!BR$7=Settings!$BY$37),Inputs!$JG$18,0)</f>
        <v>0</v>
      </c>
      <c r="BS69" s="224">
        <f>IF(AND(BS$4=Settings!$CB$37,PPE!BS$7=Settings!$BY$37),Inputs!$JG$18,0)</f>
        <v>0</v>
      </c>
      <c r="BT69" s="224">
        <f>IF(AND(BT$4=Settings!$CB$37,PPE!BT$7=Settings!$BY$37),Inputs!$JG$18,0)</f>
        <v>0</v>
      </c>
      <c r="BU69" s="224">
        <f>IF(AND(BU$4=Settings!$CB$37,PPE!BU$7=Settings!$BY$37),Inputs!$JG$18,0)</f>
        <v>0</v>
      </c>
      <c r="BV69" s="224">
        <f>IF(AND(BV$4=Settings!$CB$37,PPE!BV$7=Settings!$BY$37),Inputs!$JG$18,0)</f>
        <v>0</v>
      </c>
      <c r="BW69" s="224">
        <f>IF(AND(BW$4=Settings!$CB$37,PPE!BW$7=Settings!$BY$37),Inputs!$JG$18,0)</f>
        <v>0</v>
      </c>
      <c r="BX69" s="224">
        <f>IF(AND(BX$4=Settings!$CB$37,PPE!BX$7=Settings!$BY$37),Inputs!$JG$18,0)</f>
        <v>0</v>
      </c>
      <c r="BY69" s="224">
        <f>IF(AND(BY$4=Settings!$CB$37,PPE!BY$7=Settings!$BY$37),Inputs!$JG$18,0)</f>
        <v>0</v>
      </c>
      <c r="BZ69" s="224">
        <f>IF(AND(BZ$4=Settings!$CB$37,PPE!BZ$7=Settings!$BY$37),Inputs!$JG$18,0)</f>
        <v>0</v>
      </c>
      <c r="CA69" s="224">
        <f>IF(AND(CA$4=Settings!$CB$37,PPE!CA$7=Settings!$BY$37),Inputs!$JG$18,0)</f>
        <v>0</v>
      </c>
      <c r="CB69" s="224">
        <f>IF(AND(CB$4=Settings!$CB$37,PPE!CB$7=Settings!$BY$37),Inputs!$JG$18,0)</f>
        <v>0</v>
      </c>
      <c r="CC69" s="224">
        <f>IF(AND(CC$4=Settings!$CB$37,PPE!CC$7=Settings!$BY$37),Inputs!$JG$18,0)</f>
        <v>0</v>
      </c>
      <c r="CD69" s="224">
        <f>IF(AND(CD$4=Settings!$CB$37,PPE!CD$7=Settings!$BY$37),Inputs!$JG$18,0)</f>
        <v>0</v>
      </c>
      <c r="CE69" s="224">
        <f>IF(AND(CE$4=Settings!$CB$37,PPE!CE$7=Settings!$BY$37),Inputs!$JG$18,0)</f>
        <v>0</v>
      </c>
      <c r="CF69" s="224">
        <f>IF(AND(CF$4=Settings!$CB$37,PPE!CF$7=Settings!$BY$37),Inputs!$JG$18,0)</f>
        <v>0</v>
      </c>
      <c r="CG69" s="224">
        <f>IF(AND(CG$4=Settings!$CB$37,PPE!CG$7=Settings!$BY$37),Inputs!$JG$18,0)</f>
        <v>0</v>
      </c>
      <c r="CH69" s="224">
        <f>IF(AND(CH$4=Settings!$CB$37,PPE!CH$7=Settings!$BY$37),Inputs!$JG$18,0)</f>
        <v>0</v>
      </c>
      <c r="CI69" s="224">
        <f>IF(AND(CI$4=Settings!$CB$37,PPE!CI$7=Settings!$BY$37),Inputs!$JG$18,0)</f>
        <v>0</v>
      </c>
      <c r="CJ69" s="224">
        <f>IF(AND(CJ$4=Settings!$CB$37,PPE!CJ$7=Settings!$BY$37),Inputs!$JG$18,0)</f>
        <v>0</v>
      </c>
      <c r="CK69" s="224">
        <f>IF(AND(CK$4=Settings!$CB$37,PPE!CK$7=Settings!$BY$37),Inputs!$JG$18,0)</f>
        <v>0</v>
      </c>
      <c r="CL69" s="224">
        <f>IF(AND(CL$4=Settings!$CB$37,PPE!CL$7=Settings!$BY$37),Inputs!$JG$18,0)</f>
        <v>0</v>
      </c>
      <c r="CM69" s="224">
        <f>IF(AND(CM$4=Settings!$CB$37,PPE!CM$7=Settings!$BY$37),Inputs!$JG$18,0)</f>
        <v>0</v>
      </c>
    </row>
    <row r="70" spans="1:91" s="219" customFormat="1" ht="15" x14ac:dyDescent="0.2">
      <c r="A70" s="223"/>
      <c r="B70" s="225" t="s">
        <v>330</v>
      </c>
      <c r="C70" s="221" t="str">
        <f>Inputs!$J$16</f>
        <v>EUR</v>
      </c>
      <c r="D70" s="19" t="s">
        <v>19</v>
      </c>
      <c r="E70" s="224">
        <f t="shared" si="103"/>
        <v>-80000</v>
      </c>
      <c r="F70" s="224">
        <f t="shared" si="103"/>
        <v>0</v>
      </c>
      <c r="G70" s="224">
        <f t="shared" si="103"/>
        <v>0</v>
      </c>
      <c r="H70" s="224">
        <f t="shared" si="103"/>
        <v>0</v>
      </c>
      <c r="I70" s="224">
        <f t="shared" si="103"/>
        <v>0</v>
      </c>
      <c r="K70" s="224">
        <f t="shared" si="104"/>
        <v>0</v>
      </c>
      <c r="L70" s="224">
        <f t="shared" si="104"/>
        <v>0</v>
      </c>
      <c r="M70" s="224">
        <f t="shared" si="104"/>
        <v>-80000</v>
      </c>
      <c r="N70" s="224">
        <f t="shared" si="104"/>
        <v>0</v>
      </c>
      <c r="O70" s="224">
        <f t="shared" si="104"/>
        <v>0</v>
      </c>
      <c r="P70" s="224">
        <f t="shared" si="104"/>
        <v>0</v>
      </c>
      <c r="Q70" s="224">
        <f t="shared" si="104"/>
        <v>0</v>
      </c>
      <c r="R70" s="224">
        <f t="shared" si="104"/>
        <v>0</v>
      </c>
      <c r="S70" s="224">
        <f t="shared" si="104"/>
        <v>0</v>
      </c>
      <c r="T70" s="224">
        <f t="shared" si="104"/>
        <v>0</v>
      </c>
      <c r="U70" s="224">
        <f t="shared" si="105"/>
        <v>0</v>
      </c>
      <c r="V70" s="224">
        <f t="shared" si="105"/>
        <v>0</v>
      </c>
      <c r="W70" s="224">
        <f t="shared" si="105"/>
        <v>0</v>
      </c>
      <c r="X70" s="224">
        <f t="shared" si="105"/>
        <v>0</v>
      </c>
      <c r="Y70" s="224">
        <f t="shared" si="105"/>
        <v>0</v>
      </c>
      <c r="Z70" s="224">
        <f t="shared" si="105"/>
        <v>0</v>
      </c>
      <c r="AA70" s="224">
        <f t="shared" si="105"/>
        <v>0</v>
      </c>
      <c r="AB70" s="224">
        <f t="shared" si="105"/>
        <v>0</v>
      </c>
      <c r="AC70" s="224">
        <f t="shared" si="105"/>
        <v>0</v>
      </c>
      <c r="AD70" s="224">
        <f t="shared" si="105"/>
        <v>0</v>
      </c>
      <c r="AF70" s="224">
        <f>-IF(AND(AF$4=Settings!$CB$37,PPE!AF$7=Settings!$CA$37),Inputs!$JG$18,0)</f>
        <v>0</v>
      </c>
      <c r="AG70" s="224">
        <f>-IF(AND(AG$4=Settings!$CB$37,PPE!AG$7=Settings!$CA$37),Inputs!$JG$18,0)</f>
        <v>0</v>
      </c>
      <c r="AH70" s="224">
        <f>-IF(AND(AH$4=Settings!$CB$37,PPE!AH$7=Settings!$CA$37),Inputs!$JG$18,0)</f>
        <v>0</v>
      </c>
      <c r="AI70" s="224">
        <f>-IF(AND(AI$4=Settings!$CB$37,PPE!AI$7=Settings!$CA$37),Inputs!$JG$18,0)</f>
        <v>0</v>
      </c>
      <c r="AJ70" s="224">
        <f>-IF(AND(AJ$4=Settings!$CB$37,PPE!AJ$7=Settings!$CA$37),Inputs!$JG$18,0)</f>
        <v>0</v>
      </c>
      <c r="AK70" s="224">
        <f>-IF(AND(AK$4=Settings!$CB$37,PPE!AK$7=Settings!$CA$37),Inputs!$JG$18,0)</f>
        <v>0</v>
      </c>
      <c r="AL70" s="224">
        <f>-IF(AND(AL$4=Settings!$CB$37,PPE!AL$7=Settings!$CA$37),Inputs!$JG$18,0)</f>
        <v>0</v>
      </c>
      <c r="AM70" s="224">
        <f>-IF(AND(AM$4=Settings!$CB$37,PPE!AM$7=Settings!$CA$37),Inputs!$JG$18,0)</f>
        <v>-80000</v>
      </c>
      <c r="AN70" s="224">
        <f>-IF(AND(AN$4=Settings!$CB$37,PPE!AN$7=Settings!$CA$37),Inputs!$JG$18,0)</f>
        <v>0</v>
      </c>
      <c r="AO70" s="224">
        <f>-IF(AND(AO$4=Settings!$CB$37,PPE!AO$7=Settings!$CA$37),Inputs!$JG$18,0)</f>
        <v>0</v>
      </c>
      <c r="AP70" s="224">
        <f>-IF(AND(AP$4=Settings!$CB$37,PPE!AP$7=Settings!$CA$37),Inputs!$JG$18,0)</f>
        <v>0</v>
      </c>
      <c r="AQ70" s="224">
        <f>-IF(AND(AQ$4=Settings!$CB$37,PPE!AQ$7=Settings!$CA$37),Inputs!$JG$18,0)</f>
        <v>0</v>
      </c>
      <c r="AR70" s="224">
        <f>-IF(AND(AR$4=Settings!$CB$37,PPE!AR$7=Settings!$CA$37),Inputs!$JG$18,0)</f>
        <v>0</v>
      </c>
      <c r="AS70" s="224">
        <f>-IF(AND(AS$4=Settings!$CB$37,PPE!AS$7=Settings!$CA$37),Inputs!$JG$18,0)</f>
        <v>0</v>
      </c>
      <c r="AT70" s="224">
        <f>-IF(AND(AT$4=Settings!$CB$37,PPE!AT$7=Settings!$CA$37),Inputs!$JG$18,0)</f>
        <v>0</v>
      </c>
      <c r="AU70" s="224">
        <f>-IF(AND(AU$4=Settings!$CB$37,PPE!AU$7=Settings!$CA$37),Inputs!$JG$18,0)</f>
        <v>0</v>
      </c>
      <c r="AV70" s="224">
        <f>-IF(AND(AV$4=Settings!$CB$37,PPE!AV$7=Settings!$CA$37),Inputs!$JG$18,0)</f>
        <v>0</v>
      </c>
      <c r="AW70" s="224">
        <f>-IF(AND(AW$4=Settings!$CB$37,PPE!AW$7=Settings!$CA$37),Inputs!$JG$18,0)</f>
        <v>0</v>
      </c>
      <c r="AX70" s="224">
        <f>-IF(AND(AX$4=Settings!$CB$37,PPE!AX$7=Settings!$CA$37),Inputs!$JG$18,0)</f>
        <v>0</v>
      </c>
      <c r="AY70" s="224">
        <f>-IF(AND(AY$4=Settings!$CB$37,PPE!AY$7=Settings!$CA$37),Inputs!$JG$18,0)</f>
        <v>0</v>
      </c>
      <c r="AZ70" s="224">
        <f>-IF(AND(AZ$4=Settings!$CB$37,PPE!AZ$7=Settings!$CA$37),Inputs!$JG$18,0)</f>
        <v>0</v>
      </c>
      <c r="BA70" s="224">
        <f>-IF(AND(BA$4=Settings!$CB$37,PPE!BA$7=Settings!$CA$37),Inputs!$JG$18,0)</f>
        <v>0</v>
      </c>
      <c r="BB70" s="224">
        <f>-IF(AND(BB$4=Settings!$CB$37,PPE!BB$7=Settings!$CA$37),Inputs!$JG$18,0)</f>
        <v>0</v>
      </c>
      <c r="BC70" s="224">
        <f>-IF(AND(BC$4=Settings!$CB$37,PPE!BC$7=Settings!$CA$37),Inputs!$JG$18,0)</f>
        <v>0</v>
      </c>
      <c r="BD70" s="224">
        <f>-IF(AND(BD$4=Settings!$CB$37,PPE!BD$7=Settings!$CA$37),Inputs!$JG$18,0)</f>
        <v>0</v>
      </c>
      <c r="BE70" s="224">
        <f>-IF(AND(BE$4=Settings!$CB$37,PPE!BE$7=Settings!$CA$37),Inputs!$JG$18,0)</f>
        <v>0</v>
      </c>
      <c r="BF70" s="224">
        <f>-IF(AND(BF$4=Settings!$CB$37,PPE!BF$7=Settings!$CA$37),Inputs!$JG$18,0)</f>
        <v>0</v>
      </c>
      <c r="BG70" s="224">
        <f>-IF(AND(BG$4=Settings!$CB$37,PPE!BG$7=Settings!$CA$37),Inputs!$JG$18,0)</f>
        <v>0</v>
      </c>
      <c r="BH70" s="224">
        <f>-IF(AND(BH$4=Settings!$CB$37,PPE!BH$7=Settings!$CA$37),Inputs!$JG$18,0)</f>
        <v>0</v>
      </c>
      <c r="BI70" s="224">
        <f>-IF(AND(BI$4=Settings!$CB$37,PPE!BI$7=Settings!$CA$37),Inputs!$JG$18,0)</f>
        <v>0</v>
      </c>
      <c r="BJ70" s="224">
        <f>-IF(AND(BJ$4=Settings!$CB$37,PPE!BJ$7=Settings!$CA$37),Inputs!$JG$18,0)</f>
        <v>0</v>
      </c>
      <c r="BK70" s="224">
        <f>-IF(AND(BK$4=Settings!$CB$37,PPE!BK$7=Settings!$CA$37),Inputs!$JG$18,0)</f>
        <v>0</v>
      </c>
      <c r="BL70" s="224">
        <f>-IF(AND(BL$4=Settings!$CB$37,PPE!BL$7=Settings!$CA$37),Inputs!$JG$18,0)</f>
        <v>0</v>
      </c>
      <c r="BM70" s="224">
        <f>-IF(AND(BM$4=Settings!$CB$37,PPE!BM$7=Settings!$CA$37),Inputs!$JG$18,0)</f>
        <v>0</v>
      </c>
      <c r="BN70" s="224">
        <f>-IF(AND(BN$4=Settings!$CB$37,PPE!BN$7=Settings!$CA$37),Inputs!$JG$18,0)</f>
        <v>0</v>
      </c>
      <c r="BO70" s="224">
        <f>-IF(AND(BO$4=Settings!$CB$37,PPE!BO$7=Settings!$CA$37),Inputs!$JG$18,0)</f>
        <v>0</v>
      </c>
      <c r="BP70" s="224">
        <f>-IF(AND(BP$4=Settings!$CB$37,PPE!BP$7=Settings!$CA$37),Inputs!$JG$18,0)</f>
        <v>0</v>
      </c>
      <c r="BQ70" s="224">
        <f>-IF(AND(BQ$4=Settings!$CB$37,PPE!BQ$7=Settings!$CA$37),Inputs!$JG$18,0)</f>
        <v>0</v>
      </c>
      <c r="BR70" s="224">
        <f>-IF(AND(BR$4=Settings!$CB$37,PPE!BR$7=Settings!$CA$37),Inputs!$JG$18,0)</f>
        <v>0</v>
      </c>
      <c r="BS70" s="224">
        <f>-IF(AND(BS$4=Settings!$CB$37,PPE!BS$7=Settings!$CA$37),Inputs!$JG$18,0)</f>
        <v>0</v>
      </c>
      <c r="BT70" s="224">
        <f>-IF(AND(BT$4=Settings!$CB$37,PPE!BT$7=Settings!$CA$37),Inputs!$JG$18,0)</f>
        <v>0</v>
      </c>
      <c r="BU70" s="224">
        <f>-IF(AND(BU$4=Settings!$CB$37,PPE!BU$7=Settings!$CA$37),Inputs!$JG$18,0)</f>
        <v>0</v>
      </c>
      <c r="BV70" s="224">
        <f>-IF(AND(BV$4=Settings!$CB$37,PPE!BV$7=Settings!$CA$37),Inputs!$JG$18,0)</f>
        <v>0</v>
      </c>
      <c r="BW70" s="224">
        <f>-IF(AND(BW$4=Settings!$CB$37,PPE!BW$7=Settings!$CA$37),Inputs!$JG$18,0)</f>
        <v>0</v>
      </c>
      <c r="BX70" s="224">
        <f>-IF(AND(BX$4=Settings!$CB$37,PPE!BX$7=Settings!$CA$37),Inputs!$JG$18,0)</f>
        <v>0</v>
      </c>
      <c r="BY70" s="224">
        <f>-IF(AND(BY$4=Settings!$CB$37,PPE!BY$7=Settings!$CA$37),Inputs!$JG$18,0)</f>
        <v>0</v>
      </c>
      <c r="BZ70" s="224">
        <f>-IF(AND(BZ$4=Settings!$CB$37,PPE!BZ$7=Settings!$CA$37),Inputs!$JG$18,0)</f>
        <v>0</v>
      </c>
      <c r="CA70" s="224">
        <f>-IF(AND(CA$4=Settings!$CB$37,PPE!CA$7=Settings!$CA$37),Inputs!$JG$18,0)</f>
        <v>0</v>
      </c>
      <c r="CB70" s="224">
        <f>-IF(AND(CB$4=Settings!$CB$37,PPE!CB$7=Settings!$CA$37),Inputs!$JG$18,0)</f>
        <v>0</v>
      </c>
      <c r="CC70" s="224">
        <f>-IF(AND(CC$4=Settings!$CB$37,PPE!CC$7=Settings!$CA$37),Inputs!$JG$18,0)</f>
        <v>0</v>
      </c>
      <c r="CD70" s="224">
        <f>-IF(AND(CD$4=Settings!$CB$37,PPE!CD$7=Settings!$CA$37),Inputs!$JG$18,0)</f>
        <v>0</v>
      </c>
      <c r="CE70" s="224">
        <f>-IF(AND(CE$4=Settings!$CB$37,PPE!CE$7=Settings!$CA$37),Inputs!$JG$18,0)</f>
        <v>0</v>
      </c>
      <c r="CF70" s="224">
        <f>-IF(AND(CF$4=Settings!$CB$37,PPE!CF$7=Settings!$CA$37),Inputs!$JG$18,0)</f>
        <v>0</v>
      </c>
      <c r="CG70" s="224">
        <f>-IF(AND(CG$4=Settings!$CB$37,PPE!CG$7=Settings!$CA$37),Inputs!$JG$18,0)</f>
        <v>0</v>
      </c>
      <c r="CH70" s="224">
        <f>-IF(AND(CH$4=Settings!$CB$37,PPE!CH$7=Settings!$CA$37),Inputs!$JG$18,0)</f>
        <v>0</v>
      </c>
      <c r="CI70" s="224">
        <f>-IF(AND(CI$4=Settings!$CB$37,PPE!CI$7=Settings!$CA$37),Inputs!$JG$18,0)</f>
        <v>0</v>
      </c>
      <c r="CJ70" s="224">
        <f>-IF(AND(CJ$4=Settings!$CB$37,PPE!CJ$7=Settings!$CA$37),Inputs!$JG$18,0)</f>
        <v>0</v>
      </c>
      <c r="CK70" s="224">
        <f>-IF(AND(CK$4=Settings!$CB$37,PPE!CK$7=Settings!$CA$37),Inputs!$JG$18,0)</f>
        <v>0</v>
      </c>
      <c r="CL70" s="224">
        <f>-IF(AND(CL$4=Settings!$CB$37,PPE!CL$7=Settings!$CA$37),Inputs!$JG$18,0)</f>
        <v>0</v>
      </c>
      <c r="CM70" s="224">
        <f>-IF(AND(CM$4=Settings!$CB$37,PPE!CM$7=Settings!$CA$37),Inputs!$JG$18,0)</f>
        <v>0</v>
      </c>
    </row>
    <row r="71" spans="1:91" s="219" customFormat="1" ht="15" x14ac:dyDescent="0.2">
      <c r="A71" s="223"/>
      <c r="B71" s="222" t="s">
        <v>329</v>
      </c>
      <c r="C71" s="221" t="str">
        <f>Inputs!$J$16</f>
        <v>EUR</v>
      </c>
      <c r="D71" s="19" t="s">
        <v>19</v>
      </c>
      <c r="E71" s="220">
        <f>SUM(E68:E70)</f>
        <v>0</v>
      </c>
      <c r="F71" s="220">
        <f>SUM(F68:F70)</f>
        <v>0</v>
      </c>
      <c r="G71" s="220">
        <f>SUM(G68:G70)</f>
        <v>0</v>
      </c>
      <c r="H71" s="220">
        <f>SUM(H68:H70)</f>
        <v>0</v>
      </c>
      <c r="I71" s="220">
        <f>SUM(I68:I70)</f>
        <v>0</v>
      </c>
      <c r="K71" s="220">
        <f t="shared" ref="K71:AD71" si="106">SUM(K68:K70)</f>
        <v>0</v>
      </c>
      <c r="L71" s="220">
        <f t="shared" si="106"/>
        <v>80000</v>
      </c>
      <c r="M71" s="220">
        <f t="shared" si="106"/>
        <v>0</v>
      </c>
      <c r="N71" s="220">
        <f t="shared" si="106"/>
        <v>0</v>
      </c>
      <c r="O71" s="220">
        <f t="shared" si="106"/>
        <v>0</v>
      </c>
      <c r="P71" s="220">
        <f t="shared" si="106"/>
        <v>0</v>
      </c>
      <c r="Q71" s="220">
        <f t="shared" si="106"/>
        <v>0</v>
      </c>
      <c r="R71" s="220">
        <f t="shared" si="106"/>
        <v>0</v>
      </c>
      <c r="S71" s="220">
        <f t="shared" si="106"/>
        <v>0</v>
      </c>
      <c r="T71" s="220">
        <f t="shared" si="106"/>
        <v>0</v>
      </c>
      <c r="U71" s="220">
        <f t="shared" si="106"/>
        <v>0</v>
      </c>
      <c r="V71" s="220">
        <f t="shared" si="106"/>
        <v>0</v>
      </c>
      <c r="W71" s="220">
        <f t="shared" si="106"/>
        <v>0</v>
      </c>
      <c r="X71" s="220">
        <f t="shared" si="106"/>
        <v>0</v>
      </c>
      <c r="Y71" s="220">
        <f t="shared" si="106"/>
        <v>0</v>
      </c>
      <c r="Z71" s="220">
        <f t="shared" si="106"/>
        <v>0</v>
      </c>
      <c r="AA71" s="220">
        <f t="shared" si="106"/>
        <v>0</v>
      </c>
      <c r="AB71" s="220">
        <f t="shared" si="106"/>
        <v>0</v>
      </c>
      <c r="AC71" s="220">
        <f t="shared" si="106"/>
        <v>0</v>
      </c>
      <c r="AD71" s="220">
        <f t="shared" si="106"/>
        <v>0</v>
      </c>
      <c r="AF71" s="220">
        <f t="shared" ref="AF71:BK71" si="107">SUM(AF68:AF70)</f>
        <v>0</v>
      </c>
      <c r="AG71" s="220">
        <f t="shared" si="107"/>
        <v>0</v>
      </c>
      <c r="AH71" s="220">
        <f t="shared" si="107"/>
        <v>0</v>
      </c>
      <c r="AI71" s="220">
        <f t="shared" si="107"/>
        <v>0</v>
      </c>
      <c r="AJ71" s="220">
        <f t="shared" si="107"/>
        <v>0</v>
      </c>
      <c r="AK71" s="220">
        <f t="shared" si="107"/>
        <v>80000</v>
      </c>
      <c r="AL71" s="220">
        <f t="shared" si="107"/>
        <v>80000</v>
      </c>
      <c r="AM71" s="220">
        <f t="shared" si="107"/>
        <v>0</v>
      </c>
      <c r="AN71" s="220">
        <f t="shared" si="107"/>
        <v>0</v>
      </c>
      <c r="AO71" s="220">
        <f t="shared" si="107"/>
        <v>0</v>
      </c>
      <c r="AP71" s="220">
        <f t="shared" si="107"/>
        <v>0</v>
      </c>
      <c r="AQ71" s="220">
        <f t="shared" si="107"/>
        <v>0</v>
      </c>
      <c r="AR71" s="220">
        <f t="shared" si="107"/>
        <v>0</v>
      </c>
      <c r="AS71" s="220">
        <f t="shared" si="107"/>
        <v>0</v>
      </c>
      <c r="AT71" s="220">
        <f t="shared" si="107"/>
        <v>0</v>
      </c>
      <c r="AU71" s="220">
        <f t="shared" si="107"/>
        <v>0</v>
      </c>
      <c r="AV71" s="220">
        <f t="shared" si="107"/>
        <v>0</v>
      </c>
      <c r="AW71" s="220">
        <f t="shared" si="107"/>
        <v>0</v>
      </c>
      <c r="AX71" s="220">
        <f t="shared" si="107"/>
        <v>0</v>
      </c>
      <c r="AY71" s="220">
        <f t="shared" si="107"/>
        <v>0</v>
      </c>
      <c r="AZ71" s="220">
        <f t="shared" si="107"/>
        <v>0</v>
      </c>
      <c r="BA71" s="220">
        <f t="shared" si="107"/>
        <v>0</v>
      </c>
      <c r="BB71" s="220">
        <f t="shared" si="107"/>
        <v>0</v>
      </c>
      <c r="BC71" s="220">
        <f t="shared" si="107"/>
        <v>0</v>
      </c>
      <c r="BD71" s="220">
        <f t="shared" si="107"/>
        <v>0</v>
      </c>
      <c r="BE71" s="220">
        <f t="shared" si="107"/>
        <v>0</v>
      </c>
      <c r="BF71" s="220">
        <f t="shared" si="107"/>
        <v>0</v>
      </c>
      <c r="BG71" s="220">
        <f t="shared" si="107"/>
        <v>0</v>
      </c>
      <c r="BH71" s="220">
        <f t="shared" si="107"/>
        <v>0</v>
      </c>
      <c r="BI71" s="220">
        <f t="shared" si="107"/>
        <v>0</v>
      </c>
      <c r="BJ71" s="220">
        <f t="shared" si="107"/>
        <v>0</v>
      </c>
      <c r="BK71" s="220">
        <f t="shared" si="107"/>
        <v>0</v>
      </c>
      <c r="BL71" s="220">
        <f t="shared" ref="BL71:CM71" si="108">SUM(BL68:BL70)</f>
        <v>0</v>
      </c>
      <c r="BM71" s="220">
        <f t="shared" si="108"/>
        <v>0</v>
      </c>
      <c r="BN71" s="220">
        <f t="shared" si="108"/>
        <v>0</v>
      </c>
      <c r="BO71" s="220">
        <f t="shared" si="108"/>
        <v>0</v>
      </c>
      <c r="BP71" s="220">
        <f t="shared" si="108"/>
        <v>0</v>
      </c>
      <c r="BQ71" s="220">
        <f t="shared" si="108"/>
        <v>0</v>
      </c>
      <c r="BR71" s="220">
        <f t="shared" si="108"/>
        <v>0</v>
      </c>
      <c r="BS71" s="220">
        <f t="shared" si="108"/>
        <v>0</v>
      </c>
      <c r="BT71" s="220">
        <f t="shared" si="108"/>
        <v>0</v>
      </c>
      <c r="BU71" s="220">
        <f t="shared" si="108"/>
        <v>0</v>
      </c>
      <c r="BV71" s="220">
        <f t="shared" si="108"/>
        <v>0</v>
      </c>
      <c r="BW71" s="220">
        <f t="shared" si="108"/>
        <v>0</v>
      </c>
      <c r="BX71" s="220">
        <f t="shared" si="108"/>
        <v>0</v>
      </c>
      <c r="BY71" s="220">
        <f t="shared" si="108"/>
        <v>0</v>
      </c>
      <c r="BZ71" s="220">
        <f t="shared" si="108"/>
        <v>0</v>
      </c>
      <c r="CA71" s="220">
        <f t="shared" si="108"/>
        <v>0</v>
      </c>
      <c r="CB71" s="220">
        <f t="shared" si="108"/>
        <v>0</v>
      </c>
      <c r="CC71" s="220">
        <f t="shared" si="108"/>
        <v>0</v>
      </c>
      <c r="CD71" s="220">
        <f t="shared" si="108"/>
        <v>0</v>
      </c>
      <c r="CE71" s="220">
        <f t="shared" si="108"/>
        <v>0</v>
      </c>
      <c r="CF71" s="220">
        <f t="shared" si="108"/>
        <v>0</v>
      </c>
      <c r="CG71" s="220">
        <f t="shared" si="108"/>
        <v>0</v>
      </c>
      <c r="CH71" s="220">
        <f t="shared" si="108"/>
        <v>0</v>
      </c>
      <c r="CI71" s="220">
        <f t="shared" si="108"/>
        <v>0</v>
      </c>
      <c r="CJ71" s="220">
        <f t="shared" si="108"/>
        <v>0</v>
      </c>
      <c r="CK71" s="220">
        <f t="shared" si="108"/>
        <v>0</v>
      </c>
      <c r="CL71" s="220">
        <f t="shared" si="108"/>
        <v>0</v>
      </c>
      <c r="CM71" s="220">
        <f t="shared" si="108"/>
        <v>0</v>
      </c>
    </row>
    <row r="72" spans="1:91" s="20" customFormat="1" ht="15" x14ac:dyDescent="0.2">
      <c r="A72" s="223"/>
      <c r="C72" s="223"/>
    </row>
    <row r="73" spans="1:91" s="20" customFormat="1" ht="15" x14ac:dyDescent="0.2">
      <c r="A73" s="223" t="str">
        <f>Inputs!JJ19</f>
        <v>▻ Kitchen</v>
      </c>
      <c r="B73" s="226" t="s">
        <v>336</v>
      </c>
      <c r="C73" s="223"/>
    </row>
    <row r="74" spans="1:91" s="20" customFormat="1" ht="15" x14ac:dyDescent="0.2">
      <c r="A74" s="223"/>
      <c r="B74" s="28" t="s">
        <v>332</v>
      </c>
      <c r="C74" s="221" t="str">
        <f>Inputs!$J$16</f>
        <v>EUR</v>
      </c>
      <c r="D74" s="19" t="s">
        <v>19</v>
      </c>
      <c r="E74" s="63">
        <v>0</v>
      </c>
      <c r="F74" s="63">
        <f>E77</f>
        <v>55000</v>
      </c>
      <c r="G74" s="63">
        <f>F77</f>
        <v>43000</v>
      </c>
      <c r="H74" s="63">
        <f>G77</f>
        <v>31000</v>
      </c>
      <c r="I74" s="63">
        <f>H77</f>
        <v>19000</v>
      </c>
      <c r="K74" s="63">
        <v>0</v>
      </c>
      <c r="L74" s="63">
        <f t="shared" ref="L74:AD74" si="109">K77</f>
        <v>0</v>
      </c>
      <c r="M74" s="63">
        <f t="shared" si="109"/>
        <v>0</v>
      </c>
      <c r="N74" s="63">
        <f t="shared" si="109"/>
        <v>58000</v>
      </c>
      <c r="O74" s="63">
        <f t="shared" si="109"/>
        <v>55000</v>
      </c>
      <c r="P74" s="63">
        <f t="shared" si="109"/>
        <v>52000</v>
      </c>
      <c r="Q74" s="63">
        <f t="shared" si="109"/>
        <v>49000</v>
      </c>
      <c r="R74" s="63">
        <f t="shared" si="109"/>
        <v>46000</v>
      </c>
      <c r="S74" s="63">
        <f t="shared" si="109"/>
        <v>43000</v>
      </c>
      <c r="T74" s="63">
        <f t="shared" si="109"/>
        <v>40000</v>
      </c>
      <c r="U74" s="63">
        <f t="shared" si="109"/>
        <v>37000</v>
      </c>
      <c r="V74" s="63">
        <f t="shared" si="109"/>
        <v>34000</v>
      </c>
      <c r="W74" s="63">
        <f t="shared" si="109"/>
        <v>31000</v>
      </c>
      <c r="X74" s="63">
        <f t="shared" si="109"/>
        <v>28000</v>
      </c>
      <c r="Y74" s="63">
        <f t="shared" si="109"/>
        <v>25000</v>
      </c>
      <c r="Z74" s="63">
        <f t="shared" si="109"/>
        <v>22000</v>
      </c>
      <c r="AA74" s="63">
        <f t="shared" si="109"/>
        <v>19000</v>
      </c>
      <c r="AB74" s="63">
        <f t="shared" si="109"/>
        <v>16000</v>
      </c>
      <c r="AC74" s="63">
        <f t="shared" si="109"/>
        <v>13000</v>
      </c>
      <c r="AD74" s="63">
        <f t="shared" si="109"/>
        <v>10000</v>
      </c>
      <c r="AF74" s="63">
        <v>0</v>
      </c>
      <c r="AG74" s="63">
        <f t="shared" ref="AG74:BL74" si="110">AF77</f>
        <v>0</v>
      </c>
      <c r="AH74" s="63">
        <f t="shared" si="110"/>
        <v>0</v>
      </c>
      <c r="AI74" s="63">
        <f t="shared" si="110"/>
        <v>0</v>
      </c>
      <c r="AJ74" s="63">
        <f t="shared" si="110"/>
        <v>0</v>
      </c>
      <c r="AK74" s="63">
        <f t="shared" si="110"/>
        <v>0</v>
      </c>
      <c r="AL74" s="63">
        <f t="shared" si="110"/>
        <v>0</v>
      </c>
      <c r="AM74" s="63">
        <f t="shared" si="110"/>
        <v>60000</v>
      </c>
      <c r="AN74" s="63">
        <f t="shared" si="110"/>
        <v>59000</v>
      </c>
      <c r="AO74" s="63">
        <f t="shared" si="110"/>
        <v>58000</v>
      </c>
      <c r="AP74" s="63">
        <f t="shared" si="110"/>
        <v>57000</v>
      </c>
      <c r="AQ74" s="63">
        <f t="shared" si="110"/>
        <v>56000</v>
      </c>
      <c r="AR74" s="63">
        <f t="shared" si="110"/>
        <v>55000</v>
      </c>
      <c r="AS74" s="63">
        <f t="shared" si="110"/>
        <v>54000</v>
      </c>
      <c r="AT74" s="63">
        <f t="shared" si="110"/>
        <v>53000</v>
      </c>
      <c r="AU74" s="63">
        <f t="shared" si="110"/>
        <v>52000</v>
      </c>
      <c r="AV74" s="63">
        <f t="shared" si="110"/>
        <v>51000</v>
      </c>
      <c r="AW74" s="63">
        <f t="shared" si="110"/>
        <v>50000</v>
      </c>
      <c r="AX74" s="63">
        <f t="shared" si="110"/>
        <v>49000</v>
      </c>
      <c r="AY74" s="63">
        <f t="shared" si="110"/>
        <v>48000</v>
      </c>
      <c r="AZ74" s="63">
        <f t="shared" si="110"/>
        <v>47000</v>
      </c>
      <c r="BA74" s="63">
        <f t="shared" si="110"/>
        <v>46000</v>
      </c>
      <c r="BB74" s="63">
        <f t="shared" si="110"/>
        <v>45000</v>
      </c>
      <c r="BC74" s="63">
        <f t="shared" si="110"/>
        <v>44000</v>
      </c>
      <c r="BD74" s="63">
        <f t="shared" si="110"/>
        <v>43000</v>
      </c>
      <c r="BE74" s="63">
        <f t="shared" si="110"/>
        <v>42000</v>
      </c>
      <c r="BF74" s="63">
        <f t="shared" si="110"/>
        <v>41000</v>
      </c>
      <c r="BG74" s="63">
        <f t="shared" si="110"/>
        <v>40000</v>
      </c>
      <c r="BH74" s="63">
        <f t="shared" si="110"/>
        <v>39000</v>
      </c>
      <c r="BI74" s="63">
        <f t="shared" si="110"/>
        <v>38000</v>
      </c>
      <c r="BJ74" s="63">
        <f t="shared" si="110"/>
        <v>37000</v>
      </c>
      <c r="BK74" s="63">
        <f t="shared" si="110"/>
        <v>36000</v>
      </c>
      <c r="BL74" s="63">
        <f t="shared" si="110"/>
        <v>35000</v>
      </c>
      <c r="BM74" s="63">
        <f t="shared" ref="BM74:CM74" si="111">BL77</f>
        <v>34000</v>
      </c>
      <c r="BN74" s="63">
        <f t="shared" si="111"/>
        <v>33000</v>
      </c>
      <c r="BO74" s="63">
        <f t="shared" si="111"/>
        <v>32000</v>
      </c>
      <c r="BP74" s="63">
        <f t="shared" si="111"/>
        <v>31000</v>
      </c>
      <c r="BQ74" s="63">
        <f t="shared" si="111"/>
        <v>30000</v>
      </c>
      <c r="BR74" s="63">
        <f t="shared" si="111"/>
        <v>29000</v>
      </c>
      <c r="BS74" s="63">
        <f t="shared" si="111"/>
        <v>28000</v>
      </c>
      <c r="BT74" s="63">
        <f t="shared" si="111"/>
        <v>27000</v>
      </c>
      <c r="BU74" s="63">
        <f t="shared" si="111"/>
        <v>26000</v>
      </c>
      <c r="BV74" s="63">
        <f t="shared" si="111"/>
        <v>25000</v>
      </c>
      <c r="BW74" s="63">
        <f t="shared" si="111"/>
        <v>24000</v>
      </c>
      <c r="BX74" s="63">
        <f t="shared" si="111"/>
        <v>23000</v>
      </c>
      <c r="BY74" s="63">
        <f t="shared" si="111"/>
        <v>22000</v>
      </c>
      <c r="BZ74" s="63">
        <f t="shared" si="111"/>
        <v>21000</v>
      </c>
      <c r="CA74" s="63">
        <f t="shared" si="111"/>
        <v>20000</v>
      </c>
      <c r="CB74" s="63">
        <f t="shared" si="111"/>
        <v>19000</v>
      </c>
      <c r="CC74" s="63">
        <f t="shared" si="111"/>
        <v>18000</v>
      </c>
      <c r="CD74" s="63">
        <f t="shared" si="111"/>
        <v>17000</v>
      </c>
      <c r="CE74" s="63">
        <f t="shared" si="111"/>
        <v>16000</v>
      </c>
      <c r="CF74" s="63">
        <f t="shared" si="111"/>
        <v>15000</v>
      </c>
      <c r="CG74" s="63">
        <f t="shared" si="111"/>
        <v>14000</v>
      </c>
      <c r="CH74" s="63">
        <f t="shared" si="111"/>
        <v>13000</v>
      </c>
      <c r="CI74" s="63">
        <f t="shared" si="111"/>
        <v>12000</v>
      </c>
      <c r="CJ74" s="63">
        <f t="shared" si="111"/>
        <v>11000</v>
      </c>
      <c r="CK74" s="63">
        <f t="shared" si="111"/>
        <v>10000</v>
      </c>
      <c r="CL74" s="63">
        <f t="shared" si="111"/>
        <v>9000</v>
      </c>
      <c r="CM74" s="63">
        <f t="shared" si="111"/>
        <v>8000</v>
      </c>
    </row>
    <row r="75" spans="1:91" s="20" customFormat="1" ht="15" x14ac:dyDescent="0.2">
      <c r="A75" s="223"/>
      <c r="B75" s="62" t="s">
        <v>331</v>
      </c>
      <c r="C75" s="221" t="str">
        <f>Inputs!$J$16</f>
        <v>EUR</v>
      </c>
      <c r="D75" s="19" t="s">
        <v>19</v>
      </c>
      <c r="E75" s="27">
        <f t="shared" ref="E75:I76" si="112">SUMIF($K$4:$AD$4,E$4,$K75:$AD75)</f>
        <v>60000</v>
      </c>
      <c r="F75" s="27">
        <f t="shared" si="112"/>
        <v>0</v>
      </c>
      <c r="G75" s="27">
        <f t="shared" si="112"/>
        <v>0</v>
      </c>
      <c r="H75" s="27">
        <f t="shared" si="112"/>
        <v>0</v>
      </c>
      <c r="I75" s="27">
        <f t="shared" si="112"/>
        <v>0</v>
      </c>
      <c r="K75" s="27">
        <f t="shared" ref="K75:T76" si="113">SUMIFS($AF75:$CM75,$AF$4:$CM$4,K$4,$AF$8:$CM$8,K$8)</f>
        <v>0</v>
      </c>
      <c r="L75" s="27">
        <f t="shared" si="113"/>
        <v>0</v>
      </c>
      <c r="M75" s="27">
        <f t="shared" si="113"/>
        <v>60000</v>
      </c>
      <c r="N75" s="27">
        <f t="shared" si="113"/>
        <v>0</v>
      </c>
      <c r="O75" s="27">
        <f t="shared" si="113"/>
        <v>0</v>
      </c>
      <c r="P75" s="27">
        <f t="shared" si="113"/>
        <v>0</v>
      </c>
      <c r="Q75" s="27">
        <f t="shared" si="113"/>
        <v>0</v>
      </c>
      <c r="R75" s="27">
        <f t="shared" si="113"/>
        <v>0</v>
      </c>
      <c r="S75" s="27">
        <f t="shared" si="113"/>
        <v>0</v>
      </c>
      <c r="T75" s="27">
        <f t="shared" si="113"/>
        <v>0</v>
      </c>
      <c r="U75" s="27">
        <f t="shared" ref="U75:AD76" si="114">SUMIFS($AF75:$CM75,$AF$4:$CM$4,U$4,$AF$8:$CM$8,U$8)</f>
        <v>0</v>
      </c>
      <c r="V75" s="27">
        <f t="shared" si="114"/>
        <v>0</v>
      </c>
      <c r="W75" s="27">
        <f t="shared" si="114"/>
        <v>0</v>
      </c>
      <c r="X75" s="27">
        <f t="shared" si="114"/>
        <v>0</v>
      </c>
      <c r="Y75" s="27">
        <f t="shared" si="114"/>
        <v>0</v>
      </c>
      <c r="Z75" s="27">
        <f t="shared" si="114"/>
        <v>0</v>
      </c>
      <c r="AA75" s="27">
        <f t="shared" si="114"/>
        <v>0</v>
      </c>
      <c r="AB75" s="27">
        <f t="shared" si="114"/>
        <v>0</v>
      </c>
      <c r="AC75" s="27">
        <f t="shared" si="114"/>
        <v>0</v>
      </c>
      <c r="AD75" s="27">
        <f t="shared" si="114"/>
        <v>0</v>
      </c>
      <c r="AF75" s="27">
        <f t="shared" ref="AF75:BK75" si="115">-AF81</f>
        <v>0</v>
      </c>
      <c r="AG75" s="27">
        <f t="shared" si="115"/>
        <v>0</v>
      </c>
      <c r="AH75" s="27">
        <f t="shared" si="115"/>
        <v>0</v>
      </c>
      <c r="AI75" s="27">
        <f t="shared" si="115"/>
        <v>0</v>
      </c>
      <c r="AJ75" s="27">
        <f t="shared" si="115"/>
        <v>0</v>
      </c>
      <c r="AK75" s="27">
        <f t="shared" si="115"/>
        <v>0</v>
      </c>
      <c r="AL75" s="27">
        <f t="shared" si="115"/>
        <v>60000</v>
      </c>
      <c r="AM75" s="27">
        <f t="shared" si="115"/>
        <v>0</v>
      </c>
      <c r="AN75" s="27">
        <f t="shared" si="115"/>
        <v>0</v>
      </c>
      <c r="AO75" s="27">
        <f t="shared" si="115"/>
        <v>0</v>
      </c>
      <c r="AP75" s="27">
        <f t="shared" si="115"/>
        <v>0</v>
      </c>
      <c r="AQ75" s="27">
        <f t="shared" si="115"/>
        <v>0</v>
      </c>
      <c r="AR75" s="27">
        <f t="shared" si="115"/>
        <v>0</v>
      </c>
      <c r="AS75" s="27">
        <f t="shared" si="115"/>
        <v>0</v>
      </c>
      <c r="AT75" s="27">
        <f t="shared" si="115"/>
        <v>0</v>
      </c>
      <c r="AU75" s="27">
        <f t="shared" si="115"/>
        <v>0</v>
      </c>
      <c r="AV75" s="27">
        <f t="shared" si="115"/>
        <v>0</v>
      </c>
      <c r="AW75" s="27">
        <f t="shared" si="115"/>
        <v>0</v>
      </c>
      <c r="AX75" s="27">
        <f t="shared" si="115"/>
        <v>0</v>
      </c>
      <c r="AY75" s="27">
        <f t="shared" si="115"/>
        <v>0</v>
      </c>
      <c r="AZ75" s="27">
        <f t="shared" si="115"/>
        <v>0</v>
      </c>
      <c r="BA75" s="27">
        <f t="shared" si="115"/>
        <v>0</v>
      </c>
      <c r="BB75" s="27">
        <f t="shared" si="115"/>
        <v>0</v>
      </c>
      <c r="BC75" s="27">
        <f t="shared" si="115"/>
        <v>0</v>
      </c>
      <c r="BD75" s="27">
        <f t="shared" si="115"/>
        <v>0</v>
      </c>
      <c r="BE75" s="27">
        <f t="shared" si="115"/>
        <v>0</v>
      </c>
      <c r="BF75" s="27">
        <f t="shared" si="115"/>
        <v>0</v>
      </c>
      <c r="BG75" s="27">
        <f t="shared" si="115"/>
        <v>0</v>
      </c>
      <c r="BH75" s="27">
        <f t="shared" si="115"/>
        <v>0</v>
      </c>
      <c r="BI75" s="27">
        <f t="shared" si="115"/>
        <v>0</v>
      </c>
      <c r="BJ75" s="27">
        <f t="shared" si="115"/>
        <v>0</v>
      </c>
      <c r="BK75" s="27">
        <f t="shared" si="115"/>
        <v>0</v>
      </c>
      <c r="BL75" s="27">
        <f t="shared" ref="BL75:CM75" si="116">-BL81</f>
        <v>0</v>
      </c>
      <c r="BM75" s="27">
        <f t="shared" si="116"/>
        <v>0</v>
      </c>
      <c r="BN75" s="27">
        <f t="shared" si="116"/>
        <v>0</v>
      </c>
      <c r="BO75" s="27">
        <f t="shared" si="116"/>
        <v>0</v>
      </c>
      <c r="BP75" s="27">
        <f t="shared" si="116"/>
        <v>0</v>
      </c>
      <c r="BQ75" s="27">
        <f t="shared" si="116"/>
        <v>0</v>
      </c>
      <c r="BR75" s="27">
        <f t="shared" si="116"/>
        <v>0</v>
      </c>
      <c r="BS75" s="27">
        <f t="shared" si="116"/>
        <v>0</v>
      </c>
      <c r="BT75" s="27">
        <f t="shared" si="116"/>
        <v>0</v>
      </c>
      <c r="BU75" s="27">
        <f t="shared" si="116"/>
        <v>0</v>
      </c>
      <c r="BV75" s="27">
        <f t="shared" si="116"/>
        <v>0</v>
      </c>
      <c r="BW75" s="27">
        <f t="shared" si="116"/>
        <v>0</v>
      </c>
      <c r="BX75" s="27">
        <f t="shared" si="116"/>
        <v>0</v>
      </c>
      <c r="BY75" s="27">
        <f t="shared" si="116"/>
        <v>0</v>
      </c>
      <c r="BZ75" s="27">
        <f t="shared" si="116"/>
        <v>0</v>
      </c>
      <c r="CA75" s="27">
        <f t="shared" si="116"/>
        <v>0</v>
      </c>
      <c r="CB75" s="27">
        <f t="shared" si="116"/>
        <v>0</v>
      </c>
      <c r="CC75" s="27">
        <f t="shared" si="116"/>
        <v>0</v>
      </c>
      <c r="CD75" s="27">
        <f t="shared" si="116"/>
        <v>0</v>
      </c>
      <c r="CE75" s="27">
        <f t="shared" si="116"/>
        <v>0</v>
      </c>
      <c r="CF75" s="27">
        <f t="shared" si="116"/>
        <v>0</v>
      </c>
      <c r="CG75" s="27">
        <f t="shared" si="116"/>
        <v>0</v>
      </c>
      <c r="CH75" s="27">
        <f t="shared" si="116"/>
        <v>0</v>
      </c>
      <c r="CI75" s="27">
        <f t="shared" si="116"/>
        <v>0</v>
      </c>
      <c r="CJ75" s="27">
        <f t="shared" si="116"/>
        <v>0</v>
      </c>
      <c r="CK75" s="27">
        <f t="shared" si="116"/>
        <v>0</v>
      </c>
      <c r="CL75" s="27">
        <f t="shared" si="116"/>
        <v>0</v>
      </c>
      <c r="CM75" s="27">
        <f t="shared" si="116"/>
        <v>0</v>
      </c>
    </row>
    <row r="76" spans="1:91" s="20" customFormat="1" ht="15" x14ac:dyDescent="0.2">
      <c r="A76" s="223" t="str">
        <f>A73</f>
        <v>▻ Kitchen</v>
      </c>
      <c r="B76" s="62" t="s">
        <v>333</v>
      </c>
      <c r="C76" s="221" t="str">
        <f>Inputs!$J$16</f>
        <v>EUR</v>
      </c>
      <c r="D76" s="19" t="s">
        <v>19</v>
      </c>
      <c r="E76" s="27">
        <f t="shared" si="112"/>
        <v>-5000</v>
      </c>
      <c r="F76" s="27">
        <f t="shared" si="112"/>
        <v>-12000</v>
      </c>
      <c r="G76" s="27">
        <f t="shared" si="112"/>
        <v>-12000</v>
      </c>
      <c r="H76" s="27">
        <f t="shared" si="112"/>
        <v>-12000</v>
      </c>
      <c r="I76" s="27">
        <f t="shared" si="112"/>
        <v>-12000</v>
      </c>
      <c r="K76" s="27">
        <f t="shared" si="113"/>
        <v>0</v>
      </c>
      <c r="L76" s="27">
        <f t="shared" si="113"/>
        <v>0</v>
      </c>
      <c r="M76" s="27">
        <f t="shared" si="113"/>
        <v>-2000</v>
      </c>
      <c r="N76" s="27">
        <f t="shared" si="113"/>
        <v>-3000</v>
      </c>
      <c r="O76" s="27">
        <f t="shared" si="113"/>
        <v>-3000</v>
      </c>
      <c r="P76" s="27">
        <f t="shared" si="113"/>
        <v>-3000</v>
      </c>
      <c r="Q76" s="27">
        <f t="shared" si="113"/>
        <v>-3000</v>
      </c>
      <c r="R76" s="27">
        <f t="shared" si="113"/>
        <v>-3000</v>
      </c>
      <c r="S76" s="27">
        <f t="shared" si="113"/>
        <v>-3000</v>
      </c>
      <c r="T76" s="27">
        <f t="shared" si="113"/>
        <v>-3000</v>
      </c>
      <c r="U76" s="27">
        <f t="shared" si="114"/>
        <v>-3000</v>
      </c>
      <c r="V76" s="27">
        <f t="shared" si="114"/>
        <v>-3000</v>
      </c>
      <c r="W76" s="27">
        <f t="shared" si="114"/>
        <v>-3000</v>
      </c>
      <c r="X76" s="27">
        <f t="shared" si="114"/>
        <v>-3000</v>
      </c>
      <c r="Y76" s="27">
        <f t="shared" si="114"/>
        <v>-3000</v>
      </c>
      <c r="Z76" s="27">
        <f t="shared" si="114"/>
        <v>-3000</v>
      </c>
      <c r="AA76" s="27">
        <f t="shared" si="114"/>
        <v>-3000</v>
      </c>
      <c r="AB76" s="27">
        <f t="shared" si="114"/>
        <v>-3000</v>
      </c>
      <c r="AC76" s="27">
        <f t="shared" si="114"/>
        <v>-3000</v>
      </c>
      <c r="AD76" s="27">
        <f t="shared" si="114"/>
        <v>-3000</v>
      </c>
      <c r="AF76" s="27">
        <f>-IF(AF74&gt;0,Settings!$BZ$18,0)</f>
        <v>0</v>
      </c>
      <c r="AG76" s="27">
        <f>-IF(AG74&gt;0,Settings!$BZ$18,0)</f>
        <v>0</v>
      </c>
      <c r="AH76" s="27">
        <f>-IF(AH74&gt;0,Settings!$BZ$18,0)</f>
        <v>0</v>
      </c>
      <c r="AI76" s="27">
        <f>-IF(AI74&gt;0,Settings!$BZ$18,0)</f>
        <v>0</v>
      </c>
      <c r="AJ76" s="27">
        <f>-IF(AJ74&gt;0,Settings!$BZ$18,0)</f>
        <v>0</v>
      </c>
      <c r="AK76" s="27">
        <f>-IF(AK74&gt;0,Settings!$BZ$18,0)</f>
        <v>0</v>
      </c>
      <c r="AL76" s="27">
        <f>-IF(AL74&gt;0,Settings!$BZ$18,0)</f>
        <v>0</v>
      </c>
      <c r="AM76" s="27">
        <f>-IF(AM74&gt;0,Settings!$BZ$18,0)</f>
        <v>-1000</v>
      </c>
      <c r="AN76" s="27">
        <f>-IF(AN74&gt;0,Settings!$BZ$18,0)</f>
        <v>-1000</v>
      </c>
      <c r="AO76" s="27">
        <f>-IF(AO74&gt;0,Settings!$BZ$18,0)</f>
        <v>-1000</v>
      </c>
      <c r="AP76" s="27">
        <f>-IF(AP74&gt;0,Settings!$BZ$18,0)</f>
        <v>-1000</v>
      </c>
      <c r="AQ76" s="27">
        <f>-IF(AQ74&gt;0,Settings!$BZ$18,0)</f>
        <v>-1000</v>
      </c>
      <c r="AR76" s="27">
        <f>-IF(AR74&gt;0,Settings!$BZ$18,0)</f>
        <v>-1000</v>
      </c>
      <c r="AS76" s="27">
        <f>-IF(AS74&gt;0,Settings!$BZ$18,0)</f>
        <v>-1000</v>
      </c>
      <c r="AT76" s="27">
        <f>-IF(AT74&gt;0,Settings!$BZ$18,0)</f>
        <v>-1000</v>
      </c>
      <c r="AU76" s="27">
        <f>-IF(AU74&gt;0,Settings!$BZ$18,0)</f>
        <v>-1000</v>
      </c>
      <c r="AV76" s="27">
        <f>-IF(AV74&gt;0,Settings!$BZ$18,0)</f>
        <v>-1000</v>
      </c>
      <c r="AW76" s="27">
        <f>-IF(AW74&gt;0,Settings!$BZ$18,0)</f>
        <v>-1000</v>
      </c>
      <c r="AX76" s="27">
        <f>-IF(AX74&gt;0,Settings!$BZ$18,0)</f>
        <v>-1000</v>
      </c>
      <c r="AY76" s="27">
        <f>-IF(AY74&gt;0,Settings!$BZ$18,0)</f>
        <v>-1000</v>
      </c>
      <c r="AZ76" s="27">
        <f>-IF(AZ74&gt;0,Settings!$BZ$18,0)</f>
        <v>-1000</v>
      </c>
      <c r="BA76" s="27">
        <f>-IF(BA74&gt;0,Settings!$BZ$18,0)</f>
        <v>-1000</v>
      </c>
      <c r="BB76" s="27">
        <f>-IF(BB74&gt;0,Settings!$BZ$18,0)</f>
        <v>-1000</v>
      </c>
      <c r="BC76" s="27">
        <f>-IF(BC74&gt;0,Settings!$BZ$18,0)</f>
        <v>-1000</v>
      </c>
      <c r="BD76" s="27">
        <f>-IF(BD74&gt;0,Settings!$BZ$18,0)</f>
        <v>-1000</v>
      </c>
      <c r="BE76" s="27">
        <f>-IF(BE74&gt;0,Settings!$BZ$18,0)</f>
        <v>-1000</v>
      </c>
      <c r="BF76" s="27">
        <f>-IF(BF74&gt;0,Settings!$BZ$18,0)</f>
        <v>-1000</v>
      </c>
      <c r="BG76" s="27">
        <f>-IF(BG74&gt;0,Settings!$BZ$18,0)</f>
        <v>-1000</v>
      </c>
      <c r="BH76" s="27">
        <f>-IF(BH74&gt;0,Settings!$BZ$18,0)</f>
        <v>-1000</v>
      </c>
      <c r="BI76" s="27">
        <f>-IF(BI74&gt;0,Settings!$BZ$18,0)</f>
        <v>-1000</v>
      </c>
      <c r="BJ76" s="27">
        <f>-IF(BJ74&gt;0,Settings!$BZ$18,0)</f>
        <v>-1000</v>
      </c>
      <c r="BK76" s="27">
        <f>-IF(BK74&gt;0,Settings!$BZ$18,0)</f>
        <v>-1000</v>
      </c>
      <c r="BL76" s="27">
        <f>-IF(BL74&gt;0,Settings!$BZ$18,0)</f>
        <v>-1000</v>
      </c>
      <c r="BM76" s="27">
        <f>-IF(BM74&gt;0,Settings!$BZ$18,0)</f>
        <v>-1000</v>
      </c>
      <c r="BN76" s="27">
        <f>-IF(BN74&gt;0,Settings!$BZ$18,0)</f>
        <v>-1000</v>
      </c>
      <c r="BO76" s="27">
        <f>-IF(BO74&gt;0,Settings!$BZ$18,0)</f>
        <v>-1000</v>
      </c>
      <c r="BP76" s="27">
        <f>-IF(BP74&gt;0,Settings!$BZ$18,0)</f>
        <v>-1000</v>
      </c>
      <c r="BQ76" s="27">
        <f>-IF(BQ74&gt;0,Settings!$BZ$18,0)</f>
        <v>-1000</v>
      </c>
      <c r="BR76" s="27">
        <f>-IF(BR74&gt;0,Settings!$BZ$18,0)</f>
        <v>-1000</v>
      </c>
      <c r="BS76" s="27">
        <f>-IF(BS74&gt;0,Settings!$BZ$18,0)</f>
        <v>-1000</v>
      </c>
      <c r="BT76" s="27">
        <f>-IF(BT74&gt;0,Settings!$BZ$18,0)</f>
        <v>-1000</v>
      </c>
      <c r="BU76" s="27">
        <f>-IF(BU74&gt;0,Settings!$BZ$18,0)</f>
        <v>-1000</v>
      </c>
      <c r="BV76" s="27">
        <f>-IF(BV74&gt;0,Settings!$BZ$18,0)</f>
        <v>-1000</v>
      </c>
      <c r="BW76" s="27">
        <f>-IF(BW74&gt;0,Settings!$BZ$18,0)</f>
        <v>-1000</v>
      </c>
      <c r="BX76" s="27">
        <f>-IF(BX74&gt;0,Settings!$BZ$18,0)</f>
        <v>-1000</v>
      </c>
      <c r="BY76" s="27">
        <f>-IF(BY74&gt;0,Settings!$BZ$18,0)</f>
        <v>-1000</v>
      </c>
      <c r="BZ76" s="27">
        <f>-IF(BZ74&gt;0,Settings!$BZ$18,0)</f>
        <v>-1000</v>
      </c>
      <c r="CA76" s="27">
        <f>-IF(CA74&gt;0,Settings!$BZ$18,0)</f>
        <v>-1000</v>
      </c>
      <c r="CB76" s="27">
        <f>-IF(CB74&gt;0,Settings!$BZ$18,0)</f>
        <v>-1000</v>
      </c>
      <c r="CC76" s="27">
        <f>-IF(CC74&gt;0,Settings!$BZ$18,0)</f>
        <v>-1000</v>
      </c>
      <c r="CD76" s="27">
        <f>-IF(CD74&gt;0,Settings!$BZ$18,0)</f>
        <v>-1000</v>
      </c>
      <c r="CE76" s="27">
        <f>-IF(CE74&gt;0,Settings!$BZ$18,0)</f>
        <v>-1000</v>
      </c>
      <c r="CF76" s="27">
        <f>-IF(CF74&gt;0,Settings!$BZ$18,0)</f>
        <v>-1000</v>
      </c>
      <c r="CG76" s="27">
        <f>-IF(CG74&gt;0,Settings!$BZ$18,0)</f>
        <v>-1000</v>
      </c>
      <c r="CH76" s="27">
        <f>-IF(CH74&gt;0,Settings!$BZ$18,0)</f>
        <v>-1000</v>
      </c>
      <c r="CI76" s="27">
        <f>-IF(CI74&gt;0,Settings!$BZ$18,0)</f>
        <v>-1000</v>
      </c>
      <c r="CJ76" s="27">
        <f>-IF(CJ74&gt;0,Settings!$BZ$18,0)</f>
        <v>-1000</v>
      </c>
      <c r="CK76" s="27">
        <f>-IF(CK74&gt;0,Settings!$BZ$18,0)</f>
        <v>-1000</v>
      </c>
      <c r="CL76" s="27">
        <f>-IF(CL74&gt;0,Settings!$BZ$18,0)</f>
        <v>-1000</v>
      </c>
      <c r="CM76" s="27">
        <f>-IF(CM74&gt;0,Settings!$BZ$18,0)</f>
        <v>-1000</v>
      </c>
    </row>
    <row r="77" spans="1:91" s="20" customFormat="1" ht="15" x14ac:dyDescent="0.2">
      <c r="A77" s="223"/>
      <c r="B77" s="28" t="s">
        <v>329</v>
      </c>
      <c r="C77" s="221" t="str">
        <f>Inputs!$J$16</f>
        <v>EUR</v>
      </c>
      <c r="D77" s="19" t="s">
        <v>19</v>
      </c>
      <c r="E77" s="63">
        <f>SUM(E74:E76)</f>
        <v>55000</v>
      </c>
      <c r="F77" s="63">
        <f>SUM(F74:F76)</f>
        <v>43000</v>
      </c>
      <c r="G77" s="63">
        <f>SUM(G74:G76)</f>
        <v>31000</v>
      </c>
      <c r="H77" s="63">
        <f>SUM(H74:H76)</f>
        <v>19000</v>
      </c>
      <c r="I77" s="63">
        <f>SUM(I74:I76)</f>
        <v>7000</v>
      </c>
      <c r="K77" s="63">
        <f t="shared" ref="K77:AD77" si="117">SUM(K74:K76)</f>
        <v>0</v>
      </c>
      <c r="L77" s="63">
        <f t="shared" si="117"/>
        <v>0</v>
      </c>
      <c r="M77" s="63">
        <f t="shared" si="117"/>
        <v>58000</v>
      </c>
      <c r="N77" s="63">
        <f t="shared" si="117"/>
        <v>55000</v>
      </c>
      <c r="O77" s="63">
        <f t="shared" si="117"/>
        <v>52000</v>
      </c>
      <c r="P77" s="63">
        <f t="shared" si="117"/>
        <v>49000</v>
      </c>
      <c r="Q77" s="63">
        <f t="shared" si="117"/>
        <v>46000</v>
      </c>
      <c r="R77" s="63">
        <f t="shared" si="117"/>
        <v>43000</v>
      </c>
      <c r="S77" s="63">
        <f t="shared" si="117"/>
        <v>40000</v>
      </c>
      <c r="T77" s="63">
        <f t="shared" si="117"/>
        <v>37000</v>
      </c>
      <c r="U77" s="63">
        <f t="shared" si="117"/>
        <v>34000</v>
      </c>
      <c r="V77" s="63">
        <f t="shared" si="117"/>
        <v>31000</v>
      </c>
      <c r="W77" s="63">
        <f t="shared" si="117"/>
        <v>28000</v>
      </c>
      <c r="X77" s="63">
        <f t="shared" si="117"/>
        <v>25000</v>
      </c>
      <c r="Y77" s="63">
        <f t="shared" si="117"/>
        <v>22000</v>
      </c>
      <c r="Z77" s="63">
        <f t="shared" si="117"/>
        <v>19000</v>
      </c>
      <c r="AA77" s="63">
        <f t="shared" si="117"/>
        <v>16000</v>
      </c>
      <c r="AB77" s="63">
        <f t="shared" si="117"/>
        <v>13000</v>
      </c>
      <c r="AC77" s="63">
        <f t="shared" si="117"/>
        <v>10000</v>
      </c>
      <c r="AD77" s="63">
        <f t="shared" si="117"/>
        <v>7000</v>
      </c>
      <c r="AF77" s="63">
        <f t="shared" ref="AF77:BK77" si="118">SUM(AF74:AF76)</f>
        <v>0</v>
      </c>
      <c r="AG77" s="63">
        <f t="shared" si="118"/>
        <v>0</v>
      </c>
      <c r="AH77" s="63">
        <f t="shared" si="118"/>
        <v>0</v>
      </c>
      <c r="AI77" s="63">
        <f t="shared" si="118"/>
        <v>0</v>
      </c>
      <c r="AJ77" s="63">
        <f t="shared" si="118"/>
        <v>0</v>
      </c>
      <c r="AK77" s="63">
        <f t="shared" si="118"/>
        <v>0</v>
      </c>
      <c r="AL77" s="63">
        <f t="shared" si="118"/>
        <v>60000</v>
      </c>
      <c r="AM77" s="63">
        <f t="shared" si="118"/>
        <v>59000</v>
      </c>
      <c r="AN77" s="63">
        <f t="shared" si="118"/>
        <v>58000</v>
      </c>
      <c r="AO77" s="63">
        <f t="shared" si="118"/>
        <v>57000</v>
      </c>
      <c r="AP77" s="63">
        <f t="shared" si="118"/>
        <v>56000</v>
      </c>
      <c r="AQ77" s="63">
        <f t="shared" si="118"/>
        <v>55000</v>
      </c>
      <c r="AR77" s="63">
        <f t="shared" si="118"/>
        <v>54000</v>
      </c>
      <c r="AS77" s="63">
        <f t="shared" si="118"/>
        <v>53000</v>
      </c>
      <c r="AT77" s="63">
        <f t="shared" si="118"/>
        <v>52000</v>
      </c>
      <c r="AU77" s="63">
        <f t="shared" si="118"/>
        <v>51000</v>
      </c>
      <c r="AV77" s="63">
        <f t="shared" si="118"/>
        <v>50000</v>
      </c>
      <c r="AW77" s="63">
        <f t="shared" si="118"/>
        <v>49000</v>
      </c>
      <c r="AX77" s="63">
        <f t="shared" si="118"/>
        <v>48000</v>
      </c>
      <c r="AY77" s="63">
        <f t="shared" si="118"/>
        <v>47000</v>
      </c>
      <c r="AZ77" s="63">
        <f t="shared" si="118"/>
        <v>46000</v>
      </c>
      <c r="BA77" s="63">
        <f t="shared" si="118"/>
        <v>45000</v>
      </c>
      <c r="BB77" s="63">
        <f t="shared" si="118"/>
        <v>44000</v>
      </c>
      <c r="BC77" s="63">
        <f t="shared" si="118"/>
        <v>43000</v>
      </c>
      <c r="BD77" s="63">
        <f t="shared" si="118"/>
        <v>42000</v>
      </c>
      <c r="BE77" s="63">
        <f t="shared" si="118"/>
        <v>41000</v>
      </c>
      <c r="BF77" s="63">
        <f t="shared" si="118"/>
        <v>40000</v>
      </c>
      <c r="BG77" s="63">
        <f t="shared" si="118"/>
        <v>39000</v>
      </c>
      <c r="BH77" s="63">
        <f t="shared" si="118"/>
        <v>38000</v>
      </c>
      <c r="BI77" s="63">
        <f t="shared" si="118"/>
        <v>37000</v>
      </c>
      <c r="BJ77" s="63">
        <f t="shared" si="118"/>
        <v>36000</v>
      </c>
      <c r="BK77" s="63">
        <f t="shared" si="118"/>
        <v>35000</v>
      </c>
      <c r="BL77" s="63">
        <f t="shared" ref="BL77:CM77" si="119">SUM(BL74:BL76)</f>
        <v>34000</v>
      </c>
      <c r="BM77" s="63">
        <f t="shared" si="119"/>
        <v>33000</v>
      </c>
      <c r="BN77" s="63">
        <f t="shared" si="119"/>
        <v>32000</v>
      </c>
      <c r="BO77" s="63">
        <f t="shared" si="119"/>
        <v>31000</v>
      </c>
      <c r="BP77" s="63">
        <f t="shared" si="119"/>
        <v>30000</v>
      </c>
      <c r="BQ77" s="63">
        <f t="shared" si="119"/>
        <v>29000</v>
      </c>
      <c r="BR77" s="63">
        <f t="shared" si="119"/>
        <v>28000</v>
      </c>
      <c r="BS77" s="63">
        <f t="shared" si="119"/>
        <v>27000</v>
      </c>
      <c r="BT77" s="63">
        <f t="shared" si="119"/>
        <v>26000</v>
      </c>
      <c r="BU77" s="63">
        <f t="shared" si="119"/>
        <v>25000</v>
      </c>
      <c r="BV77" s="63">
        <f t="shared" si="119"/>
        <v>24000</v>
      </c>
      <c r="BW77" s="63">
        <f t="shared" si="119"/>
        <v>23000</v>
      </c>
      <c r="BX77" s="63">
        <f t="shared" si="119"/>
        <v>22000</v>
      </c>
      <c r="BY77" s="63">
        <f t="shared" si="119"/>
        <v>21000</v>
      </c>
      <c r="BZ77" s="63">
        <f t="shared" si="119"/>
        <v>20000</v>
      </c>
      <c r="CA77" s="63">
        <f t="shared" si="119"/>
        <v>19000</v>
      </c>
      <c r="CB77" s="63">
        <f t="shared" si="119"/>
        <v>18000</v>
      </c>
      <c r="CC77" s="63">
        <f t="shared" si="119"/>
        <v>17000</v>
      </c>
      <c r="CD77" s="63">
        <f t="shared" si="119"/>
        <v>16000</v>
      </c>
      <c r="CE77" s="63">
        <f t="shared" si="119"/>
        <v>15000</v>
      </c>
      <c r="CF77" s="63">
        <f t="shared" si="119"/>
        <v>14000</v>
      </c>
      <c r="CG77" s="63">
        <f t="shared" si="119"/>
        <v>13000</v>
      </c>
      <c r="CH77" s="63">
        <f t="shared" si="119"/>
        <v>12000</v>
      </c>
      <c r="CI77" s="63">
        <f t="shared" si="119"/>
        <v>11000</v>
      </c>
      <c r="CJ77" s="63">
        <f t="shared" si="119"/>
        <v>10000</v>
      </c>
      <c r="CK77" s="63">
        <f t="shared" si="119"/>
        <v>9000</v>
      </c>
      <c r="CL77" s="63">
        <f t="shared" si="119"/>
        <v>8000</v>
      </c>
      <c r="CM77" s="63">
        <f t="shared" si="119"/>
        <v>7000</v>
      </c>
    </row>
    <row r="78" spans="1:91" s="20" customFormat="1" ht="15" x14ac:dyDescent="0.2">
      <c r="A78" s="223"/>
      <c r="C78" s="223"/>
    </row>
    <row r="79" spans="1:91" s="219" customFormat="1" ht="15" x14ac:dyDescent="0.2">
      <c r="A79" s="223"/>
      <c r="B79" s="222" t="s">
        <v>332</v>
      </c>
      <c r="C79" s="221" t="str">
        <f>Inputs!$J$16</f>
        <v>EUR</v>
      </c>
      <c r="D79" s="19" t="s">
        <v>19</v>
      </c>
      <c r="E79" s="220">
        <v>0</v>
      </c>
      <c r="F79" s="220">
        <f>E82</f>
        <v>0</v>
      </c>
      <c r="G79" s="220">
        <f>F82</f>
        <v>0</v>
      </c>
      <c r="H79" s="220">
        <f>G82</f>
        <v>0</v>
      </c>
      <c r="I79" s="220">
        <f>H82</f>
        <v>0</v>
      </c>
      <c r="K79" s="220">
        <v>0</v>
      </c>
      <c r="L79" s="220">
        <f t="shared" ref="L79:AD79" si="120">K82</f>
        <v>0</v>
      </c>
      <c r="M79" s="220">
        <f t="shared" si="120"/>
        <v>60000</v>
      </c>
      <c r="N79" s="220">
        <f t="shared" si="120"/>
        <v>0</v>
      </c>
      <c r="O79" s="220">
        <f t="shared" si="120"/>
        <v>0</v>
      </c>
      <c r="P79" s="220">
        <f t="shared" si="120"/>
        <v>0</v>
      </c>
      <c r="Q79" s="220">
        <f t="shared" si="120"/>
        <v>0</v>
      </c>
      <c r="R79" s="220">
        <f t="shared" si="120"/>
        <v>0</v>
      </c>
      <c r="S79" s="220">
        <f t="shared" si="120"/>
        <v>0</v>
      </c>
      <c r="T79" s="220">
        <f t="shared" si="120"/>
        <v>0</v>
      </c>
      <c r="U79" s="220">
        <f t="shared" si="120"/>
        <v>0</v>
      </c>
      <c r="V79" s="220">
        <f t="shared" si="120"/>
        <v>0</v>
      </c>
      <c r="W79" s="220">
        <f t="shared" si="120"/>
        <v>0</v>
      </c>
      <c r="X79" s="220">
        <f t="shared" si="120"/>
        <v>0</v>
      </c>
      <c r="Y79" s="220">
        <f t="shared" si="120"/>
        <v>0</v>
      </c>
      <c r="Z79" s="220">
        <f t="shared" si="120"/>
        <v>0</v>
      </c>
      <c r="AA79" s="220">
        <f t="shared" si="120"/>
        <v>0</v>
      </c>
      <c r="AB79" s="220">
        <f t="shared" si="120"/>
        <v>0</v>
      </c>
      <c r="AC79" s="220">
        <f t="shared" si="120"/>
        <v>0</v>
      </c>
      <c r="AD79" s="220">
        <f t="shared" si="120"/>
        <v>0</v>
      </c>
      <c r="AF79" s="220">
        <v>0</v>
      </c>
      <c r="AG79" s="220">
        <f t="shared" ref="AG79:BL79" si="121">AF82</f>
        <v>0</v>
      </c>
      <c r="AH79" s="220">
        <f t="shared" si="121"/>
        <v>0</v>
      </c>
      <c r="AI79" s="220">
        <f t="shared" si="121"/>
        <v>0</v>
      </c>
      <c r="AJ79" s="220">
        <f t="shared" si="121"/>
        <v>0</v>
      </c>
      <c r="AK79" s="220">
        <f t="shared" si="121"/>
        <v>0</v>
      </c>
      <c r="AL79" s="220">
        <f t="shared" si="121"/>
        <v>60000</v>
      </c>
      <c r="AM79" s="220">
        <f t="shared" si="121"/>
        <v>0</v>
      </c>
      <c r="AN79" s="220">
        <f t="shared" si="121"/>
        <v>0</v>
      </c>
      <c r="AO79" s="220">
        <f t="shared" si="121"/>
        <v>0</v>
      </c>
      <c r="AP79" s="220">
        <f t="shared" si="121"/>
        <v>0</v>
      </c>
      <c r="AQ79" s="220">
        <f t="shared" si="121"/>
        <v>0</v>
      </c>
      <c r="AR79" s="220">
        <f t="shared" si="121"/>
        <v>0</v>
      </c>
      <c r="AS79" s="220">
        <f t="shared" si="121"/>
        <v>0</v>
      </c>
      <c r="AT79" s="220">
        <f t="shared" si="121"/>
        <v>0</v>
      </c>
      <c r="AU79" s="220">
        <f t="shared" si="121"/>
        <v>0</v>
      </c>
      <c r="AV79" s="220">
        <f t="shared" si="121"/>
        <v>0</v>
      </c>
      <c r="AW79" s="220">
        <f t="shared" si="121"/>
        <v>0</v>
      </c>
      <c r="AX79" s="220">
        <f t="shared" si="121"/>
        <v>0</v>
      </c>
      <c r="AY79" s="220">
        <f t="shared" si="121"/>
        <v>0</v>
      </c>
      <c r="AZ79" s="220">
        <f t="shared" si="121"/>
        <v>0</v>
      </c>
      <c r="BA79" s="220">
        <f t="shared" si="121"/>
        <v>0</v>
      </c>
      <c r="BB79" s="220">
        <f t="shared" si="121"/>
        <v>0</v>
      </c>
      <c r="BC79" s="220">
        <f t="shared" si="121"/>
        <v>0</v>
      </c>
      <c r="BD79" s="220">
        <f t="shared" si="121"/>
        <v>0</v>
      </c>
      <c r="BE79" s="220">
        <f t="shared" si="121"/>
        <v>0</v>
      </c>
      <c r="BF79" s="220">
        <f t="shared" si="121"/>
        <v>0</v>
      </c>
      <c r="BG79" s="220">
        <f t="shared" si="121"/>
        <v>0</v>
      </c>
      <c r="BH79" s="220">
        <f t="shared" si="121"/>
        <v>0</v>
      </c>
      <c r="BI79" s="220">
        <f t="shared" si="121"/>
        <v>0</v>
      </c>
      <c r="BJ79" s="220">
        <f t="shared" si="121"/>
        <v>0</v>
      </c>
      <c r="BK79" s="220">
        <f t="shared" si="121"/>
        <v>0</v>
      </c>
      <c r="BL79" s="220">
        <f t="shared" si="121"/>
        <v>0</v>
      </c>
      <c r="BM79" s="220">
        <f t="shared" ref="BM79:CM79" si="122">BL82</f>
        <v>0</v>
      </c>
      <c r="BN79" s="220">
        <f t="shared" si="122"/>
        <v>0</v>
      </c>
      <c r="BO79" s="220">
        <f t="shared" si="122"/>
        <v>0</v>
      </c>
      <c r="BP79" s="220">
        <f t="shared" si="122"/>
        <v>0</v>
      </c>
      <c r="BQ79" s="220">
        <f t="shared" si="122"/>
        <v>0</v>
      </c>
      <c r="BR79" s="220">
        <f t="shared" si="122"/>
        <v>0</v>
      </c>
      <c r="BS79" s="220">
        <f t="shared" si="122"/>
        <v>0</v>
      </c>
      <c r="BT79" s="220">
        <f t="shared" si="122"/>
        <v>0</v>
      </c>
      <c r="BU79" s="220">
        <f t="shared" si="122"/>
        <v>0</v>
      </c>
      <c r="BV79" s="220">
        <f t="shared" si="122"/>
        <v>0</v>
      </c>
      <c r="BW79" s="220">
        <f t="shared" si="122"/>
        <v>0</v>
      </c>
      <c r="BX79" s="220">
        <f t="shared" si="122"/>
        <v>0</v>
      </c>
      <c r="BY79" s="220">
        <f t="shared" si="122"/>
        <v>0</v>
      </c>
      <c r="BZ79" s="220">
        <f t="shared" si="122"/>
        <v>0</v>
      </c>
      <c r="CA79" s="220">
        <f t="shared" si="122"/>
        <v>0</v>
      </c>
      <c r="CB79" s="220">
        <f t="shared" si="122"/>
        <v>0</v>
      </c>
      <c r="CC79" s="220">
        <f t="shared" si="122"/>
        <v>0</v>
      </c>
      <c r="CD79" s="220">
        <f t="shared" si="122"/>
        <v>0</v>
      </c>
      <c r="CE79" s="220">
        <f t="shared" si="122"/>
        <v>0</v>
      </c>
      <c r="CF79" s="220">
        <f t="shared" si="122"/>
        <v>0</v>
      </c>
      <c r="CG79" s="220">
        <f t="shared" si="122"/>
        <v>0</v>
      </c>
      <c r="CH79" s="220">
        <f t="shared" si="122"/>
        <v>0</v>
      </c>
      <c r="CI79" s="220">
        <f t="shared" si="122"/>
        <v>0</v>
      </c>
      <c r="CJ79" s="220">
        <f t="shared" si="122"/>
        <v>0</v>
      </c>
      <c r="CK79" s="220">
        <f t="shared" si="122"/>
        <v>0</v>
      </c>
      <c r="CL79" s="220">
        <f t="shared" si="122"/>
        <v>0</v>
      </c>
      <c r="CM79" s="220">
        <f t="shared" si="122"/>
        <v>0</v>
      </c>
    </row>
    <row r="80" spans="1:91" s="219" customFormat="1" ht="15" x14ac:dyDescent="0.2">
      <c r="A80" s="223"/>
      <c r="B80" s="225" t="s">
        <v>331</v>
      </c>
      <c r="C80" s="221" t="str">
        <f>Inputs!$J$16</f>
        <v>EUR</v>
      </c>
      <c r="D80" s="19" t="s">
        <v>19</v>
      </c>
      <c r="E80" s="224">
        <f t="shared" ref="E80:I81" si="123">SUMIF($K$4:$AD$4,E$4,$K80:$AD80)</f>
        <v>60000</v>
      </c>
      <c r="F80" s="224">
        <f t="shared" si="123"/>
        <v>0</v>
      </c>
      <c r="G80" s="224">
        <f t="shared" si="123"/>
        <v>0</v>
      </c>
      <c r="H80" s="224">
        <f t="shared" si="123"/>
        <v>0</v>
      </c>
      <c r="I80" s="224">
        <f t="shared" si="123"/>
        <v>0</v>
      </c>
      <c r="K80" s="224">
        <f t="shared" ref="K80:T81" si="124">SUMIFS($AF80:$CM80,$AF$4:$CM$4,K$4,$AF$8:$CM$8,K$8)</f>
        <v>0</v>
      </c>
      <c r="L80" s="224">
        <f t="shared" si="124"/>
        <v>60000</v>
      </c>
      <c r="M80" s="224">
        <f t="shared" si="124"/>
        <v>0</v>
      </c>
      <c r="N80" s="224">
        <f t="shared" si="124"/>
        <v>0</v>
      </c>
      <c r="O80" s="224">
        <f t="shared" si="124"/>
        <v>0</v>
      </c>
      <c r="P80" s="224">
        <f t="shared" si="124"/>
        <v>0</v>
      </c>
      <c r="Q80" s="224">
        <f t="shared" si="124"/>
        <v>0</v>
      </c>
      <c r="R80" s="224">
        <f t="shared" si="124"/>
        <v>0</v>
      </c>
      <c r="S80" s="224">
        <f t="shared" si="124"/>
        <v>0</v>
      </c>
      <c r="T80" s="224">
        <f t="shared" si="124"/>
        <v>0</v>
      </c>
      <c r="U80" s="224">
        <f t="shared" ref="U80:AD81" si="125">SUMIFS($AF80:$CM80,$AF$4:$CM$4,U$4,$AF$8:$CM$8,U$8)</f>
        <v>0</v>
      </c>
      <c r="V80" s="224">
        <f t="shared" si="125"/>
        <v>0</v>
      </c>
      <c r="W80" s="224">
        <f t="shared" si="125"/>
        <v>0</v>
      </c>
      <c r="X80" s="224">
        <f t="shared" si="125"/>
        <v>0</v>
      </c>
      <c r="Y80" s="224">
        <f t="shared" si="125"/>
        <v>0</v>
      </c>
      <c r="Z80" s="224">
        <f t="shared" si="125"/>
        <v>0</v>
      </c>
      <c r="AA80" s="224">
        <f t="shared" si="125"/>
        <v>0</v>
      </c>
      <c r="AB80" s="224">
        <f t="shared" si="125"/>
        <v>0</v>
      </c>
      <c r="AC80" s="224">
        <f t="shared" si="125"/>
        <v>0</v>
      </c>
      <c r="AD80" s="224">
        <f t="shared" si="125"/>
        <v>0</v>
      </c>
      <c r="AF80" s="224">
        <f>IF(AND(AF$4=Settings!$CB$38,PPE!AF$7=Settings!$BY$38),Inputs!$JG$19,0)</f>
        <v>0</v>
      </c>
      <c r="AG80" s="224">
        <f>IF(AND(AG$4=Settings!$CB$38,PPE!AG$7=Settings!$BY$38),Inputs!$JG$19,0)</f>
        <v>0</v>
      </c>
      <c r="AH80" s="224">
        <f>IF(AND(AH$4=Settings!$CB$38,PPE!AH$7=Settings!$BY$38),Inputs!$JG$19,0)</f>
        <v>0</v>
      </c>
      <c r="AI80" s="224">
        <f>IF(AND(AI$4=Settings!$CB$38,PPE!AI$7=Settings!$BY$38),Inputs!$JG$19,0)</f>
        <v>0</v>
      </c>
      <c r="AJ80" s="224">
        <f>IF(AND(AJ$4=Settings!$CB$38,PPE!AJ$7=Settings!$BY$38),Inputs!$JG$19,0)</f>
        <v>0</v>
      </c>
      <c r="AK80" s="224">
        <f>IF(AND(AK$4=Settings!$CB$38,PPE!AK$7=Settings!$BY$38),Inputs!$JG$19,0)</f>
        <v>60000</v>
      </c>
      <c r="AL80" s="224">
        <f>IF(AND(AL$4=Settings!$CB$38,PPE!AL$7=Settings!$BY$38),Inputs!$JG$19,0)</f>
        <v>0</v>
      </c>
      <c r="AM80" s="224">
        <f>IF(AND(AM$4=Settings!$CB$38,PPE!AM$7=Settings!$BY$38),Inputs!$JG$19,0)</f>
        <v>0</v>
      </c>
      <c r="AN80" s="224">
        <f>IF(AND(AN$4=Settings!$CB$38,PPE!AN$7=Settings!$BY$38),Inputs!$JG$19,0)</f>
        <v>0</v>
      </c>
      <c r="AO80" s="224">
        <f>IF(AND(AO$4=Settings!$CB$38,PPE!AO$7=Settings!$BY$38),Inputs!$JG$19,0)</f>
        <v>0</v>
      </c>
      <c r="AP80" s="224">
        <f>IF(AND(AP$4=Settings!$CB$38,PPE!AP$7=Settings!$BY$38),Inputs!$JG$19,0)</f>
        <v>0</v>
      </c>
      <c r="AQ80" s="224">
        <f>IF(AND(AQ$4=Settings!$CB$38,PPE!AQ$7=Settings!$BY$38),Inputs!$JG$19,0)</f>
        <v>0</v>
      </c>
      <c r="AR80" s="224">
        <f>IF(AND(AR$4=Settings!$CB$38,PPE!AR$7=Settings!$BY$38),Inputs!$JG$19,0)</f>
        <v>0</v>
      </c>
      <c r="AS80" s="224">
        <f>IF(AND(AS$4=Settings!$CB$38,PPE!AS$7=Settings!$BY$38),Inputs!$JG$19,0)</f>
        <v>0</v>
      </c>
      <c r="AT80" s="224">
        <f>IF(AND(AT$4=Settings!$CB$38,PPE!AT$7=Settings!$BY$38),Inputs!$JG$19,0)</f>
        <v>0</v>
      </c>
      <c r="AU80" s="224">
        <f>IF(AND(AU$4=Settings!$CB$38,PPE!AU$7=Settings!$BY$38),Inputs!$JG$19,0)</f>
        <v>0</v>
      </c>
      <c r="AV80" s="224">
        <f>IF(AND(AV$4=Settings!$CB$38,PPE!AV$7=Settings!$BY$38),Inputs!$JG$19,0)</f>
        <v>0</v>
      </c>
      <c r="AW80" s="224">
        <f>IF(AND(AW$4=Settings!$CB$38,PPE!AW$7=Settings!$BY$38),Inputs!$JG$19,0)</f>
        <v>0</v>
      </c>
      <c r="AX80" s="224">
        <f>IF(AND(AX$4=Settings!$CB$38,PPE!AX$7=Settings!$BY$38),Inputs!$JG$19,0)</f>
        <v>0</v>
      </c>
      <c r="AY80" s="224">
        <f>IF(AND(AY$4=Settings!$CB$38,PPE!AY$7=Settings!$BY$38),Inputs!$JG$19,0)</f>
        <v>0</v>
      </c>
      <c r="AZ80" s="224">
        <f>IF(AND(AZ$4=Settings!$CB$38,PPE!AZ$7=Settings!$BY$38),Inputs!$JG$19,0)</f>
        <v>0</v>
      </c>
      <c r="BA80" s="224">
        <f>IF(AND(BA$4=Settings!$CB$38,PPE!BA$7=Settings!$BY$38),Inputs!$JG$19,0)</f>
        <v>0</v>
      </c>
      <c r="BB80" s="224">
        <f>IF(AND(BB$4=Settings!$CB$38,PPE!BB$7=Settings!$BY$38),Inputs!$JG$19,0)</f>
        <v>0</v>
      </c>
      <c r="BC80" s="224">
        <f>IF(AND(BC$4=Settings!$CB$38,PPE!BC$7=Settings!$BY$38),Inputs!$JG$19,0)</f>
        <v>0</v>
      </c>
      <c r="BD80" s="224">
        <f>IF(AND(BD$4=Settings!$CB$38,PPE!BD$7=Settings!$BY$38),Inputs!$JG$19,0)</f>
        <v>0</v>
      </c>
      <c r="BE80" s="224">
        <f>IF(AND(BE$4=Settings!$CB$38,PPE!BE$7=Settings!$BY$38),Inputs!$JG$19,0)</f>
        <v>0</v>
      </c>
      <c r="BF80" s="224">
        <f>IF(AND(BF$4=Settings!$CB$38,PPE!BF$7=Settings!$BY$38),Inputs!$JG$19,0)</f>
        <v>0</v>
      </c>
      <c r="BG80" s="224">
        <f>IF(AND(BG$4=Settings!$CB$38,PPE!BG$7=Settings!$BY$38),Inputs!$JG$19,0)</f>
        <v>0</v>
      </c>
      <c r="BH80" s="224">
        <f>IF(AND(BH$4=Settings!$CB$38,PPE!BH$7=Settings!$BY$38),Inputs!$JG$19,0)</f>
        <v>0</v>
      </c>
      <c r="BI80" s="224">
        <f>IF(AND(BI$4=Settings!$CB$38,PPE!BI$7=Settings!$BY$38),Inputs!$JG$19,0)</f>
        <v>0</v>
      </c>
      <c r="BJ80" s="224">
        <f>IF(AND(BJ$4=Settings!$CB$38,PPE!BJ$7=Settings!$BY$38),Inputs!$JG$19,0)</f>
        <v>0</v>
      </c>
      <c r="BK80" s="224">
        <f>IF(AND(BK$4=Settings!$CB$38,PPE!BK$7=Settings!$BY$38),Inputs!$JG$19,0)</f>
        <v>0</v>
      </c>
      <c r="BL80" s="224">
        <f>IF(AND(BL$4=Settings!$CB$38,PPE!BL$7=Settings!$BY$38),Inputs!$JG$19,0)</f>
        <v>0</v>
      </c>
      <c r="BM80" s="224">
        <f>IF(AND(BM$4=Settings!$CB$38,PPE!BM$7=Settings!$BY$38),Inputs!$JG$19,0)</f>
        <v>0</v>
      </c>
      <c r="BN80" s="224">
        <f>IF(AND(BN$4=Settings!$CB$38,PPE!BN$7=Settings!$BY$38),Inputs!$JG$19,0)</f>
        <v>0</v>
      </c>
      <c r="BO80" s="224">
        <f>IF(AND(BO$4=Settings!$CB$38,PPE!BO$7=Settings!$BY$38),Inputs!$JG$19,0)</f>
        <v>0</v>
      </c>
      <c r="BP80" s="224">
        <f>IF(AND(BP$4=Settings!$CB$38,PPE!BP$7=Settings!$BY$38),Inputs!$JG$19,0)</f>
        <v>0</v>
      </c>
      <c r="BQ80" s="224">
        <f>IF(AND(BQ$4=Settings!$CB$38,PPE!BQ$7=Settings!$BY$38),Inputs!$JG$19,0)</f>
        <v>0</v>
      </c>
      <c r="BR80" s="224">
        <f>IF(AND(BR$4=Settings!$CB$38,PPE!BR$7=Settings!$BY$38),Inputs!$JG$19,0)</f>
        <v>0</v>
      </c>
      <c r="BS80" s="224">
        <f>IF(AND(BS$4=Settings!$CB$38,PPE!BS$7=Settings!$BY$38),Inputs!$JG$19,0)</f>
        <v>0</v>
      </c>
      <c r="BT80" s="224">
        <f>IF(AND(BT$4=Settings!$CB$38,PPE!BT$7=Settings!$BY$38),Inputs!$JG$19,0)</f>
        <v>0</v>
      </c>
      <c r="BU80" s="224">
        <f>IF(AND(BU$4=Settings!$CB$38,PPE!BU$7=Settings!$BY$38),Inputs!$JG$19,0)</f>
        <v>0</v>
      </c>
      <c r="BV80" s="224">
        <f>IF(AND(BV$4=Settings!$CB$38,PPE!BV$7=Settings!$BY$38),Inputs!$JG$19,0)</f>
        <v>0</v>
      </c>
      <c r="BW80" s="224">
        <f>IF(AND(BW$4=Settings!$CB$38,PPE!BW$7=Settings!$BY$38),Inputs!$JG$19,0)</f>
        <v>0</v>
      </c>
      <c r="BX80" s="224">
        <f>IF(AND(BX$4=Settings!$CB$38,PPE!BX$7=Settings!$BY$38),Inputs!$JG$19,0)</f>
        <v>0</v>
      </c>
      <c r="BY80" s="224">
        <f>IF(AND(BY$4=Settings!$CB$38,PPE!BY$7=Settings!$BY$38),Inputs!$JG$19,0)</f>
        <v>0</v>
      </c>
      <c r="BZ80" s="224">
        <f>IF(AND(BZ$4=Settings!$CB$38,PPE!BZ$7=Settings!$BY$38),Inputs!$JG$19,0)</f>
        <v>0</v>
      </c>
      <c r="CA80" s="224">
        <f>IF(AND(CA$4=Settings!$CB$38,PPE!CA$7=Settings!$BY$38),Inputs!$JG$19,0)</f>
        <v>0</v>
      </c>
      <c r="CB80" s="224">
        <f>IF(AND(CB$4=Settings!$CB$38,PPE!CB$7=Settings!$BY$38),Inputs!$JG$19,0)</f>
        <v>0</v>
      </c>
      <c r="CC80" s="224">
        <f>IF(AND(CC$4=Settings!$CB$38,PPE!CC$7=Settings!$BY$38),Inputs!$JG$19,0)</f>
        <v>0</v>
      </c>
      <c r="CD80" s="224">
        <f>IF(AND(CD$4=Settings!$CB$38,PPE!CD$7=Settings!$BY$38),Inputs!$JG$19,0)</f>
        <v>0</v>
      </c>
      <c r="CE80" s="224">
        <f>IF(AND(CE$4=Settings!$CB$38,PPE!CE$7=Settings!$BY$38),Inputs!$JG$19,0)</f>
        <v>0</v>
      </c>
      <c r="CF80" s="224">
        <f>IF(AND(CF$4=Settings!$CB$38,PPE!CF$7=Settings!$BY$38),Inputs!$JG$19,0)</f>
        <v>0</v>
      </c>
      <c r="CG80" s="224">
        <f>IF(AND(CG$4=Settings!$CB$38,PPE!CG$7=Settings!$BY$38),Inputs!$JG$19,0)</f>
        <v>0</v>
      </c>
      <c r="CH80" s="224">
        <f>IF(AND(CH$4=Settings!$CB$38,PPE!CH$7=Settings!$BY$38),Inputs!$JG$19,0)</f>
        <v>0</v>
      </c>
      <c r="CI80" s="224">
        <f>IF(AND(CI$4=Settings!$CB$38,PPE!CI$7=Settings!$BY$38),Inputs!$JG$19,0)</f>
        <v>0</v>
      </c>
      <c r="CJ80" s="224">
        <f>IF(AND(CJ$4=Settings!$CB$38,PPE!CJ$7=Settings!$BY$38),Inputs!$JG$19,0)</f>
        <v>0</v>
      </c>
      <c r="CK80" s="224">
        <f>IF(AND(CK$4=Settings!$CB$38,PPE!CK$7=Settings!$BY$38),Inputs!$JG$19,0)</f>
        <v>0</v>
      </c>
      <c r="CL80" s="224">
        <f>IF(AND(CL$4=Settings!$CB$38,PPE!CL$7=Settings!$BY$38),Inputs!$JG$19,0)</f>
        <v>0</v>
      </c>
      <c r="CM80" s="224">
        <f>IF(AND(CM$4=Settings!$CB$38,PPE!CM$7=Settings!$BY$38),Inputs!$JG$19,0)</f>
        <v>0</v>
      </c>
    </row>
    <row r="81" spans="1:91" s="219" customFormat="1" ht="15" x14ac:dyDescent="0.2">
      <c r="A81" s="223"/>
      <c r="B81" s="225" t="s">
        <v>330</v>
      </c>
      <c r="C81" s="221" t="str">
        <f>Inputs!$J$16</f>
        <v>EUR</v>
      </c>
      <c r="D81" s="19" t="s">
        <v>19</v>
      </c>
      <c r="E81" s="224">
        <f t="shared" si="123"/>
        <v>-60000</v>
      </c>
      <c r="F81" s="224">
        <f t="shared" si="123"/>
        <v>0</v>
      </c>
      <c r="G81" s="224">
        <f t="shared" si="123"/>
        <v>0</v>
      </c>
      <c r="H81" s="224">
        <f t="shared" si="123"/>
        <v>0</v>
      </c>
      <c r="I81" s="224">
        <f t="shared" si="123"/>
        <v>0</v>
      </c>
      <c r="K81" s="224">
        <f t="shared" si="124"/>
        <v>0</v>
      </c>
      <c r="L81" s="224">
        <f t="shared" si="124"/>
        <v>0</v>
      </c>
      <c r="M81" s="224">
        <f t="shared" si="124"/>
        <v>-60000</v>
      </c>
      <c r="N81" s="224">
        <f t="shared" si="124"/>
        <v>0</v>
      </c>
      <c r="O81" s="224">
        <f t="shared" si="124"/>
        <v>0</v>
      </c>
      <c r="P81" s="224">
        <f t="shared" si="124"/>
        <v>0</v>
      </c>
      <c r="Q81" s="224">
        <f t="shared" si="124"/>
        <v>0</v>
      </c>
      <c r="R81" s="224">
        <f t="shared" si="124"/>
        <v>0</v>
      </c>
      <c r="S81" s="224">
        <f t="shared" si="124"/>
        <v>0</v>
      </c>
      <c r="T81" s="224">
        <f t="shared" si="124"/>
        <v>0</v>
      </c>
      <c r="U81" s="224">
        <f t="shared" si="125"/>
        <v>0</v>
      </c>
      <c r="V81" s="224">
        <f t="shared" si="125"/>
        <v>0</v>
      </c>
      <c r="W81" s="224">
        <f t="shared" si="125"/>
        <v>0</v>
      </c>
      <c r="X81" s="224">
        <f t="shared" si="125"/>
        <v>0</v>
      </c>
      <c r="Y81" s="224">
        <f t="shared" si="125"/>
        <v>0</v>
      </c>
      <c r="Z81" s="224">
        <f t="shared" si="125"/>
        <v>0</v>
      </c>
      <c r="AA81" s="224">
        <f t="shared" si="125"/>
        <v>0</v>
      </c>
      <c r="AB81" s="224">
        <f t="shared" si="125"/>
        <v>0</v>
      </c>
      <c r="AC81" s="224">
        <f t="shared" si="125"/>
        <v>0</v>
      </c>
      <c r="AD81" s="224">
        <f t="shared" si="125"/>
        <v>0</v>
      </c>
      <c r="AF81" s="224">
        <f>-IF(AND(AF$4=Settings!$CB$38,PPE!AF$7=Settings!$CA$38),Inputs!$JG$19,0)</f>
        <v>0</v>
      </c>
      <c r="AG81" s="224">
        <f>-IF(AND(AG$4=Settings!$CB$38,PPE!AG$7=Settings!$CA$38),Inputs!$JG$19,0)</f>
        <v>0</v>
      </c>
      <c r="AH81" s="224">
        <f>-IF(AND(AH$4=Settings!$CB$38,PPE!AH$7=Settings!$CA$38),Inputs!$JG$19,0)</f>
        <v>0</v>
      </c>
      <c r="AI81" s="224">
        <f>-IF(AND(AI$4=Settings!$CB$38,PPE!AI$7=Settings!$CA$38),Inputs!$JG$19,0)</f>
        <v>0</v>
      </c>
      <c r="AJ81" s="224">
        <f>-IF(AND(AJ$4=Settings!$CB$38,PPE!AJ$7=Settings!$CA$38),Inputs!$JG$19,0)</f>
        <v>0</v>
      </c>
      <c r="AK81" s="224">
        <f>-IF(AND(AK$4=Settings!$CB$38,PPE!AK$7=Settings!$CA$38),Inputs!$JG$19,0)</f>
        <v>0</v>
      </c>
      <c r="AL81" s="224">
        <f>-IF(AND(AL$4=Settings!$CB$38,PPE!AL$7=Settings!$CA$38),Inputs!$JG$19,0)</f>
        <v>-60000</v>
      </c>
      <c r="AM81" s="224">
        <f>-IF(AND(AM$4=Settings!$CB$38,PPE!AM$7=Settings!$CA$38),Inputs!$JG$19,0)</f>
        <v>0</v>
      </c>
      <c r="AN81" s="224">
        <f>-IF(AND(AN$4=Settings!$CB$38,PPE!AN$7=Settings!$CA$38),Inputs!$JG$19,0)</f>
        <v>0</v>
      </c>
      <c r="AO81" s="224">
        <f>-IF(AND(AO$4=Settings!$CB$38,PPE!AO$7=Settings!$CA$38),Inputs!$JG$19,0)</f>
        <v>0</v>
      </c>
      <c r="AP81" s="224">
        <f>-IF(AND(AP$4=Settings!$CB$38,PPE!AP$7=Settings!$CA$38),Inputs!$JG$19,0)</f>
        <v>0</v>
      </c>
      <c r="AQ81" s="224">
        <f>-IF(AND(AQ$4=Settings!$CB$38,PPE!AQ$7=Settings!$CA$38),Inputs!$JG$19,0)</f>
        <v>0</v>
      </c>
      <c r="AR81" s="224">
        <f>-IF(AND(AR$4=Settings!$CB$38,PPE!AR$7=Settings!$CA$38),Inputs!$JG$19,0)</f>
        <v>0</v>
      </c>
      <c r="AS81" s="224">
        <f>-IF(AND(AS$4=Settings!$CB$38,PPE!AS$7=Settings!$CA$38),Inputs!$JG$19,0)</f>
        <v>0</v>
      </c>
      <c r="AT81" s="224">
        <f>-IF(AND(AT$4=Settings!$CB$38,PPE!AT$7=Settings!$CA$38),Inputs!$JG$19,0)</f>
        <v>0</v>
      </c>
      <c r="AU81" s="224">
        <f>-IF(AND(AU$4=Settings!$CB$38,PPE!AU$7=Settings!$CA$38),Inputs!$JG$19,0)</f>
        <v>0</v>
      </c>
      <c r="AV81" s="224">
        <f>-IF(AND(AV$4=Settings!$CB$38,PPE!AV$7=Settings!$CA$38),Inputs!$JG$19,0)</f>
        <v>0</v>
      </c>
      <c r="AW81" s="224">
        <f>-IF(AND(AW$4=Settings!$CB$38,PPE!AW$7=Settings!$CA$38),Inputs!$JG$19,0)</f>
        <v>0</v>
      </c>
      <c r="AX81" s="224">
        <f>-IF(AND(AX$4=Settings!$CB$38,PPE!AX$7=Settings!$CA$38),Inputs!$JG$19,0)</f>
        <v>0</v>
      </c>
      <c r="AY81" s="224">
        <f>-IF(AND(AY$4=Settings!$CB$38,PPE!AY$7=Settings!$CA$38),Inputs!$JG$19,0)</f>
        <v>0</v>
      </c>
      <c r="AZ81" s="224">
        <f>-IF(AND(AZ$4=Settings!$CB$38,PPE!AZ$7=Settings!$CA$38),Inputs!$JG$19,0)</f>
        <v>0</v>
      </c>
      <c r="BA81" s="224">
        <f>-IF(AND(BA$4=Settings!$CB$38,PPE!BA$7=Settings!$CA$38),Inputs!$JG$19,0)</f>
        <v>0</v>
      </c>
      <c r="BB81" s="224">
        <f>-IF(AND(BB$4=Settings!$CB$38,PPE!BB$7=Settings!$CA$38),Inputs!$JG$19,0)</f>
        <v>0</v>
      </c>
      <c r="BC81" s="224">
        <f>-IF(AND(BC$4=Settings!$CB$38,PPE!BC$7=Settings!$CA$38),Inputs!$JG$19,0)</f>
        <v>0</v>
      </c>
      <c r="BD81" s="224">
        <f>-IF(AND(BD$4=Settings!$CB$38,PPE!BD$7=Settings!$CA$38),Inputs!$JG$19,0)</f>
        <v>0</v>
      </c>
      <c r="BE81" s="224">
        <f>-IF(AND(BE$4=Settings!$CB$38,PPE!BE$7=Settings!$CA$38),Inputs!$JG$19,0)</f>
        <v>0</v>
      </c>
      <c r="BF81" s="224">
        <f>-IF(AND(BF$4=Settings!$CB$38,PPE!BF$7=Settings!$CA$38),Inputs!$JG$19,0)</f>
        <v>0</v>
      </c>
      <c r="BG81" s="224">
        <f>-IF(AND(BG$4=Settings!$CB$38,PPE!BG$7=Settings!$CA$38),Inputs!$JG$19,0)</f>
        <v>0</v>
      </c>
      <c r="BH81" s="224">
        <f>-IF(AND(BH$4=Settings!$CB$38,PPE!BH$7=Settings!$CA$38),Inputs!$JG$19,0)</f>
        <v>0</v>
      </c>
      <c r="BI81" s="224">
        <f>-IF(AND(BI$4=Settings!$CB$38,PPE!BI$7=Settings!$CA$38),Inputs!$JG$19,0)</f>
        <v>0</v>
      </c>
      <c r="BJ81" s="224">
        <f>-IF(AND(BJ$4=Settings!$CB$38,PPE!BJ$7=Settings!$CA$38),Inputs!$JG$19,0)</f>
        <v>0</v>
      </c>
      <c r="BK81" s="224">
        <f>-IF(AND(BK$4=Settings!$CB$38,PPE!BK$7=Settings!$CA$38),Inputs!$JG$19,0)</f>
        <v>0</v>
      </c>
      <c r="BL81" s="224">
        <f>-IF(AND(BL$4=Settings!$CB$38,PPE!BL$7=Settings!$CA$38),Inputs!$JG$19,0)</f>
        <v>0</v>
      </c>
      <c r="BM81" s="224">
        <f>-IF(AND(BM$4=Settings!$CB$38,PPE!BM$7=Settings!$CA$38),Inputs!$JG$19,0)</f>
        <v>0</v>
      </c>
      <c r="BN81" s="224">
        <f>-IF(AND(BN$4=Settings!$CB$38,PPE!BN$7=Settings!$CA$38),Inputs!$JG$19,0)</f>
        <v>0</v>
      </c>
      <c r="BO81" s="224">
        <f>-IF(AND(BO$4=Settings!$CB$38,PPE!BO$7=Settings!$CA$38),Inputs!$JG$19,0)</f>
        <v>0</v>
      </c>
      <c r="BP81" s="224">
        <f>-IF(AND(BP$4=Settings!$CB$38,PPE!BP$7=Settings!$CA$38),Inputs!$JG$19,0)</f>
        <v>0</v>
      </c>
      <c r="BQ81" s="224">
        <f>-IF(AND(BQ$4=Settings!$CB$38,PPE!BQ$7=Settings!$CA$38),Inputs!$JG$19,0)</f>
        <v>0</v>
      </c>
      <c r="BR81" s="224">
        <f>-IF(AND(BR$4=Settings!$CB$38,PPE!BR$7=Settings!$CA$38),Inputs!$JG$19,0)</f>
        <v>0</v>
      </c>
      <c r="BS81" s="224">
        <f>-IF(AND(BS$4=Settings!$CB$38,PPE!BS$7=Settings!$CA$38),Inputs!$JG$19,0)</f>
        <v>0</v>
      </c>
      <c r="BT81" s="224">
        <f>-IF(AND(BT$4=Settings!$CB$38,PPE!BT$7=Settings!$CA$38),Inputs!$JG$19,0)</f>
        <v>0</v>
      </c>
      <c r="BU81" s="224">
        <f>-IF(AND(BU$4=Settings!$CB$38,PPE!BU$7=Settings!$CA$38),Inputs!$JG$19,0)</f>
        <v>0</v>
      </c>
      <c r="BV81" s="224">
        <f>-IF(AND(BV$4=Settings!$CB$38,PPE!BV$7=Settings!$CA$38),Inputs!$JG$19,0)</f>
        <v>0</v>
      </c>
      <c r="BW81" s="224">
        <f>-IF(AND(BW$4=Settings!$CB$38,PPE!BW$7=Settings!$CA$38),Inputs!$JG$19,0)</f>
        <v>0</v>
      </c>
      <c r="BX81" s="224">
        <f>-IF(AND(BX$4=Settings!$CB$38,PPE!BX$7=Settings!$CA$38),Inputs!$JG$19,0)</f>
        <v>0</v>
      </c>
      <c r="BY81" s="224">
        <f>-IF(AND(BY$4=Settings!$CB$38,PPE!BY$7=Settings!$CA$38),Inputs!$JG$19,0)</f>
        <v>0</v>
      </c>
      <c r="BZ81" s="224">
        <f>-IF(AND(BZ$4=Settings!$CB$38,PPE!BZ$7=Settings!$CA$38),Inputs!$JG$19,0)</f>
        <v>0</v>
      </c>
      <c r="CA81" s="224">
        <f>-IF(AND(CA$4=Settings!$CB$38,PPE!CA$7=Settings!$CA$38),Inputs!$JG$19,0)</f>
        <v>0</v>
      </c>
      <c r="CB81" s="224">
        <f>-IF(AND(CB$4=Settings!$CB$38,PPE!CB$7=Settings!$CA$38),Inputs!$JG$19,0)</f>
        <v>0</v>
      </c>
      <c r="CC81" s="224">
        <f>-IF(AND(CC$4=Settings!$CB$38,PPE!CC$7=Settings!$CA$38),Inputs!$JG$19,0)</f>
        <v>0</v>
      </c>
      <c r="CD81" s="224">
        <f>-IF(AND(CD$4=Settings!$CB$38,PPE!CD$7=Settings!$CA$38),Inputs!$JG$19,0)</f>
        <v>0</v>
      </c>
      <c r="CE81" s="224">
        <f>-IF(AND(CE$4=Settings!$CB$38,PPE!CE$7=Settings!$CA$38),Inputs!$JG$19,0)</f>
        <v>0</v>
      </c>
      <c r="CF81" s="224">
        <f>-IF(AND(CF$4=Settings!$CB$38,PPE!CF$7=Settings!$CA$38),Inputs!$JG$19,0)</f>
        <v>0</v>
      </c>
      <c r="CG81" s="224">
        <f>-IF(AND(CG$4=Settings!$CB$38,PPE!CG$7=Settings!$CA$38),Inputs!$JG$19,0)</f>
        <v>0</v>
      </c>
      <c r="CH81" s="224">
        <f>-IF(AND(CH$4=Settings!$CB$38,PPE!CH$7=Settings!$CA$38),Inputs!$JG$19,0)</f>
        <v>0</v>
      </c>
      <c r="CI81" s="224">
        <f>-IF(AND(CI$4=Settings!$CB$38,PPE!CI$7=Settings!$CA$38),Inputs!$JG$19,0)</f>
        <v>0</v>
      </c>
      <c r="CJ81" s="224">
        <f>-IF(AND(CJ$4=Settings!$CB$38,PPE!CJ$7=Settings!$CA$38),Inputs!$JG$19,0)</f>
        <v>0</v>
      </c>
      <c r="CK81" s="224">
        <f>-IF(AND(CK$4=Settings!$CB$38,PPE!CK$7=Settings!$CA$38),Inputs!$JG$19,0)</f>
        <v>0</v>
      </c>
      <c r="CL81" s="224">
        <f>-IF(AND(CL$4=Settings!$CB$38,PPE!CL$7=Settings!$CA$38),Inputs!$JG$19,0)</f>
        <v>0</v>
      </c>
      <c r="CM81" s="224">
        <f>-IF(AND(CM$4=Settings!$CB$38,PPE!CM$7=Settings!$CA$38),Inputs!$JG$19,0)</f>
        <v>0</v>
      </c>
    </row>
    <row r="82" spans="1:91" s="219" customFormat="1" ht="15" x14ac:dyDescent="0.2">
      <c r="A82" s="223"/>
      <c r="B82" s="222" t="s">
        <v>329</v>
      </c>
      <c r="C82" s="221" t="str">
        <f>Inputs!$J$16</f>
        <v>EUR</v>
      </c>
      <c r="D82" s="19" t="s">
        <v>19</v>
      </c>
      <c r="E82" s="220">
        <f>SUM(E79:E81)</f>
        <v>0</v>
      </c>
      <c r="F82" s="220">
        <f>SUM(F79:F81)</f>
        <v>0</v>
      </c>
      <c r="G82" s="220">
        <f>SUM(G79:G81)</f>
        <v>0</v>
      </c>
      <c r="H82" s="220">
        <f>SUM(H79:H81)</f>
        <v>0</v>
      </c>
      <c r="I82" s="220">
        <f>SUM(I79:I81)</f>
        <v>0</v>
      </c>
      <c r="K82" s="220">
        <f t="shared" ref="K82:AD82" si="126">SUM(K79:K81)</f>
        <v>0</v>
      </c>
      <c r="L82" s="220">
        <f t="shared" si="126"/>
        <v>60000</v>
      </c>
      <c r="M82" s="220">
        <f t="shared" si="126"/>
        <v>0</v>
      </c>
      <c r="N82" s="220">
        <f t="shared" si="126"/>
        <v>0</v>
      </c>
      <c r="O82" s="220">
        <f t="shared" si="126"/>
        <v>0</v>
      </c>
      <c r="P82" s="220">
        <f t="shared" si="126"/>
        <v>0</v>
      </c>
      <c r="Q82" s="220">
        <f t="shared" si="126"/>
        <v>0</v>
      </c>
      <c r="R82" s="220">
        <f t="shared" si="126"/>
        <v>0</v>
      </c>
      <c r="S82" s="220">
        <f t="shared" si="126"/>
        <v>0</v>
      </c>
      <c r="T82" s="220">
        <f t="shared" si="126"/>
        <v>0</v>
      </c>
      <c r="U82" s="220">
        <f t="shared" si="126"/>
        <v>0</v>
      </c>
      <c r="V82" s="220">
        <f t="shared" si="126"/>
        <v>0</v>
      </c>
      <c r="W82" s="220">
        <f t="shared" si="126"/>
        <v>0</v>
      </c>
      <c r="X82" s="220">
        <f t="shared" si="126"/>
        <v>0</v>
      </c>
      <c r="Y82" s="220">
        <f t="shared" si="126"/>
        <v>0</v>
      </c>
      <c r="Z82" s="220">
        <f t="shared" si="126"/>
        <v>0</v>
      </c>
      <c r="AA82" s="220">
        <f t="shared" si="126"/>
        <v>0</v>
      </c>
      <c r="AB82" s="220">
        <f t="shared" si="126"/>
        <v>0</v>
      </c>
      <c r="AC82" s="220">
        <f t="shared" si="126"/>
        <v>0</v>
      </c>
      <c r="AD82" s="220">
        <f t="shared" si="126"/>
        <v>0</v>
      </c>
      <c r="AF82" s="220">
        <f t="shared" ref="AF82:BK82" si="127">SUM(AF79:AF81)</f>
        <v>0</v>
      </c>
      <c r="AG82" s="220">
        <f t="shared" si="127"/>
        <v>0</v>
      </c>
      <c r="AH82" s="220">
        <f t="shared" si="127"/>
        <v>0</v>
      </c>
      <c r="AI82" s="220">
        <f t="shared" si="127"/>
        <v>0</v>
      </c>
      <c r="AJ82" s="220">
        <f t="shared" si="127"/>
        <v>0</v>
      </c>
      <c r="AK82" s="220">
        <f t="shared" si="127"/>
        <v>60000</v>
      </c>
      <c r="AL82" s="220">
        <f t="shared" si="127"/>
        <v>0</v>
      </c>
      <c r="AM82" s="220">
        <f t="shared" si="127"/>
        <v>0</v>
      </c>
      <c r="AN82" s="220">
        <f t="shared" si="127"/>
        <v>0</v>
      </c>
      <c r="AO82" s="220">
        <f t="shared" si="127"/>
        <v>0</v>
      </c>
      <c r="AP82" s="220">
        <f t="shared" si="127"/>
        <v>0</v>
      </c>
      <c r="AQ82" s="220">
        <f t="shared" si="127"/>
        <v>0</v>
      </c>
      <c r="AR82" s="220">
        <f t="shared" si="127"/>
        <v>0</v>
      </c>
      <c r="AS82" s="220">
        <f t="shared" si="127"/>
        <v>0</v>
      </c>
      <c r="AT82" s="220">
        <f t="shared" si="127"/>
        <v>0</v>
      </c>
      <c r="AU82" s="220">
        <f t="shared" si="127"/>
        <v>0</v>
      </c>
      <c r="AV82" s="220">
        <f t="shared" si="127"/>
        <v>0</v>
      </c>
      <c r="AW82" s="220">
        <f t="shared" si="127"/>
        <v>0</v>
      </c>
      <c r="AX82" s="220">
        <f t="shared" si="127"/>
        <v>0</v>
      </c>
      <c r="AY82" s="220">
        <f t="shared" si="127"/>
        <v>0</v>
      </c>
      <c r="AZ82" s="220">
        <f t="shared" si="127"/>
        <v>0</v>
      </c>
      <c r="BA82" s="220">
        <f t="shared" si="127"/>
        <v>0</v>
      </c>
      <c r="BB82" s="220">
        <f t="shared" si="127"/>
        <v>0</v>
      </c>
      <c r="BC82" s="220">
        <f t="shared" si="127"/>
        <v>0</v>
      </c>
      <c r="BD82" s="220">
        <f t="shared" si="127"/>
        <v>0</v>
      </c>
      <c r="BE82" s="220">
        <f t="shared" si="127"/>
        <v>0</v>
      </c>
      <c r="BF82" s="220">
        <f t="shared" si="127"/>
        <v>0</v>
      </c>
      <c r="BG82" s="220">
        <f t="shared" si="127"/>
        <v>0</v>
      </c>
      <c r="BH82" s="220">
        <f t="shared" si="127"/>
        <v>0</v>
      </c>
      <c r="BI82" s="220">
        <f t="shared" si="127"/>
        <v>0</v>
      </c>
      <c r="BJ82" s="220">
        <f t="shared" si="127"/>
        <v>0</v>
      </c>
      <c r="BK82" s="220">
        <f t="shared" si="127"/>
        <v>0</v>
      </c>
      <c r="BL82" s="220">
        <f t="shared" ref="BL82:CM82" si="128">SUM(BL79:BL81)</f>
        <v>0</v>
      </c>
      <c r="BM82" s="220">
        <f t="shared" si="128"/>
        <v>0</v>
      </c>
      <c r="BN82" s="220">
        <f t="shared" si="128"/>
        <v>0</v>
      </c>
      <c r="BO82" s="220">
        <f t="shared" si="128"/>
        <v>0</v>
      </c>
      <c r="BP82" s="220">
        <f t="shared" si="128"/>
        <v>0</v>
      </c>
      <c r="BQ82" s="220">
        <f t="shared" si="128"/>
        <v>0</v>
      </c>
      <c r="BR82" s="220">
        <f t="shared" si="128"/>
        <v>0</v>
      </c>
      <c r="BS82" s="220">
        <f t="shared" si="128"/>
        <v>0</v>
      </c>
      <c r="BT82" s="220">
        <f t="shared" si="128"/>
        <v>0</v>
      </c>
      <c r="BU82" s="220">
        <f t="shared" si="128"/>
        <v>0</v>
      </c>
      <c r="BV82" s="220">
        <f t="shared" si="128"/>
        <v>0</v>
      </c>
      <c r="BW82" s="220">
        <f t="shared" si="128"/>
        <v>0</v>
      </c>
      <c r="BX82" s="220">
        <f t="shared" si="128"/>
        <v>0</v>
      </c>
      <c r="BY82" s="220">
        <f t="shared" si="128"/>
        <v>0</v>
      </c>
      <c r="BZ82" s="220">
        <f t="shared" si="128"/>
        <v>0</v>
      </c>
      <c r="CA82" s="220">
        <f t="shared" si="128"/>
        <v>0</v>
      </c>
      <c r="CB82" s="220">
        <f t="shared" si="128"/>
        <v>0</v>
      </c>
      <c r="CC82" s="220">
        <f t="shared" si="128"/>
        <v>0</v>
      </c>
      <c r="CD82" s="220">
        <f t="shared" si="128"/>
        <v>0</v>
      </c>
      <c r="CE82" s="220">
        <f t="shared" si="128"/>
        <v>0</v>
      </c>
      <c r="CF82" s="220">
        <f t="shared" si="128"/>
        <v>0</v>
      </c>
      <c r="CG82" s="220">
        <f t="shared" si="128"/>
        <v>0</v>
      </c>
      <c r="CH82" s="220">
        <f t="shared" si="128"/>
        <v>0</v>
      </c>
      <c r="CI82" s="220">
        <f t="shared" si="128"/>
        <v>0</v>
      </c>
      <c r="CJ82" s="220">
        <f t="shared" si="128"/>
        <v>0</v>
      </c>
      <c r="CK82" s="220">
        <f t="shared" si="128"/>
        <v>0</v>
      </c>
      <c r="CL82" s="220">
        <f t="shared" si="128"/>
        <v>0</v>
      </c>
      <c r="CM82" s="220">
        <f t="shared" si="128"/>
        <v>0</v>
      </c>
    </row>
    <row r="83" spans="1:91" s="20" customFormat="1" ht="15" x14ac:dyDescent="0.2">
      <c r="A83" s="223"/>
      <c r="C83" s="223"/>
    </row>
    <row r="84" spans="1:91" s="20" customFormat="1" ht="15" x14ac:dyDescent="0.2">
      <c r="A84" s="223" t="str">
        <f>Inputs!JJ20</f>
        <v>▻ General &amp; Administrative</v>
      </c>
      <c r="B84" s="226" t="s">
        <v>335</v>
      </c>
      <c r="C84" s="223"/>
    </row>
    <row r="85" spans="1:91" s="20" customFormat="1" ht="15" x14ac:dyDescent="0.2">
      <c r="A85" s="223"/>
      <c r="B85" s="28" t="s">
        <v>332</v>
      </c>
      <c r="C85" s="221" t="str">
        <f>Inputs!$J$16</f>
        <v>EUR</v>
      </c>
      <c r="D85" s="19" t="s">
        <v>19</v>
      </c>
      <c r="E85" s="63">
        <v>0</v>
      </c>
      <c r="F85" s="63">
        <f>E88</f>
        <v>8888.8888888888887</v>
      </c>
      <c r="G85" s="63">
        <f>F88</f>
        <v>5555.5555555555557</v>
      </c>
      <c r="H85" s="63">
        <f>G88</f>
        <v>2222.2222222222226</v>
      </c>
      <c r="I85" s="63">
        <f>H88</f>
        <v>-7.2759576141834259E-12</v>
      </c>
      <c r="K85" s="63">
        <v>0</v>
      </c>
      <c r="L85" s="63">
        <f t="shared" ref="L85:AD85" si="129">K88</f>
        <v>0</v>
      </c>
      <c r="M85" s="63">
        <f t="shared" si="129"/>
        <v>0</v>
      </c>
      <c r="N85" s="63">
        <f t="shared" si="129"/>
        <v>9722.2222222222226</v>
      </c>
      <c r="O85" s="63">
        <f t="shared" si="129"/>
        <v>8888.8888888888887</v>
      </c>
      <c r="P85" s="63">
        <f t="shared" si="129"/>
        <v>8055.5555555555557</v>
      </c>
      <c r="Q85" s="63">
        <f t="shared" si="129"/>
        <v>7222.2222222222226</v>
      </c>
      <c r="R85" s="63">
        <f t="shared" si="129"/>
        <v>6388.8888888888896</v>
      </c>
      <c r="S85" s="63">
        <f t="shared" si="129"/>
        <v>5555.5555555555566</v>
      </c>
      <c r="T85" s="63">
        <f t="shared" si="129"/>
        <v>4722.2222222222235</v>
      </c>
      <c r="U85" s="63">
        <f t="shared" si="129"/>
        <v>3888.8888888888905</v>
      </c>
      <c r="V85" s="63">
        <f t="shared" si="129"/>
        <v>3055.5555555555575</v>
      </c>
      <c r="W85" s="63">
        <f t="shared" si="129"/>
        <v>2222.2222222222244</v>
      </c>
      <c r="X85" s="63">
        <f t="shared" si="129"/>
        <v>1388.8888888888912</v>
      </c>
      <c r="Y85" s="63">
        <f t="shared" si="129"/>
        <v>555.55555555555793</v>
      </c>
      <c r="Z85" s="63">
        <f t="shared" si="129"/>
        <v>-5.4569682106375694E-12</v>
      </c>
      <c r="AA85" s="63">
        <f t="shared" si="129"/>
        <v>-5.4569682106375694E-12</v>
      </c>
      <c r="AB85" s="63">
        <f t="shared" si="129"/>
        <v>-5.4569682106375694E-12</v>
      </c>
      <c r="AC85" s="63">
        <f t="shared" si="129"/>
        <v>-5.4569682106375694E-12</v>
      </c>
      <c r="AD85" s="63">
        <f t="shared" si="129"/>
        <v>-5.4569682106375694E-12</v>
      </c>
      <c r="AF85" s="63">
        <v>0</v>
      </c>
      <c r="AG85" s="63">
        <f t="shared" ref="AG85:BL85" si="130">AF88</f>
        <v>0</v>
      </c>
      <c r="AH85" s="63">
        <f t="shared" si="130"/>
        <v>0</v>
      </c>
      <c r="AI85" s="63">
        <f t="shared" si="130"/>
        <v>0</v>
      </c>
      <c r="AJ85" s="63">
        <f t="shared" si="130"/>
        <v>0</v>
      </c>
      <c r="AK85" s="63">
        <f t="shared" si="130"/>
        <v>0</v>
      </c>
      <c r="AL85" s="63">
        <f t="shared" si="130"/>
        <v>0</v>
      </c>
      <c r="AM85" s="63">
        <f t="shared" si="130"/>
        <v>0</v>
      </c>
      <c r="AN85" s="63">
        <f t="shared" si="130"/>
        <v>10000</v>
      </c>
      <c r="AO85" s="63">
        <f t="shared" si="130"/>
        <v>9722.2222222222226</v>
      </c>
      <c r="AP85" s="63">
        <f t="shared" si="130"/>
        <v>9444.4444444444453</v>
      </c>
      <c r="AQ85" s="63">
        <f t="shared" si="130"/>
        <v>9166.6666666666679</v>
      </c>
      <c r="AR85" s="63">
        <f t="shared" si="130"/>
        <v>8888.8888888888905</v>
      </c>
      <c r="AS85" s="63">
        <f t="shared" si="130"/>
        <v>8611.1111111111131</v>
      </c>
      <c r="AT85" s="63">
        <f t="shared" si="130"/>
        <v>8333.3333333333358</v>
      </c>
      <c r="AU85" s="63">
        <f t="shared" si="130"/>
        <v>8055.5555555555584</v>
      </c>
      <c r="AV85" s="63">
        <f t="shared" si="130"/>
        <v>7777.777777777781</v>
      </c>
      <c r="AW85" s="63">
        <f t="shared" si="130"/>
        <v>7500.0000000000036</v>
      </c>
      <c r="AX85" s="63">
        <f t="shared" si="130"/>
        <v>7222.2222222222263</v>
      </c>
      <c r="AY85" s="63">
        <f t="shared" si="130"/>
        <v>6944.4444444444489</v>
      </c>
      <c r="AZ85" s="63">
        <f t="shared" si="130"/>
        <v>6666.6666666666715</v>
      </c>
      <c r="BA85" s="63">
        <f t="shared" si="130"/>
        <v>6388.8888888888941</v>
      </c>
      <c r="BB85" s="63">
        <f t="shared" si="130"/>
        <v>6111.1111111111168</v>
      </c>
      <c r="BC85" s="63">
        <f t="shared" si="130"/>
        <v>5833.3333333333394</v>
      </c>
      <c r="BD85" s="63">
        <f t="shared" si="130"/>
        <v>5555.555555555562</v>
      </c>
      <c r="BE85" s="63">
        <f t="shared" si="130"/>
        <v>5277.7777777777846</v>
      </c>
      <c r="BF85" s="63">
        <f t="shared" si="130"/>
        <v>5000.0000000000073</v>
      </c>
      <c r="BG85" s="63">
        <f t="shared" si="130"/>
        <v>4722.2222222222299</v>
      </c>
      <c r="BH85" s="63">
        <f t="shared" si="130"/>
        <v>4444.4444444444525</v>
      </c>
      <c r="BI85" s="63">
        <f t="shared" si="130"/>
        <v>4166.6666666666752</v>
      </c>
      <c r="BJ85" s="63">
        <f t="shared" si="130"/>
        <v>3888.8888888888973</v>
      </c>
      <c r="BK85" s="63">
        <f t="shared" si="130"/>
        <v>3611.1111111111195</v>
      </c>
      <c r="BL85" s="63">
        <f t="shared" si="130"/>
        <v>3333.3333333333417</v>
      </c>
      <c r="BM85" s="63">
        <f t="shared" ref="BM85:CM85" si="131">BL88</f>
        <v>3055.5555555555638</v>
      </c>
      <c r="BN85" s="63">
        <f t="shared" si="131"/>
        <v>2777.777777777786</v>
      </c>
      <c r="BO85" s="63">
        <f t="shared" si="131"/>
        <v>2500.0000000000082</v>
      </c>
      <c r="BP85" s="63">
        <f t="shared" si="131"/>
        <v>2222.2222222222304</v>
      </c>
      <c r="BQ85" s="63">
        <f t="shared" si="131"/>
        <v>1944.4444444444525</v>
      </c>
      <c r="BR85" s="63">
        <f t="shared" si="131"/>
        <v>1666.6666666666747</v>
      </c>
      <c r="BS85" s="63">
        <f t="shared" si="131"/>
        <v>1388.8888888888969</v>
      </c>
      <c r="BT85" s="63">
        <f t="shared" si="131"/>
        <v>1111.111111111119</v>
      </c>
      <c r="BU85" s="63">
        <f t="shared" si="131"/>
        <v>833.33333333334122</v>
      </c>
      <c r="BV85" s="63">
        <f t="shared" si="131"/>
        <v>555.55555555556339</v>
      </c>
      <c r="BW85" s="63">
        <f t="shared" si="131"/>
        <v>277.77777777778562</v>
      </c>
      <c r="BX85" s="63">
        <f t="shared" si="131"/>
        <v>7.8443918027915061E-12</v>
      </c>
      <c r="BY85" s="63">
        <f t="shared" si="131"/>
        <v>0</v>
      </c>
      <c r="BZ85" s="63">
        <f t="shared" si="131"/>
        <v>0</v>
      </c>
      <c r="CA85" s="63">
        <f t="shared" si="131"/>
        <v>0</v>
      </c>
      <c r="CB85" s="63">
        <f t="shared" si="131"/>
        <v>0</v>
      </c>
      <c r="CC85" s="63">
        <f t="shared" si="131"/>
        <v>0</v>
      </c>
      <c r="CD85" s="63">
        <f t="shared" si="131"/>
        <v>0</v>
      </c>
      <c r="CE85" s="63">
        <f t="shared" si="131"/>
        <v>0</v>
      </c>
      <c r="CF85" s="63">
        <f t="shared" si="131"/>
        <v>0</v>
      </c>
      <c r="CG85" s="63">
        <f t="shared" si="131"/>
        <v>0</v>
      </c>
      <c r="CH85" s="63">
        <f t="shared" si="131"/>
        <v>0</v>
      </c>
      <c r="CI85" s="63">
        <f t="shared" si="131"/>
        <v>0</v>
      </c>
      <c r="CJ85" s="63">
        <f t="shared" si="131"/>
        <v>0</v>
      </c>
      <c r="CK85" s="63">
        <f t="shared" si="131"/>
        <v>0</v>
      </c>
      <c r="CL85" s="63">
        <f t="shared" si="131"/>
        <v>0</v>
      </c>
      <c r="CM85" s="63">
        <f t="shared" si="131"/>
        <v>0</v>
      </c>
    </row>
    <row r="86" spans="1:91" s="20" customFormat="1" ht="15" x14ac:dyDescent="0.2">
      <c r="A86" s="223"/>
      <c r="B86" s="62" t="s">
        <v>331</v>
      </c>
      <c r="C86" s="221" t="str">
        <f>Inputs!$J$16</f>
        <v>EUR</v>
      </c>
      <c r="D86" s="19" t="s">
        <v>19</v>
      </c>
      <c r="E86" s="27">
        <f t="shared" ref="E86:I87" si="132">SUMIF($K$4:$AD$4,E$4,$K86:$AD86)</f>
        <v>10000</v>
      </c>
      <c r="F86" s="27">
        <f t="shared" si="132"/>
        <v>0</v>
      </c>
      <c r="G86" s="27">
        <f t="shared" si="132"/>
        <v>0</v>
      </c>
      <c r="H86" s="27">
        <f t="shared" si="132"/>
        <v>0</v>
      </c>
      <c r="I86" s="27">
        <f t="shared" si="132"/>
        <v>0</v>
      </c>
      <c r="K86" s="27">
        <f t="shared" ref="K86:T87" si="133">SUMIFS($AF86:$CM86,$AF$4:$CM$4,K$4,$AF$8:$CM$8,K$8)</f>
        <v>0</v>
      </c>
      <c r="L86" s="27">
        <f t="shared" si="133"/>
        <v>0</v>
      </c>
      <c r="M86" s="27">
        <f t="shared" si="133"/>
        <v>10000</v>
      </c>
      <c r="N86" s="27">
        <f t="shared" si="133"/>
        <v>0</v>
      </c>
      <c r="O86" s="27">
        <f t="shared" si="133"/>
        <v>0</v>
      </c>
      <c r="P86" s="27">
        <f t="shared" si="133"/>
        <v>0</v>
      </c>
      <c r="Q86" s="27">
        <f t="shared" si="133"/>
        <v>0</v>
      </c>
      <c r="R86" s="27">
        <f t="shared" si="133"/>
        <v>0</v>
      </c>
      <c r="S86" s="27">
        <f t="shared" si="133"/>
        <v>0</v>
      </c>
      <c r="T86" s="27">
        <f t="shared" si="133"/>
        <v>0</v>
      </c>
      <c r="U86" s="27">
        <f t="shared" ref="U86:AD87" si="134">SUMIFS($AF86:$CM86,$AF$4:$CM$4,U$4,$AF$8:$CM$8,U$8)</f>
        <v>0</v>
      </c>
      <c r="V86" s="27">
        <f t="shared" si="134"/>
        <v>0</v>
      </c>
      <c r="W86" s="27">
        <f t="shared" si="134"/>
        <v>0</v>
      </c>
      <c r="X86" s="27">
        <f t="shared" si="134"/>
        <v>0</v>
      </c>
      <c r="Y86" s="27">
        <f t="shared" si="134"/>
        <v>0</v>
      </c>
      <c r="Z86" s="27">
        <f t="shared" si="134"/>
        <v>0</v>
      </c>
      <c r="AA86" s="27">
        <f t="shared" si="134"/>
        <v>0</v>
      </c>
      <c r="AB86" s="27">
        <f t="shared" si="134"/>
        <v>0</v>
      </c>
      <c r="AC86" s="27">
        <f t="shared" si="134"/>
        <v>0</v>
      </c>
      <c r="AD86" s="27">
        <f t="shared" si="134"/>
        <v>0</v>
      </c>
      <c r="AF86" s="27">
        <f t="shared" ref="AF86:BK86" si="135">-AF92</f>
        <v>0</v>
      </c>
      <c r="AG86" s="27">
        <f t="shared" si="135"/>
        <v>0</v>
      </c>
      <c r="AH86" s="27">
        <f t="shared" si="135"/>
        <v>0</v>
      </c>
      <c r="AI86" s="27">
        <f t="shared" si="135"/>
        <v>0</v>
      </c>
      <c r="AJ86" s="27">
        <f t="shared" si="135"/>
        <v>0</v>
      </c>
      <c r="AK86" s="27">
        <f t="shared" si="135"/>
        <v>0</v>
      </c>
      <c r="AL86" s="27">
        <f t="shared" si="135"/>
        <v>0</v>
      </c>
      <c r="AM86" s="27">
        <f t="shared" si="135"/>
        <v>10000</v>
      </c>
      <c r="AN86" s="27">
        <f t="shared" si="135"/>
        <v>0</v>
      </c>
      <c r="AO86" s="27">
        <f t="shared" si="135"/>
        <v>0</v>
      </c>
      <c r="AP86" s="27">
        <f t="shared" si="135"/>
        <v>0</v>
      </c>
      <c r="AQ86" s="27">
        <f t="shared" si="135"/>
        <v>0</v>
      </c>
      <c r="AR86" s="27">
        <f t="shared" si="135"/>
        <v>0</v>
      </c>
      <c r="AS86" s="27">
        <f t="shared" si="135"/>
        <v>0</v>
      </c>
      <c r="AT86" s="27">
        <f t="shared" si="135"/>
        <v>0</v>
      </c>
      <c r="AU86" s="27">
        <f t="shared" si="135"/>
        <v>0</v>
      </c>
      <c r="AV86" s="27">
        <f t="shared" si="135"/>
        <v>0</v>
      </c>
      <c r="AW86" s="27">
        <f t="shared" si="135"/>
        <v>0</v>
      </c>
      <c r="AX86" s="27">
        <f t="shared" si="135"/>
        <v>0</v>
      </c>
      <c r="AY86" s="27">
        <f t="shared" si="135"/>
        <v>0</v>
      </c>
      <c r="AZ86" s="27">
        <f t="shared" si="135"/>
        <v>0</v>
      </c>
      <c r="BA86" s="27">
        <f t="shared" si="135"/>
        <v>0</v>
      </c>
      <c r="BB86" s="27">
        <f t="shared" si="135"/>
        <v>0</v>
      </c>
      <c r="BC86" s="27">
        <f t="shared" si="135"/>
        <v>0</v>
      </c>
      <c r="BD86" s="27">
        <f t="shared" si="135"/>
        <v>0</v>
      </c>
      <c r="BE86" s="27">
        <f t="shared" si="135"/>
        <v>0</v>
      </c>
      <c r="BF86" s="27">
        <f t="shared" si="135"/>
        <v>0</v>
      </c>
      <c r="BG86" s="27">
        <f t="shared" si="135"/>
        <v>0</v>
      </c>
      <c r="BH86" s="27">
        <f t="shared" si="135"/>
        <v>0</v>
      </c>
      <c r="BI86" s="27">
        <f t="shared" si="135"/>
        <v>0</v>
      </c>
      <c r="BJ86" s="27">
        <f t="shared" si="135"/>
        <v>0</v>
      </c>
      <c r="BK86" s="27">
        <f t="shared" si="135"/>
        <v>0</v>
      </c>
      <c r="BL86" s="27">
        <f t="shared" ref="BL86:CM86" si="136">-BL92</f>
        <v>0</v>
      </c>
      <c r="BM86" s="27">
        <f t="shared" si="136"/>
        <v>0</v>
      </c>
      <c r="BN86" s="27">
        <f t="shared" si="136"/>
        <v>0</v>
      </c>
      <c r="BO86" s="27">
        <f t="shared" si="136"/>
        <v>0</v>
      </c>
      <c r="BP86" s="27">
        <f t="shared" si="136"/>
        <v>0</v>
      </c>
      <c r="BQ86" s="27">
        <f t="shared" si="136"/>
        <v>0</v>
      </c>
      <c r="BR86" s="27">
        <f t="shared" si="136"/>
        <v>0</v>
      </c>
      <c r="BS86" s="27">
        <f t="shared" si="136"/>
        <v>0</v>
      </c>
      <c r="BT86" s="27">
        <f t="shared" si="136"/>
        <v>0</v>
      </c>
      <c r="BU86" s="27">
        <f t="shared" si="136"/>
        <v>0</v>
      </c>
      <c r="BV86" s="27">
        <f t="shared" si="136"/>
        <v>0</v>
      </c>
      <c r="BW86" s="27">
        <f t="shared" si="136"/>
        <v>0</v>
      </c>
      <c r="BX86" s="27">
        <f t="shared" si="136"/>
        <v>0</v>
      </c>
      <c r="BY86" s="27">
        <f t="shared" si="136"/>
        <v>0</v>
      </c>
      <c r="BZ86" s="27">
        <f t="shared" si="136"/>
        <v>0</v>
      </c>
      <c r="CA86" s="27">
        <f t="shared" si="136"/>
        <v>0</v>
      </c>
      <c r="CB86" s="27">
        <f t="shared" si="136"/>
        <v>0</v>
      </c>
      <c r="CC86" s="27">
        <f t="shared" si="136"/>
        <v>0</v>
      </c>
      <c r="CD86" s="27">
        <f t="shared" si="136"/>
        <v>0</v>
      </c>
      <c r="CE86" s="27">
        <f t="shared" si="136"/>
        <v>0</v>
      </c>
      <c r="CF86" s="27">
        <f t="shared" si="136"/>
        <v>0</v>
      </c>
      <c r="CG86" s="27">
        <f t="shared" si="136"/>
        <v>0</v>
      </c>
      <c r="CH86" s="27">
        <f t="shared" si="136"/>
        <v>0</v>
      </c>
      <c r="CI86" s="27">
        <f t="shared" si="136"/>
        <v>0</v>
      </c>
      <c r="CJ86" s="27">
        <f t="shared" si="136"/>
        <v>0</v>
      </c>
      <c r="CK86" s="27">
        <f t="shared" si="136"/>
        <v>0</v>
      </c>
      <c r="CL86" s="27">
        <f t="shared" si="136"/>
        <v>0</v>
      </c>
      <c r="CM86" s="27">
        <f t="shared" si="136"/>
        <v>0</v>
      </c>
    </row>
    <row r="87" spans="1:91" s="20" customFormat="1" ht="15" x14ac:dyDescent="0.2">
      <c r="A87" s="223" t="str">
        <f>A84</f>
        <v>▻ General &amp; Administrative</v>
      </c>
      <c r="B87" s="62" t="s">
        <v>333</v>
      </c>
      <c r="C87" s="221" t="str">
        <f>Inputs!$J$16</f>
        <v>EUR</v>
      </c>
      <c r="D87" s="19" t="s">
        <v>19</v>
      </c>
      <c r="E87" s="27">
        <f t="shared" si="132"/>
        <v>-1111.1111111111111</v>
      </c>
      <c r="F87" s="27">
        <f t="shared" si="132"/>
        <v>-3333.333333333333</v>
      </c>
      <c r="G87" s="27">
        <f t="shared" si="132"/>
        <v>-3333.333333333333</v>
      </c>
      <c r="H87" s="27">
        <f t="shared" si="132"/>
        <v>-2222.2222222222299</v>
      </c>
      <c r="I87" s="27">
        <f t="shared" si="132"/>
        <v>0</v>
      </c>
      <c r="K87" s="27">
        <f t="shared" si="133"/>
        <v>0</v>
      </c>
      <c r="L87" s="27">
        <f t="shared" si="133"/>
        <v>0</v>
      </c>
      <c r="M87" s="27">
        <f t="shared" si="133"/>
        <v>-277.77777777777777</v>
      </c>
      <c r="N87" s="27">
        <f t="shared" si="133"/>
        <v>-833.33333333333326</v>
      </c>
      <c r="O87" s="27">
        <f t="shared" si="133"/>
        <v>-833.33333333333326</v>
      </c>
      <c r="P87" s="27">
        <f t="shared" si="133"/>
        <v>-833.33333333333326</v>
      </c>
      <c r="Q87" s="27">
        <f t="shared" si="133"/>
        <v>-833.33333333333326</v>
      </c>
      <c r="R87" s="27">
        <f t="shared" si="133"/>
        <v>-833.33333333333326</v>
      </c>
      <c r="S87" s="27">
        <f t="shared" si="133"/>
        <v>-833.33333333333326</v>
      </c>
      <c r="T87" s="27">
        <f t="shared" si="133"/>
        <v>-833.33333333333326</v>
      </c>
      <c r="U87" s="27">
        <f t="shared" si="134"/>
        <v>-833.33333333333326</v>
      </c>
      <c r="V87" s="27">
        <f t="shared" si="134"/>
        <v>-833.33333333333326</v>
      </c>
      <c r="W87" s="27">
        <f t="shared" si="134"/>
        <v>-833.33333333333326</v>
      </c>
      <c r="X87" s="27">
        <f t="shared" si="134"/>
        <v>-833.33333333333326</v>
      </c>
      <c r="Y87" s="27">
        <f t="shared" si="134"/>
        <v>-555.55555555556339</v>
      </c>
      <c r="Z87" s="27">
        <f t="shared" si="134"/>
        <v>0</v>
      </c>
      <c r="AA87" s="27">
        <f t="shared" si="134"/>
        <v>0</v>
      </c>
      <c r="AB87" s="27">
        <f t="shared" si="134"/>
        <v>0</v>
      </c>
      <c r="AC87" s="27">
        <f t="shared" si="134"/>
        <v>0</v>
      </c>
      <c r="AD87" s="27">
        <f t="shared" si="134"/>
        <v>0</v>
      </c>
      <c r="AF87" s="27">
        <f>-MIN(IF(AF85&gt;0,Settings!$BZ$19,0),AF85)</f>
        <v>0</v>
      </c>
      <c r="AG87" s="27">
        <f>-MIN(IF(AG85&gt;0,Settings!$BZ$19,0),AG85)</f>
        <v>0</v>
      </c>
      <c r="AH87" s="27">
        <f>-MIN(IF(AH85&gt;0,Settings!$BZ$19,0),AH85)</f>
        <v>0</v>
      </c>
      <c r="AI87" s="27">
        <f>-MIN(IF(AI85&gt;0,Settings!$BZ$19,0),AI85)</f>
        <v>0</v>
      </c>
      <c r="AJ87" s="27">
        <f>-MIN(IF(AJ85&gt;0,Settings!$BZ$19,0),AJ85)</f>
        <v>0</v>
      </c>
      <c r="AK87" s="27">
        <f>-MIN(IF(AK85&gt;0,Settings!$BZ$19,0),AK85)</f>
        <v>0</v>
      </c>
      <c r="AL87" s="27">
        <f>-MIN(IF(AL85&gt;0,Settings!$BZ$19,0),AL85)</f>
        <v>0</v>
      </c>
      <c r="AM87" s="27">
        <f>-MIN(IF(AM85&gt;0,Settings!$BZ$19,0),AM85)</f>
        <v>0</v>
      </c>
      <c r="AN87" s="27">
        <f>-MIN(IF(AN85&gt;0,Settings!$BZ$19,0),AN85)</f>
        <v>-277.77777777777777</v>
      </c>
      <c r="AO87" s="27">
        <f>-MIN(IF(AO85&gt;0,Settings!$BZ$19,0),AO85)</f>
        <v>-277.77777777777777</v>
      </c>
      <c r="AP87" s="27">
        <f>-MIN(IF(AP85&gt;0,Settings!$BZ$19,0),AP85)</f>
        <v>-277.77777777777777</v>
      </c>
      <c r="AQ87" s="27">
        <f>-MIN(IF(AQ85&gt;0,Settings!$BZ$19,0),AQ85)</f>
        <v>-277.77777777777777</v>
      </c>
      <c r="AR87" s="27">
        <f>-MIN(IF(AR85&gt;0,Settings!$BZ$19,0),AR85)</f>
        <v>-277.77777777777777</v>
      </c>
      <c r="AS87" s="27">
        <f>-MIN(IF(AS85&gt;0,Settings!$BZ$19,0),AS85)</f>
        <v>-277.77777777777777</v>
      </c>
      <c r="AT87" s="27">
        <f>-MIN(IF(AT85&gt;0,Settings!$BZ$19,0),AT85)</f>
        <v>-277.77777777777777</v>
      </c>
      <c r="AU87" s="27">
        <f>-MIN(IF(AU85&gt;0,Settings!$BZ$19,0),AU85)</f>
        <v>-277.77777777777777</v>
      </c>
      <c r="AV87" s="27">
        <f>-MIN(IF(AV85&gt;0,Settings!$BZ$19,0),AV85)</f>
        <v>-277.77777777777777</v>
      </c>
      <c r="AW87" s="27">
        <f>-MIN(IF(AW85&gt;0,Settings!$BZ$19,0),AW85)</f>
        <v>-277.77777777777777</v>
      </c>
      <c r="AX87" s="27">
        <f>-MIN(IF(AX85&gt;0,Settings!$BZ$19,0),AX85)</f>
        <v>-277.77777777777777</v>
      </c>
      <c r="AY87" s="27">
        <f>-MIN(IF(AY85&gt;0,Settings!$BZ$19,0),AY85)</f>
        <v>-277.77777777777777</v>
      </c>
      <c r="AZ87" s="27">
        <f>-MIN(IF(AZ85&gt;0,Settings!$BZ$19,0),AZ85)</f>
        <v>-277.77777777777777</v>
      </c>
      <c r="BA87" s="27">
        <f>-MIN(IF(BA85&gt;0,Settings!$BZ$19,0),BA85)</f>
        <v>-277.77777777777777</v>
      </c>
      <c r="BB87" s="27">
        <f>-MIN(IF(BB85&gt;0,Settings!$BZ$19,0),BB85)</f>
        <v>-277.77777777777777</v>
      </c>
      <c r="BC87" s="27">
        <f>-MIN(IF(BC85&gt;0,Settings!$BZ$19,0),BC85)</f>
        <v>-277.77777777777777</v>
      </c>
      <c r="BD87" s="27">
        <f>-MIN(IF(BD85&gt;0,Settings!$BZ$19,0),BD85)</f>
        <v>-277.77777777777777</v>
      </c>
      <c r="BE87" s="27">
        <f>-MIN(IF(BE85&gt;0,Settings!$BZ$19,0),BE85)</f>
        <v>-277.77777777777777</v>
      </c>
      <c r="BF87" s="27">
        <f>-MIN(IF(BF85&gt;0,Settings!$BZ$19,0),BF85)</f>
        <v>-277.77777777777777</v>
      </c>
      <c r="BG87" s="27">
        <f>-MIN(IF(BG85&gt;0,Settings!$BZ$19,0),BG85)</f>
        <v>-277.77777777777777</v>
      </c>
      <c r="BH87" s="27">
        <f>-MIN(IF(BH85&gt;0,Settings!$BZ$19,0),BH85)</f>
        <v>-277.77777777777777</v>
      </c>
      <c r="BI87" s="27">
        <f>-MIN(IF(BI85&gt;0,Settings!$BZ$19,0),BI85)</f>
        <v>-277.77777777777777</v>
      </c>
      <c r="BJ87" s="27">
        <f>-MIN(IF(BJ85&gt;0,Settings!$BZ$19,0),BJ85)</f>
        <v>-277.77777777777777</v>
      </c>
      <c r="BK87" s="27">
        <f>-MIN(IF(BK85&gt;0,Settings!$BZ$19,0),BK85)</f>
        <v>-277.77777777777777</v>
      </c>
      <c r="BL87" s="27">
        <f>-MIN(IF(BL85&gt;0,Settings!$BZ$19,0),BL85)</f>
        <v>-277.77777777777777</v>
      </c>
      <c r="BM87" s="27">
        <f>-MIN(IF(BM85&gt;0,Settings!$BZ$19,0),BM85)</f>
        <v>-277.77777777777777</v>
      </c>
      <c r="BN87" s="27">
        <f>-MIN(IF(BN85&gt;0,Settings!$BZ$19,0),BN85)</f>
        <v>-277.77777777777777</v>
      </c>
      <c r="BO87" s="27">
        <f>-MIN(IF(BO85&gt;0,Settings!$BZ$19,0),BO85)</f>
        <v>-277.77777777777777</v>
      </c>
      <c r="BP87" s="27">
        <f>-MIN(IF(BP85&gt;0,Settings!$BZ$19,0),BP85)</f>
        <v>-277.77777777777777</v>
      </c>
      <c r="BQ87" s="27">
        <f>-MIN(IF(BQ85&gt;0,Settings!$BZ$19,0),BQ85)</f>
        <v>-277.77777777777777</v>
      </c>
      <c r="BR87" s="27">
        <f>-MIN(IF(BR85&gt;0,Settings!$BZ$19,0),BR85)</f>
        <v>-277.77777777777777</v>
      </c>
      <c r="BS87" s="27">
        <f>-MIN(IF(BS85&gt;0,Settings!$BZ$19,0),BS85)</f>
        <v>-277.77777777777777</v>
      </c>
      <c r="BT87" s="27">
        <f>-MIN(IF(BT85&gt;0,Settings!$BZ$19,0),BT85)</f>
        <v>-277.77777777777777</v>
      </c>
      <c r="BU87" s="27">
        <f>-MIN(IF(BU85&gt;0,Settings!$BZ$19,0),BU85)</f>
        <v>-277.77777777777777</v>
      </c>
      <c r="BV87" s="27">
        <f>-MIN(IF(BV85&gt;0,Settings!$BZ$19,0),BV85)</f>
        <v>-277.77777777777777</v>
      </c>
      <c r="BW87" s="27">
        <f>-MIN(IF(BW85&gt;0,Settings!$BZ$19,0),BW85)</f>
        <v>-277.77777777777777</v>
      </c>
      <c r="BX87" s="27">
        <f>-MIN(IF(BX85&gt;0,Settings!$BZ$19,0),BX85)</f>
        <v>-7.8443918027915061E-12</v>
      </c>
      <c r="BY87" s="27">
        <f>-MIN(IF(BY85&gt;0,Settings!$BZ$19,0),BY85)</f>
        <v>0</v>
      </c>
      <c r="BZ87" s="27">
        <f>-MIN(IF(BZ85&gt;0,Settings!$BZ$19,0),BZ85)</f>
        <v>0</v>
      </c>
      <c r="CA87" s="27">
        <f>-MIN(IF(CA85&gt;0,Settings!$BZ$19,0),CA85)</f>
        <v>0</v>
      </c>
      <c r="CB87" s="27">
        <f>-MIN(IF(CB85&gt;0,Settings!$BZ$19,0),CB85)</f>
        <v>0</v>
      </c>
      <c r="CC87" s="27">
        <f>-MIN(IF(CC85&gt;0,Settings!$BZ$19,0),CC85)</f>
        <v>0</v>
      </c>
      <c r="CD87" s="27">
        <f>-MIN(IF(CD85&gt;0,Settings!$BZ$19,0),CD85)</f>
        <v>0</v>
      </c>
      <c r="CE87" s="27">
        <f>-MIN(IF(CE85&gt;0,Settings!$BZ$19,0),CE85)</f>
        <v>0</v>
      </c>
      <c r="CF87" s="27">
        <f>-MIN(IF(CF85&gt;0,Settings!$BZ$19,0),CF85)</f>
        <v>0</v>
      </c>
      <c r="CG87" s="27">
        <f>-MIN(IF(CG85&gt;0,Settings!$BZ$19,0),CG85)</f>
        <v>0</v>
      </c>
      <c r="CH87" s="27">
        <f>-MIN(IF(CH85&gt;0,Settings!$BZ$19,0),CH85)</f>
        <v>0</v>
      </c>
      <c r="CI87" s="27">
        <f>-MIN(IF(CI85&gt;0,Settings!$BZ$19,0),CI85)</f>
        <v>0</v>
      </c>
      <c r="CJ87" s="27">
        <f>-MIN(IF(CJ85&gt;0,Settings!$BZ$19,0),CJ85)</f>
        <v>0</v>
      </c>
      <c r="CK87" s="27">
        <f>-MIN(IF(CK85&gt;0,Settings!$BZ$19,0),CK85)</f>
        <v>0</v>
      </c>
      <c r="CL87" s="27">
        <f>-MIN(IF(CL85&gt;0,Settings!$BZ$19,0),CL85)</f>
        <v>0</v>
      </c>
      <c r="CM87" s="27">
        <f>-MIN(IF(CM85&gt;0,Settings!$BZ$19,0),CM85)</f>
        <v>0</v>
      </c>
    </row>
    <row r="88" spans="1:91" s="20" customFormat="1" ht="15" x14ac:dyDescent="0.2">
      <c r="A88" s="223"/>
      <c r="B88" s="28" t="s">
        <v>329</v>
      </c>
      <c r="C88" s="221" t="str">
        <f>Inputs!$J$16</f>
        <v>EUR</v>
      </c>
      <c r="D88" s="19" t="s">
        <v>19</v>
      </c>
      <c r="E88" s="63">
        <f>SUM(E85:E87)</f>
        <v>8888.8888888888887</v>
      </c>
      <c r="F88" s="63">
        <f>SUM(F85:F87)</f>
        <v>5555.5555555555557</v>
      </c>
      <c r="G88" s="63">
        <f>SUM(G85:G87)</f>
        <v>2222.2222222222226</v>
      </c>
      <c r="H88" s="63">
        <f>SUM(H85:H87)</f>
        <v>-7.2759576141834259E-12</v>
      </c>
      <c r="I88" s="63">
        <f>SUM(I85:I87)</f>
        <v>-7.2759576141834259E-12</v>
      </c>
      <c r="K88" s="63">
        <f t="shared" ref="K88:AD88" si="137">SUM(K85:K87)</f>
        <v>0</v>
      </c>
      <c r="L88" s="63">
        <f t="shared" si="137"/>
        <v>0</v>
      </c>
      <c r="M88" s="63">
        <f t="shared" si="137"/>
        <v>9722.2222222222226</v>
      </c>
      <c r="N88" s="63">
        <f t="shared" si="137"/>
        <v>8888.8888888888887</v>
      </c>
      <c r="O88" s="63">
        <f t="shared" si="137"/>
        <v>8055.5555555555557</v>
      </c>
      <c r="P88" s="63">
        <f t="shared" si="137"/>
        <v>7222.2222222222226</v>
      </c>
      <c r="Q88" s="63">
        <f t="shared" si="137"/>
        <v>6388.8888888888896</v>
      </c>
      <c r="R88" s="63">
        <f t="shared" si="137"/>
        <v>5555.5555555555566</v>
      </c>
      <c r="S88" s="63">
        <f t="shared" si="137"/>
        <v>4722.2222222222235</v>
      </c>
      <c r="T88" s="63">
        <f t="shared" si="137"/>
        <v>3888.8888888888905</v>
      </c>
      <c r="U88" s="63">
        <f t="shared" si="137"/>
        <v>3055.5555555555575</v>
      </c>
      <c r="V88" s="63">
        <f t="shared" si="137"/>
        <v>2222.2222222222244</v>
      </c>
      <c r="W88" s="63">
        <f t="shared" si="137"/>
        <v>1388.8888888888912</v>
      </c>
      <c r="X88" s="63">
        <f t="shared" si="137"/>
        <v>555.55555555555793</v>
      </c>
      <c r="Y88" s="63">
        <f t="shared" si="137"/>
        <v>-5.4569682106375694E-12</v>
      </c>
      <c r="Z88" s="63">
        <f t="shared" si="137"/>
        <v>-5.4569682106375694E-12</v>
      </c>
      <c r="AA88" s="63">
        <f t="shared" si="137"/>
        <v>-5.4569682106375694E-12</v>
      </c>
      <c r="AB88" s="63">
        <f t="shared" si="137"/>
        <v>-5.4569682106375694E-12</v>
      </c>
      <c r="AC88" s="63">
        <f t="shared" si="137"/>
        <v>-5.4569682106375694E-12</v>
      </c>
      <c r="AD88" s="63">
        <f t="shared" si="137"/>
        <v>-5.4569682106375694E-12</v>
      </c>
      <c r="AF88" s="63">
        <f t="shared" ref="AF88:BK88" si="138">SUM(AF85:AF87)</f>
        <v>0</v>
      </c>
      <c r="AG88" s="63">
        <f t="shared" si="138"/>
        <v>0</v>
      </c>
      <c r="AH88" s="63">
        <f t="shared" si="138"/>
        <v>0</v>
      </c>
      <c r="AI88" s="63">
        <f t="shared" si="138"/>
        <v>0</v>
      </c>
      <c r="AJ88" s="63">
        <f t="shared" si="138"/>
        <v>0</v>
      </c>
      <c r="AK88" s="63">
        <f t="shared" si="138"/>
        <v>0</v>
      </c>
      <c r="AL88" s="63">
        <f t="shared" si="138"/>
        <v>0</v>
      </c>
      <c r="AM88" s="63">
        <f t="shared" si="138"/>
        <v>10000</v>
      </c>
      <c r="AN88" s="63">
        <f t="shared" si="138"/>
        <v>9722.2222222222226</v>
      </c>
      <c r="AO88" s="63">
        <f t="shared" si="138"/>
        <v>9444.4444444444453</v>
      </c>
      <c r="AP88" s="63">
        <f t="shared" si="138"/>
        <v>9166.6666666666679</v>
      </c>
      <c r="AQ88" s="63">
        <f t="shared" si="138"/>
        <v>8888.8888888888905</v>
      </c>
      <c r="AR88" s="63">
        <f t="shared" si="138"/>
        <v>8611.1111111111131</v>
      </c>
      <c r="AS88" s="63">
        <f t="shared" si="138"/>
        <v>8333.3333333333358</v>
      </c>
      <c r="AT88" s="63">
        <f t="shared" si="138"/>
        <v>8055.5555555555584</v>
      </c>
      <c r="AU88" s="63">
        <f t="shared" si="138"/>
        <v>7777.777777777781</v>
      </c>
      <c r="AV88" s="63">
        <f t="shared" si="138"/>
        <v>7500.0000000000036</v>
      </c>
      <c r="AW88" s="63">
        <f t="shared" si="138"/>
        <v>7222.2222222222263</v>
      </c>
      <c r="AX88" s="63">
        <f t="shared" si="138"/>
        <v>6944.4444444444489</v>
      </c>
      <c r="AY88" s="63">
        <f t="shared" si="138"/>
        <v>6666.6666666666715</v>
      </c>
      <c r="AZ88" s="63">
        <f t="shared" si="138"/>
        <v>6388.8888888888941</v>
      </c>
      <c r="BA88" s="63">
        <f t="shared" si="138"/>
        <v>6111.1111111111168</v>
      </c>
      <c r="BB88" s="63">
        <f t="shared" si="138"/>
        <v>5833.3333333333394</v>
      </c>
      <c r="BC88" s="63">
        <f t="shared" si="138"/>
        <v>5555.555555555562</v>
      </c>
      <c r="BD88" s="63">
        <f t="shared" si="138"/>
        <v>5277.7777777777846</v>
      </c>
      <c r="BE88" s="63">
        <f t="shared" si="138"/>
        <v>5000.0000000000073</v>
      </c>
      <c r="BF88" s="63">
        <f t="shared" si="138"/>
        <v>4722.2222222222299</v>
      </c>
      <c r="BG88" s="63">
        <f t="shared" si="138"/>
        <v>4444.4444444444525</v>
      </c>
      <c r="BH88" s="63">
        <f t="shared" si="138"/>
        <v>4166.6666666666752</v>
      </c>
      <c r="BI88" s="63">
        <f t="shared" si="138"/>
        <v>3888.8888888888973</v>
      </c>
      <c r="BJ88" s="63">
        <f t="shared" si="138"/>
        <v>3611.1111111111195</v>
      </c>
      <c r="BK88" s="63">
        <f t="shared" si="138"/>
        <v>3333.3333333333417</v>
      </c>
      <c r="BL88" s="63">
        <f t="shared" ref="BL88:CM88" si="139">SUM(BL85:BL87)</f>
        <v>3055.5555555555638</v>
      </c>
      <c r="BM88" s="63">
        <f t="shared" si="139"/>
        <v>2777.777777777786</v>
      </c>
      <c r="BN88" s="63">
        <f t="shared" si="139"/>
        <v>2500.0000000000082</v>
      </c>
      <c r="BO88" s="63">
        <f t="shared" si="139"/>
        <v>2222.2222222222304</v>
      </c>
      <c r="BP88" s="63">
        <f t="shared" si="139"/>
        <v>1944.4444444444525</v>
      </c>
      <c r="BQ88" s="63">
        <f t="shared" si="139"/>
        <v>1666.6666666666747</v>
      </c>
      <c r="BR88" s="63">
        <f t="shared" si="139"/>
        <v>1388.8888888888969</v>
      </c>
      <c r="BS88" s="63">
        <f t="shared" si="139"/>
        <v>1111.111111111119</v>
      </c>
      <c r="BT88" s="63">
        <f t="shared" si="139"/>
        <v>833.33333333334122</v>
      </c>
      <c r="BU88" s="63">
        <f t="shared" si="139"/>
        <v>555.55555555556339</v>
      </c>
      <c r="BV88" s="63">
        <f t="shared" si="139"/>
        <v>277.77777777778562</v>
      </c>
      <c r="BW88" s="63">
        <f t="shared" si="139"/>
        <v>7.8443918027915061E-12</v>
      </c>
      <c r="BX88" s="63">
        <f t="shared" si="139"/>
        <v>0</v>
      </c>
      <c r="BY88" s="63">
        <f t="shared" si="139"/>
        <v>0</v>
      </c>
      <c r="BZ88" s="63">
        <f t="shared" si="139"/>
        <v>0</v>
      </c>
      <c r="CA88" s="63">
        <f t="shared" si="139"/>
        <v>0</v>
      </c>
      <c r="CB88" s="63">
        <f t="shared" si="139"/>
        <v>0</v>
      </c>
      <c r="CC88" s="63">
        <f t="shared" si="139"/>
        <v>0</v>
      </c>
      <c r="CD88" s="63">
        <f t="shared" si="139"/>
        <v>0</v>
      </c>
      <c r="CE88" s="63">
        <f t="shared" si="139"/>
        <v>0</v>
      </c>
      <c r="CF88" s="63">
        <f t="shared" si="139"/>
        <v>0</v>
      </c>
      <c r="CG88" s="63">
        <f t="shared" si="139"/>
        <v>0</v>
      </c>
      <c r="CH88" s="63">
        <f t="shared" si="139"/>
        <v>0</v>
      </c>
      <c r="CI88" s="63">
        <f t="shared" si="139"/>
        <v>0</v>
      </c>
      <c r="CJ88" s="63">
        <f t="shared" si="139"/>
        <v>0</v>
      </c>
      <c r="CK88" s="63">
        <f t="shared" si="139"/>
        <v>0</v>
      </c>
      <c r="CL88" s="63">
        <f t="shared" si="139"/>
        <v>0</v>
      </c>
      <c r="CM88" s="63">
        <f t="shared" si="139"/>
        <v>0</v>
      </c>
    </row>
    <row r="89" spans="1:91" s="20" customFormat="1" ht="15" x14ac:dyDescent="0.2">
      <c r="A89" s="223"/>
      <c r="C89" s="223"/>
    </row>
    <row r="90" spans="1:91" s="219" customFormat="1" ht="15" x14ac:dyDescent="0.2">
      <c r="A90" s="223"/>
      <c r="B90" s="222" t="s">
        <v>332</v>
      </c>
      <c r="C90" s="221" t="str">
        <f>Inputs!$J$16</f>
        <v>EUR</v>
      </c>
      <c r="D90" s="19" t="s">
        <v>19</v>
      </c>
      <c r="E90" s="220">
        <v>0</v>
      </c>
      <c r="F90" s="220">
        <f>E93</f>
        <v>0</v>
      </c>
      <c r="G90" s="220">
        <f>F93</f>
        <v>0</v>
      </c>
      <c r="H90" s="220">
        <f>G93</f>
        <v>0</v>
      </c>
      <c r="I90" s="220">
        <f>H93</f>
        <v>0</v>
      </c>
      <c r="K90" s="220">
        <v>0</v>
      </c>
      <c r="L90" s="220">
        <f t="shared" ref="L90:AD90" si="140">K93</f>
        <v>0</v>
      </c>
      <c r="M90" s="220">
        <f t="shared" si="140"/>
        <v>10000</v>
      </c>
      <c r="N90" s="220">
        <f t="shared" si="140"/>
        <v>0</v>
      </c>
      <c r="O90" s="220">
        <f t="shared" si="140"/>
        <v>0</v>
      </c>
      <c r="P90" s="220">
        <f t="shared" si="140"/>
        <v>0</v>
      </c>
      <c r="Q90" s="220">
        <f t="shared" si="140"/>
        <v>0</v>
      </c>
      <c r="R90" s="220">
        <f t="shared" si="140"/>
        <v>0</v>
      </c>
      <c r="S90" s="220">
        <f t="shared" si="140"/>
        <v>0</v>
      </c>
      <c r="T90" s="220">
        <f t="shared" si="140"/>
        <v>0</v>
      </c>
      <c r="U90" s="220">
        <f t="shared" si="140"/>
        <v>0</v>
      </c>
      <c r="V90" s="220">
        <f t="shared" si="140"/>
        <v>0</v>
      </c>
      <c r="W90" s="220">
        <f t="shared" si="140"/>
        <v>0</v>
      </c>
      <c r="X90" s="220">
        <f t="shared" si="140"/>
        <v>0</v>
      </c>
      <c r="Y90" s="220">
        <f t="shared" si="140"/>
        <v>0</v>
      </c>
      <c r="Z90" s="220">
        <f t="shared" si="140"/>
        <v>0</v>
      </c>
      <c r="AA90" s="220">
        <f t="shared" si="140"/>
        <v>0</v>
      </c>
      <c r="AB90" s="220">
        <f t="shared" si="140"/>
        <v>0</v>
      </c>
      <c r="AC90" s="220">
        <f t="shared" si="140"/>
        <v>0</v>
      </c>
      <c r="AD90" s="220">
        <f t="shared" si="140"/>
        <v>0</v>
      </c>
      <c r="AF90" s="220">
        <v>0</v>
      </c>
      <c r="AG90" s="220">
        <f t="shared" ref="AG90:BL90" si="141">AF93</f>
        <v>0</v>
      </c>
      <c r="AH90" s="220">
        <f t="shared" si="141"/>
        <v>0</v>
      </c>
      <c r="AI90" s="220">
        <f t="shared" si="141"/>
        <v>0</v>
      </c>
      <c r="AJ90" s="220">
        <f t="shared" si="141"/>
        <v>0</v>
      </c>
      <c r="AK90" s="220">
        <f t="shared" si="141"/>
        <v>0</v>
      </c>
      <c r="AL90" s="220">
        <f t="shared" si="141"/>
        <v>10000</v>
      </c>
      <c r="AM90" s="220">
        <f t="shared" si="141"/>
        <v>10000</v>
      </c>
      <c r="AN90" s="220">
        <f t="shared" si="141"/>
        <v>0</v>
      </c>
      <c r="AO90" s="220">
        <f t="shared" si="141"/>
        <v>0</v>
      </c>
      <c r="AP90" s="220">
        <f t="shared" si="141"/>
        <v>0</v>
      </c>
      <c r="AQ90" s="220">
        <f t="shared" si="141"/>
        <v>0</v>
      </c>
      <c r="AR90" s="220">
        <f t="shared" si="141"/>
        <v>0</v>
      </c>
      <c r="AS90" s="220">
        <f t="shared" si="141"/>
        <v>0</v>
      </c>
      <c r="AT90" s="220">
        <f t="shared" si="141"/>
        <v>0</v>
      </c>
      <c r="AU90" s="220">
        <f t="shared" si="141"/>
        <v>0</v>
      </c>
      <c r="AV90" s="220">
        <f t="shared" si="141"/>
        <v>0</v>
      </c>
      <c r="AW90" s="220">
        <f t="shared" si="141"/>
        <v>0</v>
      </c>
      <c r="AX90" s="220">
        <f t="shared" si="141"/>
        <v>0</v>
      </c>
      <c r="AY90" s="220">
        <f t="shared" si="141"/>
        <v>0</v>
      </c>
      <c r="AZ90" s="220">
        <f t="shared" si="141"/>
        <v>0</v>
      </c>
      <c r="BA90" s="220">
        <f t="shared" si="141"/>
        <v>0</v>
      </c>
      <c r="BB90" s="220">
        <f t="shared" si="141"/>
        <v>0</v>
      </c>
      <c r="BC90" s="220">
        <f t="shared" si="141"/>
        <v>0</v>
      </c>
      <c r="BD90" s="220">
        <f t="shared" si="141"/>
        <v>0</v>
      </c>
      <c r="BE90" s="220">
        <f t="shared" si="141"/>
        <v>0</v>
      </c>
      <c r="BF90" s="220">
        <f t="shared" si="141"/>
        <v>0</v>
      </c>
      <c r="BG90" s="220">
        <f t="shared" si="141"/>
        <v>0</v>
      </c>
      <c r="BH90" s="220">
        <f t="shared" si="141"/>
        <v>0</v>
      </c>
      <c r="BI90" s="220">
        <f t="shared" si="141"/>
        <v>0</v>
      </c>
      <c r="BJ90" s="220">
        <f t="shared" si="141"/>
        <v>0</v>
      </c>
      <c r="BK90" s="220">
        <f t="shared" si="141"/>
        <v>0</v>
      </c>
      <c r="BL90" s="220">
        <f t="shared" si="141"/>
        <v>0</v>
      </c>
      <c r="BM90" s="220">
        <f t="shared" ref="BM90:CM90" si="142">BL93</f>
        <v>0</v>
      </c>
      <c r="BN90" s="220">
        <f t="shared" si="142"/>
        <v>0</v>
      </c>
      <c r="BO90" s="220">
        <f t="shared" si="142"/>
        <v>0</v>
      </c>
      <c r="BP90" s="220">
        <f t="shared" si="142"/>
        <v>0</v>
      </c>
      <c r="BQ90" s="220">
        <f t="shared" si="142"/>
        <v>0</v>
      </c>
      <c r="BR90" s="220">
        <f t="shared" si="142"/>
        <v>0</v>
      </c>
      <c r="BS90" s="220">
        <f t="shared" si="142"/>
        <v>0</v>
      </c>
      <c r="BT90" s="220">
        <f t="shared" si="142"/>
        <v>0</v>
      </c>
      <c r="BU90" s="220">
        <f t="shared" si="142"/>
        <v>0</v>
      </c>
      <c r="BV90" s="220">
        <f t="shared" si="142"/>
        <v>0</v>
      </c>
      <c r="BW90" s="220">
        <f t="shared" si="142"/>
        <v>0</v>
      </c>
      <c r="BX90" s="220">
        <f t="shared" si="142"/>
        <v>0</v>
      </c>
      <c r="BY90" s="220">
        <f t="shared" si="142"/>
        <v>0</v>
      </c>
      <c r="BZ90" s="220">
        <f t="shared" si="142"/>
        <v>0</v>
      </c>
      <c r="CA90" s="220">
        <f t="shared" si="142"/>
        <v>0</v>
      </c>
      <c r="CB90" s="220">
        <f t="shared" si="142"/>
        <v>0</v>
      </c>
      <c r="CC90" s="220">
        <f t="shared" si="142"/>
        <v>0</v>
      </c>
      <c r="CD90" s="220">
        <f t="shared" si="142"/>
        <v>0</v>
      </c>
      <c r="CE90" s="220">
        <f t="shared" si="142"/>
        <v>0</v>
      </c>
      <c r="CF90" s="220">
        <f t="shared" si="142"/>
        <v>0</v>
      </c>
      <c r="CG90" s="220">
        <f t="shared" si="142"/>
        <v>0</v>
      </c>
      <c r="CH90" s="220">
        <f t="shared" si="142"/>
        <v>0</v>
      </c>
      <c r="CI90" s="220">
        <f t="shared" si="142"/>
        <v>0</v>
      </c>
      <c r="CJ90" s="220">
        <f t="shared" si="142"/>
        <v>0</v>
      </c>
      <c r="CK90" s="220">
        <f t="shared" si="142"/>
        <v>0</v>
      </c>
      <c r="CL90" s="220">
        <f t="shared" si="142"/>
        <v>0</v>
      </c>
      <c r="CM90" s="220">
        <f t="shared" si="142"/>
        <v>0</v>
      </c>
    </row>
    <row r="91" spans="1:91" s="219" customFormat="1" ht="15" x14ac:dyDescent="0.2">
      <c r="A91" s="223"/>
      <c r="B91" s="225" t="s">
        <v>331</v>
      </c>
      <c r="C91" s="221" t="str">
        <f>Inputs!$J$16</f>
        <v>EUR</v>
      </c>
      <c r="D91" s="19" t="s">
        <v>19</v>
      </c>
      <c r="E91" s="224">
        <f t="shared" ref="E91:I92" si="143">SUMIF($K$4:$AD$4,E$4,$K91:$AD91)</f>
        <v>10000</v>
      </c>
      <c r="F91" s="224">
        <f t="shared" si="143"/>
        <v>0</v>
      </c>
      <c r="G91" s="224">
        <f t="shared" si="143"/>
        <v>0</v>
      </c>
      <c r="H91" s="224">
        <f t="shared" si="143"/>
        <v>0</v>
      </c>
      <c r="I91" s="224">
        <f t="shared" si="143"/>
        <v>0</v>
      </c>
      <c r="K91" s="224">
        <f t="shared" ref="K91:T92" si="144">SUMIFS($AF91:$CM91,$AF$4:$CM$4,K$4,$AF$8:$CM$8,K$8)</f>
        <v>0</v>
      </c>
      <c r="L91" s="224">
        <f t="shared" si="144"/>
        <v>10000</v>
      </c>
      <c r="M91" s="224">
        <f t="shared" si="144"/>
        <v>0</v>
      </c>
      <c r="N91" s="224">
        <f t="shared" si="144"/>
        <v>0</v>
      </c>
      <c r="O91" s="224">
        <f t="shared" si="144"/>
        <v>0</v>
      </c>
      <c r="P91" s="224">
        <f t="shared" si="144"/>
        <v>0</v>
      </c>
      <c r="Q91" s="224">
        <f t="shared" si="144"/>
        <v>0</v>
      </c>
      <c r="R91" s="224">
        <f t="shared" si="144"/>
        <v>0</v>
      </c>
      <c r="S91" s="224">
        <f t="shared" si="144"/>
        <v>0</v>
      </c>
      <c r="T91" s="224">
        <f t="shared" si="144"/>
        <v>0</v>
      </c>
      <c r="U91" s="224">
        <f t="shared" ref="U91:AD92" si="145">SUMIFS($AF91:$CM91,$AF$4:$CM$4,U$4,$AF$8:$CM$8,U$8)</f>
        <v>0</v>
      </c>
      <c r="V91" s="224">
        <f t="shared" si="145"/>
        <v>0</v>
      </c>
      <c r="W91" s="224">
        <f t="shared" si="145"/>
        <v>0</v>
      </c>
      <c r="X91" s="224">
        <f t="shared" si="145"/>
        <v>0</v>
      </c>
      <c r="Y91" s="224">
        <f t="shared" si="145"/>
        <v>0</v>
      </c>
      <c r="Z91" s="224">
        <f t="shared" si="145"/>
        <v>0</v>
      </c>
      <c r="AA91" s="224">
        <f t="shared" si="145"/>
        <v>0</v>
      </c>
      <c r="AB91" s="224">
        <f t="shared" si="145"/>
        <v>0</v>
      </c>
      <c r="AC91" s="224">
        <f t="shared" si="145"/>
        <v>0</v>
      </c>
      <c r="AD91" s="224">
        <f t="shared" si="145"/>
        <v>0</v>
      </c>
      <c r="AF91" s="224">
        <f>IF(AND(AF$4=Settings!$CB$39,PPE!AF$7=Settings!$BY$39),Inputs!$JG$20,0)</f>
        <v>0</v>
      </c>
      <c r="AG91" s="224">
        <f>IF(AND(AG$4=Settings!$CB$39,PPE!AG$7=Settings!$BY$39),Inputs!$JG$20,0)</f>
        <v>0</v>
      </c>
      <c r="AH91" s="224">
        <f>IF(AND(AH$4=Settings!$CB$39,PPE!AH$7=Settings!$BY$39),Inputs!$JG$20,0)</f>
        <v>0</v>
      </c>
      <c r="AI91" s="224">
        <f>IF(AND(AI$4=Settings!$CB$39,PPE!AI$7=Settings!$BY$39),Inputs!$JG$20,0)</f>
        <v>0</v>
      </c>
      <c r="AJ91" s="224">
        <f>IF(AND(AJ$4=Settings!$CB$39,PPE!AJ$7=Settings!$BY$39),Inputs!$JG$20,0)</f>
        <v>0</v>
      </c>
      <c r="AK91" s="224">
        <f>IF(AND(AK$4=Settings!$CB$39,PPE!AK$7=Settings!$BY$39),Inputs!$JG$20,0)</f>
        <v>10000</v>
      </c>
      <c r="AL91" s="224">
        <f>IF(AND(AL$4=Settings!$CB$39,PPE!AL$7=Settings!$BY$39),Inputs!$JG$20,0)</f>
        <v>0</v>
      </c>
      <c r="AM91" s="224">
        <f>IF(AND(AM$4=Settings!$CB$39,PPE!AM$7=Settings!$BY$39),Inputs!$JG$20,0)</f>
        <v>0</v>
      </c>
      <c r="AN91" s="224">
        <f>IF(AND(AN$4=Settings!$CB$39,PPE!AN$7=Settings!$BY$39),Inputs!$JG$20,0)</f>
        <v>0</v>
      </c>
      <c r="AO91" s="224">
        <f>IF(AND(AO$4=Settings!$CB$39,PPE!AO$7=Settings!$BY$39),Inputs!$JG$20,0)</f>
        <v>0</v>
      </c>
      <c r="AP91" s="224">
        <f>IF(AND(AP$4=Settings!$CB$39,PPE!AP$7=Settings!$BY$39),Inputs!$JG$20,0)</f>
        <v>0</v>
      </c>
      <c r="AQ91" s="224">
        <f>IF(AND(AQ$4=Settings!$CB$39,PPE!AQ$7=Settings!$BY$39),Inputs!$JG$20,0)</f>
        <v>0</v>
      </c>
      <c r="AR91" s="224">
        <f>IF(AND(AR$4=Settings!$CB$39,PPE!AR$7=Settings!$BY$39),Inputs!$JG$20,0)</f>
        <v>0</v>
      </c>
      <c r="AS91" s="224">
        <f>IF(AND(AS$4=Settings!$CB$39,PPE!AS$7=Settings!$BY$39),Inputs!$JG$20,0)</f>
        <v>0</v>
      </c>
      <c r="AT91" s="224">
        <f>IF(AND(AT$4=Settings!$CB$39,PPE!AT$7=Settings!$BY$39),Inputs!$JG$20,0)</f>
        <v>0</v>
      </c>
      <c r="AU91" s="224">
        <f>IF(AND(AU$4=Settings!$CB$39,PPE!AU$7=Settings!$BY$39),Inputs!$JG$20,0)</f>
        <v>0</v>
      </c>
      <c r="AV91" s="224">
        <f>IF(AND(AV$4=Settings!$CB$39,PPE!AV$7=Settings!$BY$39),Inputs!$JG$20,0)</f>
        <v>0</v>
      </c>
      <c r="AW91" s="224">
        <f>IF(AND(AW$4=Settings!$CB$39,PPE!AW$7=Settings!$BY$39),Inputs!$JG$20,0)</f>
        <v>0</v>
      </c>
      <c r="AX91" s="224">
        <f>IF(AND(AX$4=Settings!$CB$39,PPE!AX$7=Settings!$BY$39),Inputs!$JG$20,0)</f>
        <v>0</v>
      </c>
      <c r="AY91" s="224">
        <f>IF(AND(AY$4=Settings!$CB$39,PPE!AY$7=Settings!$BY$39),Inputs!$JG$20,0)</f>
        <v>0</v>
      </c>
      <c r="AZ91" s="224">
        <f>IF(AND(AZ$4=Settings!$CB$39,PPE!AZ$7=Settings!$BY$39),Inputs!$JG$20,0)</f>
        <v>0</v>
      </c>
      <c r="BA91" s="224">
        <f>IF(AND(BA$4=Settings!$CB$39,PPE!BA$7=Settings!$BY$39),Inputs!$JG$20,0)</f>
        <v>0</v>
      </c>
      <c r="BB91" s="224">
        <f>IF(AND(BB$4=Settings!$CB$39,PPE!BB$7=Settings!$BY$39),Inputs!$JG$20,0)</f>
        <v>0</v>
      </c>
      <c r="BC91" s="224">
        <f>IF(AND(BC$4=Settings!$CB$39,PPE!BC$7=Settings!$BY$39),Inputs!$JG$20,0)</f>
        <v>0</v>
      </c>
      <c r="BD91" s="224">
        <f>IF(AND(BD$4=Settings!$CB$39,PPE!BD$7=Settings!$BY$39),Inputs!$JG$20,0)</f>
        <v>0</v>
      </c>
      <c r="BE91" s="224">
        <f>IF(AND(BE$4=Settings!$CB$39,PPE!BE$7=Settings!$BY$39),Inputs!$JG$20,0)</f>
        <v>0</v>
      </c>
      <c r="BF91" s="224">
        <f>IF(AND(BF$4=Settings!$CB$39,PPE!BF$7=Settings!$BY$39),Inputs!$JG$20,0)</f>
        <v>0</v>
      </c>
      <c r="BG91" s="224">
        <f>IF(AND(BG$4=Settings!$CB$39,PPE!BG$7=Settings!$BY$39),Inputs!$JG$20,0)</f>
        <v>0</v>
      </c>
      <c r="BH91" s="224">
        <f>IF(AND(BH$4=Settings!$CB$39,PPE!BH$7=Settings!$BY$39),Inputs!$JG$20,0)</f>
        <v>0</v>
      </c>
      <c r="BI91" s="224">
        <f>IF(AND(BI$4=Settings!$CB$39,PPE!BI$7=Settings!$BY$39),Inputs!$JG$20,0)</f>
        <v>0</v>
      </c>
      <c r="BJ91" s="224">
        <f>IF(AND(BJ$4=Settings!$CB$39,PPE!BJ$7=Settings!$BY$39),Inputs!$JG$20,0)</f>
        <v>0</v>
      </c>
      <c r="BK91" s="224">
        <f>IF(AND(BK$4=Settings!$CB$39,PPE!BK$7=Settings!$BY$39),Inputs!$JG$20,0)</f>
        <v>0</v>
      </c>
      <c r="BL91" s="224">
        <f>IF(AND(BL$4=Settings!$CB$39,PPE!BL$7=Settings!$BY$39),Inputs!$JG$20,0)</f>
        <v>0</v>
      </c>
      <c r="BM91" s="224">
        <f>IF(AND(BM$4=Settings!$CB$39,PPE!BM$7=Settings!$BY$39),Inputs!$JG$20,0)</f>
        <v>0</v>
      </c>
      <c r="BN91" s="224">
        <f>IF(AND(BN$4=Settings!$CB$39,PPE!BN$7=Settings!$BY$39),Inputs!$JG$20,0)</f>
        <v>0</v>
      </c>
      <c r="BO91" s="224">
        <f>IF(AND(BO$4=Settings!$CB$39,PPE!BO$7=Settings!$BY$39),Inputs!$JG$20,0)</f>
        <v>0</v>
      </c>
      <c r="BP91" s="224">
        <f>IF(AND(BP$4=Settings!$CB$39,PPE!BP$7=Settings!$BY$39),Inputs!$JG$20,0)</f>
        <v>0</v>
      </c>
      <c r="BQ91" s="224">
        <f>IF(AND(BQ$4=Settings!$CB$39,PPE!BQ$7=Settings!$BY$39),Inputs!$JG$20,0)</f>
        <v>0</v>
      </c>
      <c r="BR91" s="224">
        <f>IF(AND(BR$4=Settings!$CB$39,PPE!BR$7=Settings!$BY$39),Inputs!$JG$20,0)</f>
        <v>0</v>
      </c>
      <c r="BS91" s="224">
        <f>IF(AND(BS$4=Settings!$CB$39,PPE!BS$7=Settings!$BY$39),Inputs!$JG$20,0)</f>
        <v>0</v>
      </c>
      <c r="BT91" s="224">
        <f>IF(AND(BT$4=Settings!$CB$39,PPE!BT$7=Settings!$BY$39),Inputs!$JG$20,0)</f>
        <v>0</v>
      </c>
      <c r="BU91" s="224">
        <f>IF(AND(BU$4=Settings!$CB$39,PPE!BU$7=Settings!$BY$39),Inputs!$JG$20,0)</f>
        <v>0</v>
      </c>
      <c r="BV91" s="224">
        <f>IF(AND(BV$4=Settings!$CB$39,PPE!BV$7=Settings!$BY$39),Inputs!$JG$20,0)</f>
        <v>0</v>
      </c>
      <c r="BW91" s="224">
        <f>IF(AND(BW$4=Settings!$CB$39,PPE!BW$7=Settings!$BY$39),Inputs!$JG$20,0)</f>
        <v>0</v>
      </c>
      <c r="BX91" s="224">
        <f>IF(AND(BX$4=Settings!$CB$39,PPE!BX$7=Settings!$BY$39),Inputs!$JG$20,0)</f>
        <v>0</v>
      </c>
      <c r="BY91" s="224">
        <f>IF(AND(BY$4=Settings!$CB$39,PPE!BY$7=Settings!$BY$39),Inputs!$JG$20,0)</f>
        <v>0</v>
      </c>
      <c r="BZ91" s="224">
        <f>IF(AND(BZ$4=Settings!$CB$39,PPE!BZ$7=Settings!$BY$39),Inputs!$JG$20,0)</f>
        <v>0</v>
      </c>
      <c r="CA91" s="224">
        <f>IF(AND(CA$4=Settings!$CB$39,PPE!CA$7=Settings!$BY$39),Inputs!$JG$20,0)</f>
        <v>0</v>
      </c>
      <c r="CB91" s="224">
        <f>IF(AND(CB$4=Settings!$CB$39,PPE!CB$7=Settings!$BY$39),Inputs!$JG$20,0)</f>
        <v>0</v>
      </c>
      <c r="CC91" s="224">
        <f>IF(AND(CC$4=Settings!$CB$39,PPE!CC$7=Settings!$BY$39),Inputs!$JG$20,0)</f>
        <v>0</v>
      </c>
      <c r="CD91" s="224">
        <f>IF(AND(CD$4=Settings!$CB$39,PPE!CD$7=Settings!$BY$39),Inputs!$JG$20,0)</f>
        <v>0</v>
      </c>
      <c r="CE91" s="224">
        <f>IF(AND(CE$4=Settings!$CB$39,PPE!CE$7=Settings!$BY$39),Inputs!$JG$20,0)</f>
        <v>0</v>
      </c>
      <c r="CF91" s="224">
        <f>IF(AND(CF$4=Settings!$CB$39,PPE!CF$7=Settings!$BY$39),Inputs!$JG$20,0)</f>
        <v>0</v>
      </c>
      <c r="CG91" s="224">
        <f>IF(AND(CG$4=Settings!$CB$39,PPE!CG$7=Settings!$BY$39),Inputs!$JG$20,0)</f>
        <v>0</v>
      </c>
      <c r="CH91" s="224">
        <f>IF(AND(CH$4=Settings!$CB$39,PPE!CH$7=Settings!$BY$39),Inputs!$JG$20,0)</f>
        <v>0</v>
      </c>
      <c r="CI91" s="224">
        <f>IF(AND(CI$4=Settings!$CB$39,PPE!CI$7=Settings!$BY$39),Inputs!$JG$20,0)</f>
        <v>0</v>
      </c>
      <c r="CJ91" s="224">
        <f>IF(AND(CJ$4=Settings!$CB$39,PPE!CJ$7=Settings!$BY$39),Inputs!$JG$20,0)</f>
        <v>0</v>
      </c>
      <c r="CK91" s="224">
        <f>IF(AND(CK$4=Settings!$CB$39,PPE!CK$7=Settings!$BY$39),Inputs!$JG$20,0)</f>
        <v>0</v>
      </c>
      <c r="CL91" s="224">
        <f>IF(AND(CL$4=Settings!$CB$39,PPE!CL$7=Settings!$BY$39),Inputs!$JG$20,0)</f>
        <v>0</v>
      </c>
      <c r="CM91" s="224">
        <f>IF(AND(CM$4=Settings!$CB$39,PPE!CM$7=Settings!$BY$39),Inputs!$JG$20,0)</f>
        <v>0</v>
      </c>
    </row>
    <row r="92" spans="1:91" s="219" customFormat="1" ht="15" x14ac:dyDescent="0.2">
      <c r="A92" s="223"/>
      <c r="B92" s="225" t="s">
        <v>330</v>
      </c>
      <c r="C92" s="221" t="str">
        <f>Inputs!$J$16</f>
        <v>EUR</v>
      </c>
      <c r="D92" s="19" t="s">
        <v>19</v>
      </c>
      <c r="E92" s="224">
        <f t="shared" si="143"/>
        <v>-10000</v>
      </c>
      <c r="F92" s="224">
        <f t="shared" si="143"/>
        <v>0</v>
      </c>
      <c r="G92" s="224">
        <f t="shared" si="143"/>
        <v>0</v>
      </c>
      <c r="H92" s="224">
        <f t="shared" si="143"/>
        <v>0</v>
      </c>
      <c r="I92" s="224">
        <f t="shared" si="143"/>
        <v>0</v>
      </c>
      <c r="K92" s="224">
        <f t="shared" si="144"/>
        <v>0</v>
      </c>
      <c r="L92" s="224">
        <f t="shared" si="144"/>
        <v>0</v>
      </c>
      <c r="M92" s="224">
        <f t="shared" si="144"/>
        <v>-10000</v>
      </c>
      <c r="N92" s="224">
        <f t="shared" si="144"/>
        <v>0</v>
      </c>
      <c r="O92" s="224">
        <f t="shared" si="144"/>
        <v>0</v>
      </c>
      <c r="P92" s="224">
        <f t="shared" si="144"/>
        <v>0</v>
      </c>
      <c r="Q92" s="224">
        <f t="shared" si="144"/>
        <v>0</v>
      </c>
      <c r="R92" s="224">
        <f t="shared" si="144"/>
        <v>0</v>
      </c>
      <c r="S92" s="224">
        <f t="shared" si="144"/>
        <v>0</v>
      </c>
      <c r="T92" s="224">
        <f t="shared" si="144"/>
        <v>0</v>
      </c>
      <c r="U92" s="224">
        <f t="shared" si="145"/>
        <v>0</v>
      </c>
      <c r="V92" s="224">
        <f t="shared" si="145"/>
        <v>0</v>
      </c>
      <c r="W92" s="224">
        <f t="shared" si="145"/>
        <v>0</v>
      </c>
      <c r="X92" s="224">
        <f t="shared" si="145"/>
        <v>0</v>
      </c>
      <c r="Y92" s="224">
        <f t="shared" si="145"/>
        <v>0</v>
      </c>
      <c r="Z92" s="224">
        <f t="shared" si="145"/>
        <v>0</v>
      </c>
      <c r="AA92" s="224">
        <f t="shared" si="145"/>
        <v>0</v>
      </c>
      <c r="AB92" s="224">
        <f t="shared" si="145"/>
        <v>0</v>
      </c>
      <c r="AC92" s="224">
        <f t="shared" si="145"/>
        <v>0</v>
      </c>
      <c r="AD92" s="224">
        <f t="shared" si="145"/>
        <v>0</v>
      </c>
      <c r="AF92" s="224">
        <f>-IF(AND(AF$4=Settings!$CB$39,PPE!AF$7=Settings!$CA$39),Inputs!$JG$20,0)</f>
        <v>0</v>
      </c>
      <c r="AG92" s="224">
        <f>-IF(AND(AG$4=Settings!$CB$39,PPE!AG$7=Settings!$CA$39),Inputs!$JG$20,0)</f>
        <v>0</v>
      </c>
      <c r="AH92" s="224">
        <f>-IF(AND(AH$4=Settings!$CB$39,PPE!AH$7=Settings!$CA$39),Inputs!$JG$20,0)</f>
        <v>0</v>
      </c>
      <c r="AI92" s="224">
        <f>-IF(AND(AI$4=Settings!$CB$39,PPE!AI$7=Settings!$CA$39),Inputs!$JG$20,0)</f>
        <v>0</v>
      </c>
      <c r="AJ92" s="224">
        <f>-IF(AND(AJ$4=Settings!$CB$39,PPE!AJ$7=Settings!$CA$39),Inputs!$JG$20,0)</f>
        <v>0</v>
      </c>
      <c r="AK92" s="224">
        <f>-IF(AND(AK$4=Settings!$CB$39,PPE!AK$7=Settings!$CA$39),Inputs!$JG$20,0)</f>
        <v>0</v>
      </c>
      <c r="AL92" s="224">
        <f>-IF(AND(AL$4=Settings!$CB$39,PPE!AL$7=Settings!$CA$39),Inputs!$JG$20,0)</f>
        <v>0</v>
      </c>
      <c r="AM92" s="224">
        <f>-IF(AND(AM$4=Settings!$CB$39,PPE!AM$7=Settings!$CA$39),Inputs!$JG$20,0)</f>
        <v>-10000</v>
      </c>
      <c r="AN92" s="224">
        <f>-IF(AND(AN$4=Settings!$CB$39,PPE!AN$7=Settings!$CA$39),Inputs!$JG$20,0)</f>
        <v>0</v>
      </c>
      <c r="AO92" s="224">
        <f>-IF(AND(AO$4=Settings!$CB$39,PPE!AO$7=Settings!$CA$39),Inputs!$JG$20,0)</f>
        <v>0</v>
      </c>
      <c r="AP92" s="224">
        <f>-IF(AND(AP$4=Settings!$CB$39,PPE!AP$7=Settings!$CA$39),Inputs!$JG$20,0)</f>
        <v>0</v>
      </c>
      <c r="AQ92" s="224">
        <f>-IF(AND(AQ$4=Settings!$CB$39,PPE!AQ$7=Settings!$CA$39),Inputs!$JG$20,0)</f>
        <v>0</v>
      </c>
      <c r="AR92" s="224">
        <f>-IF(AND(AR$4=Settings!$CB$39,PPE!AR$7=Settings!$CA$39),Inputs!$JG$20,0)</f>
        <v>0</v>
      </c>
      <c r="AS92" s="224">
        <f>-IF(AND(AS$4=Settings!$CB$39,PPE!AS$7=Settings!$CA$39),Inputs!$JG$20,0)</f>
        <v>0</v>
      </c>
      <c r="AT92" s="224">
        <f>-IF(AND(AT$4=Settings!$CB$39,PPE!AT$7=Settings!$CA$39),Inputs!$JG$20,0)</f>
        <v>0</v>
      </c>
      <c r="AU92" s="224">
        <f>-IF(AND(AU$4=Settings!$CB$39,PPE!AU$7=Settings!$CA$39),Inputs!$JG$20,0)</f>
        <v>0</v>
      </c>
      <c r="AV92" s="224">
        <f>-IF(AND(AV$4=Settings!$CB$39,PPE!AV$7=Settings!$CA$39),Inputs!$JG$20,0)</f>
        <v>0</v>
      </c>
      <c r="AW92" s="224">
        <f>-IF(AND(AW$4=Settings!$CB$39,PPE!AW$7=Settings!$CA$39),Inputs!$JG$20,0)</f>
        <v>0</v>
      </c>
      <c r="AX92" s="224">
        <f>-IF(AND(AX$4=Settings!$CB$39,PPE!AX$7=Settings!$CA$39),Inputs!$JG$20,0)</f>
        <v>0</v>
      </c>
      <c r="AY92" s="224">
        <f>-IF(AND(AY$4=Settings!$CB$39,PPE!AY$7=Settings!$CA$39),Inputs!$JG$20,0)</f>
        <v>0</v>
      </c>
      <c r="AZ92" s="224">
        <f>-IF(AND(AZ$4=Settings!$CB$39,PPE!AZ$7=Settings!$CA$39),Inputs!$JG$20,0)</f>
        <v>0</v>
      </c>
      <c r="BA92" s="224">
        <f>-IF(AND(BA$4=Settings!$CB$39,PPE!BA$7=Settings!$CA$39),Inputs!$JG$20,0)</f>
        <v>0</v>
      </c>
      <c r="BB92" s="224">
        <f>-IF(AND(BB$4=Settings!$CB$39,PPE!BB$7=Settings!$CA$39),Inputs!$JG$20,0)</f>
        <v>0</v>
      </c>
      <c r="BC92" s="224">
        <f>-IF(AND(BC$4=Settings!$CB$39,PPE!BC$7=Settings!$CA$39),Inputs!$JG$20,0)</f>
        <v>0</v>
      </c>
      <c r="BD92" s="224">
        <f>-IF(AND(BD$4=Settings!$CB$39,PPE!BD$7=Settings!$CA$39),Inputs!$JG$20,0)</f>
        <v>0</v>
      </c>
      <c r="BE92" s="224">
        <f>-IF(AND(BE$4=Settings!$CB$39,PPE!BE$7=Settings!$CA$39),Inputs!$JG$20,0)</f>
        <v>0</v>
      </c>
      <c r="BF92" s="224">
        <f>-IF(AND(BF$4=Settings!$CB$39,PPE!BF$7=Settings!$CA$39),Inputs!$JG$20,0)</f>
        <v>0</v>
      </c>
      <c r="BG92" s="224">
        <f>-IF(AND(BG$4=Settings!$CB$39,PPE!BG$7=Settings!$CA$39),Inputs!$JG$20,0)</f>
        <v>0</v>
      </c>
      <c r="BH92" s="224">
        <f>-IF(AND(BH$4=Settings!$CB$39,PPE!BH$7=Settings!$CA$39),Inputs!$JG$20,0)</f>
        <v>0</v>
      </c>
      <c r="BI92" s="224">
        <f>-IF(AND(BI$4=Settings!$CB$39,PPE!BI$7=Settings!$CA$39),Inputs!$JG$20,0)</f>
        <v>0</v>
      </c>
      <c r="BJ92" s="224">
        <f>-IF(AND(BJ$4=Settings!$CB$39,PPE!BJ$7=Settings!$CA$39),Inputs!$JG$20,0)</f>
        <v>0</v>
      </c>
      <c r="BK92" s="224">
        <f>-IF(AND(BK$4=Settings!$CB$39,PPE!BK$7=Settings!$CA$39),Inputs!$JG$20,0)</f>
        <v>0</v>
      </c>
      <c r="BL92" s="224">
        <f>-IF(AND(BL$4=Settings!$CB$39,PPE!BL$7=Settings!$CA$39),Inputs!$JG$20,0)</f>
        <v>0</v>
      </c>
      <c r="BM92" s="224">
        <f>-IF(AND(BM$4=Settings!$CB$39,PPE!BM$7=Settings!$CA$39),Inputs!$JG$20,0)</f>
        <v>0</v>
      </c>
      <c r="BN92" s="224">
        <f>-IF(AND(BN$4=Settings!$CB$39,PPE!BN$7=Settings!$CA$39),Inputs!$JG$20,0)</f>
        <v>0</v>
      </c>
      <c r="BO92" s="224">
        <f>-IF(AND(BO$4=Settings!$CB$39,PPE!BO$7=Settings!$CA$39),Inputs!$JG$20,0)</f>
        <v>0</v>
      </c>
      <c r="BP92" s="224">
        <f>-IF(AND(BP$4=Settings!$CB$39,PPE!BP$7=Settings!$CA$39),Inputs!$JG$20,0)</f>
        <v>0</v>
      </c>
      <c r="BQ92" s="224">
        <f>-IF(AND(BQ$4=Settings!$CB$39,PPE!BQ$7=Settings!$CA$39),Inputs!$JG$20,0)</f>
        <v>0</v>
      </c>
      <c r="BR92" s="224">
        <f>-IF(AND(BR$4=Settings!$CB$39,PPE!BR$7=Settings!$CA$39),Inputs!$JG$20,0)</f>
        <v>0</v>
      </c>
      <c r="BS92" s="224">
        <f>-IF(AND(BS$4=Settings!$CB$39,PPE!BS$7=Settings!$CA$39),Inputs!$JG$20,0)</f>
        <v>0</v>
      </c>
      <c r="BT92" s="224">
        <f>-IF(AND(BT$4=Settings!$CB$39,PPE!BT$7=Settings!$CA$39),Inputs!$JG$20,0)</f>
        <v>0</v>
      </c>
      <c r="BU92" s="224">
        <f>-IF(AND(BU$4=Settings!$CB$39,PPE!BU$7=Settings!$CA$39),Inputs!$JG$20,0)</f>
        <v>0</v>
      </c>
      <c r="BV92" s="224">
        <f>-IF(AND(BV$4=Settings!$CB$39,PPE!BV$7=Settings!$CA$39),Inputs!$JG$20,0)</f>
        <v>0</v>
      </c>
      <c r="BW92" s="224">
        <f>-IF(AND(BW$4=Settings!$CB$39,PPE!BW$7=Settings!$CA$39),Inputs!$JG$20,0)</f>
        <v>0</v>
      </c>
      <c r="BX92" s="224">
        <f>-IF(AND(BX$4=Settings!$CB$39,PPE!BX$7=Settings!$CA$39),Inputs!$JG$20,0)</f>
        <v>0</v>
      </c>
      <c r="BY92" s="224">
        <f>-IF(AND(BY$4=Settings!$CB$39,PPE!BY$7=Settings!$CA$39),Inputs!$JG$20,0)</f>
        <v>0</v>
      </c>
      <c r="BZ92" s="224">
        <f>-IF(AND(BZ$4=Settings!$CB$39,PPE!BZ$7=Settings!$CA$39),Inputs!$JG$20,0)</f>
        <v>0</v>
      </c>
      <c r="CA92" s="224">
        <f>-IF(AND(CA$4=Settings!$CB$39,PPE!CA$7=Settings!$CA$39),Inputs!$JG$20,0)</f>
        <v>0</v>
      </c>
      <c r="CB92" s="224">
        <f>-IF(AND(CB$4=Settings!$CB$39,PPE!CB$7=Settings!$CA$39),Inputs!$JG$20,0)</f>
        <v>0</v>
      </c>
      <c r="CC92" s="224">
        <f>-IF(AND(CC$4=Settings!$CB$39,PPE!CC$7=Settings!$CA$39),Inputs!$JG$20,0)</f>
        <v>0</v>
      </c>
      <c r="CD92" s="224">
        <f>-IF(AND(CD$4=Settings!$CB$39,PPE!CD$7=Settings!$CA$39),Inputs!$JG$20,0)</f>
        <v>0</v>
      </c>
      <c r="CE92" s="224">
        <f>-IF(AND(CE$4=Settings!$CB$39,PPE!CE$7=Settings!$CA$39),Inputs!$JG$20,0)</f>
        <v>0</v>
      </c>
      <c r="CF92" s="224">
        <f>-IF(AND(CF$4=Settings!$CB$39,PPE!CF$7=Settings!$CA$39),Inputs!$JG$20,0)</f>
        <v>0</v>
      </c>
      <c r="CG92" s="224">
        <f>-IF(AND(CG$4=Settings!$CB$39,PPE!CG$7=Settings!$CA$39),Inputs!$JG$20,0)</f>
        <v>0</v>
      </c>
      <c r="CH92" s="224">
        <f>-IF(AND(CH$4=Settings!$CB$39,PPE!CH$7=Settings!$CA$39),Inputs!$JG$20,0)</f>
        <v>0</v>
      </c>
      <c r="CI92" s="224">
        <f>-IF(AND(CI$4=Settings!$CB$39,PPE!CI$7=Settings!$CA$39),Inputs!$JG$20,0)</f>
        <v>0</v>
      </c>
      <c r="CJ92" s="224">
        <f>-IF(AND(CJ$4=Settings!$CB$39,PPE!CJ$7=Settings!$CA$39),Inputs!$JG$20,0)</f>
        <v>0</v>
      </c>
      <c r="CK92" s="224">
        <f>-IF(AND(CK$4=Settings!$CB$39,PPE!CK$7=Settings!$CA$39),Inputs!$JG$20,0)</f>
        <v>0</v>
      </c>
      <c r="CL92" s="224">
        <f>-IF(AND(CL$4=Settings!$CB$39,PPE!CL$7=Settings!$CA$39),Inputs!$JG$20,0)</f>
        <v>0</v>
      </c>
      <c r="CM92" s="224">
        <f>-IF(AND(CM$4=Settings!$CB$39,PPE!CM$7=Settings!$CA$39),Inputs!$JG$20,0)</f>
        <v>0</v>
      </c>
    </row>
    <row r="93" spans="1:91" s="219" customFormat="1" ht="15" x14ac:dyDescent="0.2">
      <c r="A93" s="223"/>
      <c r="B93" s="222" t="s">
        <v>329</v>
      </c>
      <c r="C93" s="221" t="str">
        <f>Inputs!$J$16</f>
        <v>EUR</v>
      </c>
      <c r="D93" s="19" t="s">
        <v>19</v>
      </c>
      <c r="E93" s="220">
        <f>SUM(E90:E92)</f>
        <v>0</v>
      </c>
      <c r="F93" s="220">
        <f>SUM(F90:F92)</f>
        <v>0</v>
      </c>
      <c r="G93" s="220">
        <f>SUM(G90:G92)</f>
        <v>0</v>
      </c>
      <c r="H93" s="220">
        <f>SUM(H90:H92)</f>
        <v>0</v>
      </c>
      <c r="I93" s="220">
        <f>SUM(I90:I92)</f>
        <v>0</v>
      </c>
      <c r="K93" s="220">
        <f t="shared" ref="K93:AD93" si="146">SUM(K90:K92)</f>
        <v>0</v>
      </c>
      <c r="L93" s="220">
        <f t="shared" si="146"/>
        <v>10000</v>
      </c>
      <c r="M93" s="220">
        <f t="shared" si="146"/>
        <v>0</v>
      </c>
      <c r="N93" s="220">
        <f t="shared" si="146"/>
        <v>0</v>
      </c>
      <c r="O93" s="220">
        <f t="shared" si="146"/>
        <v>0</v>
      </c>
      <c r="P93" s="220">
        <f t="shared" si="146"/>
        <v>0</v>
      </c>
      <c r="Q93" s="220">
        <f t="shared" si="146"/>
        <v>0</v>
      </c>
      <c r="R93" s="220">
        <f t="shared" si="146"/>
        <v>0</v>
      </c>
      <c r="S93" s="220">
        <f t="shared" si="146"/>
        <v>0</v>
      </c>
      <c r="T93" s="220">
        <f t="shared" si="146"/>
        <v>0</v>
      </c>
      <c r="U93" s="220">
        <f t="shared" si="146"/>
        <v>0</v>
      </c>
      <c r="V93" s="220">
        <f t="shared" si="146"/>
        <v>0</v>
      </c>
      <c r="W93" s="220">
        <f t="shared" si="146"/>
        <v>0</v>
      </c>
      <c r="X93" s="220">
        <f t="shared" si="146"/>
        <v>0</v>
      </c>
      <c r="Y93" s="220">
        <f t="shared" si="146"/>
        <v>0</v>
      </c>
      <c r="Z93" s="220">
        <f t="shared" si="146"/>
        <v>0</v>
      </c>
      <c r="AA93" s="220">
        <f t="shared" si="146"/>
        <v>0</v>
      </c>
      <c r="AB93" s="220">
        <f t="shared" si="146"/>
        <v>0</v>
      </c>
      <c r="AC93" s="220">
        <f t="shared" si="146"/>
        <v>0</v>
      </c>
      <c r="AD93" s="220">
        <f t="shared" si="146"/>
        <v>0</v>
      </c>
      <c r="AF93" s="220">
        <f t="shared" ref="AF93:BK93" si="147">SUM(AF90:AF92)</f>
        <v>0</v>
      </c>
      <c r="AG93" s="220">
        <f t="shared" si="147"/>
        <v>0</v>
      </c>
      <c r="AH93" s="220">
        <f t="shared" si="147"/>
        <v>0</v>
      </c>
      <c r="AI93" s="220">
        <f t="shared" si="147"/>
        <v>0</v>
      </c>
      <c r="AJ93" s="220">
        <f t="shared" si="147"/>
        <v>0</v>
      </c>
      <c r="AK93" s="220">
        <f t="shared" si="147"/>
        <v>10000</v>
      </c>
      <c r="AL93" s="220">
        <f t="shared" si="147"/>
        <v>10000</v>
      </c>
      <c r="AM93" s="220">
        <f t="shared" si="147"/>
        <v>0</v>
      </c>
      <c r="AN93" s="220">
        <f t="shared" si="147"/>
        <v>0</v>
      </c>
      <c r="AO93" s="220">
        <f t="shared" si="147"/>
        <v>0</v>
      </c>
      <c r="AP93" s="220">
        <f t="shared" si="147"/>
        <v>0</v>
      </c>
      <c r="AQ93" s="220">
        <f t="shared" si="147"/>
        <v>0</v>
      </c>
      <c r="AR93" s="220">
        <f t="shared" si="147"/>
        <v>0</v>
      </c>
      <c r="AS93" s="220">
        <f t="shared" si="147"/>
        <v>0</v>
      </c>
      <c r="AT93" s="220">
        <f t="shared" si="147"/>
        <v>0</v>
      </c>
      <c r="AU93" s="220">
        <f t="shared" si="147"/>
        <v>0</v>
      </c>
      <c r="AV93" s="220">
        <f t="shared" si="147"/>
        <v>0</v>
      </c>
      <c r="AW93" s="220">
        <f t="shared" si="147"/>
        <v>0</v>
      </c>
      <c r="AX93" s="220">
        <f t="shared" si="147"/>
        <v>0</v>
      </c>
      <c r="AY93" s="220">
        <f t="shared" si="147"/>
        <v>0</v>
      </c>
      <c r="AZ93" s="220">
        <f t="shared" si="147"/>
        <v>0</v>
      </c>
      <c r="BA93" s="220">
        <f t="shared" si="147"/>
        <v>0</v>
      </c>
      <c r="BB93" s="220">
        <f t="shared" si="147"/>
        <v>0</v>
      </c>
      <c r="BC93" s="220">
        <f t="shared" si="147"/>
        <v>0</v>
      </c>
      <c r="BD93" s="220">
        <f t="shared" si="147"/>
        <v>0</v>
      </c>
      <c r="BE93" s="220">
        <f t="shared" si="147"/>
        <v>0</v>
      </c>
      <c r="BF93" s="220">
        <f t="shared" si="147"/>
        <v>0</v>
      </c>
      <c r="BG93" s="220">
        <f t="shared" si="147"/>
        <v>0</v>
      </c>
      <c r="BH93" s="220">
        <f t="shared" si="147"/>
        <v>0</v>
      </c>
      <c r="BI93" s="220">
        <f t="shared" si="147"/>
        <v>0</v>
      </c>
      <c r="BJ93" s="220">
        <f t="shared" si="147"/>
        <v>0</v>
      </c>
      <c r="BK93" s="220">
        <f t="shared" si="147"/>
        <v>0</v>
      </c>
      <c r="BL93" s="220">
        <f t="shared" ref="BL93:CM93" si="148">SUM(BL90:BL92)</f>
        <v>0</v>
      </c>
      <c r="BM93" s="220">
        <f t="shared" si="148"/>
        <v>0</v>
      </c>
      <c r="BN93" s="220">
        <f t="shared" si="148"/>
        <v>0</v>
      </c>
      <c r="BO93" s="220">
        <f t="shared" si="148"/>
        <v>0</v>
      </c>
      <c r="BP93" s="220">
        <f t="shared" si="148"/>
        <v>0</v>
      </c>
      <c r="BQ93" s="220">
        <f t="shared" si="148"/>
        <v>0</v>
      </c>
      <c r="BR93" s="220">
        <f t="shared" si="148"/>
        <v>0</v>
      </c>
      <c r="BS93" s="220">
        <f t="shared" si="148"/>
        <v>0</v>
      </c>
      <c r="BT93" s="220">
        <f t="shared" si="148"/>
        <v>0</v>
      </c>
      <c r="BU93" s="220">
        <f t="shared" si="148"/>
        <v>0</v>
      </c>
      <c r="BV93" s="220">
        <f t="shared" si="148"/>
        <v>0</v>
      </c>
      <c r="BW93" s="220">
        <f t="shared" si="148"/>
        <v>0</v>
      </c>
      <c r="BX93" s="220">
        <f t="shared" si="148"/>
        <v>0</v>
      </c>
      <c r="BY93" s="220">
        <f t="shared" si="148"/>
        <v>0</v>
      </c>
      <c r="BZ93" s="220">
        <f t="shared" si="148"/>
        <v>0</v>
      </c>
      <c r="CA93" s="220">
        <f t="shared" si="148"/>
        <v>0</v>
      </c>
      <c r="CB93" s="220">
        <f t="shared" si="148"/>
        <v>0</v>
      </c>
      <c r="CC93" s="220">
        <f t="shared" si="148"/>
        <v>0</v>
      </c>
      <c r="CD93" s="220">
        <f t="shared" si="148"/>
        <v>0</v>
      </c>
      <c r="CE93" s="220">
        <f t="shared" si="148"/>
        <v>0</v>
      </c>
      <c r="CF93" s="220">
        <f t="shared" si="148"/>
        <v>0</v>
      </c>
      <c r="CG93" s="220">
        <f t="shared" si="148"/>
        <v>0</v>
      </c>
      <c r="CH93" s="220">
        <f t="shared" si="148"/>
        <v>0</v>
      </c>
      <c r="CI93" s="220">
        <f t="shared" si="148"/>
        <v>0</v>
      </c>
      <c r="CJ93" s="220">
        <f t="shared" si="148"/>
        <v>0</v>
      </c>
      <c r="CK93" s="220">
        <f t="shared" si="148"/>
        <v>0</v>
      </c>
      <c r="CL93" s="220">
        <f t="shared" si="148"/>
        <v>0</v>
      </c>
      <c r="CM93" s="220">
        <f t="shared" si="148"/>
        <v>0</v>
      </c>
    </row>
    <row r="94" spans="1:91" s="20" customFormat="1" ht="15" x14ac:dyDescent="0.2">
      <c r="A94" s="223"/>
      <c r="C94" s="223"/>
    </row>
    <row r="95" spans="1:91" s="20" customFormat="1" ht="15" x14ac:dyDescent="0.2">
      <c r="A95" s="223" t="str">
        <f>Inputs!JJ21</f>
        <v>▻ General &amp; Administrative</v>
      </c>
      <c r="B95" s="226" t="s">
        <v>334</v>
      </c>
      <c r="C95" s="223"/>
    </row>
    <row r="96" spans="1:91" s="20" customFormat="1" ht="15" x14ac:dyDescent="0.2">
      <c r="A96" s="223"/>
      <c r="B96" s="28" t="s">
        <v>332</v>
      </c>
      <c r="C96" s="221" t="str">
        <f>Inputs!$J$16</f>
        <v>EUR</v>
      </c>
      <c r="D96" s="19" t="s">
        <v>19</v>
      </c>
      <c r="E96" s="63">
        <v>0</v>
      </c>
      <c r="F96" s="63">
        <f>E99</f>
        <v>14500</v>
      </c>
      <c r="G96" s="63">
        <f>F99</f>
        <v>13000</v>
      </c>
      <c r="H96" s="63">
        <f>G99</f>
        <v>11500</v>
      </c>
      <c r="I96" s="63">
        <f>H99</f>
        <v>10000</v>
      </c>
      <c r="K96" s="63">
        <v>0</v>
      </c>
      <c r="L96" s="63">
        <f t="shared" ref="L96:AD96" si="149">K99</f>
        <v>0</v>
      </c>
      <c r="M96" s="63">
        <f t="shared" si="149"/>
        <v>0</v>
      </c>
      <c r="N96" s="63">
        <f t="shared" si="149"/>
        <v>14875</v>
      </c>
      <c r="O96" s="63">
        <f t="shared" si="149"/>
        <v>14500</v>
      </c>
      <c r="P96" s="63">
        <f t="shared" si="149"/>
        <v>14125</v>
      </c>
      <c r="Q96" s="63">
        <f t="shared" si="149"/>
        <v>13750</v>
      </c>
      <c r="R96" s="63">
        <f t="shared" si="149"/>
        <v>13375</v>
      </c>
      <c r="S96" s="63">
        <f t="shared" si="149"/>
        <v>13000</v>
      </c>
      <c r="T96" s="63">
        <f t="shared" si="149"/>
        <v>12625</v>
      </c>
      <c r="U96" s="63">
        <f t="shared" si="149"/>
        <v>12250</v>
      </c>
      <c r="V96" s="63">
        <f t="shared" si="149"/>
        <v>11875</v>
      </c>
      <c r="W96" s="63">
        <f t="shared" si="149"/>
        <v>11500</v>
      </c>
      <c r="X96" s="63">
        <f t="shared" si="149"/>
        <v>11125</v>
      </c>
      <c r="Y96" s="63">
        <f t="shared" si="149"/>
        <v>10750</v>
      </c>
      <c r="Z96" s="63">
        <f t="shared" si="149"/>
        <v>10375</v>
      </c>
      <c r="AA96" s="63">
        <f t="shared" si="149"/>
        <v>10000</v>
      </c>
      <c r="AB96" s="63">
        <f t="shared" si="149"/>
        <v>9625</v>
      </c>
      <c r="AC96" s="63">
        <f t="shared" si="149"/>
        <v>9250</v>
      </c>
      <c r="AD96" s="63">
        <f t="shared" si="149"/>
        <v>8875</v>
      </c>
      <c r="AF96" s="63">
        <v>0</v>
      </c>
      <c r="AG96" s="63">
        <f t="shared" ref="AG96:BL96" si="150">AF99</f>
        <v>0</v>
      </c>
      <c r="AH96" s="63">
        <f t="shared" si="150"/>
        <v>0</v>
      </c>
      <c r="AI96" s="63">
        <f t="shared" si="150"/>
        <v>0</v>
      </c>
      <c r="AJ96" s="63">
        <f t="shared" si="150"/>
        <v>0</v>
      </c>
      <c r="AK96" s="63">
        <f t="shared" si="150"/>
        <v>0</v>
      </c>
      <c r="AL96" s="63">
        <f t="shared" si="150"/>
        <v>0</v>
      </c>
      <c r="AM96" s="63">
        <f t="shared" si="150"/>
        <v>0</v>
      </c>
      <c r="AN96" s="63">
        <f t="shared" si="150"/>
        <v>15000</v>
      </c>
      <c r="AO96" s="63">
        <f t="shared" si="150"/>
        <v>14875</v>
      </c>
      <c r="AP96" s="63">
        <f t="shared" si="150"/>
        <v>14750</v>
      </c>
      <c r="AQ96" s="63">
        <f t="shared" si="150"/>
        <v>14625</v>
      </c>
      <c r="AR96" s="63">
        <f t="shared" si="150"/>
        <v>14500</v>
      </c>
      <c r="AS96" s="63">
        <f t="shared" si="150"/>
        <v>14375</v>
      </c>
      <c r="AT96" s="63">
        <f t="shared" si="150"/>
        <v>14250</v>
      </c>
      <c r="AU96" s="63">
        <f t="shared" si="150"/>
        <v>14125</v>
      </c>
      <c r="AV96" s="63">
        <f t="shared" si="150"/>
        <v>14000</v>
      </c>
      <c r="AW96" s="63">
        <f t="shared" si="150"/>
        <v>13875</v>
      </c>
      <c r="AX96" s="63">
        <f t="shared" si="150"/>
        <v>13750</v>
      </c>
      <c r="AY96" s="63">
        <f t="shared" si="150"/>
        <v>13625</v>
      </c>
      <c r="AZ96" s="63">
        <f t="shared" si="150"/>
        <v>13500</v>
      </c>
      <c r="BA96" s="63">
        <f t="shared" si="150"/>
        <v>13375</v>
      </c>
      <c r="BB96" s="63">
        <f t="shared" si="150"/>
        <v>13250</v>
      </c>
      <c r="BC96" s="63">
        <f t="shared" si="150"/>
        <v>13125</v>
      </c>
      <c r="BD96" s="63">
        <f t="shared" si="150"/>
        <v>13000</v>
      </c>
      <c r="BE96" s="63">
        <f t="shared" si="150"/>
        <v>12875</v>
      </c>
      <c r="BF96" s="63">
        <f t="shared" si="150"/>
        <v>12750</v>
      </c>
      <c r="BG96" s="63">
        <f t="shared" si="150"/>
        <v>12625</v>
      </c>
      <c r="BH96" s="63">
        <f t="shared" si="150"/>
        <v>12500</v>
      </c>
      <c r="BI96" s="63">
        <f t="shared" si="150"/>
        <v>12375</v>
      </c>
      <c r="BJ96" s="63">
        <f t="shared" si="150"/>
        <v>12250</v>
      </c>
      <c r="BK96" s="63">
        <f t="shared" si="150"/>
        <v>12125</v>
      </c>
      <c r="BL96" s="63">
        <f t="shared" si="150"/>
        <v>12000</v>
      </c>
      <c r="BM96" s="63">
        <f t="shared" ref="BM96:CM96" si="151">BL99</f>
        <v>11875</v>
      </c>
      <c r="BN96" s="63">
        <f t="shared" si="151"/>
        <v>11750</v>
      </c>
      <c r="BO96" s="63">
        <f t="shared" si="151"/>
        <v>11625</v>
      </c>
      <c r="BP96" s="63">
        <f t="shared" si="151"/>
        <v>11500</v>
      </c>
      <c r="BQ96" s="63">
        <f t="shared" si="151"/>
        <v>11375</v>
      </c>
      <c r="BR96" s="63">
        <f t="shared" si="151"/>
        <v>11250</v>
      </c>
      <c r="BS96" s="63">
        <f t="shared" si="151"/>
        <v>11125</v>
      </c>
      <c r="BT96" s="63">
        <f t="shared" si="151"/>
        <v>11000</v>
      </c>
      <c r="BU96" s="63">
        <f t="shared" si="151"/>
        <v>10875</v>
      </c>
      <c r="BV96" s="63">
        <f t="shared" si="151"/>
        <v>10750</v>
      </c>
      <c r="BW96" s="63">
        <f t="shared" si="151"/>
        <v>10625</v>
      </c>
      <c r="BX96" s="63">
        <f t="shared" si="151"/>
        <v>10500</v>
      </c>
      <c r="BY96" s="63">
        <f t="shared" si="151"/>
        <v>10375</v>
      </c>
      <c r="BZ96" s="63">
        <f t="shared" si="151"/>
        <v>10250</v>
      </c>
      <c r="CA96" s="63">
        <f t="shared" si="151"/>
        <v>10125</v>
      </c>
      <c r="CB96" s="63">
        <f t="shared" si="151"/>
        <v>10000</v>
      </c>
      <c r="CC96" s="63">
        <f t="shared" si="151"/>
        <v>9875</v>
      </c>
      <c r="CD96" s="63">
        <f t="shared" si="151"/>
        <v>9750</v>
      </c>
      <c r="CE96" s="63">
        <f t="shared" si="151"/>
        <v>9625</v>
      </c>
      <c r="CF96" s="63">
        <f t="shared" si="151"/>
        <v>9500</v>
      </c>
      <c r="CG96" s="63">
        <f t="shared" si="151"/>
        <v>9375</v>
      </c>
      <c r="CH96" s="63">
        <f t="shared" si="151"/>
        <v>9250</v>
      </c>
      <c r="CI96" s="63">
        <f t="shared" si="151"/>
        <v>9125</v>
      </c>
      <c r="CJ96" s="63">
        <f t="shared" si="151"/>
        <v>9000</v>
      </c>
      <c r="CK96" s="63">
        <f t="shared" si="151"/>
        <v>8875</v>
      </c>
      <c r="CL96" s="63">
        <f t="shared" si="151"/>
        <v>8750</v>
      </c>
      <c r="CM96" s="63">
        <f t="shared" si="151"/>
        <v>8625</v>
      </c>
    </row>
    <row r="97" spans="1:91" s="20" customFormat="1" ht="15" x14ac:dyDescent="0.2">
      <c r="A97" s="223"/>
      <c r="B97" s="62" t="s">
        <v>331</v>
      </c>
      <c r="C97" s="221" t="str">
        <f>Inputs!$J$16</f>
        <v>EUR</v>
      </c>
      <c r="D97" s="19" t="s">
        <v>19</v>
      </c>
      <c r="E97" s="27">
        <f t="shared" ref="E97:I98" si="152">SUMIF($K$4:$AD$4,E$4,$K97:$AD97)</f>
        <v>15000</v>
      </c>
      <c r="F97" s="27">
        <f t="shared" si="152"/>
        <v>0</v>
      </c>
      <c r="G97" s="27">
        <f t="shared" si="152"/>
        <v>0</v>
      </c>
      <c r="H97" s="27">
        <f t="shared" si="152"/>
        <v>0</v>
      </c>
      <c r="I97" s="27">
        <f t="shared" si="152"/>
        <v>0</v>
      </c>
      <c r="K97" s="27">
        <f t="shared" ref="K97:T98" si="153">SUMIFS($AF97:$CM97,$AF$4:$CM$4,K$4,$AF$8:$CM$8,K$8)</f>
        <v>0</v>
      </c>
      <c r="L97" s="27">
        <f t="shared" si="153"/>
        <v>0</v>
      </c>
      <c r="M97" s="27">
        <f t="shared" si="153"/>
        <v>15000</v>
      </c>
      <c r="N97" s="27">
        <f t="shared" si="153"/>
        <v>0</v>
      </c>
      <c r="O97" s="27">
        <f t="shared" si="153"/>
        <v>0</v>
      </c>
      <c r="P97" s="27">
        <f t="shared" si="153"/>
        <v>0</v>
      </c>
      <c r="Q97" s="27">
        <f t="shared" si="153"/>
        <v>0</v>
      </c>
      <c r="R97" s="27">
        <f t="shared" si="153"/>
        <v>0</v>
      </c>
      <c r="S97" s="27">
        <f t="shared" si="153"/>
        <v>0</v>
      </c>
      <c r="T97" s="27">
        <f t="shared" si="153"/>
        <v>0</v>
      </c>
      <c r="U97" s="27">
        <f t="shared" ref="U97:AD98" si="154">SUMIFS($AF97:$CM97,$AF$4:$CM$4,U$4,$AF$8:$CM$8,U$8)</f>
        <v>0</v>
      </c>
      <c r="V97" s="27">
        <f t="shared" si="154"/>
        <v>0</v>
      </c>
      <c r="W97" s="27">
        <f t="shared" si="154"/>
        <v>0</v>
      </c>
      <c r="X97" s="27">
        <f t="shared" si="154"/>
        <v>0</v>
      </c>
      <c r="Y97" s="27">
        <f t="shared" si="154"/>
        <v>0</v>
      </c>
      <c r="Z97" s="27">
        <f t="shared" si="154"/>
        <v>0</v>
      </c>
      <c r="AA97" s="27">
        <f t="shared" si="154"/>
        <v>0</v>
      </c>
      <c r="AB97" s="27">
        <f t="shared" si="154"/>
        <v>0</v>
      </c>
      <c r="AC97" s="27">
        <f t="shared" si="154"/>
        <v>0</v>
      </c>
      <c r="AD97" s="27">
        <f t="shared" si="154"/>
        <v>0</v>
      </c>
      <c r="AF97" s="27">
        <f t="shared" ref="AF97:BK97" si="155">-AF103</f>
        <v>0</v>
      </c>
      <c r="AG97" s="27">
        <f t="shared" si="155"/>
        <v>0</v>
      </c>
      <c r="AH97" s="27">
        <f t="shared" si="155"/>
        <v>0</v>
      </c>
      <c r="AI97" s="27">
        <f t="shared" si="155"/>
        <v>0</v>
      </c>
      <c r="AJ97" s="27">
        <f t="shared" si="155"/>
        <v>0</v>
      </c>
      <c r="AK97" s="27">
        <f t="shared" si="155"/>
        <v>0</v>
      </c>
      <c r="AL97" s="27">
        <f t="shared" si="155"/>
        <v>0</v>
      </c>
      <c r="AM97" s="27">
        <f t="shared" si="155"/>
        <v>15000</v>
      </c>
      <c r="AN97" s="27">
        <f t="shared" si="155"/>
        <v>0</v>
      </c>
      <c r="AO97" s="27">
        <f t="shared" si="155"/>
        <v>0</v>
      </c>
      <c r="AP97" s="27">
        <f t="shared" si="155"/>
        <v>0</v>
      </c>
      <c r="AQ97" s="27">
        <f t="shared" si="155"/>
        <v>0</v>
      </c>
      <c r="AR97" s="27">
        <f t="shared" si="155"/>
        <v>0</v>
      </c>
      <c r="AS97" s="27">
        <f t="shared" si="155"/>
        <v>0</v>
      </c>
      <c r="AT97" s="27">
        <f t="shared" si="155"/>
        <v>0</v>
      </c>
      <c r="AU97" s="27">
        <f t="shared" si="155"/>
        <v>0</v>
      </c>
      <c r="AV97" s="27">
        <f t="shared" si="155"/>
        <v>0</v>
      </c>
      <c r="AW97" s="27">
        <f t="shared" si="155"/>
        <v>0</v>
      </c>
      <c r="AX97" s="27">
        <f t="shared" si="155"/>
        <v>0</v>
      </c>
      <c r="AY97" s="27">
        <f t="shared" si="155"/>
        <v>0</v>
      </c>
      <c r="AZ97" s="27">
        <f t="shared" si="155"/>
        <v>0</v>
      </c>
      <c r="BA97" s="27">
        <f t="shared" si="155"/>
        <v>0</v>
      </c>
      <c r="BB97" s="27">
        <f t="shared" si="155"/>
        <v>0</v>
      </c>
      <c r="BC97" s="27">
        <f t="shared" si="155"/>
        <v>0</v>
      </c>
      <c r="BD97" s="27">
        <f t="shared" si="155"/>
        <v>0</v>
      </c>
      <c r="BE97" s="27">
        <f t="shared" si="155"/>
        <v>0</v>
      </c>
      <c r="BF97" s="27">
        <f t="shared" si="155"/>
        <v>0</v>
      </c>
      <c r="BG97" s="27">
        <f t="shared" si="155"/>
        <v>0</v>
      </c>
      <c r="BH97" s="27">
        <f t="shared" si="155"/>
        <v>0</v>
      </c>
      <c r="BI97" s="27">
        <f t="shared" si="155"/>
        <v>0</v>
      </c>
      <c r="BJ97" s="27">
        <f t="shared" si="155"/>
        <v>0</v>
      </c>
      <c r="BK97" s="27">
        <f t="shared" si="155"/>
        <v>0</v>
      </c>
      <c r="BL97" s="27">
        <f t="shared" ref="BL97:CM97" si="156">-BL103</f>
        <v>0</v>
      </c>
      <c r="BM97" s="27">
        <f t="shared" si="156"/>
        <v>0</v>
      </c>
      <c r="BN97" s="27">
        <f t="shared" si="156"/>
        <v>0</v>
      </c>
      <c r="BO97" s="27">
        <f t="shared" si="156"/>
        <v>0</v>
      </c>
      <c r="BP97" s="27">
        <f t="shared" si="156"/>
        <v>0</v>
      </c>
      <c r="BQ97" s="27">
        <f t="shared" si="156"/>
        <v>0</v>
      </c>
      <c r="BR97" s="27">
        <f t="shared" si="156"/>
        <v>0</v>
      </c>
      <c r="BS97" s="27">
        <f t="shared" si="156"/>
        <v>0</v>
      </c>
      <c r="BT97" s="27">
        <f t="shared" si="156"/>
        <v>0</v>
      </c>
      <c r="BU97" s="27">
        <f t="shared" si="156"/>
        <v>0</v>
      </c>
      <c r="BV97" s="27">
        <f t="shared" si="156"/>
        <v>0</v>
      </c>
      <c r="BW97" s="27">
        <f t="shared" si="156"/>
        <v>0</v>
      </c>
      <c r="BX97" s="27">
        <f t="shared" si="156"/>
        <v>0</v>
      </c>
      <c r="BY97" s="27">
        <f t="shared" si="156"/>
        <v>0</v>
      </c>
      <c r="BZ97" s="27">
        <f t="shared" si="156"/>
        <v>0</v>
      </c>
      <c r="CA97" s="27">
        <f t="shared" si="156"/>
        <v>0</v>
      </c>
      <c r="CB97" s="27">
        <f t="shared" si="156"/>
        <v>0</v>
      </c>
      <c r="CC97" s="27">
        <f t="shared" si="156"/>
        <v>0</v>
      </c>
      <c r="CD97" s="27">
        <f t="shared" si="156"/>
        <v>0</v>
      </c>
      <c r="CE97" s="27">
        <f t="shared" si="156"/>
        <v>0</v>
      </c>
      <c r="CF97" s="27">
        <f t="shared" si="156"/>
        <v>0</v>
      </c>
      <c r="CG97" s="27">
        <f t="shared" si="156"/>
        <v>0</v>
      </c>
      <c r="CH97" s="27">
        <f t="shared" si="156"/>
        <v>0</v>
      </c>
      <c r="CI97" s="27">
        <f t="shared" si="156"/>
        <v>0</v>
      </c>
      <c r="CJ97" s="27">
        <f t="shared" si="156"/>
        <v>0</v>
      </c>
      <c r="CK97" s="27">
        <f t="shared" si="156"/>
        <v>0</v>
      </c>
      <c r="CL97" s="27">
        <f t="shared" si="156"/>
        <v>0</v>
      </c>
      <c r="CM97" s="27">
        <f t="shared" si="156"/>
        <v>0</v>
      </c>
    </row>
    <row r="98" spans="1:91" s="20" customFormat="1" ht="15" x14ac:dyDescent="0.2">
      <c r="A98" s="223" t="str">
        <f>A95</f>
        <v>▻ General &amp; Administrative</v>
      </c>
      <c r="B98" s="62" t="s">
        <v>333</v>
      </c>
      <c r="C98" s="221" t="str">
        <f>Inputs!$J$16</f>
        <v>EUR</v>
      </c>
      <c r="D98" s="19" t="s">
        <v>19</v>
      </c>
      <c r="E98" s="27">
        <f t="shared" si="152"/>
        <v>-500</v>
      </c>
      <c r="F98" s="27">
        <f t="shared" si="152"/>
        <v>-1500</v>
      </c>
      <c r="G98" s="27">
        <f t="shared" si="152"/>
        <v>-1500</v>
      </c>
      <c r="H98" s="27">
        <f t="shared" si="152"/>
        <v>-1500</v>
      </c>
      <c r="I98" s="27">
        <f t="shared" si="152"/>
        <v>-1500</v>
      </c>
      <c r="K98" s="27">
        <f t="shared" si="153"/>
        <v>0</v>
      </c>
      <c r="L98" s="27">
        <f t="shared" si="153"/>
        <v>0</v>
      </c>
      <c r="M98" s="27">
        <f t="shared" si="153"/>
        <v>-125</v>
      </c>
      <c r="N98" s="27">
        <f t="shared" si="153"/>
        <v>-375</v>
      </c>
      <c r="O98" s="27">
        <f t="shared" si="153"/>
        <v>-375</v>
      </c>
      <c r="P98" s="27">
        <f t="shared" si="153"/>
        <v>-375</v>
      </c>
      <c r="Q98" s="27">
        <f t="shared" si="153"/>
        <v>-375</v>
      </c>
      <c r="R98" s="27">
        <f t="shared" si="153"/>
        <v>-375</v>
      </c>
      <c r="S98" s="27">
        <f t="shared" si="153"/>
        <v>-375</v>
      </c>
      <c r="T98" s="27">
        <f t="shared" si="153"/>
        <v>-375</v>
      </c>
      <c r="U98" s="27">
        <f t="shared" si="154"/>
        <v>-375</v>
      </c>
      <c r="V98" s="27">
        <f t="shared" si="154"/>
        <v>-375</v>
      </c>
      <c r="W98" s="27">
        <f t="shared" si="154"/>
        <v>-375</v>
      </c>
      <c r="X98" s="27">
        <f t="shared" si="154"/>
        <v>-375</v>
      </c>
      <c r="Y98" s="27">
        <f t="shared" si="154"/>
        <v>-375</v>
      </c>
      <c r="Z98" s="27">
        <f t="shared" si="154"/>
        <v>-375</v>
      </c>
      <c r="AA98" s="27">
        <f t="shared" si="154"/>
        <v>-375</v>
      </c>
      <c r="AB98" s="27">
        <f t="shared" si="154"/>
        <v>-375</v>
      </c>
      <c r="AC98" s="27">
        <f t="shared" si="154"/>
        <v>-375</v>
      </c>
      <c r="AD98" s="27">
        <f t="shared" si="154"/>
        <v>-375</v>
      </c>
      <c r="AF98" s="27">
        <f>-IF(AF96&gt;0,Settings!$BZ$20,0)</f>
        <v>0</v>
      </c>
      <c r="AG98" s="27">
        <f>-IF(AG96&gt;0,Settings!$BZ$20,0)</f>
        <v>0</v>
      </c>
      <c r="AH98" s="27">
        <f>-IF(AH96&gt;0,Settings!$BZ$20,0)</f>
        <v>0</v>
      </c>
      <c r="AI98" s="27">
        <f>-IF(AI96&gt;0,Settings!$BZ$20,0)</f>
        <v>0</v>
      </c>
      <c r="AJ98" s="27">
        <f>-IF(AJ96&gt;0,Settings!$BZ$20,0)</f>
        <v>0</v>
      </c>
      <c r="AK98" s="27">
        <f>-IF(AK96&gt;0,Settings!$BZ$20,0)</f>
        <v>0</v>
      </c>
      <c r="AL98" s="27">
        <f>-IF(AL96&gt;0,Settings!$BZ$20,0)</f>
        <v>0</v>
      </c>
      <c r="AM98" s="27">
        <f>-IF(AM96&gt;0,Settings!$BZ$20,0)</f>
        <v>0</v>
      </c>
      <c r="AN98" s="27">
        <f>-IF(AN96&gt;0,Settings!$BZ$20,0)</f>
        <v>-125</v>
      </c>
      <c r="AO98" s="27">
        <f>-IF(AO96&gt;0,Settings!$BZ$20,0)</f>
        <v>-125</v>
      </c>
      <c r="AP98" s="27">
        <f>-IF(AP96&gt;0,Settings!$BZ$20,0)</f>
        <v>-125</v>
      </c>
      <c r="AQ98" s="27">
        <f>-IF(AQ96&gt;0,Settings!$BZ$20,0)</f>
        <v>-125</v>
      </c>
      <c r="AR98" s="27">
        <f>-IF(AR96&gt;0,Settings!$BZ$20,0)</f>
        <v>-125</v>
      </c>
      <c r="AS98" s="27">
        <f>-IF(AS96&gt;0,Settings!$BZ$20,0)</f>
        <v>-125</v>
      </c>
      <c r="AT98" s="27">
        <f>-IF(AT96&gt;0,Settings!$BZ$20,0)</f>
        <v>-125</v>
      </c>
      <c r="AU98" s="27">
        <f>-IF(AU96&gt;0,Settings!$BZ$20,0)</f>
        <v>-125</v>
      </c>
      <c r="AV98" s="27">
        <f>-IF(AV96&gt;0,Settings!$BZ$20,0)</f>
        <v>-125</v>
      </c>
      <c r="AW98" s="27">
        <f>-IF(AW96&gt;0,Settings!$BZ$20,0)</f>
        <v>-125</v>
      </c>
      <c r="AX98" s="27">
        <f>-IF(AX96&gt;0,Settings!$BZ$20,0)</f>
        <v>-125</v>
      </c>
      <c r="AY98" s="27">
        <f>-IF(AY96&gt;0,Settings!$BZ$20,0)</f>
        <v>-125</v>
      </c>
      <c r="AZ98" s="27">
        <f>-IF(AZ96&gt;0,Settings!$BZ$20,0)</f>
        <v>-125</v>
      </c>
      <c r="BA98" s="27">
        <f>-IF(BA96&gt;0,Settings!$BZ$20,0)</f>
        <v>-125</v>
      </c>
      <c r="BB98" s="27">
        <f>-IF(BB96&gt;0,Settings!$BZ$20,0)</f>
        <v>-125</v>
      </c>
      <c r="BC98" s="27">
        <f>-IF(BC96&gt;0,Settings!$BZ$20,0)</f>
        <v>-125</v>
      </c>
      <c r="BD98" s="27">
        <f>-IF(BD96&gt;0,Settings!$BZ$20,0)</f>
        <v>-125</v>
      </c>
      <c r="BE98" s="27">
        <f>-IF(BE96&gt;0,Settings!$BZ$20,0)</f>
        <v>-125</v>
      </c>
      <c r="BF98" s="27">
        <f>-IF(BF96&gt;0,Settings!$BZ$20,0)</f>
        <v>-125</v>
      </c>
      <c r="BG98" s="27">
        <f>-IF(BG96&gt;0,Settings!$BZ$20,0)</f>
        <v>-125</v>
      </c>
      <c r="BH98" s="27">
        <f>-IF(BH96&gt;0,Settings!$BZ$20,0)</f>
        <v>-125</v>
      </c>
      <c r="BI98" s="27">
        <f>-IF(BI96&gt;0,Settings!$BZ$20,0)</f>
        <v>-125</v>
      </c>
      <c r="BJ98" s="27">
        <f>-IF(BJ96&gt;0,Settings!$BZ$20,0)</f>
        <v>-125</v>
      </c>
      <c r="BK98" s="27">
        <f>-IF(BK96&gt;0,Settings!$BZ$20,0)</f>
        <v>-125</v>
      </c>
      <c r="BL98" s="27">
        <f>-IF(BL96&gt;0,Settings!$BZ$20,0)</f>
        <v>-125</v>
      </c>
      <c r="BM98" s="27">
        <f>-IF(BM96&gt;0,Settings!$BZ$20,0)</f>
        <v>-125</v>
      </c>
      <c r="BN98" s="27">
        <f>-IF(BN96&gt;0,Settings!$BZ$20,0)</f>
        <v>-125</v>
      </c>
      <c r="BO98" s="27">
        <f>-IF(BO96&gt;0,Settings!$BZ$20,0)</f>
        <v>-125</v>
      </c>
      <c r="BP98" s="27">
        <f>-IF(BP96&gt;0,Settings!$BZ$20,0)</f>
        <v>-125</v>
      </c>
      <c r="BQ98" s="27">
        <f>-IF(BQ96&gt;0,Settings!$BZ$20,0)</f>
        <v>-125</v>
      </c>
      <c r="BR98" s="27">
        <f>-IF(BR96&gt;0,Settings!$BZ$20,0)</f>
        <v>-125</v>
      </c>
      <c r="BS98" s="27">
        <f>-IF(BS96&gt;0,Settings!$BZ$20,0)</f>
        <v>-125</v>
      </c>
      <c r="BT98" s="27">
        <f>-IF(BT96&gt;0,Settings!$BZ$20,0)</f>
        <v>-125</v>
      </c>
      <c r="BU98" s="27">
        <f>-IF(BU96&gt;0,Settings!$BZ$20,0)</f>
        <v>-125</v>
      </c>
      <c r="BV98" s="27">
        <f>-IF(BV96&gt;0,Settings!$BZ$20,0)</f>
        <v>-125</v>
      </c>
      <c r="BW98" s="27">
        <f>-IF(BW96&gt;0,Settings!$BZ$20,0)</f>
        <v>-125</v>
      </c>
      <c r="BX98" s="27">
        <f>-IF(BX96&gt;0,Settings!$BZ$20,0)</f>
        <v>-125</v>
      </c>
      <c r="BY98" s="27">
        <f>-IF(BY96&gt;0,Settings!$BZ$20,0)</f>
        <v>-125</v>
      </c>
      <c r="BZ98" s="27">
        <f>-IF(BZ96&gt;0,Settings!$BZ$20,0)</f>
        <v>-125</v>
      </c>
      <c r="CA98" s="27">
        <f>-IF(CA96&gt;0,Settings!$BZ$20,0)</f>
        <v>-125</v>
      </c>
      <c r="CB98" s="27">
        <f>-IF(CB96&gt;0,Settings!$BZ$20,0)</f>
        <v>-125</v>
      </c>
      <c r="CC98" s="27">
        <f>-IF(CC96&gt;0,Settings!$BZ$20,0)</f>
        <v>-125</v>
      </c>
      <c r="CD98" s="27">
        <f>-IF(CD96&gt;0,Settings!$BZ$20,0)</f>
        <v>-125</v>
      </c>
      <c r="CE98" s="27">
        <f>-IF(CE96&gt;0,Settings!$BZ$20,0)</f>
        <v>-125</v>
      </c>
      <c r="CF98" s="27">
        <f>-IF(CF96&gt;0,Settings!$BZ$20,0)</f>
        <v>-125</v>
      </c>
      <c r="CG98" s="27">
        <f>-IF(CG96&gt;0,Settings!$BZ$20,0)</f>
        <v>-125</v>
      </c>
      <c r="CH98" s="27">
        <f>-IF(CH96&gt;0,Settings!$BZ$20,0)</f>
        <v>-125</v>
      </c>
      <c r="CI98" s="27">
        <f>-IF(CI96&gt;0,Settings!$BZ$20,0)</f>
        <v>-125</v>
      </c>
      <c r="CJ98" s="27">
        <f>-IF(CJ96&gt;0,Settings!$BZ$20,0)</f>
        <v>-125</v>
      </c>
      <c r="CK98" s="27">
        <f>-IF(CK96&gt;0,Settings!$BZ$20,0)</f>
        <v>-125</v>
      </c>
      <c r="CL98" s="27">
        <f>-IF(CL96&gt;0,Settings!$BZ$20,0)</f>
        <v>-125</v>
      </c>
      <c r="CM98" s="27">
        <f>-IF(CM96&gt;0,Settings!$BZ$20,0)</f>
        <v>-125</v>
      </c>
    </row>
    <row r="99" spans="1:91" s="20" customFormat="1" ht="15" x14ac:dyDescent="0.2">
      <c r="A99" s="223"/>
      <c r="B99" s="28" t="s">
        <v>329</v>
      </c>
      <c r="C99" s="221" t="str">
        <f>Inputs!$J$16</f>
        <v>EUR</v>
      </c>
      <c r="D99" s="19" t="s">
        <v>19</v>
      </c>
      <c r="E99" s="63">
        <f>SUM(E96:E98)</f>
        <v>14500</v>
      </c>
      <c r="F99" s="63">
        <f>SUM(F96:F98)</f>
        <v>13000</v>
      </c>
      <c r="G99" s="63">
        <f>SUM(G96:G98)</f>
        <v>11500</v>
      </c>
      <c r="H99" s="63">
        <f>SUM(H96:H98)</f>
        <v>10000</v>
      </c>
      <c r="I99" s="63">
        <f>SUM(I96:I98)</f>
        <v>8500</v>
      </c>
      <c r="K99" s="63">
        <f t="shared" ref="K99:AD99" si="157">SUM(K96:K98)</f>
        <v>0</v>
      </c>
      <c r="L99" s="63">
        <f t="shared" si="157"/>
        <v>0</v>
      </c>
      <c r="M99" s="63">
        <f t="shared" si="157"/>
        <v>14875</v>
      </c>
      <c r="N99" s="63">
        <f t="shared" si="157"/>
        <v>14500</v>
      </c>
      <c r="O99" s="63">
        <f t="shared" si="157"/>
        <v>14125</v>
      </c>
      <c r="P99" s="63">
        <f t="shared" si="157"/>
        <v>13750</v>
      </c>
      <c r="Q99" s="63">
        <f t="shared" si="157"/>
        <v>13375</v>
      </c>
      <c r="R99" s="63">
        <f t="shared" si="157"/>
        <v>13000</v>
      </c>
      <c r="S99" s="63">
        <f t="shared" si="157"/>
        <v>12625</v>
      </c>
      <c r="T99" s="63">
        <f t="shared" si="157"/>
        <v>12250</v>
      </c>
      <c r="U99" s="63">
        <f t="shared" si="157"/>
        <v>11875</v>
      </c>
      <c r="V99" s="63">
        <f t="shared" si="157"/>
        <v>11500</v>
      </c>
      <c r="W99" s="63">
        <f t="shared" si="157"/>
        <v>11125</v>
      </c>
      <c r="X99" s="63">
        <f t="shared" si="157"/>
        <v>10750</v>
      </c>
      <c r="Y99" s="63">
        <f t="shared" si="157"/>
        <v>10375</v>
      </c>
      <c r="Z99" s="63">
        <f t="shared" si="157"/>
        <v>10000</v>
      </c>
      <c r="AA99" s="63">
        <f t="shared" si="157"/>
        <v>9625</v>
      </c>
      <c r="AB99" s="63">
        <f t="shared" si="157"/>
        <v>9250</v>
      </c>
      <c r="AC99" s="63">
        <f t="shared" si="157"/>
        <v>8875</v>
      </c>
      <c r="AD99" s="63">
        <f t="shared" si="157"/>
        <v>8500</v>
      </c>
      <c r="AF99" s="63">
        <f t="shared" ref="AF99:BK99" si="158">SUM(AF96:AF98)</f>
        <v>0</v>
      </c>
      <c r="AG99" s="63">
        <f t="shared" si="158"/>
        <v>0</v>
      </c>
      <c r="AH99" s="63">
        <f t="shared" si="158"/>
        <v>0</v>
      </c>
      <c r="AI99" s="63">
        <f t="shared" si="158"/>
        <v>0</v>
      </c>
      <c r="AJ99" s="63">
        <f t="shared" si="158"/>
        <v>0</v>
      </c>
      <c r="AK99" s="63">
        <f t="shared" si="158"/>
        <v>0</v>
      </c>
      <c r="AL99" s="63">
        <f t="shared" si="158"/>
        <v>0</v>
      </c>
      <c r="AM99" s="63">
        <f t="shared" si="158"/>
        <v>15000</v>
      </c>
      <c r="AN99" s="63">
        <f t="shared" si="158"/>
        <v>14875</v>
      </c>
      <c r="AO99" s="63">
        <f t="shared" si="158"/>
        <v>14750</v>
      </c>
      <c r="AP99" s="63">
        <f t="shared" si="158"/>
        <v>14625</v>
      </c>
      <c r="AQ99" s="63">
        <f t="shared" si="158"/>
        <v>14500</v>
      </c>
      <c r="AR99" s="63">
        <f t="shared" si="158"/>
        <v>14375</v>
      </c>
      <c r="AS99" s="63">
        <f t="shared" si="158"/>
        <v>14250</v>
      </c>
      <c r="AT99" s="63">
        <f t="shared" si="158"/>
        <v>14125</v>
      </c>
      <c r="AU99" s="63">
        <f t="shared" si="158"/>
        <v>14000</v>
      </c>
      <c r="AV99" s="63">
        <f t="shared" si="158"/>
        <v>13875</v>
      </c>
      <c r="AW99" s="63">
        <f t="shared" si="158"/>
        <v>13750</v>
      </c>
      <c r="AX99" s="63">
        <f t="shared" si="158"/>
        <v>13625</v>
      </c>
      <c r="AY99" s="63">
        <f t="shared" si="158"/>
        <v>13500</v>
      </c>
      <c r="AZ99" s="63">
        <f t="shared" si="158"/>
        <v>13375</v>
      </c>
      <c r="BA99" s="63">
        <f t="shared" si="158"/>
        <v>13250</v>
      </c>
      <c r="BB99" s="63">
        <f t="shared" si="158"/>
        <v>13125</v>
      </c>
      <c r="BC99" s="63">
        <f t="shared" si="158"/>
        <v>13000</v>
      </c>
      <c r="BD99" s="63">
        <f t="shared" si="158"/>
        <v>12875</v>
      </c>
      <c r="BE99" s="63">
        <f t="shared" si="158"/>
        <v>12750</v>
      </c>
      <c r="BF99" s="63">
        <f t="shared" si="158"/>
        <v>12625</v>
      </c>
      <c r="BG99" s="63">
        <f t="shared" si="158"/>
        <v>12500</v>
      </c>
      <c r="BH99" s="63">
        <f t="shared" si="158"/>
        <v>12375</v>
      </c>
      <c r="BI99" s="63">
        <f t="shared" si="158"/>
        <v>12250</v>
      </c>
      <c r="BJ99" s="63">
        <f t="shared" si="158"/>
        <v>12125</v>
      </c>
      <c r="BK99" s="63">
        <f t="shared" si="158"/>
        <v>12000</v>
      </c>
      <c r="BL99" s="63">
        <f t="shared" ref="BL99:CM99" si="159">SUM(BL96:BL98)</f>
        <v>11875</v>
      </c>
      <c r="BM99" s="63">
        <f t="shared" si="159"/>
        <v>11750</v>
      </c>
      <c r="BN99" s="63">
        <f t="shared" si="159"/>
        <v>11625</v>
      </c>
      <c r="BO99" s="63">
        <f t="shared" si="159"/>
        <v>11500</v>
      </c>
      <c r="BP99" s="63">
        <f t="shared" si="159"/>
        <v>11375</v>
      </c>
      <c r="BQ99" s="63">
        <f t="shared" si="159"/>
        <v>11250</v>
      </c>
      <c r="BR99" s="63">
        <f t="shared" si="159"/>
        <v>11125</v>
      </c>
      <c r="BS99" s="63">
        <f t="shared" si="159"/>
        <v>11000</v>
      </c>
      <c r="BT99" s="63">
        <f t="shared" si="159"/>
        <v>10875</v>
      </c>
      <c r="BU99" s="63">
        <f t="shared" si="159"/>
        <v>10750</v>
      </c>
      <c r="BV99" s="63">
        <f t="shared" si="159"/>
        <v>10625</v>
      </c>
      <c r="BW99" s="63">
        <f t="shared" si="159"/>
        <v>10500</v>
      </c>
      <c r="BX99" s="63">
        <f t="shared" si="159"/>
        <v>10375</v>
      </c>
      <c r="BY99" s="63">
        <f t="shared" si="159"/>
        <v>10250</v>
      </c>
      <c r="BZ99" s="63">
        <f t="shared" si="159"/>
        <v>10125</v>
      </c>
      <c r="CA99" s="63">
        <f t="shared" si="159"/>
        <v>10000</v>
      </c>
      <c r="CB99" s="63">
        <f t="shared" si="159"/>
        <v>9875</v>
      </c>
      <c r="CC99" s="63">
        <f t="shared" si="159"/>
        <v>9750</v>
      </c>
      <c r="CD99" s="63">
        <f t="shared" si="159"/>
        <v>9625</v>
      </c>
      <c r="CE99" s="63">
        <f t="shared" si="159"/>
        <v>9500</v>
      </c>
      <c r="CF99" s="63">
        <f t="shared" si="159"/>
        <v>9375</v>
      </c>
      <c r="CG99" s="63">
        <f t="shared" si="159"/>
        <v>9250</v>
      </c>
      <c r="CH99" s="63">
        <f t="shared" si="159"/>
        <v>9125</v>
      </c>
      <c r="CI99" s="63">
        <f t="shared" si="159"/>
        <v>9000</v>
      </c>
      <c r="CJ99" s="63">
        <f t="shared" si="159"/>
        <v>8875</v>
      </c>
      <c r="CK99" s="63">
        <f t="shared" si="159"/>
        <v>8750</v>
      </c>
      <c r="CL99" s="63">
        <f t="shared" si="159"/>
        <v>8625</v>
      </c>
      <c r="CM99" s="63">
        <f t="shared" si="159"/>
        <v>8500</v>
      </c>
    </row>
    <row r="100" spans="1:91" s="20" customFormat="1" ht="15" x14ac:dyDescent="0.2">
      <c r="A100" s="223"/>
      <c r="C100" s="223"/>
    </row>
    <row r="101" spans="1:91" s="219" customFormat="1" ht="15" x14ac:dyDescent="0.2">
      <c r="A101" s="223"/>
      <c r="B101" s="222" t="s">
        <v>332</v>
      </c>
      <c r="C101" s="221" t="str">
        <f>Inputs!$J$16</f>
        <v>EUR</v>
      </c>
      <c r="D101" s="19" t="s">
        <v>19</v>
      </c>
      <c r="E101" s="220">
        <v>0</v>
      </c>
      <c r="F101" s="220">
        <f>E104</f>
        <v>0</v>
      </c>
      <c r="G101" s="220">
        <f>F104</f>
        <v>0</v>
      </c>
      <c r="H101" s="220">
        <f>G104</f>
        <v>0</v>
      </c>
      <c r="I101" s="220">
        <f>H104</f>
        <v>0</v>
      </c>
      <c r="K101" s="220">
        <v>0</v>
      </c>
      <c r="L101" s="220">
        <f t="shared" ref="L101:AD101" si="160">K104</f>
        <v>0</v>
      </c>
      <c r="M101" s="220">
        <f t="shared" si="160"/>
        <v>15000</v>
      </c>
      <c r="N101" s="220">
        <f t="shared" si="160"/>
        <v>0</v>
      </c>
      <c r="O101" s="220">
        <f t="shared" si="160"/>
        <v>0</v>
      </c>
      <c r="P101" s="220">
        <f t="shared" si="160"/>
        <v>0</v>
      </c>
      <c r="Q101" s="220">
        <f t="shared" si="160"/>
        <v>0</v>
      </c>
      <c r="R101" s="220">
        <f t="shared" si="160"/>
        <v>0</v>
      </c>
      <c r="S101" s="220">
        <f t="shared" si="160"/>
        <v>0</v>
      </c>
      <c r="T101" s="220">
        <f t="shared" si="160"/>
        <v>0</v>
      </c>
      <c r="U101" s="220">
        <f t="shared" si="160"/>
        <v>0</v>
      </c>
      <c r="V101" s="220">
        <f t="shared" si="160"/>
        <v>0</v>
      </c>
      <c r="W101" s="220">
        <f t="shared" si="160"/>
        <v>0</v>
      </c>
      <c r="X101" s="220">
        <f t="shared" si="160"/>
        <v>0</v>
      </c>
      <c r="Y101" s="220">
        <f t="shared" si="160"/>
        <v>0</v>
      </c>
      <c r="Z101" s="220">
        <f t="shared" si="160"/>
        <v>0</v>
      </c>
      <c r="AA101" s="220">
        <f t="shared" si="160"/>
        <v>0</v>
      </c>
      <c r="AB101" s="220">
        <f t="shared" si="160"/>
        <v>0</v>
      </c>
      <c r="AC101" s="220">
        <f t="shared" si="160"/>
        <v>0</v>
      </c>
      <c r="AD101" s="220">
        <f t="shared" si="160"/>
        <v>0</v>
      </c>
      <c r="AF101" s="220">
        <v>0</v>
      </c>
      <c r="AG101" s="220">
        <f t="shared" ref="AG101:BL101" si="161">AF104</f>
        <v>0</v>
      </c>
      <c r="AH101" s="220">
        <f t="shared" si="161"/>
        <v>0</v>
      </c>
      <c r="AI101" s="220">
        <f t="shared" si="161"/>
        <v>0</v>
      </c>
      <c r="AJ101" s="220">
        <f t="shared" si="161"/>
        <v>0</v>
      </c>
      <c r="AK101" s="220">
        <f t="shared" si="161"/>
        <v>0</v>
      </c>
      <c r="AL101" s="220">
        <f t="shared" si="161"/>
        <v>15000</v>
      </c>
      <c r="AM101" s="220">
        <f t="shared" si="161"/>
        <v>15000</v>
      </c>
      <c r="AN101" s="220">
        <f t="shared" si="161"/>
        <v>0</v>
      </c>
      <c r="AO101" s="220">
        <f t="shared" si="161"/>
        <v>0</v>
      </c>
      <c r="AP101" s="220">
        <f t="shared" si="161"/>
        <v>0</v>
      </c>
      <c r="AQ101" s="220">
        <f t="shared" si="161"/>
        <v>0</v>
      </c>
      <c r="AR101" s="220">
        <f t="shared" si="161"/>
        <v>0</v>
      </c>
      <c r="AS101" s="220">
        <f t="shared" si="161"/>
        <v>0</v>
      </c>
      <c r="AT101" s="220">
        <f t="shared" si="161"/>
        <v>0</v>
      </c>
      <c r="AU101" s="220">
        <f t="shared" si="161"/>
        <v>0</v>
      </c>
      <c r="AV101" s="220">
        <f t="shared" si="161"/>
        <v>0</v>
      </c>
      <c r="AW101" s="220">
        <f t="shared" si="161"/>
        <v>0</v>
      </c>
      <c r="AX101" s="220">
        <f t="shared" si="161"/>
        <v>0</v>
      </c>
      <c r="AY101" s="220">
        <f t="shared" si="161"/>
        <v>0</v>
      </c>
      <c r="AZ101" s="220">
        <f t="shared" si="161"/>
        <v>0</v>
      </c>
      <c r="BA101" s="220">
        <f t="shared" si="161"/>
        <v>0</v>
      </c>
      <c r="BB101" s="220">
        <f t="shared" si="161"/>
        <v>0</v>
      </c>
      <c r="BC101" s="220">
        <f t="shared" si="161"/>
        <v>0</v>
      </c>
      <c r="BD101" s="220">
        <f t="shared" si="161"/>
        <v>0</v>
      </c>
      <c r="BE101" s="220">
        <f t="shared" si="161"/>
        <v>0</v>
      </c>
      <c r="BF101" s="220">
        <f t="shared" si="161"/>
        <v>0</v>
      </c>
      <c r="BG101" s="220">
        <f t="shared" si="161"/>
        <v>0</v>
      </c>
      <c r="BH101" s="220">
        <f t="shared" si="161"/>
        <v>0</v>
      </c>
      <c r="BI101" s="220">
        <f t="shared" si="161"/>
        <v>0</v>
      </c>
      <c r="BJ101" s="220">
        <f t="shared" si="161"/>
        <v>0</v>
      </c>
      <c r="BK101" s="220">
        <f t="shared" si="161"/>
        <v>0</v>
      </c>
      <c r="BL101" s="220">
        <f t="shared" si="161"/>
        <v>0</v>
      </c>
      <c r="BM101" s="220">
        <f t="shared" ref="BM101:CM101" si="162">BL104</f>
        <v>0</v>
      </c>
      <c r="BN101" s="220">
        <f t="shared" si="162"/>
        <v>0</v>
      </c>
      <c r="BO101" s="220">
        <f t="shared" si="162"/>
        <v>0</v>
      </c>
      <c r="BP101" s="220">
        <f t="shared" si="162"/>
        <v>0</v>
      </c>
      <c r="BQ101" s="220">
        <f t="shared" si="162"/>
        <v>0</v>
      </c>
      <c r="BR101" s="220">
        <f t="shared" si="162"/>
        <v>0</v>
      </c>
      <c r="BS101" s="220">
        <f t="shared" si="162"/>
        <v>0</v>
      </c>
      <c r="BT101" s="220">
        <f t="shared" si="162"/>
        <v>0</v>
      </c>
      <c r="BU101" s="220">
        <f t="shared" si="162"/>
        <v>0</v>
      </c>
      <c r="BV101" s="220">
        <f t="shared" si="162"/>
        <v>0</v>
      </c>
      <c r="BW101" s="220">
        <f t="shared" si="162"/>
        <v>0</v>
      </c>
      <c r="BX101" s="220">
        <f t="shared" si="162"/>
        <v>0</v>
      </c>
      <c r="BY101" s="220">
        <f t="shared" si="162"/>
        <v>0</v>
      </c>
      <c r="BZ101" s="220">
        <f t="shared" si="162"/>
        <v>0</v>
      </c>
      <c r="CA101" s="220">
        <f t="shared" si="162"/>
        <v>0</v>
      </c>
      <c r="CB101" s="220">
        <f t="shared" si="162"/>
        <v>0</v>
      </c>
      <c r="CC101" s="220">
        <f t="shared" si="162"/>
        <v>0</v>
      </c>
      <c r="CD101" s="220">
        <f t="shared" si="162"/>
        <v>0</v>
      </c>
      <c r="CE101" s="220">
        <f t="shared" si="162"/>
        <v>0</v>
      </c>
      <c r="CF101" s="220">
        <f t="shared" si="162"/>
        <v>0</v>
      </c>
      <c r="CG101" s="220">
        <f t="shared" si="162"/>
        <v>0</v>
      </c>
      <c r="CH101" s="220">
        <f t="shared" si="162"/>
        <v>0</v>
      </c>
      <c r="CI101" s="220">
        <f t="shared" si="162"/>
        <v>0</v>
      </c>
      <c r="CJ101" s="220">
        <f t="shared" si="162"/>
        <v>0</v>
      </c>
      <c r="CK101" s="220">
        <f t="shared" si="162"/>
        <v>0</v>
      </c>
      <c r="CL101" s="220">
        <f t="shared" si="162"/>
        <v>0</v>
      </c>
      <c r="CM101" s="220">
        <f t="shared" si="162"/>
        <v>0</v>
      </c>
    </row>
    <row r="102" spans="1:91" s="219" customFormat="1" ht="15" x14ac:dyDescent="0.2">
      <c r="A102" s="223"/>
      <c r="B102" s="225" t="s">
        <v>331</v>
      </c>
      <c r="C102" s="221" t="str">
        <f>Inputs!$J$16</f>
        <v>EUR</v>
      </c>
      <c r="D102" s="19" t="s">
        <v>19</v>
      </c>
      <c r="E102" s="224">
        <f t="shared" ref="E102:I103" si="163">SUMIF($K$4:$AD$4,E$4,$K102:$AD102)</f>
        <v>15000</v>
      </c>
      <c r="F102" s="224">
        <f t="shared" si="163"/>
        <v>0</v>
      </c>
      <c r="G102" s="224">
        <f t="shared" si="163"/>
        <v>0</v>
      </c>
      <c r="H102" s="224">
        <f t="shared" si="163"/>
        <v>0</v>
      </c>
      <c r="I102" s="224">
        <f t="shared" si="163"/>
        <v>0</v>
      </c>
      <c r="K102" s="224">
        <f t="shared" ref="K102:T103" si="164">SUMIFS($AF102:$CM102,$AF$4:$CM$4,K$4,$AF$8:$CM$8,K$8)</f>
        <v>0</v>
      </c>
      <c r="L102" s="224">
        <f t="shared" si="164"/>
        <v>15000</v>
      </c>
      <c r="M102" s="224">
        <f t="shared" si="164"/>
        <v>0</v>
      </c>
      <c r="N102" s="224">
        <f t="shared" si="164"/>
        <v>0</v>
      </c>
      <c r="O102" s="224">
        <f t="shared" si="164"/>
        <v>0</v>
      </c>
      <c r="P102" s="224">
        <f t="shared" si="164"/>
        <v>0</v>
      </c>
      <c r="Q102" s="224">
        <f t="shared" si="164"/>
        <v>0</v>
      </c>
      <c r="R102" s="224">
        <f t="shared" si="164"/>
        <v>0</v>
      </c>
      <c r="S102" s="224">
        <f t="shared" si="164"/>
        <v>0</v>
      </c>
      <c r="T102" s="224">
        <f t="shared" si="164"/>
        <v>0</v>
      </c>
      <c r="U102" s="224">
        <f t="shared" ref="U102:AD103" si="165">SUMIFS($AF102:$CM102,$AF$4:$CM$4,U$4,$AF$8:$CM$8,U$8)</f>
        <v>0</v>
      </c>
      <c r="V102" s="224">
        <f t="shared" si="165"/>
        <v>0</v>
      </c>
      <c r="W102" s="224">
        <f t="shared" si="165"/>
        <v>0</v>
      </c>
      <c r="X102" s="224">
        <f t="shared" si="165"/>
        <v>0</v>
      </c>
      <c r="Y102" s="224">
        <f t="shared" si="165"/>
        <v>0</v>
      </c>
      <c r="Z102" s="224">
        <f t="shared" si="165"/>
        <v>0</v>
      </c>
      <c r="AA102" s="224">
        <f t="shared" si="165"/>
        <v>0</v>
      </c>
      <c r="AB102" s="224">
        <f t="shared" si="165"/>
        <v>0</v>
      </c>
      <c r="AC102" s="224">
        <f t="shared" si="165"/>
        <v>0</v>
      </c>
      <c r="AD102" s="224">
        <f t="shared" si="165"/>
        <v>0</v>
      </c>
      <c r="AF102" s="224">
        <f>IF(AND(AF$4=Settings!$CB$40,PPE!AF$7=Settings!$BY$40),Inputs!$JG$21,0)</f>
        <v>0</v>
      </c>
      <c r="AG102" s="224">
        <f>IF(AND(AG$4=Settings!$CB$40,PPE!AG$7=Settings!$BY$40),Inputs!$JG$21,0)</f>
        <v>0</v>
      </c>
      <c r="AH102" s="224">
        <f>IF(AND(AH$4=Settings!$CB$40,PPE!AH$7=Settings!$BY$40),Inputs!$JG$21,0)</f>
        <v>0</v>
      </c>
      <c r="AI102" s="224">
        <f>IF(AND(AI$4=Settings!$CB$40,PPE!AI$7=Settings!$BY$40),Inputs!$JG$21,0)</f>
        <v>0</v>
      </c>
      <c r="AJ102" s="224">
        <f>IF(AND(AJ$4=Settings!$CB$40,PPE!AJ$7=Settings!$BY$40),Inputs!$JG$21,0)</f>
        <v>0</v>
      </c>
      <c r="AK102" s="224">
        <f>IF(AND(AK$4=Settings!$CB$40,PPE!AK$7=Settings!$BY$40),Inputs!$JG$21,0)</f>
        <v>15000</v>
      </c>
      <c r="AL102" s="224">
        <f>IF(AND(AL$4=Settings!$CB$40,PPE!AL$7=Settings!$BY$40),Inputs!$JG$21,0)</f>
        <v>0</v>
      </c>
      <c r="AM102" s="224">
        <f>IF(AND(AM$4=Settings!$CB$40,PPE!AM$7=Settings!$BY$40),Inputs!$JG$21,0)</f>
        <v>0</v>
      </c>
      <c r="AN102" s="224">
        <f>IF(AND(AN$4=Settings!$CB$40,PPE!AN$7=Settings!$BY$40),Inputs!$JG$21,0)</f>
        <v>0</v>
      </c>
      <c r="AO102" s="224">
        <f>IF(AND(AO$4=Settings!$CB$40,PPE!AO$7=Settings!$BY$40),Inputs!$JG$21,0)</f>
        <v>0</v>
      </c>
      <c r="AP102" s="224">
        <f>IF(AND(AP$4=Settings!$CB$40,PPE!AP$7=Settings!$BY$40),Inputs!$JG$21,0)</f>
        <v>0</v>
      </c>
      <c r="AQ102" s="224">
        <f>IF(AND(AQ$4=Settings!$CB$40,PPE!AQ$7=Settings!$BY$40),Inputs!$JG$21,0)</f>
        <v>0</v>
      </c>
      <c r="AR102" s="224">
        <f>IF(AND(AR$4=Settings!$CB$40,PPE!AR$7=Settings!$BY$40),Inputs!$JG$21,0)</f>
        <v>0</v>
      </c>
      <c r="AS102" s="224">
        <f>IF(AND(AS$4=Settings!$CB$40,PPE!AS$7=Settings!$BY$40),Inputs!$JG$21,0)</f>
        <v>0</v>
      </c>
      <c r="AT102" s="224">
        <f>IF(AND(AT$4=Settings!$CB$40,PPE!AT$7=Settings!$BY$40),Inputs!$JG$21,0)</f>
        <v>0</v>
      </c>
      <c r="AU102" s="224">
        <f>IF(AND(AU$4=Settings!$CB$40,PPE!AU$7=Settings!$BY$40),Inputs!$JG$21,0)</f>
        <v>0</v>
      </c>
      <c r="AV102" s="224">
        <f>IF(AND(AV$4=Settings!$CB$40,PPE!AV$7=Settings!$BY$40),Inputs!$JG$21,0)</f>
        <v>0</v>
      </c>
      <c r="AW102" s="224">
        <f>IF(AND(AW$4=Settings!$CB$40,PPE!AW$7=Settings!$BY$40),Inputs!$JG$21,0)</f>
        <v>0</v>
      </c>
      <c r="AX102" s="224">
        <f>IF(AND(AX$4=Settings!$CB$40,PPE!AX$7=Settings!$BY$40),Inputs!$JG$21,0)</f>
        <v>0</v>
      </c>
      <c r="AY102" s="224">
        <f>IF(AND(AY$4=Settings!$CB$40,PPE!AY$7=Settings!$BY$40),Inputs!$JG$21,0)</f>
        <v>0</v>
      </c>
      <c r="AZ102" s="224">
        <f>IF(AND(AZ$4=Settings!$CB$40,PPE!AZ$7=Settings!$BY$40),Inputs!$JG$21,0)</f>
        <v>0</v>
      </c>
      <c r="BA102" s="224">
        <f>IF(AND(BA$4=Settings!$CB$40,PPE!BA$7=Settings!$BY$40),Inputs!$JG$21,0)</f>
        <v>0</v>
      </c>
      <c r="BB102" s="224">
        <f>IF(AND(BB$4=Settings!$CB$40,PPE!BB$7=Settings!$BY$40),Inputs!$JG$21,0)</f>
        <v>0</v>
      </c>
      <c r="BC102" s="224">
        <f>IF(AND(BC$4=Settings!$CB$40,PPE!BC$7=Settings!$BY$40),Inputs!$JG$21,0)</f>
        <v>0</v>
      </c>
      <c r="BD102" s="224">
        <f>IF(AND(BD$4=Settings!$CB$40,PPE!BD$7=Settings!$BY$40),Inputs!$JG$21,0)</f>
        <v>0</v>
      </c>
      <c r="BE102" s="224">
        <f>IF(AND(BE$4=Settings!$CB$40,PPE!BE$7=Settings!$BY$40),Inputs!$JG$21,0)</f>
        <v>0</v>
      </c>
      <c r="BF102" s="224">
        <f>IF(AND(BF$4=Settings!$CB$40,PPE!BF$7=Settings!$BY$40),Inputs!$JG$21,0)</f>
        <v>0</v>
      </c>
      <c r="BG102" s="224">
        <f>IF(AND(BG$4=Settings!$CB$40,PPE!BG$7=Settings!$BY$40),Inputs!$JG$21,0)</f>
        <v>0</v>
      </c>
      <c r="BH102" s="224">
        <f>IF(AND(BH$4=Settings!$CB$40,PPE!BH$7=Settings!$BY$40),Inputs!$JG$21,0)</f>
        <v>0</v>
      </c>
      <c r="BI102" s="224">
        <f>IF(AND(BI$4=Settings!$CB$40,PPE!BI$7=Settings!$BY$40),Inputs!$JG$21,0)</f>
        <v>0</v>
      </c>
      <c r="BJ102" s="224">
        <f>IF(AND(BJ$4=Settings!$CB$40,PPE!BJ$7=Settings!$BY$40),Inputs!$JG$21,0)</f>
        <v>0</v>
      </c>
      <c r="BK102" s="224">
        <f>IF(AND(BK$4=Settings!$CB$40,PPE!BK$7=Settings!$BY$40),Inputs!$JG$21,0)</f>
        <v>0</v>
      </c>
      <c r="BL102" s="224">
        <f>IF(AND(BL$4=Settings!$CB$40,PPE!BL$7=Settings!$BY$40),Inputs!$JG$21,0)</f>
        <v>0</v>
      </c>
      <c r="BM102" s="224">
        <f>IF(AND(BM$4=Settings!$CB$40,PPE!BM$7=Settings!$BY$40),Inputs!$JG$21,0)</f>
        <v>0</v>
      </c>
      <c r="BN102" s="224">
        <f>IF(AND(BN$4=Settings!$CB$40,PPE!BN$7=Settings!$BY$40),Inputs!$JG$21,0)</f>
        <v>0</v>
      </c>
      <c r="BO102" s="224">
        <f>IF(AND(BO$4=Settings!$CB$40,PPE!BO$7=Settings!$BY$40),Inputs!$JG$21,0)</f>
        <v>0</v>
      </c>
      <c r="BP102" s="224">
        <f>IF(AND(BP$4=Settings!$CB$40,PPE!BP$7=Settings!$BY$40),Inputs!$JG$21,0)</f>
        <v>0</v>
      </c>
      <c r="BQ102" s="224">
        <f>IF(AND(BQ$4=Settings!$CB$40,PPE!BQ$7=Settings!$BY$40),Inputs!$JG$21,0)</f>
        <v>0</v>
      </c>
      <c r="BR102" s="224">
        <f>IF(AND(BR$4=Settings!$CB$40,PPE!BR$7=Settings!$BY$40),Inputs!$JG$21,0)</f>
        <v>0</v>
      </c>
      <c r="BS102" s="224">
        <f>IF(AND(BS$4=Settings!$CB$40,PPE!BS$7=Settings!$BY$40),Inputs!$JG$21,0)</f>
        <v>0</v>
      </c>
      <c r="BT102" s="224">
        <f>IF(AND(BT$4=Settings!$CB$40,PPE!BT$7=Settings!$BY$40),Inputs!$JG$21,0)</f>
        <v>0</v>
      </c>
      <c r="BU102" s="224">
        <f>IF(AND(BU$4=Settings!$CB$40,PPE!BU$7=Settings!$BY$40),Inputs!$JG$21,0)</f>
        <v>0</v>
      </c>
      <c r="BV102" s="224">
        <f>IF(AND(BV$4=Settings!$CB$40,PPE!BV$7=Settings!$BY$40),Inputs!$JG$21,0)</f>
        <v>0</v>
      </c>
      <c r="BW102" s="224">
        <f>IF(AND(BW$4=Settings!$CB$40,PPE!BW$7=Settings!$BY$40),Inputs!$JG$21,0)</f>
        <v>0</v>
      </c>
      <c r="BX102" s="224">
        <f>IF(AND(BX$4=Settings!$CB$40,PPE!BX$7=Settings!$BY$40),Inputs!$JG$21,0)</f>
        <v>0</v>
      </c>
      <c r="BY102" s="224">
        <f>IF(AND(BY$4=Settings!$CB$40,PPE!BY$7=Settings!$BY$40),Inputs!$JG$21,0)</f>
        <v>0</v>
      </c>
      <c r="BZ102" s="224">
        <f>IF(AND(BZ$4=Settings!$CB$40,PPE!BZ$7=Settings!$BY$40),Inputs!$JG$21,0)</f>
        <v>0</v>
      </c>
      <c r="CA102" s="224">
        <f>IF(AND(CA$4=Settings!$CB$40,PPE!CA$7=Settings!$BY$40),Inputs!$JG$21,0)</f>
        <v>0</v>
      </c>
      <c r="CB102" s="224">
        <f>IF(AND(CB$4=Settings!$CB$40,PPE!CB$7=Settings!$BY$40),Inputs!$JG$21,0)</f>
        <v>0</v>
      </c>
      <c r="CC102" s="224">
        <f>IF(AND(CC$4=Settings!$CB$40,PPE!CC$7=Settings!$BY$40),Inputs!$JG$21,0)</f>
        <v>0</v>
      </c>
      <c r="CD102" s="224">
        <f>IF(AND(CD$4=Settings!$CB$40,PPE!CD$7=Settings!$BY$40),Inputs!$JG$21,0)</f>
        <v>0</v>
      </c>
      <c r="CE102" s="224">
        <f>IF(AND(CE$4=Settings!$CB$40,PPE!CE$7=Settings!$BY$40),Inputs!$JG$21,0)</f>
        <v>0</v>
      </c>
      <c r="CF102" s="224">
        <f>IF(AND(CF$4=Settings!$CB$40,PPE!CF$7=Settings!$BY$40),Inputs!$JG$21,0)</f>
        <v>0</v>
      </c>
      <c r="CG102" s="224">
        <f>IF(AND(CG$4=Settings!$CB$40,PPE!CG$7=Settings!$BY$40),Inputs!$JG$21,0)</f>
        <v>0</v>
      </c>
      <c r="CH102" s="224">
        <f>IF(AND(CH$4=Settings!$CB$40,PPE!CH$7=Settings!$BY$40),Inputs!$JG$21,0)</f>
        <v>0</v>
      </c>
      <c r="CI102" s="224">
        <f>IF(AND(CI$4=Settings!$CB$40,PPE!CI$7=Settings!$BY$40),Inputs!$JG$21,0)</f>
        <v>0</v>
      </c>
      <c r="CJ102" s="224">
        <f>IF(AND(CJ$4=Settings!$CB$40,PPE!CJ$7=Settings!$BY$40),Inputs!$JG$21,0)</f>
        <v>0</v>
      </c>
      <c r="CK102" s="224">
        <f>IF(AND(CK$4=Settings!$CB$40,PPE!CK$7=Settings!$BY$40),Inputs!$JG$21,0)</f>
        <v>0</v>
      </c>
      <c r="CL102" s="224">
        <f>IF(AND(CL$4=Settings!$CB$40,PPE!CL$7=Settings!$BY$40),Inputs!$JG$21,0)</f>
        <v>0</v>
      </c>
      <c r="CM102" s="224">
        <f>IF(AND(CM$4=Settings!$CB$40,PPE!CM$7=Settings!$BY$40),Inputs!$JG$21,0)</f>
        <v>0</v>
      </c>
    </row>
    <row r="103" spans="1:91" s="219" customFormat="1" ht="15" x14ac:dyDescent="0.2">
      <c r="A103" s="223"/>
      <c r="B103" s="225" t="s">
        <v>330</v>
      </c>
      <c r="C103" s="221" t="str">
        <f>Inputs!$J$16</f>
        <v>EUR</v>
      </c>
      <c r="D103" s="19" t="s">
        <v>19</v>
      </c>
      <c r="E103" s="224">
        <f t="shared" si="163"/>
        <v>-15000</v>
      </c>
      <c r="F103" s="224">
        <f t="shared" si="163"/>
        <v>0</v>
      </c>
      <c r="G103" s="224">
        <f t="shared" si="163"/>
        <v>0</v>
      </c>
      <c r="H103" s="224">
        <f t="shared" si="163"/>
        <v>0</v>
      </c>
      <c r="I103" s="224">
        <f t="shared" si="163"/>
        <v>0</v>
      </c>
      <c r="K103" s="224">
        <f t="shared" si="164"/>
        <v>0</v>
      </c>
      <c r="L103" s="224">
        <f t="shared" si="164"/>
        <v>0</v>
      </c>
      <c r="M103" s="224">
        <f t="shared" si="164"/>
        <v>-15000</v>
      </c>
      <c r="N103" s="224">
        <f t="shared" si="164"/>
        <v>0</v>
      </c>
      <c r="O103" s="224">
        <f t="shared" si="164"/>
        <v>0</v>
      </c>
      <c r="P103" s="224">
        <f t="shared" si="164"/>
        <v>0</v>
      </c>
      <c r="Q103" s="224">
        <f t="shared" si="164"/>
        <v>0</v>
      </c>
      <c r="R103" s="224">
        <f t="shared" si="164"/>
        <v>0</v>
      </c>
      <c r="S103" s="224">
        <f t="shared" si="164"/>
        <v>0</v>
      </c>
      <c r="T103" s="224">
        <f t="shared" si="164"/>
        <v>0</v>
      </c>
      <c r="U103" s="224">
        <f t="shared" si="165"/>
        <v>0</v>
      </c>
      <c r="V103" s="224">
        <f t="shared" si="165"/>
        <v>0</v>
      </c>
      <c r="W103" s="224">
        <f t="shared" si="165"/>
        <v>0</v>
      </c>
      <c r="X103" s="224">
        <f t="shared" si="165"/>
        <v>0</v>
      </c>
      <c r="Y103" s="224">
        <f t="shared" si="165"/>
        <v>0</v>
      </c>
      <c r="Z103" s="224">
        <f t="shared" si="165"/>
        <v>0</v>
      </c>
      <c r="AA103" s="224">
        <f t="shared" si="165"/>
        <v>0</v>
      </c>
      <c r="AB103" s="224">
        <f t="shared" si="165"/>
        <v>0</v>
      </c>
      <c r="AC103" s="224">
        <f t="shared" si="165"/>
        <v>0</v>
      </c>
      <c r="AD103" s="224">
        <f t="shared" si="165"/>
        <v>0</v>
      </c>
      <c r="AF103" s="224">
        <f>-IF(AND(AF$4=Settings!$CB$40,PPE!AF$7=Settings!$CA$40),Inputs!$JG$21,0)</f>
        <v>0</v>
      </c>
      <c r="AG103" s="224">
        <f>-IF(AND(AG$4=Settings!$CB$40,PPE!AG$7=Settings!$CA$40),Inputs!$JG$21,0)</f>
        <v>0</v>
      </c>
      <c r="AH103" s="224">
        <f>-IF(AND(AH$4=Settings!$CB$40,PPE!AH$7=Settings!$CA$40),Inputs!$JG$21,0)</f>
        <v>0</v>
      </c>
      <c r="AI103" s="224">
        <f>-IF(AND(AI$4=Settings!$CB$40,PPE!AI$7=Settings!$CA$40),Inputs!$JG$21,0)</f>
        <v>0</v>
      </c>
      <c r="AJ103" s="224">
        <f>-IF(AND(AJ$4=Settings!$CB$40,PPE!AJ$7=Settings!$CA$40),Inputs!$JG$21,0)</f>
        <v>0</v>
      </c>
      <c r="AK103" s="224">
        <f>-IF(AND(AK$4=Settings!$CB$40,PPE!AK$7=Settings!$CA$40),Inputs!$JG$21,0)</f>
        <v>0</v>
      </c>
      <c r="AL103" s="224">
        <f>-IF(AND(AL$4=Settings!$CB$40,PPE!AL$7=Settings!$CA$40),Inputs!$JG$21,0)</f>
        <v>0</v>
      </c>
      <c r="AM103" s="224">
        <f>-IF(AND(AM$4=Settings!$CB$40,PPE!AM$7=Settings!$CA$40),Inputs!$JG$21,0)</f>
        <v>-15000</v>
      </c>
      <c r="AN103" s="224">
        <f>-IF(AND(AN$4=Settings!$CB$40,PPE!AN$7=Settings!$CA$40),Inputs!$JG$21,0)</f>
        <v>0</v>
      </c>
      <c r="AO103" s="224">
        <f>-IF(AND(AO$4=Settings!$CB$40,PPE!AO$7=Settings!$CA$40),Inputs!$JG$21,0)</f>
        <v>0</v>
      </c>
      <c r="AP103" s="224">
        <f>-IF(AND(AP$4=Settings!$CB$40,PPE!AP$7=Settings!$CA$40),Inputs!$JG$21,0)</f>
        <v>0</v>
      </c>
      <c r="AQ103" s="224">
        <f>-IF(AND(AQ$4=Settings!$CB$40,PPE!AQ$7=Settings!$CA$40),Inputs!$JG$21,0)</f>
        <v>0</v>
      </c>
      <c r="AR103" s="224">
        <f>-IF(AND(AR$4=Settings!$CB$40,PPE!AR$7=Settings!$CA$40),Inputs!$JG$21,0)</f>
        <v>0</v>
      </c>
      <c r="AS103" s="224">
        <f>-IF(AND(AS$4=Settings!$CB$40,PPE!AS$7=Settings!$CA$40),Inputs!$JG$21,0)</f>
        <v>0</v>
      </c>
      <c r="AT103" s="224">
        <f>-IF(AND(AT$4=Settings!$CB$40,PPE!AT$7=Settings!$CA$40),Inputs!$JG$21,0)</f>
        <v>0</v>
      </c>
      <c r="AU103" s="224">
        <f>-IF(AND(AU$4=Settings!$CB$40,PPE!AU$7=Settings!$CA$40),Inputs!$JG$21,0)</f>
        <v>0</v>
      </c>
      <c r="AV103" s="224">
        <f>-IF(AND(AV$4=Settings!$CB$40,PPE!AV$7=Settings!$CA$40),Inputs!$JG$21,0)</f>
        <v>0</v>
      </c>
      <c r="AW103" s="224">
        <f>-IF(AND(AW$4=Settings!$CB$40,PPE!AW$7=Settings!$CA$40),Inputs!$JG$21,0)</f>
        <v>0</v>
      </c>
      <c r="AX103" s="224">
        <f>-IF(AND(AX$4=Settings!$CB$40,PPE!AX$7=Settings!$CA$40),Inputs!$JG$21,0)</f>
        <v>0</v>
      </c>
      <c r="AY103" s="224">
        <f>-IF(AND(AY$4=Settings!$CB$40,PPE!AY$7=Settings!$CA$40),Inputs!$JG$21,0)</f>
        <v>0</v>
      </c>
      <c r="AZ103" s="224">
        <f>-IF(AND(AZ$4=Settings!$CB$40,PPE!AZ$7=Settings!$CA$40),Inputs!$JG$21,0)</f>
        <v>0</v>
      </c>
      <c r="BA103" s="224">
        <f>-IF(AND(BA$4=Settings!$CB$40,PPE!BA$7=Settings!$CA$40),Inputs!$JG$21,0)</f>
        <v>0</v>
      </c>
      <c r="BB103" s="224">
        <f>-IF(AND(BB$4=Settings!$CB$40,PPE!BB$7=Settings!$CA$40),Inputs!$JG$21,0)</f>
        <v>0</v>
      </c>
      <c r="BC103" s="224">
        <f>-IF(AND(BC$4=Settings!$CB$40,PPE!BC$7=Settings!$CA$40),Inputs!$JG$21,0)</f>
        <v>0</v>
      </c>
      <c r="BD103" s="224">
        <f>-IF(AND(BD$4=Settings!$CB$40,PPE!BD$7=Settings!$CA$40),Inputs!$JG$21,0)</f>
        <v>0</v>
      </c>
      <c r="BE103" s="224">
        <f>-IF(AND(BE$4=Settings!$CB$40,PPE!BE$7=Settings!$CA$40),Inputs!$JG$21,0)</f>
        <v>0</v>
      </c>
      <c r="BF103" s="224">
        <f>-IF(AND(BF$4=Settings!$CB$40,PPE!BF$7=Settings!$CA$40),Inputs!$JG$21,0)</f>
        <v>0</v>
      </c>
      <c r="BG103" s="224">
        <f>-IF(AND(BG$4=Settings!$CB$40,PPE!BG$7=Settings!$CA$40),Inputs!$JG$21,0)</f>
        <v>0</v>
      </c>
      <c r="BH103" s="224">
        <f>-IF(AND(BH$4=Settings!$CB$40,PPE!BH$7=Settings!$CA$40),Inputs!$JG$21,0)</f>
        <v>0</v>
      </c>
      <c r="BI103" s="224">
        <f>-IF(AND(BI$4=Settings!$CB$40,PPE!BI$7=Settings!$CA$40),Inputs!$JG$21,0)</f>
        <v>0</v>
      </c>
      <c r="BJ103" s="224">
        <f>-IF(AND(BJ$4=Settings!$CB$40,PPE!BJ$7=Settings!$CA$40),Inputs!$JG$21,0)</f>
        <v>0</v>
      </c>
      <c r="BK103" s="224">
        <f>-IF(AND(BK$4=Settings!$CB$40,PPE!BK$7=Settings!$CA$40),Inputs!$JG$21,0)</f>
        <v>0</v>
      </c>
      <c r="BL103" s="224">
        <f>-IF(AND(BL$4=Settings!$CB$40,PPE!BL$7=Settings!$CA$40),Inputs!$JG$21,0)</f>
        <v>0</v>
      </c>
      <c r="BM103" s="224">
        <f>-IF(AND(BM$4=Settings!$CB$40,PPE!BM$7=Settings!$CA$40),Inputs!$JG$21,0)</f>
        <v>0</v>
      </c>
      <c r="BN103" s="224">
        <f>-IF(AND(BN$4=Settings!$CB$40,PPE!BN$7=Settings!$CA$40),Inputs!$JG$21,0)</f>
        <v>0</v>
      </c>
      <c r="BO103" s="224">
        <f>-IF(AND(BO$4=Settings!$CB$40,PPE!BO$7=Settings!$CA$40),Inputs!$JG$21,0)</f>
        <v>0</v>
      </c>
      <c r="BP103" s="224">
        <f>-IF(AND(BP$4=Settings!$CB$40,PPE!BP$7=Settings!$CA$40),Inputs!$JG$21,0)</f>
        <v>0</v>
      </c>
      <c r="BQ103" s="224">
        <f>-IF(AND(BQ$4=Settings!$CB$40,PPE!BQ$7=Settings!$CA$40),Inputs!$JG$21,0)</f>
        <v>0</v>
      </c>
      <c r="BR103" s="224">
        <f>-IF(AND(BR$4=Settings!$CB$40,PPE!BR$7=Settings!$CA$40),Inputs!$JG$21,0)</f>
        <v>0</v>
      </c>
      <c r="BS103" s="224">
        <f>-IF(AND(BS$4=Settings!$CB$40,PPE!BS$7=Settings!$CA$40),Inputs!$JG$21,0)</f>
        <v>0</v>
      </c>
      <c r="BT103" s="224">
        <f>-IF(AND(BT$4=Settings!$CB$40,PPE!BT$7=Settings!$CA$40),Inputs!$JG$21,0)</f>
        <v>0</v>
      </c>
      <c r="BU103" s="224">
        <f>-IF(AND(BU$4=Settings!$CB$40,PPE!BU$7=Settings!$CA$40),Inputs!$JG$21,0)</f>
        <v>0</v>
      </c>
      <c r="BV103" s="224">
        <f>-IF(AND(BV$4=Settings!$CB$40,PPE!BV$7=Settings!$CA$40),Inputs!$JG$21,0)</f>
        <v>0</v>
      </c>
      <c r="BW103" s="224">
        <f>-IF(AND(BW$4=Settings!$CB$40,PPE!BW$7=Settings!$CA$40),Inputs!$JG$21,0)</f>
        <v>0</v>
      </c>
      <c r="BX103" s="224">
        <f>-IF(AND(BX$4=Settings!$CB$40,PPE!BX$7=Settings!$CA$40),Inputs!$JG$21,0)</f>
        <v>0</v>
      </c>
      <c r="BY103" s="224">
        <f>-IF(AND(BY$4=Settings!$CB$40,PPE!BY$7=Settings!$CA$40),Inputs!$JG$21,0)</f>
        <v>0</v>
      </c>
      <c r="BZ103" s="224">
        <f>-IF(AND(BZ$4=Settings!$CB$40,PPE!BZ$7=Settings!$CA$40),Inputs!$JG$21,0)</f>
        <v>0</v>
      </c>
      <c r="CA103" s="224">
        <f>-IF(AND(CA$4=Settings!$CB$40,PPE!CA$7=Settings!$CA$40),Inputs!$JG$21,0)</f>
        <v>0</v>
      </c>
      <c r="CB103" s="224">
        <f>-IF(AND(CB$4=Settings!$CB$40,PPE!CB$7=Settings!$CA$40),Inputs!$JG$21,0)</f>
        <v>0</v>
      </c>
      <c r="CC103" s="224">
        <f>-IF(AND(CC$4=Settings!$CB$40,PPE!CC$7=Settings!$CA$40),Inputs!$JG$21,0)</f>
        <v>0</v>
      </c>
      <c r="CD103" s="224">
        <f>-IF(AND(CD$4=Settings!$CB$40,PPE!CD$7=Settings!$CA$40),Inputs!$JG$21,0)</f>
        <v>0</v>
      </c>
      <c r="CE103" s="224">
        <f>-IF(AND(CE$4=Settings!$CB$40,PPE!CE$7=Settings!$CA$40),Inputs!$JG$21,0)</f>
        <v>0</v>
      </c>
      <c r="CF103" s="224">
        <f>-IF(AND(CF$4=Settings!$CB$40,PPE!CF$7=Settings!$CA$40),Inputs!$JG$21,0)</f>
        <v>0</v>
      </c>
      <c r="CG103" s="224">
        <f>-IF(AND(CG$4=Settings!$CB$40,PPE!CG$7=Settings!$CA$40),Inputs!$JG$21,0)</f>
        <v>0</v>
      </c>
      <c r="CH103" s="224">
        <f>-IF(AND(CH$4=Settings!$CB$40,PPE!CH$7=Settings!$CA$40),Inputs!$JG$21,0)</f>
        <v>0</v>
      </c>
      <c r="CI103" s="224">
        <f>-IF(AND(CI$4=Settings!$CB$40,PPE!CI$7=Settings!$CA$40),Inputs!$JG$21,0)</f>
        <v>0</v>
      </c>
      <c r="CJ103" s="224">
        <f>-IF(AND(CJ$4=Settings!$CB$40,PPE!CJ$7=Settings!$CA$40),Inputs!$JG$21,0)</f>
        <v>0</v>
      </c>
      <c r="CK103" s="224">
        <f>-IF(AND(CK$4=Settings!$CB$40,PPE!CK$7=Settings!$CA$40),Inputs!$JG$21,0)</f>
        <v>0</v>
      </c>
      <c r="CL103" s="224">
        <f>-IF(AND(CL$4=Settings!$CB$40,PPE!CL$7=Settings!$CA$40),Inputs!$JG$21,0)</f>
        <v>0</v>
      </c>
      <c r="CM103" s="224">
        <f>-IF(AND(CM$4=Settings!$CB$40,PPE!CM$7=Settings!$CA$40),Inputs!$JG$21,0)</f>
        <v>0</v>
      </c>
    </row>
    <row r="104" spans="1:91" s="219" customFormat="1" x14ac:dyDescent="0.2">
      <c r="A104" s="223"/>
      <c r="B104" s="222" t="s">
        <v>329</v>
      </c>
      <c r="C104" s="221" t="str">
        <f>Inputs!$J$16</f>
        <v>EUR</v>
      </c>
      <c r="D104" s="19" t="s">
        <v>19</v>
      </c>
      <c r="E104" s="220">
        <f>SUM(E101:E103)</f>
        <v>0</v>
      </c>
      <c r="F104" s="220">
        <f>SUM(F101:F103)</f>
        <v>0</v>
      </c>
      <c r="G104" s="220">
        <f>SUM(G101:G103)</f>
        <v>0</v>
      </c>
      <c r="H104" s="220">
        <f>SUM(H101:H103)</f>
        <v>0</v>
      </c>
      <c r="I104" s="220">
        <f>SUM(I101:I103)</f>
        <v>0</v>
      </c>
      <c r="J104" s="7"/>
      <c r="K104" s="220">
        <f t="shared" ref="K104:AD104" si="166">SUM(K101:K103)</f>
        <v>0</v>
      </c>
      <c r="L104" s="220">
        <f t="shared" si="166"/>
        <v>15000</v>
      </c>
      <c r="M104" s="220">
        <f t="shared" si="166"/>
        <v>0</v>
      </c>
      <c r="N104" s="220">
        <f t="shared" si="166"/>
        <v>0</v>
      </c>
      <c r="O104" s="220">
        <f t="shared" si="166"/>
        <v>0</v>
      </c>
      <c r="P104" s="220">
        <f t="shared" si="166"/>
        <v>0</v>
      </c>
      <c r="Q104" s="220">
        <f t="shared" si="166"/>
        <v>0</v>
      </c>
      <c r="R104" s="220">
        <f t="shared" si="166"/>
        <v>0</v>
      </c>
      <c r="S104" s="220">
        <f t="shared" si="166"/>
        <v>0</v>
      </c>
      <c r="T104" s="220">
        <f t="shared" si="166"/>
        <v>0</v>
      </c>
      <c r="U104" s="220">
        <f t="shared" si="166"/>
        <v>0</v>
      </c>
      <c r="V104" s="220">
        <f t="shared" si="166"/>
        <v>0</v>
      </c>
      <c r="W104" s="220">
        <f t="shared" si="166"/>
        <v>0</v>
      </c>
      <c r="X104" s="220">
        <f t="shared" si="166"/>
        <v>0</v>
      </c>
      <c r="Y104" s="220">
        <f t="shared" si="166"/>
        <v>0</v>
      </c>
      <c r="Z104" s="220">
        <f t="shared" si="166"/>
        <v>0</v>
      </c>
      <c r="AA104" s="220">
        <f t="shared" si="166"/>
        <v>0</v>
      </c>
      <c r="AB104" s="220">
        <f t="shared" si="166"/>
        <v>0</v>
      </c>
      <c r="AC104" s="220">
        <f t="shared" si="166"/>
        <v>0</v>
      </c>
      <c r="AD104" s="220">
        <f t="shared" si="166"/>
        <v>0</v>
      </c>
      <c r="AE104" s="7"/>
      <c r="AF104" s="220">
        <f t="shared" ref="AF104:BK104" si="167">SUM(AF101:AF103)</f>
        <v>0</v>
      </c>
      <c r="AG104" s="220">
        <f t="shared" si="167"/>
        <v>0</v>
      </c>
      <c r="AH104" s="220">
        <f t="shared" si="167"/>
        <v>0</v>
      </c>
      <c r="AI104" s="220">
        <f t="shared" si="167"/>
        <v>0</v>
      </c>
      <c r="AJ104" s="220">
        <f t="shared" si="167"/>
        <v>0</v>
      </c>
      <c r="AK104" s="220">
        <f t="shared" si="167"/>
        <v>15000</v>
      </c>
      <c r="AL104" s="220">
        <f t="shared" si="167"/>
        <v>15000</v>
      </c>
      <c r="AM104" s="220">
        <f t="shared" si="167"/>
        <v>0</v>
      </c>
      <c r="AN104" s="220">
        <f t="shared" si="167"/>
        <v>0</v>
      </c>
      <c r="AO104" s="220">
        <f t="shared" si="167"/>
        <v>0</v>
      </c>
      <c r="AP104" s="220">
        <f t="shared" si="167"/>
        <v>0</v>
      </c>
      <c r="AQ104" s="220">
        <f t="shared" si="167"/>
        <v>0</v>
      </c>
      <c r="AR104" s="220">
        <f t="shared" si="167"/>
        <v>0</v>
      </c>
      <c r="AS104" s="220">
        <f t="shared" si="167"/>
        <v>0</v>
      </c>
      <c r="AT104" s="220">
        <f t="shared" si="167"/>
        <v>0</v>
      </c>
      <c r="AU104" s="220">
        <f t="shared" si="167"/>
        <v>0</v>
      </c>
      <c r="AV104" s="220">
        <f t="shared" si="167"/>
        <v>0</v>
      </c>
      <c r="AW104" s="220">
        <f t="shared" si="167"/>
        <v>0</v>
      </c>
      <c r="AX104" s="220">
        <f t="shared" si="167"/>
        <v>0</v>
      </c>
      <c r="AY104" s="220">
        <f t="shared" si="167"/>
        <v>0</v>
      </c>
      <c r="AZ104" s="220">
        <f t="shared" si="167"/>
        <v>0</v>
      </c>
      <c r="BA104" s="220">
        <f t="shared" si="167"/>
        <v>0</v>
      </c>
      <c r="BB104" s="220">
        <f t="shared" si="167"/>
        <v>0</v>
      </c>
      <c r="BC104" s="220">
        <f t="shared" si="167"/>
        <v>0</v>
      </c>
      <c r="BD104" s="220">
        <f t="shared" si="167"/>
        <v>0</v>
      </c>
      <c r="BE104" s="220">
        <f t="shared" si="167"/>
        <v>0</v>
      </c>
      <c r="BF104" s="220">
        <f t="shared" si="167"/>
        <v>0</v>
      </c>
      <c r="BG104" s="220">
        <f t="shared" si="167"/>
        <v>0</v>
      </c>
      <c r="BH104" s="220">
        <f t="shared" si="167"/>
        <v>0</v>
      </c>
      <c r="BI104" s="220">
        <f t="shared" si="167"/>
        <v>0</v>
      </c>
      <c r="BJ104" s="220">
        <f t="shared" si="167"/>
        <v>0</v>
      </c>
      <c r="BK104" s="220">
        <f t="shared" si="167"/>
        <v>0</v>
      </c>
      <c r="BL104" s="220">
        <f t="shared" ref="BL104:CM104" si="168">SUM(BL101:BL103)</f>
        <v>0</v>
      </c>
      <c r="BM104" s="220">
        <f t="shared" si="168"/>
        <v>0</v>
      </c>
      <c r="BN104" s="220">
        <f t="shared" si="168"/>
        <v>0</v>
      </c>
      <c r="BO104" s="220">
        <f t="shared" si="168"/>
        <v>0</v>
      </c>
      <c r="BP104" s="220">
        <f t="shared" si="168"/>
        <v>0</v>
      </c>
      <c r="BQ104" s="220">
        <f t="shared" si="168"/>
        <v>0</v>
      </c>
      <c r="BR104" s="220">
        <f t="shared" si="168"/>
        <v>0</v>
      </c>
      <c r="BS104" s="220">
        <f t="shared" si="168"/>
        <v>0</v>
      </c>
      <c r="BT104" s="220">
        <f t="shared" si="168"/>
        <v>0</v>
      </c>
      <c r="BU104" s="220">
        <f t="shared" si="168"/>
        <v>0</v>
      </c>
      <c r="BV104" s="220">
        <f t="shared" si="168"/>
        <v>0</v>
      </c>
      <c r="BW104" s="220">
        <f t="shared" si="168"/>
        <v>0</v>
      </c>
      <c r="BX104" s="220">
        <f t="shared" si="168"/>
        <v>0</v>
      </c>
      <c r="BY104" s="220">
        <f t="shared" si="168"/>
        <v>0</v>
      </c>
      <c r="BZ104" s="220">
        <f t="shared" si="168"/>
        <v>0</v>
      </c>
      <c r="CA104" s="220">
        <f t="shared" si="168"/>
        <v>0</v>
      </c>
      <c r="CB104" s="220">
        <f t="shared" si="168"/>
        <v>0</v>
      </c>
      <c r="CC104" s="220">
        <f t="shared" si="168"/>
        <v>0</v>
      </c>
      <c r="CD104" s="220">
        <f t="shared" si="168"/>
        <v>0</v>
      </c>
      <c r="CE104" s="220">
        <f t="shared" si="168"/>
        <v>0</v>
      </c>
      <c r="CF104" s="220">
        <f t="shared" si="168"/>
        <v>0</v>
      </c>
      <c r="CG104" s="220">
        <f t="shared" si="168"/>
        <v>0</v>
      </c>
      <c r="CH104" s="220">
        <f t="shared" si="168"/>
        <v>0</v>
      </c>
      <c r="CI104" s="220">
        <f t="shared" si="168"/>
        <v>0</v>
      </c>
      <c r="CJ104" s="220">
        <f t="shared" si="168"/>
        <v>0</v>
      </c>
      <c r="CK104" s="220">
        <f t="shared" si="168"/>
        <v>0</v>
      </c>
      <c r="CL104" s="220">
        <f t="shared" si="168"/>
        <v>0</v>
      </c>
      <c r="CM104" s="220">
        <f t="shared" si="168"/>
        <v>0</v>
      </c>
    </row>
    <row r="105" spans="1:91" ht="9" customHeight="1" x14ac:dyDescent="0.2">
      <c r="B105" s="8"/>
      <c r="C105" s="8"/>
      <c r="D105" s="8"/>
      <c r="E105" s="8"/>
      <c r="F105" s="8"/>
      <c r="G105" s="8"/>
      <c r="H105" s="8"/>
      <c r="I105" s="8"/>
      <c r="K105" s="8"/>
      <c r="L105" s="8"/>
      <c r="M105" s="8"/>
      <c r="N105" s="8"/>
      <c r="O105" s="8"/>
      <c r="P105" s="8"/>
      <c r="Q105" s="8"/>
      <c r="R105" s="8"/>
      <c r="S105" s="8"/>
      <c r="T105" s="8"/>
      <c r="U105" s="8"/>
      <c r="V105" s="8"/>
      <c r="W105" s="8"/>
      <c r="X105" s="8"/>
      <c r="Y105" s="8"/>
      <c r="Z105" s="8"/>
      <c r="AA105" s="8"/>
      <c r="AB105" s="8"/>
      <c r="AC105" s="8"/>
      <c r="AD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row>
  </sheetData>
  <sheetProtection algorithmName="SHA-512" hashValue="DEK/yEQBA2iuIjxxPWnJHe8Hq1n506W8cBb9AZaO4vlJLeirLXv8Ok+p8+ZNQ/NiLm6ARouHCVl5CihCsjh4Tw==" saltValue="xZNYp9OQSGCc8SecP1fqqQ==" spinCount="100000" sheet="1" formatCells="0" formatColumns="0" formatRows="0" insertColumns="0" insertRows="0" insertHyperlinks="0" deleteColumns="0" deleteRows="0" sort="0" autoFilter="0" pivotTables="0"/>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C35D6-FC37-8F4D-A2EC-FD7A8A940FAD}">
  <sheetPr codeName="Sheet4">
    <tabColor theme="3" tint="0.749992370372631"/>
  </sheetPr>
  <dimension ref="A2:CM34"/>
  <sheetViews>
    <sheetView showGridLines="0" showRowColHeaders="0" zoomScale="90" zoomScaleNormal="90" workbookViewId="0">
      <selection activeCell="F2" sqref="F2"/>
    </sheetView>
  </sheetViews>
  <sheetFormatPr baseColWidth="10" defaultRowHeight="16" outlineLevelRow="1" x14ac:dyDescent="0.2"/>
  <cols>
    <col min="1" max="1" width="3.83203125" style="7" customWidth="1"/>
    <col min="2" max="2" width="30.6640625" style="7" customWidth="1"/>
    <col min="3" max="4" width="10.83203125" style="7"/>
    <col min="5" max="9" width="12.83203125" style="7" bestFit="1" customWidth="1"/>
    <col min="10" max="10" width="1.6640625" style="7" customWidth="1"/>
    <col min="11" max="11" width="12.1640625" style="7" bestFit="1" customWidth="1"/>
    <col min="12" max="13" width="12" style="7" bestFit="1" customWidth="1"/>
    <col min="14" max="14" width="12.83203125" style="7" bestFit="1" customWidth="1"/>
    <col min="15" max="15" width="12" style="7" bestFit="1" customWidth="1"/>
    <col min="16" max="30" width="12.83203125" style="7" bestFit="1" customWidth="1"/>
    <col min="31" max="31" width="7" style="7" customWidth="1"/>
    <col min="32" max="91" width="11" style="7" bestFit="1" customWidth="1"/>
    <col min="92" max="16384" width="10.83203125" style="7"/>
  </cols>
  <sheetData>
    <row r="2" spans="2:91" ht="21" x14ac:dyDescent="0.25">
      <c r="B2" s="43" t="s">
        <v>356</v>
      </c>
    </row>
    <row r="4" spans="2:91" s="20" customFormat="1" ht="15" x14ac:dyDescent="0.2">
      <c r="B4" s="42" t="s">
        <v>293</v>
      </c>
      <c r="C4" s="41" t="s">
        <v>137</v>
      </c>
      <c r="D4" s="41" t="s">
        <v>86</v>
      </c>
      <c r="E4" s="41">
        <f>Inputs!J8</f>
        <v>2023</v>
      </c>
      <c r="F4" s="41">
        <f>E4+1</f>
        <v>2024</v>
      </c>
      <c r="G4" s="41">
        <f>F4+1</f>
        <v>2025</v>
      </c>
      <c r="H4" s="41">
        <f>G4+1</f>
        <v>2026</v>
      </c>
      <c r="I4" s="41">
        <f>H4+1</f>
        <v>2027</v>
      </c>
      <c r="K4" s="66">
        <f>E4</f>
        <v>2023</v>
      </c>
      <c r="L4" s="66">
        <f>K4</f>
        <v>2023</v>
      </c>
      <c r="M4" s="66">
        <f>L4</f>
        <v>2023</v>
      </c>
      <c r="N4" s="66">
        <f>M4</f>
        <v>2023</v>
      </c>
      <c r="O4" s="66">
        <f>F4</f>
        <v>2024</v>
      </c>
      <c r="P4" s="66">
        <f>O4</f>
        <v>2024</v>
      </c>
      <c r="Q4" s="66">
        <f>P4</f>
        <v>2024</v>
      </c>
      <c r="R4" s="66">
        <f>Q4</f>
        <v>2024</v>
      </c>
      <c r="S4" s="66">
        <f>G4</f>
        <v>2025</v>
      </c>
      <c r="T4" s="66">
        <f>S4</f>
        <v>2025</v>
      </c>
      <c r="U4" s="66">
        <f>T4</f>
        <v>2025</v>
      </c>
      <c r="V4" s="66">
        <f>U4</f>
        <v>2025</v>
      </c>
      <c r="W4" s="66">
        <f>H4</f>
        <v>2026</v>
      </c>
      <c r="X4" s="66">
        <f>W4</f>
        <v>2026</v>
      </c>
      <c r="Y4" s="66">
        <f>X4</f>
        <v>2026</v>
      </c>
      <c r="Z4" s="66">
        <f>Y4</f>
        <v>2026</v>
      </c>
      <c r="AA4" s="66">
        <f>I4</f>
        <v>2027</v>
      </c>
      <c r="AB4" s="66">
        <f>AA4</f>
        <v>2027</v>
      </c>
      <c r="AC4" s="66">
        <f>AB4</f>
        <v>2027</v>
      </c>
      <c r="AD4" s="66">
        <f>AC4</f>
        <v>2027</v>
      </c>
      <c r="AF4" s="65">
        <f>E4</f>
        <v>2023</v>
      </c>
      <c r="AG4" s="65">
        <f t="shared" ref="AG4:AQ4" si="0">AF4</f>
        <v>2023</v>
      </c>
      <c r="AH4" s="65">
        <f t="shared" si="0"/>
        <v>2023</v>
      </c>
      <c r="AI4" s="65">
        <f t="shared" si="0"/>
        <v>2023</v>
      </c>
      <c r="AJ4" s="65">
        <f t="shared" si="0"/>
        <v>2023</v>
      </c>
      <c r="AK4" s="65">
        <f t="shared" si="0"/>
        <v>2023</v>
      </c>
      <c r="AL4" s="65">
        <f t="shared" si="0"/>
        <v>2023</v>
      </c>
      <c r="AM4" s="65">
        <f t="shared" si="0"/>
        <v>2023</v>
      </c>
      <c r="AN4" s="65">
        <f t="shared" si="0"/>
        <v>2023</v>
      </c>
      <c r="AO4" s="65">
        <f t="shared" si="0"/>
        <v>2023</v>
      </c>
      <c r="AP4" s="65">
        <f t="shared" si="0"/>
        <v>2023</v>
      </c>
      <c r="AQ4" s="65">
        <f t="shared" si="0"/>
        <v>2023</v>
      </c>
      <c r="AR4" s="65">
        <f>F4</f>
        <v>2024</v>
      </c>
      <c r="AS4" s="65">
        <f t="shared" ref="AS4:BC4" si="1">AR4</f>
        <v>2024</v>
      </c>
      <c r="AT4" s="65">
        <f t="shared" si="1"/>
        <v>2024</v>
      </c>
      <c r="AU4" s="65">
        <f t="shared" si="1"/>
        <v>2024</v>
      </c>
      <c r="AV4" s="65">
        <f t="shared" si="1"/>
        <v>2024</v>
      </c>
      <c r="AW4" s="65">
        <f t="shared" si="1"/>
        <v>2024</v>
      </c>
      <c r="AX4" s="65">
        <f t="shared" si="1"/>
        <v>2024</v>
      </c>
      <c r="AY4" s="65">
        <f t="shared" si="1"/>
        <v>2024</v>
      </c>
      <c r="AZ4" s="65">
        <f t="shared" si="1"/>
        <v>2024</v>
      </c>
      <c r="BA4" s="65">
        <f t="shared" si="1"/>
        <v>2024</v>
      </c>
      <c r="BB4" s="65">
        <f t="shared" si="1"/>
        <v>2024</v>
      </c>
      <c r="BC4" s="65">
        <f t="shared" si="1"/>
        <v>2024</v>
      </c>
      <c r="BD4" s="65">
        <f>G4</f>
        <v>2025</v>
      </c>
      <c r="BE4" s="65">
        <f t="shared" ref="BE4:BO4" si="2">BD4</f>
        <v>2025</v>
      </c>
      <c r="BF4" s="65">
        <f t="shared" si="2"/>
        <v>2025</v>
      </c>
      <c r="BG4" s="65">
        <f t="shared" si="2"/>
        <v>2025</v>
      </c>
      <c r="BH4" s="65">
        <f t="shared" si="2"/>
        <v>2025</v>
      </c>
      <c r="BI4" s="65">
        <f t="shared" si="2"/>
        <v>2025</v>
      </c>
      <c r="BJ4" s="65">
        <f t="shared" si="2"/>
        <v>2025</v>
      </c>
      <c r="BK4" s="65">
        <f t="shared" si="2"/>
        <v>2025</v>
      </c>
      <c r="BL4" s="65">
        <f t="shared" si="2"/>
        <v>2025</v>
      </c>
      <c r="BM4" s="65">
        <f t="shared" si="2"/>
        <v>2025</v>
      </c>
      <c r="BN4" s="65">
        <f t="shared" si="2"/>
        <v>2025</v>
      </c>
      <c r="BO4" s="65">
        <f t="shared" si="2"/>
        <v>2025</v>
      </c>
      <c r="BP4" s="65">
        <f>H4</f>
        <v>2026</v>
      </c>
      <c r="BQ4" s="65">
        <f t="shared" ref="BQ4:CA4" si="3">BP4</f>
        <v>2026</v>
      </c>
      <c r="BR4" s="65">
        <f t="shared" si="3"/>
        <v>2026</v>
      </c>
      <c r="BS4" s="65">
        <f t="shared" si="3"/>
        <v>2026</v>
      </c>
      <c r="BT4" s="65">
        <f t="shared" si="3"/>
        <v>2026</v>
      </c>
      <c r="BU4" s="65">
        <f t="shared" si="3"/>
        <v>2026</v>
      </c>
      <c r="BV4" s="65">
        <f t="shared" si="3"/>
        <v>2026</v>
      </c>
      <c r="BW4" s="65">
        <f t="shared" si="3"/>
        <v>2026</v>
      </c>
      <c r="BX4" s="65">
        <f t="shared" si="3"/>
        <v>2026</v>
      </c>
      <c r="BY4" s="65">
        <f t="shared" si="3"/>
        <v>2026</v>
      </c>
      <c r="BZ4" s="65">
        <f t="shared" si="3"/>
        <v>2026</v>
      </c>
      <c r="CA4" s="65">
        <f t="shared" si="3"/>
        <v>2026</v>
      </c>
      <c r="CB4" s="65">
        <f>I4</f>
        <v>2027</v>
      </c>
      <c r="CC4" s="65">
        <f t="shared" ref="CC4:CM4" si="4">CB4</f>
        <v>2027</v>
      </c>
      <c r="CD4" s="65">
        <f t="shared" si="4"/>
        <v>2027</v>
      </c>
      <c r="CE4" s="65">
        <f t="shared" si="4"/>
        <v>2027</v>
      </c>
      <c r="CF4" s="65">
        <f t="shared" si="4"/>
        <v>2027</v>
      </c>
      <c r="CG4" s="65">
        <f t="shared" si="4"/>
        <v>2027</v>
      </c>
      <c r="CH4" s="65">
        <f t="shared" si="4"/>
        <v>2027</v>
      </c>
      <c r="CI4" s="65">
        <f t="shared" si="4"/>
        <v>2027</v>
      </c>
      <c r="CJ4" s="65">
        <f t="shared" si="4"/>
        <v>2027</v>
      </c>
      <c r="CK4" s="65">
        <f t="shared" si="4"/>
        <v>2027</v>
      </c>
      <c r="CL4" s="65">
        <f t="shared" si="4"/>
        <v>2027</v>
      </c>
      <c r="CM4" s="65">
        <f t="shared" si="4"/>
        <v>2027</v>
      </c>
    </row>
    <row r="5" spans="2:91" s="20" customFormat="1" ht="15" outlineLevel="1" x14ac:dyDescent="0.2">
      <c r="B5" s="68" t="s">
        <v>136</v>
      </c>
      <c r="C5" s="75"/>
      <c r="D5" s="75"/>
      <c r="E5" s="74">
        <f>DATE(E4,12,31)</f>
        <v>45291</v>
      </c>
      <c r="F5" s="74">
        <f>DATE(F4,12,31)</f>
        <v>45657</v>
      </c>
      <c r="G5" s="74">
        <f>DATE(G4,12,31)</f>
        <v>46022</v>
      </c>
      <c r="H5" s="74">
        <f>DATE(H4,12,31)</f>
        <v>46387</v>
      </c>
      <c r="I5" s="74">
        <f>DATE(I4,12,31)</f>
        <v>46752</v>
      </c>
      <c r="K5" s="73">
        <f>DATE(K4,3,31)</f>
        <v>45016</v>
      </c>
      <c r="L5" s="73">
        <f>DATE(L4,6,30)</f>
        <v>45107</v>
      </c>
      <c r="M5" s="73">
        <f>DATE(M4,9,30)</f>
        <v>45199</v>
      </c>
      <c r="N5" s="73">
        <f>DATE(N4,12,31)</f>
        <v>45291</v>
      </c>
      <c r="O5" s="73">
        <f>DATE(O4,3,31)</f>
        <v>45382</v>
      </c>
      <c r="P5" s="73">
        <f>DATE(P4,6,30)</f>
        <v>45473</v>
      </c>
      <c r="Q5" s="73">
        <f>DATE(Q4,9,30)</f>
        <v>45565</v>
      </c>
      <c r="R5" s="73">
        <f>DATE(R4,12,31)</f>
        <v>45657</v>
      </c>
      <c r="S5" s="73">
        <f>DATE(S4,3,31)</f>
        <v>45747</v>
      </c>
      <c r="T5" s="73">
        <f>DATE(T4,6,30)</f>
        <v>45838</v>
      </c>
      <c r="U5" s="73">
        <f>DATE(U4,9,30)</f>
        <v>45930</v>
      </c>
      <c r="V5" s="73">
        <f>DATE(V4,12,31)</f>
        <v>46022</v>
      </c>
      <c r="W5" s="73">
        <f>DATE(W4,3,31)</f>
        <v>46112</v>
      </c>
      <c r="X5" s="73">
        <f>DATE(X4,6,30)</f>
        <v>46203</v>
      </c>
      <c r="Y5" s="73">
        <f>DATE(Y4,9,30)</f>
        <v>46295</v>
      </c>
      <c r="Z5" s="73">
        <f>DATE(Z4,12,31)</f>
        <v>46387</v>
      </c>
      <c r="AA5" s="73">
        <f>DATE(AA4,3,31)</f>
        <v>46477</v>
      </c>
      <c r="AB5" s="73">
        <f>DATE(AB4,6,30)</f>
        <v>46568</v>
      </c>
      <c r="AC5" s="73">
        <f>DATE(AC4,9,30)</f>
        <v>46660</v>
      </c>
      <c r="AD5" s="73">
        <f>DATE(AD4,12,31)</f>
        <v>46752</v>
      </c>
      <c r="AF5" s="72">
        <f t="shared" ref="AF5:BK5" si="5">EOMONTH(AF6,0)</f>
        <v>44957</v>
      </c>
      <c r="AG5" s="72">
        <f t="shared" si="5"/>
        <v>44985</v>
      </c>
      <c r="AH5" s="72">
        <f t="shared" si="5"/>
        <v>45016</v>
      </c>
      <c r="AI5" s="72">
        <f t="shared" si="5"/>
        <v>45046</v>
      </c>
      <c r="AJ5" s="72">
        <f t="shared" si="5"/>
        <v>45077</v>
      </c>
      <c r="AK5" s="72">
        <f t="shared" si="5"/>
        <v>45107</v>
      </c>
      <c r="AL5" s="72">
        <f t="shared" si="5"/>
        <v>45138</v>
      </c>
      <c r="AM5" s="72">
        <f t="shared" si="5"/>
        <v>45169</v>
      </c>
      <c r="AN5" s="72">
        <f t="shared" si="5"/>
        <v>45199</v>
      </c>
      <c r="AO5" s="72">
        <f t="shared" si="5"/>
        <v>45230</v>
      </c>
      <c r="AP5" s="72">
        <f t="shared" si="5"/>
        <v>45260</v>
      </c>
      <c r="AQ5" s="72">
        <f t="shared" si="5"/>
        <v>45291</v>
      </c>
      <c r="AR5" s="72">
        <f t="shared" si="5"/>
        <v>45322</v>
      </c>
      <c r="AS5" s="72">
        <f t="shared" si="5"/>
        <v>45351</v>
      </c>
      <c r="AT5" s="72">
        <f t="shared" si="5"/>
        <v>45382</v>
      </c>
      <c r="AU5" s="72">
        <f t="shared" si="5"/>
        <v>45412</v>
      </c>
      <c r="AV5" s="72">
        <f t="shared" si="5"/>
        <v>45443</v>
      </c>
      <c r="AW5" s="72">
        <f t="shared" si="5"/>
        <v>45473</v>
      </c>
      <c r="AX5" s="72">
        <f t="shared" si="5"/>
        <v>45504</v>
      </c>
      <c r="AY5" s="72">
        <f t="shared" si="5"/>
        <v>45535</v>
      </c>
      <c r="AZ5" s="72">
        <f t="shared" si="5"/>
        <v>45565</v>
      </c>
      <c r="BA5" s="72">
        <f t="shared" si="5"/>
        <v>45596</v>
      </c>
      <c r="BB5" s="72">
        <f t="shared" si="5"/>
        <v>45626</v>
      </c>
      <c r="BC5" s="72">
        <f t="shared" si="5"/>
        <v>45657</v>
      </c>
      <c r="BD5" s="72">
        <f t="shared" si="5"/>
        <v>45688</v>
      </c>
      <c r="BE5" s="72">
        <f t="shared" si="5"/>
        <v>45716</v>
      </c>
      <c r="BF5" s="72">
        <f t="shared" si="5"/>
        <v>45747</v>
      </c>
      <c r="BG5" s="72">
        <f t="shared" si="5"/>
        <v>45777</v>
      </c>
      <c r="BH5" s="72">
        <f t="shared" si="5"/>
        <v>45808</v>
      </c>
      <c r="BI5" s="72">
        <f t="shared" si="5"/>
        <v>45838</v>
      </c>
      <c r="BJ5" s="72">
        <f t="shared" si="5"/>
        <v>45869</v>
      </c>
      <c r="BK5" s="72">
        <f t="shared" si="5"/>
        <v>45900</v>
      </c>
      <c r="BL5" s="72">
        <f t="shared" ref="BL5:CM5" si="6">EOMONTH(BL6,0)</f>
        <v>45930</v>
      </c>
      <c r="BM5" s="72">
        <f t="shared" si="6"/>
        <v>45961</v>
      </c>
      <c r="BN5" s="72">
        <f t="shared" si="6"/>
        <v>45991</v>
      </c>
      <c r="BO5" s="72">
        <f t="shared" si="6"/>
        <v>46022</v>
      </c>
      <c r="BP5" s="72">
        <f t="shared" si="6"/>
        <v>46053</v>
      </c>
      <c r="BQ5" s="72">
        <f t="shared" si="6"/>
        <v>46081</v>
      </c>
      <c r="BR5" s="72">
        <f t="shared" si="6"/>
        <v>46112</v>
      </c>
      <c r="BS5" s="72">
        <f t="shared" si="6"/>
        <v>46142</v>
      </c>
      <c r="BT5" s="72">
        <f t="shared" si="6"/>
        <v>46173</v>
      </c>
      <c r="BU5" s="72">
        <f t="shared" si="6"/>
        <v>46203</v>
      </c>
      <c r="BV5" s="72">
        <f t="shared" si="6"/>
        <v>46234</v>
      </c>
      <c r="BW5" s="72">
        <f t="shared" si="6"/>
        <v>46265</v>
      </c>
      <c r="BX5" s="72">
        <f t="shared" si="6"/>
        <v>46295</v>
      </c>
      <c r="BY5" s="72">
        <f t="shared" si="6"/>
        <v>46326</v>
      </c>
      <c r="BZ5" s="72">
        <f t="shared" si="6"/>
        <v>46356</v>
      </c>
      <c r="CA5" s="72">
        <f t="shared" si="6"/>
        <v>46387</v>
      </c>
      <c r="CB5" s="72">
        <f t="shared" si="6"/>
        <v>46418</v>
      </c>
      <c r="CC5" s="72">
        <f t="shared" si="6"/>
        <v>46446</v>
      </c>
      <c r="CD5" s="72">
        <f t="shared" si="6"/>
        <v>46477</v>
      </c>
      <c r="CE5" s="72">
        <f t="shared" si="6"/>
        <v>46507</v>
      </c>
      <c r="CF5" s="72">
        <f t="shared" si="6"/>
        <v>46538</v>
      </c>
      <c r="CG5" s="72">
        <f t="shared" si="6"/>
        <v>46568</v>
      </c>
      <c r="CH5" s="72">
        <f t="shared" si="6"/>
        <v>46599</v>
      </c>
      <c r="CI5" s="72">
        <f t="shared" si="6"/>
        <v>46630</v>
      </c>
      <c r="CJ5" s="72">
        <f t="shared" si="6"/>
        <v>46660</v>
      </c>
      <c r="CK5" s="72">
        <f t="shared" si="6"/>
        <v>46691</v>
      </c>
      <c r="CL5" s="72">
        <f t="shared" si="6"/>
        <v>46721</v>
      </c>
      <c r="CM5" s="72">
        <f t="shared" si="6"/>
        <v>46752</v>
      </c>
    </row>
    <row r="6" spans="2:91" s="20" customFormat="1" ht="15" outlineLevel="1" x14ac:dyDescent="0.2">
      <c r="B6" s="68" t="s">
        <v>135</v>
      </c>
      <c r="C6" s="66"/>
      <c r="D6" s="66"/>
      <c r="E6" s="74">
        <f>DATE(E4,1,1)</f>
        <v>44927</v>
      </c>
      <c r="F6" s="74">
        <f>DATE(F4,1,1)</f>
        <v>45292</v>
      </c>
      <c r="G6" s="74">
        <f>DATE(G4,1,1)</f>
        <v>45658</v>
      </c>
      <c r="H6" s="74">
        <f>DATE(H4,1,1)</f>
        <v>46023</v>
      </c>
      <c r="I6" s="74">
        <f>DATE(I4,1,1)</f>
        <v>46388</v>
      </c>
      <c r="K6" s="73">
        <f>DATE(K4,1,1)</f>
        <v>44927</v>
      </c>
      <c r="L6" s="73">
        <f t="shared" ref="L6:AD6" si="7">K5+1</f>
        <v>45017</v>
      </c>
      <c r="M6" s="73">
        <f t="shared" si="7"/>
        <v>45108</v>
      </c>
      <c r="N6" s="73">
        <f t="shared" si="7"/>
        <v>45200</v>
      </c>
      <c r="O6" s="73">
        <f t="shared" si="7"/>
        <v>45292</v>
      </c>
      <c r="P6" s="73">
        <f t="shared" si="7"/>
        <v>45383</v>
      </c>
      <c r="Q6" s="73">
        <f t="shared" si="7"/>
        <v>45474</v>
      </c>
      <c r="R6" s="73">
        <f t="shared" si="7"/>
        <v>45566</v>
      </c>
      <c r="S6" s="73">
        <f t="shared" si="7"/>
        <v>45658</v>
      </c>
      <c r="T6" s="73">
        <f t="shared" si="7"/>
        <v>45748</v>
      </c>
      <c r="U6" s="73">
        <f t="shared" si="7"/>
        <v>45839</v>
      </c>
      <c r="V6" s="73">
        <f t="shared" si="7"/>
        <v>45931</v>
      </c>
      <c r="W6" s="73">
        <f t="shared" si="7"/>
        <v>46023</v>
      </c>
      <c r="X6" s="73">
        <f t="shared" si="7"/>
        <v>46113</v>
      </c>
      <c r="Y6" s="73">
        <f t="shared" si="7"/>
        <v>46204</v>
      </c>
      <c r="Z6" s="73">
        <f t="shared" si="7"/>
        <v>46296</v>
      </c>
      <c r="AA6" s="73">
        <f t="shared" si="7"/>
        <v>46388</v>
      </c>
      <c r="AB6" s="73">
        <f t="shared" si="7"/>
        <v>46478</v>
      </c>
      <c r="AC6" s="73">
        <f t="shared" si="7"/>
        <v>46569</v>
      </c>
      <c r="AD6" s="73">
        <f t="shared" si="7"/>
        <v>46661</v>
      </c>
      <c r="AF6" s="72">
        <f>DATE(AF4,1,1)</f>
        <v>44927</v>
      </c>
      <c r="AG6" s="72">
        <f t="shared" ref="AG6:BL6" si="8">AF5+1</f>
        <v>44958</v>
      </c>
      <c r="AH6" s="72">
        <f t="shared" si="8"/>
        <v>44986</v>
      </c>
      <c r="AI6" s="72">
        <f t="shared" si="8"/>
        <v>45017</v>
      </c>
      <c r="AJ6" s="72">
        <f t="shared" si="8"/>
        <v>45047</v>
      </c>
      <c r="AK6" s="72">
        <f t="shared" si="8"/>
        <v>45078</v>
      </c>
      <c r="AL6" s="72">
        <f t="shared" si="8"/>
        <v>45108</v>
      </c>
      <c r="AM6" s="72">
        <f t="shared" si="8"/>
        <v>45139</v>
      </c>
      <c r="AN6" s="72">
        <f t="shared" si="8"/>
        <v>45170</v>
      </c>
      <c r="AO6" s="72">
        <f t="shared" si="8"/>
        <v>45200</v>
      </c>
      <c r="AP6" s="72">
        <f t="shared" si="8"/>
        <v>45231</v>
      </c>
      <c r="AQ6" s="72">
        <f t="shared" si="8"/>
        <v>45261</v>
      </c>
      <c r="AR6" s="72">
        <f t="shared" si="8"/>
        <v>45292</v>
      </c>
      <c r="AS6" s="72">
        <f t="shared" si="8"/>
        <v>45323</v>
      </c>
      <c r="AT6" s="72">
        <f t="shared" si="8"/>
        <v>45352</v>
      </c>
      <c r="AU6" s="72">
        <f t="shared" si="8"/>
        <v>45383</v>
      </c>
      <c r="AV6" s="72">
        <f t="shared" si="8"/>
        <v>45413</v>
      </c>
      <c r="AW6" s="72">
        <f t="shared" si="8"/>
        <v>45444</v>
      </c>
      <c r="AX6" s="72">
        <f t="shared" si="8"/>
        <v>45474</v>
      </c>
      <c r="AY6" s="72">
        <f t="shared" si="8"/>
        <v>45505</v>
      </c>
      <c r="AZ6" s="72">
        <f t="shared" si="8"/>
        <v>45536</v>
      </c>
      <c r="BA6" s="72">
        <f t="shared" si="8"/>
        <v>45566</v>
      </c>
      <c r="BB6" s="72">
        <f t="shared" si="8"/>
        <v>45597</v>
      </c>
      <c r="BC6" s="72">
        <f t="shared" si="8"/>
        <v>45627</v>
      </c>
      <c r="BD6" s="72">
        <f t="shared" si="8"/>
        <v>45658</v>
      </c>
      <c r="BE6" s="72">
        <f t="shared" si="8"/>
        <v>45689</v>
      </c>
      <c r="BF6" s="72">
        <f t="shared" si="8"/>
        <v>45717</v>
      </c>
      <c r="BG6" s="72">
        <f t="shared" si="8"/>
        <v>45748</v>
      </c>
      <c r="BH6" s="72">
        <f t="shared" si="8"/>
        <v>45778</v>
      </c>
      <c r="BI6" s="72">
        <f t="shared" si="8"/>
        <v>45809</v>
      </c>
      <c r="BJ6" s="72">
        <f t="shared" si="8"/>
        <v>45839</v>
      </c>
      <c r="BK6" s="72">
        <f t="shared" si="8"/>
        <v>45870</v>
      </c>
      <c r="BL6" s="72">
        <f t="shared" si="8"/>
        <v>45901</v>
      </c>
      <c r="BM6" s="72">
        <f t="shared" ref="BM6:CM6" si="9">BL5+1</f>
        <v>45931</v>
      </c>
      <c r="BN6" s="72">
        <f t="shared" si="9"/>
        <v>45962</v>
      </c>
      <c r="BO6" s="72">
        <f t="shared" si="9"/>
        <v>45992</v>
      </c>
      <c r="BP6" s="72">
        <f t="shared" si="9"/>
        <v>46023</v>
      </c>
      <c r="BQ6" s="72">
        <f t="shared" si="9"/>
        <v>46054</v>
      </c>
      <c r="BR6" s="72">
        <f t="shared" si="9"/>
        <v>46082</v>
      </c>
      <c r="BS6" s="72">
        <f t="shared" si="9"/>
        <v>46113</v>
      </c>
      <c r="BT6" s="72">
        <f t="shared" si="9"/>
        <v>46143</v>
      </c>
      <c r="BU6" s="72">
        <f t="shared" si="9"/>
        <v>46174</v>
      </c>
      <c r="BV6" s="72">
        <f t="shared" si="9"/>
        <v>46204</v>
      </c>
      <c r="BW6" s="72">
        <f t="shared" si="9"/>
        <v>46235</v>
      </c>
      <c r="BX6" s="72">
        <f t="shared" si="9"/>
        <v>46266</v>
      </c>
      <c r="BY6" s="72">
        <f t="shared" si="9"/>
        <v>46296</v>
      </c>
      <c r="BZ6" s="72">
        <f t="shared" si="9"/>
        <v>46327</v>
      </c>
      <c r="CA6" s="72">
        <f t="shared" si="9"/>
        <v>46357</v>
      </c>
      <c r="CB6" s="72">
        <f t="shared" si="9"/>
        <v>46388</v>
      </c>
      <c r="CC6" s="72">
        <f t="shared" si="9"/>
        <v>46419</v>
      </c>
      <c r="CD6" s="72">
        <f t="shared" si="9"/>
        <v>46447</v>
      </c>
      <c r="CE6" s="72">
        <f t="shared" si="9"/>
        <v>46478</v>
      </c>
      <c r="CF6" s="72">
        <f t="shared" si="9"/>
        <v>46508</v>
      </c>
      <c r="CG6" s="72">
        <f t="shared" si="9"/>
        <v>46539</v>
      </c>
      <c r="CH6" s="72">
        <f t="shared" si="9"/>
        <v>46569</v>
      </c>
      <c r="CI6" s="72">
        <f t="shared" si="9"/>
        <v>46600</v>
      </c>
      <c r="CJ6" s="72">
        <f t="shared" si="9"/>
        <v>46631</v>
      </c>
      <c r="CK6" s="72">
        <f t="shared" si="9"/>
        <v>46661</v>
      </c>
      <c r="CL6" s="72">
        <f t="shared" si="9"/>
        <v>46692</v>
      </c>
      <c r="CM6" s="72">
        <f t="shared" si="9"/>
        <v>46722</v>
      </c>
    </row>
    <row r="7" spans="2:91" s="20" customFormat="1" ht="15" outlineLevel="1" x14ac:dyDescent="0.2">
      <c r="B7" s="68" t="s">
        <v>134</v>
      </c>
      <c r="C7" s="66"/>
      <c r="D7" s="66"/>
      <c r="E7" s="71">
        <v>12</v>
      </c>
      <c r="F7" s="71">
        <v>12</v>
      </c>
      <c r="G7" s="71">
        <v>12</v>
      </c>
      <c r="H7" s="71">
        <v>12</v>
      </c>
      <c r="I7" s="71">
        <v>12</v>
      </c>
      <c r="K7" s="70">
        <v>3</v>
      </c>
      <c r="L7" s="70">
        <v>6</v>
      </c>
      <c r="M7" s="70">
        <v>9</v>
      </c>
      <c r="N7" s="70">
        <v>12</v>
      </c>
      <c r="O7" s="70">
        <v>3</v>
      </c>
      <c r="P7" s="70">
        <v>6</v>
      </c>
      <c r="Q7" s="70">
        <v>9</v>
      </c>
      <c r="R7" s="70">
        <v>12</v>
      </c>
      <c r="S7" s="70">
        <v>3</v>
      </c>
      <c r="T7" s="70">
        <v>6</v>
      </c>
      <c r="U7" s="70">
        <v>9</v>
      </c>
      <c r="V7" s="70">
        <v>12</v>
      </c>
      <c r="W7" s="70">
        <v>3</v>
      </c>
      <c r="X7" s="70">
        <v>6</v>
      </c>
      <c r="Y7" s="70">
        <v>9</v>
      </c>
      <c r="Z7" s="70">
        <v>12</v>
      </c>
      <c r="AA7" s="70">
        <v>3</v>
      </c>
      <c r="AB7" s="70">
        <v>6</v>
      </c>
      <c r="AC7" s="70">
        <v>9</v>
      </c>
      <c r="AD7" s="70">
        <v>12</v>
      </c>
      <c r="AF7" s="69">
        <v>1</v>
      </c>
      <c r="AG7" s="69">
        <v>2</v>
      </c>
      <c r="AH7" s="69">
        <v>3</v>
      </c>
      <c r="AI7" s="69">
        <v>4</v>
      </c>
      <c r="AJ7" s="69">
        <v>5</v>
      </c>
      <c r="AK7" s="69">
        <v>6</v>
      </c>
      <c r="AL7" s="69">
        <v>7</v>
      </c>
      <c r="AM7" s="69">
        <v>8</v>
      </c>
      <c r="AN7" s="69">
        <v>9</v>
      </c>
      <c r="AO7" s="69">
        <v>10</v>
      </c>
      <c r="AP7" s="69">
        <v>11</v>
      </c>
      <c r="AQ7" s="69">
        <v>12</v>
      </c>
      <c r="AR7" s="69">
        <v>1</v>
      </c>
      <c r="AS7" s="69">
        <v>2</v>
      </c>
      <c r="AT7" s="69">
        <v>3</v>
      </c>
      <c r="AU7" s="69">
        <v>4</v>
      </c>
      <c r="AV7" s="69">
        <v>5</v>
      </c>
      <c r="AW7" s="69">
        <v>6</v>
      </c>
      <c r="AX7" s="69">
        <v>7</v>
      </c>
      <c r="AY7" s="69">
        <v>8</v>
      </c>
      <c r="AZ7" s="69">
        <v>9</v>
      </c>
      <c r="BA7" s="69">
        <v>10</v>
      </c>
      <c r="BB7" s="69">
        <v>11</v>
      </c>
      <c r="BC7" s="69">
        <v>12</v>
      </c>
      <c r="BD7" s="69">
        <v>1</v>
      </c>
      <c r="BE7" s="69">
        <v>2</v>
      </c>
      <c r="BF7" s="69">
        <v>3</v>
      </c>
      <c r="BG7" s="69">
        <v>4</v>
      </c>
      <c r="BH7" s="69">
        <v>5</v>
      </c>
      <c r="BI7" s="69">
        <v>6</v>
      </c>
      <c r="BJ7" s="69">
        <v>7</v>
      </c>
      <c r="BK7" s="69">
        <v>8</v>
      </c>
      <c r="BL7" s="69">
        <v>9</v>
      </c>
      <c r="BM7" s="69">
        <v>10</v>
      </c>
      <c r="BN7" s="69">
        <v>11</v>
      </c>
      <c r="BO7" s="69">
        <v>12</v>
      </c>
      <c r="BP7" s="69">
        <v>1</v>
      </c>
      <c r="BQ7" s="69">
        <v>2</v>
      </c>
      <c r="BR7" s="69">
        <v>3</v>
      </c>
      <c r="BS7" s="69">
        <v>4</v>
      </c>
      <c r="BT7" s="69">
        <v>5</v>
      </c>
      <c r="BU7" s="69">
        <v>6</v>
      </c>
      <c r="BV7" s="69">
        <v>7</v>
      </c>
      <c r="BW7" s="69">
        <v>8</v>
      </c>
      <c r="BX7" s="69">
        <v>9</v>
      </c>
      <c r="BY7" s="69">
        <v>10</v>
      </c>
      <c r="BZ7" s="69">
        <v>11</v>
      </c>
      <c r="CA7" s="69">
        <v>12</v>
      </c>
      <c r="CB7" s="69">
        <v>1</v>
      </c>
      <c r="CC7" s="69">
        <v>2</v>
      </c>
      <c r="CD7" s="69">
        <v>3</v>
      </c>
      <c r="CE7" s="69">
        <v>4</v>
      </c>
      <c r="CF7" s="69">
        <v>5</v>
      </c>
      <c r="CG7" s="69">
        <v>6</v>
      </c>
      <c r="CH7" s="69">
        <v>7</v>
      </c>
      <c r="CI7" s="69">
        <v>8</v>
      </c>
      <c r="CJ7" s="69">
        <v>9</v>
      </c>
      <c r="CK7" s="69">
        <v>10</v>
      </c>
      <c r="CL7" s="69">
        <v>11</v>
      </c>
      <c r="CM7" s="69">
        <v>12</v>
      </c>
    </row>
    <row r="8" spans="2:91" s="20" customFormat="1" ht="15" outlineLevel="1" x14ac:dyDescent="0.2">
      <c r="B8" s="68" t="s">
        <v>133</v>
      </c>
      <c r="C8" s="68"/>
      <c r="D8" s="68"/>
      <c r="E8" s="66" t="s">
        <v>129</v>
      </c>
      <c r="F8" s="66" t="s">
        <v>129</v>
      </c>
      <c r="G8" s="66" t="s">
        <v>129</v>
      </c>
      <c r="H8" s="66" t="s">
        <v>129</v>
      </c>
      <c r="I8" s="66" t="s">
        <v>129</v>
      </c>
      <c r="K8" s="65" t="s">
        <v>132</v>
      </c>
      <c r="L8" s="65" t="s">
        <v>131</v>
      </c>
      <c r="M8" s="65" t="s">
        <v>130</v>
      </c>
      <c r="N8" s="65" t="s">
        <v>129</v>
      </c>
      <c r="O8" s="65" t="s">
        <v>132</v>
      </c>
      <c r="P8" s="65" t="s">
        <v>131</v>
      </c>
      <c r="Q8" s="65" t="s">
        <v>130</v>
      </c>
      <c r="R8" s="65" t="s">
        <v>129</v>
      </c>
      <c r="S8" s="65" t="s">
        <v>132</v>
      </c>
      <c r="T8" s="65" t="s">
        <v>131</v>
      </c>
      <c r="U8" s="65" t="s">
        <v>130</v>
      </c>
      <c r="V8" s="65" t="s">
        <v>129</v>
      </c>
      <c r="W8" s="65" t="s">
        <v>132</v>
      </c>
      <c r="X8" s="65" t="s">
        <v>131</v>
      </c>
      <c r="Y8" s="65" t="s">
        <v>130</v>
      </c>
      <c r="Z8" s="65" t="s">
        <v>129</v>
      </c>
      <c r="AA8" s="65" t="s">
        <v>132</v>
      </c>
      <c r="AB8" s="65" t="s">
        <v>131</v>
      </c>
      <c r="AC8" s="65" t="s">
        <v>130</v>
      </c>
      <c r="AD8" s="65" t="s">
        <v>129</v>
      </c>
      <c r="AF8" s="67" t="s">
        <v>132</v>
      </c>
      <c r="AG8" s="67" t="s">
        <v>132</v>
      </c>
      <c r="AH8" s="67" t="s">
        <v>132</v>
      </c>
      <c r="AI8" s="67" t="s">
        <v>131</v>
      </c>
      <c r="AJ8" s="67" t="s">
        <v>131</v>
      </c>
      <c r="AK8" s="67" t="s">
        <v>131</v>
      </c>
      <c r="AL8" s="67" t="s">
        <v>130</v>
      </c>
      <c r="AM8" s="67" t="s">
        <v>130</v>
      </c>
      <c r="AN8" s="67" t="s">
        <v>130</v>
      </c>
      <c r="AO8" s="67" t="s">
        <v>129</v>
      </c>
      <c r="AP8" s="67" t="s">
        <v>129</v>
      </c>
      <c r="AQ8" s="67" t="s">
        <v>129</v>
      </c>
      <c r="AR8" s="67" t="s">
        <v>132</v>
      </c>
      <c r="AS8" s="67" t="s">
        <v>132</v>
      </c>
      <c r="AT8" s="67" t="s">
        <v>132</v>
      </c>
      <c r="AU8" s="67" t="s">
        <v>131</v>
      </c>
      <c r="AV8" s="67" t="s">
        <v>131</v>
      </c>
      <c r="AW8" s="67" t="s">
        <v>131</v>
      </c>
      <c r="AX8" s="67" t="s">
        <v>130</v>
      </c>
      <c r="AY8" s="67" t="s">
        <v>130</v>
      </c>
      <c r="AZ8" s="67" t="s">
        <v>130</v>
      </c>
      <c r="BA8" s="67" t="s">
        <v>129</v>
      </c>
      <c r="BB8" s="67" t="s">
        <v>129</v>
      </c>
      <c r="BC8" s="67" t="s">
        <v>129</v>
      </c>
      <c r="BD8" s="67" t="s">
        <v>132</v>
      </c>
      <c r="BE8" s="67" t="s">
        <v>132</v>
      </c>
      <c r="BF8" s="67" t="s">
        <v>132</v>
      </c>
      <c r="BG8" s="67" t="s">
        <v>131</v>
      </c>
      <c r="BH8" s="67" t="s">
        <v>131</v>
      </c>
      <c r="BI8" s="67" t="s">
        <v>131</v>
      </c>
      <c r="BJ8" s="67" t="s">
        <v>130</v>
      </c>
      <c r="BK8" s="67" t="s">
        <v>130</v>
      </c>
      <c r="BL8" s="67" t="s">
        <v>130</v>
      </c>
      <c r="BM8" s="67" t="s">
        <v>129</v>
      </c>
      <c r="BN8" s="67" t="s">
        <v>129</v>
      </c>
      <c r="BO8" s="67" t="s">
        <v>129</v>
      </c>
      <c r="BP8" s="67" t="s">
        <v>132</v>
      </c>
      <c r="BQ8" s="67" t="s">
        <v>132</v>
      </c>
      <c r="BR8" s="67" t="s">
        <v>132</v>
      </c>
      <c r="BS8" s="67" t="s">
        <v>131</v>
      </c>
      <c r="BT8" s="67" t="s">
        <v>131</v>
      </c>
      <c r="BU8" s="67" t="s">
        <v>131</v>
      </c>
      <c r="BV8" s="67" t="s">
        <v>130</v>
      </c>
      <c r="BW8" s="67" t="s">
        <v>130</v>
      </c>
      <c r="BX8" s="67" t="s">
        <v>130</v>
      </c>
      <c r="BY8" s="67" t="s">
        <v>129</v>
      </c>
      <c r="BZ8" s="67" t="s">
        <v>129</v>
      </c>
      <c r="CA8" s="67" t="s">
        <v>129</v>
      </c>
      <c r="CB8" s="67" t="s">
        <v>132</v>
      </c>
      <c r="CC8" s="67" t="s">
        <v>132</v>
      </c>
      <c r="CD8" s="67" t="s">
        <v>132</v>
      </c>
      <c r="CE8" s="67" t="s">
        <v>131</v>
      </c>
      <c r="CF8" s="67" t="s">
        <v>131</v>
      </c>
      <c r="CG8" s="67" t="s">
        <v>131</v>
      </c>
      <c r="CH8" s="67" t="s">
        <v>130</v>
      </c>
      <c r="CI8" s="67" t="s">
        <v>130</v>
      </c>
      <c r="CJ8" s="67" t="s">
        <v>130</v>
      </c>
      <c r="CK8" s="67" t="s">
        <v>129</v>
      </c>
      <c r="CL8" s="67" t="s">
        <v>129</v>
      </c>
      <c r="CM8" s="67" t="s">
        <v>129</v>
      </c>
    </row>
    <row r="9" spans="2:91" s="20" customFormat="1" ht="15" x14ac:dyDescent="0.2">
      <c r="B9" s="42" t="s">
        <v>128</v>
      </c>
      <c r="C9" s="42"/>
      <c r="D9" s="42"/>
      <c r="E9" s="41">
        <f>E5-E6+1</f>
        <v>365</v>
      </c>
      <c r="F9" s="41">
        <f>F5-F6+1</f>
        <v>366</v>
      </c>
      <c r="G9" s="41">
        <f>G5-G6+1</f>
        <v>365</v>
      </c>
      <c r="H9" s="41">
        <f>H5-H6+1</f>
        <v>365</v>
      </c>
      <c r="I9" s="41">
        <f>I5-I6+1</f>
        <v>365</v>
      </c>
      <c r="K9" s="66">
        <f t="shared" ref="K9:AD9" si="10">K5-K6+1</f>
        <v>90</v>
      </c>
      <c r="L9" s="66">
        <f t="shared" si="10"/>
        <v>91</v>
      </c>
      <c r="M9" s="66">
        <f t="shared" si="10"/>
        <v>92</v>
      </c>
      <c r="N9" s="66">
        <f t="shared" si="10"/>
        <v>92</v>
      </c>
      <c r="O9" s="66">
        <f t="shared" si="10"/>
        <v>91</v>
      </c>
      <c r="P9" s="66">
        <f t="shared" si="10"/>
        <v>91</v>
      </c>
      <c r="Q9" s="66">
        <f t="shared" si="10"/>
        <v>92</v>
      </c>
      <c r="R9" s="66">
        <f t="shared" si="10"/>
        <v>92</v>
      </c>
      <c r="S9" s="66">
        <f t="shared" si="10"/>
        <v>90</v>
      </c>
      <c r="T9" s="66">
        <f t="shared" si="10"/>
        <v>91</v>
      </c>
      <c r="U9" s="66">
        <f t="shared" si="10"/>
        <v>92</v>
      </c>
      <c r="V9" s="66">
        <f t="shared" si="10"/>
        <v>92</v>
      </c>
      <c r="W9" s="66">
        <f t="shared" si="10"/>
        <v>90</v>
      </c>
      <c r="X9" s="66">
        <f t="shared" si="10"/>
        <v>91</v>
      </c>
      <c r="Y9" s="66">
        <f t="shared" si="10"/>
        <v>92</v>
      </c>
      <c r="Z9" s="66">
        <f t="shared" si="10"/>
        <v>92</v>
      </c>
      <c r="AA9" s="66">
        <f t="shared" si="10"/>
        <v>90</v>
      </c>
      <c r="AB9" s="66">
        <f t="shared" si="10"/>
        <v>91</v>
      </c>
      <c r="AC9" s="66">
        <f t="shared" si="10"/>
        <v>92</v>
      </c>
      <c r="AD9" s="66">
        <f t="shared" si="10"/>
        <v>92</v>
      </c>
      <c r="AF9" s="65">
        <f t="shared" ref="AF9:BK9" si="11">AF5-AF6+1</f>
        <v>31</v>
      </c>
      <c r="AG9" s="65">
        <f t="shared" si="11"/>
        <v>28</v>
      </c>
      <c r="AH9" s="65">
        <f t="shared" si="11"/>
        <v>31</v>
      </c>
      <c r="AI9" s="65">
        <f t="shared" si="11"/>
        <v>30</v>
      </c>
      <c r="AJ9" s="65">
        <f t="shared" si="11"/>
        <v>31</v>
      </c>
      <c r="AK9" s="65">
        <f t="shared" si="11"/>
        <v>30</v>
      </c>
      <c r="AL9" s="65">
        <f t="shared" si="11"/>
        <v>31</v>
      </c>
      <c r="AM9" s="65">
        <f t="shared" si="11"/>
        <v>31</v>
      </c>
      <c r="AN9" s="65">
        <f t="shared" si="11"/>
        <v>30</v>
      </c>
      <c r="AO9" s="65">
        <f t="shared" si="11"/>
        <v>31</v>
      </c>
      <c r="AP9" s="65">
        <f t="shared" si="11"/>
        <v>30</v>
      </c>
      <c r="AQ9" s="65">
        <f t="shared" si="11"/>
        <v>31</v>
      </c>
      <c r="AR9" s="65">
        <f t="shared" si="11"/>
        <v>31</v>
      </c>
      <c r="AS9" s="65">
        <f t="shared" si="11"/>
        <v>29</v>
      </c>
      <c r="AT9" s="65">
        <f t="shared" si="11"/>
        <v>31</v>
      </c>
      <c r="AU9" s="65">
        <f t="shared" si="11"/>
        <v>30</v>
      </c>
      <c r="AV9" s="65">
        <f t="shared" si="11"/>
        <v>31</v>
      </c>
      <c r="AW9" s="65">
        <f t="shared" si="11"/>
        <v>30</v>
      </c>
      <c r="AX9" s="65">
        <f t="shared" si="11"/>
        <v>31</v>
      </c>
      <c r="AY9" s="65">
        <f t="shared" si="11"/>
        <v>31</v>
      </c>
      <c r="AZ9" s="65">
        <f t="shared" si="11"/>
        <v>30</v>
      </c>
      <c r="BA9" s="65">
        <f t="shared" si="11"/>
        <v>31</v>
      </c>
      <c r="BB9" s="65">
        <f t="shared" si="11"/>
        <v>30</v>
      </c>
      <c r="BC9" s="65">
        <f t="shared" si="11"/>
        <v>31</v>
      </c>
      <c r="BD9" s="65">
        <f t="shared" si="11"/>
        <v>31</v>
      </c>
      <c r="BE9" s="65">
        <f t="shared" si="11"/>
        <v>28</v>
      </c>
      <c r="BF9" s="65">
        <f t="shared" si="11"/>
        <v>31</v>
      </c>
      <c r="BG9" s="65">
        <f t="shared" si="11"/>
        <v>30</v>
      </c>
      <c r="BH9" s="65">
        <f t="shared" si="11"/>
        <v>31</v>
      </c>
      <c r="BI9" s="65">
        <f t="shared" si="11"/>
        <v>30</v>
      </c>
      <c r="BJ9" s="65">
        <f t="shared" si="11"/>
        <v>31</v>
      </c>
      <c r="BK9" s="65">
        <f t="shared" si="11"/>
        <v>31</v>
      </c>
      <c r="BL9" s="65">
        <f t="shared" ref="BL9:CM9" si="12">BL5-BL6+1</f>
        <v>30</v>
      </c>
      <c r="BM9" s="65">
        <f t="shared" si="12"/>
        <v>31</v>
      </c>
      <c r="BN9" s="65">
        <f t="shared" si="12"/>
        <v>30</v>
      </c>
      <c r="BO9" s="65">
        <f t="shared" si="12"/>
        <v>31</v>
      </c>
      <c r="BP9" s="65">
        <f t="shared" si="12"/>
        <v>31</v>
      </c>
      <c r="BQ9" s="65">
        <f t="shared" si="12"/>
        <v>28</v>
      </c>
      <c r="BR9" s="65">
        <f t="shared" si="12"/>
        <v>31</v>
      </c>
      <c r="BS9" s="65">
        <f t="shared" si="12"/>
        <v>30</v>
      </c>
      <c r="BT9" s="65">
        <f t="shared" si="12"/>
        <v>31</v>
      </c>
      <c r="BU9" s="65">
        <f t="shared" si="12"/>
        <v>30</v>
      </c>
      <c r="BV9" s="65">
        <f t="shared" si="12"/>
        <v>31</v>
      </c>
      <c r="BW9" s="65">
        <f t="shared" si="12"/>
        <v>31</v>
      </c>
      <c r="BX9" s="65">
        <f t="shared" si="12"/>
        <v>30</v>
      </c>
      <c r="BY9" s="65">
        <f t="shared" si="12"/>
        <v>31</v>
      </c>
      <c r="BZ9" s="65">
        <f t="shared" si="12"/>
        <v>30</v>
      </c>
      <c r="CA9" s="65">
        <f t="shared" si="12"/>
        <v>31</v>
      </c>
      <c r="CB9" s="65">
        <f t="shared" si="12"/>
        <v>31</v>
      </c>
      <c r="CC9" s="65">
        <f t="shared" si="12"/>
        <v>28</v>
      </c>
      <c r="CD9" s="65">
        <f t="shared" si="12"/>
        <v>31</v>
      </c>
      <c r="CE9" s="65">
        <f t="shared" si="12"/>
        <v>30</v>
      </c>
      <c r="CF9" s="65">
        <f t="shared" si="12"/>
        <v>31</v>
      </c>
      <c r="CG9" s="65">
        <f t="shared" si="12"/>
        <v>30</v>
      </c>
      <c r="CH9" s="65">
        <f t="shared" si="12"/>
        <v>31</v>
      </c>
      <c r="CI9" s="65">
        <f t="shared" si="12"/>
        <v>31</v>
      </c>
      <c r="CJ9" s="65">
        <f t="shared" si="12"/>
        <v>30</v>
      </c>
      <c r="CK9" s="65">
        <f t="shared" si="12"/>
        <v>31</v>
      </c>
      <c r="CL9" s="65">
        <f t="shared" si="12"/>
        <v>30</v>
      </c>
      <c r="CM9" s="65">
        <f t="shared" si="12"/>
        <v>31</v>
      </c>
    </row>
    <row r="10" spans="2:91" s="20" customFormat="1" ht="15" x14ac:dyDescent="0.2"/>
    <row r="11" spans="2:91" s="20" customFormat="1" ht="15" x14ac:dyDescent="0.2">
      <c r="B11" s="23" t="s">
        <v>301</v>
      </c>
    </row>
    <row r="12" spans="2:91" s="20" customFormat="1" ht="15" x14ac:dyDescent="0.2"/>
    <row r="13" spans="2:91" s="20" customFormat="1" ht="15" x14ac:dyDescent="0.2">
      <c r="B13" s="20" t="s">
        <v>172</v>
      </c>
      <c r="C13" s="230" t="str">
        <f>Inputs!$J$16</f>
        <v>EUR</v>
      </c>
      <c r="D13" s="230" t="s">
        <v>19</v>
      </c>
      <c r="E13" s="27">
        <f>SUMIF($K$5:$AD$5,E$5,$K13:$AD13)</f>
        <v>9333.3333333333321</v>
      </c>
      <c r="F13" s="27">
        <f>SUMIF($K$5:$AD$5,F$5,$K13:$AD13)</f>
        <v>7333.3333333333285</v>
      </c>
      <c r="G13" s="27">
        <f>SUMIF($K$5:$AD$5,G$5,$K13:$AD13)</f>
        <v>5333.3333333333267</v>
      </c>
      <c r="H13" s="27">
        <f>SUMIF($K$5:$AD$5,H$5,$K13:$AD13)</f>
        <v>3333.3333333333285</v>
      </c>
      <c r="I13" s="27">
        <f>SUMIF($K$5:$AD$5,I$5,$K13:$AD13)</f>
        <v>1333.333333333328</v>
      </c>
      <c r="K13" s="27">
        <f t="shared" ref="K13:AD13" si="13">SUMIFS($AF13:$CM13,$AF$5:$CM$5,K$5,$AF$5:$CM$5,K$5)</f>
        <v>0</v>
      </c>
      <c r="L13" s="27">
        <f t="shared" si="13"/>
        <v>0</v>
      </c>
      <c r="M13" s="27">
        <f t="shared" si="13"/>
        <v>9833.3333333333321</v>
      </c>
      <c r="N13" s="27">
        <f t="shared" si="13"/>
        <v>9333.3333333333321</v>
      </c>
      <c r="O13" s="27">
        <f t="shared" si="13"/>
        <v>8833.3333333333321</v>
      </c>
      <c r="P13" s="27">
        <f t="shared" si="13"/>
        <v>8333.3333333333303</v>
      </c>
      <c r="Q13" s="27">
        <f t="shared" si="13"/>
        <v>7833.3333333333294</v>
      </c>
      <c r="R13" s="27">
        <f t="shared" si="13"/>
        <v>7333.3333333333285</v>
      </c>
      <c r="S13" s="27">
        <f t="shared" si="13"/>
        <v>6833.3333333333276</v>
      </c>
      <c r="T13" s="27">
        <f t="shared" si="13"/>
        <v>6333.3333333333267</v>
      </c>
      <c r="U13" s="27">
        <f t="shared" si="13"/>
        <v>5833.3333333333267</v>
      </c>
      <c r="V13" s="27">
        <f t="shared" si="13"/>
        <v>5333.3333333333267</v>
      </c>
      <c r="W13" s="27">
        <f t="shared" si="13"/>
        <v>4833.3333333333267</v>
      </c>
      <c r="X13" s="27">
        <f t="shared" si="13"/>
        <v>4333.3333333333276</v>
      </c>
      <c r="Y13" s="27">
        <f t="shared" si="13"/>
        <v>3833.333333333328</v>
      </c>
      <c r="Z13" s="27">
        <f t="shared" si="13"/>
        <v>3333.3333333333285</v>
      </c>
      <c r="AA13" s="27">
        <f t="shared" si="13"/>
        <v>2833.3333333333285</v>
      </c>
      <c r="AB13" s="27">
        <f t="shared" si="13"/>
        <v>2333.3333333333285</v>
      </c>
      <c r="AC13" s="27">
        <f t="shared" si="13"/>
        <v>1833.3333333333283</v>
      </c>
      <c r="AD13" s="27">
        <f t="shared" si="13"/>
        <v>1333.333333333328</v>
      </c>
      <c r="AF13" s="232">
        <f t="shared" ref="AF13:BK13" si="14">AF25+AF32</f>
        <v>0</v>
      </c>
      <c r="AG13" s="232">
        <f t="shared" si="14"/>
        <v>0</v>
      </c>
      <c r="AH13" s="232">
        <f t="shared" si="14"/>
        <v>0</v>
      </c>
      <c r="AI13" s="232">
        <f t="shared" si="14"/>
        <v>0</v>
      </c>
      <c r="AJ13" s="232">
        <f t="shared" si="14"/>
        <v>0</v>
      </c>
      <c r="AK13" s="232">
        <f t="shared" si="14"/>
        <v>0</v>
      </c>
      <c r="AL13" s="232">
        <f t="shared" si="14"/>
        <v>0</v>
      </c>
      <c r="AM13" s="232">
        <f t="shared" si="14"/>
        <v>10000</v>
      </c>
      <c r="AN13" s="232">
        <f t="shared" si="14"/>
        <v>9833.3333333333321</v>
      </c>
      <c r="AO13" s="232">
        <f t="shared" si="14"/>
        <v>9666.6666666666661</v>
      </c>
      <c r="AP13" s="232">
        <f t="shared" si="14"/>
        <v>9500</v>
      </c>
      <c r="AQ13" s="232">
        <f t="shared" si="14"/>
        <v>9333.3333333333321</v>
      </c>
      <c r="AR13" s="232">
        <f t="shared" si="14"/>
        <v>9166.6666666666642</v>
      </c>
      <c r="AS13" s="232">
        <f t="shared" si="14"/>
        <v>8999.9999999999982</v>
      </c>
      <c r="AT13" s="232">
        <f t="shared" si="14"/>
        <v>8833.3333333333321</v>
      </c>
      <c r="AU13" s="232">
        <f t="shared" si="14"/>
        <v>8666.6666666666642</v>
      </c>
      <c r="AV13" s="232">
        <f t="shared" si="14"/>
        <v>8499.9999999999964</v>
      </c>
      <c r="AW13" s="232">
        <f t="shared" si="14"/>
        <v>8333.3333333333303</v>
      </c>
      <c r="AX13" s="232">
        <f t="shared" si="14"/>
        <v>8166.6666666666633</v>
      </c>
      <c r="AY13" s="232">
        <f t="shared" si="14"/>
        <v>7999.9999999999964</v>
      </c>
      <c r="AZ13" s="232">
        <f t="shared" si="14"/>
        <v>7833.3333333333294</v>
      </c>
      <c r="BA13" s="232">
        <f t="shared" si="14"/>
        <v>7666.6666666666624</v>
      </c>
      <c r="BB13" s="232">
        <f t="shared" si="14"/>
        <v>7499.9999999999955</v>
      </c>
      <c r="BC13" s="232">
        <f t="shared" si="14"/>
        <v>7333.3333333333285</v>
      </c>
      <c r="BD13" s="232">
        <f t="shared" si="14"/>
        <v>7166.6666666666615</v>
      </c>
      <c r="BE13" s="232">
        <f t="shared" si="14"/>
        <v>6999.9999999999945</v>
      </c>
      <c r="BF13" s="232">
        <f t="shared" si="14"/>
        <v>6833.3333333333276</v>
      </c>
      <c r="BG13" s="232">
        <f t="shared" si="14"/>
        <v>6666.6666666666606</v>
      </c>
      <c r="BH13" s="232">
        <f t="shared" si="14"/>
        <v>6499.9999999999936</v>
      </c>
      <c r="BI13" s="232">
        <f t="shared" si="14"/>
        <v>6333.3333333333267</v>
      </c>
      <c r="BJ13" s="232">
        <f t="shared" si="14"/>
        <v>6166.6666666666597</v>
      </c>
      <c r="BK13" s="232">
        <f t="shared" si="14"/>
        <v>5999.9999999999927</v>
      </c>
      <c r="BL13" s="232">
        <f t="shared" ref="BL13:CM13" si="15">BL25+BL32</f>
        <v>5833.3333333333267</v>
      </c>
      <c r="BM13" s="232">
        <f t="shared" si="15"/>
        <v>5666.6666666666597</v>
      </c>
      <c r="BN13" s="232">
        <f t="shared" si="15"/>
        <v>5499.9999999999927</v>
      </c>
      <c r="BO13" s="232">
        <f t="shared" si="15"/>
        <v>5333.3333333333267</v>
      </c>
      <c r="BP13" s="232">
        <f t="shared" si="15"/>
        <v>5166.6666666666606</v>
      </c>
      <c r="BQ13" s="232">
        <f t="shared" si="15"/>
        <v>4999.9999999999936</v>
      </c>
      <c r="BR13" s="232">
        <f t="shared" si="15"/>
        <v>4833.3333333333267</v>
      </c>
      <c r="BS13" s="232">
        <f t="shared" si="15"/>
        <v>4666.6666666666606</v>
      </c>
      <c r="BT13" s="232">
        <f t="shared" si="15"/>
        <v>4499.9999999999945</v>
      </c>
      <c r="BU13" s="232">
        <f t="shared" si="15"/>
        <v>4333.3333333333276</v>
      </c>
      <c r="BV13" s="232">
        <f t="shared" si="15"/>
        <v>4166.6666666666606</v>
      </c>
      <c r="BW13" s="232">
        <f t="shared" si="15"/>
        <v>3999.9999999999945</v>
      </c>
      <c r="BX13" s="232">
        <f t="shared" si="15"/>
        <v>3833.333333333328</v>
      </c>
      <c r="BY13" s="232">
        <f t="shared" si="15"/>
        <v>3666.6666666666615</v>
      </c>
      <c r="BZ13" s="232">
        <f t="shared" si="15"/>
        <v>3499.999999999995</v>
      </c>
      <c r="CA13" s="232">
        <f t="shared" si="15"/>
        <v>3333.3333333333285</v>
      </c>
      <c r="CB13" s="232">
        <f t="shared" si="15"/>
        <v>3166.666666666662</v>
      </c>
      <c r="CC13" s="232">
        <f t="shared" si="15"/>
        <v>2999.9999999999955</v>
      </c>
      <c r="CD13" s="232">
        <f t="shared" si="15"/>
        <v>2833.3333333333285</v>
      </c>
      <c r="CE13" s="232">
        <f t="shared" si="15"/>
        <v>2666.666666666662</v>
      </c>
      <c r="CF13" s="232">
        <f t="shared" si="15"/>
        <v>2499.9999999999955</v>
      </c>
      <c r="CG13" s="232">
        <f t="shared" si="15"/>
        <v>2333.3333333333285</v>
      </c>
      <c r="CH13" s="232">
        <f t="shared" si="15"/>
        <v>2166.6666666666615</v>
      </c>
      <c r="CI13" s="232">
        <f t="shared" si="15"/>
        <v>1999.999999999995</v>
      </c>
      <c r="CJ13" s="232">
        <f t="shared" si="15"/>
        <v>1833.3333333333283</v>
      </c>
      <c r="CK13" s="232">
        <f t="shared" si="15"/>
        <v>1666.6666666666615</v>
      </c>
      <c r="CL13" s="232">
        <f t="shared" si="15"/>
        <v>1499.9999999999948</v>
      </c>
      <c r="CM13" s="232">
        <f t="shared" si="15"/>
        <v>1333.333333333328</v>
      </c>
    </row>
    <row r="14" spans="2:91" s="20" customFormat="1" ht="15" x14ac:dyDescent="0.2">
      <c r="B14" s="20" t="s">
        <v>355</v>
      </c>
      <c r="C14" s="230" t="str">
        <f>Inputs!$J$16</f>
        <v>EUR</v>
      </c>
      <c r="D14" s="230" t="s">
        <v>19</v>
      </c>
      <c r="E14" s="27">
        <f t="shared" ref="E14:I17" si="16">SUMIF($K$4:$AD$4,E$4,$K14:$AD14)</f>
        <v>-666.66666666666674</v>
      </c>
      <c r="F14" s="27">
        <f t="shared" si="16"/>
        <v>-2000.0000000000002</v>
      </c>
      <c r="G14" s="27">
        <f t="shared" si="16"/>
        <v>-2000.0000000000002</v>
      </c>
      <c r="H14" s="27">
        <f t="shared" si="16"/>
        <v>-2000.0000000000002</v>
      </c>
      <c r="I14" s="27">
        <f t="shared" si="16"/>
        <v>-2000.0000000000002</v>
      </c>
      <c r="K14" s="27">
        <f t="shared" ref="K14:T17" si="17">SUMIFS($AF14:$CM14,$AF$4:$CM$4,K$4,$AF$8:$CM$8,K$8)</f>
        <v>0</v>
      </c>
      <c r="L14" s="27">
        <f t="shared" si="17"/>
        <v>0</v>
      </c>
      <c r="M14" s="27">
        <f t="shared" si="17"/>
        <v>-166.66666666666669</v>
      </c>
      <c r="N14" s="27">
        <f t="shared" si="17"/>
        <v>-500.00000000000006</v>
      </c>
      <c r="O14" s="27">
        <f t="shared" si="17"/>
        <v>-500.00000000000006</v>
      </c>
      <c r="P14" s="27">
        <f t="shared" si="17"/>
        <v>-500.00000000000006</v>
      </c>
      <c r="Q14" s="27">
        <f t="shared" si="17"/>
        <v>-500.00000000000006</v>
      </c>
      <c r="R14" s="27">
        <f t="shared" si="17"/>
        <v>-500.00000000000006</v>
      </c>
      <c r="S14" s="27">
        <f t="shared" si="17"/>
        <v>-500.00000000000006</v>
      </c>
      <c r="T14" s="27">
        <f t="shared" si="17"/>
        <v>-500.00000000000006</v>
      </c>
      <c r="U14" s="27">
        <f t="shared" ref="U14:AD17" si="18">SUMIFS($AF14:$CM14,$AF$4:$CM$4,U$4,$AF$8:$CM$8,U$8)</f>
        <v>-500.00000000000006</v>
      </c>
      <c r="V14" s="27">
        <f t="shared" si="18"/>
        <v>-500.00000000000006</v>
      </c>
      <c r="W14" s="27">
        <f t="shared" si="18"/>
        <v>-500.00000000000006</v>
      </c>
      <c r="X14" s="27">
        <f t="shared" si="18"/>
        <v>-500.00000000000006</v>
      </c>
      <c r="Y14" s="27">
        <f t="shared" si="18"/>
        <v>-500.00000000000006</v>
      </c>
      <c r="Z14" s="27">
        <f t="shared" si="18"/>
        <v>-500.00000000000006</v>
      </c>
      <c r="AA14" s="27">
        <f t="shared" si="18"/>
        <v>-500.00000000000006</v>
      </c>
      <c r="AB14" s="27">
        <f t="shared" si="18"/>
        <v>-500.00000000000006</v>
      </c>
      <c r="AC14" s="27">
        <f t="shared" si="18"/>
        <v>-500.00000000000006</v>
      </c>
      <c r="AD14" s="27">
        <f t="shared" si="18"/>
        <v>-500.00000000000006</v>
      </c>
      <c r="AF14" s="232">
        <f t="shared" ref="AF14:BK14" si="19">SUM(AF15:AF17)</f>
        <v>0</v>
      </c>
      <c r="AG14" s="232">
        <f t="shared" si="19"/>
        <v>0</v>
      </c>
      <c r="AH14" s="232">
        <f t="shared" si="19"/>
        <v>0</v>
      </c>
      <c r="AI14" s="232">
        <f t="shared" si="19"/>
        <v>0</v>
      </c>
      <c r="AJ14" s="232">
        <f t="shared" si="19"/>
        <v>0</v>
      </c>
      <c r="AK14" s="232">
        <f t="shared" si="19"/>
        <v>0</v>
      </c>
      <c r="AL14" s="232">
        <f t="shared" si="19"/>
        <v>0</v>
      </c>
      <c r="AM14" s="232">
        <f t="shared" si="19"/>
        <v>0</v>
      </c>
      <c r="AN14" s="232">
        <f t="shared" si="19"/>
        <v>-166.66666666666669</v>
      </c>
      <c r="AO14" s="232">
        <f t="shared" si="19"/>
        <v>-166.66666666666669</v>
      </c>
      <c r="AP14" s="232">
        <f t="shared" si="19"/>
        <v>-166.66666666666669</v>
      </c>
      <c r="AQ14" s="232">
        <f t="shared" si="19"/>
        <v>-166.66666666666669</v>
      </c>
      <c r="AR14" s="232">
        <f t="shared" si="19"/>
        <v>-166.66666666666669</v>
      </c>
      <c r="AS14" s="232">
        <f t="shared" si="19"/>
        <v>-166.66666666666669</v>
      </c>
      <c r="AT14" s="232">
        <f t="shared" si="19"/>
        <v>-166.66666666666669</v>
      </c>
      <c r="AU14" s="232">
        <f t="shared" si="19"/>
        <v>-166.66666666666669</v>
      </c>
      <c r="AV14" s="232">
        <f t="shared" si="19"/>
        <v>-166.66666666666669</v>
      </c>
      <c r="AW14" s="232">
        <f t="shared" si="19"/>
        <v>-166.66666666666669</v>
      </c>
      <c r="AX14" s="232">
        <f t="shared" si="19"/>
        <v>-166.66666666666669</v>
      </c>
      <c r="AY14" s="232">
        <f t="shared" si="19"/>
        <v>-166.66666666666669</v>
      </c>
      <c r="AZ14" s="232">
        <f t="shared" si="19"/>
        <v>-166.66666666666669</v>
      </c>
      <c r="BA14" s="232">
        <f t="shared" si="19"/>
        <v>-166.66666666666669</v>
      </c>
      <c r="BB14" s="232">
        <f t="shared" si="19"/>
        <v>-166.66666666666669</v>
      </c>
      <c r="BC14" s="232">
        <f t="shared" si="19"/>
        <v>-166.66666666666669</v>
      </c>
      <c r="BD14" s="232">
        <f t="shared" si="19"/>
        <v>-166.66666666666669</v>
      </c>
      <c r="BE14" s="232">
        <f t="shared" si="19"/>
        <v>-166.66666666666669</v>
      </c>
      <c r="BF14" s="232">
        <f t="shared" si="19"/>
        <v>-166.66666666666669</v>
      </c>
      <c r="BG14" s="232">
        <f t="shared" si="19"/>
        <v>-166.66666666666669</v>
      </c>
      <c r="BH14" s="232">
        <f t="shared" si="19"/>
        <v>-166.66666666666669</v>
      </c>
      <c r="BI14" s="232">
        <f t="shared" si="19"/>
        <v>-166.66666666666669</v>
      </c>
      <c r="BJ14" s="232">
        <f t="shared" si="19"/>
        <v>-166.66666666666669</v>
      </c>
      <c r="BK14" s="232">
        <f t="shared" si="19"/>
        <v>-166.66666666666669</v>
      </c>
      <c r="BL14" s="232">
        <f t="shared" ref="BL14:CM14" si="20">SUM(BL15:BL17)</f>
        <v>-166.66666666666669</v>
      </c>
      <c r="BM14" s="232">
        <f t="shared" si="20"/>
        <v>-166.66666666666669</v>
      </c>
      <c r="BN14" s="232">
        <f t="shared" si="20"/>
        <v>-166.66666666666669</v>
      </c>
      <c r="BO14" s="232">
        <f t="shared" si="20"/>
        <v>-166.66666666666669</v>
      </c>
      <c r="BP14" s="232">
        <f t="shared" si="20"/>
        <v>-166.66666666666669</v>
      </c>
      <c r="BQ14" s="232">
        <f t="shared" si="20"/>
        <v>-166.66666666666669</v>
      </c>
      <c r="BR14" s="232">
        <f t="shared" si="20"/>
        <v>-166.66666666666669</v>
      </c>
      <c r="BS14" s="232">
        <f t="shared" si="20"/>
        <v>-166.66666666666669</v>
      </c>
      <c r="BT14" s="232">
        <f t="shared" si="20"/>
        <v>-166.66666666666669</v>
      </c>
      <c r="BU14" s="232">
        <f t="shared" si="20"/>
        <v>-166.66666666666669</v>
      </c>
      <c r="BV14" s="232">
        <f t="shared" si="20"/>
        <v>-166.66666666666669</v>
      </c>
      <c r="BW14" s="232">
        <f t="shared" si="20"/>
        <v>-166.66666666666669</v>
      </c>
      <c r="BX14" s="232">
        <f t="shared" si="20"/>
        <v>-166.66666666666669</v>
      </c>
      <c r="BY14" s="232">
        <f t="shared" si="20"/>
        <v>-166.66666666666669</v>
      </c>
      <c r="BZ14" s="232">
        <f t="shared" si="20"/>
        <v>-166.66666666666669</v>
      </c>
      <c r="CA14" s="232">
        <f t="shared" si="20"/>
        <v>-166.66666666666669</v>
      </c>
      <c r="CB14" s="232">
        <f t="shared" si="20"/>
        <v>-166.66666666666669</v>
      </c>
      <c r="CC14" s="232">
        <f t="shared" si="20"/>
        <v>-166.66666666666669</v>
      </c>
      <c r="CD14" s="232">
        <f t="shared" si="20"/>
        <v>-166.66666666666669</v>
      </c>
      <c r="CE14" s="232">
        <f t="shared" si="20"/>
        <v>-166.66666666666669</v>
      </c>
      <c r="CF14" s="232">
        <f t="shared" si="20"/>
        <v>-166.66666666666669</v>
      </c>
      <c r="CG14" s="232">
        <f t="shared" si="20"/>
        <v>-166.66666666666669</v>
      </c>
      <c r="CH14" s="232">
        <f t="shared" si="20"/>
        <v>-166.66666666666669</v>
      </c>
      <c r="CI14" s="232">
        <f t="shared" si="20"/>
        <v>-166.66666666666669</v>
      </c>
      <c r="CJ14" s="232">
        <f t="shared" si="20"/>
        <v>-166.66666666666669</v>
      </c>
      <c r="CK14" s="232">
        <f t="shared" si="20"/>
        <v>-166.66666666666669</v>
      </c>
      <c r="CL14" s="232">
        <f t="shared" si="20"/>
        <v>-166.66666666666669</v>
      </c>
      <c r="CM14" s="232">
        <f t="shared" si="20"/>
        <v>-166.66666666666669</v>
      </c>
    </row>
    <row r="15" spans="2:91" s="20" customFormat="1" ht="15" x14ac:dyDescent="0.2">
      <c r="B15" s="88" t="s">
        <v>354</v>
      </c>
      <c r="C15" s="230" t="str">
        <f>Inputs!$J$16</f>
        <v>EUR</v>
      </c>
      <c r="D15" s="230" t="s">
        <v>19</v>
      </c>
      <c r="E15" s="27">
        <f t="shared" si="16"/>
        <v>0</v>
      </c>
      <c r="F15" s="27">
        <f t="shared" si="16"/>
        <v>0</v>
      </c>
      <c r="G15" s="27">
        <f t="shared" si="16"/>
        <v>0</v>
      </c>
      <c r="H15" s="27">
        <f t="shared" si="16"/>
        <v>0</v>
      </c>
      <c r="I15" s="27">
        <f t="shared" si="16"/>
        <v>0</v>
      </c>
      <c r="K15" s="27">
        <f t="shared" si="17"/>
        <v>0</v>
      </c>
      <c r="L15" s="27">
        <f t="shared" si="17"/>
        <v>0</v>
      </c>
      <c r="M15" s="27">
        <f t="shared" si="17"/>
        <v>0</v>
      </c>
      <c r="N15" s="27">
        <f t="shared" si="17"/>
        <v>0</v>
      </c>
      <c r="O15" s="27">
        <f t="shared" si="17"/>
        <v>0</v>
      </c>
      <c r="P15" s="27">
        <f t="shared" si="17"/>
        <v>0</v>
      </c>
      <c r="Q15" s="27">
        <f t="shared" si="17"/>
        <v>0</v>
      </c>
      <c r="R15" s="27">
        <f t="shared" si="17"/>
        <v>0</v>
      </c>
      <c r="S15" s="27">
        <f t="shared" si="17"/>
        <v>0</v>
      </c>
      <c r="T15" s="27">
        <f t="shared" si="17"/>
        <v>0</v>
      </c>
      <c r="U15" s="27">
        <f t="shared" si="18"/>
        <v>0</v>
      </c>
      <c r="V15" s="27">
        <f t="shared" si="18"/>
        <v>0</v>
      </c>
      <c r="W15" s="27">
        <f t="shared" si="18"/>
        <v>0</v>
      </c>
      <c r="X15" s="27">
        <f t="shared" si="18"/>
        <v>0</v>
      </c>
      <c r="Y15" s="27">
        <f t="shared" si="18"/>
        <v>0</v>
      </c>
      <c r="Z15" s="27">
        <f t="shared" si="18"/>
        <v>0</v>
      </c>
      <c r="AA15" s="27">
        <f t="shared" si="18"/>
        <v>0</v>
      </c>
      <c r="AB15" s="27">
        <f t="shared" si="18"/>
        <v>0</v>
      </c>
      <c r="AC15" s="27">
        <f t="shared" si="18"/>
        <v>0</v>
      </c>
      <c r="AD15" s="27">
        <f t="shared" si="18"/>
        <v>0</v>
      </c>
      <c r="AF15" s="232">
        <f t="shared" ref="AF15:AO17" si="21">SUMIF($A$20:$A$31,$B15,AF$20:AF$32)</f>
        <v>0</v>
      </c>
      <c r="AG15" s="232">
        <f t="shared" si="21"/>
        <v>0</v>
      </c>
      <c r="AH15" s="232">
        <f t="shared" si="21"/>
        <v>0</v>
      </c>
      <c r="AI15" s="232">
        <f t="shared" si="21"/>
        <v>0</v>
      </c>
      <c r="AJ15" s="232">
        <f t="shared" si="21"/>
        <v>0</v>
      </c>
      <c r="AK15" s="232">
        <f t="shared" si="21"/>
        <v>0</v>
      </c>
      <c r="AL15" s="232">
        <f t="shared" si="21"/>
        <v>0</v>
      </c>
      <c r="AM15" s="232">
        <f t="shared" si="21"/>
        <v>0</v>
      </c>
      <c r="AN15" s="232">
        <f t="shared" si="21"/>
        <v>0</v>
      </c>
      <c r="AO15" s="232">
        <f t="shared" si="21"/>
        <v>0</v>
      </c>
      <c r="AP15" s="232">
        <f t="shared" ref="AP15:AY17" si="22">SUMIF($A$20:$A$31,$B15,AP$20:AP$32)</f>
        <v>0</v>
      </c>
      <c r="AQ15" s="232">
        <f t="shared" si="22"/>
        <v>0</v>
      </c>
      <c r="AR15" s="232">
        <f t="shared" si="22"/>
        <v>0</v>
      </c>
      <c r="AS15" s="232">
        <f t="shared" si="22"/>
        <v>0</v>
      </c>
      <c r="AT15" s="232">
        <f t="shared" si="22"/>
        <v>0</v>
      </c>
      <c r="AU15" s="232">
        <f t="shared" si="22"/>
        <v>0</v>
      </c>
      <c r="AV15" s="232">
        <f t="shared" si="22"/>
        <v>0</v>
      </c>
      <c r="AW15" s="232">
        <f t="shared" si="22"/>
        <v>0</v>
      </c>
      <c r="AX15" s="232">
        <f t="shared" si="22"/>
        <v>0</v>
      </c>
      <c r="AY15" s="232">
        <f t="shared" si="22"/>
        <v>0</v>
      </c>
      <c r="AZ15" s="232">
        <f t="shared" ref="AZ15:BI17" si="23">SUMIF($A$20:$A$31,$B15,AZ$20:AZ$32)</f>
        <v>0</v>
      </c>
      <c r="BA15" s="232">
        <f t="shared" si="23"/>
        <v>0</v>
      </c>
      <c r="BB15" s="232">
        <f t="shared" si="23"/>
        <v>0</v>
      </c>
      <c r="BC15" s="232">
        <f t="shared" si="23"/>
        <v>0</v>
      </c>
      <c r="BD15" s="232">
        <f t="shared" si="23"/>
        <v>0</v>
      </c>
      <c r="BE15" s="232">
        <f t="shared" si="23"/>
        <v>0</v>
      </c>
      <c r="BF15" s="232">
        <f t="shared" si="23"/>
        <v>0</v>
      </c>
      <c r="BG15" s="232">
        <f t="shared" si="23"/>
        <v>0</v>
      </c>
      <c r="BH15" s="232">
        <f t="shared" si="23"/>
        <v>0</v>
      </c>
      <c r="BI15" s="232">
        <f t="shared" si="23"/>
        <v>0</v>
      </c>
      <c r="BJ15" s="232">
        <f t="shared" ref="BJ15:BS17" si="24">SUMIF($A$20:$A$31,$B15,BJ$20:BJ$32)</f>
        <v>0</v>
      </c>
      <c r="BK15" s="232">
        <f t="shared" si="24"/>
        <v>0</v>
      </c>
      <c r="BL15" s="232">
        <f t="shared" si="24"/>
        <v>0</v>
      </c>
      <c r="BM15" s="232">
        <f t="shared" si="24"/>
        <v>0</v>
      </c>
      <c r="BN15" s="232">
        <f t="shared" si="24"/>
        <v>0</v>
      </c>
      <c r="BO15" s="232">
        <f t="shared" si="24"/>
        <v>0</v>
      </c>
      <c r="BP15" s="232">
        <f t="shared" si="24"/>
        <v>0</v>
      </c>
      <c r="BQ15" s="232">
        <f t="shared" si="24"/>
        <v>0</v>
      </c>
      <c r="BR15" s="232">
        <f t="shared" si="24"/>
        <v>0</v>
      </c>
      <c r="BS15" s="232">
        <f t="shared" si="24"/>
        <v>0</v>
      </c>
      <c r="BT15" s="232">
        <f t="shared" ref="BT15:CC17" si="25">SUMIF($A$20:$A$31,$B15,BT$20:BT$32)</f>
        <v>0</v>
      </c>
      <c r="BU15" s="232">
        <f t="shared" si="25"/>
        <v>0</v>
      </c>
      <c r="BV15" s="232">
        <f t="shared" si="25"/>
        <v>0</v>
      </c>
      <c r="BW15" s="232">
        <f t="shared" si="25"/>
        <v>0</v>
      </c>
      <c r="BX15" s="232">
        <f t="shared" si="25"/>
        <v>0</v>
      </c>
      <c r="BY15" s="232">
        <f t="shared" si="25"/>
        <v>0</v>
      </c>
      <c r="BZ15" s="232">
        <f t="shared" si="25"/>
        <v>0</v>
      </c>
      <c r="CA15" s="232">
        <f t="shared" si="25"/>
        <v>0</v>
      </c>
      <c r="CB15" s="232">
        <f t="shared" si="25"/>
        <v>0</v>
      </c>
      <c r="CC15" s="232">
        <f t="shared" si="25"/>
        <v>0</v>
      </c>
      <c r="CD15" s="232">
        <f t="shared" ref="CD15:CM17" si="26">SUMIF($A$20:$A$31,$B15,CD$20:CD$32)</f>
        <v>0</v>
      </c>
      <c r="CE15" s="232">
        <f t="shared" si="26"/>
        <v>0</v>
      </c>
      <c r="CF15" s="232">
        <f t="shared" si="26"/>
        <v>0</v>
      </c>
      <c r="CG15" s="232">
        <f t="shared" si="26"/>
        <v>0</v>
      </c>
      <c r="CH15" s="232">
        <f t="shared" si="26"/>
        <v>0</v>
      </c>
      <c r="CI15" s="232">
        <f t="shared" si="26"/>
        <v>0</v>
      </c>
      <c r="CJ15" s="232">
        <f t="shared" si="26"/>
        <v>0</v>
      </c>
      <c r="CK15" s="232">
        <f t="shared" si="26"/>
        <v>0</v>
      </c>
      <c r="CL15" s="232">
        <f t="shared" si="26"/>
        <v>0</v>
      </c>
      <c r="CM15" s="232">
        <f t="shared" si="26"/>
        <v>0</v>
      </c>
    </row>
    <row r="16" spans="2:91" s="20" customFormat="1" ht="15" x14ac:dyDescent="0.2">
      <c r="B16" s="88" t="s">
        <v>353</v>
      </c>
      <c r="C16" s="230" t="str">
        <f>Inputs!$J$16</f>
        <v>EUR</v>
      </c>
      <c r="D16" s="230" t="s">
        <v>19</v>
      </c>
      <c r="E16" s="27">
        <f t="shared" si="16"/>
        <v>-466.66666666666669</v>
      </c>
      <c r="F16" s="27">
        <f t="shared" si="16"/>
        <v>-1400</v>
      </c>
      <c r="G16" s="27">
        <f t="shared" si="16"/>
        <v>-1400</v>
      </c>
      <c r="H16" s="27">
        <f t="shared" si="16"/>
        <v>-1400</v>
      </c>
      <c r="I16" s="27">
        <f t="shared" si="16"/>
        <v>-1400</v>
      </c>
      <c r="K16" s="27">
        <f t="shared" si="17"/>
        <v>0</v>
      </c>
      <c r="L16" s="27">
        <f t="shared" si="17"/>
        <v>0</v>
      </c>
      <c r="M16" s="27">
        <f t="shared" si="17"/>
        <v>-116.66666666666667</v>
      </c>
      <c r="N16" s="27">
        <f t="shared" si="17"/>
        <v>-350</v>
      </c>
      <c r="O16" s="27">
        <f t="shared" si="17"/>
        <v>-350</v>
      </c>
      <c r="P16" s="27">
        <f t="shared" si="17"/>
        <v>-350</v>
      </c>
      <c r="Q16" s="27">
        <f t="shared" si="17"/>
        <v>-350</v>
      </c>
      <c r="R16" s="27">
        <f t="shared" si="17"/>
        <v>-350</v>
      </c>
      <c r="S16" s="27">
        <f t="shared" si="17"/>
        <v>-350</v>
      </c>
      <c r="T16" s="27">
        <f t="shared" si="17"/>
        <v>-350</v>
      </c>
      <c r="U16" s="27">
        <f t="shared" si="18"/>
        <v>-350</v>
      </c>
      <c r="V16" s="27">
        <f t="shared" si="18"/>
        <v>-350</v>
      </c>
      <c r="W16" s="27">
        <f t="shared" si="18"/>
        <v>-350</v>
      </c>
      <c r="X16" s="27">
        <f t="shared" si="18"/>
        <v>-350</v>
      </c>
      <c r="Y16" s="27">
        <f t="shared" si="18"/>
        <v>-350</v>
      </c>
      <c r="Z16" s="27">
        <f t="shared" si="18"/>
        <v>-350</v>
      </c>
      <c r="AA16" s="27">
        <f t="shared" si="18"/>
        <v>-350</v>
      </c>
      <c r="AB16" s="27">
        <f t="shared" si="18"/>
        <v>-350</v>
      </c>
      <c r="AC16" s="27">
        <f t="shared" si="18"/>
        <v>-350</v>
      </c>
      <c r="AD16" s="27">
        <f t="shared" si="18"/>
        <v>-350</v>
      </c>
      <c r="AF16" s="232">
        <f t="shared" si="21"/>
        <v>0</v>
      </c>
      <c r="AG16" s="232">
        <f t="shared" si="21"/>
        <v>0</v>
      </c>
      <c r="AH16" s="232">
        <f t="shared" si="21"/>
        <v>0</v>
      </c>
      <c r="AI16" s="232">
        <f t="shared" si="21"/>
        <v>0</v>
      </c>
      <c r="AJ16" s="232">
        <f t="shared" si="21"/>
        <v>0</v>
      </c>
      <c r="AK16" s="232">
        <f t="shared" si="21"/>
        <v>0</v>
      </c>
      <c r="AL16" s="232">
        <f t="shared" si="21"/>
        <v>0</v>
      </c>
      <c r="AM16" s="232">
        <f t="shared" si="21"/>
        <v>0</v>
      </c>
      <c r="AN16" s="232">
        <f t="shared" si="21"/>
        <v>-116.66666666666667</v>
      </c>
      <c r="AO16" s="232">
        <f t="shared" si="21"/>
        <v>-116.66666666666667</v>
      </c>
      <c r="AP16" s="232">
        <f t="shared" si="22"/>
        <v>-116.66666666666667</v>
      </c>
      <c r="AQ16" s="232">
        <f t="shared" si="22"/>
        <v>-116.66666666666667</v>
      </c>
      <c r="AR16" s="232">
        <f t="shared" si="22"/>
        <v>-116.66666666666667</v>
      </c>
      <c r="AS16" s="232">
        <f t="shared" si="22"/>
        <v>-116.66666666666667</v>
      </c>
      <c r="AT16" s="232">
        <f t="shared" si="22"/>
        <v>-116.66666666666667</v>
      </c>
      <c r="AU16" s="232">
        <f t="shared" si="22"/>
        <v>-116.66666666666667</v>
      </c>
      <c r="AV16" s="232">
        <f t="shared" si="22"/>
        <v>-116.66666666666667</v>
      </c>
      <c r="AW16" s="232">
        <f t="shared" si="22"/>
        <v>-116.66666666666667</v>
      </c>
      <c r="AX16" s="232">
        <f t="shared" si="22"/>
        <v>-116.66666666666667</v>
      </c>
      <c r="AY16" s="232">
        <f t="shared" si="22"/>
        <v>-116.66666666666667</v>
      </c>
      <c r="AZ16" s="232">
        <f t="shared" si="23"/>
        <v>-116.66666666666667</v>
      </c>
      <c r="BA16" s="232">
        <f t="shared" si="23"/>
        <v>-116.66666666666667</v>
      </c>
      <c r="BB16" s="232">
        <f t="shared" si="23"/>
        <v>-116.66666666666667</v>
      </c>
      <c r="BC16" s="232">
        <f t="shared" si="23"/>
        <v>-116.66666666666667</v>
      </c>
      <c r="BD16" s="232">
        <f t="shared" si="23"/>
        <v>-116.66666666666667</v>
      </c>
      <c r="BE16" s="232">
        <f t="shared" si="23"/>
        <v>-116.66666666666667</v>
      </c>
      <c r="BF16" s="232">
        <f t="shared" si="23"/>
        <v>-116.66666666666667</v>
      </c>
      <c r="BG16" s="232">
        <f t="shared" si="23"/>
        <v>-116.66666666666667</v>
      </c>
      <c r="BH16" s="232">
        <f t="shared" si="23"/>
        <v>-116.66666666666667</v>
      </c>
      <c r="BI16" s="232">
        <f t="shared" si="23"/>
        <v>-116.66666666666667</v>
      </c>
      <c r="BJ16" s="232">
        <f t="shared" si="24"/>
        <v>-116.66666666666667</v>
      </c>
      <c r="BK16" s="232">
        <f t="shared" si="24"/>
        <v>-116.66666666666667</v>
      </c>
      <c r="BL16" s="232">
        <f t="shared" si="24"/>
        <v>-116.66666666666667</v>
      </c>
      <c r="BM16" s="232">
        <f t="shared" si="24"/>
        <v>-116.66666666666667</v>
      </c>
      <c r="BN16" s="232">
        <f t="shared" si="24"/>
        <v>-116.66666666666667</v>
      </c>
      <c r="BO16" s="232">
        <f t="shared" si="24"/>
        <v>-116.66666666666667</v>
      </c>
      <c r="BP16" s="232">
        <f t="shared" si="24"/>
        <v>-116.66666666666667</v>
      </c>
      <c r="BQ16" s="232">
        <f t="shared" si="24"/>
        <v>-116.66666666666667</v>
      </c>
      <c r="BR16" s="232">
        <f t="shared" si="24"/>
        <v>-116.66666666666667</v>
      </c>
      <c r="BS16" s="232">
        <f t="shared" si="24"/>
        <v>-116.66666666666667</v>
      </c>
      <c r="BT16" s="232">
        <f t="shared" si="25"/>
        <v>-116.66666666666667</v>
      </c>
      <c r="BU16" s="232">
        <f t="shared" si="25"/>
        <v>-116.66666666666667</v>
      </c>
      <c r="BV16" s="232">
        <f t="shared" si="25"/>
        <v>-116.66666666666667</v>
      </c>
      <c r="BW16" s="232">
        <f t="shared" si="25"/>
        <v>-116.66666666666667</v>
      </c>
      <c r="BX16" s="232">
        <f t="shared" si="25"/>
        <v>-116.66666666666667</v>
      </c>
      <c r="BY16" s="232">
        <f t="shared" si="25"/>
        <v>-116.66666666666667</v>
      </c>
      <c r="BZ16" s="232">
        <f t="shared" si="25"/>
        <v>-116.66666666666667</v>
      </c>
      <c r="CA16" s="232">
        <f t="shared" si="25"/>
        <v>-116.66666666666667</v>
      </c>
      <c r="CB16" s="232">
        <f t="shared" si="25"/>
        <v>-116.66666666666667</v>
      </c>
      <c r="CC16" s="232">
        <f t="shared" si="25"/>
        <v>-116.66666666666667</v>
      </c>
      <c r="CD16" s="232">
        <f t="shared" si="26"/>
        <v>-116.66666666666667</v>
      </c>
      <c r="CE16" s="232">
        <f t="shared" si="26"/>
        <v>-116.66666666666667</v>
      </c>
      <c r="CF16" s="232">
        <f t="shared" si="26"/>
        <v>-116.66666666666667</v>
      </c>
      <c r="CG16" s="232">
        <f t="shared" si="26"/>
        <v>-116.66666666666667</v>
      </c>
      <c r="CH16" s="232">
        <f t="shared" si="26"/>
        <v>-116.66666666666667</v>
      </c>
      <c r="CI16" s="232">
        <f t="shared" si="26"/>
        <v>-116.66666666666667</v>
      </c>
      <c r="CJ16" s="232">
        <f t="shared" si="26"/>
        <v>-116.66666666666667</v>
      </c>
      <c r="CK16" s="232">
        <f t="shared" si="26"/>
        <v>-116.66666666666667</v>
      </c>
      <c r="CL16" s="232">
        <f t="shared" si="26"/>
        <v>-116.66666666666667</v>
      </c>
      <c r="CM16" s="232">
        <f t="shared" si="26"/>
        <v>-116.66666666666667</v>
      </c>
    </row>
    <row r="17" spans="1:91" s="20" customFormat="1" ht="15" x14ac:dyDescent="0.2">
      <c r="B17" s="88" t="s">
        <v>352</v>
      </c>
      <c r="C17" s="230" t="str">
        <f>Inputs!$J$16</f>
        <v>EUR</v>
      </c>
      <c r="D17" s="230" t="s">
        <v>19</v>
      </c>
      <c r="E17" s="27">
        <f t="shared" si="16"/>
        <v>-200</v>
      </c>
      <c r="F17" s="27">
        <f t="shared" si="16"/>
        <v>-600</v>
      </c>
      <c r="G17" s="27">
        <f t="shared" si="16"/>
        <v>-600</v>
      </c>
      <c r="H17" s="27">
        <f t="shared" si="16"/>
        <v>-600</v>
      </c>
      <c r="I17" s="27">
        <f t="shared" si="16"/>
        <v>-600</v>
      </c>
      <c r="K17" s="27">
        <f t="shared" si="17"/>
        <v>0</v>
      </c>
      <c r="L17" s="27">
        <f t="shared" si="17"/>
        <v>0</v>
      </c>
      <c r="M17" s="27">
        <f t="shared" si="17"/>
        <v>-50</v>
      </c>
      <c r="N17" s="27">
        <f t="shared" si="17"/>
        <v>-150</v>
      </c>
      <c r="O17" s="27">
        <f t="shared" si="17"/>
        <v>-150</v>
      </c>
      <c r="P17" s="27">
        <f t="shared" si="17"/>
        <v>-150</v>
      </c>
      <c r="Q17" s="27">
        <f t="shared" si="17"/>
        <v>-150</v>
      </c>
      <c r="R17" s="27">
        <f t="shared" si="17"/>
        <v>-150</v>
      </c>
      <c r="S17" s="27">
        <f t="shared" si="17"/>
        <v>-150</v>
      </c>
      <c r="T17" s="27">
        <f t="shared" si="17"/>
        <v>-150</v>
      </c>
      <c r="U17" s="27">
        <f t="shared" si="18"/>
        <v>-150</v>
      </c>
      <c r="V17" s="27">
        <f t="shared" si="18"/>
        <v>-150</v>
      </c>
      <c r="W17" s="27">
        <f t="shared" si="18"/>
        <v>-150</v>
      </c>
      <c r="X17" s="27">
        <f t="shared" si="18"/>
        <v>-150</v>
      </c>
      <c r="Y17" s="27">
        <f t="shared" si="18"/>
        <v>-150</v>
      </c>
      <c r="Z17" s="27">
        <f t="shared" si="18"/>
        <v>-150</v>
      </c>
      <c r="AA17" s="27">
        <f t="shared" si="18"/>
        <v>-150</v>
      </c>
      <c r="AB17" s="27">
        <f t="shared" si="18"/>
        <v>-150</v>
      </c>
      <c r="AC17" s="27">
        <f t="shared" si="18"/>
        <v>-150</v>
      </c>
      <c r="AD17" s="27">
        <f t="shared" si="18"/>
        <v>-150</v>
      </c>
      <c r="AF17" s="232">
        <f t="shared" si="21"/>
        <v>0</v>
      </c>
      <c r="AG17" s="232">
        <f t="shared" si="21"/>
        <v>0</v>
      </c>
      <c r="AH17" s="232">
        <f t="shared" si="21"/>
        <v>0</v>
      </c>
      <c r="AI17" s="232">
        <f t="shared" si="21"/>
        <v>0</v>
      </c>
      <c r="AJ17" s="232">
        <f t="shared" si="21"/>
        <v>0</v>
      </c>
      <c r="AK17" s="232">
        <f t="shared" si="21"/>
        <v>0</v>
      </c>
      <c r="AL17" s="232">
        <f t="shared" si="21"/>
        <v>0</v>
      </c>
      <c r="AM17" s="232">
        <f t="shared" si="21"/>
        <v>0</v>
      </c>
      <c r="AN17" s="232">
        <f t="shared" si="21"/>
        <v>-50</v>
      </c>
      <c r="AO17" s="232">
        <f t="shared" si="21"/>
        <v>-50</v>
      </c>
      <c r="AP17" s="232">
        <f t="shared" si="22"/>
        <v>-50</v>
      </c>
      <c r="AQ17" s="232">
        <f t="shared" si="22"/>
        <v>-50</v>
      </c>
      <c r="AR17" s="232">
        <f t="shared" si="22"/>
        <v>-50</v>
      </c>
      <c r="AS17" s="232">
        <f t="shared" si="22"/>
        <v>-50</v>
      </c>
      <c r="AT17" s="232">
        <f t="shared" si="22"/>
        <v>-50</v>
      </c>
      <c r="AU17" s="232">
        <f t="shared" si="22"/>
        <v>-50</v>
      </c>
      <c r="AV17" s="232">
        <f t="shared" si="22"/>
        <v>-50</v>
      </c>
      <c r="AW17" s="232">
        <f t="shared" si="22"/>
        <v>-50</v>
      </c>
      <c r="AX17" s="232">
        <f t="shared" si="22"/>
        <v>-50</v>
      </c>
      <c r="AY17" s="232">
        <f t="shared" si="22"/>
        <v>-50</v>
      </c>
      <c r="AZ17" s="232">
        <f t="shared" si="23"/>
        <v>-50</v>
      </c>
      <c r="BA17" s="232">
        <f t="shared" si="23"/>
        <v>-50</v>
      </c>
      <c r="BB17" s="232">
        <f t="shared" si="23"/>
        <v>-50</v>
      </c>
      <c r="BC17" s="232">
        <f t="shared" si="23"/>
        <v>-50</v>
      </c>
      <c r="BD17" s="232">
        <f t="shared" si="23"/>
        <v>-50</v>
      </c>
      <c r="BE17" s="232">
        <f t="shared" si="23"/>
        <v>-50</v>
      </c>
      <c r="BF17" s="232">
        <f t="shared" si="23"/>
        <v>-50</v>
      </c>
      <c r="BG17" s="232">
        <f t="shared" si="23"/>
        <v>-50</v>
      </c>
      <c r="BH17" s="232">
        <f t="shared" si="23"/>
        <v>-50</v>
      </c>
      <c r="BI17" s="232">
        <f t="shared" si="23"/>
        <v>-50</v>
      </c>
      <c r="BJ17" s="232">
        <f t="shared" si="24"/>
        <v>-50</v>
      </c>
      <c r="BK17" s="232">
        <f t="shared" si="24"/>
        <v>-50</v>
      </c>
      <c r="BL17" s="232">
        <f t="shared" si="24"/>
        <v>-50</v>
      </c>
      <c r="BM17" s="232">
        <f t="shared" si="24"/>
        <v>-50</v>
      </c>
      <c r="BN17" s="232">
        <f t="shared" si="24"/>
        <v>-50</v>
      </c>
      <c r="BO17" s="232">
        <f t="shared" si="24"/>
        <v>-50</v>
      </c>
      <c r="BP17" s="232">
        <f t="shared" si="24"/>
        <v>-50</v>
      </c>
      <c r="BQ17" s="232">
        <f t="shared" si="24"/>
        <v>-50</v>
      </c>
      <c r="BR17" s="232">
        <f t="shared" si="24"/>
        <v>-50</v>
      </c>
      <c r="BS17" s="232">
        <f t="shared" si="24"/>
        <v>-50</v>
      </c>
      <c r="BT17" s="232">
        <f t="shared" si="25"/>
        <v>-50</v>
      </c>
      <c r="BU17" s="232">
        <f t="shared" si="25"/>
        <v>-50</v>
      </c>
      <c r="BV17" s="232">
        <f t="shared" si="25"/>
        <v>-50</v>
      </c>
      <c r="BW17" s="232">
        <f t="shared" si="25"/>
        <v>-50</v>
      </c>
      <c r="BX17" s="232">
        <f t="shared" si="25"/>
        <v>-50</v>
      </c>
      <c r="BY17" s="232">
        <f t="shared" si="25"/>
        <v>-50</v>
      </c>
      <c r="BZ17" s="232">
        <f t="shared" si="25"/>
        <v>-50</v>
      </c>
      <c r="CA17" s="232">
        <f t="shared" si="25"/>
        <v>-50</v>
      </c>
      <c r="CB17" s="232">
        <f t="shared" si="25"/>
        <v>-50</v>
      </c>
      <c r="CC17" s="232">
        <f t="shared" si="25"/>
        <v>-50</v>
      </c>
      <c r="CD17" s="232">
        <f t="shared" si="26"/>
        <v>-50</v>
      </c>
      <c r="CE17" s="232">
        <f t="shared" si="26"/>
        <v>-50</v>
      </c>
      <c r="CF17" s="232">
        <f t="shared" si="26"/>
        <v>-50</v>
      </c>
      <c r="CG17" s="232">
        <f t="shared" si="26"/>
        <v>-50</v>
      </c>
      <c r="CH17" s="232">
        <f t="shared" si="26"/>
        <v>-50</v>
      </c>
      <c r="CI17" s="232">
        <f t="shared" si="26"/>
        <v>-50</v>
      </c>
      <c r="CJ17" s="232">
        <f t="shared" si="26"/>
        <v>-50</v>
      </c>
      <c r="CK17" s="232">
        <f t="shared" si="26"/>
        <v>-50</v>
      </c>
      <c r="CL17" s="232">
        <f t="shared" si="26"/>
        <v>-50</v>
      </c>
      <c r="CM17" s="232">
        <f t="shared" si="26"/>
        <v>-50</v>
      </c>
    </row>
    <row r="18" spans="1:91" s="20" customFormat="1" ht="15" x14ac:dyDescent="0.2"/>
    <row r="19" spans="1:91" s="20" customFormat="1" ht="15" x14ac:dyDescent="0.2"/>
    <row r="20" spans="1:91" x14ac:dyDescent="0.2">
      <c r="B20" s="23" t="s">
        <v>351</v>
      </c>
    </row>
    <row r="21" spans="1:91" x14ac:dyDescent="0.2">
      <c r="B21" s="23"/>
    </row>
    <row r="22" spans="1:91" s="20" customFormat="1" x14ac:dyDescent="0.2">
      <c r="B22" s="115" t="s">
        <v>332</v>
      </c>
      <c r="C22" s="230" t="str">
        <f>Inputs!$J$16</f>
        <v>EUR</v>
      </c>
      <c r="D22" s="19" t="s">
        <v>19</v>
      </c>
      <c r="E22" s="63">
        <v>0</v>
      </c>
      <c r="F22" s="63">
        <f>E25</f>
        <v>6533.333333333333</v>
      </c>
      <c r="G22" s="63">
        <f>F25</f>
        <v>5133.333333333333</v>
      </c>
      <c r="H22" s="63">
        <f>G25</f>
        <v>3733.333333333333</v>
      </c>
      <c r="I22" s="63">
        <f>H25</f>
        <v>2333.333333333333</v>
      </c>
      <c r="K22" s="63">
        <v>0</v>
      </c>
      <c r="L22" s="63">
        <f t="shared" ref="L22:AD22" si="27">K25</f>
        <v>0</v>
      </c>
      <c r="M22" s="63">
        <f t="shared" si="27"/>
        <v>0</v>
      </c>
      <c r="N22" s="63">
        <f t="shared" si="27"/>
        <v>6883.333333333333</v>
      </c>
      <c r="O22" s="63">
        <f t="shared" si="27"/>
        <v>6533.333333333333</v>
      </c>
      <c r="P22" s="63">
        <f t="shared" si="27"/>
        <v>6183.333333333333</v>
      </c>
      <c r="Q22" s="63">
        <f t="shared" si="27"/>
        <v>5833.333333333333</v>
      </c>
      <c r="R22" s="63">
        <f t="shared" si="27"/>
        <v>5483.333333333333</v>
      </c>
      <c r="S22" s="63">
        <f t="shared" si="27"/>
        <v>5133.333333333333</v>
      </c>
      <c r="T22" s="63">
        <f t="shared" si="27"/>
        <v>4783.333333333333</v>
      </c>
      <c r="U22" s="63">
        <f t="shared" si="27"/>
        <v>4433.333333333333</v>
      </c>
      <c r="V22" s="63">
        <f t="shared" si="27"/>
        <v>4083.333333333333</v>
      </c>
      <c r="W22" s="63">
        <f t="shared" si="27"/>
        <v>3733.333333333333</v>
      </c>
      <c r="X22" s="63">
        <f t="shared" si="27"/>
        <v>3383.333333333333</v>
      </c>
      <c r="Y22" s="63">
        <f t="shared" si="27"/>
        <v>3033.333333333333</v>
      </c>
      <c r="Z22" s="63">
        <f t="shared" si="27"/>
        <v>2683.333333333333</v>
      </c>
      <c r="AA22" s="63">
        <f t="shared" si="27"/>
        <v>2333.333333333333</v>
      </c>
      <c r="AB22" s="63">
        <f t="shared" si="27"/>
        <v>1983.333333333333</v>
      </c>
      <c r="AC22" s="63">
        <f t="shared" si="27"/>
        <v>1633.333333333333</v>
      </c>
      <c r="AD22" s="63">
        <f t="shared" si="27"/>
        <v>1283.333333333333</v>
      </c>
      <c r="AF22" s="63">
        <v>0</v>
      </c>
      <c r="AG22" s="63">
        <f t="shared" ref="AG22:BL22" si="28">AF25</f>
        <v>0</v>
      </c>
      <c r="AH22" s="63">
        <f t="shared" si="28"/>
        <v>0</v>
      </c>
      <c r="AI22" s="63">
        <f t="shared" si="28"/>
        <v>0</v>
      </c>
      <c r="AJ22" s="63">
        <f t="shared" si="28"/>
        <v>0</v>
      </c>
      <c r="AK22" s="63">
        <f t="shared" si="28"/>
        <v>0</v>
      </c>
      <c r="AL22" s="63">
        <f t="shared" si="28"/>
        <v>0</v>
      </c>
      <c r="AM22" s="63">
        <f t="shared" si="28"/>
        <v>0</v>
      </c>
      <c r="AN22" s="63">
        <f t="shared" si="28"/>
        <v>7000</v>
      </c>
      <c r="AO22" s="63">
        <f t="shared" si="28"/>
        <v>6883.333333333333</v>
      </c>
      <c r="AP22" s="63">
        <f t="shared" si="28"/>
        <v>6766.6666666666661</v>
      </c>
      <c r="AQ22" s="63">
        <f t="shared" si="28"/>
        <v>6649.9999999999991</v>
      </c>
      <c r="AR22" s="63">
        <f t="shared" si="28"/>
        <v>6533.3333333333321</v>
      </c>
      <c r="AS22" s="63">
        <f t="shared" si="28"/>
        <v>6416.6666666666652</v>
      </c>
      <c r="AT22" s="63">
        <f t="shared" si="28"/>
        <v>6299.9999999999982</v>
      </c>
      <c r="AU22" s="63">
        <f t="shared" si="28"/>
        <v>6183.3333333333312</v>
      </c>
      <c r="AV22" s="63">
        <f t="shared" si="28"/>
        <v>6066.6666666666642</v>
      </c>
      <c r="AW22" s="63">
        <f t="shared" si="28"/>
        <v>5949.9999999999973</v>
      </c>
      <c r="AX22" s="63">
        <f t="shared" si="28"/>
        <v>5833.3333333333303</v>
      </c>
      <c r="AY22" s="63">
        <f t="shared" si="28"/>
        <v>5716.6666666666633</v>
      </c>
      <c r="AZ22" s="63">
        <f t="shared" si="28"/>
        <v>5599.9999999999964</v>
      </c>
      <c r="BA22" s="63">
        <f t="shared" si="28"/>
        <v>5483.3333333333294</v>
      </c>
      <c r="BB22" s="63">
        <f t="shared" si="28"/>
        <v>5366.6666666666624</v>
      </c>
      <c r="BC22" s="63">
        <f t="shared" si="28"/>
        <v>5249.9999999999955</v>
      </c>
      <c r="BD22" s="63">
        <f t="shared" si="28"/>
        <v>5133.3333333333285</v>
      </c>
      <c r="BE22" s="63">
        <f t="shared" si="28"/>
        <v>5016.6666666666615</v>
      </c>
      <c r="BF22" s="63">
        <f t="shared" si="28"/>
        <v>4899.9999999999945</v>
      </c>
      <c r="BG22" s="63">
        <f t="shared" si="28"/>
        <v>4783.3333333333276</v>
      </c>
      <c r="BH22" s="63">
        <f t="shared" si="28"/>
        <v>4666.6666666666606</v>
      </c>
      <c r="BI22" s="63">
        <f t="shared" si="28"/>
        <v>4549.9999999999936</v>
      </c>
      <c r="BJ22" s="63">
        <f t="shared" si="28"/>
        <v>4433.3333333333267</v>
      </c>
      <c r="BK22" s="63">
        <f t="shared" si="28"/>
        <v>4316.6666666666597</v>
      </c>
      <c r="BL22" s="63">
        <f t="shared" si="28"/>
        <v>4199.9999999999927</v>
      </c>
      <c r="BM22" s="63">
        <f t="shared" ref="BM22:CM22" si="29">BL25</f>
        <v>4083.3333333333262</v>
      </c>
      <c r="BN22" s="63">
        <f t="shared" si="29"/>
        <v>3966.6666666666597</v>
      </c>
      <c r="BO22" s="63">
        <f t="shared" si="29"/>
        <v>3849.9999999999932</v>
      </c>
      <c r="BP22" s="63">
        <f t="shared" si="29"/>
        <v>3733.3333333333267</v>
      </c>
      <c r="BQ22" s="63">
        <f t="shared" si="29"/>
        <v>3616.6666666666601</v>
      </c>
      <c r="BR22" s="63">
        <f t="shared" si="29"/>
        <v>3499.9999999999936</v>
      </c>
      <c r="BS22" s="63">
        <f t="shared" si="29"/>
        <v>3383.3333333333271</v>
      </c>
      <c r="BT22" s="63">
        <f t="shared" si="29"/>
        <v>3266.6666666666606</v>
      </c>
      <c r="BU22" s="63">
        <f t="shared" si="29"/>
        <v>3149.9999999999941</v>
      </c>
      <c r="BV22" s="63">
        <f t="shared" si="29"/>
        <v>3033.3333333333276</v>
      </c>
      <c r="BW22" s="63">
        <f t="shared" si="29"/>
        <v>2916.6666666666611</v>
      </c>
      <c r="BX22" s="63">
        <f t="shared" si="29"/>
        <v>2799.9999999999945</v>
      </c>
      <c r="BY22" s="63">
        <f t="shared" si="29"/>
        <v>2683.333333333328</v>
      </c>
      <c r="BZ22" s="63">
        <f t="shared" si="29"/>
        <v>2566.6666666666615</v>
      </c>
      <c r="CA22" s="63">
        <f t="shared" si="29"/>
        <v>2449.999999999995</v>
      </c>
      <c r="CB22" s="63">
        <f t="shared" si="29"/>
        <v>2333.3333333333285</v>
      </c>
      <c r="CC22" s="63">
        <f t="shared" si="29"/>
        <v>2216.666666666662</v>
      </c>
      <c r="CD22" s="63">
        <f t="shared" si="29"/>
        <v>2099.9999999999955</v>
      </c>
      <c r="CE22" s="63">
        <f t="shared" si="29"/>
        <v>1983.3333333333287</v>
      </c>
      <c r="CF22" s="63">
        <f t="shared" si="29"/>
        <v>1866.666666666662</v>
      </c>
      <c r="CG22" s="63">
        <f t="shared" si="29"/>
        <v>1749.9999999999952</v>
      </c>
      <c r="CH22" s="63">
        <f t="shared" si="29"/>
        <v>1633.3333333333285</v>
      </c>
      <c r="CI22" s="63">
        <f t="shared" si="29"/>
        <v>1516.6666666666617</v>
      </c>
      <c r="CJ22" s="63">
        <f t="shared" si="29"/>
        <v>1399.999999999995</v>
      </c>
      <c r="CK22" s="63">
        <f t="shared" si="29"/>
        <v>1283.3333333333283</v>
      </c>
      <c r="CL22" s="63">
        <f t="shared" si="29"/>
        <v>1166.6666666666615</v>
      </c>
      <c r="CM22" s="63">
        <f t="shared" si="29"/>
        <v>1049.9999999999948</v>
      </c>
    </row>
    <row r="23" spans="1:91" s="20" customFormat="1" ht="15" x14ac:dyDescent="0.2">
      <c r="A23" s="223"/>
      <c r="B23" s="62" t="s">
        <v>331</v>
      </c>
      <c r="C23" s="230" t="str">
        <f>Inputs!$J$16</f>
        <v>EUR</v>
      </c>
      <c r="D23" s="19" t="s">
        <v>19</v>
      </c>
      <c r="E23" s="27">
        <f t="shared" ref="E23:I24" si="30">SUMIF($K$4:$AD$4,E$4,$K23:$AD23)</f>
        <v>7000</v>
      </c>
      <c r="F23" s="27">
        <f t="shared" si="30"/>
        <v>0</v>
      </c>
      <c r="G23" s="27">
        <f t="shared" si="30"/>
        <v>0</v>
      </c>
      <c r="H23" s="27">
        <f t="shared" si="30"/>
        <v>0</v>
      </c>
      <c r="I23" s="27">
        <f t="shared" si="30"/>
        <v>0</v>
      </c>
      <c r="K23" s="27">
        <f t="shared" ref="K23:T24" si="31">SUMIFS($AF23:$CM23,$AF$4:$CM$4,K$4,$AF$8:$CM$8,K$8)</f>
        <v>0</v>
      </c>
      <c r="L23" s="27">
        <f t="shared" si="31"/>
        <v>0</v>
      </c>
      <c r="M23" s="27">
        <f t="shared" si="31"/>
        <v>7000</v>
      </c>
      <c r="N23" s="27">
        <f t="shared" si="31"/>
        <v>0</v>
      </c>
      <c r="O23" s="27">
        <f t="shared" si="31"/>
        <v>0</v>
      </c>
      <c r="P23" s="27">
        <f t="shared" si="31"/>
        <v>0</v>
      </c>
      <c r="Q23" s="27">
        <f t="shared" si="31"/>
        <v>0</v>
      </c>
      <c r="R23" s="27">
        <f t="shared" si="31"/>
        <v>0</v>
      </c>
      <c r="S23" s="27">
        <f t="shared" si="31"/>
        <v>0</v>
      </c>
      <c r="T23" s="27">
        <f t="shared" si="31"/>
        <v>0</v>
      </c>
      <c r="U23" s="27">
        <f t="shared" ref="U23:AD24" si="32">SUMIFS($AF23:$CM23,$AF$4:$CM$4,U$4,$AF$8:$CM$8,U$8)</f>
        <v>0</v>
      </c>
      <c r="V23" s="27">
        <f t="shared" si="32"/>
        <v>0</v>
      </c>
      <c r="W23" s="27">
        <f t="shared" si="32"/>
        <v>0</v>
      </c>
      <c r="X23" s="27">
        <f t="shared" si="32"/>
        <v>0</v>
      </c>
      <c r="Y23" s="27">
        <f t="shared" si="32"/>
        <v>0</v>
      </c>
      <c r="Z23" s="27">
        <f t="shared" si="32"/>
        <v>0</v>
      </c>
      <c r="AA23" s="27">
        <f t="shared" si="32"/>
        <v>0</v>
      </c>
      <c r="AB23" s="27">
        <f t="shared" si="32"/>
        <v>0</v>
      </c>
      <c r="AC23" s="27">
        <f t="shared" si="32"/>
        <v>0</v>
      </c>
      <c r="AD23" s="27">
        <f t="shared" si="32"/>
        <v>0</v>
      </c>
      <c r="AF23" s="27">
        <f>IF(AND(AF$4=Settings!$EU$5,IA!AF$7=Settings!$ET$5),Settings!$EQ$5,0)</f>
        <v>0</v>
      </c>
      <c r="AG23" s="27">
        <f>IF(AND(AG$4=Settings!$EU$5,IA!AG$7=Settings!$ET$5),Settings!$EQ$5,0)</f>
        <v>0</v>
      </c>
      <c r="AH23" s="27">
        <f>IF(AND(AH$4=Settings!$EU$5,IA!AH$7=Settings!$ET$5),Settings!$EQ$5,0)</f>
        <v>0</v>
      </c>
      <c r="AI23" s="27">
        <f>IF(AND(AI$4=Settings!$EU$5,IA!AI$7=Settings!$ET$5),Settings!$EQ$5,0)</f>
        <v>0</v>
      </c>
      <c r="AJ23" s="27">
        <f>IF(AND(AJ$4=Settings!$EU$5,IA!AJ$7=Settings!$ET$5),Settings!$EQ$5,0)</f>
        <v>0</v>
      </c>
      <c r="AK23" s="27">
        <f>IF(AND(AK$4=Settings!$EU$5,IA!AK$7=Settings!$ET$5),Settings!$EQ$5,0)</f>
        <v>0</v>
      </c>
      <c r="AL23" s="27">
        <f>IF(AND(AL$4=Settings!$EU$5,IA!AL$7=Settings!$ET$5),Settings!$EQ$5,0)</f>
        <v>0</v>
      </c>
      <c r="AM23" s="27">
        <f>IF(AND(AM$4=Settings!$EU$5,IA!AM$7=Settings!$ET$5),Settings!$EQ$5,0)</f>
        <v>7000</v>
      </c>
      <c r="AN23" s="27">
        <f>IF(AND(AN$4=Settings!$EU$5,IA!AN$7=Settings!$ET$5),Settings!$EQ$5,0)</f>
        <v>0</v>
      </c>
      <c r="AO23" s="27">
        <f>IF(AND(AO$4=Settings!$EU$5,IA!AO$7=Settings!$ET$5),Settings!$EQ$5,0)</f>
        <v>0</v>
      </c>
      <c r="AP23" s="27">
        <f>IF(AND(AP$4=Settings!$EU$5,IA!AP$7=Settings!$ET$5),Settings!$EQ$5,0)</f>
        <v>0</v>
      </c>
      <c r="AQ23" s="27">
        <f>IF(AND(AQ$4=Settings!$EU$5,IA!AQ$7=Settings!$ET$5),Settings!$EQ$5,0)</f>
        <v>0</v>
      </c>
      <c r="AR23" s="27">
        <f>IF(AND(AR$4=Settings!$EU$5,IA!AR$7=Settings!$ET$5),Settings!$EQ$5,0)</f>
        <v>0</v>
      </c>
      <c r="AS23" s="27">
        <f>IF(AND(AS$4=Settings!$EU$5,IA!AS$7=Settings!$ET$5),Settings!$EQ$5,0)</f>
        <v>0</v>
      </c>
      <c r="AT23" s="27">
        <f>IF(AND(AT$4=Settings!$EU$5,IA!AT$7=Settings!$ET$5),Settings!$EQ$5,0)</f>
        <v>0</v>
      </c>
      <c r="AU23" s="27">
        <f>IF(AND(AU$4=Settings!$EU$5,IA!AU$7=Settings!$ET$5),Settings!$EQ$5,0)</f>
        <v>0</v>
      </c>
      <c r="AV23" s="27">
        <f>IF(AND(AV$4=Settings!$EU$5,IA!AV$7=Settings!$ET$5),Settings!$EQ$5,0)</f>
        <v>0</v>
      </c>
      <c r="AW23" s="27">
        <f>IF(AND(AW$4=Settings!$EU$5,IA!AW$7=Settings!$ET$5),Settings!$EQ$5,0)</f>
        <v>0</v>
      </c>
      <c r="AX23" s="27">
        <f>IF(AND(AX$4=Settings!$EU$5,IA!AX$7=Settings!$ET$5),Settings!$EQ$5,0)</f>
        <v>0</v>
      </c>
      <c r="AY23" s="27">
        <f>IF(AND(AY$4=Settings!$EU$5,IA!AY$7=Settings!$ET$5),Settings!$EQ$5,0)</f>
        <v>0</v>
      </c>
      <c r="AZ23" s="27">
        <f>IF(AND(AZ$4=Settings!$EU$5,IA!AZ$7=Settings!$ET$5),Settings!$EQ$5,0)</f>
        <v>0</v>
      </c>
      <c r="BA23" s="27">
        <f>IF(AND(BA$4=Settings!$EU$5,IA!BA$7=Settings!$ET$5),Settings!$EQ$5,0)</f>
        <v>0</v>
      </c>
      <c r="BB23" s="27">
        <f>IF(AND(BB$4=Settings!$EU$5,IA!BB$7=Settings!$ET$5),Settings!$EQ$5,0)</f>
        <v>0</v>
      </c>
      <c r="BC23" s="27">
        <f>IF(AND(BC$4=Settings!$EU$5,IA!BC$7=Settings!$ET$5),Settings!$EQ$5,0)</f>
        <v>0</v>
      </c>
      <c r="BD23" s="27">
        <f>IF(AND(BD$4=Settings!$EU$5,IA!BD$7=Settings!$ET$5),Settings!$EQ$5,0)</f>
        <v>0</v>
      </c>
      <c r="BE23" s="27">
        <f>IF(AND(BE$4=Settings!$EU$5,IA!BE$7=Settings!$ET$5),Settings!$EQ$5,0)</f>
        <v>0</v>
      </c>
      <c r="BF23" s="27">
        <f>IF(AND(BF$4=Settings!$EU$5,IA!BF$7=Settings!$ET$5),Settings!$EQ$5,0)</f>
        <v>0</v>
      </c>
      <c r="BG23" s="27">
        <f>IF(AND(BG$4=Settings!$EU$5,IA!BG$7=Settings!$ET$5),Settings!$EQ$5,0)</f>
        <v>0</v>
      </c>
      <c r="BH23" s="27">
        <f>IF(AND(BH$4=Settings!$EU$5,IA!BH$7=Settings!$ET$5),Settings!$EQ$5,0)</f>
        <v>0</v>
      </c>
      <c r="BI23" s="27">
        <f>IF(AND(BI$4=Settings!$EU$5,IA!BI$7=Settings!$ET$5),Settings!$EQ$5,0)</f>
        <v>0</v>
      </c>
      <c r="BJ23" s="27">
        <f>IF(AND(BJ$4=Settings!$EU$5,IA!BJ$7=Settings!$ET$5),Settings!$EQ$5,0)</f>
        <v>0</v>
      </c>
      <c r="BK23" s="27">
        <f>IF(AND(BK$4=Settings!$EU$5,IA!BK$7=Settings!$ET$5),Settings!$EQ$5,0)</f>
        <v>0</v>
      </c>
      <c r="BL23" s="27">
        <f>IF(AND(BL$4=Settings!$EU$5,IA!BL$7=Settings!$ET$5),Settings!$EQ$5,0)</f>
        <v>0</v>
      </c>
      <c r="BM23" s="27">
        <f>IF(AND(BM$4=Settings!$EU$5,IA!BM$7=Settings!$ET$5),Settings!$EQ$5,0)</f>
        <v>0</v>
      </c>
      <c r="BN23" s="27">
        <f>IF(AND(BN$4=Settings!$EU$5,IA!BN$7=Settings!$ET$5),Settings!$EQ$5,0)</f>
        <v>0</v>
      </c>
      <c r="BO23" s="27">
        <f>IF(AND(BO$4=Settings!$EU$5,IA!BO$7=Settings!$ET$5),Settings!$EQ$5,0)</f>
        <v>0</v>
      </c>
      <c r="BP23" s="27">
        <f>IF(AND(BP$4=Settings!$EU$5,IA!BP$7=Settings!$ET$5),Settings!$EQ$5,0)</f>
        <v>0</v>
      </c>
      <c r="BQ23" s="27">
        <f>IF(AND(BQ$4=Settings!$EU$5,IA!BQ$7=Settings!$ET$5),Settings!$EQ$5,0)</f>
        <v>0</v>
      </c>
      <c r="BR23" s="27">
        <f>IF(AND(BR$4=Settings!$EU$5,IA!BR$7=Settings!$ET$5),Settings!$EQ$5,0)</f>
        <v>0</v>
      </c>
      <c r="BS23" s="27">
        <f>IF(AND(BS$4=Settings!$EU$5,IA!BS$7=Settings!$ET$5),Settings!$EQ$5,0)</f>
        <v>0</v>
      </c>
      <c r="BT23" s="27">
        <f>IF(AND(BT$4=Settings!$EU$5,IA!BT$7=Settings!$ET$5),Settings!$EQ$5,0)</f>
        <v>0</v>
      </c>
      <c r="BU23" s="27">
        <f>IF(AND(BU$4=Settings!$EU$5,IA!BU$7=Settings!$ET$5),Settings!$EQ$5,0)</f>
        <v>0</v>
      </c>
      <c r="BV23" s="27">
        <f>IF(AND(BV$4=Settings!$EU$5,IA!BV$7=Settings!$ET$5),Settings!$EQ$5,0)</f>
        <v>0</v>
      </c>
      <c r="BW23" s="27">
        <f>IF(AND(BW$4=Settings!$EU$5,IA!BW$7=Settings!$ET$5),Settings!$EQ$5,0)</f>
        <v>0</v>
      </c>
      <c r="BX23" s="27">
        <f>IF(AND(BX$4=Settings!$EU$5,IA!BX$7=Settings!$ET$5),Settings!$EQ$5,0)</f>
        <v>0</v>
      </c>
      <c r="BY23" s="27">
        <f>IF(AND(BY$4=Settings!$EU$5,IA!BY$7=Settings!$ET$5),Settings!$EQ$5,0)</f>
        <v>0</v>
      </c>
      <c r="BZ23" s="27">
        <f>IF(AND(BZ$4=Settings!$EU$5,IA!BZ$7=Settings!$ET$5),Settings!$EQ$5,0)</f>
        <v>0</v>
      </c>
      <c r="CA23" s="27">
        <f>IF(AND(CA$4=Settings!$EU$5,IA!CA$7=Settings!$ET$5),Settings!$EQ$5,0)</f>
        <v>0</v>
      </c>
      <c r="CB23" s="27">
        <f>IF(AND(CB$4=Settings!$EU$5,IA!CB$7=Settings!$ET$5),Settings!$EQ$5,0)</f>
        <v>0</v>
      </c>
      <c r="CC23" s="27">
        <f>IF(AND(CC$4=Settings!$EU$5,IA!CC$7=Settings!$ET$5),Settings!$EQ$5,0)</f>
        <v>0</v>
      </c>
      <c r="CD23" s="27">
        <f>IF(AND(CD$4=Settings!$EU$5,IA!CD$7=Settings!$ET$5),Settings!$EQ$5,0)</f>
        <v>0</v>
      </c>
      <c r="CE23" s="27">
        <f>IF(AND(CE$4=Settings!$EU$5,IA!CE$7=Settings!$ET$5),Settings!$EQ$5,0)</f>
        <v>0</v>
      </c>
      <c r="CF23" s="27">
        <f>IF(AND(CF$4=Settings!$EU$5,IA!CF$7=Settings!$ET$5),Settings!$EQ$5,0)</f>
        <v>0</v>
      </c>
      <c r="CG23" s="27">
        <f>IF(AND(CG$4=Settings!$EU$5,IA!CG$7=Settings!$ET$5),Settings!$EQ$5,0)</f>
        <v>0</v>
      </c>
      <c r="CH23" s="27">
        <f>IF(AND(CH$4=Settings!$EU$5,IA!CH$7=Settings!$ET$5),Settings!$EQ$5,0)</f>
        <v>0</v>
      </c>
      <c r="CI23" s="27">
        <f>IF(AND(CI$4=Settings!$EU$5,IA!CI$7=Settings!$ET$5),Settings!$EQ$5,0)</f>
        <v>0</v>
      </c>
      <c r="CJ23" s="27">
        <f>IF(AND(CJ$4=Settings!$EU$5,IA!CJ$7=Settings!$ET$5),Settings!$EQ$5,0)</f>
        <v>0</v>
      </c>
      <c r="CK23" s="27">
        <f>IF(AND(CK$4=Settings!$EU$5,IA!CK$7=Settings!$ET$5),Settings!$EQ$5,0)</f>
        <v>0</v>
      </c>
      <c r="CL23" s="27">
        <f>IF(AND(CL$4=Settings!$EU$5,IA!CL$7=Settings!$ET$5),Settings!$EQ$5,0)</f>
        <v>0</v>
      </c>
      <c r="CM23" s="27">
        <f>IF(AND(CM$4=Settings!$EU$5,IA!CM$7=Settings!$ET$5),Settings!$EQ$5,0)</f>
        <v>0</v>
      </c>
    </row>
    <row r="24" spans="1:91" s="20" customFormat="1" x14ac:dyDescent="0.2">
      <c r="A24" s="218" t="str">
        <f>Inputs!JJ26</f>
        <v>▻ Commercial</v>
      </c>
      <c r="B24" s="62" t="s">
        <v>349</v>
      </c>
      <c r="C24" s="230" t="str">
        <f>Inputs!$J$16</f>
        <v>EUR</v>
      </c>
      <c r="D24" s="19" t="s">
        <v>19</v>
      </c>
      <c r="E24" s="27">
        <f t="shared" si="30"/>
        <v>-466.66666666666669</v>
      </c>
      <c r="F24" s="27">
        <f t="shared" si="30"/>
        <v>-1400</v>
      </c>
      <c r="G24" s="27">
        <f t="shared" si="30"/>
        <v>-1400</v>
      </c>
      <c r="H24" s="27">
        <f t="shared" si="30"/>
        <v>-1400</v>
      </c>
      <c r="I24" s="27">
        <f t="shared" si="30"/>
        <v>-1400</v>
      </c>
      <c r="K24" s="27">
        <f t="shared" si="31"/>
        <v>0</v>
      </c>
      <c r="L24" s="27">
        <f t="shared" si="31"/>
        <v>0</v>
      </c>
      <c r="M24" s="27">
        <f t="shared" si="31"/>
        <v>-116.66666666666667</v>
      </c>
      <c r="N24" s="27">
        <f t="shared" si="31"/>
        <v>-350</v>
      </c>
      <c r="O24" s="27">
        <f t="shared" si="31"/>
        <v>-350</v>
      </c>
      <c r="P24" s="27">
        <f t="shared" si="31"/>
        <v>-350</v>
      </c>
      <c r="Q24" s="27">
        <f t="shared" si="31"/>
        <v>-350</v>
      </c>
      <c r="R24" s="27">
        <f t="shared" si="31"/>
        <v>-350</v>
      </c>
      <c r="S24" s="27">
        <f t="shared" si="31"/>
        <v>-350</v>
      </c>
      <c r="T24" s="27">
        <f t="shared" si="31"/>
        <v>-350</v>
      </c>
      <c r="U24" s="27">
        <f t="shared" si="32"/>
        <v>-350</v>
      </c>
      <c r="V24" s="27">
        <f t="shared" si="32"/>
        <v>-350</v>
      </c>
      <c r="W24" s="27">
        <f t="shared" si="32"/>
        <v>-350</v>
      </c>
      <c r="X24" s="27">
        <f t="shared" si="32"/>
        <v>-350</v>
      </c>
      <c r="Y24" s="27">
        <f t="shared" si="32"/>
        <v>-350</v>
      </c>
      <c r="Z24" s="27">
        <f t="shared" si="32"/>
        <v>-350</v>
      </c>
      <c r="AA24" s="27">
        <f t="shared" si="32"/>
        <v>-350</v>
      </c>
      <c r="AB24" s="27">
        <f t="shared" si="32"/>
        <v>-350</v>
      </c>
      <c r="AC24" s="27">
        <f t="shared" si="32"/>
        <v>-350</v>
      </c>
      <c r="AD24" s="27">
        <f t="shared" si="32"/>
        <v>-350</v>
      </c>
      <c r="AF24" s="27">
        <f>-MIN(IF(AF22&gt;0,Settings!$EW$5,0),AF22)</f>
        <v>0</v>
      </c>
      <c r="AG24" s="27">
        <f>-MIN(IF(AG22&gt;0,Settings!$EW$5,0),AG22)</f>
        <v>0</v>
      </c>
      <c r="AH24" s="27">
        <f>-MIN(IF(AH22&gt;0,Settings!$EW$5,0),AH22)</f>
        <v>0</v>
      </c>
      <c r="AI24" s="27">
        <f>-MIN(IF(AI22&gt;0,Settings!$EW$5,0),AI22)</f>
        <v>0</v>
      </c>
      <c r="AJ24" s="27">
        <f>-MIN(IF(AJ22&gt;0,Settings!$EW$5,0),AJ22)</f>
        <v>0</v>
      </c>
      <c r="AK24" s="27">
        <f>-MIN(IF(AK22&gt;0,Settings!$EW$5,0),AK22)</f>
        <v>0</v>
      </c>
      <c r="AL24" s="27">
        <f>-MIN(IF(AL22&gt;0,Settings!$EW$5,0),AL22)</f>
        <v>0</v>
      </c>
      <c r="AM24" s="27">
        <f>-MIN(IF(AM22&gt;0,Settings!$EW$5,0),AM22)</f>
        <v>0</v>
      </c>
      <c r="AN24" s="27">
        <f>-MIN(IF(AN22&gt;0,Settings!$EW$5,0),AN22)</f>
        <v>-116.66666666666667</v>
      </c>
      <c r="AO24" s="27">
        <f>-MIN(IF(AO22&gt;0,Settings!$EW$5,0),AO22)</f>
        <v>-116.66666666666667</v>
      </c>
      <c r="AP24" s="27">
        <f>-MIN(IF(AP22&gt;0,Settings!$EW$5,0),AP22)</f>
        <v>-116.66666666666667</v>
      </c>
      <c r="AQ24" s="27">
        <f>-MIN(IF(AQ22&gt;0,Settings!$EW$5,0),AQ22)</f>
        <v>-116.66666666666667</v>
      </c>
      <c r="AR24" s="27">
        <f>-MIN(IF(AR22&gt;0,Settings!$EW$5,0),AR22)</f>
        <v>-116.66666666666667</v>
      </c>
      <c r="AS24" s="27">
        <f>-MIN(IF(AS22&gt;0,Settings!$EW$5,0),AS22)</f>
        <v>-116.66666666666667</v>
      </c>
      <c r="AT24" s="27">
        <f>-MIN(IF(AT22&gt;0,Settings!$EW$5,0),AT22)</f>
        <v>-116.66666666666667</v>
      </c>
      <c r="AU24" s="27">
        <f>-MIN(IF(AU22&gt;0,Settings!$EW$5,0),AU22)</f>
        <v>-116.66666666666667</v>
      </c>
      <c r="AV24" s="27">
        <f>-MIN(IF(AV22&gt;0,Settings!$EW$5,0),AV22)</f>
        <v>-116.66666666666667</v>
      </c>
      <c r="AW24" s="27">
        <f>-MIN(IF(AW22&gt;0,Settings!$EW$5,0),AW22)</f>
        <v>-116.66666666666667</v>
      </c>
      <c r="AX24" s="27">
        <f>-MIN(IF(AX22&gt;0,Settings!$EW$5,0),AX22)</f>
        <v>-116.66666666666667</v>
      </c>
      <c r="AY24" s="27">
        <f>-MIN(IF(AY22&gt;0,Settings!$EW$5,0),AY22)</f>
        <v>-116.66666666666667</v>
      </c>
      <c r="AZ24" s="27">
        <f>-MIN(IF(AZ22&gt;0,Settings!$EW$5,0),AZ22)</f>
        <v>-116.66666666666667</v>
      </c>
      <c r="BA24" s="27">
        <f>-MIN(IF(BA22&gt;0,Settings!$EW$5,0),BA22)</f>
        <v>-116.66666666666667</v>
      </c>
      <c r="BB24" s="27">
        <f>-MIN(IF(BB22&gt;0,Settings!$EW$5,0),BB22)</f>
        <v>-116.66666666666667</v>
      </c>
      <c r="BC24" s="27">
        <f>-MIN(IF(BC22&gt;0,Settings!$EW$5,0),BC22)</f>
        <v>-116.66666666666667</v>
      </c>
      <c r="BD24" s="27">
        <f>-MIN(IF(BD22&gt;0,Settings!$EW$5,0),BD22)</f>
        <v>-116.66666666666667</v>
      </c>
      <c r="BE24" s="27">
        <f>-MIN(IF(BE22&gt;0,Settings!$EW$5,0),BE22)</f>
        <v>-116.66666666666667</v>
      </c>
      <c r="BF24" s="27">
        <f>-MIN(IF(BF22&gt;0,Settings!$EW$5,0),BF22)</f>
        <v>-116.66666666666667</v>
      </c>
      <c r="BG24" s="27">
        <f>-MIN(IF(BG22&gt;0,Settings!$EW$5,0),BG22)</f>
        <v>-116.66666666666667</v>
      </c>
      <c r="BH24" s="27">
        <f>-MIN(IF(BH22&gt;0,Settings!$EW$5,0),BH22)</f>
        <v>-116.66666666666667</v>
      </c>
      <c r="BI24" s="27">
        <f>-MIN(IF(BI22&gt;0,Settings!$EW$5,0),BI22)</f>
        <v>-116.66666666666667</v>
      </c>
      <c r="BJ24" s="27">
        <f>-MIN(IF(BJ22&gt;0,Settings!$EW$5,0),BJ22)</f>
        <v>-116.66666666666667</v>
      </c>
      <c r="BK24" s="27">
        <f>-MIN(IF(BK22&gt;0,Settings!$EW$5,0),BK22)</f>
        <v>-116.66666666666667</v>
      </c>
      <c r="BL24" s="27">
        <f>-MIN(IF(BL22&gt;0,Settings!$EW$5,0),BL22)</f>
        <v>-116.66666666666667</v>
      </c>
      <c r="BM24" s="27">
        <f>-MIN(IF(BM22&gt;0,Settings!$EW$5,0),BM22)</f>
        <v>-116.66666666666667</v>
      </c>
      <c r="BN24" s="27">
        <f>-MIN(IF(BN22&gt;0,Settings!$EW$5,0),BN22)</f>
        <v>-116.66666666666667</v>
      </c>
      <c r="BO24" s="27">
        <f>-MIN(IF(BO22&gt;0,Settings!$EW$5,0),BO22)</f>
        <v>-116.66666666666667</v>
      </c>
      <c r="BP24" s="27">
        <f>-MIN(IF(BP22&gt;0,Settings!$EW$5,0),BP22)</f>
        <v>-116.66666666666667</v>
      </c>
      <c r="BQ24" s="27">
        <f>-MIN(IF(BQ22&gt;0,Settings!$EW$5,0),BQ22)</f>
        <v>-116.66666666666667</v>
      </c>
      <c r="BR24" s="27">
        <f>-MIN(IF(BR22&gt;0,Settings!$EW$5,0),BR22)</f>
        <v>-116.66666666666667</v>
      </c>
      <c r="BS24" s="27">
        <f>-MIN(IF(BS22&gt;0,Settings!$EW$5,0),BS22)</f>
        <v>-116.66666666666667</v>
      </c>
      <c r="BT24" s="27">
        <f>-MIN(IF(BT22&gt;0,Settings!$EW$5,0),BT22)</f>
        <v>-116.66666666666667</v>
      </c>
      <c r="BU24" s="27">
        <f>-MIN(IF(BU22&gt;0,Settings!$EW$5,0),BU22)</f>
        <v>-116.66666666666667</v>
      </c>
      <c r="BV24" s="27">
        <f>-MIN(IF(BV22&gt;0,Settings!$EW$5,0),BV22)</f>
        <v>-116.66666666666667</v>
      </c>
      <c r="BW24" s="27">
        <f>-MIN(IF(BW22&gt;0,Settings!$EW$5,0),BW22)</f>
        <v>-116.66666666666667</v>
      </c>
      <c r="BX24" s="27">
        <f>-MIN(IF(BX22&gt;0,Settings!$EW$5,0),BX22)</f>
        <v>-116.66666666666667</v>
      </c>
      <c r="BY24" s="27">
        <f>-MIN(IF(BY22&gt;0,Settings!$EW$5,0),BY22)</f>
        <v>-116.66666666666667</v>
      </c>
      <c r="BZ24" s="27">
        <f>-MIN(IF(BZ22&gt;0,Settings!$EW$5,0),BZ22)</f>
        <v>-116.66666666666667</v>
      </c>
      <c r="CA24" s="27">
        <f>-MIN(IF(CA22&gt;0,Settings!$EW$5,0),CA22)</f>
        <v>-116.66666666666667</v>
      </c>
      <c r="CB24" s="27">
        <f>-MIN(IF(CB22&gt;0,Settings!$EW$5,0),CB22)</f>
        <v>-116.66666666666667</v>
      </c>
      <c r="CC24" s="27">
        <f>-MIN(IF(CC22&gt;0,Settings!$EW$5,0),CC22)</f>
        <v>-116.66666666666667</v>
      </c>
      <c r="CD24" s="27">
        <f>-MIN(IF(CD22&gt;0,Settings!$EW$5,0),CD22)</f>
        <v>-116.66666666666667</v>
      </c>
      <c r="CE24" s="27">
        <f>-MIN(IF(CE22&gt;0,Settings!$EW$5,0),CE22)</f>
        <v>-116.66666666666667</v>
      </c>
      <c r="CF24" s="27">
        <f>-MIN(IF(CF22&gt;0,Settings!$EW$5,0),CF22)</f>
        <v>-116.66666666666667</v>
      </c>
      <c r="CG24" s="27">
        <f>-MIN(IF(CG22&gt;0,Settings!$EW$5,0),CG22)</f>
        <v>-116.66666666666667</v>
      </c>
      <c r="CH24" s="27">
        <f>-MIN(IF(CH22&gt;0,Settings!$EW$5,0),CH22)</f>
        <v>-116.66666666666667</v>
      </c>
      <c r="CI24" s="27">
        <f>-MIN(IF(CI22&gt;0,Settings!$EW$5,0),CI22)</f>
        <v>-116.66666666666667</v>
      </c>
      <c r="CJ24" s="27">
        <f>-MIN(IF(CJ22&gt;0,Settings!$EW$5,0),CJ22)</f>
        <v>-116.66666666666667</v>
      </c>
      <c r="CK24" s="27">
        <f>-MIN(IF(CK22&gt;0,Settings!$EW$5,0),CK22)</f>
        <v>-116.66666666666667</v>
      </c>
      <c r="CL24" s="27">
        <f>-MIN(IF(CL22&gt;0,Settings!$EW$5,0),CL22)</f>
        <v>-116.66666666666667</v>
      </c>
      <c r="CM24" s="27">
        <f>-MIN(IF(CM22&gt;0,Settings!$EW$5,0),CM22)</f>
        <v>-116.66666666666667</v>
      </c>
    </row>
    <row r="25" spans="1:91" s="20" customFormat="1" x14ac:dyDescent="0.2">
      <c r="A25" s="223"/>
      <c r="B25" s="115" t="s">
        <v>329</v>
      </c>
      <c r="C25" s="230" t="str">
        <f>Inputs!$J$16</f>
        <v>EUR</v>
      </c>
      <c r="D25" s="19" t="s">
        <v>19</v>
      </c>
      <c r="E25" s="63">
        <f>SUM(E22:E24)</f>
        <v>6533.333333333333</v>
      </c>
      <c r="F25" s="63">
        <f>SUM(F22:F24)</f>
        <v>5133.333333333333</v>
      </c>
      <c r="G25" s="63">
        <f>SUM(G22:G24)</f>
        <v>3733.333333333333</v>
      </c>
      <c r="H25" s="63">
        <f>SUM(H22:H24)</f>
        <v>2333.333333333333</v>
      </c>
      <c r="I25" s="63">
        <f>SUM(I22:I24)</f>
        <v>933.33333333333303</v>
      </c>
      <c r="K25" s="63">
        <f t="shared" ref="K25:AD25" si="33">SUM(K22:K24)</f>
        <v>0</v>
      </c>
      <c r="L25" s="63">
        <f t="shared" si="33"/>
        <v>0</v>
      </c>
      <c r="M25" s="63">
        <f t="shared" si="33"/>
        <v>6883.333333333333</v>
      </c>
      <c r="N25" s="63">
        <f t="shared" si="33"/>
        <v>6533.333333333333</v>
      </c>
      <c r="O25" s="63">
        <f t="shared" si="33"/>
        <v>6183.333333333333</v>
      </c>
      <c r="P25" s="63">
        <f t="shared" si="33"/>
        <v>5833.333333333333</v>
      </c>
      <c r="Q25" s="63">
        <f t="shared" si="33"/>
        <v>5483.333333333333</v>
      </c>
      <c r="R25" s="63">
        <f t="shared" si="33"/>
        <v>5133.333333333333</v>
      </c>
      <c r="S25" s="63">
        <f t="shared" si="33"/>
        <v>4783.333333333333</v>
      </c>
      <c r="T25" s="63">
        <f t="shared" si="33"/>
        <v>4433.333333333333</v>
      </c>
      <c r="U25" s="63">
        <f t="shared" si="33"/>
        <v>4083.333333333333</v>
      </c>
      <c r="V25" s="63">
        <f t="shared" si="33"/>
        <v>3733.333333333333</v>
      </c>
      <c r="W25" s="63">
        <f t="shared" si="33"/>
        <v>3383.333333333333</v>
      </c>
      <c r="X25" s="63">
        <f t="shared" si="33"/>
        <v>3033.333333333333</v>
      </c>
      <c r="Y25" s="63">
        <f t="shared" si="33"/>
        <v>2683.333333333333</v>
      </c>
      <c r="Z25" s="63">
        <f t="shared" si="33"/>
        <v>2333.333333333333</v>
      </c>
      <c r="AA25" s="63">
        <f t="shared" si="33"/>
        <v>1983.333333333333</v>
      </c>
      <c r="AB25" s="63">
        <f t="shared" si="33"/>
        <v>1633.333333333333</v>
      </c>
      <c r="AC25" s="63">
        <f t="shared" si="33"/>
        <v>1283.333333333333</v>
      </c>
      <c r="AD25" s="63">
        <f t="shared" si="33"/>
        <v>933.33333333333303</v>
      </c>
      <c r="AF25" s="63">
        <f t="shared" ref="AF25:BK25" si="34">SUM(AF22:AF24)</f>
        <v>0</v>
      </c>
      <c r="AG25" s="63">
        <f t="shared" si="34"/>
        <v>0</v>
      </c>
      <c r="AH25" s="63">
        <f t="shared" si="34"/>
        <v>0</v>
      </c>
      <c r="AI25" s="63">
        <f t="shared" si="34"/>
        <v>0</v>
      </c>
      <c r="AJ25" s="63">
        <f t="shared" si="34"/>
        <v>0</v>
      </c>
      <c r="AK25" s="63">
        <f t="shared" si="34"/>
        <v>0</v>
      </c>
      <c r="AL25" s="63">
        <f t="shared" si="34"/>
        <v>0</v>
      </c>
      <c r="AM25" s="63">
        <f t="shared" si="34"/>
        <v>7000</v>
      </c>
      <c r="AN25" s="63">
        <f t="shared" si="34"/>
        <v>6883.333333333333</v>
      </c>
      <c r="AO25" s="63">
        <f t="shared" si="34"/>
        <v>6766.6666666666661</v>
      </c>
      <c r="AP25" s="63">
        <f t="shared" si="34"/>
        <v>6649.9999999999991</v>
      </c>
      <c r="AQ25" s="63">
        <f t="shared" si="34"/>
        <v>6533.3333333333321</v>
      </c>
      <c r="AR25" s="63">
        <f t="shared" si="34"/>
        <v>6416.6666666666652</v>
      </c>
      <c r="AS25" s="63">
        <f t="shared" si="34"/>
        <v>6299.9999999999982</v>
      </c>
      <c r="AT25" s="63">
        <f t="shared" si="34"/>
        <v>6183.3333333333312</v>
      </c>
      <c r="AU25" s="63">
        <f t="shared" si="34"/>
        <v>6066.6666666666642</v>
      </c>
      <c r="AV25" s="63">
        <f t="shared" si="34"/>
        <v>5949.9999999999973</v>
      </c>
      <c r="AW25" s="63">
        <f t="shared" si="34"/>
        <v>5833.3333333333303</v>
      </c>
      <c r="AX25" s="63">
        <f t="shared" si="34"/>
        <v>5716.6666666666633</v>
      </c>
      <c r="AY25" s="63">
        <f t="shared" si="34"/>
        <v>5599.9999999999964</v>
      </c>
      <c r="AZ25" s="63">
        <f t="shared" si="34"/>
        <v>5483.3333333333294</v>
      </c>
      <c r="BA25" s="63">
        <f t="shared" si="34"/>
        <v>5366.6666666666624</v>
      </c>
      <c r="BB25" s="63">
        <f t="shared" si="34"/>
        <v>5249.9999999999955</v>
      </c>
      <c r="BC25" s="63">
        <f t="shared" si="34"/>
        <v>5133.3333333333285</v>
      </c>
      <c r="BD25" s="63">
        <f t="shared" si="34"/>
        <v>5016.6666666666615</v>
      </c>
      <c r="BE25" s="63">
        <f t="shared" si="34"/>
        <v>4899.9999999999945</v>
      </c>
      <c r="BF25" s="63">
        <f t="shared" si="34"/>
        <v>4783.3333333333276</v>
      </c>
      <c r="BG25" s="63">
        <f t="shared" si="34"/>
        <v>4666.6666666666606</v>
      </c>
      <c r="BH25" s="63">
        <f t="shared" si="34"/>
        <v>4549.9999999999936</v>
      </c>
      <c r="BI25" s="63">
        <f t="shared" si="34"/>
        <v>4433.3333333333267</v>
      </c>
      <c r="BJ25" s="63">
        <f t="shared" si="34"/>
        <v>4316.6666666666597</v>
      </c>
      <c r="BK25" s="63">
        <f t="shared" si="34"/>
        <v>4199.9999999999927</v>
      </c>
      <c r="BL25" s="63">
        <f t="shared" ref="BL25:CM25" si="35">SUM(BL22:BL24)</f>
        <v>4083.3333333333262</v>
      </c>
      <c r="BM25" s="63">
        <f t="shared" si="35"/>
        <v>3966.6666666666597</v>
      </c>
      <c r="BN25" s="63">
        <f t="shared" si="35"/>
        <v>3849.9999999999932</v>
      </c>
      <c r="BO25" s="63">
        <f t="shared" si="35"/>
        <v>3733.3333333333267</v>
      </c>
      <c r="BP25" s="63">
        <f t="shared" si="35"/>
        <v>3616.6666666666601</v>
      </c>
      <c r="BQ25" s="63">
        <f t="shared" si="35"/>
        <v>3499.9999999999936</v>
      </c>
      <c r="BR25" s="63">
        <f t="shared" si="35"/>
        <v>3383.3333333333271</v>
      </c>
      <c r="BS25" s="63">
        <f t="shared" si="35"/>
        <v>3266.6666666666606</v>
      </c>
      <c r="BT25" s="63">
        <f t="shared" si="35"/>
        <v>3149.9999999999941</v>
      </c>
      <c r="BU25" s="63">
        <f t="shared" si="35"/>
        <v>3033.3333333333276</v>
      </c>
      <c r="BV25" s="63">
        <f t="shared" si="35"/>
        <v>2916.6666666666611</v>
      </c>
      <c r="BW25" s="63">
        <f t="shared" si="35"/>
        <v>2799.9999999999945</v>
      </c>
      <c r="BX25" s="63">
        <f t="shared" si="35"/>
        <v>2683.333333333328</v>
      </c>
      <c r="BY25" s="63">
        <f t="shared" si="35"/>
        <v>2566.6666666666615</v>
      </c>
      <c r="BZ25" s="63">
        <f t="shared" si="35"/>
        <v>2449.999999999995</v>
      </c>
      <c r="CA25" s="63">
        <f t="shared" si="35"/>
        <v>2333.3333333333285</v>
      </c>
      <c r="CB25" s="63">
        <f t="shared" si="35"/>
        <v>2216.666666666662</v>
      </c>
      <c r="CC25" s="63">
        <f t="shared" si="35"/>
        <v>2099.9999999999955</v>
      </c>
      <c r="CD25" s="63">
        <f t="shared" si="35"/>
        <v>1983.3333333333287</v>
      </c>
      <c r="CE25" s="63">
        <f t="shared" si="35"/>
        <v>1866.666666666662</v>
      </c>
      <c r="CF25" s="63">
        <f t="shared" si="35"/>
        <v>1749.9999999999952</v>
      </c>
      <c r="CG25" s="63">
        <f t="shared" si="35"/>
        <v>1633.3333333333285</v>
      </c>
      <c r="CH25" s="63">
        <f t="shared" si="35"/>
        <v>1516.6666666666617</v>
      </c>
      <c r="CI25" s="63">
        <f t="shared" si="35"/>
        <v>1399.999999999995</v>
      </c>
      <c r="CJ25" s="63">
        <f t="shared" si="35"/>
        <v>1283.3333333333283</v>
      </c>
      <c r="CK25" s="63">
        <f t="shared" si="35"/>
        <v>1166.6666666666615</v>
      </c>
      <c r="CL25" s="63">
        <f t="shared" si="35"/>
        <v>1049.9999999999948</v>
      </c>
      <c r="CM25" s="63">
        <f t="shared" si="35"/>
        <v>933.33333333332814</v>
      </c>
    </row>
    <row r="26" spans="1:91" x14ac:dyDescent="0.2">
      <c r="A26" s="218"/>
      <c r="C26" s="229"/>
    </row>
    <row r="27" spans="1:91" x14ac:dyDescent="0.2">
      <c r="A27" s="218"/>
      <c r="B27" s="23" t="s">
        <v>350</v>
      </c>
    </row>
    <row r="28" spans="1:91" x14ac:dyDescent="0.2">
      <c r="A28" s="218"/>
      <c r="B28" s="23"/>
      <c r="C28" s="229"/>
    </row>
    <row r="29" spans="1:91" s="20" customFormat="1" x14ac:dyDescent="0.2">
      <c r="A29" s="223"/>
      <c r="B29" s="115" t="s">
        <v>332</v>
      </c>
      <c r="C29" s="230" t="str">
        <f>Inputs!$J$16</f>
        <v>EUR</v>
      </c>
      <c r="D29" s="19" t="s">
        <v>19</v>
      </c>
      <c r="E29" s="63">
        <v>0</v>
      </c>
      <c r="F29" s="63">
        <f>E32</f>
        <v>2800</v>
      </c>
      <c r="G29" s="63">
        <f>F32</f>
        <v>2200</v>
      </c>
      <c r="H29" s="63">
        <f>G32</f>
        <v>1600</v>
      </c>
      <c r="I29" s="63">
        <f>H32</f>
        <v>1000</v>
      </c>
      <c r="K29" s="63">
        <v>0</v>
      </c>
      <c r="L29" s="63">
        <f t="shared" ref="L29:AD29" si="36">K32</f>
        <v>0</v>
      </c>
      <c r="M29" s="63">
        <f t="shared" si="36"/>
        <v>0</v>
      </c>
      <c r="N29" s="63">
        <f t="shared" si="36"/>
        <v>2950</v>
      </c>
      <c r="O29" s="63">
        <f t="shared" si="36"/>
        <v>2800</v>
      </c>
      <c r="P29" s="63">
        <f t="shared" si="36"/>
        <v>2650</v>
      </c>
      <c r="Q29" s="63">
        <f t="shared" si="36"/>
        <v>2500</v>
      </c>
      <c r="R29" s="63">
        <f t="shared" si="36"/>
        <v>2350</v>
      </c>
      <c r="S29" s="63">
        <f t="shared" si="36"/>
        <v>2200</v>
      </c>
      <c r="T29" s="63">
        <f t="shared" si="36"/>
        <v>2050</v>
      </c>
      <c r="U29" s="63">
        <f t="shared" si="36"/>
        <v>1900</v>
      </c>
      <c r="V29" s="63">
        <f t="shared" si="36"/>
        <v>1750</v>
      </c>
      <c r="W29" s="63">
        <f t="shared" si="36"/>
        <v>1600</v>
      </c>
      <c r="X29" s="63">
        <f t="shared" si="36"/>
        <v>1450</v>
      </c>
      <c r="Y29" s="63">
        <f t="shared" si="36"/>
        <v>1300</v>
      </c>
      <c r="Z29" s="63">
        <f t="shared" si="36"/>
        <v>1150</v>
      </c>
      <c r="AA29" s="63">
        <f t="shared" si="36"/>
        <v>1000</v>
      </c>
      <c r="AB29" s="63">
        <f t="shared" si="36"/>
        <v>850</v>
      </c>
      <c r="AC29" s="63">
        <f t="shared" si="36"/>
        <v>700</v>
      </c>
      <c r="AD29" s="63">
        <f t="shared" si="36"/>
        <v>550</v>
      </c>
      <c r="AF29" s="63">
        <v>0</v>
      </c>
      <c r="AG29" s="63">
        <f t="shared" ref="AG29:BL29" si="37">AF32</f>
        <v>0</v>
      </c>
      <c r="AH29" s="63">
        <f t="shared" si="37"/>
        <v>0</v>
      </c>
      <c r="AI29" s="63">
        <f t="shared" si="37"/>
        <v>0</v>
      </c>
      <c r="AJ29" s="63">
        <f t="shared" si="37"/>
        <v>0</v>
      </c>
      <c r="AK29" s="63">
        <f t="shared" si="37"/>
        <v>0</v>
      </c>
      <c r="AL29" s="63">
        <f t="shared" si="37"/>
        <v>0</v>
      </c>
      <c r="AM29" s="63">
        <f t="shared" si="37"/>
        <v>0</v>
      </c>
      <c r="AN29" s="63">
        <f t="shared" si="37"/>
        <v>3000</v>
      </c>
      <c r="AO29" s="63">
        <f t="shared" si="37"/>
        <v>2950</v>
      </c>
      <c r="AP29" s="63">
        <f t="shared" si="37"/>
        <v>2900</v>
      </c>
      <c r="AQ29" s="63">
        <f t="shared" si="37"/>
        <v>2850</v>
      </c>
      <c r="AR29" s="63">
        <f t="shared" si="37"/>
        <v>2800</v>
      </c>
      <c r="AS29" s="63">
        <f t="shared" si="37"/>
        <v>2750</v>
      </c>
      <c r="AT29" s="63">
        <f t="shared" si="37"/>
        <v>2700</v>
      </c>
      <c r="AU29" s="63">
        <f t="shared" si="37"/>
        <v>2650</v>
      </c>
      <c r="AV29" s="63">
        <f t="shared" si="37"/>
        <v>2600</v>
      </c>
      <c r="AW29" s="63">
        <f t="shared" si="37"/>
        <v>2550</v>
      </c>
      <c r="AX29" s="63">
        <f t="shared" si="37"/>
        <v>2500</v>
      </c>
      <c r="AY29" s="63">
        <f t="shared" si="37"/>
        <v>2450</v>
      </c>
      <c r="AZ29" s="63">
        <f t="shared" si="37"/>
        <v>2400</v>
      </c>
      <c r="BA29" s="63">
        <f t="shared" si="37"/>
        <v>2350</v>
      </c>
      <c r="BB29" s="63">
        <f t="shared" si="37"/>
        <v>2300</v>
      </c>
      <c r="BC29" s="63">
        <f t="shared" si="37"/>
        <v>2250</v>
      </c>
      <c r="BD29" s="63">
        <f t="shared" si="37"/>
        <v>2200</v>
      </c>
      <c r="BE29" s="63">
        <f t="shared" si="37"/>
        <v>2150</v>
      </c>
      <c r="BF29" s="63">
        <f t="shared" si="37"/>
        <v>2100</v>
      </c>
      <c r="BG29" s="63">
        <f t="shared" si="37"/>
        <v>2050</v>
      </c>
      <c r="BH29" s="63">
        <f t="shared" si="37"/>
        <v>2000</v>
      </c>
      <c r="BI29" s="63">
        <f t="shared" si="37"/>
        <v>1950</v>
      </c>
      <c r="BJ29" s="63">
        <f t="shared" si="37"/>
        <v>1900</v>
      </c>
      <c r="BK29" s="63">
        <f t="shared" si="37"/>
        <v>1850</v>
      </c>
      <c r="BL29" s="63">
        <f t="shared" si="37"/>
        <v>1800</v>
      </c>
      <c r="BM29" s="63">
        <f t="shared" ref="BM29:CM29" si="38">BL32</f>
        <v>1750</v>
      </c>
      <c r="BN29" s="63">
        <f t="shared" si="38"/>
        <v>1700</v>
      </c>
      <c r="BO29" s="63">
        <f t="shared" si="38"/>
        <v>1650</v>
      </c>
      <c r="BP29" s="63">
        <f t="shared" si="38"/>
        <v>1600</v>
      </c>
      <c r="BQ29" s="63">
        <f t="shared" si="38"/>
        <v>1550</v>
      </c>
      <c r="BR29" s="63">
        <f t="shared" si="38"/>
        <v>1500</v>
      </c>
      <c r="BS29" s="63">
        <f t="shared" si="38"/>
        <v>1450</v>
      </c>
      <c r="BT29" s="63">
        <f t="shared" si="38"/>
        <v>1400</v>
      </c>
      <c r="BU29" s="63">
        <f t="shared" si="38"/>
        <v>1350</v>
      </c>
      <c r="BV29" s="63">
        <f t="shared" si="38"/>
        <v>1300</v>
      </c>
      <c r="BW29" s="63">
        <f t="shared" si="38"/>
        <v>1250</v>
      </c>
      <c r="BX29" s="63">
        <f t="shared" si="38"/>
        <v>1200</v>
      </c>
      <c r="BY29" s="63">
        <f t="shared" si="38"/>
        <v>1150</v>
      </c>
      <c r="BZ29" s="63">
        <f t="shared" si="38"/>
        <v>1100</v>
      </c>
      <c r="CA29" s="63">
        <f t="shared" si="38"/>
        <v>1050</v>
      </c>
      <c r="CB29" s="63">
        <f t="shared" si="38"/>
        <v>1000</v>
      </c>
      <c r="CC29" s="63">
        <f t="shared" si="38"/>
        <v>950</v>
      </c>
      <c r="CD29" s="63">
        <f t="shared" si="38"/>
        <v>900</v>
      </c>
      <c r="CE29" s="63">
        <f t="shared" si="38"/>
        <v>850</v>
      </c>
      <c r="CF29" s="63">
        <f t="shared" si="38"/>
        <v>800</v>
      </c>
      <c r="CG29" s="63">
        <f t="shared" si="38"/>
        <v>750</v>
      </c>
      <c r="CH29" s="63">
        <f t="shared" si="38"/>
        <v>700</v>
      </c>
      <c r="CI29" s="63">
        <f t="shared" si="38"/>
        <v>650</v>
      </c>
      <c r="CJ29" s="63">
        <f t="shared" si="38"/>
        <v>600</v>
      </c>
      <c r="CK29" s="63">
        <f t="shared" si="38"/>
        <v>550</v>
      </c>
      <c r="CL29" s="63">
        <f t="shared" si="38"/>
        <v>500</v>
      </c>
      <c r="CM29" s="63">
        <f t="shared" si="38"/>
        <v>450</v>
      </c>
    </row>
    <row r="30" spans="1:91" s="20" customFormat="1" ht="15" x14ac:dyDescent="0.2">
      <c r="A30" s="223"/>
      <c r="B30" s="62" t="s">
        <v>331</v>
      </c>
      <c r="C30" s="230" t="str">
        <f>Inputs!$J$16</f>
        <v>EUR</v>
      </c>
      <c r="D30" s="19" t="s">
        <v>19</v>
      </c>
      <c r="E30" s="27">
        <f t="shared" ref="E30:I31" si="39">SUMIF($K$4:$AD$4,E$4,$K30:$AD30)</f>
        <v>3000</v>
      </c>
      <c r="F30" s="27">
        <f t="shared" si="39"/>
        <v>0</v>
      </c>
      <c r="G30" s="27">
        <f t="shared" si="39"/>
        <v>0</v>
      </c>
      <c r="H30" s="27">
        <f t="shared" si="39"/>
        <v>0</v>
      </c>
      <c r="I30" s="27">
        <f t="shared" si="39"/>
        <v>0</v>
      </c>
      <c r="K30" s="27">
        <f t="shared" ref="K30:T31" si="40">SUMIFS($AF30:$CM30,$AF$4:$CM$4,K$4,$AF$8:$CM$8,K$8)</f>
        <v>0</v>
      </c>
      <c r="L30" s="27">
        <f t="shared" si="40"/>
        <v>0</v>
      </c>
      <c r="M30" s="27">
        <f t="shared" si="40"/>
        <v>3000</v>
      </c>
      <c r="N30" s="27">
        <f t="shared" si="40"/>
        <v>0</v>
      </c>
      <c r="O30" s="27">
        <f t="shared" si="40"/>
        <v>0</v>
      </c>
      <c r="P30" s="27">
        <f t="shared" si="40"/>
        <v>0</v>
      </c>
      <c r="Q30" s="27">
        <f t="shared" si="40"/>
        <v>0</v>
      </c>
      <c r="R30" s="27">
        <f t="shared" si="40"/>
        <v>0</v>
      </c>
      <c r="S30" s="27">
        <f t="shared" si="40"/>
        <v>0</v>
      </c>
      <c r="T30" s="27">
        <f t="shared" si="40"/>
        <v>0</v>
      </c>
      <c r="U30" s="27">
        <f t="shared" ref="U30:AD31" si="41">SUMIFS($AF30:$CM30,$AF$4:$CM$4,U$4,$AF$8:$CM$8,U$8)</f>
        <v>0</v>
      </c>
      <c r="V30" s="27">
        <f t="shared" si="41"/>
        <v>0</v>
      </c>
      <c r="W30" s="27">
        <f t="shared" si="41"/>
        <v>0</v>
      </c>
      <c r="X30" s="27">
        <f t="shared" si="41"/>
        <v>0</v>
      </c>
      <c r="Y30" s="27">
        <f t="shared" si="41"/>
        <v>0</v>
      </c>
      <c r="Z30" s="27">
        <f t="shared" si="41"/>
        <v>0</v>
      </c>
      <c r="AA30" s="27">
        <f t="shared" si="41"/>
        <v>0</v>
      </c>
      <c r="AB30" s="27">
        <f t="shared" si="41"/>
        <v>0</v>
      </c>
      <c r="AC30" s="27">
        <f t="shared" si="41"/>
        <v>0</v>
      </c>
      <c r="AD30" s="27">
        <f t="shared" si="41"/>
        <v>0</v>
      </c>
      <c r="AF30" s="27">
        <f>IF(AND(AF$4=Settings!$EU$6,IA!AF$7=Settings!$ET$6),Settings!$EQ$6,0)</f>
        <v>0</v>
      </c>
      <c r="AG30" s="27">
        <f>IF(AND(AG$4=Settings!$EU$6,IA!AG$7=Settings!$ET$6),Settings!$EQ$6,0)</f>
        <v>0</v>
      </c>
      <c r="AH30" s="27">
        <f>IF(AND(AH$4=Settings!$EU$6,IA!AH$7=Settings!$ET$6),Settings!$EQ$6,0)</f>
        <v>0</v>
      </c>
      <c r="AI30" s="27">
        <f>IF(AND(AI$4=Settings!$EU$6,IA!AI$7=Settings!$ET$6),Settings!$EQ$6,0)</f>
        <v>0</v>
      </c>
      <c r="AJ30" s="27">
        <f>IF(AND(AJ$4=Settings!$EU$6,IA!AJ$7=Settings!$ET$6),Settings!$EQ$6,0)</f>
        <v>0</v>
      </c>
      <c r="AK30" s="27">
        <f>IF(AND(AK$4=Settings!$EU$6,IA!AK$7=Settings!$ET$6),Settings!$EQ$6,0)</f>
        <v>0</v>
      </c>
      <c r="AL30" s="27">
        <f>IF(AND(AL$4=Settings!$EU$6,IA!AL$7=Settings!$ET$6),Settings!$EQ$6,0)</f>
        <v>0</v>
      </c>
      <c r="AM30" s="27">
        <f>IF(AND(AM$4=Settings!$EU$6,IA!AM$7=Settings!$ET$6),Settings!$EQ$6,0)</f>
        <v>3000</v>
      </c>
      <c r="AN30" s="27">
        <f>IF(AND(AN$4=Settings!$EU$6,IA!AN$7=Settings!$ET$6),Settings!$EQ$6,0)</f>
        <v>0</v>
      </c>
      <c r="AO30" s="27">
        <f>IF(AND(AO$4=Settings!$EU$6,IA!AO$7=Settings!$ET$6),Settings!$EQ$6,0)</f>
        <v>0</v>
      </c>
      <c r="AP30" s="27">
        <f>IF(AND(AP$4=Settings!$EU$6,IA!AP$7=Settings!$ET$6),Settings!$EQ$6,0)</f>
        <v>0</v>
      </c>
      <c r="AQ30" s="27">
        <f>IF(AND(AQ$4=Settings!$EU$6,IA!AQ$7=Settings!$ET$6),Settings!$EQ$6,0)</f>
        <v>0</v>
      </c>
      <c r="AR30" s="27">
        <f>IF(AND(AR$4=Settings!$EU$6,IA!AR$7=Settings!$ET$6),Settings!$EQ$6,0)</f>
        <v>0</v>
      </c>
      <c r="AS30" s="27">
        <f>IF(AND(AS$4=Settings!$EU$6,IA!AS$7=Settings!$ET$6),Settings!$EQ$6,0)</f>
        <v>0</v>
      </c>
      <c r="AT30" s="27">
        <f>IF(AND(AT$4=Settings!$EU$6,IA!AT$7=Settings!$ET$6),Settings!$EQ$6,0)</f>
        <v>0</v>
      </c>
      <c r="AU30" s="27">
        <f>IF(AND(AU$4=Settings!$EU$6,IA!AU$7=Settings!$ET$6),Settings!$EQ$6,0)</f>
        <v>0</v>
      </c>
      <c r="AV30" s="27">
        <f>IF(AND(AV$4=Settings!$EU$6,IA!AV$7=Settings!$ET$6),Settings!$EQ$6,0)</f>
        <v>0</v>
      </c>
      <c r="AW30" s="27">
        <f>IF(AND(AW$4=Settings!$EU$6,IA!AW$7=Settings!$ET$6),Settings!$EQ$6,0)</f>
        <v>0</v>
      </c>
      <c r="AX30" s="27">
        <f>IF(AND(AX$4=Settings!$EU$6,IA!AX$7=Settings!$ET$6),Settings!$EQ$6,0)</f>
        <v>0</v>
      </c>
      <c r="AY30" s="27">
        <f>IF(AND(AY$4=Settings!$EU$6,IA!AY$7=Settings!$ET$6),Settings!$EQ$6,0)</f>
        <v>0</v>
      </c>
      <c r="AZ30" s="27">
        <f>IF(AND(AZ$4=Settings!$EU$6,IA!AZ$7=Settings!$ET$6),Settings!$EQ$6,0)</f>
        <v>0</v>
      </c>
      <c r="BA30" s="27">
        <f>IF(AND(BA$4=Settings!$EU$6,IA!BA$7=Settings!$ET$6),Settings!$EQ$6,0)</f>
        <v>0</v>
      </c>
      <c r="BB30" s="27">
        <f>IF(AND(BB$4=Settings!$EU$6,IA!BB$7=Settings!$ET$6),Settings!$EQ$6,0)</f>
        <v>0</v>
      </c>
      <c r="BC30" s="27">
        <f>IF(AND(BC$4=Settings!$EU$6,IA!BC$7=Settings!$ET$6),Settings!$EQ$6,0)</f>
        <v>0</v>
      </c>
      <c r="BD30" s="27">
        <f>IF(AND(BD$4=Settings!$EU$6,IA!BD$7=Settings!$ET$6),Settings!$EQ$6,0)</f>
        <v>0</v>
      </c>
      <c r="BE30" s="27">
        <f>IF(AND(BE$4=Settings!$EU$6,IA!BE$7=Settings!$ET$6),Settings!$EQ$6,0)</f>
        <v>0</v>
      </c>
      <c r="BF30" s="27">
        <f>IF(AND(BF$4=Settings!$EU$6,IA!BF$7=Settings!$ET$6),Settings!$EQ$6,0)</f>
        <v>0</v>
      </c>
      <c r="BG30" s="27">
        <f>IF(AND(BG$4=Settings!$EU$6,IA!BG$7=Settings!$ET$6),Settings!$EQ$6,0)</f>
        <v>0</v>
      </c>
      <c r="BH30" s="27">
        <f>IF(AND(BH$4=Settings!$EU$6,IA!BH$7=Settings!$ET$6),Settings!$EQ$6,0)</f>
        <v>0</v>
      </c>
      <c r="BI30" s="27">
        <f>IF(AND(BI$4=Settings!$EU$6,IA!BI$7=Settings!$ET$6),Settings!$EQ$6,0)</f>
        <v>0</v>
      </c>
      <c r="BJ30" s="27">
        <f>IF(AND(BJ$4=Settings!$EU$6,IA!BJ$7=Settings!$ET$6),Settings!$EQ$6,0)</f>
        <v>0</v>
      </c>
      <c r="BK30" s="27">
        <f>IF(AND(BK$4=Settings!$EU$6,IA!BK$7=Settings!$ET$6),Settings!$EQ$6,0)</f>
        <v>0</v>
      </c>
      <c r="BL30" s="27">
        <f>IF(AND(BL$4=Settings!$EU$6,IA!BL$7=Settings!$ET$6),Settings!$EQ$6,0)</f>
        <v>0</v>
      </c>
      <c r="BM30" s="27">
        <f>IF(AND(BM$4=Settings!$EU$6,IA!BM$7=Settings!$ET$6),Settings!$EQ$6,0)</f>
        <v>0</v>
      </c>
      <c r="BN30" s="27">
        <f>IF(AND(BN$4=Settings!$EU$6,IA!BN$7=Settings!$ET$6),Settings!$EQ$6,0)</f>
        <v>0</v>
      </c>
      <c r="BO30" s="27">
        <f>IF(AND(BO$4=Settings!$EU$6,IA!BO$7=Settings!$ET$6),Settings!$EQ$6,0)</f>
        <v>0</v>
      </c>
      <c r="BP30" s="27">
        <f>IF(AND(BP$4=Settings!$EU$6,IA!BP$7=Settings!$ET$6),Settings!$EQ$6,0)</f>
        <v>0</v>
      </c>
      <c r="BQ30" s="27">
        <f>IF(AND(BQ$4=Settings!$EU$6,IA!BQ$7=Settings!$ET$6),Settings!$EQ$6,0)</f>
        <v>0</v>
      </c>
      <c r="BR30" s="27">
        <f>IF(AND(BR$4=Settings!$EU$6,IA!BR$7=Settings!$ET$6),Settings!$EQ$6,0)</f>
        <v>0</v>
      </c>
      <c r="BS30" s="27">
        <f>IF(AND(BS$4=Settings!$EU$6,IA!BS$7=Settings!$ET$6),Settings!$EQ$6,0)</f>
        <v>0</v>
      </c>
      <c r="BT30" s="27">
        <f>IF(AND(BT$4=Settings!$EU$6,IA!BT$7=Settings!$ET$6),Settings!$EQ$6,0)</f>
        <v>0</v>
      </c>
      <c r="BU30" s="27">
        <f>IF(AND(BU$4=Settings!$EU$6,IA!BU$7=Settings!$ET$6),Settings!$EQ$6,0)</f>
        <v>0</v>
      </c>
      <c r="BV30" s="27">
        <f>IF(AND(BV$4=Settings!$EU$6,IA!BV$7=Settings!$ET$6),Settings!$EQ$6,0)</f>
        <v>0</v>
      </c>
      <c r="BW30" s="27">
        <f>IF(AND(BW$4=Settings!$EU$6,IA!BW$7=Settings!$ET$6),Settings!$EQ$6,0)</f>
        <v>0</v>
      </c>
      <c r="BX30" s="27">
        <f>IF(AND(BX$4=Settings!$EU$6,IA!BX$7=Settings!$ET$6),Settings!$EQ$6,0)</f>
        <v>0</v>
      </c>
      <c r="BY30" s="27">
        <f>IF(AND(BY$4=Settings!$EU$6,IA!BY$7=Settings!$ET$6),Settings!$EQ$6,0)</f>
        <v>0</v>
      </c>
      <c r="BZ30" s="27">
        <f>IF(AND(BZ$4=Settings!$EU$6,IA!BZ$7=Settings!$ET$6),Settings!$EQ$6,0)</f>
        <v>0</v>
      </c>
      <c r="CA30" s="27">
        <f>IF(AND(CA$4=Settings!$EU$6,IA!CA$7=Settings!$ET$6),Settings!$EQ$6,0)</f>
        <v>0</v>
      </c>
      <c r="CB30" s="27">
        <f>IF(AND(CB$4=Settings!$EU$6,IA!CB$7=Settings!$ET$6),Settings!$EQ$6,0)</f>
        <v>0</v>
      </c>
      <c r="CC30" s="27">
        <f>IF(AND(CC$4=Settings!$EU$6,IA!CC$7=Settings!$ET$6),Settings!$EQ$6,0)</f>
        <v>0</v>
      </c>
      <c r="CD30" s="27">
        <f>IF(AND(CD$4=Settings!$EU$6,IA!CD$7=Settings!$ET$6),Settings!$EQ$6,0)</f>
        <v>0</v>
      </c>
      <c r="CE30" s="27">
        <f>IF(AND(CE$4=Settings!$EU$6,IA!CE$7=Settings!$ET$6),Settings!$EQ$6,0)</f>
        <v>0</v>
      </c>
      <c r="CF30" s="27">
        <f>IF(AND(CF$4=Settings!$EU$6,IA!CF$7=Settings!$ET$6),Settings!$EQ$6,0)</f>
        <v>0</v>
      </c>
      <c r="CG30" s="27">
        <f>IF(AND(CG$4=Settings!$EU$6,IA!CG$7=Settings!$ET$6),Settings!$EQ$6,0)</f>
        <v>0</v>
      </c>
      <c r="CH30" s="27">
        <f>IF(AND(CH$4=Settings!$EU$6,IA!CH$7=Settings!$ET$6),Settings!$EQ$6,0)</f>
        <v>0</v>
      </c>
      <c r="CI30" s="27">
        <f>IF(AND(CI$4=Settings!$EU$6,IA!CI$7=Settings!$ET$6),Settings!$EQ$6,0)</f>
        <v>0</v>
      </c>
      <c r="CJ30" s="27">
        <f>IF(AND(CJ$4=Settings!$EU$6,IA!CJ$7=Settings!$ET$6),Settings!$EQ$6,0)</f>
        <v>0</v>
      </c>
      <c r="CK30" s="27">
        <f>IF(AND(CK$4=Settings!$EU$6,IA!CK$7=Settings!$ET$6),Settings!$EQ$6,0)</f>
        <v>0</v>
      </c>
      <c r="CL30" s="27">
        <f>IF(AND(CL$4=Settings!$EU$6,IA!CL$7=Settings!$ET$6),Settings!$EQ$6,0)</f>
        <v>0</v>
      </c>
      <c r="CM30" s="27">
        <f>IF(AND(CM$4=Settings!$EU$6,IA!CM$7=Settings!$ET$6),Settings!$EQ$6,0)</f>
        <v>0</v>
      </c>
    </row>
    <row r="31" spans="1:91" s="20" customFormat="1" ht="15" x14ac:dyDescent="0.2">
      <c r="A31" s="231" t="str">
        <f>Inputs!JJ27</f>
        <v>▻ General &amp; Administrative</v>
      </c>
      <c r="B31" s="62" t="s">
        <v>349</v>
      </c>
      <c r="C31" s="230" t="str">
        <f>Inputs!$J$16</f>
        <v>EUR</v>
      </c>
      <c r="D31" s="19" t="s">
        <v>19</v>
      </c>
      <c r="E31" s="27">
        <f t="shared" si="39"/>
        <v>-200</v>
      </c>
      <c r="F31" s="27">
        <f t="shared" si="39"/>
        <v>-600</v>
      </c>
      <c r="G31" s="27">
        <f t="shared" si="39"/>
        <v>-600</v>
      </c>
      <c r="H31" s="27">
        <f t="shared" si="39"/>
        <v>-600</v>
      </c>
      <c r="I31" s="27">
        <f t="shared" si="39"/>
        <v>-600</v>
      </c>
      <c r="K31" s="27">
        <f t="shared" si="40"/>
        <v>0</v>
      </c>
      <c r="L31" s="27">
        <f t="shared" si="40"/>
        <v>0</v>
      </c>
      <c r="M31" s="27">
        <f t="shared" si="40"/>
        <v>-50</v>
      </c>
      <c r="N31" s="27">
        <f t="shared" si="40"/>
        <v>-150</v>
      </c>
      <c r="O31" s="27">
        <f t="shared" si="40"/>
        <v>-150</v>
      </c>
      <c r="P31" s="27">
        <f t="shared" si="40"/>
        <v>-150</v>
      </c>
      <c r="Q31" s="27">
        <f t="shared" si="40"/>
        <v>-150</v>
      </c>
      <c r="R31" s="27">
        <f t="shared" si="40"/>
        <v>-150</v>
      </c>
      <c r="S31" s="27">
        <f t="shared" si="40"/>
        <v>-150</v>
      </c>
      <c r="T31" s="27">
        <f t="shared" si="40"/>
        <v>-150</v>
      </c>
      <c r="U31" s="27">
        <f t="shared" si="41"/>
        <v>-150</v>
      </c>
      <c r="V31" s="27">
        <f t="shared" si="41"/>
        <v>-150</v>
      </c>
      <c r="W31" s="27">
        <f t="shared" si="41"/>
        <v>-150</v>
      </c>
      <c r="X31" s="27">
        <f t="shared" si="41"/>
        <v>-150</v>
      </c>
      <c r="Y31" s="27">
        <f t="shared" si="41"/>
        <v>-150</v>
      </c>
      <c r="Z31" s="27">
        <f t="shared" si="41"/>
        <v>-150</v>
      </c>
      <c r="AA31" s="27">
        <f t="shared" si="41"/>
        <v>-150</v>
      </c>
      <c r="AB31" s="27">
        <f t="shared" si="41"/>
        <v>-150</v>
      </c>
      <c r="AC31" s="27">
        <f t="shared" si="41"/>
        <v>-150</v>
      </c>
      <c r="AD31" s="27">
        <f t="shared" si="41"/>
        <v>-150</v>
      </c>
      <c r="AF31" s="27">
        <f>-MIN(IF(AF29&gt;0,Settings!$EW$6,0),AF29)</f>
        <v>0</v>
      </c>
      <c r="AG31" s="27">
        <f>-MIN(IF(AG29&gt;0,Settings!$EW$6,0),AG29)</f>
        <v>0</v>
      </c>
      <c r="AH31" s="27">
        <f>-MIN(IF(AH29&gt;0,Settings!$EW$6,0),AH29)</f>
        <v>0</v>
      </c>
      <c r="AI31" s="27">
        <f>-MIN(IF(AI29&gt;0,Settings!$EW$6,0),AI29)</f>
        <v>0</v>
      </c>
      <c r="AJ31" s="27">
        <f>-MIN(IF(AJ29&gt;0,Settings!$EW$6,0),AJ29)</f>
        <v>0</v>
      </c>
      <c r="AK31" s="27">
        <f>-MIN(IF(AK29&gt;0,Settings!$EW$6,0),AK29)</f>
        <v>0</v>
      </c>
      <c r="AL31" s="27">
        <f>-MIN(IF(AL29&gt;0,Settings!$EW$6,0),AL29)</f>
        <v>0</v>
      </c>
      <c r="AM31" s="27">
        <f>-MIN(IF(AM29&gt;0,Settings!$EW$6,0),AM29)</f>
        <v>0</v>
      </c>
      <c r="AN31" s="27">
        <f>-MIN(IF(AN29&gt;0,Settings!$EW$6,0),AN29)</f>
        <v>-50</v>
      </c>
      <c r="AO31" s="27">
        <f>-MIN(IF(AO29&gt;0,Settings!$EW$6,0),AO29)</f>
        <v>-50</v>
      </c>
      <c r="AP31" s="27">
        <f>-MIN(IF(AP29&gt;0,Settings!$EW$6,0),AP29)</f>
        <v>-50</v>
      </c>
      <c r="AQ31" s="27">
        <f>-MIN(IF(AQ29&gt;0,Settings!$EW$6,0),AQ29)</f>
        <v>-50</v>
      </c>
      <c r="AR31" s="27">
        <f>-MIN(IF(AR29&gt;0,Settings!$EW$6,0),AR29)</f>
        <v>-50</v>
      </c>
      <c r="AS31" s="27">
        <f>-MIN(IF(AS29&gt;0,Settings!$EW$6,0),AS29)</f>
        <v>-50</v>
      </c>
      <c r="AT31" s="27">
        <f>-MIN(IF(AT29&gt;0,Settings!$EW$6,0),AT29)</f>
        <v>-50</v>
      </c>
      <c r="AU31" s="27">
        <f>-MIN(IF(AU29&gt;0,Settings!$EW$6,0),AU29)</f>
        <v>-50</v>
      </c>
      <c r="AV31" s="27">
        <f>-MIN(IF(AV29&gt;0,Settings!$EW$6,0),AV29)</f>
        <v>-50</v>
      </c>
      <c r="AW31" s="27">
        <f>-MIN(IF(AW29&gt;0,Settings!$EW$6,0),AW29)</f>
        <v>-50</v>
      </c>
      <c r="AX31" s="27">
        <f>-MIN(IF(AX29&gt;0,Settings!$EW$6,0),AX29)</f>
        <v>-50</v>
      </c>
      <c r="AY31" s="27">
        <f>-MIN(IF(AY29&gt;0,Settings!$EW$6,0),AY29)</f>
        <v>-50</v>
      </c>
      <c r="AZ31" s="27">
        <f>-MIN(IF(AZ29&gt;0,Settings!$EW$6,0),AZ29)</f>
        <v>-50</v>
      </c>
      <c r="BA31" s="27">
        <f>-MIN(IF(BA29&gt;0,Settings!$EW$6,0),BA29)</f>
        <v>-50</v>
      </c>
      <c r="BB31" s="27">
        <f>-MIN(IF(BB29&gt;0,Settings!$EW$6,0),BB29)</f>
        <v>-50</v>
      </c>
      <c r="BC31" s="27">
        <f>-MIN(IF(BC29&gt;0,Settings!$EW$6,0),BC29)</f>
        <v>-50</v>
      </c>
      <c r="BD31" s="27">
        <f>-MIN(IF(BD29&gt;0,Settings!$EW$6,0),BD29)</f>
        <v>-50</v>
      </c>
      <c r="BE31" s="27">
        <f>-MIN(IF(BE29&gt;0,Settings!$EW$6,0),BE29)</f>
        <v>-50</v>
      </c>
      <c r="BF31" s="27">
        <f>-MIN(IF(BF29&gt;0,Settings!$EW$6,0),BF29)</f>
        <v>-50</v>
      </c>
      <c r="BG31" s="27">
        <f>-MIN(IF(BG29&gt;0,Settings!$EW$6,0),BG29)</f>
        <v>-50</v>
      </c>
      <c r="BH31" s="27">
        <f>-MIN(IF(BH29&gt;0,Settings!$EW$6,0),BH29)</f>
        <v>-50</v>
      </c>
      <c r="BI31" s="27">
        <f>-MIN(IF(BI29&gt;0,Settings!$EW$6,0),BI29)</f>
        <v>-50</v>
      </c>
      <c r="BJ31" s="27">
        <f>-MIN(IF(BJ29&gt;0,Settings!$EW$6,0),BJ29)</f>
        <v>-50</v>
      </c>
      <c r="BK31" s="27">
        <f>-MIN(IF(BK29&gt;0,Settings!$EW$6,0),BK29)</f>
        <v>-50</v>
      </c>
      <c r="BL31" s="27">
        <f>-MIN(IF(BL29&gt;0,Settings!$EW$6,0),BL29)</f>
        <v>-50</v>
      </c>
      <c r="BM31" s="27">
        <f>-MIN(IF(BM29&gt;0,Settings!$EW$6,0),BM29)</f>
        <v>-50</v>
      </c>
      <c r="BN31" s="27">
        <f>-MIN(IF(BN29&gt;0,Settings!$EW$6,0),BN29)</f>
        <v>-50</v>
      </c>
      <c r="BO31" s="27">
        <f>-MIN(IF(BO29&gt;0,Settings!$EW$6,0),BO29)</f>
        <v>-50</v>
      </c>
      <c r="BP31" s="27">
        <f>-MIN(IF(BP29&gt;0,Settings!$EW$6,0),BP29)</f>
        <v>-50</v>
      </c>
      <c r="BQ31" s="27">
        <f>-MIN(IF(BQ29&gt;0,Settings!$EW$6,0),BQ29)</f>
        <v>-50</v>
      </c>
      <c r="BR31" s="27">
        <f>-MIN(IF(BR29&gt;0,Settings!$EW$6,0),BR29)</f>
        <v>-50</v>
      </c>
      <c r="BS31" s="27">
        <f>-MIN(IF(BS29&gt;0,Settings!$EW$6,0),BS29)</f>
        <v>-50</v>
      </c>
      <c r="BT31" s="27">
        <f>-MIN(IF(BT29&gt;0,Settings!$EW$6,0),BT29)</f>
        <v>-50</v>
      </c>
      <c r="BU31" s="27">
        <f>-MIN(IF(BU29&gt;0,Settings!$EW$6,0),BU29)</f>
        <v>-50</v>
      </c>
      <c r="BV31" s="27">
        <f>-MIN(IF(BV29&gt;0,Settings!$EW$6,0),BV29)</f>
        <v>-50</v>
      </c>
      <c r="BW31" s="27">
        <f>-MIN(IF(BW29&gt;0,Settings!$EW$6,0),BW29)</f>
        <v>-50</v>
      </c>
      <c r="BX31" s="27">
        <f>-MIN(IF(BX29&gt;0,Settings!$EW$6,0),BX29)</f>
        <v>-50</v>
      </c>
      <c r="BY31" s="27">
        <f>-MIN(IF(BY29&gt;0,Settings!$EW$6,0),BY29)</f>
        <v>-50</v>
      </c>
      <c r="BZ31" s="27">
        <f>-MIN(IF(BZ29&gt;0,Settings!$EW$6,0),BZ29)</f>
        <v>-50</v>
      </c>
      <c r="CA31" s="27">
        <f>-MIN(IF(CA29&gt;0,Settings!$EW$6,0),CA29)</f>
        <v>-50</v>
      </c>
      <c r="CB31" s="27">
        <f>-MIN(IF(CB29&gt;0,Settings!$EW$6,0),CB29)</f>
        <v>-50</v>
      </c>
      <c r="CC31" s="27">
        <f>-MIN(IF(CC29&gt;0,Settings!$EW$6,0),CC29)</f>
        <v>-50</v>
      </c>
      <c r="CD31" s="27">
        <f>-MIN(IF(CD29&gt;0,Settings!$EW$6,0),CD29)</f>
        <v>-50</v>
      </c>
      <c r="CE31" s="27">
        <f>-MIN(IF(CE29&gt;0,Settings!$EW$6,0),CE29)</f>
        <v>-50</v>
      </c>
      <c r="CF31" s="27">
        <f>-MIN(IF(CF29&gt;0,Settings!$EW$6,0),CF29)</f>
        <v>-50</v>
      </c>
      <c r="CG31" s="27">
        <f>-MIN(IF(CG29&gt;0,Settings!$EW$6,0),CG29)</f>
        <v>-50</v>
      </c>
      <c r="CH31" s="27">
        <f>-MIN(IF(CH29&gt;0,Settings!$EW$6,0),CH29)</f>
        <v>-50</v>
      </c>
      <c r="CI31" s="27">
        <f>-MIN(IF(CI29&gt;0,Settings!$EW$6,0),CI29)</f>
        <v>-50</v>
      </c>
      <c r="CJ31" s="27">
        <f>-MIN(IF(CJ29&gt;0,Settings!$EW$6,0),CJ29)</f>
        <v>-50</v>
      </c>
      <c r="CK31" s="27">
        <f>-MIN(IF(CK29&gt;0,Settings!$EW$6,0),CK29)</f>
        <v>-50</v>
      </c>
      <c r="CL31" s="27">
        <f>-MIN(IF(CL29&gt;0,Settings!$EW$6,0),CL29)</f>
        <v>-50</v>
      </c>
      <c r="CM31" s="27">
        <f>-MIN(IF(CM29&gt;0,Settings!$EW$6,0),CM29)</f>
        <v>-50</v>
      </c>
    </row>
    <row r="32" spans="1:91" s="20" customFormat="1" x14ac:dyDescent="0.2">
      <c r="A32" s="223"/>
      <c r="B32" s="115" t="s">
        <v>329</v>
      </c>
      <c r="C32" s="230" t="str">
        <f>Inputs!$J$16</f>
        <v>EUR</v>
      </c>
      <c r="D32" s="19" t="s">
        <v>19</v>
      </c>
      <c r="E32" s="63">
        <f>SUM(E29:E31)</f>
        <v>2800</v>
      </c>
      <c r="F32" s="63">
        <f>SUM(F29:F31)</f>
        <v>2200</v>
      </c>
      <c r="G32" s="63">
        <f>SUM(G29:G31)</f>
        <v>1600</v>
      </c>
      <c r="H32" s="63">
        <f>SUM(H29:H31)</f>
        <v>1000</v>
      </c>
      <c r="I32" s="63">
        <f>SUM(I29:I31)</f>
        <v>400</v>
      </c>
      <c r="K32" s="63">
        <f t="shared" ref="K32:AD32" si="42">SUM(K29:K31)</f>
        <v>0</v>
      </c>
      <c r="L32" s="63">
        <f t="shared" si="42"/>
        <v>0</v>
      </c>
      <c r="M32" s="63">
        <f t="shared" si="42"/>
        <v>2950</v>
      </c>
      <c r="N32" s="63">
        <f t="shared" si="42"/>
        <v>2800</v>
      </c>
      <c r="O32" s="63">
        <f t="shared" si="42"/>
        <v>2650</v>
      </c>
      <c r="P32" s="63">
        <f t="shared" si="42"/>
        <v>2500</v>
      </c>
      <c r="Q32" s="63">
        <f t="shared" si="42"/>
        <v>2350</v>
      </c>
      <c r="R32" s="63">
        <f t="shared" si="42"/>
        <v>2200</v>
      </c>
      <c r="S32" s="63">
        <f t="shared" si="42"/>
        <v>2050</v>
      </c>
      <c r="T32" s="63">
        <f t="shared" si="42"/>
        <v>1900</v>
      </c>
      <c r="U32" s="63">
        <f t="shared" si="42"/>
        <v>1750</v>
      </c>
      <c r="V32" s="63">
        <f t="shared" si="42"/>
        <v>1600</v>
      </c>
      <c r="W32" s="63">
        <f t="shared" si="42"/>
        <v>1450</v>
      </c>
      <c r="X32" s="63">
        <f t="shared" si="42"/>
        <v>1300</v>
      </c>
      <c r="Y32" s="63">
        <f t="shared" si="42"/>
        <v>1150</v>
      </c>
      <c r="Z32" s="63">
        <f t="shared" si="42"/>
        <v>1000</v>
      </c>
      <c r="AA32" s="63">
        <f t="shared" si="42"/>
        <v>850</v>
      </c>
      <c r="AB32" s="63">
        <f t="shared" si="42"/>
        <v>700</v>
      </c>
      <c r="AC32" s="63">
        <f t="shared" si="42"/>
        <v>550</v>
      </c>
      <c r="AD32" s="63">
        <f t="shared" si="42"/>
        <v>400</v>
      </c>
      <c r="AF32" s="63">
        <f t="shared" ref="AF32:BK32" si="43">SUM(AF29:AF31)</f>
        <v>0</v>
      </c>
      <c r="AG32" s="63">
        <f t="shared" si="43"/>
        <v>0</v>
      </c>
      <c r="AH32" s="63">
        <f t="shared" si="43"/>
        <v>0</v>
      </c>
      <c r="AI32" s="63">
        <f t="shared" si="43"/>
        <v>0</v>
      </c>
      <c r="AJ32" s="63">
        <f t="shared" si="43"/>
        <v>0</v>
      </c>
      <c r="AK32" s="63">
        <f t="shared" si="43"/>
        <v>0</v>
      </c>
      <c r="AL32" s="63">
        <f t="shared" si="43"/>
        <v>0</v>
      </c>
      <c r="AM32" s="63">
        <f t="shared" si="43"/>
        <v>3000</v>
      </c>
      <c r="AN32" s="63">
        <f t="shared" si="43"/>
        <v>2950</v>
      </c>
      <c r="AO32" s="63">
        <f t="shared" si="43"/>
        <v>2900</v>
      </c>
      <c r="AP32" s="63">
        <f t="shared" si="43"/>
        <v>2850</v>
      </c>
      <c r="AQ32" s="63">
        <f t="shared" si="43"/>
        <v>2800</v>
      </c>
      <c r="AR32" s="63">
        <f t="shared" si="43"/>
        <v>2750</v>
      </c>
      <c r="AS32" s="63">
        <f t="shared" si="43"/>
        <v>2700</v>
      </c>
      <c r="AT32" s="63">
        <f t="shared" si="43"/>
        <v>2650</v>
      </c>
      <c r="AU32" s="63">
        <f t="shared" si="43"/>
        <v>2600</v>
      </c>
      <c r="AV32" s="63">
        <f t="shared" si="43"/>
        <v>2550</v>
      </c>
      <c r="AW32" s="63">
        <f t="shared" si="43"/>
        <v>2500</v>
      </c>
      <c r="AX32" s="63">
        <f t="shared" si="43"/>
        <v>2450</v>
      </c>
      <c r="AY32" s="63">
        <f t="shared" si="43"/>
        <v>2400</v>
      </c>
      <c r="AZ32" s="63">
        <f t="shared" si="43"/>
        <v>2350</v>
      </c>
      <c r="BA32" s="63">
        <f t="shared" si="43"/>
        <v>2300</v>
      </c>
      <c r="BB32" s="63">
        <f t="shared" si="43"/>
        <v>2250</v>
      </c>
      <c r="BC32" s="63">
        <f t="shared" si="43"/>
        <v>2200</v>
      </c>
      <c r="BD32" s="63">
        <f t="shared" si="43"/>
        <v>2150</v>
      </c>
      <c r="BE32" s="63">
        <f t="shared" si="43"/>
        <v>2100</v>
      </c>
      <c r="BF32" s="63">
        <f t="shared" si="43"/>
        <v>2050</v>
      </c>
      <c r="BG32" s="63">
        <f t="shared" si="43"/>
        <v>2000</v>
      </c>
      <c r="BH32" s="63">
        <f t="shared" si="43"/>
        <v>1950</v>
      </c>
      <c r="BI32" s="63">
        <f t="shared" si="43"/>
        <v>1900</v>
      </c>
      <c r="BJ32" s="63">
        <f t="shared" si="43"/>
        <v>1850</v>
      </c>
      <c r="BK32" s="63">
        <f t="shared" si="43"/>
        <v>1800</v>
      </c>
      <c r="BL32" s="63">
        <f t="shared" ref="BL32:CM32" si="44">SUM(BL29:BL31)</f>
        <v>1750</v>
      </c>
      <c r="BM32" s="63">
        <f t="shared" si="44"/>
        <v>1700</v>
      </c>
      <c r="BN32" s="63">
        <f t="shared" si="44"/>
        <v>1650</v>
      </c>
      <c r="BO32" s="63">
        <f t="shared" si="44"/>
        <v>1600</v>
      </c>
      <c r="BP32" s="63">
        <f t="shared" si="44"/>
        <v>1550</v>
      </c>
      <c r="BQ32" s="63">
        <f t="shared" si="44"/>
        <v>1500</v>
      </c>
      <c r="BR32" s="63">
        <f t="shared" si="44"/>
        <v>1450</v>
      </c>
      <c r="BS32" s="63">
        <f t="shared" si="44"/>
        <v>1400</v>
      </c>
      <c r="BT32" s="63">
        <f t="shared" si="44"/>
        <v>1350</v>
      </c>
      <c r="BU32" s="63">
        <f t="shared" si="44"/>
        <v>1300</v>
      </c>
      <c r="BV32" s="63">
        <f t="shared" si="44"/>
        <v>1250</v>
      </c>
      <c r="BW32" s="63">
        <f t="shared" si="44"/>
        <v>1200</v>
      </c>
      <c r="BX32" s="63">
        <f t="shared" si="44"/>
        <v>1150</v>
      </c>
      <c r="BY32" s="63">
        <f t="shared" si="44"/>
        <v>1100</v>
      </c>
      <c r="BZ32" s="63">
        <f t="shared" si="44"/>
        <v>1050</v>
      </c>
      <c r="CA32" s="63">
        <f t="shared" si="44"/>
        <v>1000</v>
      </c>
      <c r="CB32" s="63">
        <f t="shared" si="44"/>
        <v>950</v>
      </c>
      <c r="CC32" s="63">
        <f t="shared" si="44"/>
        <v>900</v>
      </c>
      <c r="CD32" s="63">
        <f t="shared" si="44"/>
        <v>850</v>
      </c>
      <c r="CE32" s="63">
        <f t="shared" si="44"/>
        <v>800</v>
      </c>
      <c r="CF32" s="63">
        <f t="shared" si="44"/>
        <v>750</v>
      </c>
      <c r="CG32" s="63">
        <f t="shared" si="44"/>
        <v>700</v>
      </c>
      <c r="CH32" s="63">
        <f t="shared" si="44"/>
        <v>650</v>
      </c>
      <c r="CI32" s="63">
        <f t="shared" si="44"/>
        <v>600</v>
      </c>
      <c r="CJ32" s="63">
        <f t="shared" si="44"/>
        <v>550</v>
      </c>
      <c r="CK32" s="63">
        <f t="shared" si="44"/>
        <v>500</v>
      </c>
      <c r="CL32" s="63">
        <f t="shared" si="44"/>
        <v>450</v>
      </c>
      <c r="CM32" s="63">
        <f t="shared" si="44"/>
        <v>400</v>
      </c>
    </row>
    <row r="33" spans="3:3" x14ac:dyDescent="0.2">
      <c r="C33" s="229"/>
    </row>
    <row r="34" spans="3:3" x14ac:dyDescent="0.2">
      <c r="C34" s="229"/>
    </row>
  </sheetData>
  <sheetProtection algorithmName="SHA-512" hashValue="M+r6Epl7wrO+1Fb7+wbMxm4s/TqIS2uGAWh/GSRuPUqW4eMC+FnL9+CSP7BZSDHXhQ2mZyvNldDOYG7zjs+PwQ==" saltValue="OTC8HD3NfX62iN6zhzlhCA==" spinCount="100000" sheet="1" formatCells="0" formatColumns="0" formatRows="0" insertColumns="0" insertRows="0" insertHyperlinks="0" deleteColumns="0" deleteRows="0" sort="0" autoFilter="0" pivotTables="0"/>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B06EB-212E-704E-9D64-A1D1B0F22255}">
  <sheetPr codeName="Worksheet____14">
    <tabColor theme="3" tint="0.749992370372631"/>
  </sheetPr>
  <dimension ref="B2:CM266"/>
  <sheetViews>
    <sheetView zoomScale="90" zoomScaleNormal="90" workbookViewId="0">
      <pane xSplit="4" ySplit="10" topLeftCell="E11" activePane="bottomRight" state="frozen"/>
      <selection activeCell="D131" sqref="D131"/>
      <selection pane="topRight" activeCell="D131" sqref="D131"/>
      <selection pane="bottomLeft" activeCell="D131" sqref="D131"/>
      <selection pane="bottomRight" activeCell="G2" sqref="G2"/>
    </sheetView>
  </sheetViews>
  <sheetFormatPr baseColWidth="10" defaultRowHeight="16" outlineLevelRow="1" x14ac:dyDescent="0.2"/>
  <cols>
    <col min="1" max="1" width="3.6640625" style="7" customWidth="1"/>
    <col min="2" max="2" width="35.33203125" style="7" customWidth="1"/>
    <col min="3" max="4" width="10.83203125" style="7"/>
    <col min="5" max="5" width="13.6640625" style="7" bestFit="1" customWidth="1"/>
    <col min="6" max="9" width="12.6640625" style="7" bestFit="1" customWidth="1"/>
    <col min="10" max="10" width="1.6640625" style="7" customWidth="1"/>
    <col min="11" max="11" width="12.6640625" style="7" bestFit="1" customWidth="1"/>
    <col min="12" max="13" width="11" style="7" bestFit="1" customWidth="1"/>
    <col min="14" max="14" width="12.6640625" style="7" bestFit="1" customWidth="1"/>
    <col min="15" max="15" width="11" style="7" bestFit="1" customWidth="1"/>
    <col min="16" max="30" width="12.6640625" style="7" bestFit="1" customWidth="1"/>
    <col min="31" max="31" width="7" style="7" customWidth="1"/>
    <col min="32" max="32" width="11.83203125" style="7" bestFit="1" customWidth="1"/>
    <col min="33" max="33" width="11.33203125" style="7" bestFit="1" customWidth="1"/>
    <col min="34" max="40" width="11" style="7" bestFit="1" customWidth="1"/>
    <col min="41" max="54" width="11.6640625" style="7" bestFit="1" customWidth="1"/>
    <col min="55" max="55" width="12.6640625" style="7" bestFit="1" customWidth="1"/>
    <col min="56" max="60" width="11.6640625" style="7" bestFit="1" customWidth="1"/>
    <col min="61" max="61" width="12.6640625" style="7" bestFit="1" customWidth="1"/>
    <col min="62" max="66" width="11.6640625" style="7" bestFit="1" customWidth="1"/>
    <col min="67" max="67" width="12.6640625" style="7" bestFit="1" customWidth="1"/>
    <col min="68" max="71" width="11.6640625" style="7" bestFit="1" customWidth="1"/>
    <col min="72" max="73" width="12.6640625" style="7" bestFit="1" customWidth="1"/>
    <col min="74" max="78" width="11.6640625" style="7" bestFit="1" customWidth="1"/>
    <col min="79" max="79" width="12.6640625" style="7" bestFit="1" customWidth="1"/>
    <col min="80" max="83" width="11.6640625" style="7" bestFit="1" customWidth="1"/>
    <col min="84" max="86" width="12.6640625" style="7" bestFit="1" customWidth="1"/>
    <col min="87" max="88" width="11.6640625" style="7" bestFit="1" customWidth="1"/>
    <col min="89" max="89" width="12.6640625" style="7" bestFit="1" customWidth="1"/>
    <col min="90" max="90" width="11.6640625" style="7" bestFit="1" customWidth="1"/>
    <col min="91" max="91" width="12.6640625" style="7" bestFit="1" customWidth="1"/>
    <col min="92" max="16384" width="10.83203125" style="7"/>
  </cols>
  <sheetData>
    <row r="2" spans="2:91" ht="21" x14ac:dyDescent="0.25">
      <c r="B2" s="43" t="s">
        <v>380</v>
      </c>
    </row>
    <row r="4" spans="2:91" s="20" customFormat="1" ht="15" x14ac:dyDescent="0.2">
      <c r="B4" s="42" t="s">
        <v>88</v>
      </c>
      <c r="C4" s="41" t="s">
        <v>87</v>
      </c>
      <c r="D4" s="41" t="s">
        <v>86</v>
      </c>
      <c r="E4" s="41">
        <f>Inputs!J8</f>
        <v>2023</v>
      </c>
      <c r="F4" s="41">
        <f>E4+1</f>
        <v>2024</v>
      </c>
      <c r="G4" s="41">
        <f>F4+1</f>
        <v>2025</v>
      </c>
      <c r="H4" s="41">
        <f>G4+1</f>
        <v>2026</v>
      </c>
      <c r="I4" s="41">
        <f>H4+1</f>
        <v>2027</v>
      </c>
      <c r="K4" s="66">
        <f>E4</f>
        <v>2023</v>
      </c>
      <c r="L4" s="66">
        <f>K4</f>
        <v>2023</v>
      </c>
      <c r="M4" s="66">
        <f>L4</f>
        <v>2023</v>
      </c>
      <c r="N4" s="66">
        <f>M4</f>
        <v>2023</v>
      </c>
      <c r="O4" s="66">
        <f>F4</f>
        <v>2024</v>
      </c>
      <c r="P4" s="66">
        <f>O4</f>
        <v>2024</v>
      </c>
      <c r="Q4" s="66">
        <f>P4</f>
        <v>2024</v>
      </c>
      <c r="R4" s="66">
        <f>Q4</f>
        <v>2024</v>
      </c>
      <c r="S4" s="66">
        <f>G4</f>
        <v>2025</v>
      </c>
      <c r="T4" s="66">
        <f>S4</f>
        <v>2025</v>
      </c>
      <c r="U4" s="66">
        <f>T4</f>
        <v>2025</v>
      </c>
      <c r="V4" s="66">
        <f>U4</f>
        <v>2025</v>
      </c>
      <c r="W4" s="66">
        <f>H4</f>
        <v>2026</v>
      </c>
      <c r="X4" s="66">
        <f>W4</f>
        <v>2026</v>
      </c>
      <c r="Y4" s="66">
        <f>X4</f>
        <v>2026</v>
      </c>
      <c r="Z4" s="66">
        <f>Y4</f>
        <v>2026</v>
      </c>
      <c r="AA4" s="66">
        <f>I4</f>
        <v>2027</v>
      </c>
      <c r="AB4" s="66">
        <f>AA4</f>
        <v>2027</v>
      </c>
      <c r="AC4" s="66">
        <f>AB4</f>
        <v>2027</v>
      </c>
      <c r="AD4" s="66">
        <f>AC4</f>
        <v>2027</v>
      </c>
      <c r="AF4" s="65">
        <f>E4</f>
        <v>2023</v>
      </c>
      <c r="AG4" s="65">
        <f t="shared" ref="AG4:AQ4" si="0">AF4</f>
        <v>2023</v>
      </c>
      <c r="AH4" s="65">
        <f t="shared" si="0"/>
        <v>2023</v>
      </c>
      <c r="AI4" s="65">
        <f t="shared" si="0"/>
        <v>2023</v>
      </c>
      <c r="AJ4" s="65">
        <f t="shared" si="0"/>
        <v>2023</v>
      </c>
      <c r="AK4" s="65">
        <f t="shared" si="0"/>
        <v>2023</v>
      </c>
      <c r="AL4" s="65">
        <f t="shared" si="0"/>
        <v>2023</v>
      </c>
      <c r="AM4" s="65">
        <f t="shared" si="0"/>
        <v>2023</v>
      </c>
      <c r="AN4" s="65">
        <f t="shared" si="0"/>
        <v>2023</v>
      </c>
      <c r="AO4" s="65">
        <f t="shared" si="0"/>
        <v>2023</v>
      </c>
      <c r="AP4" s="65">
        <f t="shared" si="0"/>
        <v>2023</v>
      </c>
      <c r="AQ4" s="65">
        <f t="shared" si="0"/>
        <v>2023</v>
      </c>
      <c r="AR4" s="65">
        <f>F4</f>
        <v>2024</v>
      </c>
      <c r="AS4" s="65">
        <f t="shared" ref="AS4:BC4" si="1">AR4</f>
        <v>2024</v>
      </c>
      <c r="AT4" s="65">
        <f t="shared" si="1"/>
        <v>2024</v>
      </c>
      <c r="AU4" s="65">
        <f t="shared" si="1"/>
        <v>2024</v>
      </c>
      <c r="AV4" s="65">
        <f t="shared" si="1"/>
        <v>2024</v>
      </c>
      <c r="AW4" s="65">
        <f t="shared" si="1"/>
        <v>2024</v>
      </c>
      <c r="AX4" s="65">
        <f t="shared" si="1"/>
        <v>2024</v>
      </c>
      <c r="AY4" s="65">
        <f t="shared" si="1"/>
        <v>2024</v>
      </c>
      <c r="AZ4" s="65">
        <f t="shared" si="1"/>
        <v>2024</v>
      </c>
      <c r="BA4" s="65">
        <f t="shared" si="1"/>
        <v>2024</v>
      </c>
      <c r="BB4" s="65">
        <f t="shared" si="1"/>
        <v>2024</v>
      </c>
      <c r="BC4" s="65">
        <f t="shared" si="1"/>
        <v>2024</v>
      </c>
      <c r="BD4" s="65">
        <f>G4</f>
        <v>2025</v>
      </c>
      <c r="BE4" s="65">
        <f t="shared" ref="BE4:BO4" si="2">BD4</f>
        <v>2025</v>
      </c>
      <c r="BF4" s="65">
        <f t="shared" si="2"/>
        <v>2025</v>
      </c>
      <c r="BG4" s="65">
        <f t="shared" si="2"/>
        <v>2025</v>
      </c>
      <c r="BH4" s="65">
        <f t="shared" si="2"/>
        <v>2025</v>
      </c>
      <c r="BI4" s="65">
        <f t="shared" si="2"/>
        <v>2025</v>
      </c>
      <c r="BJ4" s="65">
        <f t="shared" si="2"/>
        <v>2025</v>
      </c>
      <c r="BK4" s="65">
        <f t="shared" si="2"/>
        <v>2025</v>
      </c>
      <c r="BL4" s="65">
        <f t="shared" si="2"/>
        <v>2025</v>
      </c>
      <c r="BM4" s="65">
        <f t="shared" si="2"/>
        <v>2025</v>
      </c>
      <c r="BN4" s="65">
        <f t="shared" si="2"/>
        <v>2025</v>
      </c>
      <c r="BO4" s="65">
        <f t="shared" si="2"/>
        <v>2025</v>
      </c>
      <c r="BP4" s="65">
        <f>H4</f>
        <v>2026</v>
      </c>
      <c r="BQ4" s="65">
        <f t="shared" ref="BQ4:CA4" si="3">BP4</f>
        <v>2026</v>
      </c>
      <c r="BR4" s="65">
        <f t="shared" si="3"/>
        <v>2026</v>
      </c>
      <c r="BS4" s="65">
        <f t="shared" si="3"/>
        <v>2026</v>
      </c>
      <c r="BT4" s="65">
        <f t="shared" si="3"/>
        <v>2026</v>
      </c>
      <c r="BU4" s="65">
        <f t="shared" si="3"/>
        <v>2026</v>
      </c>
      <c r="BV4" s="65">
        <f t="shared" si="3"/>
        <v>2026</v>
      </c>
      <c r="BW4" s="65">
        <f t="shared" si="3"/>
        <v>2026</v>
      </c>
      <c r="BX4" s="65">
        <f t="shared" si="3"/>
        <v>2026</v>
      </c>
      <c r="BY4" s="65">
        <f t="shared" si="3"/>
        <v>2026</v>
      </c>
      <c r="BZ4" s="65">
        <f t="shared" si="3"/>
        <v>2026</v>
      </c>
      <c r="CA4" s="65">
        <f t="shared" si="3"/>
        <v>2026</v>
      </c>
      <c r="CB4" s="65">
        <f>I4</f>
        <v>2027</v>
      </c>
      <c r="CC4" s="65">
        <f t="shared" ref="CC4:CM4" si="4">CB4</f>
        <v>2027</v>
      </c>
      <c r="CD4" s="65">
        <f t="shared" si="4"/>
        <v>2027</v>
      </c>
      <c r="CE4" s="65">
        <f t="shared" si="4"/>
        <v>2027</v>
      </c>
      <c r="CF4" s="65">
        <f t="shared" si="4"/>
        <v>2027</v>
      </c>
      <c r="CG4" s="65">
        <f t="shared" si="4"/>
        <v>2027</v>
      </c>
      <c r="CH4" s="65">
        <f t="shared" si="4"/>
        <v>2027</v>
      </c>
      <c r="CI4" s="65">
        <f t="shared" si="4"/>
        <v>2027</v>
      </c>
      <c r="CJ4" s="65">
        <f t="shared" si="4"/>
        <v>2027</v>
      </c>
      <c r="CK4" s="65">
        <f t="shared" si="4"/>
        <v>2027</v>
      </c>
      <c r="CL4" s="65">
        <f t="shared" si="4"/>
        <v>2027</v>
      </c>
      <c r="CM4" s="65">
        <f t="shared" si="4"/>
        <v>2027</v>
      </c>
    </row>
    <row r="5" spans="2:91" s="20" customFormat="1" ht="15" outlineLevel="1" x14ac:dyDescent="0.2">
      <c r="B5" s="68" t="s">
        <v>136</v>
      </c>
      <c r="C5" s="75"/>
      <c r="D5" s="75"/>
      <c r="E5" s="74">
        <f>DATE(E4,12,31)</f>
        <v>45291</v>
      </c>
      <c r="F5" s="74">
        <f>DATE(F4,12,31)</f>
        <v>45657</v>
      </c>
      <c r="G5" s="74">
        <f>DATE(G4,12,31)</f>
        <v>46022</v>
      </c>
      <c r="H5" s="74">
        <f>DATE(H4,12,31)</f>
        <v>46387</v>
      </c>
      <c r="I5" s="74">
        <f>DATE(I4,12,31)</f>
        <v>46752</v>
      </c>
      <c r="K5" s="73">
        <f>DATE(K4,3,31)</f>
        <v>45016</v>
      </c>
      <c r="L5" s="73">
        <f>DATE(L4,6,30)</f>
        <v>45107</v>
      </c>
      <c r="M5" s="73">
        <f>DATE(M4,9,30)</f>
        <v>45199</v>
      </c>
      <c r="N5" s="73">
        <f>DATE(N4,12,31)</f>
        <v>45291</v>
      </c>
      <c r="O5" s="73">
        <f>DATE(O4,3,31)</f>
        <v>45382</v>
      </c>
      <c r="P5" s="73">
        <f>DATE(P4,6,30)</f>
        <v>45473</v>
      </c>
      <c r="Q5" s="73">
        <f>DATE(Q4,9,30)</f>
        <v>45565</v>
      </c>
      <c r="R5" s="73">
        <f>DATE(R4,12,31)</f>
        <v>45657</v>
      </c>
      <c r="S5" s="73">
        <f>DATE(S4,3,31)</f>
        <v>45747</v>
      </c>
      <c r="T5" s="73">
        <f>DATE(T4,6,30)</f>
        <v>45838</v>
      </c>
      <c r="U5" s="73">
        <f>DATE(U4,9,30)</f>
        <v>45930</v>
      </c>
      <c r="V5" s="73">
        <f>DATE(V4,12,31)</f>
        <v>46022</v>
      </c>
      <c r="W5" s="73">
        <f>DATE(W4,3,31)</f>
        <v>46112</v>
      </c>
      <c r="X5" s="73">
        <f>DATE(X4,6,30)</f>
        <v>46203</v>
      </c>
      <c r="Y5" s="73">
        <f>DATE(Y4,9,30)</f>
        <v>46295</v>
      </c>
      <c r="Z5" s="73">
        <f>DATE(Z4,12,31)</f>
        <v>46387</v>
      </c>
      <c r="AA5" s="73">
        <f>DATE(AA4,3,31)</f>
        <v>46477</v>
      </c>
      <c r="AB5" s="73">
        <f>DATE(AB4,6,30)</f>
        <v>46568</v>
      </c>
      <c r="AC5" s="73">
        <f>DATE(AC4,9,30)</f>
        <v>46660</v>
      </c>
      <c r="AD5" s="73">
        <f>DATE(AD4,12,31)</f>
        <v>46752</v>
      </c>
      <c r="AF5" s="72">
        <f t="shared" ref="AF5:BK5" si="5">EOMONTH(AF6,0)</f>
        <v>44957</v>
      </c>
      <c r="AG5" s="72">
        <f t="shared" si="5"/>
        <v>44985</v>
      </c>
      <c r="AH5" s="72">
        <f t="shared" si="5"/>
        <v>45016</v>
      </c>
      <c r="AI5" s="72">
        <f t="shared" si="5"/>
        <v>45046</v>
      </c>
      <c r="AJ5" s="72">
        <f t="shared" si="5"/>
        <v>45077</v>
      </c>
      <c r="AK5" s="72">
        <f t="shared" si="5"/>
        <v>45107</v>
      </c>
      <c r="AL5" s="72">
        <f t="shared" si="5"/>
        <v>45138</v>
      </c>
      <c r="AM5" s="72">
        <f t="shared" si="5"/>
        <v>45169</v>
      </c>
      <c r="AN5" s="72">
        <f t="shared" si="5"/>
        <v>45199</v>
      </c>
      <c r="AO5" s="72">
        <f t="shared" si="5"/>
        <v>45230</v>
      </c>
      <c r="AP5" s="72">
        <f t="shared" si="5"/>
        <v>45260</v>
      </c>
      <c r="AQ5" s="72">
        <f t="shared" si="5"/>
        <v>45291</v>
      </c>
      <c r="AR5" s="72">
        <f t="shared" si="5"/>
        <v>45322</v>
      </c>
      <c r="AS5" s="72">
        <f t="shared" si="5"/>
        <v>45351</v>
      </c>
      <c r="AT5" s="72">
        <f t="shared" si="5"/>
        <v>45382</v>
      </c>
      <c r="AU5" s="72">
        <f t="shared" si="5"/>
        <v>45412</v>
      </c>
      <c r="AV5" s="72">
        <f t="shared" si="5"/>
        <v>45443</v>
      </c>
      <c r="AW5" s="72">
        <f t="shared" si="5"/>
        <v>45473</v>
      </c>
      <c r="AX5" s="72">
        <f t="shared" si="5"/>
        <v>45504</v>
      </c>
      <c r="AY5" s="72">
        <f t="shared" si="5"/>
        <v>45535</v>
      </c>
      <c r="AZ5" s="72">
        <f t="shared" si="5"/>
        <v>45565</v>
      </c>
      <c r="BA5" s="72">
        <f t="shared" si="5"/>
        <v>45596</v>
      </c>
      <c r="BB5" s="72">
        <f t="shared" si="5"/>
        <v>45626</v>
      </c>
      <c r="BC5" s="72">
        <f t="shared" si="5"/>
        <v>45657</v>
      </c>
      <c r="BD5" s="72">
        <f t="shared" si="5"/>
        <v>45688</v>
      </c>
      <c r="BE5" s="72">
        <f t="shared" si="5"/>
        <v>45716</v>
      </c>
      <c r="BF5" s="72">
        <f t="shared" si="5"/>
        <v>45747</v>
      </c>
      <c r="BG5" s="72">
        <f t="shared" si="5"/>
        <v>45777</v>
      </c>
      <c r="BH5" s="72">
        <f t="shared" si="5"/>
        <v>45808</v>
      </c>
      <c r="BI5" s="72">
        <f t="shared" si="5"/>
        <v>45838</v>
      </c>
      <c r="BJ5" s="72">
        <f t="shared" si="5"/>
        <v>45869</v>
      </c>
      <c r="BK5" s="72">
        <f t="shared" si="5"/>
        <v>45900</v>
      </c>
      <c r="BL5" s="72">
        <f t="shared" ref="BL5:CM5" si="6">EOMONTH(BL6,0)</f>
        <v>45930</v>
      </c>
      <c r="BM5" s="72">
        <f t="shared" si="6"/>
        <v>45961</v>
      </c>
      <c r="BN5" s="72">
        <f t="shared" si="6"/>
        <v>45991</v>
      </c>
      <c r="BO5" s="72">
        <f t="shared" si="6"/>
        <v>46022</v>
      </c>
      <c r="BP5" s="72">
        <f t="shared" si="6"/>
        <v>46053</v>
      </c>
      <c r="BQ5" s="72">
        <f t="shared" si="6"/>
        <v>46081</v>
      </c>
      <c r="BR5" s="72">
        <f t="shared" si="6"/>
        <v>46112</v>
      </c>
      <c r="BS5" s="72">
        <f t="shared" si="6"/>
        <v>46142</v>
      </c>
      <c r="BT5" s="72">
        <f t="shared" si="6"/>
        <v>46173</v>
      </c>
      <c r="BU5" s="72">
        <f t="shared" si="6"/>
        <v>46203</v>
      </c>
      <c r="BV5" s="72">
        <f t="shared" si="6"/>
        <v>46234</v>
      </c>
      <c r="BW5" s="72">
        <f t="shared" si="6"/>
        <v>46265</v>
      </c>
      <c r="BX5" s="72">
        <f t="shared" si="6"/>
        <v>46295</v>
      </c>
      <c r="BY5" s="72">
        <f t="shared" si="6"/>
        <v>46326</v>
      </c>
      <c r="BZ5" s="72">
        <f t="shared" si="6"/>
        <v>46356</v>
      </c>
      <c r="CA5" s="72">
        <f t="shared" si="6"/>
        <v>46387</v>
      </c>
      <c r="CB5" s="72">
        <f t="shared" si="6"/>
        <v>46418</v>
      </c>
      <c r="CC5" s="72">
        <f t="shared" si="6"/>
        <v>46446</v>
      </c>
      <c r="CD5" s="72">
        <f t="shared" si="6"/>
        <v>46477</v>
      </c>
      <c r="CE5" s="72">
        <f t="shared" si="6"/>
        <v>46507</v>
      </c>
      <c r="CF5" s="72">
        <f t="shared" si="6"/>
        <v>46538</v>
      </c>
      <c r="CG5" s="72">
        <f t="shared" si="6"/>
        <v>46568</v>
      </c>
      <c r="CH5" s="72">
        <f t="shared" si="6"/>
        <v>46599</v>
      </c>
      <c r="CI5" s="72">
        <f t="shared" si="6"/>
        <v>46630</v>
      </c>
      <c r="CJ5" s="72">
        <f t="shared" si="6"/>
        <v>46660</v>
      </c>
      <c r="CK5" s="72">
        <f t="shared" si="6"/>
        <v>46691</v>
      </c>
      <c r="CL5" s="72">
        <f t="shared" si="6"/>
        <v>46721</v>
      </c>
      <c r="CM5" s="72">
        <f t="shared" si="6"/>
        <v>46752</v>
      </c>
    </row>
    <row r="6" spans="2:91" s="20" customFormat="1" ht="15" outlineLevel="1" x14ac:dyDescent="0.2">
      <c r="B6" s="68" t="s">
        <v>135</v>
      </c>
      <c r="C6" s="66"/>
      <c r="D6" s="66"/>
      <c r="E6" s="74">
        <f>DATE(E4,1,1)</f>
        <v>44927</v>
      </c>
      <c r="F6" s="74">
        <f>DATE(F4,1,1)</f>
        <v>45292</v>
      </c>
      <c r="G6" s="74">
        <f>DATE(G4,1,1)</f>
        <v>45658</v>
      </c>
      <c r="H6" s="74">
        <f>DATE(H4,1,1)</f>
        <v>46023</v>
      </c>
      <c r="I6" s="74">
        <f>DATE(I4,1,1)</f>
        <v>46388</v>
      </c>
      <c r="K6" s="73">
        <f>DATE(K4,1,1)</f>
        <v>44927</v>
      </c>
      <c r="L6" s="73">
        <f t="shared" ref="L6:AD6" si="7">K5+1</f>
        <v>45017</v>
      </c>
      <c r="M6" s="73">
        <f t="shared" si="7"/>
        <v>45108</v>
      </c>
      <c r="N6" s="73">
        <f t="shared" si="7"/>
        <v>45200</v>
      </c>
      <c r="O6" s="73">
        <f t="shared" si="7"/>
        <v>45292</v>
      </c>
      <c r="P6" s="73">
        <f t="shared" si="7"/>
        <v>45383</v>
      </c>
      <c r="Q6" s="73">
        <f t="shared" si="7"/>
        <v>45474</v>
      </c>
      <c r="R6" s="73">
        <f t="shared" si="7"/>
        <v>45566</v>
      </c>
      <c r="S6" s="73">
        <f t="shared" si="7"/>
        <v>45658</v>
      </c>
      <c r="T6" s="73">
        <f t="shared" si="7"/>
        <v>45748</v>
      </c>
      <c r="U6" s="73">
        <f t="shared" si="7"/>
        <v>45839</v>
      </c>
      <c r="V6" s="73">
        <f t="shared" si="7"/>
        <v>45931</v>
      </c>
      <c r="W6" s="73">
        <f t="shared" si="7"/>
        <v>46023</v>
      </c>
      <c r="X6" s="73">
        <f t="shared" si="7"/>
        <v>46113</v>
      </c>
      <c r="Y6" s="73">
        <f t="shared" si="7"/>
        <v>46204</v>
      </c>
      <c r="Z6" s="73">
        <f t="shared" si="7"/>
        <v>46296</v>
      </c>
      <c r="AA6" s="73">
        <f t="shared" si="7"/>
        <v>46388</v>
      </c>
      <c r="AB6" s="73">
        <f t="shared" si="7"/>
        <v>46478</v>
      </c>
      <c r="AC6" s="73">
        <f t="shared" si="7"/>
        <v>46569</v>
      </c>
      <c r="AD6" s="73">
        <f t="shared" si="7"/>
        <v>46661</v>
      </c>
      <c r="AF6" s="72">
        <f>DATE(AF4,1,1)</f>
        <v>44927</v>
      </c>
      <c r="AG6" s="72">
        <f t="shared" ref="AG6:BL6" si="8">AF5+1</f>
        <v>44958</v>
      </c>
      <c r="AH6" s="72">
        <f t="shared" si="8"/>
        <v>44986</v>
      </c>
      <c r="AI6" s="72">
        <f t="shared" si="8"/>
        <v>45017</v>
      </c>
      <c r="AJ6" s="72">
        <f t="shared" si="8"/>
        <v>45047</v>
      </c>
      <c r="AK6" s="72">
        <f t="shared" si="8"/>
        <v>45078</v>
      </c>
      <c r="AL6" s="72">
        <f t="shared" si="8"/>
        <v>45108</v>
      </c>
      <c r="AM6" s="72">
        <f t="shared" si="8"/>
        <v>45139</v>
      </c>
      <c r="AN6" s="72">
        <f t="shared" si="8"/>
        <v>45170</v>
      </c>
      <c r="AO6" s="72">
        <f t="shared" si="8"/>
        <v>45200</v>
      </c>
      <c r="AP6" s="72">
        <f t="shared" si="8"/>
        <v>45231</v>
      </c>
      <c r="AQ6" s="72">
        <f t="shared" si="8"/>
        <v>45261</v>
      </c>
      <c r="AR6" s="72">
        <f t="shared" si="8"/>
        <v>45292</v>
      </c>
      <c r="AS6" s="72">
        <f t="shared" si="8"/>
        <v>45323</v>
      </c>
      <c r="AT6" s="72">
        <f t="shared" si="8"/>
        <v>45352</v>
      </c>
      <c r="AU6" s="72">
        <f t="shared" si="8"/>
        <v>45383</v>
      </c>
      <c r="AV6" s="72">
        <f t="shared" si="8"/>
        <v>45413</v>
      </c>
      <c r="AW6" s="72">
        <f t="shared" si="8"/>
        <v>45444</v>
      </c>
      <c r="AX6" s="72">
        <f t="shared" si="8"/>
        <v>45474</v>
      </c>
      <c r="AY6" s="72">
        <f t="shared" si="8"/>
        <v>45505</v>
      </c>
      <c r="AZ6" s="72">
        <f t="shared" si="8"/>
        <v>45536</v>
      </c>
      <c r="BA6" s="72">
        <f t="shared" si="8"/>
        <v>45566</v>
      </c>
      <c r="BB6" s="72">
        <f t="shared" si="8"/>
        <v>45597</v>
      </c>
      <c r="BC6" s="72">
        <f t="shared" si="8"/>
        <v>45627</v>
      </c>
      <c r="BD6" s="72">
        <f t="shared" si="8"/>
        <v>45658</v>
      </c>
      <c r="BE6" s="72">
        <f t="shared" si="8"/>
        <v>45689</v>
      </c>
      <c r="BF6" s="72">
        <f t="shared" si="8"/>
        <v>45717</v>
      </c>
      <c r="BG6" s="72">
        <f t="shared" si="8"/>
        <v>45748</v>
      </c>
      <c r="BH6" s="72">
        <f t="shared" si="8"/>
        <v>45778</v>
      </c>
      <c r="BI6" s="72">
        <f t="shared" si="8"/>
        <v>45809</v>
      </c>
      <c r="BJ6" s="72">
        <f t="shared" si="8"/>
        <v>45839</v>
      </c>
      <c r="BK6" s="72">
        <f t="shared" si="8"/>
        <v>45870</v>
      </c>
      <c r="BL6" s="72">
        <f t="shared" si="8"/>
        <v>45901</v>
      </c>
      <c r="BM6" s="72">
        <f t="shared" ref="BM6:CM6" si="9">BL5+1</f>
        <v>45931</v>
      </c>
      <c r="BN6" s="72">
        <f t="shared" si="9"/>
        <v>45962</v>
      </c>
      <c r="BO6" s="72">
        <f t="shared" si="9"/>
        <v>45992</v>
      </c>
      <c r="BP6" s="72">
        <f t="shared" si="9"/>
        <v>46023</v>
      </c>
      <c r="BQ6" s="72">
        <f t="shared" si="9"/>
        <v>46054</v>
      </c>
      <c r="BR6" s="72">
        <f t="shared" si="9"/>
        <v>46082</v>
      </c>
      <c r="BS6" s="72">
        <f t="shared" si="9"/>
        <v>46113</v>
      </c>
      <c r="BT6" s="72">
        <f t="shared" si="9"/>
        <v>46143</v>
      </c>
      <c r="BU6" s="72">
        <f t="shared" si="9"/>
        <v>46174</v>
      </c>
      <c r="BV6" s="72">
        <f t="shared" si="9"/>
        <v>46204</v>
      </c>
      <c r="BW6" s="72">
        <f t="shared" si="9"/>
        <v>46235</v>
      </c>
      <c r="BX6" s="72">
        <f t="shared" si="9"/>
        <v>46266</v>
      </c>
      <c r="BY6" s="72">
        <f t="shared" si="9"/>
        <v>46296</v>
      </c>
      <c r="BZ6" s="72">
        <f t="shared" si="9"/>
        <v>46327</v>
      </c>
      <c r="CA6" s="72">
        <f t="shared" si="9"/>
        <v>46357</v>
      </c>
      <c r="CB6" s="72">
        <f t="shared" si="9"/>
        <v>46388</v>
      </c>
      <c r="CC6" s="72">
        <f t="shared" si="9"/>
        <v>46419</v>
      </c>
      <c r="CD6" s="72">
        <f t="shared" si="9"/>
        <v>46447</v>
      </c>
      <c r="CE6" s="72">
        <f t="shared" si="9"/>
        <v>46478</v>
      </c>
      <c r="CF6" s="72">
        <f t="shared" si="9"/>
        <v>46508</v>
      </c>
      <c r="CG6" s="72">
        <f t="shared" si="9"/>
        <v>46539</v>
      </c>
      <c r="CH6" s="72">
        <f t="shared" si="9"/>
        <v>46569</v>
      </c>
      <c r="CI6" s="72">
        <f t="shared" si="9"/>
        <v>46600</v>
      </c>
      <c r="CJ6" s="72">
        <f t="shared" si="9"/>
        <v>46631</v>
      </c>
      <c r="CK6" s="72">
        <f t="shared" si="9"/>
        <v>46661</v>
      </c>
      <c r="CL6" s="72">
        <f t="shared" si="9"/>
        <v>46692</v>
      </c>
      <c r="CM6" s="72">
        <f t="shared" si="9"/>
        <v>46722</v>
      </c>
    </row>
    <row r="7" spans="2:91" s="20" customFormat="1" ht="15" outlineLevel="1" x14ac:dyDescent="0.2">
      <c r="B7" s="68" t="s">
        <v>134</v>
      </c>
      <c r="C7" s="66"/>
      <c r="D7" s="66"/>
      <c r="E7" s="71">
        <v>12</v>
      </c>
      <c r="F7" s="71">
        <v>12</v>
      </c>
      <c r="G7" s="71">
        <v>12</v>
      </c>
      <c r="H7" s="71">
        <v>12</v>
      </c>
      <c r="I7" s="71">
        <v>12</v>
      </c>
      <c r="K7" s="70">
        <v>3</v>
      </c>
      <c r="L7" s="70">
        <v>6</v>
      </c>
      <c r="M7" s="70">
        <v>9</v>
      </c>
      <c r="N7" s="70">
        <v>12</v>
      </c>
      <c r="O7" s="70">
        <v>3</v>
      </c>
      <c r="P7" s="70">
        <v>6</v>
      </c>
      <c r="Q7" s="70">
        <v>9</v>
      </c>
      <c r="R7" s="70">
        <v>12</v>
      </c>
      <c r="S7" s="70">
        <v>3</v>
      </c>
      <c r="T7" s="70">
        <v>6</v>
      </c>
      <c r="U7" s="70">
        <v>9</v>
      </c>
      <c r="V7" s="70">
        <v>12</v>
      </c>
      <c r="W7" s="70">
        <v>3</v>
      </c>
      <c r="X7" s="70">
        <v>6</v>
      </c>
      <c r="Y7" s="70">
        <v>9</v>
      </c>
      <c r="Z7" s="70">
        <v>12</v>
      </c>
      <c r="AA7" s="70">
        <v>3</v>
      </c>
      <c r="AB7" s="70">
        <v>6</v>
      </c>
      <c r="AC7" s="70">
        <v>9</v>
      </c>
      <c r="AD7" s="70">
        <v>12</v>
      </c>
      <c r="AF7" s="69">
        <v>1</v>
      </c>
      <c r="AG7" s="69">
        <v>2</v>
      </c>
      <c r="AH7" s="69">
        <v>3</v>
      </c>
      <c r="AI7" s="69">
        <v>4</v>
      </c>
      <c r="AJ7" s="69">
        <v>5</v>
      </c>
      <c r="AK7" s="69">
        <v>6</v>
      </c>
      <c r="AL7" s="69">
        <v>7</v>
      </c>
      <c r="AM7" s="69">
        <v>8</v>
      </c>
      <c r="AN7" s="69">
        <v>9</v>
      </c>
      <c r="AO7" s="69">
        <v>10</v>
      </c>
      <c r="AP7" s="69">
        <v>11</v>
      </c>
      <c r="AQ7" s="69">
        <v>12</v>
      </c>
      <c r="AR7" s="69">
        <v>1</v>
      </c>
      <c r="AS7" s="69">
        <v>2</v>
      </c>
      <c r="AT7" s="69">
        <v>3</v>
      </c>
      <c r="AU7" s="69">
        <v>4</v>
      </c>
      <c r="AV7" s="69">
        <v>5</v>
      </c>
      <c r="AW7" s="69">
        <v>6</v>
      </c>
      <c r="AX7" s="69">
        <v>7</v>
      </c>
      <c r="AY7" s="69">
        <v>8</v>
      </c>
      <c r="AZ7" s="69">
        <v>9</v>
      </c>
      <c r="BA7" s="69">
        <v>10</v>
      </c>
      <c r="BB7" s="69">
        <v>11</v>
      </c>
      <c r="BC7" s="69">
        <v>12</v>
      </c>
      <c r="BD7" s="69">
        <v>1</v>
      </c>
      <c r="BE7" s="69">
        <v>2</v>
      </c>
      <c r="BF7" s="69">
        <v>3</v>
      </c>
      <c r="BG7" s="69">
        <v>4</v>
      </c>
      <c r="BH7" s="69">
        <v>5</v>
      </c>
      <c r="BI7" s="69">
        <v>6</v>
      </c>
      <c r="BJ7" s="69">
        <v>7</v>
      </c>
      <c r="BK7" s="69">
        <v>8</v>
      </c>
      <c r="BL7" s="69">
        <v>9</v>
      </c>
      <c r="BM7" s="69">
        <v>10</v>
      </c>
      <c r="BN7" s="69">
        <v>11</v>
      </c>
      <c r="BO7" s="69">
        <v>12</v>
      </c>
      <c r="BP7" s="69">
        <v>1</v>
      </c>
      <c r="BQ7" s="69">
        <v>2</v>
      </c>
      <c r="BR7" s="69">
        <v>3</v>
      </c>
      <c r="BS7" s="69">
        <v>4</v>
      </c>
      <c r="BT7" s="69">
        <v>5</v>
      </c>
      <c r="BU7" s="69">
        <v>6</v>
      </c>
      <c r="BV7" s="69">
        <v>7</v>
      </c>
      <c r="BW7" s="69">
        <v>8</v>
      </c>
      <c r="BX7" s="69">
        <v>9</v>
      </c>
      <c r="BY7" s="69">
        <v>10</v>
      </c>
      <c r="BZ7" s="69">
        <v>11</v>
      </c>
      <c r="CA7" s="69">
        <v>12</v>
      </c>
      <c r="CB7" s="69">
        <v>1</v>
      </c>
      <c r="CC7" s="69">
        <v>2</v>
      </c>
      <c r="CD7" s="69">
        <v>3</v>
      </c>
      <c r="CE7" s="69">
        <v>4</v>
      </c>
      <c r="CF7" s="69">
        <v>5</v>
      </c>
      <c r="CG7" s="69">
        <v>6</v>
      </c>
      <c r="CH7" s="69">
        <v>7</v>
      </c>
      <c r="CI7" s="69">
        <v>8</v>
      </c>
      <c r="CJ7" s="69">
        <v>9</v>
      </c>
      <c r="CK7" s="69">
        <v>10</v>
      </c>
      <c r="CL7" s="69">
        <v>11</v>
      </c>
      <c r="CM7" s="69">
        <v>12</v>
      </c>
    </row>
    <row r="8" spans="2:91" s="20" customFormat="1" ht="15" outlineLevel="1" x14ac:dyDescent="0.2">
      <c r="B8" s="68" t="s">
        <v>133</v>
      </c>
      <c r="C8" s="68"/>
      <c r="D8" s="68"/>
      <c r="E8" s="66" t="s">
        <v>129</v>
      </c>
      <c r="F8" s="66" t="s">
        <v>129</v>
      </c>
      <c r="G8" s="66" t="s">
        <v>129</v>
      </c>
      <c r="H8" s="66" t="s">
        <v>129</v>
      </c>
      <c r="I8" s="66" t="s">
        <v>129</v>
      </c>
      <c r="K8" s="65" t="s">
        <v>132</v>
      </c>
      <c r="L8" s="65" t="s">
        <v>131</v>
      </c>
      <c r="M8" s="65" t="s">
        <v>130</v>
      </c>
      <c r="N8" s="65" t="s">
        <v>129</v>
      </c>
      <c r="O8" s="65" t="s">
        <v>132</v>
      </c>
      <c r="P8" s="65" t="s">
        <v>131</v>
      </c>
      <c r="Q8" s="65" t="s">
        <v>130</v>
      </c>
      <c r="R8" s="65" t="s">
        <v>129</v>
      </c>
      <c r="S8" s="65" t="s">
        <v>132</v>
      </c>
      <c r="T8" s="65" t="s">
        <v>131</v>
      </c>
      <c r="U8" s="65" t="s">
        <v>130</v>
      </c>
      <c r="V8" s="65" t="s">
        <v>129</v>
      </c>
      <c r="W8" s="65" t="s">
        <v>132</v>
      </c>
      <c r="X8" s="65" t="s">
        <v>131</v>
      </c>
      <c r="Y8" s="65" t="s">
        <v>130</v>
      </c>
      <c r="Z8" s="65" t="s">
        <v>129</v>
      </c>
      <c r="AA8" s="65" t="s">
        <v>132</v>
      </c>
      <c r="AB8" s="65" t="s">
        <v>131</v>
      </c>
      <c r="AC8" s="65" t="s">
        <v>130</v>
      </c>
      <c r="AD8" s="65" t="s">
        <v>129</v>
      </c>
      <c r="AF8" s="67" t="s">
        <v>132</v>
      </c>
      <c r="AG8" s="67" t="s">
        <v>132</v>
      </c>
      <c r="AH8" s="67" t="s">
        <v>132</v>
      </c>
      <c r="AI8" s="67" t="s">
        <v>131</v>
      </c>
      <c r="AJ8" s="67" t="s">
        <v>131</v>
      </c>
      <c r="AK8" s="67" t="s">
        <v>131</v>
      </c>
      <c r="AL8" s="67" t="s">
        <v>130</v>
      </c>
      <c r="AM8" s="67" t="s">
        <v>130</v>
      </c>
      <c r="AN8" s="67" t="s">
        <v>130</v>
      </c>
      <c r="AO8" s="67" t="s">
        <v>129</v>
      </c>
      <c r="AP8" s="67" t="s">
        <v>129</v>
      </c>
      <c r="AQ8" s="67" t="s">
        <v>129</v>
      </c>
      <c r="AR8" s="67" t="s">
        <v>132</v>
      </c>
      <c r="AS8" s="67" t="s">
        <v>132</v>
      </c>
      <c r="AT8" s="67" t="s">
        <v>132</v>
      </c>
      <c r="AU8" s="67" t="s">
        <v>131</v>
      </c>
      <c r="AV8" s="67" t="s">
        <v>131</v>
      </c>
      <c r="AW8" s="67" t="s">
        <v>131</v>
      </c>
      <c r="AX8" s="67" t="s">
        <v>130</v>
      </c>
      <c r="AY8" s="67" t="s">
        <v>130</v>
      </c>
      <c r="AZ8" s="67" t="s">
        <v>130</v>
      </c>
      <c r="BA8" s="67" t="s">
        <v>129</v>
      </c>
      <c r="BB8" s="67" t="s">
        <v>129</v>
      </c>
      <c r="BC8" s="67" t="s">
        <v>129</v>
      </c>
      <c r="BD8" s="67" t="s">
        <v>132</v>
      </c>
      <c r="BE8" s="67" t="s">
        <v>132</v>
      </c>
      <c r="BF8" s="67" t="s">
        <v>132</v>
      </c>
      <c r="BG8" s="67" t="s">
        <v>131</v>
      </c>
      <c r="BH8" s="67" t="s">
        <v>131</v>
      </c>
      <c r="BI8" s="67" t="s">
        <v>131</v>
      </c>
      <c r="BJ8" s="67" t="s">
        <v>130</v>
      </c>
      <c r="BK8" s="67" t="s">
        <v>130</v>
      </c>
      <c r="BL8" s="67" t="s">
        <v>130</v>
      </c>
      <c r="BM8" s="67" t="s">
        <v>129</v>
      </c>
      <c r="BN8" s="67" t="s">
        <v>129</v>
      </c>
      <c r="BO8" s="67" t="s">
        <v>129</v>
      </c>
      <c r="BP8" s="67" t="s">
        <v>132</v>
      </c>
      <c r="BQ8" s="67" t="s">
        <v>132</v>
      </c>
      <c r="BR8" s="67" t="s">
        <v>132</v>
      </c>
      <c r="BS8" s="67" t="s">
        <v>131</v>
      </c>
      <c r="BT8" s="67" t="s">
        <v>131</v>
      </c>
      <c r="BU8" s="67" t="s">
        <v>131</v>
      </c>
      <c r="BV8" s="67" t="s">
        <v>130</v>
      </c>
      <c r="BW8" s="67" t="s">
        <v>130</v>
      </c>
      <c r="BX8" s="67" t="s">
        <v>130</v>
      </c>
      <c r="BY8" s="67" t="s">
        <v>129</v>
      </c>
      <c r="BZ8" s="67" t="s">
        <v>129</v>
      </c>
      <c r="CA8" s="67" t="s">
        <v>129</v>
      </c>
      <c r="CB8" s="67" t="s">
        <v>132</v>
      </c>
      <c r="CC8" s="67" t="s">
        <v>132</v>
      </c>
      <c r="CD8" s="67" t="s">
        <v>132</v>
      </c>
      <c r="CE8" s="67" t="s">
        <v>131</v>
      </c>
      <c r="CF8" s="67" t="s">
        <v>131</v>
      </c>
      <c r="CG8" s="67" t="s">
        <v>131</v>
      </c>
      <c r="CH8" s="67" t="s">
        <v>130</v>
      </c>
      <c r="CI8" s="67" t="s">
        <v>130</v>
      </c>
      <c r="CJ8" s="67" t="s">
        <v>130</v>
      </c>
      <c r="CK8" s="67" t="s">
        <v>129</v>
      </c>
      <c r="CL8" s="67" t="s">
        <v>129</v>
      </c>
      <c r="CM8" s="67" t="s">
        <v>129</v>
      </c>
    </row>
    <row r="9" spans="2:91" s="20" customFormat="1" ht="15" x14ac:dyDescent="0.2">
      <c r="B9" s="42" t="s">
        <v>128</v>
      </c>
      <c r="C9" s="42"/>
      <c r="D9" s="42"/>
      <c r="E9" s="41">
        <f>E5-E6+1</f>
        <v>365</v>
      </c>
      <c r="F9" s="41">
        <f>F5-F6+1</f>
        <v>366</v>
      </c>
      <c r="G9" s="41">
        <f>G5-G6+1</f>
        <v>365</v>
      </c>
      <c r="H9" s="41">
        <f>H5-H6+1</f>
        <v>365</v>
      </c>
      <c r="I9" s="41">
        <f>I5-I6+1</f>
        <v>365</v>
      </c>
      <c r="K9" s="66">
        <f t="shared" ref="K9:AD9" si="10">K5-K6+1</f>
        <v>90</v>
      </c>
      <c r="L9" s="66">
        <f t="shared" si="10"/>
        <v>91</v>
      </c>
      <c r="M9" s="66">
        <f t="shared" si="10"/>
        <v>92</v>
      </c>
      <c r="N9" s="66">
        <f t="shared" si="10"/>
        <v>92</v>
      </c>
      <c r="O9" s="66">
        <f t="shared" si="10"/>
        <v>91</v>
      </c>
      <c r="P9" s="66">
        <f t="shared" si="10"/>
        <v>91</v>
      </c>
      <c r="Q9" s="66">
        <f t="shared" si="10"/>
        <v>92</v>
      </c>
      <c r="R9" s="66">
        <f t="shared" si="10"/>
        <v>92</v>
      </c>
      <c r="S9" s="66">
        <f t="shared" si="10"/>
        <v>90</v>
      </c>
      <c r="T9" s="66">
        <f t="shared" si="10"/>
        <v>91</v>
      </c>
      <c r="U9" s="66">
        <f t="shared" si="10"/>
        <v>92</v>
      </c>
      <c r="V9" s="66">
        <f t="shared" si="10"/>
        <v>92</v>
      </c>
      <c r="W9" s="66">
        <f t="shared" si="10"/>
        <v>90</v>
      </c>
      <c r="X9" s="66">
        <f t="shared" si="10"/>
        <v>91</v>
      </c>
      <c r="Y9" s="66">
        <f t="shared" si="10"/>
        <v>92</v>
      </c>
      <c r="Z9" s="66">
        <f t="shared" si="10"/>
        <v>92</v>
      </c>
      <c r="AA9" s="66">
        <f t="shared" si="10"/>
        <v>90</v>
      </c>
      <c r="AB9" s="66">
        <f t="shared" si="10"/>
        <v>91</v>
      </c>
      <c r="AC9" s="66">
        <f t="shared" si="10"/>
        <v>92</v>
      </c>
      <c r="AD9" s="66">
        <f t="shared" si="10"/>
        <v>92</v>
      </c>
      <c r="AF9" s="65">
        <f t="shared" ref="AF9:BK9" si="11">AF5-AF6+1</f>
        <v>31</v>
      </c>
      <c r="AG9" s="65">
        <f t="shared" si="11"/>
        <v>28</v>
      </c>
      <c r="AH9" s="65">
        <f t="shared" si="11"/>
        <v>31</v>
      </c>
      <c r="AI9" s="65">
        <f t="shared" si="11"/>
        <v>30</v>
      </c>
      <c r="AJ9" s="65">
        <f t="shared" si="11"/>
        <v>31</v>
      </c>
      <c r="AK9" s="65">
        <f t="shared" si="11"/>
        <v>30</v>
      </c>
      <c r="AL9" s="65">
        <f t="shared" si="11"/>
        <v>31</v>
      </c>
      <c r="AM9" s="65">
        <f t="shared" si="11"/>
        <v>31</v>
      </c>
      <c r="AN9" s="65">
        <f t="shared" si="11"/>
        <v>30</v>
      </c>
      <c r="AO9" s="65">
        <f t="shared" si="11"/>
        <v>31</v>
      </c>
      <c r="AP9" s="65">
        <f t="shared" si="11"/>
        <v>30</v>
      </c>
      <c r="AQ9" s="65">
        <f t="shared" si="11"/>
        <v>31</v>
      </c>
      <c r="AR9" s="65">
        <f t="shared" si="11"/>
        <v>31</v>
      </c>
      <c r="AS9" s="65">
        <f t="shared" si="11"/>
        <v>29</v>
      </c>
      <c r="AT9" s="65">
        <f t="shared" si="11"/>
        <v>31</v>
      </c>
      <c r="AU9" s="65">
        <f t="shared" si="11"/>
        <v>30</v>
      </c>
      <c r="AV9" s="65">
        <f t="shared" si="11"/>
        <v>31</v>
      </c>
      <c r="AW9" s="65">
        <f t="shared" si="11"/>
        <v>30</v>
      </c>
      <c r="AX9" s="65">
        <f t="shared" si="11"/>
        <v>31</v>
      </c>
      <c r="AY9" s="65">
        <f t="shared" si="11"/>
        <v>31</v>
      </c>
      <c r="AZ9" s="65">
        <f t="shared" si="11"/>
        <v>30</v>
      </c>
      <c r="BA9" s="65">
        <f t="shared" si="11"/>
        <v>31</v>
      </c>
      <c r="BB9" s="65">
        <f t="shared" si="11"/>
        <v>30</v>
      </c>
      <c r="BC9" s="65">
        <f t="shared" si="11"/>
        <v>31</v>
      </c>
      <c r="BD9" s="65">
        <f t="shared" si="11"/>
        <v>31</v>
      </c>
      <c r="BE9" s="65">
        <f t="shared" si="11"/>
        <v>28</v>
      </c>
      <c r="BF9" s="65">
        <f t="shared" si="11"/>
        <v>31</v>
      </c>
      <c r="BG9" s="65">
        <f t="shared" si="11"/>
        <v>30</v>
      </c>
      <c r="BH9" s="65">
        <f t="shared" si="11"/>
        <v>31</v>
      </c>
      <c r="BI9" s="65">
        <f t="shared" si="11"/>
        <v>30</v>
      </c>
      <c r="BJ9" s="65">
        <f t="shared" si="11"/>
        <v>31</v>
      </c>
      <c r="BK9" s="65">
        <f t="shared" si="11"/>
        <v>31</v>
      </c>
      <c r="BL9" s="65">
        <f t="shared" ref="BL9:CM9" si="12">BL5-BL6+1</f>
        <v>30</v>
      </c>
      <c r="BM9" s="65">
        <f t="shared" si="12"/>
        <v>31</v>
      </c>
      <c r="BN9" s="65">
        <f t="shared" si="12"/>
        <v>30</v>
      </c>
      <c r="BO9" s="65">
        <f t="shared" si="12"/>
        <v>31</v>
      </c>
      <c r="BP9" s="65">
        <f t="shared" si="12"/>
        <v>31</v>
      </c>
      <c r="BQ9" s="65">
        <f t="shared" si="12"/>
        <v>28</v>
      </c>
      <c r="BR9" s="65">
        <f t="shared" si="12"/>
        <v>31</v>
      </c>
      <c r="BS9" s="65">
        <f t="shared" si="12"/>
        <v>30</v>
      </c>
      <c r="BT9" s="65">
        <f t="shared" si="12"/>
        <v>31</v>
      </c>
      <c r="BU9" s="65">
        <f t="shared" si="12"/>
        <v>30</v>
      </c>
      <c r="BV9" s="65">
        <f t="shared" si="12"/>
        <v>31</v>
      </c>
      <c r="BW9" s="65">
        <f t="shared" si="12"/>
        <v>31</v>
      </c>
      <c r="BX9" s="65">
        <f t="shared" si="12"/>
        <v>30</v>
      </c>
      <c r="BY9" s="65">
        <f t="shared" si="12"/>
        <v>31</v>
      </c>
      <c r="BZ9" s="65">
        <f t="shared" si="12"/>
        <v>30</v>
      </c>
      <c r="CA9" s="65">
        <f t="shared" si="12"/>
        <v>31</v>
      </c>
      <c r="CB9" s="65">
        <f t="shared" si="12"/>
        <v>31</v>
      </c>
      <c r="CC9" s="65">
        <f t="shared" si="12"/>
        <v>28</v>
      </c>
      <c r="CD9" s="65">
        <f t="shared" si="12"/>
        <v>31</v>
      </c>
      <c r="CE9" s="65">
        <f t="shared" si="12"/>
        <v>30</v>
      </c>
      <c r="CF9" s="65">
        <f t="shared" si="12"/>
        <v>31</v>
      </c>
      <c r="CG9" s="65">
        <f t="shared" si="12"/>
        <v>30</v>
      </c>
      <c r="CH9" s="65">
        <f t="shared" si="12"/>
        <v>31</v>
      </c>
      <c r="CI9" s="65">
        <f t="shared" si="12"/>
        <v>31</v>
      </c>
      <c r="CJ9" s="65">
        <f t="shared" si="12"/>
        <v>30</v>
      </c>
      <c r="CK9" s="65">
        <f t="shared" si="12"/>
        <v>31</v>
      </c>
      <c r="CL9" s="65">
        <f t="shared" si="12"/>
        <v>30</v>
      </c>
      <c r="CM9" s="65">
        <f t="shared" si="12"/>
        <v>31</v>
      </c>
    </row>
    <row r="10" spans="2:91" s="20" customFormat="1" ht="15" x14ac:dyDescent="0.2"/>
    <row r="11" spans="2:91" s="20" customFormat="1" ht="15" x14ac:dyDescent="0.2">
      <c r="B11" s="23" t="s">
        <v>301</v>
      </c>
    </row>
    <row r="12" spans="2:91" s="20" customFormat="1" ht="11" customHeight="1" x14ac:dyDescent="0.2">
      <c r="B12" s="23"/>
    </row>
    <row r="13" spans="2:91" s="20" customFormat="1" ht="15" x14ac:dyDescent="0.2">
      <c r="B13" s="20" t="s">
        <v>379</v>
      </c>
      <c r="C13" s="19" t="str">
        <f>Inputs!$J$16</f>
        <v>EUR</v>
      </c>
      <c r="D13" s="19" t="s">
        <v>19</v>
      </c>
      <c r="E13" s="27">
        <f t="shared" ref="E13:I15" ca="1" si="13">SUMIF($AF$4:$CM$4,E$4,$AF13:$CM13)</f>
        <v>-414492.54974266875</v>
      </c>
      <c r="F13" s="27">
        <f t="shared" ca="1" si="13"/>
        <v>-1307866.6241531116</v>
      </c>
      <c r="G13" s="27">
        <f t="shared" ca="1" si="13"/>
        <v>-1444018.7044951592</v>
      </c>
      <c r="H13" s="27">
        <f t="shared" ca="1" si="13"/>
        <v>-1545121.2764190873</v>
      </c>
      <c r="I13" s="27">
        <f t="shared" ca="1" si="13"/>
        <v>-1778259.0593841302</v>
      </c>
      <c r="K13" s="27">
        <f t="shared" ref="K13:T15" ca="1" si="14">SUMIFS($AF13:$CM13,$AF$4:$CM$4,K$4,$AF$8:$CM$8,K$8)</f>
        <v>0</v>
      </c>
      <c r="L13" s="27">
        <f t="shared" ca="1" si="14"/>
        <v>-30000</v>
      </c>
      <c r="M13" s="27">
        <f t="shared" ca="1" si="14"/>
        <v>-73171.604335463329</v>
      </c>
      <c r="N13" s="27">
        <f t="shared" ca="1" si="14"/>
        <v>-311320.94540720538</v>
      </c>
      <c r="O13" s="27">
        <f t="shared" ca="1" si="14"/>
        <v>-306803.50245395303</v>
      </c>
      <c r="P13" s="27">
        <f t="shared" ca="1" si="14"/>
        <v>-305024.91532040096</v>
      </c>
      <c r="Q13" s="27">
        <f t="shared" ca="1" si="14"/>
        <v>-333130.6886966434</v>
      </c>
      <c r="R13" s="27">
        <f t="shared" ca="1" si="14"/>
        <v>-362907.51768211403</v>
      </c>
      <c r="S13" s="27">
        <f t="shared" ca="1" si="14"/>
        <v>-337014.86539975926</v>
      </c>
      <c r="T13" s="27">
        <f t="shared" ca="1" si="14"/>
        <v>-337451.99997063761</v>
      </c>
      <c r="U13" s="27">
        <f t="shared" ref="U13:AD15" ca="1" si="15">SUMIFS($AF13:$CM13,$AF$4:$CM$4,U$4,$AF$8:$CM$8,U$8)</f>
        <v>-367663.11351065501</v>
      </c>
      <c r="V13" s="27">
        <f t="shared" ca="1" si="15"/>
        <v>-401888.72561410733</v>
      </c>
      <c r="W13" s="27">
        <f t="shared" ca="1" si="15"/>
        <v>-359033.49468255602</v>
      </c>
      <c r="X13" s="27">
        <f t="shared" ca="1" si="15"/>
        <v>-362137.59675621835</v>
      </c>
      <c r="Y13" s="27">
        <f t="shared" ca="1" si="15"/>
        <v>-396038.43940996379</v>
      </c>
      <c r="Z13" s="27">
        <f t="shared" ca="1" si="15"/>
        <v>-427911.74557034869</v>
      </c>
      <c r="AA13" s="27">
        <f t="shared" ca="1" si="15"/>
        <v>-415377.78487010975</v>
      </c>
      <c r="AB13" s="27">
        <f t="shared" ca="1" si="15"/>
        <v>-417405.56981478771</v>
      </c>
      <c r="AC13" s="27">
        <f t="shared" ca="1" si="15"/>
        <v>-451594.57567198027</v>
      </c>
      <c r="AD13" s="27">
        <f t="shared" ca="1" si="15"/>
        <v>-493881.12902725226</v>
      </c>
      <c r="AF13" s="27">
        <f t="shared" ref="AF13:BK13" ca="1" si="16">AF67+AF99+AF106+AF113+AF170+AF227</f>
        <v>0</v>
      </c>
      <c r="AG13" s="27">
        <f t="shared" ca="1" si="16"/>
        <v>0</v>
      </c>
      <c r="AH13" s="27">
        <f t="shared" ca="1" si="16"/>
        <v>0</v>
      </c>
      <c r="AI13" s="27">
        <f t="shared" ca="1" si="16"/>
        <v>0</v>
      </c>
      <c r="AJ13" s="27">
        <f t="shared" ca="1" si="16"/>
        <v>0</v>
      </c>
      <c r="AK13" s="27">
        <f t="shared" ca="1" si="16"/>
        <v>-30000</v>
      </c>
      <c r="AL13" s="27">
        <f t="shared" ca="1" si="16"/>
        <v>-60000</v>
      </c>
      <c r="AM13" s="27">
        <f t="shared" ca="1" si="16"/>
        <v>0</v>
      </c>
      <c r="AN13" s="27">
        <f t="shared" ca="1" si="16"/>
        <v>-13171.604335463326</v>
      </c>
      <c r="AO13" s="27">
        <f t="shared" ca="1" si="16"/>
        <v>-103116.73927624244</v>
      </c>
      <c r="AP13" s="27">
        <f t="shared" ca="1" si="16"/>
        <v>-100887.81408938419</v>
      </c>
      <c r="AQ13" s="27">
        <f t="shared" ca="1" si="16"/>
        <v>-107316.39204157877</v>
      </c>
      <c r="AR13" s="27">
        <f t="shared" ca="1" si="16"/>
        <v>-113088.26090548695</v>
      </c>
      <c r="AS13" s="27">
        <f t="shared" ca="1" si="16"/>
        <v>-83295.995354151513</v>
      </c>
      <c r="AT13" s="27">
        <f t="shared" ca="1" si="16"/>
        <v>-110419.24619431456</v>
      </c>
      <c r="AU13" s="27">
        <f t="shared" ca="1" si="16"/>
        <v>-97180.279500160177</v>
      </c>
      <c r="AV13" s="27">
        <f t="shared" ca="1" si="16"/>
        <v>-105194.67069330481</v>
      </c>
      <c r="AW13" s="27">
        <f t="shared" ca="1" si="16"/>
        <v>-102649.96512693597</v>
      </c>
      <c r="AX13" s="27">
        <f t="shared" ca="1" si="16"/>
        <v>-105522.65196777874</v>
      </c>
      <c r="AY13" s="27">
        <f t="shared" ca="1" si="16"/>
        <v>-121160.92161319668</v>
      </c>
      <c r="AZ13" s="27">
        <f t="shared" ca="1" si="16"/>
        <v>-106447.11511566798</v>
      </c>
      <c r="BA13" s="27">
        <f t="shared" ca="1" si="16"/>
        <v>-118508.96329810534</v>
      </c>
      <c r="BB13" s="27">
        <f t="shared" ca="1" si="16"/>
        <v>-121094.7895255925</v>
      </c>
      <c r="BC13" s="27">
        <f t="shared" ca="1" si="16"/>
        <v>-123303.76485841617</v>
      </c>
      <c r="BD13" s="27">
        <f t="shared" ca="1" si="16"/>
        <v>-125023.79141503847</v>
      </c>
      <c r="BE13" s="27">
        <f t="shared" ca="1" si="16"/>
        <v>-90428.459062674199</v>
      </c>
      <c r="BF13" s="27">
        <f t="shared" ca="1" si="16"/>
        <v>-121562.6149220466</v>
      </c>
      <c r="BG13" s="27">
        <f t="shared" ca="1" si="16"/>
        <v>-109161.18303843215</v>
      </c>
      <c r="BH13" s="27">
        <f t="shared" ca="1" si="16"/>
        <v>-116952.37536981923</v>
      </c>
      <c r="BI13" s="27">
        <f t="shared" ca="1" si="16"/>
        <v>-111338.4415623862</v>
      </c>
      <c r="BJ13" s="27">
        <f t="shared" ca="1" si="16"/>
        <v>-115666.43628063161</v>
      </c>
      <c r="BK13" s="27">
        <f t="shared" ca="1" si="16"/>
        <v>-137276.1336690055</v>
      </c>
      <c r="BL13" s="27">
        <f t="shared" ref="BL13:CM13" ca="1" si="17">BL67+BL99+BL106+BL113+BL170+BL227</f>
        <v>-114720.54356101787</v>
      </c>
      <c r="BM13" s="27">
        <f t="shared" ca="1" si="17"/>
        <v>-131627.74330447961</v>
      </c>
      <c r="BN13" s="27">
        <f t="shared" ca="1" si="17"/>
        <v>-135286.44072900311</v>
      </c>
      <c r="BO13" s="27">
        <f t="shared" ca="1" si="17"/>
        <v>-134974.54158062465</v>
      </c>
      <c r="BP13" s="27">
        <f t="shared" ca="1" si="17"/>
        <v>-134781.44956356526</v>
      </c>
      <c r="BQ13" s="27">
        <f t="shared" ca="1" si="17"/>
        <v>-96638.446112677309</v>
      </c>
      <c r="BR13" s="27">
        <f t="shared" ca="1" si="17"/>
        <v>-127613.59900631348</v>
      </c>
      <c r="BS13" s="27">
        <f t="shared" ca="1" si="17"/>
        <v>-116657.8542517701</v>
      </c>
      <c r="BT13" s="27">
        <f t="shared" ca="1" si="17"/>
        <v>-128705.54222437521</v>
      </c>
      <c r="BU13" s="27">
        <f t="shared" ca="1" si="17"/>
        <v>-116774.20028007307</v>
      </c>
      <c r="BV13" s="27">
        <f t="shared" ca="1" si="17"/>
        <v>-125059.58210486715</v>
      </c>
      <c r="BW13" s="27">
        <f t="shared" ca="1" si="17"/>
        <v>-146457.26295875141</v>
      </c>
      <c r="BX13" s="27">
        <f t="shared" ca="1" si="17"/>
        <v>-124521.59434634526</v>
      </c>
      <c r="BY13" s="27">
        <f t="shared" ca="1" si="17"/>
        <v>-141972.41478839691</v>
      </c>
      <c r="BZ13" s="27">
        <f t="shared" ca="1" si="17"/>
        <v>-142309.5290283341</v>
      </c>
      <c r="CA13" s="27">
        <f t="shared" ca="1" si="17"/>
        <v>-143629.80175361771</v>
      </c>
      <c r="CB13" s="27">
        <f t="shared" ca="1" si="17"/>
        <v>-159297.10916383099</v>
      </c>
      <c r="CC13" s="27">
        <f t="shared" ca="1" si="17"/>
        <v>-110316.75153751174</v>
      </c>
      <c r="CD13" s="27">
        <f t="shared" ca="1" si="17"/>
        <v>-145763.92416876703</v>
      </c>
      <c r="CE13" s="27">
        <f t="shared" ca="1" si="17"/>
        <v>-133389.8935445543</v>
      </c>
      <c r="CF13" s="27">
        <f t="shared" ca="1" si="17"/>
        <v>-147428.9057441258</v>
      </c>
      <c r="CG13" s="27">
        <f t="shared" ca="1" si="17"/>
        <v>-136586.77052610766</v>
      </c>
      <c r="CH13" s="27">
        <f t="shared" ca="1" si="17"/>
        <v>-144677.47615793208</v>
      </c>
      <c r="CI13" s="27">
        <f t="shared" ca="1" si="17"/>
        <v>-164751.68153324269</v>
      </c>
      <c r="CJ13" s="27">
        <f t="shared" ca="1" si="17"/>
        <v>-142165.41798080551</v>
      </c>
      <c r="CK13" s="27">
        <f t="shared" ca="1" si="17"/>
        <v>-167586.93064647069</v>
      </c>
      <c r="CL13" s="27">
        <f t="shared" ca="1" si="17"/>
        <v>-159847.59361450191</v>
      </c>
      <c r="CM13" s="27">
        <f t="shared" ca="1" si="17"/>
        <v>-166446.60476627963</v>
      </c>
    </row>
    <row r="14" spans="2:91" s="20" customFormat="1" ht="15" x14ac:dyDescent="0.2">
      <c r="B14" s="20" t="s">
        <v>378</v>
      </c>
      <c r="C14" s="19" t="str">
        <f>Inputs!$J$16</f>
        <v>EUR</v>
      </c>
      <c r="D14" s="19" t="s">
        <v>19</v>
      </c>
      <c r="E14" s="27">
        <f t="shared" ca="1" si="13"/>
        <v>-498000</v>
      </c>
      <c r="F14" s="27">
        <f t="shared" ca="1" si="13"/>
        <v>0</v>
      </c>
      <c r="G14" s="27">
        <f t="shared" ca="1" si="13"/>
        <v>0</v>
      </c>
      <c r="H14" s="27">
        <f t="shared" ca="1" si="13"/>
        <v>0</v>
      </c>
      <c r="I14" s="27">
        <f t="shared" ca="1" si="13"/>
        <v>0</v>
      </c>
      <c r="K14" s="27">
        <f t="shared" ca="1" si="14"/>
        <v>-233000</v>
      </c>
      <c r="L14" s="27">
        <f t="shared" ca="1" si="14"/>
        <v>-265000</v>
      </c>
      <c r="M14" s="27">
        <f t="shared" ca="1" si="14"/>
        <v>0</v>
      </c>
      <c r="N14" s="27">
        <f t="shared" ca="1" si="14"/>
        <v>0</v>
      </c>
      <c r="O14" s="27">
        <f t="shared" ca="1" si="14"/>
        <v>0</v>
      </c>
      <c r="P14" s="27">
        <f t="shared" ca="1" si="14"/>
        <v>0</v>
      </c>
      <c r="Q14" s="27">
        <f t="shared" ca="1" si="14"/>
        <v>0</v>
      </c>
      <c r="R14" s="27">
        <f t="shared" ca="1" si="14"/>
        <v>0</v>
      </c>
      <c r="S14" s="27">
        <f t="shared" ca="1" si="14"/>
        <v>0</v>
      </c>
      <c r="T14" s="27">
        <f t="shared" ca="1" si="14"/>
        <v>0</v>
      </c>
      <c r="U14" s="27">
        <f t="shared" ca="1" si="15"/>
        <v>0</v>
      </c>
      <c r="V14" s="27">
        <f t="shared" ca="1" si="15"/>
        <v>0</v>
      </c>
      <c r="W14" s="27">
        <f t="shared" ca="1" si="15"/>
        <v>0</v>
      </c>
      <c r="X14" s="27">
        <f t="shared" ca="1" si="15"/>
        <v>0</v>
      </c>
      <c r="Y14" s="27">
        <f t="shared" ca="1" si="15"/>
        <v>0</v>
      </c>
      <c r="Z14" s="27">
        <f t="shared" ca="1" si="15"/>
        <v>0</v>
      </c>
      <c r="AA14" s="27">
        <f t="shared" ca="1" si="15"/>
        <v>0</v>
      </c>
      <c r="AB14" s="27">
        <f t="shared" ca="1" si="15"/>
        <v>0</v>
      </c>
      <c r="AC14" s="27">
        <f t="shared" ca="1" si="15"/>
        <v>0</v>
      </c>
      <c r="AD14" s="27">
        <f t="shared" ca="1" si="15"/>
        <v>0</v>
      </c>
      <c r="AF14" s="27">
        <f t="shared" ref="AF14:BK14" ca="1" si="18">AF129</f>
        <v>0</v>
      </c>
      <c r="AG14" s="27">
        <f t="shared" ca="1" si="18"/>
        <v>-23000</v>
      </c>
      <c r="AH14" s="27">
        <f t="shared" ca="1" si="18"/>
        <v>-210000</v>
      </c>
      <c r="AI14" s="27">
        <f t="shared" ca="1" si="18"/>
        <v>0</v>
      </c>
      <c r="AJ14" s="27">
        <f t="shared" ca="1" si="18"/>
        <v>-265000</v>
      </c>
      <c r="AK14" s="27">
        <f t="shared" ca="1" si="18"/>
        <v>0</v>
      </c>
      <c r="AL14" s="27">
        <f t="shared" ca="1" si="18"/>
        <v>0</v>
      </c>
      <c r="AM14" s="27">
        <f t="shared" ca="1" si="18"/>
        <v>0</v>
      </c>
      <c r="AN14" s="27">
        <f t="shared" ca="1" si="18"/>
        <v>0</v>
      </c>
      <c r="AO14" s="27">
        <f t="shared" ca="1" si="18"/>
        <v>0</v>
      </c>
      <c r="AP14" s="27">
        <f t="shared" ca="1" si="18"/>
        <v>0</v>
      </c>
      <c r="AQ14" s="27">
        <f t="shared" ca="1" si="18"/>
        <v>0</v>
      </c>
      <c r="AR14" s="27">
        <f t="shared" ca="1" si="18"/>
        <v>0</v>
      </c>
      <c r="AS14" s="27">
        <f t="shared" ca="1" si="18"/>
        <v>0</v>
      </c>
      <c r="AT14" s="27">
        <f t="shared" ca="1" si="18"/>
        <v>0</v>
      </c>
      <c r="AU14" s="27">
        <f t="shared" ca="1" si="18"/>
        <v>0</v>
      </c>
      <c r="AV14" s="27">
        <f t="shared" ca="1" si="18"/>
        <v>0</v>
      </c>
      <c r="AW14" s="27">
        <f t="shared" ca="1" si="18"/>
        <v>0</v>
      </c>
      <c r="AX14" s="27">
        <f t="shared" ca="1" si="18"/>
        <v>0</v>
      </c>
      <c r="AY14" s="27">
        <f t="shared" ca="1" si="18"/>
        <v>0</v>
      </c>
      <c r="AZ14" s="27">
        <f t="shared" ca="1" si="18"/>
        <v>0</v>
      </c>
      <c r="BA14" s="27">
        <f t="shared" ca="1" si="18"/>
        <v>0</v>
      </c>
      <c r="BB14" s="27">
        <f t="shared" ca="1" si="18"/>
        <v>0</v>
      </c>
      <c r="BC14" s="27">
        <f t="shared" ca="1" si="18"/>
        <v>0</v>
      </c>
      <c r="BD14" s="27">
        <f t="shared" ca="1" si="18"/>
        <v>0</v>
      </c>
      <c r="BE14" s="27">
        <f t="shared" ca="1" si="18"/>
        <v>0</v>
      </c>
      <c r="BF14" s="27">
        <f t="shared" ca="1" si="18"/>
        <v>0</v>
      </c>
      <c r="BG14" s="27">
        <f t="shared" ca="1" si="18"/>
        <v>0</v>
      </c>
      <c r="BH14" s="27">
        <f t="shared" ca="1" si="18"/>
        <v>0</v>
      </c>
      <c r="BI14" s="27">
        <f t="shared" ca="1" si="18"/>
        <v>0</v>
      </c>
      <c r="BJ14" s="27">
        <f t="shared" ca="1" si="18"/>
        <v>0</v>
      </c>
      <c r="BK14" s="27">
        <f t="shared" ca="1" si="18"/>
        <v>0</v>
      </c>
      <c r="BL14" s="27">
        <f t="shared" ref="BL14:CM14" ca="1" si="19">BL129</f>
        <v>0</v>
      </c>
      <c r="BM14" s="27">
        <f t="shared" ca="1" si="19"/>
        <v>0</v>
      </c>
      <c r="BN14" s="27">
        <f t="shared" ca="1" si="19"/>
        <v>0</v>
      </c>
      <c r="BO14" s="27">
        <f t="shared" ca="1" si="19"/>
        <v>0</v>
      </c>
      <c r="BP14" s="27">
        <f t="shared" ca="1" si="19"/>
        <v>0</v>
      </c>
      <c r="BQ14" s="27">
        <f t="shared" ca="1" si="19"/>
        <v>0</v>
      </c>
      <c r="BR14" s="27">
        <f t="shared" ca="1" si="19"/>
        <v>0</v>
      </c>
      <c r="BS14" s="27">
        <f t="shared" ca="1" si="19"/>
        <v>0</v>
      </c>
      <c r="BT14" s="27">
        <f t="shared" ca="1" si="19"/>
        <v>0</v>
      </c>
      <c r="BU14" s="27">
        <f t="shared" ca="1" si="19"/>
        <v>0</v>
      </c>
      <c r="BV14" s="27">
        <f t="shared" ca="1" si="19"/>
        <v>0</v>
      </c>
      <c r="BW14" s="27">
        <f t="shared" ca="1" si="19"/>
        <v>0</v>
      </c>
      <c r="BX14" s="27">
        <f t="shared" ca="1" si="19"/>
        <v>0</v>
      </c>
      <c r="BY14" s="27">
        <f t="shared" ca="1" si="19"/>
        <v>0</v>
      </c>
      <c r="BZ14" s="27">
        <f t="shared" ca="1" si="19"/>
        <v>0</v>
      </c>
      <c r="CA14" s="27">
        <f t="shared" ca="1" si="19"/>
        <v>0</v>
      </c>
      <c r="CB14" s="27">
        <f t="shared" ca="1" si="19"/>
        <v>0</v>
      </c>
      <c r="CC14" s="27">
        <f t="shared" ca="1" si="19"/>
        <v>0</v>
      </c>
      <c r="CD14" s="27">
        <f t="shared" ca="1" si="19"/>
        <v>0</v>
      </c>
      <c r="CE14" s="27">
        <f t="shared" ca="1" si="19"/>
        <v>0</v>
      </c>
      <c r="CF14" s="27">
        <f t="shared" ca="1" si="19"/>
        <v>0</v>
      </c>
      <c r="CG14" s="27">
        <f t="shared" ca="1" si="19"/>
        <v>0</v>
      </c>
      <c r="CH14" s="27">
        <f t="shared" ca="1" si="19"/>
        <v>0</v>
      </c>
      <c r="CI14" s="27">
        <f t="shared" ca="1" si="19"/>
        <v>0</v>
      </c>
      <c r="CJ14" s="27">
        <f t="shared" ca="1" si="19"/>
        <v>0</v>
      </c>
      <c r="CK14" s="27">
        <f t="shared" ca="1" si="19"/>
        <v>0</v>
      </c>
      <c r="CL14" s="27">
        <f t="shared" ca="1" si="19"/>
        <v>0</v>
      </c>
      <c r="CM14" s="27">
        <f t="shared" ca="1" si="19"/>
        <v>0</v>
      </c>
    </row>
    <row r="15" spans="2:91" s="20" customFormat="1" ht="15" x14ac:dyDescent="0.2">
      <c r="B15" s="20" t="s">
        <v>377</v>
      </c>
      <c r="C15" s="19" t="str">
        <f>Inputs!$J$16</f>
        <v>EUR</v>
      </c>
      <c r="D15" s="19" t="s">
        <v>19</v>
      </c>
      <c r="E15" s="27">
        <f t="shared" ca="1" si="13"/>
        <v>-10000</v>
      </c>
      <c r="F15" s="27">
        <f t="shared" ca="1" si="13"/>
        <v>0</v>
      </c>
      <c r="G15" s="27">
        <f t="shared" ca="1" si="13"/>
        <v>0</v>
      </c>
      <c r="H15" s="27">
        <f t="shared" ca="1" si="13"/>
        <v>0</v>
      </c>
      <c r="I15" s="27">
        <f t="shared" ca="1" si="13"/>
        <v>0</v>
      </c>
      <c r="K15" s="27">
        <f t="shared" ca="1" si="14"/>
        <v>0</v>
      </c>
      <c r="L15" s="27">
        <f t="shared" ca="1" si="14"/>
        <v>0</v>
      </c>
      <c r="M15" s="27">
        <f t="shared" ca="1" si="14"/>
        <v>-10000</v>
      </c>
      <c r="N15" s="27">
        <f t="shared" ca="1" si="14"/>
        <v>0</v>
      </c>
      <c r="O15" s="27">
        <f t="shared" ca="1" si="14"/>
        <v>0</v>
      </c>
      <c r="P15" s="27">
        <f t="shared" ca="1" si="14"/>
        <v>0</v>
      </c>
      <c r="Q15" s="27">
        <f t="shared" ca="1" si="14"/>
        <v>0</v>
      </c>
      <c r="R15" s="27">
        <f t="shared" ca="1" si="14"/>
        <v>0</v>
      </c>
      <c r="S15" s="27">
        <f t="shared" ca="1" si="14"/>
        <v>0</v>
      </c>
      <c r="T15" s="27">
        <f t="shared" ca="1" si="14"/>
        <v>0</v>
      </c>
      <c r="U15" s="27">
        <f t="shared" ca="1" si="15"/>
        <v>0</v>
      </c>
      <c r="V15" s="27">
        <f t="shared" ca="1" si="15"/>
        <v>0</v>
      </c>
      <c r="W15" s="27">
        <f t="shared" ca="1" si="15"/>
        <v>0</v>
      </c>
      <c r="X15" s="27">
        <f t="shared" ca="1" si="15"/>
        <v>0</v>
      </c>
      <c r="Y15" s="27">
        <f t="shared" ca="1" si="15"/>
        <v>0</v>
      </c>
      <c r="Z15" s="27">
        <f t="shared" ca="1" si="15"/>
        <v>0</v>
      </c>
      <c r="AA15" s="27">
        <f t="shared" ca="1" si="15"/>
        <v>0</v>
      </c>
      <c r="AB15" s="27">
        <f t="shared" ca="1" si="15"/>
        <v>0</v>
      </c>
      <c r="AC15" s="27">
        <f t="shared" ca="1" si="15"/>
        <v>0</v>
      </c>
      <c r="AD15" s="27">
        <f t="shared" ca="1" si="15"/>
        <v>0</v>
      </c>
      <c r="AF15" s="27">
        <f t="shared" ref="AF15:BK15" ca="1" si="20">AF263</f>
        <v>0</v>
      </c>
      <c r="AG15" s="27">
        <f t="shared" ca="1" si="20"/>
        <v>0</v>
      </c>
      <c r="AH15" s="27">
        <f t="shared" ca="1" si="20"/>
        <v>0</v>
      </c>
      <c r="AI15" s="27">
        <f t="shared" ca="1" si="20"/>
        <v>0</v>
      </c>
      <c r="AJ15" s="27">
        <f t="shared" ca="1" si="20"/>
        <v>0</v>
      </c>
      <c r="AK15" s="27">
        <f t="shared" ca="1" si="20"/>
        <v>0</v>
      </c>
      <c r="AL15" s="27">
        <f t="shared" ca="1" si="20"/>
        <v>-10000</v>
      </c>
      <c r="AM15" s="27">
        <f t="shared" ca="1" si="20"/>
        <v>0</v>
      </c>
      <c r="AN15" s="27">
        <f t="shared" ca="1" si="20"/>
        <v>0</v>
      </c>
      <c r="AO15" s="27">
        <f t="shared" ca="1" si="20"/>
        <v>0</v>
      </c>
      <c r="AP15" s="27">
        <f t="shared" ca="1" si="20"/>
        <v>0</v>
      </c>
      <c r="AQ15" s="27">
        <f t="shared" ca="1" si="20"/>
        <v>0</v>
      </c>
      <c r="AR15" s="27">
        <f t="shared" ca="1" si="20"/>
        <v>0</v>
      </c>
      <c r="AS15" s="27">
        <f t="shared" ca="1" si="20"/>
        <v>0</v>
      </c>
      <c r="AT15" s="27">
        <f t="shared" ca="1" si="20"/>
        <v>0</v>
      </c>
      <c r="AU15" s="27">
        <f t="shared" ca="1" si="20"/>
        <v>0</v>
      </c>
      <c r="AV15" s="27">
        <f t="shared" ca="1" si="20"/>
        <v>0</v>
      </c>
      <c r="AW15" s="27">
        <f t="shared" ca="1" si="20"/>
        <v>0</v>
      </c>
      <c r="AX15" s="27">
        <f t="shared" ca="1" si="20"/>
        <v>0</v>
      </c>
      <c r="AY15" s="27">
        <f t="shared" ca="1" si="20"/>
        <v>0</v>
      </c>
      <c r="AZ15" s="27">
        <f t="shared" ca="1" si="20"/>
        <v>0</v>
      </c>
      <c r="BA15" s="27">
        <f t="shared" ca="1" si="20"/>
        <v>0</v>
      </c>
      <c r="BB15" s="27">
        <f t="shared" ca="1" si="20"/>
        <v>0</v>
      </c>
      <c r="BC15" s="27">
        <f t="shared" ca="1" si="20"/>
        <v>0</v>
      </c>
      <c r="BD15" s="27">
        <f t="shared" ca="1" si="20"/>
        <v>0</v>
      </c>
      <c r="BE15" s="27">
        <f t="shared" ca="1" si="20"/>
        <v>0</v>
      </c>
      <c r="BF15" s="27">
        <f t="shared" ca="1" si="20"/>
        <v>0</v>
      </c>
      <c r="BG15" s="27">
        <f t="shared" ca="1" si="20"/>
        <v>0</v>
      </c>
      <c r="BH15" s="27">
        <f t="shared" ca="1" si="20"/>
        <v>0</v>
      </c>
      <c r="BI15" s="27">
        <f t="shared" ca="1" si="20"/>
        <v>0</v>
      </c>
      <c r="BJ15" s="27">
        <f t="shared" ca="1" si="20"/>
        <v>0</v>
      </c>
      <c r="BK15" s="27">
        <f t="shared" ca="1" si="20"/>
        <v>0</v>
      </c>
      <c r="BL15" s="27">
        <f t="shared" ref="BL15:CM15" ca="1" si="21">BL263</f>
        <v>0</v>
      </c>
      <c r="BM15" s="27">
        <f t="shared" ca="1" si="21"/>
        <v>0</v>
      </c>
      <c r="BN15" s="27">
        <f t="shared" ca="1" si="21"/>
        <v>0</v>
      </c>
      <c r="BO15" s="27">
        <f t="shared" ca="1" si="21"/>
        <v>0</v>
      </c>
      <c r="BP15" s="27">
        <f t="shared" ca="1" si="21"/>
        <v>0</v>
      </c>
      <c r="BQ15" s="27">
        <f t="shared" ca="1" si="21"/>
        <v>0</v>
      </c>
      <c r="BR15" s="27">
        <f t="shared" ca="1" si="21"/>
        <v>0</v>
      </c>
      <c r="BS15" s="27">
        <f t="shared" ca="1" si="21"/>
        <v>0</v>
      </c>
      <c r="BT15" s="27">
        <f t="shared" ca="1" si="21"/>
        <v>0</v>
      </c>
      <c r="BU15" s="27">
        <f t="shared" ca="1" si="21"/>
        <v>0</v>
      </c>
      <c r="BV15" s="27">
        <f t="shared" ca="1" si="21"/>
        <v>0</v>
      </c>
      <c r="BW15" s="27">
        <f t="shared" ca="1" si="21"/>
        <v>0</v>
      </c>
      <c r="BX15" s="27">
        <f t="shared" ca="1" si="21"/>
        <v>0</v>
      </c>
      <c r="BY15" s="27">
        <f t="shared" ca="1" si="21"/>
        <v>0</v>
      </c>
      <c r="BZ15" s="27">
        <f t="shared" ca="1" si="21"/>
        <v>0</v>
      </c>
      <c r="CA15" s="27">
        <f t="shared" ca="1" si="21"/>
        <v>0</v>
      </c>
      <c r="CB15" s="27">
        <f t="shared" ca="1" si="21"/>
        <v>0</v>
      </c>
      <c r="CC15" s="27">
        <f t="shared" ca="1" si="21"/>
        <v>0</v>
      </c>
      <c r="CD15" s="27">
        <f t="shared" ca="1" si="21"/>
        <v>0</v>
      </c>
      <c r="CE15" s="27">
        <f t="shared" ca="1" si="21"/>
        <v>0</v>
      </c>
      <c r="CF15" s="27">
        <f t="shared" ca="1" si="21"/>
        <v>0</v>
      </c>
      <c r="CG15" s="27">
        <f t="shared" ca="1" si="21"/>
        <v>0</v>
      </c>
      <c r="CH15" s="27">
        <f t="shared" ca="1" si="21"/>
        <v>0</v>
      </c>
      <c r="CI15" s="27">
        <f t="shared" ca="1" si="21"/>
        <v>0</v>
      </c>
      <c r="CJ15" s="27">
        <f t="shared" ca="1" si="21"/>
        <v>0</v>
      </c>
      <c r="CK15" s="27">
        <f t="shared" ca="1" si="21"/>
        <v>0</v>
      </c>
      <c r="CL15" s="27">
        <f t="shared" ca="1" si="21"/>
        <v>0</v>
      </c>
      <c r="CM15" s="27">
        <f t="shared" ca="1" si="21"/>
        <v>0</v>
      </c>
    </row>
    <row r="16" spans="2:91" s="20" customFormat="1" ht="15" x14ac:dyDescent="0.2">
      <c r="B16" s="20" t="s">
        <v>376</v>
      </c>
      <c r="C16" s="19" t="str">
        <f>Inputs!$J$16</f>
        <v>EUR</v>
      </c>
      <c r="D16" s="19" t="s">
        <v>19</v>
      </c>
      <c r="E16" s="27">
        <f ca="1">E40+E66+E97+E98+E104+E105+E111+E112+E143+E169+E200+E226</f>
        <v>415845.99974266876</v>
      </c>
      <c r="F16" s="27">
        <f ca="1">F40+F66+F97+F98+F104+F105+F111+F112+F143+F169+F200+F226</f>
        <v>1308048.4841531115</v>
      </c>
      <c r="G16" s="27">
        <f ca="1">G40+G66+G97+G98+G104+G105+G111+G112+G143+G169+G200+G226</f>
        <v>1444139.4544951592</v>
      </c>
      <c r="H16" s="27">
        <f ca="1">H40+H66+H97+H98+H104+H105+H111+H112+H143+H169+H200+H226</f>
        <v>1545193.0439190869</v>
      </c>
      <c r="I16" s="27">
        <f ca="1">I40+I66+I97+I98+I104+I105+I111+I112+I143+I169+I200+I226</f>
        <v>1778511.2168841299</v>
      </c>
      <c r="K16" s="27">
        <f t="shared" ref="K16:AD16" ca="1" si="22">K40+K66+K97+K98+K104+K105+K111+K112+K143+K169+K200+K226</f>
        <v>0</v>
      </c>
      <c r="L16" s="27">
        <f t="shared" ca="1" si="22"/>
        <v>30000</v>
      </c>
      <c r="M16" s="27">
        <f t="shared" ca="1" si="22"/>
        <v>73171.604335463329</v>
      </c>
      <c r="N16" s="27">
        <f t="shared" ca="1" si="22"/>
        <v>312674.39540720545</v>
      </c>
      <c r="O16" s="27">
        <f t="shared" ca="1" si="22"/>
        <v>306839.38620395301</v>
      </c>
      <c r="P16" s="27">
        <f t="shared" ca="1" si="22"/>
        <v>304984.17532040097</v>
      </c>
      <c r="Q16" s="27">
        <f t="shared" ca="1" si="22"/>
        <v>333102.75869664346</v>
      </c>
      <c r="R16" s="27">
        <f t="shared" ca="1" si="22"/>
        <v>363122.16393211402</v>
      </c>
      <c r="S16" s="27">
        <f t="shared" ca="1" si="22"/>
        <v>336980.05789975921</v>
      </c>
      <c r="T16" s="27">
        <f t="shared" ca="1" si="22"/>
        <v>337384.40622063749</v>
      </c>
      <c r="U16" s="27">
        <f t="shared" ca="1" si="22"/>
        <v>367630.06476065493</v>
      </c>
      <c r="V16" s="27">
        <f t="shared" ca="1" si="22"/>
        <v>402144.92561410746</v>
      </c>
      <c r="W16" s="27">
        <f t="shared" ca="1" si="22"/>
        <v>358920.56718255603</v>
      </c>
      <c r="X16" s="27">
        <f t="shared" ca="1" si="22"/>
        <v>362067.03675621841</v>
      </c>
      <c r="Y16" s="27">
        <f t="shared" ca="1" si="22"/>
        <v>396060.56815996388</v>
      </c>
      <c r="Z16" s="27">
        <f t="shared" ca="1" si="22"/>
        <v>428144.87182034878</v>
      </c>
      <c r="AA16" s="27">
        <f t="shared" ca="1" si="22"/>
        <v>415393.03612010978</v>
      </c>
      <c r="AB16" s="27">
        <f t="shared" ca="1" si="22"/>
        <v>417361.18106478773</v>
      </c>
      <c r="AC16" s="27">
        <f t="shared" ca="1" si="22"/>
        <v>451584.04942198034</v>
      </c>
      <c r="AD16" s="27">
        <f t="shared" ca="1" si="22"/>
        <v>494172.95027725224</v>
      </c>
      <c r="AF16" s="27">
        <f t="shared" ref="AF16:BK16" ca="1" si="23">AF40+AF66+AF97+AF98+AF104+AF105+AF111+AF112+AF143+AF169+AF200+AF226</f>
        <v>0</v>
      </c>
      <c r="AG16" s="27">
        <f t="shared" ca="1" si="23"/>
        <v>0</v>
      </c>
      <c r="AH16" s="27">
        <f t="shared" ca="1" si="23"/>
        <v>0</v>
      </c>
      <c r="AI16" s="27">
        <f t="shared" ca="1" si="23"/>
        <v>0</v>
      </c>
      <c r="AJ16" s="27">
        <f t="shared" ca="1" si="23"/>
        <v>0</v>
      </c>
      <c r="AK16" s="27">
        <f t="shared" ca="1" si="23"/>
        <v>30000</v>
      </c>
      <c r="AL16" s="27">
        <f t="shared" ca="1" si="23"/>
        <v>60000</v>
      </c>
      <c r="AM16" s="27">
        <f t="shared" ca="1" si="23"/>
        <v>0</v>
      </c>
      <c r="AN16" s="27">
        <f t="shared" ca="1" si="23"/>
        <v>13171.604335463326</v>
      </c>
      <c r="AO16" s="27">
        <f t="shared" ca="1" si="23"/>
        <v>104404.61677624244</v>
      </c>
      <c r="AP16" s="27">
        <f t="shared" ca="1" si="23"/>
        <v>100866.36783938418</v>
      </c>
      <c r="AQ16" s="27">
        <f t="shared" ca="1" si="23"/>
        <v>107403.41079157878</v>
      </c>
      <c r="AR16" s="27">
        <f t="shared" ca="1" si="23"/>
        <v>113177.30090548695</v>
      </c>
      <c r="AS16" s="27">
        <f t="shared" ca="1" si="23"/>
        <v>82866.702854151517</v>
      </c>
      <c r="AT16" s="27">
        <f t="shared" ca="1" si="23"/>
        <v>110795.38244431454</v>
      </c>
      <c r="AU16" s="27">
        <f t="shared" ca="1" si="23"/>
        <v>97080.582000160168</v>
      </c>
      <c r="AV16" s="27">
        <f t="shared" ca="1" si="23"/>
        <v>105246.8819433048</v>
      </c>
      <c r="AW16" s="27">
        <f t="shared" ca="1" si="23"/>
        <v>102656.71137693599</v>
      </c>
      <c r="AX16" s="27">
        <f t="shared" ca="1" si="23"/>
        <v>105515.90571777875</v>
      </c>
      <c r="AY16" s="27">
        <f t="shared" ca="1" si="23"/>
        <v>121338.05661319668</v>
      </c>
      <c r="AZ16" s="27">
        <f t="shared" ca="1" si="23"/>
        <v>106248.79636566798</v>
      </c>
      <c r="BA16" s="27">
        <f t="shared" ca="1" si="23"/>
        <v>118669.37704810535</v>
      </c>
      <c r="BB16" s="27">
        <f t="shared" ca="1" si="23"/>
        <v>121122.03702559246</v>
      </c>
      <c r="BC16" s="27">
        <f t="shared" ca="1" si="23"/>
        <v>123330.74985841617</v>
      </c>
      <c r="BD16" s="27">
        <f t="shared" ca="1" si="23"/>
        <v>125053.87391503846</v>
      </c>
      <c r="BE16" s="27">
        <f t="shared" ca="1" si="23"/>
        <v>89943.857812674192</v>
      </c>
      <c r="BF16" s="27">
        <f t="shared" ca="1" si="23"/>
        <v>121982.3261720466</v>
      </c>
      <c r="BG16" s="27">
        <f t="shared" ca="1" si="23"/>
        <v>109080.91053843216</v>
      </c>
      <c r="BH16" s="27">
        <f t="shared" ca="1" si="23"/>
        <v>116998.7853698192</v>
      </c>
      <c r="BI16" s="27">
        <f t="shared" ca="1" si="23"/>
        <v>111304.71031238622</v>
      </c>
      <c r="BJ16" s="27">
        <f t="shared" ca="1" si="23"/>
        <v>115678.03878063161</v>
      </c>
      <c r="BK16" s="27">
        <f t="shared" ca="1" si="23"/>
        <v>137529.36741900549</v>
      </c>
      <c r="BL16" s="27">
        <f t="shared" ref="BL16:CM16" ca="1" si="24">BL40+BL66+BL97+BL98+BL104+BL105+BL111+BL112+BL143+BL169+BL200+BL226</f>
        <v>114422.65856101784</v>
      </c>
      <c r="BM16" s="27">
        <f t="shared" ca="1" si="24"/>
        <v>131848.19080447961</v>
      </c>
      <c r="BN16" s="27">
        <f t="shared" ca="1" si="24"/>
        <v>135329.07072900311</v>
      </c>
      <c r="BO16" s="27">
        <f t="shared" ca="1" si="24"/>
        <v>134967.66408062464</v>
      </c>
      <c r="BP16" s="27">
        <f t="shared" ca="1" si="24"/>
        <v>134784.54706356523</v>
      </c>
      <c r="BQ16" s="27">
        <f t="shared" ca="1" si="24"/>
        <v>96116.333612677321</v>
      </c>
      <c r="BR16" s="27">
        <f t="shared" ca="1" si="24"/>
        <v>128019.68650631348</v>
      </c>
      <c r="BS16" s="27">
        <f t="shared" ca="1" si="24"/>
        <v>116601.6005017701</v>
      </c>
      <c r="BT16" s="27">
        <f t="shared" ca="1" si="24"/>
        <v>128806.1847243752</v>
      </c>
      <c r="BU16" s="27">
        <f t="shared" ca="1" si="24"/>
        <v>116659.25153007307</v>
      </c>
      <c r="BV16" s="27">
        <f t="shared" ca="1" si="24"/>
        <v>125120.29835486715</v>
      </c>
      <c r="BW16" s="27">
        <f t="shared" ca="1" si="24"/>
        <v>146700.91545875143</v>
      </c>
      <c r="BX16" s="27">
        <f t="shared" ca="1" si="24"/>
        <v>124239.35434634524</v>
      </c>
      <c r="BY16" s="27">
        <f t="shared" ca="1" si="24"/>
        <v>142194.88353839691</v>
      </c>
      <c r="BZ16" s="27">
        <f t="shared" ca="1" si="24"/>
        <v>142306.56277833408</v>
      </c>
      <c r="CA16" s="27">
        <f t="shared" ca="1" si="24"/>
        <v>143643.42550361771</v>
      </c>
      <c r="CB16" s="27">
        <f t="shared" ca="1" si="24"/>
        <v>159509.60291383095</v>
      </c>
      <c r="CC16" s="27">
        <f t="shared" ca="1" si="24"/>
        <v>109668.08778751173</v>
      </c>
      <c r="CD16" s="27">
        <f t="shared" ca="1" si="24"/>
        <v>146215.34541876707</v>
      </c>
      <c r="CE16" s="27">
        <f t="shared" ca="1" si="24"/>
        <v>133320.27854455428</v>
      </c>
      <c r="CF16" s="27">
        <f t="shared" ca="1" si="24"/>
        <v>147550.73199412582</v>
      </c>
      <c r="CG16" s="27">
        <f t="shared" ca="1" si="24"/>
        <v>136490.17052610766</v>
      </c>
      <c r="CH16" s="27">
        <f t="shared" ca="1" si="24"/>
        <v>144732.52240793209</v>
      </c>
      <c r="CI16" s="27">
        <f t="shared" ca="1" si="24"/>
        <v>164970.37028324272</v>
      </c>
      <c r="CJ16" s="27">
        <f t="shared" ca="1" si="24"/>
        <v>141881.15673080552</v>
      </c>
      <c r="CK16" s="27">
        <f t="shared" ca="1" si="24"/>
        <v>167905.99939647072</v>
      </c>
      <c r="CL16" s="27">
        <f t="shared" ca="1" si="24"/>
        <v>159742.09486450194</v>
      </c>
      <c r="CM16" s="27">
        <f t="shared" ca="1" si="24"/>
        <v>166524.85601627963</v>
      </c>
    </row>
    <row r="17" spans="2:91" s="28" customFormat="1" ht="15" x14ac:dyDescent="0.2">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row>
    <row r="18" spans="2:91" s="28" customFormat="1" ht="15" x14ac:dyDescent="0.2">
      <c r="B18" s="28" t="s">
        <v>167</v>
      </c>
      <c r="C18" s="19" t="str">
        <f>Inputs!$J$16</f>
        <v>EUR</v>
      </c>
      <c r="D18" s="19" t="s">
        <v>19</v>
      </c>
      <c r="E18" s="63">
        <f ca="1">SUM(E19:E26)</f>
        <v>0</v>
      </c>
      <c r="F18" s="63">
        <f ca="1">SUM(F19:F26)</f>
        <v>0</v>
      </c>
      <c r="G18" s="63">
        <f ca="1">SUM(G19:G26)</f>
        <v>0</v>
      </c>
      <c r="H18" s="63">
        <f ca="1">SUM(H19:H26)</f>
        <v>0</v>
      </c>
      <c r="I18" s="63">
        <f ca="1">SUM(I19:I26)</f>
        <v>0</v>
      </c>
      <c r="K18" s="63">
        <f t="shared" ref="K18:AD18" ca="1" si="25">SUM(K19:K26)</f>
        <v>233000</v>
      </c>
      <c r="L18" s="63">
        <f t="shared" ca="1" si="25"/>
        <v>0</v>
      </c>
      <c r="M18" s="63">
        <f t="shared" ca="1" si="25"/>
        <v>0</v>
      </c>
      <c r="N18" s="63">
        <f t="shared" ca="1" si="25"/>
        <v>0</v>
      </c>
      <c r="O18" s="63">
        <f t="shared" ca="1" si="25"/>
        <v>0</v>
      </c>
      <c r="P18" s="63">
        <f t="shared" ca="1" si="25"/>
        <v>0</v>
      </c>
      <c r="Q18" s="63">
        <f t="shared" ca="1" si="25"/>
        <v>0</v>
      </c>
      <c r="R18" s="63">
        <f t="shared" ca="1" si="25"/>
        <v>0</v>
      </c>
      <c r="S18" s="63">
        <f t="shared" ca="1" si="25"/>
        <v>0</v>
      </c>
      <c r="T18" s="63">
        <f t="shared" ca="1" si="25"/>
        <v>0</v>
      </c>
      <c r="U18" s="63">
        <f t="shared" ca="1" si="25"/>
        <v>0</v>
      </c>
      <c r="V18" s="63">
        <f t="shared" ca="1" si="25"/>
        <v>0</v>
      </c>
      <c r="W18" s="63">
        <f t="shared" ca="1" si="25"/>
        <v>0</v>
      </c>
      <c r="X18" s="63">
        <f t="shared" ca="1" si="25"/>
        <v>0</v>
      </c>
      <c r="Y18" s="63">
        <f t="shared" ca="1" si="25"/>
        <v>0</v>
      </c>
      <c r="Z18" s="63">
        <f t="shared" ca="1" si="25"/>
        <v>0</v>
      </c>
      <c r="AA18" s="63">
        <f t="shared" ca="1" si="25"/>
        <v>0</v>
      </c>
      <c r="AB18" s="63">
        <f t="shared" ca="1" si="25"/>
        <v>0</v>
      </c>
      <c r="AC18" s="63">
        <f t="shared" ca="1" si="25"/>
        <v>0</v>
      </c>
      <c r="AD18" s="63">
        <f t="shared" ca="1" si="25"/>
        <v>0</v>
      </c>
      <c r="AF18" s="63">
        <f t="shared" ref="AF18:BK18" ca="1" si="26">SUM(AF19:AF26)</f>
        <v>0</v>
      </c>
      <c r="AG18" s="63">
        <f t="shared" ca="1" si="26"/>
        <v>23000</v>
      </c>
      <c r="AH18" s="63">
        <f t="shared" ca="1" si="26"/>
        <v>233000</v>
      </c>
      <c r="AI18" s="63">
        <f t="shared" ca="1" si="26"/>
        <v>0</v>
      </c>
      <c r="AJ18" s="63">
        <f t="shared" ca="1" si="26"/>
        <v>265000</v>
      </c>
      <c r="AK18" s="63">
        <f t="shared" ca="1" si="26"/>
        <v>0</v>
      </c>
      <c r="AL18" s="63">
        <f t="shared" ca="1" si="26"/>
        <v>10000</v>
      </c>
      <c r="AM18" s="63">
        <f t="shared" ca="1" si="26"/>
        <v>0</v>
      </c>
      <c r="AN18" s="63">
        <f t="shared" ca="1" si="26"/>
        <v>0</v>
      </c>
      <c r="AO18" s="63">
        <f t="shared" ca="1" si="26"/>
        <v>0</v>
      </c>
      <c r="AP18" s="63">
        <f t="shared" ca="1" si="26"/>
        <v>0</v>
      </c>
      <c r="AQ18" s="63">
        <f t="shared" ca="1" si="26"/>
        <v>0</v>
      </c>
      <c r="AR18" s="63">
        <f t="shared" ca="1" si="26"/>
        <v>0</v>
      </c>
      <c r="AS18" s="63">
        <f t="shared" ca="1" si="26"/>
        <v>0</v>
      </c>
      <c r="AT18" s="63">
        <f t="shared" ca="1" si="26"/>
        <v>0</v>
      </c>
      <c r="AU18" s="63">
        <f t="shared" ca="1" si="26"/>
        <v>0</v>
      </c>
      <c r="AV18" s="63">
        <f t="shared" ca="1" si="26"/>
        <v>0</v>
      </c>
      <c r="AW18" s="63">
        <f t="shared" ca="1" si="26"/>
        <v>0</v>
      </c>
      <c r="AX18" s="63">
        <f t="shared" ca="1" si="26"/>
        <v>0</v>
      </c>
      <c r="AY18" s="63">
        <f t="shared" ca="1" si="26"/>
        <v>0</v>
      </c>
      <c r="AZ18" s="63">
        <f t="shared" ca="1" si="26"/>
        <v>0</v>
      </c>
      <c r="BA18" s="63">
        <f t="shared" ca="1" si="26"/>
        <v>0</v>
      </c>
      <c r="BB18" s="63">
        <f t="shared" ca="1" si="26"/>
        <v>0</v>
      </c>
      <c r="BC18" s="63">
        <f t="shared" ca="1" si="26"/>
        <v>0</v>
      </c>
      <c r="BD18" s="63">
        <f t="shared" ca="1" si="26"/>
        <v>0</v>
      </c>
      <c r="BE18" s="63">
        <f t="shared" ca="1" si="26"/>
        <v>0</v>
      </c>
      <c r="BF18" s="63">
        <f t="shared" ca="1" si="26"/>
        <v>0</v>
      </c>
      <c r="BG18" s="63">
        <f t="shared" ca="1" si="26"/>
        <v>0</v>
      </c>
      <c r="BH18" s="63">
        <f t="shared" ca="1" si="26"/>
        <v>0</v>
      </c>
      <c r="BI18" s="63">
        <f t="shared" ca="1" si="26"/>
        <v>0</v>
      </c>
      <c r="BJ18" s="63">
        <f t="shared" ca="1" si="26"/>
        <v>0</v>
      </c>
      <c r="BK18" s="63">
        <f t="shared" ca="1" si="26"/>
        <v>0</v>
      </c>
      <c r="BL18" s="63">
        <f t="shared" ref="BL18:CM18" ca="1" si="27">SUM(BL19:BL26)</f>
        <v>0</v>
      </c>
      <c r="BM18" s="63">
        <f t="shared" ca="1" si="27"/>
        <v>0</v>
      </c>
      <c r="BN18" s="63">
        <f t="shared" ca="1" si="27"/>
        <v>0</v>
      </c>
      <c r="BO18" s="63">
        <f t="shared" ca="1" si="27"/>
        <v>0</v>
      </c>
      <c r="BP18" s="63">
        <f t="shared" ca="1" si="27"/>
        <v>0</v>
      </c>
      <c r="BQ18" s="63">
        <f t="shared" ca="1" si="27"/>
        <v>0</v>
      </c>
      <c r="BR18" s="63">
        <f t="shared" ca="1" si="27"/>
        <v>0</v>
      </c>
      <c r="BS18" s="63">
        <f t="shared" ca="1" si="27"/>
        <v>0</v>
      </c>
      <c r="BT18" s="63">
        <f t="shared" ca="1" si="27"/>
        <v>0</v>
      </c>
      <c r="BU18" s="63">
        <f t="shared" ca="1" si="27"/>
        <v>0</v>
      </c>
      <c r="BV18" s="63">
        <f t="shared" ca="1" si="27"/>
        <v>0</v>
      </c>
      <c r="BW18" s="63">
        <f t="shared" ca="1" si="27"/>
        <v>0</v>
      </c>
      <c r="BX18" s="63">
        <f t="shared" ca="1" si="27"/>
        <v>0</v>
      </c>
      <c r="BY18" s="63">
        <f t="shared" ca="1" si="27"/>
        <v>0</v>
      </c>
      <c r="BZ18" s="63">
        <f t="shared" ca="1" si="27"/>
        <v>0</v>
      </c>
      <c r="CA18" s="63">
        <f t="shared" ca="1" si="27"/>
        <v>0</v>
      </c>
      <c r="CB18" s="63">
        <f t="shared" ca="1" si="27"/>
        <v>0</v>
      </c>
      <c r="CC18" s="63">
        <f t="shared" ca="1" si="27"/>
        <v>0</v>
      </c>
      <c r="CD18" s="63">
        <f t="shared" ca="1" si="27"/>
        <v>0</v>
      </c>
      <c r="CE18" s="63">
        <f t="shared" ca="1" si="27"/>
        <v>0</v>
      </c>
      <c r="CF18" s="63">
        <f t="shared" ca="1" si="27"/>
        <v>0</v>
      </c>
      <c r="CG18" s="63">
        <f t="shared" ca="1" si="27"/>
        <v>0</v>
      </c>
      <c r="CH18" s="63">
        <f t="shared" ca="1" si="27"/>
        <v>0</v>
      </c>
      <c r="CI18" s="63">
        <f t="shared" ca="1" si="27"/>
        <v>0</v>
      </c>
      <c r="CJ18" s="63">
        <f t="shared" ca="1" si="27"/>
        <v>0</v>
      </c>
      <c r="CK18" s="63">
        <f t="shared" ca="1" si="27"/>
        <v>0</v>
      </c>
      <c r="CL18" s="63">
        <f t="shared" ca="1" si="27"/>
        <v>0</v>
      </c>
      <c r="CM18" s="63">
        <f t="shared" ca="1" si="27"/>
        <v>0</v>
      </c>
    </row>
    <row r="19" spans="2:91" s="20" customFormat="1" ht="15" x14ac:dyDescent="0.2">
      <c r="B19" s="88" t="s">
        <v>375</v>
      </c>
      <c r="C19" s="19" t="str">
        <f>Inputs!$J$16</f>
        <v>EUR</v>
      </c>
      <c r="D19" s="19" t="s">
        <v>19</v>
      </c>
      <c r="E19" s="27">
        <f t="shared" ref="E19:I26" ca="1" si="28">SUMIF($AF$5:$CM$5,E$5,$AF19:$CM19)</f>
        <v>0</v>
      </c>
      <c r="F19" s="27">
        <f t="shared" ca="1" si="28"/>
        <v>0</v>
      </c>
      <c r="G19" s="27">
        <f t="shared" ca="1" si="28"/>
        <v>0</v>
      </c>
      <c r="H19" s="27">
        <f t="shared" ca="1" si="28"/>
        <v>0</v>
      </c>
      <c r="I19" s="27">
        <f t="shared" ca="1" si="28"/>
        <v>0</v>
      </c>
      <c r="K19" s="27">
        <f t="shared" ref="K19:T26" ca="1" si="29">SUMIF($AF$5:$CM$5,K$5,$AF19:$CM19)</f>
        <v>0</v>
      </c>
      <c r="L19" s="27">
        <f t="shared" ca="1" si="29"/>
        <v>0</v>
      </c>
      <c r="M19" s="27">
        <f t="shared" ca="1" si="29"/>
        <v>0</v>
      </c>
      <c r="N19" s="27">
        <f t="shared" ca="1" si="29"/>
        <v>0</v>
      </c>
      <c r="O19" s="27">
        <f t="shared" ca="1" si="29"/>
        <v>0</v>
      </c>
      <c r="P19" s="27">
        <f t="shared" ca="1" si="29"/>
        <v>0</v>
      </c>
      <c r="Q19" s="27">
        <f t="shared" ca="1" si="29"/>
        <v>0</v>
      </c>
      <c r="R19" s="27">
        <f t="shared" ca="1" si="29"/>
        <v>0</v>
      </c>
      <c r="S19" s="27">
        <f t="shared" ca="1" si="29"/>
        <v>0</v>
      </c>
      <c r="T19" s="27">
        <f t="shared" ca="1" si="29"/>
        <v>0</v>
      </c>
      <c r="U19" s="27">
        <f t="shared" ref="U19:AD26" ca="1" si="30">SUMIF($AF$5:$CM$5,U$5,$AF19:$CM19)</f>
        <v>0</v>
      </c>
      <c r="V19" s="27">
        <f t="shared" ca="1" si="30"/>
        <v>0</v>
      </c>
      <c r="W19" s="27">
        <f t="shared" ca="1" si="30"/>
        <v>0</v>
      </c>
      <c r="X19" s="27">
        <f t="shared" ca="1" si="30"/>
        <v>0</v>
      </c>
      <c r="Y19" s="27">
        <f t="shared" ca="1" si="30"/>
        <v>0</v>
      </c>
      <c r="Z19" s="27">
        <f t="shared" ca="1" si="30"/>
        <v>0</v>
      </c>
      <c r="AA19" s="27">
        <f t="shared" ca="1" si="30"/>
        <v>0</v>
      </c>
      <c r="AB19" s="27">
        <f t="shared" ca="1" si="30"/>
        <v>0</v>
      </c>
      <c r="AC19" s="27">
        <f t="shared" ca="1" si="30"/>
        <v>0</v>
      </c>
      <c r="AD19" s="27">
        <f t="shared" ca="1" si="30"/>
        <v>0</v>
      </c>
      <c r="AF19" s="27">
        <f t="shared" ref="AF19:BK19" ca="1" si="31">IF(AF93&lt;0,ABS(AF93),0)</f>
        <v>0</v>
      </c>
      <c r="AG19" s="27">
        <f t="shared" ca="1" si="31"/>
        <v>0</v>
      </c>
      <c r="AH19" s="27">
        <f t="shared" ca="1" si="31"/>
        <v>0</v>
      </c>
      <c r="AI19" s="27">
        <f t="shared" ca="1" si="31"/>
        <v>0</v>
      </c>
      <c r="AJ19" s="27">
        <f t="shared" ca="1" si="31"/>
        <v>0</v>
      </c>
      <c r="AK19" s="27">
        <f t="shared" ca="1" si="31"/>
        <v>0</v>
      </c>
      <c r="AL19" s="27">
        <f t="shared" ca="1" si="31"/>
        <v>0</v>
      </c>
      <c r="AM19" s="27">
        <f t="shared" ca="1" si="31"/>
        <v>0</v>
      </c>
      <c r="AN19" s="27">
        <f t="shared" ca="1" si="31"/>
        <v>0</v>
      </c>
      <c r="AO19" s="27">
        <f t="shared" ca="1" si="31"/>
        <v>0</v>
      </c>
      <c r="AP19" s="27">
        <f t="shared" ca="1" si="31"/>
        <v>0</v>
      </c>
      <c r="AQ19" s="27">
        <f t="shared" ca="1" si="31"/>
        <v>0</v>
      </c>
      <c r="AR19" s="27">
        <f t="shared" ca="1" si="31"/>
        <v>0</v>
      </c>
      <c r="AS19" s="27">
        <f t="shared" ca="1" si="31"/>
        <v>0</v>
      </c>
      <c r="AT19" s="27">
        <f t="shared" ca="1" si="31"/>
        <v>0</v>
      </c>
      <c r="AU19" s="27">
        <f t="shared" ca="1" si="31"/>
        <v>0</v>
      </c>
      <c r="AV19" s="27">
        <f t="shared" ca="1" si="31"/>
        <v>0</v>
      </c>
      <c r="AW19" s="27">
        <f t="shared" ca="1" si="31"/>
        <v>0</v>
      </c>
      <c r="AX19" s="27">
        <f t="shared" ca="1" si="31"/>
        <v>0</v>
      </c>
      <c r="AY19" s="27">
        <f t="shared" ca="1" si="31"/>
        <v>0</v>
      </c>
      <c r="AZ19" s="27">
        <f t="shared" ca="1" si="31"/>
        <v>0</v>
      </c>
      <c r="BA19" s="27">
        <f t="shared" ca="1" si="31"/>
        <v>0</v>
      </c>
      <c r="BB19" s="27">
        <f t="shared" ca="1" si="31"/>
        <v>0</v>
      </c>
      <c r="BC19" s="27">
        <f t="shared" ca="1" si="31"/>
        <v>0</v>
      </c>
      <c r="BD19" s="27">
        <f t="shared" ca="1" si="31"/>
        <v>0</v>
      </c>
      <c r="BE19" s="27">
        <f t="shared" ca="1" si="31"/>
        <v>0</v>
      </c>
      <c r="BF19" s="27">
        <f t="shared" ca="1" si="31"/>
        <v>0</v>
      </c>
      <c r="BG19" s="27">
        <f t="shared" ca="1" si="31"/>
        <v>0</v>
      </c>
      <c r="BH19" s="27">
        <f t="shared" ca="1" si="31"/>
        <v>0</v>
      </c>
      <c r="BI19" s="27">
        <f t="shared" ca="1" si="31"/>
        <v>0</v>
      </c>
      <c r="BJ19" s="27">
        <f t="shared" ca="1" si="31"/>
        <v>0</v>
      </c>
      <c r="BK19" s="27">
        <f t="shared" ca="1" si="31"/>
        <v>0</v>
      </c>
      <c r="BL19" s="27">
        <f t="shared" ref="BL19:CM19" ca="1" si="32">IF(BL93&lt;0,ABS(BL93),0)</f>
        <v>0</v>
      </c>
      <c r="BM19" s="27">
        <f t="shared" ca="1" si="32"/>
        <v>0</v>
      </c>
      <c r="BN19" s="27">
        <f t="shared" ca="1" si="32"/>
        <v>0</v>
      </c>
      <c r="BO19" s="27">
        <f t="shared" ca="1" si="32"/>
        <v>0</v>
      </c>
      <c r="BP19" s="27">
        <f t="shared" ca="1" si="32"/>
        <v>0</v>
      </c>
      <c r="BQ19" s="27">
        <f t="shared" ca="1" si="32"/>
        <v>0</v>
      </c>
      <c r="BR19" s="27">
        <f t="shared" ca="1" si="32"/>
        <v>0</v>
      </c>
      <c r="BS19" s="27">
        <f t="shared" ca="1" si="32"/>
        <v>0</v>
      </c>
      <c r="BT19" s="27">
        <f t="shared" ca="1" si="32"/>
        <v>0</v>
      </c>
      <c r="BU19" s="27">
        <f t="shared" ca="1" si="32"/>
        <v>0</v>
      </c>
      <c r="BV19" s="27">
        <f t="shared" ca="1" si="32"/>
        <v>0</v>
      </c>
      <c r="BW19" s="27">
        <f t="shared" ca="1" si="32"/>
        <v>0</v>
      </c>
      <c r="BX19" s="27">
        <f t="shared" ca="1" si="32"/>
        <v>0</v>
      </c>
      <c r="BY19" s="27">
        <f t="shared" ca="1" si="32"/>
        <v>0</v>
      </c>
      <c r="BZ19" s="27">
        <f t="shared" ca="1" si="32"/>
        <v>0</v>
      </c>
      <c r="CA19" s="27">
        <f t="shared" ca="1" si="32"/>
        <v>0</v>
      </c>
      <c r="CB19" s="27">
        <f t="shared" ca="1" si="32"/>
        <v>0</v>
      </c>
      <c r="CC19" s="27">
        <f t="shared" ca="1" si="32"/>
        <v>0</v>
      </c>
      <c r="CD19" s="27">
        <f t="shared" ca="1" si="32"/>
        <v>0</v>
      </c>
      <c r="CE19" s="27">
        <f t="shared" ca="1" si="32"/>
        <v>0</v>
      </c>
      <c r="CF19" s="27">
        <f t="shared" ca="1" si="32"/>
        <v>0</v>
      </c>
      <c r="CG19" s="27">
        <f t="shared" ca="1" si="32"/>
        <v>0</v>
      </c>
      <c r="CH19" s="27">
        <f t="shared" ca="1" si="32"/>
        <v>0</v>
      </c>
      <c r="CI19" s="27">
        <f t="shared" ca="1" si="32"/>
        <v>0</v>
      </c>
      <c r="CJ19" s="27">
        <f t="shared" ca="1" si="32"/>
        <v>0</v>
      </c>
      <c r="CK19" s="27">
        <f t="shared" ca="1" si="32"/>
        <v>0</v>
      </c>
      <c r="CL19" s="27">
        <f t="shared" ca="1" si="32"/>
        <v>0</v>
      </c>
      <c r="CM19" s="27">
        <f t="shared" ca="1" si="32"/>
        <v>0</v>
      </c>
    </row>
    <row r="20" spans="2:91" s="20" customFormat="1" ht="15" x14ac:dyDescent="0.2">
      <c r="B20" s="88" t="s">
        <v>374</v>
      </c>
      <c r="C20" s="19" t="str">
        <f>Inputs!$J$16</f>
        <v>EUR</v>
      </c>
      <c r="D20" s="19" t="s">
        <v>19</v>
      </c>
      <c r="E20" s="27">
        <f t="shared" ca="1" si="28"/>
        <v>0</v>
      </c>
      <c r="F20" s="27">
        <f t="shared" ca="1" si="28"/>
        <v>0</v>
      </c>
      <c r="G20" s="27">
        <f t="shared" ca="1" si="28"/>
        <v>0</v>
      </c>
      <c r="H20" s="27">
        <f t="shared" ca="1" si="28"/>
        <v>0</v>
      </c>
      <c r="I20" s="27">
        <f t="shared" ca="1" si="28"/>
        <v>0</v>
      </c>
      <c r="K20" s="27">
        <f t="shared" ca="1" si="29"/>
        <v>0</v>
      </c>
      <c r="L20" s="27">
        <f t="shared" ca="1" si="29"/>
        <v>0</v>
      </c>
      <c r="M20" s="27">
        <f t="shared" ca="1" si="29"/>
        <v>0</v>
      </c>
      <c r="N20" s="27">
        <f t="shared" ca="1" si="29"/>
        <v>0</v>
      </c>
      <c r="O20" s="27">
        <f t="shared" ca="1" si="29"/>
        <v>0</v>
      </c>
      <c r="P20" s="27">
        <f t="shared" ca="1" si="29"/>
        <v>0</v>
      </c>
      <c r="Q20" s="27">
        <f t="shared" ca="1" si="29"/>
        <v>0</v>
      </c>
      <c r="R20" s="27">
        <f t="shared" ca="1" si="29"/>
        <v>0</v>
      </c>
      <c r="S20" s="27">
        <f t="shared" ca="1" si="29"/>
        <v>0</v>
      </c>
      <c r="T20" s="27">
        <f t="shared" ca="1" si="29"/>
        <v>0</v>
      </c>
      <c r="U20" s="27">
        <f t="shared" ca="1" si="30"/>
        <v>0</v>
      </c>
      <c r="V20" s="27">
        <f t="shared" ca="1" si="30"/>
        <v>0</v>
      </c>
      <c r="W20" s="27">
        <f t="shared" ca="1" si="30"/>
        <v>0</v>
      </c>
      <c r="X20" s="27">
        <f t="shared" ca="1" si="30"/>
        <v>0</v>
      </c>
      <c r="Y20" s="27">
        <f t="shared" ca="1" si="30"/>
        <v>0</v>
      </c>
      <c r="Z20" s="27">
        <f t="shared" ca="1" si="30"/>
        <v>0</v>
      </c>
      <c r="AA20" s="27">
        <f t="shared" ca="1" si="30"/>
        <v>0</v>
      </c>
      <c r="AB20" s="27">
        <f t="shared" ca="1" si="30"/>
        <v>0</v>
      </c>
      <c r="AC20" s="27">
        <f t="shared" ca="1" si="30"/>
        <v>0</v>
      </c>
      <c r="AD20" s="27">
        <f t="shared" ca="1" si="30"/>
        <v>0</v>
      </c>
      <c r="AF20" s="27">
        <f t="shared" ref="AF20:BK20" ca="1" si="33">IF(AF100&lt;0,ABS(AF100),0)</f>
        <v>0</v>
      </c>
      <c r="AG20" s="27">
        <f t="shared" ca="1" si="33"/>
        <v>0</v>
      </c>
      <c r="AH20" s="27">
        <f t="shared" ca="1" si="33"/>
        <v>0</v>
      </c>
      <c r="AI20" s="27">
        <f t="shared" ca="1" si="33"/>
        <v>0</v>
      </c>
      <c r="AJ20" s="27">
        <f t="shared" ca="1" si="33"/>
        <v>0</v>
      </c>
      <c r="AK20" s="27">
        <f t="shared" ca="1" si="33"/>
        <v>0</v>
      </c>
      <c r="AL20" s="27">
        <f t="shared" ca="1" si="33"/>
        <v>0</v>
      </c>
      <c r="AM20" s="27">
        <f t="shared" ca="1" si="33"/>
        <v>0</v>
      </c>
      <c r="AN20" s="27">
        <f t="shared" ca="1" si="33"/>
        <v>0</v>
      </c>
      <c r="AO20" s="27">
        <f t="shared" ca="1" si="33"/>
        <v>0</v>
      </c>
      <c r="AP20" s="27">
        <f t="shared" ca="1" si="33"/>
        <v>0</v>
      </c>
      <c r="AQ20" s="27">
        <f t="shared" ca="1" si="33"/>
        <v>0</v>
      </c>
      <c r="AR20" s="27">
        <f t="shared" ca="1" si="33"/>
        <v>0</v>
      </c>
      <c r="AS20" s="27">
        <f t="shared" ca="1" si="33"/>
        <v>0</v>
      </c>
      <c r="AT20" s="27">
        <f t="shared" ca="1" si="33"/>
        <v>0</v>
      </c>
      <c r="AU20" s="27">
        <f t="shared" ca="1" si="33"/>
        <v>0</v>
      </c>
      <c r="AV20" s="27">
        <f t="shared" ca="1" si="33"/>
        <v>0</v>
      </c>
      <c r="AW20" s="27">
        <f t="shared" ca="1" si="33"/>
        <v>0</v>
      </c>
      <c r="AX20" s="27">
        <f t="shared" ca="1" si="33"/>
        <v>0</v>
      </c>
      <c r="AY20" s="27">
        <f t="shared" ca="1" si="33"/>
        <v>0</v>
      </c>
      <c r="AZ20" s="27">
        <f t="shared" ca="1" si="33"/>
        <v>0</v>
      </c>
      <c r="BA20" s="27">
        <f t="shared" ca="1" si="33"/>
        <v>0</v>
      </c>
      <c r="BB20" s="27">
        <f t="shared" ca="1" si="33"/>
        <v>0</v>
      </c>
      <c r="BC20" s="27">
        <f t="shared" ca="1" si="33"/>
        <v>0</v>
      </c>
      <c r="BD20" s="27">
        <f t="shared" ca="1" si="33"/>
        <v>0</v>
      </c>
      <c r="BE20" s="27">
        <f t="shared" ca="1" si="33"/>
        <v>0</v>
      </c>
      <c r="BF20" s="27">
        <f t="shared" ca="1" si="33"/>
        <v>0</v>
      </c>
      <c r="BG20" s="27">
        <f t="shared" ca="1" si="33"/>
        <v>0</v>
      </c>
      <c r="BH20" s="27">
        <f t="shared" ca="1" si="33"/>
        <v>0</v>
      </c>
      <c r="BI20" s="27">
        <f t="shared" ca="1" si="33"/>
        <v>0</v>
      </c>
      <c r="BJ20" s="27">
        <f t="shared" ca="1" si="33"/>
        <v>0</v>
      </c>
      <c r="BK20" s="27">
        <f t="shared" ca="1" si="33"/>
        <v>0</v>
      </c>
      <c r="BL20" s="27">
        <f t="shared" ref="BL20:CM20" ca="1" si="34">IF(BL100&lt;0,ABS(BL100),0)</f>
        <v>0</v>
      </c>
      <c r="BM20" s="27">
        <f t="shared" ca="1" si="34"/>
        <v>0</v>
      </c>
      <c r="BN20" s="27">
        <f t="shared" ca="1" si="34"/>
        <v>0</v>
      </c>
      <c r="BO20" s="27">
        <f t="shared" ca="1" si="34"/>
        <v>0</v>
      </c>
      <c r="BP20" s="27">
        <f t="shared" ca="1" si="34"/>
        <v>0</v>
      </c>
      <c r="BQ20" s="27">
        <f t="shared" ca="1" si="34"/>
        <v>0</v>
      </c>
      <c r="BR20" s="27">
        <f t="shared" ca="1" si="34"/>
        <v>0</v>
      </c>
      <c r="BS20" s="27">
        <f t="shared" ca="1" si="34"/>
        <v>0</v>
      </c>
      <c r="BT20" s="27">
        <f t="shared" ca="1" si="34"/>
        <v>0</v>
      </c>
      <c r="BU20" s="27">
        <f t="shared" ca="1" si="34"/>
        <v>0</v>
      </c>
      <c r="BV20" s="27">
        <f t="shared" ca="1" si="34"/>
        <v>0</v>
      </c>
      <c r="BW20" s="27">
        <f t="shared" ca="1" si="34"/>
        <v>0</v>
      </c>
      <c r="BX20" s="27">
        <f t="shared" ca="1" si="34"/>
        <v>0</v>
      </c>
      <c r="BY20" s="27">
        <f t="shared" ca="1" si="34"/>
        <v>0</v>
      </c>
      <c r="BZ20" s="27">
        <f t="shared" ca="1" si="34"/>
        <v>0</v>
      </c>
      <c r="CA20" s="27">
        <f t="shared" ca="1" si="34"/>
        <v>0</v>
      </c>
      <c r="CB20" s="27">
        <f t="shared" ca="1" si="34"/>
        <v>0</v>
      </c>
      <c r="CC20" s="27">
        <f t="shared" ca="1" si="34"/>
        <v>0</v>
      </c>
      <c r="CD20" s="27">
        <f t="shared" ca="1" si="34"/>
        <v>0</v>
      </c>
      <c r="CE20" s="27">
        <f t="shared" ca="1" si="34"/>
        <v>0</v>
      </c>
      <c r="CF20" s="27">
        <f t="shared" ca="1" si="34"/>
        <v>0</v>
      </c>
      <c r="CG20" s="27">
        <f t="shared" ca="1" si="34"/>
        <v>0</v>
      </c>
      <c r="CH20" s="27">
        <f t="shared" ca="1" si="34"/>
        <v>0</v>
      </c>
      <c r="CI20" s="27">
        <f t="shared" ca="1" si="34"/>
        <v>0</v>
      </c>
      <c r="CJ20" s="27">
        <f t="shared" ca="1" si="34"/>
        <v>0</v>
      </c>
      <c r="CK20" s="27">
        <f t="shared" ca="1" si="34"/>
        <v>0</v>
      </c>
      <c r="CL20" s="27">
        <f t="shared" ca="1" si="34"/>
        <v>0</v>
      </c>
      <c r="CM20" s="27">
        <f t="shared" ca="1" si="34"/>
        <v>0</v>
      </c>
    </row>
    <row r="21" spans="2:91" s="20" customFormat="1" ht="15" x14ac:dyDescent="0.2">
      <c r="B21" s="88" t="s">
        <v>373</v>
      </c>
      <c r="C21" s="19" t="str">
        <f>Inputs!$J$16</f>
        <v>EUR</v>
      </c>
      <c r="D21" s="19" t="s">
        <v>19</v>
      </c>
      <c r="E21" s="27">
        <f t="shared" ca="1" si="28"/>
        <v>0</v>
      </c>
      <c r="F21" s="27">
        <f t="shared" ca="1" si="28"/>
        <v>0</v>
      </c>
      <c r="G21" s="27">
        <f t="shared" ca="1" si="28"/>
        <v>0</v>
      </c>
      <c r="H21" s="27">
        <f t="shared" ca="1" si="28"/>
        <v>0</v>
      </c>
      <c r="I21" s="27">
        <f t="shared" ca="1" si="28"/>
        <v>0</v>
      </c>
      <c r="K21" s="27">
        <f t="shared" ca="1" si="29"/>
        <v>0</v>
      </c>
      <c r="L21" s="27">
        <f t="shared" ca="1" si="29"/>
        <v>0</v>
      </c>
      <c r="M21" s="27">
        <f t="shared" ca="1" si="29"/>
        <v>0</v>
      </c>
      <c r="N21" s="27">
        <f t="shared" ca="1" si="29"/>
        <v>0</v>
      </c>
      <c r="O21" s="27">
        <f t="shared" ca="1" si="29"/>
        <v>0</v>
      </c>
      <c r="P21" s="27">
        <f t="shared" ca="1" si="29"/>
        <v>0</v>
      </c>
      <c r="Q21" s="27">
        <f t="shared" ca="1" si="29"/>
        <v>0</v>
      </c>
      <c r="R21" s="27">
        <f t="shared" ca="1" si="29"/>
        <v>0</v>
      </c>
      <c r="S21" s="27">
        <f t="shared" ca="1" si="29"/>
        <v>0</v>
      </c>
      <c r="T21" s="27">
        <f t="shared" ca="1" si="29"/>
        <v>0</v>
      </c>
      <c r="U21" s="27">
        <f t="shared" ca="1" si="30"/>
        <v>0</v>
      </c>
      <c r="V21" s="27">
        <f t="shared" ca="1" si="30"/>
        <v>0</v>
      </c>
      <c r="W21" s="27">
        <f t="shared" ca="1" si="30"/>
        <v>0</v>
      </c>
      <c r="X21" s="27">
        <f t="shared" ca="1" si="30"/>
        <v>0</v>
      </c>
      <c r="Y21" s="27">
        <f t="shared" ca="1" si="30"/>
        <v>0</v>
      </c>
      <c r="Z21" s="27">
        <f t="shared" ca="1" si="30"/>
        <v>0</v>
      </c>
      <c r="AA21" s="27">
        <f t="shared" ca="1" si="30"/>
        <v>0</v>
      </c>
      <c r="AB21" s="27">
        <f t="shared" ca="1" si="30"/>
        <v>0</v>
      </c>
      <c r="AC21" s="27">
        <f t="shared" ca="1" si="30"/>
        <v>0</v>
      </c>
      <c r="AD21" s="27">
        <f t="shared" ca="1" si="30"/>
        <v>0</v>
      </c>
      <c r="AF21" s="27">
        <f t="shared" ref="AF21:BK21" ca="1" si="35">IF(AF107&lt;0,ABS(AF107),0)</f>
        <v>0</v>
      </c>
      <c r="AG21" s="27">
        <f t="shared" ca="1" si="35"/>
        <v>0</v>
      </c>
      <c r="AH21" s="27">
        <f t="shared" ca="1" si="35"/>
        <v>0</v>
      </c>
      <c r="AI21" s="27">
        <f t="shared" ca="1" si="35"/>
        <v>0</v>
      </c>
      <c r="AJ21" s="27">
        <f t="shared" ca="1" si="35"/>
        <v>0</v>
      </c>
      <c r="AK21" s="27">
        <f t="shared" ca="1" si="35"/>
        <v>0</v>
      </c>
      <c r="AL21" s="27">
        <f t="shared" ca="1" si="35"/>
        <v>0</v>
      </c>
      <c r="AM21" s="27">
        <f t="shared" ca="1" si="35"/>
        <v>0</v>
      </c>
      <c r="AN21" s="27">
        <f t="shared" ca="1" si="35"/>
        <v>0</v>
      </c>
      <c r="AO21" s="27">
        <f t="shared" ca="1" si="35"/>
        <v>0</v>
      </c>
      <c r="AP21" s="27">
        <f t="shared" ca="1" si="35"/>
        <v>0</v>
      </c>
      <c r="AQ21" s="27">
        <f t="shared" ca="1" si="35"/>
        <v>0</v>
      </c>
      <c r="AR21" s="27">
        <f t="shared" ca="1" si="35"/>
        <v>0</v>
      </c>
      <c r="AS21" s="27">
        <f t="shared" ca="1" si="35"/>
        <v>0</v>
      </c>
      <c r="AT21" s="27">
        <f t="shared" ca="1" si="35"/>
        <v>0</v>
      </c>
      <c r="AU21" s="27">
        <f t="shared" ca="1" si="35"/>
        <v>0</v>
      </c>
      <c r="AV21" s="27">
        <f t="shared" ca="1" si="35"/>
        <v>0</v>
      </c>
      <c r="AW21" s="27">
        <f t="shared" ca="1" si="35"/>
        <v>0</v>
      </c>
      <c r="AX21" s="27">
        <f t="shared" ca="1" si="35"/>
        <v>0</v>
      </c>
      <c r="AY21" s="27">
        <f t="shared" ca="1" si="35"/>
        <v>0</v>
      </c>
      <c r="AZ21" s="27">
        <f t="shared" ca="1" si="35"/>
        <v>0</v>
      </c>
      <c r="BA21" s="27">
        <f t="shared" ca="1" si="35"/>
        <v>0</v>
      </c>
      <c r="BB21" s="27">
        <f t="shared" ca="1" si="35"/>
        <v>0</v>
      </c>
      <c r="BC21" s="27">
        <f t="shared" ca="1" si="35"/>
        <v>0</v>
      </c>
      <c r="BD21" s="27">
        <f t="shared" ca="1" si="35"/>
        <v>0</v>
      </c>
      <c r="BE21" s="27">
        <f t="shared" ca="1" si="35"/>
        <v>0</v>
      </c>
      <c r="BF21" s="27">
        <f t="shared" ca="1" si="35"/>
        <v>0</v>
      </c>
      <c r="BG21" s="27">
        <f t="shared" ca="1" si="35"/>
        <v>0</v>
      </c>
      <c r="BH21" s="27">
        <f t="shared" ca="1" si="35"/>
        <v>0</v>
      </c>
      <c r="BI21" s="27">
        <f t="shared" ca="1" si="35"/>
        <v>0</v>
      </c>
      <c r="BJ21" s="27">
        <f t="shared" ca="1" si="35"/>
        <v>0</v>
      </c>
      <c r="BK21" s="27">
        <f t="shared" ca="1" si="35"/>
        <v>0</v>
      </c>
      <c r="BL21" s="27">
        <f t="shared" ref="BL21:CM21" ca="1" si="36">IF(BL107&lt;0,ABS(BL107),0)</f>
        <v>0</v>
      </c>
      <c r="BM21" s="27">
        <f t="shared" ca="1" si="36"/>
        <v>0</v>
      </c>
      <c r="BN21" s="27">
        <f t="shared" ca="1" si="36"/>
        <v>0</v>
      </c>
      <c r="BO21" s="27">
        <f t="shared" ca="1" si="36"/>
        <v>0</v>
      </c>
      <c r="BP21" s="27">
        <f t="shared" ca="1" si="36"/>
        <v>0</v>
      </c>
      <c r="BQ21" s="27">
        <f t="shared" ca="1" si="36"/>
        <v>0</v>
      </c>
      <c r="BR21" s="27">
        <f t="shared" ca="1" si="36"/>
        <v>0</v>
      </c>
      <c r="BS21" s="27">
        <f t="shared" ca="1" si="36"/>
        <v>0</v>
      </c>
      <c r="BT21" s="27">
        <f t="shared" ca="1" si="36"/>
        <v>0</v>
      </c>
      <c r="BU21" s="27">
        <f t="shared" ca="1" si="36"/>
        <v>0</v>
      </c>
      <c r="BV21" s="27">
        <f t="shared" ca="1" si="36"/>
        <v>0</v>
      </c>
      <c r="BW21" s="27">
        <f t="shared" ca="1" si="36"/>
        <v>0</v>
      </c>
      <c r="BX21" s="27">
        <f t="shared" ca="1" si="36"/>
        <v>0</v>
      </c>
      <c r="BY21" s="27">
        <f t="shared" ca="1" si="36"/>
        <v>0</v>
      </c>
      <c r="BZ21" s="27">
        <f t="shared" ca="1" si="36"/>
        <v>0</v>
      </c>
      <c r="CA21" s="27">
        <f t="shared" ca="1" si="36"/>
        <v>0</v>
      </c>
      <c r="CB21" s="27">
        <f t="shared" ca="1" si="36"/>
        <v>0</v>
      </c>
      <c r="CC21" s="27">
        <f t="shared" ca="1" si="36"/>
        <v>0</v>
      </c>
      <c r="CD21" s="27">
        <f t="shared" ca="1" si="36"/>
        <v>0</v>
      </c>
      <c r="CE21" s="27">
        <f t="shared" ca="1" si="36"/>
        <v>0</v>
      </c>
      <c r="CF21" s="27">
        <f t="shared" ca="1" si="36"/>
        <v>0</v>
      </c>
      <c r="CG21" s="27">
        <f t="shared" ca="1" si="36"/>
        <v>0</v>
      </c>
      <c r="CH21" s="27">
        <f t="shared" ca="1" si="36"/>
        <v>0</v>
      </c>
      <c r="CI21" s="27">
        <f t="shared" ca="1" si="36"/>
        <v>0</v>
      </c>
      <c r="CJ21" s="27">
        <f t="shared" ca="1" si="36"/>
        <v>0</v>
      </c>
      <c r="CK21" s="27">
        <f t="shared" ca="1" si="36"/>
        <v>0</v>
      </c>
      <c r="CL21" s="27">
        <f t="shared" ca="1" si="36"/>
        <v>0</v>
      </c>
      <c r="CM21" s="27">
        <f t="shared" ca="1" si="36"/>
        <v>0</v>
      </c>
    </row>
    <row r="22" spans="2:91" s="20" customFormat="1" ht="15" x14ac:dyDescent="0.2">
      <c r="B22" s="88" t="s">
        <v>372</v>
      </c>
      <c r="C22" s="19" t="str">
        <f>Inputs!$J$16</f>
        <v>EUR</v>
      </c>
      <c r="D22" s="19" t="s">
        <v>19</v>
      </c>
      <c r="E22" s="27">
        <f t="shared" ca="1" si="28"/>
        <v>0</v>
      </c>
      <c r="F22" s="27">
        <f t="shared" ca="1" si="28"/>
        <v>0</v>
      </c>
      <c r="G22" s="27">
        <f t="shared" ca="1" si="28"/>
        <v>0</v>
      </c>
      <c r="H22" s="27">
        <f t="shared" ca="1" si="28"/>
        <v>0</v>
      </c>
      <c r="I22" s="27">
        <f t="shared" ca="1" si="28"/>
        <v>0</v>
      </c>
      <c r="K22" s="27">
        <f t="shared" ca="1" si="29"/>
        <v>0</v>
      </c>
      <c r="L22" s="27">
        <f t="shared" ca="1" si="29"/>
        <v>0</v>
      </c>
      <c r="M22" s="27">
        <f t="shared" ca="1" si="29"/>
        <v>0</v>
      </c>
      <c r="N22" s="27">
        <f t="shared" ca="1" si="29"/>
        <v>0</v>
      </c>
      <c r="O22" s="27">
        <f t="shared" ca="1" si="29"/>
        <v>0</v>
      </c>
      <c r="P22" s="27">
        <f t="shared" ca="1" si="29"/>
        <v>0</v>
      </c>
      <c r="Q22" s="27">
        <f t="shared" ca="1" si="29"/>
        <v>0</v>
      </c>
      <c r="R22" s="27">
        <f t="shared" ca="1" si="29"/>
        <v>0</v>
      </c>
      <c r="S22" s="27">
        <f t="shared" ca="1" si="29"/>
        <v>0</v>
      </c>
      <c r="T22" s="27">
        <f t="shared" ca="1" si="29"/>
        <v>0</v>
      </c>
      <c r="U22" s="27">
        <f t="shared" ca="1" si="30"/>
        <v>0</v>
      </c>
      <c r="V22" s="27">
        <f t="shared" ca="1" si="30"/>
        <v>0</v>
      </c>
      <c r="W22" s="27">
        <f t="shared" ca="1" si="30"/>
        <v>0</v>
      </c>
      <c r="X22" s="27">
        <f t="shared" ca="1" si="30"/>
        <v>0</v>
      </c>
      <c r="Y22" s="27">
        <f t="shared" ca="1" si="30"/>
        <v>0</v>
      </c>
      <c r="Z22" s="27">
        <f t="shared" ca="1" si="30"/>
        <v>0</v>
      </c>
      <c r="AA22" s="27">
        <f t="shared" ca="1" si="30"/>
        <v>0</v>
      </c>
      <c r="AB22" s="27">
        <f t="shared" ca="1" si="30"/>
        <v>0</v>
      </c>
      <c r="AC22" s="27">
        <f t="shared" ca="1" si="30"/>
        <v>0</v>
      </c>
      <c r="AD22" s="27">
        <f t="shared" ca="1" si="30"/>
        <v>0</v>
      </c>
      <c r="AF22" s="27">
        <f t="shared" ref="AF22:BK22" ca="1" si="37">IF(AF114&lt;0,ABS(AF114),0)</f>
        <v>0</v>
      </c>
      <c r="AG22" s="27">
        <f t="shared" ca="1" si="37"/>
        <v>0</v>
      </c>
      <c r="AH22" s="27">
        <f t="shared" ca="1" si="37"/>
        <v>0</v>
      </c>
      <c r="AI22" s="27">
        <f t="shared" ca="1" si="37"/>
        <v>0</v>
      </c>
      <c r="AJ22" s="27">
        <f t="shared" ca="1" si="37"/>
        <v>0</v>
      </c>
      <c r="AK22" s="27">
        <f t="shared" ca="1" si="37"/>
        <v>0</v>
      </c>
      <c r="AL22" s="27">
        <f t="shared" ca="1" si="37"/>
        <v>0</v>
      </c>
      <c r="AM22" s="27">
        <f t="shared" ca="1" si="37"/>
        <v>0</v>
      </c>
      <c r="AN22" s="27">
        <f t="shared" ca="1" si="37"/>
        <v>0</v>
      </c>
      <c r="AO22" s="27">
        <f t="shared" ca="1" si="37"/>
        <v>0</v>
      </c>
      <c r="AP22" s="27">
        <f t="shared" ca="1" si="37"/>
        <v>0</v>
      </c>
      <c r="AQ22" s="27">
        <f t="shared" ca="1" si="37"/>
        <v>0</v>
      </c>
      <c r="AR22" s="27">
        <f t="shared" ca="1" si="37"/>
        <v>0</v>
      </c>
      <c r="AS22" s="27">
        <f t="shared" ca="1" si="37"/>
        <v>0</v>
      </c>
      <c r="AT22" s="27">
        <f t="shared" ca="1" si="37"/>
        <v>0</v>
      </c>
      <c r="AU22" s="27">
        <f t="shared" ca="1" si="37"/>
        <v>0</v>
      </c>
      <c r="AV22" s="27">
        <f t="shared" ca="1" si="37"/>
        <v>0</v>
      </c>
      <c r="AW22" s="27">
        <f t="shared" ca="1" si="37"/>
        <v>0</v>
      </c>
      <c r="AX22" s="27">
        <f t="shared" ca="1" si="37"/>
        <v>0</v>
      </c>
      <c r="AY22" s="27">
        <f t="shared" ca="1" si="37"/>
        <v>0</v>
      </c>
      <c r="AZ22" s="27">
        <f t="shared" ca="1" si="37"/>
        <v>0</v>
      </c>
      <c r="BA22" s="27">
        <f t="shared" ca="1" si="37"/>
        <v>0</v>
      </c>
      <c r="BB22" s="27">
        <f t="shared" ca="1" si="37"/>
        <v>0</v>
      </c>
      <c r="BC22" s="27">
        <f t="shared" ca="1" si="37"/>
        <v>0</v>
      </c>
      <c r="BD22" s="27">
        <f t="shared" ca="1" si="37"/>
        <v>0</v>
      </c>
      <c r="BE22" s="27">
        <f t="shared" ca="1" si="37"/>
        <v>0</v>
      </c>
      <c r="BF22" s="27">
        <f t="shared" ca="1" si="37"/>
        <v>0</v>
      </c>
      <c r="BG22" s="27">
        <f t="shared" ca="1" si="37"/>
        <v>0</v>
      </c>
      <c r="BH22" s="27">
        <f t="shared" ca="1" si="37"/>
        <v>0</v>
      </c>
      <c r="BI22" s="27">
        <f t="shared" ca="1" si="37"/>
        <v>0</v>
      </c>
      <c r="BJ22" s="27">
        <f t="shared" ca="1" si="37"/>
        <v>0</v>
      </c>
      <c r="BK22" s="27">
        <f t="shared" ca="1" si="37"/>
        <v>0</v>
      </c>
      <c r="BL22" s="27">
        <f t="shared" ref="BL22:CM22" ca="1" si="38">IF(BL114&lt;0,ABS(BL114),0)</f>
        <v>0</v>
      </c>
      <c r="BM22" s="27">
        <f t="shared" ca="1" si="38"/>
        <v>0</v>
      </c>
      <c r="BN22" s="27">
        <f t="shared" ca="1" si="38"/>
        <v>0</v>
      </c>
      <c r="BO22" s="27">
        <f t="shared" ca="1" si="38"/>
        <v>0</v>
      </c>
      <c r="BP22" s="27">
        <f t="shared" ca="1" si="38"/>
        <v>0</v>
      </c>
      <c r="BQ22" s="27">
        <f t="shared" ca="1" si="38"/>
        <v>0</v>
      </c>
      <c r="BR22" s="27">
        <f t="shared" ca="1" si="38"/>
        <v>0</v>
      </c>
      <c r="BS22" s="27">
        <f t="shared" ca="1" si="38"/>
        <v>0</v>
      </c>
      <c r="BT22" s="27">
        <f t="shared" ca="1" si="38"/>
        <v>0</v>
      </c>
      <c r="BU22" s="27">
        <f t="shared" ca="1" si="38"/>
        <v>0</v>
      </c>
      <c r="BV22" s="27">
        <f t="shared" ca="1" si="38"/>
        <v>0</v>
      </c>
      <c r="BW22" s="27">
        <f t="shared" ca="1" si="38"/>
        <v>0</v>
      </c>
      <c r="BX22" s="27">
        <f t="shared" ca="1" si="38"/>
        <v>0</v>
      </c>
      <c r="BY22" s="27">
        <f t="shared" ca="1" si="38"/>
        <v>0</v>
      </c>
      <c r="BZ22" s="27">
        <f t="shared" ca="1" si="38"/>
        <v>0</v>
      </c>
      <c r="CA22" s="27">
        <f t="shared" ca="1" si="38"/>
        <v>0</v>
      </c>
      <c r="CB22" s="27">
        <f t="shared" ca="1" si="38"/>
        <v>0</v>
      </c>
      <c r="CC22" s="27">
        <f t="shared" ca="1" si="38"/>
        <v>0</v>
      </c>
      <c r="CD22" s="27">
        <f t="shared" ca="1" si="38"/>
        <v>0</v>
      </c>
      <c r="CE22" s="27">
        <f t="shared" ca="1" si="38"/>
        <v>0</v>
      </c>
      <c r="CF22" s="27">
        <f t="shared" ca="1" si="38"/>
        <v>0</v>
      </c>
      <c r="CG22" s="27">
        <f t="shared" ca="1" si="38"/>
        <v>0</v>
      </c>
      <c r="CH22" s="27">
        <f t="shared" ca="1" si="38"/>
        <v>0</v>
      </c>
      <c r="CI22" s="27">
        <f t="shared" ca="1" si="38"/>
        <v>0</v>
      </c>
      <c r="CJ22" s="27">
        <f t="shared" ca="1" si="38"/>
        <v>0</v>
      </c>
      <c r="CK22" s="27">
        <f t="shared" ca="1" si="38"/>
        <v>0</v>
      </c>
      <c r="CL22" s="27">
        <f t="shared" ca="1" si="38"/>
        <v>0</v>
      </c>
      <c r="CM22" s="27">
        <f t="shared" ca="1" si="38"/>
        <v>0</v>
      </c>
    </row>
    <row r="23" spans="2:91" s="20" customFormat="1" ht="15" x14ac:dyDescent="0.2">
      <c r="B23" s="88" t="s">
        <v>371</v>
      </c>
      <c r="C23" s="19" t="str">
        <f>Inputs!$J$16</f>
        <v>EUR</v>
      </c>
      <c r="D23" s="19" t="s">
        <v>19</v>
      </c>
      <c r="E23" s="27">
        <f t="shared" ca="1" si="28"/>
        <v>0</v>
      </c>
      <c r="F23" s="27">
        <f t="shared" ca="1" si="28"/>
        <v>0</v>
      </c>
      <c r="G23" s="27">
        <f t="shared" ca="1" si="28"/>
        <v>0</v>
      </c>
      <c r="H23" s="27">
        <f t="shared" ca="1" si="28"/>
        <v>0</v>
      </c>
      <c r="I23" s="27">
        <f t="shared" ca="1" si="28"/>
        <v>0</v>
      </c>
      <c r="K23" s="27">
        <f t="shared" ca="1" si="29"/>
        <v>233000</v>
      </c>
      <c r="L23" s="27">
        <f t="shared" ca="1" si="29"/>
        <v>0</v>
      </c>
      <c r="M23" s="27">
        <f t="shared" ca="1" si="29"/>
        <v>0</v>
      </c>
      <c r="N23" s="27">
        <f t="shared" ca="1" si="29"/>
        <v>0</v>
      </c>
      <c r="O23" s="27">
        <f t="shared" ca="1" si="29"/>
        <v>0</v>
      </c>
      <c r="P23" s="27">
        <f t="shared" ca="1" si="29"/>
        <v>0</v>
      </c>
      <c r="Q23" s="27">
        <f t="shared" ca="1" si="29"/>
        <v>0</v>
      </c>
      <c r="R23" s="27">
        <f t="shared" ca="1" si="29"/>
        <v>0</v>
      </c>
      <c r="S23" s="27">
        <f t="shared" ca="1" si="29"/>
        <v>0</v>
      </c>
      <c r="T23" s="27">
        <f t="shared" ca="1" si="29"/>
        <v>0</v>
      </c>
      <c r="U23" s="27">
        <f t="shared" ca="1" si="30"/>
        <v>0</v>
      </c>
      <c r="V23" s="27">
        <f t="shared" ca="1" si="30"/>
        <v>0</v>
      </c>
      <c r="W23" s="27">
        <f t="shared" ca="1" si="30"/>
        <v>0</v>
      </c>
      <c r="X23" s="27">
        <f t="shared" ca="1" si="30"/>
        <v>0</v>
      </c>
      <c r="Y23" s="27">
        <f t="shared" ca="1" si="30"/>
        <v>0</v>
      </c>
      <c r="Z23" s="27">
        <f t="shared" ca="1" si="30"/>
        <v>0</v>
      </c>
      <c r="AA23" s="27">
        <f t="shared" ca="1" si="30"/>
        <v>0</v>
      </c>
      <c r="AB23" s="27">
        <f t="shared" ca="1" si="30"/>
        <v>0</v>
      </c>
      <c r="AC23" s="27">
        <f t="shared" ca="1" si="30"/>
        <v>0</v>
      </c>
      <c r="AD23" s="27">
        <f t="shared" ca="1" si="30"/>
        <v>0</v>
      </c>
      <c r="AF23" s="27">
        <f t="shared" ref="AF23:BK23" ca="1" si="39">IF(AF139&lt;0,ABS(AF139),0)</f>
        <v>0</v>
      </c>
      <c r="AG23" s="27">
        <f t="shared" ca="1" si="39"/>
        <v>23000</v>
      </c>
      <c r="AH23" s="27">
        <f t="shared" ca="1" si="39"/>
        <v>233000</v>
      </c>
      <c r="AI23" s="27">
        <f t="shared" ca="1" si="39"/>
        <v>0</v>
      </c>
      <c r="AJ23" s="27">
        <f t="shared" ca="1" si="39"/>
        <v>265000</v>
      </c>
      <c r="AK23" s="27">
        <f t="shared" ca="1" si="39"/>
        <v>0</v>
      </c>
      <c r="AL23" s="27">
        <f t="shared" ca="1" si="39"/>
        <v>0</v>
      </c>
      <c r="AM23" s="27">
        <f t="shared" ca="1" si="39"/>
        <v>0</v>
      </c>
      <c r="AN23" s="27">
        <f t="shared" ca="1" si="39"/>
        <v>0</v>
      </c>
      <c r="AO23" s="27">
        <f t="shared" ca="1" si="39"/>
        <v>0</v>
      </c>
      <c r="AP23" s="27">
        <f t="shared" ca="1" si="39"/>
        <v>0</v>
      </c>
      <c r="AQ23" s="27">
        <f t="shared" ca="1" si="39"/>
        <v>0</v>
      </c>
      <c r="AR23" s="27">
        <f t="shared" ca="1" si="39"/>
        <v>0</v>
      </c>
      <c r="AS23" s="27">
        <f t="shared" ca="1" si="39"/>
        <v>0</v>
      </c>
      <c r="AT23" s="27">
        <f t="shared" ca="1" si="39"/>
        <v>0</v>
      </c>
      <c r="AU23" s="27">
        <f t="shared" ca="1" si="39"/>
        <v>0</v>
      </c>
      <c r="AV23" s="27">
        <f t="shared" ca="1" si="39"/>
        <v>0</v>
      </c>
      <c r="AW23" s="27">
        <f t="shared" ca="1" si="39"/>
        <v>0</v>
      </c>
      <c r="AX23" s="27">
        <f t="shared" ca="1" si="39"/>
        <v>0</v>
      </c>
      <c r="AY23" s="27">
        <f t="shared" ca="1" si="39"/>
        <v>0</v>
      </c>
      <c r="AZ23" s="27">
        <f t="shared" ca="1" si="39"/>
        <v>0</v>
      </c>
      <c r="BA23" s="27">
        <f t="shared" ca="1" si="39"/>
        <v>0</v>
      </c>
      <c r="BB23" s="27">
        <f t="shared" ca="1" si="39"/>
        <v>0</v>
      </c>
      <c r="BC23" s="27">
        <f t="shared" ca="1" si="39"/>
        <v>0</v>
      </c>
      <c r="BD23" s="27">
        <f t="shared" ca="1" si="39"/>
        <v>0</v>
      </c>
      <c r="BE23" s="27">
        <f t="shared" ca="1" si="39"/>
        <v>0</v>
      </c>
      <c r="BF23" s="27">
        <f t="shared" ca="1" si="39"/>
        <v>0</v>
      </c>
      <c r="BG23" s="27">
        <f t="shared" ca="1" si="39"/>
        <v>0</v>
      </c>
      <c r="BH23" s="27">
        <f t="shared" ca="1" si="39"/>
        <v>0</v>
      </c>
      <c r="BI23" s="27">
        <f t="shared" ca="1" si="39"/>
        <v>0</v>
      </c>
      <c r="BJ23" s="27">
        <f t="shared" ca="1" si="39"/>
        <v>0</v>
      </c>
      <c r="BK23" s="27">
        <f t="shared" ca="1" si="39"/>
        <v>0</v>
      </c>
      <c r="BL23" s="27">
        <f t="shared" ref="BL23:CM23" ca="1" si="40">IF(BL139&lt;0,ABS(BL139),0)</f>
        <v>0</v>
      </c>
      <c r="BM23" s="27">
        <f t="shared" ca="1" si="40"/>
        <v>0</v>
      </c>
      <c r="BN23" s="27">
        <f t="shared" ca="1" si="40"/>
        <v>0</v>
      </c>
      <c r="BO23" s="27">
        <f t="shared" ca="1" si="40"/>
        <v>0</v>
      </c>
      <c r="BP23" s="27">
        <f t="shared" ca="1" si="40"/>
        <v>0</v>
      </c>
      <c r="BQ23" s="27">
        <f t="shared" ca="1" si="40"/>
        <v>0</v>
      </c>
      <c r="BR23" s="27">
        <f t="shared" ca="1" si="40"/>
        <v>0</v>
      </c>
      <c r="BS23" s="27">
        <f t="shared" ca="1" si="40"/>
        <v>0</v>
      </c>
      <c r="BT23" s="27">
        <f t="shared" ca="1" si="40"/>
        <v>0</v>
      </c>
      <c r="BU23" s="27">
        <f t="shared" ca="1" si="40"/>
        <v>0</v>
      </c>
      <c r="BV23" s="27">
        <f t="shared" ca="1" si="40"/>
        <v>0</v>
      </c>
      <c r="BW23" s="27">
        <f t="shared" ca="1" si="40"/>
        <v>0</v>
      </c>
      <c r="BX23" s="27">
        <f t="shared" ca="1" si="40"/>
        <v>0</v>
      </c>
      <c r="BY23" s="27">
        <f t="shared" ca="1" si="40"/>
        <v>0</v>
      </c>
      <c r="BZ23" s="27">
        <f t="shared" ca="1" si="40"/>
        <v>0</v>
      </c>
      <c r="CA23" s="27">
        <f t="shared" ca="1" si="40"/>
        <v>0</v>
      </c>
      <c r="CB23" s="27">
        <f t="shared" ca="1" si="40"/>
        <v>0</v>
      </c>
      <c r="CC23" s="27">
        <f t="shared" ca="1" si="40"/>
        <v>0</v>
      </c>
      <c r="CD23" s="27">
        <f t="shared" ca="1" si="40"/>
        <v>0</v>
      </c>
      <c r="CE23" s="27">
        <f t="shared" ca="1" si="40"/>
        <v>0</v>
      </c>
      <c r="CF23" s="27">
        <f t="shared" ca="1" si="40"/>
        <v>0</v>
      </c>
      <c r="CG23" s="27">
        <f t="shared" ca="1" si="40"/>
        <v>0</v>
      </c>
      <c r="CH23" s="27">
        <f t="shared" ca="1" si="40"/>
        <v>0</v>
      </c>
      <c r="CI23" s="27">
        <f t="shared" ca="1" si="40"/>
        <v>0</v>
      </c>
      <c r="CJ23" s="27">
        <f t="shared" ca="1" si="40"/>
        <v>0</v>
      </c>
      <c r="CK23" s="27">
        <f t="shared" ca="1" si="40"/>
        <v>0</v>
      </c>
      <c r="CL23" s="27">
        <f t="shared" ca="1" si="40"/>
        <v>0</v>
      </c>
      <c r="CM23" s="27">
        <f t="shared" ca="1" si="40"/>
        <v>0</v>
      </c>
    </row>
    <row r="24" spans="2:91" s="20" customFormat="1" ht="15" x14ac:dyDescent="0.2">
      <c r="B24" s="88" t="s">
        <v>370</v>
      </c>
      <c r="C24" s="19" t="str">
        <f>Inputs!$J$16</f>
        <v>EUR</v>
      </c>
      <c r="D24" s="19" t="s">
        <v>19</v>
      </c>
      <c r="E24" s="27">
        <f t="shared" ca="1" si="28"/>
        <v>0</v>
      </c>
      <c r="F24" s="27">
        <f t="shared" ca="1" si="28"/>
        <v>0</v>
      </c>
      <c r="G24" s="27">
        <f t="shared" ca="1" si="28"/>
        <v>0</v>
      </c>
      <c r="H24" s="27">
        <f t="shared" ca="1" si="28"/>
        <v>0</v>
      </c>
      <c r="I24" s="27">
        <f t="shared" ca="1" si="28"/>
        <v>0</v>
      </c>
      <c r="K24" s="27">
        <f t="shared" ca="1" si="29"/>
        <v>0</v>
      </c>
      <c r="L24" s="27">
        <f t="shared" ca="1" si="29"/>
        <v>0</v>
      </c>
      <c r="M24" s="27">
        <f t="shared" ca="1" si="29"/>
        <v>0</v>
      </c>
      <c r="N24" s="27">
        <f t="shared" ca="1" si="29"/>
        <v>0</v>
      </c>
      <c r="O24" s="27">
        <f t="shared" ca="1" si="29"/>
        <v>0</v>
      </c>
      <c r="P24" s="27">
        <f t="shared" ca="1" si="29"/>
        <v>0</v>
      </c>
      <c r="Q24" s="27">
        <f t="shared" ca="1" si="29"/>
        <v>0</v>
      </c>
      <c r="R24" s="27">
        <f t="shared" ca="1" si="29"/>
        <v>0</v>
      </c>
      <c r="S24" s="27">
        <f t="shared" ca="1" si="29"/>
        <v>0</v>
      </c>
      <c r="T24" s="27">
        <f t="shared" ca="1" si="29"/>
        <v>0</v>
      </c>
      <c r="U24" s="27">
        <f t="shared" ca="1" si="30"/>
        <v>0</v>
      </c>
      <c r="V24" s="27">
        <f t="shared" ca="1" si="30"/>
        <v>0</v>
      </c>
      <c r="W24" s="27">
        <f t="shared" ca="1" si="30"/>
        <v>0</v>
      </c>
      <c r="X24" s="27">
        <f t="shared" ca="1" si="30"/>
        <v>0</v>
      </c>
      <c r="Y24" s="27">
        <f t="shared" ca="1" si="30"/>
        <v>0</v>
      </c>
      <c r="Z24" s="27">
        <f t="shared" ca="1" si="30"/>
        <v>0</v>
      </c>
      <c r="AA24" s="27">
        <f t="shared" ca="1" si="30"/>
        <v>0</v>
      </c>
      <c r="AB24" s="27">
        <f t="shared" ca="1" si="30"/>
        <v>0</v>
      </c>
      <c r="AC24" s="27">
        <f t="shared" ca="1" si="30"/>
        <v>0</v>
      </c>
      <c r="AD24" s="27">
        <f t="shared" ca="1" si="30"/>
        <v>0</v>
      </c>
      <c r="AF24" s="27">
        <f t="shared" ref="AF24:BK24" ca="1" si="41">IF(AF266&lt;0,ABS(AF266),0)</f>
        <v>0</v>
      </c>
      <c r="AG24" s="27">
        <f t="shared" ca="1" si="41"/>
        <v>0</v>
      </c>
      <c r="AH24" s="27">
        <f t="shared" ca="1" si="41"/>
        <v>0</v>
      </c>
      <c r="AI24" s="27">
        <f t="shared" ca="1" si="41"/>
        <v>0</v>
      </c>
      <c r="AJ24" s="27">
        <f t="shared" ca="1" si="41"/>
        <v>0</v>
      </c>
      <c r="AK24" s="27">
        <f t="shared" ca="1" si="41"/>
        <v>0</v>
      </c>
      <c r="AL24" s="27">
        <f t="shared" ca="1" si="41"/>
        <v>10000</v>
      </c>
      <c r="AM24" s="27">
        <f t="shared" ca="1" si="41"/>
        <v>0</v>
      </c>
      <c r="AN24" s="27">
        <f t="shared" ca="1" si="41"/>
        <v>0</v>
      </c>
      <c r="AO24" s="27">
        <f t="shared" ca="1" si="41"/>
        <v>0</v>
      </c>
      <c r="AP24" s="27">
        <f t="shared" ca="1" si="41"/>
        <v>0</v>
      </c>
      <c r="AQ24" s="27">
        <f t="shared" ca="1" si="41"/>
        <v>0</v>
      </c>
      <c r="AR24" s="27">
        <f t="shared" ca="1" si="41"/>
        <v>0</v>
      </c>
      <c r="AS24" s="27">
        <f t="shared" ca="1" si="41"/>
        <v>0</v>
      </c>
      <c r="AT24" s="27">
        <f t="shared" ca="1" si="41"/>
        <v>0</v>
      </c>
      <c r="AU24" s="27">
        <f t="shared" ca="1" si="41"/>
        <v>0</v>
      </c>
      <c r="AV24" s="27">
        <f t="shared" ca="1" si="41"/>
        <v>0</v>
      </c>
      <c r="AW24" s="27">
        <f t="shared" ca="1" si="41"/>
        <v>0</v>
      </c>
      <c r="AX24" s="27">
        <f t="shared" ca="1" si="41"/>
        <v>0</v>
      </c>
      <c r="AY24" s="27">
        <f t="shared" ca="1" si="41"/>
        <v>0</v>
      </c>
      <c r="AZ24" s="27">
        <f t="shared" ca="1" si="41"/>
        <v>0</v>
      </c>
      <c r="BA24" s="27">
        <f t="shared" ca="1" si="41"/>
        <v>0</v>
      </c>
      <c r="BB24" s="27">
        <f t="shared" ca="1" si="41"/>
        <v>0</v>
      </c>
      <c r="BC24" s="27">
        <f t="shared" ca="1" si="41"/>
        <v>0</v>
      </c>
      <c r="BD24" s="27">
        <f t="shared" ca="1" si="41"/>
        <v>0</v>
      </c>
      <c r="BE24" s="27">
        <f t="shared" ca="1" si="41"/>
        <v>0</v>
      </c>
      <c r="BF24" s="27">
        <f t="shared" ca="1" si="41"/>
        <v>0</v>
      </c>
      <c r="BG24" s="27">
        <f t="shared" ca="1" si="41"/>
        <v>0</v>
      </c>
      <c r="BH24" s="27">
        <f t="shared" ca="1" si="41"/>
        <v>0</v>
      </c>
      <c r="BI24" s="27">
        <f t="shared" ca="1" si="41"/>
        <v>0</v>
      </c>
      <c r="BJ24" s="27">
        <f t="shared" ca="1" si="41"/>
        <v>0</v>
      </c>
      <c r="BK24" s="27">
        <f t="shared" ca="1" si="41"/>
        <v>0</v>
      </c>
      <c r="BL24" s="27">
        <f t="shared" ref="BL24:CM24" ca="1" si="42">IF(BL266&lt;0,ABS(BL266),0)</f>
        <v>0</v>
      </c>
      <c r="BM24" s="27">
        <f t="shared" ca="1" si="42"/>
        <v>0</v>
      </c>
      <c r="BN24" s="27">
        <f t="shared" ca="1" si="42"/>
        <v>0</v>
      </c>
      <c r="BO24" s="27">
        <f t="shared" ca="1" si="42"/>
        <v>0</v>
      </c>
      <c r="BP24" s="27">
        <f t="shared" ca="1" si="42"/>
        <v>0</v>
      </c>
      <c r="BQ24" s="27">
        <f t="shared" ca="1" si="42"/>
        <v>0</v>
      </c>
      <c r="BR24" s="27">
        <f t="shared" ca="1" si="42"/>
        <v>0</v>
      </c>
      <c r="BS24" s="27">
        <f t="shared" ca="1" si="42"/>
        <v>0</v>
      </c>
      <c r="BT24" s="27">
        <f t="shared" ca="1" si="42"/>
        <v>0</v>
      </c>
      <c r="BU24" s="27">
        <f t="shared" ca="1" si="42"/>
        <v>0</v>
      </c>
      <c r="BV24" s="27">
        <f t="shared" ca="1" si="42"/>
        <v>0</v>
      </c>
      <c r="BW24" s="27">
        <f t="shared" ca="1" si="42"/>
        <v>0</v>
      </c>
      <c r="BX24" s="27">
        <f t="shared" ca="1" si="42"/>
        <v>0</v>
      </c>
      <c r="BY24" s="27">
        <f t="shared" ca="1" si="42"/>
        <v>0</v>
      </c>
      <c r="BZ24" s="27">
        <f t="shared" ca="1" si="42"/>
        <v>0</v>
      </c>
      <c r="CA24" s="27">
        <f t="shared" ca="1" si="42"/>
        <v>0</v>
      </c>
      <c r="CB24" s="27">
        <f t="shared" ca="1" si="42"/>
        <v>0</v>
      </c>
      <c r="CC24" s="27">
        <f t="shared" ca="1" si="42"/>
        <v>0</v>
      </c>
      <c r="CD24" s="27">
        <f t="shared" ca="1" si="42"/>
        <v>0</v>
      </c>
      <c r="CE24" s="27">
        <f t="shared" ca="1" si="42"/>
        <v>0</v>
      </c>
      <c r="CF24" s="27">
        <f t="shared" ca="1" si="42"/>
        <v>0</v>
      </c>
      <c r="CG24" s="27">
        <f t="shared" ca="1" si="42"/>
        <v>0</v>
      </c>
      <c r="CH24" s="27">
        <f t="shared" ca="1" si="42"/>
        <v>0</v>
      </c>
      <c r="CI24" s="27">
        <f t="shared" ca="1" si="42"/>
        <v>0</v>
      </c>
      <c r="CJ24" s="27">
        <f t="shared" ca="1" si="42"/>
        <v>0</v>
      </c>
      <c r="CK24" s="27">
        <f t="shared" ca="1" si="42"/>
        <v>0</v>
      </c>
      <c r="CL24" s="27">
        <f t="shared" ca="1" si="42"/>
        <v>0</v>
      </c>
      <c r="CM24" s="27">
        <f t="shared" ca="1" si="42"/>
        <v>0</v>
      </c>
    </row>
    <row r="25" spans="2:91" s="20" customFormat="1" ht="15" x14ac:dyDescent="0.2">
      <c r="B25" s="88" t="s">
        <v>369</v>
      </c>
      <c r="C25" s="19" t="str">
        <f>Inputs!$J$16</f>
        <v>EUR</v>
      </c>
      <c r="D25" s="19" t="s">
        <v>19</v>
      </c>
      <c r="E25" s="27">
        <f t="shared" ca="1" si="28"/>
        <v>0</v>
      </c>
      <c r="F25" s="27">
        <f t="shared" ca="1" si="28"/>
        <v>0</v>
      </c>
      <c r="G25" s="27">
        <f t="shared" ca="1" si="28"/>
        <v>0</v>
      </c>
      <c r="H25" s="27">
        <f t="shared" ca="1" si="28"/>
        <v>0</v>
      </c>
      <c r="I25" s="27">
        <f t="shared" ca="1" si="28"/>
        <v>0</v>
      </c>
      <c r="K25" s="27">
        <f t="shared" ca="1" si="29"/>
        <v>0</v>
      </c>
      <c r="L25" s="27">
        <f t="shared" ca="1" si="29"/>
        <v>0</v>
      </c>
      <c r="M25" s="27">
        <f t="shared" ca="1" si="29"/>
        <v>0</v>
      </c>
      <c r="N25" s="27">
        <f t="shared" ca="1" si="29"/>
        <v>0</v>
      </c>
      <c r="O25" s="27">
        <f t="shared" ca="1" si="29"/>
        <v>0</v>
      </c>
      <c r="P25" s="27">
        <f t="shared" ca="1" si="29"/>
        <v>0</v>
      </c>
      <c r="Q25" s="27">
        <f t="shared" ca="1" si="29"/>
        <v>0</v>
      </c>
      <c r="R25" s="27">
        <f t="shared" ca="1" si="29"/>
        <v>0</v>
      </c>
      <c r="S25" s="27">
        <f t="shared" ca="1" si="29"/>
        <v>0</v>
      </c>
      <c r="T25" s="27">
        <f t="shared" ca="1" si="29"/>
        <v>0</v>
      </c>
      <c r="U25" s="27">
        <f t="shared" ca="1" si="30"/>
        <v>0</v>
      </c>
      <c r="V25" s="27">
        <f t="shared" ca="1" si="30"/>
        <v>0</v>
      </c>
      <c r="W25" s="27">
        <f t="shared" ca="1" si="30"/>
        <v>0</v>
      </c>
      <c r="X25" s="27">
        <f t="shared" ca="1" si="30"/>
        <v>0</v>
      </c>
      <c r="Y25" s="27">
        <f t="shared" ca="1" si="30"/>
        <v>0</v>
      </c>
      <c r="Z25" s="27">
        <f t="shared" ca="1" si="30"/>
        <v>0</v>
      </c>
      <c r="AA25" s="27">
        <f t="shared" ca="1" si="30"/>
        <v>0</v>
      </c>
      <c r="AB25" s="27">
        <f t="shared" ca="1" si="30"/>
        <v>0</v>
      </c>
      <c r="AC25" s="27">
        <f t="shared" ca="1" si="30"/>
        <v>0</v>
      </c>
      <c r="AD25" s="27">
        <f t="shared" ca="1" si="30"/>
        <v>0</v>
      </c>
      <c r="AF25" s="27">
        <f t="shared" ref="AF25:BK25" ca="1" si="43">IF(AF196&lt;0,ABS(AF196),0)</f>
        <v>0</v>
      </c>
      <c r="AG25" s="27">
        <f t="shared" ca="1" si="43"/>
        <v>0</v>
      </c>
      <c r="AH25" s="27">
        <f t="shared" ca="1" si="43"/>
        <v>0</v>
      </c>
      <c r="AI25" s="27">
        <f t="shared" ca="1" si="43"/>
        <v>0</v>
      </c>
      <c r="AJ25" s="27">
        <f t="shared" ca="1" si="43"/>
        <v>0</v>
      </c>
      <c r="AK25" s="27">
        <f t="shared" ca="1" si="43"/>
        <v>0</v>
      </c>
      <c r="AL25" s="27">
        <f t="shared" ca="1" si="43"/>
        <v>0</v>
      </c>
      <c r="AM25" s="27">
        <f t="shared" ca="1" si="43"/>
        <v>0</v>
      </c>
      <c r="AN25" s="27">
        <f t="shared" ca="1" si="43"/>
        <v>0</v>
      </c>
      <c r="AO25" s="27">
        <f t="shared" ca="1" si="43"/>
        <v>0</v>
      </c>
      <c r="AP25" s="27">
        <f t="shared" ca="1" si="43"/>
        <v>0</v>
      </c>
      <c r="AQ25" s="27">
        <f t="shared" ca="1" si="43"/>
        <v>0</v>
      </c>
      <c r="AR25" s="27">
        <f t="shared" ca="1" si="43"/>
        <v>0</v>
      </c>
      <c r="AS25" s="27">
        <f t="shared" ca="1" si="43"/>
        <v>0</v>
      </c>
      <c r="AT25" s="27">
        <f t="shared" ca="1" si="43"/>
        <v>0</v>
      </c>
      <c r="AU25" s="27">
        <f t="shared" ca="1" si="43"/>
        <v>0</v>
      </c>
      <c r="AV25" s="27">
        <f t="shared" ca="1" si="43"/>
        <v>0</v>
      </c>
      <c r="AW25" s="27">
        <f t="shared" ca="1" si="43"/>
        <v>0</v>
      </c>
      <c r="AX25" s="27">
        <f t="shared" ca="1" si="43"/>
        <v>0</v>
      </c>
      <c r="AY25" s="27">
        <f t="shared" ca="1" si="43"/>
        <v>0</v>
      </c>
      <c r="AZ25" s="27">
        <f t="shared" ca="1" si="43"/>
        <v>0</v>
      </c>
      <c r="BA25" s="27">
        <f t="shared" ca="1" si="43"/>
        <v>0</v>
      </c>
      <c r="BB25" s="27">
        <f t="shared" ca="1" si="43"/>
        <v>0</v>
      </c>
      <c r="BC25" s="27">
        <f t="shared" ca="1" si="43"/>
        <v>0</v>
      </c>
      <c r="BD25" s="27">
        <f t="shared" ca="1" si="43"/>
        <v>0</v>
      </c>
      <c r="BE25" s="27">
        <f t="shared" ca="1" si="43"/>
        <v>0</v>
      </c>
      <c r="BF25" s="27">
        <f t="shared" ca="1" si="43"/>
        <v>0</v>
      </c>
      <c r="BG25" s="27">
        <f t="shared" ca="1" si="43"/>
        <v>0</v>
      </c>
      <c r="BH25" s="27">
        <f t="shared" ca="1" si="43"/>
        <v>0</v>
      </c>
      <c r="BI25" s="27">
        <f t="shared" ca="1" si="43"/>
        <v>0</v>
      </c>
      <c r="BJ25" s="27">
        <f t="shared" ca="1" si="43"/>
        <v>0</v>
      </c>
      <c r="BK25" s="27">
        <f t="shared" ca="1" si="43"/>
        <v>0</v>
      </c>
      <c r="BL25" s="27">
        <f t="shared" ref="BL25:CM25" ca="1" si="44">IF(BL196&lt;0,ABS(BL196),0)</f>
        <v>0</v>
      </c>
      <c r="BM25" s="27">
        <f t="shared" ca="1" si="44"/>
        <v>0</v>
      </c>
      <c r="BN25" s="27">
        <f t="shared" ca="1" si="44"/>
        <v>0</v>
      </c>
      <c r="BO25" s="27">
        <f t="shared" ca="1" si="44"/>
        <v>0</v>
      </c>
      <c r="BP25" s="27">
        <f t="shared" ca="1" si="44"/>
        <v>0</v>
      </c>
      <c r="BQ25" s="27">
        <f t="shared" ca="1" si="44"/>
        <v>0</v>
      </c>
      <c r="BR25" s="27">
        <f t="shared" ca="1" si="44"/>
        <v>0</v>
      </c>
      <c r="BS25" s="27">
        <f t="shared" ca="1" si="44"/>
        <v>0</v>
      </c>
      <c r="BT25" s="27">
        <f t="shared" ca="1" si="44"/>
        <v>0</v>
      </c>
      <c r="BU25" s="27">
        <f t="shared" ca="1" si="44"/>
        <v>0</v>
      </c>
      <c r="BV25" s="27">
        <f t="shared" ca="1" si="44"/>
        <v>0</v>
      </c>
      <c r="BW25" s="27">
        <f t="shared" ca="1" si="44"/>
        <v>0</v>
      </c>
      <c r="BX25" s="27">
        <f t="shared" ca="1" si="44"/>
        <v>0</v>
      </c>
      <c r="BY25" s="27">
        <f t="shared" ca="1" si="44"/>
        <v>0</v>
      </c>
      <c r="BZ25" s="27">
        <f t="shared" ca="1" si="44"/>
        <v>0</v>
      </c>
      <c r="CA25" s="27">
        <f t="shared" ca="1" si="44"/>
        <v>0</v>
      </c>
      <c r="CB25" s="27">
        <f t="shared" ca="1" si="44"/>
        <v>0</v>
      </c>
      <c r="CC25" s="27">
        <f t="shared" ca="1" si="44"/>
        <v>0</v>
      </c>
      <c r="CD25" s="27">
        <f t="shared" ca="1" si="44"/>
        <v>0</v>
      </c>
      <c r="CE25" s="27">
        <f t="shared" ca="1" si="44"/>
        <v>0</v>
      </c>
      <c r="CF25" s="27">
        <f t="shared" ca="1" si="44"/>
        <v>0</v>
      </c>
      <c r="CG25" s="27">
        <f t="shared" ca="1" si="44"/>
        <v>0</v>
      </c>
      <c r="CH25" s="27">
        <f t="shared" ca="1" si="44"/>
        <v>0</v>
      </c>
      <c r="CI25" s="27">
        <f t="shared" ca="1" si="44"/>
        <v>0</v>
      </c>
      <c r="CJ25" s="27">
        <f t="shared" ca="1" si="44"/>
        <v>0</v>
      </c>
      <c r="CK25" s="27">
        <f t="shared" ca="1" si="44"/>
        <v>0</v>
      </c>
      <c r="CL25" s="27">
        <f t="shared" ca="1" si="44"/>
        <v>0</v>
      </c>
      <c r="CM25" s="27">
        <f t="shared" ca="1" si="44"/>
        <v>0</v>
      </c>
    </row>
    <row r="26" spans="2:91" s="20" customFormat="1" ht="15" x14ac:dyDescent="0.2">
      <c r="B26" s="88" t="s">
        <v>368</v>
      </c>
      <c r="C26" s="19" t="str">
        <f>Inputs!$J$16</f>
        <v>EUR</v>
      </c>
      <c r="D26" s="19" t="s">
        <v>19</v>
      </c>
      <c r="E26" s="27">
        <f t="shared" ca="1" si="28"/>
        <v>0</v>
      </c>
      <c r="F26" s="27">
        <f t="shared" ca="1" si="28"/>
        <v>0</v>
      </c>
      <c r="G26" s="27">
        <f t="shared" ca="1" si="28"/>
        <v>0</v>
      </c>
      <c r="H26" s="27">
        <f t="shared" ca="1" si="28"/>
        <v>0</v>
      </c>
      <c r="I26" s="27">
        <f t="shared" ca="1" si="28"/>
        <v>0</v>
      </c>
      <c r="K26" s="27">
        <f t="shared" ca="1" si="29"/>
        <v>0</v>
      </c>
      <c r="L26" s="27">
        <f t="shared" ca="1" si="29"/>
        <v>0</v>
      </c>
      <c r="M26" s="27">
        <f t="shared" ca="1" si="29"/>
        <v>0</v>
      </c>
      <c r="N26" s="27">
        <f t="shared" ca="1" si="29"/>
        <v>0</v>
      </c>
      <c r="O26" s="27">
        <f t="shared" ca="1" si="29"/>
        <v>0</v>
      </c>
      <c r="P26" s="27">
        <f t="shared" ca="1" si="29"/>
        <v>0</v>
      </c>
      <c r="Q26" s="27">
        <f t="shared" ca="1" si="29"/>
        <v>0</v>
      </c>
      <c r="R26" s="27">
        <f t="shared" ca="1" si="29"/>
        <v>0</v>
      </c>
      <c r="S26" s="27">
        <f t="shared" ca="1" si="29"/>
        <v>0</v>
      </c>
      <c r="T26" s="27">
        <f t="shared" ca="1" si="29"/>
        <v>0</v>
      </c>
      <c r="U26" s="27">
        <f t="shared" ca="1" si="30"/>
        <v>0</v>
      </c>
      <c r="V26" s="27">
        <f t="shared" ca="1" si="30"/>
        <v>0</v>
      </c>
      <c r="W26" s="27">
        <f t="shared" ca="1" si="30"/>
        <v>0</v>
      </c>
      <c r="X26" s="27">
        <f t="shared" ca="1" si="30"/>
        <v>0</v>
      </c>
      <c r="Y26" s="27">
        <f t="shared" ca="1" si="30"/>
        <v>0</v>
      </c>
      <c r="Z26" s="27">
        <f t="shared" ca="1" si="30"/>
        <v>0</v>
      </c>
      <c r="AA26" s="27">
        <f t="shared" ca="1" si="30"/>
        <v>0</v>
      </c>
      <c r="AB26" s="27">
        <f t="shared" ca="1" si="30"/>
        <v>0</v>
      </c>
      <c r="AC26" s="27">
        <f t="shared" ca="1" si="30"/>
        <v>0</v>
      </c>
      <c r="AD26" s="27">
        <f t="shared" ca="1" si="30"/>
        <v>0</v>
      </c>
      <c r="AF26" s="27">
        <f t="shared" ref="AF26:BK26" ca="1" si="45">IF(AF253&lt;0,ABS(AF253),0)</f>
        <v>0</v>
      </c>
      <c r="AG26" s="27">
        <f t="shared" ca="1" si="45"/>
        <v>0</v>
      </c>
      <c r="AH26" s="27">
        <f t="shared" ca="1" si="45"/>
        <v>0</v>
      </c>
      <c r="AI26" s="27">
        <f t="shared" ca="1" si="45"/>
        <v>0</v>
      </c>
      <c r="AJ26" s="27">
        <f t="shared" ca="1" si="45"/>
        <v>0</v>
      </c>
      <c r="AK26" s="27">
        <f t="shared" ca="1" si="45"/>
        <v>0</v>
      </c>
      <c r="AL26" s="27">
        <f t="shared" ca="1" si="45"/>
        <v>0</v>
      </c>
      <c r="AM26" s="27">
        <f t="shared" ca="1" si="45"/>
        <v>0</v>
      </c>
      <c r="AN26" s="27">
        <f t="shared" ca="1" si="45"/>
        <v>0</v>
      </c>
      <c r="AO26" s="27">
        <f t="shared" ca="1" si="45"/>
        <v>0</v>
      </c>
      <c r="AP26" s="27">
        <f t="shared" ca="1" si="45"/>
        <v>0</v>
      </c>
      <c r="AQ26" s="27">
        <f t="shared" ca="1" si="45"/>
        <v>0</v>
      </c>
      <c r="AR26" s="27">
        <f t="shared" ca="1" si="45"/>
        <v>0</v>
      </c>
      <c r="AS26" s="27">
        <f t="shared" ca="1" si="45"/>
        <v>0</v>
      </c>
      <c r="AT26" s="27">
        <f t="shared" ca="1" si="45"/>
        <v>0</v>
      </c>
      <c r="AU26" s="27">
        <f t="shared" ca="1" si="45"/>
        <v>0</v>
      </c>
      <c r="AV26" s="27">
        <f t="shared" ca="1" si="45"/>
        <v>0</v>
      </c>
      <c r="AW26" s="27">
        <f t="shared" ca="1" si="45"/>
        <v>0</v>
      </c>
      <c r="AX26" s="27">
        <f t="shared" ca="1" si="45"/>
        <v>0</v>
      </c>
      <c r="AY26" s="27">
        <f t="shared" ca="1" si="45"/>
        <v>0</v>
      </c>
      <c r="AZ26" s="27">
        <f t="shared" ca="1" si="45"/>
        <v>0</v>
      </c>
      <c r="BA26" s="27">
        <f t="shared" ca="1" si="45"/>
        <v>0</v>
      </c>
      <c r="BB26" s="27">
        <f t="shared" ca="1" si="45"/>
        <v>0</v>
      </c>
      <c r="BC26" s="27">
        <f t="shared" ca="1" si="45"/>
        <v>0</v>
      </c>
      <c r="BD26" s="27">
        <f t="shared" ca="1" si="45"/>
        <v>0</v>
      </c>
      <c r="BE26" s="27">
        <f t="shared" ca="1" si="45"/>
        <v>0</v>
      </c>
      <c r="BF26" s="27">
        <f t="shared" ca="1" si="45"/>
        <v>0</v>
      </c>
      <c r="BG26" s="27">
        <f t="shared" ca="1" si="45"/>
        <v>0</v>
      </c>
      <c r="BH26" s="27">
        <f t="shared" ca="1" si="45"/>
        <v>0</v>
      </c>
      <c r="BI26" s="27">
        <f t="shared" ca="1" si="45"/>
        <v>0</v>
      </c>
      <c r="BJ26" s="27">
        <f t="shared" ca="1" si="45"/>
        <v>0</v>
      </c>
      <c r="BK26" s="27">
        <f t="shared" ca="1" si="45"/>
        <v>0</v>
      </c>
      <c r="BL26" s="27">
        <f t="shared" ref="BL26:CM26" ca="1" si="46">IF(BL253&lt;0,ABS(BL253),0)</f>
        <v>0</v>
      </c>
      <c r="BM26" s="27">
        <f t="shared" ca="1" si="46"/>
        <v>0</v>
      </c>
      <c r="BN26" s="27">
        <f t="shared" ca="1" si="46"/>
        <v>0</v>
      </c>
      <c r="BO26" s="27">
        <f t="shared" ca="1" si="46"/>
        <v>0</v>
      </c>
      <c r="BP26" s="27">
        <f t="shared" ca="1" si="46"/>
        <v>0</v>
      </c>
      <c r="BQ26" s="27">
        <f t="shared" ca="1" si="46"/>
        <v>0</v>
      </c>
      <c r="BR26" s="27">
        <f t="shared" ca="1" si="46"/>
        <v>0</v>
      </c>
      <c r="BS26" s="27">
        <f t="shared" ca="1" si="46"/>
        <v>0</v>
      </c>
      <c r="BT26" s="27">
        <f t="shared" ca="1" si="46"/>
        <v>0</v>
      </c>
      <c r="BU26" s="27">
        <f t="shared" ca="1" si="46"/>
        <v>0</v>
      </c>
      <c r="BV26" s="27">
        <f t="shared" ca="1" si="46"/>
        <v>0</v>
      </c>
      <c r="BW26" s="27">
        <f t="shared" ca="1" si="46"/>
        <v>0</v>
      </c>
      <c r="BX26" s="27">
        <f t="shared" ca="1" si="46"/>
        <v>0</v>
      </c>
      <c r="BY26" s="27">
        <f t="shared" ca="1" si="46"/>
        <v>0</v>
      </c>
      <c r="BZ26" s="27">
        <f t="shared" ca="1" si="46"/>
        <v>0</v>
      </c>
      <c r="CA26" s="27">
        <f t="shared" ca="1" si="46"/>
        <v>0</v>
      </c>
      <c r="CB26" s="27">
        <f t="shared" ca="1" si="46"/>
        <v>0</v>
      </c>
      <c r="CC26" s="27">
        <f t="shared" ca="1" si="46"/>
        <v>0</v>
      </c>
      <c r="CD26" s="27">
        <f t="shared" ca="1" si="46"/>
        <v>0</v>
      </c>
      <c r="CE26" s="27">
        <f t="shared" ca="1" si="46"/>
        <v>0</v>
      </c>
      <c r="CF26" s="27">
        <f t="shared" ca="1" si="46"/>
        <v>0</v>
      </c>
      <c r="CG26" s="27">
        <f t="shared" ca="1" si="46"/>
        <v>0</v>
      </c>
      <c r="CH26" s="27">
        <f t="shared" ca="1" si="46"/>
        <v>0</v>
      </c>
      <c r="CI26" s="27">
        <f t="shared" ca="1" si="46"/>
        <v>0</v>
      </c>
      <c r="CJ26" s="27">
        <f t="shared" ca="1" si="46"/>
        <v>0</v>
      </c>
      <c r="CK26" s="27">
        <f t="shared" ca="1" si="46"/>
        <v>0</v>
      </c>
      <c r="CL26" s="27">
        <f t="shared" ca="1" si="46"/>
        <v>0</v>
      </c>
      <c r="CM26" s="27">
        <f t="shared" ca="1" si="46"/>
        <v>0</v>
      </c>
    </row>
    <row r="27" spans="2:91" s="28" customFormat="1" ht="15" x14ac:dyDescent="0.2">
      <c r="B27" s="28" t="s">
        <v>149</v>
      </c>
      <c r="C27" s="19" t="str">
        <f>Inputs!$J$16</f>
        <v>EUR</v>
      </c>
      <c r="D27" s="19" t="s">
        <v>19</v>
      </c>
      <c r="E27" s="63">
        <f ca="1">SUM(E28:E35)</f>
        <v>1353.4500000000116</v>
      </c>
      <c r="F27" s="63">
        <f ca="1">SUM(F28:F35)</f>
        <v>1535.3099999999977</v>
      </c>
      <c r="G27" s="63">
        <f ca="1">SUM(G28:G35)</f>
        <v>1656.0599999999686</v>
      </c>
      <c r="H27" s="63">
        <f ca="1">SUM(H28:H35)</f>
        <v>1727.8274999999849</v>
      </c>
      <c r="I27" s="63">
        <f ca="1">SUM(I28:I35)</f>
        <v>1979.9850000000151</v>
      </c>
      <c r="K27" s="63">
        <f t="shared" ref="K27:AD27" ca="1" si="47">SUM(K28:K35)</f>
        <v>0</v>
      </c>
      <c r="L27" s="63">
        <f t="shared" ca="1" si="47"/>
        <v>0</v>
      </c>
      <c r="M27" s="63">
        <f t="shared" ca="1" si="47"/>
        <v>0</v>
      </c>
      <c r="N27" s="63">
        <f t="shared" ca="1" si="47"/>
        <v>1353.4500000000116</v>
      </c>
      <c r="O27" s="63">
        <f t="shared" ca="1" si="47"/>
        <v>1389.3337499999907</v>
      </c>
      <c r="P27" s="63">
        <f t="shared" ca="1" si="47"/>
        <v>1348.5937500000146</v>
      </c>
      <c r="Q27" s="63">
        <f t="shared" ca="1" si="47"/>
        <v>1320.6637500000215</v>
      </c>
      <c r="R27" s="63">
        <f t="shared" ca="1" si="47"/>
        <v>1535.3099999999977</v>
      </c>
      <c r="S27" s="63">
        <f t="shared" ca="1" si="47"/>
        <v>1500.5024999999732</v>
      </c>
      <c r="T27" s="63">
        <f t="shared" ca="1" si="47"/>
        <v>1432.9087499999732</v>
      </c>
      <c r="U27" s="63">
        <f t="shared" ca="1" si="47"/>
        <v>1399.8599999999569</v>
      </c>
      <c r="V27" s="63">
        <f t="shared" ca="1" si="47"/>
        <v>1656.0599999999686</v>
      </c>
      <c r="W27" s="63">
        <f t="shared" ca="1" si="47"/>
        <v>1543.1324999999779</v>
      </c>
      <c r="X27" s="63">
        <f t="shared" ca="1" si="47"/>
        <v>1472.5724999999802</v>
      </c>
      <c r="Y27" s="63">
        <f t="shared" ca="1" si="47"/>
        <v>1494.7012499999837</v>
      </c>
      <c r="Z27" s="63">
        <f t="shared" ca="1" si="47"/>
        <v>1727.8274999999849</v>
      </c>
      <c r="AA27" s="63">
        <f t="shared" ca="1" si="47"/>
        <v>1743.078749999986</v>
      </c>
      <c r="AB27" s="63">
        <f t="shared" ca="1" si="47"/>
        <v>1698.6900000000023</v>
      </c>
      <c r="AC27" s="63">
        <f t="shared" ca="1" si="47"/>
        <v>1688.163750000007</v>
      </c>
      <c r="AD27" s="63">
        <f t="shared" ca="1" si="47"/>
        <v>1979.9850000000151</v>
      </c>
      <c r="AF27" s="63">
        <f t="shared" ref="AF27:BK27" ca="1" si="48">SUM(AF28:AF35)</f>
        <v>0</v>
      </c>
      <c r="AG27" s="63">
        <f t="shared" ca="1" si="48"/>
        <v>0</v>
      </c>
      <c r="AH27" s="63">
        <f t="shared" ca="1" si="48"/>
        <v>0</v>
      </c>
      <c r="AI27" s="63">
        <f t="shared" ca="1" si="48"/>
        <v>0</v>
      </c>
      <c r="AJ27" s="63">
        <f t="shared" ca="1" si="48"/>
        <v>0</v>
      </c>
      <c r="AK27" s="63">
        <f t="shared" ca="1" si="48"/>
        <v>0</v>
      </c>
      <c r="AL27" s="63">
        <f t="shared" ca="1" si="48"/>
        <v>0</v>
      </c>
      <c r="AM27" s="63">
        <f t="shared" ca="1" si="48"/>
        <v>0</v>
      </c>
      <c r="AN27" s="63">
        <f t="shared" ca="1" si="48"/>
        <v>0</v>
      </c>
      <c r="AO27" s="63">
        <f t="shared" ca="1" si="48"/>
        <v>1287.8775000000023</v>
      </c>
      <c r="AP27" s="63">
        <f t="shared" ca="1" si="48"/>
        <v>1266.4312500000087</v>
      </c>
      <c r="AQ27" s="63">
        <f t="shared" ca="1" si="48"/>
        <v>1353.4500000000116</v>
      </c>
      <c r="AR27" s="63">
        <f t="shared" ca="1" si="48"/>
        <v>1442.4900000000052</v>
      </c>
      <c r="AS27" s="63">
        <f t="shared" ca="1" si="48"/>
        <v>1013.197500000002</v>
      </c>
      <c r="AT27" s="63">
        <f t="shared" ca="1" si="48"/>
        <v>1389.3337499999907</v>
      </c>
      <c r="AU27" s="63">
        <f t="shared" ca="1" si="48"/>
        <v>1289.6362499999959</v>
      </c>
      <c r="AV27" s="63">
        <f t="shared" ca="1" si="48"/>
        <v>1341.8475000000035</v>
      </c>
      <c r="AW27" s="63">
        <f t="shared" ca="1" si="48"/>
        <v>1348.5937500000146</v>
      </c>
      <c r="AX27" s="63">
        <f t="shared" ca="1" si="48"/>
        <v>1341.847500000018</v>
      </c>
      <c r="AY27" s="63">
        <f t="shared" ca="1" si="48"/>
        <v>1518.9825000000128</v>
      </c>
      <c r="AZ27" s="63">
        <f t="shared" ca="1" si="48"/>
        <v>1320.6637500000215</v>
      </c>
      <c r="BA27" s="63">
        <f t="shared" ca="1" si="48"/>
        <v>1481.077500000014</v>
      </c>
      <c r="BB27" s="63">
        <f t="shared" ca="1" si="48"/>
        <v>1508.3249999999971</v>
      </c>
      <c r="BC27" s="63">
        <f t="shared" ca="1" si="48"/>
        <v>1535.3099999999977</v>
      </c>
      <c r="BD27" s="63">
        <f t="shared" ca="1" si="48"/>
        <v>1565.3924999999872</v>
      </c>
      <c r="BE27" s="63">
        <f t="shared" ca="1" si="48"/>
        <v>1080.7912499999802</v>
      </c>
      <c r="BF27" s="63">
        <f t="shared" ca="1" si="48"/>
        <v>1500.5024999999732</v>
      </c>
      <c r="BG27" s="63">
        <f t="shared" ca="1" si="48"/>
        <v>1420.2299999999814</v>
      </c>
      <c r="BH27" s="63">
        <f t="shared" ca="1" si="48"/>
        <v>1466.6399999999703</v>
      </c>
      <c r="BI27" s="63">
        <f t="shared" ca="1" si="48"/>
        <v>1432.9087499999732</v>
      </c>
      <c r="BJ27" s="63">
        <f t="shared" ca="1" si="48"/>
        <v>1444.5112499999814</v>
      </c>
      <c r="BK27" s="63">
        <f t="shared" ca="1" si="48"/>
        <v>1697.7449999999808</v>
      </c>
      <c r="BL27" s="63">
        <f t="shared" ref="BL27:CM27" ca="1" si="49">SUM(BL28:BL35)</f>
        <v>1399.8599999999569</v>
      </c>
      <c r="BM27" s="63">
        <f t="shared" ca="1" si="49"/>
        <v>1620.3074999999662</v>
      </c>
      <c r="BN27" s="63">
        <f t="shared" ca="1" si="49"/>
        <v>1662.9374999999709</v>
      </c>
      <c r="BO27" s="63">
        <f t="shared" ca="1" si="49"/>
        <v>1656.0599999999686</v>
      </c>
      <c r="BP27" s="63">
        <f t="shared" ca="1" si="49"/>
        <v>1659.1574999999721</v>
      </c>
      <c r="BQ27" s="63">
        <f t="shared" ca="1" si="49"/>
        <v>1137.0449999999837</v>
      </c>
      <c r="BR27" s="63">
        <f t="shared" ca="1" si="49"/>
        <v>1543.1324999999779</v>
      </c>
      <c r="BS27" s="63">
        <f t="shared" ca="1" si="49"/>
        <v>1486.8787499999744</v>
      </c>
      <c r="BT27" s="63">
        <f t="shared" ca="1" si="49"/>
        <v>1587.5212499999761</v>
      </c>
      <c r="BU27" s="63">
        <f t="shared" ca="1" si="49"/>
        <v>1472.5724999999802</v>
      </c>
      <c r="BV27" s="63">
        <f t="shared" ca="1" si="49"/>
        <v>1533.2887499999924</v>
      </c>
      <c r="BW27" s="63">
        <f t="shared" ca="1" si="49"/>
        <v>1776.9412500000035</v>
      </c>
      <c r="BX27" s="63">
        <f t="shared" ca="1" si="49"/>
        <v>1494.7012499999837</v>
      </c>
      <c r="BY27" s="63">
        <f t="shared" ca="1" si="49"/>
        <v>1717.1699999999983</v>
      </c>
      <c r="BZ27" s="63">
        <f t="shared" ca="1" si="49"/>
        <v>1714.203749999986</v>
      </c>
      <c r="CA27" s="63">
        <f t="shared" ca="1" si="49"/>
        <v>1727.8274999999849</v>
      </c>
      <c r="CB27" s="63">
        <f t="shared" ca="1" si="49"/>
        <v>1940.321249999979</v>
      </c>
      <c r="CC27" s="63">
        <f t="shared" ca="1" si="49"/>
        <v>1291.6574999999721</v>
      </c>
      <c r="CD27" s="63">
        <f t="shared" ca="1" si="49"/>
        <v>1743.078749999986</v>
      </c>
      <c r="CE27" s="63">
        <f t="shared" ca="1" si="49"/>
        <v>1673.4637499999808</v>
      </c>
      <c r="CF27" s="63">
        <f t="shared" ca="1" si="49"/>
        <v>1795.2899999999936</v>
      </c>
      <c r="CG27" s="63">
        <f t="shared" ca="1" si="49"/>
        <v>1698.6900000000023</v>
      </c>
      <c r="CH27" s="63">
        <f t="shared" ca="1" si="49"/>
        <v>1753.7362499999872</v>
      </c>
      <c r="CI27" s="63">
        <f t="shared" ca="1" si="49"/>
        <v>1972.4250000000029</v>
      </c>
      <c r="CJ27" s="63">
        <f t="shared" ca="1" si="49"/>
        <v>1688.163750000007</v>
      </c>
      <c r="CK27" s="63">
        <f t="shared" ca="1" si="49"/>
        <v>2007.2325000000128</v>
      </c>
      <c r="CL27" s="63">
        <f t="shared" ca="1" si="49"/>
        <v>1901.733750000014</v>
      </c>
      <c r="CM27" s="63">
        <f t="shared" ca="1" si="49"/>
        <v>1979.9850000000151</v>
      </c>
    </row>
    <row r="28" spans="2:91" s="20" customFormat="1" ht="15" x14ac:dyDescent="0.2">
      <c r="B28" s="88" t="s">
        <v>375</v>
      </c>
      <c r="C28" s="19" t="str">
        <f>Inputs!$J$16</f>
        <v>EUR</v>
      </c>
      <c r="D28" s="19" t="s">
        <v>19</v>
      </c>
      <c r="E28" s="27">
        <f t="shared" ref="E28:I35" ca="1" si="50">SUMIF($AF$5:$CM$5,E$5,$AF28:$CM28)</f>
        <v>1353.4500000000116</v>
      </c>
      <c r="F28" s="27">
        <f t="shared" ca="1" si="50"/>
        <v>1535.3099999999977</v>
      </c>
      <c r="G28" s="27">
        <f t="shared" ca="1" si="50"/>
        <v>1656.0599999999686</v>
      </c>
      <c r="H28" s="27">
        <f t="shared" ca="1" si="50"/>
        <v>1727.8274999999849</v>
      </c>
      <c r="I28" s="27">
        <f t="shared" ca="1" si="50"/>
        <v>1979.9850000000151</v>
      </c>
      <c r="K28" s="27">
        <f t="shared" ref="K28:T35" ca="1" si="51">SUMIF($AF$5:$CM$5,K$5,$AF28:$CM28)</f>
        <v>0</v>
      </c>
      <c r="L28" s="27">
        <f t="shared" ca="1" si="51"/>
        <v>0</v>
      </c>
      <c r="M28" s="27">
        <f t="shared" ca="1" si="51"/>
        <v>0</v>
      </c>
      <c r="N28" s="27">
        <f t="shared" ca="1" si="51"/>
        <v>1353.4500000000116</v>
      </c>
      <c r="O28" s="27">
        <f t="shared" ca="1" si="51"/>
        <v>1389.3337499999907</v>
      </c>
      <c r="P28" s="27">
        <f t="shared" ca="1" si="51"/>
        <v>1348.5937500000146</v>
      </c>
      <c r="Q28" s="27">
        <f t="shared" ca="1" si="51"/>
        <v>1320.6637500000215</v>
      </c>
      <c r="R28" s="27">
        <f t="shared" ca="1" si="51"/>
        <v>1535.3099999999977</v>
      </c>
      <c r="S28" s="27">
        <f t="shared" ca="1" si="51"/>
        <v>1500.5024999999732</v>
      </c>
      <c r="T28" s="27">
        <f t="shared" ca="1" si="51"/>
        <v>1432.9087499999732</v>
      </c>
      <c r="U28" s="27">
        <f t="shared" ref="U28:AD35" ca="1" si="52">SUMIF($AF$5:$CM$5,U$5,$AF28:$CM28)</f>
        <v>1399.8599999999569</v>
      </c>
      <c r="V28" s="27">
        <f t="shared" ca="1" si="52"/>
        <v>1656.0599999999686</v>
      </c>
      <c r="W28" s="27">
        <f t="shared" ca="1" si="52"/>
        <v>1543.1324999999779</v>
      </c>
      <c r="X28" s="27">
        <f t="shared" ca="1" si="52"/>
        <v>1472.5724999999802</v>
      </c>
      <c r="Y28" s="27">
        <f t="shared" ca="1" si="52"/>
        <v>1494.7012499999837</v>
      </c>
      <c r="Z28" s="27">
        <f t="shared" ca="1" si="52"/>
        <v>1727.8274999999849</v>
      </c>
      <c r="AA28" s="27">
        <f t="shared" ca="1" si="52"/>
        <v>1743.078749999986</v>
      </c>
      <c r="AB28" s="27">
        <f t="shared" ca="1" si="52"/>
        <v>1698.6900000000023</v>
      </c>
      <c r="AC28" s="27">
        <f t="shared" ca="1" si="52"/>
        <v>1688.163750000007</v>
      </c>
      <c r="AD28" s="27">
        <f t="shared" ca="1" si="52"/>
        <v>1979.9850000000151</v>
      </c>
      <c r="AF28" s="27">
        <f t="shared" ref="AF28:BK28" ca="1" si="53">IF(AF93&gt;0,ABS(AF93),0)</f>
        <v>0</v>
      </c>
      <c r="AG28" s="27">
        <f t="shared" ca="1" si="53"/>
        <v>0</v>
      </c>
      <c r="AH28" s="27">
        <f t="shared" ca="1" si="53"/>
        <v>0</v>
      </c>
      <c r="AI28" s="27">
        <f t="shared" ca="1" si="53"/>
        <v>0</v>
      </c>
      <c r="AJ28" s="27">
        <f t="shared" ca="1" si="53"/>
        <v>0</v>
      </c>
      <c r="AK28" s="27">
        <f t="shared" ca="1" si="53"/>
        <v>0</v>
      </c>
      <c r="AL28" s="27">
        <f t="shared" ca="1" si="53"/>
        <v>0</v>
      </c>
      <c r="AM28" s="27">
        <f t="shared" ca="1" si="53"/>
        <v>0</v>
      </c>
      <c r="AN28" s="27">
        <f t="shared" ca="1" si="53"/>
        <v>0</v>
      </c>
      <c r="AO28" s="27">
        <f t="shared" ca="1" si="53"/>
        <v>1287.8775000000023</v>
      </c>
      <c r="AP28" s="27">
        <f t="shared" ca="1" si="53"/>
        <v>1266.4312500000087</v>
      </c>
      <c r="AQ28" s="27">
        <f t="shared" ca="1" si="53"/>
        <v>1353.4500000000116</v>
      </c>
      <c r="AR28" s="27">
        <f t="shared" ca="1" si="53"/>
        <v>1442.4900000000052</v>
      </c>
      <c r="AS28" s="27">
        <f t="shared" ca="1" si="53"/>
        <v>1013.197500000002</v>
      </c>
      <c r="AT28" s="27">
        <f t="shared" ca="1" si="53"/>
        <v>1389.3337499999907</v>
      </c>
      <c r="AU28" s="27">
        <f t="shared" ca="1" si="53"/>
        <v>1289.6362499999959</v>
      </c>
      <c r="AV28" s="27">
        <f t="shared" ca="1" si="53"/>
        <v>1341.8475000000035</v>
      </c>
      <c r="AW28" s="27">
        <f t="shared" ca="1" si="53"/>
        <v>1348.5937500000146</v>
      </c>
      <c r="AX28" s="27">
        <f t="shared" ca="1" si="53"/>
        <v>1341.847500000018</v>
      </c>
      <c r="AY28" s="27">
        <f t="shared" ca="1" si="53"/>
        <v>1518.9825000000128</v>
      </c>
      <c r="AZ28" s="27">
        <f t="shared" ca="1" si="53"/>
        <v>1320.6637500000215</v>
      </c>
      <c r="BA28" s="27">
        <f t="shared" ca="1" si="53"/>
        <v>1481.077500000014</v>
      </c>
      <c r="BB28" s="27">
        <f t="shared" ca="1" si="53"/>
        <v>1508.3249999999971</v>
      </c>
      <c r="BC28" s="27">
        <f t="shared" ca="1" si="53"/>
        <v>1535.3099999999977</v>
      </c>
      <c r="BD28" s="27">
        <f t="shared" ca="1" si="53"/>
        <v>1565.3924999999872</v>
      </c>
      <c r="BE28" s="27">
        <f t="shared" ca="1" si="53"/>
        <v>1080.7912499999802</v>
      </c>
      <c r="BF28" s="27">
        <f t="shared" ca="1" si="53"/>
        <v>1500.5024999999732</v>
      </c>
      <c r="BG28" s="27">
        <f t="shared" ca="1" si="53"/>
        <v>1420.2299999999814</v>
      </c>
      <c r="BH28" s="27">
        <f t="shared" ca="1" si="53"/>
        <v>1466.6399999999703</v>
      </c>
      <c r="BI28" s="27">
        <f t="shared" ca="1" si="53"/>
        <v>1432.9087499999732</v>
      </c>
      <c r="BJ28" s="27">
        <f t="shared" ca="1" si="53"/>
        <v>1444.5112499999814</v>
      </c>
      <c r="BK28" s="27">
        <f t="shared" ca="1" si="53"/>
        <v>1697.7449999999808</v>
      </c>
      <c r="BL28" s="27">
        <f t="shared" ref="BL28:CM28" ca="1" si="54">IF(BL93&gt;0,ABS(BL93),0)</f>
        <v>1399.8599999999569</v>
      </c>
      <c r="BM28" s="27">
        <f t="shared" ca="1" si="54"/>
        <v>1620.3074999999662</v>
      </c>
      <c r="BN28" s="27">
        <f t="shared" ca="1" si="54"/>
        <v>1662.9374999999709</v>
      </c>
      <c r="BO28" s="27">
        <f t="shared" ca="1" si="54"/>
        <v>1656.0599999999686</v>
      </c>
      <c r="BP28" s="27">
        <f t="shared" ca="1" si="54"/>
        <v>1659.1574999999721</v>
      </c>
      <c r="BQ28" s="27">
        <f t="shared" ca="1" si="54"/>
        <v>1137.0449999999837</v>
      </c>
      <c r="BR28" s="27">
        <f t="shared" ca="1" si="54"/>
        <v>1543.1324999999779</v>
      </c>
      <c r="BS28" s="27">
        <f t="shared" ca="1" si="54"/>
        <v>1486.8787499999744</v>
      </c>
      <c r="BT28" s="27">
        <f t="shared" ca="1" si="54"/>
        <v>1587.5212499999761</v>
      </c>
      <c r="BU28" s="27">
        <f t="shared" ca="1" si="54"/>
        <v>1472.5724999999802</v>
      </c>
      <c r="BV28" s="27">
        <f t="shared" ca="1" si="54"/>
        <v>1533.2887499999924</v>
      </c>
      <c r="BW28" s="27">
        <f t="shared" ca="1" si="54"/>
        <v>1776.9412500000035</v>
      </c>
      <c r="BX28" s="27">
        <f t="shared" ca="1" si="54"/>
        <v>1494.7012499999837</v>
      </c>
      <c r="BY28" s="27">
        <f t="shared" ca="1" si="54"/>
        <v>1717.1699999999983</v>
      </c>
      <c r="BZ28" s="27">
        <f t="shared" ca="1" si="54"/>
        <v>1714.203749999986</v>
      </c>
      <c r="CA28" s="27">
        <f t="shared" ca="1" si="54"/>
        <v>1727.8274999999849</v>
      </c>
      <c r="CB28" s="27">
        <f t="shared" ca="1" si="54"/>
        <v>1940.321249999979</v>
      </c>
      <c r="CC28" s="27">
        <f t="shared" ca="1" si="54"/>
        <v>1291.6574999999721</v>
      </c>
      <c r="CD28" s="27">
        <f t="shared" ca="1" si="54"/>
        <v>1743.078749999986</v>
      </c>
      <c r="CE28" s="27">
        <f t="shared" ca="1" si="54"/>
        <v>1673.4637499999808</v>
      </c>
      <c r="CF28" s="27">
        <f t="shared" ca="1" si="54"/>
        <v>1795.2899999999936</v>
      </c>
      <c r="CG28" s="27">
        <f t="shared" ca="1" si="54"/>
        <v>1698.6900000000023</v>
      </c>
      <c r="CH28" s="27">
        <f t="shared" ca="1" si="54"/>
        <v>1753.7362499999872</v>
      </c>
      <c r="CI28" s="27">
        <f t="shared" ca="1" si="54"/>
        <v>1972.4250000000029</v>
      </c>
      <c r="CJ28" s="27">
        <f t="shared" ca="1" si="54"/>
        <v>1688.163750000007</v>
      </c>
      <c r="CK28" s="27">
        <f t="shared" ca="1" si="54"/>
        <v>2007.2325000000128</v>
      </c>
      <c r="CL28" s="27">
        <f t="shared" ca="1" si="54"/>
        <v>1901.733750000014</v>
      </c>
      <c r="CM28" s="27">
        <f t="shared" ca="1" si="54"/>
        <v>1979.9850000000151</v>
      </c>
    </row>
    <row r="29" spans="2:91" s="20" customFormat="1" ht="15" x14ac:dyDescent="0.2">
      <c r="B29" s="88" t="s">
        <v>374</v>
      </c>
      <c r="C29" s="19" t="str">
        <f>Inputs!$J$16</f>
        <v>EUR</v>
      </c>
      <c r="D29" s="19" t="s">
        <v>19</v>
      </c>
      <c r="E29" s="27">
        <f t="shared" ca="1" si="50"/>
        <v>0</v>
      </c>
      <c r="F29" s="27">
        <f t="shared" ca="1" si="50"/>
        <v>0</v>
      </c>
      <c r="G29" s="27">
        <f t="shared" ca="1" si="50"/>
        <v>0</v>
      </c>
      <c r="H29" s="27">
        <f t="shared" ca="1" si="50"/>
        <v>0</v>
      </c>
      <c r="I29" s="27">
        <f t="shared" ca="1" si="50"/>
        <v>0</v>
      </c>
      <c r="K29" s="27">
        <f t="shared" ca="1" si="51"/>
        <v>0</v>
      </c>
      <c r="L29" s="27">
        <f t="shared" ca="1" si="51"/>
        <v>0</v>
      </c>
      <c r="M29" s="27">
        <f t="shared" ca="1" si="51"/>
        <v>0</v>
      </c>
      <c r="N29" s="27">
        <f t="shared" ca="1" si="51"/>
        <v>0</v>
      </c>
      <c r="O29" s="27">
        <f t="shared" ca="1" si="51"/>
        <v>0</v>
      </c>
      <c r="P29" s="27">
        <f t="shared" ca="1" si="51"/>
        <v>0</v>
      </c>
      <c r="Q29" s="27">
        <f t="shared" ca="1" si="51"/>
        <v>0</v>
      </c>
      <c r="R29" s="27">
        <f t="shared" ca="1" si="51"/>
        <v>0</v>
      </c>
      <c r="S29" s="27">
        <f t="shared" ca="1" si="51"/>
        <v>0</v>
      </c>
      <c r="T29" s="27">
        <f t="shared" ca="1" si="51"/>
        <v>0</v>
      </c>
      <c r="U29" s="27">
        <f t="shared" ca="1" si="52"/>
        <v>0</v>
      </c>
      <c r="V29" s="27">
        <f t="shared" ca="1" si="52"/>
        <v>0</v>
      </c>
      <c r="W29" s="27">
        <f t="shared" ca="1" si="52"/>
        <v>0</v>
      </c>
      <c r="X29" s="27">
        <f t="shared" ca="1" si="52"/>
        <v>0</v>
      </c>
      <c r="Y29" s="27">
        <f t="shared" ca="1" si="52"/>
        <v>0</v>
      </c>
      <c r="Z29" s="27">
        <f t="shared" ca="1" si="52"/>
        <v>0</v>
      </c>
      <c r="AA29" s="27">
        <f t="shared" ca="1" si="52"/>
        <v>0</v>
      </c>
      <c r="AB29" s="27">
        <f t="shared" ca="1" si="52"/>
        <v>0</v>
      </c>
      <c r="AC29" s="27">
        <f t="shared" ca="1" si="52"/>
        <v>0</v>
      </c>
      <c r="AD29" s="27">
        <f t="shared" ca="1" si="52"/>
        <v>0</v>
      </c>
      <c r="AF29" s="27">
        <f t="shared" ref="AF29:BK29" ca="1" si="55">IF(AF100&gt;0,ABS(AF100),0)</f>
        <v>0</v>
      </c>
      <c r="AG29" s="27">
        <f t="shared" ca="1" si="55"/>
        <v>0</v>
      </c>
      <c r="AH29" s="27">
        <f t="shared" ca="1" si="55"/>
        <v>0</v>
      </c>
      <c r="AI29" s="27">
        <f t="shared" ca="1" si="55"/>
        <v>0</v>
      </c>
      <c r="AJ29" s="27">
        <f t="shared" ca="1" si="55"/>
        <v>0</v>
      </c>
      <c r="AK29" s="27">
        <f t="shared" ca="1" si="55"/>
        <v>0</v>
      </c>
      <c r="AL29" s="27">
        <f t="shared" ca="1" si="55"/>
        <v>0</v>
      </c>
      <c r="AM29" s="27">
        <f t="shared" ca="1" si="55"/>
        <v>0</v>
      </c>
      <c r="AN29" s="27">
        <f t="shared" ca="1" si="55"/>
        <v>0</v>
      </c>
      <c r="AO29" s="27">
        <f t="shared" ca="1" si="55"/>
        <v>0</v>
      </c>
      <c r="AP29" s="27">
        <f t="shared" ca="1" si="55"/>
        <v>0</v>
      </c>
      <c r="AQ29" s="27">
        <f t="shared" ca="1" si="55"/>
        <v>0</v>
      </c>
      <c r="AR29" s="27">
        <f t="shared" ca="1" si="55"/>
        <v>0</v>
      </c>
      <c r="AS29" s="27">
        <f t="shared" ca="1" si="55"/>
        <v>0</v>
      </c>
      <c r="AT29" s="27">
        <f t="shared" ca="1" si="55"/>
        <v>0</v>
      </c>
      <c r="AU29" s="27">
        <f t="shared" ca="1" si="55"/>
        <v>0</v>
      </c>
      <c r="AV29" s="27">
        <f t="shared" ca="1" si="55"/>
        <v>0</v>
      </c>
      <c r="AW29" s="27">
        <f t="shared" ca="1" si="55"/>
        <v>0</v>
      </c>
      <c r="AX29" s="27">
        <f t="shared" ca="1" si="55"/>
        <v>0</v>
      </c>
      <c r="AY29" s="27">
        <f t="shared" ca="1" si="55"/>
        <v>0</v>
      </c>
      <c r="AZ29" s="27">
        <f t="shared" ca="1" si="55"/>
        <v>0</v>
      </c>
      <c r="BA29" s="27">
        <f t="shared" ca="1" si="55"/>
        <v>0</v>
      </c>
      <c r="BB29" s="27">
        <f t="shared" ca="1" si="55"/>
        <v>0</v>
      </c>
      <c r="BC29" s="27">
        <f t="shared" ca="1" si="55"/>
        <v>0</v>
      </c>
      <c r="BD29" s="27">
        <f t="shared" ca="1" si="55"/>
        <v>0</v>
      </c>
      <c r="BE29" s="27">
        <f t="shared" ca="1" si="55"/>
        <v>0</v>
      </c>
      <c r="BF29" s="27">
        <f t="shared" ca="1" si="55"/>
        <v>0</v>
      </c>
      <c r="BG29" s="27">
        <f t="shared" ca="1" si="55"/>
        <v>0</v>
      </c>
      <c r="BH29" s="27">
        <f t="shared" ca="1" si="55"/>
        <v>0</v>
      </c>
      <c r="BI29" s="27">
        <f t="shared" ca="1" si="55"/>
        <v>0</v>
      </c>
      <c r="BJ29" s="27">
        <f t="shared" ca="1" si="55"/>
        <v>0</v>
      </c>
      <c r="BK29" s="27">
        <f t="shared" ca="1" si="55"/>
        <v>0</v>
      </c>
      <c r="BL29" s="27">
        <f t="shared" ref="BL29:CM29" ca="1" si="56">IF(BL100&gt;0,ABS(BL100),0)</f>
        <v>0</v>
      </c>
      <c r="BM29" s="27">
        <f t="shared" ca="1" si="56"/>
        <v>0</v>
      </c>
      <c r="BN29" s="27">
        <f t="shared" ca="1" si="56"/>
        <v>0</v>
      </c>
      <c r="BO29" s="27">
        <f t="shared" ca="1" si="56"/>
        <v>0</v>
      </c>
      <c r="BP29" s="27">
        <f t="shared" ca="1" si="56"/>
        <v>0</v>
      </c>
      <c r="BQ29" s="27">
        <f t="shared" ca="1" si="56"/>
        <v>0</v>
      </c>
      <c r="BR29" s="27">
        <f t="shared" ca="1" si="56"/>
        <v>0</v>
      </c>
      <c r="BS29" s="27">
        <f t="shared" ca="1" si="56"/>
        <v>0</v>
      </c>
      <c r="BT29" s="27">
        <f t="shared" ca="1" si="56"/>
        <v>0</v>
      </c>
      <c r="BU29" s="27">
        <f t="shared" ca="1" si="56"/>
        <v>0</v>
      </c>
      <c r="BV29" s="27">
        <f t="shared" ca="1" si="56"/>
        <v>0</v>
      </c>
      <c r="BW29" s="27">
        <f t="shared" ca="1" si="56"/>
        <v>0</v>
      </c>
      <c r="BX29" s="27">
        <f t="shared" ca="1" si="56"/>
        <v>0</v>
      </c>
      <c r="BY29" s="27">
        <f t="shared" ca="1" si="56"/>
        <v>0</v>
      </c>
      <c r="BZ29" s="27">
        <f t="shared" ca="1" si="56"/>
        <v>0</v>
      </c>
      <c r="CA29" s="27">
        <f t="shared" ca="1" si="56"/>
        <v>0</v>
      </c>
      <c r="CB29" s="27">
        <f t="shared" ca="1" si="56"/>
        <v>0</v>
      </c>
      <c r="CC29" s="27">
        <f t="shared" ca="1" si="56"/>
        <v>0</v>
      </c>
      <c r="CD29" s="27">
        <f t="shared" ca="1" si="56"/>
        <v>0</v>
      </c>
      <c r="CE29" s="27">
        <f t="shared" ca="1" si="56"/>
        <v>0</v>
      </c>
      <c r="CF29" s="27">
        <f t="shared" ca="1" si="56"/>
        <v>0</v>
      </c>
      <c r="CG29" s="27">
        <f t="shared" ca="1" si="56"/>
        <v>0</v>
      </c>
      <c r="CH29" s="27">
        <f t="shared" ca="1" si="56"/>
        <v>0</v>
      </c>
      <c r="CI29" s="27">
        <f t="shared" ca="1" si="56"/>
        <v>0</v>
      </c>
      <c r="CJ29" s="27">
        <f t="shared" ca="1" si="56"/>
        <v>0</v>
      </c>
      <c r="CK29" s="27">
        <f t="shared" ca="1" si="56"/>
        <v>0</v>
      </c>
      <c r="CL29" s="27">
        <f t="shared" ca="1" si="56"/>
        <v>0</v>
      </c>
      <c r="CM29" s="27">
        <f t="shared" ca="1" si="56"/>
        <v>0</v>
      </c>
    </row>
    <row r="30" spans="2:91" s="20" customFormat="1" ht="15" x14ac:dyDescent="0.2">
      <c r="B30" s="88" t="s">
        <v>373</v>
      </c>
      <c r="C30" s="19" t="str">
        <f>Inputs!$J$16</f>
        <v>EUR</v>
      </c>
      <c r="D30" s="19" t="s">
        <v>19</v>
      </c>
      <c r="E30" s="27">
        <f t="shared" ca="1" si="50"/>
        <v>0</v>
      </c>
      <c r="F30" s="27">
        <f t="shared" ca="1" si="50"/>
        <v>0</v>
      </c>
      <c r="G30" s="27">
        <f t="shared" ca="1" si="50"/>
        <v>0</v>
      </c>
      <c r="H30" s="27">
        <f t="shared" ca="1" si="50"/>
        <v>0</v>
      </c>
      <c r="I30" s="27">
        <f t="shared" ca="1" si="50"/>
        <v>0</v>
      </c>
      <c r="K30" s="27">
        <f t="shared" ca="1" si="51"/>
        <v>0</v>
      </c>
      <c r="L30" s="27">
        <f t="shared" ca="1" si="51"/>
        <v>0</v>
      </c>
      <c r="M30" s="27">
        <f t="shared" ca="1" si="51"/>
        <v>0</v>
      </c>
      <c r="N30" s="27">
        <f t="shared" ca="1" si="51"/>
        <v>0</v>
      </c>
      <c r="O30" s="27">
        <f t="shared" ca="1" si="51"/>
        <v>0</v>
      </c>
      <c r="P30" s="27">
        <f t="shared" ca="1" si="51"/>
        <v>0</v>
      </c>
      <c r="Q30" s="27">
        <f t="shared" ca="1" si="51"/>
        <v>0</v>
      </c>
      <c r="R30" s="27">
        <f t="shared" ca="1" si="51"/>
        <v>0</v>
      </c>
      <c r="S30" s="27">
        <f t="shared" ca="1" si="51"/>
        <v>0</v>
      </c>
      <c r="T30" s="27">
        <f t="shared" ca="1" si="51"/>
        <v>0</v>
      </c>
      <c r="U30" s="27">
        <f t="shared" ca="1" si="52"/>
        <v>0</v>
      </c>
      <c r="V30" s="27">
        <f t="shared" ca="1" si="52"/>
        <v>0</v>
      </c>
      <c r="W30" s="27">
        <f t="shared" ca="1" si="52"/>
        <v>0</v>
      </c>
      <c r="X30" s="27">
        <f t="shared" ca="1" si="52"/>
        <v>0</v>
      </c>
      <c r="Y30" s="27">
        <f t="shared" ca="1" si="52"/>
        <v>0</v>
      </c>
      <c r="Z30" s="27">
        <f t="shared" ca="1" si="52"/>
        <v>0</v>
      </c>
      <c r="AA30" s="27">
        <f t="shared" ca="1" si="52"/>
        <v>0</v>
      </c>
      <c r="AB30" s="27">
        <f t="shared" ca="1" si="52"/>
        <v>0</v>
      </c>
      <c r="AC30" s="27">
        <f t="shared" ca="1" si="52"/>
        <v>0</v>
      </c>
      <c r="AD30" s="27">
        <f t="shared" ca="1" si="52"/>
        <v>0</v>
      </c>
      <c r="AF30" s="27">
        <f t="shared" ref="AF30:BK30" ca="1" si="57">IF(AF107&gt;0,ABS(AF107),0)</f>
        <v>0</v>
      </c>
      <c r="AG30" s="27">
        <f t="shared" ca="1" si="57"/>
        <v>0</v>
      </c>
      <c r="AH30" s="27">
        <f t="shared" ca="1" si="57"/>
        <v>0</v>
      </c>
      <c r="AI30" s="27">
        <f t="shared" ca="1" si="57"/>
        <v>0</v>
      </c>
      <c r="AJ30" s="27">
        <f t="shared" ca="1" si="57"/>
        <v>0</v>
      </c>
      <c r="AK30" s="27">
        <f t="shared" ca="1" si="57"/>
        <v>0</v>
      </c>
      <c r="AL30" s="27">
        <f t="shared" ca="1" si="57"/>
        <v>0</v>
      </c>
      <c r="AM30" s="27">
        <f t="shared" ca="1" si="57"/>
        <v>0</v>
      </c>
      <c r="AN30" s="27">
        <f t="shared" ca="1" si="57"/>
        <v>0</v>
      </c>
      <c r="AO30" s="27">
        <f t="shared" ca="1" si="57"/>
        <v>0</v>
      </c>
      <c r="AP30" s="27">
        <f t="shared" ca="1" si="57"/>
        <v>0</v>
      </c>
      <c r="AQ30" s="27">
        <f t="shared" ca="1" si="57"/>
        <v>0</v>
      </c>
      <c r="AR30" s="27">
        <f t="shared" ca="1" si="57"/>
        <v>0</v>
      </c>
      <c r="AS30" s="27">
        <f t="shared" ca="1" si="57"/>
        <v>0</v>
      </c>
      <c r="AT30" s="27">
        <f t="shared" ca="1" si="57"/>
        <v>0</v>
      </c>
      <c r="AU30" s="27">
        <f t="shared" ca="1" si="57"/>
        <v>0</v>
      </c>
      <c r="AV30" s="27">
        <f t="shared" ca="1" si="57"/>
        <v>0</v>
      </c>
      <c r="AW30" s="27">
        <f t="shared" ca="1" si="57"/>
        <v>0</v>
      </c>
      <c r="AX30" s="27">
        <f t="shared" ca="1" si="57"/>
        <v>0</v>
      </c>
      <c r="AY30" s="27">
        <f t="shared" ca="1" si="57"/>
        <v>0</v>
      </c>
      <c r="AZ30" s="27">
        <f t="shared" ca="1" si="57"/>
        <v>0</v>
      </c>
      <c r="BA30" s="27">
        <f t="shared" ca="1" si="57"/>
        <v>0</v>
      </c>
      <c r="BB30" s="27">
        <f t="shared" ca="1" si="57"/>
        <v>0</v>
      </c>
      <c r="BC30" s="27">
        <f t="shared" ca="1" si="57"/>
        <v>0</v>
      </c>
      <c r="BD30" s="27">
        <f t="shared" ca="1" si="57"/>
        <v>0</v>
      </c>
      <c r="BE30" s="27">
        <f t="shared" ca="1" si="57"/>
        <v>0</v>
      </c>
      <c r="BF30" s="27">
        <f t="shared" ca="1" si="57"/>
        <v>0</v>
      </c>
      <c r="BG30" s="27">
        <f t="shared" ca="1" si="57"/>
        <v>0</v>
      </c>
      <c r="BH30" s="27">
        <f t="shared" ca="1" si="57"/>
        <v>0</v>
      </c>
      <c r="BI30" s="27">
        <f t="shared" ca="1" si="57"/>
        <v>0</v>
      </c>
      <c r="BJ30" s="27">
        <f t="shared" ca="1" si="57"/>
        <v>0</v>
      </c>
      <c r="BK30" s="27">
        <f t="shared" ca="1" si="57"/>
        <v>0</v>
      </c>
      <c r="BL30" s="27">
        <f t="shared" ref="BL30:CM30" ca="1" si="58">IF(BL107&gt;0,ABS(BL107),0)</f>
        <v>0</v>
      </c>
      <c r="BM30" s="27">
        <f t="shared" ca="1" si="58"/>
        <v>0</v>
      </c>
      <c r="BN30" s="27">
        <f t="shared" ca="1" si="58"/>
        <v>0</v>
      </c>
      <c r="BO30" s="27">
        <f t="shared" ca="1" si="58"/>
        <v>0</v>
      </c>
      <c r="BP30" s="27">
        <f t="shared" ca="1" si="58"/>
        <v>0</v>
      </c>
      <c r="BQ30" s="27">
        <f t="shared" ca="1" si="58"/>
        <v>0</v>
      </c>
      <c r="BR30" s="27">
        <f t="shared" ca="1" si="58"/>
        <v>0</v>
      </c>
      <c r="BS30" s="27">
        <f t="shared" ca="1" si="58"/>
        <v>0</v>
      </c>
      <c r="BT30" s="27">
        <f t="shared" ca="1" si="58"/>
        <v>0</v>
      </c>
      <c r="BU30" s="27">
        <f t="shared" ca="1" si="58"/>
        <v>0</v>
      </c>
      <c r="BV30" s="27">
        <f t="shared" ca="1" si="58"/>
        <v>0</v>
      </c>
      <c r="BW30" s="27">
        <f t="shared" ca="1" si="58"/>
        <v>0</v>
      </c>
      <c r="BX30" s="27">
        <f t="shared" ca="1" si="58"/>
        <v>0</v>
      </c>
      <c r="BY30" s="27">
        <f t="shared" ca="1" si="58"/>
        <v>0</v>
      </c>
      <c r="BZ30" s="27">
        <f t="shared" ca="1" si="58"/>
        <v>0</v>
      </c>
      <c r="CA30" s="27">
        <f t="shared" ca="1" si="58"/>
        <v>0</v>
      </c>
      <c r="CB30" s="27">
        <f t="shared" ca="1" si="58"/>
        <v>0</v>
      </c>
      <c r="CC30" s="27">
        <f t="shared" ca="1" si="58"/>
        <v>0</v>
      </c>
      <c r="CD30" s="27">
        <f t="shared" ca="1" si="58"/>
        <v>0</v>
      </c>
      <c r="CE30" s="27">
        <f t="shared" ca="1" si="58"/>
        <v>0</v>
      </c>
      <c r="CF30" s="27">
        <f t="shared" ca="1" si="58"/>
        <v>0</v>
      </c>
      <c r="CG30" s="27">
        <f t="shared" ca="1" si="58"/>
        <v>0</v>
      </c>
      <c r="CH30" s="27">
        <f t="shared" ca="1" si="58"/>
        <v>0</v>
      </c>
      <c r="CI30" s="27">
        <f t="shared" ca="1" si="58"/>
        <v>0</v>
      </c>
      <c r="CJ30" s="27">
        <f t="shared" ca="1" si="58"/>
        <v>0</v>
      </c>
      <c r="CK30" s="27">
        <f t="shared" ca="1" si="58"/>
        <v>0</v>
      </c>
      <c r="CL30" s="27">
        <f t="shared" ca="1" si="58"/>
        <v>0</v>
      </c>
      <c r="CM30" s="27">
        <f t="shared" ca="1" si="58"/>
        <v>0</v>
      </c>
    </row>
    <row r="31" spans="2:91" s="20" customFormat="1" ht="15" x14ac:dyDescent="0.2">
      <c r="B31" s="88" t="s">
        <v>372</v>
      </c>
      <c r="C31" s="19" t="str">
        <f>Inputs!$J$16</f>
        <v>EUR</v>
      </c>
      <c r="D31" s="19" t="s">
        <v>19</v>
      </c>
      <c r="E31" s="27">
        <f t="shared" ca="1" si="50"/>
        <v>0</v>
      </c>
      <c r="F31" s="27">
        <f t="shared" ca="1" si="50"/>
        <v>0</v>
      </c>
      <c r="G31" s="27">
        <f t="shared" ca="1" si="50"/>
        <v>0</v>
      </c>
      <c r="H31" s="27">
        <f t="shared" ca="1" si="50"/>
        <v>0</v>
      </c>
      <c r="I31" s="27">
        <f t="shared" ca="1" si="50"/>
        <v>0</v>
      </c>
      <c r="K31" s="27">
        <f t="shared" ca="1" si="51"/>
        <v>0</v>
      </c>
      <c r="L31" s="27">
        <f t="shared" ca="1" si="51"/>
        <v>0</v>
      </c>
      <c r="M31" s="27">
        <f t="shared" ca="1" si="51"/>
        <v>0</v>
      </c>
      <c r="N31" s="27">
        <f t="shared" ca="1" si="51"/>
        <v>0</v>
      </c>
      <c r="O31" s="27">
        <f t="shared" ca="1" si="51"/>
        <v>0</v>
      </c>
      <c r="P31" s="27">
        <f t="shared" ca="1" si="51"/>
        <v>0</v>
      </c>
      <c r="Q31" s="27">
        <f t="shared" ca="1" si="51"/>
        <v>0</v>
      </c>
      <c r="R31" s="27">
        <f t="shared" ca="1" si="51"/>
        <v>0</v>
      </c>
      <c r="S31" s="27">
        <f t="shared" ca="1" si="51"/>
        <v>0</v>
      </c>
      <c r="T31" s="27">
        <f t="shared" ca="1" si="51"/>
        <v>0</v>
      </c>
      <c r="U31" s="27">
        <f t="shared" ca="1" si="52"/>
        <v>0</v>
      </c>
      <c r="V31" s="27">
        <f t="shared" ca="1" si="52"/>
        <v>0</v>
      </c>
      <c r="W31" s="27">
        <f t="shared" ca="1" si="52"/>
        <v>0</v>
      </c>
      <c r="X31" s="27">
        <f t="shared" ca="1" si="52"/>
        <v>0</v>
      </c>
      <c r="Y31" s="27">
        <f t="shared" ca="1" si="52"/>
        <v>0</v>
      </c>
      <c r="Z31" s="27">
        <f t="shared" ca="1" si="52"/>
        <v>0</v>
      </c>
      <c r="AA31" s="27">
        <f t="shared" ca="1" si="52"/>
        <v>0</v>
      </c>
      <c r="AB31" s="27">
        <f t="shared" ca="1" si="52"/>
        <v>0</v>
      </c>
      <c r="AC31" s="27">
        <f t="shared" ca="1" si="52"/>
        <v>0</v>
      </c>
      <c r="AD31" s="27">
        <f t="shared" ca="1" si="52"/>
        <v>0</v>
      </c>
      <c r="AF31" s="27">
        <f t="shared" ref="AF31:BK31" ca="1" si="59">IF(AF114&gt;0,ABS(AF114),0)</f>
        <v>0</v>
      </c>
      <c r="AG31" s="27">
        <f t="shared" ca="1" si="59"/>
        <v>0</v>
      </c>
      <c r="AH31" s="27">
        <f t="shared" ca="1" si="59"/>
        <v>0</v>
      </c>
      <c r="AI31" s="27">
        <f t="shared" ca="1" si="59"/>
        <v>0</v>
      </c>
      <c r="AJ31" s="27">
        <f t="shared" ca="1" si="59"/>
        <v>0</v>
      </c>
      <c r="AK31" s="27">
        <f t="shared" ca="1" si="59"/>
        <v>0</v>
      </c>
      <c r="AL31" s="27">
        <f t="shared" ca="1" si="59"/>
        <v>0</v>
      </c>
      <c r="AM31" s="27">
        <f t="shared" ca="1" si="59"/>
        <v>0</v>
      </c>
      <c r="AN31" s="27">
        <f t="shared" ca="1" si="59"/>
        <v>0</v>
      </c>
      <c r="AO31" s="27">
        <f t="shared" ca="1" si="59"/>
        <v>0</v>
      </c>
      <c r="AP31" s="27">
        <f t="shared" ca="1" si="59"/>
        <v>0</v>
      </c>
      <c r="AQ31" s="27">
        <f t="shared" ca="1" si="59"/>
        <v>0</v>
      </c>
      <c r="AR31" s="27">
        <f t="shared" ca="1" si="59"/>
        <v>0</v>
      </c>
      <c r="AS31" s="27">
        <f t="shared" ca="1" si="59"/>
        <v>0</v>
      </c>
      <c r="AT31" s="27">
        <f t="shared" ca="1" si="59"/>
        <v>0</v>
      </c>
      <c r="AU31" s="27">
        <f t="shared" ca="1" si="59"/>
        <v>0</v>
      </c>
      <c r="AV31" s="27">
        <f t="shared" ca="1" si="59"/>
        <v>0</v>
      </c>
      <c r="AW31" s="27">
        <f t="shared" ca="1" si="59"/>
        <v>0</v>
      </c>
      <c r="AX31" s="27">
        <f t="shared" ca="1" si="59"/>
        <v>0</v>
      </c>
      <c r="AY31" s="27">
        <f t="shared" ca="1" si="59"/>
        <v>0</v>
      </c>
      <c r="AZ31" s="27">
        <f t="shared" ca="1" si="59"/>
        <v>0</v>
      </c>
      <c r="BA31" s="27">
        <f t="shared" ca="1" si="59"/>
        <v>0</v>
      </c>
      <c r="BB31" s="27">
        <f t="shared" ca="1" si="59"/>
        <v>0</v>
      </c>
      <c r="BC31" s="27">
        <f t="shared" ca="1" si="59"/>
        <v>0</v>
      </c>
      <c r="BD31" s="27">
        <f t="shared" ca="1" si="59"/>
        <v>0</v>
      </c>
      <c r="BE31" s="27">
        <f t="shared" ca="1" si="59"/>
        <v>0</v>
      </c>
      <c r="BF31" s="27">
        <f t="shared" ca="1" si="59"/>
        <v>0</v>
      </c>
      <c r="BG31" s="27">
        <f t="shared" ca="1" si="59"/>
        <v>0</v>
      </c>
      <c r="BH31" s="27">
        <f t="shared" ca="1" si="59"/>
        <v>0</v>
      </c>
      <c r="BI31" s="27">
        <f t="shared" ca="1" si="59"/>
        <v>0</v>
      </c>
      <c r="BJ31" s="27">
        <f t="shared" ca="1" si="59"/>
        <v>0</v>
      </c>
      <c r="BK31" s="27">
        <f t="shared" ca="1" si="59"/>
        <v>0</v>
      </c>
      <c r="BL31" s="27">
        <f t="shared" ref="BL31:CM31" ca="1" si="60">IF(BL114&gt;0,ABS(BL114),0)</f>
        <v>0</v>
      </c>
      <c r="BM31" s="27">
        <f t="shared" ca="1" si="60"/>
        <v>0</v>
      </c>
      <c r="BN31" s="27">
        <f t="shared" ca="1" si="60"/>
        <v>0</v>
      </c>
      <c r="BO31" s="27">
        <f t="shared" ca="1" si="60"/>
        <v>0</v>
      </c>
      <c r="BP31" s="27">
        <f t="shared" ca="1" si="60"/>
        <v>0</v>
      </c>
      <c r="BQ31" s="27">
        <f t="shared" ca="1" si="60"/>
        <v>0</v>
      </c>
      <c r="BR31" s="27">
        <f t="shared" ca="1" si="60"/>
        <v>0</v>
      </c>
      <c r="BS31" s="27">
        <f t="shared" ca="1" si="60"/>
        <v>0</v>
      </c>
      <c r="BT31" s="27">
        <f t="shared" ca="1" si="60"/>
        <v>0</v>
      </c>
      <c r="BU31" s="27">
        <f t="shared" ca="1" si="60"/>
        <v>0</v>
      </c>
      <c r="BV31" s="27">
        <f t="shared" ca="1" si="60"/>
        <v>0</v>
      </c>
      <c r="BW31" s="27">
        <f t="shared" ca="1" si="60"/>
        <v>0</v>
      </c>
      <c r="BX31" s="27">
        <f t="shared" ca="1" si="60"/>
        <v>0</v>
      </c>
      <c r="BY31" s="27">
        <f t="shared" ca="1" si="60"/>
        <v>0</v>
      </c>
      <c r="BZ31" s="27">
        <f t="shared" ca="1" si="60"/>
        <v>0</v>
      </c>
      <c r="CA31" s="27">
        <f t="shared" ca="1" si="60"/>
        <v>0</v>
      </c>
      <c r="CB31" s="27">
        <f t="shared" ca="1" si="60"/>
        <v>0</v>
      </c>
      <c r="CC31" s="27">
        <f t="shared" ca="1" si="60"/>
        <v>0</v>
      </c>
      <c r="CD31" s="27">
        <f t="shared" ca="1" si="60"/>
        <v>0</v>
      </c>
      <c r="CE31" s="27">
        <f t="shared" ca="1" si="60"/>
        <v>0</v>
      </c>
      <c r="CF31" s="27">
        <f t="shared" ca="1" si="60"/>
        <v>0</v>
      </c>
      <c r="CG31" s="27">
        <f t="shared" ca="1" si="60"/>
        <v>0</v>
      </c>
      <c r="CH31" s="27">
        <f t="shared" ca="1" si="60"/>
        <v>0</v>
      </c>
      <c r="CI31" s="27">
        <f t="shared" ca="1" si="60"/>
        <v>0</v>
      </c>
      <c r="CJ31" s="27">
        <f t="shared" ca="1" si="60"/>
        <v>0</v>
      </c>
      <c r="CK31" s="27">
        <f t="shared" ca="1" si="60"/>
        <v>0</v>
      </c>
      <c r="CL31" s="27">
        <f t="shared" ca="1" si="60"/>
        <v>0</v>
      </c>
      <c r="CM31" s="27">
        <f t="shared" ca="1" si="60"/>
        <v>0</v>
      </c>
    </row>
    <row r="32" spans="2:91" s="20" customFormat="1" ht="15" x14ac:dyDescent="0.2">
      <c r="B32" s="88" t="s">
        <v>371</v>
      </c>
      <c r="C32" s="19" t="str">
        <f>Inputs!$J$16</f>
        <v>EUR</v>
      </c>
      <c r="D32" s="19" t="s">
        <v>19</v>
      </c>
      <c r="E32" s="27">
        <f t="shared" ca="1" si="50"/>
        <v>0</v>
      </c>
      <c r="F32" s="27">
        <f t="shared" ca="1" si="50"/>
        <v>0</v>
      </c>
      <c r="G32" s="27">
        <f t="shared" ca="1" si="50"/>
        <v>0</v>
      </c>
      <c r="H32" s="27">
        <f t="shared" ca="1" si="50"/>
        <v>0</v>
      </c>
      <c r="I32" s="27">
        <f t="shared" ca="1" si="50"/>
        <v>0</v>
      </c>
      <c r="K32" s="27">
        <f t="shared" ca="1" si="51"/>
        <v>0</v>
      </c>
      <c r="L32" s="27">
        <f t="shared" ca="1" si="51"/>
        <v>0</v>
      </c>
      <c r="M32" s="27">
        <f t="shared" ca="1" si="51"/>
        <v>0</v>
      </c>
      <c r="N32" s="27">
        <f t="shared" ca="1" si="51"/>
        <v>0</v>
      </c>
      <c r="O32" s="27">
        <f t="shared" ca="1" si="51"/>
        <v>0</v>
      </c>
      <c r="P32" s="27">
        <f t="shared" ca="1" si="51"/>
        <v>0</v>
      </c>
      <c r="Q32" s="27">
        <f t="shared" ca="1" si="51"/>
        <v>0</v>
      </c>
      <c r="R32" s="27">
        <f t="shared" ca="1" si="51"/>
        <v>0</v>
      </c>
      <c r="S32" s="27">
        <f t="shared" ca="1" si="51"/>
        <v>0</v>
      </c>
      <c r="T32" s="27">
        <f t="shared" ca="1" si="51"/>
        <v>0</v>
      </c>
      <c r="U32" s="27">
        <f t="shared" ca="1" si="52"/>
        <v>0</v>
      </c>
      <c r="V32" s="27">
        <f t="shared" ca="1" si="52"/>
        <v>0</v>
      </c>
      <c r="W32" s="27">
        <f t="shared" ca="1" si="52"/>
        <v>0</v>
      </c>
      <c r="X32" s="27">
        <f t="shared" ca="1" si="52"/>
        <v>0</v>
      </c>
      <c r="Y32" s="27">
        <f t="shared" ca="1" si="52"/>
        <v>0</v>
      </c>
      <c r="Z32" s="27">
        <f t="shared" ca="1" si="52"/>
        <v>0</v>
      </c>
      <c r="AA32" s="27">
        <f t="shared" ca="1" si="52"/>
        <v>0</v>
      </c>
      <c r="AB32" s="27">
        <f t="shared" ca="1" si="52"/>
        <v>0</v>
      </c>
      <c r="AC32" s="27">
        <f t="shared" ca="1" si="52"/>
        <v>0</v>
      </c>
      <c r="AD32" s="27">
        <f t="shared" ca="1" si="52"/>
        <v>0</v>
      </c>
      <c r="AF32" s="27">
        <f t="shared" ref="AF32:BK32" ca="1" si="61">IF(AF139&gt;0,ABS(AF139),0)</f>
        <v>0</v>
      </c>
      <c r="AG32" s="27">
        <f t="shared" ca="1" si="61"/>
        <v>0</v>
      </c>
      <c r="AH32" s="27">
        <f t="shared" ca="1" si="61"/>
        <v>0</v>
      </c>
      <c r="AI32" s="27">
        <f t="shared" ca="1" si="61"/>
        <v>0</v>
      </c>
      <c r="AJ32" s="27">
        <f t="shared" ca="1" si="61"/>
        <v>0</v>
      </c>
      <c r="AK32" s="27">
        <f t="shared" ca="1" si="61"/>
        <v>0</v>
      </c>
      <c r="AL32" s="27">
        <f t="shared" ca="1" si="61"/>
        <v>0</v>
      </c>
      <c r="AM32" s="27">
        <f t="shared" ca="1" si="61"/>
        <v>0</v>
      </c>
      <c r="AN32" s="27">
        <f t="shared" ca="1" si="61"/>
        <v>0</v>
      </c>
      <c r="AO32" s="27">
        <f t="shared" ca="1" si="61"/>
        <v>0</v>
      </c>
      <c r="AP32" s="27">
        <f t="shared" ca="1" si="61"/>
        <v>0</v>
      </c>
      <c r="AQ32" s="27">
        <f t="shared" ca="1" si="61"/>
        <v>0</v>
      </c>
      <c r="AR32" s="27">
        <f t="shared" ca="1" si="61"/>
        <v>0</v>
      </c>
      <c r="AS32" s="27">
        <f t="shared" ca="1" si="61"/>
        <v>0</v>
      </c>
      <c r="AT32" s="27">
        <f t="shared" ca="1" si="61"/>
        <v>0</v>
      </c>
      <c r="AU32" s="27">
        <f t="shared" ca="1" si="61"/>
        <v>0</v>
      </c>
      <c r="AV32" s="27">
        <f t="shared" ca="1" si="61"/>
        <v>0</v>
      </c>
      <c r="AW32" s="27">
        <f t="shared" ca="1" si="61"/>
        <v>0</v>
      </c>
      <c r="AX32" s="27">
        <f t="shared" ca="1" si="61"/>
        <v>0</v>
      </c>
      <c r="AY32" s="27">
        <f t="shared" ca="1" si="61"/>
        <v>0</v>
      </c>
      <c r="AZ32" s="27">
        <f t="shared" ca="1" si="61"/>
        <v>0</v>
      </c>
      <c r="BA32" s="27">
        <f t="shared" ca="1" si="61"/>
        <v>0</v>
      </c>
      <c r="BB32" s="27">
        <f t="shared" ca="1" si="61"/>
        <v>0</v>
      </c>
      <c r="BC32" s="27">
        <f t="shared" ca="1" si="61"/>
        <v>0</v>
      </c>
      <c r="BD32" s="27">
        <f t="shared" ca="1" si="61"/>
        <v>0</v>
      </c>
      <c r="BE32" s="27">
        <f t="shared" ca="1" si="61"/>
        <v>0</v>
      </c>
      <c r="BF32" s="27">
        <f t="shared" ca="1" si="61"/>
        <v>0</v>
      </c>
      <c r="BG32" s="27">
        <f t="shared" ca="1" si="61"/>
        <v>0</v>
      </c>
      <c r="BH32" s="27">
        <f t="shared" ca="1" si="61"/>
        <v>0</v>
      </c>
      <c r="BI32" s="27">
        <f t="shared" ca="1" si="61"/>
        <v>0</v>
      </c>
      <c r="BJ32" s="27">
        <f t="shared" ca="1" si="61"/>
        <v>0</v>
      </c>
      <c r="BK32" s="27">
        <f t="shared" ca="1" si="61"/>
        <v>0</v>
      </c>
      <c r="BL32" s="27">
        <f t="shared" ref="BL32:CM32" ca="1" si="62">IF(BL139&gt;0,ABS(BL139),0)</f>
        <v>0</v>
      </c>
      <c r="BM32" s="27">
        <f t="shared" ca="1" si="62"/>
        <v>0</v>
      </c>
      <c r="BN32" s="27">
        <f t="shared" ca="1" si="62"/>
        <v>0</v>
      </c>
      <c r="BO32" s="27">
        <f t="shared" ca="1" si="62"/>
        <v>0</v>
      </c>
      <c r="BP32" s="27">
        <f t="shared" ca="1" si="62"/>
        <v>0</v>
      </c>
      <c r="BQ32" s="27">
        <f t="shared" ca="1" si="62"/>
        <v>0</v>
      </c>
      <c r="BR32" s="27">
        <f t="shared" ca="1" si="62"/>
        <v>0</v>
      </c>
      <c r="BS32" s="27">
        <f t="shared" ca="1" si="62"/>
        <v>0</v>
      </c>
      <c r="BT32" s="27">
        <f t="shared" ca="1" si="62"/>
        <v>0</v>
      </c>
      <c r="BU32" s="27">
        <f t="shared" ca="1" si="62"/>
        <v>0</v>
      </c>
      <c r="BV32" s="27">
        <f t="shared" ca="1" si="62"/>
        <v>0</v>
      </c>
      <c r="BW32" s="27">
        <f t="shared" ca="1" si="62"/>
        <v>0</v>
      </c>
      <c r="BX32" s="27">
        <f t="shared" ca="1" si="62"/>
        <v>0</v>
      </c>
      <c r="BY32" s="27">
        <f t="shared" ca="1" si="62"/>
        <v>0</v>
      </c>
      <c r="BZ32" s="27">
        <f t="shared" ca="1" si="62"/>
        <v>0</v>
      </c>
      <c r="CA32" s="27">
        <f t="shared" ca="1" si="62"/>
        <v>0</v>
      </c>
      <c r="CB32" s="27">
        <f t="shared" ca="1" si="62"/>
        <v>0</v>
      </c>
      <c r="CC32" s="27">
        <f t="shared" ca="1" si="62"/>
        <v>0</v>
      </c>
      <c r="CD32" s="27">
        <f t="shared" ca="1" si="62"/>
        <v>0</v>
      </c>
      <c r="CE32" s="27">
        <f t="shared" ca="1" si="62"/>
        <v>0</v>
      </c>
      <c r="CF32" s="27">
        <f t="shared" ca="1" si="62"/>
        <v>0</v>
      </c>
      <c r="CG32" s="27">
        <f t="shared" ca="1" si="62"/>
        <v>0</v>
      </c>
      <c r="CH32" s="27">
        <f t="shared" ca="1" si="62"/>
        <v>0</v>
      </c>
      <c r="CI32" s="27">
        <f t="shared" ca="1" si="62"/>
        <v>0</v>
      </c>
      <c r="CJ32" s="27">
        <f t="shared" ca="1" si="62"/>
        <v>0</v>
      </c>
      <c r="CK32" s="27">
        <f t="shared" ca="1" si="62"/>
        <v>0</v>
      </c>
      <c r="CL32" s="27">
        <f t="shared" ca="1" si="62"/>
        <v>0</v>
      </c>
      <c r="CM32" s="27">
        <f t="shared" ca="1" si="62"/>
        <v>0</v>
      </c>
    </row>
    <row r="33" spans="2:91" s="20" customFormat="1" ht="15" x14ac:dyDescent="0.2">
      <c r="B33" s="88" t="s">
        <v>370</v>
      </c>
      <c r="C33" s="19" t="str">
        <f>Inputs!$J$16</f>
        <v>EUR</v>
      </c>
      <c r="D33" s="19" t="s">
        <v>19</v>
      </c>
      <c r="E33" s="27">
        <f t="shared" ca="1" si="50"/>
        <v>0</v>
      </c>
      <c r="F33" s="27">
        <f t="shared" ca="1" si="50"/>
        <v>0</v>
      </c>
      <c r="G33" s="27">
        <f t="shared" ca="1" si="50"/>
        <v>0</v>
      </c>
      <c r="H33" s="27">
        <f t="shared" ca="1" si="50"/>
        <v>0</v>
      </c>
      <c r="I33" s="27">
        <f t="shared" ca="1" si="50"/>
        <v>0</v>
      </c>
      <c r="K33" s="27">
        <f t="shared" ca="1" si="51"/>
        <v>0</v>
      </c>
      <c r="L33" s="27">
        <f t="shared" ca="1" si="51"/>
        <v>0</v>
      </c>
      <c r="M33" s="27">
        <f t="shared" ca="1" si="51"/>
        <v>0</v>
      </c>
      <c r="N33" s="27">
        <f t="shared" ca="1" si="51"/>
        <v>0</v>
      </c>
      <c r="O33" s="27">
        <f t="shared" ca="1" si="51"/>
        <v>0</v>
      </c>
      <c r="P33" s="27">
        <f t="shared" ca="1" si="51"/>
        <v>0</v>
      </c>
      <c r="Q33" s="27">
        <f t="shared" ca="1" si="51"/>
        <v>0</v>
      </c>
      <c r="R33" s="27">
        <f t="shared" ca="1" si="51"/>
        <v>0</v>
      </c>
      <c r="S33" s="27">
        <f t="shared" ca="1" si="51"/>
        <v>0</v>
      </c>
      <c r="T33" s="27">
        <f t="shared" ca="1" si="51"/>
        <v>0</v>
      </c>
      <c r="U33" s="27">
        <f t="shared" ca="1" si="52"/>
        <v>0</v>
      </c>
      <c r="V33" s="27">
        <f t="shared" ca="1" si="52"/>
        <v>0</v>
      </c>
      <c r="W33" s="27">
        <f t="shared" ca="1" si="52"/>
        <v>0</v>
      </c>
      <c r="X33" s="27">
        <f t="shared" ca="1" si="52"/>
        <v>0</v>
      </c>
      <c r="Y33" s="27">
        <f t="shared" ca="1" si="52"/>
        <v>0</v>
      </c>
      <c r="Z33" s="27">
        <f t="shared" ca="1" si="52"/>
        <v>0</v>
      </c>
      <c r="AA33" s="27">
        <f t="shared" ca="1" si="52"/>
        <v>0</v>
      </c>
      <c r="AB33" s="27">
        <f t="shared" ca="1" si="52"/>
        <v>0</v>
      </c>
      <c r="AC33" s="27">
        <f t="shared" ca="1" si="52"/>
        <v>0</v>
      </c>
      <c r="AD33" s="27">
        <f t="shared" ca="1" si="52"/>
        <v>0</v>
      </c>
      <c r="AF33" s="27">
        <f t="shared" ref="AF33:BK33" ca="1" si="63">IF(AF266&gt;0,ABS(AF266),0)</f>
        <v>0</v>
      </c>
      <c r="AG33" s="27">
        <f t="shared" ca="1" si="63"/>
        <v>0</v>
      </c>
      <c r="AH33" s="27">
        <f t="shared" ca="1" si="63"/>
        <v>0</v>
      </c>
      <c r="AI33" s="27">
        <f t="shared" ca="1" si="63"/>
        <v>0</v>
      </c>
      <c r="AJ33" s="27">
        <f t="shared" ca="1" si="63"/>
        <v>0</v>
      </c>
      <c r="AK33" s="27">
        <f t="shared" ca="1" si="63"/>
        <v>0</v>
      </c>
      <c r="AL33" s="27">
        <f t="shared" ca="1" si="63"/>
        <v>0</v>
      </c>
      <c r="AM33" s="27">
        <f t="shared" ca="1" si="63"/>
        <v>0</v>
      </c>
      <c r="AN33" s="27">
        <f t="shared" ca="1" si="63"/>
        <v>0</v>
      </c>
      <c r="AO33" s="27">
        <f t="shared" ca="1" si="63"/>
        <v>0</v>
      </c>
      <c r="AP33" s="27">
        <f t="shared" ca="1" si="63"/>
        <v>0</v>
      </c>
      <c r="AQ33" s="27">
        <f t="shared" ca="1" si="63"/>
        <v>0</v>
      </c>
      <c r="AR33" s="27">
        <f t="shared" ca="1" si="63"/>
        <v>0</v>
      </c>
      <c r="AS33" s="27">
        <f t="shared" ca="1" si="63"/>
        <v>0</v>
      </c>
      <c r="AT33" s="27">
        <f t="shared" ca="1" si="63"/>
        <v>0</v>
      </c>
      <c r="AU33" s="27">
        <f t="shared" ca="1" si="63"/>
        <v>0</v>
      </c>
      <c r="AV33" s="27">
        <f t="shared" ca="1" si="63"/>
        <v>0</v>
      </c>
      <c r="AW33" s="27">
        <f t="shared" ca="1" si="63"/>
        <v>0</v>
      </c>
      <c r="AX33" s="27">
        <f t="shared" ca="1" si="63"/>
        <v>0</v>
      </c>
      <c r="AY33" s="27">
        <f t="shared" ca="1" si="63"/>
        <v>0</v>
      </c>
      <c r="AZ33" s="27">
        <f t="shared" ca="1" si="63"/>
        <v>0</v>
      </c>
      <c r="BA33" s="27">
        <f t="shared" ca="1" si="63"/>
        <v>0</v>
      </c>
      <c r="BB33" s="27">
        <f t="shared" ca="1" si="63"/>
        <v>0</v>
      </c>
      <c r="BC33" s="27">
        <f t="shared" ca="1" si="63"/>
        <v>0</v>
      </c>
      <c r="BD33" s="27">
        <f t="shared" ca="1" si="63"/>
        <v>0</v>
      </c>
      <c r="BE33" s="27">
        <f t="shared" ca="1" si="63"/>
        <v>0</v>
      </c>
      <c r="BF33" s="27">
        <f t="shared" ca="1" si="63"/>
        <v>0</v>
      </c>
      <c r="BG33" s="27">
        <f t="shared" ca="1" si="63"/>
        <v>0</v>
      </c>
      <c r="BH33" s="27">
        <f t="shared" ca="1" si="63"/>
        <v>0</v>
      </c>
      <c r="BI33" s="27">
        <f t="shared" ca="1" si="63"/>
        <v>0</v>
      </c>
      <c r="BJ33" s="27">
        <f t="shared" ca="1" si="63"/>
        <v>0</v>
      </c>
      <c r="BK33" s="27">
        <f t="shared" ca="1" si="63"/>
        <v>0</v>
      </c>
      <c r="BL33" s="27">
        <f t="shared" ref="BL33:CM33" ca="1" si="64">IF(BL266&gt;0,ABS(BL266),0)</f>
        <v>0</v>
      </c>
      <c r="BM33" s="27">
        <f t="shared" ca="1" si="64"/>
        <v>0</v>
      </c>
      <c r="BN33" s="27">
        <f t="shared" ca="1" si="64"/>
        <v>0</v>
      </c>
      <c r="BO33" s="27">
        <f t="shared" ca="1" si="64"/>
        <v>0</v>
      </c>
      <c r="BP33" s="27">
        <f t="shared" ca="1" si="64"/>
        <v>0</v>
      </c>
      <c r="BQ33" s="27">
        <f t="shared" ca="1" si="64"/>
        <v>0</v>
      </c>
      <c r="BR33" s="27">
        <f t="shared" ca="1" si="64"/>
        <v>0</v>
      </c>
      <c r="BS33" s="27">
        <f t="shared" ca="1" si="64"/>
        <v>0</v>
      </c>
      <c r="BT33" s="27">
        <f t="shared" ca="1" si="64"/>
        <v>0</v>
      </c>
      <c r="BU33" s="27">
        <f t="shared" ca="1" si="64"/>
        <v>0</v>
      </c>
      <c r="BV33" s="27">
        <f t="shared" ca="1" si="64"/>
        <v>0</v>
      </c>
      <c r="BW33" s="27">
        <f t="shared" ca="1" si="64"/>
        <v>0</v>
      </c>
      <c r="BX33" s="27">
        <f t="shared" ca="1" si="64"/>
        <v>0</v>
      </c>
      <c r="BY33" s="27">
        <f t="shared" ca="1" si="64"/>
        <v>0</v>
      </c>
      <c r="BZ33" s="27">
        <f t="shared" ca="1" si="64"/>
        <v>0</v>
      </c>
      <c r="CA33" s="27">
        <f t="shared" ca="1" si="64"/>
        <v>0</v>
      </c>
      <c r="CB33" s="27">
        <f t="shared" ca="1" si="64"/>
        <v>0</v>
      </c>
      <c r="CC33" s="27">
        <f t="shared" ca="1" si="64"/>
        <v>0</v>
      </c>
      <c r="CD33" s="27">
        <f t="shared" ca="1" si="64"/>
        <v>0</v>
      </c>
      <c r="CE33" s="27">
        <f t="shared" ca="1" si="64"/>
        <v>0</v>
      </c>
      <c r="CF33" s="27">
        <f t="shared" ca="1" si="64"/>
        <v>0</v>
      </c>
      <c r="CG33" s="27">
        <f t="shared" ca="1" si="64"/>
        <v>0</v>
      </c>
      <c r="CH33" s="27">
        <f t="shared" ca="1" si="64"/>
        <v>0</v>
      </c>
      <c r="CI33" s="27">
        <f t="shared" ca="1" si="64"/>
        <v>0</v>
      </c>
      <c r="CJ33" s="27">
        <f t="shared" ca="1" si="64"/>
        <v>0</v>
      </c>
      <c r="CK33" s="27">
        <f t="shared" ca="1" si="64"/>
        <v>0</v>
      </c>
      <c r="CL33" s="27">
        <f t="shared" ca="1" si="64"/>
        <v>0</v>
      </c>
      <c r="CM33" s="27">
        <f t="shared" ca="1" si="64"/>
        <v>0</v>
      </c>
    </row>
    <row r="34" spans="2:91" s="20" customFormat="1" ht="15" x14ac:dyDescent="0.2">
      <c r="B34" s="88" t="s">
        <v>369</v>
      </c>
      <c r="C34" s="19" t="str">
        <f>Inputs!$J$16</f>
        <v>EUR</v>
      </c>
      <c r="D34" s="19" t="s">
        <v>19</v>
      </c>
      <c r="E34" s="27">
        <f t="shared" ca="1" si="50"/>
        <v>0</v>
      </c>
      <c r="F34" s="27">
        <f t="shared" ca="1" si="50"/>
        <v>0</v>
      </c>
      <c r="G34" s="27">
        <f t="shared" ca="1" si="50"/>
        <v>0</v>
      </c>
      <c r="H34" s="27">
        <f t="shared" ca="1" si="50"/>
        <v>0</v>
      </c>
      <c r="I34" s="27">
        <f t="shared" ca="1" si="50"/>
        <v>0</v>
      </c>
      <c r="K34" s="27">
        <f t="shared" ca="1" si="51"/>
        <v>0</v>
      </c>
      <c r="L34" s="27">
        <f t="shared" ca="1" si="51"/>
        <v>0</v>
      </c>
      <c r="M34" s="27">
        <f t="shared" ca="1" si="51"/>
        <v>0</v>
      </c>
      <c r="N34" s="27">
        <f t="shared" ca="1" si="51"/>
        <v>0</v>
      </c>
      <c r="O34" s="27">
        <f t="shared" ca="1" si="51"/>
        <v>0</v>
      </c>
      <c r="P34" s="27">
        <f t="shared" ca="1" si="51"/>
        <v>0</v>
      </c>
      <c r="Q34" s="27">
        <f t="shared" ca="1" si="51"/>
        <v>0</v>
      </c>
      <c r="R34" s="27">
        <f t="shared" ca="1" si="51"/>
        <v>0</v>
      </c>
      <c r="S34" s="27">
        <f t="shared" ca="1" si="51"/>
        <v>0</v>
      </c>
      <c r="T34" s="27">
        <f t="shared" ca="1" si="51"/>
        <v>0</v>
      </c>
      <c r="U34" s="27">
        <f t="shared" ca="1" si="52"/>
        <v>0</v>
      </c>
      <c r="V34" s="27">
        <f t="shared" ca="1" si="52"/>
        <v>0</v>
      </c>
      <c r="W34" s="27">
        <f t="shared" ca="1" si="52"/>
        <v>0</v>
      </c>
      <c r="X34" s="27">
        <f t="shared" ca="1" si="52"/>
        <v>0</v>
      </c>
      <c r="Y34" s="27">
        <f t="shared" ca="1" si="52"/>
        <v>0</v>
      </c>
      <c r="Z34" s="27">
        <f t="shared" ca="1" si="52"/>
        <v>0</v>
      </c>
      <c r="AA34" s="27">
        <f t="shared" ca="1" si="52"/>
        <v>0</v>
      </c>
      <c r="AB34" s="27">
        <f t="shared" ca="1" si="52"/>
        <v>0</v>
      </c>
      <c r="AC34" s="27">
        <f t="shared" ca="1" si="52"/>
        <v>0</v>
      </c>
      <c r="AD34" s="27">
        <f t="shared" ca="1" si="52"/>
        <v>0</v>
      </c>
      <c r="AF34" s="27">
        <f t="shared" ref="AF34:BK34" ca="1" si="65">IF(AF196&gt;0,ABS(AF196),0)</f>
        <v>0</v>
      </c>
      <c r="AG34" s="27">
        <f t="shared" ca="1" si="65"/>
        <v>0</v>
      </c>
      <c r="AH34" s="27">
        <f t="shared" ca="1" si="65"/>
        <v>0</v>
      </c>
      <c r="AI34" s="27">
        <f t="shared" ca="1" si="65"/>
        <v>0</v>
      </c>
      <c r="AJ34" s="27">
        <f t="shared" ca="1" si="65"/>
        <v>0</v>
      </c>
      <c r="AK34" s="27">
        <f t="shared" ca="1" si="65"/>
        <v>0</v>
      </c>
      <c r="AL34" s="27">
        <f t="shared" ca="1" si="65"/>
        <v>0</v>
      </c>
      <c r="AM34" s="27">
        <f t="shared" ca="1" si="65"/>
        <v>0</v>
      </c>
      <c r="AN34" s="27">
        <f t="shared" ca="1" si="65"/>
        <v>0</v>
      </c>
      <c r="AO34" s="27">
        <f t="shared" ca="1" si="65"/>
        <v>0</v>
      </c>
      <c r="AP34" s="27">
        <f t="shared" ca="1" si="65"/>
        <v>0</v>
      </c>
      <c r="AQ34" s="27">
        <f t="shared" ca="1" si="65"/>
        <v>0</v>
      </c>
      <c r="AR34" s="27">
        <f t="shared" ca="1" si="65"/>
        <v>0</v>
      </c>
      <c r="AS34" s="27">
        <f t="shared" ca="1" si="65"/>
        <v>0</v>
      </c>
      <c r="AT34" s="27">
        <f t="shared" ca="1" si="65"/>
        <v>0</v>
      </c>
      <c r="AU34" s="27">
        <f t="shared" ca="1" si="65"/>
        <v>0</v>
      </c>
      <c r="AV34" s="27">
        <f t="shared" ca="1" si="65"/>
        <v>0</v>
      </c>
      <c r="AW34" s="27">
        <f t="shared" ca="1" si="65"/>
        <v>0</v>
      </c>
      <c r="AX34" s="27">
        <f t="shared" ca="1" si="65"/>
        <v>0</v>
      </c>
      <c r="AY34" s="27">
        <f t="shared" ca="1" si="65"/>
        <v>0</v>
      </c>
      <c r="AZ34" s="27">
        <f t="shared" ca="1" si="65"/>
        <v>0</v>
      </c>
      <c r="BA34" s="27">
        <f t="shared" ca="1" si="65"/>
        <v>0</v>
      </c>
      <c r="BB34" s="27">
        <f t="shared" ca="1" si="65"/>
        <v>0</v>
      </c>
      <c r="BC34" s="27">
        <f t="shared" ca="1" si="65"/>
        <v>0</v>
      </c>
      <c r="BD34" s="27">
        <f t="shared" ca="1" si="65"/>
        <v>0</v>
      </c>
      <c r="BE34" s="27">
        <f t="shared" ca="1" si="65"/>
        <v>0</v>
      </c>
      <c r="BF34" s="27">
        <f t="shared" ca="1" si="65"/>
        <v>0</v>
      </c>
      <c r="BG34" s="27">
        <f t="shared" ca="1" si="65"/>
        <v>0</v>
      </c>
      <c r="BH34" s="27">
        <f t="shared" ca="1" si="65"/>
        <v>0</v>
      </c>
      <c r="BI34" s="27">
        <f t="shared" ca="1" si="65"/>
        <v>0</v>
      </c>
      <c r="BJ34" s="27">
        <f t="shared" ca="1" si="65"/>
        <v>0</v>
      </c>
      <c r="BK34" s="27">
        <f t="shared" ca="1" si="65"/>
        <v>0</v>
      </c>
      <c r="BL34" s="27">
        <f t="shared" ref="BL34:CM34" ca="1" si="66">IF(BL196&gt;0,ABS(BL196),0)</f>
        <v>0</v>
      </c>
      <c r="BM34" s="27">
        <f t="shared" ca="1" si="66"/>
        <v>0</v>
      </c>
      <c r="BN34" s="27">
        <f t="shared" ca="1" si="66"/>
        <v>0</v>
      </c>
      <c r="BO34" s="27">
        <f t="shared" ca="1" si="66"/>
        <v>0</v>
      </c>
      <c r="BP34" s="27">
        <f t="shared" ca="1" si="66"/>
        <v>0</v>
      </c>
      <c r="BQ34" s="27">
        <f t="shared" ca="1" si="66"/>
        <v>0</v>
      </c>
      <c r="BR34" s="27">
        <f t="shared" ca="1" si="66"/>
        <v>0</v>
      </c>
      <c r="BS34" s="27">
        <f t="shared" ca="1" si="66"/>
        <v>0</v>
      </c>
      <c r="BT34" s="27">
        <f t="shared" ca="1" si="66"/>
        <v>0</v>
      </c>
      <c r="BU34" s="27">
        <f t="shared" ca="1" si="66"/>
        <v>0</v>
      </c>
      <c r="BV34" s="27">
        <f t="shared" ca="1" si="66"/>
        <v>0</v>
      </c>
      <c r="BW34" s="27">
        <f t="shared" ca="1" si="66"/>
        <v>0</v>
      </c>
      <c r="BX34" s="27">
        <f t="shared" ca="1" si="66"/>
        <v>0</v>
      </c>
      <c r="BY34" s="27">
        <f t="shared" ca="1" si="66"/>
        <v>0</v>
      </c>
      <c r="BZ34" s="27">
        <f t="shared" ca="1" si="66"/>
        <v>0</v>
      </c>
      <c r="CA34" s="27">
        <f t="shared" ca="1" si="66"/>
        <v>0</v>
      </c>
      <c r="CB34" s="27">
        <f t="shared" ca="1" si="66"/>
        <v>0</v>
      </c>
      <c r="CC34" s="27">
        <f t="shared" ca="1" si="66"/>
        <v>0</v>
      </c>
      <c r="CD34" s="27">
        <f t="shared" ca="1" si="66"/>
        <v>0</v>
      </c>
      <c r="CE34" s="27">
        <f t="shared" ca="1" si="66"/>
        <v>0</v>
      </c>
      <c r="CF34" s="27">
        <f t="shared" ca="1" si="66"/>
        <v>0</v>
      </c>
      <c r="CG34" s="27">
        <f t="shared" ca="1" si="66"/>
        <v>0</v>
      </c>
      <c r="CH34" s="27">
        <f t="shared" ca="1" si="66"/>
        <v>0</v>
      </c>
      <c r="CI34" s="27">
        <f t="shared" ca="1" si="66"/>
        <v>0</v>
      </c>
      <c r="CJ34" s="27">
        <f t="shared" ca="1" si="66"/>
        <v>0</v>
      </c>
      <c r="CK34" s="27">
        <f t="shared" ca="1" si="66"/>
        <v>0</v>
      </c>
      <c r="CL34" s="27">
        <f t="shared" ca="1" si="66"/>
        <v>0</v>
      </c>
      <c r="CM34" s="27">
        <f t="shared" ca="1" si="66"/>
        <v>0</v>
      </c>
    </row>
    <row r="35" spans="2:91" s="20" customFormat="1" ht="15" x14ac:dyDescent="0.2">
      <c r="B35" s="88" t="s">
        <v>368</v>
      </c>
      <c r="C35" s="19" t="str">
        <f>Inputs!$J$16</f>
        <v>EUR</v>
      </c>
      <c r="D35" s="19" t="s">
        <v>19</v>
      </c>
      <c r="E35" s="27">
        <f t="shared" ca="1" si="50"/>
        <v>0</v>
      </c>
      <c r="F35" s="27">
        <f t="shared" ca="1" si="50"/>
        <v>0</v>
      </c>
      <c r="G35" s="27">
        <f t="shared" ca="1" si="50"/>
        <v>0</v>
      </c>
      <c r="H35" s="27">
        <f t="shared" ca="1" si="50"/>
        <v>0</v>
      </c>
      <c r="I35" s="27">
        <f t="shared" ca="1" si="50"/>
        <v>0</v>
      </c>
      <c r="K35" s="27">
        <f t="shared" ca="1" si="51"/>
        <v>0</v>
      </c>
      <c r="L35" s="27">
        <f t="shared" ca="1" si="51"/>
        <v>0</v>
      </c>
      <c r="M35" s="27">
        <f t="shared" ca="1" si="51"/>
        <v>0</v>
      </c>
      <c r="N35" s="27">
        <f t="shared" ca="1" si="51"/>
        <v>0</v>
      </c>
      <c r="O35" s="27">
        <f t="shared" ca="1" si="51"/>
        <v>0</v>
      </c>
      <c r="P35" s="27">
        <f t="shared" ca="1" si="51"/>
        <v>0</v>
      </c>
      <c r="Q35" s="27">
        <f t="shared" ca="1" si="51"/>
        <v>0</v>
      </c>
      <c r="R35" s="27">
        <f t="shared" ca="1" si="51"/>
        <v>0</v>
      </c>
      <c r="S35" s="27">
        <f t="shared" ca="1" si="51"/>
        <v>0</v>
      </c>
      <c r="T35" s="27">
        <f t="shared" ca="1" si="51"/>
        <v>0</v>
      </c>
      <c r="U35" s="27">
        <f t="shared" ca="1" si="52"/>
        <v>0</v>
      </c>
      <c r="V35" s="27">
        <f t="shared" ca="1" si="52"/>
        <v>0</v>
      </c>
      <c r="W35" s="27">
        <f t="shared" ca="1" si="52"/>
        <v>0</v>
      </c>
      <c r="X35" s="27">
        <f t="shared" ca="1" si="52"/>
        <v>0</v>
      </c>
      <c r="Y35" s="27">
        <f t="shared" ca="1" si="52"/>
        <v>0</v>
      </c>
      <c r="Z35" s="27">
        <f t="shared" ca="1" si="52"/>
        <v>0</v>
      </c>
      <c r="AA35" s="27">
        <f t="shared" ca="1" si="52"/>
        <v>0</v>
      </c>
      <c r="AB35" s="27">
        <f t="shared" ca="1" si="52"/>
        <v>0</v>
      </c>
      <c r="AC35" s="27">
        <f t="shared" ca="1" si="52"/>
        <v>0</v>
      </c>
      <c r="AD35" s="27">
        <f t="shared" ca="1" si="52"/>
        <v>0</v>
      </c>
      <c r="AF35" s="27">
        <f t="shared" ref="AF35:BK35" ca="1" si="67">IF(AF253&gt;0,ABS(AF253),0)</f>
        <v>0</v>
      </c>
      <c r="AG35" s="27">
        <f t="shared" ca="1" si="67"/>
        <v>0</v>
      </c>
      <c r="AH35" s="27">
        <f t="shared" ca="1" si="67"/>
        <v>0</v>
      </c>
      <c r="AI35" s="27">
        <f t="shared" ca="1" si="67"/>
        <v>0</v>
      </c>
      <c r="AJ35" s="27">
        <f t="shared" ca="1" si="67"/>
        <v>0</v>
      </c>
      <c r="AK35" s="27">
        <f t="shared" ca="1" si="67"/>
        <v>0</v>
      </c>
      <c r="AL35" s="27">
        <f t="shared" ca="1" si="67"/>
        <v>0</v>
      </c>
      <c r="AM35" s="27">
        <f t="shared" ca="1" si="67"/>
        <v>0</v>
      </c>
      <c r="AN35" s="27">
        <f t="shared" ca="1" si="67"/>
        <v>0</v>
      </c>
      <c r="AO35" s="27">
        <f t="shared" ca="1" si="67"/>
        <v>0</v>
      </c>
      <c r="AP35" s="27">
        <f t="shared" ca="1" si="67"/>
        <v>0</v>
      </c>
      <c r="AQ35" s="27">
        <f t="shared" ca="1" si="67"/>
        <v>0</v>
      </c>
      <c r="AR35" s="27">
        <f t="shared" ca="1" si="67"/>
        <v>0</v>
      </c>
      <c r="AS35" s="27">
        <f t="shared" ca="1" si="67"/>
        <v>0</v>
      </c>
      <c r="AT35" s="27">
        <f t="shared" ca="1" si="67"/>
        <v>0</v>
      </c>
      <c r="AU35" s="27">
        <f t="shared" ca="1" si="67"/>
        <v>0</v>
      </c>
      <c r="AV35" s="27">
        <f t="shared" ca="1" si="67"/>
        <v>0</v>
      </c>
      <c r="AW35" s="27">
        <f t="shared" ca="1" si="67"/>
        <v>0</v>
      </c>
      <c r="AX35" s="27">
        <f t="shared" ca="1" si="67"/>
        <v>0</v>
      </c>
      <c r="AY35" s="27">
        <f t="shared" ca="1" si="67"/>
        <v>0</v>
      </c>
      <c r="AZ35" s="27">
        <f t="shared" ca="1" si="67"/>
        <v>0</v>
      </c>
      <c r="BA35" s="27">
        <f t="shared" ca="1" si="67"/>
        <v>0</v>
      </c>
      <c r="BB35" s="27">
        <f t="shared" ca="1" si="67"/>
        <v>0</v>
      </c>
      <c r="BC35" s="27">
        <f t="shared" ca="1" si="67"/>
        <v>0</v>
      </c>
      <c r="BD35" s="27">
        <f t="shared" ca="1" si="67"/>
        <v>0</v>
      </c>
      <c r="BE35" s="27">
        <f t="shared" ca="1" si="67"/>
        <v>0</v>
      </c>
      <c r="BF35" s="27">
        <f t="shared" ca="1" si="67"/>
        <v>0</v>
      </c>
      <c r="BG35" s="27">
        <f t="shared" ca="1" si="67"/>
        <v>0</v>
      </c>
      <c r="BH35" s="27">
        <f t="shared" ca="1" si="67"/>
        <v>0</v>
      </c>
      <c r="BI35" s="27">
        <f t="shared" ca="1" si="67"/>
        <v>0</v>
      </c>
      <c r="BJ35" s="27">
        <f t="shared" ca="1" si="67"/>
        <v>0</v>
      </c>
      <c r="BK35" s="27">
        <f t="shared" ca="1" si="67"/>
        <v>0</v>
      </c>
      <c r="BL35" s="27">
        <f t="shared" ref="BL35:CM35" ca="1" si="68">IF(BL253&gt;0,ABS(BL253),0)</f>
        <v>0</v>
      </c>
      <c r="BM35" s="27">
        <f t="shared" ca="1" si="68"/>
        <v>0</v>
      </c>
      <c r="BN35" s="27">
        <f t="shared" ca="1" si="68"/>
        <v>0</v>
      </c>
      <c r="BO35" s="27">
        <f t="shared" ca="1" si="68"/>
        <v>0</v>
      </c>
      <c r="BP35" s="27">
        <f t="shared" ca="1" si="68"/>
        <v>0</v>
      </c>
      <c r="BQ35" s="27">
        <f t="shared" ca="1" si="68"/>
        <v>0</v>
      </c>
      <c r="BR35" s="27">
        <f t="shared" ca="1" si="68"/>
        <v>0</v>
      </c>
      <c r="BS35" s="27">
        <f t="shared" ca="1" si="68"/>
        <v>0</v>
      </c>
      <c r="BT35" s="27">
        <f t="shared" ca="1" si="68"/>
        <v>0</v>
      </c>
      <c r="BU35" s="27">
        <f t="shared" ca="1" si="68"/>
        <v>0</v>
      </c>
      <c r="BV35" s="27">
        <f t="shared" ca="1" si="68"/>
        <v>0</v>
      </c>
      <c r="BW35" s="27">
        <f t="shared" ca="1" si="68"/>
        <v>0</v>
      </c>
      <c r="BX35" s="27">
        <f t="shared" ca="1" si="68"/>
        <v>0</v>
      </c>
      <c r="BY35" s="27">
        <f t="shared" ca="1" si="68"/>
        <v>0</v>
      </c>
      <c r="BZ35" s="27">
        <f t="shared" ca="1" si="68"/>
        <v>0</v>
      </c>
      <c r="CA35" s="27">
        <f t="shared" ca="1" si="68"/>
        <v>0</v>
      </c>
      <c r="CB35" s="27">
        <f t="shared" ca="1" si="68"/>
        <v>0</v>
      </c>
      <c r="CC35" s="27">
        <f t="shared" ca="1" si="68"/>
        <v>0</v>
      </c>
      <c r="CD35" s="27">
        <f t="shared" ca="1" si="68"/>
        <v>0</v>
      </c>
      <c r="CE35" s="27">
        <f t="shared" ca="1" si="68"/>
        <v>0</v>
      </c>
      <c r="CF35" s="27">
        <f t="shared" ca="1" si="68"/>
        <v>0</v>
      </c>
      <c r="CG35" s="27">
        <f t="shared" ca="1" si="68"/>
        <v>0</v>
      </c>
      <c r="CH35" s="27">
        <f t="shared" ca="1" si="68"/>
        <v>0</v>
      </c>
      <c r="CI35" s="27">
        <f t="shared" ca="1" si="68"/>
        <v>0</v>
      </c>
      <c r="CJ35" s="27">
        <f t="shared" ca="1" si="68"/>
        <v>0</v>
      </c>
      <c r="CK35" s="27">
        <f t="shared" ca="1" si="68"/>
        <v>0</v>
      </c>
      <c r="CL35" s="27">
        <f t="shared" ca="1" si="68"/>
        <v>0</v>
      </c>
      <c r="CM35" s="27">
        <f t="shared" ca="1" si="68"/>
        <v>0</v>
      </c>
    </row>
    <row r="36" spans="2:91" s="20" customFormat="1" ht="7" customHeight="1" x14ac:dyDescent="0.2">
      <c r="B36" s="245"/>
      <c r="C36" s="244"/>
      <c r="D36" s="244"/>
      <c r="E36" s="244"/>
      <c r="F36" s="244"/>
      <c r="G36" s="244"/>
      <c r="H36" s="244"/>
      <c r="I36" s="244"/>
      <c r="K36" s="243"/>
      <c r="L36" s="243"/>
      <c r="M36" s="243"/>
      <c r="N36" s="243"/>
      <c r="O36" s="243"/>
      <c r="P36" s="243"/>
      <c r="Q36" s="243"/>
      <c r="R36" s="243"/>
      <c r="S36" s="243"/>
      <c r="T36" s="243"/>
      <c r="U36" s="243"/>
      <c r="V36" s="243"/>
      <c r="W36" s="243"/>
      <c r="X36" s="243"/>
      <c r="Y36" s="243"/>
      <c r="Z36" s="243"/>
      <c r="AA36" s="243"/>
      <c r="AB36" s="243"/>
      <c r="AC36" s="243"/>
      <c r="AD36" s="243"/>
      <c r="AF36" s="243"/>
      <c r="AG36" s="243"/>
      <c r="AH36" s="243"/>
      <c r="AI36" s="243"/>
      <c r="AJ36" s="243"/>
      <c r="AK36" s="243"/>
      <c r="AL36" s="243"/>
      <c r="AM36" s="243"/>
      <c r="AN36" s="243"/>
      <c r="AO36" s="243"/>
      <c r="AP36" s="243"/>
      <c r="AQ36" s="243"/>
      <c r="AR36" s="243"/>
      <c r="AS36" s="243"/>
      <c r="AT36" s="243"/>
      <c r="AU36" s="243"/>
      <c r="AV36" s="243"/>
      <c r="AW36" s="243"/>
      <c r="AX36" s="243"/>
      <c r="AY36" s="243"/>
      <c r="AZ36" s="243"/>
      <c r="BA36" s="243"/>
      <c r="BB36" s="243"/>
      <c r="BC36" s="243"/>
      <c r="BD36" s="243"/>
      <c r="BE36" s="243"/>
      <c r="BF36" s="243"/>
      <c r="BG36" s="243"/>
      <c r="BH36" s="243"/>
      <c r="BI36" s="243"/>
      <c r="BJ36" s="243"/>
      <c r="BK36" s="243"/>
      <c r="BL36" s="243"/>
      <c r="BM36" s="243"/>
      <c r="BN36" s="243"/>
      <c r="BO36" s="243"/>
      <c r="BP36" s="243"/>
      <c r="BQ36" s="243"/>
      <c r="BR36" s="243"/>
      <c r="BS36" s="243"/>
      <c r="BT36" s="243"/>
      <c r="BU36" s="243"/>
      <c r="BV36" s="243"/>
      <c r="BW36" s="243"/>
      <c r="BX36" s="243"/>
      <c r="BY36" s="243"/>
      <c r="BZ36" s="243"/>
      <c r="CA36" s="243"/>
      <c r="CB36" s="243"/>
      <c r="CC36" s="243"/>
      <c r="CD36" s="243"/>
      <c r="CE36" s="243"/>
      <c r="CF36" s="243"/>
      <c r="CG36" s="243"/>
      <c r="CH36" s="243"/>
      <c r="CI36" s="243"/>
      <c r="CJ36" s="243"/>
      <c r="CK36" s="243"/>
      <c r="CL36" s="243"/>
      <c r="CM36" s="243"/>
    </row>
    <row r="37" spans="2:91" s="20" customFormat="1" ht="28" customHeight="1" x14ac:dyDescent="0.2">
      <c r="B37" s="88"/>
    </row>
    <row r="38" spans="2:91" x14ac:dyDescent="0.2">
      <c r="B38" s="23" t="s">
        <v>367</v>
      </c>
    </row>
    <row r="39" spans="2:91" s="115" customFormat="1" x14ac:dyDescent="0.2">
      <c r="B39" s="115" t="s">
        <v>332</v>
      </c>
      <c r="C39" s="19" t="str">
        <f>Inputs!$J$16</f>
        <v>EUR</v>
      </c>
      <c r="D39" s="19" t="s">
        <v>19</v>
      </c>
      <c r="E39" s="63">
        <v>0</v>
      </c>
      <c r="F39" s="63">
        <f ca="1">E93</f>
        <v>1353.4500000000116</v>
      </c>
      <c r="G39" s="63">
        <f ca="1">F93</f>
        <v>1535.3100000000559</v>
      </c>
      <c r="H39" s="63">
        <f ca="1">G93</f>
        <v>1656.0599999999395</v>
      </c>
      <c r="I39" s="63">
        <f ca="1">H93</f>
        <v>1727.8274999998976</v>
      </c>
      <c r="J39" s="63"/>
      <c r="K39" s="63">
        <v>0</v>
      </c>
      <c r="L39" s="63">
        <f t="shared" ref="L39:AD39" ca="1" si="69">K93</f>
        <v>0</v>
      </c>
      <c r="M39" s="63">
        <f t="shared" ca="1" si="69"/>
        <v>0</v>
      </c>
      <c r="N39" s="63">
        <f t="shared" ca="1" si="69"/>
        <v>0</v>
      </c>
      <c r="O39" s="63">
        <f t="shared" ca="1" si="69"/>
        <v>1353.4500000000116</v>
      </c>
      <c r="P39" s="63">
        <f t="shared" ca="1" si="69"/>
        <v>1389.3337499999907</v>
      </c>
      <c r="Q39" s="63">
        <f t="shared" ca="1" si="69"/>
        <v>1348.59375</v>
      </c>
      <c r="R39" s="63">
        <f t="shared" ca="1" si="69"/>
        <v>1320.663750000007</v>
      </c>
      <c r="S39" s="63">
        <f t="shared" ca="1" si="69"/>
        <v>1535.3100000000268</v>
      </c>
      <c r="T39" s="63">
        <f t="shared" ca="1" si="69"/>
        <v>1500.5025000000023</v>
      </c>
      <c r="U39" s="63">
        <f t="shared" ca="1" si="69"/>
        <v>1432.9087499999732</v>
      </c>
      <c r="V39" s="63">
        <f t="shared" ca="1" si="69"/>
        <v>1399.8599999999569</v>
      </c>
      <c r="W39" s="63">
        <f t="shared" ca="1" si="69"/>
        <v>1656.0599999999977</v>
      </c>
      <c r="X39" s="63">
        <f t="shared" ca="1" si="69"/>
        <v>1543.132500000007</v>
      </c>
      <c r="Y39" s="63">
        <f t="shared" ca="1" si="69"/>
        <v>1472.5725000000093</v>
      </c>
      <c r="Z39" s="63">
        <f t="shared" ca="1" si="69"/>
        <v>1494.7012500000419</v>
      </c>
      <c r="AA39" s="63">
        <f t="shared" ca="1" si="69"/>
        <v>1727.8275000000722</v>
      </c>
      <c r="AB39" s="63">
        <f t="shared" ca="1" si="69"/>
        <v>1743.0787500000442</v>
      </c>
      <c r="AC39" s="63">
        <f t="shared" ca="1" si="69"/>
        <v>1698.6900000000605</v>
      </c>
      <c r="AD39" s="63">
        <f t="shared" ca="1" si="69"/>
        <v>1688.1637500000652</v>
      </c>
      <c r="AE39" s="63"/>
      <c r="AF39" s="194">
        <v>0</v>
      </c>
      <c r="AG39" s="63">
        <f t="shared" ref="AG39:BL39" ca="1" si="70">AF93</f>
        <v>0</v>
      </c>
      <c r="AH39" s="63">
        <f t="shared" ca="1" si="70"/>
        <v>0</v>
      </c>
      <c r="AI39" s="63">
        <f t="shared" ca="1" si="70"/>
        <v>0</v>
      </c>
      <c r="AJ39" s="63">
        <f t="shared" ca="1" si="70"/>
        <v>0</v>
      </c>
      <c r="AK39" s="63">
        <f t="shared" ca="1" si="70"/>
        <v>0</v>
      </c>
      <c r="AL39" s="63">
        <f t="shared" ca="1" si="70"/>
        <v>0</v>
      </c>
      <c r="AM39" s="63">
        <f t="shared" ca="1" si="70"/>
        <v>0</v>
      </c>
      <c r="AN39" s="63">
        <f t="shared" ca="1" si="70"/>
        <v>0</v>
      </c>
      <c r="AO39" s="63">
        <f t="shared" ca="1" si="70"/>
        <v>0</v>
      </c>
      <c r="AP39" s="63">
        <f t="shared" ca="1" si="70"/>
        <v>1287.8775000000023</v>
      </c>
      <c r="AQ39" s="63">
        <f t="shared" ca="1" si="70"/>
        <v>1266.4312500000087</v>
      </c>
      <c r="AR39" s="63">
        <f t="shared" ca="1" si="70"/>
        <v>1353.4500000000116</v>
      </c>
      <c r="AS39" s="63">
        <f t="shared" ca="1" si="70"/>
        <v>1442.4900000000052</v>
      </c>
      <c r="AT39" s="63">
        <f t="shared" ca="1" si="70"/>
        <v>1013.197500000002</v>
      </c>
      <c r="AU39" s="63">
        <f t="shared" ca="1" si="70"/>
        <v>1389.3337499999907</v>
      </c>
      <c r="AV39" s="63">
        <f t="shared" ca="1" si="70"/>
        <v>1289.6362499999959</v>
      </c>
      <c r="AW39" s="63">
        <f t="shared" ca="1" si="70"/>
        <v>1341.8475000000035</v>
      </c>
      <c r="AX39" s="63">
        <f t="shared" ca="1" si="70"/>
        <v>1348.5937500000146</v>
      </c>
      <c r="AY39" s="63">
        <f t="shared" ca="1" si="70"/>
        <v>1341.847500000018</v>
      </c>
      <c r="AZ39" s="63">
        <f t="shared" ca="1" si="70"/>
        <v>1518.9825000000128</v>
      </c>
      <c r="BA39" s="63">
        <f t="shared" ca="1" si="70"/>
        <v>1320.6637500000215</v>
      </c>
      <c r="BB39" s="63">
        <f t="shared" ca="1" si="70"/>
        <v>1481.077500000014</v>
      </c>
      <c r="BC39" s="63">
        <f t="shared" ca="1" si="70"/>
        <v>1508.3249999999971</v>
      </c>
      <c r="BD39" s="63">
        <f t="shared" ca="1" si="70"/>
        <v>1535.3099999999977</v>
      </c>
      <c r="BE39" s="63">
        <f t="shared" ca="1" si="70"/>
        <v>1565.3924999999872</v>
      </c>
      <c r="BF39" s="63">
        <f t="shared" ca="1" si="70"/>
        <v>1080.7912499999802</v>
      </c>
      <c r="BG39" s="63">
        <f t="shared" ca="1" si="70"/>
        <v>1500.5024999999732</v>
      </c>
      <c r="BH39" s="63">
        <f t="shared" ca="1" si="70"/>
        <v>1420.2299999999814</v>
      </c>
      <c r="BI39" s="63">
        <f t="shared" ca="1" si="70"/>
        <v>1466.6399999999703</v>
      </c>
      <c r="BJ39" s="63">
        <f t="shared" ca="1" si="70"/>
        <v>1432.9087499999732</v>
      </c>
      <c r="BK39" s="63">
        <f t="shared" ca="1" si="70"/>
        <v>1444.5112499999814</v>
      </c>
      <c r="BL39" s="63">
        <f t="shared" ca="1" si="70"/>
        <v>1697.7449999999808</v>
      </c>
      <c r="BM39" s="63">
        <f t="shared" ref="BM39:CM39" ca="1" si="71">BL93</f>
        <v>1399.8599999999569</v>
      </c>
      <c r="BN39" s="63">
        <f t="shared" ca="1" si="71"/>
        <v>1620.3074999999662</v>
      </c>
      <c r="BO39" s="63">
        <f t="shared" ca="1" si="71"/>
        <v>1662.9374999999709</v>
      </c>
      <c r="BP39" s="63">
        <f t="shared" ca="1" si="71"/>
        <v>1656.0599999999686</v>
      </c>
      <c r="BQ39" s="63">
        <f t="shared" ca="1" si="71"/>
        <v>1659.1574999999721</v>
      </c>
      <c r="BR39" s="63">
        <f t="shared" ca="1" si="71"/>
        <v>1137.0449999999837</v>
      </c>
      <c r="BS39" s="63">
        <f t="shared" ca="1" si="71"/>
        <v>1543.1324999999779</v>
      </c>
      <c r="BT39" s="63">
        <f t="shared" ca="1" si="71"/>
        <v>1486.8787499999744</v>
      </c>
      <c r="BU39" s="63">
        <f t="shared" ca="1" si="71"/>
        <v>1587.5212499999761</v>
      </c>
      <c r="BV39" s="63">
        <f t="shared" ca="1" si="71"/>
        <v>1472.5724999999802</v>
      </c>
      <c r="BW39" s="63">
        <f t="shared" ca="1" si="71"/>
        <v>1533.2887499999924</v>
      </c>
      <c r="BX39" s="63">
        <f t="shared" ca="1" si="71"/>
        <v>1776.9412500000035</v>
      </c>
      <c r="BY39" s="63">
        <f t="shared" ca="1" si="71"/>
        <v>1494.7012499999837</v>
      </c>
      <c r="BZ39" s="63">
        <f t="shared" ca="1" si="71"/>
        <v>1717.1699999999983</v>
      </c>
      <c r="CA39" s="63">
        <f t="shared" ca="1" si="71"/>
        <v>1714.203749999986</v>
      </c>
      <c r="CB39" s="63">
        <f t="shared" ca="1" si="71"/>
        <v>1727.8274999999849</v>
      </c>
      <c r="CC39" s="63">
        <f t="shared" ca="1" si="71"/>
        <v>1940.321249999979</v>
      </c>
      <c r="CD39" s="63">
        <f t="shared" ca="1" si="71"/>
        <v>1291.6574999999721</v>
      </c>
      <c r="CE39" s="63">
        <f t="shared" ca="1" si="71"/>
        <v>1743.078749999986</v>
      </c>
      <c r="CF39" s="63">
        <f t="shared" ca="1" si="71"/>
        <v>1673.4637499999808</v>
      </c>
      <c r="CG39" s="63">
        <f t="shared" ca="1" si="71"/>
        <v>1795.2899999999936</v>
      </c>
      <c r="CH39" s="63">
        <f t="shared" ca="1" si="71"/>
        <v>1698.6900000000023</v>
      </c>
      <c r="CI39" s="63">
        <f t="shared" ca="1" si="71"/>
        <v>1753.7362499999872</v>
      </c>
      <c r="CJ39" s="63">
        <f t="shared" ca="1" si="71"/>
        <v>1972.4250000000029</v>
      </c>
      <c r="CK39" s="63">
        <f t="shared" ca="1" si="71"/>
        <v>1688.163750000007</v>
      </c>
      <c r="CL39" s="63">
        <f t="shared" ca="1" si="71"/>
        <v>2007.2325000000128</v>
      </c>
      <c r="CM39" s="63">
        <f t="shared" ca="1" si="71"/>
        <v>1901.733750000014</v>
      </c>
    </row>
    <row r="40" spans="2:91" x14ac:dyDescent="0.2">
      <c r="B40" s="196" t="s">
        <v>299</v>
      </c>
      <c r="C40" s="19" t="str">
        <f>Inputs!$J$16</f>
        <v>EUR</v>
      </c>
      <c r="D40" s="19" t="s">
        <v>19</v>
      </c>
      <c r="E40" s="27">
        <f t="shared" ref="E40:I49" ca="1" si="72">SUMIF($K$4:$AD$4,E$4,$K40:$AD40)</f>
        <v>216120.85263115435</v>
      </c>
      <c r="F40" s="27">
        <f t="shared" ca="1" si="72"/>
        <v>925595.29049875843</v>
      </c>
      <c r="G40" s="27">
        <f t="shared" ca="1" si="72"/>
        <v>1021942.2802031519</v>
      </c>
      <c r="H40" s="27">
        <f t="shared" ca="1" si="72"/>
        <v>1089927.7823879712</v>
      </c>
      <c r="I40" s="27">
        <f t="shared" ca="1" si="72"/>
        <v>1259602.164075739</v>
      </c>
      <c r="J40" s="27"/>
      <c r="K40" s="27">
        <f t="shared" ref="K40:T49" ca="1" si="73">SUMIFS($AF40:$CM40,$AF$4:$CM$4,K$4,$AF$8:$CM$8,K$8)</f>
        <v>0</v>
      </c>
      <c r="L40" s="27">
        <f t="shared" ca="1" si="73"/>
        <v>0</v>
      </c>
      <c r="M40" s="27">
        <f t="shared" ca="1" si="73"/>
        <v>0</v>
      </c>
      <c r="N40" s="27">
        <f t="shared" ca="1" si="73"/>
        <v>216120.85263115435</v>
      </c>
      <c r="O40" s="27">
        <f t="shared" ca="1" si="73"/>
        <v>213702.33802887524</v>
      </c>
      <c r="P40" s="27">
        <f t="shared" ca="1" si="73"/>
        <v>222250.19448408263</v>
      </c>
      <c r="Q40" s="27">
        <f t="shared" ca="1" si="73"/>
        <v>234591.80748070823</v>
      </c>
      <c r="R40" s="27">
        <f t="shared" ca="1" si="73"/>
        <v>255050.95050509225</v>
      </c>
      <c r="S40" s="27">
        <f t="shared" ca="1" si="73"/>
        <v>234709.23789158225</v>
      </c>
      <c r="T40" s="27">
        <f t="shared" ca="1" si="73"/>
        <v>245419.69961602904</v>
      </c>
      <c r="U40" s="27">
        <f t="shared" ref="U40:AD49" ca="1" si="74">SUMIFS($AF40:$CM40,$AF$4:$CM$4,U$4,$AF$8:$CM$8,U$8)</f>
        <v>259029.32799528068</v>
      </c>
      <c r="V40" s="27">
        <f t="shared" ca="1" si="74"/>
        <v>282784.0147002599</v>
      </c>
      <c r="W40" s="27">
        <f t="shared" ca="1" si="74"/>
        <v>249352.18014814309</v>
      </c>
      <c r="X40" s="27">
        <f t="shared" ca="1" si="74"/>
        <v>262321.70566473226</v>
      </c>
      <c r="Y40" s="27">
        <f t="shared" ca="1" si="74"/>
        <v>278293.61900112161</v>
      </c>
      <c r="Z40" s="27">
        <f t="shared" ca="1" si="74"/>
        <v>299960.27757397422</v>
      </c>
      <c r="AA40" s="27">
        <f t="shared" ca="1" si="74"/>
        <v>290381.91587505792</v>
      </c>
      <c r="AB40" s="27">
        <f t="shared" ca="1" si="74"/>
        <v>302818.29467496002</v>
      </c>
      <c r="AC40" s="27">
        <f t="shared" ca="1" si="74"/>
        <v>318550.03613958578</v>
      </c>
      <c r="AD40" s="27">
        <f t="shared" ca="1" si="74"/>
        <v>347851.91738613526</v>
      </c>
      <c r="AE40" s="27"/>
      <c r="AF40" s="26">
        <f t="shared" ref="AF40:BK40" ca="1" si="75">SUM(AF41:AF65)</f>
        <v>0</v>
      </c>
      <c r="AG40" s="26">
        <f t="shared" ca="1" si="75"/>
        <v>0</v>
      </c>
      <c r="AH40" s="26">
        <f t="shared" ca="1" si="75"/>
        <v>0</v>
      </c>
      <c r="AI40" s="26">
        <f t="shared" ca="1" si="75"/>
        <v>0</v>
      </c>
      <c r="AJ40" s="26">
        <f t="shared" ca="1" si="75"/>
        <v>0</v>
      </c>
      <c r="AK40" s="26">
        <f t="shared" ca="1" si="75"/>
        <v>0</v>
      </c>
      <c r="AL40" s="26">
        <f t="shared" ca="1" si="75"/>
        <v>0</v>
      </c>
      <c r="AM40" s="26">
        <f t="shared" ca="1" si="75"/>
        <v>0</v>
      </c>
      <c r="AN40" s="26">
        <f t="shared" ca="1" si="75"/>
        <v>0</v>
      </c>
      <c r="AO40" s="26">
        <f t="shared" ca="1" si="75"/>
        <v>71083.23603292722</v>
      </c>
      <c r="AP40" s="26">
        <f t="shared" ca="1" si="75"/>
        <v>70042.055082348685</v>
      </c>
      <c r="AQ40" s="26">
        <f t="shared" ca="1" si="75"/>
        <v>74995.561515878449</v>
      </c>
      <c r="AR40" s="26">
        <f t="shared" ca="1" si="75"/>
        <v>80048.530522336077</v>
      </c>
      <c r="AS40" s="26">
        <f t="shared" ca="1" si="75"/>
        <v>56314.889143870445</v>
      </c>
      <c r="AT40" s="26">
        <f t="shared" ca="1" si="75"/>
        <v>77338.91836266873</v>
      </c>
      <c r="AU40" s="26">
        <f t="shared" ca="1" si="75"/>
        <v>71896.903514337333</v>
      </c>
      <c r="AV40" s="26">
        <f t="shared" ca="1" si="75"/>
        <v>74931.998775005413</v>
      </c>
      <c r="AW40" s="26">
        <f t="shared" ca="1" si="75"/>
        <v>75421.292194739901</v>
      </c>
      <c r="AX40" s="26">
        <f t="shared" ca="1" si="75"/>
        <v>75171.361142782771</v>
      </c>
      <c r="AY40" s="26">
        <f t="shared" ca="1" si="75"/>
        <v>85216.864061914632</v>
      </c>
      <c r="AZ40" s="26">
        <f t="shared" ca="1" si="75"/>
        <v>74203.582276010813</v>
      </c>
      <c r="BA40" s="26">
        <f t="shared" ca="1" si="75"/>
        <v>83355.051081165511</v>
      </c>
      <c r="BB40" s="26">
        <f t="shared" ca="1" si="75"/>
        <v>85018.413316115242</v>
      </c>
      <c r="BC40" s="26">
        <f t="shared" ca="1" si="75"/>
        <v>86677.486107811477</v>
      </c>
      <c r="BD40" s="26">
        <f t="shared" ca="1" si="75"/>
        <v>88493.482236522439</v>
      </c>
      <c r="BE40" s="26">
        <f t="shared" ca="1" si="75"/>
        <v>61173.718041371954</v>
      </c>
      <c r="BF40" s="26">
        <f t="shared" ca="1" si="75"/>
        <v>85042.037613687862</v>
      </c>
      <c r="BG40" s="26">
        <f t="shared" ca="1" si="75"/>
        <v>80584.957282542382</v>
      </c>
      <c r="BH40" s="26">
        <f t="shared" ca="1" si="75"/>
        <v>83321.70160274941</v>
      </c>
      <c r="BI40" s="26">
        <f t="shared" ca="1" si="75"/>
        <v>81513.040730737281</v>
      </c>
      <c r="BJ40" s="26">
        <f t="shared" ca="1" si="75"/>
        <v>82276.958655887283</v>
      </c>
      <c r="BK40" s="26">
        <f t="shared" ca="1" si="75"/>
        <v>96816.505169636497</v>
      </c>
      <c r="BL40" s="26">
        <f t="shared" ref="BL40:CM40" ca="1" si="76">SUM(BL41:BL65)</f>
        <v>79935.864169756896</v>
      </c>
      <c r="BM40" s="26">
        <f t="shared" ca="1" si="76"/>
        <v>92651.894218522633</v>
      </c>
      <c r="BN40" s="26">
        <f t="shared" ca="1" si="76"/>
        <v>95205.990046801657</v>
      </c>
      <c r="BO40" s="26">
        <f t="shared" ca="1" si="76"/>
        <v>94926.130434935621</v>
      </c>
      <c r="BP40" s="26">
        <f t="shared" ca="1" si="76"/>
        <v>95219.942021643568</v>
      </c>
      <c r="BQ40" s="26">
        <f t="shared" ca="1" si="76"/>
        <v>65337.049804590781</v>
      </c>
      <c r="BR40" s="26">
        <f t="shared" ca="1" si="76"/>
        <v>88795.188321908747</v>
      </c>
      <c r="BS40" s="26">
        <f t="shared" ca="1" si="76"/>
        <v>85668.157202561546</v>
      </c>
      <c r="BT40" s="26">
        <f t="shared" ca="1" si="76"/>
        <v>91591.483937254423</v>
      </c>
      <c r="BU40" s="26">
        <f t="shared" ca="1" si="76"/>
        <v>85062.064524916277</v>
      </c>
      <c r="BV40" s="26">
        <f t="shared" ca="1" si="76"/>
        <v>88692.046385344191</v>
      </c>
      <c r="BW40" s="26">
        <f t="shared" ca="1" si="76"/>
        <v>102918.16113800013</v>
      </c>
      <c r="BX40" s="26">
        <f t="shared" ca="1" si="76"/>
        <v>86683.411477777292</v>
      </c>
      <c r="BY40" s="26">
        <f t="shared" ca="1" si="76"/>
        <v>99698.213952131395</v>
      </c>
      <c r="BZ40" s="26">
        <f t="shared" ca="1" si="76"/>
        <v>99671.069269570973</v>
      </c>
      <c r="CA40" s="26">
        <f t="shared" ca="1" si="76"/>
        <v>100590.99435227182</v>
      </c>
      <c r="CB40" s="26">
        <f t="shared" ca="1" si="76"/>
        <v>113106.54847701827</v>
      </c>
      <c r="CC40" s="26">
        <f t="shared" ca="1" si="76"/>
        <v>75399.704363665616</v>
      </c>
      <c r="CD40" s="26">
        <f t="shared" ca="1" si="76"/>
        <v>101875.66303437407</v>
      </c>
      <c r="CE40" s="26">
        <f t="shared" ca="1" si="76"/>
        <v>97938.416599181379</v>
      </c>
      <c r="CF40" s="26">
        <f t="shared" ca="1" si="76"/>
        <v>105206.81822707775</v>
      </c>
      <c r="CG40" s="26">
        <f t="shared" ca="1" si="76"/>
        <v>99673.059848700868</v>
      </c>
      <c r="CH40" s="26">
        <f t="shared" ca="1" si="76"/>
        <v>103049.97848165665</v>
      </c>
      <c r="CI40" s="26">
        <f t="shared" ca="1" si="76"/>
        <v>116046.12598978556</v>
      </c>
      <c r="CJ40" s="26">
        <f t="shared" ca="1" si="76"/>
        <v>99453.93166814353</v>
      </c>
      <c r="CK40" s="26">
        <f t="shared" ca="1" si="76"/>
        <v>118401.44935070006</v>
      </c>
      <c r="CL40" s="26">
        <f t="shared" ca="1" si="76"/>
        <v>112331.43337743866</v>
      </c>
      <c r="CM40" s="26">
        <f t="shared" ca="1" si="76"/>
        <v>117119.03465799654</v>
      </c>
    </row>
    <row r="41" spans="2:91" hidden="1" x14ac:dyDescent="0.2">
      <c r="B41" s="234" t="str">
        <f>Inputs!GY9</f>
        <v>Vegetables for salads &amp; soups</v>
      </c>
      <c r="C41" s="19" t="str">
        <f>Inputs!$J$16</f>
        <v>EUR</v>
      </c>
      <c r="D41" s="19" t="s">
        <v>19</v>
      </c>
      <c r="E41" s="27">
        <f t="shared" ca="1" si="72"/>
        <v>12384.037894035464</v>
      </c>
      <c r="F41" s="27">
        <f t="shared" ca="1" si="72"/>
        <v>53795.363916000635</v>
      </c>
      <c r="G41" s="27">
        <f t="shared" ca="1" si="72"/>
        <v>60451.893156832215</v>
      </c>
      <c r="H41" s="27">
        <f t="shared" ca="1" si="72"/>
        <v>65423.050857831258</v>
      </c>
      <c r="I41" s="27">
        <f t="shared" ca="1" si="72"/>
        <v>76694.484367849916</v>
      </c>
      <c r="J41" s="27"/>
      <c r="K41" s="27">
        <f t="shared" ca="1" si="73"/>
        <v>0</v>
      </c>
      <c r="L41" s="27">
        <f t="shared" ca="1" si="73"/>
        <v>0</v>
      </c>
      <c r="M41" s="27">
        <f t="shared" ca="1" si="73"/>
        <v>0</v>
      </c>
      <c r="N41" s="27">
        <f t="shared" ca="1" si="73"/>
        <v>12384.037894035464</v>
      </c>
      <c r="O41" s="27">
        <f t="shared" ca="1" si="73"/>
        <v>12316.463027790465</v>
      </c>
      <c r="P41" s="27">
        <f t="shared" ca="1" si="73"/>
        <v>12876.83598937537</v>
      </c>
      <c r="Q41" s="27">
        <f t="shared" ca="1" si="73"/>
        <v>13665.102257201832</v>
      </c>
      <c r="R41" s="27">
        <f t="shared" ca="1" si="73"/>
        <v>14936.96264163297</v>
      </c>
      <c r="S41" s="27">
        <f t="shared" ca="1" si="73"/>
        <v>13801.333814535694</v>
      </c>
      <c r="T41" s="27">
        <f t="shared" ca="1" si="73"/>
        <v>14489.530627018137</v>
      </c>
      <c r="U41" s="27">
        <f t="shared" ca="1" si="74"/>
        <v>15346.918638390836</v>
      </c>
      <c r="V41" s="27">
        <f t="shared" ca="1" si="74"/>
        <v>16814.110076887551</v>
      </c>
      <c r="W41" s="27">
        <f t="shared" ca="1" si="74"/>
        <v>14885.3901019613</v>
      </c>
      <c r="X41" s="27">
        <f t="shared" ca="1" si="74"/>
        <v>15712.010111491276</v>
      </c>
      <c r="Y41" s="27">
        <f t="shared" ca="1" si="74"/>
        <v>16726.89970460605</v>
      </c>
      <c r="Z41" s="27">
        <f t="shared" ca="1" si="74"/>
        <v>18098.750939772628</v>
      </c>
      <c r="AA41" s="27">
        <f t="shared" ca="1" si="74"/>
        <v>17580.882561629103</v>
      </c>
      <c r="AB41" s="27">
        <f t="shared" ca="1" si="74"/>
        <v>18400.993412741831</v>
      </c>
      <c r="AC41" s="27">
        <f t="shared" ca="1" si="74"/>
        <v>19425.314470314246</v>
      </c>
      <c r="AD41" s="27">
        <f t="shared" ca="1" si="74"/>
        <v>21287.293923164729</v>
      </c>
      <c r="AE41" s="27"/>
      <c r="AF41" s="26">
        <f ca="1">Stock!AF22</f>
        <v>0</v>
      </c>
      <c r="AG41" s="26">
        <f ca="1">Stock!AG22</f>
        <v>0</v>
      </c>
      <c r="AH41" s="26">
        <f ca="1">Stock!AH22</f>
        <v>0</v>
      </c>
      <c r="AI41" s="26">
        <f ca="1">Stock!AI22</f>
        <v>0</v>
      </c>
      <c r="AJ41" s="26">
        <f ca="1">Stock!AJ22</f>
        <v>0</v>
      </c>
      <c r="AK41" s="26">
        <f ca="1">Stock!AK22</f>
        <v>0</v>
      </c>
      <c r="AL41" s="26">
        <f ca="1">Stock!AL22</f>
        <v>0</v>
      </c>
      <c r="AM41" s="26">
        <f ca="1">Stock!AM22</f>
        <v>0</v>
      </c>
      <c r="AN41" s="26">
        <f ca="1">Stock!AN22</f>
        <v>0</v>
      </c>
      <c r="AO41" s="26">
        <f ca="1">Stock!AO22</f>
        <v>4065.4044949690592</v>
      </c>
      <c r="AP41" s="26">
        <f ca="1">Stock!AP22</f>
        <v>4012.4657254756366</v>
      </c>
      <c r="AQ41" s="26">
        <f ca="1">Stock!AQ22</f>
        <v>4306.1676735907677</v>
      </c>
      <c r="AR41" s="26">
        <f ca="1">Stock!AR22</f>
        <v>4605.8390277309045</v>
      </c>
      <c r="AS41" s="26">
        <f ca="1">Stock!AS22</f>
        <v>3245.6158188091531</v>
      </c>
      <c r="AT41" s="26">
        <f ca="1">Stock!AT22</f>
        <v>4465.0081812504068</v>
      </c>
      <c r="AU41" s="26">
        <f ca="1">Stock!AU22</f>
        <v>4158.0279891398777</v>
      </c>
      <c r="AV41" s="26">
        <f ca="1">Stock!AV22</f>
        <v>4340.8664476122276</v>
      </c>
      <c r="AW41" s="26">
        <f ca="1">Stock!AW22</f>
        <v>4377.9415526232642</v>
      </c>
      <c r="AX41" s="26">
        <f ca="1">Stock!AX22</f>
        <v>4369.8537891123942</v>
      </c>
      <c r="AY41" s="26">
        <f ca="1">Stock!AY22</f>
        <v>4964.7108465812726</v>
      </c>
      <c r="AZ41" s="26">
        <f ca="1">Stock!AZ22</f>
        <v>4330.5376215081651</v>
      </c>
      <c r="BA41" s="26">
        <f ca="1">Stock!BA22</f>
        <v>4871.8675088411555</v>
      </c>
      <c r="BB41" s="26">
        <f ca="1">Stock!BB22</f>
        <v>4980.0463850824026</v>
      </c>
      <c r="BC41" s="26">
        <f ca="1">Stock!BC22</f>
        <v>5085.0487477094111</v>
      </c>
      <c r="BD41" s="26">
        <f ca="1">Stock!BD22</f>
        <v>5197.9441326996548</v>
      </c>
      <c r="BE41" s="26">
        <f ca="1">Stock!BE22</f>
        <v>3596.2818402611092</v>
      </c>
      <c r="BF41" s="26">
        <f ca="1">Stock!BF22</f>
        <v>5007.107841574928</v>
      </c>
      <c r="BG41" s="26">
        <f ca="1">Stock!BG22</f>
        <v>4751.7569590741923</v>
      </c>
      <c r="BH41" s="26">
        <f ca="1">Stock!BH22</f>
        <v>4919.3107420428532</v>
      </c>
      <c r="BI41" s="26">
        <f ca="1">Stock!BI22</f>
        <v>4818.4629259010926</v>
      </c>
      <c r="BJ41" s="26">
        <f ca="1">Stock!BJ22</f>
        <v>4869.622517088038</v>
      </c>
      <c r="BK41" s="26">
        <f ca="1">Stock!BK22</f>
        <v>5736.601113940601</v>
      </c>
      <c r="BL41" s="26">
        <f ca="1">Stock!BL22</f>
        <v>4740.6950073621974</v>
      </c>
      <c r="BM41" s="26">
        <f ca="1">Stock!BM22</f>
        <v>5501.289598551677</v>
      </c>
      <c r="BN41" s="26">
        <f ca="1">Stock!BN22</f>
        <v>5661.215160968025</v>
      </c>
      <c r="BO41" s="26">
        <f ca="1">Stock!BO22</f>
        <v>5651.6053173678474</v>
      </c>
      <c r="BP41" s="26">
        <f ca="1">Stock!BP22</f>
        <v>5677.645475014443</v>
      </c>
      <c r="BQ41" s="26">
        <f ca="1">Stock!BQ22</f>
        <v>3900.7012565929645</v>
      </c>
      <c r="BR41" s="26">
        <f ca="1">Stock!BR22</f>
        <v>5307.043370353892</v>
      </c>
      <c r="BS41" s="26">
        <f ca="1">Stock!BS22</f>
        <v>5124.2995216668369</v>
      </c>
      <c r="BT41" s="26">
        <f ca="1">Stock!BT22</f>
        <v>5486.0006635474883</v>
      </c>
      <c r="BU41" s="26">
        <f ca="1">Stock!BU22</f>
        <v>5101.7099262769507</v>
      </c>
      <c r="BV41" s="26">
        <f ca="1">Stock!BV22</f>
        <v>5324.0403543289058</v>
      </c>
      <c r="BW41" s="26">
        <f ca="1">Stock!BW22</f>
        <v>6185.8316025236545</v>
      </c>
      <c r="BX41" s="26">
        <f ca="1">Stock!BX22</f>
        <v>5217.027747753491</v>
      </c>
      <c r="BY41" s="26">
        <f ca="1">Stock!BY22</f>
        <v>6009.7081283710049</v>
      </c>
      <c r="BZ41" s="26">
        <f ca="1">Stock!BZ22</f>
        <v>6012.5201032891782</v>
      </c>
      <c r="CA41" s="26">
        <f ca="1">Stock!CA22</f>
        <v>6076.522708112444</v>
      </c>
      <c r="CB41" s="26">
        <f ca="1">Stock!CB22</f>
        <v>6840.3934404861748</v>
      </c>
      <c r="CC41" s="26">
        <f ca="1">Stock!CC22</f>
        <v>4564.8273289529097</v>
      </c>
      <c r="CD41" s="26">
        <f ca="1">Stock!CD22</f>
        <v>6175.661792190017</v>
      </c>
      <c r="CE41" s="26">
        <f ca="1">Stock!CE22</f>
        <v>5943.7866611843192</v>
      </c>
      <c r="CF41" s="26">
        <f ca="1">Stock!CF22</f>
        <v>6392.5281274370809</v>
      </c>
      <c r="CG41" s="26">
        <f ca="1">Stock!CG22</f>
        <v>6064.6786241204309</v>
      </c>
      <c r="CH41" s="26">
        <f ca="1">Stock!CH22</f>
        <v>6275.0264511943888</v>
      </c>
      <c r="CI41" s="26">
        <f ca="1">Stock!CI22</f>
        <v>7077.5736793170327</v>
      </c>
      <c r="CJ41" s="26">
        <f ca="1">Stock!CJ22</f>
        <v>6072.714339802822</v>
      </c>
      <c r="CK41" s="26">
        <f ca="1">Stock!CK22</f>
        <v>7238.5294140058622</v>
      </c>
      <c r="CL41" s="26">
        <f ca="1">Stock!CL22</f>
        <v>6874.9188345835228</v>
      </c>
      <c r="CM41" s="26">
        <f ca="1">Stock!CM22</f>
        <v>7173.8456745753429</v>
      </c>
    </row>
    <row r="42" spans="2:91" hidden="1" x14ac:dyDescent="0.2">
      <c r="B42" s="234" t="str">
        <f>Inputs!GY10</f>
        <v>Bread</v>
      </c>
      <c r="C42" s="19" t="str">
        <f>Inputs!$J$16</f>
        <v>EUR</v>
      </c>
      <c r="D42" s="19" t="s">
        <v>19</v>
      </c>
      <c r="E42" s="27">
        <f t="shared" ca="1" si="72"/>
        <v>11711.999450863763</v>
      </c>
      <c r="F42" s="27">
        <f t="shared" ca="1" si="72"/>
        <v>51526.422428050217</v>
      </c>
      <c r="G42" s="27">
        <f t="shared" ca="1" si="72"/>
        <v>59064.244534954181</v>
      </c>
      <c r="H42" s="27">
        <f t="shared" ca="1" si="72"/>
        <v>65211.547251273951</v>
      </c>
      <c r="I42" s="27">
        <f t="shared" ca="1" si="72"/>
        <v>77979.115148760015</v>
      </c>
      <c r="J42" s="27"/>
      <c r="K42" s="27">
        <f t="shared" ca="1" si="73"/>
        <v>0</v>
      </c>
      <c r="L42" s="27">
        <f t="shared" ca="1" si="73"/>
        <v>0</v>
      </c>
      <c r="M42" s="27">
        <f t="shared" ca="1" si="73"/>
        <v>0</v>
      </c>
      <c r="N42" s="27">
        <f t="shared" ca="1" si="73"/>
        <v>11711.999450863763</v>
      </c>
      <c r="O42" s="27">
        <f t="shared" ca="1" si="73"/>
        <v>11706.205019601348</v>
      </c>
      <c r="P42" s="27">
        <f t="shared" ca="1" si="73"/>
        <v>12298.128083283271</v>
      </c>
      <c r="Q42" s="27">
        <f t="shared" ca="1" si="73"/>
        <v>13115.114794524547</v>
      </c>
      <c r="R42" s="27">
        <f t="shared" ca="1" si="73"/>
        <v>14406.974530641053</v>
      </c>
      <c r="S42" s="27">
        <f t="shared" ca="1" si="73"/>
        <v>13379.72110588169</v>
      </c>
      <c r="T42" s="27">
        <f t="shared" ca="1" si="73"/>
        <v>14114.459877836725</v>
      </c>
      <c r="U42" s="27">
        <f t="shared" ca="1" si="74"/>
        <v>15024.763927347274</v>
      </c>
      <c r="V42" s="27">
        <f t="shared" ca="1" si="74"/>
        <v>16545.299623888499</v>
      </c>
      <c r="W42" s="27">
        <f t="shared" ca="1" si="74"/>
        <v>14717.461253695205</v>
      </c>
      <c r="X42" s="27">
        <f t="shared" ca="1" si="74"/>
        <v>15615.030951998586</v>
      </c>
      <c r="Y42" s="27">
        <f t="shared" ca="1" si="74"/>
        <v>16709.543362778575</v>
      </c>
      <c r="Z42" s="27">
        <f t="shared" ca="1" si="74"/>
        <v>18169.511682801585</v>
      </c>
      <c r="AA42" s="27">
        <f t="shared" ca="1" si="74"/>
        <v>17732.281827059331</v>
      </c>
      <c r="AB42" s="27">
        <f t="shared" ca="1" si="74"/>
        <v>18656.036205079636</v>
      </c>
      <c r="AC42" s="27">
        <f t="shared" ca="1" si="74"/>
        <v>19794.486162338202</v>
      </c>
      <c r="AD42" s="27">
        <f t="shared" ca="1" si="74"/>
        <v>21796.31095428285</v>
      </c>
      <c r="AE42" s="27"/>
      <c r="AF42" s="26">
        <f ca="1">Stock!AF39</f>
        <v>0</v>
      </c>
      <c r="AG42" s="26">
        <f ca="1">Stock!AG39</f>
        <v>0</v>
      </c>
      <c r="AH42" s="26">
        <f ca="1">Stock!AH39</f>
        <v>0</v>
      </c>
      <c r="AI42" s="26">
        <f ca="1">Stock!AI39</f>
        <v>0</v>
      </c>
      <c r="AJ42" s="26">
        <f ca="1">Stock!AJ39</f>
        <v>0</v>
      </c>
      <c r="AK42" s="26">
        <f ca="1">Stock!AK39</f>
        <v>0</v>
      </c>
      <c r="AL42" s="26">
        <f ca="1">Stock!AL39</f>
        <v>0</v>
      </c>
      <c r="AM42" s="26">
        <f ca="1">Stock!AM39</f>
        <v>0</v>
      </c>
      <c r="AN42" s="26">
        <f ca="1">Stock!AN39</f>
        <v>0</v>
      </c>
      <c r="AO42" s="26">
        <f ca="1">Stock!AO39</f>
        <v>3837.9252863408897</v>
      </c>
      <c r="AP42" s="26">
        <f ca="1">Stock!AP39</f>
        <v>3794.7921925079399</v>
      </c>
      <c r="AQ42" s="26">
        <f ca="1">Stock!AQ39</f>
        <v>4079.2819720149332</v>
      </c>
      <c r="AR42" s="26">
        <f ca="1">Stock!AR39</f>
        <v>4370.0934716858619</v>
      </c>
      <c r="AS42" s="26">
        <f ca="1">Stock!AS39</f>
        <v>3084.6915840499319</v>
      </c>
      <c r="AT42" s="26">
        <f ca="1">Stock!AT39</f>
        <v>4251.4199638655527</v>
      </c>
      <c r="AU42" s="26">
        <f ca="1">Stock!AU39</f>
        <v>3963.7847653581475</v>
      </c>
      <c r="AV42" s="26">
        <f ca="1">Stock!AV39</f>
        <v>4146.4251875185082</v>
      </c>
      <c r="AW42" s="26">
        <f ca="1">Stock!AW39</f>
        <v>4187.9181304066142</v>
      </c>
      <c r="AX42" s="26">
        <f ca="1">Stock!AX39</f>
        <v>4187.9931000233801</v>
      </c>
      <c r="AY42" s="26">
        <f ca="1">Stock!AY39</f>
        <v>4764.7557029128948</v>
      </c>
      <c r="AZ42" s="26">
        <f ca="1">Stock!AZ39</f>
        <v>4162.3659915882699</v>
      </c>
      <c r="BA42" s="26">
        <f ca="1">Stock!BA39</f>
        <v>4690.8892989380092</v>
      </c>
      <c r="BB42" s="26">
        <f ca="1">Stock!BB39</f>
        <v>4803.9183459761307</v>
      </c>
      <c r="BC42" s="26">
        <f ca="1">Stock!BC39</f>
        <v>4912.1668857269124</v>
      </c>
      <c r="BD42" s="26">
        <f ca="1">Stock!BD39</f>
        <v>5031.6837273076299</v>
      </c>
      <c r="BE42" s="26">
        <f ca="1">Stock!BE39</f>
        <v>3485.520481261527</v>
      </c>
      <c r="BF42" s="26">
        <f ca="1">Stock!BF39</f>
        <v>4862.5168973125319</v>
      </c>
      <c r="BG42" s="26">
        <f ca="1">Stock!BG39</f>
        <v>4621.3213986028177</v>
      </c>
      <c r="BH42" s="26">
        <f ca="1">Stock!BH39</f>
        <v>4790.7328442716816</v>
      </c>
      <c r="BI42" s="26">
        <f ca="1">Stock!BI39</f>
        <v>4702.4056349622269</v>
      </c>
      <c r="BJ42" s="26">
        <f ca="1">Stock!BJ39</f>
        <v>4760.2338014245661</v>
      </c>
      <c r="BK42" s="26">
        <f ca="1">Stock!BK39</f>
        <v>5615.8313426268796</v>
      </c>
      <c r="BL42" s="26">
        <f ca="1">Stock!BL39</f>
        <v>4648.6987832958293</v>
      </c>
      <c r="BM42" s="26">
        <f ca="1">Stock!BM39</f>
        <v>5405.1969908398005</v>
      </c>
      <c r="BN42" s="26">
        <f ca="1">Stock!BN39</f>
        <v>5571.2490228420611</v>
      </c>
      <c r="BO42" s="26">
        <f ca="1">Stock!BO39</f>
        <v>5568.8536102066364</v>
      </c>
      <c r="BP42" s="26">
        <f ca="1">Stock!BP39</f>
        <v>5604.1309801635243</v>
      </c>
      <c r="BQ42" s="26">
        <f ca="1">Stock!BQ39</f>
        <v>3856.1002397772495</v>
      </c>
      <c r="BR42" s="26">
        <f ca="1">Stock!BR39</f>
        <v>5257.2300337544311</v>
      </c>
      <c r="BS42" s="26">
        <f ca="1">Stock!BS39</f>
        <v>5083.6880797792901</v>
      </c>
      <c r="BT42" s="26">
        <f ca="1">Stock!BT39</f>
        <v>5452.9113220290192</v>
      </c>
      <c r="BU42" s="26">
        <f ca="1">Stock!BU39</f>
        <v>5078.4315501902765</v>
      </c>
      <c r="BV42" s="26">
        <f ca="1">Stock!BV39</f>
        <v>5309.8708632514144</v>
      </c>
      <c r="BW42" s="26">
        <f ca="1">Stock!BW39</f>
        <v>6179.5225121144322</v>
      </c>
      <c r="BX42" s="26">
        <f ca="1">Stock!BX39</f>
        <v>5220.1499874127294</v>
      </c>
      <c r="BY42" s="26">
        <f ca="1">Stock!BY39</f>
        <v>6021.3000326441479</v>
      </c>
      <c r="BZ42" s="26">
        <f ca="1">Stock!BZ39</f>
        <v>6037.0715575674476</v>
      </c>
      <c r="CA42" s="26">
        <f ca="1">Stock!CA39</f>
        <v>6111.1400925899898</v>
      </c>
      <c r="CB42" s="26">
        <f ca="1">Stock!CB39</f>
        <v>6887.7111421021536</v>
      </c>
      <c r="CC42" s="26">
        <f ca="1">Stock!CC39</f>
        <v>4605.6987498661574</v>
      </c>
      <c r="CD42" s="26">
        <f ca="1">Stock!CD39</f>
        <v>6238.8719350910187</v>
      </c>
      <c r="CE42" s="26">
        <f ca="1">Stock!CE39</f>
        <v>6016.1951643883986</v>
      </c>
      <c r="CF42" s="26">
        <f ca="1">Stock!CF39</f>
        <v>6481.1848158204111</v>
      </c>
      <c r="CG42" s="26">
        <f ca="1">Stock!CG39</f>
        <v>6158.6562248708251</v>
      </c>
      <c r="CH42" s="26">
        <f ca="1">Stock!CH39</f>
        <v>6384.2311452724998</v>
      </c>
      <c r="CI42" s="26">
        <f ca="1">Stock!CI39</f>
        <v>7211.9527940405133</v>
      </c>
      <c r="CJ42" s="26">
        <f ca="1">Stock!CJ39</f>
        <v>6198.3022230251872</v>
      </c>
      <c r="CK42" s="26">
        <f ca="1">Stock!CK39</f>
        <v>7398.7990535841682</v>
      </c>
      <c r="CL42" s="26">
        <f ca="1">Stock!CL39</f>
        <v>7039.7609506899153</v>
      </c>
      <c r="CM42" s="26">
        <f ca="1">Stock!CM39</f>
        <v>7357.7509500087654</v>
      </c>
    </row>
    <row r="43" spans="2:91" hidden="1" x14ac:dyDescent="0.2">
      <c r="B43" s="234" t="str">
        <f>Inputs!GY11</f>
        <v>Flour</v>
      </c>
      <c r="C43" s="19" t="str">
        <f>Inputs!$J$16</f>
        <v>EUR</v>
      </c>
      <c r="D43" s="19" t="s">
        <v>19</v>
      </c>
      <c r="E43" s="27">
        <f t="shared" ca="1" si="72"/>
        <v>8468.4576712030776</v>
      </c>
      <c r="F43" s="27">
        <f t="shared" ca="1" si="72"/>
        <v>37500.701126658249</v>
      </c>
      <c r="G43" s="27">
        <f t="shared" ca="1" si="72"/>
        <v>43411.389640793452</v>
      </c>
      <c r="H43" s="27">
        <f t="shared" ca="1" si="72"/>
        <v>48406.740661838136</v>
      </c>
      <c r="I43" s="27">
        <f t="shared" ca="1" si="72"/>
        <v>58459.890851872711</v>
      </c>
      <c r="J43" s="27"/>
      <c r="K43" s="27">
        <f t="shared" ca="1" si="73"/>
        <v>0</v>
      </c>
      <c r="L43" s="27">
        <f t="shared" ca="1" si="73"/>
        <v>0</v>
      </c>
      <c r="M43" s="27">
        <f t="shared" ca="1" si="73"/>
        <v>0</v>
      </c>
      <c r="N43" s="27">
        <f t="shared" ca="1" si="73"/>
        <v>8468.4576712030776</v>
      </c>
      <c r="O43" s="27">
        <f t="shared" ca="1" si="73"/>
        <v>8484.8017142806038</v>
      </c>
      <c r="P43" s="27">
        <f t="shared" ca="1" si="73"/>
        <v>8938.7614340083037</v>
      </c>
      <c r="Q43" s="27">
        <f t="shared" ca="1" si="73"/>
        <v>9555.2983024025816</v>
      </c>
      <c r="R43" s="27">
        <f t="shared" ca="1" si="73"/>
        <v>10521.839675966759</v>
      </c>
      <c r="S43" s="27">
        <f t="shared" ca="1" si="73"/>
        <v>9795.5579000135076</v>
      </c>
      <c r="T43" s="27">
        <f t="shared" ca="1" si="73"/>
        <v>10356.698500231656</v>
      </c>
      <c r="U43" s="27">
        <f t="shared" ca="1" si="74"/>
        <v>11055.043312329864</v>
      </c>
      <c r="V43" s="27">
        <f t="shared" ca="1" si="74"/>
        <v>12204.089928218429</v>
      </c>
      <c r="W43" s="27">
        <f t="shared" ca="1" si="74"/>
        <v>10880.14566969416</v>
      </c>
      <c r="X43" s="27">
        <f t="shared" ca="1" si="74"/>
        <v>11576.04936059747</v>
      </c>
      <c r="Y43" s="27">
        <f t="shared" ca="1" si="74"/>
        <v>12416.95350992227</v>
      </c>
      <c r="Z43" s="27">
        <f t="shared" ca="1" si="74"/>
        <v>13533.592121624237</v>
      </c>
      <c r="AA43" s="27">
        <f t="shared" ca="1" si="74"/>
        <v>13243.493826505266</v>
      </c>
      <c r="AB43" s="27">
        <f t="shared" ca="1" si="74"/>
        <v>13965.277464818886</v>
      </c>
      <c r="AC43" s="27">
        <f t="shared" ca="1" si="74"/>
        <v>14852.665362288422</v>
      </c>
      <c r="AD43" s="27">
        <f t="shared" ca="1" si="74"/>
        <v>16398.454198260137</v>
      </c>
      <c r="AE43" s="27"/>
      <c r="AF43" s="26">
        <f ca="1">Stock!AF56</f>
        <v>0</v>
      </c>
      <c r="AG43" s="26">
        <f ca="1">Stock!AG56</f>
        <v>0</v>
      </c>
      <c r="AH43" s="26">
        <f ca="1">Stock!AH56</f>
        <v>0</v>
      </c>
      <c r="AI43" s="26">
        <f ca="1">Stock!AI56</f>
        <v>0</v>
      </c>
      <c r="AJ43" s="26">
        <f ca="1">Stock!AJ56</f>
        <v>0</v>
      </c>
      <c r="AK43" s="26">
        <f ca="1">Stock!AK56</f>
        <v>0</v>
      </c>
      <c r="AL43" s="26">
        <f ca="1">Stock!AL56</f>
        <v>0</v>
      </c>
      <c r="AM43" s="26">
        <f ca="1">Stock!AM56</f>
        <v>0</v>
      </c>
      <c r="AN43" s="26">
        <f ca="1">Stock!AN56</f>
        <v>0</v>
      </c>
      <c r="AO43" s="26">
        <f ca="1">Stock!AO56</f>
        <v>2771.6059840503685</v>
      </c>
      <c r="AP43" s="26">
        <f ca="1">Stock!AP56</f>
        <v>2744.3899071855371</v>
      </c>
      <c r="AQ43" s="26">
        <f ca="1">Stock!AQ56</f>
        <v>2952.4617799671719</v>
      </c>
      <c r="AR43" s="26">
        <f ca="1">Stock!AR56</f>
        <v>3164.6123410220994</v>
      </c>
      <c r="AS43" s="26">
        <f ca="1">Stock!AS56</f>
        <v>2235.8900912615595</v>
      </c>
      <c r="AT43" s="26">
        <f ca="1">Stock!AT56</f>
        <v>3084.2992819969454</v>
      </c>
      <c r="AU43" s="26">
        <f ca="1">Stock!AU56</f>
        <v>2879.5128724849615</v>
      </c>
      <c r="AV43" s="26">
        <f ca="1">Stock!AV56</f>
        <v>3013.5356464981605</v>
      </c>
      <c r="AW43" s="26">
        <f ca="1">Stock!AW56</f>
        <v>3045.7129150251817</v>
      </c>
      <c r="AX43" s="26">
        <f ca="1">Stock!AX56</f>
        <v>3048.7961062952772</v>
      </c>
      <c r="AY43" s="26">
        <f ca="1">Stock!AY56</f>
        <v>3471.1221211792508</v>
      </c>
      <c r="AZ43" s="26">
        <f ca="1">Stock!AZ56</f>
        <v>3035.3800749280531</v>
      </c>
      <c r="BA43" s="26">
        <f ca="1">Stock!BA56</f>
        <v>3424.2880577537267</v>
      </c>
      <c r="BB43" s="26">
        <f ca="1">Stock!BB56</f>
        <v>3506.7879443884649</v>
      </c>
      <c r="BC43" s="26">
        <f ca="1">Stock!BC56</f>
        <v>3590.7636738245683</v>
      </c>
      <c r="BD43" s="26">
        <f ca="1">Stock!BD56</f>
        <v>3679.6637941748563</v>
      </c>
      <c r="BE43" s="26">
        <f ca="1">Stock!BE56</f>
        <v>2553.6242482025532</v>
      </c>
      <c r="BF43" s="26">
        <f ca="1">Stock!BF56</f>
        <v>3562.2698576360981</v>
      </c>
      <c r="BG43" s="26">
        <f ca="1">Stock!BG56</f>
        <v>3387.9071967280688</v>
      </c>
      <c r="BH43" s="26">
        <f ca="1">Stock!BH56</f>
        <v>3516.1178571339578</v>
      </c>
      <c r="BI43" s="26">
        <f ca="1">Stock!BI56</f>
        <v>3452.6734463696298</v>
      </c>
      <c r="BJ43" s="26">
        <f ca="1">Stock!BJ56</f>
        <v>3498.0334679626226</v>
      </c>
      <c r="BK43" s="26">
        <f ca="1">Stock!BK56</f>
        <v>4132.2529752821274</v>
      </c>
      <c r="BL43" s="26">
        <f ca="1">Stock!BL56</f>
        <v>3424.7568690851153</v>
      </c>
      <c r="BM43" s="26">
        <f ca="1">Stock!BM56</f>
        <v>3983.7647372472507</v>
      </c>
      <c r="BN43" s="26">
        <f ca="1">Stock!BN56</f>
        <v>4108.5587573788944</v>
      </c>
      <c r="BO43" s="26">
        <f ca="1">Stock!BO56</f>
        <v>4111.7664335922827</v>
      </c>
      <c r="BP43" s="26">
        <f ca="1">Stock!BP56</f>
        <v>4139.8729862396522</v>
      </c>
      <c r="BQ43" s="26">
        <f ca="1">Stock!BQ56</f>
        <v>2851.3013315716312</v>
      </c>
      <c r="BR43" s="26">
        <f ca="1">Stock!BR56</f>
        <v>3888.971351882878</v>
      </c>
      <c r="BS43" s="26">
        <f ca="1">Stock!BS56</f>
        <v>3766.8358255741268</v>
      </c>
      <c r="BT43" s="26">
        <f ca="1">Stock!BT56</f>
        <v>4041.398653287994</v>
      </c>
      <c r="BU43" s="26">
        <f ca="1">Stock!BU56</f>
        <v>3767.8148817353494</v>
      </c>
      <c r="BV43" s="26">
        <f ca="1">Stock!BV56</f>
        <v>3942.9397245905502</v>
      </c>
      <c r="BW43" s="26">
        <f ca="1">Stock!BW56</f>
        <v>4592.2080156183383</v>
      </c>
      <c r="BX43" s="26">
        <f ca="1">Stock!BX56</f>
        <v>3881.80576971338</v>
      </c>
      <c r="BY43" s="26">
        <f ca="1">Stock!BY56</f>
        <v>4481.333349569848</v>
      </c>
      <c r="BZ43" s="26">
        <f ca="1">Stock!BZ56</f>
        <v>4497.1648167282365</v>
      </c>
      <c r="CA43" s="26">
        <f ca="1">Stock!CA56</f>
        <v>4555.0939553261524</v>
      </c>
      <c r="CB43" s="26">
        <f ca="1">Stock!CB56</f>
        <v>5140.2237571764817</v>
      </c>
      <c r="CC43" s="26">
        <f ca="1">Stock!CC56</f>
        <v>3439.2613443219652</v>
      </c>
      <c r="CD43" s="26">
        <f ca="1">Stock!CD56</f>
        <v>4664.0087250068182</v>
      </c>
      <c r="CE43" s="26">
        <f ca="1">Stock!CE56</f>
        <v>4500.1342377334877</v>
      </c>
      <c r="CF43" s="26">
        <f ca="1">Stock!CF56</f>
        <v>4851.8632901396531</v>
      </c>
      <c r="CG43" s="26">
        <f ca="1">Stock!CG56</f>
        <v>4613.2799369457471</v>
      </c>
      <c r="CH43" s="26">
        <f ca="1">Stock!CH56</f>
        <v>4787.8505733116544</v>
      </c>
      <c r="CI43" s="26">
        <f ca="1">Stock!CI56</f>
        <v>5410.720174956482</v>
      </c>
      <c r="CJ43" s="26">
        <f ca="1">Stock!CJ56</f>
        <v>4654.0946140202877</v>
      </c>
      <c r="CK43" s="26">
        <f ca="1">Stock!CK56</f>
        <v>5561.4031619700154</v>
      </c>
      <c r="CL43" s="26">
        <f ca="1">Stock!CL56</f>
        <v>5295.1535688188424</v>
      </c>
      <c r="CM43" s="26">
        <f ca="1">Stock!CM56</f>
        <v>5541.8974674712799</v>
      </c>
    </row>
    <row r="44" spans="2:91" hidden="1" x14ac:dyDescent="0.2">
      <c r="B44" s="234" t="str">
        <f>Inputs!GY12</f>
        <v>Beef meat</v>
      </c>
      <c r="C44" s="19" t="str">
        <f>Inputs!$J$16</f>
        <v>EUR</v>
      </c>
      <c r="D44" s="19" t="s">
        <v>19</v>
      </c>
      <c r="E44" s="27">
        <f t="shared" ca="1" si="72"/>
        <v>14906.619000000002</v>
      </c>
      <c r="F44" s="27">
        <f t="shared" ca="1" si="72"/>
        <v>63056.448000000004</v>
      </c>
      <c r="G44" s="27">
        <f t="shared" ca="1" si="72"/>
        <v>68447.106</v>
      </c>
      <c r="H44" s="27">
        <f t="shared" ca="1" si="72"/>
        <v>71881.991999999998</v>
      </c>
      <c r="I44" s="27">
        <f t="shared" ca="1" si="72"/>
        <v>81781.244999999995</v>
      </c>
      <c r="J44" s="27"/>
      <c r="K44" s="27">
        <f t="shared" ca="1" si="73"/>
        <v>0</v>
      </c>
      <c r="L44" s="27">
        <f t="shared" ca="1" si="73"/>
        <v>0</v>
      </c>
      <c r="M44" s="27">
        <f t="shared" ca="1" si="73"/>
        <v>0</v>
      </c>
      <c r="N44" s="27">
        <f t="shared" ca="1" si="73"/>
        <v>14906.619000000002</v>
      </c>
      <c r="O44" s="27">
        <f t="shared" ca="1" si="73"/>
        <v>14665.832999999999</v>
      </c>
      <c r="P44" s="27">
        <f t="shared" ca="1" si="73"/>
        <v>15186.717000000002</v>
      </c>
      <c r="Q44" s="27">
        <f t="shared" ca="1" si="73"/>
        <v>15948.387000000001</v>
      </c>
      <c r="R44" s="27">
        <f t="shared" ca="1" si="73"/>
        <v>17255.511000000002</v>
      </c>
      <c r="S44" s="27">
        <f t="shared" ca="1" si="73"/>
        <v>15815.708999999999</v>
      </c>
      <c r="T44" s="27">
        <f t="shared" ca="1" si="73"/>
        <v>16469.271000000001</v>
      </c>
      <c r="U44" s="27">
        <f t="shared" ca="1" si="74"/>
        <v>17321.849999999999</v>
      </c>
      <c r="V44" s="27">
        <f t="shared" ca="1" si="74"/>
        <v>18840.276000000002</v>
      </c>
      <c r="W44" s="27">
        <f t="shared" ca="1" si="74"/>
        <v>16540.524000000005</v>
      </c>
      <c r="X44" s="27">
        <f t="shared" ca="1" si="74"/>
        <v>17341.506000000001</v>
      </c>
      <c r="Y44" s="27">
        <f t="shared" ca="1" si="74"/>
        <v>18329.22</v>
      </c>
      <c r="Z44" s="27">
        <f t="shared" ca="1" si="74"/>
        <v>19670.741999999998</v>
      </c>
      <c r="AA44" s="27">
        <f t="shared" ca="1" si="74"/>
        <v>18975.411</v>
      </c>
      <c r="AB44" s="27">
        <f t="shared" ca="1" si="74"/>
        <v>19707.597000000002</v>
      </c>
      <c r="AC44" s="27">
        <f t="shared" ca="1" si="74"/>
        <v>20643.714</v>
      </c>
      <c r="AD44" s="27">
        <f t="shared" ca="1" si="74"/>
        <v>22454.523000000001</v>
      </c>
      <c r="AE44" s="27"/>
      <c r="AF44" s="26">
        <f ca="1">Stock!AF73</f>
        <v>0</v>
      </c>
      <c r="AG44" s="26">
        <f ca="1">Stock!AG73</f>
        <v>0</v>
      </c>
      <c r="AH44" s="26">
        <f ca="1">Stock!AH73</f>
        <v>0</v>
      </c>
      <c r="AI44" s="26">
        <f ca="1">Stock!AI73</f>
        <v>0</v>
      </c>
      <c r="AJ44" s="26">
        <f ca="1">Stock!AJ73</f>
        <v>0</v>
      </c>
      <c r="AK44" s="26">
        <f ca="1">Stock!AK73</f>
        <v>0</v>
      </c>
      <c r="AL44" s="26">
        <f ca="1">Stock!AL73</f>
        <v>0</v>
      </c>
      <c r="AM44" s="26">
        <f ca="1">Stock!AM73</f>
        <v>0</v>
      </c>
      <c r="AN44" s="26">
        <f ca="1">Stock!AN73</f>
        <v>0</v>
      </c>
      <c r="AO44" s="26">
        <f ca="1">Stock!AO73</f>
        <v>4909.0860000000002</v>
      </c>
      <c r="AP44" s="26">
        <f ca="1">Stock!AP73</f>
        <v>4832.9189999999999</v>
      </c>
      <c r="AQ44" s="26">
        <f ca="1">Stock!AQ73</f>
        <v>5164.6140000000005</v>
      </c>
      <c r="AR44" s="26">
        <f ca="1">Stock!AR73</f>
        <v>5501.223</v>
      </c>
      <c r="AS44" s="26">
        <f ca="1">Stock!AS73</f>
        <v>3864.8609999999999</v>
      </c>
      <c r="AT44" s="26">
        <f ca="1">Stock!AT73</f>
        <v>5299.7490000000007</v>
      </c>
      <c r="AU44" s="26">
        <f ca="1">Stock!AU73</f>
        <v>4921.3710000000001</v>
      </c>
      <c r="AV44" s="26">
        <f ca="1">Stock!AV73</f>
        <v>5120.3880000000008</v>
      </c>
      <c r="AW44" s="26">
        <f ca="1">Stock!AW73</f>
        <v>5144.9580000000005</v>
      </c>
      <c r="AX44" s="26">
        <f ca="1">Stock!AX73</f>
        <v>5120.3880000000008</v>
      </c>
      <c r="AY44" s="26">
        <f ca="1">Stock!AY73</f>
        <v>5791.1490000000003</v>
      </c>
      <c r="AZ44" s="26">
        <f ca="1">Stock!AZ73</f>
        <v>5036.8500000000004</v>
      </c>
      <c r="BA44" s="26">
        <f ca="1">Stock!BA73</f>
        <v>5651.1</v>
      </c>
      <c r="BB44" s="26">
        <f ca="1">Stock!BB73</f>
        <v>5749.380000000001</v>
      </c>
      <c r="BC44" s="26">
        <f ca="1">Stock!BC73</f>
        <v>5855.0310000000009</v>
      </c>
      <c r="BD44" s="26">
        <f ca="1">Stock!BD73</f>
        <v>5968.0530000000008</v>
      </c>
      <c r="BE44" s="26">
        <f ca="1">Stock!BE73</f>
        <v>4125.3029999999999</v>
      </c>
      <c r="BF44" s="26">
        <f ca="1">Stock!BF73</f>
        <v>5722.3529999999992</v>
      </c>
      <c r="BG44" s="26">
        <f ca="1">Stock!BG73</f>
        <v>5415.228000000001</v>
      </c>
      <c r="BH44" s="26">
        <f ca="1">Stock!BH73</f>
        <v>5592.1320000000005</v>
      </c>
      <c r="BI44" s="26">
        <f ca="1">Stock!BI73</f>
        <v>5461.9110000000001</v>
      </c>
      <c r="BJ44" s="26">
        <f ca="1">Stock!BJ73</f>
        <v>5506.1369999999997</v>
      </c>
      <c r="BK44" s="26">
        <f ca="1">Stock!BK73</f>
        <v>6474.1950000000006</v>
      </c>
      <c r="BL44" s="26">
        <f ca="1">Stock!BL73</f>
        <v>5341.518</v>
      </c>
      <c r="BM44" s="26">
        <f ca="1">Stock!BM73</f>
        <v>6181.8119999999999</v>
      </c>
      <c r="BN44" s="26">
        <f ca="1">Stock!BN73</f>
        <v>6341.5170000000016</v>
      </c>
      <c r="BO44" s="26">
        <f ca="1">Stock!BO73</f>
        <v>6316.9470000000001</v>
      </c>
      <c r="BP44" s="26">
        <f ca="1">Stock!BP73</f>
        <v>6324.3180000000011</v>
      </c>
      <c r="BQ44" s="26">
        <f ca="1">Stock!BQ73</f>
        <v>4334.148000000001</v>
      </c>
      <c r="BR44" s="26">
        <f ca="1">Stock!BR73</f>
        <v>5882.0580000000009</v>
      </c>
      <c r="BS44" s="26">
        <f ca="1">Stock!BS73</f>
        <v>5673.2130000000006</v>
      </c>
      <c r="BT44" s="26">
        <f ca="1">Stock!BT73</f>
        <v>6054.0480000000007</v>
      </c>
      <c r="BU44" s="26">
        <f ca="1">Stock!BU73</f>
        <v>5614.2450000000008</v>
      </c>
      <c r="BV44" s="26">
        <f ca="1">Stock!BV73</f>
        <v>5850.1170000000002</v>
      </c>
      <c r="BW44" s="26">
        <f ca="1">Stock!BW73</f>
        <v>6778.8630000000003</v>
      </c>
      <c r="BX44" s="26">
        <f ca="1">Stock!BX73</f>
        <v>5700.2400000000016</v>
      </c>
      <c r="BY44" s="26">
        <f ca="1">Stock!BY73</f>
        <v>6545.4480000000003</v>
      </c>
      <c r="BZ44" s="26">
        <f ca="1">Stock!BZ73</f>
        <v>6538.0769999999993</v>
      </c>
      <c r="CA44" s="26">
        <f ca="1">Stock!CA73</f>
        <v>6587.2170000000006</v>
      </c>
      <c r="CB44" s="26">
        <f ca="1">Stock!CB73</f>
        <v>7400.4840000000004</v>
      </c>
      <c r="CC44" s="26">
        <f ca="1">Stock!CC73</f>
        <v>4926.2850000000008</v>
      </c>
      <c r="CD44" s="26">
        <f ca="1">Stock!CD73</f>
        <v>6648.6419999999998</v>
      </c>
      <c r="CE44" s="26">
        <f ca="1">Stock!CE73</f>
        <v>6383.2860000000001</v>
      </c>
      <c r="CF44" s="26">
        <f ca="1">Stock!CF73</f>
        <v>6847.6589999999997</v>
      </c>
      <c r="CG44" s="26">
        <f ca="1">Stock!CG73</f>
        <v>6476.652</v>
      </c>
      <c r="CH44" s="26">
        <f ca="1">Stock!CH73</f>
        <v>6690.4110000000001</v>
      </c>
      <c r="CI44" s="26">
        <f ca="1">Stock!CI73</f>
        <v>7518.42</v>
      </c>
      <c r="CJ44" s="26">
        <f ca="1">Stock!CJ73</f>
        <v>6434.8829999999998</v>
      </c>
      <c r="CK44" s="26">
        <f ca="1">Stock!CK73</f>
        <v>7651.0980000000009</v>
      </c>
      <c r="CL44" s="26">
        <f ca="1">Stock!CL73</f>
        <v>7250.607</v>
      </c>
      <c r="CM44" s="26">
        <f ca="1">Stock!CM73</f>
        <v>7552.8179999999993</v>
      </c>
    </row>
    <row r="45" spans="2:91" hidden="1" x14ac:dyDescent="0.2">
      <c r="B45" s="234" t="str">
        <f>Inputs!GY13</f>
        <v>Salmon</v>
      </c>
      <c r="C45" s="19" t="str">
        <f>Inputs!$J$16</f>
        <v>EUR</v>
      </c>
      <c r="D45" s="19" t="s">
        <v>19</v>
      </c>
      <c r="E45" s="27">
        <f t="shared" ca="1" si="72"/>
        <v>8379.1270039157152</v>
      </c>
      <c r="F45" s="27">
        <f t="shared" ca="1" si="72"/>
        <v>36390.720064400659</v>
      </c>
      <c r="G45" s="27">
        <f t="shared" ca="1" si="72"/>
        <v>40868.434009723293</v>
      </c>
      <c r="H45" s="27">
        <f t="shared" ca="1" si="72"/>
        <v>44217.744427575744</v>
      </c>
      <c r="I45" s="27">
        <f t="shared" ca="1" si="72"/>
        <v>51835.833051989219</v>
      </c>
      <c r="J45" s="27"/>
      <c r="K45" s="27">
        <f t="shared" ca="1" si="73"/>
        <v>0</v>
      </c>
      <c r="L45" s="27">
        <f t="shared" ca="1" si="73"/>
        <v>0</v>
      </c>
      <c r="M45" s="27">
        <f t="shared" ca="1" si="73"/>
        <v>0</v>
      </c>
      <c r="N45" s="27">
        <f t="shared" ca="1" si="73"/>
        <v>8379.1270039157152</v>
      </c>
      <c r="O45" s="27">
        <f t="shared" ca="1" si="73"/>
        <v>8331.187441698954</v>
      </c>
      <c r="P45" s="27">
        <f t="shared" ca="1" si="73"/>
        <v>8719.7373864420078</v>
      </c>
      <c r="Q45" s="27">
        <f t="shared" ca="1" si="73"/>
        <v>9241.847817345224</v>
      </c>
      <c r="R45" s="27">
        <f t="shared" ca="1" si="73"/>
        <v>10097.947418914477</v>
      </c>
      <c r="S45" s="27">
        <f t="shared" ca="1" si="73"/>
        <v>9334.1586659016211</v>
      </c>
      <c r="T45" s="27">
        <f t="shared" ca="1" si="73"/>
        <v>9785.680632783502</v>
      </c>
      <c r="U45" s="27">
        <f t="shared" ca="1" si="74"/>
        <v>10375.077091555633</v>
      </c>
      <c r="V45" s="27">
        <f t="shared" ca="1" si="74"/>
        <v>11373.517619482534</v>
      </c>
      <c r="W45" s="27">
        <f t="shared" ca="1" si="74"/>
        <v>10047.63831882388</v>
      </c>
      <c r="X45" s="27">
        <f t="shared" ca="1" si="74"/>
        <v>10624.534948503911</v>
      </c>
      <c r="Y45" s="27">
        <f t="shared" ca="1" si="74"/>
        <v>11317.916340622784</v>
      </c>
      <c r="Z45" s="27">
        <f t="shared" ca="1" si="74"/>
        <v>12227.654819625168</v>
      </c>
      <c r="AA45" s="27">
        <f t="shared" ca="1" si="74"/>
        <v>11889.243191099529</v>
      </c>
      <c r="AB45" s="27">
        <f t="shared" ca="1" si="74"/>
        <v>12440.18134954346</v>
      </c>
      <c r="AC45" s="27">
        <f t="shared" ca="1" si="74"/>
        <v>13123.300087725673</v>
      </c>
      <c r="AD45" s="27">
        <f t="shared" ca="1" si="74"/>
        <v>14383.108423620553</v>
      </c>
      <c r="AE45" s="27"/>
      <c r="AF45" s="26">
        <f ca="1">Stock!AF90</f>
        <v>0</v>
      </c>
      <c r="AG45" s="26">
        <f ca="1">Stock!AG90</f>
        <v>0</v>
      </c>
      <c r="AH45" s="26">
        <f ca="1">Stock!AH90</f>
        <v>0</v>
      </c>
      <c r="AI45" s="26">
        <f ca="1">Stock!AI90</f>
        <v>0</v>
      </c>
      <c r="AJ45" s="26">
        <f ca="1">Stock!AJ90</f>
        <v>0</v>
      </c>
      <c r="AK45" s="26">
        <f ca="1">Stock!AK90</f>
        <v>0</v>
      </c>
      <c r="AL45" s="26">
        <f ca="1">Stock!AL90</f>
        <v>0</v>
      </c>
      <c r="AM45" s="26">
        <f ca="1">Stock!AM90</f>
        <v>0</v>
      </c>
      <c r="AN45" s="26">
        <f ca="1">Stock!AN90</f>
        <v>0</v>
      </c>
      <c r="AO45" s="26">
        <f ca="1">Stock!AO90</f>
        <v>2744.1480341041142</v>
      </c>
      <c r="AP45" s="26">
        <f ca="1">Stock!AP90</f>
        <v>2718.3443898645091</v>
      </c>
      <c r="AQ45" s="26">
        <f ca="1">Stock!AQ90</f>
        <v>2916.6345799470914</v>
      </c>
      <c r="AR45" s="26">
        <f ca="1">Stock!AR90</f>
        <v>3113.9436628554781</v>
      </c>
      <c r="AS45" s="26">
        <f ca="1">Stock!AS90</f>
        <v>2195.8096712304196</v>
      </c>
      <c r="AT45" s="26">
        <f ca="1">Stock!AT90</f>
        <v>3021.4341076130572</v>
      </c>
      <c r="AU45" s="26">
        <f ca="1">Stock!AU90</f>
        <v>2816.7739111848782</v>
      </c>
      <c r="AV45" s="26">
        <f ca="1">Stock!AV90</f>
        <v>2940.2235540487659</v>
      </c>
      <c r="AW45" s="26">
        <f ca="1">Stock!AW90</f>
        <v>2962.7399212083637</v>
      </c>
      <c r="AX45" s="26">
        <f ca="1">Stock!AX90</f>
        <v>2959.8577135596925</v>
      </c>
      <c r="AY45" s="26">
        <f ca="1">Stock!AY90</f>
        <v>3353.7399282578231</v>
      </c>
      <c r="AZ45" s="26">
        <f ca="1">Stock!AZ90</f>
        <v>2928.2501755277085</v>
      </c>
      <c r="BA45" s="26">
        <f ca="1">Stock!BA90</f>
        <v>3298.8193790272394</v>
      </c>
      <c r="BB45" s="26">
        <f ca="1">Stock!BB90</f>
        <v>3361.5313099306218</v>
      </c>
      <c r="BC45" s="26">
        <f ca="1">Stock!BC90</f>
        <v>3437.5967299566159</v>
      </c>
      <c r="BD45" s="26">
        <f ca="1">Stock!BD90</f>
        <v>3511.2131882302147</v>
      </c>
      <c r="BE45" s="26">
        <f ca="1">Stock!BE90</f>
        <v>2437.9198457946213</v>
      </c>
      <c r="BF45" s="26">
        <f ca="1">Stock!BF90</f>
        <v>3385.0256318767856</v>
      </c>
      <c r="BG45" s="26">
        <f ca="1">Stock!BG90</f>
        <v>3210.0564015804516</v>
      </c>
      <c r="BH45" s="26">
        <f ca="1">Stock!BH90</f>
        <v>3323.1617562198117</v>
      </c>
      <c r="BI45" s="26">
        <f ca="1">Stock!BI90</f>
        <v>3252.4624749832378</v>
      </c>
      <c r="BJ45" s="26">
        <f ca="1">Stock!BJ90</f>
        <v>3286.9951990344262</v>
      </c>
      <c r="BK45" s="26">
        <f ca="1">Stock!BK90</f>
        <v>3877.4992662665841</v>
      </c>
      <c r="BL45" s="26">
        <f ca="1">Stock!BL90</f>
        <v>3210.5826262546229</v>
      </c>
      <c r="BM45" s="26">
        <f ca="1">Stock!BM90</f>
        <v>3724.0105090482343</v>
      </c>
      <c r="BN45" s="26">
        <f ca="1">Stock!BN90</f>
        <v>3826.6535487038759</v>
      </c>
      <c r="BO45" s="26">
        <f ca="1">Stock!BO90</f>
        <v>3822.8535617304237</v>
      </c>
      <c r="BP45" s="26">
        <f ca="1">Stock!BP90</f>
        <v>3832.41069563475</v>
      </c>
      <c r="BQ45" s="26">
        <f ca="1">Stock!BQ90</f>
        <v>2632.9733482002512</v>
      </c>
      <c r="BR45" s="26">
        <f ca="1">Stock!BR90</f>
        <v>3582.254274988878</v>
      </c>
      <c r="BS45" s="26">
        <f ca="1">Stock!BS90</f>
        <v>3469.7028084354206</v>
      </c>
      <c r="BT45" s="26">
        <f ca="1">Stock!BT90</f>
        <v>3708.4642643388465</v>
      </c>
      <c r="BU45" s="26">
        <f ca="1">Stock!BU90</f>
        <v>3446.3678757296429</v>
      </c>
      <c r="BV45" s="26">
        <f ca="1">Stock!BV90</f>
        <v>3604.6090778977409</v>
      </c>
      <c r="BW45" s="26">
        <f ca="1">Stock!BW90</f>
        <v>4186.3453750260114</v>
      </c>
      <c r="BX45" s="26">
        <f ca="1">Stock!BX90</f>
        <v>3526.9618876990316</v>
      </c>
      <c r="BY45" s="26">
        <f ca="1">Stock!BY90</f>
        <v>4056.5529866504289</v>
      </c>
      <c r="BZ45" s="26">
        <f ca="1">Stock!BZ90</f>
        <v>4066.6943691170545</v>
      </c>
      <c r="CA45" s="26">
        <f ca="1">Stock!CA90</f>
        <v>4104.407463857684</v>
      </c>
      <c r="CB45" s="26">
        <f ca="1">Stock!CB90</f>
        <v>4625.5501397426342</v>
      </c>
      <c r="CC45" s="26">
        <f ca="1">Stock!CC90</f>
        <v>3086.7952995985484</v>
      </c>
      <c r="CD45" s="26">
        <f ca="1">Stock!CD90</f>
        <v>4176.8977517583462</v>
      </c>
      <c r="CE45" s="26">
        <f ca="1">Stock!CE90</f>
        <v>4020.4028534345757</v>
      </c>
      <c r="CF45" s="26">
        <f ca="1">Stock!CF90</f>
        <v>4323.3242102980275</v>
      </c>
      <c r="CG45" s="26">
        <f ca="1">Stock!CG90</f>
        <v>4096.4542858108562</v>
      </c>
      <c r="CH45" s="26">
        <f ca="1">Stock!CH90</f>
        <v>4246.8556748197652</v>
      </c>
      <c r="CI45" s="26">
        <f ca="1">Stock!CI90</f>
        <v>4777.3622335389991</v>
      </c>
      <c r="CJ45" s="26">
        <f ca="1">Stock!CJ90</f>
        <v>4099.0821793669074</v>
      </c>
      <c r="CK45" s="26">
        <f ca="1">Stock!CK90</f>
        <v>4886.00735445396</v>
      </c>
      <c r="CL45" s="26">
        <f ca="1">Stock!CL90</f>
        <v>4643.4015557559278</v>
      </c>
      <c r="CM45" s="26">
        <f ca="1">Stock!CM90</f>
        <v>4853.6995134106655</v>
      </c>
    </row>
    <row r="46" spans="2:91" hidden="1" x14ac:dyDescent="0.2">
      <c r="B46" s="234" t="str">
        <f>Inputs!GY14</f>
        <v>Chicken</v>
      </c>
      <c r="C46" s="19" t="str">
        <f>Inputs!$J$16</f>
        <v>EUR</v>
      </c>
      <c r="D46" s="19" t="s">
        <v>19</v>
      </c>
      <c r="E46" s="27">
        <f t="shared" ca="1" si="72"/>
        <v>8359.2255784739373</v>
      </c>
      <c r="F46" s="27">
        <f t="shared" ca="1" si="72"/>
        <v>36311.870643300426</v>
      </c>
      <c r="G46" s="27">
        <f t="shared" ca="1" si="72"/>
        <v>40805.027880861744</v>
      </c>
      <c r="H46" s="27">
        <f t="shared" ca="1" si="72"/>
        <v>44160.559329036092</v>
      </c>
      <c r="I46" s="27">
        <f t="shared" ca="1" si="72"/>
        <v>51768.776948298677</v>
      </c>
      <c r="J46" s="27"/>
      <c r="K46" s="27">
        <f t="shared" ca="1" si="73"/>
        <v>0</v>
      </c>
      <c r="L46" s="27">
        <f t="shared" ca="1" si="73"/>
        <v>0</v>
      </c>
      <c r="M46" s="27">
        <f t="shared" ca="1" si="73"/>
        <v>0</v>
      </c>
      <c r="N46" s="27">
        <f t="shared" ca="1" si="73"/>
        <v>8359.2255784739373</v>
      </c>
      <c r="O46" s="27">
        <f t="shared" ca="1" si="73"/>
        <v>8313.6125437585652</v>
      </c>
      <c r="P46" s="27">
        <f t="shared" ca="1" si="73"/>
        <v>8691.8642928283734</v>
      </c>
      <c r="Q46" s="27">
        <f t="shared" ca="1" si="73"/>
        <v>9223.944023611235</v>
      </c>
      <c r="R46" s="27">
        <f t="shared" ca="1" si="73"/>
        <v>10082.449783102251</v>
      </c>
      <c r="S46" s="27">
        <f t="shared" ca="1" si="73"/>
        <v>9315.9003248115914</v>
      </c>
      <c r="T46" s="27">
        <f t="shared" ca="1" si="73"/>
        <v>9780.433173237243</v>
      </c>
      <c r="U46" s="27">
        <f t="shared" ca="1" si="74"/>
        <v>10359.170080913816</v>
      </c>
      <c r="V46" s="27">
        <f t="shared" ca="1" si="74"/>
        <v>11349.524301899095</v>
      </c>
      <c r="W46" s="27">
        <f t="shared" ca="1" si="74"/>
        <v>10047.638318823876</v>
      </c>
      <c r="X46" s="27">
        <f t="shared" ca="1" si="74"/>
        <v>10605.606825256613</v>
      </c>
      <c r="Y46" s="27">
        <f t="shared" ca="1" si="74"/>
        <v>11290.657300609084</v>
      </c>
      <c r="Z46" s="27">
        <f t="shared" ca="1" si="74"/>
        <v>12216.656884346521</v>
      </c>
      <c r="AA46" s="27">
        <f t="shared" ca="1" si="74"/>
        <v>11867.095729099641</v>
      </c>
      <c r="AB46" s="27">
        <f t="shared" ca="1" si="74"/>
        <v>12420.670553600734</v>
      </c>
      <c r="AC46" s="27">
        <f t="shared" ca="1" si="74"/>
        <v>13112.087267462113</v>
      </c>
      <c r="AD46" s="27">
        <f t="shared" ca="1" si="74"/>
        <v>14368.923398136192</v>
      </c>
      <c r="AE46" s="27"/>
      <c r="AF46" s="26">
        <f ca="1">Stock!AF107</f>
        <v>0</v>
      </c>
      <c r="AG46" s="26">
        <f ca="1">Stock!AG107</f>
        <v>0</v>
      </c>
      <c r="AH46" s="26">
        <f ca="1">Stock!AH107</f>
        <v>0</v>
      </c>
      <c r="AI46" s="26">
        <f ca="1">Stock!AI107</f>
        <v>0</v>
      </c>
      <c r="AJ46" s="26">
        <f ca="1">Stock!AJ107</f>
        <v>0</v>
      </c>
      <c r="AK46" s="26">
        <f ca="1">Stock!AK107</f>
        <v>0</v>
      </c>
      <c r="AL46" s="26">
        <f ca="1">Stock!AL107</f>
        <v>0</v>
      </c>
      <c r="AM46" s="26">
        <f ca="1">Stock!AM107</f>
        <v>0</v>
      </c>
      <c r="AN46" s="26">
        <f ca="1">Stock!AN107</f>
        <v>0</v>
      </c>
      <c r="AO46" s="26">
        <f ca="1">Stock!AO107</f>
        <v>2744.1480341041142</v>
      </c>
      <c r="AP46" s="26">
        <f ca="1">Stock!AP107</f>
        <v>2708.4143646960547</v>
      </c>
      <c r="AQ46" s="26">
        <f ca="1">Stock!AQ107</f>
        <v>2906.6631796737679</v>
      </c>
      <c r="AR46" s="26">
        <f ca="1">Stock!AR107</f>
        <v>3108.9413437183612</v>
      </c>
      <c r="AS46" s="26">
        <f ca="1">Stock!AS107</f>
        <v>2190.7906776961786</v>
      </c>
      <c r="AT46" s="26">
        <f ca="1">Stock!AT107</f>
        <v>3013.8805223440245</v>
      </c>
      <c r="AU46" s="26">
        <f ca="1">Stock!AU107</f>
        <v>2806.6688926694173</v>
      </c>
      <c r="AV46" s="26">
        <f ca="1">Stock!AV107</f>
        <v>2930.0848521382536</v>
      </c>
      <c r="AW46" s="26">
        <f ca="1">Stock!AW107</f>
        <v>2955.1105480207025</v>
      </c>
      <c r="AX46" s="26">
        <f ca="1">Stock!AX107</f>
        <v>2949.6513076508659</v>
      </c>
      <c r="AY46" s="26">
        <f ca="1">Stock!AY107</f>
        <v>3351.1798214423588</v>
      </c>
      <c r="AZ46" s="26">
        <f ca="1">Stock!AZ107</f>
        <v>2923.1128945180103</v>
      </c>
      <c r="BA46" s="26">
        <f ca="1">Stock!BA107</f>
        <v>3288.5105684677787</v>
      </c>
      <c r="BB46" s="26">
        <f ca="1">Stock!BB107</f>
        <v>3361.5313099306213</v>
      </c>
      <c r="BC46" s="26">
        <f ca="1">Stock!BC107</f>
        <v>3432.4079047038508</v>
      </c>
      <c r="BD46" s="26">
        <f ca="1">Stock!BD107</f>
        <v>3508.612289572266</v>
      </c>
      <c r="BE46" s="26">
        <f ca="1">Stock!BE107</f>
        <v>2427.4902421762486</v>
      </c>
      <c r="BF46" s="26">
        <f ca="1">Stock!BF107</f>
        <v>3379.7977930630759</v>
      </c>
      <c r="BG46" s="26">
        <f ca="1">Stock!BG107</f>
        <v>3207.4359473750796</v>
      </c>
      <c r="BH46" s="26">
        <f ca="1">Stock!BH107</f>
        <v>3320.5347508789259</v>
      </c>
      <c r="BI46" s="26">
        <f ca="1">Stock!BI107</f>
        <v>3252.4624749832374</v>
      </c>
      <c r="BJ46" s="26">
        <f ca="1">Stock!BJ107</f>
        <v>3286.9951990344257</v>
      </c>
      <c r="BK46" s="26">
        <f ca="1">Stock!BK107</f>
        <v>3872.2057519099062</v>
      </c>
      <c r="BL46" s="26">
        <f ca="1">Stock!BL107</f>
        <v>3199.9691299694837</v>
      </c>
      <c r="BM46" s="26">
        <f ca="1">Stock!BM107</f>
        <v>3713.3704790223819</v>
      </c>
      <c r="BN46" s="26">
        <f ca="1">Stock!BN107</f>
        <v>3821.3202336534173</v>
      </c>
      <c r="BO46" s="26">
        <f ca="1">Stock!BO107</f>
        <v>3814.8335892232958</v>
      </c>
      <c r="BP46" s="26">
        <f ca="1">Stock!BP107</f>
        <v>3832.4106956347491</v>
      </c>
      <c r="BQ46" s="26">
        <f ca="1">Stock!BQ107</f>
        <v>2632.9733482002512</v>
      </c>
      <c r="BR46" s="26">
        <f ca="1">Stock!BR107</f>
        <v>3582.2542749888771</v>
      </c>
      <c r="BS46" s="26">
        <f ca="1">Stock!BS107</f>
        <v>3458.9021771251155</v>
      </c>
      <c r="BT46" s="26">
        <f ca="1">Stock!BT107</f>
        <v>3703.0504478945559</v>
      </c>
      <c r="BU46" s="26">
        <f ca="1">Stock!BU107</f>
        <v>3443.654200236942</v>
      </c>
      <c r="BV46" s="26">
        <f ca="1">Stock!BV107</f>
        <v>3593.7272391720112</v>
      </c>
      <c r="BW46" s="26">
        <f ca="1">Stock!BW107</f>
        <v>4175.4363317034667</v>
      </c>
      <c r="BX46" s="26">
        <f ca="1">Stock!BX107</f>
        <v>3521.493729733606</v>
      </c>
      <c r="BY46" s="26">
        <f ca="1">Stock!BY107</f>
        <v>4056.5529866504276</v>
      </c>
      <c r="BZ46" s="26">
        <f ca="1">Stock!BZ107</f>
        <v>4058.4510697201945</v>
      </c>
      <c r="CA46" s="26">
        <f ca="1">Stock!CA107</f>
        <v>4101.6528279758986</v>
      </c>
      <c r="CB46" s="26">
        <f ca="1">Stock!CB107</f>
        <v>4617.2655723281678</v>
      </c>
      <c r="CC46" s="26">
        <f ca="1">Stock!CC107</f>
        <v>3081.2584470432139</v>
      </c>
      <c r="CD46" s="26">
        <f ca="1">Stock!CD107</f>
        <v>4168.5717097282604</v>
      </c>
      <c r="CE46" s="26">
        <f ca="1">Stock!CE107</f>
        <v>4012.0559962994153</v>
      </c>
      <c r="CF46" s="26">
        <f ca="1">Stock!CF107</f>
        <v>4314.9564860200289</v>
      </c>
      <c r="CG46" s="26">
        <f ca="1">Stock!CG107</f>
        <v>4093.6580712812906</v>
      </c>
      <c r="CH46" s="26">
        <f ca="1">Stock!CH107</f>
        <v>4235.6428545562121</v>
      </c>
      <c r="CI46" s="26">
        <f ca="1">Stock!CI107</f>
        <v>4777.3622335389973</v>
      </c>
      <c r="CJ46" s="26">
        <f ca="1">Stock!CJ107</f>
        <v>4099.0821793669047</v>
      </c>
      <c r="CK46" s="26">
        <f ca="1">Stock!CK107</f>
        <v>4886.0073544539573</v>
      </c>
      <c r="CL46" s="26">
        <f ca="1">Stock!CL107</f>
        <v>4640.5702133438781</v>
      </c>
      <c r="CM46" s="26">
        <f ca="1">Stock!CM107</f>
        <v>4842.3458303383577</v>
      </c>
    </row>
    <row r="47" spans="2:91" hidden="1" x14ac:dyDescent="0.2">
      <c r="B47" s="234" t="str">
        <f>Inputs!GY15</f>
        <v>Spaghetti/ Pasta</v>
      </c>
      <c r="C47" s="19" t="str">
        <f>Inputs!$J$16</f>
        <v>EUR</v>
      </c>
      <c r="D47" s="19" t="s">
        <v>19</v>
      </c>
      <c r="E47" s="27">
        <f t="shared" ca="1" si="72"/>
        <v>2.064006315672577</v>
      </c>
      <c r="F47" s="27">
        <f t="shared" ca="1" si="72"/>
        <v>8.9658939860001041</v>
      </c>
      <c r="G47" s="27">
        <f t="shared" ca="1" si="72"/>
        <v>10.075315526138702</v>
      </c>
      <c r="H47" s="27">
        <f t="shared" ca="1" si="72"/>
        <v>10.903841809638539</v>
      </c>
      <c r="I47" s="27">
        <f t="shared" ca="1" si="72"/>
        <v>12.782414061308316</v>
      </c>
      <c r="J47" s="27"/>
      <c r="K47" s="27">
        <f t="shared" ca="1" si="73"/>
        <v>0</v>
      </c>
      <c r="L47" s="27">
        <f t="shared" ca="1" si="73"/>
        <v>0</v>
      </c>
      <c r="M47" s="27">
        <f t="shared" ca="1" si="73"/>
        <v>0</v>
      </c>
      <c r="N47" s="27">
        <f t="shared" ca="1" si="73"/>
        <v>2.064006315672577</v>
      </c>
      <c r="O47" s="27">
        <f t="shared" ca="1" si="73"/>
        <v>2.0527438379650773</v>
      </c>
      <c r="P47" s="27">
        <f t="shared" ca="1" si="73"/>
        <v>2.1461393315625612</v>
      </c>
      <c r="Q47" s="27">
        <f t="shared" ca="1" si="73"/>
        <v>2.2775170428669718</v>
      </c>
      <c r="R47" s="27">
        <f t="shared" ca="1" si="73"/>
        <v>2.4894937736054943</v>
      </c>
      <c r="S47" s="27">
        <f t="shared" ca="1" si="73"/>
        <v>2.3002223024226152</v>
      </c>
      <c r="T47" s="27">
        <f t="shared" ca="1" si="73"/>
        <v>2.4149217711696895</v>
      </c>
      <c r="U47" s="27">
        <f t="shared" ca="1" si="74"/>
        <v>2.5578197730651393</v>
      </c>
      <c r="V47" s="27">
        <f t="shared" ca="1" si="74"/>
        <v>2.8023516794812577</v>
      </c>
      <c r="W47" s="27">
        <f t="shared" ca="1" si="74"/>
        <v>2.4808983503268829</v>
      </c>
      <c r="X47" s="27">
        <f t="shared" ca="1" si="74"/>
        <v>2.6186683519152121</v>
      </c>
      <c r="Y47" s="27">
        <f t="shared" ca="1" si="74"/>
        <v>2.7878166174343413</v>
      </c>
      <c r="Z47" s="27">
        <f t="shared" ca="1" si="74"/>
        <v>3.0164584899621039</v>
      </c>
      <c r="AA47" s="27">
        <f t="shared" ca="1" si="74"/>
        <v>2.9301470936048495</v>
      </c>
      <c r="AB47" s="27">
        <f t="shared" ca="1" si="74"/>
        <v>3.0668322354569715</v>
      </c>
      <c r="AC47" s="27">
        <f t="shared" ca="1" si="74"/>
        <v>3.2375524117190402</v>
      </c>
      <c r="AD47" s="27">
        <f t="shared" ca="1" si="74"/>
        <v>3.5478823205274539</v>
      </c>
      <c r="AE47" s="27"/>
      <c r="AF47" s="26">
        <f ca="1">Stock!AF124</f>
        <v>0</v>
      </c>
      <c r="AG47" s="26">
        <f ca="1">Stock!AG124</f>
        <v>0</v>
      </c>
      <c r="AH47" s="26">
        <f ca="1">Stock!AH124</f>
        <v>0</v>
      </c>
      <c r="AI47" s="26">
        <f ca="1">Stock!AI124</f>
        <v>0</v>
      </c>
      <c r="AJ47" s="26">
        <f ca="1">Stock!AJ124</f>
        <v>0</v>
      </c>
      <c r="AK47" s="26">
        <f ca="1">Stock!AK124</f>
        <v>0</v>
      </c>
      <c r="AL47" s="26">
        <f ca="1">Stock!AL124</f>
        <v>0</v>
      </c>
      <c r="AM47" s="26">
        <f ca="1">Stock!AM124</f>
        <v>0</v>
      </c>
      <c r="AN47" s="26">
        <f ca="1">Stock!AN124</f>
        <v>0</v>
      </c>
      <c r="AO47" s="26">
        <f ca="1">Stock!AO124</f>
        <v>0.67756741582817637</v>
      </c>
      <c r="AP47" s="26">
        <f ca="1">Stock!AP124</f>
        <v>0.66874428757927262</v>
      </c>
      <c r="AQ47" s="26">
        <f ca="1">Stock!AQ124</f>
        <v>0.71769461226512776</v>
      </c>
      <c r="AR47" s="26">
        <f ca="1">Stock!AR124</f>
        <v>0.76763983795515078</v>
      </c>
      <c r="AS47" s="26">
        <f ca="1">Stock!AS124</f>
        <v>0.54093596980152547</v>
      </c>
      <c r="AT47" s="26">
        <f ca="1">Stock!AT124</f>
        <v>0.74416803020840117</v>
      </c>
      <c r="AU47" s="26">
        <f ca="1">Stock!AU124</f>
        <v>0.69300466485664625</v>
      </c>
      <c r="AV47" s="26">
        <f ca="1">Stock!AV124</f>
        <v>0.72347774126870446</v>
      </c>
      <c r="AW47" s="26">
        <f ca="1">Stock!AW124</f>
        <v>0.72965692543721061</v>
      </c>
      <c r="AX47" s="26">
        <f ca="1">Stock!AX124</f>
        <v>0.72830896485206564</v>
      </c>
      <c r="AY47" s="26">
        <f ca="1">Stock!AY124</f>
        <v>0.82745180776354543</v>
      </c>
      <c r="AZ47" s="26">
        <f ca="1">Stock!AZ124</f>
        <v>0.7217562702513608</v>
      </c>
      <c r="BA47" s="26">
        <f ca="1">Stock!BA124</f>
        <v>0.81197791814019238</v>
      </c>
      <c r="BB47" s="26">
        <f ca="1">Stock!BB124</f>
        <v>0.83000773084706703</v>
      </c>
      <c r="BC47" s="26">
        <f ca="1">Stock!BC124</f>
        <v>0.84750812461823477</v>
      </c>
      <c r="BD47" s="26">
        <f ca="1">Stock!BD124</f>
        <v>0.86632402211660908</v>
      </c>
      <c r="BE47" s="26">
        <f ca="1">Stock!BE124</f>
        <v>0.59938030671018483</v>
      </c>
      <c r="BF47" s="26">
        <f ca="1">Stock!BF124</f>
        <v>0.83451797359582136</v>
      </c>
      <c r="BG47" s="26">
        <f ca="1">Stock!BG124</f>
        <v>0.79195949317903203</v>
      </c>
      <c r="BH47" s="26">
        <f ca="1">Stock!BH124</f>
        <v>0.81988512367380884</v>
      </c>
      <c r="BI47" s="26">
        <f ca="1">Stock!BI124</f>
        <v>0.80307715431684856</v>
      </c>
      <c r="BJ47" s="26">
        <f ca="1">Stock!BJ124</f>
        <v>0.81160375284800623</v>
      </c>
      <c r="BK47" s="26">
        <f ca="1">Stock!BK124</f>
        <v>0.95610018565676669</v>
      </c>
      <c r="BL47" s="26">
        <f ca="1">Stock!BL124</f>
        <v>0.79011583456036605</v>
      </c>
      <c r="BM47" s="26">
        <f ca="1">Stock!BM124</f>
        <v>0.91688159975861261</v>
      </c>
      <c r="BN47" s="26">
        <f ca="1">Stock!BN124</f>
        <v>0.94353586016133739</v>
      </c>
      <c r="BO47" s="26">
        <f ca="1">Stock!BO124</f>
        <v>0.94193421956130774</v>
      </c>
      <c r="BP47" s="26">
        <f ca="1">Stock!BP124</f>
        <v>0.94627424583574038</v>
      </c>
      <c r="BQ47" s="26">
        <f ca="1">Stock!BQ124</f>
        <v>0.6501168760988274</v>
      </c>
      <c r="BR47" s="26">
        <f ca="1">Stock!BR124</f>
        <v>0.88450722839231521</v>
      </c>
      <c r="BS47" s="26">
        <f ca="1">Stock!BS124</f>
        <v>0.85404992027780613</v>
      </c>
      <c r="BT47" s="26">
        <f ca="1">Stock!BT124</f>
        <v>0.91433344392458138</v>
      </c>
      <c r="BU47" s="26">
        <f ca="1">Stock!BU124</f>
        <v>0.8502849877128249</v>
      </c>
      <c r="BV47" s="26">
        <f ca="1">Stock!BV124</f>
        <v>0.88734005905481739</v>
      </c>
      <c r="BW47" s="26">
        <f ca="1">Stock!BW124</f>
        <v>1.0309719337539422</v>
      </c>
      <c r="BX47" s="26">
        <f ca="1">Stock!BX124</f>
        <v>0.86950462462558165</v>
      </c>
      <c r="BY47" s="26">
        <f ca="1">Stock!BY124</f>
        <v>1.0016180213951673</v>
      </c>
      <c r="BZ47" s="26">
        <f ca="1">Stock!BZ124</f>
        <v>1.0020866838815292</v>
      </c>
      <c r="CA47" s="26">
        <f ca="1">Stock!CA124</f>
        <v>1.0127537846854071</v>
      </c>
      <c r="CB47" s="26">
        <f ca="1">Stock!CB124</f>
        <v>1.1400655734143623</v>
      </c>
      <c r="CC47" s="26">
        <f ca="1">Stock!CC124</f>
        <v>0.76080455482548481</v>
      </c>
      <c r="CD47" s="26">
        <f ca="1">Stock!CD124</f>
        <v>1.0292769653650025</v>
      </c>
      <c r="CE47" s="26">
        <f ca="1">Stock!CE124</f>
        <v>0.99063111019738637</v>
      </c>
      <c r="CF47" s="26">
        <f ca="1">Stock!CF124</f>
        <v>1.0654213545728468</v>
      </c>
      <c r="CG47" s="26">
        <f ca="1">Stock!CG124</f>
        <v>1.0107797706867383</v>
      </c>
      <c r="CH47" s="26">
        <f ca="1">Stock!CH124</f>
        <v>1.0458377418657314</v>
      </c>
      <c r="CI47" s="26">
        <f ca="1">Stock!CI124</f>
        <v>1.1795956132195051</v>
      </c>
      <c r="CJ47" s="26">
        <f ca="1">Stock!CJ124</f>
        <v>1.0121190566338036</v>
      </c>
      <c r="CK47" s="26">
        <f ca="1">Stock!CK124</f>
        <v>1.2064215690009767</v>
      </c>
      <c r="CL47" s="26">
        <f ca="1">Stock!CL124</f>
        <v>1.1458198057639204</v>
      </c>
      <c r="CM47" s="26">
        <f ca="1">Stock!CM124</f>
        <v>1.195640945762557</v>
      </c>
    </row>
    <row r="48" spans="2:91" hidden="1" x14ac:dyDescent="0.2">
      <c r="B48" s="234" t="str">
        <f>Inputs!GY16</f>
        <v>Cheese</v>
      </c>
      <c r="C48" s="19" t="str">
        <f>Inputs!$J$16</f>
        <v>EUR</v>
      </c>
      <c r="D48" s="19" t="s">
        <v>19</v>
      </c>
      <c r="E48" s="27">
        <f t="shared" ca="1" si="72"/>
        <v>19109.644383003542</v>
      </c>
      <c r="F48" s="27">
        <f t="shared" ca="1" si="72"/>
        <v>83009.825673415326</v>
      </c>
      <c r="G48" s="27">
        <f t="shared" ca="1" si="72"/>
        <v>93277.693174664251</v>
      </c>
      <c r="H48" s="27">
        <f t="shared" ca="1" si="72"/>
        <v>100946.59062330253</v>
      </c>
      <c r="I48" s="27">
        <f t="shared" ca="1" si="72"/>
        <v>118338.21246806718</v>
      </c>
      <c r="J48" s="27"/>
      <c r="K48" s="27">
        <f t="shared" ca="1" si="73"/>
        <v>0</v>
      </c>
      <c r="L48" s="27">
        <f t="shared" ca="1" si="73"/>
        <v>0</v>
      </c>
      <c r="M48" s="27">
        <f t="shared" ca="1" si="73"/>
        <v>0</v>
      </c>
      <c r="N48" s="27">
        <f t="shared" ca="1" si="73"/>
        <v>19109.644383003542</v>
      </c>
      <c r="O48" s="27">
        <f t="shared" ca="1" si="73"/>
        <v>19005.053656868211</v>
      </c>
      <c r="P48" s="27">
        <f t="shared" ca="1" si="73"/>
        <v>19871.10025412395</v>
      </c>
      <c r="Q48" s="27">
        <f t="shared" ca="1" si="73"/>
        <v>21085.858310216259</v>
      </c>
      <c r="R48" s="27">
        <f t="shared" ca="1" si="73"/>
        <v>23047.813452206901</v>
      </c>
      <c r="S48" s="27">
        <f t="shared" ca="1" si="73"/>
        <v>21296.09479115365</v>
      </c>
      <c r="T48" s="27">
        <f t="shared" ca="1" si="73"/>
        <v>22356.025461620316</v>
      </c>
      <c r="U48" s="27">
        <f t="shared" ca="1" si="74"/>
        <v>23680.375472180422</v>
      </c>
      <c r="V48" s="27">
        <f t="shared" ca="1" si="74"/>
        <v>25945.197449709871</v>
      </c>
      <c r="W48" s="27">
        <f t="shared" ca="1" si="74"/>
        <v>22966.030443026029</v>
      </c>
      <c r="X48" s="27">
        <f t="shared" ca="1" si="74"/>
        <v>24244.091046764755</v>
      </c>
      <c r="Y48" s="27">
        <f t="shared" ca="1" si="74"/>
        <v>25811.11083567988</v>
      </c>
      <c r="Z48" s="27">
        <f t="shared" ca="1" si="74"/>
        <v>27925.358297831877</v>
      </c>
      <c r="AA48" s="27">
        <f t="shared" ca="1" si="74"/>
        <v>27127.954161084905</v>
      </c>
      <c r="AB48" s="27">
        <f t="shared" ca="1" si="74"/>
        <v>28392.891379079236</v>
      </c>
      <c r="AC48" s="27">
        <f t="shared" ca="1" si="74"/>
        <v>29972.087014236797</v>
      </c>
      <c r="AD48" s="27">
        <f t="shared" ca="1" si="74"/>
        <v>32845.279913666243</v>
      </c>
      <c r="AE48" s="27"/>
      <c r="AF48" s="26">
        <f ca="1">Stock!AF141</f>
        <v>0</v>
      </c>
      <c r="AG48" s="26">
        <f ca="1">Stock!AG141</f>
        <v>0</v>
      </c>
      <c r="AH48" s="26">
        <f ca="1">Stock!AH141</f>
        <v>0</v>
      </c>
      <c r="AI48" s="26">
        <f ca="1">Stock!AI141</f>
        <v>0</v>
      </c>
      <c r="AJ48" s="26">
        <f ca="1">Stock!AJ141</f>
        <v>0</v>
      </c>
      <c r="AK48" s="26">
        <f ca="1">Stock!AK141</f>
        <v>0</v>
      </c>
      <c r="AL48" s="26">
        <f ca="1">Stock!AL141</f>
        <v>0</v>
      </c>
      <c r="AM48" s="26">
        <f ca="1">Stock!AM141</f>
        <v>0</v>
      </c>
      <c r="AN48" s="26">
        <f ca="1">Stock!AN141</f>
        <v>0</v>
      </c>
      <c r="AO48" s="26">
        <f ca="1">Stock!AO141</f>
        <v>6272.3383636665485</v>
      </c>
      <c r="AP48" s="26">
        <f ca="1">Stock!AP141</f>
        <v>6192.0799800436189</v>
      </c>
      <c r="AQ48" s="26">
        <f ca="1">Stock!AQ141</f>
        <v>6645.2260392933749</v>
      </c>
      <c r="AR48" s="26">
        <f ca="1">Stock!AR141</f>
        <v>7106.8662598044166</v>
      </c>
      <c r="AS48" s="26">
        <f ca="1">Stock!AS141</f>
        <v>5008.2385480961575</v>
      </c>
      <c r="AT48" s="26">
        <f ca="1">Stock!AT141</f>
        <v>6889.948848967636</v>
      </c>
      <c r="AU48" s="26">
        <f ca="1">Stock!AU141</f>
        <v>6416.6867573180216</v>
      </c>
      <c r="AV48" s="26">
        <f ca="1">Stock!AV141</f>
        <v>6698.7851908746534</v>
      </c>
      <c r="AW48" s="26">
        <f ca="1">Stock!AW141</f>
        <v>6755.6283059312746</v>
      </c>
      <c r="AX48" s="26">
        <f ca="1">Stock!AX141</f>
        <v>6743.5181897603843</v>
      </c>
      <c r="AY48" s="26">
        <f ca="1">Stock!AY141</f>
        <v>7660.2053214133184</v>
      </c>
      <c r="AZ48" s="26">
        <f ca="1">Stock!AZ141</f>
        <v>6682.1347990425556</v>
      </c>
      <c r="BA48" s="26">
        <f ca="1">Stock!BA141</f>
        <v>7518.0682722919919</v>
      </c>
      <c r="BB48" s="26">
        <f ca="1">Stock!BB141</f>
        <v>7683.5001369842794</v>
      </c>
      <c r="BC48" s="26">
        <f ca="1">Stock!BC141</f>
        <v>7846.2450429306291</v>
      </c>
      <c r="BD48" s="26">
        <f ca="1">Stock!BD141</f>
        <v>8020.0567902591774</v>
      </c>
      <c r="BE48" s="26">
        <f ca="1">Stock!BE141</f>
        <v>5550.0390683483383</v>
      </c>
      <c r="BF48" s="26">
        <f ca="1">Stock!BF141</f>
        <v>7725.9989325461347</v>
      </c>
      <c r="BG48" s="26">
        <f ca="1">Stock!BG141</f>
        <v>7331.6565160295231</v>
      </c>
      <c r="BH48" s="26">
        <f ca="1">Stock!BH141</f>
        <v>7590.1690027719596</v>
      </c>
      <c r="BI48" s="26">
        <f ca="1">Stock!BI141</f>
        <v>7434.1999428188319</v>
      </c>
      <c r="BJ48" s="26">
        <f ca="1">Stock!BJ141</f>
        <v>7513.1318835072625</v>
      </c>
      <c r="BK48" s="26">
        <f ca="1">Stock!BK141</f>
        <v>8851.5122207021723</v>
      </c>
      <c r="BL48" s="26">
        <f ca="1">Stock!BL141</f>
        <v>7315.731367970986</v>
      </c>
      <c r="BM48" s="26">
        <f ca="1">Stock!BM141</f>
        <v>8489.223956340571</v>
      </c>
      <c r="BN48" s="26">
        <f ca="1">Stock!BN141</f>
        <v>8735.2081505007391</v>
      </c>
      <c r="BO48" s="26">
        <f ca="1">Stock!BO141</f>
        <v>8720.7653428685608</v>
      </c>
      <c r="BP48" s="26">
        <f ca="1">Stock!BP141</f>
        <v>8759.7958757365777</v>
      </c>
      <c r="BQ48" s="26">
        <f ca="1">Stock!BQ141</f>
        <v>6018.2247958862945</v>
      </c>
      <c r="BR48" s="26">
        <f ca="1">Stock!BR141</f>
        <v>8188.0097714031563</v>
      </c>
      <c r="BS48" s="26">
        <f ca="1">Stock!BS141</f>
        <v>7907.6050664731711</v>
      </c>
      <c r="BT48" s="26">
        <f ca="1">Stock!BT141</f>
        <v>8464.8887118224648</v>
      </c>
      <c r="BU48" s="26">
        <f ca="1">Stock!BU141</f>
        <v>7871.5972684691178</v>
      </c>
      <c r="BV48" s="26">
        <f ca="1">Stock!BV141</f>
        <v>8215.7882379254224</v>
      </c>
      <c r="BW48" s="26">
        <f ca="1">Stock!BW141</f>
        <v>9545.4129072254382</v>
      </c>
      <c r="BX48" s="26">
        <f ca="1">Stock!BX141</f>
        <v>8049.9096905290226</v>
      </c>
      <c r="BY48" s="26">
        <f ca="1">Stock!BY141</f>
        <v>9272.1211123438425</v>
      </c>
      <c r="BZ48" s="26">
        <f ca="1">Stock!BZ141</f>
        <v>9277.6372021314328</v>
      </c>
      <c r="CA48" s="26">
        <f ca="1">Stock!CA141</f>
        <v>9375.599983356602</v>
      </c>
      <c r="CB48" s="26">
        <f ca="1">Stock!CB141</f>
        <v>10554.933389237887</v>
      </c>
      <c r="CC48" s="26">
        <f ca="1">Stock!CC141</f>
        <v>7043.6674293209708</v>
      </c>
      <c r="CD48" s="26">
        <f ca="1">Stock!CD141</f>
        <v>9529.3533425260448</v>
      </c>
      <c r="CE48" s="26">
        <f ca="1">Stock!CE141</f>
        <v>9171.6061139894082</v>
      </c>
      <c r="CF48" s="26">
        <f ca="1">Stock!CF141</f>
        <v>9863.9530715140754</v>
      </c>
      <c r="CG48" s="26">
        <f ca="1">Stock!CG141</f>
        <v>9357.332193575754</v>
      </c>
      <c r="CH48" s="26">
        <f ca="1">Stock!CH141</f>
        <v>9683.0712133090019</v>
      </c>
      <c r="CI48" s="26">
        <f ca="1">Stock!CI141</f>
        <v>10919.685105232003</v>
      </c>
      <c r="CJ48" s="26">
        <f ca="1">Stock!CJ141</f>
        <v>9369.3306956957931</v>
      </c>
      <c r="CK48" s="26">
        <f ca="1">Stock!CK141</f>
        <v>11168.016810180485</v>
      </c>
      <c r="CL48" s="26">
        <f ca="1">Stock!CL141</f>
        <v>10607.422107987741</v>
      </c>
      <c r="CM48" s="26">
        <f ca="1">Stock!CM141</f>
        <v>11069.840995498014</v>
      </c>
    </row>
    <row r="49" spans="2:91" hidden="1" x14ac:dyDescent="0.2">
      <c r="B49" s="234" t="str">
        <f>Inputs!GY17</f>
        <v>Sauces</v>
      </c>
      <c r="C49" s="19" t="str">
        <f>Inputs!$J$16</f>
        <v>EUR</v>
      </c>
      <c r="D49" s="19" t="s">
        <v>19</v>
      </c>
      <c r="E49" s="27">
        <f t="shared" ca="1" si="72"/>
        <v>19852.502218343183</v>
      </c>
      <c r="F49" s="27">
        <f t="shared" ca="1" si="72"/>
        <v>86235.972152946852</v>
      </c>
      <c r="G49" s="27">
        <f t="shared" ca="1" si="72"/>
        <v>96900.469814796583</v>
      </c>
      <c r="H49" s="27">
        <f t="shared" ca="1" si="72"/>
        <v>104866.11539530376</v>
      </c>
      <c r="I49" s="27">
        <f t="shared" ca="1" si="72"/>
        <v>122933.01587483985</v>
      </c>
      <c r="J49" s="27"/>
      <c r="K49" s="27">
        <f t="shared" ca="1" si="73"/>
        <v>0</v>
      </c>
      <c r="L49" s="27">
        <f t="shared" ca="1" si="73"/>
        <v>0</v>
      </c>
      <c r="M49" s="27">
        <f t="shared" ca="1" si="73"/>
        <v>0</v>
      </c>
      <c r="N49" s="27">
        <f t="shared" ca="1" si="73"/>
        <v>19852.502218343183</v>
      </c>
      <c r="O49" s="27">
        <f t="shared" ca="1" si="73"/>
        <v>19743.632106039149</v>
      </c>
      <c r="P49" s="27">
        <f t="shared" ca="1" si="73"/>
        <v>20644.249904689757</v>
      </c>
      <c r="Q49" s="27">
        <f t="shared" ca="1" si="73"/>
        <v>21905.1477833637</v>
      </c>
      <c r="R49" s="27">
        <f t="shared" ca="1" si="73"/>
        <v>23942.942358854241</v>
      </c>
      <c r="S49" s="27">
        <f t="shared" ca="1" si="73"/>
        <v>22123.569941982096</v>
      </c>
      <c r="T49" s="27">
        <f t="shared" ca="1" si="73"/>
        <v>23223.344346530306</v>
      </c>
      <c r="U49" s="27">
        <f t="shared" ca="1" si="74"/>
        <v>24600.070227789729</v>
      </c>
      <c r="V49" s="27">
        <f t="shared" ca="1" si="74"/>
        <v>26953.485298494463</v>
      </c>
      <c r="W49" s="27">
        <f t="shared" ca="1" si="74"/>
        <v>23856.495743768341</v>
      </c>
      <c r="X49" s="27">
        <f t="shared" ca="1" si="74"/>
        <v>25185.933801767689</v>
      </c>
      <c r="Y49" s="27">
        <f t="shared" ca="1" si="74"/>
        <v>26814.51425528551</v>
      </c>
      <c r="Z49" s="27">
        <f t="shared" ca="1" si="74"/>
        <v>29009.171594482221</v>
      </c>
      <c r="AA49" s="27">
        <f t="shared" ca="1" si="74"/>
        <v>28181.923431486564</v>
      </c>
      <c r="AB49" s="27">
        <f t="shared" ca="1" si="74"/>
        <v>29495.652302860755</v>
      </c>
      <c r="AC49" s="27">
        <f t="shared" ca="1" si="74"/>
        <v>31135.279122808555</v>
      </c>
      <c r="AD49" s="27">
        <f t="shared" ca="1" si="74"/>
        <v>34120.161017683975</v>
      </c>
      <c r="AE49" s="27"/>
      <c r="AF49" s="26">
        <f ca="1">Stock!AF158</f>
        <v>0</v>
      </c>
      <c r="AG49" s="26">
        <f ca="1">Stock!AG158</f>
        <v>0</v>
      </c>
      <c r="AH49" s="26">
        <f ca="1">Stock!AH158</f>
        <v>0</v>
      </c>
      <c r="AI49" s="26">
        <f ca="1">Stock!AI158</f>
        <v>0</v>
      </c>
      <c r="AJ49" s="26">
        <f ca="1">Stock!AJ158</f>
        <v>0</v>
      </c>
      <c r="AK49" s="26">
        <f ca="1">Stock!AK158</f>
        <v>0</v>
      </c>
      <c r="AL49" s="26">
        <f ca="1">Stock!AL158</f>
        <v>0</v>
      </c>
      <c r="AM49" s="26">
        <f ca="1">Stock!AM158</f>
        <v>0</v>
      </c>
      <c r="AN49" s="26">
        <f ca="1">Stock!AN158</f>
        <v>0</v>
      </c>
      <c r="AO49" s="26">
        <f ca="1">Stock!AO158</f>
        <v>6515.5366682763042</v>
      </c>
      <c r="AP49" s="26">
        <f ca="1">Stock!AP158</f>
        <v>6433.1228032878071</v>
      </c>
      <c r="AQ49" s="26">
        <f ca="1">Stock!AQ158</f>
        <v>6903.8427467790725</v>
      </c>
      <c r="AR49" s="26">
        <f ca="1">Stock!AR158</f>
        <v>7382.9036256809868</v>
      </c>
      <c r="AS49" s="26">
        <f ca="1">Stock!AS158</f>
        <v>5202.9071167572429</v>
      </c>
      <c r="AT49" s="26">
        <f ca="1">Stock!AT158</f>
        <v>7157.8213636009186</v>
      </c>
      <c r="AU49" s="26">
        <f ca="1">Stock!AU158</f>
        <v>6666.4551465171508</v>
      </c>
      <c r="AV49" s="26">
        <f ca="1">Stock!AV158</f>
        <v>6959.4946685735576</v>
      </c>
      <c r="AW49" s="26">
        <f ca="1">Stock!AW158</f>
        <v>7018.3000895990472</v>
      </c>
      <c r="AX49" s="26">
        <f ca="1">Stock!AX158</f>
        <v>7005.9686274159221</v>
      </c>
      <c r="AY49" s="26">
        <f ca="1">Stock!AY158</f>
        <v>7957.4621683199684</v>
      </c>
      <c r="AZ49" s="26">
        <f ca="1">Stock!AZ158</f>
        <v>6941.7169876278103</v>
      </c>
      <c r="BA49" s="26">
        <f ca="1">Stock!BA158</f>
        <v>7810.5603179274667</v>
      </c>
      <c r="BB49" s="26">
        <f ca="1">Stock!BB158</f>
        <v>7981.4136260918867</v>
      </c>
      <c r="BC49" s="26">
        <f ca="1">Stock!BC158</f>
        <v>8150.968414834887</v>
      </c>
      <c r="BD49" s="26">
        <f ca="1">Stock!BD158</f>
        <v>8331.2701402565344</v>
      </c>
      <c r="BE49" s="26">
        <f ca="1">Stock!BE158</f>
        <v>5766.236060020854</v>
      </c>
      <c r="BF49" s="26">
        <f ca="1">Stock!BF158</f>
        <v>8026.0637417047092</v>
      </c>
      <c r="BG49" s="26">
        <f ca="1">Stock!BG158</f>
        <v>7616.1803036590782</v>
      </c>
      <c r="BH49" s="26">
        <f ca="1">Stock!BH158</f>
        <v>7884.7167643065304</v>
      </c>
      <c r="BI49" s="26">
        <f ca="1">Stock!BI158</f>
        <v>7722.4472785646985</v>
      </c>
      <c r="BJ49" s="26">
        <f ca="1">Stock!BJ158</f>
        <v>7804.439659083062</v>
      </c>
      <c r="BK49" s="26">
        <f ca="1">Stock!BK158</f>
        <v>9195.2230487225752</v>
      </c>
      <c r="BL49" s="26">
        <f ca="1">Stock!BL158</f>
        <v>7600.4075199840936</v>
      </c>
      <c r="BM49" s="26">
        <f ca="1">Stock!BM158</f>
        <v>8819.4026658729617</v>
      </c>
      <c r="BN49" s="26">
        <f ca="1">Stock!BN158</f>
        <v>9074.4133368944695</v>
      </c>
      <c r="BO49" s="26">
        <f ca="1">Stock!BO158</f>
        <v>9059.6692957270316</v>
      </c>
      <c r="BP49" s="26">
        <f ca="1">Stock!BP158</f>
        <v>9099.4407389740445</v>
      </c>
      <c r="BQ49" s="26">
        <f ca="1">Stock!BQ158</f>
        <v>6251.5703174860482</v>
      </c>
      <c r="BR49" s="26">
        <f ca="1">Stock!BR158</f>
        <v>8505.4846873082497</v>
      </c>
      <c r="BS49" s="26">
        <f ca="1">Stock!BS158</f>
        <v>8215.2480485872875</v>
      </c>
      <c r="BT49" s="26">
        <f ca="1">Stock!BT158</f>
        <v>8793.6205158901084</v>
      </c>
      <c r="BU49" s="26">
        <f ca="1">Stock!BU158</f>
        <v>8177.0652372902941</v>
      </c>
      <c r="BV49" s="26">
        <f ca="1">Stock!BV158</f>
        <v>8535.388273119077</v>
      </c>
      <c r="BW49" s="26">
        <f ca="1">Stock!BW158</f>
        <v>9916.5692968550211</v>
      </c>
      <c r="BX49" s="26">
        <f ca="1">Stock!BX158</f>
        <v>8362.5566853114124</v>
      </c>
      <c r="BY49" s="26">
        <f ca="1">Stock!BY158</f>
        <v>9631.6304378803179</v>
      </c>
      <c r="BZ49" s="26">
        <f ca="1">Stock!BZ158</f>
        <v>9638.1543393335578</v>
      </c>
      <c r="CA49" s="26">
        <f ca="1">Stock!CA158</f>
        <v>9739.3868172683451</v>
      </c>
      <c r="CB49" s="26">
        <f ca="1">Stock!CB158</f>
        <v>10964.979295371348</v>
      </c>
      <c r="CC49" s="26">
        <f ca="1">Stock!CC158</f>
        <v>7317.3058600070217</v>
      </c>
      <c r="CD49" s="26">
        <f ca="1">Stock!CD158</f>
        <v>9899.638276108195</v>
      </c>
      <c r="CE49" s="26">
        <f ca="1">Stock!CE158</f>
        <v>9528.0220660416107</v>
      </c>
      <c r="CF49" s="26">
        <f ca="1">Stock!CF158</f>
        <v>10247.215504493894</v>
      </c>
      <c r="CG49" s="26">
        <f ca="1">Stock!CG158</f>
        <v>9720.414732325251</v>
      </c>
      <c r="CH49" s="26">
        <f ca="1">Stock!CH158</f>
        <v>10059.594306451274</v>
      </c>
      <c r="CI49" s="26">
        <f ca="1">Stock!CI158</f>
        <v>11343.075673548286</v>
      </c>
      <c r="CJ49" s="26">
        <f ca="1">Stock!CJ158</f>
        <v>9732.6091428089949</v>
      </c>
      <c r="CK49" s="26">
        <f ca="1">Stock!CK158</f>
        <v>11601.035980482615</v>
      </c>
      <c r="CL49" s="26">
        <f ca="1">Stock!CL158</f>
        <v>11018.977951453038</v>
      </c>
      <c r="CM49" s="26">
        <f ca="1">Stock!CM158</f>
        <v>11500.147085748324</v>
      </c>
    </row>
    <row r="50" spans="2:91" hidden="1" x14ac:dyDescent="0.2">
      <c r="B50" s="234" t="str">
        <f>Inputs!GY18</f>
        <v>Vegetables for Garnier</v>
      </c>
      <c r="C50" s="19" t="str">
        <f>Inputs!$J$16</f>
        <v>EUR</v>
      </c>
      <c r="D50" s="19" t="s">
        <v>19</v>
      </c>
      <c r="E50" s="27">
        <f t="shared" ref="E50:I59" ca="1" si="77">SUMIF($K$4:$AD$4,E$4,$K50:$AD50)</f>
        <v>13201.586999999998</v>
      </c>
      <c r="F50" s="27">
        <f t="shared" ca="1" si="77"/>
        <v>55835.450999999994</v>
      </c>
      <c r="G50" s="27">
        <f t="shared" ca="1" si="77"/>
        <v>60617.277000000002</v>
      </c>
      <c r="H50" s="27">
        <f t="shared" ca="1" si="77"/>
        <v>63666.665999999997</v>
      </c>
      <c r="I50" s="27">
        <f t="shared" ca="1" si="77"/>
        <v>72428.265000000014</v>
      </c>
      <c r="J50" s="27"/>
      <c r="K50" s="27">
        <f t="shared" ref="K50:T59" ca="1" si="78">SUMIFS($AF50:$CM50,$AF$4:$CM$4,K$4,$AF$8:$CM$8,K$8)</f>
        <v>0</v>
      </c>
      <c r="L50" s="27">
        <f t="shared" ca="1" si="78"/>
        <v>0</v>
      </c>
      <c r="M50" s="27">
        <f t="shared" ca="1" si="78"/>
        <v>0</v>
      </c>
      <c r="N50" s="27">
        <f t="shared" ca="1" si="78"/>
        <v>13201.586999999998</v>
      </c>
      <c r="O50" s="27">
        <f t="shared" ca="1" si="78"/>
        <v>12989.024999999998</v>
      </c>
      <c r="P50" s="27">
        <f t="shared" ca="1" si="78"/>
        <v>13442.0265</v>
      </c>
      <c r="Q50" s="27">
        <f t="shared" ca="1" si="78"/>
        <v>14123.623499999998</v>
      </c>
      <c r="R50" s="27">
        <f t="shared" ca="1" si="78"/>
        <v>15280.776</v>
      </c>
      <c r="S50" s="27">
        <f t="shared" ca="1" si="78"/>
        <v>14006.065500000001</v>
      </c>
      <c r="T50" s="27">
        <f t="shared" ca="1" si="78"/>
        <v>14587.271999999999</v>
      </c>
      <c r="U50" s="27">
        <f t="shared" ref="U50:AD59" ca="1" si="79">SUMIFS($AF50:$CM50,$AF$4:$CM$4,U$4,$AF$8:$CM$8,U$8)</f>
        <v>15339.554999999998</v>
      </c>
      <c r="V50" s="27">
        <f t="shared" ca="1" si="79"/>
        <v>16684.384499999996</v>
      </c>
      <c r="W50" s="27">
        <f t="shared" ca="1" si="79"/>
        <v>14655.563999999998</v>
      </c>
      <c r="X50" s="27">
        <f t="shared" ca="1" si="79"/>
        <v>15357.9825</v>
      </c>
      <c r="Y50" s="27">
        <f t="shared" ca="1" si="79"/>
        <v>16228.989</v>
      </c>
      <c r="Z50" s="27">
        <f t="shared" ca="1" si="79"/>
        <v>17424.130499999999</v>
      </c>
      <c r="AA50" s="27">
        <f t="shared" ca="1" si="79"/>
        <v>16803.108</v>
      </c>
      <c r="AB50" s="27">
        <f t="shared" ca="1" si="79"/>
        <v>17450.842500000002</v>
      </c>
      <c r="AC50" s="27">
        <f t="shared" ca="1" si="79"/>
        <v>18286.222499999996</v>
      </c>
      <c r="AD50" s="27">
        <f t="shared" ca="1" si="79"/>
        <v>19888.092000000004</v>
      </c>
      <c r="AE50" s="27"/>
      <c r="AF50" s="26">
        <f ca="1">Stock!AF175</f>
        <v>0</v>
      </c>
      <c r="AG50" s="26">
        <f ca="1">Stock!AG175</f>
        <v>0</v>
      </c>
      <c r="AH50" s="26">
        <f ca="1">Stock!AH175</f>
        <v>0</v>
      </c>
      <c r="AI50" s="26">
        <f ca="1">Stock!AI175</f>
        <v>0</v>
      </c>
      <c r="AJ50" s="26">
        <f ca="1">Stock!AJ175</f>
        <v>0</v>
      </c>
      <c r="AK50" s="26">
        <f ca="1">Stock!AK175</f>
        <v>0</v>
      </c>
      <c r="AL50" s="26">
        <f ca="1">Stock!AL175</f>
        <v>0</v>
      </c>
      <c r="AM50" s="26">
        <f ca="1">Stock!AM175</f>
        <v>0</v>
      </c>
      <c r="AN50" s="26">
        <f ca="1">Stock!AN175</f>
        <v>0</v>
      </c>
      <c r="AO50" s="26">
        <f ca="1">Stock!AO175</f>
        <v>4349.6459999999997</v>
      </c>
      <c r="AP50" s="26">
        <f ca="1">Stock!AP175</f>
        <v>4279.0229999999992</v>
      </c>
      <c r="AQ50" s="26">
        <f ca="1">Stock!AQ175</f>
        <v>4572.9179999999997</v>
      </c>
      <c r="AR50" s="26">
        <f ca="1">Stock!AR175</f>
        <v>4872.7349999999997</v>
      </c>
      <c r="AS50" s="26">
        <f ca="1">Stock!AS175</f>
        <v>3422.8530000000001</v>
      </c>
      <c r="AT50" s="26">
        <f ca="1">Stock!AT175</f>
        <v>4693.436999999999</v>
      </c>
      <c r="AU50" s="26">
        <f ca="1">Stock!AU175</f>
        <v>4355.5994999999994</v>
      </c>
      <c r="AV50" s="26">
        <f ca="1">Stock!AV175</f>
        <v>4531.9364999999998</v>
      </c>
      <c r="AW50" s="26">
        <f ca="1">Stock!AW175</f>
        <v>4554.4904999999999</v>
      </c>
      <c r="AX50" s="26">
        <f ca="1">Stock!AX175</f>
        <v>4533.732</v>
      </c>
      <c r="AY50" s="26">
        <f ca="1">Stock!AY175</f>
        <v>5130.4049999999997</v>
      </c>
      <c r="AZ50" s="26">
        <f ca="1">Stock!AZ175</f>
        <v>4459.4865</v>
      </c>
      <c r="BA50" s="26">
        <f ca="1">Stock!BA175</f>
        <v>5002.1684999999989</v>
      </c>
      <c r="BB50" s="26">
        <f ca="1">Stock!BB175</f>
        <v>5094.18</v>
      </c>
      <c r="BC50" s="26">
        <f ca="1">Stock!BC175</f>
        <v>5184.4274999999998</v>
      </c>
      <c r="BD50" s="26">
        <f ca="1">Stock!BD175</f>
        <v>5287.1490000000003</v>
      </c>
      <c r="BE50" s="26">
        <f ca="1">Stock!BE175</f>
        <v>3650.2515000000003</v>
      </c>
      <c r="BF50" s="26">
        <f ca="1">Stock!BF175</f>
        <v>5068.665</v>
      </c>
      <c r="BG50" s="26">
        <f ca="1">Stock!BG175</f>
        <v>4795.5284999999994</v>
      </c>
      <c r="BH50" s="26">
        <f ca="1">Stock!BH175</f>
        <v>4952.2725</v>
      </c>
      <c r="BI50" s="26">
        <f ca="1">Stock!BI175</f>
        <v>4839.4709999999995</v>
      </c>
      <c r="BJ50" s="26">
        <f ca="1">Stock!BJ175</f>
        <v>4878.6569999999992</v>
      </c>
      <c r="BK50" s="26">
        <f ca="1">Stock!BK175</f>
        <v>5733.0314999999991</v>
      </c>
      <c r="BL50" s="26">
        <f ca="1">Stock!BL175</f>
        <v>4727.8665000000001</v>
      </c>
      <c r="BM50" s="26">
        <f ca="1">Stock!BM175</f>
        <v>5474.1959999999999</v>
      </c>
      <c r="BN50" s="26">
        <f ca="1">Stock!BN175</f>
        <v>5617.2689999999984</v>
      </c>
      <c r="BO50" s="26">
        <f ca="1">Stock!BO175</f>
        <v>5592.9194999999982</v>
      </c>
      <c r="BP50" s="26">
        <f ca="1">Stock!BP175</f>
        <v>5603.598</v>
      </c>
      <c r="BQ50" s="26">
        <f ca="1">Stock!BQ175</f>
        <v>3840.2279999999996</v>
      </c>
      <c r="BR50" s="26">
        <f ca="1">Stock!BR175</f>
        <v>5211.7380000000003</v>
      </c>
      <c r="BS50" s="26">
        <f ca="1">Stock!BS175</f>
        <v>5021.7615000000005</v>
      </c>
      <c r="BT50" s="26">
        <f ca="1">Stock!BT175</f>
        <v>5362.5599999999995</v>
      </c>
      <c r="BU50" s="26">
        <f ca="1">Stock!BU175</f>
        <v>4973.6610000000001</v>
      </c>
      <c r="BV50" s="26">
        <f ca="1">Stock!BV175</f>
        <v>5178.5054999999993</v>
      </c>
      <c r="BW50" s="26">
        <f ca="1">Stock!BW175</f>
        <v>6001.4115000000002</v>
      </c>
      <c r="BX50" s="26">
        <f ca="1">Stock!BX175</f>
        <v>5049.0720000000001</v>
      </c>
      <c r="BY50" s="26">
        <f ca="1">Stock!BY175</f>
        <v>5797.7325000000001</v>
      </c>
      <c r="BZ50" s="26">
        <f ca="1">Stock!BZ175</f>
        <v>5790.6449999999995</v>
      </c>
      <c r="CA50" s="26">
        <f ca="1">Stock!CA175</f>
        <v>5835.7530000000006</v>
      </c>
      <c r="CB50" s="26">
        <f ca="1">Stock!CB175</f>
        <v>6552.9764999999998</v>
      </c>
      <c r="CC50" s="26">
        <f ca="1">Stock!CC175</f>
        <v>4363.3169999999991</v>
      </c>
      <c r="CD50" s="26">
        <f ca="1">Stock!CD175</f>
        <v>5886.8145000000004</v>
      </c>
      <c r="CE50" s="26">
        <f ca="1">Stock!CE175</f>
        <v>5651.6985000000013</v>
      </c>
      <c r="CF50" s="26">
        <f ca="1">Stock!CF175</f>
        <v>6063.1514999999999</v>
      </c>
      <c r="CG50" s="26">
        <f ca="1">Stock!CG175</f>
        <v>5735.9925000000003</v>
      </c>
      <c r="CH50" s="26">
        <f ca="1">Stock!CH175</f>
        <v>5923.0394999999999</v>
      </c>
      <c r="CI50" s="26">
        <f ca="1">Stock!CI175</f>
        <v>6661.619999999999</v>
      </c>
      <c r="CJ50" s="26">
        <f ca="1">Stock!CJ175</f>
        <v>5701.5630000000001</v>
      </c>
      <c r="CK50" s="26">
        <f ca="1">Stock!CK175</f>
        <v>6779.1779999999999</v>
      </c>
      <c r="CL50" s="26">
        <f ca="1">Stock!CL175</f>
        <v>6421.7475000000004</v>
      </c>
      <c r="CM50" s="26">
        <f ca="1">Stock!CM175</f>
        <v>6687.1665000000012</v>
      </c>
    </row>
    <row r="51" spans="2:91" hidden="1" x14ac:dyDescent="0.2">
      <c r="B51" s="234" t="str">
        <f>Inputs!GY19</f>
        <v>Rice</v>
      </c>
      <c r="C51" s="19" t="str">
        <f>Inputs!$J$16</f>
        <v>EUR</v>
      </c>
      <c r="D51" s="19" t="s">
        <v>19</v>
      </c>
      <c r="E51" s="27">
        <f t="shared" ca="1" si="77"/>
        <v>3181.8149999999996</v>
      </c>
      <c r="F51" s="27">
        <f t="shared" ca="1" si="77"/>
        <v>13460.58</v>
      </c>
      <c r="G51" s="27">
        <f t="shared" ca="1" si="77"/>
        <v>14615.369999999999</v>
      </c>
      <c r="H51" s="27">
        <f t="shared" ca="1" si="77"/>
        <v>15350.58</v>
      </c>
      <c r="I51" s="27">
        <f t="shared" ca="1" si="77"/>
        <v>17464.544999999998</v>
      </c>
      <c r="J51" s="27"/>
      <c r="K51" s="27">
        <f t="shared" ca="1" si="78"/>
        <v>0</v>
      </c>
      <c r="L51" s="27">
        <f t="shared" ca="1" si="78"/>
        <v>0</v>
      </c>
      <c r="M51" s="27">
        <f t="shared" ca="1" si="78"/>
        <v>0</v>
      </c>
      <c r="N51" s="27">
        <f t="shared" ca="1" si="78"/>
        <v>3181.8149999999996</v>
      </c>
      <c r="O51" s="27">
        <f t="shared" ca="1" si="78"/>
        <v>3130.7849999999999</v>
      </c>
      <c r="P51" s="27">
        <f t="shared" ca="1" si="78"/>
        <v>3240.4049999999997</v>
      </c>
      <c r="Q51" s="27">
        <f t="shared" ca="1" si="78"/>
        <v>3404.835</v>
      </c>
      <c r="R51" s="27">
        <f t="shared" ca="1" si="78"/>
        <v>3684.5549999999998</v>
      </c>
      <c r="S51" s="27">
        <f t="shared" ca="1" si="78"/>
        <v>3376.4849999999997</v>
      </c>
      <c r="T51" s="27">
        <f t="shared" ca="1" si="78"/>
        <v>3518.2349999999997</v>
      </c>
      <c r="U51" s="27">
        <f t="shared" ca="1" si="79"/>
        <v>3698.73</v>
      </c>
      <c r="V51" s="27">
        <f t="shared" ca="1" si="79"/>
        <v>4021.9199999999996</v>
      </c>
      <c r="W51" s="27">
        <f t="shared" ca="1" si="79"/>
        <v>3534.2999999999997</v>
      </c>
      <c r="X51" s="27">
        <f t="shared" ca="1" si="79"/>
        <v>3702.5099999999998</v>
      </c>
      <c r="Y51" s="27">
        <f t="shared" ca="1" si="79"/>
        <v>3912.3</v>
      </c>
      <c r="Z51" s="27">
        <f t="shared" ca="1" si="79"/>
        <v>4201.4699999999993</v>
      </c>
      <c r="AA51" s="27">
        <f t="shared" ca="1" si="79"/>
        <v>4051.2149999999997</v>
      </c>
      <c r="AB51" s="27">
        <f t="shared" ca="1" si="79"/>
        <v>4208.0849999999991</v>
      </c>
      <c r="AC51" s="27">
        <f t="shared" ca="1" si="79"/>
        <v>4409.37</v>
      </c>
      <c r="AD51" s="27">
        <f t="shared" ca="1" si="79"/>
        <v>4795.875</v>
      </c>
      <c r="AE51" s="27"/>
      <c r="AF51" s="26">
        <f ca="1">Stock!AF192</f>
        <v>0</v>
      </c>
      <c r="AG51" s="26">
        <f ca="1">Stock!AG192</f>
        <v>0</v>
      </c>
      <c r="AH51" s="26">
        <f ca="1">Stock!AH192</f>
        <v>0</v>
      </c>
      <c r="AI51" s="26">
        <f ca="1">Stock!AI192</f>
        <v>0</v>
      </c>
      <c r="AJ51" s="26">
        <f ca="1">Stock!AJ192</f>
        <v>0</v>
      </c>
      <c r="AK51" s="26">
        <f ca="1">Stock!AK192</f>
        <v>0</v>
      </c>
      <c r="AL51" s="26">
        <f ca="1">Stock!AL192</f>
        <v>0</v>
      </c>
      <c r="AM51" s="26">
        <f ca="1">Stock!AM192</f>
        <v>0</v>
      </c>
      <c r="AN51" s="26">
        <f ca="1">Stock!AN192</f>
        <v>0</v>
      </c>
      <c r="AO51" s="26">
        <f ca="1">Stock!AO192</f>
        <v>1048.9499999999998</v>
      </c>
      <c r="AP51" s="26">
        <f ca="1">Stock!AP192</f>
        <v>1030.9950000000001</v>
      </c>
      <c r="AQ51" s="26">
        <f ca="1">Stock!AQ192</f>
        <v>1101.8700000000001</v>
      </c>
      <c r="AR51" s="26">
        <f ca="1">Stock!AR192</f>
        <v>1174.6349999999998</v>
      </c>
      <c r="AS51" s="26">
        <f ca="1">Stock!AS192</f>
        <v>824.98500000000001</v>
      </c>
      <c r="AT51" s="26">
        <f ca="1">Stock!AT192</f>
        <v>1131.165</v>
      </c>
      <c r="AU51" s="26">
        <f ca="1">Stock!AU192</f>
        <v>1049.895</v>
      </c>
      <c r="AV51" s="26">
        <f ca="1">Stock!AV192</f>
        <v>1092.42</v>
      </c>
      <c r="AW51" s="26">
        <f ca="1">Stock!AW192</f>
        <v>1098.0899999999999</v>
      </c>
      <c r="AX51" s="26">
        <f ca="1">Stock!AX192</f>
        <v>1092.42</v>
      </c>
      <c r="AY51" s="26">
        <f ca="1">Stock!AY192</f>
        <v>1237.0049999999999</v>
      </c>
      <c r="AZ51" s="26">
        <f ca="1">Stock!AZ192</f>
        <v>1075.4099999999999</v>
      </c>
      <c r="BA51" s="26">
        <f ca="1">Stock!BA192</f>
        <v>1205.82</v>
      </c>
      <c r="BB51" s="26">
        <f ca="1">Stock!BB192</f>
        <v>1228.5</v>
      </c>
      <c r="BC51" s="26">
        <f ca="1">Stock!BC192</f>
        <v>1250.2350000000001</v>
      </c>
      <c r="BD51" s="26">
        <f ca="1">Stock!BD192</f>
        <v>1274.8050000000001</v>
      </c>
      <c r="BE51" s="26">
        <f ca="1">Stock!BE192</f>
        <v>879.79499999999996</v>
      </c>
      <c r="BF51" s="26">
        <f ca="1">Stock!BF192</f>
        <v>1221.8849999999998</v>
      </c>
      <c r="BG51" s="26">
        <f ca="1">Stock!BG192</f>
        <v>1156.68</v>
      </c>
      <c r="BH51" s="26">
        <f ca="1">Stock!BH192</f>
        <v>1194.48</v>
      </c>
      <c r="BI51" s="26">
        <f ca="1">Stock!BI192</f>
        <v>1167.0749999999998</v>
      </c>
      <c r="BJ51" s="26">
        <f ca="1">Stock!BJ192</f>
        <v>1176.5250000000001</v>
      </c>
      <c r="BK51" s="26">
        <f ca="1">Stock!BK192</f>
        <v>1382.5349999999999</v>
      </c>
      <c r="BL51" s="26">
        <f ca="1">Stock!BL192</f>
        <v>1139.67</v>
      </c>
      <c r="BM51" s="26">
        <f ca="1">Stock!BM192</f>
        <v>1319.22</v>
      </c>
      <c r="BN51" s="26">
        <f ca="1">Stock!BN192</f>
        <v>1354.1849999999999</v>
      </c>
      <c r="BO51" s="26">
        <f ca="1">Stock!BO192</f>
        <v>1348.5149999999999</v>
      </c>
      <c r="BP51" s="26">
        <f ca="1">Stock!BP192</f>
        <v>1351.35</v>
      </c>
      <c r="BQ51" s="26">
        <f ca="1">Stock!BQ192</f>
        <v>926.09999999999991</v>
      </c>
      <c r="BR51" s="26">
        <f ca="1">Stock!BR192</f>
        <v>1256.8499999999999</v>
      </c>
      <c r="BS51" s="26">
        <f ca="1">Stock!BS192</f>
        <v>1210.5450000000001</v>
      </c>
      <c r="BT51" s="26">
        <f ca="1">Stock!BT192</f>
        <v>1292.7599999999998</v>
      </c>
      <c r="BU51" s="26">
        <f ca="1">Stock!BU192</f>
        <v>1199.2049999999999</v>
      </c>
      <c r="BV51" s="26">
        <f ca="1">Stock!BV192</f>
        <v>1248.345</v>
      </c>
      <c r="BW51" s="26">
        <f ca="1">Stock!BW192</f>
        <v>1446.7950000000001</v>
      </c>
      <c r="BX51" s="26">
        <f ca="1">Stock!BX192</f>
        <v>1217.1599999999999</v>
      </c>
      <c r="BY51" s="26">
        <f ca="1">Stock!BY192</f>
        <v>1398.6</v>
      </c>
      <c r="BZ51" s="26">
        <f ca="1">Stock!BZ192</f>
        <v>1395.7649999999999</v>
      </c>
      <c r="CA51" s="26">
        <f ca="1">Stock!CA192</f>
        <v>1407.105</v>
      </c>
      <c r="CB51" s="26">
        <f ca="1">Stock!CB192</f>
        <v>1580.04</v>
      </c>
      <c r="CC51" s="26">
        <f ca="1">Stock!CC192</f>
        <v>1051.7849999999999</v>
      </c>
      <c r="CD51" s="26">
        <f ca="1">Stock!CD192</f>
        <v>1419.3899999999999</v>
      </c>
      <c r="CE51" s="26">
        <f ca="1">Stock!CE192</f>
        <v>1362.6899999999998</v>
      </c>
      <c r="CF51" s="26">
        <f ca="1">Stock!CF192</f>
        <v>1461.915</v>
      </c>
      <c r="CG51" s="26">
        <f ca="1">Stock!CG192</f>
        <v>1383.48</v>
      </c>
      <c r="CH51" s="26">
        <f ca="1">Stock!CH192</f>
        <v>1427.895</v>
      </c>
      <c r="CI51" s="26">
        <f ca="1">Stock!CI192</f>
        <v>1606.5</v>
      </c>
      <c r="CJ51" s="26">
        <f ca="1">Stock!CJ192</f>
        <v>1374.9749999999999</v>
      </c>
      <c r="CK51" s="26">
        <f ca="1">Stock!CK192</f>
        <v>1634.8500000000001</v>
      </c>
      <c r="CL51" s="26">
        <f ca="1">Stock!CL192</f>
        <v>1548.855</v>
      </c>
      <c r="CM51" s="26">
        <f ca="1">Stock!CM192</f>
        <v>1612.17</v>
      </c>
    </row>
    <row r="52" spans="2:91" hidden="1" x14ac:dyDescent="0.2">
      <c r="B52" s="234" t="str">
        <f>Inputs!GY20</f>
        <v>Wine</v>
      </c>
      <c r="C52" s="19" t="str">
        <f>Inputs!$J$16</f>
        <v>EUR</v>
      </c>
      <c r="D52" s="19" t="s">
        <v>19</v>
      </c>
      <c r="E52" s="27">
        <f t="shared" ca="1" si="77"/>
        <v>2830.8</v>
      </c>
      <c r="F52" s="27">
        <f t="shared" ca="1" si="77"/>
        <v>11974.2</v>
      </c>
      <c r="G52" s="27">
        <f t="shared" ca="1" si="77"/>
        <v>13001.1</v>
      </c>
      <c r="H52" s="27">
        <f t="shared" ca="1" si="77"/>
        <v>13654.2</v>
      </c>
      <c r="I52" s="27">
        <f t="shared" ca="1" si="77"/>
        <v>15531.6</v>
      </c>
      <c r="J52" s="27"/>
      <c r="K52" s="27">
        <f t="shared" ca="1" si="78"/>
        <v>0</v>
      </c>
      <c r="L52" s="27">
        <f t="shared" ca="1" si="78"/>
        <v>0</v>
      </c>
      <c r="M52" s="27">
        <f t="shared" ca="1" si="78"/>
        <v>0</v>
      </c>
      <c r="N52" s="27">
        <f t="shared" ca="1" si="78"/>
        <v>2830.8</v>
      </c>
      <c r="O52" s="27">
        <f t="shared" ca="1" si="78"/>
        <v>2786.7000000000003</v>
      </c>
      <c r="P52" s="27">
        <f t="shared" ca="1" si="78"/>
        <v>2883.3</v>
      </c>
      <c r="Q52" s="27">
        <f t="shared" ca="1" si="78"/>
        <v>3028.2000000000003</v>
      </c>
      <c r="R52" s="27">
        <f t="shared" ca="1" si="78"/>
        <v>3276</v>
      </c>
      <c r="S52" s="27">
        <f t="shared" ca="1" si="78"/>
        <v>3005.1000000000004</v>
      </c>
      <c r="T52" s="27">
        <f t="shared" ca="1" si="78"/>
        <v>3129.0000000000005</v>
      </c>
      <c r="U52" s="27">
        <f t="shared" ca="1" si="79"/>
        <v>3288.6000000000004</v>
      </c>
      <c r="V52" s="27">
        <f t="shared" ca="1" si="79"/>
        <v>3578.4</v>
      </c>
      <c r="W52" s="27">
        <f t="shared" ca="1" si="79"/>
        <v>3141.6000000000004</v>
      </c>
      <c r="X52" s="27">
        <f t="shared" ca="1" si="79"/>
        <v>3294.9000000000005</v>
      </c>
      <c r="Y52" s="27">
        <f t="shared" ca="1" si="79"/>
        <v>3481.8</v>
      </c>
      <c r="Z52" s="27">
        <f t="shared" ca="1" si="79"/>
        <v>3735.9</v>
      </c>
      <c r="AA52" s="27">
        <f t="shared" ca="1" si="79"/>
        <v>3603.6000000000004</v>
      </c>
      <c r="AB52" s="27">
        <f t="shared" ca="1" si="79"/>
        <v>3742.2000000000003</v>
      </c>
      <c r="AC52" s="27">
        <f t="shared" ca="1" si="79"/>
        <v>3920.7</v>
      </c>
      <c r="AD52" s="27">
        <f t="shared" ca="1" si="79"/>
        <v>4265.1000000000004</v>
      </c>
      <c r="AE52" s="27"/>
      <c r="AF52" s="26">
        <f ca="1">Stock!AF209</f>
        <v>0</v>
      </c>
      <c r="AG52" s="26">
        <f ca="1">Stock!AG209</f>
        <v>0</v>
      </c>
      <c r="AH52" s="26">
        <f ca="1">Stock!AH209</f>
        <v>0</v>
      </c>
      <c r="AI52" s="26">
        <f ca="1">Stock!AI209</f>
        <v>0</v>
      </c>
      <c r="AJ52" s="26">
        <f ca="1">Stock!AJ209</f>
        <v>0</v>
      </c>
      <c r="AK52" s="26">
        <f ca="1">Stock!AK209</f>
        <v>0</v>
      </c>
      <c r="AL52" s="26">
        <f ca="1">Stock!AL209</f>
        <v>0</v>
      </c>
      <c r="AM52" s="26">
        <f ca="1">Stock!AM209</f>
        <v>0</v>
      </c>
      <c r="AN52" s="26">
        <f ca="1">Stock!AN209</f>
        <v>0</v>
      </c>
      <c r="AO52" s="26">
        <f ca="1">Stock!AO209</f>
        <v>932.40000000000009</v>
      </c>
      <c r="AP52" s="26">
        <f ca="1">Stock!AP209</f>
        <v>917.7</v>
      </c>
      <c r="AQ52" s="26">
        <f ca="1">Stock!AQ209</f>
        <v>980.7</v>
      </c>
      <c r="AR52" s="26">
        <f ca="1">Stock!AR209</f>
        <v>1045.8000000000002</v>
      </c>
      <c r="AS52" s="26">
        <f ca="1">Stock!AS209</f>
        <v>735</v>
      </c>
      <c r="AT52" s="26">
        <f ca="1">Stock!AT209</f>
        <v>1005.9000000000002</v>
      </c>
      <c r="AU52" s="26">
        <f ca="1">Stock!AU209</f>
        <v>934.5</v>
      </c>
      <c r="AV52" s="26">
        <f ca="1">Stock!AV209</f>
        <v>972.30000000000007</v>
      </c>
      <c r="AW52" s="26">
        <f ca="1">Stock!AW209</f>
        <v>976.5</v>
      </c>
      <c r="AX52" s="26">
        <f ca="1">Stock!AX209</f>
        <v>972.30000000000007</v>
      </c>
      <c r="AY52" s="26">
        <f ca="1">Stock!AY209</f>
        <v>1100.4000000000001</v>
      </c>
      <c r="AZ52" s="26">
        <f ca="1">Stock!AZ209</f>
        <v>955.5</v>
      </c>
      <c r="BA52" s="26">
        <f ca="1">Stock!BA209</f>
        <v>1073.0999999999999</v>
      </c>
      <c r="BB52" s="26">
        <f ca="1">Stock!BB209</f>
        <v>1092</v>
      </c>
      <c r="BC52" s="26">
        <f ca="1">Stock!BC209</f>
        <v>1110.9000000000001</v>
      </c>
      <c r="BD52" s="26">
        <f ca="1">Stock!BD209</f>
        <v>1134</v>
      </c>
      <c r="BE52" s="26">
        <f ca="1">Stock!BE209</f>
        <v>783.30000000000018</v>
      </c>
      <c r="BF52" s="26">
        <f ca="1">Stock!BF209</f>
        <v>1087.8000000000002</v>
      </c>
      <c r="BG52" s="26">
        <f ca="1">Stock!BG209</f>
        <v>1029</v>
      </c>
      <c r="BH52" s="26">
        <f ca="1">Stock!BH209</f>
        <v>1062.6000000000001</v>
      </c>
      <c r="BI52" s="26">
        <f ca="1">Stock!BI209</f>
        <v>1037.4000000000001</v>
      </c>
      <c r="BJ52" s="26">
        <f ca="1">Stock!BJ209</f>
        <v>1045.8000000000002</v>
      </c>
      <c r="BK52" s="26">
        <f ca="1">Stock!BK209</f>
        <v>1228.5</v>
      </c>
      <c r="BL52" s="26">
        <f ca="1">Stock!BL209</f>
        <v>1014.3000000000001</v>
      </c>
      <c r="BM52" s="26">
        <f ca="1">Stock!BM209</f>
        <v>1173.9000000000001</v>
      </c>
      <c r="BN52" s="26">
        <f ca="1">Stock!BN209</f>
        <v>1205.4000000000001</v>
      </c>
      <c r="BO52" s="26">
        <f ca="1">Stock!BO209</f>
        <v>1199.0999999999999</v>
      </c>
      <c r="BP52" s="26">
        <f ca="1">Stock!BP209</f>
        <v>1201.2</v>
      </c>
      <c r="BQ52" s="26">
        <f ca="1">Stock!BQ209</f>
        <v>823.2</v>
      </c>
      <c r="BR52" s="26">
        <f ca="1">Stock!BR209</f>
        <v>1117.2</v>
      </c>
      <c r="BS52" s="26">
        <f ca="1">Stock!BS209</f>
        <v>1077.3</v>
      </c>
      <c r="BT52" s="26">
        <f ca="1">Stock!BT209</f>
        <v>1150.8000000000002</v>
      </c>
      <c r="BU52" s="26">
        <f ca="1">Stock!BU209</f>
        <v>1066.8000000000002</v>
      </c>
      <c r="BV52" s="26">
        <f ca="1">Stock!BV209</f>
        <v>1110.9000000000001</v>
      </c>
      <c r="BW52" s="26">
        <f ca="1">Stock!BW209</f>
        <v>1287.3000000000002</v>
      </c>
      <c r="BX52" s="26">
        <f ca="1">Stock!BX209</f>
        <v>1083.5999999999999</v>
      </c>
      <c r="BY52" s="26">
        <f ca="1">Stock!BY209</f>
        <v>1243.2</v>
      </c>
      <c r="BZ52" s="26">
        <f ca="1">Stock!BZ209</f>
        <v>1241.0999999999999</v>
      </c>
      <c r="CA52" s="26">
        <f ca="1">Stock!CA209</f>
        <v>1251.5999999999999</v>
      </c>
      <c r="CB52" s="26">
        <f ca="1">Stock!CB209</f>
        <v>1404.9</v>
      </c>
      <c r="CC52" s="26">
        <f ca="1">Stock!CC209</f>
        <v>936.59999999999991</v>
      </c>
      <c r="CD52" s="26">
        <f ca="1">Stock!CD209</f>
        <v>1262.1000000000001</v>
      </c>
      <c r="CE52" s="26">
        <f ca="1">Stock!CE209</f>
        <v>1211.7</v>
      </c>
      <c r="CF52" s="26">
        <f ca="1">Stock!CF209</f>
        <v>1299.9000000000001</v>
      </c>
      <c r="CG52" s="26">
        <f ca="1">Stock!CG209</f>
        <v>1230.5999999999999</v>
      </c>
      <c r="CH52" s="26">
        <f ca="1">Stock!CH209</f>
        <v>1270.5</v>
      </c>
      <c r="CI52" s="26">
        <f ca="1">Stock!CI209</f>
        <v>1428</v>
      </c>
      <c r="CJ52" s="26">
        <f ca="1">Stock!CJ209</f>
        <v>1222.2</v>
      </c>
      <c r="CK52" s="26">
        <f ca="1">Stock!CK209</f>
        <v>1453.1999999999998</v>
      </c>
      <c r="CL52" s="26">
        <f ca="1">Stock!CL209</f>
        <v>1377.6000000000001</v>
      </c>
      <c r="CM52" s="26">
        <f ca="1">Stock!CM209</f>
        <v>1434.3000000000002</v>
      </c>
    </row>
    <row r="53" spans="2:91" hidden="1" x14ac:dyDescent="0.2">
      <c r="B53" s="234" t="str">
        <f>Inputs!GY21</f>
        <v>Soda</v>
      </c>
      <c r="C53" s="19" t="str">
        <f>Inputs!$J$16</f>
        <v>EUR</v>
      </c>
      <c r="D53" s="19" t="s">
        <v>19</v>
      </c>
      <c r="E53" s="27">
        <f t="shared" ca="1" si="77"/>
        <v>0</v>
      </c>
      <c r="F53" s="27">
        <f t="shared" ca="1" si="77"/>
        <v>0</v>
      </c>
      <c r="G53" s="27">
        <f t="shared" ca="1" si="77"/>
        <v>0</v>
      </c>
      <c r="H53" s="27">
        <f t="shared" ca="1" si="77"/>
        <v>0</v>
      </c>
      <c r="I53" s="27">
        <f t="shared" ca="1" si="77"/>
        <v>0</v>
      </c>
      <c r="J53" s="27"/>
      <c r="K53" s="27">
        <f t="shared" ca="1" si="78"/>
        <v>0</v>
      </c>
      <c r="L53" s="27">
        <f t="shared" ca="1" si="78"/>
        <v>0</v>
      </c>
      <c r="M53" s="27">
        <f t="shared" ca="1" si="78"/>
        <v>0</v>
      </c>
      <c r="N53" s="27">
        <f t="shared" ca="1" si="78"/>
        <v>0</v>
      </c>
      <c r="O53" s="27">
        <f t="shared" ca="1" si="78"/>
        <v>0</v>
      </c>
      <c r="P53" s="27">
        <f t="shared" ca="1" si="78"/>
        <v>0</v>
      </c>
      <c r="Q53" s="27">
        <f t="shared" ca="1" si="78"/>
        <v>0</v>
      </c>
      <c r="R53" s="27">
        <f t="shared" ca="1" si="78"/>
        <v>0</v>
      </c>
      <c r="S53" s="27">
        <f t="shared" ca="1" si="78"/>
        <v>0</v>
      </c>
      <c r="T53" s="27">
        <f t="shared" ca="1" si="78"/>
        <v>0</v>
      </c>
      <c r="U53" s="27">
        <f t="shared" ca="1" si="79"/>
        <v>0</v>
      </c>
      <c r="V53" s="27">
        <f t="shared" ca="1" si="79"/>
        <v>0</v>
      </c>
      <c r="W53" s="27">
        <f t="shared" ca="1" si="79"/>
        <v>0</v>
      </c>
      <c r="X53" s="27">
        <f t="shared" ca="1" si="79"/>
        <v>0</v>
      </c>
      <c r="Y53" s="27">
        <f t="shared" ca="1" si="79"/>
        <v>0</v>
      </c>
      <c r="Z53" s="27">
        <f t="shared" ca="1" si="79"/>
        <v>0</v>
      </c>
      <c r="AA53" s="27">
        <f t="shared" ca="1" si="79"/>
        <v>0</v>
      </c>
      <c r="AB53" s="27">
        <f t="shared" ca="1" si="79"/>
        <v>0</v>
      </c>
      <c r="AC53" s="27">
        <f t="shared" ca="1" si="79"/>
        <v>0</v>
      </c>
      <c r="AD53" s="27">
        <f t="shared" ca="1" si="79"/>
        <v>0</v>
      </c>
      <c r="AE53" s="27"/>
      <c r="AF53" s="26">
        <f ca="1">Stock!AF226</f>
        <v>0</v>
      </c>
      <c r="AG53" s="26">
        <f ca="1">Stock!AG226</f>
        <v>0</v>
      </c>
      <c r="AH53" s="26">
        <f ca="1">Stock!AH226</f>
        <v>0</v>
      </c>
      <c r="AI53" s="26">
        <f ca="1">Stock!AI226</f>
        <v>0</v>
      </c>
      <c r="AJ53" s="26">
        <f ca="1">Stock!AJ226</f>
        <v>0</v>
      </c>
      <c r="AK53" s="26">
        <f ca="1">Stock!AK226</f>
        <v>0</v>
      </c>
      <c r="AL53" s="26">
        <f ca="1">Stock!AL226</f>
        <v>0</v>
      </c>
      <c r="AM53" s="26">
        <f ca="1">Stock!AM226</f>
        <v>0</v>
      </c>
      <c r="AN53" s="26">
        <f ca="1">Stock!AN226</f>
        <v>0</v>
      </c>
      <c r="AO53" s="26">
        <f ca="1">Stock!AO226</f>
        <v>0</v>
      </c>
      <c r="AP53" s="26">
        <f ca="1">Stock!AP226</f>
        <v>0</v>
      </c>
      <c r="AQ53" s="26">
        <f ca="1">Stock!AQ226</f>
        <v>0</v>
      </c>
      <c r="AR53" s="26">
        <f ca="1">Stock!AR226</f>
        <v>0</v>
      </c>
      <c r="AS53" s="26">
        <f ca="1">Stock!AS226</f>
        <v>0</v>
      </c>
      <c r="AT53" s="26">
        <f ca="1">Stock!AT226</f>
        <v>0</v>
      </c>
      <c r="AU53" s="26">
        <f ca="1">Stock!AU226</f>
        <v>0</v>
      </c>
      <c r="AV53" s="26">
        <f ca="1">Stock!AV226</f>
        <v>0</v>
      </c>
      <c r="AW53" s="26">
        <f ca="1">Stock!AW226</f>
        <v>0</v>
      </c>
      <c r="AX53" s="26">
        <f ca="1">Stock!AX226</f>
        <v>0</v>
      </c>
      <c r="AY53" s="26">
        <f ca="1">Stock!AY226</f>
        <v>0</v>
      </c>
      <c r="AZ53" s="26">
        <f ca="1">Stock!AZ226</f>
        <v>0</v>
      </c>
      <c r="BA53" s="26">
        <f ca="1">Stock!BA226</f>
        <v>0</v>
      </c>
      <c r="BB53" s="26">
        <f ca="1">Stock!BB226</f>
        <v>0</v>
      </c>
      <c r="BC53" s="26">
        <f ca="1">Stock!BC226</f>
        <v>0</v>
      </c>
      <c r="BD53" s="26">
        <f ca="1">Stock!BD226</f>
        <v>0</v>
      </c>
      <c r="BE53" s="26">
        <f ca="1">Stock!BE226</f>
        <v>0</v>
      </c>
      <c r="BF53" s="26">
        <f ca="1">Stock!BF226</f>
        <v>0</v>
      </c>
      <c r="BG53" s="26">
        <f ca="1">Stock!BG226</f>
        <v>0</v>
      </c>
      <c r="BH53" s="26">
        <f ca="1">Stock!BH226</f>
        <v>0</v>
      </c>
      <c r="BI53" s="26">
        <f ca="1">Stock!BI226</f>
        <v>0</v>
      </c>
      <c r="BJ53" s="26">
        <f ca="1">Stock!BJ226</f>
        <v>0</v>
      </c>
      <c r="BK53" s="26">
        <f ca="1">Stock!BK226</f>
        <v>0</v>
      </c>
      <c r="BL53" s="26">
        <f ca="1">Stock!BL226</f>
        <v>0</v>
      </c>
      <c r="BM53" s="26">
        <f ca="1">Stock!BM226</f>
        <v>0</v>
      </c>
      <c r="BN53" s="26">
        <f ca="1">Stock!BN226</f>
        <v>0</v>
      </c>
      <c r="BO53" s="26">
        <f ca="1">Stock!BO226</f>
        <v>0</v>
      </c>
      <c r="BP53" s="26">
        <f ca="1">Stock!BP226</f>
        <v>0</v>
      </c>
      <c r="BQ53" s="26">
        <f ca="1">Stock!BQ226</f>
        <v>0</v>
      </c>
      <c r="BR53" s="26">
        <f ca="1">Stock!BR226</f>
        <v>0</v>
      </c>
      <c r="BS53" s="26">
        <f ca="1">Stock!BS226</f>
        <v>0</v>
      </c>
      <c r="BT53" s="26">
        <f ca="1">Stock!BT226</f>
        <v>0</v>
      </c>
      <c r="BU53" s="26">
        <f ca="1">Stock!BU226</f>
        <v>0</v>
      </c>
      <c r="BV53" s="26">
        <f ca="1">Stock!BV226</f>
        <v>0</v>
      </c>
      <c r="BW53" s="26">
        <f ca="1">Stock!BW226</f>
        <v>0</v>
      </c>
      <c r="BX53" s="26">
        <f ca="1">Stock!BX226</f>
        <v>0</v>
      </c>
      <c r="BY53" s="26">
        <f ca="1">Stock!BY226</f>
        <v>0</v>
      </c>
      <c r="BZ53" s="26">
        <f ca="1">Stock!BZ226</f>
        <v>0</v>
      </c>
      <c r="CA53" s="26">
        <f ca="1">Stock!CA226</f>
        <v>0</v>
      </c>
      <c r="CB53" s="26">
        <f ca="1">Stock!CB226</f>
        <v>0</v>
      </c>
      <c r="CC53" s="26">
        <f ca="1">Stock!CC226</f>
        <v>0</v>
      </c>
      <c r="CD53" s="26">
        <f ca="1">Stock!CD226</f>
        <v>0</v>
      </c>
      <c r="CE53" s="26">
        <f ca="1">Stock!CE226</f>
        <v>0</v>
      </c>
      <c r="CF53" s="26">
        <f ca="1">Stock!CF226</f>
        <v>0</v>
      </c>
      <c r="CG53" s="26">
        <f ca="1">Stock!CG226</f>
        <v>0</v>
      </c>
      <c r="CH53" s="26">
        <f ca="1">Stock!CH226</f>
        <v>0</v>
      </c>
      <c r="CI53" s="26">
        <f ca="1">Stock!CI226</f>
        <v>0</v>
      </c>
      <c r="CJ53" s="26">
        <f ca="1">Stock!CJ226</f>
        <v>0</v>
      </c>
      <c r="CK53" s="26">
        <f ca="1">Stock!CK226</f>
        <v>0</v>
      </c>
      <c r="CL53" s="26">
        <f ca="1">Stock!CL226</f>
        <v>0</v>
      </c>
      <c r="CM53" s="26">
        <f ca="1">Stock!CM226</f>
        <v>0</v>
      </c>
    </row>
    <row r="54" spans="2:91" hidden="1" x14ac:dyDescent="0.2">
      <c r="B54" s="234" t="str">
        <f>Inputs!GY22</f>
        <v>Beer</v>
      </c>
      <c r="C54" s="19" t="str">
        <f>Inputs!$J$16</f>
        <v>EUR</v>
      </c>
      <c r="D54" s="19" t="s">
        <v>19</v>
      </c>
      <c r="E54" s="27">
        <f t="shared" ca="1" si="77"/>
        <v>7954.5374999999995</v>
      </c>
      <c r="F54" s="27">
        <f t="shared" ca="1" si="77"/>
        <v>33651.449999999997</v>
      </c>
      <c r="G54" s="27">
        <f t="shared" ca="1" si="77"/>
        <v>36538.425000000003</v>
      </c>
      <c r="H54" s="27">
        <f t="shared" ca="1" si="77"/>
        <v>38376.449999999997</v>
      </c>
      <c r="I54" s="27">
        <f t="shared" ca="1" si="77"/>
        <v>43661.362500000003</v>
      </c>
      <c r="J54" s="27"/>
      <c r="K54" s="27">
        <f t="shared" ca="1" si="78"/>
        <v>0</v>
      </c>
      <c r="L54" s="27">
        <f t="shared" ca="1" si="78"/>
        <v>0</v>
      </c>
      <c r="M54" s="27">
        <f t="shared" ca="1" si="78"/>
        <v>0</v>
      </c>
      <c r="N54" s="27">
        <f t="shared" ca="1" si="78"/>
        <v>7954.5374999999995</v>
      </c>
      <c r="O54" s="27">
        <f t="shared" ca="1" si="78"/>
        <v>7826.9624999999996</v>
      </c>
      <c r="P54" s="27">
        <f t="shared" ca="1" si="78"/>
        <v>8101.0125000000007</v>
      </c>
      <c r="Q54" s="27">
        <f t="shared" ca="1" si="78"/>
        <v>8512.0874999999996</v>
      </c>
      <c r="R54" s="27">
        <f t="shared" ca="1" si="78"/>
        <v>9211.3875000000007</v>
      </c>
      <c r="S54" s="27">
        <f t="shared" ca="1" si="78"/>
        <v>8441.2124999999996</v>
      </c>
      <c r="T54" s="27">
        <f t="shared" ca="1" si="78"/>
        <v>8795.5875000000015</v>
      </c>
      <c r="U54" s="27">
        <f t="shared" ca="1" si="79"/>
        <v>9246.8250000000007</v>
      </c>
      <c r="V54" s="27">
        <f t="shared" ca="1" si="79"/>
        <v>10054.799999999999</v>
      </c>
      <c r="W54" s="27">
        <f t="shared" ca="1" si="79"/>
        <v>8835.75</v>
      </c>
      <c r="X54" s="27">
        <f t="shared" ca="1" si="79"/>
        <v>9256.2750000000015</v>
      </c>
      <c r="Y54" s="27">
        <f t="shared" ca="1" si="79"/>
        <v>9780.75</v>
      </c>
      <c r="Z54" s="27">
        <f t="shared" ca="1" si="79"/>
        <v>10503.674999999999</v>
      </c>
      <c r="AA54" s="27">
        <f t="shared" ca="1" si="79"/>
        <v>10128.037499999999</v>
      </c>
      <c r="AB54" s="27">
        <f t="shared" ca="1" si="79"/>
        <v>10520.212500000001</v>
      </c>
      <c r="AC54" s="27">
        <f t="shared" ca="1" si="79"/>
        <v>11023.424999999999</v>
      </c>
      <c r="AD54" s="27">
        <f t="shared" ca="1" si="79"/>
        <v>11989.6875</v>
      </c>
      <c r="AE54" s="27"/>
      <c r="AF54" s="26">
        <f ca="1">Stock!AF243</f>
        <v>0</v>
      </c>
      <c r="AG54" s="26">
        <f ca="1">Stock!AG243</f>
        <v>0</v>
      </c>
      <c r="AH54" s="26">
        <f ca="1">Stock!AH243</f>
        <v>0</v>
      </c>
      <c r="AI54" s="26">
        <f ca="1">Stock!AI243</f>
        <v>0</v>
      </c>
      <c r="AJ54" s="26">
        <f ca="1">Stock!AJ243</f>
        <v>0</v>
      </c>
      <c r="AK54" s="26">
        <f ca="1">Stock!AK243</f>
        <v>0</v>
      </c>
      <c r="AL54" s="26">
        <f ca="1">Stock!AL243</f>
        <v>0</v>
      </c>
      <c r="AM54" s="26">
        <f ca="1">Stock!AM243</f>
        <v>0</v>
      </c>
      <c r="AN54" s="26">
        <f ca="1">Stock!AN243</f>
        <v>0</v>
      </c>
      <c r="AO54" s="26">
        <f ca="1">Stock!AO243</f>
        <v>2622.375</v>
      </c>
      <c r="AP54" s="26">
        <f ca="1">Stock!AP243</f>
        <v>2577.4874999999997</v>
      </c>
      <c r="AQ54" s="26">
        <f ca="1">Stock!AQ243</f>
        <v>2754.6750000000002</v>
      </c>
      <c r="AR54" s="26">
        <f ca="1">Stock!AR243</f>
        <v>2936.5875000000001</v>
      </c>
      <c r="AS54" s="26">
        <f ca="1">Stock!AS243</f>
        <v>2062.4625000000001</v>
      </c>
      <c r="AT54" s="26">
        <f ca="1">Stock!AT243</f>
        <v>2827.9124999999999</v>
      </c>
      <c r="AU54" s="26">
        <f ca="1">Stock!AU243</f>
        <v>2624.7375000000002</v>
      </c>
      <c r="AV54" s="26">
        <f ca="1">Stock!AV243</f>
        <v>2731.05</v>
      </c>
      <c r="AW54" s="26">
        <f ca="1">Stock!AW243</f>
        <v>2745.2249999999999</v>
      </c>
      <c r="AX54" s="26">
        <f ca="1">Stock!AX243</f>
        <v>2731.05</v>
      </c>
      <c r="AY54" s="26">
        <f ca="1">Stock!AY243</f>
        <v>3092.5125000000003</v>
      </c>
      <c r="AZ54" s="26">
        <f ca="1">Stock!AZ243</f>
        <v>2688.5250000000001</v>
      </c>
      <c r="BA54" s="26">
        <f ca="1">Stock!BA243</f>
        <v>3014.55</v>
      </c>
      <c r="BB54" s="26">
        <f ca="1">Stock!BB243</f>
        <v>3071.25</v>
      </c>
      <c r="BC54" s="26">
        <f ca="1">Stock!BC243</f>
        <v>3125.5875000000005</v>
      </c>
      <c r="BD54" s="26">
        <f ca="1">Stock!BD243</f>
        <v>3187.0125000000003</v>
      </c>
      <c r="BE54" s="26">
        <f ca="1">Stock!BE243</f>
        <v>2199.4874999999997</v>
      </c>
      <c r="BF54" s="26">
        <f ca="1">Stock!BF243</f>
        <v>3054.7125000000001</v>
      </c>
      <c r="BG54" s="26">
        <f ca="1">Stock!BG243</f>
        <v>2891.7000000000003</v>
      </c>
      <c r="BH54" s="26">
        <f ca="1">Stock!BH243</f>
        <v>2986.2000000000007</v>
      </c>
      <c r="BI54" s="26">
        <f ca="1">Stock!BI243</f>
        <v>2917.6875</v>
      </c>
      <c r="BJ54" s="26">
        <f ca="1">Stock!BJ243</f>
        <v>2941.3125</v>
      </c>
      <c r="BK54" s="26">
        <f ca="1">Stock!BK243</f>
        <v>3456.3375000000001</v>
      </c>
      <c r="BL54" s="26">
        <f ca="1">Stock!BL243</f>
        <v>2849.1750000000002</v>
      </c>
      <c r="BM54" s="26">
        <f ca="1">Stock!BM243</f>
        <v>3298.05</v>
      </c>
      <c r="BN54" s="26">
        <f ca="1">Stock!BN243</f>
        <v>3385.4624999999996</v>
      </c>
      <c r="BO54" s="26">
        <f ca="1">Stock!BO243</f>
        <v>3371.2874999999995</v>
      </c>
      <c r="BP54" s="26">
        <f ca="1">Stock!BP243</f>
        <v>3378.375</v>
      </c>
      <c r="BQ54" s="26">
        <f ca="1">Stock!BQ243</f>
        <v>2315.25</v>
      </c>
      <c r="BR54" s="26">
        <f ca="1">Stock!BR243</f>
        <v>3142.125</v>
      </c>
      <c r="BS54" s="26">
        <f ca="1">Stock!BS243</f>
        <v>3026.3625000000002</v>
      </c>
      <c r="BT54" s="26">
        <f ca="1">Stock!BT243</f>
        <v>3231.9</v>
      </c>
      <c r="BU54" s="26">
        <f ca="1">Stock!BU243</f>
        <v>2998.0125000000003</v>
      </c>
      <c r="BV54" s="26">
        <f ca="1">Stock!BV243</f>
        <v>3120.8625000000002</v>
      </c>
      <c r="BW54" s="26">
        <f ca="1">Stock!BW243</f>
        <v>3616.9875000000002</v>
      </c>
      <c r="BX54" s="26">
        <f ca="1">Stock!BX243</f>
        <v>3042.9</v>
      </c>
      <c r="BY54" s="26">
        <f ca="1">Stock!BY243</f>
        <v>3496.5</v>
      </c>
      <c r="BZ54" s="26">
        <f ca="1">Stock!BZ243</f>
        <v>3489.4124999999995</v>
      </c>
      <c r="CA54" s="26">
        <f ca="1">Stock!CA243</f>
        <v>3517.7625000000007</v>
      </c>
      <c r="CB54" s="26">
        <f ca="1">Stock!CB243</f>
        <v>3950.1</v>
      </c>
      <c r="CC54" s="26">
        <f ca="1">Stock!CC243</f>
        <v>2629.4625000000001</v>
      </c>
      <c r="CD54" s="26">
        <f ca="1">Stock!CD243</f>
        <v>3548.4749999999995</v>
      </c>
      <c r="CE54" s="26">
        <f ca="1">Stock!CE243</f>
        <v>3406.7250000000004</v>
      </c>
      <c r="CF54" s="26">
        <f ca="1">Stock!CF243</f>
        <v>3654.7874999999999</v>
      </c>
      <c r="CG54" s="26">
        <f ca="1">Stock!CG243</f>
        <v>3458.7000000000007</v>
      </c>
      <c r="CH54" s="26">
        <f ca="1">Stock!CH243</f>
        <v>3569.7375000000002</v>
      </c>
      <c r="CI54" s="26">
        <f ca="1">Stock!CI243</f>
        <v>4016.25</v>
      </c>
      <c r="CJ54" s="26">
        <f ca="1">Stock!CJ243</f>
        <v>3437.4375</v>
      </c>
      <c r="CK54" s="26">
        <f ca="1">Stock!CK243</f>
        <v>4087.125</v>
      </c>
      <c r="CL54" s="26">
        <f ca="1">Stock!CL243</f>
        <v>3872.1375000000007</v>
      </c>
      <c r="CM54" s="26">
        <f ca="1">Stock!CM243</f>
        <v>4030.4250000000002</v>
      </c>
    </row>
    <row r="55" spans="2:91" hidden="1" x14ac:dyDescent="0.2">
      <c r="B55" s="234" t="str">
        <f>Inputs!GY23</f>
        <v>Milk</v>
      </c>
      <c r="C55" s="19" t="str">
        <f>Inputs!$J$16</f>
        <v>EUR</v>
      </c>
      <c r="D55" s="19" t="s">
        <v>19</v>
      </c>
      <c r="E55" s="27">
        <f t="shared" ca="1" si="77"/>
        <v>282.82800000000003</v>
      </c>
      <c r="F55" s="27">
        <f t="shared" ca="1" si="77"/>
        <v>1196.4960000000003</v>
      </c>
      <c r="G55" s="27">
        <f t="shared" ca="1" si="77"/>
        <v>1299.1440000000002</v>
      </c>
      <c r="H55" s="27">
        <f t="shared" ca="1" si="77"/>
        <v>1364.4960000000001</v>
      </c>
      <c r="I55" s="27">
        <f t="shared" ca="1" si="77"/>
        <v>1552.4040000000005</v>
      </c>
      <c r="J55" s="27"/>
      <c r="K55" s="27">
        <f t="shared" ca="1" si="78"/>
        <v>0</v>
      </c>
      <c r="L55" s="27">
        <f t="shared" ca="1" si="78"/>
        <v>0</v>
      </c>
      <c r="M55" s="27">
        <f t="shared" ca="1" si="78"/>
        <v>0</v>
      </c>
      <c r="N55" s="27">
        <f t="shared" ca="1" si="78"/>
        <v>282.82800000000003</v>
      </c>
      <c r="O55" s="27">
        <f t="shared" ca="1" si="78"/>
        <v>278.29200000000009</v>
      </c>
      <c r="P55" s="27">
        <f t="shared" ca="1" si="78"/>
        <v>288.03600000000006</v>
      </c>
      <c r="Q55" s="27">
        <f t="shared" ca="1" si="78"/>
        <v>302.6520000000001</v>
      </c>
      <c r="R55" s="27">
        <f t="shared" ca="1" si="78"/>
        <v>327.51600000000008</v>
      </c>
      <c r="S55" s="27">
        <f t="shared" ca="1" si="78"/>
        <v>300.13200000000006</v>
      </c>
      <c r="T55" s="27">
        <f t="shared" ca="1" si="78"/>
        <v>312.73200000000003</v>
      </c>
      <c r="U55" s="27">
        <f t="shared" ca="1" si="79"/>
        <v>328.77600000000007</v>
      </c>
      <c r="V55" s="27">
        <f t="shared" ca="1" si="79"/>
        <v>357.50400000000008</v>
      </c>
      <c r="W55" s="27">
        <f t="shared" ca="1" si="79"/>
        <v>314.16000000000008</v>
      </c>
      <c r="X55" s="27">
        <f t="shared" ca="1" si="79"/>
        <v>329.11200000000008</v>
      </c>
      <c r="Y55" s="27">
        <f t="shared" ca="1" si="79"/>
        <v>347.76000000000005</v>
      </c>
      <c r="Z55" s="27">
        <f t="shared" ca="1" si="79"/>
        <v>373.46400000000006</v>
      </c>
      <c r="AA55" s="27">
        <f t="shared" ca="1" si="79"/>
        <v>360.10800000000006</v>
      </c>
      <c r="AB55" s="27">
        <f t="shared" ca="1" si="79"/>
        <v>374.05200000000002</v>
      </c>
      <c r="AC55" s="27">
        <f t="shared" ca="1" si="79"/>
        <v>391.94400000000007</v>
      </c>
      <c r="AD55" s="27">
        <f t="shared" ca="1" si="79"/>
        <v>426.30000000000013</v>
      </c>
      <c r="AE55" s="27"/>
      <c r="AF55" s="26">
        <f ca="1">Stock!AF260</f>
        <v>0</v>
      </c>
      <c r="AG55" s="26">
        <f ca="1">Stock!AG260</f>
        <v>0</v>
      </c>
      <c r="AH55" s="26">
        <f ca="1">Stock!AH260</f>
        <v>0</v>
      </c>
      <c r="AI55" s="26">
        <f ca="1">Stock!AI260</f>
        <v>0</v>
      </c>
      <c r="AJ55" s="26">
        <f ca="1">Stock!AJ260</f>
        <v>0</v>
      </c>
      <c r="AK55" s="26">
        <f ca="1">Stock!AK260</f>
        <v>0</v>
      </c>
      <c r="AL55" s="26">
        <f ca="1">Stock!AL260</f>
        <v>0</v>
      </c>
      <c r="AM55" s="26">
        <f ca="1">Stock!AM260</f>
        <v>0</v>
      </c>
      <c r="AN55" s="26">
        <f ca="1">Stock!AN260</f>
        <v>0</v>
      </c>
      <c r="AO55" s="26">
        <f ca="1">Stock!AO260</f>
        <v>93.240000000000009</v>
      </c>
      <c r="AP55" s="26">
        <f ca="1">Stock!AP260</f>
        <v>91.64400000000002</v>
      </c>
      <c r="AQ55" s="26">
        <f ca="1">Stock!AQ260</f>
        <v>97.944000000000017</v>
      </c>
      <c r="AR55" s="26">
        <f ca="1">Stock!AR260</f>
        <v>104.41200000000003</v>
      </c>
      <c r="AS55" s="26">
        <f ca="1">Stock!AS260</f>
        <v>73.332000000000022</v>
      </c>
      <c r="AT55" s="26">
        <f ca="1">Stock!AT260</f>
        <v>100.54800000000002</v>
      </c>
      <c r="AU55" s="26">
        <f ca="1">Stock!AU260</f>
        <v>93.324000000000026</v>
      </c>
      <c r="AV55" s="26">
        <f ca="1">Stock!AV260</f>
        <v>97.104000000000013</v>
      </c>
      <c r="AW55" s="26">
        <f ca="1">Stock!AW260</f>
        <v>97.608000000000018</v>
      </c>
      <c r="AX55" s="26">
        <f ca="1">Stock!AX260</f>
        <v>97.104000000000013</v>
      </c>
      <c r="AY55" s="26">
        <f ca="1">Stock!AY260</f>
        <v>109.95600000000003</v>
      </c>
      <c r="AZ55" s="26">
        <f ca="1">Stock!AZ260</f>
        <v>95.592000000000027</v>
      </c>
      <c r="BA55" s="26">
        <f ca="1">Stock!BA260</f>
        <v>107.18400000000003</v>
      </c>
      <c r="BB55" s="26">
        <f ca="1">Stock!BB260</f>
        <v>109.20000000000002</v>
      </c>
      <c r="BC55" s="26">
        <f ca="1">Stock!BC260</f>
        <v>111.13200000000002</v>
      </c>
      <c r="BD55" s="26">
        <f ca="1">Stock!BD260</f>
        <v>113.31600000000002</v>
      </c>
      <c r="BE55" s="26">
        <f ca="1">Stock!BE260</f>
        <v>78.204000000000022</v>
      </c>
      <c r="BF55" s="26">
        <f ca="1">Stock!BF260</f>
        <v>108.61200000000002</v>
      </c>
      <c r="BG55" s="26">
        <f ca="1">Stock!BG260</f>
        <v>102.81600000000002</v>
      </c>
      <c r="BH55" s="26">
        <f ca="1">Stock!BH260</f>
        <v>106.17600000000002</v>
      </c>
      <c r="BI55" s="26">
        <f ca="1">Stock!BI260</f>
        <v>103.74000000000002</v>
      </c>
      <c r="BJ55" s="26">
        <f ca="1">Stock!BJ260</f>
        <v>104.58000000000003</v>
      </c>
      <c r="BK55" s="26">
        <f ca="1">Stock!BK260</f>
        <v>122.89200000000002</v>
      </c>
      <c r="BL55" s="26">
        <f ca="1">Stock!BL260</f>
        <v>101.30400000000002</v>
      </c>
      <c r="BM55" s="26">
        <f ca="1">Stock!BM260</f>
        <v>117.26400000000002</v>
      </c>
      <c r="BN55" s="26">
        <f ca="1">Stock!BN260</f>
        <v>120.37200000000003</v>
      </c>
      <c r="BO55" s="26">
        <f ca="1">Stock!BO260</f>
        <v>119.86800000000002</v>
      </c>
      <c r="BP55" s="26">
        <f ca="1">Stock!BP260</f>
        <v>120.12000000000002</v>
      </c>
      <c r="BQ55" s="26">
        <f ca="1">Stock!BQ260</f>
        <v>82.320000000000022</v>
      </c>
      <c r="BR55" s="26">
        <f ca="1">Stock!BR260</f>
        <v>111.72000000000003</v>
      </c>
      <c r="BS55" s="26">
        <f ca="1">Stock!BS260</f>
        <v>107.60400000000001</v>
      </c>
      <c r="BT55" s="26">
        <f ca="1">Stock!BT260</f>
        <v>114.91200000000003</v>
      </c>
      <c r="BU55" s="26">
        <f ca="1">Stock!BU260</f>
        <v>106.59600000000003</v>
      </c>
      <c r="BV55" s="26">
        <f ca="1">Stock!BV260</f>
        <v>110.96400000000003</v>
      </c>
      <c r="BW55" s="26">
        <f ca="1">Stock!BW260</f>
        <v>128.60400000000001</v>
      </c>
      <c r="BX55" s="26">
        <f ca="1">Stock!BX260</f>
        <v>108.19200000000002</v>
      </c>
      <c r="BY55" s="26">
        <f ca="1">Stock!BY260</f>
        <v>124.32000000000002</v>
      </c>
      <c r="BZ55" s="26">
        <f ca="1">Stock!BZ260</f>
        <v>124.06800000000003</v>
      </c>
      <c r="CA55" s="26">
        <f ca="1">Stock!CA260</f>
        <v>125.07600000000002</v>
      </c>
      <c r="CB55" s="26">
        <f ca="1">Stock!CB260</f>
        <v>140.44800000000001</v>
      </c>
      <c r="CC55" s="26">
        <f ca="1">Stock!CC260</f>
        <v>93.492000000000019</v>
      </c>
      <c r="CD55" s="26">
        <f ca="1">Stock!CD260</f>
        <v>126.16800000000002</v>
      </c>
      <c r="CE55" s="26">
        <f ca="1">Stock!CE260</f>
        <v>121.12800000000003</v>
      </c>
      <c r="CF55" s="26">
        <f ca="1">Stock!CF260</f>
        <v>129.94800000000001</v>
      </c>
      <c r="CG55" s="26">
        <f ca="1">Stock!CG260</f>
        <v>122.97600000000003</v>
      </c>
      <c r="CH55" s="26">
        <f ca="1">Stock!CH260</f>
        <v>126.92400000000002</v>
      </c>
      <c r="CI55" s="26">
        <f ca="1">Stock!CI260</f>
        <v>142.80000000000004</v>
      </c>
      <c r="CJ55" s="26">
        <f ca="1">Stock!CJ260</f>
        <v>122.22000000000003</v>
      </c>
      <c r="CK55" s="26">
        <f ca="1">Stock!CK260</f>
        <v>145.32000000000005</v>
      </c>
      <c r="CL55" s="26">
        <f ca="1">Stock!CL260</f>
        <v>137.67600000000004</v>
      </c>
      <c r="CM55" s="26">
        <f ca="1">Stock!CM260</f>
        <v>143.30400000000003</v>
      </c>
    </row>
    <row r="56" spans="2:91" hidden="1" x14ac:dyDescent="0.2">
      <c r="B56" s="234" t="str">
        <f>Inputs!GY24</f>
        <v>Mushrooms</v>
      </c>
      <c r="C56" s="19" t="str">
        <f>Inputs!$J$16</f>
        <v>EUR</v>
      </c>
      <c r="D56" s="19" t="s">
        <v>19</v>
      </c>
      <c r="E56" s="27">
        <f t="shared" ca="1" si="77"/>
        <v>3054.5424000000003</v>
      </c>
      <c r="F56" s="27">
        <f t="shared" ca="1" si="77"/>
        <v>12922.156800000001</v>
      </c>
      <c r="G56" s="27">
        <f t="shared" ca="1" si="77"/>
        <v>14030.755200000003</v>
      </c>
      <c r="H56" s="27">
        <f t="shared" ca="1" si="77"/>
        <v>14736.556800000002</v>
      </c>
      <c r="I56" s="27">
        <f t="shared" ca="1" si="77"/>
        <v>16765.963200000006</v>
      </c>
      <c r="J56" s="27"/>
      <c r="K56" s="27">
        <f t="shared" ca="1" si="78"/>
        <v>0</v>
      </c>
      <c r="L56" s="27">
        <f t="shared" ca="1" si="78"/>
        <v>0</v>
      </c>
      <c r="M56" s="27">
        <f t="shared" ca="1" si="78"/>
        <v>0</v>
      </c>
      <c r="N56" s="27">
        <f t="shared" ca="1" si="78"/>
        <v>3054.5424000000003</v>
      </c>
      <c r="O56" s="27">
        <f t="shared" ca="1" si="78"/>
        <v>3005.5536000000002</v>
      </c>
      <c r="P56" s="27">
        <f t="shared" ca="1" si="78"/>
        <v>3110.7888000000003</v>
      </c>
      <c r="Q56" s="27">
        <f t="shared" ca="1" si="78"/>
        <v>3268.6416000000008</v>
      </c>
      <c r="R56" s="27">
        <f t="shared" ca="1" si="78"/>
        <v>3537.1728000000007</v>
      </c>
      <c r="S56" s="27">
        <f t="shared" ca="1" si="78"/>
        <v>3241.4256000000005</v>
      </c>
      <c r="T56" s="27">
        <f t="shared" ca="1" si="78"/>
        <v>3377.5056000000004</v>
      </c>
      <c r="U56" s="27">
        <f t="shared" ca="1" si="79"/>
        <v>3550.7808000000005</v>
      </c>
      <c r="V56" s="27">
        <f t="shared" ca="1" si="79"/>
        <v>3861.043200000001</v>
      </c>
      <c r="W56" s="27">
        <f t="shared" ca="1" si="79"/>
        <v>3392.9280000000008</v>
      </c>
      <c r="X56" s="27">
        <f t="shared" ca="1" si="79"/>
        <v>3554.4096000000004</v>
      </c>
      <c r="Y56" s="27">
        <f t="shared" ca="1" si="79"/>
        <v>3755.8080000000009</v>
      </c>
      <c r="Z56" s="27">
        <f t="shared" ca="1" si="79"/>
        <v>4033.4112000000005</v>
      </c>
      <c r="AA56" s="27">
        <f t="shared" ca="1" si="79"/>
        <v>3889.166400000001</v>
      </c>
      <c r="AB56" s="27">
        <f t="shared" ca="1" si="79"/>
        <v>4039.7616000000007</v>
      </c>
      <c r="AC56" s="27">
        <f t="shared" ca="1" si="79"/>
        <v>4232.9952000000012</v>
      </c>
      <c r="AD56" s="27">
        <f t="shared" ca="1" si="79"/>
        <v>4604.0400000000009</v>
      </c>
      <c r="AE56" s="27"/>
      <c r="AF56" s="26">
        <f ca="1">Stock!AF277</f>
        <v>0</v>
      </c>
      <c r="AG56" s="26">
        <f ca="1">Stock!AG277</f>
        <v>0</v>
      </c>
      <c r="AH56" s="26">
        <f ca="1">Stock!AH277</f>
        <v>0</v>
      </c>
      <c r="AI56" s="26">
        <f ca="1">Stock!AI277</f>
        <v>0</v>
      </c>
      <c r="AJ56" s="26">
        <f ca="1">Stock!AJ277</f>
        <v>0</v>
      </c>
      <c r="AK56" s="26">
        <f ca="1">Stock!AK277</f>
        <v>0</v>
      </c>
      <c r="AL56" s="26">
        <f ca="1">Stock!AL277</f>
        <v>0</v>
      </c>
      <c r="AM56" s="26">
        <f ca="1">Stock!AM277</f>
        <v>0</v>
      </c>
      <c r="AN56" s="26">
        <f ca="1">Stock!AN277</f>
        <v>0</v>
      </c>
      <c r="AO56" s="26">
        <f ca="1">Stock!AO277</f>
        <v>1006.9920000000002</v>
      </c>
      <c r="AP56" s="26">
        <f ca="1">Stock!AP277</f>
        <v>989.75520000000017</v>
      </c>
      <c r="AQ56" s="26">
        <f ca="1">Stock!AQ277</f>
        <v>1057.7952000000002</v>
      </c>
      <c r="AR56" s="26">
        <f ca="1">Stock!AR277</f>
        <v>1127.6496000000002</v>
      </c>
      <c r="AS56" s="26">
        <f ca="1">Stock!AS277</f>
        <v>791.98559999999998</v>
      </c>
      <c r="AT56" s="26">
        <f ca="1">Stock!AT277</f>
        <v>1085.9184000000002</v>
      </c>
      <c r="AU56" s="26">
        <f ca="1">Stock!AU277</f>
        <v>1007.8992000000003</v>
      </c>
      <c r="AV56" s="26">
        <f ca="1">Stock!AV277</f>
        <v>1048.7232000000001</v>
      </c>
      <c r="AW56" s="26">
        <f ca="1">Stock!AW277</f>
        <v>1054.1664000000003</v>
      </c>
      <c r="AX56" s="26">
        <f ca="1">Stock!AX277</f>
        <v>1048.7232000000001</v>
      </c>
      <c r="AY56" s="26">
        <f ca="1">Stock!AY277</f>
        <v>1187.5248000000001</v>
      </c>
      <c r="AZ56" s="26">
        <f ca="1">Stock!AZ277</f>
        <v>1032.3936000000001</v>
      </c>
      <c r="BA56" s="26">
        <f ca="1">Stock!BA277</f>
        <v>1157.5872000000004</v>
      </c>
      <c r="BB56" s="26">
        <f ca="1">Stock!BB277</f>
        <v>1179.3600000000001</v>
      </c>
      <c r="BC56" s="26">
        <f ca="1">Stock!BC277</f>
        <v>1200.2256000000002</v>
      </c>
      <c r="BD56" s="26">
        <f ca="1">Stock!BD277</f>
        <v>1223.8128000000002</v>
      </c>
      <c r="BE56" s="26">
        <f ca="1">Stock!BE277</f>
        <v>844.60320000000024</v>
      </c>
      <c r="BF56" s="26">
        <f ca="1">Stock!BF277</f>
        <v>1173.0096000000001</v>
      </c>
      <c r="BG56" s="26">
        <f ca="1">Stock!BG277</f>
        <v>1110.4128000000003</v>
      </c>
      <c r="BH56" s="26">
        <f ca="1">Stock!BH277</f>
        <v>1146.7008000000003</v>
      </c>
      <c r="BI56" s="26">
        <f ca="1">Stock!BI277</f>
        <v>1120.3920000000001</v>
      </c>
      <c r="BJ56" s="26">
        <f ca="1">Stock!BJ277</f>
        <v>1129.4640000000002</v>
      </c>
      <c r="BK56" s="26">
        <f ca="1">Stock!BK277</f>
        <v>1327.2336000000005</v>
      </c>
      <c r="BL56" s="26">
        <f ca="1">Stock!BL277</f>
        <v>1094.0832000000003</v>
      </c>
      <c r="BM56" s="26">
        <f ca="1">Stock!BM277</f>
        <v>1266.4512000000004</v>
      </c>
      <c r="BN56" s="26">
        <f ca="1">Stock!BN277</f>
        <v>1300.0176000000001</v>
      </c>
      <c r="BO56" s="26">
        <f ca="1">Stock!BO277</f>
        <v>1294.5744000000002</v>
      </c>
      <c r="BP56" s="26">
        <f ca="1">Stock!BP277</f>
        <v>1297.2960000000003</v>
      </c>
      <c r="BQ56" s="26">
        <f ca="1">Stock!BQ277</f>
        <v>889.05600000000015</v>
      </c>
      <c r="BR56" s="26">
        <f ca="1">Stock!BR277</f>
        <v>1206.5760000000002</v>
      </c>
      <c r="BS56" s="26">
        <f ca="1">Stock!BS277</f>
        <v>1162.1232000000002</v>
      </c>
      <c r="BT56" s="26">
        <f ca="1">Stock!BT277</f>
        <v>1241.0496000000003</v>
      </c>
      <c r="BU56" s="26">
        <f ca="1">Stock!BU277</f>
        <v>1151.2368000000001</v>
      </c>
      <c r="BV56" s="26">
        <f ca="1">Stock!BV277</f>
        <v>1198.4112000000002</v>
      </c>
      <c r="BW56" s="26">
        <f ca="1">Stock!BW277</f>
        <v>1388.9232000000004</v>
      </c>
      <c r="BX56" s="26">
        <f ca="1">Stock!BX277</f>
        <v>1168.4736000000003</v>
      </c>
      <c r="BY56" s="26">
        <f ca="1">Stock!BY277</f>
        <v>1342.6560000000002</v>
      </c>
      <c r="BZ56" s="26">
        <f ca="1">Stock!BZ277</f>
        <v>1339.9344000000001</v>
      </c>
      <c r="CA56" s="26">
        <f ca="1">Stock!CA277</f>
        <v>1350.8208000000002</v>
      </c>
      <c r="CB56" s="26">
        <f ca="1">Stock!CB277</f>
        <v>1516.8384000000003</v>
      </c>
      <c r="CC56" s="26">
        <f ca="1">Stock!CC277</f>
        <v>1009.7136</v>
      </c>
      <c r="CD56" s="26">
        <f ca="1">Stock!CD277</f>
        <v>1362.6144000000004</v>
      </c>
      <c r="CE56" s="26">
        <f ca="1">Stock!CE277</f>
        <v>1308.1824000000001</v>
      </c>
      <c r="CF56" s="26">
        <f ca="1">Stock!CF277</f>
        <v>1403.4384000000002</v>
      </c>
      <c r="CG56" s="26">
        <f ca="1">Stock!CG277</f>
        <v>1328.1408000000001</v>
      </c>
      <c r="CH56" s="26">
        <f ca="1">Stock!CH277</f>
        <v>1370.7792000000002</v>
      </c>
      <c r="CI56" s="26">
        <f ca="1">Stock!CI277</f>
        <v>1542.2400000000002</v>
      </c>
      <c r="CJ56" s="26">
        <f ca="1">Stock!CJ277</f>
        <v>1319.9760000000003</v>
      </c>
      <c r="CK56" s="26">
        <f ca="1">Stock!CK277</f>
        <v>1569.4560000000004</v>
      </c>
      <c r="CL56" s="26">
        <f ca="1">Stock!CL277</f>
        <v>1486.9008000000001</v>
      </c>
      <c r="CM56" s="26">
        <f ca="1">Stock!CM277</f>
        <v>1547.6832000000004</v>
      </c>
    </row>
    <row r="57" spans="2:91" hidden="1" x14ac:dyDescent="0.2">
      <c r="B57" s="234" t="str">
        <f>Inputs!GY25</f>
        <v>Semi-finished meat products</v>
      </c>
      <c r="C57" s="19" t="str">
        <f>Inputs!$J$16</f>
        <v>EUR</v>
      </c>
      <c r="D57" s="19" t="s">
        <v>19</v>
      </c>
      <c r="E57" s="27">
        <f t="shared" ca="1" si="77"/>
        <v>36537.782399999996</v>
      </c>
      <c r="F57" s="27">
        <f t="shared" ca="1" si="77"/>
        <v>154565.3088</v>
      </c>
      <c r="G57" s="27">
        <f t="shared" ca="1" si="77"/>
        <v>167802.56640000001</v>
      </c>
      <c r="H57" s="27">
        <f t="shared" ca="1" si="77"/>
        <v>176233.68</v>
      </c>
      <c r="I57" s="27">
        <f t="shared" ca="1" si="77"/>
        <v>200503.4976</v>
      </c>
      <c r="J57" s="27"/>
      <c r="K57" s="27">
        <f t="shared" ca="1" si="78"/>
        <v>0</v>
      </c>
      <c r="L57" s="27">
        <f t="shared" ca="1" si="78"/>
        <v>0</v>
      </c>
      <c r="M57" s="27">
        <f t="shared" ca="1" si="78"/>
        <v>0</v>
      </c>
      <c r="N57" s="27">
        <f t="shared" ca="1" si="78"/>
        <v>36537.782399999996</v>
      </c>
      <c r="O57" s="27">
        <f t="shared" ca="1" si="78"/>
        <v>35949.715199999999</v>
      </c>
      <c r="P57" s="27">
        <f t="shared" ca="1" si="78"/>
        <v>37217.376000000004</v>
      </c>
      <c r="Q57" s="27">
        <f t="shared" ca="1" si="78"/>
        <v>39095.078399999999</v>
      </c>
      <c r="R57" s="27">
        <f t="shared" ca="1" si="78"/>
        <v>42303.139200000005</v>
      </c>
      <c r="S57" s="27">
        <f t="shared" ca="1" si="78"/>
        <v>38769.696000000004</v>
      </c>
      <c r="T57" s="27">
        <f t="shared" ca="1" si="78"/>
        <v>40384.713600000003</v>
      </c>
      <c r="U57" s="27">
        <f t="shared" ca="1" si="79"/>
        <v>42465.830400000006</v>
      </c>
      <c r="V57" s="27">
        <f t="shared" ca="1" si="79"/>
        <v>46182.326399999998</v>
      </c>
      <c r="W57" s="27">
        <f t="shared" ca="1" si="79"/>
        <v>40564.339200000002</v>
      </c>
      <c r="X57" s="27">
        <f t="shared" ca="1" si="79"/>
        <v>42511.593600000007</v>
      </c>
      <c r="Y57" s="27">
        <f t="shared" ca="1" si="79"/>
        <v>44926.559999999998</v>
      </c>
      <c r="Z57" s="27">
        <f t="shared" ca="1" si="79"/>
        <v>48231.1872</v>
      </c>
      <c r="AA57" s="27">
        <f t="shared" ca="1" si="79"/>
        <v>46516.176000000007</v>
      </c>
      <c r="AB57" s="27">
        <f t="shared" ca="1" si="79"/>
        <v>48314.246400000004</v>
      </c>
      <c r="AC57" s="27">
        <f t="shared" ca="1" si="79"/>
        <v>50617.324800000002</v>
      </c>
      <c r="AD57" s="27">
        <f t="shared" ca="1" si="79"/>
        <v>55055.750400000004</v>
      </c>
      <c r="AE57" s="27"/>
      <c r="AF57" s="26">
        <f ca="1">Stock!AF294</f>
        <v>0</v>
      </c>
      <c r="AG57" s="26">
        <f ca="1">Stock!AG294</f>
        <v>0</v>
      </c>
      <c r="AH57" s="26">
        <f ca="1">Stock!AH294</f>
        <v>0</v>
      </c>
      <c r="AI57" s="26">
        <f ca="1">Stock!AI294</f>
        <v>0</v>
      </c>
      <c r="AJ57" s="26">
        <f ca="1">Stock!AJ294</f>
        <v>0</v>
      </c>
      <c r="AK57" s="26">
        <f ca="1">Stock!AK294</f>
        <v>0</v>
      </c>
      <c r="AL57" s="26">
        <f ca="1">Stock!AL294</f>
        <v>0</v>
      </c>
      <c r="AM57" s="26">
        <f ca="1">Stock!AM294</f>
        <v>0</v>
      </c>
      <c r="AN57" s="26">
        <f ca="1">Stock!AN294</f>
        <v>0</v>
      </c>
      <c r="AO57" s="26">
        <f ca="1">Stock!AO294</f>
        <v>12039.148800000001</v>
      </c>
      <c r="AP57" s="26">
        <f ca="1">Stock!AP294</f>
        <v>11842.588800000001</v>
      </c>
      <c r="AQ57" s="26">
        <f ca="1">Stock!AQ294</f>
        <v>12656.0448</v>
      </c>
      <c r="AR57" s="26">
        <f ca="1">Stock!AR294</f>
        <v>13486.4352</v>
      </c>
      <c r="AS57" s="26">
        <f ca="1">Stock!AS294</f>
        <v>9473.3856000000014</v>
      </c>
      <c r="AT57" s="26">
        <f ca="1">Stock!AT294</f>
        <v>12989.894399999999</v>
      </c>
      <c r="AU57" s="26">
        <f ca="1">Stock!AU294</f>
        <v>12059.510400000001</v>
      </c>
      <c r="AV57" s="26">
        <f ca="1">Stock!AV294</f>
        <v>12547.584000000001</v>
      </c>
      <c r="AW57" s="26">
        <f ca="1">Stock!AW294</f>
        <v>12610.281600000002</v>
      </c>
      <c r="AX57" s="26">
        <f ca="1">Stock!AX294</f>
        <v>12547.584000000001</v>
      </c>
      <c r="AY57" s="26">
        <f ca="1">Stock!AY294</f>
        <v>14199.897600000002</v>
      </c>
      <c r="AZ57" s="26">
        <f ca="1">Stock!AZ294</f>
        <v>12347.596799999999</v>
      </c>
      <c r="BA57" s="26">
        <f ca="1">Stock!BA294</f>
        <v>13849.113600000001</v>
      </c>
      <c r="BB57" s="26">
        <f ca="1">Stock!BB294</f>
        <v>14099.904000000002</v>
      </c>
      <c r="BC57" s="26">
        <f ca="1">Stock!BC294</f>
        <v>14354.1216</v>
      </c>
      <c r="BD57" s="26">
        <f ca="1">Stock!BD294</f>
        <v>14633.740800000001</v>
      </c>
      <c r="BE57" s="26">
        <f ca="1">Stock!BE294</f>
        <v>10107.216</v>
      </c>
      <c r="BF57" s="26">
        <f ca="1">Stock!BF294</f>
        <v>14028.739200000002</v>
      </c>
      <c r="BG57" s="26">
        <f ca="1">Stock!BG294</f>
        <v>13277.980799999999</v>
      </c>
      <c r="BH57" s="26">
        <f ca="1">Stock!BH294</f>
        <v>13711.824000000001</v>
      </c>
      <c r="BI57" s="26">
        <f ca="1">Stock!BI294</f>
        <v>13394.908800000001</v>
      </c>
      <c r="BJ57" s="26">
        <f ca="1">Stock!BJ294</f>
        <v>13503.369600000002</v>
      </c>
      <c r="BK57" s="26">
        <f ca="1">Stock!BK294</f>
        <v>15872.572800000005</v>
      </c>
      <c r="BL57" s="26">
        <f ca="1">Stock!BL294</f>
        <v>13089.888000000001</v>
      </c>
      <c r="BM57" s="26">
        <f ca="1">Stock!BM294</f>
        <v>15150.6432</v>
      </c>
      <c r="BN57" s="26">
        <f ca="1">Stock!BN294</f>
        <v>15547.190399999998</v>
      </c>
      <c r="BO57" s="26">
        <f ca="1">Stock!BO294</f>
        <v>15484.492799999998</v>
      </c>
      <c r="BP57" s="26">
        <f ca="1">Stock!BP294</f>
        <v>15509.894400000001</v>
      </c>
      <c r="BQ57" s="26">
        <f ca="1">Stock!BQ294</f>
        <v>10629.1584</v>
      </c>
      <c r="BR57" s="26">
        <f ca="1">Stock!BR294</f>
        <v>14425.286400000001</v>
      </c>
      <c r="BS57" s="26">
        <f ca="1">Stock!BS294</f>
        <v>13903.344000000001</v>
      </c>
      <c r="BT57" s="26">
        <f ca="1">Stock!BT294</f>
        <v>14842.195199999998</v>
      </c>
      <c r="BU57" s="26">
        <f ca="1">Stock!BU294</f>
        <v>13766.054400000005</v>
      </c>
      <c r="BV57" s="26">
        <f ca="1">Stock!BV294</f>
        <v>14337.1872</v>
      </c>
      <c r="BW57" s="26">
        <f ca="1">Stock!BW294</f>
        <v>16614.864000000001</v>
      </c>
      <c r="BX57" s="26">
        <f ca="1">Stock!BX294</f>
        <v>13974.5088</v>
      </c>
      <c r="BY57" s="26">
        <f ca="1">Stock!BY294</f>
        <v>16052.198399999999</v>
      </c>
      <c r="BZ57" s="26">
        <f ca="1">Stock!BZ294</f>
        <v>16026.796800000002</v>
      </c>
      <c r="CA57" s="26">
        <f ca="1">Stock!CA294</f>
        <v>16152.191999999999</v>
      </c>
      <c r="CB57" s="26">
        <f ca="1">Stock!CB294</f>
        <v>18141.782400000004</v>
      </c>
      <c r="CC57" s="26">
        <f ca="1">Stock!CC294</f>
        <v>12076.444800000001</v>
      </c>
      <c r="CD57" s="26">
        <f ca="1">Stock!CD294</f>
        <v>16297.948800000002</v>
      </c>
      <c r="CE57" s="26">
        <f ca="1">Stock!CE294</f>
        <v>15647.183999999999</v>
      </c>
      <c r="CF57" s="26">
        <f ca="1">Stock!CF294</f>
        <v>16786.022400000002</v>
      </c>
      <c r="CG57" s="26">
        <f ca="1">Stock!CG294</f>
        <v>15881.04</v>
      </c>
      <c r="CH57" s="26">
        <f ca="1">Stock!CH294</f>
        <v>16397.9424</v>
      </c>
      <c r="CI57" s="26">
        <f ca="1">Stock!CI294</f>
        <v>18438.336000000003</v>
      </c>
      <c r="CJ57" s="26">
        <f ca="1">Stock!CJ294</f>
        <v>15781.046400000003</v>
      </c>
      <c r="CK57" s="26">
        <f ca="1">Stock!CK294</f>
        <v>18763.718400000002</v>
      </c>
      <c r="CL57" s="26">
        <f ca="1">Stock!CL294</f>
        <v>17779.103999999999</v>
      </c>
      <c r="CM57" s="26">
        <f ca="1">Stock!CM294</f>
        <v>18512.928000000004</v>
      </c>
    </row>
    <row r="58" spans="2:91" hidden="1" x14ac:dyDescent="0.2">
      <c r="B58" s="234" t="str">
        <f>Inputs!GY26</f>
        <v>Sugar</v>
      </c>
      <c r="C58" s="19" t="str">
        <f>Inputs!$J$16</f>
        <v>EUR</v>
      </c>
      <c r="D58" s="19" t="s">
        <v>19</v>
      </c>
      <c r="E58" s="27">
        <f t="shared" ca="1" si="77"/>
        <v>0</v>
      </c>
      <c r="F58" s="27">
        <f t="shared" ca="1" si="77"/>
        <v>0</v>
      </c>
      <c r="G58" s="27">
        <f t="shared" ca="1" si="77"/>
        <v>0</v>
      </c>
      <c r="H58" s="27">
        <f t="shared" ca="1" si="77"/>
        <v>0</v>
      </c>
      <c r="I58" s="27">
        <f t="shared" ca="1" si="77"/>
        <v>0</v>
      </c>
      <c r="J58" s="27"/>
      <c r="K58" s="27">
        <f t="shared" ca="1" si="78"/>
        <v>0</v>
      </c>
      <c r="L58" s="27">
        <f t="shared" ca="1" si="78"/>
        <v>0</v>
      </c>
      <c r="M58" s="27">
        <f t="shared" ca="1" si="78"/>
        <v>0</v>
      </c>
      <c r="N58" s="27">
        <f t="shared" ca="1" si="78"/>
        <v>0</v>
      </c>
      <c r="O58" s="27">
        <f t="shared" ca="1" si="78"/>
        <v>0</v>
      </c>
      <c r="P58" s="27">
        <f t="shared" ca="1" si="78"/>
        <v>0</v>
      </c>
      <c r="Q58" s="27">
        <f t="shared" ca="1" si="78"/>
        <v>0</v>
      </c>
      <c r="R58" s="27">
        <f t="shared" ca="1" si="78"/>
        <v>0</v>
      </c>
      <c r="S58" s="27">
        <f t="shared" ca="1" si="78"/>
        <v>0</v>
      </c>
      <c r="T58" s="27">
        <f t="shared" ca="1" si="78"/>
        <v>0</v>
      </c>
      <c r="U58" s="27">
        <f t="shared" ca="1" si="79"/>
        <v>0</v>
      </c>
      <c r="V58" s="27">
        <f t="shared" ca="1" si="79"/>
        <v>0</v>
      </c>
      <c r="W58" s="27">
        <f t="shared" ca="1" si="79"/>
        <v>0</v>
      </c>
      <c r="X58" s="27">
        <f t="shared" ca="1" si="79"/>
        <v>0</v>
      </c>
      <c r="Y58" s="27">
        <f t="shared" ca="1" si="79"/>
        <v>0</v>
      </c>
      <c r="Z58" s="27">
        <f t="shared" ca="1" si="79"/>
        <v>0</v>
      </c>
      <c r="AA58" s="27">
        <f t="shared" ca="1" si="79"/>
        <v>0</v>
      </c>
      <c r="AB58" s="27">
        <f t="shared" ca="1" si="79"/>
        <v>0</v>
      </c>
      <c r="AC58" s="27">
        <f t="shared" ca="1" si="79"/>
        <v>0</v>
      </c>
      <c r="AD58" s="27">
        <f t="shared" ca="1" si="79"/>
        <v>0</v>
      </c>
      <c r="AE58" s="27"/>
      <c r="AF58" s="26">
        <f ca="1">Stock!AF311</f>
        <v>0</v>
      </c>
      <c r="AG58" s="26">
        <f ca="1">Stock!AG311</f>
        <v>0</v>
      </c>
      <c r="AH58" s="26">
        <f ca="1">Stock!AH311</f>
        <v>0</v>
      </c>
      <c r="AI58" s="26">
        <f ca="1">Stock!AI311</f>
        <v>0</v>
      </c>
      <c r="AJ58" s="26">
        <f ca="1">Stock!AJ311</f>
        <v>0</v>
      </c>
      <c r="AK58" s="26">
        <f ca="1">Stock!AK311</f>
        <v>0</v>
      </c>
      <c r="AL58" s="26">
        <f ca="1">Stock!AL311</f>
        <v>0</v>
      </c>
      <c r="AM58" s="26">
        <f ca="1">Stock!AM311</f>
        <v>0</v>
      </c>
      <c r="AN58" s="26">
        <f ca="1">Stock!AN311</f>
        <v>0</v>
      </c>
      <c r="AO58" s="26">
        <f ca="1">Stock!AO311</f>
        <v>0</v>
      </c>
      <c r="AP58" s="26">
        <f ca="1">Stock!AP311</f>
        <v>0</v>
      </c>
      <c r="AQ58" s="26">
        <f ca="1">Stock!AQ311</f>
        <v>0</v>
      </c>
      <c r="AR58" s="26">
        <f ca="1">Stock!AR311</f>
        <v>0</v>
      </c>
      <c r="AS58" s="26">
        <f ca="1">Stock!AS311</f>
        <v>0</v>
      </c>
      <c r="AT58" s="26">
        <f ca="1">Stock!AT311</f>
        <v>0</v>
      </c>
      <c r="AU58" s="26">
        <f ca="1">Stock!AU311</f>
        <v>0</v>
      </c>
      <c r="AV58" s="26">
        <f ca="1">Stock!AV311</f>
        <v>0</v>
      </c>
      <c r="AW58" s="26">
        <f ca="1">Stock!AW311</f>
        <v>0</v>
      </c>
      <c r="AX58" s="26">
        <f ca="1">Stock!AX311</f>
        <v>0</v>
      </c>
      <c r="AY58" s="26">
        <f ca="1">Stock!AY311</f>
        <v>0</v>
      </c>
      <c r="AZ58" s="26">
        <f ca="1">Stock!AZ311</f>
        <v>0</v>
      </c>
      <c r="BA58" s="26">
        <f ca="1">Stock!BA311</f>
        <v>0</v>
      </c>
      <c r="BB58" s="26">
        <f ca="1">Stock!BB311</f>
        <v>0</v>
      </c>
      <c r="BC58" s="26">
        <f ca="1">Stock!BC311</f>
        <v>0</v>
      </c>
      <c r="BD58" s="26">
        <f ca="1">Stock!BD311</f>
        <v>0</v>
      </c>
      <c r="BE58" s="26">
        <f ca="1">Stock!BE311</f>
        <v>0</v>
      </c>
      <c r="BF58" s="26">
        <f ca="1">Stock!BF311</f>
        <v>0</v>
      </c>
      <c r="BG58" s="26">
        <f ca="1">Stock!BG311</f>
        <v>0</v>
      </c>
      <c r="BH58" s="26">
        <f ca="1">Stock!BH311</f>
        <v>0</v>
      </c>
      <c r="BI58" s="26">
        <f ca="1">Stock!BI311</f>
        <v>0</v>
      </c>
      <c r="BJ58" s="26">
        <f ca="1">Stock!BJ311</f>
        <v>0</v>
      </c>
      <c r="BK58" s="26">
        <f ca="1">Stock!BK311</f>
        <v>0</v>
      </c>
      <c r="BL58" s="26">
        <f ca="1">Stock!BL311</f>
        <v>0</v>
      </c>
      <c r="BM58" s="26">
        <f ca="1">Stock!BM311</f>
        <v>0</v>
      </c>
      <c r="BN58" s="26">
        <f ca="1">Stock!BN311</f>
        <v>0</v>
      </c>
      <c r="BO58" s="26">
        <f ca="1">Stock!BO311</f>
        <v>0</v>
      </c>
      <c r="BP58" s="26">
        <f ca="1">Stock!BP311</f>
        <v>0</v>
      </c>
      <c r="BQ58" s="26">
        <f ca="1">Stock!BQ311</f>
        <v>0</v>
      </c>
      <c r="BR58" s="26">
        <f ca="1">Stock!BR311</f>
        <v>0</v>
      </c>
      <c r="BS58" s="26">
        <f ca="1">Stock!BS311</f>
        <v>0</v>
      </c>
      <c r="BT58" s="26">
        <f ca="1">Stock!BT311</f>
        <v>0</v>
      </c>
      <c r="BU58" s="26">
        <f ca="1">Stock!BU311</f>
        <v>0</v>
      </c>
      <c r="BV58" s="26">
        <f ca="1">Stock!BV311</f>
        <v>0</v>
      </c>
      <c r="BW58" s="26">
        <f ca="1">Stock!BW311</f>
        <v>0</v>
      </c>
      <c r="BX58" s="26">
        <f ca="1">Stock!BX311</f>
        <v>0</v>
      </c>
      <c r="BY58" s="26">
        <f ca="1">Stock!BY311</f>
        <v>0</v>
      </c>
      <c r="BZ58" s="26">
        <f ca="1">Stock!BZ311</f>
        <v>0</v>
      </c>
      <c r="CA58" s="26">
        <f ca="1">Stock!CA311</f>
        <v>0</v>
      </c>
      <c r="CB58" s="26">
        <f ca="1">Stock!CB311</f>
        <v>0</v>
      </c>
      <c r="CC58" s="26">
        <f ca="1">Stock!CC311</f>
        <v>0</v>
      </c>
      <c r="CD58" s="26">
        <f ca="1">Stock!CD311</f>
        <v>0</v>
      </c>
      <c r="CE58" s="26">
        <f ca="1">Stock!CE311</f>
        <v>0</v>
      </c>
      <c r="CF58" s="26">
        <f ca="1">Stock!CF311</f>
        <v>0</v>
      </c>
      <c r="CG58" s="26">
        <f ca="1">Stock!CG311</f>
        <v>0</v>
      </c>
      <c r="CH58" s="26">
        <f ca="1">Stock!CH311</f>
        <v>0</v>
      </c>
      <c r="CI58" s="26">
        <f ca="1">Stock!CI311</f>
        <v>0</v>
      </c>
      <c r="CJ58" s="26">
        <f ca="1">Stock!CJ311</f>
        <v>0</v>
      </c>
      <c r="CK58" s="26">
        <f ca="1">Stock!CK311</f>
        <v>0</v>
      </c>
      <c r="CL58" s="26">
        <f ca="1">Stock!CL311</f>
        <v>0</v>
      </c>
      <c r="CM58" s="26">
        <f ca="1">Stock!CM311</f>
        <v>0</v>
      </c>
    </row>
    <row r="59" spans="2:91" hidden="1" x14ac:dyDescent="0.2">
      <c r="B59" s="234" t="str">
        <f>Inputs!GY27</f>
        <v>Butter</v>
      </c>
      <c r="C59" s="19" t="str">
        <f>Inputs!$J$16</f>
        <v>EUR</v>
      </c>
      <c r="D59" s="19" t="s">
        <v>19</v>
      </c>
      <c r="E59" s="27">
        <f t="shared" ca="1" si="77"/>
        <v>1237.3724999999999</v>
      </c>
      <c r="F59" s="27">
        <f t="shared" ca="1" si="77"/>
        <v>5234.6699999999992</v>
      </c>
      <c r="G59" s="27">
        <f t="shared" ca="1" si="77"/>
        <v>5683.7549999999992</v>
      </c>
      <c r="H59" s="27">
        <f t="shared" ca="1" si="77"/>
        <v>5969.6699999999992</v>
      </c>
      <c r="I59" s="27">
        <f t="shared" ca="1" si="77"/>
        <v>6791.7674999999999</v>
      </c>
      <c r="J59" s="27"/>
      <c r="K59" s="27">
        <f t="shared" ca="1" si="78"/>
        <v>0</v>
      </c>
      <c r="L59" s="27">
        <f t="shared" ca="1" si="78"/>
        <v>0</v>
      </c>
      <c r="M59" s="27">
        <f t="shared" ca="1" si="78"/>
        <v>0</v>
      </c>
      <c r="N59" s="27">
        <f t="shared" ca="1" si="78"/>
        <v>1237.3724999999999</v>
      </c>
      <c r="O59" s="27">
        <f t="shared" ca="1" si="78"/>
        <v>1217.5274999999997</v>
      </c>
      <c r="P59" s="27">
        <f t="shared" ca="1" si="78"/>
        <v>1260.1574999999998</v>
      </c>
      <c r="Q59" s="27">
        <f t="shared" ca="1" si="78"/>
        <v>1324.1025</v>
      </c>
      <c r="R59" s="27">
        <f t="shared" ca="1" si="78"/>
        <v>1432.8824999999997</v>
      </c>
      <c r="S59" s="27">
        <f t="shared" ca="1" si="78"/>
        <v>1313.0774999999999</v>
      </c>
      <c r="T59" s="27">
        <f t="shared" ca="1" si="78"/>
        <v>1368.2024999999999</v>
      </c>
      <c r="U59" s="27">
        <f t="shared" ca="1" si="79"/>
        <v>1438.3949999999998</v>
      </c>
      <c r="V59" s="27">
        <f t="shared" ca="1" si="79"/>
        <v>1564.0799999999997</v>
      </c>
      <c r="W59" s="27">
        <f t="shared" ca="1" si="79"/>
        <v>1374.4499999999998</v>
      </c>
      <c r="X59" s="27">
        <f t="shared" ca="1" si="79"/>
        <v>1439.8649999999998</v>
      </c>
      <c r="Y59" s="27">
        <f t="shared" ca="1" si="79"/>
        <v>1521.4499999999996</v>
      </c>
      <c r="Z59" s="27">
        <f t="shared" ca="1" si="79"/>
        <v>1633.9049999999997</v>
      </c>
      <c r="AA59" s="27">
        <f t="shared" ca="1" si="79"/>
        <v>1575.4724999999999</v>
      </c>
      <c r="AB59" s="27">
        <f t="shared" ca="1" si="79"/>
        <v>1636.4775</v>
      </c>
      <c r="AC59" s="27">
        <f t="shared" ca="1" si="79"/>
        <v>1714.7550000000001</v>
      </c>
      <c r="AD59" s="27">
        <f t="shared" ca="1" si="79"/>
        <v>1865.0625</v>
      </c>
      <c r="AE59" s="27"/>
      <c r="AF59" s="26">
        <f ca="1">Stock!AF328</f>
        <v>0</v>
      </c>
      <c r="AG59" s="26">
        <f ca="1">Stock!AG328</f>
        <v>0</v>
      </c>
      <c r="AH59" s="26">
        <f ca="1">Stock!AH328</f>
        <v>0</v>
      </c>
      <c r="AI59" s="26">
        <f ca="1">Stock!AI328</f>
        <v>0</v>
      </c>
      <c r="AJ59" s="26">
        <f ca="1">Stock!AJ328</f>
        <v>0</v>
      </c>
      <c r="AK59" s="26">
        <f ca="1">Stock!AK328</f>
        <v>0</v>
      </c>
      <c r="AL59" s="26">
        <f ca="1">Stock!AL328</f>
        <v>0</v>
      </c>
      <c r="AM59" s="26">
        <f ca="1">Stock!AM328</f>
        <v>0</v>
      </c>
      <c r="AN59" s="26">
        <f ca="1">Stock!AN328</f>
        <v>0</v>
      </c>
      <c r="AO59" s="26">
        <f ca="1">Stock!AO328</f>
        <v>407.92499999999995</v>
      </c>
      <c r="AP59" s="26">
        <f ca="1">Stock!AP328</f>
        <v>400.94249999999994</v>
      </c>
      <c r="AQ59" s="26">
        <f ca="1">Stock!AQ328</f>
        <v>428.505</v>
      </c>
      <c r="AR59" s="26">
        <f ca="1">Stock!AR328</f>
        <v>456.80249999999995</v>
      </c>
      <c r="AS59" s="26">
        <f ca="1">Stock!AS328</f>
        <v>320.82749999999999</v>
      </c>
      <c r="AT59" s="26">
        <f ca="1">Stock!AT328</f>
        <v>439.89749999999992</v>
      </c>
      <c r="AU59" s="26">
        <f ca="1">Stock!AU328</f>
        <v>408.29249999999996</v>
      </c>
      <c r="AV59" s="26">
        <f ca="1">Stock!AV328</f>
        <v>424.82999999999993</v>
      </c>
      <c r="AW59" s="26">
        <f ca="1">Stock!AW328</f>
        <v>427.03499999999991</v>
      </c>
      <c r="AX59" s="26">
        <f ca="1">Stock!AX328</f>
        <v>424.82999999999993</v>
      </c>
      <c r="AY59" s="26">
        <f ca="1">Stock!AY328</f>
        <v>481.0575</v>
      </c>
      <c r="AZ59" s="26">
        <f ca="1">Stock!AZ328</f>
        <v>418.21500000000003</v>
      </c>
      <c r="BA59" s="26">
        <f ca="1">Stock!BA328</f>
        <v>468.92999999999995</v>
      </c>
      <c r="BB59" s="26">
        <f ca="1">Stock!BB328</f>
        <v>477.74999999999989</v>
      </c>
      <c r="BC59" s="26">
        <f ca="1">Stock!BC328</f>
        <v>486.20249999999993</v>
      </c>
      <c r="BD59" s="26">
        <f ca="1">Stock!BD328</f>
        <v>495.75749999999999</v>
      </c>
      <c r="BE59" s="26">
        <f ca="1">Stock!BE328</f>
        <v>342.14249999999993</v>
      </c>
      <c r="BF59" s="26">
        <f ca="1">Stock!BF328</f>
        <v>475.1774999999999</v>
      </c>
      <c r="BG59" s="26">
        <f ca="1">Stock!BG328</f>
        <v>449.82</v>
      </c>
      <c r="BH59" s="26">
        <f ca="1">Stock!BH328</f>
        <v>464.52</v>
      </c>
      <c r="BI59" s="26">
        <f ca="1">Stock!BI328</f>
        <v>453.86249999999995</v>
      </c>
      <c r="BJ59" s="26">
        <f ca="1">Stock!BJ328</f>
        <v>457.53749999999997</v>
      </c>
      <c r="BK59" s="26">
        <f ca="1">Stock!BK328</f>
        <v>537.65249999999992</v>
      </c>
      <c r="BL59" s="26">
        <f ca="1">Stock!BL328</f>
        <v>443.20499999999993</v>
      </c>
      <c r="BM59" s="26">
        <f ca="1">Stock!BM328</f>
        <v>513.02999999999986</v>
      </c>
      <c r="BN59" s="26">
        <f ca="1">Stock!BN328</f>
        <v>526.62749999999994</v>
      </c>
      <c r="BO59" s="26">
        <f ca="1">Stock!BO328</f>
        <v>524.4224999999999</v>
      </c>
      <c r="BP59" s="26">
        <f ca="1">Stock!BP328</f>
        <v>525.52499999999998</v>
      </c>
      <c r="BQ59" s="26">
        <f ca="1">Stock!BQ328</f>
        <v>360.15</v>
      </c>
      <c r="BR59" s="26">
        <f ca="1">Stock!BR328</f>
        <v>488.77499999999998</v>
      </c>
      <c r="BS59" s="26">
        <f ca="1">Stock!BS328</f>
        <v>470.76749999999993</v>
      </c>
      <c r="BT59" s="26">
        <f ca="1">Stock!BT328</f>
        <v>502.73999999999995</v>
      </c>
      <c r="BU59" s="26">
        <f ca="1">Stock!BU328</f>
        <v>466.35749999999996</v>
      </c>
      <c r="BV59" s="26">
        <f ca="1">Stock!BV328</f>
        <v>485.46749999999986</v>
      </c>
      <c r="BW59" s="26">
        <f ca="1">Stock!BW328</f>
        <v>562.64249999999993</v>
      </c>
      <c r="BX59" s="26">
        <f ca="1">Stock!BX328</f>
        <v>473.34</v>
      </c>
      <c r="BY59" s="26">
        <f ca="1">Stock!BY328</f>
        <v>543.9</v>
      </c>
      <c r="BZ59" s="26">
        <f ca="1">Stock!BZ328</f>
        <v>542.7974999999999</v>
      </c>
      <c r="CA59" s="26">
        <f ca="1">Stock!CA328</f>
        <v>547.20749999999998</v>
      </c>
      <c r="CB59" s="26">
        <f ca="1">Stock!CB328</f>
        <v>614.46</v>
      </c>
      <c r="CC59" s="26">
        <f ca="1">Stock!CC328</f>
        <v>409.02749999999997</v>
      </c>
      <c r="CD59" s="26">
        <f ca="1">Stock!CD328</f>
        <v>551.9849999999999</v>
      </c>
      <c r="CE59" s="26">
        <f ca="1">Stock!CE328</f>
        <v>529.93499999999995</v>
      </c>
      <c r="CF59" s="26">
        <f ca="1">Stock!CF328</f>
        <v>568.52250000000004</v>
      </c>
      <c r="CG59" s="26">
        <f ca="1">Stock!CG328</f>
        <v>538.02</v>
      </c>
      <c r="CH59" s="26">
        <f ca="1">Stock!CH328</f>
        <v>555.29250000000002</v>
      </c>
      <c r="CI59" s="26">
        <f ca="1">Stock!CI328</f>
        <v>624.75</v>
      </c>
      <c r="CJ59" s="26">
        <f ca="1">Stock!CJ328</f>
        <v>534.71249999999998</v>
      </c>
      <c r="CK59" s="26">
        <f ca="1">Stock!CK328</f>
        <v>635.77499999999998</v>
      </c>
      <c r="CL59" s="26">
        <f ca="1">Stock!CL328</f>
        <v>602.33249999999998</v>
      </c>
      <c r="CM59" s="26">
        <f ca="1">Stock!CM328</f>
        <v>626.95499999999993</v>
      </c>
    </row>
    <row r="60" spans="2:91" hidden="1" x14ac:dyDescent="0.2">
      <c r="B60" s="234" t="str">
        <f>Inputs!GY28</f>
        <v>Oils</v>
      </c>
      <c r="C60" s="19" t="str">
        <f>Inputs!$J$16</f>
        <v>EUR</v>
      </c>
      <c r="D60" s="19" t="s">
        <v>19</v>
      </c>
      <c r="E60" s="27">
        <f t="shared" ref="E60:I69" ca="1" si="80">SUMIF($K$4:$AD$4,E$4,$K60:$AD60)</f>
        <v>26375.054999999997</v>
      </c>
      <c r="F60" s="27">
        <f t="shared" ca="1" si="80"/>
        <v>111554.51999999999</v>
      </c>
      <c r="G60" s="27">
        <f t="shared" ca="1" si="80"/>
        <v>121125.27</v>
      </c>
      <c r="H60" s="27">
        <f t="shared" ca="1" si="80"/>
        <v>127226.81999999999</v>
      </c>
      <c r="I60" s="27">
        <f t="shared" ca="1" si="80"/>
        <v>144737.46</v>
      </c>
      <c r="J60" s="27"/>
      <c r="K60" s="27">
        <f t="shared" ref="K60:T66" ca="1" si="81">SUMIFS($AF60:$CM60,$AF$4:$CM$4,K$4,$AF$8:$CM$8,K$8)</f>
        <v>0</v>
      </c>
      <c r="L60" s="27">
        <f t="shared" ca="1" si="81"/>
        <v>0</v>
      </c>
      <c r="M60" s="27">
        <f t="shared" ca="1" si="81"/>
        <v>0</v>
      </c>
      <c r="N60" s="27">
        <f t="shared" ca="1" si="81"/>
        <v>26375.054999999997</v>
      </c>
      <c r="O60" s="27">
        <f t="shared" ca="1" si="81"/>
        <v>25951.904999999999</v>
      </c>
      <c r="P60" s="27">
        <f t="shared" ca="1" si="81"/>
        <v>26852.909999999996</v>
      </c>
      <c r="Q60" s="27">
        <f t="shared" ca="1" si="81"/>
        <v>28219.484999999997</v>
      </c>
      <c r="R60" s="27">
        <f t="shared" ca="1" si="81"/>
        <v>30530.219999999994</v>
      </c>
      <c r="S60" s="27">
        <f t="shared" ca="1" si="81"/>
        <v>27984.494999999999</v>
      </c>
      <c r="T60" s="27">
        <f t="shared" ca="1" si="81"/>
        <v>29154.614999999998</v>
      </c>
      <c r="U60" s="27">
        <f t="shared" ref="U60:AD66" ca="1" si="82">SUMIFS($AF60:$CM60,$AF$4:$CM$4,U$4,$AF$8:$CM$8,U$8)</f>
        <v>30651.39</v>
      </c>
      <c r="V60" s="27">
        <f t="shared" ca="1" si="82"/>
        <v>33334.770000000004</v>
      </c>
      <c r="W60" s="27">
        <f t="shared" ca="1" si="82"/>
        <v>29288.07</v>
      </c>
      <c r="X60" s="27">
        <f t="shared" ca="1" si="82"/>
        <v>30686.879999999997</v>
      </c>
      <c r="Y60" s="27">
        <f t="shared" ca="1" si="82"/>
        <v>32429.67</v>
      </c>
      <c r="Z60" s="27">
        <f t="shared" ca="1" si="82"/>
        <v>34822.199999999997</v>
      </c>
      <c r="AA60" s="27">
        <f t="shared" ca="1" si="82"/>
        <v>33573.434999999998</v>
      </c>
      <c r="AB60" s="27">
        <f t="shared" ca="1" si="82"/>
        <v>34869.554999999993</v>
      </c>
      <c r="AC60" s="27">
        <f t="shared" ca="1" si="82"/>
        <v>36549.135000000002</v>
      </c>
      <c r="AD60" s="27">
        <f t="shared" ca="1" si="82"/>
        <v>39745.334999999992</v>
      </c>
      <c r="AE60" s="27"/>
      <c r="AF60" s="26">
        <f ca="1">Stock!AF345</f>
        <v>0</v>
      </c>
      <c r="AG60" s="26">
        <f ca="1">Stock!AG345</f>
        <v>0</v>
      </c>
      <c r="AH60" s="26">
        <f ca="1">Stock!AH345</f>
        <v>0</v>
      </c>
      <c r="AI60" s="26">
        <f ca="1">Stock!AI345</f>
        <v>0</v>
      </c>
      <c r="AJ60" s="26">
        <f ca="1">Stock!AJ345</f>
        <v>0</v>
      </c>
      <c r="AK60" s="26">
        <f ca="1">Stock!AK345</f>
        <v>0</v>
      </c>
      <c r="AL60" s="26">
        <f ca="1">Stock!AL345</f>
        <v>0</v>
      </c>
      <c r="AM60" s="26">
        <f ca="1">Stock!AM345</f>
        <v>0</v>
      </c>
      <c r="AN60" s="26">
        <f ca="1">Stock!AN345</f>
        <v>0</v>
      </c>
      <c r="AO60" s="26">
        <f ca="1">Stock!AO345</f>
        <v>8694.6299999999992</v>
      </c>
      <c r="AP60" s="26">
        <f ca="1">Stock!AP345</f>
        <v>8546.4749999999985</v>
      </c>
      <c r="AQ60" s="26">
        <f ca="1">Stock!AQ345</f>
        <v>9133.9500000000007</v>
      </c>
      <c r="AR60" s="26">
        <f ca="1">Stock!AR345</f>
        <v>9736.7549999999992</v>
      </c>
      <c r="AS60" s="26">
        <f ca="1">Stock!AS345</f>
        <v>6838.5449999999992</v>
      </c>
      <c r="AT60" s="26">
        <f ca="1">Stock!AT345</f>
        <v>9376.6049999999996</v>
      </c>
      <c r="AU60" s="26">
        <f ca="1">Stock!AU345</f>
        <v>8699.1449999999986</v>
      </c>
      <c r="AV60" s="26">
        <f ca="1">Stock!AV345</f>
        <v>9055.3050000000003</v>
      </c>
      <c r="AW60" s="26">
        <f ca="1">Stock!AW345</f>
        <v>9098.4599999999991</v>
      </c>
      <c r="AX60" s="26">
        <f ca="1">Stock!AX345</f>
        <v>9055.619999999999</v>
      </c>
      <c r="AY60" s="26">
        <f ca="1">Stock!AY345</f>
        <v>10253.564999999999</v>
      </c>
      <c r="AZ60" s="26">
        <f ca="1">Stock!AZ345</f>
        <v>8910.2999999999993</v>
      </c>
      <c r="BA60" s="26">
        <f ca="1">Stock!BA345</f>
        <v>9991.5899999999983</v>
      </c>
      <c r="BB60" s="26">
        <f ca="1">Stock!BB345</f>
        <v>10179.224999999999</v>
      </c>
      <c r="BC60" s="26">
        <f ca="1">Stock!BC345</f>
        <v>10359.404999999999</v>
      </c>
      <c r="BD60" s="26">
        <f ca="1">Stock!BD345</f>
        <v>10566.885</v>
      </c>
      <c r="BE60" s="26">
        <f ca="1">Stock!BE345</f>
        <v>7289.2049999999999</v>
      </c>
      <c r="BF60" s="26">
        <f ca="1">Stock!BF345</f>
        <v>10128.404999999999</v>
      </c>
      <c r="BG60" s="26">
        <f ca="1">Stock!BG345</f>
        <v>9583.77</v>
      </c>
      <c r="BH60" s="26">
        <f ca="1">Stock!BH345</f>
        <v>9897.09</v>
      </c>
      <c r="BI60" s="26">
        <f ca="1">Stock!BI345</f>
        <v>9673.7549999999992</v>
      </c>
      <c r="BJ60" s="26">
        <f ca="1">Stock!BJ345</f>
        <v>9752.0849999999991</v>
      </c>
      <c r="BK60" s="26">
        <f ca="1">Stock!BK345</f>
        <v>11456.025</v>
      </c>
      <c r="BL60" s="26">
        <f ca="1">Stock!BL345</f>
        <v>9443.2799999999988</v>
      </c>
      <c r="BM60" s="26">
        <f ca="1">Stock!BM345</f>
        <v>10935.54</v>
      </c>
      <c r="BN60" s="26">
        <f ca="1">Stock!BN345</f>
        <v>11225.025000000001</v>
      </c>
      <c r="BO60" s="26">
        <f ca="1">Stock!BO345</f>
        <v>11174.205</v>
      </c>
      <c r="BP60" s="26">
        <f ca="1">Stock!BP345</f>
        <v>11197.515000000001</v>
      </c>
      <c r="BQ60" s="26">
        <f ca="1">Stock!BQ345</f>
        <v>7672.6650000000009</v>
      </c>
      <c r="BR60" s="26">
        <f ca="1">Stock!BR345</f>
        <v>10417.889999999998</v>
      </c>
      <c r="BS60" s="26">
        <f ca="1">Stock!BS345</f>
        <v>10030.754999999999</v>
      </c>
      <c r="BT60" s="26">
        <f ca="1">Stock!BT345</f>
        <v>10715.88</v>
      </c>
      <c r="BU60" s="26">
        <f ca="1">Stock!BU345</f>
        <v>9940.244999999999</v>
      </c>
      <c r="BV60" s="26">
        <f ca="1">Stock!BV345</f>
        <v>10347.749999999998</v>
      </c>
      <c r="BW60" s="26">
        <f ca="1">Stock!BW345</f>
        <v>11992.68</v>
      </c>
      <c r="BX60" s="26">
        <f ca="1">Stock!BX345</f>
        <v>10089.239999999998</v>
      </c>
      <c r="BY60" s="26">
        <f ca="1">Stock!BY345</f>
        <v>11588.849999999999</v>
      </c>
      <c r="BZ60" s="26">
        <f ca="1">Stock!BZ345</f>
        <v>11569.844999999998</v>
      </c>
      <c r="CA60" s="26">
        <f ca="1">Stock!CA345</f>
        <v>11663.505000000001</v>
      </c>
      <c r="CB60" s="26">
        <f ca="1">Stock!CB345</f>
        <v>13093.289999999999</v>
      </c>
      <c r="CC60" s="26">
        <f ca="1">Stock!CC345</f>
        <v>8718.4649999999983</v>
      </c>
      <c r="CD60" s="26">
        <f ca="1">Stock!CD345</f>
        <v>11761.679999999998</v>
      </c>
      <c r="CE60" s="26">
        <f ca="1">Stock!CE345</f>
        <v>11291.699999999999</v>
      </c>
      <c r="CF60" s="26">
        <f ca="1">Stock!CF345</f>
        <v>12114.165000000001</v>
      </c>
      <c r="CG60" s="26">
        <f ca="1">Stock!CG345</f>
        <v>11463.689999999999</v>
      </c>
      <c r="CH60" s="26">
        <f ca="1">Stock!CH345</f>
        <v>11836.02</v>
      </c>
      <c r="CI60" s="26">
        <f ca="1">Stock!CI345</f>
        <v>13316.100000000002</v>
      </c>
      <c r="CJ60" s="26">
        <f ca="1">Stock!CJ345</f>
        <v>11397.014999999999</v>
      </c>
      <c r="CK60" s="26">
        <f ca="1">Stock!CK345</f>
        <v>13547.414999999999</v>
      </c>
      <c r="CL60" s="26">
        <f ca="1">Stock!CL345</f>
        <v>12834.465</v>
      </c>
      <c r="CM60" s="26">
        <f ca="1">Stock!CM345</f>
        <v>13363.454999999998</v>
      </c>
    </row>
    <row r="61" spans="2:91" hidden="1" x14ac:dyDescent="0.2">
      <c r="B61" s="234" t="str">
        <f>Inputs!GY29</f>
        <v>Eggs</v>
      </c>
      <c r="C61" s="19" t="str">
        <f>Inputs!$J$16</f>
        <v>EUR</v>
      </c>
      <c r="D61" s="19" t="s">
        <v>19</v>
      </c>
      <c r="E61" s="27">
        <f t="shared" ca="1" si="80"/>
        <v>725.94374999999991</v>
      </c>
      <c r="F61" s="27">
        <f t="shared" ca="1" si="80"/>
        <v>3070.7250000000004</v>
      </c>
      <c r="G61" s="27">
        <f t="shared" ca="1" si="80"/>
        <v>3332.5162499999997</v>
      </c>
      <c r="H61" s="27">
        <f t="shared" ca="1" si="80"/>
        <v>3499.8600000000006</v>
      </c>
      <c r="I61" s="27">
        <f t="shared" ca="1" si="80"/>
        <v>3981.2325000000001</v>
      </c>
      <c r="J61" s="27"/>
      <c r="K61" s="27">
        <f t="shared" ca="1" si="81"/>
        <v>0</v>
      </c>
      <c r="L61" s="27">
        <f t="shared" ca="1" si="81"/>
        <v>0</v>
      </c>
      <c r="M61" s="27">
        <f t="shared" ca="1" si="81"/>
        <v>0</v>
      </c>
      <c r="N61" s="27">
        <f t="shared" ca="1" si="81"/>
        <v>725.94374999999991</v>
      </c>
      <c r="O61" s="27">
        <f t="shared" ca="1" si="81"/>
        <v>714.23625000000015</v>
      </c>
      <c r="P61" s="27">
        <f t="shared" ca="1" si="81"/>
        <v>739.67250000000013</v>
      </c>
      <c r="Q61" s="27">
        <f t="shared" ca="1" si="81"/>
        <v>776.65875000000005</v>
      </c>
      <c r="R61" s="27">
        <f t="shared" ca="1" si="81"/>
        <v>840.15750000000003</v>
      </c>
      <c r="S61" s="27">
        <f t="shared" ca="1" si="81"/>
        <v>770.20124999999996</v>
      </c>
      <c r="T61" s="27">
        <f t="shared" ca="1" si="81"/>
        <v>801.54375000000005</v>
      </c>
      <c r="U61" s="27">
        <f t="shared" ca="1" si="82"/>
        <v>843.38625000000002</v>
      </c>
      <c r="V61" s="27">
        <f t="shared" ca="1" si="82"/>
        <v>917.38499999999999</v>
      </c>
      <c r="W61" s="27">
        <f t="shared" ca="1" si="82"/>
        <v>805.03500000000008</v>
      </c>
      <c r="X61" s="27">
        <f t="shared" ca="1" si="82"/>
        <v>844.46250000000009</v>
      </c>
      <c r="Y61" s="27">
        <f t="shared" ca="1" si="82"/>
        <v>892.63125000000002</v>
      </c>
      <c r="Z61" s="27">
        <f t="shared" ca="1" si="82"/>
        <v>957.73125000000005</v>
      </c>
      <c r="AA61" s="27">
        <f t="shared" ca="1" si="82"/>
        <v>923.84249999999997</v>
      </c>
      <c r="AB61" s="27">
        <f t="shared" ca="1" si="82"/>
        <v>959.3587500000001</v>
      </c>
      <c r="AC61" s="27">
        <f t="shared" ca="1" si="82"/>
        <v>1004.9550000000002</v>
      </c>
      <c r="AD61" s="27">
        <f t="shared" ca="1" si="82"/>
        <v>1093.0762500000001</v>
      </c>
      <c r="AE61" s="27"/>
      <c r="AF61" s="26">
        <f ca="1">Stock!AF362</f>
        <v>0</v>
      </c>
      <c r="AG61" s="26">
        <f ca="1">Stock!AG362</f>
        <v>0</v>
      </c>
      <c r="AH61" s="26">
        <f ca="1">Stock!AH362</f>
        <v>0</v>
      </c>
      <c r="AI61" s="26">
        <f ca="1">Stock!AI362</f>
        <v>0</v>
      </c>
      <c r="AJ61" s="26">
        <f ca="1">Stock!AJ362</f>
        <v>0</v>
      </c>
      <c r="AK61" s="26">
        <f ca="1">Stock!AK362</f>
        <v>0</v>
      </c>
      <c r="AL61" s="26">
        <f ca="1">Stock!AL362</f>
        <v>0</v>
      </c>
      <c r="AM61" s="26">
        <f ca="1">Stock!AM362</f>
        <v>0</v>
      </c>
      <c r="AN61" s="26">
        <f ca="1">Stock!AN362</f>
        <v>0</v>
      </c>
      <c r="AO61" s="26">
        <f ca="1">Stock!AO362</f>
        <v>238.92750000000004</v>
      </c>
      <c r="AP61" s="26">
        <f ca="1">Stock!AP362</f>
        <v>235.43624999999997</v>
      </c>
      <c r="AQ61" s="26">
        <f ca="1">Stock!AQ362</f>
        <v>251.57999999999998</v>
      </c>
      <c r="AR61" s="26">
        <f ca="1">Stock!AR362</f>
        <v>267.85500000000008</v>
      </c>
      <c r="AS61" s="26">
        <f ca="1">Stock!AS362</f>
        <v>188.21249999999998</v>
      </c>
      <c r="AT61" s="26">
        <f ca="1">Stock!AT362</f>
        <v>258.16875000000005</v>
      </c>
      <c r="AU61" s="26">
        <f ca="1">Stock!AU362</f>
        <v>239.74125000000001</v>
      </c>
      <c r="AV61" s="26">
        <f ca="1">Stock!AV362</f>
        <v>249.42750000000004</v>
      </c>
      <c r="AW61" s="26">
        <f ca="1">Stock!AW362</f>
        <v>250.50375000000003</v>
      </c>
      <c r="AX61" s="26">
        <f ca="1">Stock!AX362</f>
        <v>249.42750000000004</v>
      </c>
      <c r="AY61" s="26">
        <f ca="1">Stock!AY362</f>
        <v>281.97750000000002</v>
      </c>
      <c r="AZ61" s="26">
        <f ca="1">Stock!AZ362</f>
        <v>245.25375</v>
      </c>
      <c r="BA61" s="26">
        <f ca="1">Stock!BA362</f>
        <v>275.25750000000005</v>
      </c>
      <c r="BB61" s="26">
        <f ca="1">Stock!BB362</f>
        <v>279.82499999999999</v>
      </c>
      <c r="BC61" s="26">
        <f ca="1">Stock!BC362</f>
        <v>285.07500000000005</v>
      </c>
      <c r="BD61" s="26">
        <f ca="1">Stock!BD362</f>
        <v>290.58749999999998</v>
      </c>
      <c r="BE61" s="26">
        <f ca="1">Stock!BE362</f>
        <v>200.99625</v>
      </c>
      <c r="BF61" s="26">
        <f ca="1">Stock!BF362</f>
        <v>278.61749999999995</v>
      </c>
      <c r="BG61" s="26">
        <f ca="1">Stock!BG362</f>
        <v>263.55</v>
      </c>
      <c r="BH61" s="26">
        <f ca="1">Stock!BH362</f>
        <v>272.16000000000003</v>
      </c>
      <c r="BI61" s="26">
        <f ca="1">Stock!BI362</f>
        <v>265.83375000000001</v>
      </c>
      <c r="BJ61" s="26">
        <f ca="1">Stock!BJ362</f>
        <v>267.98625000000004</v>
      </c>
      <c r="BK61" s="26">
        <f ca="1">Stock!BK362</f>
        <v>315.21000000000004</v>
      </c>
      <c r="BL61" s="26">
        <f ca="1">Stock!BL362</f>
        <v>260.19</v>
      </c>
      <c r="BM61" s="26">
        <f ca="1">Stock!BM362</f>
        <v>301.08750000000003</v>
      </c>
      <c r="BN61" s="26">
        <f ca="1">Stock!BN362</f>
        <v>308.7525</v>
      </c>
      <c r="BO61" s="26">
        <f ca="1">Stock!BO362</f>
        <v>307.54500000000002</v>
      </c>
      <c r="BP61" s="26">
        <f ca="1">Stock!BP362</f>
        <v>307.8075</v>
      </c>
      <c r="BQ61" s="26">
        <f ca="1">Stock!BQ362</f>
        <v>210.94500000000005</v>
      </c>
      <c r="BR61" s="26">
        <f ca="1">Stock!BR362</f>
        <v>286.28250000000003</v>
      </c>
      <c r="BS61" s="26">
        <f ca="1">Stock!BS362</f>
        <v>276.33375000000001</v>
      </c>
      <c r="BT61" s="26">
        <f ca="1">Stock!BT362</f>
        <v>294.76124999999996</v>
      </c>
      <c r="BU61" s="26">
        <f ca="1">Stock!BU362</f>
        <v>273.36750000000001</v>
      </c>
      <c r="BV61" s="26">
        <f ca="1">Stock!BV362</f>
        <v>284.94375000000002</v>
      </c>
      <c r="BW61" s="26">
        <f ca="1">Stock!BW362</f>
        <v>330.14625000000001</v>
      </c>
      <c r="BX61" s="26">
        <f ca="1">Stock!BX362</f>
        <v>277.54124999999999</v>
      </c>
      <c r="BY61" s="26">
        <f ca="1">Stock!BY362</f>
        <v>318.57</v>
      </c>
      <c r="BZ61" s="26">
        <f ca="1">Stock!BZ362</f>
        <v>318.43875000000003</v>
      </c>
      <c r="CA61" s="26">
        <f ca="1">Stock!CA362</f>
        <v>320.72250000000003</v>
      </c>
      <c r="CB61" s="26">
        <f ca="1">Stock!CB362</f>
        <v>360.28125</v>
      </c>
      <c r="CC61" s="26">
        <f ca="1">Stock!CC362</f>
        <v>239.8725</v>
      </c>
      <c r="CD61" s="26">
        <f ca="1">Stock!CD362</f>
        <v>323.68875000000003</v>
      </c>
      <c r="CE61" s="26">
        <f ca="1">Stock!CE362</f>
        <v>310.77375000000001</v>
      </c>
      <c r="CF61" s="26">
        <f ca="1">Stock!CF362</f>
        <v>333.375</v>
      </c>
      <c r="CG61" s="26">
        <f ca="1">Stock!CG362</f>
        <v>315.21000000000004</v>
      </c>
      <c r="CH61" s="26">
        <f ca="1">Stock!CH362</f>
        <v>325.84125000000006</v>
      </c>
      <c r="CI61" s="26">
        <f ca="1">Stock!CI362</f>
        <v>365.92500000000001</v>
      </c>
      <c r="CJ61" s="26">
        <f ca="1">Stock!CJ362</f>
        <v>313.18875000000003</v>
      </c>
      <c r="CK61" s="26">
        <f ca="1">Stock!CK362</f>
        <v>372.38249999999999</v>
      </c>
      <c r="CL61" s="26">
        <f ca="1">Stock!CL362</f>
        <v>352.87874999999997</v>
      </c>
      <c r="CM61" s="26">
        <f ca="1">Stock!CM362</f>
        <v>367.815</v>
      </c>
    </row>
    <row r="62" spans="2:91" hidden="1" x14ac:dyDescent="0.2">
      <c r="B62" s="234" t="str">
        <f>Inputs!GY30</f>
        <v>Spices and other additives</v>
      </c>
      <c r="C62" s="19" t="str">
        <f>Inputs!$J$16</f>
        <v>EUR</v>
      </c>
      <c r="D62" s="19" t="s">
        <v>19</v>
      </c>
      <c r="E62" s="27">
        <f t="shared" ca="1" si="80"/>
        <v>1380.5504999999998</v>
      </c>
      <c r="F62" s="27">
        <f t="shared" ca="1" si="80"/>
        <v>5839.7535000000007</v>
      </c>
      <c r="G62" s="27">
        <f t="shared" ca="1" si="80"/>
        <v>6338.6189999999997</v>
      </c>
      <c r="H62" s="27">
        <f t="shared" ca="1" si="80"/>
        <v>6656.548499999999</v>
      </c>
      <c r="I62" s="27">
        <f t="shared" ca="1" si="80"/>
        <v>7573.2615000000005</v>
      </c>
      <c r="J62" s="27"/>
      <c r="K62" s="27">
        <f t="shared" ca="1" si="81"/>
        <v>0</v>
      </c>
      <c r="L62" s="27">
        <f t="shared" ca="1" si="81"/>
        <v>0</v>
      </c>
      <c r="M62" s="27">
        <f t="shared" ca="1" si="81"/>
        <v>0</v>
      </c>
      <c r="N62" s="27">
        <f t="shared" ca="1" si="81"/>
        <v>1380.5504999999998</v>
      </c>
      <c r="O62" s="27">
        <f t="shared" ca="1" si="81"/>
        <v>1358.2170000000001</v>
      </c>
      <c r="P62" s="27">
        <f t="shared" ca="1" si="81"/>
        <v>1406.6010000000001</v>
      </c>
      <c r="Q62" s="27">
        <f t="shared" ca="1" si="81"/>
        <v>1476.9720000000002</v>
      </c>
      <c r="R62" s="27">
        <f t="shared" ca="1" si="81"/>
        <v>1597.9634999999998</v>
      </c>
      <c r="S62" s="27">
        <f t="shared" ca="1" si="81"/>
        <v>1464.6869999999999</v>
      </c>
      <c r="T62" s="27">
        <f t="shared" ca="1" si="81"/>
        <v>1525.0095000000001</v>
      </c>
      <c r="U62" s="27">
        <f t="shared" ca="1" si="82"/>
        <v>1604.1059999999998</v>
      </c>
      <c r="V62" s="27">
        <f t="shared" ca="1" si="82"/>
        <v>1744.8164999999999</v>
      </c>
      <c r="W62" s="27">
        <f t="shared" ca="1" si="82"/>
        <v>1531.53</v>
      </c>
      <c r="X62" s="27">
        <f t="shared" ca="1" si="82"/>
        <v>1605.9644999999998</v>
      </c>
      <c r="Y62" s="27">
        <f t="shared" ca="1" si="82"/>
        <v>1697.5349999999999</v>
      </c>
      <c r="Z62" s="27">
        <f t="shared" ca="1" si="82"/>
        <v>1821.5189999999998</v>
      </c>
      <c r="AA62" s="27">
        <f t="shared" ca="1" si="82"/>
        <v>1757.2905000000001</v>
      </c>
      <c r="AB62" s="27">
        <f t="shared" ca="1" si="82"/>
        <v>1825.0469999999998</v>
      </c>
      <c r="AC62" s="27">
        <f t="shared" ca="1" si="82"/>
        <v>1911.6090000000002</v>
      </c>
      <c r="AD62" s="27">
        <f t="shared" ca="1" si="82"/>
        <v>2079.3150000000001</v>
      </c>
      <c r="AE62" s="27"/>
      <c r="AF62" s="26">
        <f ca="1">Stock!AF379</f>
        <v>0</v>
      </c>
      <c r="AG62" s="26">
        <f ca="1">Stock!AG379</f>
        <v>0</v>
      </c>
      <c r="AH62" s="26">
        <f ca="1">Stock!AH379</f>
        <v>0</v>
      </c>
      <c r="AI62" s="26">
        <f ca="1">Stock!AI379</f>
        <v>0</v>
      </c>
      <c r="AJ62" s="26">
        <f ca="1">Stock!AJ379</f>
        <v>0</v>
      </c>
      <c r="AK62" s="26">
        <f ca="1">Stock!AK379</f>
        <v>0</v>
      </c>
      <c r="AL62" s="26">
        <f ca="1">Stock!AL379</f>
        <v>0</v>
      </c>
      <c r="AM62" s="26">
        <f ca="1">Stock!AM379</f>
        <v>0</v>
      </c>
      <c r="AN62" s="26">
        <f ca="1">Stock!AN379</f>
        <v>0</v>
      </c>
      <c r="AO62" s="26">
        <f ca="1">Stock!AO379</f>
        <v>454.5449999999999</v>
      </c>
      <c r="AP62" s="26">
        <f ca="1">Stock!AP379</f>
        <v>447.64650000000006</v>
      </c>
      <c r="AQ62" s="26">
        <f ca="1">Stock!AQ379</f>
        <v>478.35899999999992</v>
      </c>
      <c r="AR62" s="26">
        <f ca="1">Stock!AR379</f>
        <v>509.4495</v>
      </c>
      <c r="AS62" s="26">
        <f ca="1">Stock!AS379</f>
        <v>357.93450000000001</v>
      </c>
      <c r="AT62" s="26">
        <f ca="1">Stock!AT379</f>
        <v>490.83299999999997</v>
      </c>
      <c r="AU62" s="26">
        <f ca="1">Stock!AU379</f>
        <v>455.8365</v>
      </c>
      <c r="AV62" s="26">
        <f ca="1">Stock!AV379</f>
        <v>474.26400000000001</v>
      </c>
      <c r="AW62" s="26">
        <f ca="1">Stock!AW379</f>
        <v>476.50049999999999</v>
      </c>
      <c r="AX62" s="26">
        <f ca="1">Stock!AX379</f>
        <v>474.26400000000001</v>
      </c>
      <c r="AY62" s="26">
        <f ca="1">Stock!AY379</f>
        <v>536.25600000000009</v>
      </c>
      <c r="AZ62" s="26">
        <f ca="1">Stock!AZ379</f>
        <v>466.45200000000011</v>
      </c>
      <c r="BA62" s="26">
        <f ca="1">Stock!BA379</f>
        <v>523.404</v>
      </c>
      <c r="BB62" s="26">
        <f ca="1">Stock!BB379</f>
        <v>532.35</v>
      </c>
      <c r="BC62" s="26">
        <f ca="1">Stock!BC379</f>
        <v>542.20949999999993</v>
      </c>
      <c r="BD62" s="26">
        <f ca="1">Stock!BD379</f>
        <v>552.63600000000008</v>
      </c>
      <c r="BE62" s="26">
        <f ca="1">Stock!BE379</f>
        <v>382.12650000000002</v>
      </c>
      <c r="BF62" s="26">
        <f ca="1">Stock!BF379</f>
        <v>529.92449999999985</v>
      </c>
      <c r="BG62" s="26">
        <f ca="1">Stock!BG379</f>
        <v>501.44850000000008</v>
      </c>
      <c r="BH62" s="26">
        <f ca="1">Stock!BH379</f>
        <v>517.82850000000008</v>
      </c>
      <c r="BI62" s="26">
        <f ca="1">Stock!BI379</f>
        <v>505.73249999999996</v>
      </c>
      <c r="BJ62" s="26">
        <f ca="1">Stock!BJ379</f>
        <v>509.82750000000004</v>
      </c>
      <c r="BK62" s="26">
        <f ca="1">Stock!BK379</f>
        <v>599.53949999999998</v>
      </c>
      <c r="BL62" s="26">
        <f ca="1">Stock!BL379</f>
        <v>494.73899999999992</v>
      </c>
      <c r="BM62" s="26">
        <f ca="1">Stock!BM379</f>
        <v>572.54399999999998</v>
      </c>
      <c r="BN62" s="26">
        <f ca="1">Stock!BN379</f>
        <v>587.25450000000001</v>
      </c>
      <c r="BO62" s="26">
        <f ca="1">Stock!BO379</f>
        <v>585.01800000000003</v>
      </c>
      <c r="BP62" s="26">
        <f ca="1">Stock!BP379</f>
        <v>585.58500000000004</v>
      </c>
      <c r="BQ62" s="26">
        <f ca="1">Stock!BQ379</f>
        <v>401.31</v>
      </c>
      <c r="BR62" s="26">
        <f ca="1">Stock!BR379</f>
        <v>544.63499999999999</v>
      </c>
      <c r="BS62" s="26">
        <f ca="1">Stock!BS379</f>
        <v>525.45150000000001</v>
      </c>
      <c r="BT62" s="26">
        <f ca="1">Stock!BT379</f>
        <v>560.63699999999994</v>
      </c>
      <c r="BU62" s="26">
        <f ca="1">Stock!BU379</f>
        <v>519.87599999999998</v>
      </c>
      <c r="BV62" s="26">
        <f ca="1">Stock!BV379</f>
        <v>541.83150000000001</v>
      </c>
      <c r="BW62" s="26">
        <f ca="1">Stock!BW379</f>
        <v>627.82650000000001</v>
      </c>
      <c r="BX62" s="26">
        <f ca="1">Stock!BX379</f>
        <v>527.87699999999995</v>
      </c>
      <c r="BY62" s="26">
        <f ca="1">Stock!BY379</f>
        <v>606.06000000000006</v>
      </c>
      <c r="BZ62" s="26">
        <f ca="1">Stock!BZ379</f>
        <v>605.49299999999994</v>
      </c>
      <c r="CA62" s="26">
        <f ca="1">Stock!CA379</f>
        <v>609.96600000000001</v>
      </c>
      <c r="CB62" s="26">
        <f ca="1">Stock!CB379</f>
        <v>685.3454999999999</v>
      </c>
      <c r="CC62" s="26">
        <f ca="1">Stock!CC379</f>
        <v>456.21449999999993</v>
      </c>
      <c r="CD62" s="26">
        <f ca="1">Stock!CD379</f>
        <v>615.73050000000012</v>
      </c>
      <c r="CE62" s="26">
        <f ca="1">Stock!CE379</f>
        <v>591.16049999999996</v>
      </c>
      <c r="CF62" s="26">
        <f ca="1">Stock!CF379</f>
        <v>634.15800000000002</v>
      </c>
      <c r="CG62" s="26">
        <f ca="1">Stock!CG379</f>
        <v>599.72849999999994</v>
      </c>
      <c r="CH62" s="26">
        <f ca="1">Stock!CH379</f>
        <v>619.63650000000007</v>
      </c>
      <c r="CI62" s="26">
        <f ca="1">Stock!CI379</f>
        <v>696.15</v>
      </c>
      <c r="CJ62" s="26">
        <f ca="1">Stock!CJ379</f>
        <v>595.82249999999999</v>
      </c>
      <c r="CK62" s="26">
        <f ca="1">Stock!CK379</f>
        <v>708.43500000000006</v>
      </c>
      <c r="CL62" s="26">
        <f ca="1">Stock!CL379</f>
        <v>671.39100000000008</v>
      </c>
      <c r="CM62" s="26">
        <f ca="1">Stock!CM379</f>
        <v>699.48900000000003</v>
      </c>
    </row>
    <row r="63" spans="2:91" hidden="1" x14ac:dyDescent="0.2">
      <c r="B63" s="234" t="str">
        <f>Inputs!GY31</f>
        <v>Fruits</v>
      </c>
      <c r="C63" s="19" t="str">
        <f>Inputs!$J$16</f>
        <v>EUR</v>
      </c>
      <c r="D63" s="19" t="s">
        <v>19</v>
      </c>
      <c r="E63" s="27">
        <f t="shared" ca="1" si="80"/>
        <v>10881.336375000003</v>
      </c>
      <c r="F63" s="27">
        <f t="shared" ca="1" si="80"/>
        <v>46024.114500000003</v>
      </c>
      <c r="G63" s="27">
        <f t="shared" ca="1" si="80"/>
        <v>49966.923824999998</v>
      </c>
      <c r="H63" s="27">
        <f t="shared" ca="1" si="80"/>
        <v>52485.860700000005</v>
      </c>
      <c r="I63" s="27">
        <f t="shared" ca="1" si="80"/>
        <v>59705.386650000008</v>
      </c>
      <c r="J63" s="27"/>
      <c r="K63" s="27">
        <f t="shared" ca="1" si="81"/>
        <v>0</v>
      </c>
      <c r="L63" s="27">
        <f t="shared" ca="1" si="81"/>
        <v>0</v>
      </c>
      <c r="M63" s="27">
        <f t="shared" ca="1" si="81"/>
        <v>0</v>
      </c>
      <c r="N63" s="27">
        <f t="shared" ca="1" si="81"/>
        <v>10881.336375000003</v>
      </c>
      <c r="O63" s="27">
        <f t="shared" ca="1" si="81"/>
        <v>10706.602725000001</v>
      </c>
      <c r="P63" s="27">
        <f t="shared" ca="1" si="81"/>
        <v>11079.268199999999</v>
      </c>
      <c r="Q63" s="27">
        <f t="shared" ca="1" si="81"/>
        <v>11642.555925000001</v>
      </c>
      <c r="R63" s="27">
        <f t="shared" ca="1" si="81"/>
        <v>12595.68765</v>
      </c>
      <c r="S63" s="27">
        <f t="shared" ca="1" si="81"/>
        <v>11545.627274999999</v>
      </c>
      <c r="T63" s="27">
        <f t="shared" ca="1" si="81"/>
        <v>12025.274625000002</v>
      </c>
      <c r="U63" s="27">
        <f t="shared" ca="1" si="82"/>
        <v>12644.151975000001</v>
      </c>
      <c r="V63" s="27">
        <f t="shared" ca="1" si="82"/>
        <v>13751.86995</v>
      </c>
      <c r="W63" s="27">
        <f t="shared" ca="1" si="82"/>
        <v>12081.724200000001</v>
      </c>
      <c r="X63" s="27">
        <f t="shared" ca="1" si="82"/>
        <v>12660.30675</v>
      </c>
      <c r="Y63" s="27">
        <f t="shared" ca="1" si="82"/>
        <v>13378.262624999999</v>
      </c>
      <c r="Z63" s="27">
        <f t="shared" ca="1" si="82"/>
        <v>14365.567125000001</v>
      </c>
      <c r="AA63" s="27">
        <f t="shared" ca="1" si="82"/>
        <v>13848.798600000002</v>
      </c>
      <c r="AB63" s="27">
        <f t="shared" ca="1" si="82"/>
        <v>14384.977425000001</v>
      </c>
      <c r="AC63" s="27">
        <f t="shared" ca="1" si="82"/>
        <v>15076.479600000001</v>
      </c>
      <c r="AD63" s="27">
        <f t="shared" ca="1" si="82"/>
        <v>16395.131025000002</v>
      </c>
      <c r="AE63" s="27"/>
      <c r="AF63" s="26">
        <f ca="1">Stock!AF396</f>
        <v>0</v>
      </c>
      <c r="AG63" s="26">
        <f ca="1">Stock!AG396</f>
        <v>0</v>
      </c>
      <c r="AH63" s="26">
        <f ca="1">Stock!AH396</f>
        <v>0</v>
      </c>
      <c r="AI63" s="26">
        <f ca="1">Stock!AI396</f>
        <v>0</v>
      </c>
      <c r="AJ63" s="26">
        <f ca="1">Stock!AJ396</f>
        <v>0</v>
      </c>
      <c r="AK63" s="26">
        <f ca="1">Stock!AK396</f>
        <v>0</v>
      </c>
      <c r="AL63" s="26">
        <f ca="1">Stock!AL396</f>
        <v>0</v>
      </c>
      <c r="AM63" s="26">
        <f ca="1">Stock!AM396</f>
        <v>0</v>
      </c>
      <c r="AN63" s="26">
        <f ca="1">Stock!AN396</f>
        <v>0</v>
      </c>
      <c r="AO63" s="26">
        <f ca="1">Stock!AO396</f>
        <v>3585.3362999999999</v>
      </c>
      <c r="AP63" s="26">
        <f ca="1">Stock!AP396</f>
        <v>3526.8392250000006</v>
      </c>
      <c r="AQ63" s="26">
        <f ca="1">Stock!AQ396</f>
        <v>3769.1608500000011</v>
      </c>
      <c r="AR63" s="26">
        <f ca="1">Stock!AR396</f>
        <v>4016.4988500000009</v>
      </c>
      <c r="AS63" s="26">
        <f ca="1">Stock!AS396</f>
        <v>2821.0455000000002</v>
      </c>
      <c r="AT63" s="26">
        <f ca="1">Stock!AT396</f>
        <v>3869.0583749999996</v>
      </c>
      <c r="AU63" s="26">
        <f ca="1">Stock!AU396</f>
        <v>3589.4108249999999</v>
      </c>
      <c r="AV63" s="26">
        <f ca="1">Stock!AV396</f>
        <v>3735.82755</v>
      </c>
      <c r="AW63" s="26">
        <f ca="1">Stock!AW396</f>
        <v>3754.0298249999996</v>
      </c>
      <c r="AX63" s="26">
        <f ca="1">Stock!AX396</f>
        <v>3736.8513000000003</v>
      </c>
      <c r="AY63" s="26">
        <f ca="1">Stock!AY396</f>
        <v>4229.4798000000001</v>
      </c>
      <c r="AZ63" s="26">
        <f ca="1">Stock!AZ396</f>
        <v>3676.2248250000002</v>
      </c>
      <c r="BA63" s="26">
        <f ca="1">Stock!BA396</f>
        <v>4122.5183999999999</v>
      </c>
      <c r="BB63" s="26">
        <f ca="1">Stock!BB396</f>
        <v>4199.2177499999998</v>
      </c>
      <c r="BC63" s="26">
        <f ca="1">Stock!BC396</f>
        <v>4273.9515000000001</v>
      </c>
      <c r="BD63" s="26">
        <f ca="1">Stock!BD396</f>
        <v>4359.7417500000001</v>
      </c>
      <c r="BE63" s="26">
        <f ca="1">Stock!BE396</f>
        <v>3007.838925</v>
      </c>
      <c r="BF63" s="26">
        <f ca="1">Stock!BF396</f>
        <v>4178.0465999999997</v>
      </c>
      <c r="BG63" s="26">
        <f ca="1">Stock!BG396</f>
        <v>3952.9035000000003</v>
      </c>
      <c r="BH63" s="26">
        <f ca="1">Stock!BH396</f>
        <v>4082.1417000000006</v>
      </c>
      <c r="BI63" s="26">
        <f ca="1">Stock!BI396</f>
        <v>3990.2294250000004</v>
      </c>
      <c r="BJ63" s="26">
        <f ca="1">Stock!BJ396</f>
        <v>4022.5389750000004</v>
      </c>
      <c r="BK63" s="26">
        <f ca="1">Stock!BK396</f>
        <v>4725.26145</v>
      </c>
      <c r="BL63" s="26">
        <f ca="1">Stock!BL396</f>
        <v>3896.3515500000003</v>
      </c>
      <c r="BM63" s="26">
        <f ca="1">Stock!BM396</f>
        <v>4512.2804999999998</v>
      </c>
      <c r="BN63" s="26">
        <f ca="1">Stock!BN396</f>
        <v>4630.3802999999998</v>
      </c>
      <c r="BO63" s="26">
        <f ca="1">Stock!BO396</f>
        <v>4609.2091500000006</v>
      </c>
      <c r="BP63" s="26">
        <f ca="1">Stock!BP396</f>
        <v>4619.2419000000009</v>
      </c>
      <c r="BQ63" s="26">
        <f ca="1">Stock!BQ396</f>
        <v>3165.3121500000007</v>
      </c>
      <c r="BR63" s="26">
        <f ca="1">Stock!BR396</f>
        <v>4297.1701499999999</v>
      </c>
      <c r="BS63" s="26">
        <f ca="1">Stock!BS396</f>
        <v>4138.6731749999999</v>
      </c>
      <c r="BT63" s="26">
        <f ca="1">Stock!BT396</f>
        <v>4421.3919750000005</v>
      </c>
      <c r="BU63" s="26">
        <f ca="1">Stock!BU396</f>
        <v>4100.2416000000003</v>
      </c>
      <c r="BV63" s="26">
        <f ca="1">Stock!BV396</f>
        <v>4268.935125</v>
      </c>
      <c r="BW63" s="26">
        <f ca="1">Stock!BW396</f>
        <v>4947.4356750000006</v>
      </c>
      <c r="BX63" s="26">
        <f ca="1">Stock!BX396</f>
        <v>4161.8918249999997</v>
      </c>
      <c r="BY63" s="26">
        <f ca="1">Stock!BY396</f>
        <v>4779.7659000000003</v>
      </c>
      <c r="BZ63" s="26">
        <f ca="1">Stock!BZ396</f>
        <v>4773.7257749999999</v>
      </c>
      <c r="CA63" s="26">
        <f ca="1">Stock!CA396</f>
        <v>4812.0754500000003</v>
      </c>
      <c r="CB63" s="26">
        <f ca="1">Stock!CB396</f>
        <v>5400.7931250000001</v>
      </c>
      <c r="CC63" s="26">
        <f ca="1">Stock!CC396</f>
        <v>3596.4747000000002</v>
      </c>
      <c r="CD63" s="26">
        <f ca="1">Stock!CD396</f>
        <v>4851.5307750000011</v>
      </c>
      <c r="CE63" s="26">
        <f ca="1">Stock!CE396</f>
        <v>4658.6972249999999</v>
      </c>
      <c r="CF63" s="26">
        <f ca="1">Stock!CF396</f>
        <v>4997.9475000000002</v>
      </c>
      <c r="CG63" s="26">
        <f ca="1">Stock!CG396</f>
        <v>4728.3327000000008</v>
      </c>
      <c r="CH63" s="26">
        <f ca="1">Stock!CH396</f>
        <v>4882.8165749999998</v>
      </c>
      <c r="CI63" s="26">
        <f ca="1">Stock!CI396</f>
        <v>5492.6235000000006</v>
      </c>
      <c r="CJ63" s="26">
        <f ca="1">Stock!CJ396</f>
        <v>4701.0395250000001</v>
      </c>
      <c r="CK63" s="26">
        <f ca="1">Stock!CK396</f>
        <v>5588.5284000000001</v>
      </c>
      <c r="CL63" s="26">
        <f ca="1">Stock!CL396</f>
        <v>5293.7498250000008</v>
      </c>
      <c r="CM63" s="26">
        <f ca="1">Stock!CM396</f>
        <v>5512.8528000000006</v>
      </c>
    </row>
    <row r="64" spans="2:91" hidden="1" x14ac:dyDescent="0.2">
      <c r="B64" s="234" t="str">
        <f>Inputs!GY32</f>
        <v>Tea</v>
      </c>
      <c r="C64" s="19" t="str">
        <f>Inputs!$J$16</f>
        <v>EUR</v>
      </c>
      <c r="D64" s="19" t="s">
        <v>19</v>
      </c>
      <c r="E64" s="27">
        <f t="shared" ca="1" si="80"/>
        <v>5303.0249999999996</v>
      </c>
      <c r="F64" s="27">
        <f t="shared" ca="1" si="80"/>
        <v>22429.574999999997</v>
      </c>
      <c r="G64" s="27">
        <f t="shared" ca="1" si="80"/>
        <v>24354.224999999999</v>
      </c>
      <c r="H64" s="27">
        <f t="shared" ca="1" si="80"/>
        <v>25581.149999999998</v>
      </c>
      <c r="I64" s="27">
        <f t="shared" ca="1" si="80"/>
        <v>29102.0625</v>
      </c>
      <c r="J64" s="27"/>
      <c r="K64" s="27">
        <f t="shared" ca="1" si="81"/>
        <v>0</v>
      </c>
      <c r="L64" s="27">
        <f t="shared" ca="1" si="81"/>
        <v>0</v>
      </c>
      <c r="M64" s="27">
        <f t="shared" ca="1" si="81"/>
        <v>0</v>
      </c>
      <c r="N64" s="27">
        <f t="shared" ca="1" si="81"/>
        <v>5303.0249999999996</v>
      </c>
      <c r="O64" s="27">
        <f t="shared" ca="1" si="81"/>
        <v>5217.9749999999995</v>
      </c>
      <c r="P64" s="27">
        <f t="shared" ca="1" si="81"/>
        <v>5399.0999999999995</v>
      </c>
      <c r="Q64" s="27">
        <f t="shared" ca="1" si="81"/>
        <v>5673.9375</v>
      </c>
      <c r="R64" s="27">
        <f t="shared" ca="1" si="81"/>
        <v>6138.5625</v>
      </c>
      <c r="S64" s="27">
        <f t="shared" ca="1" si="81"/>
        <v>5626.6875</v>
      </c>
      <c r="T64" s="27">
        <f t="shared" ca="1" si="81"/>
        <v>5862.1500000000005</v>
      </c>
      <c r="U64" s="27">
        <f t="shared" ca="1" si="82"/>
        <v>6162.9750000000004</v>
      </c>
      <c r="V64" s="27">
        <f t="shared" ca="1" si="82"/>
        <v>6702.4124999999985</v>
      </c>
      <c r="W64" s="27">
        <f t="shared" ca="1" si="82"/>
        <v>5888.9249999999993</v>
      </c>
      <c r="X64" s="27">
        <f t="shared" ca="1" si="82"/>
        <v>6170.0625</v>
      </c>
      <c r="Y64" s="27">
        <f t="shared" ca="1" si="82"/>
        <v>6520.5</v>
      </c>
      <c r="Z64" s="27">
        <f t="shared" ca="1" si="82"/>
        <v>7001.6624999999985</v>
      </c>
      <c r="AA64" s="27">
        <f t="shared" ca="1" si="82"/>
        <v>6750.4499999999989</v>
      </c>
      <c r="AB64" s="27">
        <f t="shared" ca="1" si="82"/>
        <v>7011.1125000000002</v>
      </c>
      <c r="AC64" s="27">
        <f t="shared" ca="1" si="82"/>
        <v>7348.9500000000007</v>
      </c>
      <c r="AD64" s="27">
        <f t="shared" ca="1" si="82"/>
        <v>7991.55</v>
      </c>
      <c r="AE64" s="27"/>
      <c r="AF64" s="26">
        <f ca="1">Stock!AF413</f>
        <v>0</v>
      </c>
      <c r="AG64" s="26">
        <f ca="1">Stock!AG413</f>
        <v>0</v>
      </c>
      <c r="AH64" s="26">
        <f ca="1">Stock!AH413</f>
        <v>0</v>
      </c>
      <c r="AI64" s="26">
        <f ca="1">Stock!AI413</f>
        <v>0</v>
      </c>
      <c r="AJ64" s="26">
        <f ca="1">Stock!AJ413</f>
        <v>0</v>
      </c>
      <c r="AK64" s="26">
        <f ca="1">Stock!AK413</f>
        <v>0</v>
      </c>
      <c r="AL64" s="26">
        <f ca="1">Stock!AL413</f>
        <v>0</v>
      </c>
      <c r="AM64" s="26">
        <f ca="1">Stock!AM413</f>
        <v>0</v>
      </c>
      <c r="AN64" s="26">
        <f ca="1">Stock!AN413</f>
        <v>0</v>
      </c>
      <c r="AO64" s="26">
        <f ca="1">Stock!AO413</f>
        <v>1748.25</v>
      </c>
      <c r="AP64" s="26">
        <f ca="1">Stock!AP413</f>
        <v>1718.325</v>
      </c>
      <c r="AQ64" s="26">
        <f ca="1">Stock!AQ413</f>
        <v>1836.45</v>
      </c>
      <c r="AR64" s="26">
        <f ca="1">Stock!AR413</f>
        <v>1957.7249999999999</v>
      </c>
      <c r="AS64" s="26">
        <f ca="1">Stock!AS413</f>
        <v>1374.9749999999999</v>
      </c>
      <c r="AT64" s="26">
        <f ca="1">Stock!AT413</f>
        <v>1885.2749999999996</v>
      </c>
      <c r="AU64" s="26">
        <f ca="1">Stock!AU413</f>
        <v>1749.0374999999999</v>
      </c>
      <c r="AV64" s="26">
        <f ca="1">Stock!AV413</f>
        <v>1820.6999999999998</v>
      </c>
      <c r="AW64" s="26">
        <f ca="1">Stock!AW413</f>
        <v>1829.3625</v>
      </c>
      <c r="AX64" s="26">
        <f ca="1">Stock!AX413</f>
        <v>1820.6999999999998</v>
      </c>
      <c r="AY64" s="26">
        <f ca="1">Stock!AY413</f>
        <v>2061.6749999999997</v>
      </c>
      <c r="AZ64" s="26">
        <f ca="1">Stock!AZ413</f>
        <v>1791.5625</v>
      </c>
      <c r="BA64" s="26">
        <f ca="1">Stock!BA413</f>
        <v>2008.9124999999999</v>
      </c>
      <c r="BB64" s="26">
        <f ca="1">Stock!BB413</f>
        <v>2046.7124999999999</v>
      </c>
      <c r="BC64" s="26">
        <f ca="1">Stock!BC413</f>
        <v>2082.9375</v>
      </c>
      <c r="BD64" s="26">
        <f ca="1">Stock!BD413</f>
        <v>2124.6750000000002</v>
      </c>
      <c r="BE64" s="26">
        <f ca="1">Stock!BE413</f>
        <v>1465.5374999999999</v>
      </c>
      <c r="BF64" s="26">
        <f ca="1">Stock!BF413</f>
        <v>2036.4749999999999</v>
      </c>
      <c r="BG64" s="26">
        <f ca="1">Stock!BG413</f>
        <v>1927.0125000000003</v>
      </c>
      <c r="BH64" s="26">
        <f ca="1">Stock!BH413</f>
        <v>1990.0125</v>
      </c>
      <c r="BI64" s="26">
        <f ca="1">Stock!BI413</f>
        <v>1945.125</v>
      </c>
      <c r="BJ64" s="26">
        <f ca="1">Stock!BJ413</f>
        <v>1960.875</v>
      </c>
      <c r="BK64" s="26">
        <f ca="1">Stock!BK413</f>
        <v>2303.4375</v>
      </c>
      <c r="BL64" s="26">
        <f ca="1">Stock!BL413</f>
        <v>1898.6624999999999</v>
      </c>
      <c r="BM64" s="26">
        <f ca="1">Stock!BM413</f>
        <v>2198.6999999999998</v>
      </c>
      <c r="BN64" s="26">
        <f ca="1">Stock!BN413</f>
        <v>2256.9749999999999</v>
      </c>
      <c r="BO64" s="26">
        <f ca="1">Stock!BO413</f>
        <v>2246.7374999999997</v>
      </c>
      <c r="BP64" s="26">
        <f ca="1">Stock!BP413</f>
        <v>2251.4624999999996</v>
      </c>
      <c r="BQ64" s="26">
        <f ca="1">Stock!BQ413</f>
        <v>1542.7124999999999</v>
      </c>
      <c r="BR64" s="26">
        <f ca="1">Stock!BR413</f>
        <v>2094.75</v>
      </c>
      <c r="BS64" s="26">
        <f ca="1">Stock!BS413</f>
        <v>2016.7874999999999</v>
      </c>
      <c r="BT64" s="26">
        <f ca="1">Stock!BT413</f>
        <v>2154.6</v>
      </c>
      <c r="BU64" s="26">
        <f ca="1">Stock!BU413</f>
        <v>1998.6750000000002</v>
      </c>
      <c r="BV64" s="26">
        <f ca="1">Stock!BV413</f>
        <v>2080.5749999999998</v>
      </c>
      <c r="BW64" s="26">
        <f ca="1">Stock!BW413</f>
        <v>2411.3249999999998</v>
      </c>
      <c r="BX64" s="26">
        <f ca="1">Stock!BX413</f>
        <v>2028.6</v>
      </c>
      <c r="BY64" s="26">
        <f ca="1">Stock!BY413</f>
        <v>2330.2124999999996</v>
      </c>
      <c r="BZ64" s="26">
        <f ca="1">Stock!BZ413</f>
        <v>2326.2750000000001</v>
      </c>
      <c r="CA64" s="26">
        <f ca="1">Stock!CA413</f>
        <v>2345.1749999999997</v>
      </c>
      <c r="CB64" s="26">
        <f ca="1">Stock!CB413</f>
        <v>2632.6125000000002</v>
      </c>
      <c r="CC64" s="26">
        <f ca="1">Stock!CC413</f>
        <v>1752.9749999999999</v>
      </c>
      <c r="CD64" s="26">
        <f ca="1">Stock!CD413</f>
        <v>2364.8624999999997</v>
      </c>
      <c r="CE64" s="26">
        <f ca="1">Stock!CE413</f>
        <v>2270.3625000000002</v>
      </c>
      <c r="CF64" s="26">
        <f ca="1">Stock!CF413</f>
        <v>2435.7374999999997</v>
      </c>
      <c r="CG64" s="26">
        <f ca="1">Stock!CG413</f>
        <v>2305.0124999999998</v>
      </c>
      <c r="CH64" s="26">
        <f ca="1">Stock!CH413</f>
        <v>2379.8250000000003</v>
      </c>
      <c r="CI64" s="26">
        <f ca="1">Stock!CI413</f>
        <v>2677.5</v>
      </c>
      <c r="CJ64" s="26">
        <f ca="1">Stock!CJ413</f>
        <v>2291.625</v>
      </c>
      <c r="CK64" s="26">
        <f ca="1">Stock!CK413</f>
        <v>2723.9625000000001</v>
      </c>
      <c r="CL64" s="26">
        <f ca="1">Stock!CL413</f>
        <v>2580.6374999999998</v>
      </c>
      <c r="CM64" s="26">
        <f ca="1">Stock!CM413</f>
        <v>2686.95</v>
      </c>
    </row>
    <row r="65" spans="2:91" hidden="1" x14ac:dyDescent="0.2">
      <c r="B65" s="234" t="str">
        <f>Inputs!GY33</f>
        <v>Coffee</v>
      </c>
      <c r="C65" s="19" t="str">
        <f>Inputs!$J$16</f>
        <v>EUR</v>
      </c>
      <c r="D65" s="19" t="s">
        <v>19</v>
      </c>
      <c r="E65" s="27">
        <f t="shared" ca="1" si="80"/>
        <v>0</v>
      </c>
      <c r="F65" s="27">
        <f t="shared" ca="1" si="80"/>
        <v>0</v>
      </c>
      <c r="G65" s="27">
        <f t="shared" ca="1" si="80"/>
        <v>0</v>
      </c>
      <c r="H65" s="27">
        <f t="shared" ca="1" si="80"/>
        <v>0</v>
      </c>
      <c r="I65" s="27">
        <f t="shared" ca="1" si="80"/>
        <v>0</v>
      </c>
      <c r="J65" s="27"/>
      <c r="K65" s="27">
        <f t="shared" ca="1" si="81"/>
        <v>0</v>
      </c>
      <c r="L65" s="27">
        <f t="shared" ca="1" si="81"/>
        <v>0</v>
      </c>
      <c r="M65" s="27">
        <f t="shared" ca="1" si="81"/>
        <v>0</v>
      </c>
      <c r="N65" s="27">
        <f t="shared" ca="1" si="81"/>
        <v>0</v>
      </c>
      <c r="O65" s="27">
        <f t="shared" ca="1" si="81"/>
        <v>0</v>
      </c>
      <c r="P65" s="27">
        <f t="shared" ca="1" si="81"/>
        <v>0</v>
      </c>
      <c r="Q65" s="27">
        <f t="shared" ca="1" si="81"/>
        <v>0</v>
      </c>
      <c r="R65" s="27">
        <f t="shared" ca="1" si="81"/>
        <v>0</v>
      </c>
      <c r="S65" s="27">
        <f t="shared" ca="1" si="81"/>
        <v>0</v>
      </c>
      <c r="T65" s="27">
        <f t="shared" ca="1" si="81"/>
        <v>0</v>
      </c>
      <c r="U65" s="27">
        <f t="shared" ca="1" si="82"/>
        <v>0</v>
      </c>
      <c r="V65" s="27">
        <f t="shared" ca="1" si="82"/>
        <v>0</v>
      </c>
      <c r="W65" s="27">
        <f t="shared" ca="1" si="82"/>
        <v>0</v>
      </c>
      <c r="X65" s="27">
        <f t="shared" ca="1" si="82"/>
        <v>0</v>
      </c>
      <c r="Y65" s="27">
        <f t="shared" ca="1" si="82"/>
        <v>0</v>
      </c>
      <c r="Z65" s="27">
        <f t="shared" ca="1" si="82"/>
        <v>0</v>
      </c>
      <c r="AA65" s="27">
        <f t="shared" ca="1" si="82"/>
        <v>0</v>
      </c>
      <c r="AB65" s="27">
        <f t="shared" ca="1" si="82"/>
        <v>0</v>
      </c>
      <c r="AC65" s="27">
        <f t="shared" ca="1" si="82"/>
        <v>0</v>
      </c>
      <c r="AD65" s="27">
        <f t="shared" ca="1" si="82"/>
        <v>0</v>
      </c>
      <c r="AE65" s="27"/>
      <c r="AF65" s="26">
        <f ca="1">Stock!AF430</f>
        <v>0</v>
      </c>
      <c r="AG65" s="26">
        <f ca="1">Stock!AG430</f>
        <v>0</v>
      </c>
      <c r="AH65" s="26">
        <f ca="1">Stock!AH430</f>
        <v>0</v>
      </c>
      <c r="AI65" s="26">
        <f ca="1">Stock!AI430</f>
        <v>0</v>
      </c>
      <c r="AJ65" s="26">
        <f ca="1">Stock!AJ430</f>
        <v>0</v>
      </c>
      <c r="AK65" s="26">
        <f ca="1">Stock!AK430</f>
        <v>0</v>
      </c>
      <c r="AL65" s="26">
        <f ca="1">Stock!AL430</f>
        <v>0</v>
      </c>
      <c r="AM65" s="26">
        <f ca="1">Stock!AM430</f>
        <v>0</v>
      </c>
      <c r="AN65" s="26">
        <f ca="1">Stock!AN430</f>
        <v>0</v>
      </c>
      <c r="AO65" s="26">
        <f ca="1">Stock!AO430</f>
        <v>0</v>
      </c>
      <c r="AP65" s="26">
        <f ca="1">Stock!AP430</f>
        <v>0</v>
      </c>
      <c r="AQ65" s="26">
        <f ca="1">Stock!AQ430</f>
        <v>0</v>
      </c>
      <c r="AR65" s="26">
        <f ca="1">Stock!AR430</f>
        <v>0</v>
      </c>
      <c r="AS65" s="26">
        <f ca="1">Stock!AS430</f>
        <v>0</v>
      </c>
      <c r="AT65" s="26">
        <f ca="1">Stock!AT430</f>
        <v>0</v>
      </c>
      <c r="AU65" s="26">
        <f ca="1">Stock!AU430</f>
        <v>0</v>
      </c>
      <c r="AV65" s="26">
        <f ca="1">Stock!AV430</f>
        <v>0</v>
      </c>
      <c r="AW65" s="26">
        <f ca="1">Stock!AW430</f>
        <v>0</v>
      </c>
      <c r="AX65" s="26">
        <f ca="1">Stock!AX430</f>
        <v>0</v>
      </c>
      <c r="AY65" s="26">
        <f ca="1">Stock!AY430</f>
        <v>0</v>
      </c>
      <c r="AZ65" s="26">
        <f ca="1">Stock!AZ430</f>
        <v>0</v>
      </c>
      <c r="BA65" s="26">
        <f ca="1">Stock!BA430</f>
        <v>0</v>
      </c>
      <c r="BB65" s="26">
        <f ca="1">Stock!BB430</f>
        <v>0</v>
      </c>
      <c r="BC65" s="26">
        <f ca="1">Stock!BC430</f>
        <v>0</v>
      </c>
      <c r="BD65" s="26">
        <f ca="1">Stock!BD430</f>
        <v>0</v>
      </c>
      <c r="BE65" s="26">
        <f ca="1">Stock!BE430</f>
        <v>0</v>
      </c>
      <c r="BF65" s="26">
        <f ca="1">Stock!BF430</f>
        <v>0</v>
      </c>
      <c r="BG65" s="26">
        <f ca="1">Stock!BG430</f>
        <v>0</v>
      </c>
      <c r="BH65" s="26">
        <f ca="1">Stock!BH430</f>
        <v>0</v>
      </c>
      <c r="BI65" s="26">
        <f ca="1">Stock!BI430</f>
        <v>0</v>
      </c>
      <c r="BJ65" s="26">
        <f ca="1">Stock!BJ430</f>
        <v>0</v>
      </c>
      <c r="BK65" s="26">
        <f ca="1">Stock!BK430</f>
        <v>0</v>
      </c>
      <c r="BL65" s="26">
        <f ca="1">Stock!BL430</f>
        <v>0</v>
      </c>
      <c r="BM65" s="26">
        <f ca="1">Stock!BM430</f>
        <v>0</v>
      </c>
      <c r="BN65" s="26">
        <f ca="1">Stock!BN430</f>
        <v>0</v>
      </c>
      <c r="BO65" s="26">
        <f ca="1">Stock!BO430</f>
        <v>0</v>
      </c>
      <c r="BP65" s="26">
        <f ca="1">Stock!BP430</f>
        <v>0</v>
      </c>
      <c r="BQ65" s="26">
        <f ca="1">Stock!BQ430</f>
        <v>0</v>
      </c>
      <c r="BR65" s="26">
        <f ca="1">Stock!BR430</f>
        <v>0</v>
      </c>
      <c r="BS65" s="26">
        <f ca="1">Stock!BS430</f>
        <v>0</v>
      </c>
      <c r="BT65" s="26">
        <f ca="1">Stock!BT430</f>
        <v>0</v>
      </c>
      <c r="BU65" s="26">
        <f ca="1">Stock!BU430</f>
        <v>0</v>
      </c>
      <c r="BV65" s="26">
        <f ca="1">Stock!BV430</f>
        <v>0</v>
      </c>
      <c r="BW65" s="26">
        <f ca="1">Stock!BW430</f>
        <v>0</v>
      </c>
      <c r="BX65" s="26">
        <f ca="1">Stock!BX430</f>
        <v>0</v>
      </c>
      <c r="BY65" s="26">
        <f ca="1">Stock!BY430</f>
        <v>0</v>
      </c>
      <c r="BZ65" s="26">
        <f ca="1">Stock!BZ430</f>
        <v>0</v>
      </c>
      <c r="CA65" s="26">
        <f ca="1">Stock!CA430</f>
        <v>0</v>
      </c>
      <c r="CB65" s="26">
        <f ca="1">Stock!CB430</f>
        <v>0</v>
      </c>
      <c r="CC65" s="26">
        <f ca="1">Stock!CC430</f>
        <v>0</v>
      </c>
      <c r="CD65" s="26">
        <f ca="1">Stock!CD430</f>
        <v>0</v>
      </c>
      <c r="CE65" s="26">
        <f ca="1">Stock!CE430</f>
        <v>0</v>
      </c>
      <c r="CF65" s="26">
        <f ca="1">Stock!CF430</f>
        <v>0</v>
      </c>
      <c r="CG65" s="26">
        <f ca="1">Stock!CG430</f>
        <v>0</v>
      </c>
      <c r="CH65" s="26">
        <f ca="1">Stock!CH430</f>
        <v>0</v>
      </c>
      <c r="CI65" s="26">
        <f ca="1">Stock!CI430</f>
        <v>0</v>
      </c>
      <c r="CJ65" s="26">
        <f ca="1">Stock!CJ430</f>
        <v>0</v>
      </c>
      <c r="CK65" s="26">
        <f ca="1">Stock!CK430</f>
        <v>0</v>
      </c>
      <c r="CL65" s="26">
        <f ca="1">Stock!CL430</f>
        <v>0</v>
      </c>
      <c r="CM65" s="26">
        <f ca="1">Stock!CM430</f>
        <v>0</v>
      </c>
    </row>
    <row r="66" spans="2:91" x14ac:dyDescent="0.2">
      <c r="B66" s="196" t="s">
        <v>360</v>
      </c>
      <c r="C66" s="19" t="str">
        <f>Inputs!$J$16</f>
        <v>EUR</v>
      </c>
      <c r="D66" s="19" t="s">
        <v>19</v>
      </c>
      <c r="E66" s="27">
        <f t="shared" ca="1" si="80"/>
        <v>0</v>
      </c>
      <c r="F66" s="27">
        <f t="shared" ca="1" si="80"/>
        <v>0</v>
      </c>
      <c r="G66" s="27">
        <f t="shared" ca="1" si="80"/>
        <v>0</v>
      </c>
      <c r="H66" s="27">
        <f t="shared" ca="1" si="80"/>
        <v>0</v>
      </c>
      <c r="I66" s="27">
        <f t="shared" ca="1" si="80"/>
        <v>0</v>
      </c>
      <c r="J66" s="27"/>
      <c r="K66" s="27">
        <f t="shared" ca="1" si="81"/>
        <v>0</v>
      </c>
      <c r="L66" s="27">
        <f t="shared" ca="1" si="81"/>
        <v>0</v>
      </c>
      <c r="M66" s="27">
        <f t="shared" ca="1" si="81"/>
        <v>0</v>
      </c>
      <c r="N66" s="27">
        <f t="shared" ca="1" si="81"/>
        <v>0</v>
      </c>
      <c r="O66" s="27">
        <f t="shared" ca="1" si="81"/>
        <v>0</v>
      </c>
      <c r="P66" s="27">
        <f t="shared" ca="1" si="81"/>
        <v>0</v>
      </c>
      <c r="Q66" s="27">
        <f t="shared" ca="1" si="81"/>
        <v>0</v>
      </c>
      <c r="R66" s="27">
        <f t="shared" ca="1" si="81"/>
        <v>0</v>
      </c>
      <c r="S66" s="27">
        <f t="shared" ca="1" si="81"/>
        <v>0</v>
      </c>
      <c r="T66" s="27">
        <f t="shared" ca="1" si="81"/>
        <v>0</v>
      </c>
      <c r="U66" s="27">
        <f t="shared" ca="1" si="82"/>
        <v>0</v>
      </c>
      <c r="V66" s="27">
        <f t="shared" ca="1" si="82"/>
        <v>0</v>
      </c>
      <c r="W66" s="27">
        <f t="shared" ca="1" si="82"/>
        <v>0</v>
      </c>
      <c r="X66" s="27">
        <f t="shared" ca="1" si="82"/>
        <v>0</v>
      </c>
      <c r="Y66" s="27">
        <f t="shared" ca="1" si="82"/>
        <v>0</v>
      </c>
      <c r="Z66" s="27">
        <f t="shared" ca="1" si="82"/>
        <v>0</v>
      </c>
      <c r="AA66" s="27">
        <f t="shared" ca="1" si="82"/>
        <v>0</v>
      </c>
      <c r="AB66" s="27">
        <f t="shared" ca="1" si="82"/>
        <v>0</v>
      </c>
      <c r="AC66" s="27">
        <f t="shared" ca="1" si="82"/>
        <v>0</v>
      </c>
      <c r="AD66" s="27">
        <f t="shared" ca="1" si="82"/>
        <v>0</v>
      </c>
      <c r="AE66" s="27"/>
      <c r="AF66" s="26">
        <f ca="1">-Taxes!AF59</f>
        <v>0</v>
      </c>
      <c r="AG66" s="26">
        <f ca="1">-Taxes!AG59</f>
        <v>0</v>
      </c>
      <c r="AH66" s="26">
        <f ca="1">-Taxes!AH59</f>
        <v>0</v>
      </c>
      <c r="AI66" s="26">
        <f ca="1">-Taxes!AI59</f>
        <v>0</v>
      </c>
      <c r="AJ66" s="26">
        <f ca="1">-Taxes!AJ59</f>
        <v>0</v>
      </c>
      <c r="AK66" s="26">
        <f ca="1">-Taxes!AK59</f>
        <v>0</v>
      </c>
      <c r="AL66" s="26">
        <f ca="1">-Taxes!AL59</f>
        <v>0</v>
      </c>
      <c r="AM66" s="26">
        <f ca="1">-Taxes!AM59</f>
        <v>0</v>
      </c>
      <c r="AN66" s="26">
        <f ca="1">-Taxes!AN59</f>
        <v>0</v>
      </c>
      <c r="AO66" s="26">
        <f ca="1">-Taxes!AO59</f>
        <v>0</v>
      </c>
      <c r="AP66" s="26">
        <f ca="1">-Taxes!AP59</f>
        <v>0</v>
      </c>
      <c r="AQ66" s="26">
        <f ca="1">-Taxes!AQ59</f>
        <v>0</v>
      </c>
      <c r="AR66" s="26">
        <f ca="1">-Taxes!AR59</f>
        <v>0</v>
      </c>
      <c r="AS66" s="26">
        <f ca="1">-Taxes!AS59</f>
        <v>0</v>
      </c>
      <c r="AT66" s="26">
        <f ca="1">-Taxes!AT59</f>
        <v>0</v>
      </c>
      <c r="AU66" s="26">
        <f ca="1">-Taxes!AU59</f>
        <v>0</v>
      </c>
      <c r="AV66" s="26">
        <f ca="1">-Taxes!AV59</f>
        <v>0</v>
      </c>
      <c r="AW66" s="26">
        <f ca="1">-Taxes!AW59</f>
        <v>0</v>
      </c>
      <c r="AX66" s="26">
        <f ca="1">-Taxes!AX59</f>
        <v>0</v>
      </c>
      <c r="AY66" s="26">
        <f ca="1">-Taxes!AY59</f>
        <v>0</v>
      </c>
      <c r="AZ66" s="26">
        <f ca="1">-Taxes!AZ59</f>
        <v>0</v>
      </c>
      <c r="BA66" s="26">
        <f ca="1">-Taxes!BA59</f>
        <v>0</v>
      </c>
      <c r="BB66" s="26">
        <f ca="1">-Taxes!BB59</f>
        <v>0</v>
      </c>
      <c r="BC66" s="26">
        <f ca="1">-Taxes!BC59</f>
        <v>0</v>
      </c>
      <c r="BD66" s="26">
        <f ca="1">-Taxes!BD59</f>
        <v>0</v>
      </c>
      <c r="BE66" s="26">
        <f ca="1">-Taxes!BE59</f>
        <v>0</v>
      </c>
      <c r="BF66" s="26">
        <f ca="1">-Taxes!BF59</f>
        <v>0</v>
      </c>
      <c r="BG66" s="26">
        <f ca="1">-Taxes!BG59</f>
        <v>0</v>
      </c>
      <c r="BH66" s="26">
        <f ca="1">-Taxes!BH59</f>
        <v>0</v>
      </c>
      <c r="BI66" s="26">
        <f ca="1">-Taxes!BI59</f>
        <v>0</v>
      </c>
      <c r="BJ66" s="26">
        <f ca="1">-Taxes!BJ59</f>
        <v>0</v>
      </c>
      <c r="BK66" s="26">
        <f ca="1">-Taxes!BK59</f>
        <v>0</v>
      </c>
      <c r="BL66" s="26">
        <f ca="1">-Taxes!BL59</f>
        <v>0</v>
      </c>
      <c r="BM66" s="26">
        <f ca="1">-Taxes!BM59</f>
        <v>0</v>
      </c>
      <c r="BN66" s="26">
        <f ca="1">-Taxes!BN59</f>
        <v>0</v>
      </c>
      <c r="BO66" s="26">
        <f ca="1">-Taxes!BO59</f>
        <v>0</v>
      </c>
      <c r="BP66" s="26">
        <f ca="1">-Taxes!BP59</f>
        <v>0</v>
      </c>
      <c r="BQ66" s="26">
        <f ca="1">-Taxes!BQ59</f>
        <v>0</v>
      </c>
      <c r="BR66" s="26">
        <f ca="1">-Taxes!BR59</f>
        <v>0</v>
      </c>
      <c r="BS66" s="26">
        <f ca="1">-Taxes!BS59</f>
        <v>0</v>
      </c>
      <c r="BT66" s="26">
        <f ca="1">-Taxes!BT59</f>
        <v>0</v>
      </c>
      <c r="BU66" s="26">
        <f ca="1">-Taxes!BU59</f>
        <v>0</v>
      </c>
      <c r="BV66" s="26">
        <f ca="1">-Taxes!BV59</f>
        <v>0</v>
      </c>
      <c r="BW66" s="26">
        <f ca="1">-Taxes!BW59</f>
        <v>0</v>
      </c>
      <c r="BX66" s="26">
        <f ca="1">-Taxes!BX59</f>
        <v>0</v>
      </c>
      <c r="BY66" s="26">
        <f ca="1">-Taxes!BY59</f>
        <v>0</v>
      </c>
      <c r="BZ66" s="26">
        <f ca="1">-Taxes!BZ59</f>
        <v>0</v>
      </c>
      <c r="CA66" s="26">
        <f ca="1">-Taxes!CA59</f>
        <v>0</v>
      </c>
      <c r="CB66" s="26">
        <f ca="1">-Taxes!CB59</f>
        <v>0</v>
      </c>
      <c r="CC66" s="26">
        <f ca="1">-Taxes!CC59</f>
        <v>0</v>
      </c>
      <c r="CD66" s="26">
        <f ca="1">-Taxes!CD59</f>
        <v>0</v>
      </c>
      <c r="CE66" s="26">
        <f ca="1">-Taxes!CE59</f>
        <v>0</v>
      </c>
      <c r="CF66" s="26">
        <f ca="1">-Taxes!CF59</f>
        <v>0</v>
      </c>
      <c r="CG66" s="26">
        <f ca="1">-Taxes!CG59</f>
        <v>0</v>
      </c>
      <c r="CH66" s="26">
        <f ca="1">-Taxes!CH59</f>
        <v>0</v>
      </c>
      <c r="CI66" s="26">
        <f ca="1">-Taxes!CI59</f>
        <v>0</v>
      </c>
      <c r="CJ66" s="26">
        <f ca="1">-Taxes!CJ59</f>
        <v>0</v>
      </c>
      <c r="CK66" s="26">
        <f ca="1">-Taxes!CK59</f>
        <v>0</v>
      </c>
      <c r="CL66" s="26">
        <f ca="1">-Taxes!CL59</f>
        <v>0</v>
      </c>
      <c r="CM66" s="26">
        <f ca="1">-Taxes!CM59</f>
        <v>0</v>
      </c>
    </row>
    <row r="67" spans="2:91" x14ac:dyDescent="0.2">
      <c r="B67" s="196" t="s">
        <v>359</v>
      </c>
      <c r="C67" s="19" t="str">
        <f>Inputs!$J$16</f>
        <v>EUR</v>
      </c>
      <c r="D67" s="19" t="s">
        <v>19</v>
      </c>
      <c r="E67" s="27">
        <f t="shared" ca="1" si="80"/>
        <v>-214767.40263115434</v>
      </c>
      <c r="F67" s="27">
        <f t="shared" ca="1" si="80"/>
        <v>-925413.43049875833</v>
      </c>
      <c r="G67" s="27">
        <f t="shared" ca="1" si="80"/>
        <v>-1021821.530203152</v>
      </c>
      <c r="H67" s="27">
        <f t="shared" ca="1" si="80"/>
        <v>-1089856.0148879711</v>
      </c>
      <c r="I67" s="27">
        <f t="shared" ca="1" si="80"/>
        <v>-1259350.006575739</v>
      </c>
      <c r="J67" s="27"/>
      <c r="K67" s="27">
        <f t="shared" ref="K67:T76" ca="1" si="83">SUMIFS($AF67:$CM67,$AF$4:$CM$4,K$4,$AF$8:$CM$8,K$8)</f>
        <v>0</v>
      </c>
      <c r="L67" s="27">
        <f t="shared" ca="1" si="83"/>
        <v>0</v>
      </c>
      <c r="M67" s="27">
        <f t="shared" ca="1" si="83"/>
        <v>0</v>
      </c>
      <c r="N67" s="27">
        <f t="shared" ca="1" si="83"/>
        <v>-214767.40263115434</v>
      </c>
      <c r="O67" s="27">
        <f t="shared" ca="1" si="83"/>
        <v>-213666.45427887526</v>
      </c>
      <c r="P67" s="27">
        <f t="shared" ca="1" si="83"/>
        <v>-222290.93448408262</v>
      </c>
      <c r="Q67" s="27">
        <f t="shared" ca="1" si="83"/>
        <v>-234619.73748070822</v>
      </c>
      <c r="R67" s="27">
        <f t="shared" ca="1" si="83"/>
        <v>-254836.30425509223</v>
      </c>
      <c r="S67" s="27">
        <f t="shared" ca="1" si="83"/>
        <v>-234744.04539158227</v>
      </c>
      <c r="T67" s="27">
        <f t="shared" ca="1" si="83"/>
        <v>-245487.29336602907</v>
      </c>
      <c r="U67" s="27">
        <f t="shared" ref="U67:AC76" ca="1" si="84">SUMIFS($AF67:$CM67,$AF$4:$CM$4,U$4,$AF$8:$CM$8,U$8)</f>
        <v>-259062.37674528069</v>
      </c>
      <c r="V67" s="27">
        <f t="shared" ca="1" si="84"/>
        <v>-282527.81470025989</v>
      </c>
      <c r="W67" s="27">
        <f t="shared" ca="1" si="84"/>
        <v>-249465.10764814308</v>
      </c>
      <c r="X67" s="27">
        <f t="shared" ca="1" si="84"/>
        <v>-262392.26566473226</v>
      </c>
      <c r="Y67" s="27">
        <f t="shared" ca="1" si="84"/>
        <v>-278271.49025112158</v>
      </c>
      <c r="Z67" s="27">
        <f t="shared" ca="1" si="84"/>
        <v>-299727.15132397419</v>
      </c>
      <c r="AA67" s="27">
        <f t="shared" ca="1" si="84"/>
        <v>-290366.66462505795</v>
      </c>
      <c r="AB67" s="27">
        <f t="shared" ca="1" si="84"/>
        <v>-302862.68342496001</v>
      </c>
      <c r="AC67" s="27">
        <f t="shared" ca="1" si="84"/>
        <v>-318560.56238958577</v>
      </c>
      <c r="AD67" s="26">
        <f ca="1">SUM(AD68:AD92)</f>
        <v>-347560.09613613522</v>
      </c>
      <c r="AE67" s="27"/>
      <c r="AF67" s="26">
        <f t="shared" ref="AF67:BK67" ca="1" si="85">SUM(AF68:AF92)</f>
        <v>0</v>
      </c>
      <c r="AG67" s="26">
        <f t="shared" ca="1" si="85"/>
        <v>0</v>
      </c>
      <c r="AH67" s="26">
        <f t="shared" ca="1" si="85"/>
        <v>0</v>
      </c>
      <c r="AI67" s="26">
        <f t="shared" ca="1" si="85"/>
        <v>0</v>
      </c>
      <c r="AJ67" s="26">
        <f t="shared" ca="1" si="85"/>
        <v>0</v>
      </c>
      <c r="AK67" s="26">
        <f t="shared" ca="1" si="85"/>
        <v>0</v>
      </c>
      <c r="AL67" s="26">
        <f t="shared" ca="1" si="85"/>
        <v>0</v>
      </c>
      <c r="AM67" s="26">
        <f t="shared" ca="1" si="85"/>
        <v>0</v>
      </c>
      <c r="AN67" s="26">
        <f t="shared" ca="1" si="85"/>
        <v>0</v>
      </c>
      <c r="AO67" s="26">
        <f t="shared" ca="1" si="85"/>
        <v>-69795.358532927217</v>
      </c>
      <c r="AP67" s="26">
        <f t="shared" ca="1" si="85"/>
        <v>-70063.501332348678</v>
      </c>
      <c r="AQ67" s="26">
        <f t="shared" ca="1" si="85"/>
        <v>-74908.542765878447</v>
      </c>
      <c r="AR67" s="26">
        <f t="shared" ca="1" si="85"/>
        <v>-79959.490522336084</v>
      </c>
      <c r="AS67" s="26">
        <f t="shared" ca="1" si="85"/>
        <v>-56744.181643870448</v>
      </c>
      <c r="AT67" s="26">
        <f t="shared" ca="1" si="85"/>
        <v>-76962.782112668734</v>
      </c>
      <c r="AU67" s="26">
        <f t="shared" ca="1" si="85"/>
        <v>-71996.601014337328</v>
      </c>
      <c r="AV67" s="26">
        <f t="shared" ca="1" si="85"/>
        <v>-74879.787525005406</v>
      </c>
      <c r="AW67" s="26">
        <f t="shared" ca="1" si="85"/>
        <v>-75414.54594473989</v>
      </c>
      <c r="AX67" s="26">
        <f t="shared" ca="1" si="85"/>
        <v>-75178.107392782767</v>
      </c>
      <c r="AY67" s="26">
        <f t="shared" ca="1" si="85"/>
        <v>-85039.729061914637</v>
      </c>
      <c r="AZ67" s="26">
        <f t="shared" ca="1" si="85"/>
        <v>-74401.901026010804</v>
      </c>
      <c r="BA67" s="26">
        <f t="shared" ca="1" si="85"/>
        <v>-83194.637331165519</v>
      </c>
      <c r="BB67" s="26">
        <f t="shared" ca="1" si="85"/>
        <v>-84991.165816115259</v>
      </c>
      <c r="BC67" s="26">
        <f t="shared" ca="1" si="85"/>
        <v>-86650.501107811477</v>
      </c>
      <c r="BD67" s="26">
        <f t="shared" ca="1" si="85"/>
        <v>-88463.39973652245</v>
      </c>
      <c r="BE67" s="26">
        <f t="shared" ca="1" si="85"/>
        <v>-61658.319291371961</v>
      </c>
      <c r="BF67" s="26">
        <f t="shared" ca="1" si="85"/>
        <v>-84622.326363687869</v>
      </c>
      <c r="BG67" s="26">
        <f t="shared" ca="1" si="85"/>
        <v>-80665.229782542374</v>
      </c>
      <c r="BH67" s="26">
        <f t="shared" ca="1" si="85"/>
        <v>-83275.291602749421</v>
      </c>
      <c r="BI67" s="26">
        <f t="shared" ca="1" si="85"/>
        <v>-81546.771980737278</v>
      </c>
      <c r="BJ67" s="26">
        <f t="shared" ca="1" si="85"/>
        <v>-82265.356155887275</v>
      </c>
      <c r="BK67" s="26">
        <f t="shared" ca="1" si="85"/>
        <v>-96563.271419636498</v>
      </c>
      <c r="BL67" s="26">
        <f t="shared" ref="BL67:CM67" ca="1" si="86">SUM(BL68:BL92)</f>
        <v>-80233.74916975692</v>
      </c>
      <c r="BM67" s="26">
        <f t="shared" ca="1" si="86"/>
        <v>-92431.446718522624</v>
      </c>
      <c r="BN67" s="26">
        <f t="shared" ca="1" si="86"/>
        <v>-95163.360046801652</v>
      </c>
      <c r="BO67" s="26">
        <f t="shared" ca="1" si="86"/>
        <v>-94933.007934935624</v>
      </c>
      <c r="BP67" s="26">
        <f t="shared" ca="1" si="86"/>
        <v>-95216.844521643565</v>
      </c>
      <c r="BQ67" s="26">
        <f t="shared" ca="1" si="86"/>
        <v>-65859.162304590776</v>
      </c>
      <c r="BR67" s="26">
        <f t="shared" ca="1" si="86"/>
        <v>-88389.100821908753</v>
      </c>
      <c r="BS67" s="26">
        <f t="shared" ca="1" si="86"/>
        <v>-85724.410952561549</v>
      </c>
      <c r="BT67" s="26">
        <f t="shared" ca="1" si="86"/>
        <v>-91490.841437254421</v>
      </c>
      <c r="BU67" s="26">
        <f t="shared" ca="1" si="86"/>
        <v>-85177.013274916273</v>
      </c>
      <c r="BV67" s="26">
        <f t="shared" ca="1" si="86"/>
        <v>-88631.330135344178</v>
      </c>
      <c r="BW67" s="26">
        <f t="shared" ca="1" si="86"/>
        <v>-102674.50863800012</v>
      </c>
      <c r="BX67" s="26">
        <f t="shared" ca="1" si="86"/>
        <v>-86965.651477777312</v>
      </c>
      <c r="BY67" s="26">
        <f t="shared" ca="1" si="86"/>
        <v>-99475.74520213138</v>
      </c>
      <c r="BZ67" s="26">
        <f t="shared" ca="1" si="86"/>
        <v>-99674.035519570985</v>
      </c>
      <c r="CA67" s="26">
        <f t="shared" ca="1" si="86"/>
        <v>-100577.37060227183</v>
      </c>
      <c r="CB67" s="26">
        <f t="shared" ca="1" si="86"/>
        <v>-112894.05472701827</v>
      </c>
      <c r="CC67" s="26">
        <f t="shared" ca="1" si="86"/>
        <v>-76048.368113665623</v>
      </c>
      <c r="CD67" s="26">
        <f t="shared" ca="1" si="86"/>
        <v>-101424.24178437405</v>
      </c>
      <c r="CE67" s="26">
        <f t="shared" ca="1" si="86"/>
        <v>-98008.031599181384</v>
      </c>
      <c r="CF67" s="26">
        <f t="shared" ca="1" si="86"/>
        <v>-105084.99197707773</v>
      </c>
      <c r="CG67" s="26">
        <f t="shared" ca="1" si="86"/>
        <v>-99769.65984870086</v>
      </c>
      <c r="CH67" s="26">
        <f t="shared" ca="1" si="86"/>
        <v>-102994.93223165667</v>
      </c>
      <c r="CI67" s="26">
        <f t="shared" ca="1" si="86"/>
        <v>-115827.43723978555</v>
      </c>
      <c r="CJ67" s="26">
        <f t="shared" ca="1" si="86"/>
        <v>-99738.192918143526</v>
      </c>
      <c r="CK67" s="26">
        <f t="shared" ca="1" si="86"/>
        <v>-118082.38060070005</v>
      </c>
      <c r="CL67" s="26">
        <f t="shared" ca="1" si="86"/>
        <v>-112436.93212743866</v>
      </c>
      <c r="CM67" s="26">
        <f t="shared" ca="1" si="86"/>
        <v>-117040.78340799654</v>
      </c>
    </row>
    <row r="68" spans="2:91" hidden="1" x14ac:dyDescent="0.2">
      <c r="B68" s="234" t="str">
        <f>Inputs!GY9</f>
        <v>Vegetables for salads &amp; soups</v>
      </c>
      <c r="C68" s="19" t="str">
        <f>Inputs!$J$16</f>
        <v>EUR</v>
      </c>
      <c r="D68" s="19" t="s">
        <v>19</v>
      </c>
      <c r="E68" s="27">
        <f t="shared" ca="1" si="80"/>
        <v>-12384.037894035464</v>
      </c>
      <c r="F68" s="27">
        <f t="shared" ca="1" si="80"/>
        <v>-53795.363916000635</v>
      </c>
      <c r="G68" s="27">
        <f t="shared" ca="1" si="80"/>
        <v>-60451.893156832215</v>
      </c>
      <c r="H68" s="27">
        <f t="shared" ca="1" si="80"/>
        <v>-65423.050857831258</v>
      </c>
      <c r="I68" s="27">
        <f t="shared" ca="1" si="80"/>
        <v>-76694.484367849916</v>
      </c>
      <c r="J68" s="27"/>
      <c r="K68" s="27">
        <f t="shared" ca="1" si="83"/>
        <v>0</v>
      </c>
      <c r="L68" s="27">
        <f t="shared" ca="1" si="83"/>
        <v>0</v>
      </c>
      <c r="M68" s="27">
        <f t="shared" ca="1" si="83"/>
        <v>0</v>
      </c>
      <c r="N68" s="27">
        <f t="shared" ca="1" si="83"/>
        <v>-12384.037894035464</v>
      </c>
      <c r="O68" s="27">
        <f t="shared" ca="1" si="83"/>
        <v>-12316.463027790465</v>
      </c>
      <c r="P68" s="27">
        <f t="shared" ca="1" si="83"/>
        <v>-12876.83598937537</v>
      </c>
      <c r="Q68" s="27">
        <f t="shared" ca="1" si="83"/>
        <v>-13665.102257201832</v>
      </c>
      <c r="R68" s="27">
        <f t="shared" ca="1" si="83"/>
        <v>-14936.96264163297</v>
      </c>
      <c r="S68" s="27">
        <f t="shared" ca="1" si="83"/>
        <v>-13801.333814535694</v>
      </c>
      <c r="T68" s="27">
        <f t="shared" ca="1" si="83"/>
        <v>-14489.530627018137</v>
      </c>
      <c r="U68" s="27">
        <f t="shared" ca="1" si="84"/>
        <v>-15346.918638390836</v>
      </c>
      <c r="V68" s="27">
        <f t="shared" ca="1" si="84"/>
        <v>-16814.110076887551</v>
      </c>
      <c r="W68" s="27">
        <f t="shared" ca="1" si="84"/>
        <v>-14885.3901019613</v>
      </c>
      <c r="X68" s="27">
        <f t="shared" ca="1" si="84"/>
        <v>-15712.010111491276</v>
      </c>
      <c r="Y68" s="27">
        <f t="shared" ca="1" si="84"/>
        <v>-16726.89970460605</v>
      </c>
      <c r="Z68" s="27">
        <f t="shared" ca="1" si="84"/>
        <v>-18098.750939772628</v>
      </c>
      <c r="AA68" s="27">
        <f t="shared" ca="1" si="84"/>
        <v>-17580.882561629103</v>
      </c>
      <c r="AB68" s="27">
        <f t="shared" ca="1" si="84"/>
        <v>-18400.993412741831</v>
      </c>
      <c r="AC68" s="27">
        <f t="shared" ca="1" si="84"/>
        <v>-19425.314470314246</v>
      </c>
      <c r="AD68" s="27">
        <f t="shared" ref="AD68:AD92" ca="1" si="87">SUMIFS($AF68:$CM68,$AF$4:$CM$4,AD$4,$AF$8:$CM$8,AD$8)</f>
        <v>-21287.293923164729</v>
      </c>
      <c r="AE68" s="27"/>
      <c r="AF68" s="26">
        <f ca="1">-OFFSET(AF41,0,VLOOKUP($B68,Settings!$AX:$BI,12,0))*(1+Inputs!$IU$26)</f>
        <v>0</v>
      </c>
      <c r="AG68" s="26">
        <f ca="1">-OFFSET(AG41,0,VLOOKUP($B68,Settings!$AX:$BI,12,0))*(1+Inputs!$IU$26)</f>
        <v>0</v>
      </c>
      <c r="AH68" s="26">
        <f ca="1">-OFFSET(AH41,0,VLOOKUP($B68,Settings!$AX:$BI,12,0))*(1+Inputs!$IU$26)</f>
        <v>0</v>
      </c>
      <c r="AI68" s="26">
        <f ca="1">-OFFSET(AI41,0,VLOOKUP($B68,Settings!$AX:$BI,12,0))*(1+Inputs!$IU$26)</f>
        <v>0</v>
      </c>
      <c r="AJ68" s="26">
        <f ca="1">-OFFSET(AJ41,0,VLOOKUP($B68,Settings!$AX:$BI,12,0))*(1+Inputs!$IU$26)</f>
        <v>0</v>
      </c>
      <c r="AK68" s="26">
        <f ca="1">-OFFSET(AK41,0,VLOOKUP($B68,Settings!$AX:$BI,12,0))*(1+Inputs!$IU$26)</f>
        <v>0</v>
      </c>
      <c r="AL68" s="26">
        <f ca="1">-OFFSET(AL41,0,VLOOKUP($B68,Settings!$AX:$BI,12,0))*(1+Inputs!$IU$26)</f>
        <v>0</v>
      </c>
      <c r="AM68" s="26">
        <f ca="1">-OFFSET(AM41,0,VLOOKUP($B68,Settings!$AX:$BI,12,0))*(1+Inputs!$IU$26)</f>
        <v>0</v>
      </c>
      <c r="AN68" s="26">
        <f ca="1">-OFFSET(AN41,0,VLOOKUP($B68,Settings!$AX:$BI,12,0))*(1+Inputs!$IU$26)</f>
        <v>0</v>
      </c>
      <c r="AO68" s="26">
        <f ca="1">-OFFSET(AO41,0,VLOOKUP($B68,Settings!$AX:$BI,12,0))*(1+Inputs!$IU$26)</f>
        <v>-4065.4044949690592</v>
      </c>
      <c r="AP68" s="26">
        <f ca="1">-OFFSET(AP41,0,VLOOKUP($B68,Settings!$AX:$BI,12,0))*(1+Inputs!$IU$26)</f>
        <v>-4012.4657254756366</v>
      </c>
      <c r="AQ68" s="26">
        <f ca="1">-OFFSET(AQ41,0,VLOOKUP($B68,Settings!$AX:$BI,12,0))*(1+Inputs!$IU$26)</f>
        <v>-4306.1676735907677</v>
      </c>
      <c r="AR68" s="26">
        <f ca="1">-OFFSET(AR41,0,VLOOKUP($B68,Settings!$AX:$BI,12,0))*(1+Inputs!$IU$26)</f>
        <v>-4605.8390277309045</v>
      </c>
      <c r="AS68" s="26">
        <f ca="1">-OFFSET(AS41,0,VLOOKUP($B68,Settings!$AX:$BI,12,0))*(1+Inputs!$IU$26)</f>
        <v>-3245.6158188091531</v>
      </c>
      <c r="AT68" s="26">
        <f ca="1">-OFFSET(AT41,0,VLOOKUP($B68,Settings!$AX:$BI,12,0))*(1+Inputs!$IU$26)</f>
        <v>-4465.0081812504068</v>
      </c>
      <c r="AU68" s="26">
        <f ca="1">-OFFSET(AU41,0,VLOOKUP($B68,Settings!$AX:$BI,12,0))*(1+Inputs!$IU$26)</f>
        <v>-4158.0279891398777</v>
      </c>
      <c r="AV68" s="26">
        <f ca="1">-OFFSET(AV41,0,VLOOKUP($B68,Settings!$AX:$BI,12,0))*(1+Inputs!$IU$26)</f>
        <v>-4340.8664476122276</v>
      </c>
      <c r="AW68" s="26">
        <f ca="1">-OFFSET(AW41,0,VLOOKUP($B68,Settings!$AX:$BI,12,0))*(1+Inputs!$IU$26)</f>
        <v>-4377.9415526232642</v>
      </c>
      <c r="AX68" s="26">
        <f ca="1">-OFFSET(AX41,0,VLOOKUP($B68,Settings!$AX:$BI,12,0))*(1+Inputs!$IU$26)</f>
        <v>-4369.8537891123942</v>
      </c>
      <c r="AY68" s="26">
        <f ca="1">-OFFSET(AY41,0,VLOOKUP($B68,Settings!$AX:$BI,12,0))*(1+Inputs!$IU$26)</f>
        <v>-4964.7108465812726</v>
      </c>
      <c r="AZ68" s="26">
        <f ca="1">-OFFSET(AZ41,0,VLOOKUP($B68,Settings!$AX:$BI,12,0))*(1+Inputs!$IU$26)</f>
        <v>-4330.5376215081651</v>
      </c>
      <c r="BA68" s="26">
        <f ca="1">-OFFSET(BA41,0,VLOOKUP($B68,Settings!$AX:$BI,12,0))*(1+Inputs!$IU$26)</f>
        <v>-4871.8675088411555</v>
      </c>
      <c r="BB68" s="26">
        <f ca="1">-OFFSET(BB41,0,VLOOKUP($B68,Settings!$AX:$BI,12,0))*(1+Inputs!$IU$26)</f>
        <v>-4980.0463850824026</v>
      </c>
      <c r="BC68" s="26">
        <f ca="1">-OFFSET(BC41,0,VLOOKUP($B68,Settings!$AX:$BI,12,0))*(1+Inputs!$IU$26)</f>
        <v>-5085.0487477094111</v>
      </c>
      <c r="BD68" s="26">
        <f ca="1">-OFFSET(BD41,0,VLOOKUP($B68,Settings!$AX:$BI,12,0))*(1+Inputs!$IU$26)</f>
        <v>-5197.9441326996548</v>
      </c>
      <c r="BE68" s="26">
        <f ca="1">-OFFSET(BE41,0,VLOOKUP($B68,Settings!$AX:$BI,12,0))*(1+Inputs!$IU$26)</f>
        <v>-3596.2818402611092</v>
      </c>
      <c r="BF68" s="26">
        <f ca="1">-OFFSET(BF41,0,VLOOKUP($B68,Settings!$AX:$BI,12,0))*(1+Inputs!$IU$26)</f>
        <v>-5007.107841574928</v>
      </c>
      <c r="BG68" s="26">
        <f ca="1">-OFFSET(BG41,0,VLOOKUP($B68,Settings!$AX:$BI,12,0))*(1+Inputs!$IU$26)</f>
        <v>-4751.7569590741923</v>
      </c>
      <c r="BH68" s="26">
        <f ca="1">-OFFSET(BH41,0,VLOOKUP($B68,Settings!$AX:$BI,12,0))*(1+Inputs!$IU$26)</f>
        <v>-4919.3107420428532</v>
      </c>
      <c r="BI68" s="26">
        <f ca="1">-OFFSET(BI41,0,VLOOKUP($B68,Settings!$AX:$BI,12,0))*(1+Inputs!$IU$26)</f>
        <v>-4818.4629259010926</v>
      </c>
      <c r="BJ68" s="26">
        <f ca="1">-OFFSET(BJ41,0,VLOOKUP($B68,Settings!$AX:$BI,12,0))*(1+Inputs!$IU$26)</f>
        <v>-4869.622517088038</v>
      </c>
      <c r="BK68" s="26">
        <f ca="1">-OFFSET(BK41,0,VLOOKUP($B68,Settings!$AX:$BI,12,0))*(1+Inputs!$IU$26)</f>
        <v>-5736.601113940601</v>
      </c>
      <c r="BL68" s="26">
        <f ca="1">-OFFSET(BL41,0,VLOOKUP($B68,Settings!$AX:$BI,12,0))*(1+Inputs!$IU$26)</f>
        <v>-4740.6950073621974</v>
      </c>
      <c r="BM68" s="26">
        <f ca="1">-OFFSET(BM41,0,VLOOKUP($B68,Settings!$AX:$BI,12,0))*(1+Inputs!$IU$26)</f>
        <v>-5501.289598551677</v>
      </c>
      <c r="BN68" s="26">
        <f ca="1">-OFFSET(BN41,0,VLOOKUP($B68,Settings!$AX:$BI,12,0))*(1+Inputs!$IU$26)</f>
        <v>-5661.215160968025</v>
      </c>
      <c r="BO68" s="26">
        <f ca="1">-OFFSET(BO41,0,VLOOKUP($B68,Settings!$AX:$BI,12,0))*(1+Inputs!$IU$26)</f>
        <v>-5651.6053173678474</v>
      </c>
      <c r="BP68" s="26">
        <f ca="1">-OFFSET(BP41,0,VLOOKUP($B68,Settings!$AX:$BI,12,0))*(1+Inputs!$IU$26)</f>
        <v>-5677.645475014443</v>
      </c>
      <c r="BQ68" s="26">
        <f ca="1">-OFFSET(BQ41,0,VLOOKUP($B68,Settings!$AX:$BI,12,0))*(1+Inputs!$IU$26)</f>
        <v>-3900.7012565929645</v>
      </c>
      <c r="BR68" s="26">
        <f ca="1">-OFFSET(BR41,0,VLOOKUP($B68,Settings!$AX:$BI,12,0))*(1+Inputs!$IU$26)</f>
        <v>-5307.043370353892</v>
      </c>
      <c r="BS68" s="26">
        <f ca="1">-OFFSET(BS41,0,VLOOKUP($B68,Settings!$AX:$BI,12,0))*(1+Inputs!$IU$26)</f>
        <v>-5124.2995216668369</v>
      </c>
      <c r="BT68" s="26">
        <f ca="1">-OFFSET(BT41,0,VLOOKUP($B68,Settings!$AX:$BI,12,0))*(1+Inputs!$IU$26)</f>
        <v>-5486.0006635474883</v>
      </c>
      <c r="BU68" s="26">
        <f ca="1">-OFFSET(BU41,0,VLOOKUP($B68,Settings!$AX:$BI,12,0))*(1+Inputs!$IU$26)</f>
        <v>-5101.7099262769507</v>
      </c>
      <c r="BV68" s="26">
        <f ca="1">-OFFSET(BV41,0,VLOOKUP($B68,Settings!$AX:$BI,12,0))*(1+Inputs!$IU$26)</f>
        <v>-5324.0403543289058</v>
      </c>
      <c r="BW68" s="26">
        <f ca="1">-OFFSET(BW41,0,VLOOKUP($B68,Settings!$AX:$BI,12,0))*(1+Inputs!$IU$26)</f>
        <v>-6185.8316025236545</v>
      </c>
      <c r="BX68" s="26">
        <f ca="1">-OFFSET(BX41,0,VLOOKUP($B68,Settings!$AX:$BI,12,0))*(1+Inputs!$IU$26)</f>
        <v>-5217.027747753491</v>
      </c>
      <c r="BY68" s="26">
        <f ca="1">-OFFSET(BY41,0,VLOOKUP($B68,Settings!$AX:$BI,12,0))*(1+Inputs!$IU$26)</f>
        <v>-6009.7081283710049</v>
      </c>
      <c r="BZ68" s="26">
        <f ca="1">-OFFSET(BZ41,0,VLOOKUP($B68,Settings!$AX:$BI,12,0))*(1+Inputs!$IU$26)</f>
        <v>-6012.5201032891782</v>
      </c>
      <c r="CA68" s="26">
        <f ca="1">-OFFSET(CA41,0,VLOOKUP($B68,Settings!$AX:$BI,12,0))*(1+Inputs!$IU$26)</f>
        <v>-6076.522708112444</v>
      </c>
      <c r="CB68" s="26">
        <f ca="1">-OFFSET(CB41,0,VLOOKUP($B68,Settings!$AX:$BI,12,0))*(1+Inputs!$IU$26)</f>
        <v>-6840.3934404861748</v>
      </c>
      <c r="CC68" s="26">
        <f ca="1">-OFFSET(CC41,0,VLOOKUP($B68,Settings!$AX:$BI,12,0))*(1+Inputs!$IU$26)</f>
        <v>-4564.8273289529097</v>
      </c>
      <c r="CD68" s="26">
        <f ca="1">-OFFSET(CD41,0,VLOOKUP($B68,Settings!$AX:$BI,12,0))*(1+Inputs!$IU$26)</f>
        <v>-6175.661792190017</v>
      </c>
      <c r="CE68" s="26">
        <f ca="1">-OFFSET(CE41,0,VLOOKUP($B68,Settings!$AX:$BI,12,0))*(1+Inputs!$IU$26)</f>
        <v>-5943.7866611843192</v>
      </c>
      <c r="CF68" s="26">
        <f ca="1">-OFFSET(CF41,0,VLOOKUP($B68,Settings!$AX:$BI,12,0))*(1+Inputs!$IU$26)</f>
        <v>-6392.5281274370809</v>
      </c>
      <c r="CG68" s="26">
        <f ca="1">-OFFSET(CG41,0,VLOOKUP($B68,Settings!$AX:$BI,12,0))*(1+Inputs!$IU$26)</f>
        <v>-6064.6786241204309</v>
      </c>
      <c r="CH68" s="26">
        <f ca="1">-OFFSET(CH41,0,VLOOKUP($B68,Settings!$AX:$BI,12,0))*(1+Inputs!$IU$26)</f>
        <v>-6275.0264511943888</v>
      </c>
      <c r="CI68" s="26">
        <f ca="1">-OFFSET(CI41,0,VLOOKUP($B68,Settings!$AX:$BI,12,0))*(1+Inputs!$IU$26)</f>
        <v>-7077.5736793170327</v>
      </c>
      <c r="CJ68" s="26">
        <f ca="1">-OFFSET(CJ41,0,VLOOKUP($B68,Settings!$AX:$BI,12,0))*(1+Inputs!$IU$26)</f>
        <v>-6072.714339802822</v>
      </c>
      <c r="CK68" s="26">
        <f ca="1">-OFFSET(CK41,0,VLOOKUP($B68,Settings!$AX:$BI,12,0))*(1+Inputs!$IU$26)</f>
        <v>-7238.5294140058622</v>
      </c>
      <c r="CL68" s="26">
        <f ca="1">-OFFSET(CL41,0,VLOOKUP($B68,Settings!$AX:$BI,12,0))*(1+Inputs!$IU$26)</f>
        <v>-6874.9188345835228</v>
      </c>
      <c r="CM68" s="26">
        <f ca="1">-OFFSET(CM41,0,VLOOKUP($B68,Settings!$AX:$BI,12,0))*(1+Inputs!$IU$26)</f>
        <v>-7173.8456745753429</v>
      </c>
    </row>
    <row r="69" spans="2:91" hidden="1" x14ac:dyDescent="0.2">
      <c r="B69" s="234" t="str">
        <f>Inputs!GY10</f>
        <v>Bread</v>
      </c>
      <c r="C69" s="19" t="str">
        <f>Inputs!$J$16</f>
        <v>EUR</v>
      </c>
      <c r="D69" s="19" t="s">
        <v>19</v>
      </c>
      <c r="E69" s="27">
        <f t="shared" ca="1" si="80"/>
        <v>-11711.999450863763</v>
      </c>
      <c r="F69" s="27">
        <f t="shared" ca="1" si="80"/>
        <v>-51526.422428050217</v>
      </c>
      <c r="G69" s="27">
        <f t="shared" ca="1" si="80"/>
        <v>-59064.244534954181</v>
      </c>
      <c r="H69" s="27">
        <f t="shared" ca="1" si="80"/>
        <v>-65211.547251273951</v>
      </c>
      <c r="I69" s="27">
        <f t="shared" ca="1" si="80"/>
        <v>-77979.115148760015</v>
      </c>
      <c r="J69" s="27"/>
      <c r="K69" s="27">
        <f t="shared" ca="1" si="83"/>
        <v>0</v>
      </c>
      <c r="L69" s="27">
        <f t="shared" ca="1" si="83"/>
        <v>0</v>
      </c>
      <c r="M69" s="27">
        <f t="shared" ca="1" si="83"/>
        <v>0</v>
      </c>
      <c r="N69" s="27">
        <f t="shared" ca="1" si="83"/>
        <v>-11711.999450863763</v>
      </c>
      <c r="O69" s="27">
        <f t="shared" ca="1" si="83"/>
        <v>-11706.205019601348</v>
      </c>
      <c r="P69" s="27">
        <f t="shared" ca="1" si="83"/>
        <v>-12298.128083283271</v>
      </c>
      <c r="Q69" s="27">
        <f t="shared" ca="1" si="83"/>
        <v>-13115.114794524547</v>
      </c>
      <c r="R69" s="27">
        <f t="shared" ca="1" si="83"/>
        <v>-14406.974530641053</v>
      </c>
      <c r="S69" s="27">
        <f t="shared" ca="1" si="83"/>
        <v>-13379.72110588169</v>
      </c>
      <c r="T69" s="27">
        <f t="shared" ca="1" si="83"/>
        <v>-14114.459877836725</v>
      </c>
      <c r="U69" s="27">
        <f t="shared" ca="1" si="84"/>
        <v>-15024.763927347274</v>
      </c>
      <c r="V69" s="27">
        <f t="shared" ca="1" si="84"/>
        <v>-16545.299623888499</v>
      </c>
      <c r="W69" s="27">
        <f t="shared" ca="1" si="84"/>
        <v>-14717.461253695205</v>
      </c>
      <c r="X69" s="27">
        <f t="shared" ca="1" si="84"/>
        <v>-15615.030951998586</v>
      </c>
      <c r="Y69" s="27">
        <f t="shared" ca="1" si="84"/>
        <v>-16709.543362778575</v>
      </c>
      <c r="Z69" s="27">
        <f t="shared" ca="1" si="84"/>
        <v>-18169.511682801585</v>
      </c>
      <c r="AA69" s="27">
        <f t="shared" ca="1" si="84"/>
        <v>-17732.281827059331</v>
      </c>
      <c r="AB69" s="27">
        <f t="shared" ca="1" si="84"/>
        <v>-18656.036205079636</v>
      </c>
      <c r="AC69" s="27">
        <f t="shared" ca="1" si="84"/>
        <v>-19794.486162338202</v>
      </c>
      <c r="AD69" s="27">
        <f t="shared" ca="1" si="87"/>
        <v>-21796.31095428285</v>
      </c>
      <c r="AE69" s="27"/>
      <c r="AF69" s="26">
        <f ca="1">-OFFSET(AF42,0,VLOOKUP($B69,Settings!$AX:$BI,12,0))*(1+Inputs!$IU$26)</f>
        <v>0</v>
      </c>
      <c r="AG69" s="26">
        <f ca="1">-OFFSET(AG42,0,VLOOKUP($B69,Settings!$AX:$BI,12,0))*(1+Inputs!$IU$26)</f>
        <v>0</v>
      </c>
      <c r="AH69" s="26">
        <f ca="1">-OFFSET(AH42,0,VLOOKUP($B69,Settings!$AX:$BI,12,0))*(1+Inputs!$IU$26)</f>
        <v>0</v>
      </c>
      <c r="AI69" s="26">
        <f ca="1">-OFFSET(AI42,0,VLOOKUP($B69,Settings!$AX:$BI,12,0))*(1+Inputs!$IU$26)</f>
        <v>0</v>
      </c>
      <c r="AJ69" s="26">
        <f ca="1">-OFFSET(AJ42,0,VLOOKUP($B69,Settings!$AX:$BI,12,0))*(1+Inputs!$IU$26)</f>
        <v>0</v>
      </c>
      <c r="AK69" s="26">
        <f ca="1">-OFFSET(AK42,0,VLOOKUP($B69,Settings!$AX:$BI,12,0))*(1+Inputs!$IU$26)</f>
        <v>0</v>
      </c>
      <c r="AL69" s="26">
        <f ca="1">-OFFSET(AL42,0,VLOOKUP($B69,Settings!$AX:$BI,12,0))*(1+Inputs!$IU$26)</f>
        <v>0</v>
      </c>
      <c r="AM69" s="26">
        <f ca="1">-OFFSET(AM42,0,VLOOKUP($B69,Settings!$AX:$BI,12,0))*(1+Inputs!$IU$26)</f>
        <v>0</v>
      </c>
      <c r="AN69" s="26">
        <f ca="1">-OFFSET(AN42,0,VLOOKUP($B69,Settings!$AX:$BI,12,0))*(1+Inputs!$IU$26)</f>
        <v>0</v>
      </c>
      <c r="AO69" s="26">
        <f ca="1">-OFFSET(AO42,0,VLOOKUP($B69,Settings!$AX:$BI,12,0))*(1+Inputs!$IU$26)</f>
        <v>-3837.9252863408897</v>
      </c>
      <c r="AP69" s="26">
        <f ca="1">-OFFSET(AP42,0,VLOOKUP($B69,Settings!$AX:$BI,12,0))*(1+Inputs!$IU$26)</f>
        <v>-3794.7921925079399</v>
      </c>
      <c r="AQ69" s="26">
        <f ca="1">-OFFSET(AQ42,0,VLOOKUP($B69,Settings!$AX:$BI,12,0))*(1+Inputs!$IU$26)</f>
        <v>-4079.2819720149332</v>
      </c>
      <c r="AR69" s="26">
        <f ca="1">-OFFSET(AR42,0,VLOOKUP($B69,Settings!$AX:$BI,12,0))*(1+Inputs!$IU$26)</f>
        <v>-4370.0934716858619</v>
      </c>
      <c r="AS69" s="26">
        <f ca="1">-OFFSET(AS42,0,VLOOKUP($B69,Settings!$AX:$BI,12,0))*(1+Inputs!$IU$26)</f>
        <v>-3084.6915840499319</v>
      </c>
      <c r="AT69" s="26">
        <f ca="1">-OFFSET(AT42,0,VLOOKUP($B69,Settings!$AX:$BI,12,0))*(1+Inputs!$IU$26)</f>
        <v>-4251.4199638655527</v>
      </c>
      <c r="AU69" s="26">
        <f ca="1">-OFFSET(AU42,0,VLOOKUP($B69,Settings!$AX:$BI,12,0))*(1+Inputs!$IU$26)</f>
        <v>-3963.7847653581475</v>
      </c>
      <c r="AV69" s="26">
        <f ca="1">-OFFSET(AV42,0,VLOOKUP($B69,Settings!$AX:$BI,12,0))*(1+Inputs!$IU$26)</f>
        <v>-4146.4251875185082</v>
      </c>
      <c r="AW69" s="26">
        <f ca="1">-OFFSET(AW42,0,VLOOKUP($B69,Settings!$AX:$BI,12,0))*(1+Inputs!$IU$26)</f>
        <v>-4187.9181304066142</v>
      </c>
      <c r="AX69" s="26">
        <f ca="1">-OFFSET(AX42,0,VLOOKUP($B69,Settings!$AX:$BI,12,0))*(1+Inputs!$IU$26)</f>
        <v>-4187.9931000233801</v>
      </c>
      <c r="AY69" s="26">
        <f ca="1">-OFFSET(AY42,0,VLOOKUP($B69,Settings!$AX:$BI,12,0))*(1+Inputs!$IU$26)</f>
        <v>-4764.7557029128948</v>
      </c>
      <c r="AZ69" s="26">
        <f ca="1">-OFFSET(AZ42,0,VLOOKUP($B69,Settings!$AX:$BI,12,0))*(1+Inputs!$IU$26)</f>
        <v>-4162.3659915882699</v>
      </c>
      <c r="BA69" s="26">
        <f ca="1">-OFFSET(BA42,0,VLOOKUP($B69,Settings!$AX:$BI,12,0))*(1+Inputs!$IU$26)</f>
        <v>-4690.8892989380092</v>
      </c>
      <c r="BB69" s="26">
        <f ca="1">-OFFSET(BB42,0,VLOOKUP($B69,Settings!$AX:$BI,12,0))*(1+Inputs!$IU$26)</f>
        <v>-4803.9183459761307</v>
      </c>
      <c r="BC69" s="26">
        <f ca="1">-OFFSET(BC42,0,VLOOKUP($B69,Settings!$AX:$BI,12,0))*(1+Inputs!$IU$26)</f>
        <v>-4912.1668857269124</v>
      </c>
      <c r="BD69" s="26">
        <f ca="1">-OFFSET(BD42,0,VLOOKUP($B69,Settings!$AX:$BI,12,0))*(1+Inputs!$IU$26)</f>
        <v>-5031.6837273076299</v>
      </c>
      <c r="BE69" s="26">
        <f ca="1">-OFFSET(BE42,0,VLOOKUP($B69,Settings!$AX:$BI,12,0))*(1+Inputs!$IU$26)</f>
        <v>-3485.520481261527</v>
      </c>
      <c r="BF69" s="26">
        <f ca="1">-OFFSET(BF42,0,VLOOKUP($B69,Settings!$AX:$BI,12,0))*(1+Inputs!$IU$26)</f>
        <v>-4862.5168973125319</v>
      </c>
      <c r="BG69" s="26">
        <f ca="1">-OFFSET(BG42,0,VLOOKUP($B69,Settings!$AX:$BI,12,0))*(1+Inputs!$IU$26)</f>
        <v>-4621.3213986028177</v>
      </c>
      <c r="BH69" s="26">
        <f ca="1">-OFFSET(BH42,0,VLOOKUP($B69,Settings!$AX:$BI,12,0))*(1+Inputs!$IU$26)</f>
        <v>-4790.7328442716816</v>
      </c>
      <c r="BI69" s="26">
        <f ca="1">-OFFSET(BI42,0,VLOOKUP($B69,Settings!$AX:$BI,12,0))*(1+Inputs!$IU$26)</f>
        <v>-4702.4056349622269</v>
      </c>
      <c r="BJ69" s="26">
        <f ca="1">-OFFSET(BJ42,0,VLOOKUP($B69,Settings!$AX:$BI,12,0))*(1+Inputs!$IU$26)</f>
        <v>-4760.2338014245661</v>
      </c>
      <c r="BK69" s="26">
        <f ca="1">-OFFSET(BK42,0,VLOOKUP($B69,Settings!$AX:$BI,12,0))*(1+Inputs!$IU$26)</f>
        <v>-5615.8313426268796</v>
      </c>
      <c r="BL69" s="26">
        <f ca="1">-OFFSET(BL42,0,VLOOKUP($B69,Settings!$AX:$BI,12,0))*(1+Inputs!$IU$26)</f>
        <v>-4648.6987832958293</v>
      </c>
      <c r="BM69" s="26">
        <f ca="1">-OFFSET(BM42,0,VLOOKUP($B69,Settings!$AX:$BI,12,0))*(1+Inputs!$IU$26)</f>
        <v>-5405.1969908398005</v>
      </c>
      <c r="BN69" s="26">
        <f ca="1">-OFFSET(BN42,0,VLOOKUP($B69,Settings!$AX:$BI,12,0))*(1+Inputs!$IU$26)</f>
        <v>-5571.2490228420611</v>
      </c>
      <c r="BO69" s="26">
        <f ca="1">-OFFSET(BO42,0,VLOOKUP($B69,Settings!$AX:$BI,12,0))*(1+Inputs!$IU$26)</f>
        <v>-5568.8536102066364</v>
      </c>
      <c r="BP69" s="26">
        <f ca="1">-OFFSET(BP42,0,VLOOKUP($B69,Settings!$AX:$BI,12,0))*(1+Inputs!$IU$26)</f>
        <v>-5604.1309801635243</v>
      </c>
      <c r="BQ69" s="26">
        <f ca="1">-OFFSET(BQ42,0,VLOOKUP($B69,Settings!$AX:$BI,12,0))*(1+Inputs!$IU$26)</f>
        <v>-3856.1002397772495</v>
      </c>
      <c r="BR69" s="26">
        <f ca="1">-OFFSET(BR42,0,VLOOKUP($B69,Settings!$AX:$BI,12,0))*(1+Inputs!$IU$26)</f>
        <v>-5257.2300337544311</v>
      </c>
      <c r="BS69" s="26">
        <f ca="1">-OFFSET(BS42,0,VLOOKUP($B69,Settings!$AX:$BI,12,0))*(1+Inputs!$IU$26)</f>
        <v>-5083.6880797792901</v>
      </c>
      <c r="BT69" s="26">
        <f ca="1">-OFFSET(BT42,0,VLOOKUP($B69,Settings!$AX:$BI,12,0))*(1+Inputs!$IU$26)</f>
        <v>-5452.9113220290192</v>
      </c>
      <c r="BU69" s="26">
        <f ca="1">-OFFSET(BU42,0,VLOOKUP($B69,Settings!$AX:$BI,12,0))*(1+Inputs!$IU$26)</f>
        <v>-5078.4315501902765</v>
      </c>
      <c r="BV69" s="26">
        <f ca="1">-OFFSET(BV42,0,VLOOKUP($B69,Settings!$AX:$BI,12,0))*(1+Inputs!$IU$26)</f>
        <v>-5309.8708632514144</v>
      </c>
      <c r="BW69" s="26">
        <f ca="1">-OFFSET(BW42,0,VLOOKUP($B69,Settings!$AX:$BI,12,0))*(1+Inputs!$IU$26)</f>
        <v>-6179.5225121144322</v>
      </c>
      <c r="BX69" s="26">
        <f ca="1">-OFFSET(BX42,0,VLOOKUP($B69,Settings!$AX:$BI,12,0))*(1+Inputs!$IU$26)</f>
        <v>-5220.1499874127294</v>
      </c>
      <c r="BY69" s="26">
        <f ca="1">-OFFSET(BY42,0,VLOOKUP($B69,Settings!$AX:$BI,12,0))*(1+Inputs!$IU$26)</f>
        <v>-6021.3000326441479</v>
      </c>
      <c r="BZ69" s="26">
        <f ca="1">-OFFSET(BZ42,0,VLOOKUP($B69,Settings!$AX:$BI,12,0))*(1+Inputs!$IU$26)</f>
        <v>-6037.0715575674476</v>
      </c>
      <c r="CA69" s="26">
        <f ca="1">-OFFSET(CA42,0,VLOOKUP($B69,Settings!$AX:$BI,12,0))*(1+Inputs!$IU$26)</f>
        <v>-6111.1400925899898</v>
      </c>
      <c r="CB69" s="26">
        <f ca="1">-OFFSET(CB42,0,VLOOKUP($B69,Settings!$AX:$BI,12,0))*(1+Inputs!$IU$26)</f>
        <v>-6887.7111421021536</v>
      </c>
      <c r="CC69" s="26">
        <f ca="1">-OFFSET(CC42,0,VLOOKUP($B69,Settings!$AX:$BI,12,0))*(1+Inputs!$IU$26)</f>
        <v>-4605.6987498661574</v>
      </c>
      <c r="CD69" s="26">
        <f ca="1">-OFFSET(CD42,0,VLOOKUP($B69,Settings!$AX:$BI,12,0))*(1+Inputs!$IU$26)</f>
        <v>-6238.8719350910187</v>
      </c>
      <c r="CE69" s="26">
        <f ca="1">-OFFSET(CE42,0,VLOOKUP($B69,Settings!$AX:$BI,12,0))*(1+Inputs!$IU$26)</f>
        <v>-6016.1951643883986</v>
      </c>
      <c r="CF69" s="26">
        <f ca="1">-OFFSET(CF42,0,VLOOKUP($B69,Settings!$AX:$BI,12,0))*(1+Inputs!$IU$26)</f>
        <v>-6481.1848158204111</v>
      </c>
      <c r="CG69" s="26">
        <f ca="1">-OFFSET(CG42,0,VLOOKUP($B69,Settings!$AX:$BI,12,0))*(1+Inputs!$IU$26)</f>
        <v>-6158.6562248708251</v>
      </c>
      <c r="CH69" s="26">
        <f ca="1">-OFFSET(CH42,0,VLOOKUP($B69,Settings!$AX:$BI,12,0))*(1+Inputs!$IU$26)</f>
        <v>-6384.2311452724998</v>
      </c>
      <c r="CI69" s="26">
        <f ca="1">-OFFSET(CI42,0,VLOOKUP($B69,Settings!$AX:$BI,12,0))*(1+Inputs!$IU$26)</f>
        <v>-7211.9527940405133</v>
      </c>
      <c r="CJ69" s="26">
        <f ca="1">-OFFSET(CJ42,0,VLOOKUP($B69,Settings!$AX:$BI,12,0))*(1+Inputs!$IU$26)</f>
        <v>-6198.3022230251872</v>
      </c>
      <c r="CK69" s="26">
        <f ca="1">-OFFSET(CK42,0,VLOOKUP($B69,Settings!$AX:$BI,12,0))*(1+Inputs!$IU$26)</f>
        <v>-7398.7990535841682</v>
      </c>
      <c r="CL69" s="26">
        <f ca="1">-OFFSET(CL42,0,VLOOKUP($B69,Settings!$AX:$BI,12,0))*(1+Inputs!$IU$26)</f>
        <v>-7039.7609506899153</v>
      </c>
      <c r="CM69" s="26">
        <f ca="1">-OFFSET(CM42,0,VLOOKUP($B69,Settings!$AX:$BI,12,0))*(1+Inputs!$IU$26)</f>
        <v>-7357.7509500087654</v>
      </c>
    </row>
    <row r="70" spans="2:91" hidden="1" x14ac:dyDescent="0.2">
      <c r="B70" s="234" t="str">
        <f>Inputs!GY11</f>
        <v>Flour</v>
      </c>
      <c r="C70" s="19" t="str">
        <f>Inputs!$J$16</f>
        <v>EUR</v>
      </c>
      <c r="D70" s="19" t="s">
        <v>19</v>
      </c>
      <c r="E70" s="27">
        <f t="shared" ref="E70:I79" ca="1" si="88">SUMIF($K$4:$AD$4,E$4,$K70:$AD70)</f>
        <v>-8468.4576712030776</v>
      </c>
      <c r="F70" s="27">
        <f t="shared" ca="1" si="88"/>
        <v>-37500.701126658249</v>
      </c>
      <c r="G70" s="27">
        <f t="shared" ca="1" si="88"/>
        <v>-43411.389640793452</v>
      </c>
      <c r="H70" s="27">
        <f t="shared" ca="1" si="88"/>
        <v>-48406.740661838136</v>
      </c>
      <c r="I70" s="27">
        <f t="shared" ca="1" si="88"/>
        <v>-58459.890851872711</v>
      </c>
      <c r="J70" s="27"/>
      <c r="K70" s="27">
        <f t="shared" ca="1" si="83"/>
        <v>0</v>
      </c>
      <c r="L70" s="27">
        <f t="shared" ca="1" si="83"/>
        <v>0</v>
      </c>
      <c r="M70" s="27">
        <f t="shared" ca="1" si="83"/>
        <v>0</v>
      </c>
      <c r="N70" s="27">
        <f t="shared" ca="1" si="83"/>
        <v>-8468.4576712030776</v>
      </c>
      <c r="O70" s="27">
        <f t="shared" ca="1" si="83"/>
        <v>-8484.8017142806038</v>
      </c>
      <c r="P70" s="27">
        <f t="shared" ca="1" si="83"/>
        <v>-8938.7614340083037</v>
      </c>
      <c r="Q70" s="27">
        <f t="shared" ca="1" si="83"/>
        <v>-9555.2983024025816</v>
      </c>
      <c r="R70" s="27">
        <f t="shared" ca="1" si="83"/>
        <v>-10521.839675966759</v>
      </c>
      <c r="S70" s="27">
        <f t="shared" ca="1" si="83"/>
        <v>-9795.5579000135076</v>
      </c>
      <c r="T70" s="27">
        <f t="shared" ca="1" si="83"/>
        <v>-10356.698500231656</v>
      </c>
      <c r="U70" s="27">
        <f t="shared" ca="1" si="84"/>
        <v>-11055.043312329864</v>
      </c>
      <c r="V70" s="27">
        <f t="shared" ca="1" si="84"/>
        <v>-12204.089928218429</v>
      </c>
      <c r="W70" s="27">
        <f t="shared" ca="1" si="84"/>
        <v>-10880.14566969416</v>
      </c>
      <c r="X70" s="27">
        <f t="shared" ca="1" si="84"/>
        <v>-11576.04936059747</v>
      </c>
      <c r="Y70" s="27">
        <f t="shared" ca="1" si="84"/>
        <v>-12416.95350992227</v>
      </c>
      <c r="Z70" s="27">
        <f t="shared" ca="1" si="84"/>
        <v>-13533.592121624237</v>
      </c>
      <c r="AA70" s="27">
        <f t="shared" ca="1" si="84"/>
        <v>-13243.493826505266</v>
      </c>
      <c r="AB70" s="27">
        <f t="shared" ca="1" si="84"/>
        <v>-13965.277464818886</v>
      </c>
      <c r="AC70" s="27">
        <f t="shared" ca="1" si="84"/>
        <v>-14852.665362288422</v>
      </c>
      <c r="AD70" s="27">
        <f t="shared" ca="1" si="87"/>
        <v>-16398.454198260137</v>
      </c>
      <c r="AE70" s="27"/>
      <c r="AF70" s="26">
        <f ca="1">-OFFSET(AF43,0,VLOOKUP($B70,Settings!$AX:$BI,12,0))*(1+Inputs!$IU$26)</f>
        <v>0</v>
      </c>
      <c r="AG70" s="26">
        <f ca="1">-OFFSET(AG43,0,VLOOKUP($B70,Settings!$AX:$BI,12,0))*(1+Inputs!$IU$26)</f>
        <v>0</v>
      </c>
      <c r="AH70" s="26">
        <f ca="1">-OFFSET(AH43,0,VLOOKUP($B70,Settings!$AX:$BI,12,0))*(1+Inputs!$IU$26)</f>
        <v>0</v>
      </c>
      <c r="AI70" s="26">
        <f ca="1">-OFFSET(AI43,0,VLOOKUP($B70,Settings!$AX:$BI,12,0))*(1+Inputs!$IU$26)</f>
        <v>0</v>
      </c>
      <c r="AJ70" s="26">
        <f ca="1">-OFFSET(AJ43,0,VLOOKUP($B70,Settings!$AX:$BI,12,0))*(1+Inputs!$IU$26)</f>
        <v>0</v>
      </c>
      <c r="AK70" s="26">
        <f ca="1">-OFFSET(AK43,0,VLOOKUP($B70,Settings!$AX:$BI,12,0))*(1+Inputs!$IU$26)</f>
        <v>0</v>
      </c>
      <c r="AL70" s="26">
        <f ca="1">-OFFSET(AL43,0,VLOOKUP($B70,Settings!$AX:$BI,12,0))*(1+Inputs!$IU$26)</f>
        <v>0</v>
      </c>
      <c r="AM70" s="26">
        <f ca="1">-OFFSET(AM43,0,VLOOKUP($B70,Settings!$AX:$BI,12,0))*(1+Inputs!$IU$26)</f>
        <v>0</v>
      </c>
      <c r="AN70" s="26">
        <f ca="1">-OFFSET(AN43,0,VLOOKUP($B70,Settings!$AX:$BI,12,0))*(1+Inputs!$IU$26)</f>
        <v>0</v>
      </c>
      <c r="AO70" s="26">
        <f ca="1">-OFFSET(AO43,0,VLOOKUP($B70,Settings!$AX:$BI,12,0))*(1+Inputs!$IU$26)</f>
        <v>-2771.6059840503685</v>
      </c>
      <c r="AP70" s="26">
        <f ca="1">-OFFSET(AP43,0,VLOOKUP($B70,Settings!$AX:$BI,12,0))*(1+Inputs!$IU$26)</f>
        <v>-2744.3899071855371</v>
      </c>
      <c r="AQ70" s="26">
        <f ca="1">-OFFSET(AQ43,0,VLOOKUP($B70,Settings!$AX:$BI,12,0))*(1+Inputs!$IU$26)</f>
        <v>-2952.4617799671719</v>
      </c>
      <c r="AR70" s="26">
        <f ca="1">-OFFSET(AR43,0,VLOOKUP($B70,Settings!$AX:$BI,12,0))*(1+Inputs!$IU$26)</f>
        <v>-3164.6123410220994</v>
      </c>
      <c r="AS70" s="26">
        <f ca="1">-OFFSET(AS43,0,VLOOKUP($B70,Settings!$AX:$BI,12,0))*(1+Inputs!$IU$26)</f>
        <v>-2235.8900912615595</v>
      </c>
      <c r="AT70" s="26">
        <f ca="1">-OFFSET(AT43,0,VLOOKUP($B70,Settings!$AX:$BI,12,0))*(1+Inputs!$IU$26)</f>
        <v>-3084.2992819969454</v>
      </c>
      <c r="AU70" s="26">
        <f ca="1">-OFFSET(AU43,0,VLOOKUP($B70,Settings!$AX:$BI,12,0))*(1+Inputs!$IU$26)</f>
        <v>-2879.5128724849615</v>
      </c>
      <c r="AV70" s="26">
        <f ca="1">-OFFSET(AV43,0,VLOOKUP($B70,Settings!$AX:$BI,12,0))*(1+Inputs!$IU$26)</f>
        <v>-3013.5356464981605</v>
      </c>
      <c r="AW70" s="26">
        <f ca="1">-OFFSET(AW43,0,VLOOKUP($B70,Settings!$AX:$BI,12,0))*(1+Inputs!$IU$26)</f>
        <v>-3045.7129150251817</v>
      </c>
      <c r="AX70" s="26">
        <f ca="1">-OFFSET(AX43,0,VLOOKUP($B70,Settings!$AX:$BI,12,0))*(1+Inputs!$IU$26)</f>
        <v>-3048.7961062952772</v>
      </c>
      <c r="AY70" s="26">
        <f ca="1">-OFFSET(AY43,0,VLOOKUP($B70,Settings!$AX:$BI,12,0))*(1+Inputs!$IU$26)</f>
        <v>-3471.1221211792508</v>
      </c>
      <c r="AZ70" s="26">
        <f ca="1">-OFFSET(AZ43,0,VLOOKUP($B70,Settings!$AX:$BI,12,0))*(1+Inputs!$IU$26)</f>
        <v>-3035.3800749280531</v>
      </c>
      <c r="BA70" s="26">
        <f ca="1">-OFFSET(BA43,0,VLOOKUP($B70,Settings!$AX:$BI,12,0))*(1+Inputs!$IU$26)</f>
        <v>-3424.2880577537267</v>
      </c>
      <c r="BB70" s="26">
        <f ca="1">-OFFSET(BB43,0,VLOOKUP($B70,Settings!$AX:$BI,12,0))*(1+Inputs!$IU$26)</f>
        <v>-3506.7879443884649</v>
      </c>
      <c r="BC70" s="26">
        <f ca="1">-OFFSET(BC43,0,VLOOKUP($B70,Settings!$AX:$BI,12,0))*(1+Inputs!$IU$26)</f>
        <v>-3590.7636738245683</v>
      </c>
      <c r="BD70" s="26">
        <f ca="1">-OFFSET(BD43,0,VLOOKUP($B70,Settings!$AX:$BI,12,0))*(1+Inputs!$IU$26)</f>
        <v>-3679.6637941748563</v>
      </c>
      <c r="BE70" s="26">
        <f ca="1">-OFFSET(BE43,0,VLOOKUP($B70,Settings!$AX:$BI,12,0))*(1+Inputs!$IU$26)</f>
        <v>-2553.6242482025532</v>
      </c>
      <c r="BF70" s="26">
        <f ca="1">-OFFSET(BF43,0,VLOOKUP($B70,Settings!$AX:$BI,12,0))*(1+Inputs!$IU$26)</f>
        <v>-3562.2698576360981</v>
      </c>
      <c r="BG70" s="26">
        <f ca="1">-OFFSET(BG43,0,VLOOKUP($B70,Settings!$AX:$BI,12,0))*(1+Inputs!$IU$26)</f>
        <v>-3387.9071967280688</v>
      </c>
      <c r="BH70" s="26">
        <f ca="1">-OFFSET(BH43,0,VLOOKUP($B70,Settings!$AX:$BI,12,0))*(1+Inputs!$IU$26)</f>
        <v>-3516.1178571339578</v>
      </c>
      <c r="BI70" s="26">
        <f ca="1">-OFFSET(BI43,0,VLOOKUP($B70,Settings!$AX:$BI,12,0))*(1+Inputs!$IU$26)</f>
        <v>-3452.6734463696298</v>
      </c>
      <c r="BJ70" s="26">
        <f ca="1">-OFFSET(BJ43,0,VLOOKUP($B70,Settings!$AX:$BI,12,0))*(1+Inputs!$IU$26)</f>
        <v>-3498.0334679626226</v>
      </c>
      <c r="BK70" s="26">
        <f ca="1">-OFFSET(BK43,0,VLOOKUP($B70,Settings!$AX:$BI,12,0))*(1+Inputs!$IU$26)</f>
        <v>-4132.2529752821274</v>
      </c>
      <c r="BL70" s="26">
        <f ca="1">-OFFSET(BL43,0,VLOOKUP($B70,Settings!$AX:$BI,12,0))*(1+Inputs!$IU$26)</f>
        <v>-3424.7568690851153</v>
      </c>
      <c r="BM70" s="26">
        <f ca="1">-OFFSET(BM43,0,VLOOKUP($B70,Settings!$AX:$BI,12,0))*(1+Inputs!$IU$26)</f>
        <v>-3983.7647372472507</v>
      </c>
      <c r="BN70" s="26">
        <f ca="1">-OFFSET(BN43,0,VLOOKUP($B70,Settings!$AX:$BI,12,0))*(1+Inputs!$IU$26)</f>
        <v>-4108.5587573788944</v>
      </c>
      <c r="BO70" s="26">
        <f ca="1">-OFFSET(BO43,0,VLOOKUP($B70,Settings!$AX:$BI,12,0))*(1+Inputs!$IU$26)</f>
        <v>-4111.7664335922827</v>
      </c>
      <c r="BP70" s="26">
        <f ca="1">-OFFSET(BP43,0,VLOOKUP($B70,Settings!$AX:$BI,12,0))*(1+Inputs!$IU$26)</f>
        <v>-4139.8729862396522</v>
      </c>
      <c r="BQ70" s="26">
        <f ca="1">-OFFSET(BQ43,0,VLOOKUP($B70,Settings!$AX:$BI,12,0))*(1+Inputs!$IU$26)</f>
        <v>-2851.3013315716312</v>
      </c>
      <c r="BR70" s="26">
        <f ca="1">-OFFSET(BR43,0,VLOOKUP($B70,Settings!$AX:$BI,12,0))*(1+Inputs!$IU$26)</f>
        <v>-3888.971351882878</v>
      </c>
      <c r="BS70" s="26">
        <f ca="1">-OFFSET(BS43,0,VLOOKUP($B70,Settings!$AX:$BI,12,0))*(1+Inputs!$IU$26)</f>
        <v>-3766.8358255741268</v>
      </c>
      <c r="BT70" s="26">
        <f ca="1">-OFFSET(BT43,0,VLOOKUP($B70,Settings!$AX:$BI,12,0))*(1+Inputs!$IU$26)</f>
        <v>-4041.398653287994</v>
      </c>
      <c r="BU70" s="26">
        <f ca="1">-OFFSET(BU43,0,VLOOKUP($B70,Settings!$AX:$BI,12,0))*(1+Inputs!$IU$26)</f>
        <v>-3767.8148817353494</v>
      </c>
      <c r="BV70" s="26">
        <f ca="1">-OFFSET(BV43,0,VLOOKUP($B70,Settings!$AX:$BI,12,0))*(1+Inputs!$IU$26)</f>
        <v>-3942.9397245905502</v>
      </c>
      <c r="BW70" s="26">
        <f ca="1">-OFFSET(BW43,0,VLOOKUP($B70,Settings!$AX:$BI,12,0))*(1+Inputs!$IU$26)</f>
        <v>-4592.2080156183383</v>
      </c>
      <c r="BX70" s="26">
        <f ca="1">-OFFSET(BX43,0,VLOOKUP($B70,Settings!$AX:$BI,12,0))*(1+Inputs!$IU$26)</f>
        <v>-3881.80576971338</v>
      </c>
      <c r="BY70" s="26">
        <f ca="1">-OFFSET(BY43,0,VLOOKUP($B70,Settings!$AX:$BI,12,0))*(1+Inputs!$IU$26)</f>
        <v>-4481.333349569848</v>
      </c>
      <c r="BZ70" s="26">
        <f ca="1">-OFFSET(BZ43,0,VLOOKUP($B70,Settings!$AX:$BI,12,0))*(1+Inputs!$IU$26)</f>
        <v>-4497.1648167282365</v>
      </c>
      <c r="CA70" s="26">
        <f ca="1">-OFFSET(CA43,0,VLOOKUP($B70,Settings!$AX:$BI,12,0))*(1+Inputs!$IU$26)</f>
        <v>-4555.0939553261524</v>
      </c>
      <c r="CB70" s="26">
        <f ca="1">-OFFSET(CB43,0,VLOOKUP($B70,Settings!$AX:$BI,12,0))*(1+Inputs!$IU$26)</f>
        <v>-5140.2237571764817</v>
      </c>
      <c r="CC70" s="26">
        <f ca="1">-OFFSET(CC43,0,VLOOKUP($B70,Settings!$AX:$BI,12,0))*(1+Inputs!$IU$26)</f>
        <v>-3439.2613443219652</v>
      </c>
      <c r="CD70" s="26">
        <f ca="1">-OFFSET(CD43,0,VLOOKUP($B70,Settings!$AX:$BI,12,0))*(1+Inputs!$IU$26)</f>
        <v>-4664.0087250068182</v>
      </c>
      <c r="CE70" s="26">
        <f ca="1">-OFFSET(CE43,0,VLOOKUP($B70,Settings!$AX:$BI,12,0))*(1+Inputs!$IU$26)</f>
        <v>-4500.1342377334877</v>
      </c>
      <c r="CF70" s="26">
        <f ca="1">-OFFSET(CF43,0,VLOOKUP($B70,Settings!$AX:$BI,12,0))*(1+Inputs!$IU$26)</f>
        <v>-4851.8632901396531</v>
      </c>
      <c r="CG70" s="26">
        <f ca="1">-OFFSET(CG43,0,VLOOKUP($B70,Settings!$AX:$BI,12,0))*(1+Inputs!$IU$26)</f>
        <v>-4613.2799369457471</v>
      </c>
      <c r="CH70" s="26">
        <f ca="1">-OFFSET(CH43,0,VLOOKUP($B70,Settings!$AX:$BI,12,0))*(1+Inputs!$IU$26)</f>
        <v>-4787.8505733116544</v>
      </c>
      <c r="CI70" s="26">
        <f ca="1">-OFFSET(CI43,0,VLOOKUP($B70,Settings!$AX:$BI,12,0))*(1+Inputs!$IU$26)</f>
        <v>-5410.720174956482</v>
      </c>
      <c r="CJ70" s="26">
        <f ca="1">-OFFSET(CJ43,0,VLOOKUP($B70,Settings!$AX:$BI,12,0))*(1+Inputs!$IU$26)</f>
        <v>-4654.0946140202877</v>
      </c>
      <c r="CK70" s="26">
        <f ca="1">-OFFSET(CK43,0,VLOOKUP($B70,Settings!$AX:$BI,12,0))*(1+Inputs!$IU$26)</f>
        <v>-5561.4031619700154</v>
      </c>
      <c r="CL70" s="26">
        <f ca="1">-OFFSET(CL43,0,VLOOKUP($B70,Settings!$AX:$BI,12,0))*(1+Inputs!$IU$26)</f>
        <v>-5295.1535688188424</v>
      </c>
      <c r="CM70" s="26">
        <f ca="1">-OFFSET(CM43,0,VLOOKUP($B70,Settings!$AX:$BI,12,0))*(1+Inputs!$IU$26)</f>
        <v>-5541.8974674712799</v>
      </c>
    </row>
    <row r="71" spans="2:91" hidden="1" x14ac:dyDescent="0.2">
      <c r="B71" s="234" t="str">
        <f>Inputs!GY12</f>
        <v>Beef meat</v>
      </c>
      <c r="C71" s="19" t="str">
        <f>Inputs!$J$16</f>
        <v>EUR</v>
      </c>
      <c r="D71" s="19" t="s">
        <v>19</v>
      </c>
      <c r="E71" s="27">
        <f t="shared" ca="1" si="88"/>
        <v>-14906.619000000002</v>
      </c>
      <c r="F71" s="27">
        <f t="shared" ca="1" si="88"/>
        <v>-63056.448000000004</v>
      </c>
      <c r="G71" s="27">
        <f t="shared" ca="1" si="88"/>
        <v>-68447.106</v>
      </c>
      <c r="H71" s="27">
        <f t="shared" ca="1" si="88"/>
        <v>-71881.991999999998</v>
      </c>
      <c r="I71" s="27">
        <f t="shared" ca="1" si="88"/>
        <v>-81781.244999999995</v>
      </c>
      <c r="J71" s="27"/>
      <c r="K71" s="27">
        <f t="shared" ca="1" si="83"/>
        <v>0</v>
      </c>
      <c r="L71" s="27">
        <f t="shared" ca="1" si="83"/>
        <v>0</v>
      </c>
      <c r="M71" s="27">
        <f t="shared" ca="1" si="83"/>
        <v>0</v>
      </c>
      <c r="N71" s="27">
        <f t="shared" ca="1" si="83"/>
        <v>-14906.619000000002</v>
      </c>
      <c r="O71" s="27">
        <f t="shared" ca="1" si="83"/>
        <v>-14665.832999999999</v>
      </c>
      <c r="P71" s="27">
        <f t="shared" ca="1" si="83"/>
        <v>-15186.717000000002</v>
      </c>
      <c r="Q71" s="27">
        <f t="shared" ca="1" si="83"/>
        <v>-15948.387000000001</v>
      </c>
      <c r="R71" s="27">
        <f t="shared" ca="1" si="83"/>
        <v>-17255.511000000002</v>
      </c>
      <c r="S71" s="27">
        <f t="shared" ca="1" si="83"/>
        <v>-15815.708999999999</v>
      </c>
      <c r="T71" s="27">
        <f t="shared" ca="1" si="83"/>
        <v>-16469.271000000001</v>
      </c>
      <c r="U71" s="27">
        <f t="shared" ca="1" si="84"/>
        <v>-17321.849999999999</v>
      </c>
      <c r="V71" s="27">
        <f t="shared" ca="1" si="84"/>
        <v>-18840.276000000002</v>
      </c>
      <c r="W71" s="27">
        <f t="shared" ca="1" si="84"/>
        <v>-16540.524000000005</v>
      </c>
      <c r="X71" s="27">
        <f t="shared" ca="1" si="84"/>
        <v>-17341.506000000001</v>
      </c>
      <c r="Y71" s="27">
        <f t="shared" ca="1" si="84"/>
        <v>-18329.22</v>
      </c>
      <c r="Z71" s="27">
        <f t="shared" ca="1" si="84"/>
        <v>-19670.741999999998</v>
      </c>
      <c r="AA71" s="27">
        <f t="shared" ca="1" si="84"/>
        <v>-18975.411</v>
      </c>
      <c r="AB71" s="27">
        <f t="shared" ca="1" si="84"/>
        <v>-19707.597000000002</v>
      </c>
      <c r="AC71" s="27">
        <f t="shared" ca="1" si="84"/>
        <v>-20643.714</v>
      </c>
      <c r="AD71" s="27">
        <f t="shared" ca="1" si="87"/>
        <v>-22454.523000000001</v>
      </c>
      <c r="AE71" s="27"/>
      <c r="AF71" s="26">
        <f ca="1">-OFFSET(AF44,0,VLOOKUP($B71,Settings!$AX:$BI,12,0))*(1+Inputs!$IU$26)</f>
        <v>0</v>
      </c>
      <c r="AG71" s="26">
        <f ca="1">-OFFSET(AG44,0,VLOOKUP($B71,Settings!$AX:$BI,12,0))*(1+Inputs!$IU$26)</f>
        <v>0</v>
      </c>
      <c r="AH71" s="26">
        <f ca="1">-OFFSET(AH44,0,VLOOKUP($B71,Settings!$AX:$BI,12,0))*(1+Inputs!$IU$26)</f>
        <v>0</v>
      </c>
      <c r="AI71" s="26">
        <f ca="1">-OFFSET(AI44,0,VLOOKUP($B71,Settings!$AX:$BI,12,0))*(1+Inputs!$IU$26)</f>
        <v>0</v>
      </c>
      <c r="AJ71" s="26">
        <f ca="1">-OFFSET(AJ44,0,VLOOKUP($B71,Settings!$AX:$BI,12,0))*(1+Inputs!$IU$26)</f>
        <v>0</v>
      </c>
      <c r="AK71" s="26">
        <f ca="1">-OFFSET(AK44,0,VLOOKUP($B71,Settings!$AX:$BI,12,0))*(1+Inputs!$IU$26)</f>
        <v>0</v>
      </c>
      <c r="AL71" s="26">
        <f ca="1">-OFFSET(AL44,0,VLOOKUP($B71,Settings!$AX:$BI,12,0))*(1+Inputs!$IU$26)</f>
        <v>0</v>
      </c>
      <c r="AM71" s="26">
        <f ca="1">-OFFSET(AM44,0,VLOOKUP($B71,Settings!$AX:$BI,12,0))*(1+Inputs!$IU$26)</f>
        <v>0</v>
      </c>
      <c r="AN71" s="26">
        <f ca="1">-OFFSET(AN44,0,VLOOKUP($B71,Settings!$AX:$BI,12,0))*(1+Inputs!$IU$26)</f>
        <v>0</v>
      </c>
      <c r="AO71" s="26">
        <f ca="1">-OFFSET(AO44,0,VLOOKUP($B71,Settings!$AX:$BI,12,0))*(1+Inputs!$IU$26)</f>
        <v>-4909.0860000000002</v>
      </c>
      <c r="AP71" s="26">
        <f ca="1">-OFFSET(AP44,0,VLOOKUP($B71,Settings!$AX:$BI,12,0))*(1+Inputs!$IU$26)</f>
        <v>-4832.9189999999999</v>
      </c>
      <c r="AQ71" s="26">
        <f ca="1">-OFFSET(AQ44,0,VLOOKUP($B71,Settings!$AX:$BI,12,0))*(1+Inputs!$IU$26)</f>
        <v>-5164.6140000000005</v>
      </c>
      <c r="AR71" s="26">
        <f ca="1">-OFFSET(AR44,0,VLOOKUP($B71,Settings!$AX:$BI,12,0))*(1+Inputs!$IU$26)</f>
        <v>-5501.223</v>
      </c>
      <c r="AS71" s="26">
        <f ca="1">-OFFSET(AS44,0,VLOOKUP($B71,Settings!$AX:$BI,12,0))*(1+Inputs!$IU$26)</f>
        <v>-3864.8609999999999</v>
      </c>
      <c r="AT71" s="26">
        <f ca="1">-OFFSET(AT44,0,VLOOKUP($B71,Settings!$AX:$BI,12,0))*(1+Inputs!$IU$26)</f>
        <v>-5299.7490000000007</v>
      </c>
      <c r="AU71" s="26">
        <f ca="1">-OFFSET(AU44,0,VLOOKUP($B71,Settings!$AX:$BI,12,0))*(1+Inputs!$IU$26)</f>
        <v>-4921.3710000000001</v>
      </c>
      <c r="AV71" s="26">
        <f ca="1">-OFFSET(AV44,0,VLOOKUP($B71,Settings!$AX:$BI,12,0))*(1+Inputs!$IU$26)</f>
        <v>-5120.3880000000008</v>
      </c>
      <c r="AW71" s="26">
        <f ca="1">-OFFSET(AW44,0,VLOOKUP($B71,Settings!$AX:$BI,12,0))*(1+Inputs!$IU$26)</f>
        <v>-5144.9580000000005</v>
      </c>
      <c r="AX71" s="26">
        <f ca="1">-OFFSET(AX44,0,VLOOKUP($B71,Settings!$AX:$BI,12,0))*(1+Inputs!$IU$26)</f>
        <v>-5120.3880000000008</v>
      </c>
      <c r="AY71" s="26">
        <f ca="1">-OFFSET(AY44,0,VLOOKUP($B71,Settings!$AX:$BI,12,0))*(1+Inputs!$IU$26)</f>
        <v>-5791.1490000000003</v>
      </c>
      <c r="AZ71" s="26">
        <f ca="1">-OFFSET(AZ44,0,VLOOKUP($B71,Settings!$AX:$BI,12,0))*(1+Inputs!$IU$26)</f>
        <v>-5036.8500000000004</v>
      </c>
      <c r="BA71" s="26">
        <f ca="1">-OFFSET(BA44,0,VLOOKUP($B71,Settings!$AX:$BI,12,0))*(1+Inputs!$IU$26)</f>
        <v>-5651.1</v>
      </c>
      <c r="BB71" s="26">
        <f ca="1">-OFFSET(BB44,0,VLOOKUP($B71,Settings!$AX:$BI,12,0))*(1+Inputs!$IU$26)</f>
        <v>-5749.380000000001</v>
      </c>
      <c r="BC71" s="26">
        <f ca="1">-OFFSET(BC44,0,VLOOKUP($B71,Settings!$AX:$BI,12,0))*(1+Inputs!$IU$26)</f>
        <v>-5855.0310000000009</v>
      </c>
      <c r="BD71" s="26">
        <f ca="1">-OFFSET(BD44,0,VLOOKUP($B71,Settings!$AX:$BI,12,0))*(1+Inputs!$IU$26)</f>
        <v>-5968.0530000000008</v>
      </c>
      <c r="BE71" s="26">
        <f ca="1">-OFFSET(BE44,0,VLOOKUP($B71,Settings!$AX:$BI,12,0))*(1+Inputs!$IU$26)</f>
        <v>-4125.3029999999999</v>
      </c>
      <c r="BF71" s="26">
        <f ca="1">-OFFSET(BF44,0,VLOOKUP($B71,Settings!$AX:$BI,12,0))*(1+Inputs!$IU$26)</f>
        <v>-5722.3529999999992</v>
      </c>
      <c r="BG71" s="26">
        <f ca="1">-OFFSET(BG44,0,VLOOKUP($B71,Settings!$AX:$BI,12,0))*(1+Inputs!$IU$26)</f>
        <v>-5415.228000000001</v>
      </c>
      <c r="BH71" s="26">
        <f ca="1">-OFFSET(BH44,0,VLOOKUP($B71,Settings!$AX:$BI,12,0))*(1+Inputs!$IU$26)</f>
        <v>-5592.1320000000005</v>
      </c>
      <c r="BI71" s="26">
        <f ca="1">-OFFSET(BI44,0,VLOOKUP($B71,Settings!$AX:$BI,12,0))*(1+Inputs!$IU$26)</f>
        <v>-5461.9110000000001</v>
      </c>
      <c r="BJ71" s="26">
        <f ca="1">-OFFSET(BJ44,0,VLOOKUP($B71,Settings!$AX:$BI,12,0))*(1+Inputs!$IU$26)</f>
        <v>-5506.1369999999997</v>
      </c>
      <c r="BK71" s="26">
        <f ca="1">-OFFSET(BK44,0,VLOOKUP($B71,Settings!$AX:$BI,12,0))*(1+Inputs!$IU$26)</f>
        <v>-6474.1950000000006</v>
      </c>
      <c r="BL71" s="26">
        <f ca="1">-OFFSET(BL44,0,VLOOKUP($B71,Settings!$AX:$BI,12,0))*(1+Inputs!$IU$26)</f>
        <v>-5341.518</v>
      </c>
      <c r="BM71" s="26">
        <f ca="1">-OFFSET(BM44,0,VLOOKUP($B71,Settings!$AX:$BI,12,0))*(1+Inputs!$IU$26)</f>
        <v>-6181.8119999999999</v>
      </c>
      <c r="BN71" s="26">
        <f ca="1">-OFFSET(BN44,0,VLOOKUP($B71,Settings!$AX:$BI,12,0))*(1+Inputs!$IU$26)</f>
        <v>-6341.5170000000016</v>
      </c>
      <c r="BO71" s="26">
        <f ca="1">-OFFSET(BO44,0,VLOOKUP($B71,Settings!$AX:$BI,12,0))*(1+Inputs!$IU$26)</f>
        <v>-6316.9470000000001</v>
      </c>
      <c r="BP71" s="26">
        <f ca="1">-OFFSET(BP44,0,VLOOKUP($B71,Settings!$AX:$BI,12,0))*(1+Inputs!$IU$26)</f>
        <v>-6324.3180000000011</v>
      </c>
      <c r="BQ71" s="26">
        <f ca="1">-OFFSET(BQ44,0,VLOOKUP($B71,Settings!$AX:$BI,12,0))*(1+Inputs!$IU$26)</f>
        <v>-4334.148000000001</v>
      </c>
      <c r="BR71" s="26">
        <f ca="1">-OFFSET(BR44,0,VLOOKUP($B71,Settings!$AX:$BI,12,0))*(1+Inputs!$IU$26)</f>
        <v>-5882.0580000000009</v>
      </c>
      <c r="BS71" s="26">
        <f ca="1">-OFFSET(BS44,0,VLOOKUP($B71,Settings!$AX:$BI,12,0))*(1+Inputs!$IU$26)</f>
        <v>-5673.2130000000006</v>
      </c>
      <c r="BT71" s="26">
        <f ca="1">-OFFSET(BT44,0,VLOOKUP($B71,Settings!$AX:$BI,12,0))*(1+Inputs!$IU$26)</f>
        <v>-6054.0480000000007</v>
      </c>
      <c r="BU71" s="26">
        <f ca="1">-OFFSET(BU44,0,VLOOKUP($B71,Settings!$AX:$BI,12,0))*(1+Inputs!$IU$26)</f>
        <v>-5614.2450000000008</v>
      </c>
      <c r="BV71" s="26">
        <f ca="1">-OFFSET(BV44,0,VLOOKUP($B71,Settings!$AX:$BI,12,0))*(1+Inputs!$IU$26)</f>
        <v>-5850.1170000000002</v>
      </c>
      <c r="BW71" s="26">
        <f ca="1">-OFFSET(BW44,0,VLOOKUP($B71,Settings!$AX:$BI,12,0))*(1+Inputs!$IU$26)</f>
        <v>-6778.8630000000003</v>
      </c>
      <c r="BX71" s="26">
        <f ca="1">-OFFSET(BX44,0,VLOOKUP($B71,Settings!$AX:$BI,12,0))*(1+Inputs!$IU$26)</f>
        <v>-5700.2400000000016</v>
      </c>
      <c r="BY71" s="26">
        <f ca="1">-OFFSET(BY44,0,VLOOKUP($B71,Settings!$AX:$BI,12,0))*(1+Inputs!$IU$26)</f>
        <v>-6545.4480000000003</v>
      </c>
      <c r="BZ71" s="26">
        <f ca="1">-OFFSET(BZ44,0,VLOOKUP($B71,Settings!$AX:$BI,12,0))*(1+Inputs!$IU$26)</f>
        <v>-6538.0769999999993</v>
      </c>
      <c r="CA71" s="26">
        <f ca="1">-OFFSET(CA44,0,VLOOKUP($B71,Settings!$AX:$BI,12,0))*(1+Inputs!$IU$26)</f>
        <v>-6587.2170000000006</v>
      </c>
      <c r="CB71" s="26">
        <f ca="1">-OFFSET(CB44,0,VLOOKUP($B71,Settings!$AX:$BI,12,0))*(1+Inputs!$IU$26)</f>
        <v>-7400.4840000000004</v>
      </c>
      <c r="CC71" s="26">
        <f ca="1">-OFFSET(CC44,0,VLOOKUP($B71,Settings!$AX:$BI,12,0))*(1+Inputs!$IU$26)</f>
        <v>-4926.2850000000008</v>
      </c>
      <c r="CD71" s="26">
        <f ca="1">-OFFSET(CD44,0,VLOOKUP($B71,Settings!$AX:$BI,12,0))*(1+Inputs!$IU$26)</f>
        <v>-6648.6419999999998</v>
      </c>
      <c r="CE71" s="26">
        <f ca="1">-OFFSET(CE44,0,VLOOKUP($B71,Settings!$AX:$BI,12,0))*(1+Inputs!$IU$26)</f>
        <v>-6383.2860000000001</v>
      </c>
      <c r="CF71" s="26">
        <f ca="1">-OFFSET(CF44,0,VLOOKUP($B71,Settings!$AX:$BI,12,0))*(1+Inputs!$IU$26)</f>
        <v>-6847.6589999999997</v>
      </c>
      <c r="CG71" s="26">
        <f ca="1">-OFFSET(CG44,0,VLOOKUP($B71,Settings!$AX:$BI,12,0))*(1+Inputs!$IU$26)</f>
        <v>-6476.652</v>
      </c>
      <c r="CH71" s="26">
        <f ca="1">-OFFSET(CH44,0,VLOOKUP($B71,Settings!$AX:$BI,12,0))*(1+Inputs!$IU$26)</f>
        <v>-6690.4110000000001</v>
      </c>
      <c r="CI71" s="26">
        <f ca="1">-OFFSET(CI44,0,VLOOKUP($B71,Settings!$AX:$BI,12,0))*(1+Inputs!$IU$26)</f>
        <v>-7518.42</v>
      </c>
      <c r="CJ71" s="26">
        <f ca="1">-OFFSET(CJ44,0,VLOOKUP($B71,Settings!$AX:$BI,12,0))*(1+Inputs!$IU$26)</f>
        <v>-6434.8829999999998</v>
      </c>
      <c r="CK71" s="26">
        <f ca="1">-OFFSET(CK44,0,VLOOKUP($B71,Settings!$AX:$BI,12,0))*(1+Inputs!$IU$26)</f>
        <v>-7651.0980000000009</v>
      </c>
      <c r="CL71" s="26">
        <f ca="1">-OFFSET(CL44,0,VLOOKUP($B71,Settings!$AX:$BI,12,0))*(1+Inputs!$IU$26)</f>
        <v>-7250.607</v>
      </c>
      <c r="CM71" s="26">
        <f ca="1">-OFFSET(CM44,0,VLOOKUP($B71,Settings!$AX:$BI,12,0))*(1+Inputs!$IU$26)</f>
        <v>-7552.8179999999993</v>
      </c>
    </row>
    <row r="72" spans="2:91" hidden="1" x14ac:dyDescent="0.2">
      <c r="B72" s="234" t="str">
        <f>Inputs!GY13</f>
        <v>Salmon</v>
      </c>
      <c r="C72" s="19" t="str">
        <f>Inputs!$J$16</f>
        <v>EUR</v>
      </c>
      <c r="D72" s="19" t="s">
        <v>19</v>
      </c>
      <c r="E72" s="27">
        <f t="shared" ca="1" si="88"/>
        <v>-8379.1270039157152</v>
      </c>
      <c r="F72" s="27">
        <f t="shared" ca="1" si="88"/>
        <v>-36390.720064400659</v>
      </c>
      <c r="G72" s="27">
        <f t="shared" ca="1" si="88"/>
        <v>-40868.434009723293</v>
      </c>
      <c r="H72" s="27">
        <f t="shared" ca="1" si="88"/>
        <v>-44217.744427575744</v>
      </c>
      <c r="I72" s="27">
        <f t="shared" ca="1" si="88"/>
        <v>-51835.833051989219</v>
      </c>
      <c r="J72" s="27"/>
      <c r="K72" s="27">
        <f t="shared" ca="1" si="83"/>
        <v>0</v>
      </c>
      <c r="L72" s="27">
        <f t="shared" ca="1" si="83"/>
        <v>0</v>
      </c>
      <c r="M72" s="27">
        <f t="shared" ca="1" si="83"/>
        <v>0</v>
      </c>
      <c r="N72" s="27">
        <f t="shared" ca="1" si="83"/>
        <v>-8379.1270039157152</v>
      </c>
      <c r="O72" s="27">
        <f t="shared" ca="1" si="83"/>
        <v>-8331.187441698954</v>
      </c>
      <c r="P72" s="27">
        <f t="shared" ca="1" si="83"/>
        <v>-8719.7373864420078</v>
      </c>
      <c r="Q72" s="27">
        <f t="shared" ca="1" si="83"/>
        <v>-9241.847817345224</v>
      </c>
      <c r="R72" s="27">
        <f t="shared" ca="1" si="83"/>
        <v>-10097.947418914477</v>
      </c>
      <c r="S72" s="27">
        <f t="shared" ca="1" si="83"/>
        <v>-9334.1586659016211</v>
      </c>
      <c r="T72" s="27">
        <f t="shared" ca="1" si="83"/>
        <v>-9785.680632783502</v>
      </c>
      <c r="U72" s="27">
        <f t="shared" ca="1" si="84"/>
        <v>-10375.077091555633</v>
      </c>
      <c r="V72" s="27">
        <f t="shared" ca="1" si="84"/>
        <v>-11373.517619482534</v>
      </c>
      <c r="W72" s="27">
        <f t="shared" ca="1" si="84"/>
        <v>-10047.63831882388</v>
      </c>
      <c r="X72" s="27">
        <f t="shared" ca="1" si="84"/>
        <v>-10624.534948503911</v>
      </c>
      <c r="Y72" s="27">
        <f t="shared" ca="1" si="84"/>
        <v>-11317.916340622784</v>
      </c>
      <c r="Z72" s="27">
        <f t="shared" ca="1" si="84"/>
        <v>-12227.654819625168</v>
      </c>
      <c r="AA72" s="27">
        <f t="shared" ca="1" si="84"/>
        <v>-11889.243191099529</v>
      </c>
      <c r="AB72" s="27">
        <f t="shared" ca="1" si="84"/>
        <v>-12440.18134954346</v>
      </c>
      <c r="AC72" s="27">
        <f t="shared" ca="1" si="84"/>
        <v>-13123.300087725673</v>
      </c>
      <c r="AD72" s="27">
        <f t="shared" ca="1" si="87"/>
        <v>-14383.108423620553</v>
      </c>
      <c r="AE72" s="27"/>
      <c r="AF72" s="26">
        <f ca="1">-OFFSET(AF45,0,VLOOKUP($B72,Settings!$AX:$BI,12,0))*(1+Inputs!$IU$26)</f>
        <v>0</v>
      </c>
      <c r="AG72" s="26">
        <f ca="1">-OFFSET(AG45,0,VLOOKUP($B72,Settings!$AX:$BI,12,0))*(1+Inputs!$IU$26)</f>
        <v>0</v>
      </c>
      <c r="AH72" s="26">
        <f ca="1">-OFFSET(AH45,0,VLOOKUP($B72,Settings!$AX:$BI,12,0))*(1+Inputs!$IU$26)</f>
        <v>0</v>
      </c>
      <c r="AI72" s="26">
        <f ca="1">-OFFSET(AI45,0,VLOOKUP($B72,Settings!$AX:$BI,12,0))*(1+Inputs!$IU$26)</f>
        <v>0</v>
      </c>
      <c r="AJ72" s="26">
        <f ca="1">-OFFSET(AJ45,0,VLOOKUP($B72,Settings!$AX:$BI,12,0))*(1+Inputs!$IU$26)</f>
        <v>0</v>
      </c>
      <c r="AK72" s="26">
        <f ca="1">-OFFSET(AK45,0,VLOOKUP($B72,Settings!$AX:$BI,12,0))*(1+Inputs!$IU$26)</f>
        <v>0</v>
      </c>
      <c r="AL72" s="26">
        <f ca="1">-OFFSET(AL45,0,VLOOKUP($B72,Settings!$AX:$BI,12,0))*(1+Inputs!$IU$26)</f>
        <v>0</v>
      </c>
      <c r="AM72" s="26">
        <f ca="1">-OFFSET(AM45,0,VLOOKUP($B72,Settings!$AX:$BI,12,0))*(1+Inputs!$IU$26)</f>
        <v>0</v>
      </c>
      <c r="AN72" s="26">
        <f ca="1">-OFFSET(AN45,0,VLOOKUP($B72,Settings!$AX:$BI,12,0))*(1+Inputs!$IU$26)</f>
        <v>0</v>
      </c>
      <c r="AO72" s="26">
        <f ca="1">-OFFSET(AO45,0,VLOOKUP($B72,Settings!$AX:$BI,12,0))*(1+Inputs!$IU$26)</f>
        <v>-2744.1480341041142</v>
      </c>
      <c r="AP72" s="26">
        <f ca="1">-OFFSET(AP45,0,VLOOKUP($B72,Settings!$AX:$BI,12,0))*(1+Inputs!$IU$26)</f>
        <v>-2718.3443898645091</v>
      </c>
      <c r="AQ72" s="26">
        <f ca="1">-OFFSET(AQ45,0,VLOOKUP($B72,Settings!$AX:$BI,12,0))*(1+Inputs!$IU$26)</f>
        <v>-2916.6345799470914</v>
      </c>
      <c r="AR72" s="26">
        <f ca="1">-OFFSET(AR45,0,VLOOKUP($B72,Settings!$AX:$BI,12,0))*(1+Inputs!$IU$26)</f>
        <v>-3113.9436628554781</v>
      </c>
      <c r="AS72" s="26">
        <f ca="1">-OFFSET(AS45,0,VLOOKUP($B72,Settings!$AX:$BI,12,0))*(1+Inputs!$IU$26)</f>
        <v>-2195.8096712304196</v>
      </c>
      <c r="AT72" s="26">
        <f ca="1">-OFFSET(AT45,0,VLOOKUP($B72,Settings!$AX:$BI,12,0))*(1+Inputs!$IU$26)</f>
        <v>-3021.4341076130572</v>
      </c>
      <c r="AU72" s="26">
        <f ca="1">-OFFSET(AU45,0,VLOOKUP($B72,Settings!$AX:$BI,12,0))*(1+Inputs!$IU$26)</f>
        <v>-2816.7739111848782</v>
      </c>
      <c r="AV72" s="26">
        <f ca="1">-OFFSET(AV45,0,VLOOKUP($B72,Settings!$AX:$BI,12,0))*(1+Inputs!$IU$26)</f>
        <v>-2940.2235540487659</v>
      </c>
      <c r="AW72" s="26">
        <f ca="1">-OFFSET(AW45,0,VLOOKUP($B72,Settings!$AX:$BI,12,0))*(1+Inputs!$IU$26)</f>
        <v>-2962.7399212083637</v>
      </c>
      <c r="AX72" s="26">
        <f ca="1">-OFFSET(AX45,0,VLOOKUP($B72,Settings!$AX:$BI,12,0))*(1+Inputs!$IU$26)</f>
        <v>-2959.8577135596925</v>
      </c>
      <c r="AY72" s="26">
        <f ca="1">-OFFSET(AY45,0,VLOOKUP($B72,Settings!$AX:$BI,12,0))*(1+Inputs!$IU$26)</f>
        <v>-3353.7399282578231</v>
      </c>
      <c r="AZ72" s="26">
        <f ca="1">-OFFSET(AZ45,0,VLOOKUP($B72,Settings!$AX:$BI,12,0))*(1+Inputs!$IU$26)</f>
        <v>-2928.2501755277085</v>
      </c>
      <c r="BA72" s="26">
        <f ca="1">-OFFSET(BA45,0,VLOOKUP($B72,Settings!$AX:$BI,12,0))*(1+Inputs!$IU$26)</f>
        <v>-3298.8193790272394</v>
      </c>
      <c r="BB72" s="26">
        <f ca="1">-OFFSET(BB45,0,VLOOKUP($B72,Settings!$AX:$BI,12,0))*(1+Inputs!$IU$26)</f>
        <v>-3361.5313099306218</v>
      </c>
      <c r="BC72" s="26">
        <f ca="1">-OFFSET(BC45,0,VLOOKUP($B72,Settings!$AX:$BI,12,0))*(1+Inputs!$IU$26)</f>
        <v>-3437.5967299566159</v>
      </c>
      <c r="BD72" s="26">
        <f ca="1">-OFFSET(BD45,0,VLOOKUP($B72,Settings!$AX:$BI,12,0))*(1+Inputs!$IU$26)</f>
        <v>-3511.2131882302147</v>
      </c>
      <c r="BE72" s="26">
        <f ca="1">-OFFSET(BE45,0,VLOOKUP($B72,Settings!$AX:$BI,12,0))*(1+Inputs!$IU$26)</f>
        <v>-2437.9198457946213</v>
      </c>
      <c r="BF72" s="26">
        <f ca="1">-OFFSET(BF45,0,VLOOKUP($B72,Settings!$AX:$BI,12,0))*(1+Inputs!$IU$26)</f>
        <v>-3385.0256318767856</v>
      </c>
      <c r="BG72" s="26">
        <f ca="1">-OFFSET(BG45,0,VLOOKUP($B72,Settings!$AX:$BI,12,0))*(1+Inputs!$IU$26)</f>
        <v>-3210.0564015804516</v>
      </c>
      <c r="BH72" s="26">
        <f ca="1">-OFFSET(BH45,0,VLOOKUP($B72,Settings!$AX:$BI,12,0))*(1+Inputs!$IU$26)</f>
        <v>-3323.1617562198117</v>
      </c>
      <c r="BI72" s="26">
        <f ca="1">-OFFSET(BI45,0,VLOOKUP($B72,Settings!$AX:$BI,12,0))*(1+Inputs!$IU$26)</f>
        <v>-3252.4624749832378</v>
      </c>
      <c r="BJ72" s="26">
        <f ca="1">-OFFSET(BJ45,0,VLOOKUP($B72,Settings!$AX:$BI,12,0))*(1+Inputs!$IU$26)</f>
        <v>-3286.9951990344262</v>
      </c>
      <c r="BK72" s="26">
        <f ca="1">-OFFSET(BK45,0,VLOOKUP($B72,Settings!$AX:$BI,12,0))*(1+Inputs!$IU$26)</f>
        <v>-3877.4992662665841</v>
      </c>
      <c r="BL72" s="26">
        <f ca="1">-OFFSET(BL45,0,VLOOKUP($B72,Settings!$AX:$BI,12,0))*(1+Inputs!$IU$26)</f>
        <v>-3210.5826262546229</v>
      </c>
      <c r="BM72" s="26">
        <f ca="1">-OFFSET(BM45,0,VLOOKUP($B72,Settings!$AX:$BI,12,0))*(1+Inputs!$IU$26)</f>
        <v>-3724.0105090482343</v>
      </c>
      <c r="BN72" s="26">
        <f ca="1">-OFFSET(BN45,0,VLOOKUP($B72,Settings!$AX:$BI,12,0))*(1+Inputs!$IU$26)</f>
        <v>-3826.6535487038759</v>
      </c>
      <c r="BO72" s="26">
        <f ca="1">-OFFSET(BO45,0,VLOOKUP($B72,Settings!$AX:$BI,12,0))*(1+Inputs!$IU$26)</f>
        <v>-3822.8535617304237</v>
      </c>
      <c r="BP72" s="26">
        <f ca="1">-OFFSET(BP45,0,VLOOKUP($B72,Settings!$AX:$BI,12,0))*(1+Inputs!$IU$26)</f>
        <v>-3832.41069563475</v>
      </c>
      <c r="BQ72" s="26">
        <f ca="1">-OFFSET(BQ45,0,VLOOKUP($B72,Settings!$AX:$BI,12,0))*(1+Inputs!$IU$26)</f>
        <v>-2632.9733482002512</v>
      </c>
      <c r="BR72" s="26">
        <f ca="1">-OFFSET(BR45,0,VLOOKUP($B72,Settings!$AX:$BI,12,0))*(1+Inputs!$IU$26)</f>
        <v>-3582.254274988878</v>
      </c>
      <c r="BS72" s="26">
        <f ca="1">-OFFSET(BS45,0,VLOOKUP($B72,Settings!$AX:$BI,12,0))*(1+Inputs!$IU$26)</f>
        <v>-3469.7028084354206</v>
      </c>
      <c r="BT72" s="26">
        <f ca="1">-OFFSET(BT45,0,VLOOKUP($B72,Settings!$AX:$BI,12,0))*(1+Inputs!$IU$26)</f>
        <v>-3708.4642643388465</v>
      </c>
      <c r="BU72" s="26">
        <f ca="1">-OFFSET(BU45,0,VLOOKUP($B72,Settings!$AX:$BI,12,0))*(1+Inputs!$IU$26)</f>
        <v>-3446.3678757296429</v>
      </c>
      <c r="BV72" s="26">
        <f ca="1">-OFFSET(BV45,0,VLOOKUP($B72,Settings!$AX:$BI,12,0))*(1+Inputs!$IU$26)</f>
        <v>-3604.6090778977409</v>
      </c>
      <c r="BW72" s="26">
        <f ca="1">-OFFSET(BW45,0,VLOOKUP($B72,Settings!$AX:$BI,12,0))*(1+Inputs!$IU$26)</f>
        <v>-4186.3453750260114</v>
      </c>
      <c r="BX72" s="26">
        <f ca="1">-OFFSET(BX45,0,VLOOKUP($B72,Settings!$AX:$BI,12,0))*(1+Inputs!$IU$26)</f>
        <v>-3526.9618876990316</v>
      </c>
      <c r="BY72" s="26">
        <f ca="1">-OFFSET(BY45,0,VLOOKUP($B72,Settings!$AX:$BI,12,0))*(1+Inputs!$IU$26)</f>
        <v>-4056.5529866504289</v>
      </c>
      <c r="BZ72" s="26">
        <f ca="1">-OFFSET(BZ45,0,VLOOKUP($B72,Settings!$AX:$BI,12,0))*(1+Inputs!$IU$26)</f>
        <v>-4066.6943691170545</v>
      </c>
      <c r="CA72" s="26">
        <f ca="1">-OFFSET(CA45,0,VLOOKUP($B72,Settings!$AX:$BI,12,0))*(1+Inputs!$IU$26)</f>
        <v>-4104.407463857684</v>
      </c>
      <c r="CB72" s="26">
        <f ca="1">-OFFSET(CB45,0,VLOOKUP($B72,Settings!$AX:$BI,12,0))*(1+Inputs!$IU$26)</f>
        <v>-4625.5501397426342</v>
      </c>
      <c r="CC72" s="26">
        <f ca="1">-OFFSET(CC45,0,VLOOKUP($B72,Settings!$AX:$BI,12,0))*(1+Inputs!$IU$26)</f>
        <v>-3086.7952995985484</v>
      </c>
      <c r="CD72" s="26">
        <f ca="1">-OFFSET(CD45,0,VLOOKUP($B72,Settings!$AX:$BI,12,0))*(1+Inputs!$IU$26)</f>
        <v>-4176.8977517583462</v>
      </c>
      <c r="CE72" s="26">
        <f ca="1">-OFFSET(CE45,0,VLOOKUP($B72,Settings!$AX:$BI,12,0))*(1+Inputs!$IU$26)</f>
        <v>-4020.4028534345757</v>
      </c>
      <c r="CF72" s="26">
        <f ca="1">-OFFSET(CF45,0,VLOOKUP($B72,Settings!$AX:$BI,12,0))*(1+Inputs!$IU$26)</f>
        <v>-4323.3242102980275</v>
      </c>
      <c r="CG72" s="26">
        <f ca="1">-OFFSET(CG45,0,VLOOKUP($B72,Settings!$AX:$BI,12,0))*(1+Inputs!$IU$26)</f>
        <v>-4096.4542858108562</v>
      </c>
      <c r="CH72" s="26">
        <f ca="1">-OFFSET(CH45,0,VLOOKUP($B72,Settings!$AX:$BI,12,0))*(1+Inputs!$IU$26)</f>
        <v>-4246.8556748197652</v>
      </c>
      <c r="CI72" s="26">
        <f ca="1">-OFFSET(CI45,0,VLOOKUP($B72,Settings!$AX:$BI,12,0))*(1+Inputs!$IU$26)</f>
        <v>-4777.3622335389991</v>
      </c>
      <c r="CJ72" s="26">
        <f ca="1">-OFFSET(CJ45,0,VLOOKUP($B72,Settings!$AX:$BI,12,0))*(1+Inputs!$IU$26)</f>
        <v>-4099.0821793669074</v>
      </c>
      <c r="CK72" s="26">
        <f ca="1">-OFFSET(CK45,0,VLOOKUP($B72,Settings!$AX:$BI,12,0))*(1+Inputs!$IU$26)</f>
        <v>-4886.00735445396</v>
      </c>
      <c r="CL72" s="26">
        <f ca="1">-OFFSET(CL45,0,VLOOKUP($B72,Settings!$AX:$BI,12,0))*(1+Inputs!$IU$26)</f>
        <v>-4643.4015557559278</v>
      </c>
      <c r="CM72" s="26">
        <f ca="1">-OFFSET(CM45,0,VLOOKUP($B72,Settings!$AX:$BI,12,0))*(1+Inputs!$IU$26)</f>
        <v>-4853.6995134106655</v>
      </c>
    </row>
    <row r="73" spans="2:91" hidden="1" x14ac:dyDescent="0.2">
      <c r="B73" s="234" t="str">
        <f>Inputs!GY14</f>
        <v>Chicken</v>
      </c>
      <c r="C73" s="19" t="str">
        <f>Inputs!$J$16</f>
        <v>EUR</v>
      </c>
      <c r="D73" s="19" t="s">
        <v>19</v>
      </c>
      <c r="E73" s="27">
        <f t="shared" ca="1" si="88"/>
        <v>-8359.2255784739373</v>
      </c>
      <c r="F73" s="27">
        <f t="shared" ca="1" si="88"/>
        <v>-36311.870643300426</v>
      </c>
      <c r="G73" s="27">
        <f t="shared" ca="1" si="88"/>
        <v>-40805.027880861744</v>
      </c>
      <c r="H73" s="27">
        <f t="shared" ca="1" si="88"/>
        <v>-44160.559329036092</v>
      </c>
      <c r="I73" s="27">
        <f t="shared" ca="1" si="88"/>
        <v>-51768.776948298677</v>
      </c>
      <c r="J73" s="27"/>
      <c r="K73" s="27">
        <f t="shared" ca="1" si="83"/>
        <v>0</v>
      </c>
      <c r="L73" s="27">
        <f t="shared" ca="1" si="83"/>
        <v>0</v>
      </c>
      <c r="M73" s="27">
        <f t="shared" ca="1" si="83"/>
        <v>0</v>
      </c>
      <c r="N73" s="27">
        <f t="shared" ca="1" si="83"/>
        <v>-8359.2255784739373</v>
      </c>
      <c r="O73" s="27">
        <f t="shared" ca="1" si="83"/>
        <v>-8313.6125437585652</v>
      </c>
      <c r="P73" s="27">
        <f t="shared" ca="1" si="83"/>
        <v>-8691.8642928283734</v>
      </c>
      <c r="Q73" s="27">
        <f t="shared" ca="1" si="83"/>
        <v>-9223.944023611235</v>
      </c>
      <c r="R73" s="27">
        <f t="shared" ca="1" si="83"/>
        <v>-10082.449783102251</v>
      </c>
      <c r="S73" s="27">
        <f t="shared" ca="1" si="83"/>
        <v>-9315.9003248115914</v>
      </c>
      <c r="T73" s="27">
        <f t="shared" ca="1" si="83"/>
        <v>-9780.433173237243</v>
      </c>
      <c r="U73" s="27">
        <f t="shared" ca="1" si="84"/>
        <v>-10359.170080913816</v>
      </c>
      <c r="V73" s="27">
        <f t="shared" ca="1" si="84"/>
        <v>-11349.524301899095</v>
      </c>
      <c r="W73" s="27">
        <f t="shared" ca="1" si="84"/>
        <v>-10047.638318823876</v>
      </c>
      <c r="X73" s="27">
        <f t="shared" ca="1" si="84"/>
        <v>-10605.606825256613</v>
      </c>
      <c r="Y73" s="27">
        <f t="shared" ca="1" si="84"/>
        <v>-11290.657300609084</v>
      </c>
      <c r="Z73" s="27">
        <f t="shared" ca="1" si="84"/>
        <v>-12216.656884346521</v>
      </c>
      <c r="AA73" s="27">
        <f t="shared" ca="1" si="84"/>
        <v>-11867.095729099641</v>
      </c>
      <c r="AB73" s="27">
        <f t="shared" ca="1" si="84"/>
        <v>-12420.670553600734</v>
      </c>
      <c r="AC73" s="27">
        <f t="shared" ca="1" si="84"/>
        <v>-13112.087267462113</v>
      </c>
      <c r="AD73" s="27">
        <f t="shared" ca="1" si="87"/>
        <v>-14368.923398136192</v>
      </c>
      <c r="AE73" s="27"/>
      <c r="AF73" s="26">
        <f ca="1">-OFFSET(AF46,0,VLOOKUP($B73,Settings!$AX:$BI,12,0))*(1+Inputs!$IU$26)</f>
        <v>0</v>
      </c>
      <c r="AG73" s="26">
        <f ca="1">-OFFSET(AG46,0,VLOOKUP($B73,Settings!$AX:$BI,12,0))*(1+Inputs!$IU$26)</f>
        <v>0</v>
      </c>
      <c r="AH73" s="26">
        <f ca="1">-OFFSET(AH46,0,VLOOKUP($B73,Settings!$AX:$BI,12,0))*(1+Inputs!$IU$26)</f>
        <v>0</v>
      </c>
      <c r="AI73" s="26">
        <f ca="1">-OFFSET(AI46,0,VLOOKUP($B73,Settings!$AX:$BI,12,0))*(1+Inputs!$IU$26)</f>
        <v>0</v>
      </c>
      <c r="AJ73" s="26">
        <f ca="1">-OFFSET(AJ46,0,VLOOKUP($B73,Settings!$AX:$BI,12,0))*(1+Inputs!$IU$26)</f>
        <v>0</v>
      </c>
      <c r="AK73" s="26">
        <f ca="1">-OFFSET(AK46,0,VLOOKUP($B73,Settings!$AX:$BI,12,0))*(1+Inputs!$IU$26)</f>
        <v>0</v>
      </c>
      <c r="AL73" s="26">
        <f ca="1">-OFFSET(AL46,0,VLOOKUP($B73,Settings!$AX:$BI,12,0))*(1+Inputs!$IU$26)</f>
        <v>0</v>
      </c>
      <c r="AM73" s="26">
        <f ca="1">-OFFSET(AM46,0,VLOOKUP($B73,Settings!$AX:$BI,12,0))*(1+Inputs!$IU$26)</f>
        <v>0</v>
      </c>
      <c r="AN73" s="26">
        <f ca="1">-OFFSET(AN46,0,VLOOKUP($B73,Settings!$AX:$BI,12,0))*(1+Inputs!$IU$26)</f>
        <v>0</v>
      </c>
      <c r="AO73" s="26">
        <f ca="1">-OFFSET(AO46,0,VLOOKUP($B73,Settings!$AX:$BI,12,0))*(1+Inputs!$IU$26)</f>
        <v>-2744.1480341041142</v>
      </c>
      <c r="AP73" s="26">
        <f ca="1">-OFFSET(AP46,0,VLOOKUP($B73,Settings!$AX:$BI,12,0))*(1+Inputs!$IU$26)</f>
        <v>-2708.4143646960547</v>
      </c>
      <c r="AQ73" s="26">
        <f ca="1">-OFFSET(AQ46,0,VLOOKUP($B73,Settings!$AX:$BI,12,0))*(1+Inputs!$IU$26)</f>
        <v>-2906.6631796737679</v>
      </c>
      <c r="AR73" s="26">
        <f ca="1">-OFFSET(AR46,0,VLOOKUP($B73,Settings!$AX:$BI,12,0))*(1+Inputs!$IU$26)</f>
        <v>-3108.9413437183612</v>
      </c>
      <c r="AS73" s="26">
        <f ca="1">-OFFSET(AS46,0,VLOOKUP($B73,Settings!$AX:$BI,12,0))*(1+Inputs!$IU$26)</f>
        <v>-2190.7906776961786</v>
      </c>
      <c r="AT73" s="26">
        <f ca="1">-OFFSET(AT46,0,VLOOKUP($B73,Settings!$AX:$BI,12,0))*(1+Inputs!$IU$26)</f>
        <v>-3013.8805223440245</v>
      </c>
      <c r="AU73" s="26">
        <f ca="1">-OFFSET(AU46,0,VLOOKUP($B73,Settings!$AX:$BI,12,0))*(1+Inputs!$IU$26)</f>
        <v>-2806.6688926694173</v>
      </c>
      <c r="AV73" s="26">
        <f ca="1">-OFFSET(AV46,0,VLOOKUP($B73,Settings!$AX:$BI,12,0))*(1+Inputs!$IU$26)</f>
        <v>-2930.0848521382536</v>
      </c>
      <c r="AW73" s="26">
        <f ca="1">-OFFSET(AW46,0,VLOOKUP($B73,Settings!$AX:$BI,12,0))*(1+Inputs!$IU$26)</f>
        <v>-2955.1105480207025</v>
      </c>
      <c r="AX73" s="26">
        <f ca="1">-OFFSET(AX46,0,VLOOKUP($B73,Settings!$AX:$BI,12,0))*(1+Inputs!$IU$26)</f>
        <v>-2949.6513076508659</v>
      </c>
      <c r="AY73" s="26">
        <f ca="1">-OFFSET(AY46,0,VLOOKUP($B73,Settings!$AX:$BI,12,0))*(1+Inputs!$IU$26)</f>
        <v>-3351.1798214423588</v>
      </c>
      <c r="AZ73" s="26">
        <f ca="1">-OFFSET(AZ46,0,VLOOKUP($B73,Settings!$AX:$BI,12,0))*(1+Inputs!$IU$26)</f>
        <v>-2923.1128945180103</v>
      </c>
      <c r="BA73" s="26">
        <f ca="1">-OFFSET(BA46,0,VLOOKUP($B73,Settings!$AX:$BI,12,0))*(1+Inputs!$IU$26)</f>
        <v>-3288.5105684677787</v>
      </c>
      <c r="BB73" s="26">
        <f ca="1">-OFFSET(BB46,0,VLOOKUP($B73,Settings!$AX:$BI,12,0))*(1+Inputs!$IU$26)</f>
        <v>-3361.5313099306213</v>
      </c>
      <c r="BC73" s="26">
        <f ca="1">-OFFSET(BC46,0,VLOOKUP($B73,Settings!$AX:$BI,12,0))*(1+Inputs!$IU$26)</f>
        <v>-3432.4079047038508</v>
      </c>
      <c r="BD73" s="26">
        <f ca="1">-OFFSET(BD46,0,VLOOKUP($B73,Settings!$AX:$BI,12,0))*(1+Inputs!$IU$26)</f>
        <v>-3508.612289572266</v>
      </c>
      <c r="BE73" s="26">
        <f ca="1">-OFFSET(BE46,0,VLOOKUP($B73,Settings!$AX:$BI,12,0))*(1+Inputs!$IU$26)</f>
        <v>-2427.4902421762486</v>
      </c>
      <c r="BF73" s="26">
        <f ca="1">-OFFSET(BF46,0,VLOOKUP($B73,Settings!$AX:$BI,12,0))*(1+Inputs!$IU$26)</f>
        <v>-3379.7977930630759</v>
      </c>
      <c r="BG73" s="26">
        <f ca="1">-OFFSET(BG46,0,VLOOKUP($B73,Settings!$AX:$BI,12,0))*(1+Inputs!$IU$26)</f>
        <v>-3207.4359473750796</v>
      </c>
      <c r="BH73" s="26">
        <f ca="1">-OFFSET(BH46,0,VLOOKUP($B73,Settings!$AX:$BI,12,0))*(1+Inputs!$IU$26)</f>
        <v>-3320.5347508789259</v>
      </c>
      <c r="BI73" s="26">
        <f ca="1">-OFFSET(BI46,0,VLOOKUP($B73,Settings!$AX:$BI,12,0))*(1+Inputs!$IU$26)</f>
        <v>-3252.4624749832374</v>
      </c>
      <c r="BJ73" s="26">
        <f ca="1">-OFFSET(BJ46,0,VLOOKUP($B73,Settings!$AX:$BI,12,0))*(1+Inputs!$IU$26)</f>
        <v>-3286.9951990344257</v>
      </c>
      <c r="BK73" s="26">
        <f ca="1">-OFFSET(BK46,0,VLOOKUP($B73,Settings!$AX:$BI,12,0))*(1+Inputs!$IU$26)</f>
        <v>-3872.2057519099062</v>
      </c>
      <c r="BL73" s="26">
        <f ca="1">-OFFSET(BL46,0,VLOOKUP($B73,Settings!$AX:$BI,12,0))*(1+Inputs!$IU$26)</f>
        <v>-3199.9691299694837</v>
      </c>
      <c r="BM73" s="26">
        <f ca="1">-OFFSET(BM46,0,VLOOKUP($B73,Settings!$AX:$BI,12,0))*(1+Inputs!$IU$26)</f>
        <v>-3713.3704790223819</v>
      </c>
      <c r="BN73" s="26">
        <f ca="1">-OFFSET(BN46,0,VLOOKUP($B73,Settings!$AX:$BI,12,0))*(1+Inputs!$IU$26)</f>
        <v>-3821.3202336534173</v>
      </c>
      <c r="BO73" s="26">
        <f ca="1">-OFFSET(BO46,0,VLOOKUP($B73,Settings!$AX:$BI,12,0))*(1+Inputs!$IU$26)</f>
        <v>-3814.8335892232958</v>
      </c>
      <c r="BP73" s="26">
        <f ca="1">-OFFSET(BP46,0,VLOOKUP($B73,Settings!$AX:$BI,12,0))*(1+Inputs!$IU$26)</f>
        <v>-3832.4106956347491</v>
      </c>
      <c r="BQ73" s="26">
        <f ca="1">-OFFSET(BQ46,0,VLOOKUP($B73,Settings!$AX:$BI,12,0))*(1+Inputs!$IU$26)</f>
        <v>-2632.9733482002512</v>
      </c>
      <c r="BR73" s="26">
        <f ca="1">-OFFSET(BR46,0,VLOOKUP($B73,Settings!$AX:$BI,12,0))*(1+Inputs!$IU$26)</f>
        <v>-3582.2542749888771</v>
      </c>
      <c r="BS73" s="26">
        <f ca="1">-OFFSET(BS46,0,VLOOKUP($B73,Settings!$AX:$BI,12,0))*(1+Inputs!$IU$26)</f>
        <v>-3458.9021771251155</v>
      </c>
      <c r="BT73" s="26">
        <f ca="1">-OFFSET(BT46,0,VLOOKUP($B73,Settings!$AX:$BI,12,0))*(1+Inputs!$IU$26)</f>
        <v>-3703.0504478945559</v>
      </c>
      <c r="BU73" s="26">
        <f ca="1">-OFFSET(BU46,0,VLOOKUP($B73,Settings!$AX:$BI,12,0))*(1+Inputs!$IU$26)</f>
        <v>-3443.654200236942</v>
      </c>
      <c r="BV73" s="26">
        <f ca="1">-OFFSET(BV46,0,VLOOKUP($B73,Settings!$AX:$BI,12,0))*(1+Inputs!$IU$26)</f>
        <v>-3593.7272391720112</v>
      </c>
      <c r="BW73" s="26">
        <f ca="1">-OFFSET(BW46,0,VLOOKUP($B73,Settings!$AX:$BI,12,0))*(1+Inputs!$IU$26)</f>
        <v>-4175.4363317034667</v>
      </c>
      <c r="BX73" s="26">
        <f ca="1">-OFFSET(BX46,0,VLOOKUP($B73,Settings!$AX:$BI,12,0))*(1+Inputs!$IU$26)</f>
        <v>-3521.493729733606</v>
      </c>
      <c r="BY73" s="26">
        <f ca="1">-OFFSET(BY46,0,VLOOKUP($B73,Settings!$AX:$BI,12,0))*(1+Inputs!$IU$26)</f>
        <v>-4056.5529866504276</v>
      </c>
      <c r="BZ73" s="26">
        <f ca="1">-OFFSET(BZ46,0,VLOOKUP($B73,Settings!$AX:$BI,12,0))*(1+Inputs!$IU$26)</f>
        <v>-4058.4510697201945</v>
      </c>
      <c r="CA73" s="26">
        <f ca="1">-OFFSET(CA46,0,VLOOKUP($B73,Settings!$AX:$BI,12,0))*(1+Inputs!$IU$26)</f>
        <v>-4101.6528279758986</v>
      </c>
      <c r="CB73" s="26">
        <f ca="1">-OFFSET(CB46,0,VLOOKUP($B73,Settings!$AX:$BI,12,0))*(1+Inputs!$IU$26)</f>
        <v>-4617.2655723281678</v>
      </c>
      <c r="CC73" s="26">
        <f ca="1">-OFFSET(CC46,0,VLOOKUP($B73,Settings!$AX:$BI,12,0))*(1+Inputs!$IU$26)</f>
        <v>-3081.2584470432139</v>
      </c>
      <c r="CD73" s="26">
        <f ca="1">-OFFSET(CD46,0,VLOOKUP($B73,Settings!$AX:$BI,12,0))*(1+Inputs!$IU$26)</f>
        <v>-4168.5717097282604</v>
      </c>
      <c r="CE73" s="26">
        <f ca="1">-OFFSET(CE46,0,VLOOKUP($B73,Settings!$AX:$BI,12,0))*(1+Inputs!$IU$26)</f>
        <v>-4012.0559962994153</v>
      </c>
      <c r="CF73" s="26">
        <f ca="1">-OFFSET(CF46,0,VLOOKUP($B73,Settings!$AX:$BI,12,0))*(1+Inputs!$IU$26)</f>
        <v>-4314.9564860200289</v>
      </c>
      <c r="CG73" s="26">
        <f ca="1">-OFFSET(CG46,0,VLOOKUP($B73,Settings!$AX:$BI,12,0))*(1+Inputs!$IU$26)</f>
        <v>-4093.6580712812906</v>
      </c>
      <c r="CH73" s="26">
        <f ca="1">-OFFSET(CH46,0,VLOOKUP($B73,Settings!$AX:$BI,12,0))*(1+Inputs!$IU$26)</f>
        <v>-4235.6428545562121</v>
      </c>
      <c r="CI73" s="26">
        <f ca="1">-OFFSET(CI46,0,VLOOKUP($B73,Settings!$AX:$BI,12,0))*(1+Inputs!$IU$26)</f>
        <v>-4777.3622335389973</v>
      </c>
      <c r="CJ73" s="26">
        <f ca="1">-OFFSET(CJ46,0,VLOOKUP($B73,Settings!$AX:$BI,12,0))*(1+Inputs!$IU$26)</f>
        <v>-4099.0821793669047</v>
      </c>
      <c r="CK73" s="26">
        <f ca="1">-OFFSET(CK46,0,VLOOKUP($B73,Settings!$AX:$BI,12,0))*(1+Inputs!$IU$26)</f>
        <v>-4886.0073544539573</v>
      </c>
      <c r="CL73" s="26">
        <f ca="1">-OFFSET(CL46,0,VLOOKUP($B73,Settings!$AX:$BI,12,0))*(1+Inputs!$IU$26)</f>
        <v>-4640.5702133438781</v>
      </c>
      <c r="CM73" s="26">
        <f ca="1">-OFFSET(CM46,0,VLOOKUP($B73,Settings!$AX:$BI,12,0))*(1+Inputs!$IU$26)</f>
        <v>-4842.3458303383577</v>
      </c>
    </row>
    <row r="74" spans="2:91" hidden="1" x14ac:dyDescent="0.2">
      <c r="B74" s="234" t="str">
        <f>Inputs!GY15</f>
        <v>Spaghetti/ Pasta</v>
      </c>
      <c r="C74" s="19" t="str">
        <f>Inputs!$J$16</f>
        <v>EUR</v>
      </c>
      <c r="D74" s="19" t="s">
        <v>19</v>
      </c>
      <c r="E74" s="27">
        <f t="shared" ca="1" si="88"/>
        <v>-2.064006315672577</v>
      </c>
      <c r="F74" s="27">
        <f t="shared" ca="1" si="88"/>
        <v>-8.9658939860001041</v>
      </c>
      <c r="G74" s="27">
        <f t="shared" ca="1" si="88"/>
        <v>-10.075315526138702</v>
      </c>
      <c r="H74" s="27">
        <f t="shared" ca="1" si="88"/>
        <v>-10.903841809638539</v>
      </c>
      <c r="I74" s="27">
        <f t="shared" ca="1" si="88"/>
        <v>-12.782414061308316</v>
      </c>
      <c r="J74" s="27"/>
      <c r="K74" s="27">
        <f t="shared" ca="1" si="83"/>
        <v>0</v>
      </c>
      <c r="L74" s="27">
        <f t="shared" ca="1" si="83"/>
        <v>0</v>
      </c>
      <c r="M74" s="27">
        <f t="shared" ca="1" si="83"/>
        <v>0</v>
      </c>
      <c r="N74" s="27">
        <f t="shared" ca="1" si="83"/>
        <v>-2.064006315672577</v>
      </c>
      <c r="O74" s="27">
        <f t="shared" ca="1" si="83"/>
        <v>-2.0527438379650773</v>
      </c>
      <c r="P74" s="27">
        <f t="shared" ca="1" si="83"/>
        <v>-2.1461393315625612</v>
      </c>
      <c r="Q74" s="27">
        <f t="shared" ca="1" si="83"/>
        <v>-2.2775170428669718</v>
      </c>
      <c r="R74" s="27">
        <f t="shared" ca="1" si="83"/>
        <v>-2.4894937736054943</v>
      </c>
      <c r="S74" s="27">
        <f t="shared" ca="1" si="83"/>
        <v>-2.3002223024226152</v>
      </c>
      <c r="T74" s="27">
        <f t="shared" ca="1" si="83"/>
        <v>-2.4149217711696895</v>
      </c>
      <c r="U74" s="27">
        <f t="shared" ca="1" si="84"/>
        <v>-2.5578197730651393</v>
      </c>
      <c r="V74" s="27">
        <f t="shared" ca="1" si="84"/>
        <v>-2.8023516794812577</v>
      </c>
      <c r="W74" s="27">
        <f t="shared" ca="1" si="84"/>
        <v>-2.4808983503268829</v>
      </c>
      <c r="X74" s="27">
        <f t="shared" ca="1" si="84"/>
        <v>-2.6186683519152121</v>
      </c>
      <c r="Y74" s="27">
        <f t="shared" ca="1" si="84"/>
        <v>-2.7878166174343413</v>
      </c>
      <c r="Z74" s="27">
        <f t="shared" ca="1" si="84"/>
        <v>-3.0164584899621039</v>
      </c>
      <c r="AA74" s="27">
        <f t="shared" ca="1" si="84"/>
        <v>-2.9301470936048495</v>
      </c>
      <c r="AB74" s="27">
        <f t="shared" ca="1" si="84"/>
        <v>-3.0668322354569715</v>
      </c>
      <c r="AC74" s="27">
        <f t="shared" ca="1" si="84"/>
        <v>-3.2375524117190402</v>
      </c>
      <c r="AD74" s="27">
        <f t="shared" ca="1" si="87"/>
        <v>-3.5478823205274539</v>
      </c>
      <c r="AE74" s="27"/>
      <c r="AF74" s="26">
        <f ca="1">-OFFSET(AF47,0,VLOOKUP($B74,Settings!$AX:$BI,12,0))*(1+Inputs!$IU$26)</f>
        <v>0</v>
      </c>
      <c r="AG74" s="26">
        <f ca="1">-OFFSET(AG47,0,VLOOKUP($B74,Settings!$AX:$BI,12,0))*(1+Inputs!$IU$26)</f>
        <v>0</v>
      </c>
      <c r="AH74" s="26">
        <f ca="1">-OFFSET(AH47,0,VLOOKUP($B74,Settings!$AX:$BI,12,0))*(1+Inputs!$IU$26)</f>
        <v>0</v>
      </c>
      <c r="AI74" s="26">
        <f ca="1">-OFFSET(AI47,0,VLOOKUP($B74,Settings!$AX:$BI,12,0))*(1+Inputs!$IU$26)</f>
        <v>0</v>
      </c>
      <c r="AJ74" s="26">
        <f ca="1">-OFFSET(AJ47,0,VLOOKUP($B74,Settings!$AX:$BI,12,0))*(1+Inputs!$IU$26)</f>
        <v>0</v>
      </c>
      <c r="AK74" s="26">
        <f ca="1">-OFFSET(AK47,0,VLOOKUP($B74,Settings!$AX:$BI,12,0))*(1+Inputs!$IU$26)</f>
        <v>0</v>
      </c>
      <c r="AL74" s="26">
        <f ca="1">-OFFSET(AL47,0,VLOOKUP($B74,Settings!$AX:$BI,12,0))*(1+Inputs!$IU$26)</f>
        <v>0</v>
      </c>
      <c r="AM74" s="26">
        <f ca="1">-OFFSET(AM47,0,VLOOKUP($B74,Settings!$AX:$BI,12,0))*(1+Inputs!$IU$26)</f>
        <v>0</v>
      </c>
      <c r="AN74" s="26">
        <f ca="1">-OFFSET(AN47,0,VLOOKUP($B74,Settings!$AX:$BI,12,0))*(1+Inputs!$IU$26)</f>
        <v>0</v>
      </c>
      <c r="AO74" s="26">
        <f ca="1">-OFFSET(AO47,0,VLOOKUP($B74,Settings!$AX:$BI,12,0))*(1+Inputs!$IU$26)</f>
        <v>-0.67756741582817637</v>
      </c>
      <c r="AP74" s="26">
        <f ca="1">-OFFSET(AP47,0,VLOOKUP($B74,Settings!$AX:$BI,12,0))*(1+Inputs!$IU$26)</f>
        <v>-0.66874428757927262</v>
      </c>
      <c r="AQ74" s="26">
        <f ca="1">-OFFSET(AQ47,0,VLOOKUP($B74,Settings!$AX:$BI,12,0))*(1+Inputs!$IU$26)</f>
        <v>-0.71769461226512776</v>
      </c>
      <c r="AR74" s="26">
        <f ca="1">-OFFSET(AR47,0,VLOOKUP($B74,Settings!$AX:$BI,12,0))*(1+Inputs!$IU$26)</f>
        <v>-0.76763983795515078</v>
      </c>
      <c r="AS74" s="26">
        <f ca="1">-OFFSET(AS47,0,VLOOKUP($B74,Settings!$AX:$BI,12,0))*(1+Inputs!$IU$26)</f>
        <v>-0.54093596980152547</v>
      </c>
      <c r="AT74" s="26">
        <f ca="1">-OFFSET(AT47,0,VLOOKUP($B74,Settings!$AX:$BI,12,0))*(1+Inputs!$IU$26)</f>
        <v>-0.74416803020840117</v>
      </c>
      <c r="AU74" s="26">
        <f ca="1">-OFFSET(AU47,0,VLOOKUP($B74,Settings!$AX:$BI,12,0))*(1+Inputs!$IU$26)</f>
        <v>-0.69300466485664625</v>
      </c>
      <c r="AV74" s="26">
        <f ca="1">-OFFSET(AV47,0,VLOOKUP($B74,Settings!$AX:$BI,12,0))*(1+Inputs!$IU$26)</f>
        <v>-0.72347774126870446</v>
      </c>
      <c r="AW74" s="26">
        <f ca="1">-OFFSET(AW47,0,VLOOKUP($B74,Settings!$AX:$BI,12,0))*(1+Inputs!$IU$26)</f>
        <v>-0.72965692543721061</v>
      </c>
      <c r="AX74" s="26">
        <f ca="1">-OFFSET(AX47,0,VLOOKUP($B74,Settings!$AX:$BI,12,0))*(1+Inputs!$IU$26)</f>
        <v>-0.72830896485206564</v>
      </c>
      <c r="AY74" s="26">
        <f ca="1">-OFFSET(AY47,0,VLOOKUP($B74,Settings!$AX:$BI,12,0))*(1+Inputs!$IU$26)</f>
        <v>-0.82745180776354543</v>
      </c>
      <c r="AZ74" s="26">
        <f ca="1">-OFFSET(AZ47,0,VLOOKUP($B74,Settings!$AX:$BI,12,0))*(1+Inputs!$IU$26)</f>
        <v>-0.7217562702513608</v>
      </c>
      <c r="BA74" s="26">
        <f ca="1">-OFFSET(BA47,0,VLOOKUP($B74,Settings!$AX:$BI,12,0))*(1+Inputs!$IU$26)</f>
        <v>-0.81197791814019238</v>
      </c>
      <c r="BB74" s="26">
        <f ca="1">-OFFSET(BB47,0,VLOOKUP($B74,Settings!$AX:$BI,12,0))*(1+Inputs!$IU$26)</f>
        <v>-0.83000773084706703</v>
      </c>
      <c r="BC74" s="26">
        <f ca="1">-OFFSET(BC47,0,VLOOKUP($B74,Settings!$AX:$BI,12,0))*(1+Inputs!$IU$26)</f>
        <v>-0.84750812461823477</v>
      </c>
      <c r="BD74" s="26">
        <f ca="1">-OFFSET(BD47,0,VLOOKUP($B74,Settings!$AX:$BI,12,0))*(1+Inputs!$IU$26)</f>
        <v>-0.86632402211660908</v>
      </c>
      <c r="BE74" s="26">
        <f ca="1">-OFFSET(BE47,0,VLOOKUP($B74,Settings!$AX:$BI,12,0))*(1+Inputs!$IU$26)</f>
        <v>-0.59938030671018483</v>
      </c>
      <c r="BF74" s="26">
        <f ca="1">-OFFSET(BF47,0,VLOOKUP($B74,Settings!$AX:$BI,12,0))*(1+Inputs!$IU$26)</f>
        <v>-0.83451797359582136</v>
      </c>
      <c r="BG74" s="26">
        <f ca="1">-OFFSET(BG47,0,VLOOKUP($B74,Settings!$AX:$BI,12,0))*(1+Inputs!$IU$26)</f>
        <v>-0.79195949317903203</v>
      </c>
      <c r="BH74" s="26">
        <f ca="1">-OFFSET(BH47,0,VLOOKUP($B74,Settings!$AX:$BI,12,0))*(1+Inputs!$IU$26)</f>
        <v>-0.81988512367380884</v>
      </c>
      <c r="BI74" s="26">
        <f ca="1">-OFFSET(BI47,0,VLOOKUP($B74,Settings!$AX:$BI,12,0))*(1+Inputs!$IU$26)</f>
        <v>-0.80307715431684856</v>
      </c>
      <c r="BJ74" s="26">
        <f ca="1">-OFFSET(BJ47,0,VLOOKUP($B74,Settings!$AX:$BI,12,0))*(1+Inputs!$IU$26)</f>
        <v>-0.81160375284800623</v>
      </c>
      <c r="BK74" s="26">
        <f ca="1">-OFFSET(BK47,0,VLOOKUP($B74,Settings!$AX:$BI,12,0))*(1+Inputs!$IU$26)</f>
        <v>-0.95610018565676669</v>
      </c>
      <c r="BL74" s="26">
        <f ca="1">-OFFSET(BL47,0,VLOOKUP($B74,Settings!$AX:$BI,12,0))*(1+Inputs!$IU$26)</f>
        <v>-0.79011583456036605</v>
      </c>
      <c r="BM74" s="26">
        <f ca="1">-OFFSET(BM47,0,VLOOKUP($B74,Settings!$AX:$BI,12,0))*(1+Inputs!$IU$26)</f>
        <v>-0.91688159975861261</v>
      </c>
      <c r="BN74" s="26">
        <f ca="1">-OFFSET(BN47,0,VLOOKUP($B74,Settings!$AX:$BI,12,0))*(1+Inputs!$IU$26)</f>
        <v>-0.94353586016133739</v>
      </c>
      <c r="BO74" s="26">
        <f ca="1">-OFFSET(BO47,0,VLOOKUP($B74,Settings!$AX:$BI,12,0))*(1+Inputs!$IU$26)</f>
        <v>-0.94193421956130774</v>
      </c>
      <c r="BP74" s="26">
        <f ca="1">-OFFSET(BP47,0,VLOOKUP($B74,Settings!$AX:$BI,12,0))*(1+Inputs!$IU$26)</f>
        <v>-0.94627424583574038</v>
      </c>
      <c r="BQ74" s="26">
        <f ca="1">-OFFSET(BQ47,0,VLOOKUP($B74,Settings!$AX:$BI,12,0))*(1+Inputs!$IU$26)</f>
        <v>-0.6501168760988274</v>
      </c>
      <c r="BR74" s="26">
        <f ca="1">-OFFSET(BR47,0,VLOOKUP($B74,Settings!$AX:$BI,12,0))*(1+Inputs!$IU$26)</f>
        <v>-0.88450722839231521</v>
      </c>
      <c r="BS74" s="26">
        <f ca="1">-OFFSET(BS47,0,VLOOKUP($B74,Settings!$AX:$BI,12,0))*(1+Inputs!$IU$26)</f>
        <v>-0.85404992027780613</v>
      </c>
      <c r="BT74" s="26">
        <f ca="1">-OFFSET(BT47,0,VLOOKUP($B74,Settings!$AX:$BI,12,0))*(1+Inputs!$IU$26)</f>
        <v>-0.91433344392458138</v>
      </c>
      <c r="BU74" s="26">
        <f ca="1">-OFFSET(BU47,0,VLOOKUP($B74,Settings!$AX:$BI,12,0))*(1+Inputs!$IU$26)</f>
        <v>-0.8502849877128249</v>
      </c>
      <c r="BV74" s="26">
        <f ca="1">-OFFSET(BV47,0,VLOOKUP($B74,Settings!$AX:$BI,12,0))*(1+Inputs!$IU$26)</f>
        <v>-0.88734005905481739</v>
      </c>
      <c r="BW74" s="26">
        <f ca="1">-OFFSET(BW47,0,VLOOKUP($B74,Settings!$AX:$BI,12,0))*(1+Inputs!$IU$26)</f>
        <v>-1.0309719337539422</v>
      </c>
      <c r="BX74" s="26">
        <f ca="1">-OFFSET(BX47,0,VLOOKUP($B74,Settings!$AX:$BI,12,0))*(1+Inputs!$IU$26)</f>
        <v>-0.86950462462558165</v>
      </c>
      <c r="BY74" s="26">
        <f ca="1">-OFFSET(BY47,0,VLOOKUP($B74,Settings!$AX:$BI,12,0))*(1+Inputs!$IU$26)</f>
        <v>-1.0016180213951673</v>
      </c>
      <c r="BZ74" s="26">
        <f ca="1">-OFFSET(BZ47,0,VLOOKUP($B74,Settings!$AX:$BI,12,0))*(1+Inputs!$IU$26)</f>
        <v>-1.0020866838815292</v>
      </c>
      <c r="CA74" s="26">
        <f ca="1">-OFFSET(CA47,0,VLOOKUP($B74,Settings!$AX:$BI,12,0))*(1+Inputs!$IU$26)</f>
        <v>-1.0127537846854071</v>
      </c>
      <c r="CB74" s="26">
        <f ca="1">-OFFSET(CB47,0,VLOOKUP($B74,Settings!$AX:$BI,12,0))*(1+Inputs!$IU$26)</f>
        <v>-1.1400655734143623</v>
      </c>
      <c r="CC74" s="26">
        <f ca="1">-OFFSET(CC47,0,VLOOKUP($B74,Settings!$AX:$BI,12,0))*(1+Inputs!$IU$26)</f>
        <v>-0.76080455482548481</v>
      </c>
      <c r="CD74" s="26">
        <f ca="1">-OFFSET(CD47,0,VLOOKUP($B74,Settings!$AX:$BI,12,0))*(1+Inputs!$IU$26)</f>
        <v>-1.0292769653650025</v>
      </c>
      <c r="CE74" s="26">
        <f ca="1">-OFFSET(CE47,0,VLOOKUP($B74,Settings!$AX:$BI,12,0))*(1+Inputs!$IU$26)</f>
        <v>-0.99063111019738637</v>
      </c>
      <c r="CF74" s="26">
        <f ca="1">-OFFSET(CF47,0,VLOOKUP($B74,Settings!$AX:$BI,12,0))*(1+Inputs!$IU$26)</f>
        <v>-1.0654213545728468</v>
      </c>
      <c r="CG74" s="26">
        <f ca="1">-OFFSET(CG47,0,VLOOKUP($B74,Settings!$AX:$BI,12,0))*(1+Inputs!$IU$26)</f>
        <v>-1.0107797706867383</v>
      </c>
      <c r="CH74" s="26">
        <f ca="1">-OFFSET(CH47,0,VLOOKUP($B74,Settings!$AX:$BI,12,0))*(1+Inputs!$IU$26)</f>
        <v>-1.0458377418657314</v>
      </c>
      <c r="CI74" s="26">
        <f ca="1">-OFFSET(CI47,0,VLOOKUP($B74,Settings!$AX:$BI,12,0))*(1+Inputs!$IU$26)</f>
        <v>-1.1795956132195051</v>
      </c>
      <c r="CJ74" s="26">
        <f ca="1">-OFFSET(CJ47,0,VLOOKUP($B74,Settings!$AX:$BI,12,0))*(1+Inputs!$IU$26)</f>
        <v>-1.0121190566338036</v>
      </c>
      <c r="CK74" s="26">
        <f ca="1">-OFFSET(CK47,0,VLOOKUP($B74,Settings!$AX:$BI,12,0))*(1+Inputs!$IU$26)</f>
        <v>-1.2064215690009767</v>
      </c>
      <c r="CL74" s="26">
        <f ca="1">-OFFSET(CL47,0,VLOOKUP($B74,Settings!$AX:$BI,12,0))*(1+Inputs!$IU$26)</f>
        <v>-1.1458198057639204</v>
      </c>
      <c r="CM74" s="26">
        <f ca="1">-OFFSET(CM47,0,VLOOKUP($B74,Settings!$AX:$BI,12,0))*(1+Inputs!$IU$26)</f>
        <v>-1.195640945762557</v>
      </c>
    </row>
    <row r="75" spans="2:91" hidden="1" x14ac:dyDescent="0.2">
      <c r="B75" s="234" t="str">
        <f>Inputs!GY16</f>
        <v>Cheese</v>
      </c>
      <c r="C75" s="19" t="str">
        <f>Inputs!$J$16</f>
        <v>EUR</v>
      </c>
      <c r="D75" s="19" t="s">
        <v>19</v>
      </c>
      <c r="E75" s="27">
        <f t="shared" ca="1" si="88"/>
        <v>-19109.644383003542</v>
      </c>
      <c r="F75" s="27">
        <f t="shared" ca="1" si="88"/>
        <v>-83009.825673415326</v>
      </c>
      <c r="G75" s="27">
        <f t="shared" ca="1" si="88"/>
        <v>-93277.693174664251</v>
      </c>
      <c r="H75" s="27">
        <f t="shared" ca="1" si="88"/>
        <v>-100946.59062330253</v>
      </c>
      <c r="I75" s="27">
        <f t="shared" ca="1" si="88"/>
        <v>-118338.21246806718</v>
      </c>
      <c r="J75" s="27"/>
      <c r="K75" s="27">
        <f t="shared" ca="1" si="83"/>
        <v>0</v>
      </c>
      <c r="L75" s="27">
        <f t="shared" ca="1" si="83"/>
        <v>0</v>
      </c>
      <c r="M75" s="27">
        <f t="shared" ca="1" si="83"/>
        <v>0</v>
      </c>
      <c r="N75" s="27">
        <f t="shared" ca="1" si="83"/>
        <v>-19109.644383003542</v>
      </c>
      <c r="O75" s="27">
        <f t="shared" ca="1" si="83"/>
        <v>-19005.053656868211</v>
      </c>
      <c r="P75" s="27">
        <f t="shared" ca="1" si="83"/>
        <v>-19871.10025412395</v>
      </c>
      <c r="Q75" s="27">
        <f t="shared" ca="1" si="83"/>
        <v>-21085.858310216259</v>
      </c>
      <c r="R75" s="27">
        <f t="shared" ca="1" si="83"/>
        <v>-23047.813452206901</v>
      </c>
      <c r="S75" s="27">
        <f t="shared" ca="1" si="83"/>
        <v>-21296.09479115365</v>
      </c>
      <c r="T75" s="27">
        <f t="shared" ca="1" si="83"/>
        <v>-22356.025461620316</v>
      </c>
      <c r="U75" s="27">
        <f t="shared" ca="1" si="84"/>
        <v>-23680.375472180422</v>
      </c>
      <c r="V75" s="27">
        <f t="shared" ca="1" si="84"/>
        <v>-25945.197449709871</v>
      </c>
      <c r="W75" s="27">
        <f t="shared" ca="1" si="84"/>
        <v>-22966.030443026029</v>
      </c>
      <c r="X75" s="27">
        <f t="shared" ca="1" si="84"/>
        <v>-24244.091046764755</v>
      </c>
      <c r="Y75" s="27">
        <f t="shared" ca="1" si="84"/>
        <v>-25811.11083567988</v>
      </c>
      <c r="Z75" s="27">
        <f t="shared" ca="1" si="84"/>
        <v>-27925.358297831877</v>
      </c>
      <c r="AA75" s="27">
        <f t="shared" ca="1" si="84"/>
        <v>-27127.954161084905</v>
      </c>
      <c r="AB75" s="27">
        <f t="shared" ca="1" si="84"/>
        <v>-28392.891379079236</v>
      </c>
      <c r="AC75" s="27">
        <f t="shared" ca="1" si="84"/>
        <v>-29972.087014236797</v>
      </c>
      <c r="AD75" s="27">
        <f t="shared" ca="1" si="87"/>
        <v>-32845.279913666243</v>
      </c>
      <c r="AE75" s="27"/>
      <c r="AF75" s="26">
        <f ca="1">-OFFSET(AF48,0,VLOOKUP($B75,Settings!$AX:$BI,12,0))*(1+Inputs!$IU$26)</f>
        <v>0</v>
      </c>
      <c r="AG75" s="26">
        <f ca="1">-OFFSET(AG48,0,VLOOKUP($B75,Settings!$AX:$BI,12,0))*(1+Inputs!$IU$26)</f>
        <v>0</v>
      </c>
      <c r="AH75" s="26">
        <f ca="1">-OFFSET(AH48,0,VLOOKUP($B75,Settings!$AX:$BI,12,0))*(1+Inputs!$IU$26)</f>
        <v>0</v>
      </c>
      <c r="AI75" s="26">
        <f ca="1">-OFFSET(AI48,0,VLOOKUP($B75,Settings!$AX:$BI,12,0))*(1+Inputs!$IU$26)</f>
        <v>0</v>
      </c>
      <c r="AJ75" s="26">
        <f ca="1">-OFFSET(AJ48,0,VLOOKUP($B75,Settings!$AX:$BI,12,0))*(1+Inputs!$IU$26)</f>
        <v>0</v>
      </c>
      <c r="AK75" s="26">
        <f ca="1">-OFFSET(AK48,0,VLOOKUP($B75,Settings!$AX:$BI,12,0))*(1+Inputs!$IU$26)</f>
        <v>0</v>
      </c>
      <c r="AL75" s="26">
        <f ca="1">-OFFSET(AL48,0,VLOOKUP($B75,Settings!$AX:$BI,12,0))*(1+Inputs!$IU$26)</f>
        <v>0</v>
      </c>
      <c r="AM75" s="26">
        <f ca="1">-OFFSET(AM48,0,VLOOKUP($B75,Settings!$AX:$BI,12,0))*(1+Inputs!$IU$26)</f>
        <v>0</v>
      </c>
      <c r="AN75" s="26">
        <f ca="1">-OFFSET(AN48,0,VLOOKUP($B75,Settings!$AX:$BI,12,0))*(1+Inputs!$IU$26)</f>
        <v>0</v>
      </c>
      <c r="AO75" s="26">
        <f ca="1">-OFFSET(AO48,0,VLOOKUP($B75,Settings!$AX:$BI,12,0))*(1+Inputs!$IU$26)</f>
        <v>-6272.3383636665485</v>
      </c>
      <c r="AP75" s="26">
        <f ca="1">-OFFSET(AP48,0,VLOOKUP($B75,Settings!$AX:$BI,12,0))*(1+Inputs!$IU$26)</f>
        <v>-6192.0799800436189</v>
      </c>
      <c r="AQ75" s="26">
        <f ca="1">-OFFSET(AQ48,0,VLOOKUP($B75,Settings!$AX:$BI,12,0))*(1+Inputs!$IU$26)</f>
        <v>-6645.2260392933749</v>
      </c>
      <c r="AR75" s="26">
        <f ca="1">-OFFSET(AR48,0,VLOOKUP($B75,Settings!$AX:$BI,12,0))*(1+Inputs!$IU$26)</f>
        <v>-7106.8662598044166</v>
      </c>
      <c r="AS75" s="26">
        <f ca="1">-OFFSET(AS48,0,VLOOKUP($B75,Settings!$AX:$BI,12,0))*(1+Inputs!$IU$26)</f>
        <v>-5008.2385480961575</v>
      </c>
      <c r="AT75" s="26">
        <f ca="1">-OFFSET(AT48,0,VLOOKUP($B75,Settings!$AX:$BI,12,0))*(1+Inputs!$IU$26)</f>
        <v>-6889.948848967636</v>
      </c>
      <c r="AU75" s="26">
        <f ca="1">-OFFSET(AU48,0,VLOOKUP($B75,Settings!$AX:$BI,12,0))*(1+Inputs!$IU$26)</f>
        <v>-6416.6867573180216</v>
      </c>
      <c r="AV75" s="26">
        <f ca="1">-OFFSET(AV48,0,VLOOKUP($B75,Settings!$AX:$BI,12,0))*(1+Inputs!$IU$26)</f>
        <v>-6698.7851908746534</v>
      </c>
      <c r="AW75" s="26">
        <f ca="1">-OFFSET(AW48,0,VLOOKUP($B75,Settings!$AX:$BI,12,0))*(1+Inputs!$IU$26)</f>
        <v>-6755.6283059312746</v>
      </c>
      <c r="AX75" s="26">
        <f ca="1">-OFFSET(AX48,0,VLOOKUP($B75,Settings!$AX:$BI,12,0))*(1+Inputs!$IU$26)</f>
        <v>-6743.5181897603843</v>
      </c>
      <c r="AY75" s="26">
        <f ca="1">-OFFSET(AY48,0,VLOOKUP($B75,Settings!$AX:$BI,12,0))*(1+Inputs!$IU$26)</f>
        <v>-7660.2053214133184</v>
      </c>
      <c r="AZ75" s="26">
        <f ca="1">-OFFSET(AZ48,0,VLOOKUP($B75,Settings!$AX:$BI,12,0))*(1+Inputs!$IU$26)</f>
        <v>-6682.1347990425556</v>
      </c>
      <c r="BA75" s="26">
        <f ca="1">-OFFSET(BA48,0,VLOOKUP($B75,Settings!$AX:$BI,12,0))*(1+Inputs!$IU$26)</f>
        <v>-7518.0682722919919</v>
      </c>
      <c r="BB75" s="26">
        <f ca="1">-OFFSET(BB48,0,VLOOKUP($B75,Settings!$AX:$BI,12,0))*(1+Inputs!$IU$26)</f>
        <v>-7683.5001369842794</v>
      </c>
      <c r="BC75" s="26">
        <f ca="1">-OFFSET(BC48,0,VLOOKUP($B75,Settings!$AX:$BI,12,0))*(1+Inputs!$IU$26)</f>
        <v>-7846.2450429306291</v>
      </c>
      <c r="BD75" s="26">
        <f ca="1">-OFFSET(BD48,0,VLOOKUP($B75,Settings!$AX:$BI,12,0))*(1+Inputs!$IU$26)</f>
        <v>-8020.0567902591774</v>
      </c>
      <c r="BE75" s="26">
        <f ca="1">-OFFSET(BE48,0,VLOOKUP($B75,Settings!$AX:$BI,12,0))*(1+Inputs!$IU$26)</f>
        <v>-5550.0390683483383</v>
      </c>
      <c r="BF75" s="26">
        <f ca="1">-OFFSET(BF48,0,VLOOKUP($B75,Settings!$AX:$BI,12,0))*(1+Inputs!$IU$26)</f>
        <v>-7725.9989325461347</v>
      </c>
      <c r="BG75" s="26">
        <f ca="1">-OFFSET(BG48,0,VLOOKUP($B75,Settings!$AX:$BI,12,0))*(1+Inputs!$IU$26)</f>
        <v>-7331.6565160295231</v>
      </c>
      <c r="BH75" s="26">
        <f ca="1">-OFFSET(BH48,0,VLOOKUP($B75,Settings!$AX:$BI,12,0))*(1+Inputs!$IU$26)</f>
        <v>-7590.1690027719596</v>
      </c>
      <c r="BI75" s="26">
        <f ca="1">-OFFSET(BI48,0,VLOOKUP($B75,Settings!$AX:$BI,12,0))*(1+Inputs!$IU$26)</f>
        <v>-7434.1999428188319</v>
      </c>
      <c r="BJ75" s="26">
        <f ca="1">-OFFSET(BJ48,0,VLOOKUP($B75,Settings!$AX:$BI,12,0))*(1+Inputs!$IU$26)</f>
        <v>-7513.1318835072625</v>
      </c>
      <c r="BK75" s="26">
        <f ca="1">-OFFSET(BK48,0,VLOOKUP($B75,Settings!$AX:$BI,12,0))*(1+Inputs!$IU$26)</f>
        <v>-8851.5122207021723</v>
      </c>
      <c r="BL75" s="26">
        <f ca="1">-OFFSET(BL48,0,VLOOKUP($B75,Settings!$AX:$BI,12,0))*(1+Inputs!$IU$26)</f>
        <v>-7315.731367970986</v>
      </c>
      <c r="BM75" s="26">
        <f ca="1">-OFFSET(BM48,0,VLOOKUP($B75,Settings!$AX:$BI,12,0))*(1+Inputs!$IU$26)</f>
        <v>-8489.223956340571</v>
      </c>
      <c r="BN75" s="26">
        <f ca="1">-OFFSET(BN48,0,VLOOKUP($B75,Settings!$AX:$BI,12,0))*(1+Inputs!$IU$26)</f>
        <v>-8735.2081505007391</v>
      </c>
      <c r="BO75" s="26">
        <f ca="1">-OFFSET(BO48,0,VLOOKUP($B75,Settings!$AX:$BI,12,0))*(1+Inputs!$IU$26)</f>
        <v>-8720.7653428685608</v>
      </c>
      <c r="BP75" s="26">
        <f ca="1">-OFFSET(BP48,0,VLOOKUP($B75,Settings!$AX:$BI,12,0))*(1+Inputs!$IU$26)</f>
        <v>-8759.7958757365777</v>
      </c>
      <c r="BQ75" s="26">
        <f ca="1">-OFFSET(BQ48,0,VLOOKUP($B75,Settings!$AX:$BI,12,0))*(1+Inputs!$IU$26)</f>
        <v>-6018.2247958862945</v>
      </c>
      <c r="BR75" s="26">
        <f ca="1">-OFFSET(BR48,0,VLOOKUP($B75,Settings!$AX:$BI,12,0))*(1+Inputs!$IU$26)</f>
        <v>-8188.0097714031563</v>
      </c>
      <c r="BS75" s="26">
        <f ca="1">-OFFSET(BS48,0,VLOOKUP($B75,Settings!$AX:$BI,12,0))*(1+Inputs!$IU$26)</f>
        <v>-7907.6050664731711</v>
      </c>
      <c r="BT75" s="26">
        <f ca="1">-OFFSET(BT48,0,VLOOKUP($B75,Settings!$AX:$BI,12,0))*(1+Inputs!$IU$26)</f>
        <v>-8464.8887118224648</v>
      </c>
      <c r="BU75" s="26">
        <f ca="1">-OFFSET(BU48,0,VLOOKUP($B75,Settings!$AX:$BI,12,0))*(1+Inputs!$IU$26)</f>
        <v>-7871.5972684691178</v>
      </c>
      <c r="BV75" s="26">
        <f ca="1">-OFFSET(BV48,0,VLOOKUP($B75,Settings!$AX:$BI,12,0))*(1+Inputs!$IU$26)</f>
        <v>-8215.7882379254224</v>
      </c>
      <c r="BW75" s="26">
        <f ca="1">-OFFSET(BW48,0,VLOOKUP($B75,Settings!$AX:$BI,12,0))*(1+Inputs!$IU$26)</f>
        <v>-9545.4129072254382</v>
      </c>
      <c r="BX75" s="26">
        <f ca="1">-OFFSET(BX48,0,VLOOKUP($B75,Settings!$AX:$BI,12,0))*(1+Inputs!$IU$26)</f>
        <v>-8049.9096905290226</v>
      </c>
      <c r="BY75" s="26">
        <f ca="1">-OFFSET(BY48,0,VLOOKUP($B75,Settings!$AX:$BI,12,0))*(1+Inputs!$IU$26)</f>
        <v>-9272.1211123438425</v>
      </c>
      <c r="BZ75" s="26">
        <f ca="1">-OFFSET(BZ48,0,VLOOKUP($B75,Settings!$AX:$BI,12,0))*(1+Inputs!$IU$26)</f>
        <v>-9277.6372021314328</v>
      </c>
      <c r="CA75" s="26">
        <f ca="1">-OFFSET(CA48,0,VLOOKUP($B75,Settings!$AX:$BI,12,0))*(1+Inputs!$IU$26)</f>
        <v>-9375.599983356602</v>
      </c>
      <c r="CB75" s="26">
        <f ca="1">-OFFSET(CB48,0,VLOOKUP($B75,Settings!$AX:$BI,12,0))*(1+Inputs!$IU$26)</f>
        <v>-10554.933389237887</v>
      </c>
      <c r="CC75" s="26">
        <f ca="1">-OFFSET(CC48,0,VLOOKUP($B75,Settings!$AX:$BI,12,0))*(1+Inputs!$IU$26)</f>
        <v>-7043.6674293209708</v>
      </c>
      <c r="CD75" s="26">
        <f ca="1">-OFFSET(CD48,0,VLOOKUP($B75,Settings!$AX:$BI,12,0))*(1+Inputs!$IU$26)</f>
        <v>-9529.3533425260448</v>
      </c>
      <c r="CE75" s="26">
        <f ca="1">-OFFSET(CE48,0,VLOOKUP($B75,Settings!$AX:$BI,12,0))*(1+Inputs!$IU$26)</f>
        <v>-9171.6061139894082</v>
      </c>
      <c r="CF75" s="26">
        <f ca="1">-OFFSET(CF48,0,VLOOKUP($B75,Settings!$AX:$BI,12,0))*(1+Inputs!$IU$26)</f>
        <v>-9863.9530715140754</v>
      </c>
      <c r="CG75" s="26">
        <f ca="1">-OFFSET(CG48,0,VLOOKUP($B75,Settings!$AX:$BI,12,0))*(1+Inputs!$IU$26)</f>
        <v>-9357.332193575754</v>
      </c>
      <c r="CH75" s="26">
        <f ca="1">-OFFSET(CH48,0,VLOOKUP($B75,Settings!$AX:$BI,12,0))*(1+Inputs!$IU$26)</f>
        <v>-9683.0712133090019</v>
      </c>
      <c r="CI75" s="26">
        <f ca="1">-OFFSET(CI48,0,VLOOKUP($B75,Settings!$AX:$BI,12,0))*(1+Inputs!$IU$26)</f>
        <v>-10919.685105232003</v>
      </c>
      <c r="CJ75" s="26">
        <f ca="1">-OFFSET(CJ48,0,VLOOKUP($B75,Settings!$AX:$BI,12,0))*(1+Inputs!$IU$26)</f>
        <v>-9369.3306956957931</v>
      </c>
      <c r="CK75" s="26">
        <f ca="1">-OFFSET(CK48,0,VLOOKUP($B75,Settings!$AX:$BI,12,0))*(1+Inputs!$IU$26)</f>
        <v>-11168.016810180485</v>
      </c>
      <c r="CL75" s="26">
        <f ca="1">-OFFSET(CL48,0,VLOOKUP($B75,Settings!$AX:$BI,12,0))*(1+Inputs!$IU$26)</f>
        <v>-10607.422107987741</v>
      </c>
      <c r="CM75" s="26">
        <f ca="1">-OFFSET(CM48,0,VLOOKUP($B75,Settings!$AX:$BI,12,0))*(1+Inputs!$IU$26)</f>
        <v>-11069.840995498014</v>
      </c>
    </row>
    <row r="76" spans="2:91" hidden="1" x14ac:dyDescent="0.2">
      <c r="B76" s="234" t="str">
        <f>Inputs!GY17</f>
        <v>Sauces</v>
      </c>
      <c r="C76" s="19" t="str">
        <f>Inputs!$J$16</f>
        <v>EUR</v>
      </c>
      <c r="D76" s="19" t="s">
        <v>19</v>
      </c>
      <c r="E76" s="27">
        <f t="shared" ca="1" si="88"/>
        <v>-19852.502218343183</v>
      </c>
      <c r="F76" s="27">
        <f t="shared" ca="1" si="88"/>
        <v>-86235.972152946852</v>
      </c>
      <c r="G76" s="27">
        <f t="shared" ca="1" si="88"/>
        <v>-96900.469814796583</v>
      </c>
      <c r="H76" s="27">
        <f t="shared" ca="1" si="88"/>
        <v>-104866.11539530376</v>
      </c>
      <c r="I76" s="27">
        <f t="shared" ca="1" si="88"/>
        <v>-122933.01587483985</v>
      </c>
      <c r="J76" s="27"/>
      <c r="K76" s="27">
        <f t="shared" ca="1" si="83"/>
        <v>0</v>
      </c>
      <c r="L76" s="27">
        <f t="shared" ca="1" si="83"/>
        <v>0</v>
      </c>
      <c r="M76" s="27">
        <f t="shared" ca="1" si="83"/>
        <v>0</v>
      </c>
      <c r="N76" s="27">
        <f t="shared" ca="1" si="83"/>
        <v>-19852.502218343183</v>
      </c>
      <c r="O76" s="27">
        <f t="shared" ca="1" si="83"/>
        <v>-19743.632106039149</v>
      </c>
      <c r="P76" s="27">
        <f t="shared" ca="1" si="83"/>
        <v>-20644.249904689757</v>
      </c>
      <c r="Q76" s="27">
        <f t="shared" ca="1" si="83"/>
        <v>-21905.1477833637</v>
      </c>
      <c r="R76" s="27">
        <f t="shared" ca="1" si="83"/>
        <v>-23942.942358854241</v>
      </c>
      <c r="S76" s="27">
        <f t="shared" ca="1" si="83"/>
        <v>-22123.569941982096</v>
      </c>
      <c r="T76" s="27">
        <f t="shared" ca="1" si="83"/>
        <v>-23223.344346530306</v>
      </c>
      <c r="U76" s="27">
        <f t="shared" ca="1" si="84"/>
        <v>-24600.070227789729</v>
      </c>
      <c r="V76" s="27">
        <f t="shared" ca="1" si="84"/>
        <v>-26953.485298494463</v>
      </c>
      <c r="W76" s="27">
        <f t="shared" ca="1" si="84"/>
        <v>-23856.495743768341</v>
      </c>
      <c r="X76" s="27">
        <f t="shared" ca="1" si="84"/>
        <v>-25185.933801767689</v>
      </c>
      <c r="Y76" s="27">
        <f t="shared" ca="1" si="84"/>
        <v>-26814.51425528551</v>
      </c>
      <c r="Z76" s="27">
        <f t="shared" ca="1" si="84"/>
        <v>-29009.171594482221</v>
      </c>
      <c r="AA76" s="27">
        <f t="shared" ca="1" si="84"/>
        <v>-28181.923431486564</v>
      </c>
      <c r="AB76" s="27">
        <f t="shared" ca="1" si="84"/>
        <v>-29495.652302860755</v>
      </c>
      <c r="AC76" s="27">
        <f t="shared" ca="1" si="84"/>
        <v>-31135.279122808555</v>
      </c>
      <c r="AD76" s="27">
        <f t="shared" ca="1" si="87"/>
        <v>-34120.161017683975</v>
      </c>
      <c r="AE76" s="27"/>
      <c r="AF76" s="26">
        <f ca="1">-OFFSET(AF49,0,VLOOKUP($B76,Settings!$AX:$BI,12,0))*(1+Inputs!$IU$26)</f>
        <v>0</v>
      </c>
      <c r="AG76" s="26">
        <f ca="1">-OFFSET(AG49,0,VLOOKUP($B76,Settings!$AX:$BI,12,0))*(1+Inputs!$IU$26)</f>
        <v>0</v>
      </c>
      <c r="AH76" s="26">
        <f ca="1">-OFFSET(AH49,0,VLOOKUP($B76,Settings!$AX:$BI,12,0))*(1+Inputs!$IU$26)</f>
        <v>0</v>
      </c>
      <c r="AI76" s="26">
        <f ca="1">-OFFSET(AI49,0,VLOOKUP($B76,Settings!$AX:$BI,12,0))*(1+Inputs!$IU$26)</f>
        <v>0</v>
      </c>
      <c r="AJ76" s="26">
        <f ca="1">-OFFSET(AJ49,0,VLOOKUP($B76,Settings!$AX:$BI,12,0))*(1+Inputs!$IU$26)</f>
        <v>0</v>
      </c>
      <c r="AK76" s="26">
        <f ca="1">-OFFSET(AK49,0,VLOOKUP($B76,Settings!$AX:$BI,12,0))*(1+Inputs!$IU$26)</f>
        <v>0</v>
      </c>
      <c r="AL76" s="26">
        <f ca="1">-OFFSET(AL49,0,VLOOKUP($B76,Settings!$AX:$BI,12,0))*(1+Inputs!$IU$26)</f>
        <v>0</v>
      </c>
      <c r="AM76" s="26">
        <f ca="1">-OFFSET(AM49,0,VLOOKUP($B76,Settings!$AX:$BI,12,0))*(1+Inputs!$IU$26)</f>
        <v>0</v>
      </c>
      <c r="AN76" s="26">
        <f ca="1">-OFFSET(AN49,0,VLOOKUP($B76,Settings!$AX:$BI,12,0))*(1+Inputs!$IU$26)</f>
        <v>0</v>
      </c>
      <c r="AO76" s="26">
        <f ca="1">-OFFSET(AO49,0,VLOOKUP($B76,Settings!$AX:$BI,12,0))*(1+Inputs!$IU$26)</f>
        <v>-6515.5366682763042</v>
      </c>
      <c r="AP76" s="26">
        <f ca="1">-OFFSET(AP49,0,VLOOKUP($B76,Settings!$AX:$BI,12,0))*(1+Inputs!$IU$26)</f>
        <v>-6433.1228032878071</v>
      </c>
      <c r="AQ76" s="26">
        <f ca="1">-OFFSET(AQ49,0,VLOOKUP($B76,Settings!$AX:$BI,12,0))*(1+Inputs!$IU$26)</f>
        <v>-6903.8427467790725</v>
      </c>
      <c r="AR76" s="26">
        <f ca="1">-OFFSET(AR49,0,VLOOKUP($B76,Settings!$AX:$BI,12,0))*(1+Inputs!$IU$26)</f>
        <v>-7382.9036256809868</v>
      </c>
      <c r="AS76" s="26">
        <f ca="1">-OFFSET(AS49,0,VLOOKUP($B76,Settings!$AX:$BI,12,0))*(1+Inputs!$IU$26)</f>
        <v>-5202.9071167572429</v>
      </c>
      <c r="AT76" s="26">
        <f ca="1">-OFFSET(AT49,0,VLOOKUP($B76,Settings!$AX:$BI,12,0))*(1+Inputs!$IU$26)</f>
        <v>-7157.8213636009186</v>
      </c>
      <c r="AU76" s="26">
        <f ca="1">-OFFSET(AU49,0,VLOOKUP($B76,Settings!$AX:$BI,12,0))*(1+Inputs!$IU$26)</f>
        <v>-6666.4551465171508</v>
      </c>
      <c r="AV76" s="26">
        <f ca="1">-OFFSET(AV49,0,VLOOKUP($B76,Settings!$AX:$BI,12,0))*(1+Inputs!$IU$26)</f>
        <v>-6959.4946685735576</v>
      </c>
      <c r="AW76" s="26">
        <f ca="1">-OFFSET(AW49,0,VLOOKUP($B76,Settings!$AX:$BI,12,0))*(1+Inputs!$IU$26)</f>
        <v>-7018.3000895990472</v>
      </c>
      <c r="AX76" s="26">
        <f ca="1">-OFFSET(AX49,0,VLOOKUP($B76,Settings!$AX:$BI,12,0))*(1+Inputs!$IU$26)</f>
        <v>-7005.9686274159221</v>
      </c>
      <c r="AY76" s="26">
        <f ca="1">-OFFSET(AY49,0,VLOOKUP($B76,Settings!$AX:$BI,12,0))*(1+Inputs!$IU$26)</f>
        <v>-7957.4621683199684</v>
      </c>
      <c r="AZ76" s="26">
        <f ca="1">-OFFSET(AZ49,0,VLOOKUP($B76,Settings!$AX:$BI,12,0))*(1+Inputs!$IU$26)</f>
        <v>-6941.7169876278103</v>
      </c>
      <c r="BA76" s="26">
        <f ca="1">-OFFSET(BA49,0,VLOOKUP($B76,Settings!$AX:$BI,12,0))*(1+Inputs!$IU$26)</f>
        <v>-7810.5603179274667</v>
      </c>
      <c r="BB76" s="26">
        <f ca="1">-OFFSET(BB49,0,VLOOKUP($B76,Settings!$AX:$BI,12,0))*(1+Inputs!$IU$26)</f>
        <v>-7981.4136260918867</v>
      </c>
      <c r="BC76" s="26">
        <f ca="1">-OFFSET(BC49,0,VLOOKUP($B76,Settings!$AX:$BI,12,0))*(1+Inputs!$IU$26)</f>
        <v>-8150.968414834887</v>
      </c>
      <c r="BD76" s="26">
        <f ca="1">-OFFSET(BD49,0,VLOOKUP($B76,Settings!$AX:$BI,12,0))*(1+Inputs!$IU$26)</f>
        <v>-8331.2701402565344</v>
      </c>
      <c r="BE76" s="26">
        <f ca="1">-OFFSET(BE49,0,VLOOKUP($B76,Settings!$AX:$BI,12,0))*(1+Inputs!$IU$26)</f>
        <v>-5766.236060020854</v>
      </c>
      <c r="BF76" s="26">
        <f ca="1">-OFFSET(BF49,0,VLOOKUP($B76,Settings!$AX:$BI,12,0))*(1+Inputs!$IU$26)</f>
        <v>-8026.0637417047092</v>
      </c>
      <c r="BG76" s="26">
        <f ca="1">-OFFSET(BG49,0,VLOOKUP($B76,Settings!$AX:$BI,12,0))*(1+Inputs!$IU$26)</f>
        <v>-7616.1803036590782</v>
      </c>
      <c r="BH76" s="26">
        <f ca="1">-OFFSET(BH49,0,VLOOKUP($B76,Settings!$AX:$BI,12,0))*(1+Inputs!$IU$26)</f>
        <v>-7884.7167643065304</v>
      </c>
      <c r="BI76" s="26">
        <f ca="1">-OFFSET(BI49,0,VLOOKUP($B76,Settings!$AX:$BI,12,0))*(1+Inputs!$IU$26)</f>
        <v>-7722.4472785646985</v>
      </c>
      <c r="BJ76" s="26">
        <f ca="1">-OFFSET(BJ49,0,VLOOKUP($B76,Settings!$AX:$BI,12,0))*(1+Inputs!$IU$26)</f>
        <v>-7804.439659083062</v>
      </c>
      <c r="BK76" s="26">
        <f ca="1">-OFFSET(BK49,0,VLOOKUP($B76,Settings!$AX:$BI,12,0))*(1+Inputs!$IU$26)</f>
        <v>-9195.2230487225752</v>
      </c>
      <c r="BL76" s="26">
        <f ca="1">-OFFSET(BL49,0,VLOOKUP($B76,Settings!$AX:$BI,12,0))*(1+Inputs!$IU$26)</f>
        <v>-7600.4075199840936</v>
      </c>
      <c r="BM76" s="26">
        <f ca="1">-OFFSET(BM49,0,VLOOKUP($B76,Settings!$AX:$BI,12,0))*(1+Inputs!$IU$26)</f>
        <v>-8819.4026658729617</v>
      </c>
      <c r="BN76" s="26">
        <f ca="1">-OFFSET(BN49,0,VLOOKUP($B76,Settings!$AX:$BI,12,0))*(1+Inputs!$IU$26)</f>
        <v>-9074.4133368944695</v>
      </c>
      <c r="BO76" s="26">
        <f ca="1">-OFFSET(BO49,0,VLOOKUP($B76,Settings!$AX:$BI,12,0))*(1+Inputs!$IU$26)</f>
        <v>-9059.6692957270316</v>
      </c>
      <c r="BP76" s="26">
        <f ca="1">-OFFSET(BP49,0,VLOOKUP($B76,Settings!$AX:$BI,12,0))*(1+Inputs!$IU$26)</f>
        <v>-9099.4407389740445</v>
      </c>
      <c r="BQ76" s="26">
        <f ca="1">-OFFSET(BQ49,0,VLOOKUP($B76,Settings!$AX:$BI,12,0))*(1+Inputs!$IU$26)</f>
        <v>-6251.5703174860482</v>
      </c>
      <c r="BR76" s="26">
        <f ca="1">-OFFSET(BR49,0,VLOOKUP($B76,Settings!$AX:$BI,12,0))*(1+Inputs!$IU$26)</f>
        <v>-8505.4846873082497</v>
      </c>
      <c r="BS76" s="26">
        <f ca="1">-OFFSET(BS49,0,VLOOKUP($B76,Settings!$AX:$BI,12,0))*(1+Inputs!$IU$26)</f>
        <v>-8215.2480485872875</v>
      </c>
      <c r="BT76" s="26">
        <f ca="1">-OFFSET(BT49,0,VLOOKUP($B76,Settings!$AX:$BI,12,0))*(1+Inputs!$IU$26)</f>
        <v>-8793.6205158901084</v>
      </c>
      <c r="BU76" s="26">
        <f ca="1">-OFFSET(BU49,0,VLOOKUP($B76,Settings!$AX:$BI,12,0))*(1+Inputs!$IU$26)</f>
        <v>-8177.0652372902941</v>
      </c>
      <c r="BV76" s="26">
        <f ca="1">-OFFSET(BV49,0,VLOOKUP($B76,Settings!$AX:$BI,12,0))*(1+Inputs!$IU$26)</f>
        <v>-8535.388273119077</v>
      </c>
      <c r="BW76" s="26">
        <f ca="1">-OFFSET(BW49,0,VLOOKUP($B76,Settings!$AX:$BI,12,0))*(1+Inputs!$IU$26)</f>
        <v>-9916.5692968550211</v>
      </c>
      <c r="BX76" s="26">
        <f ca="1">-OFFSET(BX49,0,VLOOKUP($B76,Settings!$AX:$BI,12,0))*(1+Inputs!$IU$26)</f>
        <v>-8362.5566853114124</v>
      </c>
      <c r="BY76" s="26">
        <f ca="1">-OFFSET(BY49,0,VLOOKUP($B76,Settings!$AX:$BI,12,0))*(1+Inputs!$IU$26)</f>
        <v>-9631.6304378803179</v>
      </c>
      <c r="BZ76" s="26">
        <f ca="1">-OFFSET(BZ49,0,VLOOKUP($B76,Settings!$AX:$BI,12,0))*(1+Inputs!$IU$26)</f>
        <v>-9638.1543393335578</v>
      </c>
      <c r="CA76" s="26">
        <f ca="1">-OFFSET(CA49,0,VLOOKUP($B76,Settings!$AX:$BI,12,0))*(1+Inputs!$IU$26)</f>
        <v>-9739.3868172683451</v>
      </c>
      <c r="CB76" s="26">
        <f ca="1">-OFFSET(CB49,0,VLOOKUP($B76,Settings!$AX:$BI,12,0))*(1+Inputs!$IU$26)</f>
        <v>-10964.979295371348</v>
      </c>
      <c r="CC76" s="26">
        <f ca="1">-OFFSET(CC49,0,VLOOKUP($B76,Settings!$AX:$BI,12,0))*(1+Inputs!$IU$26)</f>
        <v>-7317.3058600070217</v>
      </c>
      <c r="CD76" s="26">
        <f ca="1">-OFFSET(CD49,0,VLOOKUP($B76,Settings!$AX:$BI,12,0))*(1+Inputs!$IU$26)</f>
        <v>-9899.638276108195</v>
      </c>
      <c r="CE76" s="26">
        <f ca="1">-OFFSET(CE49,0,VLOOKUP($B76,Settings!$AX:$BI,12,0))*(1+Inputs!$IU$26)</f>
        <v>-9528.0220660416107</v>
      </c>
      <c r="CF76" s="26">
        <f ca="1">-OFFSET(CF49,0,VLOOKUP($B76,Settings!$AX:$BI,12,0))*(1+Inputs!$IU$26)</f>
        <v>-10247.215504493894</v>
      </c>
      <c r="CG76" s="26">
        <f ca="1">-OFFSET(CG49,0,VLOOKUP($B76,Settings!$AX:$BI,12,0))*(1+Inputs!$IU$26)</f>
        <v>-9720.414732325251</v>
      </c>
      <c r="CH76" s="26">
        <f ca="1">-OFFSET(CH49,0,VLOOKUP($B76,Settings!$AX:$BI,12,0))*(1+Inputs!$IU$26)</f>
        <v>-10059.594306451274</v>
      </c>
      <c r="CI76" s="26">
        <f ca="1">-OFFSET(CI49,0,VLOOKUP($B76,Settings!$AX:$BI,12,0))*(1+Inputs!$IU$26)</f>
        <v>-11343.075673548286</v>
      </c>
      <c r="CJ76" s="26">
        <f ca="1">-OFFSET(CJ49,0,VLOOKUP($B76,Settings!$AX:$BI,12,0))*(1+Inputs!$IU$26)</f>
        <v>-9732.6091428089949</v>
      </c>
      <c r="CK76" s="26">
        <f ca="1">-OFFSET(CK49,0,VLOOKUP($B76,Settings!$AX:$BI,12,0))*(1+Inputs!$IU$26)</f>
        <v>-11601.035980482615</v>
      </c>
      <c r="CL76" s="26">
        <f ca="1">-OFFSET(CL49,0,VLOOKUP($B76,Settings!$AX:$BI,12,0))*(1+Inputs!$IU$26)</f>
        <v>-11018.977951453038</v>
      </c>
      <c r="CM76" s="26">
        <f ca="1">-OFFSET(CM49,0,VLOOKUP($B76,Settings!$AX:$BI,12,0))*(1+Inputs!$IU$26)</f>
        <v>-11500.147085748324</v>
      </c>
    </row>
    <row r="77" spans="2:91" hidden="1" x14ac:dyDescent="0.2">
      <c r="B77" s="234" t="str">
        <f>Inputs!GY18</f>
        <v>Vegetables for Garnier</v>
      </c>
      <c r="C77" s="19" t="str">
        <f>Inputs!$J$16</f>
        <v>EUR</v>
      </c>
      <c r="D77" s="19" t="s">
        <v>19</v>
      </c>
      <c r="E77" s="27">
        <f t="shared" ca="1" si="88"/>
        <v>-13201.586999999998</v>
      </c>
      <c r="F77" s="27">
        <f t="shared" ca="1" si="88"/>
        <v>-55835.450999999994</v>
      </c>
      <c r="G77" s="27">
        <f t="shared" ca="1" si="88"/>
        <v>-60617.277000000002</v>
      </c>
      <c r="H77" s="27">
        <f t="shared" ca="1" si="88"/>
        <v>-63666.665999999997</v>
      </c>
      <c r="I77" s="27">
        <f t="shared" ca="1" si="88"/>
        <v>-72428.265000000014</v>
      </c>
      <c r="J77" s="27"/>
      <c r="K77" s="27">
        <f t="shared" ref="K77:T86" ca="1" si="89">SUMIFS($AF77:$CM77,$AF$4:$CM$4,K$4,$AF$8:$CM$8,K$8)</f>
        <v>0</v>
      </c>
      <c r="L77" s="27">
        <f t="shared" ca="1" si="89"/>
        <v>0</v>
      </c>
      <c r="M77" s="27">
        <f t="shared" ca="1" si="89"/>
        <v>0</v>
      </c>
      <c r="N77" s="27">
        <f t="shared" ca="1" si="89"/>
        <v>-13201.586999999998</v>
      </c>
      <c r="O77" s="27">
        <f t="shared" ca="1" si="89"/>
        <v>-12989.024999999998</v>
      </c>
      <c r="P77" s="27">
        <f t="shared" ca="1" si="89"/>
        <v>-13442.0265</v>
      </c>
      <c r="Q77" s="27">
        <f t="shared" ca="1" si="89"/>
        <v>-14123.623499999998</v>
      </c>
      <c r="R77" s="27">
        <f t="shared" ca="1" si="89"/>
        <v>-15280.776</v>
      </c>
      <c r="S77" s="27">
        <f t="shared" ca="1" si="89"/>
        <v>-14006.065500000001</v>
      </c>
      <c r="T77" s="27">
        <f t="shared" ca="1" si="89"/>
        <v>-14587.271999999999</v>
      </c>
      <c r="U77" s="27">
        <f t="shared" ref="U77:AC86" ca="1" si="90">SUMIFS($AF77:$CM77,$AF$4:$CM$4,U$4,$AF$8:$CM$8,U$8)</f>
        <v>-15339.554999999998</v>
      </c>
      <c r="V77" s="27">
        <f t="shared" ca="1" si="90"/>
        <v>-16684.384499999996</v>
      </c>
      <c r="W77" s="27">
        <f t="shared" ca="1" si="90"/>
        <v>-14655.563999999998</v>
      </c>
      <c r="X77" s="27">
        <f t="shared" ca="1" si="90"/>
        <v>-15357.9825</v>
      </c>
      <c r="Y77" s="27">
        <f t="shared" ca="1" si="90"/>
        <v>-16228.989</v>
      </c>
      <c r="Z77" s="27">
        <f t="shared" ca="1" si="90"/>
        <v>-17424.130499999999</v>
      </c>
      <c r="AA77" s="27">
        <f t="shared" ca="1" si="90"/>
        <v>-16803.108</v>
      </c>
      <c r="AB77" s="27">
        <f t="shared" ca="1" si="90"/>
        <v>-17450.842500000002</v>
      </c>
      <c r="AC77" s="27">
        <f t="shared" ca="1" si="90"/>
        <v>-18286.222499999996</v>
      </c>
      <c r="AD77" s="27">
        <f t="shared" ca="1" si="87"/>
        <v>-19888.092000000004</v>
      </c>
      <c r="AE77" s="27"/>
      <c r="AF77" s="26">
        <f ca="1">-OFFSET(AF50,0,VLOOKUP($B77,Settings!$AX:$BI,12,0))*(1+Inputs!$IU$26)</f>
        <v>0</v>
      </c>
      <c r="AG77" s="26">
        <f ca="1">-OFFSET(AG50,0,VLOOKUP($B77,Settings!$AX:$BI,12,0))*(1+Inputs!$IU$26)</f>
        <v>0</v>
      </c>
      <c r="AH77" s="26">
        <f ca="1">-OFFSET(AH50,0,VLOOKUP($B77,Settings!$AX:$BI,12,0))*(1+Inputs!$IU$26)</f>
        <v>0</v>
      </c>
      <c r="AI77" s="26">
        <f ca="1">-OFFSET(AI50,0,VLOOKUP($B77,Settings!$AX:$BI,12,0))*(1+Inputs!$IU$26)</f>
        <v>0</v>
      </c>
      <c r="AJ77" s="26">
        <f ca="1">-OFFSET(AJ50,0,VLOOKUP($B77,Settings!$AX:$BI,12,0))*(1+Inputs!$IU$26)</f>
        <v>0</v>
      </c>
      <c r="AK77" s="26">
        <f ca="1">-OFFSET(AK50,0,VLOOKUP($B77,Settings!$AX:$BI,12,0))*(1+Inputs!$IU$26)</f>
        <v>0</v>
      </c>
      <c r="AL77" s="26">
        <f ca="1">-OFFSET(AL50,0,VLOOKUP($B77,Settings!$AX:$BI,12,0))*(1+Inputs!$IU$26)</f>
        <v>0</v>
      </c>
      <c r="AM77" s="26">
        <f ca="1">-OFFSET(AM50,0,VLOOKUP($B77,Settings!$AX:$BI,12,0))*(1+Inputs!$IU$26)</f>
        <v>0</v>
      </c>
      <c r="AN77" s="26">
        <f ca="1">-OFFSET(AN50,0,VLOOKUP($B77,Settings!$AX:$BI,12,0))*(1+Inputs!$IU$26)</f>
        <v>0</v>
      </c>
      <c r="AO77" s="26">
        <f ca="1">-OFFSET(AO50,0,VLOOKUP($B77,Settings!$AX:$BI,12,0))*(1+Inputs!$IU$26)</f>
        <v>-4349.6459999999997</v>
      </c>
      <c r="AP77" s="26">
        <f ca="1">-OFFSET(AP50,0,VLOOKUP($B77,Settings!$AX:$BI,12,0))*(1+Inputs!$IU$26)</f>
        <v>-4279.0229999999992</v>
      </c>
      <c r="AQ77" s="26">
        <f ca="1">-OFFSET(AQ50,0,VLOOKUP($B77,Settings!$AX:$BI,12,0))*(1+Inputs!$IU$26)</f>
        <v>-4572.9179999999997</v>
      </c>
      <c r="AR77" s="26">
        <f ca="1">-OFFSET(AR50,0,VLOOKUP($B77,Settings!$AX:$BI,12,0))*(1+Inputs!$IU$26)</f>
        <v>-4872.7349999999997</v>
      </c>
      <c r="AS77" s="26">
        <f ca="1">-OFFSET(AS50,0,VLOOKUP($B77,Settings!$AX:$BI,12,0))*(1+Inputs!$IU$26)</f>
        <v>-3422.8530000000001</v>
      </c>
      <c r="AT77" s="26">
        <f ca="1">-OFFSET(AT50,0,VLOOKUP($B77,Settings!$AX:$BI,12,0))*(1+Inputs!$IU$26)</f>
        <v>-4693.436999999999</v>
      </c>
      <c r="AU77" s="26">
        <f ca="1">-OFFSET(AU50,0,VLOOKUP($B77,Settings!$AX:$BI,12,0))*(1+Inputs!$IU$26)</f>
        <v>-4355.5994999999994</v>
      </c>
      <c r="AV77" s="26">
        <f ca="1">-OFFSET(AV50,0,VLOOKUP($B77,Settings!$AX:$BI,12,0))*(1+Inputs!$IU$26)</f>
        <v>-4531.9364999999998</v>
      </c>
      <c r="AW77" s="26">
        <f ca="1">-OFFSET(AW50,0,VLOOKUP($B77,Settings!$AX:$BI,12,0))*(1+Inputs!$IU$26)</f>
        <v>-4554.4904999999999</v>
      </c>
      <c r="AX77" s="26">
        <f ca="1">-OFFSET(AX50,0,VLOOKUP($B77,Settings!$AX:$BI,12,0))*(1+Inputs!$IU$26)</f>
        <v>-4533.732</v>
      </c>
      <c r="AY77" s="26">
        <f ca="1">-OFFSET(AY50,0,VLOOKUP($B77,Settings!$AX:$BI,12,0))*(1+Inputs!$IU$26)</f>
        <v>-5130.4049999999997</v>
      </c>
      <c r="AZ77" s="26">
        <f ca="1">-OFFSET(AZ50,0,VLOOKUP($B77,Settings!$AX:$BI,12,0))*(1+Inputs!$IU$26)</f>
        <v>-4459.4865</v>
      </c>
      <c r="BA77" s="26">
        <f ca="1">-OFFSET(BA50,0,VLOOKUP($B77,Settings!$AX:$BI,12,0))*(1+Inputs!$IU$26)</f>
        <v>-5002.1684999999989</v>
      </c>
      <c r="BB77" s="26">
        <f ca="1">-OFFSET(BB50,0,VLOOKUP($B77,Settings!$AX:$BI,12,0))*(1+Inputs!$IU$26)</f>
        <v>-5094.18</v>
      </c>
      <c r="BC77" s="26">
        <f ca="1">-OFFSET(BC50,0,VLOOKUP($B77,Settings!$AX:$BI,12,0))*(1+Inputs!$IU$26)</f>
        <v>-5184.4274999999998</v>
      </c>
      <c r="BD77" s="26">
        <f ca="1">-OFFSET(BD50,0,VLOOKUP($B77,Settings!$AX:$BI,12,0))*(1+Inputs!$IU$26)</f>
        <v>-5287.1490000000003</v>
      </c>
      <c r="BE77" s="26">
        <f ca="1">-OFFSET(BE50,0,VLOOKUP($B77,Settings!$AX:$BI,12,0))*(1+Inputs!$IU$26)</f>
        <v>-3650.2515000000003</v>
      </c>
      <c r="BF77" s="26">
        <f ca="1">-OFFSET(BF50,0,VLOOKUP($B77,Settings!$AX:$BI,12,0))*(1+Inputs!$IU$26)</f>
        <v>-5068.665</v>
      </c>
      <c r="BG77" s="26">
        <f ca="1">-OFFSET(BG50,0,VLOOKUP($B77,Settings!$AX:$BI,12,0))*(1+Inputs!$IU$26)</f>
        <v>-4795.5284999999994</v>
      </c>
      <c r="BH77" s="26">
        <f ca="1">-OFFSET(BH50,0,VLOOKUP($B77,Settings!$AX:$BI,12,0))*(1+Inputs!$IU$26)</f>
        <v>-4952.2725</v>
      </c>
      <c r="BI77" s="26">
        <f ca="1">-OFFSET(BI50,0,VLOOKUP($B77,Settings!$AX:$BI,12,0))*(1+Inputs!$IU$26)</f>
        <v>-4839.4709999999995</v>
      </c>
      <c r="BJ77" s="26">
        <f ca="1">-OFFSET(BJ50,0,VLOOKUP($B77,Settings!$AX:$BI,12,0))*(1+Inputs!$IU$26)</f>
        <v>-4878.6569999999992</v>
      </c>
      <c r="BK77" s="26">
        <f ca="1">-OFFSET(BK50,0,VLOOKUP($B77,Settings!$AX:$BI,12,0))*(1+Inputs!$IU$26)</f>
        <v>-5733.0314999999991</v>
      </c>
      <c r="BL77" s="26">
        <f ca="1">-OFFSET(BL50,0,VLOOKUP($B77,Settings!$AX:$BI,12,0))*(1+Inputs!$IU$26)</f>
        <v>-4727.8665000000001</v>
      </c>
      <c r="BM77" s="26">
        <f ca="1">-OFFSET(BM50,0,VLOOKUP($B77,Settings!$AX:$BI,12,0))*(1+Inputs!$IU$26)</f>
        <v>-5474.1959999999999</v>
      </c>
      <c r="BN77" s="26">
        <f ca="1">-OFFSET(BN50,0,VLOOKUP($B77,Settings!$AX:$BI,12,0))*(1+Inputs!$IU$26)</f>
        <v>-5617.2689999999984</v>
      </c>
      <c r="BO77" s="26">
        <f ca="1">-OFFSET(BO50,0,VLOOKUP($B77,Settings!$AX:$BI,12,0))*(1+Inputs!$IU$26)</f>
        <v>-5592.9194999999982</v>
      </c>
      <c r="BP77" s="26">
        <f ca="1">-OFFSET(BP50,0,VLOOKUP($B77,Settings!$AX:$BI,12,0))*(1+Inputs!$IU$26)</f>
        <v>-5603.598</v>
      </c>
      <c r="BQ77" s="26">
        <f ca="1">-OFFSET(BQ50,0,VLOOKUP($B77,Settings!$AX:$BI,12,0))*(1+Inputs!$IU$26)</f>
        <v>-3840.2279999999996</v>
      </c>
      <c r="BR77" s="26">
        <f ca="1">-OFFSET(BR50,0,VLOOKUP($B77,Settings!$AX:$BI,12,0))*(1+Inputs!$IU$26)</f>
        <v>-5211.7380000000003</v>
      </c>
      <c r="BS77" s="26">
        <f ca="1">-OFFSET(BS50,0,VLOOKUP($B77,Settings!$AX:$BI,12,0))*(1+Inputs!$IU$26)</f>
        <v>-5021.7615000000005</v>
      </c>
      <c r="BT77" s="26">
        <f ca="1">-OFFSET(BT50,0,VLOOKUP($B77,Settings!$AX:$BI,12,0))*(1+Inputs!$IU$26)</f>
        <v>-5362.5599999999995</v>
      </c>
      <c r="BU77" s="26">
        <f ca="1">-OFFSET(BU50,0,VLOOKUP($B77,Settings!$AX:$BI,12,0))*(1+Inputs!$IU$26)</f>
        <v>-4973.6610000000001</v>
      </c>
      <c r="BV77" s="26">
        <f ca="1">-OFFSET(BV50,0,VLOOKUP($B77,Settings!$AX:$BI,12,0))*(1+Inputs!$IU$26)</f>
        <v>-5178.5054999999993</v>
      </c>
      <c r="BW77" s="26">
        <f ca="1">-OFFSET(BW50,0,VLOOKUP($B77,Settings!$AX:$BI,12,0))*(1+Inputs!$IU$26)</f>
        <v>-6001.4115000000002</v>
      </c>
      <c r="BX77" s="26">
        <f ca="1">-OFFSET(BX50,0,VLOOKUP($B77,Settings!$AX:$BI,12,0))*(1+Inputs!$IU$26)</f>
        <v>-5049.0720000000001</v>
      </c>
      <c r="BY77" s="26">
        <f ca="1">-OFFSET(BY50,0,VLOOKUP($B77,Settings!$AX:$BI,12,0))*(1+Inputs!$IU$26)</f>
        <v>-5797.7325000000001</v>
      </c>
      <c r="BZ77" s="26">
        <f ca="1">-OFFSET(BZ50,0,VLOOKUP($B77,Settings!$AX:$BI,12,0))*(1+Inputs!$IU$26)</f>
        <v>-5790.6449999999995</v>
      </c>
      <c r="CA77" s="26">
        <f ca="1">-OFFSET(CA50,0,VLOOKUP($B77,Settings!$AX:$BI,12,0))*(1+Inputs!$IU$26)</f>
        <v>-5835.7530000000006</v>
      </c>
      <c r="CB77" s="26">
        <f ca="1">-OFFSET(CB50,0,VLOOKUP($B77,Settings!$AX:$BI,12,0))*(1+Inputs!$IU$26)</f>
        <v>-6552.9764999999998</v>
      </c>
      <c r="CC77" s="26">
        <f ca="1">-OFFSET(CC50,0,VLOOKUP($B77,Settings!$AX:$BI,12,0))*(1+Inputs!$IU$26)</f>
        <v>-4363.3169999999991</v>
      </c>
      <c r="CD77" s="26">
        <f ca="1">-OFFSET(CD50,0,VLOOKUP($B77,Settings!$AX:$BI,12,0))*(1+Inputs!$IU$26)</f>
        <v>-5886.8145000000004</v>
      </c>
      <c r="CE77" s="26">
        <f ca="1">-OFFSET(CE50,0,VLOOKUP($B77,Settings!$AX:$BI,12,0))*(1+Inputs!$IU$26)</f>
        <v>-5651.6985000000013</v>
      </c>
      <c r="CF77" s="26">
        <f ca="1">-OFFSET(CF50,0,VLOOKUP($B77,Settings!$AX:$BI,12,0))*(1+Inputs!$IU$26)</f>
        <v>-6063.1514999999999</v>
      </c>
      <c r="CG77" s="26">
        <f ca="1">-OFFSET(CG50,0,VLOOKUP($B77,Settings!$AX:$BI,12,0))*(1+Inputs!$IU$26)</f>
        <v>-5735.9925000000003</v>
      </c>
      <c r="CH77" s="26">
        <f ca="1">-OFFSET(CH50,0,VLOOKUP($B77,Settings!$AX:$BI,12,0))*(1+Inputs!$IU$26)</f>
        <v>-5923.0394999999999</v>
      </c>
      <c r="CI77" s="26">
        <f ca="1">-OFFSET(CI50,0,VLOOKUP($B77,Settings!$AX:$BI,12,0))*(1+Inputs!$IU$26)</f>
        <v>-6661.619999999999</v>
      </c>
      <c r="CJ77" s="26">
        <f ca="1">-OFFSET(CJ50,0,VLOOKUP($B77,Settings!$AX:$BI,12,0))*(1+Inputs!$IU$26)</f>
        <v>-5701.5630000000001</v>
      </c>
      <c r="CK77" s="26">
        <f ca="1">-OFFSET(CK50,0,VLOOKUP($B77,Settings!$AX:$BI,12,0))*(1+Inputs!$IU$26)</f>
        <v>-6779.1779999999999</v>
      </c>
      <c r="CL77" s="26">
        <f ca="1">-OFFSET(CL50,0,VLOOKUP($B77,Settings!$AX:$BI,12,0))*(1+Inputs!$IU$26)</f>
        <v>-6421.7475000000004</v>
      </c>
      <c r="CM77" s="26">
        <f ca="1">-OFFSET(CM50,0,VLOOKUP($B77,Settings!$AX:$BI,12,0))*(1+Inputs!$IU$26)</f>
        <v>-6687.1665000000012</v>
      </c>
    </row>
    <row r="78" spans="2:91" hidden="1" x14ac:dyDescent="0.2">
      <c r="B78" s="234" t="str">
        <f>Inputs!GY19</f>
        <v>Rice</v>
      </c>
      <c r="C78" s="19" t="str">
        <f>Inputs!$J$16</f>
        <v>EUR</v>
      </c>
      <c r="D78" s="19" t="s">
        <v>19</v>
      </c>
      <c r="E78" s="27">
        <f t="shared" ca="1" si="88"/>
        <v>-2079.9449999999997</v>
      </c>
      <c r="F78" s="27">
        <f t="shared" ca="1" si="88"/>
        <v>-13312.215</v>
      </c>
      <c r="G78" s="27">
        <f t="shared" ca="1" si="88"/>
        <v>-14517.09</v>
      </c>
      <c r="H78" s="27">
        <f t="shared" ca="1" si="88"/>
        <v>-15291.99</v>
      </c>
      <c r="I78" s="27">
        <f t="shared" ca="1" si="88"/>
        <v>-17259.48</v>
      </c>
      <c r="J78" s="27"/>
      <c r="K78" s="27">
        <f t="shared" ca="1" si="89"/>
        <v>0</v>
      </c>
      <c r="L78" s="27">
        <f t="shared" ca="1" si="89"/>
        <v>0</v>
      </c>
      <c r="M78" s="27">
        <f t="shared" ca="1" si="89"/>
        <v>0</v>
      </c>
      <c r="N78" s="27">
        <f t="shared" ca="1" si="89"/>
        <v>-2079.9449999999997</v>
      </c>
      <c r="O78" s="27">
        <f t="shared" ca="1" si="89"/>
        <v>-3101.4900000000002</v>
      </c>
      <c r="P78" s="27">
        <f t="shared" ca="1" si="89"/>
        <v>-3273.48</v>
      </c>
      <c r="Q78" s="27">
        <f t="shared" ca="1" si="89"/>
        <v>-3427.5150000000003</v>
      </c>
      <c r="R78" s="27">
        <f t="shared" ca="1" si="89"/>
        <v>-3509.7299999999996</v>
      </c>
      <c r="S78" s="27">
        <f t="shared" ca="1" si="89"/>
        <v>-3404.835</v>
      </c>
      <c r="T78" s="27">
        <f t="shared" ca="1" si="89"/>
        <v>-3573.0449999999996</v>
      </c>
      <c r="U78" s="27">
        <f t="shared" ca="1" si="90"/>
        <v>-3726.1349999999998</v>
      </c>
      <c r="V78" s="27">
        <f t="shared" ca="1" si="90"/>
        <v>-3813.0750000000003</v>
      </c>
      <c r="W78" s="27">
        <f t="shared" ca="1" si="90"/>
        <v>-3625.9649999999997</v>
      </c>
      <c r="X78" s="27">
        <f t="shared" ca="1" si="90"/>
        <v>-3760.1549999999997</v>
      </c>
      <c r="Y78" s="27">
        <f t="shared" ca="1" si="90"/>
        <v>-3894.3450000000003</v>
      </c>
      <c r="Z78" s="27">
        <f t="shared" ca="1" si="90"/>
        <v>-4011.5249999999996</v>
      </c>
      <c r="AA78" s="27">
        <f t="shared" ca="1" si="90"/>
        <v>-4038.93</v>
      </c>
      <c r="AB78" s="27">
        <f t="shared" ca="1" si="90"/>
        <v>-4243.9949999999999</v>
      </c>
      <c r="AC78" s="27">
        <f t="shared" ca="1" si="90"/>
        <v>-4417.875</v>
      </c>
      <c r="AD78" s="27">
        <f t="shared" ca="1" si="87"/>
        <v>-4558.68</v>
      </c>
      <c r="AE78" s="27"/>
      <c r="AF78" s="26">
        <f ca="1">-OFFSET(AF51,0,VLOOKUP($B78,Settings!$AX:$BI,12,0))*(1+Inputs!$IU$26)</f>
        <v>0</v>
      </c>
      <c r="AG78" s="26">
        <f ca="1">-OFFSET(AG51,0,VLOOKUP($B78,Settings!$AX:$BI,12,0))*(1+Inputs!$IU$26)</f>
        <v>0</v>
      </c>
      <c r="AH78" s="26">
        <f ca="1">-OFFSET(AH51,0,VLOOKUP($B78,Settings!$AX:$BI,12,0))*(1+Inputs!$IU$26)</f>
        <v>0</v>
      </c>
      <c r="AI78" s="26">
        <f ca="1">-OFFSET(AI51,0,VLOOKUP($B78,Settings!$AX:$BI,12,0))*(1+Inputs!$IU$26)</f>
        <v>0</v>
      </c>
      <c r="AJ78" s="26">
        <f ca="1">-OFFSET(AJ51,0,VLOOKUP($B78,Settings!$AX:$BI,12,0))*(1+Inputs!$IU$26)</f>
        <v>0</v>
      </c>
      <c r="AK78" s="26">
        <f ca="1">-OFFSET(AK51,0,VLOOKUP($B78,Settings!$AX:$BI,12,0))*(1+Inputs!$IU$26)</f>
        <v>0</v>
      </c>
      <c r="AL78" s="26">
        <f ca="1">-OFFSET(AL51,0,VLOOKUP($B78,Settings!$AX:$BI,12,0))*(1+Inputs!$IU$26)</f>
        <v>0</v>
      </c>
      <c r="AM78" s="26">
        <f ca="1">-OFFSET(AM51,0,VLOOKUP($B78,Settings!$AX:$BI,12,0))*(1+Inputs!$IU$26)</f>
        <v>0</v>
      </c>
      <c r="AN78" s="26">
        <f ca="1">-OFFSET(AN51,0,VLOOKUP($B78,Settings!$AX:$BI,12,0))*(1+Inputs!$IU$26)</f>
        <v>0</v>
      </c>
      <c r="AO78" s="26">
        <f ca="1">-OFFSET(AO51,0,VLOOKUP($B78,Settings!$AX:$BI,12,0))*(1+Inputs!$IU$26)</f>
        <v>0</v>
      </c>
      <c r="AP78" s="26">
        <f ca="1">-OFFSET(AP51,0,VLOOKUP($B78,Settings!$AX:$BI,12,0))*(1+Inputs!$IU$26)</f>
        <v>-1048.9499999999998</v>
      </c>
      <c r="AQ78" s="26">
        <f ca="1">-OFFSET(AQ51,0,VLOOKUP($B78,Settings!$AX:$BI,12,0))*(1+Inputs!$IU$26)</f>
        <v>-1030.9950000000001</v>
      </c>
      <c r="AR78" s="26">
        <f ca="1">-OFFSET(AR51,0,VLOOKUP($B78,Settings!$AX:$BI,12,0))*(1+Inputs!$IU$26)</f>
        <v>-1101.8700000000001</v>
      </c>
      <c r="AS78" s="26">
        <f ca="1">-OFFSET(AS51,0,VLOOKUP($B78,Settings!$AX:$BI,12,0))*(1+Inputs!$IU$26)</f>
        <v>-1174.6349999999998</v>
      </c>
      <c r="AT78" s="26">
        <f ca="1">-OFFSET(AT51,0,VLOOKUP($B78,Settings!$AX:$BI,12,0))*(1+Inputs!$IU$26)</f>
        <v>-824.98500000000001</v>
      </c>
      <c r="AU78" s="26">
        <f ca="1">-OFFSET(AU51,0,VLOOKUP($B78,Settings!$AX:$BI,12,0))*(1+Inputs!$IU$26)</f>
        <v>-1131.165</v>
      </c>
      <c r="AV78" s="26">
        <f ca="1">-OFFSET(AV51,0,VLOOKUP($B78,Settings!$AX:$BI,12,0))*(1+Inputs!$IU$26)</f>
        <v>-1049.895</v>
      </c>
      <c r="AW78" s="26">
        <f ca="1">-OFFSET(AW51,0,VLOOKUP($B78,Settings!$AX:$BI,12,0))*(1+Inputs!$IU$26)</f>
        <v>-1092.42</v>
      </c>
      <c r="AX78" s="26">
        <f ca="1">-OFFSET(AX51,0,VLOOKUP($B78,Settings!$AX:$BI,12,0))*(1+Inputs!$IU$26)</f>
        <v>-1098.0899999999999</v>
      </c>
      <c r="AY78" s="26">
        <f ca="1">-OFFSET(AY51,0,VLOOKUP($B78,Settings!$AX:$BI,12,0))*(1+Inputs!$IU$26)</f>
        <v>-1092.42</v>
      </c>
      <c r="AZ78" s="26">
        <f ca="1">-OFFSET(AZ51,0,VLOOKUP($B78,Settings!$AX:$BI,12,0))*(1+Inputs!$IU$26)</f>
        <v>-1237.0049999999999</v>
      </c>
      <c r="BA78" s="26">
        <f ca="1">-OFFSET(BA51,0,VLOOKUP($B78,Settings!$AX:$BI,12,0))*(1+Inputs!$IU$26)</f>
        <v>-1075.4099999999999</v>
      </c>
      <c r="BB78" s="26">
        <f ca="1">-OFFSET(BB51,0,VLOOKUP($B78,Settings!$AX:$BI,12,0))*(1+Inputs!$IU$26)</f>
        <v>-1205.82</v>
      </c>
      <c r="BC78" s="26">
        <f ca="1">-OFFSET(BC51,0,VLOOKUP($B78,Settings!$AX:$BI,12,0))*(1+Inputs!$IU$26)</f>
        <v>-1228.5</v>
      </c>
      <c r="BD78" s="26">
        <f ca="1">-OFFSET(BD51,0,VLOOKUP($B78,Settings!$AX:$BI,12,0))*(1+Inputs!$IU$26)</f>
        <v>-1250.2350000000001</v>
      </c>
      <c r="BE78" s="26">
        <f ca="1">-OFFSET(BE51,0,VLOOKUP($B78,Settings!$AX:$BI,12,0))*(1+Inputs!$IU$26)</f>
        <v>-1274.8050000000001</v>
      </c>
      <c r="BF78" s="26">
        <f ca="1">-OFFSET(BF51,0,VLOOKUP($B78,Settings!$AX:$BI,12,0))*(1+Inputs!$IU$26)</f>
        <v>-879.79499999999996</v>
      </c>
      <c r="BG78" s="26">
        <f ca="1">-OFFSET(BG51,0,VLOOKUP($B78,Settings!$AX:$BI,12,0))*(1+Inputs!$IU$26)</f>
        <v>-1221.8849999999998</v>
      </c>
      <c r="BH78" s="26">
        <f ca="1">-OFFSET(BH51,0,VLOOKUP($B78,Settings!$AX:$BI,12,0))*(1+Inputs!$IU$26)</f>
        <v>-1156.68</v>
      </c>
      <c r="BI78" s="26">
        <f ca="1">-OFFSET(BI51,0,VLOOKUP($B78,Settings!$AX:$BI,12,0))*(1+Inputs!$IU$26)</f>
        <v>-1194.48</v>
      </c>
      <c r="BJ78" s="26">
        <f ca="1">-OFFSET(BJ51,0,VLOOKUP($B78,Settings!$AX:$BI,12,0))*(1+Inputs!$IU$26)</f>
        <v>-1167.0749999999998</v>
      </c>
      <c r="BK78" s="26">
        <f ca="1">-OFFSET(BK51,0,VLOOKUP($B78,Settings!$AX:$BI,12,0))*(1+Inputs!$IU$26)</f>
        <v>-1176.5250000000001</v>
      </c>
      <c r="BL78" s="26">
        <f ca="1">-OFFSET(BL51,0,VLOOKUP($B78,Settings!$AX:$BI,12,0))*(1+Inputs!$IU$26)</f>
        <v>-1382.5349999999999</v>
      </c>
      <c r="BM78" s="26">
        <f ca="1">-OFFSET(BM51,0,VLOOKUP($B78,Settings!$AX:$BI,12,0))*(1+Inputs!$IU$26)</f>
        <v>-1139.67</v>
      </c>
      <c r="BN78" s="26">
        <f ca="1">-OFFSET(BN51,0,VLOOKUP($B78,Settings!$AX:$BI,12,0))*(1+Inputs!$IU$26)</f>
        <v>-1319.22</v>
      </c>
      <c r="BO78" s="26">
        <f ca="1">-OFFSET(BO51,0,VLOOKUP($B78,Settings!$AX:$BI,12,0))*(1+Inputs!$IU$26)</f>
        <v>-1354.1849999999999</v>
      </c>
      <c r="BP78" s="26">
        <f ca="1">-OFFSET(BP51,0,VLOOKUP($B78,Settings!$AX:$BI,12,0))*(1+Inputs!$IU$26)</f>
        <v>-1348.5149999999999</v>
      </c>
      <c r="BQ78" s="26">
        <f ca="1">-OFFSET(BQ51,0,VLOOKUP($B78,Settings!$AX:$BI,12,0))*(1+Inputs!$IU$26)</f>
        <v>-1351.35</v>
      </c>
      <c r="BR78" s="26">
        <f ca="1">-OFFSET(BR51,0,VLOOKUP($B78,Settings!$AX:$BI,12,0))*(1+Inputs!$IU$26)</f>
        <v>-926.09999999999991</v>
      </c>
      <c r="BS78" s="26">
        <f ca="1">-OFFSET(BS51,0,VLOOKUP($B78,Settings!$AX:$BI,12,0))*(1+Inputs!$IU$26)</f>
        <v>-1256.8499999999999</v>
      </c>
      <c r="BT78" s="26">
        <f ca="1">-OFFSET(BT51,0,VLOOKUP($B78,Settings!$AX:$BI,12,0))*(1+Inputs!$IU$26)</f>
        <v>-1210.5450000000001</v>
      </c>
      <c r="BU78" s="26">
        <f ca="1">-OFFSET(BU51,0,VLOOKUP($B78,Settings!$AX:$BI,12,0))*(1+Inputs!$IU$26)</f>
        <v>-1292.7599999999998</v>
      </c>
      <c r="BV78" s="26">
        <f ca="1">-OFFSET(BV51,0,VLOOKUP($B78,Settings!$AX:$BI,12,0))*(1+Inputs!$IU$26)</f>
        <v>-1199.2049999999999</v>
      </c>
      <c r="BW78" s="26">
        <f ca="1">-OFFSET(BW51,0,VLOOKUP($B78,Settings!$AX:$BI,12,0))*(1+Inputs!$IU$26)</f>
        <v>-1248.345</v>
      </c>
      <c r="BX78" s="26">
        <f ca="1">-OFFSET(BX51,0,VLOOKUP($B78,Settings!$AX:$BI,12,0))*(1+Inputs!$IU$26)</f>
        <v>-1446.7950000000001</v>
      </c>
      <c r="BY78" s="26">
        <f ca="1">-OFFSET(BY51,0,VLOOKUP($B78,Settings!$AX:$BI,12,0))*(1+Inputs!$IU$26)</f>
        <v>-1217.1599999999999</v>
      </c>
      <c r="BZ78" s="26">
        <f ca="1">-OFFSET(BZ51,0,VLOOKUP($B78,Settings!$AX:$BI,12,0))*(1+Inputs!$IU$26)</f>
        <v>-1398.6</v>
      </c>
      <c r="CA78" s="26">
        <f ca="1">-OFFSET(CA51,0,VLOOKUP($B78,Settings!$AX:$BI,12,0))*(1+Inputs!$IU$26)</f>
        <v>-1395.7649999999999</v>
      </c>
      <c r="CB78" s="26">
        <f ca="1">-OFFSET(CB51,0,VLOOKUP($B78,Settings!$AX:$BI,12,0))*(1+Inputs!$IU$26)</f>
        <v>-1407.105</v>
      </c>
      <c r="CC78" s="26">
        <f ca="1">-OFFSET(CC51,0,VLOOKUP($B78,Settings!$AX:$BI,12,0))*(1+Inputs!$IU$26)</f>
        <v>-1580.04</v>
      </c>
      <c r="CD78" s="26">
        <f ca="1">-OFFSET(CD51,0,VLOOKUP($B78,Settings!$AX:$BI,12,0))*(1+Inputs!$IU$26)</f>
        <v>-1051.7849999999999</v>
      </c>
      <c r="CE78" s="26">
        <f ca="1">-OFFSET(CE51,0,VLOOKUP($B78,Settings!$AX:$BI,12,0))*(1+Inputs!$IU$26)</f>
        <v>-1419.3899999999999</v>
      </c>
      <c r="CF78" s="26">
        <f ca="1">-OFFSET(CF51,0,VLOOKUP($B78,Settings!$AX:$BI,12,0))*(1+Inputs!$IU$26)</f>
        <v>-1362.6899999999998</v>
      </c>
      <c r="CG78" s="26">
        <f ca="1">-OFFSET(CG51,0,VLOOKUP($B78,Settings!$AX:$BI,12,0))*(1+Inputs!$IU$26)</f>
        <v>-1461.915</v>
      </c>
      <c r="CH78" s="26">
        <f ca="1">-OFFSET(CH51,0,VLOOKUP($B78,Settings!$AX:$BI,12,0))*(1+Inputs!$IU$26)</f>
        <v>-1383.48</v>
      </c>
      <c r="CI78" s="26">
        <f ca="1">-OFFSET(CI51,0,VLOOKUP($B78,Settings!$AX:$BI,12,0))*(1+Inputs!$IU$26)</f>
        <v>-1427.895</v>
      </c>
      <c r="CJ78" s="26">
        <f ca="1">-OFFSET(CJ51,0,VLOOKUP($B78,Settings!$AX:$BI,12,0))*(1+Inputs!$IU$26)</f>
        <v>-1606.5</v>
      </c>
      <c r="CK78" s="26">
        <f ca="1">-OFFSET(CK51,0,VLOOKUP($B78,Settings!$AX:$BI,12,0))*(1+Inputs!$IU$26)</f>
        <v>-1374.9749999999999</v>
      </c>
      <c r="CL78" s="26">
        <f ca="1">-OFFSET(CL51,0,VLOOKUP($B78,Settings!$AX:$BI,12,0))*(1+Inputs!$IU$26)</f>
        <v>-1634.8500000000001</v>
      </c>
      <c r="CM78" s="26">
        <f ca="1">-OFFSET(CM51,0,VLOOKUP($B78,Settings!$AX:$BI,12,0))*(1+Inputs!$IU$26)</f>
        <v>-1548.855</v>
      </c>
    </row>
    <row r="79" spans="2:91" hidden="1" x14ac:dyDescent="0.2">
      <c r="B79" s="234" t="str">
        <f>Inputs!GY20</f>
        <v>Wine</v>
      </c>
      <c r="C79" s="19" t="str">
        <f>Inputs!$J$16</f>
        <v>EUR</v>
      </c>
      <c r="D79" s="19" t="s">
        <v>19</v>
      </c>
      <c r="E79" s="27">
        <f t="shared" ca="1" si="88"/>
        <v>-2830.8</v>
      </c>
      <c r="F79" s="27">
        <f t="shared" ca="1" si="88"/>
        <v>-11974.2</v>
      </c>
      <c r="G79" s="27">
        <f t="shared" ca="1" si="88"/>
        <v>-13001.1</v>
      </c>
      <c r="H79" s="27">
        <f t="shared" ca="1" si="88"/>
        <v>-13654.2</v>
      </c>
      <c r="I79" s="27">
        <f t="shared" ca="1" si="88"/>
        <v>-15531.6</v>
      </c>
      <c r="J79" s="27"/>
      <c r="K79" s="27">
        <f t="shared" ca="1" si="89"/>
        <v>0</v>
      </c>
      <c r="L79" s="27">
        <f t="shared" ca="1" si="89"/>
        <v>0</v>
      </c>
      <c r="M79" s="27">
        <f t="shared" ca="1" si="89"/>
        <v>0</v>
      </c>
      <c r="N79" s="27">
        <f t="shared" ca="1" si="89"/>
        <v>-2830.8</v>
      </c>
      <c r="O79" s="27">
        <f t="shared" ca="1" si="89"/>
        <v>-2786.7000000000003</v>
      </c>
      <c r="P79" s="27">
        <f t="shared" ca="1" si="89"/>
        <v>-2883.3</v>
      </c>
      <c r="Q79" s="27">
        <f t="shared" ca="1" si="89"/>
        <v>-3028.2000000000003</v>
      </c>
      <c r="R79" s="27">
        <f t="shared" ca="1" si="89"/>
        <v>-3276</v>
      </c>
      <c r="S79" s="27">
        <f t="shared" ca="1" si="89"/>
        <v>-3005.1000000000004</v>
      </c>
      <c r="T79" s="27">
        <f t="shared" ca="1" si="89"/>
        <v>-3129.0000000000005</v>
      </c>
      <c r="U79" s="27">
        <f t="shared" ca="1" si="90"/>
        <v>-3288.6000000000004</v>
      </c>
      <c r="V79" s="27">
        <f t="shared" ca="1" si="90"/>
        <v>-3578.4</v>
      </c>
      <c r="W79" s="27">
        <f t="shared" ca="1" si="90"/>
        <v>-3141.6000000000004</v>
      </c>
      <c r="X79" s="27">
        <f t="shared" ca="1" si="90"/>
        <v>-3294.9000000000005</v>
      </c>
      <c r="Y79" s="27">
        <f t="shared" ca="1" si="90"/>
        <v>-3481.8</v>
      </c>
      <c r="Z79" s="27">
        <f t="shared" ca="1" si="90"/>
        <v>-3735.9</v>
      </c>
      <c r="AA79" s="27">
        <f t="shared" ca="1" si="90"/>
        <v>-3603.6000000000004</v>
      </c>
      <c r="AB79" s="27">
        <f t="shared" ca="1" si="90"/>
        <v>-3742.2000000000003</v>
      </c>
      <c r="AC79" s="27">
        <f t="shared" ca="1" si="90"/>
        <v>-3920.7</v>
      </c>
      <c r="AD79" s="27">
        <f t="shared" ca="1" si="87"/>
        <v>-4265.1000000000004</v>
      </c>
      <c r="AE79" s="27"/>
      <c r="AF79" s="26">
        <f ca="1">-OFFSET(AF52,0,VLOOKUP($B79,Settings!$AX:$BI,12,0))*(1+Inputs!$IU$26)</f>
        <v>0</v>
      </c>
      <c r="AG79" s="26">
        <f ca="1">-OFFSET(AG52,0,VLOOKUP($B79,Settings!$AX:$BI,12,0))*(1+Inputs!$IU$26)</f>
        <v>0</v>
      </c>
      <c r="AH79" s="26">
        <f ca="1">-OFFSET(AH52,0,VLOOKUP($B79,Settings!$AX:$BI,12,0))*(1+Inputs!$IU$26)</f>
        <v>0</v>
      </c>
      <c r="AI79" s="26">
        <f ca="1">-OFFSET(AI52,0,VLOOKUP($B79,Settings!$AX:$BI,12,0))*(1+Inputs!$IU$26)</f>
        <v>0</v>
      </c>
      <c r="AJ79" s="26">
        <f ca="1">-OFFSET(AJ52,0,VLOOKUP($B79,Settings!$AX:$BI,12,0))*(1+Inputs!$IU$26)</f>
        <v>0</v>
      </c>
      <c r="AK79" s="26">
        <f ca="1">-OFFSET(AK52,0,VLOOKUP($B79,Settings!$AX:$BI,12,0))*(1+Inputs!$IU$26)</f>
        <v>0</v>
      </c>
      <c r="AL79" s="26">
        <f ca="1">-OFFSET(AL52,0,VLOOKUP($B79,Settings!$AX:$BI,12,0))*(1+Inputs!$IU$26)</f>
        <v>0</v>
      </c>
      <c r="AM79" s="26">
        <f ca="1">-OFFSET(AM52,0,VLOOKUP($B79,Settings!$AX:$BI,12,0))*(1+Inputs!$IU$26)</f>
        <v>0</v>
      </c>
      <c r="AN79" s="26">
        <f ca="1">-OFFSET(AN52,0,VLOOKUP($B79,Settings!$AX:$BI,12,0))*(1+Inputs!$IU$26)</f>
        <v>0</v>
      </c>
      <c r="AO79" s="26">
        <f ca="1">-OFFSET(AO52,0,VLOOKUP($B79,Settings!$AX:$BI,12,0))*(1+Inputs!$IU$26)</f>
        <v>-932.40000000000009</v>
      </c>
      <c r="AP79" s="26">
        <f ca="1">-OFFSET(AP52,0,VLOOKUP($B79,Settings!$AX:$BI,12,0))*(1+Inputs!$IU$26)</f>
        <v>-917.7</v>
      </c>
      <c r="AQ79" s="26">
        <f ca="1">-OFFSET(AQ52,0,VLOOKUP($B79,Settings!$AX:$BI,12,0))*(1+Inputs!$IU$26)</f>
        <v>-980.7</v>
      </c>
      <c r="AR79" s="26">
        <f ca="1">-OFFSET(AR52,0,VLOOKUP($B79,Settings!$AX:$BI,12,0))*(1+Inputs!$IU$26)</f>
        <v>-1045.8000000000002</v>
      </c>
      <c r="AS79" s="26">
        <f ca="1">-OFFSET(AS52,0,VLOOKUP($B79,Settings!$AX:$BI,12,0))*(1+Inputs!$IU$26)</f>
        <v>-735</v>
      </c>
      <c r="AT79" s="26">
        <f ca="1">-OFFSET(AT52,0,VLOOKUP($B79,Settings!$AX:$BI,12,0))*(1+Inputs!$IU$26)</f>
        <v>-1005.9000000000002</v>
      </c>
      <c r="AU79" s="26">
        <f ca="1">-OFFSET(AU52,0,VLOOKUP($B79,Settings!$AX:$BI,12,0))*(1+Inputs!$IU$26)</f>
        <v>-934.5</v>
      </c>
      <c r="AV79" s="26">
        <f ca="1">-OFFSET(AV52,0,VLOOKUP($B79,Settings!$AX:$BI,12,0))*(1+Inputs!$IU$26)</f>
        <v>-972.30000000000007</v>
      </c>
      <c r="AW79" s="26">
        <f ca="1">-OFFSET(AW52,0,VLOOKUP($B79,Settings!$AX:$BI,12,0))*(1+Inputs!$IU$26)</f>
        <v>-976.5</v>
      </c>
      <c r="AX79" s="26">
        <f ca="1">-OFFSET(AX52,0,VLOOKUP($B79,Settings!$AX:$BI,12,0))*(1+Inputs!$IU$26)</f>
        <v>-972.30000000000007</v>
      </c>
      <c r="AY79" s="26">
        <f ca="1">-OFFSET(AY52,0,VLOOKUP($B79,Settings!$AX:$BI,12,0))*(1+Inputs!$IU$26)</f>
        <v>-1100.4000000000001</v>
      </c>
      <c r="AZ79" s="26">
        <f ca="1">-OFFSET(AZ52,0,VLOOKUP($B79,Settings!$AX:$BI,12,0))*(1+Inputs!$IU$26)</f>
        <v>-955.5</v>
      </c>
      <c r="BA79" s="26">
        <f ca="1">-OFFSET(BA52,0,VLOOKUP($B79,Settings!$AX:$BI,12,0))*(1+Inputs!$IU$26)</f>
        <v>-1073.0999999999999</v>
      </c>
      <c r="BB79" s="26">
        <f ca="1">-OFFSET(BB52,0,VLOOKUP($B79,Settings!$AX:$BI,12,0))*(1+Inputs!$IU$26)</f>
        <v>-1092</v>
      </c>
      <c r="BC79" s="26">
        <f ca="1">-OFFSET(BC52,0,VLOOKUP($B79,Settings!$AX:$BI,12,0))*(1+Inputs!$IU$26)</f>
        <v>-1110.9000000000001</v>
      </c>
      <c r="BD79" s="26">
        <f ca="1">-OFFSET(BD52,0,VLOOKUP($B79,Settings!$AX:$BI,12,0))*(1+Inputs!$IU$26)</f>
        <v>-1134</v>
      </c>
      <c r="BE79" s="26">
        <f ca="1">-OFFSET(BE52,0,VLOOKUP($B79,Settings!$AX:$BI,12,0))*(1+Inputs!$IU$26)</f>
        <v>-783.30000000000018</v>
      </c>
      <c r="BF79" s="26">
        <f ca="1">-OFFSET(BF52,0,VLOOKUP($B79,Settings!$AX:$BI,12,0))*(1+Inputs!$IU$26)</f>
        <v>-1087.8000000000002</v>
      </c>
      <c r="BG79" s="26">
        <f ca="1">-OFFSET(BG52,0,VLOOKUP($B79,Settings!$AX:$BI,12,0))*(1+Inputs!$IU$26)</f>
        <v>-1029</v>
      </c>
      <c r="BH79" s="26">
        <f ca="1">-OFFSET(BH52,0,VLOOKUP($B79,Settings!$AX:$BI,12,0))*(1+Inputs!$IU$26)</f>
        <v>-1062.6000000000001</v>
      </c>
      <c r="BI79" s="26">
        <f ca="1">-OFFSET(BI52,0,VLOOKUP($B79,Settings!$AX:$BI,12,0))*(1+Inputs!$IU$26)</f>
        <v>-1037.4000000000001</v>
      </c>
      <c r="BJ79" s="26">
        <f ca="1">-OFFSET(BJ52,0,VLOOKUP($B79,Settings!$AX:$BI,12,0))*(1+Inputs!$IU$26)</f>
        <v>-1045.8000000000002</v>
      </c>
      <c r="BK79" s="26">
        <f ca="1">-OFFSET(BK52,0,VLOOKUP($B79,Settings!$AX:$BI,12,0))*(1+Inputs!$IU$26)</f>
        <v>-1228.5</v>
      </c>
      <c r="BL79" s="26">
        <f ca="1">-OFFSET(BL52,0,VLOOKUP($B79,Settings!$AX:$BI,12,0))*(1+Inputs!$IU$26)</f>
        <v>-1014.3000000000001</v>
      </c>
      <c r="BM79" s="26">
        <f ca="1">-OFFSET(BM52,0,VLOOKUP($B79,Settings!$AX:$BI,12,0))*(1+Inputs!$IU$26)</f>
        <v>-1173.9000000000001</v>
      </c>
      <c r="BN79" s="26">
        <f ca="1">-OFFSET(BN52,0,VLOOKUP($B79,Settings!$AX:$BI,12,0))*(1+Inputs!$IU$26)</f>
        <v>-1205.4000000000001</v>
      </c>
      <c r="BO79" s="26">
        <f ca="1">-OFFSET(BO52,0,VLOOKUP($B79,Settings!$AX:$BI,12,0))*(1+Inputs!$IU$26)</f>
        <v>-1199.0999999999999</v>
      </c>
      <c r="BP79" s="26">
        <f ca="1">-OFFSET(BP52,0,VLOOKUP($B79,Settings!$AX:$BI,12,0))*(1+Inputs!$IU$26)</f>
        <v>-1201.2</v>
      </c>
      <c r="BQ79" s="26">
        <f ca="1">-OFFSET(BQ52,0,VLOOKUP($B79,Settings!$AX:$BI,12,0))*(1+Inputs!$IU$26)</f>
        <v>-823.2</v>
      </c>
      <c r="BR79" s="26">
        <f ca="1">-OFFSET(BR52,0,VLOOKUP($B79,Settings!$AX:$BI,12,0))*(1+Inputs!$IU$26)</f>
        <v>-1117.2</v>
      </c>
      <c r="BS79" s="26">
        <f ca="1">-OFFSET(BS52,0,VLOOKUP($B79,Settings!$AX:$BI,12,0))*(1+Inputs!$IU$26)</f>
        <v>-1077.3</v>
      </c>
      <c r="BT79" s="26">
        <f ca="1">-OFFSET(BT52,0,VLOOKUP($B79,Settings!$AX:$BI,12,0))*(1+Inputs!$IU$26)</f>
        <v>-1150.8000000000002</v>
      </c>
      <c r="BU79" s="26">
        <f ca="1">-OFFSET(BU52,0,VLOOKUP($B79,Settings!$AX:$BI,12,0))*(1+Inputs!$IU$26)</f>
        <v>-1066.8000000000002</v>
      </c>
      <c r="BV79" s="26">
        <f ca="1">-OFFSET(BV52,0,VLOOKUP($B79,Settings!$AX:$BI,12,0))*(1+Inputs!$IU$26)</f>
        <v>-1110.9000000000001</v>
      </c>
      <c r="BW79" s="26">
        <f ca="1">-OFFSET(BW52,0,VLOOKUP($B79,Settings!$AX:$BI,12,0))*(1+Inputs!$IU$26)</f>
        <v>-1287.3000000000002</v>
      </c>
      <c r="BX79" s="26">
        <f ca="1">-OFFSET(BX52,0,VLOOKUP($B79,Settings!$AX:$BI,12,0))*(1+Inputs!$IU$26)</f>
        <v>-1083.5999999999999</v>
      </c>
      <c r="BY79" s="26">
        <f ca="1">-OFFSET(BY52,0,VLOOKUP($B79,Settings!$AX:$BI,12,0))*(1+Inputs!$IU$26)</f>
        <v>-1243.2</v>
      </c>
      <c r="BZ79" s="26">
        <f ca="1">-OFFSET(BZ52,0,VLOOKUP($B79,Settings!$AX:$BI,12,0))*(1+Inputs!$IU$26)</f>
        <v>-1241.0999999999999</v>
      </c>
      <c r="CA79" s="26">
        <f ca="1">-OFFSET(CA52,0,VLOOKUP($B79,Settings!$AX:$BI,12,0))*(1+Inputs!$IU$26)</f>
        <v>-1251.5999999999999</v>
      </c>
      <c r="CB79" s="26">
        <f ca="1">-OFFSET(CB52,0,VLOOKUP($B79,Settings!$AX:$BI,12,0))*(1+Inputs!$IU$26)</f>
        <v>-1404.9</v>
      </c>
      <c r="CC79" s="26">
        <f ca="1">-OFFSET(CC52,0,VLOOKUP($B79,Settings!$AX:$BI,12,0))*(1+Inputs!$IU$26)</f>
        <v>-936.59999999999991</v>
      </c>
      <c r="CD79" s="26">
        <f ca="1">-OFFSET(CD52,0,VLOOKUP($B79,Settings!$AX:$BI,12,0))*(1+Inputs!$IU$26)</f>
        <v>-1262.1000000000001</v>
      </c>
      <c r="CE79" s="26">
        <f ca="1">-OFFSET(CE52,0,VLOOKUP($B79,Settings!$AX:$BI,12,0))*(1+Inputs!$IU$26)</f>
        <v>-1211.7</v>
      </c>
      <c r="CF79" s="26">
        <f ca="1">-OFFSET(CF52,0,VLOOKUP($B79,Settings!$AX:$BI,12,0))*(1+Inputs!$IU$26)</f>
        <v>-1299.9000000000001</v>
      </c>
      <c r="CG79" s="26">
        <f ca="1">-OFFSET(CG52,0,VLOOKUP($B79,Settings!$AX:$BI,12,0))*(1+Inputs!$IU$26)</f>
        <v>-1230.5999999999999</v>
      </c>
      <c r="CH79" s="26">
        <f ca="1">-OFFSET(CH52,0,VLOOKUP($B79,Settings!$AX:$BI,12,0))*(1+Inputs!$IU$26)</f>
        <v>-1270.5</v>
      </c>
      <c r="CI79" s="26">
        <f ca="1">-OFFSET(CI52,0,VLOOKUP($B79,Settings!$AX:$BI,12,0))*(1+Inputs!$IU$26)</f>
        <v>-1428</v>
      </c>
      <c r="CJ79" s="26">
        <f ca="1">-OFFSET(CJ52,0,VLOOKUP($B79,Settings!$AX:$BI,12,0))*(1+Inputs!$IU$26)</f>
        <v>-1222.2</v>
      </c>
      <c r="CK79" s="26">
        <f ca="1">-OFFSET(CK52,0,VLOOKUP($B79,Settings!$AX:$BI,12,0))*(1+Inputs!$IU$26)</f>
        <v>-1453.1999999999998</v>
      </c>
      <c r="CL79" s="26">
        <f ca="1">-OFFSET(CL52,0,VLOOKUP($B79,Settings!$AX:$BI,12,0))*(1+Inputs!$IU$26)</f>
        <v>-1377.6000000000001</v>
      </c>
      <c r="CM79" s="26">
        <f ca="1">-OFFSET(CM52,0,VLOOKUP($B79,Settings!$AX:$BI,12,0))*(1+Inputs!$IU$26)</f>
        <v>-1434.3000000000002</v>
      </c>
    </row>
    <row r="80" spans="2:91" hidden="1" x14ac:dyDescent="0.2">
      <c r="B80" s="234" t="str">
        <f>Inputs!GY21</f>
        <v>Soda</v>
      </c>
      <c r="C80" s="19" t="str">
        <f>Inputs!$J$16</f>
        <v>EUR</v>
      </c>
      <c r="D80" s="19" t="s">
        <v>19</v>
      </c>
      <c r="E80" s="27">
        <f t="shared" ref="E80:I92" ca="1" si="91">SUMIF($K$4:$AD$4,E$4,$K80:$AD80)</f>
        <v>0</v>
      </c>
      <c r="F80" s="27">
        <f t="shared" ca="1" si="91"/>
        <v>0</v>
      </c>
      <c r="G80" s="27">
        <f t="shared" ca="1" si="91"/>
        <v>0</v>
      </c>
      <c r="H80" s="27">
        <f t="shared" ca="1" si="91"/>
        <v>0</v>
      </c>
      <c r="I80" s="27">
        <f t="shared" ca="1" si="91"/>
        <v>0</v>
      </c>
      <c r="J80" s="27"/>
      <c r="K80" s="27">
        <f t="shared" ca="1" si="89"/>
        <v>0</v>
      </c>
      <c r="L80" s="27">
        <f t="shared" ca="1" si="89"/>
        <v>0</v>
      </c>
      <c r="M80" s="27">
        <f t="shared" ca="1" si="89"/>
        <v>0</v>
      </c>
      <c r="N80" s="27">
        <f t="shared" ca="1" si="89"/>
        <v>0</v>
      </c>
      <c r="O80" s="27">
        <f t="shared" ca="1" si="89"/>
        <v>0</v>
      </c>
      <c r="P80" s="27">
        <f t="shared" ca="1" si="89"/>
        <v>0</v>
      </c>
      <c r="Q80" s="27">
        <f t="shared" ca="1" si="89"/>
        <v>0</v>
      </c>
      <c r="R80" s="27">
        <f t="shared" ca="1" si="89"/>
        <v>0</v>
      </c>
      <c r="S80" s="27">
        <f t="shared" ca="1" si="89"/>
        <v>0</v>
      </c>
      <c r="T80" s="27">
        <f t="shared" ca="1" si="89"/>
        <v>0</v>
      </c>
      <c r="U80" s="27">
        <f t="shared" ca="1" si="90"/>
        <v>0</v>
      </c>
      <c r="V80" s="27">
        <f t="shared" ca="1" si="90"/>
        <v>0</v>
      </c>
      <c r="W80" s="27">
        <f t="shared" ca="1" si="90"/>
        <v>0</v>
      </c>
      <c r="X80" s="27">
        <f t="shared" ca="1" si="90"/>
        <v>0</v>
      </c>
      <c r="Y80" s="27">
        <f t="shared" ca="1" si="90"/>
        <v>0</v>
      </c>
      <c r="Z80" s="27">
        <f t="shared" ca="1" si="90"/>
        <v>0</v>
      </c>
      <c r="AA80" s="27">
        <f t="shared" ca="1" si="90"/>
        <v>0</v>
      </c>
      <c r="AB80" s="27">
        <f t="shared" ca="1" si="90"/>
        <v>0</v>
      </c>
      <c r="AC80" s="27">
        <f t="shared" ca="1" si="90"/>
        <v>0</v>
      </c>
      <c r="AD80" s="27">
        <f t="shared" ca="1" si="87"/>
        <v>0</v>
      </c>
      <c r="AE80" s="27"/>
      <c r="AF80" s="26">
        <f ca="1">-OFFSET(AF53,0,VLOOKUP($B80,Settings!$AX:$BI,12,0))*(1+Inputs!$IU$26)</f>
        <v>0</v>
      </c>
      <c r="AG80" s="26">
        <f ca="1">-OFFSET(AG53,0,VLOOKUP($B80,Settings!$AX:$BI,12,0))*(1+Inputs!$IU$26)</f>
        <v>0</v>
      </c>
      <c r="AH80" s="26">
        <f ca="1">-OFFSET(AH53,0,VLOOKUP($B80,Settings!$AX:$BI,12,0))*(1+Inputs!$IU$26)</f>
        <v>0</v>
      </c>
      <c r="AI80" s="26">
        <f ca="1">-OFFSET(AI53,0,VLOOKUP($B80,Settings!$AX:$BI,12,0))*(1+Inputs!$IU$26)</f>
        <v>0</v>
      </c>
      <c r="AJ80" s="26">
        <f ca="1">-OFFSET(AJ53,0,VLOOKUP($B80,Settings!$AX:$BI,12,0))*(1+Inputs!$IU$26)</f>
        <v>0</v>
      </c>
      <c r="AK80" s="26">
        <f ca="1">-OFFSET(AK53,0,VLOOKUP($B80,Settings!$AX:$BI,12,0))*(1+Inputs!$IU$26)</f>
        <v>0</v>
      </c>
      <c r="AL80" s="26">
        <f ca="1">-OFFSET(AL53,0,VLOOKUP($B80,Settings!$AX:$BI,12,0))*(1+Inputs!$IU$26)</f>
        <v>0</v>
      </c>
      <c r="AM80" s="26">
        <f ca="1">-OFFSET(AM53,0,VLOOKUP($B80,Settings!$AX:$BI,12,0))*(1+Inputs!$IU$26)</f>
        <v>0</v>
      </c>
      <c r="AN80" s="26">
        <f ca="1">-OFFSET(AN53,0,VLOOKUP($B80,Settings!$AX:$BI,12,0))*(1+Inputs!$IU$26)</f>
        <v>0</v>
      </c>
      <c r="AO80" s="26">
        <f ca="1">-OFFSET(AO53,0,VLOOKUP($B80,Settings!$AX:$BI,12,0))*(1+Inputs!$IU$26)</f>
        <v>0</v>
      </c>
      <c r="AP80" s="26">
        <f ca="1">-OFFSET(AP53,0,VLOOKUP($B80,Settings!$AX:$BI,12,0))*(1+Inputs!$IU$26)</f>
        <v>0</v>
      </c>
      <c r="AQ80" s="26">
        <f ca="1">-OFFSET(AQ53,0,VLOOKUP($B80,Settings!$AX:$BI,12,0))*(1+Inputs!$IU$26)</f>
        <v>0</v>
      </c>
      <c r="AR80" s="26">
        <f ca="1">-OFFSET(AR53,0,VLOOKUP($B80,Settings!$AX:$BI,12,0))*(1+Inputs!$IU$26)</f>
        <v>0</v>
      </c>
      <c r="AS80" s="26">
        <f ca="1">-OFFSET(AS53,0,VLOOKUP($B80,Settings!$AX:$BI,12,0))*(1+Inputs!$IU$26)</f>
        <v>0</v>
      </c>
      <c r="AT80" s="26">
        <f ca="1">-OFFSET(AT53,0,VLOOKUP($B80,Settings!$AX:$BI,12,0))*(1+Inputs!$IU$26)</f>
        <v>0</v>
      </c>
      <c r="AU80" s="26">
        <f ca="1">-OFFSET(AU53,0,VLOOKUP($B80,Settings!$AX:$BI,12,0))*(1+Inputs!$IU$26)</f>
        <v>0</v>
      </c>
      <c r="AV80" s="26">
        <f ca="1">-OFFSET(AV53,0,VLOOKUP($B80,Settings!$AX:$BI,12,0))*(1+Inputs!$IU$26)</f>
        <v>0</v>
      </c>
      <c r="AW80" s="26">
        <f ca="1">-OFFSET(AW53,0,VLOOKUP($B80,Settings!$AX:$BI,12,0))*(1+Inputs!$IU$26)</f>
        <v>0</v>
      </c>
      <c r="AX80" s="26">
        <f ca="1">-OFFSET(AX53,0,VLOOKUP($B80,Settings!$AX:$BI,12,0))*(1+Inputs!$IU$26)</f>
        <v>0</v>
      </c>
      <c r="AY80" s="26">
        <f ca="1">-OFFSET(AY53,0,VLOOKUP($B80,Settings!$AX:$BI,12,0))*(1+Inputs!$IU$26)</f>
        <v>0</v>
      </c>
      <c r="AZ80" s="26">
        <f ca="1">-OFFSET(AZ53,0,VLOOKUP($B80,Settings!$AX:$BI,12,0))*(1+Inputs!$IU$26)</f>
        <v>0</v>
      </c>
      <c r="BA80" s="26">
        <f ca="1">-OFFSET(BA53,0,VLOOKUP($B80,Settings!$AX:$BI,12,0))*(1+Inputs!$IU$26)</f>
        <v>0</v>
      </c>
      <c r="BB80" s="26">
        <f ca="1">-OFFSET(BB53,0,VLOOKUP($B80,Settings!$AX:$BI,12,0))*(1+Inputs!$IU$26)</f>
        <v>0</v>
      </c>
      <c r="BC80" s="26">
        <f ca="1">-OFFSET(BC53,0,VLOOKUP($B80,Settings!$AX:$BI,12,0))*(1+Inputs!$IU$26)</f>
        <v>0</v>
      </c>
      <c r="BD80" s="26">
        <f ca="1">-OFFSET(BD53,0,VLOOKUP($B80,Settings!$AX:$BI,12,0))*(1+Inputs!$IU$26)</f>
        <v>0</v>
      </c>
      <c r="BE80" s="26">
        <f ca="1">-OFFSET(BE53,0,VLOOKUP($B80,Settings!$AX:$BI,12,0))*(1+Inputs!$IU$26)</f>
        <v>0</v>
      </c>
      <c r="BF80" s="26">
        <f ca="1">-OFFSET(BF53,0,VLOOKUP($B80,Settings!$AX:$BI,12,0))*(1+Inputs!$IU$26)</f>
        <v>0</v>
      </c>
      <c r="BG80" s="26">
        <f ca="1">-OFFSET(BG53,0,VLOOKUP($B80,Settings!$AX:$BI,12,0))*(1+Inputs!$IU$26)</f>
        <v>0</v>
      </c>
      <c r="BH80" s="26">
        <f ca="1">-OFFSET(BH53,0,VLOOKUP($B80,Settings!$AX:$BI,12,0))*(1+Inputs!$IU$26)</f>
        <v>0</v>
      </c>
      <c r="BI80" s="26">
        <f ca="1">-OFFSET(BI53,0,VLOOKUP($B80,Settings!$AX:$BI,12,0))*(1+Inputs!$IU$26)</f>
        <v>0</v>
      </c>
      <c r="BJ80" s="26">
        <f ca="1">-OFFSET(BJ53,0,VLOOKUP($B80,Settings!$AX:$BI,12,0))*(1+Inputs!$IU$26)</f>
        <v>0</v>
      </c>
      <c r="BK80" s="26">
        <f ca="1">-OFFSET(BK53,0,VLOOKUP($B80,Settings!$AX:$BI,12,0))*(1+Inputs!$IU$26)</f>
        <v>0</v>
      </c>
      <c r="BL80" s="26">
        <f ca="1">-OFFSET(BL53,0,VLOOKUP($B80,Settings!$AX:$BI,12,0))*(1+Inputs!$IU$26)</f>
        <v>0</v>
      </c>
      <c r="BM80" s="26">
        <f ca="1">-OFFSET(BM53,0,VLOOKUP($B80,Settings!$AX:$BI,12,0))*(1+Inputs!$IU$26)</f>
        <v>0</v>
      </c>
      <c r="BN80" s="26">
        <f ca="1">-OFFSET(BN53,0,VLOOKUP($B80,Settings!$AX:$BI,12,0))*(1+Inputs!$IU$26)</f>
        <v>0</v>
      </c>
      <c r="BO80" s="26">
        <f ca="1">-OFFSET(BO53,0,VLOOKUP($B80,Settings!$AX:$BI,12,0))*(1+Inputs!$IU$26)</f>
        <v>0</v>
      </c>
      <c r="BP80" s="26">
        <f ca="1">-OFFSET(BP53,0,VLOOKUP($B80,Settings!$AX:$BI,12,0))*(1+Inputs!$IU$26)</f>
        <v>0</v>
      </c>
      <c r="BQ80" s="26">
        <f ca="1">-OFFSET(BQ53,0,VLOOKUP($B80,Settings!$AX:$BI,12,0))*(1+Inputs!$IU$26)</f>
        <v>0</v>
      </c>
      <c r="BR80" s="26">
        <f ca="1">-OFFSET(BR53,0,VLOOKUP($B80,Settings!$AX:$BI,12,0))*(1+Inputs!$IU$26)</f>
        <v>0</v>
      </c>
      <c r="BS80" s="26">
        <f ca="1">-OFFSET(BS53,0,VLOOKUP($B80,Settings!$AX:$BI,12,0))*(1+Inputs!$IU$26)</f>
        <v>0</v>
      </c>
      <c r="BT80" s="26">
        <f ca="1">-OFFSET(BT53,0,VLOOKUP($B80,Settings!$AX:$BI,12,0))*(1+Inputs!$IU$26)</f>
        <v>0</v>
      </c>
      <c r="BU80" s="26">
        <f ca="1">-OFFSET(BU53,0,VLOOKUP($B80,Settings!$AX:$BI,12,0))*(1+Inputs!$IU$26)</f>
        <v>0</v>
      </c>
      <c r="BV80" s="26">
        <f ca="1">-OFFSET(BV53,0,VLOOKUP($B80,Settings!$AX:$BI,12,0))*(1+Inputs!$IU$26)</f>
        <v>0</v>
      </c>
      <c r="BW80" s="26">
        <f ca="1">-OFFSET(BW53,0,VLOOKUP($B80,Settings!$AX:$BI,12,0))*(1+Inputs!$IU$26)</f>
        <v>0</v>
      </c>
      <c r="BX80" s="26">
        <f ca="1">-OFFSET(BX53,0,VLOOKUP($B80,Settings!$AX:$BI,12,0))*(1+Inputs!$IU$26)</f>
        <v>0</v>
      </c>
      <c r="BY80" s="26">
        <f ca="1">-OFFSET(BY53,0,VLOOKUP($B80,Settings!$AX:$BI,12,0))*(1+Inputs!$IU$26)</f>
        <v>0</v>
      </c>
      <c r="BZ80" s="26">
        <f ca="1">-OFFSET(BZ53,0,VLOOKUP($B80,Settings!$AX:$BI,12,0))*(1+Inputs!$IU$26)</f>
        <v>0</v>
      </c>
      <c r="CA80" s="26">
        <f ca="1">-OFFSET(CA53,0,VLOOKUP($B80,Settings!$AX:$BI,12,0))*(1+Inputs!$IU$26)</f>
        <v>0</v>
      </c>
      <c r="CB80" s="26">
        <f ca="1">-OFFSET(CB53,0,VLOOKUP($B80,Settings!$AX:$BI,12,0))*(1+Inputs!$IU$26)</f>
        <v>0</v>
      </c>
      <c r="CC80" s="26">
        <f ca="1">-OFFSET(CC53,0,VLOOKUP($B80,Settings!$AX:$BI,12,0))*(1+Inputs!$IU$26)</f>
        <v>0</v>
      </c>
      <c r="CD80" s="26">
        <f ca="1">-OFFSET(CD53,0,VLOOKUP($B80,Settings!$AX:$BI,12,0))*(1+Inputs!$IU$26)</f>
        <v>0</v>
      </c>
      <c r="CE80" s="26">
        <f ca="1">-OFFSET(CE53,0,VLOOKUP($B80,Settings!$AX:$BI,12,0))*(1+Inputs!$IU$26)</f>
        <v>0</v>
      </c>
      <c r="CF80" s="26">
        <f ca="1">-OFFSET(CF53,0,VLOOKUP($B80,Settings!$AX:$BI,12,0))*(1+Inputs!$IU$26)</f>
        <v>0</v>
      </c>
      <c r="CG80" s="26">
        <f ca="1">-OFFSET(CG53,0,VLOOKUP($B80,Settings!$AX:$BI,12,0))*(1+Inputs!$IU$26)</f>
        <v>0</v>
      </c>
      <c r="CH80" s="26">
        <f ca="1">-OFFSET(CH53,0,VLOOKUP($B80,Settings!$AX:$BI,12,0))*(1+Inputs!$IU$26)</f>
        <v>0</v>
      </c>
      <c r="CI80" s="26">
        <f ca="1">-OFFSET(CI53,0,VLOOKUP($B80,Settings!$AX:$BI,12,0))*(1+Inputs!$IU$26)</f>
        <v>0</v>
      </c>
      <c r="CJ80" s="26">
        <f ca="1">-OFFSET(CJ53,0,VLOOKUP($B80,Settings!$AX:$BI,12,0))*(1+Inputs!$IU$26)</f>
        <v>0</v>
      </c>
      <c r="CK80" s="26">
        <f ca="1">-OFFSET(CK53,0,VLOOKUP($B80,Settings!$AX:$BI,12,0))*(1+Inputs!$IU$26)</f>
        <v>0</v>
      </c>
      <c r="CL80" s="26">
        <f ca="1">-OFFSET(CL53,0,VLOOKUP($B80,Settings!$AX:$BI,12,0))*(1+Inputs!$IU$26)</f>
        <v>0</v>
      </c>
      <c r="CM80" s="26">
        <f ca="1">-OFFSET(CM53,0,VLOOKUP($B80,Settings!$AX:$BI,12,0))*(1+Inputs!$IU$26)</f>
        <v>0</v>
      </c>
    </row>
    <row r="81" spans="2:91" hidden="1" x14ac:dyDescent="0.2">
      <c r="B81" s="234" t="str">
        <f>Inputs!GY22</f>
        <v>Beer</v>
      </c>
      <c r="C81" s="19" t="str">
        <f>Inputs!$J$16</f>
        <v>EUR</v>
      </c>
      <c r="D81" s="19" t="s">
        <v>19</v>
      </c>
      <c r="E81" s="27">
        <f t="shared" ca="1" si="91"/>
        <v>-7954.5374999999995</v>
      </c>
      <c r="F81" s="27">
        <f t="shared" ca="1" si="91"/>
        <v>-33651.449999999997</v>
      </c>
      <c r="G81" s="27">
        <f t="shared" ca="1" si="91"/>
        <v>-36538.425000000003</v>
      </c>
      <c r="H81" s="27">
        <f t="shared" ca="1" si="91"/>
        <v>-38376.449999999997</v>
      </c>
      <c r="I81" s="27">
        <f t="shared" ca="1" si="91"/>
        <v>-43661.362500000003</v>
      </c>
      <c r="J81" s="27"/>
      <c r="K81" s="27">
        <f t="shared" ca="1" si="89"/>
        <v>0</v>
      </c>
      <c r="L81" s="27">
        <f t="shared" ca="1" si="89"/>
        <v>0</v>
      </c>
      <c r="M81" s="27">
        <f t="shared" ca="1" si="89"/>
        <v>0</v>
      </c>
      <c r="N81" s="27">
        <f t="shared" ca="1" si="89"/>
        <v>-7954.5374999999995</v>
      </c>
      <c r="O81" s="27">
        <f t="shared" ca="1" si="89"/>
        <v>-7826.9624999999996</v>
      </c>
      <c r="P81" s="27">
        <f t="shared" ca="1" si="89"/>
        <v>-8101.0125000000007</v>
      </c>
      <c r="Q81" s="27">
        <f t="shared" ca="1" si="89"/>
        <v>-8512.0874999999996</v>
      </c>
      <c r="R81" s="27">
        <f t="shared" ca="1" si="89"/>
        <v>-9211.3875000000007</v>
      </c>
      <c r="S81" s="27">
        <f t="shared" ca="1" si="89"/>
        <v>-8441.2124999999996</v>
      </c>
      <c r="T81" s="27">
        <f t="shared" ca="1" si="89"/>
        <v>-8795.5875000000015</v>
      </c>
      <c r="U81" s="27">
        <f t="shared" ca="1" si="90"/>
        <v>-9246.8250000000007</v>
      </c>
      <c r="V81" s="27">
        <f t="shared" ca="1" si="90"/>
        <v>-10054.799999999999</v>
      </c>
      <c r="W81" s="27">
        <f t="shared" ca="1" si="90"/>
        <v>-8835.75</v>
      </c>
      <c r="X81" s="27">
        <f t="shared" ca="1" si="90"/>
        <v>-9256.2750000000015</v>
      </c>
      <c r="Y81" s="27">
        <f t="shared" ca="1" si="90"/>
        <v>-9780.75</v>
      </c>
      <c r="Z81" s="27">
        <f t="shared" ca="1" si="90"/>
        <v>-10503.674999999999</v>
      </c>
      <c r="AA81" s="27">
        <f t="shared" ca="1" si="90"/>
        <v>-10128.037499999999</v>
      </c>
      <c r="AB81" s="27">
        <f t="shared" ca="1" si="90"/>
        <v>-10520.212500000001</v>
      </c>
      <c r="AC81" s="27">
        <f t="shared" ca="1" si="90"/>
        <v>-11023.424999999999</v>
      </c>
      <c r="AD81" s="27">
        <f t="shared" ca="1" si="87"/>
        <v>-11989.6875</v>
      </c>
      <c r="AE81" s="27"/>
      <c r="AF81" s="26">
        <f ca="1">-OFFSET(AF54,0,VLOOKUP($B81,Settings!$AX:$BI,12,0))*(1+Inputs!$IU$26)</f>
        <v>0</v>
      </c>
      <c r="AG81" s="26">
        <f ca="1">-OFFSET(AG54,0,VLOOKUP($B81,Settings!$AX:$BI,12,0))*(1+Inputs!$IU$26)</f>
        <v>0</v>
      </c>
      <c r="AH81" s="26">
        <f ca="1">-OFFSET(AH54,0,VLOOKUP($B81,Settings!$AX:$BI,12,0))*(1+Inputs!$IU$26)</f>
        <v>0</v>
      </c>
      <c r="AI81" s="26">
        <f ca="1">-OFFSET(AI54,0,VLOOKUP($B81,Settings!$AX:$BI,12,0))*(1+Inputs!$IU$26)</f>
        <v>0</v>
      </c>
      <c r="AJ81" s="26">
        <f ca="1">-OFFSET(AJ54,0,VLOOKUP($B81,Settings!$AX:$BI,12,0))*(1+Inputs!$IU$26)</f>
        <v>0</v>
      </c>
      <c r="AK81" s="26">
        <f ca="1">-OFFSET(AK54,0,VLOOKUP($B81,Settings!$AX:$BI,12,0))*(1+Inputs!$IU$26)</f>
        <v>0</v>
      </c>
      <c r="AL81" s="26">
        <f ca="1">-OFFSET(AL54,0,VLOOKUP($B81,Settings!$AX:$BI,12,0))*(1+Inputs!$IU$26)</f>
        <v>0</v>
      </c>
      <c r="AM81" s="26">
        <f ca="1">-OFFSET(AM54,0,VLOOKUP($B81,Settings!$AX:$BI,12,0))*(1+Inputs!$IU$26)</f>
        <v>0</v>
      </c>
      <c r="AN81" s="26">
        <f ca="1">-OFFSET(AN54,0,VLOOKUP($B81,Settings!$AX:$BI,12,0))*(1+Inputs!$IU$26)</f>
        <v>0</v>
      </c>
      <c r="AO81" s="26">
        <f ca="1">-OFFSET(AO54,0,VLOOKUP($B81,Settings!$AX:$BI,12,0))*(1+Inputs!$IU$26)</f>
        <v>-2622.375</v>
      </c>
      <c r="AP81" s="26">
        <f ca="1">-OFFSET(AP54,0,VLOOKUP($B81,Settings!$AX:$BI,12,0))*(1+Inputs!$IU$26)</f>
        <v>-2577.4874999999997</v>
      </c>
      <c r="AQ81" s="26">
        <f ca="1">-OFFSET(AQ54,0,VLOOKUP($B81,Settings!$AX:$BI,12,0))*(1+Inputs!$IU$26)</f>
        <v>-2754.6750000000002</v>
      </c>
      <c r="AR81" s="26">
        <f ca="1">-OFFSET(AR54,0,VLOOKUP($B81,Settings!$AX:$BI,12,0))*(1+Inputs!$IU$26)</f>
        <v>-2936.5875000000001</v>
      </c>
      <c r="AS81" s="26">
        <f ca="1">-OFFSET(AS54,0,VLOOKUP($B81,Settings!$AX:$BI,12,0))*(1+Inputs!$IU$26)</f>
        <v>-2062.4625000000001</v>
      </c>
      <c r="AT81" s="26">
        <f ca="1">-OFFSET(AT54,0,VLOOKUP($B81,Settings!$AX:$BI,12,0))*(1+Inputs!$IU$26)</f>
        <v>-2827.9124999999999</v>
      </c>
      <c r="AU81" s="26">
        <f ca="1">-OFFSET(AU54,0,VLOOKUP($B81,Settings!$AX:$BI,12,0))*(1+Inputs!$IU$26)</f>
        <v>-2624.7375000000002</v>
      </c>
      <c r="AV81" s="26">
        <f ca="1">-OFFSET(AV54,0,VLOOKUP($B81,Settings!$AX:$BI,12,0))*(1+Inputs!$IU$26)</f>
        <v>-2731.05</v>
      </c>
      <c r="AW81" s="26">
        <f ca="1">-OFFSET(AW54,0,VLOOKUP($B81,Settings!$AX:$BI,12,0))*(1+Inputs!$IU$26)</f>
        <v>-2745.2249999999999</v>
      </c>
      <c r="AX81" s="26">
        <f ca="1">-OFFSET(AX54,0,VLOOKUP($B81,Settings!$AX:$BI,12,0))*(1+Inputs!$IU$26)</f>
        <v>-2731.05</v>
      </c>
      <c r="AY81" s="26">
        <f ca="1">-OFFSET(AY54,0,VLOOKUP($B81,Settings!$AX:$BI,12,0))*(1+Inputs!$IU$26)</f>
        <v>-3092.5125000000003</v>
      </c>
      <c r="AZ81" s="26">
        <f ca="1">-OFFSET(AZ54,0,VLOOKUP($B81,Settings!$AX:$BI,12,0))*(1+Inputs!$IU$26)</f>
        <v>-2688.5250000000001</v>
      </c>
      <c r="BA81" s="26">
        <f ca="1">-OFFSET(BA54,0,VLOOKUP($B81,Settings!$AX:$BI,12,0))*(1+Inputs!$IU$26)</f>
        <v>-3014.55</v>
      </c>
      <c r="BB81" s="26">
        <f ca="1">-OFFSET(BB54,0,VLOOKUP($B81,Settings!$AX:$BI,12,0))*(1+Inputs!$IU$26)</f>
        <v>-3071.25</v>
      </c>
      <c r="BC81" s="26">
        <f ca="1">-OFFSET(BC54,0,VLOOKUP($B81,Settings!$AX:$BI,12,0))*(1+Inputs!$IU$26)</f>
        <v>-3125.5875000000005</v>
      </c>
      <c r="BD81" s="26">
        <f ca="1">-OFFSET(BD54,0,VLOOKUP($B81,Settings!$AX:$BI,12,0))*(1+Inputs!$IU$26)</f>
        <v>-3187.0125000000003</v>
      </c>
      <c r="BE81" s="26">
        <f ca="1">-OFFSET(BE54,0,VLOOKUP($B81,Settings!$AX:$BI,12,0))*(1+Inputs!$IU$26)</f>
        <v>-2199.4874999999997</v>
      </c>
      <c r="BF81" s="26">
        <f ca="1">-OFFSET(BF54,0,VLOOKUP($B81,Settings!$AX:$BI,12,0))*(1+Inputs!$IU$26)</f>
        <v>-3054.7125000000001</v>
      </c>
      <c r="BG81" s="26">
        <f ca="1">-OFFSET(BG54,0,VLOOKUP($B81,Settings!$AX:$BI,12,0))*(1+Inputs!$IU$26)</f>
        <v>-2891.7000000000003</v>
      </c>
      <c r="BH81" s="26">
        <f ca="1">-OFFSET(BH54,0,VLOOKUP($B81,Settings!$AX:$BI,12,0))*(1+Inputs!$IU$26)</f>
        <v>-2986.2000000000007</v>
      </c>
      <c r="BI81" s="26">
        <f ca="1">-OFFSET(BI54,0,VLOOKUP($B81,Settings!$AX:$BI,12,0))*(1+Inputs!$IU$26)</f>
        <v>-2917.6875</v>
      </c>
      <c r="BJ81" s="26">
        <f ca="1">-OFFSET(BJ54,0,VLOOKUP($B81,Settings!$AX:$BI,12,0))*(1+Inputs!$IU$26)</f>
        <v>-2941.3125</v>
      </c>
      <c r="BK81" s="26">
        <f ca="1">-OFFSET(BK54,0,VLOOKUP($B81,Settings!$AX:$BI,12,0))*(1+Inputs!$IU$26)</f>
        <v>-3456.3375000000001</v>
      </c>
      <c r="BL81" s="26">
        <f ca="1">-OFFSET(BL54,0,VLOOKUP($B81,Settings!$AX:$BI,12,0))*(1+Inputs!$IU$26)</f>
        <v>-2849.1750000000002</v>
      </c>
      <c r="BM81" s="26">
        <f ca="1">-OFFSET(BM54,0,VLOOKUP($B81,Settings!$AX:$BI,12,0))*(1+Inputs!$IU$26)</f>
        <v>-3298.05</v>
      </c>
      <c r="BN81" s="26">
        <f ca="1">-OFFSET(BN54,0,VLOOKUP($B81,Settings!$AX:$BI,12,0))*(1+Inputs!$IU$26)</f>
        <v>-3385.4624999999996</v>
      </c>
      <c r="BO81" s="26">
        <f ca="1">-OFFSET(BO54,0,VLOOKUP($B81,Settings!$AX:$BI,12,0))*(1+Inputs!$IU$26)</f>
        <v>-3371.2874999999995</v>
      </c>
      <c r="BP81" s="26">
        <f ca="1">-OFFSET(BP54,0,VLOOKUP($B81,Settings!$AX:$BI,12,0))*(1+Inputs!$IU$26)</f>
        <v>-3378.375</v>
      </c>
      <c r="BQ81" s="26">
        <f ca="1">-OFFSET(BQ54,0,VLOOKUP($B81,Settings!$AX:$BI,12,0))*(1+Inputs!$IU$26)</f>
        <v>-2315.25</v>
      </c>
      <c r="BR81" s="26">
        <f ca="1">-OFFSET(BR54,0,VLOOKUP($B81,Settings!$AX:$BI,12,0))*(1+Inputs!$IU$26)</f>
        <v>-3142.125</v>
      </c>
      <c r="BS81" s="26">
        <f ca="1">-OFFSET(BS54,0,VLOOKUP($B81,Settings!$AX:$BI,12,0))*(1+Inputs!$IU$26)</f>
        <v>-3026.3625000000002</v>
      </c>
      <c r="BT81" s="26">
        <f ca="1">-OFFSET(BT54,0,VLOOKUP($B81,Settings!$AX:$BI,12,0))*(1+Inputs!$IU$26)</f>
        <v>-3231.9</v>
      </c>
      <c r="BU81" s="26">
        <f ca="1">-OFFSET(BU54,0,VLOOKUP($B81,Settings!$AX:$BI,12,0))*(1+Inputs!$IU$26)</f>
        <v>-2998.0125000000003</v>
      </c>
      <c r="BV81" s="26">
        <f ca="1">-OFFSET(BV54,0,VLOOKUP($B81,Settings!$AX:$BI,12,0))*(1+Inputs!$IU$26)</f>
        <v>-3120.8625000000002</v>
      </c>
      <c r="BW81" s="26">
        <f ca="1">-OFFSET(BW54,0,VLOOKUP($B81,Settings!$AX:$BI,12,0))*(1+Inputs!$IU$26)</f>
        <v>-3616.9875000000002</v>
      </c>
      <c r="BX81" s="26">
        <f ca="1">-OFFSET(BX54,0,VLOOKUP($B81,Settings!$AX:$BI,12,0))*(1+Inputs!$IU$26)</f>
        <v>-3042.9</v>
      </c>
      <c r="BY81" s="26">
        <f ca="1">-OFFSET(BY54,0,VLOOKUP($B81,Settings!$AX:$BI,12,0))*(1+Inputs!$IU$26)</f>
        <v>-3496.5</v>
      </c>
      <c r="BZ81" s="26">
        <f ca="1">-OFFSET(BZ54,0,VLOOKUP($B81,Settings!$AX:$BI,12,0))*(1+Inputs!$IU$26)</f>
        <v>-3489.4124999999995</v>
      </c>
      <c r="CA81" s="26">
        <f ca="1">-OFFSET(CA54,0,VLOOKUP($B81,Settings!$AX:$BI,12,0))*(1+Inputs!$IU$26)</f>
        <v>-3517.7625000000007</v>
      </c>
      <c r="CB81" s="26">
        <f ca="1">-OFFSET(CB54,0,VLOOKUP($B81,Settings!$AX:$BI,12,0))*(1+Inputs!$IU$26)</f>
        <v>-3950.1</v>
      </c>
      <c r="CC81" s="26">
        <f ca="1">-OFFSET(CC54,0,VLOOKUP($B81,Settings!$AX:$BI,12,0))*(1+Inputs!$IU$26)</f>
        <v>-2629.4625000000001</v>
      </c>
      <c r="CD81" s="26">
        <f ca="1">-OFFSET(CD54,0,VLOOKUP($B81,Settings!$AX:$BI,12,0))*(1+Inputs!$IU$26)</f>
        <v>-3548.4749999999995</v>
      </c>
      <c r="CE81" s="26">
        <f ca="1">-OFFSET(CE54,0,VLOOKUP($B81,Settings!$AX:$BI,12,0))*(1+Inputs!$IU$26)</f>
        <v>-3406.7250000000004</v>
      </c>
      <c r="CF81" s="26">
        <f ca="1">-OFFSET(CF54,0,VLOOKUP($B81,Settings!$AX:$BI,12,0))*(1+Inputs!$IU$26)</f>
        <v>-3654.7874999999999</v>
      </c>
      <c r="CG81" s="26">
        <f ca="1">-OFFSET(CG54,0,VLOOKUP($B81,Settings!$AX:$BI,12,0))*(1+Inputs!$IU$26)</f>
        <v>-3458.7000000000007</v>
      </c>
      <c r="CH81" s="26">
        <f ca="1">-OFFSET(CH54,0,VLOOKUP($B81,Settings!$AX:$BI,12,0))*(1+Inputs!$IU$26)</f>
        <v>-3569.7375000000002</v>
      </c>
      <c r="CI81" s="26">
        <f ca="1">-OFFSET(CI54,0,VLOOKUP($B81,Settings!$AX:$BI,12,0))*(1+Inputs!$IU$26)</f>
        <v>-4016.25</v>
      </c>
      <c r="CJ81" s="26">
        <f ca="1">-OFFSET(CJ54,0,VLOOKUP($B81,Settings!$AX:$BI,12,0))*(1+Inputs!$IU$26)</f>
        <v>-3437.4375</v>
      </c>
      <c r="CK81" s="26">
        <f ca="1">-OFFSET(CK54,0,VLOOKUP($B81,Settings!$AX:$BI,12,0))*(1+Inputs!$IU$26)</f>
        <v>-4087.125</v>
      </c>
      <c r="CL81" s="26">
        <f ca="1">-OFFSET(CL54,0,VLOOKUP($B81,Settings!$AX:$BI,12,0))*(1+Inputs!$IU$26)</f>
        <v>-3872.1375000000007</v>
      </c>
      <c r="CM81" s="26">
        <f ca="1">-OFFSET(CM54,0,VLOOKUP($B81,Settings!$AX:$BI,12,0))*(1+Inputs!$IU$26)</f>
        <v>-4030.4250000000002</v>
      </c>
    </row>
    <row r="82" spans="2:91" hidden="1" x14ac:dyDescent="0.2">
      <c r="B82" s="234" t="str">
        <f>Inputs!GY23</f>
        <v>Milk</v>
      </c>
      <c r="C82" s="19" t="str">
        <f>Inputs!$J$16</f>
        <v>EUR</v>
      </c>
      <c r="D82" s="19" t="s">
        <v>19</v>
      </c>
      <c r="E82" s="27">
        <f t="shared" ca="1" si="91"/>
        <v>-282.82800000000003</v>
      </c>
      <c r="F82" s="27">
        <f t="shared" ca="1" si="91"/>
        <v>-1196.4960000000003</v>
      </c>
      <c r="G82" s="27">
        <f t="shared" ca="1" si="91"/>
        <v>-1299.1440000000002</v>
      </c>
      <c r="H82" s="27">
        <f t="shared" ca="1" si="91"/>
        <v>-1364.4960000000001</v>
      </c>
      <c r="I82" s="27">
        <f t="shared" ca="1" si="91"/>
        <v>-1552.4040000000005</v>
      </c>
      <c r="J82" s="27"/>
      <c r="K82" s="27">
        <f t="shared" ca="1" si="89"/>
        <v>0</v>
      </c>
      <c r="L82" s="27">
        <f t="shared" ca="1" si="89"/>
        <v>0</v>
      </c>
      <c r="M82" s="27">
        <f t="shared" ca="1" si="89"/>
        <v>0</v>
      </c>
      <c r="N82" s="27">
        <f t="shared" ca="1" si="89"/>
        <v>-282.82800000000003</v>
      </c>
      <c r="O82" s="27">
        <f t="shared" ca="1" si="89"/>
        <v>-278.29200000000009</v>
      </c>
      <c r="P82" s="27">
        <f t="shared" ca="1" si="89"/>
        <v>-288.03600000000006</v>
      </c>
      <c r="Q82" s="27">
        <f t="shared" ca="1" si="89"/>
        <v>-302.6520000000001</v>
      </c>
      <c r="R82" s="27">
        <f t="shared" ca="1" si="89"/>
        <v>-327.51600000000008</v>
      </c>
      <c r="S82" s="27">
        <f t="shared" ca="1" si="89"/>
        <v>-300.13200000000006</v>
      </c>
      <c r="T82" s="27">
        <f t="shared" ca="1" si="89"/>
        <v>-312.73200000000003</v>
      </c>
      <c r="U82" s="27">
        <f t="shared" ca="1" si="90"/>
        <v>-328.77600000000007</v>
      </c>
      <c r="V82" s="27">
        <f t="shared" ca="1" si="90"/>
        <v>-357.50400000000008</v>
      </c>
      <c r="W82" s="27">
        <f t="shared" ca="1" si="90"/>
        <v>-314.16000000000008</v>
      </c>
      <c r="X82" s="27">
        <f t="shared" ca="1" si="90"/>
        <v>-329.11200000000008</v>
      </c>
      <c r="Y82" s="27">
        <f t="shared" ca="1" si="90"/>
        <v>-347.76000000000005</v>
      </c>
      <c r="Z82" s="27">
        <f t="shared" ca="1" si="90"/>
        <v>-373.46400000000006</v>
      </c>
      <c r="AA82" s="27">
        <f t="shared" ca="1" si="90"/>
        <v>-360.10800000000006</v>
      </c>
      <c r="AB82" s="27">
        <f t="shared" ca="1" si="90"/>
        <v>-374.05200000000002</v>
      </c>
      <c r="AC82" s="27">
        <f t="shared" ca="1" si="90"/>
        <v>-391.94400000000007</v>
      </c>
      <c r="AD82" s="27">
        <f t="shared" ca="1" si="87"/>
        <v>-426.30000000000013</v>
      </c>
      <c r="AE82" s="27"/>
      <c r="AF82" s="26">
        <f ca="1">-OFFSET(AF55,0,VLOOKUP($B82,Settings!$AX:$BI,12,0))*(1+Inputs!$IU$26)</f>
        <v>0</v>
      </c>
      <c r="AG82" s="26">
        <f ca="1">-OFFSET(AG55,0,VLOOKUP($B82,Settings!$AX:$BI,12,0))*(1+Inputs!$IU$26)</f>
        <v>0</v>
      </c>
      <c r="AH82" s="26">
        <f ca="1">-OFFSET(AH55,0,VLOOKUP($B82,Settings!$AX:$BI,12,0))*(1+Inputs!$IU$26)</f>
        <v>0</v>
      </c>
      <c r="AI82" s="26">
        <f ca="1">-OFFSET(AI55,0,VLOOKUP($B82,Settings!$AX:$BI,12,0))*(1+Inputs!$IU$26)</f>
        <v>0</v>
      </c>
      <c r="AJ82" s="26">
        <f ca="1">-OFFSET(AJ55,0,VLOOKUP($B82,Settings!$AX:$BI,12,0))*(1+Inputs!$IU$26)</f>
        <v>0</v>
      </c>
      <c r="AK82" s="26">
        <f ca="1">-OFFSET(AK55,0,VLOOKUP($B82,Settings!$AX:$BI,12,0))*(1+Inputs!$IU$26)</f>
        <v>0</v>
      </c>
      <c r="AL82" s="26">
        <f ca="1">-OFFSET(AL55,0,VLOOKUP($B82,Settings!$AX:$BI,12,0))*(1+Inputs!$IU$26)</f>
        <v>0</v>
      </c>
      <c r="AM82" s="26">
        <f ca="1">-OFFSET(AM55,0,VLOOKUP($B82,Settings!$AX:$BI,12,0))*(1+Inputs!$IU$26)</f>
        <v>0</v>
      </c>
      <c r="AN82" s="26">
        <f ca="1">-OFFSET(AN55,0,VLOOKUP($B82,Settings!$AX:$BI,12,0))*(1+Inputs!$IU$26)</f>
        <v>0</v>
      </c>
      <c r="AO82" s="26">
        <f ca="1">-OFFSET(AO55,0,VLOOKUP($B82,Settings!$AX:$BI,12,0))*(1+Inputs!$IU$26)</f>
        <v>-93.240000000000009</v>
      </c>
      <c r="AP82" s="26">
        <f ca="1">-OFFSET(AP55,0,VLOOKUP($B82,Settings!$AX:$BI,12,0))*(1+Inputs!$IU$26)</f>
        <v>-91.64400000000002</v>
      </c>
      <c r="AQ82" s="26">
        <f ca="1">-OFFSET(AQ55,0,VLOOKUP($B82,Settings!$AX:$BI,12,0))*(1+Inputs!$IU$26)</f>
        <v>-97.944000000000017</v>
      </c>
      <c r="AR82" s="26">
        <f ca="1">-OFFSET(AR55,0,VLOOKUP($B82,Settings!$AX:$BI,12,0))*(1+Inputs!$IU$26)</f>
        <v>-104.41200000000003</v>
      </c>
      <c r="AS82" s="26">
        <f ca="1">-OFFSET(AS55,0,VLOOKUP($B82,Settings!$AX:$BI,12,0))*(1+Inputs!$IU$26)</f>
        <v>-73.332000000000022</v>
      </c>
      <c r="AT82" s="26">
        <f ca="1">-OFFSET(AT55,0,VLOOKUP($B82,Settings!$AX:$BI,12,0))*(1+Inputs!$IU$26)</f>
        <v>-100.54800000000002</v>
      </c>
      <c r="AU82" s="26">
        <f ca="1">-OFFSET(AU55,0,VLOOKUP($B82,Settings!$AX:$BI,12,0))*(1+Inputs!$IU$26)</f>
        <v>-93.324000000000026</v>
      </c>
      <c r="AV82" s="26">
        <f ca="1">-OFFSET(AV55,0,VLOOKUP($B82,Settings!$AX:$BI,12,0))*(1+Inputs!$IU$26)</f>
        <v>-97.104000000000013</v>
      </c>
      <c r="AW82" s="26">
        <f ca="1">-OFFSET(AW55,0,VLOOKUP($B82,Settings!$AX:$BI,12,0))*(1+Inputs!$IU$26)</f>
        <v>-97.608000000000018</v>
      </c>
      <c r="AX82" s="26">
        <f ca="1">-OFFSET(AX55,0,VLOOKUP($B82,Settings!$AX:$BI,12,0))*(1+Inputs!$IU$26)</f>
        <v>-97.104000000000013</v>
      </c>
      <c r="AY82" s="26">
        <f ca="1">-OFFSET(AY55,0,VLOOKUP($B82,Settings!$AX:$BI,12,0))*(1+Inputs!$IU$26)</f>
        <v>-109.95600000000003</v>
      </c>
      <c r="AZ82" s="26">
        <f ca="1">-OFFSET(AZ55,0,VLOOKUP($B82,Settings!$AX:$BI,12,0))*(1+Inputs!$IU$26)</f>
        <v>-95.592000000000027</v>
      </c>
      <c r="BA82" s="26">
        <f ca="1">-OFFSET(BA55,0,VLOOKUP($B82,Settings!$AX:$BI,12,0))*(1+Inputs!$IU$26)</f>
        <v>-107.18400000000003</v>
      </c>
      <c r="BB82" s="26">
        <f ca="1">-OFFSET(BB55,0,VLOOKUP($B82,Settings!$AX:$BI,12,0))*(1+Inputs!$IU$26)</f>
        <v>-109.20000000000002</v>
      </c>
      <c r="BC82" s="26">
        <f ca="1">-OFFSET(BC55,0,VLOOKUP($B82,Settings!$AX:$BI,12,0))*(1+Inputs!$IU$26)</f>
        <v>-111.13200000000002</v>
      </c>
      <c r="BD82" s="26">
        <f ca="1">-OFFSET(BD55,0,VLOOKUP($B82,Settings!$AX:$BI,12,0))*(1+Inputs!$IU$26)</f>
        <v>-113.31600000000002</v>
      </c>
      <c r="BE82" s="26">
        <f ca="1">-OFFSET(BE55,0,VLOOKUP($B82,Settings!$AX:$BI,12,0))*(1+Inputs!$IU$26)</f>
        <v>-78.204000000000022</v>
      </c>
      <c r="BF82" s="26">
        <f ca="1">-OFFSET(BF55,0,VLOOKUP($B82,Settings!$AX:$BI,12,0))*(1+Inputs!$IU$26)</f>
        <v>-108.61200000000002</v>
      </c>
      <c r="BG82" s="26">
        <f ca="1">-OFFSET(BG55,0,VLOOKUP($B82,Settings!$AX:$BI,12,0))*(1+Inputs!$IU$26)</f>
        <v>-102.81600000000002</v>
      </c>
      <c r="BH82" s="26">
        <f ca="1">-OFFSET(BH55,0,VLOOKUP($B82,Settings!$AX:$BI,12,0))*(1+Inputs!$IU$26)</f>
        <v>-106.17600000000002</v>
      </c>
      <c r="BI82" s="26">
        <f ca="1">-OFFSET(BI55,0,VLOOKUP($B82,Settings!$AX:$BI,12,0))*(1+Inputs!$IU$26)</f>
        <v>-103.74000000000002</v>
      </c>
      <c r="BJ82" s="26">
        <f ca="1">-OFFSET(BJ55,0,VLOOKUP($B82,Settings!$AX:$BI,12,0))*(1+Inputs!$IU$26)</f>
        <v>-104.58000000000003</v>
      </c>
      <c r="BK82" s="26">
        <f ca="1">-OFFSET(BK55,0,VLOOKUP($B82,Settings!$AX:$BI,12,0))*(1+Inputs!$IU$26)</f>
        <v>-122.89200000000002</v>
      </c>
      <c r="BL82" s="26">
        <f ca="1">-OFFSET(BL55,0,VLOOKUP($B82,Settings!$AX:$BI,12,0))*(1+Inputs!$IU$26)</f>
        <v>-101.30400000000002</v>
      </c>
      <c r="BM82" s="26">
        <f ca="1">-OFFSET(BM55,0,VLOOKUP($B82,Settings!$AX:$BI,12,0))*(1+Inputs!$IU$26)</f>
        <v>-117.26400000000002</v>
      </c>
      <c r="BN82" s="26">
        <f ca="1">-OFFSET(BN55,0,VLOOKUP($B82,Settings!$AX:$BI,12,0))*(1+Inputs!$IU$26)</f>
        <v>-120.37200000000003</v>
      </c>
      <c r="BO82" s="26">
        <f ca="1">-OFFSET(BO55,0,VLOOKUP($B82,Settings!$AX:$BI,12,0))*(1+Inputs!$IU$26)</f>
        <v>-119.86800000000002</v>
      </c>
      <c r="BP82" s="26">
        <f ca="1">-OFFSET(BP55,0,VLOOKUP($B82,Settings!$AX:$BI,12,0))*(1+Inputs!$IU$26)</f>
        <v>-120.12000000000002</v>
      </c>
      <c r="BQ82" s="26">
        <f ca="1">-OFFSET(BQ55,0,VLOOKUP($B82,Settings!$AX:$BI,12,0))*(1+Inputs!$IU$26)</f>
        <v>-82.320000000000022</v>
      </c>
      <c r="BR82" s="26">
        <f ca="1">-OFFSET(BR55,0,VLOOKUP($B82,Settings!$AX:$BI,12,0))*(1+Inputs!$IU$26)</f>
        <v>-111.72000000000003</v>
      </c>
      <c r="BS82" s="26">
        <f ca="1">-OFFSET(BS55,0,VLOOKUP($B82,Settings!$AX:$BI,12,0))*(1+Inputs!$IU$26)</f>
        <v>-107.60400000000001</v>
      </c>
      <c r="BT82" s="26">
        <f ca="1">-OFFSET(BT55,0,VLOOKUP($B82,Settings!$AX:$BI,12,0))*(1+Inputs!$IU$26)</f>
        <v>-114.91200000000003</v>
      </c>
      <c r="BU82" s="26">
        <f ca="1">-OFFSET(BU55,0,VLOOKUP($B82,Settings!$AX:$BI,12,0))*(1+Inputs!$IU$26)</f>
        <v>-106.59600000000003</v>
      </c>
      <c r="BV82" s="26">
        <f ca="1">-OFFSET(BV55,0,VLOOKUP($B82,Settings!$AX:$BI,12,0))*(1+Inputs!$IU$26)</f>
        <v>-110.96400000000003</v>
      </c>
      <c r="BW82" s="26">
        <f ca="1">-OFFSET(BW55,0,VLOOKUP($B82,Settings!$AX:$BI,12,0))*(1+Inputs!$IU$26)</f>
        <v>-128.60400000000001</v>
      </c>
      <c r="BX82" s="26">
        <f ca="1">-OFFSET(BX55,0,VLOOKUP($B82,Settings!$AX:$BI,12,0))*(1+Inputs!$IU$26)</f>
        <v>-108.19200000000002</v>
      </c>
      <c r="BY82" s="26">
        <f ca="1">-OFFSET(BY55,0,VLOOKUP($B82,Settings!$AX:$BI,12,0))*(1+Inputs!$IU$26)</f>
        <v>-124.32000000000002</v>
      </c>
      <c r="BZ82" s="26">
        <f ca="1">-OFFSET(BZ55,0,VLOOKUP($B82,Settings!$AX:$BI,12,0))*(1+Inputs!$IU$26)</f>
        <v>-124.06800000000003</v>
      </c>
      <c r="CA82" s="26">
        <f ca="1">-OFFSET(CA55,0,VLOOKUP($B82,Settings!$AX:$BI,12,0))*(1+Inputs!$IU$26)</f>
        <v>-125.07600000000002</v>
      </c>
      <c r="CB82" s="26">
        <f ca="1">-OFFSET(CB55,0,VLOOKUP($B82,Settings!$AX:$BI,12,0))*(1+Inputs!$IU$26)</f>
        <v>-140.44800000000001</v>
      </c>
      <c r="CC82" s="26">
        <f ca="1">-OFFSET(CC55,0,VLOOKUP($B82,Settings!$AX:$BI,12,0))*(1+Inputs!$IU$26)</f>
        <v>-93.492000000000019</v>
      </c>
      <c r="CD82" s="26">
        <f ca="1">-OFFSET(CD55,0,VLOOKUP($B82,Settings!$AX:$BI,12,0))*(1+Inputs!$IU$26)</f>
        <v>-126.16800000000002</v>
      </c>
      <c r="CE82" s="26">
        <f ca="1">-OFFSET(CE55,0,VLOOKUP($B82,Settings!$AX:$BI,12,0))*(1+Inputs!$IU$26)</f>
        <v>-121.12800000000003</v>
      </c>
      <c r="CF82" s="26">
        <f ca="1">-OFFSET(CF55,0,VLOOKUP($B82,Settings!$AX:$BI,12,0))*(1+Inputs!$IU$26)</f>
        <v>-129.94800000000001</v>
      </c>
      <c r="CG82" s="26">
        <f ca="1">-OFFSET(CG55,0,VLOOKUP($B82,Settings!$AX:$BI,12,0))*(1+Inputs!$IU$26)</f>
        <v>-122.97600000000003</v>
      </c>
      <c r="CH82" s="26">
        <f ca="1">-OFFSET(CH55,0,VLOOKUP($B82,Settings!$AX:$BI,12,0))*(1+Inputs!$IU$26)</f>
        <v>-126.92400000000002</v>
      </c>
      <c r="CI82" s="26">
        <f ca="1">-OFFSET(CI55,0,VLOOKUP($B82,Settings!$AX:$BI,12,0))*(1+Inputs!$IU$26)</f>
        <v>-142.80000000000004</v>
      </c>
      <c r="CJ82" s="26">
        <f ca="1">-OFFSET(CJ55,0,VLOOKUP($B82,Settings!$AX:$BI,12,0))*(1+Inputs!$IU$26)</f>
        <v>-122.22000000000003</v>
      </c>
      <c r="CK82" s="26">
        <f ca="1">-OFFSET(CK55,0,VLOOKUP($B82,Settings!$AX:$BI,12,0))*(1+Inputs!$IU$26)</f>
        <v>-145.32000000000005</v>
      </c>
      <c r="CL82" s="26">
        <f ca="1">-OFFSET(CL55,0,VLOOKUP($B82,Settings!$AX:$BI,12,0))*(1+Inputs!$IU$26)</f>
        <v>-137.67600000000004</v>
      </c>
      <c r="CM82" s="26">
        <f ca="1">-OFFSET(CM55,0,VLOOKUP($B82,Settings!$AX:$BI,12,0))*(1+Inputs!$IU$26)</f>
        <v>-143.30400000000003</v>
      </c>
    </row>
    <row r="83" spans="2:91" hidden="1" x14ac:dyDescent="0.2">
      <c r="B83" s="234" t="str">
        <f>Inputs!GY24</f>
        <v>Mushrooms</v>
      </c>
      <c r="C83" s="19" t="str">
        <f>Inputs!$J$16</f>
        <v>EUR</v>
      </c>
      <c r="D83" s="19" t="s">
        <v>19</v>
      </c>
      <c r="E83" s="27">
        <f t="shared" ca="1" si="91"/>
        <v>-3054.5424000000003</v>
      </c>
      <c r="F83" s="27">
        <f t="shared" ca="1" si="91"/>
        <v>-12922.156800000001</v>
      </c>
      <c r="G83" s="27">
        <f t="shared" ca="1" si="91"/>
        <v>-14030.755200000003</v>
      </c>
      <c r="H83" s="27">
        <f t="shared" ca="1" si="91"/>
        <v>-14736.556800000002</v>
      </c>
      <c r="I83" s="27">
        <f t="shared" ca="1" si="91"/>
        <v>-16765.963200000006</v>
      </c>
      <c r="J83" s="27"/>
      <c r="K83" s="27">
        <f t="shared" ca="1" si="89"/>
        <v>0</v>
      </c>
      <c r="L83" s="27">
        <f t="shared" ca="1" si="89"/>
        <v>0</v>
      </c>
      <c r="M83" s="27">
        <f t="shared" ca="1" si="89"/>
        <v>0</v>
      </c>
      <c r="N83" s="27">
        <f t="shared" ca="1" si="89"/>
        <v>-3054.5424000000003</v>
      </c>
      <c r="O83" s="27">
        <f t="shared" ca="1" si="89"/>
        <v>-3005.5536000000002</v>
      </c>
      <c r="P83" s="27">
        <f t="shared" ca="1" si="89"/>
        <v>-3110.7888000000003</v>
      </c>
      <c r="Q83" s="27">
        <f t="shared" ca="1" si="89"/>
        <v>-3268.6416000000008</v>
      </c>
      <c r="R83" s="27">
        <f t="shared" ca="1" si="89"/>
        <v>-3537.1728000000007</v>
      </c>
      <c r="S83" s="27">
        <f t="shared" ca="1" si="89"/>
        <v>-3241.4256000000005</v>
      </c>
      <c r="T83" s="27">
        <f t="shared" ca="1" si="89"/>
        <v>-3377.5056000000004</v>
      </c>
      <c r="U83" s="27">
        <f t="shared" ca="1" si="90"/>
        <v>-3550.7808000000005</v>
      </c>
      <c r="V83" s="27">
        <f t="shared" ca="1" si="90"/>
        <v>-3861.043200000001</v>
      </c>
      <c r="W83" s="27">
        <f t="shared" ca="1" si="90"/>
        <v>-3392.9280000000008</v>
      </c>
      <c r="X83" s="27">
        <f t="shared" ca="1" si="90"/>
        <v>-3554.4096000000004</v>
      </c>
      <c r="Y83" s="27">
        <f t="shared" ca="1" si="90"/>
        <v>-3755.8080000000009</v>
      </c>
      <c r="Z83" s="27">
        <f t="shared" ca="1" si="90"/>
        <v>-4033.4112000000005</v>
      </c>
      <c r="AA83" s="27">
        <f t="shared" ca="1" si="90"/>
        <v>-3889.166400000001</v>
      </c>
      <c r="AB83" s="27">
        <f t="shared" ca="1" si="90"/>
        <v>-4039.7616000000007</v>
      </c>
      <c r="AC83" s="27">
        <f t="shared" ca="1" si="90"/>
        <v>-4232.9952000000012</v>
      </c>
      <c r="AD83" s="27">
        <f t="shared" ca="1" si="87"/>
        <v>-4604.0400000000009</v>
      </c>
      <c r="AE83" s="27"/>
      <c r="AF83" s="26">
        <f ca="1">-OFFSET(AF56,0,VLOOKUP($B83,Settings!$AX:$BI,12,0))*(1+Inputs!$IU$26)</f>
        <v>0</v>
      </c>
      <c r="AG83" s="26">
        <f ca="1">-OFFSET(AG56,0,VLOOKUP($B83,Settings!$AX:$BI,12,0))*(1+Inputs!$IU$26)</f>
        <v>0</v>
      </c>
      <c r="AH83" s="26">
        <f ca="1">-OFFSET(AH56,0,VLOOKUP($B83,Settings!$AX:$BI,12,0))*(1+Inputs!$IU$26)</f>
        <v>0</v>
      </c>
      <c r="AI83" s="26">
        <f ca="1">-OFFSET(AI56,0,VLOOKUP($B83,Settings!$AX:$BI,12,0))*(1+Inputs!$IU$26)</f>
        <v>0</v>
      </c>
      <c r="AJ83" s="26">
        <f ca="1">-OFFSET(AJ56,0,VLOOKUP($B83,Settings!$AX:$BI,12,0))*(1+Inputs!$IU$26)</f>
        <v>0</v>
      </c>
      <c r="AK83" s="26">
        <f ca="1">-OFFSET(AK56,0,VLOOKUP($B83,Settings!$AX:$BI,12,0))*(1+Inputs!$IU$26)</f>
        <v>0</v>
      </c>
      <c r="AL83" s="26">
        <f ca="1">-OFFSET(AL56,0,VLOOKUP($B83,Settings!$AX:$BI,12,0))*(1+Inputs!$IU$26)</f>
        <v>0</v>
      </c>
      <c r="AM83" s="26">
        <f ca="1">-OFFSET(AM56,0,VLOOKUP($B83,Settings!$AX:$BI,12,0))*(1+Inputs!$IU$26)</f>
        <v>0</v>
      </c>
      <c r="AN83" s="26">
        <f ca="1">-OFFSET(AN56,0,VLOOKUP($B83,Settings!$AX:$BI,12,0))*(1+Inputs!$IU$26)</f>
        <v>0</v>
      </c>
      <c r="AO83" s="26">
        <f ca="1">-OFFSET(AO56,0,VLOOKUP($B83,Settings!$AX:$BI,12,0))*(1+Inputs!$IU$26)</f>
        <v>-1006.9920000000002</v>
      </c>
      <c r="AP83" s="26">
        <f ca="1">-OFFSET(AP56,0,VLOOKUP($B83,Settings!$AX:$BI,12,0))*(1+Inputs!$IU$26)</f>
        <v>-989.75520000000017</v>
      </c>
      <c r="AQ83" s="26">
        <f ca="1">-OFFSET(AQ56,0,VLOOKUP($B83,Settings!$AX:$BI,12,0))*(1+Inputs!$IU$26)</f>
        <v>-1057.7952000000002</v>
      </c>
      <c r="AR83" s="26">
        <f ca="1">-OFFSET(AR56,0,VLOOKUP($B83,Settings!$AX:$BI,12,0))*(1+Inputs!$IU$26)</f>
        <v>-1127.6496000000002</v>
      </c>
      <c r="AS83" s="26">
        <f ca="1">-OFFSET(AS56,0,VLOOKUP($B83,Settings!$AX:$BI,12,0))*(1+Inputs!$IU$26)</f>
        <v>-791.98559999999998</v>
      </c>
      <c r="AT83" s="26">
        <f ca="1">-OFFSET(AT56,0,VLOOKUP($B83,Settings!$AX:$BI,12,0))*(1+Inputs!$IU$26)</f>
        <v>-1085.9184000000002</v>
      </c>
      <c r="AU83" s="26">
        <f ca="1">-OFFSET(AU56,0,VLOOKUP($B83,Settings!$AX:$BI,12,0))*(1+Inputs!$IU$26)</f>
        <v>-1007.8992000000003</v>
      </c>
      <c r="AV83" s="26">
        <f ca="1">-OFFSET(AV56,0,VLOOKUP($B83,Settings!$AX:$BI,12,0))*(1+Inputs!$IU$26)</f>
        <v>-1048.7232000000001</v>
      </c>
      <c r="AW83" s="26">
        <f ca="1">-OFFSET(AW56,0,VLOOKUP($B83,Settings!$AX:$BI,12,0))*(1+Inputs!$IU$26)</f>
        <v>-1054.1664000000003</v>
      </c>
      <c r="AX83" s="26">
        <f ca="1">-OFFSET(AX56,0,VLOOKUP($B83,Settings!$AX:$BI,12,0))*(1+Inputs!$IU$26)</f>
        <v>-1048.7232000000001</v>
      </c>
      <c r="AY83" s="26">
        <f ca="1">-OFFSET(AY56,0,VLOOKUP($B83,Settings!$AX:$BI,12,0))*(1+Inputs!$IU$26)</f>
        <v>-1187.5248000000001</v>
      </c>
      <c r="AZ83" s="26">
        <f ca="1">-OFFSET(AZ56,0,VLOOKUP($B83,Settings!$AX:$BI,12,0))*(1+Inputs!$IU$26)</f>
        <v>-1032.3936000000001</v>
      </c>
      <c r="BA83" s="26">
        <f ca="1">-OFFSET(BA56,0,VLOOKUP($B83,Settings!$AX:$BI,12,0))*(1+Inputs!$IU$26)</f>
        <v>-1157.5872000000004</v>
      </c>
      <c r="BB83" s="26">
        <f ca="1">-OFFSET(BB56,0,VLOOKUP($B83,Settings!$AX:$BI,12,0))*(1+Inputs!$IU$26)</f>
        <v>-1179.3600000000001</v>
      </c>
      <c r="BC83" s="26">
        <f ca="1">-OFFSET(BC56,0,VLOOKUP($B83,Settings!$AX:$BI,12,0))*(1+Inputs!$IU$26)</f>
        <v>-1200.2256000000002</v>
      </c>
      <c r="BD83" s="26">
        <f ca="1">-OFFSET(BD56,0,VLOOKUP($B83,Settings!$AX:$BI,12,0))*(1+Inputs!$IU$26)</f>
        <v>-1223.8128000000002</v>
      </c>
      <c r="BE83" s="26">
        <f ca="1">-OFFSET(BE56,0,VLOOKUP($B83,Settings!$AX:$BI,12,0))*(1+Inputs!$IU$26)</f>
        <v>-844.60320000000024</v>
      </c>
      <c r="BF83" s="26">
        <f ca="1">-OFFSET(BF56,0,VLOOKUP($B83,Settings!$AX:$BI,12,0))*(1+Inputs!$IU$26)</f>
        <v>-1173.0096000000001</v>
      </c>
      <c r="BG83" s="26">
        <f ca="1">-OFFSET(BG56,0,VLOOKUP($B83,Settings!$AX:$BI,12,0))*(1+Inputs!$IU$26)</f>
        <v>-1110.4128000000003</v>
      </c>
      <c r="BH83" s="26">
        <f ca="1">-OFFSET(BH56,0,VLOOKUP($B83,Settings!$AX:$BI,12,0))*(1+Inputs!$IU$26)</f>
        <v>-1146.7008000000003</v>
      </c>
      <c r="BI83" s="26">
        <f ca="1">-OFFSET(BI56,0,VLOOKUP($B83,Settings!$AX:$BI,12,0))*(1+Inputs!$IU$26)</f>
        <v>-1120.3920000000001</v>
      </c>
      <c r="BJ83" s="26">
        <f ca="1">-OFFSET(BJ56,0,VLOOKUP($B83,Settings!$AX:$BI,12,0))*(1+Inputs!$IU$26)</f>
        <v>-1129.4640000000002</v>
      </c>
      <c r="BK83" s="26">
        <f ca="1">-OFFSET(BK56,0,VLOOKUP($B83,Settings!$AX:$BI,12,0))*(1+Inputs!$IU$26)</f>
        <v>-1327.2336000000005</v>
      </c>
      <c r="BL83" s="26">
        <f ca="1">-OFFSET(BL56,0,VLOOKUP($B83,Settings!$AX:$BI,12,0))*(1+Inputs!$IU$26)</f>
        <v>-1094.0832000000003</v>
      </c>
      <c r="BM83" s="26">
        <f ca="1">-OFFSET(BM56,0,VLOOKUP($B83,Settings!$AX:$BI,12,0))*(1+Inputs!$IU$26)</f>
        <v>-1266.4512000000004</v>
      </c>
      <c r="BN83" s="26">
        <f ca="1">-OFFSET(BN56,0,VLOOKUP($B83,Settings!$AX:$BI,12,0))*(1+Inputs!$IU$26)</f>
        <v>-1300.0176000000001</v>
      </c>
      <c r="BO83" s="26">
        <f ca="1">-OFFSET(BO56,0,VLOOKUP($B83,Settings!$AX:$BI,12,0))*(1+Inputs!$IU$26)</f>
        <v>-1294.5744000000002</v>
      </c>
      <c r="BP83" s="26">
        <f ca="1">-OFFSET(BP56,0,VLOOKUP($B83,Settings!$AX:$BI,12,0))*(1+Inputs!$IU$26)</f>
        <v>-1297.2960000000003</v>
      </c>
      <c r="BQ83" s="26">
        <f ca="1">-OFFSET(BQ56,0,VLOOKUP($B83,Settings!$AX:$BI,12,0))*(1+Inputs!$IU$26)</f>
        <v>-889.05600000000015</v>
      </c>
      <c r="BR83" s="26">
        <f ca="1">-OFFSET(BR56,0,VLOOKUP($B83,Settings!$AX:$BI,12,0))*(1+Inputs!$IU$26)</f>
        <v>-1206.5760000000002</v>
      </c>
      <c r="BS83" s="26">
        <f ca="1">-OFFSET(BS56,0,VLOOKUP($B83,Settings!$AX:$BI,12,0))*(1+Inputs!$IU$26)</f>
        <v>-1162.1232000000002</v>
      </c>
      <c r="BT83" s="26">
        <f ca="1">-OFFSET(BT56,0,VLOOKUP($B83,Settings!$AX:$BI,12,0))*(1+Inputs!$IU$26)</f>
        <v>-1241.0496000000003</v>
      </c>
      <c r="BU83" s="26">
        <f ca="1">-OFFSET(BU56,0,VLOOKUP($B83,Settings!$AX:$BI,12,0))*(1+Inputs!$IU$26)</f>
        <v>-1151.2368000000001</v>
      </c>
      <c r="BV83" s="26">
        <f ca="1">-OFFSET(BV56,0,VLOOKUP($B83,Settings!$AX:$BI,12,0))*(1+Inputs!$IU$26)</f>
        <v>-1198.4112000000002</v>
      </c>
      <c r="BW83" s="26">
        <f ca="1">-OFFSET(BW56,0,VLOOKUP($B83,Settings!$AX:$BI,12,0))*(1+Inputs!$IU$26)</f>
        <v>-1388.9232000000004</v>
      </c>
      <c r="BX83" s="26">
        <f ca="1">-OFFSET(BX56,0,VLOOKUP($B83,Settings!$AX:$BI,12,0))*(1+Inputs!$IU$26)</f>
        <v>-1168.4736000000003</v>
      </c>
      <c r="BY83" s="26">
        <f ca="1">-OFFSET(BY56,0,VLOOKUP($B83,Settings!$AX:$BI,12,0))*(1+Inputs!$IU$26)</f>
        <v>-1342.6560000000002</v>
      </c>
      <c r="BZ83" s="26">
        <f ca="1">-OFFSET(BZ56,0,VLOOKUP($B83,Settings!$AX:$BI,12,0))*(1+Inputs!$IU$26)</f>
        <v>-1339.9344000000001</v>
      </c>
      <c r="CA83" s="26">
        <f ca="1">-OFFSET(CA56,0,VLOOKUP($B83,Settings!$AX:$BI,12,0))*(1+Inputs!$IU$26)</f>
        <v>-1350.8208000000002</v>
      </c>
      <c r="CB83" s="26">
        <f ca="1">-OFFSET(CB56,0,VLOOKUP($B83,Settings!$AX:$BI,12,0))*(1+Inputs!$IU$26)</f>
        <v>-1516.8384000000003</v>
      </c>
      <c r="CC83" s="26">
        <f ca="1">-OFFSET(CC56,0,VLOOKUP($B83,Settings!$AX:$BI,12,0))*(1+Inputs!$IU$26)</f>
        <v>-1009.7136</v>
      </c>
      <c r="CD83" s="26">
        <f ca="1">-OFFSET(CD56,0,VLOOKUP($B83,Settings!$AX:$BI,12,0))*(1+Inputs!$IU$26)</f>
        <v>-1362.6144000000004</v>
      </c>
      <c r="CE83" s="26">
        <f ca="1">-OFFSET(CE56,0,VLOOKUP($B83,Settings!$AX:$BI,12,0))*(1+Inputs!$IU$26)</f>
        <v>-1308.1824000000001</v>
      </c>
      <c r="CF83" s="26">
        <f ca="1">-OFFSET(CF56,0,VLOOKUP($B83,Settings!$AX:$BI,12,0))*(1+Inputs!$IU$26)</f>
        <v>-1403.4384000000002</v>
      </c>
      <c r="CG83" s="26">
        <f ca="1">-OFFSET(CG56,0,VLOOKUP($B83,Settings!$AX:$BI,12,0))*(1+Inputs!$IU$26)</f>
        <v>-1328.1408000000001</v>
      </c>
      <c r="CH83" s="26">
        <f ca="1">-OFFSET(CH56,0,VLOOKUP($B83,Settings!$AX:$BI,12,0))*(1+Inputs!$IU$26)</f>
        <v>-1370.7792000000002</v>
      </c>
      <c r="CI83" s="26">
        <f ca="1">-OFFSET(CI56,0,VLOOKUP($B83,Settings!$AX:$BI,12,0))*(1+Inputs!$IU$26)</f>
        <v>-1542.2400000000002</v>
      </c>
      <c r="CJ83" s="26">
        <f ca="1">-OFFSET(CJ56,0,VLOOKUP($B83,Settings!$AX:$BI,12,0))*(1+Inputs!$IU$26)</f>
        <v>-1319.9760000000003</v>
      </c>
      <c r="CK83" s="26">
        <f ca="1">-OFFSET(CK56,0,VLOOKUP($B83,Settings!$AX:$BI,12,0))*(1+Inputs!$IU$26)</f>
        <v>-1569.4560000000004</v>
      </c>
      <c r="CL83" s="26">
        <f ca="1">-OFFSET(CL56,0,VLOOKUP($B83,Settings!$AX:$BI,12,0))*(1+Inputs!$IU$26)</f>
        <v>-1486.9008000000001</v>
      </c>
      <c r="CM83" s="26">
        <f ca="1">-OFFSET(CM56,0,VLOOKUP($B83,Settings!$AX:$BI,12,0))*(1+Inputs!$IU$26)</f>
        <v>-1547.6832000000004</v>
      </c>
    </row>
    <row r="84" spans="2:91" hidden="1" x14ac:dyDescent="0.2">
      <c r="B84" s="234" t="str">
        <f>Inputs!GY25</f>
        <v>Semi-finished meat products</v>
      </c>
      <c r="C84" s="19" t="str">
        <f>Inputs!$J$16</f>
        <v>EUR</v>
      </c>
      <c r="D84" s="19" t="s">
        <v>19</v>
      </c>
      <c r="E84" s="27">
        <f t="shared" ca="1" si="91"/>
        <v>-36537.782399999996</v>
      </c>
      <c r="F84" s="27">
        <f t="shared" ca="1" si="91"/>
        <v>-154565.3088</v>
      </c>
      <c r="G84" s="27">
        <f t="shared" ca="1" si="91"/>
        <v>-167802.56640000001</v>
      </c>
      <c r="H84" s="27">
        <f t="shared" ca="1" si="91"/>
        <v>-176233.68</v>
      </c>
      <c r="I84" s="27">
        <f t="shared" ca="1" si="91"/>
        <v>-200503.4976</v>
      </c>
      <c r="J84" s="27"/>
      <c r="K84" s="27">
        <f t="shared" ca="1" si="89"/>
        <v>0</v>
      </c>
      <c r="L84" s="27">
        <f t="shared" ca="1" si="89"/>
        <v>0</v>
      </c>
      <c r="M84" s="27">
        <f t="shared" ca="1" si="89"/>
        <v>0</v>
      </c>
      <c r="N84" s="27">
        <f t="shared" ca="1" si="89"/>
        <v>-36537.782399999996</v>
      </c>
      <c r="O84" s="27">
        <f t="shared" ca="1" si="89"/>
        <v>-35949.715199999999</v>
      </c>
      <c r="P84" s="27">
        <f t="shared" ca="1" si="89"/>
        <v>-37217.376000000004</v>
      </c>
      <c r="Q84" s="27">
        <f t="shared" ca="1" si="89"/>
        <v>-39095.078399999999</v>
      </c>
      <c r="R84" s="27">
        <f t="shared" ca="1" si="89"/>
        <v>-42303.139200000005</v>
      </c>
      <c r="S84" s="27">
        <f t="shared" ca="1" si="89"/>
        <v>-38769.696000000004</v>
      </c>
      <c r="T84" s="27">
        <f t="shared" ca="1" si="89"/>
        <v>-40384.713600000003</v>
      </c>
      <c r="U84" s="27">
        <f t="shared" ca="1" si="90"/>
        <v>-42465.830400000006</v>
      </c>
      <c r="V84" s="27">
        <f t="shared" ca="1" si="90"/>
        <v>-46182.326399999998</v>
      </c>
      <c r="W84" s="27">
        <f t="shared" ca="1" si="90"/>
        <v>-40564.339200000002</v>
      </c>
      <c r="X84" s="27">
        <f t="shared" ca="1" si="90"/>
        <v>-42511.593600000007</v>
      </c>
      <c r="Y84" s="27">
        <f t="shared" ca="1" si="90"/>
        <v>-44926.559999999998</v>
      </c>
      <c r="Z84" s="27">
        <f t="shared" ca="1" si="90"/>
        <v>-48231.1872</v>
      </c>
      <c r="AA84" s="27">
        <f t="shared" ca="1" si="90"/>
        <v>-46516.176000000007</v>
      </c>
      <c r="AB84" s="27">
        <f t="shared" ca="1" si="90"/>
        <v>-48314.246400000004</v>
      </c>
      <c r="AC84" s="27">
        <f t="shared" ca="1" si="90"/>
        <v>-50617.324800000002</v>
      </c>
      <c r="AD84" s="27">
        <f t="shared" ca="1" si="87"/>
        <v>-55055.750400000004</v>
      </c>
      <c r="AE84" s="27"/>
      <c r="AF84" s="26">
        <f ca="1">-OFFSET(AF57,0,VLOOKUP($B84,Settings!$AX:$BI,12,0))*(1+Inputs!$IU$26)</f>
        <v>0</v>
      </c>
      <c r="AG84" s="26">
        <f ca="1">-OFFSET(AG57,0,VLOOKUP($B84,Settings!$AX:$BI,12,0))*(1+Inputs!$IU$26)</f>
        <v>0</v>
      </c>
      <c r="AH84" s="26">
        <f ca="1">-OFFSET(AH57,0,VLOOKUP($B84,Settings!$AX:$BI,12,0))*(1+Inputs!$IU$26)</f>
        <v>0</v>
      </c>
      <c r="AI84" s="26">
        <f ca="1">-OFFSET(AI57,0,VLOOKUP($B84,Settings!$AX:$BI,12,0))*(1+Inputs!$IU$26)</f>
        <v>0</v>
      </c>
      <c r="AJ84" s="26">
        <f ca="1">-OFFSET(AJ57,0,VLOOKUP($B84,Settings!$AX:$BI,12,0))*(1+Inputs!$IU$26)</f>
        <v>0</v>
      </c>
      <c r="AK84" s="26">
        <f ca="1">-OFFSET(AK57,0,VLOOKUP($B84,Settings!$AX:$BI,12,0))*(1+Inputs!$IU$26)</f>
        <v>0</v>
      </c>
      <c r="AL84" s="26">
        <f ca="1">-OFFSET(AL57,0,VLOOKUP($B84,Settings!$AX:$BI,12,0))*(1+Inputs!$IU$26)</f>
        <v>0</v>
      </c>
      <c r="AM84" s="26">
        <f ca="1">-OFFSET(AM57,0,VLOOKUP($B84,Settings!$AX:$BI,12,0))*(1+Inputs!$IU$26)</f>
        <v>0</v>
      </c>
      <c r="AN84" s="26">
        <f ca="1">-OFFSET(AN57,0,VLOOKUP($B84,Settings!$AX:$BI,12,0))*(1+Inputs!$IU$26)</f>
        <v>0</v>
      </c>
      <c r="AO84" s="26">
        <f ca="1">-OFFSET(AO57,0,VLOOKUP($B84,Settings!$AX:$BI,12,0))*(1+Inputs!$IU$26)</f>
        <v>-12039.148800000001</v>
      </c>
      <c r="AP84" s="26">
        <f ca="1">-OFFSET(AP57,0,VLOOKUP($B84,Settings!$AX:$BI,12,0))*(1+Inputs!$IU$26)</f>
        <v>-11842.588800000001</v>
      </c>
      <c r="AQ84" s="26">
        <f ca="1">-OFFSET(AQ57,0,VLOOKUP($B84,Settings!$AX:$BI,12,0))*(1+Inputs!$IU$26)</f>
        <v>-12656.0448</v>
      </c>
      <c r="AR84" s="26">
        <f ca="1">-OFFSET(AR57,0,VLOOKUP($B84,Settings!$AX:$BI,12,0))*(1+Inputs!$IU$26)</f>
        <v>-13486.4352</v>
      </c>
      <c r="AS84" s="26">
        <f ca="1">-OFFSET(AS57,0,VLOOKUP($B84,Settings!$AX:$BI,12,0))*(1+Inputs!$IU$26)</f>
        <v>-9473.3856000000014</v>
      </c>
      <c r="AT84" s="26">
        <f ca="1">-OFFSET(AT57,0,VLOOKUP($B84,Settings!$AX:$BI,12,0))*(1+Inputs!$IU$26)</f>
        <v>-12989.894399999999</v>
      </c>
      <c r="AU84" s="26">
        <f ca="1">-OFFSET(AU57,0,VLOOKUP($B84,Settings!$AX:$BI,12,0))*(1+Inputs!$IU$26)</f>
        <v>-12059.510400000001</v>
      </c>
      <c r="AV84" s="26">
        <f ca="1">-OFFSET(AV57,0,VLOOKUP($B84,Settings!$AX:$BI,12,0))*(1+Inputs!$IU$26)</f>
        <v>-12547.584000000001</v>
      </c>
      <c r="AW84" s="26">
        <f ca="1">-OFFSET(AW57,0,VLOOKUP($B84,Settings!$AX:$BI,12,0))*(1+Inputs!$IU$26)</f>
        <v>-12610.281600000002</v>
      </c>
      <c r="AX84" s="26">
        <f ca="1">-OFFSET(AX57,0,VLOOKUP($B84,Settings!$AX:$BI,12,0))*(1+Inputs!$IU$26)</f>
        <v>-12547.584000000001</v>
      </c>
      <c r="AY84" s="26">
        <f ca="1">-OFFSET(AY57,0,VLOOKUP($B84,Settings!$AX:$BI,12,0))*(1+Inputs!$IU$26)</f>
        <v>-14199.897600000002</v>
      </c>
      <c r="AZ84" s="26">
        <f ca="1">-OFFSET(AZ57,0,VLOOKUP($B84,Settings!$AX:$BI,12,0))*(1+Inputs!$IU$26)</f>
        <v>-12347.596799999999</v>
      </c>
      <c r="BA84" s="26">
        <f ca="1">-OFFSET(BA57,0,VLOOKUP($B84,Settings!$AX:$BI,12,0))*(1+Inputs!$IU$26)</f>
        <v>-13849.113600000001</v>
      </c>
      <c r="BB84" s="26">
        <f ca="1">-OFFSET(BB57,0,VLOOKUP($B84,Settings!$AX:$BI,12,0))*(1+Inputs!$IU$26)</f>
        <v>-14099.904000000002</v>
      </c>
      <c r="BC84" s="26">
        <f ca="1">-OFFSET(BC57,0,VLOOKUP($B84,Settings!$AX:$BI,12,0))*(1+Inputs!$IU$26)</f>
        <v>-14354.1216</v>
      </c>
      <c r="BD84" s="26">
        <f ca="1">-OFFSET(BD57,0,VLOOKUP($B84,Settings!$AX:$BI,12,0))*(1+Inputs!$IU$26)</f>
        <v>-14633.740800000001</v>
      </c>
      <c r="BE84" s="26">
        <f ca="1">-OFFSET(BE57,0,VLOOKUP($B84,Settings!$AX:$BI,12,0))*(1+Inputs!$IU$26)</f>
        <v>-10107.216</v>
      </c>
      <c r="BF84" s="26">
        <f ca="1">-OFFSET(BF57,0,VLOOKUP($B84,Settings!$AX:$BI,12,0))*(1+Inputs!$IU$26)</f>
        <v>-14028.739200000002</v>
      </c>
      <c r="BG84" s="26">
        <f ca="1">-OFFSET(BG57,0,VLOOKUP($B84,Settings!$AX:$BI,12,0))*(1+Inputs!$IU$26)</f>
        <v>-13277.980799999999</v>
      </c>
      <c r="BH84" s="26">
        <f ca="1">-OFFSET(BH57,0,VLOOKUP($B84,Settings!$AX:$BI,12,0))*(1+Inputs!$IU$26)</f>
        <v>-13711.824000000001</v>
      </c>
      <c r="BI84" s="26">
        <f ca="1">-OFFSET(BI57,0,VLOOKUP($B84,Settings!$AX:$BI,12,0))*(1+Inputs!$IU$26)</f>
        <v>-13394.908800000001</v>
      </c>
      <c r="BJ84" s="26">
        <f ca="1">-OFFSET(BJ57,0,VLOOKUP($B84,Settings!$AX:$BI,12,0))*(1+Inputs!$IU$26)</f>
        <v>-13503.369600000002</v>
      </c>
      <c r="BK84" s="26">
        <f ca="1">-OFFSET(BK57,0,VLOOKUP($B84,Settings!$AX:$BI,12,0))*(1+Inputs!$IU$26)</f>
        <v>-15872.572800000005</v>
      </c>
      <c r="BL84" s="26">
        <f ca="1">-OFFSET(BL57,0,VLOOKUP($B84,Settings!$AX:$BI,12,0))*(1+Inputs!$IU$26)</f>
        <v>-13089.888000000001</v>
      </c>
      <c r="BM84" s="26">
        <f ca="1">-OFFSET(BM57,0,VLOOKUP($B84,Settings!$AX:$BI,12,0))*(1+Inputs!$IU$26)</f>
        <v>-15150.6432</v>
      </c>
      <c r="BN84" s="26">
        <f ca="1">-OFFSET(BN57,0,VLOOKUP($B84,Settings!$AX:$BI,12,0))*(1+Inputs!$IU$26)</f>
        <v>-15547.190399999998</v>
      </c>
      <c r="BO84" s="26">
        <f ca="1">-OFFSET(BO57,0,VLOOKUP($B84,Settings!$AX:$BI,12,0))*(1+Inputs!$IU$26)</f>
        <v>-15484.492799999998</v>
      </c>
      <c r="BP84" s="26">
        <f ca="1">-OFFSET(BP57,0,VLOOKUP($B84,Settings!$AX:$BI,12,0))*(1+Inputs!$IU$26)</f>
        <v>-15509.894400000001</v>
      </c>
      <c r="BQ84" s="26">
        <f ca="1">-OFFSET(BQ57,0,VLOOKUP($B84,Settings!$AX:$BI,12,0))*(1+Inputs!$IU$26)</f>
        <v>-10629.1584</v>
      </c>
      <c r="BR84" s="26">
        <f ca="1">-OFFSET(BR57,0,VLOOKUP($B84,Settings!$AX:$BI,12,0))*(1+Inputs!$IU$26)</f>
        <v>-14425.286400000001</v>
      </c>
      <c r="BS84" s="26">
        <f ca="1">-OFFSET(BS57,0,VLOOKUP($B84,Settings!$AX:$BI,12,0))*(1+Inputs!$IU$26)</f>
        <v>-13903.344000000001</v>
      </c>
      <c r="BT84" s="26">
        <f ca="1">-OFFSET(BT57,0,VLOOKUP($B84,Settings!$AX:$BI,12,0))*(1+Inputs!$IU$26)</f>
        <v>-14842.195199999998</v>
      </c>
      <c r="BU84" s="26">
        <f ca="1">-OFFSET(BU57,0,VLOOKUP($B84,Settings!$AX:$BI,12,0))*(1+Inputs!$IU$26)</f>
        <v>-13766.054400000005</v>
      </c>
      <c r="BV84" s="26">
        <f ca="1">-OFFSET(BV57,0,VLOOKUP($B84,Settings!$AX:$BI,12,0))*(1+Inputs!$IU$26)</f>
        <v>-14337.1872</v>
      </c>
      <c r="BW84" s="26">
        <f ca="1">-OFFSET(BW57,0,VLOOKUP($B84,Settings!$AX:$BI,12,0))*(1+Inputs!$IU$26)</f>
        <v>-16614.864000000001</v>
      </c>
      <c r="BX84" s="26">
        <f ca="1">-OFFSET(BX57,0,VLOOKUP($B84,Settings!$AX:$BI,12,0))*(1+Inputs!$IU$26)</f>
        <v>-13974.5088</v>
      </c>
      <c r="BY84" s="26">
        <f ca="1">-OFFSET(BY57,0,VLOOKUP($B84,Settings!$AX:$BI,12,0))*(1+Inputs!$IU$26)</f>
        <v>-16052.198399999999</v>
      </c>
      <c r="BZ84" s="26">
        <f ca="1">-OFFSET(BZ57,0,VLOOKUP($B84,Settings!$AX:$BI,12,0))*(1+Inputs!$IU$26)</f>
        <v>-16026.796800000002</v>
      </c>
      <c r="CA84" s="26">
        <f ca="1">-OFFSET(CA57,0,VLOOKUP($B84,Settings!$AX:$BI,12,0))*(1+Inputs!$IU$26)</f>
        <v>-16152.191999999999</v>
      </c>
      <c r="CB84" s="26">
        <f ca="1">-OFFSET(CB57,0,VLOOKUP($B84,Settings!$AX:$BI,12,0))*(1+Inputs!$IU$26)</f>
        <v>-18141.782400000004</v>
      </c>
      <c r="CC84" s="26">
        <f ca="1">-OFFSET(CC57,0,VLOOKUP($B84,Settings!$AX:$BI,12,0))*(1+Inputs!$IU$26)</f>
        <v>-12076.444800000001</v>
      </c>
      <c r="CD84" s="26">
        <f ca="1">-OFFSET(CD57,0,VLOOKUP($B84,Settings!$AX:$BI,12,0))*(1+Inputs!$IU$26)</f>
        <v>-16297.948800000002</v>
      </c>
      <c r="CE84" s="26">
        <f ca="1">-OFFSET(CE57,0,VLOOKUP($B84,Settings!$AX:$BI,12,0))*(1+Inputs!$IU$26)</f>
        <v>-15647.183999999999</v>
      </c>
      <c r="CF84" s="26">
        <f ca="1">-OFFSET(CF57,0,VLOOKUP($B84,Settings!$AX:$BI,12,0))*(1+Inputs!$IU$26)</f>
        <v>-16786.022400000002</v>
      </c>
      <c r="CG84" s="26">
        <f ca="1">-OFFSET(CG57,0,VLOOKUP($B84,Settings!$AX:$BI,12,0))*(1+Inputs!$IU$26)</f>
        <v>-15881.04</v>
      </c>
      <c r="CH84" s="26">
        <f ca="1">-OFFSET(CH57,0,VLOOKUP($B84,Settings!$AX:$BI,12,0))*(1+Inputs!$IU$26)</f>
        <v>-16397.9424</v>
      </c>
      <c r="CI84" s="26">
        <f ca="1">-OFFSET(CI57,0,VLOOKUP($B84,Settings!$AX:$BI,12,0))*(1+Inputs!$IU$26)</f>
        <v>-18438.336000000003</v>
      </c>
      <c r="CJ84" s="26">
        <f ca="1">-OFFSET(CJ57,0,VLOOKUP($B84,Settings!$AX:$BI,12,0))*(1+Inputs!$IU$26)</f>
        <v>-15781.046400000003</v>
      </c>
      <c r="CK84" s="26">
        <f ca="1">-OFFSET(CK57,0,VLOOKUP($B84,Settings!$AX:$BI,12,0))*(1+Inputs!$IU$26)</f>
        <v>-18763.718400000002</v>
      </c>
      <c r="CL84" s="26">
        <f ca="1">-OFFSET(CL57,0,VLOOKUP($B84,Settings!$AX:$BI,12,0))*(1+Inputs!$IU$26)</f>
        <v>-17779.103999999999</v>
      </c>
      <c r="CM84" s="26">
        <f ca="1">-OFFSET(CM57,0,VLOOKUP($B84,Settings!$AX:$BI,12,0))*(1+Inputs!$IU$26)</f>
        <v>-18512.928000000004</v>
      </c>
    </row>
    <row r="85" spans="2:91" hidden="1" x14ac:dyDescent="0.2">
      <c r="B85" s="234" t="str">
        <f>Inputs!GY26</f>
        <v>Sugar</v>
      </c>
      <c r="C85" s="19" t="str">
        <f>Inputs!$J$16</f>
        <v>EUR</v>
      </c>
      <c r="D85" s="19" t="s">
        <v>19</v>
      </c>
      <c r="E85" s="27">
        <f t="shared" ca="1" si="91"/>
        <v>0</v>
      </c>
      <c r="F85" s="27">
        <f t="shared" ca="1" si="91"/>
        <v>0</v>
      </c>
      <c r="G85" s="27">
        <f t="shared" ca="1" si="91"/>
        <v>0</v>
      </c>
      <c r="H85" s="27">
        <f t="shared" ca="1" si="91"/>
        <v>0</v>
      </c>
      <c r="I85" s="27">
        <f t="shared" ca="1" si="91"/>
        <v>0</v>
      </c>
      <c r="J85" s="27"/>
      <c r="K85" s="27">
        <f t="shared" ca="1" si="89"/>
        <v>0</v>
      </c>
      <c r="L85" s="27">
        <f t="shared" ca="1" si="89"/>
        <v>0</v>
      </c>
      <c r="M85" s="27">
        <f t="shared" ca="1" si="89"/>
        <v>0</v>
      </c>
      <c r="N85" s="27">
        <f t="shared" ca="1" si="89"/>
        <v>0</v>
      </c>
      <c r="O85" s="27">
        <f t="shared" ca="1" si="89"/>
        <v>0</v>
      </c>
      <c r="P85" s="27">
        <f t="shared" ca="1" si="89"/>
        <v>0</v>
      </c>
      <c r="Q85" s="27">
        <f t="shared" ca="1" si="89"/>
        <v>0</v>
      </c>
      <c r="R85" s="27">
        <f t="shared" ca="1" si="89"/>
        <v>0</v>
      </c>
      <c r="S85" s="27">
        <f t="shared" ca="1" si="89"/>
        <v>0</v>
      </c>
      <c r="T85" s="27">
        <f t="shared" ca="1" si="89"/>
        <v>0</v>
      </c>
      <c r="U85" s="27">
        <f t="shared" ca="1" si="90"/>
        <v>0</v>
      </c>
      <c r="V85" s="27">
        <f t="shared" ca="1" si="90"/>
        <v>0</v>
      </c>
      <c r="W85" s="27">
        <f t="shared" ca="1" si="90"/>
        <v>0</v>
      </c>
      <c r="X85" s="27">
        <f t="shared" ca="1" si="90"/>
        <v>0</v>
      </c>
      <c r="Y85" s="27">
        <f t="shared" ca="1" si="90"/>
        <v>0</v>
      </c>
      <c r="Z85" s="27">
        <f t="shared" ca="1" si="90"/>
        <v>0</v>
      </c>
      <c r="AA85" s="27">
        <f t="shared" ca="1" si="90"/>
        <v>0</v>
      </c>
      <c r="AB85" s="27">
        <f t="shared" ca="1" si="90"/>
        <v>0</v>
      </c>
      <c r="AC85" s="27">
        <f t="shared" ca="1" si="90"/>
        <v>0</v>
      </c>
      <c r="AD85" s="27">
        <f t="shared" ca="1" si="87"/>
        <v>0</v>
      </c>
      <c r="AE85" s="27"/>
      <c r="AF85" s="26">
        <f ca="1">-OFFSET(AF58,0,VLOOKUP($B85,Settings!$AX:$BI,12,0))*(1+Inputs!$IU$26)</f>
        <v>0</v>
      </c>
      <c r="AG85" s="26">
        <f ca="1">-OFFSET(AG58,0,VLOOKUP($B85,Settings!$AX:$BI,12,0))*(1+Inputs!$IU$26)</f>
        <v>0</v>
      </c>
      <c r="AH85" s="26">
        <f ca="1">-OFFSET(AH58,0,VLOOKUP($B85,Settings!$AX:$BI,12,0))*(1+Inputs!$IU$26)</f>
        <v>0</v>
      </c>
      <c r="AI85" s="26">
        <f ca="1">-OFFSET(AI58,0,VLOOKUP($B85,Settings!$AX:$BI,12,0))*(1+Inputs!$IU$26)</f>
        <v>0</v>
      </c>
      <c r="AJ85" s="26">
        <f ca="1">-OFFSET(AJ58,0,VLOOKUP($B85,Settings!$AX:$BI,12,0))*(1+Inputs!$IU$26)</f>
        <v>0</v>
      </c>
      <c r="AK85" s="26">
        <f ca="1">-OFFSET(AK58,0,VLOOKUP($B85,Settings!$AX:$BI,12,0))*(1+Inputs!$IU$26)</f>
        <v>0</v>
      </c>
      <c r="AL85" s="26">
        <f ca="1">-OFFSET(AL58,0,VLOOKUP($B85,Settings!$AX:$BI,12,0))*(1+Inputs!$IU$26)</f>
        <v>0</v>
      </c>
      <c r="AM85" s="26">
        <f ca="1">-OFFSET(AM58,0,VLOOKUP($B85,Settings!$AX:$BI,12,0))*(1+Inputs!$IU$26)</f>
        <v>0</v>
      </c>
      <c r="AN85" s="26">
        <f ca="1">-OFFSET(AN58,0,VLOOKUP($B85,Settings!$AX:$BI,12,0))*(1+Inputs!$IU$26)</f>
        <v>0</v>
      </c>
      <c r="AO85" s="26">
        <f ca="1">-OFFSET(AO58,0,VLOOKUP($B85,Settings!$AX:$BI,12,0))*(1+Inputs!$IU$26)</f>
        <v>0</v>
      </c>
      <c r="AP85" s="26">
        <f ca="1">-OFFSET(AP58,0,VLOOKUP($B85,Settings!$AX:$BI,12,0))*(1+Inputs!$IU$26)</f>
        <v>0</v>
      </c>
      <c r="AQ85" s="26">
        <f ca="1">-OFFSET(AQ58,0,VLOOKUP($B85,Settings!$AX:$BI,12,0))*(1+Inputs!$IU$26)</f>
        <v>0</v>
      </c>
      <c r="AR85" s="26">
        <f ca="1">-OFFSET(AR58,0,VLOOKUP($B85,Settings!$AX:$BI,12,0))*(1+Inputs!$IU$26)</f>
        <v>0</v>
      </c>
      <c r="AS85" s="26">
        <f ca="1">-OFFSET(AS58,0,VLOOKUP($B85,Settings!$AX:$BI,12,0))*(1+Inputs!$IU$26)</f>
        <v>0</v>
      </c>
      <c r="AT85" s="26">
        <f ca="1">-OFFSET(AT58,0,VLOOKUP($B85,Settings!$AX:$BI,12,0))*(1+Inputs!$IU$26)</f>
        <v>0</v>
      </c>
      <c r="AU85" s="26">
        <f ca="1">-OFFSET(AU58,0,VLOOKUP($B85,Settings!$AX:$BI,12,0))*(1+Inputs!$IU$26)</f>
        <v>0</v>
      </c>
      <c r="AV85" s="26">
        <f ca="1">-OFFSET(AV58,0,VLOOKUP($B85,Settings!$AX:$BI,12,0))*(1+Inputs!$IU$26)</f>
        <v>0</v>
      </c>
      <c r="AW85" s="26">
        <f ca="1">-OFFSET(AW58,0,VLOOKUP($B85,Settings!$AX:$BI,12,0))*(1+Inputs!$IU$26)</f>
        <v>0</v>
      </c>
      <c r="AX85" s="26">
        <f ca="1">-OFFSET(AX58,0,VLOOKUP($B85,Settings!$AX:$BI,12,0))*(1+Inputs!$IU$26)</f>
        <v>0</v>
      </c>
      <c r="AY85" s="26">
        <f ca="1">-OFFSET(AY58,0,VLOOKUP($B85,Settings!$AX:$BI,12,0))*(1+Inputs!$IU$26)</f>
        <v>0</v>
      </c>
      <c r="AZ85" s="26">
        <f ca="1">-OFFSET(AZ58,0,VLOOKUP($B85,Settings!$AX:$BI,12,0))*(1+Inputs!$IU$26)</f>
        <v>0</v>
      </c>
      <c r="BA85" s="26">
        <f ca="1">-OFFSET(BA58,0,VLOOKUP($B85,Settings!$AX:$BI,12,0))*(1+Inputs!$IU$26)</f>
        <v>0</v>
      </c>
      <c r="BB85" s="26">
        <f ca="1">-OFFSET(BB58,0,VLOOKUP($B85,Settings!$AX:$BI,12,0))*(1+Inputs!$IU$26)</f>
        <v>0</v>
      </c>
      <c r="BC85" s="26">
        <f ca="1">-OFFSET(BC58,0,VLOOKUP($B85,Settings!$AX:$BI,12,0))*(1+Inputs!$IU$26)</f>
        <v>0</v>
      </c>
      <c r="BD85" s="26">
        <f ca="1">-OFFSET(BD58,0,VLOOKUP($B85,Settings!$AX:$BI,12,0))*(1+Inputs!$IU$26)</f>
        <v>0</v>
      </c>
      <c r="BE85" s="26">
        <f ca="1">-OFFSET(BE58,0,VLOOKUP($B85,Settings!$AX:$BI,12,0))*(1+Inputs!$IU$26)</f>
        <v>0</v>
      </c>
      <c r="BF85" s="26">
        <f ca="1">-OFFSET(BF58,0,VLOOKUP($B85,Settings!$AX:$BI,12,0))*(1+Inputs!$IU$26)</f>
        <v>0</v>
      </c>
      <c r="BG85" s="26">
        <f ca="1">-OFFSET(BG58,0,VLOOKUP($B85,Settings!$AX:$BI,12,0))*(1+Inputs!$IU$26)</f>
        <v>0</v>
      </c>
      <c r="BH85" s="26">
        <f ca="1">-OFFSET(BH58,0,VLOOKUP($B85,Settings!$AX:$BI,12,0))*(1+Inputs!$IU$26)</f>
        <v>0</v>
      </c>
      <c r="BI85" s="26">
        <f ca="1">-OFFSET(BI58,0,VLOOKUP($B85,Settings!$AX:$BI,12,0))*(1+Inputs!$IU$26)</f>
        <v>0</v>
      </c>
      <c r="BJ85" s="26">
        <f ca="1">-OFFSET(BJ58,0,VLOOKUP($B85,Settings!$AX:$BI,12,0))*(1+Inputs!$IU$26)</f>
        <v>0</v>
      </c>
      <c r="BK85" s="26">
        <f ca="1">-OFFSET(BK58,0,VLOOKUP($B85,Settings!$AX:$BI,12,0))*(1+Inputs!$IU$26)</f>
        <v>0</v>
      </c>
      <c r="BL85" s="26">
        <f ca="1">-OFFSET(BL58,0,VLOOKUP($B85,Settings!$AX:$BI,12,0))*(1+Inputs!$IU$26)</f>
        <v>0</v>
      </c>
      <c r="BM85" s="26">
        <f ca="1">-OFFSET(BM58,0,VLOOKUP($B85,Settings!$AX:$BI,12,0))*(1+Inputs!$IU$26)</f>
        <v>0</v>
      </c>
      <c r="BN85" s="26">
        <f ca="1">-OFFSET(BN58,0,VLOOKUP($B85,Settings!$AX:$BI,12,0))*(1+Inputs!$IU$26)</f>
        <v>0</v>
      </c>
      <c r="BO85" s="26">
        <f ca="1">-OFFSET(BO58,0,VLOOKUP($B85,Settings!$AX:$BI,12,0))*(1+Inputs!$IU$26)</f>
        <v>0</v>
      </c>
      <c r="BP85" s="26">
        <f ca="1">-OFFSET(BP58,0,VLOOKUP($B85,Settings!$AX:$BI,12,0))*(1+Inputs!$IU$26)</f>
        <v>0</v>
      </c>
      <c r="BQ85" s="26">
        <f ca="1">-OFFSET(BQ58,0,VLOOKUP($B85,Settings!$AX:$BI,12,0))*(1+Inputs!$IU$26)</f>
        <v>0</v>
      </c>
      <c r="BR85" s="26">
        <f ca="1">-OFFSET(BR58,0,VLOOKUP($B85,Settings!$AX:$BI,12,0))*(1+Inputs!$IU$26)</f>
        <v>0</v>
      </c>
      <c r="BS85" s="26">
        <f ca="1">-OFFSET(BS58,0,VLOOKUP($B85,Settings!$AX:$BI,12,0))*(1+Inputs!$IU$26)</f>
        <v>0</v>
      </c>
      <c r="BT85" s="26">
        <f ca="1">-OFFSET(BT58,0,VLOOKUP($B85,Settings!$AX:$BI,12,0))*(1+Inputs!$IU$26)</f>
        <v>0</v>
      </c>
      <c r="BU85" s="26">
        <f ca="1">-OFFSET(BU58,0,VLOOKUP($B85,Settings!$AX:$BI,12,0))*(1+Inputs!$IU$26)</f>
        <v>0</v>
      </c>
      <c r="BV85" s="26">
        <f ca="1">-OFFSET(BV58,0,VLOOKUP($B85,Settings!$AX:$BI,12,0))*(1+Inputs!$IU$26)</f>
        <v>0</v>
      </c>
      <c r="BW85" s="26">
        <f ca="1">-OFFSET(BW58,0,VLOOKUP($B85,Settings!$AX:$BI,12,0))*(1+Inputs!$IU$26)</f>
        <v>0</v>
      </c>
      <c r="BX85" s="26">
        <f ca="1">-OFFSET(BX58,0,VLOOKUP($B85,Settings!$AX:$BI,12,0))*(1+Inputs!$IU$26)</f>
        <v>0</v>
      </c>
      <c r="BY85" s="26">
        <f ca="1">-OFFSET(BY58,0,VLOOKUP($B85,Settings!$AX:$BI,12,0))*(1+Inputs!$IU$26)</f>
        <v>0</v>
      </c>
      <c r="BZ85" s="26">
        <f ca="1">-OFFSET(BZ58,0,VLOOKUP($B85,Settings!$AX:$BI,12,0))*(1+Inputs!$IU$26)</f>
        <v>0</v>
      </c>
      <c r="CA85" s="26">
        <f ca="1">-OFFSET(CA58,0,VLOOKUP($B85,Settings!$AX:$BI,12,0))*(1+Inputs!$IU$26)</f>
        <v>0</v>
      </c>
      <c r="CB85" s="26">
        <f ca="1">-OFFSET(CB58,0,VLOOKUP($B85,Settings!$AX:$BI,12,0))*(1+Inputs!$IU$26)</f>
        <v>0</v>
      </c>
      <c r="CC85" s="26">
        <f ca="1">-OFFSET(CC58,0,VLOOKUP($B85,Settings!$AX:$BI,12,0))*(1+Inputs!$IU$26)</f>
        <v>0</v>
      </c>
      <c r="CD85" s="26">
        <f ca="1">-OFFSET(CD58,0,VLOOKUP($B85,Settings!$AX:$BI,12,0))*(1+Inputs!$IU$26)</f>
        <v>0</v>
      </c>
      <c r="CE85" s="26">
        <f ca="1">-OFFSET(CE58,0,VLOOKUP($B85,Settings!$AX:$BI,12,0))*(1+Inputs!$IU$26)</f>
        <v>0</v>
      </c>
      <c r="CF85" s="26">
        <f ca="1">-OFFSET(CF58,0,VLOOKUP($B85,Settings!$AX:$BI,12,0))*(1+Inputs!$IU$26)</f>
        <v>0</v>
      </c>
      <c r="CG85" s="26">
        <f ca="1">-OFFSET(CG58,0,VLOOKUP($B85,Settings!$AX:$BI,12,0))*(1+Inputs!$IU$26)</f>
        <v>0</v>
      </c>
      <c r="CH85" s="26">
        <f ca="1">-OFFSET(CH58,0,VLOOKUP($B85,Settings!$AX:$BI,12,0))*(1+Inputs!$IU$26)</f>
        <v>0</v>
      </c>
      <c r="CI85" s="26">
        <f ca="1">-OFFSET(CI58,0,VLOOKUP($B85,Settings!$AX:$BI,12,0))*(1+Inputs!$IU$26)</f>
        <v>0</v>
      </c>
      <c r="CJ85" s="26">
        <f ca="1">-OFFSET(CJ58,0,VLOOKUP($B85,Settings!$AX:$BI,12,0))*(1+Inputs!$IU$26)</f>
        <v>0</v>
      </c>
      <c r="CK85" s="26">
        <f ca="1">-OFFSET(CK58,0,VLOOKUP($B85,Settings!$AX:$BI,12,0))*(1+Inputs!$IU$26)</f>
        <v>0</v>
      </c>
      <c r="CL85" s="26">
        <f ca="1">-OFFSET(CL58,0,VLOOKUP($B85,Settings!$AX:$BI,12,0))*(1+Inputs!$IU$26)</f>
        <v>0</v>
      </c>
      <c r="CM85" s="26">
        <f ca="1">-OFFSET(CM58,0,VLOOKUP($B85,Settings!$AX:$BI,12,0))*(1+Inputs!$IU$26)</f>
        <v>0</v>
      </c>
    </row>
    <row r="86" spans="2:91" hidden="1" x14ac:dyDescent="0.2">
      <c r="B86" s="234" t="str">
        <f>Inputs!GY27</f>
        <v>Butter</v>
      </c>
      <c r="C86" s="19" t="str">
        <f>Inputs!$J$16</f>
        <v>EUR</v>
      </c>
      <c r="D86" s="19" t="s">
        <v>19</v>
      </c>
      <c r="E86" s="27">
        <f t="shared" ca="1" si="91"/>
        <v>-1237.3724999999999</v>
      </c>
      <c r="F86" s="27">
        <f t="shared" ca="1" si="91"/>
        <v>-5234.6699999999992</v>
      </c>
      <c r="G86" s="27">
        <f t="shared" ca="1" si="91"/>
        <v>-5683.7549999999992</v>
      </c>
      <c r="H86" s="27">
        <f t="shared" ca="1" si="91"/>
        <v>-5969.6699999999992</v>
      </c>
      <c r="I86" s="27">
        <f t="shared" ca="1" si="91"/>
        <v>-6791.7674999999999</v>
      </c>
      <c r="J86" s="27"/>
      <c r="K86" s="27">
        <f t="shared" ca="1" si="89"/>
        <v>0</v>
      </c>
      <c r="L86" s="27">
        <f t="shared" ca="1" si="89"/>
        <v>0</v>
      </c>
      <c r="M86" s="27">
        <f t="shared" ca="1" si="89"/>
        <v>0</v>
      </c>
      <c r="N86" s="27">
        <f t="shared" ca="1" si="89"/>
        <v>-1237.3724999999999</v>
      </c>
      <c r="O86" s="27">
        <f t="shared" ca="1" si="89"/>
        <v>-1217.5274999999997</v>
      </c>
      <c r="P86" s="27">
        <f t="shared" ca="1" si="89"/>
        <v>-1260.1574999999998</v>
      </c>
      <c r="Q86" s="27">
        <f t="shared" ca="1" si="89"/>
        <v>-1324.1025</v>
      </c>
      <c r="R86" s="27">
        <f t="shared" ca="1" si="89"/>
        <v>-1432.8824999999997</v>
      </c>
      <c r="S86" s="27">
        <f t="shared" ca="1" si="89"/>
        <v>-1313.0774999999999</v>
      </c>
      <c r="T86" s="27">
        <f t="shared" ca="1" si="89"/>
        <v>-1368.2024999999999</v>
      </c>
      <c r="U86" s="27">
        <f t="shared" ca="1" si="90"/>
        <v>-1438.3949999999998</v>
      </c>
      <c r="V86" s="27">
        <f t="shared" ca="1" si="90"/>
        <v>-1564.0799999999997</v>
      </c>
      <c r="W86" s="27">
        <f t="shared" ca="1" si="90"/>
        <v>-1374.4499999999998</v>
      </c>
      <c r="X86" s="27">
        <f t="shared" ca="1" si="90"/>
        <v>-1439.8649999999998</v>
      </c>
      <c r="Y86" s="27">
        <f t="shared" ca="1" si="90"/>
        <v>-1521.4499999999996</v>
      </c>
      <c r="Z86" s="27">
        <f t="shared" ca="1" si="90"/>
        <v>-1633.9049999999997</v>
      </c>
      <c r="AA86" s="27">
        <f t="shared" ca="1" si="90"/>
        <v>-1575.4724999999999</v>
      </c>
      <c r="AB86" s="27">
        <f t="shared" ca="1" si="90"/>
        <v>-1636.4775</v>
      </c>
      <c r="AC86" s="27">
        <f t="shared" ca="1" si="90"/>
        <v>-1714.7550000000001</v>
      </c>
      <c r="AD86" s="27">
        <f t="shared" ca="1" si="87"/>
        <v>-1865.0625</v>
      </c>
      <c r="AE86" s="27"/>
      <c r="AF86" s="26">
        <f ca="1">-OFFSET(AF59,0,VLOOKUP($B86,Settings!$AX:$BI,12,0))*(1+Inputs!$IU$26)</f>
        <v>0</v>
      </c>
      <c r="AG86" s="26">
        <f ca="1">-OFFSET(AG59,0,VLOOKUP($B86,Settings!$AX:$BI,12,0))*(1+Inputs!$IU$26)</f>
        <v>0</v>
      </c>
      <c r="AH86" s="26">
        <f ca="1">-OFFSET(AH59,0,VLOOKUP($B86,Settings!$AX:$BI,12,0))*(1+Inputs!$IU$26)</f>
        <v>0</v>
      </c>
      <c r="AI86" s="26">
        <f ca="1">-OFFSET(AI59,0,VLOOKUP($B86,Settings!$AX:$BI,12,0))*(1+Inputs!$IU$26)</f>
        <v>0</v>
      </c>
      <c r="AJ86" s="26">
        <f ca="1">-OFFSET(AJ59,0,VLOOKUP($B86,Settings!$AX:$BI,12,0))*(1+Inputs!$IU$26)</f>
        <v>0</v>
      </c>
      <c r="AK86" s="26">
        <f ca="1">-OFFSET(AK59,0,VLOOKUP($B86,Settings!$AX:$BI,12,0))*(1+Inputs!$IU$26)</f>
        <v>0</v>
      </c>
      <c r="AL86" s="26">
        <f ca="1">-OFFSET(AL59,0,VLOOKUP($B86,Settings!$AX:$BI,12,0))*(1+Inputs!$IU$26)</f>
        <v>0</v>
      </c>
      <c r="AM86" s="26">
        <f ca="1">-OFFSET(AM59,0,VLOOKUP($B86,Settings!$AX:$BI,12,0))*(1+Inputs!$IU$26)</f>
        <v>0</v>
      </c>
      <c r="AN86" s="26">
        <f ca="1">-OFFSET(AN59,0,VLOOKUP($B86,Settings!$AX:$BI,12,0))*(1+Inputs!$IU$26)</f>
        <v>0</v>
      </c>
      <c r="AO86" s="26">
        <f ca="1">-OFFSET(AO59,0,VLOOKUP($B86,Settings!$AX:$BI,12,0))*(1+Inputs!$IU$26)</f>
        <v>-407.92499999999995</v>
      </c>
      <c r="AP86" s="26">
        <f ca="1">-OFFSET(AP59,0,VLOOKUP($B86,Settings!$AX:$BI,12,0))*(1+Inputs!$IU$26)</f>
        <v>-400.94249999999994</v>
      </c>
      <c r="AQ86" s="26">
        <f ca="1">-OFFSET(AQ59,0,VLOOKUP($B86,Settings!$AX:$BI,12,0))*(1+Inputs!$IU$26)</f>
        <v>-428.505</v>
      </c>
      <c r="AR86" s="26">
        <f ca="1">-OFFSET(AR59,0,VLOOKUP($B86,Settings!$AX:$BI,12,0))*(1+Inputs!$IU$26)</f>
        <v>-456.80249999999995</v>
      </c>
      <c r="AS86" s="26">
        <f ca="1">-OFFSET(AS59,0,VLOOKUP($B86,Settings!$AX:$BI,12,0))*(1+Inputs!$IU$26)</f>
        <v>-320.82749999999999</v>
      </c>
      <c r="AT86" s="26">
        <f ca="1">-OFFSET(AT59,0,VLOOKUP($B86,Settings!$AX:$BI,12,0))*(1+Inputs!$IU$26)</f>
        <v>-439.89749999999992</v>
      </c>
      <c r="AU86" s="26">
        <f ca="1">-OFFSET(AU59,0,VLOOKUP($B86,Settings!$AX:$BI,12,0))*(1+Inputs!$IU$26)</f>
        <v>-408.29249999999996</v>
      </c>
      <c r="AV86" s="26">
        <f ca="1">-OFFSET(AV59,0,VLOOKUP($B86,Settings!$AX:$BI,12,0))*(1+Inputs!$IU$26)</f>
        <v>-424.82999999999993</v>
      </c>
      <c r="AW86" s="26">
        <f ca="1">-OFFSET(AW59,0,VLOOKUP($B86,Settings!$AX:$BI,12,0))*(1+Inputs!$IU$26)</f>
        <v>-427.03499999999991</v>
      </c>
      <c r="AX86" s="26">
        <f ca="1">-OFFSET(AX59,0,VLOOKUP($B86,Settings!$AX:$BI,12,0))*(1+Inputs!$IU$26)</f>
        <v>-424.82999999999993</v>
      </c>
      <c r="AY86" s="26">
        <f ca="1">-OFFSET(AY59,0,VLOOKUP($B86,Settings!$AX:$BI,12,0))*(1+Inputs!$IU$26)</f>
        <v>-481.0575</v>
      </c>
      <c r="AZ86" s="26">
        <f ca="1">-OFFSET(AZ59,0,VLOOKUP($B86,Settings!$AX:$BI,12,0))*(1+Inputs!$IU$26)</f>
        <v>-418.21500000000003</v>
      </c>
      <c r="BA86" s="26">
        <f ca="1">-OFFSET(BA59,0,VLOOKUP($B86,Settings!$AX:$BI,12,0))*(1+Inputs!$IU$26)</f>
        <v>-468.92999999999995</v>
      </c>
      <c r="BB86" s="26">
        <f ca="1">-OFFSET(BB59,0,VLOOKUP($B86,Settings!$AX:$BI,12,0))*(1+Inputs!$IU$26)</f>
        <v>-477.74999999999989</v>
      </c>
      <c r="BC86" s="26">
        <f ca="1">-OFFSET(BC59,0,VLOOKUP($B86,Settings!$AX:$BI,12,0))*(1+Inputs!$IU$26)</f>
        <v>-486.20249999999993</v>
      </c>
      <c r="BD86" s="26">
        <f ca="1">-OFFSET(BD59,0,VLOOKUP($B86,Settings!$AX:$BI,12,0))*(1+Inputs!$IU$26)</f>
        <v>-495.75749999999999</v>
      </c>
      <c r="BE86" s="26">
        <f ca="1">-OFFSET(BE59,0,VLOOKUP($B86,Settings!$AX:$BI,12,0))*(1+Inputs!$IU$26)</f>
        <v>-342.14249999999993</v>
      </c>
      <c r="BF86" s="26">
        <f ca="1">-OFFSET(BF59,0,VLOOKUP($B86,Settings!$AX:$BI,12,0))*(1+Inputs!$IU$26)</f>
        <v>-475.1774999999999</v>
      </c>
      <c r="BG86" s="26">
        <f ca="1">-OFFSET(BG59,0,VLOOKUP($B86,Settings!$AX:$BI,12,0))*(1+Inputs!$IU$26)</f>
        <v>-449.82</v>
      </c>
      <c r="BH86" s="26">
        <f ca="1">-OFFSET(BH59,0,VLOOKUP($B86,Settings!$AX:$BI,12,0))*(1+Inputs!$IU$26)</f>
        <v>-464.52</v>
      </c>
      <c r="BI86" s="26">
        <f ca="1">-OFFSET(BI59,0,VLOOKUP($B86,Settings!$AX:$BI,12,0))*(1+Inputs!$IU$26)</f>
        <v>-453.86249999999995</v>
      </c>
      <c r="BJ86" s="26">
        <f ca="1">-OFFSET(BJ59,0,VLOOKUP($B86,Settings!$AX:$BI,12,0))*(1+Inputs!$IU$26)</f>
        <v>-457.53749999999997</v>
      </c>
      <c r="BK86" s="26">
        <f ca="1">-OFFSET(BK59,0,VLOOKUP($B86,Settings!$AX:$BI,12,0))*(1+Inputs!$IU$26)</f>
        <v>-537.65249999999992</v>
      </c>
      <c r="BL86" s="26">
        <f ca="1">-OFFSET(BL59,0,VLOOKUP($B86,Settings!$AX:$BI,12,0))*(1+Inputs!$IU$26)</f>
        <v>-443.20499999999993</v>
      </c>
      <c r="BM86" s="26">
        <f ca="1">-OFFSET(BM59,0,VLOOKUP($B86,Settings!$AX:$BI,12,0))*(1+Inputs!$IU$26)</f>
        <v>-513.02999999999986</v>
      </c>
      <c r="BN86" s="26">
        <f ca="1">-OFFSET(BN59,0,VLOOKUP($B86,Settings!$AX:$BI,12,0))*(1+Inputs!$IU$26)</f>
        <v>-526.62749999999994</v>
      </c>
      <c r="BO86" s="26">
        <f ca="1">-OFFSET(BO59,0,VLOOKUP($B86,Settings!$AX:$BI,12,0))*(1+Inputs!$IU$26)</f>
        <v>-524.4224999999999</v>
      </c>
      <c r="BP86" s="26">
        <f ca="1">-OFFSET(BP59,0,VLOOKUP($B86,Settings!$AX:$BI,12,0))*(1+Inputs!$IU$26)</f>
        <v>-525.52499999999998</v>
      </c>
      <c r="BQ86" s="26">
        <f ca="1">-OFFSET(BQ59,0,VLOOKUP($B86,Settings!$AX:$BI,12,0))*(1+Inputs!$IU$26)</f>
        <v>-360.15</v>
      </c>
      <c r="BR86" s="26">
        <f ca="1">-OFFSET(BR59,0,VLOOKUP($B86,Settings!$AX:$BI,12,0))*(1+Inputs!$IU$26)</f>
        <v>-488.77499999999998</v>
      </c>
      <c r="BS86" s="26">
        <f ca="1">-OFFSET(BS59,0,VLOOKUP($B86,Settings!$AX:$BI,12,0))*(1+Inputs!$IU$26)</f>
        <v>-470.76749999999993</v>
      </c>
      <c r="BT86" s="26">
        <f ca="1">-OFFSET(BT59,0,VLOOKUP($B86,Settings!$AX:$BI,12,0))*(1+Inputs!$IU$26)</f>
        <v>-502.73999999999995</v>
      </c>
      <c r="BU86" s="26">
        <f ca="1">-OFFSET(BU59,0,VLOOKUP($B86,Settings!$AX:$BI,12,0))*(1+Inputs!$IU$26)</f>
        <v>-466.35749999999996</v>
      </c>
      <c r="BV86" s="26">
        <f ca="1">-OFFSET(BV59,0,VLOOKUP($B86,Settings!$AX:$BI,12,0))*(1+Inputs!$IU$26)</f>
        <v>-485.46749999999986</v>
      </c>
      <c r="BW86" s="26">
        <f ca="1">-OFFSET(BW59,0,VLOOKUP($B86,Settings!$AX:$BI,12,0))*(1+Inputs!$IU$26)</f>
        <v>-562.64249999999993</v>
      </c>
      <c r="BX86" s="26">
        <f ca="1">-OFFSET(BX59,0,VLOOKUP($B86,Settings!$AX:$BI,12,0))*(1+Inputs!$IU$26)</f>
        <v>-473.34</v>
      </c>
      <c r="BY86" s="26">
        <f ca="1">-OFFSET(BY59,0,VLOOKUP($B86,Settings!$AX:$BI,12,0))*(1+Inputs!$IU$26)</f>
        <v>-543.9</v>
      </c>
      <c r="BZ86" s="26">
        <f ca="1">-OFFSET(BZ59,0,VLOOKUP($B86,Settings!$AX:$BI,12,0))*(1+Inputs!$IU$26)</f>
        <v>-542.7974999999999</v>
      </c>
      <c r="CA86" s="26">
        <f ca="1">-OFFSET(CA59,0,VLOOKUP($B86,Settings!$AX:$BI,12,0))*(1+Inputs!$IU$26)</f>
        <v>-547.20749999999998</v>
      </c>
      <c r="CB86" s="26">
        <f ca="1">-OFFSET(CB59,0,VLOOKUP($B86,Settings!$AX:$BI,12,0))*(1+Inputs!$IU$26)</f>
        <v>-614.46</v>
      </c>
      <c r="CC86" s="26">
        <f ca="1">-OFFSET(CC59,0,VLOOKUP($B86,Settings!$AX:$BI,12,0))*(1+Inputs!$IU$26)</f>
        <v>-409.02749999999997</v>
      </c>
      <c r="CD86" s="26">
        <f ca="1">-OFFSET(CD59,0,VLOOKUP($B86,Settings!$AX:$BI,12,0))*(1+Inputs!$IU$26)</f>
        <v>-551.9849999999999</v>
      </c>
      <c r="CE86" s="26">
        <f ca="1">-OFFSET(CE59,0,VLOOKUP($B86,Settings!$AX:$BI,12,0))*(1+Inputs!$IU$26)</f>
        <v>-529.93499999999995</v>
      </c>
      <c r="CF86" s="26">
        <f ca="1">-OFFSET(CF59,0,VLOOKUP($B86,Settings!$AX:$BI,12,0))*(1+Inputs!$IU$26)</f>
        <v>-568.52250000000004</v>
      </c>
      <c r="CG86" s="26">
        <f ca="1">-OFFSET(CG59,0,VLOOKUP($B86,Settings!$AX:$BI,12,0))*(1+Inputs!$IU$26)</f>
        <v>-538.02</v>
      </c>
      <c r="CH86" s="26">
        <f ca="1">-OFFSET(CH59,0,VLOOKUP($B86,Settings!$AX:$BI,12,0))*(1+Inputs!$IU$26)</f>
        <v>-555.29250000000002</v>
      </c>
      <c r="CI86" s="26">
        <f ca="1">-OFFSET(CI59,0,VLOOKUP($B86,Settings!$AX:$BI,12,0))*(1+Inputs!$IU$26)</f>
        <v>-624.75</v>
      </c>
      <c r="CJ86" s="26">
        <f ca="1">-OFFSET(CJ59,0,VLOOKUP($B86,Settings!$AX:$BI,12,0))*(1+Inputs!$IU$26)</f>
        <v>-534.71249999999998</v>
      </c>
      <c r="CK86" s="26">
        <f ca="1">-OFFSET(CK59,0,VLOOKUP($B86,Settings!$AX:$BI,12,0))*(1+Inputs!$IU$26)</f>
        <v>-635.77499999999998</v>
      </c>
      <c r="CL86" s="26">
        <f ca="1">-OFFSET(CL59,0,VLOOKUP($B86,Settings!$AX:$BI,12,0))*(1+Inputs!$IU$26)</f>
        <v>-602.33249999999998</v>
      </c>
      <c r="CM86" s="26">
        <f ca="1">-OFFSET(CM59,0,VLOOKUP($B86,Settings!$AX:$BI,12,0))*(1+Inputs!$IU$26)</f>
        <v>-626.95499999999993</v>
      </c>
    </row>
    <row r="87" spans="2:91" hidden="1" x14ac:dyDescent="0.2">
      <c r="B87" s="234" t="str">
        <f>Inputs!GY28</f>
        <v>Oils</v>
      </c>
      <c r="C87" s="19" t="str">
        <f>Inputs!$J$16</f>
        <v>EUR</v>
      </c>
      <c r="D87" s="19" t="s">
        <v>19</v>
      </c>
      <c r="E87" s="27">
        <f t="shared" ca="1" si="91"/>
        <v>-26375.054999999997</v>
      </c>
      <c r="F87" s="27">
        <f t="shared" ca="1" si="91"/>
        <v>-111554.51999999999</v>
      </c>
      <c r="G87" s="27">
        <f t="shared" ca="1" si="91"/>
        <v>-121125.27</v>
      </c>
      <c r="H87" s="27">
        <f t="shared" ca="1" si="91"/>
        <v>-127226.81999999999</v>
      </c>
      <c r="I87" s="27">
        <f t="shared" ca="1" si="91"/>
        <v>-144737.46</v>
      </c>
      <c r="J87" s="27"/>
      <c r="K87" s="27">
        <f t="shared" ref="K87:T92" ca="1" si="92">SUMIFS($AF87:$CM87,$AF$4:$CM$4,K$4,$AF$8:$CM$8,K$8)</f>
        <v>0</v>
      </c>
      <c r="L87" s="27">
        <f t="shared" ca="1" si="92"/>
        <v>0</v>
      </c>
      <c r="M87" s="27">
        <f t="shared" ca="1" si="92"/>
        <v>0</v>
      </c>
      <c r="N87" s="27">
        <f t="shared" ca="1" si="92"/>
        <v>-26375.054999999997</v>
      </c>
      <c r="O87" s="27">
        <f t="shared" ca="1" si="92"/>
        <v>-25951.904999999999</v>
      </c>
      <c r="P87" s="27">
        <f t="shared" ca="1" si="92"/>
        <v>-26852.909999999996</v>
      </c>
      <c r="Q87" s="27">
        <f t="shared" ca="1" si="92"/>
        <v>-28219.484999999997</v>
      </c>
      <c r="R87" s="27">
        <f t="shared" ca="1" si="92"/>
        <v>-30530.219999999994</v>
      </c>
      <c r="S87" s="27">
        <f t="shared" ca="1" si="92"/>
        <v>-27984.494999999999</v>
      </c>
      <c r="T87" s="27">
        <f t="shared" ca="1" si="92"/>
        <v>-29154.614999999998</v>
      </c>
      <c r="U87" s="27">
        <f t="shared" ref="U87:AC92" ca="1" si="93">SUMIFS($AF87:$CM87,$AF$4:$CM$4,U$4,$AF$8:$CM$8,U$8)</f>
        <v>-30651.39</v>
      </c>
      <c r="V87" s="27">
        <f t="shared" ca="1" si="93"/>
        <v>-33334.770000000004</v>
      </c>
      <c r="W87" s="27">
        <f t="shared" ca="1" si="93"/>
        <v>-29288.07</v>
      </c>
      <c r="X87" s="27">
        <f t="shared" ca="1" si="93"/>
        <v>-30686.879999999997</v>
      </c>
      <c r="Y87" s="27">
        <f t="shared" ca="1" si="93"/>
        <v>-32429.67</v>
      </c>
      <c r="Z87" s="27">
        <f t="shared" ca="1" si="93"/>
        <v>-34822.199999999997</v>
      </c>
      <c r="AA87" s="27">
        <f t="shared" ca="1" si="93"/>
        <v>-33573.434999999998</v>
      </c>
      <c r="AB87" s="27">
        <f t="shared" ca="1" si="93"/>
        <v>-34869.554999999993</v>
      </c>
      <c r="AC87" s="27">
        <f t="shared" ca="1" si="93"/>
        <v>-36549.135000000002</v>
      </c>
      <c r="AD87" s="27">
        <f t="shared" ca="1" si="87"/>
        <v>-39745.334999999992</v>
      </c>
      <c r="AE87" s="27"/>
      <c r="AF87" s="26">
        <f ca="1">-OFFSET(AF60,0,VLOOKUP($B87,Settings!$AX:$BI,12,0))*(1+Inputs!$IU$26)</f>
        <v>0</v>
      </c>
      <c r="AG87" s="26">
        <f ca="1">-OFFSET(AG60,0,VLOOKUP($B87,Settings!$AX:$BI,12,0))*(1+Inputs!$IU$26)</f>
        <v>0</v>
      </c>
      <c r="AH87" s="26">
        <f ca="1">-OFFSET(AH60,0,VLOOKUP($B87,Settings!$AX:$BI,12,0))*(1+Inputs!$IU$26)</f>
        <v>0</v>
      </c>
      <c r="AI87" s="26">
        <f ca="1">-OFFSET(AI60,0,VLOOKUP($B87,Settings!$AX:$BI,12,0))*(1+Inputs!$IU$26)</f>
        <v>0</v>
      </c>
      <c r="AJ87" s="26">
        <f ca="1">-OFFSET(AJ60,0,VLOOKUP($B87,Settings!$AX:$BI,12,0))*(1+Inputs!$IU$26)</f>
        <v>0</v>
      </c>
      <c r="AK87" s="26">
        <f ca="1">-OFFSET(AK60,0,VLOOKUP($B87,Settings!$AX:$BI,12,0))*(1+Inputs!$IU$26)</f>
        <v>0</v>
      </c>
      <c r="AL87" s="26">
        <f ca="1">-OFFSET(AL60,0,VLOOKUP($B87,Settings!$AX:$BI,12,0))*(1+Inputs!$IU$26)</f>
        <v>0</v>
      </c>
      <c r="AM87" s="26">
        <f ca="1">-OFFSET(AM60,0,VLOOKUP($B87,Settings!$AX:$BI,12,0))*(1+Inputs!$IU$26)</f>
        <v>0</v>
      </c>
      <c r="AN87" s="26">
        <f ca="1">-OFFSET(AN60,0,VLOOKUP($B87,Settings!$AX:$BI,12,0))*(1+Inputs!$IU$26)</f>
        <v>0</v>
      </c>
      <c r="AO87" s="26">
        <f ca="1">-OFFSET(AO60,0,VLOOKUP($B87,Settings!$AX:$BI,12,0))*(1+Inputs!$IU$26)</f>
        <v>-8694.6299999999992</v>
      </c>
      <c r="AP87" s="26">
        <f ca="1">-OFFSET(AP60,0,VLOOKUP($B87,Settings!$AX:$BI,12,0))*(1+Inputs!$IU$26)</f>
        <v>-8546.4749999999985</v>
      </c>
      <c r="AQ87" s="26">
        <f ca="1">-OFFSET(AQ60,0,VLOOKUP($B87,Settings!$AX:$BI,12,0))*(1+Inputs!$IU$26)</f>
        <v>-9133.9500000000007</v>
      </c>
      <c r="AR87" s="26">
        <f ca="1">-OFFSET(AR60,0,VLOOKUP($B87,Settings!$AX:$BI,12,0))*(1+Inputs!$IU$26)</f>
        <v>-9736.7549999999992</v>
      </c>
      <c r="AS87" s="26">
        <f ca="1">-OFFSET(AS60,0,VLOOKUP($B87,Settings!$AX:$BI,12,0))*(1+Inputs!$IU$26)</f>
        <v>-6838.5449999999992</v>
      </c>
      <c r="AT87" s="26">
        <f ca="1">-OFFSET(AT60,0,VLOOKUP($B87,Settings!$AX:$BI,12,0))*(1+Inputs!$IU$26)</f>
        <v>-9376.6049999999996</v>
      </c>
      <c r="AU87" s="26">
        <f ca="1">-OFFSET(AU60,0,VLOOKUP($B87,Settings!$AX:$BI,12,0))*(1+Inputs!$IU$26)</f>
        <v>-8699.1449999999986</v>
      </c>
      <c r="AV87" s="26">
        <f ca="1">-OFFSET(AV60,0,VLOOKUP($B87,Settings!$AX:$BI,12,0))*(1+Inputs!$IU$26)</f>
        <v>-9055.3050000000003</v>
      </c>
      <c r="AW87" s="26">
        <f ca="1">-OFFSET(AW60,0,VLOOKUP($B87,Settings!$AX:$BI,12,0))*(1+Inputs!$IU$26)</f>
        <v>-9098.4599999999991</v>
      </c>
      <c r="AX87" s="26">
        <f ca="1">-OFFSET(AX60,0,VLOOKUP($B87,Settings!$AX:$BI,12,0))*(1+Inputs!$IU$26)</f>
        <v>-9055.619999999999</v>
      </c>
      <c r="AY87" s="26">
        <f ca="1">-OFFSET(AY60,0,VLOOKUP($B87,Settings!$AX:$BI,12,0))*(1+Inputs!$IU$26)</f>
        <v>-10253.564999999999</v>
      </c>
      <c r="AZ87" s="26">
        <f ca="1">-OFFSET(AZ60,0,VLOOKUP($B87,Settings!$AX:$BI,12,0))*(1+Inputs!$IU$26)</f>
        <v>-8910.2999999999993</v>
      </c>
      <c r="BA87" s="26">
        <f ca="1">-OFFSET(BA60,0,VLOOKUP($B87,Settings!$AX:$BI,12,0))*(1+Inputs!$IU$26)</f>
        <v>-9991.5899999999983</v>
      </c>
      <c r="BB87" s="26">
        <f ca="1">-OFFSET(BB60,0,VLOOKUP($B87,Settings!$AX:$BI,12,0))*(1+Inputs!$IU$26)</f>
        <v>-10179.224999999999</v>
      </c>
      <c r="BC87" s="26">
        <f ca="1">-OFFSET(BC60,0,VLOOKUP($B87,Settings!$AX:$BI,12,0))*(1+Inputs!$IU$26)</f>
        <v>-10359.404999999999</v>
      </c>
      <c r="BD87" s="26">
        <f ca="1">-OFFSET(BD60,0,VLOOKUP($B87,Settings!$AX:$BI,12,0))*(1+Inputs!$IU$26)</f>
        <v>-10566.885</v>
      </c>
      <c r="BE87" s="26">
        <f ca="1">-OFFSET(BE60,0,VLOOKUP($B87,Settings!$AX:$BI,12,0))*(1+Inputs!$IU$26)</f>
        <v>-7289.2049999999999</v>
      </c>
      <c r="BF87" s="26">
        <f ca="1">-OFFSET(BF60,0,VLOOKUP($B87,Settings!$AX:$BI,12,0))*(1+Inputs!$IU$26)</f>
        <v>-10128.404999999999</v>
      </c>
      <c r="BG87" s="26">
        <f ca="1">-OFFSET(BG60,0,VLOOKUP($B87,Settings!$AX:$BI,12,0))*(1+Inputs!$IU$26)</f>
        <v>-9583.77</v>
      </c>
      <c r="BH87" s="26">
        <f ca="1">-OFFSET(BH60,0,VLOOKUP($B87,Settings!$AX:$BI,12,0))*(1+Inputs!$IU$26)</f>
        <v>-9897.09</v>
      </c>
      <c r="BI87" s="26">
        <f ca="1">-OFFSET(BI60,0,VLOOKUP($B87,Settings!$AX:$BI,12,0))*(1+Inputs!$IU$26)</f>
        <v>-9673.7549999999992</v>
      </c>
      <c r="BJ87" s="26">
        <f ca="1">-OFFSET(BJ60,0,VLOOKUP($B87,Settings!$AX:$BI,12,0))*(1+Inputs!$IU$26)</f>
        <v>-9752.0849999999991</v>
      </c>
      <c r="BK87" s="26">
        <f ca="1">-OFFSET(BK60,0,VLOOKUP($B87,Settings!$AX:$BI,12,0))*(1+Inputs!$IU$26)</f>
        <v>-11456.025</v>
      </c>
      <c r="BL87" s="26">
        <f ca="1">-OFFSET(BL60,0,VLOOKUP($B87,Settings!$AX:$BI,12,0))*(1+Inputs!$IU$26)</f>
        <v>-9443.2799999999988</v>
      </c>
      <c r="BM87" s="26">
        <f ca="1">-OFFSET(BM60,0,VLOOKUP($B87,Settings!$AX:$BI,12,0))*(1+Inputs!$IU$26)</f>
        <v>-10935.54</v>
      </c>
      <c r="BN87" s="26">
        <f ca="1">-OFFSET(BN60,0,VLOOKUP($B87,Settings!$AX:$BI,12,0))*(1+Inputs!$IU$26)</f>
        <v>-11225.025000000001</v>
      </c>
      <c r="BO87" s="26">
        <f ca="1">-OFFSET(BO60,0,VLOOKUP($B87,Settings!$AX:$BI,12,0))*(1+Inputs!$IU$26)</f>
        <v>-11174.205</v>
      </c>
      <c r="BP87" s="26">
        <f ca="1">-OFFSET(BP60,0,VLOOKUP($B87,Settings!$AX:$BI,12,0))*(1+Inputs!$IU$26)</f>
        <v>-11197.515000000001</v>
      </c>
      <c r="BQ87" s="26">
        <f ca="1">-OFFSET(BQ60,0,VLOOKUP($B87,Settings!$AX:$BI,12,0))*(1+Inputs!$IU$26)</f>
        <v>-7672.6650000000009</v>
      </c>
      <c r="BR87" s="26">
        <f ca="1">-OFFSET(BR60,0,VLOOKUP($B87,Settings!$AX:$BI,12,0))*(1+Inputs!$IU$26)</f>
        <v>-10417.889999999998</v>
      </c>
      <c r="BS87" s="26">
        <f ca="1">-OFFSET(BS60,0,VLOOKUP($B87,Settings!$AX:$BI,12,0))*(1+Inputs!$IU$26)</f>
        <v>-10030.754999999999</v>
      </c>
      <c r="BT87" s="26">
        <f ca="1">-OFFSET(BT60,0,VLOOKUP($B87,Settings!$AX:$BI,12,0))*(1+Inputs!$IU$26)</f>
        <v>-10715.88</v>
      </c>
      <c r="BU87" s="26">
        <f ca="1">-OFFSET(BU60,0,VLOOKUP($B87,Settings!$AX:$BI,12,0))*(1+Inputs!$IU$26)</f>
        <v>-9940.244999999999</v>
      </c>
      <c r="BV87" s="26">
        <f ca="1">-OFFSET(BV60,0,VLOOKUP($B87,Settings!$AX:$BI,12,0))*(1+Inputs!$IU$26)</f>
        <v>-10347.749999999998</v>
      </c>
      <c r="BW87" s="26">
        <f ca="1">-OFFSET(BW60,0,VLOOKUP($B87,Settings!$AX:$BI,12,0))*(1+Inputs!$IU$26)</f>
        <v>-11992.68</v>
      </c>
      <c r="BX87" s="26">
        <f ca="1">-OFFSET(BX60,0,VLOOKUP($B87,Settings!$AX:$BI,12,0))*(1+Inputs!$IU$26)</f>
        <v>-10089.239999999998</v>
      </c>
      <c r="BY87" s="26">
        <f ca="1">-OFFSET(BY60,0,VLOOKUP($B87,Settings!$AX:$BI,12,0))*(1+Inputs!$IU$26)</f>
        <v>-11588.849999999999</v>
      </c>
      <c r="BZ87" s="26">
        <f ca="1">-OFFSET(BZ60,0,VLOOKUP($B87,Settings!$AX:$BI,12,0))*(1+Inputs!$IU$26)</f>
        <v>-11569.844999999998</v>
      </c>
      <c r="CA87" s="26">
        <f ca="1">-OFFSET(CA60,0,VLOOKUP($B87,Settings!$AX:$BI,12,0))*(1+Inputs!$IU$26)</f>
        <v>-11663.505000000001</v>
      </c>
      <c r="CB87" s="26">
        <f ca="1">-OFFSET(CB60,0,VLOOKUP($B87,Settings!$AX:$BI,12,0))*(1+Inputs!$IU$26)</f>
        <v>-13093.289999999999</v>
      </c>
      <c r="CC87" s="26">
        <f ca="1">-OFFSET(CC60,0,VLOOKUP($B87,Settings!$AX:$BI,12,0))*(1+Inputs!$IU$26)</f>
        <v>-8718.4649999999983</v>
      </c>
      <c r="CD87" s="26">
        <f ca="1">-OFFSET(CD60,0,VLOOKUP($B87,Settings!$AX:$BI,12,0))*(1+Inputs!$IU$26)</f>
        <v>-11761.679999999998</v>
      </c>
      <c r="CE87" s="26">
        <f ca="1">-OFFSET(CE60,0,VLOOKUP($B87,Settings!$AX:$BI,12,0))*(1+Inputs!$IU$26)</f>
        <v>-11291.699999999999</v>
      </c>
      <c r="CF87" s="26">
        <f ca="1">-OFFSET(CF60,0,VLOOKUP($B87,Settings!$AX:$BI,12,0))*(1+Inputs!$IU$26)</f>
        <v>-12114.165000000001</v>
      </c>
      <c r="CG87" s="26">
        <f ca="1">-OFFSET(CG60,0,VLOOKUP($B87,Settings!$AX:$BI,12,0))*(1+Inputs!$IU$26)</f>
        <v>-11463.689999999999</v>
      </c>
      <c r="CH87" s="26">
        <f ca="1">-OFFSET(CH60,0,VLOOKUP($B87,Settings!$AX:$BI,12,0))*(1+Inputs!$IU$26)</f>
        <v>-11836.02</v>
      </c>
      <c r="CI87" s="26">
        <f ca="1">-OFFSET(CI60,0,VLOOKUP($B87,Settings!$AX:$BI,12,0))*(1+Inputs!$IU$26)</f>
        <v>-13316.100000000002</v>
      </c>
      <c r="CJ87" s="26">
        <f ca="1">-OFFSET(CJ60,0,VLOOKUP($B87,Settings!$AX:$BI,12,0))*(1+Inputs!$IU$26)</f>
        <v>-11397.014999999999</v>
      </c>
      <c r="CK87" s="26">
        <f ca="1">-OFFSET(CK60,0,VLOOKUP($B87,Settings!$AX:$BI,12,0))*(1+Inputs!$IU$26)</f>
        <v>-13547.414999999999</v>
      </c>
      <c r="CL87" s="26">
        <f ca="1">-OFFSET(CL60,0,VLOOKUP($B87,Settings!$AX:$BI,12,0))*(1+Inputs!$IU$26)</f>
        <v>-12834.465</v>
      </c>
      <c r="CM87" s="26">
        <f ca="1">-OFFSET(CM60,0,VLOOKUP($B87,Settings!$AX:$BI,12,0))*(1+Inputs!$IU$26)</f>
        <v>-13363.454999999998</v>
      </c>
    </row>
    <row r="88" spans="2:91" hidden="1" x14ac:dyDescent="0.2">
      <c r="B88" s="234" t="str">
        <f>Inputs!GY29</f>
        <v>Eggs</v>
      </c>
      <c r="C88" s="19" t="str">
        <f>Inputs!$J$16</f>
        <v>EUR</v>
      </c>
      <c r="D88" s="19" t="s">
        <v>19</v>
      </c>
      <c r="E88" s="27">
        <f t="shared" ca="1" si="91"/>
        <v>-474.36374999999998</v>
      </c>
      <c r="F88" s="27">
        <f t="shared" ca="1" si="91"/>
        <v>-3037.2300000000005</v>
      </c>
      <c r="G88" s="27">
        <f t="shared" ca="1" si="91"/>
        <v>-3310.0462500000003</v>
      </c>
      <c r="H88" s="27">
        <f t="shared" ca="1" si="91"/>
        <v>-3486.6824999999999</v>
      </c>
      <c r="I88" s="27">
        <f t="shared" ca="1" si="91"/>
        <v>-3934.1400000000003</v>
      </c>
      <c r="J88" s="27"/>
      <c r="K88" s="27">
        <f t="shared" ca="1" si="92"/>
        <v>0</v>
      </c>
      <c r="L88" s="27">
        <f t="shared" ca="1" si="92"/>
        <v>0</v>
      </c>
      <c r="M88" s="27">
        <f t="shared" ca="1" si="92"/>
        <v>0</v>
      </c>
      <c r="N88" s="27">
        <f t="shared" ca="1" si="92"/>
        <v>-474.36374999999998</v>
      </c>
      <c r="O88" s="27">
        <f t="shared" ca="1" si="92"/>
        <v>-707.64750000000004</v>
      </c>
      <c r="P88" s="27">
        <f t="shared" ca="1" si="92"/>
        <v>-747.33750000000009</v>
      </c>
      <c r="Q88" s="27">
        <f t="shared" ca="1" si="92"/>
        <v>-781.90875000000005</v>
      </c>
      <c r="R88" s="27">
        <f t="shared" ca="1" si="92"/>
        <v>-800.33625000000006</v>
      </c>
      <c r="S88" s="27">
        <f t="shared" ca="1" si="92"/>
        <v>-776.65875000000005</v>
      </c>
      <c r="T88" s="27">
        <f t="shared" ca="1" si="92"/>
        <v>-814.3275000000001</v>
      </c>
      <c r="U88" s="27">
        <f t="shared" ca="1" si="93"/>
        <v>-849.03000000000009</v>
      </c>
      <c r="V88" s="27">
        <f t="shared" ca="1" si="93"/>
        <v>-870.03</v>
      </c>
      <c r="W88" s="27">
        <f t="shared" ca="1" si="93"/>
        <v>-826.29750000000001</v>
      </c>
      <c r="X88" s="27">
        <f t="shared" ca="1" si="93"/>
        <v>-857.37750000000005</v>
      </c>
      <c r="Y88" s="27">
        <f t="shared" ca="1" si="93"/>
        <v>-888.45749999999998</v>
      </c>
      <c r="Z88" s="27">
        <f t="shared" ca="1" si="93"/>
        <v>-914.55</v>
      </c>
      <c r="AA88" s="27">
        <f t="shared" ca="1" si="93"/>
        <v>-920.87625000000003</v>
      </c>
      <c r="AB88" s="27">
        <f t="shared" ca="1" si="93"/>
        <v>-967.83750000000009</v>
      </c>
      <c r="AC88" s="27">
        <f t="shared" ca="1" si="93"/>
        <v>-1006.9762500000002</v>
      </c>
      <c r="AD88" s="27">
        <f t="shared" ca="1" si="87"/>
        <v>-1038.4499999999998</v>
      </c>
      <c r="AE88" s="27"/>
      <c r="AF88" s="26">
        <f ca="1">-OFFSET(AF61,0,VLOOKUP($B88,Settings!$AX:$BI,12,0))*(1+Inputs!$IU$26)</f>
        <v>0</v>
      </c>
      <c r="AG88" s="26">
        <f ca="1">-OFFSET(AG61,0,VLOOKUP($B88,Settings!$AX:$BI,12,0))*(1+Inputs!$IU$26)</f>
        <v>0</v>
      </c>
      <c r="AH88" s="26">
        <f ca="1">-OFFSET(AH61,0,VLOOKUP($B88,Settings!$AX:$BI,12,0))*(1+Inputs!$IU$26)</f>
        <v>0</v>
      </c>
      <c r="AI88" s="26">
        <f ca="1">-OFFSET(AI61,0,VLOOKUP($B88,Settings!$AX:$BI,12,0))*(1+Inputs!$IU$26)</f>
        <v>0</v>
      </c>
      <c r="AJ88" s="26">
        <f ca="1">-OFFSET(AJ61,0,VLOOKUP($B88,Settings!$AX:$BI,12,0))*(1+Inputs!$IU$26)</f>
        <v>0</v>
      </c>
      <c r="AK88" s="26">
        <f ca="1">-OFFSET(AK61,0,VLOOKUP($B88,Settings!$AX:$BI,12,0))*(1+Inputs!$IU$26)</f>
        <v>0</v>
      </c>
      <c r="AL88" s="26">
        <f ca="1">-OFFSET(AL61,0,VLOOKUP($B88,Settings!$AX:$BI,12,0))*(1+Inputs!$IU$26)</f>
        <v>0</v>
      </c>
      <c r="AM88" s="26">
        <f ca="1">-OFFSET(AM61,0,VLOOKUP($B88,Settings!$AX:$BI,12,0))*(1+Inputs!$IU$26)</f>
        <v>0</v>
      </c>
      <c r="AN88" s="26">
        <f ca="1">-OFFSET(AN61,0,VLOOKUP($B88,Settings!$AX:$BI,12,0))*(1+Inputs!$IU$26)</f>
        <v>0</v>
      </c>
      <c r="AO88" s="26">
        <f ca="1">-OFFSET(AO61,0,VLOOKUP($B88,Settings!$AX:$BI,12,0))*(1+Inputs!$IU$26)</f>
        <v>0</v>
      </c>
      <c r="AP88" s="26">
        <f ca="1">-OFFSET(AP61,0,VLOOKUP($B88,Settings!$AX:$BI,12,0))*(1+Inputs!$IU$26)</f>
        <v>-238.92750000000004</v>
      </c>
      <c r="AQ88" s="26">
        <f ca="1">-OFFSET(AQ61,0,VLOOKUP($B88,Settings!$AX:$BI,12,0))*(1+Inputs!$IU$26)</f>
        <v>-235.43624999999997</v>
      </c>
      <c r="AR88" s="26">
        <f ca="1">-OFFSET(AR61,0,VLOOKUP($B88,Settings!$AX:$BI,12,0))*(1+Inputs!$IU$26)</f>
        <v>-251.57999999999998</v>
      </c>
      <c r="AS88" s="26">
        <f ca="1">-OFFSET(AS61,0,VLOOKUP($B88,Settings!$AX:$BI,12,0))*(1+Inputs!$IU$26)</f>
        <v>-267.85500000000008</v>
      </c>
      <c r="AT88" s="26">
        <f ca="1">-OFFSET(AT61,0,VLOOKUP($B88,Settings!$AX:$BI,12,0))*(1+Inputs!$IU$26)</f>
        <v>-188.21249999999998</v>
      </c>
      <c r="AU88" s="26">
        <f ca="1">-OFFSET(AU61,0,VLOOKUP($B88,Settings!$AX:$BI,12,0))*(1+Inputs!$IU$26)</f>
        <v>-258.16875000000005</v>
      </c>
      <c r="AV88" s="26">
        <f ca="1">-OFFSET(AV61,0,VLOOKUP($B88,Settings!$AX:$BI,12,0))*(1+Inputs!$IU$26)</f>
        <v>-239.74125000000001</v>
      </c>
      <c r="AW88" s="26">
        <f ca="1">-OFFSET(AW61,0,VLOOKUP($B88,Settings!$AX:$BI,12,0))*(1+Inputs!$IU$26)</f>
        <v>-249.42750000000004</v>
      </c>
      <c r="AX88" s="26">
        <f ca="1">-OFFSET(AX61,0,VLOOKUP($B88,Settings!$AX:$BI,12,0))*(1+Inputs!$IU$26)</f>
        <v>-250.50375000000003</v>
      </c>
      <c r="AY88" s="26">
        <f ca="1">-OFFSET(AY61,0,VLOOKUP($B88,Settings!$AX:$BI,12,0))*(1+Inputs!$IU$26)</f>
        <v>-249.42750000000004</v>
      </c>
      <c r="AZ88" s="26">
        <f ca="1">-OFFSET(AZ61,0,VLOOKUP($B88,Settings!$AX:$BI,12,0))*(1+Inputs!$IU$26)</f>
        <v>-281.97750000000002</v>
      </c>
      <c r="BA88" s="26">
        <f ca="1">-OFFSET(BA61,0,VLOOKUP($B88,Settings!$AX:$BI,12,0))*(1+Inputs!$IU$26)</f>
        <v>-245.25375</v>
      </c>
      <c r="BB88" s="26">
        <f ca="1">-OFFSET(BB61,0,VLOOKUP($B88,Settings!$AX:$BI,12,0))*(1+Inputs!$IU$26)</f>
        <v>-275.25750000000005</v>
      </c>
      <c r="BC88" s="26">
        <f ca="1">-OFFSET(BC61,0,VLOOKUP($B88,Settings!$AX:$BI,12,0))*(1+Inputs!$IU$26)</f>
        <v>-279.82499999999999</v>
      </c>
      <c r="BD88" s="26">
        <f ca="1">-OFFSET(BD61,0,VLOOKUP($B88,Settings!$AX:$BI,12,0))*(1+Inputs!$IU$26)</f>
        <v>-285.07500000000005</v>
      </c>
      <c r="BE88" s="26">
        <f ca="1">-OFFSET(BE61,0,VLOOKUP($B88,Settings!$AX:$BI,12,0))*(1+Inputs!$IU$26)</f>
        <v>-290.58749999999998</v>
      </c>
      <c r="BF88" s="26">
        <f ca="1">-OFFSET(BF61,0,VLOOKUP($B88,Settings!$AX:$BI,12,0))*(1+Inputs!$IU$26)</f>
        <v>-200.99625</v>
      </c>
      <c r="BG88" s="26">
        <f ca="1">-OFFSET(BG61,0,VLOOKUP($B88,Settings!$AX:$BI,12,0))*(1+Inputs!$IU$26)</f>
        <v>-278.61749999999995</v>
      </c>
      <c r="BH88" s="26">
        <f ca="1">-OFFSET(BH61,0,VLOOKUP($B88,Settings!$AX:$BI,12,0))*(1+Inputs!$IU$26)</f>
        <v>-263.55</v>
      </c>
      <c r="BI88" s="26">
        <f ca="1">-OFFSET(BI61,0,VLOOKUP($B88,Settings!$AX:$BI,12,0))*(1+Inputs!$IU$26)</f>
        <v>-272.16000000000003</v>
      </c>
      <c r="BJ88" s="26">
        <f ca="1">-OFFSET(BJ61,0,VLOOKUP($B88,Settings!$AX:$BI,12,0))*(1+Inputs!$IU$26)</f>
        <v>-265.83375000000001</v>
      </c>
      <c r="BK88" s="26">
        <f ca="1">-OFFSET(BK61,0,VLOOKUP($B88,Settings!$AX:$BI,12,0))*(1+Inputs!$IU$26)</f>
        <v>-267.98625000000004</v>
      </c>
      <c r="BL88" s="26">
        <f ca="1">-OFFSET(BL61,0,VLOOKUP($B88,Settings!$AX:$BI,12,0))*(1+Inputs!$IU$26)</f>
        <v>-315.21000000000004</v>
      </c>
      <c r="BM88" s="26">
        <f ca="1">-OFFSET(BM61,0,VLOOKUP($B88,Settings!$AX:$BI,12,0))*(1+Inputs!$IU$26)</f>
        <v>-260.19</v>
      </c>
      <c r="BN88" s="26">
        <f ca="1">-OFFSET(BN61,0,VLOOKUP($B88,Settings!$AX:$BI,12,0))*(1+Inputs!$IU$26)</f>
        <v>-301.08750000000003</v>
      </c>
      <c r="BO88" s="26">
        <f ca="1">-OFFSET(BO61,0,VLOOKUP($B88,Settings!$AX:$BI,12,0))*(1+Inputs!$IU$26)</f>
        <v>-308.7525</v>
      </c>
      <c r="BP88" s="26">
        <f ca="1">-OFFSET(BP61,0,VLOOKUP($B88,Settings!$AX:$BI,12,0))*(1+Inputs!$IU$26)</f>
        <v>-307.54500000000002</v>
      </c>
      <c r="BQ88" s="26">
        <f ca="1">-OFFSET(BQ61,0,VLOOKUP($B88,Settings!$AX:$BI,12,0))*(1+Inputs!$IU$26)</f>
        <v>-307.8075</v>
      </c>
      <c r="BR88" s="26">
        <f ca="1">-OFFSET(BR61,0,VLOOKUP($B88,Settings!$AX:$BI,12,0))*(1+Inputs!$IU$26)</f>
        <v>-210.94500000000005</v>
      </c>
      <c r="BS88" s="26">
        <f ca="1">-OFFSET(BS61,0,VLOOKUP($B88,Settings!$AX:$BI,12,0))*(1+Inputs!$IU$26)</f>
        <v>-286.28250000000003</v>
      </c>
      <c r="BT88" s="26">
        <f ca="1">-OFFSET(BT61,0,VLOOKUP($B88,Settings!$AX:$BI,12,0))*(1+Inputs!$IU$26)</f>
        <v>-276.33375000000001</v>
      </c>
      <c r="BU88" s="26">
        <f ca="1">-OFFSET(BU61,0,VLOOKUP($B88,Settings!$AX:$BI,12,0))*(1+Inputs!$IU$26)</f>
        <v>-294.76124999999996</v>
      </c>
      <c r="BV88" s="26">
        <f ca="1">-OFFSET(BV61,0,VLOOKUP($B88,Settings!$AX:$BI,12,0))*(1+Inputs!$IU$26)</f>
        <v>-273.36750000000001</v>
      </c>
      <c r="BW88" s="26">
        <f ca="1">-OFFSET(BW61,0,VLOOKUP($B88,Settings!$AX:$BI,12,0))*(1+Inputs!$IU$26)</f>
        <v>-284.94375000000002</v>
      </c>
      <c r="BX88" s="26">
        <f ca="1">-OFFSET(BX61,0,VLOOKUP($B88,Settings!$AX:$BI,12,0))*(1+Inputs!$IU$26)</f>
        <v>-330.14625000000001</v>
      </c>
      <c r="BY88" s="26">
        <f ca="1">-OFFSET(BY61,0,VLOOKUP($B88,Settings!$AX:$BI,12,0))*(1+Inputs!$IU$26)</f>
        <v>-277.54124999999999</v>
      </c>
      <c r="BZ88" s="26">
        <f ca="1">-OFFSET(BZ61,0,VLOOKUP($B88,Settings!$AX:$BI,12,0))*(1+Inputs!$IU$26)</f>
        <v>-318.57</v>
      </c>
      <c r="CA88" s="26">
        <f ca="1">-OFFSET(CA61,0,VLOOKUP($B88,Settings!$AX:$BI,12,0))*(1+Inputs!$IU$26)</f>
        <v>-318.43875000000003</v>
      </c>
      <c r="CB88" s="26">
        <f ca="1">-OFFSET(CB61,0,VLOOKUP($B88,Settings!$AX:$BI,12,0))*(1+Inputs!$IU$26)</f>
        <v>-320.72250000000003</v>
      </c>
      <c r="CC88" s="26">
        <f ca="1">-OFFSET(CC61,0,VLOOKUP($B88,Settings!$AX:$BI,12,0))*(1+Inputs!$IU$26)</f>
        <v>-360.28125</v>
      </c>
      <c r="CD88" s="26">
        <f ca="1">-OFFSET(CD61,0,VLOOKUP($B88,Settings!$AX:$BI,12,0))*(1+Inputs!$IU$26)</f>
        <v>-239.8725</v>
      </c>
      <c r="CE88" s="26">
        <f ca="1">-OFFSET(CE61,0,VLOOKUP($B88,Settings!$AX:$BI,12,0))*(1+Inputs!$IU$26)</f>
        <v>-323.68875000000003</v>
      </c>
      <c r="CF88" s="26">
        <f ca="1">-OFFSET(CF61,0,VLOOKUP($B88,Settings!$AX:$BI,12,0))*(1+Inputs!$IU$26)</f>
        <v>-310.77375000000001</v>
      </c>
      <c r="CG88" s="26">
        <f ca="1">-OFFSET(CG61,0,VLOOKUP($B88,Settings!$AX:$BI,12,0))*(1+Inputs!$IU$26)</f>
        <v>-333.375</v>
      </c>
      <c r="CH88" s="26">
        <f ca="1">-OFFSET(CH61,0,VLOOKUP($B88,Settings!$AX:$BI,12,0))*(1+Inputs!$IU$26)</f>
        <v>-315.21000000000004</v>
      </c>
      <c r="CI88" s="26">
        <f ca="1">-OFFSET(CI61,0,VLOOKUP($B88,Settings!$AX:$BI,12,0))*(1+Inputs!$IU$26)</f>
        <v>-325.84125000000006</v>
      </c>
      <c r="CJ88" s="26">
        <f ca="1">-OFFSET(CJ61,0,VLOOKUP($B88,Settings!$AX:$BI,12,0))*(1+Inputs!$IU$26)</f>
        <v>-365.92500000000001</v>
      </c>
      <c r="CK88" s="26">
        <f ca="1">-OFFSET(CK61,0,VLOOKUP($B88,Settings!$AX:$BI,12,0))*(1+Inputs!$IU$26)</f>
        <v>-313.18875000000003</v>
      </c>
      <c r="CL88" s="26">
        <f ca="1">-OFFSET(CL61,0,VLOOKUP($B88,Settings!$AX:$BI,12,0))*(1+Inputs!$IU$26)</f>
        <v>-372.38249999999999</v>
      </c>
      <c r="CM88" s="26">
        <f ca="1">-OFFSET(CM61,0,VLOOKUP($B88,Settings!$AX:$BI,12,0))*(1+Inputs!$IU$26)</f>
        <v>-352.87874999999997</v>
      </c>
    </row>
    <row r="89" spans="2:91" hidden="1" x14ac:dyDescent="0.2">
      <c r="B89" s="234" t="str">
        <f>Inputs!GY30</f>
        <v>Spices and other additives</v>
      </c>
      <c r="C89" s="19" t="str">
        <f>Inputs!$J$16</f>
        <v>EUR</v>
      </c>
      <c r="D89" s="19" t="s">
        <v>19</v>
      </c>
      <c r="E89" s="27">
        <f t="shared" ca="1" si="91"/>
        <v>-1380.5504999999998</v>
      </c>
      <c r="F89" s="27">
        <f t="shared" ca="1" si="91"/>
        <v>-5839.7535000000007</v>
      </c>
      <c r="G89" s="27">
        <f t="shared" ca="1" si="91"/>
        <v>-6338.6189999999997</v>
      </c>
      <c r="H89" s="27">
        <f t="shared" ca="1" si="91"/>
        <v>-6656.548499999999</v>
      </c>
      <c r="I89" s="27">
        <f t="shared" ca="1" si="91"/>
        <v>-7573.2615000000005</v>
      </c>
      <c r="J89" s="27"/>
      <c r="K89" s="27">
        <f t="shared" ca="1" si="92"/>
        <v>0</v>
      </c>
      <c r="L89" s="27">
        <f t="shared" ca="1" si="92"/>
        <v>0</v>
      </c>
      <c r="M89" s="27">
        <f t="shared" ca="1" si="92"/>
        <v>0</v>
      </c>
      <c r="N89" s="27">
        <f t="shared" ca="1" si="92"/>
        <v>-1380.5504999999998</v>
      </c>
      <c r="O89" s="27">
        <f t="shared" ca="1" si="92"/>
        <v>-1358.2170000000001</v>
      </c>
      <c r="P89" s="27">
        <f t="shared" ca="1" si="92"/>
        <v>-1406.6010000000001</v>
      </c>
      <c r="Q89" s="27">
        <f t="shared" ca="1" si="92"/>
        <v>-1476.9720000000002</v>
      </c>
      <c r="R89" s="27">
        <f t="shared" ca="1" si="92"/>
        <v>-1597.9634999999998</v>
      </c>
      <c r="S89" s="27">
        <f t="shared" ca="1" si="92"/>
        <v>-1464.6869999999999</v>
      </c>
      <c r="T89" s="27">
        <f t="shared" ca="1" si="92"/>
        <v>-1525.0095000000001</v>
      </c>
      <c r="U89" s="27">
        <f t="shared" ca="1" si="93"/>
        <v>-1604.1059999999998</v>
      </c>
      <c r="V89" s="27">
        <f t="shared" ca="1" si="93"/>
        <v>-1744.8164999999999</v>
      </c>
      <c r="W89" s="27">
        <f t="shared" ca="1" si="93"/>
        <v>-1531.53</v>
      </c>
      <c r="X89" s="27">
        <f t="shared" ca="1" si="93"/>
        <v>-1605.9644999999998</v>
      </c>
      <c r="Y89" s="27">
        <f t="shared" ca="1" si="93"/>
        <v>-1697.5349999999999</v>
      </c>
      <c r="Z89" s="27">
        <f t="shared" ca="1" si="93"/>
        <v>-1821.5189999999998</v>
      </c>
      <c r="AA89" s="27">
        <f t="shared" ca="1" si="93"/>
        <v>-1757.2905000000001</v>
      </c>
      <c r="AB89" s="27">
        <f t="shared" ca="1" si="93"/>
        <v>-1825.0469999999998</v>
      </c>
      <c r="AC89" s="27">
        <f t="shared" ca="1" si="93"/>
        <v>-1911.6090000000002</v>
      </c>
      <c r="AD89" s="27">
        <f t="shared" ca="1" si="87"/>
        <v>-2079.3150000000001</v>
      </c>
      <c r="AE89" s="27"/>
      <c r="AF89" s="26">
        <f ca="1">-OFFSET(AF62,0,VLOOKUP($B89,Settings!$AX:$BI,12,0))*(1+Inputs!$IU$26)</f>
        <v>0</v>
      </c>
      <c r="AG89" s="26">
        <f ca="1">-OFFSET(AG62,0,VLOOKUP($B89,Settings!$AX:$BI,12,0))*(1+Inputs!$IU$26)</f>
        <v>0</v>
      </c>
      <c r="AH89" s="26">
        <f ca="1">-OFFSET(AH62,0,VLOOKUP($B89,Settings!$AX:$BI,12,0))*(1+Inputs!$IU$26)</f>
        <v>0</v>
      </c>
      <c r="AI89" s="26">
        <f ca="1">-OFFSET(AI62,0,VLOOKUP($B89,Settings!$AX:$BI,12,0))*(1+Inputs!$IU$26)</f>
        <v>0</v>
      </c>
      <c r="AJ89" s="26">
        <f ca="1">-OFFSET(AJ62,0,VLOOKUP($B89,Settings!$AX:$BI,12,0))*(1+Inputs!$IU$26)</f>
        <v>0</v>
      </c>
      <c r="AK89" s="26">
        <f ca="1">-OFFSET(AK62,0,VLOOKUP($B89,Settings!$AX:$BI,12,0))*(1+Inputs!$IU$26)</f>
        <v>0</v>
      </c>
      <c r="AL89" s="26">
        <f ca="1">-OFFSET(AL62,0,VLOOKUP($B89,Settings!$AX:$BI,12,0))*(1+Inputs!$IU$26)</f>
        <v>0</v>
      </c>
      <c r="AM89" s="26">
        <f ca="1">-OFFSET(AM62,0,VLOOKUP($B89,Settings!$AX:$BI,12,0))*(1+Inputs!$IU$26)</f>
        <v>0</v>
      </c>
      <c r="AN89" s="26">
        <f ca="1">-OFFSET(AN62,0,VLOOKUP($B89,Settings!$AX:$BI,12,0))*(1+Inputs!$IU$26)</f>
        <v>0</v>
      </c>
      <c r="AO89" s="26">
        <f ca="1">-OFFSET(AO62,0,VLOOKUP($B89,Settings!$AX:$BI,12,0))*(1+Inputs!$IU$26)</f>
        <v>-454.5449999999999</v>
      </c>
      <c r="AP89" s="26">
        <f ca="1">-OFFSET(AP62,0,VLOOKUP($B89,Settings!$AX:$BI,12,0))*(1+Inputs!$IU$26)</f>
        <v>-447.64650000000006</v>
      </c>
      <c r="AQ89" s="26">
        <f ca="1">-OFFSET(AQ62,0,VLOOKUP($B89,Settings!$AX:$BI,12,0))*(1+Inputs!$IU$26)</f>
        <v>-478.35899999999992</v>
      </c>
      <c r="AR89" s="26">
        <f ca="1">-OFFSET(AR62,0,VLOOKUP($B89,Settings!$AX:$BI,12,0))*(1+Inputs!$IU$26)</f>
        <v>-509.4495</v>
      </c>
      <c r="AS89" s="26">
        <f ca="1">-OFFSET(AS62,0,VLOOKUP($B89,Settings!$AX:$BI,12,0))*(1+Inputs!$IU$26)</f>
        <v>-357.93450000000001</v>
      </c>
      <c r="AT89" s="26">
        <f ca="1">-OFFSET(AT62,0,VLOOKUP($B89,Settings!$AX:$BI,12,0))*(1+Inputs!$IU$26)</f>
        <v>-490.83299999999997</v>
      </c>
      <c r="AU89" s="26">
        <f ca="1">-OFFSET(AU62,0,VLOOKUP($B89,Settings!$AX:$BI,12,0))*(1+Inputs!$IU$26)</f>
        <v>-455.8365</v>
      </c>
      <c r="AV89" s="26">
        <f ca="1">-OFFSET(AV62,0,VLOOKUP($B89,Settings!$AX:$BI,12,0))*(1+Inputs!$IU$26)</f>
        <v>-474.26400000000001</v>
      </c>
      <c r="AW89" s="26">
        <f ca="1">-OFFSET(AW62,0,VLOOKUP($B89,Settings!$AX:$BI,12,0))*(1+Inputs!$IU$26)</f>
        <v>-476.50049999999999</v>
      </c>
      <c r="AX89" s="26">
        <f ca="1">-OFFSET(AX62,0,VLOOKUP($B89,Settings!$AX:$BI,12,0))*(1+Inputs!$IU$26)</f>
        <v>-474.26400000000001</v>
      </c>
      <c r="AY89" s="26">
        <f ca="1">-OFFSET(AY62,0,VLOOKUP($B89,Settings!$AX:$BI,12,0))*(1+Inputs!$IU$26)</f>
        <v>-536.25600000000009</v>
      </c>
      <c r="AZ89" s="26">
        <f ca="1">-OFFSET(AZ62,0,VLOOKUP($B89,Settings!$AX:$BI,12,0))*(1+Inputs!$IU$26)</f>
        <v>-466.45200000000011</v>
      </c>
      <c r="BA89" s="26">
        <f ca="1">-OFFSET(BA62,0,VLOOKUP($B89,Settings!$AX:$BI,12,0))*(1+Inputs!$IU$26)</f>
        <v>-523.404</v>
      </c>
      <c r="BB89" s="26">
        <f ca="1">-OFFSET(BB62,0,VLOOKUP($B89,Settings!$AX:$BI,12,0))*(1+Inputs!$IU$26)</f>
        <v>-532.35</v>
      </c>
      <c r="BC89" s="26">
        <f ca="1">-OFFSET(BC62,0,VLOOKUP($B89,Settings!$AX:$BI,12,0))*(1+Inputs!$IU$26)</f>
        <v>-542.20949999999993</v>
      </c>
      <c r="BD89" s="26">
        <f ca="1">-OFFSET(BD62,0,VLOOKUP($B89,Settings!$AX:$BI,12,0))*(1+Inputs!$IU$26)</f>
        <v>-552.63600000000008</v>
      </c>
      <c r="BE89" s="26">
        <f ca="1">-OFFSET(BE62,0,VLOOKUP($B89,Settings!$AX:$BI,12,0))*(1+Inputs!$IU$26)</f>
        <v>-382.12650000000002</v>
      </c>
      <c r="BF89" s="26">
        <f ca="1">-OFFSET(BF62,0,VLOOKUP($B89,Settings!$AX:$BI,12,0))*(1+Inputs!$IU$26)</f>
        <v>-529.92449999999985</v>
      </c>
      <c r="BG89" s="26">
        <f ca="1">-OFFSET(BG62,0,VLOOKUP($B89,Settings!$AX:$BI,12,0))*(1+Inputs!$IU$26)</f>
        <v>-501.44850000000008</v>
      </c>
      <c r="BH89" s="26">
        <f ca="1">-OFFSET(BH62,0,VLOOKUP($B89,Settings!$AX:$BI,12,0))*(1+Inputs!$IU$26)</f>
        <v>-517.82850000000008</v>
      </c>
      <c r="BI89" s="26">
        <f ca="1">-OFFSET(BI62,0,VLOOKUP($B89,Settings!$AX:$BI,12,0))*(1+Inputs!$IU$26)</f>
        <v>-505.73249999999996</v>
      </c>
      <c r="BJ89" s="26">
        <f ca="1">-OFFSET(BJ62,0,VLOOKUP($B89,Settings!$AX:$BI,12,0))*(1+Inputs!$IU$26)</f>
        <v>-509.82750000000004</v>
      </c>
      <c r="BK89" s="26">
        <f ca="1">-OFFSET(BK62,0,VLOOKUP($B89,Settings!$AX:$BI,12,0))*(1+Inputs!$IU$26)</f>
        <v>-599.53949999999998</v>
      </c>
      <c r="BL89" s="26">
        <f ca="1">-OFFSET(BL62,0,VLOOKUP($B89,Settings!$AX:$BI,12,0))*(1+Inputs!$IU$26)</f>
        <v>-494.73899999999992</v>
      </c>
      <c r="BM89" s="26">
        <f ca="1">-OFFSET(BM62,0,VLOOKUP($B89,Settings!$AX:$BI,12,0))*(1+Inputs!$IU$26)</f>
        <v>-572.54399999999998</v>
      </c>
      <c r="BN89" s="26">
        <f ca="1">-OFFSET(BN62,0,VLOOKUP($B89,Settings!$AX:$BI,12,0))*(1+Inputs!$IU$26)</f>
        <v>-587.25450000000001</v>
      </c>
      <c r="BO89" s="26">
        <f ca="1">-OFFSET(BO62,0,VLOOKUP($B89,Settings!$AX:$BI,12,0))*(1+Inputs!$IU$26)</f>
        <v>-585.01800000000003</v>
      </c>
      <c r="BP89" s="26">
        <f ca="1">-OFFSET(BP62,0,VLOOKUP($B89,Settings!$AX:$BI,12,0))*(1+Inputs!$IU$26)</f>
        <v>-585.58500000000004</v>
      </c>
      <c r="BQ89" s="26">
        <f ca="1">-OFFSET(BQ62,0,VLOOKUP($B89,Settings!$AX:$BI,12,0))*(1+Inputs!$IU$26)</f>
        <v>-401.31</v>
      </c>
      <c r="BR89" s="26">
        <f ca="1">-OFFSET(BR62,0,VLOOKUP($B89,Settings!$AX:$BI,12,0))*(1+Inputs!$IU$26)</f>
        <v>-544.63499999999999</v>
      </c>
      <c r="BS89" s="26">
        <f ca="1">-OFFSET(BS62,0,VLOOKUP($B89,Settings!$AX:$BI,12,0))*(1+Inputs!$IU$26)</f>
        <v>-525.45150000000001</v>
      </c>
      <c r="BT89" s="26">
        <f ca="1">-OFFSET(BT62,0,VLOOKUP($B89,Settings!$AX:$BI,12,0))*(1+Inputs!$IU$26)</f>
        <v>-560.63699999999994</v>
      </c>
      <c r="BU89" s="26">
        <f ca="1">-OFFSET(BU62,0,VLOOKUP($B89,Settings!$AX:$BI,12,0))*(1+Inputs!$IU$26)</f>
        <v>-519.87599999999998</v>
      </c>
      <c r="BV89" s="26">
        <f ca="1">-OFFSET(BV62,0,VLOOKUP($B89,Settings!$AX:$BI,12,0))*(1+Inputs!$IU$26)</f>
        <v>-541.83150000000001</v>
      </c>
      <c r="BW89" s="26">
        <f ca="1">-OFFSET(BW62,0,VLOOKUP($B89,Settings!$AX:$BI,12,0))*(1+Inputs!$IU$26)</f>
        <v>-627.82650000000001</v>
      </c>
      <c r="BX89" s="26">
        <f ca="1">-OFFSET(BX62,0,VLOOKUP($B89,Settings!$AX:$BI,12,0))*(1+Inputs!$IU$26)</f>
        <v>-527.87699999999995</v>
      </c>
      <c r="BY89" s="26">
        <f ca="1">-OFFSET(BY62,0,VLOOKUP($B89,Settings!$AX:$BI,12,0))*(1+Inputs!$IU$26)</f>
        <v>-606.06000000000006</v>
      </c>
      <c r="BZ89" s="26">
        <f ca="1">-OFFSET(BZ62,0,VLOOKUP($B89,Settings!$AX:$BI,12,0))*(1+Inputs!$IU$26)</f>
        <v>-605.49299999999994</v>
      </c>
      <c r="CA89" s="26">
        <f ca="1">-OFFSET(CA62,0,VLOOKUP($B89,Settings!$AX:$BI,12,0))*(1+Inputs!$IU$26)</f>
        <v>-609.96600000000001</v>
      </c>
      <c r="CB89" s="26">
        <f ca="1">-OFFSET(CB62,0,VLOOKUP($B89,Settings!$AX:$BI,12,0))*(1+Inputs!$IU$26)</f>
        <v>-685.3454999999999</v>
      </c>
      <c r="CC89" s="26">
        <f ca="1">-OFFSET(CC62,0,VLOOKUP($B89,Settings!$AX:$BI,12,0))*(1+Inputs!$IU$26)</f>
        <v>-456.21449999999993</v>
      </c>
      <c r="CD89" s="26">
        <f ca="1">-OFFSET(CD62,0,VLOOKUP($B89,Settings!$AX:$BI,12,0))*(1+Inputs!$IU$26)</f>
        <v>-615.73050000000012</v>
      </c>
      <c r="CE89" s="26">
        <f ca="1">-OFFSET(CE62,0,VLOOKUP($B89,Settings!$AX:$BI,12,0))*(1+Inputs!$IU$26)</f>
        <v>-591.16049999999996</v>
      </c>
      <c r="CF89" s="26">
        <f ca="1">-OFFSET(CF62,0,VLOOKUP($B89,Settings!$AX:$BI,12,0))*(1+Inputs!$IU$26)</f>
        <v>-634.15800000000002</v>
      </c>
      <c r="CG89" s="26">
        <f ca="1">-OFFSET(CG62,0,VLOOKUP($B89,Settings!$AX:$BI,12,0))*(1+Inputs!$IU$26)</f>
        <v>-599.72849999999994</v>
      </c>
      <c r="CH89" s="26">
        <f ca="1">-OFFSET(CH62,0,VLOOKUP($B89,Settings!$AX:$BI,12,0))*(1+Inputs!$IU$26)</f>
        <v>-619.63650000000007</v>
      </c>
      <c r="CI89" s="26">
        <f ca="1">-OFFSET(CI62,0,VLOOKUP($B89,Settings!$AX:$BI,12,0))*(1+Inputs!$IU$26)</f>
        <v>-696.15</v>
      </c>
      <c r="CJ89" s="26">
        <f ca="1">-OFFSET(CJ62,0,VLOOKUP($B89,Settings!$AX:$BI,12,0))*(1+Inputs!$IU$26)</f>
        <v>-595.82249999999999</v>
      </c>
      <c r="CK89" s="26">
        <f ca="1">-OFFSET(CK62,0,VLOOKUP($B89,Settings!$AX:$BI,12,0))*(1+Inputs!$IU$26)</f>
        <v>-708.43500000000006</v>
      </c>
      <c r="CL89" s="26">
        <f ca="1">-OFFSET(CL62,0,VLOOKUP($B89,Settings!$AX:$BI,12,0))*(1+Inputs!$IU$26)</f>
        <v>-671.39100000000008</v>
      </c>
      <c r="CM89" s="26">
        <f ca="1">-OFFSET(CM62,0,VLOOKUP($B89,Settings!$AX:$BI,12,0))*(1+Inputs!$IU$26)</f>
        <v>-699.48900000000003</v>
      </c>
    </row>
    <row r="90" spans="2:91" hidden="1" x14ac:dyDescent="0.2">
      <c r="B90" s="234" t="str">
        <f>Inputs!GY31</f>
        <v>Fruits</v>
      </c>
      <c r="C90" s="19" t="str">
        <f>Inputs!$J$16</f>
        <v>EUR</v>
      </c>
      <c r="D90" s="19" t="s">
        <v>19</v>
      </c>
      <c r="E90" s="27">
        <f t="shared" ca="1" si="91"/>
        <v>-10881.336375000003</v>
      </c>
      <c r="F90" s="27">
        <f t="shared" ca="1" si="91"/>
        <v>-46024.114500000003</v>
      </c>
      <c r="G90" s="27">
        <f t="shared" ca="1" si="91"/>
        <v>-49966.923824999998</v>
      </c>
      <c r="H90" s="27">
        <f t="shared" ca="1" si="91"/>
        <v>-52485.860700000005</v>
      </c>
      <c r="I90" s="27">
        <f t="shared" ca="1" si="91"/>
        <v>-59705.386650000008</v>
      </c>
      <c r="J90" s="27"/>
      <c r="K90" s="27">
        <f t="shared" ca="1" si="92"/>
        <v>0</v>
      </c>
      <c r="L90" s="27">
        <f t="shared" ca="1" si="92"/>
        <v>0</v>
      </c>
      <c r="M90" s="27">
        <f t="shared" ca="1" si="92"/>
        <v>0</v>
      </c>
      <c r="N90" s="27">
        <f t="shared" ca="1" si="92"/>
        <v>-10881.336375000003</v>
      </c>
      <c r="O90" s="27">
        <f t="shared" ca="1" si="92"/>
        <v>-10706.602725000001</v>
      </c>
      <c r="P90" s="27">
        <f t="shared" ca="1" si="92"/>
        <v>-11079.268199999999</v>
      </c>
      <c r="Q90" s="27">
        <f t="shared" ca="1" si="92"/>
        <v>-11642.555925000001</v>
      </c>
      <c r="R90" s="27">
        <f t="shared" ca="1" si="92"/>
        <v>-12595.68765</v>
      </c>
      <c r="S90" s="27">
        <f t="shared" ca="1" si="92"/>
        <v>-11545.627274999999</v>
      </c>
      <c r="T90" s="27">
        <f t="shared" ca="1" si="92"/>
        <v>-12025.274625000002</v>
      </c>
      <c r="U90" s="27">
        <f t="shared" ca="1" si="93"/>
        <v>-12644.151975000001</v>
      </c>
      <c r="V90" s="27">
        <f t="shared" ca="1" si="93"/>
        <v>-13751.86995</v>
      </c>
      <c r="W90" s="27">
        <f t="shared" ca="1" si="93"/>
        <v>-12081.724200000001</v>
      </c>
      <c r="X90" s="27">
        <f t="shared" ca="1" si="93"/>
        <v>-12660.30675</v>
      </c>
      <c r="Y90" s="27">
        <f t="shared" ca="1" si="93"/>
        <v>-13378.262624999999</v>
      </c>
      <c r="Z90" s="27">
        <f t="shared" ca="1" si="93"/>
        <v>-14365.567125000001</v>
      </c>
      <c r="AA90" s="27">
        <f t="shared" ca="1" si="93"/>
        <v>-13848.798600000002</v>
      </c>
      <c r="AB90" s="27">
        <f t="shared" ca="1" si="93"/>
        <v>-14384.977425000001</v>
      </c>
      <c r="AC90" s="27">
        <f t="shared" ca="1" si="93"/>
        <v>-15076.479600000001</v>
      </c>
      <c r="AD90" s="27">
        <f t="shared" ca="1" si="87"/>
        <v>-16395.131025000002</v>
      </c>
      <c r="AE90" s="27"/>
      <c r="AF90" s="26">
        <f ca="1">-OFFSET(AF63,0,VLOOKUP($B90,Settings!$AX:$BI,12,0))*(1+Inputs!$IU$26)</f>
        <v>0</v>
      </c>
      <c r="AG90" s="26">
        <f ca="1">-OFFSET(AG63,0,VLOOKUP($B90,Settings!$AX:$BI,12,0))*(1+Inputs!$IU$26)</f>
        <v>0</v>
      </c>
      <c r="AH90" s="26">
        <f ca="1">-OFFSET(AH63,0,VLOOKUP($B90,Settings!$AX:$BI,12,0))*(1+Inputs!$IU$26)</f>
        <v>0</v>
      </c>
      <c r="AI90" s="26">
        <f ca="1">-OFFSET(AI63,0,VLOOKUP($B90,Settings!$AX:$BI,12,0))*(1+Inputs!$IU$26)</f>
        <v>0</v>
      </c>
      <c r="AJ90" s="26">
        <f ca="1">-OFFSET(AJ63,0,VLOOKUP($B90,Settings!$AX:$BI,12,0))*(1+Inputs!$IU$26)</f>
        <v>0</v>
      </c>
      <c r="AK90" s="26">
        <f ca="1">-OFFSET(AK63,0,VLOOKUP($B90,Settings!$AX:$BI,12,0))*(1+Inputs!$IU$26)</f>
        <v>0</v>
      </c>
      <c r="AL90" s="26">
        <f ca="1">-OFFSET(AL63,0,VLOOKUP($B90,Settings!$AX:$BI,12,0))*(1+Inputs!$IU$26)</f>
        <v>0</v>
      </c>
      <c r="AM90" s="26">
        <f ca="1">-OFFSET(AM63,0,VLOOKUP($B90,Settings!$AX:$BI,12,0))*(1+Inputs!$IU$26)</f>
        <v>0</v>
      </c>
      <c r="AN90" s="26">
        <f ca="1">-OFFSET(AN63,0,VLOOKUP($B90,Settings!$AX:$BI,12,0))*(1+Inputs!$IU$26)</f>
        <v>0</v>
      </c>
      <c r="AO90" s="26">
        <f ca="1">-OFFSET(AO63,0,VLOOKUP($B90,Settings!$AX:$BI,12,0))*(1+Inputs!$IU$26)</f>
        <v>-3585.3362999999999</v>
      </c>
      <c r="AP90" s="26">
        <f ca="1">-OFFSET(AP63,0,VLOOKUP($B90,Settings!$AX:$BI,12,0))*(1+Inputs!$IU$26)</f>
        <v>-3526.8392250000006</v>
      </c>
      <c r="AQ90" s="26">
        <f ca="1">-OFFSET(AQ63,0,VLOOKUP($B90,Settings!$AX:$BI,12,0))*(1+Inputs!$IU$26)</f>
        <v>-3769.1608500000011</v>
      </c>
      <c r="AR90" s="26">
        <f ca="1">-OFFSET(AR63,0,VLOOKUP($B90,Settings!$AX:$BI,12,0))*(1+Inputs!$IU$26)</f>
        <v>-4016.4988500000009</v>
      </c>
      <c r="AS90" s="26">
        <f ca="1">-OFFSET(AS63,0,VLOOKUP($B90,Settings!$AX:$BI,12,0))*(1+Inputs!$IU$26)</f>
        <v>-2821.0455000000002</v>
      </c>
      <c r="AT90" s="26">
        <f ca="1">-OFFSET(AT63,0,VLOOKUP($B90,Settings!$AX:$BI,12,0))*(1+Inputs!$IU$26)</f>
        <v>-3869.0583749999996</v>
      </c>
      <c r="AU90" s="26">
        <f ca="1">-OFFSET(AU63,0,VLOOKUP($B90,Settings!$AX:$BI,12,0))*(1+Inputs!$IU$26)</f>
        <v>-3589.4108249999999</v>
      </c>
      <c r="AV90" s="26">
        <f ca="1">-OFFSET(AV63,0,VLOOKUP($B90,Settings!$AX:$BI,12,0))*(1+Inputs!$IU$26)</f>
        <v>-3735.82755</v>
      </c>
      <c r="AW90" s="26">
        <f ca="1">-OFFSET(AW63,0,VLOOKUP($B90,Settings!$AX:$BI,12,0))*(1+Inputs!$IU$26)</f>
        <v>-3754.0298249999996</v>
      </c>
      <c r="AX90" s="26">
        <f ca="1">-OFFSET(AX63,0,VLOOKUP($B90,Settings!$AX:$BI,12,0))*(1+Inputs!$IU$26)</f>
        <v>-3736.8513000000003</v>
      </c>
      <c r="AY90" s="26">
        <f ca="1">-OFFSET(AY63,0,VLOOKUP($B90,Settings!$AX:$BI,12,0))*(1+Inputs!$IU$26)</f>
        <v>-4229.4798000000001</v>
      </c>
      <c r="AZ90" s="26">
        <f ca="1">-OFFSET(AZ63,0,VLOOKUP($B90,Settings!$AX:$BI,12,0))*(1+Inputs!$IU$26)</f>
        <v>-3676.2248250000002</v>
      </c>
      <c r="BA90" s="26">
        <f ca="1">-OFFSET(BA63,0,VLOOKUP($B90,Settings!$AX:$BI,12,0))*(1+Inputs!$IU$26)</f>
        <v>-4122.5183999999999</v>
      </c>
      <c r="BB90" s="26">
        <f ca="1">-OFFSET(BB63,0,VLOOKUP($B90,Settings!$AX:$BI,12,0))*(1+Inputs!$IU$26)</f>
        <v>-4199.2177499999998</v>
      </c>
      <c r="BC90" s="26">
        <f ca="1">-OFFSET(BC63,0,VLOOKUP($B90,Settings!$AX:$BI,12,0))*(1+Inputs!$IU$26)</f>
        <v>-4273.9515000000001</v>
      </c>
      <c r="BD90" s="26">
        <f ca="1">-OFFSET(BD63,0,VLOOKUP($B90,Settings!$AX:$BI,12,0))*(1+Inputs!$IU$26)</f>
        <v>-4359.7417500000001</v>
      </c>
      <c r="BE90" s="26">
        <f ca="1">-OFFSET(BE63,0,VLOOKUP($B90,Settings!$AX:$BI,12,0))*(1+Inputs!$IU$26)</f>
        <v>-3007.838925</v>
      </c>
      <c r="BF90" s="26">
        <f ca="1">-OFFSET(BF63,0,VLOOKUP($B90,Settings!$AX:$BI,12,0))*(1+Inputs!$IU$26)</f>
        <v>-4178.0465999999997</v>
      </c>
      <c r="BG90" s="26">
        <f ca="1">-OFFSET(BG63,0,VLOOKUP($B90,Settings!$AX:$BI,12,0))*(1+Inputs!$IU$26)</f>
        <v>-3952.9035000000003</v>
      </c>
      <c r="BH90" s="26">
        <f ca="1">-OFFSET(BH63,0,VLOOKUP($B90,Settings!$AX:$BI,12,0))*(1+Inputs!$IU$26)</f>
        <v>-4082.1417000000006</v>
      </c>
      <c r="BI90" s="26">
        <f ca="1">-OFFSET(BI63,0,VLOOKUP($B90,Settings!$AX:$BI,12,0))*(1+Inputs!$IU$26)</f>
        <v>-3990.2294250000004</v>
      </c>
      <c r="BJ90" s="26">
        <f ca="1">-OFFSET(BJ63,0,VLOOKUP($B90,Settings!$AX:$BI,12,0))*(1+Inputs!$IU$26)</f>
        <v>-4022.5389750000004</v>
      </c>
      <c r="BK90" s="26">
        <f ca="1">-OFFSET(BK63,0,VLOOKUP($B90,Settings!$AX:$BI,12,0))*(1+Inputs!$IU$26)</f>
        <v>-4725.26145</v>
      </c>
      <c r="BL90" s="26">
        <f ca="1">-OFFSET(BL63,0,VLOOKUP($B90,Settings!$AX:$BI,12,0))*(1+Inputs!$IU$26)</f>
        <v>-3896.3515500000003</v>
      </c>
      <c r="BM90" s="26">
        <f ca="1">-OFFSET(BM63,0,VLOOKUP($B90,Settings!$AX:$BI,12,0))*(1+Inputs!$IU$26)</f>
        <v>-4512.2804999999998</v>
      </c>
      <c r="BN90" s="26">
        <f ca="1">-OFFSET(BN63,0,VLOOKUP($B90,Settings!$AX:$BI,12,0))*(1+Inputs!$IU$26)</f>
        <v>-4630.3802999999998</v>
      </c>
      <c r="BO90" s="26">
        <f ca="1">-OFFSET(BO63,0,VLOOKUP($B90,Settings!$AX:$BI,12,0))*(1+Inputs!$IU$26)</f>
        <v>-4609.2091500000006</v>
      </c>
      <c r="BP90" s="26">
        <f ca="1">-OFFSET(BP63,0,VLOOKUP($B90,Settings!$AX:$BI,12,0))*(1+Inputs!$IU$26)</f>
        <v>-4619.2419000000009</v>
      </c>
      <c r="BQ90" s="26">
        <f ca="1">-OFFSET(BQ63,0,VLOOKUP($B90,Settings!$AX:$BI,12,0))*(1+Inputs!$IU$26)</f>
        <v>-3165.3121500000007</v>
      </c>
      <c r="BR90" s="26">
        <f ca="1">-OFFSET(BR63,0,VLOOKUP($B90,Settings!$AX:$BI,12,0))*(1+Inputs!$IU$26)</f>
        <v>-4297.1701499999999</v>
      </c>
      <c r="BS90" s="26">
        <f ca="1">-OFFSET(BS63,0,VLOOKUP($B90,Settings!$AX:$BI,12,0))*(1+Inputs!$IU$26)</f>
        <v>-4138.6731749999999</v>
      </c>
      <c r="BT90" s="26">
        <f ca="1">-OFFSET(BT63,0,VLOOKUP($B90,Settings!$AX:$BI,12,0))*(1+Inputs!$IU$26)</f>
        <v>-4421.3919750000005</v>
      </c>
      <c r="BU90" s="26">
        <f ca="1">-OFFSET(BU63,0,VLOOKUP($B90,Settings!$AX:$BI,12,0))*(1+Inputs!$IU$26)</f>
        <v>-4100.2416000000003</v>
      </c>
      <c r="BV90" s="26">
        <f ca="1">-OFFSET(BV63,0,VLOOKUP($B90,Settings!$AX:$BI,12,0))*(1+Inputs!$IU$26)</f>
        <v>-4268.935125</v>
      </c>
      <c r="BW90" s="26">
        <f ca="1">-OFFSET(BW63,0,VLOOKUP($B90,Settings!$AX:$BI,12,0))*(1+Inputs!$IU$26)</f>
        <v>-4947.4356750000006</v>
      </c>
      <c r="BX90" s="26">
        <f ca="1">-OFFSET(BX63,0,VLOOKUP($B90,Settings!$AX:$BI,12,0))*(1+Inputs!$IU$26)</f>
        <v>-4161.8918249999997</v>
      </c>
      <c r="BY90" s="26">
        <f ca="1">-OFFSET(BY63,0,VLOOKUP($B90,Settings!$AX:$BI,12,0))*(1+Inputs!$IU$26)</f>
        <v>-4779.7659000000003</v>
      </c>
      <c r="BZ90" s="26">
        <f ca="1">-OFFSET(BZ63,0,VLOOKUP($B90,Settings!$AX:$BI,12,0))*(1+Inputs!$IU$26)</f>
        <v>-4773.7257749999999</v>
      </c>
      <c r="CA90" s="26">
        <f ca="1">-OFFSET(CA63,0,VLOOKUP($B90,Settings!$AX:$BI,12,0))*(1+Inputs!$IU$26)</f>
        <v>-4812.0754500000003</v>
      </c>
      <c r="CB90" s="26">
        <f ca="1">-OFFSET(CB63,0,VLOOKUP($B90,Settings!$AX:$BI,12,0))*(1+Inputs!$IU$26)</f>
        <v>-5400.7931250000001</v>
      </c>
      <c r="CC90" s="26">
        <f ca="1">-OFFSET(CC63,0,VLOOKUP($B90,Settings!$AX:$BI,12,0))*(1+Inputs!$IU$26)</f>
        <v>-3596.4747000000002</v>
      </c>
      <c r="CD90" s="26">
        <f ca="1">-OFFSET(CD63,0,VLOOKUP($B90,Settings!$AX:$BI,12,0))*(1+Inputs!$IU$26)</f>
        <v>-4851.5307750000011</v>
      </c>
      <c r="CE90" s="26">
        <f ca="1">-OFFSET(CE63,0,VLOOKUP($B90,Settings!$AX:$BI,12,0))*(1+Inputs!$IU$26)</f>
        <v>-4658.6972249999999</v>
      </c>
      <c r="CF90" s="26">
        <f ca="1">-OFFSET(CF63,0,VLOOKUP($B90,Settings!$AX:$BI,12,0))*(1+Inputs!$IU$26)</f>
        <v>-4997.9475000000002</v>
      </c>
      <c r="CG90" s="26">
        <f ca="1">-OFFSET(CG63,0,VLOOKUP($B90,Settings!$AX:$BI,12,0))*(1+Inputs!$IU$26)</f>
        <v>-4728.3327000000008</v>
      </c>
      <c r="CH90" s="26">
        <f ca="1">-OFFSET(CH63,0,VLOOKUP($B90,Settings!$AX:$BI,12,0))*(1+Inputs!$IU$26)</f>
        <v>-4882.8165749999998</v>
      </c>
      <c r="CI90" s="26">
        <f ca="1">-OFFSET(CI63,0,VLOOKUP($B90,Settings!$AX:$BI,12,0))*(1+Inputs!$IU$26)</f>
        <v>-5492.6235000000006</v>
      </c>
      <c r="CJ90" s="26">
        <f ca="1">-OFFSET(CJ63,0,VLOOKUP($B90,Settings!$AX:$BI,12,0))*(1+Inputs!$IU$26)</f>
        <v>-4701.0395250000001</v>
      </c>
      <c r="CK90" s="26">
        <f ca="1">-OFFSET(CK63,0,VLOOKUP($B90,Settings!$AX:$BI,12,0))*(1+Inputs!$IU$26)</f>
        <v>-5588.5284000000001</v>
      </c>
      <c r="CL90" s="26">
        <f ca="1">-OFFSET(CL63,0,VLOOKUP($B90,Settings!$AX:$BI,12,0))*(1+Inputs!$IU$26)</f>
        <v>-5293.7498250000008</v>
      </c>
      <c r="CM90" s="26">
        <f ca="1">-OFFSET(CM63,0,VLOOKUP($B90,Settings!$AX:$BI,12,0))*(1+Inputs!$IU$26)</f>
        <v>-5512.8528000000006</v>
      </c>
    </row>
    <row r="91" spans="2:91" hidden="1" x14ac:dyDescent="0.2">
      <c r="B91" s="234" t="str">
        <f>Inputs!GY32</f>
        <v>Tea</v>
      </c>
      <c r="C91" s="19" t="str">
        <f>Inputs!$J$16</f>
        <v>EUR</v>
      </c>
      <c r="D91" s="19" t="s">
        <v>19</v>
      </c>
      <c r="E91" s="27">
        <f t="shared" ca="1" si="91"/>
        <v>-5303.0249999999996</v>
      </c>
      <c r="F91" s="27">
        <f t="shared" ca="1" si="91"/>
        <v>-22429.574999999997</v>
      </c>
      <c r="G91" s="27">
        <f t="shared" ca="1" si="91"/>
        <v>-24354.224999999999</v>
      </c>
      <c r="H91" s="27">
        <f t="shared" ca="1" si="91"/>
        <v>-25581.149999999998</v>
      </c>
      <c r="I91" s="27">
        <f t="shared" ca="1" si="91"/>
        <v>-29102.0625</v>
      </c>
      <c r="J91" s="27"/>
      <c r="K91" s="27">
        <f t="shared" ca="1" si="92"/>
        <v>0</v>
      </c>
      <c r="L91" s="27">
        <f t="shared" ca="1" si="92"/>
        <v>0</v>
      </c>
      <c r="M91" s="27">
        <f t="shared" ca="1" si="92"/>
        <v>0</v>
      </c>
      <c r="N91" s="27">
        <f t="shared" ca="1" si="92"/>
        <v>-5303.0249999999996</v>
      </c>
      <c r="O91" s="27">
        <f t="shared" ca="1" si="92"/>
        <v>-5217.9749999999995</v>
      </c>
      <c r="P91" s="27">
        <f t="shared" ca="1" si="92"/>
        <v>-5399.0999999999995</v>
      </c>
      <c r="Q91" s="27">
        <f t="shared" ca="1" si="92"/>
        <v>-5673.9375</v>
      </c>
      <c r="R91" s="27">
        <f t="shared" ca="1" si="92"/>
        <v>-6138.5625</v>
      </c>
      <c r="S91" s="27">
        <f t="shared" ca="1" si="92"/>
        <v>-5626.6875</v>
      </c>
      <c r="T91" s="27">
        <f t="shared" ca="1" si="92"/>
        <v>-5862.1500000000005</v>
      </c>
      <c r="U91" s="27">
        <f t="shared" ca="1" si="93"/>
        <v>-6162.9750000000004</v>
      </c>
      <c r="V91" s="27">
        <f t="shared" ca="1" si="93"/>
        <v>-6702.4124999999985</v>
      </c>
      <c r="W91" s="27">
        <f t="shared" ca="1" si="93"/>
        <v>-5888.9249999999993</v>
      </c>
      <c r="X91" s="27">
        <f t="shared" ca="1" si="93"/>
        <v>-6170.0625</v>
      </c>
      <c r="Y91" s="27">
        <f t="shared" ca="1" si="93"/>
        <v>-6520.5</v>
      </c>
      <c r="Z91" s="27">
        <f t="shared" ca="1" si="93"/>
        <v>-7001.6624999999985</v>
      </c>
      <c r="AA91" s="27">
        <f t="shared" ca="1" si="93"/>
        <v>-6750.4499999999989</v>
      </c>
      <c r="AB91" s="27">
        <f t="shared" ca="1" si="93"/>
        <v>-7011.1125000000002</v>
      </c>
      <c r="AC91" s="27">
        <f t="shared" ca="1" si="93"/>
        <v>-7348.9500000000007</v>
      </c>
      <c r="AD91" s="27">
        <f t="shared" ca="1" si="87"/>
        <v>-7991.55</v>
      </c>
      <c r="AE91" s="27"/>
      <c r="AF91" s="26">
        <f ca="1">-OFFSET(AF64,0,VLOOKUP($B91,Settings!$AX:$BI,12,0))*(1+Inputs!$IU$26)</f>
        <v>0</v>
      </c>
      <c r="AG91" s="26">
        <f ca="1">-OFFSET(AG64,0,VLOOKUP($B91,Settings!$AX:$BI,12,0))*(1+Inputs!$IU$26)</f>
        <v>0</v>
      </c>
      <c r="AH91" s="26">
        <f ca="1">-OFFSET(AH64,0,VLOOKUP($B91,Settings!$AX:$BI,12,0))*(1+Inputs!$IU$26)</f>
        <v>0</v>
      </c>
      <c r="AI91" s="26">
        <f ca="1">-OFFSET(AI64,0,VLOOKUP($B91,Settings!$AX:$BI,12,0))*(1+Inputs!$IU$26)</f>
        <v>0</v>
      </c>
      <c r="AJ91" s="26">
        <f ca="1">-OFFSET(AJ64,0,VLOOKUP($B91,Settings!$AX:$BI,12,0))*(1+Inputs!$IU$26)</f>
        <v>0</v>
      </c>
      <c r="AK91" s="26">
        <f ca="1">-OFFSET(AK64,0,VLOOKUP($B91,Settings!$AX:$BI,12,0))*(1+Inputs!$IU$26)</f>
        <v>0</v>
      </c>
      <c r="AL91" s="26">
        <f ca="1">-OFFSET(AL64,0,VLOOKUP($B91,Settings!$AX:$BI,12,0))*(1+Inputs!$IU$26)</f>
        <v>0</v>
      </c>
      <c r="AM91" s="26">
        <f ca="1">-OFFSET(AM64,0,VLOOKUP($B91,Settings!$AX:$BI,12,0))*(1+Inputs!$IU$26)</f>
        <v>0</v>
      </c>
      <c r="AN91" s="26">
        <f ca="1">-OFFSET(AN64,0,VLOOKUP($B91,Settings!$AX:$BI,12,0))*(1+Inputs!$IU$26)</f>
        <v>0</v>
      </c>
      <c r="AO91" s="26">
        <f ca="1">-OFFSET(AO64,0,VLOOKUP($B91,Settings!$AX:$BI,12,0))*(1+Inputs!$IU$26)</f>
        <v>-1748.25</v>
      </c>
      <c r="AP91" s="26">
        <f ca="1">-OFFSET(AP64,0,VLOOKUP($B91,Settings!$AX:$BI,12,0))*(1+Inputs!$IU$26)</f>
        <v>-1718.325</v>
      </c>
      <c r="AQ91" s="26">
        <f ca="1">-OFFSET(AQ64,0,VLOOKUP($B91,Settings!$AX:$BI,12,0))*(1+Inputs!$IU$26)</f>
        <v>-1836.45</v>
      </c>
      <c r="AR91" s="26">
        <f ca="1">-OFFSET(AR64,0,VLOOKUP($B91,Settings!$AX:$BI,12,0))*(1+Inputs!$IU$26)</f>
        <v>-1957.7249999999999</v>
      </c>
      <c r="AS91" s="26">
        <f ca="1">-OFFSET(AS64,0,VLOOKUP($B91,Settings!$AX:$BI,12,0))*(1+Inputs!$IU$26)</f>
        <v>-1374.9749999999999</v>
      </c>
      <c r="AT91" s="26">
        <f ca="1">-OFFSET(AT64,0,VLOOKUP($B91,Settings!$AX:$BI,12,0))*(1+Inputs!$IU$26)</f>
        <v>-1885.2749999999996</v>
      </c>
      <c r="AU91" s="26">
        <f ca="1">-OFFSET(AU64,0,VLOOKUP($B91,Settings!$AX:$BI,12,0))*(1+Inputs!$IU$26)</f>
        <v>-1749.0374999999999</v>
      </c>
      <c r="AV91" s="26">
        <f ca="1">-OFFSET(AV64,0,VLOOKUP($B91,Settings!$AX:$BI,12,0))*(1+Inputs!$IU$26)</f>
        <v>-1820.6999999999998</v>
      </c>
      <c r="AW91" s="26">
        <f ca="1">-OFFSET(AW64,0,VLOOKUP($B91,Settings!$AX:$BI,12,0))*(1+Inputs!$IU$26)</f>
        <v>-1829.3625</v>
      </c>
      <c r="AX91" s="26">
        <f ca="1">-OFFSET(AX64,0,VLOOKUP($B91,Settings!$AX:$BI,12,0))*(1+Inputs!$IU$26)</f>
        <v>-1820.6999999999998</v>
      </c>
      <c r="AY91" s="26">
        <f ca="1">-OFFSET(AY64,0,VLOOKUP($B91,Settings!$AX:$BI,12,0))*(1+Inputs!$IU$26)</f>
        <v>-2061.6749999999997</v>
      </c>
      <c r="AZ91" s="26">
        <f ca="1">-OFFSET(AZ64,0,VLOOKUP($B91,Settings!$AX:$BI,12,0))*(1+Inputs!$IU$26)</f>
        <v>-1791.5625</v>
      </c>
      <c r="BA91" s="26">
        <f ca="1">-OFFSET(BA64,0,VLOOKUP($B91,Settings!$AX:$BI,12,0))*(1+Inputs!$IU$26)</f>
        <v>-2008.9124999999999</v>
      </c>
      <c r="BB91" s="26">
        <f ca="1">-OFFSET(BB64,0,VLOOKUP($B91,Settings!$AX:$BI,12,0))*(1+Inputs!$IU$26)</f>
        <v>-2046.7124999999999</v>
      </c>
      <c r="BC91" s="26">
        <f ca="1">-OFFSET(BC64,0,VLOOKUP($B91,Settings!$AX:$BI,12,0))*(1+Inputs!$IU$26)</f>
        <v>-2082.9375</v>
      </c>
      <c r="BD91" s="26">
        <f ca="1">-OFFSET(BD64,0,VLOOKUP($B91,Settings!$AX:$BI,12,0))*(1+Inputs!$IU$26)</f>
        <v>-2124.6750000000002</v>
      </c>
      <c r="BE91" s="26">
        <f ca="1">-OFFSET(BE64,0,VLOOKUP($B91,Settings!$AX:$BI,12,0))*(1+Inputs!$IU$26)</f>
        <v>-1465.5374999999999</v>
      </c>
      <c r="BF91" s="26">
        <f ca="1">-OFFSET(BF64,0,VLOOKUP($B91,Settings!$AX:$BI,12,0))*(1+Inputs!$IU$26)</f>
        <v>-2036.4749999999999</v>
      </c>
      <c r="BG91" s="26">
        <f ca="1">-OFFSET(BG64,0,VLOOKUP($B91,Settings!$AX:$BI,12,0))*(1+Inputs!$IU$26)</f>
        <v>-1927.0125000000003</v>
      </c>
      <c r="BH91" s="26">
        <f ca="1">-OFFSET(BH64,0,VLOOKUP($B91,Settings!$AX:$BI,12,0))*(1+Inputs!$IU$26)</f>
        <v>-1990.0125</v>
      </c>
      <c r="BI91" s="26">
        <f ca="1">-OFFSET(BI64,0,VLOOKUP($B91,Settings!$AX:$BI,12,0))*(1+Inputs!$IU$26)</f>
        <v>-1945.125</v>
      </c>
      <c r="BJ91" s="26">
        <f ca="1">-OFFSET(BJ64,0,VLOOKUP($B91,Settings!$AX:$BI,12,0))*(1+Inputs!$IU$26)</f>
        <v>-1960.875</v>
      </c>
      <c r="BK91" s="26">
        <f ca="1">-OFFSET(BK64,0,VLOOKUP($B91,Settings!$AX:$BI,12,0))*(1+Inputs!$IU$26)</f>
        <v>-2303.4375</v>
      </c>
      <c r="BL91" s="26">
        <f ca="1">-OFFSET(BL64,0,VLOOKUP($B91,Settings!$AX:$BI,12,0))*(1+Inputs!$IU$26)</f>
        <v>-1898.6624999999999</v>
      </c>
      <c r="BM91" s="26">
        <f ca="1">-OFFSET(BM64,0,VLOOKUP($B91,Settings!$AX:$BI,12,0))*(1+Inputs!$IU$26)</f>
        <v>-2198.6999999999998</v>
      </c>
      <c r="BN91" s="26">
        <f ca="1">-OFFSET(BN64,0,VLOOKUP($B91,Settings!$AX:$BI,12,0))*(1+Inputs!$IU$26)</f>
        <v>-2256.9749999999999</v>
      </c>
      <c r="BO91" s="26">
        <f ca="1">-OFFSET(BO64,0,VLOOKUP($B91,Settings!$AX:$BI,12,0))*(1+Inputs!$IU$26)</f>
        <v>-2246.7374999999997</v>
      </c>
      <c r="BP91" s="26">
        <f ca="1">-OFFSET(BP64,0,VLOOKUP($B91,Settings!$AX:$BI,12,0))*(1+Inputs!$IU$26)</f>
        <v>-2251.4624999999996</v>
      </c>
      <c r="BQ91" s="26">
        <f ca="1">-OFFSET(BQ64,0,VLOOKUP($B91,Settings!$AX:$BI,12,0))*(1+Inputs!$IU$26)</f>
        <v>-1542.7124999999999</v>
      </c>
      <c r="BR91" s="26">
        <f ca="1">-OFFSET(BR64,0,VLOOKUP($B91,Settings!$AX:$BI,12,0))*(1+Inputs!$IU$26)</f>
        <v>-2094.75</v>
      </c>
      <c r="BS91" s="26">
        <f ca="1">-OFFSET(BS64,0,VLOOKUP($B91,Settings!$AX:$BI,12,0))*(1+Inputs!$IU$26)</f>
        <v>-2016.7874999999999</v>
      </c>
      <c r="BT91" s="26">
        <f ca="1">-OFFSET(BT64,0,VLOOKUP($B91,Settings!$AX:$BI,12,0))*(1+Inputs!$IU$26)</f>
        <v>-2154.6</v>
      </c>
      <c r="BU91" s="26">
        <f ca="1">-OFFSET(BU64,0,VLOOKUP($B91,Settings!$AX:$BI,12,0))*(1+Inputs!$IU$26)</f>
        <v>-1998.6750000000002</v>
      </c>
      <c r="BV91" s="26">
        <f ca="1">-OFFSET(BV64,0,VLOOKUP($B91,Settings!$AX:$BI,12,0))*(1+Inputs!$IU$26)</f>
        <v>-2080.5749999999998</v>
      </c>
      <c r="BW91" s="26">
        <f ca="1">-OFFSET(BW64,0,VLOOKUP($B91,Settings!$AX:$BI,12,0))*(1+Inputs!$IU$26)</f>
        <v>-2411.3249999999998</v>
      </c>
      <c r="BX91" s="26">
        <f ca="1">-OFFSET(BX64,0,VLOOKUP($B91,Settings!$AX:$BI,12,0))*(1+Inputs!$IU$26)</f>
        <v>-2028.6</v>
      </c>
      <c r="BY91" s="26">
        <f ca="1">-OFFSET(BY64,0,VLOOKUP($B91,Settings!$AX:$BI,12,0))*(1+Inputs!$IU$26)</f>
        <v>-2330.2124999999996</v>
      </c>
      <c r="BZ91" s="26">
        <f ca="1">-OFFSET(BZ64,0,VLOOKUP($B91,Settings!$AX:$BI,12,0))*(1+Inputs!$IU$26)</f>
        <v>-2326.2750000000001</v>
      </c>
      <c r="CA91" s="26">
        <f ca="1">-OFFSET(CA64,0,VLOOKUP($B91,Settings!$AX:$BI,12,0))*(1+Inputs!$IU$26)</f>
        <v>-2345.1749999999997</v>
      </c>
      <c r="CB91" s="26">
        <f ca="1">-OFFSET(CB64,0,VLOOKUP($B91,Settings!$AX:$BI,12,0))*(1+Inputs!$IU$26)</f>
        <v>-2632.6125000000002</v>
      </c>
      <c r="CC91" s="26">
        <f ca="1">-OFFSET(CC64,0,VLOOKUP($B91,Settings!$AX:$BI,12,0))*(1+Inputs!$IU$26)</f>
        <v>-1752.9749999999999</v>
      </c>
      <c r="CD91" s="26">
        <f ca="1">-OFFSET(CD64,0,VLOOKUP($B91,Settings!$AX:$BI,12,0))*(1+Inputs!$IU$26)</f>
        <v>-2364.8624999999997</v>
      </c>
      <c r="CE91" s="26">
        <f ca="1">-OFFSET(CE64,0,VLOOKUP($B91,Settings!$AX:$BI,12,0))*(1+Inputs!$IU$26)</f>
        <v>-2270.3625000000002</v>
      </c>
      <c r="CF91" s="26">
        <f ca="1">-OFFSET(CF64,0,VLOOKUP($B91,Settings!$AX:$BI,12,0))*(1+Inputs!$IU$26)</f>
        <v>-2435.7374999999997</v>
      </c>
      <c r="CG91" s="26">
        <f ca="1">-OFFSET(CG64,0,VLOOKUP($B91,Settings!$AX:$BI,12,0))*(1+Inputs!$IU$26)</f>
        <v>-2305.0124999999998</v>
      </c>
      <c r="CH91" s="26">
        <f ca="1">-OFFSET(CH64,0,VLOOKUP($B91,Settings!$AX:$BI,12,0))*(1+Inputs!$IU$26)</f>
        <v>-2379.8250000000003</v>
      </c>
      <c r="CI91" s="26">
        <f ca="1">-OFFSET(CI64,0,VLOOKUP($B91,Settings!$AX:$BI,12,0))*(1+Inputs!$IU$26)</f>
        <v>-2677.5</v>
      </c>
      <c r="CJ91" s="26">
        <f ca="1">-OFFSET(CJ64,0,VLOOKUP($B91,Settings!$AX:$BI,12,0))*(1+Inputs!$IU$26)</f>
        <v>-2291.625</v>
      </c>
      <c r="CK91" s="26">
        <f ca="1">-OFFSET(CK64,0,VLOOKUP($B91,Settings!$AX:$BI,12,0))*(1+Inputs!$IU$26)</f>
        <v>-2723.9625000000001</v>
      </c>
      <c r="CL91" s="26">
        <f ca="1">-OFFSET(CL64,0,VLOOKUP($B91,Settings!$AX:$BI,12,0))*(1+Inputs!$IU$26)</f>
        <v>-2580.6374999999998</v>
      </c>
      <c r="CM91" s="26">
        <f ca="1">-OFFSET(CM64,0,VLOOKUP($B91,Settings!$AX:$BI,12,0))*(1+Inputs!$IU$26)</f>
        <v>-2686.95</v>
      </c>
    </row>
    <row r="92" spans="2:91" hidden="1" x14ac:dyDescent="0.2">
      <c r="B92" s="234" t="str">
        <f>Inputs!GY33</f>
        <v>Coffee</v>
      </c>
      <c r="C92" s="19" t="str">
        <f>Inputs!$J$16</f>
        <v>EUR</v>
      </c>
      <c r="D92" s="19" t="s">
        <v>19</v>
      </c>
      <c r="E92" s="27">
        <f t="shared" ca="1" si="91"/>
        <v>0</v>
      </c>
      <c r="F92" s="27">
        <f t="shared" ca="1" si="91"/>
        <v>0</v>
      </c>
      <c r="G92" s="27">
        <f t="shared" ca="1" si="91"/>
        <v>0</v>
      </c>
      <c r="H92" s="27">
        <f t="shared" ca="1" si="91"/>
        <v>0</v>
      </c>
      <c r="I92" s="27">
        <f t="shared" ca="1" si="91"/>
        <v>0</v>
      </c>
      <c r="J92" s="27"/>
      <c r="K92" s="27">
        <f t="shared" ca="1" si="92"/>
        <v>0</v>
      </c>
      <c r="L92" s="27">
        <f t="shared" ca="1" si="92"/>
        <v>0</v>
      </c>
      <c r="M92" s="27">
        <f t="shared" ca="1" si="92"/>
        <v>0</v>
      </c>
      <c r="N92" s="27">
        <f t="shared" ca="1" si="92"/>
        <v>0</v>
      </c>
      <c r="O92" s="27">
        <f t="shared" ca="1" si="92"/>
        <v>0</v>
      </c>
      <c r="P92" s="27">
        <f t="shared" ca="1" si="92"/>
        <v>0</v>
      </c>
      <c r="Q92" s="27">
        <f t="shared" ca="1" si="92"/>
        <v>0</v>
      </c>
      <c r="R92" s="27">
        <f t="shared" ca="1" si="92"/>
        <v>0</v>
      </c>
      <c r="S92" s="27">
        <f t="shared" ca="1" si="92"/>
        <v>0</v>
      </c>
      <c r="T92" s="27">
        <f t="shared" ca="1" si="92"/>
        <v>0</v>
      </c>
      <c r="U92" s="27">
        <f t="shared" ca="1" si="93"/>
        <v>0</v>
      </c>
      <c r="V92" s="27">
        <f t="shared" ca="1" si="93"/>
        <v>0</v>
      </c>
      <c r="W92" s="27">
        <f t="shared" ca="1" si="93"/>
        <v>0</v>
      </c>
      <c r="X92" s="27">
        <f t="shared" ca="1" si="93"/>
        <v>0</v>
      </c>
      <c r="Y92" s="27">
        <f t="shared" ca="1" si="93"/>
        <v>0</v>
      </c>
      <c r="Z92" s="27">
        <f t="shared" ca="1" si="93"/>
        <v>0</v>
      </c>
      <c r="AA92" s="27">
        <f t="shared" ca="1" si="93"/>
        <v>0</v>
      </c>
      <c r="AB92" s="27">
        <f t="shared" ca="1" si="93"/>
        <v>0</v>
      </c>
      <c r="AC92" s="27">
        <f t="shared" ca="1" si="93"/>
        <v>0</v>
      </c>
      <c r="AD92" s="27">
        <f t="shared" ca="1" si="87"/>
        <v>0</v>
      </c>
      <c r="AE92" s="27"/>
      <c r="AF92" s="26">
        <f ca="1">-OFFSET(AF65,0,VLOOKUP($B92,Settings!$AX:$BI,12,0))*(1+Inputs!$IU$26)</f>
        <v>0</v>
      </c>
      <c r="AG92" s="26">
        <f ca="1">-OFFSET(AG65,0,VLOOKUP($B92,Settings!$AX:$BI,12,0))*(1+Inputs!$IU$26)</f>
        <v>0</v>
      </c>
      <c r="AH92" s="26">
        <f ca="1">-OFFSET(AH65,0,VLOOKUP($B92,Settings!$AX:$BI,12,0))*(1+Inputs!$IU$26)</f>
        <v>0</v>
      </c>
      <c r="AI92" s="26">
        <f ca="1">-OFFSET(AI65,0,VLOOKUP($B92,Settings!$AX:$BI,12,0))*(1+Inputs!$IU$26)</f>
        <v>0</v>
      </c>
      <c r="AJ92" s="26">
        <f ca="1">-OFFSET(AJ65,0,VLOOKUP($B92,Settings!$AX:$BI,12,0))*(1+Inputs!$IU$26)</f>
        <v>0</v>
      </c>
      <c r="AK92" s="26">
        <f ca="1">-OFFSET(AK65,0,VLOOKUP($B92,Settings!$AX:$BI,12,0))*(1+Inputs!$IU$26)</f>
        <v>0</v>
      </c>
      <c r="AL92" s="26">
        <f ca="1">-OFFSET(AL65,0,VLOOKUP($B92,Settings!$AX:$BI,12,0))*(1+Inputs!$IU$26)</f>
        <v>0</v>
      </c>
      <c r="AM92" s="26">
        <f ca="1">-OFFSET(AM65,0,VLOOKUP($B92,Settings!$AX:$BI,12,0))*(1+Inputs!$IU$26)</f>
        <v>0</v>
      </c>
      <c r="AN92" s="26">
        <f ca="1">-OFFSET(AN65,0,VLOOKUP($B92,Settings!$AX:$BI,12,0))*(1+Inputs!$IU$26)</f>
        <v>0</v>
      </c>
      <c r="AO92" s="26">
        <f ca="1">-OFFSET(AO65,0,VLOOKUP($B92,Settings!$AX:$BI,12,0))*(1+Inputs!$IU$26)</f>
        <v>0</v>
      </c>
      <c r="AP92" s="26">
        <f ca="1">-OFFSET(AP65,0,VLOOKUP($B92,Settings!$AX:$BI,12,0))*(1+Inputs!$IU$26)</f>
        <v>0</v>
      </c>
      <c r="AQ92" s="26">
        <f ca="1">-OFFSET(AQ65,0,VLOOKUP($B92,Settings!$AX:$BI,12,0))*(1+Inputs!$IU$26)</f>
        <v>0</v>
      </c>
      <c r="AR92" s="26">
        <f ca="1">-OFFSET(AR65,0,VLOOKUP($B92,Settings!$AX:$BI,12,0))*(1+Inputs!$IU$26)</f>
        <v>0</v>
      </c>
      <c r="AS92" s="26">
        <f ca="1">-OFFSET(AS65,0,VLOOKUP($B92,Settings!$AX:$BI,12,0))*(1+Inputs!$IU$26)</f>
        <v>0</v>
      </c>
      <c r="AT92" s="26">
        <f ca="1">-OFFSET(AT65,0,VLOOKUP($B92,Settings!$AX:$BI,12,0))*(1+Inputs!$IU$26)</f>
        <v>0</v>
      </c>
      <c r="AU92" s="26">
        <f ca="1">-OFFSET(AU65,0,VLOOKUP($B92,Settings!$AX:$BI,12,0))*(1+Inputs!$IU$26)</f>
        <v>0</v>
      </c>
      <c r="AV92" s="26">
        <f ca="1">-OFFSET(AV65,0,VLOOKUP($B92,Settings!$AX:$BI,12,0))*(1+Inputs!$IU$26)</f>
        <v>0</v>
      </c>
      <c r="AW92" s="26">
        <f ca="1">-OFFSET(AW65,0,VLOOKUP($B92,Settings!$AX:$BI,12,0))*(1+Inputs!$IU$26)</f>
        <v>0</v>
      </c>
      <c r="AX92" s="26">
        <f ca="1">-OFFSET(AX65,0,VLOOKUP($B92,Settings!$AX:$BI,12,0))*(1+Inputs!$IU$26)</f>
        <v>0</v>
      </c>
      <c r="AY92" s="26">
        <f ca="1">-OFFSET(AY65,0,VLOOKUP($B92,Settings!$AX:$BI,12,0))*(1+Inputs!$IU$26)</f>
        <v>0</v>
      </c>
      <c r="AZ92" s="26">
        <f ca="1">-OFFSET(AZ65,0,VLOOKUP($B92,Settings!$AX:$BI,12,0))*(1+Inputs!$IU$26)</f>
        <v>0</v>
      </c>
      <c r="BA92" s="26">
        <f ca="1">-OFFSET(BA65,0,VLOOKUP($B92,Settings!$AX:$BI,12,0))*(1+Inputs!$IU$26)</f>
        <v>0</v>
      </c>
      <c r="BB92" s="26">
        <f ca="1">-OFFSET(BB65,0,VLOOKUP($B92,Settings!$AX:$BI,12,0))*(1+Inputs!$IU$26)</f>
        <v>0</v>
      </c>
      <c r="BC92" s="26">
        <f ca="1">-OFFSET(BC65,0,VLOOKUP($B92,Settings!$AX:$BI,12,0))*(1+Inputs!$IU$26)</f>
        <v>0</v>
      </c>
      <c r="BD92" s="26">
        <f ca="1">-OFFSET(BD65,0,VLOOKUP($B92,Settings!$AX:$BI,12,0))*(1+Inputs!$IU$26)</f>
        <v>0</v>
      </c>
      <c r="BE92" s="26">
        <f ca="1">-OFFSET(BE65,0,VLOOKUP($B92,Settings!$AX:$BI,12,0))*(1+Inputs!$IU$26)</f>
        <v>0</v>
      </c>
      <c r="BF92" s="26">
        <f ca="1">-OFFSET(BF65,0,VLOOKUP($B92,Settings!$AX:$BI,12,0))*(1+Inputs!$IU$26)</f>
        <v>0</v>
      </c>
      <c r="BG92" s="26">
        <f ca="1">-OFFSET(BG65,0,VLOOKUP($B92,Settings!$AX:$BI,12,0))*(1+Inputs!$IU$26)</f>
        <v>0</v>
      </c>
      <c r="BH92" s="26">
        <f ca="1">-OFFSET(BH65,0,VLOOKUP($B92,Settings!$AX:$BI,12,0))*(1+Inputs!$IU$26)</f>
        <v>0</v>
      </c>
      <c r="BI92" s="26">
        <f ca="1">-OFFSET(BI65,0,VLOOKUP($B92,Settings!$AX:$BI,12,0))*(1+Inputs!$IU$26)</f>
        <v>0</v>
      </c>
      <c r="BJ92" s="26">
        <f ca="1">-OFFSET(BJ65,0,VLOOKUP($B92,Settings!$AX:$BI,12,0))*(1+Inputs!$IU$26)</f>
        <v>0</v>
      </c>
      <c r="BK92" s="26">
        <f ca="1">-OFFSET(BK65,0,VLOOKUP($B92,Settings!$AX:$BI,12,0))*(1+Inputs!$IU$26)</f>
        <v>0</v>
      </c>
      <c r="BL92" s="26">
        <f ca="1">-OFFSET(BL65,0,VLOOKUP($B92,Settings!$AX:$BI,12,0))*(1+Inputs!$IU$26)</f>
        <v>0</v>
      </c>
      <c r="BM92" s="26">
        <f ca="1">-OFFSET(BM65,0,VLOOKUP($B92,Settings!$AX:$BI,12,0))*(1+Inputs!$IU$26)</f>
        <v>0</v>
      </c>
      <c r="BN92" s="26">
        <f ca="1">-OFFSET(BN65,0,VLOOKUP($B92,Settings!$AX:$BI,12,0))*(1+Inputs!$IU$26)</f>
        <v>0</v>
      </c>
      <c r="BO92" s="26">
        <f ca="1">-OFFSET(BO65,0,VLOOKUP($B92,Settings!$AX:$BI,12,0))*(1+Inputs!$IU$26)</f>
        <v>0</v>
      </c>
      <c r="BP92" s="26">
        <f ca="1">-OFFSET(BP65,0,VLOOKUP($B92,Settings!$AX:$BI,12,0))*(1+Inputs!$IU$26)</f>
        <v>0</v>
      </c>
      <c r="BQ92" s="26">
        <f ca="1">-OFFSET(BQ65,0,VLOOKUP($B92,Settings!$AX:$BI,12,0))*(1+Inputs!$IU$26)</f>
        <v>0</v>
      </c>
      <c r="BR92" s="26">
        <f ca="1">-OFFSET(BR65,0,VLOOKUP($B92,Settings!$AX:$BI,12,0))*(1+Inputs!$IU$26)</f>
        <v>0</v>
      </c>
      <c r="BS92" s="26">
        <f ca="1">-OFFSET(BS65,0,VLOOKUP($B92,Settings!$AX:$BI,12,0))*(1+Inputs!$IU$26)</f>
        <v>0</v>
      </c>
      <c r="BT92" s="26">
        <f ca="1">-OFFSET(BT65,0,VLOOKUP($B92,Settings!$AX:$BI,12,0))*(1+Inputs!$IU$26)</f>
        <v>0</v>
      </c>
      <c r="BU92" s="26">
        <f ca="1">-OFFSET(BU65,0,VLOOKUP($B92,Settings!$AX:$BI,12,0))*(1+Inputs!$IU$26)</f>
        <v>0</v>
      </c>
      <c r="BV92" s="26">
        <f ca="1">-OFFSET(BV65,0,VLOOKUP($B92,Settings!$AX:$BI,12,0))*(1+Inputs!$IU$26)</f>
        <v>0</v>
      </c>
      <c r="BW92" s="26">
        <f ca="1">-OFFSET(BW65,0,VLOOKUP($B92,Settings!$AX:$BI,12,0))*(1+Inputs!$IU$26)</f>
        <v>0</v>
      </c>
      <c r="BX92" s="26">
        <f ca="1">-OFFSET(BX65,0,VLOOKUP($B92,Settings!$AX:$BI,12,0))*(1+Inputs!$IU$26)</f>
        <v>0</v>
      </c>
      <c r="BY92" s="26">
        <f ca="1">-OFFSET(BY65,0,VLOOKUP($B92,Settings!$AX:$BI,12,0))*(1+Inputs!$IU$26)</f>
        <v>0</v>
      </c>
      <c r="BZ92" s="26">
        <f ca="1">-OFFSET(BZ65,0,VLOOKUP($B92,Settings!$AX:$BI,12,0))*(1+Inputs!$IU$26)</f>
        <v>0</v>
      </c>
      <c r="CA92" s="26">
        <f ca="1">-OFFSET(CA65,0,VLOOKUP($B92,Settings!$AX:$BI,12,0))*(1+Inputs!$IU$26)</f>
        <v>0</v>
      </c>
      <c r="CB92" s="26">
        <f ca="1">-OFFSET(CB65,0,VLOOKUP($B92,Settings!$AX:$BI,12,0))*(1+Inputs!$IU$26)</f>
        <v>0</v>
      </c>
      <c r="CC92" s="26">
        <f ca="1">-OFFSET(CC65,0,VLOOKUP($B92,Settings!$AX:$BI,12,0))*(1+Inputs!$IU$26)</f>
        <v>0</v>
      </c>
      <c r="CD92" s="26">
        <f ca="1">-OFFSET(CD65,0,VLOOKUP($B92,Settings!$AX:$BI,12,0))*(1+Inputs!$IU$26)</f>
        <v>0</v>
      </c>
      <c r="CE92" s="26">
        <f ca="1">-OFFSET(CE65,0,VLOOKUP($B92,Settings!$AX:$BI,12,0))*(1+Inputs!$IU$26)</f>
        <v>0</v>
      </c>
      <c r="CF92" s="26">
        <f ca="1">-OFFSET(CF65,0,VLOOKUP($B92,Settings!$AX:$BI,12,0))*(1+Inputs!$IU$26)</f>
        <v>0</v>
      </c>
      <c r="CG92" s="26">
        <f ca="1">-OFFSET(CG65,0,VLOOKUP($B92,Settings!$AX:$BI,12,0))*(1+Inputs!$IU$26)</f>
        <v>0</v>
      </c>
      <c r="CH92" s="26">
        <f ca="1">-OFFSET(CH65,0,VLOOKUP($B92,Settings!$AX:$BI,12,0))*(1+Inputs!$IU$26)</f>
        <v>0</v>
      </c>
      <c r="CI92" s="26">
        <f ca="1">-OFFSET(CI65,0,VLOOKUP($B92,Settings!$AX:$BI,12,0))*(1+Inputs!$IU$26)</f>
        <v>0</v>
      </c>
      <c r="CJ92" s="26">
        <f ca="1">-OFFSET(CJ65,0,VLOOKUP($B92,Settings!$AX:$BI,12,0))*(1+Inputs!$IU$26)</f>
        <v>0</v>
      </c>
      <c r="CK92" s="26">
        <f ca="1">-OFFSET(CK65,0,VLOOKUP($B92,Settings!$AX:$BI,12,0))*(1+Inputs!$IU$26)</f>
        <v>0</v>
      </c>
      <c r="CL92" s="26">
        <f ca="1">-OFFSET(CL65,0,VLOOKUP($B92,Settings!$AX:$BI,12,0))*(1+Inputs!$IU$26)</f>
        <v>0</v>
      </c>
      <c r="CM92" s="26">
        <f ca="1">-OFFSET(CM65,0,VLOOKUP($B92,Settings!$AX:$BI,12,0))*(1+Inputs!$IU$26)</f>
        <v>0</v>
      </c>
    </row>
    <row r="93" spans="2:91" s="115" customFormat="1" x14ac:dyDescent="0.2">
      <c r="B93" s="115" t="s">
        <v>329</v>
      </c>
      <c r="C93" s="19" t="str">
        <f>Inputs!$J$16</f>
        <v>EUR</v>
      </c>
      <c r="D93" s="19" t="s">
        <v>19</v>
      </c>
      <c r="E93" s="194">
        <f ca="1">E39+E40+E67+E66</f>
        <v>1353.4500000000116</v>
      </c>
      <c r="F93" s="194">
        <f ca="1">F39+F40+F67+F66</f>
        <v>1535.3100000000559</v>
      </c>
      <c r="G93" s="194">
        <f ca="1">G39+G40+G67+G66</f>
        <v>1656.0599999999395</v>
      </c>
      <c r="H93" s="194">
        <f ca="1">H39+H40+H67+H66</f>
        <v>1727.8274999998976</v>
      </c>
      <c r="I93" s="194">
        <f ca="1">I39+I40+I67+I66</f>
        <v>1979.9849999998696</v>
      </c>
      <c r="J93" s="63"/>
      <c r="K93" s="194">
        <f t="shared" ref="K93:AD93" ca="1" si="94">K39+K40+K67+K66</f>
        <v>0</v>
      </c>
      <c r="L93" s="194">
        <f t="shared" ca="1" si="94"/>
        <v>0</v>
      </c>
      <c r="M93" s="194">
        <f t="shared" ca="1" si="94"/>
        <v>0</v>
      </c>
      <c r="N93" s="194">
        <f t="shared" ca="1" si="94"/>
        <v>1353.4500000000116</v>
      </c>
      <c r="O93" s="194">
        <f t="shared" ca="1" si="94"/>
        <v>1389.3337499999907</v>
      </c>
      <c r="P93" s="194">
        <f t="shared" ca="1" si="94"/>
        <v>1348.59375</v>
      </c>
      <c r="Q93" s="194">
        <f t="shared" ca="1" si="94"/>
        <v>1320.663750000007</v>
      </c>
      <c r="R93" s="194">
        <f t="shared" ca="1" si="94"/>
        <v>1535.3100000000268</v>
      </c>
      <c r="S93" s="194">
        <f t="shared" ca="1" si="94"/>
        <v>1500.5025000000023</v>
      </c>
      <c r="T93" s="194">
        <f t="shared" ca="1" si="94"/>
        <v>1432.9087499999732</v>
      </c>
      <c r="U93" s="194">
        <f t="shared" ca="1" si="94"/>
        <v>1399.8599999999569</v>
      </c>
      <c r="V93" s="194">
        <f t="shared" ca="1" si="94"/>
        <v>1656.0599999999977</v>
      </c>
      <c r="W93" s="194">
        <f t="shared" ca="1" si="94"/>
        <v>1543.132500000007</v>
      </c>
      <c r="X93" s="194">
        <f t="shared" ca="1" si="94"/>
        <v>1472.5725000000093</v>
      </c>
      <c r="Y93" s="194">
        <f t="shared" ca="1" si="94"/>
        <v>1494.7012500000419</v>
      </c>
      <c r="Z93" s="194">
        <f t="shared" ca="1" si="94"/>
        <v>1727.8275000000722</v>
      </c>
      <c r="AA93" s="194">
        <f t="shared" ca="1" si="94"/>
        <v>1743.0787500000442</v>
      </c>
      <c r="AB93" s="194">
        <f t="shared" ca="1" si="94"/>
        <v>1698.6900000000605</v>
      </c>
      <c r="AC93" s="194">
        <f t="shared" ca="1" si="94"/>
        <v>1688.1637500000652</v>
      </c>
      <c r="AD93" s="194">
        <f t="shared" ca="1" si="94"/>
        <v>1979.9850000001024</v>
      </c>
      <c r="AE93" s="63"/>
      <c r="AF93" s="194">
        <f t="shared" ref="AF93:BK93" ca="1" si="95">AF39+AF40+AF67+AF66</f>
        <v>0</v>
      </c>
      <c r="AG93" s="194">
        <f t="shared" ca="1" si="95"/>
        <v>0</v>
      </c>
      <c r="AH93" s="194">
        <f t="shared" ca="1" si="95"/>
        <v>0</v>
      </c>
      <c r="AI93" s="194">
        <f t="shared" ca="1" si="95"/>
        <v>0</v>
      </c>
      <c r="AJ93" s="194">
        <f t="shared" ca="1" si="95"/>
        <v>0</v>
      </c>
      <c r="AK93" s="194">
        <f t="shared" ca="1" si="95"/>
        <v>0</v>
      </c>
      <c r="AL93" s="194">
        <f t="shared" ca="1" si="95"/>
        <v>0</v>
      </c>
      <c r="AM93" s="194">
        <f t="shared" ca="1" si="95"/>
        <v>0</v>
      </c>
      <c r="AN93" s="194">
        <f t="shared" ca="1" si="95"/>
        <v>0</v>
      </c>
      <c r="AO93" s="194">
        <f t="shared" ca="1" si="95"/>
        <v>1287.8775000000023</v>
      </c>
      <c r="AP93" s="194">
        <f t="shared" ca="1" si="95"/>
        <v>1266.4312500000087</v>
      </c>
      <c r="AQ93" s="194">
        <f t="shared" ca="1" si="95"/>
        <v>1353.4500000000116</v>
      </c>
      <c r="AR93" s="194">
        <f t="shared" ca="1" si="95"/>
        <v>1442.4900000000052</v>
      </c>
      <c r="AS93" s="194">
        <f t="shared" ca="1" si="95"/>
        <v>1013.197500000002</v>
      </c>
      <c r="AT93" s="194">
        <f t="shared" ca="1" si="95"/>
        <v>1389.3337499999907</v>
      </c>
      <c r="AU93" s="194">
        <f t="shared" ca="1" si="95"/>
        <v>1289.6362499999959</v>
      </c>
      <c r="AV93" s="194">
        <f t="shared" ca="1" si="95"/>
        <v>1341.8475000000035</v>
      </c>
      <c r="AW93" s="194">
        <f t="shared" ca="1" si="95"/>
        <v>1348.5937500000146</v>
      </c>
      <c r="AX93" s="194">
        <f t="shared" ca="1" si="95"/>
        <v>1341.847500000018</v>
      </c>
      <c r="AY93" s="194">
        <f t="shared" ca="1" si="95"/>
        <v>1518.9825000000128</v>
      </c>
      <c r="AZ93" s="194">
        <f t="shared" ca="1" si="95"/>
        <v>1320.6637500000215</v>
      </c>
      <c r="BA93" s="194">
        <f t="shared" ca="1" si="95"/>
        <v>1481.077500000014</v>
      </c>
      <c r="BB93" s="194">
        <f t="shared" ca="1" si="95"/>
        <v>1508.3249999999971</v>
      </c>
      <c r="BC93" s="194">
        <f t="shared" ca="1" si="95"/>
        <v>1535.3099999999977</v>
      </c>
      <c r="BD93" s="194">
        <f t="shared" ca="1" si="95"/>
        <v>1565.3924999999872</v>
      </c>
      <c r="BE93" s="194">
        <f t="shared" ca="1" si="95"/>
        <v>1080.7912499999802</v>
      </c>
      <c r="BF93" s="194">
        <f t="shared" ca="1" si="95"/>
        <v>1500.5024999999732</v>
      </c>
      <c r="BG93" s="194">
        <f t="shared" ca="1" si="95"/>
        <v>1420.2299999999814</v>
      </c>
      <c r="BH93" s="194">
        <f t="shared" ca="1" si="95"/>
        <v>1466.6399999999703</v>
      </c>
      <c r="BI93" s="194">
        <f t="shared" ca="1" si="95"/>
        <v>1432.9087499999732</v>
      </c>
      <c r="BJ93" s="194">
        <f t="shared" ca="1" si="95"/>
        <v>1444.5112499999814</v>
      </c>
      <c r="BK93" s="194">
        <f t="shared" ca="1" si="95"/>
        <v>1697.7449999999808</v>
      </c>
      <c r="BL93" s="194">
        <f t="shared" ref="BL93:CM93" ca="1" si="96">BL39+BL40+BL67+BL66</f>
        <v>1399.8599999999569</v>
      </c>
      <c r="BM93" s="194">
        <f t="shared" ca="1" si="96"/>
        <v>1620.3074999999662</v>
      </c>
      <c r="BN93" s="194">
        <f t="shared" ca="1" si="96"/>
        <v>1662.9374999999709</v>
      </c>
      <c r="BO93" s="194">
        <f t="shared" ca="1" si="96"/>
        <v>1656.0599999999686</v>
      </c>
      <c r="BP93" s="194">
        <f t="shared" ca="1" si="96"/>
        <v>1659.1574999999721</v>
      </c>
      <c r="BQ93" s="194">
        <f t="shared" ca="1" si="96"/>
        <v>1137.0449999999837</v>
      </c>
      <c r="BR93" s="194">
        <f t="shared" ca="1" si="96"/>
        <v>1543.1324999999779</v>
      </c>
      <c r="BS93" s="194">
        <f t="shared" ca="1" si="96"/>
        <v>1486.8787499999744</v>
      </c>
      <c r="BT93" s="194">
        <f t="shared" ca="1" si="96"/>
        <v>1587.5212499999761</v>
      </c>
      <c r="BU93" s="194">
        <f t="shared" ca="1" si="96"/>
        <v>1472.5724999999802</v>
      </c>
      <c r="BV93" s="194">
        <f t="shared" ca="1" si="96"/>
        <v>1533.2887499999924</v>
      </c>
      <c r="BW93" s="194">
        <f t="shared" ca="1" si="96"/>
        <v>1776.9412500000035</v>
      </c>
      <c r="BX93" s="194">
        <f t="shared" ca="1" si="96"/>
        <v>1494.7012499999837</v>
      </c>
      <c r="BY93" s="194">
        <f t="shared" ca="1" si="96"/>
        <v>1717.1699999999983</v>
      </c>
      <c r="BZ93" s="194">
        <f t="shared" ca="1" si="96"/>
        <v>1714.203749999986</v>
      </c>
      <c r="CA93" s="194">
        <f t="shared" ca="1" si="96"/>
        <v>1727.8274999999849</v>
      </c>
      <c r="CB93" s="194">
        <f t="shared" ca="1" si="96"/>
        <v>1940.321249999979</v>
      </c>
      <c r="CC93" s="194">
        <f t="shared" ca="1" si="96"/>
        <v>1291.6574999999721</v>
      </c>
      <c r="CD93" s="194">
        <f t="shared" ca="1" si="96"/>
        <v>1743.078749999986</v>
      </c>
      <c r="CE93" s="194">
        <f t="shared" ca="1" si="96"/>
        <v>1673.4637499999808</v>
      </c>
      <c r="CF93" s="194">
        <f t="shared" ca="1" si="96"/>
        <v>1795.2899999999936</v>
      </c>
      <c r="CG93" s="194">
        <f t="shared" ca="1" si="96"/>
        <v>1698.6900000000023</v>
      </c>
      <c r="CH93" s="194">
        <f t="shared" ca="1" si="96"/>
        <v>1753.7362499999872</v>
      </c>
      <c r="CI93" s="194">
        <f t="shared" ca="1" si="96"/>
        <v>1972.4250000000029</v>
      </c>
      <c r="CJ93" s="194">
        <f t="shared" ca="1" si="96"/>
        <v>1688.163750000007</v>
      </c>
      <c r="CK93" s="194">
        <f t="shared" ca="1" si="96"/>
        <v>2007.2325000000128</v>
      </c>
      <c r="CL93" s="194">
        <f t="shared" ca="1" si="96"/>
        <v>1901.733750000014</v>
      </c>
      <c r="CM93" s="194">
        <f t="shared" ca="1" si="96"/>
        <v>1979.9850000000151</v>
      </c>
    </row>
    <row r="94" spans="2:91" ht="37" customHeight="1" x14ac:dyDescent="0.2"/>
    <row r="95" spans="2:91" x14ac:dyDescent="0.2">
      <c r="B95" s="23" t="s">
        <v>366</v>
      </c>
    </row>
    <row r="96" spans="2:91" s="115" customFormat="1" x14ac:dyDescent="0.2">
      <c r="B96" s="115" t="s">
        <v>332</v>
      </c>
      <c r="C96" s="19" t="str">
        <f>Inputs!$J$16</f>
        <v>EUR</v>
      </c>
      <c r="D96" s="19" t="s">
        <v>19</v>
      </c>
      <c r="E96" s="63">
        <v>0</v>
      </c>
      <c r="F96" s="63">
        <f ca="1">E100</f>
        <v>0</v>
      </c>
      <c r="G96" s="63">
        <f ca="1">F100</f>
        <v>0</v>
      </c>
      <c r="H96" s="63">
        <f ca="1">G100</f>
        <v>0</v>
      </c>
      <c r="I96" s="63">
        <f ca="1">H100</f>
        <v>0</v>
      </c>
      <c r="J96" s="63"/>
      <c r="K96" s="63">
        <v>0</v>
      </c>
      <c r="L96" s="63">
        <f t="shared" ref="L96:AD96" ca="1" si="97">K100</f>
        <v>0</v>
      </c>
      <c r="M96" s="63">
        <f t="shared" ca="1" si="97"/>
        <v>0</v>
      </c>
      <c r="N96" s="63">
        <f t="shared" ca="1" si="97"/>
        <v>0</v>
      </c>
      <c r="O96" s="63">
        <f t="shared" ca="1" si="97"/>
        <v>0</v>
      </c>
      <c r="P96" s="63">
        <f t="shared" ca="1" si="97"/>
        <v>0</v>
      </c>
      <c r="Q96" s="63">
        <f t="shared" ca="1" si="97"/>
        <v>0</v>
      </c>
      <c r="R96" s="63">
        <f t="shared" ca="1" si="97"/>
        <v>0</v>
      </c>
      <c r="S96" s="63">
        <f t="shared" ca="1" si="97"/>
        <v>0</v>
      </c>
      <c r="T96" s="63">
        <f t="shared" ca="1" si="97"/>
        <v>0</v>
      </c>
      <c r="U96" s="63">
        <f t="shared" ca="1" si="97"/>
        <v>0</v>
      </c>
      <c r="V96" s="63">
        <f t="shared" ca="1" si="97"/>
        <v>0</v>
      </c>
      <c r="W96" s="63">
        <f t="shared" ca="1" si="97"/>
        <v>0</v>
      </c>
      <c r="X96" s="63">
        <f t="shared" ca="1" si="97"/>
        <v>0</v>
      </c>
      <c r="Y96" s="63">
        <f t="shared" ca="1" si="97"/>
        <v>0</v>
      </c>
      <c r="Z96" s="63">
        <f t="shared" ca="1" si="97"/>
        <v>0</v>
      </c>
      <c r="AA96" s="63">
        <f t="shared" ca="1" si="97"/>
        <v>0</v>
      </c>
      <c r="AB96" s="63">
        <f t="shared" ca="1" si="97"/>
        <v>0</v>
      </c>
      <c r="AC96" s="63">
        <f t="shared" ca="1" si="97"/>
        <v>0</v>
      </c>
      <c r="AD96" s="63">
        <f t="shared" ca="1" si="97"/>
        <v>0</v>
      </c>
      <c r="AE96" s="63"/>
      <c r="AF96" s="194">
        <v>0</v>
      </c>
      <c r="AG96" s="63">
        <f t="shared" ref="AG96:BL96" ca="1" si="98">AF100</f>
        <v>0</v>
      </c>
      <c r="AH96" s="63">
        <f t="shared" ca="1" si="98"/>
        <v>0</v>
      </c>
      <c r="AI96" s="63">
        <f t="shared" ca="1" si="98"/>
        <v>0</v>
      </c>
      <c r="AJ96" s="63">
        <f t="shared" ca="1" si="98"/>
        <v>0</v>
      </c>
      <c r="AK96" s="63">
        <f t="shared" ca="1" si="98"/>
        <v>0</v>
      </c>
      <c r="AL96" s="63">
        <f t="shared" ca="1" si="98"/>
        <v>0</v>
      </c>
      <c r="AM96" s="63">
        <f t="shared" ca="1" si="98"/>
        <v>0</v>
      </c>
      <c r="AN96" s="63">
        <f t="shared" ca="1" si="98"/>
        <v>0</v>
      </c>
      <c r="AO96" s="63">
        <f t="shared" ca="1" si="98"/>
        <v>0</v>
      </c>
      <c r="AP96" s="63">
        <f t="shared" ca="1" si="98"/>
        <v>0</v>
      </c>
      <c r="AQ96" s="63">
        <f t="shared" ca="1" si="98"/>
        <v>0</v>
      </c>
      <c r="AR96" s="63">
        <f t="shared" ca="1" si="98"/>
        <v>0</v>
      </c>
      <c r="AS96" s="63">
        <f t="shared" ca="1" si="98"/>
        <v>0</v>
      </c>
      <c r="AT96" s="63">
        <f t="shared" ca="1" si="98"/>
        <v>0</v>
      </c>
      <c r="AU96" s="63">
        <f t="shared" ca="1" si="98"/>
        <v>0</v>
      </c>
      <c r="AV96" s="63">
        <f t="shared" ca="1" si="98"/>
        <v>0</v>
      </c>
      <c r="AW96" s="63">
        <f t="shared" ca="1" si="98"/>
        <v>0</v>
      </c>
      <c r="AX96" s="63">
        <f t="shared" ca="1" si="98"/>
        <v>0</v>
      </c>
      <c r="AY96" s="63">
        <f t="shared" ca="1" si="98"/>
        <v>0</v>
      </c>
      <c r="AZ96" s="63">
        <f t="shared" ca="1" si="98"/>
        <v>0</v>
      </c>
      <c r="BA96" s="63">
        <f t="shared" ca="1" si="98"/>
        <v>0</v>
      </c>
      <c r="BB96" s="63">
        <f t="shared" ca="1" si="98"/>
        <v>0</v>
      </c>
      <c r="BC96" s="63">
        <f t="shared" ca="1" si="98"/>
        <v>0</v>
      </c>
      <c r="BD96" s="63">
        <f t="shared" ca="1" si="98"/>
        <v>0</v>
      </c>
      <c r="BE96" s="63">
        <f t="shared" ca="1" si="98"/>
        <v>0</v>
      </c>
      <c r="BF96" s="63">
        <f t="shared" ca="1" si="98"/>
        <v>0</v>
      </c>
      <c r="BG96" s="63">
        <f t="shared" ca="1" si="98"/>
        <v>0</v>
      </c>
      <c r="BH96" s="63">
        <f t="shared" ca="1" si="98"/>
        <v>0</v>
      </c>
      <c r="BI96" s="63">
        <f t="shared" ca="1" si="98"/>
        <v>0</v>
      </c>
      <c r="BJ96" s="63">
        <f t="shared" ca="1" si="98"/>
        <v>0</v>
      </c>
      <c r="BK96" s="63">
        <f t="shared" ca="1" si="98"/>
        <v>0</v>
      </c>
      <c r="BL96" s="63">
        <f t="shared" ca="1" si="98"/>
        <v>0</v>
      </c>
      <c r="BM96" s="63">
        <f t="shared" ref="BM96:CM96" ca="1" si="99">BL100</f>
        <v>0</v>
      </c>
      <c r="BN96" s="63">
        <f t="shared" ca="1" si="99"/>
        <v>0</v>
      </c>
      <c r="BO96" s="63">
        <f t="shared" ca="1" si="99"/>
        <v>0</v>
      </c>
      <c r="BP96" s="63">
        <f t="shared" ca="1" si="99"/>
        <v>0</v>
      </c>
      <c r="BQ96" s="63">
        <f t="shared" ca="1" si="99"/>
        <v>0</v>
      </c>
      <c r="BR96" s="63">
        <f t="shared" ca="1" si="99"/>
        <v>0</v>
      </c>
      <c r="BS96" s="63">
        <f t="shared" ca="1" si="99"/>
        <v>0</v>
      </c>
      <c r="BT96" s="63">
        <f t="shared" ca="1" si="99"/>
        <v>0</v>
      </c>
      <c r="BU96" s="63">
        <f t="shared" ca="1" si="99"/>
        <v>0</v>
      </c>
      <c r="BV96" s="63">
        <f t="shared" ca="1" si="99"/>
        <v>0</v>
      </c>
      <c r="BW96" s="63">
        <f t="shared" ca="1" si="99"/>
        <v>0</v>
      </c>
      <c r="BX96" s="63">
        <f t="shared" ca="1" si="99"/>
        <v>0</v>
      </c>
      <c r="BY96" s="63">
        <f t="shared" ca="1" si="99"/>
        <v>0</v>
      </c>
      <c r="BZ96" s="63">
        <f t="shared" ca="1" si="99"/>
        <v>0</v>
      </c>
      <c r="CA96" s="63">
        <f t="shared" ca="1" si="99"/>
        <v>0</v>
      </c>
      <c r="CB96" s="63">
        <f t="shared" ca="1" si="99"/>
        <v>0</v>
      </c>
      <c r="CC96" s="63">
        <f t="shared" ca="1" si="99"/>
        <v>0</v>
      </c>
      <c r="CD96" s="63">
        <f t="shared" ca="1" si="99"/>
        <v>0</v>
      </c>
      <c r="CE96" s="63">
        <f t="shared" ca="1" si="99"/>
        <v>0</v>
      </c>
      <c r="CF96" s="63">
        <f t="shared" ca="1" si="99"/>
        <v>0</v>
      </c>
      <c r="CG96" s="63">
        <f t="shared" ca="1" si="99"/>
        <v>0</v>
      </c>
      <c r="CH96" s="63">
        <f t="shared" ca="1" si="99"/>
        <v>0</v>
      </c>
      <c r="CI96" s="63">
        <f t="shared" ca="1" si="99"/>
        <v>0</v>
      </c>
      <c r="CJ96" s="63">
        <f t="shared" ca="1" si="99"/>
        <v>0</v>
      </c>
      <c r="CK96" s="63">
        <f t="shared" ca="1" si="99"/>
        <v>0</v>
      </c>
      <c r="CL96" s="63">
        <f t="shared" ca="1" si="99"/>
        <v>0</v>
      </c>
      <c r="CM96" s="63">
        <f t="shared" ca="1" si="99"/>
        <v>0</v>
      </c>
    </row>
    <row r="97" spans="2:91" x14ac:dyDescent="0.2">
      <c r="B97" s="196" t="s">
        <v>365</v>
      </c>
      <c r="C97" s="19" t="str">
        <f>Inputs!$J$16</f>
        <v>EUR</v>
      </c>
      <c r="D97" s="19" t="s">
        <v>19</v>
      </c>
      <c r="E97" s="27">
        <f t="shared" ref="E97:I99" si="100">SUMIF($K$4:$AD$4,E$4,$K97:$AD97)</f>
        <v>68762.125355928772</v>
      </c>
      <c r="F97" s="27">
        <f t="shared" si="100"/>
        <v>38550.473940100215</v>
      </c>
      <c r="G97" s="27">
        <f t="shared" si="100"/>
        <v>44187.790132555048</v>
      </c>
      <c r="H97" s="27">
        <f t="shared" si="100"/>
        <v>48782.743241176329</v>
      </c>
      <c r="I97" s="27">
        <f t="shared" si="100"/>
        <v>58335.649092615218</v>
      </c>
      <c r="J97" s="27"/>
      <c r="K97" s="27">
        <f t="shared" ref="K97:T99" si="101">SUMIFS($AF97:$CM97,$AF$4:$CM$4,K$4,$AF$8:$CM$8,K$8)</f>
        <v>0</v>
      </c>
      <c r="L97" s="27">
        <f t="shared" si="101"/>
        <v>0</v>
      </c>
      <c r="M97" s="27">
        <f t="shared" si="101"/>
        <v>60000</v>
      </c>
      <c r="N97" s="27">
        <f t="shared" si="101"/>
        <v>8762.125355928767</v>
      </c>
      <c r="O97" s="27">
        <f t="shared" si="101"/>
        <v>8757.1741443651845</v>
      </c>
      <c r="P97" s="27">
        <f t="shared" si="101"/>
        <v>9202.4388328454497</v>
      </c>
      <c r="Q97" s="27">
        <f t="shared" si="101"/>
        <v>9812.493089481768</v>
      </c>
      <c r="R97" s="27">
        <f t="shared" si="101"/>
        <v>10778.367873407815</v>
      </c>
      <c r="S97" s="27">
        <f t="shared" si="101"/>
        <v>10009.72642684005</v>
      </c>
      <c r="T97" s="27">
        <f t="shared" si="101"/>
        <v>10558.432496537213</v>
      </c>
      <c r="U97" s="27">
        <f t="shared" ref="U97:AD99" si="102">SUMIFS($AF97:$CM97,$AF$4:$CM$4,U$4,$AF$8:$CM$8,U$8)</f>
        <v>11240.617058784563</v>
      </c>
      <c r="V97" s="27">
        <f t="shared" si="102"/>
        <v>12379.014150393228</v>
      </c>
      <c r="W97" s="27">
        <f t="shared" si="102"/>
        <v>11008.970166479756</v>
      </c>
      <c r="X97" s="27">
        <f t="shared" si="102"/>
        <v>11682.811855566073</v>
      </c>
      <c r="Y97" s="27">
        <f t="shared" si="102"/>
        <v>12500.785178045222</v>
      </c>
      <c r="Z97" s="27">
        <f t="shared" si="102"/>
        <v>13590.176041085271</v>
      </c>
      <c r="AA97" s="27">
        <f t="shared" si="102"/>
        <v>13267.913942007235</v>
      </c>
      <c r="AB97" s="27">
        <f t="shared" si="102"/>
        <v>13956.338031744197</v>
      </c>
      <c r="AC97" s="27">
        <f t="shared" si="102"/>
        <v>14805.57566514676</v>
      </c>
      <c r="AD97" s="27">
        <f t="shared" si="102"/>
        <v>16305.821453717024</v>
      </c>
      <c r="AE97" s="27"/>
      <c r="AF97" s="26">
        <f>Inventory!AF14+Inventory!AF15</f>
        <v>0</v>
      </c>
      <c r="AG97" s="26">
        <f>Inventory!AG14+Inventory!AG15</f>
        <v>0</v>
      </c>
      <c r="AH97" s="26">
        <f>Inventory!AH14+Inventory!AH15</f>
        <v>0</v>
      </c>
      <c r="AI97" s="26">
        <f>Inventory!AI14+Inventory!AI15</f>
        <v>0</v>
      </c>
      <c r="AJ97" s="26">
        <f>Inventory!AJ14+Inventory!AJ15</f>
        <v>0</v>
      </c>
      <c r="AK97" s="26">
        <f>Inventory!AK14+Inventory!AK15</f>
        <v>0</v>
      </c>
      <c r="AL97" s="26">
        <f>Inventory!AL14+Inventory!AL15</f>
        <v>60000</v>
      </c>
      <c r="AM97" s="26">
        <f>Inventory!AM14+Inventory!AM15</f>
        <v>0</v>
      </c>
      <c r="AN97" s="26">
        <f>Inventory!AN14+Inventory!AN15</f>
        <v>0</v>
      </c>
      <c r="AO97" s="26">
        <f>Inventory!AO14+Inventory!AO15</f>
        <v>2870.2768070592433</v>
      </c>
      <c r="AP97" s="26">
        <f>Inventory!AP14+Inventory!AP15</f>
        <v>2839.5370770192594</v>
      </c>
      <c r="AQ97" s="26">
        <f>Inventory!AQ14+Inventory!AQ15</f>
        <v>3052.3114718502634</v>
      </c>
      <c r="AR97" s="26">
        <f>Inventory!AR14+Inventory!AR15</f>
        <v>3269.1786848555371</v>
      </c>
      <c r="AS97" s="26">
        <f>Inventory!AS14+Inventory!AS15</f>
        <v>2307.8492170131767</v>
      </c>
      <c r="AT97" s="26">
        <f>Inventory!AT14+Inventory!AT15</f>
        <v>3180.1462424964707</v>
      </c>
      <c r="AU97" s="26">
        <f>Inventory!AU14+Inventory!AU15</f>
        <v>2966.6820033116005</v>
      </c>
      <c r="AV97" s="26">
        <f>Inventory!AV14+Inventory!AV15</f>
        <v>3102.3783546210543</v>
      </c>
      <c r="AW97" s="26">
        <f>Inventory!AW14+Inventory!AW15</f>
        <v>3133.3784749127958</v>
      </c>
      <c r="AX97" s="26">
        <f>Inventory!AX14+Inventory!AX15</f>
        <v>3133.667368820627</v>
      </c>
      <c r="AY97" s="26">
        <f>Inventory!AY14+Inventory!AY15</f>
        <v>3564.4542315688782</v>
      </c>
      <c r="AZ97" s="26">
        <f>Inventory!AZ14+Inventory!AZ15</f>
        <v>3114.3714890922629</v>
      </c>
      <c r="BA97" s="26">
        <f>Inventory!BA14+Inventory!BA15</f>
        <v>3510.5406564342093</v>
      </c>
      <c r="BB97" s="26">
        <f>Inventory!BB14+Inventory!BB15</f>
        <v>3592.6692842194202</v>
      </c>
      <c r="BC97" s="26">
        <f>Inventory!BC14+Inventory!BC15</f>
        <v>3675.1579327541854</v>
      </c>
      <c r="BD97" s="26">
        <f>Inventory!BD14+Inventory!BD15</f>
        <v>3763.1073758156867</v>
      </c>
      <c r="BE97" s="26">
        <f>Inventory!BE14+Inventory!BE15</f>
        <v>2609.1048381399055</v>
      </c>
      <c r="BF97" s="26">
        <f>Inventory!BF14+Inventory!BF15</f>
        <v>3637.5142128844577</v>
      </c>
      <c r="BG97" s="26">
        <f>Inventory!BG14+Inventory!BG15</f>
        <v>3456.8953641120897</v>
      </c>
      <c r="BH97" s="26">
        <f>Inventory!BH14+Inventory!BH15</f>
        <v>3584.6751352602296</v>
      </c>
      <c r="BI97" s="26">
        <f>Inventory!BI14+Inventory!BI15</f>
        <v>3516.8619971648936</v>
      </c>
      <c r="BJ97" s="26">
        <f>Inventory!BJ14+Inventory!BJ15</f>
        <v>3560.1108567454139</v>
      </c>
      <c r="BK97" s="26">
        <f>Inventory!BK14+Inventory!BK15</f>
        <v>4201.4080008048732</v>
      </c>
      <c r="BL97" s="26">
        <f>Inventory!BL14+Inventory!BL15</f>
        <v>3479.0982012342761</v>
      </c>
      <c r="BM97" s="26">
        <f>Inventory!BM14+Inventory!BM15</f>
        <v>4044.1018080444583</v>
      </c>
      <c r="BN97" s="26">
        <f>Inventory!BN14+Inventory!BN15</f>
        <v>4167.5955325586701</v>
      </c>
      <c r="BO97" s="26">
        <f>Inventory!BO14+Inventory!BO15</f>
        <v>4167.3168097900998</v>
      </c>
      <c r="BP97" s="26">
        <f>Inventory!BP14+Inventory!BP15</f>
        <v>4192.2430033975361</v>
      </c>
      <c r="BQ97" s="26">
        <f>Inventory!BQ14+Inventory!BQ15</f>
        <v>2884.9199241234746</v>
      </c>
      <c r="BR97" s="26">
        <f>Inventory!BR14+Inventory!BR15</f>
        <v>3931.8072389587446</v>
      </c>
      <c r="BS97" s="26">
        <f>Inventory!BS14+Inventory!BS15</f>
        <v>3804.491445477644</v>
      </c>
      <c r="BT97" s="26">
        <f>Inventory!BT14+Inventory!BT15</f>
        <v>4079.176887927772</v>
      </c>
      <c r="BU97" s="26">
        <f>Inventory!BU14+Inventory!BU15</f>
        <v>3799.1435221606575</v>
      </c>
      <c r="BV97" s="26">
        <f>Inventory!BV14+Inventory!BV15</f>
        <v>3972.6627689358929</v>
      </c>
      <c r="BW97" s="26">
        <f>Inventory!BW14+Inventory!BW15</f>
        <v>4623.0690060489278</v>
      </c>
      <c r="BX97" s="26">
        <f>Inventory!BX14+Inventory!BX15</f>
        <v>3905.0534030604003</v>
      </c>
      <c r="BY97" s="26">
        <f>Inventory!BY14+Inventory!BY15</f>
        <v>4504.0648203093224</v>
      </c>
      <c r="BZ97" s="26">
        <f>Inventory!BZ14+Inventory!BZ15</f>
        <v>4515.6955564966865</v>
      </c>
      <c r="CA97" s="26">
        <f>Inventory!CA14+Inventory!CA15</f>
        <v>4570.4156642792623</v>
      </c>
      <c r="CB97" s="26">
        <f>Inventory!CB14+Inventory!CB15</f>
        <v>5153.8076359771503</v>
      </c>
      <c r="CC97" s="26">
        <f>Inventory!CC14+Inventory!CC15</f>
        <v>3445.534641695182</v>
      </c>
      <c r="CD97" s="26">
        <f>Inventory!CD14+Inventory!CD15</f>
        <v>4668.5716643349015</v>
      </c>
      <c r="CE97" s="26">
        <f>Inventory!CE14+Inventory!CE15</f>
        <v>4500.9247381538698</v>
      </c>
      <c r="CF97" s="26">
        <f>Inventory!CF14+Inventory!CF15</f>
        <v>4848.6900987520339</v>
      </c>
      <c r="CG97" s="26">
        <f>Inventory!CG14+Inventory!CG15</f>
        <v>4606.7231948382923</v>
      </c>
      <c r="CH97" s="26">
        <f>Inventory!CH14+Inventory!CH15</f>
        <v>4776.2375129549919</v>
      </c>
      <c r="CI97" s="26">
        <f>Inventory!CI14+Inventory!CI15</f>
        <v>5393.7164667658435</v>
      </c>
      <c r="CJ97" s="26">
        <f>Inventory!CJ14+Inventory!CJ15</f>
        <v>4635.6216854259246</v>
      </c>
      <c r="CK97" s="26">
        <f>Inventory!CK14+Inventory!CK15</f>
        <v>5534.5402683950961</v>
      </c>
      <c r="CL97" s="26">
        <f>Inventory!CL14+Inventory!CL15</f>
        <v>5265.7046337230495</v>
      </c>
      <c r="CM97" s="26">
        <f>Inventory!CM14+Inventory!CM15</f>
        <v>5505.5765515988796</v>
      </c>
    </row>
    <row r="98" spans="2:91" x14ac:dyDescent="0.2">
      <c r="B98" s="196" t="s">
        <v>360</v>
      </c>
      <c r="C98" s="19" t="str">
        <f>Inputs!$J$16</f>
        <v>EUR</v>
      </c>
      <c r="D98" s="19" t="s">
        <v>19</v>
      </c>
      <c r="E98" s="27">
        <f t="shared" si="100"/>
        <v>0</v>
      </c>
      <c r="F98" s="27">
        <f t="shared" si="100"/>
        <v>0</v>
      </c>
      <c r="G98" s="27">
        <f t="shared" si="100"/>
        <v>0</v>
      </c>
      <c r="H98" s="27">
        <f t="shared" si="100"/>
        <v>0</v>
      </c>
      <c r="I98" s="27">
        <f t="shared" si="100"/>
        <v>0</v>
      </c>
      <c r="J98" s="27"/>
      <c r="K98" s="27">
        <f t="shared" si="101"/>
        <v>0</v>
      </c>
      <c r="L98" s="27">
        <f t="shared" si="101"/>
        <v>0</v>
      </c>
      <c r="M98" s="27">
        <f t="shared" si="101"/>
        <v>0</v>
      </c>
      <c r="N98" s="27">
        <f t="shared" si="101"/>
        <v>0</v>
      </c>
      <c r="O98" s="27">
        <f t="shared" si="101"/>
        <v>0</v>
      </c>
      <c r="P98" s="27">
        <f t="shared" si="101"/>
        <v>0</v>
      </c>
      <c r="Q98" s="27">
        <f t="shared" si="101"/>
        <v>0</v>
      </c>
      <c r="R98" s="27">
        <f t="shared" si="101"/>
        <v>0</v>
      </c>
      <c r="S98" s="27">
        <f t="shared" si="101"/>
        <v>0</v>
      </c>
      <c r="T98" s="27">
        <f t="shared" si="101"/>
        <v>0</v>
      </c>
      <c r="U98" s="27">
        <f t="shared" si="102"/>
        <v>0</v>
      </c>
      <c r="V98" s="27">
        <f t="shared" si="102"/>
        <v>0</v>
      </c>
      <c r="W98" s="27">
        <f t="shared" si="102"/>
        <v>0</v>
      </c>
      <c r="X98" s="27">
        <f t="shared" si="102"/>
        <v>0</v>
      </c>
      <c r="Y98" s="27">
        <f t="shared" si="102"/>
        <v>0</v>
      </c>
      <c r="Z98" s="27">
        <f t="shared" si="102"/>
        <v>0</v>
      </c>
      <c r="AA98" s="27">
        <f t="shared" si="102"/>
        <v>0</v>
      </c>
      <c r="AB98" s="27">
        <f t="shared" si="102"/>
        <v>0</v>
      </c>
      <c r="AC98" s="27">
        <f t="shared" si="102"/>
        <v>0</v>
      </c>
      <c r="AD98" s="27">
        <f t="shared" si="102"/>
        <v>0</v>
      </c>
      <c r="AE98" s="27"/>
      <c r="AF98" s="26">
        <f>-Taxes!AF62</f>
        <v>0</v>
      </c>
      <c r="AG98" s="26">
        <f>-Taxes!AG62</f>
        <v>0</v>
      </c>
      <c r="AH98" s="26">
        <f>-Taxes!AH62</f>
        <v>0</v>
      </c>
      <c r="AI98" s="26">
        <f>-Taxes!AI62</f>
        <v>0</v>
      </c>
      <c r="AJ98" s="26">
        <f>-Taxes!AJ62</f>
        <v>0</v>
      </c>
      <c r="AK98" s="26">
        <f>-Taxes!AK62</f>
        <v>0</v>
      </c>
      <c r="AL98" s="26">
        <f>-Taxes!AL62</f>
        <v>0</v>
      </c>
      <c r="AM98" s="26">
        <f>-Taxes!AM62</f>
        <v>0</v>
      </c>
      <c r="AN98" s="26">
        <f>-Taxes!AN62</f>
        <v>0</v>
      </c>
      <c r="AO98" s="26">
        <f>-Taxes!AO62</f>
        <v>0</v>
      </c>
      <c r="AP98" s="26">
        <f>-Taxes!AP62</f>
        <v>0</v>
      </c>
      <c r="AQ98" s="26">
        <f>-Taxes!AQ62</f>
        <v>0</v>
      </c>
      <c r="AR98" s="26">
        <f>-Taxes!AR62</f>
        <v>0</v>
      </c>
      <c r="AS98" s="26">
        <f>-Taxes!AS62</f>
        <v>0</v>
      </c>
      <c r="AT98" s="26">
        <f>-Taxes!AT62</f>
        <v>0</v>
      </c>
      <c r="AU98" s="26">
        <f>-Taxes!AU62</f>
        <v>0</v>
      </c>
      <c r="AV98" s="26">
        <f>-Taxes!AV62</f>
        <v>0</v>
      </c>
      <c r="AW98" s="26">
        <f>-Taxes!AW62</f>
        <v>0</v>
      </c>
      <c r="AX98" s="26">
        <f>-Taxes!AX62</f>
        <v>0</v>
      </c>
      <c r="AY98" s="26">
        <f>-Taxes!AY62</f>
        <v>0</v>
      </c>
      <c r="AZ98" s="26">
        <f>-Taxes!AZ62</f>
        <v>0</v>
      </c>
      <c r="BA98" s="26">
        <f>-Taxes!BA62</f>
        <v>0</v>
      </c>
      <c r="BB98" s="26">
        <f>-Taxes!BB62</f>
        <v>0</v>
      </c>
      <c r="BC98" s="26">
        <f>-Taxes!BC62</f>
        <v>0</v>
      </c>
      <c r="BD98" s="26">
        <f>-Taxes!BD62</f>
        <v>0</v>
      </c>
      <c r="BE98" s="26">
        <f>-Taxes!BE62</f>
        <v>0</v>
      </c>
      <c r="BF98" s="26">
        <f>-Taxes!BF62</f>
        <v>0</v>
      </c>
      <c r="BG98" s="26">
        <f>-Taxes!BG62</f>
        <v>0</v>
      </c>
      <c r="BH98" s="26">
        <f>-Taxes!BH62</f>
        <v>0</v>
      </c>
      <c r="BI98" s="26">
        <f>-Taxes!BI62</f>
        <v>0</v>
      </c>
      <c r="BJ98" s="26">
        <f>-Taxes!BJ62</f>
        <v>0</v>
      </c>
      <c r="BK98" s="26">
        <f>-Taxes!BK62</f>
        <v>0</v>
      </c>
      <c r="BL98" s="26">
        <f>-Taxes!BL62</f>
        <v>0</v>
      </c>
      <c r="BM98" s="26">
        <f>-Taxes!BM62</f>
        <v>0</v>
      </c>
      <c r="BN98" s="26">
        <f>-Taxes!BN62</f>
        <v>0</v>
      </c>
      <c r="BO98" s="26">
        <f>-Taxes!BO62</f>
        <v>0</v>
      </c>
      <c r="BP98" s="26">
        <f>-Taxes!BP62</f>
        <v>0</v>
      </c>
      <c r="BQ98" s="26">
        <f>-Taxes!BQ62</f>
        <v>0</v>
      </c>
      <c r="BR98" s="26">
        <f>-Taxes!BR62</f>
        <v>0</v>
      </c>
      <c r="BS98" s="26">
        <f>-Taxes!BS62</f>
        <v>0</v>
      </c>
      <c r="BT98" s="26">
        <f>-Taxes!BT62</f>
        <v>0</v>
      </c>
      <c r="BU98" s="26">
        <f>-Taxes!BU62</f>
        <v>0</v>
      </c>
      <c r="BV98" s="26">
        <f>-Taxes!BV62</f>
        <v>0</v>
      </c>
      <c r="BW98" s="26">
        <f>-Taxes!BW62</f>
        <v>0</v>
      </c>
      <c r="BX98" s="26">
        <f>-Taxes!BX62</f>
        <v>0</v>
      </c>
      <c r="BY98" s="26">
        <f>-Taxes!BY62</f>
        <v>0</v>
      </c>
      <c r="BZ98" s="26">
        <f>-Taxes!BZ62</f>
        <v>0</v>
      </c>
      <c r="CA98" s="26">
        <f>-Taxes!CA62</f>
        <v>0</v>
      </c>
      <c r="CB98" s="26">
        <f>-Taxes!CB62</f>
        <v>0</v>
      </c>
      <c r="CC98" s="26">
        <f>-Taxes!CC62</f>
        <v>0</v>
      </c>
      <c r="CD98" s="26">
        <f>-Taxes!CD62</f>
        <v>0</v>
      </c>
      <c r="CE98" s="26">
        <f>-Taxes!CE62</f>
        <v>0</v>
      </c>
      <c r="CF98" s="26">
        <f>-Taxes!CF62</f>
        <v>0</v>
      </c>
      <c r="CG98" s="26">
        <f>-Taxes!CG62</f>
        <v>0</v>
      </c>
      <c r="CH98" s="26">
        <f>-Taxes!CH62</f>
        <v>0</v>
      </c>
      <c r="CI98" s="26">
        <f>-Taxes!CI62</f>
        <v>0</v>
      </c>
      <c r="CJ98" s="26">
        <f>-Taxes!CJ62</f>
        <v>0</v>
      </c>
      <c r="CK98" s="26">
        <f>-Taxes!CK62</f>
        <v>0</v>
      </c>
      <c r="CL98" s="26">
        <f>-Taxes!CL62</f>
        <v>0</v>
      </c>
      <c r="CM98" s="26">
        <f>-Taxes!CM62</f>
        <v>0</v>
      </c>
    </row>
    <row r="99" spans="2:91" x14ac:dyDescent="0.2">
      <c r="B99" s="196" t="s">
        <v>359</v>
      </c>
      <c r="C99" s="19" t="str">
        <f>Inputs!$J$16</f>
        <v>EUR</v>
      </c>
      <c r="D99" s="19" t="s">
        <v>19</v>
      </c>
      <c r="E99" s="27">
        <f t="shared" ca="1" si="100"/>
        <v>-68762.125355928772</v>
      </c>
      <c r="F99" s="27">
        <f t="shared" ca="1" si="100"/>
        <v>-38550.473940100215</v>
      </c>
      <c r="G99" s="27">
        <f t="shared" ca="1" si="100"/>
        <v>-44187.790132555048</v>
      </c>
      <c r="H99" s="27">
        <f t="shared" ca="1" si="100"/>
        <v>-48782.743241176329</v>
      </c>
      <c r="I99" s="27">
        <f t="shared" ca="1" si="100"/>
        <v>-58335.649092615218</v>
      </c>
      <c r="J99" s="27"/>
      <c r="K99" s="27">
        <f t="shared" ca="1" si="101"/>
        <v>0</v>
      </c>
      <c r="L99" s="27">
        <f t="shared" ca="1" si="101"/>
        <v>0</v>
      </c>
      <c r="M99" s="27">
        <f t="shared" ca="1" si="101"/>
        <v>-60000</v>
      </c>
      <c r="N99" s="27">
        <f t="shared" ca="1" si="101"/>
        <v>-8762.125355928767</v>
      </c>
      <c r="O99" s="27">
        <f t="shared" ca="1" si="101"/>
        <v>-8757.1741443651845</v>
      </c>
      <c r="P99" s="27">
        <f t="shared" ca="1" si="101"/>
        <v>-9202.4388328454497</v>
      </c>
      <c r="Q99" s="27">
        <f t="shared" ca="1" si="101"/>
        <v>-9812.493089481768</v>
      </c>
      <c r="R99" s="27">
        <f t="shared" ca="1" si="101"/>
        <v>-10778.367873407815</v>
      </c>
      <c r="S99" s="27">
        <f t="shared" ca="1" si="101"/>
        <v>-10009.72642684005</v>
      </c>
      <c r="T99" s="27">
        <f t="shared" ca="1" si="101"/>
        <v>-10558.432496537213</v>
      </c>
      <c r="U99" s="27">
        <f t="shared" ca="1" si="102"/>
        <v>-11240.617058784563</v>
      </c>
      <c r="V99" s="27">
        <f t="shared" ca="1" si="102"/>
        <v>-12379.014150393228</v>
      </c>
      <c r="W99" s="27">
        <f t="shared" ca="1" si="102"/>
        <v>-11008.970166479756</v>
      </c>
      <c r="X99" s="27">
        <f t="shared" ca="1" si="102"/>
        <v>-11682.811855566073</v>
      </c>
      <c r="Y99" s="27">
        <f t="shared" ca="1" si="102"/>
        <v>-12500.785178045222</v>
      </c>
      <c r="Z99" s="27">
        <f t="shared" ca="1" si="102"/>
        <v>-13590.176041085271</v>
      </c>
      <c r="AA99" s="27">
        <f t="shared" ca="1" si="102"/>
        <v>-13267.913942007235</v>
      </c>
      <c r="AB99" s="27">
        <f t="shared" ca="1" si="102"/>
        <v>-13956.338031744197</v>
      </c>
      <c r="AC99" s="27">
        <f t="shared" ca="1" si="102"/>
        <v>-14805.57566514676</v>
      </c>
      <c r="AD99" s="27">
        <f t="shared" ca="1" si="102"/>
        <v>-16305.821453717024</v>
      </c>
      <c r="AE99" s="27"/>
      <c r="AF99" s="26">
        <f ca="1">-OFFSET(AF97,0,Settings!$DI$3)*(1+Inputs!$IU$26)</f>
        <v>0</v>
      </c>
      <c r="AG99" s="26">
        <f ca="1">-OFFSET(AG97,0,Settings!$DI$3)*(1+Inputs!$IU$26)</f>
        <v>0</v>
      </c>
      <c r="AH99" s="26">
        <f ca="1">-OFFSET(AH97,0,Settings!$DI$3)*(1+Inputs!$IU$26)</f>
        <v>0</v>
      </c>
      <c r="AI99" s="26">
        <f ca="1">-OFFSET(AI97,0,Settings!$DI$3)*(1+Inputs!$IU$26)</f>
        <v>0</v>
      </c>
      <c r="AJ99" s="26">
        <f ca="1">-OFFSET(AJ97,0,Settings!$DI$3)*(1+Inputs!$IU$26)</f>
        <v>0</v>
      </c>
      <c r="AK99" s="26">
        <f ca="1">-OFFSET(AK97,0,Settings!$DI$3)*(1+Inputs!$IU$26)</f>
        <v>0</v>
      </c>
      <c r="AL99" s="26">
        <f ca="1">-OFFSET(AL97,0,Settings!$DI$3)*(1+Inputs!$IU$26)</f>
        <v>-60000</v>
      </c>
      <c r="AM99" s="26">
        <f ca="1">-OFFSET(AM97,0,Settings!$DI$3)*(1+Inputs!$IU$26)</f>
        <v>0</v>
      </c>
      <c r="AN99" s="26">
        <f ca="1">-OFFSET(AN97,0,Settings!$DI$3)*(1+Inputs!$IU$26)</f>
        <v>0</v>
      </c>
      <c r="AO99" s="26">
        <f ca="1">-OFFSET(AO97,0,Settings!$DI$3)*(1+Inputs!$IU$26)</f>
        <v>-2870.2768070592433</v>
      </c>
      <c r="AP99" s="26">
        <f ca="1">-OFFSET(AP97,0,Settings!$DI$3)*(1+Inputs!$IU$26)</f>
        <v>-2839.5370770192594</v>
      </c>
      <c r="AQ99" s="26">
        <f ca="1">-OFFSET(AQ97,0,Settings!$DI$3)*(1+Inputs!$IU$26)</f>
        <v>-3052.3114718502634</v>
      </c>
      <c r="AR99" s="26">
        <f ca="1">-OFFSET(AR97,0,Settings!$DI$3)*(1+Inputs!$IU$26)</f>
        <v>-3269.1786848555371</v>
      </c>
      <c r="AS99" s="26">
        <f ca="1">-OFFSET(AS97,0,Settings!$DI$3)*(1+Inputs!$IU$26)</f>
        <v>-2307.8492170131767</v>
      </c>
      <c r="AT99" s="26">
        <f ca="1">-OFFSET(AT97,0,Settings!$DI$3)*(1+Inputs!$IU$26)</f>
        <v>-3180.1462424964707</v>
      </c>
      <c r="AU99" s="26">
        <f ca="1">-OFFSET(AU97,0,Settings!$DI$3)*(1+Inputs!$IU$26)</f>
        <v>-2966.6820033116005</v>
      </c>
      <c r="AV99" s="26">
        <f ca="1">-OFFSET(AV97,0,Settings!$DI$3)*(1+Inputs!$IU$26)</f>
        <v>-3102.3783546210543</v>
      </c>
      <c r="AW99" s="26">
        <f ca="1">-OFFSET(AW97,0,Settings!$DI$3)*(1+Inputs!$IU$26)</f>
        <v>-3133.3784749127958</v>
      </c>
      <c r="AX99" s="26">
        <f ca="1">-OFFSET(AX97,0,Settings!$DI$3)*(1+Inputs!$IU$26)</f>
        <v>-3133.667368820627</v>
      </c>
      <c r="AY99" s="26">
        <f ca="1">-OFFSET(AY97,0,Settings!$DI$3)*(1+Inputs!$IU$26)</f>
        <v>-3564.4542315688782</v>
      </c>
      <c r="AZ99" s="26">
        <f ca="1">-OFFSET(AZ97,0,Settings!$DI$3)*(1+Inputs!$IU$26)</f>
        <v>-3114.3714890922629</v>
      </c>
      <c r="BA99" s="26">
        <f ca="1">-OFFSET(BA97,0,Settings!$DI$3)*(1+Inputs!$IU$26)</f>
        <v>-3510.5406564342093</v>
      </c>
      <c r="BB99" s="26">
        <f ca="1">-OFFSET(BB97,0,Settings!$DI$3)*(1+Inputs!$IU$26)</f>
        <v>-3592.6692842194202</v>
      </c>
      <c r="BC99" s="26">
        <f ca="1">-OFFSET(BC97,0,Settings!$DI$3)*(1+Inputs!$IU$26)</f>
        <v>-3675.1579327541854</v>
      </c>
      <c r="BD99" s="26">
        <f ca="1">-OFFSET(BD97,0,Settings!$DI$3)*(1+Inputs!$IU$26)</f>
        <v>-3763.1073758156867</v>
      </c>
      <c r="BE99" s="26">
        <f ca="1">-OFFSET(BE97,0,Settings!$DI$3)*(1+Inputs!$IU$26)</f>
        <v>-2609.1048381399055</v>
      </c>
      <c r="BF99" s="26">
        <f ca="1">-OFFSET(BF97,0,Settings!$DI$3)*(1+Inputs!$IU$26)</f>
        <v>-3637.5142128844577</v>
      </c>
      <c r="BG99" s="26">
        <f ca="1">-OFFSET(BG97,0,Settings!$DI$3)*(1+Inputs!$IU$26)</f>
        <v>-3456.8953641120897</v>
      </c>
      <c r="BH99" s="26">
        <f ca="1">-OFFSET(BH97,0,Settings!$DI$3)*(1+Inputs!$IU$26)</f>
        <v>-3584.6751352602296</v>
      </c>
      <c r="BI99" s="26">
        <f ca="1">-OFFSET(BI97,0,Settings!$DI$3)*(1+Inputs!$IU$26)</f>
        <v>-3516.8619971648936</v>
      </c>
      <c r="BJ99" s="26">
        <f ca="1">-OFFSET(BJ97,0,Settings!$DI$3)*(1+Inputs!$IU$26)</f>
        <v>-3560.1108567454139</v>
      </c>
      <c r="BK99" s="26">
        <f ca="1">-OFFSET(BK97,0,Settings!$DI$3)*(1+Inputs!$IU$26)</f>
        <v>-4201.4080008048732</v>
      </c>
      <c r="BL99" s="26">
        <f ca="1">-OFFSET(BL97,0,Settings!$DI$3)*(1+Inputs!$IU$26)</f>
        <v>-3479.0982012342761</v>
      </c>
      <c r="BM99" s="26">
        <f ca="1">-OFFSET(BM97,0,Settings!$DI$3)*(1+Inputs!$IU$26)</f>
        <v>-4044.1018080444583</v>
      </c>
      <c r="BN99" s="26">
        <f ca="1">-OFFSET(BN97,0,Settings!$DI$3)*(1+Inputs!$IU$26)</f>
        <v>-4167.5955325586701</v>
      </c>
      <c r="BO99" s="26">
        <f ca="1">-OFFSET(BO97,0,Settings!$DI$3)*(1+Inputs!$IU$26)</f>
        <v>-4167.3168097900998</v>
      </c>
      <c r="BP99" s="26">
        <f ca="1">-OFFSET(BP97,0,Settings!$DI$3)*(1+Inputs!$IU$26)</f>
        <v>-4192.2430033975361</v>
      </c>
      <c r="BQ99" s="26">
        <f ca="1">-OFFSET(BQ97,0,Settings!$DI$3)*(1+Inputs!$IU$26)</f>
        <v>-2884.9199241234746</v>
      </c>
      <c r="BR99" s="26">
        <f ca="1">-OFFSET(BR97,0,Settings!$DI$3)*(1+Inputs!$IU$26)</f>
        <v>-3931.8072389587446</v>
      </c>
      <c r="BS99" s="26">
        <f ca="1">-OFFSET(BS97,0,Settings!$DI$3)*(1+Inputs!$IU$26)</f>
        <v>-3804.491445477644</v>
      </c>
      <c r="BT99" s="26">
        <f ca="1">-OFFSET(BT97,0,Settings!$DI$3)*(1+Inputs!$IU$26)</f>
        <v>-4079.176887927772</v>
      </c>
      <c r="BU99" s="26">
        <f ca="1">-OFFSET(BU97,0,Settings!$DI$3)*(1+Inputs!$IU$26)</f>
        <v>-3799.1435221606575</v>
      </c>
      <c r="BV99" s="26">
        <f ca="1">-OFFSET(BV97,0,Settings!$DI$3)*(1+Inputs!$IU$26)</f>
        <v>-3972.6627689358929</v>
      </c>
      <c r="BW99" s="26">
        <f ca="1">-OFFSET(BW97,0,Settings!$DI$3)*(1+Inputs!$IU$26)</f>
        <v>-4623.0690060489278</v>
      </c>
      <c r="BX99" s="26">
        <f ca="1">-OFFSET(BX97,0,Settings!$DI$3)*(1+Inputs!$IU$26)</f>
        <v>-3905.0534030604003</v>
      </c>
      <c r="BY99" s="26">
        <f ca="1">-OFFSET(BY97,0,Settings!$DI$3)*(1+Inputs!$IU$26)</f>
        <v>-4504.0648203093224</v>
      </c>
      <c r="BZ99" s="26">
        <f ca="1">-OFFSET(BZ97,0,Settings!$DI$3)*(1+Inputs!$IU$26)</f>
        <v>-4515.6955564966865</v>
      </c>
      <c r="CA99" s="26">
        <f ca="1">-OFFSET(CA97,0,Settings!$DI$3)*(1+Inputs!$IU$26)</f>
        <v>-4570.4156642792623</v>
      </c>
      <c r="CB99" s="26">
        <f ca="1">-OFFSET(CB97,0,Settings!$DI$3)*(1+Inputs!$IU$26)</f>
        <v>-5153.8076359771503</v>
      </c>
      <c r="CC99" s="26">
        <f ca="1">-OFFSET(CC97,0,Settings!$DI$3)*(1+Inputs!$IU$26)</f>
        <v>-3445.534641695182</v>
      </c>
      <c r="CD99" s="26">
        <f ca="1">-OFFSET(CD97,0,Settings!$DI$3)*(1+Inputs!$IU$26)</f>
        <v>-4668.5716643349015</v>
      </c>
      <c r="CE99" s="26">
        <f ca="1">-OFFSET(CE97,0,Settings!$DI$3)*(1+Inputs!$IU$26)</f>
        <v>-4500.9247381538698</v>
      </c>
      <c r="CF99" s="26">
        <f ca="1">-OFFSET(CF97,0,Settings!$DI$3)*(1+Inputs!$IU$26)</f>
        <v>-4848.6900987520339</v>
      </c>
      <c r="CG99" s="26">
        <f ca="1">-OFFSET(CG97,0,Settings!$DI$3)*(1+Inputs!$IU$26)</f>
        <v>-4606.7231948382923</v>
      </c>
      <c r="CH99" s="26">
        <f ca="1">-OFFSET(CH97,0,Settings!$DI$3)*(1+Inputs!$IU$26)</f>
        <v>-4776.2375129549919</v>
      </c>
      <c r="CI99" s="26">
        <f ca="1">-OFFSET(CI97,0,Settings!$DI$3)*(1+Inputs!$IU$26)</f>
        <v>-5393.7164667658435</v>
      </c>
      <c r="CJ99" s="26">
        <f ca="1">-OFFSET(CJ97,0,Settings!$DI$3)*(1+Inputs!$IU$26)</f>
        <v>-4635.6216854259246</v>
      </c>
      <c r="CK99" s="26">
        <f ca="1">-OFFSET(CK97,0,Settings!$DI$3)*(1+Inputs!$IU$26)</f>
        <v>-5534.5402683950961</v>
      </c>
      <c r="CL99" s="26">
        <f ca="1">-OFFSET(CL97,0,Settings!$DI$3)*(1+Inputs!$IU$26)</f>
        <v>-5265.7046337230495</v>
      </c>
      <c r="CM99" s="26">
        <f ca="1">-OFFSET(CM97,0,Settings!$DI$3)*(1+Inputs!$IU$26)</f>
        <v>-5505.5765515988796</v>
      </c>
    </row>
    <row r="100" spans="2:91" s="115" customFormat="1" x14ac:dyDescent="0.2">
      <c r="B100" s="115" t="s">
        <v>329</v>
      </c>
      <c r="C100" s="19" t="str">
        <f>Inputs!$J$16</f>
        <v>EUR</v>
      </c>
      <c r="D100" s="19" t="s">
        <v>19</v>
      </c>
      <c r="E100" s="63">
        <f ca="1">SUM(E96:E99)</f>
        <v>0</v>
      </c>
      <c r="F100" s="63">
        <f ca="1">SUM(F96:F99)</f>
        <v>0</v>
      </c>
      <c r="G100" s="63">
        <f ca="1">SUM(G96:G99)</f>
        <v>0</v>
      </c>
      <c r="H100" s="63">
        <f ca="1">SUM(H96:H99)</f>
        <v>0</v>
      </c>
      <c r="I100" s="63">
        <f ca="1">SUM(I96:I99)</f>
        <v>0</v>
      </c>
      <c r="J100" s="63"/>
      <c r="K100" s="63">
        <f t="shared" ref="K100:AD100" ca="1" si="103">SUM(K96:K99)</f>
        <v>0</v>
      </c>
      <c r="L100" s="63">
        <f t="shared" ca="1" si="103"/>
        <v>0</v>
      </c>
      <c r="M100" s="63">
        <f t="shared" ca="1" si="103"/>
        <v>0</v>
      </c>
      <c r="N100" s="63">
        <f t="shared" ca="1" si="103"/>
        <v>0</v>
      </c>
      <c r="O100" s="63">
        <f t="shared" ca="1" si="103"/>
        <v>0</v>
      </c>
      <c r="P100" s="63">
        <f t="shared" ca="1" si="103"/>
        <v>0</v>
      </c>
      <c r="Q100" s="63">
        <f t="shared" ca="1" si="103"/>
        <v>0</v>
      </c>
      <c r="R100" s="63">
        <f t="shared" ca="1" si="103"/>
        <v>0</v>
      </c>
      <c r="S100" s="63">
        <f t="shared" ca="1" si="103"/>
        <v>0</v>
      </c>
      <c r="T100" s="63">
        <f t="shared" ca="1" si="103"/>
        <v>0</v>
      </c>
      <c r="U100" s="63">
        <f t="shared" ca="1" si="103"/>
        <v>0</v>
      </c>
      <c r="V100" s="63">
        <f t="shared" ca="1" si="103"/>
        <v>0</v>
      </c>
      <c r="W100" s="63">
        <f t="shared" ca="1" si="103"/>
        <v>0</v>
      </c>
      <c r="X100" s="63">
        <f t="shared" ca="1" si="103"/>
        <v>0</v>
      </c>
      <c r="Y100" s="63">
        <f t="shared" ca="1" si="103"/>
        <v>0</v>
      </c>
      <c r="Z100" s="63">
        <f t="shared" ca="1" si="103"/>
        <v>0</v>
      </c>
      <c r="AA100" s="63">
        <f t="shared" ca="1" si="103"/>
        <v>0</v>
      </c>
      <c r="AB100" s="63">
        <f t="shared" ca="1" si="103"/>
        <v>0</v>
      </c>
      <c r="AC100" s="63">
        <f t="shared" ca="1" si="103"/>
        <v>0</v>
      </c>
      <c r="AD100" s="63">
        <f t="shared" ca="1" si="103"/>
        <v>0</v>
      </c>
      <c r="AE100" s="63"/>
      <c r="AF100" s="194">
        <f t="shared" ref="AF100:BK100" ca="1" si="104">SUM(AF96:AF99)</f>
        <v>0</v>
      </c>
      <c r="AG100" s="63">
        <f t="shared" ca="1" si="104"/>
        <v>0</v>
      </c>
      <c r="AH100" s="63">
        <f t="shared" ca="1" si="104"/>
        <v>0</v>
      </c>
      <c r="AI100" s="63">
        <f t="shared" ca="1" si="104"/>
        <v>0</v>
      </c>
      <c r="AJ100" s="63">
        <f t="shared" ca="1" si="104"/>
        <v>0</v>
      </c>
      <c r="AK100" s="63">
        <f t="shared" ca="1" si="104"/>
        <v>0</v>
      </c>
      <c r="AL100" s="63">
        <f t="shared" ca="1" si="104"/>
        <v>0</v>
      </c>
      <c r="AM100" s="63">
        <f t="shared" ca="1" si="104"/>
        <v>0</v>
      </c>
      <c r="AN100" s="63">
        <f t="shared" ca="1" si="104"/>
        <v>0</v>
      </c>
      <c r="AO100" s="63">
        <f t="shared" ca="1" si="104"/>
        <v>0</v>
      </c>
      <c r="AP100" s="63">
        <f t="shared" ca="1" si="104"/>
        <v>0</v>
      </c>
      <c r="AQ100" s="63">
        <f t="shared" ca="1" si="104"/>
        <v>0</v>
      </c>
      <c r="AR100" s="63">
        <f t="shared" ca="1" si="104"/>
        <v>0</v>
      </c>
      <c r="AS100" s="63">
        <f t="shared" ca="1" si="104"/>
        <v>0</v>
      </c>
      <c r="AT100" s="63">
        <f t="shared" ca="1" si="104"/>
        <v>0</v>
      </c>
      <c r="AU100" s="63">
        <f t="shared" ca="1" si="104"/>
        <v>0</v>
      </c>
      <c r="AV100" s="63">
        <f t="shared" ca="1" si="104"/>
        <v>0</v>
      </c>
      <c r="AW100" s="63">
        <f t="shared" ca="1" si="104"/>
        <v>0</v>
      </c>
      <c r="AX100" s="63">
        <f t="shared" ca="1" si="104"/>
        <v>0</v>
      </c>
      <c r="AY100" s="63">
        <f t="shared" ca="1" si="104"/>
        <v>0</v>
      </c>
      <c r="AZ100" s="63">
        <f t="shared" ca="1" si="104"/>
        <v>0</v>
      </c>
      <c r="BA100" s="63">
        <f t="shared" ca="1" si="104"/>
        <v>0</v>
      </c>
      <c r="BB100" s="63">
        <f t="shared" ca="1" si="104"/>
        <v>0</v>
      </c>
      <c r="BC100" s="63">
        <f t="shared" ca="1" si="104"/>
        <v>0</v>
      </c>
      <c r="BD100" s="63">
        <f t="shared" ca="1" si="104"/>
        <v>0</v>
      </c>
      <c r="BE100" s="63">
        <f t="shared" ca="1" si="104"/>
        <v>0</v>
      </c>
      <c r="BF100" s="63">
        <f t="shared" ca="1" si="104"/>
        <v>0</v>
      </c>
      <c r="BG100" s="63">
        <f t="shared" ca="1" si="104"/>
        <v>0</v>
      </c>
      <c r="BH100" s="63">
        <f t="shared" ca="1" si="104"/>
        <v>0</v>
      </c>
      <c r="BI100" s="63">
        <f t="shared" ca="1" si="104"/>
        <v>0</v>
      </c>
      <c r="BJ100" s="63">
        <f t="shared" ca="1" si="104"/>
        <v>0</v>
      </c>
      <c r="BK100" s="63">
        <f t="shared" ca="1" si="104"/>
        <v>0</v>
      </c>
      <c r="BL100" s="63">
        <f t="shared" ref="BL100:CM100" ca="1" si="105">SUM(BL96:BL99)</f>
        <v>0</v>
      </c>
      <c r="BM100" s="63">
        <f t="shared" ca="1" si="105"/>
        <v>0</v>
      </c>
      <c r="BN100" s="63">
        <f t="shared" ca="1" si="105"/>
        <v>0</v>
      </c>
      <c r="BO100" s="63">
        <f t="shared" ca="1" si="105"/>
        <v>0</v>
      </c>
      <c r="BP100" s="63">
        <f t="shared" ca="1" si="105"/>
        <v>0</v>
      </c>
      <c r="BQ100" s="63">
        <f t="shared" ca="1" si="105"/>
        <v>0</v>
      </c>
      <c r="BR100" s="63">
        <f t="shared" ca="1" si="105"/>
        <v>0</v>
      </c>
      <c r="BS100" s="63">
        <f t="shared" ca="1" si="105"/>
        <v>0</v>
      </c>
      <c r="BT100" s="63">
        <f t="shared" ca="1" si="105"/>
        <v>0</v>
      </c>
      <c r="BU100" s="63">
        <f t="shared" ca="1" si="105"/>
        <v>0</v>
      </c>
      <c r="BV100" s="63">
        <f t="shared" ca="1" si="105"/>
        <v>0</v>
      </c>
      <c r="BW100" s="63">
        <f t="shared" ca="1" si="105"/>
        <v>0</v>
      </c>
      <c r="BX100" s="63">
        <f t="shared" ca="1" si="105"/>
        <v>0</v>
      </c>
      <c r="BY100" s="63">
        <f t="shared" ca="1" si="105"/>
        <v>0</v>
      </c>
      <c r="BZ100" s="63">
        <f t="shared" ca="1" si="105"/>
        <v>0</v>
      </c>
      <c r="CA100" s="63">
        <f t="shared" ca="1" si="105"/>
        <v>0</v>
      </c>
      <c r="CB100" s="63">
        <f t="shared" ca="1" si="105"/>
        <v>0</v>
      </c>
      <c r="CC100" s="63">
        <f t="shared" ca="1" si="105"/>
        <v>0</v>
      </c>
      <c r="CD100" s="63">
        <f t="shared" ca="1" si="105"/>
        <v>0</v>
      </c>
      <c r="CE100" s="63">
        <f t="shared" ca="1" si="105"/>
        <v>0</v>
      </c>
      <c r="CF100" s="63">
        <f t="shared" ca="1" si="105"/>
        <v>0</v>
      </c>
      <c r="CG100" s="63">
        <f t="shared" ca="1" si="105"/>
        <v>0</v>
      </c>
      <c r="CH100" s="63">
        <f t="shared" ca="1" si="105"/>
        <v>0</v>
      </c>
      <c r="CI100" s="63">
        <f t="shared" ca="1" si="105"/>
        <v>0</v>
      </c>
      <c r="CJ100" s="63">
        <f t="shared" ca="1" si="105"/>
        <v>0</v>
      </c>
      <c r="CK100" s="63">
        <f t="shared" ca="1" si="105"/>
        <v>0</v>
      </c>
      <c r="CL100" s="63">
        <f t="shared" ca="1" si="105"/>
        <v>0</v>
      </c>
      <c r="CM100" s="63">
        <f t="shared" ca="1" si="105"/>
        <v>0</v>
      </c>
    </row>
    <row r="101" spans="2:91" ht="33" customHeight="1" x14ac:dyDescent="0.2"/>
    <row r="102" spans="2:91" x14ac:dyDescent="0.2">
      <c r="B102" s="23" t="s">
        <v>324</v>
      </c>
    </row>
    <row r="103" spans="2:91" s="115" customFormat="1" x14ac:dyDescent="0.2">
      <c r="B103" s="115" t="s">
        <v>332</v>
      </c>
      <c r="C103" s="19" t="str">
        <f>Inputs!$J$16</f>
        <v>EUR</v>
      </c>
      <c r="D103" s="19" t="s">
        <v>19</v>
      </c>
      <c r="E103" s="63">
        <v>0</v>
      </c>
      <c r="F103" s="63">
        <f ca="1">E107</f>
        <v>0</v>
      </c>
      <c r="G103" s="63">
        <f ca="1">F107</f>
        <v>0</v>
      </c>
      <c r="H103" s="63">
        <f ca="1">G107</f>
        <v>0</v>
      </c>
      <c r="I103" s="63">
        <f ca="1">H107</f>
        <v>0</v>
      </c>
      <c r="J103" s="63"/>
      <c r="K103" s="63">
        <v>0</v>
      </c>
      <c r="L103" s="63">
        <f t="shared" ref="L103:AD103" ca="1" si="106">K107</f>
        <v>0</v>
      </c>
      <c r="M103" s="63">
        <f t="shared" ca="1" si="106"/>
        <v>0</v>
      </c>
      <c r="N103" s="63">
        <f t="shared" ca="1" si="106"/>
        <v>0</v>
      </c>
      <c r="O103" s="63">
        <f t="shared" ca="1" si="106"/>
        <v>0</v>
      </c>
      <c r="P103" s="63">
        <f t="shared" ca="1" si="106"/>
        <v>0</v>
      </c>
      <c r="Q103" s="63">
        <f t="shared" ca="1" si="106"/>
        <v>0</v>
      </c>
      <c r="R103" s="63">
        <f t="shared" ca="1" si="106"/>
        <v>0</v>
      </c>
      <c r="S103" s="63">
        <f t="shared" ca="1" si="106"/>
        <v>0</v>
      </c>
      <c r="T103" s="63">
        <f t="shared" ca="1" si="106"/>
        <v>0</v>
      </c>
      <c r="U103" s="63">
        <f t="shared" ca="1" si="106"/>
        <v>0</v>
      </c>
      <c r="V103" s="63">
        <f t="shared" ca="1" si="106"/>
        <v>0</v>
      </c>
      <c r="W103" s="63">
        <f t="shared" ca="1" si="106"/>
        <v>0</v>
      </c>
      <c r="X103" s="63">
        <f t="shared" ca="1" si="106"/>
        <v>0</v>
      </c>
      <c r="Y103" s="63">
        <f t="shared" ca="1" si="106"/>
        <v>0</v>
      </c>
      <c r="Z103" s="63">
        <f t="shared" ca="1" si="106"/>
        <v>0</v>
      </c>
      <c r="AA103" s="63">
        <f t="shared" ca="1" si="106"/>
        <v>0</v>
      </c>
      <c r="AB103" s="63">
        <f t="shared" ca="1" si="106"/>
        <v>0</v>
      </c>
      <c r="AC103" s="63">
        <f t="shared" ca="1" si="106"/>
        <v>0</v>
      </c>
      <c r="AD103" s="63">
        <f t="shared" ca="1" si="106"/>
        <v>0</v>
      </c>
      <c r="AE103" s="63"/>
      <c r="AF103" s="194">
        <v>0</v>
      </c>
      <c r="AG103" s="63">
        <f t="shared" ref="AG103:BL103" ca="1" si="107">AF107</f>
        <v>0</v>
      </c>
      <c r="AH103" s="63">
        <f t="shared" ca="1" si="107"/>
        <v>0</v>
      </c>
      <c r="AI103" s="63">
        <f t="shared" ca="1" si="107"/>
        <v>0</v>
      </c>
      <c r="AJ103" s="63">
        <f t="shared" ca="1" si="107"/>
        <v>0</v>
      </c>
      <c r="AK103" s="63">
        <f t="shared" ca="1" si="107"/>
        <v>0</v>
      </c>
      <c r="AL103" s="63">
        <f t="shared" ca="1" si="107"/>
        <v>0</v>
      </c>
      <c r="AM103" s="63">
        <f t="shared" ca="1" si="107"/>
        <v>0</v>
      </c>
      <c r="AN103" s="63">
        <f t="shared" ca="1" si="107"/>
        <v>0</v>
      </c>
      <c r="AO103" s="63">
        <f t="shared" ca="1" si="107"/>
        <v>0</v>
      </c>
      <c r="AP103" s="63">
        <f t="shared" ca="1" si="107"/>
        <v>0</v>
      </c>
      <c r="AQ103" s="63">
        <f t="shared" ca="1" si="107"/>
        <v>0</v>
      </c>
      <c r="AR103" s="63">
        <f t="shared" ca="1" si="107"/>
        <v>0</v>
      </c>
      <c r="AS103" s="63">
        <f t="shared" ca="1" si="107"/>
        <v>0</v>
      </c>
      <c r="AT103" s="63">
        <f t="shared" ca="1" si="107"/>
        <v>0</v>
      </c>
      <c r="AU103" s="63">
        <f t="shared" ca="1" si="107"/>
        <v>0</v>
      </c>
      <c r="AV103" s="63">
        <f t="shared" ca="1" si="107"/>
        <v>0</v>
      </c>
      <c r="AW103" s="63">
        <f t="shared" ca="1" si="107"/>
        <v>0</v>
      </c>
      <c r="AX103" s="63">
        <f t="shared" ca="1" si="107"/>
        <v>0</v>
      </c>
      <c r="AY103" s="63">
        <f t="shared" ca="1" si="107"/>
        <v>0</v>
      </c>
      <c r="AZ103" s="63">
        <f t="shared" ca="1" si="107"/>
        <v>0</v>
      </c>
      <c r="BA103" s="63">
        <f t="shared" ca="1" si="107"/>
        <v>0</v>
      </c>
      <c r="BB103" s="63">
        <f t="shared" ca="1" si="107"/>
        <v>0</v>
      </c>
      <c r="BC103" s="63">
        <f t="shared" ca="1" si="107"/>
        <v>0</v>
      </c>
      <c r="BD103" s="63">
        <f t="shared" ca="1" si="107"/>
        <v>0</v>
      </c>
      <c r="BE103" s="63">
        <f t="shared" ca="1" si="107"/>
        <v>0</v>
      </c>
      <c r="BF103" s="63">
        <f t="shared" ca="1" si="107"/>
        <v>0</v>
      </c>
      <c r="BG103" s="63">
        <f t="shared" ca="1" si="107"/>
        <v>0</v>
      </c>
      <c r="BH103" s="63">
        <f t="shared" ca="1" si="107"/>
        <v>0</v>
      </c>
      <c r="BI103" s="63">
        <f t="shared" ca="1" si="107"/>
        <v>0</v>
      </c>
      <c r="BJ103" s="63">
        <f t="shared" ca="1" si="107"/>
        <v>0</v>
      </c>
      <c r="BK103" s="63">
        <f t="shared" ca="1" si="107"/>
        <v>0</v>
      </c>
      <c r="BL103" s="63">
        <f t="shared" ca="1" si="107"/>
        <v>0</v>
      </c>
      <c r="BM103" s="63">
        <f t="shared" ref="BM103:CM103" ca="1" si="108">BL107</f>
        <v>0</v>
      </c>
      <c r="BN103" s="63">
        <f t="shared" ca="1" si="108"/>
        <v>0</v>
      </c>
      <c r="BO103" s="63">
        <f t="shared" ca="1" si="108"/>
        <v>0</v>
      </c>
      <c r="BP103" s="63">
        <f t="shared" ca="1" si="108"/>
        <v>0</v>
      </c>
      <c r="BQ103" s="63">
        <f t="shared" ca="1" si="108"/>
        <v>0</v>
      </c>
      <c r="BR103" s="63">
        <f t="shared" ca="1" si="108"/>
        <v>0</v>
      </c>
      <c r="BS103" s="63">
        <f t="shared" ca="1" si="108"/>
        <v>0</v>
      </c>
      <c r="BT103" s="63">
        <f t="shared" ca="1" si="108"/>
        <v>0</v>
      </c>
      <c r="BU103" s="63">
        <f t="shared" ca="1" si="108"/>
        <v>0</v>
      </c>
      <c r="BV103" s="63">
        <f t="shared" ca="1" si="108"/>
        <v>0</v>
      </c>
      <c r="BW103" s="63">
        <f t="shared" ca="1" si="108"/>
        <v>0</v>
      </c>
      <c r="BX103" s="63">
        <f t="shared" ca="1" si="108"/>
        <v>0</v>
      </c>
      <c r="BY103" s="63">
        <f t="shared" ca="1" si="108"/>
        <v>0</v>
      </c>
      <c r="BZ103" s="63">
        <f t="shared" ca="1" si="108"/>
        <v>0</v>
      </c>
      <c r="CA103" s="63">
        <f t="shared" ca="1" si="108"/>
        <v>0</v>
      </c>
      <c r="CB103" s="63">
        <f t="shared" ca="1" si="108"/>
        <v>0</v>
      </c>
      <c r="CC103" s="63">
        <f t="shared" ca="1" si="108"/>
        <v>0</v>
      </c>
      <c r="CD103" s="63">
        <f t="shared" ca="1" si="108"/>
        <v>0</v>
      </c>
      <c r="CE103" s="63">
        <f t="shared" ca="1" si="108"/>
        <v>0</v>
      </c>
      <c r="CF103" s="63">
        <f t="shared" ca="1" si="108"/>
        <v>0</v>
      </c>
      <c r="CG103" s="63">
        <f t="shared" ca="1" si="108"/>
        <v>0</v>
      </c>
      <c r="CH103" s="63">
        <f t="shared" ca="1" si="108"/>
        <v>0</v>
      </c>
      <c r="CI103" s="63">
        <f t="shared" ca="1" si="108"/>
        <v>0</v>
      </c>
      <c r="CJ103" s="63">
        <f t="shared" ca="1" si="108"/>
        <v>0</v>
      </c>
      <c r="CK103" s="63">
        <f t="shared" ca="1" si="108"/>
        <v>0</v>
      </c>
      <c r="CL103" s="63">
        <f t="shared" ca="1" si="108"/>
        <v>0</v>
      </c>
      <c r="CM103" s="63">
        <f t="shared" ca="1" si="108"/>
        <v>0</v>
      </c>
    </row>
    <row r="104" spans="2:91" x14ac:dyDescent="0.2">
      <c r="B104" s="196" t="s">
        <v>299</v>
      </c>
      <c r="C104" s="19" t="str">
        <f>Inputs!$J$16</f>
        <v>EUR</v>
      </c>
      <c r="D104" s="19" t="s">
        <v>19</v>
      </c>
      <c r="E104" s="27">
        <f t="shared" ref="E104:I106" si="109">SUMIF($K$4:$AD$4,E$4,$K104:$AD104)</f>
        <v>30000</v>
      </c>
      <c r="F104" s="27">
        <f t="shared" si="109"/>
        <v>0</v>
      </c>
      <c r="G104" s="27">
        <f t="shared" si="109"/>
        <v>0</v>
      </c>
      <c r="H104" s="27">
        <f t="shared" si="109"/>
        <v>0</v>
      </c>
      <c r="I104" s="27">
        <f t="shared" si="109"/>
        <v>0</v>
      </c>
      <c r="J104" s="27"/>
      <c r="K104" s="27">
        <f t="shared" ref="K104:T106" si="110">SUMIFS($AF104:$CM104,$AF$4:$CM$4,K$4,$AF$8:$CM$8,K$8)</f>
        <v>0</v>
      </c>
      <c r="L104" s="27">
        <f t="shared" si="110"/>
        <v>30000</v>
      </c>
      <c r="M104" s="27">
        <f t="shared" si="110"/>
        <v>0</v>
      </c>
      <c r="N104" s="27">
        <f t="shared" si="110"/>
        <v>0</v>
      </c>
      <c r="O104" s="27">
        <f t="shared" si="110"/>
        <v>0</v>
      </c>
      <c r="P104" s="27">
        <f t="shared" si="110"/>
        <v>0</v>
      </c>
      <c r="Q104" s="27">
        <f t="shared" si="110"/>
        <v>0</v>
      </c>
      <c r="R104" s="27">
        <f t="shared" si="110"/>
        <v>0</v>
      </c>
      <c r="S104" s="27">
        <f t="shared" si="110"/>
        <v>0</v>
      </c>
      <c r="T104" s="27">
        <f t="shared" si="110"/>
        <v>0</v>
      </c>
      <c r="U104" s="27">
        <f t="shared" ref="U104:AD106" si="111">SUMIFS($AF104:$CM104,$AF$4:$CM$4,U$4,$AF$8:$CM$8,U$8)</f>
        <v>0</v>
      </c>
      <c r="V104" s="27">
        <f t="shared" si="111"/>
        <v>0</v>
      </c>
      <c r="W104" s="27">
        <f t="shared" si="111"/>
        <v>0</v>
      </c>
      <c r="X104" s="27">
        <f t="shared" si="111"/>
        <v>0</v>
      </c>
      <c r="Y104" s="27">
        <f t="shared" si="111"/>
        <v>0</v>
      </c>
      <c r="Z104" s="27">
        <f t="shared" si="111"/>
        <v>0</v>
      </c>
      <c r="AA104" s="27">
        <f t="shared" si="111"/>
        <v>0</v>
      </c>
      <c r="AB104" s="27">
        <f t="shared" si="111"/>
        <v>0</v>
      </c>
      <c r="AC104" s="27">
        <f t="shared" si="111"/>
        <v>0</v>
      </c>
      <c r="AD104" s="27">
        <f t="shared" si="111"/>
        <v>0</v>
      </c>
      <c r="AE104" s="27"/>
      <c r="AF104" s="26">
        <f>Inventory!AF22+Inventory!AF23</f>
        <v>0</v>
      </c>
      <c r="AG104" s="26">
        <f>Inventory!AG22+Inventory!AG23</f>
        <v>0</v>
      </c>
      <c r="AH104" s="26">
        <f>Inventory!AH22+Inventory!AH23</f>
        <v>0</v>
      </c>
      <c r="AI104" s="26">
        <f>Inventory!AI22+Inventory!AI23</f>
        <v>0</v>
      </c>
      <c r="AJ104" s="26">
        <f>Inventory!AJ22+Inventory!AJ23</f>
        <v>0</v>
      </c>
      <c r="AK104" s="26">
        <f>Inventory!AK22+Inventory!AK23</f>
        <v>30000</v>
      </c>
      <c r="AL104" s="26">
        <f>Inventory!AL22+Inventory!AL23</f>
        <v>0</v>
      </c>
      <c r="AM104" s="26">
        <f>Inventory!AM22+Inventory!AM23</f>
        <v>0</v>
      </c>
      <c r="AN104" s="26">
        <f>Inventory!AN22+Inventory!AN23</f>
        <v>0</v>
      </c>
      <c r="AO104" s="26">
        <f>Inventory!AO22+Inventory!AO23</f>
        <v>0</v>
      </c>
      <c r="AP104" s="26">
        <f>Inventory!AP22+Inventory!AP23</f>
        <v>0</v>
      </c>
      <c r="AQ104" s="26">
        <f>Inventory!AQ22+Inventory!AQ23</f>
        <v>0</v>
      </c>
      <c r="AR104" s="26">
        <f>Inventory!AR22+Inventory!AR23</f>
        <v>0</v>
      </c>
      <c r="AS104" s="26">
        <f>Inventory!AS22+Inventory!AS23</f>
        <v>0</v>
      </c>
      <c r="AT104" s="26">
        <f>Inventory!AT22+Inventory!AT23</f>
        <v>0</v>
      </c>
      <c r="AU104" s="26">
        <f>Inventory!AU22+Inventory!AU23</f>
        <v>0</v>
      </c>
      <c r="AV104" s="26">
        <f>Inventory!AV22+Inventory!AV23</f>
        <v>0</v>
      </c>
      <c r="AW104" s="26">
        <f>Inventory!AW22+Inventory!AW23</f>
        <v>0</v>
      </c>
      <c r="AX104" s="26">
        <f>Inventory!AX22+Inventory!AX23</f>
        <v>0</v>
      </c>
      <c r="AY104" s="26">
        <f>Inventory!AY22+Inventory!AY23</f>
        <v>0</v>
      </c>
      <c r="AZ104" s="26">
        <f>Inventory!AZ22+Inventory!AZ23</f>
        <v>0</v>
      </c>
      <c r="BA104" s="26">
        <f>Inventory!BA22+Inventory!BA23</f>
        <v>0</v>
      </c>
      <c r="BB104" s="26">
        <f>Inventory!BB22+Inventory!BB23</f>
        <v>0</v>
      </c>
      <c r="BC104" s="26">
        <f>Inventory!BC22+Inventory!BC23</f>
        <v>0</v>
      </c>
      <c r="BD104" s="26">
        <f>Inventory!BD22+Inventory!BD23</f>
        <v>0</v>
      </c>
      <c r="BE104" s="26">
        <f>Inventory!BE22+Inventory!BE23</f>
        <v>0</v>
      </c>
      <c r="BF104" s="26">
        <f>Inventory!BF22+Inventory!BF23</f>
        <v>0</v>
      </c>
      <c r="BG104" s="26">
        <f>Inventory!BG22+Inventory!BG23</f>
        <v>0</v>
      </c>
      <c r="BH104" s="26">
        <f>Inventory!BH22+Inventory!BH23</f>
        <v>0</v>
      </c>
      <c r="BI104" s="26">
        <f>Inventory!BI22+Inventory!BI23</f>
        <v>0</v>
      </c>
      <c r="BJ104" s="26">
        <f>Inventory!BJ22+Inventory!BJ23</f>
        <v>0</v>
      </c>
      <c r="BK104" s="26">
        <f>Inventory!BK22+Inventory!BK23</f>
        <v>0</v>
      </c>
      <c r="BL104" s="26">
        <f>Inventory!BL22+Inventory!BL23</f>
        <v>0</v>
      </c>
      <c r="BM104" s="26">
        <f>Inventory!BM22+Inventory!BM23</f>
        <v>0</v>
      </c>
      <c r="BN104" s="26">
        <f>Inventory!BN22+Inventory!BN23</f>
        <v>0</v>
      </c>
      <c r="BO104" s="26">
        <f>Inventory!BO22+Inventory!BO23</f>
        <v>0</v>
      </c>
      <c r="BP104" s="26">
        <f>Inventory!BP22+Inventory!BP23</f>
        <v>0</v>
      </c>
      <c r="BQ104" s="26">
        <f>Inventory!BQ22+Inventory!BQ23</f>
        <v>0</v>
      </c>
      <c r="BR104" s="26">
        <f>Inventory!BR22+Inventory!BR23</f>
        <v>0</v>
      </c>
      <c r="BS104" s="26">
        <f>Inventory!BS22+Inventory!BS23</f>
        <v>0</v>
      </c>
      <c r="BT104" s="26">
        <f>Inventory!BT22+Inventory!BT23</f>
        <v>0</v>
      </c>
      <c r="BU104" s="26">
        <f>Inventory!BU22+Inventory!BU23</f>
        <v>0</v>
      </c>
      <c r="BV104" s="26">
        <f>Inventory!BV22+Inventory!BV23</f>
        <v>0</v>
      </c>
      <c r="BW104" s="26">
        <f>Inventory!BW22+Inventory!BW23</f>
        <v>0</v>
      </c>
      <c r="BX104" s="26">
        <f>Inventory!BX22+Inventory!BX23</f>
        <v>0</v>
      </c>
      <c r="BY104" s="26">
        <f>Inventory!BY22+Inventory!BY23</f>
        <v>0</v>
      </c>
      <c r="BZ104" s="26">
        <f>Inventory!BZ22+Inventory!BZ23</f>
        <v>0</v>
      </c>
      <c r="CA104" s="26">
        <f>Inventory!CA22+Inventory!CA23</f>
        <v>0</v>
      </c>
      <c r="CB104" s="26">
        <f>Inventory!CB22+Inventory!CB23</f>
        <v>0</v>
      </c>
      <c r="CC104" s="26">
        <f>Inventory!CC22+Inventory!CC23</f>
        <v>0</v>
      </c>
      <c r="CD104" s="26">
        <f>Inventory!CD22+Inventory!CD23</f>
        <v>0</v>
      </c>
      <c r="CE104" s="26">
        <f>Inventory!CE22+Inventory!CE23</f>
        <v>0</v>
      </c>
      <c r="CF104" s="26">
        <f>Inventory!CF22+Inventory!CF23</f>
        <v>0</v>
      </c>
      <c r="CG104" s="26">
        <f>Inventory!CG22+Inventory!CG23</f>
        <v>0</v>
      </c>
      <c r="CH104" s="26">
        <f>Inventory!CH22+Inventory!CH23</f>
        <v>0</v>
      </c>
      <c r="CI104" s="26">
        <f>Inventory!CI22+Inventory!CI23</f>
        <v>0</v>
      </c>
      <c r="CJ104" s="26">
        <f>Inventory!CJ22+Inventory!CJ23</f>
        <v>0</v>
      </c>
      <c r="CK104" s="26">
        <f>Inventory!CK22+Inventory!CK23</f>
        <v>0</v>
      </c>
      <c r="CL104" s="26">
        <f>Inventory!CL22+Inventory!CL23</f>
        <v>0</v>
      </c>
      <c r="CM104" s="26">
        <f>Inventory!CM22+Inventory!CM23</f>
        <v>0</v>
      </c>
    </row>
    <row r="105" spans="2:91" x14ac:dyDescent="0.2">
      <c r="B105" s="196" t="s">
        <v>360</v>
      </c>
      <c r="C105" s="19" t="str">
        <f>Inputs!$J$16</f>
        <v>EUR</v>
      </c>
      <c r="D105" s="19" t="s">
        <v>19</v>
      </c>
      <c r="E105" s="27">
        <f t="shared" si="109"/>
        <v>0</v>
      </c>
      <c r="F105" s="27">
        <f t="shared" si="109"/>
        <v>0</v>
      </c>
      <c r="G105" s="27">
        <f t="shared" si="109"/>
        <v>0</v>
      </c>
      <c r="H105" s="27">
        <f t="shared" si="109"/>
        <v>0</v>
      </c>
      <c r="I105" s="27">
        <f t="shared" si="109"/>
        <v>0</v>
      </c>
      <c r="J105" s="27"/>
      <c r="K105" s="27">
        <f t="shared" si="110"/>
        <v>0</v>
      </c>
      <c r="L105" s="27">
        <f t="shared" si="110"/>
        <v>0</v>
      </c>
      <c r="M105" s="27">
        <f t="shared" si="110"/>
        <v>0</v>
      </c>
      <c r="N105" s="27">
        <f t="shared" si="110"/>
        <v>0</v>
      </c>
      <c r="O105" s="27">
        <f t="shared" si="110"/>
        <v>0</v>
      </c>
      <c r="P105" s="27">
        <f t="shared" si="110"/>
        <v>0</v>
      </c>
      <c r="Q105" s="27">
        <f t="shared" si="110"/>
        <v>0</v>
      </c>
      <c r="R105" s="27">
        <f t="shared" si="110"/>
        <v>0</v>
      </c>
      <c r="S105" s="27">
        <f t="shared" si="110"/>
        <v>0</v>
      </c>
      <c r="T105" s="27">
        <f t="shared" si="110"/>
        <v>0</v>
      </c>
      <c r="U105" s="27">
        <f t="shared" si="111"/>
        <v>0</v>
      </c>
      <c r="V105" s="27">
        <f t="shared" si="111"/>
        <v>0</v>
      </c>
      <c r="W105" s="27">
        <f t="shared" si="111"/>
        <v>0</v>
      </c>
      <c r="X105" s="27">
        <f t="shared" si="111"/>
        <v>0</v>
      </c>
      <c r="Y105" s="27">
        <f t="shared" si="111"/>
        <v>0</v>
      </c>
      <c r="Z105" s="27">
        <f t="shared" si="111"/>
        <v>0</v>
      </c>
      <c r="AA105" s="27">
        <f t="shared" si="111"/>
        <v>0</v>
      </c>
      <c r="AB105" s="27">
        <f t="shared" si="111"/>
        <v>0</v>
      </c>
      <c r="AC105" s="27">
        <f t="shared" si="111"/>
        <v>0</v>
      </c>
      <c r="AD105" s="27">
        <f t="shared" si="111"/>
        <v>0</v>
      </c>
      <c r="AE105" s="27"/>
      <c r="AF105" s="26">
        <f>-Taxes!AF61</f>
        <v>0</v>
      </c>
      <c r="AG105" s="26">
        <f>-Taxes!AG61</f>
        <v>0</v>
      </c>
      <c r="AH105" s="26">
        <f>-Taxes!AH61</f>
        <v>0</v>
      </c>
      <c r="AI105" s="26">
        <f>-Taxes!AI61</f>
        <v>0</v>
      </c>
      <c r="AJ105" s="26">
        <f>-Taxes!AJ61</f>
        <v>0</v>
      </c>
      <c r="AK105" s="26">
        <f>-Taxes!AK61</f>
        <v>0</v>
      </c>
      <c r="AL105" s="26">
        <f>-Taxes!AL61</f>
        <v>0</v>
      </c>
      <c r="AM105" s="26">
        <f>-Taxes!AM61</f>
        <v>0</v>
      </c>
      <c r="AN105" s="26">
        <f>-Taxes!AN61</f>
        <v>0</v>
      </c>
      <c r="AO105" s="26">
        <f>-Taxes!AO61</f>
        <v>0</v>
      </c>
      <c r="AP105" s="26">
        <f>-Taxes!AP61</f>
        <v>0</v>
      </c>
      <c r="AQ105" s="26">
        <f>-Taxes!AQ61</f>
        <v>0</v>
      </c>
      <c r="AR105" s="26">
        <f>-Taxes!AR61</f>
        <v>0</v>
      </c>
      <c r="AS105" s="26">
        <f>-Taxes!AS61</f>
        <v>0</v>
      </c>
      <c r="AT105" s="26">
        <f>-Taxes!AT61</f>
        <v>0</v>
      </c>
      <c r="AU105" s="26">
        <f>-Taxes!AU61</f>
        <v>0</v>
      </c>
      <c r="AV105" s="26">
        <f>-Taxes!AV61</f>
        <v>0</v>
      </c>
      <c r="AW105" s="26">
        <f>-Taxes!AW61</f>
        <v>0</v>
      </c>
      <c r="AX105" s="26">
        <f>-Taxes!AX61</f>
        <v>0</v>
      </c>
      <c r="AY105" s="26">
        <f>-Taxes!AY61</f>
        <v>0</v>
      </c>
      <c r="AZ105" s="26">
        <f>-Taxes!AZ61</f>
        <v>0</v>
      </c>
      <c r="BA105" s="26">
        <f>-Taxes!BA61</f>
        <v>0</v>
      </c>
      <c r="BB105" s="26">
        <f>-Taxes!BB61</f>
        <v>0</v>
      </c>
      <c r="BC105" s="26">
        <f>-Taxes!BC61</f>
        <v>0</v>
      </c>
      <c r="BD105" s="26">
        <f>-Taxes!BD61</f>
        <v>0</v>
      </c>
      <c r="BE105" s="26">
        <f>-Taxes!BE61</f>
        <v>0</v>
      </c>
      <c r="BF105" s="26">
        <f>-Taxes!BF61</f>
        <v>0</v>
      </c>
      <c r="BG105" s="26">
        <f>-Taxes!BG61</f>
        <v>0</v>
      </c>
      <c r="BH105" s="26">
        <f>-Taxes!BH61</f>
        <v>0</v>
      </c>
      <c r="BI105" s="26">
        <f>-Taxes!BI61</f>
        <v>0</v>
      </c>
      <c r="BJ105" s="26">
        <f>-Taxes!BJ61</f>
        <v>0</v>
      </c>
      <c r="BK105" s="26">
        <f>-Taxes!BK61</f>
        <v>0</v>
      </c>
      <c r="BL105" s="26">
        <f>-Taxes!BL61</f>
        <v>0</v>
      </c>
      <c r="BM105" s="26">
        <f>-Taxes!BM61</f>
        <v>0</v>
      </c>
      <c r="BN105" s="26">
        <f>-Taxes!BN61</f>
        <v>0</v>
      </c>
      <c r="BO105" s="26">
        <f>-Taxes!BO61</f>
        <v>0</v>
      </c>
      <c r="BP105" s="26">
        <f>-Taxes!BP61</f>
        <v>0</v>
      </c>
      <c r="BQ105" s="26">
        <f>-Taxes!BQ61</f>
        <v>0</v>
      </c>
      <c r="BR105" s="26">
        <f>-Taxes!BR61</f>
        <v>0</v>
      </c>
      <c r="BS105" s="26">
        <f>-Taxes!BS61</f>
        <v>0</v>
      </c>
      <c r="BT105" s="26">
        <f>-Taxes!BT61</f>
        <v>0</v>
      </c>
      <c r="BU105" s="26">
        <f>-Taxes!BU61</f>
        <v>0</v>
      </c>
      <c r="BV105" s="26">
        <f>-Taxes!BV61</f>
        <v>0</v>
      </c>
      <c r="BW105" s="26">
        <f>-Taxes!BW61</f>
        <v>0</v>
      </c>
      <c r="BX105" s="26">
        <f>-Taxes!BX61</f>
        <v>0</v>
      </c>
      <c r="BY105" s="26">
        <f>-Taxes!BY61</f>
        <v>0</v>
      </c>
      <c r="BZ105" s="26">
        <f>-Taxes!BZ61</f>
        <v>0</v>
      </c>
      <c r="CA105" s="26">
        <f>-Taxes!CA61</f>
        <v>0</v>
      </c>
      <c r="CB105" s="26">
        <f>-Taxes!CB61</f>
        <v>0</v>
      </c>
      <c r="CC105" s="26">
        <f>-Taxes!CC61</f>
        <v>0</v>
      </c>
      <c r="CD105" s="26">
        <f>-Taxes!CD61</f>
        <v>0</v>
      </c>
      <c r="CE105" s="26">
        <f>-Taxes!CE61</f>
        <v>0</v>
      </c>
      <c r="CF105" s="26">
        <f>-Taxes!CF61</f>
        <v>0</v>
      </c>
      <c r="CG105" s="26">
        <f>-Taxes!CG61</f>
        <v>0</v>
      </c>
      <c r="CH105" s="26">
        <f>-Taxes!CH61</f>
        <v>0</v>
      </c>
      <c r="CI105" s="26">
        <f>-Taxes!CI61</f>
        <v>0</v>
      </c>
      <c r="CJ105" s="26">
        <f>-Taxes!CJ61</f>
        <v>0</v>
      </c>
      <c r="CK105" s="26">
        <f>-Taxes!CK61</f>
        <v>0</v>
      </c>
      <c r="CL105" s="26">
        <f>-Taxes!CL61</f>
        <v>0</v>
      </c>
      <c r="CM105" s="26">
        <f>-Taxes!CM61</f>
        <v>0</v>
      </c>
    </row>
    <row r="106" spans="2:91" x14ac:dyDescent="0.2">
      <c r="B106" s="196" t="s">
        <v>359</v>
      </c>
      <c r="C106" s="19" t="str">
        <f>Inputs!$J$16</f>
        <v>EUR</v>
      </c>
      <c r="D106" s="19" t="s">
        <v>19</v>
      </c>
      <c r="E106" s="27">
        <f t="shared" ca="1" si="109"/>
        <v>-30000</v>
      </c>
      <c r="F106" s="27">
        <f t="shared" ca="1" si="109"/>
        <v>0</v>
      </c>
      <c r="G106" s="27">
        <f t="shared" ca="1" si="109"/>
        <v>0</v>
      </c>
      <c r="H106" s="27">
        <f t="shared" ca="1" si="109"/>
        <v>0</v>
      </c>
      <c r="I106" s="27">
        <f t="shared" ca="1" si="109"/>
        <v>0</v>
      </c>
      <c r="J106" s="27"/>
      <c r="K106" s="27">
        <f t="shared" ca="1" si="110"/>
        <v>0</v>
      </c>
      <c r="L106" s="27">
        <f t="shared" ca="1" si="110"/>
        <v>-30000</v>
      </c>
      <c r="M106" s="27">
        <f t="shared" ca="1" si="110"/>
        <v>0</v>
      </c>
      <c r="N106" s="27">
        <f t="shared" ca="1" si="110"/>
        <v>0</v>
      </c>
      <c r="O106" s="27">
        <f t="shared" ca="1" si="110"/>
        <v>0</v>
      </c>
      <c r="P106" s="27">
        <f t="shared" ca="1" si="110"/>
        <v>0</v>
      </c>
      <c r="Q106" s="27">
        <f t="shared" ca="1" si="110"/>
        <v>0</v>
      </c>
      <c r="R106" s="27">
        <f t="shared" ca="1" si="110"/>
        <v>0</v>
      </c>
      <c r="S106" s="27">
        <f t="shared" ca="1" si="110"/>
        <v>0</v>
      </c>
      <c r="T106" s="27">
        <f t="shared" ca="1" si="110"/>
        <v>0</v>
      </c>
      <c r="U106" s="27">
        <f t="shared" ca="1" si="111"/>
        <v>0</v>
      </c>
      <c r="V106" s="27">
        <f t="shared" ca="1" si="111"/>
        <v>0</v>
      </c>
      <c r="W106" s="27">
        <f t="shared" ca="1" si="111"/>
        <v>0</v>
      </c>
      <c r="X106" s="27">
        <f t="shared" ca="1" si="111"/>
        <v>0</v>
      </c>
      <c r="Y106" s="27">
        <f t="shared" ca="1" si="111"/>
        <v>0</v>
      </c>
      <c r="Z106" s="27">
        <f t="shared" ca="1" si="111"/>
        <v>0</v>
      </c>
      <c r="AA106" s="27">
        <f t="shared" ca="1" si="111"/>
        <v>0</v>
      </c>
      <c r="AB106" s="27">
        <f t="shared" ca="1" si="111"/>
        <v>0</v>
      </c>
      <c r="AC106" s="27">
        <f t="shared" ca="1" si="111"/>
        <v>0</v>
      </c>
      <c r="AD106" s="27">
        <f t="shared" ca="1" si="111"/>
        <v>0</v>
      </c>
      <c r="AE106" s="27"/>
      <c r="AF106" s="26">
        <f ca="1">-OFFSET(AF104,0,Settings!$DI$10)*(1+Inputs!$IU$26)</f>
        <v>0</v>
      </c>
      <c r="AG106" s="26">
        <f ca="1">-OFFSET(AG104,0,Settings!$DI$10)*(1+Inputs!$IU$26)</f>
        <v>0</v>
      </c>
      <c r="AH106" s="26">
        <f ca="1">-OFFSET(AH104,0,Settings!$DI$10)*(1+Inputs!$IU$26)</f>
        <v>0</v>
      </c>
      <c r="AI106" s="26">
        <f ca="1">-OFFSET(AI104,0,Settings!$DI$10)*(1+Inputs!$IU$26)</f>
        <v>0</v>
      </c>
      <c r="AJ106" s="26">
        <f ca="1">-OFFSET(AJ104,0,Settings!$DI$10)*(1+Inputs!$IU$26)</f>
        <v>0</v>
      </c>
      <c r="AK106" s="26">
        <f ca="1">-OFFSET(AK104,0,Settings!$DI$10)*(1+Inputs!$IU$26)</f>
        <v>-30000</v>
      </c>
      <c r="AL106" s="26">
        <f ca="1">-OFFSET(AL104,0,Settings!$DI$10)*(1+Inputs!$IU$26)</f>
        <v>0</v>
      </c>
      <c r="AM106" s="26">
        <f ca="1">-OFFSET(AM104,0,Settings!$DI$10)*(1+Inputs!$IU$26)</f>
        <v>0</v>
      </c>
      <c r="AN106" s="26">
        <f ca="1">-OFFSET(AN104,0,Settings!$DI$10)*(1+Inputs!$IU$26)</f>
        <v>0</v>
      </c>
      <c r="AO106" s="26">
        <f ca="1">-OFFSET(AO104,0,Settings!$DI$10)*(1+Inputs!$IU$26)</f>
        <v>0</v>
      </c>
      <c r="AP106" s="26">
        <f ca="1">-OFFSET(AP104,0,Settings!$DI$10)*(1+Inputs!$IU$26)</f>
        <v>0</v>
      </c>
      <c r="AQ106" s="26">
        <f ca="1">-OFFSET(AQ104,0,Settings!$DI$10)*(1+Inputs!$IU$26)</f>
        <v>0</v>
      </c>
      <c r="AR106" s="26">
        <f ca="1">-OFFSET(AR104,0,Settings!$DI$10)*(1+Inputs!$IU$26)</f>
        <v>0</v>
      </c>
      <c r="AS106" s="26">
        <f ca="1">-OFFSET(AS104,0,Settings!$DI$10)*(1+Inputs!$IU$26)</f>
        <v>0</v>
      </c>
      <c r="AT106" s="26">
        <f ca="1">-OFFSET(AT104,0,Settings!$DI$10)*(1+Inputs!$IU$26)</f>
        <v>0</v>
      </c>
      <c r="AU106" s="26">
        <f ca="1">-OFFSET(AU104,0,Settings!$DI$10)*(1+Inputs!$IU$26)</f>
        <v>0</v>
      </c>
      <c r="AV106" s="26">
        <f ca="1">-OFFSET(AV104,0,Settings!$DI$10)*(1+Inputs!$IU$26)</f>
        <v>0</v>
      </c>
      <c r="AW106" s="26">
        <f ca="1">-OFFSET(AW104,0,Settings!$DI$10)*(1+Inputs!$IU$26)</f>
        <v>0</v>
      </c>
      <c r="AX106" s="26">
        <f ca="1">-OFFSET(AX104,0,Settings!$DI$10)*(1+Inputs!$IU$26)</f>
        <v>0</v>
      </c>
      <c r="AY106" s="26">
        <f ca="1">-OFFSET(AY104,0,Settings!$DI$10)*(1+Inputs!$IU$26)</f>
        <v>0</v>
      </c>
      <c r="AZ106" s="26">
        <f ca="1">-OFFSET(AZ104,0,Settings!$DI$10)*(1+Inputs!$IU$26)</f>
        <v>0</v>
      </c>
      <c r="BA106" s="26">
        <f ca="1">-OFFSET(BA104,0,Settings!$DI$10)*(1+Inputs!$IU$26)</f>
        <v>0</v>
      </c>
      <c r="BB106" s="26">
        <f ca="1">-OFFSET(BB104,0,Settings!$DI$10)*(1+Inputs!$IU$26)</f>
        <v>0</v>
      </c>
      <c r="BC106" s="26">
        <f ca="1">-OFFSET(BC104,0,Settings!$DI$10)*(1+Inputs!$IU$26)</f>
        <v>0</v>
      </c>
      <c r="BD106" s="26">
        <f ca="1">-OFFSET(BD104,0,Settings!$DI$10)*(1+Inputs!$IU$26)</f>
        <v>0</v>
      </c>
      <c r="BE106" s="26">
        <f ca="1">-OFFSET(BE104,0,Settings!$DI$10)*(1+Inputs!$IU$26)</f>
        <v>0</v>
      </c>
      <c r="BF106" s="26">
        <f ca="1">-OFFSET(BF104,0,Settings!$DI$10)*(1+Inputs!$IU$26)</f>
        <v>0</v>
      </c>
      <c r="BG106" s="26">
        <f ca="1">-OFFSET(BG104,0,Settings!$DI$10)*(1+Inputs!$IU$26)</f>
        <v>0</v>
      </c>
      <c r="BH106" s="26">
        <f ca="1">-OFFSET(BH104,0,Settings!$DI$10)*(1+Inputs!$IU$26)</f>
        <v>0</v>
      </c>
      <c r="BI106" s="26">
        <f ca="1">-OFFSET(BI104,0,Settings!$DI$10)*(1+Inputs!$IU$26)</f>
        <v>0</v>
      </c>
      <c r="BJ106" s="26">
        <f ca="1">-OFFSET(BJ104,0,Settings!$DI$10)*(1+Inputs!$IU$26)</f>
        <v>0</v>
      </c>
      <c r="BK106" s="26">
        <f ca="1">-OFFSET(BK104,0,Settings!$DI$10)*(1+Inputs!$IU$26)</f>
        <v>0</v>
      </c>
      <c r="BL106" s="26">
        <f ca="1">-OFFSET(BL104,0,Settings!$DI$10)*(1+Inputs!$IU$26)</f>
        <v>0</v>
      </c>
      <c r="BM106" s="26">
        <f ca="1">-OFFSET(BM104,0,Settings!$DI$10)*(1+Inputs!$IU$26)</f>
        <v>0</v>
      </c>
      <c r="BN106" s="26">
        <f ca="1">-OFFSET(BN104,0,Settings!$DI$10)*(1+Inputs!$IU$26)</f>
        <v>0</v>
      </c>
      <c r="BO106" s="26">
        <f ca="1">-OFFSET(BO104,0,Settings!$DI$10)*(1+Inputs!$IU$26)</f>
        <v>0</v>
      </c>
      <c r="BP106" s="26">
        <f ca="1">-OFFSET(BP104,0,Settings!$DI$10)*(1+Inputs!$IU$26)</f>
        <v>0</v>
      </c>
      <c r="BQ106" s="26">
        <f ca="1">-OFFSET(BQ104,0,Settings!$DI$10)*(1+Inputs!$IU$26)</f>
        <v>0</v>
      </c>
      <c r="BR106" s="26">
        <f ca="1">-OFFSET(BR104,0,Settings!$DI$10)*(1+Inputs!$IU$26)</f>
        <v>0</v>
      </c>
      <c r="BS106" s="26">
        <f ca="1">-OFFSET(BS104,0,Settings!$DI$10)*(1+Inputs!$IU$26)</f>
        <v>0</v>
      </c>
      <c r="BT106" s="26">
        <f ca="1">-OFFSET(BT104,0,Settings!$DI$10)*(1+Inputs!$IU$26)</f>
        <v>0</v>
      </c>
      <c r="BU106" s="26">
        <f ca="1">-OFFSET(BU104,0,Settings!$DI$10)*(1+Inputs!$IU$26)</f>
        <v>0</v>
      </c>
      <c r="BV106" s="26">
        <f ca="1">-OFFSET(BV104,0,Settings!$DI$10)*(1+Inputs!$IU$26)</f>
        <v>0</v>
      </c>
      <c r="BW106" s="26">
        <f ca="1">-OFFSET(BW104,0,Settings!$DI$10)*(1+Inputs!$IU$26)</f>
        <v>0</v>
      </c>
      <c r="BX106" s="26">
        <f ca="1">-OFFSET(BX104,0,Settings!$DI$10)*(1+Inputs!$IU$26)</f>
        <v>0</v>
      </c>
      <c r="BY106" s="26">
        <f ca="1">-OFFSET(BY104,0,Settings!$DI$10)*(1+Inputs!$IU$26)</f>
        <v>0</v>
      </c>
      <c r="BZ106" s="26">
        <f ca="1">-OFFSET(BZ104,0,Settings!$DI$10)*(1+Inputs!$IU$26)</f>
        <v>0</v>
      </c>
      <c r="CA106" s="26">
        <f ca="1">-OFFSET(CA104,0,Settings!$DI$10)*(1+Inputs!$IU$26)</f>
        <v>0</v>
      </c>
      <c r="CB106" s="26">
        <f ca="1">-OFFSET(CB104,0,Settings!$DI$10)*(1+Inputs!$IU$26)</f>
        <v>0</v>
      </c>
      <c r="CC106" s="26">
        <f ca="1">-OFFSET(CC104,0,Settings!$DI$10)*(1+Inputs!$IU$26)</f>
        <v>0</v>
      </c>
      <c r="CD106" s="26">
        <f ca="1">-OFFSET(CD104,0,Settings!$DI$10)*(1+Inputs!$IU$26)</f>
        <v>0</v>
      </c>
      <c r="CE106" s="26">
        <f ca="1">-OFFSET(CE104,0,Settings!$DI$10)*(1+Inputs!$IU$26)</f>
        <v>0</v>
      </c>
      <c r="CF106" s="26">
        <f ca="1">-OFFSET(CF104,0,Settings!$DI$10)*(1+Inputs!$IU$26)</f>
        <v>0</v>
      </c>
      <c r="CG106" s="26">
        <f ca="1">-OFFSET(CG104,0,Settings!$DI$10)*(1+Inputs!$IU$26)</f>
        <v>0</v>
      </c>
      <c r="CH106" s="26">
        <f ca="1">-OFFSET(CH104,0,Settings!$DI$10)*(1+Inputs!$IU$26)</f>
        <v>0</v>
      </c>
      <c r="CI106" s="26">
        <f ca="1">-OFFSET(CI104,0,Settings!$DI$10)*(1+Inputs!$IU$26)</f>
        <v>0</v>
      </c>
      <c r="CJ106" s="26">
        <f ca="1">-OFFSET(CJ104,0,Settings!$DI$10)*(1+Inputs!$IU$26)</f>
        <v>0</v>
      </c>
      <c r="CK106" s="26">
        <f ca="1">-OFFSET(CK104,0,Settings!$DI$10)*(1+Inputs!$IU$26)</f>
        <v>0</v>
      </c>
      <c r="CL106" s="26">
        <f ca="1">-OFFSET(CL104,0,Settings!$DI$10)*(1+Inputs!$IU$26)</f>
        <v>0</v>
      </c>
      <c r="CM106" s="26">
        <f ca="1">-OFFSET(CM104,0,Settings!$DI$10)*(1+Inputs!$IU$26)</f>
        <v>0</v>
      </c>
    </row>
    <row r="107" spans="2:91" s="115" customFormat="1" x14ac:dyDescent="0.2">
      <c r="B107" s="115" t="s">
        <v>329</v>
      </c>
      <c r="C107" s="19" t="str">
        <f>Inputs!$J$16</f>
        <v>EUR</v>
      </c>
      <c r="D107" s="19" t="s">
        <v>19</v>
      </c>
      <c r="E107" s="63">
        <f ca="1">SUM(E103:E106)</f>
        <v>0</v>
      </c>
      <c r="F107" s="63">
        <f ca="1">SUM(F103:F106)</f>
        <v>0</v>
      </c>
      <c r="G107" s="63">
        <f ca="1">SUM(G103:G106)</f>
        <v>0</v>
      </c>
      <c r="H107" s="63">
        <f ca="1">SUM(H103:H106)</f>
        <v>0</v>
      </c>
      <c r="I107" s="63">
        <f ca="1">SUM(I103:I106)</f>
        <v>0</v>
      </c>
      <c r="J107" s="63"/>
      <c r="K107" s="63">
        <f t="shared" ref="K107:AD107" ca="1" si="112">SUM(K103:K106)</f>
        <v>0</v>
      </c>
      <c r="L107" s="63">
        <f t="shared" ca="1" si="112"/>
        <v>0</v>
      </c>
      <c r="M107" s="63">
        <f t="shared" ca="1" si="112"/>
        <v>0</v>
      </c>
      <c r="N107" s="63">
        <f t="shared" ca="1" si="112"/>
        <v>0</v>
      </c>
      <c r="O107" s="63">
        <f t="shared" ca="1" si="112"/>
        <v>0</v>
      </c>
      <c r="P107" s="63">
        <f t="shared" ca="1" si="112"/>
        <v>0</v>
      </c>
      <c r="Q107" s="63">
        <f t="shared" ca="1" si="112"/>
        <v>0</v>
      </c>
      <c r="R107" s="63">
        <f t="shared" ca="1" si="112"/>
        <v>0</v>
      </c>
      <c r="S107" s="63">
        <f t="shared" ca="1" si="112"/>
        <v>0</v>
      </c>
      <c r="T107" s="63">
        <f t="shared" ca="1" si="112"/>
        <v>0</v>
      </c>
      <c r="U107" s="63">
        <f t="shared" ca="1" si="112"/>
        <v>0</v>
      </c>
      <c r="V107" s="63">
        <f t="shared" ca="1" si="112"/>
        <v>0</v>
      </c>
      <c r="W107" s="63">
        <f t="shared" ca="1" si="112"/>
        <v>0</v>
      </c>
      <c r="X107" s="63">
        <f t="shared" ca="1" si="112"/>
        <v>0</v>
      </c>
      <c r="Y107" s="63">
        <f t="shared" ca="1" si="112"/>
        <v>0</v>
      </c>
      <c r="Z107" s="63">
        <f t="shared" ca="1" si="112"/>
        <v>0</v>
      </c>
      <c r="AA107" s="63">
        <f t="shared" ca="1" si="112"/>
        <v>0</v>
      </c>
      <c r="AB107" s="63">
        <f t="shared" ca="1" si="112"/>
        <v>0</v>
      </c>
      <c r="AC107" s="63">
        <f t="shared" ca="1" si="112"/>
        <v>0</v>
      </c>
      <c r="AD107" s="63">
        <f t="shared" ca="1" si="112"/>
        <v>0</v>
      </c>
      <c r="AE107" s="63"/>
      <c r="AF107" s="194">
        <f t="shared" ref="AF107:BK107" ca="1" si="113">SUM(AF103:AF106)</f>
        <v>0</v>
      </c>
      <c r="AG107" s="63">
        <f t="shared" ca="1" si="113"/>
        <v>0</v>
      </c>
      <c r="AH107" s="63">
        <f t="shared" ca="1" si="113"/>
        <v>0</v>
      </c>
      <c r="AI107" s="63">
        <f t="shared" ca="1" si="113"/>
        <v>0</v>
      </c>
      <c r="AJ107" s="63">
        <f t="shared" ca="1" si="113"/>
        <v>0</v>
      </c>
      <c r="AK107" s="63">
        <f t="shared" ca="1" si="113"/>
        <v>0</v>
      </c>
      <c r="AL107" s="63">
        <f t="shared" ca="1" si="113"/>
        <v>0</v>
      </c>
      <c r="AM107" s="63">
        <f t="shared" ca="1" si="113"/>
        <v>0</v>
      </c>
      <c r="AN107" s="63">
        <f t="shared" ca="1" si="113"/>
        <v>0</v>
      </c>
      <c r="AO107" s="63">
        <f t="shared" ca="1" si="113"/>
        <v>0</v>
      </c>
      <c r="AP107" s="63">
        <f t="shared" ca="1" si="113"/>
        <v>0</v>
      </c>
      <c r="AQ107" s="63">
        <f t="shared" ca="1" si="113"/>
        <v>0</v>
      </c>
      <c r="AR107" s="63">
        <f t="shared" ca="1" si="113"/>
        <v>0</v>
      </c>
      <c r="AS107" s="63">
        <f t="shared" ca="1" si="113"/>
        <v>0</v>
      </c>
      <c r="AT107" s="63">
        <f t="shared" ca="1" si="113"/>
        <v>0</v>
      </c>
      <c r="AU107" s="63">
        <f t="shared" ca="1" si="113"/>
        <v>0</v>
      </c>
      <c r="AV107" s="63">
        <f t="shared" ca="1" si="113"/>
        <v>0</v>
      </c>
      <c r="AW107" s="63">
        <f t="shared" ca="1" si="113"/>
        <v>0</v>
      </c>
      <c r="AX107" s="63">
        <f t="shared" ca="1" si="113"/>
        <v>0</v>
      </c>
      <c r="AY107" s="63">
        <f t="shared" ca="1" si="113"/>
        <v>0</v>
      </c>
      <c r="AZ107" s="63">
        <f t="shared" ca="1" si="113"/>
        <v>0</v>
      </c>
      <c r="BA107" s="63">
        <f t="shared" ca="1" si="113"/>
        <v>0</v>
      </c>
      <c r="BB107" s="63">
        <f t="shared" ca="1" si="113"/>
        <v>0</v>
      </c>
      <c r="BC107" s="63">
        <f t="shared" ca="1" si="113"/>
        <v>0</v>
      </c>
      <c r="BD107" s="63">
        <f t="shared" ca="1" si="113"/>
        <v>0</v>
      </c>
      <c r="BE107" s="63">
        <f t="shared" ca="1" si="113"/>
        <v>0</v>
      </c>
      <c r="BF107" s="63">
        <f t="shared" ca="1" si="113"/>
        <v>0</v>
      </c>
      <c r="BG107" s="63">
        <f t="shared" ca="1" si="113"/>
        <v>0</v>
      </c>
      <c r="BH107" s="63">
        <f t="shared" ca="1" si="113"/>
        <v>0</v>
      </c>
      <c r="BI107" s="63">
        <f t="shared" ca="1" si="113"/>
        <v>0</v>
      </c>
      <c r="BJ107" s="63">
        <f t="shared" ca="1" si="113"/>
        <v>0</v>
      </c>
      <c r="BK107" s="63">
        <f t="shared" ca="1" si="113"/>
        <v>0</v>
      </c>
      <c r="BL107" s="63">
        <f t="shared" ref="BL107:CM107" ca="1" si="114">SUM(BL103:BL106)</f>
        <v>0</v>
      </c>
      <c r="BM107" s="63">
        <f t="shared" ca="1" si="114"/>
        <v>0</v>
      </c>
      <c r="BN107" s="63">
        <f t="shared" ca="1" si="114"/>
        <v>0</v>
      </c>
      <c r="BO107" s="63">
        <f t="shared" ca="1" si="114"/>
        <v>0</v>
      </c>
      <c r="BP107" s="63">
        <f t="shared" ca="1" si="114"/>
        <v>0</v>
      </c>
      <c r="BQ107" s="63">
        <f t="shared" ca="1" si="114"/>
        <v>0</v>
      </c>
      <c r="BR107" s="63">
        <f t="shared" ca="1" si="114"/>
        <v>0</v>
      </c>
      <c r="BS107" s="63">
        <f t="shared" ca="1" si="114"/>
        <v>0</v>
      </c>
      <c r="BT107" s="63">
        <f t="shared" ca="1" si="114"/>
        <v>0</v>
      </c>
      <c r="BU107" s="63">
        <f t="shared" ca="1" si="114"/>
        <v>0</v>
      </c>
      <c r="BV107" s="63">
        <f t="shared" ca="1" si="114"/>
        <v>0</v>
      </c>
      <c r="BW107" s="63">
        <f t="shared" ca="1" si="114"/>
        <v>0</v>
      </c>
      <c r="BX107" s="63">
        <f t="shared" ca="1" si="114"/>
        <v>0</v>
      </c>
      <c r="BY107" s="63">
        <f t="shared" ca="1" si="114"/>
        <v>0</v>
      </c>
      <c r="BZ107" s="63">
        <f t="shared" ca="1" si="114"/>
        <v>0</v>
      </c>
      <c r="CA107" s="63">
        <f t="shared" ca="1" si="114"/>
        <v>0</v>
      </c>
      <c r="CB107" s="63">
        <f t="shared" ca="1" si="114"/>
        <v>0</v>
      </c>
      <c r="CC107" s="63">
        <f t="shared" ca="1" si="114"/>
        <v>0</v>
      </c>
      <c r="CD107" s="63">
        <f t="shared" ca="1" si="114"/>
        <v>0</v>
      </c>
      <c r="CE107" s="63">
        <f t="shared" ca="1" si="114"/>
        <v>0</v>
      </c>
      <c r="CF107" s="63">
        <f t="shared" ca="1" si="114"/>
        <v>0</v>
      </c>
      <c r="CG107" s="63">
        <f t="shared" ca="1" si="114"/>
        <v>0</v>
      </c>
      <c r="CH107" s="63">
        <f t="shared" ca="1" si="114"/>
        <v>0</v>
      </c>
      <c r="CI107" s="63">
        <f t="shared" ca="1" si="114"/>
        <v>0</v>
      </c>
      <c r="CJ107" s="63">
        <f t="shared" ca="1" si="114"/>
        <v>0</v>
      </c>
      <c r="CK107" s="63">
        <f t="shared" ca="1" si="114"/>
        <v>0</v>
      </c>
      <c r="CL107" s="63">
        <f t="shared" ca="1" si="114"/>
        <v>0</v>
      </c>
      <c r="CM107" s="63">
        <f t="shared" ca="1" si="114"/>
        <v>0</v>
      </c>
    </row>
    <row r="108" spans="2:91" ht="31" customHeight="1" x14ac:dyDescent="0.2"/>
    <row r="109" spans="2:91" x14ac:dyDescent="0.2">
      <c r="B109" s="23" t="s">
        <v>322</v>
      </c>
    </row>
    <row r="110" spans="2:91" s="115" customFormat="1" x14ac:dyDescent="0.2">
      <c r="B110" s="115" t="s">
        <v>332</v>
      </c>
      <c r="C110" s="19" t="str">
        <f>Inputs!$J$16</f>
        <v>EUR</v>
      </c>
      <c r="D110" s="19" t="s">
        <v>19</v>
      </c>
      <c r="E110" s="63">
        <v>0</v>
      </c>
      <c r="F110" s="63">
        <f ca="1">E114</f>
        <v>0</v>
      </c>
      <c r="G110" s="63">
        <f ca="1">F114</f>
        <v>0</v>
      </c>
      <c r="H110" s="63">
        <f ca="1">G114</f>
        <v>0</v>
      </c>
      <c r="I110" s="63">
        <f ca="1">H114</f>
        <v>0</v>
      </c>
      <c r="J110" s="63"/>
      <c r="K110" s="63">
        <v>0</v>
      </c>
      <c r="L110" s="63">
        <f t="shared" ref="L110:AD110" ca="1" si="115">K114</f>
        <v>0</v>
      </c>
      <c r="M110" s="63">
        <f t="shared" ca="1" si="115"/>
        <v>0</v>
      </c>
      <c r="N110" s="63">
        <f t="shared" ca="1" si="115"/>
        <v>0</v>
      </c>
      <c r="O110" s="63">
        <f t="shared" ca="1" si="115"/>
        <v>0</v>
      </c>
      <c r="P110" s="63">
        <f t="shared" ca="1" si="115"/>
        <v>0</v>
      </c>
      <c r="Q110" s="63">
        <f t="shared" ca="1" si="115"/>
        <v>0</v>
      </c>
      <c r="R110" s="63">
        <f t="shared" ca="1" si="115"/>
        <v>0</v>
      </c>
      <c r="S110" s="63">
        <f t="shared" ca="1" si="115"/>
        <v>0</v>
      </c>
      <c r="T110" s="63">
        <f t="shared" ca="1" si="115"/>
        <v>0</v>
      </c>
      <c r="U110" s="63">
        <f t="shared" ca="1" si="115"/>
        <v>0</v>
      </c>
      <c r="V110" s="63">
        <f t="shared" ca="1" si="115"/>
        <v>0</v>
      </c>
      <c r="W110" s="63">
        <f t="shared" ca="1" si="115"/>
        <v>0</v>
      </c>
      <c r="X110" s="63">
        <f t="shared" ca="1" si="115"/>
        <v>0</v>
      </c>
      <c r="Y110" s="63">
        <f t="shared" ca="1" si="115"/>
        <v>0</v>
      </c>
      <c r="Z110" s="63">
        <f t="shared" ca="1" si="115"/>
        <v>0</v>
      </c>
      <c r="AA110" s="63">
        <f t="shared" ca="1" si="115"/>
        <v>0</v>
      </c>
      <c r="AB110" s="63">
        <f t="shared" ca="1" si="115"/>
        <v>0</v>
      </c>
      <c r="AC110" s="63">
        <f t="shared" ca="1" si="115"/>
        <v>0</v>
      </c>
      <c r="AD110" s="63">
        <f t="shared" ca="1" si="115"/>
        <v>0</v>
      </c>
      <c r="AE110" s="63"/>
      <c r="AF110" s="194">
        <v>0</v>
      </c>
      <c r="AG110" s="63">
        <f t="shared" ref="AG110:BL110" ca="1" si="116">AF114</f>
        <v>0</v>
      </c>
      <c r="AH110" s="63">
        <f t="shared" ca="1" si="116"/>
        <v>0</v>
      </c>
      <c r="AI110" s="63">
        <f t="shared" ca="1" si="116"/>
        <v>0</v>
      </c>
      <c r="AJ110" s="63">
        <f t="shared" ca="1" si="116"/>
        <v>0</v>
      </c>
      <c r="AK110" s="63">
        <f t="shared" ca="1" si="116"/>
        <v>0</v>
      </c>
      <c r="AL110" s="63">
        <f t="shared" ca="1" si="116"/>
        <v>0</v>
      </c>
      <c r="AM110" s="63">
        <f t="shared" ca="1" si="116"/>
        <v>0</v>
      </c>
      <c r="AN110" s="63">
        <f t="shared" ca="1" si="116"/>
        <v>0</v>
      </c>
      <c r="AO110" s="63">
        <f t="shared" ca="1" si="116"/>
        <v>0</v>
      </c>
      <c r="AP110" s="63">
        <f t="shared" ca="1" si="116"/>
        <v>0</v>
      </c>
      <c r="AQ110" s="63">
        <f t="shared" ca="1" si="116"/>
        <v>0</v>
      </c>
      <c r="AR110" s="63">
        <f t="shared" ca="1" si="116"/>
        <v>0</v>
      </c>
      <c r="AS110" s="63">
        <f t="shared" ca="1" si="116"/>
        <v>0</v>
      </c>
      <c r="AT110" s="63">
        <f t="shared" ca="1" si="116"/>
        <v>0</v>
      </c>
      <c r="AU110" s="63">
        <f t="shared" ca="1" si="116"/>
        <v>0</v>
      </c>
      <c r="AV110" s="63">
        <f t="shared" ca="1" si="116"/>
        <v>0</v>
      </c>
      <c r="AW110" s="63">
        <f t="shared" ca="1" si="116"/>
        <v>0</v>
      </c>
      <c r="AX110" s="63">
        <f t="shared" ca="1" si="116"/>
        <v>0</v>
      </c>
      <c r="AY110" s="63">
        <f t="shared" ca="1" si="116"/>
        <v>0</v>
      </c>
      <c r="AZ110" s="63">
        <f t="shared" ca="1" si="116"/>
        <v>0</v>
      </c>
      <c r="BA110" s="63">
        <f t="shared" ca="1" si="116"/>
        <v>0</v>
      </c>
      <c r="BB110" s="63">
        <f t="shared" ca="1" si="116"/>
        <v>0</v>
      </c>
      <c r="BC110" s="63">
        <f t="shared" ca="1" si="116"/>
        <v>0</v>
      </c>
      <c r="BD110" s="63">
        <f t="shared" ca="1" si="116"/>
        <v>0</v>
      </c>
      <c r="BE110" s="63">
        <f t="shared" ca="1" si="116"/>
        <v>0</v>
      </c>
      <c r="BF110" s="63">
        <f t="shared" ca="1" si="116"/>
        <v>0</v>
      </c>
      <c r="BG110" s="63">
        <f t="shared" ca="1" si="116"/>
        <v>0</v>
      </c>
      <c r="BH110" s="63">
        <f t="shared" ca="1" si="116"/>
        <v>0</v>
      </c>
      <c r="BI110" s="63">
        <f t="shared" ca="1" si="116"/>
        <v>0</v>
      </c>
      <c r="BJ110" s="63">
        <f t="shared" ca="1" si="116"/>
        <v>0</v>
      </c>
      <c r="BK110" s="63">
        <f t="shared" ca="1" si="116"/>
        <v>0</v>
      </c>
      <c r="BL110" s="63">
        <f t="shared" ca="1" si="116"/>
        <v>0</v>
      </c>
      <c r="BM110" s="63">
        <f t="shared" ref="BM110:CM110" ca="1" si="117">BL114</f>
        <v>0</v>
      </c>
      <c r="BN110" s="63">
        <f t="shared" ca="1" si="117"/>
        <v>0</v>
      </c>
      <c r="BO110" s="63">
        <f t="shared" ca="1" si="117"/>
        <v>0</v>
      </c>
      <c r="BP110" s="63">
        <f t="shared" ca="1" si="117"/>
        <v>0</v>
      </c>
      <c r="BQ110" s="63">
        <f t="shared" ca="1" si="117"/>
        <v>0</v>
      </c>
      <c r="BR110" s="63">
        <f t="shared" ca="1" si="117"/>
        <v>0</v>
      </c>
      <c r="BS110" s="63">
        <f t="shared" ca="1" si="117"/>
        <v>0</v>
      </c>
      <c r="BT110" s="63">
        <f t="shared" ca="1" si="117"/>
        <v>0</v>
      </c>
      <c r="BU110" s="63">
        <f t="shared" ca="1" si="117"/>
        <v>0</v>
      </c>
      <c r="BV110" s="63">
        <f t="shared" ca="1" si="117"/>
        <v>0</v>
      </c>
      <c r="BW110" s="63">
        <f t="shared" ca="1" si="117"/>
        <v>0</v>
      </c>
      <c r="BX110" s="63">
        <f t="shared" ca="1" si="117"/>
        <v>0</v>
      </c>
      <c r="BY110" s="63">
        <f t="shared" ca="1" si="117"/>
        <v>0</v>
      </c>
      <c r="BZ110" s="63">
        <f t="shared" ca="1" si="117"/>
        <v>0</v>
      </c>
      <c r="CA110" s="63">
        <f t="shared" ca="1" si="117"/>
        <v>0</v>
      </c>
      <c r="CB110" s="63">
        <f t="shared" ca="1" si="117"/>
        <v>0</v>
      </c>
      <c r="CC110" s="63">
        <f t="shared" ca="1" si="117"/>
        <v>0</v>
      </c>
      <c r="CD110" s="63">
        <f t="shared" ca="1" si="117"/>
        <v>0</v>
      </c>
      <c r="CE110" s="63">
        <f t="shared" ca="1" si="117"/>
        <v>0</v>
      </c>
      <c r="CF110" s="63">
        <f t="shared" ca="1" si="117"/>
        <v>0</v>
      </c>
      <c r="CG110" s="63">
        <f t="shared" ca="1" si="117"/>
        <v>0</v>
      </c>
      <c r="CH110" s="63">
        <f t="shared" ca="1" si="117"/>
        <v>0</v>
      </c>
      <c r="CI110" s="63">
        <f t="shared" ca="1" si="117"/>
        <v>0</v>
      </c>
      <c r="CJ110" s="63">
        <f t="shared" ca="1" si="117"/>
        <v>0</v>
      </c>
      <c r="CK110" s="63">
        <f t="shared" ca="1" si="117"/>
        <v>0</v>
      </c>
      <c r="CL110" s="63">
        <f t="shared" ca="1" si="117"/>
        <v>0</v>
      </c>
      <c r="CM110" s="63">
        <f t="shared" ca="1" si="117"/>
        <v>0</v>
      </c>
    </row>
    <row r="111" spans="2:91" x14ac:dyDescent="0.2">
      <c r="B111" s="196" t="s">
        <v>299</v>
      </c>
      <c r="C111" s="19" t="str">
        <f>Inputs!$J$16</f>
        <v>EUR</v>
      </c>
      <c r="D111" s="19" t="s">
        <v>19</v>
      </c>
      <c r="E111" s="27">
        <f t="shared" ref="E111:I113" si="118">SUMIF($K$4:$AD$4,E$4,$K111:$AD111)</f>
        <v>46862.938251494095</v>
      </c>
      <c r="F111" s="27">
        <f t="shared" si="118"/>
        <v>193375.21616140503</v>
      </c>
      <c r="G111" s="27">
        <f t="shared" si="118"/>
        <v>221431.10953981121</v>
      </c>
      <c r="H111" s="27">
        <f t="shared" si="118"/>
        <v>244316.81506037078</v>
      </c>
      <c r="I111" s="27">
        <f t="shared" si="118"/>
        <v>292613.40635039564</v>
      </c>
      <c r="J111" s="27"/>
      <c r="K111" s="27">
        <f t="shared" ref="K111:T113" si="119">SUMIFS($AF111:$CM111,$AF$4:$CM$4,K$4,$AF$8:$CM$8,K$8)</f>
        <v>0</v>
      </c>
      <c r="L111" s="27">
        <f t="shared" si="119"/>
        <v>0</v>
      </c>
      <c r="M111" s="27">
        <f t="shared" si="119"/>
        <v>0</v>
      </c>
      <c r="N111" s="27">
        <f t="shared" si="119"/>
        <v>46862.938251494095</v>
      </c>
      <c r="O111" s="27">
        <f t="shared" si="119"/>
        <v>43913.705492472131</v>
      </c>
      <c r="P111" s="27">
        <f t="shared" si="119"/>
        <v>45965.426396643583</v>
      </c>
      <c r="Q111" s="27">
        <f t="shared" si="119"/>
        <v>49043.458461588314</v>
      </c>
      <c r="R111" s="27">
        <f t="shared" si="119"/>
        <v>54452.625810700993</v>
      </c>
      <c r="S111" s="27">
        <f t="shared" si="119"/>
        <v>50010.988414330524</v>
      </c>
      <c r="T111" s="27">
        <f t="shared" si="119"/>
        <v>52671.510266966499</v>
      </c>
      <c r="U111" s="27">
        <f t="shared" ref="U111:AD113" si="120">SUMIFS($AF111:$CM111,$AF$4:$CM$4,U$4,$AF$8:$CM$8,U$8)</f>
        <v>56165.321497992205</v>
      </c>
      <c r="V111" s="27">
        <f t="shared" si="120"/>
        <v>62583.289360521972</v>
      </c>
      <c r="W111" s="27">
        <f t="shared" si="120"/>
        <v>54809.341261567424</v>
      </c>
      <c r="X111" s="27">
        <f t="shared" si="120"/>
        <v>58281.395561032281</v>
      </c>
      <c r="Y111" s="27">
        <f t="shared" si="120"/>
        <v>62609.835771125843</v>
      </c>
      <c r="Z111" s="27">
        <f t="shared" si="120"/>
        <v>68616.242466645228</v>
      </c>
      <c r="AA111" s="27">
        <f t="shared" si="120"/>
        <v>66437.725710091807</v>
      </c>
      <c r="AB111" s="27">
        <f t="shared" si="120"/>
        <v>69719.841689224384</v>
      </c>
      <c r="AC111" s="27">
        <f t="shared" si="120"/>
        <v>74056.776816321435</v>
      </c>
      <c r="AD111" s="27">
        <f t="shared" si="120"/>
        <v>82399.062134758075</v>
      </c>
      <c r="AE111" s="27"/>
      <c r="AF111" s="26">
        <f>Inventory!AF30</f>
        <v>0</v>
      </c>
      <c r="AG111" s="26">
        <f>Inventory!AG30</f>
        <v>0</v>
      </c>
      <c r="AH111" s="26">
        <f>Inventory!AH30</f>
        <v>0</v>
      </c>
      <c r="AI111" s="26">
        <f>Inventory!AI30</f>
        <v>0</v>
      </c>
      <c r="AJ111" s="26">
        <f>Inventory!AJ30</f>
        <v>0</v>
      </c>
      <c r="AK111" s="26">
        <f>Inventory!AK30</f>
        <v>0</v>
      </c>
      <c r="AL111" s="26">
        <f>Inventory!AL30</f>
        <v>0</v>
      </c>
      <c r="AM111" s="26">
        <f>Inventory!AM30</f>
        <v>0</v>
      </c>
      <c r="AN111" s="26">
        <f>Inventory!AN30</f>
        <v>0</v>
      </c>
      <c r="AO111" s="26">
        <f>Inventory!AO30</f>
        <v>17221.660842355461</v>
      </c>
      <c r="AP111" s="26">
        <f>Inventory!AP30</f>
        <v>14166.945655056315</v>
      </c>
      <c r="AQ111" s="26">
        <f>Inventory!AQ30</f>
        <v>15474.331754082319</v>
      </c>
      <c r="AR111" s="26">
        <f>Inventory!AR30</f>
        <v>16562.760637282961</v>
      </c>
      <c r="AS111" s="26">
        <f>Inventory!AS30</f>
        <v>10577.916617223522</v>
      </c>
      <c r="AT111" s="26">
        <f>Inventory!AT30</f>
        <v>16773.028237965649</v>
      </c>
      <c r="AU111" s="26">
        <f>Inventory!AU30</f>
        <v>14619.945777373134</v>
      </c>
      <c r="AV111" s="26">
        <f>Inventory!AV30</f>
        <v>15647.588124414726</v>
      </c>
      <c r="AW111" s="26">
        <f>Inventory!AW30</f>
        <v>15697.892494855721</v>
      </c>
      <c r="AX111" s="26">
        <f>Inventory!AX30</f>
        <v>15668.625738010967</v>
      </c>
      <c r="AY111" s="26">
        <f>Inventory!AY30</f>
        <v>18253.058020592642</v>
      </c>
      <c r="AZ111" s="26">
        <f>Inventory!AZ30</f>
        <v>15121.774702984701</v>
      </c>
      <c r="BA111" s="26">
        <f>Inventory!BA30</f>
        <v>17948.87244951299</v>
      </c>
      <c r="BB111" s="26">
        <f>Inventory!BB30</f>
        <v>18045.475048882312</v>
      </c>
      <c r="BC111" s="26">
        <f>Inventory!BC30</f>
        <v>18458.278312305691</v>
      </c>
      <c r="BD111" s="26">
        <f>Inventory!BD30</f>
        <v>18903.486322139936</v>
      </c>
      <c r="BE111" s="26">
        <f>Inventory!BE30</f>
        <v>11891.521653023747</v>
      </c>
      <c r="BF111" s="26">
        <f>Inventory!BF30</f>
        <v>19215.98043916684</v>
      </c>
      <c r="BG111" s="26">
        <f>Inventory!BG30</f>
        <v>17103.857971788082</v>
      </c>
      <c r="BH111" s="26">
        <f>Inventory!BH30</f>
        <v>18051.155447449288</v>
      </c>
      <c r="BI111" s="26">
        <f>Inventory!BI30</f>
        <v>17516.496847729133</v>
      </c>
      <c r="BJ111" s="26">
        <f>Inventory!BJ30</f>
        <v>17843.803143307588</v>
      </c>
      <c r="BK111" s="26">
        <f>Inventory!BK30</f>
        <v>21648.337148083829</v>
      </c>
      <c r="BL111" s="26">
        <f>Inventory!BL30</f>
        <v>16673.181206600784</v>
      </c>
      <c r="BM111" s="26">
        <f>Inventory!BM30</f>
        <v>20785.512647032476</v>
      </c>
      <c r="BN111" s="26">
        <f>Inventory!BN30</f>
        <v>20961.47138730756</v>
      </c>
      <c r="BO111" s="26">
        <f>Inventory!BO30</f>
        <v>20836.305326181933</v>
      </c>
      <c r="BP111" s="26">
        <f>Inventory!BP30</f>
        <v>20986.14121059512</v>
      </c>
      <c r="BQ111" s="26">
        <f>Inventory!BQ30</f>
        <v>13117.276541343312</v>
      </c>
      <c r="BR111" s="26">
        <f>Inventory!BR30</f>
        <v>20705.923509628992</v>
      </c>
      <c r="BS111" s="26">
        <f>Inventory!BS30</f>
        <v>18895.14143390712</v>
      </c>
      <c r="BT111" s="26">
        <f>Inventory!BT30</f>
        <v>20670.569882088988</v>
      </c>
      <c r="BU111" s="26">
        <f>Inventory!BU30</f>
        <v>18715.684245036173</v>
      </c>
      <c r="BV111" s="26">
        <f>Inventory!BV30</f>
        <v>20036.8330914547</v>
      </c>
      <c r="BW111" s="26">
        <f>Inventory!BW30</f>
        <v>23765.751267357675</v>
      </c>
      <c r="BX111" s="26">
        <f>Inventory!BX30</f>
        <v>18807.251412313472</v>
      </c>
      <c r="BY111" s="26">
        <f>Inventory!BY30</f>
        <v>23119.335518795539</v>
      </c>
      <c r="BZ111" s="26">
        <f>Inventory!BZ30</f>
        <v>22590.108518670793</v>
      </c>
      <c r="CA111" s="26">
        <f>Inventory!CA30</f>
        <v>22906.798429178889</v>
      </c>
      <c r="CB111" s="26">
        <f>Inventory!CB30</f>
        <v>26352.430151583641</v>
      </c>
      <c r="CC111" s="26">
        <f>Inventory!CC30</f>
        <v>15519.400214193942</v>
      </c>
      <c r="CD111" s="26">
        <f>Inventory!CD30</f>
        <v>24565.895344314227</v>
      </c>
      <c r="CE111" s="26">
        <f>Inventory!CE30</f>
        <v>22336.976764588318</v>
      </c>
      <c r="CF111" s="26">
        <f>Inventory!CF30</f>
        <v>24591.215854358339</v>
      </c>
      <c r="CG111" s="26">
        <f>Inventory!CG30</f>
        <v>22791.649070277716</v>
      </c>
      <c r="CH111" s="26">
        <f>Inventory!CH30</f>
        <v>24050.701882891663</v>
      </c>
      <c r="CI111" s="26">
        <f>Inventory!CI30</f>
        <v>27586.061287640074</v>
      </c>
      <c r="CJ111" s="26">
        <f>Inventory!CJ30</f>
        <v>22420.013645789706</v>
      </c>
      <c r="CK111" s="26">
        <f>Inventory!CK30</f>
        <v>28571.619924944651</v>
      </c>
      <c r="CL111" s="26">
        <f>Inventory!CL30</f>
        <v>26059.687533943201</v>
      </c>
      <c r="CM111" s="26">
        <f>Inventory!CM30</f>
        <v>27767.75467587023</v>
      </c>
    </row>
    <row r="112" spans="2:91" x14ac:dyDescent="0.2">
      <c r="B112" s="196" t="s">
        <v>360</v>
      </c>
      <c r="C112" s="19" t="str">
        <f>Inputs!$J$16</f>
        <v>EUR</v>
      </c>
      <c r="D112" s="19" t="s">
        <v>19</v>
      </c>
      <c r="E112" s="27">
        <f t="shared" si="118"/>
        <v>0</v>
      </c>
      <c r="F112" s="27">
        <f t="shared" si="118"/>
        <v>0</v>
      </c>
      <c r="G112" s="27">
        <f t="shared" si="118"/>
        <v>0</v>
      </c>
      <c r="H112" s="27">
        <f t="shared" si="118"/>
        <v>0</v>
      </c>
      <c r="I112" s="27">
        <f t="shared" si="118"/>
        <v>0</v>
      </c>
      <c r="J112" s="27"/>
      <c r="K112" s="27">
        <f t="shared" si="119"/>
        <v>0</v>
      </c>
      <c r="L112" s="27">
        <f t="shared" si="119"/>
        <v>0</v>
      </c>
      <c r="M112" s="27">
        <f t="shared" si="119"/>
        <v>0</v>
      </c>
      <c r="N112" s="27">
        <f t="shared" si="119"/>
        <v>0</v>
      </c>
      <c r="O112" s="27">
        <f t="shared" si="119"/>
        <v>0</v>
      </c>
      <c r="P112" s="27">
        <f t="shared" si="119"/>
        <v>0</v>
      </c>
      <c r="Q112" s="27">
        <f t="shared" si="119"/>
        <v>0</v>
      </c>
      <c r="R112" s="27">
        <f t="shared" si="119"/>
        <v>0</v>
      </c>
      <c r="S112" s="27">
        <f t="shared" si="119"/>
        <v>0</v>
      </c>
      <c r="T112" s="27">
        <f t="shared" si="119"/>
        <v>0</v>
      </c>
      <c r="U112" s="27">
        <f t="shared" si="120"/>
        <v>0</v>
      </c>
      <c r="V112" s="27">
        <f t="shared" si="120"/>
        <v>0</v>
      </c>
      <c r="W112" s="27">
        <f t="shared" si="120"/>
        <v>0</v>
      </c>
      <c r="X112" s="27">
        <f t="shared" si="120"/>
        <v>0</v>
      </c>
      <c r="Y112" s="27">
        <f t="shared" si="120"/>
        <v>0</v>
      </c>
      <c r="Z112" s="27">
        <f t="shared" si="120"/>
        <v>0</v>
      </c>
      <c r="AA112" s="27">
        <f t="shared" si="120"/>
        <v>0</v>
      </c>
      <c r="AB112" s="27">
        <f t="shared" si="120"/>
        <v>0</v>
      </c>
      <c r="AC112" s="27">
        <f t="shared" si="120"/>
        <v>0</v>
      </c>
      <c r="AD112" s="27">
        <f t="shared" si="120"/>
        <v>0</v>
      </c>
      <c r="AE112" s="27"/>
      <c r="AF112" s="26">
        <f>-Taxes!AF60</f>
        <v>0</v>
      </c>
      <c r="AG112" s="26">
        <f>-Taxes!AG60</f>
        <v>0</v>
      </c>
      <c r="AH112" s="26">
        <f>-Taxes!AH60</f>
        <v>0</v>
      </c>
      <c r="AI112" s="26">
        <f>-Taxes!AI60</f>
        <v>0</v>
      </c>
      <c r="AJ112" s="26">
        <f>-Taxes!AJ60</f>
        <v>0</v>
      </c>
      <c r="AK112" s="26">
        <f>-Taxes!AK60</f>
        <v>0</v>
      </c>
      <c r="AL112" s="26">
        <f>-Taxes!AL60</f>
        <v>0</v>
      </c>
      <c r="AM112" s="26">
        <f>-Taxes!AM60</f>
        <v>0</v>
      </c>
      <c r="AN112" s="26">
        <f>-Taxes!AN60</f>
        <v>0</v>
      </c>
      <c r="AO112" s="26">
        <f>-Taxes!AO60</f>
        <v>0</v>
      </c>
      <c r="AP112" s="26">
        <f>-Taxes!AP60</f>
        <v>0</v>
      </c>
      <c r="AQ112" s="26">
        <f>-Taxes!AQ60</f>
        <v>0</v>
      </c>
      <c r="AR112" s="26">
        <f>-Taxes!AR60</f>
        <v>0</v>
      </c>
      <c r="AS112" s="26">
        <f>-Taxes!AS60</f>
        <v>0</v>
      </c>
      <c r="AT112" s="26">
        <f>-Taxes!AT60</f>
        <v>0</v>
      </c>
      <c r="AU112" s="26">
        <f>-Taxes!AU60</f>
        <v>0</v>
      </c>
      <c r="AV112" s="26">
        <f>-Taxes!AV60</f>
        <v>0</v>
      </c>
      <c r="AW112" s="26">
        <f>-Taxes!AW60</f>
        <v>0</v>
      </c>
      <c r="AX112" s="26">
        <f>-Taxes!AX60</f>
        <v>0</v>
      </c>
      <c r="AY112" s="26">
        <f>-Taxes!AY60</f>
        <v>0</v>
      </c>
      <c r="AZ112" s="26">
        <f>-Taxes!AZ60</f>
        <v>0</v>
      </c>
      <c r="BA112" s="26">
        <f>-Taxes!BA60</f>
        <v>0</v>
      </c>
      <c r="BB112" s="26">
        <f>-Taxes!BB60</f>
        <v>0</v>
      </c>
      <c r="BC112" s="26">
        <f>-Taxes!BC60</f>
        <v>0</v>
      </c>
      <c r="BD112" s="26">
        <f>-Taxes!BD60</f>
        <v>0</v>
      </c>
      <c r="BE112" s="26">
        <f>-Taxes!BE60</f>
        <v>0</v>
      </c>
      <c r="BF112" s="26">
        <f>-Taxes!BF60</f>
        <v>0</v>
      </c>
      <c r="BG112" s="26">
        <f>-Taxes!BG60</f>
        <v>0</v>
      </c>
      <c r="BH112" s="26">
        <f>-Taxes!BH60</f>
        <v>0</v>
      </c>
      <c r="BI112" s="26">
        <f>-Taxes!BI60</f>
        <v>0</v>
      </c>
      <c r="BJ112" s="26">
        <f>-Taxes!BJ60</f>
        <v>0</v>
      </c>
      <c r="BK112" s="26">
        <f>-Taxes!BK60</f>
        <v>0</v>
      </c>
      <c r="BL112" s="26">
        <f>-Taxes!BL60</f>
        <v>0</v>
      </c>
      <c r="BM112" s="26">
        <f>-Taxes!BM60</f>
        <v>0</v>
      </c>
      <c r="BN112" s="26">
        <f>-Taxes!BN60</f>
        <v>0</v>
      </c>
      <c r="BO112" s="26">
        <f>-Taxes!BO60</f>
        <v>0</v>
      </c>
      <c r="BP112" s="26">
        <f>-Taxes!BP60</f>
        <v>0</v>
      </c>
      <c r="BQ112" s="26">
        <f>-Taxes!BQ60</f>
        <v>0</v>
      </c>
      <c r="BR112" s="26">
        <f>-Taxes!BR60</f>
        <v>0</v>
      </c>
      <c r="BS112" s="26">
        <f>-Taxes!BS60</f>
        <v>0</v>
      </c>
      <c r="BT112" s="26">
        <f>-Taxes!BT60</f>
        <v>0</v>
      </c>
      <c r="BU112" s="26">
        <f>-Taxes!BU60</f>
        <v>0</v>
      </c>
      <c r="BV112" s="26">
        <f>-Taxes!BV60</f>
        <v>0</v>
      </c>
      <c r="BW112" s="26">
        <f>-Taxes!BW60</f>
        <v>0</v>
      </c>
      <c r="BX112" s="26">
        <f>-Taxes!BX60</f>
        <v>0</v>
      </c>
      <c r="BY112" s="26">
        <f>-Taxes!BY60</f>
        <v>0</v>
      </c>
      <c r="BZ112" s="26">
        <f>-Taxes!BZ60</f>
        <v>0</v>
      </c>
      <c r="CA112" s="26">
        <f>-Taxes!CA60</f>
        <v>0</v>
      </c>
      <c r="CB112" s="26">
        <f>-Taxes!CB60</f>
        <v>0</v>
      </c>
      <c r="CC112" s="26">
        <f>-Taxes!CC60</f>
        <v>0</v>
      </c>
      <c r="CD112" s="26">
        <f>-Taxes!CD60</f>
        <v>0</v>
      </c>
      <c r="CE112" s="26">
        <f>-Taxes!CE60</f>
        <v>0</v>
      </c>
      <c r="CF112" s="26">
        <f>-Taxes!CF60</f>
        <v>0</v>
      </c>
      <c r="CG112" s="26">
        <f>-Taxes!CG60</f>
        <v>0</v>
      </c>
      <c r="CH112" s="26">
        <f>-Taxes!CH60</f>
        <v>0</v>
      </c>
      <c r="CI112" s="26">
        <f>-Taxes!CI60</f>
        <v>0</v>
      </c>
      <c r="CJ112" s="26">
        <f>-Taxes!CJ60</f>
        <v>0</v>
      </c>
      <c r="CK112" s="26">
        <f>-Taxes!CK60</f>
        <v>0</v>
      </c>
      <c r="CL112" s="26">
        <f>-Taxes!CL60</f>
        <v>0</v>
      </c>
      <c r="CM112" s="26">
        <f>-Taxes!CM60</f>
        <v>0</v>
      </c>
    </row>
    <row r="113" spans="2:91" x14ac:dyDescent="0.2">
      <c r="B113" s="196" t="s">
        <v>359</v>
      </c>
      <c r="C113" s="19" t="str">
        <f>Inputs!$J$16</f>
        <v>EUR</v>
      </c>
      <c r="D113" s="19" t="s">
        <v>19</v>
      </c>
      <c r="E113" s="27">
        <f t="shared" ca="1" si="118"/>
        <v>-46862.938251494095</v>
      </c>
      <c r="F113" s="27">
        <f t="shared" ca="1" si="118"/>
        <v>-193375.21616140503</v>
      </c>
      <c r="G113" s="27">
        <f t="shared" ca="1" si="118"/>
        <v>-221431.10953981121</v>
      </c>
      <c r="H113" s="27">
        <f t="shared" ca="1" si="118"/>
        <v>-244316.81506037078</v>
      </c>
      <c r="I113" s="27">
        <f t="shared" ca="1" si="118"/>
        <v>-292613.40635039564</v>
      </c>
      <c r="J113" s="27"/>
      <c r="K113" s="27">
        <f t="shared" ca="1" si="119"/>
        <v>0</v>
      </c>
      <c r="L113" s="27">
        <f t="shared" ca="1" si="119"/>
        <v>0</v>
      </c>
      <c r="M113" s="27">
        <f t="shared" ca="1" si="119"/>
        <v>0</v>
      </c>
      <c r="N113" s="27">
        <f t="shared" ca="1" si="119"/>
        <v>-46862.938251494095</v>
      </c>
      <c r="O113" s="27">
        <f t="shared" ca="1" si="119"/>
        <v>-43913.705492472131</v>
      </c>
      <c r="P113" s="27">
        <f t="shared" ca="1" si="119"/>
        <v>-45965.426396643583</v>
      </c>
      <c r="Q113" s="27">
        <f t="shared" ca="1" si="119"/>
        <v>-49043.458461588314</v>
      </c>
      <c r="R113" s="27">
        <f t="shared" ca="1" si="119"/>
        <v>-54452.625810700993</v>
      </c>
      <c r="S113" s="27">
        <f t="shared" ca="1" si="119"/>
        <v>-50010.988414330524</v>
      </c>
      <c r="T113" s="27">
        <f t="shared" ca="1" si="119"/>
        <v>-52671.510266966499</v>
      </c>
      <c r="U113" s="27">
        <f t="shared" ca="1" si="120"/>
        <v>-56165.321497992205</v>
      </c>
      <c r="V113" s="27">
        <f t="shared" ca="1" si="120"/>
        <v>-62583.289360521972</v>
      </c>
      <c r="W113" s="27">
        <f t="shared" ca="1" si="120"/>
        <v>-54809.341261567424</v>
      </c>
      <c r="X113" s="27">
        <f t="shared" ca="1" si="120"/>
        <v>-58281.395561032281</v>
      </c>
      <c r="Y113" s="27">
        <f t="shared" ca="1" si="120"/>
        <v>-62609.835771125843</v>
      </c>
      <c r="Z113" s="27">
        <f t="shared" ca="1" si="120"/>
        <v>-68616.242466645228</v>
      </c>
      <c r="AA113" s="27">
        <f t="shared" ca="1" si="120"/>
        <v>-66437.725710091807</v>
      </c>
      <c r="AB113" s="27">
        <f t="shared" ca="1" si="120"/>
        <v>-69719.841689224384</v>
      </c>
      <c r="AC113" s="27">
        <f t="shared" ca="1" si="120"/>
        <v>-74056.776816321435</v>
      </c>
      <c r="AD113" s="27">
        <f t="shared" ca="1" si="120"/>
        <v>-82399.062134758075</v>
      </c>
      <c r="AE113" s="27"/>
      <c r="AF113" s="26">
        <f ca="1">-OFFSET(AF111,0,Settings!$DB$30)</f>
        <v>0</v>
      </c>
      <c r="AG113" s="26">
        <f ca="1">-OFFSET(AG111,0,Settings!$DB$30)</f>
        <v>0</v>
      </c>
      <c r="AH113" s="26">
        <f ca="1">-OFFSET(AH111,0,Settings!$DB$30)</f>
        <v>0</v>
      </c>
      <c r="AI113" s="26">
        <f ca="1">-OFFSET(AI111,0,Settings!$DB$30)</f>
        <v>0</v>
      </c>
      <c r="AJ113" s="26">
        <f ca="1">-OFFSET(AJ111,0,Settings!$DB$30)</f>
        <v>0</v>
      </c>
      <c r="AK113" s="26">
        <f ca="1">-OFFSET(AK111,0,Settings!$DB$30)</f>
        <v>0</v>
      </c>
      <c r="AL113" s="26">
        <f ca="1">-OFFSET(AL111,0,Settings!$DB$30)</f>
        <v>0</v>
      </c>
      <c r="AM113" s="26">
        <f ca="1">-OFFSET(AM111,0,Settings!$DB$30)</f>
        <v>0</v>
      </c>
      <c r="AN113" s="26">
        <f ca="1">-OFFSET(AN111,0,Settings!$DB$30)*(1+Inputs!$IU$26)</f>
        <v>0</v>
      </c>
      <c r="AO113" s="26">
        <f ca="1">-OFFSET(AO111,0,Settings!$DB$30)*(1+Inputs!$IU$26)</f>
        <v>-17221.660842355461</v>
      </c>
      <c r="AP113" s="26">
        <f ca="1">-OFFSET(AP111,0,Settings!$DB$30)*(1+Inputs!$IU$26)</f>
        <v>-14166.945655056315</v>
      </c>
      <c r="AQ113" s="26">
        <f ca="1">-OFFSET(AQ111,0,Settings!$DB$30)*(1+Inputs!$IU$26)</f>
        <v>-15474.331754082319</v>
      </c>
      <c r="AR113" s="26">
        <f ca="1">-OFFSET(AR111,0,Settings!$DB$30)*(1+Inputs!$IU$26)</f>
        <v>-16562.760637282961</v>
      </c>
      <c r="AS113" s="26">
        <f ca="1">-OFFSET(AS111,0,Settings!$DB$30)*(1+Inputs!$IU$26)</f>
        <v>-10577.916617223522</v>
      </c>
      <c r="AT113" s="26">
        <f ca="1">-OFFSET(AT111,0,Settings!$DB$30)*(1+Inputs!$IU$26)</f>
        <v>-16773.028237965649</v>
      </c>
      <c r="AU113" s="26">
        <f ca="1">-OFFSET(AU111,0,Settings!$DB$30)*(1+Inputs!$IU$26)</f>
        <v>-14619.945777373134</v>
      </c>
      <c r="AV113" s="26">
        <f ca="1">-OFFSET(AV111,0,Settings!$DB$30)*(1+Inputs!$IU$26)</f>
        <v>-15647.588124414726</v>
      </c>
      <c r="AW113" s="26">
        <f ca="1">-OFFSET(AW111,0,Settings!$DB$30)*(1+Inputs!$IU$26)</f>
        <v>-15697.892494855721</v>
      </c>
      <c r="AX113" s="26">
        <f ca="1">-OFFSET(AX111,0,Settings!$DB$30)*(1+Inputs!$IU$26)</f>
        <v>-15668.625738010967</v>
      </c>
      <c r="AY113" s="26">
        <f ca="1">-OFFSET(AY111,0,Settings!$DB$30)*(1+Inputs!$IU$26)</f>
        <v>-18253.058020592642</v>
      </c>
      <c r="AZ113" s="26">
        <f ca="1">-OFFSET(AZ111,0,Settings!$DB$30)*(1+Inputs!$IU$26)</f>
        <v>-15121.774702984701</v>
      </c>
      <c r="BA113" s="26">
        <f ca="1">-OFFSET(BA111,0,Settings!$DB$30)*(1+Inputs!$IU$26)</f>
        <v>-17948.87244951299</v>
      </c>
      <c r="BB113" s="26">
        <f ca="1">-OFFSET(BB111,0,Settings!$DB$30)*(1+Inputs!$IU$26)</f>
        <v>-18045.475048882312</v>
      </c>
      <c r="BC113" s="26">
        <f ca="1">-OFFSET(BC111,0,Settings!$DB$30)*(1+Inputs!$IU$26)</f>
        <v>-18458.278312305691</v>
      </c>
      <c r="BD113" s="26">
        <f ca="1">-OFFSET(BD111,0,Settings!$DB$30)*(1+Inputs!$IU$26)</f>
        <v>-18903.486322139936</v>
      </c>
      <c r="BE113" s="26">
        <f ca="1">-OFFSET(BE111,0,Settings!$DB$30)*(1+Inputs!$IU$26)</f>
        <v>-11891.521653023747</v>
      </c>
      <c r="BF113" s="26">
        <f ca="1">-OFFSET(BF111,0,Settings!$DB$30)*(1+Inputs!$IU$26)</f>
        <v>-19215.98043916684</v>
      </c>
      <c r="BG113" s="26">
        <f ca="1">-OFFSET(BG111,0,Settings!$DB$30)*(1+Inputs!$IU$26)</f>
        <v>-17103.857971788082</v>
      </c>
      <c r="BH113" s="26">
        <f ca="1">-OFFSET(BH111,0,Settings!$DB$30)*(1+Inputs!$IU$26)</f>
        <v>-18051.155447449288</v>
      </c>
      <c r="BI113" s="26">
        <f ca="1">-OFFSET(BI111,0,Settings!$DB$30)*(1+Inputs!$IU$26)</f>
        <v>-17516.496847729133</v>
      </c>
      <c r="BJ113" s="26">
        <f ca="1">-OFFSET(BJ111,0,Settings!$DB$30)*(1+Inputs!$IU$26)</f>
        <v>-17843.803143307588</v>
      </c>
      <c r="BK113" s="26">
        <f ca="1">-OFFSET(BK111,0,Settings!$DB$30)*(1+Inputs!$IU$26)</f>
        <v>-21648.337148083829</v>
      </c>
      <c r="BL113" s="26">
        <f ca="1">-OFFSET(BL111,0,Settings!$DB$30)*(1+Inputs!$IU$26)</f>
        <v>-16673.181206600784</v>
      </c>
      <c r="BM113" s="26">
        <f ca="1">-OFFSET(BM111,0,Settings!$DB$30)*(1+Inputs!$IU$26)</f>
        <v>-20785.512647032476</v>
      </c>
      <c r="BN113" s="26">
        <f ca="1">-OFFSET(BN111,0,Settings!$DB$30)*(1+Inputs!$IU$26)</f>
        <v>-20961.47138730756</v>
      </c>
      <c r="BO113" s="26">
        <f ca="1">-OFFSET(BO111,0,Settings!$DB$30)*(1+Inputs!$IU$26)</f>
        <v>-20836.305326181933</v>
      </c>
      <c r="BP113" s="26">
        <f ca="1">-OFFSET(BP111,0,Settings!$DB$30)*(1+Inputs!$IU$26)</f>
        <v>-20986.14121059512</v>
      </c>
      <c r="BQ113" s="26">
        <f ca="1">-OFFSET(BQ111,0,Settings!$DB$30)*(1+Inputs!$IU$26)</f>
        <v>-13117.276541343312</v>
      </c>
      <c r="BR113" s="26">
        <f ca="1">-OFFSET(BR111,0,Settings!$DB$30)*(1+Inputs!$IU$26)</f>
        <v>-20705.923509628992</v>
      </c>
      <c r="BS113" s="26">
        <f ca="1">-OFFSET(BS111,0,Settings!$DB$30)*(1+Inputs!$IU$26)</f>
        <v>-18895.14143390712</v>
      </c>
      <c r="BT113" s="26">
        <f ca="1">-OFFSET(BT111,0,Settings!$DB$30)*(1+Inputs!$IU$26)</f>
        <v>-20670.569882088988</v>
      </c>
      <c r="BU113" s="26">
        <f ca="1">-OFFSET(BU111,0,Settings!$DB$30)*(1+Inputs!$IU$26)</f>
        <v>-18715.684245036173</v>
      </c>
      <c r="BV113" s="26">
        <f ca="1">-OFFSET(BV111,0,Settings!$DB$30)*(1+Inputs!$IU$26)</f>
        <v>-20036.8330914547</v>
      </c>
      <c r="BW113" s="26">
        <f ca="1">-OFFSET(BW111,0,Settings!$DB$30)*(1+Inputs!$IU$26)</f>
        <v>-23765.751267357675</v>
      </c>
      <c r="BX113" s="26">
        <f ca="1">-OFFSET(BX111,0,Settings!$DB$30)*(1+Inputs!$IU$26)</f>
        <v>-18807.251412313472</v>
      </c>
      <c r="BY113" s="26">
        <f ca="1">-OFFSET(BY111,0,Settings!$DB$30)*(1+Inputs!$IU$26)</f>
        <v>-23119.335518795539</v>
      </c>
      <c r="BZ113" s="26">
        <f ca="1">-OFFSET(BZ111,0,Settings!$DB$30)*(1+Inputs!$IU$26)</f>
        <v>-22590.108518670793</v>
      </c>
      <c r="CA113" s="26">
        <f ca="1">-OFFSET(CA111,0,Settings!$DB$30)*(1+Inputs!$IU$26)</f>
        <v>-22906.798429178889</v>
      </c>
      <c r="CB113" s="26">
        <f ca="1">-OFFSET(CB111,0,Settings!$DB$30)*(1+Inputs!$IU$26)</f>
        <v>-26352.430151583641</v>
      </c>
      <c r="CC113" s="26">
        <f ca="1">-OFFSET(CC111,0,Settings!$DB$30)*(1+Inputs!$IU$26)</f>
        <v>-15519.400214193942</v>
      </c>
      <c r="CD113" s="26">
        <f ca="1">-OFFSET(CD111,0,Settings!$DB$30)*(1+Inputs!$IU$26)</f>
        <v>-24565.895344314227</v>
      </c>
      <c r="CE113" s="26">
        <f ca="1">-OFFSET(CE111,0,Settings!$DB$30)*(1+Inputs!$IU$26)</f>
        <v>-22336.976764588318</v>
      </c>
      <c r="CF113" s="26">
        <f ca="1">-OFFSET(CF111,0,Settings!$DB$30)*(1+Inputs!$IU$26)</f>
        <v>-24591.215854358339</v>
      </c>
      <c r="CG113" s="26">
        <f ca="1">-OFFSET(CG111,0,Settings!$DB$30)*(1+Inputs!$IU$26)</f>
        <v>-22791.649070277716</v>
      </c>
      <c r="CH113" s="26">
        <f ca="1">-OFFSET(CH111,0,Settings!$DB$30)*(1+Inputs!$IU$26)</f>
        <v>-24050.701882891663</v>
      </c>
      <c r="CI113" s="26">
        <f ca="1">-OFFSET(CI111,0,Settings!$DB$30)*(1+Inputs!$IU$26)</f>
        <v>-27586.061287640074</v>
      </c>
      <c r="CJ113" s="26">
        <f ca="1">-OFFSET(CJ111,0,Settings!$DB$30)*(1+Inputs!$IU$26)</f>
        <v>-22420.013645789706</v>
      </c>
      <c r="CK113" s="26">
        <f ca="1">-OFFSET(CK111,0,Settings!$DB$30)*(1+Inputs!$IU$26)</f>
        <v>-28571.619924944651</v>
      </c>
      <c r="CL113" s="26">
        <f ca="1">-OFFSET(CL111,0,Settings!$DB$30)*(1+Inputs!$IU$26)</f>
        <v>-26059.687533943201</v>
      </c>
      <c r="CM113" s="26">
        <f ca="1">-OFFSET(CM111,0,Settings!$DB$30)*(1+Inputs!$IU$26)</f>
        <v>-27767.75467587023</v>
      </c>
    </row>
    <row r="114" spans="2:91" s="115" customFormat="1" x14ac:dyDescent="0.2">
      <c r="B114" s="115" t="s">
        <v>329</v>
      </c>
      <c r="C114" s="19" t="str">
        <f>Inputs!$J$16</f>
        <v>EUR</v>
      </c>
      <c r="D114" s="19" t="s">
        <v>19</v>
      </c>
      <c r="E114" s="63">
        <f ca="1">SUM(E110:E113)</f>
        <v>0</v>
      </c>
      <c r="F114" s="63">
        <f ca="1">SUM(F110:F113)</f>
        <v>0</v>
      </c>
      <c r="G114" s="63">
        <f ca="1">SUM(G110:G113)</f>
        <v>0</v>
      </c>
      <c r="H114" s="63">
        <f ca="1">SUM(H110:H113)</f>
        <v>0</v>
      </c>
      <c r="I114" s="63">
        <f ca="1">SUM(I110:I113)</f>
        <v>0</v>
      </c>
      <c r="J114" s="63"/>
      <c r="K114" s="63">
        <f t="shared" ref="K114:AD114" ca="1" si="121">SUM(K110:K113)</f>
        <v>0</v>
      </c>
      <c r="L114" s="63">
        <f t="shared" ca="1" si="121"/>
        <v>0</v>
      </c>
      <c r="M114" s="63">
        <f t="shared" ca="1" si="121"/>
        <v>0</v>
      </c>
      <c r="N114" s="63">
        <f t="shared" ca="1" si="121"/>
        <v>0</v>
      </c>
      <c r="O114" s="63">
        <f t="shared" ca="1" si="121"/>
        <v>0</v>
      </c>
      <c r="P114" s="63">
        <f t="shared" ca="1" si="121"/>
        <v>0</v>
      </c>
      <c r="Q114" s="63">
        <f t="shared" ca="1" si="121"/>
        <v>0</v>
      </c>
      <c r="R114" s="63">
        <f t="shared" ca="1" si="121"/>
        <v>0</v>
      </c>
      <c r="S114" s="63">
        <f t="shared" ca="1" si="121"/>
        <v>0</v>
      </c>
      <c r="T114" s="63">
        <f t="shared" ca="1" si="121"/>
        <v>0</v>
      </c>
      <c r="U114" s="63">
        <f t="shared" ca="1" si="121"/>
        <v>0</v>
      </c>
      <c r="V114" s="63">
        <f t="shared" ca="1" si="121"/>
        <v>0</v>
      </c>
      <c r="W114" s="63">
        <f t="shared" ca="1" si="121"/>
        <v>0</v>
      </c>
      <c r="X114" s="63">
        <f t="shared" ca="1" si="121"/>
        <v>0</v>
      </c>
      <c r="Y114" s="63">
        <f t="shared" ca="1" si="121"/>
        <v>0</v>
      </c>
      <c r="Z114" s="63">
        <f t="shared" ca="1" si="121"/>
        <v>0</v>
      </c>
      <c r="AA114" s="63">
        <f t="shared" ca="1" si="121"/>
        <v>0</v>
      </c>
      <c r="AB114" s="63">
        <f t="shared" ca="1" si="121"/>
        <v>0</v>
      </c>
      <c r="AC114" s="63">
        <f t="shared" ca="1" si="121"/>
        <v>0</v>
      </c>
      <c r="AD114" s="63">
        <f t="shared" ca="1" si="121"/>
        <v>0</v>
      </c>
      <c r="AE114" s="63"/>
      <c r="AF114" s="194">
        <f t="shared" ref="AF114:BK114" ca="1" si="122">SUM(AF110:AF113)</f>
        <v>0</v>
      </c>
      <c r="AG114" s="63">
        <f t="shared" ca="1" si="122"/>
        <v>0</v>
      </c>
      <c r="AH114" s="63">
        <f t="shared" ca="1" si="122"/>
        <v>0</v>
      </c>
      <c r="AI114" s="63">
        <f t="shared" ca="1" si="122"/>
        <v>0</v>
      </c>
      <c r="AJ114" s="63">
        <f t="shared" ca="1" si="122"/>
        <v>0</v>
      </c>
      <c r="AK114" s="63">
        <f t="shared" ca="1" si="122"/>
        <v>0</v>
      </c>
      <c r="AL114" s="63">
        <f t="shared" ca="1" si="122"/>
        <v>0</v>
      </c>
      <c r="AM114" s="63">
        <f t="shared" ca="1" si="122"/>
        <v>0</v>
      </c>
      <c r="AN114" s="63">
        <f t="shared" ca="1" si="122"/>
        <v>0</v>
      </c>
      <c r="AO114" s="63">
        <f t="shared" ca="1" si="122"/>
        <v>0</v>
      </c>
      <c r="AP114" s="63">
        <f t="shared" ca="1" si="122"/>
        <v>0</v>
      </c>
      <c r="AQ114" s="63">
        <f t="shared" ca="1" si="122"/>
        <v>0</v>
      </c>
      <c r="AR114" s="63">
        <f t="shared" ca="1" si="122"/>
        <v>0</v>
      </c>
      <c r="AS114" s="63">
        <f t="shared" ca="1" si="122"/>
        <v>0</v>
      </c>
      <c r="AT114" s="63">
        <f t="shared" ca="1" si="122"/>
        <v>0</v>
      </c>
      <c r="AU114" s="63">
        <f t="shared" ca="1" si="122"/>
        <v>0</v>
      </c>
      <c r="AV114" s="63">
        <f t="shared" ca="1" si="122"/>
        <v>0</v>
      </c>
      <c r="AW114" s="63">
        <f t="shared" ca="1" si="122"/>
        <v>0</v>
      </c>
      <c r="AX114" s="63">
        <f t="shared" ca="1" si="122"/>
        <v>0</v>
      </c>
      <c r="AY114" s="63">
        <f t="shared" ca="1" si="122"/>
        <v>0</v>
      </c>
      <c r="AZ114" s="63">
        <f t="shared" ca="1" si="122"/>
        <v>0</v>
      </c>
      <c r="BA114" s="63">
        <f t="shared" ca="1" si="122"/>
        <v>0</v>
      </c>
      <c r="BB114" s="63">
        <f t="shared" ca="1" si="122"/>
        <v>0</v>
      </c>
      <c r="BC114" s="63">
        <f t="shared" ca="1" si="122"/>
        <v>0</v>
      </c>
      <c r="BD114" s="63">
        <f t="shared" ca="1" si="122"/>
        <v>0</v>
      </c>
      <c r="BE114" s="63">
        <f t="shared" ca="1" si="122"/>
        <v>0</v>
      </c>
      <c r="BF114" s="63">
        <f t="shared" ca="1" si="122"/>
        <v>0</v>
      </c>
      <c r="BG114" s="63">
        <f t="shared" ca="1" si="122"/>
        <v>0</v>
      </c>
      <c r="BH114" s="63">
        <f t="shared" ca="1" si="122"/>
        <v>0</v>
      </c>
      <c r="BI114" s="63">
        <f t="shared" ca="1" si="122"/>
        <v>0</v>
      </c>
      <c r="BJ114" s="63">
        <f t="shared" ca="1" si="122"/>
        <v>0</v>
      </c>
      <c r="BK114" s="63">
        <f t="shared" ca="1" si="122"/>
        <v>0</v>
      </c>
      <c r="BL114" s="63">
        <f t="shared" ref="BL114:CM114" ca="1" si="123">SUM(BL110:BL113)</f>
        <v>0</v>
      </c>
      <c r="BM114" s="63">
        <f t="shared" ca="1" si="123"/>
        <v>0</v>
      </c>
      <c r="BN114" s="63">
        <f t="shared" ca="1" si="123"/>
        <v>0</v>
      </c>
      <c r="BO114" s="63">
        <f t="shared" ca="1" si="123"/>
        <v>0</v>
      </c>
      <c r="BP114" s="63">
        <f t="shared" ca="1" si="123"/>
        <v>0</v>
      </c>
      <c r="BQ114" s="63">
        <f t="shared" ca="1" si="123"/>
        <v>0</v>
      </c>
      <c r="BR114" s="63">
        <f t="shared" ca="1" si="123"/>
        <v>0</v>
      </c>
      <c r="BS114" s="63">
        <f t="shared" ca="1" si="123"/>
        <v>0</v>
      </c>
      <c r="BT114" s="63">
        <f t="shared" ca="1" si="123"/>
        <v>0</v>
      </c>
      <c r="BU114" s="63">
        <f t="shared" ca="1" si="123"/>
        <v>0</v>
      </c>
      <c r="BV114" s="63">
        <f t="shared" ca="1" si="123"/>
        <v>0</v>
      </c>
      <c r="BW114" s="63">
        <f t="shared" ca="1" si="123"/>
        <v>0</v>
      </c>
      <c r="BX114" s="63">
        <f t="shared" ca="1" si="123"/>
        <v>0</v>
      </c>
      <c r="BY114" s="63">
        <f t="shared" ca="1" si="123"/>
        <v>0</v>
      </c>
      <c r="BZ114" s="63">
        <f t="shared" ca="1" si="123"/>
        <v>0</v>
      </c>
      <c r="CA114" s="63">
        <f t="shared" ca="1" si="123"/>
        <v>0</v>
      </c>
      <c r="CB114" s="63">
        <f t="shared" ca="1" si="123"/>
        <v>0</v>
      </c>
      <c r="CC114" s="63">
        <f t="shared" ca="1" si="123"/>
        <v>0</v>
      </c>
      <c r="CD114" s="63">
        <f t="shared" ca="1" si="123"/>
        <v>0</v>
      </c>
      <c r="CE114" s="63">
        <f t="shared" ca="1" si="123"/>
        <v>0</v>
      </c>
      <c r="CF114" s="63">
        <f t="shared" ca="1" si="123"/>
        <v>0</v>
      </c>
      <c r="CG114" s="63">
        <f t="shared" ca="1" si="123"/>
        <v>0</v>
      </c>
      <c r="CH114" s="63">
        <f t="shared" ca="1" si="123"/>
        <v>0</v>
      </c>
      <c r="CI114" s="63">
        <f t="shared" ca="1" si="123"/>
        <v>0</v>
      </c>
      <c r="CJ114" s="63">
        <f t="shared" ca="1" si="123"/>
        <v>0</v>
      </c>
      <c r="CK114" s="63">
        <f t="shared" ca="1" si="123"/>
        <v>0</v>
      </c>
      <c r="CL114" s="63">
        <f t="shared" ca="1" si="123"/>
        <v>0</v>
      </c>
      <c r="CM114" s="63">
        <f t="shared" ca="1" si="123"/>
        <v>0</v>
      </c>
    </row>
    <row r="115" spans="2:91" s="115" customFormat="1" ht="28" customHeight="1" x14ac:dyDescent="0.2">
      <c r="B115" s="195"/>
      <c r="C115" s="19"/>
      <c r="D115" s="19"/>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194"/>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row>
    <row r="116" spans="2:91" x14ac:dyDescent="0.2">
      <c r="B116" s="23" t="s">
        <v>364</v>
      </c>
    </row>
    <row r="117" spans="2:91" s="115" customFormat="1" x14ac:dyDescent="0.2">
      <c r="B117" s="115" t="s">
        <v>332</v>
      </c>
      <c r="C117" s="19" t="str">
        <f>Inputs!$J$16</f>
        <v>EUR</v>
      </c>
      <c r="D117" s="19" t="s">
        <v>19</v>
      </c>
      <c r="E117" s="63">
        <v>0</v>
      </c>
      <c r="F117" s="63">
        <f ca="1">E139</f>
        <v>0</v>
      </c>
      <c r="G117" s="63">
        <f ca="1">F139</f>
        <v>0</v>
      </c>
      <c r="H117" s="63">
        <f ca="1">G139</f>
        <v>0</v>
      </c>
      <c r="I117" s="63">
        <f ca="1">H139</f>
        <v>0</v>
      </c>
      <c r="J117" s="63"/>
      <c r="K117" s="63">
        <v>0</v>
      </c>
      <c r="L117" s="63">
        <f t="shared" ref="L117:AD117" ca="1" si="124">K139</f>
        <v>-233000</v>
      </c>
      <c r="M117" s="63">
        <f t="shared" ca="1" si="124"/>
        <v>0</v>
      </c>
      <c r="N117" s="63">
        <f t="shared" ca="1" si="124"/>
        <v>0</v>
      </c>
      <c r="O117" s="63">
        <f t="shared" ca="1" si="124"/>
        <v>0</v>
      </c>
      <c r="P117" s="63">
        <f t="shared" ca="1" si="124"/>
        <v>0</v>
      </c>
      <c r="Q117" s="63">
        <f t="shared" ca="1" si="124"/>
        <v>0</v>
      </c>
      <c r="R117" s="63">
        <f t="shared" ca="1" si="124"/>
        <v>0</v>
      </c>
      <c r="S117" s="63">
        <f t="shared" ca="1" si="124"/>
        <v>0</v>
      </c>
      <c r="T117" s="63">
        <f t="shared" ca="1" si="124"/>
        <v>0</v>
      </c>
      <c r="U117" s="63">
        <f t="shared" ca="1" si="124"/>
        <v>0</v>
      </c>
      <c r="V117" s="63">
        <f t="shared" ca="1" si="124"/>
        <v>0</v>
      </c>
      <c r="W117" s="63">
        <f t="shared" ca="1" si="124"/>
        <v>0</v>
      </c>
      <c r="X117" s="63">
        <f t="shared" ca="1" si="124"/>
        <v>0</v>
      </c>
      <c r="Y117" s="63">
        <f t="shared" ca="1" si="124"/>
        <v>0</v>
      </c>
      <c r="Z117" s="63">
        <f t="shared" ca="1" si="124"/>
        <v>0</v>
      </c>
      <c r="AA117" s="63">
        <f t="shared" ca="1" si="124"/>
        <v>0</v>
      </c>
      <c r="AB117" s="63">
        <f t="shared" ca="1" si="124"/>
        <v>0</v>
      </c>
      <c r="AC117" s="63">
        <f t="shared" ca="1" si="124"/>
        <v>0</v>
      </c>
      <c r="AD117" s="63">
        <f t="shared" ca="1" si="124"/>
        <v>0</v>
      </c>
      <c r="AE117" s="63"/>
      <c r="AF117" s="194">
        <v>0</v>
      </c>
      <c r="AG117" s="63">
        <f t="shared" ref="AG117:BL117" ca="1" si="125">AF139</f>
        <v>0</v>
      </c>
      <c r="AH117" s="63">
        <f t="shared" ca="1" si="125"/>
        <v>-23000</v>
      </c>
      <c r="AI117" s="63">
        <f t="shared" ca="1" si="125"/>
        <v>-233000</v>
      </c>
      <c r="AJ117" s="63">
        <f t="shared" ca="1" si="125"/>
        <v>0</v>
      </c>
      <c r="AK117" s="63">
        <f t="shared" ca="1" si="125"/>
        <v>-265000</v>
      </c>
      <c r="AL117" s="63">
        <f t="shared" ca="1" si="125"/>
        <v>0</v>
      </c>
      <c r="AM117" s="63">
        <f t="shared" ca="1" si="125"/>
        <v>0</v>
      </c>
      <c r="AN117" s="63">
        <f t="shared" ca="1" si="125"/>
        <v>0</v>
      </c>
      <c r="AO117" s="63">
        <f t="shared" ca="1" si="125"/>
        <v>0</v>
      </c>
      <c r="AP117" s="63">
        <f t="shared" ca="1" si="125"/>
        <v>0</v>
      </c>
      <c r="AQ117" s="63">
        <f t="shared" ca="1" si="125"/>
        <v>0</v>
      </c>
      <c r="AR117" s="63">
        <f t="shared" ca="1" si="125"/>
        <v>0</v>
      </c>
      <c r="AS117" s="63">
        <f t="shared" ca="1" si="125"/>
        <v>0</v>
      </c>
      <c r="AT117" s="63">
        <f t="shared" ca="1" si="125"/>
        <v>0</v>
      </c>
      <c r="AU117" s="63">
        <f t="shared" ca="1" si="125"/>
        <v>0</v>
      </c>
      <c r="AV117" s="63">
        <f t="shared" ca="1" si="125"/>
        <v>0</v>
      </c>
      <c r="AW117" s="63">
        <f t="shared" ca="1" si="125"/>
        <v>0</v>
      </c>
      <c r="AX117" s="63">
        <f t="shared" ca="1" si="125"/>
        <v>0</v>
      </c>
      <c r="AY117" s="63">
        <f t="shared" ca="1" si="125"/>
        <v>0</v>
      </c>
      <c r="AZ117" s="63">
        <f t="shared" ca="1" si="125"/>
        <v>0</v>
      </c>
      <c r="BA117" s="63">
        <f t="shared" ca="1" si="125"/>
        <v>0</v>
      </c>
      <c r="BB117" s="63">
        <f t="shared" ca="1" si="125"/>
        <v>0</v>
      </c>
      <c r="BC117" s="63">
        <f t="shared" ca="1" si="125"/>
        <v>0</v>
      </c>
      <c r="BD117" s="63">
        <f t="shared" ca="1" si="125"/>
        <v>0</v>
      </c>
      <c r="BE117" s="63">
        <f t="shared" ca="1" si="125"/>
        <v>0</v>
      </c>
      <c r="BF117" s="63">
        <f t="shared" ca="1" si="125"/>
        <v>0</v>
      </c>
      <c r="BG117" s="63">
        <f t="shared" ca="1" si="125"/>
        <v>0</v>
      </c>
      <c r="BH117" s="63">
        <f t="shared" ca="1" si="125"/>
        <v>0</v>
      </c>
      <c r="BI117" s="63">
        <f t="shared" ca="1" si="125"/>
        <v>0</v>
      </c>
      <c r="BJ117" s="63">
        <f t="shared" ca="1" si="125"/>
        <v>0</v>
      </c>
      <c r="BK117" s="63">
        <f t="shared" ca="1" si="125"/>
        <v>0</v>
      </c>
      <c r="BL117" s="63">
        <f t="shared" ca="1" si="125"/>
        <v>0</v>
      </c>
      <c r="BM117" s="63">
        <f t="shared" ref="BM117:CM117" ca="1" si="126">BL139</f>
        <v>0</v>
      </c>
      <c r="BN117" s="63">
        <f t="shared" ca="1" si="126"/>
        <v>0</v>
      </c>
      <c r="BO117" s="63">
        <f t="shared" ca="1" si="126"/>
        <v>0</v>
      </c>
      <c r="BP117" s="63">
        <f t="shared" ca="1" si="126"/>
        <v>0</v>
      </c>
      <c r="BQ117" s="63">
        <f t="shared" ca="1" si="126"/>
        <v>0</v>
      </c>
      <c r="BR117" s="63">
        <f t="shared" ca="1" si="126"/>
        <v>0</v>
      </c>
      <c r="BS117" s="63">
        <f t="shared" ca="1" si="126"/>
        <v>0</v>
      </c>
      <c r="BT117" s="63">
        <f t="shared" ca="1" si="126"/>
        <v>0</v>
      </c>
      <c r="BU117" s="63">
        <f t="shared" ca="1" si="126"/>
        <v>0</v>
      </c>
      <c r="BV117" s="63">
        <f t="shared" ca="1" si="126"/>
        <v>0</v>
      </c>
      <c r="BW117" s="63">
        <f t="shared" ca="1" si="126"/>
        <v>0</v>
      </c>
      <c r="BX117" s="63">
        <f t="shared" ca="1" si="126"/>
        <v>0</v>
      </c>
      <c r="BY117" s="63">
        <f t="shared" ca="1" si="126"/>
        <v>0</v>
      </c>
      <c r="BZ117" s="63">
        <f t="shared" ca="1" si="126"/>
        <v>0</v>
      </c>
      <c r="CA117" s="63">
        <f t="shared" ca="1" si="126"/>
        <v>0</v>
      </c>
      <c r="CB117" s="63">
        <f t="shared" ca="1" si="126"/>
        <v>0</v>
      </c>
      <c r="CC117" s="63">
        <f t="shared" ca="1" si="126"/>
        <v>0</v>
      </c>
      <c r="CD117" s="63">
        <f t="shared" ca="1" si="126"/>
        <v>0</v>
      </c>
      <c r="CE117" s="63">
        <f t="shared" ca="1" si="126"/>
        <v>0</v>
      </c>
      <c r="CF117" s="63">
        <f t="shared" ca="1" si="126"/>
        <v>0</v>
      </c>
      <c r="CG117" s="63">
        <f t="shared" ca="1" si="126"/>
        <v>0</v>
      </c>
      <c r="CH117" s="63">
        <f t="shared" ca="1" si="126"/>
        <v>0</v>
      </c>
      <c r="CI117" s="63">
        <f t="shared" ca="1" si="126"/>
        <v>0</v>
      </c>
      <c r="CJ117" s="63">
        <f t="shared" ca="1" si="126"/>
        <v>0</v>
      </c>
      <c r="CK117" s="63">
        <f t="shared" ca="1" si="126"/>
        <v>0</v>
      </c>
      <c r="CL117" s="63">
        <f t="shared" ca="1" si="126"/>
        <v>0</v>
      </c>
      <c r="CM117" s="63">
        <f t="shared" ca="1" si="126"/>
        <v>0</v>
      </c>
    </row>
    <row r="118" spans="2:91" x14ac:dyDescent="0.2">
      <c r="B118" s="196" t="s">
        <v>299</v>
      </c>
      <c r="C118" s="19" t="str">
        <f>Inputs!$J$16</f>
        <v>EUR</v>
      </c>
      <c r="D118" s="19" t="s">
        <v>19</v>
      </c>
      <c r="E118" s="27">
        <f t="shared" ref="E118:I127" si="127">SUMIF($K$4:$AD$4,E$4,$K118:$AD118)</f>
        <v>498000</v>
      </c>
      <c r="F118" s="27">
        <f t="shared" si="127"/>
        <v>0</v>
      </c>
      <c r="G118" s="27">
        <f t="shared" si="127"/>
        <v>0</v>
      </c>
      <c r="H118" s="27">
        <f t="shared" si="127"/>
        <v>0</v>
      </c>
      <c r="I118" s="27">
        <f t="shared" si="127"/>
        <v>0</v>
      </c>
      <c r="J118" s="27"/>
      <c r="K118" s="27">
        <f t="shared" ref="K118:T127" si="128">SUMIFS($AF118:$CM118,$AF$4:$CM$4,K$4,$AF$8:$CM$8,K$8)</f>
        <v>0</v>
      </c>
      <c r="L118" s="27">
        <f t="shared" si="128"/>
        <v>498000</v>
      </c>
      <c r="M118" s="27">
        <f t="shared" si="128"/>
        <v>0</v>
      </c>
      <c r="N118" s="27">
        <f t="shared" si="128"/>
        <v>0</v>
      </c>
      <c r="O118" s="27">
        <f t="shared" si="128"/>
        <v>0</v>
      </c>
      <c r="P118" s="27">
        <f t="shared" si="128"/>
        <v>0</v>
      </c>
      <c r="Q118" s="27">
        <f t="shared" si="128"/>
        <v>0</v>
      </c>
      <c r="R118" s="27">
        <f t="shared" si="128"/>
        <v>0</v>
      </c>
      <c r="S118" s="27">
        <f t="shared" si="128"/>
        <v>0</v>
      </c>
      <c r="T118" s="27">
        <f t="shared" si="128"/>
        <v>0</v>
      </c>
      <c r="U118" s="27">
        <f t="shared" ref="U118:AD127" si="129">SUMIFS($AF118:$CM118,$AF$4:$CM$4,U$4,$AF$8:$CM$8,U$8)</f>
        <v>0</v>
      </c>
      <c r="V118" s="27">
        <f t="shared" si="129"/>
        <v>0</v>
      </c>
      <c r="W118" s="27">
        <f t="shared" si="129"/>
        <v>0</v>
      </c>
      <c r="X118" s="27">
        <f t="shared" si="129"/>
        <v>0</v>
      </c>
      <c r="Y118" s="27">
        <f t="shared" si="129"/>
        <v>0</v>
      </c>
      <c r="Z118" s="27">
        <f t="shared" si="129"/>
        <v>0</v>
      </c>
      <c r="AA118" s="27">
        <f t="shared" si="129"/>
        <v>0</v>
      </c>
      <c r="AB118" s="27">
        <f t="shared" si="129"/>
        <v>0</v>
      </c>
      <c r="AC118" s="27">
        <f t="shared" si="129"/>
        <v>0</v>
      </c>
      <c r="AD118" s="27">
        <f t="shared" si="129"/>
        <v>0</v>
      </c>
      <c r="AE118" s="27"/>
      <c r="AF118" s="26">
        <f t="shared" ref="AF118:BK118" si="130">SUM(AF119:AF127)</f>
        <v>0</v>
      </c>
      <c r="AG118" s="26">
        <f t="shared" si="130"/>
        <v>0</v>
      </c>
      <c r="AH118" s="26">
        <f t="shared" si="130"/>
        <v>0</v>
      </c>
      <c r="AI118" s="26">
        <f t="shared" si="130"/>
        <v>233000</v>
      </c>
      <c r="AJ118" s="26">
        <f t="shared" si="130"/>
        <v>0</v>
      </c>
      <c r="AK118" s="26">
        <f t="shared" si="130"/>
        <v>265000</v>
      </c>
      <c r="AL118" s="26">
        <f t="shared" si="130"/>
        <v>0</v>
      </c>
      <c r="AM118" s="26">
        <f t="shared" si="130"/>
        <v>0</v>
      </c>
      <c r="AN118" s="26">
        <f t="shared" si="130"/>
        <v>0</v>
      </c>
      <c r="AO118" s="26">
        <f t="shared" si="130"/>
        <v>0</v>
      </c>
      <c r="AP118" s="26">
        <f t="shared" si="130"/>
        <v>0</v>
      </c>
      <c r="AQ118" s="26">
        <f t="shared" si="130"/>
        <v>0</v>
      </c>
      <c r="AR118" s="26">
        <f t="shared" si="130"/>
        <v>0</v>
      </c>
      <c r="AS118" s="26">
        <f t="shared" si="130"/>
        <v>0</v>
      </c>
      <c r="AT118" s="26">
        <f t="shared" si="130"/>
        <v>0</v>
      </c>
      <c r="AU118" s="26">
        <f t="shared" si="130"/>
        <v>0</v>
      </c>
      <c r="AV118" s="26">
        <f t="shared" si="130"/>
        <v>0</v>
      </c>
      <c r="AW118" s="26">
        <f t="shared" si="130"/>
        <v>0</v>
      </c>
      <c r="AX118" s="26">
        <f t="shared" si="130"/>
        <v>0</v>
      </c>
      <c r="AY118" s="26">
        <f t="shared" si="130"/>
        <v>0</v>
      </c>
      <c r="AZ118" s="26">
        <f t="shared" si="130"/>
        <v>0</v>
      </c>
      <c r="BA118" s="26">
        <f t="shared" si="130"/>
        <v>0</v>
      </c>
      <c r="BB118" s="26">
        <f t="shared" si="130"/>
        <v>0</v>
      </c>
      <c r="BC118" s="26">
        <f t="shared" si="130"/>
        <v>0</v>
      </c>
      <c r="BD118" s="26">
        <f t="shared" si="130"/>
        <v>0</v>
      </c>
      <c r="BE118" s="26">
        <f t="shared" si="130"/>
        <v>0</v>
      </c>
      <c r="BF118" s="26">
        <f t="shared" si="130"/>
        <v>0</v>
      </c>
      <c r="BG118" s="26">
        <f t="shared" si="130"/>
        <v>0</v>
      </c>
      <c r="BH118" s="26">
        <f t="shared" si="130"/>
        <v>0</v>
      </c>
      <c r="BI118" s="26">
        <f t="shared" si="130"/>
        <v>0</v>
      </c>
      <c r="BJ118" s="26">
        <f t="shared" si="130"/>
        <v>0</v>
      </c>
      <c r="BK118" s="26">
        <f t="shared" si="130"/>
        <v>0</v>
      </c>
      <c r="BL118" s="26">
        <f t="shared" ref="BL118:CM118" si="131">SUM(BL119:BL127)</f>
        <v>0</v>
      </c>
      <c r="BM118" s="26">
        <f t="shared" si="131"/>
        <v>0</v>
      </c>
      <c r="BN118" s="26">
        <f t="shared" si="131"/>
        <v>0</v>
      </c>
      <c r="BO118" s="26">
        <f t="shared" si="131"/>
        <v>0</v>
      </c>
      <c r="BP118" s="26">
        <f t="shared" si="131"/>
        <v>0</v>
      </c>
      <c r="BQ118" s="26">
        <f t="shared" si="131"/>
        <v>0</v>
      </c>
      <c r="BR118" s="26">
        <f t="shared" si="131"/>
        <v>0</v>
      </c>
      <c r="BS118" s="26">
        <f t="shared" si="131"/>
        <v>0</v>
      </c>
      <c r="BT118" s="26">
        <f t="shared" si="131"/>
        <v>0</v>
      </c>
      <c r="BU118" s="26">
        <f t="shared" si="131"/>
        <v>0</v>
      </c>
      <c r="BV118" s="26">
        <f t="shared" si="131"/>
        <v>0</v>
      </c>
      <c r="BW118" s="26">
        <f t="shared" si="131"/>
        <v>0</v>
      </c>
      <c r="BX118" s="26">
        <f t="shared" si="131"/>
        <v>0</v>
      </c>
      <c r="BY118" s="26">
        <f t="shared" si="131"/>
        <v>0</v>
      </c>
      <c r="BZ118" s="26">
        <f t="shared" si="131"/>
        <v>0</v>
      </c>
      <c r="CA118" s="26">
        <f t="shared" si="131"/>
        <v>0</v>
      </c>
      <c r="CB118" s="26">
        <f t="shared" si="131"/>
        <v>0</v>
      </c>
      <c r="CC118" s="26">
        <f t="shared" si="131"/>
        <v>0</v>
      </c>
      <c r="CD118" s="26">
        <f t="shared" si="131"/>
        <v>0</v>
      </c>
      <c r="CE118" s="26">
        <f t="shared" si="131"/>
        <v>0</v>
      </c>
      <c r="CF118" s="26">
        <f t="shared" si="131"/>
        <v>0</v>
      </c>
      <c r="CG118" s="26">
        <f t="shared" si="131"/>
        <v>0</v>
      </c>
      <c r="CH118" s="26">
        <f t="shared" si="131"/>
        <v>0</v>
      </c>
      <c r="CI118" s="26">
        <f t="shared" si="131"/>
        <v>0</v>
      </c>
      <c r="CJ118" s="26">
        <f t="shared" si="131"/>
        <v>0</v>
      </c>
      <c r="CK118" s="26">
        <f t="shared" si="131"/>
        <v>0</v>
      </c>
      <c r="CL118" s="26">
        <f t="shared" si="131"/>
        <v>0</v>
      </c>
      <c r="CM118" s="26">
        <f t="shared" si="131"/>
        <v>0</v>
      </c>
    </row>
    <row r="119" spans="2:91" hidden="1" x14ac:dyDescent="0.2">
      <c r="B119" s="242" t="str">
        <f>Inputs!JF9</f>
        <v>Building</v>
      </c>
      <c r="C119" s="19" t="str">
        <f>Inputs!$J$16</f>
        <v>EUR</v>
      </c>
      <c r="D119" s="19" t="s">
        <v>19</v>
      </c>
      <c r="E119" s="27">
        <f t="shared" si="127"/>
        <v>150000</v>
      </c>
      <c r="F119" s="27">
        <f t="shared" si="127"/>
        <v>0</v>
      </c>
      <c r="G119" s="27">
        <f t="shared" si="127"/>
        <v>0</v>
      </c>
      <c r="H119" s="27">
        <f t="shared" si="127"/>
        <v>0</v>
      </c>
      <c r="I119" s="27">
        <f t="shared" si="127"/>
        <v>0</v>
      </c>
      <c r="J119" s="27"/>
      <c r="K119" s="27">
        <f t="shared" si="128"/>
        <v>0</v>
      </c>
      <c r="L119" s="27">
        <f t="shared" si="128"/>
        <v>150000</v>
      </c>
      <c r="M119" s="27">
        <f t="shared" si="128"/>
        <v>0</v>
      </c>
      <c r="N119" s="27">
        <f t="shared" si="128"/>
        <v>0</v>
      </c>
      <c r="O119" s="27">
        <f t="shared" si="128"/>
        <v>0</v>
      </c>
      <c r="P119" s="27">
        <f t="shared" si="128"/>
        <v>0</v>
      </c>
      <c r="Q119" s="27">
        <f t="shared" si="128"/>
        <v>0</v>
      </c>
      <c r="R119" s="27">
        <f t="shared" si="128"/>
        <v>0</v>
      </c>
      <c r="S119" s="27">
        <f t="shared" si="128"/>
        <v>0</v>
      </c>
      <c r="T119" s="27">
        <f t="shared" si="128"/>
        <v>0</v>
      </c>
      <c r="U119" s="27">
        <f t="shared" si="129"/>
        <v>0</v>
      </c>
      <c r="V119" s="27">
        <f t="shared" si="129"/>
        <v>0</v>
      </c>
      <c r="W119" s="27">
        <f t="shared" si="129"/>
        <v>0</v>
      </c>
      <c r="X119" s="27">
        <f t="shared" si="129"/>
        <v>0</v>
      </c>
      <c r="Y119" s="27">
        <f t="shared" si="129"/>
        <v>0</v>
      </c>
      <c r="Z119" s="27">
        <f t="shared" si="129"/>
        <v>0</v>
      </c>
      <c r="AA119" s="27">
        <f t="shared" si="129"/>
        <v>0</v>
      </c>
      <c r="AB119" s="27">
        <f t="shared" si="129"/>
        <v>0</v>
      </c>
      <c r="AC119" s="27">
        <f t="shared" si="129"/>
        <v>0</v>
      </c>
      <c r="AD119" s="27">
        <f t="shared" si="129"/>
        <v>0</v>
      </c>
      <c r="AE119" s="27"/>
      <c r="AF119" s="26">
        <f>PPE!AF27</f>
        <v>0</v>
      </c>
      <c r="AG119" s="26">
        <f>PPE!AG27</f>
        <v>0</v>
      </c>
      <c r="AH119" s="26">
        <f>PPE!AH27</f>
        <v>0</v>
      </c>
      <c r="AI119" s="26">
        <f>PPE!AI27</f>
        <v>150000</v>
      </c>
      <c r="AJ119" s="26">
        <f>PPE!AJ27</f>
        <v>0</v>
      </c>
      <c r="AK119" s="26">
        <f>PPE!AK27</f>
        <v>0</v>
      </c>
      <c r="AL119" s="26">
        <f>PPE!AL27</f>
        <v>0</v>
      </c>
      <c r="AM119" s="26">
        <f>PPE!AM27</f>
        <v>0</v>
      </c>
      <c r="AN119" s="26">
        <f>PPE!AN27</f>
        <v>0</v>
      </c>
      <c r="AO119" s="26">
        <f>PPE!AO27</f>
        <v>0</v>
      </c>
      <c r="AP119" s="26">
        <f>PPE!AP27</f>
        <v>0</v>
      </c>
      <c r="AQ119" s="26">
        <f>PPE!AQ27</f>
        <v>0</v>
      </c>
      <c r="AR119" s="26">
        <f>PPE!AR27</f>
        <v>0</v>
      </c>
      <c r="AS119" s="26">
        <f>PPE!AS27</f>
        <v>0</v>
      </c>
      <c r="AT119" s="26">
        <f>PPE!AT27</f>
        <v>0</v>
      </c>
      <c r="AU119" s="26">
        <f>PPE!AU27</f>
        <v>0</v>
      </c>
      <c r="AV119" s="26">
        <f>PPE!AV27</f>
        <v>0</v>
      </c>
      <c r="AW119" s="26">
        <f>PPE!AW27</f>
        <v>0</v>
      </c>
      <c r="AX119" s="26">
        <f>PPE!AX27</f>
        <v>0</v>
      </c>
      <c r="AY119" s="26">
        <f>PPE!AY27</f>
        <v>0</v>
      </c>
      <c r="AZ119" s="26">
        <f>PPE!AZ27</f>
        <v>0</v>
      </c>
      <c r="BA119" s="26">
        <f>PPE!BA27</f>
        <v>0</v>
      </c>
      <c r="BB119" s="26">
        <f>PPE!BB27</f>
        <v>0</v>
      </c>
      <c r="BC119" s="26">
        <f>PPE!BC27</f>
        <v>0</v>
      </c>
      <c r="BD119" s="26">
        <f>PPE!BD27</f>
        <v>0</v>
      </c>
      <c r="BE119" s="26">
        <f>PPE!BE27</f>
        <v>0</v>
      </c>
      <c r="BF119" s="26">
        <f>PPE!BF27</f>
        <v>0</v>
      </c>
      <c r="BG119" s="26">
        <f>PPE!BG27</f>
        <v>0</v>
      </c>
      <c r="BH119" s="26">
        <f>PPE!BH27</f>
        <v>0</v>
      </c>
      <c r="BI119" s="26">
        <f>PPE!BI27</f>
        <v>0</v>
      </c>
      <c r="BJ119" s="26">
        <f>PPE!BJ27</f>
        <v>0</v>
      </c>
      <c r="BK119" s="26">
        <f>PPE!BK27</f>
        <v>0</v>
      </c>
      <c r="BL119" s="26">
        <f>PPE!BL27</f>
        <v>0</v>
      </c>
      <c r="BM119" s="26">
        <f>PPE!BM27</f>
        <v>0</v>
      </c>
      <c r="BN119" s="26">
        <f>PPE!BN27</f>
        <v>0</v>
      </c>
      <c r="BO119" s="26">
        <f>PPE!BO27</f>
        <v>0</v>
      </c>
      <c r="BP119" s="26">
        <f>PPE!BP27</f>
        <v>0</v>
      </c>
      <c r="BQ119" s="26">
        <f>PPE!BQ27</f>
        <v>0</v>
      </c>
      <c r="BR119" s="26">
        <f>PPE!BR27</f>
        <v>0</v>
      </c>
      <c r="BS119" s="26">
        <f>PPE!BS27</f>
        <v>0</v>
      </c>
      <c r="BT119" s="26">
        <f>PPE!BT27</f>
        <v>0</v>
      </c>
      <c r="BU119" s="26">
        <f>PPE!BU27</f>
        <v>0</v>
      </c>
      <c r="BV119" s="26">
        <f>PPE!BV27</f>
        <v>0</v>
      </c>
      <c r="BW119" s="26">
        <f>PPE!BW27</f>
        <v>0</v>
      </c>
      <c r="BX119" s="26">
        <f>PPE!BX27</f>
        <v>0</v>
      </c>
      <c r="BY119" s="26">
        <f>PPE!BY27</f>
        <v>0</v>
      </c>
      <c r="BZ119" s="26">
        <f>PPE!BZ27</f>
        <v>0</v>
      </c>
      <c r="CA119" s="26">
        <f>PPE!CA27</f>
        <v>0</v>
      </c>
      <c r="CB119" s="26">
        <f>PPE!CB27</f>
        <v>0</v>
      </c>
      <c r="CC119" s="26">
        <f>PPE!CC27</f>
        <v>0</v>
      </c>
      <c r="CD119" s="26">
        <f>PPE!CD27</f>
        <v>0</v>
      </c>
      <c r="CE119" s="26">
        <f>PPE!CE27</f>
        <v>0</v>
      </c>
      <c r="CF119" s="26">
        <f>PPE!CF27</f>
        <v>0</v>
      </c>
      <c r="CG119" s="26">
        <f>PPE!CG27</f>
        <v>0</v>
      </c>
      <c r="CH119" s="26">
        <f>PPE!CH27</f>
        <v>0</v>
      </c>
      <c r="CI119" s="26">
        <f>PPE!CI27</f>
        <v>0</v>
      </c>
      <c r="CJ119" s="26">
        <f>PPE!CJ27</f>
        <v>0</v>
      </c>
      <c r="CK119" s="26">
        <f>PPE!CK27</f>
        <v>0</v>
      </c>
      <c r="CL119" s="26">
        <f>PPE!CL27</f>
        <v>0</v>
      </c>
      <c r="CM119" s="26">
        <f>PPE!CM27</f>
        <v>0</v>
      </c>
    </row>
    <row r="120" spans="2:91" hidden="1" x14ac:dyDescent="0.2">
      <c r="B120" s="242" t="str">
        <f>Inputs!JF10</f>
        <v>Furniture for dining area</v>
      </c>
      <c r="C120" s="19" t="str">
        <f>Inputs!$J$16</f>
        <v>EUR</v>
      </c>
      <c r="D120" s="19" t="s">
        <v>19</v>
      </c>
      <c r="E120" s="27">
        <f t="shared" si="127"/>
        <v>55000</v>
      </c>
      <c r="F120" s="27">
        <f t="shared" si="127"/>
        <v>0</v>
      </c>
      <c r="G120" s="27">
        <f t="shared" si="127"/>
        <v>0</v>
      </c>
      <c r="H120" s="27">
        <f t="shared" si="127"/>
        <v>0</v>
      </c>
      <c r="I120" s="27">
        <f t="shared" si="127"/>
        <v>0</v>
      </c>
      <c r="J120" s="27"/>
      <c r="K120" s="27">
        <f t="shared" si="128"/>
        <v>0</v>
      </c>
      <c r="L120" s="27">
        <f t="shared" si="128"/>
        <v>55000</v>
      </c>
      <c r="M120" s="27">
        <f t="shared" si="128"/>
        <v>0</v>
      </c>
      <c r="N120" s="27">
        <f t="shared" si="128"/>
        <v>0</v>
      </c>
      <c r="O120" s="27">
        <f t="shared" si="128"/>
        <v>0</v>
      </c>
      <c r="P120" s="27">
        <f t="shared" si="128"/>
        <v>0</v>
      </c>
      <c r="Q120" s="27">
        <f t="shared" si="128"/>
        <v>0</v>
      </c>
      <c r="R120" s="27">
        <f t="shared" si="128"/>
        <v>0</v>
      </c>
      <c r="S120" s="27">
        <f t="shared" si="128"/>
        <v>0</v>
      </c>
      <c r="T120" s="27">
        <f t="shared" si="128"/>
        <v>0</v>
      </c>
      <c r="U120" s="27">
        <f t="shared" si="129"/>
        <v>0</v>
      </c>
      <c r="V120" s="27">
        <f t="shared" si="129"/>
        <v>0</v>
      </c>
      <c r="W120" s="27">
        <f t="shared" si="129"/>
        <v>0</v>
      </c>
      <c r="X120" s="27">
        <f t="shared" si="129"/>
        <v>0</v>
      </c>
      <c r="Y120" s="27">
        <f t="shared" si="129"/>
        <v>0</v>
      </c>
      <c r="Z120" s="27">
        <f t="shared" si="129"/>
        <v>0</v>
      </c>
      <c r="AA120" s="27">
        <f t="shared" si="129"/>
        <v>0</v>
      </c>
      <c r="AB120" s="27">
        <f t="shared" si="129"/>
        <v>0</v>
      </c>
      <c r="AC120" s="27">
        <f t="shared" si="129"/>
        <v>0</v>
      </c>
      <c r="AD120" s="27">
        <f t="shared" si="129"/>
        <v>0</v>
      </c>
      <c r="AE120" s="27"/>
      <c r="AF120" s="26">
        <f>PPE!AF33</f>
        <v>0</v>
      </c>
      <c r="AG120" s="26">
        <f>PPE!AG33</f>
        <v>0</v>
      </c>
      <c r="AH120" s="26">
        <f>PPE!AH33</f>
        <v>0</v>
      </c>
      <c r="AI120" s="26">
        <f>PPE!AI33</f>
        <v>55000</v>
      </c>
      <c r="AJ120" s="26">
        <f>PPE!AJ33</f>
        <v>0</v>
      </c>
      <c r="AK120" s="26">
        <f>PPE!AK33</f>
        <v>0</v>
      </c>
      <c r="AL120" s="26">
        <f>PPE!AL33</f>
        <v>0</v>
      </c>
      <c r="AM120" s="26">
        <f>PPE!AM33</f>
        <v>0</v>
      </c>
      <c r="AN120" s="26">
        <f>PPE!AN33</f>
        <v>0</v>
      </c>
      <c r="AO120" s="26">
        <f>PPE!AO33</f>
        <v>0</v>
      </c>
      <c r="AP120" s="26">
        <f>PPE!AP33</f>
        <v>0</v>
      </c>
      <c r="AQ120" s="26">
        <f>PPE!AQ33</f>
        <v>0</v>
      </c>
      <c r="AR120" s="26">
        <f>PPE!AR33</f>
        <v>0</v>
      </c>
      <c r="AS120" s="26">
        <f>PPE!AS33</f>
        <v>0</v>
      </c>
      <c r="AT120" s="26">
        <f>PPE!AT33</f>
        <v>0</v>
      </c>
      <c r="AU120" s="26">
        <f>PPE!AU33</f>
        <v>0</v>
      </c>
      <c r="AV120" s="26">
        <f>PPE!AV33</f>
        <v>0</v>
      </c>
      <c r="AW120" s="26">
        <f>PPE!AW33</f>
        <v>0</v>
      </c>
      <c r="AX120" s="26">
        <f>PPE!AX33</f>
        <v>0</v>
      </c>
      <c r="AY120" s="26">
        <f>PPE!AY33</f>
        <v>0</v>
      </c>
      <c r="AZ120" s="26">
        <f>PPE!AZ33</f>
        <v>0</v>
      </c>
      <c r="BA120" s="26">
        <f>PPE!BA33</f>
        <v>0</v>
      </c>
      <c r="BB120" s="26">
        <f>PPE!BB33</f>
        <v>0</v>
      </c>
      <c r="BC120" s="26">
        <f>PPE!BC33</f>
        <v>0</v>
      </c>
      <c r="BD120" s="26">
        <f>PPE!BD33</f>
        <v>0</v>
      </c>
      <c r="BE120" s="26">
        <f>PPE!BE33</f>
        <v>0</v>
      </c>
      <c r="BF120" s="26">
        <f>PPE!BF33</f>
        <v>0</v>
      </c>
      <c r="BG120" s="26">
        <f>PPE!BG33</f>
        <v>0</v>
      </c>
      <c r="BH120" s="26">
        <f>PPE!BH33</f>
        <v>0</v>
      </c>
      <c r="BI120" s="26">
        <f>PPE!BI33</f>
        <v>0</v>
      </c>
      <c r="BJ120" s="26">
        <f>PPE!BJ33</f>
        <v>0</v>
      </c>
      <c r="BK120" s="26">
        <f>PPE!BK33</f>
        <v>0</v>
      </c>
      <c r="BL120" s="26">
        <f>PPE!BL33</f>
        <v>0</v>
      </c>
      <c r="BM120" s="26">
        <f>PPE!BM33</f>
        <v>0</v>
      </c>
      <c r="BN120" s="26">
        <f>PPE!BN33</f>
        <v>0</v>
      </c>
      <c r="BO120" s="26">
        <f>PPE!BO33</f>
        <v>0</v>
      </c>
      <c r="BP120" s="26">
        <f>PPE!BP33</f>
        <v>0</v>
      </c>
      <c r="BQ120" s="26">
        <f>PPE!BQ33</f>
        <v>0</v>
      </c>
      <c r="BR120" s="26">
        <f>PPE!BR33</f>
        <v>0</v>
      </c>
      <c r="BS120" s="26">
        <f>PPE!BS33</f>
        <v>0</v>
      </c>
      <c r="BT120" s="26">
        <f>PPE!BT33</f>
        <v>0</v>
      </c>
      <c r="BU120" s="26">
        <f>PPE!BU33</f>
        <v>0</v>
      </c>
      <c r="BV120" s="26">
        <f>PPE!BV33</f>
        <v>0</v>
      </c>
      <c r="BW120" s="26">
        <f>PPE!BW33</f>
        <v>0</v>
      </c>
      <c r="BX120" s="26">
        <f>PPE!BX33</f>
        <v>0</v>
      </c>
      <c r="BY120" s="26">
        <f>PPE!BY33</f>
        <v>0</v>
      </c>
      <c r="BZ120" s="26">
        <f>PPE!BZ33</f>
        <v>0</v>
      </c>
      <c r="CA120" s="26">
        <f>PPE!CA33</f>
        <v>0</v>
      </c>
      <c r="CB120" s="26">
        <f>PPE!CB33</f>
        <v>0</v>
      </c>
      <c r="CC120" s="26">
        <f>PPE!CC33</f>
        <v>0</v>
      </c>
      <c r="CD120" s="26">
        <f>PPE!CD33</f>
        <v>0</v>
      </c>
      <c r="CE120" s="26">
        <f>PPE!CE33</f>
        <v>0</v>
      </c>
      <c r="CF120" s="26">
        <f>PPE!CF33</f>
        <v>0</v>
      </c>
      <c r="CG120" s="26">
        <f>PPE!CG33</f>
        <v>0</v>
      </c>
      <c r="CH120" s="26">
        <f>PPE!CH33</f>
        <v>0</v>
      </c>
      <c r="CI120" s="26">
        <f>PPE!CI33</f>
        <v>0</v>
      </c>
      <c r="CJ120" s="26">
        <f>PPE!CJ33</f>
        <v>0</v>
      </c>
      <c r="CK120" s="26">
        <f>PPE!CK33</f>
        <v>0</v>
      </c>
      <c r="CL120" s="26">
        <f>PPE!CL33</f>
        <v>0</v>
      </c>
      <c r="CM120" s="26">
        <f>PPE!CM33</f>
        <v>0</v>
      </c>
    </row>
    <row r="121" spans="2:91" hidden="1" x14ac:dyDescent="0.2">
      <c r="B121" s="242" t="str">
        <f>Inputs!JF11</f>
        <v>Other</v>
      </c>
      <c r="C121" s="19" t="str">
        <f>Inputs!$J$16</f>
        <v>EUR</v>
      </c>
      <c r="D121" s="19" t="s">
        <v>19</v>
      </c>
      <c r="E121" s="27">
        <f t="shared" si="127"/>
        <v>5000</v>
      </c>
      <c r="F121" s="27">
        <f t="shared" si="127"/>
        <v>0</v>
      </c>
      <c r="G121" s="27">
        <f t="shared" si="127"/>
        <v>0</v>
      </c>
      <c r="H121" s="27">
        <f t="shared" si="127"/>
        <v>0</v>
      </c>
      <c r="I121" s="27">
        <f t="shared" si="127"/>
        <v>0</v>
      </c>
      <c r="J121" s="27"/>
      <c r="K121" s="27">
        <f t="shared" si="128"/>
        <v>0</v>
      </c>
      <c r="L121" s="27">
        <f t="shared" si="128"/>
        <v>5000</v>
      </c>
      <c r="M121" s="27">
        <f t="shared" si="128"/>
        <v>0</v>
      </c>
      <c r="N121" s="27">
        <f t="shared" si="128"/>
        <v>0</v>
      </c>
      <c r="O121" s="27">
        <f t="shared" si="128"/>
        <v>0</v>
      </c>
      <c r="P121" s="27">
        <f t="shared" si="128"/>
        <v>0</v>
      </c>
      <c r="Q121" s="27">
        <f t="shared" si="128"/>
        <v>0</v>
      </c>
      <c r="R121" s="27">
        <f t="shared" si="128"/>
        <v>0</v>
      </c>
      <c r="S121" s="27">
        <f t="shared" si="128"/>
        <v>0</v>
      </c>
      <c r="T121" s="27">
        <f t="shared" si="128"/>
        <v>0</v>
      </c>
      <c r="U121" s="27">
        <f t="shared" si="129"/>
        <v>0</v>
      </c>
      <c r="V121" s="27">
        <f t="shared" si="129"/>
        <v>0</v>
      </c>
      <c r="W121" s="27">
        <f t="shared" si="129"/>
        <v>0</v>
      </c>
      <c r="X121" s="27">
        <f t="shared" si="129"/>
        <v>0</v>
      </c>
      <c r="Y121" s="27">
        <f t="shared" si="129"/>
        <v>0</v>
      </c>
      <c r="Z121" s="27">
        <f t="shared" si="129"/>
        <v>0</v>
      </c>
      <c r="AA121" s="27">
        <f t="shared" si="129"/>
        <v>0</v>
      </c>
      <c r="AB121" s="27">
        <f t="shared" si="129"/>
        <v>0</v>
      </c>
      <c r="AC121" s="27">
        <f t="shared" si="129"/>
        <v>0</v>
      </c>
      <c r="AD121" s="27">
        <f t="shared" si="129"/>
        <v>0</v>
      </c>
      <c r="AE121" s="27"/>
      <c r="AF121" s="26">
        <f>PPE!AF45</f>
        <v>0</v>
      </c>
      <c r="AG121" s="26">
        <f>PPE!AG45</f>
        <v>0</v>
      </c>
      <c r="AH121" s="26">
        <f>PPE!AH45</f>
        <v>0</v>
      </c>
      <c r="AI121" s="26">
        <f>PPE!AI45</f>
        <v>5000</v>
      </c>
      <c r="AJ121" s="26">
        <f>PPE!AJ45</f>
        <v>0</v>
      </c>
      <c r="AK121" s="26">
        <f>PPE!AK45</f>
        <v>0</v>
      </c>
      <c r="AL121" s="26">
        <f>PPE!AL45</f>
        <v>0</v>
      </c>
      <c r="AM121" s="26">
        <f>PPE!AM45</f>
        <v>0</v>
      </c>
      <c r="AN121" s="26">
        <f>PPE!AN45</f>
        <v>0</v>
      </c>
      <c r="AO121" s="26">
        <f>PPE!AO45</f>
        <v>0</v>
      </c>
      <c r="AP121" s="26">
        <f>PPE!AP45</f>
        <v>0</v>
      </c>
      <c r="AQ121" s="26">
        <f>PPE!AQ45</f>
        <v>0</v>
      </c>
      <c r="AR121" s="26">
        <f>PPE!AR45</f>
        <v>0</v>
      </c>
      <c r="AS121" s="26">
        <f>PPE!AS45</f>
        <v>0</v>
      </c>
      <c r="AT121" s="26">
        <f>PPE!AT45</f>
        <v>0</v>
      </c>
      <c r="AU121" s="26">
        <f>PPE!AU45</f>
        <v>0</v>
      </c>
      <c r="AV121" s="26">
        <f>PPE!AV45</f>
        <v>0</v>
      </c>
      <c r="AW121" s="26">
        <f>PPE!AW45</f>
        <v>0</v>
      </c>
      <c r="AX121" s="26">
        <f>PPE!AX45</f>
        <v>0</v>
      </c>
      <c r="AY121" s="26">
        <f>PPE!AY45</f>
        <v>0</v>
      </c>
      <c r="AZ121" s="26">
        <f>PPE!AZ45</f>
        <v>0</v>
      </c>
      <c r="BA121" s="26">
        <f>PPE!BA45</f>
        <v>0</v>
      </c>
      <c r="BB121" s="26">
        <f>PPE!BB45</f>
        <v>0</v>
      </c>
      <c r="BC121" s="26">
        <f>PPE!BC45</f>
        <v>0</v>
      </c>
      <c r="BD121" s="26">
        <f>PPE!BD45</f>
        <v>0</v>
      </c>
      <c r="BE121" s="26">
        <f>PPE!BE45</f>
        <v>0</v>
      </c>
      <c r="BF121" s="26">
        <f>PPE!BF45</f>
        <v>0</v>
      </c>
      <c r="BG121" s="26">
        <f>PPE!BG45</f>
        <v>0</v>
      </c>
      <c r="BH121" s="26">
        <f>PPE!BH45</f>
        <v>0</v>
      </c>
      <c r="BI121" s="26">
        <f>PPE!BI45</f>
        <v>0</v>
      </c>
      <c r="BJ121" s="26">
        <f>PPE!BJ45</f>
        <v>0</v>
      </c>
      <c r="BK121" s="26">
        <f>PPE!BK45</f>
        <v>0</v>
      </c>
      <c r="BL121" s="26">
        <f>PPE!BL45</f>
        <v>0</v>
      </c>
      <c r="BM121" s="26">
        <f>PPE!BM45</f>
        <v>0</v>
      </c>
      <c r="BN121" s="26">
        <f>PPE!BN45</f>
        <v>0</v>
      </c>
      <c r="BO121" s="26">
        <f>PPE!BO45</f>
        <v>0</v>
      </c>
      <c r="BP121" s="26">
        <f>PPE!BP45</f>
        <v>0</v>
      </c>
      <c r="BQ121" s="26">
        <f>PPE!BQ45</f>
        <v>0</v>
      </c>
      <c r="BR121" s="26">
        <f>PPE!BR45</f>
        <v>0</v>
      </c>
      <c r="BS121" s="26">
        <f>PPE!BS45</f>
        <v>0</v>
      </c>
      <c r="BT121" s="26">
        <f>PPE!BT45</f>
        <v>0</v>
      </c>
      <c r="BU121" s="26">
        <f>PPE!BU45</f>
        <v>0</v>
      </c>
      <c r="BV121" s="26">
        <f>PPE!BV45</f>
        <v>0</v>
      </c>
      <c r="BW121" s="26">
        <f>PPE!BW45</f>
        <v>0</v>
      </c>
      <c r="BX121" s="26">
        <f>PPE!BX45</f>
        <v>0</v>
      </c>
      <c r="BY121" s="26">
        <f>PPE!BY45</f>
        <v>0</v>
      </c>
      <c r="BZ121" s="26">
        <f>PPE!BZ45</f>
        <v>0</v>
      </c>
      <c r="CA121" s="26">
        <f>PPE!CA45</f>
        <v>0</v>
      </c>
      <c r="CB121" s="26">
        <f>PPE!CB45</f>
        <v>0</v>
      </c>
      <c r="CC121" s="26">
        <f>PPE!CC45</f>
        <v>0</v>
      </c>
      <c r="CD121" s="26">
        <f>PPE!CD45</f>
        <v>0</v>
      </c>
      <c r="CE121" s="26">
        <f>PPE!CE45</f>
        <v>0</v>
      </c>
      <c r="CF121" s="26">
        <f>PPE!CF45</f>
        <v>0</v>
      </c>
      <c r="CG121" s="26">
        <f>PPE!CG45</f>
        <v>0</v>
      </c>
      <c r="CH121" s="26">
        <f>PPE!CH45</f>
        <v>0</v>
      </c>
      <c r="CI121" s="26">
        <f>PPE!CI45</f>
        <v>0</v>
      </c>
      <c r="CJ121" s="26">
        <f>PPE!CJ45</f>
        <v>0</v>
      </c>
      <c r="CK121" s="26">
        <f>PPE!CK45</f>
        <v>0</v>
      </c>
      <c r="CL121" s="26">
        <f>PPE!CL45</f>
        <v>0</v>
      </c>
      <c r="CM121" s="26">
        <f>PPE!CM45</f>
        <v>0</v>
      </c>
    </row>
    <row r="122" spans="2:91" hidden="1" x14ac:dyDescent="0.2">
      <c r="B122" s="242" t="str">
        <f>Inputs!JF12</f>
        <v>Vehicles</v>
      </c>
      <c r="C122" s="19" t="str">
        <f>Inputs!$J$16</f>
        <v>EUR</v>
      </c>
      <c r="D122" s="19" t="s">
        <v>19</v>
      </c>
      <c r="E122" s="27">
        <f t="shared" si="127"/>
        <v>23000</v>
      </c>
      <c r="F122" s="27">
        <f t="shared" si="127"/>
        <v>0</v>
      </c>
      <c r="G122" s="27">
        <f t="shared" si="127"/>
        <v>0</v>
      </c>
      <c r="H122" s="27">
        <f t="shared" si="127"/>
        <v>0</v>
      </c>
      <c r="I122" s="27">
        <f t="shared" si="127"/>
        <v>0</v>
      </c>
      <c r="J122" s="27"/>
      <c r="K122" s="27">
        <f t="shared" si="128"/>
        <v>0</v>
      </c>
      <c r="L122" s="27">
        <f t="shared" si="128"/>
        <v>23000</v>
      </c>
      <c r="M122" s="27">
        <f t="shared" si="128"/>
        <v>0</v>
      </c>
      <c r="N122" s="27">
        <f t="shared" si="128"/>
        <v>0</v>
      </c>
      <c r="O122" s="27">
        <f t="shared" si="128"/>
        <v>0</v>
      </c>
      <c r="P122" s="27">
        <f t="shared" si="128"/>
        <v>0</v>
      </c>
      <c r="Q122" s="27">
        <f t="shared" si="128"/>
        <v>0</v>
      </c>
      <c r="R122" s="27">
        <f t="shared" si="128"/>
        <v>0</v>
      </c>
      <c r="S122" s="27">
        <f t="shared" si="128"/>
        <v>0</v>
      </c>
      <c r="T122" s="27">
        <f t="shared" si="128"/>
        <v>0</v>
      </c>
      <c r="U122" s="27">
        <f t="shared" si="129"/>
        <v>0</v>
      </c>
      <c r="V122" s="27">
        <f t="shared" si="129"/>
        <v>0</v>
      </c>
      <c r="W122" s="27">
        <f t="shared" si="129"/>
        <v>0</v>
      </c>
      <c r="X122" s="27">
        <f t="shared" si="129"/>
        <v>0</v>
      </c>
      <c r="Y122" s="27">
        <f t="shared" si="129"/>
        <v>0</v>
      </c>
      <c r="Z122" s="27">
        <f t="shared" si="129"/>
        <v>0</v>
      </c>
      <c r="AA122" s="27">
        <f t="shared" si="129"/>
        <v>0</v>
      </c>
      <c r="AB122" s="27">
        <f t="shared" si="129"/>
        <v>0</v>
      </c>
      <c r="AC122" s="27">
        <f t="shared" si="129"/>
        <v>0</v>
      </c>
      <c r="AD122" s="27">
        <f t="shared" si="129"/>
        <v>0</v>
      </c>
      <c r="AE122" s="27"/>
      <c r="AF122" s="26">
        <f>PPE!AF39</f>
        <v>0</v>
      </c>
      <c r="AG122" s="26">
        <f>PPE!AG39</f>
        <v>0</v>
      </c>
      <c r="AH122" s="26">
        <f>PPE!AH39</f>
        <v>0</v>
      </c>
      <c r="AI122" s="26">
        <f>PPE!AI39</f>
        <v>23000</v>
      </c>
      <c r="AJ122" s="26">
        <f>PPE!AJ39</f>
        <v>0</v>
      </c>
      <c r="AK122" s="26">
        <f>PPE!AK39</f>
        <v>0</v>
      </c>
      <c r="AL122" s="26">
        <f>PPE!AL39</f>
        <v>0</v>
      </c>
      <c r="AM122" s="26">
        <f>PPE!AM39</f>
        <v>0</v>
      </c>
      <c r="AN122" s="26">
        <f>PPE!AN39</f>
        <v>0</v>
      </c>
      <c r="AO122" s="26">
        <f>PPE!AO39</f>
        <v>0</v>
      </c>
      <c r="AP122" s="26">
        <f>PPE!AP39</f>
        <v>0</v>
      </c>
      <c r="AQ122" s="26">
        <f>PPE!AQ39</f>
        <v>0</v>
      </c>
      <c r="AR122" s="26">
        <f>PPE!AR39</f>
        <v>0</v>
      </c>
      <c r="AS122" s="26">
        <f>PPE!AS39</f>
        <v>0</v>
      </c>
      <c r="AT122" s="26">
        <f>PPE!AT39</f>
        <v>0</v>
      </c>
      <c r="AU122" s="26">
        <f>PPE!AU39</f>
        <v>0</v>
      </c>
      <c r="AV122" s="26">
        <f>PPE!AV39</f>
        <v>0</v>
      </c>
      <c r="AW122" s="26">
        <f>PPE!AW39</f>
        <v>0</v>
      </c>
      <c r="AX122" s="26">
        <f>PPE!AX39</f>
        <v>0</v>
      </c>
      <c r="AY122" s="26">
        <f>PPE!AY39</f>
        <v>0</v>
      </c>
      <c r="AZ122" s="26">
        <f>PPE!AZ39</f>
        <v>0</v>
      </c>
      <c r="BA122" s="26">
        <f>PPE!BA39</f>
        <v>0</v>
      </c>
      <c r="BB122" s="26">
        <f>PPE!BB39</f>
        <v>0</v>
      </c>
      <c r="BC122" s="26">
        <f>PPE!BC39</f>
        <v>0</v>
      </c>
      <c r="BD122" s="26">
        <f>PPE!BD39</f>
        <v>0</v>
      </c>
      <c r="BE122" s="26">
        <f>PPE!BE39</f>
        <v>0</v>
      </c>
      <c r="BF122" s="26">
        <f>PPE!BF39</f>
        <v>0</v>
      </c>
      <c r="BG122" s="26">
        <f>PPE!BG39</f>
        <v>0</v>
      </c>
      <c r="BH122" s="26">
        <f>PPE!BH39</f>
        <v>0</v>
      </c>
      <c r="BI122" s="26">
        <f>PPE!BI39</f>
        <v>0</v>
      </c>
      <c r="BJ122" s="26">
        <f>PPE!BJ39</f>
        <v>0</v>
      </c>
      <c r="BK122" s="26">
        <f>PPE!BK39</f>
        <v>0</v>
      </c>
      <c r="BL122" s="26">
        <f>PPE!BL39</f>
        <v>0</v>
      </c>
      <c r="BM122" s="26">
        <f>PPE!BM39</f>
        <v>0</v>
      </c>
      <c r="BN122" s="26">
        <f>PPE!BN39</f>
        <v>0</v>
      </c>
      <c r="BO122" s="26">
        <f>PPE!BO39</f>
        <v>0</v>
      </c>
      <c r="BP122" s="26">
        <f>PPE!BP39</f>
        <v>0</v>
      </c>
      <c r="BQ122" s="26">
        <f>PPE!BQ39</f>
        <v>0</v>
      </c>
      <c r="BR122" s="26">
        <f>PPE!BR39</f>
        <v>0</v>
      </c>
      <c r="BS122" s="26">
        <f>PPE!BS39</f>
        <v>0</v>
      </c>
      <c r="BT122" s="26">
        <f>PPE!BT39</f>
        <v>0</v>
      </c>
      <c r="BU122" s="26">
        <f>PPE!BU39</f>
        <v>0</v>
      </c>
      <c r="BV122" s="26">
        <f>PPE!BV39</f>
        <v>0</v>
      </c>
      <c r="BW122" s="26">
        <f>PPE!BW39</f>
        <v>0</v>
      </c>
      <c r="BX122" s="26">
        <f>PPE!BX39</f>
        <v>0</v>
      </c>
      <c r="BY122" s="26">
        <f>PPE!BY39</f>
        <v>0</v>
      </c>
      <c r="BZ122" s="26">
        <f>PPE!BZ39</f>
        <v>0</v>
      </c>
      <c r="CA122" s="26">
        <f>PPE!CA39</f>
        <v>0</v>
      </c>
      <c r="CB122" s="26">
        <f>PPE!CB39</f>
        <v>0</v>
      </c>
      <c r="CC122" s="26">
        <f>PPE!CC39</f>
        <v>0</v>
      </c>
      <c r="CD122" s="26">
        <f>PPE!CD39</f>
        <v>0</v>
      </c>
      <c r="CE122" s="26">
        <f>PPE!CE39</f>
        <v>0</v>
      </c>
      <c r="CF122" s="26">
        <f>PPE!CF39</f>
        <v>0</v>
      </c>
      <c r="CG122" s="26">
        <f>PPE!CG39</f>
        <v>0</v>
      </c>
      <c r="CH122" s="26">
        <f>PPE!CH39</f>
        <v>0</v>
      </c>
      <c r="CI122" s="26">
        <f>PPE!CI39</f>
        <v>0</v>
      </c>
      <c r="CJ122" s="26">
        <f>PPE!CJ39</f>
        <v>0</v>
      </c>
      <c r="CK122" s="26">
        <f>PPE!CK39</f>
        <v>0</v>
      </c>
      <c r="CL122" s="26">
        <f>PPE!CL39</f>
        <v>0</v>
      </c>
      <c r="CM122" s="26">
        <f>PPE!CM39</f>
        <v>0</v>
      </c>
    </row>
    <row r="123" spans="2:91" hidden="1" x14ac:dyDescent="0.2">
      <c r="B123" s="242" t="str">
        <f>Inputs!JF17</f>
        <v>Renovation, interior design</v>
      </c>
      <c r="C123" s="19" t="str">
        <f>Inputs!$J$16</f>
        <v>EUR</v>
      </c>
      <c r="D123" s="19" t="s">
        <v>19</v>
      </c>
      <c r="E123" s="27">
        <f t="shared" si="127"/>
        <v>100000</v>
      </c>
      <c r="F123" s="27">
        <f t="shared" si="127"/>
        <v>0</v>
      </c>
      <c r="G123" s="27">
        <f t="shared" si="127"/>
        <v>0</v>
      </c>
      <c r="H123" s="27">
        <f t="shared" si="127"/>
        <v>0</v>
      </c>
      <c r="I123" s="27">
        <f t="shared" si="127"/>
        <v>0</v>
      </c>
      <c r="J123" s="27"/>
      <c r="K123" s="27">
        <f t="shared" si="128"/>
        <v>0</v>
      </c>
      <c r="L123" s="27">
        <f t="shared" si="128"/>
        <v>100000</v>
      </c>
      <c r="M123" s="27">
        <f t="shared" si="128"/>
        <v>0</v>
      </c>
      <c r="N123" s="27">
        <f t="shared" si="128"/>
        <v>0</v>
      </c>
      <c r="O123" s="27">
        <f t="shared" si="128"/>
        <v>0</v>
      </c>
      <c r="P123" s="27">
        <f t="shared" si="128"/>
        <v>0</v>
      </c>
      <c r="Q123" s="27">
        <f t="shared" si="128"/>
        <v>0</v>
      </c>
      <c r="R123" s="27">
        <f t="shared" si="128"/>
        <v>0</v>
      </c>
      <c r="S123" s="27">
        <f t="shared" si="128"/>
        <v>0</v>
      </c>
      <c r="T123" s="27">
        <f t="shared" si="128"/>
        <v>0</v>
      </c>
      <c r="U123" s="27">
        <f t="shared" si="129"/>
        <v>0</v>
      </c>
      <c r="V123" s="27">
        <f t="shared" si="129"/>
        <v>0</v>
      </c>
      <c r="W123" s="27">
        <f t="shared" si="129"/>
        <v>0</v>
      </c>
      <c r="X123" s="27">
        <f t="shared" si="129"/>
        <v>0</v>
      </c>
      <c r="Y123" s="27">
        <f t="shared" si="129"/>
        <v>0</v>
      </c>
      <c r="Z123" s="27">
        <f t="shared" si="129"/>
        <v>0</v>
      </c>
      <c r="AA123" s="27">
        <f t="shared" si="129"/>
        <v>0</v>
      </c>
      <c r="AB123" s="27">
        <f t="shared" si="129"/>
        <v>0</v>
      </c>
      <c r="AC123" s="27">
        <f t="shared" si="129"/>
        <v>0</v>
      </c>
      <c r="AD123" s="27">
        <f t="shared" si="129"/>
        <v>0</v>
      </c>
      <c r="AE123" s="27"/>
      <c r="AF123" s="26">
        <f>PPE!AF58</f>
        <v>0</v>
      </c>
      <c r="AG123" s="26">
        <f>PPE!AG58</f>
        <v>0</v>
      </c>
      <c r="AH123" s="26">
        <f>PPE!AH58</f>
        <v>0</v>
      </c>
      <c r="AI123" s="26">
        <f>PPE!AI58</f>
        <v>0</v>
      </c>
      <c r="AJ123" s="26">
        <f>PPE!AJ58</f>
        <v>0</v>
      </c>
      <c r="AK123" s="26">
        <f>PPE!AK58</f>
        <v>100000</v>
      </c>
      <c r="AL123" s="26">
        <f>PPE!AL58</f>
        <v>0</v>
      </c>
      <c r="AM123" s="26">
        <f>PPE!AM58</f>
        <v>0</v>
      </c>
      <c r="AN123" s="26">
        <f>PPE!AN58</f>
        <v>0</v>
      </c>
      <c r="AO123" s="26">
        <f>PPE!AO58</f>
        <v>0</v>
      </c>
      <c r="AP123" s="26">
        <f>PPE!AP58</f>
        <v>0</v>
      </c>
      <c r="AQ123" s="26">
        <f>PPE!AQ58</f>
        <v>0</v>
      </c>
      <c r="AR123" s="26">
        <f>PPE!AR58</f>
        <v>0</v>
      </c>
      <c r="AS123" s="26">
        <f>PPE!AS58</f>
        <v>0</v>
      </c>
      <c r="AT123" s="26">
        <f>PPE!AT58</f>
        <v>0</v>
      </c>
      <c r="AU123" s="26">
        <f>PPE!AU58</f>
        <v>0</v>
      </c>
      <c r="AV123" s="26">
        <f>PPE!AV58</f>
        <v>0</v>
      </c>
      <c r="AW123" s="26">
        <f>PPE!AW58</f>
        <v>0</v>
      </c>
      <c r="AX123" s="26">
        <f>PPE!AX58</f>
        <v>0</v>
      </c>
      <c r="AY123" s="26">
        <f>PPE!AY58</f>
        <v>0</v>
      </c>
      <c r="AZ123" s="26">
        <f>PPE!AZ58</f>
        <v>0</v>
      </c>
      <c r="BA123" s="26">
        <f>PPE!BA58</f>
        <v>0</v>
      </c>
      <c r="BB123" s="26">
        <f>PPE!BB58</f>
        <v>0</v>
      </c>
      <c r="BC123" s="26">
        <f>PPE!BC58</f>
        <v>0</v>
      </c>
      <c r="BD123" s="26">
        <f>PPE!BD58</f>
        <v>0</v>
      </c>
      <c r="BE123" s="26">
        <f>PPE!BE58</f>
        <v>0</v>
      </c>
      <c r="BF123" s="26">
        <f>PPE!BF58</f>
        <v>0</v>
      </c>
      <c r="BG123" s="26">
        <f>PPE!BG58</f>
        <v>0</v>
      </c>
      <c r="BH123" s="26">
        <f>PPE!BH58</f>
        <v>0</v>
      </c>
      <c r="BI123" s="26">
        <f>PPE!BI58</f>
        <v>0</v>
      </c>
      <c r="BJ123" s="26">
        <f>PPE!BJ58</f>
        <v>0</v>
      </c>
      <c r="BK123" s="26">
        <f>PPE!BK58</f>
        <v>0</v>
      </c>
      <c r="BL123" s="26">
        <f>PPE!BL58</f>
        <v>0</v>
      </c>
      <c r="BM123" s="26">
        <f>PPE!BM58</f>
        <v>0</v>
      </c>
      <c r="BN123" s="26">
        <f>PPE!BN58</f>
        <v>0</v>
      </c>
      <c r="BO123" s="26">
        <f>PPE!BO58</f>
        <v>0</v>
      </c>
      <c r="BP123" s="26">
        <f>PPE!BP58</f>
        <v>0</v>
      </c>
      <c r="BQ123" s="26">
        <f>PPE!BQ58</f>
        <v>0</v>
      </c>
      <c r="BR123" s="26">
        <f>PPE!BR58</f>
        <v>0</v>
      </c>
      <c r="BS123" s="26">
        <f>PPE!BS58</f>
        <v>0</v>
      </c>
      <c r="BT123" s="26">
        <f>PPE!BT58</f>
        <v>0</v>
      </c>
      <c r="BU123" s="26">
        <f>PPE!BU58</f>
        <v>0</v>
      </c>
      <c r="BV123" s="26">
        <f>PPE!BV58</f>
        <v>0</v>
      </c>
      <c r="BW123" s="26">
        <f>PPE!BW58</f>
        <v>0</v>
      </c>
      <c r="BX123" s="26">
        <f>PPE!BX58</f>
        <v>0</v>
      </c>
      <c r="BY123" s="26">
        <f>PPE!BY58</f>
        <v>0</v>
      </c>
      <c r="BZ123" s="26">
        <f>PPE!BZ58</f>
        <v>0</v>
      </c>
      <c r="CA123" s="26">
        <f>PPE!CA58</f>
        <v>0</v>
      </c>
      <c r="CB123" s="26">
        <f>PPE!CB58</f>
        <v>0</v>
      </c>
      <c r="CC123" s="26">
        <f>PPE!CC58</f>
        <v>0</v>
      </c>
      <c r="CD123" s="26">
        <f>PPE!CD58</f>
        <v>0</v>
      </c>
      <c r="CE123" s="26">
        <f>PPE!CE58</f>
        <v>0</v>
      </c>
      <c r="CF123" s="26">
        <f>PPE!CF58</f>
        <v>0</v>
      </c>
      <c r="CG123" s="26">
        <f>PPE!CG58</f>
        <v>0</v>
      </c>
      <c r="CH123" s="26">
        <f>PPE!CH58</f>
        <v>0</v>
      </c>
      <c r="CI123" s="26">
        <f>PPE!CI58</f>
        <v>0</v>
      </c>
      <c r="CJ123" s="26">
        <f>PPE!CJ58</f>
        <v>0</v>
      </c>
      <c r="CK123" s="26">
        <f>PPE!CK58</f>
        <v>0</v>
      </c>
      <c r="CL123" s="26">
        <f>PPE!CL58</f>
        <v>0</v>
      </c>
      <c r="CM123" s="26">
        <f>PPE!CM58</f>
        <v>0</v>
      </c>
    </row>
    <row r="124" spans="2:91" hidden="1" x14ac:dyDescent="0.2">
      <c r="B124" s="242" t="str">
        <f>Inputs!JF18</f>
        <v>Kitchen equipment &amp; installation</v>
      </c>
      <c r="C124" s="19" t="str">
        <f>Inputs!$J$16</f>
        <v>EUR</v>
      </c>
      <c r="D124" s="19" t="s">
        <v>19</v>
      </c>
      <c r="E124" s="27">
        <f t="shared" si="127"/>
        <v>80000</v>
      </c>
      <c r="F124" s="27">
        <f t="shared" si="127"/>
        <v>0</v>
      </c>
      <c r="G124" s="27">
        <f t="shared" si="127"/>
        <v>0</v>
      </c>
      <c r="H124" s="27">
        <f t="shared" si="127"/>
        <v>0</v>
      </c>
      <c r="I124" s="27">
        <f t="shared" si="127"/>
        <v>0</v>
      </c>
      <c r="J124" s="27"/>
      <c r="K124" s="27">
        <f t="shared" si="128"/>
        <v>0</v>
      </c>
      <c r="L124" s="27">
        <f t="shared" si="128"/>
        <v>80000</v>
      </c>
      <c r="M124" s="27">
        <f t="shared" si="128"/>
        <v>0</v>
      </c>
      <c r="N124" s="27">
        <f t="shared" si="128"/>
        <v>0</v>
      </c>
      <c r="O124" s="27">
        <f t="shared" si="128"/>
        <v>0</v>
      </c>
      <c r="P124" s="27">
        <f t="shared" si="128"/>
        <v>0</v>
      </c>
      <c r="Q124" s="27">
        <f t="shared" si="128"/>
        <v>0</v>
      </c>
      <c r="R124" s="27">
        <f t="shared" si="128"/>
        <v>0</v>
      </c>
      <c r="S124" s="27">
        <f t="shared" si="128"/>
        <v>0</v>
      </c>
      <c r="T124" s="27">
        <f t="shared" si="128"/>
        <v>0</v>
      </c>
      <c r="U124" s="27">
        <f t="shared" si="129"/>
        <v>0</v>
      </c>
      <c r="V124" s="27">
        <f t="shared" si="129"/>
        <v>0</v>
      </c>
      <c r="W124" s="27">
        <f t="shared" si="129"/>
        <v>0</v>
      </c>
      <c r="X124" s="27">
        <f t="shared" si="129"/>
        <v>0</v>
      </c>
      <c r="Y124" s="27">
        <f t="shared" si="129"/>
        <v>0</v>
      </c>
      <c r="Z124" s="27">
        <f t="shared" si="129"/>
        <v>0</v>
      </c>
      <c r="AA124" s="27">
        <f t="shared" si="129"/>
        <v>0</v>
      </c>
      <c r="AB124" s="27">
        <f t="shared" si="129"/>
        <v>0</v>
      </c>
      <c r="AC124" s="27">
        <f t="shared" si="129"/>
        <v>0</v>
      </c>
      <c r="AD124" s="27">
        <f t="shared" si="129"/>
        <v>0</v>
      </c>
      <c r="AE124" s="27"/>
      <c r="AF124" s="26">
        <f>PPE!AF69</f>
        <v>0</v>
      </c>
      <c r="AG124" s="26">
        <f>PPE!AG69</f>
        <v>0</v>
      </c>
      <c r="AH124" s="26">
        <f>PPE!AH69</f>
        <v>0</v>
      </c>
      <c r="AI124" s="26">
        <f>PPE!AI69</f>
        <v>0</v>
      </c>
      <c r="AJ124" s="26">
        <f>PPE!AJ69</f>
        <v>0</v>
      </c>
      <c r="AK124" s="26">
        <f>PPE!AK69</f>
        <v>80000</v>
      </c>
      <c r="AL124" s="26">
        <f>PPE!AL69</f>
        <v>0</v>
      </c>
      <c r="AM124" s="26">
        <f>PPE!AM69</f>
        <v>0</v>
      </c>
      <c r="AN124" s="26">
        <f>PPE!AN69</f>
        <v>0</v>
      </c>
      <c r="AO124" s="26">
        <f>PPE!AO69</f>
        <v>0</v>
      </c>
      <c r="AP124" s="26">
        <f>PPE!AP69</f>
        <v>0</v>
      </c>
      <c r="AQ124" s="26">
        <f>PPE!AQ69</f>
        <v>0</v>
      </c>
      <c r="AR124" s="26">
        <f>PPE!AR69</f>
        <v>0</v>
      </c>
      <c r="AS124" s="26">
        <f>PPE!AS69</f>
        <v>0</v>
      </c>
      <c r="AT124" s="26">
        <f>PPE!AT69</f>
        <v>0</v>
      </c>
      <c r="AU124" s="26">
        <f>PPE!AU69</f>
        <v>0</v>
      </c>
      <c r="AV124" s="26">
        <f>PPE!AV69</f>
        <v>0</v>
      </c>
      <c r="AW124" s="26">
        <f>PPE!AW69</f>
        <v>0</v>
      </c>
      <c r="AX124" s="26">
        <f>PPE!AX69</f>
        <v>0</v>
      </c>
      <c r="AY124" s="26">
        <f>PPE!AY69</f>
        <v>0</v>
      </c>
      <c r="AZ124" s="26">
        <f>PPE!AZ69</f>
        <v>0</v>
      </c>
      <c r="BA124" s="26">
        <f>PPE!BA69</f>
        <v>0</v>
      </c>
      <c r="BB124" s="26">
        <f>PPE!BB69</f>
        <v>0</v>
      </c>
      <c r="BC124" s="26">
        <f>PPE!BC69</f>
        <v>0</v>
      </c>
      <c r="BD124" s="26">
        <f>PPE!BD69</f>
        <v>0</v>
      </c>
      <c r="BE124" s="26">
        <f>PPE!BE69</f>
        <v>0</v>
      </c>
      <c r="BF124" s="26">
        <f>PPE!BF69</f>
        <v>0</v>
      </c>
      <c r="BG124" s="26">
        <f>PPE!BG69</f>
        <v>0</v>
      </c>
      <c r="BH124" s="26">
        <f>PPE!BH69</f>
        <v>0</v>
      </c>
      <c r="BI124" s="26">
        <f>PPE!BI69</f>
        <v>0</v>
      </c>
      <c r="BJ124" s="26">
        <f>PPE!BJ69</f>
        <v>0</v>
      </c>
      <c r="BK124" s="26">
        <f>PPE!BK69</f>
        <v>0</v>
      </c>
      <c r="BL124" s="26">
        <f>PPE!BL69</f>
        <v>0</v>
      </c>
      <c r="BM124" s="26">
        <f>PPE!BM69</f>
        <v>0</v>
      </c>
      <c r="BN124" s="26">
        <f>PPE!BN69</f>
        <v>0</v>
      </c>
      <c r="BO124" s="26">
        <f>PPE!BO69</f>
        <v>0</v>
      </c>
      <c r="BP124" s="26">
        <f>PPE!BP69</f>
        <v>0</v>
      </c>
      <c r="BQ124" s="26">
        <f>PPE!BQ69</f>
        <v>0</v>
      </c>
      <c r="BR124" s="26">
        <f>PPE!BR69</f>
        <v>0</v>
      </c>
      <c r="BS124" s="26">
        <f>PPE!BS69</f>
        <v>0</v>
      </c>
      <c r="BT124" s="26">
        <f>PPE!BT69</f>
        <v>0</v>
      </c>
      <c r="BU124" s="26">
        <f>PPE!BU69</f>
        <v>0</v>
      </c>
      <c r="BV124" s="26">
        <f>PPE!BV69</f>
        <v>0</v>
      </c>
      <c r="BW124" s="26">
        <f>PPE!BW69</f>
        <v>0</v>
      </c>
      <c r="BX124" s="26">
        <f>PPE!BX69</f>
        <v>0</v>
      </c>
      <c r="BY124" s="26">
        <f>PPE!BY69</f>
        <v>0</v>
      </c>
      <c r="BZ124" s="26">
        <f>PPE!BZ69</f>
        <v>0</v>
      </c>
      <c r="CA124" s="26">
        <f>PPE!CA69</f>
        <v>0</v>
      </c>
      <c r="CB124" s="26">
        <f>PPE!CB69</f>
        <v>0</v>
      </c>
      <c r="CC124" s="26">
        <f>PPE!CC69</f>
        <v>0</v>
      </c>
      <c r="CD124" s="26">
        <f>PPE!CD69</f>
        <v>0</v>
      </c>
      <c r="CE124" s="26">
        <f>PPE!CE69</f>
        <v>0</v>
      </c>
      <c r="CF124" s="26">
        <f>PPE!CF69</f>
        <v>0</v>
      </c>
      <c r="CG124" s="26">
        <f>PPE!CG69</f>
        <v>0</v>
      </c>
      <c r="CH124" s="26">
        <f>PPE!CH69</f>
        <v>0</v>
      </c>
      <c r="CI124" s="26">
        <f>PPE!CI69</f>
        <v>0</v>
      </c>
      <c r="CJ124" s="26">
        <f>PPE!CJ69</f>
        <v>0</v>
      </c>
      <c r="CK124" s="26">
        <f>PPE!CK69</f>
        <v>0</v>
      </c>
      <c r="CL124" s="26">
        <f>PPE!CL69</f>
        <v>0</v>
      </c>
      <c r="CM124" s="26">
        <f>PPE!CM69</f>
        <v>0</v>
      </c>
    </row>
    <row r="125" spans="2:91" hidden="1" x14ac:dyDescent="0.2">
      <c r="B125" s="242" t="str">
        <f>Inputs!JF19</f>
        <v>Storage equipment &amp; installation</v>
      </c>
      <c r="C125" s="19" t="str">
        <f>Inputs!$J$16</f>
        <v>EUR</v>
      </c>
      <c r="D125" s="19" t="s">
        <v>19</v>
      </c>
      <c r="E125" s="27">
        <f t="shared" si="127"/>
        <v>60000</v>
      </c>
      <c r="F125" s="27">
        <f t="shared" si="127"/>
        <v>0</v>
      </c>
      <c r="G125" s="27">
        <f t="shared" si="127"/>
        <v>0</v>
      </c>
      <c r="H125" s="27">
        <f t="shared" si="127"/>
        <v>0</v>
      </c>
      <c r="I125" s="27">
        <f t="shared" si="127"/>
        <v>0</v>
      </c>
      <c r="J125" s="27"/>
      <c r="K125" s="27">
        <f t="shared" si="128"/>
        <v>0</v>
      </c>
      <c r="L125" s="27">
        <f t="shared" si="128"/>
        <v>60000</v>
      </c>
      <c r="M125" s="27">
        <f t="shared" si="128"/>
        <v>0</v>
      </c>
      <c r="N125" s="27">
        <f t="shared" si="128"/>
        <v>0</v>
      </c>
      <c r="O125" s="27">
        <f t="shared" si="128"/>
        <v>0</v>
      </c>
      <c r="P125" s="27">
        <f t="shared" si="128"/>
        <v>0</v>
      </c>
      <c r="Q125" s="27">
        <f t="shared" si="128"/>
        <v>0</v>
      </c>
      <c r="R125" s="27">
        <f t="shared" si="128"/>
        <v>0</v>
      </c>
      <c r="S125" s="27">
        <f t="shared" si="128"/>
        <v>0</v>
      </c>
      <c r="T125" s="27">
        <f t="shared" si="128"/>
        <v>0</v>
      </c>
      <c r="U125" s="27">
        <f t="shared" si="129"/>
        <v>0</v>
      </c>
      <c r="V125" s="27">
        <f t="shared" si="129"/>
        <v>0</v>
      </c>
      <c r="W125" s="27">
        <f t="shared" si="129"/>
        <v>0</v>
      </c>
      <c r="X125" s="27">
        <f t="shared" si="129"/>
        <v>0</v>
      </c>
      <c r="Y125" s="27">
        <f t="shared" si="129"/>
        <v>0</v>
      </c>
      <c r="Z125" s="27">
        <f t="shared" si="129"/>
        <v>0</v>
      </c>
      <c r="AA125" s="27">
        <f t="shared" si="129"/>
        <v>0</v>
      </c>
      <c r="AB125" s="27">
        <f t="shared" si="129"/>
        <v>0</v>
      </c>
      <c r="AC125" s="27">
        <f t="shared" si="129"/>
        <v>0</v>
      </c>
      <c r="AD125" s="27">
        <f t="shared" si="129"/>
        <v>0</v>
      </c>
      <c r="AE125" s="27"/>
      <c r="AF125" s="26">
        <f>PPE!AF80</f>
        <v>0</v>
      </c>
      <c r="AG125" s="26">
        <f>PPE!AG80</f>
        <v>0</v>
      </c>
      <c r="AH125" s="26">
        <f>PPE!AH80</f>
        <v>0</v>
      </c>
      <c r="AI125" s="26">
        <f>PPE!AI80</f>
        <v>0</v>
      </c>
      <c r="AJ125" s="26">
        <f>PPE!AJ80</f>
        <v>0</v>
      </c>
      <c r="AK125" s="26">
        <f>PPE!AK80</f>
        <v>60000</v>
      </c>
      <c r="AL125" s="26">
        <f>PPE!AL80</f>
        <v>0</v>
      </c>
      <c r="AM125" s="26">
        <f>PPE!AM80</f>
        <v>0</v>
      </c>
      <c r="AN125" s="26">
        <f>PPE!AN80</f>
        <v>0</v>
      </c>
      <c r="AO125" s="26">
        <f>PPE!AO80</f>
        <v>0</v>
      </c>
      <c r="AP125" s="26">
        <f>PPE!AP80</f>
        <v>0</v>
      </c>
      <c r="AQ125" s="26">
        <f>PPE!AQ80</f>
        <v>0</v>
      </c>
      <c r="AR125" s="26">
        <f>PPE!AR80</f>
        <v>0</v>
      </c>
      <c r="AS125" s="26">
        <f>PPE!AS80</f>
        <v>0</v>
      </c>
      <c r="AT125" s="26">
        <f>PPE!AT80</f>
        <v>0</v>
      </c>
      <c r="AU125" s="26">
        <f>PPE!AU80</f>
        <v>0</v>
      </c>
      <c r="AV125" s="26">
        <f>PPE!AV80</f>
        <v>0</v>
      </c>
      <c r="AW125" s="26">
        <f>PPE!AW80</f>
        <v>0</v>
      </c>
      <c r="AX125" s="26">
        <f>PPE!AX80</f>
        <v>0</v>
      </c>
      <c r="AY125" s="26">
        <f>PPE!AY80</f>
        <v>0</v>
      </c>
      <c r="AZ125" s="26">
        <f>PPE!AZ80</f>
        <v>0</v>
      </c>
      <c r="BA125" s="26">
        <f>PPE!BA80</f>
        <v>0</v>
      </c>
      <c r="BB125" s="26">
        <f>PPE!BB80</f>
        <v>0</v>
      </c>
      <c r="BC125" s="26">
        <f>PPE!BC80</f>
        <v>0</v>
      </c>
      <c r="BD125" s="26">
        <f>PPE!BD80</f>
        <v>0</v>
      </c>
      <c r="BE125" s="26">
        <f>PPE!BE80</f>
        <v>0</v>
      </c>
      <c r="BF125" s="26">
        <f>PPE!BF80</f>
        <v>0</v>
      </c>
      <c r="BG125" s="26">
        <f>PPE!BG80</f>
        <v>0</v>
      </c>
      <c r="BH125" s="26">
        <f>PPE!BH80</f>
        <v>0</v>
      </c>
      <c r="BI125" s="26">
        <f>PPE!BI80</f>
        <v>0</v>
      </c>
      <c r="BJ125" s="26">
        <f>PPE!BJ80</f>
        <v>0</v>
      </c>
      <c r="BK125" s="26">
        <f>PPE!BK80</f>
        <v>0</v>
      </c>
      <c r="BL125" s="26">
        <f>PPE!BL80</f>
        <v>0</v>
      </c>
      <c r="BM125" s="26">
        <f>PPE!BM80</f>
        <v>0</v>
      </c>
      <c r="BN125" s="26">
        <f>PPE!BN80</f>
        <v>0</v>
      </c>
      <c r="BO125" s="26">
        <f>PPE!BO80</f>
        <v>0</v>
      </c>
      <c r="BP125" s="26">
        <f>PPE!BP80</f>
        <v>0</v>
      </c>
      <c r="BQ125" s="26">
        <f>PPE!BQ80</f>
        <v>0</v>
      </c>
      <c r="BR125" s="26">
        <f>PPE!BR80</f>
        <v>0</v>
      </c>
      <c r="BS125" s="26">
        <f>PPE!BS80</f>
        <v>0</v>
      </c>
      <c r="BT125" s="26">
        <f>PPE!BT80</f>
        <v>0</v>
      </c>
      <c r="BU125" s="26">
        <f>PPE!BU80</f>
        <v>0</v>
      </c>
      <c r="BV125" s="26">
        <f>PPE!BV80</f>
        <v>0</v>
      </c>
      <c r="BW125" s="26">
        <f>PPE!BW80</f>
        <v>0</v>
      </c>
      <c r="BX125" s="26">
        <f>PPE!BX80</f>
        <v>0</v>
      </c>
      <c r="BY125" s="26">
        <f>PPE!BY80</f>
        <v>0</v>
      </c>
      <c r="BZ125" s="26">
        <f>PPE!BZ80</f>
        <v>0</v>
      </c>
      <c r="CA125" s="26">
        <f>PPE!CA80</f>
        <v>0</v>
      </c>
      <c r="CB125" s="26">
        <f>PPE!CB80</f>
        <v>0</v>
      </c>
      <c r="CC125" s="26">
        <f>PPE!CC80</f>
        <v>0</v>
      </c>
      <c r="CD125" s="26">
        <f>PPE!CD80</f>
        <v>0</v>
      </c>
      <c r="CE125" s="26">
        <f>PPE!CE80</f>
        <v>0</v>
      </c>
      <c r="CF125" s="26">
        <f>PPE!CF80</f>
        <v>0</v>
      </c>
      <c r="CG125" s="26">
        <f>PPE!CG80</f>
        <v>0</v>
      </c>
      <c r="CH125" s="26">
        <f>PPE!CH80</f>
        <v>0</v>
      </c>
      <c r="CI125" s="26">
        <f>PPE!CI80</f>
        <v>0</v>
      </c>
      <c r="CJ125" s="26">
        <f>PPE!CJ80</f>
        <v>0</v>
      </c>
      <c r="CK125" s="26">
        <f>PPE!CK80</f>
        <v>0</v>
      </c>
      <c r="CL125" s="26">
        <f>PPE!CL80</f>
        <v>0</v>
      </c>
      <c r="CM125" s="26">
        <f>PPE!CM80</f>
        <v>0</v>
      </c>
    </row>
    <row r="126" spans="2:91" hidden="1" x14ac:dyDescent="0.2">
      <c r="B126" s="242" t="str">
        <f>Inputs!JF20</f>
        <v>Other hall equipment &amp; installation</v>
      </c>
      <c r="C126" s="19" t="str">
        <f>Inputs!$J$16</f>
        <v>EUR</v>
      </c>
      <c r="D126" s="19" t="s">
        <v>19</v>
      </c>
      <c r="E126" s="27">
        <f t="shared" si="127"/>
        <v>10000</v>
      </c>
      <c r="F126" s="27">
        <f t="shared" si="127"/>
        <v>0</v>
      </c>
      <c r="G126" s="27">
        <f t="shared" si="127"/>
        <v>0</v>
      </c>
      <c r="H126" s="27">
        <f t="shared" si="127"/>
        <v>0</v>
      </c>
      <c r="I126" s="27">
        <f t="shared" si="127"/>
        <v>0</v>
      </c>
      <c r="J126" s="27"/>
      <c r="K126" s="27">
        <f t="shared" si="128"/>
        <v>0</v>
      </c>
      <c r="L126" s="27">
        <f t="shared" si="128"/>
        <v>10000</v>
      </c>
      <c r="M126" s="27">
        <f t="shared" si="128"/>
        <v>0</v>
      </c>
      <c r="N126" s="27">
        <f t="shared" si="128"/>
        <v>0</v>
      </c>
      <c r="O126" s="27">
        <f t="shared" si="128"/>
        <v>0</v>
      </c>
      <c r="P126" s="27">
        <f t="shared" si="128"/>
        <v>0</v>
      </c>
      <c r="Q126" s="27">
        <f t="shared" si="128"/>
        <v>0</v>
      </c>
      <c r="R126" s="27">
        <f t="shared" si="128"/>
        <v>0</v>
      </c>
      <c r="S126" s="27">
        <f t="shared" si="128"/>
        <v>0</v>
      </c>
      <c r="T126" s="27">
        <f t="shared" si="128"/>
        <v>0</v>
      </c>
      <c r="U126" s="27">
        <f t="shared" si="129"/>
        <v>0</v>
      </c>
      <c r="V126" s="27">
        <f t="shared" si="129"/>
        <v>0</v>
      </c>
      <c r="W126" s="27">
        <f t="shared" si="129"/>
        <v>0</v>
      </c>
      <c r="X126" s="27">
        <f t="shared" si="129"/>
        <v>0</v>
      </c>
      <c r="Y126" s="27">
        <f t="shared" si="129"/>
        <v>0</v>
      </c>
      <c r="Z126" s="27">
        <f t="shared" si="129"/>
        <v>0</v>
      </c>
      <c r="AA126" s="27">
        <f t="shared" si="129"/>
        <v>0</v>
      </c>
      <c r="AB126" s="27">
        <f t="shared" si="129"/>
        <v>0</v>
      </c>
      <c r="AC126" s="27">
        <f t="shared" si="129"/>
        <v>0</v>
      </c>
      <c r="AD126" s="27">
        <f t="shared" si="129"/>
        <v>0</v>
      </c>
      <c r="AE126" s="27"/>
      <c r="AF126" s="26">
        <f>PPE!AF91</f>
        <v>0</v>
      </c>
      <c r="AG126" s="26">
        <f>PPE!AG91</f>
        <v>0</v>
      </c>
      <c r="AH126" s="26">
        <f>PPE!AH91</f>
        <v>0</v>
      </c>
      <c r="AI126" s="26">
        <f>PPE!AI91</f>
        <v>0</v>
      </c>
      <c r="AJ126" s="26">
        <f>PPE!AJ91</f>
        <v>0</v>
      </c>
      <c r="AK126" s="26">
        <f>PPE!AK91</f>
        <v>10000</v>
      </c>
      <c r="AL126" s="26">
        <f>PPE!AL91</f>
        <v>0</v>
      </c>
      <c r="AM126" s="26">
        <f>PPE!AM91</f>
        <v>0</v>
      </c>
      <c r="AN126" s="26">
        <f>PPE!AN91</f>
        <v>0</v>
      </c>
      <c r="AO126" s="26">
        <f>PPE!AO91</f>
        <v>0</v>
      </c>
      <c r="AP126" s="26">
        <f>PPE!AP91</f>
        <v>0</v>
      </c>
      <c r="AQ126" s="26">
        <f>PPE!AQ91</f>
        <v>0</v>
      </c>
      <c r="AR126" s="26">
        <f>PPE!AR91</f>
        <v>0</v>
      </c>
      <c r="AS126" s="26">
        <f>PPE!AS91</f>
        <v>0</v>
      </c>
      <c r="AT126" s="26">
        <f>PPE!AT91</f>
        <v>0</v>
      </c>
      <c r="AU126" s="26">
        <f>PPE!AU91</f>
        <v>0</v>
      </c>
      <c r="AV126" s="26">
        <f>PPE!AV91</f>
        <v>0</v>
      </c>
      <c r="AW126" s="26">
        <f>PPE!AW91</f>
        <v>0</v>
      </c>
      <c r="AX126" s="26">
        <f>PPE!AX91</f>
        <v>0</v>
      </c>
      <c r="AY126" s="26">
        <f>PPE!AY91</f>
        <v>0</v>
      </c>
      <c r="AZ126" s="26">
        <f>PPE!AZ91</f>
        <v>0</v>
      </c>
      <c r="BA126" s="26">
        <f>PPE!BA91</f>
        <v>0</v>
      </c>
      <c r="BB126" s="26">
        <f>PPE!BB91</f>
        <v>0</v>
      </c>
      <c r="BC126" s="26">
        <f>PPE!BC91</f>
        <v>0</v>
      </c>
      <c r="BD126" s="26">
        <f>PPE!BD91</f>
        <v>0</v>
      </c>
      <c r="BE126" s="26">
        <f>PPE!BE91</f>
        <v>0</v>
      </c>
      <c r="BF126" s="26">
        <f>PPE!BF91</f>
        <v>0</v>
      </c>
      <c r="BG126" s="26">
        <f>PPE!BG91</f>
        <v>0</v>
      </c>
      <c r="BH126" s="26">
        <f>PPE!BH91</f>
        <v>0</v>
      </c>
      <c r="BI126" s="26">
        <f>PPE!BI91</f>
        <v>0</v>
      </c>
      <c r="BJ126" s="26">
        <f>PPE!BJ91</f>
        <v>0</v>
      </c>
      <c r="BK126" s="26">
        <f>PPE!BK91</f>
        <v>0</v>
      </c>
      <c r="BL126" s="26">
        <f>PPE!BL91</f>
        <v>0</v>
      </c>
      <c r="BM126" s="26">
        <f>PPE!BM91</f>
        <v>0</v>
      </c>
      <c r="BN126" s="26">
        <f>PPE!BN91</f>
        <v>0</v>
      </c>
      <c r="BO126" s="26">
        <f>PPE!BO91</f>
        <v>0</v>
      </c>
      <c r="BP126" s="26">
        <f>PPE!BP91</f>
        <v>0</v>
      </c>
      <c r="BQ126" s="26">
        <f>PPE!BQ91</f>
        <v>0</v>
      </c>
      <c r="BR126" s="26">
        <f>PPE!BR91</f>
        <v>0</v>
      </c>
      <c r="BS126" s="26">
        <f>PPE!BS91</f>
        <v>0</v>
      </c>
      <c r="BT126" s="26">
        <f>PPE!BT91</f>
        <v>0</v>
      </c>
      <c r="BU126" s="26">
        <f>PPE!BU91</f>
        <v>0</v>
      </c>
      <c r="BV126" s="26">
        <f>PPE!BV91</f>
        <v>0</v>
      </c>
      <c r="BW126" s="26">
        <f>PPE!BW91</f>
        <v>0</v>
      </c>
      <c r="BX126" s="26">
        <f>PPE!BX91</f>
        <v>0</v>
      </c>
      <c r="BY126" s="26">
        <f>PPE!BY91</f>
        <v>0</v>
      </c>
      <c r="BZ126" s="26">
        <f>PPE!BZ91</f>
        <v>0</v>
      </c>
      <c r="CA126" s="26">
        <f>PPE!CA91</f>
        <v>0</v>
      </c>
      <c r="CB126" s="26">
        <f>PPE!CB91</f>
        <v>0</v>
      </c>
      <c r="CC126" s="26">
        <f>PPE!CC91</f>
        <v>0</v>
      </c>
      <c r="CD126" s="26">
        <f>PPE!CD91</f>
        <v>0</v>
      </c>
      <c r="CE126" s="26">
        <f>PPE!CE91</f>
        <v>0</v>
      </c>
      <c r="CF126" s="26">
        <f>PPE!CF91</f>
        <v>0</v>
      </c>
      <c r="CG126" s="26">
        <f>PPE!CG91</f>
        <v>0</v>
      </c>
      <c r="CH126" s="26">
        <f>PPE!CH91</f>
        <v>0</v>
      </c>
      <c r="CI126" s="26">
        <f>PPE!CI91</f>
        <v>0</v>
      </c>
      <c r="CJ126" s="26">
        <f>PPE!CJ91</f>
        <v>0</v>
      </c>
      <c r="CK126" s="26">
        <f>PPE!CK91</f>
        <v>0</v>
      </c>
      <c r="CL126" s="26">
        <f>PPE!CL91</f>
        <v>0</v>
      </c>
      <c r="CM126" s="26">
        <f>PPE!CM91</f>
        <v>0</v>
      </c>
    </row>
    <row r="127" spans="2:91" hidden="1" x14ac:dyDescent="0.2">
      <c r="B127" s="242" t="str">
        <f>Inputs!JF21</f>
        <v>Communications</v>
      </c>
      <c r="C127" s="19" t="str">
        <f>Inputs!$J$16</f>
        <v>EUR</v>
      </c>
      <c r="D127" s="19" t="s">
        <v>19</v>
      </c>
      <c r="E127" s="27">
        <f t="shared" si="127"/>
        <v>15000</v>
      </c>
      <c r="F127" s="27">
        <f t="shared" si="127"/>
        <v>0</v>
      </c>
      <c r="G127" s="27">
        <f t="shared" si="127"/>
        <v>0</v>
      </c>
      <c r="H127" s="27">
        <f t="shared" si="127"/>
        <v>0</v>
      </c>
      <c r="I127" s="27">
        <f t="shared" si="127"/>
        <v>0</v>
      </c>
      <c r="J127" s="27"/>
      <c r="K127" s="27">
        <f t="shared" si="128"/>
        <v>0</v>
      </c>
      <c r="L127" s="27">
        <f t="shared" si="128"/>
        <v>15000</v>
      </c>
      <c r="M127" s="27">
        <f t="shared" si="128"/>
        <v>0</v>
      </c>
      <c r="N127" s="27">
        <f t="shared" si="128"/>
        <v>0</v>
      </c>
      <c r="O127" s="27">
        <f t="shared" si="128"/>
        <v>0</v>
      </c>
      <c r="P127" s="27">
        <f t="shared" si="128"/>
        <v>0</v>
      </c>
      <c r="Q127" s="27">
        <f t="shared" si="128"/>
        <v>0</v>
      </c>
      <c r="R127" s="27">
        <f t="shared" si="128"/>
        <v>0</v>
      </c>
      <c r="S127" s="27">
        <f t="shared" si="128"/>
        <v>0</v>
      </c>
      <c r="T127" s="27">
        <f t="shared" si="128"/>
        <v>0</v>
      </c>
      <c r="U127" s="27">
        <f t="shared" si="129"/>
        <v>0</v>
      </c>
      <c r="V127" s="27">
        <f t="shared" si="129"/>
        <v>0</v>
      </c>
      <c r="W127" s="27">
        <f t="shared" si="129"/>
        <v>0</v>
      </c>
      <c r="X127" s="27">
        <f t="shared" si="129"/>
        <v>0</v>
      </c>
      <c r="Y127" s="27">
        <f t="shared" si="129"/>
        <v>0</v>
      </c>
      <c r="Z127" s="27">
        <f t="shared" si="129"/>
        <v>0</v>
      </c>
      <c r="AA127" s="27">
        <f t="shared" si="129"/>
        <v>0</v>
      </c>
      <c r="AB127" s="27">
        <f t="shared" si="129"/>
        <v>0</v>
      </c>
      <c r="AC127" s="27">
        <f t="shared" si="129"/>
        <v>0</v>
      </c>
      <c r="AD127" s="27">
        <f t="shared" si="129"/>
        <v>0</v>
      </c>
      <c r="AE127" s="27"/>
      <c r="AF127" s="26">
        <f>PPE!AF102</f>
        <v>0</v>
      </c>
      <c r="AG127" s="26">
        <f>PPE!AG102</f>
        <v>0</v>
      </c>
      <c r="AH127" s="26">
        <f>PPE!AH102</f>
        <v>0</v>
      </c>
      <c r="AI127" s="26">
        <f>PPE!AI102</f>
        <v>0</v>
      </c>
      <c r="AJ127" s="26">
        <f>PPE!AJ102</f>
        <v>0</v>
      </c>
      <c r="AK127" s="26">
        <f>PPE!AK102</f>
        <v>15000</v>
      </c>
      <c r="AL127" s="26">
        <f>PPE!AL102</f>
        <v>0</v>
      </c>
      <c r="AM127" s="26">
        <f>PPE!AM102</f>
        <v>0</v>
      </c>
      <c r="AN127" s="26">
        <f>PPE!AN102</f>
        <v>0</v>
      </c>
      <c r="AO127" s="26">
        <f>PPE!AO102</f>
        <v>0</v>
      </c>
      <c r="AP127" s="26">
        <f>PPE!AP102</f>
        <v>0</v>
      </c>
      <c r="AQ127" s="26">
        <f>PPE!AQ102</f>
        <v>0</v>
      </c>
      <c r="AR127" s="26">
        <f>PPE!AR102</f>
        <v>0</v>
      </c>
      <c r="AS127" s="26">
        <f>PPE!AS102</f>
        <v>0</v>
      </c>
      <c r="AT127" s="26">
        <f>PPE!AT102</f>
        <v>0</v>
      </c>
      <c r="AU127" s="26">
        <f>PPE!AU102</f>
        <v>0</v>
      </c>
      <c r="AV127" s="26">
        <f>PPE!AV102</f>
        <v>0</v>
      </c>
      <c r="AW127" s="26">
        <f>PPE!AW102</f>
        <v>0</v>
      </c>
      <c r="AX127" s="26">
        <f>PPE!AX102</f>
        <v>0</v>
      </c>
      <c r="AY127" s="26">
        <f>PPE!AY102</f>
        <v>0</v>
      </c>
      <c r="AZ127" s="26">
        <f>PPE!AZ102</f>
        <v>0</v>
      </c>
      <c r="BA127" s="26">
        <f>PPE!BA102</f>
        <v>0</v>
      </c>
      <c r="BB127" s="26">
        <f>PPE!BB102</f>
        <v>0</v>
      </c>
      <c r="BC127" s="26">
        <f>PPE!BC102</f>
        <v>0</v>
      </c>
      <c r="BD127" s="26">
        <f>PPE!BD102</f>
        <v>0</v>
      </c>
      <c r="BE127" s="26">
        <f>PPE!BE102</f>
        <v>0</v>
      </c>
      <c r="BF127" s="26">
        <f>PPE!BF102</f>
        <v>0</v>
      </c>
      <c r="BG127" s="26">
        <f>PPE!BG102</f>
        <v>0</v>
      </c>
      <c r="BH127" s="26">
        <f>PPE!BH102</f>
        <v>0</v>
      </c>
      <c r="BI127" s="26">
        <f>PPE!BI102</f>
        <v>0</v>
      </c>
      <c r="BJ127" s="26">
        <f>PPE!BJ102</f>
        <v>0</v>
      </c>
      <c r="BK127" s="26">
        <f>PPE!BK102</f>
        <v>0</v>
      </c>
      <c r="BL127" s="26">
        <f>PPE!BL102</f>
        <v>0</v>
      </c>
      <c r="BM127" s="26">
        <f>PPE!BM102</f>
        <v>0</v>
      </c>
      <c r="BN127" s="26">
        <f>PPE!BN102</f>
        <v>0</v>
      </c>
      <c r="BO127" s="26">
        <f>PPE!BO102</f>
        <v>0</v>
      </c>
      <c r="BP127" s="26">
        <f>PPE!BP102</f>
        <v>0</v>
      </c>
      <c r="BQ127" s="26">
        <f>PPE!BQ102</f>
        <v>0</v>
      </c>
      <c r="BR127" s="26">
        <f>PPE!BR102</f>
        <v>0</v>
      </c>
      <c r="BS127" s="26">
        <f>PPE!BS102</f>
        <v>0</v>
      </c>
      <c r="BT127" s="26">
        <f>PPE!BT102</f>
        <v>0</v>
      </c>
      <c r="BU127" s="26">
        <f>PPE!BU102</f>
        <v>0</v>
      </c>
      <c r="BV127" s="26">
        <f>PPE!BV102</f>
        <v>0</v>
      </c>
      <c r="BW127" s="26">
        <f>PPE!BW102</f>
        <v>0</v>
      </c>
      <c r="BX127" s="26">
        <f>PPE!BX102</f>
        <v>0</v>
      </c>
      <c r="BY127" s="26">
        <f>PPE!BY102</f>
        <v>0</v>
      </c>
      <c r="BZ127" s="26">
        <f>PPE!BZ102</f>
        <v>0</v>
      </c>
      <c r="CA127" s="26">
        <f>PPE!CA102</f>
        <v>0</v>
      </c>
      <c r="CB127" s="26">
        <f>PPE!CB102</f>
        <v>0</v>
      </c>
      <c r="CC127" s="26">
        <f>PPE!CC102</f>
        <v>0</v>
      </c>
      <c r="CD127" s="26">
        <f>PPE!CD102</f>
        <v>0</v>
      </c>
      <c r="CE127" s="26">
        <f>PPE!CE102</f>
        <v>0</v>
      </c>
      <c r="CF127" s="26">
        <f>PPE!CF102</f>
        <v>0</v>
      </c>
      <c r="CG127" s="26">
        <f>PPE!CG102</f>
        <v>0</v>
      </c>
      <c r="CH127" s="26">
        <f>PPE!CH102</f>
        <v>0</v>
      </c>
      <c r="CI127" s="26">
        <f>PPE!CI102</f>
        <v>0</v>
      </c>
      <c r="CJ127" s="26">
        <f>PPE!CJ102</f>
        <v>0</v>
      </c>
      <c r="CK127" s="26">
        <f>PPE!CK102</f>
        <v>0</v>
      </c>
      <c r="CL127" s="26">
        <f>PPE!CL102</f>
        <v>0</v>
      </c>
      <c r="CM127" s="26">
        <f>PPE!CM102</f>
        <v>0</v>
      </c>
    </row>
    <row r="128" spans="2:91" x14ac:dyDescent="0.2">
      <c r="B128" s="196" t="s">
        <v>360</v>
      </c>
      <c r="C128" s="19" t="str">
        <f>Inputs!$J$16</f>
        <v>EUR</v>
      </c>
      <c r="D128" s="19" t="s">
        <v>19</v>
      </c>
      <c r="E128" s="27">
        <f t="shared" ref="E128:I138" si="132">SUMIF($K$4:$AD$4,E$4,$K128:$AD128)</f>
        <v>0</v>
      </c>
      <c r="F128" s="27">
        <f t="shared" si="132"/>
        <v>0</v>
      </c>
      <c r="G128" s="27">
        <f t="shared" si="132"/>
        <v>0</v>
      </c>
      <c r="H128" s="27">
        <f t="shared" si="132"/>
        <v>0</v>
      </c>
      <c r="I128" s="27">
        <f t="shared" si="132"/>
        <v>0</v>
      </c>
      <c r="J128" s="27"/>
      <c r="K128" s="27">
        <f t="shared" ref="K128:T138" si="133">SUMIFS($AF128:$CM128,$AF$4:$CM$4,K$4,$AF$8:$CM$8,K$8)</f>
        <v>0</v>
      </c>
      <c r="L128" s="27">
        <f t="shared" si="133"/>
        <v>0</v>
      </c>
      <c r="M128" s="27">
        <f t="shared" si="133"/>
        <v>0</v>
      </c>
      <c r="N128" s="27">
        <f t="shared" si="133"/>
        <v>0</v>
      </c>
      <c r="O128" s="27">
        <f t="shared" si="133"/>
        <v>0</v>
      </c>
      <c r="P128" s="27">
        <f t="shared" si="133"/>
        <v>0</v>
      </c>
      <c r="Q128" s="27">
        <f t="shared" si="133"/>
        <v>0</v>
      </c>
      <c r="R128" s="27">
        <f t="shared" si="133"/>
        <v>0</v>
      </c>
      <c r="S128" s="27">
        <f t="shared" si="133"/>
        <v>0</v>
      </c>
      <c r="T128" s="27">
        <f t="shared" si="133"/>
        <v>0</v>
      </c>
      <c r="U128" s="27">
        <f t="shared" ref="U128:AD138" si="134">SUMIFS($AF128:$CM128,$AF$4:$CM$4,U$4,$AF$8:$CM$8,U$8)</f>
        <v>0</v>
      </c>
      <c r="V128" s="27">
        <f t="shared" si="134"/>
        <v>0</v>
      </c>
      <c r="W128" s="27">
        <f t="shared" si="134"/>
        <v>0</v>
      </c>
      <c r="X128" s="27">
        <f t="shared" si="134"/>
        <v>0</v>
      </c>
      <c r="Y128" s="27">
        <f t="shared" si="134"/>
        <v>0</v>
      </c>
      <c r="Z128" s="27">
        <f t="shared" si="134"/>
        <v>0</v>
      </c>
      <c r="AA128" s="27">
        <f t="shared" si="134"/>
        <v>0</v>
      </c>
      <c r="AB128" s="27">
        <f t="shared" si="134"/>
        <v>0</v>
      </c>
      <c r="AC128" s="27">
        <f t="shared" si="134"/>
        <v>0</v>
      </c>
      <c r="AD128" s="27">
        <f t="shared" si="134"/>
        <v>0</v>
      </c>
      <c r="AE128" s="27"/>
      <c r="AF128" s="26">
        <f>-Taxes!AF65</f>
        <v>0</v>
      </c>
      <c r="AG128" s="26">
        <f>-Taxes!AG65</f>
        <v>0</v>
      </c>
      <c r="AH128" s="26">
        <f>-Taxes!AH65</f>
        <v>0</v>
      </c>
      <c r="AI128" s="26">
        <f>-Taxes!AI65</f>
        <v>0</v>
      </c>
      <c r="AJ128" s="26">
        <f>-Taxes!AJ65</f>
        <v>0</v>
      </c>
      <c r="AK128" s="26">
        <f>-Taxes!AK65</f>
        <v>0</v>
      </c>
      <c r="AL128" s="26">
        <f>-Taxes!AL65</f>
        <v>0</v>
      </c>
      <c r="AM128" s="26">
        <f>-Taxes!AM65</f>
        <v>0</v>
      </c>
      <c r="AN128" s="26">
        <f>-Taxes!AN65</f>
        <v>0</v>
      </c>
      <c r="AO128" s="26">
        <f>-Taxes!AO65</f>
        <v>0</v>
      </c>
      <c r="AP128" s="26">
        <f>-Taxes!AP65</f>
        <v>0</v>
      </c>
      <c r="AQ128" s="26">
        <f>-Taxes!AQ65</f>
        <v>0</v>
      </c>
      <c r="AR128" s="26">
        <f>-Taxes!AR65</f>
        <v>0</v>
      </c>
      <c r="AS128" s="26">
        <f>-Taxes!AS65</f>
        <v>0</v>
      </c>
      <c r="AT128" s="26">
        <f>-Taxes!AT65</f>
        <v>0</v>
      </c>
      <c r="AU128" s="26">
        <f>-Taxes!AU65</f>
        <v>0</v>
      </c>
      <c r="AV128" s="26">
        <f>-Taxes!AV65</f>
        <v>0</v>
      </c>
      <c r="AW128" s="26">
        <f>-Taxes!AW65</f>
        <v>0</v>
      </c>
      <c r="AX128" s="26">
        <f>-Taxes!AX65</f>
        <v>0</v>
      </c>
      <c r="AY128" s="26">
        <f>-Taxes!AY65</f>
        <v>0</v>
      </c>
      <c r="AZ128" s="26">
        <f>-Taxes!AZ65</f>
        <v>0</v>
      </c>
      <c r="BA128" s="26">
        <f>-Taxes!BA65</f>
        <v>0</v>
      </c>
      <c r="BB128" s="26">
        <f>-Taxes!BB65</f>
        <v>0</v>
      </c>
      <c r="BC128" s="26">
        <f>-Taxes!BC65</f>
        <v>0</v>
      </c>
      <c r="BD128" s="26">
        <f>-Taxes!BD65</f>
        <v>0</v>
      </c>
      <c r="BE128" s="26">
        <f>-Taxes!BE65</f>
        <v>0</v>
      </c>
      <c r="BF128" s="26">
        <f>-Taxes!BF65</f>
        <v>0</v>
      </c>
      <c r="BG128" s="26">
        <f>-Taxes!BG65</f>
        <v>0</v>
      </c>
      <c r="BH128" s="26">
        <f>-Taxes!BH65</f>
        <v>0</v>
      </c>
      <c r="BI128" s="26">
        <f>-Taxes!BI65</f>
        <v>0</v>
      </c>
      <c r="BJ128" s="26">
        <f>-Taxes!BJ65</f>
        <v>0</v>
      </c>
      <c r="BK128" s="26">
        <f>-Taxes!BK65</f>
        <v>0</v>
      </c>
      <c r="BL128" s="26">
        <f>-Taxes!BL65</f>
        <v>0</v>
      </c>
      <c r="BM128" s="26">
        <f>-Taxes!BM65</f>
        <v>0</v>
      </c>
      <c r="BN128" s="26">
        <f>-Taxes!BN65</f>
        <v>0</v>
      </c>
      <c r="BO128" s="26">
        <f>-Taxes!BO65</f>
        <v>0</v>
      </c>
      <c r="BP128" s="26">
        <f>-Taxes!BP65</f>
        <v>0</v>
      </c>
      <c r="BQ128" s="26">
        <f>-Taxes!BQ65</f>
        <v>0</v>
      </c>
      <c r="BR128" s="26">
        <f>-Taxes!BR65</f>
        <v>0</v>
      </c>
      <c r="BS128" s="26">
        <f>-Taxes!BS65</f>
        <v>0</v>
      </c>
      <c r="BT128" s="26">
        <f>-Taxes!BT65</f>
        <v>0</v>
      </c>
      <c r="BU128" s="26">
        <f>-Taxes!BU65</f>
        <v>0</v>
      </c>
      <c r="BV128" s="26">
        <f>-Taxes!BV65</f>
        <v>0</v>
      </c>
      <c r="BW128" s="26">
        <f>-Taxes!BW65</f>
        <v>0</v>
      </c>
      <c r="BX128" s="26">
        <f>-Taxes!BX65</f>
        <v>0</v>
      </c>
      <c r="BY128" s="26">
        <f>-Taxes!BY65</f>
        <v>0</v>
      </c>
      <c r="BZ128" s="26">
        <f>-Taxes!BZ65</f>
        <v>0</v>
      </c>
      <c r="CA128" s="26">
        <f>-Taxes!CA65</f>
        <v>0</v>
      </c>
      <c r="CB128" s="26">
        <f>-Taxes!CB65</f>
        <v>0</v>
      </c>
      <c r="CC128" s="26">
        <f>-Taxes!CC65</f>
        <v>0</v>
      </c>
      <c r="CD128" s="26">
        <f>-Taxes!CD65</f>
        <v>0</v>
      </c>
      <c r="CE128" s="26">
        <f>-Taxes!CE65</f>
        <v>0</v>
      </c>
      <c r="CF128" s="26">
        <f>-Taxes!CF65</f>
        <v>0</v>
      </c>
      <c r="CG128" s="26">
        <f>-Taxes!CG65</f>
        <v>0</v>
      </c>
      <c r="CH128" s="26">
        <f>-Taxes!CH65</f>
        <v>0</v>
      </c>
      <c r="CI128" s="26">
        <f>-Taxes!CI65</f>
        <v>0</v>
      </c>
      <c r="CJ128" s="26">
        <f>-Taxes!CJ65</f>
        <v>0</v>
      </c>
      <c r="CK128" s="26">
        <f>-Taxes!CK65</f>
        <v>0</v>
      </c>
      <c r="CL128" s="26">
        <f>-Taxes!CL65</f>
        <v>0</v>
      </c>
      <c r="CM128" s="26">
        <f>-Taxes!CM65</f>
        <v>0</v>
      </c>
    </row>
    <row r="129" spans="2:91" x14ac:dyDescent="0.2">
      <c r="B129" s="196" t="s">
        <v>359</v>
      </c>
      <c r="C129" s="19" t="str">
        <f>Inputs!$J$16</f>
        <v>EUR</v>
      </c>
      <c r="D129" s="19" t="s">
        <v>19</v>
      </c>
      <c r="E129" s="27">
        <f t="shared" ca="1" si="132"/>
        <v>-498000</v>
      </c>
      <c r="F129" s="27">
        <f t="shared" ca="1" si="132"/>
        <v>0</v>
      </c>
      <c r="G129" s="27">
        <f t="shared" ca="1" si="132"/>
        <v>0</v>
      </c>
      <c r="H129" s="27">
        <f t="shared" ca="1" si="132"/>
        <v>0</v>
      </c>
      <c r="I129" s="27">
        <f t="shared" ca="1" si="132"/>
        <v>0</v>
      </c>
      <c r="J129" s="27"/>
      <c r="K129" s="27">
        <f t="shared" ca="1" si="133"/>
        <v>-233000</v>
      </c>
      <c r="L129" s="27">
        <f t="shared" ca="1" si="133"/>
        <v>-265000</v>
      </c>
      <c r="M129" s="27">
        <f t="shared" ca="1" si="133"/>
        <v>0</v>
      </c>
      <c r="N129" s="27">
        <f t="shared" ca="1" si="133"/>
        <v>0</v>
      </c>
      <c r="O129" s="27">
        <f t="shared" ca="1" si="133"/>
        <v>0</v>
      </c>
      <c r="P129" s="27">
        <f t="shared" ca="1" si="133"/>
        <v>0</v>
      </c>
      <c r="Q129" s="27">
        <f t="shared" ca="1" si="133"/>
        <v>0</v>
      </c>
      <c r="R129" s="27">
        <f t="shared" ca="1" si="133"/>
        <v>0</v>
      </c>
      <c r="S129" s="27">
        <f t="shared" ca="1" si="133"/>
        <v>0</v>
      </c>
      <c r="T129" s="27">
        <f t="shared" ca="1" si="133"/>
        <v>0</v>
      </c>
      <c r="U129" s="27">
        <f t="shared" ca="1" si="134"/>
        <v>0</v>
      </c>
      <c r="V129" s="27">
        <f t="shared" ca="1" si="134"/>
        <v>0</v>
      </c>
      <c r="W129" s="27">
        <f t="shared" ca="1" si="134"/>
        <v>0</v>
      </c>
      <c r="X129" s="27">
        <f t="shared" ca="1" si="134"/>
        <v>0</v>
      </c>
      <c r="Y129" s="27">
        <f t="shared" ca="1" si="134"/>
        <v>0</v>
      </c>
      <c r="Z129" s="27">
        <f t="shared" ca="1" si="134"/>
        <v>0</v>
      </c>
      <c r="AA129" s="27">
        <f t="shared" ca="1" si="134"/>
        <v>0</v>
      </c>
      <c r="AB129" s="27">
        <f t="shared" ca="1" si="134"/>
        <v>0</v>
      </c>
      <c r="AC129" s="27">
        <f t="shared" ca="1" si="134"/>
        <v>0</v>
      </c>
      <c r="AD129" s="27">
        <f t="shared" ca="1" si="134"/>
        <v>0</v>
      </c>
      <c r="AE129" s="27"/>
      <c r="AF129" s="26">
        <f t="shared" ref="AF129:BK129" ca="1" si="135">SUM(AF130:AF138)</f>
        <v>0</v>
      </c>
      <c r="AG129" s="26">
        <f t="shared" ca="1" si="135"/>
        <v>-23000</v>
      </c>
      <c r="AH129" s="26">
        <f t="shared" ca="1" si="135"/>
        <v>-210000</v>
      </c>
      <c r="AI129" s="26">
        <f t="shared" ca="1" si="135"/>
        <v>0</v>
      </c>
      <c r="AJ129" s="26">
        <f t="shared" ca="1" si="135"/>
        <v>-265000</v>
      </c>
      <c r="AK129" s="26">
        <f t="shared" ca="1" si="135"/>
        <v>0</v>
      </c>
      <c r="AL129" s="26">
        <f t="shared" ca="1" si="135"/>
        <v>0</v>
      </c>
      <c r="AM129" s="26">
        <f t="shared" ca="1" si="135"/>
        <v>0</v>
      </c>
      <c r="AN129" s="26">
        <f t="shared" ca="1" si="135"/>
        <v>0</v>
      </c>
      <c r="AO129" s="26">
        <f t="shared" ca="1" si="135"/>
        <v>0</v>
      </c>
      <c r="AP129" s="26">
        <f t="shared" ca="1" si="135"/>
        <v>0</v>
      </c>
      <c r="AQ129" s="26">
        <f t="shared" ca="1" si="135"/>
        <v>0</v>
      </c>
      <c r="AR129" s="26">
        <f t="shared" ca="1" si="135"/>
        <v>0</v>
      </c>
      <c r="AS129" s="26">
        <f t="shared" ca="1" si="135"/>
        <v>0</v>
      </c>
      <c r="AT129" s="26">
        <f t="shared" ca="1" si="135"/>
        <v>0</v>
      </c>
      <c r="AU129" s="26">
        <f t="shared" ca="1" si="135"/>
        <v>0</v>
      </c>
      <c r="AV129" s="26">
        <f t="shared" ca="1" si="135"/>
        <v>0</v>
      </c>
      <c r="AW129" s="26">
        <f t="shared" ca="1" si="135"/>
        <v>0</v>
      </c>
      <c r="AX129" s="26">
        <f t="shared" ca="1" si="135"/>
        <v>0</v>
      </c>
      <c r="AY129" s="26">
        <f t="shared" ca="1" si="135"/>
        <v>0</v>
      </c>
      <c r="AZ129" s="26">
        <f t="shared" ca="1" si="135"/>
        <v>0</v>
      </c>
      <c r="BA129" s="26">
        <f t="shared" ca="1" si="135"/>
        <v>0</v>
      </c>
      <c r="BB129" s="26">
        <f t="shared" ca="1" si="135"/>
        <v>0</v>
      </c>
      <c r="BC129" s="26">
        <f t="shared" ca="1" si="135"/>
        <v>0</v>
      </c>
      <c r="BD129" s="26">
        <f t="shared" ca="1" si="135"/>
        <v>0</v>
      </c>
      <c r="BE129" s="26">
        <f t="shared" ca="1" si="135"/>
        <v>0</v>
      </c>
      <c r="BF129" s="26">
        <f t="shared" ca="1" si="135"/>
        <v>0</v>
      </c>
      <c r="BG129" s="26">
        <f t="shared" ca="1" si="135"/>
        <v>0</v>
      </c>
      <c r="BH129" s="26">
        <f t="shared" ca="1" si="135"/>
        <v>0</v>
      </c>
      <c r="BI129" s="26">
        <f t="shared" ca="1" si="135"/>
        <v>0</v>
      </c>
      <c r="BJ129" s="26">
        <f t="shared" ca="1" si="135"/>
        <v>0</v>
      </c>
      <c r="BK129" s="26">
        <f t="shared" ca="1" si="135"/>
        <v>0</v>
      </c>
      <c r="BL129" s="26">
        <f t="shared" ref="BL129:CM129" ca="1" si="136">SUM(BL130:BL138)</f>
        <v>0</v>
      </c>
      <c r="BM129" s="26">
        <f t="shared" ca="1" si="136"/>
        <v>0</v>
      </c>
      <c r="BN129" s="26">
        <f t="shared" ca="1" si="136"/>
        <v>0</v>
      </c>
      <c r="BO129" s="26">
        <f t="shared" ca="1" si="136"/>
        <v>0</v>
      </c>
      <c r="BP129" s="26">
        <f t="shared" ca="1" si="136"/>
        <v>0</v>
      </c>
      <c r="BQ129" s="26">
        <f t="shared" ca="1" si="136"/>
        <v>0</v>
      </c>
      <c r="BR129" s="26">
        <f t="shared" ca="1" si="136"/>
        <v>0</v>
      </c>
      <c r="BS129" s="26">
        <f t="shared" ca="1" si="136"/>
        <v>0</v>
      </c>
      <c r="BT129" s="26">
        <f t="shared" ca="1" si="136"/>
        <v>0</v>
      </c>
      <c r="BU129" s="26">
        <f t="shared" ca="1" si="136"/>
        <v>0</v>
      </c>
      <c r="BV129" s="26">
        <f t="shared" ca="1" si="136"/>
        <v>0</v>
      </c>
      <c r="BW129" s="26">
        <f t="shared" ca="1" si="136"/>
        <v>0</v>
      </c>
      <c r="BX129" s="26">
        <f t="shared" ca="1" si="136"/>
        <v>0</v>
      </c>
      <c r="BY129" s="26">
        <f t="shared" ca="1" si="136"/>
        <v>0</v>
      </c>
      <c r="BZ129" s="26">
        <f t="shared" ca="1" si="136"/>
        <v>0</v>
      </c>
      <c r="CA129" s="26">
        <f t="shared" ca="1" si="136"/>
        <v>0</v>
      </c>
      <c r="CB129" s="26">
        <f t="shared" ca="1" si="136"/>
        <v>0</v>
      </c>
      <c r="CC129" s="26">
        <f t="shared" ca="1" si="136"/>
        <v>0</v>
      </c>
      <c r="CD129" s="26">
        <f t="shared" ca="1" si="136"/>
        <v>0</v>
      </c>
      <c r="CE129" s="26">
        <f t="shared" ca="1" si="136"/>
        <v>0</v>
      </c>
      <c r="CF129" s="26">
        <f t="shared" ca="1" si="136"/>
        <v>0</v>
      </c>
      <c r="CG129" s="26">
        <f t="shared" ca="1" si="136"/>
        <v>0</v>
      </c>
      <c r="CH129" s="26">
        <f t="shared" ca="1" si="136"/>
        <v>0</v>
      </c>
      <c r="CI129" s="26">
        <f t="shared" ca="1" si="136"/>
        <v>0</v>
      </c>
      <c r="CJ129" s="26">
        <f t="shared" ca="1" si="136"/>
        <v>0</v>
      </c>
      <c r="CK129" s="26">
        <f t="shared" ca="1" si="136"/>
        <v>0</v>
      </c>
      <c r="CL129" s="26">
        <f t="shared" ca="1" si="136"/>
        <v>0</v>
      </c>
      <c r="CM129" s="26">
        <f t="shared" ca="1" si="136"/>
        <v>0</v>
      </c>
    </row>
    <row r="130" spans="2:91" hidden="1" x14ac:dyDescent="0.2">
      <c r="B130" s="242" t="str">
        <f>Inputs!JF9</f>
        <v>Building</v>
      </c>
      <c r="C130" s="19" t="str">
        <f>Inputs!$J$16</f>
        <v>EUR</v>
      </c>
      <c r="D130" s="19" t="s">
        <v>19</v>
      </c>
      <c r="E130" s="27">
        <f t="shared" ca="1" si="132"/>
        <v>-150000</v>
      </c>
      <c r="F130" s="27">
        <f t="shared" ca="1" si="132"/>
        <v>0</v>
      </c>
      <c r="G130" s="27">
        <f t="shared" ca="1" si="132"/>
        <v>0</v>
      </c>
      <c r="H130" s="27">
        <f t="shared" ca="1" si="132"/>
        <v>0</v>
      </c>
      <c r="I130" s="27">
        <f t="shared" ca="1" si="132"/>
        <v>0</v>
      </c>
      <c r="J130" s="27"/>
      <c r="K130" s="27">
        <f t="shared" ca="1" si="133"/>
        <v>-150000</v>
      </c>
      <c r="L130" s="27">
        <f t="shared" ca="1" si="133"/>
        <v>0</v>
      </c>
      <c r="M130" s="27">
        <f t="shared" ca="1" si="133"/>
        <v>0</v>
      </c>
      <c r="N130" s="27">
        <f t="shared" ca="1" si="133"/>
        <v>0</v>
      </c>
      <c r="O130" s="27">
        <f t="shared" ca="1" si="133"/>
        <v>0</v>
      </c>
      <c r="P130" s="27">
        <f t="shared" ca="1" si="133"/>
        <v>0</v>
      </c>
      <c r="Q130" s="27">
        <f t="shared" ca="1" si="133"/>
        <v>0</v>
      </c>
      <c r="R130" s="27">
        <f t="shared" ca="1" si="133"/>
        <v>0</v>
      </c>
      <c r="S130" s="27">
        <f t="shared" ca="1" si="133"/>
        <v>0</v>
      </c>
      <c r="T130" s="27">
        <f t="shared" ca="1" si="133"/>
        <v>0</v>
      </c>
      <c r="U130" s="27">
        <f t="shared" ca="1" si="134"/>
        <v>0</v>
      </c>
      <c r="V130" s="27">
        <f t="shared" ca="1" si="134"/>
        <v>0</v>
      </c>
      <c r="W130" s="27">
        <f t="shared" ca="1" si="134"/>
        <v>0</v>
      </c>
      <c r="X130" s="27">
        <f t="shared" ca="1" si="134"/>
        <v>0</v>
      </c>
      <c r="Y130" s="27">
        <f t="shared" ca="1" si="134"/>
        <v>0</v>
      </c>
      <c r="Z130" s="27">
        <f t="shared" ca="1" si="134"/>
        <v>0</v>
      </c>
      <c r="AA130" s="27">
        <f t="shared" ca="1" si="134"/>
        <v>0</v>
      </c>
      <c r="AB130" s="27">
        <f t="shared" ca="1" si="134"/>
        <v>0</v>
      </c>
      <c r="AC130" s="27">
        <f t="shared" ca="1" si="134"/>
        <v>0</v>
      </c>
      <c r="AD130" s="27">
        <f t="shared" ca="1" si="134"/>
        <v>0</v>
      </c>
      <c r="AE130" s="27"/>
      <c r="AF130" s="26">
        <f ca="1">-OFFSET(AF119,0,Settings!$BX47)*(1+Inputs!$IU$26)</f>
        <v>0</v>
      </c>
      <c r="AG130" s="26">
        <f ca="1">-OFFSET(AG119,0,Settings!$BX47)*(1+Inputs!$IU$26)</f>
        <v>0</v>
      </c>
      <c r="AH130" s="26">
        <f ca="1">-OFFSET(AH119,0,Settings!$BX47)*(1+Inputs!$IU$26)</f>
        <v>-150000</v>
      </c>
      <c r="AI130" s="26">
        <f ca="1">-OFFSET(AI119,0,Settings!$BX47)*(1+Inputs!$IU$26)</f>
        <v>0</v>
      </c>
      <c r="AJ130" s="26">
        <f ca="1">-OFFSET(AJ119,0,Settings!$BX47)*(1+Inputs!$IU$26)</f>
        <v>0</v>
      </c>
      <c r="AK130" s="26">
        <f ca="1">-OFFSET(AK119,0,Settings!$BX47)*(1+Inputs!$IU$26)</f>
        <v>0</v>
      </c>
      <c r="AL130" s="26">
        <f ca="1">-OFFSET(AL119,0,Settings!$BX47)*(1+Inputs!$IU$26)</f>
        <v>0</v>
      </c>
      <c r="AM130" s="26">
        <f ca="1">-OFFSET(AM119,0,Settings!$BX47)*(1+Inputs!$IU$26)</f>
        <v>0</v>
      </c>
      <c r="AN130" s="26">
        <f ca="1">-OFFSET(AN119,0,Settings!$BX47)*(1+Inputs!$IU$26)</f>
        <v>0</v>
      </c>
      <c r="AO130" s="26">
        <f ca="1">-OFFSET(AO119,0,Settings!$BX47)*(1+Inputs!$IU$26)</f>
        <v>0</v>
      </c>
      <c r="AP130" s="26">
        <f ca="1">-OFFSET(AP119,0,Settings!$BX47)*(1+Inputs!$IU$26)</f>
        <v>0</v>
      </c>
      <c r="AQ130" s="26">
        <f ca="1">-OFFSET(AQ119,0,Settings!$BX47)*(1+Inputs!$IU$26)</f>
        <v>0</v>
      </c>
      <c r="AR130" s="26">
        <f ca="1">-OFFSET(AR119,0,Settings!$BX47)*(1+Inputs!$IU$26)</f>
        <v>0</v>
      </c>
      <c r="AS130" s="26">
        <f ca="1">-OFFSET(AS119,0,Settings!$BX47)*(1+Inputs!$IU$26)</f>
        <v>0</v>
      </c>
      <c r="AT130" s="26">
        <f ca="1">-OFFSET(AT119,0,Settings!$BX47)*(1+Inputs!$IU$26)</f>
        <v>0</v>
      </c>
      <c r="AU130" s="26">
        <f ca="1">-OFFSET(AU119,0,Settings!$BX47)*(1+Inputs!$IU$26)</f>
        <v>0</v>
      </c>
      <c r="AV130" s="26">
        <f ca="1">-OFFSET(AV119,0,Settings!$BX47)*(1+Inputs!$IU$26)</f>
        <v>0</v>
      </c>
      <c r="AW130" s="26">
        <f ca="1">-OFFSET(AW119,0,Settings!$BX47)*(1+Inputs!$IU$26)</f>
        <v>0</v>
      </c>
      <c r="AX130" s="26">
        <f ca="1">-OFFSET(AX119,0,Settings!$BX47)*(1+Inputs!$IU$26)</f>
        <v>0</v>
      </c>
      <c r="AY130" s="26">
        <f ca="1">-OFFSET(AY119,0,Settings!$BX47)*(1+Inputs!$IU$26)</f>
        <v>0</v>
      </c>
      <c r="AZ130" s="26">
        <f ca="1">-OFFSET(AZ119,0,Settings!$BX47)*(1+Inputs!$IU$26)</f>
        <v>0</v>
      </c>
      <c r="BA130" s="26">
        <f ca="1">-OFFSET(BA119,0,Settings!$BX47)*(1+Inputs!$IU$26)</f>
        <v>0</v>
      </c>
      <c r="BB130" s="26">
        <f ca="1">-OFFSET(BB119,0,Settings!$BX47)*(1+Inputs!$IU$26)</f>
        <v>0</v>
      </c>
      <c r="BC130" s="26">
        <f ca="1">-OFFSET(BC119,0,Settings!$BX47)*(1+Inputs!$IU$26)</f>
        <v>0</v>
      </c>
      <c r="BD130" s="26">
        <f ca="1">-OFFSET(BD119,0,Settings!$BX47)*(1+Inputs!$IU$26)</f>
        <v>0</v>
      </c>
      <c r="BE130" s="26">
        <f ca="1">-OFFSET(BE119,0,Settings!$BX47)*(1+Inputs!$IU$26)</f>
        <v>0</v>
      </c>
      <c r="BF130" s="26">
        <f ca="1">-OFFSET(BF119,0,Settings!$BX47)*(1+Inputs!$IU$26)</f>
        <v>0</v>
      </c>
      <c r="BG130" s="26">
        <f ca="1">-OFFSET(BG119,0,Settings!$BX47)*(1+Inputs!$IU$26)</f>
        <v>0</v>
      </c>
      <c r="BH130" s="26">
        <f ca="1">-OFFSET(BH119,0,Settings!$BX47)*(1+Inputs!$IU$26)</f>
        <v>0</v>
      </c>
      <c r="BI130" s="26">
        <f ca="1">-OFFSET(BI119,0,Settings!$BX47)*(1+Inputs!$IU$26)</f>
        <v>0</v>
      </c>
      <c r="BJ130" s="26">
        <f ca="1">-OFFSET(BJ119,0,Settings!$BX47)*(1+Inputs!$IU$26)</f>
        <v>0</v>
      </c>
      <c r="BK130" s="26">
        <f ca="1">-OFFSET(BK119,0,Settings!$BX47)*(1+Inputs!$IU$26)</f>
        <v>0</v>
      </c>
      <c r="BL130" s="26">
        <f ca="1">-OFFSET(BL119,0,Settings!$BX47)*(1+Inputs!$IU$26)</f>
        <v>0</v>
      </c>
      <c r="BM130" s="26">
        <f ca="1">-OFFSET(BM119,0,Settings!$BX47)*(1+Inputs!$IU$26)</f>
        <v>0</v>
      </c>
      <c r="BN130" s="26">
        <f ca="1">-OFFSET(BN119,0,Settings!$BX47)*(1+Inputs!$IU$26)</f>
        <v>0</v>
      </c>
      <c r="BO130" s="26">
        <f ca="1">-OFFSET(BO119,0,Settings!$BX47)*(1+Inputs!$IU$26)</f>
        <v>0</v>
      </c>
      <c r="BP130" s="26">
        <f ca="1">-OFFSET(BP119,0,Settings!$BX47)*(1+Inputs!$IU$26)</f>
        <v>0</v>
      </c>
      <c r="BQ130" s="26">
        <f ca="1">-OFFSET(BQ119,0,Settings!$BX47)*(1+Inputs!$IU$26)</f>
        <v>0</v>
      </c>
      <c r="BR130" s="26">
        <f ca="1">-OFFSET(BR119,0,Settings!$BX47)*(1+Inputs!$IU$26)</f>
        <v>0</v>
      </c>
      <c r="BS130" s="26">
        <f ca="1">-OFFSET(BS119,0,Settings!$BX47)*(1+Inputs!$IU$26)</f>
        <v>0</v>
      </c>
      <c r="BT130" s="26">
        <f ca="1">-OFFSET(BT119,0,Settings!$BX47)*(1+Inputs!$IU$26)</f>
        <v>0</v>
      </c>
      <c r="BU130" s="26">
        <f ca="1">-OFFSET(BU119,0,Settings!$BX47)*(1+Inputs!$IU$26)</f>
        <v>0</v>
      </c>
      <c r="BV130" s="26">
        <f ca="1">-OFFSET(BV119,0,Settings!$BX47)*(1+Inputs!$IU$26)</f>
        <v>0</v>
      </c>
      <c r="BW130" s="26">
        <f ca="1">-OFFSET(BW119,0,Settings!$BX47)*(1+Inputs!$IU$26)</f>
        <v>0</v>
      </c>
      <c r="BX130" s="26">
        <f ca="1">-OFFSET(BX119,0,Settings!$BX47)*(1+Inputs!$IU$26)</f>
        <v>0</v>
      </c>
      <c r="BY130" s="26">
        <f ca="1">-OFFSET(BY119,0,Settings!$BX47)*(1+Inputs!$IU$26)</f>
        <v>0</v>
      </c>
      <c r="BZ130" s="26">
        <f ca="1">-OFFSET(BZ119,0,Settings!$BX47)*(1+Inputs!$IU$26)</f>
        <v>0</v>
      </c>
      <c r="CA130" s="26">
        <f ca="1">-OFFSET(CA119,0,Settings!$BX47)*(1+Inputs!$IU$26)</f>
        <v>0</v>
      </c>
      <c r="CB130" s="26">
        <f ca="1">-OFFSET(CB119,0,Settings!$BX47)*(1+Inputs!$IU$26)</f>
        <v>0</v>
      </c>
      <c r="CC130" s="26">
        <f ca="1">-OFFSET(CC119,0,Settings!$BX47)*(1+Inputs!$IU$26)</f>
        <v>0</v>
      </c>
      <c r="CD130" s="26">
        <f ca="1">-OFFSET(CD119,0,Settings!$BX47)*(1+Inputs!$IU$26)</f>
        <v>0</v>
      </c>
      <c r="CE130" s="26">
        <f ca="1">-OFFSET(CE119,0,Settings!$BX47)*(1+Inputs!$IU$26)</f>
        <v>0</v>
      </c>
      <c r="CF130" s="26">
        <f ca="1">-OFFSET(CF119,0,Settings!$BX47)*(1+Inputs!$IU$26)</f>
        <v>0</v>
      </c>
      <c r="CG130" s="26">
        <f ca="1">-OFFSET(CG119,0,Settings!$BX47)*(1+Inputs!$IU$26)</f>
        <v>0</v>
      </c>
      <c r="CH130" s="26">
        <f ca="1">-OFFSET(CH119,0,Settings!$BX47)*(1+Inputs!$IU$26)</f>
        <v>0</v>
      </c>
      <c r="CI130" s="26">
        <f ca="1">-OFFSET(CI119,0,Settings!$BX47)*(1+Inputs!$IU$26)</f>
        <v>0</v>
      </c>
      <c r="CJ130" s="26">
        <f ca="1">-OFFSET(CJ119,0,Settings!$BX47)*(1+Inputs!$IU$26)</f>
        <v>0</v>
      </c>
      <c r="CK130" s="26">
        <f ca="1">-OFFSET(CK119,0,Settings!$BX47)*(1+Inputs!$IU$26)</f>
        <v>0</v>
      </c>
      <c r="CL130" s="26">
        <f ca="1">-OFFSET(CL119,0,Settings!$BX47)*(1+Inputs!$IU$26)</f>
        <v>0</v>
      </c>
      <c r="CM130" s="26">
        <f ca="1">-OFFSET(CM119,0,Settings!$BX47)*(1+Inputs!$IU$26)</f>
        <v>0</v>
      </c>
    </row>
    <row r="131" spans="2:91" hidden="1" x14ac:dyDescent="0.2">
      <c r="B131" s="242" t="str">
        <f>Inputs!JF10</f>
        <v>Furniture for dining area</v>
      </c>
      <c r="C131" s="19" t="str">
        <f>Inputs!$J$16</f>
        <v>EUR</v>
      </c>
      <c r="D131" s="19" t="s">
        <v>19</v>
      </c>
      <c r="E131" s="27">
        <f t="shared" ca="1" si="132"/>
        <v>-55000</v>
      </c>
      <c r="F131" s="27">
        <f t="shared" ca="1" si="132"/>
        <v>0</v>
      </c>
      <c r="G131" s="27">
        <f t="shared" ca="1" si="132"/>
        <v>0</v>
      </c>
      <c r="H131" s="27">
        <f t="shared" ca="1" si="132"/>
        <v>0</v>
      </c>
      <c r="I131" s="27">
        <f t="shared" ca="1" si="132"/>
        <v>0</v>
      </c>
      <c r="J131" s="27"/>
      <c r="K131" s="27">
        <f t="shared" ca="1" si="133"/>
        <v>-55000</v>
      </c>
      <c r="L131" s="27">
        <f t="shared" ca="1" si="133"/>
        <v>0</v>
      </c>
      <c r="M131" s="27">
        <f t="shared" ca="1" si="133"/>
        <v>0</v>
      </c>
      <c r="N131" s="27">
        <f t="shared" ca="1" si="133"/>
        <v>0</v>
      </c>
      <c r="O131" s="27">
        <f t="shared" ca="1" si="133"/>
        <v>0</v>
      </c>
      <c r="P131" s="27">
        <f t="shared" ca="1" si="133"/>
        <v>0</v>
      </c>
      <c r="Q131" s="27">
        <f t="shared" ca="1" si="133"/>
        <v>0</v>
      </c>
      <c r="R131" s="27">
        <f t="shared" ca="1" si="133"/>
        <v>0</v>
      </c>
      <c r="S131" s="27">
        <f t="shared" ca="1" si="133"/>
        <v>0</v>
      </c>
      <c r="T131" s="27">
        <f t="shared" ca="1" si="133"/>
        <v>0</v>
      </c>
      <c r="U131" s="27">
        <f t="shared" ca="1" si="134"/>
        <v>0</v>
      </c>
      <c r="V131" s="27">
        <f t="shared" ca="1" si="134"/>
        <v>0</v>
      </c>
      <c r="W131" s="27">
        <f t="shared" ca="1" si="134"/>
        <v>0</v>
      </c>
      <c r="X131" s="27">
        <f t="shared" ca="1" si="134"/>
        <v>0</v>
      </c>
      <c r="Y131" s="27">
        <f t="shared" ca="1" si="134"/>
        <v>0</v>
      </c>
      <c r="Z131" s="27">
        <f t="shared" ca="1" si="134"/>
        <v>0</v>
      </c>
      <c r="AA131" s="27">
        <f t="shared" ca="1" si="134"/>
        <v>0</v>
      </c>
      <c r="AB131" s="27">
        <f t="shared" ca="1" si="134"/>
        <v>0</v>
      </c>
      <c r="AC131" s="27">
        <f t="shared" ca="1" si="134"/>
        <v>0</v>
      </c>
      <c r="AD131" s="27">
        <f t="shared" ca="1" si="134"/>
        <v>0</v>
      </c>
      <c r="AE131" s="27"/>
      <c r="AF131" s="26">
        <f ca="1">-OFFSET(AF120,0,Settings!$BX48)*(1+Inputs!$IU$26)</f>
        <v>0</v>
      </c>
      <c r="AG131" s="26">
        <f ca="1">-OFFSET(AG120,0,Settings!$BX48)*(1+Inputs!$IU$26)</f>
        <v>0</v>
      </c>
      <c r="AH131" s="26">
        <f ca="1">-OFFSET(AH120,0,Settings!$BX48)*(1+Inputs!$IU$26)</f>
        <v>-55000</v>
      </c>
      <c r="AI131" s="26">
        <f ca="1">-OFFSET(AI120,0,Settings!$BX48)*(1+Inputs!$IU$26)</f>
        <v>0</v>
      </c>
      <c r="AJ131" s="26">
        <f ca="1">-OFFSET(AJ120,0,Settings!$BX48)*(1+Inputs!$IU$26)</f>
        <v>0</v>
      </c>
      <c r="AK131" s="26">
        <f ca="1">-OFFSET(AK120,0,Settings!$BX48)*(1+Inputs!$IU$26)</f>
        <v>0</v>
      </c>
      <c r="AL131" s="26">
        <f ca="1">-OFFSET(AL120,0,Settings!$BX48)*(1+Inputs!$IU$26)</f>
        <v>0</v>
      </c>
      <c r="AM131" s="26">
        <f ca="1">-OFFSET(AM120,0,Settings!$BX48)*(1+Inputs!$IU$26)</f>
        <v>0</v>
      </c>
      <c r="AN131" s="26">
        <f ca="1">-OFFSET(AN120,0,Settings!$BX48)*(1+Inputs!$IU$26)</f>
        <v>0</v>
      </c>
      <c r="AO131" s="26">
        <f ca="1">-OFFSET(AO120,0,Settings!$BX48)*(1+Inputs!$IU$26)</f>
        <v>0</v>
      </c>
      <c r="AP131" s="26">
        <f ca="1">-OFFSET(AP120,0,Settings!$BX48)*(1+Inputs!$IU$26)</f>
        <v>0</v>
      </c>
      <c r="AQ131" s="26">
        <f ca="1">-OFFSET(AQ120,0,Settings!$BX48)*(1+Inputs!$IU$26)</f>
        <v>0</v>
      </c>
      <c r="AR131" s="26">
        <f ca="1">-OFFSET(AR120,0,Settings!$BX48)*(1+Inputs!$IU$26)</f>
        <v>0</v>
      </c>
      <c r="AS131" s="26">
        <f ca="1">-OFFSET(AS120,0,Settings!$BX48)*(1+Inputs!$IU$26)</f>
        <v>0</v>
      </c>
      <c r="AT131" s="26">
        <f ca="1">-OFFSET(AT120,0,Settings!$BX48)*(1+Inputs!$IU$26)</f>
        <v>0</v>
      </c>
      <c r="AU131" s="26">
        <f ca="1">-OFFSET(AU120,0,Settings!$BX48)*(1+Inputs!$IU$26)</f>
        <v>0</v>
      </c>
      <c r="AV131" s="26">
        <f ca="1">-OFFSET(AV120,0,Settings!$BX48)*(1+Inputs!$IU$26)</f>
        <v>0</v>
      </c>
      <c r="AW131" s="26">
        <f ca="1">-OFFSET(AW120,0,Settings!$BX48)*(1+Inputs!$IU$26)</f>
        <v>0</v>
      </c>
      <c r="AX131" s="26">
        <f ca="1">-OFFSET(AX120,0,Settings!$BX48)*(1+Inputs!$IU$26)</f>
        <v>0</v>
      </c>
      <c r="AY131" s="26">
        <f ca="1">-OFFSET(AY120,0,Settings!$BX48)*(1+Inputs!$IU$26)</f>
        <v>0</v>
      </c>
      <c r="AZ131" s="26">
        <f ca="1">-OFFSET(AZ120,0,Settings!$BX48)*(1+Inputs!$IU$26)</f>
        <v>0</v>
      </c>
      <c r="BA131" s="26">
        <f ca="1">-OFFSET(BA120,0,Settings!$BX48)*(1+Inputs!$IU$26)</f>
        <v>0</v>
      </c>
      <c r="BB131" s="26">
        <f ca="1">-OFFSET(BB120,0,Settings!$BX48)*(1+Inputs!$IU$26)</f>
        <v>0</v>
      </c>
      <c r="BC131" s="26">
        <f ca="1">-OFFSET(BC120,0,Settings!$BX48)*(1+Inputs!$IU$26)</f>
        <v>0</v>
      </c>
      <c r="BD131" s="26">
        <f ca="1">-OFFSET(BD120,0,Settings!$BX48)*(1+Inputs!$IU$26)</f>
        <v>0</v>
      </c>
      <c r="BE131" s="26">
        <f ca="1">-OFFSET(BE120,0,Settings!$BX48)*(1+Inputs!$IU$26)</f>
        <v>0</v>
      </c>
      <c r="BF131" s="26">
        <f ca="1">-OFFSET(BF120,0,Settings!$BX48)*(1+Inputs!$IU$26)</f>
        <v>0</v>
      </c>
      <c r="BG131" s="26">
        <f ca="1">-OFFSET(BG120,0,Settings!$BX48)*(1+Inputs!$IU$26)</f>
        <v>0</v>
      </c>
      <c r="BH131" s="26">
        <f ca="1">-OFFSET(BH120,0,Settings!$BX48)*(1+Inputs!$IU$26)</f>
        <v>0</v>
      </c>
      <c r="BI131" s="26">
        <f ca="1">-OFFSET(BI120,0,Settings!$BX48)*(1+Inputs!$IU$26)</f>
        <v>0</v>
      </c>
      <c r="BJ131" s="26">
        <f ca="1">-OFFSET(BJ120,0,Settings!$BX48)*(1+Inputs!$IU$26)</f>
        <v>0</v>
      </c>
      <c r="BK131" s="26">
        <f ca="1">-OFFSET(BK120,0,Settings!$BX48)*(1+Inputs!$IU$26)</f>
        <v>0</v>
      </c>
      <c r="BL131" s="26">
        <f ca="1">-OFFSET(BL120,0,Settings!$BX48)*(1+Inputs!$IU$26)</f>
        <v>0</v>
      </c>
      <c r="BM131" s="26">
        <f ca="1">-OFFSET(BM120,0,Settings!$BX48)*(1+Inputs!$IU$26)</f>
        <v>0</v>
      </c>
      <c r="BN131" s="26">
        <f ca="1">-OFFSET(BN120,0,Settings!$BX48)*(1+Inputs!$IU$26)</f>
        <v>0</v>
      </c>
      <c r="BO131" s="26">
        <f ca="1">-OFFSET(BO120,0,Settings!$BX48)*(1+Inputs!$IU$26)</f>
        <v>0</v>
      </c>
      <c r="BP131" s="26">
        <f ca="1">-OFFSET(BP120,0,Settings!$BX48)*(1+Inputs!$IU$26)</f>
        <v>0</v>
      </c>
      <c r="BQ131" s="26">
        <f ca="1">-OFFSET(BQ120,0,Settings!$BX48)*(1+Inputs!$IU$26)</f>
        <v>0</v>
      </c>
      <c r="BR131" s="26">
        <f ca="1">-OFFSET(BR120,0,Settings!$BX48)*(1+Inputs!$IU$26)</f>
        <v>0</v>
      </c>
      <c r="BS131" s="26">
        <f ca="1">-OFFSET(BS120,0,Settings!$BX48)*(1+Inputs!$IU$26)</f>
        <v>0</v>
      </c>
      <c r="BT131" s="26">
        <f ca="1">-OFFSET(BT120,0,Settings!$BX48)*(1+Inputs!$IU$26)</f>
        <v>0</v>
      </c>
      <c r="BU131" s="26">
        <f ca="1">-OFFSET(BU120,0,Settings!$BX48)*(1+Inputs!$IU$26)</f>
        <v>0</v>
      </c>
      <c r="BV131" s="26">
        <f ca="1">-OFFSET(BV120,0,Settings!$BX48)*(1+Inputs!$IU$26)</f>
        <v>0</v>
      </c>
      <c r="BW131" s="26">
        <f ca="1">-OFFSET(BW120,0,Settings!$BX48)*(1+Inputs!$IU$26)</f>
        <v>0</v>
      </c>
      <c r="BX131" s="26">
        <f ca="1">-OFFSET(BX120,0,Settings!$BX48)*(1+Inputs!$IU$26)</f>
        <v>0</v>
      </c>
      <c r="BY131" s="26">
        <f ca="1">-OFFSET(BY120,0,Settings!$BX48)*(1+Inputs!$IU$26)</f>
        <v>0</v>
      </c>
      <c r="BZ131" s="26">
        <f ca="1">-OFFSET(BZ120,0,Settings!$BX48)*(1+Inputs!$IU$26)</f>
        <v>0</v>
      </c>
      <c r="CA131" s="26">
        <f ca="1">-OFFSET(CA120,0,Settings!$BX48)*(1+Inputs!$IU$26)</f>
        <v>0</v>
      </c>
      <c r="CB131" s="26">
        <f ca="1">-OFFSET(CB120,0,Settings!$BX48)*(1+Inputs!$IU$26)</f>
        <v>0</v>
      </c>
      <c r="CC131" s="26">
        <f ca="1">-OFFSET(CC120,0,Settings!$BX48)*(1+Inputs!$IU$26)</f>
        <v>0</v>
      </c>
      <c r="CD131" s="26">
        <f ca="1">-OFFSET(CD120,0,Settings!$BX48)*(1+Inputs!$IU$26)</f>
        <v>0</v>
      </c>
      <c r="CE131" s="26">
        <f ca="1">-OFFSET(CE120,0,Settings!$BX48)*(1+Inputs!$IU$26)</f>
        <v>0</v>
      </c>
      <c r="CF131" s="26">
        <f ca="1">-OFFSET(CF120,0,Settings!$BX48)*(1+Inputs!$IU$26)</f>
        <v>0</v>
      </c>
      <c r="CG131" s="26">
        <f ca="1">-OFFSET(CG120,0,Settings!$BX48)*(1+Inputs!$IU$26)</f>
        <v>0</v>
      </c>
      <c r="CH131" s="26">
        <f ca="1">-OFFSET(CH120,0,Settings!$BX48)*(1+Inputs!$IU$26)</f>
        <v>0</v>
      </c>
      <c r="CI131" s="26">
        <f ca="1">-OFFSET(CI120,0,Settings!$BX48)*(1+Inputs!$IU$26)</f>
        <v>0</v>
      </c>
      <c r="CJ131" s="26">
        <f ca="1">-OFFSET(CJ120,0,Settings!$BX48)*(1+Inputs!$IU$26)</f>
        <v>0</v>
      </c>
      <c r="CK131" s="26">
        <f ca="1">-OFFSET(CK120,0,Settings!$BX48)*(1+Inputs!$IU$26)</f>
        <v>0</v>
      </c>
      <c r="CL131" s="26">
        <f ca="1">-OFFSET(CL120,0,Settings!$BX48)*(1+Inputs!$IU$26)</f>
        <v>0</v>
      </c>
      <c r="CM131" s="26">
        <f ca="1">-OFFSET(CM120,0,Settings!$BX48)*(1+Inputs!$IU$26)</f>
        <v>0</v>
      </c>
    </row>
    <row r="132" spans="2:91" hidden="1" x14ac:dyDescent="0.2">
      <c r="B132" s="242" t="str">
        <f>Inputs!JF11</f>
        <v>Other</v>
      </c>
      <c r="C132" s="19" t="str">
        <f>Inputs!$J$16</f>
        <v>EUR</v>
      </c>
      <c r="D132" s="19" t="s">
        <v>19</v>
      </c>
      <c r="E132" s="27">
        <f t="shared" ca="1" si="132"/>
        <v>-5000</v>
      </c>
      <c r="F132" s="27">
        <f t="shared" ca="1" si="132"/>
        <v>0</v>
      </c>
      <c r="G132" s="27">
        <f t="shared" ca="1" si="132"/>
        <v>0</v>
      </c>
      <c r="H132" s="27">
        <f t="shared" ca="1" si="132"/>
        <v>0</v>
      </c>
      <c r="I132" s="27">
        <f t="shared" ca="1" si="132"/>
        <v>0</v>
      </c>
      <c r="J132" s="27"/>
      <c r="K132" s="27">
        <f t="shared" ca="1" si="133"/>
        <v>-5000</v>
      </c>
      <c r="L132" s="27">
        <f t="shared" ca="1" si="133"/>
        <v>0</v>
      </c>
      <c r="M132" s="27">
        <f t="shared" ca="1" si="133"/>
        <v>0</v>
      </c>
      <c r="N132" s="27">
        <f t="shared" ca="1" si="133"/>
        <v>0</v>
      </c>
      <c r="O132" s="27">
        <f t="shared" ca="1" si="133"/>
        <v>0</v>
      </c>
      <c r="P132" s="27">
        <f t="shared" ca="1" si="133"/>
        <v>0</v>
      </c>
      <c r="Q132" s="27">
        <f t="shared" ca="1" si="133"/>
        <v>0</v>
      </c>
      <c r="R132" s="27">
        <f t="shared" ca="1" si="133"/>
        <v>0</v>
      </c>
      <c r="S132" s="27">
        <f t="shared" ca="1" si="133"/>
        <v>0</v>
      </c>
      <c r="T132" s="27">
        <f t="shared" ca="1" si="133"/>
        <v>0</v>
      </c>
      <c r="U132" s="27">
        <f t="shared" ca="1" si="134"/>
        <v>0</v>
      </c>
      <c r="V132" s="27">
        <f t="shared" ca="1" si="134"/>
        <v>0</v>
      </c>
      <c r="W132" s="27">
        <f t="shared" ca="1" si="134"/>
        <v>0</v>
      </c>
      <c r="X132" s="27">
        <f t="shared" ca="1" si="134"/>
        <v>0</v>
      </c>
      <c r="Y132" s="27">
        <f t="shared" ca="1" si="134"/>
        <v>0</v>
      </c>
      <c r="Z132" s="27">
        <f t="shared" ca="1" si="134"/>
        <v>0</v>
      </c>
      <c r="AA132" s="27">
        <f t="shared" ca="1" si="134"/>
        <v>0</v>
      </c>
      <c r="AB132" s="27">
        <f t="shared" ca="1" si="134"/>
        <v>0</v>
      </c>
      <c r="AC132" s="27">
        <f t="shared" ca="1" si="134"/>
        <v>0</v>
      </c>
      <c r="AD132" s="27">
        <f t="shared" ca="1" si="134"/>
        <v>0</v>
      </c>
      <c r="AE132" s="27"/>
      <c r="AF132" s="26">
        <f ca="1">-OFFSET(AF121,0,Settings!$BX49)*(1+Inputs!$IU$26)</f>
        <v>0</v>
      </c>
      <c r="AG132" s="26">
        <f ca="1">-OFFSET(AG121,0,Settings!$BX49)*(1+Inputs!$IU$26)</f>
        <v>0</v>
      </c>
      <c r="AH132" s="26">
        <f ca="1">-OFFSET(AH121,0,Settings!$BX49)*(1+Inputs!$IU$26)</f>
        <v>-5000</v>
      </c>
      <c r="AI132" s="26">
        <f ca="1">-OFFSET(AI121,0,Settings!$BX49)*(1+Inputs!$IU$26)</f>
        <v>0</v>
      </c>
      <c r="AJ132" s="26">
        <f ca="1">-OFFSET(AJ121,0,Settings!$BX49)*(1+Inputs!$IU$26)</f>
        <v>0</v>
      </c>
      <c r="AK132" s="26">
        <f ca="1">-OFFSET(AK121,0,Settings!$BX49)*(1+Inputs!$IU$26)</f>
        <v>0</v>
      </c>
      <c r="AL132" s="26">
        <f ca="1">-OFFSET(AL121,0,Settings!$BX49)*(1+Inputs!$IU$26)</f>
        <v>0</v>
      </c>
      <c r="AM132" s="26">
        <f ca="1">-OFFSET(AM121,0,Settings!$BX49)*(1+Inputs!$IU$26)</f>
        <v>0</v>
      </c>
      <c r="AN132" s="26">
        <f ca="1">-OFFSET(AN121,0,Settings!$BX49)*(1+Inputs!$IU$26)</f>
        <v>0</v>
      </c>
      <c r="AO132" s="26">
        <f ca="1">-OFFSET(AO121,0,Settings!$BX49)*(1+Inputs!$IU$26)</f>
        <v>0</v>
      </c>
      <c r="AP132" s="26">
        <f ca="1">-OFFSET(AP121,0,Settings!$BX49)*(1+Inputs!$IU$26)</f>
        <v>0</v>
      </c>
      <c r="AQ132" s="26">
        <f ca="1">-OFFSET(AQ121,0,Settings!$BX49)*(1+Inputs!$IU$26)</f>
        <v>0</v>
      </c>
      <c r="AR132" s="26">
        <f ca="1">-OFFSET(AR121,0,Settings!$BX49)*(1+Inputs!$IU$26)</f>
        <v>0</v>
      </c>
      <c r="AS132" s="26">
        <f ca="1">-OFFSET(AS121,0,Settings!$BX49)*(1+Inputs!$IU$26)</f>
        <v>0</v>
      </c>
      <c r="AT132" s="26">
        <f ca="1">-OFFSET(AT121,0,Settings!$BX49)*(1+Inputs!$IU$26)</f>
        <v>0</v>
      </c>
      <c r="AU132" s="26">
        <f ca="1">-OFFSET(AU121,0,Settings!$BX49)*(1+Inputs!$IU$26)</f>
        <v>0</v>
      </c>
      <c r="AV132" s="26">
        <f ca="1">-OFFSET(AV121,0,Settings!$BX49)*(1+Inputs!$IU$26)</f>
        <v>0</v>
      </c>
      <c r="AW132" s="26">
        <f ca="1">-OFFSET(AW121,0,Settings!$BX49)*(1+Inputs!$IU$26)</f>
        <v>0</v>
      </c>
      <c r="AX132" s="26">
        <f ca="1">-OFFSET(AX121,0,Settings!$BX49)*(1+Inputs!$IU$26)</f>
        <v>0</v>
      </c>
      <c r="AY132" s="26">
        <f ca="1">-OFFSET(AY121,0,Settings!$BX49)*(1+Inputs!$IU$26)</f>
        <v>0</v>
      </c>
      <c r="AZ132" s="26">
        <f ca="1">-OFFSET(AZ121,0,Settings!$BX49)*(1+Inputs!$IU$26)</f>
        <v>0</v>
      </c>
      <c r="BA132" s="26">
        <f ca="1">-OFFSET(BA121,0,Settings!$BX49)*(1+Inputs!$IU$26)</f>
        <v>0</v>
      </c>
      <c r="BB132" s="26">
        <f ca="1">-OFFSET(BB121,0,Settings!$BX49)*(1+Inputs!$IU$26)</f>
        <v>0</v>
      </c>
      <c r="BC132" s="26">
        <f ca="1">-OFFSET(BC121,0,Settings!$BX49)*(1+Inputs!$IU$26)</f>
        <v>0</v>
      </c>
      <c r="BD132" s="26">
        <f ca="1">-OFFSET(BD121,0,Settings!$BX49)*(1+Inputs!$IU$26)</f>
        <v>0</v>
      </c>
      <c r="BE132" s="26">
        <f ca="1">-OFFSET(BE121,0,Settings!$BX49)*(1+Inputs!$IU$26)</f>
        <v>0</v>
      </c>
      <c r="BF132" s="26">
        <f ca="1">-OFFSET(BF121,0,Settings!$BX49)*(1+Inputs!$IU$26)</f>
        <v>0</v>
      </c>
      <c r="BG132" s="26">
        <f ca="1">-OFFSET(BG121,0,Settings!$BX49)*(1+Inputs!$IU$26)</f>
        <v>0</v>
      </c>
      <c r="BH132" s="26">
        <f ca="1">-OFFSET(BH121,0,Settings!$BX49)*(1+Inputs!$IU$26)</f>
        <v>0</v>
      </c>
      <c r="BI132" s="26">
        <f ca="1">-OFFSET(BI121,0,Settings!$BX49)*(1+Inputs!$IU$26)</f>
        <v>0</v>
      </c>
      <c r="BJ132" s="26">
        <f ca="1">-OFFSET(BJ121,0,Settings!$BX49)*(1+Inputs!$IU$26)</f>
        <v>0</v>
      </c>
      <c r="BK132" s="26">
        <f ca="1">-OFFSET(BK121,0,Settings!$BX49)*(1+Inputs!$IU$26)</f>
        <v>0</v>
      </c>
      <c r="BL132" s="26">
        <f ca="1">-OFFSET(BL121,0,Settings!$BX49)*(1+Inputs!$IU$26)</f>
        <v>0</v>
      </c>
      <c r="BM132" s="26">
        <f ca="1">-OFFSET(BM121,0,Settings!$BX49)*(1+Inputs!$IU$26)</f>
        <v>0</v>
      </c>
      <c r="BN132" s="26">
        <f ca="1">-OFFSET(BN121,0,Settings!$BX49)*(1+Inputs!$IU$26)</f>
        <v>0</v>
      </c>
      <c r="BO132" s="26">
        <f ca="1">-OFFSET(BO121,0,Settings!$BX49)*(1+Inputs!$IU$26)</f>
        <v>0</v>
      </c>
      <c r="BP132" s="26">
        <f ca="1">-OFFSET(BP121,0,Settings!$BX49)*(1+Inputs!$IU$26)</f>
        <v>0</v>
      </c>
      <c r="BQ132" s="26">
        <f ca="1">-OFFSET(BQ121,0,Settings!$BX49)*(1+Inputs!$IU$26)</f>
        <v>0</v>
      </c>
      <c r="BR132" s="26">
        <f ca="1">-OFFSET(BR121,0,Settings!$BX49)*(1+Inputs!$IU$26)</f>
        <v>0</v>
      </c>
      <c r="BS132" s="26">
        <f ca="1">-OFFSET(BS121,0,Settings!$BX49)*(1+Inputs!$IU$26)</f>
        <v>0</v>
      </c>
      <c r="BT132" s="26">
        <f ca="1">-OFFSET(BT121,0,Settings!$BX49)*(1+Inputs!$IU$26)</f>
        <v>0</v>
      </c>
      <c r="BU132" s="26">
        <f ca="1">-OFFSET(BU121,0,Settings!$BX49)*(1+Inputs!$IU$26)</f>
        <v>0</v>
      </c>
      <c r="BV132" s="26">
        <f ca="1">-OFFSET(BV121,0,Settings!$BX49)*(1+Inputs!$IU$26)</f>
        <v>0</v>
      </c>
      <c r="BW132" s="26">
        <f ca="1">-OFFSET(BW121,0,Settings!$BX49)*(1+Inputs!$IU$26)</f>
        <v>0</v>
      </c>
      <c r="BX132" s="26">
        <f ca="1">-OFFSET(BX121,0,Settings!$BX49)*(1+Inputs!$IU$26)</f>
        <v>0</v>
      </c>
      <c r="BY132" s="26">
        <f ca="1">-OFFSET(BY121,0,Settings!$BX49)*(1+Inputs!$IU$26)</f>
        <v>0</v>
      </c>
      <c r="BZ132" s="26">
        <f ca="1">-OFFSET(BZ121,0,Settings!$BX49)*(1+Inputs!$IU$26)</f>
        <v>0</v>
      </c>
      <c r="CA132" s="26">
        <f ca="1">-OFFSET(CA121,0,Settings!$BX49)*(1+Inputs!$IU$26)</f>
        <v>0</v>
      </c>
      <c r="CB132" s="26">
        <f ca="1">-OFFSET(CB121,0,Settings!$BX49)*(1+Inputs!$IU$26)</f>
        <v>0</v>
      </c>
      <c r="CC132" s="26">
        <f ca="1">-OFFSET(CC121,0,Settings!$BX49)*(1+Inputs!$IU$26)</f>
        <v>0</v>
      </c>
      <c r="CD132" s="26">
        <f ca="1">-OFFSET(CD121,0,Settings!$BX49)*(1+Inputs!$IU$26)</f>
        <v>0</v>
      </c>
      <c r="CE132" s="26">
        <f ca="1">-OFFSET(CE121,0,Settings!$BX49)*(1+Inputs!$IU$26)</f>
        <v>0</v>
      </c>
      <c r="CF132" s="26">
        <f ca="1">-OFFSET(CF121,0,Settings!$BX49)*(1+Inputs!$IU$26)</f>
        <v>0</v>
      </c>
      <c r="CG132" s="26">
        <f ca="1">-OFFSET(CG121,0,Settings!$BX49)*(1+Inputs!$IU$26)</f>
        <v>0</v>
      </c>
      <c r="CH132" s="26">
        <f ca="1">-OFFSET(CH121,0,Settings!$BX49)*(1+Inputs!$IU$26)</f>
        <v>0</v>
      </c>
      <c r="CI132" s="26">
        <f ca="1">-OFFSET(CI121,0,Settings!$BX49)*(1+Inputs!$IU$26)</f>
        <v>0</v>
      </c>
      <c r="CJ132" s="26">
        <f ca="1">-OFFSET(CJ121,0,Settings!$BX49)*(1+Inputs!$IU$26)</f>
        <v>0</v>
      </c>
      <c r="CK132" s="26">
        <f ca="1">-OFFSET(CK121,0,Settings!$BX49)*(1+Inputs!$IU$26)</f>
        <v>0</v>
      </c>
      <c r="CL132" s="26">
        <f ca="1">-OFFSET(CL121,0,Settings!$BX49)*(1+Inputs!$IU$26)</f>
        <v>0</v>
      </c>
      <c r="CM132" s="26">
        <f ca="1">-OFFSET(CM121,0,Settings!$BX49)*(1+Inputs!$IU$26)</f>
        <v>0</v>
      </c>
    </row>
    <row r="133" spans="2:91" hidden="1" x14ac:dyDescent="0.2">
      <c r="B133" s="242" t="str">
        <f>Inputs!JF12</f>
        <v>Vehicles</v>
      </c>
      <c r="C133" s="19" t="str">
        <f>Inputs!$J$16</f>
        <v>EUR</v>
      </c>
      <c r="D133" s="19" t="s">
        <v>19</v>
      </c>
      <c r="E133" s="27">
        <f t="shared" ca="1" si="132"/>
        <v>-23000</v>
      </c>
      <c r="F133" s="27">
        <f t="shared" ca="1" si="132"/>
        <v>0</v>
      </c>
      <c r="G133" s="27">
        <f t="shared" ca="1" si="132"/>
        <v>0</v>
      </c>
      <c r="H133" s="27">
        <f t="shared" ca="1" si="132"/>
        <v>0</v>
      </c>
      <c r="I133" s="27">
        <f t="shared" ca="1" si="132"/>
        <v>0</v>
      </c>
      <c r="J133" s="27"/>
      <c r="K133" s="27">
        <f t="shared" ca="1" si="133"/>
        <v>-23000</v>
      </c>
      <c r="L133" s="27">
        <f t="shared" ca="1" si="133"/>
        <v>0</v>
      </c>
      <c r="M133" s="27">
        <f t="shared" ca="1" si="133"/>
        <v>0</v>
      </c>
      <c r="N133" s="27">
        <f t="shared" ca="1" si="133"/>
        <v>0</v>
      </c>
      <c r="O133" s="27">
        <f t="shared" ca="1" si="133"/>
        <v>0</v>
      </c>
      <c r="P133" s="27">
        <f t="shared" ca="1" si="133"/>
        <v>0</v>
      </c>
      <c r="Q133" s="27">
        <f t="shared" ca="1" si="133"/>
        <v>0</v>
      </c>
      <c r="R133" s="27">
        <f t="shared" ca="1" si="133"/>
        <v>0</v>
      </c>
      <c r="S133" s="27">
        <f t="shared" ca="1" si="133"/>
        <v>0</v>
      </c>
      <c r="T133" s="27">
        <f t="shared" ca="1" si="133"/>
        <v>0</v>
      </c>
      <c r="U133" s="27">
        <f t="shared" ca="1" si="134"/>
        <v>0</v>
      </c>
      <c r="V133" s="27">
        <f t="shared" ca="1" si="134"/>
        <v>0</v>
      </c>
      <c r="W133" s="27">
        <f t="shared" ca="1" si="134"/>
        <v>0</v>
      </c>
      <c r="X133" s="27">
        <f t="shared" ca="1" si="134"/>
        <v>0</v>
      </c>
      <c r="Y133" s="27">
        <f t="shared" ca="1" si="134"/>
        <v>0</v>
      </c>
      <c r="Z133" s="27">
        <f t="shared" ca="1" si="134"/>
        <v>0</v>
      </c>
      <c r="AA133" s="27">
        <f t="shared" ca="1" si="134"/>
        <v>0</v>
      </c>
      <c r="AB133" s="27">
        <f t="shared" ca="1" si="134"/>
        <v>0</v>
      </c>
      <c r="AC133" s="27">
        <f t="shared" ca="1" si="134"/>
        <v>0</v>
      </c>
      <c r="AD133" s="27">
        <f t="shared" ca="1" si="134"/>
        <v>0</v>
      </c>
      <c r="AE133" s="27"/>
      <c r="AF133" s="26">
        <f ca="1">-OFFSET(AF122,0,Settings!$BX50)*(1+Inputs!$IU$26)</f>
        <v>0</v>
      </c>
      <c r="AG133" s="26">
        <f ca="1">-OFFSET(AG122,0,Settings!$BX50)*(1+Inputs!$IU$26)</f>
        <v>-23000</v>
      </c>
      <c r="AH133" s="26">
        <f ca="1">-OFFSET(AH122,0,Settings!$BX50)*(1+Inputs!$IU$26)</f>
        <v>0</v>
      </c>
      <c r="AI133" s="26">
        <f ca="1">-OFFSET(AI122,0,Settings!$BX50)*(1+Inputs!$IU$26)</f>
        <v>0</v>
      </c>
      <c r="AJ133" s="26">
        <f ca="1">-OFFSET(AJ122,0,Settings!$BX50)*(1+Inputs!$IU$26)</f>
        <v>0</v>
      </c>
      <c r="AK133" s="26">
        <f ca="1">-OFFSET(AK122,0,Settings!$BX50)*(1+Inputs!$IU$26)</f>
        <v>0</v>
      </c>
      <c r="AL133" s="26">
        <f ca="1">-OFFSET(AL122,0,Settings!$BX50)*(1+Inputs!$IU$26)</f>
        <v>0</v>
      </c>
      <c r="AM133" s="26">
        <f ca="1">-OFFSET(AM122,0,Settings!$BX50)*(1+Inputs!$IU$26)</f>
        <v>0</v>
      </c>
      <c r="AN133" s="26">
        <f ca="1">-OFFSET(AN122,0,Settings!$BX50)*(1+Inputs!$IU$26)</f>
        <v>0</v>
      </c>
      <c r="AO133" s="26">
        <f ca="1">-OFFSET(AO122,0,Settings!$BX50)*(1+Inputs!$IU$26)</f>
        <v>0</v>
      </c>
      <c r="AP133" s="26">
        <f ca="1">-OFFSET(AP122,0,Settings!$BX50)*(1+Inputs!$IU$26)</f>
        <v>0</v>
      </c>
      <c r="AQ133" s="26">
        <f ca="1">-OFFSET(AQ122,0,Settings!$BX50)*(1+Inputs!$IU$26)</f>
        <v>0</v>
      </c>
      <c r="AR133" s="26">
        <f ca="1">-OFFSET(AR122,0,Settings!$BX50)*(1+Inputs!$IU$26)</f>
        <v>0</v>
      </c>
      <c r="AS133" s="26">
        <f ca="1">-OFFSET(AS122,0,Settings!$BX50)*(1+Inputs!$IU$26)</f>
        <v>0</v>
      </c>
      <c r="AT133" s="26">
        <f ca="1">-OFFSET(AT122,0,Settings!$BX50)*(1+Inputs!$IU$26)</f>
        <v>0</v>
      </c>
      <c r="AU133" s="26">
        <f ca="1">-OFFSET(AU122,0,Settings!$BX50)*(1+Inputs!$IU$26)</f>
        <v>0</v>
      </c>
      <c r="AV133" s="26">
        <f ca="1">-OFFSET(AV122,0,Settings!$BX50)*(1+Inputs!$IU$26)</f>
        <v>0</v>
      </c>
      <c r="AW133" s="26">
        <f ca="1">-OFFSET(AW122,0,Settings!$BX50)*(1+Inputs!$IU$26)</f>
        <v>0</v>
      </c>
      <c r="AX133" s="26">
        <f ca="1">-OFFSET(AX122,0,Settings!$BX50)*(1+Inputs!$IU$26)</f>
        <v>0</v>
      </c>
      <c r="AY133" s="26">
        <f ca="1">-OFFSET(AY122,0,Settings!$BX50)*(1+Inputs!$IU$26)</f>
        <v>0</v>
      </c>
      <c r="AZ133" s="26">
        <f ca="1">-OFFSET(AZ122,0,Settings!$BX50)*(1+Inputs!$IU$26)</f>
        <v>0</v>
      </c>
      <c r="BA133" s="26">
        <f ca="1">-OFFSET(BA122,0,Settings!$BX50)*(1+Inputs!$IU$26)</f>
        <v>0</v>
      </c>
      <c r="BB133" s="26">
        <f ca="1">-OFFSET(BB122,0,Settings!$BX50)*(1+Inputs!$IU$26)</f>
        <v>0</v>
      </c>
      <c r="BC133" s="26">
        <f ca="1">-OFFSET(BC122,0,Settings!$BX50)*(1+Inputs!$IU$26)</f>
        <v>0</v>
      </c>
      <c r="BD133" s="26">
        <f ca="1">-OFFSET(BD122,0,Settings!$BX50)*(1+Inputs!$IU$26)</f>
        <v>0</v>
      </c>
      <c r="BE133" s="26">
        <f ca="1">-OFFSET(BE122,0,Settings!$BX50)*(1+Inputs!$IU$26)</f>
        <v>0</v>
      </c>
      <c r="BF133" s="26">
        <f ca="1">-OFFSET(BF122,0,Settings!$BX50)*(1+Inputs!$IU$26)</f>
        <v>0</v>
      </c>
      <c r="BG133" s="26">
        <f ca="1">-OFFSET(BG122,0,Settings!$BX50)*(1+Inputs!$IU$26)</f>
        <v>0</v>
      </c>
      <c r="BH133" s="26">
        <f ca="1">-OFFSET(BH122,0,Settings!$BX50)*(1+Inputs!$IU$26)</f>
        <v>0</v>
      </c>
      <c r="BI133" s="26">
        <f ca="1">-OFFSET(BI122,0,Settings!$BX50)*(1+Inputs!$IU$26)</f>
        <v>0</v>
      </c>
      <c r="BJ133" s="26">
        <f ca="1">-OFFSET(BJ122,0,Settings!$BX50)*(1+Inputs!$IU$26)</f>
        <v>0</v>
      </c>
      <c r="BK133" s="26">
        <f ca="1">-OFFSET(BK122,0,Settings!$BX50)*(1+Inputs!$IU$26)</f>
        <v>0</v>
      </c>
      <c r="BL133" s="26">
        <f ca="1">-OFFSET(BL122,0,Settings!$BX50)*(1+Inputs!$IU$26)</f>
        <v>0</v>
      </c>
      <c r="BM133" s="26">
        <f ca="1">-OFFSET(BM122,0,Settings!$BX50)*(1+Inputs!$IU$26)</f>
        <v>0</v>
      </c>
      <c r="BN133" s="26">
        <f ca="1">-OFFSET(BN122,0,Settings!$BX50)*(1+Inputs!$IU$26)</f>
        <v>0</v>
      </c>
      <c r="BO133" s="26">
        <f ca="1">-OFFSET(BO122,0,Settings!$BX50)*(1+Inputs!$IU$26)</f>
        <v>0</v>
      </c>
      <c r="BP133" s="26">
        <f ca="1">-OFFSET(BP122,0,Settings!$BX50)*(1+Inputs!$IU$26)</f>
        <v>0</v>
      </c>
      <c r="BQ133" s="26">
        <f ca="1">-OFFSET(BQ122,0,Settings!$BX50)*(1+Inputs!$IU$26)</f>
        <v>0</v>
      </c>
      <c r="BR133" s="26">
        <f ca="1">-OFFSET(BR122,0,Settings!$BX50)*(1+Inputs!$IU$26)</f>
        <v>0</v>
      </c>
      <c r="BS133" s="26">
        <f ca="1">-OFFSET(BS122,0,Settings!$BX50)*(1+Inputs!$IU$26)</f>
        <v>0</v>
      </c>
      <c r="BT133" s="26">
        <f ca="1">-OFFSET(BT122,0,Settings!$BX50)*(1+Inputs!$IU$26)</f>
        <v>0</v>
      </c>
      <c r="BU133" s="26">
        <f ca="1">-OFFSET(BU122,0,Settings!$BX50)*(1+Inputs!$IU$26)</f>
        <v>0</v>
      </c>
      <c r="BV133" s="26">
        <f ca="1">-OFFSET(BV122,0,Settings!$BX50)*(1+Inputs!$IU$26)</f>
        <v>0</v>
      </c>
      <c r="BW133" s="26">
        <f ca="1">-OFFSET(BW122,0,Settings!$BX50)*(1+Inputs!$IU$26)</f>
        <v>0</v>
      </c>
      <c r="BX133" s="26">
        <f ca="1">-OFFSET(BX122,0,Settings!$BX50)*(1+Inputs!$IU$26)</f>
        <v>0</v>
      </c>
      <c r="BY133" s="26">
        <f ca="1">-OFFSET(BY122,0,Settings!$BX50)*(1+Inputs!$IU$26)</f>
        <v>0</v>
      </c>
      <c r="BZ133" s="26">
        <f ca="1">-OFFSET(BZ122,0,Settings!$BX50)*(1+Inputs!$IU$26)</f>
        <v>0</v>
      </c>
      <c r="CA133" s="26">
        <f ca="1">-OFFSET(CA122,0,Settings!$BX50)*(1+Inputs!$IU$26)</f>
        <v>0</v>
      </c>
      <c r="CB133" s="26">
        <f ca="1">-OFFSET(CB122,0,Settings!$BX50)*(1+Inputs!$IU$26)</f>
        <v>0</v>
      </c>
      <c r="CC133" s="26">
        <f ca="1">-OFFSET(CC122,0,Settings!$BX50)*(1+Inputs!$IU$26)</f>
        <v>0</v>
      </c>
      <c r="CD133" s="26">
        <f ca="1">-OFFSET(CD122,0,Settings!$BX50)*(1+Inputs!$IU$26)</f>
        <v>0</v>
      </c>
      <c r="CE133" s="26">
        <f ca="1">-OFFSET(CE122,0,Settings!$BX50)*(1+Inputs!$IU$26)</f>
        <v>0</v>
      </c>
      <c r="CF133" s="26">
        <f ca="1">-OFFSET(CF122,0,Settings!$BX50)*(1+Inputs!$IU$26)</f>
        <v>0</v>
      </c>
      <c r="CG133" s="26">
        <f ca="1">-OFFSET(CG122,0,Settings!$BX50)*(1+Inputs!$IU$26)</f>
        <v>0</v>
      </c>
      <c r="CH133" s="26">
        <f ca="1">-OFFSET(CH122,0,Settings!$BX50)*(1+Inputs!$IU$26)</f>
        <v>0</v>
      </c>
      <c r="CI133" s="26">
        <f ca="1">-OFFSET(CI122,0,Settings!$BX50)*(1+Inputs!$IU$26)</f>
        <v>0</v>
      </c>
      <c r="CJ133" s="26">
        <f ca="1">-OFFSET(CJ122,0,Settings!$BX50)*(1+Inputs!$IU$26)</f>
        <v>0</v>
      </c>
      <c r="CK133" s="26">
        <f ca="1">-OFFSET(CK122,0,Settings!$BX50)*(1+Inputs!$IU$26)</f>
        <v>0</v>
      </c>
      <c r="CL133" s="26">
        <f ca="1">-OFFSET(CL122,0,Settings!$BX50)*(1+Inputs!$IU$26)</f>
        <v>0</v>
      </c>
      <c r="CM133" s="26">
        <f ca="1">-OFFSET(CM122,0,Settings!$BX50)*(1+Inputs!$IU$26)</f>
        <v>0</v>
      </c>
    </row>
    <row r="134" spans="2:91" hidden="1" x14ac:dyDescent="0.2">
      <c r="B134" s="242" t="str">
        <f>Inputs!JF17</f>
        <v>Renovation, interior design</v>
      </c>
      <c r="C134" s="19" t="str">
        <f>Inputs!$J$16</f>
        <v>EUR</v>
      </c>
      <c r="D134" s="19" t="s">
        <v>19</v>
      </c>
      <c r="E134" s="27">
        <f t="shared" ca="1" si="132"/>
        <v>-100000</v>
      </c>
      <c r="F134" s="27">
        <f t="shared" ca="1" si="132"/>
        <v>0</v>
      </c>
      <c r="G134" s="27">
        <f t="shared" ca="1" si="132"/>
        <v>0</v>
      </c>
      <c r="H134" s="27">
        <f t="shared" ca="1" si="132"/>
        <v>0</v>
      </c>
      <c r="I134" s="27">
        <f t="shared" ca="1" si="132"/>
        <v>0</v>
      </c>
      <c r="J134" s="27"/>
      <c r="K134" s="27">
        <f t="shared" ca="1" si="133"/>
        <v>0</v>
      </c>
      <c r="L134" s="27">
        <f t="shared" ca="1" si="133"/>
        <v>-100000</v>
      </c>
      <c r="M134" s="27">
        <f t="shared" ca="1" si="133"/>
        <v>0</v>
      </c>
      <c r="N134" s="27">
        <f t="shared" ca="1" si="133"/>
        <v>0</v>
      </c>
      <c r="O134" s="27">
        <f t="shared" ca="1" si="133"/>
        <v>0</v>
      </c>
      <c r="P134" s="27">
        <f t="shared" ca="1" si="133"/>
        <v>0</v>
      </c>
      <c r="Q134" s="27">
        <f t="shared" ca="1" si="133"/>
        <v>0</v>
      </c>
      <c r="R134" s="27">
        <f t="shared" ca="1" si="133"/>
        <v>0</v>
      </c>
      <c r="S134" s="27">
        <f t="shared" ca="1" si="133"/>
        <v>0</v>
      </c>
      <c r="T134" s="27">
        <f t="shared" ca="1" si="133"/>
        <v>0</v>
      </c>
      <c r="U134" s="27">
        <f t="shared" ca="1" si="134"/>
        <v>0</v>
      </c>
      <c r="V134" s="27">
        <f t="shared" ca="1" si="134"/>
        <v>0</v>
      </c>
      <c r="W134" s="27">
        <f t="shared" ca="1" si="134"/>
        <v>0</v>
      </c>
      <c r="X134" s="27">
        <f t="shared" ca="1" si="134"/>
        <v>0</v>
      </c>
      <c r="Y134" s="27">
        <f t="shared" ca="1" si="134"/>
        <v>0</v>
      </c>
      <c r="Z134" s="27">
        <f t="shared" ca="1" si="134"/>
        <v>0</v>
      </c>
      <c r="AA134" s="27">
        <f t="shared" ca="1" si="134"/>
        <v>0</v>
      </c>
      <c r="AB134" s="27">
        <f t="shared" ca="1" si="134"/>
        <v>0</v>
      </c>
      <c r="AC134" s="27">
        <f t="shared" ca="1" si="134"/>
        <v>0</v>
      </c>
      <c r="AD134" s="27">
        <f t="shared" ca="1" si="134"/>
        <v>0</v>
      </c>
      <c r="AE134" s="27"/>
      <c r="AF134" s="26">
        <f ca="1">-OFFSET(AF123,0,Settings!$BX51)*(1+Inputs!$IU$26)</f>
        <v>0</v>
      </c>
      <c r="AG134" s="26">
        <f ca="1">-OFFSET(AG123,0,Settings!$BX51)*(1+Inputs!$IU$26)</f>
        <v>0</v>
      </c>
      <c r="AH134" s="26">
        <f ca="1">-OFFSET(AH123,0,Settings!$BX51)*(1+Inputs!$IU$26)</f>
        <v>0</v>
      </c>
      <c r="AI134" s="26">
        <f ca="1">-OFFSET(AI123,0,Settings!$BX51)*(1+Inputs!$IU$26)</f>
        <v>0</v>
      </c>
      <c r="AJ134" s="26">
        <f ca="1">-OFFSET(AJ123,0,Settings!$BX51)*(1+Inputs!$IU$26)</f>
        <v>-100000</v>
      </c>
      <c r="AK134" s="26">
        <f ca="1">-OFFSET(AK123,0,Settings!$BX51)*(1+Inputs!$IU$26)</f>
        <v>0</v>
      </c>
      <c r="AL134" s="26">
        <f ca="1">-OFFSET(AL123,0,Settings!$BX51)*(1+Inputs!$IU$26)</f>
        <v>0</v>
      </c>
      <c r="AM134" s="26">
        <f ca="1">-OFFSET(AM123,0,Settings!$BX51)*(1+Inputs!$IU$26)</f>
        <v>0</v>
      </c>
      <c r="AN134" s="26">
        <f ca="1">-OFFSET(AN123,0,Settings!$BX51)*(1+Inputs!$IU$26)</f>
        <v>0</v>
      </c>
      <c r="AO134" s="26">
        <f ca="1">-OFFSET(AO123,0,Settings!$BX51)*(1+Inputs!$IU$26)</f>
        <v>0</v>
      </c>
      <c r="AP134" s="26">
        <f ca="1">-OFFSET(AP123,0,Settings!$BX51)*(1+Inputs!$IU$26)</f>
        <v>0</v>
      </c>
      <c r="AQ134" s="26">
        <f ca="1">-OFFSET(AQ123,0,Settings!$BX51)*(1+Inputs!$IU$26)</f>
        <v>0</v>
      </c>
      <c r="AR134" s="26">
        <f ca="1">-OFFSET(AR123,0,Settings!$BX51)*(1+Inputs!$IU$26)</f>
        <v>0</v>
      </c>
      <c r="AS134" s="26">
        <f ca="1">-OFFSET(AS123,0,Settings!$BX51)*(1+Inputs!$IU$26)</f>
        <v>0</v>
      </c>
      <c r="AT134" s="26">
        <f ca="1">-OFFSET(AT123,0,Settings!$BX51)*(1+Inputs!$IU$26)</f>
        <v>0</v>
      </c>
      <c r="AU134" s="26">
        <f ca="1">-OFFSET(AU123,0,Settings!$BX51)*(1+Inputs!$IU$26)</f>
        <v>0</v>
      </c>
      <c r="AV134" s="26">
        <f ca="1">-OFFSET(AV123,0,Settings!$BX51)*(1+Inputs!$IU$26)</f>
        <v>0</v>
      </c>
      <c r="AW134" s="26">
        <f ca="1">-OFFSET(AW123,0,Settings!$BX51)*(1+Inputs!$IU$26)</f>
        <v>0</v>
      </c>
      <c r="AX134" s="26">
        <f ca="1">-OFFSET(AX123,0,Settings!$BX51)*(1+Inputs!$IU$26)</f>
        <v>0</v>
      </c>
      <c r="AY134" s="26">
        <f ca="1">-OFFSET(AY123,0,Settings!$BX51)*(1+Inputs!$IU$26)</f>
        <v>0</v>
      </c>
      <c r="AZ134" s="26">
        <f ca="1">-OFFSET(AZ123,0,Settings!$BX51)*(1+Inputs!$IU$26)</f>
        <v>0</v>
      </c>
      <c r="BA134" s="26">
        <f ca="1">-OFFSET(BA123,0,Settings!$BX51)*(1+Inputs!$IU$26)</f>
        <v>0</v>
      </c>
      <c r="BB134" s="26">
        <f ca="1">-OFFSET(BB123,0,Settings!$BX51)*(1+Inputs!$IU$26)</f>
        <v>0</v>
      </c>
      <c r="BC134" s="26">
        <f ca="1">-OFFSET(BC123,0,Settings!$BX51)*(1+Inputs!$IU$26)</f>
        <v>0</v>
      </c>
      <c r="BD134" s="26">
        <f ca="1">-OFFSET(BD123,0,Settings!$BX51)*(1+Inputs!$IU$26)</f>
        <v>0</v>
      </c>
      <c r="BE134" s="26">
        <f ca="1">-OFFSET(BE123,0,Settings!$BX51)*(1+Inputs!$IU$26)</f>
        <v>0</v>
      </c>
      <c r="BF134" s="26">
        <f ca="1">-OFFSET(BF123,0,Settings!$BX51)*(1+Inputs!$IU$26)</f>
        <v>0</v>
      </c>
      <c r="BG134" s="26">
        <f ca="1">-OFFSET(BG123,0,Settings!$BX51)*(1+Inputs!$IU$26)</f>
        <v>0</v>
      </c>
      <c r="BH134" s="26">
        <f ca="1">-OFFSET(BH123,0,Settings!$BX51)*(1+Inputs!$IU$26)</f>
        <v>0</v>
      </c>
      <c r="BI134" s="26">
        <f ca="1">-OFFSET(BI123,0,Settings!$BX51)*(1+Inputs!$IU$26)</f>
        <v>0</v>
      </c>
      <c r="BJ134" s="26">
        <f ca="1">-OFFSET(BJ123,0,Settings!$BX51)*(1+Inputs!$IU$26)</f>
        <v>0</v>
      </c>
      <c r="BK134" s="26">
        <f ca="1">-OFFSET(BK123,0,Settings!$BX51)*(1+Inputs!$IU$26)</f>
        <v>0</v>
      </c>
      <c r="BL134" s="26">
        <f ca="1">-OFFSET(BL123,0,Settings!$BX51)*(1+Inputs!$IU$26)</f>
        <v>0</v>
      </c>
      <c r="BM134" s="26">
        <f ca="1">-OFFSET(BM123,0,Settings!$BX51)*(1+Inputs!$IU$26)</f>
        <v>0</v>
      </c>
      <c r="BN134" s="26">
        <f ca="1">-OFFSET(BN123,0,Settings!$BX51)*(1+Inputs!$IU$26)</f>
        <v>0</v>
      </c>
      <c r="BO134" s="26">
        <f ca="1">-OFFSET(BO123,0,Settings!$BX51)*(1+Inputs!$IU$26)</f>
        <v>0</v>
      </c>
      <c r="BP134" s="26">
        <f ca="1">-OFFSET(BP123,0,Settings!$BX51)*(1+Inputs!$IU$26)</f>
        <v>0</v>
      </c>
      <c r="BQ134" s="26">
        <f ca="1">-OFFSET(BQ123,0,Settings!$BX51)*(1+Inputs!$IU$26)</f>
        <v>0</v>
      </c>
      <c r="BR134" s="26">
        <f ca="1">-OFFSET(BR123,0,Settings!$BX51)*(1+Inputs!$IU$26)</f>
        <v>0</v>
      </c>
      <c r="BS134" s="26">
        <f ca="1">-OFFSET(BS123,0,Settings!$BX51)*(1+Inputs!$IU$26)</f>
        <v>0</v>
      </c>
      <c r="BT134" s="26">
        <f ca="1">-OFFSET(BT123,0,Settings!$BX51)*(1+Inputs!$IU$26)</f>
        <v>0</v>
      </c>
      <c r="BU134" s="26">
        <f ca="1">-OFFSET(BU123,0,Settings!$BX51)*(1+Inputs!$IU$26)</f>
        <v>0</v>
      </c>
      <c r="BV134" s="26">
        <f ca="1">-OFFSET(BV123,0,Settings!$BX51)*(1+Inputs!$IU$26)</f>
        <v>0</v>
      </c>
      <c r="BW134" s="26">
        <f ca="1">-OFFSET(BW123,0,Settings!$BX51)*(1+Inputs!$IU$26)</f>
        <v>0</v>
      </c>
      <c r="BX134" s="26">
        <f ca="1">-OFFSET(BX123,0,Settings!$BX51)*(1+Inputs!$IU$26)</f>
        <v>0</v>
      </c>
      <c r="BY134" s="26">
        <f ca="1">-OFFSET(BY123,0,Settings!$BX51)*(1+Inputs!$IU$26)</f>
        <v>0</v>
      </c>
      <c r="BZ134" s="26">
        <f ca="1">-OFFSET(BZ123,0,Settings!$BX51)*(1+Inputs!$IU$26)</f>
        <v>0</v>
      </c>
      <c r="CA134" s="26">
        <f ca="1">-OFFSET(CA123,0,Settings!$BX51)*(1+Inputs!$IU$26)</f>
        <v>0</v>
      </c>
      <c r="CB134" s="26">
        <f ca="1">-OFFSET(CB123,0,Settings!$BX51)*(1+Inputs!$IU$26)</f>
        <v>0</v>
      </c>
      <c r="CC134" s="26">
        <f ca="1">-OFFSET(CC123,0,Settings!$BX51)*(1+Inputs!$IU$26)</f>
        <v>0</v>
      </c>
      <c r="CD134" s="26">
        <f ca="1">-OFFSET(CD123,0,Settings!$BX51)*(1+Inputs!$IU$26)</f>
        <v>0</v>
      </c>
      <c r="CE134" s="26">
        <f ca="1">-OFFSET(CE123,0,Settings!$BX51)*(1+Inputs!$IU$26)</f>
        <v>0</v>
      </c>
      <c r="CF134" s="26">
        <f ca="1">-OFFSET(CF123,0,Settings!$BX51)*(1+Inputs!$IU$26)</f>
        <v>0</v>
      </c>
      <c r="CG134" s="26">
        <f ca="1">-OFFSET(CG123,0,Settings!$BX51)*(1+Inputs!$IU$26)</f>
        <v>0</v>
      </c>
      <c r="CH134" s="26">
        <f ca="1">-OFFSET(CH123,0,Settings!$BX51)*(1+Inputs!$IU$26)</f>
        <v>0</v>
      </c>
      <c r="CI134" s="26">
        <f ca="1">-OFFSET(CI123,0,Settings!$BX51)*(1+Inputs!$IU$26)</f>
        <v>0</v>
      </c>
      <c r="CJ134" s="26">
        <f ca="1">-OFFSET(CJ123,0,Settings!$BX51)*(1+Inputs!$IU$26)</f>
        <v>0</v>
      </c>
      <c r="CK134" s="26">
        <f ca="1">-OFFSET(CK123,0,Settings!$BX51)*(1+Inputs!$IU$26)</f>
        <v>0</v>
      </c>
      <c r="CL134" s="26">
        <f ca="1">-OFFSET(CL123,0,Settings!$BX51)*(1+Inputs!$IU$26)</f>
        <v>0</v>
      </c>
      <c r="CM134" s="26">
        <f ca="1">-OFFSET(CM123,0,Settings!$BX51)*(1+Inputs!$IU$26)</f>
        <v>0</v>
      </c>
    </row>
    <row r="135" spans="2:91" hidden="1" x14ac:dyDescent="0.2">
      <c r="B135" s="242" t="str">
        <f>Inputs!JF18</f>
        <v>Kitchen equipment &amp; installation</v>
      </c>
      <c r="C135" s="19" t="str">
        <f>Inputs!$J$16</f>
        <v>EUR</v>
      </c>
      <c r="D135" s="19" t="s">
        <v>19</v>
      </c>
      <c r="E135" s="27">
        <f t="shared" ca="1" si="132"/>
        <v>-80000</v>
      </c>
      <c r="F135" s="27">
        <f t="shared" ca="1" si="132"/>
        <v>0</v>
      </c>
      <c r="G135" s="27">
        <f t="shared" ca="1" si="132"/>
        <v>0</v>
      </c>
      <c r="H135" s="27">
        <f t="shared" ca="1" si="132"/>
        <v>0</v>
      </c>
      <c r="I135" s="27">
        <f t="shared" ca="1" si="132"/>
        <v>0</v>
      </c>
      <c r="J135" s="27"/>
      <c r="K135" s="27">
        <f t="shared" ca="1" si="133"/>
        <v>0</v>
      </c>
      <c r="L135" s="27">
        <f t="shared" ca="1" si="133"/>
        <v>-80000</v>
      </c>
      <c r="M135" s="27">
        <f t="shared" ca="1" si="133"/>
        <v>0</v>
      </c>
      <c r="N135" s="27">
        <f t="shared" ca="1" si="133"/>
        <v>0</v>
      </c>
      <c r="O135" s="27">
        <f t="shared" ca="1" si="133"/>
        <v>0</v>
      </c>
      <c r="P135" s="27">
        <f t="shared" ca="1" si="133"/>
        <v>0</v>
      </c>
      <c r="Q135" s="27">
        <f t="shared" ca="1" si="133"/>
        <v>0</v>
      </c>
      <c r="R135" s="27">
        <f t="shared" ca="1" si="133"/>
        <v>0</v>
      </c>
      <c r="S135" s="27">
        <f t="shared" ca="1" si="133"/>
        <v>0</v>
      </c>
      <c r="T135" s="27">
        <f t="shared" ca="1" si="133"/>
        <v>0</v>
      </c>
      <c r="U135" s="27">
        <f t="shared" ca="1" si="134"/>
        <v>0</v>
      </c>
      <c r="V135" s="27">
        <f t="shared" ca="1" si="134"/>
        <v>0</v>
      </c>
      <c r="W135" s="27">
        <f t="shared" ca="1" si="134"/>
        <v>0</v>
      </c>
      <c r="X135" s="27">
        <f t="shared" ca="1" si="134"/>
        <v>0</v>
      </c>
      <c r="Y135" s="27">
        <f t="shared" ca="1" si="134"/>
        <v>0</v>
      </c>
      <c r="Z135" s="27">
        <f t="shared" ca="1" si="134"/>
        <v>0</v>
      </c>
      <c r="AA135" s="27">
        <f t="shared" ca="1" si="134"/>
        <v>0</v>
      </c>
      <c r="AB135" s="27">
        <f t="shared" ca="1" si="134"/>
        <v>0</v>
      </c>
      <c r="AC135" s="27">
        <f t="shared" ca="1" si="134"/>
        <v>0</v>
      </c>
      <c r="AD135" s="27">
        <f t="shared" ca="1" si="134"/>
        <v>0</v>
      </c>
      <c r="AE135" s="27"/>
      <c r="AF135" s="26">
        <f ca="1">-OFFSET(AF124,0,Settings!$BX52)*(1+Inputs!$IU$26)</f>
        <v>0</v>
      </c>
      <c r="AG135" s="26">
        <f ca="1">-OFFSET(AG124,0,Settings!$BX52)*(1+Inputs!$IU$26)</f>
        <v>0</v>
      </c>
      <c r="AH135" s="26">
        <f ca="1">-OFFSET(AH124,0,Settings!$BX52)*(1+Inputs!$IU$26)</f>
        <v>0</v>
      </c>
      <c r="AI135" s="26">
        <f ca="1">-OFFSET(AI124,0,Settings!$BX52)*(1+Inputs!$IU$26)</f>
        <v>0</v>
      </c>
      <c r="AJ135" s="26">
        <f ca="1">-OFFSET(AJ124,0,Settings!$BX52)*(1+Inputs!$IU$26)</f>
        <v>-80000</v>
      </c>
      <c r="AK135" s="26">
        <f ca="1">-OFFSET(AK124,0,Settings!$BX52)*(1+Inputs!$IU$26)</f>
        <v>0</v>
      </c>
      <c r="AL135" s="26">
        <f ca="1">-OFFSET(AL124,0,Settings!$BX52)*(1+Inputs!$IU$26)</f>
        <v>0</v>
      </c>
      <c r="AM135" s="26">
        <f ca="1">-OFFSET(AM124,0,Settings!$BX52)*(1+Inputs!$IU$26)</f>
        <v>0</v>
      </c>
      <c r="AN135" s="26">
        <f ca="1">-OFFSET(AN124,0,Settings!$BX52)*(1+Inputs!$IU$26)</f>
        <v>0</v>
      </c>
      <c r="AO135" s="26">
        <f ca="1">-OFFSET(AO124,0,Settings!$BX52)*(1+Inputs!$IU$26)</f>
        <v>0</v>
      </c>
      <c r="AP135" s="26">
        <f ca="1">-OFFSET(AP124,0,Settings!$BX52)*(1+Inputs!$IU$26)</f>
        <v>0</v>
      </c>
      <c r="AQ135" s="26">
        <f ca="1">-OFFSET(AQ124,0,Settings!$BX52)*(1+Inputs!$IU$26)</f>
        <v>0</v>
      </c>
      <c r="AR135" s="26">
        <f ca="1">-OFFSET(AR124,0,Settings!$BX52)*(1+Inputs!$IU$26)</f>
        <v>0</v>
      </c>
      <c r="AS135" s="26">
        <f ca="1">-OFFSET(AS124,0,Settings!$BX52)*(1+Inputs!$IU$26)</f>
        <v>0</v>
      </c>
      <c r="AT135" s="26">
        <f ca="1">-OFFSET(AT124,0,Settings!$BX52)*(1+Inputs!$IU$26)</f>
        <v>0</v>
      </c>
      <c r="AU135" s="26">
        <f ca="1">-OFFSET(AU124,0,Settings!$BX52)*(1+Inputs!$IU$26)</f>
        <v>0</v>
      </c>
      <c r="AV135" s="26">
        <f ca="1">-OFFSET(AV124,0,Settings!$BX52)*(1+Inputs!$IU$26)</f>
        <v>0</v>
      </c>
      <c r="AW135" s="26">
        <f ca="1">-OFFSET(AW124,0,Settings!$BX52)*(1+Inputs!$IU$26)</f>
        <v>0</v>
      </c>
      <c r="AX135" s="26">
        <f ca="1">-OFFSET(AX124,0,Settings!$BX52)*(1+Inputs!$IU$26)</f>
        <v>0</v>
      </c>
      <c r="AY135" s="26">
        <f ca="1">-OFFSET(AY124,0,Settings!$BX52)*(1+Inputs!$IU$26)</f>
        <v>0</v>
      </c>
      <c r="AZ135" s="26">
        <f ca="1">-OFFSET(AZ124,0,Settings!$BX52)*(1+Inputs!$IU$26)</f>
        <v>0</v>
      </c>
      <c r="BA135" s="26">
        <f ca="1">-OFFSET(BA124,0,Settings!$BX52)*(1+Inputs!$IU$26)</f>
        <v>0</v>
      </c>
      <c r="BB135" s="26">
        <f ca="1">-OFFSET(BB124,0,Settings!$BX52)*(1+Inputs!$IU$26)</f>
        <v>0</v>
      </c>
      <c r="BC135" s="26">
        <f ca="1">-OFFSET(BC124,0,Settings!$BX52)*(1+Inputs!$IU$26)</f>
        <v>0</v>
      </c>
      <c r="BD135" s="26">
        <f ca="1">-OFFSET(BD124,0,Settings!$BX52)*(1+Inputs!$IU$26)</f>
        <v>0</v>
      </c>
      <c r="BE135" s="26">
        <f ca="1">-OFFSET(BE124,0,Settings!$BX52)*(1+Inputs!$IU$26)</f>
        <v>0</v>
      </c>
      <c r="BF135" s="26">
        <f ca="1">-OFFSET(BF124,0,Settings!$BX52)*(1+Inputs!$IU$26)</f>
        <v>0</v>
      </c>
      <c r="BG135" s="26">
        <f ca="1">-OFFSET(BG124,0,Settings!$BX52)*(1+Inputs!$IU$26)</f>
        <v>0</v>
      </c>
      <c r="BH135" s="26">
        <f ca="1">-OFFSET(BH124,0,Settings!$BX52)*(1+Inputs!$IU$26)</f>
        <v>0</v>
      </c>
      <c r="BI135" s="26">
        <f ca="1">-OFFSET(BI124,0,Settings!$BX52)*(1+Inputs!$IU$26)</f>
        <v>0</v>
      </c>
      <c r="BJ135" s="26">
        <f ca="1">-OFFSET(BJ124,0,Settings!$BX52)*(1+Inputs!$IU$26)</f>
        <v>0</v>
      </c>
      <c r="BK135" s="26">
        <f ca="1">-OFFSET(BK124,0,Settings!$BX52)*(1+Inputs!$IU$26)</f>
        <v>0</v>
      </c>
      <c r="BL135" s="26">
        <f ca="1">-OFFSET(BL124,0,Settings!$BX52)*(1+Inputs!$IU$26)</f>
        <v>0</v>
      </c>
      <c r="BM135" s="26">
        <f ca="1">-OFFSET(BM124,0,Settings!$BX52)*(1+Inputs!$IU$26)</f>
        <v>0</v>
      </c>
      <c r="BN135" s="26">
        <f ca="1">-OFFSET(BN124,0,Settings!$BX52)*(1+Inputs!$IU$26)</f>
        <v>0</v>
      </c>
      <c r="BO135" s="26">
        <f ca="1">-OFFSET(BO124,0,Settings!$BX52)*(1+Inputs!$IU$26)</f>
        <v>0</v>
      </c>
      <c r="BP135" s="26">
        <f ca="1">-OFFSET(BP124,0,Settings!$BX52)*(1+Inputs!$IU$26)</f>
        <v>0</v>
      </c>
      <c r="BQ135" s="26">
        <f ca="1">-OFFSET(BQ124,0,Settings!$BX52)*(1+Inputs!$IU$26)</f>
        <v>0</v>
      </c>
      <c r="BR135" s="26">
        <f ca="1">-OFFSET(BR124,0,Settings!$BX52)*(1+Inputs!$IU$26)</f>
        <v>0</v>
      </c>
      <c r="BS135" s="26">
        <f ca="1">-OFFSET(BS124,0,Settings!$BX52)*(1+Inputs!$IU$26)</f>
        <v>0</v>
      </c>
      <c r="BT135" s="26">
        <f ca="1">-OFFSET(BT124,0,Settings!$BX52)*(1+Inputs!$IU$26)</f>
        <v>0</v>
      </c>
      <c r="BU135" s="26">
        <f ca="1">-OFFSET(BU124,0,Settings!$BX52)*(1+Inputs!$IU$26)</f>
        <v>0</v>
      </c>
      <c r="BV135" s="26">
        <f ca="1">-OFFSET(BV124,0,Settings!$BX52)*(1+Inputs!$IU$26)</f>
        <v>0</v>
      </c>
      <c r="BW135" s="26">
        <f ca="1">-OFFSET(BW124,0,Settings!$BX52)*(1+Inputs!$IU$26)</f>
        <v>0</v>
      </c>
      <c r="BX135" s="26">
        <f ca="1">-OFFSET(BX124,0,Settings!$BX52)*(1+Inputs!$IU$26)</f>
        <v>0</v>
      </c>
      <c r="BY135" s="26">
        <f ca="1">-OFFSET(BY124,0,Settings!$BX52)*(1+Inputs!$IU$26)</f>
        <v>0</v>
      </c>
      <c r="BZ135" s="26">
        <f ca="1">-OFFSET(BZ124,0,Settings!$BX52)*(1+Inputs!$IU$26)</f>
        <v>0</v>
      </c>
      <c r="CA135" s="26">
        <f ca="1">-OFFSET(CA124,0,Settings!$BX52)*(1+Inputs!$IU$26)</f>
        <v>0</v>
      </c>
      <c r="CB135" s="26">
        <f ca="1">-OFFSET(CB124,0,Settings!$BX52)*(1+Inputs!$IU$26)</f>
        <v>0</v>
      </c>
      <c r="CC135" s="26">
        <f ca="1">-OFFSET(CC124,0,Settings!$BX52)*(1+Inputs!$IU$26)</f>
        <v>0</v>
      </c>
      <c r="CD135" s="26">
        <f ca="1">-OFFSET(CD124,0,Settings!$BX52)*(1+Inputs!$IU$26)</f>
        <v>0</v>
      </c>
      <c r="CE135" s="26">
        <f ca="1">-OFFSET(CE124,0,Settings!$BX52)*(1+Inputs!$IU$26)</f>
        <v>0</v>
      </c>
      <c r="CF135" s="26">
        <f ca="1">-OFFSET(CF124,0,Settings!$BX52)*(1+Inputs!$IU$26)</f>
        <v>0</v>
      </c>
      <c r="CG135" s="26">
        <f ca="1">-OFFSET(CG124,0,Settings!$BX52)*(1+Inputs!$IU$26)</f>
        <v>0</v>
      </c>
      <c r="CH135" s="26">
        <f ca="1">-OFFSET(CH124,0,Settings!$BX52)*(1+Inputs!$IU$26)</f>
        <v>0</v>
      </c>
      <c r="CI135" s="26">
        <f ca="1">-OFFSET(CI124,0,Settings!$BX52)*(1+Inputs!$IU$26)</f>
        <v>0</v>
      </c>
      <c r="CJ135" s="26">
        <f ca="1">-OFFSET(CJ124,0,Settings!$BX52)*(1+Inputs!$IU$26)</f>
        <v>0</v>
      </c>
      <c r="CK135" s="26">
        <f ca="1">-OFFSET(CK124,0,Settings!$BX52)*(1+Inputs!$IU$26)</f>
        <v>0</v>
      </c>
      <c r="CL135" s="26">
        <f ca="1">-OFFSET(CL124,0,Settings!$BX52)*(1+Inputs!$IU$26)</f>
        <v>0</v>
      </c>
      <c r="CM135" s="26">
        <f ca="1">-OFFSET(CM124,0,Settings!$BX52)*(1+Inputs!$IU$26)</f>
        <v>0</v>
      </c>
    </row>
    <row r="136" spans="2:91" hidden="1" x14ac:dyDescent="0.2">
      <c r="B136" s="242" t="str">
        <f>Inputs!JF19</f>
        <v>Storage equipment &amp; installation</v>
      </c>
      <c r="C136" s="19" t="str">
        <f>Inputs!$J$16</f>
        <v>EUR</v>
      </c>
      <c r="D136" s="19" t="s">
        <v>19</v>
      </c>
      <c r="E136" s="27">
        <f t="shared" ca="1" si="132"/>
        <v>-60000</v>
      </c>
      <c r="F136" s="27">
        <f t="shared" ca="1" si="132"/>
        <v>0</v>
      </c>
      <c r="G136" s="27">
        <f t="shared" ca="1" si="132"/>
        <v>0</v>
      </c>
      <c r="H136" s="27">
        <f t="shared" ca="1" si="132"/>
        <v>0</v>
      </c>
      <c r="I136" s="27">
        <f t="shared" ca="1" si="132"/>
        <v>0</v>
      </c>
      <c r="J136" s="27"/>
      <c r="K136" s="27">
        <f t="shared" ca="1" si="133"/>
        <v>0</v>
      </c>
      <c r="L136" s="27">
        <f t="shared" ca="1" si="133"/>
        <v>-60000</v>
      </c>
      <c r="M136" s="27">
        <f t="shared" ca="1" si="133"/>
        <v>0</v>
      </c>
      <c r="N136" s="27">
        <f t="shared" ca="1" si="133"/>
        <v>0</v>
      </c>
      <c r="O136" s="27">
        <f t="shared" ca="1" si="133"/>
        <v>0</v>
      </c>
      <c r="P136" s="27">
        <f t="shared" ca="1" si="133"/>
        <v>0</v>
      </c>
      <c r="Q136" s="27">
        <f t="shared" ca="1" si="133"/>
        <v>0</v>
      </c>
      <c r="R136" s="27">
        <f t="shared" ca="1" si="133"/>
        <v>0</v>
      </c>
      <c r="S136" s="27">
        <f t="shared" ca="1" si="133"/>
        <v>0</v>
      </c>
      <c r="T136" s="27">
        <f t="shared" ca="1" si="133"/>
        <v>0</v>
      </c>
      <c r="U136" s="27">
        <f t="shared" ca="1" si="134"/>
        <v>0</v>
      </c>
      <c r="V136" s="27">
        <f t="shared" ca="1" si="134"/>
        <v>0</v>
      </c>
      <c r="W136" s="27">
        <f t="shared" ca="1" si="134"/>
        <v>0</v>
      </c>
      <c r="X136" s="27">
        <f t="shared" ca="1" si="134"/>
        <v>0</v>
      </c>
      <c r="Y136" s="27">
        <f t="shared" ca="1" si="134"/>
        <v>0</v>
      </c>
      <c r="Z136" s="27">
        <f t="shared" ca="1" si="134"/>
        <v>0</v>
      </c>
      <c r="AA136" s="27">
        <f t="shared" ca="1" si="134"/>
        <v>0</v>
      </c>
      <c r="AB136" s="27">
        <f t="shared" ca="1" si="134"/>
        <v>0</v>
      </c>
      <c r="AC136" s="27">
        <f t="shared" ca="1" si="134"/>
        <v>0</v>
      </c>
      <c r="AD136" s="27">
        <f t="shared" ca="1" si="134"/>
        <v>0</v>
      </c>
      <c r="AE136" s="27"/>
      <c r="AF136" s="26">
        <f ca="1">-OFFSET(AF125,0,Settings!$BX53)*(1+Inputs!$IU$26)</f>
        <v>0</v>
      </c>
      <c r="AG136" s="26">
        <f ca="1">-OFFSET(AG125,0,Settings!$BX53)*(1+Inputs!$IU$26)</f>
        <v>0</v>
      </c>
      <c r="AH136" s="26">
        <f ca="1">-OFFSET(AH125,0,Settings!$BX53)*(1+Inputs!$IU$26)</f>
        <v>0</v>
      </c>
      <c r="AI136" s="26">
        <f ca="1">-OFFSET(AI125,0,Settings!$BX53)*(1+Inputs!$IU$26)</f>
        <v>0</v>
      </c>
      <c r="AJ136" s="26">
        <f ca="1">-OFFSET(AJ125,0,Settings!$BX53)*(1+Inputs!$IU$26)</f>
        <v>-60000</v>
      </c>
      <c r="AK136" s="26">
        <f ca="1">-OFFSET(AK125,0,Settings!$BX53)*(1+Inputs!$IU$26)</f>
        <v>0</v>
      </c>
      <c r="AL136" s="26">
        <f ca="1">-OFFSET(AL125,0,Settings!$BX53)*(1+Inputs!$IU$26)</f>
        <v>0</v>
      </c>
      <c r="AM136" s="26">
        <f ca="1">-OFFSET(AM125,0,Settings!$BX53)*(1+Inputs!$IU$26)</f>
        <v>0</v>
      </c>
      <c r="AN136" s="26">
        <f ca="1">-OFFSET(AN125,0,Settings!$BX53)*(1+Inputs!$IU$26)</f>
        <v>0</v>
      </c>
      <c r="AO136" s="26">
        <f ca="1">-OFFSET(AO125,0,Settings!$BX53)*(1+Inputs!$IU$26)</f>
        <v>0</v>
      </c>
      <c r="AP136" s="26">
        <f ca="1">-OFFSET(AP125,0,Settings!$BX53)*(1+Inputs!$IU$26)</f>
        <v>0</v>
      </c>
      <c r="AQ136" s="26">
        <f ca="1">-OFFSET(AQ125,0,Settings!$BX53)*(1+Inputs!$IU$26)</f>
        <v>0</v>
      </c>
      <c r="AR136" s="26">
        <f ca="1">-OFFSET(AR125,0,Settings!$BX53)*(1+Inputs!$IU$26)</f>
        <v>0</v>
      </c>
      <c r="AS136" s="26">
        <f ca="1">-OFFSET(AS125,0,Settings!$BX53)*(1+Inputs!$IU$26)</f>
        <v>0</v>
      </c>
      <c r="AT136" s="26">
        <f ca="1">-OFFSET(AT125,0,Settings!$BX53)*(1+Inputs!$IU$26)</f>
        <v>0</v>
      </c>
      <c r="AU136" s="26">
        <f ca="1">-OFFSET(AU125,0,Settings!$BX53)*(1+Inputs!$IU$26)</f>
        <v>0</v>
      </c>
      <c r="AV136" s="26">
        <f ca="1">-OFFSET(AV125,0,Settings!$BX53)*(1+Inputs!$IU$26)</f>
        <v>0</v>
      </c>
      <c r="AW136" s="26">
        <f ca="1">-OFFSET(AW125,0,Settings!$BX53)*(1+Inputs!$IU$26)</f>
        <v>0</v>
      </c>
      <c r="AX136" s="26">
        <f ca="1">-OFFSET(AX125,0,Settings!$BX53)*(1+Inputs!$IU$26)</f>
        <v>0</v>
      </c>
      <c r="AY136" s="26">
        <f ca="1">-OFFSET(AY125,0,Settings!$BX53)*(1+Inputs!$IU$26)</f>
        <v>0</v>
      </c>
      <c r="AZ136" s="26">
        <f ca="1">-OFFSET(AZ125,0,Settings!$BX53)*(1+Inputs!$IU$26)</f>
        <v>0</v>
      </c>
      <c r="BA136" s="26">
        <f ca="1">-OFFSET(BA125,0,Settings!$BX53)*(1+Inputs!$IU$26)</f>
        <v>0</v>
      </c>
      <c r="BB136" s="26">
        <f ca="1">-OFFSET(BB125,0,Settings!$BX53)*(1+Inputs!$IU$26)</f>
        <v>0</v>
      </c>
      <c r="BC136" s="26">
        <f ca="1">-OFFSET(BC125,0,Settings!$BX53)*(1+Inputs!$IU$26)</f>
        <v>0</v>
      </c>
      <c r="BD136" s="26">
        <f ca="1">-OFFSET(BD125,0,Settings!$BX53)*(1+Inputs!$IU$26)</f>
        <v>0</v>
      </c>
      <c r="BE136" s="26">
        <f ca="1">-OFFSET(BE125,0,Settings!$BX53)*(1+Inputs!$IU$26)</f>
        <v>0</v>
      </c>
      <c r="BF136" s="26">
        <f ca="1">-OFFSET(BF125,0,Settings!$BX53)*(1+Inputs!$IU$26)</f>
        <v>0</v>
      </c>
      <c r="BG136" s="26">
        <f ca="1">-OFFSET(BG125,0,Settings!$BX53)*(1+Inputs!$IU$26)</f>
        <v>0</v>
      </c>
      <c r="BH136" s="26">
        <f ca="1">-OFFSET(BH125,0,Settings!$BX53)*(1+Inputs!$IU$26)</f>
        <v>0</v>
      </c>
      <c r="BI136" s="26">
        <f ca="1">-OFFSET(BI125,0,Settings!$BX53)*(1+Inputs!$IU$26)</f>
        <v>0</v>
      </c>
      <c r="BJ136" s="26">
        <f ca="1">-OFFSET(BJ125,0,Settings!$BX53)*(1+Inputs!$IU$26)</f>
        <v>0</v>
      </c>
      <c r="BK136" s="26">
        <f ca="1">-OFFSET(BK125,0,Settings!$BX53)*(1+Inputs!$IU$26)</f>
        <v>0</v>
      </c>
      <c r="BL136" s="26">
        <f ca="1">-OFFSET(BL125,0,Settings!$BX53)*(1+Inputs!$IU$26)</f>
        <v>0</v>
      </c>
      <c r="BM136" s="26">
        <f ca="1">-OFFSET(BM125,0,Settings!$BX53)*(1+Inputs!$IU$26)</f>
        <v>0</v>
      </c>
      <c r="BN136" s="26">
        <f ca="1">-OFFSET(BN125,0,Settings!$BX53)*(1+Inputs!$IU$26)</f>
        <v>0</v>
      </c>
      <c r="BO136" s="26">
        <f ca="1">-OFFSET(BO125,0,Settings!$BX53)*(1+Inputs!$IU$26)</f>
        <v>0</v>
      </c>
      <c r="BP136" s="26">
        <f ca="1">-OFFSET(BP125,0,Settings!$BX53)*(1+Inputs!$IU$26)</f>
        <v>0</v>
      </c>
      <c r="BQ136" s="26">
        <f ca="1">-OFFSET(BQ125,0,Settings!$BX53)*(1+Inputs!$IU$26)</f>
        <v>0</v>
      </c>
      <c r="BR136" s="26">
        <f ca="1">-OFFSET(BR125,0,Settings!$BX53)*(1+Inputs!$IU$26)</f>
        <v>0</v>
      </c>
      <c r="BS136" s="26">
        <f ca="1">-OFFSET(BS125,0,Settings!$BX53)*(1+Inputs!$IU$26)</f>
        <v>0</v>
      </c>
      <c r="BT136" s="26">
        <f ca="1">-OFFSET(BT125,0,Settings!$BX53)*(1+Inputs!$IU$26)</f>
        <v>0</v>
      </c>
      <c r="BU136" s="26">
        <f ca="1">-OFFSET(BU125,0,Settings!$BX53)*(1+Inputs!$IU$26)</f>
        <v>0</v>
      </c>
      <c r="BV136" s="26">
        <f ca="1">-OFFSET(BV125,0,Settings!$BX53)*(1+Inputs!$IU$26)</f>
        <v>0</v>
      </c>
      <c r="BW136" s="26">
        <f ca="1">-OFFSET(BW125,0,Settings!$BX53)*(1+Inputs!$IU$26)</f>
        <v>0</v>
      </c>
      <c r="BX136" s="26">
        <f ca="1">-OFFSET(BX125,0,Settings!$BX53)*(1+Inputs!$IU$26)</f>
        <v>0</v>
      </c>
      <c r="BY136" s="26">
        <f ca="1">-OFFSET(BY125,0,Settings!$BX53)*(1+Inputs!$IU$26)</f>
        <v>0</v>
      </c>
      <c r="BZ136" s="26">
        <f ca="1">-OFFSET(BZ125,0,Settings!$BX53)*(1+Inputs!$IU$26)</f>
        <v>0</v>
      </c>
      <c r="CA136" s="26">
        <f ca="1">-OFFSET(CA125,0,Settings!$BX53)*(1+Inputs!$IU$26)</f>
        <v>0</v>
      </c>
      <c r="CB136" s="26">
        <f ca="1">-OFFSET(CB125,0,Settings!$BX53)*(1+Inputs!$IU$26)</f>
        <v>0</v>
      </c>
      <c r="CC136" s="26">
        <f ca="1">-OFFSET(CC125,0,Settings!$BX53)*(1+Inputs!$IU$26)</f>
        <v>0</v>
      </c>
      <c r="CD136" s="26">
        <f ca="1">-OFFSET(CD125,0,Settings!$BX53)*(1+Inputs!$IU$26)</f>
        <v>0</v>
      </c>
      <c r="CE136" s="26">
        <f ca="1">-OFFSET(CE125,0,Settings!$BX53)*(1+Inputs!$IU$26)</f>
        <v>0</v>
      </c>
      <c r="CF136" s="26">
        <f ca="1">-OFFSET(CF125,0,Settings!$BX53)*(1+Inputs!$IU$26)</f>
        <v>0</v>
      </c>
      <c r="CG136" s="26">
        <f ca="1">-OFFSET(CG125,0,Settings!$BX53)*(1+Inputs!$IU$26)</f>
        <v>0</v>
      </c>
      <c r="CH136" s="26">
        <f ca="1">-OFFSET(CH125,0,Settings!$BX53)*(1+Inputs!$IU$26)</f>
        <v>0</v>
      </c>
      <c r="CI136" s="26">
        <f ca="1">-OFFSET(CI125,0,Settings!$BX53)*(1+Inputs!$IU$26)</f>
        <v>0</v>
      </c>
      <c r="CJ136" s="26">
        <f ca="1">-OFFSET(CJ125,0,Settings!$BX53)*(1+Inputs!$IU$26)</f>
        <v>0</v>
      </c>
      <c r="CK136" s="26">
        <f ca="1">-OFFSET(CK125,0,Settings!$BX53)*(1+Inputs!$IU$26)</f>
        <v>0</v>
      </c>
      <c r="CL136" s="26">
        <f ca="1">-OFFSET(CL125,0,Settings!$BX53)*(1+Inputs!$IU$26)</f>
        <v>0</v>
      </c>
      <c r="CM136" s="26">
        <f ca="1">-OFFSET(CM125,0,Settings!$BX53)*(1+Inputs!$IU$26)</f>
        <v>0</v>
      </c>
    </row>
    <row r="137" spans="2:91" hidden="1" x14ac:dyDescent="0.2">
      <c r="B137" s="242" t="str">
        <f>Inputs!JF20</f>
        <v>Other hall equipment &amp; installation</v>
      </c>
      <c r="C137" s="19" t="str">
        <f>Inputs!$J$16</f>
        <v>EUR</v>
      </c>
      <c r="D137" s="19" t="s">
        <v>19</v>
      </c>
      <c r="E137" s="27">
        <f t="shared" ca="1" si="132"/>
        <v>-10000</v>
      </c>
      <c r="F137" s="27">
        <f t="shared" ca="1" si="132"/>
        <v>0</v>
      </c>
      <c r="G137" s="27">
        <f t="shared" ca="1" si="132"/>
        <v>0</v>
      </c>
      <c r="H137" s="27">
        <f t="shared" ca="1" si="132"/>
        <v>0</v>
      </c>
      <c r="I137" s="27">
        <f t="shared" ca="1" si="132"/>
        <v>0</v>
      </c>
      <c r="J137" s="27"/>
      <c r="K137" s="27">
        <f t="shared" ca="1" si="133"/>
        <v>0</v>
      </c>
      <c r="L137" s="27">
        <f t="shared" ca="1" si="133"/>
        <v>-10000</v>
      </c>
      <c r="M137" s="27">
        <f t="shared" ca="1" si="133"/>
        <v>0</v>
      </c>
      <c r="N137" s="27">
        <f t="shared" ca="1" si="133"/>
        <v>0</v>
      </c>
      <c r="O137" s="27">
        <f t="shared" ca="1" si="133"/>
        <v>0</v>
      </c>
      <c r="P137" s="27">
        <f t="shared" ca="1" si="133"/>
        <v>0</v>
      </c>
      <c r="Q137" s="27">
        <f t="shared" ca="1" si="133"/>
        <v>0</v>
      </c>
      <c r="R137" s="27">
        <f t="shared" ca="1" si="133"/>
        <v>0</v>
      </c>
      <c r="S137" s="27">
        <f t="shared" ca="1" si="133"/>
        <v>0</v>
      </c>
      <c r="T137" s="27">
        <f t="shared" ca="1" si="133"/>
        <v>0</v>
      </c>
      <c r="U137" s="27">
        <f t="shared" ca="1" si="134"/>
        <v>0</v>
      </c>
      <c r="V137" s="27">
        <f t="shared" ca="1" si="134"/>
        <v>0</v>
      </c>
      <c r="W137" s="27">
        <f t="shared" ca="1" si="134"/>
        <v>0</v>
      </c>
      <c r="X137" s="27">
        <f t="shared" ca="1" si="134"/>
        <v>0</v>
      </c>
      <c r="Y137" s="27">
        <f t="shared" ca="1" si="134"/>
        <v>0</v>
      </c>
      <c r="Z137" s="27">
        <f t="shared" ca="1" si="134"/>
        <v>0</v>
      </c>
      <c r="AA137" s="27">
        <f t="shared" ca="1" si="134"/>
        <v>0</v>
      </c>
      <c r="AB137" s="27">
        <f t="shared" ca="1" si="134"/>
        <v>0</v>
      </c>
      <c r="AC137" s="27">
        <f t="shared" ca="1" si="134"/>
        <v>0</v>
      </c>
      <c r="AD137" s="27">
        <f t="shared" ca="1" si="134"/>
        <v>0</v>
      </c>
      <c r="AE137" s="27"/>
      <c r="AF137" s="26">
        <f ca="1">-OFFSET(AF126,0,Settings!$BX54)*(1+Inputs!$IU$26)</f>
        <v>0</v>
      </c>
      <c r="AG137" s="26">
        <f ca="1">-OFFSET(AG126,0,Settings!$BX54)*(1+Inputs!$IU$26)</f>
        <v>0</v>
      </c>
      <c r="AH137" s="26">
        <f ca="1">-OFFSET(AH126,0,Settings!$BX54)*(1+Inputs!$IU$26)</f>
        <v>0</v>
      </c>
      <c r="AI137" s="26">
        <f ca="1">-OFFSET(AI126,0,Settings!$BX54)*(1+Inputs!$IU$26)</f>
        <v>0</v>
      </c>
      <c r="AJ137" s="26">
        <f ca="1">-OFFSET(AJ126,0,Settings!$BX54)*(1+Inputs!$IU$26)</f>
        <v>-10000</v>
      </c>
      <c r="AK137" s="26">
        <f ca="1">-OFFSET(AK126,0,Settings!$BX54)*(1+Inputs!$IU$26)</f>
        <v>0</v>
      </c>
      <c r="AL137" s="26">
        <f ca="1">-OFFSET(AL126,0,Settings!$BX54)*(1+Inputs!$IU$26)</f>
        <v>0</v>
      </c>
      <c r="AM137" s="26">
        <f ca="1">-OFFSET(AM126,0,Settings!$BX54)*(1+Inputs!$IU$26)</f>
        <v>0</v>
      </c>
      <c r="AN137" s="26">
        <f ca="1">-OFFSET(AN126,0,Settings!$BX54)*(1+Inputs!$IU$26)</f>
        <v>0</v>
      </c>
      <c r="AO137" s="26">
        <f ca="1">-OFFSET(AO126,0,Settings!$BX54)*(1+Inputs!$IU$26)</f>
        <v>0</v>
      </c>
      <c r="AP137" s="26">
        <f ca="1">-OFFSET(AP126,0,Settings!$BX54)*(1+Inputs!$IU$26)</f>
        <v>0</v>
      </c>
      <c r="AQ137" s="26">
        <f ca="1">-OFFSET(AQ126,0,Settings!$BX54)*(1+Inputs!$IU$26)</f>
        <v>0</v>
      </c>
      <c r="AR137" s="26">
        <f ca="1">-OFFSET(AR126,0,Settings!$BX54)*(1+Inputs!$IU$26)</f>
        <v>0</v>
      </c>
      <c r="AS137" s="26">
        <f ca="1">-OFFSET(AS126,0,Settings!$BX54)*(1+Inputs!$IU$26)</f>
        <v>0</v>
      </c>
      <c r="AT137" s="26">
        <f ca="1">-OFFSET(AT126,0,Settings!$BX54)*(1+Inputs!$IU$26)</f>
        <v>0</v>
      </c>
      <c r="AU137" s="26">
        <f ca="1">-OFFSET(AU126,0,Settings!$BX54)*(1+Inputs!$IU$26)</f>
        <v>0</v>
      </c>
      <c r="AV137" s="26">
        <f ca="1">-OFFSET(AV126,0,Settings!$BX54)*(1+Inputs!$IU$26)</f>
        <v>0</v>
      </c>
      <c r="AW137" s="26">
        <f ca="1">-OFFSET(AW126,0,Settings!$BX54)*(1+Inputs!$IU$26)</f>
        <v>0</v>
      </c>
      <c r="AX137" s="26">
        <f ca="1">-OFFSET(AX126,0,Settings!$BX54)*(1+Inputs!$IU$26)</f>
        <v>0</v>
      </c>
      <c r="AY137" s="26">
        <f ca="1">-OFFSET(AY126,0,Settings!$BX54)*(1+Inputs!$IU$26)</f>
        <v>0</v>
      </c>
      <c r="AZ137" s="26">
        <f ca="1">-OFFSET(AZ126,0,Settings!$BX54)*(1+Inputs!$IU$26)</f>
        <v>0</v>
      </c>
      <c r="BA137" s="26">
        <f ca="1">-OFFSET(BA126,0,Settings!$BX54)*(1+Inputs!$IU$26)</f>
        <v>0</v>
      </c>
      <c r="BB137" s="26">
        <f ca="1">-OFFSET(BB126,0,Settings!$BX54)*(1+Inputs!$IU$26)</f>
        <v>0</v>
      </c>
      <c r="BC137" s="26">
        <f ca="1">-OFFSET(BC126,0,Settings!$BX54)*(1+Inputs!$IU$26)</f>
        <v>0</v>
      </c>
      <c r="BD137" s="26">
        <f ca="1">-OFFSET(BD126,0,Settings!$BX54)*(1+Inputs!$IU$26)</f>
        <v>0</v>
      </c>
      <c r="BE137" s="26">
        <f ca="1">-OFFSET(BE126,0,Settings!$BX54)*(1+Inputs!$IU$26)</f>
        <v>0</v>
      </c>
      <c r="BF137" s="26">
        <f ca="1">-OFFSET(BF126,0,Settings!$BX54)*(1+Inputs!$IU$26)</f>
        <v>0</v>
      </c>
      <c r="BG137" s="26">
        <f ca="1">-OFFSET(BG126,0,Settings!$BX54)*(1+Inputs!$IU$26)</f>
        <v>0</v>
      </c>
      <c r="BH137" s="26">
        <f ca="1">-OFFSET(BH126,0,Settings!$BX54)*(1+Inputs!$IU$26)</f>
        <v>0</v>
      </c>
      <c r="BI137" s="26">
        <f ca="1">-OFFSET(BI126,0,Settings!$BX54)*(1+Inputs!$IU$26)</f>
        <v>0</v>
      </c>
      <c r="BJ137" s="26">
        <f ca="1">-OFFSET(BJ126,0,Settings!$BX54)*(1+Inputs!$IU$26)</f>
        <v>0</v>
      </c>
      <c r="BK137" s="26">
        <f ca="1">-OFFSET(BK126,0,Settings!$BX54)*(1+Inputs!$IU$26)</f>
        <v>0</v>
      </c>
      <c r="BL137" s="26">
        <f ca="1">-OFFSET(BL126,0,Settings!$BX54)*(1+Inputs!$IU$26)</f>
        <v>0</v>
      </c>
      <c r="BM137" s="26">
        <f ca="1">-OFFSET(BM126,0,Settings!$BX54)*(1+Inputs!$IU$26)</f>
        <v>0</v>
      </c>
      <c r="BN137" s="26">
        <f ca="1">-OFFSET(BN126,0,Settings!$BX54)*(1+Inputs!$IU$26)</f>
        <v>0</v>
      </c>
      <c r="BO137" s="26">
        <f ca="1">-OFFSET(BO126,0,Settings!$BX54)*(1+Inputs!$IU$26)</f>
        <v>0</v>
      </c>
      <c r="BP137" s="26">
        <f ca="1">-OFFSET(BP126,0,Settings!$BX54)*(1+Inputs!$IU$26)</f>
        <v>0</v>
      </c>
      <c r="BQ137" s="26">
        <f ca="1">-OFFSET(BQ126,0,Settings!$BX54)*(1+Inputs!$IU$26)</f>
        <v>0</v>
      </c>
      <c r="BR137" s="26">
        <f ca="1">-OFFSET(BR126,0,Settings!$BX54)*(1+Inputs!$IU$26)</f>
        <v>0</v>
      </c>
      <c r="BS137" s="26">
        <f ca="1">-OFFSET(BS126,0,Settings!$BX54)*(1+Inputs!$IU$26)</f>
        <v>0</v>
      </c>
      <c r="BT137" s="26">
        <f ca="1">-OFFSET(BT126,0,Settings!$BX54)*(1+Inputs!$IU$26)</f>
        <v>0</v>
      </c>
      <c r="BU137" s="26">
        <f ca="1">-OFFSET(BU126,0,Settings!$BX54)*(1+Inputs!$IU$26)</f>
        <v>0</v>
      </c>
      <c r="BV137" s="26">
        <f ca="1">-OFFSET(BV126,0,Settings!$BX54)*(1+Inputs!$IU$26)</f>
        <v>0</v>
      </c>
      <c r="BW137" s="26">
        <f ca="1">-OFFSET(BW126,0,Settings!$BX54)*(1+Inputs!$IU$26)</f>
        <v>0</v>
      </c>
      <c r="BX137" s="26">
        <f ca="1">-OFFSET(BX126,0,Settings!$BX54)*(1+Inputs!$IU$26)</f>
        <v>0</v>
      </c>
      <c r="BY137" s="26">
        <f ca="1">-OFFSET(BY126,0,Settings!$BX54)*(1+Inputs!$IU$26)</f>
        <v>0</v>
      </c>
      <c r="BZ137" s="26">
        <f ca="1">-OFFSET(BZ126,0,Settings!$BX54)*(1+Inputs!$IU$26)</f>
        <v>0</v>
      </c>
      <c r="CA137" s="26">
        <f ca="1">-OFFSET(CA126,0,Settings!$BX54)*(1+Inputs!$IU$26)</f>
        <v>0</v>
      </c>
      <c r="CB137" s="26">
        <f ca="1">-OFFSET(CB126,0,Settings!$BX54)*(1+Inputs!$IU$26)</f>
        <v>0</v>
      </c>
      <c r="CC137" s="26">
        <f ca="1">-OFFSET(CC126,0,Settings!$BX54)*(1+Inputs!$IU$26)</f>
        <v>0</v>
      </c>
      <c r="CD137" s="26">
        <f ca="1">-OFFSET(CD126,0,Settings!$BX54)*(1+Inputs!$IU$26)</f>
        <v>0</v>
      </c>
      <c r="CE137" s="26">
        <f ca="1">-OFFSET(CE126,0,Settings!$BX54)*(1+Inputs!$IU$26)</f>
        <v>0</v>
      </c>
      <c r="CF137" s="26">
        <f ca="1">-OFFSET(CF126,0,Settings!$BX54)*(1+Inputs!$IU$26)</f>
        <v>0</v>
      </c>
      <c r="CG137" s="26">
        <f ca="1">-OFFSET(CG126,0,Settings!$BX54)*(1+Inputs!$IU$26)</f>
        <v>0</v>
      </c>
      <c r="CH137" s="26">
        <f ca="1">-OFFSET(CH126,0,Settings!$BX54)*(1+Inputs!$IU$26)</f>
        <v>0</v>
      </c>
      <c r="CI137" s="26">
        <f ca="1">-OFFSET(CI126,0,Settings!$BX54)*(1+Inputs!$IU$26)</f>
        <v>0</v>
      </c>
      <c r="CJ137" s="26">
        <f ca="1">-OFFSET(CJ126,0,Settings!$BX54)*(1+Inputs!$IU$26)</f>
        <v>0</v>
      </c>
      <c r="CK137" s="26">
        <f ca="1">-OFFSET(CK126,0,Settings!$BX54)*(1+Inputs!$IU$26)</f>
        <v>0</v>
      </c>
      <c r="CL137" s="26">
        <f ca="1">-OFFSET(CL126,0,Settings!$BX54)*(1+Inputs!$IU$26)</f>
        <v>0</v>
      </c>
      <c r="CM137" s="26">
        <f ca="1">-OFFSET(CM126,0,Settings!$BX54)*(1+Inputs!$IU$26)</f>
        <v>0</v>
      </c>
    </row>
    <row r="138" spans="2:91" hidden="1" x14ac:dyDescent="0.2">
      <c r="B138" s="242" t="str">
        <f>Inputs!JF21</f>
        <v>Communications</v>
      </c>
      <c r="C138" s="19" t="str">
        <f>Inputs!$J$16</f>
        <v>EUR</v>
      </c>
      <c r="D138" s="19" t="s">
        <v>19</v>
      </c>
      <c r="E138" s="27">
        <f t="shared" ca="1" si="132"/>
        <v>-15000</v>
      </c>
      <c r="F138" s="27">
        <f t="shared" ca="1" si="132"/>
        <v>0</v>
      </c>
      <c r="G138" s="27">
        <f t="shared" ca="1" si="132"/>
        <v>0</v>
      </c>
      <c r="H138" s="27">
        <f t="shared" ca="1" si="132"/>
        <v>0</v>
      </c>
      <c r="I138" s="27">
        <f t="shared" ca="1" si="132"/>
        <v>0</v>
      </c>
      <c r="J138" s="27"/>
      <c r="K138" s="27">
        <f t="shared" ca="1" si="133"/>
        <v>0</v>
      </c>
      <c r="L138" s="27">
        <f t="shared" ca="1" si="133"/>
        <v>-15000</v>
      </c>
      <c r="M138" s="27">
        <f t="shared" ca="1" si="133"/>
        <v>0</v>
      </c>
      <c r="N138" s="27">
        <f t="shared" ca="1" si="133"/>
        <v>0</v>
      </c>
      <c r="O138" s="27">
        <f t="shared" ca="1" si="133"/>
        <v>0</v>
      </c>
      <c r="P138" s="27">
        <f t="shared" ca="1" si="133"/>
        <v>0</v>
      </c>
      <c r="Q138" s="27">
        <f t="shared" ca="1" si="133"/>
        <v>0</v>
      </c>
      <c r="R138" s="27">
        <f t="shared" ca="1" si="133"/>
        <v>0</v>
      </c>
      <c r="S138" s="27">
        <f t="shared" ca="1" si="133"/>
        <v>0</v>
      </c>
      <c r="T138" s="27">
        <f t="shared" ca="1" si="133"/>
        <v>0</v>
      </c>
      <c r="U138" s="27">
        <f t="shared" ca="1" si="134"/>
        <v>0</v>
      </c>
      <c r="V138" s="27">
        <f t="shared" ca="1" si="134"/>
        <v>0</v>
      </c>
      <c r="W138" s="27">
        <f t="shared" ca="1" si="134"/>
        <v>0</v>
      </c>
      <c r="X138" s="27">
        <f t="shared" ca="1" si="134"/>
        <v>0</v>
      </c>
      <c r="Y138" s="27">
        <f t="shared" ca="1" si="134"/>
        <v>0</v>
      </c>
      <c r="Z138" s="27">
        <f t="shared" ca="1" si="134"/>
        <v>0</v>
      </c>
      <c r="AA138" s="27">
        <f t="shared" ca="1" si="134"/>
        <v>0</v>
      </c>
      <c r="AB138" s="27">
        <f t="shared" ca="1" si="134"/>
        <v>0</v>
      </c>
      <c r="AC138" s="27">
        <f t="shared" ca="1" si="134"/>
        <v>0</v>
      </c>
      <c r="AD138" s="27">
        <f t="shared" ca="1" si="134"/>
        <v>0</v>
      </c>
      <c r="AE138" s="27"/>
      <c r="AF138" s="26">
        <f ca="1">-OFFSET(AF127,0,Settings!$BX55)*(1+Inputs!$IU$26)</f>
        <v>0</v>
      </c>
      <c r="AG138" s="26">
        <f ca="1">-OFFSET(AG127,0,Settings!$BX55)*(1+Inputs!$IU$26)</f>
        <v>0</v>
      </c>
      <c r="AH138" s="26">
        <f ca="1">-OFFSET(AH127,0,Settings!$BX55)*(1+Inputs!$IU$26)</f>
        <v>0</v>
      </c>
      <c r="AI138" s="26">
        <f ca="1">-OFFSET(AI127,0,Settings!$BX55)*(1+Inputs!$IU$26)</f>
        <v>0</v>
      </c>
      <c r="AJ138" s="26">
        <f ca="1">-OFFSET(AJ127,0,Settings!$BX55)*(1+Inputs!$IU$26)</f>
        <v>-15000</v>
      </c>
      <c r="AK138" s="26">
        <f ca="1">-OFFSET(AK127,0,Settings!$BX55)*(1+Inputs!$IU$26)</f>
        <v>0</v>
      </c>
      <c r="AL138" s="26">
        <f ca="1">-OFFSET(AL127,0,Settings!$BX55)*(1+Inputs!$IU$26)</f>
        <v>0</v>
      </c>
      <c r="AM138" s="26">
        <f ca="1">-OFFSET(AM127,0,Settings!$BX55)*(1+Inputs!$IU$26)</f>
        <v>0</v>
      </c>
      <c r="AN138" s="26">
        <f ca="1">-OFFSET(AN127,0,Settings!$BX55)*(1+Inputs!$IU$26)</f>
        <v>0</v>
      </c>
      <c r="AO138" s="26">
        <f ca="1">-OFFSET(AO127,0,Settings!$BX55)*(1+Inputs!$IU$26)</f>
        <v>0</v>
      </c>
      <c r="AP138" s="26">
        <f ca="1">-OFFSET(AP127,0,Settings!$BX55)*(1+Inputs!$IU$26)</f>
        <v>0</v>
      </c>
      <c r="AQ138" s="26">
        <f ca="1">-OFFSET(AQ127,0,Settings!$BX55)*(1+Inputs!$IU$26)</f>
        <v>0</v>
      </c>
      <c r="AR138" s="26">
        <f ca="1">-OFFSET(AR127,0,Settings!$BX55)*(1+Inputs!$IU$26)</f>
        <v>0</v>
      </c>
      <c r="AS138" s="26">
        <f ca="1">-OFFSET(AS127,0,Settings!$BX55)*(1+Inputs!$IU$26)</f>
        <v>0</v>
      </c>
      <c r="AT138" s="26">
        <f ca="1">-OFFSET(AT127,0,Settings!$BX55)*(1+Inputs!$IU$26)</f>
        <v>0</v>
      </c>
      <c r="AU138" s="26">
        <f ca="1">-OFFSET(AU127,0,Settings!$BX55)*(1+Inputs!$IU$26)</f>
        <v>0</v>
      </c>
      <c r="AV138" s="26">
        <f ca="1">-OFFSET(AV127,0,Settings!$BX55)*(1+Inputs!$IU$26)</f>
        <v>0</v>
      </c>
      <c r="AW138" s="26">
        <f ca="1">-OFFSET(AW127,0,Settings!$BX55)*(1+Inputs!$IU$26)</f>
        <v>0</v>
      </c>
      <c r="AX138" s="26">
        <f ca="1">-OFFSET(AX127,0,Settings!$BX55)*(1+Inputs!$IU$26)</f>
        <v>0</v>
      </c>
      <c r="AY138" s="26">
        <f ca="1">-OFFSET(AY127,0,Settings!$BX55)*(1+Inputs!$IU$26)</f>
        <v>0</v>
      </c>
      <c r="AZ138" s="26">
        <f ca="1">-OFFSET(AZ127,0,Settings!$BX55)*(1+Inputs!$IU$26)</f>
        <v>0</v>
      </c>
      <c r="BA138" s="26">
        <f ca="1">-OFFSET(BA127,0,Settings!$BX55)*(1+Inputs!$IU$26)</f>
        <v>0</v>
      </c>
      <c r="BB138" s="26">
        <f ca="1">-OFFSET(BB127,0,Settings!$BX55)*(1+Inputs!$IU$26)</f>
        <v>0</v>
      </c>
      <c r="BC138" s="26">
        <f ca="1">-OFFSET(BC127,0,Settings!$BX55)*(1+Inputs!$IU$26)</f>
        <v>0</v>
      </c>
      <c r="BD138" s="26">
        <f ca="1">-OFFSET(BD127,0,Settings!$BX55)*(1+Inputs!$IU$26)</f>
        <v>0</v>
      </c>
      <c r="BE138" s="26">
        <f ca="1">-OFFSET(BE127,0,Settings!$BX55)*(1+Inputs!$IU$26)</f>
        <v>0</v>
      </c>
      <c r="BF138" s="26">
        <f ca="1">-OFFSET(BF127,0,Settings!$BX55)*(1+Inputs!$IU$26)</f>
        <v>0</v>
      </c>
      <c r="BG138" s="26">
        <f ca="1">-OFFSET(BG127,0,Settings!$BX55)*(1+Inputs!$IU$26)</f>
        <v>0</v>
      </c>
      <c r="BH138" s="26">
        <f ca="1">-OFFSET(BH127,0,Settings!$BX55)*(1+Inputs!$IU$26)</f>
        <v>0</v>
      </c>
      <c r="BI138" s="26">
        <f ca="1">-OFFSET(BI127,0,Settings!$BX55)*(1+Inputs!$IU$26)</f>
        <v>0</v>
      </c>
      <c r="BJ138" s="26">
        <f ca="1">-OFFSET(BJ127,0,Settings!$BX55)*(1+Inputs!$IU$26)</f>
        <v>0</v>
      </c>
      <c r="BK138" s="26">
        <f ca="1">-OFFSET(BK127,0,Settings!$BX55)*(1+Inputs!$IU$26)</f>
        <v>0</v>
      </c>
      <c r="BL138" s="26">
        <f ca="1">-OFFSET(BL127,0,Settings!$BX55)*(1+Inputs!$IU$26)</f>
        <v>0</v>
      </c>
      <c r="BM138" s="26">
        <f ca="1">-OFFSET(BM127,0,Settings!$BX55)*(1+Inputs!$IU$26)</f>
        <v>0</v>
      </c>
      <c r="BN138" s="26">
        <f ca="1">-OFFSET(BN127,0,Settings!$BX55)*(1+Inputs!$IU$26)</f>
        <v>0</v>
      </c>
      <c r="BO138" s="26">
        <f ca="1">-OFFSET(BO127,0,Settings!$BX55)*(1+Inputs!$IU$26)</f>
        <v>0</v>
      </c>
      <c r="BP138" s="26">
        <f ca="1">-OFFSET(BP127,0,Settings!$BX55)*(1+Inputs!$IU$26)</f>
        <v>0</v>
      </c>
      <c r="BQ138" s="26">
        <f ca="1">-OFFSET(BQ127,0,Settings!$BX55)*(1+Inputs!$IU$26)</f>
        <v>0</v>
      </c>
      <c r="BR138" s="26">
        <f ca="1">-OFFSET(BR127,0,Settings!$BX55)*(1+Inputs!$IU$26)</f>
        <v>0</v>
      </c>
      <c r="BS138" s="26">
        <f ca="1">-OFFSET(BS127,0,Settings!$BX55)*(1+Inputs!$IU$26)</f>
        <v>0</v>
      </c>
      <c r="BT138" s="26">
        <f ca="1">-OFFSET(BT127,0,Settings!$BX55)*(1+Inputs!$IU$26)</f>
        <v>0</v>
      </c>
      <c r="BU138" s="26">
        <f ca="1">-OFFSET(BU127,0,Settings!$BX55)*(1+Inputs!$IU$26)</f>
        <v>0</v>
      </c>
      <c r="BV138" s="26">
        <f ca="1">-OFFSET(BV127,0,Settings!$BX55)*(1+Inputs!$IU$26)</f>
        <v>0</v>
      </c>
      <c r="BW138" s="26">
        <f ca="1">-OFFSET(BW127,0,Settings!$BX55)*(1+Inputs!$IU$26)</f>
        <v>0</v>
      </c>
      <c r="BX138" s="26">
        <f ca="1">-OFFSET(BX127,0,Settings!$BX55)*(1+Inputs!$IU$26)</f>
        <v>0</v>
      </c>
      <c r="BY138" s="26">
        <f ca="1">-OFFSET(BY127,0,Settings!$BX55)*(1+Inputs!$IU$26)</f>
        <v>0</v>
      </c>
      <c r="BZ138" s="26">
        <f ca="1">-OFFSET(BZ127,0,Settings!$BX55)*(1+Inputs!$IU$26)</f>
        <v>0</v>
      </c>
      <c r="CA138" s="26">
        <f ca="1">-OFFSET(CA127,0,Settings!$BX55)*(1+Inputs!$IU$26)</f>
        <v>0</v>
      </c>
      <c r="CB138" s="26">
        <f ca="1">-OFFSET(CB127,0,Settings!$BX55)*(1+Inputs!$IU$26)</f>
        <v>0</v>
      </c>
      <c r="CC138" s="26">
        <f ca="1">-OFFSET(CC127,0,Settings!$BX55)*(1+Inputs!$IU$26)</f>
        <v>0</v>
      </c>
      <c r="CD138" s="26">
        <f ca="1">-OFFSET(CD127,0,Settings!$BX55)*(1+Inputs!$IU$26)</f>
        <v>0</v>
      </c>
      <c r="CE138" s="26">
        <f ca="1">-OFFSET(CE127,0,Settings!$BX55)*(1+Inputs!$IU$26)</f>
        <v>0</v>
      </c>
      <c r="CF138" s="26">
        <f ca="1">-OFFSET(CF127,0,Settings!$BX55)*(1+Inputs!$IU$26)</f>
        <v>0</v>
      </c>
      <c r="CG138" s="26">
        <f ca="1">-OFFSET(CG127,0,Settings!$BX55)*(1+Inputs!$IU$26)</f>
        <v>0</v>
      </c>
      <c r="CH138" s="26">
        <f ca="1">-OFFSET(CH127,0,Settings!$BX55)*(1+Inputs!$IU$26)</f>
        <v>0</v>
      </c>
      <c r="CI138" s="26">
        <f ca="1">-OFFSET(CI127,0,Settings!$BX55)*(1+Inputs!$IU$26)</f>
        <v>0</v>
      </c>
      <c r="CJ138" s="26">
        <f ca="1">-OFFSET(CJ127,0,Settings!$BX55)*(1+Inputs!$IU$26)</f>
        <v>0</v>
      </c>
      <c r="CK138" s="26">
        <f ca="1">-OFFSET(CK127,0,Settings!$BX55)*(1+Inputs!$IU$26)</f>
        <v>0</v>
      </c>
      <c r="CL138" s="26">
        <f ca="1">-OFFSET(CL127,0,Settings!$BX55)*(1+Inputs!$IU$26)</f>
        <v>0</v>
      </c>
      <c r="CM138" s="26">
        <f ca="1">-OFFSET(CM127,0,Settings!$BX55)*(1+Inputs!$IU$26)</f>
        <v>0</v>
      </c>
    </row>
    <row r="139" spans="2:91" s="115" customFormat="1" x14ac:dyDescent="0.2">
      <c r="B139" s="115" t="s">
        <v>329</v>
      </c>
      <c r="C139" s="19" t="str">
        <f>Inputs!$J$16</f>
        <v>EUR</v>
      </c>
      <c r="D139" s="19" t="s">
        <v>19</v>
      </c>
      <c r="E139" s="63">
        <f ca="1">E117+E118+E129+E128</f>
        <v>0</v>
      </c>
      <c r="F139" s="63">
        <f ca="1">F117+F118+F129+F128</f>
        <v>0</v>
      </c>
      <c r="G139" s="63">
        <f ca="1">G117+G118+G129+G128</f>
        <v>0</v>
      </c>
      <c r="H139" s="63">
        <f ca="1">H117+H118+H129+H128</f>
        <v>0</v>
      </c>
      <c r="I139" s="63">
        <f ca="1">I117+I118+I129+I128</f>
        <v>0</v>
      </c>
      <c r="J139" s="63"/>
      <c r="K139" s="63">
        <f t="shared" ref="K139:AD139" ca="1" si="137">K117+K118+K129+K128</f>
        <v>-233000</v>
      </c>
      <c r="L139" s="63">
        <f t="shared" ca="1" si="137"/>
        <v>0</v>
      </c>
      <c r="M139" s="63">
        <f t="shared" ca="1" si="137"/>
        <v>0</v>
      </c>
      <c r="N139" s="63">
        <f t="shared" ca="1" si="137"/>
        <v>0</v>
      </c>
      <c r="O139" s="63">
        <f t="shared" ca="1" si="137"/>
        <v>0</v>
      </c>
      <c r="P139" s="63">
        <f t="shared" ca="1" si="137"/>
        <v>0</v>
      </c>
      <c r="Q139" s="63">
        <f t="shared" ca="1" si="137"/>
        <v>0</v>
      </c>
      <c r="R139" s="63">
        <f t="shared" ca="1" si="137"/>
        <v>0</v>
      </c>
      <c r="S139" s="63">
        <f t="shared" ca="1" si="137"/>
        <v>0</v>
      </c>
      <c r="T139" s="63">
        <f t="shared" ca="1" si="137"/>
        <v>0</v>
      </c>
      <c r="U139" s="63">
        <f t="shared" ca="1" si="137"/>
        <v>0</v>
      </c>
      <c r="V139" s="63">
        <f t="shared" ca="1" si="137"/>
        <v>0</v>
      </c>
      <c r="W139" s="63">
        <f t="shared" ca="1" si="137"/>
        <v>0</v>
      </c>
      <c r="X139" s="63">
        <f t="shared" ca="1" si="137"/>
        <v>0</v>
      </c>
      <c r="Y139" s="63">
        <f t="shared" ca="1" si="137"/>
        <v>0</v>
      </c>
      <c r="Z139" s="63">
        <f t="shared" ca="1" si="137"/>
        <v>0</v>
      </c>
      <c r="AA139" s="63">
        <f t="shared" ca="1" si="137"/>
        <v>0</v>
      </c>
      <c r="AB139" s="63">
        <f t="shared" ca="1" si="137"/>
        <v>0</v>
      </c>
      <c r="AC139" s="63">
        <f t="shared" ca="1" si="137"/>
        <v>0</v>
      </c>
      <c r="AD139" s="63">
        <f t="shared" ca="1" si="137"/>
        <v>0</v>
      </c>
      <c r="AE139" s="63"/>
      <c r="AF139" s="194">
        <f t="shared" ref="AF139:BK139" ca="1" si="138">AF117+AF118+AF129+AF128</f>
        <v>0</v>
      </c>
      <c r="AG139" s="194">
        <f t="shared" ca="1" si="138"/>
        <v>-23000</v>
      </c>
      <c r="AH139" s="194">
        <f t="shared" ca="1" si="138"/>
        <v>-233000</v>
      </c>
      <c r="AI139" s="194">
        <f t="shared" ca="1" si="138"/>
        <v>0</v>
      </c>
      <c r="AJ139" s="194">
        <f t="shared" ca="1" si="138"/>
        <v>-265000</v>
      </c>
      <c r="AK139" s="194">
        <f t="shared" ca="1" si="138"/>
        <v>0</v>
      </c>
      <c r="AL139" s="194">
        <f t="shared" ca="1" si="138"/>
        <v>0</v>
      </c>
      <c r="AM139" s="194">
        <f t="shared" ca="1" si="138"/>
        <v>0</v>
      </c>
      <c r="AN139" s="194">
        <f t="shared" ca="1" si="138"/>
        <v>0</v>
      </c>
      <c r="AO139" s="194">
        <f t="shared" ca="1" si="138"/>
        <v>0</v>
      </c>
      <c r="AP139" s="194">
        <f t="shared" ca="1" si="138"/>
        <v>0</v>
      </c>
      <c r="AQ139" s="194">
        <f t="shared" ca="1" si="138"/>
        <v>0</v>
      </c>
      <c r="AR139" s="194">
        <f t="shared" ca="1" si="138"/>
        <v>0</v>
      </c>
      <c r="AS139" s="194">
        <f t="shared" ca="1" si="138"/>
        <v>0</v>
      </c>
      <c r="AT139" s="194">
        <f t="shared" ca="1" si="138"/>
        <v>0</v>
      </c>
      <c r="AU139" s="194">
        <f t="shared" ca="1" si="138"/>
        <v>0</v>
      </c>
      <c r="AV139" s="194">
        <f t="shared" ca="1" si="138"/>
        <v>0</v>
      </c>
      <c r="AW139" s="194">
        <f t="shared" ca="1" si="138"/>
        <v>0</v>
      </c>
      <c r="AX139" s="194">
        <f t="shared" ca="1" si="138"/>
        <v>0</v>
      </c>
      <c r="AY139" s="194">
        <f t="shared" ca="1" si="138"/>
        <v>0</v>
      </c>
      <c r="AZ139" s="194">
        <f t="shared" ca="1" si="138"/>
        <v>0</v>
      </c>
      <c r="BA139" s="194">
        <f t="shared" ca="1" si="138"/>
        <v>0</v>
      </c>
      <c r="BB139" s="194">
        <f t="shared" ca="1" si="138"/>
        <v>0</v>
      </c>
      <c r="BC139" s="194">
        <f t="shared" ca="1" si="138"/>
        <v>0</v>
      </c>
      <c r="BD139" s="194">
        <f t="shared" ca="1" si="138"/>
        <v>0</v>
      </c>
      <c r="BE139" s="194">
        <f t="shared" ca="1" si="138"/>
        <v>0</v>
      </c>
      <c r="BF139" s="194">
        <f t="shared" ca="1" si="138"/>
        <v>0</v>
      </c>
      <c r="BG139" s="194">
        <f t="shared" ca="1" si="138"/>
        <v>0</v>
      </c>
      <c r="BH139" s="194">
        <f t="shared" ca="1" si="138"/>
        <v>0</v>
      </c>
      <c r="BI139" s="194">
        <f t="shared" ca="1" si="138"/>
        <v>0</v>
      </c>
      <c r="BJ139" s="194">
        <f t="shared" ca="1" si="138"/>
        <v>0</v>
      </c>
      <c r="BK139" s="194">
        <f t="shared" ca="1" si="138"/>
        <v>0</v>
      </c>
      <c r="BL139" s="194">
        <f t="shared" ref="BL139:CM139" ca="1" si="139">BL117+BL118+BL129+BL128</f>
        <v>0</v>
      </c>
      <c r="BM139" s="194">
        <f t="shared" ca="1" si="139"/>
        <v>0</v>
      </c>
      <c r="BN139" s="194">
        <f t="shared" ca="1" si="139"/>
        <v>0</v>
      </c>
      <c r="BO139" s="194">
        <f t="shared" ca="1" si="139"/>
        <v>0</v>
      </c>
      <c r="BP139" s="194">
        <f t="shared" ca="1" si="139"/>
        <v>0</v>
      </c>
      <c r="BQ139" s="194">
        <f t="shared" ca="1" si="139"/>
        <v>0</v>
      </c>
      <c r="BR139" s="194">
        <f t="shared" ca="1" si="139"/>
        <v>0</v>
      </c>
      <c r="BS139" s="194">
        <f t="shared" ca="1" si="139"/>
        <v>0</v>
      </c>
      <c r="BT139" s="194">
        <f t="shared" ca="1" si="139"/>
        <v>0</v>
      </c>
      <c r="BU139" s="194">
        <f t="shared" ca="1" si="139"/>
        <v>0</v>
      </c>
      <c r="BV139" s="194">
        <f t="shared" ca="1" si="139"/>
        <v>0</v>
      </c>
      <c r="BW139" s="194">
        <f t="shared" ca="1" si="139"/>
        <v>0</v>
      </c>
      <c r="BX139" s="194">
        <f t="shared" ca="1" si="139"/>
        <v>0</v>
      </c>
      <c r="BY139" s="194">
        <f t="shared" ca="1" si="139"/>
        <v>0</v>
      </c>
      <c r="BZ139" s="194">
        <f t="shared" ca="1" si="139"/>
        <v>0</v>
      </c>
      <c r="CA139" s="194">
        <f t="shared" ca="1" si="139"/>
        <v>0</v>
      </c>
      <c r="CB139" s="194">
        <f t="shared" ca="1" si="139"/>
        <v>0</v>
      </c>
      <c r="CC139" s="194">
        <f t="shared" ca="1" si="139"/>
        <v>0</v>
      </c>
      <c r="CD139" s="194">
        <f t="shared" ca="1" si="139"/>
        <v>0</v>
      </c>
      <c r="CE139" s="194">
        <f t="shared" ca="1" si="139"/>
        <v>0</v>
      </c>
      <c r="CF139" s="194">
        <f t="shared" ca="1" si="139"/>
        <v>0</v>
      </c>
      <c r="CG139" s="194">
        <f t="shared" ca="1" si="139"/>
        <v>0</v>
      </c>
      <c r="CH139" s="194">
        <f t="shared" ca="1" si="139"/>
        <v>0</v>
      </c>
      <c r="CI139" s="194">
        <f t="shared" ca="1" si="139"/>
        <v>0</v>
      </c>
      <c r="CJ139" s="194">
        <f t="shared" ca="1" si="139"/>
        <v>0</v>
      </c>
      <c r="CK139" s="194">
        <f t="shared" ca="1" si="139"/>
        <v>0</v>
      </c>
      <c r="CL139" s="194">
        <f t="shared" ca="1" si="139"/>
        <v>0</v>
      </c>
      <c r="CM139" s="194">
        <f t="shared" ca="1" si="139"/>
        <v>0</v>
      </c>
    </row>
    <row r="140" spans="2:91" ht="22" customHeight="1" x14ac:dyDescent="0.2"/>
    <row r="141" spans="2:91" x14ac:dyDescent="0.2">
      <c r="B141" s="23" t="s">
        <v>363</v>
      </c>
    </row>
    <row r="142" spans="2:91" s="115" customFormat="1" x14ac:dyDescent="0.2">
      <c r="B142" s="115" t="s">
        <v>332</v>
      </c>
      <c r="C142" s="19" t="str">
        <f>Inputs!$J$16</f>
        <v>EUR</v>
      </c>
      <c r="D142" s="19" t="s">
        <v>19</v>
      </c>
      <c r="E142" s="63">
        <v>0</v>
      </c>
      <c r="F142" s="63">
        <f ca="1">E196</f>
        <v>0</v>
      </c>
      <c r="G142" s="63">
        <f ca="1">F196</f>
        <v>0</v>
      </c>
      <c r="H142" s="63">
        <f ca="1">G196</f>
        <v>0</v>
      </c>
      <c r="I142" s="63">
        <f ca="1">H196</f>
        <v>0</v>
      </c>
      <c r="J142" s="63"/>
      <c r="K142" s="63">
        <v>0</v>
      </c>
      <c r="L142" s="63">
        <f t="shared" ref="L142:AD142" ca="1" si="140">K196</f>
        <v>0</v>
      </c>
      <c r="M142" s="63">
        <f t="shared" ca="1" si="140"/>
        <v>0</v>
      </c>
      <c r="N142" s="63">
        <f t="shared" ca="1" si="140"/>
        <v>0</v>
      </c>
      <c r="O142" s="63">
        <f t="shared" ca="1" si="140"/>
        <v>0</v>
      </c>
      <c r="P142" s="63">
        <f t="shared" ca="1" si="140"/>
        <v>0</v>
      </c>
      <c r="Q142" s="63">
        <f t="shared" ca="1" si="140"/>
        <v>0</v>
      </c>
      <c r="R142" s="63">
        <f t="shared" ca="1" si="140"/>
        <v>0</v>
      </c>
      <c r="S142" s="63">
        <f t="shared" ca="1" si="140"/>
        <v>0</v>
      </c>
      <c r="T142" s="63">
        <f t="shared" ca="1" si="140"/>
        <v>0</v>
      </c>
      <c r="U142" s="63">
        <f t="shared" ca="1" si="140"/>
        <v>0</v>
      </c>
      <c r="V142" s="63">
        <f t="shared" ca="1" si="140"/>
        <v>0</v>
      </c>
      <c r="W142" s="63">
        <f t="shared" ca="1" si="140"/>
        <v>0</v>
      </c>
      <c r="X142" s="63">
        <f t="shared" ca="1" si="140"/>
        <v>0</v>
      </c>
      <c r="Y142" s="63">
        <f t="shared" ca="1" si="140"/>
        <v>0</v>
      </c>
      <c r="Z142" s="63">
        <f t="shared" ca="1" si="140"/>
        <v>0</v>
      </c>
      <c r="AA142" s="63">
        <f t="shared" ca="1" si="140"/>
        <v>0</v>
      </c>
      <c r="AB142" s="63">
        <f t="shared" ca="1" si="140"/>
        <v>0</v>
      </c>
      <c r="AC142" s="63">
        <f t="shared" ca="1" si="140"/>
        <v>0</v>
      </c>
      <c r="AD142" s="63">
        <f t="shared" ca="1" si="140"/>
        <v>0</v>
      </c>
      <c r="AE142" s="63"/>
      <c r="AF142" s="194">
        <v>0</v>
      </c>
      <c r="AG142" s="63">
        <f t="shared" ref="AG142:BL142" ca="1" si="141">AF196</f>
        <v>0</v>
      </c>
      <c r="AH142" s="63">
        <f t="shared" ca="1" si="141"/>
        <v>0</v>
      </c>
      <c r="AI142" s="63">
        <f t="shared" ca="1" si="141"/>
        <v>0</v>
      </c>
      <c r="AJ142" s="63">
        <f t="shared" ca="1" si="141"/>
        <v>0</v>
      </c>
      <c r="AK142" s="63">
        <f t="shared" ca="1" si="141"/>
        <v>0</v>
      </c>
      <c r="AL142" s="63">
        <f t="shared" ca="1" si="141"/>
        <v>0</v>
      </c>
      <c r="AM142" s="63">
        <f t="shared" ca="1" si="141"/>
        <v>0</v>
      </c>
      <c r="AN142" s="63">
        <f t="shared" ca="1" si="141"/>
        <v>0</v>
      </c>
      <c r="AO142" s="63">
        <f t="shared" ca="1" si="141"/>
        <v>0</v>
      </c>
      <c r="AP142" s="63">
        <f t="shared" ca="1" si="141"/>
        <v>0</v>
      </c>
      <c r="AQ142" s="63">
        <f t="shared" ca="1" si="141"/>
        <v>0</v>
      </c>
      <c r="AR142" s="63">
        <f t="shared" ca="1" si="141"/>
        <v>0</v>
      </c>
      <c r="AS142" s="63">
        <f t="shared" ca="1" si="141"/>
        <v>0</v>
      </c>
      <c r="AT142" s="63">
        <f t="shared" ca="1" si="141"/>
        <v>0</v>
      </c>
      <c r="AU142" s="63">
        <f t="shared" ca="1" si="141"/>
        <v>0</v>
      </c>
      <c r="AV142" s="63">
        <f t="shared" ca="1" si="141"/>
        <v>0</v>
      </c>
      <c r="AW142" s="63">
        <f t="shared" ca="1" si="141"/>
        <v>0</v>
      </c>
      <c r="AX142" s="63">
        <f t="shared" ca="1" si="141"/>
        <v>0</v>
      </c>
      <c r="AY142" s="63">
        <f t="shared" ca="1" si="141"/>
        <v>0</v>
      </c>
      <c r="AZ142" s="63">
        <f t="shared" ca="1" si="141"/>
        <v>0</v>
      </c>
      <c r="BA142" s="63">
        <f t="shared" ca="1" si="141"/>
        <v>0</v>
      </c>
      <c r="BB142" s="63">
        <f t="shared" ca="1" si="141"/>
        <v>0</v>
      </c>
      <c r="BC142" s="63">
        <f t="shared" ca="1" si="141"/>
        <v>0</v>
      </c>
      <c r="BD142" s="63">
        <f t="shared" ca="1" si="141"/>
        <v>0</v>
      </c>
      <c r="BE142" s="63">
        <f t="shared" ca="1" si="141"/>
        <v>0</v>
      </c>
      <c r="BF142" s="63">
        <f t="shared" ca="1" si="141"/>
        <v>0</v>
      </c>
      <c r="BG142" s="63">
        <f t="shared" ca="1" si="141"/>
        <v>0</v>
      </c>
      <c r="BH142" s="63">
        <f t="shared" ca="1" si="141"/>
        <v>0</v>
      </c>
      <c r="BI142" s="63">
        <f t="shared" ca="1" si="141"/>
        <v>0</v>
      </c>
      <c r="BJ142" s="63">
        <f t="shared" ca="1" si="141"/>
        <v>0</v>
      </c>
      <c r="BK142" s="63">
        <f t="shared" ca="1" si="141"/>
        <v>0</v>
      </c>
      <c r="BL142" s="63">
        <f t="shared" ca="1" si="141"/>
        <v>0</v>
      </c>
      <c r="BM142" s="63">
        <f t="shared" ref="BM142:CM142" ca="1" si="142">BL196</f>
        <v>0</v>
      </c>
      <c r="BN142" s="63">
        <f t="shared" ca="1" si="142"/>
        <v>0</v>
      </c>
      <c r="BO142" s="63">
        <f t="shared" ca="1" si="142"/>
        <v>0</v>
      </c>
      <c r="BP142" s="63">
        <f t="shared" ca="1" si="142"/>
        <v>0</v>
      </c>
      <c r="BQ142" s="63">
        <f t="shared" ca="1" si="142"/>
        <v>0</v>
      </c>
      <c r="BR142" s="63">
        <f t="shared" ca="1" si="142"/>
        <v>0</v>
      </c>
      <c r="BS142" s="63">
        <f t="shared" ca="1" si="142"/>
        <v>0</v>
      </c>
      <c r="BT142" s="63">
        <f t="shared" ca="1" si="142"/>
        <v>0</v>
      </c>
      <c r="BU142" s="63">
        <f t="shared" ca="1" si="142"/>
        <v>0</v>
      </c>
      <c r="BV142" s="63">
        <f t="shared" ca="1" si="142"/>
        <v>0</v>
      </c>
      <c r="BW142" s="63">
        <f t="shared" ca="1" si="142"/>
        <v>0</v>
      </c>
      <c r="BX142" s="63">
        <f t="shared" ca="1" si="142"/>
        <v>0</v>
      </c>
      <c r="BY142" s="63">
        <f t="shared" ca="1" si="142"/>
        <v>0</v>
      </c>
      <c r="BZ142" s="63">
        <f t="shared" ca="1" si="142"/>
        <v>0</v>
      </c>
      <c r="CA142" s="63">
        <f t="shared" ca="1" si="142"/>
        <v>0</v>
      </c>
      <c r="CB142" s="63">
        <f t="shared" ca="1" si="142"/>
        <v>0</v>
      </c>
      <c r="CC142" s="63">
        <f t="shared" ca="1" si="142"/>
        <v>0</v>
      </c>
      <c r="CD142" s="63">
        <f t="shared" ca="1" si="142"/>
        <v>0</v>
      </c>
      <c r="CE142" s="63">
        <f t="shared" ca="1" si="142"/>
        <v>0</v>
      </c>
      <c r="CF142" s="63">
        <f t="shared" ca="1" si="142"/>
        <v>0</v>
      </c>
      <c r="CG142" s="63">
        <f t="shared" ca="1" si="142"/>
        <v>0</v>
      </c>
      <c r="CH142" s="63">
        <f t="shared" ca="1" si="142"/>
        <v>0</v>
      </c>
      <c r="CI142" s="63">
        <f t="shared" ca="1" si="142"/>
        <v>0</v>
      </c>
      <c r="CJ142" s="63">
        <f t="shared" ca="1" si="142"/>
        <v>0</v>
      </c>
      <c r="CK142" s="63">
        <f t="shared" ca="1" si="142"/>
        <v>0</v>
      </c>
      <c r="CL142" s="63">
        <f t="shared" ca="1" si="142"/>
        <v>0</v>
      </c>
      <c r="CM142" s="63">
        <f t="shared" ca="1" si="142"/>
        <v>0</v>
      </c>
    </row>
    <row r="143" spans="2:91" x14ac:dyDescent="0.2">
      <c r="B143" s="196" t="s">
        <v>299</v>
      </c>
      <c r="C143" s="19" t="str">
        <f>Inputs!$J$16</f>
        <v>EUR</v>
      </c>
      <c r="D143" s="19" t="s">
        <v>19</v>
      </c>
      <c r="E143" s="27">
        <f t="shared" ref="E143:I152" ca="1" si="143">SUMIF($K$4:$AD$4,E$4,$K143:$AD143)</f>
        <v>20446.151538594204</v>
      </c>
      <c r="F143" s="27">
        <f t="shared" ca="1" si="143"/>
        <v>52888.758593463732</v>
      </c>
      <c r="G143" s="27">
        <f t="shared" ca="1" si="143"/>
        <v>54892.674746019089</v>
      </c>
      <c r="H143" s="27">
        <f t="shared" ca="1" si="143"/>
        <v>56727.052804158753</v>
      </c>
      <c r="I143" s="27">
        <f t="shared" ca="1" si="143"/>
        <v>58625.814857901321</v>
      </c>
      <c r="J143" s="27"/>
      <c r="K143" s="27">
        <f t="shared" ref="K143:T152" si="144">SUMIFS($AF143:$CM143,$AF$4:$CM$4,K$4,$AF$8:$CM$8,K$8)</f>
        <v>0</v>
      </c>
      <c r="L143" s="27">
        <f t="shared" si="144"/>
        <v>0</v>
      </c>
      <c r="M143" s="27">
        <f t="shared" ca="1" si="144"/>
        <v>5077.4733508047038</v>
      </c>
      <c r="N143" s="27">
        <f t="shared" ca="1" si="144"/>
        <v>15368.678187789501</v>
      </c>
      <c r="O143" s="27">
        <f t="shared" ca="1" si="144"/>
        <v>15549.377820364487</v>
      </c>
      <c r="P143" s="27">
        <f t="shared" ca="1" si="144"/>
        <v>7982.7564692834203</v>
      </c>
      <c r="Q143" s="27">
        <f t="shared" ca="1" si="144"/>
        <v>13291.877666102831</v>
      </c>
      <c r="R143" s="27">
        <f t="shared" ca="1" si="144"/>
        <v>16064.746637712989</v>
      </c>
      <c r="S143" s="27">
        <f t="shared" ca="1" si="144"/>
        <v>16213.4409094406</v>
      </c>
      <c r="T143" s="27">
        <f t="shared" ca="1" si="144"/>
        <v>8273.5285971429221</v>
      </c>
      <c r="U143" s="27">
        <f t="shared" ref="U143:AD152" ca="1" si="145">SUMIFS($AF143:$CM143,$AF$4:$CM$4,U$4,$AF$8:$CM$8,U$8)</f>
        <v>13778.884326681986</v>
      </c>
      <c r="V143" s="27">
        <f t="shared" ca="1" si="145"/>
        <v>16626.820912753581</v>
      </c>
      <c r="W143" s="27">
        <f t="shared" ca="1" si="145"/>
        <v>16767.0733689964</v>
      </c>
      <c r="X143" s="27">
        <f t="shared" ca="1" si="145"/>
        <v>8525.1758864762869</v>
      </c>
      <c r="Y143" s="27">
        <f t="shared" ca="1" si="145"/>
        <v>14239.429510838176</v>
      </c>
      <c r="Z143" s="27">
        <f t="shared" ca="1" si="145"/>
        <v>17195.374037847887</v>
      </c>
      <c r="AA143" s="27">
        <f t="shared" ca="1" si="145"/>
        <v>17340.695699843091</v>
      </c>
      <c r="AB143" s="27">
        <f t="shared" ca="1" si="145"/>
        <v>8784.477268919416</v>
      </c>
      <c r="AC143" s="27">
        <f t="shared" ca="1" si="145"/>
        <v>14716.143884428482</v>
      </c>
      <c r="AD143" s="27">
        <f t="shared" ca="1" si="145"/>
        <v>17784.498004710331</v>
      </c>
      <c r="AE143" s="27"/>
      <c r="AF143" s="26">
        <f t="shared" ref="AF143:BK143" si="146">SUM(AF144:AF168)</f>
        <v>0</v>
      </c>
      <c r="AG143" s="26">
        <f t="shared" si="146"/>
        <v>0</v>
      </c>
      <c r="AH143" s="26">
        <f t="shared" si="146"/>
        <v>0</v>
      </c>
      <c r="AI143" s="26">
        <f t="shared" si="146"/>
        <v>0</v>
      </c>
      <c r="AJ143" s="26">
        <f t="shared" si="146"/>
        <v>0</v>
      </c>
      <c r="AK143" s="26">
        <f t="shared" si="146"/>
        <v>0</v>
      </c>
      <c r="AL143" s="26">
        <f t="shared" si="146"/>
        <v>0</v>
      </c>
      <c r="AM143" s="26">
        <f t="shared" si="146"/>
        <v>0</v>
      </c>
      <c r="AN143" s="26">
        <f t="shared" ca="1" si="146"/>
        <v>5077.4733508047038</v>
      </c>
      <c r="AO143" s="26">
        <f t="shared" ca="1" si="146"/>
        <v>5100.1142403443764</v>
      </c>
      <c r="AP143" s="26">
        <f t="shared" ca="1" si="146"/>
        <v>5122.8582089198244</v>
      </c>
      <c r="AQ143" s="26">
        <f t="shared" ca="1" si="146"/>
        <v>5145.7057385252992</v>
      </c>
      <c r="AR143" s="26">
        <f t="shared" ca="1" si="146"/>
        <v>5164.3692253689987</v>
      </c>
      <c r="AS143" s="26">
        <f t="shared" ca="1" si="146"/>
        <v>5183.1025650129268</v>
      </c>
      <c r="AT143" s="26">
        <f t="shared" ca="1" si="146"/>
        <v>5201.9060299825605</v>
      </c>
      <c r="AU143" s="26">
        <f t="shared" ca="1" si="146"/>
        <v>2652.0687713796101</v>
      </c>
      <c r="AV143" s="26">
        <f t="shared" ca="1" si="146"/>
        <v>2660.9090006175425</v>
      </c>
      <c r="AW143" s="26">
        <f t="shared" ca="1" si="146"/>
        <v>2669.7786972862677</v>
      </c>
      <c r="AX143" s="26">
        <f t="shared" ca="1" si="146"/>
        <v>2678.6779596105557</v>
      </c>
      <c r="AY143" s="26">
        <f t="shared" ca="1" si="146"/>
        <v>5296.9848517486225</v>
      </c>
      <c r="AZ143" s="26">
        <f t="shared" ca="1" si="146"/>
        <v>5316.2148547436545</v>
      </c>
      <c r="BA143" s="26">
        <f t="shared" ca="1" si="146"/>
        <v>5335.5169223641842</v>
      </c>
      <c r="BB143" s="26">
        <f t="shared" ca="1" si="146"/>
        <v>5354.8913362297462</v>
      </c>
      <c r="BC143" s="26">
        <f t="shared" ca="1" si="146"/>
        <v>5374.338379119059</v>
      </c>
      <c r="BD143" s="26">
        <f t="shared" ca="1" si="146"/>
        <v>5389.379719659164</v>
      </c>
      <c r="BE143" s="26">
        <f t="shared" ca="1" si="146"/>
        <v>5404.4654571979718</v>
      </c>
      <c r="BF143" s="26">
        <f t="shared" ca="1" si="146"/>
        <v>5419.5957325834643</v>
      </c>
      <c r="BG143" s="26">
        <f t="shared" ca="1" si="146"/>
        <v>2750.9597352101669</v>
      </c>
      <c r="BH143" s="26">
        <f t="shared" ca="1" si="146"/>
        <v>2757.8371345481924</v>
      </c>
      <c r="BI143" s="26">
        <f t="shared" ca="1" si="146"/>
        <v>2764.7317273845629</v>
      </c>
      <c r="BJ143" s="26">
        <f t="shared" ca="1" si="146"/>
        <v>2771.6435567030239</v>
      </c>
      <c r="BK143" s="26">
        <f t="shared" ca="1" si="146"/>
        <v>5495.9201411325967</v>
      </c>
      <c r="BL143" s="26">
        <f t="shared" ref="BL143:CM143" ca="1" si="147">SUM(BL144:BL168)</f>
        <v>5511.3206288463671</v>
      </c>
      <c r="BM143" s="26">
        <f t="shared" ca="1" si="147"/>
        <v>5526.7666541021727</v>
      </c>
      <c r="BN143" s="26">
        <f t="shared" ca="1" si="147"/>
        <v>5542.2583617017735</v>
      </c>
      <c r="BO143" s="26">
        <f t="shared" ca="1" si="147"/>
        <v>5557.795896949634</v>
      </c>
      <c r="BP143" s="26">
        <f t="shared" ca="1" si="147"/>
        <v>5573.3794056548568</v>
      </c>
      <c r="BQ143" s="26">
        <f t="shared" ca="1" si="147"/>
        <v>5589.0090341330888</v>
      </c>
      <c r="BR143" s="26">
        <f t="shared" ca="1" si="147"/>
        <v>5604.6849292084553</v>
      </c>
      <c r="BS143" s="26">
        <f t="shared" ca="1" si="147"/>
        <v>2834.6328079871114</v>
      </c>
      <c r="BT143" s="26">
        <f t="shared" ca="1" si="147"/>
        <v>2841.7193900070788</v>
      </c>
      <c r="BU143" s="26">
        <f t="shared" ca="1" si="147"/>
        <v>2848.8236884820963</v>
      </c>
      <c r="BV143" s="26">
        <f t="shared" ca="1" si="147"/>
        <v>2855.9457477033015</v>
      </c>
      <c r="BW143" s="26">
        <f t="shared" ca="1" si="147"/>
        <v>5683.7635782250536</v>
      </c>
      <c r="BX143" s="26">
        <f t="shared" ca="1" si="147"/>
        <v>5699.7201849098201</v>
      </c>
      <c r="BY143" s="26">
        <f t="shared" ca="1" si="147"/>
        <v>5715.7241003617601</v>
      </c>
      <c r="BZ143" s="26">
        <f t="shared" ca="1" si="147"/>
        <v>5731.7754755432525</v>
      </c>
      <c r="CA143" s="26">
        <f t="shared" ca="1" si="147"/>
        <v>5747.8744619428744</v>
      </c>
      <c r="CB143" s="26">
        <f t="shared" ca="1" si="147"/>
        <v>5764.0212115774275</v>
      </c>
      <c r="CC143" s="26">
        <f t="shared" ca="1" si="147"/>
        <v>5780.2158769939442</v>
      </c>
      <c r="CD143" s="26">
        <f t="shared" ca="1" si="147"/>
        <v>5796.4586112717197</v>
      </c>
      <c r="CE143" s="26">
        <f t="shared" ca="1" si="147"/>
        <v>2920.8508773404601</v>
      </c>
      <c r="CF143" s="26">
        <f t="shared" ca="1" si="147"/>
        <v>2928.1530045338109</v>
      </c>
      <c r="CG143" s="26">
        <f t="shared" ca="1" si="147"/>
        <v>2935.473387045145</v>
      </c>
      <c r="CH143" s="26">
        <f t="shared" ca="1" si="147"/>
        <v>2942.8120705127576</v>
      </c>
      <c r="CI143" s="26">
        <f t="shared" ca="1" si="147"/>
        <v>5878.3987108704478</v>
      </c>
      <c r="CJ143" s="26">
        <f t="shared" ca="1" si="147"/>
        <v>5894.9331030452786</v>
      </c>
      <c r="CK143" s="26">
        <f t="shared" ca="1" si="147"/>
        <v>5911.5166507118711</v>
      </c>
      <c r="CL143" s="26">
        <f t="shared" ca="1" si="147"/>
        <v>5928.1495112816247</v>
      </c>
      <c r="CM143" s="26">
        <f t="shared" ca="1" si="147"/>
        <v>5944.8318427168333</v>
      </c>
    </row>
    <row r="144" spans="2:91" s="84" customFormat="1" hidden="1" x14ac:dyDescent="0.2">
      <c r="B144" s="242" t="str">
        <f>Inputs!FH9</f>
        <v>Advertising</v>
      </c>
      <c r="C144" s="240" t="str">
        <f>Inputs!$J$16</f>
        <v>EUR</v>
      </c>
      <c r="D144" s="240" t="s">
        <v>19</v>
      </c>
      <c r="E144" s="85">
        <f t="shared" ca="1" si="143"/>
        <v>10403.028805389011</v>
      </c>
      <c r="F144" s="85">
        <f t="shared" ca="1" si="143"/>
        <v>32092.813023328752</v>
      </c>
      <c r="G144" s="85">
        <f t="shared" ca="1" si="143"/>
        <v>33219.459778514611</v>
      </c>
      <c r="H144" s="85">
        <f t="shared" ca="1" si="143"/>
        <v>34229.861435827872</v>
      </c>
      <c r="I144" s="85">
        <f t="shared" ca="1" si="143"/>
        <v>35270.99542641532</v>
      </c>
      <c r="J144" s="85"/>
      <c r="K144" s="85">
        <f t="shared" si="144"/>
        <v>0</v>
      </c>
      <c r="L144" s="85">
        <f t="shared" si="144"/>
        <v>0</v>
      </c>
      <c r="M144" s="85">
        <f t="shared" ca="1" si="144"/>
        <v>2584.5587913485451</v>
      </c>
      <c r="N144" s="85">
        <f t="shared" ca="1" si="144"/>
        <v>7818.4700140404657</v>
      </c>
      <c r="O144" s="85">
        <f t="shared" ca="1" si="144"/>
        <v>7903.4581464929342</v>
      </c>
      <c r="P144" s="85">
        <f t="shared" ca="1" si="144"/>
        <v>7982.7564692834203</v>
      </c>
      <c r="Q144" s="85">
        <f t="shared" ca="1" si="144"/>
        <v>8062.8504215162138</v>
      </c>
      <c r="R144" s="85">
        <f t="shared" ca="1" si="144"/>
        <v>8143.7479860361836</v>
      </c>
      <c r="S144" s="85">
        <f t="shared" ca="1" si="144"/>
        <v>8211.7861020787605</v>
      </c>
      <c r="T144" s="85">
        <f t="shared" ca="1" si="144"/>
        <v>8273.5285971429221</v>
      </c>
      <c r="U144" s="85">
        <f t="shared" ca="1" si="145"/>
        <v>8335.7353195565738</v>
      </c>
      <c r="V144" s="85">
        <f t="shared" ca="1" si="145"/>
        <v>8398.4097597363543</v>
      </c>
      <c r="W144" s="85">
        <f t="shared" ca="1" si="145"/>
        <v>8461.555434342521</v>
      </c>
      <c r="X144" s="85">
        <f t="shared" ca="1" si="145"/>
        <v>8525.1758864762869</v>
      </c>
      <c r="Y144" s="85">
        <f t="shared" ca="1" si="145"/>
        <v>8589.2746858786013</v>
      </c>
      <c r="Z144" s="85">
        <f t="shared" ca="1" si="145"/>
        <v>8653.8554291304681</v>
      </c>
      <c r="AA144" s="85">
        <f t="shared" ca="1" si="145"/>
        <v>8718.9217398547316</v>
      </c>
      <c r="AB144" s="85">
        <f t="shared" ca="1" si="145"/>
        <v>8784.477268919416</v>
      </c>
      <c r="AC144" s="85">
        <f t="shared" ca="1" si="145"/>
        <v>8850.5256946425579</v>
      </c>
      <c r="AD144" s="85">
        <f t="shared" ca="1" si="145"/>
        <v>8917.0707229986147</v>
      </c>
      <c r="AE144" s="85"/>
      <c r="AF144" s="239">
        <f>Commercial!AF12</f>
        <v>0</v>
      </c>
      <c r="AG144" s="239">
        <f>Commercial!AG12</f>
        <v>0</v>
      </c>
      <c r="AH144" s="239">
        <f>Commercial!AH12</f>
        <v>0</v>
      </c>
      <c r="AI144" s="239">
        <f>Commercial!AI12</f>
        <v>0</v>
      </c>
      <c r="AJ144" s="239">
        <f>Commercial!AJ12</f>
        <v>0</v>
      </c>
      <c r="AK144" s="239">
        <f>Commercial!AK12</f>
        <v>0</v>
      </c>
      <c r="AL144" s="239">
        <f>Commercial!AL12</f>
        <v>0</v>
      </c>
      <c r="AM144" s="239">
        <f>Commercial!AM12</f>
        <v>0</v>
      </c>
      <c r="AN144" s="239">
        <f ca="1">Commercial!AN12</f>
        <v>2584.5587913485451</v>
      </c>
      <c r="AO144" s="239">
        <f ca="1">Commercial!AO12</f>
        <v>2595.3277863124972</v>
      </c>
      <c r="AP144" s="239">
        <f ca="1">Commercial!AP12</f>
        <v>2606.1416520887992</v>
      </c>
      <c r="AQ144" s="239">
        <f ca="1">Commercial!AQ12</f>
        <v>2617.0005756391693</v>
      </c>
      <c r="AR144" s="239">
        <f ca="1">Commercial!AR12</f>
        <v>2625.7239108913</v>
      </c>
      <c r="AS144" s="239">
        <f ca="1">Commercial!AS12</f>
        <v>2634.4763239276044</v>
      </c>
      <c r="AT144" s="239">
        <f ca="1">Commercial!AT12</f>
        <v>2643.2579116740299</v>
      </c>
      <c r="AU144" s="239">
        <f ca="1">Commercial!AU12</f>
        <v>2652.0687713796101</v>
      </c>
      <c r="AV144" s="239">
        <f ca="1">Commercial!AV12</f>
        <v>2660.9090006175425</v>
      </c>
      <c r="AW144" s="239">
        <f ca="1">Commercial!AW12</f>
        <v>2669.7786972862677</v>
      </c>
      <c r="AX144" s="239">
        <f ca="1">Commercial!AX12</f>
        <v>2678.6779596105557</v>
      </c>
      <c r="AY144" s="239">
        <f ca="1">Commercial!AY12</f>
        <v>2687.6068861425911</v>
      </c>
      <c r="AZ144" s="239">
        <f ca="1">Commercial!AZ12</f>
        <v>2696.5655757630666</v>
      </c>
      <c r="BA144" s="239">
        <f ca="1">Commercial!BA12</f>
        <v>2705.5541276822769</v>
      </c>
      <c r="BB144" s="239">
        <f ca="1">Commercial!BB12</f>
        <v>2714.5726414412179</v>
      </c>
      <c r="BC144" s="239">
        <f ca="1">Commercial!BC12</f>
        <v>2723.6212169126889</v>
      </c>
      <c r="BD144" s="239">
        <f ca="1">Commercial!BD12</f>
        <v>2730.4302699549703</v>
      </c>
      <c r="BE144" s="239">
        <f ca="1">Commercial!BE12</f>
        <v>2737.2563456298576</v>
      </c>
      <c r="BF144" s="239">
        <f ca="1">Commercial!BF12</f>
        <v>2744.0994864939321</v>
      </c>
      <c r="BG144" s="239">
        <f ca="1">Commercial!BG12</f>
        <v>2750.9597352101669</v>
      </c>
      <c r="BH144" s="239">
        <f ca="1">Commercial!BH12</f>
        <v>2757.8371345481924</v>
      </c>
      <c r="BI144" s="239">
        <f ca="1">Commercial!BI12</f>
        <v>2764.7317273845629</v>
      </c>
      <c r="BJ144" s="239">
        <f ca="1">Commercial!BJ12</f>
        <v>2771.6435567030239</v>
      </c>
      <c r="BK144" s="239">
        <f ca="1">Commercial!BK12</f>
        <v>2778.5726655947815</v>
      </c>
      <c r="BL144" s="239">
        <f ca="1">Commercial!BL12</f>
        <v>2785.5190972587684</v>
      </c>
      <c r="BM144" s="239">
        <f ca="1">Commercial!BM12</f>
        <v>2792.482895001915</v>
      </c>
      <c r="BN144" s="239">
        <f ca="1">Commercial!BN12</f>
        <v>2799.4641022394198</v>
      </c>
      <c r="BO144" s="239">
        <f ca="1">Commercial!BO12</f>
        <v>2806.4627624950181</v>
      </c>
      <c r="BP144" s="239">
        <f ca="1">Commercial!BP12</f>
        <v>2813.4789194012556</v>
      </c>
      <c r="BQ144" s="239">
        <f ca="1">Commercial!BQ12</f>
        <v>2820.5126166997584</v>
      </c>
      <c r="BR144" s="239">
        <f ca="1">Commercial!BR12</f>
        <v>2827.5638982415076</v>
      </c>
      <c r="BS144" s="239">
        <f ca="1">Commercial!BS12</f>
        <v>2834.6328079871114</v>
      </c>
      <c r="BT144" s="239">
        <f ca="1">Commercial!BT12</f>
        <v>2841.7193900070788</v>
      </c>
      <c r="BU144" s="239">
        <f ca="1">Commercial!BU12</f>
        <v>2848.8236884820963</v>
      </c>
      <c r="BV144" s="239">
        <f ca="1">Commercial!BV12</f>
        <v>2855.9457477033015</v>
      </c>
      <c r="BW144" s="239">
        <f ca="1">Commercial!BW12</f>
        <v>2863.0856120725598</v>
      </c>
      <c r="BX144" s="239">
        <f ca="1">Commercial!BX12</f>
        <v>2870.2433261027409</v>
      </c>
      <c r="BY144" s="239">
        <f ca="1">Commercial!BY12</f>
        <v>2877.4189344179977</v>
      </c>
      <c r="BZ144" s="239">
        <f ca="1">Commercial!BZ12</f>
        <v>2884.6124817540426</v>
      </c>
      <c r="CA144" s="239">
        <f ca="1">Commercial!CA12</f>
        <v>2891.8240129584274</v>
      </c>
      <c r="CB144" s="239">
        <f ca="1">Commercial!CB12</f>
        <v>2899.0535729908233</v>
      </c>
      <c r="CC144" s="239">
        <f ca="1">Commercial!CC12</f>
        <v>2906.3012069233005</v>
      </c>
      <c r="CD144" s="239">
        <f ca="1">Commercial!CD12</f>
        <v>2913.5669599406087</v>
      </c>
      <c r="CE144" s="239">
        <f ca="1">Commercial!CE12</f>
        <v>2920.8508773404601</v>
      </c>
      <c r="CF144" s="239">
        <f ca="1">Commercial!CF12</f>
        <v>2928.1530045338109</v>
      </c>
      <c r="CG144" s="239">
        <f ca="1">Commercial!CG12</f>
        <v>2935.473387045145</v>
      </c>
      <c r="CH144" s="239">
        <f ca="1">Commercial!CH12</f>
        <v>2942.8120705127576</v>
      </c>
      <c r="CI144" s="239">
        <f ca="1">Commercial!CI12</f>
        <v>2950.1691006890392</v>
      </c>
      <c r="CJ144" s="239">
        <f ca="1">Commercial!CJ12</f>
        <v>2957.5445234407616</v>
      </c>
      <c r="CK144" s="239">
        <f ca="1">Commercial!CK12</f>
        <v>2964.9383847493632</v>
      </c>
      <c r="CL144" s="239">
        <f ca="1">Commercial!CL12</f>
        <v>2972.3507307112363</v>
      </c>
      <c r="CM144" s="239">
        <f ca="1">Commercial!CM12</f>
        <v>2979.7816075380142</v>
      </c>
    </row>
    <row r="145" spans="2:91" s="84" customFormat="1" hidden="1" x14ac:dyDescent="0.2">
      <c r="B145" s="242" t="str">
        <f>Inputs!FH10</f>
        <v>Instagram</v>
      </c>
      <c r="C145" s="240" t="str">
        <f>Inputs!$J$16</f>
        <v>EUR</v>
      </c>
      <c r="D145" s="240" t="s">
        <v>19</v>
      </c>
      <c r="E145" s="85">
        <f t="shared" ca="1" si="143"/>
        <v>4161.2115221556051</v>
      </c>
      <c r="F145" s="85">
        <f t="shared" ca="1" si="143"/>
        <v>8572.5514377739128</v>
      </c>
      <c r="G145" s="85">
        <f t="shared" ca="1" si="143"/>
        <v>8869.7150498674637</v>
      </c>
      <c r="H145" s="85">
        <f t="shared" ca="1" si="143"/>
        <v>9139.4959206593157</v>
      </c>
      <c r="I145" s="85">
        <f t="shared" ca="1" si="143"/>
        <v>9417.4824347932554</v>
      </c>
      <c r="J145" s="85"/>
      <c r="K145" s="85">
        <f t="shared" si="144"/>
        <v>0</v>
      </c>
      <c r="L145" s="85">
        <f t="shared" si="144"/>
        <v>0</v>
      </c>
      <c r="M145" s="85">
        <f t="shared" ca="1" si="144"/>
        <v>1033.8235165394181</v>
      </c>
      <c r="N145" s="85">
        <f t="shared" ca="1" si="144"/>
        <v>3127.388005616187</v>
      </c>
      <c r="O145" s="85">
        <f t="shared" ca="1" si="144"/>
        <v>3161.3832585971745</v>
      </c>
      <c r="P145" s="85">
        <f t="shared" si="144"/>
        <v>0</v>
      </c>
      <c r="Q145" s="85">
        <f t="shared" ca="1" si="144"/>
        <v>2153.6689847622633</v>
      </c>
      <c r="R145" s="85">
        <f t="shared" ca="1" si="144"/>
        <v>3257.499194414474</v>
      </c>
      <c r="S145" s="85">
        <f t="shared" ca="1" si="144"/>
        <v>3284.7144408315044</v>
      </c>
      <c r="T145" s="85">
        <f t="shared" si="144"/>
        <v>0</v>
      </c>
      <c r="U145" s="85">
        <f t="shared" ca="1" si="145"/>
        <v>2225.6367051414195</v>
      </c>
      <c r="V145" s="85">
        <f t="shared" ca="1" si="145"/>
        <v>3359.3639038945412</v>
      </c>
      <c r="W145" s="85">
        <f t="shared" ca="1" si="145"/>
        <v>3384.6221737370088</v>
      </c>
      <c r="X145" s="85">
        <f t="shared" si="145"/>
        <v>0</v>
      </c>
      <c r="Y145" s="85">
        <f t="shared" ca="1" si="145"/>
        <v>2293.3315752701201</v>
      </c>
      <c r="Z145" s="85">
        <f t="shared" ca="1" si="145"/>
        <v>3461.5421716521869</v>
      </c>
      <c r="AA145" s="85">
        <f t="shared" ca="1" si="145"/>
        <v>3487.5686959418917</v>
      </c>
      <c r="AB145" s="85">
        <f t="shared" si="145"/>
        <v>0</v>
      </c>
      <c r="AC145" s="85">
        <f t="shared" ca="1" si="145"/>
        <v>2363.0854496519196</v>
      </c>
      <c r="AD145" s="85">
        <f t="shared" ca="1" si="145"/>
        <v>3566.828289199445</v>
      </c>
      <c r="AE145" s="85"/>
      <c r="AF145" s="239">
        <f>Commercial!AF13</f>
        <v>0</v>
      </c>
      <c r="AG145" s="239">
        <f>Commercial!AG13</f>
        <v>0</v>
      </c>
      <c r="AH145" s="239">
        <f>Commercial!AH13</f>
        <v>0</v>
      </c>
      <c r="AI145" s="239">
        <f>Commercial!AI13</f>
        <v>0</v>
      </c>
      <c r="AJ145" s="239">
        <f>Commercial!AJ13</f>
        <v>0</v>
      </c>
      <c r="AK145" s="239">
        <f>Commercial!AK13</f>
        <v>0</v>
      </c>
      <c r="AL145" s="239">
        <f>Commercial!AL13</f>
        <v>0</v>
      </c>
      <c r="AM145" s="239">
        <f>Commercial!AM13</f>
        <v>0</v>
      </c>
      <c r="AN145" s="239">
        <f ca="1">Commercial!AN13</f>
        <v>1033.8235165394181</v>
      </c>
      <c r="AO145" s="239">
        <f ca="1">Commercial!AO13</f>
        <v>1038.131114524999</v>
      </c>
      <c r="AP145" s="239">
        <f ca="1">Commercial!AP13</f>
        <v>1042.4566608355199</v>
      </c>
      <c r="AQ145" s="239">
        <f ca="1">Commercial!AQ13</f>
        <v>1046.8002302556679</v>
      </c>
      <c r="AR145" s="239">
        <f ca="1">Commercial!AR13</f>
        <v>1050.2895643565203</v>
      </c>
      <c r="AS145" s="239">
        <f ca="1">Commercial!AS13</f>
        <v>1053.790529571042</v>
      </c>
      <c r="AT145" s="239">
        <f ca="1">Commercial!AT13</f>
        <v>1057.3031646696122</v>
      </c>
      <c r="AU145" s="239">
        <f>Commercial!AU13</f>
        <v>0</v>
      </c>
      <c r="AV145" s="239">
        <f>Commercial!AV13</f>
        <v>0</v>
      </c>
      <c r="AW145" s="239">
        <f>Commercial!AW13</f>
        <v>0</v>
      </c>
      <c r="AX145" s="239">
        <f>Commercial!AX13</f>
        <v>0</v>
      </c>
      <c r="AY145" s="239">
        <f ca="1">Commercial!AY13</f>
        <v>1075.0427544570366</v>
      </c>
      <c r="AZ145" s="239">
        <f ca="1">Commercial!AZ13</f>
        <v>1078.6262303052267</v>
      </c>
      <c r="BA145" s="239">
        <f ca="1">Commercial!BA13</f>
        <v>1082.2216510729108</v>
      </c>
      <c r="BB145" s="239">
        <f ca="1">Commercial!BB13</f>
        <v>1085.8290565764873</v>
      </c>
      <c r="BC145" s="239">
        <f ca="1">Commercial!BC13</f>
        <v>1089.4484867650758</v>
      </c>
      <c r="BD145" s="239">
        <f ca="1">Commercial!BD13</f>
        <v>1092.1721079819883</v>
      </c>
      <c r="BE145" s="239">
        <f ca="1">Commercial!BE13</f>
        <v>1094.9025382519433</v>
      </c>
      <c r="BF145" s="239">
        <f ca="1">Commercial!BF13</f>
        <v>1097.639794597573</v>
      </c>
      <c r="BG145" s="239">
        <f>Commercial!BG13</f>
        <v>0</v>
      </c>
      <c r="BH145" s="239">
        <f>Commercial!BH13</f>
        <v>0</v>
      </c>
      <c r="BI145" s="239">
        <f>Commercial!BI13</f>
        <v>0</v>
      </c>
      <c r="BJ145" s="239">
        <f>Commercial!BJ13</f>
        <v>0</v>
      </c>
      <c r="BK145" s="239">
        <f ca="1">Commercial!BK13</f>
        <v>1111.4290662379124</v>
      </c>
      <c r="BL145" s="239">
        <f ca="1">Commercial!BL13</f>
        <v>1114.2076389035071</v>
      </c>
      <c r="BM145" s="239">
        <f ca="1">Commercial!BM13</f>
        <v>1116.9931580007658</v>
      </c>
      <c r="BN145" s="239">
        <f ca="1">Commercial!BN13</f>
        <v>1119.7856408957678</v>
      </c>
      <c r="BO145" s="239">
        <f ca="1">Commercial!BO13</f>
        <v>1122.5851049980072</v>
      </c>
      <c r="BP145" s="239">
        <f ca="1">Commercial!BP13</f>
        <v>1125.3915677605021</v>
      </c>
      <c r="BQ145" s="239">
        <f ca="1">Commercial!BQ13</f>
        <v>1128.2050466799033</v>
      </c>
      <c r="BR145" s="239">
        <f ca="1">Commercial!BR13</f>
        <v>1131.025559296603</v>
      </c>
      <c r="BS145" s="239">
        <f>Commercial!BS13</f>
        <v>0</v>
      </c>
      <c r="BT145" s="239">
        <f>Commercial!BT13</f>
        <v>0</v>
      </c>
      <c r="BU145" s="239">
        <f>Commercial!BU13</f>
        <v>0</v>
      </c>
      <c r="BV145" s="239">
        <f>Commercial!BV13</f>
        <v>0</v>
      </c>
      <c r="BW145" s="239">
        <f ca="1">Commercial!BW13</f>
        <v>1145.2342448290237</v>
      </c>
      <c r="BX145" s="239">
        <f ca="1">Commercial!BX13</f>
        <v>1148.0973304410963</v>
      </c>
      <c r="BY145" s="239">
        <f ca="1">Commercial!BY13</f>
        <v>1150.9675737671989</v>
      </c>
      <c r="BZ145" s="239">
        <f ca="1">Commercial!BZ13</f>
        <v>1153.8449927016168</v>
      </c>
      <c r="CA145" s="239">
        <f ca="1">Commercial!CA13</f>
        <v>1156.7296051833707</v>
      </c>
      <c r="CB145" s="239">
        <f ca="1">Commercial!CB13</f>
        <v>1159.621429196329</v>
      </c>
      <c r="CC145" s="239">
        <f ca="1">Commercial!CC13</f>
        <v>1162.5204827693199</v>
      </c>
      <c r="CD145" s="239">
        <f ca="1">Commercial!CD13</f>
        <v>1165.4267839762431</v>
      </c>
      <c r="CE145" s="239">
        <f>Commercial!CE13</f>
        <v>0</v>
      </c>
      <c r="CF145" s="239">
        <f>Commercial!CF13</f>
        <v>0</v>
      </c>
      <c r="CG145" s="239">
        <f>Commercial!CG13</f>
        <v>0</v>
      </c>
      <c r="CH145" s="239">
        <f>Commercial!CH13</f>
        <v>0</v>
      </c>
      <c r="CI145" s="239">
        <f ca="1">Commercial!CI13</f>
        <v>1180.0676402756153</v>
      </c>
      <c r="CJ145" s="239">
        <f ca="1">Commercial!CJ13</f>
        <v>1183.0178093763043</v>
      </c>
      <c r="CK145" s="239">
        <f ca="1">Commercial!CK13</f>
        <v>1185.975353899745</v>
      </c>
      <c r="CL145" s="239">
        <f ca="1">Commercial!CL13</f>
        <v>1188.9402922844943</v>
      </c>
      <c r="CM145" s="239">
        <f ca="1">Commercial!CM13</f>
        <v>1191.9126430152055</v>
      </c>
    </row>
    <row r="146" spans="2:91" s="84" customFormat="1" hidden="1" x14ac:dyDescent="0.2">
      <c r="B146" s="242" t="str">
        <f>Inputs!FH11</f>
        <v>Web-site</v>
      </c>
      <c r="C146" s="240" t="str">
        <f>Inputs!$J$16</f>
        <v>EUR</v>
      </c>
      <c r="D146" s="240" t="s">
        <v>19</v>
      </c>
      <c r="E146" s="85">
        <f t="shared" ca="1" si="143"/>
        <v>1278.2248841530807</v>
      </c>
      <c r="F146" s="85">
        <f t="shared" ca="1" si="143"/>
        <v>2690.0283885740073</v>
      </c>
      <c r="G146" s="85">
        <f t="shared" ca="1" si="143"/>
        <v>2867.5926190451005</v>
      </c>
      <c r="H146" s="85">
        <f t="shared" ca="1" si="143"/>
        <v>3044.4594571065882</v>
      </c>
      <c r="I146" s="85">
        <f t="shared" ca="1" si="143"/>
        <v>3232.2350547310998</v>
      </c>
      <c r="J146" s="85"/>
      <c r="K146" s="85">
        <f t="shared" si="144"/>
        <v>0</v>
      </c>
      <c r="L146" s="85">
        <f t="shared" si="144"/>
        <v>0</v>
      </c>
      <c r="M146" s="85">
        <f t="shared" ca="1" si="144"/>
        <v>316.37835281456591</v>
      </c>
      <c r="N146" s="85">
        <f t="shared" ca="1" si="144"/>
        <v>961.84653133851475</v>
      </c>
      <c r="O146" s="85">
        <f t="shared" ca="1" si="144"/>
        <v>979.58477276743281</v>
      </c>
      <c r="P146" s="85">
        <f t="shared" si="144"/>
        <v>0</v>
      </c>
      <c r="Q146" s="85">
        <f t="shared" ca="1" si="144"/>
        <v>678.21417415409883</v>
      </c>
      <c r="R146" s="85">
        <f t="shared" ca="1" si="144"/>
        <v>1032.2294416524755</v>
      </c>
      <c r="S146" s="85">
        <f t="shared" ca="1" si="144"/>
        <v>1048.6561139855157</v>
      </c>
      <c r="T146" s="85">
        <f t="shared" si="144"/>
        <v>0</v>
      </c>
      <c r="U146" s="85">
        <f t="shared" ca="1" si="145"/>
        <v>722.13598155698116</v>
      </c>
      <c r="V146" s="85">
        <f t="shared" ca="1" si="145"/>
        <v>1096.8005235026035</v>
      </c>
      <c r="W146" s="85">
        <f t="shared" ca="1" si="145"/>
        <v>1113.3349284944702</v>
      </c>
      <c r="X146" s="85">
        <f t="shared" si="145"/>
        <v>0</v>
      </c>
      <c r="Y146" s="85">
        <f t="shared" ca="1" si="145"/>
        <v>766.67574876803747</v>
      </c>
      <c r="Z146" s="85">
        <f t="shared" ca="1" si="145"/>
        <v>1164.4487798440803</v>
      </c>
      <c r="AA146" s="85">
        <f t="shared" ca="1" si="145"/>
        <v>1182.0029907563267</v>
      </c>
      <c r="AB146" s="85">
        <f t="shared" si="145"/>
        <v>0</v>
      </c>
      <c r="AC146" s="85">
        <f t="shared" ca="1" si="145"/>
        <v>813.96263136162554</v>
      </c>
      <c r="AD146" s="85">
        <f t="shared" ca="1" si="145"/>
        <v>1236.2694326131475</v>
      </c>
      <c r="AE146" s="85"/>
      <c r="AF146" s="239">
        <f>Commercial!AF14</f>
        <v>0</v>
      </c>
      <c r="AG146" s="239">
        <f>Commercial!AG14</f>
        <v>0</v>
      </c>
      <c r="AH146" s="239">
        <f>Commercial!AH14</f>
        <v>0</v>
      </c>
      <c r="AI146" s="239">
        <f>Commercial!AI14</f>
        <v>0</v>
      </c>
      <c r="AJ146" s="239">
        <f>Commercial!AJ14</f>
        <v>0</v>
      </c>
      <c r="AK146" s="239">
        <f>Commercial!AK14</f>
        <v>0</v>
      </c>
      <c r="AL146" s="239">
        <f>Commercial!AL14</f>
        <v>0</v>
      </c>
      <c r="AM146" s="239">
        <f>Commercial!AM14</f>
        <v>0</v>
      </c>
      <c r="AN146" s="239">
        <f ca="1">Commercial!AN14</f>
        <v>316.37835281456591</v>
      </c>
      <c r="AO146" s="239">
        <f ca="1">Commercial!AO14</f>
        <v>318.48754183332966</v>
      </c>
      <c r="AP146" s="239">
        <f ca="1">Commercial!AP14</f>
        <v>320.61079211221852</v>
      </c>
      <c r="AQ146" s="239">
        <f ca="1">Commercial!AQ14</f>
        <v>322.74819739296663</v>
      </c>
      <c r="AR146" s="239">
        <f ca="1">Commercial!AR14</f>
        <v>324.63089521109225</v>
      </c>
      <c r="AS146" s="239">
        <f ca="1">Commercial!AS14</f>
        <v>326.52457543315694</v>
      </c>
      <c r="AT146" s="239">
        <f ca="1">Commercial!AT14</f>
        <v>328.42930212318367</v>
      </c>
      <c r="AU146" s="239">
        <f>Commercial!AU14</f>
        <v>0</v>
      </c>
      <c r="AV146" s="239">
        <f>Commercial!AV14</f>
        <v>0</v>
      </c>
      <c r="AW146" s="239">
        <f>Commercial!AW14</f>
        <v>0</v>
      </c>
      <c r="AX146" s="239">
        <f>Commercial!AX14</f>
        <v>0</v>
      </c>
      <c r="AY146" s="239">
        <f ca="1">Commercial!AY14</f>
        <v>338.12090111546263</v>
      </c>
      <c r="AZ146" s="239">
        <f ca="1">Commercial!AZ14</f>
        <v>340.09327303863614</v>
      </c>
      <c r="BA146" s="239">
        <f ca="1">Commercial!BA14</f>
        <v>342.07715046469485</v>
      </c>
      <c r="BB146" s="239">
        <f ca="1">Commercial!BB14</f>
        <v>344.07260050907223</v>
      </c>
      <c r="BC146" s="239">
        <f ca="1">Commercial!BC14</f>
        <v>346.07969067870852</v>
      </c>
      <c r="BD146" s="239">
        <f ca="1">Commercial!BD14</f>
        <v>347.81008913210201</v>
      </c>
      <c r="BE146" s="239">
        <f ca="1">Commercial!BE14</f>
        <v>349.5491395777625</v>
      </c>
      <c r="BF146" s="239">
        <f ca="1">Commercial!BF14</f>
        <v>351.29688527565128</v>
      </c>
      <c r="BG146" s="239">
        <f>Commercial!BG14</f>
        <v>0</v>
      </c>
      <c r="BH146" s="239">
        <f>Commercial!BH14</f>
        <v>0</v>
      </c>
      <c r="BI146" s="239">
        <f>Commercial!BI14</f>
        <v>0</v>
      </c>
      <c r="BJ146" s="239">
        <f>Commercial!BJ14</f>
        <v>0</v>
      </c>
      <c r="BK146" s="239">
        <f ca="1">Commercial!BK14</f>
        <v>360.16757184886842</v>
      </c>
      <c r="BL146" s="239">
        <f ca="1">Commercial!BL14</f>
        <v>361.96840970811274</v>
      </c>
      <c r="BM146" s="239">
        <f ca="1">Commercial!BM14</f>
        <v>363.77825175665328</v>
      </c>
      <c r="BN146" s="239">
        <f ca="1">Commercial!BN14</f>
        <v>365.59714301543653</v>
      </c>
      <c r="BO146" s="239">
        <f ca="1">Commercial!BO14</f>
        <v>367.42512873051368</v>
      </c>
      <c r="BP146" s="239">
        <f ca="1">Commercial!BP14</f>
        <v>369.26225437416622</v>
      </c>
      <c r="BQ146" s="239">
        <f ca="1">Commercial!BQ14</f>
        <v>371.10856564603699</v>
      </c>
      <c r="BR146" s="239">
        <f ca="1">Commercial!BR14</f>
        <v>372.96410847426716</v>
      </c>
      <c r="BS146" s="239">
        <f>Commercial!BS14</f>
        <v>0</v>
      </c>
      <c r="BT146" s="239">
        <f>Commercial!BT14</f>
        <v>0</v>
      </c>
      <c r="BU146" s="239">
        <f>Commercial!BU14</f>
        <v>0</v>
      </c>
      <c r="BV146" s="239">
        <f>Commercial!BV14</f>
        <v>0</v>
      </c>
      <c r="BW146" s="239">
        <f ca="1">Commercial!BW14</f>
        <v>382.38191958505615</v>
      </c>
      <c r="BX146" s="239">
        <f ca="1">Commercial!BX14</f>
        <v>384.29382918298137</v>
      </c>
      <c r="BY146" s="239">
        <f ca="1">Commercial!BY14</f>
        <v>386.21529832889621</v>
      </c>
      <c r="BZ146" s="239">
        <f ca="1">Commercial!BZ14</f>
        <v>388.14637482054064</v>
      </c>
      <c r="CA146" s="239">
        <f ca="1">Commercial!CA14</f>
        <v>390.0871066946433</v>
      </c>
      <c r="CB146" s="239">
        <f ca="1">Commercial!CB14</f>
        <v>392.03754222811648</v>
      </c>
      <c r="CC146" s="239">
        <f ca="1">Commercial!CC14</f>
        <v>393.997729939257</v>
      </c>
      <c r="CD146" s="239">
        <f ca="1">Commercial!CD14</f>
        <v>395.96771858895323</v>
      </c>
      <c r="CE146" s="239">
        <f>Commercial!CE14</f>
        <v>0</v>
      </c>
      <c r="CF146" s="239">
        <f>Commercial!CF14</f>
        <v>0</v>
      </c>
      <c r="CG146" s="239">
        <f>Commercial!CG14</f>
        <v>0</v>
      </c>
      <c r="CH146" s="239">
        <f>Commercial!CH14</f>
        <v>0</v>
      </c>
      <c r="CI146" s="239">
        <f ca="1">Commercial!CI14</f>
        <v>405.96639968160878</v>
      </c>
      <c r="CJ146" s="239">
        <f ca="1">Commercial!CJ14</f>
        <v>407.99623168001676</v>
      </c>
      <c r="CK146" s="239">
        <f ca="1">Commercial!CK14</f>
        <v>410.03621283841682</v>
      </c>
      <c r="CL146" s="239">
        <f ca="1">Commercial!CL14</f>
        <v>412.08639390260885</v>
      </c>
      <c r="CM146" s="239">
        <f ca="1">Commercial!CM14</f>
        <v>414.14682587212184</v>
      </c>
    </row>
    <row r="147" spans="2:91" s="84" customFormat="1" hidden="1" x14ac:dyDescent="0.2">
      <c r="B147" s="242" t="str">
        <f>Inputs!FH12</f>
        <v>Review</v>
      </c>
      <c r="C147" s="240" t="str">
        <f>Inputs!$J$16</f>
        <v>EUR</v>
      </c>
      <c r="D147" s="240" t="s">
        <v>19</v>
      </c>
      <c r="E147" s="85">
        <f t="shared" ca="1" si="143"/>
        <v>1248.3634566466812</v>
      </c>
      <c r="F147" s="85">
        <f t="shared" ca="1" si="143"/>
        <v>2571.7654313321732</v>
      </c>
      <c r="G147" s="85">
        <f t="shared" ca="1" si="143"/>
        <v>2660.91451496024</v>
      </c>
      <c r="H147" s="85">
        <f t="shared" ca="1" si="143"/>
        <v>2741.8487761977949</v>
      </c>
      <c r="I147" s="85">
        <f t="shared" ca="1" si="143"/>
        <v>2825.244730437978</v>
      </c>
      <c r="J147" s="85"/>
      <c r="K147" s="85">
        <f t="shared" si="144"/>
        <v>0</v>
      </c>
      <c r="L147" s="85">
        <f t="shared" si="144"/>
        <v>0</v>
      </c>
      <c r="M147" s="85">
        <f t="shared" ca="1" si="144"/>
        <v>310.14705496182535</v>
      </c>
      <c r="N147" s="85">
        <f t="shared" ca="1" si="144"/>
        <v>938.21640168485578</v>
      </c>
      <c r="O147" s="85">
        <f t="shared" ca="1" si="144"/>
        <v>948.41497757915215</v>
      </c>
      <c r="P147" s="85">
        <f t="shared" si="144"/>
        <v>0</v>
      </c>
      <c r="Q147" s="85">
        <f t="shared" ca="1" si="144"/>
        <v>646.10069542867893</v>
      </c>
      <c r="R147" s="85">
        <f t="shared" ca="1" si="144"/>
        <v>977.24975832434211</v>
      </c>
      <c r="S147" s="85">
        <f t="shared" ca="1" si="144"/>
        <v>985.41433224945149</v>
      </c>
      <c r="T147" s="85">
        <f t="shared" si="144"/>
        <v>0</v>
      </c>
      <c r="U147" s="85">
        <f t="shared" ca="1" si="145"/>
        <v>667.69101154242594</v>
      </c>
      <c r="V147" s="85">
        <f t="shared" ca="1" si="145"/>
        <v>1007.8091711683624</v>
      </c>
      <c r="W147" s="85">
        <f t="shared" ca="1" si="145"/>
        <v>1015.3866521211028</v>
      </c>
      <c r="X147" s="85">
        <f t="shared" si="145"/>
        <v>0</v>
      </c>
      <c r="Y147" s="85">
        <f t="shared" ca="1" si="145"/>
        <v>687.99947258103612</v>
      </c>
      <c r="Z147" s="85">
        <f t="shared" ca="1" si="145"/>
        <v>1038.4626514956562</v>
      </c>
      <c r="AA147" s="85">
        <f t="shared" ca="1" si="145"/>
        <v>1046.2706087825679</v>
      </c>
      <c r="AB147" s="85">
        <f t="shared" si="145"/>
        <v>0</v>
      </c>
      <c r="AC147" s="85">
        <f t="shared" ca="1" si="145"/>
        <v>708.9256348955762</v>
      </c>
      <c r="AD147" s="85">
        <f t="shared" ca="1" si="145"/>
        <v>1070.0484867598338</v>
      </c>
      <c r="AE147" s="85"/>
      <c r="AF147" s="239">
        <f>Commercial!AF15</f>
        <v>0</v>
      </c>
      <c r="AG147" s="239">
        <f>Commercial!AG15</f>
        <v>0</v>
      </c>
      <c r="AH147" s="239">
        <f>Commercial!AH15</f>
        <v>0</v>
      </c>
      <c r="AI147" s="239">
        <f>Commercial!AI15</f>
        <v>0</v>
      </c>
      <c r="AJ147" s="239">
        <f>Commercial!AJ15</f>
        <v>0</v>
      </c>
      <c r="AK147" s="239">
        <f>Commercial!AK15</f>
        <v>0</v>
      </c>
      <c r="AL147" s="239">
        <f>Commercial!AL15</f>
        <v>0</v>
      </c>
      <c r="AM147" s="239">
        <f>Commercial!AM15</f>
        <v>0</v>
      </c>
      <c r="AN147" s="239">
        <f ca="1">Commercial!AN15</f>
        <v>310.14705496182535</v>
      </c>
      <c r="AO147" s="239">
        <f ca="1">Commercial!AO15</f>
        <v>311.4393343574996</v>
      </c>
      <c r="AP147" s="239">
        <f ca="1">Commercial!AP15</f>
        <v>312.73699825065586</v>
      </c>
      <c r="AQ147" s="239">
        <f ca="1">Commercial!AQ15</f>
        <v>314.04006907670026</v>
      </c>
      <c r="AR147" s="239">
        <f ca="1">Commercial!AR15</f>
        <v>315.08686930695598</v>
      </c>
      <c r="AS147" s="239">
        <f ca="1">Commercial!AS15</f>
        <v>316.13715887131252</v>
      </c>
      <c r="AT147" s="239">
        <f ca="1">Commercial!AT15</f>
        <v>317.1909494008836</v>
      </c>
      <c r="AU147" s="239">
        <f>Commercial!AU15</f>
        <v>0</v>
      </c>
      <c r="AV147" s="239">
        <f>Commercial!AV15</f>
        <v>0</v>
      </c>
      <c r="AW147" s="239">
        <f>Commercial!AW15</f>
        <v>0</v>
      </c>
      <c r="AX147" s="239">
        <f>Commercial!AX15</f>
        <v>0</v>
      </c>
      <c r="AY147" s="239">
        <f ca="1">Commercial!AY15</f>
        <v>322.51282633711094</v>
      </c>
      <c r="AZ147" s="239">
        <f ca="1">Commercial!AZ15</f>
        <v>323.587869091568</v>
      </c>
      <c r="BA147" s="239">
        <f ca="1">Commercial!BA15</f>
        <v>324.66649532187324</v>
      </c>
      <c r="BB147" s="239">
        <f ca="1">Commercial!BB15</f>
        <v>325.74871697294617</v>
      </c>
      <c r="BC147" s="239">
        <f ca="1">Commercial!BC15</f>
        <v>326.8345460295227</v>
      </c>
      <c r="BD147" s="239">
        <f ca="1">Commercial!BD15</f>
        <v>327.6516323945965</v>
      </c>
      <c r="BE147" s="239">
        <f ca="1">Commercial!BE15</f>
        <v>328.470761475583</v>
      </c>
      <c r="BF147" s="239">
        <f ca="1">Commercial!BF15</f>
        <v>329.29193837927193</v>
      </c>
      <c r="BG147" s="239">
        <f>Commercial!BG15</f>
        <v>0</v>
      </c>
      <c r="BH147" s="239">
        <f>Commercial!BH15</f>
        <v>0</v>
      </c>
      <c r="BI147" s="239">
        <f>Commercial!BI15</f>
        <v>0</v>
      </c>
      <c r="BJ147" s="239">
        <f>Commercial!BJ15</f>
        <v>0</v>
      </c>
      <c r="BK147" s="239">
        <f ca="1">Commercial!BK15</f>
        <v>333.4287198713738</v>
      </c>
      <c r="BL147" s="239">
        <f ca="1">Commercial!BL15</f>
        <v>334.2622916710522</v>
      </c>
      <c r="BM147" s="239">
        <f ca="1">Commercial!BM15</f>
        <v>335.09794740022983</v>
      </c>
      <c r="BN147" s="239">
        <f ca="1">Commercial!BN15</f>
        <v>335.93569226873041</v>
      </c>
      <c r="BO147" s="239">
        <f ca="1">Commercial!BO15</f>
        <v>336.77553149940223</v>
      </c>
      <c r="BP147" s="239">
        <f ca="1">Commercial!BP15</f>
        <v>337.61747032815072</v>
      </c>
      <c r="BQ147" s="239">
        <f ca="1">Commercial!BQ15</f>
        <v>338.46151400397105</v>
      </c>
      <c r="BR147" s="239">
        <f ca="1">Commercial!BR15</f>
        <v>339.30766778898095</v>
      </c>
      <c r="BS147" s="239">
        <f>Commercial!BS15</f>
        <v>0</v>
      </c>
      <c r="BT147" s="239">
        <f>Commercial!BT15</f>
        <v>0</v>
      </c>
      <c r="BU147" s="239">
        <f>Commercial!BU15</f>
        <v>0</v>
      </c>
      <c r="BV147" s="239">
        <f>Commercial!BV15</f>
        <v>0</v>
      </c>
      <c r="BW147" s="239">
        <f ca="1">Commercial!BW15</f>
        <v>343.57027344870716</v>
      </c>
      <c r="BX147" s="239">
        <f ca="1">Commercial!BX15</f>
        <v>344.4291991323289</v>
      </c>
      <c r="BY147" s="239">
        <f ca="1">Commercial!BY15</f>
        <v>345.29027213015974</v>
      </c>
      <c r="BZ147" s="239">
        <f ca="1">Commercial!BZ15</f>
        <v>346.15349781048513</v>
      </c>
      <c r="CA147" s="239">
        <f ca="1">Commercial!CA15</f>
        <v>347.01888155501132</v>
      </c>
      <c r="CB147" s="239">
        <f ca="1">Commercial!CB15</f>
        <v>347.88642875889883</v>
      </c>
      <c r="CC147" s="239">
        <f ca="1">Commercial!CC15</f>
        <v>348.75614483079607</v>
      </c>
      <c r="CD147" s="239">
        <f ca="1">Commercial!CD15</f>
        <v>349.62803519287303</v>
      </c>
      <c r="CE147" s="239">
        <f>Commercial!CE15</f>
        <v>0</v>
      </c>
      <c r="CF147" s="239">
        <f>Commercial!CF15</f>
        <v>0</v>
      </c>
      <c r="CG147" s="239">
        <f>Commercial!CG15</f>
        <v>0</v>
      </c>
      <c r="CH147" s="239">
        <f>Commercial!CH15</f>
        <v>0</v>
      </c>
      <c r="CI147" s="239">
        <f ca="1">Commercial!CI15</f>
        <v>354.02029208268476</v>
      </c>
      <c r="CJ147" s="239">
        <f ca="1">Commercial!CJ15</f>
        <v>354.90534281289143</v>
      </c>
      <c r="CK147" s="239">
        <f ca="1">Commercial!CK15</f>
        <v>355.79260616992366</v>
      </c>
      <c r="CL147" s="239">
        <f ca="1">Commercial!CL15</f>
        <v>356.68208768534845</v>
      </c>
      <c r="CM147" s="239">
        <f ca="1">Commercial!CM15</f>
        <v>357.5737929045618</v>
      </c>
    </row>
    <row r="148" spans="2:91" s="84" customFormat="1" hidden="1" x14ac:dyDescent="0.2">
      <c r="B148" s="242" t="str">
        <f>Inputs!FH13</f>
        <v>SMM</v>
      </c>
      <c r="C148" s="240" t="str">
        <f>Inputs!$J$16</f>
        <v>EUR</v>
      </c>
      <c r="D148" s="240" t="s">
        <v>19</v>
      </c>
      <c r="E148" s="85">
        <f t="shared" ca="1" si="143"/>
        <v>3355.3228702498268</v>
      </c>
      <c r="F148" s="85">
        <f t="shared" ca="1" si="143"/>
        <v>6961.6003124548861</v>
      </c>
      <c r="G148" s="85">
        <f t="shared" ca="1" si="143"/>
        <v>7274.9927836316774</v>
      </c>
      <c r="H148" s="85">
        <f t="shared" ca="1" si="143"/>
        <v>7571.3872143671742</v>
      </c>
      <c r="I148" s="85">
        <f t="shared" ca="1" si="143"/>
        <v>7879.8572115236675</v>
      </c>
      <c r="J148" s="85"/>
      <c r="K148" s="85">
        <f t="shared" si="144"/>
        <v>0</v>
      </c>
      <c r="L148" s="85">
        <f t="shared" si="144"/>
        <v>0</v>
      </c>
      <c r="M148" s="85">
        <f t="shared" ca="1" si="144"/>
        <v>832.56563514034963</v>
      </c>
      <c r="N148" s="85">
        <f t="shared" ca="1" si="144"/>
        <v>2522.7572351094773</v>
      </c>
      <c r="O148" s="85">
        <f t="shared" ca="1" si="144"/>
        <v>2556.5366649277939</v>
      </c>
      <c r="P148" s="85">
        <f t="shared" si="144"/>
        <v>0</v>
      </c>
      <c r="Q148" s="85">
        <f t="shared" ca="1" si="144"/>
        <v>1751.0433902415789</v>
      </c>
      <c r="R148" s="85">
        <f t="shared" ca="1" si="144"/>
        <v>2654.0202572855137</v>
      </c>
      <c r="S148" s="85">
        <f t="shared" ca="1" si="144"/>
        <v>2682.869920295368</v>
      </c>
      <c r="T148" s="85">
        <f t="shared" si="144"/>
        <v>0</v>
      </c>
      <c r="U148" s="85">
        <f t="shared" ca="1" si="145"/>
        <v>1827.6853088845874</v>
      </c>
      <c r="V148" s="85">
        <f t="shared" ca="1" si="145"/>
        <v>2764.4375544517216</v>
      </c>
      <c r="W148" s="85">
        <f t="shared" ca="1" si="145"/>
        <v>2792.1741803012974</v>
      </c>
      <c r="X148" s="85">
        <f t="shared" si="145"/>
        <v>0</v>
      </c>
      <c r="Y148" s="85">
        <f t="shared" ca="1" si="145"/>
        <v>1902.1480283403796</v>
      </c>
      <c r="Z148" s="85">
        <f t="shared" ca="1" si="145"/>
        <v>2877.065005725497</v>
      </c>
      <c r="AA148" s="85">
        <f t="shared" ca="1" si="145"/>
        <v>2905.9316645075733</v>
      </c>
      <c r="AB148" s="85">
        <f t="shared" si="145"/>
        <v>0</v>
      </c>
      <c r="AC148" s="85">
        <f t="shared" ca="1" si="145"/>
        <v>1979.6444738768041</v>
      </c>
      <c r="AD148" s="85">
        <f t="shared" ca="1" si="145"/>
        <v>2994.2810731392901</v>
      </c>
      <c r="AE148" s="85"/>
      <c r="AF148" s="239">
        <f>Commercial!AF16</f>
        <v>0</v>
      </c>
      <c r="AG148" s="239">
        <f>Commercial!AG16</f>
        <v>0</v>
      </c>
      <c r="AH148" s="239">
        <f>Commercial!AH16</f>
        <v>0</v>
      </c>
      <c r="AI148" s="239">
        <f>Commercial!AI16</f>
        <v>0</v>
      </c>
      <c r="AJ148" s="239">
        <f>Commercial!AJ16</f>
        <v>0</v>
      </c>
      <c r="AK148" s="239">
        <f>Commercial!AK16</f>
        <v>0</v>
      </c>
      <c r="AL148" s="239">
        <f>Commercial!AL16</f>
        <v>0</v>
      </c>
      <c r="AM148" s="239">
        <f>Commercial!AM16</f>
        <v>0</v>
      </c>
      <c r="AN148" s="239">
        <f ca="1">Commercial!AN16</f>
        <v>832.56563514034963</v>
      </c>
      <c r="AO148" s="239">
        <f ca="1">Commercial!AO16</f>
        <v>836.72846331605126</v>
      </c>
      <c r="AP148" s="239">
        <f ca="1">Commercial!AP16</f>
        <v>840.91210563263144</v>
      </c>
      <c r="AQ148" s="239">
        <f ca="1">Commercial!AQ16</f>
        <v>845.11666616079447</v>
      </c>
      <c r="AR148" s="239">
        <f ca="1">Commercial!AR16</f>
        <v>848.63798560313114</v>
      </c>
      <c r="AS148" s="239">
        <f ca="1">Commercial!AS16</f>
        <v>852.1739772098108</v>
      </c>
      <c r="AT148" s="239">
        <f ca="1">Commercial!AT16</f>
        <v>855.72470211485165</v>
      </c>
      <c r="AU148" s="239">
        <f>Commercial!AU16</f>
        <v>0</v>
      </c>
      <c r="AV148" s="239">
        <f>Commercial!AV16</f>
        <v>0</v>
      </c>
      <c r="AW148" s="239">
        <f>Commercial!AW16</f>
        <v>0</v>
      </c>
      <c r="AX148" s="239">
        <f>Commercial!AX16</f>
        <v>0</v>
      </c>
      <c r="AY148" s="239">
        <f ca="1">Commercial!AY16</f>
        <v>873.70148369642186</v>
      </c>
      <c r="AZ148" s="239">
        <f ca="1">Commercial!AZ16</f>
        <v>877.34190654515692</v>
      </c>
      <c r="BA148" s="239">
        <f ca="1">Commercial!BA16</f>
        <v>880.99749782242839</v>
      </c>
      <c r="BB148" s="239">
        <f ca="1">Commercial!BB16</f>
        <v>884.66832073002183</v>
      </c>
      <c r="BC148" s="239">
        <f ca="1">Commercial!BC16</f>
        <v>888.3544387330636</v>
      </c>
      <c r="BD148" s="239">
        <f ca="1">Commercial!BD16</f>
        <v>891.31562019550722</v>
      </c>
      <c r="BE148" s="239">
        <f ca="1">Commercial!BE16</f>
        <v>894.28667226282562</v>
      </c>
      <c r="BF148" s="239">
        <f ca="1">Commercial!BF16</f>
        <v>897.26762783703509</v>
      </c>
      <c r="BG148" s="239">
        <f>Commercial!BG16</f>
        <v>0</v>
      </c>
      <c r="BH148" s="239">
        <f>Commercial!BH16</f>
        <v>0</v>
      </c>
      <c r="BI148" s="239">
        <f>Commercial!BI16</f>
        <v>0</v>
      </c>
      <c r="BJ148" s="239">
        <f>Commercial!BJ16</f>
        <v>0</v>
      </c>
      <c r="BK148" s="239">
        <f ca="1">Commercial!BK16</f>
        <v>912.32211757966081</v>
      </c>
      <c r="BL148" s="239">
        <f ca="1">Commercial!BL16</f>
        <v>915.36319130492643</v>
      </c>
      <c r="BM148" s="239">
        <f ca="1">Commercial!BM16</f>
        <v>918.41440194260963</v>
      </c>
      <c r="BN148" s="239">
        <f ca="1">Commercial!BN16</f>
        <v>921.47578328241843</v>
      </c>
      <c r="BO148" s="239">
        <f ca="1">Commercial!BO16</f>
        <v>924.54736922669326</v>
      </c>
      <c r="BP148" s="239">
        <f ca="1">Commercial!BP16</f>
        <v>927.62919379078232</v>
      </c>
      <c r="BQ148" s="239">
        <f ca="1">Commercial!BQ16</f>
        <v>930.72129110341837</v>
      </c>
      <c r="BR148" s="239">
        <f ca="1">Commercial!BR16</f>
        <v>933.82369540709647</v>
      </c>
      <c r="BS148" s="239">
        <f>Commercial!BS16</f>
        <v>0</v>
      </c>
      <c r="BT148" s="239">
        <f>Commercial!BT16</f>
        <v>0</v>
      </c>
      <c r="BU148" s="239">
        <f>Commercial!BU16</f>
        <v>0</v>
      </c>
      <c r="BV148" s="239">
        <f>Commercial!BV16</f>
        <v>0</v>
      </c>
      <c r="BW148" s="239">
        <f ca="1">Commercial!BW16</f>
        <v>949.49152828970693</v>
      </c>
      <c r="BX148" s="239">
        <f ca="1">Commercial!BX16</f>
        <v>952.65650005067266</v>
      </c>
      <c r="BY148" s="239">
        <f ca="1">Commercial!BY16</f>
        <v>955.83202171750827</v>
      </c>
      <c r="BZ148" s="239">
        <f ca="1">Commercial!BZ16</f>
        <v>959.01812845656673</v>
      </c>
      <c r="CA148" s="239">
        <f ca="1">Commercial!CA16</f>
        <v>962.21485555142203</v>
      </c>
      <c r="CB148" s="239">
        <f ca="1">Commercial!CB16</f>
        <v>965.42223840326017</v>
      </c>
      <c r="CC148" s="239">
        <f ca="1">Commercial!CC16</f>
        <v>968.64031253127109</v>
      </c>
      <c r="CD148" s="239">
        <f ca="1">Commercial!CD16</f>
        <v>971.86911357304211</v>
      </c>
      <c r="CE148" s="239">
        <f>Commercial!CE16</f>
        <v>0</v>
      </c>
      <c r="CF148" s="239">
        <f>Commercial!CF16</f>
        <v>0</v>
      </c>
      <c r="CG148" s="239">
        <f>Commercial!CG16</f>
        <v>0</v>
      </c>
      <c r="CH148" s="239">
        <f>Commercial!CH16</f>
        <v>0</v>
      </c>
      <c r="CI148" s="239">
        <f ca="1">Commercial!CI16</f>
        <v>988.17527814149958</v>
      </c>
      <c r="CJ148" s="239">
        <f ca="1">Commercial!CJ16</f>
        <v>991.46919573530465</v>
      </c>
      <c r="CK148" s="239">
        <f ca="1">Commercial!CK16</f>
        <v>994.77409305442245</v>
      </c>
      <c r="CL148" s="239">
        <f ca="1">Commercial!CL16</f>
        <v>998.09000669793727</v>
      </c>
      <c r="CM148" s="239">
        <f ca="1">Commercial!CM16</f>
        <v>1001.4169733869305</v>
      </c>
    </row>
    <row r="149" spans="2:91" s="84" customFormat="1" hidden="1" x14ac:dyDescent="0.2">
      <c r="B149" s="242">
        <f>Inputs!FH14</f>
        <v>0</v>
      </c>
      <c r="C149" s="240" t="str">
        <f>Inputs!$J$16</f>
        <v>EUR</v>
      </c>
      <c r="D149" s="240" t="s">
        <v>19</v>
      </c>
      <c r="E149" s="85">
        <f t="shared" si="143"/>
        <v>0</v>
      </c>
      <c r="F149" s="85">
        <f t="shared" si="143"/>
        <v>0</v>
      </c>
      <c r="G149" s="85">
        <f t="shared" si="143"/>
        <v>0</v>
      </c>
      <c r="H149" s="85">
        <f t="shared" si="143"/>
        <v>0</v>
      </c>
      <c r="I149" s="85">
        <f t="shared" si="143"/>
        <v>0</v>
      </c>
      <c r="J149" s="85"/>
      <c r="K149" s="85">
        <f t="shared" si="144"/>
        <v>0</v>
      </c>
      <c r="L149" s="85">
        <f t="shared" si="144"/>
        <v>0</v>
      </c>
      <c r="M149" s="85">
        <f t="shared" si="144"/>
        <v>0</v>
      </c>
      <c r="N149" s="85">
        <f t="shared" si="144"/>
        <v>0</v>
      </c>
      <c r="O149" s="85">
        <f t="shared" si="144"/>
        <v>0</v>
      </c>
      <c r="P149" s="85">
        <f t="shared" si="144"/>
        <v>0</v>
      </c>
      <c r="Q149" s="85">
        <f t="shared" si="144"/>
        <v>0</v>
      </c>
      <c r="R149" s="85">
        <f t="shared" si="144"/>
        <v>0</v>
      </c>
      <c r="S149" s="85">
        <f t="shared" si="144"/>
        <v>0</v>
      </c>
      <c r="T149" s="85">
        <f t="shared" si="144"/>
        <v>0</v>
      </c>
      <c r="U149" s="85">
        <f t="shared" si="145"/>
        <v>0</v>
      </c>
      <c r="V149" s="85">
        <f t="shared" si="145"/>
        <v>0</v>
      </c>
      <c r="W149" s="85">
        <f t="shared" si="145"/>
        <v>0</v>
      </c>
      <c r="X149" s="85">
        <f t="shared" si="145"/>
        <v>0</v>
      </c>
      <c r="Y149" s="85">
        <f t="shared" si="145"/>
        <v>0</v>
      </c>
      <c r="Z149" s="85">
        <f t="shared" si="145"/>
        <v>0</v>
      </c>
      <c r="AA149" s="85">
        <f t="shared" si="145"/>
        <v>0</v>
      </c>
      <c r="AB149" s="85">
        <f t="shared" si="145"/>
        <v>0</v>
      </c>
      <c r="AC149" s="85">
        <f t="shared" si="145"/>
        <v>0</v>
      </c>
      <c r="AD149" s="85">
        <f t="shared" si="145"/>
        <v>0</v>
      </c>
      <c r="AE149" s="85"/>
      <c r="AF149" s="239">
        <f>Commercial!AF17</f>
        <v>0</v>
      </c>
      <c r="AG149" s="239">
        <f>Commercial!AG17</f>
        <v>0</v>
      </c>
      <c r="AH149" s="239">
        <f>Commercial!AH17</f>
        <v>0</v>
      </c>
      <c r="AI149" s="239">
        <f>Commercial!AI17</f>
        <v>0</v>
      </c>
      <c r="AJ149" s="239">
        <f>Commercial!AJ17</f>
        <v>0</v>
      </c>
      <c r="AK149" s="239">
        <f>Commercial!AK17</f>
        <v>0</v>
      </c>
      <c r="AL149" s="239">
        <f>Commercial!AL17</f>
        <v>0</v>
      </c>
      <c r="AM149" s="239">
        <f>Commercial!AM17</f>
        <v>0</v>
      </c>
      <c r="AN149" s="239">
        <f>Commercial!AN17</f>
        <v>0</v>
      </c>
      <c r="AO149" s="239">
        <f>Commercial!AO17</f>
        <v>0</v>
      </c>
      <c r="AP149" s="239">
        <f>Commercial!AP17</f>
        <v>0</v>
      </c>
      <c r="AQ149" s="239">
        <f>Commercial!AQ17</f>
        <v>0</v>
      </c>
      <c r="AR149" s="239">
        <f>Commercial!AR17</f>
        <v>0</v>
      </c>
      <c r="AS149" s="239">
        <f>Commercial!AS17</f>
        <v>0</v>
      </c>
      <c r="AT149" s="239">
        <f>Commercial!AT17</f>
        <v>0</v>
      </c>
      <c r="AU149" s="239">
        <f>Commercial!AU17</f>
        <v>0</v>
      </c>
      <c r="AV149" s="239">
        <f>Commercial!AV17</f>
        <v>0</v>
      </c>
      <c r="AW149" s="239">
        <f>Commercial!AW17</f>
        <v>0</v>
      </c>
      <c r="AX149" s="239">
        <f>Commercial!AX17</f>
        <v>0</v>
      </c>
      <c r="AY149" s="239">
        <f>Commercial!AY17</f>
        <v>0</v>
      </c>
      <c r="AZ149" s="239">
        <f>Commercial!AZ17</f>
        <v>0</v>
      </c>
      <c r="BA149" s="239">
        <f>Commercial!BA17</f>
        <v>0</v>
      </c>
      <c r="BB149" s="239">
        <f>Commercial!BB17</f>
        <v>0</v>
      </c>
      <c r="BC149" s="239">
        <f>Commercial!BC17</f>
        <v>0</v>
      </c>
      <c r="BD149" s="239">
        <f>Commercial!BD17</f>
        <v>0</v>
      </c>
      <c r="BE149" s="239">
        <f>Commercial!BE17</f>
        <v>0</v>
      </c>
      <c r="BF149" s="239">
        <f>Commercial!BF17</f>
        <v>0</v>
      </c>
      <c r="BG149" s="239">
        <f>Commercial!BG17</f>
        <v>0</v>
      </c>
      <c r="BH149" s="239">
        <f>Commercial!BH17</f>
        <v>0</v>
      </c>
      <c r="BI149" s="239">
        <f>Commercial!BI17</f>
        <v>0</v>
      </c>
      <c r="BJ149" s="239">
        <f>Commercial!BJ17</f>
        <v>0</v>
      </c>
      <c r="BK149" s="239">
        <f>Commercial!BK17</f>
        <v>0</v>
      </c>
      <c r="BL149" s="239">
        <f>Commercial!BL17</f>
        <v>0</v>
      </c>
      <c r="BM149" s="239">
        <f>Commercial!BM17</f>
        <v>0</v>
      </c>
      <c r="BN149" s="239">
        <f>Commercial!BN17</f>
        <v>0</v>
      </c>
      <c r="BO149" s="239">
        <f>Commercial!BO17</f>
        <v>0</v>
      </c>
      <c r="BP149" s="239">
        <f>Commercial!BP17</f>
        <v>0</v>
      </c>
      <c r="BQ149" s="239">
        <f>Commercial!BQ17</f>
        <v>0</v>
      </c>
      <c r="BR149" s="239">
        <f>Commercial!BR17</f>
        <v>0</v>
      </c>
      <c r="BS149" s="239">
        <f>Commercial!BS17</f>
        <v>0</v>
      </c>
      <c r="BT149" s="239">
        <f>Commercial!BT17</f>
        <v>0</v>
      </c>
      <c r="BU149" s="239">
        <f>Commercial!BU17</f>
        <v>0</v>
      </c>
      <c r="BV149" s="239">
        <f>Commercial!BV17</f>
        <v>0</v>
      </c>
      <c r="BW149" s="239">
        <f>Commercial!BW17</f>
        <v>0</v>
      </c>
      <c r="BX149" s="239">
        <f>Commercial!BX17</f>
        <v>0</v>
      </c>
      <c r="BY149" s="239">
        <f>Commercial!BY17</f>
        <v>0</v>
      </c>
      <c r="BZ149" s="239">
        <f>Commercial!BZ17</f>
        <v>0</v>
      </c>
      <c r="CA149" s="239">
        <f>Commercial!CA17</f>
        <v>0</v>
      </c>
      <c r="CB149" s="239">
        <f>Commercial!CB17</f>
        <v>0</v>
      </c>
      <c r="CC149" s="239">
        <f>Commercial!CC17</f>
        <v>0</v>
      </c>
      <c r="CD149" s="239">
        <f>Commercial!CD17</f>
        <v>0</v>
      </c>
      <c r="CE149" s="239">
        <f>Commercial!CE17</f>
        <v>0</v>
      </c>
      <c r="CF149" s="239">
        <f>Commercial!CF17</f>
        <v>0</v>
      </c>
      <c r="CG149" s="239">
        <f>Commercial!CG17</f>
        <v>0</v>
      </c>
      <c r="CH149" s="239">
        <f>Commercial!CH17</f>
        <v>0</v>
      </c>
      <c r="CI149" s="239">
        <f>Commercial!CI17</f>
        <v>0</v>
      </c>
      <c r="CJ149" s="239">
        <f>Commercial!CJ17</f>
        <v>0</v>
      </c>
      <c r="CK149" s="239">
        <f>Commercial!CK17</f>
        <v>0</v>
      </c>
      <c r="CL149" s="239">
        <f>Commercial!CL17</f>
        <v>0</v>
      </c>
      <c r="CM149" s="239">
        <f>Commercial!CM17</f>
        <v>0</v>
      </c>
    </row>
    <row r="150" spans="2:91" s="84" customFormat="1" hidden="1" x14ac:dyDescent="0.2">
      <c r="B150" s="242">
        <f>Inputs!FH15</f>
        <v>0</v>
      </c>
      <c r="C150" s="240" t="str">
        <f>Inputs!$J$16</f>
        <v>EUR</v>
      </c>
      <c r="D150" s="240" t="s">
        <v>19</v>
      </c>
      <c r="E150" s="85">
        <f t="shared" si="143"/>
        <v>0</v>
      </c>
      <c r="F150" s="85">
        <f t="shared" si="143"/>
        <v>0</v>
      </c>
      <c r="G150" s="85">
        <f t="shared" si="143"/>
        <v>0</v>
      </c>
      <c r="H150" s="85">
        <f t="shared" si="143"/>
        <v>0</v>
      </c>
      <c r="I150" s="85">
        <f t="shared" si="143"/>
        <v>0</v>
      </c>
      <c r="J150" s="85"/>
      <c r="K150" s="85">
        <f t="shared" si="144"/>
        <v>0</v>
      </c>
      <c r="L150" s="85">
        <f t="shared" si="144"/>
        <v>0</v>
      </c>
      <c r="M150" s="85">
        <f t="shared" si="144"/>
        <v>0</v>
      </c>
      <c r="N150" s="85">
        <f t="shared" si="144"/>
        <v>0</v>
      </c>
      <c r="O150" s="85">
        <f t="shared" si="144"/>
        <v>0</v>
      </c>
      <c r="P150" s="85">
        <f t="shared" si="144"/>
        <v>0</v>
      </c>
      <c r="Q150" s="85">
        <f t="shared" si="144"/>
        <v>0</v>
      </c>
      <c r="R150" s="85">
        <f t="shared" si="144"/>
        <v>0</v>
      </c>
      <c r="S150" s="85">
        <f t="shared" si="144"/>
        <v>0</v>
      </c>
      <c r="T150" s="85">
        <f t="shared" si="144"/>
        <v>0</v>
      </c>
      <c r="U150" s="85">
        <f t="shared" si="145"/>
        <v>0</v>
      </c>
      <c r="V150" s="85">
        <f t="shared" si="145"/>
        <v>0</v>
      </c>
      <c r="W150" s="85">
        <f t="shared" si="145"/>
        <v>0</v>
      </c>
      <c r="X150" s="85">
        <f t="shared" si="145"/>
        <v>0</v>
      </c>
      <c r="Y150" s="85">
        <f t="shared" si="145"/>
        <v>0</v>
      </c>
      <c r="Z150" s="85">
        <f t="shared" si="145"/>
        <v>0</v>
      </c>
      <c r="AA150" s="85">
        <f t="shared" si="145"/>
        <v>0</v>
      </c>
      <c r="AB150" s="85">
        <f t="shared" si="145"/>
        <v>0</v>
      </c>
      <c r="AC150" s="85">
        <f t="shared" si="145"/>
        <v>0</v>
      </c>
      <c r="AD150" s="85">
        <f t="shared" si="145"/>
        <v>0</v>
      </c>
      <c r="AE150" s="85"/>
      <c r="AF150" s="239">
        <f>Commercial!AF18</f>
        <v>0</v>
      </c>
      <c r="AG150" s="239">
        <f>Commercial!AG18</f>
        <v>0</v>
      </c>
      <c r="AH150" s="239">
        <f>Commercial!AH18</f>
        <v>0</v>
      </c>
      <c r="AI150" s="239">
        <f>Commercial!AI18</f>
        <v>0</v>
      </c>
      <c r="AJ150" s="239">
        <f>Commercial!AJ18</f>
        <v>0</v>
      </c>
      <c r="AK150" s="239">
        <f>Commercial!AK18</f>
        <v>0</v>
      </c>
      <c r="AL150" s="239">
        <f>Commercial!AL18</f>
        <v>0</v>
      </c>
      <c r="AM150" s="239">
        <f>Commercial!AM18</f>
        <v>0</v>
      </c>
      <c r="AN150" s="239">
        <f>Commercial!AN18</f>
        <v>0</v>
      </c>
      <c r="AO150" s="239">
        <f>Commercial!AO18</f>
        <v>0</v>
      </c>
      <c r="AP150" s="239">
        <f>Commercial!AP18</f>
        <v>0</v>
      </c>
      <c r="AQ150" s="239">
        <f>Commercial!AQ18</f>
        <v>0</v>
      </c>
      <c r="AR150" s="239">
        <f>Commercial!AR18</f>
        <v>0</v>
      </c>
      <c r="AS150" s="239">
        <f>Commercial!AS18</f>
        <v>0</v>
      </c>
      <c r="AT150" s="239">
        <f>Commercial!AT18</f>
        <v>0</v>
      </c>
      <c r="AU150" s="239">
        <f>Commercial!AU18</f>
        <v>0</v>
      </c>
      <c r="AV150" s="239">
        <f>Commercial!AV18</f>
        <v>0</v>
      </c>
      <c r="AW150" s="239">
        <f>Commercial!AW18</f>
        <v>0</v>
      </c>
      <c r="AX150" s="239">
        <f>Commercial!AX18</f>
        <v>0</v>
      </c>
      <c r="AY150" s="239">
        <f>Commercial!AY18</f>
        <v>0</v>
      </c>
      <c r="AZ150" s="239">
        <f>Commercial!AZ18</f>
        <v>0</v>
      </c>
      <c r="BA150" s="239">
        <f>Commercial!BA18</f>
        <v>0</v>
      </c>
      <c r="BB150" s="239">
        <f>Commercial!BB18</f>
        <v>0</v>
      </c>
      <c r="BC150" s="239">
        <f>Commercial!BC18</f>
        <v>0</v>
      </c>
      <c r="BD150" s="239">
        <f>Commercial!BD18</f>
        <v>0</v>
      </c>
      <c r="BE150" s="239">
        <f>Commercial!BE18</f>
        <v>0</v>
      </c>
      <c r="BF150" s="239">
        <f>Commercial!BF18</f>
        <v>0</v>
      </c>
      <c r="BG150" s="239">
        <f>Commercial!BG18</f>
        <v>0</v>
      </c>
      <c r="BH150" s="239">
        <f>Commercial!BH18</f>
        <v>0</v>
      </c>
      <c r="BI150" s="239">
        <f>Commercial!BI18</f>
        <v>0</v>
      </c>
      <c r="BJ150" s="239">
        <f>Commercial!BJ18</f>
        <v>0</v>
      </c>
      <c r="BK150" s="239">
        <f>Commercial!BK18</f>
        <v>0</v>
      </c>
      <c r="BL150" s="239">
        <f>Commercial!BL18</f>
        <v>0</v>
      </c>
      <c r="BM150" s="239">
        <f>Commercial!BM18</f>
        <v>0</v>
      </c>
      <c r="BN150" s="239">
        <f>Commercial!BN18</f>
        <v>0</v>
      </c>
      <c r="BO150" s="239">
        <f>Commercial!BO18</f>
        <v>0</v>
      </c>
      <c r="BP150" s="239">
        <f>Commercial!BP18</f>
        <v>0</v>
      </c>
      <c r="BQ150" s="239">
        <f>Commercial!BQ18</f>
        <v>0</v>
      </c>
      <c r="BR150" s="239">
        <f>Commercial!BR18</f>
        <v>0</v>
      </c>
      <c r="BS150" s="239">
        <f>Commercial!BS18</f>
        <v>0</v>
      </c>
      <c r="BT150" s="239">
        <f>Commercial!BT18</f>
        <v>0</v>
      </c>
      <c r="BU150" s="239">
        <f>Commercial!BU18</f>
        <v>0</v>
      </c>
      <c r="BV150" s="239">
        <f>Commercial!BV18</f>
        <v>0</v>
      </c>
      <c r="BW150" s="239">
        <f>Commercial!BW18</f>
        <v>0</v>
      </c>
      <c r="BX150" s="239">
        <f>Commercial!BX18</f>
        <v>0</v>
      </c>
      <c r="BY150" s="239">
        <f>Commercial!BY18</f>
        <v>0</v>
      </c>
      <c r="BZ150" s="239">
        <f>Commercial!BZ18</f>
        <v>0</v>
      </c>
      <c r="CA150" s="239">
        <f>Commercial!CA18</f>
        <v>0</v>
      </c>
      <c r="CB150" s="239">
        <f>Commercial!CB18</f>
        <v>0</v>
      </c>
      <c r="CC150" s="239">
        <f>Commercial!CC18</f>
        <v>0</v>
      </c>
      <c r="CD150" s="239">
        <f>Commercial!CD18</f>
        <v>0</v>
      </c>
      <c r="CE150" s="239">
        <f>Commercial!CE18</f>
        <v>0</v>
      </c>
      <c r="CF150" s="239">
        <f>Commercial!CF18</f>
        <v>0</v>
      </c>
      <c r="CG150" s="239">
        <f>Commercial!CG18</f>
        <v>0</v>
      </c>
      <c r="CH150" s="239">
        <f>Commercial!CH18</f>
        <v>0</v>
      </c>
      <c r="CI150" s="239">
        <f>Commercial!CI18</f>
        <v>0</v>
      </c>
      <c r="CJ150" s="239">
        <f>Commercial!CJ18</f>
        <v>0</v>
      </c>
      <c r="CK150" s="239">
        <f>Commercial!CK18</f>
        <v>0</v>
      </c>
      <c r="CL150" s="239">
        <f>Commercial!CL18</f>
        <v>0</v>
      </c>
      <c r="CM150" s="239">
        <f>Commercial!CM18</f>
        <v>0</v>
      </c>
    </row>
    <row r="151" spans="2:91" s="84" customFormat="1" hidden="1" x14ac:dyDescent="0.2">
      <c r="B151" s="242">
        <f>Inputs!FH16</f>
        <v>0</v>
      </c>
      <c r="C151" s="240" t="str">
        <f>Inputs!$J$16</f>
        <v>EUR</v>
      </c>
      <c r="D151" s="240" t="s">
        <v>19</v>
      </c>
      <c r="E151" s="85">
        <f t="shared" si="143"/>
        <v>0</v>
      </c>
      <c r="F151" s="85">
        <f t="shared" si="143"/>
        <v>0</v>
      </c>
      <c r="G151" s="85">
        <f t="shared" si="143"/>
        <v>0</v>
      </c>
      <c r="H151" s="85">
        <f t="shared" si="143"/>
        <v>0</v>
      </c>
      <c r="I151" s="85">
        <f t="shared" si="143"/>
        <v>0</v>
      </c>
      <c r="J151" s="85"/>
      <c r="K151" s="85">
        <f t="shared" si="144"/>
        <v>0</v>
      </c>
      <c r="L151" s="85">
        <f t="shared" si="144"/>
        <v>0</v>
      </c>
      <c r="M151" s="85">
        <f t="shared" si="144"/>
        <v>0</v>
      </c>
      <c r="N151" s="85">
        <f t="shared" si="144"/>
        <v>0</v>
      </c>
      <c r="O151" s="85">
        <f t="shared" si="144"/>
        <v>0</v>
      </c>
      <c r="P151" s="85">
        <f t="shared" si="144"/>
        <v>0</v>
      </c>
      <c r="Q151" s="85">
        <f t="shared" si="144"/>
        <v>0</v>
      </c>
      <c r="R151" s="85">
        <f t="shared" si="144"/>
        <v>0</v>
      </c>
      <c r="S151" s="85">
        <f t="shared" si="144"/>
        <v>0</v>
      </c>
      <c r="T151" s="85">
        <f t="shared" si="144"/>
        <v>0</v>
      </c>
      <c r="U151" s="85">
        <f t="shared" si="145"/>
        <v>0</v>
      </c>
      <c r="V151" s="85">
        <f t="shared" si="145"/>
        <v>0</v>
      </c>
      <c r="W151" s="85">
        <f t="shared" si="145"/>
        <v>0</v>
      </c>
      <c r="X151" s="85">
        <f t="shared" si="145"/>
        <v>0</v>
      </c>
      <c r="Y151" s="85">
        <f t="shared" si="145"/>
        <v>0</v>
      </c>
      <c r="Z151" s="85">
        <f t="shared" si="145"/>
        <v>0</v>
      </c>
      <c r="AA151" s="85">
        <f t="shared" si="145"/>
        <v>0</v>
      </c>
      <c r="AB151" s="85">
        <f t="shared" si="145"/>
        <v>0</v>
      </c>
      <c r="AC151" s="85">
        <f t="shared" si="145"/>
        <v>0</v>
      </c>
      <c r="AD151" s="85">
        <f t="shared" si="145"/>
        <v>0</v>
      </c>
      <c r="AE151" s="85"/>
      <c r="AF151" s="239">
        <f>Commercial!AF19</f>
        <v>0</v>
      </c>
      <c r="AG151" s="239">
        <f>Commercial!AG19</f>
        <v>0</v>
      </c>
      <c r="AH151" s="239">
        <f>Commercial!AH19</f>
        <v>0</v>
      </c>
      <c r="AI151" s="239">
        <f>Commercial!AI19</f>
        <v>0</v>
      </c>
      <c r="AJ151" s="239">
        <f>Commercial!AJ19</f>
        <v>0</v>
      </c>
      <c r="AK151" s="239">
        <f>Commercial!AK19</f>
        <v>0</v>
      </c>
      <c r="AL151" s="239">
        <f>Commercial!AL19</f>
        <v>0</v>
      </c>
      <c r="AM151" s="239">
        <f>Commercial!AM19</f>
        <v>0</v>
      </c>
      <c r="AN151" s="239">
        <f>Commercial!AN19</f>
        <v>0</v>
      </c>
      <c r="AO151" s="239">
        <f>Commercial!AO19</f>
        <v>0</v>
      </c>
      <c r="AP151" s="239">
        <f>Commercial!AP19</f>
        <v>0</v>
      </c>
      <c r="AQ151" s="239">
        <f>Commercial!AQ19</f>
        <v>0</v>
      </c>
      <c r="AR151" s="239">
        <f>Commercial!AR19</f>
        <v>0</v>
      </c>
      <c r="AS151" s="239">
        <f>Commercial!AS19</f>
        <v>0</v>
      </c>
      <c r="AT151" s="239">
        <f>Commercial!AT19</f>
        <v>0</v>
      </c>
      <c r="AU151" s="239">
        <f>Commercial!AU19</f>
        <v>0</v>
      </c>
      <c r="AV151" s="239">
        <f>Commercial!AV19</f>
        <v>0</v>
      </c>
      <c r="AW151" s="239">
        <f>Commercial!AW19</f>
        <v>0</v>
      </c>
      <c r="AX151" s="239">
        <f>Commercial!AX19</f>
        <v>0</v>
      </c>
      <c r="AY151" s="239">
        <f>Commercial!AY19</f>
        <v>0</v>
      </c>
      <c r="AZ151" s="239">
        <f>Commercial!AZ19</f>
        <v>0</v>
      </c>
      <c r="BA151" s="239">
        <f>Commercial!BA19</f>
        <v>0</v>
      </c>
      <c r="BB151" s="239">
        <f>Commercial!BB19</f>
        <v>0</v>
      </c>
      <c r="BC151" s="239">
        <f>Commercial!BC19</f>
        <v>0</v>
      </c>
      <c r="BD151" s="239">
        <f>Commercial!BD19</f>
        <v>0</v>
      </c>
      <c r="BE151" s="239">
        <f>Commercial!BE19</f>
        <v>0</v>
      </c>
      <c r="BF151" s="239">
        <f>Commercial!BF19</f>
        <v>0</v>
      </c>
      <c r="BG151" s="239">
        <f>Commercial!BG19</f>
        <v>0</v>
      </c>
      <c r="BH151" s="239">
        <f>Commercial!BH19</f>
        <v>0</v>
      </c>
      <c r="BI151" s="239">
        <f>Commercial!BI19</f>
        <v>0</v>
      </c>
      <c r="BJ151" s="239">
        <f>Commercial!BJ19</f>
        <v>0</v>
      </c>
      <c r="BK151" s="239">
        <f>Commercial!BK19</f>
        <v>0</v>
      </c>
      <c r="BL151" s="239">
        <f>Commercial!BL19</f>
        <v>0</v>
      </c>
      <c r="BM151" s="239">
        <f>Commercial!BM19</f>
        <v>0</v>
      </c>
      <c r="BN151" s="239">
        <f>Commercial!BN19</f>
        <v>0</v>
      </c>
      <c r="BO151" s="239">
        <f>Commercial!BO19</f>
        <v>0</v>
      </c>
      <c r="BP151" s="239">
        <f>Commercial!BP19</f>
        <v>0</v>
      </c>
      <c r="BQ151" s="239">
        <f>Commercial!BQ19</f>
        <v>0</v>
      </c>
      <c r="BR151" s="239">
        <f>Commercial!BR19</f>
        <v>0</v>
      </c>
      <c r="BS151" s="239">
        <f>Commercial!BS19</f>
        <v>0</v>
      </c>
      <c r="BT151" s="239">
        <f>Commercial!BT19</f>
        <v>0</v>
      </c>
      <c r="BU151" s="239">
        <f>Commercial!BU19</f>
        <v>0</v>
      </c>
      <c r="BV151" s="239">
        <f>Commercial!BV19</f>
        <v>0</v>
      </c>
      <c r="BW151" s="239">
        <f>Commercial!BW19</f>
        <v>0</v>
      </c>
      <c r="BX151" s="239">
        <f>Commercial!BX19</f>
        <v>0</v>
      </c>
      <c r="BY151" s="239">
        <f>Commercial!BY19</f>
        <v>0</v>
      </c>
      <c r="BZ151" s="239">
        <f>Commercial!BZ19</f>
        <v>0</v>
      </c>
      <c r="CA151" s="239">
        <f>Commercial!CA19</f>
        <v>0</v>
      </c>
      <c r="CB151" s="239">
        <f>Commercial!CB19</f>
        <v>0</v>
      </c>
      <c r="CC151" s="239">
        <f>Commercial!CC19</f>
        <v>0</v>
      </c>
      <c r="CD151" s="239">
        <f>Commercial!CD19</f>
        <v>0</v>
      </c>
      <c r="CE151" s="239">
        <f>Commercial!CE19</f>
        <v>0</v>
      </c>
      <c r="CF151" s="239">
        <f>Commercial!CF19</f>
        <v>0</v>
      </c>
      <c r="CG151" s="239">
        <f>Commercial!CG19</f>
        <v>0</v>
      </c>
      <c r="CH151" s="239">
        <f>Commercial!CH19</f>
        <v>0</v>
      </c>
      <c r="CI151" s="239">
        <f>Commercial!CI19</f>
        <v>0</v>
      </c>
      <c r="CJ151" s="239">
        <f>Commercial!CJ19</f>
        <v>0</v>
      </c>
      <c r="CK151" s="239">
        <f>Commercial!CK19</f>
        <v>0</v>
      </c>
      <c r="CL151" s="239">
        <f>Commercial!CL19</f>
        <v>0</v>
      </c>
      <c r="CM151" s="239">
        <f>Commercial!CM19</f>
        <v>0</v>
      </c>
    </row>
    <row r="152" spans="2:91" s="84" customFormat="1" hidden="1" x14ac:dyDescent="0.2">
      <c r="B152" s="242">
        <f>Inputs!FH17</f>
        <v>0</v>
      </c>
      <c r="C152" s="240" t="str">
        <f>Inputs!$J$16</f>
        <v>EUR</v>
      </c>
      <c r="D152" s="240" t="s">
        <v>19</v>
      </c>
      <c r="E152" s="85">
        <f t="shared" si="143"/>
        <v>0</v>
      </c>
      <c r="F152" s="85">
        <f t="shared" si="143"/>
        <v>0</v>
      </c>
      <c r="G152" s="85">
        <f t="shared" si="143"/>
        <v>0</v>
      </c>
      <c r="H152" s="85">
        <f t="shared" si="143"/>
        <v>0</v>
      </c>
      <c r="I152" s="85">
        <f t="shared" si="143"/>
        <v>0</v>
      </c>
      <c r="J152" s="85"/>
      <c r="K152" s="85">
        <f t="shared" si="144"/>
        <v>0</v>
      </c>
      <c r="L152" s="85">
        <f t="shared" si="144"/>
        <v>0</v>
      </c>
      <c r="M152" s="85">
        <f t="shared" si="144"/>
        <v>0</v>
      </c>
      <c r="N152" s="85">
        <f t="shared" si="144"/>
        <v>0</v>
      </c>
      <c r="O152" s="85">
        <f t="shared" si="144"/>
        <v>0</v>
      </c>
      <c r="P152" s="85">
        <f t="shared" si="144"/>
        <v>0</v>
      </c>
      <c r="Q152" s="85">
        <f t="shared" si="144"/>
        <v>0</v>
      </c>
      <c r="R152" s="85">
        <f t="shared" si="144"/>
        <v>0</v>
      </c>
      <c r="S152" s="85">
        <f t="shared" si="144"/>
        <v>0</v>
      </c>
      <c r="T152" s="85">
        <f t="shared" si="144"/>
        <v>0</v>
      </c>
      <c r="U152" s="85">
        <f t="shared" si="145"/>
        <v>0</v>
      </c>
      <c r="V152" s="85">
        <f t="shared" si="145"/>
        <v>0</v>
      </c>
      <c r="W152" s="85">
        <f t="shared" si="145"/>
        <v>0</v>
      </c>
      <c r="X152" s="85">
        <f t="shared" si="145"/>
        <v>0</v>
      </c>
      <c r="Y152" s="85">
        <f t="shared" si="145"/>
        <v>0</v>
      </c>
      <c r="Z152" s="85">
        <f t="shared" si="145"/>
        <v>0</v>
      </c>
      <c r="AA152" s="85">
        <f t="shared" si="145"/>
        <v>0</v>
      </c>
      <c r="AB152" s="85">
        <f t="shared" si="145"/>
        <v>0</v>
      </c>
      <c r="AC152" s="85">
        <f t="shared" si="145"/>
        <v>0</v>
      </c>
      <c r="AD152" s="85">
        <f t="shared" si="145"/>
        <v>0</v>
      </c>
      <c r="AE152" s="85"/>
      <c r="AF152" s="239">
        <f>Commercial!AF20</f>
        <v>0</v>
      </c>
      <c r="AG152" s="239">
        <f>Commercial!AG20</f>
        <v>0</v>
      </c>
      <c r="AH152" s="239">
        <f>Commercial!AH20</f>
        <v>0</v>
      </c>
      <c r="AI152" s="239">
        <f>Commercial!AI20</f>
        <v>0</v>
      </c>
      <c r="AJ152" s="239">
        <f>Commercial!AJ20</f>
        <v>0</v>
      </c>
      <c r="AK152" s="239">
        <f>Commercial!AK20</f>
        <v>0</v>
      </c>
      <c r="AL152" s="239">
        <f>Commercial!AL20</f>
        <v>0</v>
      </c>
      <c r="AM152" s="239">
        <f>Commercial!AM20</f>
        <v>0</v>
      </c>
      <c r="AN152" s="239">
        <f>Commercial!AN20</f>
        <v>0</v>
      </c>
      <c r="AO152" s="239">
        <f>Commercial!AO20</f>
        <v>0</v>
      </c>
      <c r="AP152" s="239">
        <f>Commercial!AP20</f>
        <v>0</v>
      </c>
      <c r="AQ152" s="239">
        <f>Commercial!AQ20</f>
        <v>0</v>
      </c>
      <c r="AR152" s="239">
        <f>Commercial!AR20</f>
        <v>0</v>
      </c>
      <c r="AS152" s="239">
        <f>Commercial!AS20</f>
        <v>0</v>
      </c>
      <c r="AT152" s="239">
        <f>Commercial!AT20</f>
        <v>0</v>
      </c>
      <c r="AU152" s="239">
        <f>Commercial!AU20</f>
        <v>0</v>
      </c>
      <c r="AV152" s="239">
        <f>Commercial!AV20</f>
        <v>0</v>
      </c>
      <c r="AW152" s="239">
        <f>Commercial!AW20</f>
        <v>0</v>
      </c>
      <c r="AX152" s="239">
        <f>Commercial!AX20</f>
        <v>0</v>
      </c>
      <c r="AY152" s="239">
        <f>Commercial!AY20</f>
        <v>0</v>
      </c>
      <c r="AZ152" s="239">
        <f>Commercial!AZ20</f>
        <v>0</v>
      </c>
      <c r="BA152" s="239">
        <f>Commercial!BA20</f>
        <v>0</v>
      </c>
      <c r="BB152" s="239">
        <f>Commercial!BB20</f>
        <v>0</v>
      </c>
      <c r="BC152" s="239">
        <f>Commercial!BC20</f>
        <v>0</v>
      </c>
      <c r="BD152" s="239">
        <f>Commercial!BD20</f>
        <v>0</v>
      </c>
      <c r="BE152" s="239">
        <f>Commercial!BE20</f>
        <v>0</v>
      </c>
      <c r="BF152" s="239">
        <f>Commercial!BF20</f>
        <v>0</v>
      </c>
      <c r="BG152" s="239">
        <f>Commercial!BG20</f>
        <v>0</v>
      </c>
      <c r="BH152" s="239">
        <f>Commercial!BH20</f>
        <v>0</v>
      </c>
      <c r="BI152" s="239">
        <f>Commercial!BI20</f>
        <v>0</v>
      </c>
      <c r="BJ152" s="239">
        <f>Commercial!BJ20</f>
        <v>0</v>
      </c>
      <c r="BK152" s="239">
        <f>Commercial!BK20</f>
        <v>0</v>
      </c>
      <c r="BL152" s="239">
        <f>Commercial!BL20</f>
        <v>0</v>
      </c>
      <c r="BM152" s="239">
        <f>Commercial!BM20</f>
        <v>0</v>
      </c>
      <c r="BN152" s="239">
        <f>Commercial!BN20</f>
        <v>0</v>
      </c>
      <c r="BO152" s="239">
        <f>Commercial!BO20</f>
        <v>0</v>
      </c>
      <c r="BP152" s="239">
        <f>Commercial!BP20</f>
        <v>0</v>
      </c>
      <c r="BQ152" s="239">
        <f>Commercial!BQ20</f>
        <v>0</v>
      </c>
      <c r="BR152" s="239">
        <f>Commercial!BR20</f>
        <v>0</v>
      </c>
      <c r="BS152" s="239">
        <f>Commercial!BS20</f>
        <v>0</v>
      </c>
      <c r="BT152" s="239">
        <f>Commercial!BT20</f>
        <v>0</v>
      </c>
      <c r="BU152" s="239">
        <f>Commercial!BU20</f>
        <v>0</v>
      </c>
      <c r="BV152" s="239">
        <f>Commercial!BV20</f>
        <v>0</v>
      </c>
      <c r="BW152" s="239">
        <f>Commercial!BW20</f>
        <v>0</v>
      </c>
      <c r="BX152" s="239">
        <f>Commercial!BX20</f>
        <v>0</v>
      </c>
      <c r="BY152" s="239">
        <f>Commercial!BY20</f>
        <v>0</v>
      </c>
      <c r="BZ152" s="239">
        <f>Commercial!BZ20</f>
        <v>0</v>
      </c>
      <c r="CA152" s="239">
        <f>Commercial!CA20</f>
        <v>0</v>
      </c>
      <c r="CB152" s="239">
        <f>Commercial!CB20</f>
        <v>0</v>
      </c>
      <c r="CC152" s="239">
        <f>Commercial!CC20</f>
        <v>0</v>
      </c>
      <c r="CD152" s="239">
        <f>Commercial!CD20</f>
        <v>0</v>
      </c>
      <c r="CE152" s="239">
        <f>Commercial!CE20</f>
        <v>0</v>
      </c>
      <c r="CF152" s="239">
        <f>Commercial!CF20</f>
        <v>0</v>
      </c>
      <c r="CG152" s="239">
        <f>Commercial!CG20</f>
        <v>0</v>
      </c>
      <c r="CH152" s="239">
        <f>Commercial!CH20</f>
        <v>0</v>
      </c>
      <c r="CI152" s="239">
        <f>Commercial!CI20</f>
        <v>0</v>
      </c>
      <c r="CJ152" s="239">
        <f>Commercial!CJ20</f>
        <v>0</v>
      </c>
      <c r="CK152" s="239">
        <f>Commercial!CK20</f>
        <v>0</v>
      </c>
      <c r="CL152" s="239">
        <f>Commercial!CL20</f>
        <v>0</v>
      </c>
      <c r="CM152" s="239">
        <f>Commercial!CM20</f>
        <v>0</v>
      </c>
    </row>
    <row r="153" spans="2:91" s="84" customFormat="1" hidden="1" x14ac:dyDescent="0.2">
      <c r="B153" s="242">
        <f>Inputs!FH18</f>
        <v>0</v>
      </c>
      <c r="C153" s="240" t="str">
        <f>Inputs!$J$16</f>
        <v>EUR</v>
      </c>
      <c r="D153" s="240" t="s">
        <v>19</v>
      </c>
      <c r="E153" s="85">
        <f t="shared" ref="E153:I162" si="148">SUMIF($K$4:$AD$4,E$4,$K153:$AD153)</f>
        <v>0</v>
      </c>
      <c r="F153" s="85">
        <f t="shared" si="148"/>
        <v>0</v>
      </c>
      <c r="G153" s="85">
        <f t="shared" si="148"/>
        <v>0</v>
      </c>
      <c r="H153" s="85">
        <f t="shared" si="148"/>
        <v>0</v>
      </c>
      <c r="I153" s="85">
        <f t="shared" si="148"/>
        <v>0</v>
      </c>
      <c r="J153" s="85"/>
      <c r="K153" s="85">
        <f t="shared" ref="K153:T162" si="149">SUMIFS($AF153:$CM153,$AF$4:$CM$4,K$4,$AF$8:$CM$8,K$8)</f>
        <v>0</v>
      </c>
      <c r="L153" s="85">
        <f t="shared" si="149"/>
        <v>0</v>
      </c>
      <c r="M153" s="85">
        <f t="shared" si="149"/>
        <v>0</v>
      </c>
      <c r="N153" s="85">
        <f t="shared" si="149"/>
        <v>0</v>
      </c>
      <c r="O153" s="85">
        <f t="shared" si="149"/>
        <v>0</v>
      </c>
      <c r="P153" s="85">
        <f t="shared" si="149"/>
        <v>0</v>
      </c>
      <c r="Q153" s="85">
        <f t="shared" si="149"/>
        <v>0</v>
      </c>
      <c r="R153" s="85">
        <f t="shared" si="149"/>
        <v>0</v>
      </c>
      <c r="S153" s="85">
        <f t="shared" si="149"/>
        <v>0</v>
      </c>
      <c r="T153" s="85">
        <f t="shared" si="149"/>
        <v>0</v>
      </c>
      <c r="U153" s="85">
        <f t="shared" ref="U153:AD162" si="150">SUMIFS($AF153:$CM153,$AF$4:$CM$4,U$4,$AF$8:$CM$8,U$8)</f>
        <v>0</v>
      </c>
      <c r="V153" s="85">
        <f t="shared" si="150"/>
        <v>0</v>
      </c>
      <c r="W153" s="85">
        <f t="shared" si="150"/>
        <v>0</v>
      </c>
      <c r="X153" s="85">
        <f t="shared" si="150"/>
        <v>0</v>
      </c>
      <c r="Y153" s="85">
        <f t="shared" si="150"/>
        <v>0</v>
      </c>
      <c r="Z153" s="85">
        <f t="shared" si="150"/>
        <v>0</v>
      </c>
      <c r="AA153" s="85">
        <f t="shared" si="150"/>
        <v>0</v>
      </c>
      <c r="AB153" s="85">
        <f t="shared" si="150"/>
        <v>0</v>
      </c>
      <c r="AC153" s="85">
        <f t="shared" si="150"/>
        <v>0</v>
      </c>
      <c r="AD153" s="85">
        <f t="shared" si="150"/>
        <v>0</v>
      </c>
      <c r="AE153" s="85"/>
      <c r="AF153" s="239">
        <f>Commercial!AF21</f>
        <v>0</v>
      </c>
      <c r="AG153" s="239">
        <f>Commercial!AG21</f>
        <v>0</v>
      </c>
      <c r="AH153" s="239">
        <f>Commercial!AH21</f>
        <v>0</v>
      </c>
      <c r="AI153" s="239">
        <f>Commercial!AI21</f>
        <v>0</v>
      </c>
      <c r="AJ153" s="239">
        <f>Commercial!AJ21</f>
        <v>0</v>
      </c>
      <c r="AK153" s="239">
        <f>Commercial!AK21</f>
        <v>0</v>
      </c>
      <c r="AL153" s="239">
        <f>Commercial!AL21</f>
        <v>0</v>
      </c>
      <c r="AM153" s="239">
        <f>Commercial!AM21</f>
        <v>0</v>
      </c>
      <c r="AN153" s="239">
        <f>Commercial!AN21</f>
        <v>0</v>
      </c>
      <c r="AO153" s="239">
        <f>Commercial!AO21</f>
        <v>0</v>
      </c>
      <c r="AP153" s="239">
        <f>Commercial!AP21</f>
        <v>0</v>
      </c>
      <c r="AQ153" s="239">
        <f>Commercial!AQ21</f>
        <v>0</v>
      </c>
      <c r="AR153" s="239">
        <f>Commercial!AR21</f>
        <v>0</v>
      </c>
      <c r="AS153" s="239">
        <f>Commercial!AS21</f>
        <v>0</v>
      </c>
      <c r="AT153" s="239">
        <f>Commercial!AT21</f>
        <v>0</v>
      </c>
      <c r="AU153" s="239">
        <f>Commercial!AU21</f>
        <v>0</v>
      </c>
      <c r="AV153" s="239">
        <f>Commercial!AV21</f>
        <v>0</v>
      </c>
      <c r="AW153" s="239">
        <f>Commercial!AW21</f>
        <v>0</v>
      </c>
      <c r="AX153" s="239">
        <f>Commercial!AX21</f>
        <v>0</v>
      </c>
      <c r="AY153" s="239">
        <f>Commercial!AY21</f>
        <v>0</v>
      </c>
      <c r="AZ153" s="239">
        <f>Commercial!AZ21</f>
        <v>0</v>
      </c>
      <c r="BA153" s="239">
        <f>Commercial!BA21</f>
        <v>0</v>
      </c>
      <c r="BB153" s="239">
        <f>Commercial!BB21</f>
        <v>0</v>
      </c>
      <c r="BC153" s="239">
        <f>Commercial!BC21</f>
        <v>0</v>
      </c>
      <c r="BD153" s="239">
        <f>Commercial!BD21</f>
        <v>0</v>
      </c>
      <c r="BE153" s="239">
        <f>Commercial!BE21</f>
        <v>0</v>
      </c>
      <c r="BF153" s="239">
        <f>Commercial!BF21</f>
        <v>0</v>
      </c>
      <c r="BG153" s="239">
        <f>Commercial!BG21</f>
        <v>0</v>
      </c>
      <c r="BH153" s="239">
        <f>Commercial!BH21</f>
        <v>0</v>
      </c>
      <c r="BI153" s="239">
        <f>Commercial!BI21</f>
        <v>0</v>
      </c>
      <c r="BJ153" s="239">
        <f>Commercial!BJ21</f>
        <v>0</v>
      </c>
      <c r="BK153" s="239">
        <f>Commercial!BK21</f>
        <v>0</v>
      </c>
      <c r="BL153" s="239">
        <f>Commercial!BL21</f>
        <v>0</v>
      </c>
      <c r="BM153" s="239">
        <f>Commercial!BM21</f>
        <v>0</v>
      </c>
      <c r="BN153" s="239">
        <f>Commercial!BN21</f>
        <v>0</v>
      </c>
      <c r="BO153" s="239">
        <f>Commercial!BO21</f>
        <v>0</v>
      </c>
      <c r="BP153" s="239">
        <f>Commercial!BP21</f>
        <v>0</v>
      </c>
      <c r="BQ153" s="239">
        <f>Commercial!BQ21</f>
        <v>0</v>
      </c>
      <c r="BR153" s="239">
        <f>Commercial!BR21</f>
        <v>0</v>
      </c>
      <c r="BS153" s="239">
        <f>Commercial!BS21</f>
        <v>0</v>
      </c>
      <c r="BT153" s="239">
        <f>Commercial!BT21</f>
        <v>0</v>
      </c>
      <c r="BU153" s="239">
        <f>Commercial!BU21</f>
        <v>0</v>
      </c>
      <c r="BV153" s="239">
        <f>Commercial!BV21</f>
        <v>0</v>
      </c>
      <c r="BW153" s="239">
        <f>Commercial!BW21</f>
        <v>0</v>
      </c>
      <c r="BX153" s="239">
        <f>Commercial!BX21</f>
        <v>0</v>
      </c>
      <c r="BY153" s="239">
        <f>Commercial!BY21</f>
        <v>0</v>
      </c>
      <c r="BZ153" s="239">
        <f>Commercial!BZ21</f>
        <v>0</v>
      </c>
      <c r="CA153" s="239">
        <f>Commercial!CA21</f>
        <v>0</v>
      </c>
      <c r="CB153" s="239">
        <f>Commercial!CB21</f>
        <v>0</v>
      </c>
      <c r="CC153" s="239">
        <f>Commercial!CC21</f>
        <v>0</v>
      </c>
      <c r="CD153" s="239">
        <f>Commercial!CD21</f>
        <v>0</v>
      </c>
      <c r="CE153" s="239">
        <f>Commercial!CE21</f>
        <v>0</v>
      </c>
      <c r="CF153" s="239">
        <f>Commercial!CF21</f>
        <v>0</v>
      </c>
      <c r="CG153" s="239">
        <f>Commercial!CG21</f>
        <v>0</v>
      </c>
      <c r="CH153" s="239">
        <f>Commercial!CH21</f>
        <v>0</v>
      </c>
      <c r="CI153" s="239">
        <f>Commercial!CI21</f>
        <v>0</v>
      </c>
      <c r="CJ153" s="239">
        <f>Commercial!CJ21</f>
        <v>0</v>
      </c>
      <c r="CK153" s="239">
        <f>Commercial!CK21</f>
        <v>0</v>
      </c>
      <c r="CL153" s="239">
        <f>Commercial!CL21</f>
        <v>0</v>
      </c>
      <c r="CM153" s="239">
        <f>Commercial!CM21</f>
        <v>0</v>
      </c>
    </row>
    <row r="154" spans="2:91" s="84" customFormat="1" hidden="1" x14ac:dyDescent="0.2">
      <c r="B154" s="242">
        <f>Inputs!FH19</f>
        <v>0</v>
      </c>
      <c r="C154" s="240" t="str">
        <f>Inputs!$J$16</f>
        <v>EUR</v>
      </c>
      <c r="D154" s="240" t="s">
        <v>19</v>
      </c>
      <c r="E154" s="85">
        <f t="shared" si="148"/>
        <v>0</v>
      </c>
      <c r="F154" s="85">
        <f t="shared" si="148"/>
        <v>0</v>
      </c>
      <c r="G154" s="85">
        <f t="shared" si="148"/>
        <v>0</v>
      </c>
      <c r="H154" s="85">
        <f t="shared" si="148"/>
        <v>0</v>
      </c>
      <c r="I154" s="85">
        <f t="shared" si="148"/>
        <v>0</v>
      </c>
      <c r="J154" s="85"/>
      <c r="K154" s="85">
        <f t="shared" si="149"/>
        <v>0</v>
      </c>
      <c r="L154" s="85">
        <f t="shared" si="149"/>
        <v>0</v>
      </c>
      <c r="M154" s="85">
        <f t="shared" si="149"/>
        <v>0</v>
      </c>
      <c r="N154" s="85">
        <f t="shared" si="149"/>
        <v>0</v>
      </c>
      <c r="O154" s="85">
        <f t="shared" si="149"/>
        <v>0</v>
      </c>
      <c r="P154" s="85">
        <f t="shared" si="149"/>
        <v>0</v>
      </c>
      <c r="Q154" s="85">
        <f t="shared" si="149"/>
        <v>0</v>
      </c>
      <c r="R154" s="85">
        <f t="shared" si="149"/>
        <v>0</v>
      </c>
      <c r="S154" s="85">
        <f t="shared" si="149"/>
        <v>0</v>
      </c>
      <c r="T154" s="85">
        <f t="shared" si="149"/>
        <v>0</v>
      </c>
      <c r="U154" s="85">
        <f t="shared" si="150"/>
        <v>0</v>
      </c>
      <c r="V154" s="85">
        <f t="shared" si="150"/>
        <v>0</v>
      </c>
      <c r="W154" s="85">
        <f t="shared" si="150"/>
        <v>0</v>
      </c>
      <c r="X154" s="85">
        <f t="shared" si="150"/>
        <v>0</v>
      </c>
      <c r="Y154" s="85">
        <f t="shared" si="150"/>
        <v>0</v>
      </c>
      <c r="Z154" s="85">
        <f t="shared" si="150"/>
        <v>0</v>
      </c>
      <c r="AA154" s="85">
        <f t="shared" si="150"/>
        <v>0</v>
      </c>
      <c r="AB154" s="85">
        <f t="shared" si="150"/>
        <v>0</v>
      </c>
      <c r="AC154" s="85">
        <f t="shared" si="150"/>
        <v>0</v>
      </c>
      <c r="AD154" s="85">
        <f t="shared" si="150"/>
        <v>0</v>
      </c>
      <c r="AE154" s="85"/>
      <c r="AF154" s="239">
        <f>Commercial!AF22</f>
        <v>0</v>
      </c>
      <c r="AG154" s="239">
        <f>Commercial!AG22</f>
        <v>0</v>
      </c>
      <c r="AH154" s="239">
        <f>Commercial!AH22</f>
        <v>0</v>
      </c>
      <c r="AI154" s="239">
        <f>Commercial!AI22</f>
        <v>0</v>
      </c>
      <c r="AJ154" s="239">
        <f>Commercial!AJ22</f>
        <v>0</v>
      </c>
      <c r="AK154" s="239">
        <f>Commercial!AK22</f>
        <v>0</v>
      </c>
      <c r="AL154" s="239">
        <f>Commercial!AL22</f>
        <v>0</v>
      </c>
      <c r="AM154" s="239">
        <f>Commercial!AM22</f>
        <v>0</v>
      </c>
      <c r="AN154" s="239">
        <f>Commercial!AN22</f>
        <v>0</v>
      </c>
      <c r="AO154" s="239">
        <f>Commercial!AO22</f>
        <v>0</v>
      </c>
      <c r="AP154" s="239">
        <f>Commercial!AP22</f>
        <v>0</v>
      </c>
      <c r="AQ154" s="239">
        <f>Commercial!AQ22</f>
        <v>0</v>
      </c>
      <c r="AR154" s="239">
        <f>Commercial!AR22</f>
        <v>0</v>
      </c>
      <c r="AS154" s="239">
        <f>Commercial!AS22</f>
        <v>0</v>
      </c>
      <c r="AT154" s="239">
        <f>Commercial!AT22</f>
        <v>0</v>
      </c>
      <c r="AU154" s="239">
        <f>Commercial!AU22</f>
        <v>0</v>
      </c>
      <c r="AV154" s="239">
        <f>Commercial!AV22</f>
        <v>0</v>
      </c>
      <c r="AW154" s="239">
        <f>Commercial!AW22</f>
        <v>0</v>
      </c>
      <c r="AX154" s="239">
        <f>Commercial!AX22</f>
        <v>0</v>
      </c>
      <c r="AY154" s="239">
        <f>Commercial!AY22</f>
        <v>0</v>
      </c>
      <c r="AZ154" s="239">
        <f>Commercial!AZ22</f>
        <v>0</v>
      </c>
      <c r="BA154" s="239">
        <f>Commercial!BA22</f>
        <v>0</v>
      </c>
      <c r="BB154" s="239">
        <f>Commercial!BB22</f>
        <v>0</v>
      </c>
      <c r="BC154" s="239">
        <f>Commercial!BC22</f>
        <v>0</v>
      </c>
      <c r="BD154" s="239">
        <f>Commercial!BD22</f>
        <v>0</v>
      </c>
      <c r="BE154" s="239">
        <f>Commercial!BE22</f>
        <v>0</v>
      </c>
      <c r="BF154" s="239">
        <f>Commercial!BF22</f>
        <v>0</v>
      </c>
      <c r="BG154" s="239">
        <f>Commercial!BG22</f>
        <v>0</v>
      </c>
      <c r="BH154" s="239">
        <f>Commercial!BH22</f>
        <v>0</v>
      </c>
      <c r="BI154" s="239">
        <f>Commercial!BI22</f>
        <v>0</v>
      </c>
      <c r="BJ154" s="239">
        <f>Commercial!BJ22</f>
        <v>0</v>
      </c>
      <c r="BK154" s="239">
        <f>Commercial!BK22</f>
        <v>0</v>
      </c>
      <c r="BL154" s="239">
        <f>Commercial!BL22</f>
        <v>0</v>
      </c>
      <c r="BM154" s="239">
        <f>Commercial!BM22</f>
        <v>0</v>
      </c>
      <c r="BN154" s="239">
        <f>Commercial!BN22</f>
        <v>0</v>
      </c>
      <c r="BO154" s="239">
        <f>Commercial!BO22</f>
        <v>0</v>
      </c>
      <c r="BP154" s="239">
        <f>Commercial!BP22</f>
        <v>0</v>
      </c>
      <c r="BQ154" s="239">
        <f>Commercial!BQ22</f>
        <v>0</v>
      </c>
      <c r="BR154" s="239">
        <f>Commercial!BR22</f>
        <v>0</v>
      </c>
      <c r="BS154" s="239">
        <f>Commercial!BS22</f>
        <v>0</v>
      </c>
      <c r="BT154" s="239">
        <f>Commercial!BT22</f>
        <v>0</v>
      </c>
      <c r="BU154" s="239">
        <f>Commercial!BU22</f>
        <v>0</v>
      </c>
      <c r="BV154" s="239">
        <f>Commercial!BV22</f>
        <v>0</v>
      </c>
      <c r="BW154" s="239">
        <f>Commercial!BW22</f>
        <v>0</v>
      </c>
      <c r="BX154" s="239">
        <f>Commercial!BX22</f>
        <v>0</v>
      </c>
      <c r="BY154" s="239">
        <f>Commercial!BY22</f>
        <v>0</v>
      </c>
      <c r="BZ154" s="239">
        <f>Commercial!BZ22</f>
        <v>0</v>
      </c>
      <c r="CA154" s="239">
        <f>Commercial!CA22</f>
        <v>0</v>
      </c>
      <c r="CB154" s="239">
        <f>Commercial!CB22</f>
        <v>0</v>
      </c>
      <c r="CC154" s="239">
        <f>Commercial!CC22</f>
        <v>0</v>
      </c>
      <c r="CD154" s="239">
        <f>Commercial!CD22</f>
        <v>0</v>
      </c>
      <c r="CE154" s="239">
        <f>Commercial!CE22</f>
        <v>0</v>
      </c>
      <c r="CF154" s="239">
        <f>Commercial!CF22</f>
        <v>0</v>
      </c>
      <c r="CG154" s="239">
        <f>Commercial!CG22</f>
        <v>0</v>
      </c>
      <c r="CH154" s="239">
        <f>Commercial!CH22</f>
        <v>0</v>
      </c>
      <c r="CI154" s="239">
        <f>Commercial!CI22</f>
        <v>0</v>
      </c>
      <c r="CJ154" s="239">
        <f>Commercial!CJ22</f>
        <v>0</v>
      </c>
      <c r="CK154" s="239">
        <f>Commercial!CK22</f>
        <v>0</v>
      </c>
      <c r="CL154" s="239">
        <f>Commercial!CL22</f>
        <v>0</v>
      </c>
      <c r="CM154" s="239">
        <f>Commercial!CM22</f>
        <v>0</v>
      </c>
    </row>
    <row r="155" spans="2:91" s="84" customFormat="1" hidden="1" x14ac:dyDescent="0.2">
      <c r="B155" s="242">
        <f>Inputs!FH20</f>
        <v>0</v>
      </c>
      <c r="C155" s="240" t="str">
        <f>Inputs!$J$16</f>
        <v>EUR</v>
      </c>
      <c r="D155" s="240" t="s">
        <v>19</v>
      </c>
      <c r="E155" s="85">
        <f t="shared" si="148"/>
        <v>0</v>
      </c>
      <c r="F155" s="85">
        <f t="shared" si="148"/>
        <v>0</v>
      </c>
      <c r="G155" s="85">
        <f t="shared" si="148"/>
        <v>0</v>
      </c>
      <c r="H155" s="85">
        <f t="shared" si="148"/>
        <v>0</v>
      </c>
      <c r="I155" s="85">
        <f t="shared" si="148"/>
        <v>0</v>
      </c>
      <c r="J155" s="85"/>
      <c r="K155" s="85">
        <f t="shared" si="149"/>
        <v>0</v>
      </c>
      <c r="L155" s="85">
        <f t="shared" si="149"/>
        <v>0</v>
      </c>
      <c r="M155" s="85">
        <f t="shared" si="149"/>
        <v>0</v>
      </c>
      <c r="N155" s="85">
        <f t="shared" si="149"/>
        <v>0</v>
      </c>
      <c r="O155" s="85">
        <f t="shared" si="149"/>
        <v>0</v>
      </c>
      <c r="P155" s="85">
        <f t="shared" si="149"/>
        <v>0</v>
      </c>
      <c r="Q155" s="85">
        <f t="shared" si="149"/>
        <v>0</v>
      </c>
      <c r="R155" s="85">
        <f t="shared" si="149"/>
        <v>0</v>
      </c>
      <c r="S155" s="85">
        <f t="shared" si="149"/>
        <v>0</v>
      </c>
      <c r="T155" s="85">
        <f t="shared" si="149"/>
        <v>0</v>
      </c>
      <c r="U155" s="85">
        <f t="shared" si="150"/>
        <v>0</v>
      </c>
      <c r="V155" s="85">
        <f t="shared" si="150"/>
        <v>0</v>
      </c>
      <c r="W155" s="85">
        <f t="shared" si="150"/>
        <v>0</v>
      </c>
      <c r="X155" s="85">
        <f t="shared" si="150"/>
        <v>0</v>
      </c>
      <c r="Y155" s="85">
        <f t="shared" si="150"/>
        <v>0</v>
      </c>
      <c r="Z155" s="85">
        <f t="shared" si="150"/>
        <v>0</v>
      </c>
      <c r="AA155" s="85">
        <f t="shared" si="150"/>
        <v>0</v>
      </c>
      <c r="AB155" s="85">
        <f t="shared" si="150"/>
        <v>0</v>
      </c>
      <c r="AC155" s="85">
        <f t="shared" si="150"/>
        <v>0</v>
      </c>
      <c r="AD155" s="85">
        <f t="shared" si="150"/>
        <v>0</v>
      </c>
      <c r="AE155" s="85"/>
      <c r="AF155" s="239">
        <f>Commercial!AF23</f>
        <v>0</v>
      </c>
      <c r="AG155" s="239">
        <f>Commercial!AG23</f>
        <v>0</v>
      </c>
      <c r="AH155" s="239">
        <f>Commercial!AH23</f>
        <v>0</v>
      </c>
      <c r="AI155" s="239">
        <f>Commercial!AI23</f>
        <v>0</v>
      </c>
      <c r="AJ155" s="239">
        <f>Commercial!AJ23</f>
        <v>0</v>
      </c>
      <c r="AK155" s="239">
        <f>Commercial!AK23</f>
        <v>0</v>
      </c>
      <c r="AL155" s="239">
        <f>Commercial!AL23</f>
        <v>0</v>
      </c>
      <c r="AM155" s="239">
        <f>Commercial!AM23</f>
        <v>0</v>
      </c>
      <c r="AN155" s="239">
        <f>Commercial!AN23</f>
        <v>0</v>
      </c>
      <c r="AO155" s="239">
        <f>Commercial!AO23</f>
        <v>0</v>
      </c>
      <c r="AP155" s="239">
        <f>Commercial!AP23</f>
        <v>0</v>
      </c>
      <c r="AQ155" s="239">
        <f>Commercial!AQ23</f>
        <v>0</v>
      </c>
      <c r="AR155" s="239">
        <f>Commercial!AR23</f>
        <v>0</v>
      </c>
      <c r="AS155" s="239">
        <f>Commercial!AS23</f>
        <v>0</v>
      </c>
      <c r="AT155" s="239">
        <f>Commercial!AT23</f>
        <v>0</v>
      </c>
      <c r="AU155" s="239">
        <f>Commercial!AU23</f>
        <v>0</v>
      </c>
      <c r="AV155" s="239">
        <f>Commercial!AV23</f>
        <v>0</v>
      </c>
      <c r="AW155" s="239">
        <f>Commercial!AW23</f>
        <v>0</v>
      </c>
      <c r="AX155" s="239">
        <f>Commercial!AX23</f>
        <v>0</v>
      </c>
      <c r="AY155" s="239">
        <f>Commercial!AY23</f>
        <v>0</v>
      </c>
      <c r="AZ155" s="239">
        <f>Commercial!AZ23</f>
        <v>0</v>
      </c>
      <c r="BA155" s="239">
        <f>Commercial!BA23</f>
        <v>0</v>
      </c>
      <c r="BB155" s="239">
        <f>Commercial!BB23</f>
        <v>0</v>
      </c>
      <c r="BC155" s="239">
        <f>Commercial!BC23</f>
        <v>0</v>
      </c>
      <c r="BD155" s="239">
        <f>Commercial!BD23</f>
        <v>0</v>
      </c>
      <c r="BE155" s="239">
        <f>Commercial!BE23</f>
        <v>0</v>
      </c>
      <c r="BF155" s="239">
        <f>Commercial!BF23</f>
        <v>0</v>
      </c>
      <c r="BG155" s="239">
        <f>Commercial!BG23</f>
        <v>0</v>
      </c>
      <c r="BH155" s="239">
        <f>Commercial!BH23</f>
        <v>0</v>
      </c>
      <c r="BI155" s="239">
        <f>Commercial!BI23</f>
        <v>0</v>
      </c>
      <c r="BJ155" s="239">
        <f>Commercial!BJ23</f>
        <v>0</v>
      </c>
      <c r="BK155" s="239">
        <f>Commercial!BK23</f>
        <v>0</v>
      </c>
      <c r="BL155" s="239">
        <f>Commercial!BL23</f>
        <v>0</v>
      </c>
      <c r="BM155" s="239">
        <f>Commercial!BM23</f>
        <v>0</v>
      </c>
      <c r="BN155" s="239">
        <f>Commercial!BN23</f>
        <v>0</v>
      </c>
      <c r="BO155" s="239">
        <f>Commercial!BO23</f>
        <v>0</v>
      </c>
      <c r="BP155" s="239">
        <f>Commercial!BP23</f>
        <v>0</v>
      </c>
      <c r="BQ155" s="239">
        <f>Commercial!BQ23</f>
        <v>0</v>
      </c>
      <c r="BR155" s="239">
        <f>Commercial!BR23</f>
        <v>0</v>
      </c>
      <c r="BS155" s="239">
        <f>Commercial!BS23</f>
        <v>0</v>
      </c>
      <c r="BT155" s="239">
        <f>Commercial!BT23</f>
        <v>0</v>
      </c>
      <c r="BU155" s="239">
        <f>Commercial!BU23</f>
        <v>0</v>
      </c>
      <c r="BV155" s="239">
        <f>Commercial!BV23</f>
        <v>0</v>
      </c>
      <c r="BW155" s="239">
        <f>Commercial!BW23</f>
        <v>0</v>
      </c>
      <c r="BX155" s="239">
        <f>Commercial!BX23</f>
        <v>0</v>
      </c>
      <c r="BY155" s="239">
        <f>Commercial!BY23</f>
        <v>0</v>
      </c>
      <c r="BZ155" s="239">
        <f>Commercial!BZ23</f>
        <v>0</v>
      </c>
      <c r="CA155" s="239">
        <f>Commercial!CA23</f>
        <v>0</v>
      </c>
      <c r="CB155" s="239">
        <f>Commercial!CB23</f>
        <v>0</v>
      </c>
      <c r="CC155" s="239">
        <f>Commercial!CC23</f>
        <v>0</v>
      </c>
      <c r="CD155" s="239">
        <f>Commercial!CD23</f>
        <v>0</v>
      </c>
      <c r="CE155" s="239">
        <f>Commercial!CE23</f>
        <v>0</v>
      </c>
      <c r="CF155" s="239">
        <f>Commercial!CF23</f>
        <v>0</v>
      </c>
      <c r="CG155" s="239">
        <f>Commercial!CG23</f>
        <v>0</v>
      </c>
      <c r="CH155" s="239">
        <f>Commercial!CH23</f>
        <v>0</v>
      </c>
      <c r="CI155" s="239">
        <f>Commercial!CI23</f>
        <v>0</v>
      </c>
      <c r="CJ155" s="239">
        <f>Commercial!CJ23</f>
        <v>0</v>
      </c>
      <c r="CK155" s="239">
        <f>Commercial!CK23</f>
        <v>0</v>
      </c>
      <c r="CL155" s="239">
        <f>Commercial!CL23</f>
        <v>0</v>
      </c>
      <c r="CM155" s="239">
        <f>Commercial!CM23</f>
        <v>0</v>
      </c>
    </row>
    <row r="156" spans="2:91" s="84" customFormat="1" hidden="1" x14ac:dyDescent="0.2">
      <c r="B156" s="242">
        <f>Inputs!FH21</f>
        <v>0</v>
      </c>
      <c r="C156" s="240" t="str">
        <f>Inputs!$J$16</f>
        <v>EUR</v>
      </c>
      <c r="D156" s="240" t="s">
        <v>19</v>
      </c>
      <c r="E156" s="85">
        <f t="shared" si="148"/>
        <v>0</v>
      </c>
      <c r="F156" s="85">
        <f t="shared" si="148"/>
        <v>0</v>
      </c>
      <c r="G156" s="85">
        <f t="shared" si="148"/>
        <v>0</v>
      </c>
      <c r="H156" s="85">
        <f t="shared" si="148"/>
        <v>0</v>
      </c>
      <c r="I156" s="85">
        <f t="shared" si="148"/>
        <v>0</v>
      </c>
      <c r="J156" s="85"/>
      <c r="K156" s="85">
        <f t="shared" si="149"/>
        <v>0</v>
      </c>
      <c r="L156" s="85">
        <f t="shared" si="149"/>
        <v>0</v>
      </c>
      <c r="M156" s="85">
        <f t="shared" si="149"/>
        <v>0</v>
      </c>
      <c r="N156" s="85">
        <f t="shared" si="149"/>
        <v>0</v>
      </c>
      <c r="O156" s="85">
        <f t="shared" si="149"/>
        <v>0</v>
      </c>
      <c r="P156" s="85">
        <f t="shared" si="149"/>
        <v>0</v>
      </c>
      <c r="Q156" s="85">
        <f t="shared" si="149"/>
        <v>0</v>
      </c>
      <c r="R156" s="85">
        <f t="shared" si="149"/>
        <v>0</v>
      </c>
      <c r="S156" s="85">
        <f t="shared" si="149"/>
        <v>0</v>
      </c>
      <c r="T156" s="85">
        <f t="shared" si="149"/>
        <v>0</v>
      </c>
      <c r="U156" s="85">
        <f t="shared" si="150"/>
        <v>0</v>
      </c>
      <c r="V156" s="85">
        <f t="shared" si="150"/>
        <v>0</v>
      </c>
      <c r="W156" s="85">
        <f t="shared" si="150"/>
        <v>0</v>
      </c>
      <c r="X156" s="85">
        <f t="shared" si="150"/>
        <v>0</v>
      </c>
      <c r="Y156" s="85">
        <f t="shared" si="150"/>
        <v>0</v>
      </c>
      <c r="Z156" s="85">
        <f t="shared" si="150"/>
        <v>0</v>
      </c>
      <c r="AA156" s="85">
        <f t="shared" si="150"/>
        <v>0</v>
      </c>
      <c r="AB156" s="85">
        <f t="shared" si="150"/>
        <v>0</v>
      </c>
      <c r="AC156" s="85">
        <f t="shared" si="150"/>
        <v>0</v>
      </c>
      <c r="AD156" s="85">
        <f t="shared" si="150"/>
        <v>0</v>
      </c>
      <c r="AE156" s="85"/>
      <c r="AF156" s="239">
        <f>Commercial!AF24</f>
        <v>0</v>
      </c>
      <c r="AG156" s="239">
        <f>Commercial!AG24</f>
        <v>0</v>
      </c>
      <c r="AH156" s="239">
        <f>Commercial!AH24</f>
        <v>0</v>
      </c>
      <c r="AI156" s="239">
        <f>Commercial!AI24</f>
        <v>0</v>
      </c>
      <c r="AJ156" s="239">
        <f>Commercial!AJ24</f>
        <v>0</v>
      </c>
      <c r="AK156" s="239">
        <f>Commercial!AK24</f>
        <v>0</v>
      </c>
      <c r="AL156" s="239">
        <f>Commercial!AL24</f>
        <v>0</v>
      </c>
      <c r="AM156" s="239">
        <f>Commercial!AM24</f>
        <v>0</v>
      </c>
      <c r="AN156" s="239">
        <f>Commercial!AN24</f>
        <v>0</v>
      </c>
      <c r="AO156" s="239">
        <f>Commercial!AO24</f>
        <v>0</v>
      </c>
      <c r="AP156" s="239">
        <f>Commercial!AP24</f>
        <v>0</v>
      </c>
      <c r="AQ156" s="239">
        <f>Commercial!AQ24</f>
        <v>0</v>
      </c>
      <c r="AR156" s="239">
        <f>Commercial!AR24</f>
        <v>0</v>
      </c>
      <c r="AS156" s="239">
        <f>Commercial!AS24</f>
        <v>0</v>
      </c>
      <c r="AT156" s="239">
        <f>Commercial!AT24</f>
        <v>0</v>
      </c>
      <c r="AU156" s="239">
        <f>Commercial!AU24</f>
        <v>0</v>
      </c>
      <c r="AV156" s="239">
        <f>Commercial!AV24</f>
        <v>0</v>
      </c>
      <c r="AW156" s="239">
        <f>Commercial!AW24</f>
        <v>0</v>
      </c>
      <c r="AX156" s="239">
        <f>Commercial!AX24</f>
        <v>0</v>
      </c>
      <c r="AY156" s="239">
        <f>Commercial!AY24</f>
        <v>0</v>
      </c>
      <c r="AZ156" s="239">
        <f>Commercial!AZ24</f>
        <v>0</v>
      </c>
      <c r="BA156" s="239">
        <f>Commercial!BA24</f>
        <v>0</v>
      </c>
      <c r="BB156" s="239">
        <f>Commercial!BB24</f>
        <v>0</v>
      </c>
      <c r="BC156" s="239">
        <f>Commercial!BC24</f>
        <v>0</v>
      </c>
      <c r="BD156" s="239">
        <f>Commercial!BD24</f>
        <v>0</v>
      </c>
      <c r="BE156" s="239">
        <f>Commercial!BE24</f>
        <v>0</v>
      </c>
      <c r="BF156" s="239">
        <f>Commercial!BF24</f>
        <v>0</v>
      </c>
      <c r="BG156" s="239">
        <f>Commercial!BG24</f>
        <v>0</v>
      </c>
      <c r="BH156" s="239">
        <f>Commercial!BH24</f>
        <v>0</v>
      </c>
      <c r="BI156" s="239">
        <f>Commercial!BI24</f>
        <v>0</v>
      </c>
      <c r="BJ156" s="239">
        <f>Commercial!BJ24</f>
        <v>0</v>
      </c>
      <c r="BK156" s="239">
        <f>Commercial!BK24</f>
        <v>0</v>
      </c>
      <c r="BL156" s="239">
        <f>Commercial!BL24</f>
        <v>0</v>
      </c>
      <c r="BM156" s="239">
        <f>Commercial!BM24</f>
        <v>0</v>
      </c>
      <c r="BN156" s="239">
        <f>Commercial!BN24</f>
        <v>0</v>
      </c>
      <c r="BO156" s="239">
        <f>Commercial!BO24</f>
        <v>0</v>
      </c>
      <c r="BP156" s="239">
        <f>Commercial!BP24</f>
        <v>0</v>
      </c>
      <c r="BQ156" s="239">
        <f>Commercial!BQ24</f>
        <v>0</v>
      </c>
      <c r="BR156" s="239">
        <f>Commercial!BR24</f>
        <v>0</v>
      </c>
      <c r="BS156" s="239">
        <f>Commercial!BS24</f>
        <v>0</v>
      </c>
      <c r="BT156" s="239">
        <f>Commercial!BT24</f>
        <v>0</v>
      </c>
      <c r="BU156" s="239">
        <f>Commercial!BU24</f>
        <v>0</v>
      </c>
      <c r="BV156" s="239">
        <f>Commercial!BV24</f>
        <v>0</v>
      </c>
      <c r="BW156" s="239">
        <f>Commercial!BW24</f>
        <v>0</v>
      </c>
      <c r="BX156" s="239">
        <f>Commercial!BX24</f>
        <v>0</v>
      </c>
      <c r="BY156" s="239">
        <f>Commercial!BY24</f>
        <v>0</v>
      </c>
      <c r="BZ156" s="239">
        <f>Commercial!BZ24</f>
        <v>0</v>
      </c>
      <c r="CA156" s="239">
        <f>Commercial!CA24</f>
        <v>0</v>
      </c>
      <c r="CB156" s="239">
        <f>Commercial!CB24</f>
        <v>0</v>
      </c>
      <c r="CC156" s="239">
        <f>Commercial!CC24</f>
        <v>0</v>
      </c>
      <c r="CD156" s="239">
        <f>Commercial!CD24</f>
        <v>0</v>
      </c>
      <c r="CE156" s="239">
        <f>Commercial!CE24</f>
        <v>0</v>
      </c>
      <c r="CF156" s="239">
        <f>Commercial!CF24</f>
        <v>0</v>
      </c>
      <c r="CG156" s="239">
        <f>Commercial!CG24</f>
        <v>0</v>
      </c>
      <c r="CH156" s="239">
        <f>Commercial!CH24</f>
        <v>0</v>
      </c>
      <c r="CI156" s="239">
        <f>Commercial!CI24</f>
        <v>0</v>
      </c>
      <c r="CJ156" s="239">
        <f>Commercial!CJ24</f>
        <v>0</v>
      </c>
      <c r="CK156" s="239">
        <f>Commercial!CK24</f>
        <v>0</v>
      </c>
      <c r="CL156" s="239">
        <f>Commercial!CL24</f>
        <v>0</v>
      </c>
      <c r="CM156" s="239">
        <f>Commercial!CM24</f>
        <v>0</v>
      </c>
    </row>
    <row r="157" spans="2:91" s="84" customFormat="1" hidden="1" x14ac:dyDescent="0.2">
      <c r="B157" s="242">
        <f>Inputs!FH22</f>
        <v>0</v>
      </c>
      <c r="C157" s="240" t="str">
        <f>Inputs!$J$16</f>
        <v>EUR</v>
      </c>
      <c r="D157" s="240" t="s">
        <v>19</v>
      </c>
      <c r="E157" s="85">
        <f t="shared" si="148"/>
        <v>0</v>
      </c>
      <c r="F157" s="85">
        <f t="shared" si="148"/>
        <v>0</v>
      </c>
      <c r="G157" s="85">
        <f t="shared" si="148"/>
        <v>0</v>
      </c>
      <c r="H157" s="85">
        <f t="shared" si="148"/>
        <v>0</v>
      </c>
      <c r="I157" s="85">
        <f t="shared" si="148"/>
        <v>0</v>
      </c>
      <c r="J157" s="85"/>
      <c r="K157" s="85">
        <f t="shared" si="149"/>
        <v>0</v>
      </c>
      <c r="L157" s="85">
        <f t="shared" si="149"/>
        <v>0</v>
      </c>
      <c r="M157" s="85">
        <f t="shared" si="149"/>
        <v>0</v>
      </c>
      <c r="N157" s="85">
        <f t="shared" si="149"/>
        <v>0</v>
      </c>
      <c r="O157" s="85">
        <f t="shared" si="149"/>
        <v>0</v>
      </c>
      <c r="P157" s="85">
        <f t="shared" si="149"/>
        <v>0</v>
      </c>
      <c r="Q157" s="85">
        <f t="shared" si="149"/>
        <v>0</v>
      </c>
      <c r="R157" s="85">
        <f t="shared" si="149"/>
        <v>0</v>
      </c>
      <c r="S157" s="85">
        <f t="shared" si="149"/>
        <v>0</v>
      </c>
      <c r="T157" s="85">
        <f t="shared" si="149"/>
        <v>0</v>
      </c>
      <c r="U157" s="85">
        <f t="shared" si="150"/>
        <v>0</v>
      </c>
      <c r="V157" s="85">
        <f t="shared" si="150"/>
        <v>0</v>
      </c>
      <c r="W157" s="85">
        <f t="shared" si="150"/>
        <v>0</v>
      </c>
      <c r="X157" s="85">
        <f t="shared" si="150"/>
        <v>0</v>
      </c>
      <c r="Y157" s="85">
        <f t="shared" si="150"/>
        <v>0</v>
      </c>
      <c r="Z157" s="85">
        <f t="shared" si="150"/>
        <v>0</v>
      </c>
      <c r="AA157" s="85">
        <f t="shared" si="150"/>
        <v>0</v>
      </c>
      <c r="AB157" s="85">
        <f t="shared" si="150"/>
        <v>0</v>
      </c>
      <c r="AC157" s="85">
        <f t="shared" si="150"/>
        <v>0</v>
      </c>
      <c r="AD157" s="85">
        <f t="shared" si="150"/>
        <v>0</v>
      </c>
      <c r="AE157" s="85"/>
      <c r="AF157" s="239">
        <f>Commercial!AF25</f>
        <v>0</v>
      </c>
      <c r="AG157" s="239">
        <f>Commercial!AG25</f>
        <v>0</v>
      </c>
      <c r="AH157" s="239">
        <f>Commercial!AH25</f>
        <v>0</v>
      </c>
      <c r="AI157" s="239">
        <f>Commercial!AI25</f>
        <v>0</v>
      </c>
      <c r="AJ157" s="239">
        <f>Commercial!AJ25</f>
        <v>0</v>
      </c>
      <c r="AK157" s="239">
        <f>Commercial!AK25</f>
        <v>0</v>
      </c>
      <c r="AL157" s="239">
        <f>Commercial!AL25</f>
        <v>0</v>
      </c>
      <c r="AM157" s="239">
        <f>Commercial!AM25</f>
        <v>0</v>
      </c>
      <c r="AN157" s="239">
        <f>Commercial!AN25</f>
        <v>0</v>
      </c>
      <c r="AO157" s="239">
        <f>Commercial!AO25</f>
        <v>0</v>
      </c>
      <c r="AP157" s="239">
        <f>Commercial!AP25</f>
        <v>0</v>
      </c>
      <c r="AQ157" s="239">
        <f>Commercial!AQ25</f>
        <v>0</v>
      </c>
      <c r="AR157" s="239">
        <f>Commercial!AR25</f>
        <v>0</v>
      </c>
      <c r="AS157" s="239">
        <f>Commercial!AS25</f>
        <v>0</v>
      </c>
      <c r="AT157" s="239">
        <f>Commercial!AT25</f>
        <v>0</v>
      </c>
      <c r="AU157" s="239">
        <f>Commercial!AU25</f>
        <v>0</v>
      </c>
      <c r="AV157" s="239">
        <f>Commercial!AV25</f>
        <v>0</v>
      </c>
      <c r="AW157" s="239">
        <f>Commercial!AW25</f>
        <v>0</v>
      </c>
      <c r="AX157" s="239">
        <f>Commercial!AX25</f>
        <v>0</v>
      </c>
      <c r="AY157" s="239">
        <f>Commercial!AY25</f>
        <v>0</v>
      </c>
      <c r="AZ157" s="239">
        <f>Commercial!AZ25</f>
        <v>0</v>
      </c>
      <c r="BA157" s="239">
        <f>Commercial!BA25</f>
        <v>0</v>
      </c>
      <c r="BB157" s="239">
        <f>Commercial!BB25</f>
        <v>0</v>
      </c>
      <c r="BC157" s="239">
        <f>Commercial!BC25</f>
        <v>0</v>
      </c>
      <c r="BD157" s="239">
        <f>Commercial!BD25</f>
        <v>0</v>
      </c>
      <c r="BE157" s="239">
        <f>Commercial!BE25</f>
        <v>0</v>
      </c>
      <c r="BF157" s="239">
        <f>Commercial!BF25</f>
        <v>0</v>
      </c>
      <c r="BG157" s="239">
        <f>Commercial!BG25</f>
        <v>0</v>
      </c>
      <c r="BH157" s="239">
        <f>Commercial!BH25</f>
        <v>0</v>
      </c>
      <c r="BI157" s="239">
        <f>Commercial!BI25</f>
        <v>0</v>
      </c>
      <c r="BJ157" s="239">
        <f>Commercial!BJ25</f>
        <v>0</v>
      </c>
      <c r="BK157" s="239">
        <f>Commercial!BK25</f>
        <v>0</v>
      </c>
      <c r="BL157" s="239">
        <f>Commercial!BL25</f>
        <v>0</v>
      </c>
      <c r="BM157" s="239">
        <f>Commercial!BM25</f>
        <v>0</v>
      </c>
      <c r="BN157" s="239">
        <f>Commercial!BN25</f>
        <v>0</v>
      </c>
      <c r="BO157" s="239">
        <f>Commercial!BO25</f>
        <v>0</v>
      </c>
      <c r="BP157" s="239">
        <f>Commercial!BP25</f>
        <v>0</v>
      </c>
      <c r="BQ157" s="239">
        <f>Commercial!BQ25</f>
        <v>0</v>
      </c>
      <c r="BR157" s="239">
        <f>Commercial!BR25</f>
        <v>0</v>
      </c>
      <c r="BS157" s="239">
        <f>Commercial!BS25</f>
        <v>0</v>
      </c>
      <c r="BT157" s="239">
        <f>Commercial!BT25</f>
        <v>0</v>
      </c>
      <c r="BU157" s="239">
        <f>Commercial!BU25</f>
        <v>0</v>
      </c>
      <c r="BV157" s="239">
        <f>Commercial!BV25</f>
        <v>0</v>
      </c>
      <c r="BW157" s="239">
        <f>Commercial!BW25</f>
        <v>0</v>
      </c>
      <c r="BX157" s="239">
        <f>Commercial!BX25</f>
        <v>0</v>
      </c>
      <c r="BY157" s="239">
        <f>Commercial!BY25</f>
        <v>0</v>
      </c>
      <c r="BZ157" s="239">
        <f>Commercial!BZ25</f>
        <v>0</v>
      </c>
      <c r="CA157" s="239">
        <f>Commercial!CA25</f>
        <v>0</v>
      </c>
      <c r="CB157" s="239">
        <f>Commercial!CB25</f>
        <v>0</v>
      </c>
      <c r="CC157" s="239">
        <f>Commercial!CC25</f>
        <v>0</v>
      </c>
      <c r="CD157" s="239">
        <f>Commercial!CD25</f>
        <v>0</v>
      </c>
      <c r="CE157" s="239">
        <f>Commercial!CE25</f>
        <v>0</v>
      </c>
      <c r="CF157" s="239">
        <f>Commercial!CF25</f>
        <v>0</v>
      </c>
      <c r="CG157" s="239">
        <f>Commercial!CG25</f>
        <v>0</v>
      </c>
      <c r="CH157" s="239">
        <f>Commercial!CH25</f>
        <v>0</v>
      </c>
      <c r="CI157" s="239">
        <f>Commercial!CI25</f>
        <v>0</v>
      </c>
      <c r="CJ157" s="239">
        <f>Commercial!CJ25</f>
        <v>0</v>
      </c>
      <c r="CK157" s="239">
        <f>Commercial!CK25</f>
        <v>0</v>
      </c>
      <c r="CL157" s="239">
        <f>Commercial!CL25</f>
        <v>0</v>
      </c>
      <c r="CM157" s="239">
        <f>Commercial!CM25</f>
        <v>0</v>
      </c>
    </row>
    <row r="158" spans="2:91" s="84" customFormat="1" hidden="1" x14ac:dyDescent="0.2">
      <c r="B158" s="242">
        <f>Inputs!FH23</f>
        <v>0</v>
      </c>
      <c r="C158" s="240" t="str">
        <f>Inputs!$J$16</f>
        <v>EUR</v>
      </c>
      <c r="D158" s="240" t="s">
        <v>19</v>
      </c>
      <c r="E158" s="85">
        <f t="shared" si="148"/>
        <v>0</v>
      </c>
      <c r="F158" s="85">
        <f t="shared" si="148"/>
        <v>0</v>
      </c>
      <c r="G158" s="85">
        <f t="shared" si="148"/>
        <v>0</v>
      </c>
      <c r="H158" s="85">
        <f t="shared" si="148"/>
        <v>0</v>
      </c>
      <c r="I158" s="85">
        <f t="shared" si="148"/>
        <v>0</v>
      </c>
      <c r="J158" s="85"/>
      <c r="K158" s="85">
        <f t="shared" si="149"/>
        <v>0</v>
      </c>
      <c r="L158" s="85">
        <f t="shared" si="149"/>
        <v>0</v>
      </c>
      <c r="M158" s="85">
        <f t="shared" si="149"/>
        <v>0</v>
      </c>
      <c r="N158" s="85">
        <f t="shared" si="149"/>
        <v>0</v>
      </c>
      <c r="O158" s="85">
        <f t="shared" si="149"/>
        <v>0</v>
      </c>
      <c r="P158" s="85">
        <f t="shared" si="149"/>
        <v>0</v>
      </c>
      <c r="Q158" s="85">
        <f t="shared" si="149"/>
        <v>0</v>
      </c>
      <c r="R158" s="85">
        <f t="shared" si="149"/>
        <v>0</v>
      </c>
      <c r="S158" s="85">
        <f t="shared" si="149"/>
        <v>0</v>
      </c>
      <c r="T158" s="85">
        <f t="shared" si="149"/>
        <v>0</v>
      </c>
      <c r="U158" s="85">
        <f t="shared" si="150"/>
        <v>0</v>
      </c>
      <c r="V158" s="85">
        <f t="shared" si="150"/>
        <v>0</v>
      </c>
      <c r="W158" s="85">
        <f t="shared" si="150"/>
        <v>0</v>
      </c>
      <c r="X158" s="85">
        <f t="shared" si="150"/>
        <v>0</v>
      </c>
      <c r="Y158" s="85">
        <f t="shared" si="150"/>
        <v>0</v>
      </c>
      <c r="Z158" s="85">
        <f t="shared" si="150"/>
        <v>0</v>
      </c>
      <c r="AA158" s="85">
        <f t="shared" si="150"/>
        <v>0</v>
      </c>
      <c r="AB158" s="85">
        <f t="shared" si="150"/>
        <v>0</v>
      </c>
      <c r="AC158" s="85">
        <f t="shared" si="150"/>
        <v>0</v>
      </c>
      <c r="AD158" s="85">
        <f t="shared" si="150"/>
        <v>0</v>
      </c>
      <c r="AE158" s="85"/>
      <c r="AF158" s="239">
        <f>Commercial!AF26</f>
        <v>0</v>
      </c>
      <c r="AG158" s="239">
        <f>Commercial!AG26</f>
        <v>0</v>
      </c>
      <c r="AH158" s="239">
        <f>Commercial!AH26</f>
        <v>0</v>
      </c>
      <c r="AI158" s="239">
        <f>Commercial!AI26</f>
        <v>0</v>
      </c>
      <c r="AJ158" s="239">
        <f>Commercial!AJ26</f>
        <v>0</v>
      </c>
      <c r="AK158" s="239">
        <f>Commercial!AK26</f>
        <v>0</v>
      </c>
      <c r="AL158" s="239">
        <f>Commercial!AL26</f>
        <v>0</v>
      </c>
      <c r="AM158" s="239">
        <f>Commercial!AM26</f>
        <v>0</v>
      </c>
      <c r="AN158" s="239">
        <f>Commercial!AN26</f>
        <v>0</v>
      </c>
      <c r="AO158" s="239">
        <f>Commercial!AO26</f>
        <v>0</v>
      </c>
      <c r="AP158" s="239">
        <f>Commercial!AP26</f>
        <v>0</v>
      </c>
      <c r="AQ158" s="239">
        <f>Commercial!AQ26</f>
        <v>0</v>
      </c>
      <c r="AR158" s="239">
        <f>Commercial!AR26</f>
        <v>0</v>
      </c>
      <c r="AS158" s="239">
        <f>Commercial!AS26</f>
        <v>0</v>
      </c>
      <c r="AT158" s="239">
        <f>Commercial!AT26</f>
        <v>0</v>
      </c>
      <c r="AU158" s="239">
        <f>Commercial!AU26</f>
        <v>0</v>
      </c>
      <c r="AV158" s="239">
        <f>Commercial!AV26</f>
        <v>0</v>
      </c>
      <c r="AW158" s="239">
        <f>Commercial!AW26</f>
        <v>0</v>
      </c>
      <c r="AX158" s="239">
        <f>Commercial!AX26</f>
        <v>0</v>
      </c>
      <c r="AY158" s="239">
        <f>Commercial!AY26</f>
        <v>0</v>
      </c>
      <c r="AZ158" s="239">
        <f>Commercial!AZ26</f>
        <v>0</v>
      </c>
      <c r="BA158" s="239">
        <f>Commercial!BA26</f>
        <v>0</v>
      </c>
      <c r="BB158" s="239">
        <f>Commercial!BB26</f>
        <v>0</v>
      </c>
      <c r="BC158" s="239">
        <f>Commercial!BC26</f>
        <v>0</v>
      </c>
      <c r="BD158" s="239">
        <f>Commercial!BD26</f>
        <v>0</v>
      </c>
      <c r="BE158" s="239">
        <f>Commercial!BE26</f>
        <v>0</v>
      </c>
      <c r="BF158" s="239">
        <f>Commercial!BF26</f>
        <v>0</v>
      </c>
      <c r="BG158" s="239">
        <f>Commercial!BG26</f>
        <v>0</v>
      </c>
      <c r="BH158" s="239">
        <f>Commercial!BH26</f>
        <v>0</v>
      </c>
      <c r="BI158" s="239">
        <f>Commercial!BI26</f>
        <v>0</v>
      </c>
      <c r="BJ158" s="239">
        <f>Commercial!BJ26</f>
        <v>0</v>
      </c>
      <c r="BK158" s="239">
        <f>Commercial!BK26</f>
        <v>0</v>
      </c>
      <c r="BL158" s="239">
        <f>Commercial!BL26</f>
        <v>0</v>
      </c>
      <c r="BM158" s="239">
        <f>Commercial!BM26</f>
        <v>0</v>
      </c>
      <c r="BN158" s="239">
        <f>Commercial!BN26</f>
        <v>0</v>
      </c>
      <c r="BO158" s="239">
        <f>Commercial!BO26</f>
        <v>0</v>
      </c>
      <c r="BP158" s="239">
        <f>Commercial!BP26</f>
        <v>0</v>
      </c>
      <c r="BQ158" s="239">
        <f>Commercial!BQ26</f>
        <v>0</v>
      </c>
      <c r="BR158" s="239">
        <f>Commercial!BR26</f>
        <v>0</v>
      </c>
      <c r="BS158" s="239">
        <f>Commercial!BS26</f>
        <v>0</v>
      </c>
      <c r="BT158" s="239">
        <f>Commercial!BT26</f>
        <v>0</v>
      </c>
      <c r="BU158" s="239">
        <f>Commercial!BU26</f>
        <v>0</v>
      </c>
      <c r="BV158" s="239">
        <f>Commercial!BV26</f>
        <v>0</v>
      </c>
      <c r="BW158" s="239">
        <f>Commercial!BW26</f>
        <v>0</v>
      </c>
      <c r="BX158" s="239">
        <f>Commercial!BX26</f>
        <v>0</v>
      </c>
      <c r="BY158" s="239">
        <f>Commercial!BY26</f>
        <v>0</v>
      </c>
      <c r="BZ158" s="239">
        <f>Commercial!BZ26</f>
        <v>0</v>
      </c>
      <c r="CA158" s="239">
        <f>Commercial!CA26</f>
        <v>0</v>
      </c>
      <c r="CB158" s="239">
        <f>Commercial!CB26</f>
        <v>0</v>
      </c>
      <c r="CC158" s="239">
        <f>Commercial!CC26</f>
        <v>0</v>
      </c>
      <c r="CD158" s="239">
        <f>Commercial!CD26</f>
        <v>0</v>
      </c>
      <c r="CE158" s="239">
        <f>Commercial!CE26</f>
        <v>0</v>
      </c>
      <c r="CF158" s="239">
        <f>Commercial!CF26</f>
        <v>0</v>
      </c>
      <c r="CG158" s="239">
        <f>Commercial!CG26</f>
        <v>0</v>
      </c>
      <c r="CH158" s="239">
        <f>Commercial!CH26</f>
        <v>0</v>
      </c>
      <c r="CI158" s="239">
        <f>Commercial!CI26</f>
        <v>0</v>
      </c>
      <c r="CJ158" s="239">
        <f>Commercial!CJ26</f>
        <v>0</v>
      </c>
      <c r="CK158" s="239">
        <f>Commercial!CK26</f>
        <v>0</v>
      </c>
      <c r="CL158" s="239">
        <f>Commercial!CL26</f>
        <v>0</v>
      </c>
      <c r="CM158" s="239">
        <f>Commercial!CM26</f>
        <v>0</v>
      </c>
    </row>
    <row r="159" spans="2:91" s="84" customFormat="1" hidden="1" x14ac:dyDescent="0.2">
      <c r="B159" s="242">
        <f>Inputs!FH24</f>
        <v>0</v>
      </c>
      <c r="C159" s="240" t="str">
        <f>Inputs!$J$16</f>
        <v>EUR</v>
      </c>
      <c r="D159" s="240" t="s">
        <v>19</v>
      </c>
      <c r="E159" s="85">
        <f t="shared" si="148"/>
        <v>0</v>
      </c>
      <c r="F159" s="85">
        <f t="shared" si="148"/>
        <v>0</v>
      </c>
      <c r="G159" s="85">
        <f t="shared" si="148"/>
        <v>0</v>
      </c>
      <c r="H159" s="85">
        <f t="shared" si="148"/>
        <v>0</v>
      </c>
      <c r="I159" s="85">
        <f t="shared" si="148"/>
        <v>0</v>
      </c>
      <c r="J159" s="85"/>
      <c r="K159" s="85">
        <f t="shared" si="149"/>
        <v>0</v>
      </c>
      <c r="L159" s="85">
        <f t="shared" si="149"/>
        <v>0</v>
      </c>
      <c r="M159" s="85">
        <f t="shared" si="149"/>
        <v>0</v>
      </c>
      <c r="N159" s="85">
        <f t="shared" si="149"/>
        <v>0</v>
      </c>
      <c r="O159" s="85">
        <f t="shared" si="149"/>
        <v>0</v>
      </c>
      <c r="P159" s="85">
        <f t="shared" si="149"/>
        <v>0</v>
      </c>
      <c r="Q159" s="85">
        <f t="shared" si="149"/>
        <v>0</v>
      </c>
      <c r="R159" s="85">
        <f t="shared" si="149"/>
        <v>0</v>
      </c>
      <c r="S159" s="85">
        <f t="shared" si="149"/>
        <v>0</v>
      </c>
      <c r="T159" s="85">
        <f t="shared" si="149"/>
        <v>0</v>
      </c>
      <c r="U159" s="85">
        <f t="shared" si="150"/>
        <v>0</v>
      </c>
      <c r="V159" s="85">
        <f t="shared" si="150"/>
        <v>0</v>
      </c>
      <c r="W159" s="85">
        <f t="shared" si="150"/>
        <v>0</v>
      </c>
      <c r="X159" s="85">
        <f t="shared" si="150"/>
        <v>0</v>
      </c>
      <c r="Y159" s="85">
        <f t="shared" si="150"/>
        <v>0</v>
      </c>
      <c r="Z159" s="85">
        <f t="shared" si="150"/>
        <v>0</v>
      </c>
      <c r="AA159" s="85">
        <f t="shared" si="150"/>
        <v>0</v>
      </c>
      <c r="AB159" s="85">
        <f t="shared" si="150"/>
        <v>0</v>
      </c>
      <c r="AC159" s="85">
        <f t="shared" si="150"/>
        <v>0</v>
      </c>
      <c r="AD159" s="85">
        <f t="shared" si="150"/>
        <v>0</v>
      </c>
      <c r="AE159" s="85"/>
      <c r="AF159" s="239">
        <f>Commercial!AF27</f>
        <v>0</v>
      </c>
      <c r="AG159" s="239">
        <f>Commercial!AG27</f>
        <v>0</v>
      </c>
      <c r="AH159" s="239">
        <f>Commercial!AH27</f>
        <v>0</v>
      </c>
      <c r="AI159" s="239">
        <f>Commercial!AI27</f>
        <v>0</v>
      </c>
      <c r="AJ159" s="239">
        <f>Commercial!AJ27</f>
        <v>0</v>
      </c>
      <c r="AK159" s="239">
        <f>Commercial!AK27</f>
        <v>0</v>
      </c>
      <c r="AL159" s="239">
        <f>Commercial!AL27</f>
        <v>0</v>
      </c>
      <c r="AM159" s="239">
        <f>Commercial!AM27</f>
        <v>0</v>
      </c>
      <c r="AN159" s="239">
        <f>Commercial!AN27</f>
        <v>0</v>
      </c>
      <c r="AO159" s="239">
        <f>Commercial!AO27</f>
        <v>0</v>
      </c>
      <c r="AP159" s="239">
        <f>Commercial!AP27</f>
        <v>0</v>
      </c>
      <c r="AQ159" s="239">
        <f>Commercial!AQ27</f>
        <v>0</v>
      </c>
      <c r="AR159" s="239">
        <f>Commercial!AR27</f>
        <v>0</v>
      </c>
      <c r="AS159" s="239">
        <f>Commercial!AS27</f>
        <v>0</v>
      </c>
      <c r="AT159" s="239">
        <f>Commercial!AT27</f>
        <v>0</v>
      </c>
      <c r="AU159" s="239">
        <f>Commercial!AU27</f>
        <v>0</v>
      </c>
      <c r="AV159" s="239">
        <f>Commercial!AV27</f>
        <v>0</v>
      </c>
      <c r="AW159" s="239">
        <f>Commercial!AW27</f>
        <v>0</v>
      </c>
      <c r="AX159" s="239">
        <f>Commercial!AX27</f>
        <v>0</v>
      </c>
      <c r="AY159" s="239">
        <f>Commercial!AY27</f>
        <v>0</v>
      </c>
      <c r="AZ159" s="239">
        <f>Commercial!AZ27</f>
        <v>0</v>
      </c>
      <c r="BA159" s="239">
        <f>Commercial!BA27</f>
        <v>0</v>
      </c>
      <c r="BB159" s="239">
        <f>Commercial!BB27</f>
        <v>0</v>
      </c>
      <c r="BC159" s="239">
        <f>Commercial!BC27</f>
        <v>0</v>
      </c>
      <c r="BD159" s="239">
        <f>Commercial!BD27</f>
        <v>0</v>
      </c>
      <c r="BE159" s="239">
        <f>Commercial!BE27</f>
        <v>0</v>
      </c>
      <c r="BF159" s="239">
        <f>Commercial!BF27</f>
        <v>0</v>
      </c>
      <c r="BG159" s="239">
        <f>Commercial!BG27</f>
        <v>0</v>
      </c>
      <c r="BH159" s="239">
        <f>Commercial!BH27</f>
        <v>0</v>
      </c>
      <c r="BI159" s="239">
        <f>Commercial!BI27</f>
        <v>0</v>
      </c>
      <c r="BJ159" s="239">
        <f>Commercial!BJ27</f>
        <v>0</v>
      </c>
      <c r="BK159" s="239">
        <f>Commercial!BK27</f>
        <v>0</v>
      </c>
      <c r="BL159" s="239">
        <f>Commercial!BL27</f>
        <v>0</v>
      </c>
      <c r="BM159" s="239">
        <f>Commercial!BM27</f>
        <v>0</v>
      </c>
      <c r="BN159" s="239">
        <f>Commercial!BN27</f>
        <v>0</v>
      </c>
      <c r="BO159" s="239">
        <f>Commercial!BO27</f>
        <v>0</v>
      </c>
      <c r="BP159" s="239">
        <f>Commercial!BP27</f>
        <v>0</v>
      </c>
      <c r="BQ159" s="239">
        <f>Commercial!BQ27</f>
        <v>0</v>
      </c>
      <c r="BR159" s="239">
        <f>Commercial!BR27</f>
        <v>0</v>
      </c>
      <c r="BS159" s="239">
        <f>Commercial!BS27</f>
        <v>0</v>
      </c>
      <c r="BT159" s="239">
        <f>Commercial!BT27</f>
        <v>0</v>
      </c>
      <c r="BU159" s="239">
        <f>Commercial!BU27</f>
        <v>0</v>
      </c>
      <c r="BV159" s="239">
        <f>Commercial!BV27</f>
        <v>0</v>
      </c>
      <c r="BW159" s="239">
        <f>Commercial!BW27</f>
        <v>0</v>
      </c>
      <c r="BX159" s="239">
        <f>Commercial!BX27</f>
        <v>0</v>
      </c>
      <c r="BY159" s="239">
        <f>Commercial!BY27</f>
        <v>0</v>
      </c>
      <c r="BZ159" s="239">
        <f>Commercial!BZ27</f>
        <v>0</v>
      </c>
      <c r="CA159" s="239">
        <f>Commercial!CA27</f>
        <v>0</v>
      </c>
      <c r="CB159" s="239">
        <f>Commercial!CB27</f>
        <v>0</v>
      </c>
      <c r="CC159" s="239">
        <f>Commercial!CC27</f>
        <v>0</v>
      </c>
      <c r="CD159" s="239">
        <f>Commercial!CD27</f>
        <v>0</v>
      </c>
      <c r="CE159" s="239">
        <f>Commercial!CE27</f>
        <v>0</v>
      </c>
      <c r="CF159" s="239">
        <f>Commercial!CF27</f>
        <v>0</v>
      </c>
      <c r="CG159" s="239">
        <f>Commercial!CG27</f>
        <v>0</v>
      </c>
      <c r="CH159" s="239">
        <f>Commercial!CH27</f>
        <v>0</v>
      </c>
      <c r="CI159" s="239">
        <f>Commercial!CI27</f>
        <v>0</v>
      </c>
      <c r="CJ159" s="239">
        <f>Commercial!CJ27</f>
        <v>0</v>
      </c>
      <c r="CK159" s="239">
        <f>Commercial!CK27</f>
        <v>0</v>
      </c>
      <c r="CL159" s="239">
        <f>Commercial!CL27</f>
        <v>0</v>
      </c>
      <c r="CM159" s="239">
        <f>Commercial!CM27</f>
        <v>0</v>
      </c>
    </row>
    <row r="160" spans="2:91" s="84" customFormat="1" hidden="1" x14ac:dyDescent="0.2">
      <c r="B160" s="242">
        <f>Inputs!FH25</f>
        <v>0</v>
      </c>
      <c r="C160" s="240" t="str">
        <f>Inputs!$J$16</f>
        <v>EUR</v>
      </c>
      <c r="D160" s="240" t="s">
        <v>19</v>
      </c>
      <c r="E160" s="85">
        <f t="shared" si="148"/>
        <v>0</v>
      </c>
      <c r="F160" s="85">
        <f t="shared" si="148"/>
        <v>0</v>
      </c>
      <c r="G160" s="85">
        <f t="shared" si="148"/>
        <v>0</v>
      </c>
      <c r="H160" s="85">
        <f t="shared" si="148"/>
        <v>0</v>
      </c>
      <c r="I160" s="85">
        <f t="shared" si="148"/>
        <v>0</v>
      </c>
      <c r="J160" s="85"/>
      <c r="K160" s="85">
        <f t="shared" si="149"/>
        <v>0</v>
      </c>
      <c r="L160" s="85">
        <f t="shared" si="149"/>
        <v>0</v>
      </c>
      <c r="M160" s="85">
        <f t="shared" si="149"/>
        <v>0</v>
      </c>
      <c r="N160" s="85">
        <f t="shared" si="149"/>
        <v>0</v>
      </c>
      <c r="O160" s="85">
        <f t="shared" si="149"/>
        <v>0</v>
      </c>
      <c r="P160" s="85">
        <f t="shared" si="149"/>
        <v>0</v>
      </c>
      <c r="Q160" s="85">
        <f t="shared" si="149"/>
        <v>0</v>
      </c>
      <c r="R160" s="85">
        <f t="shared" si="149"/>
        <v>0</v>
      </c>
      <c r="S160" s="85">
        <f t="shared" si="149"/>
        <v>0</v>
      </c>
      <c r="T160" s="85">
        <f t="shared" si="149"/>
        <v>0</v>
      </c>
      <c r="U160" s="85">
        <f t="shared" si="150"/>
        <v>0</v>
      </c>
      <c r="V160" s="85">
        <f t="shared" si="150"/>
        <v>0</v>
      </c>
      <c r="W160" s="85">
        <f t="shared" si="150"/>
        <v>0</v>
      </c>
      <c r="X160" s="85">
        <f t="shared" si="150"/>
        <v>0</v>
      </c>
      <c r="Y160" s="85">
        <f t="shared" si="150"/>
        <v>0</v>
      </c>
      <c r="Z160" s="85">
        <f t="shared" si="150"/>
        <v>0</v>
      </c>
      <c r="AA160" s="85">
        <f t="shared" si="150"/>
        <v>0</v>
      </c>
      <c r="AB160" s="85">
        <f t="shared" si="150"/>
        <v>0</v>
      </c>
      <c r="AC160" s="85">
        <f t="shared" si="150"/>
        <v>0</v>
      </c>
      <c r="AD160" s="85">
        <f t="shared" si="150"/>
        <v>0</v>
      </c>
      <c r="AE160" s="85"/>
      <c r="AF160" s="239">
        <f>Commercial!AF28</f>
        <v>0</v>
      </c>
      <c r="AG160" s="239">
        <f>Commercial!AG28</f>
        <v>0</v>
      </c>
      <c r="AH160" s="239">
        <f>Commercial!AH28</f>
        <v>0</v>
      </c>
      <c r="AI160" s="239">
        <f>Commercial!AI28</f>
        <v>0</v>
      </c>
      <c r="AJ160" s="239">
        <f>Commercial!AJ28</f>
        <v>0</v>
      </c>
      <c r="AK160" s="239">
        <f>Commercial!AK28</f>
        <v>0</v>
      </c>
      <c r="AL160" s="239">
        <f>Commercial!AL28</f>
        <v>0</v>
      </c>
      <c r="AM160" s="239">
        <f>Commercial!AM28</f>
        <v>0</v>
      </c>
      <c r="AN160" s="239">
        <f>Commercial!AN28</f>
        <v>0</v>
      </c>
      <c r="AO160" s="239">
        <f>Commercial!AO28</f>
        <v>0</v>
      </c>
      <c r="AP160" s="239">
        <f>Commercial!AP28</f>
        <v>0</v>
      </c>
      <c r="AQ160" s="239">
        <f>Commercial!AQ28</f>
        <v>0</v>
      </c>
      <c r="AR160" s="239">
        <f>Commercial!AR28</f>
        <v>0</v>
      </c>
      <c r="AS160" s="239">
        <f>Commercial!AS28</f>
        <v>0</v>
      </c>
      <c r="AT160" s="239">
        <f>Commercial!AT28</f>
        <v>0</v>
      </c>
      <c r="AU160" s="239">
        <f>Commercial!AU28</f>
        <v>0</v>
      </c>
      <c r="AV160" s="239">
        <f>Commercial!AV28</f>
        <v>0</v>
      </c>
      <c r="AW160" s="239">
        <f>Commercial!AW28</f>
        <v>0</v>
      </c>
      <c r="AX160" s="239">
        <f>Commercial!AX28</f>
        <v>0</v>
      </c>
      <c r="AY160" s="239">
        <f>Commercial!AY28</f>
        <v>0</v>
      </c>
      <c r="AZ160" s="239">
        <f>Commercial!AZ28</f>
        <v>0</v>
      </c>
      <c r="BA160" s="239">
        <f>Commercial!BA28</f>
        <v>0</v>
      </c>
      <c r="BB160" s="239">
        <f>Commercial!BB28</f>
        <v>0</v>
      </c>
      <c r="BC160" s="239">
        <f>Commercial!BC28</f>
        <v>0</v>
      </c>
      <c r="BD160" s="239">
        <f>Commercial!BD28</f>
        <v>0</v>
      </c>
      <c r="BE160" s="239">
        <f>Commercial!BE28</f>
        <v>0</v>
      </c>
      <c r="BF160" s="239">
        <f>Commercial!BF28</f>
        <v>0</v>
      </c>
      <c r="BG160" s="239">
        <f>Commercial!BG28</f>
        <v>0</v>
      </c>
      <c r="BH160" s="239">
        <f>Commercial!BH28</f>
        <v>0</v>
      </c>
      <c r="BI160" s="239">
        <f>Commercial!BI28</f>
        <v>0</v>
      </c>
      <c r="BJ160" s="239">
        <f>Commercial!BJ28</f>
        <v>0</v>
      </c>
      <c r="BK160" s="239">
        <f>Commercial!BK28</f>
        <v>0</v>
      </c>
      <c r="BL160" s="239">
        <f>Commercial!BL28</f>
        <v>0</v>
      </c>
      <c r="BM160" s="239">
        <f>Commercial!BM28</f>
        <v>0</v>
      </c>
      <c r="BN160" s="239">
        <f>Commercial!BN28</f>
        <v>0</v>
      </c>
      <c r="BO160" s="239">
        <f>Commercial!BO28</f>
        <v>0</v>
      </c>
      <c r="BP160" s="239">
        <f>Commercial!BP28</f>
        <v>0</v>
      </c>
      <c r="BQ160" s="239">
        <f>Commercial!BQ28</f>
        <v>0</v>
      </c>
      <c r="BR160" s="239">
        <f>Commercial!BR28</f>
        <v>0</v>
      </c>
      <c r="BS160" s="239">
        <f>Commercial!BS28</f>
        <v>0</v>
      </c>
      <c r="BT160" s="239">
        <f>Commercial!BT28</f>
        <v>0</v>
      </c>
      <c r="BU160" s="239">
        <f>Commercial!BU28</f>
        <v>0</v>
      </c>
      <c r="BV160" s="239">
        <f>Commercial!BV28</f>
        <v>0</v>
      </c>
      <c r="BW160" s="239">
        <f>Commercial!BW28</f>
        <v>0</v>
      </c>
      <c r="BX160" s="239">
        <f>Commercial!BX28</f>
        <v>0</v>
      </c>
      <c r="BY160" s="239">
        <f>Commercial!BY28</f>
        <v>0</v>
      </c>
      <c r="BZ160" s="239">
        <f>Commercial!BZ28</f>
        <v>0</v>
      </c>
      <c r="CA160" s="239">
        <f>Commercial!CA28</f>
        <v>0</v>
      </c>
      <c r="CB160" s="239">
        <f>Commercial!CB28</f>
        <v>0</v>
      </c>
      <c r="CC160" s="239">
        <f>Commercial!CC28</f>
        <v>0</v>
      </c>
      <c r="CD160" s="239">
        <f>Commercial!CD28</f>
        <v>0</v>
      </c>
      <c r="CE160" s="239">
        <f>Commercial!CE28</f>
        <v>0</v>
      </c>
      <c r="CF160" s="239">
        <f>Commercial!CF28</f>
        <v>0</v>
      </c>
      <c r="CG160" s="239">
        <f>Commercial!CG28</f>
        <v>0</v>
      </c>
      <c r="CH160" s="239">
        <f>Commercial!CH28</f>
        <v>0</v>
      </c>
      <c r="CI160" s="239">
        <f>Commercial!CI28</f>
        <v>0</v>
      </c>
      <c r="CJ160" s="239">
        <f>Commercial!CJ28</f>
        <v>0</v>
      </c>
      <c r="CK160" s="239">
        <f>Commercial!CK28</f>
        <v>0</v>
      </c>
      <c r="CL160" s="239">
        <f>Commercial!CL28</f>
        <v>0</v>
      </c>
      <c r="CM160" s="239">
        <f>Commercial!CM28</f>
        <v>0</v>
      </c>
    </row>
    <row r="161" spans="2:91" s="84" customFormat="1" hidden="1" x14ac:dyDescent="0.2">
      <c r="B161" s="242">
        <f>Inputs!FH26</f>
        <v>0</v>
      </c>
      <c r="C161" s="240" t="str">
        <f>Inputs!$J$16</f>
        <v>EUR</v>
      </c>
      <c r="D161" s="240" t="s">
        <v>19</v>
      </c>
      <c r="E161" s="85">
        <f t="shared" si="148"/>
        <v>0</v>
      </c>
      <c r="F161" s="85">
        <f t="shared" si="148"/>
        <v>0</v>
      </c>
      <c r="G161" s="85">
        <f t="shared" si="148"/>
        <v>0</v>
      </c>
      <c r="H161" s="85">
        <f t="shared" si="148"/>
        <v>0</v>
      </c>
      <c r="I161" s="85">
        <f t="shared" si="148"/>
        <v>0</v>
      </c>
      <c r="J161" s="85"/>
      <c r="K161" s="85">
        <f t="shared" si="149"/>
        <v>0</v>
      </c>
      <c r="L161" s="85">
        <f t="shared" si="149"/>
        <v>0</v>
      </c>
      <c r="M161" s="85">
        <f t="shared" si="149"/>
        <v>0</v>
      </c>
      <c r="N161" s="85">
        <f t="shared" si="149"/>
        <v>0</v>
      </c>
      <c r="O161" s="85">
        <f t="shared" si="149"/>
        <v>0</v>
      </c>
      <c r="P161" s="85">
        <f t="shared" si="149"/>
        <v>0</v>
      </c>
      <c r="Q161" s="85">
        <f t="shared" si="149"/>
        <v>0</v>
      </c>
      <c r="R161" s="85">
        <f t="shared" si="149"/>
        <v>0</v>
      </c>
      <c r="S161" s="85">
        <f t="shared" si="149"/>
        <v>0</v>
      </c>
      <c r="T161" s="85">
        <f t="shared" si="149"/>
        <v>0</v>
      </c>
      <c r="U161" s="85">
        <f t="shared" si="150"/>
        <v>0</v>
      </c>
      <c r="V161" s="85">
        <f t="shared" si="150"/>
        <v>0</v>
      </c>
      <c r="W161" s="85">
        <f t="shared" si="150"/>
        <v>0</v>
      </c>
      <c r="X161" s="85">
        <f t="shared" si="150"/>
        <v>0</v>
      </c>
      <c r="Y161" s="85">
        <f t="shared" si="150"/>
        <v>0</v>
      </c>
      <c r="Z161" s="85">
        <f t="shared" si="150"/>
        <v>0</v>
      </c>
      <c r="AA161" s="85">
        <f t="shared" si="150"/>
        <v>0</v>
      </c>
      <c r="AB161" s="85">
        <f t="shared" si="150"/>
        <v>0</v>
      </c>
      <c r="AC161" s="85">
        <f t="shared" si="150"/>
        <v>0</v>
      </c>
      <c r="AD161" s="85">
        <f t="shared" si="150"/>
        <v>0</v>
      </c>
      <c r="AE161" s="85"/>
      <c r="AF161" s="239">
        <f>Commercial!AF29</f>
        <v>0</v>
      </c>
      <c r="AG161" s="239">
        <f>Commercial!AG29</f>
        <v>0</v>
      </c>
      <c r="AH161" s="239">
        <f>Commercial!AH29</f>
        <v>0</v>
      </c>
      <c r="AI161" s="239">
        <f>Commercial!AI29</f>
        <v>0</v>
      </c>
      <c r="AJ161" s="239">
        <f>Commercial!AJ29</f>
        <v>0</v>
      </c>
      <c r="AK161" s="239">
        <f>Commercial!AK29</f>
        <v>0</v>
      </c>
      <c r="AL161" s="239">
        <f>Commercial!AL29</f>
        <v>0</v>
      </c>
      <c r="AM161" s="239">
        <f>Commercial!AM29</f>
        <v>0</v>
      </c>
      <c r="AN161" s="239">
        <f>Commercial!AN29</f>
        <v>0</v>
      </c>
      <c r="AO161" s="239">
        <f>Commercial!AO29</f>
        <v>0</v>
      </c>
      <c r="AP161" s="239">
        <f>Commercial!AP29</f>
        <v>0</v>
      </c>
      <c r="AQ161" s="239">
        <f>Commercial!AQ29</f>
        <v>0</v>
      </c>
      <c r="AR161" s="239">
        <f>Commercial!AR29</f>
        <v>0</v>
      </c>
      <c r="AS161" s="239">
        <f>Commercial!AS29</f>
        <v>0</v>
      </c>
      <c r="AT161" s="239">
        <f>Commercial!AT29</f>
        <v>0</v>
      </c>
      <c r="AU161" s="239">
        <f>Commercial!AU29</f>
        <v>0</v>
      </c>
      <c r="AV161" s="239">
        <f>Commercial!AV29</f>
        <v>0</v>
      </c>
      <c r="AW161" s="239">
        <f>Commercial!AW29</f>
        <v>0</v>
      </c>
      <c r="AX161" s="239">
        <f>Commercial!AX29</f>
        <v>0</v>
      </c>
      <c r="AY161" s="239">
        <f>Commercial!AY29</f>
        <v>0</v>
      </c>
      <c r="AZ161" s="239">
        <f>Commercial!AZ29</f>
        <v>0</v>
      </c>
      <c r="BA161" s="239">
        <f>Commercial!BA29</f>
        <v>0</v>
      </c>
      <c r="BB161" s="239">
        <f>Commercial!BB29</f>
        <v>0</v>
      </c>
      <c r="BC161" s="239">
        <f>Commercial!BC29</f>
        <v>0</v>
      </c>
      <c r="BD161" s="239">
        <f>Commercial!BD29</f>
        <v>0</v>
      </c>
      <c r="BE161" s="239">
        <f>Commercial!BE29</f>
        <v>0</v>
      </c>
      <c r="BF161" s="239">
        <f>Commercial!BF29</f>
        <v>0</v>
      </c>
      <c r="BG161" s="239">
        <f>Commercial!BG29</f>
        <v>0</v>
      </c>
      <c r="BH161" s="239">
        <f>Commercial!BH29</f>
        <v>0</v>
      </c>
      <c r="BI161" s="239">
        <f>Commercial!BI29</f>
        <v>0</v>
      </c>
      <c r="BJ161" s="239">
        <f>Commercial!BJ29</f>
        <v>0</v>
      </c>
      <c r="BK161" s="239">
        <f>Commercial!BK29</f>
        <v>0</v>
      </c>
      <c r="BL161" s="239">
        <f>Commercial!BL29</f>
        <v>0</v>
      </c>
      <c r="BM161" s="239">
        <f>Commercial!BM29</f>
        <v>0</v>
      </c>
      <c r="BN161" s="239">
        <f>Commercial!BN29</f>
        <v>0</v>
      </c>
      <c r="BO161" s="239">
        <f>Commercial!BO29</f>
        <v>0</v>
      </c>
      <c r="BP161" s="239">
        <f>Commercial!BP29</f>
        <v>0</v>
      </c>
      <c r="BQ161" s="239">
        <f>Commercial!BQ29</f>
        <v>0</v>
      </c>
      <c r="BR161" s="239">
        <f>Commercial!BR29</f>
        <v>0</v>
      </c>
      <c r="BS161" s="239">
        <f>Commercial!BS29</f>
        <v>0</v>
      </c>
      <c r="BT161" s="239">
        <f>Commercial!BT29</f>
        <v>0</v>
      </c>
      <c r="BU161" s="239">
        <f>Commercial!BU29</f>
        <v>0</v>
      </c>
      <c r="BV161" s="239">
        <f>Commercial!BV29</f>
        <v>0</v>
      </c>
      <c r="BW161" s="239">
        <f>Commercial!BW29</f>
        <v>0</v>
      </c>
      <c r="BX161" s="239">
        <f>Commercial!BX29</f>
        <v>0</v>
      </c>
      <c r="BY161" s="239">
        <f>Commercial!BY29</f>
        <v>0</v>
      </c>
      <c r="BZ161" s="239">
        <f>Commercial!BZ29</f>
        <v>0</v>
      </c>
      <c r="CA161" s="239">
        <f>Commercial!CA29</f>
        <v>0</v>
      </c>
      <c r="CB161" s="239">
        <f>Commercial!CB29</f>
        <v>0</v>
      </c>
      <c r="CC161" s="239">
        <f>Commercial!CC29</f>
        <v>0</v>
      </c>
      <c r="CD161" s="239">
        <f>Commercial!CD29</f>
        <v>0</v>
      </c>
      <c r="CE161" s="239">
        <f>Commercial!CE29</f>
        <v>0</v>
      </c>
      <c r="CF161" s="239">
        <f>Commercial!CF29</f>
        <v>0</v>
      </c>
      <c r="CG161" s="239">
        <f>Commercial!CG29</f>
        <v>0</v>
      </c>
      <c r="CH161" s="239">
        <f>Commercial!CH29</f>
        <v>0</v>
      </c>
      <c r="CI161" s="239">
        <f>Commercial!CI29</f>
        <v>0</v>
      </c>
      <c r="CJ161" s="239">
        <f>Commercial!CJ29</f>
        <v>0</v>
      </c>
      <c r="CK161" s="239">
        <f>Commercial!CK29</f>
        <v>0</v>
      </c>
      <c r="CL161" s="239">
        <f>Commercial!CL29</f>
        <v>0</v>
      </c>
      <c r="CM161" s="239">
        <f>Commercial!CM29</f>
        <v>0</v>
      </c>
    </row>
    <row r="162" spans="2:91" s="84" customFormat="1" hidden="1" x14ac:dyDescent="0.2">
      <c r="B162" s="242">
        <f>Inputs!FH27</f>
        <v>0</v>
      </c>
      <c r="C162" s="240" t="str">
        <f>Inputs!$J$16</f>
        <v>EUR</v>
      </c>
      <c r="D162" s="240" t="s">
        <v>19</v>
      </c>
      <c r="E162" s="85">
        <f t="shared" si="148"/>
        <v>0</v>
      </c>
      <c r="F162" s="85">
        <f t="shared" si="148"/>
        <v>0</v>
      </c>
      <c r="G162" s="85">
        <f t="shared" si="148"/>
        <v>0</v>
      </c>
      <c r="H162" s="85">
        <f t="shared" si="148"/>
        <v>0</v>
      </c>
      <c r="I162" s="85">
        <f t="shared" si="148"/>
        <v>0</v>
      </c>
      <c r="J162" s="85"/>
      <c r="K162" s="85">
        <f t="shared" si="149"/>
        <v>0</v>
      </c>
      <c r="L162" s="85">
        <f t="shared" si="149"/>
        <v>0</v>
      </c>
      <c r="M162" s="85">
        <f t="shared" si="149"/>
        <v>0</v>
      </c>
      <c r="N162" s="85">
        <f t="shared" si="149"/>
        <v>0</v>
      </c>
      <c r="O162" s="85">
        <f t="shared" si="149"/>
        <v>0</v>
      </c>
      <c r="P162" s="85">
        <f t="shared" si="149"/>
        <v>0</v>
      </c>
      <c r="Q162" s="85">
        <f t="shared" si="149"/>
        <v>0</v>
      </c>
      <c r="R162" s="85">
        <f t="shared" si="149"/>
        <v>0</v>
      </c>
      <c r="S162" s="85">
        <f t="shared" si="149"/>
        <v>0</v>
      </c>
      <c r="T162" s="85">
        <f t="shared" si="149"/>
        <v>0</v>
      </c>
      <c r="U162" s="85">
        <f t="shared" si="150"/>
        <v>0</v>
      </c>
      <c r="V162" s="85">
        <f t="shared" si="150"/>
        <v>0</v>
      </c>
      <c r="W162" s="85">
        <f t="shared" si="150"/>
        <v>0</v>
      </c>
      <c r="X162" s="85">
        <f t="shared" si="150"/>
        <v>0</v>
      </c>
      <c r="Y162" s="85">
        <f t="shared" si="150"/>
        <v>0</v>
      </c>
      <c r="Z162" s="85">
        <f t="shared" si="150"/>
        <v>0</v>
      </c>
      <c r="AA162" s="85">
        <f t="shared" si="150"/>
        <v>0</v>
      </c>
      <c r="AB162" s="85">
        <f t="shared" si="150"/>
        <v>0</v>
      </c>
      <c r="AC162" s="85">
        <f t="shared" si="150"/>
        <v>0</v>
      </c>
      <c r="AD162" s="85">
        <f t="shared" si="150"/>
        <v>0</v>
      </c>
      <c r="AE162" s="85"/>
      <c r="AF162" s="239">
        <f>Commercial!AF30</f>
        <v>0</v>
      </c>
      <c r="AG162" s="239">
        <f>Commercial!AG30</f>
        <v>0</v>
      </c>
      <c r="AH162" s="239">
        <f>Commercial!AH30</f>
        <v>0</v>
      </c>
      <c r="AI162" s="239">
        <f>Commercial!AI30</f>
        <v>0</v>
      </c>
      <c r="AJ162" s="239">
        <f>Commercial!AJ30</f>
        <v>0</v>
      </c>
      <c r="AK162" s="239">
        <f>Commercial!AK30</f>
        <v>0</v>
      </c>
      <c r="AL162" s="239">
        <f>Commercial!AL30</f>
        <v>0</v>
      </c>
      <c r="AM162" s="239">
        <f>Commercial!AM30</f>
        <v>0</v>
      </c>
      <c r="AN162" s="239">
        <f>Commercial!AN30</f>
        <v>0</v>
      </c>
      <c r="AO162" s="239">
        <f>Commercial!AO30</f>
        <v>0</v>
      </c>
      <c r="AP162" s="239">
        <f>Commercial!AP30</f>
        <v>0</v>
      </c>
      <c r="AQ162" s="239">
        <f>Commercial!AQ30</f>
        <v>0</v>
      </c>
      <c r="AR162" s="239">
        <f>Commercial!AR30</f>
        <v>0</v>
      </c>
      <c r="AS162" s="239">
        <f>Commercial!AS30</f>
        <v>0</v>
      </c>
      <c r="AT162" s="239">
        <f>Commercial!AT30</f>
        <v>0</v>
      </c>
      <c r="AU162" s="239">
        <f>Commercial!AU30</f>
        <v>0</v>
      </c>
      <c r="AV162" s="239">
        <f>Commercial!AV30</f>
        <v>0</v>
      </c>
      <c r="AW162" s="239">
        <f>Commercial!AW30</f>
        <v>0</v>
      </c>
      <c r="AX162" s="239">
        <f>Commercial!AX30</f>
        <v>0</v>
      </c>
      <c r="AY162" s="239">
        <f>Commercial!AY30</f>
        <v>0</v>
      </c>
      <c r="AZ162" s="239">
        <f>Commercial!AZ30</f>
        <v>0</v>
      </c>
      <c r="BA162" s="239">
        <f>Commercial!BA30</f>
        <v>0</v>
      </c>
      <c r="BB162" s="239">
        <f>Commercial!BB30</f>
        <v>0</v>
      </c>
      <c r="BC162" s="239">
        <f>Commercial!BC30</f>
        <v>0</v>
      </c>
      <c r="BD162" s="239">
        <f>Commercial!BD30</f>
        <v>0</v>
      </c>
      <c r="BE162" s="239">
        <f>Commercial!BE30</f>
        <v>0</v>
      </c>
      <c r="BF162" s="239">
        <f>Commercial!BF30</f>
        <v>0</v>
      </c>
      <c r="BG162" s="239">
        <f>Commercial!BG30</f>
        <v>0</v>
      </c>
      <c r="BH162" s="239">
        <f>Commercial!BH30</f>
        <v>0</v>
      </c>
      <c r="BI162" s="239">
        <f>Commercial!BI30</f>
        <v>0</v>
      </c>
      <c r="BJ162" s="239">
        <f>Commercial!BJ30</f>
        <v>0</v>
      </c>
      <c r="BK162" s="239">
        <f>Commercial!BK30</f>
        <v>0</v>
      </c>
      <c r="BL162" s="239">
        <f>Commercial!BL30</f>
        <v>0</v>
      </c>
      <c r="BM162" s="239">
        <f>Commercial!BM30</f>
        <v>0</v>
      </c>
      <c r="BN162" s="239">
        <f>Commercial!BN30</f>
        <v>0</v>
      </c>
      <c r="BO162" s="239">
        <f>Commercial!BO30</f>
        <v>0</v>
      </c>
      <c r="BP162" s="239">
        <f>Commercial!BP30</f>
        <v>0</v>
      </c>
      <c r="BQ162" s="239">
        <f>Commercial!BQ30</f>
        <v>0</v>
      </c>
      <c r="BR162" s="239">
        <f>Commercial!BR30</f>
        <v>0</v>
      </c>
      <c r="BS162" s="239">
        <f>Commercial!BS30</f>
        <v>0</v>
      </c>
      <c r="BT162" s="239">
        <f>Commercial!BT30</f>
        <v>0</v>
      </c>
      <c r="BU162" s="239">
        <f>Commercial!BU30</f>
        <v>0</v>
      </c>
      <c r="BV162" s="239">
        <f>Commercial!BV30</f>
        <v>0</v>
      </c>
      <c r="BW162" s="239">
        <f>Commercial!BW30</f>
        <v>0</v>
      </c>
      <c r="BX162" s="239">
        <f>Commercial!BX30</f>
        <v>0</v>
      </c>
      <c r="BY162" s="239">
        <f>Commercial!BY30</f>
        <v>0</v>
      </c>
      <c r="BZ162" s="239">
        <f>Commercial!BZ30</f>
        <v>0</v>
      </c>
      <c r="CA162" s="239">
        <f>Commercial!CA30</f>
        <v>0</v>
      </c>
      <c r="CB162" s="239">
        <f>Commercial!CB30</f>
        <v>0</v>
      </c>
      <c r="CC162" s="239">
        <f>Commercial!CC30</f>
        <v>0</v>
      </c>
      <c r="CD162" s="239">
        <f>Commercial!CD30</f>
        <v>0</v>
      </c>
      <c r="CE162" s="239">
        <f>Commercial!CE30</f>
        <v>0</v>
      </c>
      <c r="CF162" s="239">
        <f>Commercial!CF30</f>
        <v>0</v>
      </c>
      <c r="CG162" s="239">
        <f>Commercial!CG30</f>
        <v>0</v>
      </c>
      <c r="CH162" s="239">
        <f>Commercial!CH30</f>
        <v>0</v>
      </c>
      <c r="CI162" s="239">
        <f>Commercial!CI30</f>
        <v>0</v>
      </c>
      <c r="CJ162" s="239">
        <f>Commercial!CJ30</f>
        <v>0</v>
      </c>
      <c r="CK162" s="239">
        <f>Commercial!CK30</f>
        <v>0</v>
      </c>
      <c r="CL162" s="239">
        <f>Commercial!CL30</f>
        <v>0</v>
      </c>
      <c r="CM162" s="239">
        <f>Commercial!CM30</f>
        <v>0</v>
      </c>
    </row>
    <row r="163" spans="2:91" s="84" customFormat="1" hidden="1" x14ac:dyDescent="0.2">
      <c r="B163" s="242">
        <f>Inputs!FH28</f>
        <v>0</v>
      </c>
      <c r="C163" s="240" t="str">
        <f>Inputs!$J$16</f>
        <v>EUR</v>
      </c>
      <c r="D163" s="240" t="s">
        <v>19</v>
      </c>
      <c r="E163" s="85">
        <f t="shared" ref="E163:I172" si="151">SUMIF($K$4:$AD$4,E$4,$K163:$AD163)</f>
        <v>0</v>
      </c>
      <c r="F163" s="85">
        <f t="shared" si="151"/>
        <v>0</v>
      </c>
      <c r="G163" s="85">
        <f t="shared" si="151"/>
        <v>0</v>
      </c>
      <c r="H163" s="85">
        <f t="shared" si="151"/>
        <v>0</v>
      </c>
      <c r="I163" s="85">
        <f t="shared" si="151"/>
        <v>0</v>
      </c>
      <c r="J163" s="85"/>
      <c r="K163" s="85">
        <f t="shared" ref="K163:T172" si="152">SUMIFS($AF163:$CM163,$AF$4:$CM$4,K$4,$AF$8:$CM$8,K$8)</f>
        <v>0</v>
      </c>
      <c r="L163" s="85">
        <f t="shared" si="152"/>
        <v>0</v>
      </c>
      <c r="M163" s="85">
        <f t="shared" si="152"/>
        <v>0</v>
      </c>
      <c r="N163" s="85">
        <f t="shared" si="152"/>
        <v>0</v>
      </c>
      <c r="O163" s="85">
        <f t="shared" si="152"/>
        <v>0</v>
      </c>
      <c r="P163" s="85">
        <f t="shared" si="152"/>
        <v>0</v>
      </c>
      <c r="Q163" s="85">
        <f t="shared" si="152"/>
        <v>0</v>
      </c>
      <c r="R163" s="85">
        <f t="shared" si="152"/>
        <v>0</v>
      </c>
      <c r="S163" s="85">
        <f t="shared" si="152"/>
        <v>0</v>
      </c>
      <c r="T163" s="85">
        <f t="shared" si="152"/>
        <v>0</v>
      </c>
      <c r="U163" s="85">
        <f t="shared" ref="U163:AD172" si="153">SUMIFS($AF163:$CM163,$AF$4:$CM$4,U$4,$AF$8:$CM$8,U$8)</f>
        <v>0</v>
      </c>
      <c r="V163" s="85">
        <f t="shared" si="153"/>
        <v>0</v>
      </c>
      <c r="W163" s="85">
        <f t="shared" si="153"/>
        <v>0</v>
      </c>
      <c r="X163" s="85">
        <f t="shared" si="153"/>
        <v>0</v>
      </c>
      <c r="Y163" s="85">
        <f t="shared" si="153"/>
        <v>0</v>
      </c>
      <c r="Z163" s="85">
        <f t="shared" si="153"/>
        <v>0</v>
      </c>
      <c r="AA163" s="85">
        <f t="shared" si="153"/>
        <v>0</v>
      </c>
      <c r="AB163" s="85">
        <f t="shared" si="153"/>
        <v>0</v>
      </c>
      <c r="AC163" s="85">
        <f t="shared" si="153"/>
        <v>0</v>
      </c>
      <c r="AD163" s="85">
        <f t="shared" si="153"/>
        <v>0</v>
      </c>
      <c r="AE163" s="85"/>
      <c r="AF163" s="239">
        <f>Commercial!AF31</f>
        <v>0</v>
      </c>
      <c r="AG163" s="239">
        <f>Commercial!AG31</f>
        <v>0</v>
      </c>
      <c r="AH163" s="239">
        <f>Commercial!AH31</f>
        <v>0</v>
      </c>
      <c r="AI163" s="239">
        <f>Commercial!AI31</f>
        <v>0</v>
      </c>
      <c r="AJ163" s="239">
        <f>Commercial!AJ31</f>
        <v>0</v>
      </c>
      <c r="AK163" s="239">
        <f>Commercial!AK31</f>
        <v>0</v>
      </c>
      <c r="AL163" s="239">
        <f>Commercial!AL31</f>
        <v>0</v>
      </c>
      <c r="AM163" s="239">
        <f>Commercial!AM31</f>
        <v>0</v>
      </c>
      <c r="AN163" s="239">
        <f>Commercial!AN31</f>
        <v>0</v>
      </c>
      <c r="AO163" s="239">
        <f>Commercial!AO31</f>
        <v>0</v>
      </c>
      <c r="AP163" s="239">
        <f>Commercial!AP31</f>
        <v>0</v>
      </c>
      <c r="AQ163" s="239">
        <f>Commercial!AQ31</f>
        <v>0</v>
      </c>
      <c r="AR163" s="239">
        <f>Commercial!AR31</f>
        <v>0</v>
      </c>
      <c r="AS163" s="239">
        <f>Commercial!AS31</f>
        <v>0</v>
      </c>
      <c r="AT163" s="239">
        <f>Commercial!AT31</f>
        <v>0</v>
      </c>
      <c r="AU163" s="239">
        <f>Commercial!AU31</f>
        <v>0</v>
      </c>
      <c r="AV163" s="239">
        <f>Commercial!AV31</f>
        <v>0</v>
      </c>
      <c r="AW163" s="239">
        <f>Commercial!AW31</f>
        <v>0</v>
      </c>
      <c r="AX163" s="239">
        <f>Commercial!AX31</f>
        <v>0</v>
      </c>
      <c r="AY163" s="239">
        <f>Commercial!AY31</f>
        <v>0</v>
      </c>
      <c r="AZ163" s="239">
        <f>Commercial!AZ31</f>
        <v>0</v>
      </c>
      <c r="BA163" s="239">
        <f>Commercial!BA31</f>
        <v>0</v>
      </c>
      <c r="BB163" s="239">
        <f>Commercial!BB31</f>
        <v>0</v>
      </c>
      <c r="BC163" s="239">
        <f>Commercial!BC31</f>
        <v>0</v>
      </c>
      <c r="BD163" s="239">
        <f>Commercial!BD31</f>
        <v>0</v>
      </c>
      <c r="BE163" s="239">
        <f>Commercial!BE31</f>
        <v>0</v>
      </c>
      <c r="BF163" s="239">
        <f>Commercial!BF31</f>
        <v>0</v>
      </c>
      <c r="BG163" s="239">
        <f>Commercial!BG31</f>
        <v>0</v>
      </c>
      <c r="BH163" s="239">
        <f>Commercial!BH31</f>
        <v>0</v>
      </c>
      <c r="BI163" s="239">
        <f>Commercial!BI31</f>
        <v>0</v>
      </c>
      <c r="BJ163" s="239">
        <f>Commercial!BJ31</f>
        <v>0</v>
      </c>
      <c r="BK163" s="239">
        <f>Commercial!BK31</f>
        <v>0</v>
      </c>
      <c r="BL163" s="239">
        <f>Commercial!BL31</f>
        <v>0</v>
      </c>
      <c r="BM163" s="239">
        <f>Commercial!BM31</f>
        <v>0</v>
      </c>
      <c r="BN163" s="239">
        <f>Commercial!BN31</f>
        <v>0</v>
      </c>
      <c r="BO163" s="239">
        <f>Commercial!BO31</f>
        <v>0</v>
      </c>
      <c r="BP163" s="239">
        <f>Commercial!BP31</f>
        <v>0</v>
      </c>
      <c r="BQ163" s="239">
        <f>Commercial!BQ31</f>
        <v>0</v>
      </c>
      <c r="BR163" s="239">
        <f>Commercial!BR31</f>
        <v>0</v>
      </c>
      <c r="BS163" s="239">
        <f>Commercial!BS31</f>
        <v>0</v>
      </c>
      <c r="BT163" s="239">
        <f>Commercial!BT31</f>
        <v>0</v>
      </c>
      <c r="BU163" s="239">
        <f>Commercial!BU31</f>
        <v>0</v>
      </c>
      <c r="BV163" s="239">
        <f>Commercial!BV31</f>
        <v>0</v>
      </c>
      <c r="BW163" s="239">
        <f>Commercial!BW31</f>
        <v>0</v>
      </c>
      <c r="BX163" s="239">
        <f>Commercial!BX31</f>
        <v>0</v>
      </c>
      <c r="BY163" s="239">
        <f>Commercial!BY31</f>
        <v>0</v>
      </c>
      <c r="BZ163" s="239">
        <f>Commercial!BZ31</f>
        <v>0</v>
      </c>
      <c r="CA163" s="239">
        <f>Commercial!CA31</f>
        <v>0</v>
      </c>
      <c r="CB163" s="239">
        <f>Commercial!CB31</f>
        <v>0</v>
      </c>
      <c r="CC163" s="239">
        <f>Commercial!CC31</f>
        <v>0</v>
      </c>
      <c r="CD163" s="239">
        <f>Commercial!CD31</f>
        <v>0</v>
      </c>
      <c r="CE163" s="239">
        <f>Commercial!CE31</f>
        <v>0</v>
      </c>
      <c r="CF163" s="239">
        <f>Commercial!CF31</f>
        <v>0</v>
      </c>
      <c r="CG163" s="239">
        <f>Commercial!CG31</f>
        <v>0</v>
      </c>
      <c r="CH163" s="239">
        <f>Commercial!CH31</f>
        <v>0</v>
      </c>
      <c r="CI163" s="239">
        <f>Commercial!CI31</f>
        <v>0</v>
      </c>
      <c r="CJ163" s="239">
        <f>Commercial!CJ31</f>
        <v>0</v>
      </c>
      <c r="CK163" s="239">
        <f>Commercial!CK31</f>
        <v>0</v>
      </c>
      <c r="CL163" s="239">
        <f>Commercial!CL31</f>
        <v>0</v>
      </c>
      <c r="CM163" s="239">
        <f>Commercial!CM31</f>
        <v>0</v>
      </c>
    </row>
    <row r="164" spans="2:91" s="84" customFormat="1" hidden="1" x14ac:dyDescent="0.2">
      <c r="B164" s="242">
        <f>Inputs!FH29</f>
        <v>0</v>
      </c>
      <c r="C164" s="240" t="str">
        <f>Inputs!$J$16</f>
        <v>EUR</v>
      </c>
      <c r="D164" s="240" t="s">
        <v>19</v>
      </c>
      <c r="E164" s="85">
        <f t="shared" si="151"/>
        <v>0</v>
      </c>
      <c r="F164" s="85">
        <f t="shared" si="151"/>
        <v>0</v>
      </c>
      <c r="G164" s="85">
        <f t="shared" si="151"/>
        <v>0</v>
      </c>
      <c r="H164" s="85">
        <f t="shared" si="151"/>
        <v>0</v>
      </c>
      <c r="I164" s="85">
        <f t="shared" si="151"/>
        <v>0</v>
      </c>
      <c r="J164" s="85"/>
      <c r="K164" s="85">
        <f t="shared" si="152"/>
        <v>0</v>
      </c>
      <c r="L164" s="85">
        <f t="shared" si="152"/>
        <v>0</v>
      </c>
      <c r="M164" s="85">
        <f t="shared" si="152"/>
        <v>0</v>
      </c>
      <c r="N164" s="85">
        <f t="shared" si="152"/>
        <v>0</v>
      </c>
      <c r="O164" s="85">
        <f t="shared" si="152"/>
        <v>0</v>
      </c>
      <c r="P164" s="85">
        <f t="shared" si="152"/>
        <v>0</v>
      </c>
      <c r="Q164" s="85">
        <f t="shared" si="152"/>
        <v>0</v>
      </c>
      <c r="R164" s="85">
        <f t="shared" si="152"/>
        <v>0</v>
      </c>
      <c r="S164" s="85">
        <f t="shared" si="152"/>
        <v>0</v>
      </c>
      <c r="T164" s="85">
        <f t="shared" si="152"/>
        <v>0</v>
      </c>
      <c r="U164" s="85">
        <f t="shared" si="153"/>
        <v>0</v>
      </c>
      <c r="V164" s="85">
        <f t="shared" si="153"/>
        <v>0</v>
      </c>
      <c r="W164" s="85">
        <f t="shared" si="153"/>
        <v>0</v>
      </c>
      <c r="X164" s="85">
        <f t="shared" si="153"/>
        <v>0</v>
      </c>
      <c r="Y164" s="85">
        <f t="shared" si="153"/>
        <v>0</v>
      </c>
      <c r="Z164" s="85">
        <f t="shared" si="153"/>
        <v>0</v>
      </c>
      <c r="AA164" s="85">
        <f t="shared" si="153"/>
        <v>0</v>
      </c>
      <c r="AB164" s="85">
        <f t="shared" si="153"/>
        <v>0</v>
      </c>
      <c r="AC164" s="85">
        <f t="shared" si="153"/>
        <v>0</v>
      </c>
      <c r="AD164" s="85">
        <f t="shared" si="153"/>
        <v>0</v>
      </c>
      <c r="AE164" s="85"/>
      <c r="AF164" s="239">
        <f>Commercial!AF32</f>
        <v>0</v>
      </c>
      <c r="AG164" s="239">
        <f>Commercial!AG32</f>
        <v>0</v>
      </c>
      <c r="AH164" s="239">
        <f>Commercial!AH32</f>
        <v>0</v>
      </c>
      <c r="AI164" s="239">
        <f>Commercial!AI32</f>
        <v>0</v>
      </c>
      <c r="AJ164" s="239">
        <f>Commercial!AJ32</f>
        <v>0</v>
      </c>
      <c r="AK164" s="239">
        <f>Commercial!AK32</f>
        <v>0</v>
      </c>
      <c r="AL164" s="239">
        <f>Commercial!AL32</f>
        <v>0</v>
      </c>
      <c r="AM164" s="239">
        <f>Commercial!AM32</f>
        <v>0</v>
      </c>
      <c r="AN164" s="239">
        <f>Commercial!AN32</f>
        <v>0</v>
      </c>
      <c r="AO164" s="239">
        <f>Commercial!AO32</f>
        <v>0</v>
      </c>
      <c r="AP164" s="239">
        <f>Commercial!AP32</f>
        <v>0</v>
      </c>
      <c r="AQ164" s="239">
        <f>Commercial!AQ32</f>
        <v>0</v>
      </c>
      <c r="AR164" s="239">
        <f>Commercial!AR32</f>
        <v>0</v>
      </c>
      <c r="AS164" s="239">
        <f>Commercial!AS32</f>
        <v>0</v>
      </c>
      <c r="AT164" s="239">
        <f>Commercial!AT32</f>
        <v>0</v>
      </c>
      <c r="AU164" s="239">
        <f>Commercial!AU32</f>
        <v>0</v>
      </c>
      <c r="AV164" s="239">
        <f>Commercial!AV32</f>
        <v>0</v>
      </c>
      <c r="AW164" s="239">
        <f>Commercial!AW32</f>
        <v>0</v>
      </c>
      <c r="AX164" s="239">
        <f>Commercial!AX32</f>
        <v>0</v>
      </c>
      <c r="AY164" s="239">
        <f>Commercial!AY32</f>
        <v>0</v>
      </c>
      <c r="AZ164" s="239">
        <f>Commercial!AZ32</f>
        <v>0</v>
      </c>
      <c r="BA164" s="239">
        <f>Commercial!BA32</f>
        <v>0</v>
      </c>
      <c r="BB164" s="239">
        <f>Commercial!BB32</f>
        <v>0</v>
      </c>
      <c r="BC164" s="239">
        <f>Commercial!BC32</f>
        <v>0</v>
      </c>
      <c r="BD164" s="239">
        <f>Commercial!BD32</f>
        <v>0</v>
      </c>
      <c r="BE164" s="239">
        <f>Commercial!BE32</f>
        <v>0</v>
      </c>
      <c r="BF164" s="239">
        <f>Commercial!BF32</f>
        <v>0</v>
      </c>
      <c r="BG164" s="239">
        <f>Commercial!BG32</f>
        <v>0</v>
      </c>
      <c r="BH164" s="239">
        <f>Commercial!BH32</f>
        <v>0</v>
      </c>
      <c r="BI164" s="239">
        <f>Commercial!BI32</f>
        <v>0</v>
      </c>
      <c r="BJ164" s="239">
        <f>Commercial!BJ32</f>
        <v>0</v>
      </c>
      <c r="BK164" s="239">
        <f>Commercial!BK32</f>
        <v>0</v>
      </c>
      <c r="BL164" s="239">
        <f>Commercial!BL32</f>
        <v>0</v>
      </c>
      <c r="BM164" s="239">
        <f>Commercial!BM32</f>
        <v>0</v>
      </c>
      <c r="BN164" s="239">
        <f>Commercial!BN32</f>
        <v>0</v>
      </c>
      <c r="BO164" s="239">
        <f>Commercial!BO32</f>
        <v>0</v>
      </c>
      <c r="BP164" s="239">
        <f>Commercial!BP32</f>
        <v>0</v>
      </c>
      <c r="BQ164" s="239">
        <f>Commercial!BQ32</f>
        <v>0</v>
      </c>
      <c r="BR164" s="239">
        <f>Commercial!BR32</f>
        <v>0</v>
      </c>
      <c r="BS164" s="239">
        <f>Commercial!BS32</f>
        <v>0</v>
      </c>
      <c r="BT164" s="239">
        <f>Commercial!BT32</f>
        <v>0</v>
      </c>
      <c r="BU164" s="239">
        <f>Commercial!BU32</f>
        <v>0</v>
      </c>
      <c r="BV164" s="239">
        <f>Commercial!BV32</f>
        <v>0</v>
      </c>
      <c r="BW164" s="239">
        <f>Commercial!BW32</f>
        <v>0</v>
      </c>
      <c r="BX164" s="239">
        <f>Commercial!BX32</f>
        <v>0</v>
      </c>
      <c r="BY164" s="239">
        <f>Commercial!BY32</f>
        <v>0</v>
      </c>
      <c r="BZ164" s="239">
        <f>Commercial!BZ32</f>
        <v>0</v>
      </c>
      <c r="CA164" s="239">
        <f>Commercial!CA32</f>
        <v>0</v>
      </c>
      <c r="CB164" s="239">
        <f>Commercial!CB32</f>
        <v>0</v>
      </c>
      <c r="CC164" s="239">
        <f>Commercial!CC32</f>
        <v>0</v>
      </c>
      <c r="CD164" s="239">
        <f>Commercial!CD32</f>
        <v>0</v>
      </c>
      <c r="CE164" s="239">
        <f>Commercial!CE32</f>
        <v>0</v>
      </c>
      <c r="CF164" s="239">
        <f>Commercial!CF32</f>
        <v>0</v>
      </c>
      <c r="CG164" s="239">
        <f>Commercial!CG32</f>
        <v>0</v>
      </c>
      <c r="CH164" s="239">
        <f>Commercial!CH32</f>
        <v>0</v>
      </c>
      <c r="CI164" s="239">
        <f>Commercial!CI32</f>
        <v>0</v>
      </c>
      <c r="CJ164" s="239">
        <f>Commercial!CJ32</f>
        <v>0</v>
      </c>
      <c r="CK164" s="239">
        <f>Commercial!CK32</f>
        <v>0</v>
      </c>
      <c r="CL164" s="239">
        <f>Commercial!CL32</f>
        <v>0</v>
      </c>
      <c r="CM164" s="239">
        <f>Commercial!CM32</f>
        <v>0</v>
      </c>
    </row>
    <row r="165" spans="2:91" s="84" customFormat="1" hidden="1" x14ac:dyDescent="0.2">
      <c r="B165" s="242">
        <f>Inputs!FH30</f>
        <v>0</v>
      </c>
      <c r="C165" s="240" t="str">
        <f>Inputs!$J$16</f>
        <v>EUR</v>
      </c>
      <c r="D165" s="240" t="s">
        <v>19</v>
      </c>
      <c r="E165" s="85">
        <f t="shared" si="151"/>
        <v>0</v>
      </c>
      <c r="F165" s="85">
        <f t="shared" si="151"/>
        <v>0</v>
      </c>
      <c r="G165" s="85">
        <f t="shared" si="151"/>
        <v>0</v>
      </c>
      <c r="H165" s="85">
        <f t="shared" si="151"/>
        <v>0</v>
      </c>
      <c r="I165" s="85">
        <f t="shared" si="151"/>
        <v>0</v>
      </c>
      <c r="J165" s="85"/>
      <c r="K165" s="85">
        <f t="shared" si="152"/>
        <v>0</v>
      </c>
      <c r="L165" s="85">
        <f t="shared" si="152"/>
        <v>0</v>
      </c>
      <c r="M165" s="85">
        <f t="shared" si="152"/>
        <v>0</v>
      </c>
      <c r="N165" s="85">
        <f t="shared" si="152"/>
        <v>0</v>
      </c>
      <c r="O165" s="85">
        <f t="shared" si="152"/>
        <v>0</v>
      </c>
      <c r="P165" s="85">
        <f t="shared" si="152"/>
        <v>0</v>
      </c>
      <c r="Q165" s="85">
        <f t="shared" si="152"/>
        <v>0</v>
      </c>
      <c r="R165" s="85">
        <f t="shared" si="152"/>
        <v>0</v>
      </c>
      <c r="S165" s="85">
        <f t="shared" si="152"/>
        <v>0</v>
      </c>
      <c r="T165" s="85">
        <f t="shared" si="152"/>
        <v>0</v>
      </c>
      <c r="U165" s="85">
        <f t="shared" si="153"/>
        <v>0</v>
      </c>
      <c r="V165" s="85">
        <f t="shared" si="153"/>
        <v>0</v>
      </c>
      <c r="W165" s="85">
        <f t="shared" si="153"/>
        <v>0</v>
      </c>
      <c r="X165" s="85">
        <f t="shared" si="153"/>
        <v>0</v>
      </c>
      <c r="Y165" s="85">
        <f t="shared" si="153"/>
        <v>0</v>
      </c>
      <c r="Z165" s="85">
        <f t="shared" si="153"/>
        <v>0</v>
      </c>
      <c r="AA165" s="85">
        <f t="shared" si="153"/>
        <v>0</v>
      </c>
      <c r="AB165" s="85">
        <f t="shared" si="153"/>
        <v>0</v>
      </c>
      <c r="AC165" s="85">
        <f t="shared" si="153"/>
        <v>0</v>
      </c>
      <c r="AD165" s="85">
        <f t="shared" si="153"/>
        <v>0</v>
      </c>
      <c r="AE165" s="85"/>
      <c r="AF165" s="239">
        <f>Commercial!AF33</f>
        <v>0</v>
      </c>
      <c r="AG165" s="239">
        <f>Commercial!AG33</f>
        <v>0</v>
      </c>
      <c r="AH165" s="239">
        <f>Commercial!AH33</f>
        <v>0</v>
      </c>
      <c r="AI165" s="239">
        <f>Commercial!AI33</f>
        <v>0</v>
      </c>
      <c r="AJ165" s="239">
        <f>Commercial!AJ33</f>
        <v>0</v>
      </c>
      <c r="AK165" s="239">
        <f>Commercial!AK33</f>
        <v>0</v>
      </c>
      <c r="AL165" s="239">
        <f>Commercial!AL33</f>
        <v>0</v>
      </c>
      <c r="AM165" s="239">
        <f>Commercial!AM33</f>
        <v>0</v>
      </c>
      <c r="AN165" s="239">
        <f>Commercial!AN33</f>
        <v>0</v>
      </c>
      <c r="AO165" s="239">
        <f>Commercial!AO33</f>
        <v>0</v>
      </c>
      <c r="AP165" s="239">
        <f>Commercial!AP33</f>
        <v>0</v>
      </c>
      <c r="AQ165" s="239">
        <f>Commercial!AQ33</f>
        <v>0</v>
      </c>
      <c r="AR165" s="239">
        <f>Commercial!AR33</f>
        <v>0</v>
      </c>
      <c r="AS165" s="239">
        <f>Commercial!AS33</f>
        <v>0</v>
      </c>
      <c r="AT165" s="239">
        <f>Commercial!AT33</f>
        <v>0</v>
      </c>
      <c r="AU165" s="239">
        <f>Commercial!AU33</f>
        <v>0</v>
      </c>
      <c r="AV165" s="239">
        <f>Commercial!AV33</f>
        <v>0</v>
      </c>
      <c r="AW165" s="239">
        <f>Commercial!AW33</f>
        <v>0</v>
      </c>
      <c r="AX165" s="239">
        <f>Commercial!AX33</f>
        <v>0</v>
      </c>
      <c r="AY165" s="239">
        <f>Commercial!AY33</f>
        <v>0</v>
      </c>
      <c r="AZ165" s="239">
        <f>Commercial!AZ33</f>
        <v>0</v>
      </c>
      <c r="BA165" s="239">
        <f>Commercial!BA33</f>
        <v>0</v>
      </c>
      <c r="BB165" s="239">
        <f>Commercial!BB33</f>
        <v>0</v>
      </c>
      <c r="BC165" s="239">
        <f>Commercial!BC33</f>
        <v>0</v>
      </c>
      <c r="BD165" s="239">
        <f>Commercial!BD33</f>
        <v>0</v>
      </c>
      <c r="BE165" s="239">
        <f>Commercial!BE33</f>
        <v>0</v>
      </c>
      <c r="BF165" s="239">
        <f>Commercial!BF33</f>
        <v>0</v>
      </c>
      <c r="BG165" s="239">
        <f>Commercial!BG33</f>
        <v>0</v>
      </c>
      <c r="BH165" s="239">
        <f>Commercial!BH33</f>
        <v>0</v>
      </c>
      <c r="BI165" s="239">
        <f>Commercial!BI33</f>
        <v>0</v>
      </c>
      <c r="BJ165" s="239">
        <f>Commercial!BJ33</f>
        <v>0</v>
      </c>
      <c r="BK165" s="239">
        <f>Commercial!BK33</f>
        <v>0</v>
      </c>
      <c r="BL165" s="239">
        <f>Commercial!BL33</f>
        <v>0</v>
      </c>
      <c r="BM165" s="239">
        <f>Commercial!BM33</f>
        <v>0</v>
      </c>
      <c r="BN165" s="239">
        <f>Commercial!BN33</f>
        <v>0</v>
      </c>
      <c r="BO165" s="239">
        <f>Commercial!BO33</f>
        <v>0</v>
      </c>
      <c r="BP165" s="239">
        <f>Commercial!BP33</f>
        <v>0</v>
      </c>
      <c r="BQ165" s="239">
        <f>Commercial!BQ33</f>
        <v>0</v>
      </c>
      <c r="BR165" s="239">
        <f>Commercial!BR33</f>
        <v>0</v>
      </c>
      <c r="BS165" s="239">
        <f>Commercial!BS33</f>
        <v>0</v>
      </c>
      <c r="BT165" s="239">
        <f>Commercial!BT33</f>
        <v>0</v>
      </c>
      <c r="BU165" s="239">
        <f>Commercial!BU33</f>
        <v>0</v>
      </c>
      <c r="BV165" s="239">
        <f>Commercial!BV33</f>
        <v>0</v>
      </c>
      <c r="BW165" s="239">
        <f>Commercial!BW33</f>
        <v>0</v>
      </c>
      <c r="BX165" s="239">
        <f>Commercial!BX33</f>
        <v>0</v>
      </c>
      <c r="BY165" s="239">
        <f>Commercial!BY33</f>
        <v>0</v>
      </c>
      <c r="BZ165" s="239">
        <f>Commercial!BZ33</f>
        <v>0</v>
      </c>
      <c r="CA165" s="239">
        <f>Commercial!CA33</f>
        <v>0</v>
      </c>
      <c r="CB165" s="239">
        <f>Commercial!CB33</f>
        <v>0</v>
      </c>
      <c r="CC165" s="239">
        <f>Commercial!CC33</f>
        <v>0</v>
      </c>
      <c r="CD165" s="239">
        <f>Commercial!CD33</f>
        <v>0</v>
      </c>
      <c r="CE165" s="239">
        <f>Commercial!CE33</f>
        <v>0</v>
      </c>
      <c r="CF165" s="239">
        <f>Commercial!CF33</f>
        <v>0</v>
      </c>
      <c r="CG165" s="239">
        <f>Commercial!CG33</f>
        <v>0</v>
      </c>
      <c r="CH165" s="239">
        <f>Commercial!CH33</f>
        <v>0</v>
      </c>
      <c r="CI165" s="239">
        <f>Commercial!CI33</f>
        <v>0</v>
      </c>
      <c r="CJ165" s="239">
        <f>Commercial!CJ33</f>
        <v>0</v>
      </c>
      <c r="CK165" s="239">
        <f>Commercial!CK33</f>
        <v>0</v>
      </c>
      <c r="CL165" s="239">
        <f>Commercial!CL33</f>
        <v>0</v>
      </c>
      <c r="CM165" s="239">
        <f>Commercial!CM33</f>
        <v>0</v>
      </c>
    </row>
    <row r="166" spans="2:91" s="84" customFormat="1" hidden="1" x14ac:dyDescent="0.2">
      <c r="B166" s="242">
        <f>Inputs!FH31</f>
        <v>0</v>
      </c>
      <c r="C166" s="240" t="str">
        <f>Inputs!$J$16</f>
        <v>EUR</v>
      </c>
      <c r="D166" s="240" t="s">
        <v>19</v>
      </c>
      <c r="E166" s="85">
        <f t="shared" si="151"/>
        <v>0</v>
      </c>
      <c r="F166" s="85">
        <f t="shared" si="151"/>
        <v>0</v>
      </c>
      <c r="G166" s="85">
        <f t="shared" si="151"/>
        <v>0</v>
      </c>
      <c r="H166" s="85">
        <f t="shared" si="151"/>
        <v>0</v>
      </c>
      <c r="I166" s="85">
        <f t="shared" si="151"/>
        <v>0</v>
      </c>
      <c r="J166" s="85"/>
      <c r="K166" s="85">
        <f t="shared" si="152"/>
        <v>0</v>
      </c>
      <c r="L166" s="85">
        <f t="shared" si="152"/>
        <v>0</v>
      </c>
      <c r="M166" s="85">
        <f t="shared" si="152"/>
        <v>0</v>
      </c>
      <c r="N166" s="85">
        <f t="shared" si="152"/>
        <v>0</v>
      </c>
      <c r="O166" s="85">
        <f t="shared" si="152"/>
        <v>0</v>
      </c>
      <c r="P166" s="85">
        <f t="shared" si="152"/>
        <v>0</v>
      </c>
      <c r="Q166" s="85">
        <f t="shared" si="152"/>
        <v>0</v>
      </c>
      <c r="R166" s="85">
        <f t="shared" si="152"/>
        <v>0</v>
      </c>
      <c r="S166" s="85">
        <f t="shared" si="152"/>
        <v>0</v>
      </c>
      <c r="T166" s="85">
        <f t="shared" si="152"/>
        <v>0</v>
      </c>
      <c r="U166" s="85">
        <f t="shared" si="153"/>
        <v>0</v>
      </c>
      <c r="V166" s="85">
        <f t="shared" si="153"/>
        <v>0</v>
      </c>
      <c r="W166" s="85">
        <f t="shared" si="153"/>
        <v>0</v>
      </c>
      <c r="X166" s="85">
        <f t="shared" si="153"/>
        <v>0</v>
      </c>
      <c r="Y166" s="85">
        <f t="shared" si="153"/>
        <v>0</v>
      </c>
      <c r="Z166" s="85">
        <f t="shared" si="153"/>
        <v>0</v>
      </c>
      <c r="AA166" s="85">
        <f t="shared" si="153"/>
        <v>0</v>
      </c>
      <c r="AB166" s="85">
        <f t="shared" si="153"/>
        <v>0</v>
      </c>
      <c r="AC166" s="85">
        <f t="shared" si="153"/>
        <v>0</v>
      </c>
      <c r="AD166" s="85">
        <f t="shared" si="153"/>
        <v>0</v>
      </c>
      <c r="AE166" s="85"/>
      <c r="AF166" s="239">
        <f>Commercial!AF34</f>
        <v>0</v>
      </c>
      <c r="AG166" s="239">
        <f>Commercial!AG34</f>
        <v>0</v>
      </c>
      <c r="AH166" s="239">
        <f>Commercial!AH34</f>
        <v>0</v>
      </c>
      <c r="AI166" s="239">
        <f>Commercial!AI34</f>
        <v>0</v>
      </c>
      <c r="AJ166" s="239">
        <f>Commercial!AJ34</f>
        <v>0</v>
      </c>
      <c r="AK166" s="239">
        <f>Commercial!AK34</f>
        <v>0</v>
      </c>
      <c r="AL166" s="239">
        <f>Commercial!AL34</f>
        <v>0</v>
      </c>
      <c r="AM166" s="239">
        <f>Commercial!AM34</f>
        <v>0</v>
      </c>
      <c r="AN166" s="239">
        <f>Commercial!AN34</f>
        <v>0</v>
      </c>
      <c r="AO166" s="239">
        <f>Commercial!AO34</f>
        <v>0</v>
      </c>
      <c r="AP166" s="239">
        <f>Commercial!AP34</f>
        <v>0</v>
      </c>
      <c r="AQ166" s="239">
        <f>Commercial!AQ34</f>
        <v>0</v>
      </c>
      <c r="AR166" s="239">
        <f>Commercial!AR34</f>
        <v>0</v>
      </c>
      <c r="AS166" s="239">
        <f>Commercial!AS34</f>
        <v>0</v>
      </c>
      <c r="AT166" s="239">
        <f>Commercial!AT34</f>
        <v>0</v>
      </c>
      <c r="AU166" s="239">
        <f>Commercial!AU34</f>
        <v>0</v>
      </c>
      <c r="AV166" s="239">
        <f>Commercial!AV34</f>
        <v>0</v>
      </c>
      <c r="AW166" s="239">
        <f>Commercial!AW34</f>
        <v>0</v>
      </c>
      <c r="AX166" s="239">
        <f>Commercial!AX34</f>
        <v>0</v>
      </c>
      <c r="AY166" s="239">
        <f>Commercial!AY34</f>
        <v>0</v>
      </c>
      <c r="AZ166" s="239">
        <f>Commercial!AZ34</f>
        <v>0</v>
      </c>
      <c r="BA166" s="239">
        <f>Commercial!BA34</f>
        <v>0</v>
      </c>
      <c r="BB166" s="239">
        <f>Commercial!BB34</f>
        <v>0</v>
      </c>
      <c r="BC166" s="239">
        <f>Commercial!BC34</f>
        <v>0</v>
      </c>
      <c r="BD166" s="239">
        <f>Commercial!BD34</f>
        <v>0</v>
      </c>
      <c r="BE166" s="239">
        <f>Commercial!BE34</f>
        <v>0</v>
      </c>
      <c r="BF166" s="239">
        <f>Commercial!BF34</f>
        <v>0</v>
      </c>
      <c r="BG166" s="239">
        <f>Commercial!BG34</f>
        <v>0</v>
      </c>
      <c r="BH166" s="239">
        <f>Commercial!BH34</f>
        <v>0</v>
      </c>
      <c r="BI166" s="239">
        <f>Commercial!BI34</f>
        <v>0</v>
      </c>
      <c r="BJ166" s="239">
        <f>Commercial!BJ34</f>
        <v>0</v>
      </c>
      <c r="BK166" s="239">
        <f>Commercial!BK34</f>
        <v>0</v>
      </c>
      <c r="BL166" s="239">
        <f>Commercial!BL34</f>
        <v>0</v>
      </c>
      <c r="BM166" s="239">
        <f>Commercial!BM34</f>
        <v>0</v>
      </c>
      <c r="BN166" s="239">
        <f>Commercial!BN34</f>
        <v>0</v>
      </c>
      <c r="BO166" s="239">
        <f>Commercial!BO34</f>
        <v>0</v>
      </c>
      <c r="BP166" s="239">
        <f>Commercial!BP34</f>
        <v>0</v>
      </c>
      <c r="BQ166" s="239">
        <f>Commercial!BQ34</f>
        <v>0</v>
      </c>
      <c r="BR166" s="239">
        <f>Commercial!BR34</f>
        <v>0</v>
      </c>
      <c r="BS166" s="239">
        <f>Commercial!BS34</f>
        <v>0</v>
      </c>
      <c r="BT166" s="239">
        <f>Commercial!BT34</f>
        <v>0</v>
      </c>
      <c r="BU166" s="239">
        <f>Commercial!BU34</f>
        <v>0</v>
      </c>
      <c r="BV166" s="239">
        <f>Commercial!BV34</f>
        <v>0</v>
      </c>
      <c r="BW166" s="239">
        <f>Commercial!BW34</f>
        <v>0</v>
      </c>
      <c r="BX166" s="239">
        <f>Commercial!BX34</f>
        <v>0</v>
      </c>
      <c r="BY166" s="239">
        <f>Commercial!BY34</f>
        <v>0</v>
      </c>
      <c r="BZ166" s="239">
        <f>Commercial!BZ34</f>
        <v>0</v>
      </c>
      <c r="CA166" s="239">
        <f>Commercial!CA34</f>
        <v>0</v>
      </c>
      <c r="CB166" s="239">
        <f>Commercial!CB34</f>
        <v>0</v>
      </c>
      <c r="CC166" s="239">
        <f>Commercial!CC34</f>
        <v>0</v>
      </c>
      <c r="CD166" s="239">
        <f>Commercial!CD34</f>
        <v>0</v>
      </c>
      <c r="CE166" s="239">
        <f>Commercial!CE34</f>
        <v>0</v>
      </c>
      <c r="CF166" s="239">
        <f>Commercial!CF34</f>
        <v>0</v>
      </c>
      <c r="CG166" s="239">
        <f>Commercial!CG34</f>
        <v>0</v>
      </c>
      <c r="CH166" s="239">
        <f>Commercial!CH34</f>
        <v>0</v>
      </c>
      <c r="CI166" s="239">
        <f>Commercial!CI34</f>
        <v>0</v>
      </c>
      <c r="CJ166" s="239">
        <f>Commercial!CJ34</f>
        <v>0</v>
      </c>
      <c r="CK166" s="239">
        <f>Commercial!CK34</f>
        <v>0</v>
      </c>
      <c r="CL166" s="239">
        <f>Commercial!CL34</f>
        <v>0</v>
      </c>
      <c r="CM166" s="239">
        <f>Commercial!CM34</f>
        <v>0</v>
      </c>
    </row>
    <row r="167" spans="2:91" s="84" customFormat="1" hidden="1" x14ac:dyDescent="0.2">
      <c r="B167" s="242">
        <f>Inputs!FH32</f>
        <v>0</v>
      </c>
      <c r="C167" s="240" t="str">
        <f>Inputs!$J$16</f>
        <v>EUR</v>
      </c>
      <c r="D167" s="240" t="s">
        <v>19</v>
      </c>
      <c r="E167" s="85">
        <f t="shared" si="151"/>
        <v>0</v>
      </c>
      <c r="F167" s="85">
        <f t="shared" si="151"/>
        <v>0</v>
      </c>
      <c r="G167" s="85">
        <f t="shared" si="151"/>
        <v>0</v>
      </c>
      <c r="H167" s="85">
        <f t="shared" si="151"/>
        <v>0</v>
      </c>
      <c r="I167" s="85">
        <f t="shared" si="151"/>
        <v>0</v>
      </c>
      <c r="J167" s="85"/>
      <c r="K167" s="85">
        <f t="shared" si="152"/>
        <v>0</v>
      </c>
      <c r="L167" s="85">
        <f t="shared" si="152"/>
        <v>0</v>
      </c>
      <c r="M167" s="85">
        <f t="shared" si="152"/>
        <v>0</v>
      </c>
      <c r="N167" s="85">
        <f t="shared" si="152"/>
        <v>0</v>
      </c>
      <c r="O167" s="85">
        <f t="shared" si="152"/>
        <v>0</v>
      </c>
      <c r="P167" s="85">
        <f t="shared" si="152"/>
        <v>0</v>
      </c>
      <c r="Q167" s="85">
        <f t="shared" si="152"/>
        <v>0</v>
      </c>
      <c r="R167" s="85">
        <f t="shared" si="152"/>
        <v>0</v>
      </c>
      <c r="S167" s="85">
        <f t="shared" si="152"/>
        <v>0</v>
      </c>
      <c r="T167" s="85">
        <f t="shared" si="152"/>
        <v>0</v>
      </c>
      <c r="U167" s="85">
        <f t="shared" si="153"/>
        <v>0</v>
      </c>
      <c r="V167" s="85">
        <f t="shared" si="153"/>
        <v>0</v>
      </c>
      <c r="W167" s="85">
        <f t="shared" si="153"/>
        <v>0</v>
      </c>
      <c r="X167" s="85">
        <f t="shared" si="153"/>
        <v>0</v>
      </c>
      <c r="Y167" s="85">
        <f t="shared" si="153"/>
        <v>0</v>
      </c>
      <c r="Z167" s="85">
        <f t="shared" si="153"/>
        <v>0</v>
      </c>
      <c r="AA167" s="85">
        <f t="shared" si="153"/>
        <v>0</v>
      </c>
      <c r="AB167" s="85">
        <f t="shared" si="153"/>
        <v>0</v>
      </c>
      <c r="AC167" s="85">
        <f t="shared" si="153"/>
        <v>0</v>
      </c>
      <c r="AD167" s="85">
        <f t="shared" si="153"/>
        <v>0</v>
      </c>
      <c r="AE167" s="85"/>
      <c r="AF167" s="239">
        <f>Commercial!AF35</f>
        <v>0</v>
      </c>
      <c r="AG167" s="239">
        <f>Commercial!AG35</f>
        <v>0</v>
      </c>
      <c r="AH167" s="239">
        <f>Commercial!AH35</f>
        <v>0</v>
      </c>
      <c r="AI167" s="239">
        <f>Commercial!AI35</f>
        <v>0</v>
      </c>
      <c r="AJ167" s="239">
        <f>Commercial!AJ35</f>
        <v>0</v>
      </c>
      <c r="AK167" s="239">
        <f>Commercial!AK35</f>
        <v>0</v>
      </c>
      <c r="AL167" s="239">
        <f>Commercial!AL35</f>
        <v>0</v>
      </c>
      <c r="AM167" s="239">
        <f>Commercial!AM35</f>
        <v>0</v>
      </c>
      <c r="AN167" s="239">
        <f>Commercial!AN35</f>
        <v>0</v>
      </c>
      <c r="AO167" s="239">
        <f>Commercial!AO35</f>
        <v>0</v>
      </c>
      <c r="AP167" s="239">
        <f>Commercial!AP35</f>
        <v>0</v>
      </c>
      <c r="AQ167" s="239">
        <f>Commercial!AQ35</f>
        <v>0</v>
      </c>
      <c r="AR167" s="239">
        <f>Commercial!AR35</f>
        <v>0</v>
      </c>
      <c r="AS167" s="239">
        <f>Commercial!AS35</f>
        <v>0</v>
      </c>
      <c r="AT167" s="239">
        <f>Commercial!AT35</f>
        <v>0</v>
      </c>
      <c r="AU167" s="239">
        <f>Commercial!AU35</f>
        <v>0</v>
      </c>
      <c r="AV167" s="239">
        <f>Commercial!AV35</f>
        <v>0</v>
      </c>
      <c r="AW167" s="239">
        <f>Commercial!AW35</f>
        <v>0</v>
      </c>
      <c r="AX167" s="239">
        <f>Commercial!AX35</f>
        <v>0</v>
      </c>
      <c r="AY167" s="239">
        <f>Commercial!AY35</f>
        <v>0</v>
      </c>
      <c r="AZ167" s="239">
        <f>Commercial!AZ35</f>
        <v>0</v>
      </c>
      <c r="BA167" s="239">
        <f>Commercial!BA35</f>
        <v>0</v>
      </c>
      <c r="BB167" s="239">
        <f>Commercial!BB35</f>
        <v>0</v>
      </c>
      <c r="BC167" s="239">
        <f>Commercial!BC35</f>
        <v>0</v>
      </c>
      <c r="BD167" s="239">
        <f>Commercial!BD35</f>
        <v>0</v>
      </c>
      <c r="BE167" s="239">
        <f>Commercial!BE35</f>
        <v>0</v>
      </c>
      <c r="BF167" s="239">
        <f>Commercial!BF35</f>
        <v>0</v>
      </c>
      <c r="BG167" s="239">
        <f>Commercial!BG35</f>
        <v>0</v>
      </c>
      <c r="BH167" s="239">
        <f>Commercial!BH35</f>
        <v>0</v>
      </c>
      <c r="BI167" s="239">
        <f>Commercial!BI35</f>
        <v>0</v>
      </c>
      <c r="BJ167" s="239">
        <f>Commercial!BJ35</f>
        <v>0</v>
      </c>
      <c r="BK167" s="239">
        <f>Commercial!BK35</f>
        <v>0</v>
      </c>
      <c r="BL167" s="239">
        <f>Commercial!BL35</f>
        <v>0</v>
      </c>
      <c r="BM167" s="239">
        <f>Commercial!BM35</f>
        <v>0</v>
      </c>
      <c r="BN167" s="239">
        <f>Commercial!BN35</f>
        <v>0</v>
      </c>
      <c r="BO167" s="239">
        <f>Commercial!BO35</f>
        <v>0</v>
      </c>
      <c r="BP167" s="239">
        <f>Commercial!BP35</f>
        <v>0</v>
      </c>
      <c r="BQ167" s="239">
        <f>Commercial!BQ35</f>
        <v>0</v>
      </c>
      <c r="BR167" s="239">
        <f>Commercial!BR35</f>
        <v>0</v>
      </c>
      <c r="BS167" s="239">
        <f>Commercial!BS35</f>
        <v>0</v>
      </c>
      <c r="BT167" s="239">
        <f>Commercial!BT35</f>
        <v>0</v>
      </c>
      <c r="BU167" s="239">
        <f>Commercial!BU35</f>
        <v>0</v>
      </c>
      <c r="BV167" s="239">
        <f>Commercial!BV35</f>
        <v>0</v>
      </c>
      <c r="BW167" s="239">
        <f>Commercial!BW35</f>
        <v>0</v>
      </c>
      <c r="BX167" s="239">
        <f>Commercial!BX35</f>
        <v>0</v>
      </c>
      <c r="BY167" s="239">
        <f>Commercial!BY35</f>
        <v>0</v>
      </c>
      <c r="BZ167" s="239">
        <f>Commercial!BZ35</f>
        <v>0</v>
      </c>
      <c r="CA167" s="239">
        <f>Commercial!CA35</f>
        <v>0</v>
      </c>
      <c r="CB167" s="239">
        <f>Commercial!CB35</f>
        <v>0</v>
      </c>
      <c r="CC167" s="239">
        <f>Commercial!CC35</f>
        <v>0</v>
      </c>
      <c r="CD167" s="239">
        <f>Commercial!CD35</f>
        <v>0</v>
      </c>
      <c r="CE167" s="239">
        <f>Commercial!CE35</f>
        <v>0</v>
      </c>
      <c r="CF167" s="239">
        <f>Commercial!CF35</f>
        <v>0</v>
      </c>
      <c r="CG167" s="239">
        <f>Commercial!CG35</f>
        <v>0</v>
      </c>
      <c r="CH167" s="239">
        <f>Commercial!CH35</f>
        <v>0</v>
      </c>
      <c r="CI167" s="239">
        <f>Commercial!CI35</f>
        <v>0</v>
      </c>
      <c r="CJ167" s="239">
        <f>Commercial!CJ35</f>
        <v>0</v>
      </c>
      <c r="CK167" s="239">
        <f>Commercial!CK35</f>
        <v>0</v>
      </c>
      <c r="CL167" s="239">
        <f>Commercial!CL35</f>
        <v>0</v>
      </c>
      <c r="CM167" s="239">
        <f>Commercial!CM35</f>
        <v>0</v>
      </c>
    </row>
    <row r="168" spans="2:91" s="84" customFormat="1" hidden="1" x14ac:dyDescent="0.2">
      <c r="B168" s="242">
        <f>Inputs!FH33</f>
        <v>0</v>
      </c>
      <c r="C168" s="240" t="str">
        <f>Inputs!$J$16</f>
        <v>EUR</v>
      </c>
      <c r="D168" s="240" t="s">
        <v>19</v>
      </c>
      <c r="E168" s="85">
        <f t="shared" si="151"/>
        <v>0</v>
      </c>
      <c r="F168" s="85">
        <f t="shared" si="151"/>
        <v>0</v>
      </c>
      <c r="G168" s="85">
        <f t="shared" si="151"/>
        <v>0</v>
      </c>
      <c r="H168" s="85">
        <f t="shared" si="151"/>
        <v>0</v>
      </c>
      <c r="I168" s="85">
        <f t="shared" si="151"/>
        <v>0</v>
      </c>
      <c r="J168" s="85"/>
      <c r="K168" s="85">
        <f t="shared" si="152"/>
        <v>0</v>
      </c>
      <c r="L168" s="85">
        <f t="shared" si="152"/>
        <v>0</v>
      </c>
      <c r="M168" s="85">
        <f t="shared" si="152"/>
        <v>0</v>
      </c>
      <c r="N168" s="85">
        <f t="shared" si="152"/>
        <v>0</v>
      </c>
      <c r="O168" s="85">
        <f t="shared" si="152"/>
        <v>0</v>
      </c>
      <c r="P168" s="85">
        <f t="shared" si="152"/>
        <v>0</v>
      </c>
      <c r="Q168" s="85">
        <f t="shared" si="152"/>
        <v>0</v>
      </c>
      <c r="R168" s="85">
        <f t="shared" si="152"/>
        <v>0</v>
      </c>
      <c r="S168" s="85">
        <f t="shared" si="152"/>
        <v>0</v>
      </c>
      <c r="T168" s="85">
        <f t="shared" si="152"/>
        <v>0</v>
      </c>
      <c r="U168" s="85">
        <f t="shared" si="153"/>
        <v>0</v>
      </c>
      <c r="V168" s="85">
        <f t="shared" si="153"/>
        <v>0</v>
      </c>
      <c r="W168" s="85">
        <f t="shared" si="153"/>
        <v>0</v>
      </c>
      <c r="X168" s="85">
        <f t="shared" si="153"/>
        <v>0</v>
      </c>
      <c r="Y168" s="85">
        <f t="shared" si="153"/>
        <v>0</v>
      </c>
      <c r="Z168" s="85">
        <f t="shared" si="153"/>
        <v>0</v>
      </c>
      <c r="AA168" s="85">
        <f t="shared" si="153"/>
        <v>0</v>
      </c>
      <c r="AB168" s="85">
        <f t="shared" si="153"/>
        <v>0</v>
      </c>
      <c r="AC168" s="85">
        <f t="shared" si="153"/>
        <v>0</v>
      </c>
      <c r="AD168" s="85">
        <f t="shared" si="153"/>
        <v>0</v>
      </c>
      <c r="AE168" s="85"/>
      <c r="AF168" s="239">
        <f>Commercial!AF36</f>
        <v>0</v>
      </c>
      <c r="AG168" s="239">
        <f>Commercial!AG36</f>
        <v>0</v>
      </c>
      <c r="AH168" s="239">
        <f>Commercial!AH36</f>
        <v>0</v>
      </c>
      <c r="AI168" s="239">
        <f>Commercial!AI36</f>
        <v>0</v>
      </c>
      <c r="AJ168" s="239">
        <f>Commercial!AJ36</f>
        <v>0</v>
      </c>
      <c r="AK168" s="239">
        <f>Commercial!AK36</f>
        <v>0</v>
      </c>
      <c r="AL168" s="239">
        <f>Commercial!AL36</f>
        <v>0</v>
      </c>
      <c r="AM168" s="239">
        <f>Commercial!AM36</f>
        <v>0</v>
      </c>
      <c r="AN168" s="239">
        <f>Commercial!AN36</f>
        <v>0</v>
      </c>
      <c r="AO168" s="239">
        <f>Commercial!AO36</f>
        <v>0</v>
      </c>
      <c r="AP168" s="239">
        <f>Commercial!AP36</f>
        <v>0</v>
      </c>
      <c r="AQ168" s="239">
        <f>Commercial!AQ36</f>
        <v>0</v>
      </c>
      <c r="AR168" s="239">
        <f>Commercial!AR36</f>
        <v>0</v>
      </c>
      <c r="AS168" s="239">
        <f>Commercial!AS36</f>
        <v>0</v>
      </c>
      <c r="AT168" s="239">
        <f>Commercial!AT36</f>
        <v>0</v>
      </c>
      <c r="AU168" s="239">
        <f>Commercial!AU36</f>
        <v>0</v>
      </c>
      <c r="AV168" s="239">
        <f>Commercial!AV36</f>
        <v>0</v>
      </c>
      <c r="AW168" s="239">
        <f>Commercial!AW36</f>
        <v>0</v>
      </c>
      <c r="AX168" s="239">
        <f>Commercial!AX36</f>
        <v>0</v>
      </c>
      <c r="AY168" s="239">
        <f>Commercial!AY36</f>
        <v>0</v>
      </c>
      <c r="AZ168" s="239">
        <f>Commercial!AZ36</f>
        <v>0</v>
      </c>
      <c r="BA168" s="239">
        <f>Commercial!BA36</f>
        <v>0</v>
      </c>
      <c r="BB168" s="239">
        <f>Commercial!BB36</f>
        <v>0</v>
      </c>
      <c r="BC168" s="239">
        <f>Commercial!BC36</f>
        <v>0</v>
      </c>
      <c r="BD168" s="239">
        <f>Commercial!BD36</f>
        <v>0</v>
      </c>
      <c r="BE168" s="239">
        <f>Commercial!BE36</f>
        <v>0</v>
      </c>
      <c r="BF168" s="239">
        <f>Commercial!BF36</f>
        <v>0</v>
      </c>
      <c r="BG168" s="239">
        <f>Commercial!BG36</f>
        <v>0</v>
      </c>
      <c r="BH168" s="239">
        <f>Commercial!BH36</f>
        <v>0</v>
      </c>
      <c r="BI168" s="239">
        <f>Commercial!BI36</f>
        <v>0</v>
      </c>
      <c r="BJ168" s="239">
        <f>Commercial!BJ36</f>
        <v>0</v>
      </c>
      <c r="BK168" s="239">
        <f>Commercial!BK36</f>
        <v>0</v>
      </c>
      <c r="BL168" s="239">
        <f>Commercial!BL36</f>
        <v>0</v>
      </c>
      <c r="BM168" s="239">
        <f>Commercial!BM36</f>
        <v>0</v>
      </c>
      <c r="BN168" s="239">
        <f>Commercial!BN36</f>
        <v>0</v>
      </c>
      <c r="BO168" s="239">
        <f>Commercial!BO36</f>
        <v>0</v>
      </c>
      <c r="BP168" s="239">
        <f>Commercial!BP36</f>
        <v>0</v>
      </c>
      <c r="BQ168" s="239">
        <f>Commercial!BQ36</f>
        <v>0</v>
      </c>
      <c r="BR168" s="239">
        <f>Commercial!BR36</f>
        <v>0</v>
      </c>
      <c r="BS168" s="239">
        <f>Commercial!BS36</f>
        <v>0</v>
      </c>
      <c r="BT168" s="239">
        <f>Commercial!BT36</f>
        <v>0</v>
      </c>
      <c r="BU168" s="239">
        <f>Commercial!BU36</f>
        <v>0</v>
      </c>
      <c r="BV168" s="239">
        <f>Commercial!BV36</f>
        <v>0</v>
      </c>
      <c r="BW168" s="239">
        <f>Commercial!BW36</f>
        <v>0</v>
      </c>
      <c r="BX168" s="239">
        <f>Commercial!BX36</f>
        <v>0</v>
      </c>
      <c r="BY168" s="239">
        <f>Commercial!BY36</f>
        <v>0</v>
      </c>
      <c r="BZ168" s="239">
        <f>Commercial!BZ36</f>
        <v>0</v>
      </c>
      <c r="CA168" s="239">
        <f>Commercial!CA36</f>
        <v>0</v>
      </c>
      <c r="CB168" s="239">
        <f>Commercial!CB36</f>
        <v>0</v>
      </c>
      <c r="CC168" s="239">
        <f>Commercial!CC36</f>
        <v>0</v>
      </c>
      <c r="CD168" s="239">
        <f>Commercial!CD36</f>
        <v>0</v>
      </c>
      <c r="CE168" s="239">
        <f>Commercial!CE36</f>
        <v>0</v>
      </c>
      <c r="CF168" s="239">
        <f>Commercial!CF36</f>
        <v>0</v>
      </c>
      <c r="CG168" s="239">
        <f>Commercial!CG36</f>
        <v>0</v>
      </c>
      <c r="CH168" s="239">
        <f>Commercial!CH36</f>
        <v>0</v>
      </c>
      <c r="CI168" s="239">
        <f>Commercial!CI36</f>
        <v>0</v>
      </c>
      <c r="CJ168" s="239">
        <f>Commercial!CJ36</f>
        <v>0</v>
      </c>
      <c r="CK168" s="239">
        <f>Commercial!CK36</f>
        <v>0</v>
      </c>
      <c r="CL168" s="239">
        <f>Commercial!CL36</f>
        <v>0</v>
      </c>
      <c r="CM168" s="239">
        <f>Commercial!CM36</f>
        <v>0</v>
      </c>
    </row>
    <row r="169" spans="2:91" x14ac:dyDescent="0.2">
      <c r="B169" s="196" t="s">
        <v>360</v>
      </c>
      <c r="C169" s="19" t="str">
        <f>Inputs!$J$16</f>
        <v>EUR</v>
      </c>
      <c r="D169" s="19" t="s">
        <v>19</v>
      </c>
      <c r="E169" s="27">
        <f t="shared" ca="1" si="151"/>
        <v>0</v>
      </c>
      <c r="F169" s="27">
        <f t="shared" ca="1" si="151"/>
        <v>0</v>
      </c>
      <c r="G169" s="27">
        <f t="shared" ca="1" si="151"/>
        <v>0</v>
      </c>
      <c r="H169" s="27">
        <f t="shared" ca="1" si="151"/>
        <v>0</v>
      </c>
      <c r="I169" s="27">
        <f t="shared" ca="1" si="151"/>
        <v>0</v>
      </c>
      <c r="J169" s="27"/>
      <c r="K169" s="27">
        <f t="shared" si="152"/>
        <v>0</v>
      </c>
      <c r="L169" s="27">
        <f t="shared" si="152"/>
        <v>0</v>
      </c>
      <c r="M169" s="27">
        <f t="shared" ca="1" si="152"/>
        <v>0</v>
      </c>
      <c r="N169" s="27">
        <f t="shared" ca="1" si="152"/>
        <v>0</v>
      </c>
      <c r="O169" s="27">
        <f t="shared" ca="1" si="152"/>
        <v>0</v>
      </c>
      <c r="P169" s="27">
        <f t="shared" ca="1" si="152"/>
        <v>0</v>
      </c>
      <c r="Q169" s="27">
        <f t="shared" ca="1" si="152"/>
        <v>0</v>
      </c>
      <c r="R169" s="27">
        <f t="shared" ca="1" si="152"/>
        <v>0</v>
      </c>
      <c r="S169" s="27">
        <f t="shared" ca="1" si="152"/>
        <v>0</v>
      </c>
      <c r="T169" s="27">
        <f t="shared" ca="1" si="152"/>
        <v>0</v>
      </c>
      <c r="U169" s="27">
        <f t="shared" ca="1" si="153"/>
        <v>0</v>
      </c>
      <c r="V169" s="27">
        <f t="shared" ca="1" si="153"/>
        <v>0</v>
      </c>
      <c r="W169" s="27">
        <f t="shared" ca="1" si="153"/>
        <v>0</v>
      </c>
      <c r="X169" s="27">
        <f t="shared" ca="1" si="153"/>
        <v>0</v>
      </c>
      <c r="Y169" s="27">
        <f t="shared" ca="1" si="153"/>
        <v>0</v>
      </c>
      <c r="Z169" s="27">
        <f t="shared" ca="1" si="153"/>
        <v>0</v>
      </c>
      <c r="AA169" s="27">
        <f t="shared" ca="1" si="153"/>
        <v>0</v>
      </c>
      <c r="AB169" s="27">
        <f t="shared" ca="1" si="153"/>
        <v>0</v>
      </c>
      <c r="AC169" s="27">
        <f t="shared" ca="1" si="153"/>
        <v>0</v>
      </c>
      <c r="AD169" s="27">
        <f t="shared" ca="1" si="153"/>
        <v>0</v>
      </c>
      <c r="AE169" s="27"/>
      <c r="AF169" s="26">
        <f>-Taxes!AF63</f>
        <v>0</v>
      </c>
      <c r="AG169" s="26">
        <f>-Taxes!AG63</f>
        <v>0</v>
      </c>
      <c r="AH169" s="26">
        <f>-Taxes!AH63</f>
        <v>0</v>
      </c>
      <c r="AI169" s="26">
        <f>-Taxes!AI63</f>
        <v>0</v>
      </c>
      <c r="AJ169" s="26">
        <f>-Taxes!AJ63</f>
        <v>0</v>
      </c>
      <c r="AK169" s="26">
        <f>-Taxes!AK63</f>
        <v>0</v>
      </c>
      <c r="AL169" s="26">
        <f>-Taxes!AL63</f>
        <v>0</v>
      </c>
      <c r="AM169" s="26">
        <f>-Taxes!AM63</f>
        <v>0</v>
      </c>
      <c r="AN169" s="26">
        <f ca="1">-Taxes!AN63</f>
        <v>0</v>
      </c>
      <c r="AO169" s="26">
        <f ca="1">-Taxes!AO63</f>
        <v>0</v>
      </c>
      <c r="AP169" s="26">
        <f ca="1">-Taxes!AP63</f>
        <v>0</v>
      </c>
      <c r="AQ169" s="26">
        <f ca="1">-Taxes!AQ63</f>
        <v>0</v>
      </c>
      <c r="AR169" s="26">
        <f ca="1">-Taxes!AR63</f>
        <v>0</v>
      </c>
      <c r="AS169" s="26">
        <f ca="1">-Taxes!AS63</f>
        <v>0</v>
      </c>
      <c r="AT169" s="26">
        <f ca="1">-Taxes!AT63</f>
        <v>0</v>
      </c>
      <c r="AU169" s="26">
        <f ca="1">-Taxes!AU63</f>
        <v>0</v>
      </c>
      <c r="AV169" s="26">
        <f ca="1">-Taxes!AV63</f>
        <v>0</v>
      </c>
      <c r="AW169" s="26">
        <f ca="1">-Taxes!AW63</f>
        <v>0</v>
      </c>
      <c r="AX169" s="26">
        <f ca="1">-Taxes!AX63</f>
        <v>0</v>
      </c>
      <c r="AY169" s="26">
        <f ca="1">-Taxes!AY63</f>
        <v>0</v>
      </c>
      <c r="AZ169" s="26">
        <f ca="1">-Taxes!AZ63</f>
        <v>0</v>
      </c>
      <c r="BA169" s="26">
        <f ca="1">-Taxes!BA63</f>
        <v>0</v>
      </c>
      <c r="BB169" s="26">
        <f ca="1">-Taxes!BB63</f>
        <v>0</v>
      </c>
      <c r="BC169" s="26">
        <f ca="1">-Taxes!BC63</f>
        <v>0</v>
      </c>
      <c r="BD169" s="26">
        <f ca="1">-Taxes!BD63</f>
        <v>0</v>
      </c>
      <c r="BE169" s="26">
        <f ca="1">-Taxes!BE63</f>
        <v>0</v>
      </c>
      <c r="BF169" s="26">
        <f ca="1">-Taxes!BF63</f>
        <v>0</v>
      </c>
      <c r="BG169" s="26">
        <f ca="1">-Taxes!BG63</f>
        <v>0</v>
      </c>
      <c r="BH169" s="26">
        <f ca="1">-Taxes!BH63</f>
        <v>0</v>
      </c>
      <c r="BI169" s="26">
        <f ca="1">-Taxes!BI63</f>
        <v>0</v>
      </c>
      <c r="BJ169" s="26">
        <f ca="1">-Taxes!BJ63</f>
        <v>0</v>
      </c>
      <c r="BK169" s="26">
        <f ca="1">-Taxes!BK63</f>
        <v>0</v>
      </c>
      <c r="BL169" s="26">
        <f ca="1">-Taxes!BL63</f>
        <v>0</v>
      </c>
      <c r="BM169" s="26">
        <f ca="1">-Taxes!BM63</f>
        <v>0</v>
      </c>
      <c r="BN169" s="26">
        <f ca="1">-Taxes!BN63</f>
        <v>0</v>
      </c>
      <c r="BO169" s="26">
        <f ca="1">-Taxes!BO63</f>
        <v>0</v>
      </c>
      <c r="BP169" s="26">
        <f ca="1">-Taxes!BP63</f>
        <v>0</v>
      </c>
      <c r="BQ169" s="26">
        <f ca="1">-Taxes!BQ63</f>
        <v>0</v>
      </c>
      <c r="BR169" s="26">
        <f ca="1">-Taxes!BR63</f>
        <v>0</v>
      </c>
      <c r="BS169" s="26">
        <f ca="1">-Taxes!BS63</f>
        <v>0</v>
      </c>
      <c r="BT169" s="26">
        <f ca="1">-Taxes!BT63</f>
        <v>0</v>
      </c>
      <c r="BU169" s="26">
        <f ca="1">-Taxes!BU63</f>
        <v>0</v>
      </c>
      <c r="BV169" s="26">
        <f ca="1">-Taxes!BV63</f>
        <v>0</v>
      </c>
      <c r="BW169" s="26">
        <f ca="1">-Taxes!BW63</f>
        <v>0</v>
      </c>
      <c r="BX169" s="26">
        <f ca="1">-Taxes!BX63</f>
        <v>0</v>
      </c>
      <c r="BY169" s="26">
        <f ca="1">-Taxes!BY63</f>
        <v>0</v>
      </c>
      <c r="BZ169" s="26">
        <f ca="1">-Taxes!BZ63</f>
        <v>0</v>
      </c>
      <c r="CA169" s="26">
        <f ca="1">-Taxes!CA63</f>
        <v>0</v>
      </c>
      <c r="CB169" s="26">
        <f ca="1">-Taxes!CB63</f>
        <v>0</v>
      </c>
      <c r="CC169" s="26">
        <f ca="1">-Taxes!CC63</f>
        <v>0</v>
      </c>
      <c r="CD169" s="26">
        <f ca="1">-Taxes!CD63</f>
        <v>0</v>
      </c>
      <c r="CE169" s="26">
        <f ca="1">-Taxes!CE63</f>
        <v>0</v>
      </c>
      <c r="CF169" s="26">
        <f ca="1">-Taxes!CF63</f>
        <v>0</v>
      </c>
      <c r="CG169" s="26">
        <f ca="1">-Taxes!CG63</f>
        <v>0</v>
      </c>
      <c r="CH169" s="26">
        <f ca="1">-Taxes!CH63</f>
        <v>0</v>
      </c>
      <c r="CI169" s="26">
        <f ca="1">-Taxes!CI63</f>
        <v>0</v>
      </c>
      <c r="CJ169" s="26">
        <f ca="1">-Taxes!CJ63</f>
        <v>0</v>
      </c>
      <c r="CK169" s="26">
        <f ca="1">-Taxes!CK63</f>
        <v>0</v>
      </c>
      <c r="CL169" s="26">
        <f ca="1">-Taxes!CL63</f>
        <v>0</v>
      </c>
      <c r="CM169" s="26">
        <f ca="1">-Taxes!CM63</f>
        <v>0</v>
      </c>
    </row>
    <row r="170" spans="2:91" x14ac:dyDescent="0.2">
      <c r="B170" s="196" t="s">
        <v>359</v>
      </c>
      <c r="C170" s="19" t="str">
        <f>Inputs!$J$16</f>
        <v>EUR</v>
      </c>
      <c r="D170" s="19" t="s">
        <v>19</v>
      </c>
      <c r="E170" s="27">
        <f t="shared" ca="1" si="151"/>
        <v>-20446.151538594204</v>
      </c>
      <c r="F170" s="27">
        <f t="shared" ca="1" si="151"/>
        <v>-52888.758593463732</v>
      </c>
      <c r="G170" s="27">
        <f t="shared" ca="1" si="151"/>
        <v>-54892.674746019089</v>
      </c>
      <c r="H170" s="27">
        <f t="shared" ca="1" si="151"/>
        <v>-56727.052804158753</v>
      </c>
      <c r="I170" s="27">
        <f t="shared" ca="1" si="151"/>
        <v>-58625.814857901321</v>
      </c>
      <c r="J170" s="27"/>
      <c r="K170" s="27">
        <f t="shared" ca="1" si="152"/>
        <v>0</v>
      </c>
      <c r="L170" s="27">
        <f t="shared" ca="1" si="152"/>
        <v>0</v>
      </c>
      <c r="M170" s="27">
        <f t="shared" ca="1" si="152"/>
        <v>-5077.4733508047038</v>
      </c>
      <c r="N170" s="27">
        <f t="shared" ca="1" si="152"/>
        <v>-15368.678187789501</v>
      </c>
      <c r="O170" s="27">
        <f t="shared" ca="1" si="152"/>
        <v>-15549.377820364487</v>
      </c>
      <c r="P170" s="27">
        <f t="shared" ca="1" si="152"/>
        <v>-7982.7564692834203</v>
      </c>
      <c r="Q170" s="27">
        <f t="shared" ca="1" si="152"/>
        <v>-13291.877666102831</v>
      </c>
      <c r="R170" s="27">
        <f t="shared" ca="1" si="152"/>
        <v>-16064.746637712989</v>
      </c>
      <c r="S170" s="27">
        <f t="shared" ca="1" si="152"/>
        <v>-16213.4409094406</v>
      </c>
      <c r="T170" s="27">
        <f t="shared" ca="1" si="152"/>
        <v>-8273.5285971429221</v>
      </c>
      <c r="U170" s="27">
        <f t="shared" ca="1" si="153"/>
        <v>-13778.884326681986</v>
      </c>
      <c r="V170" s="27">
        <f t="shared" ca="1" si="153"/>
        <v>-16626.820912753581</v>
      </c>
      <c r="W170" s="27">
        <f t="shared" ca="1" si="153"/>
        <v>-16767.0733689964</v>
      </c>
      <c r="X170" s="27">
        <f t="shared" ca="1" si="153"/>
        <v>-8525.1758864762869</v>
      </c>
      <c r="Y170" s="27">
        <f t="shared" ca="1" si="153"/>
        <v>-14239.429510838176</v>
      </c>
      <c r="Z170" s="27">
        <f t="shared" ca="1" si="153"/>
        <v>-17195.374037847887</v>
      </c>
      <c r="AA170" s="27">
        <f t="shared" ca="1" si="153"/>
        <v>-17340.695699843091</v>
      </c>
      <c r="AB170" s="27">
        <f t="shared" ca="1" si="153"/>
        <v>-8784.477268919416</v>
      </c>
      <c r="AC170" s="27">
        <f t="shared" ca="1" si="153"/>
        <v>-14716.143884428482</v>
      </c>
      <c r="AD170" s="27">
        <f t="shared" ca="1" si="153"/>
        <v>-17784.498004710331</v>
      </c>
      <c r="AE170" s="27"/>
      <c r="AF170" s="26">
        <f t="shared" ref="AF170:BK170" ca="1" si="154">SUM(AF171:AF195)</f>
        <v>0</v>
      </c>
      <c r="AG170" s="26">
        <f t="shared" ca="1" si="154"/>
        <v>0</v>
      </c>
      <c r="AH170" s="26">
        <f t="shared" ca="1" si="154"/>
        <v>0</v>
      </c>
      <c r="AI170" s="26">
        <f t="shared" ca="1" si="154"/>
        <v>0</v>
      </c>
      <c r="AJ170" s="26">
        <f t="shared" ca="1" si="154"/>
        <v>0</v>
      </c>
      <c r="AK170" s="26">
        <f t="shared" ca="1" si="154"/>
        <v>0</v>
      </c>
      <c r="AL170" s="26">
        <f t="shared" ca="1" si="154"/>
        <v>0</v>
      </c>
      <c r="AM170" s="26">
        <f t="shared" ca="1" si="154"/>
        <v>0</v>
      </c>
      <c r="AN170" s="26">
        <f t="shared" ca="1" si="154"/>
        <v>-5077.4733508047038</v>
      </c>
      <c r="AO170" s="26">
        <f t="shared" ca="1" si="154"/>
        <v>-5100.1142403443764</v>
      </c>
      <c r="AP170" s="26">
        <f t="shared" ca="1" si="154"/>
        <v>-5122.8582089198244</v>
      </c>
      <c r="AQ170" s="26">
        <f t="shared" ca="1" si="154"/>
        <v>-5145.7057385252992</v>
      </c>
      <c r="AR170" s="26">
        <f t="shared" ca="1" si="154"/>
        <v>-5164.3692253689987</v>
      </c>
      <c r="AS170" s="26">
        <f t="shared" ca="1" si="154"/>
        <v>-5183.1025650129268</v>
      </c>
      <c r="AT170" s="26">
        <f t="shared" ca="1" si="154"/>
        <v>-5201.9060299825605</v>
      </c>
      <c r="AU170" s="26">
        <f t="shared" ca="1" si="154"/>
        <v>-2652.0687713796101</v>
      </c>
      <c r="AV170" s="26">
        <f t="shared" ca="1" si="154"/>
        <v>-2660.9090006175425</v>
      </c>
      <c r="AW170" s="26">
        <f t="shared" ca="1" si="154"/>
        <v>-2669.7786972862677</v>
      </c>
      <c r="AX170" s="26">
        <f t="shared" ca="1" si="154"/>
        <v>-2678.6779596105557</v>
      </c>
      <c r="AY170" s="26">
        <f t="shared" ca="1" si="154"/>
        <v>-5296.9848517486225</v>
      </c>
      <c r="AZ170" s="26">
        <f t="shared" ca="1" si="154"/>
        <v>-5316.2148547436545</v>
      </c>
      <c r="BA170" s="26">
        <f t="shared" ca="1" si="154"/>
        <v>-5335.5169223641842</v>
      </c>
      <c r="BB170" s="26">
        <f t="shared" ca="1" si="154"/>
        <v>-5354.8913362297462</v>
      </c>
      <c r="BC170" s="26">
        <f t="shared" ca="1" si="154"/>
        <v>-5374.338379119059</v>
      </c>
      <c r="BD170" s="26">
        <f t="shared" ca="1" si="154"/>
        <v>-5389.379719659164</v>
      </c>
      <c r="BE170" s="26">
        <f t="shared" ca="1" si="154"/>
        <v>-5404.4654571979718</v>
      </c>
      <c r="BF170" s="26">
        <f t="shared" ca="1" si="154"/>
        <v>-5419.5957325834643</v>
      </c>
      <c r="BG170" s="26">
        <f t="shared" ca="1" si="154"/>
        <v>-2750.9597352101669</v>
      </c>
      <c r="BH170" s="26">
        <f t="shared" ca="1" si="154"/>
        <v>-2757.8371345481924</v>
      </c>
      <c r="BI170" s="26">
        <f t="shared" ca="1" si="154"/>
        <v>-2764.7317273845629</v>
      </c>
      <c r="BJ170" s="26">
        <f t="shared" ca="1" si="154"/>
        <v>-2771.6435567030239</v>
      </c>
      <c r="BK170" s="26">
        <f t="shared" ca="1" si="154"/>
        <v>-5495.9201411325967</v>
      </c>
      <c r="BL170" s="26">
        <f t="shared" ref="BL170:CM170" ca="1" si="155">SUM(BL171:BL195)</f>
        <v>-5511.3206288463671</v>
      </c>
      <c r="BM170" s="26">
        <f t="shared" ca="1" si="155"/>
        <v>-5526.7666541021727</v>
      </c>
      <c r="BN170" s="26">
        <f t="shared" ca="1" si="155"/>
        <v>-5542.2583617017735</v>
      </c>
      <c r="BO170" s="26">
        <f t="shared" ca="1" si="155"/>
        <v>-5557.795896949634</v>
      </c>
      <c r="BP170" s="26">
        <f t="shared" ca="1" si="155"/>
        <v>-5573.3794056548568</v>
      </c>
      <c r="BQ170" s="26">
        <f t="shared" ca="1" si="155"/>
        <v>-5589.0090341330888</v>
      </c>
      <c r="BR170" s="26">
        <f t="shared" ca="1" si="155"/>
        <v>-5604.6849292084553</v>
      </c>
      <c r="BS170" s="26">
        <f t="shared" ca="1" si="155"/>
        <v>-2834.6328079871114</v>
      </c>
      <c r="BT170" s="26">
        <f t="shared" ca="1" si="155"/>
        <v>-2841.7193900070788</v>
      </c>
      <c r="BU170" s="26">
        <f t="shared" ca="1" si="155"/>
        <v>-2848.8236884820963</v>
      </c>
      <c r="BV170" s="26">
        <f t="shared" ca="1" si="155"/>
        <v>-2855.9457477033015</v>
      </c>
      <c r="BW170" s="26">
        <f t="shared" ca="1" si="155"/>
        <v>-5683.7635782250536</v>
      </c>
      <c r="BX170" s="26">
        <f t="shared" ca="1" si="155"/>
        <v>-5699.7201849098201</v>
      </c>
      <c r="BY170" s="26">
        <f t="shared" ca="1" si="155"/>
        <v>-5715.7241003617601</v>
      </c>
      <c r="BZ170" s="26">
        <f t="shared" ca="1" si="155"/>
        <v>-5731.7754755432525</v>
      </c>
      <c r="CA170" s="26">
        <f t="shared" ca="1" si="155"/>
        <v>-5747.8744619428744</v>
      </c>
      <c r="CB170" s="26">
        <f t="shared" ca="1" si="155"/>
        <v>-5764.0212115774275</v>
      </c>
      <c r="CC170" s="26">
        <f t="shared" ca="1" si="155"/>
        <v>-5780.2158769939442</v>
      </c>
      <c r="CD170" s="26">
        <f t="shared" ca="1" si="155"/>
        <v>-5796.4586112717197</v>
      </c>
      <c r="CE170" s="26">
        <f t="shared" ca="1" si="155"/>
        <v>-2920.8508773404601</v>
      </c>
      <c r="CF170" s="26">
        <f t="shared" ca="1" si="155"/>
        <v>-2928.1530045338109</v>
      </c>
      <c r="CG170" s="26">
        <f t="shared" ca="1" si="155"/>
        <v>-2935.473387045145</v>
      </c>
      <c r="CH170" s="26">
        <f t="shared" ca="1" si="155"/>
        <v>-2942.8120705127576</v>
      </c>
      <c r="CI170" s="26">
        <f t="shared" ca="1" si="155"/>
        <v>-5878.3987108704478</v>
      </c>
      <c r="CJ170" s="26">
        <f t="shared" ca="1" si="155"/>
        <v>-5894.9331030452786</v>
      </c>
      <c r="CK170" s="26">
        <f t="shared" ca="1" si="155"/>
        <v>-5911.5166507118711</v>
      </c>
      <c r="CL170" s="26">
        <f t="shared" ca="1" si="155"/>
        <v>-5928.1495112816247</v>
      </c>
      <c r="CM170" s="26">
        <f t="shared" ca="1" si="155"/>
        <v>-5944.8318427168333</v>
      </c>
    </row>
    <row r="171" spans="2:91" s="84" customFormat="1" hidden="1" x14ac:dyDescent="0.2">
      <c r="B171" s="242" t="str">
        <f>Inputs!FH9</f>
        <v>Advertising</v>
      </c>
      <c r="C171" s="240" t="str">
        <f>Inputs!$J$16</f>
        <v>EUR</v>
      </c>
      <c r="D171" s="240" t="s">
        <v>19</v>
      </c>
      <c r="E171" s="85">
        <f t="shared" ca="1" si="151"/>
        <v>-10403.028805389011</v>
      </c>
      <c r="F171" s="85">
        <f t="shared" ca="1" si="151"/>
        <v>-32092.813023328752</v>
      </c>
      <c r="G171" s="85">
        <f t="shared" ca="1" si="151"/>
        <v>-33219.459778514611</v>
      </c>
      <c r="H171" s="85">
        <f t="shared" ca="1" si="151"/>
        <v>-34229.861435827872</v>
      </c>
      <c r="I171" s="85">
        <f t="shared" ca="1" si="151"/>
        <v>-35270.99542641532</v>
      </c>
      <c r="J171" s="85"/>
      <c r="K171" s="85">
        <f t="shared" ca="1" si="152"/>
        <v>0</v>
      </c>
      <c r="L171" s="85">
        <f t="shared" ca="1" si="152"/>
        <v>0</v>
      </c>
      <c r="M171" s="85">
        <f t="shared" ca="1" si="152"/>
        <v>-2584.5587913485451</v>
      </c>
      <c r="N171" s="85">
        <f t="shared" ca="1" si="152"/>
        <v>-7818.4700140404657</v>
      </c>
      <c r="O171" s="85">
        <f t="shared" ca="1" si="152"/>
        <v>-7903.4581464929342</v>
      </c>
      <c r="P171" s="85">
        <f t="shared" ca="1" si="152"/>
        <v>-7982.7564692834203</v>
      </c>
      <c r="Q171" s="85">
        <f t="shared" ca="1" si="152"/>
        <v>-8062.8504215162138</v>
      </c>
      <c r="R171" s="85">
        <f t="shared" ca="1" si="152"/>
        <v>-8143.7479860361836</v>
      </c>
      <c r="S171" s="85">
        <f t="shared" ca="1" si="152"/>
        <v>-8211.7861020787605</v>
      </c>
      <c r="T171" s="85">
        <f t="shared" ca="1" si="152"/>
        <v>-8273.5285971429221</v>
      </c>
      <c r="U171" s="85">
        <f t="shared" ca="1" si="153"/>
        <v>-8335.7353195565738</v>
      </c>
      <c r="V171" s="85">
        <f t="shared" ca="1" si="153"/>
        <v>-8398.4097597363543</v>
      </c>
      <c r="W171" s="85">
        <f t="shared" ca="1" si="153"/>
        <v>-8461.555434342521</v>
      </c>
      <c r="X171" s="85">
        <f t="shared" ca="1" si="153"/>
        <v>-8525.1758864762869</v>
      </c>
      <c r="Y171" s="85">
        <f t="shared" ca="1" si="153"/>
        <v>-8589.2746858786013</v>
      </c>
      <c r="Z171" s="85">
        <f t="shared" ca="1" si="153"/>
        <v>-8653.8554291304681</v>
      </c>
      <c r="AA171" s="85">
        <f t="shared" ca="1" si="153"/>
        <v>-8718.9217398547316</v>
      </c>
      <c r="AB171" s="85">
        <f t="shared" ca="1" si="153"/>
        <v>-8784.477268919416</v>
      </c>
      <c r="AC171" s="85">
        <f t="shared" ca="1" si="153"/>
        <v>-8850.5256946425579</v>
      </c>
      <c r="AD171" s="85">
        <f t="shared" ca="1" si="153"/>
        <v>-8917.0707229986147</v>
      </c>
      <c r="AE171" s="85"/>
      <c r="AF171" s="239">
        <f ca="1">-OFFSET(AF144,0,VLOOKUP($B171,Settings!$AB:$AK,10,0))*(1+Inputs!$IU$26)</f>
        <v>0</v>
      </c>
      <c r="AG171" s="239">
        <f ca="1">-OFFSET(AG144,0,VLOOKUP($B171,Settings!$AB:$AK,10,0))*(1+Inputs!$IU$26)</f>
        <v>0</v>
      </c>
      <c r="AH171" s="239">
        <f ca="1">-OFFSET(AH144,0,VLOOKUP($B171,Settings!$AB:$AK,10,0))*(1+Inputs!$IU$26)</f>
        <v>0</v>
      </c>
      <c r="AI171" s="239">
        <f ca="1">-OFFSET(AI144,0,VLOOKUP($B171,Settings!$AB:$AK,10,0))*(1+Inputs!$IU$26)</f>
        <v>0</v>
      </c>
      <c r="AJ171" s="239">
        <f ca="1">-OFFSET(AJ144,0,VLOOKUP($B171,Settings!$AB:$AK,10,0))*(1+Inputs!$IU$26)</f>
        <v>0</v>
      </c>
      <c r="AK171" s="239">
        <f ca="1">-OFFSET(AK144,0,VLOOKUP($B171,Settings!$AB:$AK,10,0))*(1+Inputs!$IU$26)</f>
        <v>0</v>
      </c>
      <c r="AL171" s="239">
        <f ca="1">-OFFSET(AL144,0,VLOOKUP($B171,Settings!$AB:$AK,10,0))*(1+Inputs!$IU$26)</f>
        <v>0</v>
      </c>
      <c r="AM171" s="239">
        <f ca="1">-OFFSET(AM144,0,VLOOKUP($B171,Settings!$AB:$AK,10,0))*(1+Inputs!$IU$26)</f>
        <v>0</v>
      </c>
      <c r="AN171" s="239">
        <f ca="1">-OFFSET(AN144,0,VLOOKUP($B171,Settings!$AB:$AK,10,0))*(1+Inputs!$IU$26)</f>
        <v>-2584.5587913485451</v>
      </c>
      <c r="AO171" s="239">
        <f ca="1">-OFFSET(AO144,0,VLOOKUP($B171,Settings!$AB:$AK,10,0))*(1+Inputs!$IU$26)</f>
        <v>-2595.3277863124972</v>
      </c>
      <c r="AP171" s="239">
        <f ca="1">-OFFSET(AP144,0,VLOOKUP($B171,Settings!$AB:$AK,10,0))*(1+Inputs!$IU$26)</f>
        <v>-2606.1416520887992</v>
      </c>
      <c r="AQ171" s="239">
        <f ca="1">-OFFSET(AQ144,0,VLOOKUP($B171,Settings!$AB:$AK,10,0))*(1+Inputs!$IU$26)</f>
        <v>-2617.0005756391693</v>
      </c>
      <c r="AR171" s="239">
        <f ca="1">-OFFSET(AR144,0,VLOOKUP($B171,Settings!$AB:$AK,10,0))*(1+Inputs!$IU$26)</f>
        <v>-2625.7239108913</v>
      </c>
      <c r="AS171" s="239">
        <f ca="1">-OFFSET(AS144,0,VLOOKUP($B171,Settings!$AB:$AK,10,0))*(1+Inputs!$IU$26)</f>
        <v>-2634.4763239276044</v>
      </c>
      <c r="AT171" s="239">
        <f ca="1">-OFFSET(AT144,0,VLOOKUP($B171,Settings!$AB:$AK,10,0))*(1+Inputs!$IU$26)</f>
        <v>-2643.2579116740299</v>
      </c>
      <c r="AU171" s="239">
        <f ca="1">-OFFSET(AU144,0,VLOOKUP($B171,Settings!$AB:$AK,10,0))*(1+Inputs!$IU$26)</f>
        <v>-2652.0687713796101</v>
      </c>
      <c r="AV171" s="239">
        <f ca="1">-OFFSET(AV144,0,VLOOKUP($B171,Settings!$AB:$AK,10,0))*(1+Inputs!$IU$26)</f>
        <v>-2660.9090006175425</v>
      </c>
      <c r="AW171" s="239">
        <f ca="1">-OFFSET(AW144,0,VLOOKUP($B171,Settings!$AB:$AK,10,0))*(1+Inputs!$IU$26)</f>
        <v>-2669.7786972862677</v>
      </c>
      <c r="AX171" s="239">
        <f ca="1">-OFFSET(AX144,0,VLOOKUP($B171,Settings!$AB:$AK,10,0))*(1+Inputs!$IU$26)</f>
        <v>-2678.6779596105557</v>
      </c>
      <c r="AY171" s="239">
        <f ca="1">-OFFSET(AY144,0,VLOOKUP($B171,Settings!$AB:$AK,10,0))*(1+Inputs!$IU$26)</f>
        <v>-2687.6068861425911</v>
      </c>
      <c r="AZ171" s="239">
        <f ca="1">-OFFSET(AZ144,0,VLOOKUP($B171,Settings!$AB:$AK,10,0))*(1+Inputs!$IU$26)</f>
        <v>-2696.5655757630666</v>
      </c>
      <c r="BA171" s="239">
        <f ca="1">-OFFSET(BA144,0,VLOOKUP($B171,Settings!$AB:$AK,10,0))*(1+Inputs!$IU$26)</f>
        <v>-2705.5541276822769</v>
      </c>
      <c r="BB171" s="239">
        <f ca="1">-OFFSET(BB144,0,VLOOKUP($B171,Settings!$AB:$AK,10,0))*(1+Inputs!$IU$26)</f>
        <v>-2714.5726414412179</v>
      </c>
      <c r="BC171" s="239">
        <f ca="1">-OFFSET(BC144,0,VLOOKUP($B171,Settings!$AB:$AK,10,0))*(1+Inputs!$IU$26)</f>
        <v>-2723.6212169126889</v>
      </c>
      <c r="BD171" s="239">
        <f ca="1">-OFFSET(BD144,0,VLOOKUP($B171,Settings!$AB:$AK,10,0))*(1+Inputs!$IU$26)</f>
        <v>-2730.4302699549703</v>
      </c>
      <c r="BE171" s="239">
        <f ca="1">-OFFSET(BE144,0,VLOOKUP($B171,Settings!$AB:$AK,10,0))*(1+Inputs!$IU$26)</f>
        <v>-2737.2563456298576</v>
      </c>
      <c r="BF171" s="239">
        <f ca="1">-OFFSET(BF144,0,VLOOKUP($B171,Settings!$AB:$AK,10,0))*(1+Inputs!$IU$26)</f>
        <v>-2744.0994864939321</v>
      </c>
      <c r="BG171" s="239">
        <f ca="1">-OFFSET(BG144,0,VLOOKUP($B171,Settings!$AB:$AK,10,0))*(1+Inputs!$IU$26)</f>
        <v>-2750.9597352101669</v>
      </c>
      <c r="BH171" s="239">
        <f ca="1">-OFFSET(BH144,0,VLOOKUP($B171,Settings!$AB:$AK,10,0))*(1+Inputs!$IU$26)</f>
        <v>-2757.8371345481924</v>
      </c>
      <c r="BI171" s="239">
        <f ca="1">-OFFSET(BI144,0,VLOOKUP($B171,Settings!$AB:$AK,10,0))*(1+Inputs!$IU$26)</f>
        <v>-2764.7317273845629</v>
      </c>
      <c r="BJ171" s="239">
        <f ca="1">-OFFSET(BJ144,0,VLOOKUP($B171,Settings!$AB:$AK,10,0))*(1+Inputs!$IU$26)</f>
        <v>-2771.6435567030239</v>
      </c>
      <c r="BK171" s="239">
        <f ca="1">-OFFSET(BK144,0,VLOOKUP($B171,Settings!$AB:$AK,10,0))*(1+Inputs!$IU$26)</f>
        <v>-2778.5726655947815</v>
      </c>
      <c r="BL171" s="239">
        <f ca="1">-OFFSET(BL144,0,VLOOKUP($B171,Settings!$AB:$AK,10,0))*(1+Inputs!$IU$26)</f>
        <v>-2785.5190972587684</v>
      </c>
      <c r="BM171" s="239">
        <f ca="1">-OFFSET(BM144,0,VLOOKUP($B171,Settings!$AB:$AK,10,0))*(1+Inputs!$IU$26)</f>
        <v>-2792.482895001915</v>
      </c>
      <c r="BN171" s="239">
        <f ca="1">-OFFSET(BN144,0,VLOOKUP($B171,Settings!$AB:$AK,10,0))*(1+Inputs!$IU$26)</f>
        <v>-2799.4641022394198</v>
      </c>
      <c r="BO171" s="239">
        <f ca="1">-OFFSET(BO144,0,VLOOKUP($B171,Settings!$AB:$AK,10,0))*(1+Inputs!$IU$26)</f>
        <v>-2806.4627624950181</v>
      </c>
      <c r="BP171" s="239">
        <f ca="1">-OFFSET(BP144,0,VLOOKUP($B171,Settings!$AB:$AK,10,0))*(1+Inputs!$IU$26)</f>
        <v>-2813.4789194012556</v>
      </c>
      <c r="BQ171" s="239">
        <f ca="1">-OFFSET(BQ144,0,VLOOKUP($B171,Settings!$AB:$AK,10,0))*(1+Inputs!$IU$26)</f>
        <v>-2820.5126166997584</v>
      </c>
      <c r="BR171" s="239">
        <f ca="1">-OFFSET(BR144,0,VLOOKUP($B171,Settings!$AB:$AK,10,0))*(1+Inputs!$IU$26)</f>
        <v>-2827.5638982415076</v>
      </c>
      <c r="BS171" s="239">
        <f ca="1">-OFFSET(BS144,0,VLOOKUP($B171,Settings!$AB:$AK,10,0))*(1+Inputs!$IU$26)</f>
        <v>-2834.6328079871114</v>
      </c>
      <c r="BT171" s="239">
        <f ca="1">-OFFSET(BT144,0,VLOOKUP($B171,Settings!$AB:$AK,10,0))*(1+Inputs!$IU$26)</f>
        <v>-2841.7193900070788</v>
      </c>
      <c r="BU171" s="239">
        <f ca="1">-OFFSET(BU144,0,VLOOKUP($B171,Settings!$AB:$AK,10,0))*(1+Inputs!$IU$26)</f>
        <v>-2848.8236884820963</v>
      </c>
      <c r="BV171" s="239">
        <f ca="1">-OFFSET(BV144,0,VLOOKUP($B171,Settings!$AB:$AK,10,0))*(1+Inputs!$IU$26)</f>
        <v>-2855.9457477033015</v>
      </c>
      <c r="BW171" s="239">
        <f ca="1">-OFFSET(BW144,0,VLOOKUP($B171,Settings!$AB:$AK,10,0))*(1+Inputs!$IU$26)</f>
        <v>-2863.0856120725598</v>
      </c>
      <c r="BX171" s="239">
        <f ca="1">-OFFSET(BX144,0,VLOOKUP($B171,Settings!$AB:$AK,10,0))*(1+Inputs!$IU$26)</f>
        <v>-2870.2433261027409</v>
      </c>
      <c r="BY171" s="239">
        <f ca="1">-OFFSET(BY144,0,VLOOKUP($B171,Settings!$AB:$AK,10,0))*(1+Inputs!$IU$26)</f>
        <v>-2877.4189344179977</v>
      </c>
      <c r="BZ171" s="239">
        <f ca="1">-OFFSET(BZ144,0,VLOOKUP($B171,Settings!$AB:$AK,10,0))*(1+Inputs!$IU$26)</f>
        <v>-2884.6124817540426</v>
      </c>
      <c r="CA171" s="239">
        <f ca="1">-OFFSET(CA144,0,VLOOKUP($B171,Settings!$AB:$AK,10,0))*(1+Inputs!$IU$26)</f>
        <v>-2891.8240129584274</v>
      </c>
      <c r="CB171" s="239">
        <f ca="1">-OFFSET(CB144,0,VLOOKUP($B171,Settings!$AB:$AK,10,0))*(1+Inputs!$IU$26)</f>
        <v>-2899.0535729908233</v>
      </c>
      <c r="CC171" s="239">
        <f ca="1">-OFFSET(CC144,0,VLOOKUP($B171,Settings!$AB:$AK,10,0))*(1+Inputs!$IU$26)</f>
        <v>-2906.3012069233005</v>
      </c>
      <c r="CD171" s="239">
        <f ca="1">-OFFSET(CD144,0,VLOOKUP($B171,Settings!$AB:$AK,10,0))*(1+Inputs!$IU$26)</f>
        <v>-2913.5669599406087</v>
      </c>
      <c r="CE171" s="239">
        <f ca="1">-OFFSET(CE144,0,VLOOKUP($B171,Settings!$AB:$AK,10,0))*(1+Inputs!$IU$26)</f>
        <v>-2920.8508773404601</v>
      </c>
      <c r="CF171" s="239">
        <f ca="1">-OFFSET(CF144,0,VLOOKUP($B171,Settings!$AB:$AK,10,0))*(1+Inputs!$IU$26)</f>
        <v>-2928.1530045338109</v>
      </c>
      <c r="CG171" s="239">
        <f ca="1">-OFFSET(CG144,0,VLOOKUP($B171,Settings!$AB:$AK,10,0))*(1+Inputs!$IU$26)</f>
        <v>-2935.473387045145</v>
      </c>
      <c r="CH171" s="239">
        <f ca="1">-OFFSET(CH144,0,VLOOKUP($B171,Settings!$AB:$AK,10,0))*(1+Inputs!$IU$26)</f>
        <v>-2942.8120705127576</v>
      </c>
      <c r="CI171" s="239">
        <f ca="1">-OFFSET(CI144,0,VLOOKUP($B171,Settings!$AB:$AK,10,0))*(1+Inputs!$IU$26)</f>
        <v>-2950.1691006890392</v>
      </c>
      <c r="CJ171" s="239">
        <f ca="1">-OFFSET(CJ144,0,VLOOKUP($B171,Settings!$AB:$AK,10,0))*(1+Inputs!$IU$26)</f>
        <v>-2957.5445234407616</v>
      </c>
      <c r="CK171" s="239">
        <f ca="1">-OFFSET(CK144,0,VLOOKUP($B171,Settings!$AB:$AK,10,0))*(1+Inputs!$IU$26)</f>
        <v>-2964.9383847493632</v>
      </c>
      <c r="CL171" s="239">
        <f ca="1">-OFFSET(CL144,0,VLOOKUP($B171,Settings!$AB:$AK,10,0))*(1+Inputs!$IU$26)</f>
        <v>-2972.3507307112363</v>
      </c>
      <c r="CM171" s="239">
        <f ca="1">-OFFSET(CM144,0,VLOOKUP($B171,Settings!$AB:$AK,10,0))*(1+Inputs!$IU$26)</f>
        <v>-2979.7816075380142</v>
      </c>
    </row>
    <row r="172" spans="2:91" s="84" customFormat="1" hidden="1" x14ac:dyDescent="0.2">
      <c r="B172" s="242" t="str">
        <f>Inputs!FH10</f>
        <v>Instagram</v>
      </c>
      <c r="C172" s="240" t="str">
        <f>Inputs!$J$16</f>
        <v>EUR</v>
      </c>
      <c r="D172" s="240" t="s">
        <v>19</v>
      </c>
      <c r="E172" s="85">
        <f t="shared" ca="1" si="151"/>
        <v>-4161.2115221556051</v>
      </c>
      <c r="F172" s="85">
        <f t="shared" ca="1" si="151"/>
        <v>-8572.5514377739128</v>
      </c>
      <c r="G172" s="85">
        <f t="shared" ca="1" si="151"/>
        <v>-8869.7150498674637</v>
      </c>
      <c r="H172" s="85">
        <f t="shared" ca="1" si="151"/>
        <v>-9139.4959206593157</v>
      </c>
      <c r="I172" s="85">
        <f t="shared" ca="1" si="151"/>
        <v>-9417.4824347932554</v>
      </c>
      <c r="J172" s="85"/>
      <c r="K172" s="85">
        <f t="shared" ca="1" si="152"/>
        <v>0</v>
      </c>
      <c r="L172" s="85">
        <f t="shared" ca="1" si="152"/>
        <v>0</v>
      </c>
      <c r="M172" s="85">
        <f t="shared" ca="1" si="152"/>
        <v>-1033.8235165394181</v>
      </c>
      <c r="N172" s="85">
        <f t="shared" ca="1" si="152"/>
        <v>-3127.388005616187</v>
      </c>
      <c r="O172" s="85">
        <f t="shared" ca="1" si="152"/>
        <v>-3161.3832585971745</v>
      </c>
      <c r="P172" s="85">
        <f t="shared" ca="1" si="152"/>
        <v>0</v>
      </c>
      <c r="Q172" s="85">
        <f t="shared" ca="1" si="152"/>
        <v>-2153.6689847622633</v>
      </c>
      <c r="R172" s="85">
        <f t="shared" ca="1" si="152"/>
        <v>-3257.499194414474</v>
      </c>
      <c r="S172" s="85">
        <f t="shared" ca="1" si="152"/>
        <v>-3284.7144408315044</v>
      </c>
      <c r="T172" s="85">
        <f t="shared" ca="1" si="152"/>
        <v>0</v>
      </c>
      <c r="U172" s="85">
        <f t="shared" ca="1" si="153"/>
        <v>-2225.6367051414195</v>
      </c>
      <c r="V172" s="85">
        <f t="shared" ca="1" si="153"/>
        <v>-3359.3639038945412</v>
      </c>
      <c r="W172" s="85">
        <f t="shared" ca="1" si="153"/>
        <v>-3384.6221737370088</v>
      </c>
      <c r="X172" s="85">
        <f t="shared" ca="1" si="153"/>
        <v>0</v>
      </c>
      <c r="Y172" s="85">
        <f t="shared" ca="1" si="153"/>
        <v>-2293.3315752701201</v>
      </c>
      <c r="Z172" s="85">
        <f t="shared" ca="1" si="153"/>
        <v>-3461.5421716521869</v>
      </c>
      <c r="AA172" s="85">
        <f t="shared" ca="1" si="153"/>
        <v>-3487.5686959418917</v>
      </c>
      <c r="AB172" s="85">
        <f t="shared" ca="1" si="153"/>
        <v>0</v>
      </c>
      <c r="AC172" s="85">
        <f t="shared" ca="1" si="153"/>
        <v>-2363.0854496519196</v>
      </c>
      <c r="AD172" s="85">
        <f t="shared" ca="1" si="153"/>
        <v>-3566.828289199445</v>
      </c>
      <c r="AE172" s="85"/>
      <c r="AF172" s="239">
        <f ca="1">-OFFSET(AF145,0,VLOOKUP($B172,Settings!$AB:$AK,10,0))*(1+Inputs!$IU$26)</f>
        <v>0</v>
      </c>
      <c r="AG172" s="239">
        <f ca="1">-OFFSET(AG145,0,VLOOKUP($B172,Settings!$AB:$AK,10,0))*(1+Inputs!$IU$26)</f>
        <v>0</v>
      </c>
      <c r="AH172" s="239">
        <f ca="1">-OFFSET(AH145,0,VLOOKUP($B172,Settings!$AB:$AK,10,0))*(1+Inputs!$IU$26)</f>
        <v>0</v>
      </c>
      <c r="AI172" s="239">
        <f ca="1">-OFFSET(AI145,0,VLOOKUP($B172,Settings!$AB:$AK,10,0))*(1+Inputs!$IU$26)</f>
        <v>0</v>
      </c>
      <c r="AJ172" s="239">
        <f ca="1">-OFFSET(AJ145,0,VLOOKUP($B172,Settings!$AB:$AK,10,0))*(1+Inputs!$IU$26)</f>
        <v>0</v>
      </c>
      <c r="AK172" s="239">
        <f ca="1">-OFFSET(AK145,0,VLOOKUP($B172,Settings!$AB:$AK,10,0))*(1+Inputs!$IU$26)</f>
        <v>0</v>
      </c>
      <c r="AL172" s="239">
        <f ca="1">-OFFSET(AL145,0,VLOOKUP($B172,Settings!$AB:$AK,10,0))*(1+Inputs!$IU$26)</f>
        <v>0</v>
      </c>
      <c r="AM172" s="239">
        <f ca="1">-OFFSET(AM145,0,VLOOKUP($B172,Settings!$AB:$AK,10,0))*(1+Inputs!$IU$26)</f>
        <v>0</v>
      </c>
      <c r="AN172" s="239">
        <f ca="1">-OFFSET(AN145,0,VLOOKUP($B172,Settings!$AB:$AK,10,0))*(1+Inputs!$IU$26)</f>
        <v>-1033.8235165394181</v>
      </c>
      <c r="AO172" s="239">
        <f ca="1">-OFFSET(AO145,0,VLOOKUP($B172,Settings!$AB:$AK,10,0))*(1+Inputs!$IU$26)</f>
        <v>-1038.131114524999</v>
      </c>
      <c r="AP172" s="239">
        <f ca="1">-OFFSET(AP145,0,VLOOKUP($B172,Settings!$AB:$AK,10,0))*(1+Inputs!$IU$26)</f>
        <v>-1042.4566608355199</v>
      </c>
      <c r="AQ172" s="239">
        <f ca="1">-OFFSET(AQ145,0,VLOOKUP($B172,Settings!$AB:$AK,10,0))*(1+Inputs!$IU$26)</f>
        <v>-1046.8002302556679</v>
      </c>
      <c r="AR172" s="239">
        <f ca="1">-OFFSET(AR145,0,VLOOKUP($B172,Settings!$AB:$AK,10,0))*(1+Inputs!$IU$26)</f>
        <v>-1050.2895643565203</v>
      </c>
      <c r="AS172" s="239">
        <f ca="1">-OFFSET(AS145,0,VLOOKUP($B172,Settings!$AB:$AK,10,0))*(1+Inputs!$IU$26)</f>
        <v>-1053.790529571042</v>
      </c>
      <c r="AT172" s="239">
        <f ca="1">-OFFSET(AT145,0,VLOOKUP($B172,Settings!$AB:$AK,10,0))*(1+Inputs!$IU$26)</f>
        <v>-1057.3031646696122</v>
      </c>
      <c r="AU172" s="239">
        <f ca="1">-OFFSET(AU145,0,VLOOKUP($B172,Settings!$AB:$AK,10,0))*(1+Inputs!$IU$26)</f>
        <v>0</v>
      </c>
      <c r="AV172" s="239">
        <f ca="1">-OFFSET(AV145,0,VLOOKUP($B172,Settings!$AB:$AK,10,0))*(1+Inputs!$IU$26)</f>
        <v>0</v>
      </c>
      <c r="AW172" s="239">
        <f ca="1">-OFFSET(AW145,0,VLOOKUP($B172,Settings!$AB:$AK,10,0))*(1+Inputs!$IU$26)</f>
        <v>0</v>
      </c>
      <c r="AX172" s="239">
        <f ca="1">-OFFSET(AX145,0,VLOOKUP($B172,Settings!$AB:$AK,10,0))*(1+Inputs!$IU$26)</f>
        <v>0</v>
      </c>
      <c r="AY172" s="239">
        <f ca="1">-OFFSET(AY145,0,VLOOKUP($B172,Settings!$AB:$AK,10,0))*(1+Inputs!$IU$26)</f>
        <v>-1075.0427544570366</v>
      </c>
      <c r="AZ172" s="239">
        <f ca="1">-OFFSET(AZ145,0,VLOOKUP($B172,Settings!$AB:$AK,10,0))*(1+Inputs!$IU$26)</f>
        <v>-1078.6262303052267</v>
      </c>
      <c r="BA172" s="239">
        <f ca="1">-OFFSET(BA145,0,VLOOKUP($B172,Settings!$AB:$AK,10,0))*(1+Inputs!$IU$26)</f>
        <v>-1082.2216510729108</v>
      </c>
      <c r="BB172" s="239">
        <f ca="1">-OFFSET(BB145,0,VLOOKUP($B172,Settings!$AB:$AK,10,0))*(1+Inputs!$IU$26)</f>
        <v>-1085.8290565764873</v>
      </c>
      <c r="BC172" s="239">
        <f ca="1">-OFFSET(BC145,0,VLOOKUP($B172,Settings!$AB:$AK,10,0))*(1+Inputs!$IU$26)</f>
        <v>-1089.4484867650758</v>
      </c>
      <c r="BD172" s="239">
        <f ca="1">-OFFSET(BD145,0,VLOOKUP($B172,Settings!$AB:$AK,10,0))*(1+Inputs!$IU$26)</f>
        <v>-1092.1721079819883</v>
      </c>
      <c r="BE172" s="239">
        <f ca="1">-OFFSET(BE145,0,VLOOKUP($B172,Settings!$AB:$AK,10,0))*(1+Inputs!$IU$26)</f>
        <v>-1094.9025382519433</v>
      </c>
      <c r="BF172" s="239">
        <f ca="1">-OFFSET(BF145,0,VLOOKUP($B172,Settings!$AB:$AK,10,0))*(1+Inputs!$IU$26)</f>
        <v>-1097.639794597573</v>
      </c>
      <c r="BG172" s="239">
        <f ca="1">-OFFSET(BG145,0,VLOOKUP($B172,Settings!$AB:$AK,10,0))*(1+Inputs!$IU$26)</f>
        <v>0</v>
      </c>
      <c r="BH172" s="239">
        <f ca="1">-OFFSET(BH145,0,VLOOKUP($B172,Settings!$AB:$AK,10,0))*(1+Inputs!$IU$26)</f>
        <v>0</v>
      </c>
      <c r="BI172" s="239">
        <f ca="1">-OFFSET(BI145,0,VLOOKUP($B172,Settings!$AB:$AK,10,0))*(1+Inputs!$IU$26)</f>
        <v>0</v>
      </c>
      <c r="BJ172" s="239">
        <f ca="1">-OFFSET(BJ145,0,VLOOKUP($B172,Settings!$AB:$AK,10,0))*(1+Inputs!$IU$26)</f>
        <v>0</v>
      </c>
      <c r="BK172" s="239">
        <f ca="1">-OFFSET(BK145,0,VLOOKUP($B172,Settings!$AB:$AK,10,0))*(1+Inputs!$IU$26)</f>
        <v>-1111.4290662379124</v>
      </c>
      <c r="BL172" s="239">
        <f ca="1">-OFFSET(BL145,0,VLOOKUP($B172,Settings!$AB:$AK,10,0))*(1+Inputs!$IU$26)</f>
        <v>-1114.2076389035071</v>
      </c>
      <c r="BM172" s="239">
        <f ca="1">-OFFSET(BM145,0,VLOOKUP($B172,Settings!$AB:$AK,10,0))*(1+Inputs!$IU$26)</f>
        <v>-1116.9931580007658</v>
      </c>
      <c r="BN172" s="239">
        <f ca="1">-OFFSET(BN145,0,VLOOKUP($B172,Settings!$AB:$AK,10,0))*(1+Inputs!$IU$26)</f>
        <v>-1119.7856408957678</v>
      </c>
      <c r="BO172" s="239">
        <f ca="1">-OFFSET(BO145,0,VLOOKUP($B172,Settings!$AB:$AK,10,0))*(1+Inputs!$IU$26)</f>
        <v>-1122.5851049980072</v>
      </c>
      <c r="BP172" s="239">
        <f ca="1">-OFFSET(BP145,0,VLOOKUP($B172,Settings!$AB:$AK,10,0))*(1+Inputs!$IU$26)</f>
        <v>-1125.3915677605021</v>
      </c>
      <c r="BQ172" s="239">
        <f ca="1">-OFFSET(BQ145,0,VLOOKUP($B172,Settings!$AB:$AK,10,0))*(1+Inputs!$IU$26)</f>
        <v>-1128.2050466799033</v>
      </c>
      <c r="BR172" s="239">
        <f ca="1">-OFFSET(BR145,0,VLOOKUP($B172,Settings!$AB:$AK,10,0))*(1+Inputs!$IU$26)</f>
        <v>-1131.025559296603</v>
      </c>
      <c r="BS172" s="239">
        <f ca="1">-OFFSET(BS145,0,VLOOKUP($B172,Settings!$AB:$AK,10,0))*(1+Inputs!$IU$26)</f>
        <v>0</v>
      </c>
      <c r="BT172" s="239">
        <f ca="1">-OFFSET(BT145,0,VLOOKUP($B172,Settings!$AB:$AK,10,0))*(1+Inputs!$IU$26)</f>
        <v>0</v>
      </c>
      <c r="BU172" s="239">
        <f ca="1">-OFFSET(BU145,0,VLOOKUP($B172,Settings!$AB:$AK,10,0))*(1+Inputs!$IU$26)</f>
        <v>0</v>
      </c>
      <c r="BV172" s="239">
        <f ca="1">-OFFSET(BV145,0,VLOOKUP($B172,Settings!$AB:$AK,10,0))*(1+Inputs!$IU$26)</f>
        <v>0</v>
      </c>
      <c r="BW172" s="239">
        <f ca="1">-OFFSET(BW145,0,VLOOKUP($B172,Settings!$AB:$AK,10,0))*(1+Inputs!$IU$26)</f>
        <v>-1145.2342448290237</v>
      </c>
      <c r="BX172" s="239">
        <f ca="1">-OFFSET(BX145,0,VLOOKUP($B172,Settings!$AB:$AK,10,0))*(1+Inputs!$IU$26)</f>
        <v>-1148.0973304410963</v>
      </c>
      <c r="BY172" s="239">
        <f ca="1">-OFFSET(BY145,0,VLOOKUP($B172,Settings!$AB:$AK,10,0))*(1+Inputs!$IU$26)</f>
        <v>-1150.9675737671989</v>
      </c>
      <c r="BZ172" s="239">
        <f ca="1">-OFFSET(BZ145,0,VLOOKUP($B172,Settings!$AB:$AK,10,0))*(1+Inputs!$IU$26)</f>
        <v>-1153.8449927016168</v>
      </c>
      <c r="CA172" s="239">
        <f ca="1">-OFFSET(CA145,0,VLOOKUP($B172,Settings!$AB:$AK,10,0))*(1+Inputs!$IU$26)</f>
        <v>-1156.7296051833707</v>
      </c>
      <c r="CB172" s="239">
        <f ca="1">-OFFSET(CB145,0,VLOOKUP($B172,Settings!$AB:$AK,10,0))*(1+Inputs!$IU$26)</f>
        <v>-1159.621429196329</v>
      </c>
      <c r="CC172" s="239">
        <f ca="1">-OFFSET(CC145,0,VLOOKUP($B172,Settings!$AB:$AK,10,0))*(1+Inputs!$IU$26)</f>
        <v>-1162.5204827693199</v>
      </c>
      <c r="CD172" s="239">
        <f ca="1">-OFFSET(CD145,0,VLOOKUP($B172,Settings!$AB:$AK,10,0))*(1+Inputs!$IU$26)</f>
        <v>-1165.4267839762431</v>
      </c>
      <c r="CE172" s="239">
        <f ca="1">-OFFSET(CE145,0,VLOOKUP($B172,Settings!$AB:$AK,10,0))*(1+Inputs!$IU$26)</f>
        <v>0</v>
      </c>
      <c r="CF172" s="239">
        <f ca="1">-OFFSET(CF145,0,VLOOKUP($B172,Settings!$AB:$AK,10,0))*(1+Inputs!$IU$26)</f>
        <v>0</v>
      </c>
      <c r="CG172" s="239">
        <f ca="1">-OFFSET(CG145,0,VLOOKUP($B172,Settings!$AB:$AK,10,0))*(1+Inputs!$IU$26)</f>
        <v>0</v>
      </c>
      <c r="CH172" s="239">
        <f ca="1">-OFFSET(CH145,0,VLOOKUP($B172,Settings!$AB:$AK,10,0))*(1+Inputs!$IU$26)</f>
        <v>0</v>
      </c>
      <c r="CI172" s="239">
        <f ca="1">-OFFSET(CI145,0,VLOOKUP($B172,Settings!$AB:$AK,10,0))*(1+Inputs!$IU$26)</f>
        <v>-1180.0676402756153</v>
      </c>
      <c r="CJ172" s="239">
        <f ca="1">-OFFSET(CJ145,0,VLOOKUP($B172,Settings!$AB:$AK,10,0))*(1+Inputs!$IU$26)</f>
        <v>-1183.0178093763043</v>
      </c>
      <c r="CK172" s="239">
        <f ca="1">-OFFSET(CK145,0,VLOOKUP($B172,Settings!$AB:$AK,10,0))*(1+Inputs!$IU$26)</f>
        <v>-1185.975353899745</v>
      </c>
      <c r="CL172" s="239">
        <f ca="1">-OFFSET(CL145,0,VLOOKUP($B172,Settings!$AB:$AK,10,0))*(1+Inputs!$IU$26)</f>
        <v>-1188.9402922844943</v>
      </c>
      <c r="CM172" s="239">
        <f ca="1">-OFFSET(CM145,0,VLOOKUP($B172,Settings!$AB:$AK,10,0))*(1+Inputs!$IU$26)</f>
        <v>-1191.9126430152055</v>
      </c>
    </row>
    <row r="173" spans="2:91" s="84" customFormat="1" hidden="1" x14ac:dyDescent="0.2">
      <c r="B173" s="242" t="str">
        <f>Inputs!FH11</f>
        <v>Web-site</v>
      </c>
      <c r="C173" s="240" t="str">
        <f>Inputs!$J$16</f>
        <v>EUR</v>
      </c>
      <c r="D173" s="240" t="s">
        <v>19</v>
      </c>
      <c r="E173" s="85">
        <f t="shared" ref="E173:I182" ca="1" si="156">SUMIF($K$4:$AD$4,E$4,$K173:$AD173)</f>
        <v>-1278.2248841530807</v>
      </c>
      <c r="F173" s="85">
        <f t="shared" ca="1" si="156"/>
        <v>-2690.0283885740073</v>
      </c>
      <c r="G173" s="85">
        <f t="shared" ca="1" si="156"/>
        <v>-2867.5926190451005</v>
      </c>
      <c r="H173" s="85">
        <f t="shared" ca="1" si="156"/>
        <v>-3044.4594571065882</v>
      </c>
      <c r="I173" s="85">
        <f t="shared" ca="1" si="156"/>
        <v>-3232.2350547310998</v>
      </c>
      <c r="J173" s="85"/>
      <c r="K173" s="85">
        <f t="shared" ref="K173:T182" ca="1" si="157">SUMIFS($AF173:$CM173,$AF$4:$CM$4,K$4,$AF$8:$CM$8,K$8)</f>
        <v>0</v>
      </c>
      <c r="L173" s="85">
        <f t="shared" ca="1" si="157"/>
        <v>0</v>
      </c>
      <c r="M173" s="85">
        <f t="shared" ca="1" si="157"/>
        <v>-316.37835281456591</v>
      </c>
      <c r="N173" s="85">
        <f t="shared" ca="1" si="157"/>
        <v>-961.84653133851475</v>
      </c>
      <c r="O173" s="85">
        <f t="shared" ca="1" si="157"/>
        <v>-979.58477276743281</v>
      </c>
      <c r="P173" s="85">
        <f t="shared" ca="1" si="157"/>
        <v>0</v>
      </c>
      <c r="Q173" s="85">
        <f t="shared" ca="1" si="157"/>
        <v>-678.21417415409883</v>
      </c>
      <c r="R173" s="85">
        <f t="shared" ca="1" si="157"/>
        <v>-1032.2294416524755</v>
      </c>
      <c r="S173" s="85">
        <f t="shared" ca="1" si="157"/>
        <v>-1048.6561139855157</v>
      </c>
      <c r="T173" s="85">
        <f t="shared" ca="1" si="157"/>
        <v>0</v>
      </c>
      <c r="U173" s="85">
        <f t="shared" ref="U173:AD182" ca="1" si="158">SUMIFS($AF173:$CM173,$AF$4:$CM$4,U$4,$AF$8:$CM$8,U$8)</f>
        <v>-722.13598155698116</v>
      </c>
      <c r="V173" s="85">
        <f t="shared" ca="1" si="158"/>
        <v>-1096.8005235026035</v>
      </c>
      <c r="W173" s="85">
        <f t="shared" ca="1" si="158"/>
        <v>-1113.3349284944702</v>
      </c>
      <c r="X173" s="85">
        <f t="shared" ca="1" si="158"/>
        <v>0</v>
      </c>
      <c r="Y173" s="85">
        <f t="shared" ca="1" si="158"/>
        <v>-766.67574876803747</v>
      </c>
      <c r="Z173" s="85">
        <f t="shared" ca="1" si="158"/>
        <v>-1164.4487798440803</v>
      </c>
      <c r="AA173" s="85">
        <f t="shared" ca="1" si="158"/>
        <v>-1182.0029907563267</v>
      </c>
      <c r="AB173" s="85">
        <f t="shared" ca="1" si="158"/>
        <v>0</v>
      </c>
      <c r="AC173" s="85">
        <f t="shared" ca="1" si="158"/>
        <v>-813.96263136162554</v>
      </c>
      <c r="AD173" s="85">
        <f t="shared" ca="1" si="158"/>
        <v>-1236.2694326131475</v>
      </c>
      <c r="AE173" s="85"/>
      <c r="AF173" s="239">
        <f ca="1">-OFFSET(AF146,0,VLOOKUP($B173,Settings!$AB:$AK,10,0))*(1+Inputs!$IU$26)</f>
        <v>0</v>
      </c>
      <c r="AG173" s="239">
        <f ca="1">-OFFSET(AG146,0,VLOOKUP($B173,Settings!$AB:$AK,10,0))*(1+Inputs!$IU$26)</f>
        <v>0</v>
      </c>
      <c r="AH173" s="239">
        <f ca="1">-OFFSET(AH146,0,VLOOKUP($B173,Settings!$AB:$AK,10,0))*(1+Inputs!$IU$26)</f>
        <v>0</v>
      </c>
      <c r="AI173" s="239">
        <f ca="1">-OFFSET(AI146,0,VLOOKUP($B173,Settings!$AB:$AK,10,0))*(1+Inputs!$IU$26)</f>
        <v>0</v>
      </c>
      <c r="AJ173" s="239">
        <f ca="1">-OFFSET(AJ146,0,VLOOKUP($B173,Settings!$AB:$AK,10,0))*(1+Inputs!$IU$26)</f>
        <v>0</v>
      </c>
      <c r="AK173" s="239">
        <f ca="1">-OFFSET(AK146,0,VLOOKUP($B173,Settings!$AB:$AK,10,0))*(1+Inputs!$IU$26)</f>
        <v>0</v>
      </c>
      <c r="AL173" s="239">
        <f ca="1">-OFFSET(AL146,0,VLOOKUP($B173,Settings!$AB:$AK,10,0))*(1+Inputs!$IU$26)</f>
        <v>0</v>
      </c>
      <c r="AM173" s="239">
        <f ca="1">-OFFSET(AM146,0,VLOOKUP($B173,Settings!$AB:$AK,10,0))*(1+Inputs!$IU$26)</f>
        <v>0</v>
      </c>
      <c r="AN173" s="239">
        <f ca="1">-OFFSET(AN146,0,VLOOKUP($B173,Settings!$AB:$AK,10,0))*(1+Inputs!$IU$26)</f>
        <v>-316.37835281456591</v>
      </c>
      <c r="AO173" s="239">
        <f ca="1">-OFFSET(AO146,0,VLOOKUP($B173,Settings!$AB:$AK,10,0))*(1+Inputs!$IU$26)</f>
        <v>-318.48754183332966</v>
      </c>
      <c r="AP173" s="239">
        <f ca="1">-OFFSET(AP146,0,VLOOKUP($B173,Settings!$AB:$AK,10,0))*(1+Inputs!$IU$26)</f>
        <v>-320.61079211221852</v>
      </c>
      <c r="AQ173" s="239">
        <f ca="1">-OFFSET(AQ146,0,VLOOKUP($B173,Settings!$AB:$AK,10,0))*(1+Inputs!$IU$26)</f>
        <v>-322.74819739296663</v>
      </c>
      <c r="AR173" s="239">
        <f ca="1">-OFFSET(AR146,0,VLOOKUP($B173,Settings!$AB:$AK,10,0))*(1+Inputs!$IU$26)</f>
        <v>-324.63089521109225</v>
      </c>
      <c r="AS173" s="239">
        <f ca="1">-OFFSET(AS146,0,VLOOKUP($B173,Settings!$AB:$AK,10,0))*(1+Inputs!$IU$26)</f>
        <v>-326.52457543315694</v>
      </c>
      <c r="AT173" s="239">
        <f ca="1">-OFFSET(AT146,0,VLOOKUP($B173,Settings!$AB:$AK,10,0))*(1+Inputs!$IU$26)</f>
        <v>-328.42930212318367</v>
      </c>
      <c r="AU173" s="239">
        <f ca="1">-OFFSET(AU146,0,VLOOKUP($B173,Settings!$AB:$AK,10,0))*(1+Inputs!$IU$26)</f>
        <v>0</v>
      </c>
      <c r="AV173" s="239">
        <f ca="1">-OFFSET(AV146,0,VLOOKUP($B173,Settings!$AB:$AK,10,0))*(1+Inputs!$IU$26)</f>
        <v>0</v>
      </c>
      <c r="AW173" s="239">
        <f ca="1">-OFFSET(AW146,0,VLOOKUP($B173,Settings!$AB:$AK,10,0))*(1+Inputs!$IU$26)</f>
        <v>0</v>
      </c>
      <c r="AX173" s="239">
        <f ca="1">-OFFSET(AX146,0,VLOOKUP($B173,Settings!$AB:$AK,10,0))*(1+Inputs!$IU$26)</f>
        <v>0</v>
      </c>
      <c r="AY173" s="239">
        <f ca="1">-OFFSET(AY146,0,VLOOKUP($B173,Settings!$AB:$AK,10,0))*(1+Inputs!$IU$26)</f>
        <v>-338.12090111546263</v>
      </c>
      <c r="AZ173" s="239">
        <f ca="1">-OFFSET(AZ146,0,VLOOKUP($B173,Settings!$AB:$AK,10,0))*(1+Inputs!$IU$26)</f>
        <v>-340.09327303863614</v>
      </c>
      <c r="BA173" s="239">
        <f ca="1">-OFFSET(BA146,0,VLOOKUP($B173,Settings!$AB:$AK,10,0))*(1+Inputs!$IU$26)</f>
        <v>-342.07715046469485</v>
      </c>
      <c r="BB173" s="239">
        <f ca="1">-OFFSET(BB146,0,VLOOKUP($B173,Settings!$AB:$AK,10,0))*(1+Inputs!$IU$26)</f>
        <v>-344.07260050907223</v>
      </c>
      <c r="BC173" s="239">
        <f ca="1">-OFFSET(BC146,0,VLOOKUP($B173,Settings!$AB:$AK,10,0))*(1+Inputs!$IU$26)</f>
        <v>-346.07969067870852</v>
      </c>
      <c r="BD173" s="239">
        <f ca="1">-OFFSET(BD146,0,VLOOKUP($B173,Settings!$AB:$AK,10,0))*(1+Inputs!$IU$26)</f>
        <v>-347.81008913210201</v>
      </c>
      <c r="BE173" s="239">
        <f ca="1">-OFFSET(BE146,0,VLOOKUP($B173,Settings!$AB:$AK,10,0))*(1+Inputs!$IU$26)</f>
        <v>-349.5491395777625</v>
      </c>
      <c r="BF173" s="239">
        <f ca="1">-OFFSET(BF146,0,VLOOKUP($B173,Settings!$AB:$AK,10,0))*(1+Inputs!$IU$26)</f>
        <v>-351.29688527565128</v>
      </c>
      <c r="BG173" s="239">
        <f ca="1">-OFFSET(BG146,0,VLOOKUP($B173,Settings!$AB:$AK,10,0))*(1+Inputs!$IU$26)</f>
        <v>0</v>
      </c>
      <c r="BH173" s="239">
        <f ca="1">-OFFSET(BH146,0,VLOOKUP($B173,Settings!$AB:$AK,10,0))*(1+Inputs!$IU$26)</f>
        <v>0</v>
      </c>
      <c r="BI173" s="239">
        <f ca="1">-OFFSET(BI146,0,VLOOKUP($B173,Settings!$AB:$AK,10,0))*(1+Inputs!$IU$26)</f>
        <v>0</v>
      </c>
      <c r="BJ173" s="239">
        <f ca="1">-OFFSET(BJ146,0,VLOOKUP($B173,Settings!$AB:$AK,10,0))*(1+Inputs!$IU$26)</f>
        <v>0</v>
      </c>
      <c r="BK173" s="239">
        <f ca="1">-OFFSET(BK146,0,VLOOKUP($B173,Settings!$AB:$AK,10,0))*(1+Inputs!$IU$26)</f>
        <v>-360.16757184886842</v>
      </c>
      <c r="BL173" s="239">
        <f ca="1">-OFFSET(BL146,0,VLOOKUP($B173,Settings!$AB:$AK,10,0))*(1+Inputs!$IU$26)</f>
        <v>-361.96840970811274</v>
      </c>
      <c r="BM173" s="239">
        <f ca="1">-OFFSET(BM146,0,VLOOKUP($B173,Settings!$AB:$AK,10,0))*(1+Inputs!$IU$26)</f>
        <v>-363.77825175665328</v>
      </c>
      <c r="BN173" s="239">
        <f ca="1">-OFFSET(BN146,0,VLOOKUP($B173,Settings!$AB:$AK,10,0))*(1+Inputs!$IU$26)</f>
        <v>-365.59714301543653</v>
      </c>
      <c r="BO173" s="239">
        <f ca="1">-OFFSET(BO146,0,VLOOKUP($B173,Settings!$AB:$AK,10,0))*(1+Inputs!$IU$26)</f>
        <v>-367.42512873051368</v>
      </c>
      <c r="BP173" s="239">
        <f ca="1">-OFFSET(BP146,0,VLOOKUP($B173,Settings!$AB:$AK,10,0))*(1+Inputs!$IU$26)</f>
        <v>-369.26225437416622</v>
      </c>
      <c r="BQ173" s="239">
        <f ca="1">-OFFSET(BQ146,0,VLOOKUP($B173,Settings!$AB:$AK,10,0))*(1+Inputs!$IU$26)</f>
        <v>-371.10856564603699</v>
      </c>
      <c r="BR173" s="239">
        <f ca="1">-OFFSET(BR146,0,VLOOKUP($B173,Settings!$AB:$AK,10,0))*(1+Inputs!$IU$26)</f>
        <v>-372.96410847426716</v>
      </c>
      <c r="BS173" s="239">
        <f ca="1">-OFFSET(BS146,0,VLOOKUP($B173,Settings!$AB:$AK,10,0))*(1+Inputs!$IU$26)</f>
        <v>0</v>
      </c>
      <c r="BT173" s="239">
        <f ca="1">-OFFSET(BT146,0,VLOOKUP($B173,Settings!$AB:$AK,10,0))*(1+Inputs!$IU$26)</f>
        <v>0</v>
      </c>
      <c r="BU173" s="239">
        <f ca="1">-OFFSET(BU146,0,VLOOKUP($B173,Settings!$AB:$AK,10,0))*(1+Inputs!$IU$26)</f>
        <v>0</v>
      </c>
      <c r="BV173" s="239">
        <f ca="1">-OFFSET(BV146,0,VLOOKUP($B173,Settings!$AB:$AK,10,0))*(1+Inputs!$IU$26)</f>
        <v>0</v>
      </c>
      <c r="BW173" s="239">
        <f ca="1">-OFFSET(BW146,0,VLOOKUP($B173,Settings!$AB:$AK,10,0))*(1+Inputs!$IU$26)</f>
        <v>-382.38191958505615</v>
      </c>
      <c r="BX173" s="239">
        <f ca="1">-OFFSET(BX146,0,VLOOKUP($B173,Settings!$AB:$AK,10,0))*(1+Inputs!$IU$26)</f>
        <v>-384.29382918298137</v>
      </c>
      <c r="BY173" s="239">
        <f ca="1">-OFFSET(BY146,0,VLOOKUP($B173,Settings!$AB:$AK,10,0))*(1+Inputs!$IU$26)</f>
        <v>-386.21529832889621</v>
      </c>
      <c r="BZ173" s="239">
        <f ca="1">-OFFSET(BZ146,0,VLOOKUP($B173,Settings!$AB:$AK,10,0))*(1+Inputs!$IU$26)</f>
        <v>-388.14637482054064</v>
      </c>
      <c r="CA173" s="239">
        <f ca="1">-OFFSET(CA146,0,VLOOKUP($B173,Settings!$AB:$AK,10,0))*(1+Inputs!$IU$26)</f>
        <v>-390.0871066946433</v>
      </c>
      <c r="CB173" s="239">
        <f ca="1">-OFFSET(CB146,0,VLOOKUP($B173,Settings!$AB:$AK,10,0))*(1+Inputs!$IU$26)</f>
        <v>-392.03754222811648</v>
      </c>
      <c r="CC173" s="239">
        <f ca="1">-OFFSET(CC146,0,VLOOKUP($B173,Settings!$AB:$AK,10,0))*(1+Inputs!$IU$26)</f>
        <v>-393.997729939257</v>
      </c>
      <c r="CD173" s="239">
        <f ca="1">-OFFSET(CD146,0,VLOOKUP($B173,Settings!$AB:$AK,10,0))*(1+Inputs!$IU$26)</f>
        <v>-395.96771858895323</v>
      </c>
      <c r="CE173" s="239">
        <f ca="1">-OFFSET(CE146,0,VLOOKUP($B173,Settings!$AB:$AK,10,0))*(1+Inputs!$IU$26)</f>
        <v>0</v>
      </c>
      <c r="CF173" s="239">
        <f ca="1">-OFFSET(CF146,0,VLOOKUP($B173,Settings!$AB:$AK,10,0))*(1+Inputs!$IU$26)</f>
        <v>0</v>
      </c>
      <c r="CG173" s="239">
        <f ca="1">-OFFSET(CG146,0,VLOOKUP($B173,Settings!$AB:$AK,10,0))*(1+Inputs!$IU$26)</f>
        <v>0</v>
      </c>
      <c r="CH173" s="239">
        <f ca="1">-OFFSET(CH146,0,VLOOKUP($B173,Settings!$AB:$AK,10,0))*(1+Inputs!$IU$26)</f>
        <v>0</v>
      </c>
      <c r="CI173" s="239">
        <f ca="1">-OFFSET(CI146,0,VLOOKUP($B173,Settings!$AB:$AK,10,0))*(1+Inputs!$IU$26)</f>
        <v>-405.96639968160878</v>
      </c>
      <c r="CJ173" s="239">
        <f ca="1">-OFFSET(CJ146,0,VLOOKUP($B173,Settings!$AB:$AK,10,0))*(1+Inputs!$IU$26)</f>
        <v>-407.99623168001676</v>
      </c>
      <c r="CK173" s="239">
        <f ca="1">-OFFSET(CK146,0,VLOOKUP($B173,Settings!$AB:$AK,10,0))*(1+Inputs!$IU$26)</f>
        <v>-410.03621283841682</v>
      </c>
      <c r="CL173" s="239">
        <f ca="1">-OFFSET(CL146,0,VLOOKUP($B173,Settings!$AB:$AK,10,0))*(1+Inputs!$IU$26)</f>
        <v>-412.08639390260885</v>
      </c>
      <c r="CM173" s="239">
        <f ca="1">-OFFSET(CM146,0,VLOOKUP($B173,Settings!$AB:$AK,10,0))*(1+Inputs!$IU$26)</f>
        <v>-414.14682587212184</v>
      </c>
    </row>
    <row r="174" spans="2:91" s="84" customFormat="1" hidden="1" x14ac:dyDescent="0.2">
      <c r="B174" s="242" t="str">
        <f>Inputs!FH12</f>
        <v>Review</v>
      </c>
      <c r="C174" s="240" t="str">
        <f>Inputs!$J$16</f>
        <v>EUR</v>
      </c>
      <c r="D174" s="240" t="s">
        <v>19</v>
      </c>
      <c r="E174" s="85">
        <f t="shared" ca="1" si="156"/>
        <v>-1248.3634566466812</v>
      </c>
      <c r="F174" s="85">
        <f t="shared" ca="1" si="156"/>
        <v>-2571.7654313321732</v>
      </c>
      <c r="G174" s="85">
        <f t="shared" ca="1" si="156"/>
        <v>-2660.91451496024</v>
      </c>
      <c r="H174" s="85">
        <f t="shared" ca="1" si="156"/>
        <v>-2741.8487761977949</v>
      </c>
      <c r="I174" s="85">
        <f t="shared" ca="1" si="156"/>
        <v>-2825.244730437978</v>
      </c>
      <c r="J174" s="85"/>
      <c r="K174" s="85">
        <f t="shared" ca="1" si="157"/>
        <v>0</v>
      </c>
      <c r="L174" s="85">
        <f t="shared" ca="1" si="157"/>
        <v>0</v>
      </c>
      <c r="M174" s="85">
        <f t="shared" ca="1" si="157"/>
        <v>-310.14705496182535</v>
      </c>
      <c r="N174" s="85">
        <f t="shared" ca="1" si="157"/>
        <v>-938.21640168485578</v>
      </c>
      <c r="O174" s="85">
        <f t="shared" ca="1" si="157"/>
        <v>-948.41497757915215</v>
      </c>
      <c r="P174" s="85">
        <f t="shared" ca="1" si="157"/>
        <v>0</v>
      </c>
      <c r="Q174" s="85">
        <f t="shared" ca="1" si="157"/>
        <v>-646.10069542867893</v>
      </c>
      <c r="R174" s="85">
        <f t="shared" ca="1" si="157"/>
        <v>-977.24975832434211</v>
      </c>
      <c r="S174" s="85">
        <f t="shared" ca="1" si="157"/>
        <v>-985.41433224945149</v>
      </c>
      <c r="T174" s="85">
        <f t="shared" ca="1" si="157"/>
        <v>0</v>
      </c>
      <c r="U174" s="85">
        <f t="shared" ca="1" si="158"/>
        <v>-667.69101154242594</v>
      </c>
      <c r="V174" s="85">
        <f t="shared" ca="1" si="158"/>
        <v>-1007.8091711683624</v>
      </c>
      <c r="W174" s="85">
        <f t="shared" ca="1" si="158"/>
        <v>-1015.3866521211028</v>
      </c>
      <c r="X174" s="85">
        <f t="shared" ca="1" si="158"/>
        <v>0</v>
      </c>
      <c r="Y174" s="85">
        <f t="shared" ca="1" si="158"/>
        <v>-687.99947258103612</v>
      </c>
      <c r="Z174" s="85">
        <f t="shared" ca="1" si="158"/>
        <v>-1038.4626514956562</v>
      </c>
      <c r="AA174" s="85">
        <f t="shared" ca="1" si="158"/>
        <v>-1046.2706087825679</v>
      </c>
      <c r="AB174" s="85">
        <f t="shared" ca="1" si="158"/>
        <v>0</v>
      </c>
      <c r="AC174" s="85">
        <f t="shared" ca="1" si="158"/>
        <v>-708.9256348955762</v>
      </c>
      <c r="AD174" s="85">
        <f t="shared" ca="1" si="158"/>
        <v>-1070.0484867598338</v>
      </c>
      <c r="AE174" s="85"/>
      <c r="AF174" s="239">
        <f ca="1">-OFFSET(AF147,0,VLOOKUP($B174,Settings!$AB:$AK,10,0))*(1+Inputs!$IU$26)</f>
        <v>0</v>
      </c>
      <c r="AG174" s="239">
        <f ca="1">-OFFSET(AG147,0,VLOOKUP($B174,Settings!$AB:$AK,10,0))*(1+Inputs!$IU$26)</f>
        <v>0</v>
      </c>
      <c r="AH174" s="239">
        <f ca="1">-OFFSET(AH147,0,VLOOKUP($B174,Settings!$AB:$AK,10,0))*(1+Inputs!$IU$26)</f>
        <v>0</v>
      </c>
      <c r="AI174" s="239">
        <f ca="1">-OFFSET(AI147,0,VLOOKUP($B174,Settings!$AB:$AK,10,0))*(1+Inputs!$IU$26)</f>
        <v>0</v>
      </c>
      <c r="AJ174" s="239">
        <f ca="1">-OFFSET(AJ147,0,VLOOKUP($B174,Settings!$AB:$AK,10,0))*(1+Inputs!$IU$26)</f>
        <v>0</v>
      </c>
      <c r="AK174" s="239">
        <f ca="1">-OFFSET(AK147,0,VLOOKUP($B174,Settings!$AB:$AK,10,0))*(1+Inputs!$IU$26)</f>
        <v>0</v>
      </c>
      <c r="AL174" s="239">
        <f ca="1">-OFFSET(AL147,0,VLOOKUP($B174,Settings!$AB:$AK,10,0))*(1+Inputs!$IU$26)</f>
        <v>0</v>
      </c>
      <c r="AM174" s="239">
        <f ca="1">-OFFSET(AM147,0,VLOOKUP($B174,Settings!$AB:$AK,10,0))*(1+Inputs!$IU$26)</f>
        <v>0</v>
      </c>
      <c r="AN174" s="239">
        <f ca="1">-OFFSET(AN147,0,VLOOKUP($B174,Settings!$AB:$AK,10,0))*(1+Inputs!$IU$26)</f>
        <v>-310.14705496182535</v>
      </c>
      <c r="AO174" s="239">
        <f ca="1">-OFFSET(AO147,0,VLOOKUP($B174,Settings!$AB:$AK,10,0))*(1+Inputs!$IU$26)</f>
        <v>-311.4393343574996</v>
      </c>
      <c r="AP174" s="239">
        <f ca="1">-OFFSET(AP147,0,VLOOKUP($B174,Settings!$AB:$AK,10,0))*(1+Inputs!$IU$26)</f>
        <v>-312.73699825065586</v>
      </c>
      <c r="AQ174" s="239">
        <f ca="1">-OFFSET(AQ147,0,VLOOKUP($B174,Settings!$AB:$AK,10,0))*(1+Inputs!$IU$26)</f>
        <v>-314.04006907670026</v>
      </c>
      <c r="AR174" s="239">
        <f ca="1">-OFFSET(AR147,0,VLOOKUP($B174,Settings!$AB:$AK,10,0))*(1+Inputs!$IU$26)</f>
        <v>-315.08686930695598</v>
      </c>
      <c r="AS174" s="239">
        <f ca="1">-OFFSET(AS147,0,VLOOKUP($B174,Settings!$AB:$AK,10,0))*(1+Inputs!$IU$26)</f>
        <v>-316.13715887131252</v>
      </c>
      <c r="AT174" s="239">
        <f ca="1">-OFFSET(AT147,0,VLOOKUP($B174,Settings!$AB:$AK,10,0))*(1+Inputs!$IU$26)</f>
        <v>-317.1909494008836</v>
      </c>
      <c r="AU174" s="239">
        <f ca="1">-OFFSET(AU147,0,VLOOKUP($B174,Settings!$AB:$AK,10,0))*(1+Inputs!$IU$26)</f>
        <v>0</v>
      </c>
      <c r="AV174" s="239">
        <f ca="1">-OFFSET(AV147,0,VLOOKUP($B174,Settings!$AB:$AK,10,0))*(1+Inputs!$IU$26)</f>
        <v>0</v>
      </c>
      <c r="AW174" s="239">
        <f ca="1">-OFFSET(AW147,0,VLOOKUP($B174,Settings!$AB:$AK,10,0))*(1+Inputs!$IU$26)</f>
        <v>0</v>
      </c>
      <c r="AX174" s="239">
        <f ca="1">-OFFSET(AX147,0,VLOOKUP($B174,Settings!$AB:$AK,10,0))*(1+Inputs!$IU$26)</f>
        <v>0</v>
      </c>
      <c r="AY174" s="239">
        <f ca="1">-OFFSET(AY147,0,VLOOKUP($B174,Settings!$AB:$AK,10,0))*(1+Inputs!$IU$26)</f>
        <v>-322.51282633711094</v>
      </c>
      <c r="AZ174" s="239">
        <f ca="1">-OFFSET(AZ147,0,VLOOKUP($B174,Settings!$AB:$AK,10,0))*(1+Inputs!$IU$26)</f>
        <v>-323.587869091568</v>
      </c>
      <c r="BA174" s="239">
        <f ca="1">-OFFSET(BA147,0,VLOOKUP($B174,Settings!$AB:$AK,10,0))*(1+Inputs!$IU$26)</f>
        <v>-324.66649532187324</v>
      </c>
      <c r="BB174" s="239">
        <f ca="1">-OFFSET(BB147,0,VLOOKUP($B174,Settings!$AB:$AK,10,0))*(1+Inputs!$IU$26)</f>
        <v>-325.74871697294617</v>
      </c>
      <c r="BC174" s="239">
        <f ca="1">-OFFSET(BC147,0,VLOOKUP($B174,Settings!$AB:$AK,10,0))*(1+Inputs!$IU$26)</f>
        <v>-326.8345460295227</v>
      </c>
      <c r="BD174" s="239">
        <f ca="1">-OFFSET(BD147,0,VLOOKUP($B174,Settings!$AB:$AK,10,0))*(1+Inputs!$IU$26)</f>
        <v>-327.6516323945965</v>
      </c>
      <c r="BE174" s="239">
        <f ca="1">-OFFSET(BE147,0,VLOOKUP($B174,Settings!$AB:$AK,10,0))*(1+Inputs!$IU$26)</f>
        <v>-328.470761475583</v>
      </c>
      <c r="BF174" s="239">
        <f ca="1">-OFFSET(BF147,0,VLOOKUP($B174,Settings!$AB:$AK,10,0))*(1+Inputs!$IU$26)</f>
        <v>-329.29193837927193</v>
      </c>
      <c r="BG174" s="239">
        <f ca="1">-OFFSET(BG147,0,VLOOKUP($B174,Settings!$AB:$AK,10,0))*(1+Inputs!$IU$26)</f>
        <v>0</v>
      </c>
      <c r="BH174" s="239">
        <f ca="1">-OFFSET(BH147,0,VLOOKUP($B174,Settings!$AB:$AK,10,0))*(1+Inputs!$IU$26)</f>
        <v>0</v>
      </c>
      <c r="BI174" s="239">
        <f ca="1">-OFFSET(BI147,0,VLOOKUP($B174,Settings!$AB:$AK,10,0))*(1+Inputs!$IU$26)</f>
        <v>0</v>
      </c>
      <c r="BJ174" s="239">
        <f ca="1">-OFFSET(BJ147,0,VLOOKUP($B174,Settings!$AB:$AK,10,0))*(1+Inputs!$IU$26)</f>
        <v>0</v>
      </c>
      <c r="BK174" s="239">
        <f ca="1">-OFFSET(BK147,0,VLOOKUP($B174,Settings!$AB:$AK,10,0))*(1+Inputs!$IU$26)</f>
        <v>-333.4287198713738</v>
      </c>
      <c r="BL174" s="239">
        <f ca="1">-OFFSET(BL147,0,VLOOKUP($B174,Settings!$AB:$AK,10,0))*(1+Inputs!$IU$26)</f>
        <v>-334.2622916710522</v>
      </c>
      <c r="BM174" s="239">
        <f ca="1">-OFFSET(BM147,0,VLOOKUP($B174,Settings!$AB:$AK,10,0))*(1+Inputs!$IU$26)</f>
        <v>-335.09794740022983</v>
      </c>
      <c r="BN174" s="239">
        <f ca="1">-OFFSET(BN147,0,VLOOKUP($B174,Settings!$AB:$AK,10,0))*(1+Inputs!$IU$26)</f>
        <v>-335.93569226873041</v>
      </c>
      <c r="BO174" s="239">
        <f ca="1">-OFFSET(BO147,0,VLOOKUP($B174,Settings!$AB:$AK,10,0))*(1+Inputs!$IU$26)</f>
        <v>-336.77553149940223</v>
      </c>
      <c r="BP174" s="239">
        <f ca="1">-OFFSET(BP147,0,VLOOKUP($B174,Settings!$AB:$AK,10,0))*(1+Inputs!$IU$26)</f>
        <v>-337.61747032815072</v>
      </c>
      <c r="BQ174" s="239">
        <f ca="1">-OFFSET(BQ147,0,VLOOKUP($B174,Settings!$AB:$AK,10,0))*(1+Inputs!$IU$26)</f>
        <v>-338.46151400397105</v>
      </c>
      <c r="BR174" s="239">
        <f ca="1">-OFFSET(BR147,0,VLOOKUP($B174,Settings!$AB:$AK,10,0))*(1+Inputs!$IU$26)</f>
        <v>-339.30766778898095</v>
      </c>
      <c r="BS174" s="239">
        <f ca="1">-OFFSET(BS147,0,VLOOKUP($B174,Settings!$AB:$AK,10,0))*(1+Inputs!$IU$26)</f>
        <v>0</v>
      </c>
      <c r="BT174" s="239">
        <f ca="1">-OFFSET(BT147,0,VLOOKUP($B174,Settings!$AB:$AK,10,0))*(1+Inputs!$IU$26)</f>
        <v>0</v>
      </c>
      <c r="BU174" s="239">
        <f ca="1">-OFFSET(BU147,0,VLOOKUP($B174,Settings!$AB:$AK,10,0))*(1+Inputs!$IU$26)</f>
        <v>0</v>
      </c>
      <c r="BV174" s="239">
        <f ca="1">-OFFSET(BV147,0,VLOOKUP($B174,Settings!$AB:$AK,10,0))*(1+Inputs!$IU$26)</f>
        <v>0</v>
      </c>
      <c r="BW174" s="239">
        <f ca="1">-OFFSET(BW147,0,VLOOKUP($B174,Settings!$AB:$AK,10,0))*(1+Inputs!$IU$26)</f>
        <v>-343.57027344870716</v>
      </c>
      <c r="BX174" s="239">
        <f ca="1">-OFFSET(BX147,0,VLOOKUP($B174,Settings!$AB:$AK,10,0))*(1+Inputs!$IU$26)</f>
        <v>-344.4291991323289</v>
      </c>
      <c r="BY174" s="239">
        <f ca="1">-OFFSET(BY147,0,VLOOKUP($B174,Settings!$AB:$AK,10,0))*(1+Inputs!$IU$26)</f>
        <v>-345.29027213015974</v>
      </c>
      <c r="BZ174" s="239">
        <f ca="1">-OFFSET(BZ147,0,VLOOKUP($B174,Settings!$AB:$AK,10,0))*(1+Inputs!$IU$26)</f>
        <v>-346.15349781048513</v>
      </c>
      <c r="CA174" s="239">
        <f ca="1">-OFFSET(CA147,0,VLOOKUP($B174,Settings!$AB:$AK,10,0))*(1+Inputs!$IU$26)</f>
        <v>-347.01888155501132</v>
      </c>
      <c r="CB174" s="239">
        <f ca="1">-OFFSET(CB147,0,VLOOKUP($B174,Settings!$AB:$AK,10,0))*(1+Inputs!$IU$26)</f>
        <v>-347.88642875889883</v>
      </c>
      <c r="CC174" s="239">
        <f ca="1">-OFFSET(CC147,0,VLOOKUP($B174,Settings!$AB:$AK,10,0))*(1+Inputs!$IU$26)</f>
        <v>-348.75614483079607</v>
      </c>
      <c r="CD174" s="239">
        <f ca="1">-OFFSET(CD147,0,VLOOKUP($B174,Settings!$AB:$AK,10,0))*(1+Inputs!$IU$26)</f>
        <v>-349.62803519287303</v>
      </c>
      <c r="CE174" s="239">
        <f ca="1">-OFFSET(CE147,0,VLOOKUP($B174,Settings!$AB:$AK,10,0))*(1+Inputs!$IU$26)</f>
        <v>0</v>
      </c>
      <c r="CF174" s="239">
        <f ca="1">-OFFSET(CF147,0,VLOOKUP($B174,Settings!$AB:$AK,10,0))*(1+Inputs!$IU$26)</f>
        <v>0</v>
      </c>
      <c r="CG174" s="239">
        <f ca="1">-OFFSET(CG147,0,VLOOKUP($B174,Settings!$AB:$AK,10,0))*(1+Inputs!$IU$26)</f>
        <v>0</v>
      </c>
      <c r="CH174" s="239">
        <f ca="1">-OFFSET(CH147,0,VLOOKUP($B174,Settings!$AB:$AK,10,0))*(1+Inputs!$IU$26)</f>
        <v>0</v>
      </c>
      <c r="CI174" s="239">
        <f ca="1">-OFFSET(CI147,0,VLOOKUP($B174,Settings!$AB:$AK,10,0))*(1+Inputs!$IU$26)</f>
        <v>-354.02029208268476</v>
      </c>
      <c r="CJ174" s="239">
        <f ca="1">-OFFSET(CJ147,0,VLOOKUP($B174,Settings!$AB:$AK,10,0))*(1+Inputs!$IU$26)</f>
        <v>-354.90534281289143</v>
      </c>
      <c r="CK174" s="239">
        <f ca="1">-OFFSET(CK147,0,VLOOKUP($B174,Settings!$AB:$AK,10,0))*(1+Inputs!$IU$26)</f>
        <v>-355.79260616992366</v>
      </c>
      <c r="CL174" s="239">
        <f ca="1">-OFFSET(CL147,0,VLOOKUP($B174,Settings!$AB:$AK,10,0))*(1+Inputs!$IU$26)</f>
        <v>-356.68208768534845</v>
      </c>
      <c r="CM174" s="239">
        <f ca="1">-OFFSET(CM147,0,VLOOKUP($B174,Settings!$AB:$AK,10,0))*(1+Inputs!$IU$26)</f>
        <v>-357.5737929045618</v>
      </c>
    </row>
    <row r="175" spans="2:91" s="84" customFormat="1" hidden="1" x14ac:dyDescent="0.2">
      <c r="B175" s="242" t="str">
        <f>Inputs!FH13</f>
        <v>SMM</v>
      </c>
      <c r="C175" s="240" t="str">
        <f>Inputs!$J$16</f>
        <v>EUR</v>
      </c>
      <c r="D175" s="240" t="s">
        <v>19</v>
      </c>
      <c r="E175" s="85">
        <f t="shared" ca="1" si="156"/>
        <v>-3355.3228702498268</v>
      </c>
      <c r="F175" s="85">
        <f t="shared" ca="1" si="156"/>
        <v>-6961.6003124548861</v>
      </c>
      <c r="G175" s="85">
        <f t="shared" ca="1" si="156"/>
        <v>-7274.9927836316774</v>
      </c>
      <c r="H175" s="85">
        <f t="shared" ca="1" si="156"/>
        <v>-7571.3872143671742</v>
      </c>
      <c r="I175" s="85">
        <f t="shared" ca="1" si="156"/>
        <v>-7879.8572115236675</v>
      </c>
      <c r="J175" s="85"/>
      <c r="K175" s="85">
        <f t="shared" ca="1" si="157"/>
        <v>0</v>
      </c>
      <c r="L175" s="85">
        <f t="shared" ca="1" si="157"/>
        <v>0</v>
      </c>
      <c r="M175" s="85">
        <f t="shared" ca="1" si="157"/>
        <v>-832.56563514034963</v>
      </c>
      <c r="N175" s="85">
        <f t="shared" ca="1" si="157"/>
        <v>-2522.7572351094773</v>
      </c>
      <c r="O175" s="85">
        <f t="shared" ca="1" si="157"/>
        <v>-2556.5366649277939</v>
      </c>
      <c r="P175" s="85">
        <f t="shared" ca="1" si="157"/>
        <v>0</v>
      </c>
      <c r="Q175" s="85">
        <f t="shared" ca="1" si="157"/>
        <v>-1751.0433902415789</v>
      </c>
      <c r="R175" s="85">
        <f t="shared" ca="1" si="157"/>
        <v>-2654.0202572855137</v>
      </c>
      <c r="S175" s="85">
        <f t="shared" ca="1" si="157"/>
        <v>-2682.869920295368</v>
      </c>
      <c r="T175" s="85">
        <f t="shared" ca="1" si="157"/>
        <v>0</v>
      </c>
      <c r="U175" s="85">
        <f t="shared" ca="1" si="158"/>
        <v>-1827.6853088845874</v>
      </c>
      <c r="V175" s="85">
        <f t="shared" ca="1" si="158"/>
        <v>-2764.4375544517216</v>
      </c>
      <c r="W175" s="85">
        <f t="shared" ca="1" si="158"/>
        <v>-2792.1741803012974</v>
      </c>
      <c r="X175" s="85">
        <f t="shared" ca="1" si="158"/>
        <v>0</v>
      </c>
      <c r="Y175" s="85">
        <f t="shared" ca="1" si="158"/>
        <v>-1902.1480283403796</v>
      </c>
      <c r="Z175" s="85">
        <f t="shared" ca="1" si="158"/>
        <v>-2877.065005725497</v>
      </c>
      <c r="AA175" s="85">
        <f t="shared" ca="1" si="158"/>
        <v>-2905.9316645075733</v>
      </c>
      <c r="AB175" s="85">
        <f t="shared" ca="1" si="158"/>
        <v>0</v>
      </c>
      <c r="AC175" s="85">
        <f t="shared" ca="1" si="158"/>
        <v>-1979.6444738768041</v>
      </c>
      <c r="AD175" s="85">
        <f t="shared" ca="1" si="158"/>
        <v>-2994.2810731392901</v>
      </c>
      <c r="AE175" s="85"/>
      <c r="AF175" s="239">
        <f ca="1">-OFFSET(AF148,0,VLOOKUP($B175,Settings!$AB:$AK,10,0))*(1+Inputs!$IU$26)</f>
        <v>0</v>
      </c>
      <c r="AG175" s="239">
        <f ca="1">-OFFSET(AG148,0,VLOOKUP($B175,Settings!$AB:$AK,10,0))*(1+Inputs!$IU$26)</f>
        <v>0</v>
      </c>
      <c r="AH175" s="239">
        <f ca="1">-OFFSET(AH148,0,VLOOKUP($B175,Settings!$AB:$AK,10,0))*(1+Inputs!$IU$26)</f>
        <v>0</v>
      </c>
      <c r="AI175" s="239">
        <f ca="1">-OFFSET(AI148,0,VLOOKUP($B175,Settings!$AB:$AK,10,0))*(1+Inputs!$IU$26)</f>
        <v>0</v>
      </c>
      <c r="AJ175" s="239">
        <f ca="1">-OFFSET(AJ148,0,VLOOKUP($B175,Settings!$AB:$AK,10,0))*(1+Inputs!$IU$26)</f>
        <v>0</v>
      </c>
      <c r="AK175" s="239">
        <f ca="1">-OFFSET(AK148,0,VLOOKUP($B175,Settings!$AB:$AK,10,0))*(1+Inputs!$IU$26)</f>
        <v>0</v>
      </c>
      <c r="AL175" s="239">
        <f ca="1">-OFFSET(AL148,0,VLOOKUP($B175,Settings!$AB:$AK,10,0))*(1+Inputs!$IU$26)</f>
        <v>0</v>
      </c>
      <c r="AM175" s="239">
        <f ca="1">-OFFSET(AM148,0,VLOOKUP($B175,Settings!$AB:$AK,10,0))*(1+Inputs!$IU$26)</f>
        <v>0</v>
      </c>
      <c r="AN175" s="239">
        <f ca="1">-OFFSET(AN148,0,VLOOKUP($B175,Settings!$AB:$AK,10,0))*(1+Inputs!$IU$26)</f>
        <v>-832.56563514034963</v>
      </c>
      <c r="AO175" s="239">
        <f ca="1">-OFFSET(AO148,0,VLOOKUP($B175,Settings!$AB:$AK,10,0))*(1+Inputs!$IU$26)</f>
        <v>-836.72846331605126</v>
      </c>
      <c r="AP175" s="239">
        <f ca="1">-OFFSET(AP148,0,VLOOKUP($B175,Settings!$AB:$AK,10,0))*(1+Inputs!$IU$26)</f>
        <v>-840.91210563263144</v>
      </c>
      <c r="AQ175" s="239">
        <f ca="1">-OFFSET(AQ148,0,VLOOKUP($B175,Settings!$AB:$AK,10,0))*(1+Inputs!$IU$26)</f>
        <v>-845.11666616079447</v>
      </c>
      <c r="AR175" s="239">
        <f ca="1">-OFFSET(AR148,0,VLOOKUP($B175,Settings!$AB:$AK,10,0))*(1+Inputs!$IU$26)</f>
        <v>-848.63798560313114</v>
      </c>
      <c r="AS175" s="239">
        <f ca="1">-OFFSET(AS148,0,VLOOKUP($B175,Settings!$AB:$AK,10,0))*(1+Inputs!$IU$26)</f>
        <v>-852.1739772098108</v>
      </c>
      <c r="AT175" s="239">
        <f ca="1">-OFFSET(AT148,0,VLOOKUP($B175,Settings!$AB:$AK,10,0))*(1+Inputs!$IU$26)</f>
        <v>-855.72470211485165</v>
      </c>
      <c r="AU175" s="239">
        <f ca="1">-OFFSET(AU148,0,VLOOKUP($B175,Settings!$AB:$AK,10,0))*(1+Inputs!$IU$26)</f>
        <v>0</v>
      </c>
      <c r="AV175" s="239">
        <f ca="1">-OFFSET(AV148,0,VLOOKUP($B175,Settings!$AB:$AK,10,0))*(1+Inputs!$IU$26)</f>
        <v>0</v>
      </c>
      <c r="AW175" s="239">
        <f ca="1">-OFFSET(AW148,0,VLOOKUP($B175,Settings!$AB:$AK,10,0))*(1+Inputs!$IU$26)</f>
        <v>0</v>
      </c>
      <c r="AX175" s="239">
        <f ca="1">-OFFSET(AX148,0,VLOOKUP($B175,Settings!$AB:$AK,10,0))*(1+Inputs!$IU$26)</f>
        <v>0</v>
      </c>
      <c r="AY175" s="239">
        <f ca="1">-OFFSET(AY148,0,VLOOKUP($B175,Settings!$AB:$AK,10,0))*(1+Inputs!$IU$26)</f>
        <v>-873.70148369642186</v>
      </c>
      <c r="AZ175" s="239">
        <f ca="1">-OFFSET(AZ148,0,VLOOKUP($B175,Settings!$AB:$AK,10,0))*(1+Inputs!$IU$26)</f>
        <v>-877.34190654515692</v>
      </c>
      <c r="BA175" s="239">
        <f ca="1">-OFFSET(BA148,0,VLOOKUP($B175,Settings!$AB:$AK,10,0))*(1+Inputs!$IU$26)</f>
        <v>-880.99749782242839</v>
      </c>
      <c r="BB175" s="239">
        <f ca="1">-OFFSET(BB148,0,VLOOKUP($B175,Settings!$AB:$AK,10,0))*(1+Inputs!$IU$26)</f>
        <v>-884.66832073002183</v>
      </c>
      <c r="BC175" s="239">
        <f ca="1">-OFFSET(BC148,0,VLOOKUP($B175,Settings!$AB:$AK,10,0))*(1+Inputs!$IU$26)</f>
        <v>-888.3544387330636</v>
      </c>
      <c r="BD175" s="239">
        <f ca="1">-OFFSET(BD148,0,VLOOKUP($B175,Settings!$AB:$AK,10,0))*(1+Inputs!$IU$26)</f>
        <v>-891.31562019550722</v>
      </c>
      <c r="BE175" s="239">
        <f ca="1">-OFFSET(BE148,0,VLOOKUP($B175,Settings!$AB:$AK,10,0))*(1+Inputs!$IU$26)</f>
        <v>-894.28667226282562</v>
      </c>
      <c r="BF175" s="239">
        <f ca="1">-OFFSET(BF148,0,VLOOKUP($B175,Settings!$AB:$AK,10,0))*(1+Inputs!$IU$26)</f>
        <v>-897.26762783703509</v>
      </c>
      <c r="BG175" s="239">
        <f ca="1">-OFFSET(BG148,0,VLOOKUP($B175,Settings!$AB:$AK,10,0))*(1+Inputs!$IU$26)</f>
        <v>0</v>
      </c>
      <c r="BH175" s="239">
        <f ca="1">-OFFSET(BH148,0,VLOOKUP($B175,Settings!$AB:$AK,10,0))*(1+Inputs!$IU$26)</f>
        <v>0</v>
      </c>
      <c r="BI175" s="239">
        <f ca="1">-OFFSET(BI148,0,VLOOKUP($B175,Settings!$AB:$AK,10,0))*(1+Inputs!$IU$26)</f>
        <v>0</v>
      </c>
      <c r="BJ175" s="239">
        <f ca="1">-OFFSET(BJ148,0,VLOOKUP($B175,Settings!$AB:$AK,10,0))*(1+Inputs!$IU$26)</f>
        <v>0</v>
      </c>
      <c r="BK175" s="239">
        <f ca="1">-OFFSET(BK148,0,VLOOKUP($B175,Settings!$AB:$AK,10,0))*(1+Inputs!$IU$26)</f>
        <v>-912.32211757966081</v>
      </c>
      <c r="BL175" s="239">
        <f ca="1">-OFFSET(BL148,0,VLOOKUP($B175,Settings!$AB:$AK,10,0))*(1+Inputs!$IU$26)</f>
        <v>-915.36319130492643</v>
      </c>
      <c r="BM175" s="239">
        <f ca="1">-OFFSET(BM148,0,VLOOKUP($B175,Settings!$AB:$AK,10,0))*(1+Inputs!$IU$26)</f>
        <v>-918.41440194260963</v>
      </c>
      <c r="BN175" s="239">
        <f ca="1">-OFFSET(BN148,0,VLOOKUP($B175,Settings!$AB:$AK,10,0))*(1+Inputs!$IU$26)</f>
        <v>-921.47578328241843</v>
      </c>
      <c r="BO175" s="239">
        <f ca="1">-OFFSET(BO148,0,VLOOKUP($B175,Settings!$AB:$AK,10,0))*(1+Inputs!$IU$26)</f>
        <v>-924.54736922669326</v>
      </c>
      <c r="BP175" s="239">
        <f ca="1">-OFFSET(BP148,0,VLOOKUP($B175,Settings!$AB:$AK,10,0))*(1+Inputs!$IU$26)</f>
        <v>-927.62919379078232</v>
      </c>
      <c r="BQ175" s="239">
        <f ca="1">-OFFSET(BQ148,0,VLOOKUP($B175,Settings!$AB:$AK,10,0))*(1+Inputs!$IU$26)</f>
        <v>-930.72129110341837</v>
      </c>
      <c r="BR175" s="239">
        <f ca="1">-OFFSET(BR148,0,VLOOKUP($B175,Settings!$AB:$AK,10,0))*(1+Inputs!$IU$26)</f>
        <v>-933.82369540709647</v>
      </c>
      <c r="BS175" s="239">
        <f ca="1">-OFFSET(BS148,0,VLOOKUP($B175,Settings!$AB:$AK,10,0))*(1+Inputs!$IU$26)</f>
        <v>0</v>
      </c>
      <c r="BT175" s="239">
        <f ca="1">-OFFSET(BT148,0,VLOOKUP($B175,Settings!$AB:$AK,10,0))*(1+Inputs!$IU$26)</f>
        <v>0</v>
      </c>
      <c r="BU175" s="239">
        <f ca="1">-OFFSET(BU148,0,VLOOKUP($B175,Settings!$AB:$AK,10,0))*(1+Inputs!$IU$26)</f>
        <v>0</v>
      </c>
      <c r="BV175" s="239">
        <f ca="1">-OFFSET(BV148,0,VLOOKUP($B175,Settings!$AB:$AK,10,0))*(1+Inputs!$IU$26)</f>
        <v>0</v>
      </c>
      <c r="BW175" s="239">
        <f ca="1">-OFFSET(BW148,0,VLOOKUP($B175,Settings!$AB:$AK,10,0))*(1+Inputs!$IU$26)</f>
        <v>-949.49152828970693</v>
      </c>
      <c r="BX175" s="239">
        <f ca="1">-OFFSET(BX148,0,VLOOKUP($B175,Settings!$AB:$AK,10,0))*(1+Inputs!$IU$26)</f>
        <v>-952.65650005067266</v>
      </c>
      <c r="BY175" s="239">
        <f ca="1">-OFFSET(BY148,0,VLOOKUP($B175,Settings!$AB:$AK,10,0))*(1+Inputs!$IU$26)</f>
        <v>-955.83202171750827</v>
      </c>
      <c r="BZ175" s="239">
        <f ca="1">-OFFSET(BZ148,0,VLOOKUP($B175,Settings!$AB:$AK,10,0))*(1+Inputs!$IU$26)</f>
        <v>-959.01812845656673</v>
      </c>
      <c r="CA175" s="239">
        <f ca="1">-OFFSET(CA148,0,VLOOKUP($B175,Settings!$AB:$AK,10,0))*(1+Inputs!$IU$26)</f>
        <v>-962.21485555142203</v>
      </c>
      <c r="CB175" s="239">
        <f ca="1">-OFFSET(CB148,0,VLOOKUP($B175,Settings!$AB:$AK,10,0))*(1+Inputs!$IU$26)</f>
        <v>-965.42223840326017</v>
      </c>
      <c r="CC175" s="239">
        <f ca="1">-OFFSET(CC148,0,VLOOKUP($B175,Settings!$AB:$AK,10,0))*(1+Inputs!$IU$26)</f>
        <v>-968.64031253127109</v>
      </c>
      <c r="CD175" s="239">
        <f ca="1">-OFFSET(CD148,0,VLOOKUP($B175,Settings!$AB:$AK,10,0))*(1+Inputs!$IU$26)</f>
        <v>-971.86911357304211</v>
      </c>
      <c r="CE175" s="239">
        <f ca="1">-OFFSET(CE148,0,VLOOKUP($B175,Settings!$AB:$AK,10,0))*(1+Inputs!$IU$26)</f>
        <v>0</v>
      </c>
      <c r="CF175" s="239">
        <f ca="1">-OFFSET(CF148,0,VLOOKUP($B175,Settings!$AB:$AK,10,0))*(1+Inputs!$IU$26)</f>
        <v>0</v>
      </c>
      <c r="CG175" s="239">
        <f ca="1">-OFFSET(CG148,0,VLOOKUP($B175,Settings!$AB:$AK,10,0))*(1+Inputs!$IU$26)</f>
        <v>0</v>
      </c>
      <c r="CH175" s="239">
        <f ca="1">-OFFSET(CH148,0,VLOOKUP($B175,Settings!$AB:$AK,10,0))*(1+Inputs!$IU$26)</f>
        <v>0</v>
      </c>
      <c r="CI175" s="239">
        <f ca="1">-OFFSET(CI148,0,VLOOKUP($B175,Settings!$AB:$AK,10,0))*(1+Inputs!$IU$26)</f>
        <v>-988.17527814149958</v>
      </c>
      <c r="CJ175" s="239">
        <f ca="1">-OFFSET(CJ148,0,VLOOKUP($B175,Settings!$AB:$AK,10,0))*(1+Inputs!$IU$26)</f>
        <v>-991.46919573530465</v>
      </c>
      <c r="CK175" s="239">
        <f ca="1">-OFFSET(CK148,0,VLOOKUP($B175,Settings!$AB:$AK,10,0))*(1+Inputs!$IU$26)</f>
        <v>-994.77409305442245</v>
      </c>
      <c r="CL175" s="239">
        <f ca="1">-OFFSET(CL148,0,VLOOKUP($B175,Settings!$AB:$AK,10,0))*(1+Inputs!$IU$26)</f>
        <v>-998.09000669793727</v>
      </c>
      <c r="CM175" s="239">
        <f ca="1">-OFFSET(CM148,0,VLOOKUP($B175,Settings!$AB:$AK,10,0))*(1+Inputs!$IU$26)</f>
        <v>-1001.4169733869305</v>
      </c>
    </row>
    <row r="176" spans="2:91" s="84" customFormat="1" hidden="1" x14ac:dyDescent="0.2">
      <c r="B176" s="242">
        <f>Inputs!FH14</f>
        <v>0</v>
      </c>
      <c r="C176" s="240" t="str">
        <f>Inputs!$J$16</f>
        <v>EUR</v>
      </c>
      <c r="D176" s="240" t="s">
        <v>19</v>
      </c>
      <c r="E176" s="85">
        <f t="shared" ca="1" si="156"/>
        <v>0</v>
      </c>
      <c r="F176" s="85">
        <f t="shared" ca="1" si="156"/>
        <v>0</v>
      </c>
      <c r="G176" s="85">
        <f t="shared" ca="1" si="156"/>
        <v>0</v>
      </c>
      <c r="H176" s="85">
        <f t="shared" ca="1" si="156"/>
        <v>0</v>
      </c>
      <c r="I176" s="85">
        <f t="shared" ca="1" si="156"/>
        <v>0</v>
      </c>
      <c r="J176" s="85"/>
      <c r="K176" s="85">
        <f t="shared" ca="1" si="157"/>
        <v>0</v>
      </c>
      <c r="L176" s="85">
        <f t="shared" ca="1" si="157"/>
        <v>0</v>
      </c>
      <c r="M176" s="85">
        <f t="shared" ca="1" si="157"/>
        <v>0</v>
      </c>
      <c r="N176" s="85">
        <f t="shared" ca="1" si="157"/>
        <v>0</v>
      </c>
      <c r="O176" s="85">
        <f t="shared" ca="1" si="157"/>
        <v>0</v>
      </c>
      <c r="P176" s="85">
        <f t="shared" ca="1" si="157"/>
        <v>0</v>
      </c>
      <c r="Q176" s="85">
        <f t="shared" ca="1" si="157"/>
        <v>0</v>
      </c>
      <c r="R176" s="85">
        <f t="shared" ca="1" si="157"/>
        <v>0</v>
      </c>
      <c r="S176" s="85">
        <f t="shared" ca="1" si="157"/>
        <v>0</v>
      </c>
      <c r="T176" s="85">
        <f t="shared" ca="1" si="157"/>
        <v>0</v>
      </c>
      <c r="U176" s="85">
        <f t="shared" ca="1" si="158"/>
        <v>0</v>
      </c>
      <c r="V176" s="85">
        <f t="shared" ca="1" si="158"/>
        <v>0</v>
      </c>
      <c r="W176" s="85">
        <f t="shared" ca="1" si="158"/>
        <v>0</v>
      </c>
      <c r="X176" s="85">
        <f t="shared" ca="1" si="158"/>
        <v>0</v>
      </c>
      <c r="Y176" s="85">
        <f t="shared" ca="1" si="158"/>
        <v>0</v>
      </c>
      <c r="Z176" s="85">
        <f t="shared" ca="1" si="158"/>
        <v>0</v>
      </c>
      <c r="AA176" s="85">
        <f t="shared" ca="1" si="158"/>
        <v>0</v>
      </c>
      <c r="AB176" s="85">
        <f t="shared" ca="1" si="158"/>
        <v>0</v>
      </c>
      <c r="AC176" s="85">
        <f t="shared" ca="1" si="158"/>
        <v>0</v>
      </c>
      <c r="AD176" s="85">
        <f t="shared" ca="1" si="158"/>
        <v>0</v>
      </c>
      <c r="AE176" s="85"/>
      <c r="AF176" s="239">
        <f ca="1">-OFFSET(AF149,0,VLOOKUP($B176,Settings!$AB:$AK,10,0))*(1+Inputs!$IU$26)</f>
        <v>0</v>
      </c>
      <c r="AG176" s="239">
        <f ca="1">-OFFSET(AG149,0,VLOOKUP($B176,Settings!$AB:$AK,10,0))*(1+Inputs!$IU$26)</f>
        <v>0</v>
      </c>
      <c r="AH176" s="239">
        <f ca="1">-OFFSET(AH149,0,VLOOKUP($B176,Settings!$AB:$AK,10,0))*(1+Inputs!$IU$26)</f>
        <v>0</v>
      </c>
      <c r="AI176" s="239">
        <f ca="1">-OFFSET(AI149,0,VLOOKUP($B176,Settings!$AB:$AK,10,0))*(1+Inputs!$IU$26)</f>
        <v>0</v>
      </c>
      <c r="AJ176" s="239">
        <f ca="1">-OFFSET(AJ149,0,VLOOKUP($B176,Settings!$AB:$AK,10,0))*(1+Inputs!$IU$26)</f>
        <v>0</v>
      </c>
      <c r="AK176" s="239">
        <f ca="1">-OFFSET(AK149,0,VLOOKUP($B176,Settings!$AB:$AK,10,0))*(1+Inputs!$IU$26)</f>
        <v>0</v>
      </c>
      <c r="AL176" s="239">
        <f ca="1">-OFFSET(AL149,0,VLOOKUP($B176,Settings!$AB:$AK,10,0))*(1+Inputs!$IU$26)</f>
        <v>0</v>
      </c>
      <c r="AM176" s="239">
        <f ca="1">-OFFSET(AM149,0,VLOOKUP($B176,Settings!$AB:$AK,10,0))*(1+Inputs!$IU$26)</f>
        <v>0</v>
      </c>
      <c r="AN176" s="239">
        <f ca="1">-OFFSET(AN149,0,VLOOKUP($B176,Settings!$AB:$AK,10,0))*(1+Inputs!$IU$26)</f>
        <v>0</v>
      </c>
      <c r="AO176" s="239">
        <f ca="1">-OFFSET(AO149,0,VLOOKUP($B176,Settings!$AB:$AK,10,0))*(1+Inputs!$IU$26)</f>
        <v>0</v>
      </c>
      <c r="AP176" s="239">
        <f ca="1">-OFFSET(AP149,0,VLOOKUP($B176,Settings!$AB:$AK,10,0))*(1+Inputs!$IU$26)</f>
        <v>0</v>
      </c>
      <c r="AQ176" s="239">
        <f ca="1">-OFFSET(AQ149,0,VLOOKUP($B176,Settings!$AB:$AK,10,0))*(1+Inputs!$IU$26)</f>
        <v>0</v>
      </c>
      <c r="AR176" s="239">
        <f ca="1">-OFFSET(AR149,0,VLOOKUP($B176,Settings!$AB:$AK,10,0))*(1+Inputs!$IU$26)</f>
        <v>0</v>
      </c>
      <c r="AS176" s="239">
        <f ca="1">-OFFSET(AS149,0,VLOOKUP($B176,Settings!$AB:$AK,10,0))*(1+Inputs!$IU$26)</f>
        <v>0</v>
      </c>
      <c r="AT176" s="239">
        <f ca="1">-OFFSET(AT149,0,VLOOKUP($B176,Settings!$AB:$AK,10,0))*(1+Inputs!$IU$26)</f>
        <v>0</v>
      </c>
      <c r="AU176" s="239">
        <f ca="1">-OFFSET(AU149,0,VLOOKUP($B176,Settings!$AB:$AK,10,0))*(1+Inputs!$IU$26)</f>
        <v>0</v>
      </c>
      <c r="AV176" s="239">
        <f ca="1">-OFFSET(AV149,0,VLOOKUP($B176,Settings!$AB:$AK,10,0))*(1+Inputs!$IU$26)</f>
        <v>0</v>
      </c>
      <c r="AW176" s="239">
        <f ca="1">-OFFSET(AW149,0,VLOOKUP($B176,Settings!$AB:$AK,10,0))*(1+Inputs!$IU$26)</f>
        <v>0</v>
      </c>
      <c r="AX176" s="239">
        <f ca="1">-OFFSET(AX149,0,VLOOKUP($B176,Settings!$AB:$AK,10,0))*(1+Inputs!$IU$26)</f>
        <v>0</v>
      </c>
      <c r="AY176" s="239">
        <f ca="1">-OFFSET(AY149,0,VLOOKUP($B176,Settings!$AB:$AK,10,0))*(1+Inputs!$IU$26)</f>
        <v>0</v>
      </c>
      <c r="AZ176" s="239">
        <f ca="1">-OFFSET(AZ149,0,VLOOKUP($B176,Settings!$AB:$AK,10,0))*(1+Inputs!$IU$26)</f>
        <v>0</v>
      </c>
      <c r="BA176" s="239">
        <f ca="1">-OFFSET(BA149,0,VLOOKUP($B176,Settings!$AB:$AK,10,0))*(1+Inputs!$IU$26)</f>
        <v>0</v>
      </c>
      <c r="BB176" s="239">
        <f ca="1">-OFFSET(BB149,0,VLOOKUP($B176,Settings!$AB:$AK,10,0))*(1+Inputs!$IU$26)</f>
        <v>0</v>
      </c>
      <c r="BC176" s="239">
        <f ca="1">-OFFSET(BC149,0,VLOOKUP($B176,Settings!$AB:$AK,10,0))*(1+Inputs!$IU$26)</f>
        <v>0</v>
      </c>
      <c r="BD176" s="239">
        <f ca="1">-OFFSET(BD149,0,VLOOKUP($B176,Settings!$AB:$AK,10,0))*(1+Inputs!$IU$26)</f>
        <v>0</v>
      </c>
      <c r="BE176" s="239">
        <f ca="1">-OFFSET(BE149,0,VLOOKUP($B176,Settings!$AB:$AK,10,0))*(1+Inputs!$IU$26)</f>
        <v>0</v>
      </c>
      <c r="BF176" s="239">
        <f ca="1">-OFFSET(BF149,0,VLOOKUP($B176,Settings!$AB:$AK,10,0))*(1+Inputs!$IU$26)</f>
        <v>0</v>
      </c>
      <c r="BG176" s="239">
        <f ca="1">-OFFSET(BG149,0,VLOOKUP($B176,Settings!$AB:$AK,10,0))*(1+Inputs!$IU$26)</f>
        <v>0</v>
      </c>
      <c r="BH176" s="239">
        <f ca="1">-OFFSET(BH149,0,VLOOKUP($B176,Settings!$AB:$AK,10,0))*(1+Inputs!$IU$26)</f>
        <v>0</v>
      </c>
      <c r="BI176" s="239">
        <f ca="1">-OFFSET(BI149,0,VLOOKUP($B176,Settings!$AB:$AK,10,0))*(1+Inputs!$IU$26)</f>
        <v>0</v>
      </c>
      <c r="BJ176" s="239">
        <f ca="1">-OFFSET(BJ149,0,VLOOKUP($B176,Settings!$AB:$AK,10,0))*(1+Inputs!$IU$26)</f>
        <v>0</v>
      </c>
      <c r="BK176" s="239">
        <f ca="1">-OFFSET(BK149,0,VLOOKUP($B176,Settings!$AB:$AK,10,0))*(1+Inputs!$IU$26)</f>
        <v>0</v>
      </c>
      <c r="BL176" s="239">
        <f ca="1">-OFFSET(BL149,0,VLOOKUP($B176,Settings!$AB:$AK,10,0))*(1+Inputs!$IU$26)</f>
        <v>0</v>
      </c>
      <c r="BM176" s="239">
        <f ca="1">-OFFSET(BM149,0,VLOOKUP($B176,Settings!$AB:$AK,10,0))*(1+Inputs!$IU$26)</f>
        <v>0</v>
      </c>
      <c r="BN176" s="239">
        <f ca="1">-OFFSET(BN149,0,VLOOKUP($B176,Settings!$AB:$AK,10,0))*(1+Inputs!$IU$26)</f>
        <v>0</v>
      </c>
      <c r="BO176" s="239">
        <f ca="1">-OFFSET(BO149,0,VLOOKUP($B176,Settings!$AB:$AK,10,0))*(1+Inputs!$IU$26)</f>
        <v>0</v>
      </c>
      <c r="BP176" s="239">
        <f ca="1">-OFFSET(BP149,0,VLOOKUP($B176,Settings!$AB:$AK,10,0))*(1+Inputs!$IU$26)</f>
        <v>0</v>
      </c>
      <c r="BQ176" s="239">
        <f ca="1">-OFFSET(BQ149,0,VLOOKUP($B176,Settings!$AB:$AK,10,0))*(1+Inputs!$IU$26)</f>
        <v>0</v>
      </c>
      <c r="BR176" s="239">
        <f ca="1">-OFFSET(BR149,0,VLOOKUP($B176,Settings!$AB:$AK,10,0))*(1+Inputs!$IU$26)</f>
        <v>0</v>
      </c>
      <c r="BS176" s="239">
        <f ca="1">-OFFSET(BS149,0,VLOOKUP($B176,Settings!$AB:$AK,10,0))*(1+Inputs!$IU$26)</f>
        <v>0</v>
      </c>
      <c r="BT176" s="239">
        <f ca="1">-OFFSET(BT149,0,VLOOKUP($B176,Settings!$AB:$AK,10,0))*(1+Inputs!$IU$26)</f>
        <v>0</v>
      </c>
      <c r="BU176" s="239">
        <f ca="1">-OFFSET(BU149,0,VLOOKUP($B176,Settings!$AB:$AK,10,0))*(1+Inputs!$IU$26)</f>
        <v>0</v>
      </c>
      <c r="BV176" s="239">
        <f ca="1">-OFFSET(BV149,0,VLOOKUP($B176,Settings!$AB:$AK,10,0))*(1+Inputs!$IU$26)</f>
        <v>0</v>
      </c>
      <c r="BW176" s="239">
        <f ca="1">-OFFSET(BW149,0,VLOOKUP($B176,Settings!$AB:$AK,10,0))*(1+Inputs!$IU$26)</f>
        <v>0</v>
      </c>
      <c r="BX176" s="239">
        <f ca="1">-OFFSET(BX149,0,VLOOKUP($B176,Settings!$AB:$AK,10,0))*(1+Inputs!$IU$26)</f>
        <v>0</v>
      </c>
      <c r="BY176" s="239">
        <f ca="1">-OFFSET(BY149,0,VLOOKUP($B176,Settings!$AB:$AK,10,0))*(1+Inputs!$IU$26)</f>
        <v>0</v>
      </c>
      <c r="BZ176" s="239">
        <f ca="1">-OFFSET(BZ149,0,VLOOKUP($B176,Settings!$AB:$AK,10,0))*(1+Inputs!$IU$26)</f>
        <v>0</v>
      </c>
      <c r="CA176" s="239">
        <f ca="1">-OFFSET(CA149,0,VLOOKUP($B176,Settings!$AB:$AK,10,0))*(1+Inputs!$IU$26)</f>
        <v>0</v>
      </c>
      <c r="CB176" s="239">
        <f ca="1">-OFFSET(CB149,0,VLOOKUP($B176,Settings!$AB:$AK,10,0))*(1+Inputs!$IU$26)</f>
        <v>0</v>
      </c>
      <c r="CC176" s="239">
        <f ca="1">-OFFSET(CC149,0,VLOOKUP($B176,Settings!$AB:$AK,10,0))*(1+Inputs!$IU$26)</f>
        <v>0</v>
      </c>
      <c r="CD176" s="239">
        <f ca="1">-OFFSET(CD149,0,VLOOKUP($B176,Settings!$AB:$AK,10,0))*(1+Inputs!$IU$26)</f>
        <v>0</v>
      </c>
      <c r="CE176" s="239">
        <f ca="1">-OFFSET(CE149,0,VLOOKUP($B176,Settings!$AB:$AK,10,0))*(1+Inputs!$IU$26)</f>
        <v>0</v>
      </c>
      <c r="CF176" s="239">
        <f ca="1">-OFFSET(CF149,0,VLOOKUP($B176,Settings!$AB:$AK,10,0))*(1+Inputs!$IU$26)</f>
        <v>0</v>
      </c>
      <c r="CG176" s="239">
        <f ca="1">-OFFSET(CG149,0,VLOOKUP($B176,Settings!$AB:$AK,10,0))*(1+Inputs!$IU$26)</f>
        <v>0</v>
      </c>
      <c r="CH176" s="239">
        <f ca="1">-OFFSET(CH149,0,VLOOKUP($B176,Settings!$AB:$AK,10,0))*(1+Inputs!$IU$26)</f>
        <v>0</v>
      </c>
      <c r="CI176" s="239">
        <f ca="1">-OFFSET(CI149,0,VLOOKUP($B176,Settings!$AB:$AK,10,0))*(1+Inputs!$IU$26)</f>
        <v>0</v>
      </c>
      <c r="CJ176" s="239">
        <f ca="1">-OFFSET(CJ149,0,VLOOKUP($B176,Settings!$AB:$AK,10,0))*(1+Inputs!$IU$26)</f>
        <v>0</v>
      </c>
      <c r="CK176" s="239">
        <f ca="1">-OFFSET(CK149,0,VLOOKUP($B176,Settings!$AB:$AK,10,0))*(1+Inputs!$IU$26)</f>
        <v>0</v>
      </c>
      <c r="CL176" s="239">
        <f ca="1">-OFFSET(CL149,0,VLOOKUP($B176,Settings!$AB:$AK,10,0))*(1+Inputs!$IU$26)</f>
        <v>0</v>
      </c>
      <c r="CM176" s="239">
        <f ca="1">-OFFSET(CM149,0,VLOOKUP($B176,Settings!$AB:$AK,10,0))*(1+Inputs!$IU$26)</f>
        <v>0</v>
      </c>
    </row>
    <row r="177" spans="2:91" s="84" customFormat="1" hidden="1" x14ac:dyDescent="0.2">
      <c r="B177" s="242">
        <f>Inputs!FH15</f>
        <v>0</v>
      </c>
      <c r="C177" s="240" t="str">
        <f>Inputs!$J$16</f>
        <v>EUR</v>
      </c>
      <c r="D177" s="240" t="s">
        <v>19</v>
      </c>
      <c r="E177" s="85">
        <f t="shared" ca="1" si="156"/>
        <v>0</v>
      </c>
      <c r="F177" s="85">
        <f t="shared" ca="1" si="156"/>
        <v>0</v>
      </c>
      <c r="G177" s="85">
        <f t="shared" ca="1" si="156"/>
        <v>0</v>
      </c>
      <c r="H177" s="85">
        <f t="shared" ca="1" si="156"/>
        <v>0</v>
      </c>
      <c r="I177" s="85">
        <f t="shared" ca="1" si="156"/>
        <v>0</v>
      </c>
      <c r="J177" s="85"/>
      <c r="K177" s="85">
        <f t="shared" ca="1" si="157"/>
        <v>0</v>
      </c>
      <c r="L177" s="85">
        <f t="shared" ca="1" si="157"/>
        <v>0</v>
      </c>
      <c r="M177" s="85">
        <f t="shared" ca="1" si="157"/>
        <v>0</v>
      </c>
      <c r="N177" s="85">
        <f t="shared" ca="1" si="157"/>
        <v>0</v>
      </c>
      <c r="O177" s="85">
        <f t="shared" ca="1" si="157"/>
        <v>0</v>
      </c>
      <c r="P177" s="85">
        <f t="shared" ca="1" si="157"/>
        <v>0</v>
      </c>
      <c r="Q177" s="85">
        <f t="shared" ca="1" si="157"/>
        <v>0</v>
      </c>
      <c r="R177" s="85">
        <f t="shared" ca="1" si="157"/>
        <v>0</v>
      </c>
      <c r="S177" s="85">
        <f t="shared" ca="1" si="157"/>
        <v>0</v>
      </c>
      <c r="T177" s="85">
        <f t="shared" ca="1" si="157"/>
        <v>0</v>
      </c>
      <c r="U177" s="85">
        <f t="shared" ca="1" si="158"/>
        <v>0</v>
      </c>
      <c r="V177" s="85">
        <f t="shared" ca="1" si="158"/>
        <v>0</v>
      </c>
      <c r="W177" s="85">
        <f t="shared" ca="1" si="158"/>
        <v>0</v>
      </c>
      <c r="X177" s="85">
        <f t="shared" ca="1" si="158"/>
        <v>0</v>
      </c>
      <c r="Y177" s="85">
        <f t="shared" ca="1" si="158"/>
        <v>0</v>
      </c>
      <c r="Z177" s="85">
        <f t="shared" ca="1" si="158"/>
        <v>0</v>
      </c>
      <c r="AA177" s="85">
        <f t="shared" ca="1" si="158"/>
        <v>0</v>
      </c>
      <c r="AB177" s="85">
        <f t="shared" ca="1" si="158"/>
        <v>0</v>
      </c>
      <c r="AC177" s="85">
        <f t="shared" ca="1" si="158"/>
        <v>0</v>
      </c>
      <c r="AD177" s="85">
        <f t="shared" ca="1" si="158"/>
        <v>0</v>
      </c>
      <c r="AE177" s="85"/>
      <c r="AF177" s="239">
        <f ca="1">-OFFSET(AF150,0,VLOOKUP($B177,Settings!$AB:$AK,10,0))*(1+Inputs!$IU$26)</f>
        <v>0</v>
      </c>
      <c r="AG177" s="239">
        <f ca="1">-OFFSET(AG150,0,VLOOKUP($B177,Settings!$AB:$AK,10,0))*(1+Inputs!$IU$26)</f>
        <v>0</v>
      </c>
      <c r="AH177" s="239">
        <f ca="1">-OFFSET(AH150,0,VLOOKUP($B177,Settings!$AB:$AK,10,0))*(1+Inputs!$IU$26)</f>
        <v>0</v>
      </c>
      <c r="AI177" s="239">
        <f ca="1">-OFFSET(AI150,0,VLOOKUP($B177,Settings!$AB:$AK,10,0))*(1+Inputs!$IU$26)</f>
        <v>0</v>
      </c>
      <c r="AJ177" s="239">
        <f ca="1">-OFFSET(AJ150,0,VLOOKUP($B177,Settings!$AB:$AK,10,0))*(1+Inputs!$IU$26)</f>
        <v>0</v>
      </c>
      <c r="AK177" s="239">
        <f ca="1">-OFFSET(AK150,0,VLOOKUP($B177,Settings!$AB:$AK,10,0))*(1+Inputs!$IU$26)</f>
        <v>0</v>
      </c>
      <c r="AL177" s="239">
        <f ca="1">-OFFSET(AL150,0,VLOOKUP($B177,Settings!$AB:$AK,10,0))*(1+Inputs!$IU$26)</f>
        <v>0</v>
      </c>
      <c r="AM177" s="239">
        <f ca="1">-OFFSET(AM150,0,VLOOKUP($B177,Settings!$AB:$AK,10,0))*(1+Inputs!$IU$26)</f>
        <v>0</v>
      </c>
      <c r="AN177" s="239">
        <f ca="1">-OFFSET(AN150,0,VLOOKUP($B177,Settings!$AB:$AK,10,0))*(1+Inputs!$IU$26)</f>
        <v>0</v>
      </c>
      <c r="AO177" s="239">
        <f ca="1">-OFFSET(AO150,0,VLOOKUP($B177,Settings!$AB:$AK,10,0))*(1+Inputs!$IU$26)</f>
        <v>0</v>
      </c>
      <c r="AP177" s="239">
        <f ca="1">-OFFSET(AP150,0,VLOOKUP($B177,Settings!$AB:$AK,10,0))*(1+Inputs!$IU$26)</f>
        <v>0</v>
      </c>
      <c r="AQ177" s="239">
        <f ca="1">-OFFSET(AQ150,0,VLOOKUP($B177,Settings!$AB:$AK,10,0))*(1+Inputs!$IU$26)</f>
        <v>0</v>
      </c>
      <c r="AR177" s="239">
        <f ca="1">-OFFSET(AR150,0,VLOOKUP($B177,Settings!$AB:$AK,10,0))*(1+Inputs!$IU$26)</f>
        <v>0</v>
      </c>
      <c r="AS177" s="239">
        <f ca="1">-OFFSET(AS150,0,VLOOKUP($B177,Settings!$AB:$AK,10,0))*(1+Inputs!$IU$26)</f>
        <v>0</v>
      </c>
      <c r="AT177" s="239">
        <f ca="1">-OFFSET(AT150,0,VLOOKUP($B177,Settings!$AB:$AK,10,0))*(1+Inputs!$IU$26)</f>
        <v>0</v>
      </c>
      <c r="AU177" s="239">
        <f ca="1">-OFFSET(AU150,0,VLOOKUP($B177,Settings!$AB:$AK,10,0))*(1+Inputs!$IU$26)</f>
        <v>0</v>
      </c>
      <c r="AV177" s="239">
        <f ca="1">-OFFSET(AV150,0,VLOOKUP($B177,Settings!$AB:$AK,10,0))*(1+Inputs!$IU$26)</f>
        <v>0</v>
      </c>
      <c r="AW177" s="239">
        <f ca="1">-OFFSET(AW150,0,VLOOKUP($B177,Settings!$AB:$AK,10,0))*(1+Inputs!$IU$26)</f>
        <v>0</v>
      </c>
      <c r="AX177" s="239">
        <f ca="1">-OFFSET(AX150,0,VLOOKUP($B177,Settings!$AB:$AK,10,0))*(1+Inputs!$IU$26)</f>
        <v>0</v>
      </c>
      <c r="AY177" s="239">
        <f ca="1">-OFFSET(AY150,0,VLOOKUP($B177,Settings!$AB:$AK,10,0))*(1+Inputs!$IU$26)</f>
        <v>0</v>
      </c>
      <c r="AZ177" s="239">
        <f ca="1">-OFFSET(AZ150,0,VLOOKUP($B177,Settings!$AB:$AK,10,0))*(1+Inputs!$IU$26)</f>
        <v>0</v>
      </c>
      <c r="BA177" s="239">
        <f ca="1">-OFFSET(BA150,0,VLOOKUP($B177,Settings!$AB:$AK,10,0))*(1+Inputs!$IU$26)</f>
        <v>0</v>
      </c>
      <c r="BB177" s="239">
        <f ca="1">-OFFSET(BB150,0,VLOOKUP($B177,Settings!$AB:$AK,10,0))*(1+Inputs!$IU$26)</f>
        <v>0</v>
      </c>
      <c r="BC177" s="239">
        <f ca="1">-OFFSET(BC150,0,VLOOKUP($B177,Settings!$AB:$AK,10,0))*(1+Inputs!$IU$26)</f>
        <v>0</v>
      </c>
      <c r="BD177" s="239">
        <f ca="1">-OFFSET(BD150,0,VLOOKUP($B177,Settings!$AB:$AK,10,0))*(1+Inputs!$IU$26)</f>
        <v>0</v>
      </c>
      <c r="BE177" s="239">
        <f ca="1">-OFFSET(BE150,0,VLOOKUP($B177,Settings!$AB:$AK,10,0))*(1+Inputs!$IU$26)</f>
        <v>0</v>
      </c>
      <c r="BF177" s="239">
        <f ca="1">-OFFSET(BF150,0,VLOOKUP($B177,Settings!$AB:$AK,10,0))*(1+Inputs!$IU$26)</f>
        <v>0</v>
      </c>
      <c r="BG177" s="239">
        <f ca="1">-OFFSET(BG150,0,VLOOKUP($B177,Settings!$AB:$AK,10,0))*(1+Inputs!$IU$26)</f>
        <v>0</v>
      </c>
      <c r="BH177" s="239">
        <f ca="1">-OFFSET(BH150,0,VLOOKUP($B177,Settings!$AB:$AK,10,0))*(1+Inputs!$IU$26)</f>
        <v>0</v>
      </c>
      <c r="BI177" s="239">
        <f ca="1">-OFFSET(BI150,0,VLOOKUP($B177,Settings!$AB:$AK,10,0))*(1+Inputs!$IU$26)</f>
        <v>0</v>
      </c>
      <c r="BJ177" s="239">
        <f ca="1">-OFFSET(BJ150,0,VLOOKUP($B177,Settings!$AB:$AK,10,0))*(1+Inputs!$IU$26)</f>
        <v>0</v>
      </c>
      <c r="BK177" s="239">
        <f ca="1">-OFFSET(BK150,0,VLOOKUP($B177,Settings!$AB:$AK,10,0))*(1+Inputs!$IU$26)</f>
        <v>0</v>
      </c>
      <c r="BL177" s="239">
        <f ca="1">-OFFSET(BL150,0,VLOOKUP($B177,Settings!$AB:$AK,10,0))*(1+Inputs!$IU$26)</f>
        <v>0</v>
      </c>
      <c r="BM177" s="239">
        <f ca="1">-OFFSET(BM150,0,VLOOKUP($B177,Settings!$AB:$AK,10,0))*(1+Inputs!$IU$26)</f>
        <v>0</v>
      </c>
      <c r="BN177" s="239">
        <f ca="1">-OFFSET(BN150,0,VLOOKUP($B177,Settings!$AB:$AK,10,0))*(1+Inputs!$IU$26)</f>
        <v>0</v>
      </c>
      <c r="BO177" s="239">
        <f ca="1">-OFFSET(BO150,0,VLOOKUP($B177,Settings!$AB:$AK,10,0))*(1+Inputs!$IU$26)</f>
        <v>0</v>
      </c>
      <c r="BP177" s="239">
        <f ca="1">-OFFSET(BP150,0,VLOOKUP($B177,Settings!$AB:$AK,10,0))*(1+Inputs!$IU$26)</f>
        <v>0</v>
      </c>
      <c r="BQ177" s="239">
        <f ca="1">-OFFSET(BQ150,0,VLOOKUP($B177,Settings!$AB:$AK,10,0))*(1+Inputs!$IU$26)</f>
        <v>0</v>
      </c>
      <c r="BR177" s="239">
        <f ca="1">-OFFSET(BR150,0,VLOOKUP($B177,Settings!$AB:$AK,10,0))*(1+Inputs!$IU$26)</f>
        <v>0</v>
      </c>
      <c r="BS177" s="239">
        <f ca="1">-OFFSET(BS150,0,VLOOKUP($B177,Settings!$AB:$AK,10,0))*(1+Inputs!$IU$26)</f>
        <v>0</v>
      </c>
      <c r="BT177" s="239">
        <f ca="1">-OFFSET(BT150,0,VLOOKUP($B177,Settings!$AB:$AK,10,0))*(1+Inputs!$IU$26)</f>
        <v>0</v>
      </c>
      <c r="BU177" s="239">
        <f ca="1">-OFFSET(BU150,0,VLOOKUP($B177,Settings!$AB:$AK,10,0))*(1+Inputs!$IU$26)</f>
        <v>0</v>
      </c>
      <c r="BV177" s="239">
        <f ca="1">-OFFSET(BV150,0,VLOOKUP($B177,Settings!$AB:$AK,10,0))*(1+Inputs!$IU$26)</f>
        <v>0</v>
      </c>
      <c r="BW177" s="239">
        <f ca="1">-OFFSET(BW150,0,VLOOKUP($B177,Settings!$AB:$AK,10,0))*(1+Inputs!$IU$26)</f>
        <v>0</v>
      </c>
      <c r="BX177" s="239">
        <f ca="1">-OFFSET(BX150,0,VLOOKUP($B177,Settings!$AB:$AK,10,0))*(1+Inputs!$IU$26)</f>
        <v>0</v>
      </c>
      <c r="BY177" s="239">
        <f ca="1">-OFFSET(BY150,0,VLOOKUP($B177,Settings!$AB:$AK,10,0))*(1+Inputs!$IU$26)</f>
        <v>0</v>
      </c>
      <c r="BZ177" s="239">
        <f ca="1">-OFFSET(BZ150,0,VLOOKUP($B177,Settings!$AB:$AK,10,0))*(1+Inputs!$IU$26)</f>
        <v>0</v>
      </c>
      <c r="CA177" s="239">
        <f ca="1">-OFFSET(CA150,0,VLOOKUP($B177,Settings!$AB:$AK,10,0))*(1+Inputs!$IU$26)</f>
        <v>0</v>
      </c>
      <c r="CB177" s="239">
        <f ca="1">-OFFSET(CB150,0,VLOOKUP($B177,Settings!$AB:$AK,10,0))*(1+Inputs!$IU$26)</f>
        <v>0</v>
      </c>
      <c r="CC177" s="239">
        <f ca="1">-OFFSET(CC150,0,VLOOKUP($B177,Settings!$AB:$AK,10,0))*(1+Inputs!$IU$26)</f>
        <v>0</v>
      </c>
      <c r="CD177" s="239">
        <f ca="1">-OFFSET(CD150,0,VLOOKUP($B177,Settings!$AB:$AK,10,0))*(1+Inputs!$IU$26)</f>
        <v>0</v>
      </c>
      <c r="CE177" s="239">
        <f ca="1">-OFFSET(CE150,0,VLOOKUP($B177,Settings!$AB:$AK,10,0))*(1+Inputs!$IU$26)</f>
        <v>0</v>
      </c>
      <c r="CF177" s="239">
        <f ca="1">-OFFSET(CF150,0,VLOOKUP($B177,Settings!$AB:$AK,10,0))*(1+Inputs!$IU$26)</f>
        <v>0</v>
      </c>
      <c r="CG177" s="239">
        <f ca="1">-OFFSET(CG150,0,VLOOKUP($B177,Settings!$AB:$AK,10,0))*(1+Inputs!$IU$26)</f>
        <v>0</v>
      </c>
      <c r="CH177" s="239">
        <f ca="1">-OFFSET(CH150,0,VLOOKUP($B177,Settings!$AB:$AK,10,0))*(1+Inputs!$IU$26)</f>
        <v>0</v>
      </c>
      <c r="CI177" s="239">
        <f ca="1">-OFFSET(CI150,0,VLOOKUP($B177,Settings!$AB:$AK,10,0))*(1+Inputs!$IU$26)</f>
        <v>0</v>
      </c>
      <c r="CJ177" s="239">
        <f ca="1">-OFFSET(CJ150,0,VLOOKUP($B177,Settings!$AB:$AK,10,0))*(1+Inputs!$IU$26)</f>
        <v>0</v>
      </c>
      <c r="CK177" s="239">
        <f ca="1">-OFFSET(CK150,0,VLOOKUP($B177,Settings!$AB:$AK,10,0))*(1+Inputs!$IU$26)</f>
        <v>0</v>
      </c>
      <c r="CL177" s="239">
        <f ca="1">-OFFSET(CL150,0,VLOOKUP($B177,Settings!$AB:$AK,10,0))*(1+Inputs!$IU$26)</f>
        <v>0</v>
      </c>
      <c r="CM177" s="239">
        <f ca="1">-OFFSET(CM150,0,VLOOKUP($B177,Settings!$AB:$AK,10,0))*(1+Inputs!$IU$26)</f>
        <v>0</v>
      </c>
    </row>
    <row r="178" spans="2:91" s="84" customFormat="1" hidden="1" x14ac:dyDescent="0.2">
      <c r="B178" s="242">
        <f>Inputs!FH16</f>
        <v>0</v>
      </c>
      <c r="C178" s="240" t="str">
        <f>Inputs!$J$16</f>
        <v>EUR</v>
      </c>
      <c r="D178" s="240" t="s">
        <v>19</v>
      </c>
      <c r="E178" s="85">
        <f t="shared" ca="1" si="156"/>
        <v>0</v>
      </c>
      <c r="F178" s="85">
        <f t="shared" ca="1" si="156"/>
        <v>0</v>
      </c>
      <c r="G178" s="85">
        <f t="shared" ca="1" si="156"/>
        <v>0</v>
      </c>
      <c r="H178" s="85">
        <f t="shared" ca="1" si="156"/>
        <v>0</v>
      </c>
      <c r="I178" s="85">
        <f t="shared" ca="1" si="156"/>
        <v>0</v>
      </c>
      <c r="J178" s="85"/>
      <c r="K178" s="85">
        <f t="shared" ca="1" si="157"/>
        <v>0</v>
      </c>
      <c r="L178" s="85">
        <f t="shared" ca="1" si="157"/>
        <v>0</v>
      </c>
      <c r="M178" s="85">
        <f t="shared" ca="1" si="157"/>
        <v>0</v>
      </c>
      <c r="N178" s="85">
        <f t="shared" ca="1" si="157"/>
        <v>0</v>
      </c>
      <c r="O178" s="85">
        <f t="shared" ca="1" si="157"/>
        <v>0</v>
      </c>
      <c r="P178" s="85">
        <f t="shared" ca="1" si="157"/>
        <v>0</v>
      </c>
      <c r="Q178" s="85">
        <f t="shared" ca="1" si="157"/>
        <v>0</v>
      </c>
      <c r="R178" s="85">
        <f t="shared" ca="1" si="157"/>
        <v>0</v>
      </c>
      <c r="S178" s="85">
        <f t="shared" ca="1" si="157"/>
        <v>0</v>
      </c>
      <c r="T178" s="85">
        <f t="shared" ca="1" si="157"/>
        <v>0</v>
      </c>
      <c r="U178" s="85">
        <f t="shared" ca="1" si="158"/>
        <v>0</v>
      </c>
      <c r="V178" s="85">
        <f t="shared" ca="1" si="158"/>
        <v>0</v>
      </c>
      <c r="W178" s="85">
        <f t="shared" ca="1" si="158"/>
        <v>0</v>
      </c>
      <c r="X178" s="85">
        <f t="shared" ca="1" si="158"/>
        <v>0</v>
      </c>
      <c r="Y178" s="85">
        <f t="shared" ca="1" si="158"/>
        <v>0</v>
      </c>
      <c r="Z178" s="85">
        <f t="shared" ca="1" si="158"/>
        <v>0</v>
      </c>
      <c r="AA178" s="85">
        <f t="shared" ca="1" si="158"/>
        <v>0</v>
      </c>
      <c r="AB178" s="85">
        <f t="shared" ca="1" si="158"/>
        <v>0</v>
      </c>
      <c r="AC178" s="85">
        <f t="shared" ca="1" si="158"/>
        <v>0</v>
      </c>
      <c r="AD178" s="85">
        <f t="shared" ca="1" si="158"/>
        <v>0</v>
      </c>
      <c r="AE178" s="85"/>
      <c r="AF178" s="239">
        <f ca="1">-OFFSET(AF151,0,VLOOKUP($B178,Settings!$AB:$AK,10,0))*(1+Inputs!$IU$26)</f>
        <v>0</v>
      </c>
      <c r="AG178" s="239">
        <f ca="1">-OFFSET(AG151,0,VLOOKUP($B178,Settings!$AB:$AK,10,0))*(1+Inputs!$IU$26)</f>
        <v>0</v>
      </c>
      <c r="AH178" s="239">
        <f ca="1">-OFFSET(AH151,0,VLOOKUP($B178,Settings!$AB:$AK,10,0))*(1+Inputs!$IU$26)</f>
        <v>0</v>
      </c>
      <c r="AI178" s="239">
        <f ca="1">-OFFSET(AI151,0,VLOOKUP($B178,Settings!$AB:$AK,10,0))*(1+Inputs!$IU$26)</f>
        <v>0</v>
      </c>
      <c r="AJ178" s="239">
        <f ca="1">-OFFSET(AJ151,0,VLOOKUP($B178,Settings!$AB:$AK,10,0))*(1+Inputs!$IU$26)</f>
        <v>0</v>
      </c>
      <c r="AK178" s="239">
        <f ca="1">-OFFSET(AK151,0,VLOOKUP($B178,Settings!$AB:$AK,10,0))*(1+Inputs!$IU$26)</f>
        <v>0</v>
      </c>
      <c r="AL178" s="239">
        <f ca="1">-OFFSET(AL151,0,VLOOKUP($B178,Settings!$AB:$AK,10,0))*(1+Inputs!$IU$26)</f>
        <v>0</v>
      </c>
      <c r="AM178" s="239">
        <f ca="1">-OFFSET(AM151,0,VLOOKUP($B178,Settings!$AB:$AK,10,0))*(1+Inputs!$IU$26)</f>
        <v>0</v>
      </c>
      <c r="AN178" s="239">
        <f ca="1">-OFFSET(AN151,0,VLOOKUP($B178,Settings!$AB:$AK,10,0))*(1+Inputs!$IU$26)</f>
        <v>0</v>
      </c>
      <c r="AO178" s="239">
        <f ca="1">-OFFSET(AO151,0,VLOOKUP($B178,Settings!$AB:$AK,10,0))*(1+Inputs!$IU$26)</f>
        <v>0</v>
      </c>
      <c r="AP178" s="239">
        <f ca="1">-OFFSET(AP151,0,VLOOKUP($B178,Settings!$AB:$AK,10,0))*(1+Inputs!$IU$26)</f>
        <v>0</v>
      </c>
      <c r="AQ178" s="239">
        <f ca="1">-OFFSET(AQ151,0,VLOOKUP($B178,Settings!$AB:$AK,10,0))*(1+Inputs!$IU$26)</f>
        <v>0</v>
      </c>
      <c r="AR178" s="239">
        <f ca="1">-OFFSET(AR151,0,VLOOKUP($B178,Settings!$AB:$AK,10,0))*(1+Inputs!$IU$26)</f>
        <v>0</v>
      </c>
      <c r="AS178" s="239">
        <f ca="1">-OFFSET(AS151,0,VLOOKUP($B178,Settings!$AB:$AK,10,0))*(1+Inputs!$IU$26)</f>
        <v>0</v>
      </c>
      <c r="AT178" s="239">
        <f ca="1">-OFFSET(AT151,0,VLOOKUP($B178,Settings!$AB:$AK,10,0))*(1+Inputs!$IU$26)</f>
        <v>0</v>
      </c>
      <c r="AU178" s="239">
        <f ca="1">-OFFSET(AU151,0,VLOOKUP($B178,Settings!$AB:$AK,10,0))*(1+Inputs!$IU$26)</f>
        <v>0</v>
      </c>
      <c r="AV178" s="239">
        <f ca="1">-OFFSET(AV151,0,VLOOKUP($B178,Settings!$AB:$AK,10,0))*(1+Inputs!$IU$26)</f>
        <v>0</v>
      </c>
      <c r="AW178" s="239">
        <f ca="1">-OFFSET(AW151,0,VLOOKUP($B178,Settings!$AB:$AK,10,0))*(1+Inputs!$IU$26)</f>
        <v>0</v>
      </c>
      <c r="AX178" s="239">
        <f ca="1">-OFFSET(AX151,0,VLOOKUP($B178,Settings!$AB:$AK,10,0))*(1+Inputs!$IU$26)</f>
        <v>0</v>
      </c>
      <c r="AY178" s="239">
        <f ca="1">-OFFSET(AY151,0,VLOOKUP($B178,Settings!$AB:$AK,10,0))*(1+Inputs!$IU$26)</f>
        <v>0</v>
      </c>
      <c r="AZ178" s="239">
        <f ca="1">-OFFSET(AZ151,0,VLOOKUP($B178,Settings!$AB:$AK,10,0))*(1+Inputs!$IU$26)</f>
        <v>0</v>
      </c>
      <c r="BA178" s="239">
        <f ca="1">-OFFSET(BA151,0,VLOOKUP($B178,Settings!$AB:$AK,10,0))*(1+Inputs!$IU$26)</f>
        <v>0</v>
      </c>
      <c r="BB178" s="239">
        <f ca="1">-OFFSET(BB151,0,VLOOKUP($B178,Settings!$AB:$AK,10,0))*(1+Inputs!$IU$26)</f>
        <v>0</v>
      </c>
      <c r="BC178" s="239">
        <f ca="1">-OFFSET(BC151,0,VLOOKUP($B178,Settings!$AB:$AK,10,0))*(1+Inputs!$IU$26)</f>
        <v>0</v>
      </c>
      <c r="BD178" s="239">
        <f ca="1">-OFFSET(BD151,0,VLOOKUP($B178,Settings!$AB:$AK,10,0))*(1+Inputs!$IU$26)</f>
        <v>0</v>
      </c>
      <c r="BE178" s="239">
        <f ca="1">-OFFSET(BE151,0,VLOOKUP($B178,Settings!$AB:$AK,10,0))*(1+Inputs!$IU$26)</f>
        <v>0</v>
      </c>
      <c r="BF178" s="239">
        <f ca="1">-OFFSET(BF151,0,VLOOKUP($B178,Settings!$AB:$AK,10,0))*(1+Inputs!$IU$26)</f>
        <v>0</v>
      </c>
      <c r="BG178" s="239">
        <f ca="1">-OFFSET(BG151,0,VLOOKUP($B178,Settings!$AB:$AK,10,0))*(1+Inputs!$IU$26)</f>
        <v>0</v>
      </c>
      <c r="BH178" s="239">
        <f ca="1">-OFFSET(BH151,0,VLOOKUP($B178,Settings!$AB:$AK,10,0))*(1+Inputs!$IU$26)</f>
        <v>0</v>
      </c>
      <c r="BI178" s="239">
        <f ca="1">-OFFSET(BI151,0,VLOOKUP($B178,Settings!$AB:$AK,10,0))*(1+Inputs!$IU$26)</f>
        <v>0</v>
      </c>
      <c r="BJ178" s="239">
        <f ca="1">-OFFSET(BJ151,0,VLOOKUP($B178,Settings!$AB:$AK,10,0))*(1+Inputs!$IU$26)</f>
        <v>0</v>
      </c>
      <c r="BK178" s="239">
        <f ca="1">-OFFSET(BK151,0,VLOOKUP($B178,Settings!$AB:$AK,10,0))*(1+Inputs!$IU$26)</f>
        <v>0</v>
      </c>
      <c r="BL178" s="239">
        <f ca="1">-OFFSET(BL151,0,VLOOKUP($B178,Settings!$AB:$AK,10,0))*(1+Inputs!$IU$26)</f>
        <v>0</v>
      </c>
      <c r="BM178" s="239">
        <f ca="1">-OFFSET(BM151,0,VLOOKUP($B178,Settings!$AB:$AK,10,0))*(1+Inputs!$IU$26)</f>
        <v>0</v>
      </c>
      <c r="BN178" s="239">
        <f ca="1">-OFFSET(BN151,0,VLOOKUP($B178,Settings!$AB:$AK,10,0))*(1+Inputs!$IU$26)</f>
        <v>0</v>
      </c>
      <c r="BO178" s="239">
        <f ca="1">-OFFSET(BO151,0,VLOOKUP($B178,Settings!$AB:$AK,10,0))*(1+Inputs!$IU$26)</f>
        <v>0</v>
      </c>
      <c r="BP178" s="239">
        <f ca="1">-OFFSET(BP151,0,VLOOKUP($B178,Settings!$AB:$AK,10,0))*(1+Inputs!$IU$26)</f>
        <v>0</v>
      </c>
      <c r="BQ178" s="239">
        <f ca="1">-OFFSET(BQ151,0,VLOOKUP($B178,Settings!$AB:$AK,10,0))*(1+Inputs!$IU$26)</f>
        <v>0</v>
      </c>
      <c r="BR178" s="239">
        <f ca="1">-OFFSET(BR151,0,VLOOKUP($B178,Settings!$AB:$AK,10,0))*(1+Inputs!$IU$26)</f>
        <v>0</v>
      </c>
      <c r="BS178" s="239">
        <f ca="1">-OFFSET(BS151,0,VLOOKUP($B178,Settings!$AB:$AK,10,0))*(1+Inputs!$IU$26)</f>
        <v>0</v>
      </c>
      <c r="BT178" s="239">
        <f ca="1">-OFFSET(BT151,0,VLOOKUP($B178,Settings!$AB:$AK,10,0))*(1+Inputs!$IU$26)</f>
        <v>0</v>
      </c>
      <c r="BU178" s="239">
        <f ca="1">-OFFSET(BU151,0,VLOOKUP($B178,Settings!$AB:$AK,10,0))*(1+Inputs!$IU$26)</f>
        <v>0</v>
      </c>
      <c r="BV178" s="239">
        <f ca="1">-OFFSET(BV151,0,VLOOKUP($B178,Settings!$AB:$AK,10,0))*(1+Inputs!$IU$26)</f>
        <v>0</v>
      </c>
      <c r="BW178" s="239">
        <f ca="1">-OFFSET(BW151,0,VLOOKUP($B178,Settings!$AB:$AK,10,0))*(1+Inputs!$IU$26)</f>
        <v>0</v>
      </c>
      <c r="BX178" s="239">
        <f ca="1">-OFFSET(BX151,0,VLOOKUP($B178,Settings!$AB:$AK,10,0))*(1+Inputs!$IU$26)</f>
        <v>0</v>
      </c>
      <c r="BY178" s="239">
        <f ca="1">-OFFSET(BY151,0,VLOOKUP($B178,Settings!$AB:$AK,10,0))*(1+Inputs!$IU$26)</f>
        <v>0</v>
      </c>
      <c r="BZ178" s="239">
        <f ca="1">-OFFSET(BZ151,0,VLOOKUP($B178,Settings!$AB:$AK,10,0))*(1+Inputs!$IU$26)</f>
        <v>0</v>
      </c>
      <c r="CA178" s="239">
        <f ca="1">-OFFSET(CA151,0,VLOOKUP($B178,Settings!$AB:$AK,10,0))*(1+Inputs!$IU$26)</f>
        <v>0</v>
      </c>
      <c r="CB178" s="239">
        <f ca="1">-OFFSET(CB151,0,VLOOKUP($B178,Settings!$AB:$AK,10,0))*(1+Inputs!$IU$26)</f>
        <v>0</v>
      </c>
      <c r="CC178" s="239">
        <f ca="1">-OFFSET(CC151,0,VLOOKUP($B178,Settings!$AB:$AK,10,0))*(1+Inputs!$IU$26)</f>
        <v>0</v>
      </c>
      <c r="CD178" s="239">
        <f ca="1">-OFFSET(CD151,0,VLOOKUP($B178,Settings!$AB:$AK,10,0))*(1+Inputs!$IU$26)</f>
        <v>0</v>
      </c>
      <c r="CE178" s="239">
        <f ca="1">-OFFSET(CE151,0,VLOOKUP($B178,Settings!$AB:$AK,10,0))*(1+Inputs!$IU$26)</f>
        <v>0</v>
      </c>
      <c r="CF178" s="239">
        <f ca="1">-OFFSET(CF151,0,VLOOKUP($B178,Settings!$AB:$AK,10,0))*(1+Inputs!$IU$26)</f>
        <v>0</v>
      </c>
      <c r="CG178" s="239">
        <f ca="1">-OFFSET(CG151,0,VLOOKUP($B178,Settings!$AB:$AK,10,0))*(1+Inputs!$IU$26)</f>
        <v>0</v>
      </c>
      <c r="CH178" s="239">
        <f ca="1">-OFFSET(CH151,0,VLOOKUP($B178,Settings!$AB:$AK,10,0))*(1+Inputs!$IU$26)</f>
        <v>0</v>
      </c>
      <c r="CI178" s="239">
        <f ca="1">-OFFSET(CI151,0,VLOOKUP($B178,Settings!$AB:$AK,10,0))*(1+Inputs!$IU$26)</f>
        <v>0</v>
      </c>
      <c r="CJ178" s="239">
        <f ca="1">-OFFSET(CJ151,0,VLOOKUP($B178,Settings!$AB:$AK,10,0))*(1+Inputs!$IU$26)</f>
        <v>0</v>
      </c>
      <c r="CK178" s="239">
        <f ca="1">-OFFSET(CK151,0,VLOOKUP($B178,Settings!$AB:$AK,10,0))*(1+Inputs!$IU$26)</f>
        <v>0</v>
      </c>
      <c r="CL178" s="239">
        <f ca="1">-OFFSET(CL151,0,VLOOKUP($B178,Settings!$AB:$AK,10,0))*(1+Inputs!$IU$26)</f>
        <v>0</v>
      </c>
      <c r="CM178" s="239">
        <f ca="1">-OFFSET(CM151,0,VLOOKUP($B178,Settings!$AB:$AK,10,0))*(1+Inputs!$IU$26)</f>
        <v>0</v>
      </c>
    </row>
    <row r="179" spans="2:91" s="84" customFormat="1" hidden="1" x14ac:dyDescent="0.2">
      <c r="B179" s="242">
        <f>Inputs!FH17</f>
        <v>0</v>
      </c>
      <c r="C179" s="240" t="str">
        <f>Inputs!$J$16</f>
        <v>EUR</v>
      </c>
      <c r="D179" s="240" t="s">
        <v>19</v>
      </c>
      <c r="E179" s="85">
        <f t="shared" ca="1" si="156"/>
        <v>0</v>
      </c>
      <c r="F179" s="85">
        <f t="shared" ca="1" si="156"/>
        <v>0</v>
      </c>
      <c r="G179" s="85">
        <f t="shared" ca="1" si="156"/>
        <v>0</v>
      </c>
      <c r="H179" s="85">
        <f t="shared" ca="1" si="156"/>
        <v>0</v>
      </c>
      <c r="I179" s="85">
        <f t="shared" ca="1" si="156"/>
        <v>0</v>
      </c>
      <c r="J179" s="85"/>
      <c r="K179" s="85">
        <f t="shared" ca="1" si="157"/>
        <v>0</v>
      </c>
      <c r="L179" s="85">
        <f t="shared" ca="1" si="157"/>
        <v>0</v>
      </c>
      <c r="M179" s="85">
        <f t="shared" ca="1" si="157"/>
        <v>0</v>
      </c>
      <c r="N179" s="85">
        <f t="shared" ca="1" si="157"/>
        <v>0</v>
      </c>
      <c r="O179" s="85">
        <f t="shared" ca="1" si="157"/>
        <v>0</v>
      </c>
      <c r="P179" s="85">
        <f t="shared" ca="1" si="157"/>
        <v>0</v>
      </c>
      <c r="Q179" s="85">
        <f t="shared" ca="1" si="157"/>
        <v>0</v>
      </c>
      <c r="R179" s="85">
        <f t="shared" ca="1" si="157"/>
        <v>0</v>
      </c>
      <c r="S179" s="85">
        <f t="shared" ca="1" si="157"/>
        <v>0</v>
      </c>
      <c r="T179" s="85">
        <f t="shared" ca="1" si="157"/>
        <v>0</v>
      </c>
      <c r="U179" s="85">
        <f t="shared" ca="1" si="158"/>
        <v>0</v>
      </c>
      <c r="V179" s="85">
        <f t="shared" ca="1" si="158"/>
        <v>0</v>
      </c>
      <c r="W179" s="85">
        <f t="shared" ca="1" si="158"/>
        <v>0</v>
      </c>
      <c r="X179" s="85">
        <f t="shared" ca="1" si="158"/>
        <v>0</v>
      </c>
      <c r="Y179" s="85">
        <f t="shared" ca="1" si="158"/>
        <v>0</v>
      </c>
      <c r="Z179" s="85">
        <f t="shared" ca="1" si="158"/>
        <v>0</v>
      </c>
      <c r="AA179" s="85">
        <f t="shared" ca="1" si="158"/>
        <v>0</v>
      </c>
      <c r="AB179" s="85">
        <f t="shared" ca="1" si="158"/>
        <v>0</v>
      </c>
      <c r="AC179" s="85">
        <f t="shared" ca="1" si="158"/>
        <v>0</v>
      </c>
      <c r="AD179" s="85">
        <f t="shared" ca="1" si="158"/>
        <v>0</v>
      </c>
      <c r="AE179" s="85">
        <f>VLOOKUP($B179,Settings!$AB:$AK,10)</f>
        <v>0</v>
      </c>
      <c r="AF179" s="239">
        <f ca="1">-OFFSET(AF152,0,VLOOKUP($B179,Settings!$AB:$AK,10,0))*(1+Inputs!$IU$26)</f>
        <v>0</v>
      </c>
      <c r="AG179" s="239">
        <f ca="1">-OFFSET(AG152,0,VLOOKUP($B179,Settings!$AB:$AK,10,0))*(1+Inputs!$IU$26)</f>
        <v>0</v>
      </c>
      <c r="AH179" s="239">
        <f ca="1">-OFFSET(AH152,0,VLOOKUP($B179,Settings!$AB:$AK,10,0))*(1+Inputs!$IU$26)</f>
        <v>0</v>
      </c>
      <c r="AI179" s="239">
        <f ca="1">-OFFSET(AI152,0,VLOOKUP($B179,Settings!$AB:$AK,10,0))*(1+Inputs!$IU$26)</f>
        <v>0</v>
      </c>
      <c r="AJ179" s="239">
        <f ca="1">-OFFSET(AJ152,0,VLOOKUP($B179,Settings!$AB:$AK,10,0))*(1+Inputs!$IU$26)</f>
        <v>0</v>
      </c>
      <c r="AK179" s="239">
        <f ca="1">-OFFSET(AK152,0,VLOOKUP($B179,Settings!$AB:$AK,10,0))*(1+Inputs!$IU$26)</f>
        <v>0</v>
      </c>
      <c r="AL179" s="239">
        <f ca="1">-OFFSET(AL152,0,VLOOKUP($B179,Settings!$AB:$AK,10,0))*(1+Inputs!$IU$26)</f>
        <v>0</v>
      </c>
      <c r="AM179" s="239">
        <f ca="1">-OFFSET(AM152,0,VLOOKUP($B179,Settings!$AB:$AK,10,0))*(1+Inputs!$IU$26)</f>
        <v>0</v>
      </c>
      <c r="AN179" s="239">
        <f ca="1">-OFFSET(AN152,0,VLOOKUP($B179,Settings!$AB:$AK,10,0))*(1+Inputs!$IU$26)</f>
        <v>0</v>
      </c>
      <c r="AO179" s="239">
        <f ca="1">-OFFSET(AO152,0,VLOOKUP($B179,Settings!$AB:$AK,10,0))*(1+Inputs!$IU$26)</f>
        <v>0</v>
      </c>
      <c r="AP179" s="239">
        <f ca="1">-OFFSET(AP152,0,VLOOKUP($B179,Settings!$AB:$AK,10,0))*(1+Inputs!$IU$26)</f>
        <v>0</v>
      </c>
      <c r="AQ179" s="239">
        <f ca="1">-OFFSET(AQ152,0,VLOOKUP($B179,Settings!$AB:$AK,10,0))*(1+Inputs!$IU$26)</f>
        <v>0</v>
      </c>
      <c r="AR179" s="239">
        <f ca="1">-OFFSET(AR152,0,VLOOKUP($B179,Settings!$AB:$AK,10,0))*(1+Inputs!$IU$26)</f>
        <v>0</v>
      </c>
      <c r="AS179" s="239">
        <f ca="1">-OFFSET(AS152,0,VLOOKUP($B179,Settings!$AB:$AK,10,0))*(1+Inputs!$IU$26)</f>
        <v>0</v>
      </c>
      <c r="AT179" s="239">
        <f ca="1">-OFFSET(AT152,0,VLOOKUP($B179,Settings!$AB:$AK,10,0))*(1+Inputs!$IU$26)</f>
        <v>0</v>
      </c>
      <c r="AU179" s="239">
        <f ca="1">-OFFSET(AU152,0,VLOOKUP($B179,Settings!$AB:$AK,10,0))*(1+Inputs!$IU$26)</f>
        <v>0</v>
      </c>
      <c r="AV179" s="239">
        <f ca="1">-OFFSET(AV152,0,VLOOKUP($B179,Settings!$AB:$AK,10,0))*(1+Inputs!$IU$26)</f>
        <v>0</v>
      </c>
      <c r="AW179" s="239">
        <f ca="1">-OFFSET(AW152,0,VLOOKUP($B179,Settings!$AB:$AK,10,0))*(1+Inputs!$IU$26)</f>
        <v>0</v>
      </c>
      <c r="AX179" s="239">
        <f ca="1">-OFFSET(AX152,0,VLOOKUP($B179,Settings!$AB:$AK,10,0))*(1+Inputs!$IU$26)</f>
        <v>0</v>
      </c>
      <c r="AY179" s="239">
        <f ca="1">-OFFSET(AY152,0,VLOOKUP($B179,Settings!$AB:$AK,10,0))*(1+Inputs!$IU$26)</f>
        <v>0</v>
      </c>
      <c r="AZ179" s="239">
        <f ca="1">-OFFSET(AZ152,0,VLOOKUP($B179,Settings!$AB:$AK,10,0))*(1+Inputs!$IU$26)</f>
        <v>0</v>
      </c>
      <c r="BA179" s="239">
        <f ca="1">-OFFSET(BA152,0,VLOOKUP($B179,Settings!$AB:$AK,10,0))*(1+Inputs!$IU$26)</f>
        <v>0</v>
      </c>
      <c r="BB179" s="239">
        <f ca="1">-OFFSET(BB152,0,VLOOKUP($B179,Settings!$AB:$AK,10,0))*(1+Inputs!$IU$26)</f>
        <v>0</v>
      </c>
      <c r="BC179" s="239">
        <f ca="1">-OFFSET(BC152,0,VLOOKUP($B179,Settings!$AB:$AK,10,0))*(1+Inputs!$IU$26)</f>
        <v>0</v>
      </c>
      <c r="BD179" s="239">
        <f ca="1">-OFFSET(BD152,0,VLOOKUP($B179,Settings!$AB:$AK,10,0))*(1+Inputs!$IU$26)</f>
        <v>0</v>
      </c>
      <c r="BE179" s="239">
        <f ca="1">-OFFSET(BE152,0,VLOOKUP($B179,Settings!$AB:$AK,10,0))*(1+Inputs!$IU$26)</f>
        <v>0</v>
      </c>
      <c r="BF179" s="239">
        <f ca="1">-OFFSET(BF152,0,VLOOKUP($B179,Settings!$AB:$AK,10,0))*(1+Inputs!$IU$26)</f>
        <v>0</v>
      </c>
      <c r="BG179" s="239">
        <f ca="1">-OFFSET(BG152,0,VLOOKUP($B179,Settings!$AB:$AK,10,0))*(1+Inputs!$IU$26)</f>
        <v>0</v>
      </c>
      <c r="BH179" s="239">
        <f ca="1">-OFFSET(BH152,0,VLOOKUP($B179,Settings!$AB:$AK,10,0))*(1+Inputs!$IU$26)</f>
        <v>0</v>
      </c>
      <c r="BI179" s="239">
        <f ca="1">-OFFSET(BI152,0,VLOOKUP($B179,Settings!$AB:$AK,10,0))*(1+Inputs!$IU$26)</f>
        <v>0</v>
      </c>
      <c r="BJ179" s="239">
        <f ca="1">-OFFSET(BJ152,0,VLOOKUP($B179,Settings!$AB:$AK,10,0))*(1+Inputs!$IU$26)</f>
        <v>0</v>
      </c>
      <c r="BK179" s="239">
        <f ca="1">-OFFSET(BK152,0,VLOOKUP($B179,Settings!$AB:$AK,10,0))*(1+Inputs!$IU$26)</f>
        <v>0</v>
      </c>
      <c r="BL179" s="239">
        <f ca="1">-OFFSET(BL152,0,VLOOKUP($B179,Settings!$AB:$AK,10,0))*(1+Inputs!$IU$26)</f>
        <v>0</v>
      </c>
      <c r="BM179" s="239">
        <f ca="1">-OFFSET(BM152,0,VLOOKUP($B179,Settings!$AB:$AK,10,0))*(1+Inputs!$IU$26)</f>
        <v>0</v>
      </c>
      <c r="BN179" s="239">
        <f ca="1">-OFFSET(BN152,0,VLOOKUP($B179,Settings!$AB:$AK,10,0))*(1+Inputs!$IU$26)</f>
        <v>0</v>
      </c>
      <c r="BO179" s="239">
        <f ca="1">-OFFSET(BO152,0,VLOOKUP($B179,Settings!$AB:$AK,10,0))*(1+Inputs!$IU$26)</f>
        <v>0</v>
      </c>
      <c r="BP179" s="239">
        <f ca="1">-OFFSET(BP152,0,VLOOKUP($B179,Settings!$AB:$AK,10,0))*(1+Inputs!$IU$26)</f>
        <v>0</v>
      </c>
      <c r="BQ179" s="239">
        <f ca="1">-OFFSET(BQ152,0,VLOOKUP($B179,Settings!$AB:$AK,10,0))*(1+Inputs!$IU$26)</f>
        <v>0</v>
      </c>
      <c r="BR179" s="239">
        <f ca="1">-OFFSET(BR152,0,VLOOKUP($B179,Settings!$AB:$AK,10,0))*(1+Inputs!$IU$26)</f>
        <v>0</v>
      </c>
      <c r="BS179" s="239">
        <f ca="1">-OFFSET(BS152,0,VLOOKUP($B179,Settings!$AB:$AK,10,0))*(1+Inputs!$IU$26)</f>
        <v>0</v>
      </c>
      <c r="BT179" s="239">
        <f ca="1">-OFFSET(BT152,0,VLOOKUP($B179,Settings!$AB:$AK,10,0))*(1+Inputs!$IU$26)</f>
        <v>0</v>
      </c>
      <c r="BU179" s="239">
        <f ca="1">-OFFSET(BU152,0,VLOOKUP($B179,Settings!$AB:$AK,10,0))*(1+Inputs!$IU$26)</f>
        <v>0</v>
      </c>
      <c r="BV179" s="239">
        <f ca="1">-OFFSET(BV152,0,VLOOKUP($B179,Settings!$AB:$AK,10,0))*(1+Inputs!$IU$26)</f>
        <v>0</v>
      </c>
      <c r="BW179" s="239">
        <f ca="1">-OFFSET(BW152,0,VLOOKUP($B179,Settings!$AB:$AK,10,0))*(1+Inputs!$IU$26)</f>
        <v>0</v>
      </c>
      <c r="BX179" s="239">
        <f ca="1">-OFFSET(BX152,0,VLOOKUP($B179,Settings!$AB:$AK,10,0))*(1+Inputs!$IU$26)</f>
        <v>0</v>
      </c>
      <c r="BY179" s="239">
        <f ca="1">-OFFSET(BY152,0,VLOOKUP($B179,Settings!$AB:$AK,10,0))*(1+Inputs!$IU$26)</f>
        <v>0</v>
      </c>
      <c r="BZ179" s="239">
        <f ca="1">-OFFSET(BZ152,0,VLOOKUP($B179,Settings!$AB:$AK,10,0))*(1+Inputs!$IU$26)</f>
        <v>0</v>
      </c>
      <c r="CA179" s="239">
        <f ca="1">-OFFSET(CA152,0,VLOOKUP($B179,Settings!$AB:$AK,10,0))*(1+Inputs!$IU$26)</f>
        <v>0</v>
      </c>
      <c r="CB179" s="239">
        <f ca="1">-OFFSET(CB152,0,VLOOKUP($B179,Settings!$AB:$AK,10,0))*(1+Inputs!$IU$26)</f>
        <v>0</v>
      </c>
      <c r="CC179" s="239">
        <f ca="1">-OFFSET(CC152,0,VLOOKUP($B179,Settings!$AB:$AK,10,0))*(1+Inputs!$IU$26)</f>
        <v>0</v>
      </c>
      <c r="CD179" s="239">
        <f ca="1">-OFFSET(CD152,0,VLOOKUP($B179,Settings!$AB:$AK,10,0))*(1+Inputs!$IU$26)</f>
        <v>0</v>
      </c>
      <c r="CE179" s="239">
        <f ca="1">-OFFSET(CE152,0,VLOOKUP($B179,Settings!$AB:$AK,10,0))*(1+Inputs!$IU$26)</f>
        <v>0</v>
      </c>
      <c r="CF179" s="239">
        <f ca="1">-OFFSET(CF152,0,VLOOKUP($B179,Settings!$AB:$AK,10,0))*(1+Inputs!$IU$26)</f>
        <v>0</v>
      </c>
      <c r="CG179" s="239">
        <f ca="1">-OFFSET(CG152,0,VLOOKUP($B179,Settings!$AB:$AK,10,0))*(1+Inputs!$IU$26)</f>
        <v>0</v>
      </c>
      <c r="CH179" s="239">
        <f ca="1">-OFFSET(CH152,0,VLOOKUP($B179,Settings!$AB:$AK,10,0))*(1+Inputs!$IU$26)</f>
        <v>0</v>
      </c>
      <c r="CI179" s="239">
        <f ca="1">-OFFSET(CI152,0,VLOOKUP($B179,Settings!$AB:$AK,10,0))*(1+Inputs!$IU$26)</f>
        <v>0</v>
      </c>
      <c r="CJ179" s="239">
        <f ca="1">-OFFSET(CJ152,0,VLOOKUP($B179,Settings!$AB:$AK,10,0))*(1+Inputs!$IU$26)</f>
        <v>0</v>
      </c>
      <c r="CK179" s="239">
        <f ca="1">-OFFSET(CK152,0,VLOOKUP($B179,Settings!$AB:$AK,10,0))*(1+Inputs!$IU$26)</f>
        <v>0</v>
      </c>
      <c r="CL179" s="239">
        <f ca="1">-OFFSET(CL152,0,VLOOKUP($B179,Settings!$AB:$AK,10,0))*(1+Inputs!$IU$26)</f>
        <v>0</v>
      </c>
      <c r="CM179" s="239">
        <f ca="1">-OFFSET(CM152,0,VLOOKUP($B179,Settings!$AB:$AK,10,0))*(1+Inputs!$IU$26)</f>
        <v>0</v>
      </c>
    </row>
    <row r="180" spans="2:91" s="84" customFormat="1" hidden="1" x14ac:dyDescent="0.2">
      <c r="B180" s="242">
        <f>Inputs!FH18</f>
        <v>0</v>
      </c>
      <c r="C180" s="240" t="str">
        <f>Inputs!$J$16</f>
        <v>EUR</v>
      </c>
      <c r="D180" s="240" t="s">
        <v>19</v>
      </c>
      <c r="E180" s="85">
        <f t="shared" ca="1" si="156"/>
        <v>0</v>
      </c>
      <c r="F180" s="85">
        <f t="shared" ca="1" si="156"/>
        <v>0</v>
      </c>
      <c r="G180" s="85">
        <f t="shared" ca="1" si="156"/>
        <v>0</v>
      </c>
      <c r="H180" s="85">
        <f t="shared" ca="1" si="156"/>
        <v>0</v>
      </c>
      <c r="I180" s="85">
        <f t="shared" ca="1" si="156"/>
        <v>0</v>
      </c>
      <c r="J180" s="85"/>
      <c r="K180" s="85">
        <f t="shared" ca="1" si="157"/>
        <v>0</v>
      </c>
      <c r="L180" s="85">
        <f t="shared" ca="1" si="157"/>
        <v>0</v>
      </c>
      <c r="M180" s="85">
        <f t="shared" ca="1" si="157"/>
        <v>0</v>
      </c>
      <c r="N180" s="85">
        <f t="shared" ca="1" si="157"/>
        <v>0</v>
      </c>
      <c r="O180" s="85">
        <f t="shared" ca="1" si="157"/>
        <v>0</v>
      </c>
      <c r="P180" s="85">
        <f t="shared" ca="1" si="157"/>
        <v>0</v>
      </c>
      <c r="Q180" s="85">
        <f t="shared" ca="1" si="157"/>
        <v>0</v>
      </c>
      <c r="R180" s="85">
        <f t="shared" ca="1" si="157"/>
        <v>0</v>
      </c>
      <c r="S180" s="85">
        <f t="shared" ca="1" si="157"/>
        <v>0</v>
      </c>
      <c r="T180" s="85">
        <f t="shared" ca="1" si="157"/>
        <v>0</v>
      </c>
      <c r="U180" s="85">
        <f t="shared" ca="1" si="158"/>
        <v>0</v>
      </c>
      <c r="V180" s="85">
        <f t="shared" ca="1" si="158"/>
        <v>0</v>
      </c>
      <c r="W180" s="85">
        <f t="shared" ca="1" si="158"/>
        <v>0</v>
      </c>
      <c r="X180" s="85">
        <f t="shared" ca="1" si="158"/>
        <v>0</v>
      </c>
      <c r="Y180" s="85">
        <f t="shared" ca="1" si="158"/>
        <v>0</v>
      </c>
      <c r="Z180" s="85">
        <f t="shared" ca="1" si="158"/>
        <v>0</v>
      </c>
      <c r="AA180" s="85">
        <f t="shared" ca="1" si="158"/>
        <v>0</v>
      </c>
      <c r="AB180" s="85">
        <f t="shared" ca="1" si="158"/>
        <v>0</v>
      </c>
      <c r="AC180" s="85">
        <f t="shared" ca="1" si="158"/>
        <v>0</v>
      </c>
      <c r="AD180" s="85">
        <f t="shared" ca="1" si="158"/>
        <v>0</v>
      </c>
      <c r="AE180" s="85">
        <f>VLOOKUP($B180,Settings!$AB:$AK,10)</f>
        <v>0</v>
      </c>
      <c r="AF180" s="239">
        <f ca="1">-OFFSET(AF153,0,VLOOKUP($B180,Settings!$AB:$AK,10,0))*(1+Inputs!$IU$26)</f>
        <v>0</v>
      </c>
      <c r="AG180" s="239">
        <f ca="1">-OFFSET(AG153,0,VLOOKUP($B180,Settings!$AB:$AK,10,0))*(1+Inputs!$IU$26)</f>
        <v>0</v>
      </c>
      <c r="AH180" s="239">
        <f ca="1">-OFFSET(AH153,0,VLOOKUP($B180,Settings!$AB:$AK,10,0))*(1+Inputs!$IU$26)</f>
        <v>0</v>
      </c>
      <c r="AI180" s="239">
        <f ca="1">-OFFSET(AI153,0,VLOOKUP($B180,Settings!$AB:$AK,10,0))*(1+Inputs!$IU$26)</f>
        <v>0</v>
      </c>
      <c r="AJ180" s="239">
        <f ca="1">-OFFSET(AJ153,0,VLOOKUP($B180,Settings!$AB:$AK,10,0))*(1+Inputs!$IU$26)</f>
        <v>0</v>
      </c>
      <c r="AK180" s="239">
        <f ca="1">-OFFSET(AK153,0,VLOOKUP($B180,Settings!$AB:$AK,10,0))*(1+Inputs!$IU$26)</f>
        <v>0</v>
      </c>
      <c r="AL180" s="239">
        <f ca="1">-OFFSET(AL153,0,VLOOKUP($B180,Settings!$AB:$AK,10,0))*(1+Inputs!$IU$26)</f>
        <v>0</v>
      </c>
      <c r="AM180" s="239">
        <f ca="1">-OFFSET(AM153,0,VLOOKUP($B180,Settings!$AB:$AK,10,0))*(1+Inputs!$IU$26)</f>
        <v>0</v>
      </c>
      <c r="AN180" s="239">
        <f ca="1">-OFFSET(AN153,0,VLOOKUP($B180,Settings!$AB:$AK,10,0))*(1+Inputs!$IU$26)</f>
        <v>0</v>
      </c>
      <c r="AO180" s="239">
        <f ca="1">-OFFSET(AO153,0,VLOOKUP($B180,Settings!$AB:$AK,10,0))*(1+Inputs!$IU$26)</f>
        <v>0</v>
      </c>
      <c r="AP180" s="239">
        <f ca="1">-OFFSET(AP153,0,VLOOKUP($B180,Settings!$AB:$AK,10,0))*(1+Inputs!$IU$26)</f>
        <v>0</v>
      </c>
      <c r="AQ180" s="239">
        <f ca="1">-OFFSET(AQ153,0,VLOOKUP($B180,Settings!$AB:$AK,10,0))*(1+Inputs!$IU$26)</f>
        <v>0</v>
      </c>
      <c r="AR180" s="239">
        <f ca="1">-OFFSET(AR153,0,VLOOKUP($B180,Settings!$AB:$AK,10,0))*(1+Inputs!$IU$26)</f>
        <v>0</v>
      </c>
      <c r="AS180" s="239">
        <f ca="1">-OFFSET(AS153,0,VLOOKUP($B180,Settings!$AB:$AK,10,0))*(1+Inputs!$IU$26)</f>
        <v>0</v>
      </c>
      <c r="AT180" s="239">
        <f ca="1">-OFFSET(AT153,0,VLOOKUP($B180,Settings!$AB:$AK,10,0))*(1+Inputs!$IU$26)</f>
        <v>0</v>
      </c>
      <c r="AU180" s="239">
        <f ca="1">-OFFSET(AU153,0,VLOOKUP($B180,Settings!$AB:$AK,10,0))*(1+Inputs!$IU$26)</f>
        <v>0</v>
      </c>
      <c r="AV180" s="239">
        <f ca="1">-OFFSET(AV153,0,VLOOKUP($B180,Settings!$AB:$AK,10,0))*(1+Inputs!$IU$26)</f>
        <v>0</v>
      </c>
      <c r="AW180" s="239">
        <f ca="1">-OFFSET(AW153,0,VLOOKUP($B180,Settings!$AB:$AK,10,0))*(1+Inputs!$IU$26)</f>
        <v>0</v>
      </c>
      <c r="AX180" s="239">
        <f ca="1">-OFFSET(AX153,0,VLOOKUP($B180,Settings!$AB:$AK,10,0))*(1+Inputs!$IU$26)</f>
        <v>0</v>
      </c>
      <c r="AY180" s="239">
        <f ca="1">-OFFSET(AY153,0,VLOOKUP($B180,Settings!$AB:$AK,10,0))*(1+Inputs!$IU$26)</f>
        <v>0</v>
      </c>
      <c r="AZ180" s="239">
        <f ca="1">-OFFSET(AZ153,0,VLOOKUP($B180,Settings!$AB:$AK,10,0))*(1+Inputs!$IU$26)</f>
        <v>0</v>
      </c>
      <c r="BA180" s="239">
        <f ca="1">-OFFSET(BA153,0,VLOOKUP($B180,Settings!$AB:$AK,10,0))*(1+Inputs!$IU$26)</f>
        <v>0</v>
      </c>
      <c r="BB180" s="239">
        <f ca="1">-OFFSET(BB153,0,VLOOKUP($B180,Settings!$AB:$AK,10,0))*(1+Inputs!$IU$26)</f>
        <v>0</v>
      </c>
      <c r="BC180" s="239">
        <f ca="1">-OFFSET(BC153,0,VLOOKUP($B180,Settings!$AB:$AK,10,0))*(1+Inputs!$IU$26)</f>
        <v>0</v>
      </c>
      <c r="BD180" s="239">
        <f ca="1">-OFFSET(BD153,0,VLOOKUP($B180,Settings!$AB:$AK,10,0))*(1+Inputs!$IU$26)</f>
        <v>0</v>
      </c>
      <c r="BE180" s="239">
        <f ca="1">-OFFSET(BE153,0,VLOOKUP($B180,Settings!$AB:$AK,10,0))*(1+Inputs!$IU$26)</f>
        <v>0</v>
      </c>
      <c r="BF180" s="239">
        <f ca="1">-OFFSET(BF153,0,VLOOKUP($B180,Settings!$AB:$AK,10,0))*(1+Inputs!$IU$26)</f>
        <v>0</v>
      </c>
      <c r="BG180" s="239">
        <f ca="1">-OFFSET(BG153,0,VLOOKUP($B180,Settings!$AB:$AK,10,0))*(1+Inputs!$IU$26)</f>
        <v>0</v>
      </c>
      <c r="BH180" s="239">
        <f ca="1">-OFFSET(BH153,0,VLOOKUP($B180,Settings!$AB:$AK,10,0))*(1+Inputs!$IU$26)</f>
        <v>0</v>
      </c>
      <c r="BI180" s="239">
        <f ca="1">-OFFSET(BI153,0,VLOOKUP($B180,Settings!$AB:$AK,10,0))*(1+Inputs!$IU$26)</f>
        <v>0</v>
      </c>
      <c r="BJ180" s="239">
        <f ca="1">-OFFSET(BJ153,0,VLOOKUP($B180,Settings!$AB:$AK,10,0))*(1+Inputs!$IU$26)</f>
        <v>0</v>
      </c>
      <c r="BK180" s="239">
        <f ca="1">-OFFSET(BK153,0,VLOOKUP($B180,Settings!$AB:$AK,10,0))*(1+Inputs!$IU$26)</f>
        <v>0</v>
      </c>
      <c r="BL180" s="239">
        <f ca="1">-OFFSET(BL153,0,VLOOKUP($B180,Settings!$AB:$AK,10,0))*(1+Inputs!$IU$26)</f>
        <v>0</v>
      </c>
      <c r="BM180" s="239">
        <f ca="1">-OFFSET(BM153,0,VLOOKUP($B180,Settings!$AB:$AK,10,0))*(1+Inputs!$IU$26)</f>
        <v>0</v>
      </c>
      <c r="BN180" s="239">
        <f ca="1">-OFFSET(BN153,0,VLOOKUP($B180,Settings!$AB:$AK,10,0))*(1+Inputs!$IU$26)</f>
        <v>0</v>
      </c>
      <c r="BO180" s="239">
        <f ca="1">-OFFSET(BO153,0,VLOOKUP($B180,Settings!$AB:$AK,10,0))*(1+Inputs!$IU$26)</f>
        <v>0</v>
      </c>
      <c r="BP180" s="239">
        <f ca="1">-OFFSET(BP153,0,VLOOKUP($B180,Settings!$AB:$AK,10,0))*(1+Inputs!$IU$26)</f>
        <v>0</v>
      </c>
      <c r="BQ180" s="239">
        <f ca="1">-OFFSET(BQ153,0,VLOOKUP($B180,Settings!$AB:$AK,10,0))*(1+Inputs!$IU$26)</f>
        <v>0</v>
      </c>
      <c r="BR180" s="239">
        <f ca="1">-OFFSET(BR153,0,VLOOKUP($B180,Settings!$AB:$AK,10,0))*(1+Inputs!$IU$26)</f>
        <v>0</v>
      </c>
      <c r="BS180" s="239">
        <f ca="1">-OFFSET(BS153,0,VLOOKUP($B180,Settings!$AB:$AK,10,0))*(1+Inputs!$IU$26)</f>
        <v>0</v>
      </c>
      <c r="BT180" s="239">
        <f ca="1">-OFFSET(BT153,0,VLOOKUP($B180,Settings!$AB:$AK,10,0))*(1+Inputs!$IU$26)</f>
        <v>0</v>
      </c>
      <c r="BU180" s="239">
        <f ca="1">-OFFSET(BU153,0,VLOOKUP($B180,Settings!$AB:$AK,10,0))*(1+Inputs!$IU$26)</f>
        <v>0</v>
      </c>
      <c r="BV180" s="239">
        <f ca="1">-OFFSET(BV153,0,VLOOKUP($B180,Settings!$AB:$AK,10,0))*(1+Inputs!$IU$26)</f>
        <v>0</v>
      </c>
      <c r="BW180" s="239">
        <f ca="1">-OFFSET(BW153,0,VLOOKUP($B180,Settings!$AB:$AK,10,0))*(1+Inputs!$IU$26)</f>
        <v>0</v>
      </c>
      <c r="BX180" s="239">
        <f ca="1">-OFFSET(BX153,0,VLOOKUP($B180,Settings!$AB:$AK,10,0))*(1+Inputs!$IU$26)</f>
        <v>0</v>
      </c>
      <c r="BY180" s="239">
        <f ca="1">-OFFSET(BY153,0,VLOOKUP($B180,Settings!$AB:$AK,10,0))*(1+Inputs!$IU$26)</f>
        <v>0</v>
      </c>
      <c r="BZ180" s="239">
        <f ca="1">-OFFSET(BZ153,0,VLOOKUP($B180,Settings!$AB:$AK,10,0))*(1+Inputs!$IU$26)</f>
        <v>0</v>
      </c>
      <c r="CA180" s="239">
        <f ca="1">-OFFSET(CA153,0,VLOOKUP($B180,Settings!$AB:$AK,10,0))*(1+Inputs!$IU$26)</f>
        <v>0</v>
      </c>
      <c r="CB180" s="239">
        <f ca="1">-OFFSET(CB153,0,VLOOKUP($B180,Settings!$AB:$AK,10,0))*(1+Inputs!$IU$26)</f>
        <v>0</v>
      </c>
      <c r="CC180" s="239">
        <f ca="1">-OFFSET(CC153,0,VLOOKUP($B180,Settings!$AB:$AK,10,0))*(1+Inputs!$IU$26)</f>
        <v>0</v>
      </c>
      <c r="CD180" s="239">
        <f ca="1">-OFFSET(CD153,0,VLOOKUP($B180,Settings!$AB:$AK,10,0))*(1+Inputs!$IU$26)</f>
        <v>0</v>
      </c>
      <c r="CE180" s="239">
        <f ca="1">-OFFSET(CE153,0,VLOOKUP($B180,Settings!$AB:$AK,10,0))*(1+Inputs!$IU$26)</f>
        <v>0</v>
      </c>
      <c r="CF180" s="239">
        <f ca="1">-OFFSET(CF153,0,VLOOKUP($B180,Settings!$AB:$AK,10,0))*(1+Inputs!$IU$26)</f>
        <v>0</v>
      </c>
      <c r="CG180" s="239">
        <f ca="1">-OFFSET(CG153,0,VLOOKUP($B180,Settings!$AB:$AK,10,0))*(1+Inputs!$IU$26)</f>
        <v>0</v>
      </c>
      <c r="CH180" s="239">
        <f ca="1">-OFFSET(CH153,0,VLOOKUP($B180,Settings!$AB:$AK,10,0))*(1+Inputs!$IU$26)</f>
        <v>0</v>
      </c>
      <c r="CI180" s="239">
        <f ca="1">-OFFSET(CI153,0,VLOOKUP($B180,Settings!$AB:$AK,10,0))*(1+Inputs!$IU$26)</f>
        <v>0</v>
      </c>
      <c r="CJ180" s="239">
        <f ca="1">-OFFSET(CJ153,0,VLOOKUP($B180,Settings!$AB:$AK,10,0))*(1+Inputs!$IU$26)</f>
        <v>0</v>
      </c>
      <c r="CK180" s="239">
        <f ca="1">-OFFSET(CK153,0,VLOOKUP($B180,Settings!$AB:$AK,10,0))*(1+Inputs!$IU$26)</f>
        <v>0</v>
      </c>
      <c r="CL180" s="239">
        <f ca="1">-OFFSET(CL153,0,VLOOKUP($B180,Settings!$AB:$AK,10,0))*(1+Inputs!$IU$26)</f>
        <v>0</v>
      </c>
      <c r="CM180" s="239">
        <f ca="1">-OFFSET(CM153,0,VLOOKUP($B180,Settings!$AB:$AK,10,0))*(1+Inputs!$IU$26)</f>
        <v>0</v>
      </c>
    </row>
    <row r="181" spans="2:91" s="84" customFormat="1" hidden="1" x14ac:dyDescent="0.2">
      <c r="B181" s="242">
        <f>Inputs!FH19</f>
        <v>0</v>
      </c>
      <c r="C181" s="240" t="str">
        <f>Inputs!$J$16</f>
        <v>EUR</v>
      </c>
      <c r="D181" s="240" t="s">
        <v>19</v>
      </c>
      <c r="E181" s="85">
        <f t="shared" ca="1" si="156"/>
        <v>0</v>
      </c>
      <c r="F181" s="85">
        <f t="shared" ca="1" si="156"/>
        <v>0</v>
      </c>
      <c r="G181" s="85">
        <f t="shared" ca="1" si="156"/>
        <v>0</v>
      </c>
      <c r="H181" s="85">
        <f t="shared" ca="1" si="156"/>
        <v>0</v>
      </c>
      <c r="I181" s="85">
        <f t="shared" ca="1" si="156"/>
        <v>0</v>
      </c>
      <c r="J181" s="85"/>
      <c r="K181" s="85">
        <f t="shared" ca="1" si="157"/>
        <v>0</v>
      </c>
      <c r="L181" s="85">
        <f t="shared" ca="1" si="157"/>
        <v>0</v>
      </c>
      <c r="M181" s="85">
        <f t="shared" ca="1" si="157"/>
        <v>0</v>
      </c>
      <c r="N181" s="85">
        <f t="shared" ca="1" si="157"/>
        <v>0</v>
      </c>
      <c r="O181" s="85">
        <f t="shared" ca="1" si="157"/>
        <v>0</v>
      </c>
      <c r="P181" s="85">
        <f t="shared" ca="1" si="157"/>
        <v>0</v>
      </c>
      <c r="Q181" s="85">
        <f t="shared" ca="1" si="157"/>
        <v>0</v>
      </c>
      <c r="R181" s="85">
        <f t="shared" ca="1" si="157"/>
        <v>0</v>
      </c>
      <c r="S181" s="85">
        <f t="shared" ca="1" si="157"/>
        <v>0</v>
      </c>
      <c r="T181" s="85">
        <f t="shared" ca="1" si="157"/>
        <v>0</v>
      </c>
      <c r="U181" s="85">
        <f t="shared" ca="1" si="158"/>
        <v>0</v>
      </c>
      <c r="V181" s="85">
        <f t="shared" ca="1" si="158"/>
        <v>0</v>
      </c>
      <c r="W181" s="85">
        <f t="shared" ca="1" si="158"/>
        <v>0</v>
      </c>
      <c r="X181" s="85">
        <f t="shared" ca="1" si="158"/>
        <v>0</v>
      </c>
      <c r="Y181" s="85">
        <f t="shared" ca="1" si="158"/>
        <v>0</v>
      </c>
      <c r="Z181" s="85">
        <f t="shared" ca="1" si="158"/>
        <v>0</v>
      </c>
      <c r="AA181" s="85">
        <f t="shared" ca="1" si="158"/>
        <v>0</v>
      </c>
      <c r="AB181" s="85">
        <f t="shared" ca="1" si="158"/>
        <v>0</v>
      </c>
      <c r="AC181" s="85">
        <f t="shared" ca="1" si="158"/>
        <v>0</v>
      </c>
      <c r="AD181" s="85">
        <f t="shared" ca="1" si="158"/>
        <v>0</v>
      </c>
      <c r="AE181" s="85"/>
      <c r="AF181" s="239">
        <f ca="1">-OFFSET(AF154,0,VLOOKUP($B181,Settings!$AB:$AK,10,0))*(1+Inputs!$IU$26)</f>
        <v>0</v>
      </c>
      <c r="AG181" s="239">
        <f ca="1">-OFFSET(AG154,0,VLOOKUP($B181,Settings!$AB:$AK,10,0))*(1+Inputs!$IU$26)</f>
        <v>0</v>
      </c>
      <c r="AH181" s="239">
        <f ca="1">-OFFSET(AH154,0,VLOOKUP($B181,Settings!$AB:$AK,10,0))*(1+Inputs!$IU$26)</f>
        <v>0</v>
      </c>
      <c r="AI181" s="239">
        <f ca="1">-OFFSET(AI154,0,VLOOKUP($B181,Settings!$AB:$AK,10,0))*(1+Inputs!$IU$26)</f>
        <v>0</v>
      </c>
      <c r="AJ181" s="239">
        <f ca="1">-OFFSET(AJ154,0,VLOOKUP($B181,Settings!$AB:$AK,10,0))*(1+Inputs!$IU$26)</f>
        <v>0</v>
      </c>
      <c r="AK181" s="239">
        <f ca="1">-OFFSET(AK154,0,VLOOKUP($B181,Settings!$AB:$AK,10,0))*(1+Inputs!$IU$26)</f>
        <v>0</v>
      </c>
      <c r="AL181" s="239">
        <f ca="1">-OFFSET(AL154,0,VLOOKUP($B181,Settings!$AB:$AK,10,0))*(1+Inputs!$IU$26)</f>
        <v>0</v>
      </c>
      <c r="AM181" s="239">
        <f ca="1">-OFFSET(AM154,0,VLOOKUP($B181,Settings!$AB:$AK,10,0))*(1+Inputs!$IU$26)</f>
        <v>0</v>
      </c>
      <c r="AN181" s="239">
        <f ca="1">-OFFSET(AN154,0,VLOOKUP($B181,Settings!$AB:$AK,10,0))*(1+Inputs!$IU$26)</f>
        <v>0</v>
      </c>
      <c r="AO181" s="239">
        <f ca="1">-OFFSET(AO154,0,VLOOKUP($B181,Settings!$AB:$AK,10,0))*(1+Inputs!$IU$26)</f>
        <v>0</v>
      </c>
      <c r="AP181" s="239">
        <f ca="1">-OFFSET(AP154,0,VLOOKUP($B181,Settings!$AB:$AK,10,0))*(1+Inputs!$IU$26)</f>
        <v>0</v>
      </c>
      <c r="AQ181" s="239">
        <f ca="1">-OFFSET(AQ154,0,VLOOKUP($B181,Settings!$AB:$AK,10,0))*(1+Inputs!$IU$26)</f>
        <v>0</v>
      </c>
      <c r="AR181" s="239">
        <f ca="1">-OFFSET(AR154,0,VLOOKUP($B181,Settings!$AB:$AK,10,0))*(1+Inputs!$IU$26)</f>
        <v>0</v>
      </c>
      <c r="AS181" s="239">
        <f ca="1">-OFFSET(AS154,0,VLOOKUP($B181,Settings!$AB:$AK,10,0))*(1+Inputs!$IU$26)</f>
        <v>0</v>
      </c>
      <c r="AT181" s="239">
        <f ca="1">-OFFSET(AT154,0,VLOOKUP($B181,Settings!$AB:$AK,10,0))*(1+Inputs!$IU$26)</f>
        <v>0</v>
      </c>
      <c r="AU181" s="239">
        <f ca="1">-OFFSET(AU154,0,VLOOKUP($B181,Settings!$AB:$AK,10,0))*(1+Inputs!$IU$26)</f>
        <v>0</v>
      </c>
      <c r="AV181" s="239">
        <f ca="1">-OFFSET(AV154,0,VLOOKUP($B181,Settings!$AB:$AK,10,0))*(1+Inputs!$IU$26)</f>
        <v>0</v>
      </c>
      <c r="AW181" s="239">
        <f ca="1">-OFFSET(AW154,0,VLOOKUP($B181,Settings!$AB:$AK,10,0))*(1+Inputs!$IU$26)</f>
        <v>0</v>
      </c>
      <c r="AX181" s="239">
        <f ca="1">-OFFSET(AX154,0,VLOOKUP($B181,Settings!$AB:$AK,10,0))*(1+Inputs!$IU$26)</f>
        <v>0</v>
      </c>
      <c r="AY181" s="239">
        <f ca="1">-OFFSET(AY154,0,VLOOKUP($B181,Settings!$AB:$AK,10,0))*(1+Inputs!$IU$26)</f>
        <v>0</v>
      </c>
      <c r="AZ181" s="239">
        <f ca="1">-OFFSET(AZ154,0,VLOOKUP($B181,Settings!$AB:$AK,10,0))*(1+Inputs!$IU$26)</f>
        <v>0</v>
      </c>
      <c r="BA181" s="239">
        <f ca="1">-OFFSET(BA154,0,VLOOKUP($B181,Settings!$AB:$AK,10,0))*(1+Inputs!$IU$26)</f>
        <v>0</v>
      </c>
      <c r="BB181" s="239">
        <f ca="1">-OFFSET(BB154,0,VLOOKUP($B181,Settings!$AB:$AK,10,0))*(1+Inputs!$IU$26)</f>
        <v>0</v>
      </c>
      <c r="BC181" s="239">
        <f ca="1">-OFFSET(BC154,0,VLOOKUP($B181,Settings!$AB:$AK,10,0))*(1+Inputs!$IU$26)</f>
        <v>0</v>
      </c>
      <c r="BD181" s="239">
        <f ca="1">-OFFSET(BD154,0,VLOOKUP($B181,Settings!$AB:$AK,10,0))*(1+Inputs!$IU$26)</f>
        <v>0</v>
      </c>
      <c r="BE181" s="239">
        <f ca="1">-OFFSET(BE154,0,VLOOKUP($B181,Settings!$AB:$AK,10,0))*(1+Inputs!$IU$26)</f>
        <v>0</v>
      </c>
      <c r="BF181" s="239">
        <f ca="1">-OFFSET(BF154,0,VLOOKUP($B181,Settings!$AB:$AK,10,0))*(1+Inputs!$IU$26)</f>
        <v>0</v>
      </c>
      <c r="BG181" s="239">
        <f ca="1">-OFFSET(BG154,0,VLOOKUP($B181,Settings!$AB:$AK,10,0))*(1+Inputs!$IU$26)</f>
        <v>0</v>
      </c>
      <c r="BH181" s="239">
        <f ca="1">-OFFSET(BH154,0,VLOOKUP($B181,Settings!$AB:$AK,10,0))*(1+Inputs!$IU$26)</f>
        <v>0</v>
      </c>
      <c r="BI181" s="239">
        <f ca="1">-OFFSET(BI154,0,VLOOKUP($B181,Settings!$AB:$AK,10,0))*(1+Inputs!$IU$26)</f>
        <v>0</v>
      </c>
      <c r="BJ181" s="239">
        <f ca="1">-OFFSET(BJ154,0,VLOOKUP($B181,Settings!$AB:$AK,10,0))*(1+Inputs!$IU$26)</f>
        <v>0</v>
      </c>
      <c r="BK181" s="239">
        <f ca="1">-OFFSET(BK154,0,VLOOKUP($B181,Settings!$AB:$AK,10,0))*(1+Inputs!$IU$26)</f>
        <v>0</v>
      </c>
      <c r="BL181" s="239">
        <f ca="1">-OFFSET(BL154,0,VLOOKUP($B181,Settings!$AB:$AK,10,0))*(1+Inputs!$IU$26)</f>
        <v>0</v>
      </c>
      <c r="BM181" s="239">
        <f ca="1">-OFFSET(BM154,0,VLOOKUP($B181,Settings!$AB:$AK,10,0))*(1+Inputs!$IU$26)</f>
        <v>0</v>
      </c>
      <c r="BN181" s="239">
        <f ca="1">-OFFSET(BN154,0,VLOOKUP($B181,Settings!$AB:$AK,10,0))*(1+Inputs!$IU$26)</f>
        <v>0</v>
      </c>
      <c r="BO181" s="239">
        <f ca="1">-OFFSET(BO154,0,VLOOKUP($B181,Settings!$AB:$AK,10,0))*(1+Inputs!$IU$26)</f>
        <v>0</v>
      </c>
      <c r="BP181" s="239">
        <f ca="1">-OFFSET(BP154,0,VLOOKUP($B181,Settings!$AB:$AK,10,0))*(1+Inputs!$IU$26)</f>
        <v>0</v>
      </c>
      <c r="BQ181" s="239">
        <f ca="1">-OFFSET(BQ154,0,VLOOKUP($B181,Settings!$AB:$AK,10,0))*(1+Inputs!$IU$26)</f>
        <v>0</v>
      </c>
      <c r="BR181" s="239">
        <f ca="1">-OFFSET(BR154,0,VLOOKUP($B181,Settings!$AB:$AK,10,0))*(1+Inputs!$IU$26)</f>
        <v>0</v>
      </c>
      <c r="BS181" s="239">
        <f ca="1">-OFFSET(BS154,0,VLOOKUP($B181,Settings!$AB:$AK,10,0))*(1+Inputs!$IU$26)</f>
        <v>0</v>
      </c>
      <c r="BT181" s="239">
        <f ca="1">-OFFSET(BT154,0,VLOOKUP($B181,Settings!$AB:$AK,10,0))*(1+Inputs!$IU$26)</f>
        <v>0</v>
      </c>
      <c r="BU181" s="239">
        <f ca="1">-OFFSET(BU154,0,VLOOKUP($B181,Settings!$AB:$AK,10,0))*(1+Inputs!$IU$26)</f>
        <v>0</v>
      </c>
      <c r="BV181" s="239">
        <f ca="1">-OFFSET(BV154,0,VLOOKUP($B181,Settings!$AB:$AK,10,0))*(1+Inputs!$IU$26)</f>
        <v>0</v>
      </c>
      <c r="BW181" s="239">
        <f ca="1">-OFFSET(BW154,0,VLOOKUP($B181,Settings!$AB:$AK,10,0))*(1+Inputs!$IU$26)</f>
        <v>0</v>
      </c>
      <c r="BX181" s="239">
        <f ca="1">-OFFSET(BX154,0,VLOOKUP($B181,Settings!$AB:$AK,10,0))*(1+Inputs!$IU$26)</f>
        <v>0</v>
      </c>
      <c r="BY181" s="239">
        <f ca="1">-OFFSET(BY154,0,VLOOKUP($B181,Settings!$AB:$AK,10,0))*(1+Inputs!$IU$26)</f>
        <v>0</v>
      </c>
      <c r="BZ181" s="239">
        <f ca="1">-OFFSET(BZ154,0,VLOOKUP($B181,Settings!$AB:$AK,10,0))*(1+Inputs!$IU$26)</f>
        <v>0</v>
      </c>
      <c r="CA181" s="239">
        <f ca="1">-OFFSET(CA154,0,VLOOKUP($B181,Settings!$AB:$AK,10,0))*(1+Inputs!$IU$26)</f>
        <v>0</v>
      </c>
      <c r="CB181" s="239">
        <f ca="1">-OFFSET(CB154,0,VLOOKUP($B181,Settings!$AB:$AK,10,0))*(1+Inputs!$IU$26)</f>
        <v>0</v>
      </c>
      <c r="CC181" s="239">
        <f ca="1">-OFFSET(CC154,0,VLOOKUP($B181,Settings!$AB:$AK,10,0))*(1+Inputs!$IU$26)</f>
        <v>0</v>
      </c>
      <c r="CD181" s="239">
        <f ca="1">-OFFSET(CD154,0,VLOOKUP($B181,Settings!$AB:$AK,10,0))*(1+Inputs!$IU$26)</f>
        <v>0</v>
      </c>
      <c r="CE181" s="239">
        <f ca="1">-OFFSET(CE154,0,VLOOKUP($B181,Settings!$AB:$AK,10,0))*(1+Inputs!$IU$26)</f>
        <v>0</v>
      </c>
      <c r="CF181" s="239">
        <f ca="1">-OFFSET(CF154,0,VLOOKUP($B181,Settings!$AB:$AK,10,0))*(1+Inputs!$IU$26)</f>
        <v>0</v>
      </c>
      <c r="CG181" s="239">
        <f ca="1">-OFFSET(CG154,0,VLOOKUP($B181,Settings!$AB:$AK,10,0))*(1+Inputs!$IU$26)</f>
        <v>0</v>
      </c>
      <c r="CH181" s="239">
        <f ca="1">-OFFSET(CH154,0,VLOOKUP($B181,Settings!$AB:$AK,10,0))*(1+Inputs!$IU$26)</f>
        <v>0</v>
      </c>
      <c r="CI181" s="239">
        <f ca="1">-OFFSET(CI154,0,VLOOKUP($B181,Settings!$AB:$AK,10,0))*(1+Inputs!$IU$26)</f>
        <v>0</v>
      </c>
      <c r="CJ181" s="239">
        <f ca="1">-OFFSET(CJ154,0,VLOOKUP($B181,Settings!$AB:$AK,10,0))*(1+Inputs!$IU$26)</f>
        <v>0</v>
      </c>
      <c r="CK181" s="239">
        <f ca="1">-OFFSET(CK154,0,VLOOKUP($B181,Settings!$AB:$AK,10,0))*(1+Inputs!$IU$26)</f>
        <v>0</v>
      </c>
      <c r="CL181" s="239">
        <f ca="1">-OFFSET(CL154,0,VLOOKUP($B181,Settings!$AB:$AK,10,0))*(1+Inputs!$IU$26)</f>
        <v>0</v>
      </c>
      <c r="CM181" s="239">
        <f ca="1">-OFFSET(CM154,0,VLOOKUP($B181,Settings!$AB:$AK,10,0))*(1+Inputs!$IU$26)</f>
        <v>0</v>
      </c>
    </row>
    <row r="182" spans="2:91" s="84" customFormat="1" hidden="1" x14ac:dyDescent="0.2">
      <c r="B182" s="242">
        <f>Inputs!FH20</f>
        <v>0</v>
      </c>
      <c r="C182" s="240" t="str">
        <f>Inputs!$J$16</f>
        <v>EUR</v>
      </c>
      <c r="D182" s="240" t="s">
        <v>19</v>
      </c>
      <c r="E182" s="85">
        <f t="shared" ca="1" si="156"/>
        <v>0</v>
      </c>
      <c r="F182" s="85">
        <f t="shared" ca="1" si="156"/>
        <v>0</v>
      </c>
      <c r="G182" s="85">
        <f t="shared" ca="1" si="156"/>
        <v>0</v>
      </c>
      <c r="H182" s="85">
        <f t="shared" ca="1" si="156"/>
        <v>0</v>
      </c>
      <c r="I182" s="85">
        <f t="shared" ca="1" si="156"/>
        <v>0</v>
      </c>
      <c r="J182" s="85"/>
      <c r="K182" s="85">
        <f t="shared" ca="1" si="157"/>
        <v>0</v>
      </c>
      <c r="L182" s="85">
        <f t="shared" ca="1" si="157"/>
        <v>0</v>
      </c>
      <c r="M182" s="85">
        <f t="shared" ca="1" si="157"/>
        <v>0</v>
      </c>
      <c r="N182" s="85">
        <f t="shared" ca="1" si="157"/>
        <v>0</v>
      </c>
      <c r="O182" s="85">
        <f t="shared" ca="1" si="157"/>
        <v>0</v>
      </c>
      <c r="P182" s="85">
        <f t="shared" ca="1" si="157"/>
        <v>0</v>
      </c>
      <c r="Q182" s="85">
        <f t="shared" ca="1" si="157"/>
        <v>0</v>
      </c>
      <c r="R182" s="85">
        <f t="shared" ca="1" si="157"/>
        <v>0</v>
      </c>
      <c r="S182" s="85">
        <f t="shared" ca="1" si="157"/>
        <v>0</v>
      </c>
      <c r="T182" s="85">
        <f t="shared" ca="1" si="157"/>
        <v>0</v>
      </c>
      <c r="U182" s="85">
        <f t="shared" ca="1" si="158"/>
        <v>0</v>
      </c>
      <c r="V182" s="85">
        <f t="shared" ca="1" si="158"/>
        <v>0</v>
      </c>
      <c r="W182" s="85">
        <f t="shared" ca="1" si="158"/>
        <v>0</v>
      </c>
      <c r="X182" s="85">
        <f t="shared" ca="1" si="158"/>
        <v>0</v>
      </c>
      <c r="Y182" s="85">
        <f t="shared" ca="1" si="158"/>
        <v>0</v>
      </c>
      <c r="Z182" s="85">
        <f t="shared" ca="1" si="158"/>
        <v>0</v>
      </c>
      <c r="AA182" s="85">
        <f t="shared" ca="1" si="158"/>
        <v>0</v>
      </c>
      <c r="AB182" s="85">
        <f t="shared" ca="1" si="158"/>
        <v>0</v>
      </c>
      <c r="AC182" s="85">
        <f t="shared" ca="1" si="158"/>
        <v>0</v>
      </c>
      <c r="AD182" s="85">
        <f t="shared" ca="1" si="158"/>
        <v>0</v>
      </c>
      <c r="AE182" s="85"/>
      <c r="AF182" s="239">
        <f ca="1">-OFFSET(AF155,0,VLOOKUP($B182,Settings!$AB:$AK,10,0))*(1+Inputs!$IU$26)</f>
        <v>0</v>
      </c>
      <c r="AG182" s="239">
        <f ca="1">-OFFSET(AG155,0,VLOOKUP($B182,Settings!$AB:$AK,10,0))*(1+Inputs!$IU$26)</f>
        <v>0</v>
      </c>
      <c r="AH182" s="239">
        <f ca="1">-OFFSET(AH155,0,VLOOKUP($B182,Settings!$AB:$AK,10,0))*(1+Inputs!$IU$26)</f>
        <v>0</v>
      </c>
      <c r="AI182" s="239">
        <f ca="1">-OFFSET(AI155,0,VLOOKUP($B182,Settings!$AB:$AK,10,0))*(1+Inputs!$IU$26)</f>
        <v>0</v>
      </c>
      <c r="AJ182" s="239">
        <f ca="1">-OFFSET(AJ155,0,VLOOKUP($B182,Settings!$AB:$AK,10,0))*(1+Inputs!$IU$26)</f>
        <v>0</v>
      </c>
      <c r="AK182" s="239">
        <f ca="1">-OFFSET(AK155,0,VLOOKUP($B182,Settings!$AB:$AK,10,0))*(1+Inputs!$IU$26)</f>
        <v>0</v>
      </c>
      <c r="AL182" s="239">
        <f ca="1">-OFFSET(AL155,0,VLOOKUP($B182,Settings!$AB:$AK,10,0))*(1+Inputs!$IU$26)</f>
        <v>0</v>
      </c>
      <c r="AM182" s="239">
        <f ca="1">-OFFSET(AM155,0,VLOOKUP($B182,Settings!$AB:$AK,10,0))*(1+Inputs!$IU$26)</f>
        <v>0</v>
      </c>
      <c r="AN182" s="239">
        <f ca="1">-OFFSET(AN155,0,VLOOKUP($B182,Settings!$AB:$AK,10,0))*(1+Inputs!$IU$26)</f>
        <v>0</v>
      </c>
      <c r="AO182" s="239">
        <f ca="1">-OFFSET(AO155,0,VLOOKUP($B182,Settings!$AB:$AK,10,0))*(1+Inputs!$IU$26)</f>
        <v>0</v>
      </c>
      <c r="AP182" s="239">
        <f ca="1">-OFFSET(AP155,0,VLOOKUP($B182,Settings!$AB:$AK,10,0))*(1+Inputs!$IU$26)</f>
        <v>0</v>
      </c>
      <c r="AQ182" s="239">
        <f ca="1">-OFFSET(AQ155,0,VLOOKUP($B182,Settings!$AB:$AK,10,0))*(1+Inputs!$IU$26)</f>
        <v>0</v>
      </c>
      <c r="AR182" s="239">
        <f ca="1">-OFFSET(AR155,0,VLOOKUP($B182,Settings!$AB:$AK,10,0))*(1+Inputs!$IU$26)</f>
        <v>0</v>
      </c>
      <c r="AS182" s="239">
        <f ca="1">-OFFSET(AS155,0,VLOOKUP($B182,Settings!$AB:$AK,10,0))*(1+Inputs!$IU$26)</f>
        <v>0</v>
      </c>
      <c r="AT182" s="239">
        <f ca="1">-OFFSET(AT155,0,VLOOKUP($B182,Settings!$AB:$AK,10,0))*(1+Inputs!$IU$26)</f>
        <v>0</v>
      </c>
      <c r="AU182" s="239">
        <f ca="1">-OFFSET(AU155,0,VLOOKUP($B182,Settings!$AB:$AK,10,0))*(1+Inputs!$IU$26)</f>
        <v>0</v>
      </c>
      <c r="AV182" s="239">
        <f ca="1">-OFFSET(AV155,0,VLOOKUP($B182,Settings!$AB:$AK,10,0))*(1+Inputs!$IU$26)</f>
        <v>0</v>
      </c>
      <c r="AW182" s="239">
        <f ca="1">-OFFSET(AW155,0,VLOOKUP($B182,Settings!$AB:$AK,10,0))*(1+Inputs!$IU$26)</f>
        <v>0</v>
      </c>
      <c r="AX182" s="239">
        <f ca="1">-OFFSET(AX155,0,VLOOKUP($B182,Settings!$AB:$AK,10,0))*(1+Inputs!$IU$26)</f>
        <v>0</v>
      </c>
      <c r="AY182" s="239">
        <f ca="1">-OFFSET(AY155,0,VLOOKUP($B182,Settings!$AB:$AK,10,0))*(1+Inputs!$IU$26)</f>
        <v>0</v>
      </c>
      <c r="AZ182" s="239">
        <f ca="1">-OFFSET(AZ155,0,VLOOKUP($B182,Settings!$AB:$AK,10,0))*(1+Inputs!$IU$26)</f>
        <v>0</v>
      </c>
      <c r="BA182" s="239">
        <f ca="1">-OFFSET(BA155,0,VLOOKUP($B182,Settings!$AB:$AK,10,0))*(1+Inputs!$IU$26)</f>
        <v>0</v>
      </c>
      <c r="BB182" s="239">
        <f ca="1">-OFFSET(BB155,0,VLOOKUP($B182,Settings!$AB:$AK,10,0))*(1+Inputs!$IU$26)</f>
        <v>0</v>
      </c>
      <c r="BC182" s="239">
        <f ca="1">-OFFSET(BC155,0,VLOOKUP($B182,Settings!$AB:$AK,10,0))*(1+Inputs!$IU$26)</f>
        <v>0</v>
      </c>
      <c r="BD182" s="239">
        <f ca="1">-OFFSET(BD155,0,VLOOKUP($B182,Settings!$AB:$AK,10,0))*(1+Inputs!$IU$26)</f>
        <v>0</v>
      </c>
      <c r="BE182" s="239">
        <f ca="1">-OFFSET(BE155,0,VLOOKUP($B182,Settings!$AB:$AK,10,0))*(1+Inputs!$IU$26)</f>
        <v>0</v>
      </c>
      <c r="BF182" s="239">
        <f ca="1">-OFFSET(BF155,0,VLOOKUP($B182,Settings!$AB:$AK,10,0))*(1+Inputs!$IU$26)</f>
        <v>0</v>
      </c>
      <c r="BG182" s="239">
        <f ca="1">-OFFSET(BG155,0,VLOOKUP($B182,Settings!$AB:$AK,10,0))*(1+Inputs!$IU$26)</f>
        <v>0</v>
      </c>
      <c r="BH182" s="239">
        <f ca="1">-OFFSET(BH155,0,VLOOKUP($B182,Settings!$AB:$AK,10,0))*(1+Inputs!$IU$26)</f>
        <v>0</v>
      </c>
      <c r="BI182" s="239">
        <f ca="1">-OFFSET(BI155,0,VLOOKUP($B182,Settings!$AB:$AK,10,0))*(1+Inputs!$IU$26)</f>
        <v>0</v>
      </c>
      <c r="BJ182" s="239">
        <f ca="1">-OFFSET(BJ155,0,VLOOKUP($B182,Settings!$AB:$AK,10,0))*(1+Inputs!$IU$26)</f>
        <v>0</v>
      </c>
      <c r="BK182" s="239">
        <f ca="1">-OFFSET(BK155,0,VLOOKUP($B182,Settings!$AB:$AK,10,0))*(1+Inputs!$IU$26)</f>
        <v>0</v>
      </c>
      <c r="BL182" s="239">
        <f ca="1">-OFFSET(BL155,0,VLOOKUP($B182,Settings!$AB:$AK,10,0))*(1+Inputs!$IU$26)</f>
        <v>0</v>
      </c>
      <c r="BM182" s="239">
        <f ca="1">-OFFSET(BM155,0,VLOOKUP($B182,Settings!$AB:$AK,10,0))*(1+Inputs!$IU$26)</f>
        <v>0</v>
      </c>
      <c r="BN182" s="239">
        <f ca="1">-OFFSET(BN155,0,VLOOKUP($B182,Settings!$AB:$AK,10,0))*(1+Inputs!$IU$26)</f>
        <v>0</v>
      </c>
      <c r="BO182" s="239">
        <f ca="1">-OFFSET(BO155,0,VLOOKUP($B182,Settings!$AB:$AK,10,0))*(1+Inputs!$IU$26)</f>
        <v>0</v>
      </c>
      <c r="BP182" s="239">
        <f ca="1">-OFFSET(BP155,0,VLOOKUP($B182,Settings!$AB:$AK,10,0))*(1+Inputs!$IU$26)</f>
        <v>0</v>
      </c>
      <c r="BQ182" s="239">
        <f ca="1">-OFFSET(BQ155,0,VLOOKUP($B182,Settings!$AB:$AK,10,0))*(1+Inputs!$IU$26)</f>
        <v>0</v>
      </c>
      <c r="BR182" s="239">
        <f ca="1">-OFFSET(BR155,0,VLOOKUP($B182,Settings!$AB:$AK,10,0))*(1+Inputs!$IU$26)</f>
        <v>0</v>
      </c>
      <c r="BS182" s="239">
        <f ca="1">-OFFSET(BS155,0,VLOOKUP($B182,Settings!$AB:$AK,10,0))*(1+Inputs!$IU$26)</f>
        <v>0</v>
      </c>
      <c r="BT182" s="239">
        <f ca="1">-OFFSET(BT155,0,VLOOKUP($B182,Settings!$AB:$AK,10,0))*(1+Inputs!$IU$26)</f>
        <v>0</v>
      </c>
      <c r="BU182" s="239">
        <f ca="1">-OFFSET(BU155,0,VLOOKUP($B182,Settings!$AB:$AK,10,0))*(1+Inputs!$IU$26)</f>
        <v>0</v>
      </c>
      <c r="BV182" s="239">
        <f ca="1">-OFFSET(BV155,0,VLOOKUP($B182,Settings!$AB:$AK,10,0))*(1+Inputs!$IU$26)</f>
        <v>0</v>
      </c>
      <c r="BW182" s="239">
        <f ca="1">-OFFSET(BW155,0,VLOOKUP($B182,Settings!$AB:$AK,10,0))*(1+Inputs!$IU$26)</f>
        <v>0</v>
      </c>
      <c r="BX182" s="239">
        <f ca="1">-OFFSET(BX155,0,VLOOKUP($B182,Settings!$AB:$AK,10,0))*(1+Inputs!$IU$26)</f>
        <v>0</v>
      </c>
      <c r="BY182" s="239">
        <f ca="1">-OFFSET(BY155,0,VLOOKUP($B182,Settings!$AB:$AK,10,0))*(1+Inputs!$IU$26)</f>
        <v>0</v>
      </c>
      <c r="BZ182" s="239">
        <f ca="1">-OFFSET(BZ155,0,VLOOKUP($B182,Settings!$AB:$AK,10,0))*(1+Inputs!$IU$26)</f>
        <v>0</v>
      </c>
      <c r="CA182" s="239">
        <f ca="1">-OFFSET(CA155,0,VLOOKUP($B182,Settings!$AB:$AK,10,0))*(1+Inputs!$IU$26)</f>
        <v>0</v>
      </c>
      <c r="CB182" s="239">
        <f ca="1">-OFFSET(CB155,0,VLOOKUP($B182,Settings!$AB:$AK,10,0))*(1+Inputs!$IU$26)</f>
        <v>0</v>
      </c>
      <c r="CC182" s="239">
        <f ca="1">-OFFSET(CC155,0,VLOOKUP($B182,Settings!$AB:$AK,10,0))*(1+Inputs!$IU$26)</f>
        <v>0</v>
      </c>
      <c r="CD182" s="239">
        <f ca="1">-OFFSET(CD155,0,VLOOKUP($B182,Settings!$AB:$AK,10,0))*(1+Inputs!$IU$26)</f>
        <v>0</v>
      </c>
      <c r="CE182" s="239">
        <f ca="1">-OFFSET(CE155,0,VLOOKUP($B182,Settings!$AB:$AK,10,0))*(1+Inputs!$IU$26)</f>
        <v>0</v>
      </c>
      <c r="CF182" s="239">
        <f ca="1">-OFFSET(CF155,0,VLOOKUP($B182,Settings!$AB:$AK,10,0))*(1+Inputs!$IU$26)</f>
        <v>0</v>
      </c>
      <c r="CG182" s="239">
        <f ca="1">-OFFSET(CG155,0,VLOOKUP($B182,Settings!$AB:$AK,10,0))*(1+Inputs!$IU$26)</f>
        <v>0</v>
      </c>
      <c r="CH182" s="239">
        <f ca="1">-OFFSET(CH155,0,VLOOKUP($B182,Settings!$AB:$AK,10,0))*(1+Inputs!$IU$26)</f>
        <v>0</v>
      </c>
      <c r="CI182" s="239">
        <f ca="1">-OFFSET(CI155,0,VLOOKUP($B182,Settings!$AB:$AK,10,0))*(1+Inputs!$IU$26)</f>
        <v>0</v>
      </c>
      <c r="CJ182" s="239">
        <f ca="1">-OFFSET(CJ155,0,VLOOKUP($B182,Settings!$AB:$AK,10,0))*(1+Inputs!$IU$26)</f>
        <v>0</v>
      </c>
      <c r="CK182" s="239">
        <f ca="1">-OFFSET(CK155,0,VLOOKUP($B182,Settings!$AB:$AK,10,0))*(1+Inputs!$IU$26)</f>
        <v>0</v>
      </c>
      <c r="CL182" s="239">
        <f ca="1">-OFFSET(CL155,0,VLOOKUP($B182,Settings!$AB:$AK,10,0))*(1+Inputs!$IU$26)</f>
        <v>0</v>
      </c>
      <c r="CM182" s="239">
        <f ca="1">-OFFSET(CM155,0,VLOOKUP($B182,Settings!$AB:$AK,10,0))*(1+Inputs!$IU$26)</f>
        <v>0</v>
      </c>
    </row>
    <row r="183" spans="2:91" s="84" customFormat="1" hidden="1" x14ac:dyDescent="0.2">
      <c r="B183" s="242">
        <f>Inputs!FH21</f>
        <v>0</v>
      </c>
      <c r="C183" s="240" t="str">
        <f>Inputs!$J$16</f>
        <v>EUR</v>
      </c>
      <c r="D183" s="240" t="s">
        <v>19</v>
      </c>
      <c r="E183" s="85">
        <f t="shared" ref="E183:I195" ca="1" si="159">SUMIF($K$4:$AD$4,E$4,$K183:$AD183)</f>
        <v>0</v>
      </c>
      <c r="F183" s="85">
        <f t="shared" ca="1" si="159"/>
        <v>0</v>
      </c>
      <c r="G183" s="85">
        <f t="shared" ca="1" si="159"/>
        <v>0</v>
      </c>
      <c r="H183" s="85">
        <f t="shared" ca="1" si="159"/>
        <v>0</v>
      </c>
      <c r="I183" s="85">
        <f t="shared" ca="1" si="159"/>
        <v>0</v>
      </c>
      <c r="J183" s="85"/>
      <c r="K183" s="85">
        <f t="shared" ref="K183:T195" ca="1" si="160">SUMIFS($AF183:$CM183,$AF$4:$CM$4,K$4,$AF$8:$CM$8,K$8)</f>
        <v>0</v>
      </c>
      <c r="L183" s="85">
        <f t="shared" ca="1" si="160"/>
        <v>0</v>
      </c>
      <c r="M183" s="85">
        <f t="shared" ca="1" si="160"/>
        <v>0</v>
      </c>
      <c r="N183" s="85">
        <f t="shared" ca="1" si="160"/>
        <v>0</v>
      </c>
      <c r="O183" s="85">
        <f t="shared" ca="1" si="160"/>
        <v>0</v>
      </c>
      <c r="P183" s="85">
        <f t="shared" ca="1" si="160"/>
        <v>0</v>
      </c>
      <c r="Q183" s="85">
        <f t="shared" ca="1" si="160"/>
        <v>0</v>
      </c>
      <c r="R183" s="85">
        <f t="shared" ca="1" si="160"/>
        <v>0</v>
      </c>
      <c r="S183" s="85">
        <f t="shared" ca="1" si="160"/>
        <v>0</v>
      </c>
      <c r="T183" s="85">
        <f t="shared" ca="1" si="160"/>
        <v>0</v>
      </c>
      <c r="U183" s="85">
        <f t="shared" ref="U183:AD195" ca="1" si="161">SUMIFS($AF183:$CM183,$AF$4:$CM$4,U$4,$AF$8:$CM$8,U$8)</f>
        <v>0</v>
      </c>
      <c r="V183" s="85">
        <f t="shared" ca="1" si="161"/>
        <v>0</v>
      </c>
      <c r="W183" s="85">
        <f t="shared" ca="1" si="161"/>
        <v>0</v>
      </c>
      <c r="X183" s="85">
        <f t="shared" ca="1" si="161"/>
        <v>0</v>
      </c>
      <c r="Y183" s="85">
        <f t="shared" ca="1" si="161"/>
        <v>0</v>
      </c>
      <c r="Z183" s="85">
        <f t="shared" ca="1" si="161"/>
        <v>0</v>
      </c>
      <c r="AA183" s="85">
        <f t="shared" ca="1" si="161"/>
        <v>0</v>
      </c>
      <c r="AB183" s="85">
        <f t="shared" ca="1" si="161"/>
        <v>0</v>
      </c>
      <c r="AC183" s="85">
        <f t="shared" ca="1" si="161"/>
        <v>0</v>
      </c>
      <c r="AD183" s="85">
        <f t="shared" ca="1" si="161"/>
        <v>0</v>
      </c>
      <c r="AE183" s="85"/>
      <c r="AF183" s="239">
        <f ca="1">-OFFSET(AF156,0,VLOOKUP($B183,Settings!$AB:$AK,10,0))*(1+Inputs!$IU$26)</f>
        <v>0</v>
      </c>
      <c r="AG183" s="239">
        <f ca="1">-OFFSET(AG156,0,VLOOKUP($B183,Settings!$AB:$AK,10,0))*(1+Inputs!$IU$26)</f>
        <v>0</v>
      </c>
      <c r="AH183" s="239">
        <f ca="1">-OFFSET(AH156,0,VLOOKUP($B183,Settings!$AB:$AK,10,0))*(1+Inputs!$IU$26)</f>
        <v>0</v>
      </c>
      <c r="AI183" s="239">
        <f ca="1">-OFFSET(AI156,0,VLOOKUP($B183,Settings!$AB:$AK,10,0))*(1+Inputs!$IU$26)</f>
        <v>0</v>
      </c>
      <c r="AJ183" s="239">
        <f ca="1">-OFFSET(AJ156,0,VLOOKUP($B183,Settings!$AB:$AK,10,0))*(1+Inputs!$IU$26)</f>
        <v>0</v>
      </c>
      <c r="AK183" s="239">
        <f ca="1">-OFFSET(AK156,0,VLOOKUP($B183,Settings!$AB:$AK,10,0))*(1+Inputs!$IU$26)</f>
        <v>0</v>
      </c>
      <c r="AL183" s="239">
        <f ca="1">-OFFSET(AL156,0,VLOOKUP($B183,Settings!$AB:$AK,10,0))*(1+Inputs!$IU$26)</f>
        <v>0</v>
      </c>
      <c r="AM183" s="239">
        <f ca="1">-OFFSET(AM156,0,VLOOKUP($B183,Settings!$AB:$AK,10,0))*(1+Inputs!$IU$26)</f>
        <v>0</v>
      </c>
      <c r="AN183" s="239">
        <f ca="1">-OFFSET(AN156,0,VLOOKUP($B183,Settings!$AB:$AK,10,0))*(1+Inputs!$IU$26)</f>
        <v>0</v>
      </c>
      <c r="AO183" s="239">
        <f ca="1">-OFFSET(AO156,0,VLOOKUP($B183,Settings!$AB:$AK,10,0))*(1+Inputs!$IU$26)</f>
        <v>0</v>
      </c>
      <c r="AP183" s="239">
        <f ca="1">-OFFSET(AP156,0,VLOOKUP($B183,Settings!$AB:$AK,10,0))*(1+Inputs!$IU$26)</f>
        <v>0</v>
      </c>
      <c r="AQ183" s="239">
        <f ca="1">-OFFSET(AQ156,0,VLOOKUP($B183,Settings!$AB:$AK,10,0))*(1+Inputs!$IU$26)</f>
        <v>0</v>
      </c>
      <c r="AR183" s="239">
        <f ca="1">-OFFSET(AR156,0,VLOOKUP($B183,Settings!$AB:$AK,10,0))*(1+Inputs!$IU$26)</f>
        <v>0</v>
      </c>
      <c r="AS183" s="239">
        <f ca="1">-OFFSET(AS156,0,VLOOKUP($B183,Settings!$AB:$AK,10,0))*(1+Inputs!$IU$26)</f>
        <v>0</v>
      </c>
      <c r="AT183" s="239">
        <f ca="1">-OFFSET(AT156,0,VLOOKUP($B183,Settings!$AB:$AK,10,0))*(1+Inputs!$IU$26)</f>
        <v>0</v>
      </c>
      <c r="AU183" s="239">
        <f ca="1">-OFFSET(AU156,0,VLOOKUP($B183,Settings!$AB:$AK,10,0))*(1+Inputs!$IU$26)</f>
        <v>0</v>
      </c>
      <c r="AV183" s="239">
        <f ca="1">-OFFSET(AV156,0,VLOOKUP($B183,Settings!$AB:$AK,10,0))*(1+Inputs!$IU$26)</f>
        <v>0</v>
      </c>
      <c r="AW183" s="239">
        <f ca="1">-OFFSET(AW156,0,VLOOKUP($B183,Settings!$AB:$AK,10,0))*(1+Inputs!$IU$26)</f>
        <v>0</v>
      </c>
      <c r="AX183" s="239">
        <f ca="1">-OFFSET(AX156,0,VLOOKUP($B183,Settings!$AB:$AK,10,0))*(1+Inputs!$IU$26)</f>
        <v>0</v>
      </c>
      <c r="AY183" s="239">
        <f ca="1">-OFFSET(AY156,0,VLOOKUP($B183,Settings!$AB:$AK,10,0))*(1+Inputs!$IU$26)</f>
        <v>0</v>
      </c>
      <c r="AZ183" s="239">
        <f ca="1">-OFFSET(AZ156,0,VLOOKUP($B183,Settings!$AB:$AK,10,0))*(1+Inputs!$IU$26)</f>
        <v>0</v>
      </c>
      <c r="BA183" s="239">
        <f ca="1">-OFFSET(BA156,0,VLOOKUP($B183,Settings!$AB:$AK,10,0))*(1+Inputs!$IU$26)</f>
        <v>0</v>
      </c>
      <c r="BB183" s="239">
        <f ca="1">-OFFSET(BB156,0,VLOOKUP($B183,Settings!$AB:$AK,10,0))*(1+Inputs!$IU$26)</f>
        <v>0</v>
      </c>
      <c r="BC183" s="239">
        <f ca="1">-OFFSET(BC156,0,VLOOKUP($B183,Settings!$AB:$AK,10,0))*(1+Inputs!$IU$26)</f>
        <v>0</v>
      </c>
      <c r="BD183" s="239">
        <f ca="1">-OFFSET(BD156,0,VLOOKUP($B183,Settings!$AB:$AK,10,0))*(1+Inputs!$IU$26)</f>
        <v>0</v>
      </c>
      <c r="BE183" s="239">
        <f ca="1">-OFFSET(BE156,0,VLOOKUP($B183,Settings!$AB:$AK,10,0))*(1+Inputs!$IU$26)</f>
        <v>0</v>
      </c>
      <c r="BF183" s="239">
        <f ca="1">-OFFSET(BF156,0,VLOOKUP($B183,Settings!$AB:$AK,10,0))*(1+Inputs!$IU$26)</f>
        <v>0</v>
      </c>
      <c r="BG183" s="239">
        <f ca="1">-OFFSET(BG156,0,VLOOKUP($B183,Settings!$AB:$AK,10,0))*(1+Inputs!$IU$26)</f>
        <v>0</v>
      </c>
      <c r="BH183" s="239">
        <f ca="1">-OFFSET(BH156,0,VLOOKUP($B183,Settings!$AB:$AK,10,0))*(1+Inputs!$IU$26)</f>
        <v>0</v>
      </c>
      <c r="BI183" s="239">
        <f ca="1">-OFFSET(BI156,0,VLOOKUP($B183,Settings!$AB:$AK,10,0))*(1+Inputs!$IU$26)</f>
        <v>0</v>
      </c>
      <c r="BJ183" s="239">
        <f ca="1">-OFFSET(BJ156,0,VLOOKUP($B183,Settings!$AB:$AK,10,0))*(1+Inputs!$IU$26)</f>
        <v>0</v>
      </c>
      <c r="BK183" s="239">
        <f ca="1">-OFFSET(BK156,0,VLOOKUP($B183,Settings!$AB:$AK,10,0))*(1+Inputs!$IU$26)</f>
        <v>0</v>
      </c>
      <c r="BL183" s="239">
        <f ca="1">-OFFSET(BL156,0,VLOOKUP($B183,Settings!$AB:$AK,10,0))*(1+Inputs!$IU$26)</f>
        <v>0</v>
      </c>
      <c r="BM183" s="239">
        <f ca="1">-OFFSET(BM156,0,VLOOKUP($B183,Settings!$AB:$AK,10,0))*(1+Inputs!$IU$26)</f>
        <v>0</v>
      </c>
      <c r="BN183" s="239">
        <f ca="1">-OFFSET(BN156,0,VLOOKUP($B183,Settings!$AB:$AK,10,0))*(1+Inputs!$IU$26)</f>
        <v>0</v>
      </c>
      <c r="BO183" s="239">
        <f ca="1">-OFFSET(BO156,0,VLOOKUP($B183,Settings!$AB:$AK,10,0))*(1+Inputs!$IU$26)</f>
        <v>0</v>
      </c>
      <c r="BP183" s="239">
        <f ca="1">-OFFSET(BP156,0,VLOOKUP($B183,Settings!$AB:$AK,10,0))*(1+Inputs!$IU$26)</f>
        <v>0</v>
      </c>
      <c r="BQ183" s="239">
        <f ca="1">-OFFSET(BQ156,0,VLOOKUP($B183,Settings!$AB:$AK,10,0))*(1+Inputs!$IU$26)</f>
        <v>0</v>
      </c>
      <c r="BR183" s="239">
        <f ca="1">-OFFSET(BR156,0,VLOOKUP($B183,Settings!$AB:$AK,10,0))*(1+Inputs!$IU$26)</f>
        <v>0</v>
      </c>
      <c r="BS183" s="239">
        <f ca="1">-OFFSET(BS156,0,VLOOKUP($B183,Settings!$AB:$AK,10,0))*(1+Inputs!$IU$26)</f>
        <v>0</v>
      </c>
      <c r="BT183" s="239">
        <f ca="1">-OFFSET(BT156,0,VLOOKUP($B183,Settings!$AB:$AK,10,0))*(1+Inputs!$IU$26)</f>
        <v>0</v>
      </c>
      <c r="BU183" s="239">
        <f ca="1">-OFFSET(BU156,0,VLOOKUP($B183,Settings!$AB:$AK,10,0))*(1+Inputs!$IU$26)</f>
        <v>0</v>
      </c>
      <c r="BV183" s="239">
        <f ca="1">-OFFSET(BV156,0,VLOOKUP($B183,Settings!$AB:$AK,10,0))*(1+Inputs!$IU$26)</f>
        <v>0</v>
      </c>
      <c r="BW183" s="239">
        <f ca="1">-OFFSET(BW156,0,VLOOKUP($B183,Settings!$AB:$AK,10,0))*(1+Inputs!$IU$26)</f>
        <v>0</v>
      </c>
      <c r="BX183" s="239">
        <f ca="1">-OFFSET(BX156,0,VLOOKUP($B183,Settings!$AB:$AK,10,0))*(1+Inputs!$IU$26)</f>
        <v>0</v>
      </c>
      <c r="BY183" s="239">
        <f ca="1">-OFFSET(BY156,0,VLOOKUP($B183,Settings!$AB:$AK,10,0))*(1+Inputs!$IU$26)</f>
        <v>0</v>
      </c>
      <c r="BZ183" s="239">
        <f ca="1">-OFFSET(BZ156,0,VLOOKUP($B183,Settings!$AB:$AK,10,0))*(1+Inputs!$IU$26)</f>
        <v>0</v>
      </c>
      <c r="CA183" s="239">
        <f ca="1">-OFFSET(CA156,0,VLOOKUP($B183,Settings!$AB:$AK,10,0))*(1+Inputs!$IU$26)</f>
        <v>0</v>
      </c>
      <c r="CB183" s="239">
        <f ca="1">-OFFSET(CB156,0,VLOOKUP($B183,Settings!$AB:$AK,10,0))*(1+Inputs!$IU$26)</f>
        <v>0</v>
      </c>
      <c r="CC183" s="239">
        <f ca="1">-OFFSET(CC156,0,VLOOKUP($B183,Settings!$AB:$AK,10,0))*(1+Inputs!$IU$26)</f>
        <v>0</v>
      </c>
      <c r="CD183" s="239">
        <f ca="1">-OFFSET(CD156,0,VLOOKUP($B183,Settings!$AB:$AK,10,0))*(1+Inputs!$IU$26)</f>
        <v>0</v>
      </c>
      <c r="CE183" s="239">
        <f ca="1">-OFFSET(CE156,0,VLOOKUP($B183,Settings!$AB:$AK,10,0))*(1+Inputs!$IU$26)</f>
        <v>0</v>
      </c>
      <c r="CF183" s="239">
        <f ca="1">-OFFSET(CF156,0,VLOOKUP($B183,Settings!$AB:$AK,10,0))*(1+Inputs!$IU$26)</f>
        <v>0</v>
      </c>
      <c r="CG183" s="239">
        <f ca="1">-OFFSET(CG156,0,VLOOKUP($B183,Settings!$AB:$AK,10,0))*(1+Inputs!$IU$26)</f>
        <v>0</v>
      </c>
      <c r="CH183" s="239">
        <f ca="1">-OFFSET(CH156,0,VLOOKUP($B183,Settings!$AB:$AK,10,0))*(1+Inputs!$IU$26)</f>
        <v>0</v>
      </c>
      <c r="CI183" s="239">
        <f ca="1">-OFFSET(CI156,0,VLOOKUP($B183,Settings!$AB:$AK,10,0))*(1+Inputs!$IU$26)</f>
        <v>0</v>
      </c>
      <c r="CJ183" s="239">
        <f ca="1">-OFFSET(CJ156,0,VLOOKUP($B183,Settings!$AB:$AK,10,0))*(1+Inputs!$IU$26)</f>
        <v>0</v>
      </c>
      <c r="CK183" s="239">
        <f ca="1">-OFFSET(CK156,0,VLOOKUP($B183,Settings!$AB:$AK,10,0))*(1+Inputs!$IU$26)</f>
        <v>0</v>
      </c>
      <c r="CL183" s="239">
        <f ca="1">-OFFSET(CL156,0,VLOOKUP($B183,Settings!$AB:$AK,10,0))*(1+Inputs!$IU$26)</f>
        <v>0</v>
      </c>
      <c r="CM183" s="239">
        <f ca="1">-OFFSET(CM156,0,VLOOKUP($B183,Settings!$AB:$AK,10,0))*(1+Inputs!$IU$26)</f>
        <v>0</v>
      </c>
    </row>
    <row r="184" spans="2:91" s="84" customFormat="1" hidden="1" x14ac:dyDescent="0.2">
      <c r="B184" s="242">
        <f>Inputs!FH22</f>
        <v>0</v>
      </c>
      <c r="C184" s="240" t="str">
        <f>Inputs!$J$16</f>
        <v>EUR</v>
      </c>
      <c r="D184" s="240" t="s">
        <v>19</v>
      </c>
      <c r="E184" s="85">
        <f t="shared" ca="1" si="159"/>
        <v>0</v>
      </c>
      <c r="F184" s="85">
        <f t="shared" ca="1" si="159"/>
        <v>0</v>
      </c>
      <c r="G184" s="85">
        <f t="shared" ca="1" si="159"/>
        <v>0</v>
      </c>
      <c r="H184" s="85">
        <f t="shared" ca="1" si="159"/>
        <v>0</v>
      </c>
      <c r="I184" s="85">
        <f t="shared" ca="1" si="159"/>
        <v>0</v>
      </c>
      <c r="J184" s="85"/>
      <c r="K184" s="85">
        <f t="shared" ca="1" si="160"/>
        <v>0</v>
      </c>
      <c r="L184" s="85">
        <f t="shared" ca="1" si="160"/>
        <v>0</v>
      </c>
      <c r="M184" s="85">
        <f t="shared" ca="1" si="160"/>
        <v>0</v>
      </c>
      <c r="N184" s="85">
        <f t="shared" ca="1" si="160"/>
        <v>0</v>
      </c>
      <c r="O184" s="85">
        <f t="shared" ca="1" si="160"/>
        <v>0</v>
      </c>
      <c r="P184" s="85">
        <f t="shared" ca="1" si="160"/>
        <v>0</v>
      </c>
      <c r="Q184" s="85">
        <f t="shared" ca="1" si="160"/>
        <v>0</v>
      </c>
      <c r="R184" s="85">
        <f t="shared" ca="1" si="160"/>
        <v>0</v>
      </c>
      <c r="S184" s="85">
        <f t="shared" ca="1" si="160"/>
        <v>0</v>
      </c>
      <c r="T184" s="85">
        <f t="shared" ca="1" si="160"/>
        <v>0</v>
      </c>
      <c r="U184" s="85">
        <f t="shared" ca="1" si="161"/>
        <v>0</v>
      </c>
      <c r="V184" s="85">
        <f t="shared" ca="1" si="161"/>
        <v>0</v>
      </c>
      <c r="W184" s="85">
        <f t="shared" ca="1" si="161"/>
        <v>0</v>
      </c>
      <c r="X184" s="85">
        <f t="shared" ca="1" si="161"/>
        <v>0</v>
      </c>
      <c r="Y184" s="85">
        <f t="shared" ca="1" si="161"/>
        <v>0</v>
      </c>
      <c r="Z184" s="85">
        <f t="shared" ca="1" si="161"/>
        <v>0</v>
      </c>
      <c r="AA184" s="85">
        <f t="shared" ca="1" si="161"/>
        <v>0</v>
      </c>
      <c r="AB184" s="85">
        <f t="shared" ca="1" si="161"/>
        <v>0</v>
      </c>
      <c r="AC184" s="85">
        <f t="shared" ca="1" si="161"/>
        <v>0</v>
      </c>
      <c r="AD184" s="85">
        <f t="shared" ca="1" si="161"/>
        <v>0</v>
      </c>
      <c r="AE184" s="85"/>
      <c r="AF184" s="239">
        <f ca="1">-OFFSET(AF157,0,VLOOKUP($B184,Settings!$AB:$AK,10,0))*(1+Inputs!$IU$26)</f>
        <v>0</v>
      </c>
      <c r="AG184" s="239">
        <f ca="1">-OFFSET(AG157,0,VLOOKUP($B184,Settings!$AB:$AK,10,0))*(1+Inputs!$IU$26)</f>
        <v>0</v>
      </c>
      <c r="AH184" s="239">
        <f ca="1">-OFFSET(AH157,0,VLOOKUP($B184,Settings!$AB:$AK,10,0))*(1+Inputs!$IU$26)</f>
        <v>0</v>
      </c>
      <c r="AI184" s="239">
        <f ca="1">-OFFSET(AI157,0,VLOOKUP($B184,Settings!$AB:$AK,10,0))*(1+Inputs!$IU$26)</f>
        <v>0</v>
      </c>
      <c r="AJ184" s="239">
        <f ca="1">-OFFSET(AJ157,0,VLOOKUP($B184,Settings!$AB:$AK,10,0))*(1+Inputs!$IU$26)</f>
        <v>0</v>
      </c>
      <c r="AK184" s="239">
        <f ca="1">-OFFSET(AK157,0,VLOOKUP($B184,Settings!$AB:$AK,10,0))*(1+Inputs!$IU$26)</f>
        <v>0</v>
      </c>
      <c r="AL184" s="239">
        <f ca="1">-OFFSET(AL157,0,VLOOKUP($B184,Settings!$AB:$AK,10,0))*(1+Inputs!$IU$26)</f>
        <v>0</v>
      </c>
      <c r="AM184" s="239">
        <f ca="1">-OFFSET(AM157,0,VLOOKUP($B184,Settings!$AB:$AK,10,0))*(1+Inputs!$IU$26)</f>
        <v>0</v>
      </c>
      <c r="AN184" s="239">
        <f ca="1">-OFFSET(AN157,0,VLOOKUP($B184,Settings!$AB:$AK,10,0))*(1+Inputs!$IU$26)</f>
        <v>0</v>
      </c>
      <c r="AO184" s="239">
        <f ca="1">-OFFSET(AO157,0,VLOOKUP($B184,Settings!$AB:$AK,10,0))*(1+Inputs!$IU$26)</f>
        <v>0</v>
      </c>
      <c r="AP184" s="239">
        <f ca="1">-OFFSET(AP157,0,VLOOKUP($B184,Settings!$AB:$AK,10,0))*(1+Inputs!$IU$26)</f>
        <v>0</v>
      </c>
      <c r="AQ184" s="239">
        <f ca="1">-OFFSET(AQ157,0,VLOOKUP($B184,Settings!$AB:$AK,10,0))*(1+Inputs!$IU$26)</f>
        <v>0</v>
      </c>
      <c r="AR184" s="239">
        <f ca="1">-OFFSET(AR157,0,VLOOKUP($B184,Settings!$AB:$AK,10,0))*(1+Inputs!$IU$26)</f>
        <v>0</v>
      </c>
      <c r="AS184" s="239">
        <f ca="1">-OFFSET(AS157,0,VLOOKUP($B184,Settings!$AB:$AK,10,0))*(1+Inputs!$IU$26)</f>
        <v>0</v>
      </c>
      <c r="AT184" s="239">
        <f ca="1">-OFFSET(AT157,0,VLOOKUP($B184,Settings!$AB:$AK,10,0))*(1+Inputs!$IU$26)</f>
        <v>0</v>
      </c>
      <c r="AU184" s="239">
        <f ca="1">-OFFSET(AU157,0,VLOOKUP($B184,Settings!$AB:$AK,10,0))*(1+Inputs!$IU$26)</f>
        <v>0</v>
      </c>
      <c r="AV184" s="239">
        <f ca="1">-OFFSET(AV157,0,VLOOKUP($B184,Settings!$AB:$AK,10,0))*(1+Inputs!$IU$26)</f>
        <v>0</v>
      </c>
      <c r="AW184" s="239">
        <f ca="1">-OFFSET(AW157,0,VLOOKUP($B184,Settings!$AB:$AK,10,0))*(1+Inputs!$IU$26)</f>
        <v>0</v>
      </c>
      <c r="AX184" s="239">
        <f ca="1">-OFFSET(AX157,0,VLOOKUP($B184,Settings!$AB:$AK,10,0))*(1+Inputs!$IU$26)</f>
        <v>0</v>
      </c>
      <c r="AY184" s="239">
        <f ca="1">-OFFSET(AY157,0,VLOOKUP($B184,Settings!$AB:$AK,10,0))*(1+Inputs!$IU$26)</f>
        <v>0</v>
      </c>
      <c r="AZ184" s="239">
        <f ca="1">-OFFSET(AZ157,0,VLOOKUP($B184,Settings!$AB:$AK,10,0))*(1+Inputs!$IU$26)</f>
        <v>0</v>
      </c>
      <c r="BA184" s="239">
        <f ca="1">-OFFSET(BA157,0,VLOOKUP($B184,Settings!$AB:$AK,10,0))*(1+Inputs!$IU$26)</f>
        <v>0</v>
      </c>
      <c r="BB184" s="239">
        <f ca="1">-OFFSET(BB157,0,VLOOKUP($B184,Settings!$AB:$AK,10,0))*(1+Inputs!$IU$26)</f>
        <v>0</v>
      </c>
      <c r="BC184" s="239">
        <f ca="1">-OFFSET(BC157,0,VLOOKUP($B184,Settings!$AB:$AK,10,0))*(1+Inputs!$IU$26)</f>
        <v>0</v>
      </c>
      <c r="BD184" s="239">
        <f ca="1">-OFFSET(BD157,0,VLOOKUP($B184,Settings!$AB:$AK,10,0))*(1+Inputs!$IU$26)</f>
        <v>0</v>
      </c>
      <c r="BE184" s="239">
        <f ca="1">-OFFSET(BE157,0,VLOOKUP($B184,Settings!$AB:$AK,10,0))*(1+Inputs!$IU$26)</f>
        <v>0</v>
      </c>
      <c r="BF184" s="239">
        <f ca="1">-OFFSET(BF157,0,VLOOKUP($B184,Settings!$AB:$AK,10,0))*(1+Inputs!$IU$26)</f>
        <v>0</v>
      </c>
      <c r="BG184" s="239">
        <f ca="1">-OFFSET(BG157,0,VLOOKUP($B184,Settings!$AB:$AK,10,0))*(1+Inputs!$IU$26)</f>
        <v>0</v>
      </c>
      <c r="BH184" s="239">
        <f ca="1">-OFFSET(BH157,0,VLOOKUP($B184,Settings!$AB:$AK,10,0))*(1+Inputs!$IU$26)</f>
        <v>0</v>
      </c>
      <c r="BI184" s="239">
        <f ca="1">-OFFSET(BI157,0,VLOOKUP($B184,Settings!$AB:$AK,10,0))*(1+Inputs!$IU$26)</f>
        <v>0</v>
      </c>
      <c r="BJ184" s="239">
        <f ca="1">-OFFSET(BJ157,0,VLOOKUP($B184,Settings!$AB:$AK,10,0))*(1+Inputs!$IU$26)</f>
        <v>0</v>
      </c>
      <c r="BK184" s="239">
        <f ca="1">-OFFSET(BK157,0,VLOOKUP($B184,Settings!$AB:$AK,10,0))*(1+Inputs!$IU$26)</f>
        <v>0</v>
      </c>
      <c r="BL184" s="239">
        <f ca="1">-OFFSET(BL157,0,VLOOKUP($B184,Settings!$AB:$AK,10,0))*(1+Inputs!$IU$26)</f>
        <v>0</v>
      </c>
      <c r="BM184" s="239">
        <f ca="1">-OFFSET(BM157,0,VLOOKUP($B184,Settings!$AB:$AK,10,0))*(1+Inputs!$IU$26)</f>
        <v>0</v>
      </c>
      <c r="BN184" s="239">
        <f ca="1">-OFFSET(BN157,0,VLOOKUP($B184,Settings!$AB:$AK,10,0))*(1+Inputs!$IU$26)</f>
        <v>0</v>
      </c>
      <c r="BO184" s="239">
        <f ca="1">-OFFSET(BO157,0,VLOOKUP($B184,Settings!$AB:$AK,10,0))*(1+Inputs!$IU$26)</f>
        <v>0</v>
      </c>
      <c r="BP184" s="239">
        <f ca="1">-OFFSET(BP157,0,VLOOKUP($B184,Settings!$AB:$AK,10,0))*(1+Inputs!$IU$26)</f>
        <v>0</v>
      </c>
      <c r="BQ184" s="239">
        <f ca="1">-OFFSET(BQ157,0,VLOOKUP($B184,Settings!$AB:$AK,10,0))*(1+Inputs!$IU$26)</f>
        <v>0</v>
      </c>
      <c r="BR184" s="239">
        <f ca="1">-OFFSET(BR157,0,VLOOKUP($B184,Settings!$AB:$AK,10,0))*(1+Inputs!$IU$26)</f>
        <v>0</v>
      </c>
      <c r="BS184" s="239">
        <f ca="1">-OFFSET(BS157,0,VLOOKUP($B184,Settings!$AB:$AK,10,0))*(1+Inputs!$IU$26)</f>
        <v>0</v>
      </c>
      <c r="BT184" s="239">
        <f ca="1">-OFFSET(BT157,0,VLOOKUP($B184,Settings!$AB:$AK,10,0))*(1+Inputs!$IU$26)</f>
        <v>0</v>
      </c>
      <c r="BU184" s="239">
        <f ca="1">-OFFSET(BU157,0,VLOOKUP($B184,Settings!$AB:$AK,10,0))*(1+Inputs!$IU$26)</f>
        <v>0</v>
      </c>
      <c r="BV184" s="239">
        <f ca="1">-OFFSET(BV157,0,VLOOKUP($B184,Settings!$AB:$AK,10,0))*(1+Inputs!$IU$26)</f>
        <v>0</v>
      </c>
      <c r="BW184" s="239">
        <f ca="1">-OFFSET(BW157,0,VLOOKUP($B184,Settings!$AB:$AK,10,0))*(1+Inputs!$IU$26)</f>
        <v>0</v>
      </c>
      <c r="BX184" s="239">
        <f ca="1">-OFFSET(BX157,0,VLOOKUP($B184,Settings!$AB:$AK,10,0))*(1+Inputs!$IU$26)</f>
        <v>0</v>
      </c>
      <c r="BY184" s="239">
        <f ca="1">-OFFSET(BY157,0,VLOOKUP($B184,Settings!$AB:$AK,10,0))*(1+Inputs!$IU$26)</f>
        <v>0</v>
      </c>
      <c r="BZ184" s="239">
        <f ca="1">-OFFSET(BZ157,0,VLOOKUP($B184,Settings!$AB:$AK,10,0))*(1+Inputs!$IU$26)</f>
        <v>0</v>
      </c>
      <c r="CA184" s="239">
        <f ca="1">-OFFSET(CA157,0,VLOOKUP($B184,Settings!$AB:$AK,10,0))*(1+Inputs!$IU$26)</f>
        <v>0</v>
      </c>
      <c r="CB184" s="239">
        <f ca="1">-OFFSET(CB157,0,VLOOKUP($B184,Settings!$AB:$AK,10,0))*(1+Inputs!$IU$26)</f>
        <v>0</v>
      </c>
      <c r="CC184" s="239">
        <f ca="1">-OFFSET(CC157,0,VLOOKUP($B184,Settings!$AB:$AK,10,0))*(1+Inputs!$IU$26)</f>
        <v>0</v>
      </c>
      <c r="CD184" s="239">
        <f ca="1">-OFFSET(CD157,0,VLOOKUP($B184,Settings!$AB:$AK,10,0))*(1+Inputs!$IU$26)</f>
        <v>0</v>
      </c>
      <c r="CE184" s="239">
        <f ca="1">-OFFSET(CE157,0,VLOOKUP($B184,Settings!$AB:$AK,10,0))*(1+Inputs!$IU$26)</f>
        <v>0</v>
      </c>
      <c r="CF184" s="239">
        <f ca="1">-OFFSET(CF157,0,VLOOKUP($B184,Settings!$AB:$AK,10,0))*(1+Inputs!$IU$26)</f>
        <v>0</v>
      </c>
      <c r="CG184" s="239">
        <f ca="1">-OFFSET(CG157,0,VLOOKUP($B184,Settings!$AB:$AK,10,0))*(1+Inputs!$IU$26)</f>
        <v>0</v>
      </c>
      <c r="CH184" s="239">
        <f ca="1">-OFFSET(CH157,0,VLOOKUP($B184,Settings!$AB:$AK,10,0))*(1+Inputs!$IU$26)</f>
        <v>0</v>
      </c>
      <c r="CI184" s="239">
        <f ca="1">-OFFSET(CI157,0,VLOOKUP($B184,Settings!$AB:$AK,10,0))*(1+Inputs!$IU$26)</f>
        <v>0</v>
      </c>
      <c r="CJ184" s="239">
        <f ca="1">-OFFSET(CJ157,0,VLOOKUP($B184,Settings!$AB:$AK,10,0))*(1+Inputs!$IU$26)</f>
        <v>0</v>
      </c>
      <c r="CK184" s="239">
        <f ca="1">-OFFSET(CK157,0,VLOOKUP($B184,Settings!$AB:$AK,10,0))*(1+Inputs!$IU$26)</f>
        <v>0</v>
      </c>
      <c r="CL184" s="239">
        <f ca="1">-OFFSET(CL157,0,VLOOKUP($B184,Settings!$AB:$AK,10,0))*(1+Inputs!$IU$26)</f>
        <v>0</v>
      </c>
      <c r="CM184" s="239">
        <f ca="1">-OFFSET(CM157,0,VLOOKUP($B184,Settings!$AB:$AK,10,0))*(1+Inputs!$IU$26)</f>
        <v>0</v>
      </c>
    </row>
    <row r="185" spans="2:91" s="84" customFormat="1" hidden="1" x14ac:dyDescent="0.2">
      <c r="B185" s="242">
        <f>Inputs!FH23</f>
        <v>0</v>
      </c>
      <c r="C185" s="240" t="str">
        <f>Inputs!$J$16</f>
        <v>EUR</v>
      </c>
      <c r="D185" s="240" t="s">
        <v>19</v>
      </c>
      <c r="E185" s="85">
        <f t="shared" ca="1" si="159"/>
        <v>0</v>
      </c>
      <c r="F185" s="85">
        <f t="shared" ca="1" si="159"/>
        <v>0</v>
      </c>
      <c r="G185" s="85">
        <f t="shared" ca="1" si="159"/>
        <v>0</v>
      </c>
      <c r="H185" s="85">
        <f t="shared" ca="1" si="159"/>
        <v>0</v>
      </c>
      <c r="I185" s="85">
        <f t="shared" ca="1" si="159"/>
        <v>0</v>
      </c>
      <c r="J185" s="85"/>
      <c r="K185" s="85">
        <f t="shared" ca="1" si="160"/>
        <v>0</v>
      </c>
      <c r="L185" s="85">
        <f t="shared" ca="1" si="160"/>
        <v>0</v>
      </c>
      <c r="M185" s="85">
        <f t="shared" ca="1" si="160"/>
        <v>0</v>
      </c>
      <c r="N185" s="85">
        <f t="shared" ca="1" si="160"/>
        <v>0</v>
      </c>
      <c r="O185" s="85">
        <f t="shared" ca="1" si="160"/>
        <v>0</v>
      </c>
      <c r="P185" s="85">
        <f t="shared" ca="1" si="160"/>
        <v>0</v>
      </c>
      <c r="Q185" s="85">
        <f t="shared" ca="1" si="160"/>
        <v>0</v>
      </c>
      <c r="R185" s="85">
        <f t="shared" ca="1" si="160"/>
        <v>0</v>
      </c>
      <c r="S185" s="85">
        <f t="shared" ca="1" si="160"/>
        <v>0</v>
      </c>
      <c r="T185" s="85">
        <f t="shared" ca="1" si="160"/>
        <v>0</v>
      </c>
      <c r="U185" s="85">
        <f t="shared" ca="1" si="161"/>
        <v>0</v>
      </c>
      <c r="V185" s="85">
        <f t="shared" ca="1" si="161"/>
        <v>0</v>
      </c>
      <c r="W185" s="85">
        <f t="shared" ca="1" si="161"/>
        <v>0</v>
      </c>
      <c r="X185" s="85">
        <f t="shared" ca="1" si="161"/>
        <v>0</v>
      </c>
      <c r="Y185" s="85">
        <f t="shared" ca="1" si="161"/>
        <v>0</v>
      </c>
      <c r="Z185" s="85">
        <f t="shared" ca="1" si="161"/>
        <v>0</v>
      </c>
      <c r="AA185" s="85">
        <f t="shared" ca="1" si="161"/>
        <v>0</v>
      </c>
      <c r="AB185" s="85">
        <f t="shared" ca="1" si="161"/>
        <v>0</v>
      </c>
      <c r="AC185" s="85">
        <f t="shared" ca="1" si="161"/>
        <v>0</v>
      </c>
      <c r="AD185" s="85">
        <f t="shared" ca="1" si="161"/>
        <v>0</v>
      </c>
      <c r="AE185" s="85"/>
      <c r="AF185" s="239">
        <f ca="1">-OFFSET(AF158,0,VLOOKUP($B185,Settings!$AB:$AK,10,0))*(1+Inputs!$IU$26)</f>
        <v>0</v>
      </c>
      <c r="AG185" s="239">
        <f ca="1">-OFFSET(AG158,0,VLOOKUP($B185,Settings!$AB:$AK,10,0))*(1+Inputs!$IU$26)</f>
        <v>0</v>
      </c>
      <c r="AH185" s="239">
        <f ca="1">-OFFSET(AH158,0,VLOOKUP($B185,Settings!$AB:$AK,10,0))*(1+Inputs!$IU$26)</f>
        <v>0</v>
      </c>
      <c r="AI185" s="239">
        <f ca="1">-OFFSET(AI158,0,VLOOKUP($B185,Settings!$AB:$AK,10,0))*(1+Inputs!$IU$26)</f>
        <v>0</v>
      </c>
      <c r="AJ185" s="239">
        <f ca="1">-OFFSET(AJ158,0,VLOOKUP($B185,Settings!$AB:$AK,10,0))*(1+Inputs!$IU$26)</f>
        <v>0</v>
      </c>
      <c r="AK185" s="239">
        <f ca="1">-OFFSET(AK158,0,VLOOKUP($B185,Settings!$AB:$AK,10,0))*(1+Inputs!$IU$26)</f>
        <v>0</v>
      </c>
      <c r="AL185" s="239">
        <f ca="1">-OFFSET(AL158,0,VLOOKUP($B185,Settings!$AB:$AK,10,0))*(1+Inputs!$IU$26)</f>
        <v>0</v>
      </c>
      <c r="AM185" s="239">
        <f ca="1">-OFFSET(AM158,0,VLOOKUP($B185,Settings!$AB:$AK,10,0))*(1+Inputs!$IU$26)</f>
        <v>0</v>
      </c>
      <c r="AN185" s="239">
        <f ca="1">-OFFSET(AN158,0,VLOOKUP($B185,Settings!$AB:$AK,10,0))*(1+Inputs!$IU$26)</f>
        <v>0</v>
      </c>
      <c r="AO185" s="239">
        <f ca="1">-OFFSET(AO158,0,VLOOKUP($B185,Settings!$AB:$AK,10,0))*(1+Inputs!$IU$26)</f>
        <v>0</v>
      </c>
      <c r="AP185" s="239">
        <f ca="1">-OFFSET(AP158,0,VLOOKUP($B185,Settings!$AB:$AK,10,0))*(1+Inputs!$IU$26)</f>
        <v>0</v>
      </c>
      <c r="AQ185" s="239">
        <f ca="1">-OFFSET(AQ158,0,VLOOKUP($B185,Settings!$AB:$AK,10,0))*(1+Inputs!$IU$26)</f>
        <v>0</v>
      </c>
      <c r="AR185" s="239">
        <f ca="1">-OFFSET(AR158,0,VLOOKUP($B185,Settings!$AB:$AK,10,0))*(1+Inputs!$IU$26)</f>
        <v>0</v>
      </c>
      <c r="AS185" s="239">
        <f ca="1">-OFFSET(AS158,0,VLOOKUP($B185,Settings!$AB:$AK,10,0))*(1+Inputs!$IU$26)</f>
        <v>0</v>
      </c>
      <c r="AT185" s="239">
        <f ca="1">-OFFSET(AT158,0,VLOOKUP($B185,Settings!$AB:$AK,10,0))*(1+Inputs!$IU$26)</f>
        <v>0</v>
      </c>
      <c r="AU185" s="239">
        <f ca="1">-OFFSET(AU158,0,VLOOKUP($B185,Settings!$AB:$AK,10,0))*(1+Inputs!$IU$26)</f>
        <v>0</v>
      </c>
      <c r="AV185" s="239">
        <f ca="1">-OFFSET(AV158,0,VLOOKUP($B185,Settings!$AB:$AK,10,0))*(1+Inputs!$IU$26)</f>
        <v>0</v>
      </c>
      <c r="AW185" s="239">
        <f ca="1">-OFFSET(AW158,0,VLOOKUP($B185,Settings!$AB:$AK,10,0))*(1+Inputs!$IU$26)</f>
        <v>0</v>
      </c>
      <c r="AX185" s="239">
        <f ca="1">-OFFSET(AX158,0,VLOOKUP($B185,Settings!$AB:$AK,10,0))*(1+Inputs!$IU$26)</f>
        <v>0</v>
      </c>
      <c r="AY185" s="239">
        <f ca="1">-OFFSET(AY158,0,VLOOKUP($B185,Settings!$AB:$AK,10,0))*(1+Inputs!$IU$26)</f>
        <v>0</v>
      </c>
      <c r="AZ185" s="239">
        <f ca="1">-OFFSET(AZ158,0,VLOOKUP($B185,Settings!$AB:$AK,10,0))*(1+Inputs!$IU$26)</f>
        <v>0</v>
      </c>
      <c r="BA185" s="239">
        <f ca="1">-OFFSET(BA158,0,VLOOKUP($B185,Settings!$AB:$AK,10,0))*(1+Inputs!$IU$26)</f>
        <v>0</v>
      </c>
      <c r="BB185" s="239">
        <f ca="1">-OFFSET(BB158,0,VLOOKUP($B185,Settings!$AB:$AK,10,0))*(1+Inputs!$IU$26)</f>
        <v>0</v>
      </c>
      <c r="BC185" s="239">
        <f ca="1">-OFFSET(BC158,0,VLOOKUP($B185,Settings!$AB:$AK,10,0))*(1+Inputs!$IU$26)</f>
        <v>0</v>
      </c>
      <c r="BD185" s="239">
        <f ca="1">-OFFSET(BD158,0,VLOOKUP($B185,Settings!$AB:$AK,10,0))*(1+Inputs!$IU$26)</f>
        <v>0</v>
      </c>
      <c r="BE185" s="239">
        <f ca="1">-OFFSET(BE158,0,VLOOKUP($B185,Settings!$AB:$AK,10,0))*(1+Inputs!$IU$26)</f>
        <v>0</v>
      </c>
      <c r="BF185" s="239">
        <f ca="1">-OFFSET(BF158,0,VLOOKUP($B185,Settings!$AB:$AK,10,0))*(1+Inputs!$IU$26)</f>
        <v>0</v>
      </c>
      <c r="BG185" s="239">
        <f ca="1">-OFFSET(BG158,0,VLOOKUP($B185,Settings!$AB:$AK,10,0))*(1+Inputs!$IU$26)</f>
        <v>0</v>
      </c>
      <c r="BH185" s="239">
        <f ca="1">-OFFSET(BH158,0,VLOOKUP($B185,Settings!$AB:$AK,10,0))*(1+Inputs!$IU$26)</f>
        <v>0</v>
      </c>
      <c r="BI185" s="239">
        <f ca="1">-OFFSET(BI158,0,VLOOKUP($B185,Settings!$AB:$AK,10,0))*(1+Inputs!$IU$26)</f>
        <v>0</v>
      </c>
      <c r="BJ185" s="239">
        <f ca="1">-OFFSET(BJ158,0,VLOOKUP($B185,Settings!$AB:$AK,10,0))*(1+Inputs!$IU$26)</f>
        <v>0</v>
      </c>
      <c r="BK185" s="239">
        <f ca="1">-OFFSET(BK158,0,VLOOKUP($B185,Settings!$AB:$AK,10,0))*(1+Inputs!$IU$26)</f>
        <v>0</v>
      </c>
      <c r="BL185" s="239">
        <f ca="1">-OFFSET(BL158,0,VLOOKUP($B185,Settings!$AB:$AK,10,0))*(1+Inputs!$IU$26)</f>
        <v>0</v>
      </c>
      <c r="BM185" s="239">
        <f ca="1">-OFFSET(BM158,0,VLOOKUP($B185,Settings!$AB:$AK,10,0))*(1+Inputs!$IU$26)</f>
        <v>0</v>
      </c>
      <c r="BN185" s="239">
        <f ca="1">-OFFSET(BN158,0,VLOOKUP($B185,Settings!$AB:$AK,10,0))*(1+Inputs!$IU$26)</f>
        <v>0</v>
      </c>
      <c r="BO185" s="239">
        <f ca="1">-OFFSET(BO158,0,VLOOKUP($B185,Settings!$AB:$AK,10,0))*(1+Inputs!$IU$26)</f>
        <v>0</v>
      </c>
      <c r="BP185" s="239">
        <f ca="1">-OFFSET(BP158,0,VLOOKUP($B185,Settings!$AB:$AK,10,0))*(1+Inputs!$IU$26)</f>
        <v>0</v>
      </c>
      <c r="BQ185" s="239">
        <f ca="1">-OFFSET(BQ158,0,VLOOKUP($B185,Settings!$AB:$AK,10,0))*(1+Inputs!$IU$26)</f>
        <v>0</v>
      </c>
      <c r="BR185" s="239">
        <f ca="1">-OFFSET(BR158,0,VLOOKUP($B185,Settings!$AB:$AK,10,0))*(1+Inputs!$IU$26)</f>
        <v>0</v>
      </c>
      <c r="BS185" s="239">
        <f ca="1">-OFFSET(BS158,0,VLOOKUP($B185,Settings!$AB:$AK,10,0))*(1+Inputs!$IU$26)</f>
        <v>0</v>
      </c>
      <c r="BT185" s="239">
        <f ca="1">-OFFSET(BT158,0,VLOOKUP($B185,Settings!$AB:$AK,10,0))*(1+Inputs!$IU$26)</f>
        <v>0</v>
      </c>
      <c r="BU185" s="239">
        <f ca="1">-OFFSET(BU158,0,VLOOKUP($B185,Settings!$AB:$AK,10,0))*(1+Inputs!$IU$26)</f>
        <v>0</v>
      </c>
      <c r="BV185" s="239">
        <f ca="1">-OFFSET(BV158,0,VLOOKUP($B185,Settings!$AB:$AK,10,0))*(1+Inputs!$IU$26)</f>
        <v>0</v>
      </c>
      <c r="BW185" s="239">
        <f ca="1">-OFFSET(BW158,0,VLOOKUP($B185,Settings!$AB:$AK,10,0))*(1+Inputs!$IU$26)</f>
        <v>0</v>
      </c>
      <c r="BX185" s="239">
        <f ca="1">-OFFSET(BX158,0,VLOOKUP($B185,Settings!$AB:$AK,10,0))*(1+Inputs!$IU$26)</f>
        <v>0</v>
      </c>
      <c r="BY185" s="239">
        <f ca="1">-OFFSET(BY158,0,VLOOKUP($B185,Settings!$AB:$AK,10,0))*(1+Inputs!$IU$26)</f>
        <v>0</v>
      </c>
      <c r="BZ185" s="239">
        <f ca="1">-OFFSET(BZ158,0,VLOOKUP($B185,Settings!$AB:$AK,10,0))*(1+Inputs!$IU$26)</f>
        <v>0</v>
      </c>
      <c r="CA185" s="239">
        <f ca="1">-OFFSET(CA158,0,VLOOKUP($B185,Settings!$AB:$AK,10,0))*(1+Inputs!$IU$26)</f>
        <v>0</v>
      </c>
      <c r="CB185" s="239">
        <f ca="1">-OFFSET(CB158,0,VLOOKUP($B185,Settings!$AB:$AK,10,0))*(1+Inputs!$IU$26)</f>
        <v>0</v>
      </c>
      <c r="CC185" s="239">
        <f ca="1">-OFFSET(CC158,0,VLOOKUP($B185,Settings!$AB:$AK,10,0))*(1+Inputs!$IU$26)</f>
        <v>0</v>
      </c>
      <c r="CD185" s="239">
        <f ca="1">-OFFSET(CD158,0,VLOOKUP($B185,Settings!$AB:$AK,10,0))*(1+Inputs!$IU$26)</f>
        <v>0</v>
      </c>
      <c r="CE185" s="239">
        <f ca="1">-OFFSET(CE158,0,VLOOKUP($B185,Settings!$AB:$AK,10,0))*(1+Inputs!$IU$26)</f>
        <v>0</v>
      </c>
      <c r="CF185" s="239">
        <f ca="1">-OFFSET(CF158,0,VLOOKUP($B185,Settings!$AB:$AK,10,0))*(1+Inputs!$IU$26)</f>
        <v>0</v>
      </c>
      <c r="CG185" s="239">
        <f ca="1">-OFFSET(CG158,0,VLOOKUP($B185,Settings!$AB:$AK,10,0))*(1+Inputs!$IU$26)</f>
        <v>0</v>
      </c>
      <c r="CH185" s="239">
        <f ca="1">-OFFSET(CH158,0,VLOOKUP($B185,Settings!$AB:$AK,10,0))*(1+Inputs!$IU$26)</f>
        <v>0</v>
      </c>
      <c r="CI185" s="239">
        <f ca="1">-OFFSET(CI158,0,VLOOKUP($B185,Settings!$AB:$AK,10,0))*(1+Inputs!$IU$26)</f>
        <v>0</v>
      </c>
      <c r="CJ185" s="239">
        <f ca="1">-OFFSET(CJ158,0,VLOOKUP($B185,Settings!$AB:$AK,10,0))*(1+Inputs!$IU$26)</f>
        <v>0</v>
      </c>
      <c r="CK185" s="239">
        <f ca="1">-OFFSET(CK158,0,VLOOKUP($B185,Settings!$AB:$AK,10,0))*(1+Inputs!$IU$26)</f>
        <v>0</v>
      </c>
      <c r="CL185" s="239">
        <f ca="1">-OFFSET(CL158,0,VLOOKUP($B185,Settings!$AB:$AK,10,0))*(1+Inputs!$IU$26)</f>
        <v>0</v>
      </c>
      <c r="CM185" s="239">
        <f ca="1">-OFFSET(CM158,0,VLOOKUP($B185,Settings!$AB:$AK,10,0))*(1+Inputs!$IU$26)</f>
        <v>0</v>
      </c>
    </row>
    <row r="186" spans="2:91" s="84" customFormat="1" hidden="1" x14ac:dyDescent="0.2">
      <c r="B186" s="242">
        <f>Inputs!FH24</f>
        <v>0</v>
      </c>
      <c r="C186" s="240" t="str">
        <f>Inputs!$J$16</f>
        <v>EUR</v>
      </c>
      <c r="D186" s="240" t="s">
        <v>19</v>
      </c>
      <c r="E186" s="85">
        <f t="shared" ca="1" si="159"/>
        <v>0</v>
      </c>
      <c r="F186" s="85">
        <f t="shared" ca="1" si="159"/>
        <v>0</v>
      </c>
      <c r="G186" s="85">
        <f t="shared" ca="1" si="159"/>
        <v>0</v>
      </c>
      <c r="H186" s="85">
        <f t="shared" ca="1" si="159"/>
        <v>0</v>
      </c>
      <c r="I186" s="85">
        <f t="shared" ca="1" si="159"/>
        <v>0</v>
      </c>
      <c r="J186" s="85"/>
      <c r="K186" s="85">
        <f t="shared" ca="1" si="160"/>
        <v>0</v>
      </c>
      <c r="L186" s="85">
        <f t="shared" ca="1" si="160"/>
        <v>0</v>
      </c>
      <c r="M186" s="85">
        <f t="shared" ca="1" si="160"/>
        <v>0</v>
      </c>
      <c r="N186" s="85">
        <f t="shared" ca="1" si="160"/>
        <v>0</v>
      </c>
      <c r="O186" s="85">
        <f t="shared" ca="1" si="160"/>
        <v>0</v>
      </c>
      <c r="P186" s="85">
        <f t="shared" ca="1" si="160"/>
        <v>0</v>
      </c>
      <c r="Q186" s="85">
        <f t="shared" ca="1" si="160"/>
        <v>0</v>
      </c>
      <c r="R186" s="85">
        <f t="shared" ca="1" si="160"/>
        <v>0</v>
      </c>
      <c r="S186" s="85">
        <f t="shared" ca="1" si="160"/>
        <v>0</v>
      </c>
      <c r="T186" s="85">
        <f t="shared" ca="1" si="160"/>
        <v>0</v>
      </c>
      <c r="U186" s="85">
        <f t="shared" ca="1" si="161"/>
        <v>0</v>
      </c>
      <c r="V186" s="85">
        <f t="shared" ca="1" si="161"/>
        <v>0</v>
      </c>
      <c r="W186" s="85">
        <f t="shared" ca="1" si="161"/>
        <v>0</v>
      </c>
      <c r="X186" s="85">
        <f t="shared" ca="1" si="161"/>
        <v>0</v>
      </c>
      <c r="Y186" s="85">
        <f t="shared" ca="1" si="161"/>
        <v>0</v>
      </c>
      <c r="Z186" s="85">
        <f t="shared" ca="1" si="161"/>
        <v>0</v>
      </c>
      <c r="AA186" s="85">
        <f t="shared" ca="1" si="161"/>
        <v>0</v>
      </c>
      <c r="AB186" s="85">
        <f t="shared" ca="1" si="161"/>
        <v>0</v>
      </c>
      <c r="AC186" s="85">
        <f t="shared" ca="1" si="161"/>
        <v>0</v>
      </c>
      <c r="AD186" s="85">
        <f t="shared" ca="1" si="161"/>
        <v>0</v>
      </c>
      <c r="AE186" s="85"/>
      <c r="AF186" s="239">
        <f ca="1">-OFFSET(AF159,0,VLOOKUP($B186,Settings!$AB:$AK,10,0))*(1+Inputs!$IU$26)</f>
        <v>0</v>
      </c>
      <c r="AG186" s="239">
        <f ca="1">-OFFSET(AG159,0,VLOOKUP($B186,Settings!$AB:$AK,10,0))*(1+Inputs!$IU$26)</f>
        <v>0</v>
      </c>
      <c r="AH186" s="239">
        <f ca="1">-OFFSET(AH159,0,VLOOKUP($B186,Settings!$AB:$AK,10,0))*(1+Inputs!$IU$26)</f>
        <v>0</v>
      </c>
      <c r="AI186" s="239">
        <f ca="1">-OFFSET(AI159,0,VLOOKUP($B186,Settings!$AB:$AK,10,0))*(1+Inputs!$IU$26)</f>
        <v>0</v>
      </c>
      <c r="AJ186" s="239">
        <f ca="1">-OFFSET(AJ159,0,VLOOKUP($B186,Settings!$AB:$AK,10,0))*(1+Inputs!$IU$26)</f>
        <v>0</v>
      </c>
      <c r="AK186" s="239">
        <f ca="1">-OFFSET(AK159,0,VLOOKUP($B186,Settings!$AB:$AK,10,0))*(1+Inputs!$IU$26)</f>
        <v>0</v>
      </c>
      <c r="AL186" s="239">
        <f ca="1">-OFFSET(AL159,0,VLOOKUP($B186,Settings!$AB:$AK,10,0))*(1+Inputs!$IU$26)</f>
        <v>0</v>
      </c>
      <c r="AM186" s="239">
        <f ca="1">-OFFSET(AM159,0,VLOOKUP($B186,Settings!$AB:$AK,10,0))*(1+Inputs!$IU$26)</f>
        <v>0</v>
      </c>
      <c r="AN186" s="239">
        <f ca="1">-OFFSET(AN159,0,VLOOKUP($B186,Settings!$AB:$AK,10,0))*(1+Inputs!$IU$26)</f>
        <v>0</v>
      </c>
      <c r="AO186" s="239">
        <f ca="1">-OFFSET(AO159,0,VLOOKUP($B186,Settings!$AB:$AK,10,0))*(1+Inputs!$IU$26)</f>
        <v>0</v>
      </c>
      <c r="AP186" s="239">
        <f ca="1">-OFFSET(AP159,0,VLOOKUP($B186,Settings!$AB:$AK,10,0))*(1+Inputs!$IU$26)</f>
        <v>0</v>
      </c>
      <c r="AQ186" s="239">
        <f ca="1">-OFFSET(AQ159,0,VLOOKUP($B186,Settings!$AB:$AK,10,0))*(1+Inputs!$IU$26)</f>
        <v>0</v>
      </c>
      <c r="AR186" s="239">
        <f ca="1">-OFFSET(AR159,0,VLOOKUP($B186,Settings!$AB:$AK,10,0))*(1+Inputs!$IU$26)</f>
        <v>0</v>
      </c>
      <c r="AS186" s="239">
        <f ca="1">-OFFSET(AS159,0,VLOOKUP($B186,Settings!$AB:$AK,10,0))*(1+Inputs!$IU$26)</f>
        <v>0</v>
      </c>
      <c r="AT186" s="239">
        <f ca="1">-OFFSET(AT159,0,VLOOKUP($B186,Settings!$AB:$AK,10,0))*(1+Inputs!$IU$26)</f>
        <v>0</v>
      </c>
      <c r="AU186" s="239">
        <f ca="1">-OFFSET(AU159,0,VLOOKUP($B186,Settings!$AB:$AK,10,0))*(1+Inputs!$IU$26)</f>
        <v>0</v>
      </c>
      <c r="AV186" s="239">
        <f ca="1">-OFFSET(AV159,0,VLOOKUP($B186,Settings!$AB:$AK,10,0))*(1+Inputs!$IU$26)</f>
        <v>0</v>
      </c>
      <c r="AW186" s="239">
        <f ca="1">-OFFSET(AW159,0,VLOOKUP($B186,Settings!$AB:$AK,10,0))*(1+Inputs!$IU$26)</f>
        <v>0</v>
      </c>
      <c r="AX186" s="239">
        <f ca="1">-OFFSET(AX159,0,VLOOKUP($B186,Settings!$AB:$AK,10,0))*(1+Inputs!$IU$26)</f>
        <v>0</v>
      </c>
      <c r="AY186" s="239">
        <f ca="1">-OFFSET(AY159,0,VLOOKUP($B186,Settings!$AB:$AK,10,0))*(1+Inputs!$IU$26)</f>
        <v>0</v>
      </c>
      <c r="AZ186" s="239">
        <f ca="1">-OFFSET(AZ159,0,VLOOKUP($B186,Settings!$AB:$AK,10,0))*(1+Inputs!$IU$26)</f>
        <v>0</v>
      </c>
      <c r="BA186" s="239">
        <f ca="1">-OFFSET(BA159,0,VLOOKUP($B186,Settings!$AB:$AK,10,0))*(1+Inputs!$IU$26)</f>
        <v>0</v>
      </c>
      <c r="BB186" s="239">
        <f ca="1">-OFFSET(BB159,0,VLOOKUP($B186,Settings!$AB:$AK,10,0))*(1+Inputs!$IU$26)</f>
        <v>0</v>
      </c>
      <c r="BC186" s="239">
        <f ca="1">-OFFSET(BC159,0,VLOOKUP($B186,Settings!$AB:$AK,10,0))*(1+Inputs!$IU$26)</f>
        <v>0</v>
      </c>
      <c r="BD186" s="239">
        <f ca="1">-OFFSET(BD159,0,VLOOKUP($B186,Settings!$AB:$AK,10,0))*(1+Inputs!$IU$26)</f>
        <v>0</v>
      </c>
      <c r="BE186" s="239">
        <f ca="1">-OFFSET(BE159,0,VLOOKUP($B186,Settings!$AB:$AK,10,0))*(1+Inputs!$IU$26)</f>
        <v>0</v>
      </c>
      <c r="BF186" s="239">
        <f ca="1">-OFFSET(BF159,0,VLOOKUP($B186,Settings!$AB:$AK,10,0))*(1+Inputs!$IU$26)</f>
        <v>0</v>
      </c>
      <c r="BG186" s="239">
        <f ca="1">-OFFSET(BG159,0,VLOOKUP($B186,Settings!$AB:$AK,10,0))*(1+Inputs!$IU$26)</f>
        <v>0</v>
      </c>
      <c r="BH186" s="239">
        <f ca="1">-OFFSET(BH159,0,VLOOKUP($B186,Settings!$AB:$AK,10,0))*(1+Inputs!$IU$26)</f>
        <v>0</v>
      </c>
      <c r="BI186" s="239">
        <f ca="1">-OFFSET(BI159,0,VLOOKUP($B186,Settings!$AB:$AK,10,0))*(1+Inputs!$IU$26)</f>
        <v>0</v>
      </c>
      <c r="BJ186" s="239">
        <f ca="1">-OFFSET(BJ159,0,VLOOKUP($B186,Settings!$AB:$AK,10,0))*(1+Inputs!$IU$26)</f>
        <v>0</v>
      </c>
      <c r="BK186" s="239">
        <f ca="1">-OFFSET(BK159,0,VLOOKUP($B186,Settings!$AB:$AK,10,0))*(1+Inputs!$IU$26)</f>
        <v>0</v>
      </c>
      <c r="BL186" s="239">
        <f ca="1">-OFFSET(BL159,0,VLOOKUP($B186,Settings!$AB:$AK,10,0))*(1+Inputs!$IU$26)</f>
        <v>0</v>
      </c>
      <c r="BM186" s="239">
        <f ca="1">-OFFSET(BM159,0,VLOOKUP($B186,Settings!$AB:$AK,10,0))*(1+Inputs!$IU$26)</f>
        <v>0</v>
      </c>
      <c r="BN186" s="239">
        <f ca="1">-OFFSET(BN159,0,VLOOKUP($B186,Settings!$AB:$AK,10,0))*(1+Inputs!$IU$26)</f>
        <v>0</v>
      </c>
      <c r="BO186" s="239">
        <f ca="1">-OFFSET(BO159,0,VLOOKUP($B186,Settings!$AB:$AK,10,0))*(1+Inputs!$IU$26)</f>
        <v>0</v>
      </c>
      <c r="BP186" s="239">
        <f ca="1">-OFFSET(BP159,0,VLOOKUP($B186,Settings!$AB:$AK,10,0))*(1+Inputs!$IU$26)</f>
        <v>0</v>
      </c>
      <c r="BQ186" s="239">
        <f ca="1">-OFFSET(BQ159,0,VLOOKUP($B186,Settings!$AB:$AK,10,0))*(1+Inputs!$IU$26)</f>
        <v>0</v>
      </c>
      <c r="BR186" s="239">
        <f ca="1">-OFFSET(BR159,0,VLOOKUP($B186,Settings!$AB:$AK,10,0))*(1+Inputs!$IU$26)</f>
        <v>0</v>
      </c>
      <c r="BS186" s="239">
        <f ca="1">-OFFSET(BS159,0,VLOOKUP($B186,Settings!$AB:$AK,10,0))*(1+Inputs!$IU$26)</f>
        <v>0</v>
      </c>
      <c r="BT186" s="239">
        <f ca="1">-OFFSET(BT159,0,VLOOKUP($B186,Settings!$AB:$AK,10,0))*(1+Inputs!$IU$26)</f>
        <v>0</v>
      </c>
      <c r="BU186" s="239">
        <f ca="1">-OFFSET(BU159,0,VLOOKUP($B186,Settings!$AB:$AK,10,0))*(1+Inputs!$IU$26)</f>
        <v>0</v>
      </c>
      <c r="BV186" s="239">
        <f ca="1">-OFFSET(BV159,0,VLOOKUP($B186,Settings!$AB:$AK,10,0))*(1+Inputs!$IU$26)</f>
        <v>0</v>
      </c>
      <c r="BW186" s="239">
        <f ca="1">-OFFSET(BW159,0,VLOOKUP($B186,Settings!$AB:$AK,10,0))*(1+Inputs!$IU$26)</f>
        <v>0</v>
      </c>
      <c r="BX186" s="239">
        <f ca="1">-OFFSET(BX159,0,VLOOKUP($B186,Settings!$AB:$AK,10,0))*(1+Inputs!$IU$26)</f>
        <v>0</v>
      </c>
      <c r="BY186" s="239">
        <f ca="1">-OFFSET(BY159,0,VLOOKUP($B186,Settings!$AB:$AK,10,0))*(1+Inputs!$IU$26)</f>
        <v>0</v>
      </c>
      <c r="BZ186" s="239">
        <f ca="1">-OFFSET(BZ159,0,VLOOKUP($B186,Settings!$AB:$AK,10,0))*(1+Inputs!$IU$26)</f>
        <v>0</v>
      </c>
      <c r="CA186" s="239">
        <f ca="1">-OFFSET(CA159,0,VLOOKUP($B186,Settings!$AB:$AK,10,0))*(1+Inputs!$IU$26)</f>
        <v>0</v>
      </c>
      <c r="CB186" s="239">
        <f ca="1">-OFFSET(CB159,0,VLOOKUP($B186,Settings!$AB:$AK,10,0))*(1+Inputs!$IU$26)</f>
        <v>0</v>
      </c>
      <c r="CC186" s="239">
        <f ca="1">-OFFSET(CC159,0,VLOOKUP($B186,Settings!$AB:$AK,10,0))*(1+Inputs!$IU$26)</f>
        <v>0</v>
      </c>
      <c r="CD186" s="239">
        <f ca="1">-OFFSET(CD159,0,VLOOKUP($B186,Settings!$AB:$AK,10,0))*(1+Inputs!$IU$26)</f>
        <v>0</v>
      </c>
      <c r="CE186" s="239">
        <f ca="1">-OFFSET(CE159,0,VLOOKUP($B186,Settings!$AB:$AK,10,0))*(1+Inputs!$IU$26)</f>
        <v>0</v>
      </c>
      <c r="CF186" s="239">
        <f ca="1">-OFFSET(CF159,0,VLOOKUP($B186,Settings!$AB:$AK,10,0))*(1+Inputs!$IU$26)</f>
        <v>0</v>
      </c>
      <c r="CG186" s="239">
        <f ca="1">-OFFSET(CG159,0,VLOOKUP($B186,Settings!$AB:$AK,10,0))*(1+Inputs!$IU$26)</f>
        <v>0</v>
      </c>
      <c r="CH186" s="239">
        <f ca="1">-OFFSET(CH159,0,VLOOKUP($B186,Settings!$AB:$AK,10,0))*(1+Inputs!$IU$26)</f>
        <v>0</v>
      </c>
      <c r="CI186" s="239">
        <f ca="1">-OFFSET(CI159,0,VLOOKUP($B186,Settings!$AB:$AK,10,0))*(1+Inputs!$IU$26)</f>
        <v>0</v>
      </c>
      <c r="CJ186" s="239">
        <f ca="1">-OFFSET(CJ159,0,VLOOKUP($B186,Settings!$AB:$AK,10,0))*(1+Inputs!$IU$26)</f>
        <v>0</v>
      </c>
      <c r="CK186" s="239">
        <f ca="1">-OFFSET(CK159,0,VLOOKUP($B186,Settings!$AB:$AK,10,0))*(1+Inputs!$IU$26)</f>
        <v>0</v>
      </c>
      <c r="CL186" s="239">
        <f ca="1">-OFFSET(CL159,0,VLOOKUP($B186,Settings!$AB:$AK,10,0))*(1+Inputs!$IU$26)</f>
        <v>0</v>
      </c>
      <c r="CM186" s="239">
        <f ca="1">-OFFSET(CM159,0,VLOOKUP($B186,Settings!$AB:$AK,10,0))*(1+Inputs!$IU$26)</f>
        <v>0</v>
      </c>
    </row>
    <row r="187" spans="2:91" s="84" customFormat="1" hidden="1" x14ac:dyDescent="0.2">
      <c r="B187" s="242">
        <f>Inputs!FH25</f>
        <v>0</v>
      </c>
      <c r="C187" s="240" t="str">
        <f>Inputs!$J$16</f>
        <v>EUR</v>
      </c>
      <c r="D187" s="240" t="s">
        <v>19</v>
      </c>
      <c r="E187" s="85">
        <f t="shared" ca="1" si="159"/>
        <v>0</v>
      </c>
      <c r="F187" s="85">
        <f t="shared" ca="1" si="159"/>
        <v>0</v>
      </c>
      <c r="G187" s="85">
        <f t="shared" ca="1" si="159"/>
        <v>0</v>
      </c>
      <c r="H187" s="85">
        <f t="shared" ca="1" si="159"/>
        <v>0</v>
      </c>
      <c r="I187" s="85">
        <f t="shared" ca="1" si="159"/>
        <v>0</v>
      </c>
      <c r="J187" s="85"/>
      <c r="K187" s="85">
        <f t="shared" ca="1" si="160"/>
        <v>0</v>
      </c>
      <c r="L187" s="85">
        <f t="shared" ca="1" si="160"/>
        <v>0</v>
      </c>
      <c r="M187" s="85">
        <f t="shared" ca="1" si="160"/>
        <v>0</v>
      </c>
      <c r="N187" s="85">
        <f t="shared" ca="1" si="160"/>
        <v>0</v>
      </c>
      <c r="O187" s="85">
        <f t="shared" ca="1" si="160"/>
        <v>0</v>
      </c>
      <c r="P187" s="85">
        <f t="shared" ca="1" si="160"/>
        <v>0</v>
      </c>
      <c r="Q187" s="85">
        <f t="shared" ca="1" si="160"/>
        <v>0</v>
      </c>
      <c r="R187" s="85">
        <f t="shared" ca="1" si="160"/>
        <v>0</v>
      </c>
      <c r="S187" s="85">
        <f t="shared" ca="1" si="160"/>
        <v>0</v>
      </c>
      <c r="T187" s="85">
        <f t="shared" ca="1" si="160"/>
        <v>0</v>
      </c>
      <c r="U187" s="85">
        <f t="shared" ca="1" si="161"/>
        <v>0</v>
      </c>
      <c r="V187" s="85">
        <f t="shared" ca="1" si="161"/>
        <v>0</v>
      </c>
      <c r="W187" s="85">
        <f t="shared" ca="1" si="161"/>
        <v>0</v>
      </c>
      <c r="X187" s="85">
        <f t="shared" ca="1" si="161"/>
        <v>0</v>
      </c>
      <c r="Y187" s="85">
        <f t="shared" ca="1" si="161"/>
        <v>0</v>
      </c>
      <c r="Z187" s="85">
        <f t="shared" ca="1" si="161"/>
        <v>0</v>
      </c>
      <c r="AA187" s="85">
        <f t="shared" ca="1" si="161"/>
        <v>0</v>
      </c>
      <c r="AB187" s="85">
        <f t="shared" ca="1" si="161"/>
        <v>0</v>
      </c>
      <c r="AC187" s="85">
        <f t="shared" ca="1" si="161"/>
        <v>0</v>
      </c>
      <c r="AD187" s="85">
        <f t="shared" ca="1" si="161"/>
        <v>0</v>
      </c>
      <c r="AE187" s="85"/>
      <c r="AF187" s="239">
        <f ca="1">-OFFSET(AF160,0,VLOOKUP($B187,Settings!$AB:$AK,10,0))*(1+Inputs!$IU$26)</f>
        <v>0</v>
      </c>
      <c r="AG187" s="239">
        <f ca="1">-OFFSET(AG160,0,VLOOKUP($B187,Settings!$AB:$AK,10,0))*(1+Inputs!$IU$26)</f>
        <v>0</v>
      </c>
      <c r="AH187" s="239">
        <f ca="1">-OFFSET(AH160,0,VLOOKUP($B187,Settings!$AB:$AK,10,0))*(1+Inputs!$IU$26)</f>
        <v>0</v>
      </c>
      <c r="AI187" s="239">
        <f ca="1">-OFFSET(AI160,0,VLOOKUP($B187,Settings!$AB:$AK,10,0))*(1+Inputs!$IU$26)</f>
        <v>0</v>
      </c>
      <c r="AJ187" s="239">
        <f ca="1">-OFFSET(AJ160,0,VLOOKUP($B187,Settings!$AB:$AK,10,0))*(1+Inputs!$IU$26)</f>
        <v>0</v>
      </c>
      <c r="AK187" s="239">
        <f ca="1">-OFFSET(AK160,0,VLOOKUP($B187,Settings!$AB:$AK,10,0))*(1+Inputs!$IU$26)</f>
        <v>0</v>
      </c>
      <c r="AL187" s="239">
        <f ca="1">-OFFSET(AL160,0,VLOOKUP($B187,Settings!$AB:$AK,10,0))*(1+Inputs!$IU$26)</f>
        <v>0</v>
      </c>
      <c r="AM187" s="239">
        <f ca="1">-OFFSET(AM160,0,VLOOKUP($B187,Settings!$AB:$AK,10,0))*(1+Inputs!$IU$26)</f>
        <v>0</v>
      </c>
      <c r="AN187" s="239">
        <f ca="1">-OFFSET(AN160,0,VLOOKUP($B187,Settings!$AB:$AK,10,0))*(1+Inputs!$IU$26)</f>
        <v>0</v>
      </c>
      <c r="AO187" s="239">
        <f ca="1">-OFFSET(AO160,0,VLOOKUP($B187,Settings!$AB:$AK,10,0))*(1+Inputs!$IU$26)</f>
        <v>0</v>
      </c>
      <c r="AP187" s="239">
        <f ca="1">-OFFSET(AP160,0,VLOOKUP($B187,Settings!$AB:$AK,10,0))*(1+Inputs!$IU$26)</f>
        <v>0</v>
      </c>
      <c r="AQ187" s="239">
        <f ca="1">-OFFSET(AQ160,0,VLOOKUP($B187,Settings!$AB:$AK,10,0))*(1+Inputs!$IU$26)</f>
        <v>0</v>
      </c>
      <c r="AR187" s="239">
        <f ca="1">-OFFSET(AR160,0,VLOOKUP($B187,Settings!$AB:$AK,10,0))*(1+Inputs!$IU$26)</f>
        <v>0</v>
      </c>
      <c r="AS187" s="239">
        <f ca="1">-OFFSET(AS160,0,VLOOKUP($B187,Settings!$AB:$AK,10,0))*(1+Inputs!$IU$26)</f>
        <v>0</v>
      </c>
      <c r="AT187" s="239">
        <f ca="1">-OFFSET(AT160,0,VLOOKUP($B187,Settings!$AB:$AK,10,0))*(1+Inputs!$IU$26)</f>
        <v>0</v>
      </c>
      <c r="AU187" s="239">
        <f ca="1">-OFFSET(AU160,0,VLOOKUP($B187,Settings!$AB:$AK,10,0))*(1+Inputs!$IU$26)</f>
        <v>0</v>
      </c>
      <c r="AV187" s="239">
        <f ca="1">-OFFSET(AV160,0,VLOOKUP($B187,Settings!$AB:$AK,10,0))*(1+Inputs!$IU$26)</f>
        <v>0</v>
      </c>
      <c r="AW187" s="239">
        <f ca="1">-OFFSET(AW160,0,VLOOKUP($B187,Settings!$AB:$AK,10,0))*(1+Inputs!$IU$26)</f>
        <v>0</v>
      </c>
      <c r="AX187" s="239">
        <f ca="1">-OFFSET(AX160,0,VLOOKUP($B187,Settings!$AB:$AK,10,0))*(1+Inputs!$IU$26)</f>
        <v>0</v>
      </c>
      <c r="AY187" s="239">
        <f ca="1">-OFFSET(AY160,0,VLOOKUP($B187,Settings!$AB:$AK,10,0))*(1+Inputs!$IU$26)</f>
        <v>0</v>
      </c>
      <c r="AZ187" s="239">
        <f ca="1">-OFFSET(AZ160,0,VLOOKUP($B187,Settings!$AB:$AK,10,0))*(1+Inputs!$IU$26)</f>
        <v>0</v>
      </c>
      <c r="BA187" s="239">
        <f ca="1">-OFFSET(BA160,0,VLOOKUP($B187,Settings!$AB:$AK,10,0))*(1+Inputs!$IU$26)</f>
        <v>0</v>
      </c>
      <c r="BB187" s="239">
        <f ca="1">-OFFSET(BB160,0,VLOOKUP($B187,Settings!$AB:$AK,10,0))*(1+Inputs!$IU$26)</f>
        <v>0</v>
      </c>
      <c r="BC187" s="239">
        <f ca="1">-OFFSET(BC160,0,VLOOKUP($B187,Settings!$AB:$AK,10,0))*(1+Inputs!$IU$26)</f>
        <v>0</v>
      </c>
      <c r="BD187" s="239">
        <f ca="1">-OFFSET(BD160,0,VLOOKUP($B187,Settings!$AB:$AK,10,0))*(1+Inputs!$IU$26)</f>
        <v>0</v>
      </c>
      <c r="BE187" s="239">
        <f ca="1">-OFFSET(BE160,0,VLOOKUP($B187,Settings!$AB:$AK,10,0))*(1+Inputs!$IU$26)</f>
        <v>0</v>
      </c>
      <c r="BF187" s="239">
        <f ca="1">-OFFSET(BF160,0,VLOOKUP($B187,Settings!$AB:$AK,10,0))*(1+Inputs!$IU$26)</f>
        <v>0</v>
      </c>
      <c r="BG187" s="239">
        <f ca="1">-OFFSET(BG160,0,VLOOKUP($B187,Settings!$AB:$AK,10,0))*(1+Inputs!$IU$26)</f>
        <v>0</v>
      </c>
      <c r="BH187" s="239">
        <f ca="1">-OFFSET(BH160,0,VLOOKUP($B187,Settings!$AB:$AK,10,0))*(1+Inputs!$IU$26)</f>
        <v>0</v>
      </c>
      <c r="BI187" s="239">
        <f ca="1">-OFFSET(BI160,0,VLOOKUP($B187,Settings!$AB:$AK,10,0))*(1+Inputs!$IU$26)</f>
        <v>0</v>
      </c>
      <c r="BJ187" s="239">
        <f ca="1">-OFFSET(BJ160,0,VLOOKUP($B187,Settings!$AB:$AK,10,0))*(1+Inputs!$IU$26)</f>
        <v>0</v>
      </c>
      <c r="BK187" s="239">
        <f ca="1">-OFFSET(BK160,0,VLOOKUP($B187,Settings!$AB:$AK,10,0))*(1+Inputs!$IU$26)</f>
        <v>0</v>
      </c>
      <c r="BL187" s="239">
        <f ca="1">-OFFSET(BL160,0,VLOOKUP($B187,Settings!$AB:$AK,10,0))*(1+Inputs!$IU$26)</f>
        <v>0</v>
      </c>
      <c r="BM187" s="239">
        <f ca="1">-OFFSET(BM160,0,VLOOKUP($B187,Settings!$AB:$AK,10,0))*(1+Inputs!$IU$26)</f>
        <v>0</v>
      </c>
      <c r="BN187" s="239">
        <f ca="1">-OFFSET(BN160,0,VLOOKUP($B187,Settings!$AB:$AK,10,0))*(1+Inputs!$IU$26)</f>
        <v>0</v>
      </c>
      <c r="BO187" s="239">
        <f ca="1">-OFFSET(BO160,0,VLOOKUP($B187,Settings!$AB:$AK,10,0))*(1+Inputs!$IU$26)</f>
        <v>0</v>
      </c>
      <c r="BP187" s="239">
        <f ca="1">-OFFSET(BP160,0,VLOOKUP($B187,Settings!$AB:$AK,10,0))*(1+Inputs!$IU$26)</f>
        <v>0</v>
      </c>
      <c r="BQ187" s="239">
        <f ca="1">-OFFSET(BQ160,0,VLOOKUP($B187,Settings!$AB:$AK,10,0))*(1+Inputs!$IU$26)</f>
        <v>0</v>
      </c>
      <c r="BR187" s="239">
        <f ca="1">-OFFSET(BR160,0,VLOOKUP($B187,Settings!$AB:$AK,10,0))*(1+Inputs!$IU$26)</f>
        <v>0</v>
      </c>
      <c r="BS187" s="239">
        <f ca="1">-OFFSET(BS160,0,VLOOKUP($B187,Settings!$AB:$AK,10,0))*(1+Inputs!$IU$26)</f>
        <v>0</v>
      </c>
      <c r="BT187" s="239">
        <f ca="1">-OFFSET(BT160,0,VLOOKUP($B187,Settings!$AB:$AK,10,0))*(1+Inputs!$IU$26)</f>
        <v>0</v>
      </c>
      <c r="BU187" s="239">
        <f ca="1">-OFFSET(BU160,0,VLOOKUP($B187,Settings!$AB:$AK,10,0))*(1+Inputs!$IU$26)</f>
        <v>0</v>
      </c>
      <c r="BV187" s="239">
        <f ca="1">-OFFSET(BV160,0,VLOOKUP($B187,Settings!$AB:$AK,10,0))*(1+Inputs!$IU$26)</f>
        <v>0</v>
      </c>
      <c r="BW187" s="239">
        <f ca="1">-OFFSET(BW160,0,VLOOKUP($B187,Settings!$AB:$AK,10,0))*(1+Inputs!$IU$26)</f>
        <v>0</v>
      </c>
      <c r="BX187" s="239">
        <f ca="1">-OFFSET(BX160,0,VLOOKUP($B187,Settings!$AB:$AK,10,0))*(1+Inputs!$IU$26)</f>
        <v>0</v>
      </c>
      <c r="BY187" s="239">
        <f ca="1">-OFFSET(BY160,0,VLOOKUP($B187,Settings!$AB:$AK,10,0))*(1+Inputs!$IU$26)</f>
        <v>0</v>
      </c>
      <c r="BZ187" s="239">
        <f ca="1">-OFFSET(BZ160,0,VLOOKUP($B187,Settings!$AB:$AK,10,0))*(1+Inputs!$IU$26)</f>
        <v>0</v>
      </c>
      <c r="CA187" s="239">
        <f ca="1">-OFFSET(CA160,0,VLOOKUP($B187,Settings!$AB:$AK,10,0))*(1+Inputs!$IU$26)</f>
        <v>0</v>
      </c>
      <c r="CB187" s="239">
        <f ca="1">-OFFSET(CB160,0,VLOOKUP($B187,Settings!$AB:$AK,10,0))*(1+Inputs!$IU$26)</f>
        <v>0</v>
      </c>
      <c r="CC187" s="239">
        <f ca="1">-OFFSET(CC160,0,VLOOKUP($B187,Settings!$AB:$AK,10,0))*(1+Inputs!$IU$26)</f>
        <v>0</v>
      </c>
      <c r="CD187" s="239">
        <f ca="1">-OFFSET(CD160,0,VLOOKUP($B187,Settings!$AB:$AK,10,0))*(1+Inputs!$IU$26)</f>
        <v>0</v>
      </c>
      <c r="CE187" s="239">
        <f ca="1">-OFFSET(CE160,0,VLOOKUP($B187,Settings!$AB:$AK,10,0))*(1+Inputs!$IU$26)</f>
        <v>0</v>
      </c>
      <c r="CF187" s="239">
        <f ca="1">-OFFSET(CF160,0,VLOOKUP($B187,Settings!$AB:$AK,10,0))*(1+Inputs!$IU$26)</f>
        <v>0</v>
      </c>
      <c r="CG187" s="239">
        <f ca="1">-OFFSET(CG160,0,VLOOKUP($B187,Settings!$AB:$AK,10,0))*(1+Inputs!$IU$26)</f>
        <v>0</v>
      </c>
      <c r="CH187" s="239">
        <f ca="1">-OFFSET(CH160,0,VLOOKUP($B187,Settings!$AB:$AK,10,0))*(1+Inputs!$IU$26)</f>
        <v>0</v>
      </c>
      <c r="CI187" s="239">
        <f ca="1">-OFFSET(CI160,0,VLOOKUP($B187,Settings!$AB:$AK,10,0))*(1+Inputs!$IU$26)</f>
        <v>0</v>
      </c>
      <c r="CJ187" s="239">
        <f ca="1">-OFFSET(CJ160,0,VLOOKUP($B187,Settings!$AB:$AK,10,0))*(1+Inputs!$IU$26)</f>
        <v>0</v>
      </c>
      <c r="CK187" s="239">
        <f ca="1">-OFFSET(CK160,0,VLOOKUP($B187,Settings!$AB:$AK,10,0))*(1+Inputs!$IU$26)</f>
        <v>0</v>
      </c>
      <c r="CL187" s="239">
        <f ca="1">-OFFSET(CL160,0,VLOOKUP($B187,Settings!$AB:$AK,10,0))*(1+Inputs!$IU$26)</f>
        <v>0</v>
      </c>
      <c r="CM187" s="239">
        <f ca="1">-OFFSET(CM160,0,VLOOKUP($B187,Settings!$AB:$AK,10,0))*(1+Inputs!$IU$26)</f>
        <v>0</v>
      </c>
    </row>
    <row r="188" spans="2:91" s="84" customFormat="1" hidden="1" x14ac:dyDescent="0.2">
      <c r="B188" s="242">
        <f>Inputs!FH26</f>
        <v>0</v>
      </c>
      <c r="C188" s="240" t="str">
        <f>Inputs!$J$16</f>
        <v>EUR</v>
      </c>
      <c r="D188" s="240" t="s">
        <v>19</v>
      </c>
      <c r="E188" s="85">
        <f t="shared" ca="1" si="159"/>
        <v>0</v>
      </c>
      <c r="F188" s="85">
        <f t="shared" ca="1" si="159"/>
        <v>0</v>
      </c>
      <c r="G188" s="85">
        <f t="shared" ca="1" si="159"/>
        <v>0</v>
      </c>
      <c r="H188" s="85">
        <f t="shared" ca="1" si="159"/>
        <v>0</v>
      </c>
      <c r="I188" s="85">
        <f t="shared" ca="1" si="159"/>
        <v>0</v>
      </c>
      <c r="J188" s="85"/>
      <c r="K188" s="85">
        <f t="shared" ca="1" si="160"/>
        <v>0</v>
      </c>
      <c r="L188" s="85">
        <f t="shared" ca="1" si="160"/>
        <v>0</v>
      </c>
      <c r="M188" s="85">
        <f t="shared" ca="1" si="160"/>
        <v>0</v>
      </c>
      <c r="N188" s="85">
        <f t="shared" ca="1" si="160"/>
        <v>0</v>
      </c>
      <c r="O188" s="85">
        <f t="shared" ca="1" si="160"/>
        <v>0</v>
      </c>
      <c r="P188" s="85">
        <f t="shared" ca="1" si="160"/>
        <v>0</v>
      </c>
      <c r="Q188" s="85">
        <f t="shared" ca="1" si="160"/>
        <v>0</v>
      </c>
      <c r="R188" s="85">
        <f t="shared" ca="1" si="160"/>
        <v>0</v>
      </c>
      <c r="S188" s="85">
        <f t="shared" ca="1" si="160"/>
        <v>0</v>
      </c>
      <c r="T188" s="85">
        <f t="shared" ca="1" si="160"/>
        <v>0</v>
      </c>
      <c r="U188" s="85">
        <f t="shared" ca="1" si="161"/>
        <v>0</v>
      </c>
      <c r="V188" s="85">
        <f t="shared" ca="1" si="161"/>
        <v>0</v>
      </c>
      <c r="W188" s="85">
        <f t="shared" ca="1" si="161"/>
        <v>0</v>
      </c>
      <c r="X188" s="85">
        <f t="shared" ca="1" si="161"/>
        <v>0</v>
      </c>
      <c r="Y188" s="85">
        <f t="shared" ca="1" si="161"/>
        <v>0</v>
      </c>
      <c r="Z188" s="85">
        <f t="shared" ca="1" si="161"/>
        <v>0</v>
      </c>
      <c r="AA188" s="85">
        <f t="shared" ca="1" si="161"/>
        <v>0</v>
      </c>
      <c r="AB188" s="85">
        <f t="shared" ca="1" si="161"/>
        <v>0</v>
      </c>
      <c r="AC188" s="85">
        <f t="shared" ca="1" si="161"/>
        <v>0</v>
      </c>
      <c r="AD188" s="85">
        <f t="shared" ca="1" si="161"/>
        <v>0</v>
      </c>
      <c r="AE188" s="85"/>
      <c r="AF188" s="239">
        <f ca="1">-OFFSET(AF161,0,VLOOKUP($B188,Settings!$AB:$AK,10,0))*(1+Inputs!$IU$26)</f>
        <v>0</v>
      </c>
      <c r="AG188" s="239">
        <f ca="1">-OFFSET(AG161,0,VLOOKUP($B188,Settings!$AB:$AK,10,0))*(1+Inputs!$IU$26)</f>
        <v>0</v>
      </c>
      <c r="AH188" s="239">
        <f ca="1">-OFFSET(AH161,0,VLOOKUP($B188,Settings!$AB:$AK,10,0))*(1+Inputs!$IU$26)</f>
        <v>0</v>
      </c>
      <c r="AI188" s="239">
        <f ca="1">-OFFSET(AI161,0,VLOOKUP($B188,Settings!$AB:$AK,10,0))*(1+Inputs!$IU$26)</f>
        <v>0</v>
      </c>
      <c r="AJ188" s="239">
        <f ca="1">-OFFSET(AJ161,0,VLOOKUP($B188,Settings!$AB:$AK,10,0))*(1+Inputs!$IU$26)</f>
        <v>0</v>
      </c>
      <c r="AK188" s="239">
        <f ca="1">-OFFSET(AK161,0,VLOOKUP($B188,Settings!$AB:$AK,10,0))*(1+Inputs!$IU$26)</f>
        <v>0</v>
      </c>
      <c r="AL188" s="239">
        <f ca="1">-OFFSET(AL161,0,VLOOKUP($B188,Settings!$AB:$AK,10,0))*(1+Inputs!$IU$26)</f>
        <v>0</v>
      </c>
      <c r="AM188" s="239">
        <f ca="1">-OFFSET(AM161,0,VLOOKUP($B188,Settings!$AB:$AK,10,0))*(1+Inputs!$IU$26)</f>
        <v>0</v>
      </c>
      <c r="AN188" s="239">
        <f ca="1">-OFFSET(AN161,0,VLOOKUP($B188,Settings!$AB:$AK,10,0))*(1+Inputs!$IU$26)</f>
        <v>0</v>
      </c>
      <c r="AO188" s="239">
        <f ca="1">-OFFSET(AO161,0,VLOOKUP($B188,Settings!$AB:$AK,10,0))*(1+Inputs!$IU$26)</f>
        <v>0</v>
      </c>
      <c r="AP188" s="239">
        <f ca="1">-OFFSET(AP161,0,VLOOKUP($B188,Settings!$AB:$AK,10,0))*(1+Inputs!$IU$26)</f>
        <v>0</v>
      </c>
      <c r="AQ188" s="239">
        <f ca="1">-OFFSET(AQ161,0,VLOOKUP($B188,Settings!$AB:$AK,10,0))*(1+Inputs!$IU$26)</f>
        <v>0</v>
      </c>
      <c r="AR188" s="239">
        <f ca="1">-OFFSET(AR161,0,VLOOKUP($B188,Settings!$AB:$AK,10,0))*(1+Inputs!$IU$26)</f>
        <v>0</v>
      </c>
      <c r="AS188" s="239">
        <f ca="1">-OFFSET(AS161,0,VLOOKUP($B188,Settings!$AB:$AK,10,0))*(1+Inputs!$IU$26)</f>
        <v>0</v>
      </c>
      <c r="AT188" s="239">
        <f ca="1">-OFFSET(AT161,0,VLOOKUP($B188,Settings!$AB:$AK,10,0))*(1+Inputs!$IU$26)</f>
        <v>0</v>
      </c>
      <c r="AU188" s="239">
        <f ca="1">-OFFSET(AU161,0,VLOOKUP($B188,Settings!$AB:$AK,10,0))*(1+Inputs!$IU$26)</f>
        <v>0</v>
      </c>
      <c r="AV188" s="239">
        <f ca="1">-OFFSET(AV161,0,VLOOKUP($B188,Settings!$AB:$AK,10,0))*(1+Inputs!$IU$26)</f>
        <v>0</v>
      </c>
      <c r="AW188" s="239">
        <f ca="1">-OFFSET(AW161,0,VLOOKUP($B188,Settings!$AB:$AK,10,0))*(1+Inputs!$IU$26)</f>
        <v>0</v>
      </c>
      <c r="AX188" s="239">
        <f ca="1">-OFFSET(AX161,0,VLOOKUP($B188,Settings!$AB:$AK,10,0))*(1+Inputs!$IU$26)</f>
        <v>0</v>
      </c>
      <c r="AY188" s="239">
        <f ca="1">-OFFSET(AY161,0,VLOOKUP($B188,Settings!$AB:$AK,10,0))*(1+Inputs!$IU$26)</f>
        <v>0</v>
      </c>
      <c r="AZ188" s="239">
        <f ca="1">-OFFSET(AZ161,0,VLOOKUP($B188,Settings!$AB:$AK,10,0))*(1+Inputs!$IU$26)</f>
        <v>0</v>
      </c>
      <c r="BA188" s="239">
        <f ca="1">-OFFSET(BA161,0,VLOOKUP($B188,Settings!$AB:$AK,10,0))*(1+Inputs!$IU$26)</f>
        <v>0</v>
      </c>
      <c r="BB188" s="239">
        <f ca="1">-OFFSET(BB161,0,VLOOKUP($B188,Settings!$AB:$AK,10,0))*(1+Inputs!$IU$26)</f>
        <v>0</v>
      </c>
      <c r="BC188" s="239">
        <f ca="1">-OFFSET(BC161,0,VLOOKUP($B188,Settings!$AB:$AK,10,0))*(1+Inputs!$IU$26)</f>
        <v>0</v>
      </c>
      <c r="BD188" s="239">
        <f ca="1">-OFFSET(BD161,0,VLOOKUP($B188,Settings!$AB:$AK,10,0))*(1+Inputs!$IU$26)</f>
        <v>0</v>
      </c>
      <c r="BE188" s="239">
        <f ca="1">-OFFSET(BE161,0,VLOOKUP($B188,Settings!$AB:$AK,10,0))*(1+Inputs!$IU$26)</f>
        <v>0</v>
      </c>
      <c r="BF188" s="239">
        <f ca="1">-OFFSET(BF161,0,VLOOKUP($B188,Settings!$AB:$AK,10,0))*(1+Inputs!$IU$26)</f>
        <v>0</v>
      </c>
      <c r="BG188" s="239">
        <f ca="1">-OFFSET(BG161,0,VLOOKUP($B188,Settings!$AB:$AK,10,0))*(1+Inputs!$IU$26)</f>
        <v>0</v>
      </c>
      <c r="BH188" s="239">
        <f ca="1">-OFFSET(BH161,0,VLOOKUP($B188,Settings!$AB:$AK,10,0))*(1+Inputs!$IU$26)</f>
        <v>0</v>
      </c>
      <c r="BI188" s="239">
        <f ca="1">-OFFSET(BI161,0,VLOOKUP($B188,Settings!$AB:$AK,10,0))*(1+Inputs!$IU$26)</f>
        <v>0</v>
      </c>
      <c r="BJ188" s="239">
        <f ca="1">-OFFSET(BJ161,0,VLOOKUP($B188,Settings!$AB:$AK,10,0))*(1+Inputs!$IU$26)</f>
        <v>0</v>
      </c>
      <c r="BK188" s="239">
        <f ca="1">-OFFSET(BK161,0,VLOOKUP($B188,Settings!$AB:$AK,10,0))*(1+Inputs!$IU$26)</f>
        <v>0</v>
      </c>
      <c r="BL188" s="239">
        <f ca="1">-OFFSET(BL161,0,VLOOKUP($B188,Settings!$AB:$AK,10,0))*(1+Inputs!$IU$26)</f>
        <v>0</v>
      </c>
      <c r="BM188" s="239">
        <f ca="1">-OFFSET(BM161,0,VLOOKUP($B188,Settings!$AB:$AK,10,0))*(1+Inputs!$IU$26)</f>
        <v>0</v>
      </c>
      <c r="BN188" s="239">
        <f ca="1">-OFFSET(BN161,0,VLOOKUP($B188,Settings!$AB:$AK,10,0))*(1+Inputs!$IU$26)</f>
        <v>0</v>
      </c>
      <c r="BO188" s="239">
        <f ca="1">-OFFSET(BO161,0,VLOOKUP($B188,Settings!$AB:$AK,10,0))*(1+Inputs!$IU$26)</f>
        <v>0</v>
      </c>
      <c r="BP188" s="239">
        <f ca="1">-OFFSET(BP161,0,VLOOKUP($B188,Settings!$AB:$AK,10,0))*(1+Inputs!$IU$26)</f>
        <v>0</v>
      </c>
      <c r="BQ188" s="239">
        <f ca="1">-OFFSET(BQ161,0,VLOOKUP($B188,Settings!$AB:$AK,10,0))*(1+Inputs!$IU$26)</f>
        <v>0</v>
      </c>
      <c r="BR188" s="239">
        <f ca="1">-OFFSET(BR161,0,VLOOKUP($B188,Settings!$AB:$AK,10,0))*(1+Inputs!$IU$26)</f>
        <v>0</v>
      </c>
      <c r="BS188" s="239">
        <f ca="1">-OFFSET(BS161,0,VLOOKUP($B188,Settings!$AB:$AK,10,0))*(1+Inputs!$IU$26)</f>
        <v>0</v>
      </c>
      <c r="BT188" s="239">
        <f ca="1">-OFFSET(BT161,0,VLOOKUP($B188,Settings!$AB:$AK,10,0))*(1+Inputs!$IU$26)</f>
        <v>0</v>
      </c>
      <c r="BU188" s="239">
        <f ca="1">-OFFSET(BU161,0,VLOOKUP($B188,Settings!$AB:$AK,10,0))*(1+Inputs!$IU$26)</f>
        <v>0</v>
      </c>
      <c r="BV188" s="239">
        <f ca="1">-OFFSET(BV161,0,VLOOKUP($B188,Settings!$AB:$AK,10,0))*(1+Inputs!$IU$26)</f>
        <v>0</v>
      </c>
      <c r="BW188" s="239">
        <f ca="1">-OFFSET(BW161,0,VLOOKUP($B188,Settings!$AB:$AK,10,0))*(1+Inputs!$IU$26)</f>
        <v>0</v>
      </c>
      <c r="BX188" s="239">
        <f ca="1">-OFFSET(BX161,0,VLOOKUP($B188,Settings!$AB:$AK,10,0))*(1+Inputs!$IU$26)</f>
        <v>0</v>
      </c>
      <c r="BY188" s="239">
        <f ca="1">-OFFSET(BY161,0,VLOOKUP($B188,Settings!$AB:$AK,10,0))*(1+Inputs!$IU$26)</f>
        <v>0</v>
      </c>
      <c r="BZ188" s="239">
        <f ca="1">-OFFSET(BZ161,0,VLOOKUP($B188,Settings!$AB:$AK,10,0))*(1+Inputs!$IU$26)</f>
        <v>0</v>
      </c>
      <c r="CA188" s="239">
        <f ca="1">-OFFSET(CA161,0,VLOOKUP($B188,Settings!$AB:$AK,10,0))*(1+Inputs!$IU$26)</f>
        <v>0</v>
      </c>
      <c r="CB188" s="239">
        <f ca="1">-OFFSET(CB161,0,VLOOKUP($B188,Settings!$AB:$AK,10,0))*(1+Inputs!$IU$26)</f>
        <v>0</v>
      </c>
      <c r="CC188" s="239">
        <f ca="1">-OFFSET(CC161,0,VLOOKUP($B188,Settings!$AB:$AK,10,0))*(1+Inputs!$IU$26)</f>
        <v>0</v>
      </c>
      <c r="CD188" s="239">
        <f ca="1">-OFFSET(CD161,0,VLOOKUP($B188,Settings!$AB:$AK,10,0))*(1+Inputs!$IU$26)</f>
        <v>0</v>
      </c>
      <c r="CE188" s="239">
        <f ca="1">-OFFSET(CE161,0,VLOOKUP($B188,Settings!$AB:$AK,10,0))*(1+Inputs!$IU$26)</f>
        <v>0</v>
      </c>
      <c r="CF188" s="239">
        <f ca="1">-OFFSET(CF161,0,VLOOKUP($B188,Settings!$AB:$AK,10,0))*(1+Inputs!$IU$26)</f>
        <v>0</v>
      </c>
      <c r="CG188" s="239">
        <f ca="1">-OFFSET(CG161,0,VLOOKUP($B188,Settings!$AB:$AK,10,0))*(1+Inputs!$IU$26)</f>
        <v>0</v>
      </c>
      <c r="CH188" s="239">
        <f ca="1">-OFFSET(CH161,0,VLOOKUP($B188,Settings!$AB:$AK,10,0))*(1+Inputs!$IU$26)</f>
        <v>0</v>
      </c>
      <c r="CI188" s="239">
        <f ca="1">-OFFSET(CI161,0,VLOOKUP($B188,Settings!$AB:$AK,10,0))*(1+Inputs!$IU$26)</f>
        <v>0</v>
      </c>
      <c r="CJ188" s="239">
        <f ca="1">-OFFSET(CJ161,0,VLOOKUP($B188,Settings!$AB:$AK,10,0))*(1+Inputs!$IU$26)</f>
        <v>0</v>
      </c>
      <c r="CK188" s="239">
        <f ca="1">-OFFSET(CK161,0,VLOOKUP($B188,Settings!$AB:$AK,10,0))*(1+Inputs!$IU$26)</f>
        <v>0</v>
      </c>
      <c r="CL188" s="239">
        <f ca="1">-OFFSET(CL161,0,VLOOKUP($B188,Settings!$AB:$AK,10,0))*(1+Inputs!$IU$26)</f>
        <v>0</v>
      </c>
      <c r="CM188" s="239">
        <f ca="1">-OFFSET(CM161,0,VLOOKUP($B188,Settings!$AB:$AK,10,0))*(1+Inputs!$IU$26)</f>
        <v>0</v>
      </c>
    </row>
    <row r="189" spans="2:91" s="84" customFormat="1" hidden="1" x14ac:dyDescent="0.2">
      <c r="B189" s="242">
        <f>Inputs!FH27</f>
        <v>0</v>
      </c>
      <c r="C189" s="240" t="str">
        <f>Inputs!$J$16</f>
        <v>EUR</v>
      </c>
      <c r="D189" s="240" t="s">
        <v>19</v>
      </c>
      <c r="E189" s="85">
        <f t="shared" ca="1" si="159"/>
        <v>0</v>
      </c>
      <c r="F189" s="85">
        <f t="shared" ca="1" si="159"/>
        <v>0</v>
      </c>
      <c r="G189" s="85">
        <f t="shared" ca="1" si="159"/>
        <v>0</v>
      </c>
      <c r="H189" s="85">
        <f t="shared" ca="1" si="159"/>
        <v>0</v>
      </c>
      <c r="I189" s="85">
        <f t="shared" ca="1" si="159"/>
        <v>0</v>
      </c>
      <c r="J189" s="85"/>
      <c r="K189" s="85">
        <f t="shared" ca="1" si="160"/>
        <v>0</v>
      </c>
      <c r="L189" s="85">
        <f t="shared" ca="1" si="160"/>
        <v>0</v>
      </c>
      <c r="M189" s="85">
        <f t="shared" ca="1" si="160"/>
        <v>0</v>
      </c>
      <c r="N189" s="85">
        <f t="shared" ca="1" si="160"/>
        <v>0</v>
      </c>
      <c r="O189" s="85">
        <f t="shared" ca="1" si="160"/>
        <v>0</v>
      </c>
      <c r="P189" s="85">
        <f t="shared" ca="1" si="160"/>
        <v>0</v>
      </c>
      <c r="Q189" s="85">
        <f t="shared" ca="1" si="160"/>
        <v>0</v>
      </c>
      <c r="R189" s="85">
        <f t="shared" ca="1" si="160"/>
        <v>0</v>
      </c>
      <c r="S189" s="85">
        <f t="shared" ca="1" si="160"/>
        <v>0</v>
      </c>
      <c r="T189" s="85">
        <f t="shared" ca="1" si="160"/>
        <v>0</v>
      </c>
      <c r="U189" s="85">
        <f t="shared" ca="1" si="161"/>
        <v>0</v>
      </c>
      <c r="V189" s="85">
        <f t="shared" ca="1" si="161"/>
        <v>0</v>
      </c>
      <c r="W189" s="85">
        <f t="shared" ca="1" si="161"/>
        <v>0</v>
      </c>
      <c r="X189" s="85">
        <f t="shared" ca="1" si="161"/>
        <v>0</v>
      </c>
      <c r="Y189" s="85">
        <f t="shared" ca="1" si="161"/>
        <v>0</v>
      </c>
      <c r="Z189" s="85">
        <f t="shared" ca="1" si="161"/>
        <v>0</v>
      </c>
      <c r="AA189" s="85">
        <f t="shared" ca="1" si="161"/>
        <v>0</v>
      </c>
      <c r="AB189" s="85">
        <f t="shared" ca="1" si="161"/>
        <v>0</v>
      </c>
      <c r="AC189" s="85">
        <f t="shared" ca="1" si="161"/>
        <v>0</v>
      </c>
      <c r="AD189" s="85">
        <f t="shared" ca="1" si="161"/>
        <v>0</v>
      </c>
      <c r="AE189" s="85"/>
      <c r="AF189" s="239">
        <f ca="1">-OFFSET(AF162,0,VLOOKUP($B189,Settings!$AB:$AK,10,0))*(1+Inputs!$IU$26)</f>
        <v>0</v>
      </c>
      <c r="AG189" s="239">
        <f ca="1">-OFFSET(AG162,0,VLOOKUP($B189,Settings!$AB:$AK,10,0))*(1+Inputs!$IU$26)</f>
        <v>0</v>
      </c>
      <c r="AH189" s="239">
        <f ca="1">-OFFSET(AH162,0,VLOOKUP($B189,Settings!$AB:$AK,10,0))*(1+Inputs!$IU$26)</f>
        <v>0</v>
      </c>
      <c r="AI189" s="239">
        <f ca="1">-OFFSET(AI162,0,VLOOKUP($B189,Settings!$AB:$AK,10,0))*(1+Inputs!$IU$26)</f>
        <v>0</v>
      </c>
      <c r="AJ189" s="239">
        <f ca="1">-OFFSET(AJ162,0,VLOOKUP($B189,Settings!$AB:$AK,10,0))*(1+Inputs!$IU$26)</f>
        <v>0</v>
      </c>
      <c r="AK189" s="239">
        <f ca="1">-OFFSET(AK162,0,VLOOKUP($B189,Settings!$AB:$AK,10,0))*(1+Inputs!$IU$26)</f>
        <v>0</v>
      </c>
      <c r="AL189" s="239">
        <f ca="1">-OFFSET(AL162,0,VLOOKUP($B189,Settings!$AB:$AK,10,0))*(1+Inputs!$IU$26)</f>
        <v>0</v>
      </c>
      <c r="AM189" s="239">
        <f ca="1">-OFFSET(AM162,0,VLOOKUP($B189,Settings!$AB:$AK,10,0))*(1+Inputs!$IU$26)</f>
        <v>0</v>
      </c>
      <c r="AN189" s="239">
        <f ca="1">-OFFSET(AN162,0,VLOOKUP($B189,Settings!$AB:$AK,10,0))*(1+Inputs!$IU$26)</f>
        <v>0</v>
      </c>
      <c r="AO189" s="239">
        <f ca="1">-OFFSET(AO162,0,VLOOKUP($B189,Settings!$AB:$AK,10,0))*(1+Inputs!$IU$26)</f>
        <v>0</v>
      </c>
      <c r="AP189" s="239">
        <f ca="1">-OFFSET(AP162,0,VLOOKUP($B189,Settings!$AB:$AK,10,0))*(1+Inputs!$IU$26)</f>
        <v>0</v>
      </c>
      <c r="AQ189" s="239">
        <f ca="1">-OFFSET(AQ162,0,VLOOKUP($B189,Settings!$AB:$AK,10,0))*(1+Inputs!$IU$26)</f>
        <v>0</v>
      </c>
      <c r="AR189" s="239">
        <f ca="1">-OFFSET(AR162,0,VLOOKUP($B189,Settings!$AB:$AK,10,0))*(1+Inputs!$IU$26)</f>
        <v>0</v>
      </c>
      <c r="AS189" s="239">
        <f ca="1">-OFFSET(AS162,0,VLOOKUP($B189,Settings!$AB:$AK,10,0))*(1+Inputs!$IU$26)</f>
        <v>0</v>
      </c>
      <c r="AT189" s="239">
        <f ca="1">-OFFSET(AT162,0,VLOOKUP($B189,Settings!$AB:$AK,10,0))*(1+Inputs!$IU$26)</f>
        <v>0</v>
      </c>
      <c r="AU189" s="239">
        <f ca="1">-OFFSET(AU162,0,VLOOKUP($B189,Settings!$AB:$AK,10,0))*(1+Inputs!$IU$26)</f>
        <v>0</v>
      </c>
      <c r="AV189" s="239">
        <f ca="1">-OFFSET(AV162,0,VLOOKUP($B189,Settings!$AB:$AK,10,0))*(1+Inputs!$IU$26)</f>
        <v>0</v>
      </c>
      <c r="AW189" s="239">
        <f ca="1">-OFFSET(AW162,0,VLOOKUP($B189,Settings!$AB:$AK,10,0))*(1+Inputs!$IU$26)</f>
        <v>0</v>
      </c>
      <c r="AX189" s="239">
        <f ca="1">-OFFSET(AX162,0,VLOOKUP($B189,Settings!$AB:$AK,10,0))*(1+Inputs!$IU$26)</f>
        <v>0</v>
      </c>
      <c r="AY189" s="239">
        <f ca="1">-OFFSET(AY162,0,VLOOKUP($B189,Settings!$AB:$AK,10,0))*(1+Inputs!$IU$26)</f>
        <v>0</v>
      </c>
      <c r="AZ189" s="239">
        <f ca="1">-OFFSET(AZ162,0,VLOOKUP($B189,Settings!$AB:$AK,10,0))*(1+Inputs!$IU$26)</f>
        <v>0</v>
      </c>
      <c r="BA189" s="239">
        <f ca="1">-OFFSET(BA162,0,VLOOKUP($B189,Settings!$AB:$AK,10,0))*(1+Inputs!$IU$26)</f>
        <v>0</v>
      </c>
      <c r="BB189" s="239">
        <f ca="1">-OFFSET(BB162,0,VLOOKUP($B189,Settings!$AB:$AK,10,0))*(1+Inputs!$IU$26)</f>
        <v>0</v>
      </c>
      <c r="BC189" s="239">
        <f ca="1">-OFFSET(BC162,0,VLOOKUP($B189,Settings!$AB:$AK,10,0))*(1+Inputs!$IU$26)</f>
        <v>0</v>
      </c>
      <c r="BD189" s="239">
        <f ca="1">-OFFSET(BD162,0,VLOOKUP($B189,Settings!$AB:$AK,10,0))*(1+Inputs!$IU$26)</f>
        <v>0</v>
      </c>
      <c r="BE189" s="239">
        <f ca="1">-OFFSET(BE162,0,VLOOKUP($B189,Settings!$AB:$AK,10,0))*(1+Inputs!$IU$26)</f>
        <v>0</v>
      </c>
      <c r="BF189" s="239">
        <f ca="1">-OFFSET(BF162,0,VLOOKUP($B189,Settings!$AB:$AK,10,0))*(1+Inputs!$IU$26)</f>
        <v>0</v>
      </c>
      <c r="BG189" s="239">
        <f ca="1">-OFFSET(BG162,0,VLOOKUP($B189,Settings!$AB:$AK,10,0))*(1+Inputs!$IU$26)</f>
        <v>0</v>
      </c>
      <c r="BH189" s="239">
        <f ca="1">-OFFSET(BH162,0,VLOOKUP($B189,Settings!$AB:$AK,10,0))*(1+Inputs!$IU$26)</f>
        <v>0</v>
      </c>
      <c r="BI189" s="239">
        <f ca="1">-OFFSET(BI162,0,VLOOKUP($B189,Settings!$AB:$AK,10,0))*(1+Inputs!$IU$26)</f>
        <v>0</v>
      </c>
      <c r="BJ189" s="239">
        <f ca="1">-OFFSET(BJ162,0,VLOOKUP($B189,Settings!$AB:$AK,10,0))*(1+Inputs!$IU$26)</f>
        <v>0</v>
      </c>
      <c r="BK189" s="239">
        <f ca="1">-OFFSET(BK162,0,VLOOKUP($B189,Settings!$AB:$AK,10,0))*(1+Inputs!$IU$26)</f>
        <v>0</v>
      </c>
      <c r="BL189" s="239">
        <f ca="1">-OFFSET(BL162,0,VLOOKUP($B189,Settings!$AB:$AK,10,0))*(1+Inputs!$IU$26)</f>
        <v>0</v>
      </c>
      <c r="BM189" s="239">
        <f ca="1">-OFFSET(BM162,0,VLOOKUP($B189,Settings!$AB:$AK,10,0))*(1+Inputs!$IU$26)</f>
        <v>0</v>
      </c>
      <c r="BN189" s="239">
        <f ca="1">-OFFSET(BN162,0,VLOOKUP($B189,Settings!$AB:$AK,10,0))*(1+Inputs!$IU$26)</f>
        <v>0</v>
      </c>
      <c r="BO189" s="239">
        <f ca="1">-OFFSET(BO162,0,VLOOKUP($B189,Settings!$AB:$AK,10,0))*(1+Inputs!$IU$26)</f>
        <v>0</v>
      </c>
      <c r="BP189" s="239">
        <f ca="1">-OFFSET(BP162,0,VLOOKUP($B189,Settings!$AB:$AK,10,0))*(1+Inputs!$IU$26)</f>
        <v>0</v>
      </c>
      <c r="BQ189" s="239">
        <f ca="1">-OFFSET(BQ162,0,VLOOKUP($B189,Settings!$AB:$AK,10,0))*(1+Inputs!$IU$26)</f>
        <v>0</v>
      </c>
      <c r="BR189" s="239">
        <f ca="1">-OFFSET(BR162,0,VLOOKUP($B189,Settings!$AB:$AK,10,0))*(1+Inputs!$IU$26)</f>
        <v>0</v>
      </c>
      <c r="BS189" s="239">
        <f ca="1">-OFFSET(BS162,0,VLOOKUP($B189,Settings!$AB:$AK,10,0))*(1+Inputs!$IU$26)</f>
        <v>0</v>
      </c>
      <c r="BT189" s="239">
        <f ca="1">-OFFSET(BT162,0,VLOOKUP($B189,Settings!$AB:$AK,10,0))*(1+Inputs!$IU$26)</f>
        <v>0</v>
      </c>
      <c r="BU189" s="239">
        <f ca="1">-OFFSET(BU162,0,VLOOKUP($B189,Settings!$AB:$AK,10,0))*(1+Inputs!$IU$26)</f>
        <v>0</v>
      </c>
      <c r="BV189" s="239">
        <f ca="1">-OFFSET(BV162,0,VLOOKUP($B189,Settings!$AB:$AK,10,0))*(1+Inputs!$IU$26)</f>
        <v>0</v>
      </c>
      <c r="BW189" s="239">
        <f ca="1">-OFFSET(BW162,0,VLOOKUP($B189,Settings!$AB:$AK,10,0))*(1+Inputs!$IU$26)</f>
        <v>0</v>
      </c>
      <c r="BX189" s="239">
        <f ca="1">-OFFSET(BX162,0,VLOOKUP($B189,Settings!$AB:$AK,10,0))*(1+Inputs!$IU$26)</f>
        <v>0</v>
      </c>
      <c r="BY189" s="239">
        <f ca="1">-OFFSET(BY162,0,VLOOKUP($B189,Settings!$AB:$AK,10,0))*(1+Inputs!$IU$26)</f>
        <v>0</v>
      </c>
      <c r="BZ189" s="239">
        <f ca="1">-OFFSET(BZ162,0,VLOOKUP($B189,Settings!$AB:$AK,10,0))*(1+Inputs!$IU$26)</f>
        <v>0</v>
      </c>
      <c r="CA189" s="239">
        <f ca="1">-OFFSET(CA162,0,VLOOKUP($B189,Settings!$AB:$AK,10,0))*(1+Inputs!$IU$26)</f>
        <v>0</v>
      </c>
      <c r="CB189" s="239">
        <f ca="1">-OFFSET(CB162,0,VLOOKUP($B189,Settings!$AB:$AK,10,0))*(1+Inputs!$IU$26)</f>
        <v>0</v>
      </c>
      <c r="CC189" s="239">
        <f ca="1">-OFFSET(CC162,0,VLOOKUP($B189,Settings!$AB:$AK,10,0))*(1+Inputs!$IU$26)</f>
        <v>0</v>
      </c>
      <c r="CD189" s="239">
        <f ca="1">-OFFSET(CD162,0,VLOOKUP($B189,Settings!$AB:$AK,10,0))*(1+Inputs!$IU$26)</f>
        <v>0</v>
      </c>
      <c r="CE189" s="239">
        <f ca="1">-OFFSET(CE162,0,VLOOKUP($B189,Settings!$AB:$AK,10,0))*(1+Inputs!$IU$26)</f>
        <v>0</v>
      </c>
      <c r="CF189" s="239">
        <f ca="1">-OFFSET(CF162,0,VLOOKUP($B189,Settings!$AB:$AK,10,0))*(1+Inputs!$IU$26)</f>
        <v>0</v>
      </c>
      <c r="CG189" s="239">
        <f ca="1">-OFFSET(CG162,0,VLOOKUP($B189,Settings!$AB:$AK,10,0))*(1+Inputs!$IU$26)</f>
        <v>0</v>
      </c>
      <c r="CH189" s="239">
        <f ca="1">-OFFSET(CH162,0,VLOOKUP($B189,Settings!$AB:$AK,10,0))*(1+Inputs!$IU$26)</f>
        <v>0</v>
      </c>
      <c r="CI189" s="239">
        <f ca="1">-OFFSET(CI162,0,VLOOKUP($B189,Settings!$AB:$AK,10,0))*(1+Inputs!$IU$26)</f>
        <v>0</v>
      </c>
      <c r="CJ189" s="239">
        <f ca="1">-OFFSET(CJ162,0,VLOOKUP($B189,Settings!$AB:$AK,10,0))*(1+Inputs!$IU$26)</f>
        <v>0</v>
      </c>
      <c r="CK189" s="239">
        <f ca="1">-OFFSET(CK162,0,VLOOKUP($B189,Settings!$AB:$AK,10,0))*(1+Inputs!$IU$26)</f>
        <v>0</v>
      </c>
      <c r="CL189" s="239">
        <f ca="1">-OFFSET(CL162,0,VLOOKUP($B189,Settings!$AB:$AK,10,0))*(1+Inputs!$IU$26)</f>
        <v>0</v>
      </c>
      <c r="CM189" s="239">
        <f ca="1">-OFFSET(CM162,0,VLOOKUP($B189,Settings!$AB:$AK,10,0))*(1+Inputs!$IU$26)</f>
        <v>0</v>
      </c>
    </row>
    <row r="190" spans="2:91" s="84" customFormat="1" hidden="1" x14ac:dyDescent="0.2">
      <c r="B190" s="242">
        <f>Inputs!FH28</f>
        <v>0</v>
      </c>
      <c r="C190" s="240" t="str">
        <f>Inputs!$J$16</f>
        <v>EUR</v>
      </c>
      <c r="D190" s="240" t="s">
        <v>19</v>
      </c>
      <c r="E190" s="85">
        <f t="shared" ca="1" si="159"/>
        <v>0</v>
      </c>
      <c r="F190" s="85">
        <f t="shared" ca="1" si="159"/>
        <v>0</v>
      </c>
      <c r="G190" s="85">
        <f t="shared" ca="1" si="159"/>
        <v>0</v>
      </c>
      <c r="H190" s="85">
        <f t="shared" ca="1" si="159"/>
        <v>0</v>
      </c>
      <c r="I190" s="85">
        <f t="shared" ca="1" si="159"/>
        <v>0</v>
      </c>
      <c r="J190" s="85"/>
      <c r="K190" s="85">
        <f t="shared" ca="1" si="160"/>
        <v>0</v>
      </c>
      <c r="L190" s="85">
        <f t="shared" ca="1" si="160"/>
        <v>0</v>
      </c>
      <c r="M190" s="85">
        <f t="shared" ca="1" si="160"/>
        <v>0</v>
      </c>
      <c r="N190" s="85">
        <f t="shared" ca="1" si="160"/>
        <v>0</v>
      </c>
      <c r="O190" s="85">
        <f t="shared" ca="1" si="160"/>
        <v>0</v>
      </c>
      <c r="P190" s="85">
        <f t="shared" ca="1" si="160"/>
        <v>0</v>
      </c>
      <c r="Q190" s="85">
        <f t="shared" ca="1" si="160"/>
        <v>0</v>
      </c>
      <c r="R190" s="85">
        <f t="shared" ca="1" si="160"/>
        <v>0</v>
      </c>
      <c r="S190" s="85">
        <f t="shared" ca="1" si="160"/>
        <v>0</v>
      </c>
      <c r="T190" s="85">
        <f t="shared" ca="1" si="160"/>
        <v>0</v>
      </c>
      <c r="U190" s="85">
        <f t="shared" ca="1" si="161"/>
        <v>0</v>
      </c>
      <c r="V190" s="85">
        <f t="shared" ca="1" si="161"/>
        <v>0</v>
      </c>
      <c r="W190" s="85">
        <f t="shared" ca="1" si="161"/>
        <v>0</v>
      </c>
      <c r="X190" s="85">
        <f t="shared" ca="1" si="161"/>
        <v>0</v>
      </c>
      <c r="Y190" s="85">
        <f t="shared" ca="1" si="161"/>
        <v>0</v>
      </c>
      <c r="Z190" s="85">
        <f t="shared" ca="1" si="161"/>
        <v>0</v>
      </c>
      <c r="AA190" s="85">
        <f t="shared" ca="1" si="161"/>
        <v>0</v>
      </c>
      <c r="AB190" s="85">
        <f t="shared" ca="1" si="161"/>
        <v>0</v>
      </c>
      <c r="AC190" s="85">
        <f t="shared" ca="1" si="161"/>
        <v>0</v>
      </c>
      <c r="AD190" s="85">
        <f t="shared" ca="1" si="161"/>
        <v>0</v>
      </c>
      <c r="AE190" s="85"/>
      <c r="AF190" s="239">
        <f ca="1">-OFFSET(AF163,0,VLOOKUP($B190,Settings!$AB:$AK,10,0))*(1+Inputs!$IU$26)</f>
        <v>0</v>
      </c>
      <c r="AG190" s="239">
        <f ca="1">-OFFSET(AG163,0,VLOOKUP($B190,Settings!$AB:$AK,10,0))*(1+Inputs!$IU$26)</f>
        <v>0</v>
      </c>
      <c r="AH190" s="239">
        <f ca="1">-OFFSET(AH163,0,VLOOKUP($B190,Settings!$AB:$AK,10,0))*(1+Inputs!$IU$26)</f>
        <v>0</v>
      </c>
      <c r="AI190" s="239">
        <f ca="1">-OFFSET(AI163,0,VLOOKUP($B190,Settings!$AB:$AK,10,0))*(1+Inputs!$IU$26)</f>
        <v>0</v>
      </c>
      <c r="AJ190" s="239">
        <f ca="1">-OFFSET(AJ163,0,VLOOKUP($B190,Settings!$AB:$AK,10,0))*(1+Inputs!$IU$26)</f>
        <v>0</v>
      </c>
      <c r="AK190" s="239">
        <f ca="1">-OFFSET(AK163,0,VLOOKUP($B190,Settings!$AB:$AK,10,0))*(1+Inputs!$IU$26)</f>
        <v>0</v>
      </c>
      <c r="AL190" s="239">
        <f ca="1">-OFFSET(AL163,0,VLOOKUP($B190,Settings!$AB:$AK,10,0))*(1+Inputs!$IU$26)</f>
        <v>0</v>
      </c>
      <c r="AM190" s="239">
        <f ca="1">-OFFSET(AM163,0,VLOOKUP($B190,Settings!$AB:$AK,10,0))*(1+Inputs!$IU$26)</f>
        <v>0</v>
      </c>
      <c r="AN190" s="239">
        <f ca="1">-OFFSET(AN163,0,VLOOKUP($B190,Settings!$AB:$AK,10,0))*(1+Inputs!$IU$26)</f>
        <v>0</v>
      </c>
      <c r="AO190" s="239">
        <f ca="1">-OFFSET(AO163,0,VLOOKUP($B190,Settings!$AB:$AK,10,0))*(1+Inputs!$IU$26)</f>
        <v>0</v>
      </c>
      <c r="AP190" s="239">
        <f ca="1">-OFFSET(AP163,0,VLOOKUP($B190,Settings!$AB:$AK,10,0))*(1+Inputs!$IU$26)</f>
        <v>0</v>
      </c>
      <c r="AQ190" s="239">
        <f ca="1">-OFFSET(AQ163,0,VLOOKUP($B190,Settings!$AB:$AK,10,0))*(1+Inputs!$IU$26)</f>
        <v>0</v>
      </c>
      <c r="AR190" s="239">
        <f ca="1">-OFFSET(AR163,0,VLOOKUP($B190,Settings!$AB:$AK,10,0))*(1+Inputs!$IU$26)</f>
        <v>0</v>
      </c>
      <c r="AS190" s="239">
        <f ca="1">-OFFSET(AS163,0,VLOOKUP($B190,Settings!$AB:$AK,10,0))*(1+Inputs!$IU$26)</f>
        <v>0</v>
      </c>
      <c r="AT190" s="239">
        <f ca="1">-OFFSET(AT163,0,VLOOKUP($B190,Settings!$AB:$AK,10,0))*(1+Inputs!$IU$26)</f>
        <v>0</v>
      </c>
      <c r="AU190" s="239">
        <f ca="1">-OFFSET(AU163,0,VLOOKUP($B190,Settings!$AB:$AK,10,0))*(1+Inputs!$IU$26)</f>
        <v>0</v>
      </c>
      <c r="AV190" s="239">
        <f ca="1">-OFFSET(AV163,0,VLOOKUP($B190,Settings!$AB:$AK,10,0))*(1+Inputs!$IU$26)</f>
        <v>0</v>
      </c>
      <c r="AW190" s="239">
        <f ca="1">-OFFSET(AW163,0,VLOOKUP($B190,Settings!$AB:$AK,10,0))*(1+Inputs!$IU$26)</f>
        <v>0</v>
      </c>
      <c r="AX190" s="239">
        <f ca="1">-OFFSET(AX163,0,VLOOKUP($B190,Settings!$AB:$AK,10,0))*(1+Inputs!$IU$26)</f>
        <v>0</v>
      </c>
      <c r="AY190" s="239">
        <f ca="1">-OFFSET(AY163,0,VLOOKUP($B190,Settings!$AB:$AK,10,0))*(1+Inputs!$IU$26)</f>
        <v>0</v>
      </c>
      <c r="AZ190" s="239">
        <f ca="1">-OFFSET(AZ163,0,VLOOKUP($B190,Settings!$AB:$AK,10,0))*(1+Inputs!$IU$26)</f>
        <v>0</v>
      </c>
      <c r="BA190" s="239">
        <f ca="1">-OFFSET(BA163,0,VLOOKUP($B190,Settings!$AB:$AK,10,0))*(1+Inputs!$IU$26)</f>
        <v>0</v>
      </c>
      <c r="BB190" s="239">
        <f ca="1">-OFFSET(BB163,0,VLOOKUP($B190,Settings!$AB:$AK,10,0))*(1+Inputs!$IU$26)</f>
        <v>0</v>
      </c>
      <c r="BC190" s="239">
        <f ca="1">-OFFSET(BC163,0,VLOOKUP($B190,Settings!$AB:$AK,10,0))*(1+Inputs!$IU$26)</f>
        <v>0</v>
      </c>
      <c r="BD190" s="239">
        <f ca="1">-OFFSET(BD163,0,VLOOKUP($B190,Settings!$AB:$AK,10,0))*(1+Inputs!$IU$26)</f>
        <v>0</v>
      </c>
      <c r="BE190" s="239">
        <f ca="1">-OFFSET(BE163,0,VLOOKUP($B190,Settings!$AB:$AK,10,0))*(1+Inputs!$IU$26)</f>
        <v>0</v>
      </c>
      <c r="BF190" s="239">
        <f ca="1">-OFFSET(BF163,0,VLOOKUP($B190,Settings!$AB:$AK,10,0))*(1+Inputs!$IU$26)</f>
        <v>0</v>
      </c>
      <c r="BG190" s="239">
        <f ca="1">-OFFSET(BG163,0,VLOOKUP($B190,Settings!$AB:$AK,10,0))*(1+Inputs!$IU$26)</f>
        <v>0</v>
      </c>
      <c r="BH190" s="239">
        <f ca="1">-OFFSET(BH163,0,VLOOKUP($B190,Settings!$AB:$AK,10,0))*(1+Inputs!$IU$26)</f>
        <v>0</v>
      </c>
      <c r="BI190" s="239">
        <f ca="1">-OFFSET(BI163,0,VLOOKUP($B190,Settings!$AB:$AK,10,0))*(1+Inputs!$IU$26)</f>
        <v>0</v>
      </c>
      <c r="BJ190" s="239">
        <f ca="1">-OFFSET(BJ163,0,VLOOKUP($B190,Settings!$AB:$AK,10,0))*(1+Inputs!$IU$26)</f>
        <v>0</v>
      </c>
      <c r="BK190" s="239">
        <f ca="1">-OFFSET(BK163,0,VLOOKUP($B190,Settings!$AB:$AK,10,0))*(1+Inputs!$IU$26)</f>
        <v>0</v>
      </c>
      <c r="BL190" s="239">
        <f ca="1">-OFFSET(BL163,0,VLOOKUP($B190,Settings!$AB:$AK,10,0))*(1+Inputs!$IU$26)</f>
        <v>0</v>
      </c>
      <c r="BM190" s="239">
        <f ca="1">-OFFSET(BM163,0,VLOOKUP($B190,Settings!$AB:$AK,10,0))*(1+Inputs!$IU$26)</f>
        <v>0</v>
      </c>
      <c r="BN190" s="239">
        <f ca="1">-OFFSET(BN163,0,VLOOKUP($B190,Settings!$AB:$AK,10,0))*(1+Inputs!$IU$26)</f>
        <v>0</v>
      </c>
      <c r="BO190" s="239">
        <f ca="1">-OFFSET(BO163,0,VLOOKUP($B190,Settings!$AB:$AK,10,0))*(1+Inputs!$IU$26)</f>
        <v>0</v>
      </c>
      <c r="BP190" s="239">
        <f ca="1">-OFFSET(BP163,0,VLOOKUP($B190,Settings!$AB:$AK,10,0))*(1+Inputs!$IU$26)</f>
        <v>0</v>
      </c>
      <c r="BQ190" s="239">
        <f ca="1">-OFFSET(BQ163,0,VLOOKUP($B190,Settings!$AB:$AK,10,0))*(1+Inputs!$IU$26)</f>
        <v>0</v>
      </c>
      <c r="BR190" s="239">
        <f ca="1">-OFFSET(BR163,0,VLOOKUP($B190,Settings!$AB:$AK,10,0))*(1+Inputs!$IU$26)</f>
        <v>0</v>
      </c>
      <c r="BS190" s="239">
        <f ca="1">-OFFSET(BS163,0,VLOOKUP($B190,Settings!$AB:$AK,10,0))*(1+Inputs!$IU$26)</f>
        <v>0</v>
      </c>
      <c r="BT190" s="239">
        <f ca="1">-OFFSET(BT163,0,VLOOKUP($B190,Settings!$AB:$AK,10,0))*(1+Inputs!$IU$26)</f>
        <v>0</v>
      </c>
      <c r="BU190" s="239">
        <f ca="1">-OFFSET(BU163,0,VLOOKUP($B190,Settings!$AB:$AK,10,0))*(1+Inputs!$IU$26)</f>
        <v>0</v>
      </c>
      <c r="BV190" s="239">
        <f ca="1">-OFFSET(BV163,0,VLOOKUP($B190,Settings!$AB:$AK,10,0))*(1+Inputs!$IU$26)</f>
        <v>0</v>
      </c>
      <c r="BW190" s="239">
        <f ca="1">-OFFSET(BW163,0,VLOOKUP($B190,Settings!$AB:$AK,10,0))*(1+Inputs!$IU$26)</f>
        <v>0</v>
      </c>
      <c r="BX190" s="239">
        <f ca="1">-OFFSET(BX163,0,VLOOKUP($B190,Settings!$AB:$AK,10,0))*(1+Inputs!$IU$26)</f>
        <v>0</v>
      </c>
      <c r="BY190" s="239">
        <f ca="1">-OFFSET(BY163,0,VLOOKUP($B190,Settings!$AB:$AK,10,0))*(1+Inputs!$IU$26)</f>
        <v>0</v>
      </c>
      <c r="BZ190" s="239">
        <f ca="1">-OFFSET(BZ163,0,VLOOKUP($B190,Settings!$AB:$AK,10,0))*(1+Inputs!$IU$26)</f>
        <v>0</v>
      </c>
      <c r="CA190" s="239">
        <f ca="1">-OFFSET(CA163,0,VLOOKUP($B190,Settings!$AB:$AK,10,0))*(1+Inputs!$IU$26)</f>
        <v>0</v>
      </c>
      <c r="CB190" s="239">
        <f ca="1">-OFFSET(CB163,0,VLOOKUP($B190,Settings!$AB:$AK,10,0))*(1+Inputs!$IU$26)</f>
        <v>0</v>
      </c>
      <c r="CC190" s="239">
        <f ca="1">-OFFSET(CC163,0,VLOOKUP($B190,Settings!$AB:$AK,10,0))*(1+Inputs!$IU$26)</f>
        <v>0</v>
      </c>
      <c r="CD190" s="239">
        <f ca="1">-OFFSET(CD163,0,VLOOKUP($B190,Settings!$AB:$AK,10,0))*(1+Inputs!$IU$26)</f>
        <v>0</v>
      </c>
      <c r="CE190" s="239">
        <f ca="1">-OFFSET(CE163,0,VLOOKUP($B190,Settings!$AB:$AK,10,0))*(1+Inputs!$IU$26)</f>
        <v>0</v>
      </c>
      <c r="CF190" s="239">
        <f ca="1">-OFFSET(CF163,0,VLOOKUP($B190,Settings!$AB:$AK,10,0))*(1+Inputs!$IU$26)</f>
        <v>0</v>
      </c>
      <c r="CG190" s="239">
        <f ca="1">-OFFSET(CG163,0,VLOOKUP($B190,Settings!$AB:$AK,10,0))*(1+Inputs!$IU$26)</f>
        <v>0</v>
      </c>
      <c r="CH190" s="239">
        <f ca="1">-OFFSET(CH163,0,VLOOKUP($B190,Settings!$AB:$AK,10,0))*(1+Inputs!$IU$26)</f>
        <v>0</v>
      </c>
      <c r="CI190" s="239">
        <f ca="1">-OFFSET(CI163,0,VLOOKUP($B190,Settings!$AB:$AK,10,0))*(1+Inputs!$IU$26)</f>
        <v>0</v>
      </c>
      <c r="CJ190" s="239">
        <f ca="1">-OFFSET(CJ163,0,VLOOKUP($B190,Settings!$AB:$AK,10,0))*(1+Inputs!$IU$26)</f>
        <v>0</v>
      </c>
      <c r="CK190" s="239">
        <f ca="1">-OFFSET(CK163,0,VLOOKUP($B190,Settings!$AB:$AK,10,0))*(1+Inputs!$IU$26)</f>
        <v>0</v>
      </c>
      <c r="CL190" s="239">
        <f ca="1">-OFFSET(CL163,0,VLOOKUP($B190,Settings!$AB:$AK,10,0))*(1+Inputs!$IU$26)</f>
        <v>0</v>
      </c>
      <c r="CM190" s="239">
        <f ca="1">-OFFSET(CM163,0,VLOOKUP($B190,Settings!$AB:$AK,10,0))*(1+Inputs!$IU$26)</f>
        <v>0</v>
      </c>
    </row>
    <row r="191" spans="2:91" s="84" customFormat="1" hidden="1" x14ac:dyDescent="0.2">
      <c r="B191" s="242">
        <f>Inputs!FH29</f>
        <v>0</v>
      </c>
      <c r="C191" s="240" t="str">
        <f>Inputs!$J$16</f>
        <v>EUR</v>
      </c>
      <c r="D191" s="240" t="s">
        <v>19</v>
      </c>
      <c r="E191" s="85">
        <f t="shared" ca="1" si="159"/>
        <v>0</v>
      </c>
      <c r="F191" s="85">
        <f t="shared" ca="1" si="159"/>
        <v>0</v>
      </c>
      <c r="G191" s="85">
        <f t="shared" ca="1" si="159"/>
        <v>0</v>
      </c>
      <c r="H191" s="85">
        <f t="shared" ca="1" si="159"/>
        <v>0</v>
      </c>
      <c r="I191" s="85">
        <f t="shared" ca="1" si="159"/>
        <v>0</v>
      </c>
      <c r="J191" s="85"/>
      <c r="K191" s="85">
        <f t="shared" ca="1" si="160"/>
        <v>0</v>
      </c>
      <c r="L191" s="85">
        <f t="shared" ca="1" si="160"/>
        <v>0</v>
      </c>
      <c r="M191" s="85">
        <f t="shared" ca="1" si="160"/>
        <v>0</v>
      </c>
      <c r="N191" s="85">
        <f t="shared" ca="1" si="160"/>
        <v>0</v>
      </c>
      <c r="O191" s="85">
        <f t="shared" ca="1" si="160"/>
        <v>0</v>
      </c>
      <c r="P191" s="85">
        <f t="shared" ca="1" si="160"/>
        <v>0</v>
      </c>
      <c r="Q191" s="85">
        <f t="shared" ca="1" si="160"/>
        <v>0</v>
      </c>
      <c r="R191" s="85">
        <f t="shared" ca="1" si="160"/>
        <v>0</v>
      </c>
      <c r="S191" s="85">
        <f t="shared" ca="1" si="160"/>
        <v>0</v>
      </c>
      <c r="T191" s="85">
        <f t="shared" ca="1" si="160"/>
        <v>0</v>
      </c>
      <c r="U191" s="85">
        <f t="shared" ca="1" si="161"/>
        <v>0</v>
      </c>
      <c r="V191" s="85">
        <f t="shared" ca="1" si="161"/>
        <v>0</v>
      </c>
      <c r="W191" s="85">
        <f t="shared" ca="1" si="161"/>
        <v>0</v>
      </c>
      <c r="X191" s="85">
        <f t="shared" ca="1" si="161"/>
        <v>0</v>
      </c>
      <c r="Y191" s="85">
        <f t="shared" ca="1" si="161"/>
        <v>0</v>
      </c>
      <c r="Z191" s="85">
        <f t="shared" ca="1" si="161"/>
        <v>0</v>
      </c>
      <c r="AA191" s="85">
        <f t="shared" ca="1" si="161"/>
        <v>0</v>
      </c>
      <c r="AB191" s="85">
        <f t="shared" ca="1" si="161"/>
        <v>0</v>
      </c>
      <c r="AC191" s="85">
        <f t="shared" ca="1" si="161"/>
        <v>0</v>
      </c>
      <c r="AD191" s="85">
        <f t="shared" ca="1" si="161"/>
        <v>0</v>
      </c>
      <c r="AE191" s="85"/>
      <c r="AF191" s="239">
        <f ca="1">-OFFSET(AF164,0,VLOOKUP($B191,Settings!$AB:$AK,10,0))*(1+Inputs!$IU$26)</f>
        <v>0</v>
      </c>
      <c r="AG191" s="239">
        <f ca="1">-OFFSET(AG164,0,VLOOKUP($B191,Settings!$AB:$AK,10,0))*(1+Inputs!$IU$26)</f>
        <v>0</v>
      </c>
      <c r="AH191" s="239">
        <f ca="1">-OFFSET(AH164,0,VLOOKUP($B191,Settings!$AB:$AK,10,0))*(1+Inputs!$IU$26)</f>
        <v>0</v>
      </c>
      <c r="AI191" s="239">
        <f ca="1">-OFFSET(AI164,0,VLOOKUP($B191,Settings!$AB:$AK,10,0))*(1+Inputs!$IU$26)</f>
        <v>0</v>
      </c>
      <c r="AJ191" s="239">
        <f ca="1">-OFFSET(AJ164,0,VLOOKUP($B191,Settings!$AB:$AK,10,0))*(1+Inputs!$IU$26)</f>
        <v>0</v>
      </c>
      <c r="AK191" s="239">
        <f ca="1">-OFFSET(AK164,0,VLOOKUP($B191,Settings!$AB:$AK,10,0))*(1+Inputs!$IU$26)</f>
        <v>0</v>
      </c>
      <c r="AL191" s="239">
        <f ca="1">-OFFSET(AL164,0,VLOOKUP($B191,Settings!$AB:$AK,10,0))*(1+Inputs!$IU$26)</f>
        <v>0</v>
      </c>
      <c r="AM191" s="239">
        <f ca="1">-OFFSET(AM164,0,VLOOKUP($B191,Settings!$AB:$AK,10,0))*(1+Inputs!$IU$26)</f>
        <v>0</v>
      </c>
      <c r="AN191" s="239">
        <f ca="1">-OFFSET(AN164,0,VLOOKUP($B191,Settings!$AB:$AK,10,0))*(1+Inputs!$IU$26)</f>
        <v>0</v>
      </c>
      <c r="AO191" s="239">
        <f ca="1">-OFFSET(AO164,0,VLOOKUP($B191,Settings!$AB:$AK,10,0))*(1+Inputs!$IU$26)</f>
        <v>0</v>
      </c>
      <c r="AP191" s="239">
        <f ca="1">-OFFSET(AP164,0,VLOOKUP($B191,Settings!$AB:$AK,10,0))*(1+Inputs!$IU$26)</f>
        <v>0</v>
      </c>
      <c r="AQ191" s="239">
        <f ca="1">-OFFSET(AQ164,0,VLOOKUP($B191,Settings!$AB:$AK,10,0))*(1+Inputs!$IU$26)</f>
        <v>0</v>
      </c>
      <c r="AR191" s="239">
        <f ca="1">-OFFSET(AR164,0,VLOOKUP($B191,Settings!$AB:$AK,10,0))*(1+Inputs!$IU$26)</f>
        <v>0</v>
      </c>
      <c r="AS191" s="239">
        <f ca="1">-OFFSET(AS164,0,VLOOKUP($B191,Settings!$AB:$AK,10,0))*(1+Inputs!$IU$26)</f>
        <v>0</v>
      </c>
      <c r="AT191" s="239">
        <f ca="1">-OFFSET(AT164,0,VLOOKUP($B191,Settings!$AB:$AK,10,0))*(1+Inputs!$IU$26)</f>
        <v>0</v>
      </c>
      <c r="AU191" s="239">
        <f ca="1">-OFFSET(AU164,0,VLOOKUP($B191,Settings!$AB:$AK,10,0))*(1+Inputs!$IU$26)</f>
        <v>0</v>
      </c>
      <c r="AV191" s="239">
        <f ca="1">-OFFSET(AV164,0,VLOOKUP($B191,Settings!$AB:$AK,10,0))*(1+Inputs!$IU$26)</f>
        <v>0</v>
      </c>
      <c r="AW191" s="239">
        <f ca="1">-OFFSET(AW164,0,VLOOKUP($B191,Settings!$AB:$AK,10,0))*(1+Inputs!$IU$26)</f>
        <v>0</v>
      </c>
      <c r="AX191" s="239">
        <f ca="1">-OFFSET(AX164,0,VLOOKUP($B191,Settings!$AB:$AK,10,0))*(1+Inputs!$IU$26)</f>
        <v>0</v>
      </c>
      <c r="AY191" s="239">
        <f ca="1">-OFFSET(AY164,0,VLOOKUP($B191,Settings!$AB:$AK,10,0))*(1+Inputs!$IU$26)</f>
        <v>0</v>
      </c>
      <c r="AZ191" s="239">
        <f ca="1">-OFFSET(AZ164,0,VLOOKUP($B191,Settings!$AB:$AK,10,0))*(1+Inputs!$IU$26)</f>
        <v>0</v>
      </c>
      <c r="BA191" s="239">
        <f ca="1">-OFFSET(BA164,0,VLOOKUP($B191,Settings!$AB:$AK,10,0))*(1+Inputs!$IU$26)</f>
        <v>0</v>
      </c>
      <c r="BB191" s="239">
        <f ca="1">-OFFSET(BB164,0,VLOOKUP($B191,Settings!$AB:$AK,10,0))*(1+Inputs!$IU$26)</f>
        <v>0</v>
      </c>
      <c r="BC191" s="239">
        <f ca="1">-OFFSET(BC164,0,VLOOKUP($B191,Settings!$AB:$AK,10,0))*(1+Inputs!$IU$26)</f>
        <v>0</v>
      </c>
      <c r="BD191" s="239">
        <f ca="1">-OFFSET(BD164,0,VLOOKUP($B191,Settings!$AB:$AK,10,0))*(1+Inputs!$IU$26)</f>
        <v>0</v>
      </c>
      <c r="BE191" s="239">
        <f ca="1">-OFFSET(BE164,0,VLOOKUP($B191,Settings!$AB:$AK,10,0))*(1+Inputs!$IU$26)</f>
        <v>0</v>
      </c>
      <c r="BF191" s="239">
        <f ca="1">-OFFSET(BF164,0,VLOOKUP($B191,Settings!$AB:$AK,10,0))*(1+Inputs!$IU$26)</f>
        <v>0</v>
      </c>
      <c r="BG191" s="239">
        <f ca="1">-OFFSET(BG164,0,VLOOKUP($B191,Settings!$AB:$AK,10,0))*(1+Inputs!$IU$26)</f>
        <v>0</v>
      </c>
      <c r="BH191" s="239">
        <f ca="1">-OFFSET(BH164,0,VLOOKUP($B191,Settings!$AB:$AK,10,0))*(1+Inputs!$IU$26)</f>
        <v>0</v>
      </c>
      <c r="BI191" s="239">
        <f ca="1">-OFFSET(BI164,0,VLOOKUP($B191,Settings!$AB:$AK,10,0))*(1+Inputs!$IU$26)</f>
        <v>0</v>
      </c>
      <c r="BJ191" s="239">
        <f ca="1">-OFFSET(BJ164,0,VLOOKUP($B191,Settings!$AB:$AK,10,0))*(1+Inputs!$IU$26)</f>
        <v>0</v>
      </c>
      <c r="BK191" s="239">
        <f ca="1">-OFFSET(BK164,0,VLOOKUP($B191,Settings!$AB:$AK,10,0))*(1+Inputs!$IU$26)</f>
        <v>0</v>
      </c>
      <c r="BL191" s="239">
        <f ca="1">-OFFSET(BL164,0,VLOOKUP($B191,Settings!$AB:$AK,10,0))*(1+Inputs!$IU$26)</f>
        <v>0</v>
      </c>
      <c r="BM191" s="239">
        <f ca="1">-OFFSET(BM164,0,VLOOKUP($B191,Settings!$AB:$AK,10,0))*(1+Inputs!$IU$26)</f>
        <v>0</v>
      </c>
      <c r="BN191" s="239">
        <f ca="1">-OFFSET(BN164,0,VLOOKUP($B191,Settings!$AB:$AK,10,0))*(1+Inputs!$IU$26)</f>
        <v>0</v>
      </c>
      <c r="BO191" s="239">
        <f ca="1">-OFFSET(BO164,0,VLOOKUP($B191,Settings!$AB:$AK,10,0))*(1+Inputs!$IU$26)</f>
        <v>0</v>
      </c>
      <c r="BP191" s="239">
        <f ca="1">-OFFSET(BP164,0,VLOOKUP($B191,Settings!$AB:$AK,10,0))*(1+Inputs!$IU$26)</f>
        <v>0</v>
      </c>
      <c r="BQ191" s="239">
        <f ca="1">-OFFSET(BQ164,0,VLOOKUP($B191,Settings!$AB:$AK,10,0))*(1+Inputs!$IU$26)</f>
        <v>0</v>
      </c>
      <c r="BR191" s="239">
        <f ca="1">-OFFSET(BR164,0,VLOOKUP($B191,Settings!$AB:$AK,10,0))*(1+Inputs!$IU$26)</f>
        <v>0</v>
      </c>
      <c r="BS191" s="239">
        <f ca="1">-OFFSET(BS164,0,VLOOKUP($B191,Settings!$AB:$AK,10,0))*(1+Inputs!$IU$26)</f>
        <v>0</v>
      </c>
      <c r="BT191" s="239">
        <f ca="1">-OFFSET(BT164,0,VLOOKUP($B191,Settings!$AB:$AK,10,0))*(1+Inputs!$IU$26)</f>
        <v>0</v>
      </c>
      <c r="BU191" s="239">
        <f ca="1">-OFFSET(BU164,0,VLOOKUP($B191,Settings!$AB:$AK,10,0))*(1+Inputs!$IU$26)</f>
        <v>0</v>
      </c>
      <c r="BV191" s="239">
        <f ca="1">-OFFSET(BV164,0,VLOOKUP($B191,Settings!$AB:$AK,10,0))*(1+Inputs!$IU$26)</f>
        <v>0</v>
      </c>
      <c r="BW191" s="239">
        <f ca="1">-OFFSET(BW164,0,VLOOKUP($B191,Settings!$AB:$AK,10,0))*(1+Inputs!$IU$26)</f>
        <v>0</v>
      </c>
      <c r="BX191" s="239">
        <f ca="1">-OFFSET(BX164,0,VLOOKUP($B191,Settings!$AB:$AK,10,0))*(1+Inputs!$IU$26)</f>
        <v>0</v>
      </c>
      <c r="BY191" s="239">
        <f ca="1">-OFFSET(BY164,0,VLOOKUP($B191,Settings!$AB:$AK,10,0))*(1+Inputs!$IU$26)</f>
        <v>0</v>
      </c>
      <c r="BZ191" s="239">
        <f ca="1">-OFFSET(BZ164,0,VLOOKUP($B191,Settings!$AB:$AK,10,0))*(1+Inputs!$IU$26)</f>
        <v>0</v>
      </c>
      <c r="CA191" s="239">
        <f ca="1">-OFFSET(CA164,0,VLOOKUP($B191,Settings!$AB:$AK,10,0))*(1+Inputs!$IU$26)</f>
        <v>0</v>
      </c>
      <c r="CB191" s="239">
        <f ca="1">-OFFSET(CB164,0,VLOOKUP($B191,Settings!$AB:$AK,10,0))*(1+Inputs!$IU$26)</f>
        <v>0</v>
      </c>
      <c r="CC191" s="239">
        <f ca="1">-OFFSET(CC164,0,VLOOKUP($B191,Settings!$AB:$AK,10,0))*(1+Inputs!$IU$26)</f>
        <v>0</v>
      </c>
      <c r="CD191" s="239">
        <f ca="1">-OFFSET(CD164,0,VLOOKUP($B191,Settings!$AB:$AK,10,0))*(1+Inputs!$IU$26)</f>
        <v>0</v>
      </c>
      <c r="CE191" s="239">
        <f ca="1">-OFFSET(CE164,0,VLOOKUP($B191,Settings!$AB:$AK,10,0))*(1+Inputs!$IU$26)</f>
        <v>0</v>
      </c>
      <c r="CF191" s="239">
        <f ca="1">-OFFSET(CF164,0,VLOOKUP($B191,Settings!$AB:$AK,10,0))*(1+Inputs!$IU$26)</f>
        <v>0</v>
      </c>
      <c r="CG191" s="239">
        <f ca="1">-OFFSET(CG164,0,VLOOKUP($B191,Settings!$AB:$AK,10,0))*(1+Inputs!$IU$26)</f>
        <v>0</v>
      </c>
      <c r="CH191" s="239">
        <f ca="1">-OFFSET(CH164,0,VLOOKUP($B191,Settings!$AB:$AK,10,0))*(1+Inputs!$IU$26)</f>
        <v>0</v>
      </c>
      <c r="CI191" s="239">
        <f ca="1">-OFFSET(CI164,0,VLOOKUP($B191,Settings!$AB:$AK,10,0))*(1+Inputs!$IU$26)</f>
        <v>0</v>
      </c>
      <c r="CJ191" s="239">
        <f ca="1">-OFFSET(CJ164,0,VLOOKUP($B191,Settings!$AB:$AK,10,0))*(1+Inputs!$IU$26)</f>
        <v>0</v>
      </c>
      <c r="CK191" s="239">
        <f ca="1">-OFFSET(CK164,0,VLOOKUP($B191,Settings!$AB:$AK,10,0))*(1+Inputs!$IU$26)</f>
        <v>0</v>
      </c>
      <c r="CL191" s="239">
        <f ca="1">-OFFSET(CL164,0,VLOOKUP($B191,Settings!$AB:$AK,10,0))*(1+Inputs!$IU$26)</f>
        <v>0</v>
      </c>
      <c r="CM191" s="239">
        <f ca="1">-OFFSET(CM164,0,VLOOKUP($B191,Settings!$AB:$AK,10,0))*(1+Inputs!$IU$26)</f>
        <v>0</v>
      </c>
    </row>
    <row r="192" spans="2:91" s="84" customFormat="1" hidden="1" x14ac:dyDescent="0.2">
      <c r="B192" s="242">
        <f>Inputs!FH30</f>
        <v>0</v>
      </c>
      <c r="C192" s="240" t="str">
        <f>Inputs!$J$16</f>
        <v>EUR</v>
      </c>
      <c r="D192" s="240" t="s">
        <v>19</v>
      </c>
      <c r="E192" s="85">
        <f t="shared" ca="1" si="159"/>
        <v>0</v>
      </c>
      <c r="F192" s="85">
        <f t="shared" ca="1" si="159"/>
        <v>0</v>
      </c>
      <c r="G192" s="85">
        <f t="shared" ca="1" si="159"/>
        <v>0</v>
      </c>
      <c r="H192" s="85">
        <f t="shared" ca="1" si="159"/>
        <v>0</v>
      </c>
      <c r="I192" s="85">
        <f t="shared" ca="1" si="159"/>
        <v>0</v>
      </c>
      <c r="J192" s="85"/>
      <c r="K192" s="85">
        <f t="shared" ca="1" si="160"/>
        <v>0</v>
      </c>
      <c r="L192" s="85">
        <f t="shared" ca="1" si="160"/>
        <v>0</v>
      </c>
      <c r="M192" s="85">
        <f t="shared" ca="1" si="160"/>
        <v>0</v>
      </c>
      <c r="N192" s="85">
        <f t="shared" ca="1" si="160"/>
        <v>0</v>
      </c>
      <c r="O192" s="85">
        <f t="shared" ca="1" si="160"/>
        <v>0</v>
      </c>
      <c r="P192" s="85">
        <f t="shared" ca="1" si="160"/>
        <v>0</v>
      </c>
      <c r="Q192" s="85">
        <f t="shared" ca="1" si="160"/>
        <v>0</v>
      </c>
      <c r="R192" s="85">
        <f t="shared" ca="1" si="160"/>
        <v>0</v>
      </c>
      <c r="S192" s="85">
        <f t="shared" ca="1" si="160"/>
        <v>0</v>
      </c>
      <c r="T192" s="85">
        <f t="shared" ca="1" si="160"/>
        <v>0</v>
      </c>
      <c r="U192" s="85">
        <f t="shared" ca="1" si="161"/>
        <v>0</v>
      </c>
      <c r="V192" s="85">
        <f t="shared" ca="1" si="161"/>
        <v>0</v>
      </c>
      <c r="W192" s="85">
        <f t="shared" ca="1" si="161"/>
        <v>0</v>
      </c>
      <c r="X192" s="85">
        <f t="shared" ca="1" si="161"/>
        <v>0</v>
      </c>
      <c r="Y192" s="85">
        <f t="shared" ca="1" si="161"/>
        <v>0</v>
      </c>
      <c r="Z192" s="85">
        <f t="shared" ca="1" si="161"/>
        <v>0</v>
      </c>
      <c r="AA192" s="85">
        <f t="shared" ca="1" si="161"/>
        <v>0</v>
      </c>
      <c r="AB192" s="85">
        <f t="shared" ca="1" si="161"/>
        <v>0</v>
      </c>
      <c r="AC192" s="85">
        <f t="shared" ca="1" si="161"/>
        <v>0</v>
      </c>
      <c r="AD192" s="85">
        <f t="shared" ca="1" si="161"/>
        <v>0</v>
      </c>
      <c r="AE192" s="85"/>
      <c r="AF192" s="239">
        <f ca="1">-OFFSET(AF165,0,VLOOKUP($B192,Settings!$AB:$AK,10,0))*(1+Inputs!$IU$26)</f>
        <v>0</v>
      </c>
      <c r="AG192" s="239">
        <f ca="1">-OFFSET(AG165,0,VLOOKUP($B192,Settings!$AB:$AK,10,0))*(1+Inputs!$IU$26)</f>
        <v>0</v>
      </c>
      <c r="AH192" s="239">
        <f ca="1">-OFFSET(AH165,0,VLOOKUP($B192,Settings!$AB:$AK,10,0))*(1+Inputs!$IU$26)</f>
        <v>0</v>
      </c>
      <c r="AI192" s="239">
        <f ca="1">-OFFSET(AI165,0,VLOOKUP($B192,Settings!$AB:$AK,10,0))*(1+Inputs!$IU$26)</f>
        <v>0</v>
      </c>
      <c r="AJ192" s="239">
        <f ca="1">-OFFSET(AJ165,0,VLOOKUP($B192,Settings!$AB:$AK,10,0))*(1+Inputs!$IU$26)</f>
        <v>0</v>
      </c>
      <c r="AK192" s="239">
        <f ca="1">-OFFSET(AK165,0,VLOOKUP($B192,Settings!$AB:$AK,10,0))*(1+Inputs!$IU$26)</f>
        <v>0</v>
      </c>
      <c r="AL192" s="239">
        <f ca="1">-OFFSET(AL165,0,VLOOKUP($B192,Settings!$AB:$AK,10,0))*(1+Inputs!$IU$26)</f>
        <v>0</v>
      </c>
      <c r="AM192" s="239">
        <f ca="1">-OFFSET(AM165,0,VLOOKUP($B192,Settings!$AB:$AK,10,0))*(1+Inputs!$IU$26)</f>
        <v>0</v>
      </c>
      <c r="AN192" s="239">
        <f ca="1">-OFFSET(AN165,0,VLOOKUP($B192,Settings!$AB:$AK,10,0))*(1+Inputs!$IU$26)</f>
        <v>0</v>
      </c>
      <c r="AO192" s="239">
        <f ca="1">-OFFSET(AO165,0,VLOOKUP($B192,Settings!$AB:$AK,10,0))*(1+Inputs!$IU$26)</f>
        <v>0</v>
      </c>
      <c r="AP192" s="239">
        <f ca="1">-OFFSET(AP165,0,VLOOKUP($B192,Settings!$AB:$AK,10,0))*(1+Inputs!$IU$26)</f>
        <v>0</v>
      </c>
      <c r="AQ192" s="239">
        <f ca="1">-OFFSET(AQ165,0,VLOOKUP($B192,Settings!$AB:$AK,10,0))*(1+Inputs!$IU$26)</f>
        <v>0</v>
      </c>
      <c r="AR192" s="239">
        <f ca="1">-OFFSET(AR165,0,VLOOKUP($B192,Settings!$AB:$AK,10,0))*(1+Inputs!$IU$26)</f>
        <v>0</v>
      </c>
      <c r="AS192" s="239">
        <f ca="1">-OFFSET(AS165,0,VLOOKUP($B192,Settings!$AB:$AK,10,0))*(1+Inputs!$IU$26)</f>
        <v>0</v>
      </c>
      <c r="AT192" s="239">
        <f ca="1">-OFFSET(AT165,0,VLOOKUP($B192,Settings!$AB:$AK,10,0))*(1+Inputs!$IU$26)</f>
        <v>0</v>
      </c>
      <c r="AU192" s="239">
        <f ca="1">-OFFSET(AU165,0,VLOOKUP($B192,Settings!$AB:$AK,10,0))*(1+Inputs!$IU$26)</f>
        <v>0</v>
      </c>
      <c r="AV192" s="239">
        <f ca="1">-OFFSET(AV165,0,VLOOKUP($B192,Settings!$AB:$AK,10,0))*(1+Inputs!$IU$26)</f>
        <v>0</v>
      </c>
      <c r="AW192" s="239">
        <f ca="1">-OFFSET(AW165,0,VLOOKUP($B192,Settings!$AB:$AK,10,0))*(1+Inputs!$IU$26)</f>
        <v>0</v>
      </c>
      <c r="AX192" s="239">
        <f ca="1">-OFFSET(AX165,0,VLOOKUP($B192,Settings!$AB:$AK,10,0))*(1+Inputs!$IU$26)</f>
        <v>0</v>
      </c>
      <c r="AY192" s="239">
        <f ca="1">-OFFSET(AY165,0,VLOOKUP($B192,Settings!$AB:$AK,10,0))*(1+Inputs!$IU$26)</f>
        <v>0</v>
      </c>
      <c r="AZ192" s="239">
        <f ca="1">-OFFSET(AZ165,0,VLOOKUP($B192,Settings!$AB:$AK,10,0))*(1+Inputs!$IU$26)</f>
        <v>0</v>
      </c>
      <c r="BA192" s="239">
        <f ca="1">-OFFSET(BA165,0,VLOOKUP($B192,Settings!$AB:$AK,10,0))*(1+Inputs!$IU$26)</f>
        <v>0</v>
      </c>
      <c r="BB192" s="239">
        <f ca="1">-OFFSET(BB165,0,VLOOKUP($B192,Settings!$AB:$AK,10,0))*(1+Inputs!$IU$26)</f>
        <v>0</v>
      </c>
      <c r="BC192" s="239">
        <f ca="1">-OFFSET(BC165,0,VLOOKUP($B192,Settings!$AB:$AK,10,0))*(1+Inputs!$IU$26)</f>
        <v>0</v>
      </c>
      <c r="BD192" s="239">
        <f ca="1">-OFFSET(BD165,0,VLOOKUP($B192,Settings!$AB:$AK,10,0))*(1+Inputs!$IU$26)</f>
        <v>0</v>
      </c>
      <c r="BE192" s="239">
        <f ca="1">-OFFSET(BE165,0,VLOOKUP($B192,Settings!$AB:$AK,10,0))*(1+Inputs!$IU$26)</f>
        <v>0</v>
      </c>
      <c r="BF192" s="239">
        <f ca="1">-OFFSET(BF165,0,VLOOKUP($B192,Settings!$AB:$AK,10,0))*(1+Inputs!$IU$26)</f>
        <v>0</v>
      </c>
      <c r="BG192" s="239">
        <f ca="1">-OFFSET(BG165,0,VLOOKUP($B192,Settings!$AB:$AK,10,0))*(1+Inputs!$IU$26)</f>
        <v>0</v>
      </c>
      <c r="BH192" s="239">
        <f ca="1">-OFFSET(BH165,0,VLOOKUP($B192,Settings!$AB:$AK,10,0))*(1+Inputs!$IU$26)</f>
        <v>0</v>
      </c>
      <c r="BI192" s="239">
        <f ca="1">-OFFSET(BI165,0,VLOOKUP($B192,Settings!$AB:$AK,10,0))*(1+Inputs!$IU$26)</f>
        <v>0</v>
      </c>
      <c r="BJ192" s="239">
        <f ca="1">-OFFSET(BJ165,0,VLOOKUP($B192,Settings!$AB:$AK,10,0))*(1+Inputs!$IU$26)</f>
        <v>0</v>
      </c>
      <c r="BK192" s="239">
        <f ca="1">-OFFSET(BK165,0,VLOOKUP($B192,Settings!$AB:$AK,10,0))*(1+Inputs!$IU$26)</f>
        <v>0</v>
      </c>
      <c r="BL192" s="239">
        <f ca="1">-OFFSET(BL165,0,VLOOKUP($B192,Settings!$AB:$AK,10,0))*(1+Inputs!$IU$26)</f>
        <v>0</v>
      </c>
      <c r="BM192" s="239">
        <f ca="1">-OFFSET(BM165,0,VLOOKUP($B192,Settings!$AB:$AK,10,0))*(1+Inputs!$IU$26)</f>
        <v>0</v>
      </c>
      <c r="BN192" s="239">
        <f ca="1">-OFFSET(BN165,0,VLOOKUP($B192,Settings!$AB:$AK,10,0))*(1+Inputs!$IU$26)</f>
        <v>0</v>
      </c>
      <c r="BO192" s="239">
        <f ca="1">-OFFSET(BO165,0,VLOOKUP($B192,Settings!$AB:$AK,10,0))*(1+Inputs!$IU$26)</f>
        <v>0</v>
      </c>
      <c r="BP192" s="239">
        <f ca="1">-OFFSET(BP165,0,VLOOKUP($B192,Settings!$AB:$AK,10,0))*(1+Inputs!$IU$26)</f>
        <v>0</v>
      </c>
      <c r="BQ192" s="239">
        <f ca="1">-OFFSET(BQ165,0,VLOOKUP($B192,Settings!$AB:$AK,10,0))*(1+Inputs!$IU$26)</f>
        <v>0</v>
      </c>
      <c r="BR192" s="239">
        <f ca="1">-OFFSET(BR165,0,VLOOKUP($B192,Settings!$AB:$AK,10,0))*(1+Inputs!$IU$26)</f>
        <v>0</v>
      </c>
      <c r="BS192" s="239">
        <f ca="1">-OFFSET(BS165,0,VLOOKUP($B192,Settings!$AB:$AK,10,0))*(1+Inputs!$IU$26)</f>
        <v>0</v>
      </c>
      <c r="BT192" s="239">
        <f ca="1">-OFFSET(BT165,0,VLOOKUP($B192,Settings!$AB:$AK,10,0))*(1+Inputs!$IU$26)</f>
        <v>0</v>
      </c>
      <c r="BU192" s="239">
        <f ca="1">-OFFSET(BU165,0,VLOOKUP($B192,Settings!$AB:$AK,10,0))*(1+Inputs!$IU$26)</f>
        <v>0</v>
      </c>
      <c r="BV192" s="239">
        <f ca="1">-OFFSET(BV165,0,VLOOKUP($B192,Settings!$AB:$AK,10,0))*(1+Inputs!$IU$26)</f>
        <v>0</v>
      </c>
      <c r="BW192" s="239">
        <f ca="1">-OFFSET(BW165,0,VLOOKUP($B192,Settings!$AB:$AK,10,0))*(1+Inputs!$IU$26)</f>
        <v>0</v>
      </c>
      <c r="BX192" s="239">
        <f ca="1">-OFFSET(BX165,0,VLOOKUP($B192,Settings!$AB:$AK,10,0))*(1+Inputs!$IU$26)</f>
        <v>0</v>
      </c>
      <c r="BY192" s="239">
        <f ca="1">-OFFSET(BY165,0,VLOOKUP($B192,Settings!$AB:$AK,10,0))*(1+Inputs!$IU$26)</f>
        <v>0</v>
      </c>
      <c r="BZ192" s="239">
        <f ca="1">-OFFSET(BZ165,0,VLOOKUP($B192,Settings!$AB:$AK,10,0))*(1+Inputs!$IU$26)</f>
        <v>0</v>
      </c>
      <c r="CA192" s="239">
        <f ca="1">-OFFSET(CA165,0,VLOOKUP($B192,Settings!$AB:$AK,10,0))*(1+Inputs!$IU$26)</f>
        <v>0</v>
      </c>
      <c r="CB192" s="239">
        <f ca="1">-OFFSET(CB165,0,VLOOKUP($B192,Settings!$AB:$AK,10,0))*(1+Inputs!$IU$26)</f>
        <v>0</v>
      </c>
      <c r="CC192" s="239">
        <f ca="1">-OFFSET(CC165,0,VLOOKUP($B192,Settings!$AB:$AK,10,0))*(1+Inputs!$IU$26)</f>
        <v>0</v>
      </c>
      <c r="CD192" s="239">
        <f ca="1">-OFFSET(CD165,0,VLOOKUP($B192,Settings!$AB:$AK,10,0))*(1+Inputs!$IU$26)</f>
        <v>0</v>
      </c>
      <c r="CE192" s="239">
        <f ca="1">-OFFSET(CE165,0,VLOOKUP($B192,Settings!$AB:$AK,10,0))*(1+Inputs!$IU$26)</f>
        <v>0</v>
      </c>
      <c r="CF192" s="239">
        <f ca="1">-OFFSET(CF165,0,VLOOKUP($B192,Settings!$AB:$AK,10,0))*(1+Inputs!$IU$26)</f>
        <v>0</v>
      </c>
      <c r="CG192" s="239">
        <f ca="1">-OFFSET(CG165,0,VLOOKUP($B192,Settings!$AB:$AK,10,0))*(1+Inputs!$IU$26)</f>
        <v>0</v>
      </c>
      <c r="CH192" s="239">
        <f ca="1">-OFFSET(CH165,0,VLOOKUP($B192,Settings!$AB:$AK,10,0))*(1+Inputs!$IU$26)</f>
        <v>0</v>
      </c>
      <c r="CI192" s="239">
        <f ca="1">-OFFSET(CI165,0,VLOOKUP($B192,Settings!$AB:$AK,10,0))*(1+Inputs!$IU$26)</f>
        <v>0</v>
      </c>
      <c r="CJ192" s="239">
        <f ca="1">-OFFSET(CJ165,0,VLOOKUP($B192,Settings!$AB:$AK,10,0))*(1+Inputs!$IU$26)</f>
        <v>0</v>
      </c>
      <c r="CK192" s="239">
        <f ca="1">-OFFSET(CK165,0,VLOOKUP($B192,Settings!$AB:$AK,10,0))*(1+Inputs!$IU$26)</f>
        <v>0</v>
      </c>
      <c r="CL192" s="239">
        <f ca="1">-OFFSET(CL165,0,VLOOKUP($B192,Settings!$AB:$AK,10,0))*(1+Inputs!$IU$26)</f>
        <v>0</v>
      </c>
      <c r="CM192" s="239">
        <f ca="1">-OFFSET(CM165,0,VLOOKUP($B192,Settings!$AB:$AK,10,0))*(1+Inputs!$IU$26)</f>
        <v>0</v>
      </c>
    </row>
    <row r="193" spans="2:91" s="84" customFormat="1" hidden="1" x14ac:dyDescent="0.2">
      <c r="B193" s="242">
        <f>Inputs!FH31</f>
        <v>0</v>
      </c>
      <c r="C193" s="240" t="str">
        <f>Inputs!$J$16</f>
        <v>EUR</v>
      </c>
      <c r="D193" s="240" t="s">
        <v>19</v>
      </c>
      <c r="E193" s="85">
        <f t="shared" ca="1" si="159"/>
        <v>0</v>
      </c>
      <c r="F193" s="85">
        <f t="shared" ca="1" si="159"/>
        <v>0</v>
      </c>
      <c r="G193" s="85">
        <f t="shared" ca="1" si="159"/>
        <v>0</v>
      </c>
      <c r="H193" s="85">
        <f t="shared" ca="1" si="159"/>
        <v>0</v>
      </c>
      <c r="I193" s="85">
        <f t="shared" ca="1" si="159"/>
        <v>0</v>
      </c>
      <c r="J193" s="85"/>
      <c r="K193" s="85">
        <f t="shared" ca="1" si="160"/>
        <v>0</v>
      </c>
      <c r="L193" s="85">
        <f t="shared" ca="1" si="160"/>
        <v>0</v>
      </c>
      <c r="M193" s="85">
        <f t="shared" ca="1" si="160"/>
        <v>0</v>
      </c>
      <c r="N193" s="85">
        <f t="shared" ca="1" si="160"/>
        <v>0</v>
      </c>
      <c r="O193" s="85">
        <f t="shared" ca="1" si="160"/>
        <v>0</v>
      </c>
      <c r="P193" s="85">
        <f t="shared" ca="1" si="160"/>
        <v>0</v>
      </c>
      <c r="Q193" s="85">
        <f t="shared" ca="1" si="160"/>
        <v>0</v>
      </c>
      <c r="R193" s="85">
        <f t="shared" ca="1" si="160"/>
        <v>0</v>
      </c>
      <c r="S193" s="85">
        <f t="shared" ca="1" si="160"/>
        <v>0</v>
      </c>
      <c r="T193" s="85">
        <f t="shared" ca="1" si="160"/>
        <v>0</v>
      </c>
      <c r="U193" s="85">
        <f t="shared" ca="1" si="161"/>
        <v>0</v>
      </c>
      <c r="V193" s="85">
        <f t="shared" ca="1" si="161"/>
        <v>0</v>
      </c>
      <c r="W193" s="85">
        <f t="shared" ca="1" si="161"/>
        <v>0</v>
      </c>
      <c r="X193" s="85">
        <f t="shared" ca="1" si="161"/>
        <v>0</v>
      </c>
      <c r="Y193" s="85">
        <f t="shared" ca="1" si="161"/>
        <v>0</v>
      </c>
      <c r="Z193" s="85">
        <f t="shared" ca="1" si="161"/>
        <v>0</v>
      </c>
      <c r="AA193" s="85">
        <f t="shared" ca="1" si="161"/>
        <v>0</v>
      </c>
      <c r="AB193" s="85">
        <f t="shared" ca="1" si="161"/>
        <v>0</v>
      </c>
      <c r="AC193" s="85">
        <f t="shared" ca="1" si="161"/>
        <v>0</v>
      </c>
      <c r="AD193" s="85">
        <f t="shared" ca="1" si="161"/>
        <v>0</v>
      </c>
      <c r="AE193" s="85"/>
      <c r="AF193" s="239">
        <f ca="1">-OFFSET(AF166,0,VLOOKUP($B193,Settings!$AB:$AK,10,0))*(1+Inputs!$IU$26)</f>
        <v>0</v>
      </c>
      <c r="AG193" s="239">
        <f ca="1">-OFFSET(AG166,0,VLOOKUP($B193,Settings!$AB:$AK,10,0))*(1+Inputs!$IU$26)</f>
        <v>0</v>
      </c>
      <c r="AH193" s="239">
        <f ca="1">-OFFSET(AH166,0,VLOOKUP($B193,Settings!$AB:$AK,10,0))*(1+Inputs!$IU$26)</f>
        <v>0</v>
      </c>
      <c r="AI193" s="239">
        <f ca="1">-OFFSET(AI166,0,VLOOKUP($B193,Settings!$AB:$AK,10,0))*(1+Inputs!$IU$26)</f>
        <v>0</v>
      </c>
      <c r="AJ193" s="239">
        <f ca="1">-OFFSET(AJ166,0,VLOOKUP($B193,Settings!$AB:$AK,10,0))*(1+Inputs!$IU$26)</f>
        <v>0</v>
      </c>
      <c r="AK193" s="239">
        <f ca="1">-OFFSET(AK166,0,VLOOKUP($B193,Settings!$AB:$AK,10,0))*(1+Inputs!$IU$26)</f>
        <v>0</v>
      </c>
      <c r="AL193" s="239">
        <f ca="1">-OFFSET(AL166,0,VLOOKUP($B193,Settings!$AB:$AK,10,0))*(1+Inputs!$IU$26)</f>
        <v>0</v>
      </c>
      <c r="AM193" s="239">
        <f ca="1">-OFFSET(AM166,0,VLOOKUP($B193,Settings!$AB:$AK,10,0))*(1+Inputs!$IU$26)</f>
        <v>0</v>
      </c>
      <c r="AN193" s="239">
        <f ca="1">-OFFSET(AN166,0,VLOOKUP($B193,Settings!$AB:$AK,10,0))*(1+Inputs!$IU$26)</f>
        <v>0</v>
      </c>
      <c r="AO193" s="239">
        <f ca="1">-OFFSET(AO166,0,VLOOKUP($B193,Settings!$AB:$AK,10,0))*(1+Inputs!$IU$26)</f>
        <v>0</v>
      </c>
      <c r="AP193" s="239">
        <f ca="1">-OFFSET(AP166,0,VLOOKUP($B193,Settings!$AB:$AK,10,0))*(1+Inputs!$IU$26)</f>
        <v>0</v>
      </c>
      <c r="AQ193" s="239">
        <f ca="1">-OFFSET(AQ166,0,VLOOKUP($B193,Settings!$AB:$AK,10,0))*(1+Inputs!$IU$26)</f>
        <v>0</v>
      </c>
      <c r="AR193" s="239">
        <f ca="1">-OFFSET(AR166,0,VLOOKUP($B193,Settings!$AB:$AK,10,0))*(1+Inputs!$IU$26)</f>
        <v>0</v>
      </c>
      <c r="AS193" s="239">
        <f ca="1">-OFFSET(AS166,0,VLOOKUP($B193,Settings!$AB:$AK,10,0))*(1+Inputs!$IU$26)</f>
        <v>0</v>
      </c>
      <c r="AT193" s="239">
        <f ca="1">-OFFSET(AT166,0,VLOOKUP($B193,Settings!$AB:$AK,10,0))*(1+Inputs!$IU$26)</f>
        <v>0</v>
      </c>
      <c r="AU193" s="239">
        <f ca="1">-OFFSET(AU166,0,VLOOKUP($B193,Settings!$AB:$AK,10,0))*(1+Inputs!$IU$26)</f>
        <v>0</v>
      </c>
      <c r="AV193" s="239">
        <f ca="1">-OFFSET(AV166,0,VLOOKUP($B193,Settings!$AB:$AK,10,0))*(1+Inputs!$IU$26)</f>
        <v>0</v>
      </c>
      <c r="AW193" s="239">
        <f ca="1">-OFFSET(AW166,0,VLOOKUP($B193,Settings!$AB:$AK,10,0))*(1+Inputs!$IU$26)</f>
        <v>0</v>
      </c>
      <c r="AX193" s="239">
        <f ca="1">-OFFSET(AX166,0,VLOOKUP($B193,Settings!$AB:$AK,10,0))*(1+Inputs!$IU$26)</f>
        <v>0</v>
      </c>
      <c r="AY193" s="239">
        <f ca="1">-OFFSET(AY166,0,VLOOKUP($B193,Settings!$AB:$AK,10,0))*(1+Inputs!$IU$26)</f>
        <v>0</v>
      </c>
      <c r="AZ193" s="239">
        <f ca="1">-OFFSET(AZ166,0,VLOOKUP($B193,Settings!$AB:$AK,10,0))*(1+Inputs!$IU$26)</f>
        <v>0</v>
      </c>
      <c r="BA193" s="239">
        <f ca="1">-OFFSET(BA166,0,VLOOKUP($B193,Settings!$AB:$AK,10,0))*(1+Inputs!$IU$26)</f>
        <v>0</v>
      </c>
      <c r="BB193" s="239">
        <f ca="1">-OFFSET(BB166,0,VLOOKUP($B193,Settings!$AB:$AK,10,0))*(1+Inputs!$IU$26)</f>
        <v>0</v>
      </c>
      <c r="BC193" s="239">
        <f ca="1">-OFFSET(BC166,0,VLOOKUP($B193,Settings!$AB:$AK,10,0))*(1+Inputs!$IU$26)</f>
        <v>0</v>
      </c>
      <c r="BD193" s="239">
        <f ca="1">-OFFSET(BD166,0,VLOOKUP($B193,Settings!$AB:$AK,10,0))*(1+Inputs!$IU$26)</f>
        <v>0</v>
      </c>
      <c r="BE193" s="239">
        <f ca="1">-OFFSET(BE166,0,VLOOKUP($B193,Settings!$AB:$AK,10,0))*(1+Inputs!$IU$26)</f>
        <v>0</v>
      </c>
      <c r="BF193" s="239">
        <f ca="1">-OFFSET(BF166,0,VLOOKUP($B193,Settings!$AB:$AK,10,0))*(1+Inputs!$IU$26)</f>
        <v>0</v>
      </c>
      <c r="BG193" s="239">
        <f ca="1">-OFFSET(BG166,0,VLOOKUP($B193,Settings!$AB:$AK,10,0))*(1+Inputs!$IU$26)</f>
        <v>0</v>
      </c>
      <c r="BH193" s="239">
        <f ca="1">-OFFSET(BH166,0,VLOOKUP($B193,Settings!$AB:$AK,10,0))*(1+Inputs!$IU$26)</f>
        <v>0</v>
      </c>
      <c r="BI193" s="239">
        <f ca="1">-OFFSET(BI166,0,VLOOKUP($B193,Settings!$AB:$AK,10,0))*(1+Inputs!$IU$26)</f>
        <v>0</v>
      </c>
      <c r="BJ193" s="239">
        <f ca="1">-OFFSET(BJ166,0,VLOOKUP($B193,Settings!$AB:$AK,10,0))*(1+Inputs!$IU$26)</f>
        <v>0</v>
      </c>
      <c r="BK193" s="239">
        <f ca="1">-OFFSET(BK166,0,VLOOKUP($B193,Settings!$AB:$AK,10,0))*(1+Inputs!$IU$26)</f>
        <v>0</v>
      </c>
      <c r="BL193" s="239">
        <f ca="1">-OFFSET(BL166,0,VLOOKUP($B193,Settings!$AB:$AK,10,0))*(1+Inputs!$IU$26)</f>
        <v>0</v>
      </c>
      <c r="BM193" s="239">
        <f ca="1">-OFFSET(BM166,0,VLOOKUP($B193,Settings!$AB:$AK,10,0))*(1+Inputs!$IU$26)</f>
        <v>0</v>
      </c>
      <c r="BN193" s="239">
        <f ca="1">-OFFSET(BN166,0,VLOOKUP($B193,Settings!$AB:$AK,10,0))*(1+Inputs!$IU$26)</f>
        <v>0</v>
      </c>
      <c r="BO193" s="239">
        <f ca="1">-OFFSET(BO166,0,VLOOKUP($B193,Settings!$AB:$AK,10,0))*(1+Inputs!$IU$26)</f>
        <v>0</v>
      </c>
      <c r="BP193" s="239">
        <f ca="1">-OFFSET(BP166,0,VLOOKUP($B193,Settings!$AB:$AK,10,0))*(1+Inputs!$IU$26)</f>
        <v>0</v>
      </c>
      <c r="BQ193" s="239">
        <f ca="1">-OFFSET(BQ166,0,VLOOKUP($B193,Settings!$AB:$AK,10,0))*(1+Inputs!$IU$26)</f>
        <v>0</v>
      </c>
      <c r="BR193" s="239">
        <f ca="1">-OFFSET(BR166,0,VLOOKUP($B193,Settings!$AB:$AK,10,0))*(1+Inputs!$IU$26)</f>
        <v>0</v>
      </c>
      <c r="BS193" s="239">
        <f ca="1">-OFFSET(BS166,0,VLOOKUP($B193,Settings!$AB:$AK,10,0))*(1+Inputs!$IU$26)</f>
        <v>0</v>
      </c>
      <c r="BT193" s="239">
        <f ca="1">-OFFSET(BT166,0,VLOOKUP($B193,Settings!$AB:$AK,10,0))*(1+Inputs!$IU$26)</f>
        <v>0</v>
      </c>
      <c r="BU193" s="239">
        <f ca="1">-OFFSET(BU166,0,VLOOKUP($B193,Settings!$AB:$AK,10,0))*(1+Inputs!$IU$26)</f>
        <v>0</v>
      </c>
      <c r="BV193" s="239">
        <f ca="1">-OFFSET(BV166,0,VLOOKUP($B193,Settings!$AB:$AK,10,0))*(1+Inputs!$IU$26)</f>
        <v>0</v>
      </c>
      <c r="BW193" s="239">
        <f ca="1">-OFFSET(BW166,0,VLOOKUP($B193,Settings!$AB:$AK,10,0))*(1+Inputs!$IU$26)</f>
        <v>0</v>
      </c>
      <c r="BX193" s="239">
        <f ca="1">-OFFSET(BX166,0,VLOOKUP($B193,Settings!$AB:$AK,10,0))*(1+Inputs!$IU$26)</f>
        <v>0</v>
      </c>
      <c r="BY193" s="239">
        <f ca="1">-OFFSET(BY166,0,VLOOKUP($B193,Settings!$AB:$AK,10,0))*(1+Inputs!$IU$26)</f>
        <v>0</v>
      </c>
      <c r="BZ193" s="239">
        <f ca="1">-OFFSET(BZ166,0,VLOOKUP($B193,Settings!$AB:$AK,10,0))*(1+Inputs!$IU$26)</f>
        <v>0</v>
      </c>
      <c r="CA193" s="239">
        <f ca="1">-OFFSET(CA166,0,VLOOKUP($B193,Settings!$AB:$AK,10,0))*(1+Inputs!$IU$26)</f>
        <v>0</v>
      </c>
      <c r="CB193" s="239">
        <f ca="1">-OFFSET(CB166,0,VLOOKUP($B193,Settings!$AB:$AK,10,0))*(1+Inputs!$IU$26)</f>
        <v>0</v>
      </c>
      <c r="CC193" s="239">
        <f ca="1">-OFFSET(CC166,0,VLOOKUP($B193,Settings!$AB:$AK,10,0))*(1+Inputs!$IU$26)</f>
        <v>0</v>
      </c>
      <c r="CD193" s="239">
        <f ca="1">-OFFSET(CD166,0,VLOOKUP($B193,Settings!$AB:$AK,10,0))*(1+Inputs!$IU$26)</f>
        <v>0</v>
      </c>
      <c r="CE193" s="239">
        <f ca="1">-OFFSET(CE166,0,VLOOKUP($B193,Settings!$AB:$AK,10,0))*(1+Inputs!$IU$26)</f>
        <v>0</v>
      </c>
      <c r="CF193" s="239">
        <f ca="1">-OFFSET(CF166,0,VLOOKUP($B193,Settings!$AB:$AK,10,0))*(1+Inputs!$IU$26)</f>
        <v>0</v>
      </c>
      <c r="CG193" s="239">
        <f ca="1">-OFFSET(CG166,0,VLOOKUP($B193,Settings!$AB:$AK,10,0))*(1+Inputs!$IU$26)</f>
        <v>0</v>
      </c>
      <c r="CH193" s="239">
        <f ca="1">-OFFSET(CH166,0,VLOOKUP($B193,Settings!$AB:$AK,10,0))*(1+Inputs!$IU$26)</f>
        <v>0</v>
      </c>
      <c r="CI193" s="239">
        <f ca="1">-OFFSET(CI166,0,VLOOKUP($B193,Settings!$AB:$AK,10,0))*(1+Inputs!$IU$26)</f>
        <v>0</v>
      </c>
      <c r="CJ193" s="239">
        <f ca="1">-OFFSET(CJ166,0,VLOOKUP($B193,Settings!$AB:$AK,10,0))*(1+Inputs!$IU$26)</f>
        <v>0</v>
      </c>
      <c r="CK193" s="239">
        <f ca="1">-OFFSET(CK166,0,VLOOKUP($B193,Settings!$AB:$AK,10,0))*(1+Inputs!$IU$26)</f>
        <v>0</v>
      </c>
      <c r="CL193" s="239">
        <f ca="1">-OFFSET(CL166,0,VLOOKUP($B193,Settings!$AB:$AK,10,0))*(1+Inputs!$IU$26)</f>
        <v>0</v>
      </c>
      <c r="CM193" s="239">
        <f ca="1">-OFFSET(CM166,0,VLOOKUP($B193,Settings!$AB:$AK,10,0))*(1+Inputs!$IU$26)</f>
        <v>0</v>
      </c>
    </row>
    <row r="194" spans="2:91" s="84" customFormat="1" hidden="1" x14ac:dyDescent="0.2">
      <c r="B194" s="242">
        <f>Inputs!FH32</f>
        <v>0</v>
      </c>
      <c r="C194" s="240" t="str">
        <f>Inputs!$J$16</f>
        <v>EUR</v>
      </c>
      <c r="D194" s="240" t="s">
        <v>19</v>
      </c>
      <c r="E194" s="85">
        <f t="shared" ca="1" si="159"/>
        <v>0</v>
      </c>
      <c r="F194" s="85">
        <f t="shared" ca="1" si="159"/>
        <v>0</v>
      </c>
      <c r="G194" s="85">
        <f t="shared" ca="1" si="159"/>
        <v>0</v>
      </c>
      <c r="H194" s="85">
        <f t="shared" ca="1" si="159"/>
        <v>0</v>
      </c>
      <c r="I194" s="85">
        <f t="shared" ca="1" si="159"/>
        <v>0</v>
      </c>
      <c r="J194" s="85"/>
      <c r="K194" s="85">
        <f t="shared" ca="1" si="160"/>
        <v>0</v>
      </c>
      <c r="L194" s="85">
        <f t="shared" ca="1" si="160"/>
        <v>0</v>
      </c>
      <c r="M194" s="85">
        <f t="shared" ca="1" si="160"/>
        <v>0</v>
      </c>
      <c r="N194" s="85">
        <f t="shared" ca="1" si="160"/>
        <v>0</v>
      </c>
      <c r="O194" s="85">
        <f t="shared" ca="1" si="160"/>
        <v>0</v>
      </c>
      <c r="P194" s="85">
        <f t="shared" ca="1" si="160"/>
        <v>0</v>
      </c>
      <c r="Q194" s="85">
        <f t="shared" ca="1" si="160"/>
        <v>0</v>
      </c>
      <c r="R194" s="85">
        <f t="shared" ca="1" si="160"/>
        <v>0</v>
      </c>
      <c r="S194" s="85">
        <f t="shared" ca="1" si="160"/>
        <v>0</v>
      </c>
      <c r="T194" s="85">
        <f t="shared" ca="1" si="160"/>
        <v>0</v>
      </c>
      <c r="U194" s="85">
        <f t="shared" ca="1" si="161"/>
        <v>0</v>
      </c>
      <c r="V194" s="85">
        <f t="shared" ca="1" si="161"/>
        <v>0</v>
      </c>
      <c r="W194" s="85">
        <f t="shared" ca="1" si="161"/>
        <v>0</v>
      </c>
      <c r="X194" s="85">
        <f t="shared" ca="1" si="161"/>
        <v>0</v>
      </c>
      <c r="Y194" s="85">
        <f t="shared" ca="1" si="161"/>
        <v>0</v>
      </c>
      <c r="Z194" s="85">
        <f t="shared" ca="1" si="161"/>
        <v>0</v>
      </c>
      <c r="AA194" s="85">
        <f t="shared" ca="1" si="161"/>
        <v>0</v>
      </c>
      <c r="AB194" s="85">
        <f t="shared" ca="1" si="161"/>
        <v>0</v>
      </c>
      <c r="AC194" s="85">
        <f t="shared" ca="1" si="161"/>
        <v>0</v>
      </c>
      <c r="AD194" s="85">
        <f t="shared" ca="1" si="161"/>
        <v>0</v>
      </c>
      <c r="AE194" s="85"/>
      <c r="AF194" s="239">
        <f ca="1">-OFFSET(AF167,0,VLOOKUP($B194,Settings!$AB:$AK,10,0))*(1+Inputs!$IU$26)</f>
        <v>0</v>
      </c>
      <c r="AG194" s="239">
        <f ca="1">-OFFSET(AG167,0,VLOOKUP($B194,Settings!$AB:$AK,10,0))*(1+Inputs!$IU$26)</f>
        <v>0</v>
      </c>
      <c r="AH194" s="239">
        <f ca="1">-OFFSET(AH167,0,VLOOKUP($B194,Settings!$AB:$AK,10,0))*(1+Inputs!$IU$26)</f>
        <v>0</v>
      </c>
      <c r="AI194" s="239">
        <f ca="1">-OFFSET(AI167,0,VLOOKUP($B194,Settings!$AB:$AK,10,0))*(1+Inputs!$IU$26)</f>
        <v>0</v>
      </c>
      <c r="AJ194" s="239">
        <f ca="1">-OFFSET(AJ167,0,VLOOKUP($B194,Settings!$AB:$AK,10,0))*(1+Inputs!$IU$26)</f>
        <v>0</v>
      </c>
      <c r="AK194" s="239">
        <f ca="1">-OFFSET(AK167,0,VLOOKUP($B194,Settings!$AB:$AK,10,0))*(1+Inputs!$IU$26)</f>
        <v>0</v>
      </c>
      <c r="AL194" s="239">
        <f ca="1">-OFFSET(AL167,0,VLOOKUP($B194,Settings!$AB:$AK,10,0))*(1+Inputs!$IU$26)</f>
        <v>0</v>
      </c>
      <c r="AM194" s="239">
        <f ca="1">-OFFSET(AM167,0,VLOOKUP($B194,Settings!$AB:$AK,10,0))*(1+Inputs!$IU$26)</f>
        <v>0</v>
      </c>
      <c r="AN194" s="239">
        <f ca="1">-OFFSET(AN167,0,VLOOKUP($B194,Settings!$AB:$AK,10,0))*(1+Inputs!$IU$26)</f>
        <v>0</v>
      </c>
      <c r="AO194" s="239">
        <f ca="1">-OFFSET(AO167,0,VLOOKUP($B194,Settings!$AB:$AK,10,0))*(1+Inputs!$IU$26)</f>
        <v>0</v>
      </c>
      <c r="AP194" s="239">
        <f ca="1">-OFFSET(AP167,0,VLOOKUP($B194,Settings!$AB:$AK,10,0))*(1+Inputs!$IU$26)</f>
        <v>0</v>
      </c>
      <c r="AQ194" s="239">
        <f ca="1">-OFFSET(AQ167,0,VLOOKUP($B194,Settings!$AB:$AK,10,0))*(1+Inputs!$IU$26)</f>
        <v>0</v>
      </c>
      <c r="AR194" s="239">
        <f ca="1">-OFFSET(AR167,0,VLOOKUP($B194,Settings!$AB:$AK,10,0))*(1+Inputs!$IU$26)</f>
        <v>0</v>
      </c>
      <c r="AS194" s="239">
        <f ca="1">-OFFSET(AS167,0,VLOOKUP($B194,Settings!$AB:$AK,10,0))*(1+Inputs!$IU$26)</f>
        <v>0</v>
      </c>
      <c r="AT194" s="239">
        <f ca="1">-OFFSET(AT167,0,VLOOKUP($B194,Settings!$AB:$AK,10,0))*(1+Inputs!$IU$26)</f>
        <v>0</v>
      </c>
      <c r="AU194" s="239">
        <f ca="1">-OFFSET(AU167,0,VLOOKUP($B194,Settings!$AB:$AK,10,0))*(1+Inputs!$IU$26)</f>
        <v>0</v>
      </c>
      <c r="AV194" s="239">
        <f ca="1">-OFFSET(AV167,0,VLOOKUP($B194,Settings!$AB:$AK,10,0))*(1+Inputs!$IU$26)</f>
        <v>0</v>
      </c>
      <c r="AW194" s="239">
        <f ca="1">-OFFSET(AW167,0,VLOOKUP($B194,Settings!$AB:$AK,10,0))*(1+Inputs!$IU$26)</f>
        <v>0</v>
      </c>
      <c r="AX194" s="239">
        <f ca="1">-OFFSET(AX167,0,VLOOKUP($B194,Settings!$AB:$AK,10,0))*(1+Inputs!$IU$26)</f>
        <v>0</v>
      </c>
      <c r="AY194" s="239">
        <f ca="1">-OFFSET(AY167,0,VLOOKUP($B194,Settings!$AB:$AK,10,0))*(1+Inputs!$IU$26)</f>
        <v>0</v>
      </c>
      <c r="AZ194" s="239">
        <f ca="1">-OFFSET(AZ167,0,VLOOKUP($B194,Settings!$AB:$AK,10,0))*(1+Inputs!$IU$26)</f>
        <v>0</v>
      </c>
      <c r="BA194" s="239">
        <f ca="1">-OFFSET(BA167,0,VLOOKUP($B194,Settings!$AB:$AK,10,0))*(1+Inputs!$IU$26)</f>
        <v>0</v>
      </c>
      <c r="BB194" s="239">
        <f ca="1">-OFFSET(BB167,0,VLOOKUP($B194,Settings!$AB:$AK,10,0))*(1+Inputs!$IU$26)</f>
        <v>0</v>
      </c>
      <c r="BC194" s="239">
        <f ca="1">-OFFSET(BC167,0,VLOOKUP($B194,Settings!$AB:$AK,10,0))*(1+Inputs!$IU$26)</f>
        <v>0</v>
      </c>
      <c r="BD194" s="239">
        <f ca="1">-OFFSET(BD167,0,VLOOKUP($B194,Settings!$AB:$AK,10,0))*(1+Inputs!$IU$26)</f>
        <v>0</v>
      </c>
      <c r="BE194" s="239">
        <f ca="1">-OFFSET(BE167,0,VLOOKUP($B194,Settings!$AB:$AK,10,0))*(1+Inputs!$IU$26)</f>
        <v>0</v>
      </c>
      <c r="BF194" s="239">
        <f ca="1">-OFFSET(BF167,0,VLOOKUP($B194,Settings!$AB:$AK,10,0))*(1+Inputs!$IU$26)</f>
        <v>0</v>
      </c>
      <c r="BG194" s="239">
        <f ca="1">-OFFSET(BG167,0,VLOOKUP($B194,Settings!$AB:$AK,10,0))*(1+Inputs!$IU$26)</f>
        <v>0</v>
      </c>
      <c r="BH194" s="239">
        <f ca="1">-OFFSET(BH167,0,VLOOKUP($B194,Settings!$AB:$AK,10,0))*(1+Inputs!$IU$26)</f>
        <v>0</v>
      </c>
      <c r="BI194" s="239">
        <f ca="1">-OFFSET(BI167,0,VLOOKUP($B194,Settings!$AB:$AK,10,0))*(1+Inputs!$IU$26)</f>
        <v>0</v>
      </c>
      <c r="BJ194" s="239">
        <f ca="1">-OFFSET(BJ167,0,VLOOKUP($B194,Settings!$AB:$AK,10,0))*(1+Inputs!$IU$26)</f>
        <v>0</v>
      </c>
      <c r="BK194" s="239">
        <f ca="1">-OFFSET(BK167,0,VLOOKUP($B194,Settings!$AB:$AK,10,0))*(1+Inputs!$IU$26)</f>
        <v>0</v>
      </c>
      <c r="BL194" s="239">
        <f ca="1">-OFFSET(BL167,0,VLOOKUP($B194,Settings!$AB:$AK,10,0))*(1+Inputs!$IU$26)</f>
        <v>0</v>
      </c>
      <c r="BM194" s="239">
        <f ca="1">-OFFSET(BM167,0,VLOOKUP($B194,Settings!$AB:$AK,10,0))*(1+Inputs!$IU$26)</f>
        <v>0</v>
      </c>
      <c r="BN194" s="239">
        <f ca="1">-OFFSET(BN167,0,VLOOKUP($B194,Settings!$AB:$AK,10,0))*(1+Inputs!$IU$26)</f>
        <v>0</v>
      </c>
      <c r="BO194" s="239">
        <f ca="1">-OFFSET(BO167,0,VLOOKUP($B194,Settings!$AB:$AK,10,0))*(1+Inputs!$IU$26)</f>
        <v>0</v>
      </c>
      <c r="BP194" s="239">
        <f ca="1">-OFFSET(BP167,0,VLOOKUP($B194,Settings!$AB:$AK,10,0))*(1+Inputs!$IU$26)</f>
        <v>0</v>
      </c>
      <c r="BQ194" s="239">
        <f ca="1">-OFFSET(BQ167,0,VLOOKUP($B194,Settings!$AB:$AK,10,0))*(1+Inputs!$IU$26)</f>
        <v>0</v>
      </c>
      <c r="BR194" s="239">
        <f ca="1">-OFFSET(BR167,0,VLOOKUP($B194,Settings!$AB:$AK,10,0))*(1+Inputs!$IU$26)</f>
        <v>0</v>
      </c>
      <c r="BS194" s="239">
        <f ca="1">-OFFSET(BS167,0,VLOOKUP($B194,Settings!$AB:$AK,10,0))*(1+Inputs!$IU$26)</f>
        <v>0</v>
      </c>
      <c r="BT194" s="239">
        <f ca="1">-OFFSET(BT167,0,VLOOKUP($B194,Settings!$AB:$AK,10,0))*(1+Inputs!$IU$26)</f>
        <v>0</v>
      </c>
      <c r="BU194" s="239">
        <f ca="1">-OFFSET(BU167,0,VLOOKUP($B194,Settings!$AB:$AK,10,0))*(1+Inputs!$IU$26)</f>
        <v>0</v>
      </c>
      <c r="BV194" s="239">
        <f ca="1">-OFFSET(BV167,0,VLOOKUP($B194,Settings!$AB:$AK,10,0))*(1+Inputs!$IU$26)</f>
        <v>0</v>
      </c>
      <c r="BW194" s="239">
        <f ca="1">-OFFSET(BW167,0,VLOOKUP($B194,Settings!$AB:$AK,10,0))*(1+Inputs!$IU$26)</f>
        <v>0</v>
      </c>
      <c r="BX194" s="239">
        <f ca="1">-OFFSET(BX167,0,VLOOKUP($B194,Settings!$AB:$AK,10,0))*(1+Inputs!$IU$26)</f>
        <v>0</v>
      </c>
      <c r="BY194" s="239">
        <f ca="1">-OFFSET(BY167,0,VLOOKUP($B194,Settings!$AB:$AK,10,0))*(1+Inputs!$IU$26)</f>
        <v>0</v>
      </c>
      <c r="BZ194" s="239">
        <f ca="1">-OFFSET(BZ167,0,VLOOKUP($B194,Settings!$AB:$AK,10,0))*(1+Inputs!$IU$26)</f>
        <v>0</v>
      </c>
      <c r="CA194" s="239">
        <f ca="1">-OFFSET(CA167,0,VLOOKUP($B194,Settings!$AB:$AK,10,0))*(1+Inputs!$IU$26)</f>
        <v>0</v>
      </c>
      <c r="CB194" s="239">
        <f ca="1">-OFFSET(CB167,0,VLOOKUP($B194,Settings!$AB:$AK,10,0))*(1+Inputs!$IU$26)</f>
        <v>0</v>
      </c>
      <c r="CC194" s="239">
        <f ca="1">-OFFSET(CC167,0,VLOOKUP($B194,Settings!$AB:$AK,10,0))*(1+Inputs!$IU$26)</f>
        <v>0</v>
      </c>
      <c r="CD194" s="239">
        <f ca="1">-OFFSET(CD167,0,VLOOKUP($B194,Settings!$AB:$AK,10,0))*(1+Inputs!$IU$26)</f>
        <v>0</v>
      </c>
      <c r="CE194" s="239">
        <f ca="1">-OFFSET(CE167,0,VLOOKUP($B194,Settings!$AB:$AK,10,0))*(1+Inputs!$IU$26)</f>
        <v>0</v>
      </c>
      <c r="CF194" s="239">
        <f ca="1">-OFFSET(CF167,0,VLOOKUP($B194,Settings!$AB:$AK,10,0))*(1+Inputs!$IU$26)</f>
        <v>0</v>
      </c>
      <c r="CG194" s="239">
        <f ca="1">-OFFSET(CG167,0,VLOOKUP($B194,Settings!$AB:$AK,10,0))*(1+Inputs!$IU$26)</f>
        <v>0</v>
      </c>
      <c r="CH194" s="239">
        <f ca="1">-OFFSET(CH167,0,VLOOKUP($B194,Settings!$AB:$AK,10,0))*(1+Inputs!$IU$26)</f>
        <v>0</v>
      </c>
      <c r="CI194" s="239">
        <f ca="1">-OFFSET(CI167,0,VLOOKUP($B194,Settings!$AB:$AK,10,0))*(1+Inputs!$IU$26)</f>
        <v>0</v>
      </c>
      <c r="CJ194" s="239">
        <f ca="1">-OFFSET(CJ167,0,VLOOKUP($B194,Settings!$AB:$AK,10,0))*(1+Inputs!$IU$26)</f>
        <v>0</v>
      </c>
      <c r="CK194" s="239">
        <f ca="1">-OFFSET(CK167,0,VLOOKUP($B194,Settings!$AB:$AK,10,0))*(1+Inputs!$IU$26)</f>
        <v>0</v>
      </c>
      <c r="CL194" s="239">
        <f ca="1">-OFFSET(CL167,0,VLOOKUP($B194,Settings!$AB:$AK,10,0))*(1+Inputs!$IU$26)</f>
        <v>0</v>
      </c>
      <c r="CM194" s="239">
        <f ca="1">-OFFSET(CM167,0,VLOOKUP($B194,Settings!$AB:$AK,10,0))*(1+Inputs!$IU$26)</f>
        <v>0</v>
      </c>
    </row>
    <row r="195" spans="2:91" s="84" customFormat="1" hidden="1" x14ac:dyDescent="0.2">
      <c r="B195" s="242">
        <f>Inputs!FH33</f>
        <v>0</v>
      </c>
      <c r="C195" s="240" t="str">
        <f>Inputs!$J$16</f>
        <v>EUR</v>
      </c>
      <c r="D195" s="240" t="s">
        <v>19</v>
      </c>
      <c r="E195" s="85">
        <f t="shared" ca="1" si="159"/>
        <v>0</v>
      </c>
      <c r="F195" s="85">
        <f t="shared" ca="1" si="159"/>
        <v>0</v>
      </c>
      <c r="G195" s="85">
        <f t="shared" ca="1" si="159"/>
        <v>0</v>
      </c>
      <c r="H195" s="85">
        <f t="shared" ca="1" si="159"/>
        <v>0</v>
      </c>
      <c r="I195" s="85">
        <f t="shared" ca="1" si="159"/>
        <v>0</v>
      </c>
      <c r="J195" s="85"/>
      <c r="K195" s="85">
        <f t="shared" ca="1" si="160"/>
        <v>0</v>
      </c>
      <c r="L195" s="85">
        <f t="shared" ca="1" si="160"/>
        <v>0</v>
      </c>
      <c r="M195" s="85">
        <f t="shared" ca="1" si="160"/>
        <v>0</v>
      </c>
      <c r="N195" s="85">
        <f t="shared" ca="1" si="160"/>
        <v>0</v>
      </c>
      <c r="O195" s="85">
        <f t="shared" ca="1" si="160"/>
        <v>0</v>
      </c>
      <c r="P195" s="85">
        <f t="shared" ca="1" si="160"/>
        <v>0</v>
      </c>
      <c r="Q195" s="85">
        <f t="shared" ca="1" si="160"/>
        <v>0</v>
      </c>
      <c r="R195" s="85">
        <f t="shared" ca="1" si="160"/>
        <v>0</v>
      </c>
      <c r="S195" s="85">
        <f t="shared" ca="1" si="160"/>
        <v>0</v>
      </c>
      <c r="T195" s="85">
        <f t="shared" ca="1" si="160"/>
        <v>0</v>
      </c>
      <c r="U195" s="85">
        <f t="shared" ca="1" si="161"/>
        <v>0</v>
      </c>
      <c r="V195" s="85">
        <f t="shared" ca="1" si="161"/>
        <v>0</v>
      </c>
      <c r="W195" s="85">
        <f t="shared" ca="1" si="161"/>
        <v>0</v>
      </c>
      <c r="X195" s="85">
        <f t="shared" ca="1" si="161"/>
        <v>0</v>
      </c>
      <c r="Y195" s="85">
        <f t="shared" ca="1" si="161"/>
        <v>0</v>
      </c>
      <c r="Z195" s="85">
        <f t="shared" ca="1" si="161"/>
        <v>0</v>
      </c>
      <c r="AA195" s="85">
        <f t="shared" ca="1" si="161"/>
        <v>0</v>
      </c>
      <c r="AB195" s="85">
        <f t="shared" ca="1" si="161"/>
        <v>0</v>
      </c>
      <c r="AC195" s="85">
        <f t="shared" ca="1" si="161"/>
        <v>0</v>
      </c>
      <c r="AD195" s="85">
        <f t="shared" ca="1" si="161"/>
        <v>0</v>
      </c>
      <c r="AE195" s="85"/>
      <c r="AF195" s="239">
        <f ca="1">-OFFSET(AF168,0,VLOOKUP($B195,Settings!$AB:$AK,10,0))*(1+Inputs!$IU$26)</f>
        <v>0</v>
      </c>
      <c r="AG195" s="239">
        <f ca="1">-OFFSET(AG168,0,VLOOKUP($B195,Settings!$AB:$AK,10,0))*(1+Inputs!$IU$26)</f>
        <v>0</v>
      </c>
      <c r="AH195" s="239">
        <f ca="1">-OFFSET(AH168,0,VLOOKUP($B195,Settings!$AB:$AK,10,0))*(1+Inputs!$IU$26)</f>
        <v>0</v>
      </c>
      <c r="AI195" s="239">
        <f ca="1">-OFFSET(AI168,0,VLOOKUP($B195,Settings!$AB:$AK,10,0))*(1+Inputs!$IU$26)</f>
        <v>0</v>
      </c>
      <c r="AJ195" s="239">
        <f ca="1">-OFFSET(AJ168,0,VLOOKUP($B195,Settings!$AB:$AK,10,0))*(1+Inputs!$IU$26)</f>
        <v>0</v>
      </c>
      <c r="AK195" s="239">
        <f ca="1">-OFFSET(AK168,0,VLOOKUP($B195,Settings!$AB:$AK,10,0))*(1+Inputs!$IU$26)</f>
        <v>0</v>
      </c>
      <c r="AL195" s="239">
        <f ca="1">-OFFSET(AL168,0,VLOOKUP($B195,Settings!$AB:$AK,10,0))*(1+Inputs!$IU$26)</f>
        <v>0</v>
      </c>
      <c r="AM195" s="239">
        <f ca="1">-OFFSET(AM168,0,VLOOKUP($B195,Settings!$AB:$AK,10,0))*(1+Inputs!$IU$26)</f>
        <v>0</v>
      </c>
      <c r="AN195" s="239">
        <f ca="1">-OFFSET(AN168,0,VLOOKUP($B195,Settings!$AB:$AK,10,0))*(1+Inputs!$IU$26)</f>
        <v>0</v>
      </c>
      <c r="AO195" s="239">
        <f ca="1">-OFFSET(AO168,0,VLOOKUP($B195,Settings!$AB:$AK,10,0))*(1+Inputs!$IU$26)</f>
        <v>0</v>
      </c>
      <c r="AP195" s="239">
        <f ca="1">-OFFSET(AP168,0,VLOOKUP($B195,Settings!$AB:$AK,10,0))*(1+Inputs!$IU$26)</f>
        <v>0</v>
      </c>
      <c r="AQ195" s="239">
        <f ca="1">-OFFSET(AQ168,0,VLOOKUP($B195,Settings!$AB:$AK,10,0))*(1+Inputs!$IU$26)</f>
        <v>0</v>
      </c>
      <c r="AR195" s="239">
        <f ca="1">-OFFSET(AR168,0,VLOOKUP($B195,Settings!$AB:$AK,10,0))*(1+Inputs!$IU$26)</f>
        <v>0</v>
      </c>
      <c r="AS195" s="239">
        <f ca="1">-OFFSET(AS168,0,VLOOKUP($B195,Settings!$AB:$AK,10,0))*(1+Inputs!$IU$26)</f>
        <v>0</v>
      </c>
      <c r="AT195" s="239">
        <f ca="1">-OFFSET(AT168,0,VLOOKUP($B195,Settings!$AB:$AK,10,0))*(1+Inputs!$IU$26)</f>
        <v>0</v>
      </c>
      <c r="AU195" s="239">
        <f ca="1">-OFFSET(AU168,0,VLOOKUP($B195,Settings!$AB:$AK,10,0))*(1+Inputs!$IU$26)</f>
        <v>0</v>
      </c>
      <c r="AV195" s="239">
        <f ca="1">-OFFSET(AV168,0,VLOOKUP($B195,Settings!$AB:$AK,10,0))*(1+Inputs!$IU$26)</f>
        <v>0</v>
      </c>
      <c r="AW195" s="239">
        <f ca="1">-OFFSET(AW168,0,VLOOKUP($B195,Settings!$AB:$AK,10,0))*(1+Inputs!$IU$26)</f>
        <v>0</v>
      </c>
      <c r="AX195" s="239">
        <f ca="1">-OFFSET(AX168,0,VLOOKUP($B195,Settings!$AB:$AK,10,0))*(1+Inputs!$IU$26)</f>
        <v>0</v>
      </c>
      <c r="AY195" s="239">
        <f ca="1">-OFFSET(AY168,0,VLOOKUP($B195,Settings!$AB:$AK,10,0))*(1+Inputs!$IU$26)</f>
        <v>0</v>
      </c>
      <c r="AZ195" s="239">
        <f ca="1">-OFFSET(AZ168,0,VLOOKUP($B195,Settings!$AB:$AK,10,0))*(1+Inputs!$IU$26)</f>
        <v>0</v>
      </c>
      <c r="BA195" s="239">
        <f ca="1">-OFFSET(BA168,0,VLOOKUP($B195,Settings!$AB:$AK,10,0))*(1+Inputs!$IU$26)</f>
        <v>0</v>
      </c>
      <c r="BB195" s="239">
        <f ca="1">-OFFSET(BB168,0,VLOOKUP($B195,Settings!$AB:$AK,10,0))*(1+Inputs!$IU$26)</f>
        <v>0</v>
      </c>
      <c r="BC195" s="239">
        <f ca="1">-OFFSET(BC168,0,VLOOKUP($B195,Settings!$AB:$AK,10,0))*(1+Inputs!$IU$26)</f>
        <v>0</v>
      </c>
      <c r="BD195" s="239">
        <f ca="1">-OFFSET(BD168,0,VLOOKUP($B195,Settings!$AB:$AK,10,0))*(1+Inputs!$IU$26)</f>
        <v>0</v>
      </c>
      <c r="BE195" s="239">
        <f ca="1">-OFFSET(BE168,0,VLOOKUP($B195,Settings!$AB:$AK,10,0))*(1+Inputs!$IU$26)</f>
        <v>0</v>
      </c>
      <c r="BF195" s="239">
        <f ca="1">-OFFSET(BF168,0,VLOOKUP($B195,Settings!$AB:$AK,10,0))*(1+Inputs!$IU$26)</f>
        <v>0</v>
      </c>
      <c r="BG195" s="239">
        <f ca="1">-OFFSET(BG168,0,VLOOKUP($B195,Settings!$AB:$AK,10,0))*(1+Inputs!$IU$26)</f>
        <v>0</v>
      </c>
      <c r="BH195" s="239">
        <f ca="1">-OFFSET(BH168,0,VLOOKUP($B195,Settings!$AB:$AK,10,0))*(1+Inputs!$IU$26)</f>
        <v>0</v>
      </c>
      <c r="BI195" s="239">
        <f ca="1">-OFFSET(BI168,0,VLOOKUP($B195,Settings!$AB:$AK,10,0))*(1+Inputs!$IU$26)</f>
        <v>0</v>
      </c>
      <c r="BJ195" s="239">
        <f ca="1">-OFFSET(BJ168,0,VLOOKUP($B195,Settings!$AB:$AK,10,0))*(1+Inputs!$IU$26)</f>
        <v>0</v>
      </c>
      <c r="BK195" s="239">
        <f ca="1">-OFFSET(BK168,0,VLOOKUP($B195,Settings!$AB:$AK,10,0))*(1+Inputs!$IU$26)</f>
        <v>0</v>
      </c>
      <c r="BL195" s="239">
        <f ca="1">-OFFSET(BL168,0,VLOOKUP($B195,Settings!$AB:$AK,10,0))*(1+Inputs!$IU$26)</f>
        <v>0</v>
      </c>
      <c r="BM195" s="239">
        <f ca="1">-OFFSET(BM168,0,VLOOKUP($B195,Settings!$AB:$AK,10,0))*(1+Inputs!$IU$26)</f>
        <v>0</v>
      </c>
      <c r="BN195" s="239">
        <f ca="1">-OFFSET(BN168,0,VLOOKUP($B195,Settings!$AB:$AK,10,0))*(1+Inputs!$IU$26)</f>
        <v>0</v>
      </c>
      <c r="BO195" s="239">
        <f ca="1">-OFFSET(BO168,0,VLOOKUP($B195,Settings!$AB:$AK,10,0))*(1+Inputs!$IU$26)</f>
        <v>0</v>
      </c>
      <c r="BP195" s="239">
        <f ca="1">-OFFSET(BP168,0,VLOOKUP($B195,Settings!$AB:$AK,10,0))*(1+Inputs!$IU$26)</f>
        <v>0</v>
      </c>
      <c r="BQ195" s="239">
        <f ca="1">-OFFSET(BQ168,0,VLOOKUP($B195,Settings!$AB:$AK,10,0))*(1+Inputs!$IU$26)</f>
        <v>0</v>
      </c>
      <c r="BR195" s="239">
        <f ca="1">-OFFSET(BR168,0,VLOOKUP($B195,Settings!$AB:$AK,10,0))*(1+Inputs!$IU$26)</f>
        <v>0</v>
      </c>
      <c r="BS195" s="239">
        <f ca="1">-OFFSET(BS168,0,VLOOKUP($B195,Settings!$AB:$AK,10,0))*(1+Inputs!$IU$26)</f>
        <v>0</v>
      </c>
      <c r="BT195" s="239">
        <f ca="1">-OFFSET(BT168,0,VLOOKUP($B195,Settings!$AB:$AK,10,0))*(1+Inputs!$IU$26)</f>
        <v>0</v>
      </c>
      <c r="BU195" s="239">
        <f ca="1">-OFFSET(BU168,0,VLOOKUP($B195,Settings!$AB:$AK,10,0))*(1+Inputs!$IU$26)</f>
        <v>0</v>
      </c>
      <c r="BV195" s="239">
        <f ca="1">-OFFSET(BV168,0,VLOOKUP($B195,Settings!$AB:$AK,10,0))*(1+Inputs!$IU$26)</f>
        <v>0</v>
      </c>
      <c r="BW195" s="239">
        <f ca="1">-OFFSET(BW168,0,VLOOKUP($B195,Settings!$AB:$AK,10,0))*(1+Inputs!$IU$26)</f>
        <v>0</v>
      </c>
      <c r="BX195" s="239">
        <f ca="1">-OFFSET(BX168,0,VLOOKUP($B195,Settings!$AB:$AK,10,0))*(1+Inputs!$IU$26)</f>
        <v>0</v>
      </c>
      <c r="BY195" s="239">
        <f ca="1">-OFFSET(BY168,0,VLOOKUP($B195,Settings!$AB:$AK,10,0))*(1+Inputs!$IU$26)</f>
        <v>0</v>
      </c>
      <c r="BZ195" s="239">
        <f ca="1">-OFFSET(BZ168,0,VLOOKUP($B195,Settings!$AB:$AK,10,0))*(1+Inputs!$IU$26)</f>
        <v>0</v>
      </c>
      <c r="CA195" s="239">
        <f ca="1">-OFFSET(CA168,0,VLOOKUP($B195,Settings!$AB:$AK,10,0))*(1+Inputs!$IU$26)</f>
        <v>0</v>
      </c>
      <c r="CB195" s="239">
        <f ca="1">-OFFSET(CB168,0,VLOOKUP($B195,Settings!$AB:$AK,10,0))*(1+Inputs!$IU$26)</f>
        <v>0</v>
      </c>
      <c r="CC195" s="239">
        <f ca="1">-OFFSET(CC168,0,VLOOKUP($B195,Settings!$AB:$AK,10,0))*(1+Inputs!$IU$26)</f>
        <v>0</v>
      </c>
      <c r="CD195" s="239">
        <f ca="1">-OFFSET(CD168,0,VLOOKUP($B195,Settings!$AB:$AK,10,0))*(1+Inputs!$IU$26)</f>
        <v>0</v>
      </c>
      <c r="CE195" s="239">
        <f ca="1">-OFFSET(CE168,0,VLOOKUP($B195,Settings!$AB:$AK,10,0))*(1+Inputs!$IU$26)</f>
        <v>0</v>
      </c>
      <c r="CF195" s="239">
        <f ca="1">-OFFSET(CF168,0,VLOOKUP($B195,Settings!$AB:$AK,10,0))*(1+Inputs!$IU$26)</f>
        <v>0</v>
      </c>
      <c r="CG195" s="239">
        <f ca="1">-OFFSET(CG168,0,VLOOKUP($B195,Settings!$AB:$AK,10,0))*(1+Inputs!$IU$26)</f>
        <v>0</v>
      </c>
      <c r="CH195" s="239">
        <f ca="1">-OFFSET(CH168,0,VLOOKUP($B195,Settings!$AB:$AK,10,0))*(1+Inputs!$IU$26)</f>
        <v>0</v>
      </c>
      <c r="CI195" s="239">
        <f ca="1">-OFFSET(CI168,0,VLOOKUP($B195,Settings!$AB:$AK,10,0))*(1+Inputs!$IU$26)</f>
        <v>0</v>
      </c>
      <c r="CJ195" s="239">
        <f ca="1">-OFFSET(CJ168,0,VLOOKUP($B195,Settings!$AB:$AK,10,0))*(1+Inputs!$IU$26)</f>
        <v>0</v>
      </c>
      <c r="CK195" s="239">
        <f ca="1">-OFFSET(CK168,0,VLOOKUP($B195,Settings!$AB:$AK,10,0))*(1+Inputs!$IU$26)</f>
        <v>0</v>
      </c>
      <c r="CL195" s="239">
        <f ca="1">-OFFSET(CL168,0,VLOOKUP($B195,Settings!$AB:$AK,10,0))*(1+Inputs!$IU$26)</f>
        <v>0</v>
      </c>
      <c r="CM195" s="239">
        <f ca="1">-OFFSET(CM168,0,VLOOKUP($B195,Settings!$AB:$AK,10,0))*(1+Inputs!$IU$26)</f>
        <v>0</v>
      </c>
    </row>
    <row r="196" spans="2:91" s="115" customFormat="1" x14ac:dyDescent="0.2">
      <c r="B196" s="115" t="s">
        <v>329</v>
      </c>
      <c r="C196" s="19" t="str">
        <f>Inputs!$J$16</f>
        <v>EUR</v>
      </c>
      <c r="D196" s="19" t="s">
        <v>19</v>
      </c>
      <c r="E196" s="194">
        <f ca="1">E142+E143+E170+E169</f>
        <v>0</v>
      </c>
      <c r="F196" s="194">
        <f ca="1">F142+F143+F170+F169</f>
        <v>0</v>
      </c>
      <c r="G196" s="194">
        <f ca="1">G142+G143+G170+G169</f>
        <v>0</v>
      </c>
      <c r="H196" s="194">
        <f ca="1">H142+H143+H170+H169</f>
        <v>0</v>
      </c>
      <c r="I196" s="194">
        <f ca="1">I142+I143+I170+I169</f>
        <v>0</v>
      </c>
      <c r="J196" s="63"/>
      <c r="K196" s="194">
        <f t="shared" ref="K196:AD196" ca="1" si="162">K142+K143+K170+K169</f>
        <v>0</v>
      </c>
      <c r="L196" s="194">
        <f t="shared" ca="1" si="162"/>
        <v>0</v>
      </c>
      <c r="M196" s="194">
        <f t="shared" ca="1" si="162"/>
        <v>0</v>
      </c>
      <c r="N196" s="194">
        <f t="shared" ca="1" si="162"/>
        <v>0</v>
      </c>
      <c r="O196" s="194">
        <f t="shared" ca="1" si="162"/>
        <v>0</v>
      </c>
      <c r="P196" s="194">
        <f t="shared" ca="1" si="162"/>
        <v>0</v>
      </c>
      <c r="Q196" s="194">
        <f t="shared" ca="1" si="162"/>
        <v>0</v>
      </c>
      <c r="R196" s="194">
        <f t="shared" ca="1" si="162"/>
        <v>0</v>
      </c>
      <c r="S196" s="194">
        <f t="shared" ca="1" si="162"/>
        <v>0</v>
      </c>
      <c r="T196" s="194">
        <f t="shared" ca="1" si="162"/>
        <v>0</v>
      </c>
      <c r="U196" s="194">
        <f t="shared" ca="1" si="162"/>
        <v>0</v>
      </c>
      <c r="V196" s="194">
        <f t="shared" ca="1" si="162"/>
        <v>0</v>
      </c>
      <c r="W196" s="194">
        <f t="shared" ca="1" si="162"/>
        <v>0</v>
      </c>
      <c r="X196" s="194">
        <f t="shared" ca="1" si="162"/>
        <v>0</v>
      </c>
      <c r="Y196" s="194">
        <f t="shared" ca="1" si="162"/>
        <v>0</v>
      </c>
      <c r="Z196" s="194">
        <f t="shared" ca="1" si="162"/>
        <v>0</v>
      </c>
      <c r="AA196" s="194">
        <f t="shared" ca="1" si="162"/>
        <v>0</v>
      </c>
      <c r="AB196" s="194">
        <f t="shared" ca="1" si="162"/>
        <v>0</v>
      </c>
      <c r="AC196" s="194">
        <f t="shared" ca="1" si="162"/>
        <v>0</v>
      </c>
      <c r="AD196" s="194">
        <f t="shared" ca="1" si="162"/>
        <v>0</v>
      </c>
      <c r="AE196" s="63"/>
      <c r="AF196" s="194">
        <f t="shared" ref="AF196:BK196" ca="1" si="163">AF142+AF143+AF170+AF169</f>
        <v>0</v>
      </c>
      <c r="AG196" s="194">
        <f t="shared" ca="1" si="163"/>
        <v>0</v>
      </c>
      <c r="AH196" s="194">
        <f t="shared" ca="1" si="163"/>
        <v>0</v>
      </c>
      <c r="AI196" s="194">
        <f t="shared" ca="1" si="163"/>
        <v>0</v>
      </c>
      <c r="AJ196" s="194">
        <f t="shared" ca="1" si="163"/>
        <v>0</v>
      </c>
      <c r="AK196" s="194">
        <f t="shared" ca="1" si="163"/>
        <v>0</v>
      </c>
      <c r="AL196" s="194">
        <f t="shared" ca="1" si="163"/>
        <v>0</v>
      </c>
      <c r="AM196" s="194">
        <f t="shared" ca="1" si="163"/>
        <v>0</v>
      </c>
      <c r="AN196" s="194">
        <f t="shared" ca="1" si="163"/>
        <v>0</v>
      </c>
      <c r="AO196" s="194">
        <f t="shared" ca="1" si="163"/>
        <v>0</v>
      </c>
      <c r="AP196" s="194">
        <f t="shared" ca="1" si="163"/>
        <v>0</v>
      </c>
      <c r="AQ196" s="194">
        <f t="shared" ca="1" si="163"/>
        <v>0</v>
      </c>
      <c r="AR196" s="194">
        <f t="shared" ca="1" si="163"/>
        <v>0</v>
      </c>
      <c r="AS196" s="194">
        <f t="shared" ca="1" si="163"/>
        <v>0</v>
      </c>
      <c r="AT196" s="194">
        <f t="shared" ca="1" si="163"/>
        <v>0</v>
      </c>
      <c r="AU196" s="194">
        <f t="shared" ca="1" si="163"/>
        <v>0</v>
      </c>
      <c r="AV196" s="194">
        <f t="shared" ca="1" si="163"/>
        <v>0</v>
      </c>
      <c r="AW196" s="194">
        <f t="shared" ca="1" si="163"/>
        <v>0</v>
      </c>
      <c r="AX196" s="194">
        <f t="shared" ca="1" si="163"/>
        <v>0</v>
      </c>
      <c r="AY196" s="194">
        <f t="shared" ca="1" si="163"/>
        <v>0</v>
      </c>
      <c r="AZ196" s="194">
        <f t="shared" ca="1" si="163"/>
        <v>0</v>
      </c>
      <c r="BA196" s="194">
        <f t="shared" ca="1" si="163"/>
        <v>0</v>
      </c>
      <c r="BB196" s="194">
        <f t="shared" ca="1" si="163"/>
        <v>0</v>
      </c>
      <c r="BC196" s="194">
        <f t="shared" ca="1" si="163"/>
        <v>0</v>
      </c>
      <c r="BD196" s="194">
        <f t="shared" ca="1" si="163"/>
        <v>0</v>
      </c>
      <c r="BE196" s="194">
        <f t="shared" ca="1" si="163"/>
        <v>0</v>
      </c>
      <c r="BF196" s="194">
        <f t="shared" ca="1" si="163"/>
        <v>0</v>
      </c>
      <c r="BG196" s="194">
        <f t="shared" ca="1" si="163"/>
        <v>0</v>
      </c>
      <c r="BH196" s="194">
        <f t="shared" ca="1" si="163"/>
        <v>0</v>
      </c>
      <c r="BI196" s="194">
        <f t="shared" ca="1" si="163"/>
        <v>0</v>
      </c>
      <c r="BJ196" s="194">
        <f t="shared" ca="1" si="163"/>
        <v>0</v>
      </c>
      <c r="BK196" s="194">
        <f t="shared" ca="1" si="163"/>
        <v>0</v>
      </c>
      <c r="BL196" s="194">
        <f t="shared" ref="BL196:CM196" ca="1" si="164">BL142+BL143+BL170+BL169</f>
        <v>0</v>
      </c>
      <c r="BM196" s="194">
        <f t="shared" ca="1" si="164"/>
        <v>0</v>
      </c>
      <c r="BN196" s="194">
        <f t="shared" ca="1" si="164"/>
        <v>0</v>
      </c>
      <c r="BO196" s="194">
        <f t="shared" ca="1" si="164"/>
        <v>0</v>
      </c>
      <c r="BP196" s="194">
        <f t="shared" ca="1" si="164"/>
        <v>0</v>
      </c>
      <c r="BQ196" s="194">
        <f t="shared" ca="1" si="164"/>
        <v>0</v>
      </c>
      <c r="BR196" s="194">
        <f t="shared" ca="1" si="164"/>
        <v>0</v>
      </c>
      <c r="BS196" s="194">
        <f t="shared" ca="1" si="164"/>
        <v>0</v>
      </c>
      <c r="BT196" s="194">
        <f t="shared" ca="1" si="164"/>
        <v>0</v>
      </c>
      <c r="BU196" s="194">
        <f t="shared" ca="1" si="164"/>
        <v>0</v>
      </c>
      <c r="BV196" s="194">
        <f t="shared" ca="1" si="164"/>
        <v>0</v>
      </c>
      <c r="BW196" s="194">
        <f t="shared" ca="1" si="164"/>
        <v>0</v>
      </c>
      <c r="BX196" s="194">
        <f t="shared" ca="1" si="164"/>
        <v>0</v>
      </c>
      <c r="BY196" s="194">
        <f t="shared" ca="1" si="164"/>
        <v>0</v>
      </c>
      <c r="BZ196" s="194">
        <f t="shared" ca="1" si="164"/>
        <v>0</v>
      </c>
      <c r="CA196" s="194">
        <f t="shared" ca="1" si="164"/>
        <v>0</v>
      </c>
      <c r="CB196" s="194">
        <f t="shared" ca="1" si="164"/>
        <v>0</v>
      </c>
      <c r="CC196" s="194">
        <f t="shared" ca="1" si="164"/>
        <v>0</v>
      </c>
      <c r="CD196" s="194">
        <f t="shared" ca="1" si="164"/>
        <v>0</v>
      </c>
      <c r="CE196" s="194">
        <f t="shared" ca="1" si="164"/>
        <v>0</v>
      </c>
      <c r="CF196" s="194">
        <f t="shared" ca="1" si="164"/>
        <v>0</v>
      </c>
      <c r="CG196" s="194">
        <f t="shared" ca="1" si="164"/>
        <v>0</v>
      </c>
      <c r="CH196" s="194">
        <f t="shared" ca="1" si="164"/>
        <v>0</v>
      </c>
      <c r="CI196" s="194">
        <f t="shared" ca="1" si="164"/>
        <v>0</v>
      </c>
      <c r="CJ196" s="194">
        <f t="shared" ca="1" si="164"/>
        <v>0</v>
      </c>
      <c r="CK196" s="194">
        <f t="shared" ca="1" si="164"/>
        <v>0</v>
      </c>
      <c r="CL196" s="194">
        <f t="shared" ca="1" si="164"/>
        <v>0</v>
      </c>
      <c r="CM196" s="194">
        <f t="shared" ca="1" si="164"/>
        <v>0</v>
      </c>
    </row>
    <row r="197" spans="2:91" ht="26" customHeight="1" x14ac:dyDescent="0.2"/>
    <row r="198" spans="2:91" x14ac:dyDescent="0.2">
      <c r="B198" s="23" t="s">
        <v>362</v>
      </c>
    </row>
    <row r="199" spans="2:91" s="115" customFormat="1" x14ac:dyDescent="0.2">
      <c r="B199" s="115" t="s">
        <v>332</v>
      </c>
      <c r="C199" s="19" t="str">
        <f>Inputs!$J$16</f>
        <v>EUR</v>
      </c>
      <c r="D199" s="19" t="s">
        <v>19</v>
      </c>
      <c r="E199" s="63">
        <v>0</v>
      </c>
      <c r="F199" s="63">
        <f ca="1">E253</f>
        <v>0</v>
      </c>
      <c r="G199" s="63">
        <f ca="1">F253</f>
        <v>0</v>
      </c>
      <c r="H199" s="63">
        <f ca="1">G253</f>
        <v>0</v>
      </c>
      <c r="I199" s="63">
        <f ca="1">H253</f>
        <v>0</v>
      </c>
      <c r="J199" s="63"/>
      <c r="K199" s="63">
        <v>0</v>
      </c>
      <c r="L199" s="63">
        <f t="shared" ref="L199:AD199" ca="1" si="165">K253</f>
        <v>0</v>
      </c>
      <c r="M199" s="63">
        <f t="shared" ca="1" si="165"/>
        <v>0</v>
      </c>
      <c r="N199" s="63">
        <f t="shared" ca="1" si="165"/>
        <v>0</v>
      </c>
      <c r="O199" s="63">
        <f t="shared" ca="1" si="165"/>
        <v>0</v>
      </c>
      <c r="P199" s="63">
        <f t="shared" ca="1" si="165"/>
        <v>0</v>
      </c>
      <c r="Q199" s="63">
        <f t="shared" ca="1" si="165"/>
        <v>0</v>
      </c>
      <c r="R199" s="63">
        <f t="shared" ca="1" si="165"/>
        <v>0</v>
      </c>
      <c r="S199" s="63">
        <f t="shared" ca="1" si="165"/>
        <v>0</v>
      </c>
      <c r="T199" s="63">
        <f t="shared" ca="1" si="165"/>
        <v>0</v>
      </c>
      <c r="U199" s="63">
        <f t="shared" ca="1" si="165"/>
        <v>0</v>
      </c>
      <c r="V199" s="63">
        <f t="shared" ca="1" si="165"/>
        <v>0</v>
      </c>
      <c r="W199" s="63">
        <f t="shared" ca="1" si="165"/>
        <v>0</v>
      </c>
      <c r="X199" s="63">
        <f t="shared" ca="1" si="165"/>
        <v>0</v>
      </c>
      <c r="Y199" s="63">
        <f t="shared" ca="1" si="165"/>
        <v>0</v>
      </c>
      <c r="Z199" s="63">
        <f t="shared" ca="1" si="165"/>
        <v>0</v>
      </c>
      <c r="AA199" s="63">
        <f t="shared" ca="1" si="165"/>
        <v>0</v>
      </c>
      <c r="AB199" s="63">
        <f t="shared" ca="1" si="165"/>
        <v>0</v>
      </c>
      <c r="AC199" s="63">
        <f t="shared" ca="1" si="165"/>
        <v>0</v>
      </c>
      <c r="AD199" s="63">
        <f t="shared" ca="1" si="165"/>
        <v>0</v>
      </c>
      <c r="AE199" s="63"/>
      <c r="AF199" s="194">
        <v>0</v>
      </c>
      <c r="AG199" s="63">
        <f t="shared" ref="AG199:BL199" ca="1" si="166">AF253</f>
        <v>0</v>
      </c>
      <c r="AH199" s="63">
        <f t="shared" ca="1" si="166"/>
        <v>0</v>
      </c>
      <c r="AI199" s="63">
        <f t="shared" ca="1" si="166"/>
        <v>0</v>
      </c>
      <c r="AJ199" s="63">
        <f t="shared" ca="1" si="166"/>
        <v>0</v>
      </c>
      <c r="AK199" s="63">
        <f t="shared" ca="1" si="166"/>
        <v>0</v>
      </c>
      <c r="AL199" s="63">
        <f t="shared" ca="1" si="166"/>
        <v>0</v>
      </c>
      <c r="AM199" s="63">
        <f t="shared" ca="1" si="166"/>
        <v>0</v>
      </c>
      <c r="AN199" s="63">
        <f t="shared" ca="1" si="166"/>
        <v>0</v>
      </c>
      <c r="AO199" s="63">
        <f t="shared" ca="1" si="166"/>
        <v>0</v>
      </c>
      <c r="AP199" s="63">
        <f t="shared" ca="1" si="166"/>
        <v>0</v>
      </c>
      <c r="AQ199" s="63">
        <f t="shared" ca="1" si="166"/>
        <v>0</v>
      </c>
      <c r="AR199" s="63">
        <f t="shared" ca="1" si="166"/>
        <v>0</v>
      </c>
      <c r="AS199" s="63">
        <f t="shared" ca="1" si="166"/>
        <v>0</v>
      </c>
      <c r="AT199" s="63">
        <f t="shared" ca="1" si="166"/>
        <v>0</v>
      </c>
      <c r="AU199" s="63">
        <f t="shared" ca="1" si="166"/>
        <v>0</v>
      </c>
      <c r="AV199" s="63">
        <f t="shared" ca="1" si="166"/>
        <v>0</v>
      </c>
      <c r="AW199" s="63">
        <f t="shared" ca="1" si="166"/>
        <v>0</v>
      </c>
      <c r="AX199" s="63">
        <f t="shared" ca="1" si="166"/>
        <v>0</v>
      </c>
      <c r="AY199" s="63">
        <f t="shared" ca="1" si="166"/>
        <v>0</v>
      </c>
      <c r="AZ199" s="63">
        <f t="shared" ca="1" si="166"/>
        <v>0</v>
      </c>
      <c r="BA199" s="63">
        <f t="shared" ca="1" si="166"/>
        <v>0</v>
      </c>
      <c r="BB199" s="63">
        <f t="shared" ca="1" si="166"/>
        <v>0</v>
      </c>
      <c r="BC199" s="63">
        <f t="shared" ca="1" si="166"/>
        <v>0</v>
      </c>
      <c r="BD199" s="63">
        <f t="shared" ca="1" si="166"/>
        <v>0</v>
      </c>
      <c r="BE199" s="63">
        <f t="shared" ca="1" si="166"/>
        <v>0</v>
      </c>
      <c r="BF199" s="63">
        <f t="shared" ca="1" si="166"/>
        <v>0</v>
      </c>
      <c r="BG199" s="63">
        <f t="shared" ca="1" si="166"/>
        <v>0</v>
      </c>
      <c r="BH199" s="63">
        <f t="shared" ca="1" si="166"/>
        <v>0</v>
      </c>
      <c r="BI199" s="63">
        <f t="shared" ca="1" si="166"/>
        <v>0</v>
      </c>
      <c r="BJ199" s="63">
        <f t="shared" ca="1" si="166"/>
        <v>0</v>
      </c>
      <c r="BK199" s="63">
        <f t="shared" ca="1" si="166"/>
        <v>0</v>
      </c>
      <c r="BL199" s="63">
        <f t="shared" ca="1" si="166"/>
        <v>0</v>
      </c>
      <c r="BM199" s="63">
        <f t="shared" ref="BM199:CM199" ca="1" si="167">BL253</f>
        <v>0</v>
      </c>
      <c r="BN199" s="63">
        <f t="shared" ca="1" si="167"/>
        <v>0</v>
      </c>
      <c r="BO199" s="63">
        <f t="shared" ca="1" si="167"/>
        <v>0</v>
      </c>
      <c r="BP199" s="63">
        <f t="shared" ca="1" si="167"/>
        <v>0</v>
      </c>
      <c r="BQ199" s="63">
        <f t="shared" ca="1" si="167"/>
        <v>0</v>
      </c>
      <c r="BR199" s="63">
        <f t="shared" ca="1" si="167"/>
        <v>0</v>
      </c>
      <c r="BS199" s="63">
        <f t="shared" ca="1" si="167"/>
        <v>0</v>
      </c>
      <c r="BT199" s="63">
        <f t="shared" ca="1" si="167"/>
        <v>0</v>
      </c>
      <c r="BU199" s="63">
        <f t="shared" ca="1" si="167"/>
        <v>0</v>
      </c>
      <c r="BV199" s="63">
        <f t="shared" ca="1" si="167"/>
        <v>0</v>
      </c>
      <c r="BW199" s="63">
        <f t="shared" ca="1" si="167"/>
        <v>0</v>
      </c>
      <c r="BX199" s="63">
        <f t="shared" ca="1" si="167"/>
        <v>0</v>
      </c>
      <c r="BY199" s="63">
        <f t="shared" ca="1" si="167"/>
        <v>0</v>
      </c>
      <c r="BZ199" s="63">
        <f t="shared" ca="1" si="167"/>
        <v>0</v>
      </c>
      <c r="CA199" s="63">
        <f t="shared" ca="1" si="167"/>
        <v>0</v>
      </c>
      <c r="CB199" s="63">
        <f t="shared" ca="1" si="167"/>
        <v>0</v>
      </c>
      <c r="CC199" s="63">
        <f t="shared" ca="1" si="167"/>
        <v>0</v>
      </c>
      <c r="CD199" s="63">
        <f t="shared" ca="1" si="167"/>
        <v>0</v>
      </c>
      <c r="CE199" s="63">
        <f t="shared" ca="1" si="167"/>
        <v>0</v>
      </c>
      <c r="CF199" s="63">
        <f t="shared" ca="1" si="167"/>
        <v>0</v>
      </c>
      <c r="CG199" s="63">
        <f t="shared" ca="1" si="167"/>
        <v>0</v>
      </c>
      <c r="CH199" s="63">
        <f t="shared" ca="1" si="167"/>
        <v>0</v>
      </c>
      <c r="CI199" s="63">
        <f t="shared" ca="1" si="167"/>
        <v>0</v>
      </c>
      <c r="CJ199" s="63">
        <f t="shared" ca="1" si="167"/>
        <v>0</v>
      </c>
      <c r="CK199" s="63">
        <f t="shared" ca="1" si="167"/>
        <v>0</v>
      </c>
      <c r="CL199" s="63">
        <f t="shared" ca="1" si="167"/>
        <v>0</v>
      </c>
      <c r="CM199" s="63">
        <f t="shared" ca="1" si="167"/>
        <v>0</v>
      </c>
    </row>
    <row r="200" spans="2:91" x14ac:dyDescent="0.2">
      <c r="B200" s="196" t="s">
        <v>299</v>
      </c>
      <c r="C200" s="19" t="str">
        <f>Inputs!$J$16</f>
        <v>EUR</v>
      </c>
      <c r="D200" s="19" t="s">
        <v>19</v>
      </c>
      <c r="E200" s="27">
        <f t="shared" ref="E200:I209" ca="1" si="168">SUMIF($K$4:$AD$4,E$4,$K200:$AD200)</f>
        <v>33653.931965497322</v>
      </c>
      <c r="F200" s="27">
        <f t="shared" ca="1" si="168"/>
        <v>97638.744959384072</v>
      </c>
      <c r="G200" s="27">
        <f t="shared" ca="1" si="168"/>
        <v>101685.5998736219</v>
      </c>
      <c r="H200" s="27">
        <f t="shared" ca="1" si="168"/>
        <v>105438.65042541</v>
      </c>
      <c r="I200" s="27">
        <f t="shared" ca="1" si="168"/>
        <v>109334.18250747891</v>
      </c>
      <c r="J200" s="27"/>
      <c r="K200" s="27">
        <f t="shared" ref="K200:T209" si="169">SUMIFS($AF200:$CM200,$AF$4:$CM$4,K$4,$AF$8:$CM$8,K$8)</f>
        <v>0</v>
      </c>
      <c r="L200" s="27">
        <f t="shared" si="169"/>
        <v>0</v>
      </c>
      <c r="M200" s="27">
        <f t="shared" ca="1" si="169"/>
        <v>8094.1309846586228</v>
      </c>
      <c r="N200" s="27">
        <f t="shared" ca="1" si="169"/>
        <v>25559.800980838703</v>
      </c>
      <c r="O200" s="27">
        <f t="shared" ca="1" si="169"/>
        <v>24916.790717875941</v>
      </c>
      <c r="P200" s="27">
        <f t="shared" ca="1" si="169"/>
        <v>19583.359137545875</v>
      </c>
      <c r="Q200" s="27">
        <f t="shared" ca="1" si="169"/>
        <v>26363.121998762294</v>
      </c>
      <c r="R200" s="27">
        <f t="shared" ca="1" si="169"/>
        <v>26775.47310519997</v>
      </c>
      <c r="S200" s="27">
        <f t="shared" ca="1" si="169"/>
        <v>26036.664257565812</v>
      </c>
      <c r="T200" s="27">
        <f t="shared" ca="1" si="169"/>
        <v>20461.235243961877</v>
      </c>
      <c r="U200" s="27">
        <f t="shared" ref="U200:AD209" ca="1" si="170">SUMIFS($AF200:$CM200,$AF$4:$CM$4,U$4,$AF$8:$CM$8,U$8)</f>
        <v>27415.913881915512</v>
      </c>
      <c r="V200" s="27">
        <f t="shared" ca="1" si="170"/>
        <v>27771.786490178711</v>
      </c>
      <c r="W200" s="27">
        <f t="shared" ca="1" si="170"/>
        <v>26983.002237369361</v>
      </c>
      <c r="X200" s="27">
        <f t="shared" ca="1" si="170"/>
        <v>21255.947788411489</v>
      </c>
      <c r="Y200" s="27">
        <f t="shared" ca="1" si="170"/>
        <v>28416.898698832996</v>
      </c>
      <c r="Z200" s="27">
        <f t="shared" ca="1" si="170"/>
        <v>28782.80170079615</v>
      </c>
      <c r="AA200" s="27">
        <f t="shared" ca="1" si="170"/>
        <v>27964.784893109689</v>
      </c>
      <c r="AB200" s="27">
        <f t="shared" ca="1" si="170"/>
        <v>22082.229399939763</v>
      </c>
      <c r="AC200" s="27">
        <f t="shared" ca="1" si="170"/>
        <v>29455.516916497891</v>
      </c>
      <c r="AD200" s="27">
        <f t="shared" ca="1" si="170"/>
        <v>29831.65129793157</v>
      </c>
      <c r="AE200" s="27"/>
      <c r="AF200" s="26">
        <f t="shared" ref="AF200:BK200" si="171">SUM(AF201:AF225)</f>
        <v>0</v>
      </c>
      <c r="AG200" s="26">
        <f t="shared" si="171"/>
        <v>0</v>
      </c>
      <c r="AH200" s="26">
        <f t="shared" si="171"/>
        <v>0</v>
      </c>
      <c r="AI200" s="26">
        <f t="shared" si="171"/>
        <v>0</v>
      </c>
      <c r="AJ200" s="26">
        <f t="shared" si="171"/>
        <v>0</v>
      </c>
      <c r="AK200" s="26">
        <f t="shared" si="171"/>
        <v>0</v>
      </c>
      <c r="AL200" s="26">
        <f t="shared" si="171"/>
        <v>0</v>
      </c>
      <c r="AM200" s="26">
        <f t="shared" si="171"/>
        <v>0</v>
      </c>
      <c r="AN200" s="26">
        <f t="shared" ca="1" si="171"/>
        <v>8094.1309846586228</v>
      </c>
      <c r="AO200" s="26">
        <f t="shared" ca="1" si="171"/>
        <v>8129.3288535561487</v>
      </c>
      <c r="AP200" s="26">
        <f t="shared" ca="1" si="171"/>
        <v>8694.9718160401062</v>
      </c>
      <c r="AQ200" s="26">
        <f t="shared" ca="1" si="171"/>
        <v>8735.5003112424492</v>
      </c>
      <c r="AR200" s="26">
        <f t="shared" ca="1" si="171"/>
        <v>8132.461835643373</v>
      </c>
      <c r="AS200" s="26">
        <f t="shared" ca="1" si="171"/>
        <v>8482.9453110314371</v>
      </c>
      <c r="AT200" s="26">
        <f t="shared" ca="1" si="171"/>
        <v>8301.3835712011332</v>
      </c>
      <c r="AU200" s="26">
        <f t="shared" ca="1" si="171"/>
        <v>4944.9819337585104</v>
      </c>
      <c r="AV200" s="26">
        <f t="shared" ca="1" si="171"/>
        <v>8904.0076886460683</v>
      </c>
      <c r="AW200" s="26">
        <f t="shared" ca="1" si="171"/>
        <v>5734.3695151412949</v>
      </c>
      <c r="AX200" s="26">
        <f t="shared" ca="1" si="171"/>
        <v>8863.5735085538236</v>
      </c>
      <c r="AY200" s="26">
        <f t="shared" ca="1" si="171"/>
        <v>9006.6954473719106</v>
      </c>
      <c r="AZ200" s="26">
        <f t="shared" ca="1" si="171"/>
        <v>8492.8530428365593</v>
      </c>
      <c r="BA200" s="26">
        <f t="shared" ca="1" si="171"/>
        <v>8519.3959386284478</v>
      </c>
      <c r="BB200" s="26">
        <f t="shared" ca="1" si="171"/>
        <v>9110.5880401457525</v>
      </c>
      <c r="BC200" s="26">
        <f t="shared" ca="1" si="171"/>
        <v>9145.4891264257658</v>
      </c>
      <c r="BD200" s="26">
        <f t="shared" ca="1" si="171"/>
        <v>8504.4182609012532</v>
      </c>
      <c r="BE200" s="26">
        <f t="shared" ca="1" si="171"/>
        <v>8865.0478229405926</v>
      </c>
      <c r="BF200" s="26">
        <f t="shared" ca="1" si="171"/>
        <v>8667.1981737239639</v>
      </c>
      <c r="BG200" s="26">
        <f t="shared" ca="1" si="171"/>
        <v>5184.2401847794363</v>
      </c>
      <c r="BH200" s="26">
        <f t="shared" ca="1" si="171"/>
        <v>9283.4160498120982</v>
      </c>
      <c r="BI200" s="26">
        <f t="shared" ca="1" si="171"/>
        <v>5993.5790093703436</v>
      </c>
      <c r="BJ200" s="26">
        <f t="shared" ca="1" si="171"/>
        <v>9225.5225679882806</v>
      </c>
      <c r="BK200" s="26">
        <f t="shared" ca="1" si="171"/>
        <v>9367.1969593477043</v>
      </c>
      <c r="BL200" s="26">
        <f t="shared" ref="BL200:CM200" ca="1" si="172">SUM(BL201:BL225)</f>
        <v>8823.1943545795275</v>
      </c>
      <c r="BM200" s="26">
        <f t="shared" ca="1" si="172"/>
        <v>8839.9154767778746</v>
      </c>
      <c r="BN200" s="26">
        <f t="shared" ca="1" si="172"/>
        <v>9451.7554006334685</v>
      </c>
      <c r="BO200" s="26">
        <f t="shared" ca="1" si="172"/>
        <v>9480.1156127673676</v>
      </c>
      <c r="BP200" s="26">
        <f t="shared" ca="1" si="172"/>
        <v>8812.8414222741703</v>
      </c>
      <c r="BQ200" s="26">
        <f t="shared" ca="1" si="172"/>
        <v>9188.0783084866598</v>
      </c>
      <c r="BR200" s="26">
        <f t="shared" ca="1" si="172"/>
        <v>8982.0825066085308</v>
      </c>
      <c r="BS200" s="26">
        <f t="shared" ca="1" si="172"/>
        <v>5399.1776118366752</v>
      </c>
      <c r="BT200" s="26">
        <f t="shared" ca="1" si="172"/>
        <v>9623.2346270969447</v>
      </c>
      <c r="BU200" s="26">
        <f t="shared" ca="1" si="172"/>
        <v>6233.5355494778714</v>
      </c>
      <c r="BV200" s="26">
        <f t="shared" ca="1" si="172"/>
        <v>9562.8103614290812</v>
      </c>
      <c r="BW200" s="26">
        <f t="shared" ca="1" si="172"/>
        <v>9710.1704691196628</v>
      </c>
      <c r="BX200" s="26">
        <f t="shared" ca="1" si="172"/>
        <v>9143.9178682842503</v>
      </c>
      <c r="BY200" s="26">
        <f t="shared" ca="1" si="172"/>
        <v>9157.5451467989114</v>
      </c>
      <c r="BZ200" s="26">
        <f t="shared" ca="1" si="172"/>
        <v>9797.9139580523806</v>
      </c>
      <c r="CA200" s="26">
        <f t="shared" ca="1" si="172"/>
        <v>9827.3425959448577</v>
      </c>
      <c r="CB200" s="26">
        <f t="shared" ca="1" si="172"/>
        <v>9132.7954376744783</v>
      </c>
      <c r="CC200" s="26">
        <f t="shared" ca="1" si="172"/>
        <v>9523.2326909630556</v>
      </c>
      <c r="CD200" s="26">
        <f t="shared" ca="1" si="172"/>
        <v>9308.7567644721548</v>
      </c>
      <c r="CE200" s="26">
        <f t="shared" ca="1" si="172"/>
        <v>5623.1095652902495</v>
      </c>
      <c r="CF200" s="26">
        <f t="shared" ca="1" si="172"/>
        <v>9975.8548094038833</v>
      </c>
      <c r="CG200" s="26">
        <f t="shared" ca="1" si="172"/>
        <v>6483.2650252456287</v>
      </c>
      <c r="CH200" s="26">
        <f t="shared" ca="1" si="172"/>
        <v>9912.7924599159924</v>
      </c>
      <c r="CI200" s="26">
        <f t="shared" ca="1" si="172"/>
        <v>10066.067828180807</v>
      </c>
      <c r="CJ200" s="26">
        <f t="shared" ca="1" si="172"/>
        <v>9476.6566284010914</v>
      </c>
      <c r="CK200" s="26">
        <f t="shared" ca="1" si="172"/>
        <v>9486.873201719025</v>
      </c>
      <c r="CL200" s="26">
        <f t="shared" ca="1" si="172"/>
        <v>10157.119808115396</v>
      </c>
      <c r="CM200" s="26">
        <f t="shared" ca="1" si="172"/>
        <v>10187.658288097151</v>
      </c>
    </row>
    <row r="201" spans="2:91" s="84" customFormat="1" hidden="1" x14ac:dyDescent="0.2">
      <c r="B201" s="241" t="str">
        <f>Inputs!DQ9</f>
        <v>Utility</v>
      </c>
      <c r="C201" s="240" t="str">
        <f>Inputs!$J$16</f>
        <v>EUR</v>
      </c>
      <c r="D201" s="240" t="s">
        <v>19</v>
      </c>
      <c r="E201" s="85">
        <f t="shared" ca="1" si="168"/>
        <v>12483.634566466813</v>
      </c>
      <c r="F201" s="85">
        <f t="shared" ca="1" si="168"/>
        <v>32125.158665595452</v>
      </c>
      <c r="G201" s="85">
        <f t="shared" ca="1" si="168"/>
        <v>33244.521979103854</v>
      </c>
      <c r="H201" s="85">
        <f t="shared" ca="1" si="168"/>
        <v>34255.685927230414</v>
      </c>
      <c r="I201" s="85">
        <f t="shared" ca="1" si="168"/>
        <v>35297.605394435668</v>
      </c>
      <c r="J201" s="85"/>
      <c r="K201" s="85">
        <f t="shared" si="169"/>
        <v>0</v>
      </c>
      <c r="L201" s="85">
        <f t="shared" si="169"/>
        <v>0</v>
      </c>
      <c r="M201" s="85">
        <f t="shared" ca="1" si="169"/>
        <v>3101.4705496182542</v>
      </c>
      <c r="N201" s="85">
        <f t="shared" ca="1" si="169"/>
        <v>9382.1640168485592</v>
      </c>
      <c r="O201" s="85">
        <f t="shared" ca="1" si="169"/>
        <v>9484.1497757915222</v>
      </c>
      <c r="P201" s="85">
        <f t="shared" ca="1" si="169"/>
        <v>3193.0908007410512</v>
      </c>
      <c r="Q201" s="85">
        <f t="shared" ca="1" si="169"/>
        <v>9675.4205058194566</v>
      </c>
      <c r="R201" s="85">
        <f t="shared" ca="1" si="169"/>
        <v>9772.4975832434211</v>
      </c>
      <c r="S201" s="85">
        <f t="shared" ca="1" si="169"/>
        <v>9854.143322494514</v>
      </c>
      <c r="T201" s="85">
        <f t="shared" ca="1" si="169"/>
        <v>3309.4045614578313</v>
      </c>
      <c r="U201" s="85">
        <f t="shared" ca="1" si="170"/>
        <v>10002.88238346789</v>
      </c>
      <c r="V201" s="85">
        <f t="shared" ca="1" si="170"/>
        <v>10078.091711683624</v>
      </c>
      <c r="W201" s="85">
        <f t="shared" ca="1" si="170"/>
        <v>10153.866521211028</v>
      </c>
      <c r="X201" s="85">
        <f t="shared" ca="1" si="170"/>
        <v>3410.0632680084955</v>
      </c>
      <c r="Y201" s="85">
        <f t="shared" ca="1" si="170"/>
        <v>10307.129623054323</v>
      </c>
      <c r="Z201" s="85">
        <f t="shared" ca="1" si="170"/>
        <v>10384.626514956562</v>
      </c>
      <c r="AA201" s="85">
        <f t="shared" ca="1" si="170"/>
        <v>10462.706087825678</v>
      </c>
      <c r="AB201" s="85">
        <f t="shared" ca="1" si="170"/>
        <v>3513.783605440573</v>
      </c>
      <c r="AC201" s="85">
        <f t="shared" ca="1" si="170"/>
        <v>10620.630833571071</v>
      </c>
      <c r="AD201" s="85">
        <f t="shared" ca="1" si="170"/>
        <v>10700.484867598341</v>
      </c>
      <c r="AE201" s="85"/>
      <c r="AF201" s="239">
        <f>Administrative!AF12</f>
        <v>0</v>
      </c>
      <c r="AG201" s="239">
        <f>Administrative!AG12</f>
        <v>0</v>
      </c>
      <c r="AH201" s="239">
        <f>Administrative!AH12</f>
        <v>0</v>
      </c>
      <c r="AI201" s="239">
        <f>Administrative!AI12</f>
        <v>0</v>
      </c>
      <c r="AJ201" s="239">
        <f>Administrative!AJ12</f>
        <v>0</v>
      </c>
      <c r="AK201" s="239">
        <f>Administrative!AK12</f>
        <v>0</v>
      </c>
      <c r="AL201" s="239">
        <f>Administrative!AL12</f>
        <v>0</v>
      </c>
      <c r="AM201" s="239">
        <f>Administrative!AM12</f>
        <v>0</v>
      </c>
      <c r="AN201" s="239">
        <f ca="1">Administrative!AN12</f>
        <v>3101.4705496182542</v>
      </c>
      <c r="AO201" s="239">
        <f ca="1">Administrative!AO12</f>
        <v>3114.3933435749968</v>
      </c>
      <c r="AP201" s="239">
        <f ca="1">Administrative!AP12</f>
        <v>3127.3699825065592</v>
      </c>
      <c r="AQ201" s="239">
        <f ca="1">Administrative!AQ12</f>
        <v>3140.4006907670032</v>
      </c>
      <c r="AR201" s="239">
        <f ca="1">Administrative!AR12</f>
        <v>3150.8686930695603</v>
      </c>
      <c r="AS201" s="239">
        <f ca="1">Administrative!AS12</f>
        <v>3161.3715887131257</v>
      </c>
      <c r="AT201" s="239">
        <f ca="1">Administrative!AT12</f>
        <v>3171.9094940088362</v>
      </c>
      <c r="AU201" s="239">
        <f>Administrative!AU12</f>
        <v>0</v>
      </c>
      <c r="AV201" s="239">
        <f ca="1">Administrative!AV12</f>
        <v>3193.0908007410512</v>
      </c>
      <c r="AW201" s="239">
        <f>Administrative!AW12</f>
        <v>0</v>
      </c>
      <c r="AX201" s="239">
        <f ca="1">Administrative!AX12</f>
        <v>3214.413551532667</v>
      </c>
      <c r="AY201" s="239">
        <f ca="1">Administrative!AY12</f>
        <v>3225.1282633711094</v>
      </c>
      <c r="AZ201" s="239">
        <f ca="1">Administrative!AZ12</f>
        <v>3235.8786909156802</v>
      </c>
      <c r="BA201" s="239">
        <f ca="1">Administrative!BA12</f>
        <v>3246.6649532187325</v>
      </c>
      <c r="BB201" s="239">
        <f ca="1">Administrative!BB12</f>
        <v>3257.487169729462</v>
      </c>
      <c r="BC201" s="239">
        <f ca="1">Administrative!BC12</f>
        <v>3268.345460295227</v>
      </c>
      <c r="BD201" s="239">
        <f ca="1">Administrative!BD12</f>
        <v>3276.5163239459648</v>
      </c>
      <c r="BE201" s="239">
        <f ca="1">Administrative!BE12</f>
        <v>3284.7076147558296</v>
      </c>
      <c r="BF201" s="239">
        <f ca="1">Administrative!BF12</f>
        <v>3292.9193837927191</v>
      </c>
      <c r="BG201" s="239">
        <f>Administrative!BG12</f>
        <v>0</v>
      </c>
      <c r="BH201" s="239">
        <f ca="1">Administrative!BH12</f>
        <v>3309.4045614578313</v>
      </c>
      <c r="BI201" s="239">
        <f>Administrative!BI12</f>
        <v>0</v>
      </c>
      <c r="BJ201" s="239">
        <f ca="1">Administrative!BJ12</f>
        <v>3325.9722680436294</v>
      </c>
      <c r="BK201" s="239">
        <f ca="1">Administrative!BK12</f>
        <v>3334.2871987137382</v>
      </c>
      <c r="BL201" s="239">
        <f ca="1">Administrative!BL12</f>
        <v>3342.6229167105225</v>
      </c>
      <c r="BM201" s="239">
        <f ca="1">Administrative!BM12</f>
        <v>3350.9794740022985</v>
      </c>
      <c r="BN201" s="239">
        <f ca="1">Administrative!BN12</f>
        <v>3359.3569226873042</v>
      </c>
      <c r="BO201" s="239">
        <f ca="1">Administrative!BO12</f>
        <v>3367.7553149940222</v>
      </c>
      <c r="BP201" s="239">
        <f ca="1">Administrative!BP12</f>
        <v>3376.1747032815069</v>
      </c>
      <c r="BQ201" s="239">
        <f ca="1">Administrative!BQ12</f>
        <v>3384.6151400397107</v>
      </c>
      <c r="BR201" s="239">
        <f ca="1">Administrative!BR12</f>
        <v>3393.0766778898096</v>
      </c>
      <c r="BS201" s="239">
        <f>Administrative!BS12</f>
        <v>0</v>
      </c>
      <c r="BT201" s="239">
        <f ca="1">Administrative!BT12</f>
        <v>3410.0632680084955</v>
      </c>
      <c r="BU201" s="239">
        <f>Administrative!BU12</f>
        <v>0</v>
      </c>
      <c r="BV201" s="239">
        <f ca="1">Administrative!BV12</f>
        <v>3427.1348972439623</v>
      </c>
      <c r="BW201" s="239">
        <f ca="1">Administrative!BW12</f>
        <v>3435.7027344870721</v>
      </c>
      <c r="BX201" s="239">
        <f ca="1">Administrative!BX12</f>
        <v>3444.2919913232895</v>
      </c>
      <c r="BY201" s="239">
        <f ca="1">Administrative!BY12</f>
        <v>3452.9027213015975</v>
      </c>
      <c r="BZ201" s="239">
        <f ca="1">Administrative!BZ12</f>
        <v>3461.5349781048512</v>
      </c>
      <c r="CA201" s="239">
        <f ca="1">Administrative!CA12</f>
        <v>3470.1888155501133</v>
      </c>
      <c r="CB201" s="239">
        <f ca="1">Administrative!CB12</f>
        <v>3478.8642875889882</v>
      </c>
      <c r="CC201" s="239">
        <f ca="1">Administrative!CC12</f>
        <v>3487.5614483079603</v>
      </c>
      <c r="CD201" s="239">
        <f ca="1">Administrative!CD12</f>
        <v>3496.2803519287299</v>
      </c>
      <c r="CE201" s="239">
        <f>Administrative!CE12</f>
        <v>0</v>
      </c>
      <c r="CF201" s="239">
        <f ca="1">Administrative!CF12</f>
        <v>3513.783605440573</v>
      </c>
      <c r="CG201" s="239">
        <f>Administrative!CG12</f>
        <v>0</v>
      </c>
      <c r="CH201" s="239">
        <f ca="1">Administrative!CH12</f>
        <v>3531.3744846153095</v>
      </c>
      <c r="CI201" s="239">
        <f ca="1">Administrative!CI12</f>
        <v>3540.2029208268477</v>
      </c>
      <c r="CJ201" s="239">
        <f ca="1">Administrative!CJ12</f>
        <v>3549.0534281289147</v>
      </c>
      <c r="CK201" s="239">
        <f ca="1">Administrative!CK12</f>
        <v>3557.9260616992369</v>
      </c>
      <c r="CL201" s="239">
        <f ca="1">Administrative!CL12</f>
        <v>3566.8208768534846</v>
      </c>
      <c r="CM201" s="239">
        <f ca="1">Administrative!CM12</f>
        <v>3575.7379290456183</v>
      </c>
    </row>
    <row r="202" spans="2:91" s="84" customFormat="1" hidden="1" x14ac:dyDescent="0.2">
      <c r="B202" s="241" t="str">
        <f>Inputs!DQ10</f>
        <v>Internet</v>
      </c>
      <c r="C202" s="240" t="str">
        <f>Inputs!$J$16</f>
        <v>EUR</v>
      </c>
      <c r="D202" s="240" t="s">
        <v>19</v>
      </c>
      <c r="E202" s="85">
        <f t="shared" ca="1" si="168"/>
        <v>419.41535878122835</v>
      </c>
      <c r="F202" s="85">
        <f t="shared" ca="1" si="168"/>
        <v>1302.5378987396145</v>
      </c>
      <c r="G202" s="85">
        <f t="shared" ca="1" si="168"/>
        <v>1361.7590098227824</v>
      </c>
      <c r="H202" s="85">
        <f t="shared" ca="1" si="168"/>
        <v>1417.2391729678886</v>
      </c>
      <c r="I202" s="85">
        <f t="shared" ca="1" si="168"/>
        <v>1474.9796835609682</v>
      </c>
      <c r="J202" s="85"/>
      <c r="K202" s="85">
        <f t="shared" si="169"/>
        <v>0</v>
      </c>
      <c r="L202" s="85">
        <f t="shared" si="169"/>
        <v>0</v>
      </c>
      <c r="M202" s="85">
        <f t="shared" ca="1" si="169"/>
        <v>104.0707043925437</v>
      </c>
      <c r="N202" s="85">
        <f t="shared" ca="1" si="169"/>
        <v>315.34465438868466</v>
      </c>
      <c r="O202" s="85">
        <f t="shared" ca="1" si="169"/>
        <v>319.56708311597424</v>
      </c>
      <c r="P202" s="85">
        <f t="shared" ca="1" si="169"/>
        <v>323.57833889066796</v>
      </c>
      <c r="Q202" s="85">
        <f t="shared" ca="1" si="169"/>
        <v>327.63994457228307</v>
      </c>
      <c r="R202" s="85">
        <f t="shared" ca="1" si="169"/>
        <v>331.75253216068921</v>
      </c>
      <c r="S202" s="85">
        <f t="shared" ca="1" si="169"/>
        <v>335.35874003692101</v>
      </c>
      <c r="T202" s="85">
        <f t="shared" ca="1" si="169"/>
        <v>338.72351848265225</v>
      </c>
      <c r="U202" s="85">
        <f t="shared" ca="1" si="170"/>
        <v>342.12205699674377</v>
      </c>
      <c r="V202" s="85">
        <f t="shared" ca="1" si="170"/>
        <v>345.55469430646519</v>
      </c>
      <c r="W202" s="85">
        <f t="shared" ca="1" si="170"/>
        <v>349.02177253766217</v>
      </c>
      <c r="X202" s="85">
        <f t="shared" ca="1" si="170"/>
        <v>352.52363724885572</v>
      </c>
      <c r="Y202" s="85">
        <f t="shared" ca="1" si="170"/>
        <v>356.06063746568367</v>
      </c>
      <c r="Z202" s="85">
        <f t="shared" ca="1" si="170"/>
        <v>359.63312571568713</v>
      </c>
      <c r="AA202" s="85">
        <f t="shared" ca="1" si="170"/>
        <v>363.24145806344666</v>
      </c>
      <c r="AB202" s="85">
        <f t="shared" ca="1" si="170"/>
        <v>366.88599414607069</v>
      </c>
      <c r="AC202" s="85">
        <f t="shared" ca="1" si="170"/>
        <v>370.56709720903984</v>
      </c>
      <c r="AD202" s="85">
        <f t="shared" ca="1" si="170"/>
        <v>374.28513414241127</v>
      </c>
      <c r="AE202" s="85"/>
      <c r="AF202" s="239">
        <f>Administrative!AF13</f>
        <v>0</v>
      </c>
      <c r="AG202" s="239">
        <f>Administrative!AG13</f>
        <v>0</v>
      </c>
      <c r="AH202" s="239">
        <f>Administrative!AH13</f>
        <v>0</v>
      </c>
      <c r="AI202" s="239">
        <f>Administrative!AI13</f>
        <v>0</v>
      </c>
      <c r="AJ202" s="239">
        <f>Administrative!AJ13</f>
        <v>0</v>
      </c>
      <c r="AK202" s="239">
        <f>Administrative!AK13</f>
        <v>0</v>
      </c>
      <c r="AL202" s="239">
        <f>Administrative!AL13</f>
        <v>0</v>
      </c>
      <c r="AM202" s="239">
        <f>Administrative!AM13</f>
        <v>0</v>
      </c>
      <c r="AN202" s="239">
        <f ca="1">Administrative!AN13</f>
        <v>104.0707043925437</v>
      </c>
      <c r="AO202" s="239">
        <f ca="1">Administrative!AO13</f>
        <v>104.59105791450641</v>
      </c>
      <c r="AP202" s="239">
        <f ca="1">Administrative!AP13</f>
        <v>105.11401320407893</v>
      </c>
      <c r="AQ202" s="239">
        <f ca="1">Administrative!AQ13</f>
        <v>105.63958327009931</v>
      </c>
      <c r="AR202" s="239">
        <f ca="1">Administrative!AR13</f>
        <v>106.07974820039139</v>
      </c>
      <c r="AS202" s="239">
        <f ca="1">Administrative!AS13</f>
        <v>106.52174715122635</v>
      </c>
      <c r="AT202" s="239">
        <f ca="1">Administrative!AT13</f>
        <v>106.96558776435646</v>
      </c>
      <c r="AU202" s="239">
        <f ca="1">Administrative!AU13</f>
        <v>107.4112777133746</v>
      </c>
      <c r="AV202" s="239">
        <f ca="1">Administrative!AV13</f>
        <v>107.85882470384699</v>
      </c>
      <c r="AW202" s="239">
        <f ca="1">Administrative!AW13</f>
        <v>108.30823647344636</v>
      </c>
      <c r="AX202" s="239">
        <f ca="1">Administrative!AX13</f>
        <v>108.75952079208571</v>
      </c>
      <c r="AY202" s="239">
        <f ca="1">Administrative!AY13</f>
        <v>109.21268546205273</v>
      </c>
      <c r="AZ202" s="239">
        <f ca="1">Administrative!AZ13</f>
        <v>109.66773831814461</v>
      </c>
      <c r="BA202" s="239">
        <f ca="1">Administrative!BA13</f>
        <v>110.12468722780355</v>
      </c>
      <c r="BB202" s="239">
        <f ca="1">Administrative!BB13</f>
        <v>110.58354009125273</v>
      </c>
      <c r="BC202" s="239">
        <f ca="1">Administrative!BC13</f>
        <v>111.04430484163295</v>
      </c>
      <c r="BD202" s="239">
        <f ca="1">Administrative!BD13</f>
        <v>111.4144525244384</v>
      </c>
      <c r="BE202" s="239">
        <f ca="1">Administrative!BE13</f>
        <v>111.7858340328532</v>
      </c>
      <c r="BF202" s="239">
        <f ca="1">Administrative!BF13</f>
        <v>112.15845347962939</v>
      </c>
      <c r="BG202" s="239">
        <f ca="1">Administrative!BG13</f>
        <v>112.53231499122816</v>
      </c>
      <c r="BH202" s="239">
        <f ca="1">Administrative!BH13</f>
        <v>112.90742270786559</v>
      </c>
      <c r="BI202" s="239">
        <f ca="1">Administrative!BI13</f>
        <v>113.28378078355848</v>
      </c>
      <c r="BJ202" s="239">
        <f ca="1">Administrative!BJ13</f>
        <v>113.66139338617036</v>
      </c>
      <c r="BK202" s="239">
        <f ca="1">Administrative!BK13</f>
        <v>114.0402646974576</v>
      </c>
      <c r="BL202" s="239">
        <f ca="1">Administrative!BL13</f>
        <v>114.4203989131158</v>
      </c>
      <c r="BM202" s="239">
        <f ca="1">Administrative!BM13</f>
        <v>114.8018002428262</v>
      </c>
      <c r="BN202" s="239">
        <f ca="1">Administrative!BN13</f>
        <v>115.1844729103023</v>
      </c>
      <c r="BO202" s="239">
        <f ca="1">Administrative!BO13</f>
        <v>115.56842115333666</v>
      </c>
      <c r="BP202" s="239">
        <f ca="1">Administrative!BP13</f>
        <v>115.95364922384779</v>
      </c>
      <c r="BQ202" s="239">
        <f ca="1">Administrative!BQ13</f>
        <v>116.3401613879273</v>
      </c>
      <c r="BR202" s="239">
        <f ca="1">Administrative!BR13</f>
        <v>116.72796192588706</v>
      </c>
      <c r="BS202" s="239">
        <f ca="1">Administrative!BS13</f>
        <v>117.11705513230669</v>
      </c>
      <c r="BT202" s="239">
        <f ca="1">Administrative!BT13</f>
        <v>117.50744531608106</v>
      </c>
      <c r="BU202" s="239">
        <f ca="1">Administrative!BU13</f>
        <v>117.899136800468</v>
      </c>
      <c r="BV202" s="239">
        <f ca="1">Administrative!BV13</f>
        <v>118.29213392313623</v>
      </c>
      <c r="BW202" s="239">
        <f ca="1">Administrative!BW13</f>
        <v>118.68644103621337</v>
      </c>
      <c r="BX202" s="239">
        <f ca="1">Administrative!BX13</f>
        <v>119.08206250633408</v>
      </c>
      <c r="BY202" s="239">
        <f ca="1">Administrative!BY13</f>
        <v>119.47900271468853</v>
      </c>
      <c r="BZ202" s="239">
        <f ca="1">Administrative!BZ13</f>
        <v>119.87726605707084</v>
      </c>
      <c r="CA202" s="239">
        <f ca="1">Administrative!CA13</f>
        <v>120.27685694392775</v>
      </c>
      <c r="CB202" s="239">
        <f ca="1">Administrative!CB13</f>
        <v>120.67777980040752</v>
      </c>
      <c r="CC202" s="239">
        <f ca="1">Administrative!CC13</f>
        <v>121.08003906640889</v>
      </c>
      <c r="CD202" s="239">
        <f ca="1">Administrative!CD13</f>
        <v>121.48363919663026</v>
      </c>
      <c r="CE202" s="239">
        <f ca="1">Administrative!CE13</f>
        <v>121.88858466061905</v>
      </c>
      <c r="CF202" s="239">
        <f ca="1">Administrative!CF13</f>
        <v>122.29487994282111</v>
      </c>
      <c r="CG202" s="239">
        <f ca="1">Administrative!CG13</f>
        <v>122.70252954263053</v>
      </c>
      <c r="CH202" s="239">
        <f ca="1">Administrative!CH13</f>
        <v>123.1115379744393</v>
      </c>
      <c r="CI202" s="239">
        <f ca="1">Administrative!CI13</f>
        <v>123.52190976768745</v>
      </c>
      <c r="CJ202" s="239">
        <f ca="1">Administrative!CJ13</f>
        <v>123.93364946691308</v>
      </c>
      <c r="CK202" s="239">
        <f ca="1">Administrative!CK13</f>
        <v>124.34676163180281</v>
      </c>
      <c r="CL202" s="239">
        <f ca="1">Administrative!CL13</f>
        <v>124.76125083724216</v>
      </c>
      <c r="CM202" s="239">
        <f ca="1">Administrative!CM13</f>
        <v>125.17712167336632</v>
      </c>
    </row>
    <row r="203" spans="2:91" s="84" customFormat="1" hidden="1" x14ac:dyDescent="0.2">
      <c r="B203" s="241" t="str">
        <f>Inputs!DQ11</f>
        <v>Guarding service</v>
      </c>
      <c r="C203" s="240" t="str">
        <f>Inputs!$J$16</f>
        <v>EUR</v>
      </c>
      <c r="D203" s="240" t="s">
        <v>19</v>
      </c>
      <c r="E203" s="85">
        <f t="shared" ca="1" si="168"/>
        <v>2935.9075114685988</v>
      </c>
      <c r="F203" s="85">
        <f t="shared" ca="1" si="168"/>
        <v>9117.7652911773039</v>
      </c>
      <c r="G203" s="85">
        <f t="shared" ca="1" si="168"/>
        <v>9532.3130687594785</v>
      </c>
      <c r="H203" s="85">
        <f t="shared" ca="1" si="168"/>
        <v>9920.6742107752234</v>
      </c>
      <c r="I203" s="85">
        <f t="shared" ca="1" si="168"/>
        <v>10324.857784926782</v>
      </c>
      <c r="J203" s="85"/>
      <c r="K203" s="85">
        <f t="shared" si="169"/>
        <v>0</v>
      </c>
      <c r="L203" s="85">
        <f t="shared" si="169"/>
        <v>0</v>
      </c>
      <c r="M203" s="85">
        <f t="shared" ca="1" si="169"/>
        <v>728.49493074780594</v>
      </c>
      <c r="N203" s="85">
        <f t="shared" ca="1" si="169"/>
        <v>2207.4125807207929</v>
      </c>
      <c r="O203" s="85">
        <f t="shared" ca="1" si="169"/>
        <v>2236.9695818118198</v>
      </c>
      <c r="P203" s="85">
        <f t="shared" ca="1" si="169"/>
        <v>2265.0483722346767</v>
      </c>
      <c r="Q203" s="85">
        <f t="shared" ca="1" si="169"/>
        <v>2293.4796120059823</v>
      </c>
      <c r="R203" s="85">
        <f t="shared" ca="1" si="169"/>
        <v>2322.267725124826</v>
      </c>
      <c r="S203" s="85">
        <f t="shared" ca="1" si="169"/>
        <v>2347.5111802584479</v>
      </c>
      <c r="T203" s="85">
        <f t="shared" ca="1" si="169"/>
        <v>2371.0646293785667</v>
      </c>
      <c r="U203" s="85">
        <f t="shared" ca="1" si="170"/>
        <v>2394.8543989772079</v>
      </c>
      <c r="V203" s="85">
        <f t="shared" ca="1" si="170"/>
        <v>2418.8828601452569</v>
      </c>
      <c r="W203" s="85">
        <f t="shared" ca="1" si="170"/>
        <v>2443.1524077636359</v>
      </c>
      <c r="X203" s="85">
        <f t="shared" ca="1" si="170"/>
        <v>2467.665460741991</v>
      </c>
      <c r="Y203" s="85">
        <f t="shared" ca="1" si="170"/>
        <v>2492.4244622597862</v>
      </c>
      <c r="Z203" s="85">
        <f t="shared" ca="1" si="170"/>
        <v>2517.4318800098108</v>
      </c>
      <c r="AA203" s="85">
        <f t="shared" ca="1" si="170"/>
        <v>2542.6902064441279</v>
      </c>
      <c r="AB203" s="85">
        <f t="shared" ca="1" si="170"/>
        <v>2568.2019590224954</v>
      </c>
      <c r="AC203" s="85">
        <f t="shared" ca="1" si="170"/>
        <v>2593.9696804632799</v>
      </c>
      <c r="AD203" s="85">
        <f t="shared" ca="1" si="170"/>
        <v>2619.9959389968794</v>
      </c>
      <c r="AE203" s="85"/>
      <c r="AF203" s="239">
        <f>Administrative!AF14</f>
        <v>0</v>
      </c>
      <c r="AG203" s="239">
        <f>Administrative!AG14</f>
        <v>0</v>
      </c>
      <c r="AH203" s="239">
        <f>Administrative!AH14</f>
        <v>0</v>
      </c>
      <c r="AI203" s="239">
        <f>Administrative!AI14</f>
        <v>0</v>
      </c>
      <c r="AJ203" s="239">
        <f>Administrative!AJ14</f>
        <v>0</v>
      </c>
      <c r="AK203" s="239">
        <f>Administrative!AK14</f>
        <v>0</v>
      </c>
      <c r="AL203" s="239">
        <f>Administrative!AL14</f>
        <v>0</v>
      </c>
      <c r="AM203" s="239">
        <f>Administrative!AM14</f>
        <v>0</v>
      </c>
      <c r="AN203" s="239">
        <f ca="1">Administrative!AN14</f>
        <v>728.49493074780594</v>
      </c>
      <c r="AO203" s="239">
        <f ca="1">Administrative!AO14</f>
        <v>732.13740540154492</v>
      </c>
      <c r="AP203" s="239">
        <f ca="1">Administrative!AP14</f>
        <v>735.79809242855254</v>
      </c>
      <c r="AQ203" s="239">
        <f ca="1">Administrative!AQ14</f>
        <v>739.47708289069521</v>
      </c>
      <c r="AR203" s="239">
        <f ca="1">Administrative!AR14</f>
        <v>742.55823740273979</v>
      </c>
      <c r="AS203" s="239">
        <f ca="1">Administrative!AS14</f>
        <v>745.65223005858456</v>
      </c>
      <c r="AT203" s="239">
        <f ca="1">Administrative!AT14</f>
        <v>748.75911435049534</v>
      </c>
      <c r="AU203" s="239">
        <f ca="1">Administrative!AU14</f>
        <v>751.87894399362244</v>
      </c>
      <c r="AV203" s="239">
        <f ca="1">Administrative!AV14</f>
        <v>755.01177292692921</v>
      </c>
      <c r="AW203" s="239">
        <f ca="1">Administrative!AW14</f>
        <v>758.15765531412478</v>
      </c>
      <c r="AX203" s="239">
        <f ca="1">Administrative!AX14</f>
        <v>761.31664554460031</v>
      </c>
      <c r="AY203" s="239">
        <f ca="1">Administrative!AY14</f>
        <v>764.48879823436948</v>
      </c>
      <c r="AZ203" s="239">
        <f ca="1">Administrative!AZ14</f>
        <v>767.67416822701273</v>
      </c>
      <c r="BA203" s="239">
        <f ca="1">Administrative!BA14</f>
        <v>770.87281059462532</v>
      </c>
      <c r="BB203" s="239">
        <f ca="1">Administrative!BB14</f>
        <v>774.08478063876953</v>
      </c>
      <c r="BC203" s="239">
        <f ca="1">Administrative!BC14</f>
        <v>777.31013389143106</v>
      </c>
      <c r="BD203" s="239">
        <f ca="1">Administrative!BD14</f>
        <v>779.90116767106917</v>
      </c>
      <c r="BE203" s="239">
        <f ca="1">Administrative!BE14</f>
        <v>782.50083822997283</v>
      </c>
      <c r="BF203" s="239">
        <f ca="1">Administrative!BF14</f>
        <v>785.10917435740612</v>
      </c>
      <c r="BG203" s="239">
        <f ca="1">Administrative!BG14</f>
        <v>787.72620493859756</v>
      </c>
      <c r="BH203" s="239">
        <f ca="1">Administrative!BH14</f>
        <v>790.35195895505956</v>
      </c>
      <c r="BI203" s="239">
        <f ca="1">Administrative!BI14</f>
        <v>792.98646548490979</v>
      </c>
      <c r="BJ203" s="239">
        <f ca="1">Administrative!BJ14</f>
        <v>795.62975370319293</v>
      </c>
      <c r="BK203" s="239">
        <f ca="1">Administrative!BK14</f>
        <v>798.28185288220368</v>
      </c>
      <c r="BL203" s="239">
        <f ca="1">Administrative!BL14</f>
        <v>800.94279239181105</v>
      </c>
      <c r="BM203" s="239">
        <f ca="1">Administrative!BM14</f>
        <v>803.6126016997838</v>
      </c>
      <c r="BN203" s="239">
        <f ca="1">Administrative!BN14</f>
        <v>806.29131037211641</v>
      </c>
      <c r="BO203" s="239">
        <f ca="1">Administrative!BO14</f>
        <v>808.97894807335683</v>
      </c>
      <c r="BP203" s="239">
        <f ca="1">Administrative!BP14</f>
        <v>811.67554456693472</v>
      </c>
      <c r="BQ203" s="239">
        <f ca="1">Administrative!BQ14</f>
        <v>814.38112971549128</v>
      </c>
      <c r="BR203" s="239">
        <f ca="1">Administrative!BR14</f>
        <v>817.09573348120966</v>
      </c>
      <c r="BS203" s="239">
        <f ca="1">Administrative!BS14</f>
        <v>819.81938592614711</v>
      </c>
      <c r="BT203" s="239">
        <f ca="1">Administrative!BT14</f>
        <v>822.55211721256762</v>
      </c>
      <c r="BU203" s="239">
        <f ca="1">Administrative!BU14</f>
        <v>825.29395760327623</v>
      </c>
      <c r="BV203" s="239">
        <f ca="1">Administrative!BV14</f>
        <v>828.04493746195385</v>
      </c>
      <c r="BW203" s="239">
        <f ca="1">Administrative!BW14</f>
        <v>830.80508725349375</v>
      </c>
      <c r="BX203" s="239">
        <f ca="1">Administrative!BX14</f>
        <v>833.57443754433882</v>
      </c>
      <c r="BY203" s="239">
        <f ca="1">Administrative!BY14</f>
        <v>836.35301900282002</v>
      </c>
      <c r="BZ203" s="239">
        <f ca="1">Administrative!BZ14</f>
        <v>839.1408623994962</v>
      </c>
      <c r="CA203" s="239">
        <f ca="1">Administrative!CA14</f>
        <v>841.93799860749459</v>
      </c>
      <c r="CB203" s="239">
        <f ca="1">Administrative!CB14</f>
        <v>844.744458602853</v>
      </c>
      <c r="CC203" s="239">
        <f ca="1">Administrative!CC14</f>
        <v>847.56027346486258</v>
      </c>
      <c r="CD203" s="239">
        <f ca="1">Administrative!CD14</f>
        <v>850.38547437641216</v>
      </c>
      <c r="CE203" s="239">
        <f ca="1">Administrative!CE14</f>
        <v>853.22009262433357</v>
      </c>
      <c r="CF203" s="239">
        <f ca="1">Administrative!CF14</f>
        <v>856.06415959974811</v>
      </c>
      <c r="CG203" s="239">
        <f ca="1">Administrative!CG14</f>
        <v>858.91770679841397</v>
      </c>
      <c r="CH203" s="239">
        <f ca="1">Administrative!CH14</f>
        <v>861.78076582107542</v>
      </c>
      <c r="CI203" s="239">
        <f ca="1">Administrative!CI14</f>
        <v>864.65336837381244</v>
      </c>
      <c r="CJ203" s="239">
        <f ca="1">Administrative!CJ14</f>
        <v>867.53554626839184</v>
      </c>
      <c r="CK203" s="239">
        <f ca="1">Administrative!CK14</f>
        <v>870.42733142261989</v>
      </c>
      <c r="CL203" s="239">
        <f ca="1">Administrative!CL14</f>
        <v>873.32875586069531</v>
      </c>
      <c r="CM203" s="239">
        <f ca="1">Administrative!CM14</f>
        <v>876.23985171356435</v>
      </c>
    </row>
    <row r="204" spans="2:91" s="84" customFormat="1" hidden="1" x14ac:dyDescent="0.2">
      <c r="B204" s="241" t="str">
        <f>Inputs!DQ12</f>
        <v>Accounting system</v>
      </c>
      <c r="C204" s="240" t="str">
        <f>Inputs!$J$16</f>
        <v>EUR</v>
      </c>
      <c r="D204" s="240" t="s">
        <v>19</v>
      </c>
      <c r="E204" s="85">
        <f t="shared" ca="1" si="168"/>
        <v>2912.8480655089234</v>
      </c>
      <c r="F204" s="85">
        <f t="shared" ca="1" si="168"/>
        <v>8243.4083905457628</v>
      </c>
      <c r="G204" s="85">
        <f t="shared" ca="1" si="168"/>
        <v>8531.1800121252472</v>
      </c>
      <c r="H204" s="85">
        <f t="shared" ca="1" si="168"/>
        <v>8790.6640157954189</v>
      </c>
      <c r="I204" s="85">
        <f t="shared" ca="1" si="168"/>
        <v>9058.0404737409663</v>
      </c>
      <c r="J204" s="85"/>
      <c r="K204" s="85">
        <f t="shared" si="169"/>
        <v>0</v>
      </c>
      <c r="L204" s="85">
        <f t="shared" si="169"/>
        <v>0</v>
      </c>
      <c r="M204" s="85">
        <f t="shared" ca="1" si="169"/>
        <v>723.67646157759259</v>
      </c>
      <c r="N204" s="85">
        <f t="shared" ca="1" si="169"/>
        <v>2189.1716039313305</v>
      </c>
      <c r="O204" s="85">
        <f t="shared" ca="1" si="169"/>
        <v>2212.968281018022</v>
      </c>
      <c r="P204" s="85">
        <f t="shared" ca="1" si="169"/>
        <v>1492.5925554130672</v>
      </c>
      <c r="Q204" s="85">
        <f t="shared" ca="1" si="169"/>
        <v>2257.5981180245403</v>
      </c>
      <c r="R204" s="85">
        <f t="shared" ca="1" si="169"/>
        <v>2280.2494360901323</v>
      </c>
      <c r="S204" s="85">
        <f t="shared" ca="1" si="169"/>
        <v>2299.3001085820538</v>
      </c>
      <c r="T204" s="85">
        <f t="shared" ca="1" si="169"/>
        <v>1546.319281341172</v>
      </c>
      <c r="U204" s="85">
        <f t="shared" ca="1" si="170"/>
        <v>2334.0058894758413</v>
      </c>
      <c r="V204" s="85">
        <f t="shared" ca="1" si="170"/>
        <v>2351.5547327261797</v>
      </c>
      <c r="W204" s="85">
        <f t="shared" ca="1" si="170"/>
        <v>2369.2355216159067</v>
      </c>
      <c r="X204" s="85">
        <f t="shared" ca="1" si="170"/>
        <v>1593.3520619769697</v>
      </c>
      <c r="Y204" s="85">
        <f t="shared" ca="1" si="170"/>
        <v>2404.9969120460096</v>
      </c>
      <c r="Z204" s="85">
        <f t="shared" ca="1" si="170"/>
        <v>2423.079520156532</v>
      </c>
      <c r="AA204" s="85">
        <f t="shared" ca="1" si="170"/>
        <v>2441.2980871593263</v>
      </c>
      <c r="AB204" s="85">
        <f t="shared" ca="1" si="170"/>
        <v>1641.8153896421086</v>
      </c>
      <c r="AC204" s="85">
        <f t="shared" ca="1" si="170"/>
        <v>2478.147194499918</v>
      </c>
      <c r="AD204" s="85">
        <f t="shared" ca="1" si="170"/>
        <v>2496.7798024396138</v>
      </c>
      <c r="AE204" s="85"/>
      <c r="AF204" s="239">
        <f>Administrative!AF15</f>
        <v>0</v>
      </c>
      <c r="AG204" s="239">
        <f>Administrative!AG15</f>
        <v>0</v>
      </c>
      <c r="AH204" s="239">
        <f>Administrative!AH15</f>
        <v>0</v>
      </c>
      <c r="AI204" s="239">
        <f>Administrative!AI15</f>
        <v>0</v>
      </c>
      <c r="AJ204" s="239">
        <f>Administrative!AJ15</f>
        <v>0</v>
      </c>
      <c r="AK204" s="239">
        <f>Administrative!AK15</f>
        <v>0</v>
      </c>
      <c r="AL204" s="239">
        <f>Administrative!AL15</f>
        <v>0</v>
      </c>
      <c r="AM204" s="239">
        <f>Administrative!AM15</f>
        <v>0</v>
      </c>
      <c r="AN204" s="239">
        <f ca="1">Administrative!AN15</f>
        <v>723.67646157759259</v>
      </c>
      <c r="AO204" s="239">
        <f ca="1">Administrative!AO15</f>
        <v>726.69178016749925</v>
      </c>
      <c r="AP204" s="239">
        <f ca="1">Administrative!AP15</f>
        <v>729.71966258486384</v>
      </c>
      <c r="AQ204" s="239">
        <f ca="1">Administrative!AQ15</f>
        <v>732.76016117896745</v>
      </c>
      <c r="AR204" s="239">
        <f ca="1">Administrative!AR15</f>
        <v>735.20269504956411</v>
      </c>
      <c r="AS204" s="239">
        <f ca="1">Administrative!AS15</f>
        <v>737.65337069972941</v>
      </c>
      <c r="AT204" s="239">
        <f ca="1">Administrative!AT15</f>
        <v>740.11221526872862</v>
      </c>
      <c r="AU204" s="239">
        <f>Administrative!AU15</f>
        <v>0</v>
      </c>
      <c r="AV204" s="239">
        <f ca="1">Administrative!AV15</f>
        <v>745.05452017291213</v>
      </c>
      <c r="AW204" s="239">
        <f ca="1">Administrative!AW15</f>
        <v>747.53803524015518</v>
      </c>
      <c r="AX204" s="239">
        <f ca="1">Administrative!AX15</f>
        <v>750.02982869095581</v>
      </c>
      <c r="AY204" s="239">
        <f ca="1">Administrative!AY15</f>
        <v>752.52992811992567</v>
      </c>
      <c r="AZ204" s="239">
        <f ca="1">Administrative!AZ15</f>
        <v>755.03836121365885</v>
      </c>
      <c r="BA204" s="239">
        <f ca="1">Administrative!BA15</f>
        <v>757.55515575103777</v>
      </c>
      <c r="BB204" s="239">
        <f ca="1">Administrative!BB15</f>
        <v>760.08033960354135</v>
      </c>
      <c r="BC204" s="239">
        <f ca="1">Administrative!BC15</f>
        <v>762.61394073555323</v>
      </c>
      <c r="BD204" s="239">
        <f ca="1">Administrative!BD15</f>
        <v>764.52047558739207</v>
      </c>
      <c r="BE204" s="239">
        <f ca="1">Administrative!BE15</f>
        <v>766.43177677636049</v>
      </c>
      <c r="BF204" s="239">
        <f ca="1">Administrative!BF15</f>
        <v>768.34785621830133</v>
      </c>
      <c r="BG204" s="239">
        <f>Administrative!BG15</f>
        <v>0</v>
      </c>
      <c r="BH204" s="239">
        <f ca="1">Administrative!BH15</f>
        <v>772.19439767349411</v>
      </c>
      <c r="BI204" s="239">
        <f ca="1">Administrative!BI15</f>
        <v>774.12488366767775</v>
      </c>
      <c r="BJ204" s="239">
        <f ca="1">Administrative!BJ15</f>
        <v>776.06019587684693</v>
      </c>
      <c r="BK204" s="239">
        <f ca="1">Administrative!BK15</f>
        <v>778.00034636653902</v>
      </c>
      <c r="BL204" s="239">
        <f ca="1">Administrative!BL15</f>
        <v>779.94534723245533</v>
      </c>
      <c r="BM204" s="239">
        <f ca="1">Administrative!BM15</f>
        <v>781.89521060053642</v>
      </c>
      <c r="BN204" s="239">
        <f ca="1">Administrative!BN15</f>
        <v>783.84994862703775</v>
      </c>
      <c r="BO204" s="239">
        <f ca="1">Administrative!BO15</f>
        <v>785.80957349860535</v>
      </c>
      <c r="BP204" s="239">
        <f ca="1">Administrative!BP15</f>
        <v>787.77409743235182</v>
      </c>
      <c r="BQ204" s="239">
        <f ca="1">Administrative!BQ15</f>
        <v>789.74353267593267</v>
      </c>
      <c r="BR204" s="239">
        <f ca="1">Administrative!BR15</f>
        <v>791.71789150762243</v>
      </c>
      <c r="BS204" s="239">
        <f>Administrative!BS15</f>
        <v>0</v>
      </c>
      <c r="BT204" s="239">
        <f ca="1">Administrative!BT15</f>
        <v>795.68142920198238</v>
      </c>
      <c r="BU204" s="239">
        <f ca="1">Administrative!BU15</f>
        <v>797.67063277498733</v>
      </c>
      <c r="BV204" s="239">
        <f ca="1">Administrative!BV15</f>
        <v>799.66480935692471</v>
      </c>
      <c r="BW204" s="239">
        <f ca="1">Administrative!BW15</f>
        <v>801.66397138031698</v>
      </c>
      <c r="BX204" s="239">
        <f ca="1">Administrative!BX15</f>
        <v>803.66813130876778</v>
      </c>
      <c r="BY204" s="239">
        <f ca="1">Administrative!BY15</f>
        <v>805.6773016370397</v>
      </c>
      <c r="BZ204" s="239">
        <f ca="1">Administrative!BZ15</f>
        <v>807.69149489113227</v>
      </c>
      <c r="CA204" s="239">
        <f ca="1">Administrative!CA15</f>
        <v>809.71072362836003</v>
      </c>
      <c r="CB204" s="239">
        <f ca="1">Administrative!CB15</f>
        <v>811.73500043743093</v>
      </c>
      <c r="CC204" s="239">
        <f ca="1">Administrative!CC15</f>
        <v>813.76433793852448</v>
      </c>
      <c r="CD204" s="239">
        <f ca="1">Administrative!CD15</f>
        <v>815.7987487833708</v>
      </c>
      <c r="CE204" s="239">
        <f>Administrative!CE15</f>
        <v>0</v>
      </c>
      <c r="CF204" s="239">
        <f ca="1">Administrative!CF15</f>
        <v>819.88284126946746</v>
      </c>
      <c r="CG204" s="239">
        <f ca="1">Administrative!CG15</f>
        <v>821.93254837264112</v>
      </c>
      <c r="CH204" s="239">
        <f ca="1">Administrative!CH15</f>
        <v>823.98737974357266</v>
      </c>
      <c r="CI204" s="239">
        <f ca="1">Administrative!CI15</f>
        <v>826.04734819293151</v>
      </c>
      <c r="CJ204" s="239">
        <f ca="1">Administrative!CJ15</f>
        <v>828.11246656341382</v>
      </c>
      <c r="CK204" s="239">
        <f ca="1">Administrative!CK15</f>
        <v>830.18274772982227</v>
      </c>
      <c r="CL204" s="239">
        <f ca="1">Administrative!CL15</f>
        <v>832.25820459914678</v>
      </c>
      <c r="CM204" s="239">
        <f ca="1">Administrative!CM15</f>
        <v>834.33885011064456</v>
      </c>
    </row>
    <row r="205" spans="2:91" s="84" customFormat="1" hidden="1" x14ac:dyDescent="0.2">
      <c r="B205" s="241" t="str">
        <f>Inputs!DQ13</f>
        <v>Equipment maintenance</v>
      </c>
      <c r="C205" s="240" t="str">
        <f>Inputs!$J$16</f>
        <v>EUR</v>
      </c>
      <c r="D205" s="240" t="s">
        <v>19</v>
      </c>
      <c r="E205" s="85">
        <f t="shared" ca="1" si="168"/>
        <v>2097.076793906142</v>
      </c>
      <c r="F205" s="85">
        <f t="shared" ca="1" si="168"/>
        <v>6512.6894936980725</v>
      </c>
      <c r="G205" s="85">
        <f t="shared" ca="1" si="168"/>
        <v>6808.7950491139109</v>
      </c>
      <c r="H205" s="85">
        <f t="shared" ca="1" si="168"/>
        <v>7086.195864839442</v>
      </c>
      <c r="I205" s="85">
        <f t="shared" ca="1" si="168"/>
        <v>7374.8984178048404</v>
      </c>
      <c r="J205" s="85"/>
      <c r="K205" s="85">
        <f t="shared" si="169"/>
        <v>0</v>
      </c>
      <c r="L205" s="85">
        <f t="shared" si="169"/>
        <v>0</v>
      </c>
      <c r="M205" s="85">
        <f t="shared" ca="1" si="169"/>
        <v>520.35352196271856</v>
      </c>
      <c r="N205" s="85">
        <f t="shared" ca="1" si="169"/>
        <v>1576.7232719434235</v>
      </c>
      <c r="O205" s="85">
        <f t="shared" ca="1" si="169"/>
        <v>1597.8354155798709</v>
      </c>
      <c r="P205" s="85">
        <f t="shared" ca="1" si="169"/>
        <v>1617.8916944533398</v>
      </c>
      <c r="Q205" s="85">
        <f t="shared" ca="1" si="169"/>
        <v>1638.1997228614155</v>
      </c>
      <c r="R205" s="85">
        <f t="shared" ca="1" si="169"/>
        <v>1658.7626608034461</v>
      </c>
      <c r="S205" s="85">
        <f t="shared" ca="1" si="169"/>
        <v>1676.7937001846049</v>
      </c>
      <c r="T205" s="85">
        <f t="shared" ca="1" si="169"/>
        <v>1693.6175924132615</v>
      </c>
      <c r="U205" s="85">
        <f t="shared" ca="1" si="170"/>
        <v>1710.6102849837189</v>
      </c>
      <c r="V205" s="85">
        <f t="shared" ca="1" si="170"/>
        <v>1727.7734715323259</v>
      </c>
      <c r="W205" s="85">
        <f t="shared" ca="1" si="170"/>
        <v>1745.1088626883102</v>
      </c>
      <c r="X205" s="85">
        <f t="shared" ca="1" si="170"/>
        <v>1762.6181862442784</v>
      </c>
      <c r="Y205" s="85">
        <f t="shared" ca="1" si="170"/>
        <v>1780.3031873284181</v>
      </c>
      <c r="Z205" s="85">
        <f t="shared" ca="1" si="170"/>
        <v>1798.1656285784356</v>
      </c>
      <c r="AA205" s="85">
        <f t="shared" ca="1" si="170"/>
        <v>1816.2072903172332</v>
      </c>
      <c r="AB205" s="85">
        <f t="shared" ca="1" si="170"/>
        <v>1834.429970730353</v>
      </c>
      <c r="AC205" s="85">
        <f t="shared" ca="1" si="170"/>
        <v>1852.8354860451984</v>
      </c>
      <c r="AD205" s="85">
        <f t="shared" ca="1" si="170"/>
        <v>1871.4256707120558</v>
      </c>
      <c r="AE205" s="85"/>
      <c r="AF205" s="239">
        <f>Administrative!AF16</f>
        <v>0</v>
      </c>
      <c r="AG205" s="239">
        <f>Administrative!AG16</f>
        <v>0</v>
      </c>
      <c r="AH205" s="239">
        <f>Administrative!AH16</f>
        <v>0</v>
      </c>
      <c r="AI205" s="239">
        <f>Administrative!AI16</f>
        <v>0</v>
      </c>
      <c r="AJ205" s="239">
        <f>Administrative!AJ16</f>
        <v>0</v>
      </c>
      <c r="AK205" s="239">
        <f>Administrative!AK16</f>
        <v>0</v>
      </c>
      <c r="AL205" s="239">
        <f>Administrative!AL16</f>
        <v>0</v>
      </c>
      <c r="AM205" s="239">
        <f>Administrative!AM16</f>
        <v>0</v>
      </c>
      <c r="AN205" s="239">
        <f ca="1">Administrative!AN16</f>
        <v>520.35352196271856</v>
      </c>
      <c r="AO205" s="239">
        <f ca="1">Administrative!AO16</f>
        <v>522.95528957253214</v>
      </c>
      <c r="AP205" s="239">
        <f ca="1">Administrative!AP16</f>
        <v>525.57006602039473</v>
      </c>
      <c r="AQ205" s="239">
        <f ca="1">Administrative!AQ16</f>
        <v>528.1979163504966</v>
      </c>
      <c r="AR205" s="239">
        <f ca="1">Administrative!AR16</f>
        <v>530.39874100195698</v>
      </c>
      <c r="AS205" s="239">
        <f ca="1">Administrative!AS16</f>
        <v>532.60873575613175</v>
      </c>
      <c r="AT205" s="239">
        <f ca="1">Administrative!AT16</f>
        <v>534.82793882178225</v>
      </c>
      <c r="AU205" s="239">
        <f ca="1">Administrative!AU16</f>
        <v>537.05638856687301</v>
      </c>
      <c r="AV205" s="239">
        <f ca="1">Administrative!AV16</f>
        <v>539.29412351923497</v>
      </c>
      <c r="AW205" s="239">
        <f ca="1">Administrative!AW16</f>
        <v>541.54118236723173</v>
      </c>
      <c r="AX205" s="239">
        <f ca="1">Administrative!AX16</f>
        <v>543.79760396042855</v>
      </c>
      <c r="AY205" s="239">
        <f ca="1">Administrative!AY16</f>
        <v>546.06342731026371</v>
      </c>
      <c r="AZ205" s="239">
        <f ca="1">Administrative!AZ16</f>
        <v>548.3386915907231</v>
      </c>
      <c r="BA205" s="239">
        <f ca="1">Administrative!BA16</f>
        <v>550.62343613901783</v>
      </c>
      <c r="BB205" s="239">
        <f ca="1">Administrative!BB16</f>
        <v>552.91770045626367</v>
      </c>
      <c r="BC205" s="239">
        <f ca="1">Administrative!BC16</f>
        <v>555.22152420816474</v>
      </c>
      <c r="BD205" s="239">
        <f ca="1">Administrative!BD16</f>
        <v>557.07226262219194</v>
      </c>
      <c r="BE205" s="239">
        <f ca="1">Administrative!BE16</f>
        <v>558.929170164266</v>
      </c>
      <c r="BF205" s="239">
        <f ca="1">Administrative!BF16</f>
        <v>560.79226739814692</v>
      </c>
      <c r="BG205" s="239">
        <f ca="1">Administrative!BG16</f>
        <v>562.66157495614084</v>
      </c>
      <c r="BH205" s="239">
        <f ca="1">Administrative!BH16</f>
        <v>564.53711353932806</v>
      </c>
      <c r="BI205" s="239">
        <f ca="1">Administrative!BI16</f>
        <v>566.41890391779248</v>
      </c>
      <c r="BJ205" s="239">
        <f ca="1">Administrative!BJ16</f>
        <v>568.30696693085179</v>
      </c>
      <c r="BK205" s="239">
        <f ca="1">Administrative!BK16</f>
        <v>570.20132348728805</v>
      </c>
      <c r="BL205" s="239">
        <f ca="1">Administrative!BL16</f>
        <v>572.10199456557905</v>
      </c>
      <c r="BM205" s="239">
        <f ca="1">Administrative!BM16</f>
        <v>574.00900121413099</v>
      </c>
      <c r="BN205" s="239">
        <f ca="1">Administrative!BN16</f>
        <v>575.92236455151146</v>
      </c>
      <c r="BO205" s="239">
        <f ca="1">Administrative!BO16</f>
        <v>577.84210576668318</v>
      </c>
      <c r="BP205" s="239">
        <f ca="1">Administrative!BP16</f>
        <v>579.76824611923882</v>
      </c>
      <c r="BQ205" s="239">
        <f ca="1">Administrative!BQ16</f>
        <v>581.70080693963632</v>
      </c>
      <c r="BR205" s="239">
        <f ca="1">Administrative!BR16</f>
        <v>583.63980962943515</v>
      </c>
      <c r="BS205" s="239">
        <f ca="1">Administrative!BS16</f>
        <v>585.58527566153327</v>
      </c>
      <c r="BT205" s="239">
        <f ca="1">Administrative!BT16</f>
        <v>587.5372265804051</v>
      </c>
      <c r="BU205" s="239">
        <f ca="1">Administrative!BU16</f>
        <v>589.49568400233989</v>
      </c>
      <c r="BV205" s="239">
        <f ca="1">Administrative!BV16</f>
        <v>591.46066961568101</v>
      </c>
      <c r="BW205" s="239">
        <f ca="1">Administrative!BW16</f>
        <v>593.43220518106671</v>
      </c>
      <c r="BX205" s="239">
        <f ca="1">Administrative!BX16</f>
        <v>595.41031253167034</v>
      </c>
      <c r="BY205" s="239">
        <f ca="1">Administrative!BY16</f>
        <v>597.39501357344261</v>
      </c>
      <c r="BZ205" s="239">
        <f ca="1">Administrative!BZ16</f>
        <v>599.38633028535412</v>
      </c>
      <c r="CA205" s="239">
        <f ca="1">Administrative!CA16</f>
        <v>601.38428471963869</v>
      </c>
      <c r="CB205" s="239">
        <f ca="1">Administrative!CB16</f>
        <v>603.38889900203753</v>
      </c>
      <c r="CC205" s="239">
        <f ca="1">Administrative!CC16</f>
        <v>605.4001953320444</v>
      </c>
      <c r="CD205" s="239">
        <f ca="1">Administrative!CD16</f>
        <v>607.41819598315124</v>
      </c>
      <c r="CE205" s="239">
        <f ca="1">Administrative!CE16</f>
        <v>609.44292330309509</v>
      </c>
      <c r="CF205" s="239">
        <f ca="1">Administrative!CF16</f>
        <v>611.4743997141054</v>
      </c>
      <c r="CG205" s="239">
        <f ca="1">Administrative!CG16</f>
        <v>613.51264771315243</v>
      </c>
      <c r="CH205" s="239">
        <f ca="1">Administrative!CH16</f>
        <v>615.55768987219631</v>
      </c>
      <c r="CI205" s="239">
        <f ca="1">Administrative!CI16</f>
        <v>617.60954883843704</v>
      </c>
      <c r="CJ205" s="239">
        <f ca="1">Administrative!CJ16</f>
        <v>619.66824733456519</v>
      </c>
      <c r="CK205" s="239">
        <f ca="1">Administrative!CK16</f>
        <v>621.73380815901385</v>
      </c>
      <c r="CL205" s="239">
        <f ca="1">Administrative!CL16</f>
        <v>623.80625418621059</v>
      </c>
      <c r="CM205" s="239">
        <f ca="1">Administrative!CM16</f>
        <v>625.88560836683132</v>
      </c>
    </row>
    <row r="206" spans="2:91" s="84" customFormat="1" hidden="1" x14ac:dyDescent="0.2">
      <c r="B206" s="241" t="str">
        <f>Inputs!DQ14</f>
        <v>Uniforms</v>
      </c>
      <c r="C206" s="240" t="str">
        <f>Inputs!$J$16</f>
        <v>EUR</v>
      </c>
      <c r="D206" s="240" t="s">
        <v>19</v>
      </c>
      <c r="E206" s="85">
        <f t="shared" ca="1" si="168"/>
        <v>629.64860173344391</v>
      </c>
      <c r="F206" s="85">
        <f t="shared" ca="1" si="168"/>
        <v>2384.8264230236218</v>
      </c>
      <c r="G206" s="85">
        <f t="shared" ca="1" si="168"/>
        <v>2493.9144191599121</v>
      </c>
      <c r="H206" s="85">
        <f t="shared" ca="1" si="168"/>
        <v>2595.5203405064003</v>
      </c>
      <c r="I206" s="85">
        <f t="shared" ca="1" si="168"/>
        <v>2701.2658438583312</v>
      </c>
      <c r="J206" s="85"/>
      <c r="K206" s="85">
        <f t="shared" si="169"/>
        <v>0</v>
      </c>
      <c r="L206" s="85">
        <f t="shared" si="169"/>
        <v>0</v>
      </c>
      <c r="M206" s="85">
        <f t="shared" ca="1" si="169"/>
        <v>208.14140878508741</v>
      </c>
      <c r="N206" s="85">
        <f t="shared" ca="1" si="169"/>
        <v>421.50719294835648</v>
      </c>
      <c r="O206" s="85">
        <f t="shared" ca="1" si="169"/>
        <v>639.13416623194848</v>
      </c>
      <c r="P206" s="85">
        <f t="shared" ca="1" si="169"/>
        <v>647.15667778133593</v>
      </c>
      <c r="Q206" s="85">
        <f t="shared" ca="1" si="169"/>
        <v>655.27988914456614</v>
      </c>
      <c r="R206" s="85">
        <f t="shared" ca="1" si="169"/>
        <v>443.25568986577139</v>
      </c>
      <c r="S206" s="85">
        <f t="shared" ca="1" si="169"/>
        <v>670.71748007384201</v>
      </c>
      <c r="T206" s="85">
        <f t="shared" ca="1" si="169"/>
        <v>677.44703696530451</v>
      </c>
      <c r="U206" s="85">
        <f t="shared" ca="1" si="170"/>
        <v>684.24411399348753</v>
      </c>
      <c r="V206" s="85">
        <f t="shared" ca="1" si="170"/>
        <v>461.50578812727792</v>
      </c>
      <c r="W206" s="85">
        <f t="shared" ca="1" si="170"/>
        <v>698.04354507532435</v>
      </c>
      <c r="X206" s="85">
        <f t="shared" ca="1" si="170"/>
        <v>705.04727449771144</v>
      </c>
      <c r="Y206" s="85">
        <f t="shared" ca="1" si="170"/>
        <v>712.12127493136734</v>
      </c>
      <c r="Z206" s="85">
        <f t="shared" ca="1" si="170"/>
        <v>480.30824600199719</v>
      </c>
      <c r="AA206" s="85">
        <f t="shared" ca="1" si="170"/>
        <v>726.48291612689331</v>
      </c>
      <c r="AB206" s="85">
        <f t="shared" ca="1" si="170"/>
        <v>733.77198829214137</v>
      </c>
      <c r="AC206" s="85">
        <f t="shared" ca="1" si="170"/>
        <v>741.13419441807969</v>
      </c>
      <c r="AD206" s="85">
        <f t="shared" ca="1" si="170"/>
        <v>499.87674502121695</v>
      </c>
      <c r="AE206" s="85"/>
      <c r="AF206" s="239">
        <f>Administrative!AF17</f>
        <v>0</v>
      </c>
      <c r="AG206" s="239">
        <f>Administrative!AG17</f>
        <v>0</v>
      </c>
      <c r="AH206" s="239">
        <f>Administrative!AH17</f>
        <v>0</v>
      </c>
      <c r="AI206" s="239">
        <f>Administrative!AI17</f>
        <v>0</v>
      </c>
      <c r="AJ206" s="239">
        <f>Administrative!AJ17</f>
        <v>0</v>
      </c>
      <c r="AK206" s="239">
        <f>Administrative!AK17</f>
        <v>0</v>
      </c>
      <c r="AL206" s="239">
        <f>Administrative!AL17</f>
        <v>0</v>
      </c>
      <c r="AM206" s="239">
        <f>Administrative!AM17</f>
        <v>0</v>
      </c>
      <c r="AN206" s="239">
        <f ca="1">Administrative!AN17</f>
        <v>208.14140878508741</v>
      </c>
      <c r="AO206" s="239">
        <f>Administrative!AO17</f>
        <v>0</v>
      </c>
      <c r="AP206" s="239">
        <f ca="1">Administrative!AP17</f>
        <v>210.22802640815786</v>
      </c>
      <c r="AQ206" s="239">
        <f ca="1">Administrative!AQ17</f>
        <v>211.27916654019862</v>
      </c>
      <c r="AR206" s="239">
        <f ca="1">Administrative!AR17</f>
        <v>212.15949640078279</v>
      </c>
      <c r="AS206" s="239">
        <f ca="1">Administrative!AS17</f>
        <v>213.0434943024527</v>
      </c>
      <c r="AT206" s="239">
        <f ca="1">Administrative!AT17</f>
        <v>213.93117552871291</v>
      </c>
      <c r="AU206" s="239">
        <f ca="1">Administrative!AU17</f>
        <v>214.8225554267492</v>
      </c>
      <c r="AV206" s="239">
        <f ca="1">Administrative!AV17</f>
        <v>215.71764940769398</v>
      </c>
      <c r="AW206" s="239">
        <f ca="1">Administrative!AW17</f>
        <v>216.61647294689271</v>
      </c>
      <c r="AX206" s="239">
        <f ca="1">Administrative!AX17</f>
        <v>217.51904158417142</v>
      </c>
      <c r="AY206" s="239">
        <f ca="1">Administrative!AY17</f>
        <v>218.42537092410547</v>
      </c>
      <c r="AZ206" s="239">
        <f ca="1">Administrative!AZ17</f>
        <v>219.33547663628923</v>
      </c>
      <c r="BA206" s="239">
        <f>Administrative!BA17</f>
        <v>0</v>
      </c>
      <c r="BB206" s="239">
        <f ca="1">Administrative!BB17</f>
        <v>221.16708018250546</v>
      </c>
      <c r="BC206" s="239">
        <f ca="1">Administrative!BC17</f>
        <v>222.0886096832659</v>
      </c>
      <c r="BD206" s="239">
        <f ca="1">Administrative!BD17</f>
        <v>222.82890504887681</v>
      </c>
      <c r="BE206" s="239">
        <f ca="1">Administrative!BE17</f>
        <v>223.5716680657064</v>
      </c>
      <c r="BF206" s="239">
        <f ca="1">Administrative!BF17</f>
        <v>224.31690695925877</v>
      </c>
      <c r="BG206" s="239">
        <f ca="1">Administrative!BG17</f>
        <v>225.06462998245632</v>
      </c>
      <c r="BH206" s="239">
        <f ca="1">Administrative!BH17</f>
        <v>225.81484541573118</v>
      </c>
      <c r="BI206" s="239">
        <f ca="1">Administrative!BI17</f>
        <v>226.56756156711697</v>
      </c>
      <c r="BJ206" s="239">
        <f ca="1">Administrative!BJ17</f>
        <v>227.32278677234072</v>
      </c>
      <c r="BK206" s="239">
        <f ca="1">Administrative!BK17</f>
        <v>228.0805293949152</v>
      </c>
      <c r="BL206" s="239">
        <f ca="1">Administrative!BL17</f>
        <v>228.84079782623161</v>
      </c>
      <c r="BM206" s="239">
        <f>Administrative!BM17</f>
        <v>0</v>
      </c>
      <c r="BN206" s="239">
        <f ca="1">Administrative!BN17</f>
        <v>230.36894582060461</v>
      </c>
      <c r="BO206" s="239">
        <f ca="1">Administrative!BO17</f>
        <v>231.13684230667332</v>
      </c>
      <c r="BP206" s="239">
        <f ca="1">Administrative!BP17</f>
        <v>231.90729844769558</v>
      </c>
      <c r="BQ206" s="239">
        <f ca="1">Administrative!BQ17</f>
        <v>232.68032277585459</v>
      </c>
      <c r="BR206" s="239">
        <f ca="1">Administrative!BR17</f>
        <v>233.45592385177412</v>
      </c>
      <c r="BS206" s="239">
        <f ca="1">Administrative!BS17</f>
        <v>234.23411026461338</v>
      </c>
      <c r="BT206" s="239">
        <f ca="1">Administrative!BT17</f>
        <v>235.01489063216212</v>
      </c>
      <c r="BU206" s="239">
        <f ca="1">Administrative!BU17</f>
        <v>235.798273600936</v>
      </c>
      <c r="BV206" s="239">
        <f ca="1">Administrative!BV17</f>
        <v>236.58426784627247</v>
      </c>
      <c r="BW206" s="239">
        <f ca="1">Administrative!BW17</f>
        <v>237.37288207242673</v>
      </c>
      <c r="BX206" s="239">
        <f ca="1">Administrative!BX17</f>
        <v>238.16412501266817</v>
      </c>
      <c r="BY206" s="239">
        <f>Administrative!BY17</f>
        <v>0</v>
      </c>
      <c r="BZ206" s="239">
        <f ca="1">Administrative!BZ17</f>
        <v>239.75453211414168</v>
      </c>
      <c r="CA206" s="239">
        <f ca="1">Administrative!CA17</f>
        <v>240.55371388785551</v>
      </c>
      <c r="CB206" s="239">
        <f ca="1">Administrative!CB17</f>
        <v>241.35555960081504</v>
      </c>
      <c r="CC206" s="239">
        <f ca="1">Administrative!CC17</f>
        <v>242.16007813281777</v>
      </c>
      <c r="CD206" s="239">
        <f ca="1">Administrative!CD17</f>
        <v>242.96727839326053</v>
      </c>
      <c r="CE206" s="239">
        <f ca="1">Administrative!CE17</f>
        <v>243.77716932123809</v>
      </c>
      <c r="CF206" s="239">
        <f ca="1">Administrative!CF17</f>
        <v>244.58975988564222</v>
      </c>
      <c r="CG206" s="239">
        <f ca="1">Administrative!CG17</f>
        <v>245.40505908526106</v>
      </c>
      <c r="CH206" s="239">
        <f ca="1">Administrative!CH17</f>
        <v>246.2230759488786</v>
      </c>
      <c r="CI206" s="239">
        <f ca="1">Administrative!CI17</f>
        <v>247.04381953537489</v>
      </c>
      <c r="CJ206" s="239">
        <f ca="1">Administrative!CJ17</f>
        <v>247.86729893382616</v>
      </c>
      <c r="CK206" s="239">
        <f>Administrative!CK17</f>
        <v>0</v>
      </c>
      <c r="CL206" s="239">
        <f ca="1">Administrative!CL17</f>
        <v>249.52250167448432</v>
      </c>
      <c r="CM206" s="239">
        <f ca="1">Administrative!CM17</f>
        <v>250.35424334673263</v>
      </c>
    </row>
    <row r="207" spans="2:91" s="84" customFormat="1" hidden="1" x14ac:dyDescent="0.2">
      <c r="B207" s="241" t="str">
        <f>Inputs!DQ15</f>
        <v>Menu</v>
      </c>
      <c r="C207" s="240" t="str">
        <f>Inputs!$J$16</f>
        <v>EUR</v>
      </c>
      <c r="D207" s="240" t="s">
        <v>19</v>
      </c>
      <c r="E207" s="85">
        <f t="shared" ca="1" si="168"/>
        <v>832.24230443112071</v>
      </c>
      <c r="F207" s="85">
        <f t="shared" ca="1" si="168"/>
        <v>2567.4250418663005</v>
      </c>
      <c r="G207" s="85">
        <f t="shared" ca="1" si="168"/>
        <v>2657.5567822811686</v>
      </c>
      <c r="H207" s="85">
        <f t="shared" ca="1" si="168"/>
        <v>2738.3889148662297</v>
      </c>
      <c r="I207" s="85">
        <f t="shared" ca="1" si="168"/>
        <v>2821.6796341132249</v>
      </c>
      <c r="J207" s="85"/>
      <c r="K207" s="85">
        <f t="shared" si="169"/>
        <v>0</v>
      </c>
      <c r="L207" s="85">
        <f t="shared" si="169"/>
        <v>0</v>
      </c>
      <c r="M207" s="85">
        <f t="shared" ca="1" si="169"/>
        <v>206.76470330788356</v>
      </c>
      <c r="N207" s="85">
        <f t="shared" ca="1" si="169"/>
        <v>625.47760112323715</v>
      </c>
      <c r="O207" s="85">
        <f t="shared" ca="1" si="169"/>
        <v>632.27665171943477</v>
      </c>
      <c r="P207" s="85">
        <f t="shared" ca="1" si="169"/>
        <v>638.62051754267361</v>
      </c>
      <c r="Q207" s="85">
        <f t="shared" ca="1" si="169"/>
        <v>645.02803372129699</v>
      </c>
      <c r="R207" s="85">
        <f t="shared" ca="1" si="169"/>
        <v>651.49983888289466</v>
      </c>
      <c r="S207" s="85">
        <f t="shared" ca="1" si="169"/>
        <v>656.94288816630069</v>
      </c>
      <c r="T207" s="85">
        <f t="shared" ca="1" si="169"/>
        <v>661.88228777143377</v>
      </c>
      <c r="U207" s="85">
        <f t="shared" ca="1" si="170"/>
        <v>666.85882556452577</v>
      </c>
      <c r="V207" s="85">
        <f t="shared" ca="1" si="170"/>
        <v>671.87278077890812</v>
      </c>
      <c r="W207" s="85">
        <f t="shared" ca="1" si="170"/>
        <v>676.92443474740162</v>
      </c>
      <c r="X207" s="85">
        <f t="shared" ca="1" si="170"/>
        <v>682.01407091810279</v>
      </c>
      <c r="Y207" s="85">
        <f t="shared" ca="1" si="170"/>
        <v>687.14197487028798</v>
      </c>
      <c r="Z207" s="85">
        <f t="shared" ca="1" si="170"/>
        <v>692.30843433043719</v>
      </c>
      <c r="AA207" s="85">
        <f t="shared" ca="1" si="170"/>
        <v>697.51373918837828</v>
      </c>
      <c r="AB207" s="85">
        <f t="shared" ca="1" si="170"/>
        <v>702.75818151355304</v>
      </c>
      <c r="AC207" s="85">
        <f t="shared" ca="1" si="170"/>
        <v>708.04205557140449</v>
      </c>
      <c r="AD207" s="85">
        <f t="shared" ca="1" si="170"/>
        <v>713.36565783988908</v>
      </c>
      <c r="AE207" s="85"/>
      <c r="AF207" s="239">
        <f>Administrative!AF18</f>
        <v>0</v>
      </c>
      <c r="AG207" s="239">
        <f>Administrative!AG18</f>
        <v>0</v>
      </c>
      <c r="AH207" s="239">
        <f>Administrative!AH18</f>
        <v>0</v>
      </c>
      <c r="AI207" s="239">
        <f>Administrative!AI18</f>
        <v>0</v>
      </c>
      <c r="AJ207" s="239">
        <f>Administrative!AJ18</f>
        <v>0</v>
      </c>
      <c r="AK207" s="239">
        <f>Administrative!AK18</f>
        <v>0</v>
      </c>
      <c r="AL207" s="239">
        <f>Administrative!AL18</f>
        <v>0</v>
      </c>
      <c r="AM207" s="239">
        <f>Administrative!AM18</f>
        <v>0</v>
      </c>
      <c r="AN207" s="239">
        <f ca="1">Administrative!AN18</f>
        <v>206.76470330788356</v>
      </c>
      <c r="AO207" s="239">
        <f ca="1">Administrative!AO18</f>
        <v>207.62622290499974</v>
      </c>
      <c r="AP207" s="239">
        <f ca="1">Administrative!AP18</f>
        <v>208.49133216710391</v>
      </c>
      <c r="AQ207" s="239">
        <f ca="1">Administrative!AQ18</f>
        <v>209.36004605113351</v>
      </c>
      <c r="AR207" s="239">
        <f ca="1">Administrative!AR18</f>
        <v>210.05791287130398</v>
      </c>
      <c r="AS207" s="239">
        <f ca="1">Administrative!AS18</f>
        <v>210.75810591420836</v>
      </c>
      <c r="AT207" s="239">
        <f ca="1">Administrative!AT18</f>
        <v>211.4606329339224</v>
      </c>
      <c r="AU207" s="239">
        <f ca="1">Administrative!AU18</f>
        <v>212.16550171036883</v>
      </c>
      <c r="AV207" s="239">
        <f ca="1">Administrative!AV18</f>
        <v>212.8727200494034</v>
      </c>
      <c r="AW207" s="239">
        <f ca="1">Administrative!AW18</f>
        <v>213.58229578290141</v>
      </c>
      <c r="AX207" s="239">
        <f ca="1">Administrative!AX18</f>
        <v>214.29423676884443</v>
      </c>
      <c r="AY207" s="239">
        <f ca="1">Administrative!AY18</f>
        <v>215.00855089140725</v>
      </c>
      <c r="AZ207" s="239">
        <f ca="1">Administrative!AZ18</f>
        <v>215.72524606104528</v>
      </c>
      <c r="BA207" s="239">
        <f ca="1">Administrative!BA18</f>
        <v>216.44433021458212</v>
      </c>
      <c r="BB207" s="239">
        <f ca="1">Administrative!BB18</f>
        <v>217.16581131529742</v>
      </c>
      <c r="BC207" s="239">
        <f ca="1">Administrative!BC18</f>
        <v>217.88969735301509</v>
      </c>
      <c r="BD207" s="239">
        <f ca="1">Administrative!BD18</f>
        <v>218.43442159639761</v>
      </c>
      <c r="BE207" s="239">
        <f ca="1">Administrative!BE18</f>
        <v>218.9805076503886</v>
      </c>
      <c r="BF207" s="239">
        <f ca="1">Administrative!BF18</f>
        <v>219.52795891951456</v>
      </c>
      <c r="BG207" s="239">
        <f ca="1">Administrative!BG18</f>
        <v>220.07677881681334</v>
      </c>
      <c r="BH207" s="239">
        <f ca="1">Administrative!BH18</f>
        <v>220.62697076385535</v>
      </c>
      <c r="BI207" s="239">
        <f ca="1">Administrative!BI18</f>
        <v>221.17853819076498</v>
      </c>
      <c r="BJ207" s="239">
        <f ca="1">Administrative!BJ18</f>
        <v>221.73148453624188</v>
      </c>
      <c r="BK207" s="239">
        <f ca="1">Administrative!BK18</f>
        <v>222.28581324758247</v>
      </c>
      <c r="BL207" s="239">
        <f ca="1">Administrative!BL18</f>
        <v>222.8415277807014</v>
      </c>
      <c r="BM207" s="239">
        <f ca="1">Administrative!BM18</f>
        <v>223.39863160015315</v>
      </c>
      <c r="BN207" s="239">
        <f ca="1">Administrative!BN18</f>
        <v>223.95712817915353</v>
      </c>
      <c r="BO207" s="239">
        <f ca="1">Administrative!BO18</f>
        <v>224.51702099960141</v>
      </c>
      <c r="BP207" s="239">
        <f ca="1">Administrative!BP18</f>
        <v>225.07831355210041</v>
      </c>
      <c r="BQ207" s="239">
        <f ca="1">Administrative!BQ18</f>
        <v>225.64100933598064</v>
      </c>
      <c r="BR207" s="239">
        <f ca="1">Administrative!BR18</f>
        <v>226.20511185932057</v>
      </c>
      <c r="BS207" s="239">
        <f ca="1">Administrative!BS18</f>
        <v>226.77062463896885</v>
      </c>
      <c r="BT207" s="239">
        <f ca="1">Administrative!BT18</f>
        <v>227.33755120056625</v>
      </c>
      <c r="BU207" s="239">
        <f ca="1">Administrative!BU18</f>
        <v>227.90589507856765</v>
      </c>
      <c r="BV207" s="239">
        <f ca="1">Administrative!BV18</f>
        <v>228.47565981626406</v>
      </c>
      <c r="BW207" s="239">
        <f ca="1">Administrative!BW18</f>
        <v>229.04684896580471</v>
      </c>
      <c r="BX207" s="239">
        <f ca="1">Administrative!BX18</f>
        <v>229.61946608821921</v>
      </c>
      <c r="BY207" s="239">
        <f ca="1">Administrative!BY18</f>
        <v>230.19351475343976</v>
      </c>
      <c r="BZ207" s="239">
        <f ca="1">Administrative!BZ18</f>
        <v>230.76899854032334</v>
      </c>
      <c r="CA207" s="239">
        <f ca="1">Administrative!CA18</f>
        <v>231.34592103667413</v>
      </c>
      <c r="CB207" s="239">
        <f ca="1">Administrative!CB18</f>
        <v>231.92428583926579</v>
      </c>
      <c r="CC207" s="239">
        <f ca="1">Administrative!CC18</f>
        <v>232.50409655386395</v>
      </c>
      <c r="CD207" s="239">
        <f ca="1">Administrative!CD18</f>
        <v>233.0853567952486</v>
      </c>
      <c r="CE207" s="239">
        <f ca="1">Administrative!CE18</f>
        <v>233.66807018723671</v>
      </c>
      <c r="CF207" s="239">
        <f ca="1">Administrative!CF18</f>
        <v>234.25224036270478</v>
      </c>
      <c r="CG207" s="239">
        <f ca="1">Administrative!CG18</f>
        <v>234.83787096361152</v>
      </c>
      <c r="CH207" s="239">
        <f ca="1">Administrative!CH18</f>
        <v>235.42496564102055</v>
      </c>
      <c r="CI207" s="239">
        <f ca="1">Administrative!CI18</f>
        <v>236.01352805512309</v>
      </c>
      <c r="CJ207" s="239">
        <f ca="1">Administrative!CJ18</f>
        <v>236.60356187526088</v>
      </c>
      <c r="CK207" s="239">
        <f ca="1">Administrative!CK18</f>
        <v>237.19507077994902</v>
      </c>
      <c r="CL207" s="239">
        <f ca="1">Administrative!CL18</f>
        <v>237.78805845689888</v>
      </c>
      <c r="CM207" s="239">
        <f ca="1">Administrative!CM18</f>
        <v>238.38252860304112</v>
      </c>
    </row>
    <row r="208" spans="2:91" s="84" customFormat="1" hidden="1" x14ac:dyDescent="0.2">
      <c r="B208" s="241" t="str">
        <f>Inputs!DQ16</f>
        <v>Cleaning</v>
      </c>
      <c r="C208" s="240" t="str">
        <f>Inputs!$J$16</f>
        <v>EUR</v>
      </c>
      <c r="D208" s="240" t="s">
        <v>19</v>
      </c>
      <c r="E208" s="85">
        <f t="shared" ca="1" si="168"/>
        <v>2097.076793906142</v>
      </c>
      <c r="F208" s="85">
        <f t="shared" ca="1" si="168"/>
        <v>5977.86155487629</v>
      </c>
      <c r="G208" s="85">
        <f t="shared" ca="1" si="168"/>
        <v>6248.0027817157643</v>
      </c>
      <c r="H208" s="85">
        <f t="shared" ca="1" si="168"/>
        <v>6502.5560552100069</v>
      </c>
      <c r="I208" s="85">
        <f t="shared" ca="1" si="168"/>
        <v>6767.4802218216892</v>
      </c>
      <c r="J208" s="85"/>
      <c r="K208" s="85">
        <f t="shared" si="169"/>
        <v>0</v>
      </c>
      <c r="L208" s="85">
        <f t="shared" si="169"/>
        <v>0</v>
      </c>
      <c r="M208" s="85">
        <f t="shared" ca="1" si="169"/>
        <v>520.35352196271856</v>
      </c>
      <c r="N208" s="85">
        <f t="shared" ca="1" si="169"/>
        <v>1576.7232719434235</v>
      </c>
      <c r="O208" s="85">
        <f t="shared" ca="1" si="169"/>
        <v>1063.0074767580886</v>
      </c>
      <c r="P208" s="85">
        <f t="shared" ca="1" si="169"/>
        <v>1617.8916944533398</v>
      </c>
      <c r="Q208" s="85">
        <f t="shared" ca="1" si="169"/>
        <v>1638.1997228614155</v>
      </c>
      <c r="R208" s="85">
        <f t="shared" ca="1" si="169"/>
        <v>1658.7626608034461</v>
      </c>
      <c r="S208" s="85">
        <f t="shared" ca="1" si="169"/>
        <v>1116.0014327864578</v>
      </c>
      <c r="T208" s="85">
        <f t="shared" ca="1" si="169"/>
        <v>1693.6175924132615</v>
      </c>
      <c r="U208" s="85">
        <f t="shared" ca="1" si="170"/>
        <v>1710.6102849837189</v>
      </c>
      <c r="V208" s="85">
        <f t="shared" ca="1" si="170"/>
        <v>1727.7734715323259</v>
      </c>
      <c r="W208" s="85">
        <f t="shared" ca="1" si="170"/>
        <v>1161.469053058875</v>
      </c>
      <c r="X208" s="85">
        <f t="shared" ca="1" si="170"/>
        <v>1762.6181862442784</v>
      </c>
      <c r="Y208" s="85">
        <f t="shared" ca="1" si="170"/>
        <v>1780.3031873284181</v>
      </c>
      <c r="Z208" s="85">
        <f t="shared" ca="1" si="170"/>
        <v>1798.1656285784356</v>
      </c>
      <c r="AA208" s="85">
        <f t="shared" ca="1" si="170"/>
        <v>1208.7890943340819</v>
      </c>
      <c r="AB208" s="85">
        <f t="shared" ca="1" si="170"/>
        <v>1834.429970730353</v>
      </c>
      <c r="AC208" s="85">
        <f t="shared" ca="1" si="170"/>
        <v>1852.8354860451984</v>
      </c>
      <c r="AD208" s="85">
        <f t="shared" ca="1" si="170"/>
        <v>1871.4256707120558</v>
      </c>
      <c r="AE208" s="85"/>
      <c r="AF208" s="239">
        <f>Administrative!AF19</f>
        <v>0</v>
      </c>
      <c r="AG208" s="239">
        <f>Administrative!AG19</f>
        <v>0</v>
      </c>
      <c r="AH208" s="239">
        <f>Administrative!AH19</f>
        <v>0</v>
      </c>
      <c r="AI208" s="239">
        <f>Administrative!AI19</f>
        <v>0</v>
      </c>
      <c r="AJ208" s="239">
        <f>Administrative!AJ19</f>
        <v>0</v>
      </c>
      <c r="AK208" s="239">
        <f>Administrative!AK19</f>
        <v>0</v>
      </c>
      <c r="AL208" s="239">
        <f>Administrative!AL19</f>
        <v>0</v>
      </c>
      <c r="AM208" s="239">
        <f>Administrative!AM19</f>
        <v>0</v>
      </c>
      <c r="AN208" s="239">
        <f ca="1">Administrative!AN19</f>
        <v>520.35352196271856</v>
      </c>
      <c r="AO208" s="239">
        <f ca="1">Administrative!AO19</f>
        <v>522.95528957253214</v>
      </c>
      <c r="AP208" s="239">
        <f ca="1">Administrative!AP19</f>
        <v>525.57006602039473</v>
      </c>
      <c r="AQ208" s="239">
        <f ca="1">Administrative!AQ19</f>
        <v>528.1979163504966</v>
      </c>
      <c r="AR208" s="239">
        <f ca="1">Administrative!AR19</f>
        <v>530.39874100195698</v>
      </c>
      <c r="AS208" s="239">
        <f ca="1">Administrative!AS19</f>
        <v>532.60873575613175</v>
      </c>
      <c r="AT208" s="239">
        <f>Administrative!AT19</f>
        <v>0</v>
      </c>
      <c r="AU208" s="239">
        <f ca="1">Administrative!AU19</f>
        <v>537.05638856687301</v>
      </c>
      <c r="AV208" s="239">
        <f ca="1">Administrative!AV19</f>
        <v>539.29412351923497</v>
      </c>
      <c r="AW208" s="239">
        <f ca="1">Administrative!AW19</f>
        <v>541.54118236723173</v>
      </c>
      <c r="AX208" s="239">
        <f ca="1">Administrative!AX19</f>
        <v>543.79760396042855</v>
      </c>
      <c r="AY208" s="239">
        <f ca="1">Administrative!AY19</f>
        <v>546.06342731026371</v>
      </c>
      <c r="AZ208" s="239">
        <f ca="1">Administrative!AZ19</f>
        <v>548.3386915907231</v>
      </c>
      <c r="BA208" s="239">
        <f ca="1">Administrative!BA19</f>
        <v>550.62343613901783</v>
      </c>
      <c r="BB208" s="239">
        <f ca="1">Administrative!BB19</f>
        <v>552.91770045626367</v>
      </c>
      <c r="BC208" s="239">
        <f ca="1">Administrative!BC19</f>
        <v>555.22152420816474</v>
      </c>
      <c r="BD208" s="239">
        <f ca="1">Administrative!BD19</f>
        <v>557.07226262219194</v>
      </c>
      <c r="BE208" s="239">
        <f ca="1">Administrative!BE19</f>
        <v>558.929170164266</v>
      </c>
      <c r="BF208" s="239">
        <f>Administrative!BF19</f>
        <v>0</v>
      </c>
      <c r="BG208" s="239">
        <f ca="1">Administrative!BG19</f>
        <v>562.66157495614084</v>
      </c>
      <c r="BH208" s="239">
        <f ca="1">Administrative!BH19</f>
        <v>564.53711353932806</v>
      </c>
      <c r="BI208" s="239">
        <f ca="1">Administrative!BI19</f>
        <v>566.41890391779248</v>
      </c>
      <c r="BJ208" s="239">
        <f ca="1">Administrative!BJ19</f>
        <v>568.30696693085179</v>
      </c>
      <c r="BK208" s="239">
        <f ca="1">Administrative!BK19</f>
        <v>570.20132348728805</v>
      </c>
      <c r="BL208" s="239">
        <f ca="1">Administrative!BL19</f>
        <v>572.10199456557905</v>
      </c>
      <c r="BM208" s="239">
        <f ca="1">Administrative!BM19</f>
        <v>574.00900121413099</v>
      </c>
      <c r="BN208" s="239">
        <f ca="1">Administrative!BN19</f>
        <v>575.92236455151146</v>
      </c>
      <c r="BO208" s="239">
        <f ca="1">Administrative!BO19</f>
        <v>577.84210576668318</v>
      </c>
      <c r="BP208" s="239">
        <f ca="1">Administrative!BP19</f>
        <v>579.76824611923882</v>
      </c>
      <c r="BQ208" s="239">
        <f ca="1">Administrative!BQ19</f>
        <v>581.70080693963632</v>
      </c>
      <c r="BR208" s="239">
        <f>Administrative!BR19</f>
        <v>0</v>
      </c>
      <c r="BS208" s="239">
        <f ca="1">Administrative!BS19</f>
        <v>585.58527566153327</v>
      </c>
      <c r="BT208" s="239">
        <f ca="1">Administrative!BT19</f>
        <v>587.5372265804051</v>
      </c>
      <c r="BU208" s="239">
        <f ca="1">Administrative!BU19</f>
        <v>589.49568400233989</v>
      </c>
      <c r="BV208" s="239">
        <f ca="1">Administrative!BV19</f>
        <v>591.46066961568101</v>
      </c>
      <c r="BW208" s="239">
        <f ca="1">Administrative!BW19</f>
        <v>593.43220518106671</v>
      </c>
      <c r="BX208" s="239">
        <f ca="1">Administrative!BX19</f>
        <v>595.41031253167034</v>
      </c>
      <c r="BY208" s="239">
        <f ca="1">Administrative!BY19</f>
        <v>597.39501357344261</v>
      </c>
      <c r="BZ208" s="239">
        <f ca="1">Administrative!BZ19</f>
        <v>599.38633028535412</v>
      </c>
      <c r="CA208" s="239">
        <f ca="1">Administrative!CA19</f>
        <v>601.38428471963869</v>
      </c>
      <c r="CB208" s="239">
        <f ca="1">Administrative!CB19</f>
        <v>603.38889900203753</v>
      </c>
      <c r="CC208" s="239">
        <f ca="1">Administrative!CC19</f>
        <v>605.4001953320444</v>
      </c>
      <c r="CD208" s="239">
        <f>Administrative!CD19</f>
        <v>0</v>
      </c>
      <c r="CE208" s="239">
        <f ca="1">Administrative!CE19</f>
        <v>609.44292330309509</v>
      </c>
      <c r="CF208" s="239">
        <f ca="1">Administrative!CF19</f>
        <v>611.4743997141054</v>
      </c>
      <c r="CG208" s="239">
        <f ca="1">Administrative!CG19</f>
        <v>613.51264771315243</v>
      </c>
      <c r="CH208" s="239">
        <f ca="1">Administrative!CH19</f>
        <v>615.55768987219631</v>
      </c>
      <c r="CI208" s="239">
        <f ca="1">Administrative!CI19</f>
        <v>617.60954883843704</v>
      </c>
      <c r="CJ208" s="239">
        <f ca="1">Administrative!CJ19</f>
        <v>619.66824733456519</v>
      </c>
      <c r="CK208" s="239">
        <f ca="1">Administrative!CK19</f>
        <v>621.73380815901385</v>
      </c>
      <c r="CL208" s="239">
        <f ca="1">Administrative!CL19</f>
        <v>623.80625418621059</v>
      </c>
      <c r="CM208" s="239">
        <f ca="1">Administrative!CM19</f>
        <v>625.88560836683132</v>
      </c>
    </row>
    <row r="209" spans="2:91" s="84" customFormat="1" hidden="1" x14ac:dyDescent="0.2">
      <c r="B209" s="241" t="str">
        <f>Inputs!DQ17</f>
        <v>Cable TV</v>
      </c>
      <c r="C209" s="240" t="str">
        <f>Inputs!$J$16</f>
        <v>EUR</v>
      </c>
      <c r="D209" s="240" t="s">
        <v>19</v>
      </c>
      <c r="E209" s="85">
        <f t="shared" ca="1" si="168"/>
        <v>419.41535878122835</v>
      </c>
      <c r="F209" s="85">
        <f t="shared" ca="1" si="168"/>
        <v>1302.5378987396145</v>
      </c>
      <c r="G209" s="85">
        <f t="shared" ca="1" si="168"/>
        <v>1361.7590098227824</v>
      </c>
      <c r="H209" s="85">
        <f t="shared" ca="1" si="168"/>
        <v>1417.2391729678886</v>
      </c>
      <c r="I209" s="85">
        <f t="shared" ca="1" si="168"/>
        <v>1474.9796835609682</v>
      </c>
      <c r="J209" s="85"/>
      <c r="K209" s="85">
        <f t="shared" si="169"/>
        <v>0</v>
      </c>
      <c r="L209" s="85">
        <f t="shared" si="169"/>
        <v>0</v>
      </c>
      <c r="M209" s="85">
        <f t="shared" ca="1" si="169"/>
        <v>104.0707043925437</v>
      </c>
      <c r="N209" s="85">
        <f t="shared" ca="1" si="169"/>
        <v>315.34465438868466</v>
      </c>
      <c r="O209" s="85">
        <f t="shared" ca="1" si="169"/>
        <v>319.56708311597424</v>
      </c>
      <c r="P209" s="85">
        <f t="shared" ca="1" si="169"/>
        <v>323.57833889066796</v>
      </c>
      <c r="Q209" s="85">
        <f t="shared" ca="1" si="169"/>
        <v>327.63994457228307</v>
      </c>
      <c r="R209" s="85">
        <f t="shared" ca="1" si="169"/>
        <v>331.75253216068921</v>
      </c>
      <c r="S209" s="85">
        <f t="shared" ca="1" si="169"/>
        <v>335.35874003692101</v>
      </c>
      <c r="T209" s="85">
        <f t="shared" ca="1" si="169"/>
        <v>338.72351848265225</v>
      </c>
      <c r="U209" s="85">
        <f t="shared" ca="1" si="170"/>
        <v>342.12205699674377</v>
      </c>
      <c r="V209" s="85">
        <f t="shared" ca="1" si="170"/>
        <v>345.55469430646519</v>
      </c>
      <c r="W209" s="85">
        <f t="shared" ca="1" si="170"/>
        <v>349.02177253766217</v>
      </c>
      <c r="X209" s="85">
        <f t="shared" ca="1" si="170"/>
        <v>352.52363724885572</v>
      </c>
      <c r="Y209" s="85">
        <f t="shared" ca="1" si="170"/>
        <v>356.06063746568367</v>
      </c>
      <c r="Z209" s="85">
        <f t="shared" ca="1" si="170"/>
        <v>359.63312571568713</v>
      </c>
      <c r="AA209" s="85">
        <f t="shared" ca="1" si="170"/>
        <v>363.24145806344666</v>
      </c>
      <c r="AB209" s="85">
        <f t="shared" ca="1" si="170"/>
        <v>366.88599414607069</v>
      </c>
      <c r="AC209" s="85">
        <f t="shared" ca="1" si="170"/>
        <v>370.56709720903984</v>
      </c>
      <c r="AD209" s="85">
        <f t="shared" ca="1" si="170"/>
        <v>374.28513414241127</v>
      </c>
      <c r="AE209" s="85"/>
      <c r="AF209" s="239">
        <f>Administrative!AF20</f>
        <v>0</v>
      </c>
      <c r="AG209" s="239">
        <f>Administrative!AG20</f>
        <v>0</v>
      </c>
      <c r="AH209" s="239">
        <f>Administrative!AH20</f>
        <v>0</v>
      </c>
      <c r="AI209" s="239">
        <f>Administrative!AI20</f>
        <v>0</v>
      </c>
      <c r="AJ209" s="239">
        <f>Administrative!AJ20</f>
        <v>0</v>
      </c>
      <c r="AK209" s="239">
        <f>Administrative!AK20</f>
        <v>0</v>
      </c>
      <c r="AL209" s="239">
        <f>Administrative!AL20</f>
        <v>0</v>
      </c>
      <c r="AM209" s="239">
        <f>Administrative!AM20</f>
        <v>0</v>
      </c>
      <c r="AN209" s="239">
        <f ca="1">Administrative!AN20</f>
        <v>104.0707043925437</v>
      </c>
      <c r="AO209" s="239">
        <f ca="1">Administrative!AO20</f>
        <v>104.59105791450641</v>
      </c>
      <c r="AP209" s="239">
        <f ca="1">Administrative!AP20</f>
        <v>105.11401320407893</v>
      </c>
      <c r="AQ209" s="239">
        <f ca="1">Administrative!AQ20</f>
        <v>105.63958327009931</v>
      </c>
      <c r="AR209" s="239">
        <f ca="1">Administrative!AR20</f>
        <v>106.07974820039139</v>
      </c>
      <c r="AS209" s="239">
        <f ca="1">Administrative!AS20</f>
        <v>106.52174715122635</v>
      </c>
      <c r="AT209" s="239">
        <f ca="1">Administrative!AT20</f>
        <v>106.96558776435646</v>
      </c>
      <c r="AU209" s="239">
        <f ca="1">Administrative!AU20</f>
        <v>107.4112777133746</v>
      </c>
      <c r="AV209" s="239">
        <f ca="1">Administrative!AV20</f>
        <v>107.85882470384699</v>
      </c>
      <c r="AW209" s="239">
        <f ca="1">Administrative!AW20</f>
        <v>108.30823647344636</v>
      </c>
      <c r="AX209" s="239">
        <f ca="1">Administrative!AX20</f>
        <v>108.75952079208571</v>
      </c>
      <c r="AY209" s="239">
        <f ca="1">Administrative!AY20</f>
        <v>109.21268546205273</v>
      </c>
      <c r="AZ209" s="239">
        <f ca="1">Administrative!AZ20</f>
        <v>109.66773831814461</v>
      </c>
      <c r="BA209" s="239">
        <f ca="1">Administrative!BA20</f>
        <v>110.12468722780355</v>
      </c>
      <c r="BB209" s="239">
        <f ca="1">Administrative!BB20</f>
        <v>110.58354009125273</v>
      </c>
      <c r="BC209" s="239">
        <f ca="1">Administrative!BC20</f>
        <v>111.04430484163295</v>
      </c>
      <c r="BD209" s="239">
        <f ca="1">Administrative!BD20</f>
        <v>111.4144525244384</v>
      </c>
      <c r="BE209" s="239">
        <f ca="1">Administrative!BE20</f>
        <v>111.7858340328532</v>
      </c>
      <c r="BF209" s="239">
        <f ca="1">Administrative!BF20</f>
        <v>112.15845347962939</v>
      </c>
      <c r="BG209" s="239">
        <f ca="1">Administrative!BG20</f>
        <v>112.53231499122816</v>
      </c>
      <c r="BH209" s="239">
        <f ca="1">Administrative!BH20</f>
        <v>112.90742270786559</v>
      </c>
      <c r="BI209" s="239">
        <f ca="1">Administrative!BI20</f>
        <v>113.28378078355848</v>
      </c>
      <c r="BJ209" s="239">
        <f ca="1">Administrative!BJ20</f>
        <v>113.66139338617036</v>
      </c>
      <c r="BK209" s="239">
        <f ca="1">Administrative!BK20</f>
        <v>114.0402646974576</v>
      </c>
      <c r="BL209" s="239">
        <f ca="1">Administrative!BL20</f>
        <v>114.4203989131158</v>
      </c>
      <c r="BM209" s="239">
        <f ca="1">Administrative!BM20</f>
        <v>114.8018002428262</v>
      </c>
      <c r="BN209" s="239">
        <f ca="1">Administrative!BN20</f>
        <v>115.1844729103023</v>
      </c>
      <c r="BO209" s="239">
        <f ca="1">Administrative!BO20</f>
        <v>115.56842115333666</v>
      </c>
      <c r="BP209" s="239">
        <f ca="1">Administrative!BP20</f>
        <v>115.95364922384779</v>
      </c>
      <c r="BQ209" s="239">
        <f ca="1">Administrative!BQ20</f>
        <v>116.3401613879273</v>
      </c>
      <c r="BR209" s="239">
        <f ca="1">Administrative!BR20</f>
        <v>116.72796192588706</v>
      </c>
      <c r="BS209" s="239">
        <f ca="1">Administrative!BS20</f>
        <v>117.11705513230669</v>
      </c>
      <c r="BT209" s="239">
        <f ca="1">Administrative!BT20</f>
        <v>117.50744531608106</v>
      </c>
      <c r="BU209" s="239">
        <f ca="1">Administrative!BU20</f>
        <v>117.899136800468</v>
      </c>
      <c r="BV209" s="239">
        <f ca="1">Administrative!BV20</f>
        <v>118.29213392313623</v>
      </c>
      <c r="BW209" s="239">
        <f ca="1">Administrative!BW20</f>
        <v>118.68644103621337</v>
      </c>
      <c r="BX209" s="239">
        <f ca="1">Administrative!BX20</f>
        <v>119.08206250633408</v>
      </c>
      <c r="BY209" s="239">
        <f ca="1">Administrative!BY20</f>
        <v>119.47900271468853</v>
      </c>
      <c r="BZ209" s="239">
        <f ca="1">Administrative!BZ20</f>
        <v>119.87726605707084</v>
      </c>
      <c r="CA209" s="239">
        <f ca="1">Administrative!CA20</f>
        <v>120.27685694392775</v>
      </c>
      <c r="CB209" s="239">
        <f ca="1">Administrative!CB20</f>
        <v>120.67777980040752</v>
      </c>
      <c r="CC209" s="239">
        <f ca="1">Administrative!CC20</f>
        <v>121.08003906640889</v>
      </c>
      <c r="CD209" s="239">
        <f ca="1">Administrative!CD20</f>
        <v>121.48363919663026</v>
      </c>
      <c r="CE209" s="239">
        <f ca="1">Administrative!CE20</f>
        <v>121.88858466061905</v>
      </c>
      <c r="CF209" s="239">
        <f ca="1">Administrative!CF20</f>
        <v>122.29487994282111</v>
      </c>
      <c r="CG209" s="239">
        <f ca="1">Administrative!CG20</f>
        <v>122.70252954263053</v>
      </c>
      <c r="CH209" s="239">
        <f ca="1">Administrative!CH20</f>
        <v>123.1115379744393</v>
      </c>
      <c r="CI209" s="239">
        <f ca="1">Administrative!CI20</f>
        <v>123.52190976768745</v>
      </c>
      <c r="CJ209" s="239">
        <f ca="1">Administrative!CJ20</f>
        <v>123.93364946691308</v>
      </c>
      <c r="CK209" s="239">
        <f ca="1">Administrative!CK20</f>
        <v>124.34676163180281</v>
      </c>
      <c r="CL209" s="239">
        <f ca="1">Administrative!CL20</f>
        <v>124.76125083724216</v>
      </c>
      <c r="CM209" s="239">
        <f ca="1">Administrative!CM20</f>
        <v>125.17712167336632</v>
      </c>
    </row>
    <row r="210" spans="2:91" s="84" customFormat="1" hidden="1" x14ac:dyDescent="0.2">
      <c r="B210" s="241" t="str">
        <f>Inputs!DQ18</f>
        <v>Trash Removal</v>
      </c>
      <c r="C210" s="240" t="str">
        <f>Inputs!$J$16</f>
        <v>EUR</v>
      </c>
      <c r="D210" s="240" t="s">
        <v>19</v>
      </c>
      <c r="E210" s="85">
        <f t="shared" ref="E210:I219" ca="1" si="173">SUMIF($K$4:$AD$4,E$4,$K210:$AD210)</f>
        <v>952.07718620542562</v>
      </c>
      <c r="F210" s="85">
        <f t="shared" ca="1" si="173"/>
        <v>3628.7255968994696</v>
      </c>
      <c r="G210" s="85">
        <f t="shared" ca="1" si="173"/>
        <v>3832.6605831081242</v>
      </c>
      <c r="H210" s="85">
        <f t="shared" ca="1" si="173"/>
        <v>4028.7467724764456</v>
      </c>
      <c r="I210" s="85">
        <f t="shared" ca="1" si="173"/>
        <v>4234.865103441246</v>
      </c>
      <c r="J210" s="85"/>
      <c r="K210" s="85">
        <f t="shared" ref="K210:T219" si="174">SUMIFS($AF210:$CM210,$AF$4:$CM$4,K$4,$AF$8:$CM$8,K$8)</f>
        <v>0</v>
      </c>
      <c r="L210" s="85">
        <f t="shared" si="174"/>
        <v>0</v>
      </c>
      <c r="M210" s="85">
        <f t="shared" ca="1" si="174"/>
        <v>314.28919248504315</v>
      </c>
      <c r="N210" s="85">
        <f t="shared" ca="1" si="174"/>
        <v>637.78799372038247</v>
      </c>
      <c r="O210" s="85">
        <f t="shared" ca="1" si="174"/>
        <v>969.09086238106556</v>
      </c>
      <c r="P210" s="85">
        <f t="shared" ca="1" si="174"/>
        <v>983.70002826781752</v>
      </c>
      <c r="Q210" s="85">
        <f t="shared" ca="1" si="174"/>
        <v>998.52942915645815</v>
      </c>
      <c r="R210" s="85">
        <f t="shared" ca="1" si="174"/>
        <v>677.40527709412868</v>
      </c>
      <c r="S210" s="85">
        <f t="shared" ca="1" si="174"/>
        <v>1027.1541369158172</v>
      </c>
      <c r="T210" s="85">
        <f t="shared" ca="1" si="174"/>
        <v>1040.0471355408004</v>
      </c>
      <c r="U210" s="85">
        <f t="shared" ref="U210:AD219" ca="1" si="175">SUMIFS($AF210:$CM210,$AF$4:$CM$4,U$4,$AF$8:$CM$8,U$8)</f>
        <v>1053.1019690915944</v>
      </c>
      <c r="V210" s="85">
        <f t="shared" ca="1" si="175"/>
        <v>712.3573415599119</v>
      </c>
      <c r="W210" s="85">
        <f t="shared" ca="1" si="175"/>
        <v>1079.705291977504</v>
      </c>
      <c r="X210" s="85">
        <f t="shared" ca="1" si="175"/>
        <v>1093.257920881528</v>
      </c>
      <c r="Y210" s="85">
        <f t="shared" ca="1" si="175"/>
        <v>1106.9806644933105</v>
      </c>
      <c r="Z210" s="85">
        <f t="shared" ca="1" si="175"/>
        <v>748.80289512410286</v>
      </c>
      <c r="AA210" s="85">
        <f t="shared" ca="1" si="175"/>
        <v>1134.9450638680237</v>
      </c>
      <c r="AB210" s="85">
        <f t="shared" ca="1" si="175"/>
        <v>1149.1910709880644</v>
      </c>
      <c r="AC210" s="85">
        <f t="shared" ca="1" si="175"/>
        <v>1163.6158962071702</v>
      </c>
      <c r="AD210" s="85">
        <f t="shared" ca="1" si="175"/>
        <v>787.11307237798815</v>
      </c>
      <c r="AE210" s="85"/>
      <c r="AF210" s="239">
        <f>Administrative!AF21</f>
        <v>0</v>
      </c>
      <c r="AG210" s="239">
        <f>Administrative!AG21</f>
        <v>0</v>
      </c>
      <c r="AH210" s="239">
        <f>Administrative!AH21</f>
        <v>0</v>
      </c>
      <c r="AI210" s="239">
        <f>Administrative!AI21</f>
        <v>0</v>
      </c>
      <c r="AJ210" s="239">
        <f>Administrative!AJ21</f>
        <v>0</v>
      </c>
      <c r="AK210" s="239">
        <f>Administrative!AK21</f>
        <v>0</v>
      </c>
      <c r="AL210" s="239">
        <f>Administrative!AL21</f>
        <v>0</v>
      </c>
      <c r="AM210" s="239">
        <f>Administrative!AM21</f>
        <v>0</v>
      </c>
      <c r="AN210" s="239">
        <f ca="1">Administrative!AN21</f>
        <v>314.28919248504315</v>
      </c>
      <c r="AO210" s="239">
        <f>Administrative!AO21</f>
        <v>0</v>
      </c>
      <c r="AP210" s="239">
        <f ca="1">Administrative!AP21</f>
        <v>317.96659429350183</v>
      </c>
      <c r="AQ210" s="239">
        <f ca="1">Administrative!AQ21</f>
        <v>319.82139942688059</v>
      </c>
      <c r="AR210" s="239">
        <f ca="1">Administrative!AR21</f>
        <v>321.42050642401495</v>
      </c>
      <c r="AS210" s="239">
        <f ca="1">Administrative!AS21</f>
        <v>323.027608956135</v>
      </c>
      <c r="AT210" s="239">
        <f ca="1">Administrative!AT21</f>
        <v>324.64274700091562</v>
      </c>
      <c r="AU210" s="239">
        <f ca="1">Administrative!AU21</f>
        <v>326.26596073592015</v>
      </c>
      <c r="AV210" s="239">
        <f ca="1">Administrative!AV21</f>
        <v>327.89729053959974</v>
      </c>
      <c r="AW210" s="239">
        <f ca="1">Administrative!AW21</f>
        <v>329.53677699229769</v>
      </c>
      <c r="AX210" s="239">
        <f ca="1">Administrative!AX21</f>
        <v>331.18446087725914</v>
      </c>
      <c r="AY210" s="239">
        <f ca="1">Administrative!AY21</f>
        <v>332.84038318164539</v>
      </c>
      <c r="AZ210" s="239">
        <f ca="1">Administrative!AZ21</f>
        <v>334.50458509755356</v>
      </c>
      <c r="BA210" s="239">
        <f>Administrative!BA21</f>
        <v>0</v>
      </c>
      <c r="BB210" s="239">
        <f ca="1">Administrative!BB21</f>
        <v>337.85799356315647</v>
      </c>
      <c r="BC210" s="239">
        <f ca="1">Administrative!BC21</f>
        <v>339.54728353097221</v>
      </c>
      <c r="BD210" s="239">
        <f ca="1">Administrative!BD21</f>
        <v>340.96206387901793</v>
      </c>
      <c r="BE210" s="239">
        <f ca="1">Administrative!BE21</f>
        <v>342.38273914518049</v>
      </c>
      <c r="BF210" s="239">
        <f ca="1">Administrative!BF21</f>
        <v>343.80933389161873</v>
      </c>
      <c r="BG210" s="239">
        <f ca="1">Administrative!BG21</f>
        <v>345.24187278283381</v>
      </c>
      <c r="BH210" s="239">
        <f ca="1">Administrative!BH21</f>
        <v>346.68038058609562</v>
      </c>
      <c r="BI210" s="239">
        <f ca="1">Administrative!BI21</f>
        <v>348.12488217187104</v>
      </c>
      <c r="BJ210" s="239">
        <f ca="1">Administrative!BJ21</f>
        <v>349.57540251425382</v>
      </c>
      <c r="BK210" s="239">
        <f ca="1">Administrative!BK21</f>
        <v>351.03196669139652</v>
      </c>
      <c r="BL210" s="239">
        <f ca="1">Administrative!BL21</f>
        <v>352.49459988594401</v>
      </c>
      <c r="BM210" s="239">
        <f>Administrative!BM21</f>
        <v>0</v>
      </c>
      <c r="BN210" s="239">
        <f ca="1">Administrative!BN21</f>
        <v>355.43817458290823</v>
      </c>
      <c r="BO210" s="239">
        <f ca="1">Administrative!BO21</f>
        <v>356.91916697700367</v>
      </c>
      <c r="BP210" s="239">
        <f ca="1">Administrative!BP21</f>
        <v>358.40633017274121</v>
      </c>
      <c r="BQ210" s="239">
        <f ca="1">Administrative!BQ21</f>
        <v>359.8996898817943</v>
      </c>
      <c r="BR210" s="239">
        <f ca="1">Administrative!BR21</f>
        <v>361.39927192296847</v>
      </c>
      <c r="BS210" s="239">
        <f ca="1">Administrative!BS21</f>
        <v>362.90510222264749</v>
      </c>
      <c r="BT210" s="239">
        <f ca="1">Administrative!BT21</f>
        <v>364.41720681524185</v>
      </c>
      <c r="BU210" s="239">
        <f ca="1">Administrative!BU21</f>
        <v>365.9356118436387</v>
      </c>
      <c r="BV210" s="239">
        <f ca="1">Administrative!BV21</f>
        <v>367.46034355965384</v>
      </c>
      <c r="BW210" s="239">
        <f ca="1">Administrative!BW21</f>
        <v>368.9914283244857</v>
      </c>
      <c r="BX210" s="239">
        <f ca="1">Administrative!BX21</f>
        <v>370.52889260917107</v>
      </c>
      <c r="BY210" s="239">
        <f>Administrative!BY21</f>
        <v>0</v>
      </c>
      <c r="BZ210" s="239">
        <f ca="1">Administrative!BZ21</f>
        <v>373.62306617418858</v>
      </c>
      <c r="CA210" s="239">
        <f ca="1">Administrative!CA21</f>
        <v>375.17982894991434</v>
      </c>
      <c r="CB210" s="239">
        <f ca="1">Administrative!CB21</f>
        <v>376.74307823720562</v>
      </c>
      <c r="CC210" s="239">
        <f ca="1">Administrative!CC21</f>
        <v>378.31284106319396</v>
      </c>
      <c r="CD210" s="239">
        <f ca="1">Administrative!CD21</f>
        <v>379.88914456762393</v>
      </c>
      <c r="CE210" s="239">
        <f ca="1">Administrative!CE21</f>
        <v>381.47201600332238</v>
      </c>
      <c r="CF210" s="239">
        <f ca="1">Administrative!CF21</f>
        <v>383.06148273666957</v>
      </c>
      <c r="CG210" s="239">
        <f ca="1">Administrative!CG21</f>
        <v>384.65757224807237</v>
      </c>
      <c r="CH210" s="239">
        <f ca="1">Administrative!CH21</f>
        <v>386.26031213243931</v>
      </c>
      <c r="CI210" s="239">
        <f ca="1">Administrative!CI21</f>
        <v>387.86973009965783</v>
      </c>
      <c r="CJ210" s="239">
        <f ca="1">Administrative!CJ21</f>
        <v>389.48585397507304</v>
      </c>
      <c r="CK210" s="239">
        <f>Administrative!CK21</f>
        <v>0</v>
      </c>
      <c r="CL210" s="239">
        <f ca="1">Administrative!CL21</f>
        <v>392.73833133205233</v>
      </c>
      <c r="CM210" s="239">
        <f ca="1">Administrative!CM21</f>
        <v>394.37474104593588</v>
      </c>
    </row>
    <row r="211" spans="2:91" s="84" customFormat="1" hidden="1" x14ac:dyDescent="0.2">
      <c r="B211" s="241" t="str">
        <f>Inputs!DQ19</f>
        <v>Pest Control</v>
      </c>
      <c r="C211" s="240" t="str">
        <f>Inputs!$J$16</f>
        <v>EUR</v>
      </c>
      <c r="D211" s="240" t="s">
        <v>19</v>
      </c>
      <c r="E211" s="85">
        <f t="shared" ca="1" si="173"/>
        <v>1258.2460763436852</v>
      </c>
      <c r="F211" s="85">
        <f t="shared" ca="1" si="173"/>
        <v>3588.0484547651654</v>
      </c>
      <c r="G211" s="85">
        <f t="shared" ca="1" si="173"/>
        <v>3749.9195273697883</v>
      </c>
      <c r="H211" s="85">
        <f t="shared" ca="1" si="173"/>
        <v>3902.6970347398856</v>
      </c>
      <c r="I211" s="85">
        <f t="shared" ca="1" si="173"/>
        <v>4061.6989334836799</v>
      </c>
      <c r="J211" s="85"/>
      <c r="K211" s="85">
        <f t="shared" si="174"/>
        <v>0</v>
      </c>
      <c r="L211" s="85">
        <f t="shared" si="174"/>
        <v>0</v>
      </c>
      <c r="M211" s="85">
        <f t="shared" ca="1" si="174"/>
        <v>312.21211317763112</v>
      </c>
      <c r="N211" s="85">
        <f t="shared" ca="1" si="174"/>
        <v>946.03396316605404</v>
      </c>
      <c r="O211" s="85">
        <f t="shared" ca="1" si="174"/>
        <v>639.13600789424368</v>
      </c>
      <c r="P211" s="85">
        <f t="shared" ca="1" si="174"/>
        <v>970.73501667200412</v>
      </c>
      <c r="Q211" s="85">
        <f t="shared" ca="1" si="174"/>
        <v>982.91983371684955</v>
      </c>
      <c r="R211" s="85">
        <f t="shared" ca="1" si="174"/>
        <v>995.25759648206804</v>
      </c>
      <c r="S211" s="85">
        <f t="shared" ca="1" si="174"/>
        <v>670.71871801220368</v>
      </c>
      <c r="T211" s="85">
        <f t="shared" ca="1" si="174"/>
        <v>1016.1705554479572</v>
      </c>
      <c r="U211" s="85">
        <f t="shared" ca="1" si="175"/>
        <v>1026.3661709902317</v>
      </c>
      <c r="V211" s="85">
        <f t="shared" ca="1" si="175"/>
        <v>1036.6640829193957</v>
      </c>
      <c r="W211" s="85">
        <f t="shared" ca="1" si="175"/>
        <v>698.04483344920482</v>
      </c>
      <c r="X211" s="85">
        <f t="shared" ca="1" si="175"/>
        <v>1057.5709117465676</v>
      </c>
      <c r="Y211" s="85">
        <f t="shared" ca="1" si="175"/>
        <v>1068.1819123970513</v>
      </c>
      <c r="Z211" s="85">
        <f t="shared" ca="1" si="175"/>
        <v>1078.8993771470618</v>
      </c>
      <c r="AA211" s="85">
        <f t="shared" ca="1" si="175"/>
        <v>726.48425699111351</v>
      </c>
      <c r="AB211" s="85">
        <f t="shared" ca="1" si="175"/>
        <v>1100.6579824382125</v>
      </c>
      <c r="AC211" s="85">
        <f t="shared" ca="1" si="175"/>
        <v>1111.7012916271199</v>
      </c>
      <c r="AD211" s="85">
        <f t="shared" ca="1" si="175"/>
        <v>1122.8554024272344</v>
      </c>
      <c r="AE211" s="85"/>
      <c r="AF211" s="239">
        <f>Administrative!AF22</f>
        <v>0</v>
      </c>
      <c r="AG211" s="239">
        <f>Administrative!AG22</f>
        <v>0</v>
      </c>
      <c r="AH211" s="239">
        <f>Administrative!AH22</f>
        <v>0</v>
      </c>
      <c r="AI211" s="239">
        <f>Administrative!AI22</f>
        <v>0</v>
      </c>
      <c r="AJ211" s="239">
        <f>Administrative!AJ22</f>
        <v>0</v>
      </c>
      <c r="AK211" s="239">
        <f>Administrative!AK22</f>
        <v>0</v>
      </c>
      <c r="AL211" s="239">
        <f>Administrative!AL22</f>
        <v>0</v>
      </c>
      <c r="AM211" s="239">
        <f>Administrative!AM22</f>
        <v>0</v>
      </c>
      <c r="AN211" s="239">
        <f ca="1">Administrative!AN22</f>
        <v>312.21211317763112</v>
      </c>
      <c r="AO211" s="239">
        <f ca="1">Administrative!AO22</f>
        <v>313.77317374351924</v>
      </c>
      <c r="AP211" s="239">
        <f ca="1">Administrative!AP22</f>
        <v>315.34203961223682</v>
      </c>
      <c r="AQ211" s="239">
        <f ca="1">Administrative!AQ22</f>
        <v>316.91874981029798</v>
      </c>
      <c r="AR211" s="239">
        <f ca="1">Administrative!AR22</f>
        <v>318.23924460117422</v>
      </c>
      <c r="AS211" s="239">
        <f>Administrative!AS22</f>
        <v>0</v>
      </c>
      <c r="AT211" s="239">
        <f ca="1">Administrative!AT22</f>
        <v>320.89676329306945</v>
      </c>
      <c r="AU211" s="239">
        <f ca="1">Administrative!AU22</f>
        <v>322.23383314012392</v>
      </c>
      <c r="AV211" s="239">
        <f ca="1">Administrative!AV22</f>
        <v>323.57647411154107</v>
      </c>
      <c r="AW211" s="239">
        <f ca="1">Administrative!AW22</f>
        <v>324.92470942033918</v>
      </c>
      <c r="AX211" s="239">
        <f ca="1">Administrative!AX22</f>
        <v>326.27856237625724</v>
      </c>
      <c r="AY211" s="239">
        <f ca="1">Administrative!AY22</f>
        <v>327.63805638615833</v>
      </c>
      <c r="AZ211" s="239">
        <f ca="1">Administrative!AZ22</f>
        <v>329.00321495443399</v>
      </c>
      <c r="BA211" s="239">
        <f ca="1">Administrative!BA22</f>
        <v>330.37406168341079</v>
      </c>
      <c r="BB211" s="239">
        <f ca="1">Administrative!BB22</f>
        <v>331.75062027375833</v>
      </c>
      <c r="BC211" s="239">
        <f ca="1">Administrative!BC22</f>
        <v>333.13291452489898</v>
      </c>
      <c r="BD211" s="239">
        <f ca="1">Administrative!BD22</f>
        <v>334.24335757331534</v>
      </c>
      <c r="BE211" s="239">
        <f>Administrative!BE22</f>
        <v>0</v>
      </c>
      <c r="BF211" s="239">
        <f ca="1">Administrative!BF22</f>
        <v>336.47536043888829</v>
      </c>
      <c r="BG211" s="239">
        <f ca="1">Administrative!BG22</f>
        <v>337.59694497368463</v>
      </c>
      <c r="BH211" s="239">
        <f ca="1">Administrative!BH22</f>
        <v>338.72226812359696</v>
      </c>
      <c r="BI211" s="239">
        <f ca="1">Administrative!BI22</f>
        <v>339.85134235067562</v>
      </c>
      <c r="BJ211" s="239">
        <f ca="1">Administrative!BJ22</f>
        <v>340.98418015851121</v>
      </c>
      <c r="BK211" s="239">
        <f ca="1">Administrative!BK22</f>
        <v>342.12079409237293</v>
      </c>
      <c r="BL211" s="239">
        <f ca="1">Administrative!BL22</f>
        <v>343.26119673934755</v>
      </c>
      <c r="BM211" s="239">
        <f ca="1">Administrative!BM22</f>
        <v>344.40540072847875</v>
      </c>
      <c r="BN211" s="239">
        <f ca="1">Administrative!BN22</f>
        <v>345.55341873090703</v>
      </c>
      <c r="BO211" s="239">
        <f ca="1">Administrative!BO22</f>
        <v>346.70526346001009</v>
      </c>
      <c r="BP211" s="239">
        <f ca="1">Administrative!BP22</f>
        <v>347.8609476715435</v>
      </c>
      <c r="BQ211" s="239">
        <f>Administrative!BQ22</f>
        <v>0</v>
      </c>
      <c r="BR211" s="239">
        <f ca="1">Administrative!BR22</f>
        <v>350.18388577766126</v>
      </c>
      <c r="BS211" s="239">
        <f ca="1">Administrative!BS22</f>
        <v>351.35116539692018</v>
      </c>
      <c r="BT211" s="239">
        <f ca="1">Administrative!BT22</f>
        <v>352.52233594824327</v>
      </c>
      <c r="BU211" s="239">
        <f ca="1">Administrative!BU22</f>
        <v>353.69741040140411</v>
      </c>
      <c r="BV211" s="239">
        <f ca="1">Administrative!BV22</f>
        <v>354.8764017694088</v>
      </c>
      <c r="BW211" s="239">
        <f ca="1">Administrative!BW22</f>
        <v>356.05932310864017</v>
      </c>
      <c r="BX211" s="239">
        <f ca="1">Administrative!BX22</f>
        <v>357.24618751900232</v>
      </c>
      <c r="BY211" s="239">
        <f ca="1">Administrative!BY22</f>
        <v>358.43700814406571</v>
      </c>
      <c r="BZ211" s="239">
        <f ca="1">Administrative!BZ22</f>
        <v>359.63179817121261</v>
      </c>
      <c r="CA211" s="239">
        <f ca="1">Administrative!CA22</f>
        <v>360.83057083178335</v>
      </c>
      <c r="CB211" s="239">
        <f ca="1">Administrative!CB22</f>
        <v>362.03333940122263</v>
      </c>
      <c r="CC211" s="239">
        <f>Administrative!CC22</f>
        <v>0</v>
      </c>
      <c r="CD211" s="239">
        <f ca="1">Administrative!CD22</f>
        <v>364.45091758989088</v>
      </c>
      <c r="CE211" s="239">
        <f ca="1">Administrative!CE22</f>
        <v>365.66575398185722</v>
      </c>
      <c r="CF211" s="239">
        <f ca="1">Administrative!CF22</f>
        <v>366.88463982846343</v>
      </c>
      <c r="CG211" s="239">
        <f ca="1">Administrative!CG22</f>
        <v>368.10758862789169</v>
      </c>
      <c r="CH211" s="239">
        <f ca="1">Administrative!CH22</f>
        <v>369.33461392331805</v>
      </c>
      <c r="CI211" s="239">
        <f ca="1">Administrative!CI22</f>
        <v>370.56572930306248</v>
      </c>
      <c r="CJ211" s="239">
        <f ca="1">Administrative!CJ22</f>
        <v>371.8009484007394</v>
      </c>
      <c r="CK211" s="239">
        <f ca="1">Administrative!CK22</f>
        <v>373.04028489540855</v>
      </c>
      <c r="CL211" s="239">
        <f ca="1">Administrative!CL22</f>
        <v>374.28375251172662</v>
      </c>
      <c r="CM211" s="239">
        <f ca="1">Administrative!CM22</f>
        <v>375.53136502009909</v>
      </c>
    </row>
    <row r="212" spans="2:91" s="84" customFormat="1" hidden="1" x14ac:dyDescent="0.2">
      <c r="B212" s="241" t="str">
        <f>Inputs!DQ20</f>
        <v>Real-estate Taxes</v>
      </c>
      <c r="C212" s="240" t="str">
        <f>Inputs!$J$16</f>
        <v>EUR</v>
      </c>
      <c r="D212" s="240" t="s">
        <v>19</v>
      </c>
      <c r="E212" s="85">
        <f t="shared" ca="1" si="173"/>
        <v>845.46648820886548</v>
      </c>
      <c r="F212" s="85">
        <f t="shared" ca="1" si="173"/>
        <v>2643.2684699483411</v>
      </c>
      <c r="G212" s="85">
        <f t="shared" ca="1" si="173"/>
        <v>2791.0826069957288</v>
      </c>
      <c r="H212" s="85">
        <f t="shared" ca="1" si="173"/>
        <v>2933.8796903143257</v>
      </c>
      <c r="I212" s="85">
        <f t="shared" ca="1" si="173"/>
        <v>3083.9825434274776</v>
      </c>
      <c r="J212" s="85"/>
      <c r="K212" s="85">
        <f t="shared" si="174"/>
        <v>0</v>
      </c>
      <c r="L212" s="85">
        <f t="shared" si="174"/>
        <v>0</v>
      </c>
      <c r="M212" s="85">
        <f t="shared" ca="1" si="174"/>
        <v>209.52612832336212</v>
      </c>
      <c r="N212" s="85">
        <f t="shared" ca="1" si="174"/>
        <v>635.94035988550343</v>
      </c>
      <c r="O212" s="85">
        <f t="shared" ca="1" si="174"/>
        <v>646.06057492071045</v>
      </c>
      <c r="P212" s="85">
        <f t="shared" ca="1" si="174"/>
        <v>655.80001884521175</v>
      </c>
      <c r="Q212" s="85">
        <f t="shared" ca="1" si="174"/>
        <v>665.68628610430551</v>
      </c>
      <c r="R212" s="85">
        <f t="shared" ca="1" si="174"/>
        <v>675.72159007811354</v>
      </c>
      <c r="S212" s="85">
        <f t="shared" ca="1" si="174"/>
        <v>684.769424610545</v>
      </c>
      <c r="T212" s="85">
        <f t="shared" ca="1" si="174"/>
        <v>693.36475702720054</v>
      </c>
      <c r="U212" s="85">
        <f t="shared" ca="1" si="175"/>
        <v>702.06797939439639</v>
      </c>
      <c r="V212" s="85">
        <f t="shared" ca="1" si="175"/>
        <v>710.88044596358725</v>
      </c>
      <c r="W212" s="85">
        <f t="shared" ca="1" si="175"/>
        <v>719.80352798500269</v>
      </c>
      <c r="X212" s="85">
        <f t="shared" ca="1" si="175"/>
        <v>728.83861392101869</v>
      </c>
      <c r="Y212" s="85">
        <f t="shared" ca="1" si="175"/>
        <v>737.9871096622071</v>
      </c>
      <c r="Z212" s="85">
        <f t="shared" ca="1" si="175"/>
        <v>747.25043874609719</v>
      </c>
      <c r="AA212" s="85">
        <f t="shared" ca="1" si="175"/>
        <v>756.63004257868261</v>
      </c>
      <c r="AB212" s="85">
        <f t="shared" ca="1" si="175"/>
        <v>766.12738065870963</v>
      </c>
      <c r="AC212" s="85">
        <f t="shared" ca="1" si="175"/>
        <v>775.74393080478023</v>
      </c>
      <c r="AD212" s="85">
        <f t="shared" ca="1" si="175"/>
        <v>785.48118938530513</v>
      </c>
      <c r="AE212" s="85"/>
      <c r="AF212" s="239">
        <f>Administrative!AF23</f>
        <v>0</v>
      </c>
      <c r="AG212" s="239">
        <f>Administrative!AG23</f>
        <v>0</v>
      </c>
      <c r="AH212" s="239">
        <f>Administrative!AH23</f>
        <v>0</v>
      </c>
      <c r="AI212" s="239">
        <f>Administrative!AI23</f>
        <v>0</v>
      </c>
      <c r="AJ212" s="239">
        <f>Administrative!AJ23</f>
        <v>0</v>
      </c>
      <c r="AK212" s="239">
        <f>Administrative!AK23</f>
        <v>0</v>
      </c>
      <c r="AL212" s="239">
        <f>Administrative!AL23</f>
        <v>0</v>
      </c>
      <c r="AM212" s="239">
        <f>Administrative!AM23</f>
        <v>0</v>
      </c>
      <c r="AN212" s="239">
        <f ca="1">Administrative!AN23</f>
        <v>209.52612832336212</v>
      </c>
      <c r="AO212" s="239">
        <f ca="1">Administrative!AO23</f>
        <v>210.74836407191506</v>
      </c>
      <c r="AP212" s="239">
        <f ca="1">Administrative!AP23</f>
        <v>211.97772952900124</v>
      </c>
      <c r="AQ212" s="239">
        <f ca="1">Administrative!AQ23</f>
        <v>213.2142662845871</v>
      </c>
      <c r="AR212" s="239">
        <f ca="1">Administrative!AR23</f>
        <v>214.28033761601</v>
      </c>
      <c r="AS212" s="239">
        <f ca="1">Administrative!AS23</f>
        <v>215.35173930409002</v>
      </c>
      <c r="AT212" s="239">
        <f ca="1">Administrative!AT23</f>
        <v>216.42849800061043</v>
      </c>
      <c r="AU212" s="239">
        <f ca="1">Administrative!AU23</f>
        <v>217.51064049061347</v>
      </c>
      <c r="AV212" s="239">
        <f ca="1">Administrative!AV23</f>
        <v>218.59819369306652</v>
      </c>
      <c r="AW212" s="239">
        <f ca="1">Administrative!AW23</f>
        <v>219.69118466153182</v>
      </c>
      <c r="AX212" s="239">
        <f ca="1">Administrative!AX23</f>
        <v>220.78964058483945</v>
      </c>
      <c r="AY212" s="239">
        <f ca="1">Administrative!AY23</f>
        <v>221.89358878776363</v>
      </c>
      <c r="AZ212" s="239">
        <f ca="1">Administrative!AZ23</f>
        <v>223.00305673170243</v>
      </c>
      <c r="BA212" s="239">
        <f ca="1">Administrative!BA23</f>
        <v>224.11807201536092</v>
      </c>
      <c r="BB212" s="239">
        <f ca="1">Administrative!BB23</f>
        <v>225.23866237543771</v>
      </c>
      <c r="BC212" s="239">
        <f ca="1">Administrative!BC23</f>
        <v>226.36485568731487</v>
      </c>
      <c r="BD212" s="239">
        <f ca="1">Administrative!BD23</f>
        <v>227.30804258601202</v>
      </c>
      <c r="BE212" s="239">
        <f ca="1">Administrative!BE23</f>
        <v>228.25515943012041</v>
      </c>
      <c r="BF212" s="239">
        <f ca="1">Administrative!BF23</f>
        <v>229.20622259441257</v>
      </c>
      <c r="BG212" s="239">
        <f ca="1">Administrative!BG23</f>
        <v>230.16124852188929</v>
      </c>
      <c r="BH212" s="239">
        <f ca="1">Administrative!BH23</f>
        <v>231.12025372406382</v>
      </c>
      <c r="BI212" s="239">
        <f ca="1">Administrative!BI23</f>
        <v>232.0832547812474</v>
      </c>
      <c r="BJ212" s="239">
        <f ca="1">Administrative!BJ23</f>
        <v>233.05026834283592</v>
      </c>
      <c r="BK212" s="239">
        <f ca="1">Administrative!BK23</f>
        <v>234.02131112759773</v>
      </c>
      <c r="BL212" s="239">
        <f ca="1">Administrative!BL23</f>
        <v>234.99639992396271</v>
      </c>
      <c r="BM212" s="239">
        <f ca="1">Administrative!BM23</f>
        <v>235.97555159031256</v>
      </c>
      <c r="BN212" s="239">
        <f ca="1">Administrative!BN23</f>
        <v>236.95878305527219</v>
      </c>
      <c r="BO212" s="239">
        <f ca="1">Administrative!BO23</f>
        <v>237.94611131800249</v>
      </c>
      <c r="BP212" s="239">
        <f ca="1">Administrative!BP23</f>
        <v>238.93755344849416</v>
      </c>
      <c r="BQ212" s="239">
        <f ca="1">Administrative!BQ23</f>
        <v>239.93312658786289</v>
      </c>
      <c r="BR212" s="239">
        <f ca="1">Administrative!BR23</f>
        <v>240.93284794864564</v>
      </c>
      <c r="BS212" s="239">
        <f ca="1">Administrative!BS23</f>
        <v>241.93673481509833</v>
      </c>
      <c r="BT212" s="239">
        <f ca="1">Administrative!BT23</f>
        <v>242.94480454349457</v>
      </c>
      <c r="BU212" s="239">
        <f ca="1">Administrative!BU23</f>
        <v>243.95707456242579</v>
      </c>
      <c r="BV212" s="239">
        <f ca="1">Administrative!BV23</f>
        <v>244.97356237310257</v>
      </c>
      <c r="BW212" s="239">
        <f ca="1">Administrative!BW23</f>
        <v>245.99428554965715</v>
      </c>
      <c r="BX212" s="239">
        <f ca="1">Administrative!BX23</f>
        <v>247.01926173944739</v>
      </c>
      <c r="BY212" s="239">
        <f ca="1">Administrative!BY23</f>
        <v>248.04850866336176</v>
      </c>
      <c r="BZ212" s="239">
        <f ca="1">Administrative!BZ23</f>
        <v>249.08204411612576</v>
      </c>
      <c r="CA212" s="239">
        <f ca="1">Administrative!CA23</f>
        <v>250.11988596660962</v>
      </c>
      <c r="CB212" s="239">
        <f ca="1">Administrative!CB23</f>
        <v>251.16205215813716</v>
      </c>
      <c r="CC212" s="239">
        <f ca="1">Administrative!CC23</f>
        <v>252.20856070879606</v>
      </c>
      <c r="CD212" s="239">
        <f ca="1">Administrative!CD23</f>
        <v>253.25942971174936</v>
      </c>
      <c r="CE212" s="239">
        <f ca="1">Administrative!CE23</f>
        <v>254.31467733554831</v>
      </c>
      <c r="CF212" s="239">
        <f ca="1">Administrative!CF23</f>
        <v>255.37432182444641</v>
      </c>
      <c r="CG212" s="239">
        <f ca="1">Administrative!CG23</f>
        <v>256.43838149871493</v>
      </c>
      <c r="CH212" s="239">
        <f ca="1">Administrative!CH23</f>
        <v>257.5068747549596</v>
      </c>
      <c r="CI212" s="239">
        <f ca="1">Administrative!CI23</f>
        <v>258.57982006643857</v>
      </c>
      <c r="CJ212" s="239">
        <f ca="1">Administrative!CJ23</f>
        <v>259.65723598338207</v>
      </c>
      <c r="CK212" s="239">
        <f ca="1">Administrative!CK23</f>
        <v>260.73914113331284</v>
      </c>
      <c r="CL212" s="239">
        <f ca="1">Administrative!CL23</f>
        <v>261.82555422136829</v>
      </c>
      <c r="CM212" s="239">
        <f ca="1">Administrative!CM23</f>
        <v>262.91649403062399</v>
      </c>
    </row>
    <row r="213" spans="2:91" s="84" customFormat="1" hidden="1" x14ac:dyDescent="0.2">
      <c r="B213" s="241" t="str">
        <f>Inputs!DQ21</f>
        <v>Legal Fees</v>
      </c>
      <c r="C213" s="240" t="str">
        <f>Inputs!$J$16</f>
        <v>EUR</v>
      </c>
      <c r="D213" s="240" t="s">
        <v>19</v>
      </c>
      <c r="E213" s="85">
        <f t="shared" ca="1" si="173"/>
        <v>2097.076793906142</v>
      </c>
      <c r="F213" s="85">
        <f t="shared" ca="1" si="173"/>
        <v>5982.2907526961153</v>
      </c>
      <c r="G213" s="85">
        <f t="shared" ca="1" si="173"/>
        <v>6251.7227864917195</v>
      </c>
      <c r="H213" s="85">
        <f t="shared" ca="1" si="173"/>
        <v>6506.4276187202031</v>
      </c>
      <c r="I213" s="85">
        <f t="shared" ca="1" si="173"/>
        <v>6771.5095188028026</v>
      </c>
      <c r="J213" s="85"/>
      <c r="K213" s="85">
        <f t="shared" si="174"/>
        <v>0</v>
      </c>
      <c r="L213" s="85">
        <f t="shared" si="174"/>
        <v>0</v>
      </c>
      <c r="M213" s="85">
        <f t="shared" ca="1" si="174"/>
        <v>520.35352196271856</v>
      </c>
      <c r="N213" s="85">
        <f t="shared" ca="1" si="174"/>
        <v>1576.7232719434235</v>
      </c>
      <c r="O213" s="85">
        <f t="shared" ca="1" si="174"/>
        <v>1067.4366745779139</v>
      </c>
      <c r="P213" s="85">
        <f t="shared" ca="1" si="174"/>
        <v>1617.8916944533398</v>
      </c>
      <c r="Q213" s="85">
        <f t="shared" ca="1" si="174"/>
        <v>1638.1997228614155</v>
      </c>
      <c r="R213" s="85">
        <f t="shared" ca="1" si="174"/>
        <v>1658.7626608034461</v>
      </c>
      <c r="S213" s="85">
        <f t="shared" ca="1" si="174"/>
        <v>1119.721437562413</v>
      </c>
      <c r="T213" s="85">
        <f t="shared" ca="1" si="174"/>
        <v>1693.6175924132615</v>
      </c>
      <c r="U213" s="85">
        <f t="shared" ca="1" si="175"/>
        <v>1710.6102849837189</v>
      </c>
      <c r="V213" s="85">
        <f t="shared" ca="1" si="175"/>
        <v>1727.7734715323259</v>
      </c>
      <c r="W213" s="85">
        <f t="shared" ca="1" si="175"/>
        <v>1165.3406165690715</v>
      </c>
      <c r="X213" s="85">
        <f t="shared" ca="1" si="175"/>
        <v>1762.6181862442784</v>
      </c>
      <c r="Y213" s="85">
        <f t="shared" ca="1" si="175"/>
        <v>1780.3031873284181</v>
      </c>
      <c r="Z213" s="85">
        <f t="shared" ca="1" si="175"/>
        <v>1798.1656285784356</v>
      </c>
      <c r="AA213" s="85">
        <f t="shared" ca="1" si="175"/>
        <v>1212.8183913151956</v>
      </c>
      <c r="AB213" s="85">
        <f t="shared" ca="1" si="175"/>
        <v>1834.429970730353</v>
      </c>
      <c r="AC213" s="85">
        <f t="shared" ca="1" si="175"/>
        <v>1852.8354860451984</v>
      </c>
      <c r="AD213" s="85">
        <f t="shared" ca="1" si="175"/>
        <v>1871.4256707120558</v>
      </c>
      <c r="AE213" s="85"/>
      <c r="AF213" s="239">
        <f>Administrative!AF24</f>
        <v>0</v>
      </c>
      <c r="AG213" s="239">
        <f>Administrative!AG24</f>
        <v>0</v>
      </c>
      <c r="AH213" s="239">
        <f>Administrative!AH24</f>
        <v>0</v>
      </c>
      <c r="AI213" s="239">
        <f>Administrative!AI24</f>
        <v>0</v>
      </c>
      <c r="AJ213" s="239">
        <f>Administrative!AJ24</f>
        <v>0</v>
      </c>
      <c r="AK213" s="239">
        <f>Administrative!AK24</f>
        <v>0</v>
      </c>
      <c r="AL213" s="239">
        <f>Administrative!AL24</f>
        <v>0</v>
      </c>
      <c r="AM213" s="239">
        <f>Administrative!AM24</f>
        <v>0</v>
      </c>
      <c r="AN213" s="239">
        <f ca="1">Administrative!AN24</f>
        <v>520.35352196271856</v>
      </c>
      <c r="AO213" s="239">
        <f ca="1">Administrative!AO24</f>
        <v>522.95528957253214</v>
      </c>
      <c r="AP213" s="239">
        <f ca="1">Administrative!AP24</f>
        <v>525.57006602039473</v>
      </c>
      <c r="AQ213" s="239">
        <f ca="1">Administrative!AQ24</f>
        <v>528.1979163504966</v>
      </c>
      <c r="AR213" s="239">
        <f>Administrative!AR24</f>
        <v>0</v>
      </c>
      <c r="AS213" s="239">
        <f ca="1">Administrative!AS24</f>
        <v>532.60873575613175</v>
      </c>
      <c r="AT213" s="239">
        <f ca="1">Administrative!AT24</f>
        <v>534.82793882178225</v>
      </c>
      <c r="AU213" s="239">
        <f ca="1">Administrative!AU24</f>
        <v>537.05638856687301</v>
      </c>
      <c r="AV213" s="239">
        <f ca="1">Administrative!AV24</f>
        <v>539.29412351923497</v>
      </c>
      <c r="AW213" s="239">
        <f ca="1">Administrative!AW24</f>
        <v>541.54118236723173</v>
      </c>
      <c r="AX213" s="239">
        <f ca="1">Administrative!AX24</f>
        <v>543.79760396042855</v>
      </c>
      <c r="AY213" s="239">
        <f ca="1">Administrative!AY24</f>
        <v>546.06342731026371</v>
      </c>
      <c r="AZ213" s="239">
        <f ca="1">Administrative!AZ24</f>
        <v>548.3386915907231</v>
      </c>
      <c r="BA213" s="239">
        <f ca="1">Administrative!BA24</f>
        <v>550.62343613901783</v>
      </c>
      <c r="BB213" s="239">
        <f ca="1">Administrative!BB24</f>
        <v>552.91770045626367</v>
      </c>
      <c r="BC213" s="239">
        <f ca="1">Administrative!BC24</f>
        <v>555.22152420816474</v>
      </c>
      <c r="BD213" s="239">
        <f>Administrative!BD24</f>
        <v>0</v>
      </c>
      <c r="BE213" s="239">
        <f ca="1">Administrative!BE24</f>
        <v>558.929170164266</v>
      </c>
      <c r="BF213" s="239">
        <f ca="1">Administrative!BF24</f>
        <v>560.79226739814692</v>
      </c>
      <c r="BG213" s="239">
        <f ca="1">Administrative!BG24</f>
        <v>562.66157495614084</v>
      </c>
      <c r="BH213" s="239">
        <f ca="1">Administrative!BH24</f>
        <v>564.53711353932806</v>
      </c>
      <c r="BI213" s="239">
        <f ca="1">Administrative!BI24</f>
        <v>566.41890391779248</v>
      </c>
      <c r="BJ213" s="239">
        <f ca="1">Administrative!BJ24</f>
        <v>568.30696693085179</v>
      </c>
      <c r="BK213" s="239">
        <f ca="1">Administrative!BK24</f>
        <v>570.20132348728805</v>
      </c>
      <c r="BL213" s="239">
        <f ca="1">Administrative!BL24</f>
        <v>572.10199456557905</v>
      </c>
      <c r="BM213" s="239">
        <f ca="1">Administrative!BM24</f>
        <v>574.00900121413099</v>
      </c>
      <c r="BN213" s="239">
        <f ca="1">Administrative!BN24</f>
        <v>575.92236455151146</v>
      </c>
      <c r="BO213" s="239">
        <f ca="1">Administrative!BO24</f>
        <v>577.84210576668318</v>
      </c>
      <c r="BP213" s="239">
        <f>Administrative!BP24</f>
        <v>0</v>
      </c>
      <c r="BQ213" s="239">
        <f ca="1">Administrative!BQ24</f>
        <v>581.70080693963632</v>
      </c>
      <c r="BR213" s="239">
        <f ca="1">Administrative!BR24</f>
        <v>583.63980962943515</v>
      </c>
      <c r="BS213" s="239">
        <f ca="1">Administrative!BS24</f>
        <v>585.58527566153327</v>
      </c>
      <c r="BT213" s="239">
        <f ca="1">Administrative!BT24</f>
        <v>587.5372265804051</v>
      </c>
      <c r="BU213" s="239">
        <f ca="1">Administrative!BU24</f>
        <v>589.49568400233989</v>
      </c>
      <c r="BV213" s="239">
        <f ca="1">Administrative!BV24</f>
        <v>591.46066961568101</v>
      </c>
      <c r="BW213" s="239">
        <f ca="1">Administrative!BW24</f>
        <v>593.43220518106671</v>
      </c>
      <c r="BX213" s="239">
        <f ca="1">Administrative!BX24</f>
        <v>595.41031253167034</v>
      </c>
      <c r="BY213" s="239">
        <f ca="1">Administrative!BY24</f>
        <v>597.39501357344261</v>
      </c>
      <c r="BZ213" s="239">
        <f ca="1">Administrative!BZ24</f>
        <v>599.38633028535412</v>
      </c>
      <c r="CA213" s="239">
        <f ca="1">Administrative!CA24</f>
        <v>601.38428471963869</v>
      </c>
      <c r="CB213" s="239">
        <f>Administrative!CB24</f>
        <v>0</v>
      </c>
      <c r="CC213" s="239">
        <f ca="1">Administrative!CC24</f>
        <v>605.4001953320444</v>
      </c>
      <c r="CD213" s="239">
        <f ca="1">Administrative!CD24</f>
        <v>607.41819598315124</v>
      </c>
      <c r="CE213" s="239">
        <f ca="1">Administrative!CE24</f>
        <v>609.44292330309509</v>
      </c>
      <c r="CF213" s="239">
        <f ca="1">Administrative!CF24</f>
        <v>611.4743997141054</v>
      </c>
      <c r="CG213" s="239">
        <f ca="1">Administrative!CG24</f>
        <v>613.51264771315243</v>
      </c>
      <c r="CH213" s="239">
        <f ca="1">Administrative!CH24</f>
        <v>615.55768987219631</v>
      </c>
      <c r="CI213" s="239">
        <f ca="1">Administrative!CI24</f>
        <v>617.60954883843704</v>
      </c>
      <c r="CJ213" s="239">
        <f ca="1">Administrative!CJ24</f>
        <v>619.66824733456519</v>
      </c>
      <c r="CK213" s="239">
        <f ca="1">Administrative!CK24</f>
        <v>621.73380815901385</v>
      </c>
      <c r="CL213" s="239">
        <f ca="1">Administrative!CL24</f>
        <v>623.80625418621059</v>
      </c>
      <c r="CM213" s="239">
        <f ca="1">Administrative!CM24</f>
        <v>625.88560836683132</v>
      </c>
    </row>
    <row r="214" spans="2:91" s="84" customFormat="1" hidden="1" x14ac:dyDescent="0.2">
      <c r="B214" s="241" t="str">
        <f>Inputs!DQ22</f>
        <v>Bookkeeping</v>
      </c>
      <c r="C214" s="240" t="str">
        <f>Inputs!$J$16</f>
        <v>EUR</v>
      </c>
      <c r="D214" s="240" t="s">
        <v>19</v>
      </c>
      <c r="E214" s="85">
        <f t="shared" ca="1" si="173"/>
        <v>1576.7232719434235</v>
      </c>
      <c r="F214" s="85">
        <f t="shared" ca="1" si="173"/>
        <v>5964.3508021073494</v>
      </c>
      <c r="G214" s="85">
        <f t="shared" ca="1" si="173"/>
        <v>6236.6930545483319</v>
      </c>
      <c r="H214" s="85">
        <f t="shared" ca="1" si="173"/>
        <v>6490.7855523077715</v>
      </c>
      <c r="I214" s="85">
        <f t="shared" ca="1" si="173"/>
        <v>6755.2301704702759</v>
      </c>
      <c r="J214" s="85"/>
      <c r="K214" s="85">
        <f t="shared" si="174"/>
        <v>0</v>
      </c>
      <c r="L214" s="85">
        <f t="shared" si="174"/>
        <v>0</v>
      </c>
      <c r="M214" s="85">
        <f t="shared" si="174"/>
        <v>0</v>
      </c>
      <c r="N214" s="85">
        <f t="shared" ca="1" si="174"/>
        <v>1576.7232719434235</v>
      </c>
      <c r="O214" s="85">
        <f t="shared" ca="1" si="174"/>
        <v>1597.8354155798709</v>
      </c>
      <c r="P214" s="85">
        <f t="shared" ca="1" si="174"/>
        <v>1617.8916944533398</v>
      </c>
      <c r="Q214" s="85">
        <f t="shared" ca="1" si="174"/>
        <v>1089.8610312706924</v>
      </c>
      <c r="R214" s="85">
        <f t="shared" ca="1" si="174"/>
        <v>1658.7626608034461</v>
      </c>
      <c r="S214" s="85">
        <f t="shared" ca="1" si="174"/>
        <v>1676.7937001846049</v>
      </c>
      <c r="T214" s="85">
        <f t="shared" ca="1" si="174"/>
        <v>1693.6175924132615</v>
      </c>
      <c r="U214" s="85">
        <f t="shared" ca="1" si="175"/>
        <v>1138.5082904181399</v>
      </c>
      <c r="V214" s="85">
        <f t="shared" ca="1" si="175"/>
        <v>1727.7734715323259</v>
      </c>
      <c r="W214" s="85">
        <f t="shared" ca="1" si="175"/>
        <v>1745.1088626883102</v>
      </c>
      <c r="X214" s="85">
        <f t="shared" ca="1" si="175"/>
        <v>1762.6181862442784</v>
      </c>
      <c r="Y214" s="85">
        <f t="shared" ca="1" si="175"/>
        <v>1184.8928747967477</v>
      </c>
      <c r="Z214" s="85">
        <f t="shared" ca="1" si="175"/>
        <v>1798.1656285784356</v>
      </c>
      <c r="AA214" s="85">
        <f t="shared" ca="1" si="175"/>
        <v>1816.2072903172332</v>
      </c>
      <c r="AB214" s="85">
        <f t="shared" ca="1" si="175"/>
        <v>1834.429970730353</v>
      </c>
      <c r="AC214" s="85">
        <f t="shared" ca="1" si="175"/>
        <v>1233.1672387106332</v>
      </c>
      <c r="AD214" s="85">
        <f t="shared" ca="1" si="175"/>
        <v>1871.4256707120558</v>
      </c>
      <c r="AE214" s="85"/>
      <c r="AF214" s="239">
        <f>Administrative!AF25</f>
        <v>0</v>
      </c>
      <c r="AG214" s="239">
        <f>Administrative!AG25</f>
        <v>0</v>
      </c>
      <c r="AH214" s="239">
        <f>Administrative!AH25</f>
        <v>0</v>
      </c>
      <c r="AI214" s="239">
        <f>Administrative!AI25</f>
        <v>0</v>
      </c>
      <c r="AJ214" s="239">
        <f>Administrative!AJ25</f>
        <v>0</v>
      </c>
      <c r="AK214" s="239">
        <f>Administrative!AK25</f>
        <v>0</v>
      </c>
      <c r="AL214" s="239">
        <f>Administrative!AL25</f>
        <v>0</v>
      </c>
      <c r="AM214" s="239">
        <f>Administrative!AM25</f>
        <v>0</v>
      </c>
      <c r="AN214" s="239">
        <f>Administrative!AN25</f>
        <v>0</v>
      </c>
      <c r="AO214" s="239">
        <f ca="1">Administrative!AO25</f>
        <v>522.95528957253214</v>
      </c>
      <c r="AP214" s="239">
        <f ca="1">Administrative!AP25</f>
        <v>525.57006602039473</v>
      </c>
      <c r="AQ214" s="239">
        <f ca="1">Administrative!AQ25</f>
        <v>528.1979163504966</v>
      </c>
      <c r="AR214" s="239">
        <f ca="1">Administrative!AR25</f>
        <v>530.39874100195698</v>
      </c>
      <c r="AS214" s="239">
        <f ca="1">Administrative!AS25</f>
        <v>532.60873575613175</v>
      </c>
      <c r="AT214" s="239">
        <f ca="1">Administrative!AT25</f>
        <v>534.82793882178225</v>
      </c>
      <c r="AU214" s="239">
        <f ca="1">Administrative!AU25</f>
        <v>537.05638856687301</v>
      </c>
      <c r="AV214" s="239">
        <f ca="1">Administrative!AV25</f>
        <v>539.29412351923497</v>
      </c>
      <c r="AW214" s="239">
        <f ca="1">Administrative!AW25</f>
        <v>541.54118236723173</v>
      </c>
      <c r="AX214" s="239">
        <f ca="1">Administrative!AX25</f>
        <v>543.79760396042855</v>
      </c>
      <c r="AY214" s="239">
        <f ca="1">Administrative!AY25</f>
        <v>546.06342731026371</v>
      </c>
      <c r="AZ214" s="239">
        <f>Administrative!AZ25</f>
        <v>0</v>
      </c>
      <c r="BA214" s="239">
        <f ca="1">Administrative!BA25</f>
        <v>550.62343613901783</v>
      </c>
      <c r="BB214" s="239">
        <f ca="1">Administrative!BB25</f>
        <v>552.91770045626367</v>
      </c>
      <c r="BC214" s="239">
        <f ca="1">Administrative!BC25</f>
        <v>555.22152420816474</v>
      </c>
      <c r="BD214" s="239">
        <f ca="1">Administrative!BD25</f>
        <v>557.07226262219194</v>
      </c>
      <c r="BE214" s="239">
        <f ca="1">Administrative!BE25</f>
        <v>558.929170164266</v>
      </c>
      <c r="BF214" s="239">
        <f ca="1">Administrative!BF25</f>
        <v>560.79226739814692</v>
      </c>
      <c r="BG214" s="239">
        <f ca="1">Administrative!BG25</f>
        <v>562.66157495614084</v>
      </c>
      <c r="BH214" s="239">
        <f ca="1">Administrative!BH25</f>
        <v>564.53711353932806</v>
      </c>
      <c r="BI214" s="239">
        <f ca="1">Administrative!BI25</f>
        <v>566.41890391779248</v>
      </c>
      <c r="BJ214" s="239">
        <f ca="1">Administrative!BJ25</f>
        <v>568.30696693085179</v>
      </c>
      <c r="BK214" s="239">
        <f ca="1">Administrative!BK25</f>
        <v>570.20132348728805</v>
      </c>
      <c r="BL214" s="239">
        <f>Administrative!BL25</f>
        <v>0</v>
      </c>
      <c r="BM214" s="239">
        <f ca="1">Administrative!BM25</f>
        <v>574.00900121413099</v>
      </c>
      <c r="BN214" s="239">
        <f ca="1">Administrative!BN25</f>
        <v>575.92236455151146</v>
      </c>
      <c r="BO214" s="239">
        <f ca="1">Administrative!BO25</f>
        <v>577.84210576668318</v>
      </c>
      <c r="BP214" s="239">
        <f ca="1">Administrative!BP25</f>
        <v>579.76824611923882</v>
      </c>
      <c r="BQ214" s="239">
        <f ca="1">Administrative!BQ25</f>
        <v>581.70080693963632</v>
      </c>
      <c r="BR214" s="239">
        <f ca="1">Administrative!BR25</f>
        <v>583.63980962943515</v>
      </c>
      <c r="BS214" s="239">
        <f ca="1">Administrative!BS25</f>
        <v>585.58527566153327</v>
      </c>
      <c r="BT214" s="239">
        <f ca="1">Administrative!BT25</f>
        <v>587.5372265804051</v>
      </c>
      <c r="BU214" s="239">
        <f ca="1">Administrative!BU25</f>
        <v>589.49568400233989</v>
      </c>
      <c r="BV214" s="239">
        <f ca="1">Administrative!BV25</f>
        <v>591.46066961568101</v>
      </c>
      <c r="BW214" s="239">
        <f ca="1">Administrative!BW25</f>
        <v>593.43220518106671</v>
      </c>
      <c r="BX214" s="239">
        <f>Administrative!BX25</f>
        <v>0</v>
      </c>
      <c r="BY214" s="239">
        <f ca="1">Administrative!BY25</f>
        <v>597.39501357344261</v>
      </c>
      <c r="BZ214" s="239">
        <f ca="1">Administrative!BZ25</f>
        <v>599.38633028535412</v>
      </c>
      <c r="CA214" s="239">
        <f ca="1">Administrative!CA25</f>
        <v>601.38428471963869</v>
      </c>
      <c r="CB214" s="239">
        <f ca="1">Administrative!CB25</f>
        <v>603.38889900203753</v>
      </c>
      <c r="CC214" s="239">
        <f ca="1">Administrative!CC25</f>
        <v>605.4001953320444</v>
      </c>
      <c r="CD214" s="239">
        <f ca="1">Administrative!CD25</f>
        <v>607.41819598315124</v>
      </c>
      <c r="CE214" s="239">
        <f ca="1">Administrative!CE25</f>
        <v>609.44292330309509</v>
      </c>
      <c r="CF214" s="239">
        <f ca="1">Administrative!CF25</f>
        <v>611.4743997141054</v>
      </c>
      <c r="CG214" s="239">
        <f ca="1">Administrative!CG25</f>
        <v>613.51264771315243</v>
      </c>
      <c r="CH214" s="239">
        <f ca="1">Administrative!CH25</f>
        <v>615.55768987219631</v>
      </c>
      <c r="CI214" s="239">
        <f ca="1">Administrative!CI25</f>
        <v>617.60954883843704</v>
      </c>
      <c r="CJ214" s="239">
        <f>Administrative!CJ25</f>
        <v>0</v>
      </c>
      <c r="CK214" s="239">
        <f ca="1">Administrative!CK25</f>
        <v>621.73380815901385</v>
      </c>
      <c r="CL214" s="239">
        <f ca="1">Administrative!CL25</f>
        <v>623.80625418621059</v>
      </c>
      <c r="CM214" s="239">
        <f ca="1">Administrative!CM25</f>
        <v>625.88560836683132</v>
      </c>
    </row>
    <row r="215" spans="2:91" s="84" customFormat="1" hidden="1" x14ac:dyDescent="0.2">
      <c r="B215" s="241" t="str">
        <f>Inputs!DQ23</f>
        <v>Insurance</v>
      </c>
      <c r="C215" s="240" t="str">
        <f>Inputs!$J$16</f>
        <v>EUR</v>
      </c>
      <c r="D215" s="240" t="s">
        <v>19</v>
      </c>
      <c r="E215" s="85">
        <f t="shared" ca="1" si="173"/>
        <v>419.41535878122835</v>
      </c>
      <c r="F215" s="85">
        <f t="shared" ca="1" si="173"/>
        <v>1302.5378987396145</v>
      </c>
      <c r="G215" s="85">
        <f t="shared" ca="1" si="173"/>
        <v>1361.7590098227824</v>
      </c>
      <c r="H215" s="85">
        <f t="shared" ca="1" si="173"/>
        <v>1417.2391729678886</v>
      </c>
      <c r="I215" s="85">
        <f t="shared" ca="1" si="173"/>
        <v>1474.9796835609682</v>
      </c>
      <c r="J215" s="85"/>
      <c r="K215" s="85">
        <f t="shared" si="174"/>
        <v>0</v>
      </c>
      <c r="L215" s="85">
        <f t="shared" si="174"/>
        <v>0</v>
      </c>
      <c r="M215" s="85">
        <f t="shared" ca="1" si="174"/>
        <v>104.0707043925437</v>
      </c>
      <c r="N215" s="85">
        <f t="shared" ca="1" si="174"/>
        <v>315.34465438868466</v>
      </c>
      <c r="O215" s="85">
        <f t="shared" ca="1" si="174"/>
        <v>319.56708311597424</v>
      </c>
      <c r="P215" s="85">
        <f t="shared" ca="1" si="174"/>
        <v>323.57833889066796</v>
      </c>
      <c r="Q215" s="85">
        <f t="shared" ca="1" si="174"/>
        <v>327.63994457228307</v>
      </c>
      <c r="R215" s="85">
        <f t="shared" ca="1" si="174"/>
        <v>331.75253216068921</v>
      </c>
      <c r="S215" s="85">
        <f t="shared" ca="1" si="174"/>
        <v>335.35874003692101</v>
      </c>
      <c r="T215" s="85">
        <f t="shared" ca="1" si="174"/>
        <v>338.72351848265225</v>
      </c>
      <c r="U215" s="85">
        <f t="shared" ca="1" si="175"/>
        <v>342.12205699674377</v>
      </c>
      <c r="V215" s="85">
        <f t="shared" ca="1" si="175"/>
        <v>345.55469430646519</v>
      </c>
      <c r="W215" s="85">
        <f t="shared" ca="1" si="175"/>
        <v>349.02177253766217</v>
      </c>
      <c r="X215" s="85">
        <f t="shared" ca="1" si="175"/>
        <v>352.52363724885572</v>
      </c>
      <c r="Y215" s="85">
        <f t="shared" ca="1" si="175"/>
        <v>356.06063746568367</v>
      </c>
      <c r="Z215" s="85">
        <f t="shared" ca="1" si="175"/>
        <v>359.63312571568713</v>
      </c>
      <c r="AA215" s="85">
        <f t="shared" ca="1" si="175"/>
        <v>363.24145806344666</v>
      </c>
      <c r="AB215" s="85">
        <f t="shared" ca="1" si="175"/>
        <v>366.88599414607069</v>
      </c>
      <c r="AC215" s="85">
        <f t="shared" ca="1" si="175"/>
        <v>370.56709720903984</v>
      </c>
      <c r="AD215" s="85">
        <f t="shared" ca="1" si="175"/>
        <v>374.28513414241127</v>
      </c>
      <c r="AE215" s="85"/>
      <c r="AF215" s="239">
        <f>Administrative!AF26</f>
        <v>0</v>
      </c>
      <c r="AG215" s="239">
        <f>Administrative!AG26</f>
        <v>0</v>
      </c>
      <c r="AH215" s="239">
        <f>Administrative!AH26</f>
        <v>0</v>
      </c>
      <c r="AI215" s="239">
        <f>Administrative!AI26</f>
        <v>0</v>
      </c>
      <c r="AJ215" s="239">
        <f>Administrative!AJ26</f>
        <v>0</v>
      </c>
      <c r="AK215" s="239">
        <f>Administrative!AK26</f>
        <v>0</v>
      </c>
      <c r="AL215" s="239">
        <f>Administrative!AL26</f>
        <v>0</v>
      </c>
      <c r="AM215" s="239">
        <f>Administrative!AM26</f>
        <v>0</v>
      </c>
      <c r="AN215" s="239">
        <f ca="1">Administrative!AN26</f>
        <v>104.0707043925437</v>
      </c>
      <c r="AO215" s="239">
        <f ca="1">Administrative!AO26</f>
        <v>104.59105791450641</v>
      </c>
      <c r="AP215" s="239">
        <f ca="1">Administrative!AP26</f>
        <v>105.11401320407893</v>
      </c>
      <c r="AQ215" s="239">
        <f ca="1">Administrative!AQ26</f>
        <v>105.63958327009931</v>
      </c>
      <c r="AR215" s="239">
        <f ca="1">Administrative!AR26</f>
        <v>106.07974820039139</v>
      </c>
      <c r="AS215" s="239">
        <f ca="1">Administrative!AS26</f>
        <v>106.52174715122635</v>
      </c>
      <c r="AT215" s="239">
        <f ca="1">Administrative!AT26</f>
        <v>106.96558776435646</v>
      </c>
      <c r="AU215" s="239">
        <f ca="1">Administrative!AU26</f>
        <v>107.4112777133746</v>
      </c>
      <c r="AV215" s="239">
        <f ca="1">Administrative!AV26</f>
        <v>107.85882470384699</v>
      </c>
      <c r="AW215" s="239">
        <f ca="1">Administrative!AW26</f>
        <v>108.30823647344636</v>
      </c>
      <c r="AX215" s="239">
        <f ca="1">Administrative!AX26</f>
        <v>108.75952079208571</v>
      </c>
      <c r="AY215" s="239">
        <f ca="1">Administrative!AY26</f>
        <v>109.21268546205273</v>
      </c>
      <c r="AZ215" s="239">
        <f ca="1">Administrative!AZ26</f>
        <v>109.66773831814461</v>
      </c>
      <c r="BA215" s="239">
        <f ca="1">Administrative!BA26</f>
        <v>110.12468722780355</v>
      </c>
      <c r="BB215" s="239">
        <f ca="1">Administrative!BB26</f>
        <v>110.58354009125273</v>
      </c>
      <c r="BC215" s="239">
        <f ca="1">Administrative!BC26</f>
        <v>111.04430484163295</v>
      </c>
      <c r="BD215" s="239">
        <f ca="1">Administrative!BD26</f>
        <v>111.4144525244384</v>
      </c>
      <c r="BE215" s="239">
        <f ca="1">Administrative!BE26</f>
        <v>111.7858340328532</v>
      </c>
      <c r="BF215" s="239">
        <f ca="1">Administrative!BF26</f>
        <v>112.15845347962939</v>
      </c>
      <c r="BG215" s="239">
        <f ca="1">Administrative!BG26</f>
        <v>112.53231499122816</v>
      </c>
      <c r="BH215" s="239">
        <f ca="1">Administrative!BH26</f>
        <v>112.90742270786559</v>
      </c>
      <c r="BI215" s="239">
        <f ca="1">Administrative!BI26</f>
        <v>113.28378078355848</v>
      </c>
      <c r="BJ215" s="239">
        <f ca="1">Administrative!BJ26</f>
        <v>113.66139338617036</v>
      </c>
      <c r="BK215" s="239">
        <f ca="1">Administrative!BK26</f>
        <v>114.0402646974576</v>
      </c>
      <c r="BL215" s="239">
        <f ca="1">Administrative!BL26</f>
        <v>114.4203989131158</v>
      </c>
      <c r="BM215" s="239">
        <f ca="1">Administrative!BM26</f>
        <v>114.8018002428262</v>
      </c>
      <c r="BN215" s="239">
        <f ca="1">Administrative!BN26</f>
        <v>115.1844729103023</v>
      </c>
      <c r="BO215" s="239">
        <f ca="1">Administrative!BO26</f>
        <v>115.56842115333666</v>
      </c>
      <c r="BP215" s="239">
        <f ca="1">Administrative!BP26</f>
        <v>115.95364922384779</v>
      </c>
      <c r="BQ215" s="239">
        <f ca="1">Administrative!BQ26</f>
        <v>116.3401613879273</v>
      </c>
      <c r="BR215" s="239">
        <f ca="1">Administrative!BR26</f>
        <v>116.72796192588706</v>
      </c>
      <c r="BS215" s="239">
        <f ca="1">Administrative!BS26</f>
        <v>117.11705513230669</v>
      </c>
      <c r="BT215" s="239">
        <f ca="1">Administrative!BT26</f>
        <v>117.50744531608106</v>
      </c>
      <c r="BU215" s="239">
        <f ca="1">Administrative!BU26</f>
        <v>117.899136800468</v>
      </c>
      <c r="BV215" s="239">
        <f ca="1">Administrative!BV26</f>
        <v>118.29213392313623</v>
      </c>
      <c r="BW215" s="239">
        <f ca="1">Administrative!BW26</f>
        <v>118.68644103621337</v>
      </c>
      <c r="BX215" s="239">
        <f ca="1">Administrative!BX26</f>
        <v>119.08206250633408</v>
      </c>
      <c r="BY215" s="239">
        <f ca="1">Administrative!BY26</f>
        <v>119.47900271468853</v>
      </c>
      <c r="BZ215" s="239">
        <f ca="1">Administrative!BZ26</f>
        <v>119.87726605707084</v>
      </c>
      <c r="CA215" s="239">
        <f ca="1">Administrative!CA26</f>
        <v>120.27685694392775</v>
      </c>
      <c r="CB215" s="239">
        <f ca="1">Administrative!CB26</f>
        <v>120.67777980040752</v>
      </c>
      <c r="CC215" s="239">
        <f ca="1">Administrative!CC26</f>
        <v>121.08003906640889</v>
      </c>
      <c r="CD215" s="239">
        <f ca="1">Administrative!CD26</f>
        <v>121.48363919663026</v>
      </c>
      <c r="CE215" s="239">
        <f ca="1">Administrative!CE26</f>
        <v>121.88858466061905</v>
      </c>
      <c r="CF215" s="239">
        <f ca="1">Administrative!CF26</f>
        <v>122.29487994282111</v>
      </c>
      <c r="CG215" s="239">
        <f ca="1">Administrative!CG26</f>
        <v>122.70252954263053</v>
      </c>
      <c r="CH215" s="239">
        <f ca="1">Administrative!CH26</f>
        <v>123.1115379744393</v>
      </c>
      <c r="CI215" s="239">
        <f ca="1">Administrative!CI26</f>
        <v>123.52190976768745</v>
      </c>
      <c r="CJ215" s="239">
        <f ca="1">Administrative!CJ26</f>
        <v>123.93364946691308</v>
      </c>
      <c r="CK215" s="239">
        <f ca="1">Administrative!CK26</f>
        <v>124.34676163180281</v>
      </c>
      <c r="CL215" s="239">
        <f ca="1">Administrative!CL26</f>
        <v>124.76125083724216</v>
      </c>
      <c r="CM215" s="239">
        <f ca="1">Administrative!CM26</f>
        <v>125.17712167336632</v>
      </c>
    </row>
    <row r="216" spans="2:91" s="84" customFormat="1" hidden="1" x14ac:dyDescent="0.2">
      <c r="B216" s="241" t="str">
        <f>Inputs!DQ24</f>
        <v>Liquor License</v>
      </c>
      <c r="C216" s="240" t="str">
        <f>Inputs!$J$16</f>
        <v>EUR</v>
      </c>
      <c r="D216" s="240" t="s">
        <v>19</v>
      </c>
      <c r="E216" s="85">
        <f t="shared" ca="1" si="173"/>
        <v>419.41535878122835</v>
      </c>
      <c r="F216" s="85">
        <f t="shared" ca="1" si="173"/>
        <v>1302.5378987396145</v>
      </c>
      <c r="G216" s="85">
        <f t="shared" ca="1" si="173"/>
        <v>1361.7590098227824</v>
      </c>
      <c r="H216" s="85">
        <f t="shared" ca="1" si="173"/>
        <v>1417.2391729678886</v>
      </c>
      <c r="I216" s="85">
        <f t="shared" ca="1" si="173"/>
        <v>1474.9796835609682</v>
      </c>
      <c r="J216" s="85"/>
      <c r="K216" s="85">
        <f t="shared" si="174"/>
        <v>0</v>
      </c>
      <c r="L216" s="85">
        <f t="shared" si="174"/>
        <v>0</v>
      </c>
      <c r="M216" s="85">
        <f t="shared" ca="1" si="174"/>
        <v>104.0707043925437</v>
      </c>
      <c r="N216" s="85">
        <f t="shared" ca="1" si="174"/>
        <v>315.34465438868466</v>
      </c>
      <c r="O216" s="85">
        <f t="shared" ca="1" si="174"/>
        <v>319.56708311597424</v>
      </c>
      <c r="P216" s="85">
        <f t="shared" ca="1" si="174"/>
        <v>323.57833889066796</v>
      </c>
      <c r="Q216" s="85">
        <f t="shared" ca="1" si="174"/>
        <v>327.63994457228307</v>
      </c>
      <c r="R216" s="85">
        <f t="shared" ca="1" si="174"/>
        <v>331.75253216068921</v>
      </c>
      <c r="S216" s="85">
        <f t="shared" ca="1" si="174"/>
        <v>335.35874003692101</v>
      </c>
      <c r="T216" s="85">
        <f t="shared" ca="1" si="174"/>
        <v>338.72351848265225</v>
      </c>
      <c r="U216" s="85">
        <f t="shared" ca="1" si="175"/>
        <v>342.12205699674377</v>
      </c>
      <c r="V216" s="85">
        <f t="shared" ca="1" si="175"/>
        <v>345.55469430646519</v>
      </c>
      <c r="W216" s="85">
        <f t="shared" ca="1" si="175"/>
        <v>349.02177253766217</v>
      </c>
      <c r="X216" s="85">
        <f t="shared" ca="1" si="175"/>
        <v>352.52363724885572</v>
      </c>
      <c r="Y216" s="85">
        <f t="shared" ca="1" si="175"/>
        <v>356.06063746568367</v>
      </c>
      <c r="Z216" s="85">
        <f t="shared" ca="1" si="175"/>
        <v>359.63312571568713</v>
      </c>
      <c r="AA216" s="85">
        <f t="shared" ca="1" si="175"/>
        <v>363.24145806344666</v>
      </c>
      <c r="AB216" s="85">
        <f t="shared" ca="1" si="175"/>
        <v>366.88599414607069</v>
      </c>
      <c r="AC216" s="85">
        <f t="shared" ca="1" si="175"/>
        <v>370.56709720903984</v>
      </c>
      <c r="AD216" s="85">
        <f t="shared" ca="1" si="175"/>
        <v>374.28513414241127</v>
      </c>
      <c r="AE216" s="85"/>
      <c r="AF216" s="239">
        <f>Administrative!AF27</f>
        <v>0</v>
      </c>
      <c r="AG216" s="239">
        <f>Administrative!AG27</f>
        <v>0</v>
      </c>
      <c r="AH216" s="239">
        <f>Administrative!AH27</f>
        <v>0</v>
      </c>
      <c r="AI216" s="239">
        <f>Administrative!AI27</f>
        <v>0</v>
      </c>
      <c r="AJ216" s="239">
        <f>Administrative!AJ27</f>
        <v>0</v>
      </c>
      <c r="AK216" s="239">
        <f>Administrative!AK27</f>
        <v>0</v>
      </c>
      <c r="AL216" s="239">
        <f>Administrative!AL27</f>
        <v>0</v>
      </c>
      <c r="AM216" s="239">
        <f>Administrative!AM27</f>
        <v>0</v>
      </c>
      <c r="AN216" s="239">
        <f ca="1">Administrative!AN27</f>
        <v>104.0707043925437</v>
      </c>
      <c r="AO216" s="239">
        <f ca="1">Administrative!AO27</f>
        <v>104.59105791450641</v>
      </c>
      <c r="AP216" s="239">
        <f ca="1">Administrative!AP27</f>
        <v>105.11401320407893</v>
      </c>
      <c r="AQ216" s="239">
        <f ca="1">Administrative!AQ27</f>
        <v>105.63958327009931</v>
      </c>
      <c r="AR216" s="239">
        <f ca="1">Administrative!AR27</f>
        <v>106.07974820039139</v>
      </c>
      <c r="AS216" s="239">
        <f ca="1">Administrative!AS27</f>
        <v>106.52174715122635</v>
      </c>
      <c r="AT216" s="239">
        <f ca="1">Administrative!AT27</f>
        <v>106.96558776435646</v>
      </c>
      <c r="AU216" s="239">
        <f ca="1">Administrative!AU27</f>
        <v>107.4112777133746</v>
      </c>
      <c r="AV216" s="239">
        <f ca="1">Administrative!AV27</f>
        <v>107.85882470384699</v>
      </c>
      <c r="AW216" s="239">
        <f ca="1">Administrative!AW27</f>
        <v>108.30823647344636</v>
      </c>
      <c r="AX216" s="239">
        <f ca="1">Administrative!AX27</f>
        <v>108.75952079208571</v>
      </c>
      <c r="AY216" s="239">
        <f ca="1">Administrative!AY27</f>
        <v>109.21268546205273</v>
      </c>
      <c r="AZ216" s="239">
        <f ca="1">Administrative!AZ27</f>
        <v>109.66773831814461</v>
      </c>
      <c r="BA216" s="239">
        <f ca="1">Administrative!BA27</f>
        <v>110.12468722780355</v>
      </c>
      <c r="BB216" s="239">
        <f ca="1">Administrative!BB27</f>
        <v>110.58354009125273</v>
      </c>
      <c r="BC216" s="239">
        <f ca="1">Administrative!BC27</f>
        <v>111.04430484163295</v>
      </c>
      <c r="BD216" s="239">
        <f ca="1">Administrative!BD27</f>
        <v>111.4144525244384</v>
      </c>
      <c r="BE216" s="239">
        <f ca="1">Administrative!BE27</f>
        <v>111.7858340328532</v>
      </c>
      <c r="BF216" s="239">
        <f ca="1">Administrative!BF27</f>
        <v>112.15845347962939</v>
      </c>
      <c r="BG216" s="239">
        <f ca="1">Administrative!BG27</f>
        <v>112.53231499122816</v>
      </c>
      <c r="BH216" s="239">
        <f ca="1">Administrative!BH27</f>
        <v>112.90742270786559</v>
      </c>
      <c r="BI216" s="239">
        <f ca="1">Administrative!BI27</f>
        <v>113.28378078355848</v>
      </c>
      <c r="BJ216" s="239">
        <f ca="1">Administrative!BJ27</f>
        <v>113.66139338617036</v>
      </c>
      <c r="BK216" s="239">
        <f ca="1">Administrative!BK27</f>
        <v>114.0402646974576</v>
      </c>
      <c r="BL216" s="239">
        <f ca="1">Administrative!BL27</f>
        <v>114.4203989131158</v>
      </c>
      <c r="BM216" s="239">
        <f ca="1">Administrative!BM27</f>
        <v>114.8018002428262</v>
      </c>
      <c r="BN216" s="239">
        <f ca="1">Administrative!BN27</f>
        <v>115.1844729103023</v>
      </c>
      <c r="BO216" s="239">
        <f ca="1">Administrative!BO27</f>
        <v>115.56842115333666</v>
      </c>
      <c r="BP216" s="239">
        <f ca="1">Administrative!BP27</f>
        <v>115.95364922384779</v>
      </c>
      <c r="BQ216" s="239">
        <f ca="1">Administrative!BQ27</f>
        <v>116.3401613879273</v>
      </c>
      <c r="BR216" s="239">
        <f ca="1">Administrative!BR27</f>
        <v>116.72796192588706</v>
      </c>
      <c r="BS216" s="239">
        <f ca="1">Administrative!BS27</f>
        <v>117.11705513230669</v>
      </c>
      <c r="BT216" s="239">
        <f ca="1">Administrative!BT27</f>
        <v>117.50744531608106</v>
      </c>
      <c r="BU216" s="239">
        <f ca="1">Administrative!BU27</f>
        <v>117.899136800468</v>
      </c>
      <c r="BV216" s="239">
        <f ca="1">Administrative!BV27</f>
        <v>118.29213392313623</v>
      </c>
      <c r="BW216" s="239">
        <f ca="1">Administrative!BW27</f>
        <v>118.68644103621337</v>
      </c>
      <c r="BX216" s="239">
        <f ca="1">Administrative!BX27</f>
        <v>119.08206250633408</v>
      </c>
      <c r="BY216" s="239">
        <f ca="1">Administrative!BY27</f>
        <v>119.47900271468853</v>
      </c>
      <c r="BZ216" s="239">
        <f ca="1">Administrative!BZ27</f>
        <v>119.87726605707084</v>
      </c>
      <c r="CA216" s="239">
        <f ca="1">Administrative!CA27</f>
        <v>120.27685694392775</v>
      </c>
      <c r="CB216" s="239">
        <f ca="1">Administrative!CB27</f>
        <v>120.67777980040752</v>
      </c>
      <c r="CC216" s="239">
        <f ca="1">Administrative!CC27</f>
        <v>121.08003906640889</v>
      </c>
      <c r="CD216" s="239">
        <f ca="1">Administrative!CD27</f>
        <v>121.48363919663026</v>
      </c>
      <c r="CE216" s="239">
        <f ca="1">Administrative!CE27</f>
        <v>121.88858466061905</v>
      </c>
      <c r="CF216" s="239">
        <f ca="1">Administrative!CF27</f>
        <v>122.29487994282111</v>
      </c>
      <c r="CG216" s="239">
        <f ca="1">Administrative!CG27</f>
        <v>122.70252954263053</v>
      </c>
      <c r="CH216" s="239">
        <f ca="1">Administrative!CH27</f>
        <v>123.1115379744393</v>
      </c>
      <c r="CI216" s="239">
        <f ca="1">Administrative!CI27</f>
        <v>123.52190976768745</v>
      </c>
      <c r="CJ216" s="239">
        <f ca="1">Administrative!CJ27</f>
        <v>123.93364946691308</v>
      </c>
      <c r="CK216" s="239">
        <f ca="1">Administrative!CK27</f>
        <v>124.34676163180281</v>
      </c>
      <c r="CL216" s="239">
        <f ca="1">Administrative!CL27</f>
        <v>124.76125083724216</v>
      </c>
      <c r="CM216" s="239">
        <f ca="1">Administrative!CM27</f>
        <v>125.17712167336632</v>
      </c>
    </row>
    <row r="217" spans="2:91" s="84" customFormat="1" hidden="1" x14ac:dyDescent="0.2">
      <c r="B217" s="241" t="str">
        <f>Inputs!DQ25</f>
        <v>Bank Fee</v>
      </c>
      <c r="C217" s="240" t="str">
        <f>Inputs!$J$16</f>
        <v>EUR</v>
      </c>
      <c r="D217" s="240" t="s">
        <v>19</v>
      </c>
      <c r="E217" s="85">
        <f t="shared" ca="1" si="173"/>
        <v>419.41535878122835</v>
      </c>
      <c r="F217" s="85">
        <f t="shared" ca="1" si="173"/>
        <v>1193.7783779475287</v>
      </c>
      <c r="G217" s="85">
        <f t="shared" ca="1" si="173"/>
        <v>1248.097616436612</v>
      </c>
      <c r="H217" s="85">
        <f t="shared" ca="1" si="173"/>
        <v>1298.9470390447525</v>
      </c>
      <c r="I217" s="85">
        <f t="shared" ca="1" si="173"/>
        <v>1351.868145586529</v>
      </c>
      <c r="J217" s="85"/>
      <c r="K217" s="85">
        <f t="shared" si="174"/>
        <v>0</v>
      </c>
      <c r="L217" s="85">
        <f t="shared" si="174"/>
        <v>0</v>
      </c>
      <c r="M217" s="85">
        <f t="shared" ca="1" si="174"/>
        <v>104.0707043925437</v>
      </c>
      <c r="N217" s="85">
        <f t="shared" ca="1" si="174"/>
        <v>315.34465438868466</v>
      </c>
      <c r="O217" s="85">
        <f t="shared" ca="1" si="174"/>
        <v>319.56708311597424</v>
      </c>
      <c r="P217" s="85">
        <f t="shared" ca="1" si="174"/>
        <v>323.57833889066796</v>
      </c>
      <c r="Q217" s="85">
        <f t="shared" ca="1" si="174"/>
        <v>218.88042378019736</v>
      </c>
      <c r="R217" s="85">
        <f t="shared" ca="1" si="174"/>
        <v>331.75253216068921</v>
      </c>
      <c r="S217" s="85">
        <f t="shared" ca="1" si="174"/>
        <v>335.35874003692101</v>
      </c>
      <c r="T217" s="85">
        <f t="shared" ca="1" si="174"/>
        <v>338.72351848265225</v>
      </c>
      <c r="U217" s="85">
        <f t="shared" ca="1" si="175"/>
        <v>228.46066361057342</v>
      </c>
      <c r="V217" s="85">
        <f t="shared" ca="1" si="175"/>
        <v>345.55469430646519</v>
      </c>
      <c r="W217" s="85">
        <f t="shared" ca="1" si="175"/>
        <v>349.02177253766217</v>
      </c>
      <c r="X217" s="85">
        <f t="shared" ca="1" si="175"/>
        <v>352.52363724885572</v>
      </c>
      <c r="Y217" s="85">
        <f t="shared" ca="1" si="175"/>
        <v>237.76850354254745</v>
      </c>
      <c r="Z217" s="85">
        <f t="shared" ca="1" si="175"/>
        <v>359.63312571568713</v>
      </c>
      <c r="AA217" s="85">
        <f t="shared" ca="1" si="175"/>
        <v>363.24145806344666</v>
      </c>
      <c r="AB217" s="85">
        <f t="shared" ca="1" si="175"/>
        <v>366.88599414607069</v>
      </c>
      <c r="AC217" s="85">
        <f t="shared" ca="1" si="175"/>
        <v>247.45555923460051</v>
      </c>
      <c r="AD217" s="85">
        <f t="shared" ca="1" si="175"/>
        <v>374.28513414241127</v>
      </c>
      <c r="AE217" s="85"/>
      <c r="AF217" s="239">
        <f>Administrative!AF28</f>
        <v>0</v>
      </c>
      <c r="AG217" s="239">
        <f>Administrative!AG28</f>
        <v>0</v>
      </c>
      <c r="AH217" s="239">
        <f>Administrative!AH28</f>
        <v>0</v>
      </c>
      <c r="AI217" s="239">
        <f>Administrative!AI28</f>
        <v>0</v>
      </c>
      <c r="AJ217" s="239">
        <f>Administrative!AJ28</f>
        <v>0</v>
      </c>
      <c r="AK217" s="239">
        <f>Administrative!AK28</f>
        <v>0</v>
      </c>
      <c r="AL217" s="239">
        <f>Administrative!AL28</f>
        <v>0</v>
      </c>
      <c r="AM217" s="239">
        <f>Administrative!AM28</f>
        <v>0</v>
      </c>
      <c r="AN217" s="239">
        <f ca="1">Administrative!AN28</f>
        <v>104.0707043925437</v>
      </c>
      <c r="AO217" s="239">
        <f ca="1">Administrative!AO28</f>
        <v>104.59105791450641</v>
      </c>
      <c r="AP217" s="239">
        <f ca="1">Administrative!AP28</f>
        <v>105.11401320407893</v>
      </c>
      <c r="AQ217" s="239">
        <f ca="1">Administrative!AQ28</f>
        <v>105.63958327009931</v>
      </c>
      <c r="AR217" s="239">
        <f ca="1">Administrative!AR28</f>
        <v>106.07974820039139</v>
      </c>
      <c r="AS217" s="239">
        <f ca="1">Administrative!AS28</f>
        <v>106.52174715122635</v>
      </c>
      <c r="AT217" s="239">
        <f ca="1">Administrative!AT28</f>
        <v>106.96558776435646</v>
      </c>
      <c r="AU217" s="239">
        <f ca="1">Administrative!AU28</f>
        <v>107.4112777133746</v>
      </c>
      <c r="AV217" s="239">
        <f ca="1">Administrative!AV28</f>
        <v>107.85882470384699</v>
      </c>
      <c r="AW217" s="239">
        <f ca="1">Administrative!AW28</f>
        <v>108.30823647344636</v>
      </c>
      <c r="AX217" s="239">
        <f>Administrative!AX28</f>
        <v>0</v>
      </c>
      <c r="AY217" s="239">
        <f ca="1">Administrative!AY28</f>
        <v>109.21268546205273</v>
      </c>
      <c r="AZ217" s="239">
        <f ca="1">Administrative!AZ28</f>
        <v>109.66773831814461</v>
      </c>
      <c r="BA217" s="239">
        <f ca="1">Administrative!BA28</f>
        <v>110.12468722780355</v>
      </c>
      <c r="BB217" s="239">
        <f ca="1">Administrative!BB28</f>
        <v>110.58354009125273</v>
      </c>
      <c r="BC217" s="239">
        <f ca="1">Administrative!BC28</f>
        <v>111.04430484163295</v>
      </c>
      <c r="BD217" s="239">
        <f ca="1">Administrative!BD28</f>
        <v>111.4144525244384</v>
      </c>
      <c r="BE217" s="239">
        <f ca="1">Administrative!BE28</f>
        <v>111.7858340328532</v>
      </c>
      <c r="BF217" s="239">
        <f ca="1">Administrative!BF28</f>
        <v>112.15845347962939</v>
      </c>
      <c r="BG217" s="239">
        <f ca="1">Administrative!BG28</f>
        <v>112.53231499122816</v>
      </c>
      <c r="BH217" s="239">
        <f ca="1">Administrative!BH28</f>
        <v>112.90742270786559</v>
      </c>
      <c r="BI217" s="239">
        <f ca="1">Administrative!BI28</f>
        <v>113.28378078355848</v>
      </c>
      <c r="BJ217" s="239">
        <f>Administrative!BJ28</f>
        <v>0</v>
      </c>
      <c r="BK217" s="239">
        <f ca="1">Administrative!BK28</f>
        <v>114.0402646974576</v>
      </c>
      <c r="BL217" s="239">
        <f ca="1">Administrative!BL28</f>
        <v>114.4203989131158</v>
      </c>
      <c r="BM217" s="239">
        <f ca="1">Administrative!BM28</f>
        <v>114.8018002428262</v>
      </c>
      <c r="BN217" s="239">
        <f ca="1">Administrative!BN28</f>
        <v>115.1844729103023</v>
      </c>
      <c r="BO217" s="239">
        <f ca="1">Administrative!BO28</f>
        <v>115.56842115333666</v>
      </c>
      <c r="BP217" s="239">
        <f ca="1">Administrative!BP28</f>
        <v>115.95364922384779</v>
      </c>
      <c r="BQ217" s="239">
        <f ca="1">Administrative!BQ28</f>
        <v>116.3401613879273</v>
      </c>
      <c r="BR217" s="239">
        <f ca="1">Administrative!BR28</f>
        <v>116.72796192588706</v>
      </c>
      <c r="BS217" s="239">
        <f ca="1">Administrative!BS28</f>
        <v>117.11705513230669</v>
      </c>
      <c r="BT217" s="239">
        <f ca="1">Administrative!BT28</f>
        <v>117.50744531608106</v>
      </c>
      <c r="BU217" s="239">
        <f ca="1">Administrative!BU28</f>
        <v>117.899136800468</v>
      </c>
      <c r="BV217" s="239">
        <f>Administrative!BV28</f>
        <v>0</v>
      </c>
      <c r="BW217" s="239">
        <f ca="1">Administrative!BW28</f>
        <v>118.68644103621337</v>
      </c>
      <c r="BX217" s="239">
        <f ca="1">Administrative!BX28</f>
        <v>119.08206250633408</v>
      </c>
      <c r="BY217" s="239">
        <f ca="1">Administrative!BY28</f>
        <v>119.47900271468853</v>
      </c>
      <c r="BZ217" s="239">
        <f ca="1">Administrative!BZ28</f>
        <v>119.87726605707084</v>
      </c>
      <c r="CA217" s="239">
        <f ca="1">Administrative!CA28</f>
        <v>120.27685694392775</v>
      </c>
      <c r="CB217" s="239">
        <f ca="1">Administrative!CB28</f>
        <v>120.67777980040752</v>
      </c>
      <c r="CC217" s="239">
        <f ca="1">Administrative!CC28</f>
        <v>121.08003906640889</v>
      </c>
      <c r="CD217" s="239">
        <f ca="1">Administrative!CD28</f>
        <v>121.48363919663026</v>
      </c>
      <c r="CE217" s="239">
        <f ca="1">Administrative!CE28</f>
        <v>121.88858466061905</v>
      </c>
      <c r="CF217" s="239">
        <f ca="1">Administrative!CF28</f>
        <v>122.29487994282111</v>
      </c>
      <c r="CG217" s="239">
        <f ca="1">Administrative!CG28</f>
        <v>122.70252954263053</v>
      </c>
      <c r="CH217" s="239">
        <f>Administrative!CH28</f>
        <v>0</v>
      </c>
      <c r="CI217" s="239">
        <f ca="1">Administrative!CI28</f>
        <v>123.52190976768745</v>
      </c>
      <c r="CJ217" s="239">
        <f ca="1">Administrative!CJ28</f>
        <v>123.93364946691308</v>
      </c>
      <c r="CK217" s="239">
        <f ca="1">Administrative!CK28</f>
        <v>124.34676163180281</v>
      </c>
      <c r="CL217" s="239">
        <f ca="1">Administrative!CL28</f>
        <v>124.76125083724216</v>
      </c>
      <c r="CM217" s="239">
        <f ca="1">Administrative!CM28</f>
        <v>125.17712167336632</v>
      </c>
    </row>
    <row r="218" spans="2:91" s="84" customFormat="1" hidden="1" x14ac:dyDescent="0.2">
      <c r="B218" s="241" t="str">
        <f>Inputs!DQ26</f>
        <v>Office Supplies</v>
      </c>
      <c r="C218" s="240" t="str">
        <f>Inputs!$J$16</f>
        <v>EUR</v>
      </c>
      <c r="D218" s="240" t="s">
        <v>19</v>
      </c>
      <c r="E218" s="85">
        <f t="shared" ca="1" si="173"/>
        <v>419.41535878122835</v>
      </c>
      <c r="F218" s="85">
        <f t="shared" ca="1" si="173"/>
        <v>1196.458150539223</v>
      </c>
      <c r="G218" s="85">
        <f t="shared" ca="1" si="173"/>
        <v>1250.3445572983437</v>
      </c>
      <c r="H218" s="85">
        <f t="shared" ca="1" si="173"/>
        <v>1301.2855237440408</v>
      </c>
      <c r="I218" s="85">
        <f t="shared" ca="1" si="173"/>
        <v>1354.3019037605609</v>
      </c>
      <c r="J218" s="85"/>
      <c r="K218" s="85">
        <f t="shared" si="174"/>
        <v>0</v>
      </c>
      <c r="L218" s="85">
        <f t="shared" si="174"/>
        <v>0</v>
      </c>
      <c r="M218" s="85">
        <f t="shared" ca="1" si="174"/>
        <v>104.0707043925437</v>
      </c>
      <c r="N218" s="85">
        <f t="shared" ca="1" si="174"/>
        <v>315.34465438868466</v>
      </c>
      <c r="O218" s="85">
        <f t="shared" ca="1" si="174"/>
        <v>213.48733491558281</v>
      </c>
      <c r="P218" s="85">
        <f t="shared" ca="1" si="174"/>
        <v>323.57833889066796</v>
      </c>
      <c r="Q218" s="85">
        <f t="shared" ca="1" si="174"/>
        <v>327.63994457228307</v>
      </c>
      <c r="R218" s="85">
        <f t="shared" ca="1" si="174"/>
        <v>331.75253216068921</v>
      </c>
      <c r="S218" s="85">
        <f t="shared" ca="1" si="174"/>
        <v>223.94428751248259</v>
      </c>
      <c r="T218" s="85">
        <f t="shared" ca="1" si="174"/>
        <v>338.72351848265225</v>
      </c>
      <c r="U218" s="85">
        <f t="shared" ca="1" si="175"/>
        <v>342.12205699674377</v>
      </c>
      <c r="V218" s="85">
        <f t="shared" ca="1" si="175"/>
        <v>345.55469430646519</v>
      </c>
      <c r="W218" s="85">
        <f t="shared" ca="1" si="175"/>
        <v>233.06812331381434</v>
      </c>
      <c r="X218" s="85">
        <f t="shared" ca="1" si="175"/>
        <v>352.52363724885572</v>
      </c>
      <c r="Y218" s="85">
        <f t="shared" ca="1" si="175"/>
        <v>356.06063746568367</v>
      </c>
      <c r="Z218" s="85">
        <f t="shared" ca="1" si="175"/>
        <v>359.63312571568713</v>
      </c>
      <c r="AA218" s="85">
        <f t="shared" ca="1" si="175"/>
        <v>242.56367826303915</v>
      </c>
      <c r="AB218" s="85">
        <f t="shared" ca="1" si="175"/>
        <v>366.88599414607069</v>
      </c>
      <c r="AC218" s="85">
        <f t="shared" ca="1" si="175"/>
        <v>370.56709720903984</v>
      </c>
      <c r="AD218" s="85">
        <f t="shared" ca="1" si="175"/>
        <v>374.28513414241127</v>
      </c>
      <c r="AE218" s="85"/>
      <c r="AF218" s="239">
        <f>Administrative!AF29</f>
        <v>0</v>
      </c>
      <c r="AG218" s="239">
        <f>Administrative!AG29</f>
        <v>0</v>
      </c>
      <c r="AH218" s="239">
        <f>Administrative!AH29</f>
        <v>0</v>
      </c>
      <c r="AI218" s="239">
        <f>Administrative!AI29</f>
        <v>0</v>
      </c>
      <c r="AJ218" s="239">
        <f>Administrative!AJ29</f>
        <v>0</v>
      </c>
      <c r="AK218" s="239">
        <f>Administrative!AK29</f>
        <v>0</v>
      </c>
      <c r="AL218" s="239">
        <f>Administrative!AL29</f>
        <v>0</v>
      </c>
      <c r="AM218" s="239">
        <f>Administrative!AM29</f>
        <v>0</v>
      </c>
      <c r="AN218" s="239">
        <f ca="1">Administrative!AN29</f>
        <v>104.0707043925437</v>
      </c>
      <c r="AO218" s="239">
        <f ca="1">Administrative!AO29</f>
        <v>104.59105791450641</v>
      </c>
      <c r="AP218" s="239">
        <f ca="1">Administrative!AP29</f>
        <v>105.11401320407893</v>
      </c>
      <c r="AQ218" s="239">
        <f ca="1">Administrative!AQ29</f>
        <v>105.63958327009931</v>
      </c>
      <c r="AR218" s="239">
        <f>Administrative!AR29</f>
        <v>0</v>
      </c>
      <c r="AS218" s="239">
        <f ca="1">Administrative!AS29</f>
        <v>106.52174715122635</v>
      </c>
      <c r="AT218" s="239">
        <f ca="1">Administrative!AT29</f>
        <v>106.96558776435646</v>
      </c>
      <c r="AU218" s="239">
        <f ca="1">Administrative!AU29</f>
        <v>107.4112777133746</v>
      </c>
      <c r="AV218" s="239">
        <f ca="1">Administrative!AV29</f>
        <v>107.85882470384699</v>
      </c>
      <c r="AW218" s="239">
        <f ca="1">Administrative!AW29</f>
        <v>108.30823647344636</v>
      </c>
      <c r="AX218" s="239">
        <f ca="1">Administrative!AX29</f>
        <v>108.75952079208571</v>
      </c>
      <c r="AY218" s="239">
        <f ca="1">Administrative!AY29</f>
        <v>109.21268546205273</v>
      </c>
      <c r="AZ218" s="239">
        <f ca="1">Administrative!AZ29</f>
        <v>109.66773831814461</v>
      </c>
      <c r="BA218" s="239">
        <f ca="1">Administrative!BA29</f>
        <v>110.12468722780355</v>
      </c>
      <c r="BB218" s="239">
        <f ca="1">Administrative!BB29</f>
        <v>110.58354009125273</v>
      </c>
      <c r="BC218" s="239">
        <f ca="1">Administrative!BC29</f>
        <v>111.04430484163295</v>
      </c>
      <c r="BD218" s="239">
        <f>Administrative!BD29</f>
        <v>0</v>
      </c>
      <c r="BE218" s="239">
        <f ca="1">Administrative!BE29</f>
        <v>111.7858340328532</v>
      </c>
      <c r="BF218" s="239">
        <f ca="1">Administrative!BF29</f>
        <v>112.15845347962939</v>
      </c>
      <c r="BG218" s="239">
        <f ca="1">Administrative!BG29</f>
        <v>112.53231499122816</v>
      </c>
      <c r="BH218" s="239">
        <f ca="1">Administrative!BH29</f>
        <v>112.90742270786559</v>
      </c>
      <c r="BI218" s="239">
        <f ca="1">Administrative!BI29</f>
        <v>113.28378078355848</v>
      </c>
      <c r="BJ218" s="239">
        <f ca="1">Administrative!BJ29</f>
        <v>113.66139338617036</v>
      </c>
      <c r="BK218" s="239">
        <f ca="1">Administrative!BK29</f>
        <v>114.0402646974576</v>
      </c>
      <c r="BL218" s="239">
        <f ca="1">Administrative!BL29</f>
        <v>114.4203989131158</v>
      </c>
      <c r="BM218" s="239">
        <f ca="1">Administrative!BM29</f>
        <v>114.8018002428262</v>
      </c>
      <c r="BN218" s="239">
        <f ca="1">Administrative!BN29</f>
        <v>115.1844729103023</v>
      </c>
      <c r="BO218" s="239">
        <f ca="1">Administrative!BO29</f>
        <v>115.56842115333666</v>
      </c>
      <c r="BP218" s="239">
        <f>Administrative!BP29</f>
        <v>0</v>
      </c>
      <c r="BQ218" s="239">
        <f ca="1">Administrative!BQ29</f>
        <v>116.3401613879273</v>
      </c>
      <c r="BR218" s="239">
        <f ca="1">Administrative!BR29</f>
        <v>116.72796192588706</v>
      </c>
      <c r="BS218" s="239">
        <f ca="1">Administrative!BS29</f>
        <v>117.11705513230669</v>
      </c>
      <c r="BT218" s="239">
        <f ca="1">Administrative!BT29</f>
        <v>117.50744531608106</v>
      </c>
      <c r="BU218" s="239">
        <f ca="1">Administrative!BU29</f>
        <v>117.899136800468</v>
      </c>
      <c r="BV218" s="239">
        <f ca="1">Administrative!BV29</f>
        <v>118.29213392313623</v>
      </c>
      <c r="BW218" s="239">
        <f ca="1">Administrative!BW29</f>
        <v>118.68644103621337</v>
      </c>
      <c r="BX218" s="239">
        <f ca="1">Administrative!BX29</f>
        <v>119.08206250633408</v>
      </c>
      <c r="BY218" s="239">
        <f ca="1">Administrative!BY29</f>
        <v>119.47900271468853</v>
      </c>
      <c r="BZ218" s="239">
        <f ca="1">Administrative!BZ29</f>
        <v>119.87726605707084</v>
      </c>
      <c r="CA218" s="239">
        <f ca="1">Administrative!CA29</f>
        <v>120.27685694392775</v>
      </c>
      <c r="CB218" s="239">
        <f>Administrative!CB29</f>
        <v>0</v>
      </c>
      <c r="CC218" s="239">
        <f ca="1">Administrative!CC29</f>
        <v>121.08003906640889</v>
      </c>
      <c r="CD218" s="239">
        <f ca="1">Administrative!CD29</f>
        <v>121.48363919663026</v>
      </c>
      <c r="CE218" s="239">
        <f ca="1">Administrative!CE29</f>
        <v>121.88858466061905</v>
      </c>
      <c r="CF218" s="239">
        <f ca="1">Administrative!CF29</f>
        <v>122.29487994282111</v>
      </c>
      <c r="CG218" s="239">
        <f ca="1">Administrative!CG29</f>
        <v>122.70252954263053</v>
      </c>
      <c r="CH218" s="239">
        <f ca="1">Administrative!CH29</f>
        <v>123.1115379744393</v>
      </c>
      <c r="CI218" s="239">
        <f ca="1">Administrative!CI29</f>
        <v>123.52190976768745</v>
      </c>
      <c r="CJ218" s="239">
        <f ca="1">Administrative!CJ29</f>
        <v>123.93364946691308</v>
      </c>
      <c r="CK218" s="239">
        <f ca="1">Administrative!CK29</f>
        <v>124.34676163180281</v>
      </c>
      <c r="CL218" s="239">
        <f ca="1">Administrative!CL29</f>
        <v>124.76125083724216</v>
      </c>
      <c r="CM218" s="239">
        <f ca="1">Administrative!CM29</f>
        <v>125.17712167336632</v>
      </c>
    </row>
    <row r="219" spans="2:91" s="84" customFormat="1" hidden="1" x14ac:dyDescent="0.2">
      <c r="B219" s="241" t="str">
        <f>Inputs!DQ27</f>
        <v>Music</v>
      </c>
      <c r="C219" s="240" t="str">
        <f>Inputs!$J$16</f>
        <v>EUR</v>
      </c>
      <c r="D219" s="240" t="s">
        <v>19</v>
      </c>
      <c r="E219" s="85">
        <f t="shared" ca="1" si="173"/>
        <v>419.41535878122835</v>
      </c>
      <c r="F219" s="85">
        <f t="shared" ca="1" si="173"/>
        <v>1302.5378987396145</v>
      </c>
      <c r="G219" s="85">
        <f t="shared" ca="1" si="173"/>
        <v>1361.7590098227824</v>
      </c>
      <c r="H219" s="85">
        <f t="shared" ca="1" si="173"/>
        <v>1417.2391729678886</v>
      </c>
      <c r="I219" s="85">
        <f t="shared" ca="1" si="173"/>
        <v>1474.9796835609682</v>
      </c>
      <c r="J219" s="85"/>
      <c r="K219" s="85">
        <f t="shared" si="174"/>
        <v>0</v>
      </c>
      <c r="L219" s="85">
        <f t="shared" si="174"/>
        <v>0</v>
      </c>
      <c r="M219" s="85">
        <f t="shared" ca="1" si="174"/>
        <v>104.0707043925437</v>
      </c>
      <c r="N219" s="85">
        <f t="shared" ca="1" si="174"/>
        <v>315.34465438868466</v>
      </c>
      <c r="O219" s="85">
        <f t="shared" ca="1" si="174"/>
        <v>319.56708311597424</v>
      </c>
      <c r="P219" s="85">
        <f t="shared" ca="1" si="174"/>
        <v>323.57833889066796</v>
      </c>
      <c r="Q219" s="85">
        <f t="shared" ca="1" si="174"/>
        <v>327.63994457228307</v>
      </c>
      <c r="R219" s="85">
        <f t="shared" ca="1" si="174"/>
        <v>331.75253216068921</v>
      </c>
      <c r="S219" s="85">
        <f t="shared" ca="1" si="174"/>
        <v>335.35874003692101</v>
      </c>
      <c r="T219" s="85">
        <f t="shared" ca="1" si="174"/>
        <v>338.72351848265225</v>
      </c>
      <c r="U219" s="85">
        <f t="shared" ca="1" si="175"/>
        <v>342.12205699674377</v>
      </c>
      <c r="V219" s="85">
        <f t="shared" ca="1" si="175"/>
        <v>345.55469430646519</v>
      </c>
      <c r="W219" s="85">
        <f t="shared" ca="1" si="175"/>
        <v>349.02177253766217</v>
      </c>
      <c r="X219" s="85">
        <f t="shared" ca="1" si="175"/>
        <v>352.52363724885572</v>
      </c>
      <c r="Y219" s="85">
        <f t="shared" ca="1" si="175"/>
        <v>356.06063746568367</v>
      </c>
      <c r="Z219" s="85">
        <f t="shared" ca="1" si="175"/>
        <v>359.63312571568713</v>
      </c>
      <c r="AA219" s="85">
        <f t="shared" ca="1" si="175"/>
        <v>363.24145806344666</v>
      </c>
      <c r="AB219" s="85">
        <f t="shared" ca="1" si="175"/>
        <v>366.88599414607069</v>
      </c>
      <c r="AC219" s="85">
        <f t="shared" ca="1" si="175"/>
        <v>370.56709720903984</v>
      </c>
      <c r="AD219" s="85">
        <f t="shared" ca="1" si="175"/>
        <v>374.28513414241127</v>
      </c>
      <c r="AE219" s="85"/>
      <c r="AF219" s="239">
        <f>Administrative!AF30</f>
        <v>0</v>
      </c>
      <c r="AG219" s="239">
        <f>Administrative!AG30</f>
        <v>0</v>
      </c>
      <c r="AH219" s="239">
        <f>Administrative!AH30</f>
        <v>0</v>
      </c>
      <c r="AI219" s="239">
        <f>Administrative!AI30</f>
        <v>0</v>
      </c>
      <c r="AJ219" s="239">
        <f>Administrative!AJ30</f>
        <v>0</v>
      </c>
      <c r="AK219" s="239">
        <f>Administrative!AK30</f>
        <v>0</v>
      </c>
      <c r="AL219" s="239">
        <f>Administrative!AL30</f>
        <v>0</v>
      </c>
      <c r="AM219" s="239">
        <f>Administrative!AM30</f>
        <v>0</v>
      </c>
      <c r="AN219" s="239">
        <f ca="1">Administrative!AN30</f>
        <v>104.0707043925437</v>
      </c>
      <c r="AO219" s="239">
        <f ca="1">Administrative!AO30</f>
        <v>104.59105791450641</v>
      </c>
      <c r="AP219" s="239">
        <f ca="1">Administrative!AP30</f>
        <v>105.11401320407893</v>
      </c>
      <c r="AQ219" s="239">
        <f ca="1">Administrative!AQ30</f>
        <v>105.63958327009931</v>
      </c>
      <c r="AR219" s="239">
        <f ca="1">Administrative!AR30</f>
        <v>106.07974820039139</v>
      </c>
      <c r="AS219" s="239">
        <f ca="1">Administrative!AS30</f>
        <v>106.52174715122635</v>
      </c>
      <c r="AT219" s="239">
        <f ca="1">Administrative!AT30</f>
        <v>106.96558776435646</v>
      </c>
      <c r="AU219" s="239">
        <f ca="1">Administrative!AU30</f>
        <v>107.4112777133746</v>
      </c>
      <c r="AV219" s="239">
        <f ca="1">Administrative!AV30</f>
        <v>107.85882470384699</v>
      </c>
      <c r="AW219" s="239">
        <f ca="1">Administrative!AW30</f>
        <v>108.30823647344636</v>
      </c>
      <c r="AX219" s="239">
        <f ca="1">Administrative!AX30</f>
        <v>108.75952079208571</v>
      </c>
      <c r="AY219" s="239">
        <f ca="1">Administrative!AY30</f>
        <v>109.21268546205273</v>
      </c>
      <c r="AZ219" s="239">
        <f ca="1">Administrative!AZ30</f>
        <v>109.66773831814461</v>
      </c>
      <c r="BA219" s="239">
        <f ca="1">Administrative!BA30</f>
        <v>110.12468722780355</v>
      </c>
      <c r="BB219" s="239">
        <f ca="1">Administrative!BB30</f>
        <v>110.58354009125273</v>
      </c>
      <c r="BC219" s="239">
        <f ca="1">Administrative!BC30</f>
        <v>111.04430484163295</v>
      </c>
      <c r="BD219" s="239">
        <f ca="1">Administrative!BD30</f>
        <v>111.4144525244384</v>
      </c>
      <c r="BE219" s="239">
        <f ca="1">Administrative!BE30</f>
        <v>111.7858340328532</v>
      </c>
      <c r="BF219" s="239">
        <f ca="1">Administrative!BF30</f>
        <v>112.15845347962939</v>
      </c>
      <c r="BG219" s="239">
        <f ca="1">Administrative!BG30</f>
        <v>112.53231499122816</v>
      </c>
      <c r="BH219" s="239">
        <f ca="1">Administrative!BH30</f>
        <v>112.90742270786559</v>
      </c>
      <c r="BI219" s="239">
        <f ca="1">Administrative!BI30</f>
        <v>113.28378078355848</v>
      </c>
      <c r="BJ219" s="239">
        <f ca="1">Administrative!BJ30</f>
        <v>113.66139338617036</v>
      </c>
      <c r="BK219" s="239">
        <f ca="1">Administrative!BK30</f>
        <v>114.0402646974576</v>
      </c>
      <c r="BL219" s="239">
        <f ca="1">Administrative!BL30</f>
        <v>114.4203989131158</v>
      </c>
      <c r="BM219" s="239">
        <f ca="1">Administrative!BM30</f>
        <v>114.8018002428262</v>
      </c>
      <c r="BN219" s="239">
        <f ca="1">Administrative!BN30</f>
        <v>115.1844729103023</v>
      </c>
      <c r="BO219" s="239">
        <f ca="1">Administrative!BO30</f>
        <v>115.56842115333666</v>
      </c>
      <c r="BP219" s="239">
        <f ca="1">Administrative!BP30</f>
        <v>115.95364922384779</v>
      </c>
      <c r="BQ219" s="239">
        <f ca="1">Administrative!BQ30</f>
        <v>116.3401613879273</v>
      </c>
      <c r="BR219" s="239">
        <f ca="1">Administrative!BR30</f>
        <v>116.72796192588706</v>
      </c>
      <c r="BS219" s="239">
        <f ca="1">Administrative!BS30</f>
        <v>117.11705513230669</v>
      </c>
      <c r="BT219" s="239">
        <f ca="1">Administrative!BT30</f>
        <v>117.50744531608106</v>
      </c>
      <c r="BU219" s="239">
        <f ca="1">Administrative!BU30</f>
        <v>117.899136800468</v>
      </c>
      <c r="BV219" s="239">
        <f ca="1">Administrative!BV30</f>
        <v>118.29213392313623</v>
      </c>
      <c r="BW219" s="239">
        <f ca="1">Administrative!BW30</f>
        <v>118.68644103621337</v>
      </c>
      <c r="BX219" s="239">
        <f ca="1">Administrative!BX30</f>
        <v>119.08206250633408</v>
      </c>
      <c r="BY219" s="239">
        <f ca="1">Administrative!BY30</f>
        <v>119.47900271468853</v>
      </c>
      <c r="BZ219" s="239">
        <f ca="1">Administrative!BZ30</f>
        <v>119.87726605707084</v>
      </c>
      <c r="CA219" s="239">
        <f ca="1">Administrative!CA30</f>
        <v>120.27685694392775</v>
      </c>
      <c r="CB219" s="239">
        <f ca="1">Administrative!CB30</f>
        <v>120.67777980040752</v>
      </c>
      <c r="CC219" s="239">
        <f ca="1">Administrative!CC30</f>
        <v>121.08003906640889</v>
      </c>
      <c r="CD219" s="239">
        <f ca="1">Administrative!CD30</f>
        <v>121.48363919663026</v>
      </c>
      <c r="CE219" s="239">
        <f ca="1">Administrative!CE30</f>
        <v>121.88858466061905</v>
      </c>
      <c r="CF219" s="239">
        <f ca="1">Administrative!CF30</f>
        <v>122.29487994282111</v>
      </c>
      <c r="CG219" s="239">
        <f ca="1">Administrative!CG30</f>
        <v>122.70252954263053</v>
      </c>
      <c r="CH219" s="239">
        <f ca="1">Administrative!CH30</f>
        <v>123.1115379744393</v>
      </c>
      <c r="CI219" s="239">
        <f ca="1">Administrative!CI30</f>
        <v>123.52190976768745</v>
      </c>
      <c r="CJ219" s="239">
        <f ca="1">Administrative!CJ30</f>
        <v>123.93364946691308</v>
      </c>
      <c r="CK219" s="239">
        <f ca="1">Administrative!CK30</f>
        <v>124.34676163180281</v>
      </c>
      <c r="CL219" s="239">
        <f ca="1">Administrative!CL30</f>
        <v>124.76125083724216</v>
      </c>
      <c r="CM219" s="239">
        <f ca="1">Administrative!CM30</f>
        <v>125.17712167336632</v>
      </c>
    </row>
    <row r="220" spans="2:91" s="84" customFormat="1" hidden="1" x14ac:dyDescent="0.2">
      <c r="B220" s="241">
        <f>Inputs!DQ28</f>
        <v>0</v>
      </c>
      <c r="C220" s="240" t="str">
        <f>Inputs!$J$16</f>
        <v>EUR</v>
      </c>
      <c r="D220" s="240" t="s">
        <v>19</v>
      </c>
      <c r="E220" s="85">
        <f t="shared" ref="E220:I229" si="176">SUMIF($K$4:$AD$4,E$4,$K220:$AD220)</f>
        <v>0</v>
      </c>
      <c r="F220" s="85">
        <f t="shared" si="176"/>
        <v>0</v>
      </c>
      <c r="G220" s="85">
        <f t="shared" si="176"/>
        <v>0</v>
      </c>
      <c r="H220" s="85">
        <f t="shared" si="176"/>
        <v>0</v>
      </c>
      <c r="I220" s="85">
        <f t="shared" si="176"/>
        <v>0</v>
      </c>
      <c r="J220" s="85"/>
      <c r="K220" s="85">
        <f t="shared" ref="K220:T229" si="177">SUMIFS($AF220:$CM220,$AF$4:$CM$4,K$4,$AF$8:$CM$8,K$8)</f>
        <v>0</v>
      </c>
      <c r="L220" s="85">
        <f t="shared" si="177"/>
        <v>0</v>
      </c>
      <c r="M220" s="85">
        <f t="shared" si="177"/>
        <v>0</v>
      </c>
      <c r="N220" s="85">
        <f t="shared" si="177"/>
        <v>0</v>
      </c>
      <c r="O220" s="85">
        <f t="shared" si="177"/>
        <v>0</v>
      </c>
      <c r="P220" s="85">
        <f t="shared" si="177"/>
        <v>0</v>
      </c>
      <c r="Q220" s="85">
        <f t="shared" si="177"/>
        <v>0</v>
      </c>
      <c r="R220" s="85">
        <f t="shared" si="177"/>
        <v>0</v>
      </c>
      <c r="S220" s="85">
        <f t="shared" si="177"/>
        <v>0</v>
      </c>
      <c r="T220" s="85">
        <f t="shared" si="177"/>
        <v>0</v>
      </c>
      <c r="U220" s="85">
        <f t="shared" ref="U220:AD229" si="178">SUMIFS($AF220:$CM220,$AF$4:$CM$4,U$4,$AF$8:$CM$8,U$8)</f>
        <v>0</v>
      </c>
      <c r="V220" s="85">
        <f t="shared" si="178"/>
        <v>0</v>
      </c>
      <c r="W220" s="85">
        <f t="shared" si="178"/>
        <v>0</v>
      </c>
      <c r="X220" s="85">
        <f t="shared" si="178"/>
        <v>0</v>
      </c>
      <c r="Y220" s="85">
        <f t="shared" si="178"/>
        <v>0</v>
      </c>
      <c r="Z220" s="85">
        <f t="shared" si="178"/>
        <v>0</v>
      </c>
      <c r="AA220" s="85">
        <f t="shared" si="178"/>
        <v>0</v>
      </c>
      <c r="AB220" s="85">
        <f t="shared" si="178"/>
        <v>0</v>
      </c>
      <c r="AC220" s="85">
        <f t="shared" si="178"/>
        <v>0</v>
      </c>
      <c r="AD220" s="85">
        <f t="shared" si="178"/>
        <v>0</v>
      </c>
      <c r="AE220" s="85"/>
      <c r="AF220" s="239">
        <f>Administrative!AF31</f>
        <v>0</v>
      </c>
      <c r="AG220" s="239">
        <f>Administrative!AG31</f>
        <v>0</v>
      </c>
      <c r="AH220" s="239">
        <f>Administrative!AH31</f>
        <v>0</v>
      </c>
      <c r="AI220" s="239">
        <f>Administrative!AI31</f>
        <v>0</v>
      </c>
      <c r="AJ220" s="239">
        <f>Administrative!AJ31</f>
        <v>0</v>
      </c>
      <c r="AK220" s="239">
        <f>Administrative!AK31</f>
        <v>0</v>
      </c>
      <c r="AL220" s="239">
        <f>Administrative!AL31</f>
        <v>0</v>
      </c>
      <c r="AM220" s="239">
        <f>Administrative!AM31</f>
        <v>0</v>
      </c>
      <c r="AN220" s="239">
        <f>Administrative!AN31</f>
        <v>0</v>
      </c>
      <c r="AO220" s="239">
        <f>Administrative!AO31</f>
        <v>0</v>
      </c>
      <c r="AP220" s="239">
        <f>Administrative!AP31</f>
        <v>0</v>
      </c>
      <c r="AQ220" s="239">
        <f>Administrative!AQ31</f>
        <v>0</v>
      </c>
      <c r="AR220" s="239">
        <f>Administrative!AR31</f>
        <v>0</v>
      </c>
      <c r="AS220" s="239">
        <f>Administrative!AS31</f>
        <v>0</v>
      </c>
      <c r="AT220" s="239">
        <f>Administrative!AT31</f>
        <v>0</v>
      </c>
      <c r="AU220" s="239">
        <f>Administrative!AU31</f>
        <v>0</v>
      </c>
      <c r="AV220" s="239">
        <f>Administrative!AV31</f>
        <v>0</v>
      </c>
      <c r="AW220" s="239">
        <f>Administrative!AW31</f>
        <v>0</v>
      </c>
      <c r="AX220" s="239">
        <f>Administrative!AX31</f>
        <v>0</v>
      </c>
      <c r="AY220" s="239">
        <f>Administrative!AY31</f>
        <v>0</v>
      </c>
      <c r="AZ220" s="239">
        <f>Administrative!AZ31</f>
        <v>0</v>
      </c>
      <c r="BA220" s="239">
        <f>Administrative!BA31</f>
        <v>0</v>
      </c>
      <c r="BB220" s="239">
        <f>Administrative!BB31</f>
        <v>0</v>
      </c>
      <c r="BC220" s="239">
        <f>Administrative!BC31</f>
        <v>0</v>
      </c>
      <c r="BD220" s="239">
        <f>Administrative!BD31</f>
        <v>0</v>
      </c>
      <c r="BE220" s="239">
        <f>Administrative!BE31</f>
        <v>0</v>
      </c>
      <c r="BF220" s="239">
        <f>Administrative!BF31</f>
        <v>0</v>
      </c>
      <c r="BG220" s="239">
        <f>Administrative!BG31</f>
        <v>0</v>
      </c>
      <c r="BH220" s="239">
        <f>Administrative!BH31</f>
        <v>0</v>
      </c>
      <c r="BI220" s="239">
        <f>Administrative!BI31</f>
        <v>0</v>
      </c>
      <c r="BJ220" s="239">
        <f>Administrative!BJ31</f>
        <v>0</v>
      </c>
      <c r="BK220" s="239">
        <f>Administrative!BK31</f>
        <v>0</v>
      </c>
      <c r="BL220" s="239">
        <f>Administrative!BL31</f>
        <v>0</v>
      </c>
      <c r="BM220" s="239">
        <f>Administrative!BM31</f>
        <v>0</v>
      </c>
      <c r="BN220" s="239">
        <f>Administrative!BN31</f>
        <v>0</v>
      </c>
      <c r="BO220" s="239">
        <f>Administrative!BO31</f>
        <v>0</v>
      </c>
      <c r="BP220" s="239">
        <f>Administrative!BP31</f>
        <v>0</v>
      </c>
      <c r="BQ220" s="239">
        <f>Administrative!BQ31</f>
        <v>0</v>
      </c>
      <c r="BR220" s="239">
        <f>Administrative!BR31</f>
        <v>0</v>
      </c>
      <c r="BS220" s="239">
        <f>Administrative!BS31</f>
        <v>0</v>
      </c>
      <c r="BT220" s="239">
        <f>Administrative!BT31</f>
        <v>0</v>
      </c>
      <c r="BU220" s="239">
        <f>Administrative!BU31</f>
        <v>0</v>
      </c>
      <c r="BV220" s="239">
        <f>Administrative!BV31</f>
        <v>0</v>
      </c>
      <c r="BW220" s="239">
        <f>Administrative!BW31</f>
        <v>0</v>
      </c>
      <c r="BX220" s="239">
        <f>Administrative!BX31</f>
        <v>0</v>
      </c>
      <c r="BY220" s="239">
        <f>Administrative!BY31</f>
        <v>0</v>
      </c>
      <c r="BZ220" s="239">
        <f>Administrative!BZ31</f>
        <v>0</v>
      </c>
      <c r="CA220" s="239">
        <f>Administrative!CA31</f>
        <v>0</v>
      </c>
      <c r="CB220" s="239">
        <f>Administrative!CB31</f>
        <v>0</v>
      </c>
      <c r="CC220" s="239">
        <f>Administrative!CC31</f>
        <v>0</v>
      </c>
      <c r="CD220" s="239">
        <f>Administrative!CD31</f>
        <v>0</v>
      </c>
      <c r="CE220" s="239">
        <f>Administrative!CE31</f>
        <v>0</v>
      </c>
      <c r="CF220" s="239">
        <f>Administrative!CF31</f>
        <v>0</v>
      </c>
      <c r="CG220" s="239">
        <f>Administrative!CG31</f>
        <v>0</v>
      </c>
      <c r="CH220" s="239">
        <f>Administrative!CH31</f>
        <v>0</v>
      </c>
      <c r="CI220" s="239">
        <f>Administrative!CI31</f>
        <v>0</v>
      </c>
      <c r="CJ220" s="239">
        <f>Administrative!CJ31</f>
        <v>0</v>
      </c>
      <c r="CK220" s="239">
        <f>Administrative!CK31</f>
        <v>0</v>
      </c>
      <c r="CL220" s="239">
        <f>Administrative!CL31</f>
        <v>0</v>
      </c>
      <c r="CM220" s="239">
        <f>Administrative!CM31</f>
        <v>0</v>
      </c>
    </row>
    <row r="221" spans="2:91" s="84" customFormat="1" hidden="1" x14ac:dyDescent="0.2">
      <c r="B221" s="241">
        <f>Inputs!DQ29</f>
        <v>0</v>
      </c>
      <c r="C221" s="240" t="str">
        <f>Inputs!$J$16</f>
        <v>EUR</v>
      </c>
      <c r="D221" s="240" t="s">
        <v>19</v>
      </c>
      <c r="E221" s="85">
        <f t="shared" si="176"/>
        <v>0</v>
      </c>
      <c r="F221" s="85">
        <f t="shared" si="176"/>
        <v>0</v>
      </c>
      <c r="G221" s="85">
        <f t="shared" si="176"/>
        <v>0</v>
      </c>
      <c r="H221" s="85">
        <f t="shared" si="176"/>
        <v>0</v>
      </c>
      <c r="I221" s="85">
        <f t="shared" si="176"/>
        <v>0</v>
      </c>
      <c r="J221" s="85"/>
      <c r="K221" s="85">
        <f t="shared" si="177"/>
        <v>0</v>
      </c>
      <c r="L221" s="85">
        <f t="shared" si="177"/>
        <v>0</v>
      </c>
      <c r="M221" s="85">
        <f t="shared" si="177"/>
        <v>0</v>
      </c>
      <c r="N221" s="85">
        <f t="shared" si="177"/>
        <v>0</v>
      </c>
      <c r="O221" s="85">
        <f t="shared" si="177"/>
        <v>0</v>
      </c>
      <c r="P221" s="85">
        <f t="shared" si="177"/>
        <v>0</v>
      </c>
      <c r="Q221" s="85">
        <f t="shared" si="177"/>
        <v>0</v>
      </c>
      <c r="R221" s="85">
        <f t="shared" si="177"/>
        <v>0</v>
      </c>
      <c r="S221" s="85">
        <f t="shared" si="177"/>
        <v>0</v>
      </c>
      <c r="T221" s="85">
        <f t="shared" si="177"/>
        <v>0</v>
      </c>
      <c r="U221" s="85">
        <f t="shared" si="178"/>
        <v>0</v>
      </c>
      <c r="V221" s="85">
        <f t="shared" si="178"/>
        <v>0</v>
      </c>
      <c r="W221" s="85">
        <f t="shared" si="178"/>
        <v>0</v>
      </c>
      <c r="X221" s="85">
        <f t="shared" si="178"/>
        <v>0</v>
      </c>
      <c r="Y221" s="85">
        <f t="shared" si="178"/>
        <v>0</v>
      </c>
      <c r="Z221" s="85">
        <f t="shared" si="178"/>
        <v>0</v>
      </c>
      <c r="AA221" s="85">
        <f t="shared" si="178"/>
        <v>0</v>
      </c>
      <c r="AB221" s="85">
        <f t="shared" si="178"/>
        <v>0</v>
      </c>
      <c r="AC221" s="85">
        <f t="shared" si="178"/>
        <v>0</v>
      </c>
      <c r="AD221" s="85">
        <f t="shared" si="178"/>
        <v>0</v>
      </c>
      <c r="AE221" s="85"/>
      <c r="AF221" s="239">
        <f>Administrative!AF32</f>
        <v>0</v>
      </c>
      <c r="AG221" s="239">
        <f>Administrative!AG32</f>
        <v>0</v>
      </c>
      <c r="AH221" s="239">
        <f>Administrative!AH32</f>
        <v>0</v>
      </c>
      <c r="AI221" s="239">
        <f>Administrative!AI32</f>
        <v>0</v>
      </c>
      <c r="AJ221" s="239">
        <f>Administrative!AJ32</f>
        <v>0</v>
      </c>
      <c r="AK221" s="239">
        <f>Administrative!AK32</f>
        <v>0</v>
      </c>
      <c r="AL221" s="239">
        <f>Administrative!AL32</f>
        <v>0</v>
      </c>
      <c r="AM221" s="239">
        <f>Administrative!AM32</f>
        <v>0</v>
      </c>
      <c r="AN221" s="239">
        <f>Administrative!AN32</f>
        <v>0</v>
      </c>
      <c r="AO221" s="239">
        <f>Administrative!AO32</f>
        <v>0</v>
      </c>
      <c r="AP221" s="239">
        <f>Administrative!AP32</f>
        <v>0</v>
      </c>
      <c r="AQ221" s="239">
        <f>Administrative!AQ32</f>
        <v>0</v>
      </c>
      <c r="AR221" s="239">
        <f>Administrative!AR32</f>
        <v>0</v>
      </c>
      <c r="AS221" s="239">
        <f>Administrative!AS32</f>
        <v>0</v>
      </c>
      <c r="AT221" s="239">
        <f>Administrative!AT32</f>
        <v>0</v>
      </c>
      <c r="AU221" s="239">
        <f>Administrative!AU32</f>
        <v>0</v>
      </c>
      <c r="AV221" s="239">
        <f>Administrative!AV32</f>
        <v>0</v>
      </c>
      <c r="AW221" s="239">
        <f>Administrative!AW32</f>
        <v>0</v>
      </c>
      <c r="AX221" s="239">
        <f>Administrative!AX32</f>
        <v>0</v>
      </c>
      <c r="AY221" s="239">
        <f>Administrative!AY32</f>
        <v>0</v>
      </c>
      <c r="AZ221" s="239">
        <f>Administrative!AZ32</f>
        <v>0</v>
      </c>
      <c r="BA221" s="239">
        <f>Administrative!BA32</f>
        <v>0</v>
      </c>
      <c r="BB221" s="239">
        <f>Administrative!BB32</f>
        <v>0</v>
      </c>
      <c r="BC221" s="239">
        <f>Administrative!BC32</f>
        <v>0</v>
      </c>
      <c r="BD221" s="239">
        <f>Administrative!BD32</f>
        <v>0</v>
      </c>
      <c r="BE221" s="239">
        <f>Administrative!BE32</f>
        <v>0</v>
      </c>
      <c r="BF221" s="239">
        <f>Administrative!BF32</f>
        <v>0</v>
      </c>
      <c r="BG221" s="239">
        <f>Administrative!BG32</f>
        <v>0</v>
      </c>
      <c r="BH221" s="239">
        <f>Administrative!BH32</f>
        <v>0</v>
      </c>
      <c r="BI221" s="239">
        <f>Administrative!BI32</f>
        <v>0</v>
      </c>
      <c r="BJ221" s="239">
        <f>Administrative!BJ32</f>
        <v>0</v>
      </c>
      <c r="BK221" s="239">
        <f>Administrative!BK32</f>
        <v>0</v>
      </c>
      <c r="BL221" s="239">
        <f>Administrative!BL32</f>
        <v>0</v>
      </c>
      <c r="BM221" s="239">
        <f>Administrative!BM32</f>
        <v>0</v>
      </c>
      <c r="BN221" s="239">
        <f>Administrative!BN32</f>
        <v>0</v>
      </c>
      <c r="BO221" s="239">
        <f>Administrative!BO32</f>
        <v>0</v>
      </c>
      <c r="BP221" s="239">
        <f>Administrative!BP32</f>
        <v>0</v>
      </c>
      <c r="BQ221" s="239">
        <f>Administrative!BQ32</f>
        <v>0</v>
      </c>
      <c r="BR221" s="239">
        <f>Administrative!BR32</f>
        <v>0</v>
      </c>
      <c r="BS221" s="239">
        <f>Administrative!BS32</f>
        <v>0</v>
      </c>
      <c r="BT221" s="239">
        <f>Administrative!BT32</f>
        <v>0</v>
      </c>
      <c r="BU221" s="239">
        <f>Administrative!BU32</f>
        <v>0</v>
      </c>
      <c r="BV221" s="239">
        <f>Administrative!BV32</f>
        <v>0</v>
      </c>
      <c r="BW221" s="239">
        <f>Administrative!BW32</f>
        <v>0</v>
      </c>
      <c r="BX221" s="239">
        <f>Administrative!BX32</f>
        <v>0</v>
      </c>
      <c r="BY221" s="239">
        <f>Administrative!BY32</f>
        <v>0</v>
      </c>
      <c r="BZ221" s="239">
        <f>Administrative!BZ32</f>
        <v>0</v>
      </c>
      <c r="CA221" s="239">
        <f>Administrative!CA32</f>
        <v>0</v>
      </c>
      <c r="CB221" s="239">
        <f>Administrative!CB32</f>
        <v>0</v>
      </c>
      <c r="CC221" s="239">
        <f>Administrative!CC32</f>
        <v>0</v>
      </c>
      <c r="CD221" s="239">
        <f>Administrative!CD32</f>
        <v>0</v>
      </c>
      <c r="CE221" s="239">
        <f>Administrative!CE32</f>
        <v>0</v>
      </c>
      <c r="CF221" s="239">
        <f>Administrative!CF32</f>
        <v>0</v>
      </c>
      <c r="CG221" s="239">
        <f>Administrative!CG32</f>
        <v>0</v>
      </c>
      <c r="CH221" s="239">
        <f>Administrative!CH32</f>
        <v>0</v>
      </c>
      <c r="CI221" s="239">
        <f>Administrative!CI32</f>
        <v>0</v>
      </c>
      <c r="CJ221" s="239">
        <f>Administrative!CJ32</f>
        <v>0</v>
      </c>
      <c r="CK221" s="239">
        <f>Administrative!CK32</f>
        <v>0</v>
      </c>
      <c r="CL221" s="239">
        <f>Administrative!CL32</f>
        <v>0</v>
      </c>
      <c r="CM221" s="239">
        <f>Administrative!CM32</f>
        <v>0</v>
      </c>
    </row>
    <row r="222" spans="2:91" s="84" customFormat="1" hidden="1" x14ac:dyDescent="0.2">
      <c r="B222" s="241">
        <f>Inputs!DQ30</f>
        <v>0</v>
      </c>
      <c r="C222" s="240" t="str">
        <f>Inputs!$J$16</f>
        <v>EUR</v>
      </c>
      <c r="D222" s="240" t="s">
        <v>19</v>
      </c>
      <c r="E222" s="85">
        <f t="shared" si="176"/>
        <v>0</v>
      </c>
      <c r="F222" s="85">
        <f t="shared" si="176"/>
        <v>0</v>
      </c>
      <c r="G222" s="85">
        <f t="shared" si="176"/>
        <v>0</v>
      </c>
      <c r="H222" s="85">
        <f t="shared" si="176"/>
        <v>0</v>
      </c>
      <c r="I222" s="85">
        <f t="shared" si="176"/>
        <v>0</v>
      </c>
      <c r="J222" s="85"/>
      <c r="K222" s="85">
        <f t="shared" si="177"/>
        <v>0</v>
      </c>
      <c r="L222" s="85">
        <f t="shared" si="177"/>
        <v>0</v>
      </c>
      <c r="M222" s="85">
        <f t="shared" si="177"/>
        <v>0</v>
      </c>
      <c r="N222" s="85">
        <f t="shared" si="177"/>
        <v>0</v>
      </c>
      <c r="O222" s="85">
        <f t="shared" si="177"/>
        <v>0</v>
      </c>
      <c r="P222" s="85">
        <f t="shared" si="177"/>
        <v>0</v>
      </c>
      <c r="Q222" s="85">
        <f t="shared" si="177"/>
        <v>0</v>
      </c>
      <c r="R222" s="85">
        <f t="shared" si="177"/>
        <v>0</v>
      </c>
      <c r="S222" s="85">
        <f t="shared" si="177"/>
        <v>0</v>
      </c>
      <c r="T222" s="85">
        <f t="shared" si="177"/>
        <v>0</v>
      </c>
      <c r="U222" s="85">
        <f t="shared" si="178"/>
        <v>0</v>
      </c>
      <c r="V222" s="85">
        <f t="shared" si="178"/>
        <v>0</v>
      </c>
      <c r="W222" s="85">
        <f t="shared" si="178"/>
        <v>0</v>
      </c>
      <c r="X222" s="85">
        <f t="shared" si="178"/>
        <v>0</v>
      </c>
      <c r="Y222" s="85">
        <f t="shared" si="178"/>
        <v>0</v>
      </c>
      <c r="Z222" s="85">
        <f t="shared" si="178"/>
        <v>0</v>
      </c>
      <c r="AA222" s="85">
        <f t="shared" si="178"/>
        <v>0</v>
      </c>
      <c r="AB222" s="85">
        <f t="shared" si="178"/>
        <v>0</v>
      </c>
      <c r="AC222" s="85">
        <f t="shared" si="178"/>
        <v>0</v>
      </c>
      <c r="AD222" s="85">
        <f t="shared" si="178"/>
        <v>0</v>
      </c>
      <c r="AE222" s="85"/>
      <c r="AF222" s="239">
        <f>Administrative!AF33</f>
        <v>0</v>
      </c>
      <c r="AG222" s="239">
        <f>Administrative!AG33</f>
        <v>0</v>
      </c>
      <c r="AH222" s="239">
        <f>Administrative!AH33</f>
        <v>0</v>
      </c>
      <c r="AI222" s="239">
        <f>Administrative!AI33</f>
        <v>0</v>
      </c>
      <c r="AJ222" s="239">
        <f>Administrative!AJ33</f>
        <v>0</v>
      </c>
      <c r="AK222" s="239">
        <f>Administrative!AK33</f>
        <v>0</v>
      </c>
      <c r="AL222" s="239">
        <f>Administrative!AL33</f>
        <v>0</v>
      </c>
      <c r="AM222" s="239">
        <f>Administrative!AM33</f>
        <v>0</v>
      </c>
      <c r="AN222" s="239">
        <f>Administrative!AN33</f>
        <v>0</v>
      </c>
      <c r="AO222" s="239">
        <f>Administrative!AO33</f>
        <v>0</v>
      </c>
      <c r="AP222" s="239">
        <f>Administrative!AP33</f>
        <v>0</v>
      </c>
      <c r="AQ222" s="239">
        <f>Administrative!AQ33</f>
        <v>0</v>
      </c>
      <c r="AR222" s="239">
        <f>Administrative!AR33</f>
        <v>0</v>
      </c>
      <c r="AS222" s="239">
        <f>Administrative!AS33</f>
        <v>0</v>
      </c>
      <c r="AT222" s="239">
        <f>Administrative!AT33</f>
        <v>0</v>
      </c>
      <c r="AU222" s="239">
        <f>Administrative!AU33</f>
        <v>0</v>
      </c>
      <c r="AV222" s="239">
        <f>Administrative!AV33</f>
        <v>0</v>
      </c>
      <c r="AW222" s="239">
        <f>Administrative!AW33</f>
        <v>0</v>
      </c>
      <c r="AX222" s="239">
        <f>Administrative!AX33</f>
        <v>0</v>
      </c>
      <c r="AY222" s="239">
        <f>Administrative!AY33</f>
        <v>0</v>
      </c>
      <c r="AZ222" s="239">
        <f>Administrative!AZ33</f>
        <v>0</v>
      </c>
      <c r="BA222" s="239">
        <f>Administrative!BA33</f>
        <v>0</v>
      </c>
      <c r="BB222" s="239">
        <f>Administrative!BB33</f>
        <v>0</v>
      </c>
      <c r="BC222" s="239">
        <f>Administrative!BC33</f>
        <v>0</v>
      </c>
      <c r="BD222" s="239">
        <f>Administrative!BD33</f>
        <v>0</v>
      </c>
      <c r="BE222" s="239">
        <f>Administrative!BE33</f>
        <v>0</v>
      </c>
      <c r="BF222" s="239">
        <f>Administrative!BF33</f>
        <v>0</v>
      </c>
      <c r="BG222" s="239">
        <f>Administrative!BG33</f>
        <v>0</v>
      </c>
      <c r="BH222" s="239">
        <f>Administrative!BH33</f>
        <v>0</v>
      </c>
      <c r="BI222" s="239">
        <f>Administrative!BI33</f>
        <v>0</v>
      </c>
      <c r="BJ222" s="239">
        <f>Administrative!BJ33</f>
        <v>0</v>
      </c>
      <c r="BK222" s="239">
        <f>Administrative!BK33</f>
        <v>0</v>
      </c>
      <c r="BL222" s="239">
        <f>Administrative!BL33</f>
        <v>0</v>
      </c>
      <c r="BM222" s="239">
        <f>Administrative!BM33</f>
        <v>0</v>
      </c>
      <c r="BN222" s="239">
        <f>Administrative!BN33</f>
        <v>0</v>
      </c>
      <c r="BO222" s="239">
        <f>Administrative!BO33</f>
        <v>0</v>
      </c>
      <c r="BP222" s="239">
        <f>Administrative!BP33</f>
        <v>0</v>
      </c>
      <c r="BQ222" s="239">
        <f>Administrative!BQ33</f>
        <v>0</v>
      </c>
      <c r="BR222" s="239">
        <f>Administrative!BR33</f>
        <v>0</v>
      </c>
      <c r="BS222" s="239">
        <f>Administrative!BS33</f>
        <v>0</v>
      </c>
      <c r="BT222" s="239">
        <f>Administrative!BT33</f>
        <v>0</v>
      </c>
      <c r="BU222" s="239">
        <f>Administrative!BU33</f>
        <v>0</v>
      </c>
      <c r="BV222" s="239">
        <f>Administrative!BV33</f>
        <v>0</v>
      </c>
      <c r="BW222" s="239">
        <f>Administrative!BW33</f>
        <v>0</v>
      </c>
      <c r="BX222" s="239">
        <f>Administrative!BX33</f>
        <v>0</v>
      </c>
      <c r="BY222" s="239">
        <f>Administrative!BY33</f>
        <v>0</v>
      </c>
      <c r="BZ222" s="239">
        <f>Administrative!BZ33</f>
        <v>0</v>
      </c>
      <c r="CA222" s="239">
        <f>Administrative!CA33</f>
        <v>0</v>
      </c>
      <c r="CB222" s="239">
        <f>Administrative!CB33</f>
        <v>0</v>
      </c>
      <c r="CC222" s="239">
        <f>Administrative!CC33</f>
        <v>0</v>
      </c>
      <c r="CD222" s="239">
        <f>Administrative!CD33</f>
        <v>0</v>
      </c>
      <c r="CE222" s="239">
        <f>Administrative!CE33</f>
        <v>0</v>
      </c>
      <c r="CF222" s="239">
        <f>Administrative!CF33</f>
        <v>0</v>
      </c>
      <c r="CG222" s="239">
        <f>Administrative!CG33</f>
        <v>0</v>
      </c>
      <c r="CH222" s="239">
        <f>Administrative!CH33</f>
        <v>0</v>
      </c>
      <c r="CI222" s="239">
        <f>Administrative!CI33</f>
        <v>0</v>
      </c>
      <c r="CJ222" s="239">
        <f>Administrative!CJ33</f>
        <v>0</v>
      </c>
      <c r="CK222" s="239">
        <f>Administrative!CK33</f>
        <v>0</v>
      </c>
      <c r="CL222" s="239">
        <f>Administrative!CL33</f>
        <v>0</v>
      </c>
      <c r="CM222" s="239">
        <f>Administrative!CM33</f>
        <v>0</v>
      </c>
    </row>
    <row r="223" spans="2:91" s="84" customFormat="1" hidden="1" x14ac:dyDescent="0.2">
      <c r="B223" s="241">
        <f>Inputs!DQ31</f>
        <v>0</v>
      </c>
      <c r="C223" s="240" t="str">
        <f>Inputs!$J$16</f>
        <v>EUR</v>
      </c>
      <c r="D223" s="240" t="s">
        <v>19</v>
      </c>
      <c r="E223" s="85">
        <f t="shared" si="176"/>
        <v>0</v>
      </c>
      <c r="F223" s="85">
        <f t="shared" si="176"/>
        <v>0</v>
      </c>
      <c r="G223" s="85">
        <f t="shared" si="176"/>
        <v>0</v>
      </c>
      <c r="H223" s="85">
        <f t="shared" si="176"/>
        <v>0</v>
      </c>
      <c r="I223" s="85">
        <f t="shared" si="176"/>
        <v>0</v>
      </c>
      <c r="J223" s="85"/>
      <c r="K223" s="85">
        <f t="shared" si="177"/>
        <v>0</v>
      </c>
      <c r="L223" s="85">
        <f t="shared" si="177"/>
        <v>0</v>
      </c>
      <c r="M223" s="85">
        <f t="shared" si="177"/>
        <v>0</v>
      </c>
      <c r="N223" s="85">
        <f t="shared" si="177"/>
        <v>0</v>
      </c>
      <c r="O223" s="85">
        <f t="shared" si="177"/>
        <v>0</v>
      </c>
      <c r="P223" s="85">
        <f t="shared" si="177"/>
        <v>0</v>
      </c>
      <c r="Q223" s="85">
        <f t="shared" si="177"/>
        <v>0</v>
      </c>
      <c r="R223" s="85">
        <f t="shared" si="177"/>
        <v>0</v>
      </c>
      <c r="S223" s="85">
        <f t="shared" si="177"/>
        <v>0</v>
      </c>
      <c r="T223" s="85">
        <f t="shared" si="177"/>
        <v>0</v>
      </c>
      <c r="U223" s="85">
        <f t="shared" si="178"/>
        <v>0</v>
      </c>
      <c r="V223" s="85">
        <f t="shared" si="178"/>
        <v>0</v>
      </c>
      <c r="W223" s="85">
        <f t="shared" si="178"/>
        <v>0</v>
      </c>
      <c r="X223" s="85">
        <f t="shared" si="178"/>
        <v>0</v>
      </c>
      <c r="Y223" s="85">
        <f t="shared" si="178"/>
        <v>0</v>
      </c>
      <c r="Z223" s="85">
        <f t="shared" si="178"/>
        <v>0</v>
      </c>
      <c r="AA223" s="85">
        <f t="shared" si="178"/>
        <v>0</v>
      </c>
      <c r="AB223" s="85">
        <f t="shared" si="178"/>
        <v>0</v>
      </c>
      <c r="AC223" s="85">
        <f t="shared" si="178"/>
        <v>0</v>
      </c>
      <c r="AD223" s="85">
        <f t="shared" si="178"/>
        <v>0</v>
      </c>
      <c r="AE223" s="85"/>
      <c r="AF223" s="239">
        <f>Administrative!AF34</f>
        <v>0</v>
      </c>
      <c r="AG223" s="239">
        <f>Administrative!AG34</f>
        <v>0</v>
      </c>
      <c r="AH223" s="239">
        <f>Administrative!AH34</f>
        <v>0</v>
      </c>
      <c r="AI223" s="239">
        <f>Administrative!AI34</f>
        <v>0</v>
      </c>
      <c r="AJ223" s="239">
        <f>Administrative!AJ34</f>
        <v>0</v>
      </c>
      <c r="AK223" s="239">
        <f>Administrative!AK34</f>
        <v>0</v>
      </c>
      <c r="AL223" s="239">
        <f>Administrative!AL34</f>
        <v>0</v>
      </c>
      <c r="AM223" s="239">
        <f>Administrative!AM34</f>
        <v>0</v>
      </c>
      <c r="AN223" s="239">
        <f>Administrative!AN34</f>
        <v>0</v>
      </c>
      <c r="AO223" s="239">
        <f>Administrative!AO34</f>
        <v>0</v>
      </c>
      <c r="AP223" s="239">
        <f>Administrative!AP34</f>
        <v>0</v>
      </c>
      <c r="AQ223" s="239">
        <f>Administrative!AQ34</f>
        <v>0</v>
      </c>
      <c r="AR223" s="239">
        <f>Administrative!AR34</f>
        <v>0</v>
      </c>
      <c r="AS223" s="239">
        <f>Administrative!AS34</f>
        <v>0</v>
      </c>
      <c r="AT223" s="239">
        <f>Administrative!AT34</f>
        <v>0</v>
      </c>
      <c r="AU223" s="239">
        <f>Administrative!AU34</f>
        <v>0</v>
      </c>
      <c r="AV223" s="239">
        <f>Administrative!AV34</f>
        <v>0</v>
      </c>
      <c r="AW223" s="239">
        <f>Administrative!AW34</f>
        <v>0</v>
      </c>
      <c r="AX223" s="239">
        <f>Administrative!AX34</f>
        <v>0</v>
      </c>
      <c r="AY223" s="239">
        <f>Administrative!AY34</f>
        <v>0</v>
      </c>
      <c r="AZ223" s="239">
        <f>Administrative!AZ34</f>
        <v>0</v>
      </c>
      <c r="BA223" s="239">
        <f>Administrative!BA34</f>
        <v>0</v>
      </c>
      <c r="BB223" s="239">
        <f>Administrative!BB34</f>
        <v>0</v>
      </c>
      <c r="BC223" s="239">
        <f>Administrative!BC34</f>
        <v>0</v>
      </c>
      <c r="BD223" s="239">
        <f>Administrative!BD34</f>
        <v>0</v>
      </c>
      <c r="BE223" s="239">
        <f>Administrative!BE34</f>
        <v>0</v>
      </c>
      <c r="BF223" s="239">
        <f>Administrative!BF34</f>
        <v>0</v>
      </c>
      <c r="BG223" s="239">
        <f>Administrative!BG34</f>
        <v>0</v>
      </c>
      <c r="BH223" s="239">
        <f>Administrative!BH34</f>
        <v>0</v>
      </c>
      <c r="BI223" s="239">
        <f>Administrative!BI34</f>
        <v>0</v>
      </c>
      <c r="BJ223" s="239">
        <f>Administrative!BJ34</f>
        <v>0</v>
      </c>
      <c r="BK223" s="239">
        <f>Administrative!BK34</f>
        <v>0</v>
      </c>
      <c r="BL223" s="239">
        <f>Administrative!BL34</f>
        <v>0</v>
      </c>
      <c r="BM223" s="239">
        <f>Administrative!BM34</f>
        <v>0</v>
      </c>
      <c r="BN223" s="239">
        <f>Administrative!BN34</f>
        <v>0</v>
      </c>
      <c r="BO223" s="239">
        <f>Administrative!BO34</f>
        <v>0</v>
      </c>
      <c r="BP223" s="239">
        <f>Administrative!BP34</f>
        <v>0</v>
      </c>
      <c r="BQ223" s="239">
        <f>Administrative!BQ34</f>
        <v>0</v>
      </c>
      <c r="BR223" s="239">
        <f>Administrative!BR34</f>
        <v>0</v>
      </c>
      <c r="BS223" s="239">
        <f>Administrative!BS34</f>
        <v>0</v>
      </c>
      <c r="BT223" s="239">
        <f>Administrative!BT34</f>
        <v>0</v>
      </c>
      <c r="BU223" s="239">
        <f>Administrative!BU34</f>
        <v>0</v>
      </c>
      <c r="BV223" s="239">
        <f>Administrative!BV34</f>
        <v>0</v>
      </c>
      <c r="BW223" s="239">
        <f>Administrative!BW34</f>
        <v>0</v>
      </c>
      <c r="BX223" s="239">
        <f>Administrative!BX34</f>
        <v>0</v>
      </c>
      <c r="BY223" s="239">
        <f>Administrative!BY34</f>
        <v>0</v>
      </c>
      <c r="BZ223" s="239">
        <f>Administrative!BZ34</f>
        <v>0</v>
      </c>
      <c r="CA223" s="239">
        <f>Administrative!CA34</f>
        <v>0</v>
      </c>
      <c r="CB223" s="239">
        <f>Administrative!CB34</f>
        <v>0</v>
      </c>
      <c r="CC223" s="239">
        <f>Administrative!CC34</f>
        <v>0</v>
      </c>
      <c r="CD223" s="239">
        <f>Administrative!CD34</f>
        <v>0</v>
      </c>
      <c r="CE223" s="239">
        <f>Administrative!CE34</f>
        <v>0</v>
      </c>
      <c r="CF223" s="239">
        <f>Administrative!CF34</f>
        <v>0</v>
      </c>
      <c r="CG223" s="239">
        <f>Administrative!CG34</f>
        <v>0</v>
      </c>
      <c r="CH223" s="239">
        <f>Administrative!CH34</f>
        <v>0</v>
      </c>
      <c r="CI223" s="239">
        <f>Administrative!CI34</f>
        <v>0</v>
      </c>
      <c r="CJ223" s="239">
        <f>Administrative!CJ34</f>
        <v>0</v>
      </c>
      <c r="CK223" s="239">
        <f>Administrative!CK34</f>
        <v>0</v>
      </c>
      <c r="CL223" s="239">
        <f>Administrative!CL34</f>
        <v>0</v>
      </c>
      <c r="CM223" s="239">
        <f>Administrative!CM34</f>
        <v>0</v>
      </c>
    </row>
    <row r="224" spans="2:91" s="84" customFormat="1" hidden="1" x14ac:dyDescent="0.2">
      <c r="B224" s="241">
        <f>Inputs!DQ32</f>
        <v>0</v>
      </c>
      <c r="C224" s="240" t="str">
        <f>Inputs!$J$16</f>
        <v>EUR</v>
      </c>
      <c r="D224" s="240" t="s">
        <v>19</v>
      </c>
      <c r="E224" s="85">
        <f t="shared" si="176"/>
        <v>0</v>
      </c>
      <c r="F224" s="85">
        <f t="shared" si="176"/>
        <v>0</v>
      </c>
      <c r="G224" s="85">
        <f t="shared" si="176"/>
        <v>0</v>
      </c>
      <c r="H224" s="85">
        <f t="shared" si="176"/>
        <v>0</v>
      </c>
      <c r="I224" s="85">
        <f t="shared" si="176"/>
        <v>0</v>
      </c>
      <c r="J224" s="85"/>
      <c r="K224" s="85">
        <f t="shared" si="177"/>
        <v>0</v>
      </c>
      <c r="L224" s="85">
        <f t="shared" si="177"/>
        <v>0</v>
      </c>
      <c r="M224" s="85">
        <f t="shared" si="177"/>
        <v>0</v>
      </c>
      <c r="N224" s="85">
        <f t="shared" si="177"/>
        <v>0</v>
      </c>
      <c r="O224" s="85">
        <f t="shared" si="177"/>
        <v>0</v>
      </c>
      <c r="P224" s="85">
        <f t="shared" si="177"/>
        <v>0</v>
      </c>
      <c r="Q224" s="85">
        <f t="shared" si="177"/>
        <v>0</v>
      </c>
      <c r="R224" s="85">
        <f t="shared" si="177"/>
        <v>0</v>
      </c>
      <c r="S224" s="85">
        <f t="shared" si="177"/>
        <v>0</v>
      </c>
      <c r="T224" s="85">
        <f t="shared" si="177"/>
        <v>0</v>
      </c>
      <c r="U224" s="85">
        <f t="shared" si="178"/>
        <v>0</v>
      </c>
      <c r="V224" s="85">
        <f t="shared" si="178"/>
        <v>0</v>
      </c>
      <c r="W224" s="85">
        <f t="shared" si="178"/>
        <v>0</v>
      </c>
      <c r="X224" s="85">
        <f t="shared" si="178"/>
        <v>0</v>
      </c>
      <c r="Y224" s="85">
        <f t="shared" si="178"/>
        <v>0</v>
      </c>
      <c r="Z224" s="85">
        <f t="shared" si="178"/>
        <v>0</v>
      </c>
      <c r="AA224" s="85">
        <f t="shared" si="178"/>
        <v>0</v>
      </c>
      <c r="AB224" s="85">
        <f t="shared" si="178"/>
        <v>0</v>
      </c>
      <c r="AC224" s="85">
        <f t="shared" si="178"/>
        <v>0</v>
      </c>
      <c r="AD224" s="85">
        <f t="shared" si="178"/>
        <v>0</v>
      </c>
      <c r="AE224" s="85"/>
      <c r="AF224" s="239">
        <f>Administrative!AF35</f>
        <v>0</v>
      </c>
      <c r="AG224" s="239">
        <f>Administrative!AG35</f>
        <v>0</v>
      </c>
      <c r="AH224" s="239">
        <f>Administrative!AH35</f>
        <v>0</v>
      </c>
      <c r="AI224" s="239">
        <f>Administrative!AI35</f>
        <v>0</v>
      </c>
      <c r="AJ224" s="239">
        <f>Administrative!AJ35</f>
        <v>0</v>
      </c>
      <c r="AK224" s="239">
        <f>Administrative!AK35</f>
        <v>0</v>
      </c>
      <c r="AL224" s="239">
        <f>Administrative!AL35</f>
        <v>0</v>
      </c>
      <c r="AM224" s="239">
        <f>Administrative!AM35</f>
        <v>0</v>
      </c>
      <c r="AN224" s="239">
        <f>Administrative!AN35</f>
        <v>0</v>
      </c>
      <c r="AO224" s="239">
        <f>Administrative!AO35</f>
        <v>0</v>
      </c>
      <c r="AP224" s="239">
        <f>Administrative!AP35</f>
        <v>0</v>
      </c>
      <c r="AQ224" s="239">
        <f>Administrative!AQ35</f>
        <v>0</v>
      </c>
      <c r="AR224" s="239">
        <f>Administrative!AR35</f>
        <v>0</v>
      </c>
      <c r="AS224" s="239">
        <f>Administrative!AS35</f>
        <v>0</v>
      </c>
      <c r="AT224" s="239">
        <f>Administrative!AT35</f>
        <v>0</v>
      </c>
      <c r="AU224" s="239">
        <f>Administrative!AU35</f>
        <v>0</v>
      </c>
      <c r="AV224" s="239">
        <f>Administrative!AV35</f>
        <v>0</v>
      </c>
      <c r="AW224" s="239">
        <f>Administrative!AW35</f>
        <v>0</v>
      </c>
      <c r="AX224" s="239">
        <f>Administrative!AX35</f>
        <v>0</v>
      </c>
      <c r="AY224" s="239">
        <f>Administrative!AY35</f>
        <v>0</v>
      </c>
      <c r="AZ224" s="239">
        <f>Administrative!AZ35</f>
        <v>0</v>
      </c>
      <c r="BA224" s="239">
        <f>Administrative!BA35</f>
        <v>0</v>
      </c>
      <c r="BB224" s="239">
        <f>Administrative!BB35</f>
        <v>0</v>
      </c>
      <c r="BC224" s="239">
        <f>Administrative!BC35</f>
        <v>0</v>
      </c>
      <c r="BD224" s="239">
        <f>Administrative!BD35</f>
        <v>0</v>
      </c>
      <c r="BE224" s="239">
        <f>Administrative!BE35</f>
        <v>0</v>
      </c>
      <c r="BF224" s="239">
        <f>Administrative!BF35</f>
        <v>0</v>
      </c>
      <c r="BG224" s="239">
        <f>Administrative!BG35</f>
        <v>0</v>
      </c>
      <c r="BH224" s="239">
        <f>Administrative!BH35</f>
        <v>0</v>
      </c>
      <c r="BI224" s="239">
        <f>Administrative!BI35</f>
        <v>0</v>
      </c>
      <c r="BJ224" s="239">
        <f>Administrative!BJ35</f>
        <v>0</v>
      </c>
      <c r="BK224" s="239">
        <f>Administrative!BK35</f>
        <v>0</v>
      </c>
      <c r="BL224" s="239">
        <f>Administrative!BL35</f>
        <v>0</v>
      </c>
      <c r="BM224" s="239">
        <f>Administrative!BM35</f>
        <v>0</v>
      </c>
      <c r="BN224" s="239">
        <f>Administrative!BN35</f>
        <v>0</v>
      </c>
      <c r="BO224" s="239">
        <f>Administrative!BO35</f>
        <v>0</v>
      </c>
      <c r="BP224" s="239">
        <f>Administrative!BP35</f>
        <v>0</v>
      </c>
      <c r="BQ224" s="239">
        <f>Administrative!BQ35</f>
        <v>0</v>
      </c>
      <c r="BR224" s="239">
        <f>Administrative!BR35</f>
        <v>0</v>
      </c>
      <c r="BS224" s="239">
        <f>Administrative!BS35</f>
        <v>0</v>
      </c>
      <c r="BT224" s="239">
        <f>Administrative!BT35</f>
        <v>0</v>
      </c>
      <c r="BU224" s="239">
        <f>Administrative!BU35</f>
        <v>0</v>
      </c>
      <c r="BV224" s="239">
        <f>Administrative!BV35</f>
        <v>0</v>
      </c>
      <c r="BW224" s="239">
        <f>Administrative!BW35</f>
        <v>0</v>
      </c>
      <c r="BX224" s="239">
        <f>Administrative!BX35</f>
        <v>0</v>
      </c>
      <c r="BY224" s="239">
        <f>Administrative!BY35</f>
        <v>0</v>
      </c>
      <c r="BZ224" s="239">
        <f>Administrative!BZ35</f>
        <v>0</v>
      </c>
      <c r="CA224" s="239">
        <f>Administrative!CA35</f>
        <v>0</v>
      </c>
      <c r="CB224" s="239">
        <f>Administrative!CB35</f>
        <v>0</v>
      </c>
      <c r="CC224" s="239">
        <f>Administrative!CC35</f>
        <v>0</v>
      </c>
      <c r="CD224" s="239">
        <f>Administrative!CD35</f>
        <v>0</v>
      </c>
      <c r="CE224" s="239">
        <f>Administrative!CE35</f>
        <v>0</v>
      </c>
      <c r="CF224" s="239">
        <f>Administrative!CF35</f>
        <v>0</v>
      </c>
      <c r="CG224" s="239">
        <f>Administrative!CG35</f>
        <v>0</v>
      </c>
      <c r="CH224" s="239">
        <f>Administrative!CH35</f>
        <v>0</v>
      </c>
      <c r="CI224" s="239">
        <f>Administrative!CI35</f>
        <v>0</v>
      </c>
      <c r="CJ224" s="239">
        <f>Administrative!CJ35</f>
        <v>0</v>
      </c>
      <c r="CK224" s="239">
        <f>Administrative!CK35</f>
        <v>0</v>
      </c>
      <c r="CL224" s="239">
        <f>Administrative!CL35</f>
        <v>0</v>
      </c>
      <c r="CM224" s="239">
        <f>Administrative!CM35</f>
        <v>0</v>
      </c>
    </row>
    <row r="225" spans="2:91" s="84" customFormat="1" hidden="1" x14ac:dyDescent="0.2">
      <c r="B225" s="241">
        <f>Inputs!DQ33</f>
        <v>0</v>
      </c>
      <c r="C225" s="240" t="str">
        <f>Inputs!$J$16</f>
        <v>EUR</v>
      </c>
      <c r="D225" s="240" t="s">
        <v>19</v>
      </c>
      <c r="E225" s="85">
        <f t="shared" si="176"/>
        <v>0</v>
      </c>
      <c r="F225" s="85">
        <f t="shared" si="176"/>
        <v>0</v>
      </c>
      <c r="G225" s="85">
        <f t="shared" si="176"/>
        <v>0</v>
      </c>
      <c r="H225" s="85">
        <f t="shared" si="176"/>
        <v>0</v>
      </c>
      <c r="I225" s="85">
        <f t="shared" si="176"/>
        <v>0</v>
      </c>
      <c r="J225" s="85"/>
      <c r="K225" s="85">
        <f t="shared" si="177"/>
        <v>0</v>
      </c>
      <c r="L225" s="85">
        <f t="shared" si="177"/>
        <v>0</v>
      </c>
      <c r="M225" s="85">
        <f t="shared" si="177"/>
        <v>0</v>
      </c>
      <c r="N225" s="85">
        <f t="shared" si="177"/>
        <v>0</v>
      </c>
      <c r="O225" s="85">
        <f t="shared" si="177"/>
        <v>0</v>
      </c>
      <c r="P225" s="85">
        <f t="shared" si="177"/>
        <v>0</v>
      </c>
      <c r="Q225" s="85">
        <f t="shared" si="177"/>
        <v>0</v>
      </c>
      <c r="R225" s="85">
        <f t="shared" si="177"/>
        <v>0</v>
      </c>
      <c r="S225" s="85">
        <f t="shared" si="177"/>
        <v>0</v>
      </c>
      <c r="T225" s="85">
        <f t="shared" si="177"/>
        <v>0</v>
      </c>
      <c r="U225" s="85">
        <f t="shared" si="178"/>
        <v>0</v>
      </c>
      <c r="V225" s="85">
        <f t="shared" si="178"/>
        <v>0</v>
      </c>
      <c r="W225" s="85">
        <f t="shared" si="178"/>
        <v>0</v>
      </c>
      <c r="X225" s="85">
        <f t="shared" si="178"/>
        <v>0</v>
      </c>
      <c r="Y225" s="85">
        <f t="shared" si="178"/>
        <v>0</v>
      </c>
      <c r="Z225" s="85">
        <f t="shared" si="178"/>
        <v>0</v>
      </c>
      <c r="AA225" s="85">
        <f t="shared" si="178"/>
        <v>0</v>
      </c>
      <c r="AB225" s="85">
        <f t="shared" si="178"/>
        <v>0</v>
      </c>
      <c r="AC225" s="85">
        <f t="shared" si="178"/>
        <v>0</v>
      </c>
      <c r="AD225" s="85">
        <f t="shared" si="178"/>
        <v>0</v>
      </c>
      <c r="AE225" s="85"/>
      <c r="AF225" s="239">
        <f>Administrative!AF36</f>
        <v>0</v>
      </c>
      <c r="AG225" s="239">
        <f>Administrative!AG36</f>
        <v>0</v>
      </c>
      <c r="AH225" s="239">
        <f>Administrative!AH36</f>
        <v>0</v>
      </c>
      <c r="AI225" s="239">
        <f>Administrative!AI36</f>
        <v>0</v>
      </c>
      <c r="AJ225" s="239">
        <f>Administrative!AJ36</f>
        <v>0</v>
      </c>
      <c r="AK225" s="239">
        <f>Administrative!AK36</f>
        <v>0</v>
      </c>
      <c r="AL225" s="239">
        <f>Administrative!AL36</f>
        <v>0</v>
      </c>
      <c r="AM225" s="239">
        <f>Administrative!AM36</f>
        <v>0</v>
      </c>
      <c r="AN225" s="239">
        <f>Administrative!AN36</f>
        <v>0</v>
      </c>
      <c r="AO225" s="239">
        <f>Administrative!AO36</f>
        <v>0</v>
      </c>
      <c r="AP225" s="239">
        <f>Administrative!AP36</f>
        <v>0</v>
      </c>
      <c r="AQ225" s="239">
        <f>Administrative!AQ36</f>
        <v>0</v>
      </c>
      <c r="AR225" s="239">
        <f>Administrative!AR36</f>
        <v>0</v>
      </c>
      <c r="AS225" s="239">
        <f>Administrative!AS36</f>
        <v>0</v>
      </c>
      <c r="AT225" s="239">
        <f>Administrative!AT36</f>
        <v>0</v>
      </c>
      <c r="AU225" s="239">
        <f>Administrative!AU36</f>
        <v>0</v>
      </c>
      <c r="AV225" s="239">
        <f>Administrative!AV36</f>
        <v>0</v>
      </c>
      <c r="AW225" s="239">
        <f>Administrative!AW36</f>
        <v>0</v>
      </c>
      <c r="AX225" s="239">
        <f>Administrative!AX36</f>
        <v>0</v>
      </c>
      <c r="AY225" s="239">
        <f>Administrative!AY36</f>
        <v>0</v>
      </c>
      <c r="AZ225" s="239">
        <f>Administrative!AZ36</f>
        <v>0</v>
      </c>
      <c r="BA225" s="239">
        <f>Administrative!BA36</f>
        <v>0</v>
      </c>
      <c r="BB225" s="239">
        <f>Administrative!BB36</f>
        <v>0</v>
      </c>
      <c r="BC225" s="239">
        <f>Administrative!BC36</f>
        <v>0</v>
      </c>
      <c r="BD225" s="239">
        <f>Administrative!BD36</f>
        <v>0</v>
      </c>
      <c r="BE225" s="239">
        <f>Administrative!BE36</f>
        <v>0</v>
      </c>
      <c r="BF225" s="239">
        <f>Administrative!BF36</f>
        <v>0</v>
      </c>
      <c r="BG225" s="239">
        <f>Administrative!BG36</f>
        <v>0</v>
      </c>
      <c r="BH225" s="239">
        <f>Administrative!BH36</f>
        <v>0</v>
      </c>
      <c r="BI225" s="239">
        <f>Administrative!BI36</f>
        <v>0</v>
      </c>
      <c r="BJ225" s="239">
        <f>Administrative!BJ36</f>
        <v>0</v>
      </c>
      <c r="BK225" s="239">
        <f>Administrative!BK36</f>
        <v>0</v>
      </c>
      <c r="BL225" s="239">
        <f>Administrative!BL36</f>
        <v>0</v>
      </c>
      <c r="BM225" s="239">
        <f>Administrative!BM36</f>
        <v>0</v>
      </c>
      <c r="BN225" s="239">
        <f>Administrative!BN36</f>
        <v>0</v>
      </c>
      <c r="BO225" s="239">
        <f>Administrative!BO36</f>
        <v>0</v>
      </c>
      <c r="BP225" s="239">
        <f>Administrative!BP36</f>
        <v>0</v>
      </c>
      <c r="BQ225" s="239">
        <f>Administrative!BQ36</f>
        <v>0</v>
      </c>
      <c r="BR225" s="239">
        <f>Administrative!BR36</f>
        <v>0</v>
      </c>
      <c r="BS225" s="239">
        <f>Administrative!BS36</f>
        <v>0</v>
      </c>
      <c r="BT225" s="239">
        <f>Administrative!BT36</f>
        <v>0</v>
      </c>
      <c r="BU225" s="239">
        <f>Administrative!BU36</f>
        <v>0</v>
      </c>
      <c r="BV225" s="239">
        <f>Administrative!BV36</f>
        <v>0</v>
      </c>
      <c r="BW225" s="239">
        <f>Administrative!BW36</f>
        <v>0</v>
      </c>
      <c r="BX225" s="239">
        <f>Administrative!BX36</f>
        <v>0</v>
      </c>
      <c r="BY225" s="239">
        <f>Administrative!BY36</f>
        <v>0</v>
      </c>
      <c r="BZ225" s="239">
        <f>Administrative!BZ36</f>
        <v>0</v>
      </c>
      <c r="CA225" s="239">
        <f>Administrative!CA36</f>
        <v>0</v>
      </c>
      <c r="CB225" s="239">
        <f>Administrative!CB36</f>
        <v>0</v>
      </c>
      <c r="CC225" s="239">
        <f>Administrative!CC36</f>
        <v>0</v>
      </c>
      <c r="CD225" s="239">
        <f>Administrative!CD36</f>
        <v>0</v>
      </c>
      <c r="CE225" s="239">
        <f>Administrative!CE36</f>
        <v>0</v>
      </c>
      <c r="CF225" s="239">
        <f>Administrative!CF36</f>
        <v>0</v>
      </c>
      <c r="CG225" s="239">
        <f>Administrative!CG36</f>
        <v>0</v>
      </c>
      <c r="CH225" s="239">
        <f>Administrative!CH36</f>
        <v>0</v>
      </c>
      <c r="CI225" s="239">
        <f>Administrative!CI36</f>
        <v>0</v>
      </c>
      <c r="CJ225" s="239">
        <f>Administrative!CJ36</f>
        <v>0</v>
      </c>
      <c r="CK225" s="239">
        <f>Administrative!CK36</f>
        <v>0</v>
      </c>
      <c r="CL225" s="239">
        <f>Administrative!CL36</f>
        <v>0</v>
      </c>
      <c r="CM225" s="239">
        <f>Administrative!CM36</f>
        <v>0</v>
      </c>
    </row>
    <row r="226" spans="2:91" x14ac:dyDescent="0.2">
      <c r="B226" s="196" t="s">
        <v>360</v>
      </c>
      <c r="C226" s="19" t="str">
        <f>Inputs!$J$16</f>
        <v>EUR</v>
      </c>
      <c r="D226" s="19" t="s">
        <v>19</v>
      </c>
      <c r="E226" s="27">
        <f t="shared" ca="1" si="176"/>
        <v>0</v>
      </c>
      <c r="F226" s="27">
        <f t="shared" ca="1" si="176"/>
        <v>0</v>
      </c>
      <c r="G226" s="27">
        <f t="shared" ca="1" si="176"/>
        <v>0</v>
      </c>
      <c r="H226" s="27">
        <f t="shared" ca="1" si="176"/>
        <v>0</v>
      </c>
      <c r="I226" s="27">
        <f t="shared" ca="1" si="176"/>
        <v>0</v>
      </c>
      <c r="J226" s="27"/>
      <c r="K226" s="27">
        <f t="shared" si="177"/>
        <v>0</v>
      </c>
      <c r="L226" s="27">
        <f t="shared" si="177"/>
        <v>0</v>
      </c>
      <c r="M226" s="27">
        <f t="shared" ca="1" si="177"/>
        <v>0</v>
      </c>
      <c r="N226" s="27">
        <f t="shared" ca="1" si="177"/>
        <v>0</v>
      </c>
      <c r="O226" s="27">
        <f t="shared" ca="1" si="177"/>
        <v>0</v>
      </c>
      <c r="P226" s="27">
        <f t="shared" ca="1" si="177"/>
        <v>0</v>
      </c>
      <c r="Q226" s="27">
        <f t="shared" ca="1" si="177"/>
        <v>0</v>
      </c>
      <c r="R226" s="27">
        <f t="shared" ca="1" si="177"/>
        <v>0</v>
      </c>
      <c r="S226" s="27">
        <f t="shared" ca="1" si="177"/>
        <v>0</v>
      </c>
      <c r="T226" s="27">
        <f t="shared" ca="1" si="177"/>
        <v>0</v>
      </c>
      <c r="U226" s="27">
        <f t="shared" ca="1" si="178"/>
        <v>0</v>
      </c>
      <c r="V226" s="27">
        <f t="shared" ca="1" si="178"/>
        <v>0</v>
      </c>
      <c r="W226" s="27">
        <f t="shared" ca="1" si="178"/>
        <v>0</v>
      </c>
      <c r="X226" s="27">
        <f t="shared" ca="1" si="178"/>
        <v>0</v>
      </c>
      <c r="Y226" s="27">
        <f t="shared" ca="1" si="178"/>
        <v>0</v>
      </c>
      <c r="Z226" s="27">
        <f t="shared" ca="1" si="178"/>
        <v>0</v>
      </c>
      <c r="AA226" s="27">
        <f t="shared" ca="1" si="178"/>
        <v>0</v>
      </c>
      <c r="AB226" s="27">
        <f t="shared" ca="1" si="178"/>
        <v>0</v>
      </c>
      <c r="AC226" s="27">
        <f t="shared" ca="1" si="178"/>
        <v>0</v>
      </c>
      <c r="AD226" s="27">
        <f t="shared" ca="1" si="178"/>
        <v>0</v>
      </c>
      <c r="AE226" s="27"/>
      <c r="AF226" s="26">
        <f>-Taxes!AF64</f>
        <v>0</v>
      </c>
      <c r="AG226" s="26">
        <f>-Taxes!AG64</f>
        <v>0</v>
      </c>
      <c r="AH226" s="26">
        <f>-Taxes!AH64</f>
        <v>0</v>
      </c>
      <c r="AI226" s="26">
        <f>-Taxes!AI64</f>
        <v>0</v>
      </c>
      <c r="AJ226" s="26">
        <f>-Taxes!AJ64</f>
        <v>0</v>
      </c>
      <c r="AK226" s="26">
        <f>-Taxes!AK64</f>
        <v>0</v>
      </c>
      <c r="AL226" s="26">
        <f>-Taxes!AL64</f>
        <v>0</v>
      </c>
      <c r="AM226" s="26">
        <f>-Taxes!AM64</f>
        <v>0</v>
      </c>
      <c r="AN226" s="26">
        <f ca="1">-Taxes!AN64</f>
        <v>0</v>
      </c>
      <c r="AO226" s="26">
        <f ca="1">-Taxes!AO64</f>
        <v>0</v>
      </c>
      <c r="AP226" s="26">
        <f ca="1">-Taxes!AP64</f>
        <v>0</v>
      </c>
      <c r="AQ226" s="26">
        <f ca="1">-Taxes!AQ64</f>
        <v>0</v>
      </c>
      <c r="AR226" s="26">
        <f ca="1">-Taxes!AR64</f>
        <v>0</v>
      </c>
      <c r="AS226" s="26">
        <f ca="1">-Taxes!AS64</f>
        <v>0</v>
      </c>
      <c r="AT226" s="26">
        <f ca="1">-Taxes!AT64</f>
        <v>0</v>
      </c>
      <c r="AU226" s="26">
        <f ca="1">-Taxes!AU64</f>
        <v>0</v>
      </c>
      <c r="AV226" s="26">
        <f ca="1">-Taxes!AV64</f>
        <v>0</v>
      </c>
      <c r="AW226" s="26">
        <f ca="1">-Taxes!AW64</f>
        <v>0</v>
      </c>
      <c r="AX226" s="26">
        <f ca="1">-Taxes!AX64</f>
        <v>0</v>
      </c>
      <c r="AY226" s="26">
        <f ca="1">-Taxes!AY64</f>
        <v>0</v>
      </c>
      <c r="AZ226" s="26">
        <f ca="1">-Taxes!AZ64</f>
        <v>0</v>
      </c>
      <c r="BA226" s="26">
        <f ca="1">-Taxes!BA64</f>
        <v>0</v>
      </c>
      <c r="BB226" s="26">
        <f ca="1">-Taxes!BB64</f>
        <v>0</v>
      </c>
      <c r="BC226" s="26">
        <f ca="1">-Taxes!BC64</f>
        <v>0</v>
      </c>
      <c r="BD226" s="26">
        <f ca="1">-Taxes!BD64</f>
        <v>0</v>
      </c>
      <c r="BE226" s="26">
        <f ca="1">-Taxes!BE64</f>
        <v>0</v>
      </c>
      <c r="BF226" s="26">
        <f ca="1">-Taxes!BF64</f>
        <v>0</v>
      </c>
      <c r="BG226" s="26">
        <f ca="1">-Taxes!BG64</f>
        <v>0</v>
      </c>
      <c r="BH226" s="26">
        <f ca="1">-Taxes!BH64</f>
        <v>0</v>
      </c>
      <c r="BI226" s="26">
        <f ca="1">-Taxes!BI64</f>
        <v>0</v>
      </c>
      <c r="BJ226" s="26">
        <f ca="1">-Taxes!BJ64</f>
        <v>0</v>
      </c>
      <c r="BK226" s="26">
        <f ca="1">-Taxes!BK64</f>
        <v>0</v>
      </c>
      <c r="BL226" s="26">
        <f ca="1">-Taxes!BL64</f>
        <v>0</v>
      </c>
      <c r="BM226" s="26">
        <f ca="1">-Taxes!BM64</f>
        <v>0</v>
      </c>
      <c r="BN226" s="26">
        <f ca="1">-Taxes!BN64</f>
        <v>0</v>
      </c>
      <c r="BO226" s="26">
        <f ca="1">-Taxes!BO64</f>
        <v>0</v>
      </c>
      <c r="BP226" s="26">
        <f ca="1">-Taxes!BP64</f>
        <v>0</v>
      </c>
      <c r="BQ226" s="26">
        <f ca="1">-Taxes!BQ64</f>
        <v>0</v>
      </c>
      <c r="BR226" s="26">
        <f ca="1">-Taxes!BR64</f>
        <v>0</v>
      </c>
      <c r="BS226" s="26">
        <f ca="1">-Taxes!BS64</f>
        <v>0</v>
      </c>
      <c r="BT226" s="26">
        <f ca="1">-Taxes!BT64</f>
        <v>0</v>
      </c>
      <c r="BU226" s="26">
        <f ca="1">-Taxes!BU64</f>
        <v>0</v>
      </c>
      <c r="BV226" s="26">
        <f ca="1">-Taxes!BV64</f>
        <v>0</v>
      </c>
      <c r="BW226" s="26">
        <f ca="1">-Taxes!BW64</f>
        <v>0</v>
      </c>
      <c r="BX226" s="26">
        <f ca="1">-Taxes!BX64</f>
        <v>0</v>
      </c>
      <c r="BY226" s="26">
        <f ca="1">-Taxes!BY64</f>
        <v>0</v>
      </c>
      <c r="BZ226" s="26">
        <f ca="1">-Taxes!BZ64</f>
        <v>0</v>
      </c>
      <c r="CA226" s="26">
        <f ca="1">-Taxes!CA64</f>
        <v>0</v>
      </c>
      <c r="CB226" s="26">
        <f ca="1">-Taxes!CB64</f>
        <v>0</v>
      </c>
      <c r="CC226" s="26">
        <f ca="1">-Taxes!CC64</f>
        <v>0</v>
      </c>
      <c r="CD226" s="26">
        <f ca="1">-Taxes!CD64</f>
        <v>0</v>
      </c>
      <c r="CE226" s="26">
        <f ca="1">-Taxes!CE64</f>
        <v>0</v>
      </c>
      <c r="CF226" s="26">
        <f ca="1">-Taxes!CF64</f>
        <v>0</v>
      </c>
      <c r="CG226" s="26">
        <f ca="1">-Taxes!CG64</f>
        <v>0</v>
      </c>
      <c r="CH226" s="26">
        <f ca="1">-Taxes!CH64</f>
        <v>0</v>
      </c>
      <c r="CI226" s="26">
        <f ca="1">-Taxes!CI64</f>
        <v>0</v>
      </c>
      <c r="CJ226" s="26">
        <f ca="1">-Taxes!CJ64</f>
        <v>0</v>
      </c>
      <c r="CK226" s="26">
        <f ca="1">-Taxes!CK64</f>
        <v>0</v>
      </c>
      <c r="CL226" s="26">
        <f ca="1">-Taxes!CL64</f>
        <v>0</v>
      </c>
      <c r="CM226" s="26">
        <f ca="1">-Taxes!CM64</f>
        <v>0</v>
      </c>
    </row>
    <row r="227" spans="2:91" x14ac:dyDescent="0.2">
      <c r="B227" s="196" t="s">
        <v>359</v>
      </c>
      <c r="C227" s="19" t="str">
        <f>Inputs!$J$16</f>
        <v>EUR</v>
      </c>
      <c r="D227" s="19" t="s">
        <v>19</v>
      </c>
      <c r="E227" s="27">
        <f t="shared" ca="1" si="176"/>
        <v>-33653.931965497322</v>
      </c>
      <c r="F227" s="27">
        <f t="shared" ca="1" si="176"/>
        <v>-97638.744959384072</v>
      </c>
      <c r="G227" s="27">
        <f t="shared" ca="1" si="176"/>
        <v>-101685.5998736219</v>
      </c>
      <c r="H227" s="27">
        <f t="shared" ca="1" si="176"/>
        <v>-105438.65042541</v>
      </c>
      <c r="I227" s="27">
        <f t="shared" ca="1" si="176"/>
        <v>-109334.18250747891</v>
      </c>
      <c r="J227" s="27"/>
      <c r="K227" s="27">
        <f t="shared" ca="1" si="177"/>
        <v>0</v>
      </c>
      <c r="L227" s="27">
        <f t="shared" ca="1" si="177"/>
        <v>0</v>
      </c>
      <c r="M227" s="27">
        <f t="shared" ca="1" si="177"/>
        <v>-8094.1309846586228</v>
      </c>
      <c r="N227" s="27">
        <f t="shared" ca="1" si="177"/>
        <v>-25559.800980838703</v>
      </c>
      <c r="O227" s="27">
        <f t="shared" ca="1" si="177"/>
        <v>-24916.790717875941</v>
      </c>
      <c r="P227" s="27">
        <f t="shared" ca="1" si="177"/>
        <v>-19583.359137545875</v>
      </c>
      <c r="Q227" s="27">
        <f t="shared" ca="1" si="177"/>
        <v>-26363.121998762294</v>
      </c>
      <c r="R227" s="27">
        <f t="shared" ca="1" si="177"/>
        <v>-26775.47310519997</v>
      </c>
      <c r="S227" s="27">
        <f t="shared" ca="1" si="177"/>
        <v>-26036.664257565812</v>
      </c>
      <c r="T227" s="27">
        <f t="shared" ca="1" si="177"/>
        <v>-20461.235243961877</v>
      </c>
      <c r="U227" s="27">
        <f t="shared" ca="1" si="178"/>
        <v>-27415.913881915512</v>
      </c>
      <c r="V227" s="27">
        <f t="shared" ca="1" si="178"/>
        <v>-27771.786490178711</v>
      </c>
      <c r="W227" s="27">
        <f t="shared" ca="1" si="178"/>
        <v>-26983.002237369361</v>
      </c>
      <c r="X227" s="27">
        <f t="shared" ca="1" si="178"/>
        <v>-21255.947788411489</v>
      </c>
      <c r="Y227" s="27">
        <f t="shared" ca="1" si="178"/>
        <v>-28416.898698832996</v>
      </c>
      <c r="Z227" s="27">
        <f t="shared" ca="1" si="178"/>
        <v>-28782.80170079615</v>
      </c>
      <c r="AA227" s="27">
        <f t="shared" ca="1" si="178"/>
        <v>-27964.784893109689</v>
      </c>
      <c r="AB227" s="27">
        <f t="shared" ca="1" si="178"/>
        <v>-22082.229399939763</v>
      </c>
      <c r="AC227" s="27">
        <f t="shared" ca="1" si="178"/>
        <v>-29455.516916497891</v>
      </c>
      <c r="AD227" s="27">
        <f t="shared" ca="1" si="178"/>
        <v>-29831.65129793157</v>
      </c>
      <c r="AE227" s="27"/>
      <c r="AF227" s="26">
        <f t="shared" ref="AF227:BK227" ca="1" si="179">SUM(AF228:AF252)</f>
        <v>0</v>
      </c>
      <c r="AG227" s="26">
        <f t="shared" ca="1" si="179"/>
        <v>0</v>
      </c>
      <c r="AH227" s="26">
        <f t="shared" ca="1" si="179"/>
        <v>0</v>
      </c>
      <c r="AI227" s="26">
        <f t="shared" ca="1" si="179"/>
        <v>0</v>
      </c>
      <c r="AJ227" s="26">
        <f t="shared" ca="1" si="179"/>
        <v>0</v>
      </c>
      <c r="AK227" s="26">
        <f t="shared" ca="1" si="179"/>
        <v>0</v>
      </c>
      <c r="AL227" s="26">
        <f t="shared" ca="1" si="179"/>
        <v>0</v>
      </c>
      <c r="AM227" s="26">
        <f t="shared" ca="1" si="179"/>
        <v>0</v>
      </c>
      <c r="AN227" s="26">
        <f t="shared" ca="1" si="179"/>
        <v>-8094.1309846586228</v>
      </c>
      <c r="AO227" s="26">
        <f t="shared" ca="1" si="179"/>
        <v>-8129.3288535561487</v>
      </c>
      <c r="AP227" s="26">
        <f t="shared" ca="1" si="179"/>
        <v>-8694.9718160401062</v>
      </c>
      <c r="AQ227" s="26">
        <f t="shared" ca="1" si="179"/>
        <v>-8735.5003112424492</v>
      </c>
      <c r="AR227" s="26">
        <f t="shared" ca="1" si="179"/>
        <v>-8132.461835643373</v>
      </c>
      <c r="AS227" s="26">
        <f t="shared" ca="1" si="179"/>
        <v>-8482.9453110314371</v>
      </c>
      <c r="AT227" s="26">
        <f t="shared" ca="1" si="179"/>
        <v>-8301.3835712011332</v>
      </c>
      <c r="AU227" s="26">
        <f t="shared" ca="1" si="179"/>
        <v>-4944.9819337585104</v>
      </c>
      <c r="AV227" s="26">
        <f t="shared" ca="1" si="179"/>
        <v>-8904.0076886460683</v>
      </c>
      <c r="AW227" s="26">
        <f t="shared" ca="1" si="179"/>
        <v>-5734.3695151412949</v>
      </c>
      <c r="AX227" s="26">
        <f t="shared" ca="1" si="179"/>
        <v>-8863.5735085538236</v>
      </c>
      <c r="AY227" s="26">
        <f t="shared" ca="1" si="179"/>
        <v>-9006.6954473719106</v>
      </c>
      <c r="AZ227" s="26">
        <f t="shared" ca="1" si="179"/>
        <v>-8492.8530428365593</v>
      </c>
      <c r="BA227" s="26">
        <f t="shared" ca="1" si="179"/>
        <v>-8519.3959386284478</v>
      </c>
      <c r="BB227" s="26">
        <f t="shared" ca="1" si="179"/>
        <v>-9110.5880401457525</v>
      </c>
      <c r="BC227" s="26">
        <f t="shared" ca="1" si="179"/>
        <v>-9145.4891264257658</v>
      </c>
      <c r="BD227" s="26">
        <f t="shared" ca="1" si="179"/>
        <v>-8504.4182609012532</v>
      </c>
      <c r="BE227" s="26">
        <f t="shared" ca="1" si="179"/>
        <v>-8865.0478229405926</v>
      </c>
      <c r="BF227" s="26">
        <f t="shared" ca="1" si="179"/>
        <v>-8667.1981737239639</v>
      </c>
      <c r="BG227" s="26">
        <f t="shared" ca="1" si="179"/>
        <v>-5184.2401847794363</v>
      </c>
      <c r="BH227" s="26">
        <f t="shared" ca="1" si="179"/>
        <v>-9283.4160498120982</v>
      </c>
      <c r="BI227" s="26">
        <f t="shared" ca="1" si="179"/>
        <v>-5993.5790093703436</v>
      </c>
      <c r="BJ227" s="26">
        <f t="shared" ca="1" si="179"/>
        <v>-9225.5225679882806</v>
      </c>
      <c r="BK227" s="26">
        <f t="shared" ca="1" si="179"/>
        <v>-9367.1969593477043</v>
      </c>
      <c r="BL227" s="26">
        <f t="shared" ref="BL227:CM227" ca="1" si="180">SUM(BL228:BL252)</f>
        <v>-8823.1943545795275</v>
      </c>
      <c r="BM227" s="26">
        <f t="shared" ca="1" si="180"/>
        <v>-8839.9154767778746</v>
      </c>
      <c r="BN227" s="26">
        <f t="shared" ca="1" si="180"/>
        <v>-9451.7554006334685</v>
      </c>
      <c r="BO227" s="26">
        <f t="shared" ca="1" si="180"/>
        <v>-9480.1156127673676</v>
      </c>
      <c r="BP227" s="26">
        <f t="shared" ca="1" si="180"/>
        <v>-8812.8414222741703</v>
      </c>
      <c r="BQ227" s="26">
        <f t="shared" ca="1" si="180"/>
        <v>-9188.0783084866598</v>
      </c>
      <c r="BR227" s="26">
        <f t="shared" ca="1" si="180"/>
        <v>-8982.0825066085308</v>
      </c>
      <c r="BS227" s="26">
        <f t="shared" ca="1" si="180"/>
        <v>-5399.1776118366752</v>
      </c>
      <c r="BT227" s="26">
        <f t="shared" ca="1" si="180"/>
        <v>-9623.2346270969447</v>
      </c>
      <c r="BU227" s="26">
        <f t="shared" ca="1" si="180"/>
        <v>-6233.5355494778714</v>
      </c>
      <c r="BV227" s="26">
        <f t="shared" ca="1" si="180"/>
        <v>-9562.8103614290812</v>
      </c>
      <c r="BW227" s="26">
        <f t="shared" ca="1" si="180"/>
        <v>-9710.1704691196628</v>
      </c>
      <c r="BX227" s="26">
        <f t="shared" ca="1" si="180"/>
        <v>-9143.9178682842503</v>
      </c>
      <c r="BY227" s="26">
        <f t="shared" ca="1" si="180"/>
        <v>-9157.5451467989114</v>
      </c>
      <c r="BZ227" s="26">
        <f t="shared" ca="1" si="180"/>
        <v>-9797.9139580523806</v>
      </c>
      <c r="CA227" s="26">
        <f t="shared" ca="1" si="180"/>
        <v>-9827.3425959448577</v>
      </c>
      <c r="CB227" s="26">
        <f t="shared" ca="1" si="180"/>
        <v>-9132.7954376744783</v>
      </c>
      <c r="CC227" s="26">
        <f t="shared" ca="1" si="180"/>
        <v>-9523.2326909630556</v>
      </c>
      <c r="CD227" s="26">
        <f t="shared" ca="1" si="180"/>
        <v>-9308.7567644721548</v>
      </c>
      <c r="CE227" s="26">
        <f t="shared" ca="1" si="180"/>
        <v>-5623.1095652902495</v>
      </c>
      <c r="CF227" s="26">
        <f t="shared" ca="1" si="180"/>
        <v>-9975.8548094038833</v>
      </c>
      <c r="CG227" s="26">
        <f t="shared" ca="1" si="180"/>
        <v>-6483.2650252456287</v>
      </c>
      <c r="CH227" s="26">
        <f t="shared" ca="1" si="180"/>
        <v>-9912.7924599159924</v>
      </c>
      <c r="CI227" s="26">
        <f t="shared" ca="1" si="180"/>
        <v>-10066.067828180807</v>
      </c>
      <c r="CJ227" s="26">
        <f t="shared" ca="1" si="180"/>
        <v>-9476.6566284010914</v>
      </c>
      <c r="CK227" s="26">
        <f t="shared" ca="1" si="180"/>
        <v>-9486.873201719025</v>
      </c>
      <c r="CL227" s="26">
        <f t="shared" ca="1" si="180"/>
        <v>-10157.119808115396</v>
      </c>
      <c r="CM227" s="26">
        <f t="shared" ca="1" si="180"/>
        <v>-10187.658288097151</v>
      </c>
    </row>
    <row r="228" spans="2:91" s="95" customFormat="1" hidden="1" x14ac:dyDescent="0.2">
      <c r="B228" s="238" t="str">
        <f>Administrative!B12</f>
        <v>Utility</v>
      </c>
      <c r="C228" s="19" t="str">
        <f>Inputs!$J$16</f>
        <v>EUR</v>
      </c>
      <c r="D228" s="19" t="s">
        <v>19</v>
      </c>
      <c r="E228" s="224">
        <f t="shared" ca="1" si="176"/>
        <v>-12483.634566466813</v>
      </c>
      <c r="F228" s="224">
        <f t="shared" ca="1" si="176"/>
        <v>-32125.158665595452</v>
      </c>
      <c r="G228" s="224">
        <f t="shared" ca="1" si="176"/>
        <v>-33244.521979103854</v>
      </c>
      <c r="H228" s="224">
        <f t="shared" ca="1" si="176"/>
        <v>-34255.685927230414</v>
      </c>
      <c r="I228" s="224">
        <f t="shared" ca="1" si="176"/>
        <v>-35297.605394435668</v>
      </c>
      <c r="J228" s="224"/>
      <c r="K228" s="224">
        <f t="shared" ca="1" si="177"/>
        <v>0</v>
      </c>
      <c r="L228" s="224">
        <f t="shared" ca="1" si="177"/>
        <v>0</v>
      </c>
      <c r="M228" s="224">
        <f t="shared" ca="1" si="177"/>
        <v>-3101.4705496182542</v>
      </c>
      <c r="N228" s="224">
        <f t="shared" ca="1" si="177"/>
        <v>-9382.1640168485592</v>
      </c>
      <c r="O228" s="224">
        <f t="shared" ca="1" si="177"/>
        <v>-9484.1497757915222</v>
      </c>
      <c r="P228" s="224">
        <f t="shared" ca="1" si="177"/>
        <v>-3193.0908007410512</v>
      </c>
      <c r="Q228" s="224">
        <f t="shared" ca="1" si="177"/>
        <v>-9675.4205058194566</v>
      </c>
      <c r="R228" s="224">
        <f t="shared" ca="1" si="177"/>
        <v>-9772.4975832434211</v>
      </c>
      <c r="S228" s="224">
        <f t="shared" ca="1" si="177"/>
        <v>-9854.143322494514</v>
      </c>
      <c r="T228" s="224">
        <f t="shared" ca="1" si="177"/>
        <v>-3309.4045614578313</v>
      </c>
      <c r="U228" s="224">
        <f t="shared" ca="1" si="178"/>
        <v>-10002.88238346789</v>
      </c>
      <c r="V228" s="224">
        <f t="shared" ca="1" si="178"/>
        <v>-10078.091711683624</v>
      </c>
      <c r="W228" s="224">
        <f t="shared" ca="1" si="178"/>
        <v>-10153.866521211028</v>
      </c>
      <c r="X228" s="224">
        <f t="shared" ca="1" si="178"/>
        <v>-3410.0632680084955</v>
      </c>
      <c r="Y228" s="224">
        <f t="shared" ca="1" si="178"/>
        <v>-10307.129623054323</v>
      </c>
      <c r="Z228" s="224">
        <f t="shared" ca="1" si="178"/>
        <v>-10384.626514956562</v>
      </c>
      <c r="AA228" s="224">
        <f t="shared" ca="1" si="178"/>
        <v>-10462.706087825678</v>
      </c>
      <c r="AB228" s="224">
        <f t="shared" ca="1" si="178"/>
        <v>-3513.783605440573</v>
      </c>
      <c r="AC228" s="224">
        <f t="shared" ca="1" si="178"/>
        <v>-10620.630833571071</v>
      </c>
      <c r="AD228" s="224">
        <f t="shared" ca="1" si="178"/>
        <v>-10700.484867598341</v>
      </c>
      <c r="AE228" s="224"/>
      <c r="AF228" s="237">
        <f ca="1">-OFFSET(AF201,0,VLOOKUP(Suppliers!$B228,Settings!$H:$Q,10,0))*(1+Inputs!$IU$26)</f>
        <v>0</v>
      </c>
      <c r="AG228" s="237">
        <f ca="1">-OFFSET(AG201,0,VLOOKUP(Suppliers!$B228,Settings!$H:$Q,10,0))*(1+Inputs!$IU$26)</f>
        <v>0</v>
      </c>
      <c r="AH228" s="237">
        <f ca="1">-OFFSET(AH201,0,VLOOKUP(Suppliers!$B228,Settings!$H:$Q,10,0))*(1+Inputs!$IU$26)</f>
        <v>0</v>
      </c>
      <c r="AI228" s="237">
        <f ca="1">-OFFSET(AI201,0,VLOOKUP(Suppliers!$B228,Settings!$H:$Q,10,0))*(1+Inputs!$IU$26)</f>
        <v>0</v>
      </c>
      <c r="AJ228" s="237">
        <f ca="1">-OFFSET(AJ201,0,VLOOKUP(Suppliers!$B228,Settings!$H:$Q,10,0))*(1+Inputs!$IU$26)</f>
        <v>0</v>
      </c>
      <c r="AK228" s="237">
        <f ca="1">-OFFSET(AK201,0,VLOOKUP(Suppliers!$B228,Settings!$H:$Q,10,0))*(1+Inputs!$IU$26)</f>
        <v>0</v>
      </c>
      <c r="AL228" s="237">
        <f ca="1">-OFFSET(AL201,0,VLOOKUP(Suppliers!$B228,Settings!$H:$Q,10,0))*(1+Inputs!$IU$26)</f>
        <v>0</v>
      </c>
      <c r="AM228" s="237">
        <f ca="1">-OFFSET(AM201,0,VLOOKUP(Suppliers!$B228,Settings!$H:$Q,10,0))*(1+Inputs!$IU$26)</f>
        <v>0</v>
      </c>
      <c r="AN228" s="237">
        <f ca="1">-OFFSET(AN201,0,VLOOKUP(Suppliers!$B228,Settings!$H:$Q,10,0))*(1+Inputs!$IU$26)</f>
        <v>-3101.4705496182542</v>
      </c>
      <c r="AO228" s="237">
        <f ca="1">-OFFSET(AO201,0,VLOOKUP(Suppliers!$B228,Settings!$H:$Q,10,0))*(1+Inputs!$IU$26)</f>
        <v>-3114.3933435749968</v>
      </c>
      <c r="AP228" s="237">
        <f ca="1">-OFFSET(AP201,0,VLOOKUP(Suppliers!$B228,Settings!$H:$Q,10,0))*(1+Inputs!$IU$26)</f>
        <v>-3127.3699825065592</v>
      </c>
      <c r="AQ228" s="237">
        <f ca="1">-OFFSET(AQ201,0,VLOOKUP(Suppliers!$B228,Settings!$H:$Q,10,0))*(1+Inputs!$IU$26)</f>
        <v>-3140.4006907670032</v>
      </c>
      <c r="AR228" s="237">
        <f ca="1">-OFFSET(AR201,0,VLOOKUP(Suppliers!$B228,Settings!$H:$Q,10,0))*(1+Inputs!$IU$26)</f>
        <v>-3150.8686930695603</v>
      </c>
      <c r="AS228" s="237">
        <f ca="1">-OFFSET(AS201,0,VLOOKUP(Suppliers!$B228,Settings!$H:$Q,10,0))*(1+Inputs!$IU$26)</f>
        <v>-3161.3715887131257</v>
      </c>
      <c r="AT228" s="237">
        <f ca="1">-OFFSET(AT201,0,VLOOKUP(Suppliers!$B228,Settings!$H:$Q,10,0))*(1+Inputs!$IU$26)</f>
        <v>-3171.9094940088362</v>
      </c>
      <c r="AU228" s="237">
        <f ca="1">-OFFSET(AU201,0,VLOOKUP(Suppliers!$B228,Settings!$H:$Q,10,0))*(1+Inputs!$IU$26)</f>
        <v>0</v>
      </c>
      <c r="AV228" s="237">
        <f ca="1">-OFFSET(AV201,0,VLOOKUP(Suppliers!$B228,Settings!$H:$Q,10,0))*(1+Inputs!$IU$26)</f>
        <v>-3193.0908007410512</v>
      </c>
      <c r="AW228" s="237">
        <f ca="1">-OFFSET(AW201,0,VLOOKUP(Suppliers!$B228,Settings!$H:$Q,10,0))*(1+Inputs!$IU$26)</f>
        <v>0</v>
      </c>
      <c r="AX228" s="237">
        <f ca="1">-OFFSET(AX201,0,VLOOKUP(Suppliers!$B228,Settings!$H:$Q,10,0))*(1+Inputs!$IU$26)</f>
        <v>-3214.413551532667</v>
      </c>
      <c r="AY228" s="237">
        <f ca="1">-OFFSET(AY201,0,VLOOKUP(Suppliers!$B228,Settings!$H:$Q,10,0))*(1+Inputs!$IU$26)</f>
        <v>-3225.1282633711094</v>
      </c>
      <c r="AZ228" s="237">
        <f ca="1">-OFFSET(AZ201,0,VLOOKUP(Suppliers!$B228,Settings!$H:$Q,10,0))*(1+Inputs!$IU$26)</f>
        <v>-3235.8786909156802</v>
      </c>
      <c r="BA228" s="237">
        <f ca="1">-OFFSET(BA201,0,VLOOKUP(Suppliers!$B228,Settings!$H:$Q,10,0))*(1+Inputs!$IU$26)</f>
        <v>-3246.6649532187325</v>
      </c>
      <c r="BB228" s="237">
        <f ca="1">-OFFSET(BB201,0,VLOOKUP(Suppliers!$B228,Settings!$H:$Q,10,0))*(1+Inputs!$IU$26)</f>
        <v>-3257.487169729462</v>
      </c>
      <c r="BC228" s="237">
        <f ca="1">-OFFSET(BC201,0,VLOOKUP(Suppliers!$B228,Settings!$H:$Q,10,0))*(1+Inputs!$IU$26)</f>
        <v>-3268.345460295227</v>
      </c>
      <c r="BD228" s="237">
        <f ca="1">-OFFSET(BD201,0,VLOOKUP(Suppliers!$B228,Settings!$H:$Q,10,0))*(1+Inputs!$IU$26)</f>
        <v>-3276.5163239459648</v>
      </c>
      <c r="BE228" s="237">
        <f ca="1">-OFFSET(BE201,0,VLOOKUP(Suppliers!$B228,Settings!$H:$Q,10,0))*(1+Inputs!$IU$26)</f>
        <v>-3284.7076147558296</v>
      </c>
      <c r="BF228" s="237">
        <f ca="1">-OFFSET(BF201,0,VLOOKUP(Suppliers!$B228,Settings!$H:$Q,10,0))*(1+Inputs!$IU$26)</f>
        <v>-3292.9193837927191</v>
      </c>
      <c r="BG228" s="237">
        <f ca="1">-OFFSET(BG201,0,VLOOKUP(Suppliers!$B228,Settings!$H:$Q,10,0))*(1+Inputs!$IU$26)</f>
        <v>0</v>
      </c>
      <c r="BH228" s="237">
        <f ca="1">-OFFSET(BH201,0,VLOOKUP(Suppliers!$B228,Settings!$H:$Q,10,0))*(1+Inputs!$IU$26)</f>
        <v>-3309.4045614578313</v>
      </c>
      <c r="BI228" s="237">
        <f ca="1">-OFFSET(BI201,0,VLOOKUP(Suppliers!$B228,Settings!$H:$Q,10,0))*(1+Inputs!$IU$26)</f>
        <v>0</v>
      </c>
      <c r="BJ228" s="237">
        <f ca="1">-OFFSET(BJ201,0,VLOOKUP(Suppliers!$B228,Settings!$H:$Q,10,0))*(1+Inputs!$IU$26)</f>
        <v>-3325.9722680436294</v>
      </c>
      <c r="BK228" s="237">
        <f ca="1">-OFFSET(BK201,0,VLOOKUP(Suppliers!$B228,Settings!$H:$Q,10,0))*(1+Inputs!$IU$26)</f>
        <v>-3334.2871987137382</v>
      </c>
      <c r="BL228" s="237">
        <f ca="1">-OFFSET(BL201,0,VLOOKUP(Suppliers!$B228,Settings!$H:$Q,10,0))*(1+Inputs!$IU$26)</f>
        <v>-3342.6229167105225</v>
      </c>
      <c r="BM228" s="237">
        <f ca="1">-OFFSET(BM201,0,VLOOKUP(Suppliers!$B228,Settings!$H:$Q,10,0))*(1+Inputs!$IU$26)</f>
        <v>-3350.9794740022985</v>
      </c>
      <c r="BN228" s="237">
        <f ca="1">-OFFSET(BN201,0,VLOOKUP(Suppliers!$B228,Settings!$H:$Q,10,0))*(1+Inputs!$IU$26)</f>
        <v>-3359.3569226873042</v>
      </c>
      <c r="BO228" s="237">
        <f ca="1">-OFFSET(BO201,0,VLOOKUP(Suppliers!$B228,Settings!$H:$Q,10,0))*(1+Inputs!$IU$26)</f>
        <v>-3367.7553149940222</v>
      </c>
      <c r="BP228" s="237">
        <f ca="1">-OFFSET(BP201,0,VLOOKUP(Suppliers!$B228,Settings!$H:$Q,10,0))*(1+Inputs!$IU$26)</f>
        <v>-3376.1747032815069</v>
      </c>
      <c r="BQ228" s="237">
        <f ca="1">-OFFSET(BQ201,0,VLOOKUP(Suppliers!$B228,Settings!$H:$Q,10,0))*(1+Inputs!$IU$26)</f>
        <v>-3384.6151400397107</v>
      </c>
      <c r="BR228" s="237">
        <f ca="1">-OFFSET(BR201,0,VLOOKUP(Suppliers!$B228,Settings!$H:$Q,10,0))*(1+Inputs!$IU$26)</f>
        <v>-3393.0766778898096</v>
      </c>
      <c r="BS228" s="237">
        <f ca="1">-OFFSET(BS201,0,VLOOKUP(Suppliers!$B228,Settings!$H:$Q,10,0))*(1+Inputs!$IU$26)</f>
        <v>0</v>
      </c>
      <c r="BT228" s="237">
        <f ca="1">-OFFSET(BT201,0,VLOOKUP(Suppliers!$B228,Settings!$H:$Q,10,0))*(1+Inputs!$IU$26)</f>
        <v>-3410.0632680084955</v>
      </c>
      <c r="BU228" s="237">
        <f ca="1">-OFFSET(BU201,0,VLOOKUP(Suppliers!$B228,Settings!$H:$Q,10,0))*(1+Inputs!$IU$26)</f>
        <v>0</v>
      </c>
      <c r="BV228" s="237">
        <f ca="1">-OFFSET(BV201,0,VLOOKUP(Suppliers!$B228,Settings!$H:$Q,10,0))*(1+Inputs!$IU$26)</f>
        <v>-3427.1348972439623</v>
      </c>
      <c r="BW228" s="237">
        <f ca="1">-OFFSET(BW201,0,VLOOKUP(Suppliers!$B228,Settings!$H:$Q,10,0))*(1+Inputs!$IU$26)</f>
        <v>-3435.7027344870721</v>
      </c>
      <c r="BX228" s="237">
        <f ca="1">-OFFSET(BX201,0,VLOOKUP(Suppliers!$B228,Settings!$H:$Q,10,0))*(1+Inputs!$IU$26)</f>
        <v>-3444.2919913232895</v>
      </c>
      <c r="BY228" s="237">
        <f ca="1">-OFFSET(BY201,0,VLOOKUP(Suppliers!$B228,Settings!$H:$Q,10,0))*(1+Inputs!$IU$26)</f>
        <v>-3452.9027213015975</v>
      </c>
      <c r="BZ228" s="237">
        <f ca="1">-OFFSET(BZ201,0,VLOOKUP(Suppliers!$B228,Settings!$H:$Q,10,0))*(1+Inputs!$IU$26)</f>
        <v>-3461.5349781048512</v>
      </c>
      <c r="CA228" s="237">
        <f ca="1">-OFFSET(CA201,0,VLOOKUP(Suppliers!$B228,Settings!$H:$Q,10,0))*(1+Inputs!$IU$26)</f>
        <v>-3470.1888155501133</v>
      </c>
      <c r="CB228" s="237">
        <f ca="1">-OFFSET(CB201,0,VLOOKUP(Suppliers!$B228,Settings!$H:$Q,10,0))*(1+Inputs!$IU$26)</f>
        <v>-3478.8642875889882</v>
      </c>
      <c r="CC228" s="237">
        <f ca="1">-OFFSET(CC201,0,VLOOKUP(Suppliers!$B228,Settings!$H:$Q,10,0))*(1+Inputs!$IU$26)</f>
        <v>-3487.5614483079603</v>
      </c>
      <c r="CD228" s="237">
        <f ca="1">-OFFSET(CD201,0,VLOOKUP(Suppliers!$B228,Settings!$H:$Q,10,0))*(1+Inputs!$IU$26)</f>
        <v>-3496.2803519287299</v>
      </c>
      <c r="CE228" s="237">
        <f ca="1">-OFFSET(CE201,0,VLOOKUP(Suppliers!$B228,Settings!$H:$Q,10,0))*(1+Inputs!$IU$26)</f>
        <v>0</v>
      </c>
      <c r="CF228" s="237">
        <f ca="1">-OFFSET(CF201,0,VLOOKUP(Suppliers!$B228,Settings!$H:$Q,10,0))*(1+Inputs!$IU$26)</f>
        <v>-3513.783605440573</v>
      </c>
      <c r="CG228" s="237">
        <f ca="1">-OFFSET(CG201,0,VLOOKUP(Suppliers!$B228,Settings!$H:$Q,10,0))*(1+Inputs!$IU$26)</f>
        <v>0</v>
      </c>
      <c r="CH228" s="237">
        <f ca="1">-OFFSET(CH201,0,VLOOKUP(Suppliers!$B228,Settings!$H:$Q,10,0))*(1+Inputs!$IU$26)</f>
        <v>-3531.3744846153095</v>
      </c>
      <c r="CI228" s="237">
        <f ca="1">-OFFSET(CI201,0,VLOOKUP(Suppliers!$B228,Settings!$H:$Q,10,0))*(1+Inputs!$IU$26)</f>
        <v>-3540.2029208268477</v>
      </c>
      <c r="CJ228" s="237">
        <f ca="1">-OFFSET(CJ201,0,VLOOKUP(Suppliers!$B228,Settings!$H:$Q,10,0))*(1+Inputs!$IU$26)</f>
        <v>-3549.0534281289147</v>
      </c>
      <c r="CK228" s="237">
        <f ca="1">-OFFSET(CK201,0,VLOOKUP(Suppliers!$B228,Settings!$H:$Q,10,0))*(1+Inputs!$IU$26)</f>
        <v>-3557.9260616992369</v>
      </c>
      <c r="CL228" s="237">
        <f ca="1">-OFFSET(CL201,0,VLOOKUP(Suppliers!$B228,Settings!$H:$Q,10,0))*(1+Inputs!$IU$26)</f>
        <v>-3566.8208768534846</v>
      </c>
      <c r="CM228" s="237">
        <f ca="1">-OFFSET(CM201,0,VLOOKUP(Suppliers!$B228,Settings!$H:$Q,10,0))*(1+Inputs!$IU$26)</f>
        <v>-3575.7379290456183</v>
      </c>
    </row>
    <row r="229" spans="2:91" s="95" customFormat="1" hidden="1" x14ac:dyDescent="0.2">
      <c r="B229" s="238" t="str">
        <f>Administrative!B13</f>
        <v>Internet</v>
      </c>
      <c r="C229" s="19" t="str">
        <f>Inputs!$J$16</f>
        <v>EUR</v>
      </c>
      <c r="D229" s="19" t="s">
        <v>19</v>
      </c>
      <c r="E229" s="224">
        <f t="shared" ca="1" si="176"/>
        <v>-419.41535878122835</v>
      </c>
      <c r="F229" s="224">
        <f t="shared" ca="1" si="176"/>
        <v>-1302.5378987396145</v>
      </c>
      <c r="G229" s="224">
        <f t="shared" ca="1" si="176"/>
        <v>-1361.7590098227824</v>
      </c>
      <c r="H229" s="224">
        <f t="shared" ca="1" si="176"/>
        <v>-1417.2391729678886</v>
      </c>
      <c r="I229" s="224">
        <f t="shared" ca="1" si="176"/>
        <v>-1474.9796835609682</v>
      </c>
      <c r="J229" s="224"/>
      <c r="K229" s="224">
        <f t="shared" ca="1" si="177"/>
        <v>0</v>
      </c>
      <c r="L229" s="224">
        <f t="shared" ca="1" si="177"/>
        <v>0</v>
      </c>
      <c r="M229" s="224">
        <f t="shared" ca="1" si="177"/>
        <v>-104.0707043925437</v>
      </c>
      <c r="N229" s="224">
        <f t="shared" ca="1" si="177"/>
        <v>-315.34465438868466</v>
      </c>
      <c r="O229" s="224">
        <f t="shared" ca="1" si="177"/>
        <v>-319.56708311597424</v>
      </c>
      <c r="P229" s="224">
        <f t="shared" ca="1" si="177"/>
        <v>-323.57833889066796</v>
      </c>
      <c r="Q229" s="224">
        <f t="shared" ca="1" si="177"/>
        <v>-327.63994457228307</v>
      </c>
      <c r="R229" s="224">
        <f t="shared" ca="1" si="177"/>
        <v>-331.75253216068921</v>
      </c>
      <c r="S229" s="224">
        <f t="shared" ca="1" si="177"/>
        <v>-335.35874003692101</v>
      </c>
      <c r="T229" s="224">
        <f t="shared" ca="1" si="177"/>
        <v>-338.72351848265225</v>
      </c>
      <c r="U229" s="224">
        <f t="shared" ca="1" si="178"/>
        <v>-342.12205699674377</v>
      </c>
      <c r="V229" s="224">
        <f t="shared" ca="1" si="178"/>
        <v>-345.55469430646519</v>
      </c>
      <c r="W229" s="224">
        <f t="shared" ca="1" si="178"/>
        <v>-349.02177253766217</v>
      </c>
      <c r="X229" s="224">
        <f t="shared" ca="1" si="178"/>
        <v>-352.52363724885572</v>
      </c>
      <c r="Y229" s="224">
        <f t="shared" ca="1" si="178"/>
        <v>-356.06063746568367</v>
      </c>
      <c r="Z229" s="224">
        <f t="shared" ca="1" si="178"/>
        <v>-359.63312571568713</v>
      </c>
      <c r="AA229" s="224">
        <f t="shared" ca="1" si="178"/>
        <v>-363.24145806344666</v>
      </c>
      <c r="AB229" s="224">
        <f t="shared" ca="1" si="178"/>
        <v>-366.88599414607069</v>
      </c>
      <c r="AC229" s="224">
        <f t="shared" ca="1" si="178"/>
        <v>-370.56709720903984</v>
      </c>
      <c r="AD229" s="224">
        <f t="shared" ca="1" si="178"/>
        <v>-374.28513414241127</v>
      </c>
      <c r="AE229" s="224"/>
      <c r="AF229" s="237">
        <f ca="1">-OFFSET(AF202,0,VLOOKUP(Suppliers!$B229,Settings!$H:$Q,10,0))*(1+Inputs!$IU$26)</f>
        <v>0</v>
      </c>
      <c r="AG229" s="237">
        <f ca="1">-OFFSET(AG202,0,VLOOKUP(Suppliers!$B229,Settings!$H:$Q,10,0))*(1+Inputs!$IU$26)</f>
        <v>0</v>
      </c>
      <c r="AH229" s="237">
        <f ca="1">-OFFSET(AH202,0,VLOOKUP(Suppliers!$B229,Settings!$H:$Q,10,0))*(1+Inputs!$IU$26)</f>
        <v>0</v>
      </c>
      <c r="AI229" s="237">
        <f ca="1">-OFFSET(AI202,0,VLOOKUP(Suppliers!$B229,Settings!$H:$Q,10,0))*(1+Inputs!$IU$26)</f>
        <v>0</v>
      </c>
      <c r="AJ229" s="237">
        <f ca="1">-OFFSET(AJ202,0,VLOOKUP(Suppliers!$B229,Settings!$H:$Q,10,0))*(1+Inputs!$IU$26)</f>
        <v>0</v>
      </c>
      <c r="AK229" s="237">
        <f ca="1">-OFFSET(AK202,0,VLOOKUP(Suppliers!$B229,Settings!$H:$Q,10,0))*(1+Inputs!$IU$26)</f>
        <v>0</v>
      </c>
      <c r="AL229" s="237">
        <f ca="1">-OFFSET(AL202,0,VLOOKUP(Suppliers!$B229,Settings!$H:$Q,10,0))*(1+Inputs!$IU$26)</f>
        <v>0</v>
      </c>
      <c r="AM229" s="237">
        <f ca="1">-OFFSET(AM202,0,VLOOKUP(Suppliers!$B229,Settings!$H:$Q,10,0))*(1+Inputs!$IU$26)</f>
        <v>0</v>
      </c>
      <c r="AN229" s="237">
        <f ca="1">-OFFSET(AN202,0,VLOOKUP(Suppliers!$B229,Settings!$H:$Q,10,0))*(1+Inputs!$IU$26)</f>
        <v>-104.0707043925437</v>
      </c>
      <c r="AO229" s="237">
        <f ca="1">-OFFSET(AO202,0,VLOOKUP(Suppliers!$B229,Settings!$H:$Q,10,0))*(1+Inputs!$IU$26)</f>
        <v>-104.59105791450641</v>
      </c>
      <c r="AP229" s="237">
        <f ca="1">-OFFSET(AP202,0,VLOOKUP(Suppliers!$B229,Settings!$H:$Q,10,0))*(1+Inputs!$IU$26)</f>
        <v>-105.11401320407893</v>
      </c>
      <c r="AQ229" s="237">
        <f ca="1">-OFFSET(AQ202,0,VLOOKUP(Suppliers!$B229,Settings!$H:$Q,10,0))*(1+Inputs!$IU$26)</f>
        <v>-105.63958327009931</v>
      </c>
      <c r="AR229" s="237">
        <f ca="1">-OFFSET(AR202,0,VLOOKUP(Suppliers!$B229,Settings!$H:$Q,10,0))*(1+Inputs!$IU$26)</f>
        <v>-106.07974820039139</v>
      </c>
      <c r="AS229" s="237">
        <f ca="1">-OFFSET(AS202,0,VLOOKUP(Suppliers!$B229,Settings!$H:$Q,10,0))*(1+Inputs!$IU$26)</f>
        <v>-106.52174715122635</v>
      </c>
      <c r="AT229" s="237">
        <f ca="1">-OFFSET(AT202,0,VLOOKUP(Suppliers!$B229,Settings!$H:$Q,10,0))*(1+Inputs!$IU$26)</f>
        <v>-106.96558776435646</v>
      </c>
      <c r="AU229" s="237">
        <f ca="1">-OFFSET(AU202,0,VLOOKUP(Suppliers!$B229,Settings!$H:$Q,10,0))*(1+Inputs!$IU$26)</f>
        <v>-107.4112777133746</v>
      </c>
      <c r="AV229" s="237">
        <f ca="1">-OFFSET(AV202,0,VLOOKUP(Suppliers!$B229,Settings!$H:$Q,10,0))*(1+Inputs!$IU$26)</f>
        <v>-107.85882470384699</v>
      </c>
      <c r="AW229" s="237">
        <f ca="1">-OFFSET(AW202,0,VLOOKUP(Suppliers!$B229,Settings!$H:$Q,10,0))*(1+Inputs!$IU$26)</f>
        <v>-108.30823647344636</v>
      </c>
      <c r="AX229" s="237">
        <f ca="1">-OFFSET(AX202,0,VLOOKUP(Suppliers!$B229,Settings!$H:$Q,10,0))*(1+Inputs!$IU$26)</f>
        <v>-108.75952079208571</v>
      </c>
      <c r="AY229" s="237">
        <f ca="1">-OFFSET(AY202,0,VLOOKUP(Suppliers!$B229,Settings!$H:$Q,10,0))*(1+Inputs!$IU$26)</f>
        <v>-109.21268546205273</v>
      </c>
      <c r="AZ229" s="237">
        <f ca="1">-OFFSET(AZ202,0,VLOOKUP(Suppliers!$B229,Settings!$H:$Q,10,0))*(1+Inputs!$IU$26)</f>
        <v>-109.66773831814461</v>
      </c>
      <c r="BA229" s="237">
        <f ca="1">-OFFSET(BA202,0,VLOOKUP(Suppliers!$B229,Settings!$H:$Q,10,0))*(1+Inputs!$IU$26)</f>
        <v>-110.12468722780355</v>
      </c>
      <c r="BB229" s="237">
        <f ca="1">-OFFSET(BB202,0,VLOOKUP(Suppliers!$B229,Settings!$H:$Q,10,0))*(1+Inputs!$IU$26)</f>
        <v>-110.58354009125273</v>
      </c>
      <c r="BC229" s="237">
        <f ca="1">-OFFSET(BC202,0,VLOOKUP(Suppliers!$B229,Settings!$H:$Q,10,0))*(1+Inputs!$IU$26)</f>
        <v>-111.04430484163295</v>
      </c>
      <c r="BD229" s="237">
        <f ca="1">-OFFSET(BD202,0,VLOOKUP(Suppliers!$B229,Settings!$H:$Q,10,0))*(1+Inputs!$IU$26)</f>
        <v>-111.4144525244384</v>
      </c>
      <c r="BE229" s="237">
        <f ca="1">-OFFSET(BE202,0,VLOOKUP(Suppliers!$B229,Settings!$H:$Q,10,0))*(1+Inputs!$IU$26)</f>
        <v>-111.7858340328532</v>
      </c>
      <c r="BF229" s="237">
        <f ca="1">-OFFSET(BF202,0,VLOOKUP(Suppliers!$B229,Settings!$H:$Q,10,0))*(1+Inputs!$IU$26)</f>
        <v>-112.15845347962939</v>
      </c>
      <c r="BG229" s="237">
        <f ca="1">-OFFSET(BG202,0,VLOOKUP(Suppliers!$B229,Settings!$H:$Q,10,0))*(1+Inputs!$IU$26)</f>
        <v>-112.53231499122816</v>
      </c>
      <c r="BH229" s="237">
        <f ca="1">-OFFSET(BH202,0,VLOOKUP(Suppliers!$B229,Settings!$H:$Q,10,0))*(1+Inputs!$IU$26)</f>
        <v>-112.90742270786559</v>
      </c>
      <c r="BI229" s="237">
        <f ca="1">-OFFSET(BI202,0,VLOOKUP(Suppliers!$B229,Settings!$H:$Q,10,0))*(1+Inputs!$IU$26)</f>
        <v>-113.28378078355848</v>
      </c>
      <c r="BJ229" s="237">
        <f ca="1">-OFFSET(BJ202,0,VLOOKUP(Suppliers!$B229,Settings!$H:$Q,10,0))*(1+Inputs!$IU$26)</f>
        <v>-113.66139338617036</v>
      </c>
      <c r="BK229" s="237">
        <f ca="1">-OFFSET(BK202,0,VLOOKUP(Suppliers!$B229,Settings!$H:$Q,10,0))*(1+Inputs!$IU$26)</f>
        <v>-114.0402646974576</v>
      </c>
      <c r="BL229" s="237">
        <f ca="1">-OFFSET(BL202,0,VLOOKUP(Suppliers!$B229,Settings!$H:$Q,10,0))*(1+Inputs!$IU$26)</f>
        <v>-114.4203989131158</v>
      </c>
      <c r="BM229" s="237">
        <f ca="1">-OFFSET(BM202,0,VLOOKUP(Suppliers!$B229,Settings!$H:$Q,10,0))*(1+Inputs!$IU$26)</f>
        <v>-114.8018002428262</v>
      </c>
      <c r="BN229" s="237">
        <f ca="1">-OFFSET(BN202,0,VLOOKUP(Suppliers!$B229,Settings!$H:$Q,10,0))*(1+Inputs!$IU$26)</f>
        <v>-115.1844729103023</v>
      </c>
      <c r="BO229" s="237">
        <f ca="1">-OFFSET(BO202,0,VLOOKUP(Suppliers!$B229,Settings!$H:$Q,10,0))*(1+Inputs!$IU$26)</f>
        <v>-115.56842115333666</v>
      </c>
      <c r="BP229" s="237">
        <f ca="1">-OFFSET(BP202,0,VLOOKUP(Suppliers!$B229,Settings!$H:$Q,10,0))*(1+Inputs!$IU$26)</f>
        <v>-115.95364922384779</v>
      </c>
      <c r="BQ229" s="237">
        <f ca="1">-OFFSET(BQ202,0,VLOOKUP(Suppliers!$B229,Settings!$H:$Q,10,0))*(1+Inputs!$IU$26)</f>
        <v>-116.3401613879273</v>
      </c>
      <c r="BR229" s="237">
        <f ca="1">-OFFSET(BR202,0,VLOOKUP(Suppliers!$B229,Settings!$H:$Q,10,0))*(1+Inputs!$IU$26)</f>
        <v>-116.72796192588706</v>
      </c>
      <c r="BS229" s="237">
        <f ca="1">-OFFSET(BS202,0,VLOOKUP(Suppliers!$B229,Settings!$H:$Q,10,0))*(1+Inputs!$IU$26)</f>
        <v>-117.11705513230669</v>
      </c>
      <c r="BT229" s="237">
        <f ca="1">-OFFSET(BT202,0,VLOOKUP(Suppliers!$B229,Settings!$H:$Q,10,0))*(1+Inputs!$IU$26)</f>
        <v>-117.50744531608106</v>
      </c>
      <c r="BU229" s="237">
        <f ca="1">-OFFSET(BU202,0,VLOOKUP(Suppliers!$B229,Settings!$H:$Q,10,0))*(1+Inputs!$IU$26)</f>
        <v>-117.899136800468</v>
      </c>
      <c r="BV229" s="237">
        <f ca="1">-OFFSET(BV202,0,VLOOKUP(Suppliers!$B229,Settings!$H:$Q,10,0))*(1+Inputs!$IU$26)</f>
        <v>-118.29213392313623</v>
      </c>
      <c r="BW229" s="237">
        <f ca="1">-OFFSET(BW202,0,VLOOKUP(Suppliers!$B229,Settings!$H:$Q,10,0))*(1+Inputs!$IU$26)</f>
        <v>-118.68644103621337</v>
      </c>
      <c r="BX229" s="237">
        <f ca="1">-OFFSET(BX202,0,VLOOKUP(Suppliers!$B229,Settings!$H:$Q,10,0))*(1+Inputs!$IU$26)</f>
        <v>-119.08206250633408</v>
      </c>
      <c r="BY229" s="237">
        <f ca="1">-OFFSET(BY202,0,VLOOKUP(Suppliers!$B229,Settings!$H:$Q,10,0))*(1+Inputs!$IU$26)</f>
        <v>-119.47900271468853</v>
      </c>
      <c r="BZ229" s="237">
        <f ca="1">-OFFSET(BZ202,0,VLOOKUP(Suppliers!$B229,Settings!$H:$Q,10,0))*(1+Inputs!$IU$26)</f>
        <v>-119.87726605707084</v>
      </c>
      <c r="CA229" s="237">
        <f ca="1">-OFFSET(CA202,0,VLOOKUP(Suppliers!$B229,Settings!$H:$Q,10,0))*(1+Inputs!$IU$26)</f>
        <v>-120.27685694392775</v>
      </c>
      <c r="CB229" s="237">
        <f ca="1">-OFFSET(CB202,0,VLOOKUP(Suppliers!$B229,Settings!$H:$Q,10,0))*(1+Inputs!$IU$26)</f>
        <v>-120.67777980040752</v>
      </c>
      <c r="CC229" s="237">
        <f ca="1">-OFFSET(CC202,0,VLOOKUP(Suppliers!$B229,Settings!$H:$Q,10,0))*(1+Inputs!$IU$26)</f>
        <v>-121.08003906640889</v>
      </c>
      <c r="CD229" s="237">
        <f ca="1">-OFFSET(CD202,0,VLOOKUP(Suppliers!$B229,Settings!$H:$Q,10,0))*(1+Inputs!$IU$26)</f>
        <v>-121.48363919663026</v>
      </c>
      <c r="CE229" s="237">
        <f ca="1">-OFFSET(CE202,0,VLOOKUP(Suppliers!$B229,Settings!$H:$Q,10,0))*(1+Inputs!$IU$26)</f>
        <v>-121.88858466061905</v>
      </c>
      <c r="CF229" s="237">
        <f ca="1">-OFFSET(CF202,0,VLOOKUP(Suppliers!$B229,Settings!$H:$Q,10,0))*(1+Inputs!$IU$26)</f>
        <v>-122.29487994282111</v>
      </c>
      <c r="CG229" s="237">
        <f ca="1">-OFFSET(CG202,0,VLOOKUP(Suppliers!$B229,Settings!$H:$Q,10,0))*(1+Inputs!$IU$26)</f>
        <v>-122.70252954263053</v>
      </c>
      <c r="CH229" s="237">
        <f ca="1">-OFFSET(CH202,0,VLOOKUP(Suppliers!$B229,Settings!$H:$Q,10,0))*(1+Inputs!$IU$26)</f>
        <v>-123.1115379744393</v>
      </c>
      <c r="CI229" s="237">
        <f ca="1">-OFFSET(CI202,0,VLOOKUP(Suppliers!$B229,Settings!$H:$Q,10,0))*(1+Inputs!$IU$26)</f>
        <v>-123.52190976768745</v>
      </c>
      <c r="CJ229" s="237">
        <f ca="1">-OFFSET(CJ202,0,VLOOKUP(Suppliers!$B229,Settings!$H:$Q,10,0))*(1+Inputs!$IU$26)</f>
        <v>-123.93364946691308</v>
      </c>
      <c r="CK229" s="237">
        <f ca="1">-OFFSET(CK202,0,VLOOKUP(Suppliers!$B229,Settings!$H:$Q,10,0))*(1+Inputs!$IU$26)</f>
        <v>-124.34676163180281</v>
      </c>
      <c r="CL229" s="237">
        <f ca="1">-OFFSET(CL202,0,VLOOKUP(Suppliers!$B229,Settings!$H:$Q,10,0))*(1+Inputs!$IU$26)</f>
        <v>-124.76125083724216</v>
      </c>
      <c r="CM229" s="237">
        <f ca="1">-OFFSET(CM202,0,VLOOKUP(Suppliers!$B229,Settings!$H:$Q,10,0))*(1+Inputs!$IU$26)</f>
        <v>-125.17712167336632</v>
      </c>
    </row>
    <row r="230" spans="2:91" s="95" customFormat="1" hidden="1" x14ac:dyDescent="0.2">
      <c r="B230" s="238" t="str">
        <f>Administrative!B14</f>
        <v>Guarding service</v>
      </c>
      <c r="C230" s="19" t="str">
        <f>Inputs!$J$16</f>
        <v>EUR</v>
      </c>
      <c r="D230" s="19" t="s">
        <v>19</v>
      </c>
      <c r="E230" s="224">
        <f t="shared" ref="E230:I239" ca="1" si="181">SUMIF($K$4:$AD$4,E$4,$K230:$AD230)</f>
        <v>-2935.9075114685988</v>
      </c>
      <c r="F230" s="224">
        <f t="shared" ca="1" si="181"/>
        <v>-9117.7652911773039</v>
      </c>
      <c r="G230" s="224">
        <f t="shared" ca="1" si="181"/>
        <v>-9532.3130687594785</v>
      </c>
      <c r="H230" s="224">
        <f t="shared" ca="1" si="181"/>
        <v>-9920.6742107752234</v>
      </c>
      <c r="I230" s="224">
        <f t="shared" ca="1" si="181"/>
        <v>-10324.857784926782</v>
      </c>
      <c r="J230" s="224"/>
      <c r="K230" s="224">
        <f t="shared" ref="K230:T239" ca="1" si="182">SUMIFS($AF230:$CM230,$AF$4:$CM$4,K$4,$AF$8:$CM$8,K$8)</f>
        <v>0</v>
      </c>
      <c r="L230" s="224">
        <f t="shared" ca="1" si="182"/>
        <v>0</v>
      </c>
      <c r="M230" s="224">
        <f t="shared" ca="1" si="182"/>
        <v>-728.49493074780594</v>
      </c>
      <c r="N230" s="224">
        <f t="shared" ca="1" si="182"/>
        <v>-2207.4125807207929</v>
      </c>
      <c r="O230" s="224">
        <f t="shared" ca="1" si="182"/>
        <v>-2236.9695818118198</v>
      </c>
      <c r="P230" s="224">
        <f t="shared" ca="1" si="182"/>
        <v>-2265.0483722346767</v>
      </c>
      <c r="Q230" s="224">
        <f t="shared" ca="1" si="182"/>
        <v>-2293.4796120059823</v>
      </c>
      <c r="R230" s="224">
        <f t="shared" ca="1" si="182"/>
        <v>-2322.267725124826</v>
      </c>
      <c r="S230" s="224">
        <f t="shared" ca="1" si="182"/>
        <v>-2347.5111802584479</v>
      </c>
      <c r="T230" s="224">
        <f t="shared" ca="1" si="182"/>
        <v>-2371.0646293785667</v>
      </c>
      <c r="U230" s="224">
        <f t="shared" ref="U230:AD239" ca="1" si="183">SUMIFS($AF230:$CM230,$AF$4:$CM$4,U$4,$AF$8:$CM$8,U$8)</f>
        <v>-2394.8543989772079</v>
      </c>
      <c r="V230" s="224">
        <f t="shared" ca="1" si="183"/>
        <v>-2418.8828601452569</v>
      </c>
      <c r="W230" s="224">
        <f t="shared" ca="1" si="183"/>
        <v>-2443.1524077636359</v>
      </c>
      <c r="X230" s="224">
        <f t="shared" ca="1" si="183"/>
        <v>-2467.665460741991</v>
      </c>
      <c r="Y230" s="224">
        <f t="shared" ca="1" si="183"/>
        <v>-2492.4244622597862</v>
      </c>
      <c r="Z230" s="224">
        <f t="shared" ca="1" si="183"/>
        <v>-2517.4318800098108</v>
      </c>
      <c r="AA230" s="224">
        <f t="shared" ca="1" si="183"/>
        <v>-2542.6902064441279</v>
      </c>
      <c r="AB230" s="224">
        <f t="shared" ca="1" si="183"/>
        <v>-2568.2019590224954</v>
      </c>
      <c r="AC230" s="224">
        <f t="shared" ca="1" si="183"/>
        <v>-2593.9696804632799</v>
      </c>
      <c r="AD230" s="224">
        <f t="shared" ca="1" si="183"/>
        <v>-2619.9959389968794</v>
      </c>
      <c r="AE230" s="224"/>
      <c r="AF230" s="237">
        <f ca="1">-OFFSET(AF203,0,VLOOKUP(Suppliers!$B230,Settings!$H:$Q,10,0))*(1+Inputs!$IU$26)</f>
        <v>0</v>
      </c>
      <c r="AG230" s="237">
        <f ca="1">-OFFSET(AG203,0,VLOOKUP(Suppliers!$B230,Settings!$H:$Q,10,0))*(1+Inputs!$IU$26)</f>
        <v>0</v>
      </c>
      <c r="AH230" s="237">
        <f ca="1">-OFFSET(AH203,0,VLOOKUP(Suppliers!$B230,Settings!$H:$Q,10,0))*(1+Inputs!$IU$26)</f>
        <v>0</v>
      </c>
      <c r="AI230" s="237">
        <f ca="1">-OFFSET(AI203,0,VLOOKUP(Suppliers!$B230,Settings!$H:$Q,10,0))*(1+Inputs!$IU$26)</f>
        <v>0</v>
      </c>
      <c r="AJ230" s="237">
        <f ca="1">-OFFSET(AJ203,0,VLOOKUP(Suppliers!$B230,Settings!$H:$Q,10,0))*(1+Inputs!$IU$26)</f>
        <v>0</v>
      </c>
      <c r="AK230" s="237">
        <f ca="1">-OFFSET(AK203,0,VLOOKUP(Suppliers!$B230,Settings!$H:$Q,10,0))*(1+Inputs!$IU$26)</f>
        <v>0</v>
      </c>
      <c r="AL230" s="237">
        <f ca="1">-OFFSET(AL203,0,VLOOKUP(Suppliers!$B230,Settings!$H:$Q,10,0))*(1+Inputs!$IU$26)</f>
        <v>0</v>
      </c>
      <c r="AM230" s="237">
        <f ca="1">-OFFSET(AM203,0,VLOOKUP(Suppliers!$B230,Settings!$H:$Q,10,0))*(1+Inputs!$IU$26)</f>
        <v>0</v>
      </c>
      <c r="AN230" s="237">
        <f ca="1">-OFFSET(AN203,0,VLOOKUP(Suppliers!$B230,Settings!$H:$Q,10,0))*(1+Inputs!$IU$26)</f>
        <v>-728.49493074780594</v>
      </c>
      <c r="AO230" s="237">
        <f ca="1">-OFFSET(AO203,0,VLOOKUP(Suppliers!$B230,Settings!$H:$Q,10,0))*(1+Inputs!$IU$26)</f>
        <v>-732.13740540154492</v>
      </c>
      <c r="AP230" s="237">
        <f ca="1">-OFFSET(AP203,0,VLOOKUP(Suppliers!$B230,Settings!$H:$Q,10,0))*(1+Inputs!$IU$26)</f>
        <v>-735.79809242855254</v>
      </c>
      <c r="AQ230" s="237">
        <f ca="1">-OFFSET(AQ203,0,VLOOKUP(Suppliers!$B230,Settings!$H:$Q,10,0))*(1+Inputs!$IU$26)</f>
        <v>-739.47708289069521</v>
      </c>
      <c r="AR230" s="237">
        <f ca="1">-OFFSET(AR203,0,VLOOKUP(Suppliers!$B230,Settings!$H:$Q,10,0))*(1+Inputs!$IU$26)</f>
        <v>-742.55823740273979</v>
      </c>
      <c r="AS230" s="237">
        <f ca="1">-OFFSET(AS203,0,VLOOKUP(Suppliers!$B230,Settings!$H:$Q,10,0))*(1+Inputs!$IU$26)</f>
        <v>-745.65223005858456</v>
      </c>
      <c r="AT230" s="237">
        <f ca="1">-OFFSET(AT203,0,VLOOKUP(Suppliers!$B230,Settings!$H:$Q,10,0))*(1+Inputs!$IU$26)</f>
        <v>-748.75911435049534</v>
      </c>
      <c r="AU230" s="237">
        <f ca="1">-OFFSET(AU203,0,VLOOKUP(Suppliers!$B230,Settings!$H:$Q,10,0))*(1+Inputs!$IU$26)</f>
        <v>-751.87894399362244</v>
      </c>
      <c r="AV230" s="237">
        <f ca="1">-OFFSET(AV203,0,VLOOKUP(Suppliers!$B230,Settings!$H:$Q,10,0))*(1+Inputs!$IU$26)</f>
        <v>-755.01177292692921</v>
      </c>
      <c r="AW230" s="237">
        <f ca="1">-OFFSET(AW203,0,VLOOKUP(Suppliers!$B230,Settings!$H:$Q,10,0))*(1+Inputs!$IU$26)</f>
        <v>-758.15765531412478</v>
      </c>
      <c r="AX230" s="237">
        <f ca="1">-OFFSET(AX203,0,VLOOKUP(Suppliers!$B230,Settings!$H:$Q,10,0))*(1+Inputs!$IU$26)</f>
        <v>-761.31664554460031</v>
      </c>
      <c r="AY230" s="237">
        <f ca="1">-OFFSET(AY203,0,VLOOKUP(Suppliers!$B230,Settings!$H:$Q,10,0))*(1+Inputs!$IU$26)</f>
        <v>-764.48879823436948</v>
      </c>
      <c r="AZ230" s="237">
        <f ca="1">-OFFSET(AZ203,0,VLOOKUP(Suppliers!$B230,Settings!$H:$Q,10,0))*(1+Inputs!$IU$26)</f>
        <v>-767.67416822701273</v>
      </c>
      <c r="BA230" s="237">
        <f ca="1">-OFFSET(BA203,0,VLOOKUP(Suppliers!$B230,Settings!$H:$Q,10,0))*(1+Inputs!$IU$26)</f>
        <v>-770.87281059462532</v>
      </c>
      <c r="BB230" s="237">
        <f ca="1">-OFFSET(BB203,0,VLOOKUP(Suppliers!$B230,Settings!$H:$Q,10,0))*(1+Inputs!$IU$26)</f>
        <v>-774.08478063876953</v>
      </c>
      <c r="BC230" s="237">
        <f ca="1">-OFFSET(BC203,0,VLOOKUP(Suppliers!$B230,Settings!$H:$Q,10,0))*(1+Inputs!$IU$26)</f>
        <v>-777.31013389143106</v>
      </c>
      <c r="BD230" s="237">
        <f ca="1">-OFFSET(BD203,0,VLOOKUP(Suppliers!$B230,Settings!$H:$Q,10,0))*(1+Inputs!$IU$26)</f>
        <v>-779.90116767106917</v>
      </c>
      <c r="BE230" s="237">
        <f ca="1">-OFFSET(BE203,0,VLOOKUP(Suppliers!$B230,Settings!$H:$Q,10,0))*(1+Inputs!$IU$26)</f>
        <v>-782.50083822997283</v>
      </c>
      <c r="BF230" s="237">
        <f ca="1">-OFFSET(BF203,0,VLOOKUP(Suppliers!$B230,Settings!$H:$Q,10,0))*(1+Inputs!$IU$26)</f>
        <v>-785.10917435740612</v>
      </c>
      <c r="BG230" s="237">
        <f ca="1">-OFFSET(BG203,0,VLOOKUP(Suppliers!$B230,Settings!$H:$Q,10,0))*(1+Inputs!$IU$26)</f>
        <v>-787.72620493859756</v>
      </c>
      <c r="BH230" s="237">
        <f ca="1">-OFFSET(BH203,0,VLOOKUP(Suppliers!$B230,Settings!$H:$Q,10,0))*(1+Inputs!$IU$26)</f>
        <v>-790.35195895505956</v>
      </c>
      <c r="BI230" s="237">
        <f ca="1">-OFFSET(BI203,0,VLOOKUP(Suppliers!$B230,Settings!$H:$Q,10,0))*(1+Inputs!$IU$26)</f>
        <v>-792.98646548490979</v>
      </c>
      <c r="BJ230" s="237">
        <f ca="1">-OFFSET(BJ203,0,VLOOKUP(Suppliers!$B230,Settings!$H:$Q,10,0))*(1+Inputs!$IU$26)</f>
        <v>-795.62975370319293</v>
      </c>
      <c r="BK230" s="237">
        <f ca="1">-OFFSET(BK203,0,VLOOKUP(Suppliers!$B230,Settings!$H:$Q,10,0))*(1+Inputs!$IU$26)</f>
        <v>-798.28185288220368</v>
      </c>
      <c r="BL230" s="237">
        <f ca="1">-OFFSET(BL203,0,VLOOKUP(Suppliers!$B230,Settings!$H:$Q,10,0))*(1+Inputs!$IU$26)</f>
        <v>-800.94279239181105</v>
      </c>
      <c r="BM230" s="237">
        <f ca="1">-OFFSET(BM203,0,VLOOKUP(Suppliers!$B230,Settings!$H:$Q,10,0))*(1+Inputs!$IU$26)</f>
        <v>-803.6126016997838</v>
      </c>
      <c r="BN230" s="237">
        <f ca="1">-OFFSET(BN203,0,VLOOKUP(Suppliers!$B230,Settings!$H:$Q,10,0))*(1+Inputs!$IU$26)</f>
        <v>-806.29131037211641</v>
      </c>
      <c r="BO230" s="237">
        <f ca="1">-OFFSET(BO203,0,VLOOKUP(Suppliers!$B230,Settings!$H:$Q,10,0))*(1+Inputs!$IU$26)</f>
        <v>-808.97894807335683</v>
      </c>
      <c r="BP230" s="237">
        <f ca="1">-OFFSET(BP203,0,VLOOKUP(Suppliers!$B230,Settings!$H:$Q,10,0))*(1+Inputs!$IU$26)</f>
        <v>-811.67554456693472</v>
      </c>
      <c r="BQ230" s="237">
        <f ca="1">-OFFSET(BQ203,0,VLOOKUP(Suppliers!$B230,Settings!$H:$Q,10,0))*(1+Inputs!$IU$26)</f>
        <v>-814.38112971549128</v>
      </c>
      <c r="BR230" s="237">
        <f ca="1">-OFFSET(BR203,0,VLOOKUP(Suppliers!$B230,Settings!$H:$Q,10,0))*(1+Inputs!$IU$26)</f>
        <v>-817.09573348120966</v>
      </c>
      <c r="BS230" s="237">
        <f ca="1">-OFFSET(BS203,0,VLOOKUP(Suppliers!$B230,Settings!$H:$Q,10,0))*(1+Inputs!$IU$26)</f>
        <v>-819.81938592614711</v>
      </c>
      <c r="BT230" s="237">
        <f ca="1">-OFFSET(BT203,0,VLOOKUP(Suppliers!$B230,Settings!$H:$Q,10,0))*(1+Inputs!$IU$26)</f>
        <v>-822.55211721256762</v>
      </c>
      <c r="BU230" s="237">
        <f ca="1">-OFFSET(BU203,0,VLOOKUP(Suppliers!$B230,Settings!$H:$Q,10,0))*(1+Inputs!$IU$26)</f>
        <v>-825.29395760327623</v>
      </c>
      <c r="BV230" s="237">
        <f ca="1">-OFFSET(BV203,0,VLOOKUP(Suppliers!$B230,Settings!$H:$Q,10,0))*(1+Inputs!$IU$26)</f>
        <v>-828.04493746195385</v>
      </c>
      <c r="BW230" s="237">
        <f ca="1">-OFFSET(BW203,0,VLOOKUP(Suppliers!$B230,Settings!$H:$Q,10,0))*(1+Inputs!$IU$26)</f>
        <v>-830.80508725349375</v>
      </c>
      <c r="BX230" s="237">
        <f ca="1">-OFFSET(BX203,0,VLOOKUP(Suppliers!$B230,Settings!$H:$Q,10,0))*(1+Inputs!$IU$26)</f>
        <v>-833.57443754433882</v>
      </c>
      <c r="BY230" s="237">
        <f ca="1">-OFFSET(BY203,0,VLOOKUP(Suppliers!$B230,Settings!$H:$Q,10,0))*(1+Inputs!$IU$26)</f>
        <v>-836.35301900282002</v>
      </c>
      <c r="BZ230" s="237">
        <f ca="1">-OFFSET(BZ203,0,VLOOKUP(Suppliers!$B230,Settings!$H:$Q,10,0))*(1+Inputs!$IU$26)</f>
        <v>-839.1408623994962</v>
      </c>
      <c r="CA230" s="237">
        <f ca="1">-OFFSET(CA203,0,VLOOKUP(Suppliers!$B230,Settings!$H:$Q,10,0))*(1+Inputs!$IU$26)</f>
        <v>-841.93799860749459</v>
      </c>
      <c r="CB230" s="237">
        <f ca="1">-OFFSET(CB203,0,VLOOKUP(Suppliers!$B230,Settings!$H:$Q,10,0))*(1+Inputs!$IU$26)</f>
        <v>-844.744458602853</v>
      </c>
      <c r="CC230" s="237">
        <f ca="1">-OFFSET(CC203,0,VLOOKUP(Suppliers!$B230,Settings!$H:$Q,10,0))*(1+Inputs!$IU$26)</f>
        <v>-847.56027346486258</v>
      </c>
      <c r="CD230" s="237">
        <f ca="1">-OFFSET(CD203,0,VLOOKUP(Suppliers!$B230,Settings!$H:$Q,10,0))*(1+Inputs!$IU$26)</f>
        <v>-850.38547437641216</v>
      </c>
      <c r="CE230" s="237">
        <f ca="1">-OFFSET(CE203,0,VLOOKUP(Suppliers!$B230,Settings!$H:$Q,10,0))*(1+Inputs!$IU$26)</f>
        <v>-853.22009262433357</v>
      </c>
      <c r="CF230" s="237">
        <f ca="1">-OFFSET(CF203,0,VLOOKUP(Suppliers!$B230,Settings!$H:$Q,10,0))*(1+Inputs!$IU$26)</f>
        <v>-856.06415959974811</v>
      </c>
      <c r="CG230" s="237">
        <f ca="1">-OFFSET(CG203,0,VLOOKUP(Suppliers!$B230,Settings!$H:$Q,10,0))*(1+Inputs!$IU$26)</f>
        <v>-858.91770679841397</v>
      </c>
      <c r="CH230" s="237">
        <f ca="1">-OFFSET(CH203,0,VLOOKUP(Suppliers!$B230,Settings!$H:$Q,10,0))*(1+Inputs!$IU$26)</f>
        <v>-861.78076582107542</v>
      </c>
      <c r="CI230" s="237">
        <f ca="1">-OFFSET(CI203,0,VLOOKUP(Suppliers!$B230,Settings!$H:$Q,10,0))*(1+Inputs!$IU$26)</f>
        <v>-864.65336837381244</v>
      </c>
      <c r="CJ230" s="237">
        <f ca="1">-OFFSET(CJ203,0,VLOOKUP(Suppliers!$B230,Settings!$H:$Q,10,0))*(1+Inputs!$IU$26)</f>
        <v>-867.53554626839184</v>
      </c>
      <c r="CK230" s="237">
        <f ca="1">-OFFSET(CK203,0,VLOOKUP(Suppliers!$B230,Settings!$H:$Q,10,0))*(1+Inputs!$IU$26)</f>
        <v>-870.42733142261989</v>
      </c>
      <c r="CL230" s="237">
        <f ca="1">-OFFSET(CL203,0,VLOOKUP(Suppliers!$B230,Settings!$H:$Q,10,0))*(1+Inputs!$IU$26)</f>
        <v>-873.32875586069531</v>
      </c>
      <c r="CM230" s="237">
        <f ca="1">-OFFSET(CM203,0,VLOOKUP(Suppliers!$B230,Settings!$H:$Q,10,0))*(1+Inputs!$IU$26)</f>
        <v>-876.23985171356435</v>
      </c>
    </row>
    <row r="231" spans="2:91" s="95" customFormat="1" hidden="1" x14ac:dyDescent="0.2">
      <c r="B231" s="238" t="str">
        <f>Administrative!B15</f>
        <v>Accounting system</v>
      </c>
      <c r="C231" s="19" t="str">
        <f>Inputs!$J$16</f>
        <v>EUR</v>
      </c>
      <c r="D231" s="19" t="s">
        <v>19</v>
      </c>
      <c r="E231" s="224">
        <f t="shared" ca="1" si="181"/>
        <v>-2912.8480655089234</v>
      </c>
      <c r="F231" s="224">
        <f t="shared" ca="1" si="181"/>
        <v>-8243.4083905457628</v>
      </c>
      <c r="G231" s="224">
        <f t="shared" ca="1" si="181"/>
        <v>-8531.1800121252472</v>
      </c>
      <c r="H231" s="224">
        <f t="shared" ca="1" si="181"/>
        <v>-8790.6640157954189</v>
      </c>
      <c r="I231" s="224">
        <f t="shared" ca="1" si="181"/>
        <v>-9058.0404737409663</v>
      </c>
      <c r="J231" s="224"/>
      <c r="K231" s="224">
        <f t="shared" ca="1" si="182"/>
        <v>0</v>
      </c>
      <c r="L231" s="224">
        <f t="shared" ca="1" si="182"/>
        <v>0</v>
      </c>
      <c r="M231" s="224">
        <f t="shared" ca="1" si="182"/>
        <v>-723.67646157759259</v>
      </c>
      <c r="N231" s="224">
        <f t="shared" ca="1" si="182"/>
        <v>-2189.1716039313305</v>
      </c>
      <c r="O231" s="224">
        <f t="shared" ca="1" si="182"/>
        <v>-2212.968281018022</v>
      </c>
      <c r="P231" s="224">
        <f t="shared" ca="1" si="182"/>
        <v>-1492.5925554130672</v>
      </c>
      <c r="Q231" s="224">
        <f t="shared" ca="1" si="182"/>
        <v>-2257.5981180245403</v>
      </c>
      <c r="R231" s="224">
        <f t="shared" ca="1" si="182"/>
        <v>-2280.2494360901323</v>
      </c>
      <c r="S231" s="224">
        <f t="shared" ca="1" si="182"/>
        <v>-2299.3001085820538</v>
      </c>
      <c r="T231" s="224">
        <f t="shared" ca="1" si="182"/>
        <v>-1546.319281341172</v>
      </c>
      <c r="U231" s="224">
        <f t="shared" ca="1" si="183"/>
        <v>-2334.0058894758413</v>
      </c>
      <c r="V231" s="224">
        <f t="shared" ca="1" si="183"/>
        <v>-2351.5547327261797</v>
      </c>
      <c r="W231" s="224">
        <f t="shared" ca="1" si="183"/>
        <v>-2369.2355216159067</v>
      </c>
      <c r="X231" s="224">
        <f t="shared" ca="1" si="183"/>
        <v>-1593.3520619769697</v>
      </c>
      <c r="Y231" s="224">
        <f t="shared" ca="1" si="183"/>
        <v>-2404.9969120460096</v>
      </c>
      <c r="Z231" s="224">
        <f t="shared" ca="1" si="183"/>
        <v>-2423.079520156532</v>
      </c>
      <c r="AA231" s="224">
        <f t="shared" ca="1" si="183"/>
        <v>-2441.2980871593263</v>
      </c>
      <c r="AB231" s="224">
        <f t="shared" ca="1" si="183"/>
        <v>-1641.8153896421086</v>
      </c>
      <c r="AC231" s="224">
        <f t="shared" ca="1" si="183"/>
        <v>-2478.147194499918</v>
      </c>
      <c r="AD231" s="224">
        <f t="shared" ca="1" si="183"/>
        <v>-2496.7798024396138</v>
      </c>
      <c r="AE231" s="224"/>
      <c r="AF231" s="237">
        <f ca="1">-OFFSET(AF204,0,VLOOKUP(Suppliers!$B231,Settings!$H:$Q,10,0))*(1+Inputs!$IU$26)</f>
        <v>0</v>
      </c>
      <c r="AG231" s="237">
        <f ca="1">-OFFSET(AG204,0,VLOOKUP(Suppliers!$B231,Settings!$H:$Q,10,0))*(1+Inputs!$IU$26)</f>
        <v>0</v>
      </c>
      <c r="AH231" s="237">
        <f ca="1">-OFFSET(AH204,0,VLOOKUP(Suppliers!$B231,Settings!$H:$Q,10,0))*(1+Inputs!$IU$26)</f>
        <v>0</v>
      </c>
      <c r="AI231" s="237">
        <f ca="1">-OFFSET(AI204,0,VLOOKUP(Suppliers!$B231,Settings!$H:$Q,10,0))*(1+Inputs!$IU$26)</f>
        <v>0</v>
      </c>
      <c r="AJ231" s="237">
        <f ca="1">-OFFSET(AJ204,0,VLOOKUP(Suppliers!$B231,Settings!$H:$Q,10,0))*(1+Inputs!$IU$26)</f>
        <v>0</v>
      </c>
      <c r="AK231" s="237">
        <f ca="1">-OFFSET(AK204,0,VLOOKUP(Suppliers!$B231,Settings!$H:$Q,10,0))*(1+Inputs!$IU$26)</f>
        <v>0</v>
      </c>
      <c r="AL231" s="237">
        <f ca="1">-OFFSET(AL204,0,VLOOKUP(Suppliers!$B231,Settings!$H:$Q,10,0))*(1+Inputs!$IU$26)</f>
        <v>0</v>
      </c>
      <c r="AM231" s="237">
        <f ca="1">-OFFSET(AM204,0,VLOOKUP(Suppliers!$B231,Settings!$H:$Q,10,0))*(1+Inputs!$IU$26)</f>
        <v>0</v>
      </c>
      <c r="AN231" s="237">
        <f ca="1">-OFFSET(AN204,0,VLOOKUP(Suppliers!$B231,Settings!$H:$Q,10,0))*(1+Inputs!$IU$26)</f>
        <v>-723.67646157759259</v>
      </c>
      <c r="AO231" s="237">
        <f ca="1">-OFFSET(AO204,0,VLOOKUP(Suppliers!$B231,Settings!$H:$Q,10,0))*(1+Inputs!$IU$26)</f>
        <v>-726.69178016749925</v>
      </c>
      <c r="AP231" s="237">
        <f ca="1">-OFFSET(AP204,0,VLOOKUP(Suppliers!$B231,Settings!$H:$Q,10,0))*(1+Inputs!$IU$26)</f>
        <v>-729.71966258486384</v>
      </c>
      <c r="AQ231" s="237">
        <f ca="1">-OFFSET(AQ204,0,VLOOKUP(Suppliers!$B231,Settings!$H:$Q,10,0))*(1+Inputs!$IU$26)</f>
        <v>-732.76016117896745</v>
      </c>
      <c r="AR231" s="237">
        <f ca="1">-OFFSET(AR204,0,VLOOKUP(Suppliers!$B231,Settings!$H:$Q,10,0))*(1+Inputs!$IU$26)</f>
        <v>-735.20269504956411</v>
      </c>
      <c r="AS231" s="237">
        <f ca="1">-OFFSET(AS204,0,VLOOKUP(Suppliers!$B231,Settings!$H:$Q,10,0))*(1+Inputs!$IU$26)</f>
        <v>-737.65337069972941</v>
      </c>
      <c r="AT231" s="237">
        <f ca="1">-OFFSET(AT204,0,VLOOKUP(Suppliers!$B231,Settings!$H:$Q,10,0))*(1+Inputs!$IU$26)</f>
        <v>-740.11221526872862</v>
      </c>
      <c r="AU231" s="237">
        <f ca="1">-OFFSET(AU204,0,VLOOKUP(Suppliers!$B231,Settings!$H:$Q,10,0))*(1+Inputs!$IU$26)</f>
        <v>0</v>
      </c>
      <c r="AV231" s="237">
        <f ca="1">-OFFSET(AV204,0,VLOOKUP(Suppliers!$B231,Settings!$H:$Q,10,0))*(1+Inputs!$IU$26)</f>
        <v>-745.05452017291213</v>
      </c>
      <c r="AW231" s="237">
        <f ca="1">-OFFSET(AW204,0,VLOOKUP(Suppliers!$B231,Settings!$H:$Q,10,0))*(1+Inputs!$IU$26)</f>
        <v>-747.53803524015518</v>
      </c>
      <c r="AX231" s="237">
        <f ca="1">-OFFSET(AX204,0,VLOOKUP(Suppliers!$B231,Settings!$H:$Q,10,0))*(1+Inputs!$IU$26)</f>
        <v>-750.02982869095581</v>
      </c>
      <c r="AY231" s="237">
        <f ca="1">-OFFSET(AY204,0,VLOOKUP(Suppliers!$B231,Settings!$H:$Q,10,0))*(1+Inputs!$IU$26)</f>
        <v>-752.52992811992567</v>
      </c>
      <c r="AZ231" s="237">
        <f ca="1">-OFFSET(AZ204,0,VLOOKUP(Suppliers!$B231,Settings!$H:$Q,10,0))*(1+Inputs!$IU$26)</f>
        <v>-755.03836121365885</v>
      </c>
      <c r="BA231" s="237">
        <f ca="1">-OFFSET(BA204,0,VLOOKUP(Suppliers!$B231,Settings!$H:$Q,10,0))*(1+Inputs!$IU$26)</f>
        <v>-757.55515575103777</v>
      </c>
      <c r="BB231" s="237">
        <f ca="1">-OFFSET(BB204,0,VLOOKUP(Suppliers!$B231,Settings!$H:$Q,10,0))*(1+Inputs!$IU$26)</f>
        <v>-760.08033960354135</v>
      </c>
      <c r="BC231" s="237">
        <f ca="1">-OFFSET(BC204,0,VLOOKUP(Suppliers!$B231,Settings!$H:$Q,10,0))*(1+Inputs!$IU$26)</f>
        <v>-762.61394073555323</v>
      </c>
      <c r="BD231" s="237">
        <f ca="1">-OFFSET(BD204,0,VLOOKUP(Suppliers!$B231,Settings!$H:$Q,10,0))*(1+Inputs!$IU$26)</f>
        <v>-764.52047558739207</v>
      </c>
      <c r="BE231" s="237">
        <f ca="1">-OFFSET(BE204,0,VLOOKUP(Suppliers!$B231,Settings!$H:$Q,10,0))*(1+Inputs!$IU$26)</f>
        <v>-766.43177677636049</v>
      </c>
      <c r="BF231" s="237">
        <f ca="1">-OFFSET(BF204,0,VLOOKUP(Suppliers!$B231,Settings!$H:$Q,10,0))*(1+Inputs!$IU$26)</f>
        <v>-768.34785621830133</v>
      </c>
      <c r="BG231" s="237">
        <f ca="1">-OFFSET(BG204,0,VLOOKUP(Suppliers!$B231,Settings!$H:$Q,10,0))*(1+Inputs!$IU$26)</f>
        <v>0</v>
      </c>
      <c r="BH231" s="237">
        <f ca="1">-OFFSET(BH204,0,VLOOKUP(Suppliers!$B231,Settings!$H:$Q,10,0))*(1+Inputs!$IU$26)</f>
        <v>-772.19439767349411</v>
      </c>
      <c r="BI231" s="237">
        <f ca="1">-OFFSET(BI204,0,VLOOKUP(Suppliers!$B231,Settings!$H:$Q,10,0))*(1+Inputs!$IU$26)</f>
        <v>-774.12488366767775</v>
      </c>
      <c r="BJ231" s="237">
        <f ca="1">-OFFSET(BJ204,0,VLOOKUP(Suppliers!$B231,Settings!$H:$Q,10,0))*(1+Inputs!$IU$26)</f>
        <v>-776.06019587684693</v>
      </c>
      <c r="BK231" s="237">
        <f ca="1">-OFFSET(BK204,0,VLOOKUP(Suppliers!$B231,Settings!$H:$Q,10,0))*(1+Inputs!$IU$26)</f>
        <v>-778.00034636653902</v>
      </c>
      <c r="BL231" s="237">
        <f ca="1">-OFFSET(BL204,0,VLOOKUP(Suppliers!$B231,Settings!$H:$Q,10,0))*(1+Inputs!$IU$26)</f>
        <v>-779.94534723245533</v>
      </c>
      <c r="BM231" s="237">
        <f ca="1">-OFFSET(BM204,0,VLOOKUP(Suppliers!$B231,Settings!$H:$Q,10,0))*(1+Inputs!$IU$26)</f>
        <v>-781.89521060053642</v>
      </c>
      <c r="BN231" s="237">
        <f ca="1">-OFFSET(BN204,0,VLOOKUP(Suppliers!$B231,Settings!$H:$Q,10,0))*(1+Inputs!$IU$26)</f>
        <v>-783.84994862703775</v>
      </c>
      <c r="BO231" s="237">
        <f ca="1">-OFFSET(BO204,0,VLOOKUP(Suppliers!$B231,Settings!$H:$Q,10,0))*(1+Inputs!$IU$26)</f>
        <v>-785.80957349860535</v>
      </c>
      <c r="BP231" s="237">
        <f ca="1">-OFFSET(BP204,0,VLOOKUP(Suppliers!$B231,Settings!$H:$Q,10,0))*(1+Inputs!$IU$26)</f>
        <v>-787.77409743235182</v>
      </c>
      <c r="BQ231" s="237">
        <f ca="1">-OFFSET(BQ204,0,VLOOKUP(Suppliers!$B231,Settings!$H:$Q,10,0))*(1+Inputs!$IU$26)</f>
        <v>-789.74353267593267</v>
      </c>
      <c r="BR231" s="237">
        <f ca="1">-OFFSET(BR204,0,VLOOKUP(Suppliers!$B231,Settings!$H:$Q,10,0))*(1+Inputs!$IU$26)</f>
        <v>-791.71789150762243</v>
      </c>
      <c r="BS231" s="237">
        <f ca="1">-OFFSET(BS204,0,VLOOKUP(Suppliers!$B231,Settings!$H:$Q,10,0))*(1+Inputs!$IU$26)</f>
        <v>0</v>
      </c>
      <c r="BT231" s="237">
        <f ca="1">-OFFSET(BT204,0,VLOOKUP(Suppliers!$B231,Settings!$H:$Q,10,0))*(1+Inputs!$IU$26)</f>
        <v>-795.68142920198238</v>
      </c>
      <c r="BU231" s="237">
        <f ca="1">-OFFSET(BU204,0,VLOOKUP(Suppliers!$B231,Settings!$H:$Q,10,0))*(1+Inputs!$IU$26)</f>
        <v>-797.67063277498733</v>
      </c>
      <c r="BV231" s="237">
        <f ca="1">-OFFSET(BV204,0,VLOOKUP(Suppliers!$B231,Settings!$H:$Q,10,0))*(1+Inputs!$IU$26)</f>
        <v>-799.66480935692471</v>
      </c>
      <c r="BW231" s="237">
        <f ca="1">-OFFSET(BW204,0,VLOOKUP(Suppliers!$B231,Settings!$H:$Q,10,0))*(1+Inputs!$IU$26)</f>
        <v>-801.66397138031698</v>
      </c>
      <c r="BX231" s="237">
        <f ca="1">-OFFSET(BX204,0,VLOOKUP(Suppliers!$B231,Settings!$H:$Q,10,0))*(1+Inputs!$IU$26)</f>
        <v>-803.66813130876778</v>
      </c>
      <c r="BY231" s="237">
        <f ca="1">-OFFSET(BY204,0,VLOOKUP(Suppliers!$B231,Settings!$H:$Q,10,0))*(1+Inputs!$IU$26)</f>
        <v>-805.6773016370397</v>
      </c>
      <c r="BZ231" s="237">
        <f ca="1">-OFFSET(BZ204,0,VLOOKUP(Suppliers!$B231,Settings!$H:$Q,10,0))*(1+Inputs!$IU$26)</f>
        <v>-807.69149489113227</v>
      </c>
      <c r="CA231" s="237">
        <f ca="1">-OFFSET(CA204,0,VLOOKUP(Suppliers!$B231,Settings!$H:$Q,10,0))*(1+Inputs!$IU$26)</f>
        <v>-809.71072362836003</v>
      </c>
      <c r="CB231" s="237">
        <f ca="1">-OFFSET(CB204,0,VLOOKUP(Suppliers!$B231,Settings!$H:$Q,10,0))*(1+Inputs!$IU$26)</f>
        <v>-811.73500043743093</v>
      </c>
      <c r="CC231" s="237">
        <f ca="1">-OFFSET(CC204,0,VLOOKUP(Suppliers!$B231,Settings!$H:$Q,10,0))*(1+Inputs!$IU$26)</f>
        <v>-813.76433793852448</v>
      </c>
      <c r="CD231" s="237">
        <f ca="1">-OFFSET(CD204,0,VLOOKUP(Suppliers!$B231,Settings!$H:$Q,10,0))*(1+Inputs!$IU$26)</f>
        <v>-815.7987487833708</v>
      </c>
      <c r="CE231" s="237">
        <f ca="1">-OFFSET(CE204,0,VLOOKUP(Suppliers!$B231,Settings!$H:$Q,10,0))*(1+Inputs!$IU$26)</f>
        <v>0</v>
      </c>
      <c r="CF231" s="237">
        <f ca="1">-OFFSET(CF204,0,VLOOKUP(Suppliers!$B231,Settings!$H:$Q,10,0))*(1+Inputs!$IU$26)</f>
        <v>-819.88284126946746</v>
      </c>
      <c r="CG231" s="237">
        <f ca="1">-OFFSET(CG204,0,VLOOKUP(Suppliers!$B231,Settings!$H:$Q,10,0))*(1+Inputs!$IU$26)</f>
        <v>-821.93254837264112</v>
      </c>
      <c r="CH231" s="237">
        <f ca="1">-OFFSET(CH204,0,VLOOKUP(Suppliers!$B231,Settings!$H:$Q,10,0))*(1+Inputs!$IU$26)</f>
        <v>-823.98737974357266</v>
      </c>
      <c r="CI231" s="237">
        <f ca="1">-OFFSET(CI204,0,VLOOKUP(Suppliers!$B231,Settings!$H:$Q,10,0))*(1+Inputs!$IU$26)</f>
        <v>-826.04734819293151</v>
      </c>
      <c r="CJ231" s="237">
        <f ca="1">-OFFSET(CJ204,0,VLOOKUP(Suppliers!$B231,Settings!$H:$Q,10,0))*(1+Inputs!$IU$26)</f>
        <v>-828.11246656341382</v>
      </c>
      <c r="CK231" s="237">
        <f ca="1">-OFFSET(CK204,0,VLOOKUP(Suppliers!$B231,Settings!$H:$Q,10,0))*(1+Inputs!$IU$26)</f>
        <v>-830.18274772982227</v>
      </c>
      <c r="CL231" s="237">
        <f ca="1">-OFFSET(CL204,0,VLOOKUP(Suppliers!$B231,Settings!$H:$Q,10,0))*(1+Inputs!$IU$26)</f>
        <v>-832.25820459914678</v>
      </c>
      <c r="CM231" s="237">
        <f ca="1">-OFFSET(CM204,0,VLOOKUP(Suppliers!$B231,Settings!$H:$Q,10,0))*(1+Inputs!$IU$26)</f>
        <v>-834.33885011064456</v>
      </c>
    </row>
    <row r="232" spans="2:91" s="95" customFormat="1" hidden="1" x14ac:dyDescent="0.2">
      <c r="B232" s="238" t="str">
        <f>Administrative!B16</f>
        <v>Equipment maintenance</v>
      </c>
      <c r="C232" s="19" t="str">
        <f>Inputs!$J$16</f>
        <v>EUR</v>
      </c>
      <c r="D232" s="19" t="s">
        <v>19</v>
      </c>
      <c r="E232" s="224">
        <f t="shared" ca="1" si="181"/>
        <v>-2097.076793906142</v>
      </c>
      <c r="F232" s="224">
        <f t="shared" ca="1" si="181"/>
        <v>-6512.6894936980725</v>
      </c>
      <c r="G232" s="224">
        <f t="shared" ca="1" si="181"/>
        <v>-6808.7950491139109</v>
      </c>
      <c r="H232" s="224">
        <f t="shared" ca="1" si="181"/>
        <v>-7086.195864839442</v>
      </c>
      <c r="I232" s="224">
        <f t="shared" ca="1" si="181"/>
        <v>-7374.8984178048404</v>
      </c>
      <c r="J232" s="224"/>
      <c r="K232" s="224">
        <f t="shared" ca="1" si="182"/>
        <v>0</v>
      </c>
      <c r="L232" s="224">
        <f t="shared" ca="1" si="182"/>
        <v>0</v>
      </c>
      <c r="M232" s="224">
        <f t="shared" ca="1" si="182"/>
        <v>-520.35352196271856</v>
      </c>
      <c r="N232" s="224">
        <f t="shared" ca="1" si="182"/>
        <v>-1576.7232719434235</v>
      </c>
      <c r="O232" s="224">
        <f t="shared" ca="1" si="182"/>
        <v>-1597.8354155798709</v>
      </c>
      <c r="P232" s="224">
        <f t="shared" ca="1" si="182"/>
        <v>-1617.8916944533398</v>
      </c>
      <c r="Q232" s="224">
        <f t="shared" ca="1" si="182"/>
        <v>-1638.1997228614155</v>
      </c>
      <c r="R232" s="224">
        <f t="shared" ca="1" si="182"/>
        <v>-1658.7626608034461</v>
      </c>
      <c r="S232" s="224">
        <f t="shared" ca="1" si="182"/>
        <v>-1676.7937001846049</v>
      </c>
      <c r="T232" s="224">
        <f t="shared" ca="1" si="182"/>
        <v>-1693.6175924132615</v>
      </c>
      <c r="U232" s="224">
        <f t="shared" ca="1" si="183"/>
        <v>-1710.6102849837189</v>
      </c>
      <c r="V232" s="224">
        <f t="shared" ca="1" si="183"/>
        <v>-1727.7734715323259</v>
      </c>
      <c r="W232" s="224">
        <f t="shared" ca="1" si="183"/>
        <v>-1745.1088626883102</v>
      </c>
      <c r="X232" s="224">
        <f t="shared" ca="1" si="183"/>
        <v>-1762.6181862442784</v>
      </c>
      <c r="Y232" s="224">
        <f t="shared" ca="1" si="183"/>
        <v>-1780.3031873284181</v>
      </c>
      <c r="Z232" s="224">
        <f t="shared" ca="1" si="183"/>
        <v>-1798.1656285784356</v>
      </c>
      <c r="AA232" s="224">
        <f t="shared" ca="1" si="183"/>
        <v>-1816.2072903172332</v>
      </c>
      <c r="AB232" s="224">
        <f t="shared" ca="1" si="183"/>
        <v>-1834.429970730353</v>
      </c>
      <c r="AC232" s="224">
        <f t="shared" ca="1" si="183"/>
        <v>-1852.8354860451984</v>
      </c>
      <c r="AD232" s="224">
        <f t="shared" ca="1" si="183"/>
        <v>-1871.4256707120558</v>
      </c>
      <c r="AE232" s="224"/>
      <c r="AF232" s="237">
        <f ca="1">-OFFSET(AF205,0,VLOOKUP(Suppliers!$B232,Settings!$H:$Q,10,0))*(1+Inputs!$IU$26)</f>
        <v>0</v>
      </c>
      <c r="AG232" s="237">
        <f ca="1">-OFFSET(AG205,0,VLOOKUP(Suppliers!$B232,Settings!$H:$Q,10,0))*(1+Inputs!$IU$26)</f>
        <v>0</v>
      </c>
      <c r="AH232" s="237">
        <f ca="1">-OFFSET(AH205,0,VLOOKUP(Suppliers!$B232,Settings!$H:$Q,10,0))*(1+Inputs!$IU$26)</f>
        <v>0</v>
      </c>
      <c r="AI232" s="237">
        <f ca="1">-OFFSET(AI205,0,VLOOKUP(Suppliers!$B232,Settings!$H:$Q,10,0))*(1+Inputs!$IU$26)</f>
        <v>0</v>
      </c>
      <c r="AJ232" s="237">
        <f ca="1">-OFFSET(AJ205,0,VLOOKUP(Suppliers!$B232,Settings!$H:$Q,10,0))*(1+Inputs!$IU$26)</f>
        <v>0</v>
      </c>
      <c r="AK232" s="237">
        <f ca="1">-OFFSET(AK205,0,VLOOKUP(Suppliers!$B232,Settings!$H:$Q,10,0))*(1+Inputs!$IU$26)</f>
        <v>0</v>
      </c>
      <c r="AL232" s="237">
        <f ca="1">-OFFSET(AL205,0,VLOOKUP(Suppliers!$B232,Settings!$H:$Q,10,0))*(1+Inputs!$IU$26)</f>
        <v>0</v>
      </c>
      <c r="AM232" s="237">
        <f ca="1">-OFFSET(AM205,0,VLOOKUP(Suppliers!$B232,Settings!$H:$Q,10,0))*(1+Inputs!$IU$26)</f>
        <v>0</v>
      </c>
      <c r="AN232" s="237">
        <f ca="1">-OFFSET(AN205,0,VLOOKUP(Suppliers!$B232,Settings!$H:$Q,10,0))*(1+Inputs!$IU$26)</f>
        <v>-520.35352196271856</v>
      </c>
      <c r="AO232" s="237">
        <f ca="1">-OFFSET(AO205,0,VLOOKUP(Suppliers!$B232,Settings!$H:$Q,10,0))*(1+Inputs!$IU$26)</f>
        <v>-522.95528957253214</v>
      </c>
      <c r="AP232" s="237">
        <f ca="1">-OFFSET(AP205,0,VLOOKUP(Suppliers!$B232,Settings!$H:$Q,10,0))*(1+Inputs!$IU$26)</f>
        <v>-525.57006602039473</v>
      </c>
      <c r="AQ232" s="237">
        <f ca="1">-OFFSET(AQ205,0,VLOOKUP(Suppliers!$B232,Settings!$H:$Q,10,0))*(1+Inputs!$IU$26)</f>
        <v>-528.1979163504966</v>
      </c>
      <c r="AR232" s="237">
        <f ca="1">-OFFSET(AR205,0,VLOOKUP(Suppliers!$B232,Settings!$H:$Q,10,0))*(1+Inputs!$IU$26)</f>
        <v>-530.39874100195698</v>
      </c>
      <c r="AS232" s="237">
        <f ca="1">-OFFSET(AS205,0,VLOOKUP(Suppliers!$B232,Settings!$H:$Q,10,0))*(1+Inputs!$IU$26)</f>
        <v>-532.60873575613175</v>
      </c>
      <c r="AT232" s="237">
        <f ca="1">-OFFSET(AT205,0,VLOOKUP(Suppliers!$B232,Settings!$H:$Q,10,0))*(1+Inputs!$IU$26)</f>
        <v>-534.82793882178225</v>
      </c>
      <c r="AU232" s="237">
        <f ca="1">-OFFSET(AU205,0,VLOOKUP(Suppliers!$B232,Settings!$H:$Q,10,0))*(1+Inputs!$IU$26)</f>
        <v>-537.05638856687301</v>
      </c>
      <c r="AV232" s="237">
        <f ca="1">-OFFSET(AV205,0,VLOOKUP(Suppliers!$B232,Settings!$H:$Q,10,0))*(1+Inputs!$IU$26)</f>
        <v>-539.29412351923497</v>
      </c>
      <c r="AW232" s="237">
        <f ca="1">-OFFSET(AW205,0,VLOOKUP(Suppliers!$B232,Settings!$H:$Q,10,0))*(1+Inputs!$IU$26)</f>
        <v>-541.54118236723173</v>
      </c>
      <c r="AX232" s="237">
        <f ca="1">-OFFSET(AX205,0,VLOOKUP(Suppliers!$B232,Settings!$H:$Q,10,0))*(1+Inputs!$IU$26)</f>
        <v>-543.79760396042855</v>
      </c>
      <c r="AY232" s="237">
        <f ca="1">-OFFSET(AY205,0,VLOOKUP(Suppliers!$B232,Settings!$H:$Q,10,0))*(1+Inputs!$IU$26)</f>
        <v>-546.06342731026371</v>
      </c>
      <c r="AZ232" s="237">
        <f ca="1">-OFFSET(AZ205,0,VLOOKUP(Suppliers!$B232,Settings!$H:$Q,10,0))*(1+Inputs!$IU$26)</f>
        <v>-548.3386915907231</v>
      </c>
      <c r="BA232" s="237">
        <f ca="1">-OFFSET(BA205,0,VLOOKUP(Suppliers!$B232,Settings!$H:$Q,10,0))*(1+Inputs!$IU$26)</f>
        <v>-550.62343613901783</v>
      </c>
      <c r="BB232" s="237">
        <f ca="1">-OFFSET(BB205,0,VLOOKUP(Suppliers!$B232,Settings!$H:$Q,10,0))*(1+Inputs!$IU$26)</f>
        <v>-552.91770045626367</v>
      </c>
      <c r="BC232" s="237">
        <f ca="1">-OFFSET(BC205,0,VLOOKUP(Suppliers!$B232,Settings!$H:$Q,10,0))*(1+Inputs!$IU$26)</f>
        <v>-555.22152420816474</v>
      </c>
      <c r="BD232" s="237">
        <f ca="1">-OFFSET(BD205,0,VLOOKUP(Suppliers!$B232,Settings!$H:$Q,10,0))*(1+Inputs!$IU$26)</f>
        <v>-557.07226262219194</v>
      </c>
      <c r="BE232" s="237">
        <f ca="1">-OFFSET(BE205,0,VLOOKUP(Suppliers!$B232,Settings!$H:$Q,10,0))*(1+Inputs!$IU$26)</f>
        <v>-558.929170164266</v>
      </c>
      <c r="BF232" s="237">
        <f ca="1">-OFFSET(BF205,0,VLOOKUP(Suppliers!$B232,Settings!$H:$Q,10,0))*(1+Inputs!$IU$26)</f>
        <v>-560.79226739814692</v>
      </c>
      <c r="BG232" s="237">
        <f ca="1">-OFFSET(BG205,0,VLOOKUP(Suppliers!$B232,Settings!$H:$Q,10,0))*(1+Inputs!$IU$26)</f>
        <v>-562.66157495614084</v>
      </c>
      <c r="BH232" s="237">
        <f ca="1">-OFFSET(BH205,0,VLOOKUP(Suppliers!$B232,Settings!$H:$Q,10,0))*(1+Inputs!$IU$26)</f>
        <v>-564.53711353932806</v>
      </c>
      <c r="BI232" s="237">
        <f ca="1">-OFFSET(BI205,0,VLOOKUP(Suppliers!$B232,Settings!$H:$Q,10,0))*(1+Inputs!$IU$26)</f>
        <v>-566.41890391779248</v>
      </c>
      <c r="BJ232" s="237">
        <f ca="1">-OFFSET(BJ205,0,VLOOKUP(Suppliers!$B232,Settings!$H:$Q,10,0))*(1+Inputs!$IU$26)</f>
        <v>-568.30696693085179</v>
      </c>
      <c r="BK232" s="237">
        <f ca="1">-OFFSET(BK205,0,VLOOKUP(Suppliers!$B232,Settings!$H:$Q,10,0))*(1+Inputs!$IU$26)</f>
        <v>-570.20132348728805</v>
      </c>
      <c r="BL232" s="237">
        <f ca="1">-OFFSET(BL205,0,VLOOKUP(Suppliers!$B232,Settings!$H:$Q,10,0))*(1+Inputs!$IU$26)</f>
        <v>-572.10199456557905</v>
      </c>
      <c r="BM232" s="237">
        <f ca="1">-OFFSET(BM205,0,VLOOKUP(Suppliers!$B232,Settings!$H:$Q,10,0))*(1+Inputs!$IU$26)</f>
        <v>-574.00900121413099</v>
      </c>
      <c r="BN232" s="237">
        <f ca="1">-OFFSET(BN205,0,VLOOKUP(Suppliers!$B232,Settings!$H:$Q,10,0))*(1+Inputs!$IU$26)</f>
        <v>-575.92236455151146</v>
      </c>
      <c r="BO232" s="237">
        <f ca="1">-OFFSET(BO205,0,VLOOKUP(Suppliers!$B232,Settings!$H:$Q,10,0))*(1+Inputs!$IU$26)</f>
        <v>-577.84210576668318</v>
      </c>
      <c r="BP232" s="237">
        <f ca="1">-OFFSET(BP205,0,VLOOKUP(Suppliers!$B232,Settings!$H:$Q,10,0))*(1+Inputs!$IU$26)</f>
        <v>-579.76824611923882</v>
      </c>
      <c r="BQ232" s="237">
        <f ca="1">-OFFSET(BQ205,0,VLOOKUP(Suppliers!$B232,Settings!$H:$Q,10,0))*(1+Inputs!$IU$26)</f>
        <v>-581.70080693963632</v>
      </c>
      <c r="BR232" s="237">
        <f ca="1">-OFFSET(BR205,0,VLOOKUP(Suppliers!$B232,Settings!$H:$Q,10,0))*(1+Inputs!$IU$26)</f>
        <v>-583.63980962943515</v>
      </c>
      <c r="BS232" s="237">
        <f ca="1">-OFFSET(BS205,0,VLOOKUP(Suppliers!$B232,Settings!$H:$Q,10,0))*(1+Inputs!$IU$26)</f>
        <v>-585.58527566153327</v>
      </c>
      <c r="BT232" s="237">
        <f ca="1">-OFFSET(BT205,0,VLOOKUP(Suppliers!$B232,Settings!$H:$Q,10,0))*(1+Inputs!$IU$26)</f>
        <v>-587.5372265804051</v>
      </c>
      <c r="BU232" s="237">
        <f ca="1">-OFFSET(BU205,0,VLOOKUP(Suppliers!$B232,Settings!$H:$Q,10,0))*(1+Inputs!$IU$26)</f>
        <v>-589.49568400233989</v>
      </c>
      <c r="BV232" s="237">
        <f ca="1">-OFFSET(BV205,0,VLOOKUP(Suppliers!$B232,Settings!$H:$Q,10,0))*(1+Inputs!$IU$26)</f>
        <v>-591.46066961568101</v>
      </c>
      <c r="BW232" s="237">
        <f ca="1">-OFFSET(BW205,0,VLOOKUP(Suppliers!$B232,Settings!$H:$Q,10,0))*(1+Inputs!$IU$26)</f>
        <v>-593.43220518106671</v>
      </c>
      <c r="BX232" s="237">
        <f ca="1">-OFFSET(BX205,0,VLOOKUP(Suppliers!$B232,Settings!$H:$Q,10,0))*(1+Inputs!$IU$26)</f>
        <v>-595.41031253167034</v>
      </c>
      <c r="BY232" s="237">
        <f ca="1">-OFFSET(BY205,0,VLOOKUP(Suppliers!$B232,Settings!$H:$Q,10,0))*(1+Inputs!$IU$26)</f>
        <v>-597.39501357344261</v>
      </c>
      <c r="BZ232" s="237">
        <f ca="1">-OFFSET(BZ205,0,VLOOKUP(Suppliers!$B232,Settings!$H:$Q,10,0))*(1+Inputs!$IU$26)</f>
        <v>-599.38633028535412</v>
      </c>
      <c r="CA232" s="237">
        <f ca="1">-OFFSET(CA205,0,VLOOKUP(Suppliers!$B232,Settings!$H:$Q,10,0))*(1+Inputs!$IU$26)</f>
        <v>-601.38428471963869</v>
      </c>
      <c r="CB232" s="237">
        <f ca="1">-OFFSET(CB205,0,VLOOKUP(Suppliers!$B232,Settings!$H:$Q,10,0))*(1+Inputs!$IU$26)</f>
        <v>-603.38889900203753</v>
      </c>
      <c r="CC232" s="237">
        <f ca="1">-OFFSET(CC205,0,VLOOKUP(Suppliers!$B232,Settings!$H:$Q,10,0))*(1+Inputs!$IU$26)</f>
        <v>-605.4001953320444</v>
      </c>
      <c r="CD232" s="237">
        <f ca="1">-OFFSET(CD205,0,VLOOKUP(Suppliers!$B232,Settings!$H:$Q,10,0))*(1+Inputs!$IU$26)</f>
        <v>-607.41819598315124</v>
      </c>
      <c r="CE232" s="237">
        <f ca="1">-OFFSET(CE205,0,VLOOKUP(Suppliers!$B232,Settings!$H:$Q,10,0))*(1+Inputs!$IU$26)</f>
        <v>-609.44292330309509</v>
      </c>
      <c r="CF232" s="237">
        <f ca="1">-OFFSET(CF205,0,VLOOKUP(Suppliers!$B232,Settings!$H:$Q,10,0))*(1+Inputs!$IU$26)</f>
        <v>-611.4743997141054</v>
      </c>
      <c r="CG232" s="237">
        <f ca="1">-OFFSET(CG205,0,VLOOKUP(Suppliers!$B232,Settings!$H:$Q,10,0))*(1+Inputs!$IU$26)</f>
        <v>-613.51264771315243</v>
      </c>
      <c r="CH232" s="237">
        <f ca="1">-OFFSET(CH205,0,VLOOKUP(Suppliers!$B232,Settings!$H:$Q,10,0))*(1+Inputs!$IU$26)</f>
        <v>-615.55768987219631</v>
      </c>
      <c r="CI232" s="237">
        <f ca="1">-OFFSET(CI205,0,VLOOKUP(Suppliers!$B232,Settings!$H:$Q,10,0))*(1+Inputs!$IU$26)</f>
        <v>-617.60954883843704</v>
      </c>
      <c r="CJ232" s="237">
        <f ca="1">-OFFSET(CJ205,0,VLOOKUP(Suppliers!$B232,Settings!$H:$Q,10,0))*(1+Inputs!$IU$26)</f>
        <v>-619.66824733456519</v>
      </c>
      <c r="CK232" s="237">
        <f ca="1">-OFFSET(CK205,0,VLOOKUP(Suppliers!$B232,Settings!$H:$Q,10,0))*(1+Inputs!$IU$26)</f>
        <v>-621.73380815901385</v>
      </c>
      <c r="CL232" s="237">
        <f ca="1">-OFFSET(CL205,0,VLOOKUP(Suppliers!$B232,Settings!$H:$Q,10,0))*(1+Inputs!$IU$26)</f>
        <v>-623.80625418621059</v>
      </c>
      <c r="CM232" s="237">
        <f ca="1">-OFFSET(CM205,0,VLOOKUP(Suppliers!$B232,Settings!$H:$Q,10,0))*(1+Inputs!$IU$26)</f>
        <v>-625.88560836683132</v>
      </c>
    </row>
    <row r="233" spans="2:91" s="95" customFormat="1" hidden="1" x14ac:dyDescent="0.2">
      <c r="B233" s="238" t="str">
        <f>Administrative!B17</f>
        <v>Uniforms</v>
      </c>
      <c r="C233" s="19" t="str">
        <f>Inputs!$J$16</f>
        <v>EUR</v>
      </c>
      <c r="D233" s="19" t="s">
        <v>19</v>
      </c>
      <c r="E233" s="224">
        <f t="shared" ca="1" si="181"/>
        <v>-629.64860173344391</v>
      </c>
      <c r="F233" s="224">
        <f t="shared" ca="1" si="181"/>
        <v>-2384.8264230236218</v>
      </c>
      <c r="G233" s="224">
        <f t="shared" ca="1" si="181"/>
        <v>-2493.9144191599121</v>
      </c>
      <c r="H233" s="224">
        <f t="shared" ca="1" si="181"/>
        <v>-2595.5203405064003</v>
      </c>
      <c r="I233" s="224">
        <f t="shared" ca="1" si="181"/>
        <v>-2701.2658438583312</v>
      </c>
      <c r="J233" s="224"/>
      <c r="K233" s="224">
        <f t="shared" ca="1" si="182"/>
        <v>0</v>
      </c>
      <c r="L233" s="224">
        <f t="shared" ca="1" si="182"/>
        <v>0</v>
      </c>
      <c r="M233" s="224">
        <f t="shared" ca="1" si="182"/>
        <v>-208.14140878508741</v>
      </c>
      <c r="N233" s="224">
        <f t="shared" ca="1" si="182"/>
        <v>-421.50719294835648</v>
      </c>
      <c r="O233" s="224">
        <f t="shared" ca="1" si="182"/>
        <v>-639.13416623194848</v>
      </c>
      <c r="P233" s="224">
        <f t="shared" ca="1" si="182"/>
        <v>-647.15667778133593</v>
      </c>
      <c r="Q233" s="224">
        <f t="shared" ca="1" si="182"/>
        <v>-655.27988914456614</v>
      </c>
      <c r="R233" s="224">
        <f t="shared" ca="1" si="182"/>
        <v>-443.25568986577139</v>
      </c>
      <c r="S233" s="224">
        <f t="shared" ca="1" si="182"/>
        <v>-670.71748007384201</v>
      </c>
      <c r="T233" s="224">
        <f t="shared" ca="1" si="182"/>
        <v>-677.44703696530451</v>
      </c>
      <c r="U233" s="224">
        <f t="shared" ca="1" si="183"/>
        <v>-684.24411399348753</v>
      </c>
      <c r="V233" s="224">
        <f t="shared" ca="1" si="183"/>
        <v>-461.50578812727792</v>
      </c>
      <c r="W233" s="224">
        <f t="shared" ca="1" si="183"/>
        <v>-698.04354507532435</v>
      </c>
      <c r="X233" s="224">
        <f t="shared" ca="1" si="183"/>
        <v>-705.04727449771144</v>
      </c>
      <c r="Y233" s="224">
        <f t="shared" ca="1" si="183"/>
        <v>-712.12127493136734</v>
      </c>
      <c r="Z233" s="224">
        <f t="shared" ca="1" si="183"/>
        <v>-480.30824600199719</v>
      </c>
      <c r="AA233" s="224">
        <f t="shared" ca="1" si="183"/>
        <v>-726.48291612689331</v>
      </c>
      <c r="AB233" s="224">
        <f t="shared" ca="1" si="183"/>
        <v>-733.77198829214137</v>
      </c>
      <c r="AC233" s="224">
        <f t="shared" ca="1" si="183"/>
        <v>-741.13419441807969</v>
      </c>
      <c r="AD233" s="224">
        <f t="shared" ca="1" si="183"/>
        <v>-499.87674502121695</v>
      </c>
      <c r="AE233" s="224"/>
      <c r="AF233" s="237">
        <f ca="1">-OFFSET(AF206,0,VLOOKUP(Suppliers!$B233,Settings!$H:$Q,10,0))*(1+Inputs!$IU$26)</f>
        <v>0</v>
      </c>
      <c r="AG233" s="237">
        <f ca="1">-OFFSET(AG206,0,VLOOKUP(Suppliers!$B233,Settings!$H:$Q,10,0))*(1+Inputs!$IU$26)</f>
        <v>0</v>
      </c>
      <c r="AH233" s="237">
        <f ca="1">-OFFSET(AH206,0,VLOOKUP(Suppliers!$B233,Settings!$H:$Q,10,0))*(1+Inputs!$IU$26)</f>
        <v>0</v>
      </c>
      <c r="AI233" s="237">
        <f ca="1">-OFFSET(AI206,0,VLOOKUP(Suppliers!$B233,Settings!$H:$Q,10,0))*(1+Inputs!$IU$26)</f>
        <v>0</v>
      </c>
      <c r="AJ233" s="237">
        <f ca="1">-OFFSET(AJ206,0,VLOOKUP(Suppliers!$B233,Settings!$H:$Q,10,0))*(1+Inputs!$IU$26)</f>
        <v>0</v>
      </c>
      <c r="AK233" s="237">
        <f ca="1">-OFFSET(AK206,0,VLOOKUP(Suppliers!$B233,Settings!$H:$Q,10,0))*(1+Inputs!$IU$26)</f>
        <v>0</v>
      </c>
      <c r="AL233" s="237">
        <f ca="1">-OFFSET(AL206,0,VLOOKUP(Suppliers!$B233,Settings!$H:$Q,10,0))*(1+Inputs!$IU$26)</f>
        <v>0</v>
      </c>
      <c r="AM233" s="237">
        <f ca="1">-OFFSET(AM206,0,VLOOKUP(Suppliers!$B233,Settings!$H:$Q,10,0))*(1+Inputs!$IU$26)</f>
        <v>0</v>
      </c>
      <c r="AN233" s="237">
        <f ca="1">-OFFSET(AN206,0,VLOOKUP(Suppliers!$B233,Settings!$H:$Q,10,0))*(1+Inputs!$IU$26)</f>
        <v>-208.14140878508741</v>
      </c>
      <c r="AO233" s="237">
        <f ca="1">-OFFSET(AO206,0,VLOOKUP(Suppliers!$B233,Settings!$H:$Q,10,0))*(1+Inputs!$IU$26)</f>
        <v>0</v>
      </c>
      <c r="AP233" s="237">
        <f ca="1">-OFFSET(AP206,0,VLOOKUP(Suppliers!$B233,Settings!$H:$Q,10,0))*(1+Inputs!$IU$26)</f>
        <v>-210.22802640815786</v>
      </c>
      <c r="AQ233" s="237">
        <f ca="1">-OFFSET(AQ206,0,VLOOKUP(Suppliers!$B233,Settings!$H:$Q,10,0))*(1+Inputs!$IU$26)</f>
        <v>-211.27916654019862</v>
      </c>
      <c r="AR233" s="237">
        <f ca="1">-OFFSET(AR206,0,VLOOKUP(Suppliers!$B233,Settings!$H:$Q,10,0))*(1+Inputs!$IU$26)</f>
        <v>-212.15949640078279</v>
      </c>
      <c r="AS233" s="237">
        <f ca="1">-OFFSET(AS206,0,VLOOKUP(Suppliers!$B233,Settings!$H:$Q,10,0))*(1+Inputs!$IU$26)</f>
        <v>-213.0434943024527</v>
      </c>
      <c r="AT233" s="237">
        <f ca="1">-OFFSET(AT206,0,VLOOKUP(Suppliers!$B233,Settings!$H:$Q,10,0))*(1+Inputs!$IU$26)</f>
        <v>-213.93117552871291</v>
      </c>
      <c r="AU233" s="237">
        <f ca="1">-OFFSET(AU206,0,VLOOKUP(Suppliers!$B233,Settings!$H:$Q,10,0))*(1+Inputs!$IU$26)</f>
        <v>-214.8225554267492</v>
      </c>
      <c r="AV233" s="237">
        <f ca="1">-OFFSET(AV206,0,VLOOKUP(Suppliers!$B233,Settings!$H:$Q,10,0))*(1+Inputs!$IU$26)</f>
        <v>-215.71764940769398</v>
      </c>
      <c r="AW233" s="237">
        <f ca="1">-OFFSET(AW206,0,VLOOKUP(Suppliers!$B233,Settings!$H:$Q,10,0))*(1+Inputs!$IU$26)</f>
        <v>-216.61647294689271</v>
      </c>
      <c r="AX233" s="237">
        <f ca="1">-OFFSET(AX206,0,VLOOKUP(Suppliers!$B233,Settings!$H:$Q,10,0))*(1+Inputs!$IU$26)</f>
        <v>-217.51904158417142</v>
      </c>
      <c r="AY233" s="237">
        <f ca="1">-OFFSET(AY206,0,VLOOKUP(Suppliers!$B233,Settings!$H:$Q,10,0))*(1+Inputs!$IU$26)</f>
        <v>-218.42537092410547</v>
      </c>
      <c r="AZ233" s="237">
        <f ca="1">-OFFSET(AZ206,0,VLOOKUP(Suppliers!$B233,Settings!$H:$Q,10,0))*(1+Inputs!$IU$26)</f>
        <v>-219.33547663628923</v>
      </c>
      <c r="BA233" s="237">
        <f ca="1">-OFFSET(BA206,0,VLOOKUP(Suppliers!$B233,Settings!$H:$Q,10,0))*(1+Inputs!$IU$26)</f>
        <v>0</v>
      </c>
      <c r="BB233" s="237">
        <f ca="1">-OFFSET(BB206,0,VLOOKUP(Suppliers!$B233,Settings!$H:$Q,10,0))*(1+Inputs!$IU$26)</f>
        <v>-221.16708018250546</v>
      </c>
      <c r="BC233" s="237">
        <f ca="1">-OFFSET(BC206,0,VLOOKUP(Suppliers!$B233,Settings!$H:$Q,10,0))*(1+Inputs!$IU$26)</f>
        <v>-222.0886096832659</v>
      </c>
      <c r="BD233" s="237">
        <f ca="1">-OFFSET(BD206,0,VLOOKUP(Suppliers!$B233,Settings!$H:$Q,10,0))*(1+Inputs!$IU$26)</f>
        <v>-222.82890504887681</v>
      </c>
      <c r="BE233" s="237">
        <f ca="1">-OFFSET(BE206,0,VLOOKUP(Suppliers!$B233,Settings!$H:$Q,10,0))*(1+Inputs!$IU$26)</f>
        <v>-223.5716680657064</v>
      </c>
      <c r="BF233" s="237">
        <f ca="1">-OFFSET(BF206,0,VLOOKUP(Suppliers!$B233,Settings!$H:$Q,10,0))*(1+Inputs!$IU$26)</f>
        <v>-224.31690695925877</v>
      </c>
      <c r="BG233" s="237">
        <f ca="1">-OFFSET(BG206,0,VLOOKUP(Suppliers!$B233,Settings!$H:$Q,10,0))*(1+Inputs!$IU$26)</f>
        <v>-225.06462998245632</v>
      </c>
      <c r="BH233" s="237">
        <f ca="1">-OFFSET(BH206,0,VLOOKUP(Suppliers!$B233,Settings!$H:$Q,10,0))*(1+Inputs!$IU$26)</f>
        <v>-225.81484541573118</v>
      </c>
      <c r="BI233" s="237">
        <f ca="1">-OFFSET(BI206,0,VLOOKUP(Suppliers!$B233,Settings!$H:$Q,10,0))*(1+Inputs!$IU$26)</f>
        <v>-226.56756156711697</v>
      </c>
      <c r="BJ233" s="237">
        <f ca="1">-OFFSET(BJ206,0,VLOOKUP(Suppliers!$B233,Settings!$H:$Q,10,0))*(1+Inputs!$IU$26)</f>
        <v>-227.32278677234072</v>
      </c>
      <c r="BK233" s="237">
        <f ca="1">-OFFSET(BK206,0,VLOOKUP(Suppliers!$B233,Settings!$H:$Q,10,0))*(1+Inputs!$IU$26)</f>
        <v>-228.0805293949152</v>
      </c>
      <c r="BL233" s="237">
        <f ca="1">-OFFSET(BL206,0,VLOOKUP(Suppliers!$B233,Settings!$H:$Q,10,0))*(1+Inputs!$IU$26)</f>
        <v>-228.84079782623161</v>
      </c>
      <c r="BM233" s="237">
        <f ca="1">-OFFSET(BM206,0,VLOOKUP(Suppliers!$B233,Settings!$H:$Q,10,0))*(1+Inputs!$IU$26)</f>
        <v>0</v>
      </c>
      <c r="BN233" s="237">
        <f ca="1">-OFFSET(BN206,0,VLOOKUP(Suppliers!$B233,Settings!$H:$Q,10,0))*(1+Inputs!$IU$26)</f>
        <v>-230.36894582060461</v>
      </c>
      <c r="BO233" s="237">
        <f ca="1">-OFFSET(BO206,0,VLOOKUP(Suppliers!$B233,Settings!$H:$Q,10,0))*(1+Inputs!$IU$26)</f>
        <v>-231.13684230667332</v>
      </c>
      <c r="BP233" s="237">
        <f ca="1">-OFFSET(BP206,0,VLOOKUP(Suppliers!$B233,Settings!$H:$Q,10,0))*(1+Inputs!$IU$26)</f>
        <v>-231.90729844769558</v>
      </c>
      <c r="BQ233" s="237">
        <f ca="1">-OFFSET(BQ206,0,VLOOKUP(Suppliers!$B233,Settings!$H:$Q,10,0))*(1+Inputs!$IU$26)</f>
        <v>-232.68032277585459</v>
      </c>
      <c r="BR233" s="237">
        <f ca="1">-OFFSET(BR206,0,VLOOKUP(Suppliers!$B233,Settings!$H:$Q,10,0))*(1+Inputs!$IU$26)</f>
        <v>-233.45592385177412</v>
      </c>
      <c r="BS233" s="237">
        <f ca="1">-OFFSET(BS206,0,VLOOKUP(Suppliers!$B233,Settings!$H:$Q,10,0))*(1+Inputs!$IU$26)</f>
        <v>-234.23411026461338</v>
      </c>
      <c r="BT233" s="237">
        <f ca="1">-OFFSET(BT206,0,VLOOKUP(Suppliers!$B233,Settings!$H:$Q,10,0))*(1+Inputs!$IU$26)</f>
        <v>-235.01489063216212</v>
      </c>
      <c r="BU233" s="237">
        <f ca="1">-OFFSET(BU206,0,VLOOKUP(Suppliers!$B233,Settings!$H:$Q,10,0))*(1+Inputs!$IU$26)</f>
        <v>-235.798273600936</v>
      </c>
      <c r="BV233" s="237">
        <f ca="1">-OFFSET(BV206,0,VLOOKUP(Suppliers!$B233,Settings!$H:$Q,10,0))*(1+Inputs!$IU$26)</f>
        <v>-236.58426784627247</v>
      </c>
      <c r="BW233" s="237">
        <f ca="1">-OFFSET(BW206,0,VLOOKUP(Suppliers!$B233,Settings!$H:$Q,10,0))*(1+Inputs!$IU$26)</f>
        <v>-237.37288207242673</v>
      </c>
      <c r="BX233" s="237">
        <f ca="1">-OFFSET(BX206,0,VLOOKUP(Suppliers!$B233,Settings!$H:$Q,10,0))*(1+Inputs!$IU$26)</f>
        <v>-238.16412501266817</v>
      </c>
      <c r="BY233" s="237">
        <f ca="1">-OFFSET(BY206,0,VLOOKUP(Suppliers!$B233,Settings!$H:$Q,10,0))*(1+Inputs!$IU$26)</f>
        <v>0</v>
      </c>
      <c r="BZ233" s="237">
        <f ca="1">-OFFSET(BZ206,0,VLOOKUP(Suppliers!$B233,Settings!$H:$Q,10,0))*(1+Inputs!$IU$26)</f>
        <v>-239.75453211414168</v>
      </c>
      <c r="CA233" s="237">
        <f ca="1">-OFFSET(CA206,0,VLOOKUP(Suppliers!$B233,Settings!$H:$Q,10,0))*(1+Inputs!$IU$26)</f>
        <v>-240.55371388785551</v>
      </c>
      <c r="CB233" s="237">
        <f ca="1">-OFFSET(CB206,0,VLOOKUP(Suppliers!$B233,Settings!$H:$Q,10,0))*(1+Inputs!$IU$26)</f>
        <v>-241.35555960081504</v>
      </c>
      <c r="CC233" s="237">
        <f ca="1">-OFFSET(CC206,0,VLOOKUP(Suppliers!$B233,Settings!$H:$Q,10,0))*(1+Inputs!$IU$26)</f>
        <v>-242.16007813281777</v>
      </c>
      <c r="CD233" s="237">
        <f ca="1">-OFFSET(CD206,0,VLOOKUP(Suppliers!$B233,Settings!$H:$Q,10,0))*(1+Inputs!$IU$26)</f>
        <v>-242.96727839326053</v>
      </c>
      <c r="CE233" s="237">
        <f ca="1">-OFFSET(CE206,0,VLOOKUP(Suppliers!$B233,Settings!$H:$Q,10,0))*(1+Inputs!$IU$26)</f>
        <v>-243.77716932123809</v>
      </c>
      <c r="CF233" s="237">
        <f ca="1">-OFFSET(CF206,0,VLOOKUP(Suppliers!$B233,Settings!$H:$Q,10,0))*(1+Inputs!$IU$26)</f>
        <v>-244.58975988564222</v>
      </c>
      <c r="CG233" s="237">
        <f ca="1">-OFFSET(CG206,0,VLOOKUP(Suppliers!$B233,Settings!$H:$Q,10,0))*(1+Inputs!$IU$26)</f>
        <v>-245.40505908526106</v>
      </c>
      <c r="CH233" s="237">
        <f ca="1">-OFFSET(CH206,0,VLOOKUP(Suppliers!$B233,Settings!$H:$Q,10,0))*(1+Inputs!$IU$26)</f>
        <v>-246.2230759488786</v>
      </c>
      <c r="CI233" s="237">
        <f ca="1">-OFFSET(CI206,0,VLOOKUP(Suppliers!$B233,Settings!$H:$Q,10,0))*(1+Inputs!$IU$26)</f>
        <v>-247.04381953537489</v>
      </c>
      <c r="CJ233" s="237">
        <f ca="1">-OFFSET(CJ206,0,VLOOKUP(Suppliers!$B233,Settings!$H:$Q,10,0))*(1+Inputs!$IU$26)</f>
        <v>-247.86729893382616</v>
      </c>
      <c r="CK233" s="237">
        <f ca="1">-OFFSET(CK206,0,VLOOKUP(Suppliers!$B233,Settings!$H:$Q,10,0))*(1+Inputs!$IU$26)</f>
        <v>0</v>
      </c>
      <c r="CL233" s="237">
        <f ca="1">-OFFSET(CL206,0,VLOOKUP(Suppliers!$B233,Settings!$H:$Q,10,0))*(1+Inputs!$IU$26)</f>
        <v>-249.52250167448432</v>
      </c>
      <c r="CM233" s="237">
        <f ca="1">-OFFSET(CM206,0,VLOOKUP(Suppliers!$B233,Settings!$H:$Q,10,0))*(1+Inputs!$IU$26)</f>
        <v>-250.35424334673263</v>
      </c>
    </row>
    <row r="234" spans="2:91" s="95" customFormat="1" hidden="1" x14ac:dyDescent="0.2">
      <c r="B234" s="238" t="str">
        <f>Administrative!B18</f>
        <v>Menu</v>
      </c>
      <c r="C234" s="19" t="str">
        <f>Inputs!$J$16</f>
        <v>EUR</v>
      </c>
      <c r="D234" s="19" t="s">
        <v>19</v>
      </c>
      <c r="E234" s="224">
        <f t="shared" ca="1" si="181"/>
        <v>-832.24230443112071</v>
      </c>
      <c r="F234" s="224">
        <f t="shared" ca="1" si="181"/>
        <v>-2567.4250418663005</v>
      </c>
      <c r="G234" s="224">
        <f t="shared" ca="1" si="181"/>
        <v>-2657.5567822811686</v>
      </c>
      <c r="H234" s="224">
        <f t="shared" ca="1" si="181"/>
        <v>-2738.3889148662297</v>
      </c>
      <c r="I234" s="224">
        <f t="shared" ca="1" si="181"/>
        <v>-2821.6796341132249</v>
      </c>
      <c r="J234" s="224"/>
      <c r="K234" s="224">
        <f t="shared" ca="1" si="182"/>
        <v>0</v>
      </c>
      <c r="L234" s="224">
        <f t="shared" ca="1" si="182"/>
        <v>0</v>
      </c>
      <c r="M234" s="224">
        <f t="shared" ca="1" si="182"/>
        <v>-206.76470330788356</v>
      </c>
      <c r="N234" s="224">
        <f t="shared" ca="1" si="182"/>
        <v>-625.47760112323715</v>
      </c>
      <c r="O234" s="224">
        <f t="shared" ca="1" si="182"/>
        <v>-632.27665171943477</v>
      </c>
      <c r="P234" s="224">
        <f t="shared" ca="1" si="182"/>
        <v>-638.62051754267361</v>
      </c>
      <c r="Q234" s="224">
        <f t="shared" ca="1" si="182"/>
        <v>-645.02803372129699</v>
      </c>
      <c r="R234" s="224">
        <f t="shared" ca="1" si="182"/>
        <v>-651.49983888289466</v>
      </c>
      <c r="S234" s="224">
        <f t="shared" ca="1" si="182"/>
        <v>-656.94288816630069</v>
      </c>
      <c r="T234" s="224">
        <f t="shared" ca="1" si="182"/>
        <v>-661.88228777143377</v>
      </c>
      <c r="U234" s="224">
        <f t="shared" ca="1" si="183"/>
        <v>-666.85882556452577</v>
      </c>
      <c r="V234" s="224">
        <f t="shared" ca="1" si="183"/>
        <v>-671.87278077890812</v>
      </c>
      <c r="W234" s="224">
        <f t="shared" ca="1" si="183"/>
        <v>-676.92443474740162</v>
      </c>
      <c r="X234" s="224">
        <f t="shared" ca="1" si="183"/>
        <v>-682.01407091810279</v>
      </c>
      <c r="Y234" s="224">
        <f t="shared" ca="1" si="183"/>
        <v>-687.14197487028798</v>
      </c>
      <c r="Z234" s="224">
        <f t="shared" ca="1" si="183"/>
        <v>-692.30843433043719</v>
      </c>
      <c r="AA234" s="224">
        <f t="shared" ca="1" si="183"/>
        <v>-697.51373918837828</v>
      </c>
      <c r="AB234" s="224">
        <f t="shared" ca="1" si="183"/>
        <v>-702.75818151355304</v>
      </c>
      <c r="AC234" s="224">
        <f t="shared" ca="1" si="183"/>
        <v>-708.04205557140449</v>
      </c>
      <c r="AD234" s="224">
        <f t="shared" ca="1" si="183"/>
        <v>-713.36565783988908</v>
      </c>
      <c r="AE234" s="224"/>
      <c r="AF234" s="237">
        <f ca="1">-OFFSET(AF207,0,VLOOKUP(Suppliers!$B234,Settings!$H:$Q,10,0))*(1+Inputs!$IU$26)</f>
        <v>0</v>
      </c>
      <c r="AG234" s="237">
        <f ca="1">-OFFSET(AG207,0,VLOOKUP(Suppliers!$B234,Settings!$H:$Q,10,0))*(1+Inputs!$IU$26)</f>
        <v>0</v>
      </c>
      <c r="AH234" s="237">
        <f ca="1">-OFFSET(AH207,0,VLOOKUP(Suppliers!$B234,Settings!$H:$Q,10,0))*(1+Inputs!$IU$26)</f>
        <v>0</v>
      </c>
      <c r="AI234" s="237">
        <f ca="1">-OFFSET(AI207,0,VLOOKUP(Suppliers!$B234,Settings!$H:$Q,10,0))*(1+Inputs!$IU$26)</f>
        <v>0</v>
      </c>
      <c r="AJ234" s="237">
        <f ca="1">-OFFSET(AJ207,0,VLOOKUP(Suppliers!$B234,Settings!$H:$Q,10,0))*(1+Inputs!$IU$26)</f>
        <v>0</v>
      </c>
      <c r="AK234" s="237">
        <f ca="1">-OFFSET(AK207,0,VLOOKUP(Suppliers!$B234,Settings!$H:$Q,10,0))*(1+Inputs!$IU$26)</f>
        <v>0</v>
      </c>
      <c r="AL234" s="237">
        <f ca="1">-OFFSET(AL207,0,VLOOKUP(Suppliers!$B234,Settings!$H:$Q,10,0))*(1+Inputs!$IU$26)</f>
        <v>0</v>
      </c>
      <c r="AM234" s="237">
        <f ca="1">-OFFSET(AM207,0,VLOOKUP(Suppliers!$B234,Settings!$H:$Q,10,0))*(1+Inputs!$IU$26)</f>
        <v>0</v>
      </c>
      <c r="AN234" s="237">
        <f ca="1">-OFFSET(AN207,0,VLOOKUP(Suppliers!$B234,Settings!$H:$Q,10,0))*(1+Inputs!$IU$26)</f>
        <v>-206.76470330788356</v>
      </c>
      <c r="AO234" s="237">
        <f ca="1">-OFFSET(AO207,0,VLOOKUP(Suppliers!$B234,Settings!$H:$Q,10,0))*(1+Inputs!$IU$26)</f>
        <v>-207.62622290499974</v>
      </c>
      <c r="AP234" s="237">
        <f ca="1">-OFFSET(AP207,0,VLOOKUP(Suppliers!$B234,Settings!$H:$Q,10,0))*(1+Inputs!$IU$26)</f>
        <v>-208.49133216710391</v>
      </c>
      <c r="AQ234" s="237">
        <f ca="1">-OFFSET(AQ207,0,VLOOKUP(Suppliers!$B234,Settings!$H:$Q,10,0))*(1+Inputs!$IU$26)</f>
        <v>-209.36004605113351</v>
      </c>
      <c r="AR234" s="237">
        <f ca="1">-OFFSET(AR207,0,VLOOKUP(Suppliers!$B234,Settings!$H:$Q,10,0))*(1+Inputs!$IU$26)</f>
        <v>-210.05791287130398</v>
      </c>
      <c r="AS234" s="237">
        <f ca="1">-OFFSET(AS207,0,VLOOKUP(Suppliers!$B234,Settings!$H:$Q,10,0))*(1+Inputs!$IU$26)</f>
        <v>-210.75810591420836</v>
      </c>
      <c r="AT234" s="237">
        <f ca="1">-OFFSET(AT207,0,VLOOKUP(Suppliers!$B234,Settings!$H:$Q,10,0))*(1+Inputs!$IU$26)</f>
        <v>-211.4606329339224</v>
      </c>
      <c r="AU234" s="237">
        <f ca="1">-OFFSET(AU207,0,VLOOKUP(Suppliers!$B234,Settings!$H:$Q,10,0))*(1+Inputs!$IU$26)</f>
        <v>-212.16550171036883</v>
      </c>
      <c r="AV234" s="237">
        <f ca="1">-OFFSET(AV207,0,VLOOKUP(Suppliers!$B234,Settings!$H:$Q,10,0))*(1+Inputs!$IU$26)</f>
        <v>-212.8727200494034</v>
      </c>
      <c r="AW234" s="237">
        <f ca="1">-OFFSET(AW207,0,VLOOKUP(Suppliers!$B234,Settings!$H:$Q,10,0))*(1+Inputs!$IU$26)</f>
        <v>-213.58229578290141</v>
      </c>
      <c r="AX234" s="237">
        <f ca="1">-OFFSET(AX207,0,VLOOKUP(Suppliers!$B234,Settings!$H:$Q,10,0))*(1+Inputs!$IU$26)</f>
        <v>-214.29423676884443</v>
      </c>
      <c r="AY234" s="237">
        <f ca="1">-OFFSET(AY207,0,VLOOKUP(Suppliers!$B234,Settings!$H:$Q,10,0))*(1+Inputs!$IU$26)</f>
        <v>-215.00855089140725</v>
      </c>
      <c r="AZ234" s="237">
        <f ca="1">-OFFSET(AZ207,0,VLOOKUP(Suppliers!$B234,Settings!$H:$Q,10,0))*(1+Inputs!$IU$26)</f>
        <v>-215.72524606104528</v>
      </c>
      <c r="BA234" s="237">
        <f ca="1">-OFFSET(BA207,0,VLOOKUP(Suppliers!$B234,Settings!$H:$Q,10,0))*(1+Inputs!$IU$26)</f>
        <v>-216.44433021458212</v>
      </c>
      <c r="BB234" s="237">
        <f ca="1">-OFFSET(BB207,0,VLOOKUP(Suppliers!$B234,Settings!$H:$Q,10,0))*(1+Inputs!$IU$26)</f>
        <v>-217.16581131529742</v>
      </c>
      <c r="BC234" s="237">
        <f ca="1">-OFFSET(BC207,0,VLOOKUP(Suppliers!$B234,Settings!$H:$Q,10,0))*(1+Inputs!$IU$26)</f>
        <v>-217.88969735301509</v>
      </c>
      <c r="BD234" s="237">
        <f ca="1">-OFFSET(BD207,0,VLOOKUP(Suppliers!$B234,Settings!$H:$Q,10,0))*(1+Inputs!$IU$26)</f>
        <v>-218.43442159639761</v>
      </c>
      <c r="BE234" s="237">
        <f ca="1">-OFFSET(BE207,0,VLOOKUP(Suppliers!$B234,Settings!$H:$Q,10,0))*(1+Inputs!$IU$26)</f>
        <v>-218.9805076503886</v>
      </c>
      <c r="BF234" s="237">
        <f ca="1">-OFFSET(BF207,0,VLOOKUP(Suppliers!$B234,Settings!$H:$Q,10,0))*(1+Inputs!$IU$26)</f>
        <v>-219.52795891951456</v>
      </c>
      <c r="BG234" s="237">
        <f ca="1">-OFFSET(BG207,0,VLOOKUP(Suppliers!$B234,Settings!$H:$Q,10,0))*(1+Inputs!$IU$26)</f>
        <v>-220.07677881681334</v>
      </c>
      <c r="BH234" s="237">
        <f ca="1">-OFFSET(BH207,0,VLOOKUP(Suppliers!$B234,Settings!$H:$Q,10,0))*(1+Inputs!$IU$26)</f>
        <v>-220.62697076385535</v>
      </c>
      <c r="BI234" s="237">
        <f ca="1">-OFFSET(BI207,0,VLOOKUP(Suppliers!$B234,Settings!$H:$Q,10,0))*(1+Inputs!$IU$26)</f>
        <v>-221.17853819076498</v>
      </c>
      <c r="BJ234" s="237">
        <f ca="1">-OFFSET(BJ207,0,VLOOKUP(Suppliers!$B234,Settings!$H:$Q,10,0))*(1+Inputs!$IU$26)</f>
        <v>-221.73148453624188</v>
      </c>
      <c r="BK234" s="237">
        <f ca="1">-OFFSET(BK207,0,VLOOKUP(Suppliers!$B234,Settings!$H:$Q,10,0))*(1+Inputs!$IU$26)</f>
        <v>-222.28581324758247</v>
      </c>
      <c r="BL234" s="237">
        <f ca="1">-OFFSET(BL207,0,VLOOKUP(Suppliers!$B234,Settings!$H:$Q,10,0))*(1+Inputs!$IU$26)</f>
        <v>-222.8415277807014</v>
      </c>
      <c r="BM234" s="237">
        <f ca="1">-OFFSET(BM207,0,VLOOKUP(Suppliers!$B234,Settings!$H:$Q,10,0))*(1+Inputs!$IU$26)</f>
        <v>-223.39863160015315</v>
      </c>
      <c r="BN234" s="237">
        <f ca="1">-OFFSET(BN207,0,VLOOKUP(Suppliers!$B234,Settings!$H:$Q,10,0))*(1+Inputs!$IU$26)</f>
        <v>-223.95712817915353</v>
      </c>
      <c r="BO234" s="237">
        <f ca="1">-OFFSET(BO207,0,VLOOKUP(Suppliers!$B234,Settings!$H:$Q,10,0))*(1+Inputs!$IU$26)</f>
        <v>-224.51702099960141</v>
      </c>
      <c r="BP234" s="237">
        <f ca="1">-OFFSET(BP207,0,VLOOKUP(Suppliers!$B234,Settings!$H:$Q,10,0))*(1+Inputs!$IU$26)</f>
        <v>-225.07831355210041</v>
      </c>
      <c r="BQ234" s="237">
        <f ca="1">-OFFSET(BQ207,0,VLOOKUP(Suppliers!$B234,Settings!$H:$Q,10,0))*(1+Inputs!$IU$26)</f>
        <v>-225.64100933598064</v>
      </c>
      <c r="BR234" s="237">
        <f ca="1">-OFFSET(BR207,0,VLOOKUP(Suppliers!$B234,Settings!$H:$Q,10,0))*(1+Inputs!$IU$26)</f>
        <v>-226.20511185932057</v>
      </c>
      <c r="BS234" s="237">
        <f ca="1">-OFFSET(BS207,0,VLOOKUP(Suppliers!$B234,Settings!$H:$Q,10,0))*(1+Inputs!$IU$26)</f>
        <v>-226.77062463896885</v>
      </c>
      <c r="BT234" s="237">
        <f ca="1">-OFFSET(BT207,0,VLOOKUP(Suppliers!$B234,Settings!$H:$Q,10,0))*(1+Inputs!$IU$26)</f>
        <v>-227.33755120056625</v>
      </c>
      <c r="BU234" s="237">
        <f ca="1">-OFFSET(BU207,0,VLOOKUP(Suppliers!$B234,Settings!$H:$Q,10,0))*(1+Inputs!$IU$26)</f>
        <v>-227.90589507856765</v>
      </c>
      <c r="BV234" s="237">
        <f ca="1">-OFFSET(BV207,0,VLOOKUP(Suppliers!$B234,Settings!$H:$Q,10,0))*(1+Inputs!$IU$26)</f>
        <v>-228.47565981626406</v>
      </c>
      <c r="BW234" s="237">
        <f ca="1">-OFFSET(BW207,0,VLOOKUP(Suppliers!$B234,Settings!$H:$Q,10,0))*(1+Inputs!$IU$26)</f>
        <v>-229.04684896580471</v>
      </c>
      <c r="BX234" s="237">
        <f ca="1">-OFFSET(BX207,0,VLOOKUP(Suppliers!$B234,Settings!$H:$Q,10,0))*(1+Inputs!$IU$26)</f>
        <v>-229.61946608821921</v>
      </c>
      <c r="BY234" s="237">
        <f ca="1">-OFFSET(BY207,0,VLOOKUP(Suppliers!$B234,Settings!$H:$Q,10,0))*(1+Inputs!$IU$26)</f>
        <v>-230.19351475343976</v>
      </c>
      <c r="BZ234" s="237">
        <f ca="1">-OFFSET(BZ207,0,VLOOKUP(Suppliers!$B234,Settings!$H:$Q,10,0))*(1+Inputs!$IU$26)</f>
        <v>-230.76899854032334</v>
      </c>
      <c r="CA234" s="237">
        <f ca="1">-OFFSET(CA207,0,VLOOKUP(Suppliers!$B234,Settings!$H:$Q,10,0))*(1+Inputs!$IU$26)</f>
        <v>-231.34592103667413</v>
      </c>
      <c r="CB234" s="237">
        <f ca="1">-OFFSET(CB207,0,VLOOKUP(Suppliers!$B234,Settings!$H:$Q,10,0))*(1+Inputs!$IU$26)</f>
        <v>-231.92428583926579</v>
      </c>
      <c r="CC234" s="237">
        <f ca="1">-OFFSET(CC207,0,VLOOKUP(Suppliers!$B234,Settings!$H:$Q,10,0))*(1+Inputs!$IU$26)</f>
        <v>-232.50409655386395</v>
      </c>
      <c r="CD234" s="237">
        <f ca="1">-OFFSET(CD207,0,VLOOKUP(Suppliers!$B234,Settings!$H:$Q,10,0))*(1+Inputs!$IU$26)</f>
        <v>-233.0853567952486</v>
      </c>
      <c r="CE234" s="237">
        <f ca="1">-OFFSET(CE207,0,VLOOKUP(Suppliers!$B234,Settings!$H:$Q,10,0))*(1+Inputs!$IU$26)</f>
        <v>-233.66807018723671</v>
      </c>
      <c r="CF234" s="237">
        <f ca="1">-OFFSET(CF207,0,VLOOKUP(Suppliers!$B234,Settings!$H:$Q,10,0))*(1+Inputs!$IU$26)</f>
        <v>-234.25224036270478</v>
      </c>
      <c r="CG234" s="237">
        <f ca="1">-OFFSET(CG207,0,VLOOKUP(Suppliers!$B234,Settings!$H:$Q,10,0))*(1+Inputs!$IU$26)</f>
        <v>-234.83787096361152</v>
      </c>
      <c r="CH234" s="237">
        <f ca="1">-OFFSET(CH207,0,VLOOKUP(Suppliers!$B234,Settings!$H:$Q,10,0))*(1+Inputs!$IU$26)</f>
        <v>-235.42496564102055</v>
      </c>
      <c r="CI234" s="237">
        <f ca="1">-OFFSET(CI207,0,VLOOKUP(Suppliers!$B234,Settings!$H:$Q,10,0))*(1+Inputs!$IU$26)</f>
        <v>-236.01352805512309</v>
      </c>
      <c r="CJ234" s="237">
        <f ca="1">-OFFSET(CJ207,0,VLOOKUP(Suppliers!$B234,Settings!$H:$Q,10,0))*(1+Inputs!$IU$26)</f>
        <v>-236.60356187526088</v>
      </c>
      <c r="CK234" s="237">
        <f ca="1">-OFFSET(CK207,0,VLOOKUP(Suppliers!$B234,Settings!$H:$Q,10,0))*(1+Inputs!$IU$26)</f>
        <v>-237.19507077994902</v>
      </c>
      <c r="CL234" s="237">
        <f ca="1">-OFFSET(CL207,0,VLOOKUP(Suppliers!$B234,Settings!$H:$Q,10,0))*(1+Inputs!$IU$26)</f>
        <v>-237.78805845689888</v>
      </c>
      <c r="CM234" s="237">
        <f ca="1">-OFFSET(CM207,0,VLOOKUP(Suppliers!$B234,Settings!$H:$Q,10,0))*(1+Inputs!$IU$26)</f>
        <v>-238.38252860304112</v>
      </c>
    </row>
    <row r="235" spans="2:91" s="95" customFormat="1" hidden="1" x14ac:dyDescent="0.2">
      <c r="B235" s="238" t="str">
        <f>Administrative!B19</f>
        <v>Cleaning</v>
      </c>
      <c r="C235" s="19" t="str">
        <f>Inputs!$J$16</f>
        <v>EUR</v>
      </c>
      <c r="D235" s="19" t="s">
        <v>19</v>
      </c>
      <c r="E235" s="224">
        <f t="shared" ca="1" si="181"/>
        <v>-2097.076793906142</v>
      </c>
      <c r="F235" s="224">
        <f t="shared" ca="1" si="181"/>
        <v>-5977.86155487629</v>
      </c>
      <c r="G235" s="224">
        <f t="shared" ca="1" si="181"/>
        <v>-6248.0027817157643</v>
      </c>
      <c r="H235" s="224">
        <f t="shared" ca="1" si="181"/>
        <v>-6502.5560552100069</v>
      </c>
      <c r="I235" s="224">
        <f t="shared" ca="1" si="181"/>
        <v>-6767.4802218216892</v>
      </c>
      <c r="J235" s="224"/>
      <c r="K235" s="224">
        <f t="shared" ca="1" si="182"/>
        <v>0</v>
      </c>
      <c r="L235" s="224">
        <f t="shared" ca="1" si="182"/>
        <v>0</v>
      </c>
      <c r="M235" s="224">
        <f t="shared" ca="1" si="182"/>
        <v>-520.35352196271856</v>
      </c>
      <c r="N235" s="224">
        <f t="shared" ca="1" si="182"/>
        <v>-1576.7232719434235</v>
      </c>
      <c r="O235" s="224">
        <f t="shared" ca="1" si="182"/>
        <v>-1063.0074767580886</v>
      </c>
      <c r="P235" s="224">
        <f t="shared" ca="1" si="182"/>
        <v>-1617.8916944533398</v>
      </c>
      <c r="Q235" s="224">
        <f t="shared" ca="1" si="182"/>
        <v>-1638.1997228614155</v>
      </c>
      <c r="R235" s="224">
        <f t="shared" ca="1" si="182"/>
        <v>-1658.7626608034461</v>
      </c>
      <c r="S235" s="224">
        <f t="shared" ca="1" si="182"/>
        <v>-1116.0014327864578</v>
      </c>
      <c r="T235" s="224">
        <f t="shared" ca="1" si="182"/>
        <v>-1693.6175924132615</v>
      </c>
      <c r="U235" s="224">
        <f t="shared" ca="1" si="183"/>
        <v>-1710.6102849837189</v>
      </c>
      <c r="V235" s="224">
        <f t="shared" ca="1" si="183"/>
        <v>-1727.7734715323259</v>
      </c>
      <c r="W235" s="224">
        <f t="shared" ca="1" si="183"/>
        <v>-1161.469053058875</v>
      </c>
      <c r="X235" s="224">
        <f t="shared" ca="1" si="183"/>
        <v>-1762.6181862442784</v>
      </c>
      <c r="Y235" s="224">
        <f t="shared" ca="1" si="183"/>
        <v>-1780.3031873284181</v>
      </c>
      <c r="Z235" s="224">
        <f t="shared" ca="1" si="183"/>
        <v>-1798.1656285784356</v>
      </c>
      <c r="AA235" s="224">
        <f t="shared" ca="1" si="183"/>
        <v>-1208.7890943340819</v>
      </c>
      <c r="AB235" s="224">
        <f t="shared" ca="1" si="183"/>
        <v>-1834.429970730353</v>
      </c>
      <c r="AC235" s="224">
        <f t="shared" ca="1" si="183"/>
        <v>-1852.8354860451984</v>
      </c>
      <c r="AD235" s="224">
        <f t="shared" ca="1" si="183"/>
        <v>-1871.4256707120558</v>
      </c>
      <c r="AE235" s="224"/>
      <c r="AF235" s="237">
        <f ca="1">-OFFSET(AF208,0,VLOOKUP(Suppliers!$B235,Settings!$H:$Q,10,0))*(1+Inputs!$IU$26)</f>
        <v>0</v>
      </c>
      <c r="AG235" s="237">
        <f ca="1">-OFFSET(AG208,0,VLOOKUP(Suppliers!$B235,Settings!$H:$Q,10,0))*(1+Inputs!$IU$26)</f>
        <v>0</v>
      </c>
      <c r="AH235" s="237">
        <f ca="1">-OFFSET(AH208,0,VLOOKUP(Suppliers!$B235,Settings!$H:$Q,10,0))*(1+Inputs!$IU$26)</f>
        <v>0</v>
      </c>
      <c r="AI235" s="237">
        <f ca="1">-OFFSET(AI208,0,VLOOKUP(Suppliers!$B235,Settings!$H:$Q,10,0))*(1+Inputs!$IU$26)</f>
        <v>0</v>
      </c>
      <c r="AJ235" s="237">
        <f ca="1">-OFFSET(AJ208,0,VLOOKUP(Suppliers!$B235,Settings!$H:$Q,10,0))*(1+Inputs!$IU$26)</f>
        <v>0</v>
      </c>
      <c r="AK235" s="237">
        <f ca="1">-OFFSET(AK208,0,VLOOKUP(Suppliers!$B235,Settings!$H:$Q,10,0))*(1+Inputs!$IU$26)</f>
        <v>0</v>
      </c>
      <c r="AL235" s="237">
        <f ca="1">-OFFSET(AL208,0,VLOOKUP(Suppliers!$B235,Settings!$H:$Q,10,0))*(1+Inputs!$IU$26)</f>
        <v>0</v>
      </c>
      <c r="AM235" s="237">
        <f ca="1">-OFFSET(AM208,0,VLOOKUP(Suppliers!$B235,Settings!$H:$Q,10,0))*(1+Inputs!$IU$26)</f>
        <v>0</v>
      </c>
      <c r="AN235" s="237">
        <f ca="1">-OFFSET(AN208,0,VLOOKUP(Suppliers!$B235,Settings!$H:$Q,10,0))*(1+Inputs!$IU$26)</f>
        <v>-520.35352196271856</v>
      </c>
      <c r="AO235" s="237">
        <f ca="1">-OFFSET(AO208,0,VLOOKUP(Suppliers!$B235,Settings!$H:$Q,10,0))*(1+Inputs!$IU$26)</f>
        <v>-522.95528957253214</v>
      </c>
      <c r="AP235" s="237">
        <f ca="1">-OFFSET(AP208,0,VLOOKUP(Suppliers!$B235,Settings!$H:$Q,10,0))*(1+Inputs!$IU$26)</f>
        <v>-525.57006602039473</v>
      </c>
      <c r="AQ235" s="237">
        <f ca="1">-OFFSET(AQ208,0,VLOOKUP(Suppliers!$B235,Settings!$H:$Q,10,0))*(1+Inputs!$IU$26)</f>
        <v>-528.1979163504966</v>
      </c>
      <c r="AR235" s="237">
        <f ca="1">-OFFSET(AR208,0,VLOOKUP(Suppliers!$B235,Settings!$H:$Q,10,0))*(1+Inputs!$IU$26)</f>
        <v>-530.39874100195698</v>
      </c>
      <c r="AS235" s="237">
        <f ca="1">-OFFSET(AS208,0,VLOOKUP(Suppliers!$B235,Settings!$H:$Q,10,0))*(1+Inputs!$IU$26)</f>
        <v>-532.60873575613175</v>
      </c>
      <c r="AT235" s="237">
        <f ca="1">-OFFSET(AT208,0,VLOOKUP(Suppliers!$B235,Settings!$H:$Q,10,0))*(1+Inputs!$IU$26)</f>
        <v>0</v>
      </c>
      <c r="AU235" s="237">
        <f ca="1">-OFFSET(AU208,0,VLOOKUP(Suppliers!$B235,Settings!$H:$Q,10,0))*(1+Inputs!$IU$26)</f>
        <v>-537.05638856687301</v>
      </c>
      <c r="AV235" s="237">
        <f ca="1">-OFFSET(AV208,0,VLOOKUP(Suppliers!$B235,Settings!$H:$Q,10,0))*(1+Inputs!$IU$26)</f>
        <v>-539.29412351923497</v>
      </c>
      <c r="AW235" s="237">
        <f ca="1">-OFFSET(AW208,0,VLOOKUP(Suppliers!$B235,Settings!$H:$Q,10,0))*(1+Inputs!$IU$26)</f>
        <v>-541.54118236723173</v>
      </c>
      <c r="AX235" s="237">
        <f ca="1">-OFFSET(AX208,0,VLOOKUP(Suppliers!$B235,Settings!$H:$Q,10,0))*(1+Inputs!$IU$26)</f>
        <v>-543.79760396042855</v>
      </c>
      <c r="AY235" s="237">
        <f ca="1">-OFFSET(AY208,0,VLOOKUP(Suppliers!$B235,Settings!$H:$Q,10,0))*(1+Inputs!$IU$26)</f>
        <v>-546.06342731026371</v>
      </c>
      <c r="AZ235" s="237">
        <f ca="1">-OFFSET(AZ208,0,VLOOKUP(Suppliers!$B235,Settings!$H:$Q,10,0))*(1+Inputs!$IU$26)</f>
        <v>-548.3386915907231</v>
      </c>
      <c r="BA235" s="237">
        <f ca="1">-OFFSET(BA208,0,VLOOKUP(Suppliers!$B235,Settings!$H:$Q,10,0))*(1+Inputs!$IU$26)</f>
        <v>-550.62343613901783</v>
      </c>
      <c r="BB235" s="237">
        <f ca="1">-OFFSET(BB208,0,VLOOKUP(Suppliers!$B235,Settings!$H:$Q,10,0))*(1+Inputs!$IU$26)</f>
        <v>-552.91770045626367</v>
      </c>
      <c r="BC235" s="237">
        <f ca="1">-OFFSET(BC208,0,VLOOKUP(Suppliers!$B235,Settings!$H:$Q,10,0))*(1+Inputs!$IU$26)</f>
        <v>-555.22152420816474</v>
      </c>
      <c r="BD235" s="237">
        <f ca="1">-OFFSET(BD208,0,VLOOKUP(Suppliers!$B235,Settings!$H:$Q,10,0))*(1+Inputs!$IU$26)</f>
        <v>-557.07226262219194</v>
      </c>
      <c r="BE235" s="237">
        <f ca="1">-OFFSET(BE208,0,VLOOKUP(Suppliers!$B235,Settings!$H:$Q,10,0))*(1+Inputs!$IU$26)</f>
        <v>-558.929170164266</v>
      </c>
      <c r="BF235" s="237">
        <f ca="1">-OFFSET(BF208,0,VLOOKUP(Suppliers!$B235,Settings!$H:$Q,10,0))*(1+Inputs!$IU$26)</f>
        <v>0</v>
      </c>
      <c r="BG235" s="237">
        <f ca="1">-OFFSET(BG208,0,VLOOKUP(Suppliers!$B235,Settings!$H:$Q,10,0))*(1+Inputs!$IU$26)</f>
        <v>-562.66157495614084</v>
      </c>
      <c r="BH235" s="237">
        <f ca="1">-OFFSET(BH208,0,VLOOKUP(Suppliers!$B235,Settings!$H:$Q,10,0))*(1+Inputs!$IU$26)</f>
        <v>-564.53711353932806</v>
      </c>
      <c r="BI235" s="237">
        <f ca="1">-OFFSET(BI208,0,VLOOKUP(Suppliers!$B235,Settings!$H:$Q,10,0))*(1+Inputs!$IU$26)</f>
        <v>-566.41890391779248</v>
      </c>
      <c r="BJ235" s="237">
        <f ca="1">-OFFSET(BJ208,0,VLOOKUP(Suppliers!$B235,Settings!$H:$Q,10,0))*(1+Inputs!$IU$26)</f>
        <v>-568.30696693085179</v>
      </c>
      <c r="BK235" s="237">
        <f ca="1">-OFFSET(BK208,0,VLOOKUP(Suppliers!$B235,Settings!$H:$Q,10,0))*(1+Inputs!$IU$26)</f>
        <v>-570.20132348728805</v>
      </c>
      <c r="BL235" s="237">
        <f ca="1">-OFFSET(BL208,0,VLOOKUP(Suppliers!$B235,Settings!$H:$Q,10,0))*(1+Inputs!$IU$26)</f>
        <v>-572.10199456557905</v>
      </c>
      <c r="BM235" s="237">
        <f ca="1">-OFFSET(BM208,0,VLOOKUP(Suppliers!$B235,Settings!$H:$Q,10,0))*(1+Inputs!$IU$26)</f>
        <v>-574.00900121413099</v>
      </c>
      <c r="BN235" s="237">
        <f ca="1">-OFFSET(BN208,0,VLOOKUP(Suppliers!$B235,Settings!$H:$Q,10,0))*(1+Inputs!$IU$26)</f>
        <v>-575.92236455151146</v>
      </c>
      <c r="BO235" s="237">
        <f ca="1">-OFFSET(BO208,0,VLOOKUP(Suppliers!$B235,Settings!$H:$Q,10,0))*(1+Inputs!$IU$26)</f>
        <v>-577.84210576668318</v>
      </c>
      <c r="BP235" s="237">
        <f ca="1">-OFFSET(BP208,0,VLOOKUP(Suppliers!$B235,Settings!$H:$Q,10,0))*(1+Inputs!$IU$26)</f>
        <v>-579.76824611923882</v>
      </c>
      <c r="BQ235" s="237">
        <f ca="1">-OFFSET(BQ208,0,VLOOKUP(Suppliers!$B235,Settings!$H:$Q,10,0))*(1+Inputs!$IU$26)</f>
        <v>-581.70080693963632</v>
      </c>
      <c r="BR235" s="237">
        <f ca="1">-OFFSET(BR208,0,VLOOKUP(Suppliers!$B235,Settings!$H:$Q,10,0))*(1+Inputs!$IU$26)</f>
        <v>0</v>
      </c>
      <c r="BS235" s="237">
        <f ca="1">-OFFSET(BS208,0,VLOOKUP(Suppliers!$B235,Settings!$H:$Q,10,0))*(1+Inputs!$IU$26)</f>
        <v>-585.58527566153327</v>
      </c>
      <c r="BT235" s="237">
        <f ca="1">-OFFSET(BT208,0,VLOOKUP(Suppliers!$B235,Settings!$H:$Q,10,0))*(1+Inputs!$IU$26)</f>
        <v>-587.5372265804051</v>
      </c>
      <c r="BU235" s="237">
        <f ca="1">-OFFSET(BU208,0,VLOOKUP(Suppliers!$B235,Settings!$H:$Q,10,0))*(1+Inputs!$IU$26)</f>
        <v>-589.49568400233989</v>
      </c>
      <c r="BV235" s="237">
        <f ca="1">-OFFSET(BV208,0,VLOOKUP(Suppliers!$B235,Settings!$H:$Q,10,0))*(1+Inputs!$IU$26)</f>
        <v>-591.46066961568101</v>
      </c>
      <c r="BW235" s="237">
        <f ca="1">-OFFSET(BW208,0,VLOOKUP(Suppliers!$B235,Settings!$H:$Q,10,0))*(1+Inputs!$IU$26)</f>
        <v>-593.43220518106671</v>
      </c>
      <c r="BX235" s="237">
        <f ca="1">-OFFSET(BX208,0,VLOOKUP(Suppliers!$B235,Settings!$H:$Q,10,0))*(1+Inputs!$IU$26)</f>
        <v>-595.41031253167034</v>
      </c>
      <c r="BY235" s="237">
        <f ca="1">-OFFSET(BY208,0,VLOOKUP(Suppliers!$B235,Settings!$H:$Q,10,0))*(1+Inputs!$IU$26)</f>
        <v>-597.39501357344261</v>
      </c>
      <c r="BZ235" s="237">
        <f ca="1">-OFFSET(BZ208,0,VLOOKUP(Suppliers!$B235,Settings!$H:$Q,10,0))*(1+Inputs!$IU$26)</f>
        <v>-599.38633028535412</v>
      </c>
      <c r="CA235" s="237">
        <f ca="1">-OFFSET(CA208,0,VLOOKUP(Suppliers!$B235,Settings!$H:$Q,10,0))*(1+Inputs!$IU$26)</f>
        <v>-601.38428471963869</v>
      </c>
      <c r="CB235" s="237">
        <f ca="1">-OFFSET(CB208,0,VLOOKUP(Suppliers!$B235,Settings!$H:$Q,10,0))*(1+Inputs!$IU$26)</f>
        <v>-603.38889900203753</v>
      </c>
      <c r="CC235" s="237">
        <f ca="1">-OFFSET(CC208,0,VLOOKUP(Suppliers!$B235,Settings!$H:$Q,10,0))*(1+Inputs!$IU$26)</f>
        <v>-605.4001953320444</v>
      </c>
      <c r="CD235" s="237">
        <f ca="1">-OFFSET(CD208,0,VLOOKUP(Suppliers!$B235,Settings!$H:$Q,10,0))*(1+Inputs!$IU$26)</f>
        <v>0</v>
      </c>
      <c r="CE235" s="237">
        <f ca="1">-OFFSET(CE208,0,VLOOKUP(Suppliers!$B235,Settings!$H:$Q,10,0))*(1+Inputs!$IU$26)</f>
        <v>-609.44292330309509</v>
      </c>
      <c r="CF235" s="237">
        <f ca="1">-OFFSET(CF208,0,VLOOKUP(Suppliers!$B235,Settings!$H:$Q,10,0))*(1+Inputs!$IU$26)</f>
        <v>-611.4743997141054</v>
      </c>
      <c r="CG235" s="237">
        <f ca="1">-OFFSET(CG208,0,VLOOKUP(Suppliers!$B235,Settings!$H:$Q,10,0))*(1+Inputs!$IU$26)</f>
        <v>-613.51264771315243</v>
      </c>
      <c r="CH235" s="237">
        <f ca="1">-OFFSET(CH208,0,VLOOKUP(Suppliers!$B235,Settings!$H:$Q,10,0))*(1+Inputs!$IU$26)</f>
        <v>-615.55768987219631</v>
      </c>
      <c r="CI235" s="237">
        <f ca="1">-OFFSET(CI208,0,VLOOKUP(Suppliers!$B235,Settings!$H:$Q,10,0))*(1+Inputs!$IU$26)</f>
        <v>-617.60954883843704</v>
      </c>
      <c r="CJ235" s="237">
        <f ca="1">-OFFSET(CJ208,0,VLOOKUP(Suppliers!$B235,Settings!$H:$Q,10,0))*(1+Inputs!$IU$26)</f>
        <v>-619.66824733456519</v>
      </c>
      <c r="CK235" s="237">
        <f ca="1">-OFFSET(CK208,0,VLOOKUP(Suppliers!$B235,Settings!$H:$Q,10,0))*(1+Inputs!$IU$26)</f>
        <v>-621.73380815901385</v>
      </c>
      <c r="CL235" s="237">
        <f ca="1">-OFFSET(CL208,0,VLOOKUP(Suppliers!$B235,Settings!$H:$Q,10,0))*(1+Inputs!$IU$26)</f>
        <v>-623.80625418621059</v>
      </c>
      <c r="CM235" s="237">
        <f ca="1">-OFFSET(CM208,0,VLOOKUP(Suppliers!$B235,Settings!$H:$Q,10,0))*(1+Inputs!$IU$26)</f>
        <v>-625.88560836683132</v>
      </c>
    </row>
    <row r="236" spans="2:91" s="95" customFormat="1" hidden="1" x14ac:dyDescent="0.2">
      <c r="B236" s="238" t="str">
        <f>Administrative!B20</f>
        <v>Cable TV</v>
      </c>
      <c r="C236" s="19" t="str">
        <f>Inputs!$J$16</f>
        <v>EUR</v>
      </c>
      <c r="D236" s="19" t="s">
        <v>19</v>
      </c>
      <c r="E236" s="224">
        <f t="shared" ca="1" si="181"/>
        <v>-419.41535878122835</v>
      </c>
      <c r="F236" s="224">
        <f t="shared" ca="1" si="181"/>
        <v>-1302.5378987396145</v>
      </c>
      <c r="G236" s="224">
        <f t="shared" ca="1" si="181"/>
        <v>-1361.7590098227824</v>
      </c>
      <c r="H236" s="224">
        <f t="shared" ca="1" si="181"/>
        <v>-1417.2391729678886</v>
      </c>
      <c r="I236" s="224">
        <f t="shared" ca="1" si="181"/>
        <v>-1474.9796835609682</v>
      </c>
      <c r="J236" s="224"/>
      <c r="K236" s="224">
        <f t="shared" ca="1" si="182"/>
        <v>0</v>
      </c>
      <c r="L236" s="224">
        <f t="shared" ca="1" si="182"/>
        <v>0</v>
      </c>
      <c r="M236" s="224">
        <f t="shared" ca="1" si="182"/>
        <v>-104.0707043925437</v>
      </c>
      <c r="N236" s="224">
        <f t="shared" ca="1" si="182"/>
        <v>-315.34465438868466</v>
      </c>
      <c r="O236" s="224">
        <f t="shared" ca="1" si="182"/>
        <v>-319.56708311597424</v>
      </c>
      <c r="P236" s="224">
        <f t="shared" ca="1" si="182"/>
        <v>-323.57833889066796</v>
      </c>
      <c r="Q236" s="224">
        <f t="shared" ca="1" si="182"/>
        <v>-327.63994457228307</v>
      </c>
      <c r="R236" s="224">
        <f t="shared" ca="1" si="182"/>
        <v>-331.75253216068921</v>
      </c>
      <c r="S236" s="224">
        <f t="shared" ca="1" si="182"/>
        <v>-335.35874003692101</v>
      </c>
      <c r="T236" s="224">
        <f t="shared" ca="1" si="182"/>
        <v>-338.72351848265225</v>
      </c>
      <c r="U236" s="224">
        <f t="shared" ca="1" si="183"/>
        <v>-342.12205699674377</v>
      </c>
      <c r="V236" s="224">
        <f t="shared" ca="1" si="183"/>
        <v>-345.55469430646519</v>
      </c>
      <c r="W236" s="224">
        <f t="shared" ca="1" si="183"/>
        <v>-349.02177253766217</v>
      </c>
      <c r="X236" s="224">
        <f t="shared" ca="1" si="183"/>
        <v>-352.52363724885572</v>
      </c>
      <c r="Y236" s="224">
        <f t="shared" ca="1" si="183"/>
        <v>-356.06063746568367</v>
      </c>
      <c r="Z236" s="224">
        <f t="shared" ca="1" si="183"/>
        <v>-359.63312571568713</v>
      </c>
      <c r="AA236" s="224">
        <f t="shared" ca="1" si="183"/>
        <v>-363.24145806344666</v>
      </c>
      <c r="AB236" s="224">
        <f t="shared" ca="1" si="183"/>
        <v>-366.88599414607069</v>
      </c>
      <c r="AC236" s="224">
        <f t="shared" ca="1" si="183"/>
        <v>-370.56709720903984</v>
      </c>
      <c r="AD236" s="224">
        <f t="shared" ca="1" si="183"/>
        <v>-374.28513414241127</v>
      </c>
      <c r="AE236" s="224"/>
      <c r="AF236" s="237">
        <f ca="1">-OFFSET(AF209,0,VLOOKUP(Suppliers!$B236,Settings!$H:$Q,10,0))*(1+Inputs!$IU$26)</f>
        <v>0</v>
      </c>
      <c r="AG236" s="237">
        <f ca="1">-OFFSET(AG209,0,VLOOKUP(Suppliers!$B236,Settings!$H:$Q,10,0))*(1+Inputs!$IU$26)</f>
        <v>0</v>
      </c>
      <c r="AH236" s="237">
        <f ca="1">-OFFSET(AH209,0,VLOOKUP(Suppliers!$B236,Settings!$H:$Q,10,0))*(1+Inputs!$IU$26)</f>
        <v>0</v>
      </c>
      <c r="AI236" s="237">
        <f ca="1">-OFFSET(AI209,0,VLOOKUP(Suppliers!$B236,Settings!$H:$Q,10,0))*(1+Inputs!$IU$26)</f>
        <v>0</v>
      </c>
      <c r="AJ236" s="237">
        <f ca="1">-OFFSET(AJ209,0,VLOOKUP(Suppliers!$B236,Settings!$H:$Q,10,0))*(1+Inputs!$IU$26)</f>
        <v>0</v>
      </c>
      <c r="AK236" s="237">
        <f ca="1">-OFFSET(AK209,0,VLOOKUP(Suppliers!$B236,Settings!$H:$Q,10,0))*(1+Inputs!$IU$26)</f>
        <v>0</v>
      </c>
      <c r="AL236" s="237">
        <f ca="1">-OFFSET(AL209,0,VLOOKUP(Suppliers!$B236,Settings!$H:$Q,10,0))*(1+Inputs!$IU$26)</f>
        <v>0</v>
      </c>
      <c r="AM236" s="237">
        <f ca="1">-OFFSET(AM209,0,VLOOKUP(Suppliers!$B236,Settings!$H:$Q,10,0))*(1+Inputs!$IU$26)</f>
        <v>0</v>
      </c>
      <c r="AN236" s="237">
        <f ca="1">-OFFSET(AN209,0,VLOOKUP(Suppliers!$B236,Settings!$H:$Q,10,0))*(1+Inputs!$IU$26)</f>
        <v>-104.0707043925437</v>
      </c>
      <c r="AO236" s="237">
        <f ca="1">-OFFSET(AO209,0,VLOOKUP(Suppliers!$B236,Settings!$H:$Q,10,0))*(1+Inputs!$IU$26)</f>
        <v>-104.59105791450641</v>
      </c>
      <c r="AP236" s="237">
        <f ca="1">-OFFSET(AP209,0,VLOOKUP(Suppliers!$B236,Settings!$H:$Q,10,0))*(1+Inputs!$IU$26)</f>
        <v>-105.11401320407893</v>
      </c>
      <c r="AQ236" s="237">
        <f ca="1">-OFFSET(AQ209,0,VLOOKUP(Suppliers!$B236,Settings!$H:$Q,10,0))*(1+Inputs!$IU$26)</f>
        <v>-105.63958327009931</v>
      </c>
      <c r="AR236" s="237">
        <f ca="1">-OFFSET(AR209,0,VLOOKUP(Suppliers!$B236,Settings!$H:$Q,10,0))*(1+Inputs!$IU$26)</f>
        <v>-106.07974820039139</v>
      </c>
      <c r="AS236" s="237">
        <f ca="1">-OFFSET(AS209,0,VLOOKUP(Suppliers!$B236,Settings!$H:$Q,10,0))*(1+Inputs!$IU$26)</f>
        <v>-106.52174715122635</v>
      </c>
      <c r="AT236" s="237">
        <f ca="1">-OFFSET(AT209,0,VLOOKUP(Suppliers!$B236,Settings!$H:$Q,10,0))*(1+Inputs!$IU$26)</f>
        <v>-106.96558776435646</v>
      </c>
      <c r="AU236" s="237">
        <f ca="1">-OFFSET(AU209,0,VLOOKUP(Suppliers!$B236,Settings!$H:$Q,10,0))*(1+Inputs!$IU$26)</f>
        <v>-107.4112777133746</v>
      </c>
      <c r="AV236" s="237">
        <f ca="1">-OFFSET(AV209,0,VLOOKUP(Suppliers!$B236,Settings!$H:$Q,10,0))*(1+Inputs!$IU$26)</f>
        <v>-107.85882470384699</v>
      </c>
      <c r="AW236" s="237">
        <f ca="1">-OFFSET(AW209,0,VLOOKUP(Suppliers!$B236,Settings!$H:$Q,10,0))*(1+Inputs!$IU$26)</f>
        <v>-108.30823647344636</v>
      </c>
      <c r="AX236" s="237">
        <f ca="1">-OFFSET(AX209,0,VLOOKUP(Suppliers!$B236,Settings!$H:$Q,10,0))*(1+Inputs!$IU$26)</f>
        <v>-108.75952079208571</v>
      </c>
      <c r="AY236" s="237">
        <f ca="1">-OFFSET(AY209,0,VLOOKUP(Suppliers!$B236,Settings!$H:$Q,10,0))*(1+Inputs!$IU$26)</f>
        <v>-109.21268546205273</v>
      </c>
      <c r="AZ236" s="237">
        <f ca="1">-OFFSET(AZ209,0,VLOOKUP(Suppliers!$B236,Settings!$H:$Q,10,0))*(1+Inputs!$IU$26)</f>
        <v>-109.66773831814461</v>
      </c>
      <c r="BA236" s="237">
        <f ca="1">-OFFSET(BA209,0,VLOOKUP(Suppliers!$B236,Settings!$H:$Q,10,0))*(1+Inputs!$IU$26)</f>
        <v>-110.12468722780355</v>
      </c>
      <c r="BB236" s="237">
        <f ca="1">-OFFSET(BB209,0,VLOOKUP(Suppliers!$B236,Settings!$H:$Q,10,0))*(1+Inputs!$IU$26)</f>
        <v>-110.58354009125273</v>
      </c>
      <c r="BC236" s="237">
        <f ca="1">-OFFSET(BC209,0,VLOOKUP(Suppliers!$B236,Settings!$H:$Q,10,0))*(1+Inputs!$IU$26)</f>
        <v>-111.04430484163295</v>
      </c>
      <c r="BD236" s="237">
        <f ca="1">-OFFSET(BD209,0,VLOOKUP(Suppliers!$B236,Settings!$H:$Q,10,0))*(1+Inputs!$IU$26)</f>
        <v>-111.4144525244384</v>
      </c>
      <c r="BE236" s="237">
        <f ca="1">-OFFSET(BE209,0,VLOOKUP(Suppliers!$B236,Settings!$H:$Q,10,0))*(1+Inputs!$IU$26)</f>
        <v>-111.7858340328532</v>
      </c>
      <c r="BF236" s="237">
        <f ca="1">-OFFSET(BF209,0,VLOOKUP(Suppliers!$B236,Settings!$H:$Q,10,0))*(1+Inputs!$IU$26)</f>
        <v>-112.15845347962939</v>
      </c>
      <c r="BG236" s="237">
        <f ca="1">-OFFSET(BG209,0,VLOOKUP(Suppliers!$B236,Settings!$H:$Q,10,0))*(1+Inputs!$IU$26)</f>
        <v>-112.53231499122816</v>
      </c>
      <c r="BH236" s="237">
        <f ca="1">-OFFSET(BH209,0,VLOOKUP(Suppliers!$B236,Settings!$H:$Q,10,0))*(1+Inputs!$IU$26)</f>
        <v>-112.90742270786559</v>
      </c>
      <c r="BI236" s="237">
        <f ca="1">-OFFSET(BI209,0,VLOOKUP(Suppliers!$B236,Settings!$H:$Q,10,0))*(1+Inputs!$IU$26)</f>
        <v>-113.28378078355848</v>
      </c>
      <c r="BJ236" s="237">
        <f ca="1">-OFFSET(BJ209,0,VLOOKUP(Suppliers!$B236,Settings!$H:$Q,10,0))*(1+Inputs!$IU$26)</f>
        <v>-113.66139338617036</v>
      </c>
      <c r="BK236" s="237">
        <f ca="1">-OFFSET(BK209,0,VLOOKUP(Suppliers!$B236,Settings!$H:$Q,10,0))*(1+Inputs!$IU$26)</f>
        <v>-114.0402646974576</v>
      </c>
      <c r="BL236" s="237">
        <f ca="1">-OFFSET(BL209,0,VLOOKUP(Suppliers!$B236,Settings!$H:$Q,10,0))*(1+Inputs!$IU$26)</f>
        <v>-114.4203989131158</v>
      </c>
      <c r="BM236" s="237">
        <f ca="1">-OFFSET(BM209,0,VLOOKUP(Suppliers!$B236,Settings!$H:$Q,10,0))*(1+Inputs!$IU$26)</f>
        <v>-114.8018002428262</v>
      </c>
      <c r="BN236" s="237">
        <f ca="1">-OFFSET(BN209,0,VLOOKUP(Suppliers!$B236,Settings!$H:$Q,10,0))*(1+Inputs!$IU$26)</f>
        <v>-115.1844729103023</v>
      </c>
      <c r="BO236" s="237">
        <f ca="1">-OFFSET(BO209,0,VLOOKUP(Suppliers!$B236,Settings!$H:$Q,10,0))*(1+Inputs!$IU$26)</f>
        <v>-115.56842115333666</v>
      </c>
      <c r="BP236" s="237">
        <f ca="1">-OFFSET(BP209,0,VLOOKUP(Suppliers!$B236,Settings!$H:$Q,10,0))*(1+Inputs!$IU$26)</f>
        <v>-115.95364922384779</v>
      </c>
      <c r="BQ236" s="237">
        <f ca="1">-OFFSET(BQ209,0,VLOOKUP(Suppliers!$B236,Settings!$H:$Q,10,0))*(1+Inputs!$IU$26)</f>
        <v>-116.3401613879273</v>
      </c>
      <c r="BR236" s="237">
        <f ca="1">-OFFSET(BR209,0,VLOOKUP(Suppliers!$B236,Settings!$H:$Q,10,0))*(1+Inputs!$IU$26)</f>
        <v>-116.72796192588706</v>
      </c>
      <c r="BS236" s="237">
        <f ca="1">-OFFSET(BS209,0,VLOOKUP(Suppliers!$B236,Settings!$H:$Q,10,0))*(1+Inputs!$IU$26)</f>
        <v>-117.11705513230669</v>
      </c>
      <c r="BT236" s="237">
        <f ca="1">-OFFSET(BT209,0,VLOOKUP(Suppliers!$B236,Settings!$H:$Q,10,0))*(1+Inputs!$IU$26)</f>
        <v>-117.50744531608106</v>
      </c>
      <c r="BU236" s="237">
        <f ca="1">-OFFSET(BU209,0,VLOOKUP(Suppliers!$B236,Settings!$H:$Q,10,0))*(1+Inputs!$IU$26)</f>
        <v>-117.899136800468</v>
      </c>
      <c r="BV236" s="237">
        <f ca="1">-OFFSET(BV209,0,VLOOKUP(Suppliers!$B236,Settings!$H:$Q,10,0))*(1+Inputs!$IU$26)</f>
        <v>-118.29213392313623</v>
      </c>
      <c r="BW236" s="237">
        <f ca="1">-OFFSET(BW209,0,VLOOKUP(Suppliers!$B236,Settings!$H:$Q,10,0))*(1+Inputs!$IU$26)</f>
        <v>-118.68644103621337</v>
      </c>
      <c r="BX236" s="237">
        <f ca="1">-OFFSET(BX209,0,VLOOKUP(Suppliers!$B236,Settings!$H:$Q,10,0))*(1+Inputs!$IU$26)</f>
        <v>-119.08206250633408</v>
      </c>
      <c r="BY236" s="237">
        <f ca="1">-OFFSET(BY209,0,VLOOKUP(Suppliers!$B236,Settings!$H:$Q,10,0))*(1+Inputs!$IU$26)</f>
        <v>-119.47900271468853</v>
      </c>
      <c r="BZ236" s="237">
        <f ca="1">-OFFSET(BZ209,0,VLOOKUP(Suppliers!$B236,Settings!$H:$Q,10,0))*(1+Inputs!$IU$26)</f>
        <v>-119.87726605707084</v>
      </c>
      <c r="CA236" s="237">
        <f ca="1">-OFFSET(CA209,0,VLOOKUP(Suppliers!$B236,Settings!$H:$Q,10,0))*(1+Inputs!$IU$26)</f>
        <v>-120.27685694392775</v>
      </c>
      <c r="CB236" s="237">
        <f ca="1">-OFFSET(CB209,0,VLOOKUP(Suppliers!$B236,Settings!$H:$Q,10,0))*(1+Inputs!$IU$26)</f>
        <v>-120.67777980040752</v>
      </c>
      <c r="CC236" s="237">
        <f ca="1">-OFFSET(CC209,0,VLOOKUP(Suppliers!$B236,Settings!$H:$Q,10,0))*(1+Inputs!$IU$26)</f>
        <v>-121.08003906640889</v>
      </c>
      <c r="CD236" s="237">
        <f ca="1">-OFFSET(CD209,0,VLOOKUP(Suppliers!$B236,Settings!$H:$Q,10,0))*(1+Inputs!$IU$26)</f>
        <v>-121.48363919663026</v>
      </c>
      <c r="CE236" s="237">
        <f ca="1">-OFFSET(CE209,0,VLOOKUP(Suppliers!$B236,Settings!$H:$Q,10,0))*(1+Inputs!$IU$26)</f>
        <v>-121.88858466061905</v>
      </c>
      <c r="CF236" s="237">
        <f ca="1">-OFFSET(CF209,0,VLOOKUP(Suppliers!$B236,Settings!$H:$Q,10,0))*(1+Inputs!$IU$26)</f>
        <v>-122.29487994282111</v>
      </c>
      <c r="CG236" s="237">
        <f ca="1">-OFFSET(CG209,0,VLOOKUP(Suppliers!$B236,Settings!$H:$Q,10,0))*(1+Inputs!$IU$26)</f>
        <v>-122.70252954263053</v>
      </c>
      <c r="CH236" s="237">
        <f ca="1">-OFFSET(CH209,0,VLOOKUP(Suppliers!$B236,Settings!$H:$Q,10,0))*(1+Inputs!$IU$26)</f>
        <v>-123.1115379744393</v>
      </c>
      <c r="CI236" s="237">
        <f ca="1">-OFFSET(CI209,0,VLOOKUP(Suppliers!$B236,Settings!$H:$Q,10,0))*(1+Inputs!$IU$26)</f>
        <v>-123.52190976768745</v>
      </c>
      <c r="CJ236" s="237">
        <f ca="1">-OFFSET(CJ209,0,VLOOKUP(Suppliers!$B236,Settings!$H:$Q,10,0))*(1+Inputs!$IU$26)</f>
        <v>-123.93364946691308</v>
      </c>
      <c r="CK236" s="237">
        <f ca="1">-OFFSET(CK209,0,VLOOKUP(Suppliers!$B236,Settings!$H:$Q,10,0))*(1+Inputs!$IU$26)</f>
        <v>-124.34676163180281</v>
      </c>
      <c r="CL236" s="237">
        <f ca="1">-OFFSET(CL209,0,VLOOKUP(Suppliers!$B236,Settings!$H:$Q,10,0))*(1+Inputs!$IU$26)</f>
        <v>-124.76125083724216</v>
      </c>
      <c r="CM236" s="237">
        <f ca="1">-OFFSET(CM209,0,VLOOKUP(Suppliers!$B236,Settings!$H:$Q,10,0))*(1+Inputs!$IU$26)</f>
        <v>-125.17712167336632</v>
      </c>
    </row>
    <row r="237" spans="2:91" s="95" customFormat="1" hidden="1" x14ac:dyDescent="0.2">
      <c r="B237" s="238" t="str">
        <f>Administrative!B21</f>
        <v>Trash Removal</v>
      </c>
      <c r="C237" s="19" t="str">
        <f>Inputs!$J$16</f>
        <v>EUR</v>
      </c>
      <c r="D237" s="19" t="s">
        <v>19</v>
      </c>
      <c r="E237" s="224">
        <f t="shared" ca="1" si="181"/>
        <v>-952.07718620542562</v>
      </c>
      <c r="F237" s="224">
        <f t="shared" ca="1" si="181"/>
        <v>-3628.7255968994696</v>
      </c>
      <c r="G237" s="224">
        <f t="shared" ca="1" si="181"/>
        <v>-3832.6605831081242</v>
      </c>
      <c r="H237" s="224">
        <f t="shared" ca="1" si="181"/>
        <v>-4028.7467724764456</v>
      </c>
      <c r="I237" s="224">
        <f t="shared" ca="1" si="181"/>
        <v>-4234.865103441246</v>
      </c>
      <c r="J237" s="224"/>
      <c r="K237" s="224">
        <f t="shared" ca="1" si="182"/>
        <v>0</v>
      </c>
      <c r="L237" s="224">
        <f t="shared" ca="1" si="182"/>
        <v>0</v>
      </c>
      <c r="M237" s="224">
        <f t="shared" ca="1" si="182"/>
        <v>-314.28919248504315</v>
      </c>
      <c r="N237" s="224">
        <f t="shared" ca="1" si="182"/>
        <v>-637.78799372038247</v>
      </c>
      <c r="O237" s="224">
        <f t="shared" ca="1" si="182"/>
        <v>-969.09086238106556</v>
      </c>
      <c r="P237" s="224">
        <f t="shared" ca="1" si="182"/>
        <v>-983.70002826781752</v>
      </c>
      <c r="Q237" s="224">
        <f t="shared" ca="1" si="182"/>
        <v>-998.52942915645815</v>
      </c>
      <c r="R237" s="224">
        <f t="shared" ca="1" si="182"/>
        <v>-677.40527709412868</v>
      </c>
      <c r="S237" s="224">
        <f t="shared" ca="1" si="182"/>
        <v>-1027.1541369158172</v>
      </c>
      <c r="T237" s="224">
        <f t="shared" ca="1" si="182"/>
        <v>-1040.0471355408004</v>
      </c>
      <c r="U237" s="224">
        <f t="shared" ca="1" si="183"/>
        <v>-1053.1019690915944</v>
      </c>
      <c r="V237" s="224">
        <f t="shared" ca="1" si="183"/>
        <v>-712.3573415599119</v>
      </c>
      <c r="W237" s="224">
        <f t="shared" ca="1" si="183"/>
        <v>-1079.705291977504</v>
      </c>
      <c r="X237" s="224">
        <f t="shared" ca="1" si="183"/>
        <v>-1093.257920881528</v>
      </c>
      <c r="Y237" s="224">
        <f t="shared" ca="1" si="183"/>
        <v>-1106.9806644933105</v>
      </c>
      <c r="Z237" s="224">
        <f t="shared" ca="1" si="183"/>
        <v>-748.80289512410286</v>
      </c>
      <c r="AA237" s="224">
        <f t="shared" ca="1" si="183"/>
        <v>-1134.9450638680237</v>
      </c>
      <c r="AB237" s="224">
        <f t="shared" ca="1" si="183"/>
        <v>-1149.1910709880644</v>
      </c>
      <c r="AC237" s="224">
        <f t="shared" ca="1" si="183"/>
        <v>-1163.6158962071702</v>
      </c>
      <c r="AD237" s="224">
        <f t="shared" ca="1" si="183"/>
        <v>-787.11307237798815</v>
      </c>
      <c r="AE237" s="224"/>
      <c r="AF237" s="237">
        <f ca="1">-OFFSET(AF210,0,VLOOKUP(Suppliers!$B237,Settings!$H:$Q,10,0))*(1+Inputs!$IU$26)</f>
        <v>0</v>
      </c>
      <c r="AG237" s="237">
        <f ca="1">-OFFSET(AG210,0,VLOOKUP(Suppliers!$B237,Settings!$H:$Q,10,0))*(1+Inputs!$IU$26)</f>
        <v>0</v>
      </c>
      <c r="AH237" s="237">
        <f ca="1">-OFFSET(AH210,0,VLOOKUP(Suppliers!$B237,Settings!$H:$Q,10,0))*(1+Inputs!$IU$26)</f>
        <v>0</v>
      </c>
      <c r="AI237" s="237">
        <f ca="1">-OFFSET(AI210,0,VLOOKUP(Suppliers!$B237,Settings!$H:$Q,10,0))*(1+Inputs!$IU$26)</f>
        <v>0</v>
      </c>
      <c r="AJ237" s="237">
        <f ca="1">-OFFSET(AJ210,0,VLOOKUP(Suppliers!$B237,Settings!$H:$Q,10,0))*(1+Inputs!$IU$26)</f>
        <v>0</v>
      </c>
      <c r="AK237" s="237">
        <f ca="1">-OFFSET(AK210,0,VLOOKUP(Suppliers!$B237,Settings!$H:$Q,10,0))*(1+Inputs!$IU$26)</f>
        <v>0</v>
      </c>
      <c r="AL237" s="237">
        <f ca="1">-OFFSET(AL210,0,VLOOKUP(Suppliers!$B237,Settings!$H:$Q,10,0))*(1+Inputs!$IU$26)</f>
        <v>0</v>
      </c>
      <c r="AM237" s="237">
        <f ca="1">-OFFSET(AM210,0,VLOOKUP(Suppliers!$B237,Settings!$H:$Q,10,0))*(1+Inputs!$IU$26)</f>
        <v>0</v>
      </c>
      <c r="AN237" s="237">
        <f ca="1">-OFFSET(AN210,0,VLOOKUP(Suppliers!$B237,Settings!$H:$Q,10,0))*(1+Inputs!$IU$26)</f>
        <v>-314.28919248504315</v>
      </c>
      <c r="AO237" s="237">
        <f ca="1">-OFFSET(AO210,0,VLOOKUP(Suppliers!$B237,Settings!$H:$Q,10,0))*(1+Inputs!$IU$26)</f>
        <v>0</v>
      </c>
      <c r="AP237" s="237">
        <f ca="1">-OFFSET(AP210,0,VLOOKUP(Suppliers!$B237,Settings!$H:$Q,10,0))*(1+Inputs!$IU$26)</f>
        <v>-317.96659429350183</v>
      </c>
      <c r="AQ237" s="237">
        <f ca="1">-OFFSET(AQ210,0,VLOOKUP(Suppliers!$B237,Settings!$H:$Q,10,0))*(1+Inputs!$IU$26)</f>
        <v>-319.82139942688059</v>
      </c>
      <c r="AR237" s="237">
        <f ca="1">-OFFSET(AR210,0,VLOOKUP(Suppliers!$B237,Settings!$H:$Q,10,0))*(1+Inputs!$IU$26)</f>
        <v>-321.42050642401495</v>
      </c>
      <c r="AS237" s="237">
        <f ca="1">-OFFSET(AS210,0,VLOOKUP(Suppliers!$B237,Settings!$H:$Q,10,0))*(1+Inputs!$IU$26)</f>
        <v>-323.027608956135</v>
      </c>
      <c r="AT237" s="237">
        <f ca="1">-OFFSET(AT210,0,VLOOKUP(Suppliers!$B237,Settings!$H:$Q,10,0))*(1+Inputs!$IU$26)</f>
        <v>-324.64274700091562</v>
      </c>
      <c r="AU237" s="237">
        <f ca="1">-OFFSET(AU210,0,VLOOKUP(Suppliers!$B237,Settings!$H:$Q,10,0))*(1+Inputs!$IU$26)</f>
        <v>-326.26596073592015</v>
      </c>
      <c r="AV237" s="237">
        <f ca="1">-OFFSET(AV210,0,VLOOKUP(Suppliers!$B237,Settings!$H:$Q,10,0))*(1+Inputs!$IU$26)</f>
        <v>-327.89729053959974</v>
      </c>
      <c r="AW237" s="237">
        <f ca="1">-OFFSET(AW210,0,VLOOKUP(Suppliers!$B237,Settings!$H:$Q,10,0))*(1+Inputs!$IU$26)</f>
        <v>-329.53677699229769</v>
      </c>
      <c r="AX237" s="237">
        <f ca="1">-OFFSET(AX210,0,VLOOKUP(Suppliers!$B237,Settings!$H:$Q,10,0))*(1+Inputs!$IU$26)</f>
        <v>-331.18446087725914</v>
      </c>
      <c r="AY237" s="237">
        <f ca="1">-OFFSET(AY210,0,VLOOKUP(Suppliers!$B237,Settings!$H:$Q,10,0))*(1+Inputs!$IU$26)</f>
        <v>-332.84038318164539</v>
      </c>
      <c r="AZ237" s="237">
        <f ca="1">-OFFSET(AZ210,0,VLOOKUP(Suppliers!$B237,Settings!$H:$Q,10,0))*(1+Inputs!$IU$26)</f>
        <v>-334.50458509755356</v>
      </c>
      <c r="BA237" s="237">
        <f ca="1">-OFFSET(BA210,0,VLOOKUP(Suppliers!$B237,Settings!$H:$Q,10,0))*(1+Inputs!$IU$26)</f>
        <v>0</v>
      </c>
      <c r="BB237" s="237">
        <f ca="1">-OFFSET(BB210,0,VLOOKUP(Suppliers!$B237,Settings!$H:$Q,10,0))*(1+Inputs!$IU$26)</f>
        <v>-337.85799356315647</v>
      </c>
      <c r="BC237" s="237">
        <f ca="1">-OFFSET(BC210,0,VLOOKUP(Suppliers!$B237,Settings!$H:$Q,10,0))*(1+Inputs!$IU$26)</f>
        <v>-339.54728353097221</v>
      </c>
      <c r="BD237" s="237">
        <f ca="1">-OFFSET(BD210,0,VLOOKUP(Suppliers!$B237,Settings!$H:$Q,10,0))*(1+Inputs!$IU$26)</f>
        <v>-340.96206387901793</v>
      </c>
      <c r="BE237" s="237">
        <f ca="1">-OFFSET(BE210,0,VLOOKUP(Suppliers!$B237,Settings!$H:$Q,10,0))*(1+Inputs!$IU$26)</f>
        <v>-342.38273914518049</v>
      </c>
      <c r="BF237" s="237">
        <f ca="1">-OFFSET(BF210,0,VLOOKUP(Suppliers!$B237,Settings!$H:$Q,10,0))*(1+Inputs!$IU$26)</f>
        <v>-343.80933389161873</v>
      </c>
      <c r="BG237" s="237">
        <f ca="1">-OFFSET(BG210,0,VLOOKUP(Suppliers!$B237,Settings!$H:$Q,10,0))*(1+Inputs!$IU$26)</f>
        <v>-345.24187278283381</v>
      </c>
      <c r="BH237" s="237">
        <f ca="1">-OFFSET(BH210,0,VLOOKUP(Suppliers!$B237,Settings!$H:$Q,10,0))*(1+Inputs!$IU$26)</f>
        <v>-346.68038058609562</v>
      </c>
      <c r="BI237" s="237">
        <f ca="1">-OFFSET(BI210,0,VLOOKUP(Suppliers!$B237,Settings!$H:$Q,10,0))*(1+Inputs!$IU$26)</f>
        <v>-348.12488217187104</v>
      </c>
      <c r="BJ237" s="237">
        <f ca="1">-OFFSET(BJ210,0,VLOOKUP(Suppliers!$B237,Settings!$H:$Q,10,0))*(1+Inputs!$IU$26)</f>
        <v>-349.57540251425382</v>
      </c>
      <c r="BK237" s="237">
        <f ca="1">-OFFSET(BK210,0,VLOOKUP(Suppliers!$B237,Settings!$H:$Q,10,0))*(1+Inputs!$IU$26)</f>
        <v>-351.03196669139652</v>
      </c>
      <c r="BL237" s="237">
        <f ca="1">-OFFSET(BL210,0,VLOOKUP(Suppliers!$B237,Settings!$H:$Q,10,0))*(1+Inputs!$IU$26)</f>
        <v>-352.49459988594401</v>
      </c>
      <c r="BM237" s="237">
        <f ca="1">-OFFSET(BM210,0,VLOOKUP(Suppliers!$B237,Settings!$H:$Q,10,0))*(1+Inputs!$IU$26)</f>
        <v>0</v>
      </c>
      <c r="BN237" s="237">
        <f ca="1">-OFFSET(BN210,0,VLOOKUP(Suppliers!$B237,Settings!$H:$Q,10,0))*(1+Inputs!$IU$26)</f>
        <v>-355.43817458290823</v>
      </c>
      <c r="BO237" s="237">
        <f ca="1">-OFFSET(BO210,0,VLOOKUP(Suppliers!$B237,Settings!$H:$Q,10,0))*(1+Inputs!$IU$26)</f>
        <v>-356.91916697700367</v>
      </c>
      <c r="BP237" s="237">
        <f ca="1">-OFFSET(BP210,0,VLOOKUP(Suppliers!$B237,Settings!$H:$Q,10,0))*(1+Inputs!$IU$26)</f>
        <v>-358.40633017274121</v>
      </c>
      <c r="BQ237" s="237">
        <f ca="1">-OFFSET(BQ210,0,VLOOKUP(Suppliers!$B237,Settings!$H:$Q,10,0))*(1+Inputs!$IU$26)</f>
        <v>-359.8996898817943</v>
      </c>
      <c r="BR237" s="237">
        <f ca="1">-OFFSET(BR210,0,VLOOKUP(Suppliers!$B237,Settings!$H:$Q,10,0))*(1+Inputs!$IU$26)</f>
        <v>-361.39927192296847</v>
      </c>
      <c r="BS237" s="237">
        <f ca="1">-OFFSET(BS210,0,VLOOKUP(Suppliers!$B237,Settings!$H:$Q,10,0))*(1+Inputs!$IU$26)</f>
        <v>-362.90510222264749</v>
      </c>
      <c r="BT237" s="237">
        <f ca="1">-OFFSET(BT210,0,VLOOKUP(Suppliers!$B237,Settings!$H:$Q,10,0))*(1+Inputs!$IU$26)</f>
        <v>-364.41720681524185</v>
      </c>
      <c r="BU237" s="237">
        <f ca="1">-OFFSET(BU210,0,VLOOKUP(Suppliers!$B237,Settings!$H:$Q,10,0))*(1+Inputs!$IU$26)</f>
        <v>-365.9356118436387</v>
      </c>
      <c r="BV237" s="237">
        <f ca="1">-OFFSET(BV210,0,VLOOKUP(Suppliers!$B237,Settings!$H:$Q,10,0))*(1+Inputs!$IU$26)</f>
        <v>-367.46034355965384</v>
      </c>
      <c r="BW237" s="237">
        <f ca="1">-OFFSET(BW210,0,VLOOKUP(Suppliers!$B237,Settings!$H:$Q,10,0))*(1+Inputs!$IU$26)</f>
        <v>-368.9914283244857</v>
      </c>
      <c r="BX237" s="237">
        <f ca="1">-OFFSET(BX210,0,VLOOKUP(Suppliers!$B237,Settings!$H:$Q,10,0))*(1+Inputs!$IU$26)</f>
        <v>-370.52889260917107</v>
      </c>
      <c r="BY237" s="237">
        <f ca="1">-OFFSET(BY210,0,VLOOKUP(Suppliers!$B237,Settings!$H:$Q,10,0))*(1+Inputs!$IU$26)</f>
        <v>0</v>
      </c>
      <c r="BZ237" s="237">
        <f ca="1">-OFFSET(BZ210,0,VLOOKUP(Suppliers!$B237,Settings!$H:$Q,10,0))*(1+Inputs!$IU$26)</f>
        <v>-373.62306617418858</v>
      </c>
      <c r="CA237" s="237">
        <f ca="1">-OFFSET(CA210,0,VLOOKUP(Suppliers!$B237,Settings!$H:$Q,10,0))*(1+Inputs!$IU$26)</f>
        <v>-375.17982894991434</v>
      </c>
      <c r="CB237" s="237">
        <f ca="1">-OFFSET(CB210,0,VLOOKUP(Suppliers!$B237,Settings!$H:$Q,10,0))*(1+Inputs!$IU$26)</f>
        <v>-376.74307823720562</v>
      </c>
      <c r="CC237" s="237">
        <f ca="1">-OFFSET(CC210,0,VLOOKUP(Suppliers!$B237,Settings!$H:$Q,10,0))*(1+Inputs!$IU$26)</f>
        <v>-378.31284106319396</v>
      </c>
      <c r="CD237" s="237">
        <f ca="1">-OFFSET(CD210,0,VLOOKUP(Suppliers!$B237,Settings!$H:$Q,10,0))*(1+Inputs!$IU$26)</f>
        <v>-379.88914456762393</v>
      </c>
      <c r="CE237" s="237">
        <f ca="1">-OFFSET(CE210,0,VLOOKUP(Suppliers!$B237,Settings!$H:$Q,10,0))*(1+Inputs!$IU$26)</f>
        <v>-381.47201600332238</v>
      </c>
      <c r="CF237" s="237">
        <f ca="1">-OFFSET(CF210,0,VLOOKUP(Suppliers!$B237,Settings!$H:$Q,10,0))*(1+Inputs!$IU$26)</f>
        <v>-383.06148273666957</v>
      </c>
      <c r="CG237" s="237">
        <f ca="1">-OFFSET(CG210,0,VLOOKUP(Suppliers!$B237,Settings!$H:$Q,10,0))*(1+Inputs!$IU$26)</f>
        <v>-384.65757224807237</v>
      </c>
      <c r="CH237" s="237">
        <f ca="1">-OFFSET(CH210,0,VLOOKUP(Suppliers!$B237,Settings!$H:$Q,10,0))*(1+Inputs!$IU$26)</f>
        <v>-386.26031213243931</v>
      </c>
      <c r="CI237" s="237">
        <f ca="1">-OFFSET(CI210,0,VLOOKUP(Suppliers!$B237,Settings!$H:$Q,10,0))*(1+Inputs!$IU$26)</f>
        <v>-387.86973009965783</v>
      </c>
      <c r="CJ237" s="237">
        <f ca="1">-OFFSET(CJ210,0,VLOOKUP(Suppliers!$B237,Settings!$H:$Q,10,0))*(1+Inputs!$IU$26)</f>
        <v>-389.48585397507304</v>
      </c>
      <c r="CK237" s="237">
        <f ca="1">-OFFSET(CK210,0,VLOOKUP(Suppliers!$B237,Settings!$H:$Q,10,0))*(1+Inputs!$IU$26)</f>
        <v>0</v>
      </c>
      <c r="CL237" s="237">
        <f ca="1">-OFFSET(CL210,0,VLOOKUP(Suppliers!$B237,Settings!$H:$Q,10,0))*(1+Inputs!$IU$26)</f>
        <v>-392.73833133205233</v>
      </c>
      <c r="CM237" s="237">
        <f ca="1">-OFFSET(CM210,0,VLOOKUP(Suppliers!$B237,Settings!$H:$Q,10,0))*(1+Inputs!$IU$26)</f>
        <v>-394.37474104593588</v>
      </c>
    </row>
    <row r="238" spans="2:91" s="95" customFormat="1" hidden="1" x14ac:dyDescent="0.2">
      <c r="B238" s="238" t="str">
        <f>Administrative!B22</f>
        <v>Pest Control</v>
      </c>
      <c r="C238" s="19" t="str">
        <f>Inputs!$J$16</f>
        <v>EUR</v>
      </c>
      <c r="D238" s="19" t="s">
        <v>19</v>
      </c>
      <c r="E238" s="224">
        <f t="shared" ca="1" si="181"/>
        <v>-1258.2460763436852</v>
      </c>
      <c r="F238" s="224">
        <f t="shared" ca="1" si="181"/>
        <v>-3588.0484547651654</v>
      </c>
      <c r="G238" s="224">
        <f t="shared" ca="1" si="181"/>
        <v>-3749.9195273697883</v>
      </c>
      <c r="H238" s="224">
        <f t="shared" ca="1" si="181"/>
        <v>-3902.6970347398856</v>
      </c>
      <c r="I238" s="224">
        <f t="shared" ca="1" si="181"/>
        <v>-4061.6989334836799</v>
      </c>
      <c r="J238" s="224"/>
      <c r="K238" s="224">
        <f t="shared" ca="1" si="182"/>
        <v>0</v>
      </c>
      <c r="L238" s="224">
        <f t="shared" ca="1" si="182"/>
        <v>0</v>
      </c>
      <c r="M238" s="224">
        <f t="shared" ca="1" si="182"/>
        <v>-312.21211317763112</v>
      </c>
      <c r="N238" s="224">
        <f t="shared" ca="1" si="182"/>
        <v>-946.03396316605404</v>
      </c>
      <c r="O238" s="224">
        <f t="shared" ca="1" si="182"/>
        <v>-639.13600789424368</v>
      </c>
      <c r="P238" s="224">
        <f t="shared" ca="1" si="182"/>
        <v>-970.73501667200412</v>
      </c>
      <c r="Q238" s="224">
        <f t="shared" ca="1" si="182"/>
        <v>-982.91983371684955</v>
      </c>
      <c r="R238" s="224">
        <f t="shared" ca="1" si="182"/>
        <v>-995.25759648206804</v>
      </c>
      <c r="S238" s="224">
        <f t="shared" ca="1" si="182"/>
        <v>-670.71871801220368</v>
      </c>
      <c r="T238" s="224">
        <f t="shared" ca="1" si="182"/>
        <v>-1016.1705554479572</v>
      </c>
      <c r="U238" s="224">
        <f t="shared" ca="1" si="183"/>
        <v>-1026.3661709902317</v>
      </c>
      <c r="V238" s="224">
        <f t="shared" ca="1" si="183"/>
        <v>-1036.6640829193957</v>
      </c>
      <c r="W238" s="224">
        <f t="shared" ca="1" si="183"/>
        <v>-698.04483344920482</v>
      </c>
      <c r="X238" s="224">
        <f t="shared" ca="1" si="183"/>
        <v>-1057.5709117465676</v>
      </c>
      <c r="Y238" s="224">
        <f t="shared" ca="1" si="183"/>
        <v>-1068.1819123970513</v>
      </c>
      <c r="Z238" s="224">
        <f t="shared" ca="1" si="183"/>
        <v>-1078.8993771470618</v>
      </c>
      <c r="AA238" s="224">
        <f t="shared" ca="1" si="183"/>
        <v>-726.48425699111351</v>
      </c>
      <c r="AB238" s="224">
        <f t="shared" ca="1" si="183"/>
        <v>-1100.6579824382125</v>
      </c>
      <c r="AC238" s="224">
        <f t="shared" ca="1" si="183"/>
        <v>-1111.7012916271199</v>
      </c>
      <c r="AD238" s="224">
        <f t="shared" ca="1" si="183"/>
        <v>-1122.8554024272344</v>
      </c>
      <c r="AE238" s="224"/>
      <c r="AF238" s="237">
        <f ca="1">-OFFSET(AF211,0,VLOOKUP(Suppliers!$B238,Settings!$H:$Q,10,0))*(1+Inputs!$IU$26)</f>
        <v>0</v>
      </c>
      <c r="AG238" s="237">
        <f ca="1">-OFFSET(AG211,0,VLOOKUP(Suppliers!$B238,Settings!$H:$Q,10,0))*(1+Inputs!$IU$26)</f>
        <v>0</v>
      </c>
      <c r="AH238" s="237">
        <f ca="1">-OFFSET(AH211,0,VLOOKUP(Suppliers!$B238,Settings!$H:$Q,10,0))*(1+Inputs!$IU$26)</f>
        <v>0</v>
      </c>
      <c r="AI238" s="237">
        <f ca="1">-OFFSET(AI211,0,VLOOKUP(Suppliers!$B238,Settings!$H:$Q,10,0))*(1+Inputs!$IU$26)</f>
        <v>0</v>
      </c>
      <c r="AJ238" s="237">
        <f ca="1">-OFFSET(AJ211,0,VLOOKUP(Suppliers!$B238,Settings!$H:$Q,10,0))*(1+Inputs!$IU$26)</f>
        <v>0</v>
      </c>
      <c r="AK238" s="237">
        <f ca="1">-OFFSET(AK211,0,VLOOKUP(Suppliers!$B238,Settings!$H:$Q,10,0))*(1+Inputs!$IU$26)</f>
        <v>0</v>
      </c>
      <c r="AL238" s="237">
        <f ca="1">-OFFSET(AL211,0,VLOOKUP(Suppliers!$B238,Settings!$H:$Q,10,0))*(1+Inputs!$IU$26)</f>
        <v>0</v>
      </c>
      <c r="AM238" s="237">
        <f ca="1">-OFFSET(AM211,0,VLOOKUP(Suppliers!$B238,Settings!$H:$Q,10,0))*(1+Inputs!$IU$26)</f>
        <v>0</v>
      </c>
      <c r="AN238" s="237">
        <f ca="1">-OFFSET(AN211,0,VLOOKUP(Suppliers!$B238,Settings!$H:$Q,10,0))*(1+Inputs!$IU$26)</f>
        <v>-312.21211317763112</v>
      </c>
      <c r="AO238" s="237">
        <f ca="1">-OFFSET(AO211,0,VLOOKUP(Suppliers!$B238,Settings!$H:$Q,10,0))*(1+Inputs!$IU$26)</f>
        <v>-313.77317374351924</v>
      </c>
      <c r="AP238" s="237">
        <f ca="1">-OFFSET(AP211,0,VLOOKUP(Suppliers!$B238,Settings!$H:$Q,10,0))*(1+Inputs!$IU$26)</f>
        <v>-315.34203961223682</v>
      </c>
      <c r="AQ238" s="237">
        <f ca="1">-OFFSET(AQ211,0,VLOOKUP(Suppliers!$B238,Settings!$H:$Q,10,0))*(1+Inputs!$IU$26)</f>
        <v>-316.91874981029798</v>
      </c>
      <c r="AR238" s="237">
        <f ca="1">-OFFSET(AR211,0,VLOOKUP(Suppliers!$B238,Settings!$H:$Q,10,0))*(1+Inputs!$IU$26)</f>
        <v>-318.23924460117422</v>
      </c>
      <c r="AS238" s="237">
        <f ca="1">-OFFSET(AS211,0,VLOOKUP(Suppliers!$B238,Settings!$H:$Q,10,0))*(1+Inputs!$IU$26)</f>
        <v>0</v>
      </c>
      <c r="AT238" s="237">
        <f ca="1">-OFFSET(AT211,0,VLOOKUP(Suppliers!$B238,Settings!$H:$Q,10,0))*(1+Inputs!$IU$26)</f>
        <v>-320.89676329306945</v>
      </c>
      <c r="AU238" s="237">
        <f ca="1">-OFFSET(AU211,0,VLOOKUP(Suppliers!$B238,Settings!$H:$Q,10,0))*(1+Inputs!$IU$26)</f>
        <v>-322.23383314012392</v>
      </c>
      <c r="AV238" s="237">
        <f ca="1">-OFFSET(AV211,0,VLOOKUP(Suppliers!$B238,Settings!$H:$Q,10,0))*(1+Inputs!$IU$26)</f>
        <v>-323.57647411154107</v>
      </c>
      <c r="AW238" s="237">
        <f ca="1">-OFFSET(AW211,0,VLOOKUP(Suppliers!$B238,Settings!$H:$Q,10,0))*(1+Inputs!$IU$26)</f>
        <v>-324.92470942033918</v>
      </c>
      <c r="AX238" s="237">
        <f ca="1">-OFFSET(AX211,0,VLOOKUP(Suppliers!$B238,Settings!$H:$Q,10,0))*(1+Inputs!$IU$26)</f>
        <v>-326.27856237625724</v>
      </c>
      <c r="AY238" s="237">
        <f ca="1">-OFFSET(AY211,0,VLOOKUP(Suppliers!$B238,Settings!$H:$Q,10,0))*(1+Inputs!$IU$26)</f>
        <v>-327.63805638615833</v>
      </c>
      <c r="AZ238" s="237">
        <f ca="1">-OFFSET(AZ211,0,VLOOKUP(Suppliers!$B238,Settings!$H:$Q,10,0))*(1+Inputs!$IU$26)</f>
        <v>-329.00321495443399</v>
      </c>
      <c r="BA238" s="237">
        <f ca="1">-OFFSET(BA211,0,VLOOKUP(Suppliers!$B238,Settings!$H:$Q,10,0))*(1+Inputs!$IU$26)</f>
        <v>-330.37406168341079</v>
      </c>
      <c r="BB238" s="237">
        <f ca="1">-OFFSET(BB211,0,VLOOKUP(Suppliers!$B238,Settings!$H:$Q,10,0))*(1+Inputs!$IU$26)</f>
        <v>-331.75062027375833</v>
      </c>
      <c r="BC238" s="237">
        <f ca="1">-OFFSET(BC211,0,VLOOKUP(Suppliers!$B238,Settings!$H:$Q,10,0))*(1+Inputs!$IU$26)</f>
        <v>-333.13291452489898</v>
      </c>
      <c r="BD238" s="237">
        <f ca="1">-OFFSET(BD211,0,VLOOKUP(Suppliers!$B238,Settings!$H:$Q,10,0))*(1+Inputs!$IU$26)</f>
        <v>-334.24335757331534</v>
      </c>
      <c r="BE238" s="237">
        <f ca="1">-OFFSET(BE211,0,VLOOKUP(Suppliers!$B238,Settings!$H:$Q,10,0))*(1+Inputs!$IU$26)</f>
        <v>0</v>
      </c>
      <c r="BF238" s="237">
        <f ca="1">-OFFSET(BF211,0,VLOOKUP(Suppliers!$B238,Settings!$H:$Q,10,0))*(1+Inputs!$IU$26)</f>
        <v>-336.47536043888829</v>
      </c>
      <c r="BG238" s="237">
        <f ca="1">-OFFSET(BG211,0,VLOOKUP(Suppliers!$B238,Settings!$H:$Q,10,0))*(1+Inputs!$IU$26)</f>
        <v>-337.59694497368463</v>
      </c>
      <c r="BH238" s="237">
        <f ca="1">-OFFSET(BH211,0,VLOOKUP(Suppliers!$B238,Settings!$H:$Q,10,0))*(1+Inputs!$IU$26)</f>
        <v>-338.72226812359696</v>
      </c>
      <c r="BI238" s="237">
        <f ca="1">-OFFSET(BI211,0,VLOOKUP(Suppliers!$B238,Settings!$H:$Q,10,0))*(1+Inputs!$IU$26)</f>
        <v>-339.85134235067562</v>
      </c>
      <c r="BJ238" s="237">
        <f ca="1">-OFFSET(BJ211,0,VLOOKUP(Suppliers!$B238,Settings!$H:$Q,10,0))*(1+Inputs!$IU$26)</f>
        <v>-340.98418015851121</v>
      </c>
      <c r="BK238" s="237">
        <f ca="1">-OFFSET(BK211,0,VLOOKUP(Suppliers!$B238,Settings!$H:$Q,10,0))*(1+Inputs!$IU$26)</f>
        <v>-342.12079409237293</v>
      </c>
      <c r="BL238" s="237">
        <f ca="1">-OFFSET(BL211,0,VLOOKUP(Suppliers!$B238,Settings!$H:$Q,10,0))*(1+Inputs!$IU$26)</f>
        <v>-343.26119673934755</v>
      </c>
      <c r="BM238" s="237">
        <f ca="1">-OFFSET(BM211,0,VLOOKUP(Suppliers!$B238,Settings!$H:$Q,10,0))*(1+Inputs!$IU$26)</f>
        <v>-344.40540072847875</v>
      </c>
      <c r="BN238" s="237">
        <f ca="1">-OFFSET(BN211,0,VLOOKUP(Suppliers!$B238,Settings!$H:$Q,10,0))*(1+Inputs!$IU$26)</f>
        <v>-345.55341873090703</v>
      </c>
      <c r="BO238" s="237">
        <f ca="1">-OFFSET(BO211,0,VLOOKUP(Suppliers!$B238,Settings!$H:$Q,10,0))*(1+Inputs!$IU$26)</f>
        <v>-346.70526346001009</v>
      </c>
      <c r="BP238" s="237">
        <f ca="1">-OFFSET(BP211,0,VLOOKUP(Suppliers!$B238,Settings!$H:$Q,10,0))*(1+Inputs!$IU$26)</f>
        <v>-347.8609476715435</v>
      </c>
      <c r="BQ238" s="237">
        <f ca="1">-OFFSET(BQ211,0,VLOOKUP(Suppliers!$B238,Settings!$H:$Q,10,0))*(1+Inputs!$IU$26)</f>
        <v>0</v>
      </c>
      <c r="BR238" s="237">
        <f ca="1">-OFFSET(BR211,0,VLOOKUP(Suppliers!$B238,Settings!$H:$Q,10,0))*(1+Inputs!$IU$26)</f>
        <v>-350.18388577766126</v>
      </c>
      <c r="BS238" s="237">
        <f ca="1">-OFFSET(BS211,0,VLOOKUP(Suppliers!$B238,Settings!$H:$Q,10,0))*(1+Inputs!$IU$26)</f>
        <v>-351.35116539692018</v>
      </c>
      <c r="BT238" s="237">
        <f ca="1">-OFFSET(BT211,0,VLOOKUP(Suppliers!$B238,Settings!$H:$Q,10,0))*(1+Inputs!$IU$26)</f>
        <v>-352.52233594824327</v>
      </c>
      <c r="BU238" s="237">
        <f ca="1">-OFFSET(BU211,0,VLOOKUP(Suppliers!$B238,Settings!$H:$Q,10,0))*(1+Inputs!$IU$26)</f>
        <v>-353.69741040140411</v>
      </c>
      <c r="BV238" s="237">
        <f ca="1">-OFFSET(BV211,0,VLOOKUP(Suppliers!$B238,Settings!$H:$Q,10,0))*(1+Inputs!$IU$26)</f>
        <v>-354.8764017694088</v>
      </c>
      <c r="BW238" s="237">
        <f ca="1">-OFFSET(BW211,0,VLOOKUP(Suppliers!$B238,Settings!$H:$Q,10,0))*(1+Inputs!$IU$26)</f>
        <v>-356.05932310864017</v>
      </c>
      <c r="BX238" s="237">
        <f ca="1">-OFFSET(BX211,0,VLOOKUP(Suppliers!$B238,Settings!$H:$Q,10,0))*(1+Inputs!$IU$26)</f>
        <v>-357.24618751900232</v>
      </c>
      <c r="BY238" s="237">
        <f ca="1">-OFFSET(BY211,0,VLOOKUP(Suppliers!$B238,Settings!$H:$Q,10,0))*(1+Inputs!$IU$26)</f>
        <v>-358.43700814406571</v>
      </c>
      <c r="BZ238" s="237">
        <f ca="1">-OFFSET(BZ211,0,VLOOKUP(Suppliers!$B238,Settings!$H:$Q,10,0))*(1+Inputs!$IU$26)</f>
        <v>-359.63179817121261</v>
      </c>
      <c r="CA238" s="237">
        <f ca="1">-OFFSET(CA211,0,VLOOKUP(Suppliers!$B238,Settings!$H:$Q,10,0))*(1+Inputs!$IU$26)</f>
        <v>-360.83057083178335</v>
      </c>
      <c r="CB238" s="237">
        <f ca="1">-OFFSET(CB211,0,VLOOKUP(Suppliers!$B238,Settings!$H:$Q,10,0))*(1+Inputs!$IU$26)</f>
        <v>-362.03333940122263</v>
      </c>
      <c r="CC238" s="237">
        <f ca="1">-OFFSET(CC211,0,VLOOKUP(Suppliers!$B238,Settings!$H:$Q,10,0))*(1+Inputs!$IU$26)</f>
        <v>0</v>
      </c>
      <c r="CD238" s="237">
        <f ca="1">-OFFSET(CD211,0,VLOOKUP(Suppliers!$B238,Settings!$H:$Q,10,0))*(1+Inputs!$IU$26)</f>
        <v>-364.45091758989088</v>
      </c>
      <c r="CE238" s="237">
        <f ca="1">-OFFSET(CE211,0,VLOOKUP(Suppliers!$B238,Settings!$H:$Q,10,0))*(1+Inputs!$IU$26)</f>
        <v>-365.66575398185722</v>
      </c>
      <c r="CF238" s="237">
        <f ca="1">-OFFSET(CF211,0,VLOOKUP(Suppliers!$B238,Settings!$H:$Q,10,0))*(1+Inputs!$IU$26)</f>
        <v>-366.88463982846343</v>
      </c>
      <c r="CG238" s="237">
        <f ca="1">-OFFSET(CG211,0,VLOOKUP(Suppliers!$B238,Settings!$H:$Q,10,0))*(1+Inputs!$IU$26)</f>
        <v>-368.10758862789169</v>
      </c>
      <c r="CH238" s="237">
        <f ca="1">-OFFSET(CH211,0,VLOOKUP(Suppliers!$B238,Settings!$H:$Q,10,0))*(1+Inputs!$IU$26)</f>
        <v>-369.33461392331805</v>
      </c>
      <c r="CI238" s="237">
        <f ca="1">-OFFSET(CI211,0,VLOOKUP(Suppliers!$B238,Settings!$H:$Q,10,0))*(1+Inputs!$IU$26)</f>
        <v>-370.56572930306248</v>
      </c>
      <c r="CJ238" s="237">
        <f ca="1">-OFFSET(CJ211,0,VLOOKUP(Suppliers!$B238,Settings!$H:$Q,10,0))*(1+Inputs!$IU$26)</f>
        <v>-371.8009484007394</v>
      </c>
      <c r="CK238" s="237">
        <f ca="1">-OFFSET(CK211,0,VLOOKUP(Suppliers!$B238,Settings!$H:$Q,10,0))*(1+Inputs!$IU$26)</f>
        <v>-373.04028489540855</v>
      </c>
      <c r="CL238" s="237">
        <f ca="1">-OFFSET(CL211,0,VLOOKUP(Suppliers!$B238,Settings!$H:$Q,10,0))*(1+Inputs!$IU$26)</f>
        <v>-374.28375251172662</v>
      </c>
      <c r="CM238" s="237">
        <f ca="1">-OFFSET(CM211,0,VLOOKUP(Suppliers!$B238,Settings!$H:$Q,10,0))*(1+Inputs!$IU$26)</f>
        <v>-375.53136502009909</v>
      </c>
    </row>
    <row r="239" spans="2:91" s="95" customFormat="1" hidden="1" x14ac:dyDescent="0.2">
      <c r="B239" s="238" t="str">
        <f>Administrative!B23</f>
        <v>Real-estate Taxes</v>
      </c>
      <c r="C239" s="19" t="str">
        <f>Inputs!$J$16</f>
        <v>EUR</v>
      </c>
      <c r="D239" s="19" t="s">
        <v>19</v>
      </c>
      <c r="E239" s="224">
        <f t="shared" ca="1" si="181"/>
        <v>-845.46648820886548</v>
      </c>
      <c r="F239" s="224">
        <f t="shared" ca="1" si="181"/>
        <v>-2643.2684699483411</v>
      </c>
      <c r="G239" s="224">
        <f t="shared" ca="1" si="181"/>
        <v>-2791.0826069957288</v>
      </c>
      <c r="H239" s="224">
        <f t="shared" ca="1" si="181"/>
        <v>-2933.8796903143257</v>
      </c>
      <c r="I239" s="224">
        <f t="shared" ca="1" si="181"/>
        <v>-3083.9825434274776</v>
      </c>
      <c r="J239" s="224"/>
      <c r="K239" s="224">
        <f t="shared" ca="1" si="182"/>
        <v>0</v>
      </c>
      <c r="L239" s="224">
        <f t="shared" ca="1" si="182"/>
        <v>0</v>
      </c>
      <c r="M239" s="224">
        <f t="shared" ca="1" si="182"/>
        <v>-209.52612832336212</v>
      </c>
      <c r="N239" s="224">
        <f t="shared" ca="1" si="182"/>
        <v>-635.94035988550343</v>
      </c>
      <c r="O239" s="224">
        <f t="shared" ca="1" si="182"/>
        <v>-646.06057492071045</v>
      </c>
      <c r="P239" s="224">
        <f t="shared" ca="1" si="182"/>
        <v>-655.80001884521175</v>
      </c>
      <c r="Q239" s="224">
        <f t="shared" ca="1" si="182"/>
        <v>-665.68628610430551</v>
      </c>
      <c r="R239" s="224">
        <f t="shared" ca="1" si="182"/>
        <v>-675.72159007811354</v>
      </c>
      <c r="S239" s="224">
        <f t="shared" ca="1" si="182"/>
        <v>-684.769424610545</v>
      </c>
      <c r="T239" s="224">
        <f t="shared" ca="1" si="182"/>
        <v>-693.36475702720054</v>
      </c>
      <c r="U239" s="224">
        <f t="shared" ca="1" si="183"/>
        <v>-702.06797939439639</v>
      </c>
      <c r="V239" s="224">
        <f t="shared" ca="1" si="183"/>
        <v>-710.88044596358725</v>
      </c>
      <c r="W239" s="224">
        <f t="shared" ca="1" si="183"/>
        <v>-719.80352798500269</v>
      </c>
      <c r="X239" s="224">
        <f t="shared" ca="1" si="183"/>
        <v>-728.83861392101869</v>
      </c>
      <c r="Y239" s="224">
        <f t="shared" ca="1" si="183"/>
        <v>-737.9871096622071</v>
      </c>
      <c r="Z239" s="224">
        <f t="shared" ca="1" si="183"/>
        <v>-747.25043874609719</v>
      </c>
      <c r="AA239" s="224">
        <f t="shared" ca="1" si="183"/>
        <v>-756.63004257868261</v>
      </c>
      <c r="AB239" s="224">
        <f t="shared" ca="1" si="183"/>
        <v>-766.12738065870963</v>
      </c>
      <c r="AC239" s="224">
        <f t="shared" ca="1" si="183"/>
        <v>-775.74393080478023</v>
      </c>
      <c r="AD239" s="224">
        <f t="shared" ca="1" si="183"/>
        <v>-785.48118938530513</v>
      </c>
      <c r="AE239" s="224"/>
      <c r="AF239" s="237">
        <f ca="1">-OFFSET(AF212,0,VLOOKUP(Suppliers!$B239,Settings!$H:$Q,10,0))*(1+Inputs!$IU$26)</f>
        <v>0</v>
      </c>
      <c r="AG239" s="237">
        <f ca="1">-OFFSET(AG212,0,VLOOKUP(Suppliers!$B239,Settings!$H:$Q,10,0))*(1+Inputs!$IU$26)</f>
        <v>0</v>
      </c>
      <c r="AH239" s="237">
        <f ca="1">-OFFSET(AH212,0,VLOOKUP(Suppliers!$B239,Settings!$H:$Q,10,0))*(1+Inputs!$IU$26)</f>
        <v>0</v>
      </c>
      <c r="AI239" s="237">
        <f ca="1">-OFFSET(AI212,0,VLOOKUP(Suppliers!$B239,Settings!$H:$Q,10,0))*(1+Inputs!$IU$26)</f>
        <v>0</v>
      </c>
      <c r="AJ239" s="237">
        <f ca="1">-OFFSET(AJ212,0,VLOOKUP(Suppliers!$B239,Settings!$H:$Q,10,0))*(1+Inputs!$IU$26)</f>
        <v>0</v>
      </c>
      <c r="AK239" s="237">
        <f ca="1">-OFFSET(AK212,0,VLOOKUP(Suppliers!$B239,Settings!$H:$Q,10,0))*(1+Inputs!$IU$26)</f>
        <v>0</v>
      </c>
      <c r="AL239" s="237">
        <f ca="1">-OFFSET(AL212,0,VLOOKUP(Suppliers!$B239,Settings!$H:$Q,10,0))*(1+Inputs!$IU$26)</f>
        <v>0</v>
      </c>
      <c r="AM239" s="237">
        <f ca="1">-OFFSET(AM212,0,VLOOKUP(Suppliers!$B239,Settings!$H:$Q,10,0))*(1+Inputs!$IU$26)</f>
        <v>0</v>
      </c>
      <c r="AN239" s="237">
        <f ca="1">-OFFSET(AN212,0,VLOOKUP(Suppliers!$B239,Settings!$H:$Q,10,0))*(1+Inputs!$IU$26)</f>
        <v>-209.52612832336212</v>
      </c>
      <c r="AO239" s="237">
        <f ca="1">-OFFSET(AO212,0,VLOOKUP(Suppliers!$B239,Settings!$H:$Q,10,0))*(1+Inputs!$IU$26)</f>
        <v>-210.74836407191506</v>
      </c>
      <c r="AP239" s="237">
        <f ca="1">-OFFSET(AP212,0,VLOOKUP(Suppliers!$B239,Settings!$H:$Q,10,0))*(1+Inputs!$IU$26)</f>
        <v>-211.97772952900124</v>
      </c>
      <c r="AQ239" s="237">
        <f ca="1">-OFFSET(AQ212,0,VLOOKUP(Suppliers!$B239,Settings!$H:$Q,10,0))*(1+Inputs!$IU$26)</f>
        <v>-213.2142662845871</v>
      </c>
      <c r="AR239" s="237">
        <f ca="1">-OFFSET(AR212,0,VLOOKUP(Suppliers!$B239,Settings!$H:$Q,10,0))*(1+Inputs!$IU$26)</f>
        <v>-214.28033761601</v>
      </c>
      <c r="AS239" s="237">
        <f ca="1">-OFFSET(AS212,0,VLOOKUP(Suppliers!$B239,Settings!$H:$Q,10,0))*(1+Inputs!$IU$26)</f>
        <v>-215.35173930409002</v>
      </c>
      <c r="AT239" s="237">
        <f ca="1">-OFFSET(AT212,0,VLOOKUP(Suppliers!$B239,Settings!$H:$Q,10,0))*(1+Inputs!$IU$26)</f>
        <v>-216.42849800061043</v>
      </c>
      <c r="AU239" s="237">
        <f ca="1">-OFFSET(AU212,0,VLOOKUP(Suppliers!$B239,Settings!$H:$Q,10,0))*(1+Inputs!$IU$26)</f>
        <v>-217.51064049061347</v>
      </c>
      <c r="AV239" s="237">
        <f ca="1">-OFFSET(AV212,0,VLOOKUP(Suppliers!$B239,Settings!$H:$Q,10,0))*(1+Inputs!$IU$26)</f>
        <v>-218.59819369306652</v>
      </c>
      <c r="AW239" s="237">
        <f ca="1">-OFFSET(AW212,0,VLOOKUP(Suppliers!$B239,Settings!$H:$Q,10,0))*(1+Inputs!$IU$26)</f>
        <v>-219.69118466153182</v>
      </c>
      <c r="AX239" s="237">
        <f ca="1">-OFFSET(AX212,0,VLOOKUP(Suppliers!$B239,Settings!$H:$Q,10,0))*(1+Inputs!$IU$26)</f>
        <v>-220.78964058483945</v>
      </c>
      <c r="AY239" s="237">
        <f ca="1">-OFFSET(AY212,0,VLOOKUP(Suppliers!$B239,Settings!$H:$Q,10,0))*(1+Inputs!$IU$26)</f>
        <v>-221.89358878776363</v>
      </c>
      <c r="AZ239" s="237">
        <f ca="1">-OFFSET(AZ212,0,VLOOKUP(Suppliers!$B239,Settings!$H:$Q,10,0))*(1+Inputs!$IU$26)</f>
        <v>-223.00305673170243</v>
      </c>
      <c r="BA239" s="237">
        <f ca="1">-OFFSET(BA212,0,VLOOKUP(Suppliers!$B239,Settings!$H:$Q,10,0))*(1+Inputs!$IU$26)</f>
        <v>-224.11807201536092</v>
      </c>
      <c r="BB239" s="237">
        <f ca="1">-OFFSET(BB212,0,VLOOKUP(Suppliers!$B239,Settings!$H:$Q,10,0))*(1+Inputs!$IU$26)</f>
        <v>-225.23866237543771</v>
      </c>
      <c r="BC239" s="237">
        <f ca="1">-OFFSET(BC212,0,VLOOKUP(Suppliers!$B239,Settings!$H:$Q,10,0))*(1+Inputs!$IU$26)</f>
        <v>-226.36485568731487</v>
      </c>
      <c r="BD239" s="237">
        <f ca="1">-OFFSET(BD212,0,VLOOKUP(Suppliers!$B239,Settings!$H:$Q,10,0))*(1+Inputs!$IU$26)</f>
        <v>-227.30804258601202</v>
      </c>
      <c r="BE239" s="237">
        <f ca="1">-OFFSET(BE212,0,VLOOKUP(Suppliers!$B239,Settings!$H:$Q,10,0))*(1+Inputs!$IU$26)</f>
        <v>-228.25515943012041</v>
      </c>
      <c r="BF239" s="237">
        <f ca="1">-OFFSET(BF212,0,VLOOKUP(Suppliers!$B239,Settings!$H:$Q,10,0))*(1+Inputs!$IU$26)</f>
        <v>-229.20622259441257</v>
      </c>
      <c r="BG239" s="237">
        <f ca="1">-OFFSET(BG212,0,VLOOKUP(Suppliers!$B239,Settings!$H:$Q,10,0))*(1+Inputs!$IU$26)</f>
        <v>-230.16124852188929</v>
      </c>
      <c r="BH239" s="237">
        <f ca="1">-OFFSET(BH212,0,VLOOKUP(Suppliers!$B239,Settings!$H:$Q,10,0))*(1+Inputs!$IU$26)</f>
        <v>-231.12025372406382</v>
      </c>
      <c r="BI239" s="237">
        <f ca="1">-OFFSET(BI212,0,VLOOKUP(Suppliers!$B239,Settings!$H:$Q,10,0))*(1+Inputs!$IU$26)</f>
        <v>-232.0832547812474</v>
      </c>
      <c r="BJ239" s="237">
        <f ca="1">-OFFSET(BJ212,0,VLOOKUP(Suppliers!$B239,Settings!$H:$Q,10,0))*(1+Inputs!$IU$26)</f>
        <v>-233.05026834283592</v>
      </c>
      <c r="BK239" s="237">
        <f ca="1">-OFFSET(BK212,0,VLOOKUP(Suppliers!$B239,Settings!$H:$Q,10,0))*(1+Inputs!$IU$26)</f>
        <v>-234.02131112759773</v>
      </c>
      <c r="BL239" s="237">
        <f ca="1">-OFFSET(BL212,0,VLOOKUP(Suppliers!$B239,Settings!$H:$Q,10,0))*(1+Inputs!$IU$26)</f>
        <v>-234.99639992396271</v>
      </c>
      <c r="BM239" s="237">
        <f ca="1">-OFFSET(BM212,0,VLOOKUP(Suppliers!$B239,Settings!$H:$Q,10,0))*(1+Inputs!$IU$26)</f>
        <v>-235.97555159031256</v>
      </c>
      <c r="BN239" s="237">
        <f ca="1">-OFFSET(BN212,0,VLOOKUP(Suppliers!$B239,Settings!$H:$Q,10,0))*(1+Inputs!$IU$26)</f>
        <v>-236.95878305527219</v>
      </c>
      <c r="BO239" s="237">
        <f ca="1">-OFFSET(BO212,0,VLOOKUP(Suppliers!$B239,Settings!$H:$Q,10,0))*(1+Inputs!$IU$26)</f>
        <v>-237.94611131800249</v>
      </c>
      <c r="BP239" s="237">
        <f ca="1">-OFFSET(BP212,0,VLOOKUP(Suppliers!$B239,Settings!$H:$Q,10,0))*(1+Inputs!$IU$26)</f>
        <v>-238.93755344849416</v>
      </c>
      <c r="BQ239" s="237">
        <f ca="1">-OFFSET(BQ212,0,VLOOKUP(Suppliers!$B239,Settings!$H:$Q,10,0))*(1+Inputs!$IU$26)</f>
        <v>-239.93312658786289</v>
      </c>
      <c r="BR239" s="237">
        <f ca="1">-OFFSET(BR212,0,VLOOKUP(Suppliers!$B239,Settings!$H:$Q,10,0))*(1+Inputs!$IU$26)</f>
        <v>-240.93284794864564</v>
      </c>
      <c r="BS239" s="237">
        <f ca="1">-OFFSET(BS212,0,VLOOKUP(Suppliers!$B239,Settings!$H:$Q,10,0))*(1+Inputs!$IU$26)</f>
        <v>-241.93673481509833</v>
      </c>
      <c r="BT239" s="237">
        <f ca="1">-OFFSET(BT212,0,VLOOKUP(Suppliers!$B239,Settings!$H:$Q,10,0))*(1+Inputs!$IU$26)</f>
        <v>-242.94480454349457</v>
      </c>
      <c r="BU239" s="237">
        <f ca="1">-OFFSET(BU212,0,VLOOKUP(Suppliers!$B239,Settings!$H:$Q,10,0))*(1+Inputs!$IU$26)</f>
        <v>-243.95707456242579</v>
      </c>
      <c r="BV239" s="237">
        <f ca="1">-OFFSET(BV212,0,VLOOKUP(Suppliers!$B239,Settings!$H:$Q,10,0))*(1+Inputs!$IU$26)</f>
        <v>-244.97356237310257</v>
      </c>
      <c r="BW239" s="237">
        <f ca="1">-OFFSET(BW212,0,VLOOKUP(Suppliers!$B239,Settings!$H:$Q,10,0))*(1+Inputs!$IU$26)</f>
        <v>-245.99428554965715</v>
      </c>
      <c r="BX239" s="237">
        <f ca="1">-OFFSET(BX212,0,VLOOKUP(Suppliers!$B239,Settings!$H:$Q,10,0))*(1+Inputs!$IU$26)</f>
        <v>-247.01926173944739</v>
      </c>
      <c r="BY239" s="237">
        <f ca="1">-OFFSET(BY212,0,VLOOKUP(Suppliers!$B239,Settings!$H:$Q,10,0))*(1+Inputs!$IU$26)</f>
        <v>-248.04850866336176</v>
      </c>
      <c r="BZ239" s="237">
        <f ca="1">-OFFSET(BZ212,0,VLOOKUP(Suppliers!$B239,Settings!$H:$Q,10,0))*(1+Inputs!$IU$26)</f>
        <v>-249.08204411612576</v>
      </c>
      <c r="CA239" s="237">
        <f ca="1">-OFFSET(CA212,0,VLOOKUP(Suppliers!$B239,Settings!$H:$Q,10,0))*(1+Inputs!$IU$26)</f>
        <v>-250.11988596660962</v>
      </c>
      <c r="CB239" s="237">
        <f ca="1">-OFFSET(CB212,0,VLOOKUP(Suppliers!$B239,Settings!$H:$Q,10,0))*(1+Inputs!$IU$26)</f>
        <v>-251.16205215813716</v>
      </c>
      <c r="CC239" s="237">
        <f ca="1">-OFFSET(CC212,0,VLOOKUP(Suppliers!$B239,Settings!$H:$Q,10,0))*(1+Inputs!$IU$26)</f>
        <v>-252.20856070879606</v>
      </c>
      <c r="CD239" s="237">
        <f ca="1">-OFFSET(CD212,0,VLOOKUP(Suppliers!$B239,Settings!$H:$Q,10,0))*(1+Inputs!$IU$26)</f>
        <v>-253.25942971174936</v>
      </c>
      <c r="CE239" s="237">
        <f ca="1">-OFFSET(CE212,0,VLOOKUP(Suppliers!$B239,Settings!$H:$Q,10,0))*(1+Inputs!$IU$26)</f>
        <v>-254.31467733554831</v>
      </c>
      <c r="CF239" s="237">
        <f ca="1">-OFFSET(CF212,0,VLOOKUP(Suppliers!$B239,Settings!$H:$Q,10,0))*(1+Inputs!$IU$26)</f>
        <v>-255.37432182444641</v>
      </c>
      <c r="CG239" s="237">
        <f ca="1">-OFFSET(CG212,0,VLOOKUP(Suppliers!$B239,Settings!$H:$Q,10,0))*(1+Inputs!$IU$26)</f>
        <v>-256.43838149871493</v>
      </c>
      <c r="CH239" s="237">
        <f ca="1">-OFFSET(CH212,0,VLOOKUP(Suppliers!$B239,Settings!$H:$Q,10,0))*(1+Inputs!$IU$26)</f>
        <v>-257.5068747549596</v>
      </c>
      <c r="CI239" s="237">
        <f ca="1">-OFFSET(CI212,0,VLOOKUP(Suppliers!$B239,Settings!$H:$Q,10,0))*(1+Inputs!$IU$26)</f>
        <v>-258.57982006643857</v>
      </c>
      <c r="CJ239" s="237">
        <f ca="1">-OFFSET(CJ212,0,VLOOKUP(Suppliers!$B239,Settings!$H:$Q,10,0))*(1+Inputs!$IU$26)</f>
        <v>-259.65723598338207</v>
      </c>
      <c r="CK239" s="237">
        <f ca="1">-OFFSET(CK212,0,VLOOKUP(Suppliers!$B239,Settings!$H:$Q,10,0))*(1+Inputs!$IU$26)</f>
        <v>-260.73914113331284</v>
      </c>
      <c r="CL239" s="237">
        <f ca="1">-OFFSET(CL212,0,VLOOKUP(Suppliers!$B239,Settings!$H:$Q,10,0))*(1+Inputs!$IU$26)</f>
        <v>-261.82555422136829</v>
      </c>
      <c r="CM239" s="237">
        <f ca="1">-OFFSET(CM212,0,VLOOKUP(Suppliers!$B239,Settings!$H:$Q,10,0))*(1+Inputs!$IU$26)</f>
        <v>-262.91649403062399</v>
      </c>
    </row>
    <row r="240" spans="2:91" s="95" customFormat="1" hidden="1" x14ac:dyDescent="0.2">
      <c r="B240" s="238" t="str">
        <f>Administrative!B24</f>
        <v>Legal Fees</v>
      </c>
      <c r="C240" s="19" t="str">
        <f>Inputs!$J$16</f>
        <v>EUR</v>
      </c>
      <c r="D240" s="19" t="s">
        <v>19</v>
      </c>
      <c r="E240" s="224">
        <f t="shared" ref="E240:I252" ca="1" si="184">SUMIF($K$4:$AD$4,E$4,$K240:$AD240)</f>
        <v>-2097.076793906142</v>
      </c>
      <c r="F240" s="224">
        <f t="shared" ca="1" si="184"/>
        <v>-5982.2907526961153</v>
      </c>
      <c r="G240" s="224">
        <f t="shared" ca="1" si="184"/>
        <v>-6251.7227864917195</v>
      </c>
      <c r="H240" s="224">
        <f t="shared" ca="1" si="184"/>
        <v>-6506.4276187202031</v>
      </c>
      <c r="I240" s="224">
        <f t="shared" ca="1" si="184"/>
        <v>-6771.5095188028026</v>
      </c>
      <c r="J240" s="224"/>
      <c r="K240" s="224">
        <f t="shared" ref="K240:T252" ca="1" si="185">SUMIFS($AF240:$CM240,$AF$4:$CM$4,K$4,$AF$8:$CM$8,K$8)</f>
        <v>0</v>
      </c>
      <c r="L240" s="224">
        <f t="shared" ca="1" si="185"/>
        <v>0</v>
      </c>
      <c r="M240" s="224">
        <f t="shared" ca="1" si="185"/>
        <v>-520.35352196271856</v>
      </c>
      <c r="N240" s="224">
        <f t="shared" ca="1" si="185"/>
        <v>-1576.7232719434235</v>
      </c>
      <c r="O240" s="224">
        <f t="shared" ca="1" si="185"/>
        <v>-1067.4366745779139</v>
      </c>
      <c r="P240" s="224">
        <f t="shared" ca="1" si="185"/>
        <v>-1617.8916944533398</v>
      </c>
      <c r="Q240" s="224">
        <f t="shared" ca="1" si="185"/>
        <v>-1638.1997228614155</v>
      </c>
      <c r="R240" s="224">
        <f t="shared" ca="1" si="185"/>
        <v>-1658.7626608034461</v>
      </c>
      <c r="S240" s="224">
        <f t="shared" ca="1" si="185"/>
        <v>-1119.721437562413</v>
      </c>
      <c r="T240" s="224">
        <f t="shared" ca="1" si="185"/>
        <v>-1693.6175924132615</v>
      </c>
      <c r="U240" s="224">
        <f t="shared" ref="U240:AD252" ca="1" si="186">SUMIFS($AF240:$CM240,$AF$4:$CM$4,U$4,$AF$8:$CM$8,U$8)</f>
        <v>-1710.6102849837189</v>
      </c>
      <c r="V240" s="224">
        <f t="shared" ca="1" si="186"/>
        <v>-1727.7734715323259</v>
      </c>
      <c r="W240" s="224">
        <f t="shared" ca="1" si="186"/>
        <v>-1165.3406165690715</v>
      </c>
      <c r="X240" s="224">
        <f t="shared" ca="1" si="186"/>
        <v>-1762.6181862442784</v>
      </c>
      <c r="Y240" s="224">
        <f t="shared" ca="1" si="186"/>
        <v>-1780.3031873284181</v>
      </c>
      <c r="Z240" s="224">
        <f t="shared" ca="1" si="186"/>
        <v>-1798.1656285784356</v>
      </c>
      <c r="AA240" s="224">
        <f t="shared" ca="1" si="186"/>
        <v>-1212.8183913151956</v>
      </c>
      <c r="AB240" s="224">
        <f t="shared" ca="1" si="186"/>
        <v>-1834.429970730353</v>
      </c>
      <c r="AC240" s="224">
        <f t="shared" ca="1" si="186"/>
        <v>-1852.8354860451984</v>
      </c>
      <c r="AD240" s="224">
        <f t="shared" ca="1" si="186"/>
        <v>-1871.4256707120558</v>
      </c>
      <c r="AE240" s="224"/>
      <c r="AF240" s="237">
        <f ca="1">-OFFSET(AF213,0,VLOOKUP(Suppliers!$B240,Settings!$H:$Q,10,0))*(1+Inputs!$IU$26)</f>
        <v>0</v>
      </c>
      <c r="AG240" s="237">
        <f ca="1">-OFFSET(AG213,0,VLOOKUP(Suppliers!$B240,Settings!$H:$Q,10,0))*(1+Inputs!$IU$26)</f>
        <v>0</v>
      </c>
      <c r="AH240" s="237">
        <f ca="1">-OFFSET(AH213,0,VLOOKUP(Suppliers!$B240,Settings!$H:$Q,10,0))*(1+Inputs!$IU$26)</f>
        <v>0</v>
      </c>
      <c r="AI240" s="237">
        <f ca="1">-OFFSET(AI213,0,VLOOKUP(Suppliers!$B240,Settings!$H:$Q,10,0))*(1+Inputs!$IU$26)</f>
        <v>0</v>
      </c>
      <c r="AJ240" s="237">
        <f ca="1">-OFFSET(AJ213,0,VLOOKUP(Suppliers!$B240,Settings!$H:$Q,10,0))*(1+Inputs!$IU$26)</f>
        <v>0</v>
      </c>
      <c r="AK240" s="237">
        <f ca="1">-OFFSET(AK213,0,VLOOKUP(Suppliers!$B240,Settings!$H:$Q,10,0))*(1+Inputs!$IU$26)</f>
        <v>0</v>
      </c>
      <c r="AL240" s="237">
        <f ca="1">-OFFSET(AL213,0,VLOOKUP(Suppliers!$B240,Settings!$H:$Q,10,0))*(1+Inputs!$IU$26)</f>
        <v>0</v>
      </c>
      <c r="AM240" s="237">
        <f ca="1">-OFFSET(AM213,0,VLOOKUP(Suppliers!$B240,Settings!$H:$Q,10,0))*(1+Inputs!$IU$26)</f>
        <v>0</v>
      </c>
      <c r="AN240" s="237">
        <f ca="1">-OFFSET(AN213,0,VLOOKUP(Suppliers!$B240,Settings!$H:$Q,10,0))*(1+Inputs!$IU$26)</f>
        <v>-520.35352196271856</v>
      </c>
      <c r="AO240" s="237">
        <f ca="1">-OFFSET(AO213,0,VLOOKUP(Suppliers!$B240,Settings!$H:$Q,10,0))*(1+Inputs!$IU$26)</f>
        <v>-522.95528957253214</v>
      </c>
      <c r="AP240" s="237">
        <f ca="1">-OFFSET(AP213,0,VLOOKUP(Suppliers!$B240,Settings!$H:$Q,10,0))*(1+Inputs!$IU$26)</f>
        <v>-525.57006602039473</v>
      </c>
      <c r="AQ240" s="237">
        <f ca="1">-OFFSET(AQ213,0,VLOOKUP(Suppliers!$B240,Settings!$H:$Q,10,0))*(1+Inputs!$IU$26)</f>
        <v>-528.1979163504966</v>
      </c>
      <c r="AR240" s="237">
        <f ca="1">-OFFSET(AR213,0,VLOOKUP(Suppliers!$B240,Settings!$H:$Q,10,0))*(1+Inputs!$IU$26)</f>
        <v>0</v>
      </c>
      <c r="AS240" s="237">
        <f ca="1">-OFFSET(AS213,0,VLOOKUP(Suppliers!$B240,Settings!$H:$Q,10,0))*(1+Inputs!$IU$26)</f>
        <v>-532.60873575613175</v>
      </c>
      <c r="AT240" s="237">
        <f ca="1">-OFFSET(AT213,0,VLOOKUP(Suppliers!$B240,Settings!$H:$Q,10,0))*(1+Inputs!$IU$26)</f>
        <v>-534.82793882178225</v>
      </c>
      <c r="AU240" s="237">
        <f ca="1">-OFFSET(AU213,0,VLOOKUP(Suppliers!$B240,Settings!$H:$Q,10,0))*(1+Inputs!$IU$26)</f>
        <v>-537.05638856687301</v>
      </c>
      <c r="AV240" s="237">
        <f ca="1">-OFFSET(AV213,0,VLOOKUP(Suppliers!$B240,Settings!$H:$Q,10,0))*(1+Inputs!$IU$26)</f>
        <v>-539.29412351923497</v>
      </c>
      <c r="AW240" s="237">
        <f ca="1">-OFFSET(AW213,0,VLOOKUP(Suppliers!$B240,Settings!$H:$Q,10,0))*(1+Inputs!$IU$26)</f>
        <v>-541.54118236723173</v>
      </c>
      <c r="AX240" s="237">
        <f ca="1">-OFFSET(AX213,0,VLOOKUP(Suppliers!$B240,Settings!$H:$Q,10,0))*(1+Inputs!$IU$26)</f>
        <v>-543.79760396042855</v>
      </c>
      <c r="AY240" s="237">
        <f ca="1">-OFFSET(AY213,0,VLOOKUP(Suppliers!$B240,Settings!$H:$Q,10,0))*(1+Inputs!$IU$26)</f>
        <v>-546.06342731026371</v>
      </c>
      <c r="AZ240" s="237">
        <f ca="1">-OFFSET(AZ213,0,VLOOKUP(Suppliers!$B240,Settings!$H:$Q,10,0))*(1+Inputs!$IU$26)</f>
        <v>-548.3386915907231</v>
      </c>
      <c r="BA240" s="237">
        <f ca="1">-OFFSET(BA213,0,VLOOKUP(Suppliers!$B240,Settings!$H:$Q,10,0))*(1+Inputs!$IU$26)</f>
        <v>-550.62343613901783</v>
      </c>
      <c r="BB240" s="237">
        <f ca="1">-OFFSET(BB213,0,VLOOKUP(Suppliers!$B240,Settings!$H:$Q,10,0))*(1+Inputs!$IU$26)</f>
        <v>-552.91770045626367</v>
      </c>
      <c r="BC240" s="237">
        <f ca="1">-OFFSET(BC213,0,VLOOKUP(Suppliers!$B240,Settings!$H:$Q,10,0))*(1+Inputs!$IU$26)</f>
        <v>-555.22152420816474</v>
      </c>
      <c r="BD240" s="237">
        <f ca="1">-OFFSET(BD213,0,VLOOKUP(Suppliers!$B240,Settings!$H:$Q,10,0))*(1+Inputs!$IU$26)</f>
        <v>0</v>
      </c>
      <c r="BE240" s="237">
        <f ca="1">-OFFSET(BE213,0,VLOOKUP(Suppliers!$B240,Settings!$H:$Q,10,0))*(1+Inputs!$IU$26)</f>
        <v>-558.929170164266</v>
      </c>
      <c r="BF240" s="237">
        <f ca="1">-OFFSET(BF213,0,VLOOKUP(Suppliers!$B240,Settings!$H:$Q,10,0))*(1+Inputs!$IU$26)</f>
        <v>-560.79226739814692</v>
      </c>
      <c r="BG240" s="237">
        <f ca="1">-OFFSET(BG213,0,VLOOKUP(Suppliers!$B240,Settings!$H:$Q,10,0))*(1+Inputs!$IU$26)</f>
        <v>-562.66157495614084</v>
      </c>
      <c r="BH240" s="237">
        <f ca="1">-OFFSET(BH213,0,VLOOKUP(Suppliers!$B240,Settings!$H:$Q,10,0))*(1+Inputs!$IU$26)</f>
        <v>-564.53711353932806</v>
      </c>
      <c r="BI240" s="237">
        <f ca="1">-OFFSET(BI213,0,VLOOKUP(Suppliers!$B240,Settings!$H:$Q,10,0))*(1+Inputs!$IU$26)</f>
        <v>-566.41890391779248</v>
      </c>
      <c r="BJ240" s="237">
        <f ca="1">-OFFSET(BJ213,0,VLOOKUP(Suppliers!$B240,Settings!$H:$Q,10,0))*(1+Inputs!$IU$26)</f>
        <v>-568.30696693085179</v>
      </c>
      <c r="BK240" s="237">
        <f ca="1">-OFFSET(BK213,0,VLOOKUP(Suppliers!$B240,Settings!$H:$Q,10,0))*(1+Inputs!$IU$26)</f>
        <v>-570.20132348728805</v>
      </c>
      <c r="BL240" s="237">
        <f ca="1">-OFFSET(BL213,0,VLOOKUP(Suppliers!$B240,Settings!$H:$Q,10,0))*(1+Inputs!$IU$26)</f>
        <v>-572.10199456557905</v>
      </c>
      <c r="BM240" s="237">
        <f ca="1">-OFFSET(BM213,0,VLOOKUP(Suppliers!$B240,Settings!$H:$Q,10,0))*(1+Inputs!$IU$26)</f>
        <v>-574.00900121413099</v>
      </c>
      <c r="BN240" s="237">
        <f ca="1">-OFFSET(BN213,0,VLOOKUP(Suppliers!$B240,Settings!$H:$Q,10,0))*(1+Inputs!$IU$26)</f>
        <v>-575.92236455151146</v>
      </c>
      <c r="BO240" s="237">
        <f ca="1">-OFFSET(BO213,0,VLOOKUP(Suppliers!$B240,Settings!$H:$Q,10,0))*(1+Inputs!$IU$26)</f>
        <v>-577.84210576668318</v>
      </c>
      <c r="BP240" s="237">
        <f ca="1">-OFFSET(BP213,0,VLOOKUP(Suppliers!$B240,Settings!$H:$Q,10,0))*(1+Inputs!$IU$26)</f>
        <v>0</v>
      </c>
      <c r="BQ240" s="237">
        <f ca="1">-OFFSET(BQ213,0,VLOOKUP(Suppliers!$B240,Settings!$H:$Q,10,0))*(1+Inputs!$IU$26)</f>
        <v>-581.70080693963632</v>
      </c>
      <c r="BR240" s="237">
        <f ca="1">-OFFSET(BR213,0,VLOOKUP(Suppliers!$B240,Settings!$H:$Q,10,0))*(1+Inputs!$IU$26)</f>
        <v>-583.63980962943515</v>
      </c>
      <c r="BS240" s="237">
        <f ca="1">-OFFSET(BS213,0,VLOOKUP(Suppliers!$B240,Settings!$H:$Q,10,0))*(1+Inputs!$IU$26)</f>
        <v>-585.58527566153327</v>
      </c>
      <c r="BT240" s="237">
        <f ca="1">-OFFSET(BT213,0,VLOOKUP(Suppliers!$B240,Settings!$H:$Q,10,0))*(1+Inputs!$IU$26)</f>
        <v>-587.5372265804051</v>
      </c>
      <c r="BU240" s="237">
        <f ca="1">-OFFSET(BU213,0,VLOOKUP(Suppliers!$B240,Settings!$H:$Q,10,0))*(1+Inputs!$IU$26)</f>
        <v>-589.49568400233989</v>
      </c>
      <c r="BV240" s="237">
        <f ca="1">-OFFSET(BV213,0,VLOOKUP(Suppliers!$B240,Settings!$H:$Q,10,0))*(1+Inputs!$IU$26)</f>
        <v>-591.46066961568101</v>
      </c>
      <c r="BW240" s="237">
        <f ca="1">-OFFSET(BW213,0,VLOOKUP(Suppliers!$B240,Settings!$H:$Q,10,0))*(1+Inputs!$IU$26)</f>
        <v>-593.43220518106671</v>
      </c>
      <c r="BX240" s="237">
        <f ca="1">-OFFSET(BX213,0,VLOOKUP(Suppliers!$B240,Settings!$H:$Q,10,0))*(1+Inputs!$IU$26)</f>
        <v>-595.41031253167034</v>
      </c>
      <c r="BY240" s="237">
        <f ca="1">-OFFSET(BY213,0,VLOOKUP(Suppliers!$B240,Settings!$H:$Q,10,0))*(1+Inputs!$IU$26)</f>
        <v>-597.39501357344261</v>
      </c>
      <c r="BZ240" s="237">
        <f ca="1">-OFFSET(BZ213,0,VLOOKUP(Suppliers!$B240,Settings!$H:$Q,10,0))*(1+Inputs!$IU$26)</f>
        <v>-599.38633028535412</v>
      </c>
      <c r="CA240" s="237">
        <f ca="1">-OFFSET(CA213,0,VLOOKUP(Suppliers!$B240,Settings!$H:$Q,10,0))*(1+Inputs!$IU$26)</f>
        <v>-601.38428471963869</v>
      </c>
      <c r="CB240" s="237">
        <f ca="1">-OFFSET(CB213,0,VLOOKUP(Suppliers!$B240,Settings!$H:$Q,10,0))*(1+Inputs!$IU$26)</f>
        <v>0</v>
      </c>
      <c r="CC240" s="237">
        <f ca="1">-OFFSET(CC213,0,VLOOKUP(Suppliers!$B240,Settings!$H:$Q,10,0))*(1+Inputs!$IU$26)</f>
        <v>-605.4001953320444</v>
      </c>
      <c r="CD240" s="237">
        <f ca="1">-OFFSET(CD213,0,VLOOKUP(Suppliers!$B240,Settings!$H:$Q,10,0))*(1+Inputs!$IU$26)</f>
        <v>-607.41819598315124</v>
      </c>
      <c r="CE240" s="237">
        <f ca="1">-OFFSET(CE213,0,VLOOKUP(Suppliers!$B240,Settings!$H:$Q,10,0))*(1+Inputs!$IU$26)</f>
        <v>-609.44292330309509</v>
      </c>
      <c r="CF240" s="237">
        <f ca="1">-OFFSET(CF213,0,VLOOKUP(Suppliers!$B240,Settings!$H:$Q,10,0))*(1+Inputs!$IU$26)</f>
        <v>-611.4743997141054</v>
      </c>
      <c r="CG240" s="237">
        <f ca="1">-OFFSET(CG213,0,VLOOKUP(Suppliers!$B240,Settings!$H:$Q,10,0))*(1+Inputs!$IU$26)</f>
        <v>-613.51264771315243</v>
      </c>
      <c r="CH240" s="237">
        <f ca="1">-OFFSET(CH213,0,VLOOKUP(Suppliers!$B240,Settings!$H:$Q,10,0))*(1+Inputs!$IU$26)</f>
        <v>-615.55768987219631</v>
      </c>
      <c r="CI240" s="237">
        <f ca="1">-OFFSET(CI213,0,VLOOKUP(Suppliers!$B240,Settings!$H:$Q,10,0))*(1+Inputs!$IU$26)</f>
        <v>-617.60954883843704</v>
      </c>
      <c r="CJ240" s="237">
        <f ca="1">-OFFSET(CJ213,0,VLOOKUP(Suppliers!$B240,Settings!$H:$Q,10,0))*(1+Inputs!$IU$26)</f>
        <v>-619.66824733456519</v>
      </c>
      <c r="CK240" s="237">
        <f ca="1">-OFFSET(CK213,0,VLOOKUP(Suppliers!$B240,Settings!$H:$Q,10,0))*(1+Inputs!$IU$26)</f>
        <v>-621.73380815901385</v>
      </c>
      <c r="CL240" s="237">
        <f ca="1">-OFFSET(CL213,0,VLOOKUP(Suppliers!$B240,Settings!$H:$Q,10,0))*(1+Inputs!$IU$26)</f>
        <v>-623.80625418621059</v>
      </c>
      <c r="CM240" s="237">
        <f ca="1">-OFFSET(CM213,0,VLOOKUP(Suppliers!$B240,Settings!$H:$Q,10,0))*(1+Inputs!$IU$26)</f>
        <v>-625.88560836683132</v>
      </c>
    </row>
    <row r="241" spans="2:91" s="95" customFormat="1" hidden="1" x14ac:dyDescent="0.2">
      <c r="B241" s="238" t="str">
        <f>Administrative!B25</f>
        <v>Bookkeeping</v>
      </c>
      <c r="C241" s="19" t="str">
        <f>Inputs!$J$16</f>
        <v>EUR</v>
      </c>
      <c r="D241" s="19" t="s">
        <v>19</v>
      </c>
      <c r="E241" s="224">
        <f t="shared" ca="1" si="184"/>
        <v>-1576.7232719434235</v>
      </c>
      <c r="F241" s="224">
        <f t="shared" ca="1" si="184"/>
        <v>-5964.3508021073494</v>
      </c>
      <c r="G241" s="224">
        <f t="shared" ca="1" si="184"/>
        <v>-6236.6930545483319</v>
      </c>
      <c r="H241" s="224">
        <f t="shared" ca="1" si="184"/>
        <v>-6490.7855523077715</v>
      </c>
      <c r="I241" s="224">
        <f t="shared" ca="1" si="184"/>
        <v>-6755.2301704702759</v>
      </c>
      <c r="J241" s="224"/>
      <c r="K241" s="224">
        <f t="shared" ca="1" si="185"/>
        <v>0</v>
      </c>
      <c r="L241" s="224">
        <f t="shared" ca="1" si="185"/>
        <v>0</v>
      </c>
      <c r="M241" s="224">
        <f t="shared" ca="1" si="185"/>
        <v>0</v>
      </c>
      <c r="N241" s="224">
        <f t="shared" ca="1" si="185"/>
        <v>-1576.7232719434235</v>
      </c>
      <c r="O241" s="224">
        <f t="shared" ca="1" si="185"/>
        <v>-1597.8354155798709</v>
      </c>
      <c r="P241" s="224">
        <f t="shared" ca="1" si="185"/>
        <v>-1617.8916944533398</v>
      </c>
      <c r="Q241" s="224">
        <f t="shared" ca="1" si="185"/>
        <v>-1089.8610312706924</v>
      </c>
      <c r="R241" s="224">
        <f t="shared" ca="1" si="185"/>
        <v>-1658.7626608034461</v>
      </c>
      <c r="S241" s="224">
        <f t="shared" ca="1" si="185"/>
        <v>-1676.7937001846049</v>
      </c>
      <c r="T241" s="224">
        <f t="shared" ca="1" si="185"/>
        <v>-1693.6175924132615</v>
      </c>
      <c r="U241" s="224">
        <f t="shared" ca="1" si="186"/>
        <v>-1138.5082904181399</v>
      </c>
      <c r="V241" s="224">
        <f t="shared" ca="1" si="186"/>
        <v>-1727.7734715323259</v>
      </c>
      <c r="W241" s="224">
        <f t="shared" ca="1" si="186"/>
        <v>-1745.1088626883102</v>
      </c>
      <c r="X241" s="224">
        <f t="shared" ca="1" si="186"/>
        <v>-1762.6181862442784</v>
      </c>
      <c r="Y241" s="224">
        <f t="shared" ca="1" si="186"/>
        <v>-1184.8928747967477</v>
      </c>
      <c r="Z241" s="224">
        <f t="shared" ca="1" si="186"/>
        <v>-1798.1656285784356</v>
      </c>
      <c r="AA241" s="224">
        <f t="shared" ca="1" si="186"/>
        <v>-1816.2072903172332</v>
      </c>
      <c r="AB241" s="224">
        <f t="shared" ca="1" si="186"/>
        <v>-1834.429970730353</v>
      </c>
      <c r="AC241" s="224">
        <f t="shared" ca="1" si="186"/>
        <v>-1233.1672387106332</v>
      </c>
      <c r="AD241" s="224">
        <f t="shared" ca="1" si="186"/>
        <v>-1871.4256707120558</v>
      </c>
      <c r="AE241" s="224"/>
      <c r="AF241" s="237">
        <f ca="1">-OFFSET(AF214,0,VLOOKUP(Suppliers!$B241,Settings!$H:$Q,10,0))*(1+Inputs!$IU$26)</f>
        <v>0</v>
      </c>
      <c r="AG241" s="237">
        <f ca="1">-OFFSET(AG214,0,VLOOKUP(Suppliers!$B241,Settings!$H:$Q,10,0))*(1+Inputs!$IU$26)</f>
        <v>0</v>
      </c>
      <c r="AH241" s="237">
        <f ca="1">-OFFSET(AH214,0,VLOOKUP(Suppliers!$B241,Settings!$H:$Q,10,0))*(1+Inputs!$IU$26)</f>
        <v>0</v>
      </c>
      <c r="AI241" s="237">
        <f ca="1">-OFFSET(AI214,0,VLOOKUP(Suppliers!$B241,Settings!$H:$Q,10,0))*(1+Inputs!$IU$26)</f>
        <v>0</v>
      </c>
      <c r="AJ241" s="237">
        <f ca="1">-OFFSET(AJ214,0,VLOOKUP(Suppliers!$B241,Settings!$H:$Q,10,0))*(1+Inputs!$IU$26)</f>
        <v>0</v>
      </c>
      <c r="AK241" s="237">
        <f ca="1">-OFFSET(AK214,0,VLOOKUP(Suppliers!$B241,Settings!$H:$Q,10,0))*(1+Inputs!$IU$26)</f>
        <v>0</v>
      </c>
      <c r="AL241" s="237">
        <f ca="1">-OFFSET(AL214,0,VLOOKUP(Suppliers!$B241,Settings!$H:$Q,10,0))*(1+Inputs!$IU$26)</f>
        <v>0</v>
      </c>
      <c r="AM241" s="237">
        <f ca="1">-OFFSET(AM214,0,VLOOKUP(Suppliers!$B241,Settings!$H:$Q,10,0))*(1+Inputs!$IU$26)</f>
        <v>0</v>
      </c>
      <c r="AN241" s="237">
        <f ca="1">-OFFSET(AN214,0,VLOOKUP(Suppliers!$B241,Settings!$H:$Q,10,0))*(1+Inputs!$IU$26)</f>
        <v>0</v>
      </c>
      <c r="AO241" s="237">
        <f ca="1">-OFFSET(AO214,0,VLOOKUP(Suppliers!$B241,Settings!$H:$Q,10,0))*(1+Inputs!$IU$26)</f>
        <v>-522.95528957253214</v>
      </c>
      <c r="AP241" s="237">
        <f ca="1">-OFFSET(AP214,0,VLOOKUP(Suppliers!$B241,Settings!$H:$Q,10,0))*(1+Inputs!$IU$26)</f>
        <v>-525.57006602039473</v>
      </c>
      <c r="AQ241" s="237">
        <f ca="1">-OFFSET(AQ214,0,VLOOKUP(Suppliers!$B241,Settings!$H:$Q,10,0))*(1+Inputs!$IU$26)</f>
        <v>-528.1979163504966</v>
      </c>
      <c r="AR241" s="237">
        <f ca="1">-OFFSET(AR214,0,VLOOKUP(Suppliers!$B241,Settings!$H:$Q,10,0))*(1+Inputs!$IU$26)</f>
        <v>-530.39874100195698</v>
      </c>
      <c r="AS241" s="237">
        <f ca="1">-OFFSET(AS214,0,VLOOKUP(Suppliers!$B241,Settings!$H:$Q,10,0))*(1+Inputs!$IU$26)</f>
        <v>-532.60873575613175</v>
      </c>
      <c r="AT241" s="237">
        <f ca="1">-OFFSET(AT214,0,VLOOKUP(Suppliers!$B241,Settings!$H:$Q,10,0))*(1+Inputs!$IU$26)</f>
        <v>-534.82793882178225</v>
      </c>
      <c r="AU241" s="237">
        <f ca="1">-OFFSET(AU214,0,VLOOKUP(Suppliers!$B241,Settings!$H:$Q,10,0))*(1+Inputs!$IU$26)</f>
        <v>-537.05638856687301</v>
      </c>
      <c r="AV241" s="237">
        <f ca="1">-OFFSET(AV214,0,VLOOKUP(Suppliers!$B241,Settings!$H:$Q,10,0))*(1+Inputs!$IU$26)</f>
        <v>-539.29412351923497</v>
      </c>
      <c r="AW241" s="237">
        <f ca="1">-OFFSET(AW214,0,VLOOKUP(Suppliers!$B241,Settings!$H:$Q,10,0))*(1+Inputs!$IU$26)</f>
        <v>-541.54118236723173</v>
      </c>
      <c r="AX241" s="237">
        <f ca="1">-OFFSET(AX214,0,VLOOKUP(Suppliers!$B241,Settings!$H:$Q,10,0))*(1+Inputs!$IU$26)</f>
        <v>-543.79760396042855</v>
      </c>
      <c r="AY241" s="237">
        <f ca="1">-OFFSET(AY214,0,VLOOKUP(Suppliers!$B241,Settings!$H:$Q,10,0))*(1+Inputs!$IU$26)</f>
        <v>-546.06342731026371</v>
      </c>
      <c r="AZ241" s="237">
        <f ca="1">-OFFSET(AZ214,0,VLOOKUP(Suppliers!$B241,Settings!$H:$Q,10,0))*(1+Inputs!$IU$26)</f>
        <v>0</v>
      </c>
      <c r="BA241" s="237">
        <f ca="1">-OFFSET(BA214,0,VLOOKUP(Suppliers!$B241,Settings!$H:$Q,10,0))*(1+Inputs!$IU$26)</f>
        <v>-550.62343613901783</v>
      </c>
      <c r="BB241" s="237">
        <f ca="1">-OFFSET(BB214,0,VLOOKUP(Suppliers!$B241,Settings!$H:$Q,10,0))*(1+Inputs!$IU$26)</f>
        <v>-552.91770045626367</v>
      </c>
      <c r="BC241" s="237">
        <f ca="1">-OFFSET(BC214,0,VLOOKUP(Suppliers!$B241,Settings!$H:$Q,10,0))*(1+Inputs!$IU$26)</f>
        <v>-555.22152420816474</v>
      </c>
      <c r="BD241" s="237">
        <f ca="1">-OFFSET(BD214,0,VLOOKUP(Suppliers!$B241,Settings!$H:$Q,10,0))*(1+Inputs!$IU$26)</f>
        <v>-557.07226262219194</v>
      </c>
      <c r="BE241" s="237">
        <f ca="1">-OFFSET(BE214,0,VLOOKUP(Suppliers!$B241,Settings!$H:$Q,10,0))*(1+Inputs!$IU$26)</f>
        <v>-558.929170164266</v>
      </c>
      <c r="BF241" s="237">
        <f ca="1">-OFFSET(BF214,0,VLOOKUP(Suppliers!$B241,Settings!$H:$Q,10,0))*(1+Inputs!$IU$26)</f>
        <v>-560.79226739814692</v>
      </c>
      <c r="BG241" s="237">
        <f ca="1">-OFFSET(BG214,0,VLOOKUP(Suppliers!$B241,Settings!$H:$Q,10,0))*(1+Inputs!$IU$26)</f>
        <v>-562.66157495614084</v>
      </c>
      <c r="BH241" s="237">
        <f ca="1">-OFFSET(BH214,0,VLOOKUP(Suppliers!$B241,Settings!$H:$Q,10,0))*(1+Inputs!$IU$26)</f>
        <v>-564.53711353932806</v>
      </c>
      <c r="BI241" s="237">
        <f ca="1">-OFFSET(BI214,0,VLOOKUP(Suppliers!$B241,Settings!$H:$Q,10,0))*(1+Inputs!$IU$26)</f>
        <v>-566.41890391779248</v>
      </c>
      <c r="BJ241" s="237">
        <f ca="1">-OFFSET(BJ214,0,VLOOKUP(Suppliers!$B241,Settings!$H:$Q,10,0))*(1+Inputs!$IU$26)</f>
        <v>-568.30696693085179</v>
      </c>
      <c r="BK241" s="237">
        <f ca="1">-OFFSET(BK214,0,VLOOKUP(Suppliers!$B241,Settings!$H:$Q,10,0))*(1+Inputs!$IU$26)</f>
        <v>-570.20132348728805</v>
      </c>
      <c r="BL241" s="237">
        <f ca="1">-OFFSET(BL214,0,VLOOKUP(Suppliers!$B241,Settings!$H:$Q,10,0))*(1+Inputs!$IU$26)</f>
        <v>0</v>
      </c>
      <c r="BM241" s="237">
        <f ca="1">-OFFSET(BM214,0,VLOOKUP(Suppliers!$B241,Settings!$H:$Q,10,0))*(1+Inputs!$IU$26)</f>
        <v>-574.00900121413099</v>
      </c>
      <c r="BN241" s="237">
        <f ca="1">-OFFSET(BN214,0,VLOOKUP(Suppliers!$B241,Settings!$H:$Q,10,0))*(1+Inputs!$IU$26)</f>
        <v>-575.92236455151146</v>
      </c>
      <c r="BO241" s="237">
        <f ca="1">-OFFSET(BO214,0,VLOOKUP(Suppliers!$B241,Settings!$H:$Q,10,0))*(1+Inputs!$IU$26)</f>
        <v>-577.84210576668318</v>
      </c>
      <c r="BP241" s="237">
        <f ca="1">-OFFSET(BP214,0,VLOOKUP(Suppliers!$B241,Settings!$H:$Q,10,0))*(1+Inputs!$IU$26)</f>
        <v>-579.76824611923882</v>
      </c>
      <c r="BQ241" s="237">
        <f ca="1">-OFFSET(BQ214,0,VLOOKUP(Suppliers!$B241,Settings!$H:$Q,10,0))*(1+Inputs!$IU$26)</f>
        <v>-581.70080693963632</v>
      </c>
      <c r="BR241" s="237">
        <f ca="1">-OFFSET(BR214,0,VLOOKUP(Suppliers!$B241,Settings!$H:$Q,10,0))*(1+Inputs!$IU$26)</f>
        <v>-583.63980962943515</v>
      </c>
      <c r="BS241" s="237">
        <f ca="1">-OFFSET(BS214,0,VLOOKUP(Suppliers!$B241,Settings!$H:$Q,10,0))*(1+Inputs!$IU$26)</f>
        <v>-585.58527566153327</v>
      </c>
      <c r="BT241" s="237">
        <f ca="1">-OFFSET(BT214,0,VLOOKUP(Suppliers!$B241,Settings!$H:$Q,10,0))*(1+Inputs!$IU$26)</f>
        <v>-587.5372265804051</v>
      </c>
      <c r="BU241" s="237">
        <f ca="1">-OFFSET(BU214,0,VLOOKUP(Suppliers!$B241,Settings!$H:$Q,10,0))*(1+Inputs!$IU$26)</f>
        <v>-589.49568400233989</v>
      </c>
      <c r="BV241" s="237">
        <f ca="1">-OFFSET(BV214,0,VLOOKUP(Suppliers!$B241,Settings!$H:$Q,10,0))*(1+Inputs!$IU$26)</f>
        <v>-591.46066961568101</v>
      </c>
      <c r="BW241" s="237">
        <f ca="1">-OFFSET(BW214,0,VLOOKUP(Suppliers!$B241,Settings!$H:$Q,10,0))*(1+Inputs!$IU$26)</f>
        <v>-593.43220518106671</v>
      </c>
      <c r="BX241" s="237">
        <f ca="1">-OFFSET(BX214,0,VLOOKUP(Suppliers!$B241,Settings!$H:$Q,10,0))*(1+Inputs!$IU$26)</f>
        <v>0</v>
      </c>
      <c r="BY241" s="237">
        <f ca="1">-OFFSET(BY214,0,VLOOKUP(Suppliers!$B241,Settings!$H:$Q,10,0))*(1+Inputs!$IU$26)</f>
        <v>-597.39501357344261</v>
      </c>
      <c r="BZ241" s="237">
        <f ca="1">-OFFSET(BZ214,0,VLOOKUP(Suppliers!$B241,Settings!$H:$Q,10,0))*(1+Inputs!$IU$26)</f>
        <v>-599.38633028535412</v>
      </c>
      <c r="CA241" s="237">
        <f ca="1">-OFFSET(CA214,0,VLOOKUP(Suppliers!$B241,Settings!$H:$Q,10,0))*(1+Inputs!$IU$26)</f>
        <v>-601.38428471963869</v>
      </c>
      <c r="CB241" s="237">
        <f ca="1">-OFFSET(CB214,0,VLOOKUP(Suppliers!$B241,Settings!$H:$Q,10,0))*(1+Inputs!$IU$26)</f>
        <v>-603.38889900203753</v>
      </c>
      <c r="CC241" s="237">
        <f ca="1">-OFFSET(CC214,0,VLOOKUP(Suppliers!$B241,Settings!$H:$Q,10,0))*(1+Inputs!$IU$26)</f>
        <v>-605.4001953320444</v>
      </c>
      <c r="CD241" s="237">
        <f ca="1">-OFFSET(CD214,0,VLOOKUP(Suppliers!$B241,Settings!$H:$Q,10,0))*(1+Inputs!$IU$26)</f>
        <v>-607.41819598315124</v>
      </c>
      <c r="CE241" s="237">
        <f ca="1">-OFFSET(CE214,0,VLOOKUP(Suppliers!$B241,Settings!$H:$Q,10,0))*(1+Inputs!$IU$26)</f>
        <v>-609.44292330309509</v>
      </c>
      <c r="CF241" s="237">
        <f ca="1">-OFFSET(CF214,0,VLOOKUP(Suppliers!$B241,Settings!$H:$Q,10,0))*(1+Inputs!$IU$26)</f>
        <v>-611.4743997141054</v>
      </c>
      <c r="CG241" s="237">
        <f ca="1">-OFFSET(CG214,0,VLOOKUP(Suppliers!$B241,Settings!$H:$Q,10,0))*(1+Inputs!$IU$26)</f>
        <v>-613.51264771315243</v>
      </c>
      <c r="CH241" s="237">
        <f ca="1">-OFFSET(CH214,0,VLOOKUP(Suppliers!$B241,Settings!$H:$Q,10,0))*(1+Inputs!$IU$26)</f>
        <v>-615.55768987219631</v>
      </c>
      <c r="CI241" s="237">
        <f ca="1">-OFFSET(CI214,0,VLOOKUP(Suppliers!$B241,Settings!$H:$Q,10,0))*(1+Inputs!$IU$26)</f>
        <v>-617.60954883843704</v>
      </c>
      <c r="CJ241" s="237">
        <f ca="1">-OFFSET(CJ214,0,VLOOKUP(Suppliers!$B241,Settings!$H:$Q,10,0))*(1+Inputs!$IU$26)</f>
        <v>0</v>
      </c>
      <c r="CK241" s="237">
        <f ca="1">-OFFSET(CK214,0,VLOOKUP(Suppliers!$B241,Settings!$H:$Q,10,0))*(1+Inputs!$IU$26)</f>
        <v>-621.73380815901385</v>
      </c>
      <c r="CL241" s="237">
        <f ca="1">-OFFSET(CL214,0,VLOOKUP(Suppliers!$B241,Settings!$H:$Q,10,0))*(1+Inputs!$IU$26)</f>
        <v>-623.80625418621059</v>
      </c>
      <c r="CM241" s="237">
        <f ca="1">-OFFSET(CM214,0,VLOOKUP(Suppliers!$B241,Settings!$H:$Q,10,0))*(1+Inputs!$IU$26)</f>
        <v>-625.88560836683132</v>
      </c>
    </row>
    <row r="242" spans="2:91" s="95" customFormat="1" hidden="1" x14ac:dyDescent="0.2">
      <c r="B242" s="238" t="str">
        <f>Administrative!B26</f>
        <v>Insurance</v>
      </c>
      <c r="C242" s="19" t="str">
        <f>Inputs!$J$16</f>
        <v>EUR</v>
      </c>
      <c r="D242" s="19" t="s">
        <v>19</v>
      </c>
      <c r="E242" s="224">
        <f t="shared" ca="1" si="184"/>
        <v>-419.41535878122835</v>
      </c>
      <c r="F242" s="224">
        <f t="shared" ca="1" si="184"/>
        <v>-1302.5378987396145</v>
      </c>
      <c r="G242" s="224">
        <f t="shared" ca="1" si="184"/>
        <v>-1361.7590098227824</v>
      </c>
      <c r="H242" s="224">
        <f t="shared" ca="1" si="184"/>
        <v>-1417.2391729678886</v>
      </c>
      <c r="I242" s="224">
        <f t="shared" ca="1" si="184"/>
        <v>-1474.9796835609682</v>
      </c>
      <c r="J242" s="224"/>
      <c r="K242" s="224">
        <f t="shared" ca="1" si="185"/>
        <v>0</v>
      </c>
      <c r="L242" s="224">
        <f t="shared" ca="1" si="185"/>
        <v>0</v>
      </c>
      <c r="M242" s="224">
        <f t="shared" ca="1" si="185"/>
        <v>-104.0707043925437</v>
      </c>
      <c r="N242" s="224">
        <f t="shared" ca="1" si="185"/>
        <v>-315.34465438868466</v>
      </c>
      <c r="O242" s="224">
        <f t="shared" ca="1" si="185"/>
        <v>-319.56708311597424</v>
      </c>
      <c r="P242" s="224">
        <f t="shared" ca="1" si="185"/>
        <v>-323.57833889066796</v>
      </c>
      <c r="Q242" s="224">
        <f t="shared" ca="1" si="185"/>
        <v>-327.63994457228307</v>
      </c>
      <c r="R242" s="224">
        <f t="shared" ca="1" si="185"/>
        <v>-331.75253216068921</v>
      </c>
      <c r="S242" s="224">
        <f t="shared" ca="1" si="185"/>
        <v>-335.35874003692101</v>
      </c>
      <c r="T242" s="224">
        <f t="shared" ca="1" si="185"/>
        <v>-338.72351848265225</v>
      </c>
      <c r="U242" s="224">
        <f t="shared" ca="1" si="186"/>
        <v>-342.12205699674377</v>
      </c>
      <c r="V242" s="224">
        <f t="shared" ca="1" si="186"/>
        <v>-345.55469430646519</v>
      </c>
      <c r="W242" s="224">
        <f t="shared" ca="1" si="186"/>
        <v>-349.02177253766217</v>
      </c>
      <c r="X242" s="224">
        <f t="shared" ca="1" si="186"/>
        <v>-352.52363724885572</v>
      </c>
      <c r="Y242" s="224">
        <f t="shared" ca="1" si="186"/>
        <v>-356.06063746568367</v>
      </c>
      <c r="Z242" s="224">
        <f t="shared" ca="1" si="186"/>
        <v>-359.63312571568713</v>
      </c>
      <c r="AA242" s="224">
        <f t="shared" ca="1" si="186"/>
        <v>-363.24145806344666</v>
      </c>
      <c r="AB242" s="224">
        <f t="shared" ca="1" si="186"/>
        <v>-366.88599414607069</v>
      </c>
      <c r="AC242" s="224">
        <f t="shared" ca="1" si="186"/>
        <v>-370.56709720903984</v>
      </c>
      <c r="AD242" s="224">
        <f t="shared" ca="1" si="186"/>
        <v>-374.28513414241127</v>
      </c>
      <c r="AE242" s="224"/>
      <c r="AF242" s="237">
        <f ca="1">-OFFSET(AF215,0,VLOOKUP(Suppliers!$B242,Settings!$H:$Q,10,0))*(1+Inputs!$IU$26)</f>
        <v>0</v>
      </c>
      <c r="AG242" s="237">
        <f ca="1">-OFFSET(AG215,0,VLOOKUP(Suppliers!$B242,Settings!$H:$Q,10,0))*(1+Inputs!$IU$26)</f>
        <v>0</v>
      </c>
      <c r="AH242" s="237">
        <f ca="1">-OFFSET(AH215,0,VLOOKUP(Suppliers!$B242,Settings!$H:$Q,10,0))*(1+Inputs!$IU$26)</f>
        <v>0</v>
      </c>
      <c r="AI242" s="237">
        <f ca="1">-OFFSET(AI215,0,VLOOKUP(Suppliers!$B242,Settings!$H:$Q,10,0))*(1+Inputs!$IU$26)</f>
        <v>0</v>
      </c>
      <c r="AJ242" s="237">
        <f ca="1">-OFFSET(AJ215,0,VLOOKUP(Suppliers!$B242,Settings!$H:$Q,10,0))*(1+Inputs!$IU$26)</f>
        <v>0</v>
      </c>
      <c r="AK242" s="237">
        <f ca="1">-OFFSET(AK215,0,VLOOKUP(Suppliers!$B242,Settings!$H:$Q,10,0))*(1+Inputs!$IU$26)</f>
        <v>0</v>
      </c>
      <c r="AL242" s="237">
        <f ca="1">-OFFSET(AL215,0,VLOOKUP(Suppliers!$B242,Settings!$H:$Q,10,0))*(1+Inputs!$IU$26)</f>
        <v>0</v>
      </c>
      <c r="AM242" s="237">
        <f ca="1">-OFFSET(AM215,0,VLOOKUP(Suppliers!$B242,Settings!$H:$Q,10,0))*(1+Inputs!$IU$26)</f>
        <v>0</v>
      </c>
      <c r="AN242" s="237">
        <f ca="1">-OFFSET(AN215,0,VLOOKUP(Suppliers!$B242,Settings!$H:$Q,10,0))*(1+Inputs!$IU$26)</f>
        <v>-104.0707043925437</v>
      </c>
      <c r="AO242" s="237">
        <f ca="1">-OFFSET(AO215,0,VLOOKUP(Suppliers!$B242,Settings!$H:$Q,10,0))*(1+Inputs!$IU$26)</f>
        <v>-104.59105791450641</v>
      </c>
      <c r="AP242" s="237">
        <f ca="1">-OFFSET(AP215,0,VLOOKUP(Suppliers!$B242,Settings!$H:$Q,10,0))*(1+Inputs!$IU$26)</f>
        <v>-105.11401320407893</v>
      </c>
      <c r="AQ242" s="237">
        <f ca="1">-OFFSET(AQ215,0,VLOOKUP(Suppliers!$B242,Settings!$H:$Q,10,0))*(1+Inputs!$IU$26)</f>
        <v>-105.63958327009931</v>
      </c>
      <c r="AR242" s="237">
        <f ca="1">-OFFSET(AR215,0,VLOOKUP(Suppliers!$B242,Settings!$H:$Q,10,0))*(1+Inputs!$IU$26)</f>
        <v>-106.07974820039139</v>
      </c>
      <c r="AS242" s="237">
        <f ca="1">-OFFSET(AS215,0,VLOOKUP(Suppliers!$B242,Settings!$H:$Q,10,0))*(1+Inputs!$IU$26)</f>
        <v>-106.52174715122635</v>
      </c>
      <c r="AT242" s="237">
        <f ca="1">-OFFSET(AT215,0,VLOOKUP(Suppliers!$B242,Settings!$H:$Q,10,0))*(1+Inputs!$IU$26)</f>
        <v>-106.96558776435646</v>
      </c>
      <c r="AU242" s="237">
        <f ca="1">-OFFSET(AU215,0,VLOOKUP(Suppliers!$B242,Settings!$H:$Q,10,0))*(1+Inputs!$IU$26)</f>
        <v>-107.4112777133746</v>
      </c>
      <c r="AV242" s="237">
        <f ca="1">-OFFSET(AV215,0,VLOOKUP(Suppliers!$B242,Settings!$H:$Q,10,0))*(1+Inputs!$IU$26)</f>
        <v>-107.85882470384699</v>
      </c>
      <c r="AW242" s="237">
        <f ca="1">-OFFSET(AW215,0,VLOOKUP(Suppliers!$B242,Settings!$H:$Q,10,0))*(1+Inputs!$IU$26)</f>
        <v>-108.30823647344636</v>
      </c>
      <c r="AX242" s="237">
        <f ca="1">-OFFSET(AX215,0,VLOOKUP(Suppliers!$B242,Settings!$H:$Q,10,0))*(1+Inputs!$IU$26)</f>
        <v>-108.75952079208571</v>
      </c>
      <c r="AY242" s="237">
        <f ca="1">-OFFSET(AY215,0,VLOOKUP(Suppliers!$B242,Settings!$H:$Q,10,0))*(1+Inputs!$IU$26)</f>
        <v>-109.21268546205273</v>
      </c>
      <c r="AZ242" s="237">
        <f ca="1">-OFFSET(AZ215,0,VLOOKUP(Suppliers!$B242,Settings!$H:$Q,10,0))*(1+Inputs!$IU$26)</f>
        <v>-109.66773831814461</v>
      </c>
      <c r="BA242" s="237">
        <f ca="1">-OFFSET(BA215,0,VLOOKUP(Suppliers!$B242,Settings!$H:$Q,10,0))*(1+Inputs!$IU$26)</f>
        <v>-110.12468722780355</v>
      </c>
      <c r="BB242" s="237">
        <f ca="1">-OFFSET(BB215,0,VLOOKUP(Suppliers!$B242,Settings!$H:$Q,10,0))*(1+Inputs!$IU$26)</f>
        <v>-110.58354009125273</v>
      </c>
      <c r="BC242" s="237">
        <f ca="1">-OFFSET(BC215,0,VLOOKUP(Suppliers!$B242,Settings!$H:$Q,10,0))*(1+Inputs!$IU$26)</f>
        <v>-111.04430484163295</v>
      </c>
      <c r="BD242" s="237">
        <f ca="1">-OFFSET(BD215,0,VLOOKUP(Suppliers!$B242,Settings!$H:$Q,10,0))*(1+Inputs!$IU$26)</f>
        <v>-111.4144525244384</v>
      </c>
      <c r="BE242" s="237">
        <f ca="1">-OFFSET(BE215,0,VLOOKUP(Suppliers!$B242,Settings!$H:$Q,10,0))*(1+Inputs!$IU$26)</f>
        <v>-111.7858340328532</v>
      </c>
      <c r="BF242" s="237">
        <f ca="1">-OFFSET(BF215,0,VLOOKUP(Suppliers!$B242,Settings!$H:$Q,10,0))*(1+Inputs!$IU$26)</f>
        <v>-112.15845347962939</v>
      </c>
      <c r="BG242" s="237">
        <f ca="1">-OFFSET(BG215,0,VLOOKUP(Suppliers!$B242,Settings!$H:$Q,10,0))*(1+Inputs!$IU$26)</f>
        <v>-112.53231499122816</v>
      </c>
      <c r="BH242" s="237">
        <f ca="1">-OFFSET(BH215,0,VLOOKUP(Suppliers!$B242,Settings!$H:$Q,10,0))*(1+Inputs!$IU$26)</f>
        <v>-112.90742270786559</v>
      </c>
      <c r="BI242" s="237">
        <f ca="1">-OFFSET(BI215,0,VLOOKUP(Suppliers!$B242,Settings!$H:$Q,10,0))*(1+Inputs!$IU$26)</f>
        <v>-113.28378078355848</v>
      </c>
      <c r="BJ242" s="237">
        <f ca="1">-OFFSET(BJ215,0,VLOOKUP(Suppliers!$B242,Settings!$H:$Q,10,0))*(1+Inputs!$IU$26)</f>
        <v>-113.66139338617036</v>
      </c>
      <c r="BK242" s="237">
        <f ca="1">-OFFSET(BK215,0,VLOOKUP(Suppliers!$B242,Settings!$H:$Q,10,0))*(1+Inputs!$IU$26)</f>
        <v>-114.0402646974576</v>
      </c>
      <c r="BL242" s="237">
        <f ca="1">-OFFSET(BL215,0,VLOOKUP(Suppliers!$B242,Settings!$H:$Q,10,0))*(1+Inputs!$IU$26)</f>
        <v>-114.4203989131158</v>
      </c>
      <c r="BM242" s="237">
        <f ca="1">-OFFSET(BM215,0,VLOOKUP(Suppliers!$B242,Settings!$H:$Q,10,0))*(1+Inputs!$IU$26)</f>
        <v>-114.8018002428262</v>
      </c>
      <c r="BN242" s="237">
        <f ca="1">-OFFSET(BN215,0,VLOOKUP(Suppliers!$B242,Settings!$H:$Q,10,0))*(1+Inputs!$IU$26)</f>
        <v>-115.1844729103023</v>
      </c>
      <c r="BO242" s="237">
        <f ca="1">-OFFSET(BO215,0,VLOOKUP(Suppliers!$B242,Settings!$H:$Q,10,0))*(1+Inputs!$IU$26)</f>
        <v>-115.56842115333666</v>
      </c>
      <c r="BP242" s="237">
        <f ca="1">-OFFSET(BP215,0,VLOOKUP(Suppliers!$B242,Settings!$H:$Q,10,0))*(1+Inputs!$IU$26)</f>
        <v>-115.95364922384779</v>
      </c>
      <c r="BQ242" s="237">
        <f ca="1">-OFFSET(BQ215,0,VLOOKUP(Suppliers!$B242,Settings!$H:$Q,10,0))*(1+Inputs!$IU$26)</f>
        <v>-116.3401613879273</v>
      </c>
      <c r="BR242" s="237">
        <f ca="1">-OFFSET(BR215,0,VLOOKUP(Suppliers!$B242,Settings!$H:$Q,10,0))*(1+Inputs!$IU$26)</f>
        <v>-116.72796192588706</v>
      </c>
      <c r="BS242" s="237">
        <f ca="1">-OFFSET(BS215,0,VLOOKUP(Suppliers!$B242,Settings!$H:$Q,10,0))*(1+Inputs!$IU$26)</f>
        <v>-117.11705513230669</v>
      </c>
      <c r="BT242" s="237">
        <f ca="1">-OFFSET(BT215,0,VLOOKUP(Suppliers!$B242,Settings!$H:$Q,10,0))*(1+Inputs!$IU$26)</f>
        <v>-117.50744531608106</v>
      </c>
      <c r="BU242" s="237">
        <f ca="1">-OFFSET(BU215,0,VLOOKUP(Suppliers!$B242,Settings!$H:$Q,10,0))*(1+Inputs!$IU$26)</f>
        <v>-117.899136800468</v>
      </c>
      <c r="BV242" s="237">
        <f ca="1">-OFFSET(BV215,0,VLOOKUP(Suppliers!$B242,Settings!$H:$Q,10,0))*(1+Inputs!$IU$26)</f>
        <v>-118.29213392313623</v>
      </c>
      <c r="BW242" s="237">
        <f ca="1">-OFFSET(BW215,0,VLOOKUP(Suppliers!$B242,Settings!$H:$Q,10,0))*(1+Inputs!$IU$26)</f>
        <v>-118.68644103621337</v>
      </c>
      <c r="BX242" s="237">
        <f ca="1">-OFFSET(BX215,0,VLOOKUP(Suppliers!$B242,Settings!$H:$Q,10,0))*(1+Inputs!$IU$26)</f>
        <v>-119.08206250633408</v>
      </c>
      <c r="BY242" s="237">
        <f ca="1">-OFFSET(BY215,0,VLOOKUP(Suppliers!$B242,Settings!$H:$Q,10,0))*(1+Inputs!$IU$26)</f>
        <v>-119.47900271468853</v>
      </c>
      <c r="BZ242" s="237">
        <f ca="1">-OFFSET(BZ215,0,VLOOKUP(Suppliers!$B242,Settings!$H:$Q,10,0))*(1+Inputs!$IU$26)</f>
        <v>-119.87726605707084</v>
      </c>
      <c r="CA242" s="237">
        <f ca="1">-OFFSET(CA215,0,VLOOKUP(Suppliers!$B242,Settings!$H:$Q,10,0))*(1+Inputs!$IU$26)</f>
        <v>-120.27685694392775</v>
      </c>
      <c r="CB242" s="237">
        <f ca="1">-OFFSET(CB215,0,VLOOKUP(Suppliers!$B242,Settings!$H:$Q,10,0))*(1+Inputs!$IU$26)</f>
        <v>-120.67777980040752</v>
      </c>
      <c r="CC242" s="237">
        <f ca="1">-OFFSET(CC215,0,VLOOKUP(Suppliers!$B242,Settings!$H:$Q,10,0))*(1+Inputs!$IU$26)</f>
        <v>-121.08003906640889</v>
      </c>
      <c r="CD242" s="237">
        <f ca="1">-OFFSET(CD215,0,VLOOKUP(Suppliers!$B242,Settings!$H:$Q,10,0))*(1+Inputs!$IU$26)</f>
        <v>-121.48363919663026</v>
      </c>
      <c r="CE242" s="237">
        <f ca="1">-OFFSET(CE215,0,VLOOKUP(Suppliers!$B242,Settings!$H:$Q,10,0))*(1+Inputs!$IU$26)</f>
        <v>-121.88858466061905</v>
      </c>
      <c r="CF242" s="237">
        <f ca="1">-OFFSET(CF215,0,VLOOKUP(Suppliers!$B242,Settings!$H:$Q,10,0))*(1+Inputs!$IU$26)</f>
        <v>-122.29487994282111</v>
      </c>
      <c r="CG242" s="237">
        <f ca="1">-OFFSET(CG215,0,VLOOKUP(Suppliers!$B242,Settings!$H:$Q,10,0))*(1+Inputs!$IU$26)</f>
        <v>-122.70252954263053</v>
      </c>
      <c r="CH242" s="237">
        <f ca="1">-OFFSET(CH215,0,VLOOKUP(Suppliers!$B242,Settings!$H:$Q,10,0))*(1+Inputs!$IU$26)</f>
        <v>-123.1115379744393</v>
      </c>
      <c r="CI242" s="237">
        <f ca="1">-OFFSET(CI215,0,VLOOKUP(Suppliers!$B242,Settings!$H:$Q,10,0))*(1+Inputs!$IU$26)</f>
        <v>-123.52190976768745</v>
      </c>
      <c r="CJ242" s="237">
        <f ca="1">-OFFSET(CJ215,0,VLOOKUP(Suppliers!$B242,Settings!$H:$Q,10,0))*(1+Inputs!$IU$26)</f>
        <v>-123.93364946691308</v>
      </c>
      <c r="CK242" s="237">
        <f ca="1">-OFFSET(CK215,0,VLOOKUP(Suppliers!$B242,Settings!$H:$Q,10,0))*(1+Inputs!$IU$26)</f>
        <v>-124.34676163180281</v>
      </c>
      <c r="CL242" s="237">
        <f ca="1">-OFFSET(CL215,0,VLOOKUP(Suppliers!$B242,Settings!$H:$Q,10,0))*(1+Inputs!$IU$26)</f>
        <v>-124.76125083724216</v>
      </c>
      <c r="CM242" s="237">
        <f ca="1">-OFFSET(CM215,0,VLOOKUP(Suppliers!$B242,Settings!$H:$Q,10,0))*(1+Inputs!$IU$26)</f>
        <v>-125.17712167336632</v>
      </c>
    </row>
    <row r="243" spans="2:91" s="95" customFormat="1" hidden="1" x14ac:dyDescent="0.2">
      <c r="B243" s="238" t="str">
        <f>Administrative!B27</f>
        <v>Liquor License</v>
      </c>
      <c r="C243" s="19" t="str">
        <f>Inputs!$J$16</f>
        <v>EUR</v>
      </c>
      <c r="D243" s="19" t="s">
        <v>19</v>
      </c>
      <c r="E243" s="224">
        <f t="shared" ca="1" si="184"/>
        <v>-419.41535878122835</v>
      </c>
      <c r="F243" s="224">
        <f t="shared" ca="1" si="184"/>
        <v>-1302.5378987396145</v>
      </c>
      <c r="G243" s="224">
        <f t="shared" ca="1" si="184"/>
        <v>-1361.7590098227824</v>
      </c>
      <c r="H243" s="224">
        <f t="shared" ca="1" si="184"/>
        <v>-1417.2391729678886</v>
      </c>
      <c r="I243" s="224">
        <f t="shared" ca="1" si="184"/>
        <v>-1474.9796835609682</v>
      </c>
      <c r="J243" s="224"/>
      <c r="K243" s="224">
        <f t="shared" ca="1" si="185"/>
        <v>0</v>
      </c>
      <c r="L243" s="224">
        <f t="shared" ca="1" si="185"/>
        <v>0</v>
      </c>
      <c r="M243" s="224">
        <f t="shared" ca="1" si="185"/>
        <v>-104.0707043925437</v>
      </c>
      <c r="N243" s="224">
        <f t="shared" ca="1" si="185"/>
        <v>-315.34465438868466</v>
      </c>
      <c r="O243" s="224">
        <f t="shared" ca="1" si="185"/>
        <v>-319.56708311597424</v>
      </c>
      <c r="P243" s="224">
        <f t="shared" ca="1" si="185"/>
        <v>-323.57833889066796</v>
      </c>
      <c r="Q243" s="224">
        <f t="shared" ca="1" si="185"/>
        <v>-327.63994457228307</v>
      </c>
      <c r="R243" s="224">
        <f t="shared" ca="1" si="185"/>
        <v>-331.75253216068921</v>
      </c>
      <c r="S243" s="224">
        <f t="shared" ca="1" si="185"/>
        <v>-335.35874003692101</v>
      </c>
      <c r="T243" s="224">
        <f t="shared" ca="1" si="185"/>
        <v>-338.72351848265225</v>
      </c>
      <c r="U243" s="224">
        <f t="shared" ca="1" si="186"/>
        <v>-342.12205699674377</v>
      </c>
      <c r="V243" s="224">
        <f t="shared" ca="1" si="186"/>
        <v>-345.55469430646519</v>
      </c>
      <c r="W243" s="224">
        <f t="shared" ca="1" si="186"/>
        <v>-349.02177253766217</v>
      </c>
      <c r="X243" s="224">
        <f t="shared" ca="1" si="186"/>
        <v>-352.52363724885572</v>
      </c>
      <c r="Y243" s="224">
        <f t="shared" ca="1" si="186"/>
        <v>-356.06063746568367</v>
      </c>
      <c r="Z243" s="224">
        <f t="shared" ca="1" si="186"/>
        <v>-359.63312571568713</v>
      </c>
      <c r="AA243" s="224">
        <f t="shared" ca="1" si="186"/>
        <v>-363.24145806344666</v>
      </c>
      <c r="AB243" s="224">
        <f t="shared" ca="1" si="186"/>
        <v>-366.88599414607069</v>
      </c>
      <c r="AC243" s="224">
        <f t="shared" ca="1" si="186"/>
        <v>-370.56709720903984</v>
      </c>
      <c r="AD243" s="224">
        <f t="shared" ca="1" si="186"/>
        <v>-374.28513414241127</v>
      </c>
      <c r="AE243" s="224"/>
      <c r="AF243" s="237">
        <f ca="1">-OFFSET(AF216,0,VLOOKUP(Suppliers!$B243,Settings!$H:$Q,10,0))*(1+Inputs!$IU$26)</f>
        <v>0</v>
      </c>
      <c r="AG243" s="237">
        <f ca="1">-OFFSET(AG216,0,VLOOKUP(Suppliers!$B243,Settings!$H:$Q,10,0))*(1+Inputs!$IU$26)</f>
        <v>0</v>
      </c>
      <c r="AH243" s="237">
        <f ca="1">-OFFSET(AH216,0,VLOOKUP(Suppliers!$B243,Settings!$H:$Q,10,0))*(1+Inputs!$IU$26)</f>
        <v>0</v>
      </c>
      <c r="AI243" s="237">
        <f ca="1">-OFFSET(AI216,0,VLOOKUP(Suppliers!$B243,Settings!$H:$Q,10,0))*(1+Inputs!$IU$26)</f>
        <v>0</v>
      </c>
      <c r="AJ243" s="237">
        <f ca="1">-OFFSET(AJ216,0,VLOOKUP(Suppliers!$B243,Settings!$H:$Q,10,0))*(1+Inputs!$IU$26)</f>
        <v>0</v>
      </c>
      <c r="AK243" s="237">
        <f ca="1">-OFFSET(AK216,0,VLOOKUP(Suppliers!$B243,Settings!$H:$Q,10,0))*(1+Inputs!$IU$26)</f>
        <v>0</v>
      </c>
      <c r="AL243" s="237">
        <f ca="1">-OFFSET(AL216,0,VLOOKUP(Suppliers!$B243,Settings!$H:$Q,10,0))*(1+Inputs!$IU$26)</f>
        <v>0</v>
      </c>
      <c r="AM243" s="237">
        <f ca="1">-OFFSET(AM216,0,VLOOKUP(Suppliers!$B243,Settings!$H:$Q,10,0))*(1+Inputs!$IU$26)</f>
        <v>0</v>
      </c>
      <c r="AN243" s="237">
        <f ca="1">-OFFSET(AN216,0,VLOOKUP(Suppliers!$B243,Settings!$H:$Q,10,0))*(1+Inputs!$IU$26)</f>
        <v>-104.0707043925437</v>
      </c>
      <c r="AO243" s="237">
        <f ca="1">-OFFSET(AO216,0,VLOOKUP(Suppliers!$B243,Settings!$H:$Q,10,0))*(1+Inputs!$IU$26)</f>
        <v>-104.59105791450641</v>
      </c>
      <c r="AP243" s="237">
        <f ca="1">-OFFSET(AP216,0,VLOOKUP(Suppliers!$B243,Settings!$H:$Q,10,0))*(1+Inputs!$IU$26)</f>
        <v>-105.11401320407893</v>
      </c>
      <c r="AQ243" s="237">
        <f ca="1">-OFFSET(AQ216,0,VLOOKUP(Suppliers!$B243,Settings!$H:$Q,10,0))*(1+Inputs!$IU$26)</f>
        <v>-105.63958327009931</v>
      </c>
      <c r="AR243" s="237">
        <f ca="1">-OFFSET(AR216,0,VLOOKUP(Suppliers!$B243,Settings!$H:$Q,10,0))*(1+Inputs!$IU$26)</f>
        <v>-106.07974820039139</v>
      </c>
      <c r="AS243" s="237">
        <f ca="1">-OFFSET(AS216,0,VLOOKUP(Suppliers!$B243,Settings!$H:$Q,10,0))*(1+Inputs!$IU$26)</f>
        <v>-106.52174715122635</v>
      </c>
      <c r="AT243" s="237">
        <f ca="1">-OFFSET(AT216,0,VLOOKUP(Suppliers!$B243,Settings!$H:$Q,10,0))*(1+Inputs!$IU$26)</f>
        <v>-106.96558776435646</v>
      </c>
      <c r="AU243" s="237">
        <f ca="1">-OFFSET(AU216,0,VLOOKUP(Suppliers!$B243,Settings!$H:$Q,10,0))*(1+Inputs!$IU$26)</f>
        <v>-107.4112777133746</v>
      </c>
      <c r="AV243" s="237">
        <f ca="1">-OFFSET(AV216,0,VLOOKUP(Suppliers!$B243,Settings!$H:$Q,10,0))*(1+Inputs!$IU$26)</f>
        <v>-107.85882470384699</v>
      </c>
      <c r="AW243" s="237">
        <f ca="1">-OFFSET(AW216,0,VLOOKUP(Suppliers!$B243,Settings!$H:$Q,10,0))*(1+Inputs!$IU$26)</f>
        <v>-108.30823647344636</v>
      </c>
      <c r="AX243" s="237">
        <f ca="1">-OFFSET(AX216,0,VLOOKUP(Suppliers!$B243,Settings!$H:$Q,10,0))*(1+Inputs!$IU$26)</f>
        <v>-108.75952079208571</v>
      </c>
      <c r="AY243" s="237">
        <f ca="1">-OFFSET(AY216,0,VLOOKUP(Suppliers!$B243,Settings!$H:$Q,10,0))*(1+Inputs!$IU$26)</f>
        <v>-109.21268546205273</v>
      </c>
      <c r="AZ243" s="237">
        <f ca="1">-OFFSET(AZ216,0,VLOOKUP(Suppliers!$B243,Settings!$H:$Q,10,0))*(1+Inputs!$IU$26)</f>
        <v>-109.66773831814461</v>
      </c>
      <c r="BA243" s="237">
        <f ca="1">-OFFSET(BA216,0,VLOOKUP(Suppliers!$B243,Settings!$H:$Q,10,0))*(1+Inputs!$IU$26)</f>
        <v>-110.12468722780355</v>
      </c>
      <c r="BB243" s="237">
        <f ca="1">-OFFSET(BB216,0,VLOOKUP(Suppliers!$B243,Settings!$H:$Q,10,0))*(1+Inputs!$IU$26)</f>
        <v>-110.58354009125273</v>
      </c>
      <c r="BC243" s="237">
        <f ca="1">-OFFSET(BC216,0,VLOOKUP(Suppliers!$B243,Settings!$H:$Q,10,0))*(1+Inputs!$IU$26)</f>
        <v>-111.04430484163295</v>
      </c>
      <c r="BD243" s="237">
        <f ca="1">-OFFSET(BD216,0,VLOOKUP(Suppliers!$B243,Settings!$H:$Q,10,0))*(1+Inputs!$IU$26)</f>
        <v>-111.4144525244384</v>
      </c>
      <c r="BE243" s="237">
        <f ca="1">-OFFSET(BE216,0,VLOOKUP(Suppliers!$B243,Settings!$H:$Q,10,0))*(1+Inputs!$IU$26)</f>
        <v>-111.7858340328532</v>
      </c>
      <c r="BF243" s="237">
        <f ca="1">-OFFSET(BF216,0,VLOOKUP(Suppliers!$B243,Settings!$H:$Q,10,0))*(1+Inputs!$IU$26)</f>
        <v>-112.15845347962939</v>
      </c>
      <c r="BG243" s="237">
        <f ca="1">-OFFSET(BG216,0,VLOOKUP(Suppliers!$B243,Settings!$H:$Q,10,0))*(1+Inputs!$IU$26)</f>
        <v>-112.53231499122816</v>
      </c>
      <c r="BH243" s="237">
        <f ca="1">-OFFSET(BH216,0,VLOOKUP(Suppliers!$B243,Settings!$H:$Q,10,0))*(1+Inputs!$IU$26)</f>
        <v>-112.90742270786559</v>
      </c>
      <c r="BI243" s="237">
        <f ca="1">-OFFSET(BI216,0,VLOOKUP(Suppliers!$B243,Settings!$H:$Q,10,0))*(1+Inputs!$IU$26)</f>
        <v>-113.28378078355848</v>
      </c>
      <c r="BJ243" s="237">
        <f ca="1">-OFFSET(BJ216,0,VLOOKUP(Suppliers!$B243,Settings!$H:$Q,10,0))*(1+Inputs!$IU$26)</f>
        <v>-113.66139338617036</v>
      </c>
      <c r="BK243" s="237">
        <f ca="1">-OFFSET(BK216,0,VLOOKUP(Suppliers!$B243,Settings!$H:$Q,10,0))*(1+Inputs!$IU$26)</f>
        <v>-114.0402646974576</v>
      </c>
      <c r="BL243" s="237">
        <f ca="1">-OFFSET(BL216,0,VLOOKUP(Suppliers!$B243,Settings!$H:$Q,10,0))*(1+Inputs!$IU$26)</f>
        <v>-114.4203989131158</v>
      </c>
      <c r="BM243" s="237">
        <f ca="1">-OFFSET(BM216,0,VLOOKUP(Suppliers!$B243,Settings!$H:$Q,10,0))*(1+Inputs!$IU$26)</f>
        <v>-114.8018002428262</v>
      </c>
      <c r="BN243" s="237">
        <f ca="1">-OFFSET(BN216,0,VLOOKUP(Suppliers!$B243,Settings!$H:$Q,10,0))*(1+Inputs!$IU$26)</f>
        <v>-115.1844729103023</v>
      </c>
      <c r="BO243" s="237">
        <f ca="1">-OFFSET(BO216,0,VLOOKUP(Suppliers!$B243,Settings!$H:$Q,10,0))*(1+Inputs!$IU$26)</f>
        <v>-115.56842115333666</v>
      </c>
      <c r="BP243" s="237">
        <f ca="1">-OFFSET(BP216,0,VLOOKUP(Suppliers!$B243,Settings!$H:$Q,10,0))*(1+Inputs!$IU$26)</f>
        <v>-115.95364922384779</v>
      </c>
      <c r="BQ243" s="237">
        <f ca="1">-OFFSET(BQ216,0,VLOOKUP(Suppliers!$B243,Settings!$H:$Q,10,0))*(1+Inputs!$IU$26)</f>
        <v>-116.3401613879273</v>
      </c>
      <c r="BR243" s="237">
        <f ca="1">-OFFSET(BR216,0,VLOOKUP(Suppliers!$B243,Settings!$H:$Q,10,0))*(1+Inputs!$IU$26)</f>
        <v>-116.72796192588706</v>
      </c>
      <c r="BS243" s="237">
        <f ca="1">-OFFSET(BS216,0,VLOOKUP(Suppliers!$B243,Settings!$H:$Q,10,0))*(1+Inputs!$IU$26)</f>
        <v>-117.11705513230669</v>
      </c>
      <c r="BT243" s="237">
        <f ca="1">-OFFSET(BT216,0,VLOOKUP(Suppliers!$B243,Settings!$H:$Q,10,0))*(1+Inputs!$IU$26)</f>
        <v>-117.50744531608106</v>
      </c>
      <c r="BU243" s="237">
        <f ca="1">-OFFSET(BU216,0,VLOOKUP(Suppliers!$B243,Settings!$H:$Q,10,0))*(1+Inputs!$IU$26)</f>
        <v>-117.899136800468</v>
      </c>
      <c r="BV243" s="237">
        <f ca="1">-OFFSET(BV216,0,VLOOKUP(Suppliers!$B243,Settings!$H:$Q,10,0))*(1+Inputs!$IU$26)</f>
        <v>-118.29213392313623</v>
      </c>
      <c r="BW243" s="237">
        <f ca="1">-OFFSET(BW216,0,VLOOKUP(Suppliers!$B243,Settings!$H:$Q,10,0))*(1+Inputs!$IU$26)</f>
        <v>-118.68644103621337</v>
      </c>
      <c r="BX243" s="237">
        <f ca="1">-OFFSET(BX216,0,VLOOKUP(Suppliers!$B243,Settings!$H:$Q,10,0))*(1+Inputs!$IU$26)</f>
        <v>-119.08206250633408</v>
      </c>
      <c r="BY243" s="237">
        <f ca="1">-OFFSET(BY216,0,VLOOKUP(Suppliers!$B243,Settings!$H:$Q,10,0))*(1+Inputs!$IU$26)</f>
        <v>-119.47900271468853</v>
      </c>
      <c r="BZ243" s="237">
        <f ca="1">-OFFSET(BZ216,0,VLOOKUP(Suppliers!$B243,Settings!$H:$Q,10,0))*(1+Inputs!$IU$26)</f>
        <v>-119.87726605707084</v>
      </c>
      <c r="CA243" s="237">
        <f ca="1">-OFFSET(CA216,0,VLOOKUP(Suppliers!$B243,Settings!$H:$Q,10,0))*(1+Inputs!$IU$26)</f>
        <v>-120.27685694392775</v>
      </c>
      <c r="CB243" s="237">
        <f ca="1">-OFFSET(CB216,0,VLOOKUP(Suppliers!$B243,Settings!$H:$Q,10,0))*(1+Inputs!$IU$26)</f>
        <v>-120.67777980040752</v>
      </c>
      <c r="CC243" s="237">
        <f ca="1">-OFFSET(CC216,0,VLOOKUP(Suppliers!$B243,Settings!$H:$Q,10,0))*(1+Inputs!$IU$26)</f>
        <v>-121.08003906640889</v>
      </c>
      <c r="CD243" s="237">
        <f ca="1">-OFFSET(CD216,0,VLOOKUP(Suppliers!$B243,Settings!$H:$Q,10,0))*(1+Inputs!$IU$26)</f>
        <v>-121.48363919663026</v>
      </c>
      <c r="CE243" s="237">
        <f ca="1">-OFFSET(CE216,0,VLOOKUP(Suppliers!$B243,Settings!$H:$Q,10,0))*(1+Inputs!$IU$26)</f>
        <v>-121.88858466061905</v>
      </c>
      <c r="CF243" s="237">
        <f ca="1">-OFFSET(CF216,0,VLOOKUP(Suppliers!$B243,Settings!$H:$Q,10,0))*(1+Inputs!$IU$26)</f>
        <v>-122.29487994282111</v>
      </c>
      <c r="CG243" s="237">
        <f ca="1">-OFFSET(CG216,0,VLOOKUP(Suppliers!$B243,Settings!$H:$Q,10,0))*(1+Inputs!$IU$26)</f>
        <v>-122.70252954263053</v>
      </c>
      <c r="CH243" s="237">
        <f ca="1">-OFFSET(CH216,0,VLOOKUP(Suppliers!$B243,Settings!$H:$Q,10,0))*(1+Inputs!$IU$26)</f>
        <v>-123.1115379744393</v>
      </c>
      <c r="CI243" s="237">
        <f ca="1">-OFFSET(CI216,0,VLOOKUP(Suppliers!$B243,Settings!$H:$Q,10,0))*(1+Inputs!$IU$26)</f>
        <v>-123.52190976768745</v>
      </c>
      <c r="CJ243" s="237">
        <f ca="1">-OFFSET(CJ216,0,VLOOKUP(Suppliers!$B243,Settings!$H:$Q,10,0))*(1+Inputs!$IU$26)</f>
        <v>-123.93364946691308</v>
      </c>
      <c r="CK243" s="237">
        <f ca="1">-OFFSET(CK216,0,VLOOKUP(Suppliers!$B243,Settings!$H:$Q,10,0))*(1+Inputs!$IU$26)</f>
        <v>-124.34676163180281</v>
      </c>
      <c r="CL243" s="237">
        <f ca="1">-OFFSET(CL216,0,VLOOKUP(Suppliers!$B243,Settings!$H:$Q,10,0))*(1+Inputs!$IU$26)</f>
        <v>-124.76125083724216</v>
      </c>
      <c r="CM243" s="237">
        <f ca="1">-OFFSET(CM216,0,VLOOKUP(Suppliers!$B243,Settings!$H:$Q,10,0))*(1+Inputs!$IU$26)</f>
        <v>-125.17712167336632</v>
      </c>
    </row>
    <row r="244" spans="2:91" s="95" customFormat="1" hidden="1" x14ac:dyDescent="0.2">
      <c r="B244" s="238" t="str">
        <f>Administrative!B28</f>
        <v>Bank Fee</v>
      </c>
      <c r="C244" s="19" t="str">
        <f>Inputs!$J$16</f>
        <v>EUR</v>
      </c>
      <c r="D244" s="19" t="s">
        <v>19</v>
      </c>
      <c r="E244" s="224">
        <f t="shared" ca="1" si="184"/>
        <v>-419.41535878122835</v>
      </c>
      <c r="F244" s="224">
        <f t="shared" ca="1" si="184"/>
        <v>-1193.7783779475287</v>
      </c>
      <c r="G244" s="224">
        <f t="shared" ca="1" si="184"/>
        <v>-1248.097616436612</v>
      </c>
      <c r="H244" s="224">
        <f t="shared" ca="1" si="184"/>
        <v>-1298.9470390447525</v>
      </c>
      <c r="I244" s="224">
        <f t="shared" ca="1" si="184"/>
        <v>-1351.868145586529</v>
      </c>
      <c r="J244" s="224"/>
      <c r="K244" s="224">
        <f t="shared" ca="1" si="185"/>
        <v>0</v>
      </c>
      <c r="L244" s="224">
        <f t="shared" ca="1" si="185"/>
        <v>0</v>
      </c>
      <c r="M244" s="224">
        <f t="shared" ca="1" si="185"/>
        <v>-104.0707043925437</v>
      </c>
      <c r="N244" s="224">
        <f t="shared" ca="1" si="185"/>
        <v>-315.34465438868466</v>
      </c>
      <c r="O244" s="224">
        <f t="shared" ca="1" si="185"/>
        <v>-319.56708311597424</v>
      </c>
      <c r="P244" s="224">
        <f t="shared" ca="1" si="185"/>
        <v>-323.57833889066796</v>
      </c>
      <c r="Q244" s="224">
        <f t="shared" ca="1" si="185"/>
        <v>-218.88042378019736</v>
      </c>
      <c r="R244" s="224">
        <f t="shared" ca="1" si="185"/>
        <v>-331.75253216068921</v>
      </c>
      <c r="S244" s="224">
        <f t="shared" ca="1" si="185"/>
        <v>-335.35874003692101</v>
      </c>
      <c r="T244" s="224">
        <f t="shared" ca="1" si="185"/>
        <v>-338.72351848265225</v>
      </c>
      <c r="U244" s="224">
        <f t="shared" ca="1" si="186"/>
        <v>-228.46066361057342</v>
      </c>
      <c r="V244" s="224">
        <f t="shared" ca="1" si="186"/>
        <v>-345.55469430646519</v>
      </c>
      <c r="W244" s="224">
        <f t="shared" ca="1" si="186"/>
        <v>-349.02177253766217</v>
      </c>
      <c r="X244" s="224">
        <f t="shared" ca="1" si="186"/>
        <v>-352.52363724885572</v>
      </c>
      <c r="Y244" s="224">
        <f t="shared" ca="1" si="186"/>
        <v>-237.76850354254745</v>
      </c>
      <c r="Z244" s="224">
        <f t="shared" ca="1" si="186"/>
        <v>-359.63312571568713</v>
      </c>
      <c r="AA244" s="224">
        <f t="shared" ca="1" si="186"/>
        <v>-363.24145806344666</v>
      </c>
      <c r="AB244" s="224">
        <f t="shared" ca="1" si="186"/>
        <v>-366.88599414607069</v>
      </c>
      <c r="AC244" s="224">
        <f t="shared" ca="1" si="186"/>
        <v>-247.45555923460051</v>
      </c>
      <c r="AD244" s="224">
        <f t="shared" ca="1" si="186"/>
        <v>-374.28513414241127</v>
      </c>
      <c r="AE244" s="224"/>
      <c r="AF244" s="237">
        <f ca="1">-OFFSET(AF217,0,VLOOKUP(Suppliers!$B244,Settings!$H:$Q,10,0))*(1+Inputs!$IU$26)</f>
        <v>0</v>
      </c>
      <c r="AG244" s="237">
        <f ca="1">-OFFSET(AG217,0,VLOOKUP(Suppliers!$B244,Settings!$H:$Q,10,0))*(1+Inputs!$IU$26)</f>
        <v>0</v>
      </c>
      <c r="AH244" s="237">
        <f ca="1">-OFFSET(AH217,0,VLOOKUP(Suppliers!$B244,Settings!$H:$Q,10,0))*(1+Inputs!$IU$26)</f>
        <v>0</v>
      </c>
      <c r="AI244" s="237">
        <f ca="1">-OFFSET(AI217,0,VLOOKUP(Suppliers!$B244,Settings!$H:$Q,10,0))*(1+Inputs!$IU$26)</f>
        <v>0</v>
      </c>
      <c r="AJ244" s="237">
        <f ca="1">-OFFSET(AJ217,0,VLOOKUP(Suppliers!$B244,Settings!$H:$Q,10,0))*(1+Inputs!$IU$26)</f>
        <v>0</v>
      </c>
      <c r="AK244" s="237">
        <f ca="1">-OFFSET(AK217,0,VLOOKUP(Suppliers!$B244,Settings!$H:$Q,10,0))*(1+Inputs!$IU$26)</f>
        <v>0</v>
      </c>
      <c r="AL244" s="237">
        <f ca="1">-OFFSET(AL217,0,VLOOKUP(Suppliers!$B244,Settings!$H:$Q,10,0))*(1+Inputs!$IU$26)</f>
        <v>0</v>
      </c>
      <c r="AM244" s="237">
        <f ca="1">-OFFSET(AM217,0,VLOOKUP(Suppliers!$B244,Settings!$H:$Q,10,0))*(1+Inputs!$IU$26)</f>
        <v>0</v>
      </c>
      <c r="AN244" s="237">
        <f ca="1">-OFFSET(AN217,0,VLOOKUP(Suppliers!$B244,Settings!$H:$Q,10,0))*(1+Inputs!$IU$26)</f>
        <v>-104.0707043925437</v>
      </c>
      <c r="AO244" s="237">
        <f ca="1">-OFFSET(AO217,0,VLOOKUP(Suppliers!$B244,Settings!$H:$Q,10,0))*(1+Inputs!$IU$26)</f>
        <v>-104.59105791450641</v>
      </c>
      <c r="AP244" s="237">
        <f ca="1">-OFFSET(AP217,0,VLOOKUP(Suppliers!$B244,Settings!$H:$Q,10,0))*(1+Inputs!$IU$26)</f>
        <v>-105.11401320407893</v>
      </c>
      <c r="AQ244" s="237">
        <f ca="1">-OFFSET(AQ217,0,VLOOKUP(Suppliers!$B244,Settings!$H:$Q,10,0))*(1+Inputs!$IU$26)</f>
        <v>-105.63958327009931</v>
      </c>
      <c r="AR244" s="237">
        <f ca="1">-OFFSET(AR217,0,VLOOKUP(Suppliers!$B244,Settings!$H:$Q,10,0))*(1+Inputs!$IU$26)</f>
        <v>-106.07974820039139</v>
      </c>
      <c r="AS244" s="237">
        <f ca="1">-OFFSET(AS217,0,VLOOKUP(Suppliers!$B244,Settings!$H:$Q,10,0))*(1+Inputs!$IU$26)</f>
        <v>-106.52174715122635</v>
      </c>
      <c r="AT244" s="237">
        <f ca="1">-OFFSET(AT217,0,VLOOKUP(Suppliers!$B244,Settings!$H:$Q,10,0))*(1+Inputs!$IU$26)</f>
        <v>-106.96558776435646</v>
      </c>
      <c r="AU244" s="237">
        <f ca="1">-OFFSET(AU217,0,VLOOKUP(Suppliers!$B244,Settings!$H:$Q,10,0))*(1+Inputs!$IU$26)</f>
        <v>-107.4112777133746</v>
      </c>
      <c r="AV244" s="237">
        <f ca="1">-OFFSET(AV217,0,VLOOKUP(Suppliers!$B244,Settings!$H:$Q,10,0))*(1+Inputs!$IU$26)</f>
        <v>-107.85882470384699</v>
      </c>
      <c r="AW244" s="237">
        <f ca="1">-OFFSET(AW217,0,VLOOKUP(Suppliers!$B244,Settings!$H:$Q,10,0))*(1+Inputs!$IU$26)</f>
        <v>-108.30823647344636</v>
      </c>
      <c r="AX244" s="237">
        <f ca="1">-OFFSET(AX217,0,VLOOKUP(Suppliers!$B244,Settings!$H:$Q,10,0))*(1+Inputs!$IU$26)</f>
        <v>0</v>
      </c>
      <c r="AY244" s="237">
        <f ca="1">-OFFSET(AY217,0,VLOOKUP(Suppliers!$B244,Settings!$H:$Q,10,0))*(1+Inputs!$IU$26)</f>
        <v>-109.21268546205273</v>
      </c>
      <c r="AZ244" s="237">
        <f ca="1">-OFFSET(AZ217,0,VLOOKUP(Suppliers!$B244,Settings!$H:$Q,10,0))*(1+Inputs!$IU$26)</f>
        <v>-109.66773831814461</v>
      </c>
      <c r="BA244" s="237">
        <f ca="1">-OFFSET(BA217,0,VLOOKUP(Suppliers!$B244,Settings!$H:$Q,10,0))*(1+Inputs!$IU$26)</f>
        <v>-110.12468722780355</v>
      </c>
      <c r="BB244" s="237">
        <f ca="1">-OFFSET(BB217,0,VLOOKUP(Suppliers!$B244,Settings!$H:$Q,10,0))*(1+Inputs!$IU$26)</f>
        <v>-110.58354009125273</v>
      </c>
      <c r="BC244" s="237">
        <f ca="1">-OFFSET(BC217,0,VLOOKUP(Suppliers!$B244,Settings!$H:$Q,10,0))*(1+Inputs!$IU$26)</f>
        <v>-111.04430484163295</v>
      </c>
      <c r="BD244" s="237">
        <f ca="1">-OFFSET(BD217,0,VLOOKUP(Suppliers!$B244,Settings!$H:$Q,10,0))*(1+Inputs!$IU$26)</f>
        <v>-111.4144525244384</v>
      </c>
      <c r="BE244" s="237">
        <f ca="1">-OFFSET(BE217,0,VLOOKUP(Suppliers!$B244,Settings!$H:$Q,10,0))*(1+Inputs!$IU$26)</f>
        <v>-111.7858340328532</v>
      </c>
      <c r="BF244" s="237">
        <f ca="1">-OFFSET(BF217,0,VLOOKUP(Suppliers!$B244,Settings!$H:$Q,10,0))*(1+Inputs!$IU$26)</f>
        <v>-112.15845347962939</v>
      </c>
      <c r="BG244" s="237">
        <f ca="1">-OFFSET(BG217,0,VLOOKUP(Suppliers!$B244,Settings!$H:$Q,10,0))*(1+Inputs!$IU$26)</f>
        <v>-112.53231499122816</v>
      </c>
      <c r="BH244" s="237">
        <f ca="1">-OFFSET(BH217,0,VLOOKUP(Suppliers!$B244,Settings!$H:$Q,10,0))*(1+Inputs!$IU$26)</f>
        <v>-112.90742270786559</v>
      </c>
      <c r="BI244" s="237">
        <f ca="1">-OFFSET(BI217,0,VLOOKUP(Suppliers!$B244,Settings!$H:$Q,10,0))*(1+Inputs!$IU$26)</f>
        <v>-113.28378078355848</v>
      </c>
      <c r="BJ244" s="237">
        <f ca="1">-OFFSET(BJ217,0,VLOOKUP(Suppliers!$B244,Settings!$H:$Q,10,0))*(1+Inputs!$IU$26)</f>
        <v>0</v>
      </c>
      <c r="BK244" s="237">
        <f ca="1">-OFFSET(BK217,0,VLOOKUP(Suppliers!$B244,Settings!$H:$Q,10,0))*(1+Inputs!$IU$26)</f>
        <v>-114.0402646974576</v>
      </c>
      <c r="BL244" s="237">
        <f ca="1">-OFFSET(BL217,0,VLOOKUP(Suppliers!$B244,Settings!$H:$Q,10,0))*(1+Inputs!$IU$26)</f>
        <v>-114.4203989131158</v>
      </c>
      <c r="BM244" s="237">
        <f ca="1">-OFFSET(BM217,0,VLOOKUP(Suppliers!$B244,Settings!$H:$Q,10,0))*(1+Inputs!$IU$26)</f>
        <v>-114.8018002428262</v>
      </c>
      <c r="BN244" s="237">
        <f ca="1">-OFFSET(BN217,0,VLOOKUP(Suppliers!$B244,Settings!$H:$Q,10,0))*(1+Inputs!$IU$26)</f>
        <v>-115.1844729103023</v>
      </c>
      <c r="BO244" s="237">
        <f ca="1">-OFFSET(BO217,0,VLOOKUP(Suppliers!$B244,Settings!$H:$Q,10,0))*(1+Inputs!$IU$26)</f>
        <v>-115.56842115333666</v>
      </c>
      <c r="BP244" s="237">
        <f ca="1">-OFFSET(BP217,0,VLOOKUP(Suppliers!$B244,Settings!$H:$Q,10,0))*(1+Inputs!$IU$26)</f>
        <v>-115.95364922384779</v>
      </c>
      <c r="BQ244" s="237">
        <f ca="1">-OFFSET(BQ217,0,VLOOKUP(Suppliers!$B244,Settings!$H:$Q,10,0))*(1+Inputs!$IU$26)</f>
        <v>-116.3401613879273</v>
      </c>
      <c r="BR244" s="237">
        <f ca="1">-OFFSET(BR217,0,VLOOKUP(Suppliers!$B244,Settings!$H:$Q,10,0))*(1+Inputs!$IU$26)</f>
        <v>-116.72796192588706</v>
      </c>
      <c r="BS244" s="237">
        <f ca="1">-OFFSET(BS217,0,VLOOKUP(Suppliers!$B244,Settings!$H:$Q,10,0))*(1+Inputs!$IU$26)</f>
        <v>-117.11705513230669</v>
      </c>
      <c r="BT244" s="237">
        <f ca="1">-OFFSET(BT217,0,VLOOKUP(Suppliers!$B244,Settings!$H:$Q,10,0))*(1+Inputs!$IU$26)</f>
        <v>-117.50744531608106</v>
      </c>
      <c r="BU244" s="237">
        <f ca="1">-OFFSET(BU217,0,VLOOKUP(Suppliers!$B244,Settings!$H:$Q,10,0))*(1+Inputs!$IU$26)</f>
        <v>-117.899136800468</v>
      </c>
      <c r="BV244" s="237">
        <f ca="1">-OFFSET(BV217,0,VLOOKUP(Suppliers!$B244,Settings!$H:$Q,10,0))*(1+Inputs!$IU$26)</f>
        <v>0</v>
      </c>
      <c r="BW244" s="237">
        <f ca="1">-OFFSET(BW217,0,VLOOKUP(Suppliers!$B244,Settings!$H:$Q,10,0))*(1+Inputs!$IU$26)</f>
        <v>-118.68644103621337</v>
      </c>
      <c r="BX244" s="237">
        <f ca="1">-OFFSET(BX217,0,VLOOKUP(Suppliers!$B244,Settings!$H:$Q,10,0))*(1+Inputs!$IU$26)</f>
        <v>-119.08206250633408</v>
      </c>
      <c r="BY244" s="237">
        <f ca="1">-OFFSET(BY217,0,VLOOKUP(Suppliers!$B244,Settings!$H:$Q,10,0))*(1+Inputs!$IU$26)</f>
        <v>-119.47900271468853</v>
      </c>
      <c r="BZ244" s="237">
        <f ca="1">-OFFSET(BZ217,0,VLOOKUP(Suppliers!$B244,Settings!$H:$Q,10,0))*(1+Inputs!$IU$26)</f>
        <v>-119.87726605707084</v>
      </c>
      <c r="CA244" s="237">
        <f ca="1">-OFFSET(CA217,0,VLOOKUP(Suppliers!$B244,Settings!$H:$Q,10,0))*(1+Inputs!$IU$26)</f>
        <v>-120.27685694392775</v>
      </c>
      <c r="CB244" s="237">
        <f ca="1">-OFFSET(CB217,0,VLOOKUP(Suppliers!$B244,Settings!$H:$Q,10,0))*(1+Inputs!$IU$26)</f>
        <v>-120.67777980040752</v>
      </c>
      <c r="CC244" s="237">
        <f ca="1">-OFFSET(CC217,0,VLOOKUP(Suppliers!$B244,Settings!$H:$Q,10,0))*(1+Inputs!$IU$26)</f>
        <v>-121.08003906640889</v>
      </c>
      <c r="CD244" s="237">
        <f ca="1">-OFFSET(CD217,0,VLOOKUP(Suppliers!$B244,Settings!$H:$Q,10,0))*(1+Inputs!$IU$26)</f>
        <v>-121.48363919663026</v>
      </c>
      <c r="CE244" s="237">
        <f ca="1">-OFFSET(CE217,0,VLOOKUP(Suppliers!$B244,Settings!$H:$Q,10,0))*(1+Inputs!$IU$26)</f>
        <v>-121.88858466061905</v>
      </c>
      <c r="CF244" s="237">
        <f ca="1">-OFFSET(CF217,0,VLOOKUP(Suppliers!$B244,Settings!$H:$Q,10,0))*(1+Inputs!$IU$26)</f>
        <v>-122.29487994282111</v>
      </c>
      <c r="CG244" s="237">
        <f ca="1">-OFFSET(CG217,0,VLOOKUP(Suppliers!$B244,Settings!$H:$Q,10,0))*(1+Inputs!$IU$26)</f>
        <v>-122.70252954263053</v>
      </c>
      <c r="CH244" s="237">
        <f ca="1">-OFFSET(CH217,0,VLOOKUP(Suppliers!$B244,Settings!$H:$Q,10,0))*(1+Inputs!$IU$26)</f>
        <v>0</v>
      </c>
      <c r="CI244" s="237">
        <f ca="1">-OFFSET(CI217,0,VLOOKUP(Suppliers!$B244,Settings!$H:$Q,10,0))*(1+Inputs!$IU$26)</f>
        <v>-123.52190976768745</v>
      </c>
      <c r="CJ244" s="237">
        <f ca="1">-OFFSET(CJ217,0,VLOOKUP(Suppliers!$B244,Settings!$H:$Q,10,0))*(1+Inputs!$IU$26)</f>
        <v>-123.93364946691308</v>
      </c>
      <c r="CK244" s="237">
        <f ca="1">-OFFSET(CK217,0,VLOOKUP(Suppliers!$B244,Settings!$H:$Q,10,0))*(1+Inputs!$IU$26)</f>
        <v>-124.34676163180281</v>
      </c>
      <c r="CL244" s="237">
        <f ca="1">-OFFSET(CL217,0,VLOOKUP(Suppliers!$B244,Settings!$H:$Q,10,0))*(1+Inputs!$IU$26)</f>
        <v>-124.76125083724216</v>
      </c>
      <c r="CM244" s="237">
        <f ca="1">-OFFSET(CM217,0,VLOOKUP(Suppliers!$B244,Settings!$H:$Q,10,0))*(1+Inputs!$IU$26)</f>
        <v>-125.17712167336632</v>
      </c>
    </row>
    <row r="245" spans="2:91" s="95" customFormat="1" hidden="1" x14ac:dyDescent="0.2">
      <c r="B245" s="238" t="str">
        <f>Administrative!B29</f>
        <v>Office Supplies</v>
      </c>
      <c r="C245" s="19" t="str">
        <f>Inputs!$J$16</f>
        <v>EUR</v>
      </c>
      <c r="D245" s="19" t="s">
        <v>19</v>
      </c>
      <c r="E245" s="224">
        <f t="shared" ca="1" si="184"/>
        <v>-419.41535878122835</v>
      </c>
      <c r="F245" s="224">
        <f t="shared" ca="1" si="184"/>
        <v>-1196.458150539223</v>
      </c>
      <c r="G245" s="224">
        <f t="shared" ca="1" si="184"/>
        <v>-1250.3445572983437</v>
      </c>
      <c r="H245" s="224">
        <f t="shared" ca="1" si="184"/>
        <v>-1301.2855237440408</v>
      </c>
      <c r="I245" s="224">
        <f t="shared" ca="1" si="184"/>
        <v>-1354.3019037605609</v>
      </c>
      <c r="J245" s="224"/>
      <c r="K245" s="224">
        <f t="shared" ca="1" si="185"/>
        <v>0</v>
      </c>
      <c r="L245" s="224">
        <f t="shared" ca="1" si="185"/>
        <v>0</v>
      </c>
      <c r="M245" s="224">
        <f t="shared" ca="1" si="185"/>
        <v>-104.0707043925437</v>
      </c>
      <c r="N245" s="224">
        <f t="shared" ca="1" si="185"/>
        <v>-315.34465438868466</v>
      </c>
      <c r="O245" s="224">
        <f t="shared" ca="1" si="185"/>
        <v>-213.48733491558281</v>
      </c>
      <c r="P245" s="224">
        <f t="shared" ca="1" si="185"/>
        <v>-323.57833889066796</v>
      </c>
      <c r="Q245" s="224">
        <f t="shared" ca="1" si="185"/>
        <v>-327.63994457228307</v>
      </c>
      <c r="R245" s="224">
        <f t="shared" ca="1" si="185"/>
        <v>-331.75253216068921</v>
      </c>
      <c r="S245" s="224">
        <f t="shared" ca="1" si="185"/>
        <v>-223.94428751248259</v>
      </c>
      <c r="T245" s="224">
        <f t="shared" ca="1" si="185"/>
        <v>-338.72351848265225</v>
      </c>
      <c r="U245" s="224">
        <f t="shared" ca="1" si="186"/>
        <v>-342.12205699674377</v>
      </c>
      <c r="V245" s="224">
        <f t="shared" ca="1" si="186"/>
        <v>-345.55469430646519</v>
      </c>
      <c r="W245" s="224">
        <f t="shared" ca="1" si="186"/>
        <v>-233.06812331381434</v>
      </c>
      <c r="X245" s="224">
        <f t="shared" ca="1" si="186"/>
        <v>-352.52363724885572</v>
      </c>
      <c r="Y245" s="224">
        <f t="shared" ca="1" si="186"/>
        <v>-356.06063746568367</v>
      </c>
      <c r="Z245" s="224">
        <f t="shared" ca="1" si="186"/>
        <v>-359.63312571568713</v>
      </c>
      <c r="AA245" s="224">
        <f t="shared" ca="1" si="186"/>
        <v>-242.56367826303915</v>
      </c>
      <c r="AB245" s="224">
        <f t="shared" ca="1" si="186"/>
        <v>-366.88599414607069</v>
      </c>
      <c r="AC245" s="224">
        <f t="shared" ca="1" si="186"/>
        <v>-370.56709720903984</v>
      </c>
      <c r="AD245" s="224">
        <f t="shared" ca="1" si="186"/>
        <v>-374.28513414241127</v>
      </c>
      <c r="AE245" s="224"/>
      <c r="AF245" s="237">
        <f ca="1">-OFFSET(AF218,0,VLOOKUP(Suppliers!$B245,Settings!$H:$Q,10,0))*(1+Inputs!$IU$26)</f>
        <v>0</v>
      </c>
      <c r="AG245" s="237">
        <f ca="1">-OFFSET(AG218,0,VLOOKUP(Suppliers!$B245,Settings!$H:$Q,10,0))*(1+Inputs!$IU$26)</f>
        <v>0</v>
      </c>
      <c r="AH245" s="237">
        <f ca="1">-OFFSET(AH218,0,VLOOKUP(Suppliers!$B245,Settings!$H:$Q,10,0))*(1+Inputs!$IU$26)</f>
        <v>0</v>
      </c>
      <c r="AI245" s="237">
        <f ca="1">-OFFSET(AI218,0,VLOOKUP(Suppliers!$B245,Settings!$H:$Q,10,0))*(1+Inputs!$IU$26)</f>
        <v>0</v>
      </c>
      <c r="AJ245" s="237">
        <f ca="1">-OFFSET(AJ218,0,VLOOKUP(Suppliers!$B245,Settings!$H:$Q,10,0))*(1+Inputs!$IU$26)</f>
        <v>0</v>
      </c>
      <c r="AK245" s="237">
        <f ca="1">-OFFSET(AK218,0,VLOOKUP(Suppliers!$B245,Settings!$H:$Q,10,0))*(1+Inputs!$IU$26)</f>
        <v>0</v>
      </c>
      <c r="AL245" s="237">
        <f ca="1">-OFFSET(AL218,0,VLOOKUP(Suppliers!$B245,Settings!$H:$Q,10,0))*(1+Inputs!$IU$26)</f>
        <v>0</v>
      </c>
      <c r="AM245" s="237">
        <f ca="1">-OFFSET(AM218,0,VLOOKUP(Suppliers!$B245,Settings!$H:$Q,10,0))*(1+Inputs!$IU$26)</f>
        <v>0</v>
      </c>
      <c r="AN245" s="237">
        <f ca="1">-OFFSET(AN218,0,VLOOKUP(Suppliers!$B245,Settings!$H:$Q,10,0))*(1+Inputs!$IU$26)</f>
        <v>-104.0707043925437</v>
      </c>
      <c r="AO245" s="237">
        <f ca="1">-OFFSET(AO218,0,VLOOKUP(Suppliers!$B245,Settings!$H:$Q,10,0))*(1+Inputs!$IU$26)</f>
        <v>-104.59105791450641</v>
      </c>
      <c r="AP245" s="237">
        <f ca="1">-OFFSET(AP218,0,VLOOKUP(Suppliers!$B245,Settings!$H:$Q,10,0))*(1+Inputs!$IU$26)</f>
        <v>-105.11401320407893</v>
      </c>
      <c r="AQ245" s="237">
        <f ca="1">-OFFSET(AQ218,0,VLOOKUP(Suppliers!$B245,Settings!$H:$Q,10,0))*(1+Inputs!$IU$26)</f>
        <v>-105.63958327009931</v>
      </c>
      <c r="AR245" s="237">
        <f ca="1">-OFFSET(AR218,0,VLOOKUP(Suppliers!$B245,Settings!$H:$Q,10,0))*(1+Inputs!$IU$26)</f>
        <v>0</v>
      </c>
      <c r="AS245" s="237">
        <f ca="1">-OFFSET(AS218,0,VLOOKUP(Suppliers!$B245,Settings!$H:$Q,10,0))*(1+Inputs!$IU$26)</f>
        <v>-106.52174715122635</v>
      </c>
      <c r="AT245" s="237">
        <f ca="1">-OFFSET(AT218,0,VLOOKUP(Suppliers!$B245,Settings!$H:$Q,10,0))*(1+Inputs!$IU$26)</f>
        <v>-106.96558776435646</v>
      </c>
      <c r="AU245" s="237">
        <f ca="1">-OFFSET(AU218,0,VLOOKUP(Suppliers!$B245,Settings!$H:$Q,10,0))*(1+Inputs!$IU$26)</f>
        <v>-107.4112777133746</v>
      </c>
      <c r="AV245" s="237">
        <f ca="1">-OFFSET(AV218,0,VLOOKUP(Suppliers!$B245,Settings!$H:$Q,10,0))*(1+Inputs!$IU$26)</f>
        <v>-107.85882470384699</v>
      </c>
      <c r="AW245" s="237">
        <f ca="1">-OFFSET(AW218,0,VLOOKUP(Suppliers!$B245,Settings!$H:$Q,10,0))*(1+Inputs!$IU$26)</f>
        <v>-108.30823647344636</v>
      </c>
      <c r="AX245" s="237">
        <f ca="1">-OFFSET(AX218,0,VLOOKUP(Suppliers!$B245,Settings!$H:$Q,10,0))*(1+Inputs!$IU$26)</f>
        <v>-108.75952079208571</v>
      </c>
      <c r="AY245" s="237">
        <f ca="1">-OFFSET(AY218,0,VLOOKUP(Suppliers!$B245,Settings!$H:$Q,10,0))*(1+Inputs!$IU$26)</f>
        <v>-109.21268546205273</v>
      </c>
      <c r="AZ245" s="237">
        <f ca="1">-OFFSET(AZ218,0,VLOOKUP(Suppliers!$B245,Settings!$H:$Q,10,0))*(1+Inputs!$IU$26)</f>
        <v>-109.66773831814461</v>
      </c>
      <c r="BA245" s="237">
        <f ca="1">-OFFSET(BA218,0,VLOOKUP(Suppliers!$B245,Settings!$H:$Q,10,0))*(1+Inputs!$IU$26)</f>
        <v>-110.12468722780355</v>
      </c>
      <c r="BB245" s="237">
        <f ca="1">-OFFSET(BB218,0,VLOOKUP(Suppliers!$B245,Settings!$H:$Q,10,0))*(1+Inputs!$IU$26)</f>
        <v>-110.58354009125273</v>
      </c>
      <c r="BC245" s="237">
        <f ca="1">-OFFSET(BC218,0,VLOOKUP(Suppliers!$B245,Settings!$H:$Q,10,0))*(1+Inputs!$IU$26)</f>
        <v>-111.04430484163295</v>
      </c>
      <c r="BD245" s="237">
        <f ca="1">-OFFSET(BD218,0,VLOOKUP(Suppliers!$B245,Settings!$H:$Q,10,0))*(1+Inputs!$IU$26)</f>
        <v>0</v>
      </c>
      <c r="BE245" s="237">
        <f ca="1">-OFFSET(BE218,0,VLOOKUP(Suppliers!$B245,Settings!$H:$Q,10,0))*(1+Inputs!$IU$26)</f>
        <v>-111.7858340328532</v>
      </c>
      <c r="BF245" s="237">
        <f ca="1">-OFFSET(BF218,0,VLOOKUP(Suppliers!$B245,Settings!$H:$Q,10,0))*(1+Inputs!$IU$26)</f>
        <v>-112.15845347962939</v>
      </c>
      <c r="BG245" s="237">
        <f ca="1">-OFFSET(BG218,0,VLOOKUP(Suppliers!$B245,Settings!$H:$Q,10,0))*(1+Inputs!$IU$26)</f>
        <v>-112.53231499122816</v>
      </c>
      <c r="BH245" s="237">
        <f ca="1">-OFFSET(BH218,0,VLOOKUP(Suppliers!$B245,Settings!$H:$Q,10,0))*(1+Inputs!$IU$26)</f>
        <v>-112.90742270786559</v>
      </c>
      <c r="BI245" s="237">
        <f ca="1">-OFFSET(BI218,0,VLOOKUP(Suppliers!$B245,Settings!$H:$Q,10,0))*(1+Inputs!$IU$26)</f>
        <v>-113.28378078355848</v>
      </c>
      <c r="BJ245" s="237">
        <f ca="1">-OFFSET(BJ218,0,VLOOKUP(Suppliers!$B245,Settings!$H:$Q,10,0))*(1+Inputs!$IU$26)</f>
        <v>-113.66139338617036</v>
      </c>
      <c r="BK245" s="237">
        <f ca="1">-OFFSET(BK218,0,VLOOKUP(Suppliers!$B245,Settings!$H:$Q,10,0))*(1+Inputs!$IU$26)</f>
        <v>-114.0402646974576</v>
      </c>
      <c r="BL245" s="237">
        <f ca="1">-OFFSET(BL218,0,VLOOKUP(Suppliers!$B245,Settings!$H:$Q,10,0))*(1+Inputs!$IU$26)</f>
        <v>-114.4203989131158</v>
      </c>
      <c r="BM245" s="237">
        <f ca="1">-OFFSET(BM218,0,VLOOKUP(Suppliers!$B245,Settings!$H:$Q,10,0))*(1+Inputs!$IU$26)</f>
        <v>-114.8018002428262</v>
      </c>
      <c r="BN245" s="237">
        <f ca="1">-OFFSET(BN218,0,VLOOKUP(Suppliers!$B245,Settings!$H:$Q,10,0))*(1+Inputs!$IU$26)</f>
        <v>-115.1844729103023</v>
      </c>
      <c r="BO245" s="237">
        <f ca="1">-OFFSET(BO218,0,VLOOKUP(Suppliers!$B245,Settings!$H:$Q,10,0))*(1+Inputs!$IU$26)</f>
        <v>-115.56842115333666</v>
      </c>
      <c r="BP245" s="237">
        <f ca="1">-OFFSET(BP218,0,VLOOKUP(Suppliers!$B245,Settings!$H:$Q,10,0))*(1+Inputs!$IU$26)</f>
        <v>0</v>
      </c>
      <c r="BQ245" s="237">
        <f ca="1">-OFFSET(BQ218,0,VLOOKUP(Suppliers!$B245,Settings!$H:$Q,10,0))*(1+Inputs!$IU$26)</f>
        <v>-116.3401613879273</v>
      </c>
      <c r="BR245" s="237">
        <f ca="1">-OFFSET(BR218,0,VLOOKUP(Suppliers!$B245,Settings!$H:$Q,10,0))*(1+Inputs!$IU$26)</f>
        <v>-116.72796192588706</v>
      </c>
      <c r="BS245" s="237">
        <f ca="1">-OFFSET(BS218,0,VLOOKUP(Suppliers!$B245,Settings!$H:$Q,10,0))*(1+Inputs!$IU$26)</f>
        <v>-117.11705513230669</v>
      </c>
      <c r="BT245" s="237">
        <f ca="1">-OFFSET(BT218,0,VLOOKUP(Suppliers!$B245,Settings!$H:$Q,10,0))*(1+Inputs!$IU$26)</f>
        <v>-117.50744531608106</v>
      </c>
      <c r="BU245" s="237">
        <f ca="1">-OFFSET(BU218,0,VLOOKUP(Suppliers!$B245,Settings!$H:$Q,10,0))*(1+Inputs!$IU$26)</f>
        <v>-117.899136800468</v>
      </c>
      <c r="BV245" s="237">
        <f ca="1">-OFFSET(BV218,0,VLOOKUP(Suppliers!$B245,Settings!$H:$Q,10,0))*(1+Inputs!$IU$26)</f>
        <v>-118.29213392313623</v>
      </c>
      <c r="BW245" s="237">
        <f ca="1">-OFFSET(BW218,0,VLOOKUP(Suppliers!$B245,Settings!$H:$Q,10,0))*(1+Inputs!$IU$26)</f>
        <v>-118.68644103621337</v>
      </c>
      <c r="BX245" s="237">
        <f ca="1">-OFFSET(BX218,0,VLOOKUP(Suppliers!$B245,Settings!$H:$Q,10,0))*(1+Inputs!$IU$26)</f>
        <v>-119.08206250633408</v>
      </c>
      <c r="BY245" s="237">
        <f ca="1">-OFFSET(BY218,0,VLOOKUP(Suppliers!$B245,Settings!$H:$Q,10,0))*(1+Inputs!$IU$26)</f>
        <v>-119.47900271468853</v>
      </c>
      <c r="BZ245" s="237">
        <f ca="1">-OFFSET(BZ218,0,VLOOKUP(Suppliers!$B245,Settings!$H:$Q,10,0))*(1+Inputs!$IU$26)</f>
        <v>-119.87726605707084</v>
      </c>
      <c r="CA245" s="237">
        <f ca="1">-OFFSET(CA218,0,VLOOKUP(Suppliers!$B245,Settings!$H:$Q,10,0))*(1+Inputs!$IU$26)</f>
        <v>-120.27685694392775</v>
      </c>
      <c r="CB245" s="237">
        <f ca="1">-OFFSET(CB218,0,VLOOKUP(Suppliers!$B245,Settings!$H:$Q,10,0))*(1+Inputs!$IU$26)</f>
        <v>0</v>
      </c>
      <c r="CC245" s="237">
        <f ca="1">-OFFSET(CC218,0,VLOOKUP(Suppliers!$B245,Settings!$H:$Q,10,0))*(1+Inputs!$IU$26)</f>
        <v>-121.08003906640889</v>
      </c>
      <c r="CD245" s="237">
        <f ca="1">-OFFSET(CD218,0,VLOOKUP(Suppliers!$B245,Settings!$H:$Q,10,0))*(1+Inputs!$IU$26)</f>
        <v>-121.48363919663026</v>
      </c>
      <c r="CE245" s="237">
        <f ca="1">-OFFSET(CE218,0,VLOOKUP(Suppliers!$B245,Settings!$H:$Q,10,0))*(1+Inputs!$IU$26)</f>
        <v>-121.88858466061905</v>
      </c>
      <c r="CF245" s="237">
        <f ca="1">-OFFSET(CF218,0,VLOOKUP(Suppliers!$B245,Settings!$H:$Q,10,0))*(1+Inputs!$IU$26)</f>
        <v>-122.29487994282111</v>
      </c>
      <c r="CG245" s="237">
        <f ca="1">-OFFSET(CG218,0,VLOOKUP(Suppliers!$B245,Settings!$H:$Q,10,0))*(1+Inputs!$IU$26)</f>
        <v>-122.70252954263053</v>
      </c>
      <c r="CH245" s="237">
        <f ca="1">-OFFSET(CH218,0,VLOOKUP(Suppliers!$B245,Settings!$H:$Q,10,0))*(1+Inputs!$IU$26)</f>
        <v>-123.1115379744393</v>
      </c>
      <c r="CI245" s="237">
        <f ca="1">-OFFSET(CI218,0,VLOOKUP(Suppliers!$B245,Settings!$H:$Q,10,0))*(1+Inputs!$IU$26)</f>
        <v>-123.52190976768745</v>
      </c>
      <c r="CJ245" s="237">
        <f ca="1">-OFFSET(CJ218,0,VLOOKUP(Suppliers!$B245,Settings!$H:$Q,10,0))*(1+Inputs!$IU$26)</f>
        <v>-123.93364946691308</v>
      </c>
      <c r="CK245" s="237">
        <f ca="1">-OFFSET(CK218,0,VLOOKUP(Suppliers!$B245,Settings!$H:$Q,10,0))*(1+Inputs!$IU$26)</f>
        <v>-124.34676163180281</v>
      </c>
      <c r="CL245" s="237">
        <f ca="1">-OFFSET(CL218,0,VLOOKUP(Suppliers!$B245,Settings!$H:$Q,10,0))*(1+Inputs!$IU$26)</f>
        <v>-124.76125083724216</v>
      </c>
      <c r="CM245" s="237">
        <f ca="1">-OFFSET(CM218,0,VLOOKUP(Suppliers!$B245,Settings!$H:$Q,10,0))*(1+Inputs!$IU$26)</f>
        <v>-125.17712167336632</v>
      </c>
    </row>
    <row r="246" spans="2:91" s="95" customFormat="1" hidden="1" x14ac:dyDescent="0.2">
      <c r="B246" s="238" t="str">
        <f>Administrative!B30</f>
        <v>Music</v>
      </c>
      <c r="C246" s="19" t="str">
        <f>Inputs!$J$16</f>
        <v>EUR</v>
      </c>
      <c r="D246" s="19" t="s">
        <v>19</v>
      </c>
      <c r="E246" s="224">
        <f t="shared" ca="1" si="184"/>
        <v>-419.41535878122835</v>
      </c>
      <c r="F246" s="224">
        <f t="shared" ca="1" si="184"/>
        <v>-1302.5378987396145</v>
      </c>
      <c r="G246" s="224">
        <f t="shared" ca="1" si="184"/>
        <v>-1361.7590098227824</v>
      </c>
      <c r="H246" s="224">
        <f t="shared" ca="1" si="184"/>
        <v>-1417.2391729678886</v>
      </c>
      <c r="I246" s="224">
        <f t="shared" ca="1" si="184"/>
        <v>-1474.9796835609682</v>
      </c>
      <c r="J246" s="224"/>
      <c r="K246" s="224">
        <f t="shared" ca="1" si="185"/>
        <v>0</v>
      </c>
      <c r="L246" s="224">
        <f t="shared" ca="1" si="185"/>
        <v>0</v>
      </c>
      <c r="M246" s="224">
        <f t="shared" ca="1" si="185"/>
        <v>-104.0707043925437</v>
      </c>
      <c r="N246" s="224">
        <f t="shared" ca="1" si="185"/>
        <v>-315.34465438868466</v>
      </c>
      <c r="O246" s="224">
        <f t="shared" ca="1" si="185"/>
        <v>-319.56708311597424</v>
      </c>
      <c r="P246" s="224">
        <f t="shared" ca="1" si="185"/>
        <v>-323.57833889066796</v>
      </c>
      <c r="Q246" s="224">
        <f t="shared" ca="1" si="185"/>
        <v>-327.63994457228307</v>
      </c>
      <c r="R246" s="224">
        <f t="shared" ca="1" si="185"/>
        <v>-331.75253216068921</v>
      </c>
      <c r="S246" s="224">
        <f t="shared" ca="1" si="185"/>
        <v>-335.35874003692101</v>
      </c>
      <c r="T246" s="224">
        <f t="shared" ca="1" si="185"/>
        <v>-338.72351848265225</v>
      </c>
      <c r="U246" s="224">
        <f t="shared" ca="1" si="186"/>
        <v>-342.12205699674377</v>
      </c>
      <c r="V246" s="224">
        <f t="shared" ca="1" si="186"/>
        <v>-345.55469430646519</v>
      </c>
      <c r="W246" s="224">
        <f t="shared" ca="1" si="186"/>
        <v>-349.02177253766217</v>
      </c>
      <c r="X246" s="224">
        <f t="shared" ca="1" si="186"/>
        <v>-352.52363724885572</v>
      </c>
      <c r="Y246" s="224">
        <f t="shared" ca="1" si="186"/>
        <v>-356.06063746568367</v>
      </c>
      <c r="Z246" s="224">
        <f t="shared" ca="1" si="186"/>
        <v>-359.63312571568713</v>
      </c>
      <c r="AA246" s="224">
        <f t="shared" ca="1" si="186"/>
        <v>-363.24145806344666</v>
      </c>
      <c r="AB246" s="224">
        <f t="shared" ca="1" si="186"/>
        <v>-366.88599414607069</v>
      </c>
      <c r="AC246" s="224">
        <f t="shared" ca="1" si="186"/>
        <v>-370.56709720903984</v>
      </c>
      <c r="AD246" s="224">
        <f t="shared" ca="1" si="186"/>
        <v>-374.28513414241127</v>
      </c>
      <c r="AE246" s="224"/>
      <c r="AF246" s="237">
        <f ca="1">-OFFSET(AF219,0,VLOOKUP(Suppliers!$B246,Settings!$H:$Q,10,0))*(1+Inputs!$IU$26)</f>
        <v>0</v>
      </c>
      <c r="AG246" s="237">
        <f ca="1">-OFFSET(AG219,0,VLOOKUP(Suppliers!$B246,Settings!$H:$Q,10,0))*(1+Inputs!$IU$26)</f>
        <v>0</v>
      </c>
      <c r="AH246" s="237">
        <f ca="1">-OFFSET(AH219,0,VLOOKUP(Suppliers!$B246,Settings!$H:$Q,10,0))*(1+Inputs!$IU$26)</f>
        <v>0</v>
      </c>
      <c r="AI246" s="237">
        <f ca="1">-OFFSET(AI219,0,VLOOKUP(Suppliers!$B246,Settings!$H:$Q,10,0))*(1+Inputs!$IU$26)</f>
        <v>0</v>
      </c>
      <c r="AJ246" s="237">
        <f ca="1">-OFFSET(AJ219,0,VLOOKUP(Suppliers!$B246,Settings!$H:$Q,10,0))*(1+Inputs!$IU$26)</f>
        <v>0</v>
      </c>
      <c r="AK246" s="237">
        <f ca="1">-OFFSET(AK219,0,VLOOKUP(Suppliers!$B246,Settings!$H:$Q,10,0))*(1+Inputs!$IU$26)</f>
        <v>0</v>
      </c>
      <c r="AL246" s="237">
        <f ca="1">-OFFSET(AL219,0,VLOOKUP(Suppliers!$B246,Settings!$H:$Q,10,0))*(1+Inputs!$IU$26)</f>
        <v>0</v>
      </c>
      <c r="AM246" s="237">
        <f ca="1">-OFFSET(AM219,0,VLOOKUP(Suppliers!$B246,Settings!$H:$Q,10,0))*(1+Inputs!$IU$26)</f>
        <v>0</v>
      </c>
      <c r="AN246" s="237">
        <f ca="1">-OFFSET(AN219,0,VLOOKUP(Suppliers!$B246,Settings!$H:$Q,10,0))*(1+Inputs!$IU$26)</f>
        <v>-104.0707043925437</v>
      </c>
      <c r="AO246" s="237">
        <f ca="1">-OFFSET(AO219,0,VLOOKUP(Suppliers!$B246,Settings!$H:$Q,10,0))*(1+Inputs!$IU$26)</f>
        <v>-104.59105791450641</v>
      </c>
      <c r="AP246" s="237">
        <f ca="1">-OFFSET(AP219,0,VLOOKUP(Suppliers!$B246,Settings!$H:$Q,10,0))*(1+Inputs!$IU$26)</f>
        <v>-105.11401320407893</v>
      </c>
      <c r="AQ246" s="237">
        <f ca="1">-OFFSET(AQ219,0,VLOOKUP(Suppliers!$B246,Settings!$H:$Q,10,0))*(1+Inputs!$IU$26)</f>
        <v>-105.63958327009931</v>
      </c>
      <c r="AR246" s="237">
        <f ca="1">-OFFSET(AR219,0,VLOOKUP(Suppliers!$B246,Settings!$H:$Q,10,0))*(1+Inputs!$IU$26)</f>
        <v>-106.07974820039139</v>
      </c>
      <c r="AS246" s="237">
        <f ca="1">-OFFSET(AS219,0,VLOOKUP(Suppliers!$B246,Settings!$H:$Q,10,0))*(1+Inputs!$IU$26)</f>
        <v>-106.52174715122635</v>
      </c>
      <c r="AT246" s="237">
        <f ca="1">-OFFSET(AT219,0,VLOOKUP(Suppliers!$B246,Settings!$H:$Q,10,0))*(1+Inputs!$IU$26)</f>
        <v>-106.96558776435646</v>
      </c>
      <c r="AU246" s="237">
        <f ca="1">-OFFSET(AU219,0,VLOOKUP(Suppliers!$B246,Settings!$H:$Q,10,0))*(1+Inputs!$IU$26)</f>
        <v>-107.4112777133746</v>
      </c>
      <c r="AV246" s="237">
        <f ca="1">-OFFSET(AV219,0,VLOOKUP(Suppliers!$B246,Settings!$H:$Q,10,0))*(1+Inputs!$IU$26)</f>
        <v>-107.85882470384699</v>
      </c>
      <c r="AW246" s="237">
        <f ca="1">-OFFSET(AW219,0,VLOOKUP(Suppliers!$B246,Settings!$H:$Q,10,0))*(1+Inputs!$IU$26)</f>
        <v>-108.30823647344636</v>
      </c>
      <c r="AX246" s="237">
        <f ca="1">-OFFSET(AX219,0,VLOOKUP(Suppliers!$B246,Settings!$H:$Q,10,0))*(1+Inputs!$IU$26)</f>
        <v>-108.75952079208571</v>
      </c>
      <c r="AY246" s="237">
        <f ca="1">-OFFSET(AY219,0,VLOOKUP(Suppliers!$B246,Settings!$H:$Q,10,0))*(1+Inputs!$IU$26)</f>
        <v>-109.21268546205273</v>
      </c>
      <c r="AZ246" s="237">
        <f ca="1">-OFFSET(AZ219,0,VLOOKUP(Suppliers!$B246,Settings!$H:$Q,10,0))*(1+Inputs!$IU$26)</f>
        <v>-109.66773831814461</v>
      </c>
      <c r="BA246" s="237">
        <f ca="1">-OFFSET(BA219,0,VLOOKUP(Suppliers!$B246,Settings!$H:$Q,10,0))*(1+Inputs!$IU$26)</f>
        <v>-110.12468722780355</v>
      </c>
      <c r="BB246" s="237">
        <f ca="1">-OFFSET(BB219,0,VLOOKUP(Suppliers!$B246,Settings!$H:$Q,10,0))*(1+Inputs!$IU$26)</f>
        <v>-110.58354009125273</v>
      </c>
      <c r="BC246" s="237">
        <f ca="1">-OFFSET(BC219,0,VLOOKUP(Suppliers!$B246,Settings!$H:$Q,10,0))*(1+Inputs!$IU$26)</f>
        <v>-111.04430484163295</v>
      </c>
      <c r="BD246" s="237">
        <f ca="1">-OFFSET(BD219,0,VLOOKUP(Suppliers!$B246,Settings!$H:$Q,10,0))*(1+Inputs!$IU$26)</f>
        <v>-111.4144525244384</v>
      </c>
      <c r="BE246" s="237">
        <f ca="1">-OFFSET(BE219,0,VLOOKUP(Suppliers!$B246,Settings!$H:$Q,10,0))*(1+Inputs!$IU$26)</f>
        <v>-111.7858340328532</v>
      </c>
      <c r="BF246" s="237">
        <f ca="1">-OFFSET(BF219,0,VLOOKUP(Suppliers!$B246,Settings!$H:$Q,10,0))*(1+Inputs!$IU$26)</f>
        <v>-112.15845347962939</v>
      </c>
      <c r="BG246" s="237">
        <f ca="1">-OFFSET(BG219,0,VLOOKUP(Suppliers!$B246,Settings!$H:$Q,10,0))*(1+Inputs!$IU$26)</f>
        <v>-112.53231499122816</v>
      </c>
      <c r="BH246" s="237">
        <f ca="1">-OFFSET(BH219,0,VLOOKUP(Suppliers!$B246,Settings!$H:$Q,10,0))*(1+Inputs!$IU$26)</f>
        <v>-112.90742270786559</v>
      </c>
      <c r="BI246" s="237">
        <f ca="1">-OFFSET(BI219,0,VLOOKUP(Suppliers!$B246,Settings!$H:$Q,10,0))*(1+Inputs!$IU$26)</f>
        <v>-113.28378078355848</v>
      </c>
      <c r="BJ246" s="237">
        <f ca="1">-OFFSET(BJ219,0,VLOOKUP(Suppliers!$B246,Settings!$H:$Q,10,0))*(1+Inputs!$IU$26)</f>
        <v>-113.66139338617036</v>
      </c>
      <c r="BK246" s="237">
        <f ca="1">-OFFSET(BK219,0,VLOOKUP(Suppliers!$B246,Settings!$H:$Q,10,0))*(1+Inputs!$IU$26)</f>
        <v>-114.0402646974576</v>
      </c>
      <c r="BL246" s="237">
        <f ca="1">-OFFSET(BL219,0,VLOOKUP(Suppliers!$B246,Settings!$H:$Q,10,0))*(1+Inputs!$IU$26)</f>
        <v>-114.4203989131158</v>
      </c>
      <c r="BM246" s="237">
        <f ca="1">-OFFSET(BM219,0,VLOOKUP(Suppliers!$B246,Settings!$H:$Q,10,0))*(1+Inputs!$IU$26)</f>
        <v>-114.8018002428262</v>
      </c>
      <c r="BN246" s="237">
        <f ca="1">-OFFSET(BN219,0,VLOOKUP(Suppliers!$B246,Settings!$H:$Q,10,0))*(1+Inputs!$IU$26)</f>
        <v>-115.1844729103023</v>
      </c>
      <c r="BO246" s="237">
        <f ca="1">-OFFSET(BO219,0,VLOOKUP(Suppliers!$B246,Settings!$H:$Q,10,0))*(1+Inputs!$IU$26)</f>
        <v>-115.56842115333666</v>
      </c>
      <c r="BP246" s="237">
        <f ca="1">-OFFSET(BP219,0,VLOOKUP(Suppliers!$B246,Settings!$H:$Q,10,0))*(1+Inputs!$IU$26)</f>
        <v>-115.95364922384779</v>
      </c>
      <c r="BQ246" s="237">
        <f ca="1">-OFFSET(BQ219,0,VLOOKUP(Suppliers!$B246,Settings!$H:$Q,10,0))*(1+Inputs!$IU$26)</f>
        <v>-116.3401613879273</v>
      </c>
      <c r="BR246" s="237">
        <f ca="1">-OFFSET(BR219,0,VLOOKUP(Suppliers!$B246,Settings!$H:$Q,10,0))*(1+Inputs!$IU$26)</f>
        <v>-116.72796192588706</v>
      </c>
      <c r="BS246" s="237">
        <f ca="1">-OFFSET(BS219,0,VLOOKUP(Suppliers!$B246,Settings!$H:$Q,10,0))*(1+Inputs!$IU$26)</f>
        <v>-117.11705513230669</v>
      </c>
      <c r="BT246" s="237">
        <f ca="1">-OFFSET(BT219,0,VLOOKUP(Suppliers!$B246,Settings!$H:$Q,10,0))*(1+Inputs!$IU$26)</f>
        <v>-117.50744531608106</v>
      </c>
      <c r="BU246" s="237">
        <f ca="1">-OFFSET(BU219,0,VLOOKUP(Suppliers!$B246,Settings!$H:$Q,10,0))*(1+Inputs!$IU$26)</f>
        <v>-117.899136800468</v>
      </c>
      <c r="BV246" s="237">
        <f ca="1">-OFFSET(BV219,0,VLOOKUP(Suppliers!$B246,Settings!$H:$Q,10,0))*(1+Inputs!$IU$26)</f>
        <v>-118.29213392313623</v>
      </c>
      <c r="BW246" s="237">
        <f ca="1">-OFFSET(BW219,0,VLOOKUP(Suppliers!$B246,Settings!$H:$Q,10,0))*(1+Inputs!$IU$26)</f>
        <v>-118.68644103621337</v>
      </c>
      <c r="BX246" s="237">
        <f ca="1">-OFFSET(BX219,0,VLOOKUP(Suppliers!$B246,Settings!$H:$Q,10,0))*(1+Inputs!$IU$26)</f>
        <v>-119.08206250633408</v>
      </c>
      <c r="BY246" s="237">
        <f ca="1">-OFFSET(BY219,0,VLOOKUP(Suppliers!$B246,Settings!$H:$Q,10,0))*(1+Inputs!$IU$26)</f>
        <v>-119.47900271468853</v>
      </c>
      <c r="BZ246" s="237">
        <f ca="1">-OFFSET(BZ219,0,VLOOKUP(Suppliers!$B246,Settings!$H:$Q,10,0))*(1+Inputs!$IU$26)</f>
        <v>-119.87726605707084</v>
      </c>
      <c r="CA246" s="237">
        <f ca="1">-OFFSET(CA219,0,VLOOKUP(Suppliers!$B246,Settings!$H:$Q,10,0))*(1+Inputs!$IU$26)</f>
        <v>-120.27685694392775</v>
      </c>
      <c r="CB246" s="237">
        <f ca="1">-OFFSET(CB219,0,VLOOKUP(Suppliers!$B246,Settings!$H:$Q,10,0))*(1+Inputs!$IU$26)</f>
        <v>-120.67777980040752</v>
      </c>
      <c r="CC246" s="237">
        <f ca="1">-OFFSET(CC219,0,VLOOKUP(Suppliers!$B246,Settings!$H:$Q,10,0))*(1+Inputs!$IU$26)</f>
        <v>-121.08003906640889</v>
      </c>
      <c r="CD246" s="237">
        <f ca="1">-OFFSET(CD219,0,VLOOKUP(Suppliers!$B246,Settings!$H:$Q,10,0))*(1+Inputs!$IU$26)</f>
        <v>-121.48363919663026</v>
      </c>
      <c r="CE246" s="237">
        <f ca="1">-OFFSET(CE219,0,VLOOKUP(Suppliers!$B246,Settings!$H:$Q,10,0))*(1+Inputs!$IU$26)</f>
        <v>-121.88858466061905</v>
      </c>
      <c r="CF246" s="237">
        <f ca="1">-OFFSET(CF219,0,VLOOKUP(Suppliers!$B246,Settings!$H:$Q,10,0))*(1+Inputs!$IU$26)</f>
        <v>-122.29487994282111</v>
      </c>
      <c r="CG246" s="237">
        <f ca="1">-OFFSET(CG219,0,VLOOKUP(Suppliers!$B246,Settings!$H:$Q,10,0))*(1+Inputs!$IU$26)</f>
        <v>-122.70252954263053</v>
      </c>
      <c r="CH246" s="237">
        <f ca="1">-OFFSET(CH219,0,VLOOKUP(Suppliers!$B246,Settings!$H:$Q,10,0))*(1+Inputs!$IU$26)</f>
        <v>-123.1115379744393</v>
      </c>
      <c r="CI246" s="237">
        <f ca="1">-OFFSET(CI219,0,VLOOKUP(Suppliers!$B246,Settings!$H:$Q,10,0))*(1+Inputs!$IU$26)</f>
        <v>-123.52190976768745</v>
      </c>
      <c r="CJ246" s="237">
        <f ca="1">-OFFSET(CJ219,0,VLOOKUP(Suppliers!$B246,Settings!$H:$Q,10,0))*(1+Inputs!$IU$26)</f>
        <v>-123.93364946691308</v>
      </c>
      <c r="CK246" s="237">
        <f ca="1">-OFFSET(CK219,0,VLOOKUP(Suppliers!$B246,Settings!$H:$Q,10,0))*(1+Inputs!$IU$26)</f>
        <v>-124.34676163180281</v>
      </c>
      <c r="CL246" s="237">
        <f ca="1">-OFFSET(CL219,0,VLOOKUP(Suppliers!$B246,Settings!$H:$Q,10,0))*(1+Inputs!$IU$26)</f>
        <v>-124.76125083724216</v>
      </c>
      <c r="CM246" s="237">
        <f ca="1">-OFFSET(CM219,0,VLOOKUP(Suppliers!$B246,Settings!$H:$Q,10,0))*(1+Inputs!$IU$26)</f>
        <v>-125.17712167336632</v>
      </c>
    </row>
    <row r="247" spans="2:91" s="95" customFormat="1" hidden="1" x14ac:dyDescent="0.2">
      <c r="B247" s="238">
        <f>Administrative!B31</f>
        <v>0</v>
      </c>
      <c r="C247" s="19" t="str">
        <f>Inputs!$J$16</f>
        <v>EUR</v>
      </c>
      <c r="D247" s="19" t="s">
        <v>19</v>
      </c>
      <c r="E247" s="224">
        <f t="shared" ca="1" si="184"/>
        <v>0</v>
      </c>
      <c r="F247" s="224">
        <f t="shared" ca="1" si="184"/>
        <v>0</v>
      </c>
      <c r="G247" s="224">
        <f t="shared" ca="1" si="184"/>
        <v>0</v>
      </c>
      <c r="H247" s="224">
        <f t="shared" ca="1" si="184"/>
        <v>0</v>
      </c>
      <c r="I247" s="224">
        <f t="shared" ca="1" si="184"/>
        <v>0</v>
      </c>
      <c r="J247" s="224"/>
      <c r="K247" s="224">
        <f t="shared" ca="1" si="185"/>
        <v>0</v>
      </c>
      <c r="L247" s="224">
        <f t="shared" ca="1" si="185"/>
        <v>0</v>
      </c>
      <c r="M247" s="224">
        <f t="shared" ca="1" si="185"/>
        <v>0</v>
      </c>
      <c r="N247" s="224">
        <f t="shared" ca="1" si="185"/>
        <v>0</v>
      </c>
      <c r="O247" s="224">
        <f t="shared" ca="1" si="185"/>
        <v>0</v>
      </c>
      <c r="P247" s="224">
        <f t="shared" ca="1" si="185"/>
        <v>0</v>
      </c>
      <c r="Q247" s="224">
        <f t="shared" ca="1" si="185"/>
        <v>0</v>
      </c>
      <c r="R247" s="224">
        <f t="shared" ca="1" si="185"/>
        <v>0</v>
      </c>
      <c r="S247" s="224">
        <f t="shared" ca="1" si="185"/>
        <v>0</v>
      </c>
      <c r="T247" s="224">
        <f t="shared" ca="1" si="185"/>
        <v>0</v>
      </c>
      <c r="U247" s="224">
        <f t="shared" ca="1" si="186"/>
        <v>0</v>
      </c>
      <c r="V247" s="224">
        <f t="shared" ca="1" si="186"/>
        <v>0</v>
      </c>
      <c r="W247" s="224">
        <f t="shared" ca="1" si="186"/>
        <v>0</v>
      </c>
      <c r="X247" s="224">
        <f t="shared" ca="1" si="186"/>
        <v>0</v>
      </c>
      <c r="Y247" s="224">
        <f t="shared" ca="1" si="186"/>
        <v>0</v>
      </c>
      <c r="Z247" s="224">
        <f t="shared" ca="1" si="186"/>
        <v>0</v>
      </c>
      <c r="AA247" s="224">
        <f t="shared" ca="1" si="186"/>
        <v>0</v>
      </c>
      <c r="AB247" s="224">
        <f t="shared" ca="1" si="186"/>
        <v>0</v>
      </c>
      <c r="AC247" s="224">
        <f t="shared" ca="1" si="186"/>
        <v>0</v>
      </c>
      <c r="AD247" s="224">
        <f t="shared" ca="1" si="186"/>
        <v>0</v>
      </c>
      <c r="AE247" s="224"/>
      <c r="AF247" s="237">
        <f ca="1">-OFFSET(AF220,0,VLOOKUP(Suppliers!$B247,Settings!$H:$Q,10,0))*(1+Inputs!$IU$26)</f>
        <v>0</v>
      </c>
      <c r="AG247" s="237">
        <f ca="1">-OFFSET(AG220,0,VLOOKUP(Suppliers!$B247,Settings!$H:$Q,10,0))*(1+Inputs!$IU$26)</f>
        <v>0</v>
      </c>
      <c r="AH247" s="237">
        <f ca="1">-OFFSET(AH220,0,VLOOKUP(Suppliers!$B247,Settings!$H:$Q,10,0))*(1+Inputs!$IU$26)</f>
        <v>0</v>
      </c>
      <c r="AI247" s="237">
        <f ca="1">-OFFSET(AI220,0,VLOOKUP(Suppliers!$B247,Settings!$H:$Q,10,0))*(1+Inputs!$IU$26)</f>
        <v>0</v>
      </c>
      <c r="AJ247" s="237">
        <f ca="1">-OFFSET(AJ220,0,VLOOKUP(Suppliers!$B247,Settings!$H:$Q,10,0))*(1+Inputs!$IU$26)</f>
        <v>0</v>
      </c>
      <c r="AK247" s="237">
        <f ca="1">-OFFSET(AK220,0,VLOOKUP(Suppliers!$B247,Settings!$H:$Q,10,0))*(1+Inputs!$IU$26)</f>
        <v>0</v>
      </c>
      <c r="AL247" s="237">
        <f ca="1">-OFFSET(AL220,0,VLOOKUP(Suppliers!$B247,Settings!$H:$Q,10,0))*(1+Inputs!$IU$26)</f>
        <v>0</v>
      </c>
      <c r="AM247" s="237">
        <f ca="1">-OFFSET(AM220,0,VLOOKUP(Suppliers!$B247,Settings!$H:$Q,10,0))*(1+Inputs!$IU$26)</f>
        <v>0</v>
      </c>
      <c r="AN247" s="237">
        <f ca="1">-OFFSET(AN220,0,VLOOKUP(Suppliers!$B247,Settings!$H:$Q,10,0))*(1+Inputs!$IU$26)</f>
        <v>0</v>
      </c>
      <c r="AO247" s="237">
        <f ca="1">-OFFSET(AO220,0,VLOOKUP(Suppliers!$B247,Settings!$H:$Q,10,0))*(1+Inputs!$IU$26)</f>
        <v>0</v>
      </c>
      <c r="AP247" s="237">
        <f ca="1">-OFFSET(AP220,0,VLOOKUP(Suppliers!$B247,Settings!$H:$Q,10,0))*(1+Inputs!$IU$26)</f>
        <v>0</v>
      </c>
      <c r="AQ247" s="237">
        <f ca="1">-OFFSET(AQ220,0,VLOOKUP(Suppliers!$B247,Settings!$H:$Q,10,0))*(1+Inputs!$IU$26)</f>
        <v>0</v>
      </c>
      <c r="AR247" s="237">
        <f ca="1">-OFFSET(AR220,0,VLOOKUP(Suppliers!$B247,Settings!$H:$Q,10,0))*(1+Inputs!$IU$26)</f>
        <v>0</v>
      </c>
      <c r="AS247" s="237">
        <f ca="1">-OFFSET(AS220,0,VLOOKUP(Suppliers!$B247,Settings!$H:$Q,10,0))*(1+Inputs!$IU$26)</f>
        <v>0</v>
      </c>
      <c r="AT247" s="237">
        <f ca="1">-OFFSET(AT220,0,VLOOKUP(Suppliers!$B247,Settings!$H:$Q,10,0))*(1+Inputs!$IU$26)</f>
        <v>0</v>
      </c>
      <c r="AU247" s="237">
        <f ca="1">-OFFSET(AU220,0,VLOOKUP(Suppliers!$B247,Settings!$H:$Q,10,0))*(1+Inputs!$IU$26)</f>
        <v>0</v>
      </c>
      <c r="AV247" s="237">
        <f ca="1">-OFFSET(AV220,0,VLOOKUP(Suppliers!$B247,Settings!$H:$Q,10,0))*(1+Inputs!$IU$26)</f>
        <v>0</v>
      </c>
      <c r="AW247" s="237">
        <f ca="1">-OFFSET(AW220,0,VLOOKUP(Suppliers!$B247,Settings!$H:$Q,10,0))*(1+Inputs!$IU$26)</f>
        <v>0</v>
      </c>
      <c r="AX247" s="237">
        <f ca="1">-OFFSET(AX220,0,VLOOKUP(Suppliers!$B247,Settings!$H:$Q,10,0))*(1+Inputs!$IU$26)</f>
        <v>0</v>
      </c>
      <c r="AY247" s="237">
        <f ca="1">-OFFSET(AY220,0,VLOOKUP(Suppliers!$B247,Settings!$H:$Q,10,0))*(1+Inputs!$IU$26)</f>
        <v>0</v>
      </c>
      <c r="AZ247" s="237">
        <f ca="1">-OFFSET(AZ220,0,VLOOKUP(Suppliers!$B247,Settings!$H:$Q,10,0))*(1+Inputs!$IU$26)</f>
        <v>0</v>
      </c>
      <c r="BA247" s="237">
        <f ca="1">-OFFSET(BA220,0,VLOOKUP(Suppliers!$B247,Settings!$H:$Q,10,0))*(1+Inputs!$IU$26)</f>
        <v>0</v>
      </c>
      <c r="BB247" s="237">
        <f ca="1">-OFFSET(BB220,0,VLOOKUP(Suppliers!$B247,Settings!$H:$Q,10,0))*(1+Inputs!$IU$26)</f>
        <v>0</v>
      </c>
      <c r="BC247" s="237">
        <f ca="1">-OFFSET(BC220,0,VLOOKUP(Suppliers!$B247,Settings!$H:$Q,10,0))*(1+Inputs!$IU$26)</f>
        <v>0</v>
      </c>
      <c r="BD247" s="237">
        <f ca="1">-OFFSET(BD220,0,VLOOKUP(Suppliers!$B247,Settings!$H:$Q,10,0))*(1+Inputs!$IU$26)</f>
        <v>0</v>
      </c>
      <c r="BE247" s="237">
        <f ca="1">-OFFSET(BE220,0,VLOOKUP(Suppliers!$B247,Settings!$H:$Q,10,0))*(1+Inputs!$IU$26)</f>
        <v>0</v>
      </c>
      <c r="BF247" s="237">
        <f ca="1">-OFFSET(BF220,0,VLOOKUP(Suppliers!$B247,Settings!$H:$Q,10,0))*(1+Inputs!$IU$26)</f>
        <v>0</v>
      </c>
      <c r="BG247" s="237">
        <f ca="1">-OFFSET(BG220,0,VLOOKUP(Suppliers!$B247,Settings!$H:$Q,10,0))*(1+Inputs!$IU$26)</f>
        <v>0</v>
      </c>
      <c r="BH247" s="237">
        <f ca="1">-OFFSET(BH220,0,VLOOKUP(Suppliers!$B247,Settings!$H:$Q,10,0))*(1+Inputs!$IU$26)</f>
        <v>0</v>
      </c>
      <c r="BI247" s="237">
        <f ca="1">-OFFSET(BI220,0,VLOOKUP(Suppliers!$B247,Settings!$H:$Q,10,0))*(1+Inputs!$IU$26)</f>
        <v>0</v>
      </c>
      <c r="BJ247" s="237">
        <f ca="1">-OFFSET(BJ220,0,VLOOKUP(Suppliers!$B247,Settings!$H:$Q,10,0))*(1+Inputs!$IU$26)</f>
        <v>0</v>
      </c>
      <c r="BK247" s="237">
        <f ca="1">-OFFSET(BK220,0,VLOOKUP(Suppliers!$B247,Settings!$H:$Q,10,0))*(1+Inputs!$IU$26)</f>
        <v>0</v>
      </c>
      <c r="BL247" s="237">
        <f ca="1">-OFFSET(BL220,0,VLOOKUP(Suppliers!$B247,Settings!$H:$Q,10,0))*(1+Inputs!$IU$26)</f>
        <v>0</v>
      </c>
      <c r="BM247" s="237">
        <f ca="1">-OFFSET(BM220,0,VLOOKUP(Suppliers!$B247,Settings!$H:$Q,10,0))*(1+Inputs!$IU$26)</f>
        <v>0</v>
      </c>
      <c r="BN247" s="237">
        <f ca="1">-OFFSET(BN220,0,VLOOKUP(Suppliers!$B247,Settings!$H:$Q,10,0))*(1+Inputs!$IU$26)</f>
        <v>0</v>
      </c>
      <c r="BO247" s="237">
        <f ca="1">-OFFSET(BO220,0,VLOOKUP(Suppliers!$B247,Settings!$H:$Q,10,0))*(1+Inputs!$IU$26)</f>
        <v>0</v>
      </c>
      <c r="BP247" s="237">
        <f ca="1">-OFFSET(BP220,0,VLOOKUP(Suppliers!$B247,Settings!$H:$Q,10,0))*(1+Inputs!$IU$26)</f>
        <v>0</v>
      </c>
      <c r="BQ247" s="237">
        <f ca="1">-OFFSET(BQ220,0,VLOOKUP(Suppliers!$B247,Settings!$H:$Q,10,0))*(1+Inputs!$IU$26)</f>
        <v>0</v>
      </c>
      <c r="BR247" s="237">
        <f ca="1">-OFFSET(BR220,0,VLOOKUP(Suppliers!$B247,Settings!$H:$Q,10,0))*(1+Inputs!$IU$26)</f>
        <v>0</v>
      </c>
      <c r="BS247" s="237">
        <f ca="1">-OFFSET(BS220,0,VLOOKUP(Suppliers!$B247,Settings!$H:$Q,10,0))*(1+Inputs!$IU$26)</f>
        <v>0</v>
      </c>
      <c r="BT247" s="237">
        <f ca="1">-OFFSET(BT220,0,VLOOKUP(Suppliers!$B247,Settings!$H:$Q,10,0))*(1+Inputs!$IU$26)</f>
        <v>0</v>
      </c>
      <c r="BU247" s="237">
        <f ca="1">-OFFSET(BU220,0,VLOOKUP(Suppliers!$B247,Settings!$H:$Q,10,0))*(1+Inputs!$IU$26)</f>
        <v>0</v>
      </c>
      <c r="BV247" s="237">
        <f ca="1">-OFFSET(BV220,0,VLOOKUP(Suppliers!$B247,Settings!$H:$Q,10,0))*(1+Inputs!$IU$26)</f>
        <v>0</v>
      </c>
      <c r="BW247" s="237">
        <f ca="1">-OFFSET(BW220,0,VLOOKUP(Suppliers!$B247,Settings!$H:$Q,10,0))*(1+Inputs!$IU$26)</f>
        <v>0</v>
      </c>
      <c r="BX247" s="237">
        <f ca="1">-OFFSET(BX220,0,VLOOKUP(Suppliers!$B247,Settings!$H:$Q,10,0))*(1+Inputs!$IU$26)</f>
        <v>0</v>
      </c>
      <c r="BY247" s="237">
        <f ca="1">-OFFSET(BY220,0,VLOOKUP(Suppliers!$B247,Settings!$H:$Q,10,0))*(1+Inputs!$IU$26)</f>
        <v>0</v>
      </c>
      <c r="BZ247" s="237">
        <f ca="1">-OFFSET(BZ220,0,VLOOKUP(Suppliers!$B247,Settings!$H:$Q,10,0))*(1+Inputs!$IU$26)</f>
        <v>0</v>
      </c>
      <c r="CA247" s="237">
        <f ca="1">-OFFSET(CA220,0,VLOOKUP(Suppliers!$B247,Settings!$H:$Q,10,0))*(1+Inputs!$IU$26)</f>
        <v>0</v>
      </c>
      <c r="CB247" s="237">
        <f ca="1">-OFFSET(CB220,0,VLOOKUP(Suppliers!$B247,Settings!$H:$Q,10,0))*(1+Inputs!$IU$26)</f>
        <v>0</v>
      </c>
      <c r="CC247" s="237">
        <f ca="1">-OFFSET(CC220,0,VLOOKUP(Suppliers!$B247,Settings!$H:$Q,10,0))*(1+Inputs!$IU$26)</f>
        <v>0</v>
      </c>
      <c r="CD247" s="237">
        <f ca="1">-OFFSET(CD220,0,VLOOKUP(Suppliers!$B247,Settings!$H:$Q,10,0))*(1+Inputs!$IU$26)</f>
        <v>0</v>
      </c>
      <c r="CE247" s="237">
        <f ca="1">-OFFSET(CE220,0,VLOOKUP(Suppliers!$B247,Settings!$H:$Q,10,0))*(1+Inputs!$IU$26)</f>
        <v>0</v>
      </c>
      <c r="CF247" s="237">
        <f ca="1">-OFFSET(CF220,0,VLOOKUP(Suppliers!$B247,Settings!$H:$Q,10,0))*(1+Inputs!$IU$26)</f>
        <v>0</v>
      </c>
      <c r="CG247" s="237">
        <f ca="1">-OFFSET(CG220,0,VLOOKUP(Suppliers!$B247,Settings!$H:$Q,10,0))*(1+Inputs!$IU$26)</f>
        <v>0</v>
      </c>
      <c r="CH247" s="237">
        <f ca="1">-OFFSET(CH220,0,VLOOKUP(Suppliers!$B247,Settings!$H:$Q,10,0))*(1+Inputs!$IU$26)</f>
        <v>0</v>
      </c>
      <c r="CI247" s="237">
        <f ca="1">-OFFSET(CI220,0,VLOOKUP(Suppliers!$B247,Settings!$H:$Q,10,0))*(1+Inputs!$IU$26)</f>
        <v>0</v>
      </c>
      <c r="CJ247" s="237">
        <f ca="1">-OFFSET(CJ220,0,VLOOKUP(Suppliers!$B247,Settings!$H:$Q,10,0))*(1+Inputs!$IU$26)</f>
        <v>0</v>
      </c>
      <c r="CK247" s="237">
        <f ca="1">-OFFSET(CK220,0,VLOOKUP(Suppliers!$B247,Settings!$H:$Q,10,0))*(1+Inputs!$IU$26)</f>
        <v>0</v>
      </c>
      <c r="CL247" s="237">
        <f ca="1">-OFFSET(CL220,0,VLOOKUP(Suppliers!$B247,Settings!$H:$Q,10,0))*(1+Inputs!$IU$26)</f>
        <v>0</v>
      </c>
      <c r="CM247" s="237">
        <f ca="1">-OFFSET(CM220,0,VLOOKUP(Suppliers!$B247,Settings!$H:$Q,10,0))*(1+Inputs!$IU$26)</f>
        <v>0</v>
      </c>
    </row>
    <row r="248" spans="2:91" s="95" customFormat="1" hidden="1" x14ac:dyDescent="0.2">
      <c r="B248" s="238">
        <f>Administrative!B32</f>
        <v>0</v>
      </c>
      <c r="C248" s="19" t="str">
        <f>Inputs!$J$16</f>
        <v>EUR</v>
      </c>
      <c r="D248" s="19" t="s">
        <v>19</v>
      </c>
      <c r="E248" s="224">
        <f t="shared" ca="1" si="184"/>
        <v>0</v>
      </c>
      <c r="F248" s="224">
        <f t="shared" ca="1" si="184"/>
        <v>0</v>
      </c>
      <c r="G248" s="224">
        <f t="shared" ca="1" si="184"/>
        <v>0</v>
      </c>
      <c r="H248" s="224">
        <f t="shared" ca="1" si="184"/>
        <v>0</v>
      </c>
      <c r="I248" s="224">
        <f t="shared" ca="1" si="184"/>
        <v>0</v>
      </c>
      <c r="J248" s="224"/>
      <c r="K248" s="224">
        <f t="shared" ca="1" si="185"/>
        <v>0</v>
      </c>
      <c r="L248" s="224">
        <f t="shared" ca="1" si="185"/>
        <v>0</v>
      </c>
      <c r="M248" s="224">
        <f t="shared" ca="1" si="185"/>
        <v>0</v>
      </c>
      <c r="N248" s="224">
        <f t="shared" ca="1" si="185"/>
        <v>0</v>
      </c>
      <c r="O248" s="224">
        <f t="shared" ca="1" si="185"/>
        <v>0</v>
      </c>
      <c r="P248" s="224">
        <f t="shared" ca="1" si="185"/>
        <v>0</v>
      </c>
      <c r="Q248" s="224">
        <f t="shared" ca="1" si="185"/>
        <v>0</v>
      </c>
      <c r="R248" s="224">
        <f t="shared" ca="1" si="185"/>
        <v>0</v>
      </c>
      <c r="S248" s="224">
        <f t="shared" ca="1" si="185"/>
        <v>0</v>
      </c>
      <c r="T248" s="224">
        <f t="shared" ca="1" si="185"/>
        <v>0</v>
      </c>
      <c r="U248" s="224">
        <f t="shared" ca="1" si="186"/>
        <v>0</v>
      </c>
      <c r="V248" s="224">
        <f t="shared" ca="1" si="186"/>
        <v>0</v>
      </c>
      <c r="W248" s="224">
        <f t="shared" ca="1" si="186"/>
        <v>0</v>
      </c>
      <c r="X248" s="224">
        <f t="shared" ca="1" si="186"/>
        <v>0</v>
      </c>
      <c r="Y248" s="224">
        <f t="shared" ca="1" si="186"/>
        <v>0</v>
      </c>
      <c r="Z248" s="224">
        <f t="shared" ca="1" si="186"/>
        <v>0</v>
      </c>
      <c r="AA248" s="224">
        <f t="shared" ca="1" si="186"/>
        <v>0</v>
      </c>
      <c r="AB248" s="224">
        <f t="shared" ca="1" si="186"/>
        <v>0</v>
      </c>
      <c r="AC248" s="224">
        <f t="shared" ca="1" si="186"/>
        <v>0</v>
      </c>
      <c r="AD248" s="224">
        <f t="shared" ca="1" si="186"/>
        <v>0</v>
      </c>
      <c r="AE248" s="224"/>
      <c r="AF248" s="237">
        <f ca="1">-OFFSET(AF221,0,VLOOKUP(Suppliers!$B248,Settings!$H:$Q,10,0))*(1+Inputs!$IU$26)</f>
        <v>0</v>
      </c>
      <c r="AG248" s="237">
        <f ca="1">-OFFSET(AG221,0,VLOOKUP(Suppliers!$B248,Settings!$H:$Q,10,0))*(1+Inputs!$IU$26)</f>
        <v>0</v>
      </c>
      <c r="AH248" s="237">
        <f ca="1">-OFFSET(AH221,0,VLOOKUP(Suppliers!$B248,Settings!$H:$Q,10,0))*(1+Inputs!$IU$26)</f>
        <v>0</v>
      </c>
      <c r="AI248" s="237">
        <f ca="1">-OFFSET(AI221,0,VLOOKUP(Suppliers!$B248,Settings!$H:$Q,10,0))*(1+Inputs!$IU$26)</f>
        <v>0</v>
      </c>
      <c r="AJ248" s="237">
        <f ca="1">-OFFSET(AJ221,0,VLOOKUP(Suppliers!$B248,Settings!$H:$Q,10,0))*(1+Inputs!$IU$26)</f>
        <v>0</v>
      </c>
      <c r="AK248" s="237">
        <f ca="1">-OFFSET(AK221,0,VLOOKUP(Suppliers!$B248,Settings!$H:$Q,10,0))*(1+Inputs!$IU$26)</f>
        <v>0</v>
      </c>
      <c r="AL248" s="237">
        <f ca="1">-OFFSET(AL221,0,VLOOKUP(Suppliers!$B248,Settings!$H:$Q,10,0))*(1+Inputs!$IU$26)</f>
        <v>0</v>
      </c>
      <c r="AM248" s="237">
        <f ca="1">-OFFSET(AM221,0,VLOOKUP(Suppliers!$B248,Settings!$H:$Q,10,0))*(1+Inputs!$IU$26)</f>
        <v>0</v>
      </c>
      <c r="AN248" s="237">
        <f ca="1">-OFFSET(AN221,0,VLOOKUP(Suppliers!$B248,Settings!$H:$Q,10,0))*(1+Inputs!$IU$26)</f>
        <v>0</v>
      </c>
      <c r="AO248" s="237">
        <f ca="1">-OFFSET(AO221,0,VLOOKUP(Suppliers!$B248,Settings!$H:$Q,10,0))*(1+Inputs!$IU$26)</f>
        <v>0</v>
      </c>
      <c r="AP248" s="237">
        <f ca="1">-OFFSET(AP221,0,VLOOKUP(Suppliers!$B248,Settings!$H:$Q,10,0))*(1+Inputs!$IU$26)</f>
        <v>0</v>
      </c>
      <c r="AQ248" s="237">
        <f ca="1">-OFFSET(AQ221,0,VLOOKUP(Suppliers!$B248,Settings!$H:$Q,10,0))*(1+Inputs!$IU$26)</f>
        <v>0</v>
      </c>
      <c r="AR248" s="237">
        <f ca="1">-OFFSET(AR221,0,VLOOKUP(Suppliers!$B248,Settings!$H:$Q,10,0))*(1+Inputs!$IU$26)</f>
        <v>0</v>
      </c>
      <c r="AS248" s="237">
        <f ca="1">-OFFSET(AS221,0,VLOOKUP(Suppliers!$B248,Settings!$H:$Q,10,0))*(1+Inputs!$IU$26)</f>
        <v>0</v>
      </c>
      <c r="AT248" s="237">
        <f ca="1">-OFFSET(AT221,0,VLOOKUP(Suppliers!$B248,Settings!$H:$Q,10,0))*(1+Inputs!$IU$26)</f>
        <v>0</v>
      </c>
      <c r="AU248" s="237">
        <f ca="1">-OFFSET(AU221,0,VLOOKUP(Suppliers!$B248,Settings!$H:$Q,10,0))*(1+Inputs!$IU$26)</f>
        <v>0</v>
      </c>
      <c r="AV248" s="237">
        <f ca="1">-OFFSET(AV221,0,VLOOKUP(Suppliers!$B248,Settings!$H:$Q,10,0))*(1+Inputs!$IU$26)</f>
        <v>0</v>
      </c>
      <c r="AW248" s="237">
        <f ca="1">-OFFSET(AW221,0,VLOOKUP(Suppliers!$B248,Settings!$H:$Q,10,0))*(1+Inputs!$IU$26)</f>
        <v>0</v>
      </c>
      <c r="AX248" s="237">
        <f ca="1">-OFFSET(AX221,0,VLOOKUP(Suppliers!$B248,Settings!$H:$Q,10,0))*(1+Inputs!$IU$26)</f>
        <v>0</v>
      </c>
      <c r="AY248" s="237">
        <f ca="1">-OFFSET(AY221,0,VLOOKUP(Suppliers!$B248,Settings!$H:$Q,10,0))*(1+Inputs!$IU$26)</f>
        <v>0</v>
      </c>
      <c r="AZ248" s="237">
        <f ca="1">-OFFSET(AZ221,0,VLOOKUP(Suppliers!$B248,Settings!$H:$Q,10,0))*(1+Inputs!$IU$26)</f>
        <v>0</v>
      </c>
      <c r="BA248" s="237">
        <f ca="1">-OFFSET(BA221,0,VLOOKUP(Suppliers!$B248,Settings!$H:$Q,10,0))*(1+Inputs!$IU$26)</f>
        <v>0</v>
      </c>
      <c r="BB248" s="237">
        <f ca="1">-OFFSET(BB221,0,VLOOKUP(Suppliers!$B248,Settings!$H:$Q,10,0))*(1+Inputs!$IU$26)</f>
        <v>0</v>
      </c>
      <c r="BC248" s="237">
        <f ca="1">-OFFSET(BC221,0,VLOOKUP(Suppliers!$B248,Settings!$H:$Q,10,0))*(1+Inputs!$IU$26)</f>
        <v>0</v>
      </c>
      <c r="BD248" s="237">
        <f ca="1">-OFFSET(BD221,0,VLOOKUP(Suppliers!$B248,Settings!$H:$Q,10,0))*(1+Inputs!$IU$26)</f>
        <v>0</v>
      </c>
      <c r="BE248" s="237">
        <f ca="1">-OFFSET(BE221,0,VLOOKUP(Suppliers!$B248,Settings!$H:$Q,10,0))*(1+Inputs!$IU$26)</f>
        <v>0</v>
      </c>
      <c r="BF248" s="237">
        <f ca="1">-OFFSET(BF221,0,VLOOKUP(Suppliers!$B248,Settings!$H:$Q,10,0))*(1+Inputs!$IU$26)</f>
        <v>0</v>
      </c>
      <c r="BG248" s="237">
        <f ca="1">-OFFSET(BG221,0,VLOOKUP(Suppliers!$B248,Settings!$H:$Q,10,0))*(1+Inputs!$IU$26)</f>
        <v>0</v>
      </c>
      <c r="BH248" s="237">
        <f ca="1">-OFFSET(BH221,0,VLOOKUP(Suppliers!$B248,Settings!$H:$Q,10,0))*(1+Inputs!$IU$26)</f>
        <v>0</v>
      </c>
      <c r="BI248" s="237">
        <f ca="1">-OFFSET(BI221,0,VLOOKUP(Suppliers!$B248,Settings!$H:$Q,10,0))*(1+Inputs!$IU$26)</f>
        <v>0</v>
      </c>
      <c r="BJ248" s="237">
        <f ca="1">-OFFSET(BJ221,0,VLOOKUP(Suppliers!$B248,Settings!$H:$Q,10,0))*(1+Inputs!$IU$26)</f>
        <v>0</v>
      </c>
      <c r="BK248" s="237">
        <f ca="1">-OFFSET(BK221,0,VLOOKUP(Suppliers!$B248,Settings!$H:$Q,10,0))*(1+Inputs!$IU$26)</f>
        <v>0</v>
      </c>
      <c r="BL248" s="237">
        <f ca="1">-OFFSET(BL221,0,VLOOKUP(Suppliers!$B248,Settings!$H:$Q,10,0))*(1+Inputs!$IU$26)</f>
        <v>0</v>
      </c>
      <c r="BM248" s="237">
        <f ca="1">-OFFSET(BM221,0,VLOOKUP(Suppliers!$B248,Settings!$H:$Q,10,0))*(1+Inputs!$IU$26)</f>
        <v>0</v>
      </c>
      <c r="BN248" s="237">
        <f ca="1">-OFFSET(BN221,0,VLOOKUP(Suppliers!$B248,Settings!$H:$Q,10,0))*(1+Inputs!$IU$26)</f>
        <v>0</v>
      </c>
      <c r="BO248" s="237">
        <f ca="1">-OFFSET(BO221,0,VLOOKUP(Suppliers!$B248,Settings!$H:$Q,10,0))*(1+Inputs!$IU$26)</f>
        <v>0</v>
      </c>
      <c r="BP248" s="237">
        <f ca="1">-OFFSET(BP221,0,VLOOKUP(Suppliers!$B248,Settings!$H:$Q,10,0))*(1+Inputs!$IU$26)</f>
        <v>0</v>
      </c>
      <c r="BQ248" s="237">
        <f ca="1">-OFFSET(BQ221,0,VLOOKUP(Suppliers!$B248,Settings!$H:$Q,10,0))*(1+Inputs!$IU$26)</f>
        <v>0</v>
      </c>
      <c r="BR248" s="237">
        <f ca="1">-OFFSET(BR221,0,VLOOKUP(Suppliers!$B248,Settings!$H:$Q,10,0))*(1+Inputs!$IU$26)</f>
        <v>0</v>
      </c>
      <c r="BS248" s="237">
        <f ca="1">-OFFSET(BS221,0,VLOOKUP(Suppliers!$B248,Settings!$H:$Q,10,0))*(1+Inputs!$IU$26)</f>
        <v>0</v>
      </c>
      <c r="BT248" s="237">
        <f ca="1">-OFFSET(BT221,0,VLOOKUP(Suppliers!$B248,Settings!$H:$Q,10,0))*(1+Inputs!$IU$26)</f>
        <v>0</v>
      </c>
      <c r="BU248" s="237">
        <f ca="1">-OFFSET(BU221,0,VLOOKUP(Suppliers!$B248,Settings!$H:$Q,10,0))*(1+Inputs!$IU$26)</f>
        <v>0</v>
      </c>
      <c r="BV248" s="237">
        <f ca="1">-OFFSET(BV221,0,VLOOKUP(Suppliers!$B248,Settings!$H:$Q,10,0))*(1+Inputs!$IU$26)</f>
        <v>0</v>
      </c>
      <c r="BW248" s="237">
        <f ca="1">-OFFSET(BW221,0,VLOOKUP(Suppliers!$B248,Settings!$H:$Q,10,0))*(1+Inputs!$IU$26)</f>
        <v>0</v>
      </c>
      <c r="BX248" s="237">
        <f ca="1">-OFFSET(BX221,0,VLOOKUP(Suppliers!$B248,Settings!$H:$Q,10,0))*(1+Inputs!$IU$26)</f>
        <v>0</v>
      </c>
      <c r="BY248" s="237">
        <f ca="1">-OFFSET(BY221,0,VLOOKUP(Suppliers!$B248,Settings!$H:$Q,10,0))*(1+Inputs!$IU$26)</f>
        <v>0</v>
      </c>
      <c r="BZ248" s="237">
        <f ca="1">-OFFSET(BZ221,0,VLOOKUP(Suppliers!$B248,Settings!$H:$Q,10,0))*(1+Inputs!$IU$26)</f>
        <v>0</v>
      </c>
      <c r="CA248" s="237">
        <f ca="1">-OFFSET(CA221,0,VLOOKUP(Suppliers!$B248,Settings!$H:$Q,10,0))*(1+Inputs!$IU$26)</f>
        <v>0</v>
      </c>
      <c r="CB248" s="237">
        <f ca="1">-OFFSET(CB221,0,VLOOKUP(Suppliers!$B248,Settings!$H:$Q,10,0))*(1+Inputs!$IU$26)</f>
        <v>0</v>
      </c>
      <c r="CC248" s="237">
        <f ca="1">-OFFSET(CC221,0,VLOOKUP(Suppliers!$B248,Settings!$H:$Q,10,0))*(1+Inputs!$IU$26)</f>
        <v>0</v>
      </c>
      <c r="CD248" s="237">
        <f ca="1">-OFFSET(CD221,0,VLOOKUP(Suppliers!$B248,Settings!$H:$Q,10,0))*(1+Inputs!$IU$26)</f>
        <v>0</v>
      </c>
      <c r="CE248" s="237">
        <f ca="1">-OFFSET(CE221,0,VLOOKUP(Suppliers!$B248,Settings!$H:$Q,10,0))*(1+Inputs!$IU$26)</f>
        <v>0</v>
      </c>
      <c r="CF248" s="237">
        <f ca="1">-OFFSET(CF221,0,VLOOKUP(Suppliers!$B248,Settings!$H:$Q,10,0))*(1+Inputs!$IU$26)</f>
        <v>0</v>
      </c>
      <c r="CG248" s="237">
        <f ca="1">-OFFSET(CG221,0,VLOOKUP(Suppliers!$B248,Settings!$H:$Q,10,0))*(1+Inputs!$IU$26)</f>
        <v>0</v>
      </c>
      <c r="CH248" s="237">
        <f ca="1">-OFFSET(CH221,0,VLOOKUP(Suppliers!$B248,Settings!$H:$Q,10,0))*(1+Inputs!$IU$26)</f>
        <v>0</v>
      </c>
      <c r="CI248" s="237">
        <f ca="1">-OFFSET(CI221,0,VLOOKUP(Suppliers!$B248,Settings!$H:$Q,10,0))*(1+Inputs!$IU$26)</f>
        <v>0</v>
      </c>
      <c r="CJ248" s="237">
        <f ca="1">-OFFSET(CJ221,0,VLOOKUP(Suppliers!$B248,Settings!$H:$Q,10,0))*(1+Inputs!$IU$26)</f>
        <v>0</v>
      </c>
      <c r="CK248" s="237">
        <f ca="1">-OFFSET(CK221,0,VLOOKUP(Suppliers!$B248,Settings!$H:$Q,10,0))*(1+Inputs!$IU$26)</f>
        <v>0</v>
      </c>
      <c r="CL248" s="237">
        <f ca="1">-OFFSET(CL221,0,VLOOKUP(Suppliers!$B248,Settings!$H:$Q,10,0))*(1+Inputs!$IU$26)</f>
        <v>0</v>
      </c>
      <c r="CM248" s="237">
        <f ca="1">-OFFSET(CM221,0,VLOOKUP(Suppliers!$B248,Settings!$H:$Q,10,0))*(1+Inputs!$IU$26)</f>
        <v>0</v>
      </c>
    </row>
    <row r="249" spans="2:91" s="95" customFormat="1" hidden="1" x14ac:dyDescent="0.2">
      <c r="B249" s="238">
        <f>Administrative!B33</f>
        <v>0</v>
      </c>
      <c r="C249" s="19" t="str">
        <f>Inputs!$J$16</f>
        <v>EUR</v>
      </c>
      <c r="D249" s="19" t="s">
        <v>19</v>
      </c>
      <c r="E249" s="224">
        <f t="shared" ca="1" si="184"/>
        <v>0</v>
      </c>
      <c r="F249" s="224">
        <f t="shared" ca="1" si="184"/>
        <v>0</v>
      </c>
      <c r="G249" s="224">
        <f t="shared" ca="1" si="184"/>
        <v>0</v>
      </c>
      <c r="H249" s="224">
        <f t="shared" ca="1" si="184"/>
        <v>0</v>
      </c>
      <c r="I249" s="224">
        <f t="shared" ca="1" si="184"/>
        <v>0</v>
      </c>
      <c r="J249" s="224"/>
      <c r="K249" s="224">
        <f t="shared" ca="1" si="185"/>
        <v>0</v>
      </c>
      <c r="L249" s="224">
        <f t="shared" ca="1" si="185"/>
        <v>0</v>
      </c>
      <c r="M249" s="224">
        <f t="shared" ca="1" si="185"/>
        <v>0</v>
      </c>
      <c r="N249" s="224">
        <f t="shared" ca="1" si="185"/>
        <v>0</v>
      </c>
      <c r="O249" s="224">
        <f t="shared" ca="1" si="185"/>
        <v>0</v>
      </c>
      <c r="P249" s="224">
        <f t="shared" ca="1" si="185"/>
        <v>0</v>
      </c>
      <c r="Q249" s="224">
        <f t="shared" ca="1" si="185"/>
        <v>0</v>
      </c>
      <c r="R249" s="224">
        <f t="shared" ca="1" si="185"/>
        <v>0</v>
      </c>
      <c r="S249" s="224">
        <f t="shared" ca="1" si="185"/>
        <v>0</v>
      </c>
      <c r="T249" s="224">
        <f t="shared" ca="1" si="185"/>
        <v>0</v>
      </c>
      <c r="U249" s="224">
        <f t="shared" ca="1" si="186"/>
        <v>0</v>
      </c>
      <c r="V249" s="224">
        <f t="shared" ca="1" si="186"/>
        <v>0</v>
      </c>
      <c r="W249" s="224">
        <f t="shared" ca="1" si="186"/>
        <v>0</v>
      </c>
      <c r="X249" s="224">
        <f t="shared" ca="1" si="186"/>
        <v>0</v>
      </c>
      <c r="Y249" s="224">
        <f t="shared" ca="1" si="186"/>
        <v>0</v>
      </c>
      <c r="Z249" s="224">
        <f t="shared" ca="1" si="186"/>
        <v>0</v>
      </c>
      <c r="AA249" s="224">
        <f t="shared" ca="1" si="186"/>
        <v>0</v>
      </c>
      <c r="AB249" s="224">
        <f t="shared" ca="1" si="186"/>
        <v>0</v>
      </c>
      <c r="AC249" s="224">
        <f t="shared" ca="1" si="186"/>
        <v>0</v>
      </c>
      <c r="AD249" s="224">
        <f t="shared" ca="1" si="186"/>
        <v>0</v>
      </c>
      <c r="AE249" s="224"/>
      <c r="AF249" s="237">
        <f ca="1">-OFFSET(AF222,0,VLOOKUP(Suppliers!$B249,Settings!$H:$Q,10,0))*(1+Inputs!$IU$26)</f>
        <v>0</v>
      </c>
      <c r="AG249" s="237">
        <f ca="1">-OFFSET(AG222,0,VLOOKUP(Suppliers!$B249,Settings!$H:$Q,10,0))*(1+Inputs!$IU$26)</f>
        <v>0</v>
      </c>
      <c r="AH249" s="237">
        <f ca="1">-OFFSET(AH222,0,VLOOKUP(Suppliers!$B249,Settings!$H:$Q,10,0))*(1+Inputs!$IU$26)</f>
        <v>0</v>
      </c>
      <c r="AI249" s="237">
        <f ca="1">-OFFSET(AI222,0,VLOOKUP(Suppliers!$B249,Settings!$H:$Q,10,0))*(1+Inputs!$IU$26)</f>
        <v>0</v>
      </c>
      <c r="AJ249" s="237">
        <f ca="1">-OFFSET(AJ222,0,VLOOKUP(Suppliers!$B249,Settings!$H:$Q,10,0))*(1+Inputs!$IU$26)</f>
        <v>0</v>
      </c>
      <c r="AK249" s="237">
        <f ca="1">-OFFSET(AK222,0,VLOOKUP(Suppliers!$B249,Settings!$H:$Q,10,0))*(1+Inputs!$IU$26)</f>
        <v>0</v>
      </c>
      <c r="AL249" s="237">
        <f ca="1">-OFFSET(AL222,0,VLOOKUP(Suppliers!$B249,Settings!$H:$Q,10,0))*(1+Inputs!$IU$26)</f>
        <v>0</v>
      </c>
      <c r="AM249" s="237">
        <f ca="1">-OFFSET(AM222,0,VLOOKUP(Suppliers!$B249,Settings!$H:$Q,10,0))*(1+Inputs!$IU$26)</f>
        <v>0</v>
      </c>
      <c r="AN249" s="237">
        <f ca="1">-OFFSET(AN222,0,VLOOKUP(Suppliers!$B249,Settings!$H:$Q,10,0))*(1+Inputs!$IU$26)</f>
        <v>0</v>
      </c>
      <c r="AO249" s="237">
        <f ca="1">-OFFSET(AO222,0,VLOOKUP(Suppliers!$B249,Settings!$H:$Q,10,0))*(1+Inputs!$IU$26)</f>
        <v>0</v>
      </c>
      <c r="AP249" s="237">
        <f ca="1">-OFFSET(AP222,0,VLOOKUP(Suppliers!$B249,Settings!$H:$Q,10,0))*(1+Inputs!$IU$26)</f>
        <v>0</v>
      </c>
      <c r="AQ249" s="237">
        <f ca="1">-OFFSET(AQ222,0,VLOOKUP(Suppliers!$B249,Settings!$H:$Q,10,0))*(1+Inputs!$IU$26)</f>
        <v>0</v>
      </c>
      <c r="AR249" s="237">
        <f ca="1">-OFFSET(AR222,0,VLOOKUP(Suppliers!$B249,Settings!$H:$Q,10,0))*(1+Inputs!$IU$26)</f>
        <v>0</v>
      </c>
      <c r="AS249" s="237">
        <f ca="1">-OFFSET(AS222,0,VLOOKUP(Suppliers!$B249,Settings!$H:$Q,10,0))*(1+Inputs!$IU$26)</f>
        <v>0</v>
      </c>
      <c r="AT249" s="237">
        <f ca="1">-OFFSET(AT222,0,VLOOKUP(Suppliers!$B249,Settings!$H:$Q,10,0))*(1+Inputs!$IU$26)</f>
        <v>0</v>
      </c>
      <c r="AU249" s="237">
        <f ca="1">-OFFSET(AU222,0,VLOOKUP(Suppliers!$B249,Settings!$H:$Q,10,0))*(1+Inputs!$IU$26)</f>
        <v>0</v>
      </c>
      <c r="AV249" s="237">
        <f ca="1">-OFFSET(AV222,0,VLOOKUP(Suppliers!$B249,Settings!$H:$Q,10,0))*(1+Inputs!$IU$26)</f>
        <v>0</v>
      </c>
      <c r="AW249" s="237">
        <f ca="1">-OFFSET(AW222,0,VLOOKUP(Suppliers!$B249,Settings!$H:$Q,10,0))*(1+Inputs!$IU$26)</f>
        <v>0</v>
      </c>
      <c r="AX249" s="237">
        <f ca="1">-OFFSET(AX222,0,VLOOKUP(Suppliers!$B249,Settings!$H:$Q,10,0))*(1+Inputs!$IU$26)</f>
        <v>0</v>
      </c>
      <c r="AY249" s="237">
        <f ca="1">-OFFSET(AY222,0,VLOOKUP(Suppliers!$B249,Settings!$H:$Q,10,0))*(1+Inputs!$IU$26)</f>
        <v>0</v>
      </c>
      <c r="AZ249" s="237">
        <f ca="1">-OFFSET(AZ222,0,VLOOKUP(Suppliers!$B249,Settings!$H:$Q,10,0))*(1+Inputs!$IU$26)</f>
        <v>0</v>
      </c>
      <c r="BA249" s="237">
        <f ca="1">-OFFSET(BA222,0,VLOOKUP(Suppliers!$B249,Settings!$H:$Q,10,0))*(1+Inputs!$IU$26)</f>
        <v>0</v>
      </c>
      <c r="BB249" s="237">
        <f ca="1">-OFFSET(BB222,0,VLOOKUP(Suppliers!$B249,Settings!$H:$Q,10,0))*(1+Inputs!$IU$26)</f>
        <v>0</v>
      </c>
      <c r="BC249" s="237">
        <f ca="1">-OFFSET(BC222,0,VLOOKUP(Suppliers!$B249,Settings!$H:$Q,10,0))*(1+Inputs!$IU$26)</f>
        <v>0</v>
      </c>
      <c r="BD249" s="237">
        <f ca="1">-OFFSET(BD222,0,VLOOKUP(Suppliers!$B249,Settings!$H:$Q,10,0))*(1+Inputs!$IU$26)</f>
        <v>0</v>
      </c>
      <c r="BE249" s="237">
        <f ca="1">-OFFSET(BE222,0,VLOOKUP(Suppliers!$B249,Settings!$H:$Q,10,0))*(1+Inputs!$IU$26)</f>
        <v>0</v>
      </c>
      <c r="BF249" s="237">
        <f ca="1">-OFFSET(BF222,0,VLOOKUP(Suppliers!$B249,Settings!$H:$Q,10,0))*(1+Inputs!$IU$26)</f>
        <v>0</v>
      </c>
      <c r="BG249" s="237">
        <f ca="1">-OFFSET(BG222,0,VLOOKUP(Suppliers!$B249,Settings!$H:$Q,10,0))*(1+Inputs!$IU$26)</f>
        <v>0</v>
      </c>
      <c r="BH249" s="237">
        <f ca="1">-OFFSET(BH222,0,VLOOKUP(Suppliers!$B249,Settings!$H:$Q,10,0))*(1+Inputs!$IU$26)</f>
        <v>0</v>
      </c>
      <c r="BI249" s="237">
        <f ca="1">-OFFSET(BI222,0,VLOOKUP(Suppliers!$B249,Settings!$H:$Q,10,0))*(1+Inputs!$IU$26)</f>
        <v>0</v>
      </c>
      <c r="BJ249" s="237">
        <f ca="1">-OFFSET(BJ222,0,VLOOKUP(Suppliers!$B249,Settings!$H:$Q,10,0))*(1+Inputs!$IU$26)</f>
        <v>0</v>
      </c>
      <c r="BK249" s="237">
        <f ca="1">-OFFSET(BK222,0,VLOOKUP(Suppliers!$B249,Settings!$H:$Q,10,0))*(1+Inputs!$IU$26)</f>
        <v>0</v>
      </c>
      <c r="BL249" s="237">
        <f ca="1">-OFFSET(BL222,0,VLOOKUP(Suppliers!$B249,Settings!$H:$Q,10,0))*(1+Inputs!$IU$26)</f>
        <v>0</v>
      </c>
      <c r="BM249" s="237">
        <f ca="1">-OFFSET(BM222,0,VLOOKUP(Suppliers!$B249,Settings!$H:$Q,10,0))*(1+Inputs!$IU$26)</f>
        <v>0</v>
      </c>
      <c r="BN249" s="237">
        <f ca="1">-OFFSET(BN222,0,VLOOKUP(Suppliers!$B249,Settings!$H:$Q,10,0))*(1+Inputs!$IU$26)</f>
        <v>0</v>
      </c>
      <c r="BO249" s="237">
        <f ca="1">-OFFSET(BO222,0,VLOOKUP(Suppliers!$B249,Settings!$H:$Q,10,0))*(1+Inputs!$IU$26)</f>
        <v>0</v>
      </c>
      <c r="BP249" s="237">
        <f ca="1">-OFFSET(BP222,0,VLOOKUP(Suppliers!$B249,Settings!$H:$Q,10,0))*(1+Inputs!$IU$26)</f>
        <v>0</v>
      </c>
      <c r="BQ249" s="237">
        <f ca="1">-OFFSET(BQ222,0,VLOOKUP(Suppliers!$B249,Settings!$H:$Q,10,0))*(1+Inputs!$IU$26)</f>
        <v>0</v>
      </c>
      <c r="BR249" s="237">
        <f ca="1">-OFFSET(BR222,0,VLOOKUP(Suppliers!$B249,Settings!$H:$Q,10,0))*(1+Inputs!$IU$26)</f>
        <v>0</v>
      </c>
      <c r="BS249" s="237">
        <f ca="1">-OFFSET(BS222,0,VLOOKUP(Suppliers!$B249,Settings!$H:$Q,10,0))*(1+Inputs!$IU$26)</f>
        <v>0</v>
      </c>
      <c r="BT249" s="237">
        <f ca="1">-OFFSET(BT222,0,VLOOKUP(Suppliers!$B249,Settings!$H:$Q,10,0))*(1+Inputs!$IU$26)</f>
        <v>0</v>
      </c>
      <c r="BU249" s="237">
        <f ca="1">-OFFSET(BU222,0,VLOOKUP(Suppliers!$B249,Settings!$H:$Q,10,0))*(1+Inputs!$IU$26)</f>
        <v>0</v>
      </c>
      <c r="BV249" s="237">
        <f ca="1">-OFFSET(BV222,0,VLOOKUP(Suppliers!$B249,Settings!$H:$Q,10,0))*(1+Inputs!$IU$26)</f>
        <v>0</v>
      </c>
      <c r="BW249" s="237">
        <f ca="1">-OFFSET(BW222,0,VLOOKUP(Suppliers!$B249,Settings!$H:$Q,10,0))*(1+Inputs!$IU$26)</f>
        <v>0</v>
      </c>
      <c r="BX249" s="237">
        <f ca="1">-OFFSET(BX222,0,VLOOKUP(Suppliers!$B249,Settings!$H:$Q,10,0))*(1+Inputs!$IU$26)</f>
        <v>0</v>
      </c>
      <c r="BY249" s="237">
        <f ca="1">-OFFSET(BY222,0,VLOOKUP(Suppliers!$B249,Settings!$H:$Q,10,0))*(1+Inputs!$IU$26)</f>
        <v>0</v>
      </c>
      <c r="BZ249" s="237">
        <f ca="1">-OFFSET(BZ222,0,VLOOKUP(Suppliers!$B249,Settings!$H:$Q,10,0))*(1+Inputs!$IU$26)</f>
        <v>0</v>
      </c>
      <c r="CA249" s="237">
        <f ca="1">-OFFSET(CA222,0,VLOOKUP(Suppliers!$B249,Settings!$H:$Q,10,0))*(1+Inputs!$IU$26)</f>
        <v>0</v>
      </c>
      <c r="CB249" s="237">
        <f ca="1">-OFFSET(CB222,0,VLOOKUP(Suppliers!$B249,Settings!$H:$Q,10,0))*(1+Inputs!$IU$26)</f>
        <v>0</v>
      </c>
      <c r="CC249" s="237">
        <f ca="1">-OFFSET(CC222,0,VLOOKUP(Suppliers!$B249,Settings!$H:$Q,10,0))*(1+Inputs!$IU$26)</f>
        <v>0</v>
      </c>
      <c r="CD249" s="237">
        <f ca="1">-OFFSET(CD222,0,VLOOKUP(Suppliers!$B249,Settings!$H:$Q,10,0))*(1+Inputs!$IU$26)</f>
        <v>0</v>
      </c>
      <c r="CE249" s="237">
        <f ca="1">-OFFSET(CE222,0,VLOOKUP(Suppliers!$B249,Settings!$H:$Q,10,0))*(1+Inputs!$IU$26)</f>
        <v>0</v>
      </c>
      <c r="CF249" s="237">
        <f ca="1">-OFFSET(CF222,0,VLOOKUP(Suppliers!$B249,Settings!$H:$Q,10,0))*(1+Inputs!$IU$26)</f>
        <v>0</v>
      </c>
      <c r="CG249" s="237">
        <f ca="1">-OFFSET(CG222,0,VLOOKUP(Suppliers!$B249,Settings!$H:$Q,10,0))*(1+Inputs!$IU$26)</f>
        <v>0</v>
      </c>
      <c r="CH249" s="237">
        <f ca="1">-OFFSET(CH222,0,VLOOKUP(Suppliers!$B249,Settings!$H:$Q,10,0))*(1+Inputs!$IU$26)</f>
        <v>0</v>
      </c>
      <c r="CI249" s="237">
        <f ca="1">-OFFSET(CI222,0,VLOOKUP(Suppliers!$B249,Settings!$H:$Q,10,0))*(1+Inputs!$IU$26)</f>
        <v>0</v>
      </c>
      <c r="CJ249" s="237">
        <f ca="1">-OFFSET(CJ222,0,VLOOKUP(Suppliers!$B249,Settings!$H:$Q,10,0))*(1+Inputs!$IU$26)</f>
        <v>0</v>
      </c>
      <c r="CK249" s="237">
        <f ca="1">-OFFSET(CK222,0,VLOOKUP(Suppliers!$B249,Settings!$H:$Q,10,0))*(1+Inputs!$IU$26)</f>
        <v>0</v>
      </c>
      <c r="CL249" s="237">
        <f ca="1">-OFFSET(CL222,0,VLOOKUP(Suppliers!$B249,Settings!$H:$Q,10,0))*(1+Inputs!$IU$26)</f>
        <v>0</v>
      </c>
      <c r="CM249" s="237">
        <f ca="1">-OFFSET(CM222,0,VLOOKUP(Suppliers!$B249,Settings!$H:$Q,10,0))*(1+Inputs!$IU$26)</f>
        <v>0</v>
      </c>
    </row>
    <row r="250" spans="2:91" s="95" customFormat="1" hidden="1" x14ac:dyDescent="0.2">
      <c r="B250" s="238">
        <f>Administrative!B34</f>
        <v>0</v>
      </c>
      <c r="C250" s="19" t="str">
        <f>Inputs!$J$16</f>
        <v>EUR</v>
      </c>
      <c r="D250" s="19" t="s">
        <v>19</v>
      </c>
      <c r="E250" s="224">
        <f t="shared" ca="1" si="184"/>
        <v>0</v>
      </c>
      <c r="F250" s="224">
        <f t="shared" ca="1" si="184"/>
        <v>0</v>
      </c>
      <c r="G250" s="224">
        <f t="shared" ca="1" si="184"/>
        <v>0</v>
      </c>
      <c r="H250" s="224">
        <f t="shared" ca="1" si="184"/>
        <v>0</v>
      </c>
      <c r="I250" s="224">
        <f t="shared" ca="1" si="184"/>
        <v>0</v>
      </c>
      <c r="J250" s="224"/>
      <c r="K250" s="224">
        <f t="shared" ca="1" si="185"/>
        <v>0</v>
      </c>
      <c r="L250" s="224">
        <f t="shared" ca="1" si="185"/>
        <v>0</v>
      </c>
      <c r="M250" s="224">
        <f t="shared" ca="1" si="185"/>
        <v>0</v>
      </c>
      <c r="N250" s="224">
        <f t="shared" ca="1" si="185"/>
        <v>0</v>
      </c>
      <c r="O250" s="224">
        <f t="shared" ca="1" si="185"/>
        <v>0</v>
      </c>
      <c r="P250" s="224">
        <f t="shared" ca="1" si="185"/>
        <v>0</v>
      </c>
      <c r="Q250" s="224">
        <f t="shared" ca="1" si="185"/>
        <v>0</v>
      </c>
      <c r="R250" s="224">
        <f t="shared" ca="1" si="185"/>
        <v>0</v>
      </c>
      <c r="S250" s="224">
        <f t="shared" ca="1" si="185"/>
        <v>0</v>
      </c>
      <c r="T250" s="224">
        <f t="shared" ca="1" si="185"/>
        <v>0</v>
      </c>
      <c r="U250" s="224">
        <f t="shared" ca="1" si="186"/>
        <v>0</v>
      </c>
      <c r="V250" s="224">
        <f t="shared" ca="1" si="186"/>
        <v>0</v>
      </c>
      <c r="W250" s="224">
        <f t="shared" ca="1" si="186"/>
        <v>0</v>
      </c>
      <c r="X250" s="224">
        <f t="shared" ca="1" si="186"/>
        <v>0</v>
      </c>
      <c r="Y250" s="224">
        <f t="shared" ca="1" si="186"/>
        <v>0</v>
      </c>
      <c r="Z250" s="224">
        <f t="shared" ca="1" si="186"/>
        <v>0</v>
      </c>
      <c r="AA250" s="224">
        <f t="shared" ca="1" si="186"/>
        <v>0</v>
      </c>
      <c r="AB250" s="224">
        <f t="shared" ca="1" si="186"/>
        <v>0</v>
      </c>
      <c r="AC250" s="224">
        <f t="shared" ca="1" si="186"/>
        <v>0</v>
      </c>
      <c r="AD250" s="224">
        <f t="shared" ca="1" si="186"/>
        <v>0</v>
      </c>
      <c r="AE250" s="224"/>
      <c r="AF250" s="237">
        <f ca="1">-OFFSET(AF223,0,VLOOKUP(Suppliers!$B250,Settings!$H:$Q,10,0))*(1+Inputs!$IU$26)</f>
        <v>0</v>
      </c>
      <c r="AG250" s="237">
        <f ca="1">-OFFSET(AG223,0,VLOOKUP(Suppliers!$B250,Settings!$H:$Q,10,0))*(1+Inputs!$IU$26)</f>
        <v>0</v>
      </c>
      <c r="AH250" s="237">
        <f ca="1">-OFFSET(AH223,0,VLOOKUP(Suppliers!$B250,Settings!$H:$Q,10,0))*(1+Inputs!$IU$26)</f>
        <v>0</v>
      </c>
      <c r="AI250" s="237">
        <f ca="1">-OFFSET(AI223,0,VLOOKUP(Suppliers!$B250,Settings!$H:$Q,10,0))*(1+Inputs!$IU$26)</f>
        <v>0</v>
      </c>
      <c r="AJ250" s="237">
        <f ca="1">-OFFSET(AJ223,0,VLOOKUP(Suppliers!$B250,Settings!$H:$Q,10,0))*(1+Inputs!$IU$26)</f>
        <v>0</v>
      </c>
      <c r="AK250" s="237">
        <f ca="1">-OFFSET(AK223,0,VLOOKUP(Suppliers!$B250,Settings!$H:$Q,10,0))*(1+Inputs!$IU$26)</f>
        <v>0</v>
      </c>
      <c r="AL250" s="237">
        <f ca="1">-OFFSET(AL223,0,VLOOKUP(Suppliers!$B250,Settings!$H:$Q,10,0))*(1+Inputs!$IU$26)</f>
        <v>0</v>
      </c>
      <c r="AM250" s="237">
        <f ca="1">-OFFSET(AM223,0,VLOOKUP(Suppliers!$B250,Settings!$H:$Q,10,0))*(1+Inputs!$IU$26)</f>
        <v>0</v>
      </c>
      <c r="AN250" s="237">
        <f ca="1">-OFFSET(AN223,0,VLOOKUP(Suppliers!$B250,Settings!$H:$Q,10,0))*(1+Inputs!$IU$26)</f>
        <v>0</v>
      </c>
      <c r="AO250" s="237">
        <f ca="1">-OFFSET(AO223,0,VLOOKUP(Suppliers!$B250,Settings!$H:$Q,10,0))*(1+Inputs!$IU$26)</f>
        <v>0</v>
      </c>
      <c r="AP250" s="237">
        <f ca="1">-OFFSET(AP223,0,VLOOKUP(Suppliers!$B250,Settings!$H:$Q,10,0))*(1+Inputs!$IU$26)</f>
        <v>0</v>
      </c>
      <c r="AQ250" s="237">
        <f ca="1">-OFFSET(AQ223,0,VLOOKUP(Suppliers!$B250,Settings!$H:$Q,10,0))*(1+Inputs!$IU$26)</f>
        <v>0</v>
      </c>
      <c r="AR250" s="237">
        <f ca="1">-OFFSET(AR223,0,VLOOKUP(Suppliers!$B250,Settings!$H:$Q,10,0))*(1+Inputs!$IU$26)</f>
        <v>0</v>
      </c>
      <c r="AS250" s="237">
        <f ca="1">-OFFSET(AS223,0,VLOOKUP(Suppliers!$B250,Settings!$H:$Q,10,0))*(1+Inputs!$IU$26)</f>
        <v>0</v>
      </c>
      <c r="AT250" s="237">
        <f ca="1">-OFFSET(AT223,0,VLOOKUP(Suppliers!$B250,Settings!$H:$Q,10,0))*(1+Inputs!$IU$26)</f>
        <v>0</v>
      </c>
      <c r="AU250" s="237">
        <f ca="1">-OFFSET(AU223,0,VLOOKUP(Suppliers!$B250,Settings!$H:$Q,10,0))*(1+Inputs!$IU$26)</f>
        <v>0</v>
      </c>
      <c r="AV250" s="237">
        <f ca="1">-OFFSET(AV223,0,VLOOKUP(Suppliers!$B250,Settings!$H:$Q,10,0))*(1+Inputs!$IU$26)</f>
        <v>0</v>
      </c>
      <c r="AW250" s="237">
        <f ca="1">-OFFSET(AW223,0,VLOOKUP(Suppliers!$B250,Settings!$H:$Q,10,0))*(1+Inputs!$IU$26)</f>
        <v>0</v>
      </c>
      <c r="AX250" s="237">
        <f ca="1">-OFFSET(AX223,0,VLOOKUP(Suppliers!$B250,Settings!$H:$Q,10,0))*(1+Inputs!$IU$26)</f>
        <v>0</v>
      </c>
      <c r="AY250" s="237">
        <f ca="1">-OFFSET(AY223,0,VLOOKUP(Suppliers!$B250,Settings!$H:$Q,10,0))*(1+Inputs!$IU$26)</f>
        <v>0</v>
      </c>
      <c r="AZ250" s="237">
        <f ca="1">-OFFSET(AZ223,0,VLOOKUP(Suppliers!$B250,Settings!$H:$Q,10,0))*(1+Inputs!$IU$26)</f>
        <v>0</v>
      </c>
      <c r="BA250" s="237">
        <f ca="1">-OFFSET(BA223,0,VLOOKUP(Suppliers!$B250,Settings!$H:$Q,10,0))*(1+Inputs!$IU$26)</f>
        <v>0</v>
      </c>
      <c r="BB250" s="237">
        <f ca="1">-OFFSET(BB223,0,VLOOKUP(Suppliers!$B250,Settings!$H:$Q,10,0))*(1+Inputs!$IU$26)</f>
        <v>0</v>
      </c>
      <c r="BC250" s="237">
        <f ca="1">-OFFSET(BC223,0,VLOOKUP(Suppliers!$B250,Settings!$H:$Q,10,0))*(1+Inputs!$IU$26)</f>
        <v>0</v>
      </c>
      <c r="BD250" s="237">
        <f ca="1">-OFFSET(BD223,0,VLOOKUP(Suppliers!$B250,Settings!$H:$Q,10,0))*(1+Inputs!$IU$26)</f>
        <v>0</v>
      </c>
      <c r="BE250" s="237">
        <f ca="1">-OFFSET(BE223,0,VLOOKUP(Suppliers!$B250,Settings!$H:$Q,10,0))*(1+Inputs!$IU$26)</f>
        <v>0</v>
      </c>
      <c r="BF250" s="237">
        <f ca="1">-OFFSET(BF223,0,VLOOKUP(Suppliers!$B250,Settings!$H:$Q,10,0))*(1+Inputs!$IU$26)</f>
        <v>0</v>
      </c>
      <c r="BG250" s="237">
        <f ca="1">-OFFSET(BG223,0,VLOOKUP(Suppliers!$B250,Settings!$H:$Q,10,0))*(1+Inputs!$IU$26)</f>
        <v>0</v>
      </c>
      <c r="BH250" s="237">
        <f ca="1">-OFFSET(BH223,0,VLOOKUP(Suppliers!$B250,Settings!$H:$Q,10,0))*(1+Inputs!$IU$26)</f>
        <v>0</v>
      </c>
      <c r="BI250" s="237">
        <f ca="1">-OFFSET(BI223,0,VLOOKUP(Suppliers!$B250,Settings!$H:$Q,10,0))*(1+Inputs!$IU$26)</f>
        <v>0</v>
      </c>
      <c r="BJ250" s="237">
        <f ca="1">-OFFSET(BJ223,0,VLOOKUP(Suppliers!$B250,Settings!$H:$Q,10,0))*(1+Inputs!$IU$26)</f>
        <v>0</v>
      </c>
      <c r="BK250" s="237">
        <f ca="1">-OFFSET(BK223,0,VLOOKUP(Suppliers!$B250,Settings!$H:$Q,10,0))*(1+Inputs!$IU$26)</f>
        <v>0</v>
      </c>
      <c r="BL250" s="237">
        <f ca="1">-OFFSET(BL223,0,VLOOKUP(Suppliers!$B250,Settings!$H:$Q,10,0))*(1+Inputs!$IU$26)</f>
        <v>0</v>
      </c>
      <c r="BM250" s="237">
        <f ca="1">-OFFSET(BM223,0,VLOOKUP(Suppliers!$B250,Settings!$H:$Q,10,0))*(1+Inputs!$IU$26)</f>
        <v>0</v>
      </c>
      <c r="BN250" s="237">
        <f ca="1">-OFFSET(BN223,0,VLOOKUP(Suppliers!$B250,Settings!$H:$Q,10,0))*(1+Inputs!$IU$26)</f>
        <v>0</v>
      </c>
      <c r="BO250" s="237">
        <f ca="1">-OFFSET(BO223,0,VLOOKUP(Suppliers!$B250,Settings!$H:$Q,10,0))*(1+Inputs!$IU$26)</f>
        <v>0</v>
      </c>
      <c r="BP250" s="237">
        <f ca="1">-OFFSET(BP223,0,VLOOKUP(Suppliers!$B250,Settings!$H:$Q,10,0))*(1+Inputs!$IU$26)</f>
        <v>0</v>
      </c>
      <c r="BQ250" s="237">
        <f ca="1">-OFFSET(BQ223,0,VLOOKUP(Suppliers!$B250,Settings!$H:$Q,10,0))*(1+Inputs!$IU$26)</f>
        <v>0</v>
      </c>
      <c r="BR250" s="237">
        <f ca="1">-OFFSET(BR223,0,VLOOKUP(Suppliers!$B250,Settings!$H:$Q,10,0))*(1+Inputs!$IU$26)</f>
        <v>0</v>
      </c>
      <c r="BS250" s="237">
        <f ca="1">-OFFSET(BS223,0,VLOOKUP(Suppliers!$B250,Settings!$H:$Q,10,0))*(1+Inputs!$IU$26)</f>
        <v>0</v>
      </c>
      <c r="BT250" s="237">
        <f ca="1">-OFFSET(BT223,0,VLOOKUP(Suppliers!$B250,Settings!$H:$Q,10,0))*(1+Inputs!$IU$26)</f>
        <v>0</v>
      </c>
      <c r="BU250" s="237">
        <f ca="1">-OFFSET(BU223,0,VLOOKUP(Suppliers!$B250,Settings!$H:$Q,10,0))*(1+Inputs!$IU$26)</f>
        <v>0</v>
      </c>
      <c r="BV250" s="237">
        <f ca="1">-OFFSET(BV223,0,VLOOKUP(Suppliers!$B250,Settings!$H:$Q,10,0))*(1+Inputs!$IU$26)</f>
        <v>0</v>
      </c>
      <c r="BW250" s="237">
        <f ca="1">-OFFSET(BW223,0,VLOOKUP(Suppliers!$B250,Settings!$H:$Q,10,0))*(1+Inputs!$IU$26)</f>
        <v>0</v>
      </c>
      <c r="BX250" s="237">
        <f ca="1">-OFFSET(BX223,0,VLOOKUP(Suppliers!$B250,Settings!$H:$Q,10,0))*(1+Inputs!$IU$26)</f>
        <v>0</v>
      </c>
      <c r="BY250" s="237">
        <f ca="1">-OFFSET(BY223,0,VLOOKUP(Suppliers!$B250,Settings!$H:$Q,10,0))*(1+Inputs!$IU$26)</f>
        <v>0</v>
      </c>
      <c r="BZ250" s="237">
        <f ca="1">-OFFSET(BZ223,0,VLOOKUP(Suppliers!$B250,Settings!$H:$Q,10,0))*(1+Inputs!$IU$26)</f>
        <v>0</v>
      </c>
      <c r="CA250" s="237">
        <f ca="1">-OFFSET(CA223,0,VLOOKUP(Suppliers!$B250,Settings!$H:$Q,10,0))*(1+Inputs!$IU$26)</f>
        <v>0</v>
      </c>
      <c r="CB250" s="237">
        <f ca="1">-OFFSET(CB223,0,VLOOKUP(Suppliers!$B250,Settings!$H:$Q,10,0))*(1+Inputs!$IU$26)</f>
        <v>0</v>
      </c>
      <c r="CC250" s="237">
        <f ca="1">-OFFSET(CC223,0,VLOOKUP(Suppliers!$B250,Settings!$H:$Q,10,0))*(1+Inputs!$IU$26)</f>
        <v>0</v>
      </c>
      <c r="CD250" s="237">
        <f ca="1">-OFFSET(CD223,0,VLOOKUP(Suppliers!$B250,Settings!$H:$Q,10,0))*(1+Inputs!$IU$26)</f>
        <v>0</v>
      </c>
      <c r="CE250" s="237">
        <f ca="1">-OFFSET(CE223,0,VLOOKUP(Suppliers!$B250,Settings!$H:$Q,10,0))*(1+Inputs!$IU$26)</f>
        <v>0</v>
      </c>
      <c r="CF250" s="237">
        <f ca="1">-OFFSET(CF223,0,VLOOKUP(Suppliers!$B250,Settings!$H:$Q,10,0))*(1+Inputs!$IU$26)</f>
        <v>0</v>
      </c>
      <c r="CG250" s="237">
        <f ca="1">-OFFSET(CG223,0,VLOOKUP(Suppliers!$B250,Settings!$H:$Q,10,0))*(1+Inputs!$IU$26)</f>
        <v>0</v>
      </c>
      <c r="CH250" s="237">
        <f ca="1">-OFFSET(CH223,0,VLOOKUP(Suppliers!$B250,Settings!$H:$Q,10,0))*(1+Inputs!$IU$26)</f>
        <v>0</v>
      </c>
      <c r="CI250" s="237">
        <f ca="1">-OFFSET(CI223,0,VLOOKUP(Suppliers!$B250,Settings!$H:$Q,10,0))*(1+Inputs!$IU$26)</f>
        <v>0</v>
      </c>
      <c r="CJ250" s="237">
        <f ca="1">-OFFSET(CJ223,0,VLOOKUP(Suppliers!$B250,Settings!$H:$Q,10,0))*(1+Inputs!$IU$26)</f>
        <v>0</v>
      </c>
      <c r="CK250" s="237">
        <f ca="1">-OFFSET(CK223,0,VLOOKUP(Suppliers!$B250,Settings!$H:$Q,10,0))*(1+Inputs!$IU$26)</f>
        <v>0</v>
      </c>
      <c r="CL250" s="237">
        <f ca="1">-OFFSET(CL223,0,VLOOKUP(Suppliers!$B250,Settings!$H:$Q,10,0))*(1+Inputs!$IU$26)</f>
        <v>0</v>
      </c>
      <c r="CM250" s="237">
        <f ca="1">-OFFSET(CM223,0,VLOOKUP(Suppliers!$B250,Settings!$H:$Q,10,0))*(1+Inputs!$IU$26)</f>
        <v>0</v>
      </c>
    </row>
    <row r="251" spans="2:91" s="95" customFormat="1" hidden="1" x14ac:dyDescent="0.2">
      <c r="B251" s="238">
        <f>Administrative!B35</f>
        <v>0</v>
      </c>
      <c r="C251" s="19" t="str">
        <f>Inputs!$J$16</f>
        <v>EUR</v>
      </c>
      <c r="D251" s="19" t="s">
        <v>19</v>
      </c>
      <c r="E251" s="224">
        <f t="shared" ca="1" si="184"/>
        <v>0</v>
      </c>
      <c r="F251" s="224">
        <f t="shared" ca="1" si="184"/>
        <v>0</v>
      </c>
      <c r="G251" s="224">
        <f t="shared" ca="1" si="184"/>
        <v>0</v>
      </c>
      <c r="H251" s="224">
        <f t="shared" ca="1" si="184"/>
        <v>0</v>
      </c>
      <c r="I251" s="224">
        <f t="shared" ca="1" si="184"/>
        <v>0</v>
      </c>
      <c r="J251" s="224"/>
      <c r="K251" s="224">
        <f t="shared" ca="1" si="185"/>
        <v>0</v>
      </c>
      <c r="L251" s="224">
        <f t="shared" ca="1" si="185"/>
        <v>0</v>
      </c>
      <c r="M251" s="224">
        <f t="shared" ca="1" si="185"/>
        <v>0</v>
      </c>
      <c r="N251" s="224">
        <f t="shared" ca="1" si="185"/>
        <v>0</v>
      </c>
      <c r="O251" s="224">
        <f t="shared" ca="1" si="185"/>
        <v>0</v>
      </c>
      <c r="P251" s="224">
        <f t="shared" ca="1" si="185"/>
        <v>0</v>
      </c>
      <c r="Q251" s="224">
        <f t="shared" ca="1" si="185"/>
        <v>0</v>
      </c>
      <c r="R251" s="224">
        <f t="shared" ca="1" si="185"/>
        <v>0</v>
      </c>
      <c r="S251" s="224">
        <f t="shared" ca="1" si="185"/>
        <v>0</v>
      </c>
      <c r="T251" s="224">
        <f t="shared" ca="1" si="185"/>
        <v>0</v>
      </c>
      <c r="U251" s="224">
        <f t="shared" ca="1" si="186"/>
        <v>0</v>
      </c>
      <c r="V251" s="224">
        <f t="shared" ca="1" si="186"/>
        <v>0</v>
      </c>
      <c r="W251" s="224">
        <f t="shared" ca="1" si="186"/>
        <v>0</v>
      </c>
      <c r="X251" s="224">
        <f t="shared" ca="1" si="186"/>
        <v>0</v>
      </c>
      <c r="Y251" s="224">
        <f t="shared" ca="1" si="186"/>
        <v>0</v>
      </c>
      <c r="Z251" s="224">
        <f t="shared" ca="1" si="186"/>
        <v>0</v>
      </c>
      <c r="AA251" s="224">
        <f t="shared" ca="1" si="186"/>
        <v>0</v>
      </c>
      <c r="AB251" s="224">
        <f t="shared" ca="1" si="186"/>
        <v>0</v>
      </c>
      <c r="AC251" s="224">
        <f t="shared" ca="1" si="186"/>
        <v>0</v>
      </c>
      <c r="AD251" s="224">
        <f t="shared" ca="1" si="186"/>
        <v>0</v>
      </c>
      <c r="AE251" s="224"/>
      <c r="AF251" s="237">
        <f ca="1">-OFFSET(AF224,0,VLOOKUP(Suppliers!$B251,Settings!$H:$Q,10,0))*(1+Inputs!$IU$26)</f>
        <v>0</v>
      </c>
      <c r="AG251" s="237">
        <f ca="1">-OFFSET(AG224,0,VLOOKUP(Suppliers!$B251,Settings!$H:$Q,10,0))*(1+Inputs!$IU$26)</f>
        <v>0</v>
      </c>
      <c r="AH251" s="237">
        <f ca="1">-OFFSET(AH224,0,VLOOKUP(Suppliers!$B251,Settings!$H:$Q,10,0))*(1+Inputs!$IU$26)</f>
        <v>0</v>
      </c>
      <c r="AI251" s="237">
        <f ca="1">-OFFSET(AI224,0,VLOOKUP(Suppliers!$B251,Settings!$H:$Q,10,0))*(1+Inputs!$IU$26)</f>
        <v>0</v>
      </c>
      <c r="AJ251" s="237">
        <f ca="1">-OFFSET(AJ224,0,VLOOKUP(Suppliers!$B251,Settings!$H:$Q,10,0))*(1+Inputs!$IU$26)</f>
        <v>0</v>
      </c>
      <c r="AK251" s="237">
        <f ca="1">-OFFSET(AK224,0,VLOOKUP(Suppliers!$B251,Settings!$H:$Q,10,0))*(1+Inputs!$IU$26)</f>
        <v>0</v>
      </c>
      <c r="AL251" s="237">
        <f ca="1">-OFFSET(AL224,0,VLOOKUP(Suppliers!$B251,Settings!$H:$Q,10,0))*(1+Inputs!$IU$26)</f>
        <v>0</v>
      </c>
      <c r="AM251" s="237">
        <f ca="1">-OFFSET(AM224,0,VLOOKUP(Suppliers!$B251,Settings!$H:$Q,10,0))*(1+Inputs!$IU$26)</f>
        <v>0</v>
      </c>
      <c r="AN251" s="237">
        <f ca="1">-OFFSET(AN224,0,VLOOKUP(Suppliers!$B251,Settings!$H:$Q,10,0))*(1+Inputs!$IU$26)</f>
        <v>0</v>
      </c>
      <c r="AO251" s="237">
        <f ca="1">-OFFSET(AO224,0,VLOOKUP(Suppliers!$B251,Settings!$H:$Q,10,0))*(1+Inputs!$IU$26)</f>
        <v>0</v>
      </c>
      <c r="AP251" s="237">
        <f ca="1">-OFFSET(AP224,0,VLOOKUP(Suppliers!$B251,Settings!$H:$Q,10,0))*(1+Inputs!$IU$26)</f>
        <v>0</v>
      </c>
      <c r="AQ251" s="237">
        <f ca="1">-OFFSET(AQ224,0,VLOOKUP(Suppliers!$B251,Settings!$H:$Q,10,0))*(1+Inputs!$IU$26)</f>
        <v>0</v>
      </c>
      <c r="AR251" s="237">
        <f ca="1">-OFFSET(AR224,0,VLOOKUP(Suppliers!$B251,Settings!$H:$Q,10,0))*(1+Inputs!$IU$26)</f>
        <v>0</v>
      </c>
      <c r="AS251" s="237">
        <f ca="1">-OFFSET(AS224,0,VLOOKUP(Suppliers!$B251,Settings!$H:$Q,10,0))*(1+Inputs!$IU$26)</f>
        <v>0</v>
      </c>
      <c r="AT251" s="237">
        <f ca="1">-OFFSET(AT224,0,VLOOKUP(Suppliers!$B251,Settings!$H:$Q,10,0))*(1+Inputs!$IU$26)</f>
        <v>0</v>
      </c>
      <c r="AU251" s="237">
        <f ca="1">-OFFSET(AU224,0,VLOOKUP(Suppliers!$B251,Settings!$H:$Q,10,0))*(1+Inputs!$IU$26)</f>
        <v>0</v>
      </c>
      <c r="AV251" s="237">
        <f ca="1">-OFFSET(AV224,0,VLOOKUP(Suppliers!$B251,Settings!$H:$Q,10,0))*(1+Inputs!$IU$26)</f>
        <v>0</v>
      </c>
      <c r="AW251" s="237">
        <f ca="1">-OFFSET(AW224,0,VLOOKUP(Suppliers!$B251,Settings!$H:$Q,10,0))*(1+Inputs!$IU$26)</f>
        <v>0</v>
      </c>
      <c r="AX251" s="237">
        <f ca="1">-OFFSET(AX224,0,VLOOKUP(Suppliers!$B251,Settings!$H:$Q,10,0))*(1+Inputs!$IU$26)</f>
        <v>0</v>
      </c>
      <c r="AY251" s="237">
        <f ca="1">-OFFSET(AY224,0,VLOOKUP(Suppliers!$B251,Settings!$H:$Q,10,0))*(1+Inputs!$IU$26)</f>
        <v>0</v>
      </c>
      <c r="AZ251" s="237">
        <f ca="1">-OFFSET(AZ224,0,VLOOKUP(Suppliers!$B251,Settings!$H:$Q,10,0))*(1+Inputs!$IU$26)</f>
        <v>0</v>
      </c>
      <c r="BA251" s="237">
        <f ca="1">-OFFSET(BA224,0,VLOOKUP(Suppliers!$B251,Settings!$H:$Q,10,0))*(1+Inputs!$IU$26)</f>
        <v>0</v>
      </c>
      <c r="BB251" s="237">
        <f ca="1">-OFFSET(BB224,0,VLOOKUP(Suppliers!$B251,Settings!$H:$Q,10,0))*(1+Inputs!$IU$26)</f>
        <v>0</v>
      </c>
      <c r="BC251" s="237">
        <f ca="1">-OFFSET(BC224,0,VLOOKUP(Suppliers!$B251,Settings!$H:$Q,10,0))*(1+Inputs!$IU$26)</f>
        <v>0</v>
      </c>
      <c r="BD251" s="237">
        <f ca="1">-OFFSET(BD224,0,VLOOKUP(Suppliers!$B251,Settings!$H:$Q,10,0))*(1+Inputs!$IU$26)</f>
        <v>0</v>
      </c>
      <c r="BE251" s="237">
        <f ca="1">-OFFSET(BE224,0,VLOOKUP(Suppliers!$B251,Settings!$H:$Q,10,0))*(1+Inputs!$IU$26)</f>
        <v>0</v>
      </c>
      <c r="BF251" s="237">
        <f ca="1">-OFFSET(BF224,0,VLOOKUP(Suppliers!$B251,Settings!$H:$Q,10,0))*(1+Inputs!$IU$26)</f>
        <v>0</v>
      </c>
      <c r="BG251" s="237">
        <f ca="1">-OFFSET(BG224,0,VLOOKUP(Suppliers!$B251,Settings!$H:$Q,10,0))*(1+Inputs!$IU$26)</f>
        <v>0</v>
      </c>
      <c r="BH251" s="237">
        <f ca="1">-OFFSET(BH224,0,VLOOKUP(Suppliers!$B251,Settings!$H:$Q,10,0))*(1+Inputs!$IU$26)</f>
        <v>0</v>
      </c>
      <c r="BI251" s="237">
        <f ca="1">-OFFSET(BI224,0,VLOOKUP(Suppliers!$B251,Settings!$H:$Q,10,0))*(1+Inputs!$IU$26)</f>
        <v>0</v>
      </c>
      <c r="BJ251" s="237">
        <f ca="1">-OFFSET(BJ224,0,VLOOKUP(Suppliers!$B251,Settings!$H:$Q,10,0))*(1+Inputs!$IU$26)</f>
        <v>0</v>
      </c>
      <c r="BK251" s="237">
        <f ca="1">-OFFSET(BK224,0,VLOOKUP(Suppliers!$B251,Settings!$H:$Q,10,0))*(1+Inputs!$IU$26)</f>
        <v>0</v>
      </c>
      <c r="BL251" s="237">
        <f ca="1">-OFFSET(BL224,0,VLOOKUP(Suppliers!$B251,Settings!$H:$Q,10,0))*(1+Inputs!$IU$26)</f>
        <v>0</v>
      </c>
      <c r="BM251" s="237">
        <f ca="1">-OFFSET(BM224,0,VLOOKUP(Suppliers!$B251,Settings!$H:$Q,10,0))*(1+Inputs!$IU$26)</f>
        <v>0</v>
      </c>
      <c r="BN251" s="237">
        <f ca="1">-OFFSET(BN224,0,VLOOKUP(Suppliers!$B251,Settings!$H:$Q,10,0))*(1+Inputs!$IU$26)</f>
        <v>0</v>
      </c>
      <c r="BO251" s="237">
        <f ca="1">-OFFSET(BO224,0,VLOOKUP(Suppliers!$B251,Settings!$H:$Q,10,0))*(1+Inputs!$IU$26)</f>
        <v>0</v>
      </c>
      <c r="BP251" s="237">
        <f ca="1">-OFFSET(BP224,0,VLOOKUP(Suppliers!$B251,Settings!$H:$Q,10,0))*(1+Inputs!$IU$26)</f>
        <v>0</v>
      </c>
      <c r="BQ251" s="237">
        <f ca="1">-OFFSET(BQ224,0,VLOOKUP(Suppliers!$B251,Settings!$H:$Q,10,0))*(1+Inputs!$IU$26)</f>
        <v>0</v>
      </c>
      <c r="BR251" s="237">
        <f ca="1">-OFFSET(BR224,0,VLOOKUP(Suppliers!$B251,Settings!$H:$Q,10,0))*(1+Inputs!$IU$26)</f>
        <v>0</v>
      </c>
      <c r="BS251" s="237">
        <f ca="1">-OFFSET(BS224,0,VLOOKUP(Suppliers!$B251,Settings!$H:$Q,10,0))*(1+Inputs!$IU$26)</f>
        <v>0</v>
      </c>
      <c r="BT251" s="237">
        <f ca="1">-OFFSET(BT224,0,VLOOKUP(Suppliers!$B251,Settings!$H:$Q,10,0))*(1+Inputs!$IU$26)</f>
        <v>0</v>
      </c>
      <c r="BU251" s="237">
        <f ca="1">-OFFSET(BU224,0,VLOOKUP(Suppliers!$B251,Settings!$H:$Q,10,0))*(1+Inputs!$IU$26)</f>
        <v>0</v>
      </c>
      <c r="BV251" s="237">
        <f ca="1">-OFFSET(BV224,0,VLOOKUP(Suppliers!$B251,Settings!$H:$Q,10,0))*(1+Inputs!$IU$26)</f>
        <v>0</v>
      </c>
      <c r="BW251" s="237">
        <f ca="1">-OFFSET(BW224,0,VLOOKUP(Suppliers!$B251,Settings!$H:$Q,10,0))*(1+Inputs!$IU$26)</f>
        <v>0</v>
      </c>
      <c r="BX251" s="237">
        <f ca="1">-OFFSET(BX224,0,VLOOKUP(Suppliers!$B251,Settings!$H:$Q,10,0))*(1+Inputs!$IU$26)</f>
        <v>0</v>
      </c>
      <c r="BY251" s="237">
        <f ca="1">-OFFSET(BY224,0,VLOOKUP(Suppliers!$B251,Settings!$H:$Q,10,0))*(1+Inputs!$IU$26)</f>
        <v>0</v>
      </c>
      <c r="BZ251" s="237">
        <f ca="1">-OFFSET(BZ224,0,VLOOKUP(Suppliers!$B251,Settings!$H:$Q,10,0))*(1+Inputs!$IU$26)</f>
        <v>0</v>
      </c>
      <c r="CA251" s="237">
        <f ca="1">-OFFSET(CA224,0,VLOOKUP(Suppliers!$B251,Settings!$H:$Q,10,0))*(1+Inputs!$IU$26)</f>
        <v>0</v>
      </c>
      <c r="CB251" s="237">
        <f ca="1">-OFFSET(CB224,0,VLOOKUP(Suppliers!$B251,Settings!$H:$Q,10,0))*(1+Inputs!$IU$26)</f>
        <v>0</v>
      </c>
      <c r="CC251" s="237">
        <f ca="1">-OFFSET(CC224,0,VLOOKUP(Suppliers!$B251,Settings!$H:$Q,10,0))*(1+Inputs!$IU$26)</f>
        <v>0</v>
      </c>
      <c r="CD251" s="237">
        <f ca="1">-OFFSET(CD224,0,VLOOKUP(Suppliers!$B251,Settings!$H:$Q,10,0))*(1+Inputs!$IU$26)</f>
        <v>0</v>
      </c>
      <c r="CE251" s="237">
        <f ca="1">-OFFSET(CE224,0,VLOOKUP(Suppliers!$B251,Settings!$H:$Q,10,0))*(1+Inputs!$IU$26)</f>
        <v>0</v>
      </c>
      <c r="CF251" s="237">
        <f ca="1">-OFFSET(CF224,0,VLOOKUP(Suppliers!$B251,Settings!$H:$Q,10,0))*(1+Inputs!$IU$26)</f>
        <v>0</v>
      </c>
      <c r="CG251" s="237">
        <f ca="1">-OFFSET(CG224,0,VLOOKUP(Suppliers!$B251,Settings!$H:$Q,10,0))*(1+Inputs!$IU$26)</f>
        <v>0</v>
      </c>
      <c r="CH251" s="237">
        <f ca="1">-OFFSET(CH224,0,VLOOKUP(Suppliers!$B251,Settings!$H:$Q,10,0))*(1+Inputs!$IU$26)</f>
        <v>0</v>
      </c>
      <c r="CI251" s="237">
        <f ca="1">-OFFSET(CI224,0,VLOOKUP(Suppliers!$B251,Settings!$H:$Q,10,0))*(1+Inputs!$IU$26)</f>
        <v>0</v>
      </c>
      <c r="CJ251" s="237">
        <f ca="1">-OFFSET(CJ224,0,VLOOKUP(Suppliers!$B251,Settings!$H:$Q,10,0))*(1+Inputs!$IU$26)</f>
        <v>0</v>
      </c>
      <c r="CK251" s="237">
        <f ca="1">-OFFSET(CK224,0,VLOOKUP(Suppliers!$B251,Settings!$H:$Q,10,0))*(1+Inputs!$IU$26)</f>
        <v>0</v>
      </c>
      <c r="CL251" s="237">
        <f ca="1">-OFFSET(CL224,0,VLOOKUP(Suppliers!$B251,Settings!$H:$Q,10,0))*(1+Inputs!$IU$26)</f>
        <v>0</v>
      </c>
      <c r="CM251" s="237">
        <f ca="1">-OFFSET(CM224,0,VLOOKUP(Suppliers!$B251,Settings!$H:$Q,10,0))*(1+Inputs!$IU$26)</f>
        <v>0</v>
      </c>
    </row>
    <row r="252" spans="2:91" s="95" customFormat="1" hidden="1" x14ac:dyDescent="0.2">
      <c r="B252" s="238">
        <f>Administrative!B36</f>
        <v>0</v>
      </c>
      <c r="C252" s="19" t="str">
        <f>Inputs!$J$16</f>
        <v>EUR</v>
      </c>
      <c r="D252" s="19" t="s">
        <v>19</v>
      </c>
      <c r="E252" s="224">
        <f t="shared" ca="1" si="184"/>
        <v>0</v>
      </c>
      <c r="F252" s="224">
        <f t="shared" ca="1" si="184"/>
        <v>0</v>
      </c>
      <c r="G252" s="224">
        <f t="shared" ca="1" si="184"/>
        <v>0</v>
      </c>
      <c r="H252" s="224">
        <f t="shared" ca="1" si="184"/>
        <v>0</v>
      </c>
      <c r="I252" s="224">
        <f t="shared" ca="1" si="184"/>
        <v>0</v>
      </c>
      <c r="J252" s="224"/>
      <c r="K252" s="224">
        <f t="shared" ca="1" si="185"/>
        <v>0</v>
      </c>
      <c r="L252" s="224">
        <f t="shared" ca="1" si="185"/>
        <v>0</v>
      </c>
      <c r="M252" s="224">
        <f t="shared" ca="1" si="185"/>
        <v>0</v>
      </c>
      <c r="N252" s="224">
        <f t="shared" ca="1" si="185"/>
        <v>0</v>
      </c>
      <c r="O252" s="224">
        <f t="shared" ca="1" si="185"/>
        <v>0</v>
      </c>
      <c r="P252" s="224">
        <f t="shared" ca="1" si="185"/>
        <v>0</v>
      </c>
      <c r="Q252" s="224">
        <f t="shared" ca="1" si="185"/>
        <v>0</v>
      </c>
      <c r="R252" s="224">
        <f t="shared" ca="1" si="185"/>
        <v>0</v>
      </c>
      <c r="S252" s="224">
        <f t="shared" ca="1" si="185"/>
        <v>0</v>
      </c>
      <c r="T252" s="224">
        <f t="shared" ca="1" si="185"/>
        <v>0</v>
      </c>
      <c r="U252" s="224">
        <f t="shared" ca="1" si="186"/>
        <v>0</v>
      </c>
      <c r="V252" s="224">
        <f t="shared" ca="1" si="186"/>
        <v>0</v>
      </c>
      <c r="W252" s="224">
        <f t="shared" ca="1" si="186"/>
        <v>0</v>
      </c>
      <c r="X252" s="224">
        <f t="shared" ca="1" si="186"/>
        <v>0</v>
      </c>
      <c r="Y252" s="224">
        <f t="shared" ca="1" si="186"/>
        <v>0</v>
      </c>
      <c r="Z252" s="224">
        <f t="shared" ca="1" si="186"/>
        <v>0</v>
      </c>
      <c r="AA252" s="224">
        <f t="shared" ca="1" si="186"/>
        <v>0</v>
      </c>
      <c r="AB252" s="224">
        <f t="shared" ca="1" si="186"/>
        <v>0</v>
      </c>
      <c r="AC252" s="224">
        <f t="shared" ca="1" si="186"/>
        <v>0</v>
      </c>
      <c r="AD252" s="224">
        <f t="shared" ca="1" si="186"/>
        <v>0</v>
      </c>
      <c r="AE252" s="224"/>
      <c r="AF252" s="237">
        <f ca="1">-OFFSET(AF225,0,VLOOKUP(Suppliers!$B252,Settings!$H:$Q,10,0))*(1+Inputs!$IU$26)</f>
        <v>0</v>
      </c>
      <c r="AG252" s="237">
        <f ca="1">-OFFSET(AG225,0,VLOOKUP(Suppliers!$B252,Settings!$H:$Q,10,0))*(1+Inputs!$IU$26)</f>
        <v>0</v>
      </c>
      <c r="AH252" s="237">
        <f ca="1">-OFFSET(AH225,0,VLOOKUP(Suppliers!$B252,Settings!$H:$Q,10,0))*(1+Inputs!$IU$26)</f>
        <v>0</v>
      </c>
      <c r="AI252" s="237">
        <f ca="1">-OFFSET(AI225,0,VLOOKUP(Suppliers!$B252,Settings!$H:$Q,10,0))*(1+Inputs!$IU$26)</f>
        <v>0</v>
      </c>
      <c r="AJ252" s="237">
        <f ca="1">-OFFSET(AJ225,0,VLOOKUP(Suppliers!$B252,Settings!$H:$Q,10,0))*(1+Inputs!$IU$26)</f>
        <v>0</v>
      </c>
      <c r="AK252" s="237">
        <f ca="1">-OFFSET(AK225,0,VLOOKUP(Suppliers!$B252,Settings!$H:$Q,10,0))*(1+Inputs!$IU$26)</f>
        <v>0</v>
      </c>
      <c r="AL252" s="237">
        <f ca="1">-OFFSET(AL225,0,VLOOKUP(Suppliers!$B252,Settings!$H:$Q,10,0))*(1+Inputs!$IU$26)</f>
        <v>0</v>
      </c>
      <c r="AM252" s="237">
        <f ca="1">-OFFSET(AM225,0,VLOOKUP(Suppliers!$B252,Settings!$H:$Q,10,0))*(1+Inputs!$IU$26)</f>
        <v>0</v>
      </c>
      <c r="AN252" s="237">
        <f ca="1">-OFFSET(AN225,0,VLOOKUP(Suppliers!$B252,Settings!$H:$Q,10,0))*(1+Inputs!$IU$26)</f>
        <v>0</v>
      </c>
      <c r="AO252" s="237">
        <f ca="1">-OFFSET(AO225,0,VLOOKUP(Suppliers!$B252,Settings!$H:$Q,10,0))*(1+Inputs!$IU$26)</f>
        <v>0</v>
      </c>
      <c r="AP252" s="237">
        <f ca="1">-OFFSET(AP225,0,VLOOKUP(Suppliers!$B252,Settings!$H:$Q,10,0))*(1+Inputs!$IU$26)</f>
        <v>0</v>
      </c>
      <c r="AQ252" s="237">
        <f ca="1">-OFFSET(AQ225,0,VLOOKUP(Suppliers!$B252,Settings!$H:$Q,10,0))*(1+Inputs!$IU$26)</f>
        <v>0</v>
      </c>
      <c r="AR252" s="237">
        <f ca="1">-OFFSET(AR225,0,VLOOKUP(Suppliers!$B252,Settings!$H:$Q,10,0))*(1+Inputs!$IU$26)</f>
        <v>0</v>
      </c>
      <c r="AS252" s="237">
        <f ca="1">-OFFSET(AS225,0,VLOOKUP(Suppliers!$B252,Settings!$H:$Q,10,0))*(1+Inputs!$IU$26)</f>
        <v>0</v>
      </c>
      <c r="AT252" s="237">
        <f ca="1">-OFFSET(AT225,0,VLOOKUP(Suppliers!$B252,Settings!$H:$Q,10,0))*(1+Inputs!$IU$26)</f>
        <v>0</v>
      </c>
      <c r="AU252" s="237">
        <f ca="1">-OFFSET(AU225,0,VLOOKUP(Suppliers!$B252,Settings!$H:$Q,10,0))*(1+Inputs!$IU$26)</f>
        <v>0</v>
      </c>
      <c r="AV252" s="237">
        <f ca="1">-OFFSET(AV225,0,VLOOKUP(Suppliers!$B252,Settings!$H:$Q,10,0))*(1+Inputs!$IU$26)</f>
        <v>0</v>
      </c>
      <c r="AW252" s="237">
        <f ca="1">-OFFSET(AW225,0,VLOOKUP(Suppliers!$B252,Settings!$H:$Q,10,0))*(1+Inputs!$IU$26)</f>
        <v>0</v>
      </c>
      <c r="AX252" s="237">
        <f ca="1">-OFFSET(AX225,0,VLOOKUP(Suppliers!$B252,Settings!$H:$Q,10,0))*(1+Inputs!$IU$26)</f>
        <v>0</v>
      </c>
      <c r="AY252" s="237">
        <f ca="1">-OFFSET(AY225,0,VLOOKUP(Suppliers!$B252,Settings!$H:$Q,10,0))*(1+Inputs!$IU$26)</f>
        <v>0</v>
      </c>
      <c r="AZ252" s="237">
        <f ca="1">-OFFSET(AZ225,0,VLOOKUP(Suppliers!$B252,Settings!$H:$Q,10,0))*(1+Inputs!$IU$26)</f>
        <v>0</v>
      </c>
      <c r="BA252" s="237">
        <f ca="1">-OFFSET(BA225,0,VLOOKUP(Suppliers!$B252,Settings!$H:$Q,10,0))*(1+Inputs!$IU$26)</f>
        <v>0</v>
      </c>
      <c r="BB252" s="237">
        <f ca="1">-OFFSET(BB225,0,VLOOKUP(Suppliers!$B252,Settings!$H:$Q,10,0))*(1+Inputs!$IU$26)</f>
        <v>0</v>
      </c>
      <c r="BC252" s="237">
        <f ca="1">-OFFSET(BC225,0,VLOOKUP(Suppliers!$B252,Settings!$H:$Q,10,0))*(1+Inputs!$IU$26)</f>
        <v>0</v>
      </c>
      <c r="BD252" s="237">
        <f ca="1">-OFFSET(BD225,0,VLOOKUP(Suppliers!$B252,Settings!$H:$Q,10,0))*(1+Inputs!$IU$26)</f>
        <v>0</v>
      </c>
      <c r="BE252" s="237">
        <f ca="1">-OFFSET(BE225,0,VLOOKUP(Suppliers!$B252,Settings!$H:$Q,10,0))*(1+Inputs!$IU$26)</f>
        <v>0</v>
      </c>
      <c r="BF252" s="237">
        <f ca="1">-OFFSET(BF225,0,VLOOKUP(Suppliers!$B252,Settings!$H:$Q,10,0))*(1+Inputs!$IU$26)</f>
        <v>0</v>
      </c>
      <c r="BG252" s="237">
        <f ca="1">-OFFSET(BG225,0,VLOOKUP(Suppliers!$B252,Settings!$H:$Q,10,0))*(1+Inputs!$IU$26)</f>
        <v>0</v>
      </c>
      <c r="BH252" s="237">
        <f ca="1">-OFFSET(BH225,0,VLOOKUP(Suppliers!$B252,Settings!$H:$Q,10,0))*(1+Inputs!$IU$26)</f>
        <v>0</v>
      </c>
      <c r="BI252" s="237">
        <f ca="1">-OFFSET(BI225,0,VLOOKUP(Suppliers!$B252,Settings!$H:$Q,10,0))*(1+Inputs!$IU$26)</f>
        <v>0</v>
      </c>
      <c r="BJ252" s="237">
        <f ca="1">-OFFSET(BJ225,0,VLOOKUP(Suppliers!$B252,Settings!$H:$Q,10,0))*(1+Inputs!$IU$26)</f>
        <v>0</v>
      </c>
      <c r="BK252" s="237">
        <f ca="1">-OFFSET(BK225,0,VLOOKUP(Suppliers!$B252,Settings!$H:$Q,10,0))*(1+Inputs!$IU$26)</f>
        <v>0</v>
      </c>
      <c r="BL252" s="237">
        <f ca="1">-OFFSET(BL225,0,VLOOKUP(Suppliers!$B252,Settings!$H:$Q,10,0))*(1+Inputs!$IU$26)</f>
        <v>0</v>
      </c>
      <c r="BM252" s="237">
        <f ca="1">-OFFSET(BM225,0,VLOOKUP(Suppliers!$B252,Settings!$H:$Q,10,0))*(1+Inputs!$IU$26)</f>
        <v>0</v>
      </c>
      <c r="BN252" s="237">
        <f ca="1">-OFFSET(BN225,0,VLOOKUP(Suppliers!$B252,Settings!$H:$Q,10,0))*(1+Inputs!$IU$26)</f>
        <v>0</v>
      </c>
      <c r="BO252" s="237">
        <f ca="1">-OFFSET(BO225,0,VLOOKUP(Suppliers!$B252,Settings!$H:$Q,10,0))*(1+Inputs!$IU$26)</f>
        <v>0</v>
      </c>
      <c r="BP252" s="237">
        <f ca="1">-OFFSET(BP225,0,VLOOKUP(Suppliers!$B252,Settings!$H:$Q,10,0))*(1+Inputs!$IU$26)</f>
        <v>0</v>
      </c>
      <c r="BQ252" s="237">
        <f ca="1">-OFFSET(BQ225,0,VLOOKUP(Suppliers!$B252,Settings!$H:$Q,10,0))*(1+Inputs!$IU$26)</f>
        <v>0</v>
      </c>
      <c r="BR252" s="237">
        <f ca="1">-OFFSET(BR225,0,VLOOKUP(Suppliers!$B252,Settings!$H:$Q,10,0))*(1+Inputs!$IU$26)</f>
        <v>0</v>
      </c>
      <c r="BS252" s="237">
        <f ca="1">-OFFSET(BS225,0,VLOOKUP(Suppliers!$B252,Settings!$H:$Q,10,0))*(1+Inputs!$IU$26)</f>
        <v>0</v>
      </c>
      <c r="BT252" s="237">
        <f ca="1">-OFFSET(BT225,0,VLOOKUP(Suppliers!$B252,Settings!$H:$Q,10,0))*(1+Inputs!$IU$26)</f>
        <v>0</v>
      </c>
      <c r="BU252" s="237">
        <f ca="1">-OFFSET(BU225,0,VLOOKUP(Suppliers!$B252,Settings!$H:$Q,10,0))*(1+Inputs!$IU$26)</f>
        <v>0</v>
      </c>
      <c r="BV252" s="237">
        <f ca="1">-OFFSET(BV225,0,VLOOKUP(Suppliers!$B252,Settings!$H:$Q,10,0))*(1+Inputs!$IU$26)</f>
        <v>0</v>
      </c>
      <c r="BW252" s="237">
        <f ca="1">-OFFSET(BW225,0,VLOOKUP(Suppliers!$B252,Settings!$H:$Q,10,0))*(1+Inputs!$IU$26)</f>
        <v>0</v>
      </c>
      <c r="BX252" s="237">
        <f ca="1">-OFFSET(BX225,0,VLOOKUP(Suppliers!$B252,Settings!$H:$Q,10,0))*(1+Inputs!$IU$26)</f>
        <v>0</v>
      </c>
      <c r="BY252" s="237">
        <f ca="1">-OFFSET(BY225,0,VLOOKUP(Suppliers!$B252,Settings!$H:$Q,10,0))*(1+Inputs!$IU$26)</f>
        <v>0</v>
      </c>
      <c r="BZ252" s="237">
        <f ca="1">-OFFSET(BZ225,0,VLOOKUP(Suppliers!$B252,Settings!$H:$Q,10,0))*(1+Inputs!$IU$26)</f>
        <v>0</v>
      </c>
      <c r="CA252" s="237">
        <f ca="1">-OFFSET(CA225,0,VLOOKUP(Suppliers!$B252,Settings!$H:$Q,10,0))*(1+Inputs!$IU$26)</f>
        <v>0</v>
      </c>
      <c r="CB252" s="237">
        <f ca="1">-OFFSET(CB225,0,VLOOKUP(Suppliers!$B252,Settings!$H:$Q,10,0))*(1+Inputs!$IU$26)</f>
        <v>0</v>
      </c>
      <c r="CC252" s="237">
        <f ca="1">-OFFSET(CC225,0,VLOOKUP(Suppliers!$B252,Settings!$H:$Q,10,0))*(1+Inputs!$IU$26)</f>
        <v>0</v>
      </c>
      <c r="CD252" s="237">
        <f ca="1">-OFFSET(CD225,0,VLOOKUP(Suppliers!$B252,Settings!$H:$Q,10,0))*(1+Inputs!$IU$26)</f>
        <v>0</v>
      </c>
      <c r="CE252" s="237">
        <f ca="1">-OFFSET(CE225,0,VLOOKUP(Suppliers!$B252,Settings!$H:$Q,10,0))*(1+Inputs!$IU$26)</f>
        <v>0</v>
      </c>
      <c r="CF252" s="237">
        <f ca="1">-OFFSET(CF225,0,VLOOKUP(Suppliers!$B252,Settings!$H:$Q,10,0))*(1+Inputs!$IU$26)</f>
        <v>0</v>
      </c>
      <c r="CG252" s="237">
        <f ca="1">-OFFSET(CG225,0,VLOOKUP(Suppliers!$B252,Settings!$H:$Q,10,0))*(1+Inputs!$IU$26)</f>
        <v>0</v>
      </c>
      <c r="CH252" s="237">
        <f ca="1">-OFFSET(CH225,0,VLOOKUP(Suppliers!$B252,Settings!$H:$Q,10,0))*(1+Inputs!$IU$26)</f>
        <v>0</v>
      </c>
      <c r="CI252" s="237">
        <f ca="1">-OFFSET(CI225,0,VLOOKUP(Suppliers!$B252,Settings!$H:$Q,10,0))*(1+Inputs!$IU$26)</f>
        <v>0</v>
      </c>
      <c r="CJ252" s="237">
        <f ca="1">-OFFSET(CJ225,0,VLOOKUP(Suppliers!$B252,Settings!$H:$Q,10,0))*(1+Inputs!$IU$26)</f>
        <v>0</v>
      </c>
      <c r="CK252" s="237">
        <f ca="1">-OFFSET(CK225,0,VLOOKUP(Suppliers!$B252,Settings!$H:$Q,10,0))*(1+Inputs!$IU$26)</f>
        <v>0</v>
      </c>
      <c r="CL252" s="237">
        <f ca="1">-OFFSET(CL225,0,VLOOKUP(Suppliers!$B252,Settings!$H:$Q,10,0))*(1+Inputs!$IU$26)</f>
        <v>0</v>
      </c>
      <c r="CM252" s="237">
        <f ca="1">-OFFSET(CM225,0,VLOOKUP(Suppliers!$B252,Settings!$H:$Q,10,0))*(1+Inputs!$IU$26)</f>
        <v>0</v>
      </c>
    </row>
    <row r="253" spans="2:91" s="115" customFormat="1" x14ac:dyDescent="0.2">
      <c r="B253" s="115" t="s">
        <v>329</v>
      </c>
      <c r="C253" s="19" t="str">
        <f>Inputs!$J$16</f>
        <v>EUR</v>
      </c>
      <c r="D253" s="19" t="s">
        <v>19</v>
      </c>
      <c r="E253" s="194">
        <f ca="1">E199+E200+E227+E226</f>
        <v>0</v>
      </c>
      <c r="F253" s="194">
        <f ca="1">F199+F200+F227+F226</f>
        <v>0</v>
      </c>
      <c r="G253" s="194">
        <f ca="1">G199+G200+G227+G226</f>
        <v>0</v>
      </c>
      <c r="H253" s="194">
        <f ca="1">H199+H200+H227+H226</f>
        <v>0</v>
      </c>
      <c r="I253" s="194">
        <f ca="1">I199+I200+I227+I226</f>
        <v>0</v>
      </c>
      <c r="J253" s="63"/>
      <c r="K253" s="194">
        <f t="shared" ref="K253:AD253" ca="1" si="187">K199+K200+K227+K226</f>
        <v>0</v>
      </c>
      <c r="L253" s="194">
        <f t="shared" ca="1" si="187"/>
        <v>0</v>
      </c>
      <c r="M253" s="194">
        <f t="shared" ca="1" si="187"/>
        <v>0</v>
      </c>
      <c r="N253" s="194">
        <f t="shared" ca="1" si="187"/>
        <v>0</v>
      </c>
      <c r="O253" s="194">
        <f t="shared" ca="1" si="187"/>
        <v>0</v>
      </c>
      <c r="P253" s="194">
        <f t="shared" ca="1" si="187"/>
        <v>0</v>
      </c>
      <c r="Q253" s="194">
        <f t="shared" ca="1" si="187"/>
        <v>0</v>
      </c>
      <c r="R253" s="194">
        <f t="shared" ca="1" si="187"/>
        <v>0</v>
      </c>
      <c r="S253" s="194">
        <f t="shared" ca="1" si="187"/>
        <v>0</v>
      </c>
      <c r="T253" s="194">
        <f t="shared" ca="1" si="187"/>
        <v>0</v>
      </c>
      <c r="U253" s="194">
        <f t="shared" ca="1" si="187"/>
        <v>0</v>
      </c>
      <c r="V253" s="194">
        <f t="shared" ca="1" si="187"/>
        <v>0</v>
      </c>
      <c r="W253" s="194">
        <f t="shared" ca="1" si="187"/>
        <v>0</v>
      </c>
      <c r="X253" s="194">
        <f t="shared" ca="1" si="187"/>
        <v>0</v>
      </c>
      <c r="Y253" s="194">
        <f t="shared" ca="1" si="187"/>
        <v>0</v>
      </c>
      <c r="Z253" s="194">
        <f t="shared" ca="1" si="187"/>
        <v>0</v>
      </c>
      <c r="AA253" s="194">
        <f t="shared" ca="1" si="187"/>
        <v>0</v>
      </c>
      <c r="AB253" s="194">
        <f t="shared" ca="1" si="187"/>
        <v>0</v>
      </c>
      <c r="AC253" s="194">
        <f t="shared" ca="1" si="187"/>
        <v>0</v>
      </c>
      <c r="AD253" s="194">
        <f t="shared" ca="1" si="187"/>
        <v>0</v>
      </c>
      <c r="AE253" s="63"/>
      <c r="AF253" s="194">
        <f t="shared" ref="AF253:BK253" ca="1" si="188">AF199+AF200+AF227+AF226</f>
        <v>0</v>
      </c>
      <c r="AG253" s="194">
        <f t="shared" ca="1" si="188"/>
        <v>0</v>
      </c>
      <c r="AH253" s="194">
        <f t="shared" ca="1" si="188"/>
        <v>0</v>
      </c>
      <c r="AI253" s="194">
        <f t="shared" ca="1" si="188"/>
        <v>0</v>
      </c>
      <c r="AJ253" s="194">
        <f t="shared" ca="1" si="188"/>
        <v>0</v>
      </c>
      <c r="AK253" s="194">
        <f t="shared" ca="1" si="188"/>
        <v>0</v>
      </c>
      <c r="AL253" s="194">
        <f t="shared" ca="1" si="188"/>
        <v>0</v>
      </c>
      <c r="AM253" s="194">
        <f t="shared" ca="1" si="188"/>
        <v>0</v>
      </c>
      <c r="AN253" s="194">
        <f t="shared" ca="1" si="188"/>
        <v>0</v>
      </c>
      <c r="AO253" s="194">
        <f t="shared" ca="1" si="188"/>
        <v>0</v>
      </c>
      <c r="AP253" s="194">
        <f t="shared" ca="1" si="188"/>
        <v>0</v>
      </c>
      <c r="AQ253" s="194">
        <f t="shared" ca="1" si="188"/>
        <v>0</v>
      </c>
      <c r="AR253" s="194">
        <f t="shared" ca="1" si="188"/>
        <v>0</v>
      </c>
      <c r="AS253" s="194">
        <f t="shared" ca="1" si="188"/>
        <v>0</v>
      </c>
      <c r="AT253" s="194">
        <f t="shared" ca="1" si="188"/>
        <v>0</v>
      </c>
      <c r="AU253" s="194">
        <f t="shared" ca="1" si="188"/>
        <v>0</v>
      </c>
      <c r="AV253" s="194">
        <f t="shared" ca="1" si="188"/>
        <v>0</v>
      </c>
      <c r="AW253" s="194">
        <f t="shared" ca="1" si="188"/>
        <v>0</v>
      </c>
      <c r="AX253" s="194">
        <f t="shared" ca="1" si="188"/>
        <v>0</v>
      </c>
      <c r="AY253" s="194">
        <f t="shared" ca="1" si="188"/>
        <v>0</v>
      </c>
      <c r="AZ253" s="194">
        <f t="shared" ca="1" si="188"/>
        <v>0</v>
      </c>
      <c r="BA253" s="194">
        <f t="shared" ca="1" si="188"/>
        <v>0</v>
      </c>
      <c r="BB253" s="194">
        <f t="shared" ca="1" si="188"/>
        <v>0</v>
      </c>
      <c r="BC253" s="194">
        <f t="shared" ca="1" si="188"/>
        <v>0</v>
      </c>
      <c r="BD253" s="194">
        <f t="shared" ca="1" si="188"/>
        <v>0</v>
      </c>
      <c r="BE253" s="194">
        <f t="shared" ca="1" si="188"/>
        <v>0</v>
      </c>
      <c r="BF253" s="194">
        <f t="shared" ca="1" si="188"/>
        <v>0</v>
      </c>
      <c r="BG253" s="194">
        <f t="shared" ca="1" si="188"/>
        <v>0</v>
      </c>
      <c r="BH253" s="194">
        <f t="shared" ca="1" si="188"/>
        <v>0</v>
      </c>
      <c r="BI253" s="194">
        <f t="shared" ca="1" si="188"/>
        <v>0</v>
      </c>
      <c r="BJ253" s="194">
        <f t="shared" ca="1" si="188"/>
        <v>0</v>
      </c>
      <c r="BK253" s="194">
        <f t="shared" ca="1" si="188"/>
        <v>0</v>
      </c>
      <c r="BL253" s="194">
        <f t="shared" ref="BL253:CM253" ca="1" si="189">BL199+BL200+BL227+BL226</f>
        <v>0</v>
      </c>
      <c r="BM253" s="194">
        <f t="shared" ca="1" si="189"/>
        <v>0</v>
      </c>
      <c r="BN253" s="194">
        <f t="shared" ca="1" si="189"/>
        <v>0</v>
      </c>
      <c r="BO253" s="194">
        <f t="shared" ca="1" si="189"/>
        <v>0</v>
      </c>
      <c r="BP253" s="194">
        <f t="shared" ca="1" si="189"/>
        <v>0</v>
      </c>
      <c r="BQ253" s="194">
        <f t="shared" ca="1" si="189"/>
        <v>0</v>
      </c>
      <c r="BR253" s="194">
        <f t="shared" ca="1" si="189"/>
        <v>0</v>
      </c>
      <c r="BS253" s="194">
        <f t="shared" ca="1" si="189"/>
        <v>0</v>
      </c>
      <c r="BT253" s="194">
        <f t="shared" ca="1" si="189"/>
        <v>0</v>
      </c>
      <c r="BU253" s="194">
        <f t="shared" ca="1" si="189"/>
        <v>0</v>
      </c>
      <c r="BV253" s="194">
        <f t="shared" ca="1" si="189"/>
        <v>0</v>
      </c>
      <c r="BW253" s="194">
        <f t="shared" ca="1" si="189"/>
        <v>0</v>
      </c>
      <c r="BX253" s="194">
        <f t="shared" ca="1" si="189"/>
        <v>0</v>
      </c>
      <c r="BY253" s="194">
        <f t="shared" ca="1" si="189"/>
        <v>0</v>
      </c>
      <c r="BZ253" s="194">
        <f t="shared" ca="1" si="189"/>
        <v>0</v>
      </c>
      <c r="CA253" s="194">
        <f t="shared" ca="1" si="189"/>
        <v>0</v>
      </c>
      <c r="CB253" s="194">
        <f t="shared" ca="1" si="189"/>
        <v>0</v>
      </c>
      <c r="CC253" s="194">
        <f t="shared" ca="1" si="189"/>
        <v>0</v>
      </c>
      <c r="CD253" s="194">
        <f t="shared" ca="1" si="189"/>
        <v>0</v>
      </c>
      <c r="CE253" s="194">
        <f t="shared" ca="1" si="189"/>
        <v>0</v>
      </c>
      <c r="CF253" s="194">
        <f t="shared" ca="1" si="189"/>
        <v>0</v>
      </c>
      <c r="CG253" s="194">
        <f t="shared" ca="1" si="189"/>
        <v>0</v>
      </c>
      <c r="CH253" s="194">
        <f t="shared" ca="1" si="189"/>
        <v>0</v>
      </c>
      <c r="CI253" s="194">
        <f t="shared" ca="1" si="189"/>
        <v>0</v>
      </c>
      <c r="CJ253" s="194">
        <f t="shared" ca="1" si="189"/>
        <v>0</v>
      </c>
      <c r="CK253" s="194">
        <f t="shared" ca="1" si="189"/>
        <v>0</v>
      </c>
      <c r="CL253" s="194">
        <f t="shared" ca="1" si="189"/>
        <v>0</v>
      </c>
      <c r="CM253" s="194">
        <f t="shared" ca="1" si="189"/>
        <v>0</v>
      </c>
    </row>
    <row r="257" spans="2:91" x14ac:dyDescent="0.2">
      <c r="B257" s="23" t="s">
        <v>361</v>
      </c>
    </row>
    <row r="258" spans="2:91" x14ac:dyDescent="0.2">
      <c r="B258" s="115" t="s">
        <v>332</v>
      </c>
      <c r="C258" s="19" t="str">
        <f>Inputs!$J$16</f>
        <v>EUR</v>
      </c>
      <c r="D258" s="19" t="s">
        <v>19</v>
      </c>
      <c r="E258" s="89">
        <v>0</v>
      </c>
      <c r="F258" s="89">
        <f ca="1">E266</f>
        <v>0</v>
      </c>
      <c r="G258" s="89">
        <f ca="1">F266</f>
        <v>0</v>
      </c>
      <c r="H258" s="89">
        <f ca="1">G266</f>
        <v>0</v>
      </c>
      <c r="I258" s="89">
        <f ca="1">H266</f>
        <v>0</v>
      </c>
      <c r="J258" s="89">
        <f ca="1">I266</f>
        <v>0</v>
      </c>
      <c r="K258" s="89">
        <v>0</v>
      </c>
      <c r="L258" s="89">
        <f t="shared" ref="L258:AD258" ca="1" si="190">K266</f>
        <v>0</v>
      </c>
      <c r="M258" s="89">
        <f t="shared" ca="1" si="190"/>
        <v>0</v>
      </c>
      <c r="N258" s="89">
        <f t="shared" ca="1" si="190"/>
        <v>0</v>
      </c>
      <c r="O258" s="89">
        <f t="shared" ca="1" si="190"/>
        <v>0</v>
      </c>
      <c r="P258" s="89">
        <f t="shared" ca="1" si="190"/>
        <v>0</v>
      </c>
      <c r="Q258" s="89">
        <f t="shared" ca="1" si="190"/>
        <v>0</v>
      </c>
      <c r="R258" s="89">
        <f t="shared" ca="1" si="190"/>
        <v>0</v>
      </c>
      <c r="S258" s="89">
        <f t="shared" ca="1" si="190"/>
        <v>0</v>
      </c>
      <c r="T258" s="89">
        <f t="shared" ca="1" si="190"/>
        <v>0</v>
      </c>
      <c r="U258" s="89">
        <f t="shared" ca="1" si="190"/>
        <v>0</v>
      </c>
      <c r="V258" s="89">
        <f t="shared" ca="1" si="190"/>
        <v>0</v>
      </c>
      <c r="W258" s="89">
        <f t="shared" ca="1" si="190"/>
        <v>0</v>
      </c>
      <c r="X258" s="89">
        <f t="shared" ca="1" si="190"/>
        <v>0</v>
      </c>
      <c r="Y258" s="89">
        <f t="shared" ca="1" si="190"/>
        <v>0</v>
      </c>
      <c r="Z258" s="89">
        <f t="shared" ca="1" si="190"/>
        <v>0</v>
      </c>
      <c r="AA258" s="89">
        <f t="shared" ca="1" si="190"/>
        <v>0</v>
      </c>
      <c r="AB258" s="89">
        <f t="shared" ca="1" si="190"/>
        <v>0</v>
      </c>
      <c r="AC258" s="89">
        <f t="shared" ca="1" si="190"/>
        <v>0</v>
      </c>
      <c r="AD258" s="89">
        <f t="shared" ca="1" si="190"/>
        <v>0</v>
      </c>
      <c r="AE258" s="89"/>
      <c r="AF258" s="89">
        <v>0</v>
      </c>
      <c r="AG258" s="89">
        <f t="shared" ref="AG258:BL258" ca="1" si="191">AF266</f>
        <v>0</v>
      </c>
      <c r="AH258" s="89">
        <f t="shared" ca="1" si="191"/>
        <v>0</v>
      </c>
      <c r="AI258" s="89">
        <f t="shared" ca="1" si="191"/>
        <v>0</v>
      </c>
      <c r="AJ258" s="89">
        <f t="shared" ca="1" si="191"/>
        <v>0</v>
      </c>
      <c r="AK258" s="89">
        <f t="shared" ca="1" si="191"/>
        <v>0</v>
      </c>
      <c r="AL258" s="89">
        <f t="shared" ca="1" si="191"/>
        <v>0</v>
      </c>
      <c r="AM258" s="89">
        <f t="shared" ca="1" si="191"/>
        <v>-10000</v>
      </c>
      <c r="AN258" s="89">
        <f t="shared" ca="1" si="191"/>
        <v>0</v>
      </c>
      <c r="AO258" s="89">
        <f t="shared" ca="1" si="191"/>
        <v>0</v>
      </c>
      <c r="AP258" s="89">
        <f t="shared" ca="1" si="191"/>
        <v>0</v>
      </c>
      <c r="AQ258" s="89">
        <f t="shared" ca="1" si="191"/>
        <v>0</v>
      </c>
      <c r="AR258" s="89">
        <f t="shared" ca="1" si="191"/>
        <v>0</v>
      </c>
      <c r="AS258" s="89">
        <f t="shared" ca="1" si="191"/>
        <v>0</v>
      </c>
      <c r="AT258" s="89">
        <f t="shared" ca="1" si="191"/>
        <v>0</v>
      </c>
      <c r="AU258" s="89">
        <f t="shared" ca="1" si="191"/>
        <v>0</v>
      </c>
      <c r="AV258" s="89">
        <f t="shared" ca="1" si="191"/>
        <v>0</v>
      </c>
      <c r="AW258" s="89">
        <f t="shared" ca="1" si="191"/>
        <v>0</v>
      </c>
      <c r="AX258" s="89">
        <f t="shared" ca="1" si="191"/>
        <v>0</v>
      </c>
      <c r="AY258" s="89">
        <f t="shared" ca="1" si="191"/>
        <v>0</v>
      </c>
      <c r="AZ258" s="89">
        <f t="shared" ca="1" si="191"/>
        <v>0</v>
      </c>
      <c r="BA258" s="89">
        <f t="shared" ca="1" si="191"/>
        <v>0</v>
      </c>
      <c r="BB258" s="89">
        <f t="shared" ca="1" si="191"/>
        <v>0</v>
      </c>
      <c r="BC258" s="89">
        <f t="shared" ca="1" si="191"/>
        <v>0</v>
      </c>
      <c r="BD258" s="89">
        <f t="shared" ca="1" si="191"/>
        <v>0</v>
      </c>
      <c r="BE258" s="89">
        <f t="shared" ca="1" si="191"/>
        <v>0</v>
      </c>
      <c r="BF258" s="89">
        <f t="shared" ca="1" si="191"/>
        <v>0</v>
      </c>
      <c r="BG258" s="89">
        <f t="shared" ca="1" si="191"/>
        <v>0</v>
      </c>
      <c r="BH258" s="89">
        <f t="shared" ca="1" si="191"/>
        <v>0</v>
      </c>
      <c r="BI258" s="89">
        <f t="shared" ca="1" si="191"/>
        <v>0</v>
      </c>
      <c r="BJ258" s="89">
        <f t="shared" ca="1" si="191"/>
        <v>0</v>
      </c>
      <c r="BK258" s="89">
        <f t="shared" ca="1" si="191"/>
        <v>0</v>
      </c>
      <c r="BL258" s="89">
        <f t="shared" ca="1" si="191"/>
        <v>0</v>
      </c>
      <c r="BM258" s="89">
        <f t="shared" ref="BM258:CM258" ca="1" si="192">BL266</f>
        <v>0</v>
      </c>
      <c r="BN258" s="89">
        <f t="shared" ca="1" si="192"/>
        <v>0</v>
      </c>
      <c r="BO258" s="89">
        <f t="shared" ca="1" si="192"/>
        <v>0</v>
      </c>
      <c r="BP258" s="89">
        <f t="shared" ca="1" si="192"/>
        <v>0</v>
      </c>
      <c r="BQ258" s="89">
        <f t="shared" ca="1" si="192"/>
        <v>0</v>
      </c>
      <c r="BR258" s="89">
        <f t="shared" ca="1" si="192"/>
        <v>0</v>
      </c>
      <c r="BS258" s="89">
        <f t="shared" ca="1" si="192"/>
        <v>0</v>
      </c>
      <c r="BT258" s="89">
        <f t="shared" ca="1" si="192"/>
        <v>0</v>
      </c>
      <c r="BU258" s="89">
        <f t="shared" ca="1" si="192"/>
        <v>0</v>
      </c>
      <c r="BV258" s="89">
        <f t="shared" ca="1" si="192"/>
        <v>0</v>
      </c>
      <c r="BW258" s="89">
        <f t="shared" ca="1" si="192"/>
        <v>0</v>
      </c>
      <c r="BX258" s="89">
        <f t="shared" ca="1" si="192"/>
        <v>0</v>
      </c>
      <c r="BY258" s="89">
        <f t="shared" ca="1" si="192"/>
        <v>0</v>
      </c>
      <c r="BZ258" s="89">
        <f t="shared" ca="1" si="192"/>
        <v>0</v>
      </c>
      <c r="CA258" s="89">
        <f t="shared" ca="1" si="192"/>
        <v>0</v>
      </c>
      <c r="CB258" s="89">
        <f t="shared" ca="1" si="192"/>
        <v>0</v>
      </c>
      <c r="CC258" s="89">
        <f t="shared" ca="1" si="192"/>
        <v>0</v>
      </c>
      <c r="CD258" s="89">
        <f t="shared" ca="1" si="192"/>
        <v>0</v>
      </c>
      <c r="CE258" s="89">
        <f t="shared" ca="1" si="192"/>
        <v>0</v>
      </c>
      <c r="CF258" s="89">
        <f t="shared" ca="1" si="192"/>
        <v>0</v>
      </c>
      <c r="CG258" s="89">
        <f t="shared" ca="1" si="192"/>
        <v>0</v>
      </c>
      <c r="CH258" s="89">
        <f t="shared" ca="1" si="192"/>
        <v>0</v>
      </c>
      <c r="CI258" s="89">
        <f t="shared" ca="1" si="192"/>
        <v>0</v>
      </c>
      <c r="CJ258" s="89">
        <f t="shared" ca="1" si="192"/>
        <v>0</v>
      </c>
      <c r="CK258" s="89">
        <f t="shared" ca="1" si="192"/>
        <v>0</v>
      </c>
      <c r="CL258" s="89">
        <f t="shared" ca="1" si="192"/>
        <v>0</v>
      </c>
      <c r="CM258" s="89">
        <f t="shared" ca="1" si="192"/>
        <v>0</v>
      </c>
    </row>
    <row r="259" spans="2:91" x14ac:dyDescent="0.2">
      <c r="B259" s="196" t="s">
        <v>299</v>
      </c>
      <c r="C259" s="19" t="str">
        <f>Inputs!$J$16</f>
        <v>EUR</v>
      </c>
      <c r="D259" s="19" t="s">
        <v>19</v>
      </c>
      <c r="E259" s="34">
        <f>SUMIF($K$4:$AD$4,E$4,$K259:$AD259)</f>
        <v>10000</v>
      </c>
      <c r="F259" s="34">
        <f>SUMIF($K$4:$AD$4,F$4,$K259:$AD259)</f>
        <v>0</v>
      </c>
      <c r="G259" s="34">
        <f>SUMIF($K$4:$AD$4,G$4,$K259:$AD259)</f>
        <v>0</v>
      </c>
      <c r="H259" s="34">
        <f>SUMIF($K$4:$AD$4,H$4,$K259:$AD259)</f>
        <v>0</v>
      </c>
      <c r="I259" s="34">
        <f>SUMIF($K$4:$AD$4,I$4,$K259:$AD259)</f>
        <v>0</v>
      </c>
      <c r="J259" s="89"/>
      <c r="K259" s="34">
        <f t="shared" ref="K259:AD259" si="193">SUMIFS($AF259:$CM259,$AF$4:$CM$4,K$4,$AF$8:$CM$8,K$8)</f>
        <v>0</v>
      </c>
      <c r="L259" s="34">
        <f t="shared" si="193"/>
        <v>0</v>
      </c>
      <c r="M259" s="34">
        <f t="shared" si="193"/>
        <v>10000</v>
      </c>
      <c r="N259" s="34">
        <f t="shared" si="193"/>
        <v>0</v>
      </c>
      <c r="O259" s="34">
        <f t="shared" si="193"/>
        <v>0</v>
      </c>
      <c r="P259" s="34">
        <f t="shared" si="193"/>
        <v>0</v>
      </c>
      <c r="Q259" s="34">
        <f t="shared" si="193"/>
        <v>0</v>
      </c>
      <c r="R259" s="34">
        <f t="shared" si="193"/>
        <v>0</v>
      </c>
      <c r="S259" s="34">
        <f t="shared" si="193"/>
        <v>0</v>
      </c>
      <c r="T259" s="34">
        <f t="shared" si="193"/>
        <v>0</v>
      </c>
      <c r="U259" s="34">
        <f t="shared" si="193"/>
        <v>0</v>
      </c>
      <c r="V259" s="34">
        <f t="shared" si="193"/>
        <v>0</v>
      </c>
      <c r="W259" s="34">
        <f t="shared" si="193"/>
        <v>0</v>
      </c>
      <c r="X259" s="34">
        <f t="shared" si="193"/>
        <v>0</v>
      </c>
      <c r="Y259" s="34">
        <f t="shared" si="193"/>
        <v>0</v>
      </c>
      <c r="Z259" s="34">
        <f t="shared" si="193"/>
        <v>0</v>
      </c>
      <c r="AA259" s="34">
        <f t="shared" si="193"/>
        <v>0</v>
      </c>
      <c r="AB259" s="34">
        <f t="shared" si="193"/>
        <v>0</v>
      </c>
      <c r="AC259" s="34">
        <f t="shared" si="193"/>
        <v>0</v>
      </c>
      <c r="AD259" s="34">
        <f t="shared" si="193"/>
        <v>0</v>
      </c>
      <c r="AE259" s="89"/>
      <c r="AF259" s="89">
        <f t="shared" ref="AF259:BK259" si="194">SUM(AF260:AF261)</f>
        <v>0</v>
      </c>
      <c r="AG259" s="89">
        <f t="shared" si="194"/>
        <v>0</v>
      </c>
      <c r="AH259" s="89">
        <f t="shared" si="194"/>
        <v>0</v>
      </c>
      <c r="AI259" s="89">
        <f t="shared" si="194"/>
        <v>0</v>
      </c>
      <c r="AJ259" s="89">
        <f t="shared" si="194"/>
        <v>0</v>
      </c>
      <c r="AK259" s="89">
        <f t="shared" si="194"/>
        <v>0</v>
      </c>
      <c r="AL259" s="89">
        <f t="shared" si="194"/>
        <v>0</v>
      </c>
      <c r="AM259" s="89">
        <f t="shared" si="194"/>
        <v>10000</v>
      </c>
      <c r="AN259" s="89">
        <f t="shared" si="194"/>
        <v>0</v>
      </c>
      <c r="AO259" s="89">
        <f t="shared" si="194"/>
        <v>0</v>
      </c>
      <c r="AP259" s="89">
        <f t="shared" si="194"/>
        <v>0</v>
      </c>
      <c r="AQ259" s="89">
        <f t="shared" si="194"/>
        <v>0</v>
      </c>
      <c r="AR259" s="89">
        <f t="shared" si="194"/>
        <v>0</v>
      </c>
      <c r="AS259" s="89">
        <f t="shared" si="194"/>
        <v>0</v>
      </c>
      <c r="AT259" s="89">
        <f t="shared" si="194"/>
        <v>0</v>
      </c>
      <c r="AU259" s="89">
        <f t="shared" si="194"/>
        <v>0</v>
      </c>
      <c r="AV259" s="89">
        <f t="shared" si="194"/>
        <v>0</v>
      </c>
      <c r="AW259" s="89">
        <f t="shared" si="194"/>
        <v>0</v>
      </c>
      <c r="AX259" s="89">
        <f t="shared" si="194"/>
        <v>0</v>
      </c>
      <c r="AY259" s="89">
        <f t="shared" si="194"/>
        <v>0</v>
      </c>
      <c r="AZ259" s="89">
        <f t="shared" si="194"/>
        <v>0</v>
      </c>
      <c r="BA259" s="89">
        <f t="shared" si="194"/>
        <v>0</v>
      </c>
      <c r="BB259" s="89">
        <f t="shared" si="194"/>
        <v>0</v>
      </c>
      <c r="BC259" s="89">
        <f t="shared" si="194"/>
        <v>0</v>
      </c>
      <c r="BD259" s="89">
        <f t="shared" si="194"/>
        <v>0</v>
      </c>
      <c r="BE259" s="89">
        <f t="shared" si="194"/>
        <v>0</v>
      </c>
      <c r="BF259" s="89">
        <f t="shared" si="194"/>
        <v>0</v>
      </c>
      <c r="BG259" s="89">
        <f t="shared" si="194"/>
        <v>0</v>
      </c>
      <c r="BH259" s="89">
        <f t="shared" si="194"/>
        <v>0</v>
      </c>
      <c r="BI259" s="89">
        <f t="shared" si="194"/>
        <v>0</v>
      </c>
      <c r="BJ259" s="89">
        <f t="shared" si="194"/>
        <v>0</v>
      </c>
      <c r="BK259" s="89">
        <f t="shared" si="194"/>
        <v>0</v>
      </c>
      <c r="BL259" s="89">
        <f t="shared" ref="BL259:CM259" si="195">SUM(BL260:BL261)</f>
        <v>0</v>
      </c>
      <c r="BM259" s="89">
        <f t="shared" si="195"/>
        <v>0</v>
      </c>
      <c r="BN259" s="89">
        <f t="shared" si="195"/>
        <v>0</v>
      </c>
      <c r="BO259" s="89">
        <f t="shared" si="195"/>
        <v>0</v>
      </c>
      <c r="BP259" s="89">
        <f t="shared" si="195"/>
        <v>0</v>
      </c>
      <c r="BQ259" s="89">
        <f t="shared" si="195"/>
        <v>0</v>
      </c>
      <c r="BR259" s="89">
        <f t="shared" si="195"/>
        <v>0</v>
      </c>
      <c r="BS259" s="89">
        <f t="shared" si="195"/>
        <v>0</v>
      </c>
      <c r="BT259" s="89">
        <f t="shared" si="195"/>
        <v>0</v>
      </c>
      <c r="BU259" s="89">
        <f t="shared" si="195"/>
        <v>0</v>
      </c>
      <c r="BV259" s="89">
        <f t="shared" si="195"/>
        <v>0</v>
      </c>
      <c r="BW259" s="89">
        <f t="shared" si="195"/>
        <v>0</v>
      </c>
      <c r="BX259" s="89">
        <f t="shared" si="195"/>
        <v>0</v>
      </c>
      <c r="BY259" s="89">
        <f t="shared" si="195"/>
        <v>0</v>
      </c>
      <c r="BZ259" s="89">
        <f t="shared" si="195"/>
        <v>0</v>
      </c>
      <c r="CA259" s="89">
        <f t="shared" si="195"/>
        <v>0</v>
      </c>
      <c r="CB259" s="89">
        <f t="shared" si="195"/>
        <v>0</v>
      </c>
      <c r="CC259" s="89">
        <f t="shared" si="195"/>
        <v>0</v>
      </c>
      <c r="CD259" s="89">
        <f t="shared" si="195"/>
        <v>0</v>
      </c>
      <c r="CE259" s="89">
        <f t="shared" si="195"/>
        <v>0</v>
      </c>
      <c r="CF259" s="89">
        <f t="shared" si="195"/>
        <v>0</v>
      </c>
      <c r="CG259" s="89">
        <f t="shared" si="195"/>
        <v>0</v>
      </c>
      <c r="CH259" s="89">
        <f t="shared" si="195"/>
        <v>0</v>
      </c>
      <c r="CI259" s="89">
        <f t="shared" si="195"/>
        <v>0</v>
      </c>
      <c r="CJ259" s="89">
        <f t="shared" si="195"/>
        <v>0</v>
      </c>
      <c r="CK259" s="89">
        <f t="shared" si="195"/>
        <v>0</v>
      </c>
      <c r="CL259" s="89">
        <f t="shared" si="195"/>
        <v>0</v>
      </c>
      <c r="CM259" s="89">
        <f t="shared" si="195"/>
        <v>0</v>
      </c>
    </row>
    <row r="260" spans="2:91" s="95" customFormat="1" hidden="1" x14ac:dyDescent="0.2">
      <c r="B260" s="234" t="s">
        <v>358</v>
      </c>
      <c r="C260" s="236"/>
      <c r="D260" s="236"/>
      <c r="E260" s="235"/>
      <c r="F260" s="235"/>
      <c r="G260" s="235"/>
      <c r="H260" s="235"/>
      <c r="I260" s="235"/>
      <c r="J260" s="233"/>
      <c r="K260" s="235"/>
      <c r="L260" s="235"/>
      <c r="M260" s="235"/>
      <c r="N260" s="235"/>
      <c r="O260" s="235"/>
      <c r="P260" s="235"/>
      <c r="Q260" s="235"/>
      <c r="R260" s="235"/>
      <c r="S260" s="235"/>
      <c r="T260" s="235"/>
      <c r="U260" s="235"/>
      <c r="V260" s="235"/>
      <c r="W260" s="235"/>
      <c r="X260" s="235"/>
      <c r="Y260" s="235"/>
      <c r="Z260" s="235"/>
      <c r="AA260" s="235"/>
      <c r="AB260" s="235"/>
      <c r="AC260" s="235"/>
      <c r="AD260" s="235"/>
      <c r="AE260" s="233"/>
      <c r="AF260" s="233">
        <f>IA!AF23</f>
        <v>0</v>
      </c>
      <c r="AG260" s="233">
        <f>IA!AG23</f>
        <v>0</v>
      </c>
      <c r="AH260" s="233">
        <f>IA!AH23</f>
        <v>0</v>
      </c>
      <c r="AI260" s="233">
        <f>IA!AI23</f>
        <v>0</v>
      </c>
      <c r="AJ260" s="233">
        <f>IA!AJ23</f>
        <v>0</v>
      </c>
      <c r="AK260" s="233">
        <f>IA!AK23</f>
        <v>0</v>
      </c>
      <c r="AL260" s="233">
        <f>IA!AL23</f>
        <v>0</v>
      </c>
      <c r="AM260" s="233">
        <f>IA!AM23</f>
        <v>7000</v>
      </c>
      <c r="AN260" s="233">
        <f>IA!AN23</f>
        <v>0</v>
      </c>
      <c r="AO260" s="233">
        <f>IA!AO23</f>
        <v>0</v>
      </c>
      <c r="AP260" s="233">
        <f>IA!AP23</f>
        <v>0</v>
      </c>
      <c r="AQ260" s="233">
        <f>IA!AQ23</f>
        <v>0</v>
      </c>
      <c r="AR260" s="233">
        <f>IA!AR23</f>
        <v>0</v>
      </c>
      <c r="AS260" s="233">
        <f>IA!AS23</f>
        <v>0</v>
      </c>
      <c r="AT260" s="233">
        <f>IA!AT23</f>
        <v>0</v>
      </c>
      <c r="AU260" s="233">
        <f>IA!AU23</f>
        <v>0</v>
      </c>
      <c r="AV260" s="233">
        <f>IA!AV23</f>
        <v>0</v>
      </c>
      <c r="AW260" s="233">
        <f>IA!AW23</f>
        <v>0</v>
      </c>
      <c r="AX260" s="233">
        <f>IA!AX23</f>
        <v>0</v>
      </c>
      <c r="AY260" s="233">
        <f>IA!AY23</f>
        <v>0</v>
      </c>
      <c r="AZ260" s="233">
        <f>IA!AZ23</f>
        <v>0</v>
      </c>
      <c r="BA260" s="233">
        <f>IA!BA23</f>
        <v>0</v>
      </c>
      <c r="BB260" s="233">
        <f>IA!BB23</f>
        <v>0</v>
      </c>
      <c r="BC260" s="233">
        <f>IA!BC23</f>
        <v>0</v>
      </c>
      <c r="BD260" s="233">
        <f>IA!BD23</f>
        <v>0</v>
      </c>
      <c r="BE260" s="233">
        <f>IA!BE23</f>
        <v>0</v>
      </c>
      <c r="BF260" s="233">
        <f>IA!BF23</f>
        <v>0</v>
      </c>
      <c r="BG260" s="233">
        <f>IA!BG23</f>
        <v>0</v>
      </c>
      <c r="BH260" s="233">
        <f>IA!BH23</f>
        <v>0</v>
      </c>
      <c r="BI260" s="233">
        <f>IA!BI23</f>
        <v>0</v>
      </c>
      <c r="BJ260" s="233">
        <f>IA!BJ23</f>
        <v>0</v>
      </c>
      <c r="BK260" s="233">
        <f>IA!BK23</f>
        <v>0</v>
      </c>
      <c r="BL260" s="233">
        <f>IA!BL23</f>
        <v>0</v>
      </c>
      <c r="BM260" s="233">
        <f>IA!BM23</f>
        <v>0</v>
      </c>
      <c r="BN260" s="233">
        <f>IA!BN23</f>
        <v>0</v>
      </c>
      <c r="BO260" s="233">
        <f>IA!BO23</f>
        <v>0</v>
      </c>
      <c r="BP260" s="233">
        <f>IA!BP23</f>
        <v>0</v>
      </c>
      <c r="BQ260" s="233">
        <f>IA!BQ23</f>
        <v>0</v>
      </c>
      <c r="BR260" s="233">
        <f>IA!BR23</f>
        <v>0</v>
      </c>
      <c r="BS260" s="233">
        <f>IA!BS23</f>
        <v>0</v>
      </c>
      <c r="BT260" s="233">
        <f>IA!BT23</f>
        <v>0</v>
      </c>
      <c r="BU260" s="233">
        <f>IA!BU23</f>
        <v>0</v>
      </c>
      <c r="BV260" s="233">
        <f>IA!BV23</f>
        <v>0</v>
      </c>
      <c r="BW260" s="233">
        <f>IA!BW23</f>
        <v>0</v>
      </c>
      <c r="BX260" s="233">
        <f>IA!BX23</f>
        <v>0</v>
      </c>
      <c r="BY260" s="233">
        <f>IA!BY23</f>
        <v>0</v>
      </c>
      <c r="BZ260" s="233">
        <f>IA!BZ23</f>
        <v>0</v>
      </c>
      <c r="CA260" s="233">
        <f>IA!CA23</f>
        <v>0</v>
      </c>
      <c r="CB260" s="233">
        <f>IA!CB23</f>
        <v>0</v>
      </c>
      <c r="CC260" s="233">
        <f>IA!CC23</f>
        <v>0</v>
      </c>
      <c r="CD260" s="233">
        <f>IA!CD23</f>
        <v>0</v>
      </c>
      <c r="CE260" s="233">
        <f>IA!CE23</f>
        <v>0</v>
      </c>
      <c r="CF260" s="233">
        <f>IA!CF23</f>
        <v>0</v>
      </c>
      <c r="CG260" s="233">
        <f>IA!CG23</f>
        <v>0</v>
      </c>
      <c r="CH260" s="233">
        <f>IA!CH23</f>
        <v>0</v>
      </c>
      <c r="CI260" s="233">
        <f>IA!CI23</f>
        <v>0</v>
      </c>
      <c r="CJ260" s="233">
        <f>IA!CJ23</f>
        <v>0</v>
      </c>
      <c r="CK260" s="233">
        <f>IA!CK23</f>
        <v>0</v>
      </c>
      <c r="CL260" s="233">
        <f>IA!CL23</f>
        <v>0</v>
      </c>
      <c r="CM260" s="233">
        <f>IA!CM23</f>
        <v>0</v>
      </c>
    </row>
    <row r="261" spans="2:91" s="95" customFormat="1" hidden="1" x14ac:dyDescent="0.2">
      <c r="B261" s="234" t="s">
        <v>357</v>
      </c>
      <c r="C261" s="236"/>
      <c r="D261" s="236"/>
      <c r="E261" s="235"/>
      <c r="F261" s="235"/>
      <c r="G261" s="235"/>
      <c r="H261" s="235"/>
      <c r="I261" s="235"/>
      <c r="J261" s="233"/>
      <c r="K261" s="235"/>
      <c r="L261" s="235"/>
      <c r="M261" s="235"/>
      <c r="N261" s="235"/>
      <c r="O261" s="235"/>
      <c r="P261" s="235"/>
      <c r="Q261" s="235"/>
      <c r="R261" s="235"/>
      <c r="S261" s="235"/>
      <c r="T261" s="235"/>
      <c r="U261" s="235"/>
      <c r="V261" s="235"/>
      <c r="W261" s="235"/>
      <c r="X261" s="235"/>
      <c r="Y261" s="235"/>
      <c r="Z261" s="235"/>
      <c r="AA261" s="235"/>
      <c r="AB261" s="235"/>
      <c r="AC261" s="235"/>
      <c r="AD261" s="235"/>
      <c r="AE261" s="233"/>
      <c r="AF261" s="233">
        <f>IA!AF30</f>
        <v>0</v>
      </c>
      <c r="AG261" s="233">
        <f>IA!AG30</f>
        <v>0</v>
      </c>
      <c r="AH261" s="233">
        <f>IA!AH30</f>
        <v>0</v>
      </c>
      <c r="AI261" s="233">
        <f>IA!AI30</f>
        <v>0</v>
      </c>
      <c r="AJ261" s="233">
        <f>IA!AJ30</f>
        <v>0</v>
      </c>
      <c r="AK261" s="233">
        <f>IA!AK30</f>
        <v>0</v>
      </c>
      <c r="AL261" s="233">
        <f>IA!AL30</f>
        <v>0</v>
      </c>
      <c r="AM261" s="233">
        <f>IA!AM30</f>
        <v>3000</v>
      </c>
      <c r="AN261" s="233">
        <f>IA!AN30</f>
        <v>0</v>
      </c>
      <c r="AO261" s="233">
        <f>IA!AO30</f>
        <v>0</v>
      </c>
      <c r="AP261" s="233">
        <f>IA!AP30</f>
        <v>0</v>
      </c>
      <c r="AQ261" s="233">
        <f>IA!AQ30</f>
        <v>0</v>
      </c>
      <c r="AR261" s="233">
        <f>IA!AR30</f>
        <v>0</v>
      </c>
      <c r="AS261" s="233">
        <f>IA!AS30</f>
        <v>0</v>
      </c>
      <c r="AT261" s="233">
        <f>IA!AT30</f>
        <v>0</v>
      </c>
      <c r="AU261" s="233">
        <f>IA!AU30</f>
        <v>0</v>
      </c>
      <c r="AV261" s="233">
        <f>IA!AV30</f>
        <v>0</v>
      </c>
      <c r="AW261" s="233">
        <f>IA!AW30</f>
        <v>0</v>
      </c>
      <c r="AX261" s="233">
        <f>IA!AX30</f>
        <v>0</v>
      </c>
      <c r="AY261" s="233">
        <f>IA!AY30</f>
        <v>0</v>
      </c>
      <c r="AZ261" s="233">
        <f>IA!AZ30</f>
        <v>0</v>
      </c>
      <c r="BA261" s="233">
        <f>IA!BA30</f>
        <v>0</v>
      </c>
      <c r="BB261" s="233">
        <f>IA!BB30</f>
        <v>0</v>
      </c>
      <c r="BC261" s="233">
        <f>IA!BC30</f>
        <v>0</v>
      </c>
      <c r="BD261" s="233">
        <f>IA!BD30</f>
        <v>0</v>
      </c>
      <c r="BE261" s="233">
        <f>IA!BE30</f>
        <v>0</v>
      </c>
      <c r="BF261" s="233">
        <f>IA!BF30</f>
        <v>0</v>
      </c>
      <c r="BG261" s="233">
        <f>IA!BG30</f>
        <v>0</v>
      </c>
      <c r="BH261" s="233">
        <f>IA!BH30</f>
        <v>0</v>
      </c>
      <c r="BI261" s="233">
        <f>IA!BI30</f>
        <v>0</v>
      </c>
      <c r="BJ261" s="233">
        <f>IA!BJ30</f>
        <v>0</v>
      </c>
      <c r="BK261" s="233">
        <f>IA!BK30</f>
        <v>0</v>
      </c>
      <c r="BL261" s="233">
        <f>IA!BL30</f>
        <v>0</v>
      </c>
      <c r="BM261" s="233">
        <f>IA!BM30</f>
        <v>0</v>
      </c>
      <c r="BN261" s="233">
        <f>IA!BN30</f>
        <v>0</v>
      </c>
      <c r="BO261" s="233">
        <f>IA!BO30</f>
        <v>0</v>
      </c>
      <c r="BP261" s="233">
        <f>IA!BP30</f>
        <v>0</v>
      </c>
      <c r="BQ261" s="233">
        <f>IA!BQ30</f>
        <v>0</v>
      </c>
      <c r="BR261" s="233">
        <f>IA!BR30</f>
        <v>0</v>
      </c>
      <c r="BS261" s="233">
        <f>IA!BS30</f>
        <v>0</v>
      </c>
      <c r="BT261" s="233">
        <f>IA!BT30</f>
        <v>0</v>
      </c>
      <c r="BU261" s="233">
        <f>IA!BU30</f>
        <v>0</v>
      </c>
      <c r="BV261" s="233">
        <f>IA!BV30</f>
        <v>0</v>
      </c>
      <c r="BW261" s="233">
        <f>IA!BW30</f>
        <v>0</v>
      </c>
      <c r="BX261" s="233">
        <f>IA!BX30</f>
        <v>0</v>
      </c>
      <c r="BY261" s="233">
        <f>IA!BY30</f>
        <v>0</v>
      </c>
      <c r="BZ261" s="233">
        <f>IA!BZ30</f>
        <v>0</v>
      </c>
      <c r="CA261" s="233">
        <f>IA!CA30</f>
        <v>0</v>
      </c>
      <c r="CB261" s="233">
        <f>IA!CB30</f>
        <v>0</v>
      </c>
      <c r="CC261" s="233">
        <f>IA!CC30</f>
        <v>0</v>
      </c>
      <c r="CD261" s="233">
        <f>IA!CD30</f>
        <v>0</v>
      </c>
      <c r="CE261" s="233">
        <f>IA!CE30</f>
        <v>0</v>
      </c>
      <c r="CF261" s="233">
        <f>IA!CF30</f>
        <v>0</v>
      </c>
      <c r="CG261" s="233">
        <f>IA!CG30</f>
        <v>0</v>
      </c>
      <c r="CH261" s="233">
        <f>IA!CH30</f>
        <v>0</v>
      </c>
      <c r="CI261" s="233">
        <f>IA!CI30</f>
        <v>0</v>
      </c>
      <c r="CJ261" s="233">
        <f>IA!CJ30</f>
        <v>0</v>
      </c>
      <c r="CK261" s="233">
        <f>IA!CK30</f>
        <v>0</v>
      </c>
      <c r="CL261" s="233">
        <f>IA!CL30</f>
        <v>0</v>
      </c>
      <c r="CM261" s="233">
        <f>IA!CM30</f>
        <v>0</v>
      </c>
    </row>
    <row r="262" spans="2:91" x14ac:dyDescent="0.2">
      <c r="B262" s="196" t="s">
        <v>360</v>
      </c>
      <c r="C262" s="19" t="str">
        <f>Inputs!$J$16</f>
        <v>EUR</v>
      </c>
      <c r="D262" s="19" t="s">
        <v>19</v>
      </c>
      <c r="E262" s="34">
        <f t="shared" ref="E262:I263" si="196">SUMIF($K$4:$AD$4,E$4,$K262:$AD262)</f>
        <v>0</v>
      </c>
      <c r="F262" s="34">
        <f t="shared" si="196"/>
        <v>0</v>
      </c>
      <c r="G262" s="34">
        <f t="shared" si="196"/>
        <v>0</v>
      </c>
      <c r="H262" s="34">
        <f t="shared" si="196"/>
        <v>0</v>
      </c>
      <c r="I262" s="34">
        <f t="shared" si="196"/>
        <v>0</v>
      </c>
      <c r="J262" s="89"/>
      <c r="K262" s="34">
        <f t="shared" ref="K262:T263" si="197">SUMIFS($AF262:$CM262,$AF$4:$CM$4,K$4,$AF$8:$CM$8,K$8)</f>
        <v>0</v>
      </c>
      <c r="L262" s="34">
        <f t="shared" si="197"/>
        <v>0</v>
      </c>
      <c r="M262" s="34">
        <f t="shared" si="197"/>
        <v>0</v>
      </c>
      <c r="N262" s="34">
        <f t="shared" si="197"/>
        <v>0</v>
      </c>
      <c r="O262" s="34">
        <f t="shared" si="197"/>
        <v>0</v>
      </c>
      <c r="P262" s="34">
        <f t="shared" si="197"/>
        <v>0</v>
      </c>
      <c r="Q262" s="34">
        <f t="shared" si="197"/>
        <v>0</v>
      </c>
      <c r="R262" s="34">
        <f t="shared" si="197"/>
        <v>0</v>
      </c>
      <c r="S262" s="34">
        <f t="shared" si="197"/>
        <v>0</v>
      </c>
      <c r="T262" s="34">
        <f t="shared" si="197"/>
        <v>0</v>
      </c>
      <c r="U262" s="34">
        <f t="shared" ref="U262:AD263" si="198">SUMIFS($AF262:$CM262,$AF$4:$CM$4,U$4,$AF$8:$CM$8,U$8)</f>
        <v>0</v>
      </c>
      <c r="V262" s="34">
        <f t="shared" si="198"/>
        <v>0</v>
      </c>
      <c r="W262" s="34">
        <f t="shared" si="198"/>
        <v>0</v>
      </c>
      <c r="X262" s="34">
        <f t="shared" si="198"/>
        <v>0</v>
      </c>
      <c r="Y262" s="34">
        <f t="shared" si="198"/>
        <v>0</v>
      </c>
      <c r="Z262" s="34">
        <f t="shared" si="198"/>
        <v>0</v>
      </c>
      <c r="AA262" s="34">
        <f t="shared" si="198"/>
        <v>0</v>
      </c>
      <c r="AB262" s="34">
        <f t="shared" si="198"/>
        <v>0</v>
      </c>
      <c r="AC262" s="34">
        <f t="shared" si="198"/>
        <v>0</v>
      </c>
      <c r="AD262" s="34">
        <f t="shared" si="198"/>
        <v>0</v>
      </c>
      <c r="AE262" s="89"/>
      <c r="AF262" s="89">
        <f>AF259*Inputs!$IU$26</f>
        <v>0</v>
      </c>
      <c r="AG262" s="89">
        <f>AG259*Inputs!$IU$26</f>
        <v>0</v>
      </c>
      <c r="AH262" s="89">
        <f>AH259*Inputs!$IU$26</f>
        <v>0</v>
      </c>
      <c r="AI262" s="89">
        <f>AI259*Inputs!$IU$26</f>
        <v>0</v>
      </c>
      <c r="AJ262" s="89">
        <f>AJ259*Inputs!$IU$26</f>
        <v>0</v>
      </c>
      <c r="AK262" s="89">
        <f>AK259*Inputs!$IU$26</f>
        <v>0</v>
      </c>
      <c r="AL262" s="89">
        <f>AL259*Inputs!$IU$26</f>
        <v>0</v>
      </c>
      <c r="AM262" s="89">
        <f>AM259*Inputs!$IU$26</f>
        <v>0</v>
      </c>
      <c r="AN262" s="89">
        <f>AN259*Inputs!$IU$26</f>
        <v>0</v>
      </c>
      <c r="AO262" s="89">
        <f>AO259*Inputs!$IU$26</f>
        <v>0</v>
      </c>
      <c r="AP262" s="89">
        <f>AP259*Inputs!$IU$26</f>
        <v>0</v>
      </c>
      <c r="AQ262" s="89">
        <f>AQ259*Inputs!$IU$26</f>
        <v>0</v>
      </c>
      <c r="AR262" s="89">
        <f>AR259*Inputs!$IU$26</f>
        <v>0</v>
      </c>
      <c r="AS262" s="89">
        <f>AS259*Inputs!$IU$26</f>
        <v>0</v>
      </c>
      <c r="AT262" s="89">
        <f>AT259*Inputs!$IU$26</f>
        <v>0</v>
      </c>
      <c r="AU262" s="89">
        <f>AU259*Inputs!$IU$26</f>
        <v>0</v>
      </c>
      <c r="AV262" s="89">
        <f>AV259*Inputs!$IU$26</f>
        <v>0</v>
      </c>
      <c r="AW262" s="89">
        <f>AW259*Inputs!$IU$26</f>
        <v>0</v>
      </c>
      <c r="AX262" s="89">
        <f>AX259*Inputs!$IU$26</f>
        <v>0</v>
      </c>
      <c r="AY262" s="89">
        <f>AY259*Inputs!$IU$26</f>
        <v>0</v>
      </c>
      <c r="AZ262" s="89">
        <f>AZ259*Inputs!$IU$26</f>
        <v>0</v>
      </c>
      <c r="BA262" s="89">
        <f>BA259*Inputs!$IU$26</f>
        <v>0</v>
      </c>
      <c r="BB262" s="89">
        <f>BB259*Inputs!$IU$26</f>
        <v>0</v>
      </c>
      <c r="BC262" s="89">
        <f>BC259*Inputs!$IU$26</f>
        <v>0</v>
      </c>
      <c r="BD262" s="89">
        <f>BD259*Inputs!$IU$26</f>
        <v>0</v>
      </c>
      <c r="BE262" s="89">
        <f>BE259*Inputs!$IU$26</f>
        <v>0</v>
      </c>
      <c r="BF262" s="89">
        <f>BF259*Inputs!$IU$26</f>
        <v>0</v>
      </c>
      <c r="BG262" s="89">
        <f>BG259*Inputs!$IU$26</f>
        <v>0</v>
      </c>
      <c r="BH262" s="89">
        <f>BH259*Inputs!$IU$26</f>
        <v>0</v>
      </c>
      <c r="BI262" s="89">
        <f>BI259*Inputs!$IU$26</f>
        <v>0</v>
      </c>
      <c r="BJ262" s="89">
        <f>BJ259*Inputs!$IU$26</f>
        <v>0</v>
      </c>
      <c r="BK262" s="89">
        <f>BK259*Inputs!$IU$26</f>
        <v>0</v>
      </c>
      <c r="BL262" s="89">
        <f>BL259*Inputs!$IU$26</f>
        <v>0</v>
      </c>
      <c r="BM262" s="89">
        <f>BM259*Inputs!$IU$26</f>
        <v>0</v>
      </c>
      <c r="BN262" s="89">
        <f>BN259*Inputs!$IU$26</f>
        <v>0</v>
      </c>
      <c r="BO262" s="89">
        <f>BO259*Inputs!$IU$26</f>
        <v>0</v>
      </c>
      <c r="BP262" s="89">
        <f>BP259*Inputs!$IU$26</f>
        <v>0</v>
      </c>
      <c r="BQ262" s="89">
        <f>BQ259*Inputs!$IU$26</f>
        <v>0</v>
      </c>
      <c r="BR262" s="89">
        <f>BR259*Inputs!$IU$26</f>
        <v>0</v>
      </c>
      <c r="BS262" s="89">
        <f>BS259*Inputs!$IU$26</f>
        <v>0</v>
      </c>
      <c r="BT262" s="89">
        <f>BT259*Inputs!$IU$26</f>
        <v>0</v>
      </c>
      <c r="BU262" s="89">
        <f>BU259*Inputs!$IU$26</f>
        <v>0</v>
      </c>
      <c r="BV262" s="89">
        <f>BV259*Inputs!$IU$26</f>
        <v>0</v>
      </c>
      <c r="BW262" s="89">
        <f>BW259*Inputs!$IU$26</f>
        <v>0</v>
      </c>
      <c r="BX262" s="89">
        <f>BX259*Inputs!$IU$26</f>
        <v>0</v>
      </c>
      <c r="BY262" s="89">
        <f>BY259*Inputs!$IU$26</f>
        <v>0</v>
      </c>
      <c r="BZ262" s="89">
        <f>BZ259*Inputs!$IU$26</f>
        <v>0</v>
      </c>
      <c r="CA262" s="89">
        <f>CA259*Inputs!$IU$26</f>
        <v>0</v>
      </c>
      <c r="CB262" s="89">
        <f>CB259*Inputs!$IU$26</f>
        <v>0</v>
      </c>
      <c r="CC262" s="89">
        <f>CC259*Inputs!$IU$26</f>
        <v>0</v>
      </c>
      <c r="CD262" s="89">
        <f>CD259*Inputs!$IU$26</f>
        <v>0</v>
      </c>
      <c r="CE262" s="89">
        <f>CE259*Inputs!$IU$26</f>
        <v>0</v>
      </c>
      <c r="CF262" s="89">
        <f>CF259*Inputs!$IU$26</f>
        <v>0</v>
      </c>
      <c r="CG262" s="89">
        <f>CG259*Inputs!$IU$26</f>
        <v>0</v>
      </c>
      <c r="CH262" s="89">
        <f>CH259*Inputs!$IU$26</f>
        <v>0</v>
      </c>
      <c r="CI262" s="89">
        <f>CI259*Inputs!$IU$26</f>
        <v>0</v>
      </c>
      <c r="CJ262" s="89">
        <f>CJ259*Inputs!$IU$26</f>
        <v>0</v>
      </c>
      <c r="CK262" s="89">
        <f>CK259*Inputs!$IU$26</f>
        <v>0</v>
      </c>
      <c r="CL262" s="89">
        <f>CL259*Inputs!$IU$26</f>
        <v>0</v>
      </c>
      <c r="CM262" s="89">
        <f>CM259*Inputs!$IU$26</f>
        <v>0</v>
      </c>
    </row>
    <row r="263" spans="2:91" x14ac:dyDescent="0.2">
      <c r="B263" s="196" t="s">
        <v>359</v>
      </c>
      <c r="C263" s="19" t="str">
        <f>Inputs!$J$16</f>
        <v>EUR</v>
      </c>
      <c r="D263" s="19" t="s">
        <v>19</v>
      </c>
      <c r="E263" s="34">
        <f t="shared" ca="1" si="196"/>
        <v>-10000</v>
      </c>
      <c r="F263" s="34">
        <f t="shared" ca="1" si="196"/>
        <v>0</v>
      </c>
      <c r="G263" s="34">
        <f t="shared" ca="1" si="196"/>
        <v>0</v>
      </c>
      <c r="H263" s="34">
        <f t="shared" ca="1" si="196"/>
        <v>0</v>
      </c>
      <c r="I263" s="34">
        <f t="shared" ca="1" si="196"/>
        <v>0</v>
      </c>
      <c r="J263" s="89"/>
      <c r="K263" s="34">
        <f t="shared" ca="1" si="197"/>
        <v>0</v>
      </c>
      <c r="L263" s="34">
        <f t="shared" ca="1" si="197"/>
        <v>0</v>
      </c>
      <c r="M263" s="34">
        <f t="shared" ca="1" si="197"/>
        <v>-10000</v>
      </c>
      <c r="N263" s="34">
        <f t="shared" ca="1" si="197"/>
        <v>0</v>
      </c>
      <c r="O263" s="34">
        <f t="shared" ca="1" si="197"/>
        <v>0</v>
      </c>
      <c r="P263" s="34">
        <f t="shared" ca="1" si="197"/>
        <v>0</v>
      </c>
      <c r="Q263" s="34">
        <f t="shared" ca="1" si="197"/>
        <v>0</v>
      </c>
      <c r="R263" s="34">
        <f t="shared" ca="1" si="197"/>
        <v>0</v>
      </c>
      <c r="S263" s="34">
        <f t="shared" ca="1" si="197"/>
        <v>0</v>
      </c>
      <c r="T263" s="34">
        <f t="shared" ca="1" si="197"/>
        <v>0</v>
      </c>
      <c r="U263" s="34">
        <f t="shared" ca="1" si="198"/>
        <v>0</v>
      </c>
      <c r="V263" s="34">
        <f t="shared" ca="1" si="198"/>
        <v>0</v>
      </c>
      <c r="W263" s="34">
        <f t="shared" ca="1" si="198"/>
        <v>0</v>
      </c>
      <c r="X263" s="34">
        <f t="shared" ca="1" si="198"/>
        <v>0</v>
      </c>
      <c r="Y263" s="34">
        <f t="shared" ca="1" si="198"/>
        <v>0</v>
      </c>
      <c r="Z263" s="34">
        <f t="shared" ca="1" si="198"/>
        <v>0</v>
      </c>
      <c r="AA263" s="34">
        <f t="shared" ca="1" si="198"/>
        <v>0</v>
      </c>
      <c r="AB263" s="34">
        <f t="shared" ca="1" si="198"/>
        <v>0</v>
      </c>
      <c r="AC263" s="34">
        <f t="shared" ca="1" si="198"/>
        <v>0</v>
      </c>
      <c r="AD263" s="34">
        <f t="shared" ca="1" si="198"/>
        <v>0</v>
      </c>
      <c r="AE263" s="89"/>
      <c r="AF263" s="89">
        <f t="shared" ref="AF263:BK263" ca="1" si="199">SUM(AF264:AF265)</f>
        <v>0</v>
      </c>
      <c r="AG263" s="89">
        <f t="shared" ca="1" si="199"/>
        <v>0</v>
      </c>
      <c r="AH263" s="89">
        <f t="shared" ca="1" si="199"/>
        <v>0</v>
      </c>
      <c r="AI263" s="89">
        <f t="shared" ca="1" si="199"/>
        <v>0</v>
      </c>
      <c r="AJ263" s="89">
        <f t="shared" ca="1" si="199"/>
        <v>0</v>
      </c>
      <c r="AK263" s="89">
        <f t="shared" ca="1" si="199"/>
        <v>0</v>
      </c>
      <c r="AL263" s="89">
        <f t="shared" ca="1" si="199"/>
        <v>-10000</v>
      </c>
      <c r="AM263" s="89">
        <f t="shared" ca="1" si="199"/>
        <v>0</v>
      </c>
      <c r="AN263" s="89">
        <f t="shared" ca="1" si="199"/>
        <v>0</v>
      </c>
      <c r="AO263" s="89">
        <f t="shared" ca="1" si="199"/>
        <v>0</v>
      </c>
      <c r="AP263" s="89">
        <f t="shared" ca="1" si="199"/>
        <v>0</v>
      </c>
      <c r="AQ263" s="89">
        <f t="shared" ca="1" si="199"/>
        <v>0</v>
      </c>
      <c r="AR263" s="89">
        <f t="shared" ca="1" si="199"/>
        <v>0</v>
      </c>
      <c r="AS263" s="89">
        <f t="shared" ca="1" si="199"/>
        <v>0</v>
      </c>
      <c r="AT263" s="89">
        <f t="shared" ca="1" si="199"/>
        <v>0</v>
      </c>
      <c r="AU263" s="89">
        <f t="shared" ca="1" si="199"/>
        <v>0</v>
      </c>
      <c r="AV263" s="89">
        <f t="shared" ca="1" si="199"/>
        <v>0</v>
      </c>
      <c r="AW263" s="89">
        <f t="shared" ca="1" si="199"/>
        <v>0</v>
      </c>
      <c r="AX263" s="89">
        <f t="shared" ca="1" si="199"/>
        <v>0</v>
      </c>
      <c r="AY263" s="89">
        <f t="shared" ca="1" si="199"/>
        <v>0</v>
      </c>
      <c r="AZ263" s="89">
        <f t="shared" ca="1" si="199"/>
        <v>0</v>
      </c>
      <c r="BA263" s="89">
        <f t="shared" ca="1" si="199"/>
        <v>0</v>
      </c>
      <c r="BB263" s="89">
        <f t="shared" ca="1" si="199"/>
        <v>0</v>
      </c>
      <c r="BC263" s="89">
        <f t="shared" ca="1" si="199"/>
        <v>0</v>
      </c>
      <c r="BD263" s="89">
        <f t="shared" ca="1" si="199"/>
        <v>0</v>
      </c>
      <c r="BE263" s="89">
        <f t="shared" ca="1" si="199"/>
        <v>0</v>
      </c>
      <c r="BF263" s="89">
        <f t="shared" ca="1" si="199"/>
        <v>0</v>
      </c>
      <c r="BG263" s="89">
        <f t="shared" ca="1" si="199"/>
        <v>0</v>
      </c>
      <c r="BH263" s="89">
        <f t="shared" ca="1" si="199"/>
        <v>0</v>
      </c>
      <c r="BI263" s="89">
        <f t="shared" ca="1" si="199"/>
        <v>0</v>
      </c>
      <c r="BJ263" s="89">
        <f t="shared" ca="1" si="199"/>
        <v>0</v>
      </c>
      <c r="BK263" s="89">
        <f t="shared" ca="1" si="199"/>
        <v>0</v>
      </c>
      <c r="BL263" s="89">
        <f t="shared" ref="BL263:CM263" ca="1" si="200">SUM(BL264:BL265)</f>
        <v>0</v>
      </c>
      <c r="BM263" s="89">
        <f t="shared" ca="1" si="200"/>
        <v>0</v>
      </c>
      <c r="BN263" s="89">
        <f t="shared" ca="1" si="200"/>
        <v>0</v>
      </c>
      <c r="BO263" s="89">
        <f t="shared" ca="1" si="200"/>
        <v>0</v>
      </c>
      <c r="BP263" s="89">
        <f t="shared" ca="1" si="200"/>
        <v>0</v>
      </c>
      <c r="BQ263" s="89">
        <f t="shared" ca="1" si="200"/>
        <v>0</v>
      </c>
      <c r="BR263" s="89">
        <f t="shared" ca="1" si="200"/>
        <v>0</v>
      </c>
      <c r="BS263" s="89">
        <f t="shared" ca="1" si="200"/>
        <v>0</v>
      </c>
      <c r="BT263" s="89">
        <f t="shared" ca="1" si="200"/>
        <v>0</v>
      </c>
      <c r="BU263" s="89">
        <f t="shared" ca="1" si="200"/>
        <v>0</v>
      </c>
      <c r="BV263" s="89">
        <f t="shared" ca="1" si="200"/>
        <v>0</v>
      </c>
      <c r="BW263" s="89">
        <f t="shared" ca="1" si="200"/>
        <v>0</v>
      </c>
      <c r="BX263" s="89">
        <f t="shared" ca="1" si="200"/>
        <v>0</v>
      </c>
      <c r="BY263" s="89">
        <f t="shared" ca="1" si="200"/>
        <v>0</v>
      </c>
      <c r="BZ263" s="89">
        <f t="shared" ca="1" si="200"/>
        <v>0</v>
      </c>
      <c r="CA263" s="89">
        <f t="shared" ca="1" si="200"/>
        <v>0</v>
      </c>
      <c r="CB263" s="89">
        <f t="shared" ca="1" si="200"/>
        <v>0</v>
      </c>
      <c r="CC263" s="89">
        <f t="shared" ca="1" si="200"/>
        <v>0</v>
      </c>
      <c r="CD263" s="89">
        <f t="shared" ca="1" si="200"/>
        <v>0</v>
      </c>
      <c r="CE263" s="89">
        <f t="shared" ca="1" si="200"/>
        <v>0</v>
      </c>
      <c r="CF263" s="89">
        <f t="shared" ca="1" si="200"/>
        <v>0</v>
      </c>
      <c r="CG263" s="89">
        <f t="shared" ca="1" si="200"/>
        <v>0</v>
      </c>
      <c r="CH263" s="89">
        <f t="shared" ca="1" si="200"/>
        <v>0</v>
      </c>
      <c r="CI263" s="89">
        <f t="shared" ca="1" si="200"/>
        <v>0</v>
      </c>
      <c r="CJ263" s="89">
        <f t="shared" ca="1" si="200"/>
        <v>0</v>
      </c>
      <c r="CK263" s="89">
        <f t="shared" ca="1" si="200"/>
        <v>0</v>
      </c>
      <c r="CL263" s="89">
        <f t="shared" ca="1" si="200"/>
        <v>0</v>
      </c>
      <c r="CM263" s="89">
        <f t="shared" ca="1" si="200"/>
        <v>0</v>
      </c>
    </row>
    <row r="264" spans="2:91" hidden="1" x14ac:dyDescent="0.2">
      <c r="B264" s="234" t="s">
        <v>358</v>
      </c>
      <c r="C264" s="19"/>
      <c r="D264" s="19"/>
      <c r="E264" s="34"/>
      <c r="F264" s="34"/>
      <c r="G264" s="34"/>
      <c r="H264" s="34"/>
      <c r="I264" s="34"/>
      <c r="J264" s="89"/>
      <c r="K264" s="34"/>
      <c r="L264" s="34"/>
      <c r="M264" s="34"/>
      <c r="N264" s="34"/>
      <c r="O264" s="34"/>
      <c r="P264" s="34"/>
      <c r="Q264" s="34"/>
      <c r="R264" s="34"/>
      <c r="S264" s="34"/>
      <c r="T264" s="34"/>
      <c r="U264" s="34"/>
      <c r="V264" s="34"/>
      <c r="W264" s="34"/>
      <c r="X264" s="34"/>
      <c r="Y264" s="34"/>
      <c r="Z264" s="34"/>
      <c r="AA264" s="34"/>
      <c r="AB264" s="34"/>
      <c r="AC264" s="34"/>
      <c r="AD264" s="34"/>
      <c r="AE264" s="89"/>
      <c r="AF264" s="233">
        <f ca="1">-OFFSET(AF$260,0,Settings!$EX$5)*(1+Inputs!$IU$26)</f>
        <v>0</v>
      </c>
      <c r="AG264" s="233">
        <f ca="1">-OFFSET(AG$260,0,Settings!$EX$5)*(1+Inputs!$IU$26)</f>
        <v>0</v>
      </c>
      <c r="AH264" s="233">
        <f ca="1">-OFFSET(AH$260,0,Settings!$EX$5)*(1+Inputs!$IU$26)</f>
        <v>0</v>
      </c>
      <c r="AI264" s="233">
        <f ca="1">-OFFSET(AI$260,0,Settings!$EX$5)*(1+Inputs!$IU$26)</f>
        <v>0</v>
      </c>
      <c r="AJ264" s="233">
        <f ca="1">-OFFSET(AJ$260,0,Settings!$EX$5)*(1+Inputs!$IU$26)</f>
        <v>0</v>
      </c>
      <c r="AK264" s="233">
        <f ca="1">-OFFSET(AK$260,0,Settings!$EX$5)*(1+Inputs!$IU$26)</f>
        <v>0</v>
      </c>
      <c r="AL264" s="233">
        <f ca="1">-OFFSET(AL$260,0,Settings!$EX$5)*(1+Inputs!$IU$26)</f>
        <v>-7000</v>
      </c>
      <c r="AM264" s="233">
        <f ca="1">-OFFSET(AM$260,0,Settings!$EX$5)*(1+Inputs!$IU$26)</f>
        <v>0</v>
      </c>
      <c r="AN264" s="233">
        <f ca="1">-OFFSET(AN$260,0,Settings!$EX$5)*(1+Inputs!$IU$26)</f>
        <v>0</v>
      </c>
      <c r="AO264" s="233">
        <f ca="1">-OFFSET(AO$260,0,Settings!$EX$5)*(1+Inputs!$IU$26)</f>
        <v>0</v>
      </c>
      <c r="AP264" s="233">
        <f ca="1">-OFFSET(AP$260,0,Settings!$EX$5)*(1+Inputs!$IU$26)</f>
        <v>0</v>
      </c>
      <c r="AQ264" s="233">
        <f ca="1">-OFFSET(AQ$260,0,Settings!$EX$5)*(1+Inputs!$IU$26)</f>
        <v>0</v>
      </c>
      <c r="AR264" s="233">
        <f ca="1">-OFFSET(AR$260,0,Settings!$EX$5)*(1+Inputs!$IU$26)</f>
        <v>0</v>
      </c>
      <c r="AS264" s="233">
        <f ca="1">-OFFSET(AS$260,0,Settings!$EX$5)*(1+Inputs!$IU$26)</f>
        <v>0</v>
      </c>
      <c r="AT264" s="233">
        <f ca="1">-OFFSET(AT$260,0,Settings!$EX$5)*(1+Inputs!$IU$26)</f>
        <v>0</v>
      </c>
      <c r="AU264" s="233">
        <f ca="1">-OFFSET(AU$260,0,Settings!$EX$5)*(1+Inputs!$IU$26)</f>
        <v>0</v>
      </c>
      <c r="AV264" s="233">
        <f ca="1">-OFFSET(AV$260,0,Settings!$EX$5)*(1+Inputs!$IU$26)</f>
        <v>0</v>
      </c>
      <c r="AW264" s="233">
        <f ca="1">-OFFSET(AW$260,0,Settings!$EX$5)*(1+Inputs!$IU$26)</f>
        <v>0</v>
      </c>
      <c r="AX264" s="233">
        <f ca="1">-OFFSET(AX$260,0,Settings!$EX$5)*(1+Inputs!$IU$26)</f>
        <v>0</v>
      </c>
      <c r="AY264" s="233">
        <f ca="1">-OFFSET(AY$260,0,Settings!$EX$5)*(1+Inputs!$IU$26)</f>
        <v>0</v>
      </c>
      <c r="AZ264" s="233">
        <f ca="1">-OFFSET(AZ$260,0,Settings!$EX$5)*(1+Inputs!$IU$26)</f>
        <v>0</v>
      </c>
      <c r="BA264" s="233">
        <f ca="1">-OFFSET(BA$260,0,Settings!$EX$5)*(1+Inputs!$IU$26)</f>
        <v>0</v>
      </c>
      <c r="BB264" s="233">
        <f ca="1">-OFFSET(BB$260,0,Settings!$EX$5)*(1+Inputs!$IU$26)</f>
        <v>0</v>
      </c>
      <c r="BC264" s="233">
        <f ca="1">-OFFSET(BC$260,0,Settings!$EX$5)*(1+Inputs!$IU$26)</f>
        <v>0</v>
      </c>
      <c r="BD264" s="233">
        <f ca="1">-OFFSET(BD$260,0,Settings!$EX$5)*(1+Inputs!$IU$26)</f>
        <v>0</v>
      </c>
      <c r="BE264" s="233">
        <f ca="1">-OFFSET(BE$260,0,Settings!$EX$5)*(1+Inputs!$IU$26)</f>
        <v>0</v>
      </c>
      <c r="BF264" s="233">
        <f ca="1">-OFFSET(BF$260,0,Settings!$EX$5)*(1+Inputs!$IU$26)</f>
        <v>0</v>
      </c>
      <c r="BG264" s="233">
        <f ca="1">-OFFSET(BG$260,0,Settings!$EX$5)*(1+Inputs!$IU$26)</f>
        <v>0</v>
      </c>
      <c r="BH264" s="233">
        <f ca="1">-OFFSET(BH$260,0,Settings!$EX$5)*(1+Inputs!$IU$26)</f>
        <v>0</v>
      </c>
      <c r="BI264" s="233">
        <f ca="1">-OFFSET(BI$260,0,Settings!$EX$5)*(1+Inputs!$IU$26)</f>
        <v>0</v>
      </c>
      <c r="BJ264" s="233">
        <f ca="1">-OFFSET(BJ$260,0,Settings!$EX$5)*(1+Inputs!$IU$26)</f>
        <v>0</v>
      </c>
      <c r="BK264" s="233">
        <f ca="1">-OFFSET(BK$260,0,Settings!$EX$5)*(1+Inputs!$IU$26)</f>
        <v>0</v>
      </c>
      <c r="BL264" s="233">
        <f ca="1">-OFFSET(BL$260,0,Settings!$EX$5)*(1+Inputs!$IU$26)</f>
        <v>0</v>
      </c>
      <c r="BM264" s="233">
        <f ca="1">-OFFSET(BM$260,0,Settings!$EX$5)*(1+Inputs!$IU$26)</f>
        <v>0</v>
      </c>
      <c r="BN264" s="233">
        <f ca="1">-OFFSET(BN$260,0,Settings!$EX$5)*(1+Inputs!$IU$26)</f>
        <v>0</v>
      </c>
      <c r="BO264" s="233">
        <f ca="1">-OFFSET(BO$260,0,Settings!$EX$5)*(1+Inputs!$IU$26)</f>
        <v>0</v>
      </c>
      <c r="BP264" s="233">
        <f ca="1">-OFFSET(BP$260,0,Settings!$EX$5)*(1+Inputs!$IU$26)</f>
        <v>0</v>
      </c>
      <c r="BQ264" s="233">
        <f ca="1">-OFFSET(BQ$260,0,Settings!$EX$5)*(1+Inputs!$IU$26)</f>
        <v>0</v>
      </c>
      <c r="BR264" s="233">
        <f ca="1">-OFFSET(BR$260,0,Settings!$EX$5)*(1+Inputs!$IU$26)</f>
        <v>0</v>
      </c>
      <c r="BS264" s="233">
        <f ca="1">-OFFSET(BS$260,0,Settings!$EX$5)*(1+Inputs!$IU$26)</f>
        <v>0</v>
      </c>
      <c r="BT264" s="233">
        <f ca="1">-OFFSET(BT$260,0,Settings!$EX$5)*(1+Inputs!$IU$26)</f>
        <v>0</v>
      </c>
      <c r="BU264" s="233">
        <f ca="1">-OFFSET(BU$260,0,Settings!$EX$5)*(1+Inputs!$IU$26)</f>
        <v>0</v>
      </c>
      <c r="BV264" s="233">
        <f ca="1">-OFFSET(BV$260,0,Settings!$EX$5)*(1+Inputs!$IU$26)</f>
        <v>0</v>
      </c>
      <c r="BW264" s="233">
        <f ca="1">-OFFSET(BW$260,0,Settings!$EX$5)*(1+Inputs!$IU$26)</f>
        <v>0</v>
      </c>
      <c r="BX264" s="233">
        <f ca="1">-OFFSET(BX$260,0,Settings!$EX$5)*(1+Inputs!$IU$26)</f>
        <v>0</v>
      </c>
      <c r="BY264" s="233">
        <f ca="1">-OFFSET(BY$260,0,Settings!$EX$5)*(1+Inputs!$IU$26)</f>
        <v>0</v>
      </c>
      <c r="BZ264" s="233">
        <f ca="1">-OFFSET(BZ$260,0,Settings!$EX$5)*(1+Inputs!$IU$26)</f>
        <v>0</v>
      </c>
      <c r="CA264" s="233">
        <f ca="1">-OFFSET(CA$260,0,Settings!$EX$5)*(1+Inputs!$IU$26)</f>
        <v>0</v>
      </c>
      <c r="CB264" s="233">
        <f ca="1">-OFFSET(CB$260,0,Settings!$EX$5)*(1+Inputs!$IU$26)</f>
        <v>0</v>
      </c>
      <c r="CC264" s="233">
        <f ca="1">-OFFSET(CC$260,0,Settings!$EX$5)*(1+Inputs!$IU$26)</f>
        <v>0</v>
      </c>
      <c r="CD264" s="233">
        <f ca="1">-OFFSET(CD$260,0,Settings!$EX$5)*(1+Inputs!$IU$26)</f>
        <v>0</v>
      </c>
      <c r="CE264" s="233">
        <f ca="1">-OFFSET(CE$260,0,Settings!$EX$5)*(1+Inputs!$IU$26)</f>
        <v>0</v>
      </c>
      <c r="CF264" s="233">
        <f ca="1">-OFFSET(CF$260,0,Settings!$EX$5)*(1+Inputs!$IU$26)</f>
        <v>0</v>
      </c>
      <c r="CG264" s="233">
        <f ca="1">-OFFSET(CG$260,0,Settings!$EX$5)*(1+Inputs!$IU$26)</f>
        <v>0</v>
      </c>
      <c r="CH264" s="233">
        <f ca="1">-OFFSET(CH$260,0,Settings!$EX$5)*(1+Inputs!$IU$26)</f>
        <v>0</v>
      </c>
      <c r="CI264" s="233">
        <f ca="1">-OFFSET(CI$260,0,Settings!$EX$5)*(1+Inputs!$IU$26)</f>
        <v>0</v>
      </c>
      <c r="CJ264" s="233">
        <f ca="1">-OFFSET(CJ$260,0,Settings!$EX$5)*(1+Inputs!$IU$26)</f>
        <v>0</v>
      </c>
      <c r="CK264" s="233">
        <f ca="1">-OFFSET(CK$260,0,Settings!$EX$5)*(1+Inputs!$IU$26)</f>
        <v>0</v>
      </c>
      <c r="CL264" s="233">
        <f ca="1">-OFFSET(CL$260,0,Settings!$EX$5)*(1+Inputs!$IU$26)</f>
        <v>0</v>
      </c>
      <c r="CM264" s="233">
        <f ca="1">-OFFSET(CM$260,0,Settings!$EX$5)*(1+Inputs!$IU$26)</f>
        <v>0</v>
      </c>
    </row>
    <row r="265" spans="2:91" hidden="1" x14ac:dyDescent="0.2">
      <c r="B265" s="234" t="s">
        <v>357</v>
      </c>
      <c r="C265" s="19"/>
      <c r="D265" s="19"/>
      <c r="E265" s="34"/>
      <c r="F265" s="34"/>
      <c r="G265" s="34"/>
      <c r="H265" s="34"/>
      <c r="I265" s="34"/>
      <c r="J265" s="89"/>
      <c r="K265" s="34"/>
      <c r="L265" s="34"/>
      <c r="M265" s="34"/>
      <c r="N265" s="34"/>
      <c r="O265" s="34"/>
      <c r="P265" s="34"/>
      <c r="Q265" s="34"/>
      <c r="R265" s="34"/>
      <c r="S265" s="34"/>
      <c r="T265" s="34"/>
      <c r="U265" s="34"/>
      <c r="V265" s="34"/>
      <c r="W265" s="34"/>
      <c r="X265" s="34"/>
      <c r="Y265" s="34"/>
      <c r="Z265" s="34"/>
      <c r="AA265" s="34"/>
      <c r="AB265" s="34"/>
      <c r="AC265" s="34"/>
      <c r="AD265" s="34"/>
      <c r="AE265" s="89"/>
      <c r="AF265" s="233">
        <f ca="1">-OFFSET(AF$261,0,Settings!$EX$6)*(1+Inputs!$IU$26)</f>
        <v>0</v>
      </c>
      <c r="AG265" s="233">
        <f ca="1">-OFFSET(AG$261,0,Settings!$EX$6)*(1+Inputs!$IU$26)</f>
        <v>0</v>
      </c>
      <c r="AH265" s="233">
        <f ca="1">-OFFSET(AH$261,0,Settings!$EX$6)*(1+Inputs!$IU$26)</f>
        <v>0</v>
      </c>
      <c r="AI265" s="233">
        <f ca="1">-OFFSET(AI$261,0,Settings!$EX$6)*(1+Inputs!$IU$26)</f>
        <v>0</v>
      </c>
      <c r="AJ265" s="233">
        <f ca="1">-OFFSET(AJ$261,0,Settings!$EX$6)*(1+Inputs!$IU$26)</f>
        <v>0</v>
      </c>
      <c r="AK265" s="233">
        <f ca="1">-OFFSET(AK$261,0,Settings!$EX$6)*(1+Inputs!$IU$26)</f>
        <v>0</v>
      </c>
      <c r="AL265" s="233">
        <f ca="1">-OFFSET(AL$261,0,Settings!$EX$6)*(1+Inputs!$IU$26)</f>
        <v>-3000</v>
      </c>
      <c r="AM265" s="233">
        <f ca="1">-OFFSET(AM$261,0,Settings!$EX$6)*(1+Inputs!$IU$26)</f>
        <v>0</v>
      </c>
      <c r="AN265" s="233">
        <f ca="1">-OFFSET(AN$261,0,Settings!$EX$6)*(1+Inputs!$IU$26)</f>
        <v>0</v>
      </c>
      <c r="AO265" s="233">
        <f ca="1">-OFFSET(AO$261,0,Settings!$EX$6)*(1+Inputs!$IU$26)</f>
        <v>0</v>
      </c>
      <c r="AP265" s="233">
        <f ca="1">-OFFSET(AP$261,0,Settings!$EX$6)*(1+Inputs!$IU$26)</f>
        <v>0</v>
      </c>
      <c r="AQ265" s="233">
        <f ca="1">-OFFSET(AQ$261,0,Settings!$EX$6)*(1+Inputs!$IU$26)</f>
        <v>0</v>
      </c>
      <c r="AR265" s="233">
        <f ca="1">-OFFSET(AR$261,0,Settings!$EX$6)*(1+Inputs!$IU$26)</f>
        <v>0</v>
      </c>
      <c r="AS265" s="233">
        <f ca="1">-OFFSET(AS$261,0,Settings!$EX$6)*(1+Inputs!$IU$26)</f>
        <v>0</v>
      </c>
      <c r="AT265" s="233">
        <f ca="1">-OFFSET(AT$261,0,Settings!$EX$6)*(1+Inputs!$IU$26)</f>
        <v>0</v>
      </c>
      <c r="AU265" s="233">
        <f ca="1">-OFFSET(AU$261,0,Settings!$EX$6)*(1+Inputs!$IU$26)</f>
        <v>0</v>
      </c>
      <c r="AV265" s="233">
        <f ca="1">-OFFSET(AV$261,0,Settings!$EX$6)*(1+Inputs!$IU$26)</f>
        <v>0</v>
      </c>
      <c r="AW265" s="233">
        <f ca="1">-OFFSET(AW$261,0,Settings!$EX$6)*(1+Inputs!$IU$26)</f>
        <v>0</v>
      </c>
      <c r="AX265" s="233">
        <f ca="1">-OFFSET(AX$261,0,Settings!$EX$6)*(1+Inputs!$IU$26)</f>
        <v>0</v>
      </c>
      <c r="AY265" s="233">
        <f ca="1">-OFFSET(AY$261,0,Settings!$EX$6)*(1+Inputs!$IU$26)</f>
        <v>0</v>
      </c>
      <c r="AZ265" s="233">
        <f ca="1">-OFFSET(AZ$261,0,Settings!$EX$6)*(1+Inputs!$IU$26)</f>
        <v>0</v>
      </c>
      <c r="BA265" s="233">
        <f ca="1">-OFFSET(BA$261,0,Settings!$EX$6)*(1+Inputs!$IU$26)</f>
        <v>0</v>
      </c>
      <c r="BB265" s="233">
        <f ca="1">-OFFSET(BB$261,0,Settings!$EX$6)*(1+Inputs!$IU$26)</f>
        <v>0</v>
      </c>
      <c r="BC265" s="233">
        <f ca="1">-OFFSET(BC$261,0,Settings!$EX$6)*(1+Inputs!$IU$26)</f>
        <v>0</v>
      </c>
      <c r="BD265" s="233">
        <f ca="1">-OFFSET(BD$261,0,Settings!$EX$6)*(1+Inputs!$IU$26)</f>
        <v>0</v>
      </c>
      <c r="BE265" s="233">
        <f ca="1">-OFFSET(BE$261,0,Settings!$EX$6)*(1+Inputs!$IU$26)</f>
        <v>0</v>
      </c>
      <c r="BF265" s="233">
        <f ca="1">-OFFSET(BF$261,0,Settings!$EX$6)*(1+Inputs!$IU$26)</f>
        <v>0</v>
      </c>
      <c r="BG265" s="233">
        <f ca="1">-OFFSET(BG$261,0,Settings!$EX$6)*(1+Inputs!$IU$26)</f>
        <v>0</v>
      </c>
      <c r="BH265" s="233">
        <f ca="1">-OFFSET(BH$261,0,Settings!$EX$6)*(1+Inputs!$IU$26)</f>
        <v>0</v>
      </c>
      <c r="BI265" s="233">
        <f ca="1">-OFFSET(BI$261,0,Settings!$EX$6)*(1+Inputs!$IU$26)</f>
        <v>0</v>
      </c>
      <c r="BJ265" s="233">
        <f ca="1">-OFFSET(BJ$261,0,Settings!$EX$6)*(1+Inputs!$IU$26)</f>
        <v>0</v>
      </c>
      <c r="BK265" s="233">
        <f ca="1">-OFFSET(BK$261,0,Settings!$EX$6)*(1+Inputs!$IU$26)</f>
        <v>0</v>
      </c>
      <c r="BL265" s="233">
        <f ca="1">-OFFSET(BL$261,0,Settings!$EX$6)*(1+Inputs!$IU$26)</f>
        <v>0</v>
      </c>
      <c r="BM265" s="233">
        <f ca="1">-OFFSET(BM$261,0,Settings!$EX$6)*(1+Inputs!$IU$26)</f>
        <v>0</v>
      </c>
      <c r="BN265" s="233">
        <f ca="1">-OFFSET(BN$261,0,Settings!$EX$6)*(1+Inputs!$IU$26)</f>
        <v>0</v>
      </c>
      <c r="BO265" s="233">
        <f ca="1">-OFFSET(BO$261,0,Settings!$EX$6)*(1+Inputs!$IU$26)</f>
        <v>0</v>
      </c>
      <c r="BP265" s="233">
        <f ca="1">-OFFSET(BP$261,0,Settings!$EX$6)*(1+Inputs!$IU$26)</f>
        <v>0</v>
      </c>
      <c r="BQ265" s="233">
        <f ca="1">-OFFSET(BQ$261,0,Settings!$EX$6)*(1+Inputs!$IU$26)</f>
        <v>0</v>
      </c>
      <c r="BR265" s="233">
        <f ca="1">-OFFSET(BR$261,0,Settings!$EX$6)*(1+Inputs!$IU$26)</f>
        <v>0</v>
      </c>
      <c r="BS265" s="233">
        <f ca="1">-OFFSET(BS$261,0,Settings!$EX$6)*(1+Inputs!$IU$26)</f>
        <v>0</v>
      </c>
      <c r="BT265" s="233">
        <f ca="1">-OFFSET(BT$261,0,Settings!$EX$6)*(1+Inputs!$IU$26)</f>
        <v>0</v>
      </c>
      <c r="BU265" s="233">
        <f ca="1">-OFFSET(BU$261,0,Settings!$EX$6)*(1+Inputs!$IU$26)</f>
        <v>0</v>
      </c>
      <c r="BV265" s="233">
        <f ca="1">-OFFSET(BV$261,0,Settings!$EX$6)*(1+Inputs!$IU$26)</f>
        <v>0</v>
      </c>
      <c r="BW265" s="233">
        <f ca="1">-OFFSET(BW$261,0,Settings!$EX$6)*(1+Inputs!$IU$26)</f>
        <v>0</v>
      </c>
      <c r="BX265" s="233">
        <f ca="1">-OFFSET(BX$261,0,Settings!$EX$6)*(1+Inputs!$IU$26)</f>
        <v>0</v>
      </c>
      <c r="BY265" s="233">
        <f ca="1">-OFFSET(BY$261,0,Settings!$EX$6)*(1+Inputs!$IU$26)</f>
        <v>0</v>
      </c>
      <c r="BZ265" s="233">
        <f ca="1">-OFFSET(BZ$261,0,Settings!$EX$6)*(1+Inputs!$IU$26)</f>
        <v>0</v>
      </c>
      <c r="CA265" s="233">
        <f ca="1">-OFFSET(CA$261,0,Settings!$EX$6)*(1+Inputs!$IU$26)</f>
        <v>0</v>
      </c>
      <c r="CB265" s="233">
        <f ca="1">-OFFSET(CB$261,0,Settings!$EX$6)*(1+Inputs!$IU$26)</f>
        <v>0</v>
      </c>
      <c r="CC265" s="233">
        <f ca="1">-OFFSET(CC$261,0,Settings!$EX$6)*(1+Inputs!$IU$26)</f>
        <v>0</v>
      </c>
      <c r="CD265" s="233">
        <f ca="1">-OFFSET(CD$261,0,Settings!$EX$6)*(1+Inputs!$IU$26)</f>
        <v>0</v>
      </c>
      <c r="CE265" s="233">
        <f ca="1">-OFFSET(CE$261,0,Settings!$EX$6)*(1+Inputs!$IU$26)</f>
        <v>0</v>
      </c>
      <c r="CF265" s="233">
        <f ca="1">-OFFSET(CF$261,0,Settings!$EX$6)*(1+Inputs!$IU$26)</f>
        <v>0</v>
      </c>
      <c r="CG265" s="233">
        <f ca="1">-OFFSET(CG$261,0,Settings!$EX$6)*(1+Inputs!$IU$26)</f>
        <v>0</v>
      </c>
      <c r="CH265" s="233">
        <f ca="1">-OFFSET(CH$261,0,Settings!$EX$6)*(1+Inputs!$IU$26)</f>
        <v>0</v>
      </c>
      <c r="CI265" s="233">
        <f ca="1">-OFFSET(CI$261,0,Settings!$EX$6)*(1+Inputs!$IU$26)</f>
        <v>0</v>
      </c>
      <c r="CJ265" s="233">
        <f ca="1">-OFFSET(CJ$261,0,Settings!$EX$6)*(1+Inputs!$IU$26)</f>
        <v>0</v>
      </c>
      <c r="CK265" s="233">
        <f ca="1">-OFFSET(CK$261,0,Settings!$EX$6)*(1+Inputs!$IU$26)</f>
        <v>0</v>
      </c>
      <c r="CL265" s="233">
        <f ca="1">-OFFSET(CL$261,0,Settings!$EX$6)*(1+Inputs!$IU$26)</f>
        <v>0</v>
      </c>
      <c r="CM265" s="233">
        <f ca="1">-OFFSET(CM$261,0,Settings!$EX$6)*(1+Inputs!$IU$26)</f>
        <v>0</v>
      </c>
    </row>
    <row r="266" spans="2:91" x14ac:dyDescent="0.2">
      <c r="B266" s="115" t="s">
        <v>329</v>
      </c>
      <c r="C266" s="19" t="str">
        <f>Inputs!$J$16</f>
        <v>EUR</v>
      </c>
      <c r="D266" s="19" t="s">
        <v>19</v>
      </c>
      <c r="E266" s="198">
        <f ca="1">E263+E262+E259+E258</f>
        <v>0</v>
      </c>
      <c r="F266" s="198">
        <f ca="1">F263+F262+F259+F258</f>
        <v>0</v>
      </c>
      <c r="G266" s="198">
        <f ca="1">G263+G262+G259+G258</f>
        <v>0</v>
      </c>
      <c r="H266" s="198">
        <f ca="1">H263+H262+H259+H258</f>
        <v>0</v>
      </c>
      <c r="I266" s="198">
        <f ca="1">I263+I262+I259+I258</f>
        <v>0</v>
      </c>
      <c r="J266" s="89"/>
      <c r="K266" s="198">
        <f t="shared" ref="K266:AD266" ca="1" si="201">K263+K262+K259+K258</f>
        <v>0</v>
      </c>
      <c r="L266" s="198">
        <f t="shared" ca="1" si="201"/>
        <v>0</v>
      </c>
      <c r="M266" s="198">
        <f t="shared" ca="1" si="201"/>
        <v>0</v>
      </c>
      <c r="N266" s="198">
        <f t="shared" ca="1" si="201"/>
        <v>0</v>
      </c>
      <c r="O266" s="198">
        <f t="shared" ca="1" si="201"/>
        <v>0</v>
      </c>
      <c r="P266" s="198">
        <f t="shared" ca="1" si="201"/>
        <v>0</v>
      </c>
      <c r="Q266" s="198">
        <f t="shared" ca="1" si="201"/>
        <v>0</v>
      </c>
      <c r="R266" s="198">
        <f t="shared" ca="1" si="201"/>
        <v>0</v>
      </c>
      <c r="S266" s="198">
        <f t="shared" ca="1" si="201"/>
        <v>0</v>
      </c>
      <c r="T266" s="198">
        <f t="shared" ca="1" si="201"/>
        <v>0</v>
      </c>
      <c r="U266" s="198">
        <f t="shared" ca="1" si="201"/>
        <v>0</v>
      </c>
      <c r="V266" s="198">
        <f t="shared" ca="1" si="201"/>
        <v>0</v>
      </c>
      <c r="W266" s="198">
        <f t="shared" ca="1" si="201"/>
        <v>0</v>
      </c>
      <c r="X266" s="198">
        <f t="shared" ca="1" si="201"/>
        <v>0</v>
      </c>
      <c r="Y266" s="198">
        <f t="shared" ca="1" si="201"/>
        <v>0</v>
      </c>
      <c r="Z266" s="198">
        <f t="shared" ca="1" si="201"/>
        <v>0</v>
      </c>
      <c r="AA266" s="198">
        <f t="shared" ca="1" si="201"/>
        <v>0</v>
      </c>
      <c r="AB266" s="198">
        <f t="shared" ca="1" si="201"/>
        <v>0</v>
      </c>
      <c r="AC266" s="198">
        <f t="shared" ca="1" si="201"/>
        <v>0</v>
      </c>
      <c r="AD266" s="198">
        <f t="shared" ca="1" si="201"/>
        <v>0</v>
      </c>
      <c r="AE266" s="89"/>
      <c r="AF266" s="198">
        <f t="shared" ref="AF266:BK266" ca="1" si="202">AF263+AF262+AF259+AF258</f>
        <v>0</v>
      </c>
      <c r="AG266" s="198">
        <f t="shared" ca="1" si="202"/>
        <v>0</v>
      </c>
      <c r="AH266" s="198">
        <f t="shared" ca="1" si="202"/>
        <v>0</v>
      </c>
      <c r="AI266" s="198">
        <f t="shared" ca="1" si="202"/>
        <v>0</v>
      </c>
      <c r="AJ266" s="198">
        <f t="shared" ca="1" si="202"/>
        <v>0</v>
      </c>
      <c r="AK266" s="198">
        <f t="shared" ca="1" si="202"/>
        <v>0</v>
      </c>
      <c r="AL266" s="198">
        <f t="shared" ca="1" si="202"/>
        <v>-10000</v>
      </c>
      <c r="AM266" s="198">
        <f t="shared" ca="1" si="202"/>
        <v>0</v>
      </c>
      <c r="AN266" s="198">
        <f t="shared" ca="1" si="202"/>
        <v>0</v>
      </c>
      <c r="AO266" s="198">
        <f t="shared" ca="1" si="202"/>
        <v>0</v>
      </c>
      <c r="AP266" s="198">
        <f t="shared" ca="1" si="202"/>
        <v>0</v>
      </c>
      <c r="AQ266" s="198">
        <f t="shared" ca="1" si="202"/>
        <v>0</v>
      </c>
      <c r="AR266" s="198">
        <f t="shared" ca="1" si="202"/>
        <v>0</v>
      </c>
      <c r="AS266" s="198">
        <f t="shared" ca="1" si="202"/>
        <v>0</v>
      </c>
      <c r="AT266" s="198">
        <f t="shared" ca="1" si="202"/>
        <v>0</v>
      </c>
      <c r="AU266" s="198">
        <f t="shared" ca="1" si="202"/>
        <v>0</v>
      </c>
      <c r="AV266" s="198">
        <f t="shared" ca="1" si="202"/>
        <v>0</v>
      </c>
      <c r="AW266" s="198">
        <f t="shared" ca="1" si="202"/>
        <v>0</v>
      </c>
      <c r="AX266" s="198">
        <f t="shared" ca="1" si="202"/>
        <v>0</v>
      </c>
      <c r="AY266" s="198">
        <f t="shared" ca="1" si="202"/>
        <v>0</v>
      </c>
      <c r="AZ266" s="198">
        <f t="shared" ca="1" si="202"/>
        <v>0</v>
      </c>
      <c r="BA266" s="198">
        <f t="shared" ca="1" si="202"/>
        <v>0</v>
      </c>
      <c r="BB266" s="198">
        <f t="shared" ca="1" si="202"/>
        <v>0</v>
      </c>
      <c r="BC266" s="198">
        <f t="shared" ca="1" si="202"/>
        <v>0</v>
      </c>
      <c r="BD266" s="198">
        <f t="shared" ca="1" si="202"/>
        <v>0</v>
      </c>
      <c r="BE266" s="198">
        <f t="shared" ca="1" si="202"/>
        <v>0</v>
      </c>
      <c r="BF266" s="198">
        <f t="shared" ca="1" si="202"/>
        <v>0</v>
      </c>
      <c r="BG266" s="198">
        <f t="shared" ca="1" si="202"/>
        <v>0</v>
      </c>
      <c r="BH266" s="198">
        <f t="shared" ca="1" si="202"/>
        <v>0</v>
      </c>
      <c r="BI266" s="198">
        <f t="shared" ca="1" si="202"/>
        <v>0</v>
      </c>
      <c r="BJ266" s="198">
        <f t="shared" ca="1" si="202"/>
        <v>0</v>
      </c>
      <c r="BK266" s="198">
        <f t="shared" ca="1" si="202"/>
        <v>0</v>
      </c>
      <c r="BL266" s="198">
        <f t="shared" ref="BL266:CM266" ca="1" si="203">BL263+BL262+BL259+BL258</f>
        <v>0</v>
      </c>
      <c r="BM266" s="198">
        <f t="shared" ca="1" si="203"/>
        <v>0</v>
      </c>
      <c r="BN266" s="198">
        <f t="shared" ca="1" si="203"/>
        <v>0</v>
      </c>
      <c r="BO266" s="198">
        <f t="shared" ca="1" si="203"/>
        <v>0</v>
      </c>
      <c r="BP266" s="198">
        <f t="shared" ca="1" si="203"/>
        <v>0</v>
      </c>
      <c r="BQ266" s="198">
        <f t="shared" ca="1" si="203"/>
        <v>0</v>
      </c>
      <c r="BR266" s="198">
        <f t="shared" ca="1" si="203"/>
        <v>0</v>
      </c>
      <c r="BS266" s="198">
        <f t="shared" ca="1" si="203"/>
        <v>0</v>
      </c>
      <c r="BT266" s="198">
        <f t="shared" ca="1" si="203"/>
        <v>0</v>
      </c>
      <c r="BU266" s="198">
        <f t="shared" ca="1" si="203"/>
        <v>0</v>
      </c>
      <c r="BV266" s="198">
        <f t="shared" ca="1" si="203"/>
        <v>0</v>
      </c>
      <c r="BW266" s="198">
        <f t="shared" ca="1" si="203"/>
        <v>0</v>
      </c>
      <c r="BX266" s="198">
        <f t="shared" ca="1" si="203"/>
        <v>0</v>
      </c>
      <c r="BY266" s="198">
        <f t="shared" ca="1" si="203"/>
        <v>0</v>
      </c>
      <c r="BZ266" s="198">
        <f t="shared" ca="1" si="203"/>
        <v>0</v>
      </c>
      <c r="CA266" s="198">
        <f t="shared" ca="1" si="203"/>
        <v>0</v>
      </c>
      <c r="CB266" s="198">
        <f t="shared" ca="1" si="203"/>
        <v>0</v>
      </c>
      <c r="CC266" s="198">
        <f t="shared" ca="1" si="203"/>
        <v>0</v>
      </c>
      <c r="CD266" s="198">
        <f t="shared" ca="1" si="203"/>
        <v>0</v>
      </c>
      <c r="CE266" s="198">
        <f t="shared" ca="1" si="203"/>
        <v>0</v>
      </c>
      <c r="CF266" s="198">
        <f t="shared" ca="1" si="203"/>
        <v>0</v>
      </c>
      <c r="CG266" s="198">
        <f t="shared" ca="1" si="203"/>
        <v>0</v>
      </c>
      <c r="CH266" s="198">
        <f t="shared" ca="1" si="203"/>
        <v>0</v>
      </c>
      <c r="CI266" s="198">
        <f t="shared" ca="1" si="203"/>
        <v>0</v>
      </c>
      <c r="CJ266" s="198">
        <f t="shared" ca="1" si="203"/>
        <v>0</v>
      </c>
      <c r="CK266" s="198">
        <f t="shared" ca="1" si="203"/>
        <v>0</v>
      </c>
      <c r="CL266" s="198">
        <f t="shared" ca="1" si="203"/>
        <v>0</v>
      </c>
      <c r="CM266" s="198">
        <f t="shared" ca="1" si="203"/>
        <v>0</v>
      </c>
    </row>
  </sheetData>
  <sheetProtection algorithmName="SHA-512" hashValue="Mp7hKo3repTAuywqe6aDnCE+lXyCPlk1ygpv4wLal8WVZu0k5/Z4OwPsfK0M4zrStqPtTpuyVJlRmmaXlyeaFQ==" saltValue="n4ZJ7i/mp4yG/QYMa3JMzQ==" spinCount="100000" sheet="1" formatCells="0" formatColumns="0" formatRows="0" insertColumns="0" insertRows="0" insertHyperlinks="0" deleteColumns="0" deleteRows="0" sort="0" autoFilter="0" pivotTables="0"/>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1AC9A-2566-EE43-9FDE-2A11FD706DBE}">
  <sheetPr codeName="Worksheet____23">
    <tabColor theme="3" tint="0.749992370372631"/>
  </sheetPr>
  <dimension ref="B2:CM74"/>
  <sheetViews>
    <sheetView zoomScale="90" zoomScaleNormal="90" workbookViewId="0">
      <selection activeCell="Q50" sqref="Q50"/>
    </sheetView>
  </sheetViews>
  <sheetFormatPr baseColWidth="10" defaultRowHeight="16" outlineLevelRow="1" x14ac:dyDescent="0.2"/>
  <cols>
    <col min="1" max="1" width="3.83203125" style="7" customWidth="1"/>
    <col min="2" max="2" width="35.33203125" style="7" customWidth="1"/>
    <col min="3" max="4" width="10.83203125" style="7"/>
    <col min="5" max="5" width="13.6640625" style="7" bestFit="1" customWidth="1"/>
    <col min="6" max="9" width="12.6640625" style="7" bestFit="1" customWidth="1"/>
    <col min="10" max="10" width="1.6640625" style="7" customWidth="1"/>
    <col min="11" max="13" width="11" style="7" bestFit="1" customWidth="1"/>
    <col min="14" max="14" width="12.6640625" style="7" bestFit="1" customWidth="1"/>
    <col min="15" max="15" width="11" style="7" bestFit="1" customWidth="1"/>
    <col min="16" max="30" width="12.6640625" style="7" bestFit="1" customWidth="1"/>
    <col min="31" max="31" width="7" style="7" customWidth="1"/>
    <col min="32" max="32" width="12" style="7" bestFit="1" customWidth="1"/>
    <col min="33" max="33" width="11.5" style="7" bestFit="1" customWidth="1"/>
    <col min="34" max="38" width="11.1640625" style="7" bestFit="1" customWidth="1"/>
    <col min="39" max="39" width="12.83203125" style="7" bestFit="1" customWidth="1"/>
    <col min="40" max="43" width="11.5" style="7" bestFit="1" customWidth="1"/>
    <col min="44" max="46" width="11.1640625" style="7" bestFit="1" customWidth="1"/>
    <col min="47" max="49" width="11.83203125" style="7" bestFit="1" customWidth="1"/>
    <col min="50" max="91" width="12.6640625" style="7" bestFit="1" customWidth="1"/>
    <col min="92" max="16384" width="10.83203125" style="7"/>
  </cols>
  <sheetData>
    <row r="2" spans="2:91" ht="21" x14ac:dyDescent="0.25">
      <c r="B2" s="43" t="s">
        <v>433</v>
      </c>
    </row>
    <row r="4" spans="2:91" s="20" customFormat="1" ht="15" x14ac:dyDescent="0.2">
      <c r="B4" s="42" t="s">
        <v>293</v>
      </c>
      <c r="C4" s="41" t="s">
        <v>137</v>
      </c>
      <c r="D4" s="41" t="s">
        <v>86</v>
      </c>
      <c r="E4" s="41">
        <f>Inputs!J8</f>
        <v>2023</v>
      </c>
      <c r="F4" s="41">
        <f>E4+1</f>
        <v>2024</v>
      </c>
      <c r="G4" s="41">
        <f>F4+1</f>
        <v>2025</v>
      </c>
      <c r="H4" s="41">
        <f>G4+1</f>
        <v>2026</v>
      </c>
      <c r="I4" s="41">
        <f>H4+1</f>
        <v>2027</v>
      </c>
      <c r="K4" s="66">
        <f>E4</f>
        <v>2023</v>
      </c>
      <c r="L4" s="66">
        <f>K4</f>
        <v>2023</v>
      </c>
      <c r="M4" s="66">
        <f>L4</f>
        <v>2023</v>
      </c>
      <c r="N4" s="66">
        <f>M4</f>
        <v>2023</v>
      </c>
      <c r="O4" s="66">
        <f>F4</f>
        <v>2024</v>
      </c>
      <c r="P4" s="66">
        <f>O4</f>
        <v>2024</v>
      </c>
      <c r="Q4" s="66">
        <f>P4</f>
        <v>2024</v>
      </c>
      <c r="R4" s="66">
        <f>Q4</f>
        <v>2024</v>
      </c>
      <c r="S4" s="66">
        <f>G4</f>
        <v>2025</v>
      </c>
      <c r="T4" s="66">
        <f>S4</f>
        <v>2025</v>
      </c>
      <c r="U4" s="66">
        <f>T4</f>
        <v>2025</v>
      </c>
      <c r="V4" s="66">
        <f>U4</f>
        <v>2025</v>
      </c>
      <c r="W4" s="66">
        <f>H4</f>
        <v>2026</v>
      </c>
      <c r="X4" s="66">
        <f>W4</f>
        <v>2026</v>
      </c>
      <c r="Y4" s="66">
        <f>X4</f>
        <v>2026</v>
      </c>
      <c r="Z4" s="66">
        <f>Y4</f>
        <v>2026</v>
      </c>
      <c r="AA4" s="66">
        <f>I4</f>
        <v>2027</v>
      </c>
      <c r="AB4" s="66">
        <f>AA4</f>
        <v>2027</v>
      </c>
      <c r="AC4" s="66">
        <f>AB4</f>
        <v>2027</v>
      </c>
      <c r="AD4" s="66">
        <f>AC4</f>
        <v>2027</v>
      </c>
      <c r="AF4" s="65">
        <f>E4</f>
        <v>2023</v>
      </c>
      <c r="AG4" s="65">
        <f t="shared" ref="AG4:AQ4" si="0">AF4</f>
        <v>2023</v>
      </c>
      <c r="AH4" s="65">
        <f t="shared" si="0"/>
        <v>2023</v>
      </c>
      <c r="AI4" s="65">
        <f t="shared" si="0"/>
        <v>2023</v>
      </c>
      <c r="AJ4" s="65">
        <f t="shared" si="0"/>
        <v>2023</v>
      </c>
      <c r="AK4" s="65">
        <f t="shared" si="0"/>
        <v>2023</v>
      </c>
      <c r="AL4" s="65">
        <f t="shared" si="0"/>
        <v>2023</v>
      </c>
      <c r="AM4" s="65">
        <f t="shared" si="0"/>
        <v>2023</v>
      </c>
      <c r="AN4" s="65">
        <f t="shared" si="0"/>
        <v>2023</v>
      </c>
      <c r="AO4" s="65">
        <f t="shared" si="0"/>
        <v>2023</v>
      </c>
      <c r="AP4" s="65">
        <f t="shared" si="0"/>
        <v>2023</v>
      </c>
      <c r="AQ4" s="65">
        <f t="shared" si="0"/>
        <v>2023</v>
      </c>
      <c r="AR4" s="65">
        <f>F4</f>
        <v>2024</v>
      </c>
      <c r="AS4" s="65">
        <f t="shared" ref="AS4:BC4" si="1">AR4</f>
        <v>2024</v>
      </c>
      <c r="AT4" s="65">
        <f t="shared" si="1"/>
        <v>2024</v>
      </c>
      <c r="AU4" s="65">
        <f t="shared" si="1"/>
        <v>2024</v>
      </c>
      <c r="AV4" s="65">
        <f t="shared" si="1"/>
        <v>2024</v>
      </c>
      <c r="AW4" s="65">
        <f t="shared" si="1"/>
        <v>2024</v>
      </c>
      <c r="AX4" s="65">
        <f t="shared" si="1"/>
        <v>2024</v>
      </c>
      <c r="AY4" s="65">
        <f t="shared" si="1"/>
        <v>2024</v>
      </c>
      <c r="AZ4" s="65">
        <f t="shared" si="1"/>
        <v>2024</v>
      </c>
      <c r="BA4" s="65">
        <f t="shared" si="1"/>
        <v>2024</v>
      </c>
      <c r="BB4" s="65">
        <f t="shared" si="1"/>
        <v>2024</v>
      </c>
      <c r="BC4" s="65">
        <f t="shared" si="1"/>
        <v>2024</v>
      </c>
      <c r="BD4" s="65">
        <f>G4</f>
        <v>2025</v>
      </c>
      <c r="BE4" s="65">
        <f t="shared" ref="BE4:BO4" si="2">BD4</f>
        <v>2025</v>
      </c>
      <c r="BF4" s="65">
        <f t="shared" si="2"/>
        <v>2025</v>
      </c>
      <c r="BG4" s="65">
        <f t="shared" si="2"/>
        <v>2025</v>
      </c>
      <c r="BH4" s="65">
        <f t="shared" si="2"/>
        <v>2025</v>
      </c>
      <c r="BI4" s="65">
        <f t="shared" si="2"/>
        <v>2025</v>
      </c>
      <c r="BJ4" s="65">
        <f t="shared" si="2"/>
        <v>2025</v>
      </c>
      <c r="BK4" s="65">
        <f t="shared" si="2"/>
        <v>2025</v>
      </c>
      <c r="BL4" s="65">
        <f t="shared" si="2"/>
        <v>2025</v>
      </c>
      <c r="BM4" s="65">
        <f t="shared" si="2"/>
        <v>2025</v>
      </c>
      <c r="BN4" s="65">
        <f t="shared" si="2"/>
        <v>2025</v>
      </c>
      <c r="BO4" s="65">
        <f t="shared" si="2"/>
        <v>2025</v>
      </c>
      <c r="BP4" s="65">
        <f>H4</f>
        <v>2026</v>
      </c>
      <c r="BQ4" s="65">
        <f t="shared" ref="BQ4:CA4" si="3">BP4</f>
        <v>2026</v>
      </c>
      <c r="BR4" s="65">
        <f t="shared" si="3"/>
        <v>2026</v>
      </c>
      <c r="BS4" s="65">
        <f t="shared" si="3"/>
        <v>2026</v>
      </c>
      <c r="BT4" s="65">
        <f t="shared" si="3"/>
        <v>2026</v>
      </c>
      <c r="BU4" s="65">
        <f t="shared" si="3"/>
        <v>2026</v>
      </c>
      <c r="BV4" s="65">
        <f t="shared" si="3"/>
        <v>2026</v>
      </c>
      <c r="BW4" s="65">
        <f t="shared" si="3"/>
        <v>2026</v>
      </c>
      <c r="BX4" s="65">
        <f t="shared" si="3"/>
        <v>2026</v>
      </c>
      <c r="BY4" s="65">
        <f t="shared" si="3"/>
        <v>2026</v>
      </c>
      <c r="BZ4" s="65">
        <f t="shared" si="3"/>
        <v>2026</v>
      </c>
      <c r="CA4" s="65">
        <f t="shared" si="3"/>
        <v>2026</v>
      </c>
      <c r="CB4" s="65">
        <f>I4</f>
        <v>2027</v>
      </c>
      <c r="CC4" s="65">
        <f t="shared" ref="CC4:CM4" si="4">CB4</f>
        <v>2027</v>
      </c>
      <c r="CD4" s="65">
        <f t="shared" si="4"/>
        <v>2027</v>
      </c>
      <c r="CE4" s="65">
        <f t="shared" si="4"/>
        <v>2027</v>
      </c>
      <c r="CF4" s="65">
        <f t="shared" si="4"/>
        <v>2027</v>
      </c>
      <c r="CG4" s="65">
        <f t="shared" si="4"/>
        <v>2027</v>
      </c>
      <c r="CH4" s="65">
        <f t="shared" si="4"/>
        <v>2027</v>
      </c>
      <c r="CI4" s="65">
        <f t="shared" si="4"/>
        <v>2027</v>
      </c>
      <c r="CJ4" s="65">
        <f t="shared" si="4"/>
        <v>2027</v>
      </c>
      <c r="CK4" s="65">
        <f t="shared" si="4"/>
        <v>2027</v>
      </c>
      <c r="CL4" s="65">
        <f t="shared" si="4"/>
        <v>2027</v>
      </c>
      <c r="CM4" s="65">
        <f t="shared" si="4"/>
        <v>2027</v>
      </c>
    </row>
    <row r="5" spans="2:91" s="20" customFormat="1" ht="15" outlineLevel="1" x14ac:dyDescent="0.2">
      <c r="B5" s="68" t="s">
        <v>136</v>
      </c>
      <c r="C5" s="75"/>
      <c r="D5" s="75"/>
      <c r="E5" s="74">
        <f>DATE(E4,12,31)</f>
        <v>45291</v>
      </c>
      <c r="F5" s="74">
        <f>DATE(F4,12,31)</f>
        <v>45657</v>
      </c>
      <c r="G5" s="74">
        <f>DATE(G4,12,31)</f>
        <v>46022</v>
      </c>
      <c r="H5" s="74">
        <f>DATE(H4,12,31)</f>
        <v>46387</v>
      </c>
      <c r="I5" s="74">
        <f>DATE(I4,12,31)</f>
        <v>46752</v>
      </c>
      <c r="K5" s="73">
        <f>DATE(K4,3,31)</f>
        <v>45016</v>
      </c>
      <c r="L5" s="73">
        <f>DATE(L4,6,30)</f>
        <v>45107</v>
      </c>
      <c r="M5" s="73">
        <f>DATE(M4,9,30)</f>
        <v>45199</v>
      </c>
      <c r="N5" s="73">
        <f>DATE(N4,12,31)</f>
        <v>45291</v>
      </c>
      <c r="O5" s="73">
        <f>DATE(O4,3,31)</f>
        <v>45382</v>
      </c>
      <c r="P5" s="73">
        <f>DATE(P4,6,30)</f>
        <v>45473</v>
      </c>
      <c r="Q5" s="73">
        <f>DATE(Q4,9,30)</f>
        <v>45565</v>
      </c>
      <c r="R5" s="73">
        <f>DATE(R4,12,31)</f>
        <v>45657</v>
      </c>
      <c r="S5" s="73">
        <f>DATE(S4,3,31)</f>
        <v>45747</v>
      </c>
      <c r="T5" s="73">
        <f>DATE(T4,6,30)</f>
        <v>45838</v>
      </c>
      <c r="U5" s="73">
        <f>DATE(U4,9,30)</f>
        <v>45930</v>
      </c>
      <c r="V5" s="73">
        <f>DATE(V4,12,31)</f>
        <v>46022</v>
      </c>
      <c r="W5" s="73">
        <f>DATE(W4,3,31)</f>
        <v>46112</v>
      </c>
      <c r="X5" s="73">
        <f>DATE(X4,6,30)</f>
        <v>46203</v>
      </c>
      <c r="Y5" s="73">
        <f>DATE(Y4,9,30)</f>
        <v>46295</v>
      </c>
      <c r="Z5" s="73">
        <f>DATE(Z4,12,31)</f>
        <v>46387</v>
      </c>
      <c r="AA5" s="73">
        <f>DATE(AA4,3,31)</f>
        <v>46477</v>
      </c>
      <c r="AB5" s="73">
        <f>DATE(AB4,6,30)</f>
        <v>46568</v>
      </c>
      <c r="AC5" s="73">
        <f>DATE(AC4,9,30)</f>
        <v>46660</v>
      </c>
      <c r="AD5" s="73">
        <f>DATE(AD4,12,31)</f>
        <v>46752</v>
      </c>
      <c r="AF5" s="72">
        <f t="shared" ref="AF5:BK5" si="5">EOMONTH(AF6,0)</f>
        <v>44957</v>
      </c>
      <c r="AG5" s="72">
        <f t="shared" si="5"/>
        <v>44985</v>
      </c>
      <c r="AH5" s="72">
        <f t="shared" si="5"/>
        <v>45016</v>
      </c>
      <c r="AI5" s="72">
        <f t="shared" si="5"/>
        <v>45046</v>
      </c>
      <c r="AJ5" s="72">
        <f t="shared" si="5"/>
        <v>45077</v>
      </c>
      <c r="AK5" s="72">
        <f t="shared" si="5"/>
        <v>45107</v>
      </c>
      <c r="AL5" s="72">
        <f t="shared" si="5"/>
        <v>45138</v>
      </c>
      <c r="AM5" s="72">
        <f t="shared" si="5"/>
        <v>45169</v>
      </c>
      <c r="AN5" s="72">
        <f t="shared" si="5"/>
        <v>45199</v>
      </c>
      <c r="AO5" s="72">
        <f t="shared" si="5"/>
        <v>45230</v>
      </c>
      <c r="AP5" s="72">
        <f t="shared" si="5"/>
        <v>45260</v>
      </c>
      <c r="AQ5" s="72">
        <f t="shared" si="5"/>
        <v>45291</v>
      </c>
      <c r="AR5" s="72">
        <f t="shared" si="5"/>
        <v>45322</v>
      </c>
      <c r="AS5" s="72">
        <f t="shared" si="5"/>
        <v>45351</v>
      </c>
      <c r="AT5" s="72">
        <f t="shared" si="5"/>
        <v>45382</v>
      </c>
      <c r="AU5" s="72">
        <f t="shared" si="5"/>
        <v>45412</v>
      </c>
      <c r="AV5" s="72">
        <f t="shared" si="5"/>
        <v>45443</v>
      </c>
      <c r="AW5" s="72">
        <f t="shared" si="5"/>
        <v>45473</v>
      </c>
      <c r="AX5" s="72">
        <f t="shared" si="5"/>
        <v>45504</v>
      </c>
      <c r="AY5" s="72">
        <f t="shared" si="5"/>
        <v>45535</v>
      </c>
      <c r="AZ5" s="72">
        <f t="shared" si="5"/>
        <v>45565</v>
      </c>
      <c r="BA5" s="72">
        <f t="shared" si="5"/>
        <v>45596</v>
      </c>
      <c r="BB5" s="72">
        <f t="shared" si="5"/>
        <v>45626</v>
      </c>
      <c r="BC5" s="72">
        <f t="shared" si="5"/>
        <v>45657</v>
      </c>
      <c r="BD5" s="72">
        <f t="shared" si="5"/>
        <v>45688</v>
      </c>
      <c r="BE5" s="72">
        <f t="shared" si="5"/>
        <v>45716</v>
      </c>
      <c r="BF5" s="72">
        <f t="shared" si="5"/>
        <v>45747</v>
      </c>
      <c r="BG5" s="72">
        <f t="shared" si="5"/>
        <v>45777</v>
      </c>
      <c r="BH5" s="72">
        <f t="shared" si="5"/>
        <v>45808</v>
      </c>
      <c r="BI5" s="72">
        <f t="shared" si="5"/>
        <v>45838</v>
      </c>
      <c r="BJ5" s="72">
        <f t="shared" si="5"/>
        <v>45869</v>
      </c>
      <c r="BK5" s="72">
        <f t="shared" si="5"/>
        <v>45900</v>
      </c>
      <c r="BL5" s="72">
        <f t="shared" ref="BL5:CM5" si="6">EOMONTH(BL6,0)</f>
        <v>45930</v>
      </c>
      <c r="BM5" s="72">
        <f t="shared" si="6"/>
        <v>45961</v>
      </c>
      <c r="BN5" s="72">
        <f t="shared" si="6"/>
        <v>45991</v>
      </c>
      <c r="BO5" s="72">
        <f t="shared" si="6"/>
        <v>46022</v>
      </c>
      <c r="BP5" s="72">
        <f t="shared" si="6"/>
        <v>46053</v>
      </c>
      <c r="BQ5" s="72">
        <f t="shared" si="6"/>
        <v>46081</v>
      </c>
      <c r="BR5" s="72">
        <f t="shared" si="6"/>
        <v>46112</v>
      </c>
      <c r="BS5" s="72">
        <f t="shared" si="6"/>
        <v>46142</v>
      </c>
      <c r="BT5" s="72">
        <f t="shared" si="6"/>
        <v>46173</v>
      </c>
      <c r="BU5" s="72">
        <f t="shared" si="6"/>
        <v>46203</v>
      </c>
      <c r="BV5" s="72">
        <f t="shared" si="6"/>
        <v>46234</v>
      </c>
      <c r="BW5" s="72">
        <f t="shared" si="6"/>
        <v>46265</v>
      </c>
      <c r="BX5" s="72">
        <f t="shared" si="6"/>
        <v>46295</v>
      </c>
      <c r="BY5" s="72">
        <f t="shared" si="6"/>
        <v>46326</v>
      </c>
      <c r="BZ5" s="72">
        <f t="shared" si="6"/>
        <v>46356</v>
      </c>
      <c r="CA5" s="72">
        <f t="shared" si="6"/>
        <v>46387</v>
      </c>
      <c r="CB5" s="72">
        <f t="shared" si="6"/>
        <v>46418</v>
      </c>
      <c r="CC5" s="72">
        <f t="shared" si="6"/>
        <v>46446</v>
      </c>
      <c r="CD5" s="72">
        <f t="shared" si="6"/>
        <v>46477</v>
      </c>
      <c r="CE5" s="72">
        <f t="shared" si="6"/>
        <v>46507</v>
      </c>
      <c r="CF5" s="72">
        <f t="shared" si="6"/>
        <v>46538</v>
      </c>
      <c r="CG5" s="72">
        <f t="shared" si="6"/>
        <v>46568</v>
      </c>
      <c r="CH5" s="72">
        <f t="shared" si="6"/>
        <v>46599</v>
      </c>
      <c r="CI5" s="72">
        <f t="shared" si="6"/>
        <v>46630</v>
      </c>
      <c r="CJ5" s="72">
        <f t="shared" si="6"/>
        <v>46660</v>
      </c>
      <c r="CK5" s="72">
        <f t="shared" si="6"/>
        <v>46691</v>
      </c>
      <c r="CL5" s="72">
        <f t="shared" si="6"/>
        <v>46721</v>
      </c>
      <c r="CM5" s="72">
        <f t="shared" si="6"/>
        <v>46752</v>
      </c>
    </row>
    <row r="6" spans="2:91" s="20" customFormat="1" ht="15" outlineLevel="1" x14ac:dyDescent="0.2">
      <c r="B6" s="68" t="s">
        <v>135</v>
      </c>
      <c r="C6" s="66"/>
      <c r="D6" s="66"/>
      <c r="E6" s="74">
        <f>DATE(E4,1,1)</f>
        <v>44927</v>
      </c>
      <c r="F6" s="74">
        <f>DATE(F4,1,1)</f>
        <v>45292</v>
      </c>
      <c r="G6" s="74">
        <f>DATE(G4,1,1)</f>
        <v>45658</v>
      </c>
      <c r="H6" s="74">
        <f>DATE(H4,1,1)</f>
        <v>46023</v>
      </c>
      <c r="I6" s="74">
        <f>DATE(I4,1,1)</f>
        <v>46388</v>
      </c>
      <c r="K6" s="73">
        <f>DATE(K4,1,1)</f>
        <v>44927</v>
      </c>
      <c r="L6" s="73">
        <f t="shared" ref="L6:AD6" si="7">K5+1</f>
        <v>45017</v>
      </c>
      <c r="M6" s="73">
        <f t="shared" si="7"/>
        <v>45108</v>
      </c>
      <c r="N6" s="73">
        <f t="shared" si="7"/>
        <v>45200</v>
      </c>
      <c r="O6" s="73">
        <f t="shared" si="7"/>
        <v>45292</v>
      </c>
      <c r="P6" s="73">
        <f t="shared" si="7"/>
        <v>45383</v>
      </c>
      <c r="Q6" s="73">
        <f t="shared" si="7"/>
        <v>45474</v>
      </c>
      <c r="R6" s="73">
        <f t="shared" si="7"/>
        <v>45566</v>
      </c>
      <c r="S6" s="73">
        <f t="shared" si="7"/>
        <v>45658</v>
      </c>
      <c r="T6" s="73">
        <f t="shared" si="7"/>
        <v>45748</v>
      </c>
      <c r="U6" s="73">
        <f t="shared" si="7"/>
        <v>45839</v>
      </c>
      <c r="V6" s="73">
        <f t="shared" si="7"/>
        <v>45931</v>
      </c>
      <c r="W6" s="73">
        <f t="shared" si="7"/>
        <v>46023</v>
      </c>
      <c r="X6" s="73">
        <f t="shared" si="7"/>
        <v>46113</v>
      </c>
      <c r="Y6" s="73">
        <f t="shared" si="7"/>
        <v>46204</v>
      </c>
      <c r="Z6" s="73">
        <f t="shared" si="7"/>
        <v>46296</v>
      </c>
      <c r="AA6" s="73">
        <f t="shared" si="7"/>
        <v>46388</v>
      </c>
      <c r="AB6" s="73">
        <f t="shared" si="7"/>
        <v>46478</v>
      </c>
      <c r="AC6" s="73">
        <f t="shared" si="7"/>
        <v>46569</v>
      </c>
      <c r="AD6" s="73">
        <f t="shared" si="7"/>
        <v>46661</v>
      </c>
      <c r="AF6" s="72">
        <f>DATE(AF4,1,1)</f>
        <v>44927</v>
      </c>
      <c r="AG6" s="72">
        <f t="shared" ref="AG6:BL6" si="8">AF5+1</f>
        <v>44958</v>
      </c>
      <c r="AH6" s="72">
        <f t="shared" si="8"/>
        <v>44986</v>
      </c>
      <c r="AI6" s="72">
        <f t="shared" si="8"/>
        <v>45017</v>
      </c>
      <c r="AJ6" s="72">
        <f t="shared" si="8"/>
        <v>45047</v>
      </c>
      <c r="AK6" s="72">
        <f t="shared" si="8"/>
        <v>45078</v>
      </c>
      <c r="AL6" s="72">
        <f t="shared" si="8"/>
        <v>45108</v>
      </c>
      <c r="AM6" s="72">
        <f t="shared" si="8"/>
        <v>45139</v>
      </c>
      <c r="AN6" s="72">
        <f t="shared" si="8"/>
        <v>45170</v>
      </c>
      <c r="AO6" s="72">
        <f t="shared" si="8"/>
        <v>45200</v>
      </c>
      <c r="AP6" s="72">
        <f t="shared" si="8"/>
        <v>45231</v>
      </c>
      <c r="AQ6" s="72">
        <f t="shared" si="8"/>
        <v>45261</v>
      </c>
      <c r="AR6" s="72">
        <f t="shared" si="8"/>
        <v>45292</v>
      </c>
      <c r="AS6" s="72">
        <f t="shared" si="8"/>
        <v>45323</v>
      </c>
      <c r="AT6" s="72">
        <f t="shared" si="8"/>
        <v>45352</v>
      </c>
      <c r="AU6" s="72">
        <f t="shared" si="8"/>
        <v>45383</v>
      </c>
      <c r="AV6" s="72">
        <f t="shared" si="8"/>
        <v>45413</v>
      </c>
      <c r="AW6" s="72">
        <f t="shared" si="8"/>
        <v>45444</v>
      </c>
      <c r="AX6" s="72">
        <f t="shared" si="8"/>
        <v>45474</v>
      </c>
      <c r="AY6" s="72">
        <f t="shared" si="8"/>
        <v>45505</v>
      </c>
      <c r="AZ6" s="72">
        <f t="shared" si="8"/>
        <v>45536</v>
      </c>
      <c r="BA6" s="72">
        <f t="shared" si="8"/>
        <v>45566</v>
      </c>
      <c r="BB6" s="72">
        <f t="shared" si="8"/>
        <v>45597</v>
      </c>
      <c r="BC6" s="72">
        <f t="shared" si="8"/>
        <v>45627</v>
      </c>
      <c r="BD6" s="72">
        <f t="shared" si="8"/>
        <v>45658</v>
      </c>
      <c r="BE6" s="72">
        <f t="shared" si="8"/>
        <v>45689</v>
      </c>
      <c r="BF6" s="72">
        <f t="shared" si="8"/>
        <v>45717</v>
      </c>
      <c r="BG6" s="72">
        <f t="shared" si="8"/>
        <v>45748</v>
      </c>
      <c r="BH6" s="72">
        <f t="shared" si="8"/>
        <v>45778</v>
      </c>
      <c r="BI6" s="72">
        <f t="shared" si="8"/>
        <v>45809</v>
      </c>
      <c r="BJ6" s="72">
        <f t="shared" si="8"/>
        <v>45839</v>
      </c>
      <c r="BK6" s="72">
        <f t="shared" si="8"/>
        <v>45870</v>
      </c>
      <c r="BL6" s="72">
        <f t="shared" si="8"/>
        <v>45901</v>
      </c>
      <c r="BM6" s="72">
        <f t="shared" ref="BM6:CM6" si="9">BL5+1</f>
        <v>45931</v>
      </c>
      <c r="BN6" s="72">
        <f t="shared" si="9"/>
        <v>45962</v>
      </c>
      <c r="BO6" s="72">
        <f t="shared" si="9"/>
        <v>45992</v>
      </c>
      <c r="BP6" s="72">
        <f t="shared" si="9"/>
        <v>46023</v>
      </c>
      <c r="BQ6" s="72">
        <f t="shared" si="9"/>
        <v>46054</v>
      </c>
      <c r="BR6" s="72">
        <f t="shared" si="9"/>
        <v>46082</v>
      </c>
      <c r="BS6" s="72">
        <f t="shared" si="9"/>
        <v>46113</v>
      </c>
      <c r="BT6" s="72">
        <f t="shared" si="9"/>
        <v>46143</v>
      </c>
      <c r="BU6" s="72">
        <f t="shared" si="9"/>
        <v>46174</v>
      </c>
      <c r="BV6" s="72">
        <f t="shared" si="9"/>
        <v>46204</v>
      </c>
      <c r="BW6" s="72">
        <f t="shared" si="9"/>
        <v>46235</v>
      </c>
      <c r="BX6" s="72">
        <f t="shared" si="9"/>
        <v>46266</v>
      </c>
      <c r="BY6" s="72">
        <f t="shared" si="9"/>
        <v>46296</v>
      </c>
      <c r="BZ6" s="72">
        <f t="shared" si="9"/>
        <v>46327</v>
      </c>
      <c r="CA6" s="72">
        <f t="shared" si="9"/>
        <v>46357</v>
      </c>
      <c r="CB6" s="72">
        <f t="shared" si="9"/>
        <v>46388</v>
      </c>
      <c r="CC6" s="72">
        <f t="shared" si="9"/>
        <v>46419</v>
      </c>
      <c r="CD6" s="72">
        <f t="shared" si="9"/>
        <v>46447</v>
      </c>
      <c r="CE6" s="72">
        <f t="shared" si="9"/>
        <v>46478</v>
      </c>
      <c r="CF6" s="72">
        <f t="shared" si="9"/>
        <v>46508</v>
      </c>
      <c r="CG6" s="72">
        <f t="shared" si="9"/>
        <v>46539</v>
      </c>
      <c r="CH6" s="72">
        <f t="shared" si="9"/>
        <v>46569</v>
      </c>
      <c r="CI6" s="72">
        <f t="shared" si="9"/>
        <v>46600</v>
      </c>
      <c r="CJ6" s="72">
        <f t="shared" si="9"/>
        <v>46631</v>
      </c>
      <c r="CK6" s="72">
        <f t="shared" si="9"/>
        <v>46661</v>
      </c>
      <c r="CL6" s="72">
        <f t="shared" si="9"/>
        <v>46692</v>
      </c>
      <c r="CM6" s="72">
        <f t="shared" si="9"/>
        <v>46722</v>
      </c>
    </row>
    <row r="7" spans="2:91" s="20" customFormat="1" ht="15" outlineLevel="1" x14ac:dyDescent="0.2">
      <c r="B7" s="68" t="s">
        <v>134</v>
      </c>
      <c r="C7" s="66"/>
      <c r="D7" s="66"/>
      <c r="E7" s="71">
        <v>12</v>
      </c>
      <c r="F7" s="71">
        <v>12</v>
      </c>
      <c r="G7" s="71">
        <v>12</v>
      </c>
      <c r="H7" s="71">
        <v>12</v>
      </c>
      <c r="I7" s="71">
        <v>12</v>
      </c>
      <c r="K7" s="70">
        <v>3</v>
      </c>
      <c r="L7" s="70">
        <v>6</v>
      </c>
      <c r="M7" s="70">
        <v>9</v>
      </c>
      <c r="N7" s="70">
        <v>12</v>
      </c>
      <c r="O7" s="70">
        <v>3</v>
      </c>
      <c r="P7" s="70">
        <v>6</v>
      </c>
      <c r="Q7" s="70">
        <v>9</v>
      </c>
      <c r="R7" s="70">
        <v>12</v>
      </c>
      <c r="S7" s="70">
        <v>3</v>
      </c>
      <c r="T7" s="70">
        <v>6</v>
      </c>
      <c r="U7" s="70">
        <v>9</v>
      </c>
      <c r="V7" s="70">
        <v>12</v>
      </c>
      <c r="W7" s="70">
        <v>3</v>
      </c>
      <c r="X7" s="70">
        <v>6</v>
      </c>
      <c r="Y7" s="70">
        <v>9</v>
      </c>
      <c r="Z7" s="70">
        <v>12</v>
      </c>
      <c r="AA7" s="70">
        <v>3</v>
      </c>
      <c r="AB7" s="70">
        <v>6</v>
      </c>
      <c r="AC7" s="70">
        <v>9</v>
      </c>
      <c r="AD7" s="70">
        <v>12</v>
      </c>
      <c r="AF7" s="69">
        <v>1</v>
      </c>
      <c r="AG7" s="69">
        <v>2</v>
      </c>
      <c r="AH7" s="69">
        <v>3</v>
      </c>
      <c r="AI7" s="69">
        <v>4</v>
      </c>
      <c r="AJ7" s="69">
        <v>5</v>
      </c>
      <c r="AK7" s="69">
        <v>6</v>
      </c>
      <c r="AL7" s="69">
        <v>7</v>
      </c>
      <c r="AM7" s="69">
        <v>8</v>
      </c>
      <c r="AN7" s="69">
        <v>9</v>
      </c>
      <c r="AO7" s="69">
        <v>10</v>
      </c>
      <c r="AP7" s="69">
        <v>11</v>
      </c>
      <c r="AQ7" s="69">
        <v>12</v>
      </c>
      <c r="AR7" s="69">
        <v>1</v>
      </c>
      <c r="AS7" s="69">
        <v>2</v>
      </c>
      <c r="AT7" s="69">
        <v>3</v>
      </c>
      <c r="AU7" s="69">
        <v>4</v>
      </c>
      <c r="AV7" s="69">
        <v>5</v>
      </c>
      <c r="AW7" s="69">
        <v>6</v>
      </c>
      <c r="AX7" s="69">
        <v>7</v>
      </c>
      <c r="AY7" s="69">
        <v>8</v>
      </c>
      <c r="AZ7" s="69">
        <v>9</v>
      </c>
      <c r="BA7" s="69">
        <v>10</v>
      </c>
      <c r="BB7" s="69">
        <v>11</v>
      </c>
      <c r="BC7" s="69">
        <v>12</v>
      </c>
      <c r="BD7" s="69">
        <v>1</v>
      </c>
      <c r="BE7" s="69">
        <v>2</v>
      </c>
      <c r="BF7" s="69">
        <v>3</v>
      </c>
      <c r="BG7" s="69">
        <v>4</v>
      </c>
      <c r="BH7" s="69">
        <v>5</v>
      </c>
      <c r="BI7" s="69">
        <v>6</v>
      </c>
      <c r="BJ7" s="69">
        <v>7</v>
      </c>
      <c r="BK7" s="69">
        <v>8</v>
      </c>
      <c r="BL7" s="69">
        <v>9</v>
      </c>
      <c r="BM7" s="69">
        <v>10</v>
      </c>
      <c r="BN7" s="69">
        <v>11</v>
      </c>
      <c r="BO7" s="69">
        <v>12</v>
      </c>
      <c r="BP7" s="69">
        <v>1</v>
      </c>
      <c r="BQ7" s="69">
        <v>2</v>
      </c>
      <c r="BR7" s="69">
        <v>3</v>
      </c>
      <c r="BS7" s="69">
        <v>4</v>
      </c>
      <c r="BT7" s="69">
        <v>5</v>
      </c>
      <c r="BU7" s="69">
        <v>6</v>
      </c>
      <c r="BV7" s="69">
        <v>7</v>
      </c>
      <c r="BW7" s="69">
        <v>8</v>
      </c>
      <c r="BX7" s="69">
        <v>9</v>
      </c>
      <c r="BY7" s="69">
        <v>10</v>
      </c>
      <c r="BZ7" s="69">
        <v>11</v>
      </c>
      <c r="CA7" s="69">
        <v>12</v>
      </c>
      <c r="CB7" s="69">
        <v>1</v>
      </c>
      <c r="CC7" s="69">
        <v>2</v>
      </c>
      <c r="CD7" s="69">
        <v>3</v>
      </c>
      <c r="CE7" s="69">
        <v>4</v>
      </c>
      <c r="CF7" s="69">
        <v>5</v>
      </c>
      <c r="CG7" s="69">
        <v>6</v>
      </c>
      <c r="CH7" s="69">
        <v>7</v>
      </c>
      <c r="CI7" s="69">
        <v>8</v>
      </c>
      <c r="CJ7" s="69">
        <v>9</v>
      </c>
      <c r="CK7" s="69">
        <v>10</v>
      </c>
      <c r="CL7" s="69">
        <v>11</v>
      </c>
      <c r="CM7" s="69">
        <v>12</v>
      </c>
    </row>
    <row r="8" spans="2:91" s="20" customFormat="1" ht="15" outlineLevel="1" x14ac:dyDescent="0.2">
      <c r="B8" s="68" t="s">
        <v>133</v>
      </c>
      <c r="C8" s="68"/>
      <c r="D8" s="68"/>
      <c r="E8" s="66" t="s">
        <v>129</v>
      </c>
      <c r="F8" s="66" t="s">
        <v>129</v>
      </c>
      <c r="G8" s="66" t="s">
        <v>129</v>
      </c>
      <c r="H8" s="66" t="s">
        <v>129</v>
      </c>
      <c r="I8" s="66" t="s">
        <v>129</v>
      </c>
      <c r="K8" s="65" t="s">
        <v>132</v>
      </c>
      <c r="L8" s="65" t="s">
        <v>131</v>
      </c>
      <c r="M8" s="65" t="s">
        <v>130</v>
      </c>
      <c r="N8" s="65" t="s">
        <v>129</v>
      </c>
      <c r="O8" s="65" t="s">
        <v>132</v>
      </c>
      <c r="P8" s="65" t="s">
        <v>131</v>
      </c>
      <c r="Q8" s="65" t="s">
        <v>130</v>
      </c>
      <c r="R8" s="65" t="s">
        <v>129</v>
      </c>
      <c r="S8" s="65" t="s">
        <v>132</v>
      </c>
      <c r="T8" s="65" t="s">
        <v>131</v>
      </c>
      <c r="U8" s="65" t="s">
        <v>130</v>
      </c>
      <c r="V8" s="65" t="s">
        <v>129</v>
      </c>
      <c r="W8" s="65" t="s">
        <v>132</v>
      </c>
      <c r="X8" s="65" t="s">
        <v>131</v>
      </c>
      <c r="Y8" s="65" t="s">
        <v>130</v>
      </c>
      <c r="Z8" s="65" t="s">
        <v>129</v>
      </c>
      <c r="AA8" s="65" t="s">
        <v>132</v>
      </c>
      <c r="AB8" s="65" t="s">
        <v>131</v>
      </c>
      <c r="AC8" s="65" t="s">
        <v>130</v>
      </c>
      <c r="AD8" s="65" t="s">
        <v>129</v>
      </c>
      <c r="AF8" s="67" t="s">
        <v>132</v>
      </c>
      <c r="AG8" s="67" t="s">
        <v>132</v>
      </c>
      <c r="AH8" s="67" t="s">
        <v>132</v>
      </c>
      <c r="AI8" s="67" t="s">
        <v>131</v>
      </c>
      <c r="AJ8" s="67" t="s">
        <v>131</v>
      </c>
      <c r="AK8" s="67" t="s">
        <v>131</v>
      </c>
      <c r="AL8" s="67" t="s">
        <v>130</v>
      </c>
      <c r="AM8" s="67" t="s">
        <v>130</v>
      </c>
      <c r="AN8" s="67" t="s">
        <v>130</v>
      </c>
      <c r="AO8" s="67" t="s">
        <v>129</v>
      </c>
      <c r="AP8" s="67" t="s">
        <v>129</v>
      </c>
      <c r="AQ8" s="67" t="s">
        <v>129</v>
      </c>
      <c r="AR8" s="67" t="s">
        <v>132</v>
      </c>
      <c r="AS8" s="67" t="s">
        <v>132</v>
      </c>
      <c r="AT8" s="67" t="s">
        <v>132</v>
      </c>
      <c r="AU8" s="67" t="s">
        <v>131</v>
      </c>
      <c r="AV8" s="67" t="s">
        <v>131</v>
      </c>
      <c r="AW8" s="67" t="s">
        <v>131</v>
      </c>
      <c r="AX8" s="67" t="s">
        <v>130</v>
      </c>
      <c r="AY8" s="67" t="s">
        <v>130</v>
      </c>
      <c r="AZ8" s="67" t="s">
        <v>130</v>
      </c>
      <c r="BA8" s="67" t="s">
        <v>129</v>
      </c>
      <c r="BB8" s="67" t="s">
        <v>129</v>
      </c>
      <c r="BC8" s="67" t="s">
        <v>129</v>
      </c>
      <c r="BD8" s="67" t="s">
        <v>132</v>
      </c>
      <c r="BE8" s="67" t="s">
        <v>132</v>
      </c>
      <c r="BF8" s="67" t="s">
        <v>132</v>
      </c>
      <c r="BG8" s="67" t="s">
        <v>131</v>
      </c>
      <c r="BH8" s="67" t="s">
        <v>131</v>
      </c>
      <c r="BI8" s="67" t="s">
        <v>131</v>
      </c>
      <c r="BJ8" s="67" t="s">
        <v>130</v>
      </c>
      <c r="BK8" s="67" t="s">
        <v>130</v>
      </c>
      <c r="BL8" s="67" t="s">
        <v>130</v>
      </c>
      <c r="BM8" s="67" t="s">
        <v>129</v>
      </c>
      <c r="BN8" s="67" t="s">
        <v>129</v>
      </c>
      <c r="BO8" s="67" t="s">
        <v>129</v>
      </c>
      <c r="BP8" s="67" t="s">
        <v>132</v>
      </c>
      <c r="BQ8" s="67" t="s">
        <v>132</v>
      </c>
      <c r="BR8" s="67" t="s">
        <v>132</v>
      </c>
      <c r="BS8" s="67" t="s">
        <v>131</v>
      </c>
      <c r="BT8" s="67" t="s">
        <v>131</v>
      </c>
      <c r="BU8" s="67" t="s">
        <v>131</v>
      </c>
      <c r="BV8" s="67" t="s">
        <v>130</v>
      </c>
      <c r="BW8" s="67" t="s">
        <v>130</v>
      </c>
      <c r="BX8" s="67" t="s">
        <v>130</v>
      </c>
      <c r="BY8" s="67" t="s">
        <v>129</v>
      </c>
      <c r="BZ8" s="67" t="s">
        <v>129</v>
      </c>
      <c r="CA8" s="67" t="s">
        <v>129</v>
      </c>
      <c r="CB8" s="67" t="s">
        <v>132</v>
      </c>
      <c r="CC8" s="67" t="s">
        <v>132</v>
      </c>
      <c r="CD8" s="67" t="s">
        <v>132</v>
      </c>
      <c r="CE8" s="67" t="s">
        <v>131</v>
      </c>
      <c r="CF8" s="67" t="s">
        <v>131</v>
      </c>
      <c r="CG8" s="67" t="s">
        <v>131</v>
      </c>
      <c r="CH8" s="67" t="s">
        <v>130</v>
      </c>
      <c r="CI8" s="67" t="s">
        <v>130</v>
      </c>
      <c r="CJ8" s="67" t="s">
        <v>130</v>
      </c>
      <c r="CK8" s="67" t="s">
        <v>129</v>
      </c>
      <c r="CL8" s="67" t="s">
        <v>129</v>
      </c>
      <c r="CM8" s="67" t="s">
        <v>129</v>
      </c>
    </row>
    <row r="9" spans="2:91" s="20" customFormat="1" ht="15" x14ac:dyDescent="0.2">
      <c r="B9" s="42" t="s">
        <v>128</v>
      </c>
      <c r="C9" s="42"/>
      <c r="D9" s="42"/>
      <c r="E9" s="41">
        <f>E5-E6+1</f>
        <v>365</v>
      </c>
      <c r="F9" s="41">
        <f>F5-F6+1</f>
        <v>366</v>
      </c>
      <c r="G9" s="41">
        <f>G5-G6+1</f>
        <v>365</v>
      </c>
      <c r="H9" s="41">
        <f>H5-H6+1</f>
        <v>365</v>
      </c>
      <c r="I9" s="41">
        <f>I5-I6+1</f>
        <v>365</v>
      </c>
      <c r="K9" s="66">
        <f t="shared" ref="K9:AD9" si="10">K5-K6+1</f>
        <v>90</v>
      </c>
      <c r="L9" s="66">
        <f t="shared" si="10"/>
        <v>91</v>
      </c>
      <c r="M9" s="66">
        <f t="shared" si="10"/>
        <v>92</v>
      </c>
      <c r="N9" s="66">
        <f t="shared" si="10"/>
        <v>92</v>
      </c>
      <c r="O9" s="66">
        <f t="shared" si="10"/>
        <v>91</v>
      </c>
      <c r="P9" s="66">
        <f t="shared" si="10"/>
        <v>91</v>
      </c>
      <c r="Q9" s="66">
        <f t="shared" si="10"/>
        <v>92</v>
      </c>
      <c r="R9" s="66">
        <f t="shared" si="10"/>
        <v>92</v>
      </c>
      <c r="S9" s="66">
        <f t="shared" si="10"/>
        <v>90</v>
      </c>
      <c r="T9" s="66">
        <f t="shared" si="10"/>
        <v>91</v>
      </c>
      <c r="U9" s="66">
        <f t="shared" si="10"/>
        <v>92</v>
      </c>
      <c r="V9" s="66">
        <f t="shared" si="10"/>
        <v>92</v>
      </c>
      <c r="W9" s="66">
        <f t="shared" si="10"/>
        <v>90</v>
      </c>
      <c r="X9" s="66">
        <f t="shared" si="10"/>
        <v>91</v>
      </c>
      <c r="Y9" s="66">
        <f t="shared" si="10"/>
        <v>92</v>
      </c>
      <c r="Z9" s="66">
        <f t="shared" si="10"/>
        <v>92</v>
      </c>
      <c r="AA9" s="66">
        <f t="shared" si="10"/>
        <v>90</v>
      </c>
      <c r="AB9" s="66">
        <f t="shared" si="10"/>
        <v>91</v>
      </c>
      <c r="AC9" s="66">
        <f t="shared" si="10"/>
        <v>92</v>
      </c>
      <c r="AD9" s="66">
        <f t="shared" si="10"/>
        <v>92</v>
      </c>
      <c r="AF9" s="65">
        <f t="shared" ref="AF9:BK9" si="11">AF5-AF6+1</f>
        <v>31</v>
      </c>
      <c r="AG9" s="65">
        <f t="shared" si="11"/>
        <v>28</v>
      </c>
      <c r="AH9" s="65">
        <f t="shared" si="11"/>
        <v>31</v>
      </c>
      <c r="AI9" s="65">
        <f t="shared" si="11"/>
        <v>30</v>
      </c>
      <c r="AJ9" s="65">
        <f t="shared" si="11"/>
        <v>31</v>
      </c>
      <c r="AK9" s="65">
        <f t="shared" si="11"/>
        <v>30</v>
      </c>
      <c r="AL9" s="65">
        <f t="shared" si="11"/>
        <v>31</v>
      </c>
      <c r="AM9" s="65">
        <f t="shared" si="11"/>
        <v>31</v>
      </c>
      <c r="AN9" s="65">
        <f t="shared" si="11"/>
        <v>30</v>
      </c>
      <c r="AO9" s="65">
        <f t="shared" si="11"/>
        <v>31</v>
      </c>
      <c r="AP9" s="65">
        <f t="shared" si="11"/>
        <v>30</v>
      </c>
      <c r="AQ9" s="65">
        <f t="shared" si="11"/>
        <v>31</v>
      </c>
      <c r="AR9" s="65">
        <f t="shared" si="11"/>
        <v>31</v>
      </c>
      <c r="AS9" s="65">
        <f t="shared" si="11"/>
        <v>29</v>
      </c>
      <c r="AT9" s="65">
        <f t="shared" si="11"/>
        <v>31</v>
      </c>
      <c r="AU9" s="65">
        <f t="shared" si="11"/>
        <v>30</v>
      </c>
      <c r="AV9" s="65">
        <f t="shared" si="11"/>
        <v>31</v>
      </c>
      <c r="AW9" s="65">
        <f t="shared" si="11"/>
        <v>30</v>
      </c>
      <c r="AX9" s="65">
        <f t="shared" si="11"/>
        <v>31</v>
      </c>
      <c r="AY9" s="65">
        <f t="shared" si="11"/>
        <v>31</v>
      </c>
      <c r="AZ9" s="65">
        <f t="shared" si="11"/>
        <v>30</v>
      </c>
      <c r="BA9" s="65">
        <f t="shared" si="11"/>
        <v>31</v>
      </c>
      <c r="BB9" s="65">
        <f t="shared" si="11"/>
        <v>30</v>
      </c>
      <c r="BC9" s="65">
        <f t="shared" si="11"/>
        <v>31</v>
      </c>
      <c r="BD9" s="65">
        <f t="shared" si="11"/>
        <v>31</v>
      </c>
      <c r="BE9" s="65">
        <f t="shared" si="11"/>
        <v>28</v>
      </c>
      <c r="BF9" s="65">
        <f t="shared" si="11"/>
        <v>31</v>
      </c>
      <c r="BG9" s="65">
        <f t="shared" si="11"/>
        <v>30</v>
      </c>
      <c r="BH9" s="65">
        <f t="shared" si="11"/>
        <v>31</v>
      </c>
      <c r="BI9" s="65">
        <f t="shared" si="11"/>
        <v>30</v>
      </c>
      <c r="BJ9" s="65">
        <f t="shared" si="11"/>
        <v>31</v>
      </c>
      <c r="BK9" s="65">
        <f t="shared" si="11"/>
        <v>31</v>
      </c>
      <c r="BL9" s="65">
        <f t="shared" ref="BL9:CM9" si="12">BL5-BL6+1</f>
        <v>30</v>
      </c>
      <c r="BM9" s="65">
        <f t="shared" si="12"/>
        <v>31</v>
      </c>
      <c r="BN9" s="65">
        <f t="shared" si="12"/>
        <v>30</v>
      </c>
      <c r="BO9" s="65">
        <f t="shared" si="12"/>
        <v>31</v>
      </c>
      <c r="BP9" s="65">
        <f t="shared" si="12"/>
        <v>31</v>
      </c>
      <c r="BQ9" s="65">
        <f t="shared" si="12"/>
        <v>28</v>
      </c>
      <c r="BR9" s="65">
        <f t="shared" si="12"/>
        <v>31</v>
      </c>
      <c r="BS9" s="65">
        <f t="shared" si="12"/>
        <v>30</v>
      </c>
      <c r="BT9" s="65">
        <f t="shared" si="12"/>
        <v>31</v>
      </c>
      <c r="BU9" s="65">
        <f t="shared" si="12"/>
        <v>30</v>
      </c>
      <c r="BV9" s="65">
        <f t="shared" si="12"/>
        <v>31</v>
      </c>
      <c r="BW9" s="65">
        <f t="shared" si="12"/>
        <v>31</v>
      </c>
      <c r="BX9" s="65">
        <f t="shared" si="12"/>
        <v>30</v>
      </c>
      <c r="BY9" s="65">
        <f t="shared" si="12"/>
        <v>31</v>
      </c>
      <c r="BZ9" s="65">
        <f t="shared" si="12"/>
        <v>30</v>
      </c>
      <c r="CA9" s="65">
        <f t="shared" si="12"/>
        <v>31</v>
      </c>
      <c r="CB9" s="65">
        <f t="shared" si="12"/>
        <v>31</v>
      </c>
      <c r="CC9" s="65">
        <f t="shared" si="12"/>
        <v>28</v>
      </c>
      <c r="CD9" s="65">
        <f t="shared" si="12"/>
        <v>31</v>
      </c>
      <c r="CE9" s="65">
        <f t="shared" si="12"/>
        <v>30</v>
      </c>
      <c r="CF9" s="65">
        <f t="shared" si="12"/>
        <v>31</v>
      </c>
      <c r="CG9" s="65">
        <f t="shared" si="12"/>
        <v>30</v>
      </c>
      <c r="CH9" s="65">
        <f t="shared" si="12"/>
        <v>31</v>
      </c>
      <c r="CI9" s="65">
        <f t="shared" si="12"/>
        <v>31</v>
      </c>
      <c r="CJ9" s="65">
        <f t="shared" si="12"/>
        <v>30</v>
      </c>
      <c r="CK9" s="65">
        <f t="shared" si="12"/>
        <v>31</v>
      </c>
      <c r="CL9" s="65">
        <f t="shared" si="12"/>
        <v>30</v>
      </c>
      <c r="CM9" s="65">
        <f t="shared" si="12"/>
        <v>31</v>
      </c>
    </row>
    <row r="10" spans="2:91" s="20" customFormat="1" ht="15" x14ac:dyDescent="0.2"/>
    <row r="11" spans="2:91" x14ac:dyDescent="0.2">
      <c r="B11" s="23" t="s">
        <v>192</v>
      </c>
    </row>
    <row r="13" spans="2:91" s="115" customFormat="1" x14ac:dyDescent="0.2">
      <c r="B13" s="115" t="s">
        <v>332</v>
      </c>
      <c r="C13" s="19" t="str">
        <f>Inputs!$J$16</f>
        <v>EUR</v>
      </c>
      <c r="D13" s="19" t="s">
        <v>19</v>
      </c>
      <c r="E13" s="63">
        <v>0</v>
      </c>
      <c r="F13" s="63">
        <f>E19</f>
        <v>64139.990025808947</v>
      </c>
      <c r="G13" s="63">
        <f>F19</f>
        <v>66591.284822768706</v>
      </c>
      <c r="H13" s="63">
        <f>G19</f>
        <v>68510.415949373157</v>
      </c>
      <c r="I13" s="63">
        <f>H19</f>
        <v>70435.454513927223</v>
      </c>
      <c r="K13" s="63">
        <v>0</v>
      </c>
      <c r="L13" s="63">
        <f t="shared" ref="L13:AD13" si="13">K19</f>
        <v>0</v>
      </c>
      <c r="M13" s="63">
        <f t="shared" si="13"/>
        <v>0</v>
      </c>
      <c r="N13" s="63">
        <f t="shared" si="13"/>
        <v>19666.499776793509</v>
      </c>
      <c r="O13" s="63">
        <f t="shared" si="13"/>
        <v>64139.990025808947</v>
      </c>
      <c r="P13" s="63">
        <f t="shared" si="13"/>
        <v>64780.460591970754</v>
      </c>
      <c r="Q13" s="63">
        <f t="shared" si="13"/>
        <v>65378.052752519856</v>
      </c>
      <c r="R13" s="63">
        <f t="shared" si="13"/>
        <v>65981.640776546192</v>
      </c>
      <c r="S13" s="63">
        <f t="shared" si="13"/>
        <v>66591.284822768663</v>
      </c>
      <c r="T13" s="63">
        <f t="shared" si="13"/>
        <v>67104.020065265504</v>
      </c>
      <c r="U13" s="63">
        <f t="shared" si="13"/>
        <v>67569.311508069048</v>
      </c>
      <c r="V13" s="63">
        <f t="shared" si="13"/>
        <v>68038.101368178308</v>
      </c>
      <c r="W13" s="63">
        <f t="shared" si="13"/>
        <v>68510.415949373113</v>
      </c>
      <c r="X13" s="63">
        <f t="shared" si="13"/>
        <v>68986.281753205214</v>
      </c>
      <c r="Y13" s="63">
        <f t="shared" si="13"/>
        <v>69465.725480485286</v>
      </c>
      <c r="Z13" s="63">
        <f t="shared" si="13"/>
        <v>69948.774032781133</v>
      </c>
      <c r="AA13" s="63">
        <f t="shared" si="13"/>
        <v>70435.454513927209</v>
      </c>
      <c r="AB13" s="63">
        <f t="shared" si="13"/>
        <v>70925.794231545253</v>
      </c>
      <c r="AC13" s="63">
        <f t="shared" si="13"/>
        <v>71419.820698576717</v>
      </c>
      <c r="AD13" s="63">
        <f t="shared" si="13"/>
        <v>71917.561634826328</v>
      </c>
      <c r="AF13" s="217">
        <v>0</v>
      </c>
      <c r="AG13" s="217">
        <f t="shared" ref="AG13:BL13" si="14">AF19</f>
        <v>0</v>
      </c>
      <c r="AH13" s="217">
        <f t="shared" si="14"/>
        <v>0</v>
      </c>
      <c r="AI13" s="217">
        <f t="shared" si="14"/>
        <v>0</v>
      </c>
      <c r="AJ13" s="217">
        <f t="shared" si="14"/>
        <v>0</v>
      </c>
      <c r="AK13" s="217">
        <f t="shared" si="14"/>
        <v>0</v>
      </c>
      <c r="AL13" s="217">
        <f t="shared" si="14"/>
        <v>0</v>
      </c>
      <c r="AM13" s="217">
        <f t="shared" si="14"/>
        <v>0</v>
      </c>
      <c r="AN13" s="217">
        <f t="shared" si="14"/>
        <v>0</v>
      </c>
      <c r="AO13" s="217">
        <f t="shared" si="14"/>
        <v>19666.499776793509</v>
      </c>
      <c r="AP13" s="217">
        <f t="shared" si="14"/>
        <v>21298.390197650984</v>
      </c>
      <c r="AQ13" s="217">
        <f t="shared" si="14"/>
        <v>42678.273687792178</v>
      </c>
      <c r="AR13" s="217">
        <f t="shared" si="14"/>
        <v>64139.990025808955</v>
      </c>
      <c r="AS13" s="217">
        <f t="shared" si="14"/>
        <v>21527.455392476841</v>
      </c>
      <c r="AT13" s="217">
        <f t="shared" si="14"/>
        <v>43120.868969595263</v>
      </c>
      <c r="AU13" s="217">
        <f t="shared" si="14"/>
        <v>64780.460591970754</v>
      </c>
      <c r="AV13" s="217">
        <f t="shared" si="14"/>
        <v>21725.990261116749</v>
      </c>
      <c r="AW13" s="217">
        <f t="shared" si="14"/>
        <v>43518.60048977055</v>
      </c>
      <c r="AX13" s="217">
        <f t="shared" si="14"/>
        <v>65378.05275251987</v>
      </c>
      <c r="AY13" s="217">
        <f t="shared" si="14"/>
        <v>21926.517103625156</v>
      </c>
      <c r="AZ13" s="217">
        <f t="shared" si="14"/>
        <v>43920.322597595718</v>
      </c>
      <c r="BA13" s="217">
        <f t="shared" si="14"/>
        <v>65981.640776546192</v>
      </c>
      <c r="BB13" s="217">
        <f t="shared" si="14"/>
        <v>22129.055906213645</v>
      </c>
      <c r="BC13" s="217">
        <f t="shared" si="14"/>
        <v>44326.075332114662</v>
      </c>
      <c r="BD13" s="217">
        <f t="shared" si="14"/>
        <v>66591.284822768677</v>
      </c>
      <c r="BE13" s="217">
        <f t="shared" si="14"/>
        <v>22316.52251438066</v>
      </c>
      <c r="BF13" s="217">
        <f t="shared" si="14"/>
        <v>44684.486335047266</v>
      </c>
      <c r="BG13" s="217">
        <f t="shared" si="14"/>
        <v>67104.020065265533</v>
      </c>
      <c r="BH13" s="217">
        <f t="shared" si="14"/>
        <v>22471.232564543825</v>
      </c>
      <c r="BI13" s="217">
        <f t="shared" si="14"/>
        <v>44994.293210499003</v>
      </c>
      <c r="BJ13" s="217">
        <f t="shared" si="14"/>
        <v>67569.311508069062</v>
      </c>
      <c r="BK13" s="217">
        <f t="shared" si="14"/>
        <v>22627.105843313984</v>
      </c>
      <c r="BL13" s="217">
        <f t="shared" si="14"/>
        <v>45306.429451236254</v>
      </c>
      <c r="BM13" s="217">
        <f t="shared" ref="BM13:CM13" si="15">BL19</f>
        <v>68038.101368178337</v>
      </c>
      <c r="BN13" s="217">
        <f t="shared" si="15"/>
        <v>22784.151096734437</v>
      </c>
      <c r="BO13" s="217">
        <f t="shared" si="15"/>
        <v>45620.912571210705</v>
      </c>
      <c r="BP13" s="217">
        <f t="shared" si="15"/>
        <v>68510.415949373157</v>
      </c>
      <c r="BQ13" s="217">
        <f t="shared" si="15"/>
        <v>22942.377136607873</v>
      </c>
      <c r="BR13" s="217">
        <f t="shared" si="15"/>
        <v>45937.760216057257</v>
      </c>
      <c r="BS13" s="217">
        <f t="shared" si="15"/>
        <v>68986.281753205258</v>
      </c>
      <c r="BT13" s="217">
        <f t="shared" si="15"/>
        <v>23101.792840990893</v>
      </c>
      <c r="BU13" s="217">
        <f t="shared" si="15"/>
        <v>46256.990164084244</v>
      </c>
      <c r="BV13" s="217">
        <f t="shared" si="15"/>
        <v>69465.725480485329</v>
      </c>
      <c r="BW13" s="217">
        <f t="shared" si="15"/>
        <v>23262.407154692104</v>
      </c>
      <c r="BX13" s="217">
        <f t="shared" si="15"/>
        <v>46578.62032727091</v>
      </c>
      <c r="BY13" s="217">
        <f t="shared" si="15"/>
        <v>69948.774032781163</v>
      </c>
      <c r="BZ13" s="217">
        <f t="shared" si="15"/>
        <v>23424.229089774046</v>
      </c>
      <c r="CA13" s="217">
        <f t="shared" si="15"/>
        <v>46902.668752272511</v>
      </c>
      <c r="CB13" s="217">
        <f t="shared" si="15"/>
        <v>70435.454513927223</v>
      </c>
      <c r="CC13" s="217">
        <f t="shared" si="15"/>
        <v>23587.267726058853</v>
      </c>
      <c r="CD13" s="217">
        <f t="shared" si="15"/>
        <v>47229.153621432844</v>
      </c>
      <c r="CE13" s="217">
        <f t="shared" si="15"/>
        <v>70925.794231545267</v>
      </c>
      <c r="CF13" s="217">
        <f t="shared" si="15"/>
        <v>23751.532211637706</v>
      </c>
      <c r="CG13" s="217">
        <f t="shared" si="15"/>
        <v>47558.093253804502</v>
      </c>
      <c r="CH13" s="217">
        <f t="shared" si="15"/>
        <v>71419.820698576717</v>
      </c>
      <c r="CI13" s="217">
        <f t="shared" si="15"/>
        <v>23917.031763384148</v>
      </c>
      <c r="CJ13" s="217">
        <f t="shared" si="15"/>
        <v>47889.506106176748</v>
      </c>
      <c r="CK13" s="217">
        <f t="shared" si="15"/>
        <v>71917.561634826328</v>
      </c>
      <c r="CL13" s="217">
        <f t="shared" si="15"/>
        <v>24083.775667471215</v>
      </c>
      <c r="CM13" s="217">
        <f t="shared" si="15"/>
        <v>48223.410774111093</v>
      </c>
    </row>
    <row r="14" spans="2:91" x14ac:dyDescent="0.2">
      <c r="B14" s="216" t="s">
        <v>421</v>
      </c>
      <c r="C14" s="19" t="str">
        <f>Inputs!$J$16</f>
        <v>EUR</v>
      </c>
      <c r="D14" s="19" t="s">
        <v>19</v>
      </c>
      <c r="E14" s="27">
        <f t="shared" ref="E14:I18" si="16">SUMIF($K$4:$AD$4,E$4,$K14:$AD14)</f>
        <v>83806.48980260246</v>
      </c>
      <c r="F14" s="27">
        <f t="shared" si="16"/>
        <v>262731.43894380552</v>
      </c>
      <c r="G14" s="27">
        <f t="shared" si="16"/>
        <v>271221.84889088606</v>
      </c>
      <c r="H14" s="27">
        <f t="shared" si="16"/>
        <v>278836.23578039889</v>
      </c>
      <c r="I14" s="27">
        <f t="shared" si="16"/>
        <v>286682.22153346584</v>
      </c>
      <c r="K14" s="27">
        <f t="shared" ref="K14:T18" si="17">SUMIFS($AF14:$CM14,$AF$4:$CM$4,K$4,$AF$8:$CM$8,K$8)</f>
        <v>0</v>
      </c>
      <c r="L14" s="27">
        <f t="shared" si="17"/>
        <v>0</v>
      </c>
      <c r="M14" s="27">
        <f t="shared" si="17"/>
        <v>19666.499776793509</v>
      </c>
      <c r="N14" s="27">
        <f t="shared" si="17"/>
        <v>64139.990025808947</v>
      </c>
      <c r="O14" s="27">
        <f t="shared" si="17"/>
        <v>64780.460591970754</v>
      </c>
      <c r="P14" s="27">
        <f t="shared" si="17"/>
        <v>65378.052752519856</v>
      </c>
      <c r="Q14" s="27">
        <f t="shared" si="17"/>
        <v>65981.640776546192</v>
      </c>
      <c r="R14" s="27">
        <f t="shared" si="17"/>
        <v>66591.284822768677</v>
      </c>
      <c r="S14" s="27">
        <f t="shared" si="17"/>
        <v>67104.020065265533</v>
      </c>
      <c r="T14" s="27">
        <f t="shared" si="17"/>
        <v>67569.311508069062</v>
      </c>
      <c r="U14" s="27">
        <f t="shared" ref="U14:AD18" si="18">SUMIFS($AF14:$CM14,$AF$4:$CM$4,U$4,$AF$8:$CM$8,U$8)</f>
        <v>68038.101368178337</v>
      </c>
      <c r="V14" s="27">
        <f t="shared" si="18"/>
        <v>68510.415949373142</v>
      </c>
      <c r="W14" s="27">
        <f t="shared" si="18"/>
        <v>68986.281753205243</v>
      </c>
      <c r="X14" s="27">
        <f t="shared" si="18"/>
        <v>69465.7254804853</v>
      </c>
      <c r="Y14" s="27">
        <f t="shared" si="18"/>
        <v>69948.774032781148</v>
      </c>
      <c r="Z14" s="27">
        <f t="shared" si="18"/>
        <v>70435.454513927209</v>
      </c>
      <c r="AA14" s="27">
        <f t="shared" si="18"/>
        <v>70925.794231545267</v>
      </c>
      <c r="AB14" s="27">
        <f t="shared" si="18"/>
        <v>71419.820698576717</v>
      </c>
      <c r="AC14" s="27">
        <f t="shared" si="18"/>
        <v>71917.561634826314</v>
      </c>
      <c r="AD14" s="27">
        <f t="shared" si="18"/>
        <v>72419.044968517555</v>
      </c>
      <c r="AF14" s="27">
        <f>'Labor costs'!AF15+'Labor costs'!AF22+'Labor costs'!AF29</f>
        <v>0</v>
      </c>
      <c r="AG14" s="27">
        <f>'Labor costs'!AG15+'Labor costs'!AG22+'Labor costs'!AG29</f>
        <v>0</v>
      </c>
      <c r="AH14" s="27">
        <f>'Labor costs'!AH15+'Labor costs'!AH22+'Labor costs'!AH29</f>
        <v>0</v>
      </c>
      <c r="AI14" s="27">
        <f>'Labor costs'!AI15+'Labor costs'!AI22+'Labor costs'!AI29</f>
        <v>0</v>
      </c>
      <c r="AJ14" s="27">
        <f>'Labor costs'!AJ15+'Labor costs'!AJ22+'Labor costs'!AJ29</f>
        <v>0</v>
      </c>
      <c r="AK14" s="27">
        <f>'Labor costs'!AK15+'Labor costs'!AK22+'Labor costs'!AK29</f>
        <v>0</v>
      </c>
      <c r="AL14" s="27">
        <f>'Labor costs'!AL15+'Labor costs'!AL22+'Labor costs'!AL29</f>
        <v>0</v>
      </c>
      <c r="AM14" s="27">
        <f>'Labor costs'!AM15+'Labor costs'!AM22+'Labor costs'!AM29</f>
        <v>0</v>
      </c>
      <c r="AN14" s="27">
        <f>'Labor costs'!AN15+'Labor costs'!AN22+'Labor costs'!AN29</f>
        <v>19666.499776793509</v>
      </c>
      <c r="AO14" s="27">
        <f>'Labor costs'!AO15+'Labor costs'!AO22+'Labor costs'!AO29</f>
        <v>21298.390197650981</v>
      </c>
      <c r="AP14" s="27">
        <f>'Labor costs'!AP15+'Labor costs'!AP22+'Labor costs'!AP29</f>
        <v>21379.883490141194</v>
      </c>
      <c r="AQ14" s="27">
        <f>'Labor costs'!AQ15+'Labor costs'!AQ22+'Labor costs'!AQ29</f>
        <v>21461.716338016777</v>
      </c>
      <c r="AR14" s="27">
        <f>'Labor costs'!AR15+'Labor costs'!AR22+'Labor costs'!AR29</f>
        <v>21527.455392476837</v>
      </c>
      <c r="AS14" s="27">
        <f>'Labor costs'!AS15+'Labor costs'!AS22+'Labor costs'!AS29</f>
        <v>21593.413577118426</v>
      </c>
      <c r="AT14" s="27">
        <f>'Labor costs'!AT15+'Labor costs'!AT22+'Labor costs'!AT29</f>
        <v>21659.59162237549</v>
      </c>
      <c r="AU14" s="27">
        <f>'Labor costs'!AU15+'Labor costs'!AU22+'Labor costs'!AU29</f>
        <v>21725.990261116742</v>
      </c>
      <c r="AV14" s="27">
        <f>'Labor costs'!AV15+'Labor costs'!AV22+'Labor costs'!AV29</f>
        <v>21792.610228653801</v>
      </c>
      <c r="AW14" s="27">
        <f>'Labor costs'!AW15+'Labor costs'!AW22+'Labor costs'!AW29</f>
        <v>21859.452262749317</v>
      </c>
      <c r="AX14" s="27">
        <f>'Labor costs'!AX15+'Labor costs'!AX22+'Labor costs'!AX29</f>
        <v>21926.517103625149</v>
      </c>
      <c r="AY14" s="27">
        <f>'Labor costs'!AY15+'Labor costs'!AY22+'Labor costs'!AY29</f>
        <v>21993.805493970565</v>
      </c>
      <c r="AZ14" s="27">
        <f>'Labor costs'!AZ15+'Labor costs'!AZ22+'Labor costs'!AZ29</f>
        <v>22061.318178950471</v>
      </c>
      <c r="BA14" s="27">
        <f>'Labor costs'!BA15+'Labor costs'!BA22+'Labor costs'!BA29</f>
        <v>22129.055906213642</v>
      </c>
      <c r="BB14" s="27">
        <f>'Labor costs'!BB15+'Labor costs'!BB22+'Labor costs'!BB29</f>
        <v>22197.01942590102</v>
      </c>
      <c r="BC14" s="27">
        <f>'Labor costs'!BC15+'Labor costs'!BC22+'Labor costs'!BC29</f>
        <v>22265.209490654022</v>
      </c>
      <c r="BD14" s="27">
        <f>'Labor costs'!BD15+'Labor costs'!BD22+'Labor costs'!BD29</f>
        <v>22316.522514380657</v>
      </c>
      <c r="BE14" s="27">
        <f>'Labor costs'!BE15+'Labor costs'!BE22+'Labor costs'!BE29</f>
        <v>22367.963820666606</v>
      </c>
      <c r="BF14" s="27">
        <f>'Labor costs'!BF15+'Labor costs'!BF22+'Labor costs'!BF29</f>
        <v>22419.533730218274</v>
      </c>
      <c r="BG14" s="27">
        <f>'Labor costs'!BG15+'Labor costs'!BG22+'Labor costs'!BG29</f>
        <v>22471.232564543821</v>
      </c>
      <c r="BH14" s="27">
        <f>'Labor costs'!BH15+'Labor costs'!BH22+'Labor costs'!BH29</f>
        <v>22523.060645955178</v>
      </c>
      <c r="BI14" s="27">
        <f>'Labor costs'!BI15+'Labor costs'!BI22+'Labor costs'!BI29</f>
        <v>22575.018297570063</v>
      </c>
      <c r="BJ14" s="27">
        <f>'Labor costs'!BJ15+'Labor costs'!BJ22+'Labor costs'!BJ29</f>
        <v>22627.105843313984</v>
      </c>
      <c r="BK14" s="27">
        <f>'Labor costs'!BK15+'Labor costs'!BK22+'Labor costs'!BK29</f>
        <v>22679.323607922273</v>
      </c>
      <c r="BL14" s="27">
        <f>'Labor costs'!BL15+'Labor costs'!BL22+'Labor costs'!BL29</f>
        <v>22731.671916942079</v>
      </c>
      <c r="BM14" s="27">
        <f>'Labor costs'!BM15+'Labor costs'!BM22+'Labor costs'!BM29</f>
        <v>22784.151096734429</v>
      </c>
      <c r="BN14" s="27">
        <f>'Labor costs'!BN15+'Labor costs'!BN22+'Labor costs'!BN29</f>
        <v>22836.761474476265</v>
      </c>
      <c r="BO14" s="27">
        <f>'Labor costs'!BO15+'Labor costs'!BO22+'Labor costs'!BO29</f>
        <v>22889.503378162455</v>
      </c>
      <c r="BP14" s="27">
        <f>'Labor costs'!BP15+'Labor costs'!BP22+'Labor costs'!BP29</f>
        <v>22942.377136607862</v>
      </c>
      <c r="BQ14" s="27">
        <f>'Labor costs'!BQ15+'Labor costs'!BQ22+'Labor costs'!BQ29</f>
        <v>22995.383079449384</v>
      </c>
      <c r="BR14" s="27">
        <f>'Labor costs'!BR15+'Labor costs'!BR22+'Labor costs'!BR29</f>
        <v>23048.521537148001</v>
      </c>
      <c r="BS14" s="27">
        <f>'Labor costs'!BS15+'Labor costs'!BS22+'Labor costs'!BS29</f>
        <v>23101.792840990871</v>
      </c>
      <c r="BT14" s="27">
        <f>'Labor costs'!BT15+'Labor costs'!BT22+'Labor costs'!BT29</f>
        <v>23155.197323093351</v>
      </c>
      <c r="BU14" s="27">
        <f>'Labor costs'!BU15+'Labor costs'!BU22+'Labor costs'!BU29</f>
        <v>23208.735316401082</v>
      </c>
      <c r="BV14" s="27">
        <f>'Labor costs'!BV15+'Labor costs'!BV22+'Labor costs'!BV29</f>
        <v>23262.407154692079</v>
      </c>
      <c r="BW14" s="27">
        <f>'Labor costs'!BW15+'Labor costs'!BW22+'Labor costs'!BW29</f>
        <v>23316.213172578809</v>
      </c>
      <c r="BX14" s="27">
        <f>'Labor costs'!BX15+'Labor costs'!BX22+'Labor costs'!BX29</f>
        <v>23370.153705510256</v>
      </c>
      <c r="BY14" s="27">
        <f>'Labor costs'!BY15+'Labor costs'!BY22+'Labor costs'!BY29</f>
        <v>23424.229089774031</v>
      </c>
      <c r="BZ14" s="27">
        <f>'Labor costs'!BZ15+'Labor costs'!BZ22+'Labor costs'!BZ29</f>
        <v>23478.439662498462</v>
      </c>
      <c r="CA14" s="27">
        <f>'Labor costs'!CA15+'Labor costs'!CA22+'Labor costs'!CA29</f>
        <v>23532.785761654708</v>
      </c>
      <c r="CB14" s="27">
        <f>'Labor costs'!CB15+'Labor costs'!CB22+'Labor costs'!CB29</f>
        <v>23587.267726058846</v>
      </c>
      <c r="CC14" s="27">
        <f>'Labor costs'!CC15+'Labor costs'!CC22+'Labor costs'!CC29</f>
        <v>23641.885895373991</v>
      </c>
      <c r="CD14" s="27">
        <f>'Labor costs'!CD15+'Labor costs'!CD22+'Labor costs'!CD29</f>
        <v>23696.640610112423</v>
      </c>
      <c r="CE14" s="27">
        <f>'Labor costs'!CE15+'Labor costs'!CE22+'Labor costs'!CE29</f>
        <v>23751.532211637706</v>
      </c>
      <c r="CF14" s="27">
        <f>'Labor costs'!CF15+'Labor costs'!CF22+'Labor costs'!CF29</f>
        <v>23806.561042166799</v>
      </c>
      <c r="CG14" s="27">
        <f>'Labor costs'!CG15+'Labor costs'!CG22+'Labor costs'!CG29</f>
        <v>23861.727444772212</v>
      </c>
      <c r="CH14" s="27">
        <f>'Labor costs'!CH15+'Labor costs'!CH22+'Labor costs'!CH29</f>
        <v>23917.031763384141</v>
      </c>
      <c r="CI14" s="27">
        <f>'Labor costs'!CI15+'Labor costs'!CI22+'Labor costs'!CI29</f>
        <v>23972.474342792601</v>
      </c>
      <c r="CJ14" s="27">
        <f>'Labor costs'!CJ15+'Labor costs'!CJ22+'Labor costs'!CJ29</f>
        <v>24028.055528649576</v>
      </c>
      <c r="CK14" s="27">
        <f>'Labor costs'!CK15+'Labor costs'!CK22+'Labor costs'!CK29</f>
        <v>24083.775667471204</v>
      </c>
      <c r="CL14" s="27">
        <f>'Labor costs'!CL15+'Labor costs'!CL22+'Labor costs'!CL29</f>
        <v>24139.635106639878</v>
      </c>
      <c r="CM14" s="27">
        <f>'Labor costs'!CM15+'Labor costs'!CM22+'Labor costs'!CM29</f>
        <v>24195.634194406481</v>
      </c>
    </row>
    <row r="15" spans="2:91" x14ac:dyDescent="0.2">
      <c r="B15" s="216" t="s">
        <v>359</v>
      </c>
      <c r="C15" s="19" t="str">
        <f>Inputs!$J$16</f>
        <v>EUR</v>
      </c>
      <c r="D15" s="19" t="s">
        <v>19</v>
      </c>
      <c r="E15" s="27">
        <f t="shared" si="16"/>
        <v>-19666.499776793509</v>
      </c>
      <c r="F15" s="27">
        <f t="shared" si="16"/>
        <v>-260280.14414684573</v>
      </c>
      <c r="G15" s="27">
        <f t="shared" si="16"/>
        <v>-269302.71776428161</v>
      </c>
      <c r="H15" s="27">
        <f t="shared" si="16"/>
        <v>-276911.19721584482</v>
      </c>
      <c r="I15" s="27">
        <f t="shared" si="16"/>
        <v>-284698.63107887551</v>
      </c>
      <c r="K15" s="27">
        <f t="shared" si="17"/>
        <v>0</v>
      </c>
      <c r="L15" s="27">
        <f t="shared" si="17"/>
        <v>0</v>
      </c>
      <c r="M15" s="27">
        <f t="shared" si="17"/>
        <v>0</v>
      </c>
      <c r="N15" s="27">
        <f t="shared" si="17"/>
        <v>-19666.499776793509</v>
      </c>
      <c r="O15" s="27">
        <f t="shared" si="17"/>
        <v>-64139.990025808947</v>
      </c>
      <c r="P15" s="27">
        <f t="shared" si="17"/>
        <v>-64780.460591970754</v>
      </c>
      <c r="Q15" s="27">
        <f t="shared" si="17"/>
        <v>-65378.052752519856</v>
      </c>
      <c r="R15" s="27">
        <f t="shared" si="17"/>
        <v>-65981.640776546192</v>
      </c>
      <c r="S15" s="27">
        <f t="shared" si="17"/>
        <v>-66591.284822768677</v>
      </c>
      <c r="T15" s="27">
        <f t="shared" si="17"/>
        <v>-67104.020065265533</v>
      </c>
      <c r="U15" s="27">
        <f t="shared" si="18"/>
        <v>-67569.311508069062</v>
      </c>
      <c r="V15" s="27">
        <f t="shared" si="18"/>
        <v>-68038.101368178337</v>
      </c>
      <c r="W15" s="27">
        <f t="shared" si="18"/>
        <v>-68510.415949373142</v>
      </c>
      <c r="X15" s="27">
        <f t="shared" si="18"/>
        <v>-68986.281753205243</v>
      </c>
      <c r="Y15" s="27">
        <f t="shared" si="18"/>
        <v>-69465.7254804853</v>
      </c>
      <c r="Z15" s="27">
        <f t="shared" si="18"/>
        <v>-69948.774032781148</v>
      </c>
      <c r="AA15" s="27">
        <f t="shared" si="18"/>
        <v>-70435.454513927209</v>
      </c>
      <c r="AB15" s="27">
        <f t="shared" si="18"/>
        <v>-70925.794231545267</v>
      </c>
      <c r="AC15" s="27">
        <f t="shared" si="18"/>
        <v>-71419.820698576717</v>
      </c>
      <c r="AD15" s="27">
        <f t="shared" si="18"/>
        <v>-71917.561634826314</v>
      </c>
      <c r="AF15" s="27">
        <f t="shared" ref="AF15:BK15" si="19">SUM(AF16:AF18)</f>
        <v>0</v>
      </c>
      <c r="AG15" s="27">
        <f t="shared" si="19"/>
        <v>0</v>
      </c>
      <c r="AH15" s="27">
        <f t="shared" si="19"/>
        <v>0</v>
      </c>
      <c r="AI15" s="27">
        <f t="shared" si="19"/>
        <v>0</v>
      </c>
      <c r="AJ15" s="27">
        <f t="shared" si="19"/>
        <v>0</v>
      </c>
      <c r="AK15" s="27">
        <f t="shared" si="19"/>
        <v>0</v>
      </c>
      <c r="AL15" s="27">
        <f t="shared" si="19"/>
        <v>0</v>
      </c>
      <c r="AM15" s="27">
        <f t="shared" si="19"/>
        <v>0</v>
      </c>
      <c r="AN15" s="27">
        <f t="shared" si="19"/>
        <v>0</v>
      </c>
      <c r="AO15" s="27">
        <f t="shared" si="19"/>
        <v>-19666.499776793509</v>
      </c>
      <c r="AP15" s="27">
        <f t="shared" si="19"/>
        <v>0</v>
      </c>
      <c r="AQ15" s="27">
        <f t="shared" si="19"/>
        <v>0</v>
      </c>
      <c r="AR15" s="27">
        <f t="shared" si="19"/>
        <v>-64139.990025808947</v>
      </c>
      <c r="AS15" s="27">
        <f t="shared" si="19"/>
        <v>0</v>
      </c>
      <c r="AT15" s="27">
        <f t="shared" si="19"/>
        <v>0</v>
      </c>
      <c r="AU15" s="27">
        <f t="shared" si="19"/>
        <v>-64780.460591970754</v>
      </c>
      <c r="AV15" s="27">
        <f t="shared" si="19"/>
        <v>0</v>
      </c>
      <c r="AW15" s="27">
        <f t="shared" si="19"/>
        <v>0</v>
      </c>
      <c r="AX15" s="27">
        <f t="shared" si="19"/>
        <v>-65378.052752519856</v>
      </c>
      <c r="AY15" s="27">
        <f t="shared" si="19"/>
        <v>0</v>
      </c>
      <c r="AZ15" s="27">
        <f t="shared" si="19"/>
        <v>0</v>
      </c>
      <c r="BA15" s="27">
        <f t="shared" si="19"/>
        <v>-65981.640776546192</v>
      </c>
      <c r="BB15" s="27">
        <f t="shared" si="19"/>
        <v>0</v>
      </c>
      <c r="BC15" s="27">
        <f t="shared" si="19"/>
        <v>0</v>
      </c>
      <c r="BD15" s="27">
        <f t="shared" si="19"/>
        <v>-66591.284822768677</v>
      </c>
      <c r="BE15" s="27">
        <f t="shared" si="19"/>
        <v>0</v>
      </c>
      <c r="BF15" s="27">
        <f t="shared" si="19"/>
        <v>0</v>
      </c>
      <c r="BG15" s="27">
        <f t="shared" si="19"/>
        <v>-67104.020065265533</v>
      </c>
      <c r="BH15" s="27">
        <f t="shared" si="19"/>
        <v>0</v>
      </c>
      <c r="BI15" s="27">
        <f t="shared" si="19"/>
        <v>0</v>
      </c>
      <c r="BJ15" s="27">
        <f t="shared" si="19"/>
        <v>-67569.311508069062</v>
      </c>
      <c r="BK15" s="27">
        <f t="shared" si="19"/>
        <v>0</v>
      </c>
      <c r="BL15" s="27">
        <f t="shared" ref="BL15:CM15" si="20">SUM(BL16:BL18)</f>
        <v>0</v>
      </c>
      <c r="BM15" s="27">
        <f t="shared" si="20"/>
        <v>-68038.101368178337</v>
      </c>
      <c r="BN15" s="27">
        <f t="shared" si="20"/>
        <v>0</v>
      </c>
      <c r="BO15" s="27">
        <f t="shared" si="20"/>
        <v>0</v>
      </c>
      <c r="BP15" s="27">
        <f t="shared" si="20"/>
        <v>-68510.415949373142</v>
      </c>
      <c r="BQ15" s="27">
        <f t="shared" si="20"/>
        <v>0</v>
      </c>
      <c r="BR15" s="27">
        <f t="shared" si="20"/>
        <v>0</v>
      </c>
      <c r="BS15" s="27">
        <f t="shared" si="20"/>
        <v>-68986.281753205243</v>
      </c>
      <c r="BT15" s="27">
        <f t="shared" si="20"/>
        <v>0</v>
      </c>
      <c r="BU15" s="27">
        <f t="shared" si="20"/>
        <v>0</v>
      </c>
      <c r="BV15" s="27">
        <f t="shared" si="20"/>
        <v>-69465.7254804853</v>
      </c>
      <c r="BW15" s="27">
        <f t="shared" si="20"/>
        <v>0</v>
      </c>
      <c r="BX15" s="27">
        <f t="shared" si="20"/>
        <v>0</v>
      </c>
      <c r="BY15" s="27">
        <f t="shared" si="20"/>
        <v>-69948.774032781148</v>
      </c>
      <c r="BZ15" s="27">
        <f t="shared" si="20"/>
        <v>0</v>
      </c>
      <c r="CA15" s="27">
        <f t="shared" si="20"/>
        <v>0</v>
      </c>
      <c r="CB15" s="27">
        <f t="shared" si="20"/>
        <v>-70435.454513927209</v>
      </c>
      <c r="CC15" s="27">
        <f t="shared" si="20"/>
        <v>0</v>
      </c>
      <c r="CD15" s="27">
        <f t="shared" si="20"/>
        <v>0</v>
      </c>
      <c r="CE15" s="27">
        <f t="shared" si="20"/>
        <v>-70925.794231545267</v>
      </c>
      <c r="CF15" s="27">
        <f t="shared" si="20"/>
        <v>0</v>
      </c>
      <c r="CG15" s="27">
        <f t="shared" si="20"/>
        <v>0</v>
      </c>
      <c r="CH15" s="27">
        <f t="shared" si="20"/>
        <v>-71419.820698576717</v>
      </c>
      <c r="CI15" s="27">
        <f t="shared" si="20"/>
        <v>0</v>
      </c>
      <c r="CJ15" s="27">
        <f t="shared" si="20"/>
        <v>0</v>
      </c>
      <c r="CK15" s="27">
        <f t="shared" si="20"/>
        <v>-71917.561634826314</v>
      </c>
      <c r="CL15" s="27">
        <f t="shared" si="20"/>
        <v>0</v>
      </c>
      <c r="CM15" s="27">
        <f t="shared" si="20"/>
        <v>0</v>
      </c>
    </row>
    <row r="16" spans="2:91" s="84" customFormat="1" hidden="1" x14ac:dyDescent="0.2">
      <c r="B16" s="242" t="s">
        <v>409</v>
      </c>
      <c r="C16" s="19" t="str">
        <f>Inputs!$J$16</f>
        <v>EUR</v>
      </c>
      <c r="D16" s="19" t="s">
        <v>19</v>
      </c>
      <c r="E16" s="85">
        <f t="shared" si="16"/>
        <v>0</v>
      </c>
      <c r="F16" s="85">
        <f t="shared" si="16"/>
        <v>0</v>
      </c>
      <c r="G16" s="85">
        <f t="shared" si="16"/>
        <v>0</v>
      </c>
      <c r="H16" s="85">
        <f t="shared" si="16"/>
        <v>0</v>
      </c>
      <c r="I16" s="85">
        <f t="shared" si="16"/>
        <v>0</v>
      </c>
      <c r="K16" s="85">
        <f t="shared" si="17"/>
        <v>0</v>
      </c>
      <c r="L16" s="85">
        <f t="shared" si="17"/>
        <v>0</v>
      </c>
      <c r="M16" s="85">
        <f t="shared" si="17"/>
        <v>0</v>
      </c>
      <c r="N16" s="85">
        <f t="shared" si="17"/>
        <v>0</v>
      </c>
      <c r="O16" s="85">
        <f t="shared" si="17"/>
        <v>0</v>
      </c>
      <c r="P16" s="85">
        <f t="shared" si="17"/>
        <v>0</v>
      </c>
      <c r="Q16" s="85">
        <f t="shared" si="17"/>
        <v>0</v>
      </c>
      <c r="R16" s="85">
        <f t="shared" si="17"/>
        <v>0</v>
      </c>
      <c r="S16" s="85">
        <f t="shared" si="17"/>
        <v>0</v>
      </c>
      <c r="T16" s="85">
        <f t="shared" si="17"/>
        <v>0</v>
      </c>
      <c r="U16" s="85">
        <f t="shared" si="18"/>
        <v>0</v>
      </c>
      <c r="V16" s="85">
        <f t="shared" si="18"/>
        <v>0</v>
      </c>
      <c r="W16" s="85">
        <f t="shared" si="18"/>
        <v>0</v>
      </c>
      <c r="X16" s="85">
        <f t="shared" si="18"/>
        <v>0</v>
      </c>
      <c r="Y16" s="85">
        <f t="shared" si="18"/>
        <v>0</v>
      </c>
      <c r="Z16" s="85">
        <f t="shared" si="18"/>
        <v>0</v>
      </c>
      <c r="AA16" s="85">
        <f t="shared" si="18"/>
        <v>0</v>
      </c>
      <c r="AB16" s="85">
        <f t="shared" si="18"/>
        <v>0</v>
      </c>
      <c r="AC16" s="85">
        <f t="shared" si="18"/>
        <v>0</v>
      </c>
      <c r="AD16" s="85">
        <f t="shared" si="18"/>
        <v>0</v>
      </c>
      <c r="AF16" s="85">
        <f>-IF(Settings!$BP$9="Monthly",Taxes!AE$14,0)</f>
        <v>0</v>
      </c>
      <c r="AG16" s="85">
        <f>-IF(Settings!$BP$9="Monthly",Taxes!AF$14,0)</f>
        <v>0</v>
      </c>
      <c r="AH16" s="85">
        <f>-IF(Settings!$BP$9="Monthly",Taxes!AG$14,0)</f>
        <v>0</v>
      </c>
      <c r="AI16" s="85">
        <f>-IF(Settings!$BP$9="Monthly",Taxes!AH$14,0)</f>
        <v>0</v>
      </c>
      <c r="AJ16" s="85">
        <f>-IF(Settings!$BP$9="Monthly",Taxes!AI$14,0)</f>
        <v>0</v>
      </c>
      <c r="AK16" s="85">
        <f>-IF(Settings!$BP$9="Monthly",Taxes!AJ$14,0)</f>
        <v>0</v>
      </c>
      <c r="AL16" s="85">
        <f>-IF(Settings!$BP$9="Monthly",Taxes!AK$14,0)</f>
        <v>0</v>
      </c>
      <c r="AM16" s="85">
        <f>-IF(Settings!$BP$9="Monthly",Taxes!AL$14,0)</f>
        <v>0</v>
      </c>
      <c r="AN16" s="85">
        <f>-IF(Settings!$BP$9="Monthly",Taxes!AM$14,0)</f>
        <v>0</v>
      </c>
      <c r="AO16" s="85">
        <f>-IF(Settings!$BP$9="Monthly",Taxes!AN$14,0)</f>
        <v>0</v>
      </c>
      <c r="AP16" s="85">
        <f>-IF(Settings!$BP$9="Monthly",Taxes!AO$14,0)</f>
        <v>0</v>
      </c>
      <c r="AQ16" s="85">
        <f>-IF(Settings!$BP$9="Monthly",Taxes!AP$14,0)</f>
        <v>0</v>
      </c>
      <c r="AR16" s="85">
        <f>-IF(Settings!$BP$9="Monthly",Taxes!AQ$14,0)</f>
        <v>0</v>
      </c>
      <c r="AS16" s="85">
        <f>-IF(Settings!$BP$9="Monthly",Taxes!AR$14,0)</f>
        <v>0</v>
      </c>
      <c r="AT16" s="85">
        <f>-IF(Settings!$BP$9="Monthly",Taxes!AS$14,0)</f>
        <v>0</v>
      </c>
      <c r="AU16" s="85">
        <f>-IF(Settings!$BP$9="Monthly",Taxes!AT$14,0)</f>
        <v>0</v>
      </c>
      <c r="AV16" s="85">
        <f>-IF(Settings!$BP$9="Monthly",Taxes!AU$14,0)</f>
        <v>0</v>
      </c>
      <c r="AW16" s="85">
        <f>-IF(Settings!$BP$9="Monthly",Taxes!AV$14,0)</f>
        <v>0</v>
      </c>
      <c r="AX16" s="85">
        <f>-IF(Settings!$BP$9="Monthly",Taxes!AW$14,0)</f>
        <v>0</v>
      </c>
      <c r="AY16" s="85">
        <f>-IF(Settings!$BP$9="Monthly",Taxes!AX$14,0)</f>
        <v>0</v>
      </c>
      <c r="AZ16" s="85">
        <f>-IF(Settings!$BP$9="Monthly",Taxes!AY$14,0)</f>
        <v>0</v>
      </c>
      <c r="BA16" s="85">
        <f>-IF(Settings!$BP$9="Monthly",Taxes!AZ$14,0)</f>
        <v>0</v>
      </c>
      <c r="BB16" s="85">
        <f>-IF(Settings!$BP$9="Monthly",Taxes!BA$14,0)</f>
        <v>0</v>
      </c>
      <c r="BC16" s="85">
        <f>-IF(Settings!$BP$9="Monthly",Taxes!BB$14,0)</f>
        <v>0</v>
      </c>
      <c r="BD16" s="85">
        <f>-IF(Settings!$BP$9="Monthly",Taxes!BC$14,0)</f>
        <v>0</v>
      </c>
      <c r="BE16" s="85">
        <f>-IF(Settings!$BP$9="Monthly",Taxes!BD$14,0)</f>
        <v>0</v>
      </c>
      <c r="BF16" s="85">
        <f>-IF(Settings!$BP$9="Monthly",Taxes!BE$14,0)</f>
        <v>0</v>
      </c>
      <c r="BG16" s="85">
        <f>-IF(Settings!$BP$9="Monthly",Taxes!BF$14,0)</f>
        <v>0</v>
      </c>
      <c r="BH16" s="85">
        <f>-IF(Settings!$BP$9="Monthly",Taxes!BG$14,0)</f>
        <v>0</v>
      </c>
      <c r="BI16" s="85">
        <f>-IF(Settings!$BP$9="Monthly",Taxes!BH$14,0)</f>
        <v>0</v>
      </c>
      <c r="BJ16" s="85">
        <f>-IF(Settings!$BP$9="Monthly",Taxes!BI$14,0)</f>
        <v>0</v>
      </c>
      <c r="BK16" s="85">
        <f>-IF(Settings!$BP$9="Monthly",Taxes!BJ$14,0)</f>
        <v>0</v>
      </c>
      <c r="BL16" s="85">
        <f>-IF(Settings!$BP$9="Monthly",Taxes!BK$14,0)</f>
        <v>0</v>
      </c>
      <c r="BM16" s="85">
        <f>-IF(Settings!$BP$9="Monthly",Taxes!BL$14,0)</f>
        <v>0</v>
      </c>
      <c r="BN16" s="85">
        <f>-IF(Settings!$BP$9="Monthly",Taxes!BM$14,0)</f>
        <v>0</v>
      </c>
      <c r="BO16" s="85">
        <f>-IF(Settings!$BP$9="Monthly",Taxes!BN$14,0)</f>
        <v>0</v>
      </c>
      <c r="BP16" s="85">
        <f>-IF(Settings!$BP$9="Monthly",Taxes!BO$14,0)</f>
        <v>0</v>
      </c>
      <c r="BQ16" s="85">
        <f>-IF(Settings!$BP$9="Monthly",Taxes!BP$14,0)</f>
        <v>0</v>
      </c>
      <c r="BR16" s="85">
        <f>-IF(Settings!$BP$9="Monthly",Taxes!BQ$14,0)</f>
        <v>0</v>
      </c>
      <c r="BS16" s="85">
        <f>-IF(Settings!$BP$9="Monthly",Taxes!BR$14,0)</f>
        <v>0</v>
      </c>
      <c r="BT16" s="85">
        <f>-IF(Settings!$BP$9="Monthly",Taxes!BS$14,0)</f>
        <v>0</v>
      </c>
      <c r="BU16" s="85">
        <f>-IF(Settings!$BP$9="Monthly",Taxes!BT$14,0)</f>
        <v>0</v>
      </c>
      <c r="BV16" s="85">
        <f>-IF(Settings!$BP$9="Monthly",Taxes!BU$14,0)</f>
        <v>0</v>
      </c>
      <c r="BW16" s="85">
        <f>-IF(Settings!$BP$9="Monthly",Taxes!BV$14,0)</f>
        <v>0</v>
      </c>
      <c r="BX16" s="85">
        <f>-IF(Settings!$BP$9="Monthly",Taxes!BW$14,0)</f>
        <v>0</v>
      </c>
      <c r="BY16" s="85">
        <f>-IF(Settings!$BP$9="Monthly",Taxes!BX$14,0)</f>
        <v>0</v>
      </c>
      <c r="BZ16" s="85">
        <f>-IF(Settings!$BP$9="Monthly",Taxes!BY$14,0)</f>
        <v>0</v>
      </c>
      <c r="CA16" s="85">
        <f>-IF(Settings!$BP$9="Monthly",Taxes!BZ$14,0)</f>
        <v>0</v>
      </c>
      <c r="CB16" s="85">
        <f>-IF(Settings!$BP$9="Monthly",Taxes!CA$14,0)</f>
        <v>0</v>
      </c>
      <c r="CC16" s="85">
        <f>-IF(Settings!$BP$9="Monthly",Taxes!CB$14,0)</f>
        <v>0</v>
      </c>
      <c r="CD16" s="85">
        <f>-IF(Settings!$BP$9="Monthly",Taxes!CC$14,0)</f>
        <v>0</v>
      </c>
      <c r="CE16" s="85">
        <f>-IF(Settings!$BP$9="Monthly",Taxes!CD$14,0)</f>
        <v>0</v>
      </c>
      <c r="CF16" s="85">
        <f>-IF(Settings!$BP$9="Monthly",Taxes!CE$14,0)</f>
        <v>0</v>
      </c>
      <c r="CG16" s="85">
        <f>-IF(Settings!$BP$9="Monthly",Taxes!CF$14,0)</f>
        <v>0</v>
      </c>
      <c r="CH16" s="85">
        <f>-IF(Settings!$BP$9="Monthly",Taxes!CG$14,0)</f>
        <v>0</v>
      </c>
      <c r="CI16" s="85">
        <f>-IF(Settings!$BP$9="Monthly",Taxes!CH$14,0)</f>
        <v>0</v>
      </c>
      <c r="CJ16" s="85">
        <f>-IF(Settings!$BP$9="Monthly",Taxes!CI$14,0)</f>
        <v>0</v>
      </c>
      <c r="CK16" s="85">
        <f>-IF(Settings!$BP$9="Monthly",Taxes!CJ$14,0)</f>
        <v>0</v>
      </c>
      <c r="CL16" s="85">
        <f>-IF(Settings!$BP$9="Monthly",Taxes!CK$14,0)</f>
        <v>0</v>
      </c>
      <c r="CM16" s="85">
        <f>-IF(Settings!$BP$9="Monthly",Taxes!CL$14,0)</f>
        <v>0</v>
      </c>
    </row>
    <row r="17" spans="2:91" s="84" customFormat="1" hidden="1" x14ac:dyDescent="0.2">
      <c r="B17" s="242" t="s">
        <v>408</v>
      </c>
      <c r="C17" s="19" t="str">
        <f>Inputs!$J$16</f>
        <v>EUR</v>
      </c>
      <c r="D17" s="19" t="s">
        <v>19</v>
      </c>
      <c r="E17" s="85">
        <f t="shared" si="16"/>
        <v>-19666.499776793509</v>
      </c>
      <c r="F17" s="85">
        <f t="shared" si="16"/>
        <v>-260280.14414684573</v>
      </c>
      <c r="G17" s="85">
        <f t="shared" si="16"/>
        <v>-269302.71776428161</v>
      </c>
      <c r="H17" s="85">
        <f t="shared" si="16"/>
        <v>-276911.19721584482</v>
      </c>
      <c r="I17" s="85">
        <f t="shared" si="16"/>
        <v>-284698.63107887551</v>
      </c>
      <c r="K17" s="85">
        <f t="shared" si="17"/>
        <v>0</v>
      </c>
      <c r="L17" s="85">
        <f t="shared" si="17"/>
        <v>0</v>
      </c>
      <c r="M17" s="85">
        <f t="shared" si="17"/>
        <v>0</v>
      </c>
      <c r="N17" s="85">
        <f t="shared" si="17"/>
        <v>-19666.499776793509</v>
      </c>
      <c r="O17" s="85">
        <f t="shared" si="17"/>
        <v>-64139.990025808947</v>
      </c>
      <c r="P17" s="85">
        <f t="shared" si="17"/>
        <v>-64780.460591970754</v>
      </c>
      <c r="Q17" s="85">
        <f t="shared" si="17"/>
        <v>-65378.052752519856</v>
      </c>
      <c r="R17" s="85">
        <f t="shared" si="17"/>
        <v>-65981.640776546192</v>
      </c>
      <c r="S17" s="85">
        <f t="shared" si="17"/>
        <v>-66591.284822768677</v>
      </c>
      <c r="T17" s="85">
        <f t="shared" si="17"/>
        <v>-67104.020065265533</v>
      </c>
      <c r="U17" s="85">
        <f t="shared" si="18"/>
        <v>-67569.311508069062</v>
      </c>
      <c r="V17" s="85">
        <f t="shared" si="18"/>
        <v>-68038.101368178337</v>
      </c>
      <c r="W17" s="85">
        <f t="shared" si="18"/>
        <v>-68510.415949373142</v>
      </c>
      <c r="X17" s="85">
        <f t="shared" si="18"/>
        <v>-68986.281753205243</v>
      </c>
      <c r="Y17" s="85">
        <f t="shared" si="18"/>
        <v>-69465.7254804853</v>
      </c>
      <c r="Z17" s="85">
        <f t="shared" si="18"/>
        <v>-69948.774032781148</v>
      </c>
      <c r="AA17" s="85">
        <f t="shared" si="18"/>
        <v>-70435.454513927209</v>
      </c>
      <c r="AB17" s="85">
        <f t="shared" si="18"/>
        <v>-70925.794231545267</v>
      </c>
      <c r="AC17" s="85">
        <f t="shared" si="18"/>
        <v>-71419.820698576717</v>
      </c>
      <c r="AD17" s="85">
        <f t="shared" si="18"/>
        <v>-71917.561634826314</v>
      </c>
      <c r="AF17" s="85">
        <v>0</v>
      </c>
      <c r="AG17" s="85">
        <v>0</v>
      </c>
      <c r="AH17" s="85">
        <v>0</v>
      </c>
      <c r="AI17" s="85">
        <f>-IF(Settings!$BP$9="Quarterly",SUM(AF14:AH14),0)</f>
        <v>0</v>
      </c>
      <c r="AJ17" s="85">
        <v>0</v>
      </c>
      <c r="AK17" s="85">
        <v>0</v>
      </c>
      <c r="AL17" s="85">
        <f>-IF(Settings!$BP$9="Quarterly",SUM(AI14:AK14),0)</f>
        <v>0</v>
      </c>
      <c r="AM17" s="85">
        <v>0</v>
      </c>
      <c r="AN17" s="85">
        <f>-IF(Settings!$BP$9="Quarterly",Taxes!AM$14,0)</f>
        <v>0</v>
      </c>
      <c r="AO17" s="85">
        <f>-IF(Settings!$BP$9="Quarterly",SUM(AL14:AN14),0)</f>
        <v>-19666.499776793509</v>
      </c>
      <c r="AP17" s="85">
        <v>0</v>
      </c>
      <c r="AQ17" s="85">
        <v>0</v>
      </c>
      <c r="AR17" s="85">
        <f>-IF(Settings!$BP$9="Quarterly",SUM(AO14:AQ14),0)</f>
        <v>-64139.990025808947</v>
      </c>
      <c r="AS17" s="85">
        <v>0</v>
      </c>
      <c r="AT17" s="85">
        <v>0</v>
      </c>
      <c r="AU17" s="85">
        <f>-IF(Settings!$BP$9="Quarterly",SUM(AR14:AT14),0)</f>
        <v>-64780.460591970754</v>
      </c>
      <c r="AV17" s="85">
        <v>0</v>
      </c>
      <c r="AW17" s="85">
        <v>0</v>
      </c>
      <c r="AX17" s="85">
        <f>-IF(Settings!$BP$9="Quarterly",SUM(AU14:AW14),0)</f>
        <v>-65378.052752519856</v>
      </c>
      <c r="AY17" s="85">
        <v>0</v>
      </c>
      <c r="AZ17" s="85">
        <v>0</v>
      </c>
      <c r="BA17" s="85">
        <f>-IF(Settings!$BP$9="Quarterly",SUM(AX14:AZ14),0)</f>
        <v>-65981.640776546192</v>
      </c>
      <c r="BB17" s="85">
        <v>0</v>
      </c>
      <c r="BC17" s="85">
        <v>0</v>
      </c>
      <c r="BD17" s="85">
        <f>-IF(Settings!$BP$9="Quarterly",SUM(BA14:BC14),0)</f>
        <v>-66591.284822768677</v>
      </c>
      <c r="BE17" s="85">
        <v>0</v>
      </c>
      <c r="BF17" s="85">
        <v>0</v>
      </c>
      <c r="BG17" s="85">
        <f>-IF(Settings!$BP$9="Quarterly",SUM(BD14:BF14),0)</f>
        <v>-67104.020065265533</v>
      </c>
      <c r="BH17" s="85">
        <v>0</v>
      </c>
      <c r="BI17" s="85">
        <v>0</v>
      </c>
      <c r="BJ17" s="85">
        <f>-IF(Settings!$BP$9="Quarterly",SUM(BG14:BI14),0)</f>
        <v>-67569.311508069062</v>
      </c>
      <c r="BK17" s="85">
        <v>0</v>
      </c>
      <c r="BL17" s="85">
        <v>0</v>
      </c>
      <c r="BM17" s="85">
        <f>-IF(Settings!$BP$9="Quarterly",SUM(BJ14:BL14),0)</f>
        <v>-68038.101368178337</v>
      </c>
      <c r="BN17" s="85">
        <v>0</v>
      </c>
      <c r="BO17" s="85">
        <v>0</v>
      </c>
      <c r="BP17" s="85">
        <f>-IF(Settings!$BP$9="Quarterly",SUM(BM14:BO14),0)</f>
        <v>-68510.415949373142</v>
      </c>
      <c r="BQ17" s="85">
        <v>0</v>
      </c>
      <c r="BR17" s="85">
        <v>0</v>
      </c>
      <c r="BS17" s="85">
        <f>-IF(Settings!$BP$9="Quarterly",SUM(BP14:BR14),0)</f>
        <v>-68986.281753205243</v>
      </c>
      <c r="BT17" s="85">
        <v>0</v>
      </c>
      <c r="BU17" s="85">
        <v>0</v>
      </c>
      <c r="BV17" s="85">
        <f>-IF(Settings!$BP$9="Quarterly",SUM(BS14:BU14),0)</f>
        <v>-69465.7254804853</v>
      </c>
      <c r="BW17" s="85">
        <v>0</v>
      </c>
      <c r="BX17" s="85">
        <v>0</v>
      </c>
      <c r="BY17" s="85">
        <f>-IF(Settings!$BP$9="Quarterly",SUM(BV14:BX14),0)</f>
        <v>-69948.774032781148</v>
      </c>
      <c r="BZ17" s="85">
        <v>0</v>
      </c>
      <c r="CA17" s="85">
        <v>0</v>
      </c>
      <c r="CB17" s="85">
        <f>-IF(Settings!$BP$9="Quarterly",SUM(BY14:CA14),0)</f>
        <v>-70435.454513927209</v>
      </c>
      <c r="CC17" s="85">
        <v>0</v>
      </c>
      <c r="CD17" s="85">
        <v>0</v>
      </c>
      <c r="CE17" s="85">
        <f>-IF(Settings!$BP$9="Quarterly",SUM(CB14:CD14),0)</f>
        <v>-70925.794231545267</v>
      </c>
      <c r="CF17" s="85">
        <v>0</v>
      </c>
      <c r="CG17" s="85">
        <v>0</v>
      </c>
      <c r="CH17" s="85">
        <f>-IF(Settings!$BP$9="Quarterly",SUM(CE14:CG14),0)</f>
        <v>-71419.820698576717</v>
      </c>
      <c r="CI17" s="85">
        <v>0</v>
      </c>
      <c r="CJ17" s="85">
        <v>0</v>
      </c>
      <c r="CK17" s="85">
        <f>-IF(Settings!$BP$9="Quarterly",SUM(CH14:CJ14),0)</f>
        <v>-71917.561634826314</v>
      </c>
      <c r="CL17" s="85">
        <v>0</v>
      </c>
      <c r="CM17" s="85">
        <v>0</v>
      </c>
    </row>
    <row r="18" spans="2:91" s="84" customFormat="1" hidden="1" x14ac:dyDescent="0.2">
      <c r="B18" s="242" t="s">
        <v>407</v>
      </c>
      <c r="C18" s="19" t="str">
        <f>Inputs!$J$16</f>
        <v>EUR</v>
      </c>
      <c r="D18" s="19" t="s">
        <v>19</v>
      </c>
      <c r="E18" s="85">
        <f t="shared" si="16"/>
        <v>0</v>
      </c>
      <c r="F18" s="85">
        <f t="shared" si="16"/>
        <v>0</v>
      </c>
      <c r="G18" s="85">
        <f t="shared" si="16"/>
        <v>0</v>
      </c>
      <c r="H18" s="85">
        <f t="shared" si="16"/>
        <v>0</v>
      </c>
      <c r="I18" s="85">
        <f t="shared" si="16"/>
        <v>0</v>
      </c>
      <c r="K18" s="85">
        <f t="shared" si="17"/>
        <v>0</v>
      </c>
      <c r="L18" s="85">
        <f t="shared" si="17"/>
        <v>0</v>
      </c>
      <c r="M18" s="85">
        <f t="shared" si="17"/>
        <v>0</v>
      </c>
      <c r="N18" s="85">
        <f t="shared" si="17"/>
        <v>0</v>
      </c>
      <c r="O18" s="85">
        <f t="shared" si="17"/>
        <v>0</v>
      </c>
      <c r="P18" s="85">
        <f t="shared" si="17"/>
        <v>0</v>
      </c>
      <c r="Q18" s="85">
        <f t="shared" si="17"/>
        <v>0</v>
      </c>
      <c r="R18" s="85">
        <f t="shared" si="17"/>
        <v>0</v>
      </c>
      <c r="S18" s="85">
        <f t="shared" si="17"/>
        <v>0</v>
      </c>
      <c r="T18" s="85">
        <f t="shared" si="17"/>
        <v>0</v>
      </c>
      <c r="U18" s="85">
        <f t="shared" si="18"/>
        <v>0</v>
      </c>
      <c r="V18" s="85">
        <f t="shared" si="18"/>
        <v>0</v>
      </c>
      <c r="W18" s="85">
        <f t="shared" si="18"/>
        <v>0</v>
      </c>
      <c r="X18" s="85">
        <f t="shared" si="18"/>
        <v>0</v>
      </c>
      <c r="Y18" s="85">
        <f t="shared" si="18"/>
        <v>0</v>
      </c>
      <c r="Z18" s="85">
        <f t="shared" si="18"/>
        <v>0</v>
      </c>
      <c r="AA18" s="85">
        <f t="shared" si="18"/>
        <v>0</v>
      </c>
      <c r="AB18" s="85">
        <f t="shared" si="18"/>
        <v>0</v>
      </c>
      <c r="AC18" s="85">
        <f t="shared" si="18"/>
        <v>0</v>
      </c>
      <c r="AD18" s="85">
        <f t="shared" si="18"/>
        <v>0</v>
      </c>
      <c r="AF18" s="85">
        <v>0</v>
      </c>
      <c r="AG18" s="85">
        <v>0</v>
      </c>
      <c r="AH18" s="85">
        <v>0</v>
      </c>
      <c r="AI18" s="85">
        <v>0</v>
      </c>
      <c r="AJ18" s="85">
        <v>0</v>
      </c>
      <c r="AK18" s="85">
        <v>0</v>
      </c>
      <c r="AL18" s="85">
        <v>0</v>
      </c>
      <c r="AM18" s="85">
        <v>0</v>
      </c>
      <c r="AN18" s="85">
        <v>0</v>
      </c>
      <c r="AO18" s="85">
        <v>0</v>
      </c>
      <c r="AP18" s="85">
        <v>0</v>
      </c>
      <c r="AQ18" s="85">
        <v>0</v>
      </c>
      <c r="AR18" s="85">
        <f>-IF(Settings!$BP$9="Annually",SUM(AF14:AQ14),0)</f>
        <v>0</v>
      </c>
      <c r="AS18" s="85">
        <v>0</v>
      </c>
      <c r="AT18" s="85">
        <v>0</v>
      </c>
      <c r="AU18" s="85">
        <v>0</v>
      </c>
      <c r="AV18" s="85">
        <v>0</v>
      </c>
      <c r="AW18" s="85">
        <v>0</v>
      </c>
      <c r="AX18" s="85">
        <v>0</v>
      </c>
      <c r="AY18" s="85">
        <v>0</v>
      </c>
      <c r="AZ18" s="85">
        <v>0</v>
      </c>
      <c r="BA18" s="85">
        <v>0</v>
      </c>
      <c r="BB18" s="85">
        <v>0</v>
      </c>
      <c r="BC18" s="85">
        <v>0</v>
      </c>
      <c r="BD18" s="85">
        <f>-IF(Settings!$BP$9="Annually",SUM(AR14:BC14),0)</f>
        <v>0</v>
      </c>
      <c r="BE18" s="85">
        <v>0</v>
      </c>
      <c r="BF18" s="85">
        <v>0</v>
      </c>
      <c r="BG18" s="85">
        <v>0</v>
      </c>
      <c r="BH18" s="85">
        <v>0</v>
      </c>
      <c r="BI18" s="85">
        <v>0</v>
      </c>
      <c r="BJ18" s="85">
        <v>0</v>
      </c>
      <c r="BK18" s="85">
        <v>0</v>
      </c>
      <c r="BL18" s="85">
        <v>0</v>
      </c>
      <c r="BM18" s="85">
        <v>0</v>
      </c>
      <c r="BN18" s="85">
        <v>0</v>
      </c>
      <c r="BO18" s="85">
        <v>0</v>
      </c>
      <c r="BP18" s="85">
        <f>-IF(Settings!$BP$9="Annually",SUM(BD14:BO14),0)</f>
        <v>0</v>
      </c>
      <c r="BQ18" s="85">
        <v>0</v>
      </c>
      <c r="BR18" s="85">
        <v>0</v>
      </c>
      <c r="BS18" s="85">
        <v>0</v>
      </c>
      <c r="BT18" s="85">
        <v>0</v>
      </c>
      <c r="BU18" s="85">
        <v>0</v>
      </c>
      <c r="BV18" s="85">
        <v>0</v>
      </c>
      <c r="BW18" s="85">
        <v>0</v>
      </c>
      <c r="BX18" s="85">
        <v>0</v>
      </c>
      <c r="BY18" s="85">
        <v>0</v>
      </c>
      <c r="BZ18" s="85">
        <v>0</v>
      </c>
      <c r="CA18" s="85">
        <v>0</v>
      </c>
      <c r="CB18" s="85">
        <f>-IF(Settings!$BP$9="Annually",SUM(BP14:CA14),0)</f>
        <v>0</v>
      </c>
      <c r="CC18" s="85">
        <v>0</v>
      </c>
      <c r="CD18" s="85">
        <v>0</v>
      </c>
      <c r="CE18" s="85">
        <v>0</v>
      </c>
      <c r="CF18" s="85">
        <v>0</v>
      </c>
      <c r="CG18" s="85">
        <v>0</v>
      </c>
      <c r="CH18" s="85">
        <v>0</v>
      </c>
      <c r="CI18" s="85">
        <v>0</v>
      </c>
      <c r="CJ18" s="85">
        <v>0</v>
      </c>
      <c r="CK18" s="85">
        <v>0</v>
      </c>
      <c r="CL18" s="85">
        <v>0</v>
      </c>
      <c r="CM18" s="85">
        <v>0</v>
      </c>
    </row>
    <row r="19" spans="2:91" s="115" customFormat="1" x14ac:dyDescent="0.2">
      <c r="B19" s="115" t="s">
        <v>329</v>
      </c>
      <c r="C19" s="19" t="str">
        <f>Inputs!$J$16</f>
        <v>EUR</v>
      </c>
      <c r="D19" s="19" t="s">
        <v>19</v>
      </c>
      <c r="E19" s="63">
        <f>E13+E14+E15</f>
        <v>64139.990025808947</v>
      </c>
      <c r="F19" s="63">
        <f>F13+F14+F15</f>
        <v>66591.284822768706</v>
      </c>
      <c r="G19" s="63">
        <f>G13+G14+G15</f>
        <v>68510.415949373157</v>
      </c>
      <c r="H19" s="63">
        <f>H13+H14+H15</f>
        <v>70435.454513927223</v>
      </c>
      <c r="I19" s="63">
        <f>I13+I14+I15</f>
        <v>72419.044968517555</v>
      </c>
      <c r="K19" s="63">
        <f t="shared" ref="K19:AD19" si="21">K13+K14+K15</f>
        <v>0</v>
      </c>
      <c r="L19" s="63">
        <f t="shared" si="21"/>
        <v>0</v>
      </c>
      <c r="M19" s="63">
        <f t="shared" si="21"/>
        <v>19666.499776793509</v>
      </c>
      <c r="N19" s="63">
        <f t="shared" si="21"/>
        <v>64139.990025808947</v>
      </c>
      <c r="O19" s="63">
        <f t="shared" si="21"/>
        <v>64780.460591970754</v>
      </c>
      <c r="P19" s="63">
        <f t="shared" si="21"/>
        <v>65378.052752519856</v>
      </c>
      <c r="Q19" s="63">
        <f t="shared" si="21"/>
        <v>65981.640776546192</v>
      </c>
      <c r="R19" s="63">
        <f t="shared" si="21"/>
        <v>66591.284822768663</v>
      </c>
      <c r="S19" s="63">
        <f t="shared" si="21"/>
        <v>67104.020065265504</v>
      </c>
      <c r="T19" s="63">
        <f t="shared" si="21"/>
        <v>67569.311508069048</v>
      </c>
      <c r="U19" s="63">
        <f t="shared" si="21"/>
        <v>68038.101368178308</v>
      </c>
      <c r="V19" s="63">
        <f t="shared" si="21"/>
        <v>68510.415949373113</v>
      </c>
      <c r="W19" s="63">
        <f t="shared" si="21"/>
        <v>68986.281753205214</v>
      </c>
      <c r="X19" s="63">
        <f t="shared" si="21"/>
        <v>69465.725480485286</v>
      </c>
      <c r="Y19" s="63">
        <f t="shared" si="21"/>
        <v>69948.774032781133</v>
      </c>
      <c r="Z19" s="63">
        <f t="shared" si="21"/>
        <v>70435.454513927209</v>
      </c>
      <c r="AA19" s="63">
        <f t="shared" si="21"/>
        <v>70925.794231545253</v>
      </c>
      <c r="AB19" s="63">
        <f t="shared" si="21"/>
        <v>71419.820698576717</v>
      </c>
      <c r="AC19" s="63">
        <f t="shared" si="21"/>
        <v>71917.561634826328</v>
      </c>
      <c r="AD19" s="63">
        <f t="shared" si="21"/>
        <v>72419.04496851757</v>
      </c>
      <c r="AF19" s="63">
        <f t="shared" ref="AF19:BK19" si="22">AF13+AF14+AF15</f>
        <v>0</v>
      </c>
      <c r="AG19" s="63">
        <f t="shared" si="22"/>
        <v>0</v>
      </c>
      <c r="AH19" s="63">
        <f t="shared" si="22"/>
        <v>0</v>
      </c>
      <c r="AI19" s="63">
        <f t="shared" si="22"/>
        <v>0</v>
      </c>
      <c r="AJ19" s="63">
        <f t="shared" si="22"/>
        <v>0</v>
      </c>
      <c r="AK19" s="63">
        <f t="shared" si="22"/>
        <v>0</v>
      </c>
      <c r="AL19" s="63">
        <f t="shared" si="22"/>
        <v>0</v>
      </c>
      <c r="AM19" s="63">
        <f t="shared" si="22"/>
        <v>0</v>
      </c>
      <c r="AN19" s="63">
        <f t="shared" si="22"/>
        <v>19666.499776793509</v>
      </c>
      <c r="AO19" s="63">
        <f t="shared" si="22"/>
        <v>21298.390197650984</v>
      </c>
      <c r="AP19" s="63">
        <f t="shared" si="22"/>
        <v>42678.273687792178</v>
      </c>
      <c r="AQ19" s="63">
        <f t="shared" si="22"/>
        <v>64139.990025808955</v>
      </c>
      <c r="AR19" s="63">
        <f t="shared" si="22"/>
        <v>21527.455392476841</v>
      </c>
      <c r="AS19" s="63">
        <f t="shared" si="22"/>
        <v>43120.868969595263</v>
      </c>
      <c r="AT19" s="63">
        <f t="shared" si="22"/>
        <v>64780.460591970754</v>
      </c>
      <c r="AU19" s="63">
        <f t="shared" si="22"/>
        <v>21725.990261116749</v>
      </c>
      <c r="AV19" s="63">
        <f t="shared" si="22"/>
        <v>43518.60048977055</v>
      </c>
      <c r="AW19" s="63">
        <f t="shared" si="22"/>
        <v>65378.05275251987</v>
      </c>
      <c r="AX19" s="63">
        <f t="shared" si="22"/>
        <v>21926.517103625156</v>
      </c>
      <c r="AY19" s="63">
        <f t="shared" si="22"/>
        <v>43920.322597595718</v>
      </c>
      <c r="AZ19" s="63">
        <f t="shared" si="22"/>
        <v>65981.640776546192</v>
      </c>
      <c r="BA19" s="63">
        <f t="shared" si="22"/>
        <v>22129.055906213645</v>
      </c>
      <c r="BB19" s="63">
        <f t="shared" si="22"/>
        <v>44326.075332114662</v>
      </c>
      <c r="BC19" s="63">
        <f t="shared" si="22"/>
        <v>66591.284822768677</v>
      </c>
      <c r="BD19" s="63">
        <f t="shared" si="22"/>
        <v>22316.52251438066</v>
      </c>
      <c r="BE19" s="63">
        <f t="shared" si="22"/>
        <v>44684.486335047266</v>
      </c>
      <c r="BF19" s="63">
        <f t="shared" si="22"/>
        <v>67104.020065265533</v>
      </c>
      <c r="BG19" s="63">
        <f t="shared" si="22"/>
        <v>22471.232564543825</v>
      </c>
      <c r="BH19" s="63">
        <f t="shared" si="22"/>
        <v>44994.293210499003</v>
      </c>
      <c r="BI19" s="63">
        <f t="shared" si="22"/>
        <v>67569.311508069062</v>
      </c>
      <c r="BJ19" s="63">
        <f t="shared" si="22"/>
        <v>22627.105843313984</v>
      </c>
      <c r="BK19" s="63">
        <f t="shared" si="22"/>
        <v>45306.429451236254</v>
      </c>
      <c r="BL19" s="63">
        <f t="shared" ref="BL19:CM19" si="23">BL13+BL14+BL15</f>
        <v>68038.101368178337</v>
      </c>
      <c r="BM19" s="63">
        <f t="shared" si="23"/>
        <v>22784.151096734437</v>
      </c>
      <c r="BN19" s="63">
        <f t="shared" si="23"/>
        <v>45620.912571210705</v>
      </c>
      <c r="BO19" s="63">
        <f t="shared" si="23"/>
        <v>68510.415949373157</v>
      </c>
      <c r="BP19" s="63">
        <f t="shared" si="23"/>
        <v>22942.377136607873</v>
      </c>
      <c r="BQ19" s="63">
        <f t="shared" si="23"/>
        <v>45937.760216057257</v>
      </c>
      <c r="BR19" s="63">
        <f t="shared" si="23"/>
        <v>68986.281753205258</v>
      </c>
      <c r="BS19" s="63">
        <f t="shared" si="23"/>
        <v>23101.792840990893</v>
      </c>
      <c r="BT19" s="63">
        <f t="shared" si="23"/>
        <v>46256.990164084244</v>
      </c>
      <c r="BU19" s="63">
        <f t="shared" si="23"/>
        <v>69465.725480485329</v>
      </c>
      <c r="BV19" s="63">
        <f t="shared" si="23"/>
        <v>23262.407154692104</v>
      </c>
      <c r="BW19" s="63">
        <f t="shared" si="23"/>
        <v>46578.62032727091</v>
      </c>
      <c r="BX19" s="63">
        <f t="shared" si="23"/>
        <v>69948.774032781163</v>
      </c>
      <c r="BY19" s="63">
        <f t="shared" si="23"/>
        <v>23424.229089774046</v>
      </c>
      <c r="BZ19" s="63">
        <f t="shared" si="23"/>
        <v>46902.668752272511</v>
      </c>
      <c r="CA19" s="63">
        <f t="shared" si="23"/>
        <v>70435.454513927223</v>
      </c>
      <c r="CB19" s="63">
        <f t="shared" si="23"/>
        <v>23587.267726058853</v>
      </c>
      <c r="CC19" s="63">
        <f t="shared" si="23"/>
        <v>47229.153621432844</v>
      </c>
      <c r="CD19" s="63">
        <f t="shared" si="23"/>
        <v>70925.794231545267</v>
      </c>
      <c r="CE19" s="63">
        <f t="shared" si="23"/>
        <v>23751.532211637706</v>
      </c>
      <c r="CF19" s="63">
        <f t="shared" si="23"/>
        <v>47558.093253804502</v>
      </c>
      <c r="CG19" s="63">
        <f t="shared" si="23"/>
        <v>71419.820698576717</v>
      </c>
      <c r="CH19" s="63">
        <f t="shared" si="23"/>
        <v>23917.031763384148</v>
      </c>
      <c r="CI19" s="63">
        <f t="shared" si="23"/>
        <v>47889.506106176748</v>
      </c>
      <c r="CJ19" s="63">
        <f t="shared" si="23"/>
        <v>71917.561634826328</v>
      </c>
      <c r="CK19" s="63">
        <f t="shared" si="23"/>
        <v>24083.775667471215</v>
      </c>
      <c r="CL19" s="63">
        <f t="shared" si="23"/>
        <v>48223.410774111093</v>
      </c>
      <c r="CM19" s="63">
        <f t="shared" si="23"/>
        <v>72419.04496851757</v>
      </c>
    </row>
    <row r="20" spans="2:91" ht="35" customHeight="1" x14ac:dyDescent="0.2"/>
    <row r="21" spans="2:91" x14ac:dyDescent="0.2">
      <c r="B21" s="23" t="s">
        <v>231</v>
      </c>
    </row>
    <row r="23" spans="2:91" s="115" customFormat="1" x14ac:dyDescent="0.2">
      <c r="B23" s="115" t="s">
        <v>332</v>
      </c>
      <c r="C23" s="19" t="str">
        <f>Inputs!$J$16</f>
        <v>EUR</v>
      </c>
      <c r="D23" s="19" t="s">
        <v>19</v>
      </c>
      <c r="E23" s="63">
        <v>0</v>
      </c>
      <c r="F23" s="63">
        <f ca="1">E29</f>
        <v>14730.942046140028</v>
      </c>
      <c r="G23" s="63">
        <f ca="1">F29</f>
        <v>83468.753329429164</v>
      </c>
      <c r="H23" s="63">
        <f ca="1">G29</f>
        <v>106677.50353305036</v>
      </c>
      <c r="I23" s="63">
        <f ca="1">H29</f>
        <v>124660.78266591765</v>
      </c>
      <c r="K23" s="63">
        <v>0</v>
      </c>
      <c r="L23" s="63">
        <f t="shared" ref="L23:AD23" ca="1" si="24">K29</f>
        <v>0</v>
      </c>
      <c r="M23" s="63">
        <f t="shared" ca="1" si="24"/>
        <v>0</v>
      </c>
      <c r="N23" s="63">
        <f t="shared" ca="1" si="24"/>
        <v>0</v>
      </c>
      <c r="O23" s="63">
        <f t="shared" ca="1" si="24"/>
        <v>14730.942046140028</v>
      </c>
      <c r="P23" s="63">
        <f t="shared" ca="1" si="24"/>
        <v>55179.731576707723</v>
      </c>
      <c r="Q23" s="63">
        <f t="shared" ca="1" si="24"/>
        <v>64039.561572800056</v>
      </c>
      <c r="R23" s="63">
        <f t="shared" ca="1" si="24"/>
        <v>70269.61005649883</v>
      </c>
      <c r="S23" s="63">
        <f t="shared" ca="1" si="24"/>
        <v>83468.753329429164</v>
      </c>
      <c r="T23" s="63">
        <f t="shared" ca="1" si="24"/>
        <v>72767.859993390361</v>
      </c>
      <c r="U23" s="63">
        <f t="shared" ca="1" si="24"/>
        <v>83402.197266903982</v>
      </c>
      <c r="V23" s="63">
        <f t="shared" ca="1" si="24"/>
        <v>90795.716281472793</v>
      </c>
      <c r="W23" s="63">
        <f t="shared" ca="1" si="24"/>
        <v>106677.50353305037</v>
      </c>
      <c r="X23" s="63">
        <f t="shared" ca="1" si="24"/>
        <v>87104.677812832291</v>
      </c>
      <c r="Y23" s="63">
        <f t="shared" ca="1" si="24"/>
        <v>99747.485363820248</v>
      </c>
      <c r="Z23" s="63">
        <f t="shared" ca="1" si="24"/>
        <v>109213.03283688716</v>
      </c>
      <c r="AA23" s="63">
        <f t="shared" ca="1" si="24"/>
        <v>124660.78266591762</v>
      </c>
      <c r="AB23" s="63">
        <f t="shared" ca="1" si="24"/>
        <v>120221.91813129056</v>
      </c>
      <c r="AC23" s="63">
        <f t="shared" ca="1" si="24"/>
        <v>133526.01549137494</v>
      </c>
      <c r="AD23" s="63">
        <f t="shared" ca="1" si="24"/>
        <v>143579.90852613052</v>
      </c>
      <c r="AF23" s="217">
        <v>0</v>
      </c>
      <c r="AG23" s="217">
        <f t="shared" ref="AG23:BL23" ca="1" si="25">AF29</f>
        <v>0</v>
      </c>
      <c r="AH23" s="217">
        <f t="shared" ca="1" si="25"/>
        <v>0</v>
      </c>
      <c r="AI23" s="217">
        <f t="shared" ca="1" si="25"/>
        <v>0</v>
      </c>
      <c r="AJ23" s="217">
        <f t="shared" ca="1" si="25"/>
        <v>0</v>
      </c>
      <c r="AK23" s="217">
        <f t="shared" ca="1" si="25"/>
        <v>0</v>
      </c>
      <c r="AL23" s="217">
        <f t="shared" ca="1" si="25"/>
        <v>0</v>
      </c>
      <c r="AM23" s="217">
        <f t="shared" ca="1" si="25"/>
        <v>0</v>
      </c>
      <c r="AN23" s="217">
        <f t="shared" ca="1" si="25"/>
        <v>0</v>
      </c>
      <c r="AO23" s="217">
        <f t="shared" ca="1" si="25"/>
        <v>0</v>
      </c>
      <c r="AP23" s="217">
        <f t="shared" ca="1" si="25"/>
        <v>0</v>
      </c>
      <c r="AQ23" s="217">
        <f t="shared" ca="1" si="25"/>
        <v>0</v>
      </c>
      <c r="AR23" s="217">
        <f t="shared" ca="1" si="25"/>
        <v>14730.942046140028</v>
      </c>
      <c r="AS23" s="217">
        <f t="shared" ca="1" si="25"/>
        <v>23373.063238352661</v>
      </c>
      <c r="AT23" s="217">
        <f t="shared" ca="1" si="25"/>
        <v>33101.771003610324</v>
      </c>
      <c r="AU23" s="217">
        <f t="shared" ca="1" si="25"/>
        <v>55179.731576707723</v>
      </c>
      <c r="AV23" s="217">
        <f t="shared" ca="1" si="25"/>
        <v>20239.497894340879</v>
      </c>
      <c r="AW23" s="217">
        <f t="shared" ca="1" si="25"/>
        <v>41604.184530552171</v>
      </c>
      <c r="AX23" s="217">
        <f t="shared" ca="1" si="25"/>
        <v>64039.561572800056</v>
      </c>
      <c r="AY23" s="217">
        <f t="shared" ca="1" si="25"/>
        <v>21810.467081417315</v>
      </c>
      <c r="AZ23" s="217">
        <f t="shared" ca="1" si="25"/>
        <v>49191.575680221882</v>
      </c>
      <c r="BA23" s="217">
        <f t="shared" ca="1" si="25"/>
        <v>70269.610056498816</v>
      </c>
      <c r="BB23" s="217">
        <f t="shared" ca="1" si="25"/>
        <v>26712.546012725477</v>
      </c>
      <c r="BC23" s="217">
        <f t="shared" ca="1" si="25"/>
        <v>54477.351168807174</v>
      </c>
      <c r="BD23" s="217">
        <f t="shared" ca="1" si="25"/>
        <v>83468.75332942915</v>
      </c>
      <c r="BE23" s="217">
        <f t="shared" ca="1" si="25"/>
        <v>30385.553267046111</v>
      </c>
      <c r="BF23" s="217">
        <f t="shared" ca="1" si="25"/>
        <v>44194.89910345793</v>
      </c>
      <c r="BG23" s="217">
        <f t="shared" ca="1" si="25"/>
        <v>72767.859993390332</v>
      </c>
      <c r="BH23" s="217">
        <f t="shared" ca="1" si="25"/>
        <v>27223.820537648266</v>
      </c>
      <c r="BI23" s="217">
        <f t="shared" ca="1" si="25"/>
        <v>55467.706030734953</v>
      </c>
      <c r="BJ23" s="217">
        <f t="shared" ca="1" si="25"/>
        <v>83402.197266903953</v>
      </c>
      <c r="BK23" s="217">
        <f t="shared" ca="1" si="25"/>
        <v>27916.325464757974</v>
      </c>
      <c r="BL23" s="217">
        <f t="shared" ca="1" si="25"/>
        <v>64496.783558890776</v>
      </c>
      <c r="BM23" s="217">
        <f t="shared" ref="BM23:CM23" ca="1" si="26">BL29</f>
        <v>90795.716281472764</v>
      </c>
      <c r="BN23" s="217">
        <f t="shared" ca="1" si="26"/>
        <v>34444.799793174912</v>
      </c>
      <c r="BO23" s="217">
        <f t="shared" ca="1" si="26"/>
        <v>70560.05860196866</v>
      </c>
      <c r="BP23" s="217">
        <f t="shared" ca="1" si="26"/>
        <v>106677.50353305033</v>
      </c>
      <c r="BQ23" s="217">
        <f t="shared" ca="1" si="26"/>
        <v>36622.833630720561</v>
      </c>
      <c r="BR23" s="217">
        <f t="shared" ca="1" si="26"/>
        <v>54265.07479881851</v>
      </c>
      <c r="BS23" s="217">
        <f t="shared" ca="1" si="26"/>
        <v>87104.677812832233</v>
      </c>
      <c r="BT23" s="217">
        <f t="shared" ca="1" si="26"/>
        <v>32276.592817205528</v>
      </c>
      <c r="BU23" s="217">
        <f t="shared" ca="1" si="26"/>
        <v>67701.232877112576</v>
      </c>
      <c r="BV23" s="217">
        <f t="shared" ca="1" si="26"/>
        <v>99747.485363820204</v>
      </c>
      <c r="BW23" s="217">
        <f t="shared" ca="1" si="26"/>
        <v>33909.611589092689</v>
      </c>
      <c r="BX23" s="217">
        <f t="shared" ca="1" si="26"/>
        <v>76696.377914506535</v>
      </c>
      <c r="BY23" s="217">
        <f t="shared" ca="1" si="26"/>
        <v>109213.0328368871</v>
      </c>
      <c r="BZ23" s="217">
        <f t="shared" ca="1" si="26"/>
        <v>41248.531071470963</v>
      </c>
      <c r="CA23" s="217">
        <f t="shared" ca="1" si="26"/>
        <v>82551.662563339865</v>
      </c>
      <c r="CB23" s="217">
        <f t="shared" ca="1" si="26"/>
        <v>124660.78266591756</v>
      </c>
      <c r="CC23" s="217">
        <f t="shared" ca="1" si="26"/>
        <v>50785.45948968461</v>
      </c>
      <c r="CD23" s="217">
        <f t="shared" ca="1" si="26"/>
        <v>76533.022753224766</v>
      </c>
      <c r="CE23" s="217">
        <f t="shared" ca="1" si="26"/>
        <v>120221.91813129053</v>
      </c>
      <c r="CF23" s="217">
        <f t="shared" ca="1" si="26"/>
        <v>42562.403384916499</v>
      </c>
      <c r="CG23" s="217">
        <f t="shared" ca="1" si="26"/>
        <v>89461.517033863143</v>
      </c>
      <c r="CH23" s="217">
        <f t="shared" ca="1" si="26"/>
        <v>133526.01549137491</v>
      </c>
      <c r="CI23" s="217">
        <f t="shared" ca="1" si="26"/>
        <v>45881.389526620565</v>
      </c>
      <c r="CJ23" s="217">
        <f t="shared" ca="1" si="26"/>
        <v>100236.67879728094</v>
      </c>
      <c r="CK23" s="217">
        <f t="shared" ca="1" si="26"/>
        <v>143579.90852613049</v>
      </c>
      <c r="CL23" s="217">
        <f t="shared" ca="1" si="26"/>
        <v>56586.471879376972</v>
      </c>
      <c r="CM23" s="217">
        <f t="shared" ca="1" si="26"/>
        <v>109100.27219857677</v>
      </c>
    </row>
    <row r="24" spans="2:91" x14ac:dyDescent="0.2">
      <c r="B24" s="216" t="s">
        <v>421</v>
      </c>
      <c r="C24" s="19" t="str">
        <f>Inputs!$J$16</f>
        <v>EUR</v>
      </c>
      <c r="D24" s="19" t="s">
        <v>19</v>
      </c>
      <c r="E24" s="27">
        <f t="shared" ref="E24:I25" ca="1" si="27">SUMIF($K$4:$AD$4,E$4,$K24:$AD24)</f>
        <v>14730.942046140028</v>
      </c>
      <c r="F24" s="27">
        <f t="shared" ca="1" si="27"/>
        <v>272957.65653543576</v>
      </c>
      <c r="G24" s="27">
        <f t="shared" ca="1" si="27"/>
        <v>353643.27707481745</v>
      </c>
      <c r="H24" s="27">
        <f t="shared" ca="1" si="27"/>
        <v>420725.97867945733</v>
      </c>
      <c r="I24" s="27">
        <f t="shared" ca="1" si="27"/>
        <v>562491.02045444143</v>
      </c>
      <c r="K24" s="27">
        <f t="shared" ref="K24:T25" ca="1" si="28">SUMIFS($AF24:$CM24,$AF$4:$CM$4,K$4,$AF$8:$CM$8,K$8)</f>
        <v>0</v>
      </c>
      <c r="L24" s="27">
        <f t="shared" ca="1" si="28"/>
        <v>0</v>
      </c>
      <c r="M24" s="27">
        <f t="shared" ca="1" si="28"/>
        <v>0</v>
      </c>
      <c r="N24" s="27">
        <f t="shared" ca="1" si="28"/>
        <v>14730.942046140028</v>
      </c>
      <c r="O24" s="27">
        <f t="shared" ca="1" si="28"/>
        <v>55179.731576707723</v>
      </c>
      <c r="P24" s="27">
        <f t="shared" ca="1" si="28"/>
        <v>64039.561572800056</v>
      </c>
      <c r="Q24" s="27">
        <f t="shared" ca="1" si="28"/>
        <v>70269.610056498816</v>
      </c>
      <c r="R24" s="27">
        <f t="shared" ca="1" si="28"/>
        <v>83468.753329429164</v>
      </c>
      <c r="S24" s="27">
        <f t="shared" ca="1" si="28"/>
        <v>72767.859993390346</v>
      </c>
      <c r="T24" s="27">
        <f t="shared" ca="1" si="28"/>
        <v>83402.197266903968</v>
      </c>
      <c r="U24" s="27">
        <f t="shared" ref="U24:AD25" ca="1" si="29">SUMIFS($AF24:$CM24,$AF$4:$CM$4,U$4,$AF$8:$CM$8,U$8)</f>
        <v>90795.716281472778</v>
      </c>
      <c r="V24" s="27">
        <f t="shared" ca="1" si="29"/>
        <v>106677.50353305036</v>
      </c>
      <c r="W24" s="27">
        <f t="shared" ca="1" si="29"/>
        <v>87104.677812832262</v>
      </c>
      <c r="X24" s="27">
        <f t="shared" ca="1" si="29"/>
        <v>99747.485363820233</v>
      </c>
      <c r="Y24" s="27">
        <f t="shared" ca="1" si="29"/>
        <v>109213.03283688714</v>
      </c>
      <c r="Z24" s="27">
        <f t="shared" ca="1" si="29"/>
        <v>124660.78266591762</v>
      </c>
      <c r="AA24" s="27">
        <f t="shared" ca="1" si="29"/>
        <v>120221.91813129057</v>
      </c>
      <c r="AB24" s="27">
        <f t="shared" ca="1" si="29"/>
        <v>133526.01549137497</v>
      </c>
      <c r="AC24" s="27">
        <f t="shared" ca="1" si="29"/>
        <v>143579.90852613054</v>
      </c>
      <c r="AD24" s="27">
        <f t="shared" ca="1" si="29"/>
        <v>165163.17830564536</v>
      </c>
      <c r="AF24" s="27">
        <f ca="1">Inputs!$IU$17*AF39</f>
        <v>0</v>
      </c>
      <c r="AG24" s="27">
        <f ca="1">Inputs!$IU$17*AG39</f>
        <v>0</v>
      </c>
      <c r="AH24" s="27">
        <f ca="1">Inputs!$IU$17*AH39</f>
        <v>0</v>
      </c>
      <c r="AI24" s="27">
        <f ca="1">Inputs!$IU$17*AI39</f>
        <v>0</v>
      </c>
      <c r="AJ24" s="27">
        <f ca="1">Inputs!$IU$17*AJ39</f>
        <v>0</v>
      </c>
      <c r="AK24" s="27">
        <f ca="1">Inputs!$IU$17*AK39</f>
        <v>0</v>
      </c>
      <c r="AL24" s="27">
        <f ca="1">Inputs!$IU$17*AL39</f>
        <v>0</v>
      </c>
      <c r="AM24" s="27">
        <f ca="1">Inputs!$IU$17*AM39</f>
        <v>0</v>
      </c>
      <c r="AN24" s="27">
        <f ca="1">Inputs!$IU$17*AN39</f>
        <v>0</v>
      </c>
      <c r="AO24" s="27">
        <f ca="1">Inputs!$IU$17*AO39</f>
        <v>0</v>
      </c>
      <c r="AP24" s="27">
        <f ca="1">Inputs!$IU$17*AP39</f>
        <v>0</v>
      </c>
      <c r="AQ24" s="27">
        <f ca="1">Inputs!$IU$17*AQ39</f>
        <v>14730.942046140028</v>
      </c>
      <c r="AR24" s="27">
        <f ca="1">Inputs!$IU$17*AR39</f>
        <v>23373.063238352661</v>
      </c>
      <c r="AS24" s="27">
        <f ca="1">Inputs!$IU$17*AS39</f>
        <v>9728.707765257659</v>
      </c>
      <c r="AT24" s="27">
        <f ca="1">Inputs!$IU$17*AT39</f>
        <v>22077.960573097396</v>
      </c>
      <c r="AU24" s="27">
        <f ca="1">Inputs!$IU$17*AU39</f>
        <v>20239.497894340879</v>
      </c>
      <c r="AV24" s="27">
        <f ca="1">Inputs!$IU$17*AV39</f>
        <v>21364.686636211292</v>
      </c>
      <c r="AW24" s="27">
        <f ca="1">Inputs!$IU$17*AW39</f>
        <v>22435.377042247881</v>
      </c>
      <c r="AX24" s="27">
        <f ca="1">Inputs!$IU$17*AX39</f>
        <v>21810.467081417315</v>
      </c>
      <c r="AY24" s="27">
        <f ca="1">Inputs!$IU$17*AY39</f>
        <v>27381.108598804567</v>
      </c>
      <c r="AZ24" s="27">
        <f ca="1">Inputs!$IU$17*AZ39</f>
        <v>21078.034376276941</v>
      </c>
      <c r="BA24" s="27">
        <f ca="1">Inputs!$IU$17*BA39</f>
        <v>26712.546012725485</v>
      </c>
      <c r="BB24" s="27">
        <f ca="1">Inputs!$IU$17*BB39</f>
        <v>27764.805156081697</v>
      </c>
      <c r="BC24" s="27">
        <f ca="1">Inputs!$IU$17*BC39</f>
        <v>28991.402160621976</v>
      </c>
      <c r="BD24" s="27">
        <f ca="1">Inputs!$IU$17*BD39</f>
        <v>30385.553267046129</v>
      </c>
      <c r="BE24" s="27">
        <f ca="1">Inputs!$IU$17*BE39</f>
        <v>13809.345836411821</v>
      </c>
      <c r="BF24" s="27">
        <f ca="1">Inputs!$IU$17*BF39</f>
        <v>28572.960889932394</v>
      </c>
      <c r="BG24" s="27">
        <f ca="1">Inputs!$IU$17*BG39</f>
        <v>27223.820537648287</v>
      </c>
      <c r="BH24" s="27">
        <f ca="1">Inputs!$IU$17*BH39</f>
        <v>28243.885493086687</v>
      </c>
      <c r="BI24" s="27">
        <f ca="1">Inputs!$IU$17*BI39</f>
        <v>27934.491236168997</v>
      </c>
      <c r="BJ24" s="27">
        <f ca="1">Inputs!$IU$17*BJ39</f>
        <v>27916.325464757982</v>
      </c>
      <c r="BK24" s="27">
        <f ca="1">Inputs!$IU$17*BK39</f>
        <v>36580.458094132802</v>
      </c>
      <c r="BL24" s="27">
        <f ca="1">Inputs!$IU$17*BL39</f>
        <v>26298.932722581994</v>
      </c>
      <c r="BM24" s="27">
        <f ca="1">Inputs!$IU$17*BM39</f>
        <v>34444.79979317492</v>
      </c>
      <c r="BN24" s="27">
        <f ca="1">Inputs!$IU$17*BN39</f>
        <v>36115.258808793755</v>
      </c>
      <c r="BO24" s="27">
        <f ca="1">Inputs!$IU$17*BO39</f>
        <v>36117.444931081678</v>
      </c>
      <c r="BP24" s="27">
        <f ca="1">Inputs!$IU$17*BP39</f>
        <v>36622.83363072059</v>
      </c>
      <c r="BQ24" s="27">
        <f ca="1">Inputs!$IU$17*BQ39</f>
        <v>17642.241168097949</v>
      </c>
      <c r="BR24" s="27">
        <f ca="1">Inputs!$IU$17*BR39</f>
        <v>32839.603014013715</v>
      </c>
      <c r="BS24" s="27">
        <f ca="1">Inputs!$IU$17*BS39</f>
        <v>32276.592817205565</v>
      </c>
      <c r="BT24" s="27">
        <f ca="1">Inputs!$IU$17*BT39</f>
        <v>35424.64005990704</v>
      </c>
      <c r="BU24" s="27">
        <f ca="1">Inputs!$IU$17*BU39</f>
        <v>32046.252486707628</v>
      </c>
      <c r="BV24" s="27">
        <f ca="1">Inputs!$IU$17*BV39</f>
        <v>33909.611589092725</v>
      </c>
      <c r="BW24" s="27">
        <f ca="1">Inputs!$IU$17*BW39</f>
        <v>42786.766325413853</v>
      </c>
      <c r="BX24" s="27">
        <f ca="1">Inputs!$IU$17*BX39</f>
        <v>32516.654922380563</v>
      </c>
      <c r="BY24" s="27">
        <f ca="1">Inputs!$IU$17*BY39</f>
        <v>41248.531071471021</v>
      </c>
      <c r="BZ24" s="27">
        <f ca="1">Inputs!$IU$17*BZ39</f>
        <v>41303.131491868895</v>
      </c>
      <c r="CA24" s="27">
        <f ca="1">Inputs!$IU$17*CA39</f>
        <v>42109.120102577697</v>
      </c>
      <c r="CB24" s="27">
        <f ca="1">Inputs!$IU$17*CB39</f>
        <v>50785.459489684661</v>
      </c>
      <c r="CC24" s="27">
        <f ca="1">Inputs!$IU$17*CC39</f>
        <v>25747.563263540153</v>
      </c>
      <c r="CD24" s="27">
        <f ca="1">Inputs!$IU$17*CD39</f>
        <v>43688.895378065761</v>
      </c>
      <c r="CE24" s="27">
        <f ca="1">Inputs!$IU$17*CE39</f>
        <v>42562.40338491655</v>
      </c>
      <c r="CF24" s="27">
        <f ca="1">Inputs!$IU$17*CF39</f>
        <v>46899.113648946644</v>
      </c>
      <c r="CG24" s="27">
        <f ca="1">Inputs!$IU$17*CG39</f>
        <v>44064.498457511763</v>
      </c>
      <c r="CH24" s="27">
        <f ca="1">Inputs!$IU$17*CH39</f>
        <v>45881.389526620631</v>
      </c>
      <c r="CI24" s="27">
        <f ca="1">Inputs!$IU$17*CI39</f>
        <v>54355.289270660374</v>
      </c>
      <c r="CJ24" s="27">
        <f ca="1">Inputs!$IU$17*CJ39</f>
        <v>43343.229728849547</v>
      </c>
      <c r="CK24" s="27">
        <f ca="1">Inputs!$IU$17*CK39</f>
        <v>56586.471879377023</v>
      </c>
      <c r="CL24" s="27">
        <f ca="1">Inputs!$IU$17*CL39</f>
        <v>52513.800319199792</v>
      </c>
      <c r="CM24" s="27">
        <f ca="1">Inputs!$IU$17*CM39</f>
        <v>56062.906107068557</v>
      </c>
    </row>
    <row r="25" spans="2:91" x14ac:dyDescent="0.2">
      <c r="B25" s="216" t="s">
        <v>359</v>
      </c>
      <c r="C25" s="19" t="str">
        <f>Inputs!$J$16</f>
        <v>EUR</v>
      </c>
      <c r="D25" s="19" t="s">
        <v>19</v>
      </c>
      <c r="E25" s="27">
        <f t="shared" ca="1" si="27"/>
        <v>0</v>
      </c>
      <c r="F25" s="27">
        <f t="shared" ca="1" si="27"/>
        <v>-204219.84525214662</v>
      </c>
      <c r="G25" s="27">
        <f t="shared" ca="1" si="27"/>
        <v>-330434.52687119629</v>
      </c>
      <c r="H25" s="27">
        <f t="shared" ca="1" si="27"/>
        <v>-402742.69954658998</v>
      </c>
      <c r="I25" s="27">
        <f t="shared" ca="1" si="27"/>
        <v>-521988.62481471366</v>
      </c>
      <c r="K25" s="27">
        <f t="shared" si="28"/>
        <v>0</v>
      </c>
      <c r="L25" s="27">
        <f t="shared" ca="1" si="28"/>
        <v>0</v>
      </c>
      <c r="M25" s="27">
        <f t="shared" ca="1" si="28"/>
        <v>0</v>
      </c>
      <c r="N25" s="27">
        <f t="shared" ca="1" si="28"/>
        <v>0</v>
      </c>
      <c r="O25" s="27">
        <f t="shared" ca="1" si="28"/>
        <v>-14730.942046140028</v>
      </c>
      <c r="P25" s="27">
        <f t="shared" ca="1" si="28"/>
        <v>-55179.731576707723</v>
      </c>
      <c r="Q25" s="27">
        <f t="shared" ca="1" si="28"/>
        <v>-64039.561572800056</v>
      </c>
      <c r="R25" s="27">
        <f t="shared" ca="1" si="28"/>
        <v>-70269.610056498816</v>
      </c>
      <c r="S25" s="27">
        <f t="shared" ca="1" si="28"/>
        <v>-83468.753329429164</v>
      </c>
      <c r="T25" s="27">
        <f t="shared" ca="1" si="28"/>
        <v>-72767.859993390346</v>
      </c>
      <c r="U25" s="27">
        <f t="shared" ca="1" si="29"/>
        <v>-83402.197266903968</v>
      </c>
      <c r="V25" s="27">
        <f t="shared" ca="1" si="29"/>
        <v>-90795.716281472778</v>
      </c>
      <c r="W25" s="27">
        <f t="shared" ca="1" si="29"/>
        <v>-106677.50353305036</v>
      </c>
      <c r="X25" s="27">
        <f t="shared" ca="1" si="29"/>
        <v>-87104.677812832262</v>
      </c>
      <c r="Y25" s="27">
        <f t="shared" ca="1" si="29"/>
        <v>-99747.485363820233</v>
      </c>
      <c r="Z25" s="27">
        <f t="shared" ca="1" si="29"/>
        <v>-109213.03283688714</v>
      </c>
      <c r="AA25" s="27">
        <f t="shared" ca="1" si="29"/>
        <v>-124660.78266591762</v>
      </c>
      <c r="AB25" s="27">
        <f t="shared" ca="1" si="29"/>
        <v>-120221.91813129057</v>
      </c>
      <c r="AC25" s="27">
        <f t="shared" ca="1" si="29"/>
        <v>-133526.01549137497</v>
      </c>
      <c r="AD25" s="27">
        <f t="shared" ca="1" si="29"/>
        <v>-143579.90852613054</v>
      </c>
      <c r="AF25" s="27">
        <f t="shared" ref="AF25:BK25" si="30">SUM(AF26:AF28)</f>
        <v>0</v>
      </c>
      <c r="AG25" s="27">
        <f t="shared" si="30"/>
        <v>0</v>
      </c>
      <c r="AH25" s="27">
        <f t="shared" si="30"/>
        <v>0</v>
      </c>
      <c r="AI25" s="27">
        <f t="shared" ca="1" si="30"/>
        <v>0</v>
      </c>
      <c r="AJ25" s="27">
        <f t="shared" si="30"/>
        <v>0</v>
      </c>
      <c r="AK25" s="27">
        <f t="shared" si="30"/>
        <v>0</v>
      </c>
      <c r="AL25" s="27">
        <f t="shared" ca="1" si="30"/>
        <v>0</v>
      </c>
      <c r="AM25" s="27">
        <f t="shared" si="30"/>
        <v>0</v>
      </c>
      <c r="AN25" s="27">
        <f t="shared" si="30"/>
        <v>0</v>
      </c>
      <c r="AO25" s="27">
        <f t="shared" ca="1" si="30"/>
        <v>0</v>
      </c>
      <c r="AP25" s="27">
        <f t="shared" si="30"/>
        <v>0</v>
      </c>
      <c r="AQ25" s="27">
        <f t="shared" si="30"/>
        <v>0</v>
      </c>
      <c r="AR25" s="27">
        <f t="shared" ca="1" si="30"/>
        <v>-14730.942046140028</v>
      </c>
      <c r="AS25" s="27">
        <f t="shared" si="30"/>
        <v>0</v>
      </c>
      <c r="AT25" s="27">
        <f t="shared" si="30"/>
        <v>0</v>
      </c>
      <c r="AU25" s="27">
        <f t="shared" ca="1" si="30"/>
        <v>-55179.731576707723</v>
      </c>
      <c r="AV25" s="27">
        <f t="shared" si="30"/>
        <v>0</v>
      </c>
      <c r="AW25" s="27">
        <f t="shared" si="30"/>
        <v>0</v>
      </c>
      <c r="AX25" s="27">
        <f t="shared" ca="1" si="30"/>
        <v>-64039.561572800056</v>
      </c>
      <c r="AY25" s="27">
        <f t="shared" si="30"/>
        <v>0</v>
      </c>
      <c r="AZ25" s="27">
        <f t="shared" si="30"/>
        <v>0</v>
      </c>
      <c r="BA25" s="27">
        <f t="shared" ca="1" si="30"/>
        <v>-70269.610056498816</v>
      </c>
      <c r="BB25" s="27">
        <f t="shared" si="30"/>
        <v>0</v>
      </c>
      <c r="BC25" s="27">
        <f t="shared" si="30"/>
        <v>0</v>
      </c>
      <c r="BD25" s="27">
        <f t="shared" ca="1" si="30"/>
        <v>-83468.753329429164</v>
      </c>
      <c r="BE25" s="27">
        <f t="shared" si="30"/>
        <v>0</v>
      </c>
      <c r="BF25" s="27">
        <f t="shared" si="30"/>
        <v>0</v>
      </c>
      <c r="BG25" s="27">
        <f t="shared" ca="1" si="30"/>
        <v>-72767.859993390346</v>
      </c>
      <c r="BH25" s="27">
        <f t="shared" si="30"/>
        <v>0</v>
      </c>
      <c r="BI25" s="27">
        <f t="shared" si="30"/>
        <v>0</v>
      </c>
      <c r="BJ25" s="27">
        <f t="shared" ca="1" si="30"/>
        <v>-83402.197266903968</v>
      </c>
      <c r="BK25" s="27">
        <f t="shared" si="30"/>
        <v>0</v>
      </c>
      <c r="BL25" s="27">
        <f t="shared" ref="BL25:CM25" si="31">SUM(BL26:BL28)</f>
        <v>0</v>
      </c>
      <c r="BM25" s="27">
        <f t="shared" ca="1" si="31"/>
        <v>-90795.716281472778</v>
      </c>
      <c r="BN25" s="27">
        <f t="shared" si="31"/>
        <v>0</v>
      </c>
      <c r="BO25" s="27">
        <f t="shared" si="31"/>
        <v>0</v>
      </c>
      <c r="BP25" s="27">
        <f t="shared" ca="1" si="31"/>
        <v>-106677.50353305036</v>
      </c>
      <c r="BQ25" s="27">
        <f t="shared" si="31"/>
        <v>0</v>
      </c>
      <c r="BR25" s="27">
        <f t="shared" si="31"/>
        <v>0</v>
      </c>
      <c r="BS25" s="27">
        <f t="shared" ca="1" si="31"/>
        <v>-87104.677812832262</v>
      </c>
      <c r="BT25" s="27">
        <f t="shared" si="31"/>
        <v>0</v>
      </c>
      <c r="BU25" s="27">
        <f t="shared" si="31"/>
        <v>0</v>
      </c>
      <c r="BV25" s="27">
        <f t="shared" ca="1" si="31"/>
        <v>-99747.485363820233</v>
      </c>
      <c r="BW25" s="27">
        <f t="shared" si="31"/>
        <v>0</v>
      </c>
      <c r="BX25" s="27">
        <f t="shared" si="31"/>
        <v>0</v>
      </c>
      <c r="BY25" s="27">
        <f t="shared" ca="1" si="31"/>
        <v>-109213.03283688714</v>
      </c>
      <c r="BZ25" s="27">
        <f t="shared" si="31"/>
        <v>0</v>
      </c>
      <c r="CA25" s="27">
        <f t="shared" si="31"/>
        <v>0</v>
      </c>
      <c r="CB25" s="27">
        <f t="shared" ca="1" si="31"/>
        <v>-124660.78266591762</v>
      </c>
      <c r="CC25" s="27">
        <f t="shared" si="31"/>
        <v>0</v>
      </c>
      <c r="CD25" s="27">
        <f t="shared" si="31"/>
        <v>0</v>
      </c>
      <c r="CE25" s="27">
        <f t="shared" ca="1" si="31"/>
        <v>-120221.91813129057</v>
      </c>
      <c r="CF25" s="27">
        <f t="shared" si="31"/>
        <v>0</v>
      </c>
      <c r="CG25" s="27">
        <f t="shared" si="31"/>
        <v>0</v>
      </c>
      <c r="CH25" s="27">
        <f t="shared" ca="1" si="31"/>
        <v>-133526.01549137497</v>
      </c>
      <c r="CI25" s="27">
        <f t="shared" si="31"/>
        <v>0</v>
      </c>
      <c r="CJ25" s="27">
        <f t="shared" si="31"/>
        <v>0</v>
      </c>
      <c r="CK25" s="27">
        <f t="shared" ca="1" si="31"/>
        <v>-143579.90852613054</v>
      </c>
      <c r="CL25" s="27">
        <f t="shared" si="31"/>
        <v>0</v>
      </c>
      <c r="CM25" s="27">
        <f t="shared" si="31"/>
        <v>0</v>
      </c>
    </row>
    <row r="26" spans="2:91" s="84" customFormat="1" hidden="1" x14ac:dyDescent="0.2">
      <c r="B26" s="267" t="s">
        <v>432</v>
      </c>
      <c r="C26" s="19" t="str">
        <f>Inputs!$J$16</f>
        <v>EUR</v>
      </c>
      <c r="D26" s="19" t="s">
        <v>19</v>
      </c>
      <c r="E26" s="85"/>
      <c r="F26" s="85"/>
      <c r="G26" s="85"/>
      <c r="H26" s="85"/>
      <c r="I26" s="85"/>
      <c r="J26" s="7"/>
      <c r="K26" s="85"/>
      <c r="L26" s="85"/>
      <c r="M26" s="85"/>
      <c r="N26" s="85"/>
      <c r="O26" s="85"/>
      <c r="P26" s="85"/>
      <c r="Q26" s="85"/>
      <c r="R26" s="85"/>
      <c r="S26" s="85"/>
      <c r="T26" s="85"/>
      <c r="U26" s="85"/>
      <c r="V26" s="85"/>
      <c r="W26" s="85"/>
      <c r="X26" s="85"/>
      <c r="Y26" s="85"/>
      <c r="Z26" s="85"/>
      <c r="AA26" s="85"/>
      <c r="AB26" s="85"/>
      <c r="AC26" s="85"/>
      <c r="AD26" s="85"/>
      <c r="AF26" s="85">
        <v>0</v>
      </c>
      <c r="AG26" s="85">
        <f>IF(Inputs!$IU$18="Monthly",-Taxes!AF24,0)</f>
        <v>0</v>
      </c>
      <c r="AH26" s="85">
        <f>IF(Inputs!$IU$18="Monthly",-Taxes!AG24,0)</f>
        <v>0</v>
      </c>
      <c r="AI26" s="85">
        <f>IF(Inputs!$IU$18="Monthly",-Taxes!AH24,0)</f>
        <v>0</v>
      </c>
      <c r="AJ26" s="85">
        <f>IF(Inputs!$IU$18="Monthly",-Taxes!AI24,0)</f>
        <v>0</v>
      </c>
      <c r="AK26" s="85">
        <f>IF(Inputs!$IU$18="Monthly",-Taxes!AJ24,0)</f>
        <v>0</v>
      </c>
      <c r="AL26" s="85">
        <f>IF(Inputs!$IU$18="Monthly",-Taxes!AK24,0)</f>
        <v>0</v>
      </c>
      <c r="AM26" s="85">
        <f>IF(Inputs!$IU$18="Monthly",-Taxes!AL24,0)</f>
        <v>0</v>
      </c>
      <c r="AN26" s="85">
        <f>IF(Inputs!$IU$18="Monthly",-Taxes!AM24,0)</f>
        <v>0</v>
      </c>
      <c r="AO26" s="85">
        <f>IF(Inputs!$IU$18="Monthly",-Taxes!AN24,0)</f>
        <v>0</v>
      </c>
      <c r="AP26" s="85">
        <f>IF(Inputs!$IU$18="Monthly",-Taxes!AO24,0)</f>
        <v>0</v>
      </c>
      <c r="AQ26" s="85">
        <f>IF(Inputs!$IU$18="Monthly",-Taxes!AP24,0)</f>
        <v>0</v>
      </c>
      <c r="AR26" s="85">
        <f>IF(Inputs!$IU$18="Monthly",-Taxes!AQ24,0)</f>
        <v>0</v>
      </c>
      <c r="AS26" s="85">
        <f>IF(Inputs!$IU$18="Monthly",-Taxes!AR24,0)</f>
        <v>0</v>
      </c>
      <c r="AT26" s="85">
        <f>IF(Inputs!$IU$18="Monthly",-Taxes!AS24,0)</f>
        <v>0</v>
      </c>
      <c r="AU26" s="85">
        <f>IF(Inputs!$IU$18="Monthly",-Taxes!AT24,0)</f>
        <v>0</v>
      </c>
      <c r="AV26" s="85">
        <f>IF(Inputs!$IU$18="Monthly",-Taxes!AU24,0)</f>
        <v>0</v>
      </c>
      <c r="AW26" s="85">
        <f>IF(Inputs!$IU$18="Monthly",-Taxes!AV24,0)</f>
        <v>0</v>
      </c>
      <c r="AX26" s="85">
        <f>IF(Inputs!$IU$18="Monthly",-Taxes!AW24,0)</f>
        <v>0</v>
      </c>
      <c r="AY26" s="85">
        <f>IF(Inputs!$IU$18="Monthly",-Taxes!AX24,0)</f>
        <v>0</v>
      </c>
      <c r="AZ26" s="85">
        <f>IF(Inputs!$IU$18="Monthly",-Taxes!AY24,0)</f>
        <v>0</v>
      </c>
      <c r="BA26" s="85">
        <f>IF(Inputs!$IU$18="Monthly",-Taxes!AZ24,0)</f>
        <v>0</v>
      </c>
      <c r="BB26" s="85">
        <f>IF(Inputs!$IU$18="Monthly",-Taxes!BA24,0)</f>
        <v>0</v>
      </c>
      <c r="BC26" s="85">
        <f>IF(Inputs!$IU$18="Monthly",-Taxes!BB24,0)</f>
        <v>0</v>
      </c>
      <c r="BD26" s="85">
        <f>IF(Inputs!$IU$18="Monthly",-Taxes!BC24,0)</f>
        <v>0</v>
      </c>
      <c r="BE26" s="85">
        <f>IF(Inputs!$IU$18="Monthly",-Taxes!BD24,0)</f>
        <v>0</v>
      </c>
      <c r="BF26" s="85">
        <f>IF(Inputs!$IU$18="Monthly",-Taxes!BE24,0)</f>
        <v>0</v>
      </c>
      <c r="BG26" s="85">
        <f>IF(Inputs!$IU$18="Monthly",-Taxes!BF24,0)</f>
        <v>0</v>
      </c>
      <c r="BH26" s="85">
        <f>IF(Inputs!$IU$18="Monthly",-Taxes!BG24,0)</f>
        <v>0</v>
      </c>
      <c r="BI26" s="85">
        <f>IF(Inputs!$IU$18="Monthly",-Taxes!BH24,0)</f>
        <v>0</v>
      </c>
      <c r="BJ26" s="85">
        <f>IF(Inputs!$IU$18="Monthly",-Taxes!BI24,0)</f>
        <v>0</v>
      </c>
      <c r="BK26" s="85">
        <f>IF(Inputs!$IU$18="Monthly",-Taxes!BJ24,0)</f>
        <v>0</v>
      </c>
      <c r="BL26" s="85">
        <f>IF(Inputs!$IU$18="Monthly",-Taxes!BK24,0)</f>
        <v>0</v>
      </c>
      <c r="BM26" s="85">
        <f>IF(Inputs!$IU$18="Monthly",-Taxes!BL24,0)</f>
        <v>0</v>
      </c>
      <c r="BN26" s="85">
        <f>IF(Inputs!$IU$18="Monthly",-Taxes!BM24,0)</f>
        <v>0</v>
      </c>
      <c r="BO26" s="85">
        <f>IF(Inputs!$IU$18="Monthly",-Taxes!BN24,0)</f>
        <v>0</v>
      </c>
      <c r="BP26" s="85">
        <f>IF(Inputs!$IU$18="Monthly",-Taxes!BO24,0)</f>
        <v>0</v>
      </c>
      <c r="BQ26" s="85">
        <f>IF(Inputs!$IU$18="Monthly",-Taxes!BP24,0)</f>
        <v>0</v>
      </c>
      <c r="BR26" s="85">
        <f>IF(Inputs!$IU$18="Monthly",-Taxes!BQ24,0)</f>
        <v>0</v>
      </c>
      <c r="BS26" s="85">
        <f>IF(Inputs!$IU$18="Monthly",-Taxes!BR24,0)</f>
        <v>0</v>
      </c>
      <c r="BT26" s="85">
        <f>IF(Inputs!$IU$18="Monthly",-Taxes!BS24,0)</f>
        <v>0</v>
      </c>
      <c r="BU26" s="85">
        <f>IF(Inputs!$IU$18="Monthly",-Taxes!BT24,0)</f>
        <v>0</v>
      </c>
      <c r="BV26" s="85">
        <f>IF(Inputs!$IU$18="Monthly",-Taxes!BU24,0)</f>
        <v>0</v>
      </c>
      <c r="BW26" s="85">
        <f>IF(Inputs!$IU$18="Monthly",-Taxes!BV24,0)</f>
        <v>0</v>
      </c>
      <c r="BX26" s="85">
        <f>IF(Inputs!$IU$18="Monthly",-Taxes!BW24,0)</f>
        <v>0</v>
      </c>
      <c r="BY26" s="85">
        <f>IF(Inputs!$IU$18="Monthly",-Taxes!BX24,0)</f>
        <v>0</v>
      </c>
      <c r="BZ26" s="85">
        <f>IF(Inputs!$IU$18="Monthly",-Taxes!BY24,0)</f>
        <v>0</v>
      </c>
      <c r="CA26" s="85">
        <f>IF(Inputs!$IU$18="Monthly",-Taxes!BZ24,0)</f>
        <v>0</v>
      </c>
      <c r="CB26" s="85">
        <f>IF(Inputs!$IU$18="Monthly",-Taxes!CA24,0)</f>
        <v>0</v>
      </c>
      <c r="CC26" s="85">
        <f>IF(Inputs!$IU$18="Monthly",-Taxes!CB24,0)</f>
        <v>0</v>
      </c>
      <c r="CD26" s="85">
        <f>IF(Inputs!$IU$18="Monthly",-Taxes!CC24,0)</f>
        <v>0</v>
      </c>
      <c r="CE26" s="85">
        <f>IF(Inputs!$IU$18="Monthly",-Taxes!CD24,0)</f>
        <v>0</v>
      </c>
      <c r="CF26" s="85">
        <f>IF(Inputs!$IU$18="Monthly",-Taxes!CE24,0)</f>
        <v>0</v>
      </c>
      <c r="CG26" s="85">
        <f>IF(Inputs!$IU$18="Monthly",-Taxes!CF24,0)</f>
        <v>0</v>
      </c>
      <c r="CH26" s="85">
        <f>IF(Inputs!$IU$18="Monthly",-Taxes!CG24,0)</f>
        <v>0</v>
      </c>
      <c r="CI26" s="85">
        <f>IF(Inputs!$IU$18="Monthly",-Taxes!CH24,0)</f>
        <v>0</v>
      </c>
      <c r="CJ26" s="85">
        <f>IF(Inputs!$IU$18="Monthly",-Taxes!CI24,0)</f>
        <v>0</v>
      </c>
      <c r="CK26" s="85">
        <f>IF(Inputs!$IU$18="Monthly",-Taxes!CJ24,0)</f>
        <v>0</v>
      </c>
      <c r="CL26" s="85">
        <f>IF(Inputs!$IU$18="Monthly",-Taxes!CK24,0)</f>
        <v>0</v>
      </c>
      <c r="CM26" s="85">
        <f>IF(Inputs!$IU$18="Monthly",-Taxes!CL24,0)</f>
        <v>0</v>
      </c>
    </row>
    <row r="27" spans="2:91" s="84" customFormat="1" hidden="1" x14ac:dyDescent="0.2">
      <c r="B27" s="267" t="s">
        <v>431</v>
      </c>
      <c r="C27" s="19" t="str">
        <f>Inputs!$J$16</f>
        <v>EUR</v>
      </c>
      <c r="D27" s="19" t="s">
        <v>19</v>
      </c>
      <c r="E27" s="85"/>
      <c r="F27" s="85"/>
      <c r="G27" s="85"/>
      <c r="H27" s="85"/>
      <c r="I27" s="85"/>
      <c r="J27" s="7"/>
      <c r="K27" s="85"/>
      <c r="L27" s="85"/>
      <c r="M27" s="85"/>
      <c r="N27" s="85"/>
      <c r="O27" s="85"/>
      <c r="P27" s="85"/>
      <c r="Q27" s="85"/>
      <c r="R27" s="85"/>
      <c r="S27" s="85"/>
      <c r="T27" s="85"/>
      <c r="U27" s="85"/>
      <c r="V27" s="85"/>
      <c r="W27" s="85"/>
      <c r="X27" s="85"/>
      <c r="Y27" s="85"/>
      <c r="Z27" s="85"/>
      <c r="AA27" s="85"/>
      <c r="AB27" s="85"/>
      <c r="AC27" s="85"/>
      <c r="AD27" s="85"/>
      <c r="AF27" s="85"/>
      <c r="AI27" s="85">
        <f ca="1">IF(Inputs!$IU$18="Quarterly",-SUM(AF24:AH24),0)</f>
        <v>0</v>
      </c>
      <c r="AL27" s="85">
        <f ca="1">IF(Inputs!$IU$18="Quarterly",-SUM(AI24:AK24),0)</f>
        <v>0</v>
      </c>
      <c r="AO27" s="85">
        <f ca="1">IF(Inputs!$IU$18="Quarterly",-SUM(AL24:AN24),0)</f>
        <v>0</v>
      </c>
      <c r="AR27" s="85">
        <f ca="1">IF(Inputs!$IU$18="Quarterly",-SUM(AO24:AQ24),0)</f>
        <v>-14730.942046140028</v>
      </c>
      <c r="AU27" s="85">
        <f ca="1">IF(Inputs!$IU$18="Quarterly",-SUM(AR24:AT24),0)</f>
        <v>-55179.731576707723</v>
      </c>
      <c r="AX27" s="85">
        <f ca="1">IF(Inputs!$IU$18="Quarterly",-SUM(AU24:AW24),0)</f>
        <v>-64039.561572800056</v>
      </c>
      <c r="BA27" s="85">
        <f ca="1">IF(Inputs!$IU$18="Quarterly",-SUM(AX24:AZ24),0)</f>
        <v>-70269.610056498816</v>
      </c>
      <c r="BD27" s="85">
        <f ca="1">IF(Inputs!$IU$18="Quarterly",-SUM(BA24:BC24),0)</f>
        <v>-83468.753329429164</v>
      </c>
      <c r="BG27" s="85">
        <f ca="1">IF(Inputs!$IU$18="Quarterly",-SUM(BD24:BF24),0)</f>
        <v>-72767.859993390346</v>
      </c>
      <c r="BJ27" s="85">
        <f ca="1">IF(Inputs!$IU$18="Quarterly",-SUM(BG24:BI24),0)</f>
        <v>-83402.197266903968</v>
      </c>
      <c r="BM27" s="85">
        <f ca="1">IF(Inputs!$IU$18="Quarterly",-SUM(BJ24:BL24),0)</f>
        <v>-90795.716281472778</v>
      </c>
      <c r="BP27" s="85">
        <f ca="1">IF(Inputs!$IU$18="Quarterly",-SUM(BM24:BO24),0)</f>
        <v>-106677.50353305036</v>
      </c>
      <c r="BS27" s="85">
        <f ca="1">IF(Inputs!$IU$18="Quarterly",-SUM(BP24:BR24),0)</f>
        <v>-87104.677812832262</v>
      </c>
      <c r="BV27" s="85">
        <f ca="1">IF(Inputs!$IU$18="Quarterly",-SUM(BS24:BU24),0)</f>
        <v>-99747.485363820233</v>
      </c>
      <c r="BY27" s="85">
        <f ca="1">IF(Inputs!$IU$18="Quarterly",-SUM(BV24:BX24),0)</f>
        <v>-109213.03283688714</v>
      </c>
      <c r="CB27" s="85">
        <f ca="1">IF(Inputs!$IU$18="Quarterly",-SUM(BY24:CA24),0)</f>
        <v>-124660.78266591762</v>
      </c>
      <c r="CE27" s="85">
        <f ca="1">IF(Inputs!$IU$18="Quarterly",-SUM(CB24:CD24),0)</f>
        <v>-120221.91813129057</v>
      </c>
      <c r="CH27" s="85">
        <f ca="1">IF(Inputs!$IU$18="Quarterly",-SUM(CE24:CG24),0)</f>
        <v>-133526.01549137497</v>
      </c>
      <c r="CK27" s="85">
        <f ca="1">IF(Inputs!$IU$18="Quarterly",-SUM(CH24:CJ24),0)</f>
        <v>-143579.90852613054</v>
      </c>
    </row>
    <row r="28" spans="2:91" s="84" customFormat="1" hidden="1" x14ac:dyDescent="0.2">
      <c r="B28" s="267" t="s">
        <v>430</v>
      </c>
      <c r="C28" s="19" t="str">
        <f>Inputs!$J$16</f>
        <v>EUR</v>
      </c>
      <c r="D28" s="19" t="s">
        <v>19</v>
      </c>
      <c r="E28" s="85"/>
      <c r="F28" s="85"/>
      <c r="G28" s="85"/>
      <c r="H28" s="85"/>
      <c r="I28" s="85"/>
      <c r="J28" s="7"/>
      <c r="K28" s="85"/>
      <c r="L28" s="85"/>
      <c r="M28" s="85"/>
      <c r="N28" s="85"/>
      <c r="O28" s="85"/>
      <c r="P28" s="85"/>
      <c r="Q28" s="85"/>
      <c r="R28" s="85"/>
      <c r="S28" s="85"/>
      <c r="T28" s="85"/>
      <c r="U28" s="85"/>
      <c r="V28" s="85"/>
      <c r="W28" s="85"/>
      <c r="X28" s="85"/>
      <c r="Y28" s="85"/>
      <c r="Z28" s="85"/>
      <c r="AA28" s="85"/>
      <c r="AB28" s="85"/>
      <c r="AC28" s="85"/>
      <c r="AD28" s="85"/>
      <c r="AF28" s="85"/>
      <c r="AR28" s="85">
        <f>IF(Inputs!$IU$18="annually",-SUM(AF24:AQ24),0)</f>
        <v>0</v>
      </c>
      <c r="BD28" s="85">
        <f>IF(Inputs!$IU$18="annually",-SUM(AR24:BC24),0)</f>
        <v>0</v>
      </c>
      <c r="BP28" s="85">
        <f>IF(Inputs!$IU$18="annually",-SUM(BD24:BO24),0)</f>
        <v>0</v>
      </c>
      <c r="CB28" s="85">
        <f>IF(Inputs!$IU$18="annually",-SUM(BP24:CA24),0)</f>
        <v>0</v>
      </c>
      <c r="CM28" s="85">
        <f>IF(Inputs!$IU$18="annually",-SUM(CA24:CL24),0)</f>
        <v>0</v>
      </c>
    </row>
    <row r="29" spans="2:91" s="115" customFormat="1" x14ac:dyDescent="0.2">
      <c r="B29" s="115" t="s">
        <v>329</v>
      </c>
      <c r="C29" s="19" t="str">
        <f>Inputs!$J$16</f>
        <v>EUR</v>
      </c>
      <c r="D29" s="19" t="s">
        <v>19</v>
      </c>
      <c r="E29" s="63">
        <f ca="1">E23+E24+E25</f>
        <v>14730.942046140028</v>
      </c>
      <c r="F29" s="63">
        <f ca="1">F23+F24+F25</f>
        <v>83468.753329429164</v>
      </c>
      <c r="G29" s="63">
        <f ca="1">G23+G24+G25</f>
        <v>106677.50353305036</v>
      </c>
      <c r="H29" s="63">
        <f ca="1">H23+H24+H25</f>
        <v>124660.78266591765</v>
      </c>
      <c r="I29" s="63">
        <f ca="1">I23+I24+I25</f>
        <v>165163.17830564542</v>
      </c>
      <c r="J29" s="7"/>
      <c r="K29" s="63">
        <f t="shared" ref="K29:AD29" ca="1" si="32">K23+K24+K25</f>
        <v>0</v>
      </c>
      <c r="L29" s="63">
        <f t="shared" ca="1" si="32"/>
        <v>0</v>
      </c>
      <c r="M29" s="63">
        <f t="shared" ca="1" si="32"/>
        <v>0</v>
      </c>
      <c r="N29" s="63">
        <f t="shared" ca="1" si="32"/>
        <v>14730.942046140028</v>
      </c>
      <c r="O29" s="63">
        <f t="shared" ca="1" si="32"/>
        <v>55179.731576707723</v>
      </c>
      <c r="P29" s="63">
        <f t="shared" ca="1" si="32"/>
        <v>64039.561572800056</v>
      </c>
      <c r="Q29" s="63">
        <f t="shared" ca="1" si="32"/>
        <v>70269.61005649883</v>
      </c>
      <c r="R29" s="63">
        <f t="shared" ca="1" si="32"/>
        <v>83468.753329429164</v>
      </c>
      <c r="S29" s="63">
        <f t="shared" ca="1" si="32"/>
        <v>72767.859993390361</v>
      </c>
      <c r="T29" s="63">
        <f t="shared" ca="1" si="32"/>
        <v>83402.197266903982</v>
      </c>
      <c r="U29" s="63">
        <f t="shared" ca="1" si="32"/>
        <v>90795.716281472793</v>
      </c>
      <c r="V29" s="63">
        <f t="shared" ca="1" si="32"/>
        <v>106677.50353305037</v>
      </c>
      <c r="W29" s="63">
        <f t="shared" ca="1" si="32"/>
        <v>87104.677812832291</v>
      </c>
      <c r="X29" s="63">
        <f t="shared" ca="1" si="32"/>
        <v>99747.485363820248</v>
      </c>
      <c r="Y29" s="63">
        <f t="shared" ca="1" si="32"/>
        <v>109213.03283688716</v>
      </c>
      <c r="Z29" s="63">
        <f t="shared" ca="1" si="32"/>
        <v>124660.78266591762</v>
      </c>
      <c r="AA29" s="63">
        <f t="shared" ca="1" si="32"/>
        <v>120221.91813129056</v>
      </c>
      <c r="AB29" s="63">
        <f t="shared" ca="1" si="32"/>
        <v>133526.01549137494</v>
      </c>
      <c r="AC29" s="63">
        <f t="shared" ca="1" si="32"/>
        <v>143579.90852613052</v>
      </c>
      <c r="AD29" s="63">
        <f t="shared" ca="1" si="32"/>
        <v>165163.1783056453</v>
      </c>
      <c r="AF29" s="63">
        <f t="shared" ref="AF29:BK29" ca="1" si="33">SUM(AF23:AF25)</f>
        <v>0</v>
      </c>
      <c r="AG29" s="63">
        <f t="shared" ca="1" si="33"/>
        <v>0</v>
      </c>
      <c r="AH29" s="63">
        <f t="shared" ca="1" si="33"/>
        <v>0</v>
      </c>
      <c r="AI29" s="63">
        <f t="shared" ca="1" si="33"/>
        <v>0</v>
      </c>
      <c r="AJ29" s="63">
        <f t="shared" ca="1" si="33"/>
        <v>0</v>
      </c>
      <c r="AK29" s="63">
        <f t="shared" ca="1" si="33"/>
        <v>0</v>
      </c>
      <c r="AL29" s="63">
        <f t="shared" ca="1" si="33"/>
        <v>0</v>
      </c>
      <c r="AM29" s="63">
        <f t="shared" ca="1" si="33"/>
        <v>0</v>
      </c>
      <c r="AN29" s="63">
        <f t="shared" ca="1" si="33"/>
        <v>0</v>
      </c>
      <c r="AO29" s="63">
        <f t="shared" ca="1" si="33"/>
        <v>0</v>
      </c>
      <c r="AP29" s="63">
        <f t="shared" ca="1" si="33"/>
        <v>0</v>
      </c>
      <c r="AQ29" s="63">
        <f t="shared" ca="1" si="33"/>
        <v>14730.942046140028</v>
      </c>
      <c r="AR29" s="63">
        <f t="shared" ca="1" si="33"/>
        <v>23373.063238352661</v>
      </c>
      <c r="AS29" s="63">
        <f t="shared" ca="1" si="33"/>
        <v>33101.771003610324</v>
      </c>
      <c r="AT29" s="63">
        <f t="shared" ca="1" si="33"/>
        <v>55179.731576707723</v>
      </c>
      <c r="AU29" s="63">
        <f t="shared" ca="1" si="33"/>
        <v>20239.497894340879</v>
      </c>
      <c r="AV29" s="63">
        <f t="shared" ca="1" si="33"/>
        <v>41604.184530552171</v>
      </c>
      <c r="AW29" s="63">
        <f t="shared" ca="1" si="33"/>
        <v>64039.561572800056</v>
      </c>
      <c r="AX29" s="63">
        <f t="shared" ca="1" si="33"/>
        <v>21810.467081417315</v>
      </c>
      <c r="AY29" s="63">
        <f t="shared" ca="1" si="33"/>
        <v>49191.575680221882</v>
      </c>
      <c r="AZ29" s="63">
        <f t="shared" ca="1" si="33"/>
        <v>70269.610056498816</v>
      </c>
      <c r="BA29" s="63">
        <f t="shared" ca="1" si="33"/>
        <v>26712.546012725477</v>
      </c>
      <c r="BB29" s="63">
        <f t="shared" ca="1" si="33"/>
        <v>54477.351168807174</v>
      </c>
      <c r="BC29" s="63">
        <f t="shared" ca="1" si="33"/>
        <v>83468.75332942915</v>
      </c>
      <c r="BD29" s="63">
        <f t="shared" ca="1" si="33"/>
        <v>30385.553267046111</v>
      </c>
      <c r="BE29" s="63">
        <f t="shared" ca="1" si="33"/>
        <v>44194.89910345793</v>
      </c>
      <c r="BF29" s="63">
        <f t="shared" ca="1" si="33"/>
        <v>72767.859993390332</v>
      </c>
      <c r="BG29" s="63">
        <f t="shared" ca="1" si="33"/>
        <v>27223.820537648266</v>
      </c>
      <c r="BH29" s="63">
        <f t="shared" ca="1" si="33"/>
        <v>55467.706030734953</v>
      </c>
      <c r="BI29" s="63">
        <f t="shared" ca="1" si="33"/>
        <v>83402.197266903953</v>
      </c>
      <c r="BJ29" s="63">
        <f t="shared" ca="1" si="33"/>
        <v>27916.325464757974</v>
      </c>
      <c r="BK29" s="63">
        <f t="shared" ca="1" si="33"/>
        <v>64496.783558890776</v>
      </c>
      <c r="BL29" s="63">
        <f t="shared" ref="BL29:CM29" ca="1" si="34">SUM(BL23:BL25)</f>
        <v>90795.716281472764</v>
      </c>
      <c r="BM29" s="63">
        <f t="shared" ca="1" si="34"/>
        <v>34444.799793174912</v>
      </c>
      <c r="BN29" s="63">
        <f t="shared" ca="1" si="34"/>
        <v>70560.05860196866</v>
      </c>
      <c r="BO29" s="63">
        <f t="shared" ca="1" si="34"/>
        <v>106677.50353305033</v>
      </c>
      <c r="BP29" s="63">
        <f t="shared" ca="1" si="34"/>
        <v>36622.833630720561</v>
      </c>
      <c r="BQ29" s="63">
        <f t="shared" ca="1" si="34"/>
        <v>54265.07479881851</v>
      </c>
      <c r="BR29" s="63">
        <f t="shared" ca="1" si="34"/>
        <v>87104.677812832233</v>
      </c>
      <c r="BS29" s="63">
        <f t="shared" ca="1" si="34"/>
        <v>32276.592817205528</v>
      </c>
      <c r="BT29" s="63">
        <f t="shared" ca="1" si="34"/>
        <v>67701.232877112576</v>
      </c>
      <c r="BU29" s="63">
        <f t="shared" ca="1" si="34"/>
        <v>99747.485363820204</v>
      </c>
      <c r="BV29" s="63">
        <f t="shared" ca="1" si="34"/>
        <v>33909.611589092689</v>
      </c>
      <c r="BW29" s="63">
        <f t="shared" ca="1" si="34"/>
        <v>76696.377914506535</v>
      </c>
      <c r="BX29" s="63">
        <f t="shared" ca="1" si="34"/>
        <v>109213.0328368871</v>
      </c>
      <c r="BY29" s="63">
        <f t="shared" ca="1" si="34"/>
        <v>41248.531071470963</v>
      </c>
      <c r="BZ29" s="63">
        <f t="shared" ca="1" si="34"/>
        <v>82551.662563339865</v>
      </c>
      <c r="CA29" s="63">
        <f t="shared" ca="1" si="34"/>
        <v>124660.78266591756</v>
      </c>
      <c r="CB29" s="63">
        <f t="shared" ca="1" si="34"/>
        <v>50785.45948968461</v>
      </c>
      <c r="CC29" s="63">
        <f t="shared" ca="1" si="34"/>
        <v>76533.022753224766</v>
      </c>
      <c r="CD29" s="63">
        <f t="shared" ca="1" si="34"/>
        <v>120221.91813129053</v>
      </c>
      <c r="CE29" s="63">
        <f t="shared" ca="1" si="34"/>
        <v>42562.403384916499</v>
      </c>
      <c r="CF29" s="63">
        <f t="shared" ca="1" si="34"/>
        <v>89461.517033863143</v>
      </c>
      <c r="CG29" s="63">
        <f t="shared" ca="1" si="34"/>
        <v>133526.01549137491</v>
      </c>
      <c r="CH29" s="63">
        <f t="shared" ca="1" si="34"/>
        <v>45881.389526620565</v>
      </c>
      <c r="CI29" s="63">
        <f t="shared" ca="1" si="34"/>
        <v>100236.67879728094</v>
      </c>
      <c r="CJ29" s="63">
        <f t="shared" ca="1" si="34"/>
        <v>143579.90852613049</v>
      </c>
      <c r="CK29" s="63">
        <f t="shared" ca="1" si="34"/>
        <v>56586.471879376972</v>
      </c>
      <c r="CL29" s="63">
        <f t="shared" ca="1" si="34"/>
        <v>109100.27219857677</v>
      </c>
      <c r="CM29" s="63">
        <f t="shared" ca="1" si="34"/>
        <v>165163.17830564533</v>
      </c>
    </row>
    <row r="31" spans="2:91" s="84" customFormat="1" hidden="1" x14ac:dyDescent="0.2">
      <c r="B31" s="84" t="s">
        <v>429</v>
      </c>
      <c r="E31" s="272">
        <v>0</v>
      </c>
      <c r="F31" s="272">
        <f ca="1">E34</f>
        <v>0</v>
      </c>
      <c r="G31" s="272">
        <f ca="1">F34</f>
        <v>0</v>
      </c>
      <c r="H31" s="272">
        <f ca="1">G34</f>
        <v>0</v>
      </c>
      <c r="I31" s="272">
        <f ca="1">H34</f>
        <v>0</v>
      </c>
      <c r="J31" s="7"/>
      <c r="K31" s="63">
        <v>0</v>
      </c>
      <c r="L31" s="63">
        <f t="shared" ref="L31:AD31" ca="1" si="35">K34</f>
        <v>-115</v>
      </c>
      <c r="M31" s="63">
        <f t="shared" ca="1" si="35"/>
        <v>-4253.8888888888887</v>
      </c>
      <c r="N31" s="63">
        <f t="shared" ca="1" si="35"/>
        <v>-112377.15098728283</v>
      </c>
      <c r="O31" s="63">
        <f t="shared" ca="1" si="35"/>
        <v>0</v>
      </c>
      <c r="P31" s="63">
        <f t="shared" ca="1" si="35"/>
        <v>0</v>
      </c>
      <c r="Q31" s="63">
        <f t="shared" ca="1" si="35"/>
        <v>0</v>
      </c>
      <c r="R31" s="63">
        <f t="shared" ca="1" si="35"/>
        <v>0</v>
      </c>
      <c r="S31" s="63">
        <f t="shared" ca="1" si="35"/>
        <v>0</v>
      </c>
      <c r="T31" s="63">
        <f t="shared" ca="1" si="35"/>
        <v>0</v>
      </c>
      <c r="U31" s="63">
        <f t="shared" ca="1" si="35"/>
        <v>0</v>
      </c>
      <c r="V31" s="63">
        <f t="shared" ca="1" si="35"/>
        <v>0</v>
      </c>
      <c r="W31" s="63">
        <f t="shared" ca="1" si="35"/>
        <v>0</v>
      </c>
      <c r="X31" s="63">
        <f t="shared" ca="1" si="35"/>
        <v>0</v>
      </c>
      <c r="Y31" s="63">
        <f t="shared" ca="1" si="35"/>
        <v>0</v>
      </c>
      <c r="Z31" s="63">
        <f t="shared" ca="1" si="35"/>
        <v>0</v>
      </c>
      <c r="AA31" s="63">
        <f t="shared" ca="1" si="35"/>
        <v>0</v>
      </c>
      <c r="AB31" s="63">
        <f t="shared" ca="1" si="35"/>
        <v>0</v>
      </c>
      <c r="AC31" s="63">
        <f t="shared" ca="1" si="35"/>
        <v>0</v>
      </c>
      <c r="AD31" s="63">
        <f t="shared" ca="1" si="35"/>
        <v>0</v>
      </c>
      <c r="AF31" s="271">
        <v>0</v>
      </c>
      <c r="AG31" s="271">
        <f t="shared" ref="AG31:BL31" ca="1" si="36">AF34</f>
        <v>0</v>
      </c>
      <c r="AH31" s="271">
        <f t="shared" ca="1" si="36"/>
        <v>0</v>
      </c>
      <c r="AI31" s="271">
        <f t="shared" ca="1" si="36"/>
        <v>-115</v>
      </c>
      <c r="AJ31" s="271">
        <f t="shared" ca="1" si="36"/>
        <v>-115</v>
      </c>
      <c r="AK31" s="271">
        <f t="shared" ca="1" si="36"/>
        <v>-2184.4444444444443</v>
      </c>
      <c r="AL31" s="271">
        <f t="shared" ca="1" si="36"/>
        <v>-4253.8888888888887</v>
      </c>
      <c r="AM31" s="271">
        <f t="shared" ca="1" si="36"/>
        <v>-6323.333333333333</v>
      </c>
      <c r="AN31" s="271">
        <f t="shared" ca="1" si="36"/>
        <v>-9392.7777777777774</v>
      </c>
      <c r="AO31" s="271">
        <f t="shared" ca="1" si="36"/>
        <v>-112377.15098728283</v>
      </c>
      <c r="AP31" s="271">
        <f t="shared" ca="1" si="36"/>
        <v>-113458.93858568433</v>
      </c>
      <c r="AQ31" s="271">
        <f t="shared" ca="1" si="36"/>
        <v>-27335.939294262193</v>
      </c>
      <c r="AR31" s="271">
        <f t="shared" ca="1" si="36"/>
        <v>0</v>
      </c>
      <c r="AS31" s="271">
        <f t="shared" ca="1" si="36"/>
        <v>0</v>
      </c>
      <c r="AT31" s="271">
        <f t="shared" ca="1" si="36"/>
        <v>0</v>
      </c>
      <c r="AU31" s="271">
        <f t="shared" ca="1" si="36"/>
        <v>0</v>
      </c>
      <c r="AV31" s="271">
        <f t="shared" ca="1" si="36"/>
        <v>0</v>
      </c>
      <c r="AW31" s="271">
        <f t="shared" ca="1" si="36"/>
        <v>0</v>
      </c>
      <c r="AX31" s="271">
        <f t="shared" ca="1" si="36"/>
        <v>0</v>
      </c>
      <c r="AY31" s="271">
        <f t="shared" ca="1" si="36"/>
        <v>0</v>
      </c>
      <c r="AZ31" s="271">
        <f t="shared" ca="1" si="36"/>
        <v>0</v>
      </c>
      <c r="BA31" s="271">
        <f t="shared" ca="1" si="36"/>
        <v>0</v>
      </c>
      <c r="BB31" s="271">
        <f t="shared" ca="1" si="36"/>
        <v>0</v>
      </c>
      <c r="BC31" s="271">
        <f t="shared" ca="1" si="36"/>
        <v>0</v>
      </c>
      <c r="BD31" s="271">
        <f t="shared" ca="1" si="36"/>
        <v>0</v>
      </c>
      <c r="BE31" s="271">
        <f t="shared" ca="1" si="36"/>
        <v>0</v>
      </c>
      <c r="BF31" s="271">
        <f t="shared" ca="1" si="36"/>
        <v>0</v>
      </c>
      <c r="BG31" s="271">
        <f t="shared" ca="1" si="36"/>
        <v>0</v>
      </c>
      <c r="BH31" s="271">
        <f t="shared" ca="1" si="36"/>
        <v>0</v>
      </c>
      <c r="BI31" s="271">
        <f t="shared" ca="1" si="36"/>
        <v>0</v>
      </c>
      <c r="BJ31" s="271">
        <f t="shared" ca="1" si="36"/>
        <v>0</v>
      </c>
      <c r="BK31" s="271">
        <f t="shared" ca="1" si="36"/>
        <v>0</v>
      </c>
      <c r="BL31" s="271">
        <f t="shared" ca="1" si="36"/>
        <v>0</v>
      </c>
      <c r="BM31" s="271">
        <f t="shared" ref="BM31:CM31" ca="1" si="37">BL34</f>
        <v>0</v>
      </c>
      <c r="BN31" s="271">
        <f t="shared" ca="1" si="37"/>
        <v>0</v>
      </c>
      <c r="BO31" s="271">
        <f t="shared" ca="1" si="37"/>
        <v>0</v>
      </c>
      <c r="BP31" s="271">
        <f t="shared" ca="1" si="37"/>
        <v>0</v>
      </c>
      <c r="BQ31" s="271">
        <f t="shared" ca="1" si="37"/>
        <v>0</v>
      </c>
      <c r="BR31" s="271">
        <f t="shared" ca="1" si="37"/>
        <v>0</v>
      </c>
      <c r="BS31" s="271">
        <f t="shared" ca="1" si="37"/>
        <v>0</v>
      </c>
      <c r="BT31" s="271">
        <f t="shared" ca="1" si="37"/>
        <v>0</v>
      </c>
      <c r="BU31" s="271">
        <f t="shared" ca="1" si="37"/>
        <v>0</v>
      </c>
      <c r="BV31" s="271">
        <f t="shared" ca="1" si="37"/>
        <v>0</v>
      </c>
      <c r="BW31" s="271">
        <f t="shared" ca="1" si="37"/>
        <v>0</v>
      </c>
      <c r="BX31" s="271">
        <f t="shared" ca="1" si="37"/>
        <v>0</v>
      </c>
      <c r="BY31" s="271">
        <f t="shared" ca="1" si="37"/>
        <v>0</v>
      </c>
      <c r="BZ31" s="271">
        <f t="shared" ca="1" si="37"/>
        <v>0</v>
      </c>
      <c r="CA31" s="271">
        <f t="shared" ca="1" si="37"/>
        <v>0</v>
      </c>
      <c r="CB31" s="271">
        <f t="shared" ca="1" si="37"/>
        <v>0</v>
      </c>
      <c r="CC31" s="271">
        <f t="shared" ca="1" si="37"/>
        <v>0</v>
      </c>
      <c r="CD31" s="271">
        <f t="shared" ca="1" si="37"/>
        <v>0</v>
      </c>
      <c r="CE31" s="271">
        <f t="shared" ca="1" si="37"/>
        <v>0</v>
      </c>
      <c r="CF31" s="271">
        <f t="shared" ca="1" si="37"/>
        <v>0</v>
      </c>
      <c r="CG31" s="271">
        <f t="shared" ca="1" si="37"/>
        <v>0</v>
      </c>
      <c r="CH31" s="271">
        <f t="shared" ca="1" si="37"/>
        <v>0</v>
      </c>
      <c r="CI31" s="271">
        <f t="shared" ca="1" si="37"/>
        <v>0</v>
      </c>
      <c r="CJ31" s="271">
        <f t="shared" ca="1" si="37"/>
        <v>0</v>
      </c>
      <c r="CK31" s="271">
        <f t="shared" ca="1" si="37"/>
        <v>0</v>
      </c>
      <c r="CL31" s="271">
        <f t="shared" ca="1" si="37"/>
        <v>0</v>
      </c>
      <c r="CM31" s="271">
        <f t="shared" ca="1" si="37"/>
        <v>0</v>
      </c>
    </row>
    <row r="32" spans="2:91" s="84" customFormat="1" hidden="1" x14ac:dyDescent="0.2">
      <c r="B32" s="273" t="s">
        <v>428</v>
      </c>
      <c r="E32" s="85">
        <f t="shared" ref="E32:I33" ca="1" si="38">SUMIF($K$4:$AD$4,E$4,$K32:$AD32)</f>
        <v>-113458.93858568433</v>
      </c>
      <c r="F32" s="85">
        <f t="shared" ca="1" si="38"/>
        <v>0</v>
      </c>
      <c r="G32" s="85">
        <f t="shared" ca="1" si="38"/>
        <v>0</v>
      </c>
      <c r="H32" s="85">
        <f t="shared" ca="1" si="38"/>
        <v>0</v>
      </c>
      <c r="I32" s="85">
        <f t="shared" ca="1" si="38"/>
        <v>0</v>
      </c>
      <c r="J32" s="7"/>
      <c r="K32" s="27">
        <f t="shared" ref="K32:T33" ca="1" si="39">SUMIFS($AF32:$CM32,$AF$4:$CM$4,K$4,$AF$8:$CM$8,K$8)</f>
        <v>-115</v>
      </c>
      <c r="L32" s="27">
        <f t="shared" ca="1" si="39"/>
        <v>-4138.8888888888887</v>
      </c>
      <c r="M32" s="27">
        <f t="shared" ca="1" si="39"/>
        <v>-108123.26209839394</v>
      </c>
      <c r="N32" s="27">
        <f t="shared" ca="1" si="39"/>
        <v>-1081.7875984014997</v>
      </c>
      <c r="O32" s="27">
        <f t="shared" ca="1" si="39"/>
        <v>0</v>
      </c>
      <c r="P32" s="27">
        <f t="shared" ca="1" si="39"/>
        <v>0</v>
      </c>
      <c r="Q32" s="27">
        <f t="shared" ca="1" si="39"/>
        <v>0</v>
      </c>
      <c r="R32" s="27">
        <f t="shared" ca="1" si="39"/>
        <v>0</v>
      </c>
      <c r="S32" s="27">
        <f t="shared" ca="1" si="39"/>
        <v>0</v>
      </c>
      <c r="T32" s="27">
        <f t="shared" ca="1" si="39"/>
        <v>0</v>
      </c>
      <c r="U32" s="27">
        <f t="shared" ref="U32:AD33" ca="1" si="40">SUMIFS($AF32:$CM32,$AF$4:$CM$4,U$4,$AF$8:$CM$8,U$8)</f>
        <v>0</v>
      </c>
      <c r="V32" s="27">
        <f t="shared" ca="1" si="40"/>
        <v>0</v>
      </c>
      <c r="W32" s="27">
        <f t="shared" ca="1" si="40"/>
        <v>0</v>
      </c>
      <c r="X32" s="27">
        <f t="shared" ca="1" si="40"/>
        <v>0</v>
      </c>
      <c r="Y32" s="27">
        <f t="shared" ca="1" si="40"/>
        <v>0</v>
      </c>
      <c r="Z32" s="27">
        <f t="shared" ca="1" si="40"/>
        <v>0</v>
      </c>
      <c r="AA32" s="27">
        <f t="shared" ca="1" si="40"/>
        <v>0</v>
      </c>
      <c r="AB32" s="27">
        <f t="shared" ca="1" si="40"/>
        <v>0</v>
      </c>
      <c r="AC32" s="27">
        <f t="shared" ca="1" si="40"/>
        <v>0</v>
      </c>
      <c r="AD32" s="27">
        <f t="shared" ca="1" si="40"/>
        <v>0</v>
      </c>
      <c r="AF32" s="85">
        <f ca="1">IF('Profit &amp; Loss'!AF50&lt;0,'Profit &amp; Loss'!AF50,0)</f>
        <v>0</v>
      </c>
      <c r="AG32" s="85">
        <f ca="1">IF('Profit &amp; Loss'!AG50&lt;0,'Profit &amp; Loss'!AG50,0)</f>
        <v>0</v>
      </c>
      <c r="AH32" s="85">
        <f ca="1">IF('Profit &amp; Loss'!AH50&lt;0,'Profit &amp; Loss'!AH50,0)</f>
        <v>-115</v>
      </c>
      <c r="AI32" s="85">
        <f ca="1">IF('Profit &amp; Loss'!AI50&lt;0,'Profit &amp; Loss'!AI50,0)</f>
        <v>0</v>
      </c>
      <c r="AJ32" s="85">
        <f ca="1">IF('Profit &amp; Loss'!AJ50&lt;0,'Profit &amp; Loss'!AJ50,0)</f>
        <v>-2069.4444444444443</v>
      </c>
      <c r="AK32" s="85">
        <f ca="1">IF('Profit &amp; Loss'!AK50&lt;0,'Profit &amp; Loss'!AK50,0)</f>
        <v>-2069.4444444444443</v>
      </c>
      <c r="AL32" s="85">
        <f ca="1">IF('Profit &amp; Loss'!AL50&lt;0,'Profit &amp; Loss'!AL50,0)</f>
        <v>-2069.4444444444443</v>
      </c>
      <c r="AM32" s="85">
        <f ca="1">IF('Profit &amp; Loss'!AM50&lt;0,'Profit &amp; Loss'!AM50,0)</f>
        <v>-3069.4444444444443</v>
      </c>
      <c r="AN32" s="85">
        <f ca="1">IF('Profit &amp; Loss'!AN50&lt;0,'Profit &amp; Loss'!AN50,0)</f>
        <v>-102984.37320950505</v>
      </c>
      <c r="AO32" s="85">
        <f ca="1">IF('Profit &amp; Loss'!AO50&lt;0,'Profit &amp; Loss'!AO50,0)</f>
        <v>-1081.7875984014997</v>
      </c>
      <c r="AP32" s="85">
        <f ca="1">IF('Profit &amp; Loss'!AP50&lt;0,'Profit &amp; Loss'!AP50,0)</f>
        <v>0</v>
      </c>
      <c r="AQ32" s="85">
        <f ca="1">IF('Profit &amp; Loss'!AQ50&lt;0,'Profit &amp; Loss'!AQ50,0)</f>
        <v>0</v>
      </c>
      <c r="AR32" s="85">
        <f ca="1">IF('Profit &amp; Loss'!AR50&lt;0,'Profit &amp; Loss'!AR50,0)</f>
        <v>0</v>
      </c>
      <c r="AS32" s="85">
        <f ca="1">IF('Profit &amp; Loss'!AS50&lt;0,'Profit &amp; Loss'!AS50,0)</f>
        <v>0</v>
      </c>
      <c r="AT32" s="85">
        <f ca="1">IF('Profit &amp; Loss'!AT50&lt;0,'Profit &amp; Loss'!AT50,0)</f>
        <v>0</v>
      </c>
      <c r="AU32" s="85">
        <f ca="1">IF('Profit &amp; Loss'!AU50&lt;0,'Profit &amp; Loss'!AU50,0)</f>
        <v>0</v>
      </c>
      <c r="AV32" s="85">
        <f ca="1">IF('Profit &amp; Loss'!AV50&lt;0,'Profit &amp; Loss'!AV50,0)</f>
        <v>0</v>
      </c>
      <c r="AW32" s="85">
        <f ca="1">IF('Profit &amp; Loss'!AW50&lt;0,'Profit &amp; Loss'!AW50,0)</f>
        <v>0</v>
      </c>
      <c r="AX32" s="85">
        <f ca="1">IF('Profit &amp; Loss'!AX50&lt;0,'Profit &amp; Loss'!AX50,0)</f>
        <v>0</v>
      </c>
      <c r="AY32" s="85">
        <f ca="1">IF('Profit &amp; Loss'!AY50&lt;0,'Profit &amp; Loss'!AY50,0)</f>
        <v>0</v>
      </c>
      <c r="AZ32" s="85">
        <f ca="1">IF('Profit &amp; Loss'!AZ50&lt;0,'Profit &amp; Loss'!AZ50,0)</f>
        <v>0</v>
      </c>
      <c r="BA32" s="85">
        <f ca="1">IF('Profit &amp; Loss'!BA50&lt;0,'Profit &amp; Loss'!BA50,0)</f>
        <v>0</v>
      </c>
      <c r="BB32" s="85">
        <f ca="1">IF('Profit &amp; Loss'!BB50&lt;0,'Profit &amp; Loss'!BB50,0)</f>
        <v>0</v>
      </c>
      <c r="BC32" s="85">
        <f ca="1">IF('Profit &amp; Loss'!BC50&lt;0,'Profit &amp; Loss'!BC50,0)</f>
        <v>0</v>
      </c>
      <c r="BD32" s="85">
        <f ca="1">IF('Profit &amp; Loss'!BD50&lt;0,'Profit &amp; Loss'!BD50,0)</f>
        <v>0</v>
      </c>
      <c r="BE32" s="85">
        <f ca="1">IF('Profit &amp; Loss'!BE50&lt;0,'Profit &amp; Loss'!BE50,0)</f>
        <v>0</v>
      </c>
      <c r="BF32" s="85">
        <f ca="1">IF('Profit &amp; Loss'!BF50&lt;0,'Profit &amp; Loss'!BF50,0)</f>
        <v>0</v>
      </c>
      <c r="BG32" s="85">
        <f ca="1">IF('Profit &amp; Loss'!BG50&lt;0,'Profit &amp; Loss'!BG50,0)</f>
        <v>0</v>
      </c>
      <c r="BH32" s="85">
        <f ca="1">IF('Profit &amp; Loss'!BH50&lt;0,'Profit &amp; Loss'!BH50,0)</f>
        <v>0</v>
      </c>
      <c r="BI32" s="85">
        <f ca="1">IF('Profit &amp; Loss'!BI50&lt;0,'Profit &amp; Loss'!BI50,0)</f>
        <v>0</v>
      </c>
      <c r="BJ32" s="85">
        <f ca="1">IF('Profit &amp; Loss'!BJ50&lt;0,'Profit &amp; Loss'!BJ50,0)</f>
        <v>0</v>
      </c>
      <c r="BK32" s="85">
        <f ca="1">IF('Profit &amp; Loss'!BK50&lt;0,'Profit &amp; Loss'!BK50,0)</f>
        <v>0</v>
      </c>
      <c r="BL32" s="85">
        <f ca="1">IF('Profit &amp; Loss'!BL50&lt;0,'Profit &amp; Loss'!BL50,0)</f>
        <v>0</v>
      </c>
      <c r="BM32" s="85">
        <f ca="1">IF('Profit &amp; Loss'!BM50&lt;0,'Profit &amp; Loss'!BM50,0)</f>
        <v>0</v>
      </c>
      <c r="BN32" s="85">
        <f ca="1">IF('Profit &amp; Loss'!BN50&lt;0,'Profit &amp; Loss'!BN50,0)</f>
        <v>0</v>
      </c>
      <c r="BO32" s="85">
        <f ca="1">IF('Profit &amp; Loss'!BO50&lt;0,'Profit &amp; Loss'!BO50,0)</f>
        <v>0</v>
      </c>
      <c r="BP32" s="85">
        <f ca="1">IF('Profit &amp; Loss'!BP50&lt;0,'Profit &amp; Loss'!BP50,0)</f>
        <v>0</v>
      </c>
      <c r="BQ32" s="85">
        <f ca="1">IF('Profit &amp; Loss'!BQ50&lt;0,'Profit &amp; Loss'!BQ50,0)</f>
        <v>0</v>
      </c>
      <c r="BR32" s="85">
        <f ca="1">IF('Profit &amp; Loss'!BR50&lt;0,'Profit &amp; Loss'!BR50,0)</f>
        <v>0</v>
      </c>
      <c r="BS32" s="85">
        <f ca="1">IF('Profit &amp; Loss'!BS50&lt;0,'Profit &amp; Loss'!BS50,0)</f>
        <v>0</v>
      </c>
      <c r="BT32" s="85">
        <f ca="1">IF('Profit &amp; Loss'!BT50&lt;0,'Profit &amp; Loss'!BT50,0)</f>
        <v>0</v>
      </c>
      <c r="BU32" s="85">
        <f ca="1">IF('Profit &amp; Loss'!BU50&lt;0,'Profit &amp; Loss'!BU50,0)</f>
        <v>0</v>
      </c>
      <c r="BV32" s="85">
        <f ca="1">IF('Profit &amp; Loss'!BV50&lt;0,'Profit &amp; Loss'!BV50,0)</f>
        <v>0</v>
      </c>
      <c r="BW32" s="85">
        <f ca="1">IF('Profit &amp; Loss'!BW50&lt;0,'Profit &amp; Loss'!BW50,0)</f>
        <v>0</v>
      </c>
      <c r="BX32" s="85">
        <f ca="1">IF('Profit &amp; Loss'!BX50&lt;0,'Profit &amp; Loss'!BX50,0)</f>
        <v>0</v>
      </c>
      <c r="BY32" s="85">
        <f ca="1">IF('Profit &amp; Loss'!BY50&lt;0,'Profit &amp; Loss'!BY50,0)</f>
        <v>0</v>
      </c>
      <c r="BZ32" s="85">
        <f ca="1">IF('Profit &amp; Loss'!BZ50&lt;0,'Profit &amp; Loss'!BZ50,0)</f>
        <v>0</v>
      </c>
      <c r="CA32" s="85">
        <f ca="1">IF('Profit &amp; Loss'!CA50&lt;0,'Profit &amp; Loss'!CA50,0)</f>
        <v>0</v>
      </c>
      <c r="CB32" s="85">
        <f ca="1">IF('Profit &amp; Loss'!CB50&lt;0,'Profit &amp; Loss'!CB50,0)</f>
        <v>0</v>
      </c>
      <c r="CC32" s="85">
        <f ca="1">IF('Profit &amp; Loss'!CC50&lt;0,'Profit &amp; Loss'!CC50,0)</f>
        <v>0</v>
      </c>
      <c r="CD32" s="85">
        <f ca="1">IF('Profit &amp; Loss'!CD50&lt;0,'Profit &amp; Loss'!CD50,0)</f>
        <v>0</v>
      </c>
      <c r="CE32" s="85">
        <f ca="1">IF('Profit &amp; Loss'!CE50&lt;0,'Profit &amp; Loss'!CE50,0)</f>
        <v>0</v>
      </c>
      <c r="CF32" s="85">
        <f ca="1">IF('Profit &amp; Loss'!CF50&lt;0,'Profit &amp; Loss'!CF50,0)</f>
        <v>0</v>
      </c>
      <c r="CG32" s="85">
        <f ca="1">IF('Profit &amp; Loss'!CG50&lt;0,'Profit &amp; Loss'!CG50,0)</f>
        <v>0</v>
      </c>
      <c r="CH32" s="85">
        <f ca="1">IF('Profit &amp; Loss'!CH50&lt;0,'Profit &amp; Loss'!CH50,0)</f>
        <v>0</v>
      </c>
      <c r="CI32" s="85">
        <f ca="1">IF('Profit &amp; Loss'!CI50&lt;0,'Profit &amp; Loss'!CI50,0)</f>
        <v>0</v>
      </c>
      <c r="CJ32" s="85">
        <f ca="1">IF('Profit &amp; Loss'!CJ50&lt;0,'Profit &amp; Loss'!CJ50,0)</f>
        <v>0</v>
      </c>
      <c r="CK32" s="85">
        <f ca="1">IF('Profit &amp; Loss'!CK50&lt;0,'Profit &amp; Loss'!CK50,0)</f>
        <v>0</v>
      </c>
      <c r="CL32" s="85">
        <f ca="1">IF('Profit &amp; Loss'!CL50&lt;0,'Profit &amp; Loss'!CL50,0)</f>
        <v>0</v>
      </c>
      <c r="CM32" s="85">
        <f ca="1">IF('Profit &amp; Loss'!CM50&lt;0,'Profit &amp; Loss'!CM50,0)</f>
        <v>0</v>
      </c>
    </row>
    <row r="33" spans="2:91" s="84" customFormat="1" hidden="1" x14ac:dyDescent="0.2">
      <c r="B33" s="273" t="s">
        <v>427</v>
      </c>
      <c r="E33" s="85">
        <f t="shared" ca="1" si="38"/>
        <v>113458.93858568433</v>
      </c>
      <c r="F33" s="85">
        <f t="shared" ca="1" si="38"/>
        <v>0</v>
      </c>
      <c r="G33" s="85">
        <f t="shared" ca="1" si="38"/>
        <v>0</v>
      </c>
      <c r="H33" s="85">
        <f t="shared" ca="1" si="38"/>
        <v>0</v>
      </c>
      <c r="I33" s="85">
        <f t="shared" ca="1" si="38"/>
        <v>0</v>
      </c>
      <c r="J33" s="7"/>
      <c r="K33" s="27">
        <f t="shared" ca="1" si="39"/>
        <v>0</v>
      </c>
      <c r="L33" s="27">
        <f t="shared" ca="1" si="39"/>
        <v>0</v>
      </c>
      <c r="M33" s="27">
        <f t="shared" ca="1" si="39"/>
        <v>0</v>
      </c>
      <c r="N33" s="27">
        <f t="shared" ca="1" si="39"/>
        <v>113458.93858568433</v>
      </c>
      <c r="O33" s="27">
        <f t="shared" ca="1" si="39"/>
        <v>0</v>
      </c>
      <c r="P33" s="27">
        <f t="shared" ca="1" si="39"/>
        <v>0</v>
      </c>
      <c r="Q33" s="27">
        <f t="shared" ca="1" si="39"/>
        <v>0</v>
      </c>
      <c r="R33" s="27">
        <f t="shared" ca="1" si="39"/>
        <v>0</v>
      </c>
      <c r="S33" s="27">
        <f t="shared" ca="1" si="39"/>
        <v>0</v>
      </c>
      <c r="T33" s="27">
        <f t="shared" ca="1" si="39"/>
        <v>0</v>
      </c>
      <c r="U33" s="27">
        <f t="shared" ca="1" si="40"/>
        <v>0</v>
      </c>
      <c r="V33" s="27">
        <f t="shared" ca="1" si="40"/>
        <v>0</v>
      </c>
      <c r="W33" s="27">
        <f t="shared" ca="1" si="40"/>
        <v>0</v>
      </c>
      <c r="X33" s="27">
        <f t="shared" ca="1" si="40"/>
        <v>0</v>
      </c>
      <c r="Y33" s="27">
        <f t="shared" ca="1" si="40"/>
        <v>0</v>
      </c>
      <c r="Z33" s="27">
        <f t="shared" ca="1" si="40"/>
        <v>0</v>
      </c>
      <c r="AA33" s="27">
        <f t="shared" ca="1" si="40"/>
        <v>0</v>
      </c>
      <c r="AB33" s="27">
        <f t="shared" ca="1" si="40"/>
        <v>0</v>
      </c>
      <c r="AC33" s="27">
        <f t="shared" ca="1" si="40"/>
        <v>0</v>
      </c>
      <c r="AD33" s="27">
        <f t="shared" ca="1" si="40"/>
        <v>0</v>
      </c>
      <c r="AF33" s="85">
        <f t="shared" ref="AF33:BK33" ca="1" si="41">-AF38</f>
        <v>0</v>
      </c>
      <c r="AG33" s="85">
        <f t="shared" ca="1" si="41"/>
        <v>0</v>
      </c>
      <c r="AH33" s="85">
        <f t="shared" ca="1" si="41"/>
        <v>0</v>
      </c>
      <c r="AI33" s="85">
        <f t="shared" ca="1" si="41"/>
        <v>0</v>
      </c>
      <c r="AJ33" s="85">
        <f t="shared" ca="1" si="41"/>
        <v>0</v>
      </c>
      <c r="AK33" s="85">
        <f t="shared" ca="1" si="41"/>
        <v>0</v>
      </c>
      <c r="AL33" s="85">
        <f t="shared" ca="1" si="41"/>
        <v>0</v>
      </c>
      <c r="AM33" s="85">
        <f t="shared" ca="1" si="41"/>
        <v>0</v>
      </c>
      <c r="AN33" s="85">
        <f t="shared" ca="1" si="41"/>
        <v>0</v>
      </c>
      <c r="AO33" s="85">
        <f t="shared" ca="1" si="41"/>
        <v>0</v>
      </c>
      <c r="AP33" s="85">
        <f t="shared" ca="1" si="41"/>
        <v>86122.999291422137</v>
      </c>
      <c r="AQ33" s="85">
        <f t="shared" ca="1" si="41"/>
        <v>27335.939294262193</v>
      </c>
      <c r="AR33" s="85">
        <f t="shared" ca="1" si="41"/>
        <v>0</v>
      </c>
      <c r="AS33" s="85">
        <f t="shared" ca="1" si="41"/>
        <v>0</v>
      </c>
      <c r="AT33" s="85">
        <f t="shared" ca="1" si="41"/>
        <v>0</v>
      </c>
      <c r="AU33" s="85">
        <f t="shared" ca="1" si="41"/>
        <v>0</v>
      </c>
      <c r="AV33" s="85">
        <f t="shared" ca="1" si="41"/>
        <v>0</v>
      </c>
      <c r="AW33" s="85">
        <f t="shared" ca="1" si="41"/>
        <v>0</v>
      </c>
      <c r="AX33" s="85">
        <f t="shared" ca="1" si="41"/>
        <v>0</v>
      </c>
      <c r="AY33" s="85">
        <f t="shared" ca="1" si="41"/>
        <v>0</v>
      </c>
      <c r="AZ33" s="85">
        <f t="shared" ca="1" si="41"/>
        <v>0</v>
      </c>
      <c r="BA33" s="85">
        <f t="shared" ca="1" si="41"/>
        <v>0</v>
      </c>
      <c r="BB33" s="85">
        <f t="shared" ca="1" si="41"/>
        <v>0</v>
      </c>
      <c r="BC33" s="85">
        <f t="shared" ca="1" si="41"/>
        <v>0</v>
      </c>
      <c r="BD33" s="85">
        <f t="shared" ca="1" si="41"/>
        <v>0</v>
      </c>
      <c r="BE33" s="85">
        <f t="shared" ca="1" si="41"/>
        <v>0</v>
      </c>
      <c r="BF33" s="85">
        <f t="shared" ca="1" si="41"/>
        <v>0</v>
      </c>
      <c r="BG33" s="85">
        <f t="shared" ca="1" si="41"/>
        <v>0</v>
      </c>
      <c r="BH33" s="85">
        <f t="shared" ca="1" si="41"/>
        <v>0</v>
      </c>
      <c r="BI33" s="85">
        <f t="shared" ca="1" si="41"/>
        <v>0</v>
      </c>
      <c r="BJ33" s="85">
        <f t="shared" ca="1" si="41"/>
        <v>0</v>
      </c>
      <c r="BK33" s="85">
        <f t="shared" ca="1" si="41"/>
        <v>0</v>
      </c>
      <c r="BL33" s="85">
        <f t="shared" ref="BL33:CM33" ca="1" si="42">-BL38</f>
        <v>0</v>
      </c>
      <c r="BM33" s="85">
        <f t="shared" ca="1" si="42"/>
        <v>0</v>
      </c>
      <c r="BN33" s="85">
        <f t="shared" ca="1" si="42"/>
        <v>0</v>
      </c>
      <c r="BO33" s="85">
        <f t="shared" ca="1" si="42"/>
        <v>0</v>
      </c>
      <c r="BP33" s="85">
        <f t="shared" ca="1" si="42"/>
        <v>0</v>
      </c>
      <c r="BQ33" s="85">
        <f t="shared" ca="1" si="42"/>
        <v>0</v>
      </c>
      <c r="BR33" s="85">
        <f t="shared" ca="1" si="42"/>
        <v>0</v>
      </c>
      <c r="BS33" s="85">
        <f t="shared" ca="1" si="42"/>
        <v>0</v>
      </c>
      <c r="BT33" s="85">
        <f t="shared" ca="1" si="42"/>
        <v>0</v>
      </c>
      <c r="BU33" s="85">
        <f t="shared" ca="1" si="42"/>
        <v>0</v>
      </c>
      <c r="BV33" s="85">
        <f t="shared" ca="1" si="42"/>
        <v>0</v>
      </c>
      <c r="BW33" s="85">
        <f t="shared" ca="1" si="42"/>
        <v>0</v>
      </c>
      <c r="BX33" s="85">
        <f t="shared" ca="1" si="42"/>
        <v>0</v>
      </c>
      <c r="BY33" s="85">
        <f t="shared" ca="1" si="42"/>
        <v>0</v>
      </c>
      <c r="BZ33" s="85">
        <f t="shared" ca="1" si="42"/>
        <v>0</v>
      </c>
      <c r="CA33" s="85">
        <f t="shared" ca="1" si="42"/>
        <v>0</v>
      </c>
      <c r="CB33" s="85">
        <f t="shared" ca="1" si="42"/>
        <v>0</v>
      </c>
      <c r="CC33" s="85">
        <f t="shared" ca="1" si="42"/>
        <v>0</v>
      </c>
      <c r="CD33" s="85">
        <f t="shared" ca="1" si="42"/>
        <v>0</v>
      </c>
      <c r="CE33" s="85">
        <f t="shared" ca="1" si="42"/>
        <v>0</v>
      </c>
      <c r="CF33" s="85">
        <f t="shared" ca="1" si="42"/>
        <v>0</v>
      </c>
      <c r="CG33" s="85">
        <f t="shared" ca="1" si="42"/>
        <v>0</v>
      </c>
      <c r="CH33" s="85">
        <f t="shared" ca="1" si="42"/>
        <v>0</v>
      </c>
      <c r="CI33" s="85">
        <f t="shared" ca="1" si="42"/>
        <v>0</v>
      </c>
      <c r="CJ33" s="85">
        <f t="shared" ca="1" si="42"/>
        <v>0</v>
      </c>
      <c r="CK33" s="85">
        <f t="shared" ca="1" si="42"/>
        <v>0</v>
      </c>
      <c r="CL33" s="85">
        <f t="shared" ca="1" si="42"/>
        <v>0</v>
      </c>
      <c r="CM33" s="85">
        <f t="shared" ca="1" si="42"/>
        <v>0</v>
      </c>
    </row>
    <row r="34" spans="2:91" s="84" customFormat="1" hidden="1" x14ac:dyDescent="0.2">
      <c r="B34" s="84" t="s">
        <v>426</v>
      </c>
      <c r="E34" s="272">
        <f ca="1">SUM(E31:E33)</f>
        <v>0</v>
      </c>
      <c r="F34" s="272">
        <f ca="1">SUM(F31:F33)</f>
        <v>0</v>
      </c>
      <c r="G34" s="272">
        <f ca="1">SUM(G31:G33)</f>
        <v>0</v>
      </c>
      <c r="H34" s="272">
        <f ca="1">SUM(H31:H33)</f>
        <v>0</v>
      </c>
      <c r="I34" s="272">
        <f ca="1">SUM(I31:I33)</f>
        <v>0</v>
      </c>
      <c r="J34" s="7"/>
      <c r="K34" s="63">
        <f t="shared" ref="K34:AD34" ca="1" si="43">SUM(K31:K33)</f>
        <v>-115</v>
      </c>
      <c r="L34" s="63">
        <f t="shared" ca="1" si="43"/>
        <v>-4253.8888888888887</v>
      </c>
      <c r="M34" s="63">
        <f t="shared" ca="1" si="43"/>
        <v>-112377.15098728283</v>
      </c>
      <c r="N34" s="63">
        <f t="shared" ca="1" si="43"/>
        <v>0</v>
      </c>
      <c r="O34" s="63">
        <f t="shared" ca="1" si="43"/>
        <v>0</v>
      </c>
      <c r="P34" s="63">
        <f t="shared" ca="1" si="43"/>
        <v>0</v>
      </c>
      <c r="Q34" s="63">
        <f t="shared" ca="1" si="43"/>
        <v>0</v>
      </c>
      <c r="R34" s="63">
        <f t="shared" ca="1" si="43"/>
        <v>0</v>
      </c>
      <c r="S34" s="63">
        <f t="shared" ca="1" si="43"/>
        <v>0</v>
      </c>
      <c r="T34" s="63">
        <f t="shared" ca="1" si="43"/>
        <v>0</v>
      </c>
      <c r="U34" s="63">
        <f t="shared" ca="1" si="43"/>
        <v>0</v>
      </c>
      <c r="V34" s="63">
        <f t="shared" ca="1" si="43"/>
        <v>0</v>
      </c>
      <c r="W34" s="63">
        <f t="shared" ca="1" si="43"/>
        <v>0</v>
      </c>
      <c r="X34" s="63">
        <f t="shared" ca="1" si="43"/>
        <v>0</v>
      </c>
      <c r="Y34" s="63">
        <f t="shared" ca="1" si="43"/>
        <v>0</v>
      </c>
      <c r="Z34" s="63">
        <f t="shared" ca="1" si="43"/>
        <v>0</v>
      </c>
      <c r="AA34" s="63">
        <f t="shared" ca="1" si="43"/>
        <v>0</v>
      </c>
      <c r="AB34" s="63">
        <f t="shared" ca="1" si="43"/>
        <v>0</v>
      </c>
      <c r="AC34" s="63">
        <f t="shared" ca="1" si="43"/>
        <v>0</v>
      </c>
      <c r="AD34" s="63">
        <f t="shared" ca="1" si="43"/>
        <v>0</v>
      </c>
      <c r="AF34" s="271">
        <f t="shared" ref="AF34:BK34" ca="1" si="44">SUM(AF31:AF33)</f>
        <v>0</v>
      </c>
      <c r="AG34" s="271">
        <f t="shared" ca="1" si="44"/>
        <v>0</v>
      </c>
      <c r="AH34" s="271">
        <f t="shared" ca="1" si="44"/>
        <v>-115</v>
      </c>
      <c r="AI34" s="271">
        <f t="shared" ca="1" si="44"/>
        <v>-115</v>
      </c>
      <c r="AJ34" s="271">
        <f t="shared" ca="1" si="44"/>
        <v>-2184.4444444444443</v>
      </c>
      <c r="AK34" s="271">
        <f t="shared" ca="1" si="44"/>
        <v>-4253.8888888888887</v>
      </c>
      <c r="AL34" s="271">
        <f t="shared" ca="1" si="44"/>
        <v>-6323.333333333333</v>
      </c>
      <c r="AM34" s="271">
        <f t="shared" ca="1" si="44"/>
        <v>-9392.7777777777774</v>
      </c>
      <c r="AN34" s="271">
        <f t="shared" ca="1" si="44"/>
        <v>-112377.15098728283</v>
      </c>
      <c r="AO34" s="271">
        <f t="shared" ca="1" si="44"/>
        <v>-113458.93858568433</v>
      </c>
      <c r="AP34" s="271">
        <f t="shared" ca="1" si="44"/>
        <v>-27335.939294262193</v>
      </c>
      <c r="AQ34" s="271">
        <f t="shared" ca="1" si="44"/>
        <v>0</v>
      </c>
      <c r="AR34" s="271">
        <f t="shared" ca="1" si="44"/>
        <v>0</v>
      </c>
      <c r="AS34" s="271">
        <f t="shared" ca="1" si="44"/>
        <v>0</v>
      </c>
      <c r="AT34" s="271">
        <f t="shared" ca="1" si="44"/>
        <v>0</v>
      </c>
      <c r="AU34" s="271">
        <f t="shared" ca="1" si="44"/>
        <v>0</v>
      </c>
      <c r="AV34" s="271">
        <f t="shared" ca="1" si="44"/>
        <v>0</v>
      </c>
      <c r="AW34" s="271">
        <f t="shared" ca="1" si="44"/>
        <v>0</v>
      </c>
      <c r="AX34" s="271">
        <f t="shared" ca="1" si="44"/>
        <v>0</v>
      </c>
      <c r="AY34" s="271">
        <f t="shared" ca="1" si="44"/>
        <v>0</v>
      </c>
      <c r="AZ34" s="271">
        <f t="shared" ca="1" si="44"/>
        <v>0</v>
      </c>
      <c r="BA34" s="271">
        <f t="shared" ca="1" si="44"/>
        <v>0</v>
      </c>
      <c r="BB34" s="271">
        <f t="shared" ca="1" si="44"/>
        <v>0</v>
      </c>
      <c r="BC34" s="271">
        <f t="shared" ca="1" si="44"/>
        <v>0</v>
      </c>
      <c r="BD34" s="271">
        <f t="shared" ca="1" si="44"/>
        <v>0</v>
      </c>
      <c r="BE34" s="271">
        <f t="shared" ca="1" si="44"/>
        <v>0</v>
      </c>
      <c r="BF34" s="271">
        <f t="shared" ca="1" si="44"/>
        <v>0</v>
      </c>
      <c r="BG34" s="271">
        <f t="shared" ca="1" si="44"/>
        <v>0</v>
      </c>
      <c r="BH34" s="271">
        <f t="shared" ca="1" si="44"/>
        <v>0</v>
      </c>
      <c r="BI34" s="271">
        <f t="shared" ca="1" si="44"/>
        <v>0</v>
      </c>
      <c r="BJ34" s="271">
        <f t="shared" ca="1" si="44"/>
        <v>0</v>
      </c>
      <c r="BK34" s="271">
        <f t="shared" ca="1" si="44"/>
        <v>0</v>
      </c>
      <c r="BL34" s="271">
        <f t="shared" ref="BL34:CM34" ca="1" si="45">SUM(BL31:BL33)</f>
        <v>0</v>
      </c>
      <c r="BM34" s="271">
        <f t="shared" ca="1" si="45"/>
        <v>0</v>
      </c>
      <c r="BN34" s="271">
        <f t="shared" ca="1" si="45"/>
        <v>0</v>
      </c>
      <c r="BO34" s="271">
        <f t="shared" ca="1" si="45"/>
        <v>0</v>
      </c>
      <c r="BP34" s="271">
        <f t="shared" ca="1" si="45"/>
        <v>0</v>
      </c>
      <c r="BQ34" s="271">
        <f t="shared" ca="1" si="45"/>
        <v>0</v>
      </c>
      <c r="BR34" s="271">
        <f t="shared" ca="1" si="45"/>
        <v>0</v>
      </c>
      <c r="BS34" s="271">
        <f t="shared" ca="1" si="45"/>
        <v>0</v>
      </c>
      <c r="BT34" s="271">
        <f t="shared" ca="1" si="45"/>
        <v>0</v>
      </c>
      <c r="BU34" s="271">
        <f t="shared" ca="1" si="45"/>
        <v>0</v>
      </c>
      <c r="BV34" s="271">
        <f t="shared" ca="1" si="45"/>
        <v>0</v>
      </c>
      <c r="BW34" s="271">
        <f t="shared" ca="1" si="45"/>
        <v>0</v>
      </c>
      <c r="BX34" s="271">
        <f t="shared" ca="1" si="45"/>
        <v>0</v>
      </c>
      <c r="BY34" s="271">
        <f t="shared" ca="1" si="45"/>
        <v>0</v>
      </c>
      <c r="BZ34" s="271">
        <f t="shared" ca="1" si="45"/>
        <v>0</v>
      </c>
      <c r="CA34" s="271">
        <f t="shared" ca="1" si="45"/>
        <v>0</v>
      </c>
      <c r="CB34" s="271">
        <f t="shared" ca="1" si="45"/>
        <v>0</v>
      </c>
      <c r="CC34" s="271">
        <f t="shared" ca="1" si="45"/>
        <v>0</v>
      </c>
      <c r="CD34" s="271">
        <f t="shared" ca="1" si="45"/>
        <v>0</v>
      </c>
      <c r="CE34" s="271">
        <f t="shared" ca="1" si="45"/>
        <v>0</v>
      </c>
      <c r="CF34" s="271">
        <f t="shared" ca="1" si="45"/>
        <v>0</v>
      </c>
      <c r="CG34" s="271">
        <f t="shared" ca="1" si="45"/>
        <v>0</v>
      </c>
      <c r="CH34" s="271">
        <f t="shared" ca="1" si="45"/>
        <v>0</v>
      </c>
      <c r="CI34" s="271">
        <f t="shared" ca="1" si="45"/>
        <v>0</v>
      </c>
      <c r="CJ34" s="271">
        <f t="shared" ca="1" si="45"/>
        <v>0</v>
      </c>
      <c r="CK34" s="271">
        <f t="shared" ca="1" si="45"/>
        <v>0</v>
      </c>
      <c r="CL34" s="271">
        <f t="shared" ca="1" si="45"/>
        <v>0</v>
      </c>
      <c r="CM34" s="271">
        <f t="shared" ca="1" si="45"/>
        <v>0</v>
      </c>
    </row>
    <row r="35" spans="2:91" s="84" customFormat="1" hidden="1" x14ac:dyDescent="0.2">
      <c r="J35" s="7"/>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c r="CC35" s="271"/>
      <c r="CD35" s="271"/>
      <c r="CE35" s="271"/>
      <c r="CF35" s="271"/>
      <c r="CG35" s="271"/>
      <c r="CH35" s="271"/>
      <c r="CI35" s="271"/>
      <c r="CJ35" s="271"/>
      <c r="CK35" s="271"/>
      <c r="CL35" s="271"/>
      <c r="CM35" s="271"/>
    </row>
    <row r="36" spans="2:91" s="84" customFormat="1" hidden="1" x14ac:dyDescent="0.2">
      <c r="B36" s="84" t="s">
        <v>425</v>
      </c>
      <c r="E36" s="272">
        <v>0</v>
      </c>
      <c r="F36" s="272">
        <f ca="1">E39</f>
        <v>73654.710230700133</v>
      </c>
      <c r="G36" s="272">
        <f ca="1">F39</f>
        <v>1438442.9929078789</v>
      </c>
      <c r="H36" s="272">
        <f ca="1">G39</f>
        <v>3206659.3782819659</v>
      </c>
      <c r="I36" s="272">
        <f ca="1">H39</f>
        <v>5310289.2716792515</v>
      </c>
      <c r="J36" s="7"/>
      <c r="K36" s="63">
        <v>0</v>
      </c>
      <c r="L36" s="63">
        <f t="shared" ref="L36:AD36" ca="1" si="46">K39</f>
        <v>0</v>
      </c>
      <c r="M36" s="63">
        <f t="shared" ca="1" si="46"/>
        <v>0</v>
      </c>
      <c r="N36" s="63">
        <f t="shared" ca="1" si="46"/>
        <v>0</v>
      </c>
      <c r="O36" s="63">
        <f t="shared" ca="1" si="46"/>
        <v>73654.710230700133</v>
      </c>
      <c r="P36" s="63">
        <f t="shared" ca="1" si="46"/>
        <v>349553.36811423866</v>
      </c>
      <c r="Q36" s="63">
        <f t="shared" ca="1" si="46"/>
        <v>669751.17597823893</v>
      </c>
      <c r="R36" s="63">
        <f t="shared" ca="1" si="46"/>
        <v>1021099.2262607331</v>
      </c>
      <c r="S36" s="63">
        <f t="shared" ca="1" si="46"/>
        <v>1438442.9929078789</v>
      </c>
      <c r="T36" s="63">
        <f t="shared" ca="1" si="46"/>
        <v>1802282.2928748308</v>
      </c>
      <c r="U36" s="63">
        <f t="shared" ca="1" si="46"/>
        <v>2219293.2792093507</v>
      </c>
      <c r="V36" s="63">
        <f t="shared" ca="1" si="46"/>
        <v>2673271.8606167147</v>
      </c>
      <c r="W36" s="63">
        <f t="shared" ca="1" si="46"/>
        <v>3206659.3782819663</v>
      </c>
      <c r="X36" s="63">
        <f t="shared" ca="1" si="46"/>
        <v>3642182.7673461274</v>
      </c>
      <c r="Y36" s="63">
        <f t="shared" ca="1" si="46"/>
        <v>4140920.1941652284</v>
      </c>
      <c r="Z36" s="63">
        <f t="shared" ca="1" si="46"/>
        <v>4686985.3583496641</v>
      </c>
      <c r="AA36" s="63">
        <f t="shared" ca="1" si="46"/>
        <v>5310289.2716792524</v>
      </c>
      <c r="AB36" s="63">
        <f t="shared" ca="1" si="46"/>
        <v>5911398.8623357052</v>
      </c>
      <c r="AC36" s="63">
        <f t="shared" ca="1" si="46"/>
        <v>6579028.93979258</v>
      </c>
      <c r="AD36" s="63">
        <f t="shared" ca="1" si="46"/>
        <v>7296928.4824232329</v>
      </c>
      <c r="AF36" s="271">
        <v>0</v>
      </c>
      <c r="AG36" s="271">
        <f t="shared" ref="AG36:BL36" ca="1" si="47">IF(AF39&gt;0,0,AF39)</f>
        <v>0</v>
      </c>
      <c r="AH36" s="271">
        <f t="shared" ca="1" si="47"/>
        <v>0</v>
      </c>
      <c r="AI36" s="271">
        <f t="shared" ca="1" si="47"/>
        <v>0</v>
      </c>
      <c r="AJ36" s="271">
        <f t="shared" ca="1" si="47"/>
        <v>0</v>
      </c>
      <c r="AK36" s="271">
        <f t="shared" ca="1" si="47"/>
        <v>0</v>
      </c>
      <c r="AL36" s="271">
        <f t="shared" ca="1" si="47"/>
        <v>0</v>
      </c>
      <c r="AM36" s="271">
        <f t="shared" ca="1" si="47"/>
        <v>0</v>
      </c>
      <c r="AN36" s="271">
        <f t="shared" ca="1" si="47"/>
        <v>0</v>
      </c>
      <c r="AO36" s="271">
        <f t="shared" ca="1" si="47"/>
        <v>0</v>
      </c>
      <c r="AP36" s="271">
        <f t="shared" ca="1" si="47"/>
        <v>0</v>
      </c>
      <c r="AQ36" s="271">
        <f t="shared" ca="1" si="47"/>
        <v>0</v>
      </c>
      <c r="AR36" s="271">
        <f t="shared" ca="1" si="47"/>
        <v>0</v>
      </c>
      <c r="AS36" s="271">
        <f t="shared" ca="1" si="47"/>
        <v>0</v>
      </c>
      <c r="AT36" s="271">
        <f t="shared" ca="1" si="47"/>
        <v>0</v>
      </c>
      <c r="AU36" s="271">
        <f t="shared" ca="1" si="47"/>
        <v>0</v>
      </c>
      <c r="AV36" s="271">
        <f t="shared" ca="1" si="47"/>
        <v>0</v>
      </c>
      <c r="AW36" s="271">
        <f t="shared" ca="1" si="47"/>
        <v>0</v>
      </c>
      <c r="AX36" s="271">
        <f t="shared" ca="1" si="47"/>
        <v>0</v>
      </c>
      <c r="AY36" s="271">
        <f t="shared" ca="1" si="47"/>
        <v>0</v>
      </c>
      <c r="AZ36" s="271">
        <f t="shared" ca="1" si="47"/>
        <v>0</v>
      </c>
      <c r="BA36" s="271">
        <f t="shared" ca="1" si="47"/>
        <v>0</v>
      </c>
      <c r="BB36" s="271">
        <f t="shared" ca="1" si="47"/>
        <v>0</v>
      </c>
      <c r="BC36" s="271">
        <f t="shared" ca="1" si="47"/>
        <v>0</v>
      </c>
      <c r="BD36" s="271">
        <f t="shared" ca="1" si="47"/>
        <v>0</v>
      </c>
      <c r="BE36" s="271">
        <f t="shared" ca="1" si="47"/>
        <v>0</v>
      </c>
      <c r="BF36" s="271">
        <f t="shared" ca="1" si="47"/>
        <v>0</v>
      </c>
      <c r="BG36" s="271">
        <f t="shared" ca="1" si="47"/>
        <v>0</v>
      </c>
      <c r="BH36" s="271">
        <f t="shared" ca="1" si="47"/>
        <v>0</v>
      </c>
      <c r="BI36" s="271">
        <f t="shared" ca="1" si="47"/>
        <v>0</v>
      </c>
      <c r="BJ36" s="271">
        <f t="shared" ca="1" si="47"/>
        <v>0</v>
      </c>
      <c r="BK36" s="271">
        <f t="shared" ca="1" si="47"/>
        <v>0</v>
      </c>
      <c r="BL36" s="271">
        <f t="shared" ca="1" si="47"/>
        <v>0</v>
      </c>
      <c r="BM36" s="271">
        <f t="shared" ref="BM36:CM36" ca="1" si="48">IF(BL39&gt;0,0,BL39)</f>
        <v>0</v>
      </c>
      <c r="BN36" s="271">
        <f t="shared" ca="1" si="48"/>
        <v>0</v>
      </c>
      <c r="BO36" s="271">
        <f t="shared" ca="1" si="48"/>
        <v>0</v>
      </c>
      <c r="BP36" s="271">
        <f t="shared" ca="1" si="48"/>
        <v>0</v>
      </c>
      <c r="BQ36" s="271">
        <f t="shared" ca="1" si="48"/>
        <v>0</v>
      </c>
      <c r="BR36" s="271">
        <f t="shared" ca="1" si="48"/>
        <v>0</v>
      </c>
      <c r="BS36" s="271">
        <f t="shared" ca="1" si="48"/>
        <v>0</v>
      </c>
      <c r="BT36" s="271">
        <f t="shared" ca="1" si="48"/>
        <v>0</v>
      </c>
      <c r="BU36" s="271">
        <f t="shared" ca="1" si="48"/>
        <v>0</v>
      </c>
      <c r="BV36" s="271">
        <f t="shared" ca="1" si="48"/>
        <v>0</v>
      </c>
      <c r="BW36" s="271">
        <f t="shared" ca="1" si="48"/>
        <v>0</v>
      </c>
      <c r="BX36" s="271">
        <f t="shared" ca="1" si="48"/>
        <v>0</v>
      </c>
      <c r="BY36" s="271">
        <f t="shared" ca="1" si="48"/>
        <v>0</v>
      </c>
      <c r="BZ36" s="271">
        <f t="shared" ca="1" si="48"/>
        <v>0</v>
      </c>
      <c r="CA36" s="271">
        <f t="shared" ca="1" si="48"/>
        <v>0</v>
      </c>
      <c r="CB36" s="271">
        <f t="shared" ca="1" si="48"/>
        <v>0</v>
      </c>
      <c r="CC36" s="271">
        <f t="shared" ca="1" si="48"/>
        <v>0</v>
      </c>
      <c r="CD36" s="271">
        <f t="shared" ca="1" si="48"/>
        <v>0</v>
      </c>
      <c r="CE36" s="271">
        <f t="shared" ca="1" si="48"/>
        <v>0</v>
      </c>
      <c r="CF36" s="271">
        <f t="shared" ca="1" si="48"/>
        <v>0</v>
      </c>
      <c r="CG36" s="271">
        <f t="shared" ca="1" si="48"/>
        <v>0</v>
      </c>
      <c r="CH36" s="271">
        <f t="shared" ca="1" si="48"/>
        <v>0</v>
      </c>
      <c r="CI36" s="271">
        <f t="shared" ca="1" si="48"/>
        <v>0</v>
      </c>
      <c r="CJ36" s="271">
        <f t="shared" ca="1" si="48"/>
        <v>0</v>
      </c>
      <c r="CK36" s="271">
        <f t="shared" ca="1" si="48"/>
        <v>0</v>
      </c>
      <c r="CL36" s="271">
        <f t="shared" ca="1" si="48"/>
        <v>0</v>
      </c>
      <c r="CM36" s="271">
        <f t="shared" ca="1" si="48"/>
        <v>0</v>
      </c>
    </row>
    <row r="37" spans="2:91" s="84" customFormat="1" hidden="1" x14ac:dyDescent="0.2">
      <c r="B37" s="273" t="s">
        <v>424</v>
      </c>
      <c r="E37" s="85">
        <f t="shared" ref="E37:I38" ca="1" si="49">SUMIF($K$4:$AD$4,E$4,$K37:$AD37)</f>
        <v>187113.64881638446</v>
      </c>
      <c r="F37" s="85">
        <f t="shared" ca="1" si="49"/>
        <v>1364788.2826771787</v>
      </c>
      <c r="G37" s="85">
        <f t="shared" ca="1" si="49"/>
        <v>1768216.3853740869</v>
      </c>
      <c r="H37" s="85">
        <f t="shared" ca="1" si="49"/>
        <v>2103629.8933972856</v>
      </c>
      <c r="I37" s="85">
        <f t="shared" ca="1" si="49"/>
        <v>2812455.1022722069</v>
      </c>
      <c r="J37" s="7"/>
      <c r="K37" s="27">
        <f t="shared" ref="K37:T38" ca="1" si="50">SUMIFS($AF37:$CM37,$AF$4:$CM$4,K$4,$AF$8:$CM$8,K$8)</f>
        <v>0</v>
      </c>
      <c r="L37" s="27">
        <f t="shared" ca="1" si="50"/>
        <v>0</v>
      </c>
      <c r="M37" s="27">
        <f t="shared" ca="1" si="50"/>
        <v>0</v>
      </c>
      <c r="N37" s="27">
        <f t="shared" ca="1" si="50"/>
        <v>187113.64881638446</v>
      </c>
      <c r="O37" s="27">
        <f t="shared" ca="1" si="50"/>
        <v>275898.65788353852</v>
      </c>
      <c r="P37" s="27">
        <f t="shared" ca="1" si="50"/>
        <v>320197.80786400026</v>
      </c>
      <c r="Q37" s="27">
        <f t="shared" ca="1" si="50"/>
        <v>351348.05028249411</v>
      </c>
      <c r="R37" s="27">
        <f t="shared" ca="1" si="50"/>
        <v>417343.76664714573</v>
      </c>
      <c r="S37" s="27">
        <f t="shared" ca="1" si="50"/>
        <v>363839.29996695172</v>
      </c>
      <c r="T37" s="27">
        <f t="shared" ca="1" si="50"/>
        <v>417010.98633451987</v>
      </c>
      <c r="U37" s="27">
        <f t="shared" ref="U37:AD38" ca="1" si="51">SUMIFS($AF37:$CM37,$AF$4:$CM$4,U$4,$AF$8:$CM$8,U$8)</f>
        <v>453978.58140736388</v>
      </c>
      <c r="V37" s="27">
        <f t="shared" ca="1" si="51"/>
        <v>533387.51766525174</v>
      </c>
      <c r="W37" s="27">
        <f t="shared" ca="1" si="51"/>
        <v>435523.38906416122</v>
      </c>
      <c r="X37" s="27">
        <f t="shared" ca="1" si="51"/>
        <v>498737.42681910109</v>
      </c>
      <c r="Y37" s="27">
        <f t="shared" ca="1" si="51"/>
        <v>546065.16418443562</v>
      </c>
      <c r="Z37" s="27">
        <f t="shared" ca="1" si="51"/>
        <v>623303.91332958802</v>
      </c>
      <c r="AA37" s="27">
        <f t="shared" ca="1" si="51"/>
        <v>601109.59065645281</v>
      </c>
      <c r="AB37" s="27">
        <f t="shared" ca="1" si="51"/>
        <v>667630.07745687477</v>
      </c>
      <c r="AC37" s="27">
        <f t="shared" ca="1" si="51"/>
        <v>717899.54263065266</v>
      </c>
      <c r="AD37" s="27">
        <f t="shared" ca="1" si="51"/>
        <v>825815.89152822678</v>
      </c>
      <c r="AF37" s="85">
        <f ca="1">IF('Profit &amp; Loss'!AF50&gt;0,'Profit &amp; Loss'!AF50,0)</f>
        <v>0</v>
      </c>
      <c r="AG37" s="85">
        <f ca="1">IF('Profit &amp; Loss'!AG50&gt;0,'Profit &amp; Loss'!AG50,0)</f>
        <v>0</v>
      </c>
      <c r="AH37" s="85">
        <f ca="1">IF('Profit &amp; Loss'!AH50&gt;0,'Profit &amp; Loss'!AH50,0)</f>
        <v>0</v>
      </c>
      <c r="AI37" s="85">
        <f ca="1">IF('Profit &amp; Loss'!AI50&gt;0,'Profit &amp; Loss'!AI50,0)</f>
        <v>0</v>
      </c>
      <c r="AJ37" s="85">
        <f ca="1">IF('Profit &amp; Loss'!AJ50&gt;0,'Profit &amp; Loss'!AJ50,0)</f>
        <v>0</v>
      </c>
      <c r="AK37" s="85">
        <f ca="1">IF('Profit &amp; Loss'!AK50&gt;0,'Profit &amp; Loss'!AK50,0)</f>
        <v>0</v>
      </c>
      <c r="AL37" s="85">
        <f ca="1">IF('Profit &amp; Loss'!AL50&gt;0,'Profit &amp; Loss'!AL50,0)</f>
        <v>0</v>
      </c>
      <c r="AM37" s="85">
        <f ca="1">IF('Profit &amp; Loss'!AM50&gt;0,'Profit &amp; Loss'!AM50,0)</f>
        <v>0</v>
      </c>
      <c r="AN37" s="85">
        <f ca="1">IF('Profit &amp; Loss'!AN50&gt;0,'Profit &amp; Loss'!AN50,0)</f>
        <v>0</v>
      </c>
      <c r="AO37" s="85">
        <f ca="1">IF('Profit &amp; Loss'!AO50&gt;0,'Profit &amp; Loss'!AO50,0)</f>
        <v>0</v>
      </c>
      <c r="AP37" s="85">
        <f ca="1">IF('Profit &amp; Loss'!AP50&gt;0,'Profit &amp; Loss'!AP50,0)</f>
        <v>86122.999291422137</v>
      </c>
      <c r="AQ37" s="85">
        <f ca="1">IF('Profit &amp; Loss'!AQ50&gt;0,'Profit &amp; Loss'!AQ50,0)</f>
        <v>100990.64952496233</v>
      </c>
      <c r="AR37" s="85">
        <f ca="1">IF('Profit &amp; Loss'!AR50&gt;0,'Profit &amp; Loss'!AR50,0)</f>
        <v>116865.3161917633</v>
      </c>
      <c r="AS37" s="85">
        <f ca="1">IF('Profit &amp; Loss'!AS50&gt;0,'Profit &amp; Loss'!AS50,0)</f>
        <v>48643.538826288292</v>
      </c>
      <c r="AT37" s="85">
        <f ca="1">IF('Profit &amp; Loss'!AT50&gt;0,'Profit &amp; Loss'!AT50,0)</f>
        <v>110389.80286548697</v>
      </c>
      <c r="AU37" s="85">
        <f ca="1">IF('Profit &amp; Loss'!AU50&gt;0,'Profit &amp; Loss'!AU50,0)</f>
        <v>101197.48947170439</v>
      </c>
      <c r="AV37" s="85">
        <f ca="1">IF('Profit &amp; Loss'!AV50&gt;0,'Profit &amp; Loss'!AV50,0)</f>
        <v>106823.43318105646</v>
      </c>
      <c r="AW37" s="85">
        <f ca="1">IF('Profit &amp; Loss'!AW50&gt;0,'Profit &amp; Loss'!AW50,0)</f>
        <v>112176.88521123939</v>
      </c>
      <c r="AX37" s="85">
        <f ca="1">IF('Profit &amp; Loss'!AX50&gt;0,'Profit &amp; Loss'!AX50,0)</f>
        <v>109052.33540708656</v>
      </c>
      <c r="AY37" s="85">
        <f ca="1">IF('Profit &amp; Loss'!AY50&gt;0,'Profit &amp; Loss'!AY50,0)</f>
        <v>136905.54299402284</v>
      </c>
      <c r="AZ37" s="85">
        <f ca="1">IF('Profit &amp; Loss'!AZ50&gt;0,'Profit &amp; Loss'!AZ50,0)</f>
        <v>105390.1718813847</v>
      </c>
      <c r="BA37" s="85">
        <f ca="1">IF('Profit &amp; Loss'!BA50&gt;0,'Profit &amp; Loss'!BA50,0)</f>
        <v>133562.73006362742</v>
      </c>
      <c r="BB37" s="85">
        <f ca="1">IF('Profit &amp; Loss'!BB50&gt;0,'Profit &amp; Loss'!BB50,0)</f>
        <v>138824.02578040847</v>
      </c>
      <c r="BC37" s="85">
        <f ca="1">IF('Profit &amp; Loss'!BC50&gt;0,'Profit &amp; Loss'!BC50,0)</f>
        <v>144957.01080310988</v>
      </c>
      <c r="BD37" s="85">
        <f ca="1">IF('Profit &amp; Loss'!BD50&gt;0,'Profit &amp; Loss'!BD50,0)</f>
        <v>151927.76633523064</v>
      </c>
      <c r="BE37" s="85">
        <f ca="1">IF('Profit &amp; Loss'!BE50&gt;0,'Profit &amp; Loss'!BE50,0)</f>
        <v>69046.729182059105</v>
      </c>
      <c r="BF37" s="85">
        <f ca="1">IF('Profit &amp; Loss'!BF50&gt;0,'Profit &amp; Loss'!BF50,0)</f>
        <v>142864.80444966196</v>
      </c>
      <c r="BG37" s="85">
        <f ca="1">IF('Profit &amp; Loss'!BG50&gt;0,'Profit &amp; Loss'!BG50,0)</f>
        <v>136119.10268824143</v>
      </c>
      <c r="BH37" s="85">
        <f ca="1">IF('Profit &amp; Loss'!BH50&gt;0,'Profit &amp; Loss'!BH50,0)</f>
        <v>141219.42746543343</v>
      </c>
      <c r="BI37" s="85">
        <f ca="1">IF('Profit &amp; Loss'!BI50&gt;0,'Profit &amp; Loss'!BI50,0)</f>
        <v>139672.45618084498</v>
      </c>
      <c r="BJ37" s="85">
        <f ca="1">IF('Profit &amp; Loss'!BJ50&gt;0,'Profit &amp; Loss'!BJ50,0)</f>
        <v>139581.6273237899</v>
      </c>
      <c r="BK37" s="85">
        <f ca="1">IF('Profit &amp; Loss'!BK50&gt;0,'Profit &amp; Loss'!BK50,0)</f>
        <v>182902.29047066401</v>
      </c>
      <c r="BL37" s="85">
        <f ca="1">IF('Profit &amp; Loss'!BL50&gt;0,'Profit &amp; Loss'!BL50,0)</f>
        <v>131494.66361290996</v>
      </c>
      <c r="BM37" s="85">
        <f ca="1">IF('Profit &amp; Loss'!BM50&gt;0,'Profit &amp; Loss'!BM50,0)</f>
        <v>172223.99896587458</v>
      </c>
      <c r="BN37" s="85">
        <f ca="1">IF('Profit &amp; Loss'!BN50&gt;0,'Profit &amp; Loss'!BN50,0)</f>
        <v>180576.29404396875</v>
      </c>
      <c r="BO37" s="85">
        <f ca="1">IF('Profit &amp; Loss'!BO50&gt;0,'Profit &amp; Loss'!BO50,0)</f>
        <v>180587.22465540838</v>
      </c>
      <c r="BP37" s="85">
        <f ca="1">IF('Profit &amp; Loss'!BP50&gt;0,'Profit &amp; Loss'!BP50,0)</f>
        <v>183114.16815360295</v>
      </c>
      <c r="BQ37" s="85">
        <f ca="1">IF('Profit &amp; Loss'!BQ50&gt;0,'Profit &amp; Loss'!BQ50,0)</f>
        <v>88211.20584048974</v>
      </c>
      <c r="BR37" s="85">
        <f ca="1">IF('Profit &amp; Loss'!BR50&gt;0,'Profit &amp; Loss'!BR50,0)</f>
        <v>164198.01507006856</v>
      </c>
      <c r="BS37" s="85">
        <f ca="1">IF('Profit &amp; Loss'!BS50&gt;0,'Profit &amp; Loss'!BS50,0)</f>
        <v>161382.96408602782</v>
      </c>
      <c r="BT37" s="85">
        <f ca="1">IF('Profit &amp; Loss'!BT50&gt;0,'Profit &amp; Loss'!BT50,0)</f>
        <v>177123.20029953521</v>
      </c>
      <c r="BU37" s="85">
        <f ca="1">IF('Profit &amp; Loss'!BU50&gt;0,'Profit &amp; Loss'!BU50,0)</f>
        <v>160231.26243353813</v>
      </c>
      <c r="BV37" s="85">
        <f ca="1">IF('Profit &amp; Loss'!BV50&gt;0,'Profit &amp; Loss'!BV50,0)</f>
        <v>169548.05794546363</v>
      </c>
      <c r="BW37" s="85">
        <f ca="1">IF('Profit &amp; Loss'!BW50&gt;0,'Profit &amp; Loss'!BW50,0)</f>
        <v>213933.83162706924</v>
      </c>
      <c r="BX37" s="85">
        <f ca="1">IF('Profit &amp; Loss'!BX50&gt;0,'Profit &amp; Loss'!BX50,0)</f>
        <v>162583.2746119028</v>
      </c>
      <c r="BY37" s="85">
        <f ca="1">IF('Profit &amp; Loss'!BY50&gt;0,'Profit &amp; Loss'!BY50,0)</f>
        <v>206242.65535735511</v>
      </c>
      <c r="BZ37" s="85">
        <f ca="1">IF('Profit &amp; Loss'!BZ50&gt;0,'Profit &amp; Loss'!BZ50,0)</f>
        <v>206515.65745934445</v>
      </c>
      <c r="CA37" s="85">
        <f ca="1">IF('Profit &amp; Loss'!CA50&gt;0,'Profit &amp; Loss'!CA50,0)</f>
        <v>210545.60051288846</v>
      </c>
      <c r="CB37" s="85">
        <f ca="1">IF('Profit &amp; Loss'!CB50&gt;0,'Profit &amp; Loss'!CB50,0)</f>
        <v>253927.29744842328</v>
      </c>
      <c r="CC37" s="85">
        <f ca="1">IF('Profit &amp; Loss'!CC50&gt;0,'Profit &amp; Loss'!CC50,0)</f>
        <v>128737.81631770075</v>
      </c>
      <c r="CD37" s="85">
        <f ca="1">IF('Profit &amp; Loss'!CD50&gt;0,'Profit &amp; Loss'!CD50,0)</f>
        <v>218444.47689032881</v>
      </c>
      <c r="CE37" s="85">
        <f ca="1">IF('Profit &amp; Loss'!CE50&gt;0,'Profit &amp; Loss'!CE50,0)</f>
        <v>212812.01692458274</v>
      </c>
      <c r="CF37" s="85">
        <f ca="1">IF('Profit &amp; Loss'!CF50&gt;0,'Profit &amp; Loss'!CF50,0)</f>
        <v>234495.56824473321</v>
      </c>
      <c r="CG37" s="85">
        <f ca="1">IF('Profit &amp; Loss'!CG50&gt;0,'Profit &amp; Loss'!CG50,0)</f>
        <v>220322.49228755879</v>
      </c>
      <c r="CH37" s="85">
        <f ca="1">IF('Profit &amp; Loss'!CH50&gt;0,'Profit &amp; Loss'!CH50,0)</f>
        <v>229406.94763310315</v>
      </c>
      <c r="CI37" s="85">
        <f ca="1">IF('Profit &amp; Loss'!CI50&gt;0,'Profit &amp; Loss'!CI50,0)</f>
        <v>271776.44635330187</v>
      </c>
      <c r="CJ37" s="85">
        <f ca="1">IF('Profit &amp; Loss'!CJ50&gt;0,'Profit &amp; Loss'!CJ50,0)</f>
        <v>216716.14864424773</v>
      </c>
      <c r="CK37" s="85">
        <f ca="1">IF('Profit &amp; Loss'!CK50&gt;0,'Profit &amp; Loss'!CK50,0)</f>
        <v>282932.35939688509</v>
      </c>
      <c r="CL37" s="85">
        <f ca="1">IF('Profit &amp; Loss'!CL50&gt;0,'Profit &amp; Loss'!CL50,0)</f>
        <v>262569.00159599894</v>
      </c>
      <c r="CM37" s="85">
        <f ca="1">IF('Profit &amp; Loss'!CM50&gt;0,'Profit &amp; Loss'!CM50,0)</f>
        <v>280314.53053534275</v>
      </c>
    </row>
    <row r="38" spans="2:91" s="84" customFormat="1" hidden="1" x14ac:dyDescent="0.2">
      <c r="B38" s="273" t="s">
        <v>423</v>
      </c>
      <c r="E38" s="85">
        <f t="shared" ca="1" si="49"/>
        <v>-113458.93858568433</v>
      </c>
      <c r="F38" s="85">
        <f t="shared" ca="1" si="49"/>
        <v>0</v>
      </c>
      <c r="G38" s="85">
        <f t="shared" ca="1" si="49"/>
        <v>0</v>
      </c>
      <c r="H38" s="85">
        <f t="shared" ca="1" si="49"/>
        <v>0</v>
      </c>
      <c r="I38" s="85">
        <f t="shared" ca="1" si="49"/>
        <v>0</v>
      </c>
      <c r="J38" s="7"/>
      <c r="K38" s="27">
        <f t="shared" ca="1" si="50"/>
        <v>0</v>
      </c>
      <c r="L38" s="27">
        <f t="shared" ca="1" si="50"/>
        <v>0</v>
      </c>
      <c r="M38" s="27">
        <f t="shared" ca="1" si="50"/>
        <v>0</v>
      </c>
      <c r="N38" s="27">
        <f t="shared" ca="1" si="50"/>
        <v>-113458.93858568433</v>
      </c>
      <c r="O38" s="27">
        <f t="shared" ca="1" si="50"/>
        <v>0</v>
      </c>
      <c r="P38" s="27">
        <f t="shared" ca="1" si="50"/>
        <v>0</v>
      </c>
      <c r="Q38" s="27">
        <f t="shared" ca="1" si="50"/>
        <v>0</v>
      </c>
      <c r="R38" s="27">
        <f t="shared" ca="1" si="50"/>
        <v>0</v>
      </c>
      <c r="S38" s="27">
        <f t="shared" ca="1" si="50"/>
        <v>0</v>
      </c>
      <c r="T38" s="27">
        <f t="shared" ca="1" si="50"/>
        <v>0</v>
      </c>
      <c r="U38" s="27">
        <f t="shared" ca="1" si="51"/>
        <v>0</v>
      </c>
      <c r="V38" s="27">
        <f t="shared" ca="1" si="51"/>
        <v>0</v>
      </c>
      <c r="W38" s="27">
        <f t="shared" ca="1" si="51"/>
        <v>0</v>
      </c>
      <c r="X38" s="27">
        <f t="shared" ca="1" si="51"/>
        <v>0</v>
      </c>
      <c r="Y38" s="27">
        <f t="shared" ca="1" si="51"/>
        <v>0</v>
      </c>
      <c r="Z38" s="27">
        <f t="shared" ca="1" si="51"/>
        <v>0</v>
      </c>
      <c r="AA38" s="27">
        <f t="shared" ca="1" si="51"/>
        <v>0</v>
      </c>
      <c r="AB38" s="27">
        <f t="shared" ca="1" si="51"/>
        <v>0</v>
      </c>
      <c r="AC38" s="27">
        <f t="shared" ca="1" si="51"/>
        <v>0</v>
      </c>
      <c r="AD38" s="27">
        <f t="shared" ca="1" si="51"/>
        <v>0</v>
      </c>
      <c r="AF38" s="85">
        <f t="shared" ref="AF38:BK38" ca="1" si="52">-MIN(AF37,ABS(AF31))</f>
        <v>0</v>
      </c>
      <c r="AG38" s="85">
        <f t="shared" ca="1" si="52"/>
        <v>0</v>
      </c>
      <c r="AH38" s="85">
        <f t="shared" ca="1" si="52"/>
        <v>0</v>
      </c>
      <c r="AI38" s="85">
        <f t="shared" ca="1" si="52"/>
        <v>0</v>
      </c>
      <c r="AJ38" s="85">
        <f t="shared" ca="1" si="52"/>
        <v>0</v>
      </c>
      <c r="AK38" s="85">
        <f t="shared" ca="1" si="52"/>
        <v>0</v>
      </c>
      <c r="AL38" s="85">
        <f t="shared" ca="1" si="52"/>
        <v>0</v>
      </c>
      <c r="AM38" s="85">
        <f t="shared" ca="1" si="52"/>
        <v>0</v>
      </c>
      <c r="AN38" s="85">
        <f t="shared" ca="1" si="52"/>
        <v>0</v>
      </c>
      <c r="AO38" s="85">
        <f t="shared" ca="1" si="52"/>
        <v>0</v>
      </c>
      <c r="AP38" s="85">
        <f t="shared" ca="1" si="52"/>
        <v>-86122.999291422137</v>
      </c>
      <c r="AQ38" s="85">
        <f t="shared" ca="1" si="52"/>
        <v>-27335.939294262193</v>
      </c>
      <c r="AR38" s="85">
        <f t="shared" ca="1" si="52"/>
        <v>0</v>
      </c>
      <c r="AS38" s="85">
        <f t="shared" ca="1" si="52"/>
        <v>0</v>
      </c>
      <c r="AT38" s="85">
        <f t="shared" ca="1" si="52"/>
        <v>0</v>
      </c>
      <c r="AU38" s="85">
        <f t="shared" ca="1" si="52"/>
        <v>0</v>
      </c>
      <c r="AV38" s="85">
        <f t="shared" ca="1" si="52"/>
        <v>0</v>
      </c>
      <c r="AW38" s="85">
        <f t="shared" ca="1" si="52"/>
        <v>0</v>
      </c>
      <c r="AX38" s="85">
        <f t="shared" ca="1" si="52"/>
        <v>0</v>
      </c>
      <c r="AY38" s="85">
        <f t="shared" ca="1" si="52"/>
        <v>0</v>
      </c>
      <c r="AZ38" s="85">
        <f t="shared" ca="1" si="52"/>
        <v>0</v>
      </c>
      <c r="BA38" s="85">
        <f t="shared" ca="1" si="52"/>
        <v>0</v>
      </c>
      <c r="BB38" s="85">
        <f t="shared" ca="1" si="52"/>
        <v>0</v>
      </c>
      <c r="BC38" s="85">
        <f t="shared" ca="1" si="52"/>
        <v>0</v>
      </c>
      <c r="BD38" s="85">
        <f t="shared" ca="1" si="52"/>
        <v>0</v>
      </c>
      <c r="BE38" s="85">
        <f t="shared" ca="1" si="52"/>
        <v>0</v>
      </c>
      <c r="BF38" s="85">
        <f t="shared" ca="1" si="52"/>
        <v>0</v>
      </c>
      <c r="BG38" s="85">
        <f t="shared" ca="1" si="52"/>
        <v>0</v>
      </c>
      <c r="BH38" s="85">
        <f t="shared" ca="1" si="52"/>
        <v>0</v>
      </c>
      <c r="BI38" s="85">
        <f t="shared" ca="1" si="52"/>
        <v>0</v>
      </c>
      <c r="BJ38" s="85">
        <f t="shared" ca="1" si="52"/>
        <v>0</v>
      </c>
      <c r="BK38" s="85">
        <f t="shared" ca="1" si="52"/>
        <v>0</v>
      </c>
      <c r="BL38" s="85">
        <f t="shared" ref="BL38:CM38" ca="1" si="53">-MIN(BL37,ABS(BL31))</f>
        <v>0</v>
      </c>
      <c r="BM38" s="85">
        <f t="shared" ca="1" si="53"/>
        <v>0</v>
      </c>
      <c r="BN38" s="85">
        <f t="shared" ca="1" si="53"/>
        <v>0</v>
      </c>
      <c r="BO38" s="85">
        <f t="shared" ca="1" si="53"/>
        <v>0</v>
      </c>
      <c r="BP38" s="85">
        <f t="shared" ca="1" si="53"/>
        <v>0</v>
      </c>
      <c r="BQ38" s="85">
        <f t="shared" ca="1" si="53"/>
        <v>0</v>
      </c>
      <c r="BR38" s="85">
        <f t="shared" ca="1" si="53"/>
        <v>0</v>
      </c>
      <c r="BS38" s="85">
        <f t="shared" ca="1" si="53"/>
        <v>0</v>
      </c>
      <c r="BT38" s="85">
        <f t="shared" ca="1" si="53"/>
        <v>0</v>
      </c>
      <c r="BU38" s="85">
        <f t="shared" ca="1" si="53"/>
        <v>0</v>
      </c>
      <c r="BV38" s="85">
        <f t="shared" ca="1" si="53"/>
        <v>0</v>
      </c>
      <c r="BW38" s="85">
        <f t="shared" ca="1" si="53"/>
        <v>0</v>
      </c>
      <c r="BX38" s="85">
        <f t="shared" ca="1" si="53"/>
        <v>0</v>
      </c>
      <c r="BY38" s="85">
        <f t="shared" ca="1" si="53"/>
        <v>0</v>
      </c>
      <c r="BZ38" s="85">
        <f t="shared" ca="1" si="53"/>
        <v>0</v>
      </c>
      <c r="CA38" s="85">
        <f t="shared" ca="1" si="53"/>
        <v>0</v>
      </c>
      <c r="CB38" s="85">
        <f t="shared" ca="1" si="53"/>
        <v>0</v>
      </c>
      <c r="CC38" s="85">
        <f t="shared" ca="1" si="53"/>
        <v>0</v>
      </c>
      <c r="CD38" s="85">
        <f t="shared" ca="1" si="53"/>
        <v>0</v>
      </c>
      <c r="CE38" s="85">
        <f t="shared" ca="1" si="53"/>
        <v>0</v>
      </c>
      <c r="CF38" s="85">
        <f t="shared" ca="1" si="53"/>
        <v>0</v>
      </c>
      <c r="CG38" s="85">
        <f t="shared" ca="1" si="53"/>
        <v>0</v>
      </c>
      <c r="CH38" s="85">
        <f t="shared" ca="1" si="53"/>
        <v>0</v>
      </c>
      <c r="CI38" s="85">
        <f t="shared" ca="1" si="53"/>
        <v>0</v>
      </c>
      <c r="CJ38" s="85">
        <f t="shared" ca="1" si="53"/>
        <v>0</v>
      </c>
      <c r="CK38" s="85">
        <f t="shared" ca="1" si="53"/>
        <v>0</v>
      </c>
      <c r="CL38" s="85">
        <f t="shared" ca="1" si="53"/>
        <v>0</v>
      </c>
      <c r="CM38" s="85">
        <f t="shared" ca="1" si="53"/>
        <v>0</v>
      </c>
    </row>
    <row r="39" spans="2:91" s="84" customFormat="1" hidden="1" x14ac:dyDescent="0.2">
      <c r="B39" s="84" t="s">
        <v>422</v>
      </c>
      <c r="E39" s="272">
        <f ca="1">SUM(E36:E38)</f>
        <v>73654.710230700133</v>
      </c>
      <c r="F39" s="272">
        <f ca="1">SUM(F36:F38)</f>
        <v>1438442.9929078789</v>
      </c>
      <c r="G39" s="272">
        <f ca="1">SUM(G36:G38)</f>
        <v>3206659.3782819659</v>
      </c>
      <c r="H39" s="272">
        <f ca="1">SUM(H36:H38)</f>
        <v>5310289.2716792515</v>
      </c>
      <c r="I39" s="272">
        <f ca="1">SUM(I36:I38)</f>
        <v>8122744.3739514584</v>
      </c>
      <c r="J39" s="7"/>
      <c r="K39" s="63">
        <f t="shared" ref="K39:AD39" ca="1" si="54">SUM(K36:K38)</f>
        <v>0</v>
      </c>
      <c r="L39" s="63">
        <f t="shared" ca="1" si="54"/>
        <v>0</v>
      </c>
      <c r="M39" s="63">
        <f t="shared" ca="1" si="54"/>
        <v>0</v>
      </c>
      <c r="N39" s="63">
        <f t="shared" ca="1" si="54"/>
        <v>73654.710230700133</v>
      </c>
      <c r="O39" s="63">
        <f t="shared" ca="1" si="54"/>
        <v>349553.36811423866</v>
      </c>
      <c r="P39" s="63">
        <f t="shared" ca="1" si="54"/>
        <v>669751.17597823893</v>
      </c>
      <c r="Q39" s="63">
        <f t="shared" ca="1" si="54"/>
        <v>1021099.2262607331</v>
      </c>
      <c r="R39" s="63">
        <f t="shared" ca="1" si="54"/>
        <v>1438442.9929078789</v>
      </c>
      <c r="S39" s="63">
        <f t="shared" ca="1" si="54"/>
        <v>1802282.2928748308</v>
      </c>
      <c r="T39" s="63">
        <f t="shared" ca="1" si="54"/>
        <v>2219293.2792093507</v>
      </c>
      <c r="U39" s="63">
        <f t="shared" ca="1" si="54"/>
        <v>2673271.8606167147</v>
      </c>
      <c r="V39" s="63">
        <f t="shared" ca="1" si="54"/>
        <v>3206659.3782819663</v>
      </c>
      <c r="W39" s="63">
        <f t="shared" ca="1" si="54"/>
        <v>3642182.7673461274</v>
      </c>
      <c r="X39" s="63">
        <f t="shared" ca="1" si="54"/>
        <v>4140920.1941652284</v>
      </c>
      <c r="Y39" s="63">
        <f t="shared" ca="1" si="54"/>
        <v>4686985.3583496641</v>
      </c>
      <c r="Z39" s="63">
        <f t="shared" ca="1" si="54"/>
        <v>5310289.2716792524</v>
      </c>
      <c r="AA39" s="63">
        <f t="shared" ca="1" si="54"/>
        <v>5911398.8623357052</v>
      </c>
      <c r="AB39" s="63">
        <f t="shared" ca="1" si="54"/>
        <v>6579028.93979258</v>
      </c>
      <c r="AC39" s="63">
        <f t="shared" ca="1" si="54"/>
        <v>7296928.4824232329</v>
      </c>
      <c r="AD39" s="63">
        <f t="shared" ca="1" si="54"/>
        <v>8122744.3739514593</v>
      </c>
      <c r="AF39" s="271">
        <f t="shared" ref="AF39:BK39" ca="1" si="55">SUM(AF36:AF38)</f>
        <v>0</v>
      </c>
      <c r="AG39" s="271">
        <f t="shared" ca="1" si="55"/>
        <v>0</v>
      </c>
      <c r="AH39" s="271">
        <f t="shared" ca="1" si="55"/>
        <v>0</v>
      </c>
      <c r="AI39" s="271">
        <f t="shared" ca="1" si="55"/>
        <v>0</v>
      </c>
      <c r="AJ39" s="271">
        <f t="shared" ca="1" si="55"/>
        <v>0</v>
      </c>
      <c r="AK39" s="271">
        <f t="shared" ca="1" si="55"/>
        <v>0</v>
      </c>
      <c r="AL39" s="271">
        <f t="shared" ca="1" si="55"/>
        <v>0</v>
      </c>
      <c r="AM39" s="271">
        <f t="shared" ca="1" si="55"/>
        <v>0</v>
      </c>
      <c r="AN39" s="271">
        <f t="shared" ca="1" si="55"/>
        <v>0</v>
      </c>
      <c r="AO39" s="271">
        <f t="shared" ca="1" si="55"/>
        <v>0</v>
      </c>
      <c r="AP39" s="271">
        <f t="shared" ca="1" si="55"/>
        <v>0</v>
      </c>
      <c r="AQ39" s="271">
        <f t="shared" ca="1" si="55"/>
        <v>73654.710230700133</v>
      </c>
      <c r="AR39" s="271">
        <f t="shared" ca="1" si="55"/>
        <v>116865.3161917633</v>
      </c>
      <c r="AS39" s="271">
        <f t="shared" ca="1" si="55"/>
        <v>48643.538826288292</v>
      </c>
      <c r="AT39" s="271">
        <f t="shared" ca="1" si="55"/>
        <v>110389.80286548697</v>
      </c>
      <c r="AU39" s="271">
        <f t="shared" ca="1" si="55"/>
        <v>101197.48947170439</v>
      </c>
      <c r="AV39" s="271">
        <f t="shared" ca="1" si="55"/>
        <v>106823.43318105646</v>
      </c>
      <c r="AW39" s="271">
        <f t="shared" ca="1" si="55"/>
        <v>112176.88521123939</v>
      </c>
      <c r="AX39" s="271">
        <f t="shared" ca="1" si="55"/>
        <v>109052.33540708656</v>
      </c>
      <c r="AY39" s="271">
        <f t="shared" ca="1" si="55"/>
        <v>136905.54299402284</v>
      </c>
      <c r="AZ39" s="271">
        <f t="shared" ca="1" si="55"/>
        <v>105390.1718813847</v>
      </c>
      <c r="BA39" s="271">
        <f t="shared" ca="1" si="55"/>
        <v>133562.73006362742</v>
      </c>
      <c r="BB39" s="271">
        <f t="shared" ca="1" si="55"/>
        <v>138824.02578040847</v>
      </c>
      <c r="BC39" s="271">
        <f t="shared" ca="1" si="55"/>
        <v>144957.01080310988</v>
      </c>
      <c r="BD39" s="271">
        <f t="shared" ca="1" si="55"/>
        <v>151927.76633523064</v>
      </c>
      <c r="BE39" s="271">
        <f t="shared" ca="1" si="55"/>
        <v>69046.729182059105</v>
      </c>
      <c r="BF39" s="271">
        <f t="shared" ca="1" si="55"/>
        <v>142864.80444966196</v>
      </c>
      <c r="BG39" s="271">
        <f t="shared" ca="1" si="55"/>
        <v>136119.10268824143</v>
      </c>
      <c r="BH39" s="271">
        <f t="shared" ca="1" si="55"/>
        <v>141219.42746543343</v>
      </c>
      <c r="BI39" s="271">
        <f t="shared" ca="1" si="55"/>
        <v>139672.45618084498</v>
      </c>
      <c r="BJ39" s="271">
        <f t="shared" ca="1" si="55"/>
        <v>139581.6273237899</v>
      </c>
      <c r="BK39" s="271">
        <f t="shared" ca="1" si="55"/>
        <v>182902.29047066401</v>
      </c>
      <c r="BL39" s="271">
        <f t="shared" ref="BL39:CM39" ca="1" si="56">SUM(BL36:BL38)</f>
        <v>131494.66361290996</v>
      </c>
      <c r="BM39" s="271">
        <f t="shared" ca="1" si="56"/>
        <v>172223.99896587458</v>
      </c>
      <c r="BN39" s="271">
        <f t="shared" ca="1" si="56"/>
        <v>180576.29404396875</v>
      </c>
      <c r="BO39" s="271">
        <f t="shared" ca="1" si="56"/>
        <v>180587.22465540838</v>
      </c>
      <c r="BP39" s="271">
        <f t="shared" ca="1" si="56"/>
        <v>183114.16815360295</v>
      </c>
      <c r="BQ39" s="271">
        <f t="shared" ca="1" si="56"/>
        <v>88211.20584048974</v>
      </c>
      <c r="BR39" s="271">
        <f t="shared" ca="1" si="56"/>
        <v>164198.01507006856</v>
      </c>
      <c r="BS39" s="271">
        <f t="shared" ca="1" si="56"/>
        <v>161382.96408602782</v>
      </c>
      <c r="BT39" s="271">
        <f t="shared" ca="1" si="56"/>
        <v>177123.20029953521</v>
      </c>
      <c r="BU39" s="271">
        <f t="shared" ca="1" si="56"/>
        <v>160231.26243353813</v>
      </c>
      <c r="BV39" s="271">
        <f t="shared" ca="1" si="56"/>
        <v>169548.05794546363</v>
      </c>
      <c r="BW39" s="271">
        <f t="shared" ca="1" si="56"/>
        <v>213933.83162706924</v>
      </c>
      <c r="BX39" s="271">
        <f t="shared" ca="1" si="56"/>
        <v>162583.2746119028</v>
      </c>
      <c r="BY39" s="271">
        <f t="shared" ca="1" si="56"/>
        <v>206242.65535735511</v>
      </c>
      <c r="BZ39" s="271">
        <f t="shared" ca="1" si="56"/>
        <v>206515.65745934445</v>
      </c>
      <c r="CA39" s="271">
        <f t="shared" ca="1" si="56"/>
        <v>210545.60051288846</v>
      </c>
      <c r="CB39" s="271">
        <f t="shared" ca="1" si="56"/>
        <v>253927.29744842328</v>
      </c>
      <c r="CC39" s="271">
        <f t="shared" ca="1" si="56"/>
        <v>128737.81631770075</v>
      </c>
      <c r="CD39" s="271">
        <f t="shared" ca="1" si="56"/>
        <v>218444.47689032881</v>
      </c>
      <c r="CE39" s="271">
        <f t="shared" ca="1" si="56"/>
        <v>212812.01692458274</v>
      </c>
      <c r="CF39" s="271">
        <f t="shared" ca="1" si="56"/>
        <v>234495.56824473321</v>
      </c>
      <c r="CG39" s="271">
        <f t="shared" ca="1" si="56"/>
        <v>220322.49228755879</v>
      </c>
      <c r="CH39" s="271">
        <f t="shared" ca="1" si="56"/>
        <v>229406.94763310315</v>
      </c>
      <c r="CI39" s="271">
        <f t="shared" ca="1" si="56"/>
        <v>271776.44635330187</v>
      </c>
      <c r="CJ39" s="271">
        <f t="shared" ca="1" si="56"/>
        <v>216716.14864424773</v>
      </c>
      <c r="CK39" s="271">
        <f t="shared" ca="1" si="56"/>
        <v>282932.35939688509</v>
      </c>
      <c r="CL39" s="271">
        <f t="shared" ca="1" si="56"/>
        <v>262569.00159599894</v>
      </c>
      <c r="CM39" s="271">
        <f t="shared" ca="1" si="56"/>
        <v>280314.53053534275</v>
      </c>
    </row>
    <row r="40" spans="2:91" ht="49" customHeight="1" x14ac:dyDescent="0.2">
      <c r="B40" s="23" t="s">
        <v>189</v>
      </c>
    </row>
    <row r="42" spans="2:91" s="115" customFormat="1" x14ac:dyDescent="0.2">
      <c r="B42" s="115" t="s">
        <v>332</v>
      </c>
      <c r="C42" s="19" t="str">
        <f>Inputs!$J$16</f>
        <v>EUR</v>
      </c>
      <c r="D42" s="19" t="s">
        <v>19</v>
      </c>
      <c r="E42" s="63">
        <v>0</v>
      </c>
      <c r="F42" s="63">
        <f>E50</f>
        <v>0</v>
      </c>
      <c r="G42" s="63">
        <f>F50</f>
        <v>0</v>
      </c>
      <c r="H42" s="63">
        <f>G50</f>
        <v>0</v>
      </c>
      <c r="I42" s="63">
        <f>H50</f>
        <v>0</v>
      </c>
      <c r="K42" s="63">
        <v>0</v>
      </c>
      <c r="L42" s="63">
        <f t="shared" ref="L42:AD42" si="57">K50</f>
        <v>0</v>
      </c>
      <c r="M42" s="63">
        <f t="shared" si="57"/>
        <v>0</v>
      </c>
      <c r="N42" s="63">
        <f t="shared" si="57"/>
        <v>0</v>
      </c>
      <c r="O42" s="63">
        <f t="shared" si="57"/>
        <v>0</v>
      </c>
      <c r="P42" s="63">
        <f t="shared" si="57"/>
        <v>0</v>
      </c>
      <c r="Q42" s="63">
        <f t="shared" si="57"/>
        <v>0</v>
      </c>
      <c r="R42" s="63">
        <f t="shared" si="57"/>
        <v>0</v>
      </c>
      <c r="S42" s="63">
        <f t="shared" si="57"/>
        <v>0</v>
      </c>
      <c r="T42" s="63">
        <f t="shared" si="57"/>
        <v>0</v>
      </c>
      <c r="U42" s="63">
        <f t="shared" si="57"/>
        <v>0</v>
      </c>
      <c r="V42" s="63">
        <f t="shared" si="57"/>
        <v>0</v>
      </c>
      <c r="W42" s="63">
        <f t="shared" si="57"/>
        <v>0</v>
      </c>
      <c r="X42" s="63">
        <f t="shared" si="57"/>
        <v>0</v>
      </c>
      <c r="Y42" s="63">
        <f t="shared" si="57"/>
        <v>0</v>
      </c>
      <c r="Z42" s="63">
        <f t="shared" si="57"/>
        <v>0</v>
      </c>
      <c r="AA42" s="63">
        <f t="shared" si="57"/>
        <v>0</v>
      </c>
      <c r="AB42" s="63">
        <f t="shared" si="57"/>
        <v>0</v>
      </c>
      <c r="AC42" s="63">
        <f t="shared" si="57"/>
        <v>0</v>
      </c>
      <c r="AD42" s="63">
        <f t="shared" si="57"/>
        <v>0</v>
      </c>
      <c r="AF42" s="217">
        <v>0</v>
      </c>
      <c r="AG42" s="217">
        <f t="shared" ref="AG42:BL42" si="58">AF50</f>
        <v>0</v>
      </c>
      <c r="AH42" s="217">
        <f t="shared" si="58"/>
        <v>0</v>
      </c>
      <c r="AI42" s="217">
        <f t="shared" si="58"/>
        <v>0</v>
      </c>
      <c r="AJ42" s="217">
        <f t="shared" si="58"/>
        <v>0</v>
      </c>
      <c r="AK42" s="217">
        <f t="shared" si="58"/>
        <v>0</v>
      </c>
      <c r="AL42" s="217">
        <f t="shared" si="58"/>
        <v>0</v>
      </c>
      <c r="AM42" s="217">
        <f t="shared" si="58"/>
        <v>0</v>
      </c>
      <c r="AN42" s="217">
        <f t="shared" si="58"/>
        <v>0</v>
      </c>
      <c r="AO42" s="217">
        <f t="shared" si="58"/>
        <v>0</v>
      </c>
      <c r="AP42" s="217">
        <f t="shared" si="58"/>
        <v>0</v>
      </c>
      <c r="AQ42" s="217">
        <f t="shared" si="58"/>
        <v>0</v>
      </c>
      <c r="AR42" s="217">
        <f t="shared" si="58"/>
        <v>0</v>
      </c>
      <c r="AS42" s="217">
        <f t="shared" si="58"/>
        <v>0</v>
      </c>
      <c r="AT42" s="217">
        <f t="shared" si="58"/>
        <v>0</v>
      </c>
      <c r="AU42" s="217">
        <f t="shared" si="58"/>
        <v>0</v>
      </c>
      <c r="AV42" s="217">
        <f t="shared" si="58"/>
        <v>0</v>
      </c>
      <c r="AW42" s="217">
        <f t="shared" si="58"/>
        <v>0</v>
      </c>
      <c r="AX42" s="217">
        <f t="shared" si="58"/>
        <v>0</v>
      </c>
      <c r="AY42" s="217">
        <f t="shared" si="58"/>
        <v>0</v>
      </c>
      <c r="AZ42" s="217">
        <f t="shared" si="58"/>
        <v>0</v>
      </c>
      <c r="BA42" s="217">
        <f t="shared" si="58"/>
        <v>0</v>
      </c>
      <c r="BB42" s="217">
        <f t="shared" si="58"/>
        <v>0</v>
      </c>
      <c r="BC42" s="217">
        <f t="shared" si="58"/>
        <v>0</v>
      </c>
      <c r="BD42" s="217">
        <f t="shared" si="58"/>
        <v>0</v>
      </c>
      <c r="BE42" s="217">
        <f t="shared" si="58"/>
        <v>0</v>
      </c>
      <c r="BF42" s="217">
        <f t="shared" si="58"/>
        <v>0</v>
      </c>
      <c r="BG42" s="217">
        <f t="shared" si="58"/>
        <v>0</v>
      </c>
      <c r="BH42" s="217">
        <f t="shared" si="58"/>
        <v>0</v>
      </c>
      <c r="BI42" s="217">
        <f t="shared" si="58"/>
        <v>0</v>
      </c>
      <c r="BJ42" s="217">
        <f t="shared" si="58"/>
        <v>0</v>
      </c>
      <c r="BK42" s="217">
        <f t="shared" si="58"/>
        <v>0</v>
      </c>
      <c r="BL42" s="217">
        <f t="shared" si="58"/>
        <v>0</v>
      </c>
      <c r="BM42" s="217">
        <f t="shared" ref="BM42:CM42" si="59">BL50</f>
        <v>0</v>
      </c>
      <c r="BN42" s="217">
        <f t="shared" si="59"/>
        <v>0</v>
      </c>
      <c r="BO42" s="217">
        <f t="shared" si="59"/>
        <v>0</v>
      </c>
      <c r="BP42" s="217">
        <f t="shared" si="59"/>
        <v>0</v>
      </c>
      <c r="BQ42" s="217">
        <f t="shared" si="59"/>
        <v>0</v>
      </c>
      <c r="BR42" s="217">
        <f t="shared" si="59"/>
        <v>0</v>
      </c>
      <c r="BS42" s="217">
        <f t="shared" si="59"/>
        <v>0</v>
      </c>
      <c r="BT42" s="217">
        <f t="shared" si="59"/>
        <v>0</v>
      </c>
      <c r="BU42" s="217">
        <f t="shared" si="59"/>
        <v>0</v>
      </c>
      <c r="BV42" s="217">
        <f t="shared" si="59"/>
        <v>0</v>
      </c>
      <c r="BW42" s="217">
        <f t="shared" si="59"/>
        <v>0</v>
      </c>
      <c r="BX42" s="217">
        <f t="shared" si="59"/>
        <v>0</v>
      </c>
      <c r="BY42" s="217">
        <f t="shared" si="59"/>
        <v>0</v>
      </c>
      <c r="BZ42" s="217">
        <f t="shared" si="59"/>
        <v>0</v>
      </c>
      <c r="CA42" s="217">
        <f t="shared" si="59"/>
        <v>0</v>
      </c>
      <c r="CB42" s="217">
        <f t="shared" si="59"/>
        <v>0</v>
      </c>
      <c r="CC42" s="217">
        <f t="shared" si="59"/>
        <v>0</v>
      </c>
      <c r="CD42" s="217">
        <f t="shared" si="59"/>
        <v>0</v>
      </c>
      <c r="CE42" s="217">
        <f t="shared" si="59"/>
        <v>0</v>
      </c>
      <c r="CF42" s="217">
        <f t="shared" si="59"/>
        <v>0</v>
      </c>
      <c r="CG42" s="217">
        <f t="shared" si="59"/>
        <v>0</v>
      </c>
      <c r="CH42" s="217">
        <f t="shared" si="59"/>
        <v>0</v>
      </c>
      <c r="CI42" s="217">
        <f t="shared" si="59"/>
        <v>0</v>
      </c>
      <c r="CJ42" s="217">
        <f t="shared" si="59"/>
        <v>0</v>
      </c>
      <c r="CK42" s="217">
        <f t="shared" si="59"/>
        <v>0</v>
      </c>
      <c r="CL42" s="217">
        <f t="shared" si="59"/>
        <v>0</v>
      </c>
      <c r="CM42" s="217">
        <f t="shared" si="59"/>
        <v>0</v>
      </c>
    </row>
    <row r="43" spans="2:91" x14ac:dyDescent="0.2">
      <c r="B43" s="216" t="s">
        <v>421</v>
      </c>
      <c r="C43" s="19" t="str">
        <f>Inputs!$J$16</f>
        <v>EUR</v>
      </c>
      <c r="D43" s="19" t="s">
        <v>19</v>
      </c>
      <c r="E43" s="27">
        <f>SUMIF($K$4:$AD$4,E$4,$K43:$AD43)</f>
        <v>0</v>
      </c>
      <c r="F43" s="27">
        <f>SUMIF($K$4:$AD$4,F$4,$K43:$AD43)</f>
        <v>0</v>
      </c>
      <c r="G43" s="27">
        <f>SUMIF($K$4:$AD$4,G$4,$K43:$AD43)</f>
        <v>0</v>
      </c>
      <c r="H43" s="27">
        <f>SUMIF($K$4:$AD$4,H$4,$K43:$AD43)</f>
        <v>0</v>
      </c>
      <c r="I43" s="27">
        <f>SUMIF($K$4:$AD$4,I$4,$K43:$AD43)</f>
        <v>0</v>
      </c>
      <c r="K43" s="27">
        <f t="shared" ref="K43:AD43" si="60">SUMIFS($AF43:$CM43,$AF$4:$CM$4,K$4,$AF$8:$CM$8,K$8)</f>
        <v>0</v>
      </c>
      <c r="L43" s="27">
        <f t="shared" si="60"/>
        <v>0</v>
      </c>
      <c r="M43" s="27">
        <f t="shared" si="60"/>
        <v>0</v>
      </c>
      <c r="N43" s="27">
        <f t="shared" si="60"/>
        <v>0</v>
      </c>
      <c r="O43" s="27">
        <f t="shared" si="60"/>
        <v>0</v>
      </c>
      <c r="P43" s="27">
        <f t="shared" si="60"/>
        <v>0</v>
      </c>
      <c r="Q43" s="27">
        <f t="shared" si="60"/>
        <v>0</v>
      </c>
      <c r="R43" s="27">
        <f t="shared" si="60"/>
        <v>0</v>
      </c>
      <c r="S43" s="27">
        <f t="shared" si="60"/>
        <v>0</v>
      </c>
      <c r="T43" s="27">
        <f t="shared" si="60"/>
        <v>0</v>
      </c>
      <c r="U43" s="27">
        <f t="shared" si="60"/>
        <v>0</v>
      </c>
      <c r="V43" s="27">
        <f t="shared" si="60"/>
        <v>0</v>
      </c>
      <c r="W43" s="27">
        <f t="shared" si="60"/>
        <v>0</v>
      </c>
      <c r="X43" s="27">
        <f t="shared" si="60"/>
        <v>0</v>
      </c>
      <c r="Y43" s="27">
        <f t="shared" si="60"/>
        <v>0</v>
      </c>
      <c r="Z43" s="27">
        <f t="shared" si="60"/>
        <v>0</v>
      </c>
      <c r="AA43" s="27">
        <f t="shared" si="60"/>
        <v>0</v>
      </c>
      <c r="AB43" s="27">
        <f t="shared" si="60"/>
        <v>0</v>
      </c>
      <c r="AC43" s="27">
        <f t="shared" si="60"/>
        <v>0</v>
      </c>
      <c r="AD43" s="27">
        <f t="shared" si="60"/>
        <v>0</v>
      </c>
      <c r="AF43" s="27">
        <f t="shared" ref="AF43:BK43" si="61">AF44*AF45</f>
        <v>0</v>
      </c>
      <c r="AG43" s="27">
        <f t="shared" si="61"/>
        <v>0</v>
      </c>
      <c r="AH43" s="27">
        <f t="shared" si="61"/>
        <v>0</v>
      </c>
      <c r="AI43" s="27">
        <f t="shared" si="61"/>
        <v>0</v>
      </c>
      <c r="AJ43" s="27">
        <f t="shared" si="61"/>
        <v>0</v>
      </c>
      <c r="AK43" s="27">
        <f t="shared" si="61"/>
        <v>0</v>
      </c>
      <c r="AL43" s="27">
        <f t="shared" si="61"/>
        <v>0</v>
      </c>
      <c r="AM43" s="27">
        <f t="shared" si="61"/>
        <v>0</v>
      </c>
      <c r="AN43" s="27">
        <f t="shared" si="61"/>
        <v>0</v>
      </c>
      <c r="AO43" s="27">
        <f t="shared" si="61"/>
        <v>0</v>
      </c>
      <c r="AP43" s="27">
        <f t="shared" si="61"/>
        <v>0</v>
      </c>
      <c r="AQ43" s="27">
        <f t="shared" si="61"/>
        <v>0</v>
      </c>
      <c r="AR43" s="27">
        <f t="shared" si="61"/>
        <v>0</v>
      </c>
      <c r="AS43" s="27">
        <f t="shared" si="61"/>
        <v>0</v>
      </c>
      <c r="AT43" s="27">
        <f t="shared" si="61"/>
        <v>0</v>
      </c>
      <c r="AU43" s="27">
        <f t="shared" si="61"/>
        <v>0</v>
      </c>
      <c r="AV43" s="27">
        <f t="shared" si="61"/>
        <v>0</v>
      </c>
      <c r="AW43" s="27">
        <f t="shared" si="61"/>
        <v>0</v>
      </c>
      <c r="AX43" s="27">
        <f t="shared" si="61"/>
        <v>0</v>
      </c>
      <c r="AY43" s="27">
        <f t="shared" si="61"/>
        <v>0</v>
      </c>
      <c r="AZ43" s="27">
        <f t="shared" si="61"/>
        <v>0</v>
      </c>
      <c r="BA43" s="27">
        <f t="shared" si="61"/>
        <v>0</v>
      </c>
      <c r="BB43" s="27">
        <f t="shared" si="61"/>
        <v>0</v>
      </c>
      <c r="BC43" s="27">
        <f t="shared" si="61"/>
        <v>0</v>
      </c>
      <c r="BD43" s="27">
        <f t="shared" si="61"/>
        <v>0</v>
      </c>
      <c r="BE43" s="27">
        <f t="shared" si="61"/>
        <v>0</v>
      </c>
      <c r="BF43" s="27">
        <f t="shared" si="61"/>
        <v>0</v>
      </c>
      <c r="BG43" s="27">
        <f t="shared" si="61"/>
        <v>0</v>
      </c>
      <c r="BH43" s="27">
        <f t="shared" si="61"/>
        <v>0</v>
      </c>
      <c r="BI43" s="27">
        <f t="shared" si="61"/>
        <v>0</v>
      </c>
      <c r="BJ43" s="27">
        <f t="shared" si="61"/>
        <v>0</v>
      </c>
      <c r="BK43" s="27">
        <f t="shared" si="61"/>
        <v>0</v>
      </c>
      <c r="BL43" s="27">
        <f t="shared" ref="BL43:CM43" si="62">BL44*BL45</f>
        <v>0</v>
      </c>
      <c r="BM43" s="27">
        <f t="shared" si="62"/>
        <v>0</v>
      </c>
      <c r="BN43" s="27">
        <f t="shared" si="62"/>
        <v>0</v>
      </c>
      <c r="BO43" s="27">
        <f t="shared" si="62"/>
        <v>0</v>
      </c>
      <c r="BP43" s="27">
        <f t="shared" si="62"/>
        <v>0</v>
      </c>
      <c r="BQ43" s="27">
        <f t="shared" si="62"/>
        <v>0</v>
      </c>
      <c r="BR43" s="27">
        <f t="shared" si="62"/>
        <v>0</v>
      </c>
      <c r="BS43" s="27">
        <f t="shared" si="62"/>
        <v>0</v>
      </c>
      <c r="BT43" s="27">
        <f t="shared" si="62"/>
        <v>0</v>
      </c>
      <c r="BU43" s="27">
        <f t="shared" si="62"/>
        <v>0</v>
      </c>
      <c r="BV43" s="27">
        <f t="shared" si="62"/>
        <v>0</v>
      </c>
      <c r="BW43" s="27">
        <f t="shared" si="62"/>
        <v>0</v>
      </c>
      <c r="BX43" s="27">
        <f t="shared" si="62"/>
        <v>0</v>
      </c>
      <c r="BY43" s="27">
        <f t="shared" si="62"/>
        <v>0</v>
      </c>
      <c r="BZ43" s="27">
        <f t="shared" si="62"/>
        <v>0</v>
      </c>
      <c r="CA43" s="27">
        <f t="shared" si="62"/>
        <v>0</v>
      </c>
      <c r="CB43" s="27">
        <f t="shared" si="62"/>
        <v>0</v>
      </c>
      <c r="CC43" s="27">
        <f t="shared" si="62"/>
        <v>0</v>
      </c>
      <c r="CD43" s="27">
        <f t="shared" si="62"/>
        <v>0</v>
      </c>
      <c r="CE43" s="27">
        <f t="shared" si="62"/>
        <v>0</v>
      </c>
      <c r="CF43" s="27">
        <f t="shared" si="62"/>
        <v>0</v>
      </c>
      <c r="CG43" s="27">
        <f t="shared" si="62"/>
        <v>0</v>
      </c>
      <c r="CH43" s="27">
        <f t="shared" si="62"/>
        <v>0</v>
      </c>
      <c r="CI43" s="27">
        <f t="shared" si="62"/>
        <v>0</v>
      </c>
      <c r="CJ43" s="27">
        <f t="shared" si="62"/>
        <v>0</v>
      </c>
      <c r="CK43" s="27">
        <f t="shared" si="62"/>
        <v>0</v>
      </c>
      <c r="CL43" s="27">
        <f t="shared" si="62"/>
        <v>0</v>
      </c>
      <c r="CM43" s="27">
        <f t="shared" si="62"/>
        <v>0</v>
      </c>
    </row>
    <row r="44" spans="2:91" s="265" customFormat="1" hidden="1" x14ac:dyDescent="0.2">
      <c r="B44" s="264" t="s">
        <v>40</v>
      </c>
      <c r="C44" s="19" t="str">
        <f>Inputs!$J$16</f>
        <v>EUR</v>
      </c>
      <c r="D44" s="19" t="s">
        <v>19</v>
      </c>
      <c r="E44" s="263"/>
      <c r="F44" s="263"/>
      <c r="G44" s="263"/>
      <c r="H44" s="263"/>
      <c r="I44" s="263"/>
      <c r="K44" s="263"/>
      <c r="L44" s="263"/>
      <c r="M44" s="263"/>
      <c r="N44" s="263"/>
      <c r="O44" s="263"/>
      <c r="P44" s="263"/>
      <c r="Q44" s="263"/>
      <c r="R44" s="263"/>
      <c r="S44" s="263"/>
      <c r="T44" s="263"/>
      <c r="U44" s="263"/>
      <c r="V44" s="263"/>
      <c r="W44" s="263"/>
      <c r="X44" s="263"/>
      <c r="Y44" s="263"/>
      <c r="Z44" s="263"/>
      <c r="AA44" s="263"/>
      <c r="AB44" s="263"/>
      <c r="AC44" s="263"/>
      <c r="AD44" s="263"/>
      <c r="AF44" s="263">
        <f>Revenue!AF50</f>
        <v>0</v>
      </c>
      <c r="AG44" s="263">
        <f>Revenue!AG50</f>
        <v>0</v>
      </c>
      <c r="AH44" s="263">
        <f>Revenue!AH50</f>
        <v>0</v>
      </c>
      <c r="AI44" s="263">
        <f>Revenue!AI50</f>
        <v>0</v>
      </c>
      <c r="AJ44" s="263">
        <f>Revenue!AJ50</f>
        <v>0</v>
      </c>
      <c r="AK44" s="263">
        <f>Revenue!AK50</f>
        <v>0</v>
      </c>
      <c r="AL44" s="263">
        <f>Revenue!AL50</f>
        <v>0</v>
      </c>
      <c r="AM44" s="263">
        <f>Revenue!AM50</f>
        <v>0</v>
      </c>
      <c r="AN44" s="263">
        <f>Revenue!AN50</f>
        <v>0</v>
      </c>
      <c r="AO44" s="263">
        <f>Revenue!AO50</f>
        <v>287027.68070592434</v>
      </c>
      <c r="AP44" s="263">
        <f>Revenue!AP50</f>
        <v>283953.70770192595</v>
      </c>
      <c r="AQ44" s="263">
        <f>Revenue!AQ50</f>
        <v>305231.14718502632</v>
      </c>
      <c r="AR44" s="263">
        <f>Revenue!AR50</f>
        <v>326917.86848555371</v>
      </c>
      <c r="AS44" s="263">
        <f>Revenue!AS50</f>
        <v>230784.92170131765</v>
      </c>
      <c r="AT44" s="263">
        <f>Revenue!AT50</f>
        <v>318014.62424964708</v>
      </c>
      <c r="AU44" s="263">
        <f>Revenue!AU50</f>
        <v>296668.20033116004</v>
      </c>
      <c r="AV44" s="263">
        <f>Revenue!AV50</f>
        <v>310237.8354621054</v>
      </c>
      <c r="AW44" s="263">
        <f>Revenue!AW50</f>
        <v>313337.84749127959</v>
      </c>
      <c r="AX44" s="263">
        <f>Revenue!AX50</f>
        <v>313366.73688206269</v>
      </c>
      <c r="AY44" s="263">
        <f>Revenue!AY50</f>
        <v>356445.42315688782</v>
      </c>
      <c r="AZ44" s="263">
        <f>Revenue!AZ50</f>
        <v>311437.14890922629</v>
      </c>
      <c r="BA44" s="263">
        <f>Revenue!BA50</f>
        <v>351054.06564342091</v>
      </c>
      <c r="BB44" s="263">
        <f>Revenue!BB50</f>
        <v>359266.92842194199</v>
      </c>
      <c r="BC44" s="263">
        <f>Revenue!BC50</f>
        <v>367515.79327541852</v>
      </c>
      <c r="BD44" s="263">
        <f>Revenue!BD50</f>
        <v>376310.73758156865</v>
      </c>
      <c r="BE44" s="263">
        <f>Revenue!BE50</f>
        <v>260910.48381399055</v>
      </c>
      <c r="BF44" s="263">
        <f>Revenue!BF50</f>
        <v>363751.42128844577</v>
      </c>
      <c r="BG44" s="263">
        <f>Revenue!BG50</f>
        <v>345689.53641120897</v>
      </c>
      <c r="BH44" s="263">
        <f>Revenue!BH50</f>
        <v>358467.51352602296</v>
      </c>
      <c r="BI44" s="263">
        <f>Revenue!BI50</f>
        <v>351686.19971648935</v>
      </c>
      <c r="BJ44" s="263">
        <f>Revenue!BJ50</f>
        <v>356011.08567454136</v>
      </c>
      <c r="BK44" s="263">
        <f>Revenue!BK50</f>
        <v>420140.80008048733</v>
      </c>
      <c r="BL44" s="263">
        <f>Revenue!BL50</f>
        <v>347909.82012342761</v>
      </c>
      <c r="BM44" s="263">
        <f>Revenue!BM50</f>
        <v>404410.18080444582</v>
      </c>
      <c r="BN44" s="263">
        <f>Revenue!BN50</f>
        <v>416759.55325586698</v>
      </c>
      <c r="BO44" s="263">
        <f>Revenue!BO50</f>
        <v>416731.68097901001</v>
      </c>
      <c r="BP44" s="263">
        <f>Revenue!BP50</f>
        <v>419224.30033975362</v>
      </c>
      <c r="BQ44" s="263">
        <f>Revenue!BQ50</f>
        <v>288491.99241234746</v>
      </c>
      <c r="BR44" s="263">
        <f>Revenue!BR50</f>
        <v>393180.72389587446</v>
      </c>
      <c r="BS44" s="263">
        <f>Revenue!BS50</f>
        <v>380449.14454776439</v>
      </c>
      <c r="BT44" s="263">
        <f>Revenue!BT50</f>
        <v>407917.68879277719</v>
      </c>
      <c r="BU44" s="263">
        <f>Revenue!BU50</f>
        <v>379914.35221606574</v>
      </c>
      <c r="BV44" s="263">
        <f>Revenue!BV50</f>
        <v>397266.2768935893</v>
      </c>
      <c r="BW44" s="263">
        <f>Revenue!BW50</f>
        <v>462306.90060489275</v>
      </c>
      <c r="BX44" s="263">
        <f>Revenue!BX50</f>
        <v>390505.34030604002</v>
      </c>
      <c r="BY44" s="263">
        <f>Revenue!BY50</f>
        <v>450406.48203093227</v>
      </c>
      <c r="BZ44" s="263">
        <f>Revenue!BZ50</f>
        <v>451569.55564966862</v>
      </c>
      <c r="CA44" s="263">
        <f>Revenue!CA50</f>
        <v>457041.56642792618</v>
      </c>
      <c r="CB44" s="263">
        <f>Revenue!CB50</f>
        <v>515380.76359771501</v>
      </c>
      <c r="CC44" s="263">
        <f>Revenue!CC50</f>
        <v>344553.46416951821</v>
      </c>
      <c r="CD44" s="263">
        <f>Revenue!CD50</f>
        <v>466857.16643349017</v>
      </c>
      <c r="CE44" s="263">
        <f>Revenue!CE50</f>
        <v>450092.47381538694</v>
      </c>
      <c r="CF44" s="263">
        <f>Revenue!CF50</f>
        <v>484869.00987520342</v>
      </c>
      <c r="CG44" s="263">
        <f>Revenue!CG50</f>
        <v>460672.3194838292</v>
      </c>
      <c r="CH44" s="263">
        <f>Revenue!CH50</f>
        <v>477623.75129549921</v>
      </c>
      <c r="CI44" s="263">
        <f>Revenue!CI50</f>
        <v>539371.64667658438</v>
      </c>
      <c r="CJ44" s="263">
        <f>Revenue!CJ50</f>
        <v>463562.16854259244</v>
      </c>
      <c r="CK44" s="263">
        <f>Revenue!CK50</f>
        <v>553454.02683950961</v>
      </c>
      <c r="CL44" s="263">
        <f>Revenue!CL50</f>
        <v>526570.46337230492</v>
      </c>
      <c r="CM44" s="263">
        <f>Revenue!CM50</f>
        <v>550557.65515988797</v>
      </c>
    </row>
    <row r="45" spans="2:91" s="268" customFormat="1" hidden="1" x14ac:dyDescent="0.2">
      <c r="B45" s="270" t="s">
        <v>254</v>
      </c>
      <c r="C45" s="19" t="str">
        <f>Inputs!$J$16</f>
        <v>EUR</v>
      </c>
      <c r="D45" s="19" t="s">
        <v>19</v>
      </c>
      <c r="E45" s="269"/>
      <c r="F45" s="269"/>
      <c r="G45" s="269"/>
      <c r="H45" s="269"/>
      <c r="I45" s="269"/>
      <c r="K45" s="269"/>
      <c r="L45" s="269"/>
      <c r="M45" s="269"/>
      <c r="N45" s="269"/>
      <c r="O45" s="269"/>
      <c r="P45" s="269"/>
      <c r="Q45" s="269"/>
      <c r="R45" s="269"/>
      <c r="S45" s="269"/>
      <c r="T45" s="269"/>
      <c r="U45" s="269"/>
      <c r="V45" s="269"/>
      <c r="W45" s="269"/>
      <c r="X45" s="269"/>
      <c r="Y45" s="269"/>
      <c r="Z45" s="269"/>
      <c r="AA45" s="269"/>
      <c r="AB45" s="269"/>
      <c r="AC45" s="269"/>
      <c r="AD45" s="269"/>
      <c r="AF45" s="269">
        <f>Inputs!$IU$32</f>
        <v>0</v>
      </c>
      <c r="AG45" s="269">
        <f>Inputs!$IU$32</f>
        <v>0</v>
      </c>
      <c r="AH45" s="269">
        <f>Inputs!$IU$32</f>
        <v>0</v>
      </c>
      <c r="AI45" s="269">
        <f>Inputs!$IU$32</f>
        <v>0</v>
      </c>
      <c r="AJ45" s="269">
        <f>Inputs!$IU$32</f>
        <v>0</v>
      </c>
      <c r="AK45" s="269">
        <f>Inputs!$IU$32</f>
        <v>0</v>
      </c>
      <c r="AL45" s="269">
        <f>Inputs!$IU$32</f>
        <v>0</v>
      </c>
      <c r="AM45" s="269">
        <f>Inputs!$IU$32</f>
        <v>0</v>
      </c>
      <c r="AN45" s="269">
        <f>Inputs!$IU$32</f>
        <v>0</v>
      </c>
      <c r="AO45" s="269">
        <f>Inputs!$IU$32</f>
        <v>0</v>
      </c>
      <c r="AP45" s="269">
        <f>Inputs!$IU$32</f>
        <v>0</v>
      </c>
      <c r="AQ45" s="269">
        <f>Inputs!$IU$32</f>
        <v>0</v>
      </c>
      <c r="AR45" s="269">
        <f>Inputs!$IU$32</f>
        <v>0</v>
      </c>
      <c r="AS45" s="269">
        <f>Inputs!$IU$32</f>
        <v>0</v>
      </c>
      <c r="AT45" s="269">
        <f>Inputs!$IU$32</f>
        <v>0</v>
      </c>
      <c r="AU45" s="269">
        <f>Inputs!$IU$32</f>
        <v>0</v>
      </c>
      <c r="AV45" s="269">
        <f>Inputs!$IU$32</f>
        <v>0</v>
      </c>
      <c r="AW45" s="269">
        <f>Inputs!$IU$32</f>
        <v>0</v>
      </c>
      <c r="AX45" s="269">
        <f>Inputs!$IU$32</f>
        <v>0</v>
      </c>
      <c r="AY45" s="269">
        <f>Inputs!$IU$32</f>
        <v>0</v>
      </c>
      <c r="AZ45" s="269">
        <f>Inputs!$IU$32</f>
        <v>0</v>
      </c>
      <c r="BA45" s="269">
        <f>Inputs!$IU$32</f>
        <v>0</v>
      </c>
      <c r="BB45" s="269">
        <f>Inputs!$IU$32</f>
        <v>0</v>
      </c>
      <c r="BC45" s="269">
        <f>Inputs!$IU$32</f>
        <v>0</v>
      </c>
      <c r="BD45" s="269">
        <f>Inputs!$IU$32</f>
        <v>0</v>
      </c>
      <c r="BE45" s="269">
        <f>Inputs!$IU$32</f>
        <v>0</v>
      </c>
      <c r="BF45" s="269">
        <f>Inputs!$IU$32</f>
        <v>0</v>
      </c>
      <c r="BG45" s="269">
        <f>Inputs!$IU$32</f>
        <v>0</v>
      </c>
      <c r="BH45" s="269">
        <f>Inputs!$IU$32</f>
        <v>0</v>
      </c>
      <c r="BI45" s="269">
        <f>Inputs!$IU$32</f>
        <v>0</v>
      </c>
      <c r="BJ45" s="269">
        <f>Inputs!$IU$32</f>
        <v>0</v>
      </c>
      <c r="BK45" s="269">
        <f>Inputs!$IU$32</f>
        <v>0</v>
      </c>
      <c r="BL45" s="269">
        <f>Inputs!$IU$32</f>
        <v>0</v>
      </c>
      <c r="BM45" s="269">
        <f>Inputs!$IU$32</f>
        <v>0</v>
      </c>
      <c r="BN45" s="269">
        <f>Inputs!$IU$32</f>
        <v>0</v>
      </c>
      <c r="BO45" s="269">
        <f>Inputs!$IU$32</f>
        <v>0</v>
      </c>
      <c r="BP45" s="269">
        <f>Inputs!$IU$32</f>
        <v>0</v>
      </c>
      <c r="BQ45" s="269">
        <f>Inputs!$IU$32</f>
        <v>0</v>
      </c>
      <c r="BR45" s="269">
        <f>Inputs!$IU$32</f>
        <v>0</v>
      </c>
      <c r="BS45" s="269">
        <f>Inputs!$IU$32</f>
        <v>0</v>
      </c>
      <c r="BT45" s="269">
        <f>Inputs!$IU$32</f>
        <v>0</v>
      </c>
      <c r="BU45" s="269">
        <f>Inputs!$IU$32</f>
        <v>0</v>
      </c>
      <c r="BV45" s="269">
        <f>Inputs!$IU$32</f>
        <v>0</v>
      </c>
      <c r="BW45" s="269">
        <f>Inputs!$IU$32</f>
        <v>0</v>
      </c>
      <c r="BX45" s="269">
        <f>Inputs!$IU$32</f>
        <v>0</v>
      </c>
      <c r="BY45" s="269">
        <f>Inputs!$IU$32</f>
        <v>0</v>
      </c>
      <c r="BZ45" s="269">
        <f>Inputs!$IU$32</f>
        <v>0</v>
      </c>
      <c r="CA45" s="269">
        <f>Inputs!$IU$32</f>
        <v>0</v>
      </c>
      <c r="CB45" s="269">
        <f>Inputs!$IU$32</f>
        <v>0</v>
      </c>
      <c r="CC45" s="269">
        <f>Inputs!$IU$32</f>
        <v>0</v>
      </c>
      <c r="CD45" s="269">
        <f>Inputs!$IU$32</f>
        <v>0</v>
      </c>
      <c r="CE45" s="269">
        <f>Inputs!$IU$32</f>
        <v>0</v>
      </c>
      <c r="CF45" s="269">
        <f>Inputs!$IU$32</f>
        <v>0</v>
      </c>
      <c r="CG45" s="269">
        <f>Inputs!$IU$32</f>
        <v>0</v>
      </c>
      <c r="CH45" s="269">
        <f>Inputs!$IU$32</f>
        <v>0</v>
      </c>
      <c r="CI45" s="269">
        <f>Inputs!$IU$32</f>
        <v>0</v>
      </c>
      <c r="CJ45" s="269">
        <f>Inputs!$IU$32</f>
        <v>0</v>
      </c>
      <c r="CK45" s="269">
        <f>Inputs!$IU$32</f>
        <v>0</v>
      </c>
      <c r="CL45" s="269">
        <f>Inputs!$IU$32</f>
        <v>0</v>
      </c>
      <c r="CM45" s="269">
        <f>Inputs!$IU$32</f>
        <v>0</v>
      </c>
    </row>
    <row r="46" spans="2:91" x14ac:dyDescent="0.2">
      <c r="B46" s="216" t="s">
        <v>359</v>
      </c>
      <c r="C46" s="19" t="str">
        <f>Inputs!$J$16</f>
        <v>EUR</v>
      </c>
      <c r="D46" s="19" t="s">
        <v>19</v>
      </c>
      <c r="E46" s="27">
        <f>SUMIF($K$4:$AD$4,E$4,$K46:$AD46)</f>
        <v>0</v>
      </c>
      <c r="F46" s="27">
        <f>SUMIF($K$4:$AD$4,F$4,$K46:$AD46)</f>
        <v>0</v>
      </c>
      <c r="G46" s="27">
        <f>SUMIF($K$4:$AD$4,G$4,$K46:$AD46)</f>
        <v>0</v>
      </c>
      <c r="H46" s="27">
        <f>SUMIF($K$4:$AD$4,H$4,$K46:$AD46)</f>
        <v>0</v>
      </c>
      <c r="I46" s="27">
        <f>SUMIF($K$4:$AD$4,I$4,$K46:$AD46)</f>
        <v>0</v>
      </c>
      <c r="K46" s="27">
        <f t="shared" ref="K46:AD46" si="63">SUMIFS($AF46:$CM46,$AF$4:$CM$4,K$4,$AF$8:$CM$8,K$8)</f>
        <v>0</v>
      </c>
      <c r="L46" s="27">
        <f t="shared" si="63"/>
        <v>0</v>
      </c>
      <c r="M46" s="27">
        <f t="shared" si="63"/>
        <v>0</v>
      </c>
      <c r="N46" s="27">
        <f t="shared" si="63"/>
        <v>0</v>
      </c>
      <c r="O46" s="27">
        <f t="shared" si="63"/>
        <v>0</v>
      </c>
      <c r="P46" s="27">
        <f t="shared" si="63"/>
        <v>0</v>
      </c>
      <c r="Q46" s="27">
        <f t="shared" si="63"/>
        <v>0</v>
      </c>
      <c r="R46" s="27">
        <f t="shared" si="63"/>
        <v>0</v>
      </c>
      <c r="S46" s="27">
        <f t="shared" si="63"/>
        <v>0</v>
      </c>
      <c r="T46" s="27">
        <f t="shared" si="63"/>
        <v>0</v>
      </c>
      <c r="U46" s="27">
        <f t="shared" si="63"/>
        <v>0</v>
      </c>
      <c r="V46" s="27">
        <f t="shared" si="63"/>
        <v>0</v>
      </c>
      <c r="W46" s="27">
        <f t="shared" si="63"/>
        <v>0</v>
      </c>
      <c r="X46" s="27">
        <f t="shared" si="63"/>
        <v>0</v>
      </c>
      <c r="Y46" s="27">
        <f t="shared" si="63"/>
        <v>0</v>
      </c>
      <c r="Z46" s="27">
        <f t="shared" si="63"/>
        <v>0</v>
      </c>
      <c r="AA46" s="27">
        <f t="shared" si="63"/>
        <v>0</v>
      </c>
      <c r="AB46" s="27">
        <f t="shared" si="63"/>
        <v>0</v>
      </c>
      <c r="AC46" s="27">
        <f t="shared" si="63"/>
        <v>0</v>
      </c>
      <c r="AD46" s="27">
        <f t="shared" si="63"/>
        <v>0</v>
      </c>
      <c r="AF46" s="27">
        <f t="shared" ref="AF46:BK46" si="64">SUM(AF47:AF49)</f>
        <v>0</v>
      </c>
      <c r="AG46" s="27">
        <f t="shared" si="64"/>
        <v>0</v>
      </c>
      <c r="AH46" s="27">
        <f t="shared" si="64"/>
        <v>0</v>
      </c>
      <c r="AI46" s="27">
        <f t="shared" si="64"/>
        <v>0</v>
      </c>
      <c r="AJ46" s="27">
        <f t="shared" si="64"/>
        <v>0</v>
      </c>
      <c r="AK46" s="27">
        <f t="shared" si="64"/>
        <v>0</v>
      </c>
      <c r="AL46" s="27">
        <f t="shared" si="64"/>
        <v>0</v>
      </c>
      <c r="AM46" s="27">
        <f t="shared" si="64"/>
        <v>0</v>
      </c>
      <c r="AN46" s="27">
        <f t="shared" si="64"/>
        <v>0</v>
      </c>
      <c r="AO46" s="27">
        <f t="shared" si="64"/>
        <v>0</v>
      </c>
      <c r="AP46" s="27">
        <f t="shared" si="64"/>
        <v>0</v>
      </c>
      <c r="AQ46" s="27">
        <f t="shared" si="64"/>
        <v>0</v>
      </c>
      <c r="AR46" s="27">
        <f t="shared" si="64"/>
        <v>0</v>
      </c>
      <c r="AS46" s="27">
        <f t="shared" si="64"/>
        <v>0</v>
      </c>
      <c r="AT46" s="27">
        <f t="shared" si="64"/>
        <v>0</v>
      </c>
      <c r="AU46" s="27">
        <f t="shared" si="64"/>
        <v>0</v>
      </c>
      <c r="AV46" s="27">
        <f t="shared" si="64"/>
        <v>0</v>
      </c>
      <c r="AW46" s="27">
        <f t="shared" si="64"/>
        <v>0</v>
      </c>
      <c r="AX46" s="27">
        <f t="shared" si="64"/>
        <v>0</v>
      </c>
      <c r="AY46" s="27">
        <f t="shared" si="64"/>
        <v>0</v>
      </c>
      <c r="AZ46" s="27">
        <f t="shared" si="64"/>
        <v>0</v>
      </c>
      <c r="BA46" s="27">
        <f t="shared" si="64"/>
        <v>0</v>
      </c>
      <c r="BB46" s="27">
        <f t="shared" si="64"/>
        <v>0</v>
      </c>
      <c r="BC46" s="27">
        <f t="shared" si="64"/>
        <v>0</v>
      </c>
      <c r="BD46" s="27">
        <f t="shared" si="64"/>
        <v>0</v>
      </c>
      <c r="BE46" s="27">
        <f t="shared" si="64"/>
        <v>0</v>
      </c>
      <c r="BF46" s="27">
        <f t="shared" si="64"/>
        <v>0</v>
      </c>
      <c r="BG46" s="27">
        <f t="shared" si="64"/>
        <v>0</v>
      </c>
      <c r="BH46" s="27">
        <f t="shared" si="64"/>
        <v>0</v>
      </c>
      <c r="BI46" s="27">
        <f t="shared" si="64"/>
        <v>0</v>
      </c>
      <c r="BJ46" s="27">
        <f t="shared" si="64"/>
        <v>0</v>
      </c>
      <c r="BK46" s="27">
        <f t="shared" si="64"/>
        <v>0</v>
      </c>
      <c r="BL46" s="27">
        <f t="shared" ref="BL46:CM46" si="65">SUM(BL47:BL49)</f>
        <v>0</v>
      </c>
      <c r="BM46" s="27">
        <f t="shared" si="65"/>
        <v>0</v>
      </c>
      <c r="BN46" s="27">
        <f t="shared" si="65"/>
        <v>0</v>
      </c>
      <c r="BO46" s="27">
        <f t="shared" si="65"/>
        <v>0</v>
      </c>
      <c r="BP46" s="27">
        <f t="shared" si="65"/>
        <v>0</v>
      </c>
      <c r="BQ46" s="27">
        <f t="shared" si="65"/>
        <v>0</v>
      </c>
      <c r="BR46" s="27">
        <f t="shared" si="65"/>
        <v>0</v>
      </c>
      <c r="BS46" s="27">
        <f t="shared" si="65"/>
        <v>0</v>
      </c>
      <c r="BT46" s="27">
        <f t="shared" si="65"/>
        <v>0</v>
      </c>
      <c r="BU46" s="27">
        <f t="shared" si="65"/>
        <v>0</v>
      </c>
      <c r="BV46" s="27">
        <f t="shared" si="65"/>
        <v>0</v>
      </c>
      <c r="BW46" s="27">
        <f t="shared" si="65"/>
        <v>0</v>
      </c>
      <c r="BX46" s="27">
        <f t="shared" si="65"/>
        <v>0</v>
      </c>
      <c r="BY46" s="27">
        <f t="shared" si="65"/>
        <v>0</v>
      </c>
      <c r="BZ46" s="27">
        <f t="shared" si="65"/>
        <v>0</v>
      </c>
      <c r="CA46" s="27">
        <f t="shared" si="65"/>
        <v>0</v>
      </c>
      <c r="CB46" s="27">
        <f t="shared" si="65"/>
        <v>0</v>
      </c>
      <c r="CC46" s="27">
        <f t="shared" si="65"/>
        <v>0</v>
      </c>
      <c r="CD46" s="27">
        <f t="shared" si="65"/>
        <v>0</v>
      </c>
      <c r="CE46" s="27">
        <f t="shared" si="65"/>
        <v>0</v>
      </c>
      <c r="CF46" s="27">
        <f t="shared" si="65"/>
        <v>0</v>
      </c>
      <c r="CG46" s="27">
        <f t="shared" si="65"/>
        <v>0</v>
      </c>
      <c r="CH46" s="27">
        <f t="shared" si="65"/>
        <v>0</v>
      </c>
      <c r="CI46" s="27">
        <f t="shared" si="65"/>
        <v>0</v>
      </c>
      <c r="CJ46" s="27">
        <f t="shared" si="65"/>
        <v>0</v>
      </c>
      <c r="CK46" s="27">
        <f t="shared" si="65"/>
        <v>0</v>
      </c>
      <c r="CL46" s="27">
        <f t="shared" si="65"/>
        <v>0</v>
      </c>
      <c r="CM46" s="27">
        <f t="shared" si="65"/>
        <v>0</v>
      </c>
    </row>
    <row r="47" spans="2:91" s="84" customFormat="1" hidden="1" x14ac:dyDescent="0.2">
      <c r="B47" s="267" t="s">
        <v>420</v>
      </c>
      <c r="D47" s="19" t="s">
        <v>19</v>
      </c>
      <c r="E47" s="85"/>
      <c r="F47" s="85"/>
      <c r="G47" s="85"/>
      <c r="H47" s="85"/>
      <c r="I47" s="85"/>
      <c r="K47" s="85"/>
      <c r="L47" s="85"/>
      <c r="M47" s="85"/>
      <c r="N47" s="85"/>
      <c r="O47" s="85"/>
      <c r="P47" s="85"/>
      <c r="Q47" s="85"/>
      <c r="R47" s="85"/>
      <c r="S47" s="85"/>
      <c r="T47" s="85"/>
      <c r="U47" s="85"/>
      <c r="V47" s="85"/>
      <c r="W47" s="85"/>
      <c r="X47" s="85"/>
      <c r="Y47" s="85"/>
      <c r="Z47" s="85"/>
      <c r="AA47" s="85"/>
      <c r="AB47" s="85"/>
      <c r="AC47" s="85"/>
      <c r="AD47" s="85"/>
      <c r="AF47" s="85">
        <f>-IF(Inputs!$IU$33="Monthly",Taxes!AF$42,0)</f>
        <v>0</v>
      </c>
      <c r="AG47" s="85">
        <f>-IF(Inputs!$IU$33="Monthly",Taxes!AG$42,0)</f>
        <v>0</v>
      </c>
      <c r="AH47" s="85">
        <f>-IF(Inputs!$IU$33="Monthly",Taxes!AH$42,0)</f>
        <v>0</v>
      </c>
      <c r="AI47" s="85">
        <f>-IF(Inputs!$IU$33="Monthly",Taxes!AI$42,0)</f>
        <v>0</v>
      </c>
      <c r="AJ47" s="85">
        <f>-IF(Inputs!$IU$33="Monthly",Taxes!AJ$42,0)</f>
        <v>0</v>
      </c>
      <c r="AK47" s="85">
        <f>-IF(Inputs!$IU$33="Monthly",Taxes!AK$42,0)</f>
        <v>0</v>
      </c>
      <c r="AL47" s="85">
        <f>-IF(Inputs!$IU$33="Monthly",Taxes!AL$42,0)</f>
        <v>0</v>
      </c>
      <c r="AM47" s="85">
        <f>-IF(Inputs!$IU$33="Monthly",Taxes!AM$42,0)</f>
        <v>0</v>
      </c>
      <c r="AN47" s="85">
        <f>-IF(Inputs!$IU$33="Monthly",Taxes!AN$42,0)</f>
        <v>0</v>
      </c>
      <c r="AO47" s="85">
        <f>-IF(Inputs!$IU$33="Monthly",Taxes!AO$42,0)</f>
        <v>0</v>
      </c>
      <c r="AP47" s="85">
        <f>-IF(Inputs!$IU$33="Monthly",Taxes!AP$42,0)</f>
        <v>0</v>
      </c>
      <c r="AQ47" s="85">
        <f>-IF(Inputs!$IU$33="Monthly",Taxes!AQ$42,0)</f>
        <v>0</v>
      </c>
      <c r="AR47" s="85">
        <f>-IF(Inputs!$IU$33="Monthly",Taxes!AR$42,0)</f>
        <v>0</v>
      </c>
      <c r="AS47" s="85">
        <f>-IF(Inputs!$IU$33="Monthly",Taxes!AS$42,0)</f>
        <v>0</v>
      </c>
      <c r="AT47" s="85">
        <f>-IF(Inputs!$IU$33="Monthly",Taxes!AT$42,0)</f>
        <v>0</v>
      </c>
      <c r="AU47" s="85">
        <f>-IF(Inputs!$IU$33="Monthly",Taxes!AU$42,0)</f>
        <v>0</v>
      </c>
      <c r="AV47" s="85">
        <f>-IF(Inputs!$IU$33="Monthly",Taxes!AV$42,0)</f>
        <v>0</v>
      </c>
      <c r="AW47" s="85">
        <f>-IF(Inputs!$IU$33="Monthly",Taxes!AW$42,0)</f>
        <v>0</v>
      </c>
      <c r="AX47" s="85">
        <f>-IF(Inputs!$IU$33="Monthly",Taxes!AX$42,0)</f>
        <v>0</v>
      </c>
      <c r="AY47" s="85">
        <f>-IF(Inputs!$IU$33="Monthly",Taxes!AY$42,0)</f>
        <v>0</v>
      </c>
      <c r="AZ47" s="85">
        <f>-IF(Inputs!$IU$33="Monthly",Taxes!AZ$42,0)</f>
        <v>0</v>
      </c>
      <c r="BA47" s="85">
        <f>-IF(Inputs!$IU$33="Monthly",Taxes!BA$42,0)</f>
        <v>0</v>
      </c>
      <c r="BB47" s="85">
        <f>-IF(Inputs!$IU$33="Monthly",Taxes!BB$42,0)</f>
        <v>0</v>
      </c>
      <c r="BC47" s="85">
        <f>-IF(Inputs!$IU$33="Monthly",Taxes!BC$42,0)</f>
        <v>0</v>
      </c>
      <c r="BD47" s="85">
        <f>-IF(Inputs!$IU$33="Monthly",Taxes!BD$42,0)</f>
        <v>0</v>
      </c>
      <c r="BE47" s="85">
        <f>-IF(Inputs!$IU$33="Monthly",Taxes!BE$42,0)</f>
        <v>0</v>
      </c>
      <c r="BF47" s="85">
        <f>-IF(Inputs!$IU$33="Monthly",Taxes!BF$42,0)</f>
        <v>0</v>
      </c>
      <c r="BG47" s="85">
        <f>-IF(Inputs!$IU$33="Monthly",Taxes!BG$42,0)</f>
        <v>0</v>
      </c>
      <c r="BH47" s="85">
        <f>-IF(Inputs!$IU$33="Monthly",Taxes!BH$42,0)</f>
        <v>0</v>
      </c>
      <c r="BI47" s="85">
        <f>-IF(Inputs!$IU$33="Monthly",Taxes!BI$42,0)</f>
        <v>0</v>
      </c>
      <c r="BJ47" s="85">
        <f>-IF(Inputs!$IU$33="Monthly",Taxes!BJ$42,0)</f>
        <v>0</v>
      </c>
      <c r="BK47" s="85">
        <f>-IF(Inputs!$IU$33="Monthly",Taxes!BK$42,0)</f>
        <v>0</v>
      </c>
      <c r="BL47" s="85">
        <f>-IF(Inputs!$IU$33="Monthly",Taxes!BL$42,0)</f>
        <v>0</v>
      </c>
      <c r="BM47" s="85">
        <f>-IF(Inputs!$IU$33="Monthly",Taxes!BM$42,0)</f>
        <v>0</v>
      </c>
      <c r="BN47" s="85">
        <f>-IF(Inputs!$IU$33="Monthly",Taxes!BN$42,0)</f>
        <v>0</v>
      </c>
      <c r="BO47" s="85">
        <f>-IF(Inputs!$IU$33="Monthly",Taxes!BO$42,0)</f>
        <v>0</v>
      </c>
      <c r="BP47" s="85">
        <f>-IF(Inputs!$IU$33="Monthly",Taxes!BP$42,0)</f>
        <v>0</v>
      </c>
      <c r="BQ47" s="85">
        <f>-IF(Inputs!$IU$33="Monthly",Taxes!BQ$42,0)</f>
        <v>0</v>
      </c>
      <c r="BR47" s="85">
        <f>-IF(Inputs!$IU$33="Monthly",Taxes!BR$42,0)</f>
        <v>0</v>
      </c>
      <c r="BS47" s="85">
        <f>-IF(Inputs!$IU$33="Monthly",Taxes!BS$42,0)</f>
        <v>0</v>
      </c>
      <c r="BT47" s="85">
        <f>-IF(Inputs!$IU$33="Monthly",Taxes!BT$42,0)</f>
        <v>0</v>
      </c>
      <c r="BU47" s="85">
        <f>-IF(Inputs!$IU$33="Monthly",Taxes!BU$42,0)</f>
        <v>0</v>
      </c>
      <c r="BV47" s="85">
        <f>-IF(Inputs!$IU$33="Monthly",Taxes!BV$42,0)</f>
        <v>0</v>
      </c>
      <c r="BW47" s="85">
        <f>-IF(Inputs!$IU$33="Monthly",Taxes!BW$42,0)</f>
        <v>0</v>
      </c>
      <c r="BX47" s="85">
        <f>-IF(Inputs!$IU$33="Monthly",Taxes!BX$42,0)</f>
        <v>0</v>
      </c>
      <c r="BY47" s="85">
        <f>-IF(Inputs!$IU$33="Monthly",Taxes!BY$42,0)</f>
        <v>0</v>
      </c>
      <c r="BZ47" s="85">
        <f>-IF(Inputs!$IU$33="Monthly",Taxes!BZ$42,0)</f>
        <v>0</v>
      </c>
      <c r="CA47" s="85">
        <f>-IF(Inputs!$IU$33="Monthly",Taxes!CA$42,0)</f>
        <v>0</v>
      </c>
      <c r="CB47" s="85">
        <f>-IF(Inputs!$IU$33="Monthly",Taxes!CB$42,0)</f>
        <v>0</v>
      </c>
      <c r="CC47" s="85">
        <f>-IF(Inputs!$IU$33="Monthly",Taxes!CC$42,0)</f>
        <v>0</v>
      </c>
      <c r="CD47" s="85">
        <f>-IF(Inputs!$IU$33="Monthly",Taxes!CD$42,0)</f>
        <v>0</v>
      </c>
      <c r="CE47" s="85">
        <f>-IF(Inputs!$IU$33="Monthly",Taxes!CE$42,0)</f>
        <v>0</v>
      </c>
      <c r="CF47" s="85">
        <f>-IF(Inputs!$IU$33="Monthly",Taxes!CF$42,0)</f>
        <v>0</v>
      </c>
      <c r="CG47" s="85">
        <f>-IF(Inputs!$IU$33="Monthly",Taxes!CG$42,0)</f>
        <v>0</v>
      </c>
      <c r="CH47" s="85">
        <f>-IF(Inputs!$IU$33="Monthly",Taxes!CH$42,0)</f>
        <v>0</v>
      </c>
      <c r="CI47" s="85">
        <f>-IF(Inputs!$IU$33="Monthly",Taxes!CI$42,0)</f>
        <v>0</v>
      </c>
      <c r="CJ47" s="85">
        <f>-IF(Inputs!$IU$33="Monthly",Taxes!CJ$42,0)</f>
        <v>0</v>
      </c>
      <c r="CK47" s="85">
        <f>-IF(Inputs!$IU$33="Monthly",Taxes!CK$42,0)</f>
        <v>0</v>
      </c>
      <c r="CL47" s="85">
        <f>-IF(Inputs!$IU$33="Monthly",Taxes!CL$42,0)</f>
        <v>0</v>
      </c>
      <c r="CM47" s="85">
        <f>-IF(Inputs!$IU$33="Monthly",Taxes!CM$42,0)</f>
        <v>0</v>
      </c>
    </row>
    <row r="48" spans="2:91" s="84" customFormat="1" hidden="1" x14ac:dyDescent="0.2">
      <c r="B48" s="267" t="s">
        <v>419</v>
      </c>
      <c r="D48" s="19" t="s">
        <v>19</v>
      </c>
      <c r="E48" s="85"/>
      <c r="F48" s="85"/>
      <c r="G48" s="85"/>
      <c r="H48" s="85"/>
      <c r="I48" s="85"/>
      <c r="K48" s="85"/>
      <c r="L48" s="85"/>
      <c r="M48" s="85"/>
      <c r="N48" s="85"/>
      <c r="O48" s="85"/>
      <c r="P48" s="85"/>
      <c r="Q48" s="85"/>
      <c r="R48" s="85"/>
      <c r="S48" s="85"/>
      <c r="T48" s="85"/>
      <c r="U48" s="85"/>
      <c r="V48" s="85"/>
      <c r="W48" s="85"/>
      <c r="X48" s="85"/>
      <c r="Y48" s="85"/>
      <c r="Z48" s="85"/>
      <c r="AA48" s="85"/>
      <c r="AB48" s="85"/>
      <c r="AC48" s="85"/>
      <c r="AD48" s="85"/>
      <c r="AG48" s="85"/>
      <c r="AI48" s="85">
        <f>-IF(Inputs!$IU$33="Quarterly",AI42,0)</f>
        <v>0</v>
      </c>
      <c r="AL48" s="85">
        <f>-IF(Inputs!$IU$33="Quarterly",AL42,0)</f>
        <v>0</v>
      </c>
      <c r="AO48" s="85">
        <f>-IF(Inputs!$IU$33="Quarterly",AO42,0)</f>
        <v>0</v>
      </c>
      <c r="AR48" s="85">
        <f>-IF(Inputs!$IU$33="Quarterly",AR42,0)</f>
        <v>0</v>
      </c>
      <c r="AU48" s="85">
        <f>-IF(Inputs!$IU$33="Quarterly",AU42,0)</f>
        <v>0</v>
      </c>
      <c r="AX48" s="85">
        <f>-IF(Inputs!$IU$33="Quarterly",AX42,0)</f>
        <v>0</v>
      </c>
      <c r="BA48" s="85">
        <f>-IF(Inputs!$IU$33="Quarterly",BA42,0)</f>
        <v>0</v>
      </c>
      <c r="BD48" s="85">
        <f>-IF(Inputs!$IU$33="Quarterly",BD42,0)</f>
        <v>0</v>
      </c>
      <c r="BG48" s="85">
        <f>-IF(Inputs!$IU$33="Quarterly",BG42,0)</f>
        <v>0</v>
      </c>
      <c r="BJ48" s="85">
        <f>-IF(Inputs!$IU$33="Quarterly",BJ42,0)</f>
        <v>0</v>
      </c>
      <c r="BM48" s="85">
        <f>-IF(Inputs!$IU$33="Quarterly",BM42,0)</f>
        <v>0</v>
      </c>
      <c r="BP48" s="85">
        <f>-IF(Inputs!$IU$33="Quarterly",BP42,0)</f>
        <v>0</v>
      </c>
      <c r="BS48" s="85">
        <f>-IF(Inputs!$IU$33="Quarterly",BS42,0)</f>
        <v>0</v>
      </c>
      <c r="BV48" s="85">
        <f>-IF(Inputs!$IU$33="Quarterly",BV42,0)</f>
        <v>0</v>
      </c>
      <c r="BY48" s="85">
        <f>-IF(Inputs!$IU$33="Quarterly",BY42,0)</f>
        <v>0</v>
      </c>
      <c r="CB48" s="85">
        <f>-IF(Inputs!$IU$33="Quarterly",CB42,0)</f>
        <v>0</v>
      </c>
      <c r="CE48" s="85">
        <f>-IF(Inputs!$IU$33="Quarterly",CE42,0)</f>
        <v>0</v>
      </c>
      <c r="CH48" s="85">
        <f>-IF(Inputs!$IU$33="Quarterly",CH42,0)</f>
        <v>0</v>
      </c>
      <c r="CK48" s="85">
        <f>-IF(Inputs!$IU$33="Quarterly",CK42,0)</f>
        <v>0</v>
      </c>
    </row>
    <row r="49" spans="2:91" s="84" customFormat="1" hidden="1" x14ac:dyDescent="0.2">
      <c r="B49" s="267" t="s">
        <v>88</v>
      </c>
      <c r="D49" s="19" t="s">
        <v>19</v>
      </c>
      <c r="E49" s="85"/>
      <c r="F49" s="85"/>
      <c r="G49" s="85"/>
      <c r="H49" s="85"/>
      <c r="I49" s="85"/>
      <c r="K49" s="85"/>
      <c r="L49" s="85"/>
      <c r="M49" s="85"/>
      <c r="N49" s="85"/>
      <c r="O49" s="85"/>
      <c r="P49" s="85"/>
      <c r="Q49" s="85"/>
      <c r="R49" s="85"/>
      <c r="S49" s="85"/>
      <c r="T49" s="85"/>
      <c r="U49" s="85"/>
      <c r="V49" s="85"/>
      <c r="W49" s="85"/>
      <c r="X49" s="85"/>
      <c r="Y49" s="85"/>
      <c r="Z49" s="85"/>
      <c r="AA49" s="85"/>
      <c r="AB49" s="85"/>
      <c r="AC49" s="85"/>
      <c r="AD49" s="85"/>
      <c r="AR49" s="85">
        <f>-IF(Inputs!$IU$33="Annually",SUM(AR$42),0)</f>
        <v>0</v>
      </c>
      <c r="BD49" s="85">
        <f>-IF(Inputs!$IU$33="Annually",SUM(BD$42),0)</f>
        <v>0</v>
      </c>
      <c r="BP49" s="85">
        <f>-IF(Inputs!$IU$33="Annually",SUM(BP$42),0)</f>
        <v>0</v>
      </c>
      <c r="CB49" s="85">
        <f>-IF(Inputs!$IU$33="Annually",SUM(CB$42),0)</f>
        <v>0</v>
      </c>
    </row>
    <row r="50" spans="2:91" s="115" customFormat="1" x14ac:dyDescent="0.2">
      <c r="B50" s="115" t="s">
        <v>329</v>
      </c>
      <c r="C50" s="19" t="str">
        <f>Inputs!$J$16</f>
        <v>EUR</v>
      </c>
      <c r="D50" s="19" t="s">
        <v>19</v>
      </c>
      <c r="E50" s="63">
        <f>E42+E43+E46</f>
        <v>0</v>
      </c>
      <c r="F50" s="63">
        <f>F42+F43+F46</f>
        <v>0</v>
      </c>
      <c r="G50" s="63">
        <f>G42+G43+G46</f>
        <v>0</v>
      </c>
      <c r="H50" s="63">
        <f>H42+H43+H46</f>
        <v>0</v>
      </c>
      <c r="I50" s="63">
        <f>I42+I43+I46</f>
        <v>0</v>
      </c>
      <c r="K50" s="63">
        <f t="shared" ref="K50:AD50" si="66">K42+K43+K46</f>
        <v>0</v>
      </c>
      <c r="L50" s="63">
        <f t="shared" si="66"/>
        <v>0</v>
      </c>
      <c r="M50" s="63">
        <f t="shared" si="66"/>
        <v>0</v>
      </c>
      <c r="N50" s="63">
        <f t="shared" si="66"/>
        <v>0</v>
      </c>
      <c r="O50" s="63">
        <f t="shared" si="66"/>
        <v>0</v>
      </c>
      <c r="P50" s="63">
        <f t="shared" si="66"/>
        <v>0</v>
      </c>
      <c r="Q50" s="63">
        <f t="shared" si="66"/>
        <v>0</v>
      </c>
      <c r="R50" s="63">
        <f t="shared" si="66"/>
        <v>0</v>
      </c>
      <c r="S50" s="63">
        <f t="shared" si="66"/>
        <v>0</v>
      </c>
      <c r="T50" s="63">
        <f t="shared" si="66"/>
        <v>0</v>
      </c>
      <c r="U50" s="63">
        <f t="shared" si="66"/>
        <v>0</v>
      </c>
      <c r="V50" s="63">
        <f t="shared" si="66"/>
        <v>0</v>
      </c>
      <c r="W50" s="63">
        <f t="shared" si="66"/>
        <v>0</v>
      </c>
      <c r="X50" s="63">
        <f t="shared" si="66"/>
        <v>0</v>
      </c>
      <c r="Y50" s="63">
        <f t="shared" si="66"/>
        <v>0</v>
      </c>
      <c r="Z50" s="63">
        <f t="shared" si="66"/>
        <v>0</v>
      </c>
      <c r="AA50" s="63">
        <f t="shared" si="66"/>
        <v>0</v>
      </c>
      <c r="AB50" s="63">
        <f t="shared" si="66"/>
        <v>0</v>
      </c>
      <c r="AC50" s="63">
        <f t="shared" si="66"/>
        <v>0</v>
      </c>
      <c r="AD50" s="63">
        <f t="shared" si="66"/>
        <v>0</v>
      </c>
      <c r="AF50" s="63">
        <f t="shared" ref="AF50:BK50" si="67">AF46+AF43+AF42</f>
        <v>0</v>
      </c>
      <c r="AG50" s="63">
        <f t="shared" si="67"/>
        <v>0</v>
      </c>
      <c r="AH50" s="63">
        <f t="shared" si="67"/>
        <v>0</v>
      </c>
      <c r="AI50" s="63">
        <f t="shared" si="67"/>
        <v>0</v>
      </c>
      <c r="AJ50" s="63">
        <f t="shared" si="67"/>
        <v>0</v>
      </c>
      <c r="AK50" s="63">
        <f t="shared" si="67"/>
        <v>0</v>
      </c>
      <c r="AL50" s="63">
        <f t="shared" si="67"/>
        <v>0</v>
      </c>
      <c r="AM50" s="63">
        <f t="shared" si="67"/>
        <v>0</v>
      </c>
      <c r="AN50" s="63">
        <f t="shared" si="67"/>
        <v>0</v>
      </c>
      <c r="AO50" s="63">
        <f t="shared" si="67"/>
        <v>0</v>
      </c>
      <c r="AP50" s="63">
        <f t="shared" si="67"/>
        <v>0</v>
      </c>
      <c r="AQ50" s="63">
        <f t="shared" si="67"/>
        <v>0</v>
      </c>
      <c r="AR50" s="63">
        <f t="shared" si="67"/>
        <v>0</v>
      </c>
      <c r="AS50" s="63">
        <f t="shared" si="67"/>
        <v>0</v>
      </c>
      <c r="AT50" s="63">
        <f t="shared" si="67"/>
        <v>0</v>
      </c>
      <c r="AU50" s="63">
        <f t="shared" si="67"/>
        <v>0</v>
      </c>
      <c r="AV50" s="63">
        <f t="shared" si="67"/>
        <v>0</v>
      </c>
      <c r="AW50" s="63">
        <f t="shared" si="67"/>
        <v>0</v>
      </c>
      <c r="AX50" s="63">
        <f t="shared" si="67"/>
        <v>0</v>
      </c>
      <c r="AY50" s="63">
        <f t="shared" si="67"/>
        <v>0</v>
      </c>
      <c r="AZ50" s="63">
        <f t="shared" si="67"/>
        <v>0</v>
      </c>
      <c r="BA50" s="63">
        <f t="shared" si="67"/>
        <v>0</v>
      </c>
      <c r="BB50" s="63">
        <f t="shared" si="67"/>
        <v>0</v>
      </c>
      <c r="BC50" s="63">
        <f t="shared" si="67"/>
        <v>0</v>
      </c>
      <c r="BD50" s="63">
        <f t="shared" si="67"/>
        <v>0</v>
      </c>
      <c r="BE50" s="63">
        <f t="shared" si="67"/>
        <v>0</v>
      </c>
      <c r="BF50" s="63">
        <f t="shared" si="67"/>
        <v>0</v>
      </c>
      <c r="BG50" s="63">
        <f t="shared" si="67"/>
        <v>0</v>
      </c>
      <c r="BH50" s="63">
        <f t="shared" si="67"/>
        <v>0</v>
      </c>
      <c r="BI50" s="63">
        <f t="shared" si="67"/>
        <v>0</v>
      </c>
      <c r="BJ50" s="63">
        <f t="shared" si="67"/>
        <v>0</v>
      </c>
      <c r="BK50" s="63">
        <f t="shared" si="67"/>
        <v>0</v>
      </c>
      <c r="BL50" s="63">
        <f t="shared" ref="BL50:CM50" si="68">BL46+BL43+BL42</f>
        <v>0</v>
      </c>
      <c r="BM50" s="63">
        <f t="shared" si="68"/>
        <v>0</v>
      </c>
      <c r="BN50" s="63">
        <f t="shared" si="68"/>
        <v>0</v>
      </c>
      <c r="BO50" s="63">
        <f t="shared" si="68"/>
        <v>0</v>
      </c>
      <c r="BP50" s="63">
        <f t="shared" si="68"/>
        <v>0</v>
      </c>
      <c r="BQ50" s="63">
        <f t="shared" si="68"/>
        <v>0</v>
      </c>
      <c r="BR50" s="63">
        <f t="shared" si="68"/>
        <v>0</v>
      </c>
      <c r="BS50" s="63">
        <f t="shared" si="68"/>
        <v>0</v>
      </c>
      <c r="BT50" s="63">
        <f t="shared" si="68"/>
        <v>0</v>
      </c>
      <c r="BU50" s="63">
        <f t="shared" si="68"/>
        <v>0</v>
      </c>
      <c r="BV50" s="63">
        <f t="shared" si="68"/>
        <v>0</v>
      </c>
      <c r="BW50" s="63">
        <f t="shared" si="68"/>
        <v>0</v>
      </c>
      <c r="BX50" s="63">
        <f t="shared" si="68"/>
        <v>0</v>
      </c>
      <c r="BY50" s="63">
        <f t="shared" si="68"/>
        <v>0</v>
      </c>
      <c r="BZ50" s="63">
        <f t="shared" si="68"/>
        <v>0</v>
      </c>
      <c r="CA50" s="63">
        <f t="shared" si="68"/>
        <v>0</v>
      </c>
      <c r="CB50" s="63">
        <f t="shared" si="68"/>
        <v>0</v>
      </c>
      <c r="CC50" s="63">
        <f t="shared" si="68"/>
        <v>0</v>
      </c>
      <c r="CD50" s="63">
        <f t="shared" si="68"/>
        <v>0</v>
      </c>
      <c r="CE50" s="63">
        <f t="shared" si="68"/>
        <v>0</v>
      </c>
      <c r="CF50" s="63">
        <f t="shared" si="68"/>
        <v>0</v>
      </c>
      <c r="CG50" s="63">
        <f t="shared" si="68"/>
        <v>0</v>
      </c>
      <c r="CH50" s="63">
        <f t="shared" si="68"/>
        <v>0</v>
      </c>
      <c r="CI50" s="63">
        <f t="shared" si="68"/>
        <v>0</v>
      </c>
      <c r="CJ50" s="63">
        <f t="shared" si="68"/>
        <v>0</v>
      </c>
      <c r="CK50" s="63">
        <f t="shared" si="68"/>
        <v>0</v>
      </c>
      <c r="CL50" s="63">
        <f t="shared" si="68"/>
        <v>0</v>
      </c>
      <c r="CM50" s="63">
        <f t="shared" si="68"/>
        <v>0</v>
      </c>
    </row>
    <row r="51" spans="2:91" ht="39" customHeight="1" x14ac:dyDescent="0.2"/>
    <row r="52" spans="2:91" x14ac:dyDescent="0.2">
      <c r="B52" s="23" t="s">
        <v>190</v>
      </c>
    </row>
    <row r="54" spans="2:91" s="115" customFormat="1" x14ac:dyDescent="0.2">
      <c r="B54" s="115" t="s">
        <v>332</v>
      </c>
      <c r="C54" s="19" t="str">
        <f>Inputs!$J$16</f>
        <v>EUR</v>
      </c>
      <c r="D54" s="19" t="s">
        <v>19</v>
      </c>
      <c r="E54" s="63">
        <v>0</v>
      </c>
      <c r="F54" s="63">
        <f ca="1">E71</f>
        <v>0</v>
      </c>
      <c r="G54" s="63">
        <f ca="1">F71</f>
        <v>0</v>
      </c>
      <c r="H54" s="63">
        <f ca="1">G71</f>
        <v>0</v>
      </c>
      <c r="I54" s="63">
        <f ca="1">H71</f>
        <v>0</v>
      </c>
      <c r="K54" s="63">
        <v>0</v>
      </c>
      <c r="L54" s="63">
        <f t="shared" ref="L54:AD54" ca="1" si="69">K71</f>
        <v>0</v>
      </c>
      <c r="M54" s="63">
        <f t="shared" ca="1" si="69"/>
        <v>0</v>
      </c>
      <c r="N54" s="63">
        <f t="shared" ca="1" si="69"/>
        <v>0</v>
      </c>
      <c r="O54" s="63">
        <f t="shared" ca="1" si="69"/>
        <v>0</v>
      </c>
      <c r="P54" s="63">
        <f t="shared" ca="1" si="69"/>
        <v>0</v>
      </c>
      <c r="Q54" s="63">
        <f t="shared" ca="1" si="69"/>
        <v>0</v>
      </c>
      <c r="R54" s="63">
        <f t="shared" ca="1" si="69"/>
        <v>0</v>
      </c>
      <c r="S54" s="63">
        <f t="shared" ca="1" si="69"/>
        <v>0</v>
      </c>
      <c r="T54" s="63">
        <f t="shared" ca="1" si="69"/>
        <v>0</v>
      </c>
      <c r="U54" s="63">
        <f t="shared" ca="1" si="69"/>
        <v>0</v>
      </c>
      <c r="V54" s="63">
        <f t="shared" ca="1" si="69"/>
        <v>0</v>
      </c>
      <c r="W54" s="63">
        <f t="shared" ca="1" si="69"/>
        <v>0</v>
      </c>
      <c r="X54" s="63">
        <f t="shared" ca="1" si="69"/>
        <v>0</v>
      </c>
      <c r="Y54" s="63">
        <f t="shared" ca="1" si="69"/>
        <v>0</v>
      </c>
      <c r="Z54" s="63">
        <f t="shared" ca="1" si="69"/>
        <v>0</v>
      </c>
      <c r="AA54" s="63">
        <f t="shared" ca="1" si="69"/>
        <v>0</v>
      </c>
      <c r="AB54" s="63">
        <f t="shared" ca="1" si="69"/>
        <v>0</v>
      </c>
      <c r="AC54" s="63">
        <f t="shared" ca="1" si="69"/>
        <v>0</v>
      </c>
      <c r="AD54" s="63">
        <f t="shared" ca="1" si="69"/>
        <v>0</v>
      </c>
      <c r="AE54" s="7"/>
      <c r="AF54" s="177">
        <v>0</v>
      </c>
      <c r="AG54" s="177">
        <f t="shared" ref="AG54:BL54" ca="1" si="70">AF71</f>
        <v>0</v>
      </c>
      <c r="AH54" s="177">
        <f t="shared" ca="1" si="70"/>
        <v>0</v>
      </c>
      <c r="AI54" s="177">
        <f t="shared" ca="1" si="70"/>
        <v>0</v>
      </c>
      <c r="AJ54" s="177">
        <f t="shared" ca="1" si="70"/>
        <v>0</v>
      </c>
      <c r="AK54" s="177">
        <f t="shared" ca="1" si="70"/>
        <v>0</v>
      </c>
      <c r="AL54" s="177">
        <f t="shared" ca="1" si="70"/>
        <v>0</v>
      </c>
      <c r="AM54" s="177">
        <f t="shared" ca="1" si="70"/>
        <v>0</v>
      </c>
      <c r="AN54" s="177">
        <f t="shared" ca="1" si="70"/>
        <v>0</v>
      </c>
      <c r="AO54" s="177">
        <f t="shared" ca="1" si="70"/>
        <v>0</v>
      </c>
      <c r="AP54" s="177">
        <f t="shared" ca="1" si="70"/>
        <v>0</v>
      </c>
      <c r="AQ54" s="177">
        <f t="shared" ca="1" si="70"/>
        <v>0</v>
      </c>
      <c r="AR54" s="177">
        <f t="shared" ca="1" si="70"/>
        <v>0</v>
      </c>
      <c r="AS54" s="177">
        <f t="shared" ca="1" si="70"/>
        <v>0</v>
      </c>
      <c r="AT54" s="177">
        <f t="shared" ca="1" si="70"/>
        <v>0</v>
      </c>
      <c r="AU54" s="177">
        <f t="shared" ca="1" si="70"/>
        <v>0</v>
      </c>
      <c r="AV54" s="177">
        <f t="shared" ca="1" si="70"/>
        <v>0</v>
      </c>
      <c r="AW54" s="177">
        <f t="shared" ca="1" si="70"/>
        <v>0</v>
      </c>
      <c r="AX54" s="177">
        <f t="shared" ca="1" si="70"/>
        <v>0</v>
      </c>
      <c r="AY54" s="177">
        <f t="shared" ca="1" si="70"/>
        <v>0</v>
      </c>
      <c r="AZ54" s="177">
        <f t="shared" ca="1" si="70"/>
        <v>0</v>
      </c>
      <c r="BA54" s="177">
        <f t="shared" ca="1" si="70"/>
        <v>0</v>
      </c>
      <c r="BB54" s="177">
        <f t="shared" ca="1" si="70"/>
        <v>0</v>
      </c>
      <c r="BC54" s="177">
        <f t="shared" ca="1" si="70"/>
        <v>0</v>
      </c>
      <c r="BD54" s="177">
        <f t="shared" ca="1" si="70"/>
        <v>0</v>
      </c>
      <c r="BE54" s="177">
        <f t="shared" ca="1" si="70"/>
        <v>0</v>
      </c>
      <c r="BF54" s="177">
        <f t="shared" ca="1" si="70"/>
        <v>0</v>
      </c>
      <c r="BG54" s="177">
        <f t="shared" ca="1" si="70"/>
        <v>0</v>
      </c>
      <c r="BH54" s="177">
        <f t="shared" ca="1" si="70"/>
        <v>0</v>
      </c>
      <c r="BI54" s="177">
        <f t="shared" ca="1" si="70"/>
        <v>0</v>
      </c>
      <c r="BJ54" s="177">
        <f t="shared" ca="1" si="70"/>
        <v>0</v>
      </c>
      <c r="BK54" s="177">
        <f t="shared" ca="1" si="70"/>
        <v>0</v>
      </c>
      <c r="BL54" s="177">
        <f t="shared" ca="1" si="70"/>
        <v>0</v>
      </c>
      <c r="BM54" s="177">
        <f t="shared" ref="BM54:CM54" ca="1" si="71">BL71</f>
        <v>0</v>
      </c>
      <c r="BN54" s="177">
        <f t="shared" ca="1" si="71"/>
        <v>0</v>
      </c>
      <c r="BO54" s="177">
        <f t="shared" ca="1" si="71"/>
        <v>0</v>
      </c>
      <c r="BP54" s="177">
        <f t="shared" ca="1" si="71"/>
        <v>0</v>
      </c>
      <c r="BQ54" s="177">
        <f t="shared" ca="1" si="71"/>
        <v>0</v>
      </c>
      <c r="BR54" s="177">
        <f t="shared" ca="1" si="71"/>
        <v>0</v>
      </c>
      <c r="BS54" s="177">
        <f t="shared" ca="1" si="71"/>
        <v>0</v>
      </c>
      <c r="BT54" s="177">
        <f t="shared" ca="1" si="71"/>
        <v>0</v>
      </c>
      <c r="BU54" s="177">
        <f t="shared" ca="1" si="71"/>
        <v>0</v>
      </c>
      <c r="BV54" s="177">
        <f t="shared" ca="1" si="71"/>
        <v>0</v>
      </c>
      <c r="BW54" s="177">
        <f t="shared" ca="1" si="71"/>
        <v>0</v>
      </c>
      <c r="BX54" s="177">
        <f t="shared" ca="1" si="71"/>
        <v>0</v>
      </c>
      <c r="BY54" s="177">
        <f t="shared" ca="1" si="71"/>
        <v>0</v>
      </c>
      <c r="BZ54" s="177">
        <f t="shared" ca="1" si="71"/>
        <v>0</v>
      </c>
      <c r="CA54" s="177">
        <f t="shared" ca="1" si="71"/>
        <v>0</v>
      </c>
      <c r="CB54" s="177">
        <f t="shared" ca="1" si="71"/>
        <v>0</v>
      </c>
      <c r="CC54" s="177">
        <f t="shared" ca="1" si="71"/>
        <v>0</v>
      </c>
      <c r="CD54" s="177">
        <f t="shared" ca="1" si="71"/>
        <v>0</v>
      </c>
      <c r="CE54" s="177">
        <f t="shared" ca="1" si="71"/>
        <v>0</v>
      </c>
      <c r="CF54" s="177">
        <f t="shared" ca="1" si="71"/>
        <v>0</v>
      </c>
      <c r="CG54" s="177">
        <f t="shared" ca="1" si="71"/>
        <v>0</v>
      </c>
      <c r="CH54" s="177">
        <f t="shared" ca="1" si="71"/>
        <v>0</v>
      </c>
      <c r="CI54" s="177">
        <f t="shared" ca="1" si="71"/>
        <v>0</v>
      </c>
      <c r="CJ54" s="177">
        <f t="shared" ca="1" si="71"/>
        <v>0</v>
      </c>
      <c r="CK54" s="177">
        <f t="shared" ca="1" si="71"/>
        <v>0</v>
      </c>
      <c r="CL54" s="177">
        <f t="shared" ca="1" si="71"/>
        <v>0</v>
      </c>
      <c r="CM54" s="177">
        <f t="shared" ca="1" si="71"/>
        <v>0</v>
      </c>
    </row>
    <row r="55" spans="2:91" x14ac:dyDescent="0.2">
      <c r="B55" s="216" t="s">
        <v>418</v>
      </c>
      <c r="C55" s="19" t="str">
        <f>Inputs!$J$16</f>
        <v>EUR</v>
      </c>
      <c r="D55" s="19" t="s">
        <v>19</v>
      </c>
      <c r="E55" s="27">
        <f t="shared" ref="E55:I67" si="72">SUMIF($K$4:$AD$4,E$4,$K55:$AD55)</f>
        <v>0</v>
      </c>
      <c r="F55" s="27">
        <f t="shared" si="72"/>
        <v>0</v>
      </c>
      <c r="G55" s="27">
        <f t="shared" si="72"/>
        <v>0</v>
      </c>
      <c r="H55" s="27">
        <f t="shared" si="72"/>
        <v>0</v>
      </c>
      <c r="I55" s="27">
        <f t="shared" si="72"/>
        <v>0</v>
      </c>
      <c r="K55" s="27">
        <f t="shared" ref="K55:T67" si="73">SUMIFS($AF55:$CM55,$AF$4:$CM$4,K$4,$AF$8:$CM$8,K$8)</f>
        <v>0</v>
      </c>
      <c r="L55" s="27">
        <f t="shared" si="73"/>
        <v>0</v>
      </c>
      <c r="M55" s="27">
        <f t="shared" si="73"/>
        <v>0</v>
      </c>
      <c r="N55" s="27">
        <f t="shared" si="73"/>
        <v>0</v>
      </c>
      <c r="O55" s="27">
        <f t="shared" si="73"/>
        <v>0</v>
      </c>
      <c r="P55" s="27">
        <f t="shared" si="73"/>
        <v>0</v>
      </c>
      <c r="Q55" s="27">
        <f t="shared" si="73"/>
        <v>0</v>
      </c>
      <c r="R55" s="27">
        <f t="shared" si="73"/>
        <v>0</v>
      </c>
      <c r="S55" s="27">
        <f t="shared" si="73"/>
        <v>0</v>
      </c>
      <c r="T55" s="27">
        <f t="shared" si="73"/>
        <v>0</v>
      </c>
      <c r="U55" s="27">
        <f t="shared" ref="U55:AD67" si="74">SUMIFS($AF55:$CM55,$AF$4:$CM$4,U$4,$AF$8:$CM$8,U$8)</f>
        <v>0</v>
      </c>
      <c r="V55" s="27">
        <f t="shared" si="74"/>
        <v>0</v>
      </c>
      <c r="W55" s="27">
        <f t="shared" si="74"/>
        <v>0</v>
      </c>
      <c r="X55" s="27">
        <f t="shared" si="74"/>
        <v>0</v>
      </c>
      <c r="Y55" s="27">
        <f t="shared" si="74"/>
        <v>0</v>
      </c>
      <c r="Z55" s="27">
        <f t="shared" si="74"/>
        <v>0</v>
      </c>
      <c r="AA55" s="27">
        <f t="shared" si="74"/>
        <v>0</v>
      </c>
      <c r="AB55" s="27">
        <f t="shared" si="74"/>
        <v>0</v>
      </c>
      <c r="AC55" s="27">
        <f t="shared" si="74"/>
        <v>0</v>
      </c>
      <c r="AD55" s="27">
        <f t="shared" si="74"/>
        <v>0</v>
      </c>
      <c r="AF55" s="27">
        <f t="shared" ref="AF55:BK55" si="75">AF56*AF57</f>
        <v>0</v>
      </c>
      <c r="AG55" s="27">
        <f t="shared" si="75"/>
        <v>0</v>
      </c>
      <c r="AH55" s="27">
        <f t="shared" si="75"/>
        <v>0</v>
      </c>
      <c r="AI55" s="27">
        <f t="shared" si="75"/>
        <v>0</v>
      </c>
      <c r="AJ55" s="27">
        <f t="shared" si="75"/>
        <v>0</v>
      </c>
      <c r="AK55" s="27">
        <f t="shared" si="75"/>
        <v>0</v>
      </c>
      <c r="AL55" s="27">
        <f t="shared" si="75"/>
        <v>0</v>
      </c>
      <c r="AM55" s="27">
        <f t="shared" si="75"/>
        <v>0</v>
      </c>
      <c r="AN55" s="27">
        <f t="shared" si="75"/>
        <v>0</v>
      </c>
      <c r="AO55" s="27">
        <f t="shared" si="75"/>
        <v>0</v>
      </c>
      <c r="AP55" s="27">
        <f t="shared" si="75"/>
        <v>0</v>
      </c>
      <c r="AQ55" s="27">
        <f t="shared" si="75"/>
        <v>0</v>
      </c>
      <c r="AR55" s="27">
        <f t="shared" si="75"/>
        <v>0</v>
      </c>
      <c r="AS55" s="27">
        <f t="shared" si="75"/>
        <v>0</v>
      </c>
      <c r="AT55" s="27">
        <f t="shared" si="75"/>
        <v>0</v>
      </c>
      <c r="AU55" s="27">
        <f t="shared" si="75"/>
        <v>0</v>
      </c>
      <c r="AV55" s="27">
        <f t="shared" si="75"/>
        <v>0</v>
      </c>
      <c r="AW55" s="27">
        <f t="shared" si="75"/>
        <v>0</v>
      </c>
      <c r="AX55" s="27">
        <f t="shared" si="75"/>
        <v>0</v>
      </c>
      <c r="AY55" s="27">
        <f t="shared" si="75"/>
        <v>0</v>
      </c>
      <c r="AZ55" s="27">
        <f t="shared" si="75"/>
        <v>0</v>
      </c>
      <c r="BA55" s="27">
        <f t="shared" si="75"/>
        <v>0</v>
      </c>
      <c r="BB55" s="27">
        <f t="shared" si="75"/>
        <v>0</v>
      </c>
      <c r="BC55" s="27">
        <f t="shared" si="75"/>
        <v>0</v>
      </c>
      <c r="BD55" s="27">
        <f t="shared" si="75"/>
        <v>0</v>
      </c>
      <c r="BE55" s="27">
        <f t="shared" si="75"/>
        <v>0</v>
      </c>
      <c r="BF55" s="27">
        <f t="shared" si="75"/>
        <v>0</v>
      </c>
      <c r="BG55" s="27">
        <f t="shared" si="75"/>
        <v>0</v>
      </c>
      <c r="BH55" s="27">
        <f t="shared" si="75"/>
        <v>0</v>
      </c>
      <c r="BI55" s="27">
        <f t="shared" si="75"/>
        <v>0</v>
      </c>
      <c r="BJ55" s="27">
        <f t="shared" si="75"/>
        <v>0</v>
      </c>
      <c r="BK55" s="27">
        <f t="shared" si="75"/>
        <v>0</v>
      </c>
      <c r="BL55" s="27">
        <f t="shared" ref="BL55:CM55" si="76">BL56*BL57</f>
        <v>0</v>
      </c>
      <c r="BM55" s="27">
        <f t="shared" si="76"/>
        <v>0</v>
      </c>
      <c r="BN55" s="27">
        <f t="shared" si="76"/>
        <v>0</v>
      </c>
      <c r="BO55" s="27">
        <f t="shared" si="76"/>
        <v>0</v>
      </c>
      <c r="BP55" s="27">
        <f t="shared" si="76"/>
        <v>0</v>
      </c>
      <c r="BQ55" s="27">
        <f t="shared" si="76"/>
        <v>0</v>
      </c>
      <c r="BR55" s="27">
        <f t="shared" si="76"/>
        <v>0</v>
      </c>
      <c r="BS55" s="27">
        <f t="shared" si="76"/>
        <v>0</v>
      </c>
      <c r="BT55" s="27">
        <f t="shared" si="76"/>
        <v>0</v>
      </c>
      <c r="BU55" s="27">
        <f t="shared" si="76"/>
        <v>0</v>
      </c>
      <c r="BV55" s="27">
        <f t="shared" si="76"/>
        <v>0</v>
      </c>
      <c r="BW55" s="27">
        <f t="shared" si="76"/>
        <v>0</v>
      </c>
      <c r="BX55" s="27">
        <f t="shared" si="76"/>
        <v>0</v>
      </c>
      <c r="BY55" s="27">
        <f t="shared" si="76"/>
        <v>0</v>
      </c>
      <c r="BZ55" s="27">
        <f t="shared" si="76"/>
        <v>0</v>
      </c>
      <c r="CA55" s="27">
        <f t="shared" si="76"/>
        <v>0</v>
      </c>
      <c r="CB55" s="27">
        <f t="shared" si="76"/>
        <v>0</v>
      </c>
      <c r="CC55" s="27">
        <f t="shared" si="76"/>
        <v>0</v>
      </c>
      <c r="CD55" s="27">
        <f t="shared" si="76"/>
        <v>0</v>
      </c>
      <c r="CE55" s="27">
        <f t="shared" si="76"/>
        <v>0</v>
      </c>
      <c r="CF55" s="27">
        <f t="shared" si="76"/>
        <v>0</v>
      </c>
      <c r="CG55" s="27">
        <f t="shared" si="76"/>
        <v>0</v>
      </c>
      <c r="CH55" s="27">
        <f t="shared" si="76"/>
        <v>0</v>
      </c>
      <c r="CI55" s="27">
        <f t="shared" si="76"/>
        <v>0</v>
      </c>
      <c r="CJ55" s="27">
        <f t="shared" si="76"/>
        <v>0</v>
      </c>
      <c r="CK55" s="27">
        <f t="shared" si="76"/>
        <v>0</v>
      </c>
      <c r="CL55" s="27">
        <f t="shared" si="76"/>
        <v>0</v>
      </c>
      <c r="CM55" s="27">
        <f t="shared" si="76"/>
        <v>0</v>
      </c>
    </row>
    <row r="56" spans="2:91" s="84" customFormat="1" x14ac:dyDescent="0.2">
      <c r="B56" s="267" t="s">
        <v>40</v>
      </c>
      <c r="C56" s="19" t="str">
        <f>Inputs!$J$16</f>
        <v>EUR</v>
      </c>
      <c r="D56" s="19" t="s">
        <v>19</v>
      </c>
      <c r="E56" s="27">
        <f t="shared" si="72"/>
        <v>876212.53559287661</v>
      </c>
      <c r="F56" s="27">
        <f t="shared" si="72"/>
        <v>3855047.3940100214</v>
      </c>
      <c r="G56" s="27">
        <f t="shared" si="72"/>
        <v>4418779.0132555049</v>
      </c>
      <c r="H56" s="27">
        <f t="shared" si="72"/>
        <v>4878274.3241176317</v>
      </c>
      <c r="I56" s="27">
        <f t="shared" si="72"/>
        <v>5833564.9092615219</v>
      </c>
      <c r="K56" s="27">
        <f t="shared" si="73"/>
        <v>0</v>
      </c>
      <c r="L56" s="27">
        <f t="shared" si="73"/>
        <v>0</v>
      </c>
      <c r="M56" s="27">
        <f t="shared" si="73"/>
        <v>0</v>
      </c>
      <c r="N56" s="27">
        <f t="shared" si="73"/>
        <v>876212.53559287661</v>
      </c>
      <c r="O56" s="27">
        <f t="shared" si="73"/>
        <v>875717.41443651845</v>
      </c>
      <c r="P56" s="27">
        <f t="shared" si="73"/>
        <v>920243.88328454504</v>
      </c>
      <c r="Q56" s="27">
        <f t="shared" si="73"/>
        <v>981249.3089481768</v>
      </c>
      <c r="R56" s="27">
        <f t="shared" si="73"/>
        <v>1077836.7873407814</v>
      </c>
      <c r="S56" s="27">
        <f t="shared" si="73"/>
        <v>1000972.642684005</v>
      </c>
      <c r="T56" s="27">
        <f t="shared" si="73"/>
        <v>1055843.2496537212</v>
      </c>
      <c r="U56" s="27">
        <f t="shared" si="74"/>
        <v>1124061.7058784564</v>
      </c>
      <c r="V56" s="27">
        <f t="shared" si="74"/>
        <v>1237901.4150393228</v>
      </c>
      <c r="W56" s="27">
        <f t="shared" si="74"/>
        <v>1100897.0166479754</v>
      </c>
      <c r="X56" s="27">
        <f t="shared" si="74"/>
        <v>1168281.1855566073</v>
      </c>
      <c r="Y56" s="27">
        <f t="shared" si="74"/>
        <v>1250078.5178045221</v>
      </c>
      <c r="Z56" s="27">
        <f t="shared" si="74"/>
        <v>1359017.6041085271</v>
      </c>
      <c r="AA56" s="27">
        <f t="shared" si="74"/>
        <v>1326791.3942007234</v>
      </c>
      <c r="AB56" s="27">
        <f t="shared" si="74"/>
        <v>1395633.8031744196</v>
      </c>
      <c r="AC56" s="27">
        <f t="shared" si="74"/>
        <v>1480557.566514676</v>
      </c>
      <c r="AD56" s="27">
        <f t="shared" si="74"/>
        <v>1630582.1453717025</v>
      </c>
      <c r="AF56" s="85">
        <f>Revenue!AF50</f>
        <v>0</v>
      </c>
      <c r="AG56" s="85">
        <f>Revenue!AG50</f>
        <v>0</v>
      </c>
      <c r="AH56" s="85">
        <f>Revenue!AH50</f>
        <v>0</v>
      </c>
      <c r="AI56" s="85">
        <f>Revenue!AI50</f>
        <v>0</v>
      </c>
      <c r="AJ56" s="85">
        <f>Revenue!AJ50</f>
        <v>0</v>
      </c>
      <c r="AK56" s="85">
        <f>Revenue!AK50</f>
        <v>0</v>
      </c>
      <c r="AL56" s="85">
        <f>Revenue!AL50</f>
        <v>0</v>
      </c>
      <c r="AM56" s="85">
        <f>Revenue!AM50</f>
        <v>0</v>
      </c>
      <c r="AN56" s="85">
        <f>Revenue!AN50</f>
        <v>0</v>
      </c>
      <c r="AO56" s="85">
        <f>Revenue!AO50</f>
        <v>287027.68070592434</v>
      </c>
      <c r="AP56" s="85">
        <f>Revenue!AP50</f>
        <v>283953.70770192595</v>
      </c>
      <c r="AQ56" s="85">
        <f>Revenue!AQ50</f>
        <v>305231.14718502632</v>
      </c>
      <c r="AR56" s="85">
        <f>Revenue!AR50</f>
        <v>326917.86848555371</v>
      </c>
      <c r="AS56" s="85">
        <f>Revenue!AS50</f>
        <v>230784.92170131765</v>
      </c>
      <c r="AT56" s="85">
        <f>Revenue!AT50</f>
        <v>318014.62424964708</v>
      </c>
      <c r="AU56" s="85">
        <f>Revenue!AU50</f>
        <v>296668.20033116004</v>
      </c>
      <c r="AV56" s="85">
        <f>Revenue!AV50</f>
        <v>310237.8354621054</v>
      </c>
      <c r="AW56" s="85">
        <f>Revenue!AW50</f>
        <v>313337.84749127959</v>
      </c>
      <c r="AX56" s="85">
        <f>Revenue!AX50</f>
        <v>313366.73688206269</v>
      </c>
      <c r="AY56" s="85">
        <f>Revenue!AY50</f>
        <v>356445.42315688782</v>
      </c>
      <c r="AZ56" s="85">
        <f>Revenue!AZ50</f>
        <v>311437.14890922629</v>
      </c>
      <c r="BA56" s="85">
        <f>Revenue!BA50</f>
        <v>351054.06564342091</v>
      </c>
      <c r="BB56" s="85">
        <f>Revenue!BB50</f>
        <v>359266.92842194199</v>
      </c>
      <c r="BC56" s="85">
        <f>Revenue!BC50</f>
        <v>367515.79327541852</v>
      </c>
      <c r="BD56" s="85">
        <f>Revenue!BD50</f>
        <v>376310.73758156865</v>
      </c>
      <c r="BE56" s="85">
        <f>Revenue!BE50</f>
        <v>260910.48381399055</v>
      </c>
      <c r="BF56" s="85">
        <f>Revenue!BF50</f>
        <v>363751.42128844577</v>
      </c>
      <c r="BG56" s="85">
        <f>Revenue!BG50</f>
        <v>345689.53641120897</v>
      </c>
      <c r="BH56" s="85">
        <f>Revenue!BH50</f>
        <v>358467.51352602296</v>
      </c>
      <c r="BI56" s="85">
        <f>Revenue!BI50</f>
        <v>351686.19971648935</v>
      </c>
      <c r="BJ56" s="85">
        <f>Revenue!BJ50</f>
        <v>356011.08567454136</v>
      </c>
      <c r="BK56" s="85">
        <f>Revenue!BK50</f>
        <v>420140.80008048733</v>
      </c>
      <c r="BL56" s="85">
        <f>Revenue!BL50</f>
        <v>347909.82012342761</v>
      </c>
      <c r="BM56" s="85">
        <f>Revenue!BM50</f>
        <v>404410.18080444582</v>
      </c>
      <c r="BN56" s="85">
        <f>Revenue!BN50</f>
        <v>416759.55325586698</v>
      </c>
      <c r="BO56" s="85">
        <f>Revenue!BO50</f>
        <v>416731.68097901001</v>
      </c>
      <c r="BP56" s="85">
        <f>Revenue!BP50</f>
        <v>419224.30033975362</v>
      </c>
      <c r="BQ56" s="85">
        <f>Revenue!BQ50</f>
        <v>288491.99241234746</v>
      </c>
      <c r="BR56" s="85">
        <f>Revenue!BR50</f>
        <v>393180.72389587446</v>
      </c>
      <c r="BS56" s="85">
        <f>Revenue!BS50</f>
        <v>380449.14454776439</v>
      </c>
      <c r="BT56" s="85">
        <f>Revenue!BT50</f>
        <v>407917.68879277719</v>
      </c>
      <c r="BU56" s="85">
        <f>Revenue!BU50</f>
        <v>379914.35221606574</v>
      </c>
      <c r="BV56" s="85">
        <f>Revenue!BV50</f>
        <v>397266.2768935893</v>
      </c>
      <c r="BW56" s="85">
        <f>Revenue!BW50</f>
        <v>462306.90060489275</v>
      </c>
      <c r="BX56" s="85">
        <f>Revenue!BX50</f>
        <v>390505.34030604002</v>
      </c>
      <c r="BY56" s="85">
        <f>Revenue!BY50</f>
        <v>450406.48203093227</v>
      </c>
      <c r="BZ56" s="85">
        <f>Revenue!BZ50</f>
        <v>451569.55564966862</v>
      </c>
      <c r="CA56" s="85">
        <f>Revenue!CA50</f>
        <v>457041.56642792618</v>
      </c>
      <c r="CB56" s="85">
        <f>Revenue!CB50</f>
        <v>515380.76359771501</v>
      </c>
      <c r="CC56" s="85">
        <f>Revenue!CC50</f>
        <v>344553.46416951821</v>
      </c>
      <c r="CD56" s="85">
        <f>Revenue!CD50</f>
        <v>466857.16643349017</v>
      </c>
      <c r="CE56" s="85">
        <f>Revenue!CE50</f>
        <v>450092.47381538694</v>
      </c>
      <c r="CF56" s="85">
        <f>Revenue!CF50</f>
        <v>484869.00987520342</v>
      </c>
      <c r="CG56" s="85">
        <f>Revenue!CG50</f>
        <v>460672.3194838292</v>
      </c>
      <c r="CH56" s="85">
        <f>Revenue!CH50</f>
        <v>477623.75129549921</v>
      </c>
      <c r="CI56" s="85">
        <f>Revenue!CI50</f>
        <v>539371.64667658438</v>
      </c>
      <c r="CJ56" s="85">
        <f>Revenue!CJ50</f>
        <v>463562.16854259244</v>
      </c>
      <c r="CK56" s="85">
        <f>Revenue!CK50</f>
        <v>553454.02683950961</v>
      </c>
      <c r="CL56" s="85">
        <f>Revenue!CL50</f>
        <v>526570.46337230492</v>
      </c>
      <c r="CM56" s="85">
        <f>Revenue!CM50</f>
        <v>550557.65515988797</v>
      </c>
    </row>
    <row r="57" spans="2:91" s="84" customFormat="1" x14ac:dyDescent="0.2">
      <c r="B57" s="267" t="s">
        <v>417</v>
      </c>
      <c r="C57" s="19" t="str">
        <f>Inputs!$J$16</f>
        <v>EUR</v>
      </c>
      <c r="D57" s="19" t="s">
        <v>19</v>
      </c>
      <c r="E57" s="465">
        <f>E55/E56</f>
        <v>0</v>
      </c>
      <c r="F57" s="465">
        <f t="shared" ref="F57:I57" si="77">F55/F56</f>
        <v>0</v>
      </c>
      <c r="G57" s="465">
        <f t="shared" si="77"/>
        <v>0</v>
      </c>
      <c r="H57" s="465">
        <f t="shared" si="77"/>
        <v>0</v>
      </c>
      <c r="I57" s="465">
        <f t="shared" si="77"/>
        <v>0</v>
      </c>
      <c r="K57" s="465">
        <f>IFERROR(K55/K56,0)</f>
        <v>0</v>
      </c>
      <c r="L57" s="465">
        <f t="shared" ref="L57:AD57" si="78">IFERROR(L55/L56,0)</f>
        <v>0</v>
      </c>
      <c r="M57" s="465">
        <f t="shared" si="78"/>
        <v>0</v>
      </c>
      <c r="N57" s="465">
        <f t="shared" si="78"/>
        <v>0</v>
      </c>
      <c r="O57" s="465">
        <f t="shared" si="78"/>
        <v>0</v>
      </c>
      <c r="P57" s="465">
        <f t="shared" si="78"/>
        <v>0</v>
      </c>
      <c r="Q57" s="465">
        <f t="shared" si="78"/>
        <v>0</v>
      </c>
      <c r="R57" s="465">
        <f t="shared" si="78"/>
        <v>0</v>
      </c>
      <c r="S57" s="465">
        <f t="shared" si="78"/>
        <v>0</v>
      </c>
      <c r="T57" s="465">
        <f t="shared" si="78"/>
        <v>0</v>
      </c>
      <c r="U57" s="465">
        <f t="shared" si="78"/>
        <v>0</v>
      </c>
      <c r="V57" s="465">
        <f t="shared" si="78"/>
        <v>0</v>
      </c>
      <c r="W57" s="465">
        <f t="shared" si="78"/>
        <v>0</v>
      </c>
      <c r="X57" s="465">
        <f t="shared" si="78"/>
        <v>0</v>
      </c>
      <c r="Y57" s="465">
        <f t="shared" si="78"/>
        <v>0</v>
      </c>
      <c r="Z57" s="465">
        <f t="shared" si="78"/>
        <v>0</v>
      </c>
      <c r="AA57" s="465">
        <f t="shared" si="78"/>
        <v>0</v>
      </c>
      <c r="AB57" s="465">
        <f t="shared" si="78"/>
        <v>0</v>
      </c>
      <c r="AC57" s="465">
        <f t="shared" si="78"/>
        <v>0</v>
      </c>
      <c r="AD57" s="465">
        <f t="shared" si="78"/>
        <v>0</v>
      </c>
      <c r="AF57" s="266">
        <f>Inputs!$IU$26</f>
        <v>0</v>
      </c>
      <c r="AG57" s="266">
        <f>Inputs!$IU$26</f>
        <v>0</v>
      </c>
      <c r="AH57" s="266">
        <f>Inputs!$IU$26</f>
        <v>0</v>
      </c>
      <c r="AI57" s="266">
        <f>Inputs!$IU$26</f>
        <v>0</v>
      </c>
      <c r="AJ57" s="266">
        <f>Inputs!$IU$26</f>
        <v>0</v>
      </c>
      <c r="AK57" s="266">
        <f>Inputs!$IU$26</f>
        <v>0</v>
      </c>
      <c r="AL57" s="266">
        <f>Inputs!$IU$26</f>
        <v>0</v>
      </c>
      <c r="AM57" s="266">
        <f>Inputs!$IU$26</f>
        <v>0</v>
      </c>
      <c r="AN57" s="266">
        <f>Inputs!$IU$26</f>
        <v>0</v>
      </c>
      <c r="AO57" s="266">
        <f>Inputs!$IU$26</f>
        <v>0</v>
      </c>
      <c r="AP57" s="266">
        <f>Inputs!$IU$26</f>
        <v>0</v>
      </c>
      <c r="AQ57" s="266">
        <f>Inputs!$IU$26</f>
        <v>0</v>
      </c>
      <c r="AR57" s="266">
        <f>Inputs!$IU$26</f>
        <v>0</v>
      </c>
      <c r="AS57" s="266">
        <f>Inputs!$IU$26</f>
        <v>0</v>
      </c>
      <c r="AT57" s="266">
        <f>Inputs!$IU$26</f>
        <v>0</v>
      </c>
      <c r="AU57" s="266">
        <f>Inputs!$IU$26</f>
        <v>0</v>
      </c>
      <c r="AV57" s="266">
        <f>Inputs!$IU$26</f>
        <v>0</v>
      </c>
      <c r="AW57" s="266">
        <f>Inputs!$IU$26</f>
        <v>0</v>
      </c>
      <c r="AX57" s="266">
        <f>Inputs!$IU$26</f>
        <v>0</v>
      </c>
      <c r="AY57" s="266">
        <f>Inputs!$IU$26</f>
        <v>0</v>
      </c>
      <c r="AZ57" s="266">
        <f>Inputs!$IU$26</f>
        <v>0</v>
      </c>
      <c r="BA57" s="266">
        <f>Inputs!$IU$26</f>
        <v>0</v>
      </c>
      <c r="BB57" s="266">
        <f>Inputs!$IU$26</f>
        <v>0</v>
      </c>
      <c r="BC57" s="266">
        <f>Inputs!$IU$26</f>
        <v>0</v>
      </c>
      <c r="BD57" s="266">
        <f>Inputs!$IU$26</f>
        <v>0</v>
      </c>
      <c r="BE57" s="266">
        <f>Inputs!$IU$26</f>
        <v>0</v>
      </c>
      <c r="BF57" s="266">
        <f>Inputs!$IU$26</f>
        <v>0</v>
      </c>
      <c r="BG57" s="266">
        <f>Inputs!$IU$26</f>
        <v>0</v>
      </c>
      <c r="BH57" s="266">
        <f>Inputs!$IU$26</f>
        <v>0</v>
      </c>
      <c r="BI57" s="266">
        <f>Inputs!$IU$26</f>
        <v>0</v>
      </c>
      <c r="BJ57" s="266">
        <f>Inputs!$IU$26</f>
        <v>0</v>
      </c>
      <c r="BK57" s="266">
        <f>Inputs!$IU$26</f>
        <v>0</v>
      </c>
      <c r="BL57" s="266">
        <f>Inputs!$IU$26</f>
        <v>0</v>
      </c>
      <c r="BM57" s="266">
        <f>Inputs!$IU$26</f>
        <v>0</v>
      </c>
      <c r="BN57" s="266">
        <f>Inputs!$IU$26</f>
        <v>0</v>
      </c>
      <c r="BO57" s="266">
        <f>Inputs!$IU$26</f>
        <v>0</v>
      </c>
      <c r="BP57" s="266">
        <f>Inputs!$IU$26</f>
        <v>0</v>
      </c>
      <c r="BQ57" s="266">
        <f>Inputs!$IU$26</f>
        <v>0</v>
      </c>
      <c r="BR57" s="266">
        <f>Inputs!$IU$26</f>
        <v>0</v>
      </c>
      <c r="BS57" s="266">
        <f>Inputs!$IU$26</f>
        <v>0</v>
      </c>
      <c r="BT57" s="266">
        <f>Inputs!$IU$26</f>
        <v>0</v>
      </c>
      <c r="BU57" s="266">
        <f>Inputs!$IU$26</f>
        <v>0</v>
      </c>
      <c r="BV57" s="266">
        <f>Inputs!$IU$26</f>
        <v>0</v>
      </c>
      <c r="BW57" s="266">
        <f>Inputs!$IU$26</f>
        <v>0</v>
      </c>
      <c r="BX57" s="266">
        <f>Inputs!$IU$26</f>
        <v>0</v>
      </c>
      <c r="BY57" s="266">
        <f>Inputs!$IU$26</f>
        <v>0</v>
      </c>
      <c r="BZ57" s="266">
        <f>Inputs!$IU$26</f>
        <v>0</v>
      </c>
      <c r="CA57" s="266">
        <f>Inputs!$IU$26</f>
        <v>0</v>
      </c>
      <c r="CB57" s="266">
        <f>Inputs!$IU$26</f>
        <v>0</v>
      </c>
      <c r="CC57" s="266">
        <f>Inputs!$IU$26</f>
        <v>0</v>
      </c>
      <c r="CD57" s="266">
        <f>Inputs!$IU$26</f>
        <v>0</v>
      </c>
      <c r="CE57" s="266">
        <f>Inputs!$IU$26</f>
        <v>0</v>
      </c>
      <c r="CF57" s="266">
        <f>Inputs!$IU$26</f>
        <v>0</v>
      </c>
      <c r="CG57" s="266">
        <f>Inputs!$IU$26</f>
        <v>0</v>
      </c>
      <c r="CH57" s="266">
        <f>Inputs!$IU$26</f>
        <v>0</v>
      </c>
      <c r="CI57" s="266">
        <f>Inputs!$IU$26</f>
        <v>0</v>
      </c>
      <c r="CJ57" s="266">
        <f>Inputs!$IU$26</f>
        <v>0</v>
      </c>
      <c r="CK57" s="266">
        <f>Inputs!$IU$26</f>
        <v>0</v>
      </c>
      <c r="CL57" s="266">
        <f>Inputs!$IU$26</f>
        <v>0</v>
      </c>
      <c r="CM57" s="266">
        <f>Inputs!$IU$26</f>
        <v>0</v>
      </c>
    </row>
    <row r="58" spans="2:91" x14ac:dyDescent="0.2">
      <c r="B58" s="216" t="s">
        <v>416</v>
      </c>
      <c r="C58" s="19" t="str">
        <f>Inputs!$J$16</f>
        <v>EUR</v>
      </c>
      <c r="D58" s="19" t="s">
        <v>19</v>
      </c>
      <c r="E58" s="27">
        <f t="shared" ca="1" si="72"/>
        <v>0</v>
      </c>
      <c r="F58" s="27">
        <f t="shared" ca="1" si="72"/>
        <v>0</v>
      </c>
      <c r="G58" s="27">
        <f t="shared" ca="1" si="72"/>
        <v>0</v>
      </c>
      <c r="H58" s="27">
        <f t="shared" ca="1" si="72"/>
        <v>0</v>
      </c>
      <c r="I58" s="27">
        <f t="shared" ca="1" si="72"/>
        <v>0</v>
      </c>
      <c r="K58" s="27">
        <f t="shared" ca="1" si="73"/>
        <v>0</v>
      </c>
      <c r="L58" s="27">
        <f t="shared" ca="1" si="73"/>
        <v>0</v>
      </c>
      <c r="M58" s="27">
        <f t="shared" ca="1" si="73"/>
        <v>0</v>
      </c>
      <c r="N58" s="27">
        <f t="shared" ca="1" si="73"/>
        <v>0</v>
      </c>
      <c r="O58" s="27">
        <f t="shared" ca="1" si="73"/>
        <v>0</v>
      </c>
      <c r="P58" s="27">
        <f t="shared" ca="1" si="73"/>
        <v>0</v>
      </c>
      <c r="Q58" s="27">
        <f t="shared" ca="1" si="73"/>
        <v>0</v>
      </c>
      <c r="R58" s="27">
        <f t="shared" ca="1" si="73"/>
        <v>0</v>
      </c>
      <c r="S58" s="27">
        <f t="shared" ca="1" si="73"/>
        <v>0</v>
      </c>
      <c r="T58" s="27">
        <f t="shared" ca="1" si="73"/>
        <v>0</v>
      </c>
      <c r="U58" s="27">
        <f t="shared" ca="1" si="74"/>
        <v>0</v>
      </c>
      <c r="V58" s="27">
        <f t="shared" ca="1" si="74"/>
        <v>0</v>
      </c>
      <c r="W58" s="27">
        <f t="shared" ca="1" si="74"/>
        <v>0</v>
      </c>
      <c r="X58" s="27">
        <f t="shared" ca="1" si="74"/>
        <v>0</v>
      </c>
      <c r="Y58" s="27">
        <f t="shared" ca="1" si="74"/>
        <v>0</v>
      </c>
      <c r="Z58" s="27">
        <f t="shared" ca="1" si="74"/>
        <v>0</v>
      </c>
      <c r="AA58" s="27">
        <f t="shared" ca="1" si="74"/>
        <v>0</v>
      </c>
      <c r="AB58" s="27">
        <f t="shared" ca="1" si="74"/>
        <v>0</v>
      </c>
      <c r="AC58" s="27">
        <f t="shared" ca="1" si="74"/>
        <v>0</v>
      </c>
      <c r="AD58" s="27">
        <f t="shared" ca="1" si="74"/>
        <v>0</v>
      </c>
      <c r="AF58" s="27">
        <f t="shared" ref="AF58:BK58" ca="1" si="79">SUM(AF59:AF66)</f>
        <v>0</v>
      </c>
      <c r="AG58" s="27">
        <f t="shared" ca="1" si="79"/>
        <v>0</v>
      </c>
      <c r="AH58" s="27">
        <f t="shared" ca="1" si="79"/>
        <v>0</v>
      </c>
      <c r="AI58" s="27">
        <f t="shared" ca="1" si="79"/>
        <v>0</v>
      </c>
      <c r="AJ58" s="27">
        <f t="shared" ca="1" si="79"/>
        <v>0</v>
      </c>
      <c r="AK58" s="27">
        <f t="shared" ca="1" si="79"/>
        <v>0</v>
      </c>
      <c r="AL58" s="27">
        <f t="shared" ca="1" si="79"/>
        <v>0</v>
      </c>
      <c r="AM58" s="27">
        <f t="shared" ca="1" si="79"/>
        <v>0</v>
      </c>
      <c r="AN58" s="27">
        <f t="shared" ca="1" si="79"/>
        <v>0</v>
      </c>
      <c r="AO58" s="27">
        <f t="shared" ca="1" si="79"/>
        <v>0</v>
      </c>
      <c r="AP58" s="27">
        <f t="shared" ca="1" si="79"/>
        <v>0</v>
      </c>
      <c r="AQ58" s="27">
        <f t="shared" ca="1" si="79"/>
        <v>0</v>
      </c>
      <c r="AR58" s="27">
        <f t="shared" ca="1" si="79"/>
        <v>0</v>
      </c>
      <c r="AS58" s="27">
        <f t="shared" ca="1" si="79"/>
        <v>0</v>
      </c>
      <c r="AT58" s="27">
        <f t="shared" ca="1" si="79"/>
        <v>0</v>
      </c>
      <c r="AU58" s="27">
        <f t="shared" ca="1" si="79"/>
        <v>0</v>
      </c>
      <c r="AV58" s="27">
        <f t="shared" ca="1" si="79"/>
        <v>0</v>
      </c>
      <c r="AW58" s="27">
        <f t="shared" ca="1" si="79"/>
        <v>0</v>
      </c>
      <c r="AX58" s="27">
        <f t="shared" ca="1" si="79"/>
        <v>0</v>
      </c>
      <c r="AY58" s="27">
        <f t="shared" ca="1" si="79"/>
        <v>0</v>
      </c>
      <c r="AZ58" s="27">
        <f t="shared" ca="1" si="79"/>
        <v>0</v>
      </c>
      <c r="BA58" s="27">
        <f t="shared" ca="1" si="79"/>
        <v>0</v>
      </c>
      <c r="BB58" s="27">
        <f t="shared" ca="1" si="79"/>
        <v>0</v>
      </c>
      <c r="BC58" s="27">
        <f t="shared" ca="1" si="79"/>
        <v>0</v>
      </c>
      <c r="BD58" s="27">
        <f t="shared" ca="1" si="79"/>
        <v>0</v>
      </c>
      <c r="BE58" s="27">
        <f t="shared" ca="1" si="79"/>
        <v>0</v>
      </c>
      <c r="BF58" s="27">
        <f t="shared" ca="1" si="79"/>
        <v>0</v>
      </c>
      <c r="BG58" s="27">
        <f t="shared" ca="1" si="79"/>
        <v>0</v>
      </c>
      <c r="BH58" s="27">
        <f t="shared" ca="1" si="79"/>
        <v>0</v>
      </c>
      <c r="BI58" s="27">
        <f t="shared" ca="1" si="79"/>
        <v>0</v>
      </c>
      <c r="BJ58" s="27">
        <f t="shared" ca="1" si="79"/>
        <v>0</v>
      </c>
      <c r="BK58" s="27">
        <f t="shared" ca="1" si="79"/>
        <v>0</v>
      </c>
      <c r="BL58" s="27">
        <f t="shared" ref="BL58:CM58" ca="1" si="80">SUM(BL59:BL66)</f>
        <v>0</v>
      </c>
      <c r="BM58" s="27">
        <f t="shared" ca="1" si="80"/>
        <v>0</v>
      </c>
      <c r="BN58" s="27">
        <f t="shared" ca="1" si="80"/>
        <v>0</v>
      </c>
      <c r="BO58" s="27">
        <f t="shared" ca="1" si="80"/>
        <v>0</v>
      </c>
      <c r="BP58" s="27">
        <f t="shared" ca="1" si="80"/>
        <v>0</v>
      </c>
      <c r="BQ58" s="27">
        <f t="shared" ca="1" si="80"/>
        <v>0</v>
      </c>
      <c r="BR58" s="27">
        <f t="shared" ca="1" si="80"/>
        <v>0</v>
      </c>
      <c r="BS58" s="27">
        <f t="shared" ca="1" si="80"/>
        <v>0</v>
      </c>
      <c r="BT58" s="27">
        <f t="shared" ca="1" si="80"/>
        <v>0</v>
      </c>
      <c r="BU58" s="27">
        <f t="shared" ca="1" si="80"/>
        <v>0</v>
      </c>
      <c r="BV58" s="27">
        <f t="shared" ca="1" si="80"/>
        <v>0</v>
      </c>
      <c r="BW58" s="27">
        <f t="shared" ca="1" si="80"/>
        <v>0</v>
      </c>
      <c r="BX58" s="27">
        <f t="shared" ca="1" si="80"/>
        <v>0</v>
      </c>
      <c r="BY58" s="27">
        <f t="shared" ca="1" si="80"/>
        <v>0</v>
      </c>
      <c r="BZ58" s="27">
        <f t="shared" ca="1" si="80"/>
        <v>0</v>
      </c>
      <c r="CA58" s="27">
        <f t="shared" ca="1" si="80"/>
        <v>0</v>
      </c>
      <c r="CB58" s="27">
        <f t="shared" ca="1" si="80"/>
        <v>0</v>
      </c>
      <c r="CC58" s="27">
        <f t="shared" ca="1" si="80"/>
        <v>0</v>
      </c>
      <c r="CD58" s="27">
        <f t="shared" ca="1" si="80"/>
        <v>0</v>
      </c>
      <c r="CE58" s="27">
        <f t="shared" ca="1" si="80"/>
        <v>0</v>
      </c>
      <c r="CF58" s="27">
        <f t="shared" ca="1" si="80"/>
        <v>0</v>
      </c>
      <c r="CG58" s="27">
        <f t="shared" ca="1" si="80"/>
        <v>0</v>
      </c>
      <c r="CH58" s="27">
        <f t="shared" ca="1" si="80"/>
        <v>0</v>
      </c>
      <c r="CI58" s="27">
        <f t="shared" ca="1" si="80"/>
        <v>0</v>
      </c>
      <c r="CJ58" s="27">
        <f t="shared" ca="1" si="80"/>
        <v>0</v>
      </c>
      <c r="CK58" s="27">
        <f t="shared" ca="1" si="80"/>
        <v>0</v>
      </c>
      <c r="CL58" s="27">
        <f t="shared" ca="1" si="80"/>
        <v>0</v>
      </c>
      <c r="CM58" s="27">
        <f t="shared" ca="1" si="80"/>
        <v>0</v>
      </c>
    </row>
    <row r="59" spans="2:91" s="265" customFormat="1" hidden="1" x14ac:dyDescent="0.2">
      <c r="B59" s="264" t="s">
        <v>415</v>
      </c>
      <c r="C59" s="19" t="str">
        <f>Inputs!$J$16</f>
        <v>EUR</v>
      </c>
      <c r="D59" s="19" t="s">
        <v>19</v>
      </c>
      <c r="E59" s="27">
        <f t="shared" ca="1" si="72"/>
        <v>0</v>
      </c>
      <c r="F59" s="27">
        <f t="shared" ca="1" si="72"/>
        <v>0</v>
      </c>
      <c r="G59" s="27">
        <f t="shared" ca="1" si="72"/>
        <v>0</v>
      </c>
      <c r="H59" s="27">
        <f t="shared" ca="1" si="72"/>
        <v>0</v>
      </c>
      <c r="I59" s="27">
        <f t="shared" ca="1" si="72"/>
        <v>0</v>
      </c>
      <c r="K59" s="27">
        <f t="shared" ca="1" si="73"/>
        <v>0</v>
      </c>
      <c r="L59" s="27">
        <f t="shared" ca="1" si="73"/>
        <v>0</v>
      </c>
      <c r="M59" s="27">
        <f t="shared" ca="1" si="73"/>
        <v>0</v>
      </c>
      <c r="N59" s="27">
        <f t="shared" ca="1" si="73"/>
        <v>0</v>
      </c>
      <c r="O59" s="27">
        <f t="shared" ca="1" si="73"/>
        <v>0</v>
      </c>
      <c r="P59" s="27">
        <f t="shared" ca="1" si="73"/>
        <v>0</v>
      </c>
      <c r="Q59" s="27">
        <f t="shared" ca="1" si="73"/>
        <v>0</v>
      </c>
      <c r="R59" s="27">
        <f t="shared" ca="1" si="73"/>
        <v>0</v>
      </c>
      <c r="S59" s="27">
        <f t="shared" ca="1" si="73"/>
        <v>0</v>
      </c>
      <c r="T59" s="27">
        <f t="shared" ca="1" si="73"/>
        <v>0</v>
      </c>
      <c r="U59" s="27">
        <f t="shared" ca="1" si="74"/>
        <v>0</v>
      </c>
      <c r="V59" s="27">
        <f t="shared" ca="1" si="74"/>
        <v>0</v>
      </c>
      <c r="W59" s="27">
        <f t="shared" ca="1" si="74"/>
        <v>0</v>
      </c>
      <c r="X59" s="27">
        <f t="shared" ca="1" si="74"/>
        <v>0</v>
      </c>
      <c r="Y59" s="27">
        <f t="shared" ca="1" si="74"/>
        <v>0</v>
      </c>
      <c r="Z59" s="27">
        <f t="shared" ca="1" si="74"/>
        <v>0</v>
      </c>
      <c r="AA59" s="27">
        <f t="shared" ca="1" si="74"/>
        <v>0</v>
      </c>
      <c r="AB59" s="27">
        <f t="shared" ca="1" si="74"/>
        <v>0</v>
      </c>
      <c r="AC59" s="27">
        <f t="shared" ca="1" si="74"/>
        <v>0</v>
      </c>
      <c r="AD59" s="27">
        <f t="shared" ca="1" si="74"/>
        <v>0</v>
      </c>
      <c r="AF59" s="263">
        <f ca="1">-Stock!AF13*AF57</f>
        <v>0</v>
      </c>
      <c r="AG59" s="263">
        <f ca="1">-Stock!AG13*AG57</f>
        <v>0</v>
      </c>
      <c r="AH59" s="263">
        <f ca="1">-Stock!AH13*AH57</f>
        <v>0</v>
      </c>
      <c r="AI59" s="263">
        <f ca="1">-Stock!AI13*AI57</f>
        <v>0</v>
      </c>
      <c r="AJ59" s="263">
        <f ca="1">-Stock!AJ13*AJ57</f>
        <v>0</v>
      </c>
      <c r="AK59" s="263">
        <f ca="1">-Stock!AK13*AK57</f>
        <v>0</v>
      </c>
      <c r="AL59" s="263">
        <f ca="1">-Stock!AL13*AL57</f>
        <v>0</v>
      </c>
      <c r="AM59" s="263">
        <f ca="1">-Stock!AM13*AM57</f>
        <v>0</v>
      </c>
      <c r="AN59" s="263">
        <f ca="1">-Stock!AN13*AN57</f>
        <v>0</v>
      </c>
      <c r="AO59" s="263">
        <f ca="1">-Stock!AO13*AO57</f>
        <v>0</v>
      </c>
      <c r="AP59" s="263">
        <f ca="1">-Stock!AP13*AP57</f>
        <v>0</v>
      </c>
      <c r="AQ59" s="263">
        <f ca="1">-Stock!AQ13*AQ57</f>
        <v>0</v>
      </c>
      <c r="AR59" s="263">
        <f ca="1">-Stock!AR13*AR57</f>
        <v>0</v>
      </c>
      <c r="AS59" s="263">
        <f ca="1">-Stock!AS13*AS57</f>
        <v>0</v>
      </c>
      <c r="AT59" s="263">
        <f ca="1">-Stock!AT13*AT57</f>
        <v>0</v>
      </c>
      <c r="AU59" s="263">
        <f ca="1">-Stock!AU13*AU57</f>
        <v>0</v>
      </c>
      <c r="AV59" s="263">
        <f ca="1">-Stock!AV13*AV57</f>
        <v>0</v>
      </c>
      <c r="AW59" s="263">
        <f ca="1">-Stock!AW13*AW57</f>
        <v>0</v>
      </c>
      <c r="AX59" s="263">
        <f ca="1">-Stock!AX13*AX57</f>
        <v>0</v>
      </c>
      <c r="AY59" s="263">
        <f ca="1">-Stock!AY13*AY57</f>
        <v>0</v>
      </c>
      <c r="AZ59" s="263">
        <f ca="1">-Stock!AZ13*AZ57</f>
        <v>0</v>
      </c>
      <c r="BA59" s="263">
        <f ca="1">-Stock!BA13*BA57</f>
        <v>0</v>
      </c>
      <c r="BB59" s="263">
        <f ca="1">-Stock!BB13*BB57</f>
        <v>0</v>
      </c>
      <c r="BC59" s="263">
        <f ca="1">-Stock!BC13*BC57</f>
        <v>0</v>
      </c>
      <c r="BD59" s="263">
        <f ca="1">-Stock!BD13*BD57</f>
        <v>0</v>
      </c>
      <c r="BE59" s="263">
        <f ca="1">-Stock!BE13*BE57</f>
        <v>0</v>
      </c>
      <c r="BF59" s="263">
        <f ca="1">-Stock!BF13*BF57</f>
        <v>0</v>
      </c>
      <c r="BG59" s="263">
        <f ca="1">-Stock!BG13*BG57</f>
        <v>0</v>
      </c>
      <c r="BH59" s="263">
        <f ca="1">-Stock!BH13*BH57</f>
        <v>0</v>
      </c>
      <c r="BI59" s="263">
        <f ca="1">-Stock!BI13*BI57</f>
        <v>0</v>
      </c>
      <c r="BJ59" s="263">
        <f ca="1">-Stock!BJ13*BJ57</f>
        <v>0</v>
      </c>
      <c r="BK59" s="263">
        <f ca="1">-Stock!BK13*BK57</f>
        <v>0</v>
      </c>
      <c r="BL59" s="263">
        <f ca="1">-Stock!BL13*BL57</f>
        <v>0</v>
      </c>
      <c r="BM59" s="263">
        <f ca="1">-Stock!BM13*BM57</f>
        <v>0</v>
      </c>
      <c r="BN59" s="263">
        <f ca="1">-Stock!BN13*BN57</f>
        <v>0</v>
      </c>
      <c r="BO59" s="263">
        <f ca="1">-Stock!BO13*BO57</f>
        <v>0</v>
      </c>
      <c r="BP59" s="263">
        <f ca="1">-Stock!BP13*BP57</f>
        <v>0</v>
      </c>
      <c r="BQ59" s="263">
        <f ca="1">-Stock!BQ13*BQ57</f>
        <v>0</v>
      </c>
      <c r="BR59" s="263">
        <f ca="1">-Stock!BR13*BR57</f>
        <v>0</v>
      </c>
      <c r="BS59" s="263">
        <f ca="1">-Stock!BS13*BS57</f>
        <v>0</v>
      </c>
      <c r="BT59" s="263">
        <f ca="1">-Stock!BT13*BT57</f>
        <v>0</v>
      </c>
      <c r="BU59" s="263">
        <f ca="1">-Stock!BU13*BU57</f>
        <v>0</v>
      </c>
      <c r="BV59" s="263">
        <f ca="1">-Stock!BV13*BV57</f>
        <v>0</v>
      </c>
      <c r="BW59" s="263">
        <f ca="1">-Stock!BW13*BW57</f>
        <v>0</v>
      </c>
      <c r="BX59" s="263">
        <f ca="1">-Stock!BX13*BX57</f>
        <v>0</v>
      </c>
      <c r="BY59" s="263">
        <f ca="1">-Stock!BY13*BY57</f>
        <v>0</v>
      </c>
      <c r="BZ59" s="263">
        <f ca="1">-Stock!BZ13*BZ57</f>
        <v>0</v>
      </c>
      <c r="CA59" s="263">
        <f ca="1">-Stock!CA13*CA57</f>
        <v>0</v>
      </c>
      <c r="CB59" s="263">
        <f ca="1">-Stock!CB13*CB57</f>
        <v>0</v>
      </c>
      <c r="CC59" s="263">
        <f ca="1">-Stock!CC13*CC57</f>
        <v>0</v>
      </c>
      <c r="CD59" s="263">
        <f ca="1">-Stock!CD13*CD57</f>
        <v>0</v>
      </c>
      <c r="CE59" s="263">
        <f ca="1">-Stock!CE13*CE57</f>
        <v>0</v>
      </c>
      <c r="CF59" s="263">
        <f ca="1">-Stock!CF13*CF57</f>
        <v>0</v>
      </c>
      <c r="CG59" s="263">
        <f ca="1">-Stock!CG13*CG57</f>
        <v>0</v>
      </c>
      <c r="CH59" s="263">
        <f ca="1">-Stock!CH13*CH57</f>
        <v>0</v>
      </c>
      <c r="CI59" s="263">
        <f ca="1">-Stock!CI13*CI57</f>
        <v>0</v>
      </c>
      <c r="CJ59" s="263">
        <f ca="1">-Stock!CJ13*CJ57</f>
        <v>0</v>
      </c>
      <c r="CK59" s="263">
        <f ca="1">-Stock!CK13*CK57</f>
        <v>0</v>
      </c>
      <c r="CL59" s="263">
        <f ca="1">-Stock!CL13*CL57</f>
        <v>0</v>
      </c>
      <c r="CM59" s="263">
        <f ca="1">-Stock!CM13*CM57</f>
        <v>0</v>
      </c>
    </row>
    <row r="60" spans="2:91" s="265" customFormat="1" hidden="1" x14ac:dyDescent="0.2">
      <c r="B60" s="264" t="s">
        <v>414</v>
      </c>
      <c r="C60" s="19" t="str">
        <f>Inputs!$J$16</f>
        <v>EUR</v>
      </c>
      <c r="D60" s="19" t="s">
        <v>19</v>
      </c>
      <c r="E60" s="27">
        <f t="shared" si="72"/>
        <v>0</v>
      </c>
      <c r="F60" s="27">
        <f t="shared" si="72"/>
        <v>0</v>
      </c>
      <c r="G60" s="27">
        <f t="shared" si="72"/>
        <v>0</v>
      </c>
      <c r="H60" s="27">
        <f t="shared" si="72"/>
        <v>0</v>
      </c>
      <c r="I60" s="27">
        <f t="shared" si="72"/>
        <v>0</v>
      </c>
      <c r="K60" s="27">
        <f t="shared" si="73"/>
        <v>0</v>
      </c>
      <c r="L60" s="27">
        <f t="shared" si="73"/>
        <v>0</v>
      </c>
      <c r="M60" s="27">
        <f t="shared" si="73"/>
        <v>0</v>
      </c>
      <c r="N60" s="27">
        <f t="shared" si="73"/>
        <v>0</v>
      </c>
      <c r="O60" s="27">
        <f t="shared" si="73"/>
        <v>0</v>
      </c>
      <c r="P60" s="27">
        <f t="shared" si="73"/>
        <v>0</v>
      </c>
      <c r="Q60" s="27">
        <f t="shared" si="73"/>
        <v>0</v>
      </c>
      <c r="R60" s="27">
        <f t="shared" si="73"/>
        <v>0</v>
      </c>
      <c r="S60" s="27">
        <f t="shared" si="73"/>
        <v>0</v>
      </c>
      <c r="T60" s="27">
        <f t="shared" si="73"/>
        <v>0</v>
      </c>
      <c r="U60" s="27">
        <f t="shared" si="74"/>
        <v>0</v>
      </c>
      <c r="V60" s="27">
        <f t="shared" si="74"/>
        <v>0</v>
      </c>
      <c r="W60" s="27">
        <f t="shared" si="74"/>
        <v>0</v>
      </c>
      <c r="X60" s="27">
        <f t="shared" si="74"/>
        <v>0</v>
      </c>
      <c r="Y60" s="27">
        <f t="shared" si="74"/>
        <v>0</v>
      </c>
      <c r="Z60" s="27">
        <f t="shared" si="74"/>
        <v>0</v>
      </c>
      <c r="AA60" s="27">
        <f t="shared" si="74"/>
        <v>0</v>
      </c>
      <c r="AB60" s="27">
        <f t="shared" si="74"/>
        <v>0</v>
      </c>
      <c r="AC60" s="27">
        <f t="shared" si="74"/>
        <v>0</v>
      </c>
      <c r="AD60" s="27">
        <f t="shared" si="74"/>
        <v>0</v>
      </c>
      <c r="AF60" s="263">
        <f>-Inventory!AF30*AF57</f>
        <v>0</v>
      </c>
      <c r="AG60" s="263">
        <f>-Inventory!AG30*AG57</f>
        <v>0</v>
      </c>
      <c r="AH60" s="263">
        <f>-Inventory!AH30*AH57</f>
        <v>0</v>
      </c>
      <c r="AI60" s="263">
        <f>-Inventory!AI30*AI57</f>
        <v>0</v>
      </c>
      <c r="AJ60" s="263">
        <f>-Inventory!AJ30*AJ57</f>
        <v>0</v>
      </c>
      <c r="AK60" s="263">
        <f>-Inventory!AK30*AK57</f>
        <v>0</v>
      </c>
      <c r="AL60" s="263">
        <f>-Inventory!AL30*AL57</f>
        <v>0</v>
      </c>
      <c r="AM60" s="263">
        <f>-Inventory!AM30*AM57</f>
        <v>0</v>
      </c>
      <c r="AN60" s="263">
        <f>-Inventory!AN30*AN57</f>
        <v>0</v>
      </c>
      <c r="AO60" s="263">
        <f>-Inventory!AO30*AO57</f>
        <v>0</v>
      </c>
      <c r="AP60" s="263">
        <f>-Inventory!AP30*AP57</f>
        <v>0</v>
      </c>
      <c r="AQ60" s="263">
        <f>-Inventory!AQ30*AQ57</f>
        <v>0</v>
      </c>
      <c r="AR60" s="263">
        <f>-Inventory!AR30*AR57</f>
        <v>0</v>
      </c>
      <c r="AS60" s="263">
        <f>-Inventory!AS30*AS57</f>
        <v>0</v>
      </c>
      <c r="AT60" s="263">
        <f>-Inventory!AT30*AT57</f>
        <v>0</v>
      </c>
      <c r="AU60" s="263">
        <f>-Inventory!AU30*AU57</f>
        <v>0</v>
      </c>
      <c r="AV60" s="263">
        <f>-Inventory!AV30*AV57</f>
        <v>0</v>
      </c>
      <c r="AW60" s="263">
        <f>-Inventory!AW30*AW57</f>
        <v>0</v>
      </c>
      <c r="AX60" s="263">
        <f>-Inventory!AX30*AX57</f>
        <v>0</v>
      </c>
      <c r="AY60" s="263">
        <f>-Inventory!AY30*AY57</f>
        <v>0</v>
      </c>
      <c r="AZ60" s="263">
        <f>-Inventory!AZ30*AZ57</f>
        <v>0</v>
      </c>
      <c r="BA60" s="263">
        <f>-Inventory!BA30*BA57</f>
        <v>0</v>
      </c>
      <c r="BB60" s="263">
        <f>-Inventory!BB30*BB57</f>
        <v>0</v>
      </c>
      <c r="BC60" s="263">
        <f>-Inventory!BC30*BC57</f>
        <v>0</v>
      </c>
      <c r="BD60" s="263">
        <f>-Inventory!BD30*BD57</f>
        <v>0</v>
      </c>
      <c r="BE60" s="263">
        <f>-Inventory!BE30*BE57</f>
        <v>0</v>
      </c>
      <c r="BF60" s="263">
        <f>-Inventory!BF30*BF57</f>
        <v>0</v>
      </c>
      <c r="BG60" s="263">
        <f>-Inventory!BG30*BG57</f>
        <v>0</v>
      </c>
      <c r="BH60" s="263">
        <f>-Inventory!BH30*BH57</f>
        <v>0</v>
      </c>
      <c r="BI60" s="263">
        <f>-Inventory!BI30*BI57</f>
        <v>0</v>
      </c>
      <c r="BJ60" s="263">
        <f>-Inventory!BJ30*BJ57</f>
        <v>0</v>
      </c>
      <c r="BK60" s="263">
        <f>-Inventory!BK30*BK57</f>
        <v>0</v>
      </c>
      <c r="BL60" s="263">
        <f>-Inventory!BL30*BL57</f>
        <v>0</v>
      </c>
      <c r="BM60" s="263">
        <f>-Inventory!BM30*BM57</f>
        <v>0</v>
      </c>
      <c r="BN60" s="263">
        <f>-Inventory!BN30*BN57</f>
        <v>0</v>
      </c>
      <c r="BO60" s="263">
        <f>-Inventory!BO30*BO57</f>
        <v>0</v>
      </c>
      <c r="BP60" s="263">
        <f>-Inventory!BP30*BP57</f>
        <v>0</v>
      </c>
      <c r="BQ60" s="263">
        <f>-Inventory!BQ30*BQ57</f>
        <v>0</v>
      </c>
      <c r="BR60" s="263">
        <f>-Inventory!BR30*BR57</f>
        <v>0</v>
      </c>
      <c r="BS60" s="263">
        <f>-Inventory!BS30*BS57</f>
        <v>0</v>
      </c>
      <c r="BT60" s="263">
        <f>-Inventory!BT30*BT57</f>
        <v>0</v>
      </c>
      <c r="BU60" s="263">
        <f>-Inventory!BU30*BU57</f>
        <v>0</v>
      </c>
      <c r="BV60" s="263">
        <f>-Inventory!BV30*BV57</f>
        <v>0</v>
      </c>
      <c r="BW60" s="263">
        <f>-Inventory!BW30*BW57</f>
        <v>0</v>
      </c>
      <c r="BX60" s="263">
        <f>-Inventory!BX30*BX57</f>
        <v>0</v>
      </c>
      <c r="BY60" s="263">
        <f>-Inventory!BY30*BY57</f>
        <v>0</v>
      </c>
      <c r="BZ60" s="263">
        <f>-Inventory!BZ30*BZ57</f>
        <v>0</v>
      </c>
      <c r="CA60" s="263">
        <f>-Inventory!CA30*CA57</f>
        <v>0</v>
      </c>
      <c r="CB60" s="263">
        <f>-Inventory!CB30*CB57</f>
        <v>0</v>
      </c>
      <c r="CC60" s="263">
        <f>-Inventory!CC30*CC57</f>
        <v>0</v>
      </c>
      <c r="CD60" s="263">
        <f>-Inventory!CD30*CD57</f>
        <v>0</v>
      </c>
      <c r="CE60" s="263">
        <f>-Inventory!CE30*CE57</f>
        <v>0</v>
      </c>
      <c r="CF60" s="263">
        <f>-Inventory!CF30*CF57</f>
        <v>0</v>
      </c>
      <c r="CG60" s="263">
        <f>-Inventory!CG30*CG57</f>
        <v>0</v>
      </c>
      <c r="CH60" s="263">
        <f>-Inventory!CH30*CH57</f>
        <v>0</v>
      </c>
      <c r="CI60" s="263">
        <f>-Inventory!CI30*CI57</f>
        <v>0</v>
      </c>
      <c r="CJ60" s="263">
        <f>-Inventory!CJ30*CJ57</f>
        <v>0</v>
      </c>
      <c r="CK60" s="263">
        <f>-Inventory!CK30*CK57</f>
        <v>0</v>
      </c>
      <c r="CL60" s="263">
        <f>-Inventory!CL30*CL57</f>
        <v>0</v>
      </c>
      <c r="CM60" s="263">
        <f>-Inventory!CM30*CM57</f>
        <v>0</v>
      </c>
    </row>
    <row r="61" spans="2:91" s="265" customFormat="1" hidden="1" x14ac:dyDescent="0.2">
      <c r="B61" s="264" t="s">
        <v>117</v>
      </c>
      <c r="C61" s="19" t="str">
        <f>Inputs!$J$16</f>
        <v>EUR</v>
      </c>
      <c r="D61" s="19" t="s">
        <v>19</v>
      </c>
      <c r="E61" s="27">
        <f t="shared" si="72"/>
        <v>0</v>
      </c>
      <c r="F61" s="27">
        <f t="shared" si="72"/>
        <v>0</v>
      </c>
      <c r="G61" s="27">
        <f t="shared" si="72"/>
        <v>0</v>
      </c>
      <c r="H61" s="27">
        <f t="shared" si="72"/>
        <v>0</v>
      </c>
      <c r="I61" s="27">
        <f t="shared" si="72"/>
        <v>0</v>
      </c>
      <c r="K61" s="27">
        <f t="shared" si="73"/>
        <v>0</v>
      </c>
      <c r="L61" s="27">
        <f t="shared" si="73"/>
        <v>0</v>
      </c>
      <c r="M61" s="27">
        <f t="shared" si="73"/>
        <v>0</v>
      </c>
      <c r="N61" s="27">
        <f t="shared" si="73"/>
        <v>0</v>
      </c>
      <c r="O61" s="27">
        <f t="shared" si="73"/>
        <v>0</v>
      </c>
      <c r="P61" s="27">
        <f t="shared" si="73"/>
        <v>0</v>
      </c>
      <c r="Q61" s="27">
        <f t="shared" si="73"/>
        <v>0</v>
      </c>
      <c r="R61" s="27">
        <f t="shared" si="73"/>
        <v>0</v>
      </c>
      <c r="S61" s="27">
        <f t="shared" si="73"/>
        <v>0</v>
      </c>
      <c r="T61" s="27">
        <f t="shared" si="73"/>
        <v>0</v>
      </c>
      <c r="U61" s="27">
        <f t="shared" si="74"/>
        <v>0</v>
      </c>
      <c r="V61" s="27">
        <f t="shared" si="74"/>
        <v>0</v>
      </c>
      <c r="W61" s="27">
        <f t="shared" si="74"/>
        <v>0</v>
      </c>
      <c r="X61" s="27">
        <f t="shared" si="74"/>
        <v>0</v>
      </c>
      <c r="Y61" s="27">
        <f t="shared" si="74"/>
        <v>0</v>
      </c>
      <c r="Z61" s="27">
        <f t="shared" si="74"/>
        <v>0</v>
      </c>
      <c r="AA61" s="27">
        <f t="shared" si="74"/>
        <v>0</v>
      </c>
      <c r="AB61" s="27">
        <f t="shared" si="74"/>
        <v>0</v>
      </c>
      <c r="AC61" s="27">
        <f t="shared" si="74"/>
        <v>0</v>
      </c>
      <c r="AD61" s="27">
        <f t="shared" si="74"/>
        <v>0</v>
      </c>
      <c r="AF61" s="263">
        <f>-(Inventory!AF22+Inventory!AF23)*AF57</f>
        <v>0</v>
      </c>
      <c r="AG61" s="263">
        <f>-(Inventory!AG22+Inventory!AG23)*AG57</f>
        <v>0</v>
      </c>
      <c r="AH61" s="263">
        <f>-(Inventory!AH22+Inventory!AH23)*AH57</f>
        <v>0</v>
      </c>
      <c r="AI61" s="263">
        <f>-(Inventory!AI22+Inventory!AI23)*AI57</f>
        <v>0</v>
      </c>
      <c r="AJ61" s="263">
        <f>-(Inventory!AJ22+Inventory!AJ23)*AJ57</f>
        <v>0</v>
      </c>
      <c r="AK61" s="263">
        <f>-(Inventory!AK22+Inventory!AK23)*AK57</f>
        <v>0</v>
      </c>
      <c r="AL61" s="263">
        <f>-(Inventory!AL22+Inventory!AL23)*AL57</f>
        <v>0</v>
      </c>
      <c r="AM61" s="263">
        <f>-(Inventory!AM22+Inventory!AM23)*AM57</f>
        <v>0</v>
      </c>
      <c r="AN61" s="263">
        <f>-(Inventory!AN22+Inventory!AN23)*AN57</f>
        <v>0</v>
      </c>
      <c r="AO61" s="263">
        <f>-(Inventory!AO22+Inventory!AO23)*AO57</f>
        <v>0</v>
      </c>
      <c r="AP61" s="263">
        <f>-(Inventory!AP22+Inventory!AP23)*AP57</f>
        <v>0</v>
      </c>
      <c r="AQ61" s="263">
        <f>-(Inventory!AQ22+Inventory!AQ23)*AQ57</f>
        <v>0</v>
      </c>
      <c r="AR61" s="263">
        <f>-(Inventory!AR22+Inventory!AR23)*AR57</f>
        <v>0</v>
      </c>
      <c r="AS61" s="263">
        <f>-(Inventory!AS22+Inventory!AS23)*AS57</f>
        <v>0</v>
      </c>
      <c r="AT61" s="263">
        <f>-(Inventory!AT22+Inventory!AT23)*AT57</f>
        <v>0</v>
      </c>
      <c r="AU61" s="263">
        <f>-(Inventory!AU22+Inventory!AU23)*AU57</f>
        <v>0</v>
      </c>
      <c r="AV61" s="263">
        <f>-(Inventory!AV22+Inventory!AV23)*AV57</f>
        <v>0</v>
      </c>
      <c r="AW61" s="263">
        <f>-(Inventory!AW22+Inventory!AW23)*AW57</f>
        <v>0</v>
      </c>
      <c r="AX61" s="263">
        <f>-(Inventory!AX22+Inventory!AX23)*AX57</f>
        <v>0</v>
      </c>
      <c r="AY61" s="263">
        <f>-(Inventory!AY22+Inventory!AY23)*AY57</f>
        <v>0</v>
      </c>
      <c r="AZ61" s="263">
        <f>-(Inventory!AZ22+Inventory!AZ23)*AZ57</f>
        <v>0</v>
      </c>
      <c r="BA61" s="263">
        <f>-(Inventory!BA22+Inventory!BA23)*BA57</f>
        <v>0</v>
      </c>
      <c r="BB61" s="263">
        <f>-(Inventory!BB22+Inventory!BB23)*BB57</f>
        <v>0</v>
      </c>
      <c r="BC61" s="263">
        <f>-(Inventory!BC22+Inventory!BC23)*BC57</f>
        <v>0</v>
      </c>
      <c r="BD61" s="263">
        <f>-(Inventory!BD22+Inventory!BD23)*BD57</f>
        <v>0</v>
      </c>
      <c r="BE61" s="263">
        <f>-(Inventory!BE22+Inventory!BE23)*BE57</f>
        <v>0</v>
      </c>
      <c r="BF61" s="263">
        <f>-(Inventory!BF22+Inventory!BF23)*BF57</f>
        <v>0</v>
      </c>
      <c r="BG61" s="263">
        <f>-(Inventory!BG22+Inventory!BG23)*BG57</f>
        <v>0</v>
      </c>
      <c r="BH61" s="263">
        <f>-(Inventory!BH22+Inventory!BH23)*BH57</f>
        <v>0</v>
      </c>
      <c r="BI61" s="263">
        <f>-(Inventory!BI22+Inventory!BI23)*BI57</f>
        <v>0</v>
      </c>
      <c r="BJ61" s="263">
        <f>-(Inventory!BJ22+Inventory!BJ23)*BJ57</f>
        <v>0</v>
      </c>
      <c r="BK61" s="263">
        <f>-(Inventory!BK22+Inventory!BK23)*BK57</f>
        <v>0</v>
      </c>
      <c r="BL61" s="263">
        <f>-(Inventory!BL22+Inventory!BL23)*BL57</f>
        <v>0</v>
      </c>
      <c r="BM61" s="263">
        <f>-(Inventory!BM22+Inventory!BM23)*BM57</f>
        <v>0</v>
      </c>
      <c r="BN61" s="263">
        <f>-(Inventory!BN22+Inventory!BN23)*BN57</f>
        <v>0</v>
      </c>
      <c r="BO61" s="263">
        <f>-(Inventory!BO22+Inventory!BO23)*BO57</f>
        <v>0</v>
      </c>
      <c r="BP61" s="263">
        <f>-(Inventory!BP22+Inventory!BP23)*BP57</f>
        <v>0</v>
      </c>
      <c r="BQ61" s="263">
        <f>-(Inventory!BQ22+Inventory!BQ23)*BQ57</f>
        <v>0</v>
      </c>
      <c r="BR61" s="263">
        <f>-(Inventory!BR22+Inventory!BR23)*BR57</f>
        <v>0</v>
      </c>
      <c r="BS61" s="263">
        <f>-(Inventory!BS22+Inventory!BS23)*BS57</f>
        <v>0</v>
      </c>
      <c r="BT61" s="263">
        <f>-(Inventory!BT22+Inventory!BT23)*BT57</f>
        <v>0</v>
      </c>
      <c r="BU61" s="263">
        <f>-(Inventory!BU22+Inventory!BU23)*BU57</f>
        <v>0</v>
      </c>
      <c r="BV61" s="263">
        <f>-(Inventory!BV22+Inventory!BV23)*BV57</f>
        <v>0</v>
      </c>
      <c r="BW61" s="263">
        <f>-(Inventory!BW22+Inventory!BW23)*BW57</f>
        <v>0</v>
      </c>
      <c r="BX61" s="263">
        <f>-(Inventory!BX22+Inventory!BX23)*BX57</f>
        <v>0</v>
      </c>
      <c r="BY61" s="263">
        <f>-(Inventory!BY22+Inventory!BY23)*BY57</f>
        <v>0</v>
      </c>
      <c r="BZ61" s="263">
        <f>-(Inventory!BZ22+Inventory!BZ23)*BZ57</f>
        <v>0</v>
      </c>
      <c r="CA61" s="263">
        <f>-(Inventory!CA22+Inventory!CA23)*CA57</f>
        <v>0</v>
      </c>
      <c r="CB61" s="263">
        <f>-(Inventory!CB22+Inventory!CB23)*CB57</f>
        <v>0</v>
      </c>
      <c r="CC61" s="263">
        <f>-(Inventory!CC22+Inventory!CC23)*CC57</f>
        <v>0</v>
      </c>
      <c r="CD61" s="263">
        <f>-(Inventory!CD22+Inventory!CD23)*CD57</f>
        <v>0</v>
      </c>
      <c r="CE61" s="263">
        <f>-(Inventory!CE22+Inventory!CE23)*CE57</f>
        <v>0</v>
      </c>
      <c r="CF61" s="263">
        <f>-(Inventory!CF22+Inventory!CF23)*CF57</f>
        <v>0</v>
      </c>
      <c r="CG61" s="263">
        <f>-(Inventory!CG22+Inventory!CG23)*CG57</f>
        <v>0</v>
      </c>
      <c r="CH61" s="263">
        <f>-(Inventory!CH22+Inventory!CH23)*CH57</f>
        <v>0</v>
      </c>
      <c r="CI61" s="263">
        <f>-(Inventory!CI22+Inventory!CI23)*CI57</f>
        <v>0</v>
      </c>
      <c r="CJ61" s="263">
        <f>-(Inventory!CJ22+Inventory!CJ23)*CJ57</f>
        <v>0</v>
      </c>
      <c r="CK61" s="263">
        <f>-(Inventory!CK22+Inventory!CK23)*CK57</f>
        <v>0</v>
      </c>
      <c r="CL61" s="263">
        <f>-(Inventory!CL22+Inventory!CL23)*CL57</f>
        <v>0</v>
      </c>
      <c r="CM61" s="263">
        <f>-(Inventory!CM22+Inventory!CM23)*CM57</f>
        <v>0</v>
      </c>
    </row>
    <row r="62" spans="2:91" s="265" customFormat="1" hidden="1" x14ac:dyDescent="0.2">
      <c r="B62" s="264" t="s">
        <v>118</v>
      </c>
      <c r="C62" s="19" t="str">
        <f>Inputs!$J$16</f>
        <v>EUR</v>
      </c>
      <c r="D62" s="19" t="s">
        <v>19</v>
      </c>
      <c r="E62" s="27">
        <f t="shared" si="72"/>
        <v>0</v>
      </c>
      <c r="F62" s="27">
        <f t="shared" si="72"/>
        <v>0</v>
      </c>
      <c r="G62" s="27">
        <f t="shared" si="72"/>
        <v>0</v>
      </c>
      <c r="H62" s="27">
        <f t="shared" si="72"/>
        <v>0</v>
      </c>
      <c r="I62" s="27">
        <f t="shared" si="72"/>
        <v>0</v>
      </c>
      <c r="K62" s="27">
        <f t="shared" si="73"/>
        <v>0</v>
      </c>
      <c r="L62" s="27">
        <f t="shared" si="73"/>
        <v>0</v>
      </c>
      <c r="M62" s="27">
        <f t="shared" si="73"/>
        <v>0</v>
      </c>
      <c r="N62" s="27">
        <f t="shared" si="73"/>
        <v>0</v>
      </c>
      <c r="O62" s="27">
        <f t="shared" si="73"/>
        <v>0</v>
      </c>
      <c r="P62" s="27">
        <f t="shared" si="73"/>
        <v>0</v>
      </c>
      <c r="Q62" s="27">
        <f t="shared" si="73"/>
        <v>0</v>
      </c>
      <c r="R62" s="27">
        <f t="shared" si="73"/>
        <v>0</v>
      </c>
      <c r="S62" s="27">
        <f t="shared" si="73"/>
        <v>0</v>
      </c>
      <c r="T62" s="27">
        <f t="shared" si="73"/>
        <v>0</v>
      </c>
      <c r="U62" s="27">
        <f t="shared" si="74"/>
        <v>0</v>
      </c>
      <c r="V62" s="27">
        <f t="shared" si="74"/>
        <v>0</v>
      </c>
      <c r="W62" s="27">
        <f t="shared" si="74"/>
        <v>0</v>
      </c>
      <c r="X62" s="27">
        <f t="shared" si="74"/>
        <v>0</v>
      </c>
      <c r="Y62" s="27">
        <f t="shared" si="74"/>
        <v>0</v>
      </c>
      <c r="Z62" s="27">
        <f t="shared" si="74"/>
        <v>0</v>
      </c>
      <c r="AA62" s="27">
        <f t="shared" si="74"/>
        <v>0</v>
      </c>
      <c r="AB62" s="27">
        <f t="shared" si="74"/>
        <v>0</v>
      </c>
      <c r="AC62" s="27">
        <f t="shared" si="74"/>
        <v>0</v>
      </c>
      <c r="AD62" s="27">
        <f t="shared" si="74"/>
        <v>0</v>
      </c>
      <c r="AF62" s="263">
        <f>-(Inventory!AF14+Inventory!AF15)*AF57</f>
        <v>0</v>
      </c>
      <c r="AG62" s="263">
        <f>-(Inventory!AG14+Inventory!AG15)*AG57</f>
        <v>0</v>
      </c>
      <c r="AH62" s="263">
        <f>-(Inventory!AH14+Inventory!AH15)*AH57</f>
        <v>0</v>
      </c>
      <c r="AI62" s="263">
        <f>-(Inventory!AI14+Inventory!AI15)*AI57</f>
        <v>0</v>
      </c>
      <c r="AJ62" s="263">
        <f>-(Inventory!AJ14+Inventory!AJ15)*AJ57</f>
        <v>0</v>
      </c>
      <c r="AK62" s="263">
        <f>-(Inventory!AK14+Inventory!AK15)*AK57</f>
        <v>0</v>
      </c>
      <c r="AL62" s="263">
        <f>-(Inventory!AL14+Inventory!AL15)*AL57</f>
        <v>0</v>
      </c>
      <c r="AM62" s="263">
        <f>-(Inventory!AM14+Inventory!AM15)*AM57</f>
        <v>0</v>
      </c>
      <c r="AN62" s="263">
        <f>-(Inventory!AN14+Inventory!AN15)*AN57</f>
        <v>0</v>
      </c>
      <c r="AO62" s="263">
        <f>-(Inventory!AO14+Inventory!AO15)*AO57</f>
        <v>0</v>
      </c>
      <c r="AP62" s="263">
        <f>-(Inventory!AP14+Inventory!AP15)*AP57</f>
        <v>0</v>
      </c>
      <c r="AQ62" s="263">
        <f>-(Inventory!AQ14+Inventory!AQ15)*AQ57</f>
        <v>0</v>
      </c>
      <c r="AR62" s="263">
        <f>-(Inventory!AR14+Inventory!AR15)*AR57</f>
        <v>0</v>
      </c>
      <c r="AS62" s="263">
        <f>-(Inventory!AS14+Inventory!AS15)*AS57</f>
        <v>0</v>
      </c>
      <c r="AT62" s="263">
        <f>-(Inventory!AT14+Inventory!AT15)*AT57</f>
        <v>0</v>
      </c>
      <c r="AU62" s="263">
        <f>-(Inventory!AU14+Inventory!AU15)*AU57</f>
        <v>0</v>
      </c>
      <c r="AV62" s="263">
        <f>-(Inventory!AV14+Inventory!AV15)*AV57</f>
        <v>0</v>
      </c>
      <c r="AW62" s="263">
        <f>-(Inventory!AW14+Inventory!AW15)*AW57</f>
        <v>0</v>
      </c>
      <c r="AX62" s="263">
        <f>-(Inventory!AX14+Inventory!AX15)*AX57</f>
        <v>0</v>
      </c>
      <c r="AY62" s="263">
        <f>-(Inventory!AY14+Inventory!AY15)*AY57</f>
        <v>0</v>
      </c>
      <c r="AZ62" s="263">
        <f>-(Inventory!AZ14+Inventory!AZ15)*AZ57</f>
        <v>0</v>
      </c>
      <c r="BA62" s="263">
        <f>-(Inventory!BA14+Inventory!BA15)*BA57</f>
        <v>0</v>
      </c>
      <c r="BB62" s="263">
        <f>-(Inventory!BB14+Inventory!BB15)*BB57</f>
        <v>0</v>
      </c>
      <c r="BC62" s="263">
        <f>-(Inventory!BC14+Inventory!BC15)*BC57</f>
        <v>0</v>
      </c>
      <c r="BD62" s="263">
        <f>-(Inventory!BD14+Inventory!BD15)*BD57</f>
        <v>0</v>
      </c>
      <c r="BE62" s="263">
        <f>-(Inventory!BE14+Inventory!BE15)*BE57</f>
        <v>0</v>
      </c>
      <c r="BF62" s="263">
        <f>-(Inventory!BF14+Inventory!BF15)*BF57</f>
        <v>0</v>
      </c>
      <c r="BG62" s="263">
        <f>-(Inventory!BG14+Inventory!BG15)*BG57</f>
        <v>0</v>
      </c>
      <c r="BH62" s="263">
        <f>-(Inventory!BH14+Inventory!BH15)*BH57</f>
        <v>0</v>
      </c>
      <c r="BI62" s="263">
        <f>-(Inventory!BI14+Inventory!BI15)*BI57</f>
        <v>0</v>
      </c>
      <c r="BJ62" s="263">
        <f>-(Inventory!BJ14+Inventory!BJ15)*BJ57</f>
        <v>0</v>
      </c>
      <c r="BK62" s="263">
        <f>-(Inventory!BK14+Inventory!BK15)*BK57</f>
        <v>0</v>
      </c>
      <c r="BL62" s="263">
        <f>-(Inventory!BL14+Inventory!BL15)*BL57</f>
        <v>0</v>
      </c>
      <c r="BM62" s="263">
        <f>-(Inventory!BM14+Inventory!BM15)*BM57</f>
        <v>0</v>
      </c>
      <c r="BN62" s="263">
        <f>-(Inventory!BN14+Inventory!BN15)*BN57</f>
        <v>0</v>
      </c>
      <c r="BO62" s="263">
        <f>-(Inventory!BO14+Inventory!BO15)*BO57</f>
        <v>0</v>
      </c>
      <c r="BP62" s="263">
        <f>-(Inventory!BP14+Inventory!BP15)*BP57</f>
        <v>0</v>
      </c>
      <c r="BQ62" s="263">
        <f>-(Inventory!BQ14+Inventory!BQ15)*BQ57</f>
        <v>0</v>
      </c>
      <c r="BR62" s="263">
        <f>-(Inventory!BR14+Inventory!BR15)*BR57</f>
        <v>0</v>
      </c>
      <c r="BS62" s="263">
        <f>-(Inventory!BS14+Inventory!BS15)*BS57</f>
        <v>0</v>
      </c>
      <c r="BT62" s="263">
        <f>-(Inventory!BT14+Inventory!BT15)*BT57</f>
        <v>0</v>
      </c>
      <c r="BU62" s="263">
        <f>-(Inventory!BU14+Inventory!BU15)*BU57</f>
        <v>0</v>
      </c>
      <c r="BV62" s="263">
        <f>-(Inventory!BV14+Inventory!BV15)*BV57</f>
        <v>0</v>
      </c>
      <c r="BW62" s="263">
        <f>-(Inventory!BW14+Inventory!BW15)*BW57</f>
        <v>0</v>
      </c>
      <c r="BX62" s="263">
        <f>-(Inventory!BX14+Inventory!BX15)*BX57</f>
        <v>0</v>
      </c>
      <c r="BY62" s="263">
        <f>-(Inventory!BY14+Inventory!BY15)*BY57</f>
        <v>0</v>
      </c>
      <c r="BZ62" s="263">
        <f>-(Inventory!BZ14+Inventory!BZ15)*BZ57</f>
        <v>0</v>
      </c>
      <c r="CA62" s="263">
        <f>-(Inventory!CA14+Inventory!CA15)*CA57</f>
        <v>0</v>
      </c>
      <c r="CB62" s="263">
        <f>-(Inventory!CB14+Inventory!CB15)*CB57</f>
        <v>0</v>
      </c>
      <c r="CC62" s="263">
        <f>-(Inventory!CC14+Inventory!CC15)*CC57</f>
        <v>0</v>
      </c>
      <c r="CD62" s="263">
        <f>-(Inventory!CD14+Inventory!CD15)*CD57</f>
        <v>0</v>
      </c>
      <c r="CE62" s="263">
        <f>-(Inventory!CE14+Inventory!CE15)*CE57</f>
        <v>0</v>
      </c>
      <c r="CF62" s="263">
        <f>-(Inventory!CF14+Inventory!CF15)*CF57</f>
        <v>0</v>
      </c>
      <c r="CG62" s="263">
        <f>-(Inventory!CG14+Inventory!CG15)*CG57</f>
        <v>0</v>
      </c>
      <c r="CH62" s="263">
        <f>-(Inventory!CH14+Inventory!CH15)*CH57</f>
        <v>0</v>
      </c>
      <c r="CI62" s="263">
        <f>-(Inventory!CI14+Inventory!CI15)*CI57</f>
        <v>0</v>
      </c>
      <c r="CJ62" s="263">
        <f>-(Inventory!CJ14+Inventory!CJ15)*CJ57</f>
        <v>0</v>
      </c>
      <c r="CK62" s="263">
        <f>-(Inventory!CK14+Inventory!CK15)*CK57</f>
        <v>0</v>
      </c>
      <c r="CL62" s="263">
        <f>-(Inventory!CL14+Inventory!CL15)*CL57</f>
        <v>0</v>
      </c>
      <c r="CM62" s="263">
        <f>-(Inventory!CM14+Inventory!CM15)*CM57</f>
        <v>0</v>
      </c>
    </row>
    <row r="63" spans="2:91" s="265" customFormat="1" hidden="1" x14ac:dyDescent="0.2">
      <c r="B63" s="264" t="s">
        <v>413</v>
      </c>
      <c r="C63" s="19" t="str">
        <f>Inputs!$J$16</f>
        <v>EUR</v>
      </c>
      <c r="D63" s="19" t="s">
        <v>19</v>
      </c>
      <c r="E63" s="27">
        <f t="shared" ca="1" si="72"/>
        <v>0</v>
      </c>
      <c r="F63" s="27">
        <f t="shared" ca="1" si="72"/>
        <v>0</v>
      </c>
      <c r="G63" s="27">
        <f t="shared" ca="1" si="72"/>
        <v>0</v>
      </c>
      <c r="H63" s="27">
        <f t="shared" ca="1" si="72"/>
        <v>0</v>
      </c>
      <c r="I63" s="27">
        <f t="shared" ca="1" si="72"/>
        <v>0</v>
      </c>
      <c r="K63" s="27">
        <f t="shared" si="73"/>
        <v>0</v>
      </c>
      <c r="L63" s="27">
        <f t="shared" si="73"/>
        <v>0</v>
      </c>
      <c r="M63" s="27">
        <f t="shared" ca="1" si="73"/>
        <v>0</v>
      </c>
      <c r="N63" s="27">
        <f t="shared" ca="1" si="73"/>
        <v>0</v>
      </c>
      <c r="O63" s="27">
        <f t="shared" ca="1" si="73"/>
        <v>0</v>
      </c>
      <c r="P63" s="27">
        <f t="shared" ca="1" si="73"/>
        <v>0</v>
      </c>
      <c r="Q63" s="27">
        <f t="shared" ca="1" si="73"/>
        <v>0</v>
      </c>
      <c r="R63" s="27">
        <f t="shared" ca="1" si="73"/>
        <v>0</v>
      </c>
      <c r="S63" s="27">
        <f t="shared" ca="1" si="73"/>
        <v>0</v>
      </c>
      <c r="T63" s="27">
        <f t="shared" ca="1" si="73"/>
        <v>0</v>
      </c>
      <c r="U63" s="27">
        <f t="shared" ca="1" si="74"/>
        <v>0</v>
      </c>
      <c r="V63" s="27">
        <f t="shared" ca="1" si="74"/>
        <v>0</v>
      </c>
      <c r="W63" s="27">
        <f t="shared" ca="1" si="74"/>
        <v>0</v>
      </c>
      <c r="X63" s="27">
        <f t="shared" ca="1" si="74"/>
        <v>0</v>
      </c>
      <c r="Y63" s="27">
        <f t="shared" ca="1" si="74"/>
        <v>0</v>
      </c>
      <c r="Z63" s="27">
        <f t="shared" ca="1" si="74"/>
        <v>0</v>
      </c>
      <c r="AA63" s="27">
        <f t="shared" ca="1" si="74"/>
        <v>0</v>
      </c>
      <c r="AB63" s="27">
        <f t="shared" ca="1" si="74"/>
        <v>0</v>
      </c>
      <c r="AC63" s="27">
        <f t="shared" ca="1" si="74"/>
        <v>0</v>
      </c>
      <c r="AD63" s="27">
        <f t="shared" ca="1" si="74"/>
        <v>0</v>
      </c>
      <c r="AF63" s="263">
        <f>-Commercial!AF11*AF57</f>
        <v>0</v>
      </c>
      <c r="AG63" s="263">
        <f>-Commercial!AG11*AG57</f>
        <v>0</v>
      </c>
      <c r="AH63" s="263">
        <f>-Commercial!AH11*AH57</f>
        <v>0</v>
      </c>
      <c r="AI63" s="263">
        <f>-Commercial!AI11*AI57</f>
        <v>0</v>
      </c>
      <c r="AJ63" s="263">
        <f>-Commercial!AJ11*AJ57</f>
        <v>0</v>
      </c>
      <c r="AK63" s="263">
        <f>-Commercial!AK11*AK57</f>
        <v>0</v>
      </c>
      <c r="AL63" s="263">
        <f>-Commercial!AL11*AL57</f>
        <v>0</v>
      </c>
      <c r="AM63" s="263">
        <f>-Commercial!AM11*AM57</f>
        <v>0</v>
      </c>
      <c r="AN63" s="263">
        <f ca="1">-Commercial!AN11*AN57</f>
        <v>0</v>
      </c>
      <c r="AO63" s="263">
        <f ca="1">-Commercial!AO11*AO57</f>
        <v>0</v>
      </c>
      <c r="AP63" s="263">
        <f ca="1">-Commercial!AP11*AP57</f>
        <v>0</v>
      </c>
      <c r="AQ63" s="263">
        <f ca="1">-Commercial!AQ11*AQ57</f>
        <v>0</v>
      </c>
      <c r="AR63" s="263">
        <f ca="1">-Commercial!AR11*AR57</f>
        <v>0</v>
      </c>
      <c r="AS63" s="263">
        <f ca="1">-Commercial!AS11*AS57</f>
        <v>0</v>
      </c>
      <c r="AT63" s="263">
        <f ca="1">-Commercial!AT11*AT57</f>
        <v>0</v>
      </c>
      <c r="AU63" s="263">
        <f ca="1">-Commercial!AU11*AU57</f>
        <v>0</v>
      </c>
      <c r="AV63" s="263">
        <f ca="1">-Commercial!AV11*AV57</f>
        <v>0</v>
      </c>
      <c r="AW63" s="263">
        <f ca="1">-Commercial!AW11*AW57</f>
        <v>0</v>
      </c>
      <c r="AX63" s="263">
        <f ca="1">-Commercial!AX11*AX57</f>
        <v>0</v>
      </c>
      <c r="AY63" s="263">
        <f ca="1">-Commercial!AY11*AY57</f>
        <v>0</v>
      </c>
      <c r="AZ63" s="263">
        <f ca="1">-Commercial!AZ11*AZ57</f>
        <v>0</v>
      </c>
      <c r="BA63" s="263">
        <f ca="1">-Commercial!BA11*BA57</f>
        <v>0</v>
      </c>
      <c r="BB63" s="263">
        <f ca="1">-Commercial!BB11*BB57</f>
        <v>0</v>
      </c>
      <c r="BC63" s="263">
        <f ca="1">-Commercial!BC11*BC57</f>
        <v>0</v>
      </c>
      <c r="BD63" s="263">
        <f ca="1">-Commercial!BD11*BD57</f>
        <v>0</v>
      </c>
      <c r="BE63" s="263">
        <f ca="1">-Commercial!BE11*BE57</f>
        <v>0</v>
      </c>
      <c r="BF63" s="263">
        <f ca="1">-Commercial!BF11*BF57</f>
        <v>0</v>
      </c>
      <c r="BG63" s="263">
        <f ca="1">-Commercial!BG11*BG57</f>
        <v>0</v>
      </c>
      <c r="BH63" s="263">
        <f ca="1">-Commercial!BH11*BH57</f>
        <v>0</v>
      </c>
      <c r="BI63" s="263">
        <f ca="1">-Commercial!BI11*BI57</f>
        <v>0</v>
      </c>
      <c r="BJ63" s="263">
        <f ca="1">-Commercial!BJ11*BJ57</f>
        <v>0</v>
      </c>
      <c r="BK63" s="263">
        <f ca="1">-Commercial!BK11*BK57</f>
        <v>0</v>
      </c>
      <c r="BL63" s="263">
        <f ca="1">-Commercial!BL11*BL57</f>
        <v>0</v>
      </c>
      <c r="BM63" s="263">
        <f ca="1">-Commercial!BM11*BM57</f>
        <v>0</v>
      </c>
      <c r="BN63" s="263">
        <f ca="1">-Commercial!BN11*BN57</f>
        <v>0</v>
      </c>
      <c r="BO63" s="263">
        <f ca="1">-Commercial!BO11*BO57</f>
        <v>0</v>
      </c>
      <c r="BP63" s="263">
        <f ca="1">-Commercial!BP11*BP57</f>
        <v>0</v>
      </c>
      <c r="BQ63" s="263">
        <f ca="1">-Commercial!BQ11*BQ57</f>
        <v>0</v>
      </c>
      <c r="BR63" s="263">
        <f ca="1">-Commercial!BR11*BR57</f>
        <v>0</v>
      </c>
      <c r="BS63" s="263">
        <f ca="1">-Commercial!BS11*BS57</f>
        <v>0</v>
      </c>
      <c r="BT63" s="263">
        <f ca="1">-Commercial!BT11*BT57</f>
        <v>0</v>
      </c>
      <c r="BU63" s="263">
        <f ca="1">-Commercial!BU11*BU57</f>
        <v>0</v>
      </c>
      <c r="BV63" s="263">
        <f ca="1">-Commercial!BV11*BV57</f>
        <v>0</v>
      </c>
      <c r="BW63" s="263">
        <f ca="1">-Commercial!BW11*BW57</f>
        <v>0</v>
      </c>
      <c r="BX63" s="263">
        <f ca="1">-Commercial!BX11*BX57</f>
        <v>0</v>
      </c>
      <c r="BY63" s="263">
        <f ca="1">-Commercial!BY11*BY57</f>
        <v>0</v>
      </c>
      <c r="BZ63" s="263">
        <f ca="1">-Commercial!BZ11*BZ57</f>
        <v>0</v>
      </c>
      <c r="CA63" s="263">
        <f ca="1">-Commercial!CA11*CA57</f>
        <v>0</v>
      </c>
      <c r="CB63" s="263">
        <f ca="1">-Commercial!CB11*CB57</f>
        <v>0</v>
      </c>
      <c r="CC63" s="263">
        <f ca="1">-Commercial!CC11*CC57</f>
        <v>0</v>
      </c>
      <c r="CD63" s="263">
        <f ca="1">-Commercial!CD11*CD57</f>
        <v>0</v>
      </c>
      <c r="CE63" s="263">
        <f ca="1">-Commercial!CE11*CE57</f>
        <v>0</v>
      </c>
      <c r="CF63" s="263">
        <f ca="1">-Commercial!CF11*CF57</f>
        <v>0</v>
      </c>
      <c r="CG63" s="263">
        <f ca="1">-Commercial!CG11*CG57</f>
        <v>0</v>
      </c>
      <c r="CH63" s="263">
        <f ca="1">-Commercial!CH11*CH57</f>
        <v>0</v>
      </c>
      <c r="CI63" s="263">
        <f ca="1">-Commercial!CI11*CI57</f>
        <v>0</v>
      </c>
      <c r="CJ63" s="263">
        <f ca="1">-Commercial!CJ11*CJ57</f>
        <v>0</v>
      </c>
      <c r="CK63" s="263">
        <f ca="1">-Commercial!CK11*CK57</f>
        <v>0</v>
      </c>
      <c r="CL63" s="263">
        <f ca="1">-Commercial!CL11*CL57</f>
        <v>0</v>
      </c>
      <c r="CM63" s="263">
        <f ca="1">-Commercial!CM11*CM57</f>
        <v>0</v>
      </c>
    </row>
    <row r="64" spans="2:91" s="265" customFormat="1" hidden="1" x14ac:dyDescent="0.2">
      <c r="B64" s="264" t="s">
        <v>412</v>
      </c>
      <c r="C64" s="19" t="str">
        <f>Inputs!$J$16</f>
        <v>EUR</v>
      </c>
      <c r="D64" s="19" t="s">
        <v>19</v>
      </c>
      <c r="E64" s="27">
        <f t="shared" ca="1" si="72"/>
        <v>0</v>
      </c>
      <c r="F64" s="27">
        <f t="shared" ca="1" si="72"/>
        <v>0</v>
      </c>
      <c r="G64" s="27">
        <f t="shared" ca="1" si="72"/>
        <v>0</v>
      </c>
      <c r="H64" s="27">
        <f t="shared" ca="1" si="72"/>
        <v>0</v>
      </c>
      <c r="I64" s="27">
        <f t="shared" ca="1" si="72"/>
        <v>0</v>
      </c>
      <c r="K64" s="27">
        <f t="shared" si="73"/>
        <v>0</v>
      </c>
      <c r="L64" s="27">
        <f t="shared" si="73"/>
        <v>0</v>
      </c>
      <c r="M64" s="27">
        <f t="shared" ca="1" si="73"/>
        <v>0</v>
      </c>
      <c r="N64" s="27">
        <f t="shared" ca="1" si="73"/>
        <v>0</v>
      </c>
      <c r="O64" s="27">
        <f t="shared" ca="1" si="73"/>
        <v>0</v>
      </c>
      <c r="P64" s="27">
        <f t="shared" ca="1" si="73"/>
        <v>0</v>
      </c>
      <c r="Q64" s="27">
        <f t="shared" ca="1" si="73"/>
        <v>0</v>
      </c>
      <c r="R64" s="27">
        <f t="shared" ca="1" si="73"/>
        <v>0</v>
      </c>
      <c r="S64" s="27">
        <f t="shared" ca="1" si="73"/>
        <v>0</v>
      </c>
      <c r="T64" s="27">
        <f t="shared" ca="1" si="73"/>
        <v>0</v>
      </c>
      <c r="U64" s="27">
        <f t="shared" ca="1" si="74"/>
        <v>0</v>
      </c>
      <c r="V64" s="27">
        <f t="shared" ca="1" si="74"/>
        <v>0</v>
      </c>
      <c r="W64" s="27">
        <f t="shared" ca="1" si="74"/>
        <v>0</v>
      </c>
      <c r="X64" s="27">
        <f t="shared" ca="1" si="74"/>
        <v>0</v>
      </c>
      <c r="Y64" s="27">
        <f t="shared" ca="1" si="74"/>
        <v>0</v>
      </c>
      <c r="Z64" s="27">
        <f t="shared" ca="1" si="74"/>
        <v>0</v>
      </c>
      <c r="AA64" s="27">
        <f t="shared" ca="1" si="74"/>
        <v>0</v>
      </c>
      <c r="AB64" s="27">
        <f t="shared" ca="1" si="74"/>
        <v>0</v>
      </c>
      <c r="AC64" s="27">
        <f t="shared" ca="1" si="74"/>
        <v>0</v>
      </c>
      <c r="AD64" s="27">
        <f t="shared" ca="1" si="74"/>
        <v>0</v>
      </c>
      <c r="AF64" s="263">
        <f>-Administrative!AF11*AF57</f>
        <v>0</v>
      </c>
      <c r="AG64" s="263">
        <f>-Administrative!AG11*AG57</f>
        <v>0</v>
      </c>
      <c r="AH64" s="263">
        <f>-Administrative!AH11*AH57</f>
        <v>0</v>
      </c>
      <c r="AI64" s="263">
        <f>-Administrative!AI11*AI57</f>
        <v>0</v>
      </c>
      <c r="AJ64" s="263">
        <f>-Administrative!AJ11*AJ57</f>
        <v>0</v>
      </c>
      <c r="AK64" s="263">
        <f>-Administrative!AK11*AK57</f>
        <v>0</v>
      </c>
      <c r="AL64" s="263">
        <f>-Administrative!AL11*AL57</f>
        <v>0</v>
      </c>
      <c r="AM64" s="263">
        <f>-Administrative!AM11*AM57</f>
        <v>0</v>
      </c>
      <c r="AN64" s="263">
        <f ca="1">-Administrative!AN11*AN57</f>
        <v>0</v>
      </c>
      <c r="AO64" s="263">
        <f ca="1">-Administrative!AO11*AO57</f>
        <v>0</v>
      </c>
      <c r="AP64" s="263">
        <f ca="1">-Administrative!AP11*AP57</f>
        <v>0</v>
      </c>
      <c r="AQ64" s="263">
        <f ca="1">-Administrative!AQ11*AQ57</f>
        <v>0</v>
      </c>
      <c r="AR64" s="263">
        <f ca="1">-Administrative!AR11*AR57</f>
        <v>0</v>
      </c>
      <c r="AS64" s="263">
        <f ca="1">-Administrative!AS11*AS57</f>
        <v>0</v>
      </c>
      <c r="AT64" s="263">
        <f ca="1">-Administrative!AT11*AT57</f>
        <v>0</v>
      </c>
      <c r="AU64" s="263">
        <f ca="1">-Administrative!AU11*AU57</f>
        <v>0</v>
      </c>
      <c r="AV64" s="263">
        <f ca="1">-Administrative!AV11*AV57</f>
        <v>0</v>
      </c>
      <c r="AW64" s="263">
        <f ca="1">-Administrative!AW11*AW57</f>
        <v>0</v>
      </c>
      <c r="AX64" s="263">
        <f ca="1">-Administrative!AX11*AX57</f>
        <v>0</v>
      </c>
      <c r="AY64" s="263">
        <f ca="1">-Administrative!AY11*AY57</f>
        <v>0</v>
      </c>
      <c r="AZ64" s="263">
        <f ca="1">-Administrative!AZ11*AZ57</f>
        <v>0</v>
      </c>
      <c r="BA64" s="263">
        <f ca="1">-Administrative!BA11*BA57</f>
        <v>0</v>
      </c>
      <c r="BB64" s="263">
        <f ca="1">-Administrative!BB11*BB57</f>
        <v>0</v>
      </c>
      <c r="BC64" s="263">
        <f ca="1">-Administrative!BC11*BC57</f>
        <v>0</v>
      </c>
      <c r="BD64" s="263">
        <f ca="1">-Administrative!BD11*BD57</f>
        <v>0</v>
      </c>
      <c r="BE64" s="263">
        <f ca="1">-Administrative!BE11*BE57</f>
        <v>0</v>
      </c>
      <c r="BF64" s="263">
        <f ca="1">-Administrative!BF11*BF57</f>
        <v>0</v>
      </c>
      <c r="BG64" s="263">
        <f ca="1">-Administrative!BG11*BG57</f>
        <v>0</v>
      </c>
      <c r="BH64" s="263">
        <f ca="1">-Administrative!BH11*BH57</f>
        <v>0</v>
      </c>
      <c r="BI64" s="263">
        <f ca="1">-Administrative!BI11*BI57</f>
        <v>0</v>
      </c>
      <c r="BJ64" s="263">
        <f ca="1">-Administrative!BJ11*BJ57</f>
        <v>0</v>
      </c>
      <c r="BK64" s="263">
        <f ca="1">-Administrative!BK11*BK57</f>
        <v>0</v>
      </c>
      <c r="BL64" s="263">
        <f ca="1">-Administrative!BL11*BL57</f>
        <v>0</v>
      </c>
      <c r="BM64" s="263">
        <f ca="1">-Administrative!BM11*BM57</f>
        <v>0</v>
      </c>
      <c r="BN64" s="263">
        <f ca="1">-Administrative!BN11*BN57</f>
        <v>0</v>
      </c>
      <c r="BO64" s="263">
        <f ca="1">-Administrative!BO11*BO57</f>
        <v>0</v>
      </c>
      <c r="BP64" s="263">
        <f ca="1">-Administrative!BP11*BP57</f>
        <v>0</v>
      </c>
      <c r="BQ64" s="263">
        <f ca="1">-Administrative!BQ11*BQ57</f>
        <v>0</v>
      </c>
      <c r="BR64" s="263">
        <f ca="1">-Administrative!BR11*BR57</f>
        <v>0</v>
      </c>
      <c r="BS64" s="263">
        <f ca="1">-Administrative!BS11*BS57</f>
        <v>0</v>
      </c>
      <c r="BT64" s="263">
        <f ca="1">-Administrative!BT11*BT57</f>
        <v>0</v>
      </c>
      <c r="BU64" s="263">
        <f ca="1">-Administrative!BU11*BU57</f>
        <v>0</v>
      </c>
      <c r="BV64" s="263">
        <f ca="1">-Administrative!BV11*BV57</f>
        <v>0</v>
      </c>
      <c r="BW64" s="263">
        <f ca="1">-Administrative!BW11*BW57</f>
        <v>0</v>
      </c>
      <c r="BX64" s="263">
        <f ca="1">-Administrative!BX11*BX57</f>
        <v>0</v>
      </c>
      <c r="BY64" s="263">
        <f ca="1">-Administrative!BY11*BY57</f>
        <v>0</v>
      </c>
      <c r="BZ64" s="263">
        <f ca="1">-Administrative!BZ11*BZ57</f>
        <v>0</v>
      </c>
      <c r="CA64" s="263">
        <f ca="1">-Administrative!CA11*CA57</f>
        <v>0</v>
      </c>
      <c r="CB64" s="263">
        <f ca="1">-Administrative!CB11*CB57</f>
        <v>0</v>
      </c>
      <c r="CC64" s="263">
        <f ca="1">-Administrative!CC11*CC57</f>
        <v>0</v>
      </c>
      <c r="CD64" s="263">
        <f ca="1">-Administrative!CD11*CD57</f>
        <v>0</v>
      </c>
      <c r="CE64" s="263">
        <f ca="1">-Administrative!CE11*CE57</f>
        <v>0</v>
      </c>
      <c r="CF64" s="263">
        <f ca="1">-Administrative!CF11*CF57</f>
        <v>0</v>
      </c>
      <c r="CG64" s="263">
        <f ca="1">-Administrative!CG11*CG57</f>
        <v>0</v>
      </c>
      <c r="CH64" s="263">
        <f ca="1">-Administrative!CH11*CH57</f>
        <v>0</v>
      </c>
      <c r="CI64" s="263">
        <f ca="1">-Administrative!CI11*CI57</f>
        <v>0</v>
      </c>
      <c r="CJ64" s="263">
        <f ca="1">-Administrative!CJ11*CJ57</f>
        <v>0</v>
      </c>
      <c r="CK64" s="263">
        <f ca="1">-Administrative!CK11*CK57</f>
        <v>0</v>
      </c>
      <c r="CL64" s="263">
        <f ca="1">-Administrative!CL11*CL57</f>
        <v>0</v>
      </c>
      <c r="CM64" s="263">
        <f ca="1">-Administrative!CM11*CM57</f>
        <v>0</v>
      </c>
    </row>
    <row r="65" spans="2:91" s="265" customFormat="1" hidden="1" x14ac:dyDescent="0.2">
      <c r="B65" s="264" t="s">
        <v>411</v>
      </c>
      <c r="C65" s="19" t="str">
        <f>Inputs!$J$16</f>
        <v>EUR</v>
      </c>
      <c r="D65" s="19" t="s">
        <v>19</v>
      </c>
      <c r="E65" s="27">
        <f t="shared" si="72"/>
        <v>0</v>
      </c>
      <c r="F65" s="27">
        <f t="shared" si="72"/>
        <v>0</v>
      </c>
      <c r="G65" s="27">
        <f t="shared" si="72"/>
        <v>0</v>
      </c>
      <c r="H65" s="27">
        <f t="shared" si="72"/>
        <v>0</v>
      </c>
      <c r="I65" s="27">
        <f t="shared" si="72"/>
        <v>0</v>
      </c>
      <c r="K65" s="27">
        <f t="shared" si="73"/>
        <v>0</v>
      </c>
      <c r="L65" s="27">
        <f t="shared" si="73"/>
        <v>0</v>
      </c>
      <c r="M65" s="27">
        <f t="shared" si="73"/>
        <v>0</v>
      </c>
      <c r="N65" s="27">
        <f t="shared" si="73"/>
        <v>0</v>
      </c>
      <c r="O65" s="27">
        <f t="shared" si="73"/>
        <v>0</v>
      </c>
      <c r="P65" s="27">
        <f t="shared" si="73"/>
        <v>0</v>
      </c>
      <c r="Q65" s="27">
        <f t="shared" si="73"/>
        <v>0</v>
      </c>
      <c r="R65" s="27">
        <f t="shared" si="73"/>
        <v>0</v>
      </c>
      <c r="S65" s="27">
        <f t="shared" si="73"/>
        <v>0</v>
      </c>
      <c r="T65" s="27">
        <f t="shared" si="73"/>
        <v>0</v>
      </c>
      <c r="U65" s="27">
        <f t="shared" si="74"/>
        <v>0</v>
      </c>
      <c r="V65" s="27">
        <f t="shared" si="74"/>
        <v>0</v>
      </c>
      <c r="W65" s="27">
        <f t="shared" si="74"/>
        <v>0</v>
      </c>
      <c r="X65" s="27">
        <f t="shared" si="74"/>
        <v>0</v>
      </c>
      <c r="Y65" s="27">
        <f t="shared" si="74"/>
        <v>0</v>
      </c>
      <c r="Z65" s="27">
        <f t="shared" si="74"/>
        <v>0</v>
      </c>
      <c r="AA65" s="27">
        <f t="shared" si="74"/>
        <v>0</v>
      </c>
      <c r="AB65" s="27">
        <f t="shared" si="74"/>
        <v>0</v>
      </c>
      <c r="AC65" s="27">
        <f t="shared" si="74"/>
        <v>0</v>
      </c>
      <c r="AD65" s="27">
        <f t="shared" si="74"/>
        <v>0</v>
      </c>
      <c r="AF65" s="263">
        <f>-PPE!AF13*AF57</f>
        <v>0</v>
      </c>
      <c r="AG65" s="263">
        <f>-PPE!AG13*AG57</f>
        <v>0</v>
      </c>
      <c r="AH65" s="263">
        <f>-PPE!AH13*AH57</f>
        <v>0</v>
      </c>
      <c r="AI65" s="263">
        <f>-PPE!AI13*AI57</f>
        <v>0</v>
      </c>
      <c r="AJ65" s="263">
        <f>-PPE!AJ13*AJ57</f>
        <v>0</v>
      </c>
      <c r="AK65" s="263">
        <f>-PPE!AK13*AK57</f>
        <v>0</v>
      </c>
      <c r="AL65" s="263">
        <f>-PPE!AL13*AL57</f>
        <v>0</v>
      </c>
      <c r="AM65" s="263">
        <f>-PPE!AM13*AM57</f>
        <v>0</v>
      </c>
      <c r="AN65" s="263">
        <f>-PPE!AN13*AN57</f>
        <v>0</v>
      </c>
      <c r="AO65" s="263">
        <f>-PPE!AO13*AO57</f>
        <v>0</v>
      </c>
      <c r="AP65" s="263">
        <f>-PPE!AP13*AP57</f>
        <v>0</v>
      </c>
      <c r="AQ65" s="263">
        <f>-PPE!AQ13*AQ57</f>
        <v>0</v>
      </c>
      <c r="AR65" s="263">
        <f>-PPE!AR13*AR57</f>
        <v>0</v>
      </c>
      <c r="AS65" s="263">
        <f>-PPE!AS13*AS57</f>
        <v>0</v>
      </c>
      <c r="AT65" s="263">
        <f>-PPE!AT13*AT57</f>
        <v>0</v>
      </c>
      <c r="AU65" s="263">
        <f>-PPE!AU13*AU57</f>
        <v>0</v>
      </c>
      <c r="AV65" s="263">
        <f>-PPE!AV13*AV57</f>
        <v>0</v>
      </c>
      <c r="AW65" s="263">
        <f>-PPE!AW13*AW57</f>
        <v>0</v>
      </c>
      <c r="AX65" s="263">
        <f>-PPE!AX13*AX57</f>
        <v>0</v>
      </c>
      <c r="AY65" s="263">
        <f>-PPE!AY13*AY57</f>
        <v>0</v>
      </c>
      <c r="AZ65" s="263">
        <f>-PPE!AZ13*AZ57</f>
        <v>0</v>
      </c>
      <c r="BA65" s="263">
        <f>-PPE!BA13*BA57</f>
        <v>0</v>
      </c>
      <c r="BB65" s="263">
        <f>-PPE!BB13*BB57</f>
        <v>0</v>
      </c>
      <c r="BC65" s="263">
        <f>-PPE!BC13*BC57</f>
        <v>0</v>
      </c>
      <c r="BD65" s="263">
        <f>-PPE!BD13*BD57</f>
        <v>0</v>
      </c>
      <c r="BE65" s="263">
        <f>-PPE!BE13*BE57</f>
        <v>0</v>
      </c>
      <c r="BF65" s="263">
        <f>-PPE!BF13*BF57</f>
        <v>0</v>
      </c>
      <c r="BG65" s="263">
        <f>-PPE!BG13*BG57</f>
        <v>0</v>
      </c>
      <c r="BH65" s="263">
        <f>-PPE!BH13*BH57</f>
        <v>0</v>
      </c>
      <c r="BI65" s="263">
        <f>-PPE!BI13*BI57</f>
        <v>0</v>
      </c>
      <c r="BJ65" s="263">
        <f>-PPE!BJ13*BJ57</f>
        <v>0</v>
      </c>
      <c r="BK65" s="263">
        <f>-PPE!BK13*BK57</f>
        <v>0</v>
      </c>
      <c r="BL65" s="263">
        <f>-PPE!BL13*BL57</f>
        <v>0</v>
      </c>
      <c r="BM65" s="263">
        <f>-PPE!BM13*BM57</f>
        <v>0</v>
      </c>
      <c r="BN65" s="263">
        <f>-PPE!BN13*BN57</f>
        <v>0</v>
      </c>
      <c r="BO65" s="263">
        <f>-PPE!BO13*BO57</f>
        <v>0</v>
      </c>
      <c r="BP65" s="263">
        <f>-PPE!BP13*BP57</f>
        <v>0</v>
      </c>
      <c r="BQ65" s="263">
        <f>-PPE!BQ13*BQ57</f>
        <v>0</v>
      </c>
      <c r="BR65" s="263">
        <f>-PPE!BR13*BR57</f>
        <v>0</v>
      </c>
      <c r="BS65" s="263">
        <f>-PPE!BS13*BS57</f>
        <v>0</v>
      </c>
      <c r="BT65" s="263">
        <f>-PPE!BT13*BT57</f>
        <v>0</v>
      </c>
      <c r="BU65" s="263">
        <f>-PPE!BU13*BU57</f>
        <v>0</v>
      </c>
      <c r="BV65" s="263">
        <f>-PPE!BV13*BV57</f>
        <v>0</v>
      </c>
      <c r="BW65" s="263">
        <f>-PPE!BW13*BW57</f>
        <v>0</v>
      </c>
      <c r="BX65" s="263">
        <f>-PPE!BX13*BX57</f>
        <v>0</v>
      </c>
      <c r="BY65" s="263">
        <f>-PPE!BY13*BY57</f>
        <v>0</v>
      </c>
      <c r="BZ65" s="263">
        <f>-PPE!BZ13*BZ57</f>
        <v>0</v>
      </c>
      <c r="CA65" s="263">
        <f>-PPE!CA13*CA57</f>
        <v>0</v>
      </c>
      <c r="CB65" s="263">
        <f>-PPE!CB13*CB57</f>
        <v>0</v>
      </c>
      <c r="CC65" s="263">
        <f>-PPE!CC13*CC57</f>
        <v>0</v>
      </c>
      <c r="CD65" s="263">
        <f>-PPE!CD13*CD57</f>
        <v>0</v>
      </c>
      <c r="CE65" s="263">
        <f>-PPE!CE13*CE57</f>
        <v>0</v>
      </c>
      <c r="CF65" s="263">
        <f>-PPE!CF13*CF57</f>
        <v>0</v>
      </c>
      <c r="CG65" s="263">
        <f>-PPE!CG13*CG57</f>
        <v>0</v>
      </c>
      <c r="CH65" s="263">
        <f>-PPE!CH13*CH57</f>
        <v>0</v>
      </c>
      <c r="CI65" s="263">
        <f>-PPE!CI13*CI57</f>
        <v>0</v>
      </c>
      <c r="CJ65" s="263">
        <f>-PPE!CJ13*CJ57</f>
        <v>0</v>
      </c>
      <c r="CK65" s="263">
        <f>-PPE!CK13*CK57</f>
        <v>0</v>
      </c>
      <c r="CL65" s="263">
        <f>-PPE!CL13*CL57</f>
        <v>0</v>
      </c>
      <c r="CM65" s="263">
        <f>-PPE!CM13*CM57</f>
        <v>0</v>
      </c>
    </row>
    <row r="66" spans="2:91" s="265" customFormat="1" hidden="1" x14ac:dyDescent="0.2">
      <c r="B66" s="264" t="s">
        <v>410</v>
      </c>
      <c r="C66" s="19" t="str">
        <f>Inputs!$J$16</f>
        <v>EUR</v>
      </c>
      <c r="D66" s="19" t="s">
        <v>19</v>
      </c>
      <c r="E66" s="27">
        <f t="shared" si="72"/>
        <v>0</v>
      </c>
      <c r="F66" s="27">
        <f t="shared" si="72"/>
        <v>0</v>
      </c>
      <c r="G66" s="27">
        <f t="shared" si="72"/>
        <v>0</v>
      </c>
      <c r="H66" s="27">
        <f t="shared" si="72"/>
        <v>0</v>
      </c>
      <c r="I66" s="27">
        <f t="shared" si="72"/>
        <v>0</v>
      </c>
      <c r="K66" s="27">
        <f t="shared" si="73"/>
        <v>0</v>
      </c>
      <c r="L66" s="27">
        <f t="shared" si="73"/>
        <v>0</v>
      </c>
      <c r="M66" s="27">
        <f t="shared" si="73"/>
        <v>0</v>
      </c>
      <c r="N66" s="27">
        <f t="shared" si="73"/>
        <v>0</v>
      </c>
      <c r="O66" s="27">
        <f t="shared" si="73"/>
        <v>0</v>
      </c>
      <c r="P66" s="27">
        <f t="shared" si="73"/>
        <v>0</v>
      </c>
      <c r="Q66" s="27">
        <f t="shared" si="73"/>
        <v>0</v>
      </c>
      <c r="R66" s="27">
        <f t="shared" si="73"/>
        <v>0</v>
      </c>
      <c r="S66" s="27">
        <f t="shared" si="73"/>
        <v>0</v>
      </c>
      <c r="T66" s="27">
        <f t="shared" si="73"/>
        <v>0</v>
      </c>
      <c r="U66" s="27">
        <f t="shared" si="74"/>
        <v>0</v>
      </c>
      <c r="V66" s="27">
        <f t="shared" si="74"/>
        <v>0</v>
      </c>
      <c r="W66" s="27">
        <f t="shared" si="74"/>
        <v>0</v>
      </c>
      <c r="X66" s="27">
        <f t="shared" si="74"/>
        <v>0</v>
      </c>
      <c r="Y66" s="27">
        <f t="shared" si="74"/>
        <v>0</v>
      </c>
      <c r="Z66" s="27">
        <f t="shared" si="74"/>
        <v>0</v>
      </c>
      <c r="AA66" s="27">
        <f t="shared" si="74"/>
        <v>0</v>
      </c>
      <c r="AB66" s="27">
        <f t="shared" si="74"/>
        <v>0</v>
      </c>
      <c r="AC66" s="27">
        <f t="shared" si="74"/>
        <v>0</v>
      </c>
      <c r="AD66" s="27">
        <f t="shared" si="74"/>
        <v>0</v>
      </c>
      <c r="AF66" s="263">
        <f>-Suppliers!AF262</f>
        <v>0</v>
      </c>
      <c r="AG66" s="263">
        <f>-Suppliers!AG262</f>
        <v>0</v>
      </c>
      <c r="AH66" s="263">
        <f>-Suppliers!AH262</f>
        <v>0</v>
      </c>
      <c r="AI66" s="263">
        <f>-Suppliers!AI262</f>
        <v>0</v>
      </c>
      <c r="AJ66" s="263">
        <f>-Suppliers!AJ262</f>
        <v>0</v>
      </c>
      <c r="AK66" s="263">
        <f>-Suppliers!AK262</f>
        <v>0</v>
      </c>
      <c r="AL66" s="263">
        <f>-Suppliers!AL262</f>
        <v>0</v>
      </c>
      <c r="AM66" s="263">
        <f>-Suppliers!AM262</f>
        <v>0</v>
      </c>
      <c r="AN66" s="263">
        <f>-Suppliers!AN262</f>
        <v>0</v>
      </c>
      <c r="AO66" s="263">
        <f>-Suppliers!AO262</f>
        <v>0</v>
      </c>
      <c r="AP66" s="263">
        <f>-Suppliers!AP262</f>
        <v>0</v>
      </c>
      <c r="AQ66" s="263">
        <f>-Suppliers!AQ262</f>
        <v>0</v>
      </c>
      <c r="AR66" s="263">
        <f>-Suppliers!AR262</f>
        <v>0</v>
      </c>
      <c r="AS66" s="263">
        <f>-Suppliers!AS262</f>
        <v>0</v>
      </c>
      <c r="AT66" s="263">
        <f>-Suppliers!AT262</f>
        <v>0</v>
      </c>
      <c r="AU66" s="263">
        <f>-Suppliers!AU262</f>
        <v>0</v>
      </c>
      <c r="AV66" s="263">
        <f>-Suppliers!AV262</f>
        <v>0</v>
      </c>
      <c r="AW66" s="263">
        <f>-Suppliers!AW262</f>
        <v>0</v>
      </c>
      <c r="AX66" s="263">
        <f>-Suppliers!AX262</f>
        <v>0</v>
      </c>
      <c r="AY66" s="263">
        <f>-Suppliers!AY262</f>
        <v>0</v>
      </c>
      <c r="AZ66" s="263">
        <f>-Suppliers!AZ262</f>
        <v>0</v>
      </c>
      <c r="BA66" s="263">
        <f>-Suppliers!BA262</f>
        <v>0</v>
      </c>
      <c r="BB66" s="263">
        <f>-Suppliers!BB262</f>
        <v>0</v>
      </c>
      <c r="BC66" s="263">
        <f>-Suppliers!BC262</f>
        <v>0</v>
      </c>
      <c r="BD66" s="263">
        <f>-Suppliers!BD262</f>
        <v>0</v>
      </c>
      <c r="BE66" s="263">
        <f>-Suppliers!BE262</f>
        <v>0</v>
      </c>
      <c r="BF66" s="263">
        <f>-Suppliers!BF262</f>
        <v>0</v>
      </c>
      <c r="BG66" s="263">
        <f>-Suppliers!BG262</f>
        <v>0</v>
      </c>
      <c r="BH66" s="263">
        <f>-Suppliers!BH262</f>
        <v>0</v>
      </c>
      <c r="BI66" s="263">
        <f>-Suppliers!BI262</f>
        <v>0</v>
      </c>
      <c r="BJ66" s="263">
        <f>-Suppliers!BJ262</f>
        <v>0</v>
      </c>
      <c r="BK66" s="263">
        <f>-Suppliers!BK262</f>
        <v>0</v>
      </c>
      <c r="BL66" s="263">
        <f>-Suppliers!BL262</f>
        <v>0</v>
      </c>
      <c r="BM66" s="263">
        <f>-Suppliers!BM262</f>
        <v>0</v>
      </c>
      <c r="BN66" s="263">
        <f>-Suppliers!BN262</f>
        <v>0</v>
      </c>
      <c r="BO66" s="263">
        <f>-Suppliers!BO262</f>
        <v>0</v>
      </c>
      <c r="BP66" s="263">
        <f>-Suppliers!BP262</f>
        <v>0</v>
      </c>
      <c r="BQ66" s="263">
        <f>-Suppliers!BQ262</f>
        <v>0</v>
      </c>
      <c r="BR66" s="263">
        <f>-Suppliers!BR262</f>
        <v>0</v>
      </c>
      <c r="BS66" s="263">
        <f>-Suppliers!BS262</f>
        <v>0</v>
      </c>
      <c r="BT66" s="263">
        <f>-Suppliers!BT262</f>
        <v>0</v>
      </c>
      <c r="BU66" s="263">
        <f>-Suppliers!BU262</f>
        <v>0</v>
      </c>
      <c r="BV66" s="263">
        <f>-Suppliers!BV262</f>
        <v>0</v>
      </c>
      <c r="BW66" s="263">
        <f>-Suppliers!BW262</f>
        <v>0</v>
      </c>
      <c r="BX66" s="263">
        <f>-Suppliers!BX262</f>
        <v>0</v>
      </c>
      <c r="BY66" s="263">
        <f>-Suppliers!BY262</f>
        <v>0</v>
      </c>
      <c r="BZ66" s="263">
        <f>-Suppliers!BZ262</f>
        <v>0</v>
      </c>
      <c r="CA66" s="263">
        <f>-Suppliers!CA262</f>
        <v>0</v>
      </c>
      <c r="CB66" s="263">
        <f>-Suppliers!CB262</f>
        <v>0</v>
      </c>
      <c r="CC66" s="263">
        <f>-Suppliers!CC262</f>
        <v>0</v>
      </c>
      <c r="CD66" s="263">
        <f>-Suppliers!CD262</f>
        <v>0</v>
      </c>
      <c r="CE66" s="263">
        <f>-Suppliers!CE262</f>
        <v>0</v>
      </c>
      <c r="CF66" s="263">
        <f>-Suppliers!CF262</f>
        <v>0</v>
      </c>
      <c r="CG66" s="263">
        <f>-Suppliers!CG262</f>
        <v>0</v>
      </c>
      <c r="CH66" s="263">
        <f>-Suppliers!CH262</f>
        <v>0</v>
      </c>
      <c r="CI66" s="263">
        <f>-Suppliers!CI262</f>
        <v>0</v>
      </c>
      <c r="CJ66" s="263">
        <f>-Suppliers!CJ262</f>
        <v>0</v>
      </c>
      <c r="CK66" s="263">
        <f>-Suppliers!CK262</f>
        <v>0</v>
      </c>
      <c r="CL66" s="263">
        <f>-Suppliers!CL262</f>
        <v>0</v>
      </c>
      <c r="CM66" s="263">
        <f>-Suppliers!CM262</f>
        <v>0</v>
      </c>
    </row>
    <row r="67" spans="2:91" x14ac:dyDescent="0.2">
      <c r="B67" s="216" t="s">
        <v>359</v>
      </c>
      <c r="C67" s="19" t="str">
        <f>Inputs!$J$16</f>
        <v>EUR</v>
      </c>
      <c r="D67" s="19" t="s">
        <v>19</v>
      </c>
      <c r="E67" s="27">
        <f t="shared" ca="1" si="72"/>
        <v>0</v>
      </c>
      <c r="F67" s="27">
        <f t="shared" ca="1" si="72"/>
        <v>0</v>
      </c>
      <c r="G67" s="27">
        <f t="shared" ca="1" si="72"/>
        <v>0</v>
      </c>
      <c r="H67" s="27">
        <f t="shared" ca="1" si="72"/>
        <v>0</v>
      </c>
      <c r="I67" s="27">
        <f t="shared" ca="1" si="72"/>
        <v>0</v>
      </c>
      <c r="K67" s="27">
        <f t="shared" ca="1" si="73"/>
        <v>0</v>
      </c>
      <c r="L67" s="27">
        <f t="shared" ca="1" si="73"/>
        <v>0</v>
      </c>
      <c r="M67" s="27">
        <f t="shared" ca="1" si="73"/>
        <v>0</v>
      </c>
      <c r="N67" s="27">
        <f t="shared" ca="1" si="73"/>
        <v>0</v>
      </c>
      <c r="O67" s="27">
        <f t="shared" ca="1" si="73"/>
        <v>0</v>
      </c>
      <c r="P67" s="27">
        <f t="shared" ca="1" si="73"/>
        <v>0</v>
      </c>
      <c r="Q67" s="27">
        <f t="shared" ca="1" si="73"/>
        <v>0</v>
      </c>
      <c r="R67" s="27">
        <f t="shared" ca="1" si="73"/>
        <v>0</v>
      </c>
      <c r="S67" s="27">
        <f t="shared" ca="1" si="73"/>
        <v>0</v>
      </c>
      <c r="T67" s="27">
        <f t="shared" ca="1" si="73"/>
        <v>0</v>
      </c>
      <c r="U67" s="27">
        <f t="shared" ca="1" si="74"/>
        <v>0</v>
      </c>
      <c r="V67" s="27">
        <f t="shared" ca="1" si="74"/>
        <v>0</v>
      </c>
      <c r="W67" s="27">
        <f t="shared" ca="1" si="74"/>
        <v>0</v>
      </c>
      <c r="X67" s="27">
        <f t="shared" ca="1" si="74"/>
        <v>0</v>
      </c>
      <c r="Y67" s="27">
        <f t="shared" ca="1" si="74"/>
        <v>0</v>
      </c>
      <c r="Z67" s="27">
        <f t="shared" ca="1" si="74"/>
        <v>0</v>
      </c>
      <c r="AA67" s="27">
        <f t="shared" ca="1" si="74"/>
        <v>0</v>
      </c>
      <c r="AB67" s="27">
        <f t="shared" ca="1" si="74"/>
        <v>0</v>
      </c>
      <c r="AC67" s="27">
        <f t="shared" ca="1" si="74"/>
        <v>0</v>
      </c>
      <c r="AD67" s="27">
        <f t="shared" ca="1" si="74"/>
        <v>0</v>
      </c>
      <c r="AF67" s="7">
        <f t="shared" ref="AF67:BK67" si="81">SUM(AF68:AF70)</f>
        <v>0</v>
      </c>
      <c r="AG67" s="7">
        <f t="shared" ca="1" si="81"/>
        <v>0</v>
      </c>
      <c r="AH67" s="7">
        <f t="shared" ca="1" si="81"/>
        <v>0</v>
      </c>
      <c r="AI67" s="7">
        <f t="shared" ca="1" si="81"/>
        <v>0</v>
      </c>
      <c r="AJ67" s="7">
        <f t="shared" ca="1" si="81"/>
        <v>0</v>
      </c>
      <c r="AK67" s="7">
        <f t="shared" ca="1" si="81"/>
        <v>0</v>
      </c>
      <c r="AL67" s="7">
        <f t="shared" ca="1" si="81"/>
        <v>0</v>
      </c>
      <c r="AM67" s="7">
        <f t="shared" ca="1" si="81"/>
        <v>0</v>
      </c>
      <c r="AN67" s="7">
        <f t="shared" ca="1" si="81"/>
        <v>0</v>
      </c>
      <c r="AO67" s="7">
        <f t="shared" ca="1" si="81"/>
        <v>0</v>
      </c>
      <c r="AP67" s="7">
        <f t="shared" ca="1" si="81"/>
        <v>0</v>
      </c>
      <c r="AQ67" s="7">
        <f t="shared" ca="1" si="81"/>
        <v>0</v>
      </c>
      <c r="AR67" s="7">
        <f t="shared" ca="1" si="81"/>
        <v>0</v>
      </c>
      <c r="AS67" s="7">
        <f t="shared" ca="1" si="81"/>
        <v>0</v>
      </c>
      <c r="AT67" s="7">
        <f t="shared" ca="1" si="81"/>
        <v>0</v>
      </c>
      <c r="AU67" s="7">
        <f t="shared" ca="1" si="81"/>
        <v>0</v>
      </c>
      <c r="AV67" s="7">
        <f t="shared" ca="1" si="81"/>
        <v>0</v>
      </c>
      <c r="AW67" s="27">
        <f t="shared" ca="1" si="81"/>
        <v>0</v>
      </c>
      <c r="AX67" s="27">
        <f t="shared" ca="1" si="81"/>
        <v>0</v>
      </c>
      <c r="AY67" s="27">
        <f t="shared" ca="1" si="81"/>
        <v>0</v>
      </c>
      <c r="AZ67" s="27">
        <f t="shared" ca="1" si="81"/>
        <v>0</v>
      </c>
      <c r="BA67" s="27">
        <f t="shared" ca="1" si="81"/>
        <v>0</v>
      </c>
      <c r="BB67" s="27">
        <f t="shared" ca="1" si="81"/>
        <v>0</v>
      </c>
      <c r="BC67" s="27">
        <f t="shared" ca="1" si="81"/>
        <v>0</v>
      </c>
      <c r="BD67" s="27">
        <f t="shared" ca="1" si="81"/>
        <v>0</v>
      </c>
      <c r="BE67" s="27">
        <f t="shared" ca="1" si="81"/>
        <v>0</v>
      </c>
      <c r="BF67" s="27">
        <f t="shared" ca="1" si="81"/>
        <v>0</v>
      </c>
      <c r="BG67" s="27">
        <f t="shared" ca="1" si="81"/>
        <v>0</v>
      </c>
      <c r="BH67" s="27">
        <f t="shared" ca="1" si="81"/>
        <v>0</v>
      </c>
      <c r="BI67" s="27">
        <f t="shared" ca="1" si="81"/>
        <v>0</v>
      </c>
      <c r="BJ67" s="27">
        <f t="shared" ca="1" si="81"/>
        <v>0</v>
      </c>
      <c r="BK67" s="27">
        <f t="shared" ca="1" si="81"/>
        <v>0</v>
      </c>
      <c r="BL67" s="27">
        <f t="shared" ref="BL67:CM67" ca="1" si="82">SUM(BL68:BL70)</f>
        <v>0</v>
      </c>
      <c r="BM67" s="27">
        <f t="shared" ca="1" si="82"/>
        <v>0</v>
      </c>
      <c r="BN67" s="27">
        <f t="shared" ca="1" si="82"/>
        <v>0</v>
      </c>
      <c r="BO67" s="27">
        <f t="shared" ca="1" si="82"/>
        <v>0</v>
      </c>
      <c r="BP67" s="27">
        <f t="shared" ca="1" si="82"/>
        <v>0</v>
      </c>
      <c r="BQ67" s="27">
        <f t="shared" ca="1" si="82"/>
        <v>0</v>
      </c>
      <c r="BR67" s="27">
        <f t="shared" ca="1" si="82"/>
        <v>0</v>
      </c>
      <c r="BS67" s="27">
        <f t="shared" ca="1" si="82"/>
        <v>0</v>
      </c>
      <c r="BT67" s="27">
        <f t="shared" ca="1" si="82"/>
        <v>0</v>
      </c>
      <c r="BU67" s="27">
        <f t="shared" ca="1" si="82"/>
        <v>0</v>
      </c>
      <c r="BV67" s="27">
        <f t="shared" ca="1" si="82"/>
        <v>0</v>
      </c>
      <c r="BW67" s="27">
        <f t="shared" ca="1" si="82"/>
        <v>0</v>
      </c>
      <c r="BX67" s="27">
        <f t="shared" ca="1" si="82"/>
        <v>0</v>
      </c>
      <c r="BY67" s="27">
        <f t="shared" ca="1" si="82"/>
        <v>0</v>
      </c>
      <c r="BZ67" s="27">
        <f t="shared" ca="1" si="82"/>
        <v>0</v>
      </c>
      <c r="CA67" s="27">
        <f t="shared" ca="1" si="82"/>
        <v>0</v>
      </c>
      <c r="CB67" s="27">
        <f t="shared" ca="1" si="82"/>
        <v>0</v>
      </c>
      <c r="CC67" s="27">
        <f t="shared" ca="1" si="82"/>
        <v>0</v>
      </c>
      <c r="CD67" s="27">
        <f t="shared" ca="1" si="82"/>
        <v>0</v>
      </c>
      <c r="CE67" s="27">
        <f t="shared" ca="1" si="82"/>
        <v>0</v>
      </c>
      <c r="CF67" s="27">
        <f t="shared" ca="1" si="82"/>
        <v>0</v>
      </c>
      <c r="CG67" s="27">
        <f t="shared" ca="1" si="82"/>
        <v>0</v>
      </c>
      <c r="CH67" s="27">
        <f t="shared" ca="1" si="82"/>
        <v>0</v>
      </c>
      <c r="CI67" s="27">
        <f t="shared" ca="1" si="82"/>
        <v>0</v>
      </c>
      <c r="CJ67" s="27">
        <f t="shared" ca="1" si="82"/>
        <v>0</v>
      </c>
      <c r="CK67" s="27">
        <f t="shared" ca="1" si="82"/>
        <v>0</v>
      </c>
      <c r="CL67" s="27">
        <f t="shared" ca="1" si="82"/>
        <v>0</v>
      </c>
      <c r="CM67" s="27">
        <f t="shared" ca="1" si="82"/>
        <v>0</v>
      </c>
    </row>
    <row r="68" spans="2:91" hidden="1" x14ac:dyDescent="0.2">
      <c r="B68" s="264" t="s">
        <v>409</v>
      </c>
      <c r="C68" s="19" t="str">
        <f>Inputs!$J$16</f>
        <v>EUR</v>
      </c>
      <c r="D68" s="19" t="s">
        <v>19</v>
      </c>
      <c r="E68" s="27"/>
      <c r="F68" s="27"/>
      <c r="G68" s="27"/>
      <c r="H68" s="27"/>
      <c r="I68" s="27"/>
      <c r="K68" s="27"/>
      <c r="L68" s="27"/>
      <c r="M68" s="27"/>
      <c r="N68" s="27"/>
      <c r="O68" s="27"/>
      <c r="P68" s="27"/>
      <c r="Q68" s="27"/>
      <c r="R68" s="27"/>
      <c r="S68" s="27"/>
      <c r="T68" s="27"/>
      <c r="U68" s="27"/>
      <c r="V68" s="27"/>
      <c r="W68" s="27"/>
      <c r="X68" s="27"/>
      <c r="Y68" s="27"/>
      <c r="Z68" s="27"/>
      <c r="AA68" s="27"/>
      <c r="AB68" s="27"/>
      <c r="AC68" s="27"/>
      <c r="AD68" s="27"/>
      <c r="AF68" s="263">
        <f>-IF(AF$54&lt;0,0,IF(Inputs!$IU$27="Monthly",Taxes!AF$54,0))</f>
        <v>0</v>
      </c>
      <c r="AG68" s="263">
        <f ca="1">-IF(AG$54&lt;0,0,IF(Inputs!$IU$27="Monthly",Taxes!AG$54,0))</f>
        <v>0</v>
      </c>
      <c r="AH68" s="263">
        <f ca="1">-IF(AH$54&lt;0,0,IF(Inputs!$IU$27="Monthly",Taxes!AH$54,0))</f>
        <v>0</v>
      </c>
      <c r="AI68" s="263">
        <f ca="1">-IF(AI$54&lt;0,0,IF(Inputs!$IU$27="Monthly",Taxes!AI$54,0))</f>
        <v>0</v>
      </c>
      <c r="AJ68" s="263">
        <f ca="1">-IF(AJ$54&lt;0,0,IF(Inputs!$IU$27="Monthly",Taxes!AJ$54,0))</f>
        <v>0</v>
      </c>
      <c r="AK68" s="263">
        <f ca="1">-IF(AK$54&lt;0,0,IF(Inputs!$IU$27="Monthly",Taxes!AK$54,0))</f>
        <v>0</v>
      </c>
      <c r="AL68" s="263">
        <f ca="1">-IF(AL$54&lt;0,0,IF(Inputs!$IU$27="Monthly",Taxes!AL$54,0))</f>
        <v>0</v>
      </c>
      <c r="AM68" s="263">
        <f ca="1">-IF(AM$54&lt;0,0,IF(Inputs!$IU$27="Monthly",Taxes!AM$54,0))</f>
        <v>0</v>
      </c>
      <c r="AN68" s="263">
        <f ca="1">-IF(AN$54&lt;0,0,IF(Inputs!$IU$27="Monthly",Taxes!AN$54,0))</f>
        <v>0</v>
      </c>
      <c r="AO68" s="263">
        <f ca="1">-IF(AO$54&lt;0,0,IF(Inputs!$IU$27="Monthly",Taxes!AO$54,0))</f>
        <v>0</v>
      </c>
      <c r="AP68" s="263">
        <f ca="1">-IF(AP$54&lt;0,0,IF(Inputs!$IU$27="Monthly",Taxes!AP$54,0))</f>
        <v>0</v>
      </c>
      <c r="AQ68" s="263">
        <f ca="1">-IF(AQ$54&lt;0,0,IF(Inputs!$IU$27="Monthly",Taxes!AQ$54,0))</f>
        <v>0</v>
      </c>
      <c r="AR68" s="263">
        <f ca="1">-IF(AR$54&lt;0,0,IF(Inputs!$IU$27="Monthly",Taxes!AR$54,0))</f>
        <v>0</v>
      </c>
      <c r="AS68" s="263">
        <f ca="1">-IF(AS$54&lt;0,0,IF(Inputs!$IU$27="Monthly",Taxes!AS$54,0))</f>
        <v>0</v>
      </c>
      <c r="AT68" s="263">
        <f ca="1">-IF(AT$54&lt;0,0,IF(Inputs!$IU$27="Monthly",Taxes!AT$54,0))</f>
        <v>0</v>
      </c>
      <c r="AU68" s="263">
        <f ca="1">-IF(AU$54&lt;0,0,IF(Inputs!$IU$27="Monthly",Taxes!AU$54,0))</f>
        <v>0</v>
      </c>
      <c r="AV68" s="263">
        <f ca="1">-IF(AV$54&lt;0,0,IF(Inputs!$IU$27="Monthly",Taxes!AV$54,0))</f>
        <v>0</v>
      </c>
      <c r="AW68" s="263">
        <f ca="1">-IF(AW$54&lt;0,0,IF(Inputs!$IU$27="Monthly",Taxes!AW$54,0))</f>
        <v>0</v>
      </c>
      <c r="AX68" s="263">
        <f ca="1">-IF(AX$54&lt;0,0,IF(Inputs!$IU$27="Monthly",Taxes!AX$54,0))</f>
        <v>0</v>
      </c>
      <c r="AY68" s="263">
        <f ca="1">-IF(AY$54&lt;0,0,IF(Inputs!$IU$27="Monthly",Taxes!AY$54,0))</f>
        <v>0</v>
      </c>
      <c r="AZ68" s="263">
        <f ca="1">-IF(AZ$54&lt;0,0,IF(Inputs!$IU$27="Monthly",Taxes!AZ$54,0))</f>
        <v>0</v>
      </c>
      <c r="BA68" s="263">
        <f ca="1">-IF(BA$54&lt;0,0,IF(Inputs!$IU$27="Monthly",Taxes!BA$54,0))</f>
        <v>0</v>
      </c>
      <c r="BB68" s="263">
        <f ca="1">-IF(BB$54&lt;0,0,IF(Inputs!$IU$27="Monthly",Taxes!BB$54,0))</f>
        <v>0</v>
      </c>
      <c r="BC68" s="263">
        <f ca="1">-IF(BC$54&lt;0,0,IF(Inputs!$IU$27="Monthly",Taxes!BC$54,0))</f>
        <v>0</v>
      </c>
      <c r="BD68" s="263">
        <f ca="1">-IF(BD$54&lt;0,0,IF(Inputs!$IU$27="Monthly",Taxes!BD$54,0))</f>
        <v>0</v>
      </c>
      <c r="BE68" s="263">
        <f ca="1">-IF(BE$54&lt;0,0,IF(Inputs!$IU$27="Monthly",Taxes!BE$54,0))</f>
        <v>0</v>
      </c>
      <c r="BF68" s="263">
        <f ca="1">-IF(BF$54&lt;0,0,IF(Inputs!$IU$27="Monthly",Taxes!BF$54,0))</f>
        <v>0</v>
      </c>
      <c r="BG68" s="263">
        <f ca="1">-IF(BG$54&lt;0,0,IF(Inputs!$IU$27="Monthly",Taxes!BG$54,0))</f>
        <v>0</v>
      </c>
      <c r="BH68" s="263">
        <f ca="1">-IF(BH$54&lt;0,0,IF(Inputs!$IU$27="Monthly",Taxes!BH$54,0))</f>
        <v>0</v>
      </c>
      <c r="BI68" s="263">
        <f ca="1">-IF(BI$54&lt;0,0,IF(Inputs!$IU$27="Monthly",Taxes!BI$54,0))</f>
        <v>0</v>
      </c>
      <c r="BJ68" s="263">
        <f ca="1">-IF(BJ$54&lt;0,0,IF(Inputs!$IU$27="Monthly",Taxes!BJ$54,0))</f>
        <v>0</v>
      </c>
      <c r="BK68" s="263">
        <f ca="1">-IF(BK$54&lt;0,0,IF(Inputs!$IU$27="Monthly",Taxes!BK$54,0))</f>
        <v>0</v>
      </c>
      <c r="BL68" s="263">
        <f ca="1">-IF(BL$54&lt;0,0,IF(Inputs!$IU$27="Monthly",Taxes!BL$54,0))</f>
        <v>0</v>
      </c>
      <c r="BM68" s="263">
        <f ca="1">-IF(BM$54&lt;0,0,IF(Inputs!$IU$27="Monthly",Taxes!BM$54,0))</f>
        <v>0</v>
      </c>
      <c r="BN68" s="263">
        <f ca="1">-IF(BN$54&lt;0,0,IF(Inputs!$IU$27="Monthly",Taxes!BN$54,0))</f>
        <v>0</v>
      </c>
      <c r="BO68" s="263">
        <f ca="1">-IF(BO$54&lt;0,0,IF(Inputs!$IU$27="Monthly",Taxes!BO$54,0))</f>
        <v>0</v>
      </c>
      <c r="BP68" s="263">
        <f ca="1">-IF(BP$54&lt;0,0,IF(Inputs!$IU$27="Monthly",Taxes!BP$54,0))</f>
        <v>0</v>
      </c>
      <c r="BQ68" s="263">
        <f ca="1">-IF(BQ$54&lt;0,0,IF(Inputs!$IU$27="Monthly",Taxes!BQ$54,0))</f>
        <v>0</v>
      </c>
      <c r="BR68" s="263">
        <f ca="1">-IF(BR$54&lt;0,0,IF(Inputs!$IU$27="Monthly",Taxes!BR$54,0))</f>
        <v>0</v>
      </c>
      <c r="BS68" s="263">
        <f ca="1">-IF(BS$54&lt;0,0,IF(Inputs!$IU$27="Monthly",Taxes!BS$54,0))</f>
        <v>0</v>
      </c>
      <c r="BT68" s="263">
        <f ca="1">-IF(BT$54&lt;0,0,IF(Inputs!$IU$27="Monthly",Taxes!BT$54,0))</f>
        <v>0</v>
      </c>
      <c r="BU68" s="263">
        <f ca="1">-IF(BU$54&lt;0,0,IF(Inputs!$IU$27="Monthly",Taxes!BU$54,0))</f>
        <v>0</v>
      </c>
      <c r="BV68" s="263">
        <f ca="1">-IF(BV$54&lt;0,0,IF(Inputs!$IU$27="Monthly",Taxes!BV$54,0))</f>
        <v>0</v>
      </c>
      <c r="BW68" s="263">
        <f ca="1">-IF(BW$54&lt;0,0,IF(Inputs!$IU$27="Monthly",Taxes!BW$54,0))</f>
        <v>0</v>
      </c>
      <c r="BX68" s="263">
        <f ca="1">-IF(BX$54&lt;0,0,IF(Inputs!$IU$27="Monthly",Taxes!BX$54,0))</f>
        <v>0</v>
      </c>
      <c r="BY68" s="263">
        <f ca="1">-IF(BY$54&lt;0,0,IF(Inputs!$IU$27="Monthly",Taxes!BY$54,0))</f>
        <v>0</v>
      </c>
      <c r="BZ68" s="263">
        <f ca="1">-IF(BZ$54&lt;0,0,IF(Inputs!$IU$27="Monthly",Taxes!BZ$54,0))</f>
        <v>0</v>
      </c>
      <c r="CA68" s="263">
        <f ca="1">-IF(CA$54&lt;0,0,IF(Inputs!$IU$27="Monthly",Taxes!CA$54,0))</f>
        <v>0</v>
      </c>
      <c r="CB68" s="263">
        <f ca="1">-IF(CB$54&lt;0,0,IF(Inputs!$IU$27="Monthly",Taxes!CB$54,0))</f>
        <v>0</v>
      </c>
      <c r="CC68" s="263">
        <f ca="1">-IF(CC$54&lt;0,0,IF(Inputs!$IU$27="Monthly",Taxes!CC$54,0))</f>
        <v>0</v>
      </c>
      <c r="CD68" s="263">
        <f ca="1">-IF(CD$54&lt;0,0,IF(Inputs!$IU$27="Monthly",Taxes!CD$54,0))</f>
        <v>0</v>
      </c>
      <c r="CE68" s="263">
        <f ca="1">-IF(CE$54&lt;0,0,IF(Inputs!$IU$27="Monthly",Taxes!CE$54,0))</f>
        <v>0</v>
      </c>
      <c r="CF68" s="263">
        <f ca="1">-IF(CF$54&lt;0,0,IF(Inputs!$IU$27="Monthly",Taxes!CF$54,0))</f>
        <v>0</v>
      </c>
      <c r="CG68" s="263">
        <f ca="1">-IF(CG$54&lt;0,0,IF(Inputs!$IU$27="Monthly",Taxes!CG$54,0))</f>
        <v>0</v>
      </c>
      <c r="CH68" s="263">
        <f ca="1">-IF(CH$54&lt;0,0,IF(Inputs!$IU$27="Monthly",Taxes!CH$54,0))</f>
        <v>0</v>
      </c>
      <c r="CI68" s="263">
        <f ca="1">-IF(CI$54&lt;0,0,IF(Inputs!$IU$27="Monthly",Taxes!CI$54,0))</f>
        <v>0</v>
      </c>
      <c r="CJ68" s="263">
        <f ca="1">-IF(CJ$54&lt;0,0,IF(Inputs!$IU$27="Monthly",Taxes!CJ$54,0))</f>
        <v>0</v>
      </c>
      <c r="CK68" s="263">
        <f ca="1">-IF(CK$54&lt;0,0,IF(Inputs!$IU$27="Monthly",Taxes!CK$54,0))</f>
        <v>0</v>
      </c>
      <c r="CL68" s="263">
        <f ca="1">-IF(CL$54&lt;0,0,IF(Inputs!$IU$27="Monthly",Taxes!CL$54,0))</f>
        <v>0</v>
      </c>
      <c r="CM68" s="263">
        <f ca="1">-IF(CM$54&lt;0,0,IF(Inputs!$IU$27="Monthly",Taxes!CM$54,0))</f>
        <v>0</v>
      </c>
    </row>
    <row r="69" spans="2:91" hidden="1" x14ac:dyDescent="0.2">
      <c r="B69" s="264" t="s">
        <v>408</v>
      </c>
      <c r="C69" s="19" t="str">
        <f>Inputs!$J$16</f>
        <v>EUR</v>
      </c>
      <c r="D69" s="19" t="s">
        <v>19</v>
      </c>
      <c r="E69" s="27"/>
      <c r="F69" s="27"/>
      <c r="G69" s="27"/>
      <c r="H69" s="27"/>
      <c r="I69" s="27"/>
      <c r="K69" s="27"/>
      <c r="L69" s="27"/>
      <c r="M69" s="27"/>
      <c r="N69" s="27"/>
      <c r="O69" s="27"/>
      <c r="P69" s="27"/>
      <c r="Q69" s="27"/>
      <c r="R69" s="27"/>
      <c r="S69" s="27"/>
      <c r="T69" s="27"/>
      <c r="U69" s="27"/>
      <c r="V69" s="27"/>
      <c r="W69" s="27"/>
      <c r="X69" s="27"/>
      <c r="Y69" s="27"/>
      <c r="Z69" s="27"/>
      <c r="AA69" s="27"/>
      <c r="AB69" s="27"/>
      <c r="AC69" s="27"/>
      <c r="AD69" s="27"/>
      <c r="AI69" s="263">
        <f ca="1">-IF(AI$54&lt;0,0,IF(Inputs!$IU$27="Quarterly",Taxes!AI$54,0))</f>
        <v>0</v>
      </c>
      <c r="AL69" s="263">
        <f ca="1">-IF(AL$54&lt;0,0,IF(Inputs!$IU$27="Quarterly",Taxes!AL$54,0))</f>
        <v>0</v>
      </c>
      <c r="AO69" s="263">
        <f ca="1">-IF(AO$54&lt;0,0,IF(Inputs!$IU$27="Quarterly",Taxes!AO$54,0))</f>
        <v>0</v>
      </c>
      <c r="AR69" s="263">
        <f ca="1">-IF(AR$54&lt;0,0,IF(Inputs!$IU$27="Quarterly",Taxes!AR$54,0))</f>
        <v>0</v>
      </c>
      <c r="AU69" s="263">
        <f ca="1">-IF(AU$54&lt;0,0,IF(Inputs!$IU$27="Quarterly",Taxes!AU$54,0))</f>
        <v>0</v>
      </c>
      <c r="AX69" s="263">
        <f ca="1">-IF(AX$54&lt;0,0,IF(Inputs!$IU$27="Quarterly",Taxes!AX$54,0))</f>
        <v>0</v>
      </c>
      <c r="BA69" s="263">
        <f ca="1">-IF(BA$54&lt;0,0,IF(Inputs!$IU$27="Quarterly",Taxes!BA$54,0))</f>
        <v>0</v>
      </c>
      <c r="BD69" s="263">
        <f ca="1">-IF(BD$54&lt;0,0,IF(Inputs!$IU$27="Quarterly",Taxes!BD$54,0))</f>
        <v>0</v>
      </c>
      <c r="BG69" s="263">
        <f ca="1">-IF(BG$54&lt;0,0,IF(Inputs!$IU$27="Quarterly",Taxes!BG$54,0))</f>
        <v>0</v>
      </c>
      <c r="BJ69" s="263">
        <f ca="1">-IF(BJ$54&lt;0,0,IF(Inputs!$IU$27="Quarterly",Taxes!BJ$54,0))</f>
        <v>0</v>
      </c>
      <c r="BM69" s="263">
        <f ca="1">-IF(BM$54&lt;0,0,IF(Inputs!$IU$27="Quarterly",Taxes!BM$54,0))</f>
        <v>0</v>
      </c>
      <c r="BP69" s="263">
        <f ca="1">-IF(BP$54&lt;0,0,IF(Inputs!$IU$27="Quarterly",Taxes!BP$54,0))</f>
        <v>0</v>
      </c>
      <c r="BS69" s="263">
        <f ca="1">-IF(BS$54&lt;0,0,IF(Inputs!$IU$27="Quarterly",Taxes!BS$54,0))</f>
        <v>0</v>
      </c>
      <c r="BV69" s="263">
        <f ca="1">-IF(BV$54&lt;0,0,IF(Inputs!$IU$27="Quarterly",Taxes!BV$54,0))</f>
        <v>0</v>
      </c>
      <c r="BY69" s="263">
        <f ca="1">-IF(BY$54&lt;0,0,IF(Inputs!$IU$27="Quarterly",Taxes!BY$54,0))</f>
        <v>0</v>
      </c>
      <c r="CB69" s="263">
        <f ca="1">-IF(CB$54&lt;0,0,IF(Inputs!$IU$27="Quarterly",Taxes!CB$54,0))</f>
        <v>0</v>
      </c>
      <c r="CE69" s="263">
        <f ca="1">-IF(CE$54&lt;0,0,IF(Inputs!$IU$27="Quarterly",Taxes!CE$54,0))</f>
        <v>0</v>
      </c>
      <c r="CH69" s="263">
        <f ca="1">-IF(CH$54&lt;0,0,IF(Inputs!$IU$27="Quarterly",Taxes!CH$54,0))</f>
        <v>0</v>
      </c>
      <c r="CK69" s="263">
        <f ca="1">-IF(CK$54&lt;0,0,IF(Inputs!$IU$27="Quarterly",Taxes!CK$54,0))</f>
        <v>0</v>
      </c>
    </row>
    <row r="70" spans="2:91" hidden="1" x14ac:dyDescent="0.2">
      <c r="B70" s="264" t="s">
        <v>407</v>
      </c>
      <c r="C70" s="19" t="str">
        <f>Inputs!$J$16</f>
        <v>EUR</v>
      </c>
      <c r="D70" s="19" t="s">
        <v>19</v>
      </c>
      <c r="E70" s="27"/>
      <c r="F70" s="27"/>
      <c r="G70" s="27"/>
      <c r="H70" s="27"/>
      <c r="I70" s="27"/>
      <c r="K70" s="27"/>
      <c r="L70" s="27"/>
      <c r="M70" s="27"/>
      <c r="N70" s="27"/>
      <c r="O70" s="27"/>
      <c r="P70" s="27"/>
      <c r="Q70" s="27"/>
      <c r="R70" s="27"/>
      <c r="S70" s="27"/>
      <c r="T70" s="27"/>
      <c r="U70" s="27"/>
      <c r="V70" s="27"/>
      <c r="W70" s="27"/>
      <c r="X70" s="27"/>
      <c r="Y70" s="27"/>
      <c r="Z70" s="27"/>
      <c r="AA70" s="27"/>
      <c r="AB70" s="27"/>
      <c r="AC70" s="27"/>
      <c r="AD70" s="27"/>
      <c r="AR70" s="263">
        <f ca="1">-IF(AR$54&lt;0,0,IF(Inputs!$IU$27="Annually",Taxes!AR$54,0))</f>
        <v>0</v>
      </c>
      <c r="BD70" s="263">
        <f ca="1">-IF(BD$54&lt;0,0,IF(Inputs!$IU$27="Annually",Taxes!BD$54,0))</f>
        <v>0</v>
      </c>
      <c r="BP70" s="263">
        <f ca="1">-IF(BP$54&lt;0,0,IF(Inputs!$IU$27="Annually",Taxes!BP$54,0))</f>
        <v>0</v>
      </c>
      <c r="CB70" s="263">
        <f ca="1">-IF(CB$54&lt;0,0,IF(Inputs!$IU$27="Annually",Taxes!CB$54,0))</f>
        <v>0</v>
      </c>
    </row>
    <row r="71" spans="2:91" s="115" customFormat="1" x14ac:dyDescent="0.2">
      <c r="B71" s="115" t="s">
        <v>329</v>
      </c>
      <c r="C71" s="19" t="str">
        <f>Inputs!$J$16</f>
        <v>EUR</v>
      </c>
      <c r="D71" s="19" t="s">
        <v>19</v>
      </c>
      <c r="E71" s="63">
        <f ca="1">E67+E58+E55+E54</f>
        <v>0</v>
      </c>
      <c r="F71" s="63">
        <f ca="1">F67+F58+F55+F54</f>
        <v>0</v>
      </c>
      <c r="G71" s="63">
        <f ca="1">G67+G58+G55+G54</f>
        <v>0</v>
      </c>
      <c r="H71" s="63">
        <f ca="1">H67+H58+H55+H54</f>
        <v>0</v>
      </c>
      <c r="I71" s="63">
        <f ca="1">I67+I58+I55+I54</f>
        <v>0</v>
      </c>
      <c r="J71" s="7"/>
      <c r="K71" s="63">
        <f t="shared" ref="K71:AD71" ca="1" si="83">K67+K58+K55+K54</f>
        <v>0</v>
      </c>
      <c r="L71" s="63">
        <f t="shared" ca="1" si="83"/>
        <v>0</v>
      </c>
      <c r="M71" s="63">
        <f t="shared" ca="1" si="83"/>
        <v>0</v>
      </c>
      <c r="N71" s="63">
        <f t="shared" ca="1" si="83"/>
        <v>0</v>
      </c>
      <c r="O71" s="63">
        <f t="shared" ca="1" si="83"/>
        <v>0</v>
      </c>
      <c r="P71" s="63">
        <f t="shared" ca="1" si="83"/>
        <v>0</v>
      </c>
      <c r="Q71" s="63">
        <f t="shared" ca="1" si="83"/>
        <v>0</v>
      </c>
      <c r="R71" s="63">
        <f t="shared" ca="1" si="83"/>
        <v>0</v>
      </c>
      <c r="S71" s="63">
        <f t="shared" ca="1" si="83"/>
        <v>0</v>
      </c>
      <c r="T71" s="63">
        <f t="shared" ca="1" si="83"/>
        <v>0</v>
      </c>
      <c r="U71" s="63">
        <f t="shared" ca="1" si="83"/>
        <v>0</v>
      </c>
      <c r="V71" s="63">
        <f t="shared" ca="1" si="83"/>
        <v>0</v>
      </c>
      <c r="W71" s="63">
        <f t="shared" ca="1" si="83"/>
        <v>0</v>
      </c>
      <c r="X71" s="63">
        <f t="shared" ca="1" si="83"/>
        <v>0</v>
      </c>
      <c r="Y71" s="63">
        <f t="shared" ca="1" si="83"/>
        <v>0</v>
      </c>
      <c r="Z71" s="63">
        <f t="shared" ca="1" si="83"/>
        <v>0</v>
      </c>
      <c r="AA71" s="63">
        <f t="shared" ca="1" si="83"/>
        <v>0</v>
      </c>
      <c r="AB71" s="63">
        <f t="shared" ca="1" si="83"/>
        <v>0</v>
      </c>
      <c r="AC71" s="63">
        <f t="shared" ca="1" si="83"/>
        <v>0</v>
      </c>
      <c r="AD71" s="63">
        <f t="shared" ca="1" si="83"/>
        <v>0</v>
      </c>
      <c r="AE71" s="7"/>
      <c r="AF71" s="63">
        <f t="shared" ref="AF71:BK71" ca="1" si="84">AF67+AF54+AF58+AF55</f>
        <v>0</v>
      </c>
      <c r="AG71" s="63">
        <f t="shared" ca="1" si="84"/>
        <v>0</v>
      </c>
      <c r="AH71" s="63">
        <f t="shared" ca="1" si="84"/>
        <v>0</v>
      </c>
      <c r="AI71" s="63">
        <f t="shared" ca="1" si="84"/>
        <v>0</v>
      </c>
      <c r="AJ71" s="63">
        <f t="shared" ca="1" si="84"/>
        <v>0</v>
      </c>
      <c r="AK71" s="63">
        <f t="shared" ca="1" si="84"/>
        <v>0</v>
      </c>
      <c r="AL71" s="63">
        <f t="shared" ca="1" si="84"/>
        <v>0</v>
      </c>
      <c r="AM71" s="63">
        <f t="shared" ca="1" si="84"/>
        <v>0</v>
      </c>
      <c r="AN71" s="63">
        <f t="shared" ca="1" si="84"/>
        <v>0</v>
      </c>
      <c r="AO71" s="63">
        <f t="shared" ca="1" si="84"/>
        <v>0</v>
      </c>
      <c r="AP71" s="63">
        <f t="shared" ca="1" si="84"/>
        <v>0</v>
      </c>
      <c r="AQ71" s="63">
        <f t="shared" ca="1" si="84"/>
        <v>0</v>
      </c>
      <c r="AR71" s="63">
        <f t="shared" ca="1" si="84"/>
        <v>0</v>
      </c>
      <c r="AS71" s="63">
        <f t="shared" ca="1" si="84"/>
        <v>0</v>
      </c>
      <c r="AT71" s="63">
        <f t="shared" ca="1" si="84"/>
        <v>0</v>
      </c>
      <c r="AU71" s="63">
        <f t="shared" ca="1" si="84"/>
        <v>0</v>
      </c>
      <c r="AV71" s="63">
        <f t="shared" ca="1" si="84"/>
        <v>0</v>
      </c>
      <c r="AW71" s="63">
        <f t="shared" ca="1" si="84"/>
        <v>0</v>
      </c>
      <c r="AX71" s="63">
        <f t="shared" ca="1" si="84"/>
        <v>0</v>
      </c>
      <c r="AY71" s="63">
        <f t="shared" ca="1" si="84"/>
        <v>0</v>
      </c>
      <c r="AZ71" s="63">
        <f t="shared" ca="1" si="84"/>
        <v>0</v>
      </c>
      <c r="BA71" s="63">
        <f t="shared" ca="1" si="84"/>
        <v>0</v>
      </c>
      <c r="BB71" s="63">
        <f t="shared" ca="1" si="84"/>
        <v>0</v>
      </c>
      <c r="BC71" s="63">
        <f t="shared" ca="1" si="84"/>
        <v>0</v>
      </c>
      <c r="BD71" s="63">
        <f t="shared" ca="1" si="84"/>
        <v>0</v>
      </c>
      <c r="BE71" s="63">
        <f t="shared" ca="1" si="84"/>
        <v>0</v>
      </c>
      <c r="BF71" s="63">
        <f t="shared" ca="1" si="84"/>
        <v>0</v>
      </c>
      <c r="BG71" s="63">
        <f t="shared" ca="1" si="84"/>
        <v>0</v>
      </c>
      <c r="BH71" s="63">
        <f t="shared" ca="1" si="84"/>
        <v>0</v>
      </c>
      <c r="BI71" s="63">
        <f t="shared" ca="1" si="84"/>
        <v>0</v>
      </c>
      <c r="BJ71" s="63">
        <f t="shared" ca="1" si="84"/>
        <v>0</v>
      </c>
      <c r="BK71" s="63">
        <f t="shared" ca="1" si="84"/>
        <v>0</v>
      </c>
      <c r="BL71" s="63">
        <f t="shared" ref="BL71:CM71" ca="1" si="85">BL67+BL54+BL58+BL55</f>
        <v>0</v>
      </c>
      <c r="BM71" s="63">
        <f t="shared" ca="1" si="85"/>
        <v>0</v>
      </c>
      <c r="BN71" s="63">
        <f t="shared" ca="1" si="85"/>
        <v>0</v>
      </c>
      <c r="BO71" s="63">
        <f t="shared" ca="1" si="85"/>
        <v>0</v>
      </c>
      <c r="BP71" s="63">
        <f t="shared" ca="1" si="85"/>
        <v>0</v>
      </c>
      <c r="BQ71" s="63">
        <f t="shared" ca="1" si="85"/>
        <v>0</v>
      </c>
      <c r="BR71" s="63">
        <f t="shared" ca="1" si="85"/>
        <v>0</v>
      </c>
      <c r="BS71" s="63">
        <f t="shared" ca="1" si="85"/>
        <v>0</v>
      </c>
      <c r="BT71" s="63">
        <f t="shared" ca="1" si="85"/>
        <v>0</v>
      </c>
      <c r="BU71" s="63">
        <f t="shared" ca="1" si="85"/>
        <v>0</v>
      </c>
      <c r="BV71" s="63">
        <f t="shared" ca="1" si="85"/>
        <v>0</v>
      </c>
      <c r="BW71" s="63">
        <f t="shared" ca="1" si="85"/>
        <v>0</v>
      </c>
      <c r="BX71" s="63">
        <f t="shared" ca="1" si="85"/>
        <v>0</v>
      </c>
      <c r="BY71" s="63">
        <f t="shared" ca="1" si="85"/>
        <v>0</v>
      </c>
      <c r="BZ71" s="63">
        <f t="shared" ca="1" si="85"/>
        <v>0</v>
      </c>
      <c r="CA71" s="63">
        <f t="shared" ca="1" si="85"/>
        <v>0</v>
      </c>
      <c r="CB71" s="63">
        <f t="shared" ca="1" si="85"/>
        <v>0</v>
      </c>
      <c r="CC71" s="63">
        <f t="shared" ca="1" si="85"/>
        <v>0</v>
      </c>
      <c r="CD71" s="63">
        <f t="shared" ca="1" si="85"/>
        <v>0</v>
      </c>
      <c r="CE71" s="63">
        <f t="shared" ca="1" si="85"/>
        <v>0</v>
      </c>
      <c r="CF71" s="63">
        <f t="shared" ca="1" si="85"/>
        <v>0</v>
      </c>
      <c r="CG71" s="63">
        <f t="shared" ca="1" si="85"/>
        <v>0</v>
      </c>
      <c r="CH71" s="63">
        <f t="shared" ca="1" si="85"/>
        <v>0</v>
      </c>
      <c r="CI71" s="63">
        <f t="shared" ca="1" si="85"/>
        <v>0</v>
      </c>
      <c r="CJ71" s="63">
        <f t="shared" ca="1" si="85"/>
        <v>0</v>
      </c>
      <c r="CK71" s="63">
        <f t="shared" ca="1" si="85"/>
        <v>0</v>
      </c>
      <c r="CL71" s="63">
        <f t="shared" ca="1" si="85"/>
        <v>0</v>
      </c>
      <c r="CM71" s="63">
        <f t="shared" ca="1" si="85"/>
        <v>0</v>
      </c>
    </row>
    <row r="72" spans="2:91" s="115" customFormat="1" x14ac:dyDescent="0.2">
      <c r="B72" s="90" t="s">
        <v>406</v>
      </c>
      <c r="C72" s="19" t="str">
        <f>Inputs!$J$16</f>
        <v>EUR</v>
      </c>
      <c r="D72" s="19" t="s">
        <v>19</v>
      </c>
      <c r="E72" s="27">
        <f ca="1">IF(E71&lt;0,ABS(E71),0)</f>
        <v>0</v>
      </c>
      <c r="F72" s="27">
        <f ca="1">IF(F71&lt;0,ABS(F71),0)</f>
        <v>0</v>
      </c>
      <c r="G72" s="27">
        <f ca="1">IF(G71&lt;0,ABS(G71),0)</f>
        <v>0</v>
      </c>
      <c r="H72" s="27">
        <f ca="1">IF(H71&lt;0,ABS(H71),0)</f>
        <v>0</v>
      </c>
      <c r="I72" s="27">
        <f ca="1">IF(I71&lt;0,ABS(I71),0)</f>
        <v>0</v>
      </c>
      <c r="J72" s="7"/>
      <c r="K72" s="27">
        <f t="shared" ref="K72:AD72" ca="1" si="86">IF(K71&lt;0,ABS(K71),0)</f>
        <v>0</v>
      </c>
      <c r="L72" s="27">
        <f t="shared" ca="1" si="86"/>
        <v>0</v>
      </c>
      <c r="M72" s="27">
        <f t="shared" ca="1" si="86"/>
        <v>0</v>
      </c>
      <c r="N72" s="27">
        <f t="shared" ca="1" si="86"/>
        <v>0</v>
      </c>
      <c r="O72" s="27">
        <f t="shared" ca="1" si="86"/>
        <v>0</v>
      </c>
      <c r="P72" s="27">
        <f t="shared" ca="1" si="86"/>
        <v>0</v>
      </c>
      <c r="Q72" s="27">
        <f t="shared" ca="1" si="86"/>
        <v>0</v>
      </c>
      <c r="R72" s="27">
        <f t="shared" ca="1" si="86"/>
        <v>0</v>
      </c>
      <c r="S72" s="27">
        <f t="shared" ca="1" si="86"/>
        <v>0</v>
      </c>
      <c r="T72" s="27">
        <f t="shared" ca="1" si="86"/>
        <v>0</v>
      </c>
      <c r="U72" s="27">
        <f t="shared" ca="1" si="86"/>
        <v>0</v>
      </c>
      <c r="V72" s="27">
        <f t="shared" ca="1" si="86"/>
        <v>0</v>
      </c>
      <c r="W72" s="27">
        <f t="shared" ca="1" si="86"/>
        <v>0</v>
      </c>
      <c r="X72" s="27">
        <f t="shared" ca="1" si="86"/>
        <v>0</v>
      </c>
      <c r="Y72" s="27">
        <f t="shared" ca="1" si="86"/>
        <v>0</v>
      </c>
      <c r="Z72" s="27">
        <f t="shared" ca="1" si="86"/>
        <v>0</v>
      </c>
      <c r="AA72" s="27">
        <f t="shared" ca="1" si="86"/>
        <v>0</v>
      </c>
      <c r="AB72" s="27">
        <f t="shared" ca="1" si="86"/>
        <v>0</v>
      </c>
      <c r="AC72" s="27">
        <f t="shared" ca="1" si="86"/>
        <v>0</v>
      </c>
      <c r="AD72" s="27">
        <f t="shared" ca="1" si="86"/>
        <v>0</v>
      </c>
      <c r="AE72" s="7"/>
      <c r="AF72" s="27">
        <f t="shared" ref="AF72:BK72" ca="1" si="87">IF(AF71&lt;0,ABS(AF71),0)</f>
        <v>0</v>
      </c>
      <c r="AG72" s="27">
        <f t="shared" ca="1" si="87"/>
        <v>0</v>
      </c>
      <c r="AH72" s="27">
        <f t="shared" ca="1" si="87"/>
        <v>0</v>
      </c>
      <c r="AI72" s="27">
        <f t="shared" ca="1" si="87"/>
        <v>0</v>
      </c>
      <c r="AJ72" s="27">
        <f t="shared" ca="1" si="87"/>
        <v>0</v>
      </c>
      <c r="AK72" s="27">
        <f t="shared" ca="1" si="87"/>
        <v>0</v>
      </c>
      <c r="AL72" s="27">
        <f t="shared" ca="1" si="87"/>
        <v>0</v>
      </c>
      <c r="AM72" s="27">
        <f t="shared" ca="1" si="87"/>
        <v>0</v>
      </c>
      <c r="AN72" s="27">
        <f t="shared" ca="1" si="87"/>
        <v>0</v>
      </c>
      <c r="AO72" s="27">
        <f t="shared" ca="1" si="87"/>
        <v>0</v>
      </c>
      <c r="AP72" s="27">
        <f t="shared" ca="1" si="87"/>
        <v>0</v>
      </c>
      <c r="AQ72" s="27">
        <f t="shared" ca="1" si="87"/>
        <v>0</v>
      </c>
      <c r="AR72" s="27">
        <f t="shared" ca="1" si="87"/>
        <v>0</v>
      </c>
      <c r="AS72" s="27">
        <f t="shared" ca="1" si="87"/>
        <v>0</v>
      </c>
      <c r="AT72" s="27">
        <f t="shared" ca="1" si="87"/>
        <v>0</v>
      </c>
      <c r="AU72" s="27">
        <f t="shared" ca="1" si="87"/>
        <v>0</v>
      </c>
      <c r="AV72" s="27">
        <f t="shared" ca="1" si="87"/>
        <v>0</v>
      </c>
      <c r="AW72" s="27">
        <f t="shared" ca="1" si="87"/>
        <v>0</v>
      </c>
      <c r="AX72" s="27">
        <f t="shared" ca="1" si="87"/>
        <v>0</v>
      </c>
      <c r="AY72" s="27">
        <f t="shared" ca="1" si="87"/>
        <v>0</v>
      </c>
      <c r="AZ72" s="27">
        <f t="shared" ca="1" si="87"/>
        <v>0</v>
      </c>
      <c r="BA72" s="27">
        <f t="shared" ca="1" si="87"/>
        <v>0</v>
      </c>
      <c r="BB72" s="27">
        <f t="shared" ca="1" si="87"/>
        <v>0</v>
      </c>
      <c r="BC72" s="27">
        <f t="shared" ca="1" si="87"/>
        <v>0</v>
      </c>
      <c r="BD72" s="27">
        <f t="shared" ca="1" si="87"/>
        <v>0</v>
      </c>
      <c r="BE72" s="27">
        <f t="shared" ca="1" si="87"/>
        <v>0</v>
      </c>
      <c r="BF72" s="27">
        <f t="shared" ca="1" si="87"/>
        <v>0</v>
      </c>
      <c r="BG72" s="27">
        <f t="shared" ca="1" si="87"/>
        <v>0</v>
      </c>
      <c r="BH72" s="27">
        <f t="shared" ca="1" si="87"/>
        <v>0</v>
      </c>
      <c r="BI72" s="27">
        <f t="shared" ca="1" si="87"/>
        <v>0</v>
      </c>
      <c r="BJ72" s="27">
        <f t="shared" ca="1" si="87"/>
        <v>0</v>
      </c>
      <c r="BK72" s="27">
        <f t="shared" ca="1" si="87"/>
        <v>0</v>
      </c>
      <c r="BL72" s="27">
        <f t="shared" ref="BL72:CM72" ca="1" si="88">IF(BL71&lt;0,ABS(BL71),0)</f>
        <v>0</v>
      </c>
      <c r="BM72" s="27">
        <f t="shared" ca="1" si="88"/>
        <v>0</v>
      </c>
      <c r="BN72" s="27">
        <f t="shared" ca="1" si="88"/>
        <v>0</v>
      </c>
      <c r="BO72" s="27">
        <f t="shared" ca="1" si="88"/>
        <v>0</v>
      </c>
      <c r="BP72" s="27">
        <f t="shared" ca="1" si="88"/>
        <v>0</v>
      </c>
      <c r="BQ72" s="27">
        <f t="shared" ca="1" si="88"/>
        <v>0</v>
      </c>
      <c r="BR72" s="27">
        <f t="shared" ca="1" si="88"/>
        <v>0</v>
      </c>
      <c r="BS72" s="27">
        <f t="shared" ca="1" si="88"/>
        <v>0</v>
      </c>
      <c r="BT72" s="27">
        <f t="shared" ca="1" si="88"/>
        <v>0</v>
      </c>
      <c r="BU72" s="27">
        <f t="shared" ca="1" si="88"/>
        <v>0</v>
      </c>
      <c r="BV72" s="27">
        <f t="shared" ca="1" si="88"/>
        <v>0</v>
      </c>
      <c r="BW72" s="27">
        <f t="shared" ca="1" si="88"/>
        <v>0</v>
      </c>
      <c r="BX72" s="27">
        <f t="shared" ca="1" si="88"/>
        <v>0</v>
      </c>
      <c r="BY72" s="27">
        <f t="shared" ca="1" si="88"/>
        <v>0</v>
      </c>
      <c r="BZ72" s="27">
        <f t="shared" ca="1" si="88"/>
        <v>0</v>
      </c>
      <c r="CA72" s="27">
        <f t="shared" ca="1" si="88"/>
        <v>0</v>
      </c>
      <c r="CB72" s="27">
        <f t="shared" ca="1" si="88"/>
        <v>0</v>
      </c>
      <c r="CC72" s="27">
        <f t="shared" ca="1" si="88"/>
        <v>0</v>
      </c>
      <c r="CD72" s="27">
        <f t="shared" ca="1" si="88"/>
        <v>0</v>
      </c>
      <c r="CE72" s="27">
        <f t="shared" ca="1" si="88"/>
        <v>0</v>
      </c>
      <c r="CF72" s="27">
        <f t="shared" ca="1" si="88"/>
        <v>0</v>
      </c>
      <c r="CG72" s="27">
        <f t="shared" ca="1" si="88"/>
        <v>0</v>
      </c>
      <c r="CH72" s="27">
        <f t="shared" ca="1" si="88"/>
        <v>0</v>
      </c>
      <c r="CI72" s="27">
        <f t="shared" ca="1" si="88"/>
        <v>0</v>
      </c>
      <c r="CJ72" s="27">
        <f t="shared" ca="1" si="88"/>
        <v>0</v>
      </c>
      <c r="CK72" s="27">
        <f t="shared" ca="1" si="88"/>
        <v>0</v>
      </c>
      <c r="CL72" s="27">
        <f t="shared" ca="1" si="88"/>
        <v>0</v>
      </c>
      <c r="CM72" s="27">
        <f t="shared" ca="1" si="88"/>
        <v>0</v>
      </c>
    </row>
    <row r="73" spans="2:91" s="115" customFormat="1" x14ac:dyDescent="0.2">
      <c r="B73" s="90" t="s">
        <v>405</v>
      </c>
      <c r="C73" s="19" t="str">
        <f>Inputs!$J$16</f>
        <v>EUR</v>
      </c>
      <c r="D73" s="19" t="s">
        <v>19</v>
      </c>
      <c r="E73" s="27">
        <f ca="1">IF(E71&gt;0,ABS(E71),0)</f>
        <v>0</v>
      </c>
      <c r="F73" s="27">
        <f ca="1">IF(F71&gt;0,ABS(F71),0)</f>
        <v>0</v>
      </c>
      <c r="G73" s="27">
        <f ca="1">IF(G71&gt;0,ABS(G71),0)</f>
        <v>0</v>
      </c>
      <c r="H73" s="27">
        <f ca="1">IF(H71&gt;0,ABS(H71),0)</f>
        <v>0</v>
      </c>
      <c r="I73" s="27">
        <f ca="1">IF(I71&gt;0,ABS(I71),0)</f>
        <v>0</v>
      </c>
      <c r="J73" s="7"/>
      <c r="K73" s="27">
        <f t="shared" ref="K73:AD73" ca="1" si="89">IF(K71&gt;0,ABS(K71),0)</f>
        <v>0</v>
      </c>
      <c r="L73" s="27">
        <f t="shared" ca="1" si="89"/>
        <v>0</v>
      </c>
      <c r="M73" s="27">
        <f t="shared" ca="1" si="89"/>
        <v>0</v>
      </c>
      <c r="N73" s="27">
        <f t="shared" ca="1" si="89"/>
        <v>0</v>
      </c>
      <c r="O73" s="27">
        <f t="shared" ca="1" si="89"/>
        <v>0</v>
      </c>
      <c r="P73" s="27">
        <f t="shared" ca="1" si="89"/>
        <v>0</v>
      </c>
      <c r="Q73" s="27">
        <f t="shared" ca="1" si="89"/>
        <v>0</v>
      </c>
      <c r="R73" s="27">
        <f t="shared" ca="1" si="89"/>
        <v>0</v>
      </c>
      <c r="S73" s="27">
        <f t="shared" ca="1" si="89"/>
        <v>0</v>
      </c>
      <c r="T73" s="27">
        <f t="shared" ca="1" si="89"/>
        <v>0</v>
      </c>
      <c r="U73" s="27">
        <f t="shared" ca="1" si="89"/>
        <v>0</v>
      </c>
      <c r="V73" s="27">
        <f t="shared" ca="1" si="89"/>
        <v>0</v>
      </c>
      <c r="W73" s="27">
        <f t="shared" ca="1" si="89"/>
        <v>0</v>
      </c>
      <c r="X73" s="27">
        <f t="shared" ca="1" si="89"/>
        <v>0</v>
      </c>
      <c r="Y73" s="27">
        <f t="shared" ca="1" si="89"/>
        <v>0</v>
      </c>
      <c r="Z73" s="27">
        <f t="shared" ca="1" si="89"/>
        <v>0</v>
      </c>
      <c r="AA73" s="27">
        <f t="shared" ca="1" si="89"/>
        <v>0</v>
      </c>
      <c r="AB73" s="27">
        <f t="shared" ca="1" si="89"/>
        <v>0</v>
      </c>
      <c r="AC73" s="27">
        <f t="shared" ca="1" si="89"/>
        <v>0</v>
      </c>
      <c r="AD73" s="27">
        <f t="shared" ca="1" si="89"/>
        <v>0</v>
      </c>
      <c r="AE73" s="7"/>
      <c r="AF73" s="27">
        <f t="shared" ref="AF73:BK73" ca="1" si="90">IF(AF71&gt;0,ABS(AF71),0)</f>
        <v>0</v>
      </c>
      <c r="AG73" s="27">
        <f t="shared" ca="1" si="90"/>
        <v>0</v>
      </c>
      <c r="AH73" s="27">
        <f t="shared" ca="1" si="90"/>
        <v>0</v>
      </c>
      <c r="AI73" s="27">
        <f t="shared" ca="1" si="90"/>
        <v>0</v>
      </c>
      <c r="AJ73" s="27">
        <f t="shared" ca="1" si="90"/>
        <v>0</v>
      </c>
      <c r="AK73" s="27">
        <f t="shared" ca="1" si="90"/>
        <v>0</v>
      </c>
      <c r="AL73" s="27">
        <f t="shared" ca="1" si="90"/>
        <v>0</v>
      </c>
      <c r="AM73" s="27">
        <f t="shared" ca="1" si="90"/>
        <v>0</v>
      </c>
      <c r="AN73" s="27">
        <f t="shared" ca="1" si="90"/>
        <v>0</v>
      </c>
      <c r="AO73" s="27">
        <f t="shared" ca="1" si="90"/>
        <v>0</v>
      </c>
      <c r="AP73" s="27">
        <f t="shared" ca="1" si="90"/>
        <v>0</v>
      </c>
      <c r="AQ73" s="27">
        <f t="shared" ca="1" si="90"/>
        <v>0</v>
      </c>
      <c r="AR73" s="27">
        <f t="shared" ca="1" si="90"/>
        <v>0</v>
      </c>
      <c r="AS73" s="27">
        <f t="shared" ca="1" si="90"/>
        <v>0</v>
      </c>
      <c r="AT73" s="27">
        <f t="shared" ca="1" si="90"/>
        <v>0</v>
      </c>
      <c r="AU73" s="27">
        <f t="shared" ca="1" si="90"/>
        <v>0</v>
      </c>
      <c r="AV73" s="27">
        <f t="shared" ca="1" si="90"/>
        <v>0</v>
      </c>
      <c r="AW73" s="27">
        <f t="shared" ca="1" si="90"/>
        <v>0</v>
      </c>
      <c r="AX73" s="27">
        <f t="shared" ca="1" si="90"/>
        <v>0</v>
      </c>
      <c r="AY73" s="27">
        <f t="shared" ca="1" si="90"/>
        <v>0</v>
      </c>
      <c r="AZ73" s="27">
        <f t="shared" ca="1" si="90"/>
        <v>0</v>
      </c>
      <c r="BA73" s="27">
        <f t="shared" ca="1" si="90"/>
        <v>0</v>
      </c>
      <c r="BB73" s="27">
        <f t="shared" ca="1" si="90"/>
        <v>0</v>
      </c>
      <c r="BC73" s="27">
        <f t="shared" ca="1" si="90"/>
        <v>0</v>
      </c>
      <c r="BD73" s="27">
        <f t="shared" ca="1" si="90"/>
        <v>0</v>
      </c>
      <c r="BE73" s="27">
        <f t="shared" ca="1" si="90"/>
        <v>0</v>
      </c>
      <c r="BF73" s="27">
        <f t="shared" ca="1" si="90"/>
        <v>0</v>
      </c>
      <c r="BG73" s="27">
        <f t="shared" ca="1" si="90"/>
        <v>0</v>
      </c>
      <c r="BH73" s="27">
        <f t="shared" ca="1" si="90"/>
        <v>0</v>
      </c>
      <c r="BI73" s="27">
        <f t="shared" ca="1" si="90"/>
        <v>0</v>
      </c>
      <c r="BJ73" s="27">
        <f t="shared" ca="1" si="90"/>
        <v>0</v>
      </c>
      <c r="BK73" s="27">
        <f t="shared" ca="1" si="90"/>
        <v>0</v>
      </c>
      <c r="BL73" s="27">
        <f t="shared" ref="BL73:CM73" ca="1" si="91">IF(BL71&gt;0,ABS(BL71),0)</f>
        <v>0</v>
      </c>
      <c r="BM73" s="27">
        <f t="shared" ca="1" si="91"/>
        <v>0</v>
      </c>
      <c r="BN73" s="27">
        <f t="shared" ca="1" si="91"/>
        <v>0</v>
      </c>
      <c r="BO73" s="27">
        <f t="shared" ca="1" si="91"/>
        <v>0</v>
      </c>
      <c r="BP73" s="27">
        <f t="shared" ca="1" si="91"/>
        <v>0</v>
      </c>
      <c r="BQ73" s="27">
        <f t="shared" ca="1" si="91"/>
        <v>0</v>
      </c>
      <c r="BR73" s="27">
        <f t="shared" ca="1" si="91"/>
        <v>0</v>
      </c>
      <c r="BS73" s="27">
        <f t="shared" ca="1" si="91"/>
        <v>0</v>
      </c>
      <c r="BT73" s="27">
        <f t="shared" ca="1" si="91"/>
        <v>0</v>
      </c>
      <c r="BU73" s="27">
        <f t="shared" ca="1" si="91"/>
        <v>0</v>
      </c>
      <c r="BV73" s="27">
        <f t="shared" ca="1" si="91"/>
        <v>0</v>
      </c>
      <c r="BW73" s="27">
        <f t="shared" ca="1" si="91"/>
        <v>0</v>
      </c>
      <c r="BX73" s="27">
        <f t="shared" ca="1" si="91"/>
        <v>0</v>
      </c>
      <c r="BY73" s="27">
        <f t="shared" ca="1" si="91"/>
        <v>0</v>
      </c>
      <c r="BZ73" s="27">
        <f t="shared" ca="1" si="91"/>
        <v>0</v>
      </c>
      <c r="CA73" s="27">
        <f t="shared" ca="1" si="91"/>
        <v>0</v>
      </c>
      <c r="CB73" s="27">
        <f t="shared" ca="1" si="91"/>
        <v>0</v>
      </c>
      <c r="CC73" s="27">
        <f t="shared" ca="1" si="91"/>
        <v>0</v>
      </c>
      <c r="CD73" s="27">
        <f t="shared" ca="1" si="91"/>
        <v>0</v>
      </c>
      <c r="CE73" s="27">
        <f t="shared" ca="1" si="91"/>
        <v>0</v>
      </c>
      <c r="CF73" s="27">
        <f t="shared" ca="1" si="91"/>
        <v>0</v>
      </c>
      <c r="CG73" s="27">
        <f t="shared" ca="1" si="91"/>
        <v>0</v>
      </c>
      <c r="CH73" s="27">
        <f t="shared" ca="1" si="91"/>
        <v>0</v>
      </c>
      <c r="CI73" s="27">
        <f t="shared" ca="1" si="91"/>
        <v>0</v>
      </c>
      <c r="CJ73" s="27">
        <f t="shared" ca="1" si="91"/>
        <v>0</v>
      </c>
      <c r="CK73" s="27">
        <f t="shared" ca="1" si="91"/>
        <v>0</v>
      </c>
      <c r="CL73" s="27">
        <f t="shared" ca="1" si="91"/>
        <v>0</v>
      </c>
      <c r="CM73" s="27">
        <f t="shared" ca="1" si="91"/>
        <v>0</v>
      </c>
    </row>
    <row r="74" spans="2:91" ht="11" customHeight="1" x14ac:dyDescent="0.2">
      <c r="B74" s="8"/>
      <c r="C74" s="8"/>
      <c r="D74" s="8"/>
      <c r="E74" s="8"/>
      <c r="F74" s="8"/>
      <c r="G74" s="8"/>
      <c r="H74" s="8"/>
      <c r="I74" s="8"/>
      <c r="K74" s="8"/>
      <c r="L74" s="8"/>
      <c r="M74" s="8"/>
      <c r="N74" s="8"/>
      <c r="O74" s="8"/>
      <c r="P74" s="8"/>
      <c r="Q74" s="8"/>
      <c r="R74" s="8"/>
      <c r="S74" s="8"/>
      <c r="T74" s="8"/>
      <c r="U74" s="8"/>
      <c r="V74" s="8"/>
      <c r="W74" s="8"/>
      <c r="X74" s="8"/>
      <c r="Y74" s="8"/>
      <c r="Z74" s="8"/>
      <c r="AA74" s="8"/>
      <c r="AB74" s="8"/>
      <c r="AC74" s="8"/>
      <c r="AD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row>
  </sheetData>
  <sheetProtection algorithmName="SHA-512" hashValue="eNeOMUdF9Xpg4Uzkm6Sh2dFw5E2qizNFXxdjHnCgdEcBL7Rjm1nVq+Z/OixN1jNzKijXijs7Zdq+7TMO38nMtQ==" saltValue="kYjOD6bBkDp4K/PVQ5+Iiw==" spinCount="100000" sheet="1" formatCells="0" formatColumns="0" formatRows="0" insertColumns="0" insertRows="0" insertHyperlinks="0" deleteColumns="0" deleteRows="0" sort="0" autoFilter="0" pivotTables="0"/>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BC785-B786-B24D-AB99-472C8E2BB4E9}">
  <sheetPr codeName="Worksheet____13">
    <tabColor theme="3" tint="0.749992370372631"/>
  </sheetPr>
  <dimension ref="B2:CM83"/>
  <sheetViews>
    <sheetView zoomScale="90" zoomScaleNormal="90" workbookViewId="0">
      <pane xSplit="4" ySplit="10" topLeftCell="E39" activePane="bottomRight" state="frozen"/>
      <selection activeCell="L71" sqref="L71"/>
      <selection pane="topRight" activeCell="L71" sqref="L71"/>
      <selection pane="bottomLeft" activeCell="L71" sqref="L71"/>
      <selection pane="bottomRight" activeCell="U109" sqref="U109"/>
    </sheetView>
  </sheetViews>
  <sheetFormatPr baseColWidth="10" defaultRowHeight="16" outlineLevelRow="1" x14ac:dyDescent="0.2"/>
  <cols>
    <col min="1" max="1" width="3.83203125" style="7" customWidth="1"/>
    <col min="2" max="2" width="43.83203125" style="7" customWidth="1"/>
    <col min="3" max="3" width="12.83203125" style="7" bestFit="1" customWidth="1"/>
    <col min="4" max="4" width="10.83203125" style="7"/>
    <col min="5" max="5" width="13.6640625" style="7" bestFit="1" customWidth="1"/>
    <col min="6" max="9" width="12.6640625" style="7" bestFit="1" customWidth="1"/>
    <col min="10" max="10" width="1.6640625" style="7" customWidth="1"/>
    <col min="11" max="13" width="11" style="7" bestFit="1" customWidth="1"/>
    <col min="14" max="14" width="12.6640625" style="7" bestFit="1" customWidth="1"/>
    <col min="15" max="15" width="11" style="7" bestFit="1" customWidth="1"/>
    <col min="16" max="30" width="12.6640625" style="7" bestFit="1" customWidth="1"/>
    <col min="31" max="31" width="7" style="7" customWidth="1"/>
    <col min="32" max="32" width="11.83203125" style="7" bestFit="1" customWidth="1"/>
    <col min="33" max="33" width="11.6640625" style="7" bestFit="1" customWidth="1"/>
    <col min="34" max="34" width="12.6640625" style="7" bestFit="1" customWidth="1"/>
    <col min="35" max="36" width="13" style="7" bestFit="1" customWidth="1"/>
    <col min="37" max="50" width="14.6640625" style="7" bestFit="1" customWidth="1"/>
    <col min="51" max="51" width="15.83203125" style="7" bestFit="1" customWidth="1"/>
    <col min="52" max="52" width="11.83203125" style="7" bestFit="1" customWidth="1"/>
    <col min="53" max="53" width="13" style="7" bestFit="1" customWidth="1"/>
    <col min="54" max="54" width="11.83203125" style="7" bestFit="1" customWidth="1"/>
    <col min="55" max="58" width="13" style="7" bestFit="1" customWidth="1"/>
    <col min="59" max="60" width="11.83203125" style="7" bestFit="1" customWidth="1"/>
    <col min="61" max="67" width="13" style="7" bestFit="1" customWidth="1"/>
    <col min="68" max="68" width="11.83203125" style="7" bestFit="1" customWidth="1"/>
    <col min="69" max="69" width="13" style="7" bestFit="1" customWidth="1"/>
    <col min="70" max="71" width="11.83203125" style="7" bestFit="1" customWidth="1"/>
    <col min="72" max="90" width="13" style="7" bestFit="1" customWidth="1"/>
    <col min="91" max="91" width="14.6640625" style="7" bestFit="1" customWidth="1"/>
    <col min="92" max="16384" width="10.83203125" style="7"/>
  </cols>
  <sheetData>
    <row r="2" spans="2:91" ht="21" x14ac:dyDescent="0.25">
      <c r="B2" s="43" t="s">
        <v>404</v>
      </c>
    </row>
    <row r="4" spans="2:91" s="20" customFormat="1" ht="15" x14ac:dyDescent="0.2">
      <c r="B4" s="42" t="s">
        <v>293</v>
      </c>
      <c r="C4" s="41" t="s">
        <v>137</v>
      </c>
      <c r="D4" s="41" t="s">
        <v>86</v>
      </c>
      <c r="E4" s="41">
        <f>Inputs!J8</f>
        <v>2023</v>
      </c>
      <c r="F4" s="41">
        <f>E4+1</f>
        <v>2024</v>
      </c>
      <c r="G4" s="41">
        <f>F4+1</f>
        <v>2025</v>
      </c>
      <c r="H4" s="41">
        <f>G4+1</f>
        <v>2026</v>
      </c>
      <c r="I4" s="41">
        <f>H4+1</f>
        <v>2027</v>
      </c>
      <c r="K4" s="66">
        <f>E4</f>
        <v>2023</v>
      </c>
      <c r="L4" s="66">
        <f>K4</f>
        <v>2023</v>
      </c>
      <c r="M4" s="66">
        <f>L4</f>
        <v>2023</v>
      </c>
      <c r="N4" s="66">
        <f>M4</f>
        <v>2023</v>
      </c>
      <c r="O4" s="66">
        <f>F4</f>
        <v>2024</v>
      </c>
      <c r="P4" s="66">
        <f>O4</f>
        <v>2024</v>
      </c>
      <c r="Q4" s="66">
        <f>P4</f>
        <v>2024</v>
      </c>
      <c r="R4" s="66">
        <f>Q4</f>
        <v>2024</v>
      </c>
      <c r="S4" s="66">
        <f>G4</f>
        <v>2025</v>
      </c>
      <c r="T4" s="66">
        <f>S4</f>
        <v>2025</v>
      </c>
      <c r="U4" s="66">
        <f>T4</f>
        <v>2025</v>
      </c>
      <c r="V4" s="66">
        <f>U4</f>
        <v>2025</v>
      </c>
      <c r="W4" s="66">
        <f>H4</f>
        <v>2026</v>
      </c>
      <c r="X4" s="66">
        <f>W4</f>
        <v>2026</v>
      </c>
      <c r="Y4" s="66">
        <f>X4</f>
        <v>2026</v>
      </c>
      <c r="Z4" s="66">
        <f>Y4</f>
        <v>2026</v>
      </c>
      <c r="AA4" s="66">
        <f>I4</f>
        <v>2027</v>
      </c>
      <c r="AB4" s="66">
        <f>AA4</f>
        <v>2027</v>
      </c>
      <c r="AC4" s="66">
        <f>AB4</f>
        <v>2027</v>
      </c>
      <c r="AD4" s="66">
        <f>AC4</f>
        <v>2027</v>
      </c>
      <c r="AF4" s="65">
        <f>E4</f>
        <v>2023</v>
      </c>
      <c r="AG4" s="65">
        <f t="shared" ref="AG4:AQ4" si="0">AF4</f>
        <v>2023</v>
      </c>
      <c r="AH4" s="65">
        <f t="shared" si="0"/>
        <v>2023</v>
      </c>
      <c r="AI4" s="65">
        <f t="shared" si="0"/>
        <v>2023</v>
      </c>
      <c r="AJ4" s="65">
        <f t="shared" si="0"/>
        <v>2023</v>
      </c>
      <c r="AK4" s="65">
        <f t="shared" si="0"/>
        <v>2023</v>
      </c>
      <c r="AL4" s="65">
        <f t="shared" si="0"/>
        <v>2023</v>
      </c>
      <c r="AM4" s="65">
        <f t="shared" si="0"/>
        <v>2023</v>
      </c>
      <c r="AN4" s="65">
        <f t="shared" si="0"/>
        <v>2023</v>
      </c>
      <c r="AO4" s="65">
        <f t="shared" si="0"/>
        <v>2023</v>
      </c>
      <c r="AP4" s="65">
        <f t="shared" si="0"/>
        <v>2023</v>
      </c>
      <c r="AQ4" s="65">
        <f t="shared" si="0"/>
        <v>2023</v>
      </c>
      <c r="AR4" s="65">
        <f>F4</f>
        <v>2024</v>
      </c>
      <c r="AS4" s="65">
        <f t="shared" ref="AS4:BC4" si="1">AR4</f>
        <v>2024</v>
      </c>
      <c r="AT4" s="65">
        <f t="shared" si="1"/>
        <v>2024</v>
      </c>
      <c r="AU4" s="65">
        <f t="shared" si="1"/>
        <v>2024</v>
      </c>
      <c r="AV4" s="65">
        <f t="shared" si="1"/>
        <v>2024</v>
      </c>
      <c r="AW4" s="65">
        <f t="shared" si="1"/>
        <v>2024</v>
      </c>
      <c r="AX4" s="65">
        <f t="shared" si="1"/>
        <v>2024</v>
      </c>
      <c r="AY4" s="65">
        <f t="shared" si="1"/>
        <v>2024</v>
      </c>
      <c r="AZ4" s="65">
        <f t="shared" si="1"/>
        <v>2024</v>
      </c>
      <c r="BA4" s="65">
        <f t="shared" si="1"/>
        <v>2024</v>
      </c>
      <c r="BB4" s="65">
        <f t="shared" si="1"/>
        <v>2024</v>
      </c>
      <c r="BC4" s="65">
        <f t="shared" si="1"/>
        <v>2024</v>
      </c>
      <c r="BD4" s="65">
        <f>G4</f>
        <v>2025</v>
      </c>
      <c r="BE4" s="65">
        <f t="shared" ref="BE4:BO4" si="2">BD4</f>
        <v>2025</v>
      </c>
      <c r="BF4" s="65">
        <f t="shared" si="2"/>
        <v>2025</v>
      </c>
      <c r="BG4" s="65">
        <f t="shared" si="2"/>
        <v>2025</v>
      </c>
      <c r="BH4" s="65">
        <f t="shared" si="2"/>
        <v>2025</v>
      </c>
      <c r="BI4" s="65">
        <f t="shared" si="2"/>
        <v>2025</v>
      </c>
      <c r="BJ4" s="65">
        <f t="shared" si="2"/>
        <v>2025</v>
      </c>
      <c r="BK4" s="65">
        <f t="shared" si="2"/>
        <v>2025</v>
      </c>
      <c r="BL4" s="65">
        <f t="shared" si="2"/>
        <v>2025</v>
      </c>
      <c r="BM4" s="65">
        <f t="shared" si="2"/>
        <v>2025</v>
      </c>
      <c r="BN4" s="65">
        <f t="shared" si="2"/>
        <v>2025</v>
      </c>
      <c r="BO4" s="65">
        <f t="shared" si="2"/>
        <v>2025</v>
      </c>
      <c r="BP4" s="65">
        <f>H4</f>
        <v>2026</v>
      </c>
      <c r="BQ4" s="65">
        <f t="shared" ref="BQ4:CA4" si="3">BP4</f>
        <v>2026</v>
      </c>
      <c r="BR4" s="65">
        <f t="shared" si="3"/>
        <v>2026</v>
      </c>
      <c r="BS4" s="65">
        <f t="shared" si="3"/>
        <v>2026</v>
      </c>
      <c r="BT4" s="65">
        <f t="shared" si="3"/>
        <v>2026</v>
      </c>
      <c r="BU4" s="65">
        <f t="shared" si="3"/>
        <v>2026</v>
      </c>
      <c r="BV4" s="65">
        <f t="shared" si="3"/>
        <v>2026</v>
      </c>
      <c r="BW4" s="65">
        <f t="shared" si="3"/>
        <v>2026</v>
      </c>
      <c r="BX4" s="65">
        <f t="shared" si="3"/>
        <v>2026</v>
      </c>
      <c r="BY4" s="65">
        <f t="shared" si="3"/>
        <v>2026</v>
      </c>
      <c r="BZ4" s="65">
        <f t="shared" si="3"/>
        <v>2026</v>
      </c>
      <c r="CA4" s="65">
        <f t="shared" si="3"/>
        <v>2026</v>
      </c>
      <c r="CB4" s="65">
        <f>I4</f>
        <v>2027</v>
      </c>
      <c r="CC4" s="65">
        <f t="shared" ref="CC4:CM4" si="4">CB4</f>
        <v>2027</v>
      </c>
      <c r="CD4" s="65">
        <f t="shared" si="4"/>
        <v>2027</v>
      </c>
      <c r="CE4" s="65">
        <f t="shared" si="4"/>
        <v>2027</v>
      </c>
      <c r="CF4" s="65">
        <f t="shared" si="4"/>
        <v>2027</v>
      </c>
      <c r="CG4" s="65">
        <f t="shared" si="4"/>
        <v>2027</v>
      </c>
      <c r="CH4" s="65">
        <f t="shared" si="4"/>
        <v>2027</v>
      </c>
      <c r="CI4" s="65">
        <f t="shared" si="4"/>
        <v>2027</v>
      </c>
      <c r="CJ4" s="65">
        <f t="shared" si="4"/>
        <v>2027</v>
      </c>
      <c r="CK4" s="65">
        <f t="shared" si="4"/>
        <v>2027</v>
      </c>
      <c r="CL4" s="65">
        <f t="shared" si="4"/>
        <v>2027</v>
      </c>
      <c r="CM4" s="65">
        <f t="shared" si="4"/>
        <v>2027</v>
      </c>
    </row>
    <row r="5" spans="2:91" s="20" customFormat="1" ht="15" outlineLevel="1" x14ac:dyDescent="0.2">
      <c r="B5" s="68" t="s">
        <v>136</v>
      </c>
      <c r="C5" s="75"/>
      <c r="D5" s="75"/>
      <c r="E5" s="74">
        <f>DATE(E4,12,31)</f>
        <v>45291</v>
      </c>
      <c r="F5" s="74">
        <f>DATE(F4,12,31)</f>
        <v>45657</v>
      </c>
      <c r="G5" s="74">
        <f>DATE(G4,12,31)</f>
        <v>46022</v>
      </c>
      <c r="H5" s="74">
        <f>DATE(H4,12,31)</f>
        <v>46387</v>
      </c>
      <c r="I5" s="74">
        <f>DATE(I4,12,31)</f>
        <v>46752</v>
      </c>
      <c r="K5" s="73">
        <f>DATE(K4,3,31)</f>
        <v>45016</v>
      </c>
      <c r="L5" s="73">
        <f>DATE(L4,6,30)</f>
        <v>45107</v>
      </c>
      <c r="M5" s="73">
        <f>DATE(M4,9,30)</f>
        <v>45199</v>
      </c>
      <c r="N5" s="73">
        <f>DATE(N4,12,31)</f>
        <v>45291</v>
      </c>
      <c r="O5" s="73">
        <f>DATE(O4,3,31)</f>
        <v>45382</v>
      </c>
      <c r="P5" s="73">
        <f>DATE(P4,6,30)</f>
        <v>45473</v>
      </c>
      <c r="Q5" s="73">
        <f>DATE(Q4,9,30)</f>
        <v>45565</v>
      </c>
      <c r="R5" s="73">
        <f>DATE(R4,12,31)</f>
        <v>45657</v>
      </c>
      <c r="S5" s="73">
        <f>DATE(S4,3,31)</f>
        <v>45747</v>
      </c>
      <c r="T5" s="73">
        <f>DATE(T4,6,30)</f>
        <v>45838</v>
      </c>
      <c r="U5" s="73">
        <f>DATE(U4,9,30)</f>
        <v>45930</v>
      </c>
      <c r="V5" s="73">
        <f>DATE(V4,12,31)</f>
        <v>46022</v>
      </c>
      <c r="W5" s="73">
        <f>DATE(W4,3,31)</f>
        <v>46112</v>
      </c>
      <c r="X5" s="73">
        <f>DATE(X4,6,30)</f>
        <v>46203</v>
      </c>
      <c r="Y5" s="73">
        <f>DATE(Y4,9,30)</f>
        <v>46295</v>
      </c>
      <c r="Z5" s="73">
        <f>DATE(Z4,12,31)</f>
        <v>46387</v>
      </c>
      <c r="AA5" s="73">
        <f>DATE(AA4,3,31)</f>
        <v>46477</v>
      </c>
      <c r="AB5" s="73">
        <f>DATE(AB4,6,30)</f>
        <v>46568</v>
      </c>
      <c r="AC5" s="73">
        <f>DATE(AC4,9,30)</f>
        <v>46660</v>
      </c>
      <c r="AD5" s="73">
        <f>DATE(AD4,12,31)</f>
        <v>46752</v>
      </c>
      <c r="AF5" s="72">
        <f t="shared" ref="AF5:BK5" si="5">EOMONTH(AF6,0)</f>
        <v>44957</v>
      </c>
      <c r="AG5" s="72">
        <f t="shared" si="5"/>
        <v>44985</v>
      </c>
      <c r="AH5" s="72">
        <f t="shared" si="5"/>
        <v>45016</v>
      </c>
      <c r="AI5" s="72">
        <f t="shared" si="5"/>
        <v>45046</v>
      </c>
      <c r="AJ5" s="72">
        <f t="shared" si="5"/>
        <v>45077</v>
      </c>
      <c r="AK5" s="72">
        <f t="shared" si="5"/>
        <v>45107</v>
      </c>
      <c r="AL5" s="72">
        <f t="shared" si="5"/>
        <v>45138</v>
      </c>
      <c r="AM5" s="72">
        <f t="shared" si="5"/>
        <v>45169</v>
      </c>
      <c r="AN5" s="72">
        <f t="shared" si="5"/>
        <v>45199</v>
      </c>
      <c r="AO5" s="72">
        <f t="shared" si="5"/>
        <v>45230</v>
      </c>
      <c r="AP5" s="72">
        <f t="shared" si="5"/>
        <v>45260</v>
      </c>
      <c r="AQ5" s="72">
        <f t="shared" si="5"/>
        <v>45291</v>
      </c>
      <c r="AR5" s="72">
        <f t="shared" si="5"/>
        <v>45322</v>
      </c>
      <c r="AS5" s="72">
        <f t="shared" si="5"/>
        <v>45351</v>
      </c>
      <c r="AT5" s="72">
        <f t="shared" si="5"/>
        <v>45382</v>
      </c>
      <c r="AU5" s="72">
        <f t="shared" si="5"/>
        <v>45412</v>
      </c>
      <c r="AV5" s="72">
        <f t="shared" si="5"/>
        <v>45443</v>
      </c>
      <c r="AW5" s="72">
        <f t="shared" si="5"/>
        <v>45473</v>
      </c>
      <c r="AX5" s="72">
        <f t="shared" si="5"/>
        <v>45504</v>
      </c>
      <c r="AY5" s="72">
        <f t="shared" si="5"/>
        <v>45535</v>
      </c>
      <c r="AZ5" s="72">
        <f t="shared" si="5"/>
        <v>45565</v>
      </c>
      <c r="BA5" s="72">
        <f t="shared" si="5"/>
        <v>45596</v>
      </c>
      <c r="BB5" s="72">
        <f t="shared" si="5"/>
        <v>45626</v>
      </c>
      <c r="BC5" s="72">
        <f t="shared" si="5"/>
        <v>45657</v>
      </c>
      <c r="BD5" s="72">
        <f t="shared" si="5"/>
        <v>45688</v>
      </c>
      <c r="BE5" s="72">
        <f t="shared" si="5"/>
        <v>45716</v>
      </c>
      <c r="BF5" s="72">
        <f t="shared" si="5"/>
        <v>45747</v>
      </c>
      <c r="BG5" s="72">
        <f t="shared" si="5"/>
        <v>45777</v>
      </c>
      <c r="BH5" s="72">
        <f t="shared" si="5"/>
        <v>45808</v>
      </c>
      <c r="BI5" s="72">
        <f t="shared" si="5"/>
        <v>45838</v>
      </c>
      <c r="BJ5" s="72">
        <f t="shared" si="5"/>
        <v>45869</v>
      </c>
      <c r="BK5" s="72">
        <f t="shared" si="5"/>
        <v>45900</v>
      </c>
      <c r="BL5" s="72">
        <f t="shared" ref="BL5:CM5" si="6">EOMONTH(BL6,0)</f>
        <v>45930</v>
      </c>
      <c r="BM5" s="72">
        <f t="shared" si="6"/>
        <v>45961</v>
      </c>
      <c r="BN5" s="72">
        <f t="shared" si="6"/>
        <v>45991</v>
      </c>
      <c r="BO5" s="72">
        <f t="shared" si="6"/>
        <v>46022</v>
      </c>
      <c r="BP5" s="72">
        <f t="shared" si="6"/>
        <v>46053</v>
      </c>
      <c r="BQ5" s="72">
        <f t="shared" si="6"/>
        <v>46081</v>
      </c>
      <c r="BR5" s="72">
        <f t="shared" si="6"/>
        <v>46112</v>
      </c>
      <c r="BS5" s="72">
        <f t="shared" si="6"/>
        <v>46142</v>
      </c>
      <c r="BT5" s="72">
        <f t="shared" si="6"/>
        <v>46173</v>
      </c>
      <c r="BU5" s="72">
        <f t="shared" si="6"/>
        <v>46203</v>
      </c>
      <c r="BV5" s="72">
        <f t="shared" si="6"/>
        <v>46234</v>
      </c>
      <c r="BW5" s="72">
        <f t="shared" si="6"/>
        <v>46265</v>
      </c>
      <c r="BX5" s="72">
        <f t="shared" si="6"/>
        <v>46295</v>
      </c>
      <c r="BY5" s="72">
        <f t="shared" si="6"/>
        <v>46326</v>
      </c>
      <c r="BZ5" s="72">
        <f t="shared" si="6"/>
        <v>46356</v>
      </c>
      <c r="CA5" s="72">
        <f t="shared" si="6"/>
        <v>46387</v>
      </c>
      <c r="CB5" s="72">
        <f t="shared" si="6"/>
        <v>46418</v>
      </c>
      <c r="CC5" s="72">
        <f t="shared" si="6"/>
        <v>46446</v>
      </c>
      <c r="CD5" s="72">
        <f t="shared" si="6"/>
        <v>46477</v>
      </c>
      <c r="CE5" s="72">
        <f t="shared" si="6"/>
        <v>46507</v>
      </c>
      <c r="CF5" s="72">
        <f t="shared" si="6"/>
        <v>46538</v>
      </c>
      <c r="CG5" s="72">
        <f t="shared" si="6"/>
        <v>46568</v>
      </c>
      <c r="CH5" s="72">
        <f t="shared" si="6"/>
        <v>46599</v>
      </c>
      <c r="CI5" s="72">
        <f t="shared" si="6"/>
        <v>46630</v>
      </c>
      <c r="CJ5" s="72">
        <f t="shared" si="6"/>
        <v>46660</v>
      </c>
      <c r="CK5" s="72">
        <f t="shared" si="6"/>
        <v>46691</v>
      </c>
      <c r="CL5" s="72">
        <f t="shared" si="6"/>
        <v>46721</v>
      </c>
      <c r="CM5" s="72">
        <f t="shared" si="6"/>
        <v>46752</v>
      </c>
    </row>
    <row r="6" spans="2:91" s="20" customFormat="1" ht="15" outlineLevel="1" x14ac:dyDescent="0.2">
      <c r="B6" s="68" t="s">
        <v>135</v>
      </c>
      <c r="C6" s="66"/>
      <c r="D6" s="66"/>
      <c r="E6" s="74">
        <f>DATE(E4,1,1)</f>
        <v>44927</v>
      </c>
      <c r="F6" s="74">
        <f>DATE(F4,1,1)</f>
        <v>45292</v>
      </c>
      <c r="G6" s="74">
        <f>DATE(G4,1,1)</f>
        <v>45658</v>
      </c>
      <c r="H6" s="74">
        <f>DATE(H4,1,1)</f>
        <v>46023</v>
      </c>
      <c r="I6" s="74">
        <f>DATE(I4,1,1)</f>
        <v>46388</v>
      </c>
      <c r="K6" s="73">
        <f>DATE(K4,1,1)</f>
        <v>44927</v>
      </c>
      <c r="L6" s="73">
        <f t="shared" ref="L6:AD6" si="7">K5+1</f>
        <v>45017</v>
      </c>
      <c r="M6" s="73">
        <f t="shared" si="7"/>
        <v>45108</v>
      </c>
      <c r="N6" s="73">
        <f t="shared" si="7"/>
        <v>45200</v>
      </c>
      <c r="O6" s="73">
        <f t="shared" si="7"/>
        <v>45292</v>
      </c>
      <c r="P6" s="73">
        <f t="shared" si="7"/>
        <v>45383</v>
      </c>
      <c r="Q6" s="73">
        <f t="shared" si="7"/>
        <v>45474</v>
      </c>
      <c r="R6" s="73">
        <f t="shared" si="7"/>
        <v>45566</v>
      </c>
      <c r="S6" s="73">
        <f t="shared" si="7"/>
        <v>45658</v>
      </c>
      <c r="T6" s="73">
        <f t="shared" si="7"/>
        <v>45748</v>
      </c>
      <c r="U6" s="73">
        <f t="shared" si="7"/>
        <v>45839</v>
      </c>
      <c r="V6" s="73">
        <f t="shared" si="7"/>
        <v>45931</v>
      </c>
      <c r="W6" s="73">
        <f t="shared" si="7"/>
        <v>46023</v>
      </c>
      <c r="X6" s="73">
        <f t="shared" si="7"/>
        <v>46113</v>
      </c>
      <c r="Y6" s="73">
        <f t="shared" si="7"/>
        <v>46204</v>
      </c>
      <c r="Z6" s="73">
        <f t="shared" si="7"/>
        <v>46296</v>
      </c>
      <c r="AA6" s="73">
        <f t="shared" si="7"/>
        <v>46388</v>
      </c>
      <c r="AB6" s="73">
        <f t="shared" si="7"/>
        <v>46478</v>
      </c>
      <c r="AC6" s="73">
        <f t="shared" si="7"/>
        <v>46569</v>
      </c>
      <c r="AD6" s="73">
        <f t="shared" si="7"/>
        <v>46661</v>
      </c>
      <c r="AF6" s="72">
        <f>DATE(AF4,1,1)</f>
        <v>44927</v>
      </c>
      <c r="AG6" s="72">
        <f t="shared" ref="AG6:BL6" si="8">AF5+1</f>
        <v>44958</v>
      </c>
      <c r="AH6" s="72">
        <f t="shared" si="8"/>
        <v>44986</v>
      </c>
      <c r="AI6" s="72">
        <f t="shared" si="8"/>
        <v>45017</v>
      </c>
      <c r="AJ6" s="72">
        <f t="shared" si="8"/>
        <v>45047</v>
      </c>
      <c r="AK6" s="72">
        <f t="shared" si="8"/>
        <v>45078</v>
      </c>
      <c r="AL6" s="72">
        <f t="shared" si="8"/>
        <v>45108</v>
      </c>
      <c r="AM6" s="72">
        <f t="shared" si="8"/>
        <v>45139</v>
      </c>
      <c r="AN6" s="72">
        <f t="shared" si="8"/>
        <v>45170</v>
      </c>
      <c r="AO6" s="72">
        <f t="shared" si="8"/>
        <v>45200</v>
      </c>
      <c r="AP6" s="72">
        <f t="shared" si="8"/>
        <v>45231</v>
      </c>
      <c r="AQ6" s="72">
        <f t="shared" si="8"/>
        <v>45261</v>
      </c>
      <c r="AR6" s="72">
        <f t="shared" si="8"/>
        <v>45292</v>
      </c>
      <c r="AS6" s="72">
        <f t="shared" si="8"/>
        <v>45323</v>
      </c>
      <c r="AT6" s="72">
        <f t="shared" si="8"/>
        <v>45352</v>
      </c>
      <c r="AU6" s="72">
        <f t="shared" si="8"/>
        <v>45383</v>
      </c>
      <c r="AV6" s="72">
        <f t="shared" si="8"/>
        <v>45413</v>
      </c>
      <c r="AW6" s="72">
        <f t="shared" si="8"/>
        <v>45444</v>
      </c>
      <c r="AX6" s="72">
        <f t="shared" si="8"/>
        <v>45474</v>
      </c>
      <c r="AY6" s="72">
        <f t="shared" si="8"/>
        <v>45505</v>
      </c>
      <c r="AZ6" s="72">
        <f t="shared" si="8"/>
        <v>45536</v>
      </c>
      <c r="BA6" s="72">
        <f t="shared" si="8"/>
        <v>45566</v>
      </c>
      <c r="BB6" s="72">
        <f t="shared" si="8"/>
        <v>45597</v>
      </c>
      <c r="BC6" s="72">
        <f t="shared" si="8"/>
        <v>45627</v>
      </c>
      <c r="BD6" s="72">
        <f t="shared" si="8"/>
        <v>45658</v>
      </c>
      <c r="BE6" s="72">
        <f t="shared" si="8"/>
        <v>45689</v>
      </c>
      <c r="BF6" s="72">
        <f t="shared" si="8"/>
        <v>45717</v>
      </c>
      <c r="BG6" s="72">
        <f t="shared" si="8"/>
        <v>45748</v>
      </c>
      <c r="BH6" s="72">
        <f t="shared" si="8"/>
        <v>45778</v>
      </c>
      <c r="BI6" s="72">
        <f t="shared" si="8"/>
        <v>45809</v>
      </c>
      <c r="BJ6" s="72">
        <f t="shared" si="8"/>
        <v>45839</v>
      </c>
      <c r="BK6" s="72">
        <f t="shared" si="8"/>
        <v>45870</v>
      </c>
      <c r="BL6" s="72">
        <f t="shared" si="8"/>
        <v>45901</v>
      </c>
      <c r="BM6" s="72">
        <f t="shared" ref="BM6:CM6" si="9">BL5+1</f>
        <v>45931</v>
      </c>
      <c r="BN6" s="72">
        <f t="shared" si="9"/>
        <v>45962</v>
      </c>
      <c r="BO6" s="72">
        <f t="shared" si="9"/>
        <v>45992</v>
      </c>
      <c r="BP6" s="72">
        <f t="shared" si="9"/>
        <v>46023</v>
      </c>
      <c r="BQ6" s="72">
        <f t="shared" si="9"/>
        <v>46054</v>
      </c>
      <c r="BR6" s="72">
        <f t="shared" si="9"/>
        <v>46082</v>
      </c>
      <c r="BS6" s="72">
        <f t="shared" si="9"/>
        <v>46113</v>
      </c>
      <c r="BT6" s="72">
        <f t="shared" si="9"/>
        <v>46143</v>
      </c>
      <c r="BU6" s="72">
        <f t="shared" si="9"/>
        <v>46174</v>
      </c>
      <c r="BV6" s="72">
        <f t="shared" si="9"/>
        <v>46204</v>
      </c>
      <c r="BW6" s="72">
        <f t="shared" si="9"/>
        <v>46235</v>
      </c>
      <c r="BX6" s="72">
        <f t="shared" si="9"/>
        <v>46266</v>
      </c>
      <c r="BY6" s="72">
        <f t="shared" si="9"/>
        <v>46296</v>
      </c>
      <c r="BZ6" s="72">
        <f t="shared" si="9"/>
        <v>46327</v>
      </c>
      <c r="CA6" s="72">
        <f t="shared" si="9"/>
        <v>46357</v>
      </c>
      <c r="CB6" s="72">
        <f t="shared" si="9"/>
        <v>46388</v>
      </c>
      <c r="CC6" s="72">
        <f t="shared" si="9"/>
        <v>46419</v>
      </c>
      <c r="CD6" s="72">
        <f t="shared" si="9"/>
        <v>46447</v>
      </c>
      <c r="CE6" s="72">
        <f t="shared" si="9"/>
        <v>46478</v>
      </c>
      <c r="CF6" s="72">
        <f t="shared" si="9"/>
        <v>46508</v>
      </c>
      <c r="CG6" s="72">
        <f t="shared" si="9"/>
        <v>46539</v>
      </c>
      <c r="CH6" s="72">
        <f t="shared" si="9"/>
        <v>46569</v>
      </c>
      <c r="CI6" s="72">
        <f t="shared" si="9"/>
        <v>46600</v>
      </c>
      <c r="CJ6" s="72">
        <f t="shared" si="9"/>
        <v>46631</v>
      </c>
      <c r="CK6" s="72">
        <f t="shared" si="9"/>
        <v>46661</v>
      </c>
      <c r="CL6" s="72">
        <f t="shared" si="9"/>
        <v>46692</v>
      </c>
      <c r="CM6" s="72">
        <f t="shared" si="9"/>
        <v>46722</v>
      </c>
    </row>
    <row r="7" spans="2:91" s="20" customFormat="1" ht="15" outlineLevel="1" x14ac:dyDescent="0.2">
      <c r="B7" s="68" t="s">
        <v>134</v>
      </c>
      <c r="C7" s="66"/>
      <c r="D7" s="66"/>
      <c r="E7" s="71">
        <v>12</v>
      </c>
      <c r="F7" s="71">
        <v>12</v>
      </c>
      <c r="G7" s="71">
        <v>12</v>
      </c>
      <c r="H7" s="71">
        <v>12</v>
      </c>
      <c r="I7" s="71">
        <v>12</v>
      </c>
      <c r="K7" s="70">
        <v>3</v>
      </c>
      <c r="L7" s="70">
        <v>6</v>
      </c>
      <c r="M7" s="70">
        <v>9</v>
      </c>
      <c r="N7" s="70">
        <v>12</v>
      </c>
      <c r="O7" s="70">
        <v>3</v>
      </c>
      <c r="P7" s="70">
        <v>6</v>
      </c>
      <c r="Q7" s="70">
        <v>9</v>
      </c>
      <c r="R7" s="70">
        <v>12</v>
      </c>
      <c r="S7" s="70">
        <v>3</v>
      </c>
      <c r="T7" s="70">
        <v>6</v>
      </c>
      <c r="U7" s="70">
        <v>9</v>
      </c>
      <c r="V7" s="70">
        <v>12</v>
      </c>
      <c r="W7" s="70">
        <v>3</v>
      </c>
      <c r="X7" s="70">
        <v>6</v>
      </c>
      <c r="Y7" s="70">
        <v>9</v>
      </c>
      <c r="Z7" s="70">
        <v>12</v>
      </c>
      <c r="AA7" s="70">
        <v>3</v>
      </c>
      <c r="AB7" s="70">
        <v>6</v>
      </c>
      <c r="AC7" s="70">
        <v>9</v>
      </c>
      <c r="AD7" s="70">
        <v>12</v>
      </c>
      <c r="AF7" s="69">
        <v>1</v>
      </c>
      <c r="AG7" s="69">
        <v>2</v>
      </c>
      <c r="AH7" s="69">
        <v>3</v>
      </c>
      <c r="AI7" s="69">
        <v>4</v>
      </c>
      <c r="AJ7" s="69">
        <v>5</v>
      </c>
      <c r="AK7" s="69">
        <v>6</v>
      </c>
      <c r="AL7" s="69">
        <v>7</v>
      </c>
      <c r="AM7" s="69">
        <v>8</v>
      </c>
      <c r="AN7" s="69">
        <v>9</v>
      </c>
      <c r="AO7" s="69">
        <v>10</v>
      </c>
      <c r="AP7" s="69">
        <v>11</v>
      </c>
      <c r="AQ7" s="69">
        <v>12</v>
      </c>
      <c r="AR7" s="69">
        <v>1</v>
      </c>
      <c r="AS7" s="69">
        <v>2</v>
      </c>
      <c r="AT7" s="69">
        <v>3</v>
      </c>
      <c r="AU7" s="69">
        <v>4</v>
      </c>
      <c r="AV7" s="69">
        <v>5</v>
      </c>
      <c r="AW7" s="69">
        <v>6</v>
      </c>
      <c r="AX7" s="69">
        <v>7</v>
      </c>
      <c r="AY7" s="69">
        <v>8</v>
      </c>
      <c r="AZ7" s="69">
        <v>9</v>
      </c>
      <c r="BA7" s="69">
        <v>10</v>
      </c>
      <c r="BB7" s="69">
        <v>11</v>
      </c>
      <c r="BC7" s="69">
        <v>12</v>
      </c>
      <c r="BD7" s="69">
        <v>1</v>
      </c>
      <c r="BE7" s="69">
        <v>2</v>
      </c>
      <c r="BF7" s="69">
        <v>3</v>
      </c>
      <c r="BG7" s="69">
        <v>4</v>
      </c>
      <c r="BH7" s="69">
        <v>5</v>
      </c>
      <c r="BI7" s="69">
        <v>6</v>
      </c>
      <c r="BJ7" s="69">
        <v>7</v>
      </c>
      <c r="BK7" s="69">
        <v>8</v>
      </c>
      <c r="BL7" s="69">
        <v>9</v>
      </c>
      <c r="BM7" s="69">
        <v>10</v>
      </c>
      <c r="BN7" s="69">
        <v>11</v>
      </c>
      <c r="BO7" s="69">
        <v>12</v>
      </c>
      <c r="BP7" s="69">
        <v>1</v>
      </c>
      <c r="BQ7" s="69">
        <v>2</v>
      </c>
      <c r="BR7" s="69">
        <v>3</v>
      </c>
      <c r="BS7" s="69">
        <v>4</v>
      </c>
      <c r="BT7" s="69">
        <v>5</v>
      </c>
      <c r="BU7" s="69">
        <v>6</v>
      </c>
      <c r="BV7" s="69">
        <v>7</v>
      </c>
      <c r="BW7" s="69">
        <v>8</v>
      </c>
      <c r="BX7" s="69">
        <v>9</v>
      </c>
      <c r="BY7" s="69">
        <v>10</v>
      </c>
      <c r="BZ7" s="69">
        <v>11</v>
      </c>
      <c r="CA7" s="69">
        <v>12</v>
      </c>
      <c r="CB7" s="69">
        <v>1</v>
      </c>
      <c r="CC7" s="69">
        <v>2</v>
      </c>
      <c r="CD7" s="69">
        <v>3</v>
      </c>
      <c r="CE7" s="69">
        <v>4</v>
      </c>
      <c r="CF7" s="69">
        <v>5</v>
      </c>
      <c r="CG7" s="69">
        <v>6</v>
      </c>
      <c r="CH7" s="69">
        <v>7</v>
      </c>
      <c r="CI7" s="69">
        <v>8</v>
      </c>
      <c r="CJ7" s="69">
        <v>9</v>
      </c>
      <c r="CK7" s="69">
        <v>10</v>
      </c>
      <c r="CL7" s="69">
        <v>11</v>
      </c>
      <c r="CM7" s="69">
        <v>12</v>
      </c>
    </row>
    <row r="8" spans="2:91" s="20" customFormat="1" ht="15" outlineLevel="1" x14ac:dyDescent="0.2">
      <c r="B8" s="68" t="s">
        <v>133</v>
      </c>
      <c r="C8" s="68"/>
      <c r="D8" s="68"/>
      <c r="E8" s="66" t="s">
        <v>129</v>
      </c>
      <c r="F8" s="66" t="s">
        <v>129</v>
      </c>
      <c r="G8" s="66" t="s">
        <v>129</v>
      </c>
      <c r="H8" s="66" t="s">
        <v>129</v>
      </c>
      <c r="I8" s="66" t="s">
        <v>129</v>
      </c>
      <c r="K8" s="65" t="s">
        <v>132</v>
      </c>
      <c r="L8" s="65" t="s">
        <v>131</v>
      </c>
      <c r="M8" s="65" t="s">
        <v>130</v>
      </c>
      <c r="N8" s="65" t="s">
        <v>129</v>
      </c>
      <c r="O8" s="65" t="s">
        <v>132</v>
      </c>
      <c r="P8" s="65" t="s">
        <v>131</v>
      </c>
      <c r="Q8" s="65" t="s">
        <v>130</v>
      </c>
      <c r="R8" s="65" t="s">
        <v>129</v>
      </c>
      <c r="S8" s="65" t="s">
        <v>132</v>
      </c>
      <c r="T8" s="65" t="s">
        <v>131</v>
      </c>
      <c r="U8" s="65" t="s">
        <v>130</v>
      </c>
      <c r="V8" s="65" t="s">
        <v>129</v>
      </c>
      <c r="W8" s="65" t="s">
        <v>132</v>
      </c>
      <c r="X8" s="65" t="s">
        <v>131</v>
      </c>
      <c r="Y8" s="65" t="s">
        <v>130</v>
      </c>
      <c r="Z8" s="65" t="s">
        <v>129</v>
      </c>
      <c r="AA8" s="65" t="s">
        <v>132</v>
      </c>
      <c r="AB8" s="65" t="s">
        <v>131</v>
      </c>
      <c r="AC8" s="65" t="s">
        <v>130</v>
      </c>
      <c r="AD8" s="65" t="s">
        <v>129</v>
      </c>
      <c r="AF8" s="67" t="s">
        <v>132</v>
      </c>
      <c r="AG8" s="67" t="s">
        <v>132</v>
      </c>
      <c r="AH8" s="67" t="s">
        <v>132</v>
      </c>
      <c r="AI8" s="67" t="s">
        <v>131</v>
      </c>
      <c r="AJ8" s="67" t="s">
        <v>131</v>
      </c>
      <c r="AK8" s="67" t="s">
        <v>131</v>
      </c>
      <c r="AL8" s="67" t="s">
        <v>130</v>
      </c>
      <c r="AM8" s="67" t="s">
        <v>130</v>
      </c>
      <c r="AN8" s="67" t="s">
        <v>130</v>
      </c>
      <c r="AO8" s="67" t="s">
        <v>129</v>
      </c>
      <c r="AP8" s="67" t="s">
        <v>129</v>
      </c>
      <c r="AQ8" s="67" t="s">
        <v>129</v>
      </c>
      <c r="AR8" s="67" t="s">
        <v>132</v>
      </c>
      <c r="AS8" s="67" t="s">
        <v>132</v>
      </c>
      <c r="AT8" s="67" t="s">
        <v>132</v>
      </c>
      <c r="AU8" s="67" t="s">
        <v>131</v>
      </c>
      <c r="AV8" s="67" t="s">
        <v>131</v>
      </c>
      <c r="AW8" s="67" t="s">
        <v>131</v>
      </c>
      <c r="AX8" s="67" t="s">
        <v>130</v>
      </c>
      <c r="AY8" s="67" t="s">
        <v>130</v>
      </c>
      <c r="AZ8" s="67" t="s">
        <v>130</v>
      </c>
      <c r="BA8" s="67" t="s">
        <v>129</v>
      </c>
      <c r="BB8" s="67" t="s">
        <v>129</v>
      </c>
      <c r="BC8" s="67" t="s">
        <v>129</v>
      </c>
      <c r="BD8" s="67" t="s">
        <v>132</v>
      </c>
      <c r="BE8" s="67" t="s">
        <v>132</v>
      </c>
      <c r="BF8" s="67" t="s">
        <v>132</v>
      </c>
      <c r="BG8" s="67" t="s">
        <v>131</v>
      </c>
      <c r="BH8" s="67" t="s">
        <v>131</v>
      </c>
      <c r="BI8" s="67" t="s">
        <v>131</v>
      </c>
      <c r="BJ8" s="67" t="s">
        <v>130</v>
      </c>
      <c r="BK8" s="67" t="s">
        <v>130</v>
      </c>
      <c r="BL8" s="67" t="s">
        <v>130</v>
      </c>
      <c r="BM8" s="67" t="s">
        <v>129</v>
      </c>
      <c r="BN8" s="67" t="s">
        <v>129</v>
      </c>
      <c r="BO8" s="67" t="s">
        <v>129</v>
      </c>
      <c r="BP8" s="67" t="s">
        <v>132</v>
      </c>
      <c r="BQ8" s="67" t="s">
        <v>132</v>
      </c>
      <c r="BR8" s="67" t="s">
        <v>132</v>
      </c>
      <c r="BS8" s="67" t="s">
        <v>131</v>
      </c>
      <c r="BT8" s="67" t="s">
        <v>131</v>
      </c>
      <c r="BU8" s="67" t="s">
        <v>131</v>
      </c>
      <c r="BV8" s="67" t="s">
        <v>130</v>
      </c>
      <c r="BW8" s="67" t="s">
        <v>130</v>
      </c>
      <c r="BX8" s="67" t="s">
        <v>130</v>
      </c>
      <c r="BY8" s="67" t="s">
        <v>129</v>
      </c>
      <c r="BZ8" s="67" t="s">
        <v>129</v>
      </c>
      <c r="CA8" s="67" t="s">
        <v>129</v>
      </c>
      <c r="CB8" s="67" t="s">
        <v>132</v>
      </c>
      <c r="CC8" s="67" t="s">
        <v>132</v>
      </c>
      <c r="CD8" s="67" t="s">
        <v>132</v>
      </c>
      <c r="CE8" s="67" t="s">
        <v>131</v>
      </c>
      <c r="CF8" s="67" t="s">
        <v>131</v>
      </c>
      <c r="CG8" s="67" t="s">
        <v>131</v>
      </c>
      <c r="CH8" s="67" t="s">
        <v>130</v>
      </c>
      <c r="CI8" s="67" t="s">
        <v>130</v>
      </c>
      <c r="CJ8" s="67" t="s">
        <v>130</v>
      </c>
      <c r="CK8" s="67" t="s">
        <v>129</v>
      </c>
      <c r="CL8" s="67" t="s">
        <v>129</v>
      </c>
      <c r="CM8" s="67" t="s">
        <v>129</v>
      </c>
    </row>
    <row r="9" spans="2:91" s="20" customFormat="1" ht="15" x14ac:dyDescent="0.2">
      <c r="B9" s="42" t="s">
        <v>128</v>
      </c>
      <c r="C9" s="42"/>
      <c r="D9" s="42"/>
      <c r="E9" s="41">
        <f>E5-E6+1</f>
        <v>365</v>
      </c>
      <c r="F9" s="41">
        <f>F5-F6+1</f>
        <v>366</v>
      </c>
      <c r="G9" s="41">
        <f>G5-G6+1</f>
        <v>365</v>
      </c>
      <c r="H9" s="41">
        <f>H5-H6+1</f>
        <v>365</v>
      </c>
      <c r="I9" s="41">
        <f>I5-I6+1</f>
        <v>365</v>
      </c>
      <c r="K9" s="66">
        <f t="shared" ref="K9:AD9" si="10">K5-K6+1</f>
        <v>90</v>
      </c>
      <c r="L9" s="66">
        <f t="shared" si="10"/>
        <v>91</v>
      </c>
      <c r="M9" s="66">
        <f t="shared" si="10"/>
        <v>92</v>
      </c>
      <c r="N9" s="66">
        <f t="shared" si="10"/>
        <v>92</v>
      </c>
      <c r="O9" s="66">
        <f t="shared" si="10"/>
        <v>91</v>
      </c>
      <c r="P9" s="66">
        <f t="shared" si="10"/>
        <v>91</v>
      </c>
      <c r="Q9" s="66">
        <f t="shared" si="10"/>
        <v>92</v>
      </c>
      <c r="R9" s="66">
        <f t="shared" si="10"/>
        <v>92</v>
      </c>
      <c r="S9" s="66">
        <f t="shared" si="10"/>
        <v>90</v>
      </c>
      <c r="T9" s="66">
        <f t="shared" si="10"/>
        <v>91</v>
      </c>
      <c r="U9" s="66">
        <f t="shared" si="10"/>
        <v>92</v>
      </c>
      <c r="V9" s="66">
        <f t="shared" si="10"/>
        <v>92</v>
      </c>
      <c r="W9" s="66">
        <f t="shared" si="10"/>
        <v>90</v>
      </c>
      <c r="X9" s="66">
        <f t="shared" si="10"/>
        <v>91</v>
      </c>
      <c r="Y9" s="66">
        <f t="shared" si="10"/>
        <v>92</v>
      </c>
      <c r="Z9" s="66">
        <f t="shared" si="10"/>
        <v>92</v>
      </c>
      <c r="AA9" s="66">
        <f t="shared" si="10"/>
        <v>90</v>
      </c>
      <c r="AB9" s="66">
        <f t="shared" si="10"/>
        <v>91</v>
      </c>
      <c r="AC9" s="66">
        <f t="shared" si="10"/>
        <v>92</v>
      </c>
      <c r="AD9" s="66">
        <f t="shared" si="10"/>
        <v>92</v>
      </c>
      <c r="AF9" s="65">
        <f t="shared" ref="AF9:BK9" si="11">AF5-AF6+1</f>
        <v>31</v>
      </c>
      <c r="AG9" s="65">
        <f t="shared" si="11"/>
        <v>28</v>
      </c>
      <c r="AH9" s="65">
        <f t="shared" si="11"/>
        <v>31</v>
      </c>
      <c r="AI9" s="65">
        <f t="shared" si="11"/>
        <v>30</v>
      </c>
      <c r="AJ9" s="65">
        <f t="shared" si="11"/>
        <v>31</v>
      </c>
      <c r="AK9" s="65">
        <f t="shared" si="11"/>
        <v>30</v>
      </c>
      <c r="AL9" s="65">
        <f t="shared" si="11"/>
        <v>31</v>
      </c>
      <c r="AM9" s="65">
        <f t="shared" si="11"/>
        <v>31</v>
      </c>
      <c r="AN9" s="65">
        <f t="shared" si="11"/>
        <v>30</v>
      </c>
      <c r="AO9" s="65">
        <f t="shared" si="11"/>
        <v>31</v>
      </c>
      <c r="AP9" s="65">
        <f t="shared" si="11"/>
        <v>30</v>
      </c>
      <c r="AQ9" s="65">
        <f t="shared" si="11"/>
        <v>31</v>
      </c>
      <c r="AR9" s="65">
        <f t="shared" si="11"/>
        <v>31</v>
      </c>
      <c r="AS9" s="65">
        <f t="shared" si="11"/>
        <v>29</v>
      </c>
      <c r="AT9" s="65">
        <f t="shared" si="11"/>
        <v>31</v>
      </c>
      <c r="AU9" s="65">
        <f t="shared" si="11"/>
        <v>30</v>
      </c>
      <c r="AV9" s="65">
        <f t="shared" si="11"/>
        <v>31</v>
      </c>
      <c r="AW9" s="65">
        <f t="shared" si="11"/>
        <v>30</v>
      </c>
      <c r="AX9" s="65">
        <f t="shared" si="11"/>
        <v>31</v>
      </c>
      <c r="AY9" s="65">
        <f t="shared" si="11"/>
        <v>31</v>
      </c>
      <c r="AZ9" s="65">
        <f t="shared" si="11"/>
        <v>30</v>
      </c>
      <c r="BA9" s="65">
        <f t="shared" si="11"/>
        <v>31</v>
      </c>
      <c r="BB9" s="65">
        <f t="shared" si="11"/>
        <v>30</v>
      </c>
      <c r="BC9" s="65">
        <f t="shared" si="11"/>
        <v>31</v>
      </c>
      <c r="BD9" s="65">
        <f t="shared" si="11"/>
        <v>31</v>
      </c>
      <c r="BE9" s="65">
        <f t="shared" si="11"/>
        <v>28</v>
      </c>
      <c r="BF9" s="65">
        <f t="shared" si="11"/>
        <v>31</v>
      </c>
      <c r="BG9" s="65">
        <f t="shared" si="11"/>
        <v>30</v>
      </c>
      <c r="BH9" s="65">
        <f t="shared" si="11"/>
        <v>31</v>
      </c>
      <c r="BI9" s="65">
        <f t="shared" si="11"/>
        <v>30</v>
      </c>
      <c r="BJ9" s="65">
        <f t="shared" si="11"/>
        <v>31</v>
      </c>
      <c r="BK9" s="65">
        <f t="shared" si="11"/>
        <v>31</v>
      </c>
      <c r="BL9" s="65">
        <f t="shared" ref="BL9:CM9" si="12">BL5-BL6+1</f>
        <v>30</v>
      </c>
      <c r="BM9" s="65">
        <f t="shared" si="12"/>
        <v>31</v>
      </c>
      <c r="BN9" s="65">
        <f t="shared" si="12"/>
        <v>30</v>
      </c>
      <c r="BO9" s="65">
        <f t="shared" si="12"/>
        <v>31</v>
      </c>
      <c r="BP9" s="65">
        <f t="shared" si="12"/>
        <v>31</v>
      </c>
      <c r="BQ9" s="65">
        <f t="shared" si="12"/>
        <v>28</v>
      </c>
      <c r="BR9" s="65">
        <f t="shared" si="12"/>
        <v>31</v>
      </c>
      <c r="BS9" s="65">
        <f t="shared" si="12"/>
        <v>30</v>
      </c>
      <c r="BT9" s="65">
        <f t="shared" si="12"/>
        <v>31</v>
      </c>
      <c r="BU9" s="65">
        <f t="shared" si="12"/>
        <v>30</v>
      </c>
      <c r="BV9" s="65">
        <f t="shared" si="12"/>
        <v>31</v>
      </c>
      <c r="BW9" s="65">
        <f t="shared" si="12"/>
        <v>31</v>
      </c>
      <c r="BX9" s="65">
        <f t="shared" si="12"/>
        <v>30</v>
      </c>
      <c r="BY9" s="65">
        <f t="shared" si="12"/>
        <v>31</v>
      </c>
      <c r="BZ9" s="65">
        <f t="shared" si="12"/>
        <v>30</v>
      </c>
      <c r="CA9" s="65">
        <f t="shared" si="12"/>
        <v>31</v>
      </c>
      <c r="CB9" s="65">
        <f t="shared" si="12"/>
        <v>31</v>
      </c>
      <c r="CC9" s="65">
        <f t="shared" si="12"/>
        <v>28</v>
      </c>
      <c r="CD9" s="65">
        <f t="shared" si="12"/>
        <v>31</v>
      </c>
      <c r="CE9" s="65">
        <f t="shared" si="12"/>
        <v>30</v>
      </c>
      <c r="CF9" s="65">
        <f t="shared" si="12"/>
        <v>31</v>
      </c>
      <c r="CG9" s="65">
        <f t="shared" si="12"/>
        <v>30</v>
      </c>
      <c r="CH9" s="65">
        <f t="shared" si="12"/>
        <v>31</v>
      </c>
      <c r="CI9" s="65">
        <f t="shared" si="12"/>
        <v>31</v>
      </c>
      <c r="CJ9" s="65">
        <f t="shared" si="12"/>
        <v>30</v>
      </c>
      <c r="CK9" s="65">
        <f t="shared" si="12"/>
        <v>31</v>
      </c>
      <c r="CL9" s="65">
        <f t="shared" si="12"/>
        <v>30</v>
      </c>
      <c r="CM9" s="65">
        <f t="shared" si="12"/>
        <v>31</v>
      </c>
    </row>
    <row r="10" spans="2:91" s="20" customFormat="1" ht="15" x14ac:dyDescent="0.2"/>
    <row r="11" spans="2:91" s="20" customFormat="1" ht="29" customHeight="1" x14ac:dyDescent="0.2">
      <c r="B11" s="23" t="s">
        <v>403</v>
      </c>
    </row>
    <row r="12" spans="2:91" ht="4" customHeight="1" x14ac:dyDescent="0.2"/>
    <row r="13" spans="2:91" s="28" customFormat="1" ht="15" x14ac:dyDescent="0.2">
      <c r="B13" s="261" t="s">
        <v>332</v>
      </c>
      <c r="C13" s="19" t="str">
        <f>Inputs!$J$16</f>
        <v>EUR</v>
      </c>
      <c r="D13" s="19" t="s">
        <v>19</v>
      </c>
      <c r="E13" s="63">
        <v>0</v>
      </c>
      <c r="F13" s="63">
        <f>E16</f>
        <v>550000</v>
      </c>
      <c r="G13" s="63">
        <f>F16</f>
        <v>550000</v>
      </c>
      <c r="H13" s="63">
        <f>G16</f>
        <v>550000</v>
      </c>
      <c r="I13" s="63">
        <f>H16</f>
        <v>550000</v>
      </c>
      <c r="J13" s="63"/>
      <c r="K13" s="63">
        <v>0</v>
      </c>
      <c r="L13" s="63">
        <f t="shared" ref="L13:AD13" si="13">K16</f>
        <v>550000</v>
      </c>
      <c r="M13" s="63">
        <f t="shared" si="13"/>
        <v>550000</v>
      </c>
      <c r="N13" s="63">
        <f t="shared" si="13"/>
        <v>550000</v>
      </c>
      <c r="O13" s="63">
        <f t="shared" si="13"/>
        <v>550000</v>
      </c>
      <c r="P13" s="63">
        <f t="shared" si="13"/>
        <v>550000</v>
      </c>
      <c r="Q13" s="63">
        <f t="shared" si="13"/>
        <v>550000</v>
      </c>
      <c r="R13" s="63">
        <f t="shared" si="13"/>
        <v>550000</v>
      </c>
      <c r="S13" s="63">
        <f t="shared" si="13"/>
        <v>550000</v>
      </c>
      <c r="T13" s="63">
        <f t="shared" si="13"/>
        <v>550000</v>
      </c>
      <c r="U13" s="63">
        <f t="shared" si="13"/>
        <v>550000</v>
      </c>
      <c r="V13" s="63">
        <f t="shared" si="13"/>
        <v>550000</v>
      </c>
      <c r="W13" s="63">
        <f t="shared" si="13"/>
        <v>550000</v>
      </c>
      <c r="X13" s="63">
        <f t="shared" si="13"/>
        <v>550000</v>
      </c>
      <c r="Y13" s="63">
        <f t="shared" si="13"/>
        <v>550000</v>
      </c>
      <c r="Z13" s="63">
        <f t="shared" si="13"/>
        <v>550000</v>
      </c>
      <c r="AA13" s="63">
        <f t="shared" si="13"/>
        <v>550000</v>
      </c>
      <c r="AB13" s="63">
        <f t="shared" si="13"/>
        <v>550000</v>
      </c>
      <c r="AC13" s="63">
        <f t="shared" si="13"/>
        <v>550000</v>
      </c>
      <c r="AD13" s="63">
        <f t="shared" si="13"/>
        <v>550000</v>
      </c>
      <c r="AE13" s="20"/>
      <c r="AF13" s="194">
        <v>0</v>
      </c>
      <c r="AG13" s="63">
        <f t="shared" ref="AG13:BL13" si="14">AF16</f>
        <v>0</v>
      </c>
      <c r="AH13" s="63">
        <f t="shared" si="14"/>
        <v>0</v>
      </c>
      <c r="AI13" s="63">
        <f t="shared" si="14"/>
        <v>550000</v>
      </c>
      <c r="AJ13" s="63">
        <f t="shared" si="14"/>
        <v>550000</v>
      </c>
      <c r="AK13" s="63">
        <f t="shared" si="14"/>
        <v>550000</v>
      </c>
      <c r="AL13" s="63">
        <f t="shared" si="14"/>
        <v>550000</v>
      </c>
      <c r="AM13" s="63">
        <f t="shared" si="14"/>
        <v>550000</v>
      </c>
      <c r="AN13" s="63">
        <f t="shared" si="14"/>
        <v>550000</v>
      </c>
      <c r="AO13" s="63">
        <f t="shared" si="14"/>
        <v>550000</v>
      </c>
      <c r="AP13" s="63">
        <f t="shared" si="14"/>
        <v>550000</v>
      </c>
      <c r="AQ13" s="63">
        <f t="shared" si="14"/>
        <v>550000</v>
      </c>
      <c r="AR13" s="63">
        <f t="shared" si="14"/>
        <v>550000</v>
      </c>
      <c r="AS13" s="63">
        <f t="shared" si="14"/>
        <v>550000</v>
      </c>
      <c r="AT13" s="63">
        <f t="shared" si="14"/>
        <v>550000</v>
      </c>
      <c r="AU13" s="63">
        <f t="shared" si="14"/>
        <v>550000</v>
      </c>
      <c r="AV13" s="63">
        <f t="shared" si="14"/>
        <v>550000</v>
      </c>
      <c r="AW13" s="63">
        <f t="shared" si="14"/>
        <v>550000</v>
      </c>
      <c r="AX13" s="63">
        <f t="shared" si="14"/>
        <v>550000</v>
      </c>
      <c r="AY13" s="63">
        <f t="shared" si="14"/>
        <v>550000</v>
      </c>
      <c r="AZ13" s="63">
        <f t="shared" si="14"/>
        <v>550000</v>
      </c>
      <c r="BA13" s="63">
        <f t="shared" si="14"/>
        <v>550000</v>
      </c>
      <c r="BB13" s="63">
        <f t="shared" si="14"/>
        <v>550000</v>
      </c>
      <c r="BC13" s="63">
        <f t="shared" si="14"/>
        <v>550000</v>
      </c>
      <c r="BD13" s="63">
        <f t="shared" si="14"/>
        <v>550000</v>
      </c>
      <c r="BE13" s="63">
        <f t="shared" si="14"/>
        <v>550000</v>
      </c>
      <c r="BF13" s="63">
        <f t="shared" si="14"/>
        <v>550000</v>
      </c>
      <c r="BG13" s="63">
        <f t="shared" si="14"/>
        <v>550000</v>
      </c>
      <c r="BH13" s="63">
        <f t="shared" si="14"/>
        <v>550000</v>
      </c>
      <c r="BI13" s="63">
        <f t="shared" si="14"/>
        <v>550000</v>
      </c>
      <c r="BJ13" s="63">
        <f t="shared" si="14"/>
        <v>550000</v>
      </c>
      <c r="BK13" s="63">
        <f t="shared" si="14"/>
        <v>550000</v>
      </c>
      <c r="BL13" s="63">
        <f t="shared" si="14"/>
        <v>550000</v>
      </c>
      <c r="BM13" s="63">
        <f t="shared" ref="BM13:CM13" si="15">BL16</f>
        <v>550000</v>
      </c>
      <c r="BN13" s="63">
        <f t="shared" si="15"/>
        <v>550000</v>
      </c>
      <c r="BO13" s="63">
        <f t="shared" si="15"/>
        <v>550000</v>
      </c>
      <c r="BP13" s="63">
        <f t="shared" si="15"/>
        <v>550000</v>
      </c>
      <c r="BQ13" s="63">
        <f t="shared" si="15"/>
        <v>550000</v>
      </c>
      <c r="BR13" s="63">
        <f t="shared" si="15"/>
        <v>550000</v>
      </c>
      <c r="BS13" s="63">
        <f t="shared" si="15"/>
        <v>550000</v>
      </c>
      <c r="BT13" s="63">
        <f t="shared" si="15"/>
        <v>550000</v>
      </c>
      <c r="BU13" s="63">
        <f t="shared" si="15"/>
        <v>550000</v>
      </c>
      <c r="BV13" s="63">
        <f t="shared" si="15"/>
        <v>550000</v>
      </c>
      <c r="BW13" s="63">
        <f t="shared" si="15"/>
        <v>550000</v>
      </c>
      <c r="BX13" s="63">
        <f t="shared" si="15"/>
        <v>550000</v>
      </c>
      <c r="BY13" s="63">
        <f t="shared" si="15"/>
        <v>550000</v>
      </c>
      <c r="BZ13" s="63">
        <f t="shared" si="15"/>
        <v>550000</v>
      </c>
      <c r="CA13" s="63">
        <f t="shared" si="15"/>
        <v>550000</v>
      </c>
      <c r="CB13" s="63">
        <f t="shared" si="15"/>
        <v>550000</v>
      </c>
      <c r="CC13" s="63">
        <f t="shared" si="15"/>
        <v>550000</v>
      </c>
      <c r="CD13" s="63">
        <f t="shared" si="15"/>
        <v>550000</v>
      </c>
      <c r="CE13" s="63">
        <f t="shared" si="15"/>
        <v>550000</v>
      </c>
      <c r="CF13" s="63">
        <f t="shared" si="15"/>
        <v>550000</v>
      </c>
      <c r="CG13" s="63">
        <f t="shared" si="15"/>
        <v>550000</v>
      </c>
      <c r="CH13" s="63">
        <f t="shared" si="15"/>
        <v>550000</v>
      </c>
      <c r="CI13" s="63">
        <f t="shared" si="15"/>
        <v>550000</v>
      </c>
      <c r="CJ13" s="63">
        <f t="shared" si="15"/>
        <v>550000</v>
      </c>
      <c r="CK13" s="63">
        <f t="shared" si="15"/>
        <v>550000</v>
      </c>
      <c r="CL13" s="63">
        <f t="shared" si="15"/>
        <v>550000</v>
      </c>
      <c r="CM13" s="63">
        <f t="shared" si="15"/>
        <v>550000</v>
      </c>
    </row>
    <row r="14" spans="2:91" s="20" customFormat="1" ht="15" x14ac:dyDescent="0.2">
      <c r="B14" s="62" t="s">
        <v>331</v>
      </c>
      <c r="C14" s="19" t="str">
        <f>Inputs!$J$16</f>
        <v>EUR</v>
      </c>
      <c r="D14" s="19" t="s">
        <v>19</v>
      </c>
      <c r="E14" s="27">
        <f t="shared" ref="E14:I15" si="16">SUMIF($K$4:$AD$4,E$4,$K14:$AD14)</f>
        <v>550000</v>
      </c>
      <c r="F14" s="27">
        <f t="shared" si="16"/>
        <v>0</v>
      </c>
      <c r="G14" s="27">
        <f t="shared" si="16"/>
        <v>0</v>
      </c>
      <c r="H14" s="27">
        <f t="shared" si="16"/>
        <v>0</v>
      </c>
      <c r="I14" s="27">
        <f t="shared" si="16"/>
        <v>0</v>
      </c>
      <c r="J14" s="27"/>
      <c r="K14" s="27">
        <f t="shared" ref="K14:T15" si="17">SUMIFS($AF14:$CM14,$AF$4:$CM$4,K$4,$AF$8:$CM$8,K$8)</f>
        <v>550000</v>
      </c>
      <c r="L14" s="27">
        <f t="shared" si="17"/>
        <v>0</v>
      </c>
      <c r="M14" s="27">
        <f t="shared" si="17"/>
        <v>0</v>
      </c>
      <c r="N14" s="27">
        <f t="shared" si="17"/>
        <v>0</v>
      </c>
      <c r="O14" s="27">
        <f t="shared" si="17"/>
        <v>0</v>
      </c>
      <c r="P14" s="27">
        <f t="shared" si="17"/>
        <v>0</v>
      </c>
      <c r="Q14" s="27">
        <f t="shared" si="17"/>
        <v>0</v>
      </c>
      <c r="R14" s="27">
        <f t="shared" si="17"/>
        <v>0</v>
      </c>
      <c r="S14" s="27">
        <f t="shared" si="17"/>
        <v>0</v>
      </c>
      <c r="T14" s="27">
        <f t="shared" si="17"/>
        <v>0</v>
      </c>
      <c r="U14" s="27">
        <f t="shared" ref="U14:AD15" si="18">SUMIFS($AF14:$CM14,$AF$4:$CM$4,U$4,$AF$8:$CM$8,U$8)</f>
        <v>0</v>
      </c>
      <c r="V14" s="27">
        <f t="shared" si="18"/>
        <v>0</v>
      </c>
      <c r="W14" s="27">
        <f t="shared" si="18"/>
        <v>0</v>
      </c>
      <c r="X14" s="27">
        <f t="shared" si="18"/>
        <v>0</v>
      </c>
      <c r="Y14" s="27">
        <f t="shared" si="18"/>
        <v>0</v>
      </c>
      <c r="Z14" s="27">
        <f t="shared" si="18"/>
        <v>0</v>
      </c>
      <c r="AA14" s="27">
        <f t="shared" si="18"/>
        <v>0</v>
      </c>
      <c r="AB14" s="27">
        <f t="shared" si="18"/>
        <v>0</v>
      </c>
      <c r="AC14" s="27">
        <f t="shared" si="18"/>
        <v>0</v>
      </c>
      <c r="AD14" s="27">
        <f t="shared" si="18"/>
        <v>0</v>
      </c>
      <c r="AE14" s="27"/>
      <c r="AF14" s="27">
        <f>IF(AND(AF$4=Settings!$EK$3,Capital!AF$7=Settings!$EM$3),Inputs!$KN$10,0)</f>
        <v>0</v>
      </c>
      <c r="AG14" s="27">
        <f>IF(AND(AG$4=Settings!$EK$3,Capital!AG$7=Settings!$EM$3),Inputs!$KN$10,0)</f>
        <v>0</v>
      </c>
      <c r="AH14" s="27">
        <f>IF(AND(AH$4=Settings!$EK$3,Capital!AH$7=Settings!$EM$3),Inputs!$KN$10,0)</f>
        <v>550000</v>
      </c>
      <c r="AI14" s="27">
        <f>IF(AND(AI$4=Settings!$EK$3,Capital!AI$7=Settings!$EM$3),Inputs!$KN$10,0)</f>
        <v>0</v>
      </c>
      <c r="AJ14" s="27">
        <f>IF(AND(AJ$4=Settings!$EK$3,Capital!AJ$7=Settings!$EM$3),Inputs!$KN$10,0)</f>
        <v>0</v>
      </c>
      <c r="AK14" s="27">
        <f>IF(AND(AK$4=Settings!$EK$3,Capital!AK$7=Settings!$EM$3),Inputs!$KN$10,0)</f>
        <v>0</v>
      </c>
      <c r="AL14" s="27">
        <f>IF(AND(AL$4=Settings!$EK$3,Capital!AL$7=Settings!$EM$3),Inputs!$KN$10,0)</f>
        <v>0</v>
      </c>
      <c r="AM14" s="27">
        <f>IF(AND(AM$4=Settings!$EK$3,Capital!AM$7=Settings!$EM$3),Inputs!$KN$10,0)</f>
        <v>0</v>
      </c>
      <c r="AN14" s="27">
        <f>IF(AND(AN$4=Settings!$EK$3,Capital!AN$7=Settings!$EM$3),Inputs!$KN$10,0)</f>
        <v>0</v>
      </c>
      <c r="AO14" s="27">
        <f>IF(AND(AO$4=Settings!$EK$3,Capital!AO$7=Settings!$EM$3),Inputs!$KN$10,0)</f>
        <v>0</v>
      </c>
      <c r="AP14" s="27">
        <f>IF(AND(AP$4=Settings!$EK$3,Capital!AP$7=Settings!$EM$3),Inputs!$KN$10,0)</f>
        <v>0</v>
      </c>
      <c r="AQ14" s="27">
        <f>IF(AND(AQ$4=Settings!$EK$3,Capital!AQ$7=Settings!$EM$3),Inputs!$KN$10,0)</f>
        <v>0</v>
      </c>
      <c r="AR14" s="27">
        <f>IF(AND(AR$4=Settings!$EK$3,Capital!AR$7=Settings!$EM$3),Inputs!$KN$10,0)</f>
        <v>0</v>
      </c>
      <c r="AS14" s="27">
        <f>IF(AND(AS$4=Settings!$EK$3,Capital!AS$7=Settings!$EM$3),Inputs!$KN$10,0)</f>
        <v>0</v>
      </c>
      <c r="AT14" s="27">
        <f>IF(AND(AT$4=Settings!$EK$3,Capital!AT$7=Settings!$EM$3),Inputs!$KN$10,0)</f>
        <v>0</v>
      </c>
      <c r="AU14" s="27">
        <f>IF(AND(AU$4=Settings!$EK$3,Capital!AU$7=Settings!$EM$3),Inputs!$KN$10,0)</f>
        <v>0</v>
      </c>
      <c r="AV14" s="27">
        <f>IF(AND(AV$4=Settings!$EK$3,Capital!AV$7=Settings!$EM$3),Inputs!$KN$10,0)</f>
        <v>0</v>
      </c>
      <c r="AW14" s="27">
        <f>IF(AND(AW$4=Settings!$EK$3,Capital!AW$7=Settings!$EM$3),Inputs!$KN$10,0)</f>
        <v>0</v>
      </c>
      <c r="AX14" s="27">
        <f>IF(AND(AX$4=Settings!$EK$3,Capital!AX$7=Settings!$EM$3),Inputs!$KN$10,0)</f>
        <v>0</v>
      </c>
      <c r="AY14" s="27">
        <f>IF(AND(AY$4=Settings!$EK$3,Capital!AY$7=Settings!$EM$3),Inputs!$KN$10,0)</f>
        <v>0</v>
      </c>
      <c r="AZ14" s="27">
        <f>IF(AND(AZ$4=Settings!$EK$3,Capital!AZ$7=Settings!$EM$3),Inputs!$KN$10,0)</f>
        <v>0</v>
      </c>
      <c r="BA14" s="27">
        <f>IF(AND(BA$4=Settings!$EK$3,Capital!BA$7=Settings!$EM$3),Inputs!$KN$10,0)</f>
        <v>0</v>
      </c>
      <c r="BB14" s="27">
        <f>IF(AND(BB$4=Settings!$EK$3,Capital!BB$7=Settings!$EM$3),Inputs!$KN$10,0)</f>
        <v>0</v>
      </c>
      <c r="BC14" s="27">
        <f>IF(AND(BC$4=Settings!$EK$3,Capital!BC$7=Settings!$EM$3),Inputs!$KN$10,0)</f>
        <v>0</v>
      </c>
      <c r="BD14" s="27">
        <f>IF(AND(BD$4=Settings!$EK$3,Capital!BD$7=Settings!$EM$3),Inputs!$KN$10,0)</f>
        <v>0</v>
      </c>
      <c r="BE14" s="27">
        <f>IF(AND(BE$4=Settings!$EK$3,Capital!BE$7=Settings!$EM$3),Inputs!$KN$10,0)</f>
        <v>0</v>
      </c>
      <c r="BF14" s="27">
        <f>IF(AND(BF$4=Settings!$EK$3,Capital!BF$7=Settings!$EM$3),Inputs!$KN$10,0)</f>
        <v>0</v>
      </c>
      <c r="BG14" s="27">
        <f>IF(AND(BG$4=Settings!$EK$3,Capital!BG$7=Settings!$EM$3),Inputs!$KN$10,0)</f>
        <v>0</v>
      </c>
      <c r="BH14" s="27">
        <f>IF(AND(BH$4=Settings!$EK$3,Capital!BH$7=Settings!$EM$3),Inputs!$KN$10,0)</f>
        <v>0</v>
      </c>
      <c r="BI14" s="27">
        <f>IF(AND(BI$4=Settings!$EK$3,Capital!BI$7=Settings!$EM$3),Inputs!$KN$10,0)</f>
        <v>0</v>
      </c>
      <c r="BJ14" s="27">
        <f>IF(AND(BJ$4=Settings!$EK$3,Capital!BJ$7=Settings!$EM$3),Inputs!$KN$10,0)</f>
        <v>0</v>
      </c>
      <c r="BK14" s="27">
        <f>IF(AND(BK$4=Settings!$EK$3,Capital!BK$7=Settings!$EM$3),Inputs!$KN$10,0)</f>
        <v>0</v>
      </c>
      <c r="BL14" s="27">
        <f>IF(AND(BL$4=Settings!$EK$3,Capital!BL$7=Settings!$EM$3),Inputs!$KN$10,0)</f>
        <v>0</v>
      </c>
      <c r="BM14" s="27">
        <f>IF(AND(BM$4=Settings!$EK$3,Capital!BM$7=Settings!$EM$3),Inputs!$KN$10,0)</f>
        <v>0</v>
      </c>
      <c r="BN14" s="27">
        <f>IF(AND(BN$4=Settings!$EK$3,Capital!BN$7=Settings!$EM$3),Inputs!$KN$10,0)</f>
        <v>0</v>
      </c>
      <c r="BO14" s="27">
        <f>IF(AND(BO$4=Settings!$EK$3,Capital!BO$7=Settings!$EM$3),Inputs!$KN$10,0)</f>
        <v>0</v>
      </c>
      <c r="BP14" s="27">
        <f>IF(AND(BP$4=Settings!$EK$3,Capital!BP$7=Settings!$EM$3),Inputs!$KN$10,0)</f>
        <v>0</v>
      </c>
      <c r="BQ14" s="27">
        <f>IF(AND(BQ$4=Settings!$EK$3,Capital!BQ$7=Settings!$EM$3),Inputs!$KN$10,0)</f>
        <v>0</v>
      </c>
      <c r="BR14" s="27">
        <f>IF(AND(BR$4=Settings!$EK$3,Capital!BR$7=Settings!$EM$3),Inputs!$KN$10,0)</f>
        <v>0</v>
      </c>
      <c r="BS14" s="27">
        <f>IF(AND(BS$4=Settings!$EK$3,Capital!BS$7=Settings!$EM$3),Inputs!$KN$10,0)</f>
        <v>0</v>
      </c>
      <c r="BT14" s="27">
        <f>IF(AND(BT$4=Settings!$EK$3,Capital!BT$7=Settings!$EM$3),Inputs!$KN$10,0)</f>
        <v>0</v>
      </c>
      <c r="BU14" s="27">
        <f>IF(AND(BU$4=Settings!$EK$3,Capital!BU$7=Settings!$EM$3),Inputs!$KN$10,0)</f>
        <v>0</v>
      </c>
      <c r="BV14" s="27">
        <f>IF(AND(BV$4=Settings!$EK$3,Capital!BV$7=Settings!$EM$3),Inputs!$KN$10,0)</f>
        <v>0</v>
      </c>
      <c r="BW14" s="27">
        <f>IF(AND(BW$4=Settings!$EK$3,Capital!BW$7=Settings!$EM$3),Inputs!$KN$10,0)</f>
        <v>0</v>
      </c>
      <c r="BX14" s="27">
        <f>IF(AND(BX$4=Settings!$EK$3,Capital!BX$7=Settings!$EM$3),Inputs!$KN$10,0)</f>
        <v>0</v>
      </c>
      <c r="BY14" s="27">
        <f>IF(AND(BY$4=Settings!$EK$3,Capital!BY$7=Settings!$EM$3),Inputs!$KN$10,0)</f>
        <v>0</v>
      </c>
      <c r="BZ14" s="27">
        <f>IF(AND(BZ$4=Settings!$EK$3,Capital!BZ$7=Settings!$EM$3),Inputs!$KN$10,0)</f>
        <v>0</v>
      </c>
      <c r="CA14" s="27">
        <f>IF(AND(CA$4=Settings!$EK$3,Capital!CA$7=Settings!$EM$3),Inputs!$KN$10,0)</f>
        <v>0</v>
      </c>
      <c r="CB14" s="27">
        <f>IF(AND(CB$4=Settings!$EK$3,Capital!CB$7=Settings!$EM$3),Inputs!$KN$10,0)</f>
        <v>0</v>
      </c>
      <c r="CC14" s="27">
        <f>IF(AND(CC$4=Settings!$EK$3,Capital!CC$7=Settings!$EM$3),Inputs!$KN$10,0)</f>
        <v>0</v>
      </c>
      <c r="CD14" s="27">
        <f>IF(AND(CD$4=Settings!$EK$3,Capital!CD$7=Settings!$EM$3),Inputs!$KN$10,0)</f>
        <v>0</v>
      </c>
      <c r="CE14" s="27">
        <f>IF(AND(CE$4=Settings!$EK$3,Capital!CE$7=Settings!$EM$3),Inputs!$KN$10,0)</f>
        <v>0</v>
      </c>
      <c r="CF14" s="27">
        <f>IF(AND(CF$4=Settings!$EK$3,Capital!CF$7=Settings!$EM$3),Inputs!$KN$10,0)</f>
        <v>0</v>
      </c>
      <c r="CG14" s="27">
        <f>IF(AND(CG$4=Settings!$EK$3,Capital!CG$7=Settings!$EM$3),Inputs!$KN$10,0)</f>
        <v>0</v>
      </c>
      <c r="CH14" s="27">
        <f>IF(AND(CH$4=Settings!$EK$3,Capital!CH$7=Settings!$EM$3),Inputs!$KN$10,0)</f>
        <v>0</v>
      </c>
      <c r="CI14" s="27">
        <f>IF(AND(CI$4=Settings!$EK$3,Capital!CI$7=Settings!$EM$3),Inputs!$KN$10,0)</f>
        <v>0</v>
      </c>
      <c r="CJ14" s="27">
        <f>IF(AND(CJ$4=Settings!$EK$3,Capital!CJ$7=Settings!$EM$3),Inputs!$KN$10,0)</f>
        <v>0</v>
      </c>
      <c r="CK14" s="27">
        <f>IF(AND(CK$4=Settings!$EK$3,Capital!CK$7=Settings!$EM$3),Inputs!$KN$10,0)</f>
        <v>0</v>
      </c>
      <c r="CL14" s="27">
        <f>IF(AND(CL$4=Settings!$EK$3,Capital!CL$7=Settings!$EM$3),Inputs!$KN$10,0)</f>
        <v>0</v>
      </c>
      <c r="CM14" s="27">
        <f>IF(AND(CM$4=Settings!$EK$3,Capital!CM$7=Settings!$EM$3),Inputs!$KN$10,0)</f>
        <v>0</v>
      </c>
    </row>
    <row r="15" spans="2:91" s="20" customFormat="1" ht="15" x14ac:dyDescent="0.2">
      <c r="B15" s="62" t="s">
        <v>402</v>
      </c>
      <c r="C15" s="19" t="str">
        <f>Inputs!$J$16</f>
        <v>EUR</v>
      </c>
      <c r="D15" s="19" t="s">
        <v>19</v>
      </c>
      <c r="E15" s="27">
        <f t="shared" si="16"/>
        <v>0</v>
      </c>
      <c r="F15" s="27">
        <f t="shared" si="16"/>
        <v>0</v>
      </c>
      <c r="G15" s="27">
        <f t="shared" si="16"/>
        <v>0</v>
      </c>
      <c r="H15" s="27">
        <f t="shared" si="16"/>
        <v>0</v>
      </c>
      <c r="I15" s="27">
        <f t="shared" si="16"/>
        <v>0</v>
      </c>
      <c r="J15" s="27"/>
      <c r="K15" s="27">
        <f t="shared" si="17"/>
        <v>0</v>
      </c>
      <c r="L15" s="27">
        <f t="shared" si="17"/>
        <v>0</v>
      </c>
      <c r="M15" s="27">
        <f t="shared" si="17"/>
        <v>0</v>
      </c>
      <c r="N15" s="27">
        <f t="shared" si="17"/>
        <v>0</v>
      </c>
      <c r="O15" s="27">
        <f t="shared" si="17"/>
        <v>0</v>
      </c>
      <c r="P15" s="27">
        <f t="shared" si="17"/>
        <v>0</v>
      </c>
      <c r="Q15" s="27">
        <f t="shared" si="17"/>
        <v>0</v>
      </c>
      <c r="R15" s="27">
        <f t="shared" si="17"/>
        <v>0</v>
      </c>
      <c r="S15" s="27">
        <f t="shared" si="17"/>
        <v>0</v>
      </c>
      <c r="T15" s="27">
        <f t="shared" si="17"/>
        <v>0</v>
      </c>
      <c r="U15" s="27">
        <f t="shared" si="18"/>
        <v>0</v>
      </c>
      <c r="V15" s="27">
        <f t="shared" si="18"/>
        <v>0</v>
      </c>
      <c r="W15" s="27">
        <f t="shared" si="18"/>
        <v>0</v>
      </c>
      <c r="X15" s="27">
        <f t="shared" si="18"/>
        <v>0</v>
      </c>
      <c r="Y15" s="27">
        <f t="shared" si="18"/>
        <v>0</v>
      </c>
      <c r="Z15" s="27">
        <f t="shared" si="18"/>
        <v>0</v>
      </c>
      <c r="AA15" s="27">
        <f t="shared" si="18"/>
        <v>0</v>
      </c>
      <c r="AB15" s="27">
        <f t="shared" si="18"/>
        <v>0</v>
      </c>
      <c r="AC15" s="27">
        <f t="shared" si="18"/>
        <v>0</v>
      </c>
      <c r="AD15" s="27">
        <f t="shared" si="18"/>
        <v>0</v>
      </c>
      <c r="AE15" s="27"/>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row>
    <row r="16" spans="2:91" s="28" customFormat="1" ht="15" x14ac:dyDescent="0.2">
      <c r="B16" s="261" t="s">
        <v>329</v>
      </c>
      <c r="C16" s="19" t="str">
        <f>Inputs!$J$16</f>
        <v>EUR</v>
      </c>
      <c r="D16" s="19" t="s">
        <v>19</v>
      </c>
      <c r="E16" s="63">
        <f>SUM(E13:E15)</f>
        <v>550000</v>
      </c>
      <c r="F16" s="63">
        <f>SUM(F13:F15)</f>
        <v>550000</v>
      </c>
      <c r="G16" s="63">
        <f>SUM(G13:G15)</f>
        <v>550000</v>
      </c>
      <c r="H16" s="63">
        <f>SUM(H13:H15)</f>
        <v>550000</v>
      </c>
      <c r="I16" s="63">
        <f>SUM(I13:I15)</f>
        <v>550000</v>
      </c>
      <c r="J16" s="63"/>
      <c r="K16" s="63">
        <f t="shared" ref="K16:AD16" si="19">SUM(K13:K15)</f>
        <v>550000</v>
      </c>
      <c r="L16" s="63">
        <f t="shared" si="19"/>
        <v>550000</v>
      </c>
      <c r="M16" s="63">
        <f t="shared" si="19"/>
        <v>550000</v>
      </c>
      <c r="N16" s="63">
        <f t="shared" si="19"/>
        <v>550000</v>
      </c>
      <c r="O16" s="63">
        <f t="shared" si="19"/>
        <v>550000</v>
      </c>
      <c r="P16" s="63">
        <f t="shared" si="19"/>
        <v>550000</v>
      </c>
      <c r="Q16" s="63">
        <f t="shared" si="19"/>
        <v>550000</v>
      </c>
      <c r="R16" s="63">
        <f t="shared" si="19"/>
        <v>550000</v>
      </c>
      <c r="S16" s="63">
        <f t="shared" si="19"/>
        <v>550000</v>
      </c>
      <c r="T16" s="63">
        <f t="shared" si="19"/>
        <v>550000</v>
      </c>
      <c r="U16" s="63">
        <f t="shared" si="19"/>
        <v>550000</v>
      </c>
      <c r="V16" s="63">
        <f t="shared" si="19"/>
        <v>550000</v>
      </c>
      <c r="W16" s="63">
        <f t="shared" si="19"/>
        <v>550000</v>
      </c>
      <c r="X16" s="63">
        <f t="shared" si="19"/>
        <v>550000</v>
      </c>
      <c r="Y16" s="63">
        <f t="shared" si="19"/>
        <v>550000</v>
      </c>
      <c r="Z16" s="63">
        <f t="shared" si="19"/>
        <v>550000</v>
      </c>
      <c r="AA16" s="63">
        <f t="shared" si="19"/>
        <v>550000</v>
      </c>
      <c r="AB16" s="63">
        <f t="shared" si="19"/>
        <v>550000</v>
      </c>
      <c r="AC16" s="63">
        <f t="shared" si="19"/>
        <v>550000</v>
      </c>
      <c r="AD16" s="63">
        <f t="shared" si="19"/>
        <v>550000</v>
      </c>
      <c r="AE16" s="63"/>
      <c r="AF16" s="194">
        <f t="shared" ref="AF16:BK16" si="20">AF13+AF14+AF15</f>
        <v>0</v>
      </c>
      <c r="AG16" s="194">
        <f t="shared" si="20"/>
        <v>0</v>
      </c>
      <c r="AH16" s="194">
        <f t="shared" si="20"/>
        <v>550000</v>
      </c>
      <c r="AI16" s="194">
        <f t="shared" si="20"/>
        <v>550000</v>
      </c>
      <c r="AJ16" s="194">
        <f t="shared" si="20"/>
        <v>550000</v>
      </c>
      <c r="AK16" s="194">
        <f t="shared" si="20"/>
        <v>550000</v>
      </c>
      <c r="AL16" s="194">
        <f t="shared" si="20"/>
        <v>550000</v>
      </c>
      <c r="AM16" s="194">
        <f t="shared" si="20"/>
        <v>550000</v>
      </c>
      <c r="AN16" s="194">
        <f t="shared" si="20"/>
        <v>550000</v>
      </c>
      <c r="AO16" s="194">
        <f t="shared" si="20"/>
        <v>550000</v>
      </c>
      <c r="AP16" s="194">
        <f t="shared" si="20"/>
        <v>550000</v>
      </c>
      <c r="AQ16" s="194">
        <f t="shared" si="20"/>
        <v>550000</v>
      </c>
      <c r="AR16" s="194">
        <f t="shared" si="20"/>
        <v>550000</v>
      </c>
      <c r="AS16" s="194">
        <f t="shared" si="20"/>
        <v>550000</v>
      </c>
      <c r="AT16" s="194">
        <f t="shared" si="20"/>
        <v>550000</v>
      </c>
      <c r="AU16" s="194">
        <f t="shared" si="20"/>
        <v>550000</v>
      </c>
      <c r="AV16" s="194">
        <f t="shared" si="20"/>
        <v>550000</v>
      </c>
      <c r="AW16" s="194">
        <f t="shared" si="20"/>
        <v>550000</v>
      </c>
      <c r="AX16" s="194">
        <f t="shared" si="20"/>
        <v>550000</v>
      </c>
      <c r="AY16" s="194">
        <f t="shared" si="20"/>
        <v>550000</v>
      </c>
      <c r="AZ16" s="194">
        <f t="shared" si="20"/>
        <v>550000</v>
      </c>
      <c r="BA16" s="194">
        <f t="shared" si="20"/>
        <v>550000</v>
      </c>
      <c r="BB16" s="194">
        <f t="shared" si="20"/>
        <v>550000</v>
      </c>
      <c r="BC16" s="194">
        <f t="shared" si="20"/>
        <v>550000</v>
      </c>
      <c r="BD16" s="194">
        <f t="shared" si="20"/>
        <v>550000</v>
      </c>
      <c r="BE16" s="194">
        <f t="shared" si="20"/>
        <v>550000</v>
      </c>
      <c r="BF16" s="194">
        <f t="shared" si="20"/>
        <v>550000</v>
      </c>
      <c r="BG16" s="194">
        <f t="shared" si="20"/>
        <v>550000</v>
      </c>
      <c r="BH16" s="194">
        <f t="shared" si="20"/>
        <v>550000</v>
      </c>
      <c r="BI16" s="194">
        <f t="shared" si="20"/>
        <v>550000</v>
      </c>
      <c r="BJ16" s="194">
        <f t="shared" si="20"/>
        <v>550000</v>
      </c>
      <c r="BK16" s="194">
        <f t="shared" si="20"/>
        <v>550000</v>
      </c>
      <c r="BL16" s="194">
        <f t="shared" ref="BL16:CM16" si="21">BL13+BL14+BL15</f>
        <v>550000</v>
      </c>
      <c r="BM16" s="194">
        <f t="shared" si="21"/>
        <v>550000</v>
      </c>
      <c r="BN16" s="194">
        <f t="shared" si="21"/>
        <v>550000</v>
      </c>
      <c r="BO16" s="194">
        <f t="shared" si="21"/>
        <v>550000</v>
      </c>
      <c r="BP16" s="194">
        <f t="shared" si="21"/>
        <v>550000</v>
      </c>
      <c r="BQ16" s="194">
        <f t="shared" si="21"/>
        <v>550000</v>
      </c>
      <c r="BR16" s="194">
        <f t="shared" si="21"/>
        <v>550000</v>
      </c>
      <c r="BS16" s="194">
        <f t="shared" si="21"/>
        <v>550000</v>
      </c>
      <c r="BT16" s="194">
        <f t="shared" si="21"/>
        <v>550000</v>
      </c>
      <c r="BU16" s="194">
        <f t="shared" si="21"/>
        <v>550000</v>
      </c>
      <c r="BV16" s="194">
        <f t="shared" si="21"/>
        <v>550000</v>
      </c>
      <c r="BW16" s="194">
        <f t="shared" si="21"/>
        <v>550000</v>
      </c>
      <c r="BX16" s="194">
        <f t="shared" si="21"/>
        <v>550000</v>
      </c>
      <c r="BY16" s="194">
        <f t="shared" si="21"/>
        <v>550000</v>
      </c>
      <c r="BZ16" s="194">
        <f t="shared" si="21"/>
        <v>550000</v>
      </c>
      <c r="CA16" s="194">
        <f t="shared" si="21"/>
        <v>550000</v>
      </c>
      <c r="CB16" s="194">
        <f t="shared" si="21"/>
        <v>550000</v>
      </c>
      <c r="CC16" s="194">
        <f t="shared" si="21"/>
        <v>550000</v>
      </c>
      <c r="CD16" s="194">
        <f t="shared" si="21"/>
        <v>550000</v>
      </c>
      <c r="CE16" s="194">
        <f t="shared" si="21"/>
        <v>550000</v>
      </c>
      <c r="CF16" s="194">
        <f t="shared" si="21"/>
        <v>550000</v>
      </c>
      <c r="CG16" s="194">
        <f t="shared" si="21"/>
        <v>550000</v>
      </c>
      <c r="CH16" s="194">
        <f t="shared" si="21"/>
        <v>550000</v>
      </c>
      <c r="CI16" s="194">
        <f t="shared" si="21"/>
        <v>550000</v>
      </c>
      <c r="CJ16" s="194">
        <f t="shared" si="21"/>
        <v>550000</v>
      </c>
      <c r="CK16" s="194">
        <f t="shared" si="21"/>
        <v>550000</v>
      </c>
      <c r="CL16" s="194">
        <f t="shared" si="21"/>
        <v>550000</v>
      </c>
      <c r="CM16" s="194">
        <f t="shared" si="21"/>
        <v>550000</v>
      </c>
    </row>
    <row r="18" spans="2:91" s="20" customFormat="1" ht="38" customHeight="1" x14ac:dyDescent="0.2">
      <c r="B18" s="23" t="s">
        <v>401</v>
      </c>
    </row>
    <row r="19" spans="2:91" ht="8" customHeight="1" x14ac:dyDescent="0.2"/>
    <row r="20" spans="2:91" s="115" customFormat="1" x14ac:dyDescent="0.2">
      <c r="B20" s="261" t="s">
        <v>332</v>
      </c>
      <c r="C20" s="19" t="str">
        <f>Inputs!$J$16</f>
        <v>EUR</v>
      </c>
      <c r="D20" s="19" t="s">
        <v>19</v>
      </c>
      <c r="E20" s="63">
        <v>0</v>
      </c>
      <c r="F20" s="63">
        <f ca="1">E23</f>
        <v>58923.768184560089</v>
      </c>
      <c r="G20" s="63">
        <f ca="1">F23</f>
        <v>314423.51553002058</v>
      </c>
      <c r="H20" s="63">
        <f ca="1">G23</f>
        <v>539432.32709298376</v>
      </c>
      <c r="I20" s="63">
        <f ca="1">H23</f>
        <v>772462.52344308887</v>
      </c>
      <c r="J20" s="63"/>
      <c r="K20" s="63">
        <v>0</v>
      </c>
      <c r="L20" s="63">
        <f t="shared" ref="L20:AD20" ca="1" si="22">K23</f>
        <v>-115</v>
      </c>
      <c r="M20" s="63">
        <f t="shared" ca="1" si="22"/>
        <v>-4253.8888888888887</v>
      </c>
      <c r="N20" s="63">
        <f t="shared" ca="1" si="22"/>
        <v>-112377.15098728283</v>
      </c>
      <c r="O20" s="63">
        <f t="shared" ca="1" si="22"/>
        <v>58923.768184560089</v>
      </c>
      <c r="P20" s="63">
        <f t="shared" ca="1" si="22"/>
        <v>125471.86723673233</v>
      </c>
      <c r="Q20" s="63">
        <f t="shared" ca="1" si="22"/>
        <v>182983.07985178477</v>
      </c>
      <c r="R20" s="63">
        <f t="shared" ca="1" si="22"/>
        <v>233519.09841569982</v>
      </c>
      <c r="S20" s="63">
        <f t="shared" ca="1" si="22"/>
        <v>314423.5155300207</v>
      </c>
      <c r="T20" s="63">
        <f t="shared" ca="1" si="22"/>
        <v>305007.44351763709</v>
      </c>
      <c r="U20" s="63">
        <f t="shared" ca="1" si="22"/>
        <v>376651.9366090477</v>
      </c>
      <c r="V20" s="63">
        <f t="shared" ca="1" si="22"/>
        <v>439586.89157408447</v>
      </c>
      <c r="W20" s="63">
        <f t="shared" ca="1" si="22"/>
        <v>539432.32709298376</v>
      </c>
      <c r="X20" s="63">
        <f t="shared" ca="1" si="22"/>
        <v>503812.02562533162</v>
      </c>
      <c r="Y20" s="63">
        <f t="shared" ca="1" si="22"/>
        <v>589225.1269544164</v>
      </c>
      <c r="Z20" s="63">
        <f t="shared" ca="1" si="22"/>
        <v>666986.31099221203</v>
      </c>
      <c r="AA20" s="63">
        <f t="shared" ca="1" si="22"/>
        <v>772462.52344308875</v>
      </c>
      <c r="AB20" s="63">
        <f t="shared" ca="1" si="22"/>
        <v>804571.37837094767</v>
      </c>
      <c r="AC20" s="63">
        <f t="shared" ca="1" si="22"/>
        <v>905876.53506380145</v>
      </c>
      <c r="AD20" s="63">
        <f t="shared" ca="1" si="22"/>
        <v>999502.51339937397</v>
      </c>
      <c r="AE20" s="20"/>
      <c r="AF20" s="194">
        <v>0</v>
      </c>
      <c r="AG20" s="63">
        <f t="shared" ref="AG20:BL20" ca="1" si="23">AF23</f>
        <v>0</v>
      </c>
      <c r="AH20" s="63">
        <f t="shared" ca="1" si="23"/>
        <v>0</v>
      </c>
      <c r="AI20" s="63">
        <f t="shared" ca="1" si="23"/>
        <v>-115</v>
      </c>
      <c r="AJ20" s="63">
        <f t="shared" ca="1" si="23"/>
        <v>-115</v>
      </c>
      <c r="AK20" s="63">
        <f t="shared" ca="1" si="23"/>
        <v>-2184.4444444444443</v>
      </c>
      <c r="AL20" s="63">
        <f t="shared" ca="1" si="23"/>
        <v>-4253.8888888888887</v>
      </c>
      <c r="AM20" s="63">
        <f t="shared" ca="1" si="23"/>
        <v>-6323.333333333333</v>
      </c>
      <c r="AN20" s="63">
        <f t="shared" ca="1" si="23"/>
        <v>-9392.7777777777774</v>
      </c>
      <c r="AO20" s="63">
        <f t="shared" ca="1" si="23"/>
        <v>-112377.15098728283</v>
      </c>
      <c r="AP20" s="63">
        <f t="shared" ca="1" si="23"/>
        <v>-113458.93858568433</v>
      </c>
      <c r="AQ20" s="63">
        <f t="shared" ca="1" si="23"/>
        <v>-27335.939294262193</v>
      </c>
      <c r="AR20" s="63">
        <f t="shared" ca="1" si="23"/>
        <v>58923.768184560104</v>
      </c>
      <c r="AS20" s="63">
        <f t="shared" ca="1" si="23"/>
        <v>-1754.8061166878906</v>
      </c>
      <c r="AT20" s="63">
        <f t="shared" ca="1" si="23"/>
        <v>37160.024944342746</v>
      </c>
      <c r="AU20" s="63">
        <f t="shared" ca="1" si="23"/>
        <v>125471.86723673232</v>
      </c>
      <c r="AV20" s="63">
        <f t="shared" ca="1" si="23"/>
        <v>7782.8251379480644</v>
      </c>
      <c r="AW20" s="63">
        <f t="shared" ca="1" si="23"/>
        <v>93241.571682793234</v>
      </c>
      <c r="AX20" s="63">
        <f t="shared" ca="1" si="23"/>
        <v>182983.07985178474</v>
      </c>
      <c r="AY20" s="63">
        <f t="shared" ca="1" si="23"/>
        <v>39682.526515373815</v>
      </c>
      <c r="AZ20" s="63">
        <f t="shared" ca="1" si="23"/>
        <v>149206.96091059208</v>
      </c>
      <c r="BA20" s="63">
        <f t="shared" ca="1" si="23"/>
        <v>233519.09841569985</v>
      </c>
      <c r="BB20" s="63">
        <f t="shared" ca="1" si="23"/>
        <v>87398.686263206066</v>
      </c>
      <c r="BC20" s="63">
        <f t="shared" ca="1" si="23"/>
        <v>198457.90688753285</v>
      </c>
      <c r="BD20" s="63">
        <f t="shared" ca="1" si="23"/>
        <v>314423.51553002076</v>
      </c>
      <c r="BE20" s="63">
        <f t="shared" ca="1" si="23"/>
        <v>135478.21661226032</v>
      </c>
      <c r="BF20" s="63">
        <f t="shared" ca="1" si="23"/>
        <v>190715.5999579076</v>
      </c>
      <c r="BG20" s="63">
        <f t="shared" ca="1" si="23"/>
        <v>305007.44351763715</v>
      </c>
      <c r="BH20" s="63">
        <f t="shared" ca="1" si="23"/>
        <v>151938.42969202506</v>
      </c>
      <c r="BI20" s="63">
        <f t="shared" ca="1" si="23"/>
        <v>264913.97166437178</v>
      </c>
      <c r="BJ20" s="63">
        <f t="shared" ca="1" si="23"/>
        <v>376651.93660904776</v>
      </c>
      <c r="BK20" s="63">
        <f t="shared" ca="1" si="23"/>
        <v>188069.32830722543</v>
      </c>
      <c r="BL20" s="63">
        <f t="shared" ca="1" si="23"/>
        <v>334391.16068375664</v>
      </c>
      <c r="BM20" s="63">
        <f t="shared" ref="BM20:CM20" ca="1" si="24">BL23</f>
        <v>439586.89157408464</v>
      </c>
      <c r="BN20" s="63">
        <f t="shared" ca="1" si="24"/>
        <v>250501.51213348232</v>
      </c>
      <c r="BO20" s="63">
        <f t="shared" ca="1" si="24"/>
        <v>394962.54736865731</v>
      </c>
      <c r="BP20" s="63">
        <f t="shared" ca="1" si="24"/>
        <v>539432.32709298399</v>
      </c>
      <c r="BQ20" s="63">
        <f t="shared" ca="1" si="24"/>
        <v>301884.64889688516</v>
      </c>
      <c r="BR20" s="63">
        <f t="shared" ca="1" si="24"/>
        <v>372453.61356927699</v>
      </c>
      <c r="BS20" s="63">
        <f t="shared" ca="1" si="24"/>
        <v>503812.02562533185</v>
      </c>
      <c r="BT20" s="63">
        <f t="shared" ca="1" si="24"/>
        <v>319341.55676795798</v>
      </c>
      <c r="BU20" s="63">
        <f t="shared" ca="1" si="24"/>
        <v>461040.11700758617</v>
      </c>
      <c r="BV20" s="63">
        <f t="shared" ca="1" si="24"/>
        <v>589225.12695441663</v>
      </c>
      <c r="BW20" s="63">
        <f t="shared" ca="1" si="24"/>
        <v>365772.62600103469</v>
      </c>
      <c r="BX20" s="63">
        <f t="shared" ca="1" si="24"/>
        <v>536919.69130269007</v>
      </c>
      <c r="BY20" s="63">
        <f t="shared" ca="1" si="24"/>
        <v>666986.31099221227</v>
      </c>
      <c r="BZ20" s="63">
        <f t="shared" ca="1" si="24"/>
        <v>438813.5170653027</v>
      </c>
      <c r="CA20" s="63">
        <f t="shared" ca="1" si="24"/>
        <v>604026.04303277819</v>
      </c>
      <c r="CB20" s="63">
        <f t="shared" ca="1" si="24"/>
        <v>772462.52344308898</v>
      </c>
      <c r="CC20" s="63">
        <f t="shared" ca="1" si="24"/>
        <v>526825.54380452423</v>
      </c>
      <c r="CD20" s="63">
        <f t="shared" ca="1" si="24"/>
        <v>629815.79685868486</v>
      </c>
      <c r="CE20" s="63">
        <f t="shared" ca="1" si="24"/>
        <v>804571.3783709479</v>
      </c>
      <c r="CF20" s="63">
        <f t="shared" ca="1" si="24"/>
        <v>542022.08663796808</v>
      </c>
      <c r="CG20" s="63">
        <f t="shared" ca="1" si="24"/>
        <v>729618.54123375472</v>
      </c>
      <c r="CH20" s="63">
        <f t="shared" ca="1" si="24"/>
        <v>905876.5350638018</v>
      </c>
      <c r="CI20" s="63">
        <f t="shared" ca="1" si="24"/>
        <v>608708.43740133452</v>
      </c>
      <c r="CJ20" s="63">
        <f t="shared" ca="1" si="24"/>
        <v>826129.59448397602</v>
      </c>
      <c r="CK20" s="63">
        <f t="shared" ca="1" si="24"/>
        <v>999502.51339937421</v>
      </c>
      <c r="CL20" s="63">
        <f t="shared" ca="1" si="24"/>
        <v>708960.73022281239</v>
      </c>
      <c r="CM20" s="63">
        <f t="shared" ca="1" si="24"/>
        <v>919015.93149961159</v>
      </c>
    </row>
    <row r="21" spans="2:91" x14ac:dyDescent="0.2">
      <c r="B21" s="216" t="s">
        <v>400</v>
      </c>
      <c r="C21" s="19" t="str">
        <f>Inputs!$J$16</f>
        <v>EUR</v>
      </c>
      <c r="D21" s="19" t="s">
        <v>19</v>
      </c>
      <c r="E21" s="27">
        <f t="shared" ref="E21:I22" ca="1" si="25">SUMIF($K$4:$AD$4,E$4,$K21:$AD21)</f>
        <v>58923.768184560089</v>
      </c>
      <c r="F21" s="27">
        <f t="shared" ca="1" si="25"/>
        <v>1091830.6261417428</v>
      </c>
      <c r="G21" s="27">
        <f t="shared" ca="1" si="25"/>
        <v>1414573.1082992698</v>
      </c>
      <c r="H21" s="27">
        <f t="shared" ca="1" si="25"/>
        <v>1682903.9147178289</v>
      </c>
      <c r="I21" s="27">
        <f t="shared" ca="1" si="25"/>
        <v>2249964.0818177657</v>
      </c>
      <c r="J21" s="27"/>
      <c r="K21" s="27">
        <f t="shared" ref="K21:T22" ca="1" si="26">SUMIFS($AF21:$CM21,$AF$4:$CM$4,K$4,$AF$8:$CM$8,K$8)</f>
        <v>-115</v>
      </c>
      <c r="L21" s="27">
        <f t="shared" ca="1" si="26"/>
        <v>-4138.8888888888887</v>
      </c>
      <c r="M21" s="27">
        <f t="shared" ca="1" si="26"/>
        <v>-108123.26209839394</v>
      </c>
      <c r="N21" s="27">
        <f t="shared" ca="1" si="26"/>
        <v>171300.91917184292</v>
      </c>
      <c r="O21" s="27">
        <f t="shared" ca="1" si="26"/>
        <v>220718.92630683086</v>
      </c>
      <c r="P21" s="27">
        <f t="shared" ca="1" si="26"/>
        <v>256158.24629120019</v>
      </c>
      <c r="Q21" s="27">
        <f t="shared" ca="1" si="26"/>
        <v>281078.44022599526</v>
      </c>
      <c r="R21" s="27">
        <f t="shared" ca="1" si="26"/>
        <v>333875.0133177166</v>
      </c>
      <c r="S21" s="27">
        <f t="shared" ca="1" si="26"/>
        <v>291071.43997356138</v>
      </c>
      <c r="T21" s="27">
        <f t="shared" ca="1" si="26"/>
        <v>333608.78906761587</v>
      </c>
      <c r="U21" s="27">
        <f t="shared" ref="U21:AD22" ca="1" si="27">SUMIFS($AF21:$CM21,$AF$4:$CM$4,U$4,$AF$8:$CM$8,U$8)</f>
        <v>363182.86512589111</v>
      </c>
      <c r="V21" s="27">
        <f t="shared" ca="1" si="27"/>
        <v>426710.01413220132</v>
      </c>
      <c r="W21" s="27">
        <f t="shared" ca="1" si="27"/>
        <v>348418.71125132905</v>
      </c>
      <c r="X21" s="27">
        <f t="shared" ca="1" si="27"/>
        <v>398989.94145528093</v>
      </c>
      <c r="Y21" s="27">
        <f t="shared" ca="1" si="27"/>
        <v>436852.13134754851</v>
      </c>
      <c r="Z21" s="27">
        <f t="shared" ca="1" si="27"/>
        <v>498643.13066367037</v>
      </c>
      <c r="AA21" s="27">
        <f t="shared" ca="1" si="27"/>
        <v>480887.67252516223</v>
      </c>
      <c r="AB21" s="27">
        <f t="shared" ca="1" si="27"/>
        <v>534104.06196549977</v>
      </c>
      <c r="AC21" s="27">
        <f t="shared" ca="1" si="27"/>
        <v>574319.63410452218</v>
      </c>
      <c r="AD21" s="27">
        <f t="shared" ca="1" si="27"/>
        <v>660652.71322258143</v>
      </c>
      <c r="AE21" s="27"/>
      <c r="AF21" s="26">
        <f ca="1">'Profit &amp; Loss'!AF56</f>
        <v>0</v>
      </c>
      <c r="AG21" s="26">
        <f ca="1">'Profit &amp; Loss'!AG56</f>
        <v>0</v>
      </c>
      <c r="AH21" s="26">
        <f ca="1">'Profit &amp; Loss'!AH56</f>
        <v>-115</v>
      </c>
      <c r="AI21" s="26">
        <f ca="1">'Profit &amp; Loss'!AI56</f>
        <v>0</v>
      </c>
      <c r="AJ21" s="26">
        <f ca="1">'Profit &amp; Loss'!AJ56</f>
        <v>-2069.4444444444443</v>
      </c>
      <c r="AK21" s="26">
        <f ca="1">'Profit &amp; Loss'!AK56</f>
        <v>-2069.4444444444443</v>
      </c>
      <c r="AL21" s="26">
        <f ca="1">'Profit &amp; Loss'!AL56</f>
        <v>-2069.4444444444443</v>
      </c>
      <c r="AM21" s="26">
        <f ca="1">'Profit &amp; Loss'!AM56</f>
        <v>-3069.4444444444443</v>
      </c>
      <c r="AN21" s="26">
        <f ca="1">'Profit &amp; Loss'!AN56</f>
        <v>-102984.37320950505</v>
      </c>
      <c r="AO21" s="26">
        <f ca="1">'Profit &amp; Loss'!AO56</f>
        <v>-1081.7875984014997</v>
      </c>
      <c r="AP21" s="26">
        <f ca="1">'Profit &amp; Loss'!AP56</f>
        <v>86122.999291422137</v>
      </c>
      <c r="AQ21" s="26">
        <f ca="1">'Profit &amp; Loss'!AQ56</f>
        <v>86259.707478822296</v>
      </c>
      <c r="AR21" s="26">
        <f ca="1">'Profit &amp; Loss'!AR56</f>
        <v>93492.252953410643</v>
      </c>
      <c r="AS21" s="26">
        <f ca="1">'Profit &amp; Loss'!AS56</f>
        <v>38914.831061030636</v>
      </c>
      <c r="AT21" s="26">
        <f ca="1">'Profit &amp; Loss'!AT56</f>
        <v>88311.842292389571</v>
      </c>
      <c r="AU21" s="26">
        <f ca="1">'Profit &amp; Loss'!AU56</f>
        <v>80957.991577363515</v>
      </c>
      <c r="AV21" s="26">
        <f ca="1">'Profit &amp; Loss'!AV56</f>
        <v>85458.746544845169</v>
      </c>
      <c r="AW21" s="26">
        <f ca="1">'Profit &amp; Loss'!AW56</f>
        <v>89741.50816899151</v>
      </c>
      <c r="AX21" s="26">
        <f ca="1">'Profit &amp; Loss'!AX56</f>
        <v>87241.868325669246</v>
      </c>
      <c r="AY21" s="26">
        <f ca="1">'Profit &amp; Loss'!AY56</f>
        <v>109524.43439521827</v>
      </c>
      <c r="AZ21" s="26">
        <f ca="1">'Profit &amp; Loss'!AZ56</f>
        <v>84312.137505107763</v>
      </c>
      <c r="BA21" s="26">
        <f ca="1">'Profit &amp; Loss'!BA56</f>
        <v>106850.18405090194</v>
      </c>
      <c r="BB21" s="26">
        <f ca="1">'Profit &amp; Loss'!BB56</f>
        <v>111059.22062432677</v>
      </c>
      <c r="BC21" s="26">
        <f ca="1">'Profit &amp; Loss'!BC56</f>
        <v>115965.6086424879</v>
      </c>
      <c r="BD21" s="26">
        <f ca="1">'Profit &amp; Loss'!BD56</f>
        <v>121542.21306818452</v>
      </c>
      <c r="BE21" s="26">
        <f ca="1">'Profit &amp; Loss'!BE56</f>
        <v>55237.383345647286</v>
      </c>
      <c r="BF21" s="26">
        <f ca="1">'Profit &amp; Loss'!BF56</f>
        <v>114291.84355972956</v>
      </c>
      <c r="BG21" s="26">
        <f ca="1">'Profit &amp; Loss'!BG56</f>
        <v>108895.28215059315</v>
      </c>
      <c r="BH21" s="26">
        <f ca="1">'Profit &amp; Loss'!BH56</f>
        <v>112975.54197234675</v>
      </c>
      <c r="BI21" s="26">
        <f ca="1">'Profit &amp; Loss'!BI56</f>
        <v>111737.96494467599</v>
      </c>
      <c r="BJ21" s="26">
        <f ca="1">'Profit &amp; Loss'!BJ56</f>
        <v>111665.30185903193</v>
      </c>
      <c r="BK21" s="26">
        <f ca="1">'Profit &amp; Loss'!BK56</f>
        <v>146321.83237653121</v>
      </c>
      <c r="BL21" s="26">
        <f ca="1">'Profit &amp; Loss'!BL56</f>
        <v>105195.73089032798</v>
      </c>
      <c r="BM21" s="26">
        <f ca="1">'Profit &amp; Loss'!BM56</f>
        <v>137779.19917269965</v>
      </c>
      <c r="BN21" s="26">
        <f ca="1">'Profit &amp; Loss'!BN56</f>
        <v>144461.03523517499</v>
      </c>
      <c r="BO21" s="26">
        <f ca="1">'Profit &amp; Loss'!BO56</f>
        <v>144469.77972432671</v>
      </c>
      <c r="BP21" s="26">
        <f ca="1">'Profit &amp; Loss'!BP56</f>
        <v>146491.33452288236</v>
      </c>
      <c r="BQ21" s="26">
        <f ca="1">'Profit &amp; Loss'!BQ56</f>
        <v>70568.964672391798</v>
      </c>
      <c r="BR21" s="26">
        <f ca="1">'Profit &amp; Loss'!BR56</f>
        <v>131358.41205605486</v>
      </c>
      <c r="BS21" s="26">
        <f ca="1">'Profit &amp; Loss'!BS56</f>
        <v>129106.37126882226</v>
      </c>
      <c r="BT21" s="26">
        <f ca="1">'Profit &amp; Loss'!BT56</f>
        <v>141698.56023962816</v>
      </c>
      <c r="BU21" s="26">
        <f ca="1">'Profit &amp; Loss'!BU56</f>
        <v>128185.0099468305</v>
      </c>
      <c r="BV21" s="26">
        <f ca="1">'Profit &amp; Loss'!BV56</f>
        <v>135638.4463563709</v>
      </c>
      <c r="BW21" s="26">
        <f ca="1">'Profit &amp; Loss'!BW56</f>
        <v>171147.06530165538</v>
      </c>
      <c r="BX21" s="26">
        <f ca="1">'Profit &amp; Loss'!BX56</f>
        <v>130066.61968952224</v>
      </c>
      <c r="BY21" s="26">
        <f ca="1">'Profit &amp; Loss'!BY56</f>
        <v>164994.12428588409</v>
      </c>
      <c r="BZ21" s="26">
        <f ca="1">'Profit &amp; Loss'!BZ56</f>
        <v>165212.52596747555</v>
      </c>
      <c r="CA21" s="26">
        <f ca="1">'Profit &amp; Loss'!CA56</f>
        <v>168436.48041031076</v>
      </c>
      <c r="CB21" s="26">
        <f ca="1">'Profit &amp; Loss'!CB56</f>
        <v>203141.83795873862</v>
      </c>
      <c r="CC21" s="26">
        <f ca="1">'Profit &amp; Loss'!CC56</f>
        <v>102990.2530541606</v>
      </c>
      <c r="CD21" s="26">
        <f ca="1">'Profit &amp; Loss'!CD56</f>
        <v>174755.58151226304</v>
      </c>
      <c r="CE21" s="26">
        <f ca="1">'Profit &amp; Loss'!CE56</f>
        <v>170249.6135396662</v>
      </c>
      <c r="CF21" s="26">
        <f ca="1">'Profit &amp; Loss'!CF56</f>
        <v>187596.45459578658</v>
      </c>
      <c r="CG21" s="26">
        <f ca="1">'Profit &amp; Loss'!CG56</f>
        <v>176257.99383004702</v>
      </c>
      <c r="CH21" s="26">
        <f ca="1">'Profit &amp; Loss'!CH56</f>
        <v>183525.55810648252</v>
      </c>
      <c r="CI21" s="26">
        <f ca="1">'Profit &amp; Loss'!CI56</f>
        <v>217421.1570826415</v>
      </c>
      <c r="CJ21" s="26">
        <f ca="1">'Profit &amp; Loss'!CJ56</f>
        <v>173372.91891539819</v>
      </c>
      <c r="CK21" s="26">
        <f ca="1">'Profit &amp; Loss'!CK56</f>
        <v>226345.88751750806</v>
      </c>
      <c r="CL21" s="26">
        <f ca="1">'Profit &amp; Loss'!CL56</f>
        <v>210055.20127679914</v>
      </c>
      <c r="CM21" s="26">
        <f ca="1">'Profit &amp; Loss'!CM56</f>
        <v>224251.6244282742</v>
      </c>
    </row>
    <row r="22" spans="2:91" x14ac:dyDescent="0.2">
      <c r="B22" s="216" t="s">
        <v>179</v>
      </c>
      <c r="C22" s="19" t="str">
        <f>Inputs!$J$16</f>
        <v>EUR</v>
      </c>
      <c r="D22" s="19" t="s">
        <v>19</v>
      </c>
      <c r="E22" s="27">
        <f t="shared" ca="1" si="25"/>
        <v>0</v>
      </c>
      <c r="F22" s="27">
        <f t="shared" ca="1" si="25"/>
        <v>-836330.87879628234</v>
      </c>
      <c r="G22" s="27">
        <f t="shared" ca="1" si="25"/>
        <v>-1189564.2967363065</v>
      </c>
      <c r="H22" s="27">
        <f t="shared" ca="1" si="25"/>
        <v>-1449873.7183677237</v>
      </c>
      <c r="I22" s="27">
        <f t="shared" ca="1" si="25"/>
        <v>-1879159.0493329691</v>
      </c>
      <c r="J22" s="27"/>
      <c r="K22" s="27">
        <f t="shared" si="26"/>
        <v>0</v>
      </c>
      <c r="L22" s="27">
        <f t="shared" ca="1" si="26"/>
        <v>0</v>
      </c>
      <c r="M22" s="27">
        <f t="shared" ca="1" si="26"/>
        <v>0</v>
      </c>
      <c r="N22" s="27">
        <f t="shared" ca="1" si="26"/>
        <v>0</v>
      </c>
      <c r="O22" s="27">
        <f t="shared" ca="1" si="26"/>
        <v>-154170.82725465862</v>
      </c>
      <c r="P22" s="27">
        <f t="shared" ca="1" si="26"/>
        <v>-198647.03367614778</v>
      </c>
      <c r="Q22" s="27">
        <f t="shared" ca="1" si="26"/>
        <v>-230542.42166208019</v>
      </c>
      <c r="R22" s="27">
        <f t="shared" ca="1" si="26"/>
        <v>-252970.59620339575</v>
      </c>
      <c r="S22" s="27">
        <f t="shared" ca="1" si="26"/>
        <v>-300487.51198594493</v>
      </c>
      <c r="T22" s="27">
        <f t="shared" ca="1" si="26"/>
        <v>-261964.29597620526</v>
      </c>
      <c r="U22" s="27">
        <f t="shared" ca="1" si="27"/>
        <v>-300247.91016085428</v>
      </c>
      <c r="V22" s="27">
        <f t="shared" ca="1" si="27"/>
        <v>-326864.57861330203</v>
      </c>
      <c r="W22" s="27">
        <f t="shared" ca="1" si="27"/>
        <v>-384039.01271898119</v>
      </c>
      <c r="X22" s="27">
        <f t="shared" ca="1" si="27"/>
        <v>-313576.84012619616</v>
      </c>
      <c r="Y22" s="27">
        <f t="shared" ca="1" si="27"/>
        <v>-359090.94730975287</v>
      </c>
      <c r="Z22" s="27">
        <f t="shared" ca="1" si="27"/>
        <v>-393166.91821279365</v>
      </c>
      <c r="AA22" s="27">
        <f t="shared" ca="1" si="27"/>
        <v>-448778.81759730336</v>
      </c>
      <c r="AB22" s="27">
        <f t="shared" ca="1" si="27"/>
        <v>-432798.90527264599</v>
      </c>
      <c r="AC22" s="27">
        <f t="shared" ca="1" si="27"/>
        <v>-480693.65576894983</v>
      </c>
      <c r="AD22" s="27">
        <f t="shared" ca="1" si="27"/>
        <v>-516887.67069407</v>
      </c>
      <c r="AE22" s="27"/>
      <c r="AF22" s="26"/>
      <c r="AG22" s="26"/>
      <c r="AH22" s="26"/>
      <c r="AI22" s="26">
        <f ca="1">IF(SUM(AF21:AH21)&lt;0,0,-MIN(SUM(AF21:AH21)*Inputs!$KN$20,AI78))</f>
        <v>0</v>
      </c>
      <c r="AJ22" s="26"/>
      <c r="AK22" s="26"/>
      <c r="AL22" s="26">
        <f ca="1">IF(SUM(AI21:AK21)&lt;0,0,-MIN(SUM(AI21:AK21)*Inputs!$KN$20,AL78))</f>
        <v>0</v>
      </c>
      <c r="AM22" s="26"/>
      <c r="AN22" s="26"/>
      <c r="AO22" s="26">
        <f ca="1">IF(SUM(AL21:AN21)&lt;0,0,-MIN(SUM(AL21:AN21)*Inputs!$KN$20,AO78))</f>
        <v>0</v>
      </c>
      <c r="AP22" s="26"/>
      <c r="AQ22" s="26"/>
      <c r="AR22" s="26">
        <f ca="1">IF(SUM(AO21:AQ21)&lt;0,0,-MIN(SUM(AO21:AQ21)*Inputs!$KN$20,AR78))</f>
        <v>-154170.82725465862</v>
      </c>
      <c r="AS22" s="26"/>
      <c r="AT22" s="26"/>
      <c r="AU22" s="26">
        <f ca="1">IF(SUM(AR21:AT21)&lt;0,0,-MIN(SUM(AR21:AT21)*Inputs!$KN$20,AU78))</f>
        <v>-198647.03367614778</v>
      </c>
      <c r="AV22" s="26"/>
      <c r="AW22" s="26"/>
      <c r="AX22" s="26">
        <f ca="1">IF(SUM(AU21:AW21)&lt;0,0,-MIN(SUM(AU21:AW21)*Inputs!$KN$20,AX78))</f>
        <v>-230542.42166208019</v>
      </c>
      <c r="AY22" s="26"/>
      <c r="AZ22" s="26"/>
      <c r="BA22" s="26">
        <f ca="1">IF(SUM(AX21:AZ21)&lt;0,0,-MIN(SUM(AX21:AZ21)*Inputs!$KN$20,BA78))</f>
        <v>-252970.59620339575</v>
      </c>
      <c r="BB22" s="26"/>
      <c r="BC22" s="26"/>
      <c r="BD22" s="26">
        <f ca="1">IF(SUM(BA21:BC21)&lt;0,0,-MIN(SUM(BA21:BC21)*Inputs!$KN$20,BD78))</f>
        <v>-300487.51198594493</v>
      </c>
      <c r="BE22" s="26"/>
      <c r="BF22" s="26"/>
      <c r="BG22" s="26">
        <f ca="1">IF(SUM(BD21:BF21)&lt;0,0,-MIN(SUM(BD21:BF21)*Inputs!$KN$20,BG78))</f>
        <v>-261964.29597620526</v>
      </c>
      <c r="BH22" s="26"/>
      <c r="BI22" s="26"/>
      <c r="BJ22" s="26">
        <f ca="1">IF(SUM(BG21:BI21)&lt;0,0,-MIN(SUM(BG21:BI21)*Inputs!$KN$20,BJ78))</f>
        <v>-300247.91016085428</v>
      </c>
      <c r="BK22" s="26"/>
      <c r="BL22" s="26"/>
      <c r="BM22" s="26">
        <f ca="1">IF(SUM(BJ21:BL21)&lt;0,0,-MIN(SUM(BJ21:BL21)*Inputs!$KN$20,BM78))</f>
        <v>-326864.57861330203</v>
      </c>
      <c r="BN22" s="26"/>
      <c r="BO22" s="26"/>
      <c r="BP22" s="26">
        <f ca="1">IF(SUM(BM21:BO21)&lt;0,0,-MIN(SUM(BM21:BO21)*Inputs!$KN$20,BP78))</f>
        <v>-384039.01271898119</v>
      </c>
      <c r="BQ22" s="26"/>
      <c r="BR22" s="26"/>
      <c r="BS22" s="26">
        <f ca="1">IF(SUM(BP21:BR21)&lt;0,0,-MIN(SUM(BP21:BR21)*Inputs!$KN$20,BS78))</f>
        <v>-313576.84012619616</v>
      </c>
      <c r="BT22" s="26"/>
      <c r="BU22" s="26"/>
      <c r="BV22" s="26">
        <f ca="1">IF(SUM(BS21:BU21)&lt;0,0,-MIN(SUM(BS21:BU21)*Inputs!$KN$20,BV78))</f>
        <v>-359090.94730975287</v>
      </c>
      <c r="BW22" s="26"/>
      <c r="BX22" s="26"/>
      <c r="BY22" s="26">
        <f ca="1">IF(SUM(BV21:BX21)&lt;0,0,-MIN(SUM(BV21:BX21)*Inputs!$KN$20,BY78))</f>
        <v>-393166.91821279365</v>
      </c>
      <c r="BZ22" s="26"/>
      <c r="CA22" s="26"/>
      <c r="CB22" s="26">
        <f ca="1">IF(SUM(BY21:CA21)&lt;0,0,-MIN(SUM(BY21:CA21)*Inputs!$KN$20,CB78))</f>
        <v>-448778.81759730336</v>
      </c>
      <c r="CC22" s="26"/>
      <c r="CD22" s="26"/>
      <c r="CE22" s="26">
        <f ca="1">IF(SUM(CB21:CD21)&lt;0,0,-MIN(SUM(CB21:CD21)*Inputs!$KN$20,CE78))</f>
        <v>-432798.90527264599</v>
      </c>
      <c r="CF22" s="26"/>
      <c r="CG22" s="26"/>
      <c r="CH22" s="26">
        <f ca="1">IF(SUM(CE21:CG21)&lt;0,0,-MIN(SUM(CE21:CG21)*Inputs!$KN$20,CH78))</f>
        <v>-480693.65576894983</v>
      </c>
      <c r="CI22" s="26"/>
      <c r="CJ22" s="26"/>
      <c r="CK22" s="26">
        <f ca="1">IF(SUM(CH21:CJ21)&lt;0,0,-MIN(SUM(CH21:CJ21)*Inputs!$KN$20,CK78))</f>
        <v>-516887.67069407</v>
      </c>
      <c r="CL22" s="26"/>
      <c r="CM22" s="26"/>
    </row>
    <row r="23" spans="2:91" s="115" customFormat="1" x14ac:dyDescent="0.2">
      <c r="B23" s="261" t="s">
        <v>329</v>
      </c>
      <c r="C23" s="19" t="str">
        <f>Inputs!$J$16</f>
        <v>EUR</v>
      </c>
      <c r="D23" s="19" t="s">
        <v>19</v>
      </c>
      <c r="E23" s="63">
        <f ca="1">SUM(E20:E22)</f>
        <v>58923.768184560089</v>
      </c>
      <c r="F23" s="63">
        <f ca="1">SUM(F20:F22)</f>
        <v>314423.51553002058</v>
      </c>
      <c r="G23" s="63">
        <f ca="1">SUM(G20:G22)</f>
        <v>539432.32709298376</v>
      </c>
      <c r="H23" s="63">
        <f ca="1">SUM(H20:H22)</f>
        <v>772462.52344308887</v>
      </c>
      <c r="I23" s="63">
        <f ca="1">SUM(I20:I22)</f>
        <v>1143267.5559278855</v>
      </c>
      <c r="J23" s="63"/>
      <c r="K23" s="63">
        <f t="shared" ref="K23:AD23" ca="1" si="28">SUM(K20:K22)</f>
        <v>-115</v>
      </c>
      <c r="L23" s="63">
        <f t="shared" ca="1" si="28"/>
        <v>-4253.8888888888887</v>
      </c>
      <c r="M23" s="63">
        <f t="shared" ca="1" si="28"/>
        <v>-112377.15098728283</v>
      </c>
      <c r="N23" s="63">
        <f t="shared" ca="1" si="28"/>
        <v>58923.768184560089</v>
      </c>
      <c r="O23" s="63">
        <f t="shared" ca="1" si="28"/>
        <v>125471.86723673233</v>
      </c>
      <c r="P23" s="63">
        <f t="shared" ca="1" si="28"/>
        <v>182983.07985178477</v>
      </c>
      <c r="Q23" s="63">
        <f t="shared" ca="1" si="28"/>
        <v>233519.09841569982</v>
      </c>
      <c r="R23" s="63">
        <f t="shared" ca="1" si="28"/>
        <v>314423.5155300207</v>
      </c>
      <c r="S23" s="63">
        <f t="shared" ca="1" si="28"/>
        <v>305007.44351763709</v>
      </c>
      <c r="T23" s="63">
        <f t="shared" ca="1" si="28"/>
        <v>376651.9366090477</v>
      </c>
      <c r="U23" s="63">
        <f t="shared" ca="1" si="28"/>
        <v>439586.89157408447</v>
      </c>
      <c r="V23" s="63">
        <f t="shared" ca="1" si="28"/>
        <v>539432.32709298376</v>
      </c>
      <c r="W23" s="63">
        <f t="shared" ca="1" si="28"/>
        <v>503812.02562533162</v>
      </c>
      <c r="X23" s="63">
        <f t="shared" ca="1" si="28"/>
        <v>589225.1269544164</v>
      </c>
      <c r="Y23" s="63">
        <f t="shared" ca="1" si="28"/>
        <v>666986.31099221203</v>
      </c>
      <c r="Z23" s="63">
        <f t="shared" ca="1" si="28"/>
        <v>772462.52344308875</v>
      </c>
      <c r="AA23" s="63">
        <f t="shared" ca="1" si="28"/>
        <v>804571.37837094767</v>
      </c>
      <c r="AB23" s="63">
        <f t="shared" ca="1" si="28"/>
        <v>905876.53506380145</v>
      </c>
      <c r="AC23" s="63">
        <f t="shared" ca="1" si="28"/>
        <v>999502.51339937397</v>
      </c>
      <c r="AD23" s="63">
        <f t="shared" ca="1" si="28"/>
        <v>1143267.5559278855</v>
      </c>
      <c r="AE23" s="63"/>
      <c r="AF23" s="194">
        <f t="shared" ref="AF23:BK23" ca="1" si="29">SUM(AF20:AF22)</f>
        <v>0</v>
      </c>
      <c r="AG23" s="194">
        <f t="shared" ca="1" si="29"/>
        <v>0</v>
      </c>
      <c r="AH23" s="194">
        <f t="shared" ca="1" si="29"/>
        <v>-115</v>
      </c>
      <c r="AI23" s="194">
        <f t="shared" ca="1" si="29"/>
        <v>-115</v>
      </c>
      <c r="AJ23" s="194">
        <f t="shared" ca="1" si="29"/>
        <v>-2184.4444444444443</v>
      </c>
      <c r="AK23" s="194">
        <f t="shared" ca="1" si="29"/>
        <v>-4253.8888888888887</v>
      </c>
      <c r="AL23" s="194">
        <f t="shared" ca="1" si="29"/>
        <v>-6323.333333333333</v>
      </c>
      <c r="AM23" s="194">
        <f t="shared" ca="1" si="29"/>
        <v>-9392.7777777777774</v>
      </c>
      <c r="AN23" s="194">
        <f t="shared" ca="1" si="29"/>
        <v>-112377.15098728283</v>
      </c>
      <c r="AO23" s="194">
        <f t="shared" ca="1" si="29"/>
        <v>-113458.93858568433</v>
      </c>
      <c r="AP23" s="63">
        <f t="shared" ca="1" si="29"/>
        <v>-27335.939294262193</v>
      </c>
      <c r="AQ23" s="63">
        <f t="shared" ca="1" si="29"/>
        <v>58923.768184560104</v>
      </c>
      <c r="AR23" s="63">
        <f t="shared" ca="1" si="29"/>
        <v>-1754.8061166878906</v>
      </c>
      <c r="AS23" s="63">
        <f t="shared" ca="1" si="29"/>
        <v>37160.024944342746</v>
      </c>
      <c r="AT23" s="63">
        <f t="shared" ca="1" si="29"/>
        <v>125471.86723673232</v>
      </c>
      <c r="AU23" s="63">
        <f t="shared" ca="1" si="29"/>
        <v>7782.8251379480644</v>
      </c>
      <c r="AV23" s="63">
        <f t="shared" ca="1" si="29"/>
        <v>93241.571682793234</v>
      </c>
      <c r="AW23" s="63">
        <f t="shared" ca="1" si="29"/>
        <v>182983.07985178474</v>
      </c>
      <c r="AX23" s="63">
        <f t="shared" ca="1" si="29"/>
        <v>39682.526515373815</v>
      </c>
      <c r="AY23" s="63">
        <f t="shared" ca="1" si="29"/>
        <v>149206.96091059208</v>
      </c>
      <c r="AZ23" s="63">
        <f t="shared" ca="1" si="29"/>
        <v>233519.09841569985</v>
      </c>
      <c r="BA23" s="63">
        <f t="shared" ca="1" si="29"/>
        <v>87398.686263206066</v>
      </c>
      <c r="BB23" s="63">
        <f t="shared" ca="1" si="29"/>
        <v>198457.90688753285</v>
      </c>
      <c r="BC23" s="63">
        <f t="shared" ca="1" si="29"/>
        <v>314423.51553002076</v>
      </c>
      <c r="BD23" s="63">
        <f t="shared" ca="1" si="29"/>
        <v>135478.21661226032</v>
      </c>
      <c r="BE23" s="63">
        <f t="shared" ca="1" si="29"/>
        <v>190715.5999579076</v>
      </c>
      <c r="BF23" s="63">
        <f t="shared" ca="1" si="29"/>
        <v>305007.44351763715</v>
      </c>
      <c r="BG23" s="63">
        <f t="shared" ca="1" si="29"/>
        <v>151938.42969202506</v>
      </c>
      <c r="BH23" s="63">
        <f t="shared" ca="1" si="29"/>
        <v>264913.97166437178</v>
      </c>
      <c r="BI23" s="63">
        <f t="shared" ca="1" si="29"/>
        <v>376651.93660904776</v>
      </c>
      <c r="BJ23" s="63">
        <f t="shared" ca="1" si="29"/>
        <v>188069.32830722543</v>
      </c>
      <c r="BK23" s="63">
        <f t="shared" ca="1" si="29"/>
        <v>334391.16068375664</v>
      </c>
      <c r="BL23" s="63">
        <f t="shared" ref="BL23:CM23" ca="1" si="30">SUM(BL20:BL22)</f>
        <v>439586.89157408464</v>
      </c>
      <c r="BM23" s="63">
        <f t="shared" ca="1" si="30"/>
        <v>250501.51213348232</v>
      </c>
      <c r="BN23" s="63">
        <f t="shared" ca="1" si="30"/>
        <v>394962.54736865731</v>
      </c>
      <c r="BO23" s="63">
        <f t="shared" ca="1" si="30"/>
        <v>539432.32709298399</v>
      </c>
      <c r="BP23" s="63">
        <f t="shared" ca="1" si="30"/>
        <v>301884.64889688516</v>
      </c>
      <c r="BQ23" s="63">
        <f t="shared" ca="1" si="30"/>
        <v>372453.61356927699</v>
      </c>
      <c r="BR23" s="63">
        <f t="shared" ca="1" si="30"/>
        <v>503812.02562533185</v>
      </c>
      <c r="BS23" s="63">
        <f t="shared" ca="1" si="30"/>
        <v>319341.55676795798</v>
      </c>
      <c r="BT23" s="63">
        <f t="shared" ca="1" si="30"/>
        <v>461040.11700758617</v>
      </c>
      <c r="BU23" s="63">
        <f t="shared" ca="1" si="30"/>
        <v>589225.12695441663</v>
      </c>
      <c r="BV23" s="63">
        <f t="shared" ca="1" si="30"/>
        <v>365772.62600103469</v>
      </c>
      <c r="BW23" s="63">
        <f t="shared" ca="1" si="30"/>
        <v>536919.69130269007</v>
      </c>
      <c r="BX23" s="63">
        <f t="shared" ca="1" si="30"/>
        <v>666986.31099221227</v>
      </c>
      <c r="BY23" s="63">
        <f t="shared" ca="1" si="30"/>
        <v>438813.5170653027</v>
      </c>
      <c r="BZ23" s="63">
        <f t="shared" ca="1" si="30"/>
        <v>604026.04303277819</v>
      </c>
      <c r="CA23" s="63">
        <f t="shared" ca="1" si="30"/>
        <v>772462.52344308898</v>
      </c>
      <c r="CB23" s="63">
        <f t="shared" ca="1" si="30"/>
        <v>526825.54380452423</v>
      </c>
      <c r="CC23" s="63">
        <f t="shared" ca="1" si="30"/>
        <v>629815.79685868486</v>
      </c>
      <c r="CD23" s="63">
        <f t="shared" ca="1" si="30"/>
        <v>804571.3783709479</v>
      </c>
      <c r="CE23" s="63">
        <f t="shared" ca="1" si="30"/>
        <v>542022.08663796808</v>
      </c>
      <c r="CF23" s="63">
        <f t="shared" ca="1" si="30"/>
        <v>729618.54123375472</v>
      </c>
      <c r="CG23" s="63">
        <f t="shared" ca="1" si="30"/>
        <v>905876.5350638018</v>
      </c>
      <c r="CH23" s="63">
        <f t="shared" ca="1" si="30"/>
        <v>608708.43740133452</v>
      </c>
      <c r="CI23" s="63">
        <f t="shared" ca="1" si="30"/>
        <v>826129.59448397602</v>
      </c>
      <c r="CJ23" s="63">
        <f t="shared" ca="1" si="30"/>
        <v>999502.51339937421</v>
      </c>
      <c r="CK23" s="63">
        <f t="shared" ca="1" si="30"/>
        <v>708960.73022281239</v>
      </c>
      <c r="CL23" s="63">
        <f t="shared" ca="1" si="30"/>
        <v>919015.93149961159</v>
      </c>
      <c r="CM23" s="63">
        <f t="shared" ca="1" si="30"/>
        <v>1143267.5559278857</v>
      </c>
    </row>
    <row r="24" spans="2:91" ht="32" customHeight="1" x14ac:dyDescent="0.2"/>
    <row r="25" spans="2:91" s="20" customFormat="1" ht="15" x14ac:dyDescent="0.2">
      <c r="B25" s="23" t="s">
        <v>399</v>
      </c>
    </row>
    <row r="26" spans="2:91" ht="7" customHeight="1" x14ac:dyDescent="0.2"/>
    <row r="27" spans="2:91" s="115" customFormat="1" x14ac:dyDescent="0.2">
      <c r="B27" s="261" t="s">
        <v>332</v>
      </c>
      <c r="C27" s="19" t="str">
        <f>Inputs!$J$16</f>
        <v>EUR</v>
      </c>
      <c r="D27" s="19" t="s">
        <v>19</v>
      </c>
      <c r="E27" s="63">
        <v>0</v>
      </c>
      <c r="F27" s="63">
        <f ca="1">E30</f>
        <v>0</v>
      </c>
      <c r="G27" s="63">
        <f ca="1">F30</f>
        <v>0</v>
      </c>
      <c r="H27" s="63">
        <f ca="1">G30</f>
        <v>0</v>
      </c>
      <c r="I27" s="63">
        <f ca="1">H30</f>
        <v>0</v>
      </c>
      <c r="J27" s="63"/>
      <c r="K27" s="63">
        <v>0</v>
      </c>
      <c r="L27" s="63">
        <f t="shared" ref="L27:AD27" ca="1" si="31">K30</f>
        <v>0</v>
      </c>
      <c r="M27" s="63">
        <f t="shared" ca="1" si="31"/>
        <v>0</v>
      </c>
      <c r="N27" s="63">
        <f t="shared" ca="1" si="31"/>
        <v>0</v>
      </c>
      <c r="O27" s="63">
        <f t="shared" ca="1" si="31"/>
        <v>0</v>
      </c>
      <c r="P27" s="63">
        <f t="shared" ca="1" si="31"/>
        <v>0</v>
      </c>
      <c r="Q27" s="63">
        <f t="shared" ca="1" si="31"/>
        <v>0</v>
      </c>
      <c r="R27" s="63">
        <f t="shared" ca="1" si="31"/>
        <v>0</v>
      </c>
      <c r="S27" s="63">
        <f t="shared" ca="1" si="31"/>
        <v>0</v>
      </c>
      <c r="T27" s="63">
        <f t="shared" ca="1" si="31"/>
        <v>0</v>
      </c>
      <c r="U27" s="63">
        <f t="shared" ca="1" si="31"/>
        <v>0</v>
      </c>
      <c r="V27" s="63">
        <f t="shared" ca="1" si="31"/>
        <v>0</v>
      </c>
      <c r="W27" s="63">
        <f t="shared" ca="1" si="31"/>
        <v>0</v>
      </c>
      <c r="X27" s="63">
        <f t="shared" ca="1" si="31"/>
        <v>0</v>
      </c>
      <c r="Y27" s="63">
        <f t="shared" ca="1" si="31"/>
        <v>0</v>
      </c>
      <c r="Z27" s="63">
        <f t="shared" ca="1" si="31"/>
        <v>0</v>
      </c>
      <c r="AA27" s="63">
        <f t="shared" ca="1" si="31"/>
        <v>0</v>
      </c>
      <c r="AB27" s="63">
        <f t="shared" ca="1" si="31"/>
        <v>0</v>
      </c>
      <c r="AC27" s="63">
        <f t="shared" ca="1" si="31"/>
        <v>0</v>
      </c>
      <c r="AD27" s="63">
        <f t="shared" ca="1" si="31"/>
        <v>0</v>
      </c>
      <c r="AE27" s="20"/>
      <c r="AF27" s="194">
        <v>0</v>
      </c>
      <c r="AG27" s="63">
        <f t="shared" ref="AG27:BL27" ca="1" si="32">AF30</f>
        <v>0</v>
      </c>
      <c r="AH27" s="63">
        <f t="shared" ca="1" si="32"/>
        <v>23000</v>
      </c>
      <c r="AI27" s="63">
        <f t="shared" ca="1" si="32"/>
        <v>0</v>
      </c>
      <c r="AJ27" s="63">
        <f t="shared" ca="1" si="32"/>
        <v>0</v>
      </c>
      <c r="AK27" s="63">
        <f t="shared" ca="1" si="32"/>
        <v>0</v>
      </c>
      <c r="AL27" s="63">
        <f t="shared" ca="1" si="32"/>
        <v>0</v>
      </c>
      <c r="AM27" s="63">
        <f t="shared" ca="1" si="32"/>
        <v>0</v>
      </c>
      <c r="AN27" s="63">
        <f t="shared" ca="1" si="32"/>
        <v>0</v>
      </c>
      <c r="AO27" s="63">
        <f t="shared" ca="1" si="32"/>
        <v>0</v>
      </c>
      <c r="AP27" s="63">
        <f t="shared" ca="1" si="32"/>
        <v>0</v>
      </c>
      <c r="AQ27" s="63">
        <f t="shared" ca="1" si="32"/>
        <v>0</v>
      </c>
      <c r="AR27" s="63">
        <f t="shared" ca="1" si="32"/>
        <v>0</v>
      </c>
      <c r="AS27" s="63">
        <f t="shared" ca="1" si="32"/>
        <v>0</v>
      </c>
      <c r="AT27" s="63">
        <f t="shared" ca="1" si="32"/>
        <v>0</v>
      </c>
      <c r="AU27" s="63">
        <f t="shared" ca="1" si="32"/>
        <v>0</v>
      </c>
      <c r="AV27" s="63">
        <f t="shared" ca="1" si="32"/>
        <v>0</v>
      </c>
      <c r="AW27" s="63">
        <f t="shared" ca="1" si="32"/>
        <v>0</v>
      </c>
      <c r="AX27" s="63">
        <f t="shared" ca="1" si="32"/>
        <v>0</v>
      </c>
      <c r="AY27" s="63">
        <f t="shared" ca="1" si="32"/>
        <v>0</v>
      </c>
      <c r="AZ27" s="63">
        <f t="shared" ca="1" si="32"/>
        <v>0</v>
      </c>
      <c r="BA27" s="63">
        <f t="shared" ca="1" si="32"/>
        <v>0</v>
      </c>
      <c r="BB27" s="63">
        <f t="shared" ca="1" si="32"/>
        <v>0</v>
      </c>
      <c r="BC27" s="63">
        <f t="shared" ca="1" si="32"/>
        <v>0</v>
      </c>
      <c r="BD27" s="63">
        <f t="shared" ca="1" si="32"/>
        <v>0</v>
      </c>
      <c r="BE27" s="63">
        <f t="shared" ca="1" si="32"/>
        <v>0</v>
      </c>
      <c r="BF27" s="63">
        <f t="shared" ca="1" si="32"/>
        <v>0</v>
      </c>
      <c r="BG27" s="63">
        <f t="shared" ca="1" si="32"/>
        <v>0</v>
      </c>
      <c r="BH27" s="63">
        <f t="shared" ca="1" si="32"/>
        <v>0</v>
      </c>
      <c r="BI27" s="63">
        <f t="shared" ca="1" si="32"/>
        <v>0</v>
      </c>
      <c r="BJ27" s="63">
        <f t="shared" ca="1" si="32"/>
        <v>0</v>
      </c>
      <c r="BK27" s="63">
        <f t="shared" ca="1" si="32"/>
        <v>0</v>
      </c>
      <c r="BL27" s="63">
        <f t="shared" ca="1" si="32"/>
        <v>0</v>
      </c>
      <c r="BM27" s="63">
        <f t="shared" ref="BM27:CM27" ca="1" si="33">BL30</f>
        <v>0</v>
      </c>
      <c r="BN27" s="63">
        <f t="shared" ca="1" si="33"/>
        <v>0</v>
      </c>
      <c r="BO27" s="63">
        <f t="shared" ca="1" si="33"/>
        <v>0</v>
      </c>
      <c r="BP27" s="63">
        <f t="shared" ca="1" si="33"/>
        <v>0</v>
      </c>
      <c r="BQ27" s="63">
        <f t="shared" ca="1" si="33"/>
        <v>0</v>
      </c>
      <c r="BR27" s="63">
        <f t="shared" ca="1" si="33"/>
        <v>0</v>
      </c>
      <c r="BS27" s="63">
        <f t="shared" ca="1" si="33"/>
        <v>0</v>
      </c>
      <c r="BT27" s="63">
        <f t="shared" ca="1" si="33"/>
        <v>0</v>
      </c>
      <c r="BU27" s="63">
        <f t="shared" ca="1" si="33"/>
        <v>0</v>
      </c>
      <c r="BV27" s="63">
        <f t="shared" ca="1" si="33"/>
        <v>0</v>
      </c>
      <c r="BW27" s="63">
        <f t="shared" ca="1" si="33"/>
        <v>0</v>
      </c>
      <c r="BX27" s="63">
        <f t="shared" ca="1" si="33"/>
        <v>0</v>
      </c>
      <c r="BY27" s="63">
        <f t="shared" ca="1" si="33"/>
        <v>0</v>
      </c>
      <c r="BZ27" s="63">
        <f t="shared" ca="1" si="33"/>
        <v>0</v>
      </c>
      <c r="CA27" s="63">
        <f t="shared" ca="1" si="33"/>
        <v>0</v>
      </c>
      <c r="CB27" s="63">
        <f t="shared" ca="1" si="33"/>
        <v>0</v>
      </c>
      <c r="CC27" s="63">
        <f t="shared" ca="1" si="33"/>
        <v>0</v>
      </c>
      <c r="CD27" s="63">
        <f t="shared" ca="1" si="33"/>
        <v>0</v>
      </c>
      <c r="CE27" s="63">
        <f t="shared" ca="1" si="33"/>
        <v>0</v>
      </c>
      <c r="CF27" s="63">
        <f t="shared" ca="1" si="33"/>
        <v>0</v>
      </c>
      <c r="CG27" s="63">
        <f t="shared" ca="1" si="33"/>
        <v>0</v>
      </c>
      <c r="CH27" s="63">
        <f t="shared" ca="1" si="33"/>
        <v>0</v>
      </c>
      <c r="CI27" s="63">
        <f t="shared" ca="1" si="33"/>
        <v>0</v>
      </c>
      <c r="CJ27" s="63">
        <f t="shared" ca="1" si="33"/>
        <v>0</v>
      </c>
      <c r="CK27" s="63">
        <f t="shared" ca="1" si="33"/>
        <v>0</v>
      </c>
      <c r="CL27" s="63">
        <f t="shared" ca="1" si="33"/>
        <v>0</v>
      </c>
      <c r="CM27" s="63">
        <f t="shared" ca="1" si="33"/>
        <v>0</v>
      </c>
    </row>
    <row r="28" spans="2:91" x14ac:dyDescent="0.2">
      <c r="B28" s="216" t="s">
        <v>397</v>
      </c>
      <c r="C28" s="19" t="str">
        <f>Inputs!$J$16</f>
        <v>EUR</v>
      </c>
      <c r="D28" s="19" t="s">
        <v>19</v>
      </c>
      <c r="E28" s="27">
        <f t="shared" ref="E28:I29" ca="1" si="34">SUMIF($K$4:$AD$4,E$4,$K28:$AD28)</f>
        <v>23000</v>
      </c>
      <c r="F28" s="27">
        <f t="shared" ca="1" si="34"/>
        <v>0</v>
      </c>
      <c r="G28" s="27">
        <f t="shared" ca="1" si="34"/>
        <v>0</v>
      </c>
      <c r="H28" s="27">
        <f t="shared" ca="1" si="34"/>
        <v>0</v>
      </c>
      <c r="I28" s="27">
        <f t="shared" ca="1" si="34"/>
        <v>0</v>
      </c>
      <c r="J28" s="27"/>
      <c r="K28" s="27">
        <f t="shared" ref="K28:T29" ca="1" si="35">SUMIFS($AF28:$CM28,$AF$4:$CM$4,K$4,$AF$8:$CM$8,K$8)</f>
        <v>23000</v>
      </c>
      <c r="L28" s="27">
        <f t="shared" ca="1" si="35"/>
        <v>0</v>
      </c>
      <c r="M28" s="27">
        <f t="shared" ca="1" si="35"/>
        <v>0</v>
      </c>
      <c r="N28" s="27">
        <f t="shared" ca="1" si="35"/>
        <v>0</v>
      </c>
      <c r="O28" s="27">
        <f t="shared" ca="1" si="35"/>
        <v>0</v>
      </c>
      <c r="P28" s="27">
        <f t="shared" ca="1" si="35"/>
        <v>0</v>
      </c>
      <c r="Q28" s="27">
        <f t="shared" ca="1" si="35"/>
        <v>0</v>
      </c>
      <c r="R28" s="27">
        <f t="shared" ca="1" si="35"/>
        <v>0</v>
      </c>
      <c r="S28" s="27">
        <f t="shared" ca="1" si="35"/>
        <v>0</v>
      </c>
      <c r="T28" s="27">
        <f t="shared" ca="1" si="35"/>
        <v>0</v>
      </c>
      <c r="U28" s="27">
        <f t="shared" ref="U28:AD29" ca="1" si="36">SUMIFS($AF28:$CM28,$AF$4:$CM$4,U$4,$AF$8:$CM$8,U$8)</f>
        <v>0</v>
      </c>
      <c r="V28" s="27">
        <f t="shared" ca="1" si="36"/>
        <v>0</v>
      </c>
      <c r="W28" s="27">
        <f t="shared" ca="1" si="36"/>
        <v>0</v>
      </c>
      <c r="X28" s="27">
        <f t="shared" ca="1" si="36"/>
        <v>0</v>
      </c>
      <c r="Y28" s="27">
        <f t="shared" ca="1" si="36"/>
        <v>0</v>
      </c>
      <c r="Z28" s="27">
        <f t="shared" ca="1" si="36"/>
        <v>0</v>
      </c>
      <c r="AA28" s="27">
        <f t="shared" ca="1" si="36"/>
        <v>0</v>
      </c>
      <c r="AB28" s="27">
        <f t="shared" ca="1" si="36"/>
        <v>0</v>
      </c>
      <c r="AC28" s="27">
        <f t="shared" ca="1" si="36"/>
        <v>0</v>
      </c>
      <c r="AD28" s="27">
        <f t="shared" ca="1" si="36"/>
        <v>0</v>
      </c>
      <c r="AE28" s="27"/>
      <c r="AF28" s="26">
        <f t="shared" ref="AF28:BK28" ca="1" si="37">AF72</f>
        <v>0</v>
      </c>
      <c r="AG28" s="26">
        <f t="shared" ca="1" si="37"/>
        <v>23000</v>
      </c>
      <c r="AH28" s="26">
        <f t="shared" ca="1" si="37"/>
        <v>0</v>
      </c>
      <c r="AI28" s="26">
        <f t="shared" ca="1" si="37"/>
        <v>0</v>
      </c>
      <c r="AJ28" s="26">
        <f t="shared" ca="1" si="37"/>
        <v>0</v>
      </c>
      <c r="AK28" s="26">
        <f t="shared" ca="1" si="37"/>
        <v>0</v>
      </c>
      <c r="AL28" s="26">
        <f t="shared" ca="1" si="37"/>
        <v>0</v>
      </c>
      <c r="AM28" s="26">
        <f t="shared" ca="1" si="37"/>
        <v>0</v>
      </c>
      <c r="AN28" s="26">
        <f t="shared" ca="1" si="37"/>
        <v>0</v>
      </c>
      <c r="AO28" s="26">
        <f t="shared" ca="1" si="37"/>
        <v>0</v>
      </c>
      <c r="AP28" s="26">
        <f t="shared" ca="1" si="37"/>
        <v>0</v>
      </c>
      <c r="AQ28" s="26">
        <f t="shared" ca="1" si="37"/>
        <v>0</v>
      </c>
      <c r="AR28" s="26">
        <f t="shared" ca="1" si="37"/>
        <v>0</v>
      </c>
      <c r="AS28" s="26">
        <f t="shared" ca="1" si="37"/>
        <v>0</v>
      </c>
      <c r="AT28" s="26">
        <f t="shared" ca="1" si="37"/>
        <v>0</v>
      </c>
      <c r="AU28" s="26">
        <f t="shared" ca="1" si="37"/>
        <v>0</v>
      </c>
      <c r="AV28" s="26">
        <f t="shared" ca="1" si="37"/>
        <v>0</v>
      </c>
      <c r="AW28" s="26">
        <f t="shared" ca="1" si="37"/>
        <v>0</v>
      </c>
      <c r="AX28" s="26">
        <f t="shared" ca="1" si="37"/>
        <v>0</v>
      </c>
      <c r="AY28" s="26">
        <f t="shared" ca="1" si="37"/>
        <v>0</v>
      </c>
      <c r="AZ28" s="26">
        <f t="shared" ca="1" si="37"/>
        <v>0</v>
      </c>
      <c r="BA28" s="26">
        <f t="shared" ca="1" si="37"/>
        <v>0</v>
      </c>
      <c r="BB28" s="26">
        <f t="shared" ca="1" si="37"/>
        <v>0</v>
      </c>
      <c r="BC28" s="26">
        <f t="shared" ca="1" si="37"/>
        <v>0</v>
      </c>
      <c r="BD28" s="26">
        <f t="shared" ca="1" si="37"/>
        <v>0</v>
      </c>
      <c r="BE28" s="26">
        <f t="shared" ca="1" si="37"/>
        <v>0</v>
      </c>
      <c r="BF28" s="26">
        <f t="shared" ca="1" si="37"/>
        <v>0</v>
      </c>
      <c r="BG28" s="26">
        <f t="shared" ca="1" si="37"/>
        <v>0</v>
      </c>
      <c r="BH28" s="26">
        <f t="shared" ca="1" si="37"/>
        <v>0</v>
      </c>
      <c r="BI28" s="26">
        <f t="shared" ca="1" si="37"/>
        <v>0</v>
      </c>
      <c r="BJ28" s="26">
        <f t="shared" ca="1" si="37"/>
        <v>0</v>
      </c>
      <c r="BK28" s="26">
        <f t="shared" ca="1" si="37"/>
        <v>0</v>
      </c>
      <c r="BL28" s="26">
        <f t="shared" ref="BL28:CM28" ca="1" si="38">BL72</f>
        <v>0</v>
      </c>
      <c r="BM28" s="26">
        <f t="shared" ca="1" si="38"/>
        <v>0</v>
      </c>
      <c r="BN28" s="26">
        <f t="shared" ca="1" si="38"/>
        <v>0</v>
      </c>
      <c r="BO28" s="26">
        <f t="shared" ca="1" si="38"/>
        <v>0</v>
      </c>
      <c r="BP28" s="26">
        <f t="shared" ca="1" si="38"/>
        <v>0</v>
      </c>
      <c r="BQ28" s="26">
        <f t="shared" ca="1" si="38"/>
        <v>0</v>
      </c>
      <c r="BR28" s="26">
        <f t="shared" ca="1" si="38"/>
        <v>0</v>
      </c>
      <c r="BS28" s="26">
        <f t="shared" ca="1" si="38"/>
        <v>0</v>
      </c>
      <c r="BT28" s="26">
        <f t="shared" ca="1" si="38"/>
        <v>0</v>
      </c>
      <c r="BU28" s="26">
        <f t="shared" ca="1" si="38"/>
        <v>0</v>
      </c>
      <c r="BV28" s="26">
        <f t="shared" ca="1" si="38"/>
        <v>0</v>
      </c>
      <c r="BW28" s="26">
        <f t="shared" ca="1" si="38"/>
        <v>0</v>
      </c>
      <c r="BX28" s="26">
        <f t="shared" ca="1" si="38"/>
        <v>0</v>
      </c>
      <c r="BY28" s="26">
        <f t="shared" ca="1" si="38"/>
        <v>0</v>
      </c>
      <c r="BZ28" s="26">
        <f t="shared" ca="1" si="38"/>
        <v>0</v>
      </c>
      <c r="CA28" s="26">
        <f t="shared" ca="1" si="38"/>
        <v>0</v>
      </c>
      <c r="CB28" s="26">
        <f t="shared" ca="1" si="38"/>
        <v>0</v>
      </c>
      <c r="CC28" s="26">
        <f t="shared" ca="1" si="38"/>
        <v>0</v>
      </c>
      <c r="CD28" s="26">
        <f t="shared" ca="1" si="38"/>
        <v>0</v>
      </c>
      <c r="CE28" s="26">
        <f t="shared" ca="1" si="38"/>
        <v>0</v>
      </c>
      <c r="CF28" s="26">
        <f t="shared" ca="1" si="38"/>
        <v>0</v>
      </c>
      <c r="CG28" s="26">
        <f t="shared" ca="1" si="38"/>
        <v>0</v>
      </c>
      <c r="CH28" s="26">
        <f t="shared" ca="1" si="38"/>
        <v>0</v>
      </c>
      <c r="CI28" s="26">
        <f t="shared" ca="1" si="38"/>
        <v>0</v>
      </c>
      <c r="CJ28" s="26">
        <f t="shared" ca="1" si="38"/>
        <v>0</v>
      </c>
      <c r="CK28" s="26">
        <f t="shared" ca="1" si="38"/>
        <v>0</v>
      </c>
      <c r="CL28" s="26">
        <f t="shared" ca="1" si="38"/>
        <v>0</v>
      </c>
      <c r="CM28" s="26">
        <f t="shared" ca="1" si="38"/>
        <v>0</v>
      </c>
    </row>
    <row r="29" spans="2:91" x14ac:dyDescent="0.2">
      <c r="B29" s="216" t="s">
        <v>396</v>
      </c>
      <c r="C29" s="19" t="str">
        <f>Inputs!$J$16</f>
        <v>EUR</v>
      </c>
      <c r="D29" s="19" t="s">
        <v>19</v>
      </c>
      <c r="E29" s="27">
        <f t="shared" ca="1" si="34"/>
        <v>-23000</v>
      </c>
      <c r="F29" s="27">
        <f t="shared" ca="1" si="34"/>
        <v>0</v>
      </c>
      <c r="G29" s="27">
        <f t="shared" ca="1" si="34"/>
        <v>0</v>
      </c>
      <c r="H29" s="27">
        <f t="shared" ca="1" si="34"/>
        <v>0</v>
      </c>
      <c r="I29" s="27">
        <f t="shared" ca="1" si="34"/>
        <v>0</v>
      </c>
      <c r="J29" s="27"/>
      <c r="K29" s="27">
        <f t="shared" ca="1" si="35"/>
        <v>-23000</v>
      </c>
      <c r="L29" s="27">
        <f t="shared" ca="1" si="35"/>
        <v>0</v>
      </c>
      <c r="M29" s="27">
        <f t="shared" ca="1" si="35"/>
        <v>0</v>
      </c>
      <c r="N29" s="27">
        <f t="shared" ca="1" si="35"/>
        <v>0</v>
      </c>
      <c r="O29" s="27">
        <f t="shared" ca="1" si="35"/>
        <v>0</v>
      </c>
      <c r="P29" s="27">
        <f t="shared" ca="1" si="35"/>
        <v>0</v>
      </c>
      <c r="Q29" s="27">
        <f t="shared" ca="1" si="35"/>
        <v>0</v>
      </c>
      <c r="R29" s="27">
        <f t="shared" ca="1" si="35"/>
        <v>0</v>
      </c>
      <c r="S29" s="27">
        <f t="shared" ca="1" si="35"/>
        <v>0</v>
      </c>
      <c r="T29" s="27">
        <f t="shared" ca="1" si="35"/>
        <v>0</v>
      </c>
      <c r="U29" s="27">
        <f t="shared" ca="1" si="36"/>
        <v>0</v>
      </c>
      <c r="V29" s="27">
        <f t="shared" ca="1" si="36"/>
        <v>0</v>
      </c>
      <c r="W29" s="27">
        <f t="shared" ca="1" si="36"/>
        <v>0</v>
      </c>
      <c r="X29" s="27">
        <f t="shared" ca="1" si="36"/>
        <v>0</v>
      </c>
      <c r="Y29" s="27">
        <f t="shared" ca="1" si="36"/>
        <v>0</v>
      </c>
      <c r="Z29" s="27">
        <f t="shared" ca="1" si="36"/>
        <v>0</v>
      </c>
      <c r="AA29" s="27">
        <f t="shared" ca="1" si="36"/>
        <v>0</v>
      </c>
      <c r="AB29" s="27">
        <f t="shared" ca="1" si="36"/>
        <v>0</v>
      </c>
      <c r="AC29" s="27">
        <f t="shared" ca="1" si="36"/>
        <v>0</v>
      </c>
      <c r="AD29" s="27">
        <f t="shared" ca="1" si="36"/>
        <v>0</v>
      </c>
      <c r="AE29" s="27"/>
      <c r="AF29" s="26">
        <f t="shared" ref="AF29:BK29" ca="1" si="39">-AF73</f>
        <v>0</v>
      </c>
      <c r="AG29" s="26">
        <f t="shared" ca="1" si="39"/>
        <v>0</v>
      </c>
      <c r="AH29" s="26">
        <f t="shared" ca="1" si="39"/>
        <v>-23000</v>
      </c>
      <c r="AI29" s="26">
        <f t="shared" ca="1" si="39"/>
        <v>0</v>
      </c>
      <c r="AJ29" s="26">
        <f t="shared" ca="1" si="39"/>
        <v>0</v>
      </c>
      <c r="AK29" s="26">
        <f t="shared" ca="1" si="39"/>
        <v>0</v>
      </c>
      <c r="AL29" s="26">
        <f t="shared" ca="1" si="39"/>
        <v>0</v>
      </c>
      <c r="AM29" s="26">
        <f t="shared" ca="1" si="39"/>
        <v>0</v>
      </c>
      <c r="AN29" s="26">
        <f t="shared" ca="1" si="39"/>
        <v>0</v>
      </c>
      <c r="AO29" s="26">
        <f t="shared" ca="1" si="39"/>
        <v>0</v>
      </c>
      <c r="AP29" s="26">
        <f t="shared" ca="1" si="39"/>
        <v>0</v>
      </c>
      <c r="AQ29" s="26">
        <f t="shared" ca="1" si="39"/>
        <v>0</v>
      </c>
      <c r="AR29" s="26">
        <f t="shared" ca="1" si="39"/>
        <v>0</v>
      </c>
      <c r="AS29" s="26">
        <f t="shared" ca="1" si="39"/>
        <v>0</v>
      </c>
      <c r="AT29" s="26">
        <f t="shared" ca="1" si="39"/>
        <v>0</v>
      </c>
      <c r="AU29" s="26">
        <f t="shared" ca="1" si="39"/>
        <v>0</v>
      </c>
      <c r="AV29" s="26">
        <f t="shared" ca="1" si="39"/>
        <v>0</v>
      </c>
      <c r="AW29" s="26">
        <f t="shared" ca="1" si="39"/>
        <v>0</v>
      </c>
      <c r="AX29" s="26">
        <f t="shared" ca="1" si="39"/>
        <v>0</v>
      </c>
      <c r="AY29" s="26">
        <f t="shared" ca="1" si="39"/>
        <v>0</v>
      </c>
      <c r="AZ29" s="26">
        <f t="shared" ca="1" si="39"/>
        <v>0</v>
      </c>
      <c r="BA29" s="26">
        <f t="shared" ca="1" si="39"/>
        <v>0</v>
      </c>
      <c r="BB29" s="26">
        <f t="shared" ca="1" si="39"/>
        <v>0</v>
      </c>
      <c r="BC29" s="26">
        <f t="shared" ca="1" si="39"/>
        <v>0</v>
      </c>
      <c r="BD29" s="26">
        <f t="shared" ca="1" si="39"/>
        <v>0</v>
      </c>
      <c r="BE29" s="26">
        <f t="shared" ca="1" si="39"/>
        <v>0</v>
      </c>
      <c r="BF29" s="26">
        <f t="shared" ca="1" si="39"/>
        <v>0</v>
      </c>
      <c r="BG29" s="26">
        <f t="shared" ca="1" si="39"/>
        <v>0</v>
      </c>
      <c r="BH29" s="26">
        <f t="shared" ca="1" si="39"/>
        <v>0</v>
      </c>
      <c r="BI29" s="26">
        <f t="shared" ca="1" si="39"/>
        <v>0</v>
      </c>
      <c r="BJ29" s="26">
        <f t="shared" ca="1" si="39"/>
        <v>0</v>
      </c>
      <c r="BK29" s="26">
        <f t="shared" ca="1" si="39"/>
        <v>0</v>
      </c>
      <c r="BL29" s="26">
        <f t="shared" ref="BL29:CM29" ca="1" si="40">-BL73</f>
        <v>0</v>
      </c>
      <c r="BM29" s="26">
        <f t="shared" ca="1" si="40"/>
        <v>0</v>
      </c>
      <c r="BN29" s="26">
        <f t="shared" ca="1" si="40"/>
        <v>0</v>
      </c>
      <c r="BO29" s="26">
        <f t="shared" ca="1" si="40"/>
        <v>0</v>
      </c>
      <c r="BP29" s="26">
        <f t="shared" ca="1" si="40"/>
        <v>0</v>
      </c>
      <c r="BQ29" s="26">
        <f t="shared" ca="1" si="40"/>
        <v>0</v>
      </c>
      <c r="BR29" s="26">
        <f t="shared" ca="1" si="40"/>
        <v>0</v>
      </c>
      <c r="BS29" s="26">
        <f t="shared" ca="1" si="40"/>
        <v>0</v>
      </c>
      <c r="BT29" s="26">
        <f t="shared" ca="1" si="40"/>
        <v>0</v>
      </c>
      <c r="BU29" s="26">
        <f t="shared" ca="1" si="40"/>
        <v>0</v>
      </c>
      <c r="BV29" s="26">
        <f t="shared" ca="1" si="40"/>
        <v>0</v>
      </c>
      <c r="BW29" s="26">
        <f t="shared" ca="1" si="40"/>
        <v>0</v>
      </c>
      <c r="BX29" s="26">
        <f t="shared" ca="1" si="40"/>
        <v>0</v>
      </c>
      <c r="BY29" s="26">
        <f t="shared" ca="1" si="40"/>
        <v>0</v>
      </c>
      <c r="BZ29" s="26">
        <f t="shared" ca="1" si="40"/>
        <v>0</v>
      </c>
      <c r="CA29" s="26">
        <f t="shared" ca="1" si="40"/>
        <v>0</v>
      </c>
      <c r="CB29" s="26">
        <f t="shared" ca="1" si="40"/>
        <v>0</v>
      </c>
      <c r="CC29" s="26">
        <f t="shared" ca="1" si="40"/>
        <v>0</v>
      </c>
      <c r="CD29" s="26">
        <f t="shared" ca="1" si="40"/>
        <v>0</v>
      </c>
      <c r="CE29" s="26">
        <f t="shared" ca="1" si="40"/>
        <v>0</v>
      </c>
      <c r="CF29" s="26">
        <f t="shared" ca="1" si="40"/>
        <v>0</v>
      </c>
      <c r="CG29" s="26">
        <f t="shared" ca="1" si="40"/>
        <v>0</v>
      </c>
      <c r="CH29" s="26">
        <f t="shared" ca="1" si="40"/>
        <v>0</v>
      </c>
      <c r="CI29" s="26">
        <f t="shared" ca="1" si="40"/>
        <v>0</v>
      </c>
      <c r="CJ29" s="26">
        <f t="shared" ca="1" si="40"/>
        <v>0</v>
      </c>
      <c r="CK29" s="26">
        <f t="shared" ca="1" si="40"/>
        <v>0</v>
      </c>
      <c r="CL29" s="26">
        <f t="shared" ca="1" si="40"/>
        <v>0</v>
      </c>
      <c r="CM29" s="26">
        <f t="shared" ca="1" si="40"/>
        <v>0</v>
      </c>
    </row>
    <row r="30" spans="2:91" s="115" customFormat="1" x14ac:dyDescent="0.2">
      <c r="B30" s="261" t="s">
        <v>329</v>
      </c>
      <c r="C30" s="19" t="str">
        <f>Inputs!$J$16</f>
        <v>EUR</v>
      </c>
      <c r="D30" s="19" t="s">
        <v>19</v>
      </c>
      <c r="E30" s="63">
        <f ca="1">SUM(E27:E29)</f>
        <v>0</v>
      </c>
      <c r="F30" s="63">
        <f ca="1">SUM(F27:F29)</f>
        <v>0</v>
      </c>
      <c r="G30" s="63">
        <f ca="1">SUM(G27:G29)</f>
        <v>0</v>
      </c>
      <c r="H30" s="63">
        <f ca="1">SUM(H27:H29)</f>
        <v>0</v>
      </c>
      <c r="I30" s="63">
        <f ca="1">SUM(I27:I29)</f>
        <v>0</v>
      </c>
      <c r="J30" s="63"/>
      <c r="K30" s="63">
        <f t="shared" ref="K30:AD30" ca="1" si="41">SUM(K27:K29)</f>
        <v>0</v>
      </c>
      <c r="L30" s="63">
        <f t="shared" ca="1" si="41"/>
        <v>0</v>
      </c>
      <c r="M30" s="63">
        <f t="shared" ca="1" si="41"/>
        <v>0</v>
      </c>
      <c r="N30" s="63">
        <f t="shared" ca="1" si="41"/>
        <v>0</v>
      </c>
      <c r="O30" s="63">
        <f t="shared" ca="1" si="41"/>
        <v>0</v>
      </c>
      <c r="P30" s="63">
        <f t="shared" ca="1" si="41"/>
        <v>0</v>
      </c>
      <c r="Q30" s="63">
        <f t="shared" ca="1" si="41"/>
        <v>0</v>
      </c>
      <c r="R30" s="63">
        <f t="shared" ca="1" si="41"/>
        <v>0</v>
      </c>
      <c r="S30" s="63">
        <f t="shared" ca="1" si="41"/>
        <v>0</v>
      </c>
      <c r="T30" s="63">
        <f t="shared" ca="1" si="41"/>
        <v>0</v>
      </c>
      <c r="U30" s="63">
        <f t="shared" ca="1" si="41"/>
        <v>0</v>
      </c>
      <c r="V30" s="63">
        <f t="shared" ca="1" si="41"/>
        <v>0</v>
      </c>
      <c r="W30" s="63">
        <f t="shared" ca="1" si="41"/>
        <v>0</v>
      </c>
      <c r="X30" s="63">
        <f t="shared" ca="1" si="41"/>
        <v>0</v>
      </c>
      <c r="Y30" s="63">
        <f t="shared" ca="1" si="41"/>
        <v>0</v>
      </c>
      <c r="Z30" s="63">
        <f t="shared" ca="1" si="41"/>
        <v>0</v>
      </c>
      <c r="AA30" s="63">
        <f t="shared" ca="1" si="41"/>
        <v>0</v>
      </c>
      <c r="AB30" s="63">
        <f t="shared" ca="1" si="41"/>
        <v>0</v>
      </c>
      <c r="AC30" s="63">
        <f t="shared" ca="1" si="41"/>
        <v>0</v>
      </c>
      <c r="AD30" s="63">
        <f t="shared" ca="1" si="41"/>
        <v>0</v>
      </c>
      <c r="AE30" s="63"/>
      <c r="AF30" s="63">
        <f t="shared" ref="AF30:BK30" ca="1" si="42">SUM(AF27:AF29)</f>
        <v>0</v>
      </c>
      <c r="AG30" s="63">
        <f t="shared" ca="1" si="42"/>
        <v>23000</v>
      </c>
      <c r="AH30" s="63">
        <f t="shared" ca="1" si="42"/>
        <v>0</v>
      </c>
      <c r="AI30" s="63">
        <f t="shared" ca="1" si="42"/>
        <v>0</v>
      </c>
      <c r="AJ30" s="63">
        <f t="shared" ca="1" si="42"/>
        <v>0</v>
      </c>
      <c r="AK30" s="63">
        <f t="shared" ca="1" si="42"/>
        <v>0</v>
      </c>
      <c r="AL30" s="63">
        <f t="shared" ca="1" si="42"/>
        <v>0</v>
      </c>
      <c r="AM30" s="63">
        <f t="shared" ca="1" si="42"/>
        <v>0</v>
      </c>
      <c r="AN30" s="63">
        <f t="shared" ca="1" si="42"/>
        <v>0</v>
      </c>
      <c r="AO30" s="63">
        <f t="shared" ca="1" si="42"/>
        <v>0</v>
      </c>
      <c r="AP30" s="63">
        <f t="shared" ca="1" si="42"/>
        <v>0</v>
      </c>
      <c r="AQ30" s="63">
        <f t="shared" ca="1" si="42"/>
        <v>0</v>
      </c>
      <c r="AR30" s="63">
        <f t="shared" ca="1" si="42"/>
        <v>0</v>
      </c>
      <c r="AS30" s="63">
        <f t="shared" ca="1" si="42"/>
        <v>0</v>
      </c>
      <c r="AT30" s="63">
        <f t="shared" ca="1" si="42"/>
        <v>0</v>
      </c>
      <c r="AU30" s="63">
        <f t="shared" ca="1" si="42"/>
        <v>0</v>
      </c>
      <c r="AV30" s="63">
        <f t="shared" ca="1" si="42"/>
        <v>0</v>
      </c>
      <c r="AW30" s="63">
        <f t="shared" ca="1" si="42"/>
        <v>0</v>
      </c>
      <c r="AX30" s="63">
        <f t="shared" ca="1" si="42"/>
        <v>0</v>
      </c>
      <c r="AY30" s="63">
        <f t="shared" ca="1" si="42"/>
        <v>0</v>
      </c>
      <c r="AZ30" s="63">
        <f t="shared" ca="1" si="42"/>
        <v>0</v>
      </c>
      <c r="BA30" s="63">
        <f t="shared" ca="1" si="42"/>
        <v>0</v>
      </c>
      <c r="BB30" s="63">
        <f t="shared" ca="1" si="42"/>
        <v>0</v>
      </c>
      <c r="BC30" s="63">
        <f t="shared" ca="1" si="42"/>
        <v>0</v>
      </c>
      <c r="BD30" s="63">
        <f t="shared" ca="1" si="42"/>
        <v>0</v>
      </c>
      <c r="BE30" s="63">
        <f t="shared" ca="1" si="42"/>
        <v>0</v>
      </c>
      <c r="BF30" s="63">
        <f t="shared" ca="1" si="42"/>
        <v>0</v>
      </c>
      <c r="BG30" s="63">
        <f t="shared" ca="1" si="42"/>
        <v>0</v>
      </c>
      <c r="BH30" s="63">
        <f t="shared" ca="1" si="42"/>
        <v>0</v>
      </c>
      <c r="BI30" s="63">
        <f t="shared" ca="1" si="42"/>
        <v>0</v>
      </c>
      <c r="BJ30" s="63">
        <f t="shared" ca="1" si="42"/>
        <v>0</v>
      </c>
      <c r="BK30" s="63">
        <f t="shared" ca="1" si="42"/>
        <v>0</v>
      </c>
      <c r="BL30" s="63">
        <f t="shared" ref="BL30:CM30" ca="1" si="43">SUM(BL27:BL29)</f>
        <v>0</v>
      </c>
      <c r="BM30" s="63">
        <f t="shared" ca="1" si="43"/>
        <v>0</v>
      </c>
      <c r="BN30" s="63">
        <f t="shared" ca="1" si="43"/>
        <v>0</v>
      </c>
      <c r="BO30" s="63">
        <f t="shared" ca="1" si="43"/>
        <v>0</v>
      </c>
      <c r="BP30" s="63">
        <f t="shared" ca="1" si="43"/>
        <v>0</v>
      </c>
      <c r="BQ30" s="63">
        <f t="shared" ca="1" si="43"/>
        <v>0</v>
      </c>
      <c r="BR30" s="63">
        <f t="shared" ca="1" si="43"/>
        <v>0</v>
      </c>
      <c r="BS30" s="63">
        <f t="shared" ca="1" si="43"/>
        <v>0</v>
      </c>
      <c r="BT30" s="63">
        <f t="shared" ca="1" si="43"/>
        <v>0</v>
      </c>
      <c r="BU30" s="63">
        <f t="shared" ca="1" si="43"/>
        <v>0</v>
      </c>
      <c r="BV30" s="63">
        <f t="shared" ca="1" si="43"/>
        <v>0</v>
      </c>
      <c r="BW30" s="63">
        <f t="shared" ca="1" si="43"/>
        <v>0</v>
      </c>
      <c r="BX30" s="63">
        <f t="shared" ca="1" si="43"/>
        <v>0</v>
      </c>
      <c r="BY30" s="63">
        <f t="shared" ca="1" si="43"/>
        <v>0</v>
      </c>
      <c r="BZ30" s="63">
        <f t="shared" ca="1" si="43"/>
        <v>0</v>
      </c>
      <c r="CA30" s="63">
        <f t="shared" ca="1" si="43"/>
        <v>0</v>
      </c>
      <c r="CB30" s="63">
        <f t="shared" ca="1" si="43"/>
        <v>0</v>
      </c>
      <c r="CC30" s="63">
        <f t="shared" ca="1" si="43"/>
        <v>0</v>
      </c>
      <c r="CD30" s="63">
        <f t="shared" ca="1" si="43"/>
        <v>0</v>
      </c>
      <c r="CE30" s="63">
        <f t="shared" ca="1" si="43"/>
        <v>0</v>
      </c>
      <c r="CF30" s="63">
        <f t="shared" ca="1" si="43"/>
        <v>0</v>
      </c>
      <c r="CG30" s="63">
        <f t="shared" ca="1" si="43"/>
        <v>0</v>
      </c>
      <c r="CH30" s="63">
        <f t="shared" ca="1" si="43"/>
        <v>0</v>
      </c>
      <c r="CI30" s="63">
        <f t="shared" ca="1" si="43"/>
        <v>0</v>
      </c>
      <c r="CJ30" s="63">
        <f t="shared" ca="1" si="43"/>
        <v>0</v>
      </c>
      <c r="CK30" s="63">
        <f t="shared" ca="1" si="43"/>
        <v>0</v>
      </c>
      <c r="CL30" s="63">
        <f t="shared" ca="1" si="43"/>
        <v>0</v>
      </c>
      <c r="CM30" s="63">
        <f t="shared" ca="1" si="43"/>
        <v>0</v>
      </c>
    </row>
    <row r="31" spans="2:91" s="115" customFormat="1" x14ac:dyDescent="0.2">
      <c r="B31" s="262"/>
      <c r="C31" s="19"/>
      <c r="D31" s="19"/>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194"/>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row>
    <row r="32" spans="2:91" s="115" customFormat="1" x14ac:dyDescent="0.2">
      <c r="B32" s="261" t="s">
        <v>332</v>
      </c>
      <c r="C32" s="19" t="str">
        <f>Inputs!$J$16</f>
        <v>EUR</v>
      </c>
      <c r="D32" s="19" t="s">
        <v>19</v>
      </c>
      <c r="E32" s="63">
        <v>0</v>
      </c>
      <c r="F32" s="63">
        <f ca="1">E35</f>
        <v>0</v>
      </c>
      <c r="G32" s="63">
        <f ca="1">F35</f>
        <v>0</v>
      </c>
      <c r="H32" s="63">
        <f ca="1">G35</f>
        <v>0</v>
      </c>
      <c r="I32" s="63">
        <f ca="1">H35</f>
        <v>0</v>
      </c>
      <c r="J32" s="63"/>
      <c r="K32" s="63">
        <v>0</v>
      </c>
      <c r="L32" s="63">
        <f t="shared" ref="L32:AD32" ca="1" si="44">K35</f>
        <v>0</v>
      </c>
      <c r="M32" s="63">
        <f t="shared" ca="1" si="44"/>
        <v>0</v>
      </c>
      <c r="N32" s="63">
        <f t="shared" ca="1" si="44"/>
        <v>0</v>
      </c>
      <c r="O32" s="63">
        <f t="shared" ca="1" si="44"/>
        <v>0</v>
      </c>
      <c r="P32" s="63">
        <f t="shared" ca="1" si="44"/>
        <v>0</v>
      </c>
      <c r="Q32" s="63">
        <f t="shared" ca="1" si="44"/>
        <v>0</v>
      </c>
      <c r="R32" s="63">
        <f t="shared" ca="1" si="44"/>
        <v>0</v>
      </c>
      <c r="S32" s="63">
        <f t="shared" ca="1" si="44"/>
        <v>0</v>
      </c>
      <c r="T32" s="63">
        <f t="shared" ca="1" si="44"/>
        <v>0</v>
      </c>
      <c r="U32" s="63">
        <f t="shared" ca="1" si="44"/>
        <v>0</v>
      </c>
      <c r="V32" s="63">
        <f t="shared" ca="1" si="44"/>
        <v>0</v>
      </c>
      <c r="W32" s="63">
        <f t="shared" ca="1" si="44"/>
        <v>0</v>
      </c>
      <c r="X32" s="63">
        <f t="shared" ca="1" si="44"/>
        <v>0</v>
      </c>
      <c r="Y32" s="63">
        <f t="shared" ca="1" si="44"/>
        <v>0</v>
      </c>
      <c r="Z32" s="63">
        <f t="shared" ca="1" si="44"/>
        <v>0</v>
      </c>
      <c r="AA32" s="63">
        <f t="shared" ca="1" si="44"/>
        <v>0</v>
      </c>
      <c r="AB32" s="63">
        <f t="shared" ca="1" si="44"/>
        <v>0</v>
      </c>
      <c r="AC32" s="63">
        <f t="shared" ca="1" si="44"/>
        <v>0</v>
      </c>
      <c r="AD32" s="63">
        <f t="shared" ca="1" si="44"/>
        <v>0</v>
      </c>
      <c r="AE32" s="20"/>
      <c r="AF32" s="194">
        <v>0</v>
      </c>
      <c r="AG32" s="63">
        <f t="shared" ref="AG32:BL32" si="45">AF35</f>
        <v>0</v>
      </c>
      <c r="AH32" s="63">
        <f t="shared" ca="1" si="45"/>
        <v>0</v>
      </c>
      <c r="AI32" s="63">
        <f t="shared" ca="1" si="45"/>
        <v>0</v>
      </c>
      <c r="AJ32" s="63">
        <f t="shared" ca="1" si="45"/>
        <v>0</v>
      </c>
      <c r="AK32" s="63">
        <f t="shared" ca="1" si="45"/>
        <v>0</v>
      </c>
      <c r="AL32" s="63">
        <f t="shared" ca="1" si="45"/>
        <v>0</v>
      </c>
      <c r="AM32" s="63">
        <f t="shared" ca="1" si="45"/>
        <v>0</v>
      </c>
      <c r="AN32" s="63">
        <f t="shared" ca="1" si="45"/>
        <v>0</v>
      </c>
      <c r="AO32" s="63">
        <f t="shared" ca="1" si="45"/>
        <v>0</v>
      </c>
      <c r="AP32" s="63">
        <f t="shared" ca="1" si="45"/>
        <v>0</v>
      </c>
      <c r="AQ32" s="63">
        <f t="shared" ca="1" si="45"/>
        <v>0</v>
      </c>
      <c r="AR32" s="63">
        <f t="shared" ca="1" si="45"/>
        <v>0</v>
      </c>
      <c r="AS32" s="63">
        <f t="shared" ca="1" si="45"/>
        <v>0</v>
      </c>
      <c r="AT32" s="63">
        <f t="shared" ca="1" si="45"/>
        <v>0</v>
      </c>
      <c r="AU32" s="63">
        <f t="shared" ca="1" si="45"/>
        <v>0</v>
      </c>
      <c r="AV32" s="63">
        <f t="shared" ca="1" si="45"/>
        <v>0</v>
      </c>
      <c r="AW32" s="63">
        <f t="shared" ca="1" si="45"/>
        <v>0</v>
      </c>
      <c r="AX32" s="63">
        <f t="shared" ca="1" si="45"/>
        <v>0</v>
      </c>
      <c r="AY32" s="63">
        <f t="shared" ca="1" si="45"/>
        <v>0</v>
      </c>
      <c r="AZ32" s="63">
        <f t="shared" ca="1" si="45"/>
        <v>0</v>
      </c>
      <c r="BA32" s="63">
        <f t="shared" ca="1" si="45"/>
        <v>0</v>
      </c>
      <c r="BB32" s="63">
        <f t="shared" ca="1" si="45"/>
        <v>0</v>
      </c>
      <c r="BC32" s="63">
        <f t="shared" ca="1" si="45"/>
        <v>0</v>
      </c>
      <c r="BD32" s="63">
        <f t="shared" ca="1" si="45"/>
        <v>0</v>
      </c>
      <c r="BE32" s="63">
        <f t="shared" ca="1" si="45"/>
        <v>0</v>
      </c>
      <c r="BF32" s="63">
        <f t="shared" ca="1" si="45"/>
        <v>0</v>
      </c>
      <c r="BG32" s="63">
        <f t="shared" ca="1" si="45"/>
        <v>0</v>
      </c>
      <c r="BH32" s="63">
        <f t="shared" ca="1" si="45"/>
        <v>0</v>
      </c>
      <c r="BI32" s="63">
        <f t="shared" ca="1" si="45"/>
        <v>0</v>
      </c>
      <c r="BJ32" s="63">
        <f t="shared" ca="1" si="45"/>
        <v>0</v>
      </c>
      <c r="BK32" s="63">
        <f t="shared" ca="1" si="45"/>
        <v>0</v>
      </c>
      <c r="BL32" s="63">
        <f t="shared" ca="1" si="45"/>
        <v>0</v>
      </c>
      <c r="BM32" s="63">
        <f t="shared" ref="BM32:CM32" ca="1" si="46">BL35</f>
        <v>0</v>
      </c>
      <c r="BN32" s="63">
        <f t="shared" ca="1" si="46"/>
        <v>0</v>
      </c>
      <c r="BO32" s="63">
        <f t="shared" ca="1" si="46"/>
        <v>0</v>
      </c>
      <c r="BP32" s="63">
        <f t="shared" ca="1" si="46"/>
        <v>0</v>
      </c>
      <c r="BQ32" s="63">
        <f t="shared" ca="1" si="46"/>
        <v>0</v>
      </c>
      <c r="BR32" s="63">
        <f t="shared" ca="1" si="46"/>
        <v>0</v>
      </c>
      <c r="BS32" s="63">
        <f t="shared" ca="1" si="46"/>
        <v>0</v>
      </c>
      <c r="BT32" s="63">
        <f t="shared" ca="1" si="46"/>
        <v>0</v>
      </c>
      <c r="BU32" s="63">
        <f t="shared" ca="1" si="46"/>
        <v>0</v>
      </c>
      <c r="BV32" s="63">
        <f t="shared" ca="1" si="46"/>
        <v>0</v>
      </c>
      <c r="BW32" s="63">
        <f t="shared" ca="1" si="46"/>
        <v>0</v>
      </c>
      <c r="BX32" s="63">
        <f t="shared" ca="1" si="46"/>
        <v>0</v>
      </c>
      <c r="BY32" s="63">
        <f t="shared" ca="1" si="46"/>
        <v>0</v>
      </c>
      <c r="BZ32" s="63">
        <f t="shared" ca="1" si="46"/>
        <v>0</v>
      </c>
      <c r="CA32" s="63">
        <f t="shared" ca="1" si="46"/>
        <v>0</v>
      </c>
      <c r="CB32" s="63">
        <f t="shared" ca="1" si="46"/>
        <v>0</v>
      </c>
      <c r="CC32" s="63">
        <f t="shared" ca="1" si="46"/>
        <v>0</v>
      </c>
      <c r="CD32" s="63">
        <f t="shared" ca="1" si="46"/>
        <v>0</v>
      </c>
      <c r="CE32" s="63">
        <f t="shared" ca="1" si="46"/>
        <v>0</v>
      </c>
      <c r="CF32" s="63">
        <f t="shared" ca="1" si="46"/>
        <v>0</v>
      </c>
      <c r="CG32" s="63">
        <f t="shared" ca="1" si="46"/>
        <v>0</v>
      </c>
      <c r="CH32" s="63">
        <f t="shared" ca="1" si="46"/>
        <v>0</v>
      </c>
      <c r="CI32" s="63">
        <f t="shared" ca="1" si="46"/>
        <v>0</v>
      </c>
      <c r="CJ32" s="63">
        <f t="shared" ca="1" si="46"/>
        <v>0</v>
      </c>
      <c r="CK32" s="63">
        <f t="shared" ca="1" si="46"/>
        <v>0</v>
      </c>
      <c r="CL32" s="63">
        <f t="shared" ca="1" si="46"/>
        <v>0</v>
      </c>
      <c r="CM32" s="63">
        <f t="shared" ca="1" si="46"/>
        <v>0</v>
      </c>
    </row>
    <row r="33" spans="2:91" x14ac:dyDescent="0.2">
      <c r="B33" s="216" t="s">
        <v>395</v>
      </c>
      <c r="C33" s="19" t="str">
        <f>Inputs!$J$16</f>
        <v>EUR</v>
      </c>
      <c r="D33" s="19" t="s">
        <v>19</v>
      </c>
      <c r="E33" s="27">
        <f t="shared" ref="E33:I34" ca="1" si="47">SUMIF($K$4:$AD$4,E$4,$K33:$AD33)</f>
        <v>115</v>
      </c>
      <c r="F33" s="27">
        <f t="shared" ca="1" si="47"/>
        <v>0</v>
      </c>
      <c r="G33" s="27">
        <f t="shared" ca="1" si="47"/>
        <v>0</v>
      </c>
      <c r="H33" s="27">
        <f t="shared" ca="1" si="47"/>
        <v>0</v>
      </c>
      <c r="I33" s="27">
        <f t="shared" ca="1" si="47"/>
        <v>0</v>
      </c>
      <c r="J33" s="27"/>
      <c r="K33" s="27">
        <f t="shared" ref="K33:T34" ca="1" si="48">SUMIFS($AF33:$CM33,$AF$4:$CM$4,K$4,$AF$8:$CM$8,K$8)</f>
        <v>115</v>
      </c>
      <c r="L33" s="27">
        <f t="shared" ca="1" si="48"/>
        <v>0</v>
      </c>
      <c r="M33" s="27">
        <f t="shared" ca="1" si="48"/>
        <v>0</v>
      </c>
      <c r="N33" s="27">
        <f t="shared" ca="1" si="48"/>
        <v>0</v>
      </c>
      <c r="O33" s="27">
        <f t="shared" ca="1" si="48"/>
        <v>0</v>
      </c>
      <c r="P33" s="27">
        <f t="shared" ca="1" si="48"/>
        <v>0</v>
      </c>
      <c r="Q33" s="27">
        <f t="shared" ca="1" si="48"/>
        <v>0</v>
      </c>
      <c r="R33" s="27">
        <f t="shared" ca="1" si="48"/>
        <v>0</v>
      </c>
      <c r="S33" s="27">
        <f t="shared" ca="1" si="48"/>
        <v>0</v>
      </c>
      <c r="T33" s="27">
        <f t="shared" ca="1" si="48"/>
        <v>0</v>
      </c>
      <c r="U33" s="27">
        <f t="shared" ref="U33:AD34" ca="1" si="49">SUMIFS($AF33:$CM33,$AF$4:$CM$4,U$4,$AF$8:$CM$8,U$8)</f>
        <v>0</v>
      </c>
      <c r="V33" s="27">
        <f t="shared" ca="1" si="49"/>
        <v>0</v>
      </c>
      <c r="W33" s="27">
        <f t="shared" ca="1" si="49"/>
        <v>0</v>
      </c>
      <c r="X33" s="27">
        <f t="shared" ca="1" si="49"/>
        <v>0</v>
      </c>
      <c r="Y33" s="27">
        <f t="shared" ca="1" si="49"/>
        <v>0</v>
      </c>
      <c r="Z33" s="27">
        <f t="shared" ca="1" si="49"/>
        <v>0</v>
      </c>
      <c r="AA33" s="27">
        <f t="shared" ca="1" si="49"/>
        <v>0</v>
      </c>
      <c r="AB33" s="27">
        <f t="shared" ca="1" si="49"/>
        <v>0</v>
      </c>
      <c r="AC33" s="27">
        <f t="shared" ca="1" si="49"/>
        <v>0</v>
      </c>
      <c r="AD33" s="27">
        <f t="shared" ca="1" si="49"/>
        <v>0</v>
      </c>
      <c r="AE33" s="27"/>
      <c r="AF33" s="26">
        <f t="shared" ref="AF33:BK33" si="50">AF27*$C$64</f>
        <v>0</v>
      </c>
      <c r="AG33" s="26">
        <f t="shared" ca="1" si="50"/>
        <v>0</v>
      </c>
      <c r="AH33" s="26">
        <f t="shared" ca="1" si="50"/>
        <v>115</v>
      </c>
      <c r="AI33" s="26">
        <f t="shared" ca="1" si="50"/>
        <v>0</v>
      </c>
      <c r="AJ33" s="26">
        <f t="shared" ca="1" si="50"/>
        <v>0</v>
      </c>
      <c r="AK33" s="26">
        <f t="shared" ca="1" si="50"/>
        <v>0</v>
      </c>
      <c r="AL33" s="26">
        <f t="shared" ca="1" si="50"/>
        <v>0</v>
      </c>
      <c r="AM33" s="26">
        <f t="shared" ca="1" si="50"/>
        <v>0</v>
      </c>
      <c r="AN33" s="26">
        <f t="shared" ca="1" si="50"/>
        <v>0</v>
      </c>
      <c r="AO33" s="26">
        <f t="shared" ca="1" si="50"/>
        <v>0</v>
      </c>
      <c r="AP33" s="26">
        <f t="shared" ca="1" si="50"/>
        <v>0</v>
      </c>
      <c r="AQ33" s="26">
        <f t="shared" ca="1" si="50"/>
        <v>0</v>
      </c>
      <c r="AR33" s="26">
        <f t="shared" ca="1" si="50"/>
        <v>0</v>
      </c>
      <c r="AS33" s="26">
        <f t="shared" ca="1" si="50"/>
        <v>0</v>
      </c>
      <c r="AT33" s="26">
        <f t="shared" ca="1" si="50"/>
        <v>0</v>
      </c>
      <c r="AU33" s="26">
        <f t="shared" ca="1" si="50"/>
        <v>0</v>
      </c>
      <c r="AV33" s="26">
        <f t="shared" ca="1" si="50"/>
        <v>0</v>
      </c>
      <c r="AW33" s="26">
        <f t="shared" ca="1" si="50"/>
        <v>0</v>
      </c>
      <c r="AX33" s="26">
        <f t="shared" ca="1" si="50"/>
        <v>0</v>
      </c>
      <c r="AY33" s="26">
        <f t="shared" ca="1" si="50"/>
        <v>0</v>
      </c>
      <c r="AZ33" s="26">
        <f t="shared" ca="1" si="50"/>
        <v>0</v>
      </c>
      <c r="BA33" s="26">
        <f t="shared" ca="1" si="50"/>
        <v>0</v>
      </c>
      <c r="BB33" s="26">
        <f t="shared" ca="1" si="50"/>
        <v>0</v>
      </c>
      <c r="BC33" s="26">
        <f t="shared" ca="1" si="50"/>
        <v>0</v>
      </c>
      <c r="BD33" s="26">
        <f t="shared" ca="1" si="50"/>
        <v>0</v>
      </c>
      <c r="BE33" s="26">
        <f t="shared" ca="1" si="50"/>
        <v>0</v>
      </c>
      <c r="BF33" s="26">
        <f t="shared" ca="1" si="50"/>
        <v>0</v>
      </c>
      <c r="BG33" s="26">
        <f t="shared" ca="1" si="50"/>
        <v>0</v>
      </c>
      <c r="BH33" s="26">
        <f t="shared" ca="1" si="50"/>
        <v>0</v>
      </c>
      <c r="BI33" s="26">
        <f t="shared" ca="1" si="50"/>
        <v>0</v>
      </c>
      <c r="BJ33" s="26">
        <f t="shared" ca="1" si="50"/>
        <v>0</v>
      </c>
      <c r="BK33" s="26">
        <f t="shared" ca="1" si="50"/>
        <v>0</v>
      </c>
      <c r="BL33" s="26">
        <f t="shared" ref="BL33:CM33" ca="1" si="51">BL27*$C$64</f>
        <v>0</v>
      </c>
      <c r="BM33" s="26">
        <f t="shared" ca="1" si="51"/>
        <v>0</v>
      </c>
      <c r="BN33" s="26">
        <f t="shared" ca="1" si="51"/>
        <v>0</v>
      </c>
      <c r="BO33" s="26">
        <f t="shared" ca="1" si="51"/>
        <v>0</v>
      </c>
      <c r="BP33" s="26">
        <f t="shared" ca="1" si="51"/>
        <v>0</v>
      </c>
      <c r="BQ33" s="26">
        <f t="shared" ca="1" si="51"/>
        <v>0</v>
      </c>
      <c r="BR33" s="26">
        <f t="shared" ca="1" si="51"/>
        <v>0</v>
      </c>
      <c r="BS33" s="26">
        <f t="shared" ca="1" si="51"/>
        <v>0</v>
      </c>
      <c r="BT33" s="26">
        <f t="shared" ca="1" si="51"/>
        <v>0</v>
      </c>
      <c r="BU33" s="26">
        <f t="shared" ca="1" si="51"/>
        <v>0</v>
      </c>
      <c r="BV33" s="26">
        <f t="shared" ca="1" si="51"/>
        <v>0</v>
      </c>
      <c r="BW33" s="26">
        <f t="shared" ca="1" si="51"/>
        <v>0</v>
      </c>
      <c r="BX33" s="26">
        <f t="shared" ca="1" si="51"/>
        <v>0</v>
      </c>
      <c r="BY33" s="26">
        <f t="shared" ca="1" si="51"/>
        <v>0</v>
      </c>
      <c r="BZ33" s="26">
        <f t="shared" ca="1" si="51"/>
        <v>0</v>
      </c>
      <c r="CA33" s="26">
        <f t="shared" ca="1" si="51"/>
        <v>0</v>
      </c>
      <c r="CB33" s="26">
        <f t="shared" ca="1" si="51"/>
        <v>0</v>
      </c>
      <c r="CC33" s="26">
        <f t="shared" ca="1" si="51"/>
        <v>0</v>
      </c>
      <c r="CD33" s="26">
        <f t="shared" ca="1" si="51"/>
        <v>0</v>
      </c>
      <c r="CE33" s="26">
        <f t="shared" ca="1" si="51"/>
        <v>0</v>
      </c>
      <c r="CF33" s="26">
        <f t="shared" ca="1" si="51"/>
        <v>0</v>
      </c>
      <c r="CG33" s="26">
        <f t="shared" ca="1" si="51"/>
        <v>0</v>
      </c>
      <c r="CH33" s="26">
        <f t="shared" ca="1" si="51"/>
        <v>0</v>
      </c>
      <c r="CI33" s="26">
        <f t="shared" ca="1" si="51"/>
        <v>0</v>
      </c>
      <c r="CJ33" s="26">
        <f t="shared" ca="1" si="51"/>
        <v>0</v>
      </c>
      <c r="CK33" s="26">
        <f t="shared" ca="1" si="51"/>
        <v>0</v>
      </c>
      <c r="CL33" s="26">
        <f t="shared" ca="1" si="51"/>
        <v>0</v>
      </c>
      <c r="CM33" s="26">
        <f t="shared" ca="1" si="51"/>
        <v>0</v>
      </c>
    </row>
    <row r="34" spans="2:91" x14ac:dyDescent="0.2">
      <c r="B34" s="216" t="s">
        <v>394</v>
      </c>
      <c r="C34" s="19" t="str">
        <f>Inputs!$J$16</f>
        <v>EUR</v>
      </c>
      <c r="D34" s="19" t="s">
        <v>19</v>
      </c>
      <c r="E34" s="27">
        <f t="shared" ca="1" si="47"/>
        <v>-115</v>
      </c>
      <c r="F34" s="27">
        <f t="shared" ca="1" si="47"/>
        <v>0</v>
      </c>
      <c r="G34" s="27">
        <f t="shared" ca="1" si="47"/>
        <v>0</v>
      </c>
      <c r="H34" s="27">
        <f t="shared" ca="1" si="47"/>
        <v>0</v>
      </c>
      <c r="I34" s="27">
        <f t="shared" ca="1" si="47"/>
        <v>0</v>
      </c>
      <c r="J34" s="27"/>
      <c r="K34" s="27">
        <f t="shared" ca="1" si="48"/>
        <v>-115</v>
      </c>
      <c r="L34" s="27">
        <f t="shared" ca="1" si="48"/>
        <v>0</v>
      </c>
      <c r="M34" s="27">
        <f t="shared" ca="1" si="48"/>
        <v>0</v>
      </c>
      <c r="N34" s="27">
        <f t="shared" ca="1" si="48"/>
        <v>0</v>
      </c>
      <c r="O34" s="27">
        <f t="shared" ca="1" si="48"/>
        <v>0</v>
      </c>
      <c r="P34" s="27">
        <f t="shared" ca="1" si="48"/>
        <v>0</v>
      </c>
      <c r="Q34" s="27">
        <f t="shared" ca="1" si="48"/>
        <v>0</v>
      </c>
      <c r="R34" s="27">
        <f t="shared" ca="1" si="48"/>
        <v>0</v>
      </c>
      <c r="S34" s="27">
        <f t="shared" ca="1" si="48"/>
        <v>0</v>
      </c>
      <c r="T34" s="27">
        <f t="shared" ca="1" si="48"/>
        <v>0</v>
      </c>
      <c r="U34" s="27">
        <f t="shared" ca="1" si="49"/>
        <v>0</v>
      </c>
      <c r="V34" s="27">
        <f t="shared" ca="1" si="49"/>
        <v>0</v>
      </c>
      <c r="W34" s="27">
        <f t="shared" ca="1" si="49"/>
        <v>0</v>
      </c>
      <c r="X34" s="27">
        <f t="shared" ca="1" si="49"/>
        <v>0</v>
      </c>
      <c r="Y34" s="27">
        <f t="shared" ca="1" si="49"/>
        <v>0</v>
      </c>
      <c r="Z34" s="27">
        <f t="shared" ca="1" si="49"/>
        <v>0</v>
      </c>
      <c r="AA34" s="27">
        <f t="shared" ca="1" si="49"/>
        <v>0</v>
      </c>
      <c r="AB34" s="27">
        <f t="shared" ca="1" si="49"/>
        <v>0</v>
      </c>
      <c r="AC34" s="27">
        <f t="shared" ca="1" si="49"/>
        <v>0</v>
      </c>
      <c r="AD34" s="27">
        <f t="shared" ca="1" si="49"/>
        <v>0</v>
      </c>
      <c r="AE34" s="27"/>
      <c r="AF34" s="26">
        <f t="shared" ref="AF34:BK34" si="52">-AF33</f>
        <v>0</v>
      </c>
      <c r="AG34" s="26">
        <f t="shared" ca="1" si="52"/>
        <v>0</v>
      </c>
      <c r="AH34" s="26">
        <f t="shared" ca="1" si="52"/>
        <v>-115</v>
      </c>
      <c r="AI34" s="26">
        <f t="shared" ca="1" si="52"/>
        <v>0</v>
      </c>
      <c r="AJ34" s="26">
        <f t="shared" ca="1" si="52"/>
        <v>0</v>
      </c>
      <c r="AK34" s="26">
        <f t="shared" ca="1" si="52"/>
        <v>0</v>
      </c>
      <c r="AL34" s="26">
        <f t="shared" ca="1" si="52"/>
        <v>0</v>
      </c>
      <c r="AM34" s="26">
        <f t="shared" ca="1" si="52"/>
        <v>0</v>
      </c>
      <c r="AN34" s="26">
        <f t="shared" ca="1" si="52"/>
        <v>0</v>
      </c>
      <c r="AO34" s="26">
        <f t="shared" ca="1" si="52"/>
        <v>0</v>
      </c>
      <c r="AP34" s="26">
        <f t="shared" ca="1" si="52"/>
        <v>0</v>
      </c>
      <c r="AQ34" s="26">
        <f t="shared" ca="1" si="52"/>
        <v>0</v>
      </c>
      <c r="AR34" s="26">
        <f t="shared" ca="1" si="52"/>
        <v>0</v>
      </c>
      <c r="AS34" s="26">
        <f t="shared" ca="1" si="52"/>
        <v>0</v>
      </c>
      <c r="AT34" s="26">
        <f t="shared" ca="1" si="52"/>
        <v>0</v>
      </c>
      <c r="AU34" s="26">
        <f t="shared" ca="1" si="52"/>
        <v>0</v>
      </c>
      <c r="AV34" s="26">
        <f t="shared" ca="1" si="52"/>
        <v>0</v>
      </c>
      <c r="AW34" s="26">
        <f t="shared" ca="1" si="52"/>
        <v>0</v>
      </c>
      <c r="AX34" s="26">
        <f t="shared" ca="1" si="52"/>
        <v>0</v>
      </c>
      <c r="AY34" s="26">
        <f t="shared" ca="1" si="52"/>
        <v>0</v>
      </c>
      <c r="AZ34" s="26">
        <f t="shared" ca="1" si="52"/>
        <v>0</v>
      </c>
      <c r="BA34" s="26">
        <f t="shared" ca="1" si="52"/>
        <v>0</v>
      </c>
      <c r="BB34" s="26">
        <f t="shared" ca="1" si="52"/>
        <v>0</v>
      </c>
      <c r="BC34" s="26">
        <f t="shared" ca="1" si="52"/>
        <v>0</v>
      </c>
      <c r="BD34" s="26">
        <f t="shared" ca="1" si="52"/>
        <v>0</v>
      </c>
      <c r="BE34" s="26">
        <f t="shared" ca="1" si="52"/>
        <v>0</v>
      </c>
      <c r="BF34" s="26">
        <f t="shared" ca="1" si="52"/>
        <v>0</v>
      </c>
      <c r="BG34" s="26">
        <f t="shared" ca="1" si="52"/>
        <v>0</v>
      </c>
      <c r="BH34" s="26">
        <f t="shared" ca="1" si="52"/>
        <v>0</v>
      </c>
      <c r="BI34" s="26">
        <f t="shared" ca="1" si="52"/>
        <v>0</v>
      </c>
      <c r="BJ34" s="26">
        <f t="shared" ca="1" si="52"/>
        <v>0</v>
      </c>
      <c r="BK34" s="26">
        <f t="shared" ca="1" si="52"/>
        <v>0</v>
      </c>
      <c r="BL34" s="26">
        <f t="shared" ref="BL34:CM34" ca="1" si="53">-BL33</f>
        <v>0</v>
      </c>
      <c r="BM34" s="26">
        <f t="shared" ca="1" si="53"/>
        <v>0</v>
      </c>
      <c r="BN34" s="26">
        <f t="shared" ca="1" si="53"/>
        <v>0</v>
      </c>
      <c r="BO34" s="26">
        <f t="shared" ca="1" si="53"/>
        <v>0</v>
      </c>
      <c r="BP34" s="26">
        <f t="shared" ca="1" si="53"/>
        <v>0</v>
      </c>
      <c r="BQ34" s="26">
        <f t="shared" ca="1" si="53"/>
        <v>0</v>
      </c>
      <c r="BR34" s="26">
        <f t="shared" ca="1" si="53"/>
        <v>0</v>
      </c>
      <c r="BS34" s="26">
        <f t="shared" ca="1" si="53"/>
        <v>0</v>
      </c>
      <c r="BT34" s="26">
        <f t="shared" ca="1" si="53"/>
        <v>0</v>
      </c>
      <c r="BU34" s="26">
        <f t="shared" ca="1" si="53"/>
        <v>0</v>
      </c>
      <c r="BV34" s="26">
        <f t="shared" ca="1" si="53"/>
        <v>0</v>
      </c>
      <c r="BW34" s="26">
        <f t="shared" ca="1" si="53"/>
        <v>0</v>
      </c>
      <c r="BX34" s="26">
        <f t="shared" ca="1" si="53"/>
        <v>0</v>
      </c>
      <c r="BY34" s="26">
        <f t="shared" ca="1" si="53"/>
        <v>0</v>
      </c>
      <c r="BZ34" s="26">
        <f t="shared" ca="1" si="53"/>
        <v>0</v>
      </c>
      <c r="CA34" s="26">
        <f t="shared" ca="1" si="53"/>
        <v>0</v>
      </c>
      <c r="CB34" s="26">
        <f t="shared" ca="1" si="53"/>
        <v>0</v>
      </c>
      <c r="CC34" s="26">
        <f t="shared" ca="1" si="53"/>
        <v>0</v>
      </c>
      <c r="CD34" s="26">
        <f t="shared" ca="1" si="53"/>
        <v>0</v>
      </c>
      <c r="CE34" s="26">
        <f t="shared" ca="1" si="53"/>
        <v>0</v>
      </c>
      <c r="CF34" s="26">
        <f t="shared" ca="1" si="53"/>
        <v>0</v>
      </c>
      <c r="CG34" s="26">
        <f t="shared" ca="1" si="53"/>
        <v>0</v>
      </c>
      <c r="CH34" s="26">
        <f t="shared" ca="1" si="53"/>
        <v>0</v>
      </c>
      <c r="CI34" s="26">
        <f t="shared" ca="1" si="53"/>
        <v>0</v>
      </c>
      <c r="CJ34" s="26">
        <f t="shared" ca="1" si="53"/>
        <v>0</v>
      </c>
      <c r="CK34" s="26">
        <f t="shared" ca="1" si="53"/>
        <v>0</v>
      </c>
      <c r="CL34" s="26">
        <f t="shared" ca="1" si="53"/>
        <v>0</v>
      </c>
      <c r="CM34" s="26">
        <f t="shared" ca="1" si="53"/>
        <v>0</v>
      </c>
    </row>
    <row r="35" spans="2:91" s="115" customFormat="1" x14ac:dyDescent="0.2">
      <c r="B35" s="261" t="s">
        <v>329</v>
      </c>
      <c r="C35" s="19" t="str">
        <f>Inputs!$J$16</f>
        <v>EUR</v>
      </c>
      <c r="D35" s="19" t="s">
        <v>19</v>
      </c>
      <c r="E35" s="63">
        <f ca="1">SUM(E32:E34)</f>
        <v>0</v>
      </c>
      <c r="F35" s="63">
        <f ca="1">SUM(F32:F34)</f>
        <v>0</v>
      </c>
      <c r="G35" s="63">
        <f ca="1">SUM(G32:G34)</f>
        <v>0</v>
      </c>
      <c r="H35" s="63">
        <f ca="1">SUM(H32:H34)</f>
        <v>0</v>
      </c>
      <c r="I35" s="63">
        <f ca="1">SUM(I32:I34)</f>
        <v>0</v>
      </c>
      <c r="J35" s="63"/>
      <c r="K35" s="63">
        <f t="shared" ref="K35:AD35" ca="1" si="54">SUM(K32:K34)</f>
        <v>0</v>
      </c>
      <c r="L35" s="63">
        <f t="shared" ca="1" si="54"/>
        <v>0</v>
      </c>
      <c r="M35" s="63">
        <f t="shared" ca="1" si="54"/>
        <v>0</v>
      </c>
      <c r="N35" s="63">
        <f t="shared" ca="1" si="54"/>
        <v>0</v>
      </c>
      <c r="O35" s="63">
        <f t="shared" ca="1" si="54"/>
        <v>0</v>
      </c>
      <c r="P35" s="63">
        <f t="shared" ca="1" si="54"/>
        <v>0</v>
      </c>
      <c r="Q35" s="63">
        <f t="shared" ca="1" si="54"/>
        <v>0</v>
      </c>
      <c r="R35" s="63">
        <f t="shared" ca="1" si="54"/>
        <v>0</v>
      </c>
      <c r="S35" s="63">
        <f t="shared" ca="1" si="54"/>
        <v>0</v>
      </c>
      <c r="T35" s="63">
        <f t="shared" ca="1" si="54"/>
        <v>0</v>
      </c>
      <c r="U35" s="63">
        <f t="shared" ca="1" si="54"/>
        <v>0</v>
      </c>
      <c r="V35" s="63">
        <f t="shared" ca="1" si="54"/>
        <v>0</v>
      </c>
      <c r="W35" s="63">
        <f t="shared" ca="1" si="54"/>
        <v>0</v>
      </c>
      <c r="X35" s="63">
        <f t="shared" ca="1" si="54"/>
        <v>0</v>
      </c>
      <c r="Y35" s="63">
        <f t="shared" ca="1" si="54"/>
        <v>0</v>
      </c>
      <c r="Z35" s="63">
        <f t="shared" ca="1" si="54"/>
        <v>0</v>
      </c>
      <c r="AA35" s="63">
        <f t="shared" ca="1" si="54"/>
        <v>0</v>
      </c>
      <c r="AB35" s="63">
        <f t="shared" ca="1" si="54"/>
        <v>0</v>
      </c>
      <c r="AC35" s="63">
        <f t="shared" ca="1" si="54"/>
        <v>0</v>
      </c>
      <c r="AD35" s="63">
        <f t="shared" ca="1" si="54"/>
        <v>0</v>
      </c>
      <c r="AE35" s="63"/>
      <c r="AF35" s="194">
        <f t="shared" ref="AF35:BK35" si="55">SUM(AF32:AF34)</f>
        <v>0</v>
      </c>
      <c r="AG35" s="63">
        <f t="shared" ca="1" si="55"/>
        <v>0</v>
      </c>
      <c r="AH35" s="63">
        <f t="shared" ca="1" si="55"/>
        <v>0</v>
      </c>
      <c r="AI35" s="63">
        <f t="shared" ca="1" si="55"/>
        <v>0</v>
      </c>
      <c r="AJ35" s="63">
        <f t="shared" ca="1" si="55"/>
        <v>0</v>
      </c>
      <c r="AK35" s="63">
        <f t="shared" ca="1" si="55"/>
        <v>0</v>
      </c>
      <c r="AL35" s="63">
        <f t="shared" ca="1" si="55"/>
        <v>0</v>
      </c>
      <c r="AM35" s="63">
        <f t="shared" ca="1" si="55"/>
        <v>0</v>
      </c>
      <c r="AN35" s="63">
        <f t="shared" ca="1" si="55"/>
        <v>0</v>
      </c>
      <c r="AO35" s="63">
        <f t="shared" ca="1" si="55"/>
        <v>0</v>
      </c>
      <c r="AP35" s="63">
        <f t="shared" ca="1" si="55"/>
        <v>0</v>
      </c>
      <c r="AQ35" s="63">
        <f t="shared" ca="1" si="55"/>
        <v>0</v>
      </c>
      <c r="AR35" s="63">
        <f t="shared" ca="1" si="55"/>
        <v>0</v>
      </c>
      <c r="AS35" s="63">
        <f t="shared" ca="1" si="55"/>
        <v>0</v>
      </c>
      <c r="AT35" s="63">
        <f t="shared" ca="1" si="55"/>
        <v>0</v>
      </c>
      <c r="AU35" s="63">
        <f t="shared" ca="1" si="55"/>
        <v>0</v>
      </c>
      <c r="AV35" s="63">
        <f t="shared" ca="1" si="55"/>
        <v>0</v>
      </c>
      <c r="AW35" s="63">
        <f t="shared" ca="1" si="55"/>
        <v>0</v>
      </c>
      <c r="AX35" s="63">
        <f t="shared" ca="1" si="55"/>
        <v>0</v>
      </c>
      <c r="AY35" s="63">
        <f t="shared" ca="1" si="55"/>
        <v>0</v>
      </c>
      <c r="AZ35" s="63">
        <f t="shared" ca="1" si="55"/>
        <v>0</v>
      </c>
      <c r="BA35" s="63">
        <f t="shared" ca="1" si="55"/>
        <v>0</v>
      </c>
      <c r="BB35" s="63">
        <f t="shared" ca="1" si="55"/>
        <v>0</v>
      </c>
      <c r="BC35" s="63">
        <f t="shared" ca="1" si="55"/>
        <v>0</v>
      </c>
      <c r="BD35" s="63">
        <f t="shared" ca="1" si="55"/>
        <v>0</v>
      </c>
      <c r="BE35" s="63">
        <f t="shared" ca="1" si="55"/>
        <v>0</v>
      </c>
      <c r="BF35" s="63">
        <f t="shared" ca="1" si="55"/>
        <v>0</v>
      </c>
      <c r="BG35" s="63">
        <f t="shared" ca="1" si="55"/>
        <v>0</v>
      </c>
      <c r="BH35" s="63">
        <f t="shared" ca="1" si="55"/>
        <v>0</v>
      </c>
      <c r="BI35" s="63">
        <f t="shared" ca="1" si="55"/>
        <v>0</v>
      </c>
      <c r="BJ35" s="63">
        <f t="shared" ca="1" si="55"/>
        <v>0</v>
      </c>
      <c r="BK35" s="63">
        <f t="shared" ca="1" si="55"/>
        <v>0</v>
      </c>
      <c r="BL35" s="63">
        <f t="shared" ref="BL35:CM35" ca="1" si="56">SUM(BL32:BL34)</f>
        <v>0</v>
      </c>
      <c r="BM35" s="63">
        <f t="shared" ca="1" si="56"/>
        <v>0</v>
      </c>
      <c r="BN35" s="63">
        <f t="shared" ca="1" si="56"/>
        <v>0</v>
      </c>
      <c r="BO35" s="63">
        <f t="shared" ca="1" si="56"/>
        <v>0</v>
      </c>
      <c r="BP35" s="63">
        <f t="shared" ca="1" si="56"/>
        <v>0</v>
      </c>
      <c r="BQ35" s="63">
        <f t="shared" ca="1" si="56"/>
        <v>0</v>
      </c>
      <c r="BR35" s="63">
        <f t="shared" ca="1" si="56"/>
        <v>0</v>
      </c>
      <c r="BS35" s="63">
        <f t="shared" ca="1" si="56"/>
        <v>0</v>
      </c>
      <c r="BT35" s="63">
        <f t="shared" ca="1" si="56"/>
        <v>0</v>
      </c>
      <c r="BU35" s="63">
        <f t="shared" ca="1" si="56"/>
        <v>0</v>
      </c>
      <c r="BV35" s="63">
        <f t="shared" ca="1" si="56"/>
        <v>0</v>
      </c>
      <c r="BW35" s="63">
        <f t="shared" ca="1" si="56"/>
        <v>0</v>
      </c>
      <c r="BX35" s="63">
        <f t="shared" ca="1" si="56"/>
        <v>0</v>
      </c>
      <c r="BY35" s="63">
        <f t="shared" ca="1" si="56"/>
        <v>0</v>
      </c>
      <c r="BZ35" s="63">
        <f t="shared" ca="1" si="56"/>
        <v>0</v>
      </c>
      <c r="CA35" s="63">
        <f t="shared" ca="1" si="56"/>
        <v>0</v>
      </c>
      <c r="CB35" s="63">
        <f t="shared" ca="1" si="56"/>
        <v>0</v>
      </c>
      <c r="CC35" s="63">
        <f t="shared" ca="1" si="56"/>
        <v>0</v>
      </c>
      <c r="CD35" s="63">
        <f t="shared" ca="1" si="56"/>
        <v>0</v>
      </c>
      <c r="CE35" s="63">
        <f t="shared" ca="1" si="56"/>
        <v>0</v>
      </c>
      <c r="CF35" s="63">
        <f t="shared" ca="1" si="56"/>
        <v>0</v>
      </c>
      <c r="CG35" s="63">
        <f t="shared" ca="1" si="56"/>
        <v>0</v>
      </c>
      <c r="CH35" s="63">
        <f t="shared" ca="1" si="56"/>
        <v>0</v>
      </c>
      <c r="CI35" s="63">
        <f t="shared" ca="1" si="56"/>
        <v>0</v>
      </c>
      <c r="CJ35" s="63">
        <f t="shared" ca="1" si="56"/>
        <v>0</v>
      </c>
      <c r="CK35" s="63">
        <f t="shared" ca="1" si="56"/>
        <v>0</v>
      </c>
      <c r="CL35" s="63">
        <f t="shared" ca="1" si="56"/>
        <v>0</v>
      </c>
      <c r="CM35" s="63">
        <f t="shared" ca="1" si="56"/>
        <v>0</v>
      </c>
    </row>
    <row r="37" spans="2:91" s="20" customFormat="1" ht="39" customHeight="1" x14ac:dyDescent="0.2">
      <c r="B37" s="23" t="s">
        <v>398</v>
      </c>
    </row>
    <row r="38" spans="2:91" ht="10" customHeight="1" x14ac:dyDescent="0.2"/>
    <row r="39" spans="2:91" s="115" customFormat="1" x14ac:dyDescent="0.2">
      <c r="B39" s="261" t="s">
        <v>332</v>
      </c>
      <c r="C39" s="19" t="str">
        <f>Inputs!$J$16</f>
        <v>EUR</v>
      </c>
      <c r="D39" s="19" t="s">
        <v>19</v>
      </c>
      <c r="E39" s="63">
        <v>0</v>
      </c>
      <c r="F39" s="63">
        <f>E42</f>
        <v>268491.44495755143</v>
      </c>
      <c r="G39" s="63">
        <f>F42</f>
        <v>220093.01198859967</v>
      </c>
      <c r="H39" s="63">
        <f>G42</f>
        <v>167677.53295296856</v>
      </c>
      <c r="I39" s="63">
        <f>H42</f>
        <v>110911.59500830062</v>
      </c>
      <c r="J39" s="63"/>
      <c r="K39" s="63">
        <v>0</v>
      </c>
      <c r="L39" s="63">
        <f t="shared" ref="L39:AD39" si="57">K42</f>
        <v>0</v>
      </c>
      <c r="M39" s="63">
        <f t="shared" si="57"/>
        <v>280000</v>
      </c>
      <c r="N39" s="63">
        <f t="shared" si="57"/>
        <v>280000</v>
      </c>
      <c r="O39" s="63">
        <f t="shared" si="57"/>
        <v>268491.44495755143</v>
      </c>
      <c r="P39" s="63">
        <f t="shared" si="57"/>
        <v>256751.180930306</v>
      </c>
      <c r="Q39" s="63">
        <f t="shared" si="57"/>
        <v>244774.54277538194</v>
      </c>
      <c r="R39" s="63">
        <f t="shared" si="57"/>
        <v>232556.77142363857</v>
      </c>
      <c r="S39" s="63">
        <f t="shared" si="57"/>
        <v>220093.01198859967</v>
      </c>
      <c r="T39" s="63">
        <f t="shared" si="57"/>
        <v>207378.3118373029</v>
      </c>
      <c r="U39" s="63">
        <f t="shared" si="57"/>
        <v>194407.61862230813</v>
      </c>
      <c r="V39" s="63">
        <f t="shared" si="57"/>
        <v>181175.7782740831</v>
      </c>
      <c r="W39" s="63">
        <f t="shared" si="57"/>
        <v>167677.53295296853</v>
      </c>
      <c r="X39" s="63">
        <f t="shared" si="57"/>
        <v>153907.51895990875</v>
      </c>
      <c r="Y39" s="63">
        <f t="shared" si="57"/>
        <v>139860.26460511787</v>
      </c>
      <c r="Z39" s="63">
        <f t="shared" si="57"/>
        <v>125530.18803383445</v>
      </c>
      <c r="AA39" s="63">
        <f t="shared" si="57"/>
        <v>110911.59500830057</v>
      </c>
      <c r="AB39" s="63">
        <f t="shared" si="57"/>
        <v>95998.676645084313</v>
      </c>
      <c r="AC39" s="63">
        <f t="shared" si="57"/>
        <v>80785.507106846155</v>
      </c>
      <c r="AD39" s="63">
        <f t="shared" si="57"/>
        <v>65266.041247632347</v>
      </c>
      <c r="AE39" s="20"/>
      <c r="AF39" s="194">
        <v>0</v>
      </c>
      <c r="AG39" s="63">
        <f t="shared" ref="AG39:BL39" si="58">AF42</f>
        <v>0</v>
      </c>
      <c r="AH39" s="63">
        <f t="shared" si="58"/>
        <v>0</v>
      </c>
      <c r="AI39" s="63">
        <f t="shared" si="58"/>
        <v>0</v>
      </c>
      <c r="AJ39" s="63">
        <f t="shared" si="58"/>
        <v>280000</v>
      </c>
      <c r="AK39" s="63">
        <f t="shared" si="58"/>
        <v>280000</v>
      </c>
      <c r="AL39" s="63">
        <f t="shared" si="58"/>
        <v>280000</v>
      </c>
      <c r="AM39" s="63">
        <f t="shared" si="58"/>
        <v>280000</v>
      </c>
      <c r="AN39" s="63">
        <f t="shared" si="58"/>
        <v>280000</v>
      </c>
      <c r="AO39" s="63">
        <f t="shared" si="58"/>
        <v>280000</v>
      </c>
      <c r="AP39" s="63">
        <f t="shared" si="58"/>
        <v>276189.27626591083</v>
      </c>
      <c r="AQ39" s="63">
        <f t="shared" si="58"/>
        <v>272353.14770692773</v>
      </c>
      <c r="AR39" s="63">
        <f t="shared" si="58"/>
        <v>268491.44495755143</v>
      </c>
      <c r="AS39" s="63">
        <f t="shared" si="58"/>
        <v>264603.99752317928</v>
      </c>
      <c r="AT39" s="63">
        <f t="shared" si="58"/>
        <v>260690.63377257797</v>
      </c>
      <c r="AU39" s="63">
        <f t="shared" si="58"/>
        <v>256751.180930306</v>
      </c>
      <c r="AV39" s="63">
        <f t="shared" si="58"/>
        <v>252785.46506908553</v>
      </c>
      <c r="AW39" s="63">
        <f t="shared" si="58"/>
        <v>248793.31110212361</v>
      </c>
      <c r="AX39" s="63">
        <f t="shared" si="58"/>
        <v>244774.54277538194</v>
      </c>
      <c r="AY39" s="63">
        <f t="shared" si="58"/>
        <v>240728.98265979532</v>
      </c>
      <c r="AZ39" s="63">
        <f t="shared" si="58"/>
        <v>236656.45214343813</v>
      </c>
      <c r="BA39" s="63">
        <f t="shared" si="58"/>
        <v>232556.77142363857</v>
      </c>
      <c r="BB39" s="63">
        <f t="shared" si="58"/>
        <v>228429.75949904032</v>
      </c>
      <c r="BC39" s="63">
        <f t="shared" si="58"/>
        <v>224275.23416161141</v>
      </c>
      <c r="BD39" s="63">
        <f t="shared" si="58"/>
        <v>220093.01198859967</v>
      </c>
      <c r="BE39" s="63">
        <f t="shared" si="58"/>
        <v>215882.9083344345</v>
      </c>
      <c r="BF39" s="63">
        <f t="shared" si="58"/>
        <v>211644.73732257489</v>
      </c>
      <c r="BG39" s="63">
        <f t="shared" si="58"/>
        <v>207378.3118373029</v>
      </c>
      <c r="BH39" s="63">
        <f t="shared" si="58"/>
        <v>203083.44351546242</v>
      </c>
      <c r="BI39" s="63">
        <f t="shared" si="58"/>
        <v>198759.942738143</v>
      </c>
      <c r="BJ39" s="63">
        <f t="shared" si="58"/>
        <v>194407.61862230813</v>
      </c>
      <c r="BK39" s="63">
        <f t="shared" si="58"/>
        <v>190026.27901236768</v>
      </c>
      <c r="BL39" s="63">
        <f t="shared" si="58"/>
        <v>185615.73047169432</v>
      </c>
      <c r="BM39" s="63">
        <f t="shared" ref="BM39:CM39" si="59">BL42</f>
        <v>181175.7782740831</v>
      </c>
      <c r="BN39" s="63">
        <f t="shared" si="59"/>
        <v>176706.22639515449</v>
      </c>
      <c r="BO39" s="63">
        <f t="shared" si="59"/>
        <v>172206.87750369968</v>
      </c>
      <c r="BP39" s="63">
        <f t="shared" si="59"/>
        <v>167677.53295296853</v>
      </c>
      <c r="BQ39" s="63">
        <f t="shared" si="59"/>
        <v>163117.99277189915</v>
      </c>
      <c r="BR39" s="63">
        <f t="shared" si="59"/>
        <v>158528.0556562893</v>
      </c>
      <c r="BS39" s="63">
        <f t="shared" si="59"/>
        <v>153907.51895990875</v>
      </c>
      <c r="BT39" s="63">
        <f t="shared" si="59"/>
        <v>149256.1786855523</v>
      </c>
      <c r="BU39" s="63">
        <f t="shared" si="59"/>
        <v>144573.82947603348</v>
      </c>
      <c r="BV39" s="63">
        <f t="shared" si="59"/>
        <v>139860.26460511787</v>
      </c>
      <c r="BW39" s="63">
        <f t="shared" si="59"/>
        <v>135115.27596839616</v>
      </c>
      <c r="BX39" s="63">
        <f t="shared" si="59"/>
        <v>130338.65407409631</v>
      </c>
      <c r="BY39" s="63">
        <f t="shared" si="59"/>
        <v>125530.18803383445</v>
      </c>
      <c r="BZ39" s="63">
        <f t="shared" si="59"/>
        <v>120689.66555330418</v>
      </c>
      <c r="CA39" s="63">
        <f t="shared" si="59"/>
        <v>115816.87292290371</v>
      </c>
      <c r="CB39" s="63">
        <f t="shared" si="59"/>
        <v>110911.59500830057</v>
      </c>
      <c r="CC39" s="63">
        <f t="shared" si="59"/>
        <v>105973.61524093342</v>
      </c>
      <c r="CD39" s="63">
        <f t="shared" si="59"/>
        <v>101002.71560845048</v>
      </c>
      <c r="CE39" s="63">
        <f t="shared" si="59"/>
        <v>95998.676645084328</v>
      </c>
      <c r="CF39" s="63">
        <f t="shared" si="59"/>
        <v>90961.277421962397</v>
      </c>
      <c r="CG39" s="63">
        <f t="shared" si="59"/>
        <v>85890.295537352984</v>
      </c>
      <c r="CH39" s="63">
        <f t="shared" si="59"/>
        <v>80785.507106846169</v>
      </c>
      <c r="CI39" s="63">
        <f t="shared" si="59"/>
        <v>75646.686753469316</v>
      </c>
      <c r="CJ39" s="63">
        <f t="shared" si="59"/>
        <v>70473.607597736613</v>
      </c>
      <c r="CK39" s="63">
        <f t="shared" si="59"/>
        <v>65266.041247632362</v>
      </c>
      <c r="CL39" s="63">
        <f t="shared" si="59"/>
        <v>60023.757788527415</v>
      </c>
      <c r="CM39" s="63">
        <f t="shared" si="59"/>
        <v>54746.525773028436</v>
      </c>
    </row>
    <row r="40" spans="2:91" x14ac:dyDescent="0.2">
      <c r="B40" s="216" t="s">
        <v>397</v>
      </c>
      <c r="C40" s="19" t="str">
        <f>Inputs!$J$16</f>
        <v>EUR</v>
      </c>
      <c r="D40" s="19" t="s">
        <v>19</v>
      </c>
      <c r="E40" s="27">
        <f t="shared" ref="E40:I41" si="60">SUMIF($K$4:$AD$4,E$4,$K40:$AD40)</f>
        <v>280000</v>
      </c>
      <c r="F40" s="27">
        <f t="shared" si="60"/>
        <v>0</v>
      </c>
      <c r="G40" s="27">
        <f t="shared" si="60"/>
        <v>0</v>
      </c>
      <c r="H40" s="27">
        <f t="shared" si="60"/>
        <v>0</v>
      </c>
      <c r="I40" s="27">
        <f t="shared" si="60"/>
        <v>0</v>
      </c>
      <c r="J40" s="27"/>
      <c r="K40" s="27">
        <f t="shared" ref="K40:T41" si="61">SUMIFS($AF40:$CM40,$AF$4:$CM$4,K$4,$AF$8:$CM$8,K$8)</f>
        <v>0</v>
      </c>
      <c r="L40" s="27">
        <f t="shared" si="61"/>
        <v>280000</v>
      </c>
      <c r="M40" s="27">
        <f t="shared" si="61"/>
        <v>0</v>
      </c>
      <c r="N40" s="27">
        <f t="shared" si="61"/>
        <v>0</v>
      </c>
      <c r="O40" s="27">
        <f t="shared" si="61"/>
        <v>0</v>
      </c>
      <c r="P40" s="27">
        <f t="shared" si="61"/>
        <v>0</v>
      </c>
      <c r="Q40" s="27">
        <f t="shared" si="61"/>
        <v>0</v>
      </c>
      <c r="R40" s="27">
        <f t="shared" si="61"/>
        <v>0</v>
      </c>
      <c r="S40" s="27">
        <f t="shared" si="61"/>
        <v>0</v>
      </c>
      <c r="T40" s="27">
        <f t="shared" si="61"/>
        <v>0</v>
      </c>
      <c r="U40" s="27">
        <f t="shared" ref="U40:AD41" si="62">SUMIFS($AF40:$CM40,$AF$4:$CM$4,U$4,$AF$8:$CM$8,U$8)</f>
        <v>0</v>
      </c>
      <c r="V40" s="27">
        <f t="shared" si="62"/>
        <v>0</v>
      </c>
      <c r="W40" s="27">
        <f t="shared" si="62"/>
        <v>0</v>
      </c>
      <c r="X40" s="27">
        <f t="shared" si="62"/>
        <v>0</v>
      </c>
      <c r="Y40" s="27">
        <f t="shared" si="62"/>
        <v>0</v>
      </c>
      <c r="Z40" s="27">
        <f t="shared" si="62"/>
        <v>0</v>
      </c>
      <c r="AA40" s="27">
        <f t="shared" si="62"/>
        <v>0</v>
      </c>
      <c r="AB40" s="27">
        <f t="shared" si="62"/>
        <v>0</v>
      </c>
      <c r="AC40" s="27">
        <f t="shared" si="62"/>
        <v>0</v>
      </c>
      <c r="AD40" s="27">
        <f t="shared" si="62"/>
        <v>0</v>
      </c>
      <c r="AE40" s="27"/>
      <c r="AF40" s="26">
        <f>IF(AND(AF$4=Settings!$EK$4,Capital!AF$7=Settings!$EM$4),Inputs!$KN$11,0)</f>
        <v>0</v>
      </c>
      <c r="AG40" s="26">
        <f>IF(AND(AG$4=Settings!$EK$4,Capital!AG$7=Settings!$EM$4),Inputs!$KN$11,0)</f>
        <v>0</v>
      </c>
      <c r="AH40" s="26">
        <f>IF(AND(AH$4=Settings!$EK$4,Capital!AH$7=Settings!$EM$4),Inputs!$KN$11,0)</f>
        <v>0</v>
      </c>
      <c r="AI40" s="26">
        <f>IF(AND(AI$4=Settings!$EK$4,Capital!AI$7=Settings!$EM$4),Inputs!$KN$11,0)</f>
        <v>280000</v>
      </c>
      <c r="AJ40" s="26">
        <f>IF(AND(AJ$4=Settings!$EK$4,Capital!AJ$7=Settings!$EM$4),Inputs!$KN$11,0)</f>
        <v>0</v>
      </c>
      <c r="AK40" s="26">
        <f>IF(AND(AK$4=Settings!$EK$4,Capital!AK$7=Settings!$EM$4),Inputs!$KN$11,0)</f>
        <v>0</v>
      </c>
      <c r="AL40" s="26">
        <f>IF(AND(AL$4=Settings!$EK$4,Capital!AL$7=Settings!$EM$4),Inputs!$KN$11,0)</f>
        <v>0</v>
      </c>
      <c r="AM40" s="26">
        <f>IF(AND(AM$4=Settings!$EK$4,Capital!AM$7=Settings!$EM$4),Inputs!$KN$11,0)</f>
        <v>0</v>
      </c>
      <c r="AN40" s="26">
        <f>IF(AND(AN$4=Settings!$EK$4,Capital!AN$7=Settings!$EM$4),Inputs!$KN$11,0)</f>
        <v>0</v>
      </c>
      <c r="AO40" s="26">
        <f>IF(AND(AO$4=Settings!$EK$4,Capital!AO$7=Settings!$EM$4),Inputs!$KN$11,0)</f>
        <v>0</v>
      </c>
      <c r="AP40" s="26">
        <f>IF(AND(AP$4=Settings!$EK$4,Capital!AP$7=Settings!$EM$4),Inputs!$KN$11,0)</f>
        <v>0</v>
      </c>
      <c r="AQ40" s="26">
        <f>IF(AND(AQ$4=Settings!$EK$4,Capital!AQ$7=Settings!$EM$4),Inputs!$KN$11,0)</f>
        <v>0</v>
      </c>
      <c r="AR40" s="26">
        <f>IF(AND(AR$4=Settings!$EK$4,Capital!AR$7=Settings!$EM$4),Inputs!$KN$11,0)</f>
        <v>0</v>
      </c>
      <c r="AS40" s="26">
        <f>IF(AND(AS$4=Settings!$EK$4,Capital!AS$7=Settings!$EM$4),Inputs!$KN$11,0)</f>
        <v>0</v>
      </c>
      <c r="AT40" s="26">
        <f>IF(AND(AT$4=Settings!$EK$4,Capital!AT$7=Settings!$EM$4),Inputs!$KN$11,0)</f>
        <v>0</v>
      </c>
      <c r="AU40" s="26">
        <f>IF(AND(AU$4=Settings!$EK$4,Capital!AU$7=Settings!$EM$4),Inputs!$KN$11,0)</f>
        <v>0</v>
      </c>
      <c r="AV40" s="26">
        <f>IF(AND(AV$4=Settings!$EK$4,Capital!AV$7=Settings!$EM$4),Inputs!$KN$11,0)</f>
        <v>0</v>
      </c>
      <c r="AW40" s="26">
        <f>IF(AND(AW$4=Settings!$EK$4,Capital!AW$7=Settings!$EM$4),Inputs!$KN$11,0)</f>
        <v>0</v>
      </c>
      <c r="AX40" s="26">
        <f>IF(AND(AX$4=Settings!$EK$4,Capital!AX$7=Settings!$EM$4),Inputs!$KN$11,0)</f>
        <v>0</v>
      </c>
      <c r="AY40" s="26">
        <f>IF(AND(AY$4=Settings!$EK$4,Capital!AY$7=Settings!$EM$4),Inputs!$KN$11,0)</f>
        <v>0</v>
      </c>
      <c r="AZ40" s="26">
        <f>IF(AND(AZ$4=Settings!$EK$4,Capital!AZ$7=Settings!$EM$4),Inputs!$KN$11,0)</f>
        <v>0</v>
      </c>
      <c r="BA40" s="26">
        <f>IF(AND(BA$4=Settings!$EK$4,Capital!BA$7=Settings!$EM$4),Inputs!$KN$11,0)</f>
        <v>0</v>
      </c>
      <c r="BB40" s="26">
        <f>IF(AND(BB$4=Settings!$EK$4,Capital!BB$7=Settings!$EM$4),Inputs!$KN$11,0)</f>
        <v>0</v>
      </c>
      <c r="BC40" s="26">
        <f>IF(AND(BC$4=Settings!$EK$4,Capital!BC$7=Settings!$EM$4),Inputs!$KN$11,0)</f>
        <v>0</v>
      </c>
      <c r="BD40" s="26">
        <f>IF(AND(BD$4=Settings!$EK$4,Capital!BD$7=Settings!$EM$4),Inputs!$KN$11,0)</f>
        <v>0</v>
      </c>
      <c r="BE40" s="26">
        <f>IF(AND(BE$4=Settings!$EK$4,Capital!BE$7=Settings!$EM$4),Inputs!$KN$11,0)</f>
        <v>0</v>
      </c>
      <c r="BF40" s="26">
        <f>IF(AND(BF$4=Settings!$EK$4,Capital!BF$7=Settings!$EM$4),Inputs!$KN$11,0)</f>
        <v>0</v>
      </c>
      <c r="BG40" s="26">
        <f>IF(AND(BG$4=Settings!$EK$4,Capital!BG$7=Settings!$EM$4),Inputs!$KN$11,0)</f>
        <v>0</v>
      </c>
      <c r="BH40" s="26">
        <f>IF(AND(BH$4=Settings!$EK$4,Capital!BH$7=Settings!$EM$4),Inputs!$KN$11,0)</f>
        <v>0</v>
      </c>
      <c r="BI40" s="26">
        <f>IF(AND(BI$4=Settings!$EK$4,Capital!BI$7=Settings!$EM$4),Inputs!$KN$11,0)</f>
        <v>0</v>
      </c>
      <c r="BJ40" s="26">
        <f>IF(AND(BJ$4=Settings!$EK$4,Capital!BJ$7=Settings!$EM$4),Inputs!$KN$11,0)</f>
        <v>0</v>
      </c>
      <c r="BK40" s="26">
        <f>IF(AND(BK$4=Settings!$EK$4,Capital!BK$7=Settings!$EM$4),Inputs!$KN$11,0)</f>
        <v>0</v>
      </c>
      <c r="BL40" s="26">
        <f>IF(AND(BL$4=Settings!$EK$4,Capital!BL$7=Settings!$EM$4),Inputs!$KN$11,0)</f>
        <v>0</v>
      </c>
      <c r="BM40" s="26">
        <f>IF(AND(BM$4=Settings!$EK$4,Capital!BM$7=Settings!$EM$4),Inputs!$KN$11,0)</f>
        <v>0</v>
      </c>
      <c r="BN40" s="26">
        <f>IF(AND(BN$4=Settings!$EK$4,Capital!BN$7=Settings!$EM$4),Inputs!$KN$11,0)</f>
        <v>0</v>
      </c>
      <c r="BO40" s="26">
        <f>IF(AND(BO$4=Settings!$EK$4,Capital!BO$7=Settings!$EM$4),Inputs!$KN$11,0)</f>
        <v>0</v>
      </c>
      <c r="BP40" s="26">
        <f>IF(AND(BP$4=Settings!$EK$4,Capital!BP$7=Settings!$EM$4),Inputs!$KN$11,0)</f>
        <v>0</v>
      </c>
      <c r="BQ40" s="26">
        <f>IF(AND(BQ$4=Settings!$EK$4,Capital!BQ$7=Settings!$EM$4),Inputs!$KN$11,0)</f>
        <v>0</v>
      </c>
      <c r="BR40" s="26">
        <f>IF(AND(BR$4=Settings!$EK$4,Capital!BR$7=Settings!$EM$4),Inputs!$KN$11,0)</f>
        <v>0</v>
      </c>
      <c r="BS40" s="26">
        <f>IF(AND(BS$4=Settings!$EK$4,Capital!BS$7=Settings!$EM$4),Inputs!$KN$11,0)</f>
        <v>0</v>
      </c>
      <c r="BT40" s="26">
        <f>IF(AND(BT$4=Settings!$EK$4,Capital!BT$7=Settings!$EM$4),Inputs!$KN$11,0)</f>
        <v>0</v>
      </c>
      <c r="BU40" s="26">
        <f>IF(AND(BU$4=Settings!$EK$4,Capital!BU$7=Settings!$EM$4),Inputs!$KN$11,0)</f>
        <v>0</v>
      </c>
      <c r="BV40" s="26">
        <f>IF(AND(BV$4=Settings!$EK$4,Capital!BV$7=Settings!$EM$4),Inputs!$KN$11,0)</f>
        <v>0</v>
      </c>
      <c r="BW40" s="26">
        <f>IF(AND(BW$4=Settings!$EK$4,Capital!BW$7=Settings!$EM$4),Inputs!$KN$11,0)</f>
        <v>0</v>
      </c>
      <c r="BX40" s="26">
        <f>IF(AND(BX$4=Settings!$EK$4,Capital!BX$7=Settings!$EM$4),Inputs!$KN$11,0)</f>
        <v>0</v>
      </c>
      <c r="BY40" s="26">
        <f>IF(AND(BY$4=Settings!$EK$4,Capital!BY$7=Settings!$EM$4),Inputs!$KN$11,0)</f>
        <v>0</v>
      </c>
      <c r="BZ40" s="26">
        <f>IF(AND(BZ$4=Settings!$EK$4,Capital!BZ$7=Settings!$EM$4),Inputs!$KN$11,0)</f>
        <v>0</v>
      </c>
      <c r="CA40" s="26">
        <f>IF(AND(CA$4=Settings!$EK$4,Capital!CA$7=Settings!$EM$4),Inputs!$KN$11,0)</f>
        <v>0</v>
      </c>
      <c r="CB40" s="26">
        <f>IF(AND(CB$4=Settings!$EK$4,Capital!CB$7=Settings!$EM$4),Inputs!$KN$11,0)</f>
        <v>0</v>
      </c>
      <c r="CC40" s="26">
        <f>IF(AND(CC$4=Settings!$EK$4,Capital!CC$7=Settings!$EM$4),Inputs!$KN$11,0)</f>
        <v>0</v>
      </c>
      <c r="CD40" s="26">
        <f>IF(AND(CD$4=Settings!$EK$4,Capital!CD$7=Settings!$EM$4),Inputs!$KN$11,0)</f>
        <v>0</v>
      </c>
      <c r="CE40" s="26">
        <f>IF(AND(CE$4=Settings!$EK$4,Capital!CE$7=Settings!$EM$4),Inputs!$KN$11,0)</f>
        <v>0</v>
      </c>
      <c r="CF40" s="26">
        <f>IF(AND(CF$4=Settings!$EK$4,Capital!CF$7=Settings!$EM$4),Inputs!$KN$11,0)</f>
        <v>0</v>
      </c>
      <c r="CG40" s="26">
        <f>IF(AND(CG$4=Settings!$EK$4,Capital!CG$7=Settings!$EM$4),Inputs!$KN$11,0)</f>
        <v>0</v>
      </c>
      <c r="CH40" s="26">
        <f>IF(AND(CH$4=Settings!$EK$4,Capital!CH$7=Settings!$EM$4),Inputs!$KN$11,0)</f>
        <v>0</v>
      </c>
      <c r="CI40" s="26">
        <f>IF(AND(CI$4=Settings!$EK$4,Capital!CI$7=Settings!$EM$4),Inputs!$KN$11,0)</f>
        <v>0</v>
      </c>
      <c r="CJ40" s="26">
        <f>IF(AND(CJ$4=Settings!$EK$4,Capital!CJ$7=Settings!$EM$4),Inputs!$KN$11,0)</f>
        <v>0</v>
      </c>
      <c r="CK40" s="26">
        <f>IF(AND(CK$4=Settings!$EK$4,Capital!CK$7=Settings!$EM$4),Inputs!$KN$11,0)</f>
        <v>0</v>
      </c>
      <c r="CL40" s="26">
        <f>IF(AND(CL$4=Settings!$EK$4,Capital!CL$7=Settings!$EM$4),Inputs!$KN$11,0)</f>
        <v>0</v>
      </c>
      <c r="CM40" s="26">
        <f>IF(AND(CM$4=Settings!$EK$4,Capital!CM$7=Settings!$EM$4),Inputs!$KN$11,0)</f>
        <v>0</v>
      </c>
    </row>
    <row r="41" spans="2:91" x14ac:dyDescent="0.2">
      <c r="B41" s="216" t="s">
        <v>396</v>
      </c>
      <c r="C41" s="19" t="str">
        <f>Inputs!$J$16</f>
        <v>EUR</v>
      </c>
      <c r="D41" s="19" t="s">
        <v>19</v>
      </c>
      <c r="E41" s="27">
        <f t="shared" si="60"/>
        <v>-11508.555042448566</v>
      </c>
      <c r="F41" s="27">
        <f t="shared" si="60"/>
        <v>-48398.432968951769</v>
      </c>
      <c r="G41" s="27">
        <f t="shared" si="60"/>
        <v>-52415.479035631128</v>
      </c>
      <c r="H41" s="27">
        <f t="shared" si="60"/>
        <v>-56765.937944667938</v>
      </c>
      <c r="I41" s="27">
        <f t="shared" si="60"/>
        <v>-61477.482797541132</v>
      </c>
      <c r="J41" s="27"/>
      <c r="K41" s="27">
        <f t="shared" si="61"/>
        <v>0</v>
      </c>
      <c r="L41" s="27">
        <f t="shared" si="61"/>
        <v>0</v>
      </c>
      <c r="M41" s="27">
        <f t="shared" si="61"/>
        <v>0</v>
      </c>
      <c r="N41" s="27">
        <f t="shared" si="61"/>
        <v>-11508.555042448566</v>
      </c>
      <c r="O41" s="27">
        <f t="shared" si="61"/>
        <v>-11740.264027245434</v>
      </c>
      <c r="P41" s="27">
        <f t="shared" si="61"/>
        <v>-11976.638154924056</v>
      </c>
      <c r="Q41" s="27">
        <f t="shared" si="61"/>
        <v>-12217.771351743388</v>
      </c>
      <c r="R41" s="27">
        <f t="shared" si="61"/>
        <v>-12463.759435038888</v>
      </c>
      <c r="S41" s="27">
        <f t="shared" si="61"/>
        <v>-12714.700151296762</v>
      </c>
      <c r="T41" s="27">
        <f t="shared" si="61"/>
        <v>-12970.69321499477</v>
      </c>
      <c r="U41" s="27">
        <f t="shared" si="62"/>
        <v>-13231.840348225021</v>
      </c>
      <c r="V41" s="27">
        <f t="shared" si="62"/>
        <v>-13498.245321114577</v>
      </c>
      <c r="W41" s="27">
        <f t="shared" si="62"/>
        <v>-13770.013993059776</v>
      </c>
      <c r="X41" s="27">
        <f t="shared" si="62"/>
        <v>-14047.254354790859</v>
      </c>
      <c r="Y41" s="27">
        <f t="shared" si="62"/>
        <v>-14330.076571283422</v>
      </c>
      <c r="Z41" s="27">
        <f t="shared" si="62"/>
        <v>-14618.593025533875</v>
      </c>
      <c r="AA41" s="27">
        <f t="shared" si="62"/>
        <v>-14912.91836321626</v>
      </c>
      <c r="AB41" s="27">
        <f t="shared" si="62"/>
        <v>-15213.169538238159</v>
      </c>
      <c r="AC41" s="27">
        <f t="shared" si="62"/>
        <v>-15519.465859213809</v>
      </c>
      <c r="AD41" s="27">
        <f t="shared" si="62"/>
        <v>-15831.929036872903</v>
      </c>
      <c r="AE41" s="27"/>
      <c r="AF41" s="26">
        <f t="shared" ref="AF41:BK41" si="63">-MIN(IF(AF39&gt;0,AF$60,0),AF39)</f>
        <v>0</v>
      </c>
      <c r="AG41" s="26">
        <f t="shared" si="63"/>
        <v>0</v>
      </c>
      <c r="AH41" s="26">
        <f t="shared" si="63"/>
        <v>0</v>
      </c>
      <c r="AI41" s="26">
        <f t="shared" si="63"/>
        <v>0</v>
      </c>
      <c r="AJ41" s="26">
        <f t="shared" si="63"/>
        <v>0</v>
      </c>
      <c r="AK41" s="26">
        <f t="shared" si="63"/>
        <v>0</v>
      </c>
      <c r="AL41" s="26">
        <f t="shared" si="63"/>
        <v>0</v>
      </c>
      <c r="AM41" s="26">
        <f t="shared" si="63"/>
        <v>0</v>
      </c>
      <c r="AN41" s="26">
        <f t="shared" si="63"/>
        <v>0</v>
      </c>
      <c r="AO41" s="26">
        <f t="shared" si="63"/>
        <v>-3810.7237340891634</v>
      </c>
      <c r="AP41" s="26">
        <f t="shared" si="63"/>
        <v>-3836.1285589830914</v>
      </c>
      <c r="AQ41" s="26">
        <f t="shared" si="63"/>
        <v>-3861.7027493763121</v>
      </c>
      <c r="AR41" s="26">
        <f t="shared" si="63"/>
        <v>-3887.447434372154</v>
      </c>
      <c r="AS41" s="26">
        <f t="shared" si="63"/>
        <v>-3913.3637506013019</v>
      </c>
      <c r="AT41" s="26">
        <f t="shared" si="63"/>
        <v>-3939.4528422719768</v>
      </c>
      <c r="AU41" s="26">
        <f t="shared" si="63"/>
        <v>-3965.7158612204566</v>
      </c>
      <c r="AV41" s="26">
        <f t="shared" si="63"/>
        <v>-3992.1539669619269</v>
      </c>
      <c r="AW41" s="26">
        <f t="shared" si="63"/>
        <v>-4018.7683267416728</v>
      </c>
      <c r="AX41" s="26">
        <f t="shared" si="63"/>
        <v>-4045.560115586617</v>
      </c>
      <c r="AY41" s="26">
        <f t="shared" si="63"/>
        <v>-4072.5305163571948</v>
      </c>
      <c r="AZ41" s="26">
        <f t="shared" si="63"/>
        <v>-4099.6807197995759</v>
      </c>
      <c r="BA41" s="26">
        <f t="shared" si="63"/>
        <v>-4127.0119245982396</v>
      </c>
      <c r="BB41" s="26">
        <f t="shared" si="63"/>
        <v>-4154.525337428895</v>
      </c>
      <c r="BC41" s="26">
        <f t="shared" si="63"/>
        <v>-4182.2221730117544</v>
      </c>
      <c r="BD41" s="26">
        <f t="shared" si="63"/>
        <v>-4210.1036541651656</v>
      </c>
      <c r="BE41" s="26">
        <f t="shared" si="63"/>
        <v>-4238.1710118596002</v>
      </c>
      <c r="BF41" s="26">
        <f t="shared" si="63"/>
        <v>-4266.4254852719978</v>
      </c>
      <c r="BG41" s="26">
        <f t="shared" si="63"/>
        <v>-4294.8683218404776</v>
      </c>
      <c r="BH41" s="26">
        <f t="shared" si="63"/>
        <v>-4323.5007773194138</v>
      </c>
      <c r="BI41" s="26">
        <f t="shared" si="63"/>
        <v>-4352.3241158348774</v>
      </c>
      <c r="BJ41" s="26">
        <f t="shared" si="63"/>
        <v>-4381.3396099404426</v>
      </c>
      <c r="BK41" s="26">
        <f t="shared" si="63"/>
        <v>-4410.5485406733787</v>
      </c>
      <c r="BL41" s="26">
        <f t="shared" ref="BL41:CM41" si="64">-MIN(IF(BL39&gt;0,BL$60,0),BL39)</f>
        <v>-4439.952197611201</v>
      </c>
      <c r="BM41" s="26">
        <f t="shared" si="64"/>
        <v>-4469.5518789286098</v>
      </c>
      <c r="BN41" s="26">
        <f t="shared" si="64"/>
        <v>-4499.3488914548007</v>
      </c>
      <c r="BO41" s="26">
        <f t="shared" si="64"/>
        <v>-4529.3445507311662</v>
      </c>
      <c r="BP41" s="26">
        <f t="shared" si="64"/>
        <v>-4559.5401810693729</v>
      </c>
      <c r="BQ41" s="26">
        <f t="shared" si="64"/>
        <v>-4589.9371156098359</v>
      </c>
      <c r="BR41" s="26">
        <f t="shared" si="64"/>
        <v>-4620.5366963805682</v>
      </c>
      <c r="BS41" s="26">
        <f t="shared" si="64"/>
        <v>-4651.3402743564384</v>
      </c>
      <c r="BT41" s="26">
        <f t="shared" si="64"/>
        <v>-4682.3492095188149</v>
      </c>
      <c r="BU41" s="26">
        <f t="shared" si="64"/>
        <v>-4713.5648709156067</v>
      </c>
      <c r="BV41" s="26">
        <f t="shared" si="64"/>
        <v>-4744.9886367217114</v>
      </c>
      <c r="BW41" s="26">
        <f t="shared" si="64"/>
        <v>-4776.6218942998557</v>
      </c>
      <c r="BX41" s="26">
        <f t="shared" si="64"/>
        <v>-4808.4660402618547</v>
      </c>
      <c r="BY41" s="26">
        <f t="shared" si="64"/>
        <v>-4840.5224805302678</v>
      </c>
      <c r="BZ41" s="26">
        <f t="shared" si="64"/>
        <v>-4872.7926304004686</v>
      </c>
      <c r="CA41" s="26">
        <f t="shared" si="64"/>
        <v>-4905.2779146031389</v>
      </c>
      <c r="CB41" s="26">
        <f t="shared" si="64"/>
        <v>-4937.9797673671601</v>
      </c>
      <c r="CC41" s="26">
        <f t="shared" si="64"/>
        <v>-4970.8996324829404</v>
      </c>
      <c r="CD41" s="26">
        <f t="shared" si="64"/>
        <v>-5004.0389633661607</v>
      </c>
      <c r="CE41" s="26">
        <f t="shared" si="64"/>
        <v>-5037.3992231219345</v>
      </c>
      <c r="CF41" s="26">
        <f t="shared" si="64"/>
        <v>-5070.981884609414</v>
      </c>
      <c r="CG41" s="26">
        <f t="shared" si="64"/>
        <v>-5104.7884305068101</v>
      </c>
      <c r="CH41" s="26">
        <f t="shared" si="64"/>
        <v>-5138.8203533768556</v>
      </c>
      <c r="CI41" s="26">
        <f t="shared" si="64"/>
        <v>-5173.0791557327011</v>
      </c>
      <c r="CJ41" s="26">
        <f t="shared" si="64"/>
        <v>-5207.5663501042527</v>
      </c>
      <c r="CK41" s="26">
        <f t="shared" si="64"/>
        <v>-5242.2834591049477</v>
      </c>
      <c r="CL41" s="26">
        <f t="shared" si="64"/>
        <v>-5277.2320154989811</v>
      </c>
      <c r="CM41" s="26">
        <f t="shared" si="64"/>
        <v>-5312.4135622689737</v>
      </c>
    </row>
    <row r="42" spans="2:91" s="115" customFormat="1" x14ac:dyDescent="0.2">
      <c r="B42" s="261" t="s">
        <v>329</v>
      </c>
      <c r="C42" s="19" t="str">
        <f>Inputs!$J$16</f>
        <v>EUR</v>
      </c>
      <c r="D42" s="19" t="s">
        <v>19</v>
      </c>
      <c r="E42" s="63">
        <f>SUM(E39:E41)</f>
        <v>268491.44495755143</v>
      </c>
      <c r="F42" s="63">
        <f>SUM(F39:F41)</f>
        <v>220093.01198859967</v>
      </c>
      <c r="G42" s="63">
        <f>SUM(G39:G41)</f>
        <v>167677.53295296856</v>
      </c>
      <c r="H42" s="63">
        <f>SUM(H39:H41)</f>
        <v>110911.59500830062</v>
      </c>
      <c r="I42" s="63">
        <f>SUM(I39:I41)</f>
        <v>49434.112210759486</v>
      </c>
      <c r="J42" s="63"/>
      <c r="K42" s="63">
        <f t="shared" ref="K42:AD42" si="65">SUM(K39:K41)</f>
        <v>0</v>
      </c>
      <c r="L42" s="63">
        <f t="shared" si="65"/>
        <v>280000</v>
      </c>
      <c r="M42" s="63">
        <f t="shared" si="65"/>
        <v>280000</v>
      </c>
      <c r="N42" s="63">
        <f t="shared" si="65"/>
        <v>268491.44495755143</v>
      </c>
      <c r="O42" s="63">
        <f t="shared" si="65"/>
        <v>256751.180930306</v>
      </c>
      <c r="P42" s="63">
        <f t="shared" si="65"/>
        <v>244774.54277538194</v>
      </c>
      <c r="Q42" s="63">
        <f t="shared" si="65"/>
        <v>232556.77142363857</v>
      </c>
      <c r="R42" s="63">
        <f t="shared" si="65"/>
        <v>220093.01198859967</v>
      </c>
      <c r="S42" s="63">
        <f t="shared" si="65"/>
        <v>207378.3118373029</v>
      </c>
      <c r="T42" s="63">
        <f t="shared" si="65"/>
        <v>194407.61862230813</v>
      </c>
      <c r="U42" s="63">
        <f t="shared" si="65"/>
        <v>181175.7782740831</v>
      </c>
      <c r="V42" s="63">
        <f t="shared" si="65"/>
        <v>167677.53295296853</v>
      </c>
      <c r="W42" s="63">
        <f t="shared" si="65"/>
        <v>153907.51895990875</v>
      </c>
      <c r="X42" s="63">
        <f t="shared" si="65"/>
        <v>139860.26460511787</v>
      </c>
      <c r="Y42" s="63">
        <f t="shared" si="65"/>
        <v>125530.18803383445</v>
      </c>
      <c r="Z42" s="63">
        <f t="shared" si="65"/>
        <v>110911.59500830057</v>
      </c>
      <c r="AA42" s="63">
        <f t="shared" si="65"/>
        <v>95998.676645084313</v>
      </c>
      <c r="AB42" s="63">
        <f t="shared" si="65"/>
        <v>80785.507106846155</v>
      </c>
      <c r="AC42" s="63">
        <f t="shared" si="65"/>
        <v>65266.041247632347</v>
      </c>
      <c r="AD42" s="63">
        <f t="shared" si="65"/>
        <v>49434.112210759442</v>
      </c>
      <c r="AE42" s="63"/>
      <c r="AF42" s="194">
        <f t="shared" ref="AF42:BK42" si="66">SUM(AF39:AF41)</f>
        <v>0</v>
      </c>
      <c r="AG42" s="63">
        <f t="shared" si="66"/>
        <v>0</v>
      </c>
      <c r="AH42" s="63">
        <f t="shared" si="66"/>
        <v>0</v>
      </c>
      <c r="AI42" s="63">
        <f t="shared" si="66"/>
        <v>280000</v>
      </c>
      <c r="AJ42" s="63">
        <f t="shared" si="66"/>
        <v>280000</v>
      </c>
      <c r="AK42" s="63">
        <f t="shared" si="66"/>
        <v>280000</v>
      </c>
      <c r="AL42" s="63">
        <f t="shared" si="66"/>
        <v>280000</v>
      </c>
      <c r="AM42" s="63">
        <f t="shared" si="66"/>
        <v>280000</v>
      </c>
      <c r="AN42" s="63">
        <f t="shared" si="66"/>
        <v>280000</v>
      </c>
      <c r="AO42" s="63">
        <f t="shared" si="66"/>
        <v>276189.27626591083</v>
      </c>
      <c r="AP42" s="63">
        <f t="shared" si="66"/>
        <v>272353.14770692773</v>
      </c>
      <c r="AQ42" s="63">
        <f t="shared" si="66"/>
        <v>268491.44495755143</v>
      </c>
      <c r="AR42" s="63">
        <f t="shared" si="66"/>
        <v>264603.99752317928</v>
      </c>
      <c r="AS42" s="63">
        <f t="shared" si="66"/>
        <v>260690.63377257797</v>
      </c>
      <c r="AT42" s="63">
        <f t="shared" si="66"/>
        <v>256751.180930306</v>
      </c>
      <c r="AU42" s="63">
        <f t="shared" si="66"/>
        <v>252785.46506908553</v>
      </c>
      <c r="AV42" s="63">
        <f t="shared" si="66"/>
        <v>248793.31110212361</v>
      </c>
      <c r="AW42" s="63">
        <f t="shared" si="66"/>
        <v>244774.54277538194</v>
      </c>
      <c r="AX42" s="63">
        <f t="shared" si="66"/>
        <v>240728.98265979532</v>
      </c>
      <c r="AY42" s="63">
        <f t="shared" si="66"/>
        <v>236656.45214343813</v>
      </c>
      <c r="AZ42" s="63">
        <f t="shared" si="66"/>
        <v>232556.77142363857</v>
      </c>
      <c r="BA42" s="63">
        <f t="shared" si="66"/>
        <v>228429.75949904032</v>
      </c>
      <c r="BB42" s="63">
        <f t="shared" si="66"/>
        <v>224275.23416161141</v>
      </c>
      <c r="BC42" s="63">
        <f t="shared" si="66"/>
        <v>220093.01198859967</v>
      </c>
      <c r="BD42" s="63">
        <f t="shared" si="66"/>
        <v>215882.9083344345</v>
      </c>
      <c r="BE42" s="63">
        <f t="shared" si="66"/>
        <v>211644.73732257489</v>
      </c>
      <c r="BF42" s="63">
        <f t="shared" si="66"/>
        <v>207378.3118373029</v>
      </c>
      <c r="BG42" s="63">
        <f t="shared" si="66"/>
        <v>203083.44351546242</v>
      </c>
      <c r="BH42" s="63">
        <f t="shared" si="66"/>
        <v>198759.942738143</v>
      </c>
      <c r="BI42" s="63">
        <f t="shared" si="66"/>
        <v>194407.61862230813</v>
      </c>
      <c r="BJ42" s="63">
        <f t="shared" si="66"/>
        <v>190026.27901236768</v>
      </c>
      <c r="BK42" s="63">
        <f t="shared" si="66"/>
        <v>185615.73047169432</v>
      </c>
      <c r="BL42" s="63">
        <f t="shared" ref="BL42:CM42" si="67">SUM(BL39:BL41)</f>
        <v>181175.7782740831</v>
      </c>
      <c r="BM42" s="63">
        <f t="shared" si="67"/>
        <v>176706.22639515449</v>
      </c>
      <c r="BN42" s="63">
        <f t="shared" si="67"/>
        <v>172206.87750369968</v>
      </c>
      <c r="BO42" s="63">
        <f t="shared" si="67"/>
        <v>167677.53295296853</v>
      </c>
      <c r="BP42" s="63">
        <f t="shared" si="67"/>
        <v>163117.99277189915</v>
      </c>
      <c r="BQ42" s="63">
        <f t="shared" si="67"/>
        <v>158528.0556562893</v>
      </c>
      <c r="BR42" s="63">
        <f t="shared" si="67"/>
        <v>153907.51895990875</v>
      </c>
      <c r="BS42" s="63">
        <f t="shared" si="67"/>
        <v>149256.1786855523</v>
      </c>
      <c r="BT42" s="63">
        <f t="shared" si="67"/>
        <v>144573.82947603348</v>
      </c>
      <c r="BU42" s="63">
        <f t="shared" si="67"/>
        <v>139860.26460511787</v>
      </c>
      <c r="BV42" s="63">
        <f t="shared" si="67"/>
        <v>135115.27596839616</v>
      </c>
      <c r="BW42" s="63">
        <f t="shared" si="67"/>
        <v>130338.65407409631</v>
      </c>
      <c r="BX42" s="63">
        <f t="shared" si="67"/>
        <v>125530.18803383445</v>
      </c>
      <c r="BY42" s="63">
        <f t="shared" si="67"/>
        <v>120689.66555330418</v>
      </c>
      <c r="BZ42" s="63">
        <f t="shared" si="67"/>
        <v>115816.87292290371</v>
      </c>
      <c r="CA42" s="63">
        <f t="shared" si="67"/>
        <v>110911.59500830057</v>
      </c>
      <c r="CB42" s="63">
        <f t="shared" si="67"/>
        <v>105973.61524093342</v>
      </c>
      <c r="CC42" s="63">
        <f t="shared" si="67"/>
        <v>101002.71560845048</v>
      </c>
      <c r="CD42" s="63">
        <f t="shared" si="67"/>
        <v>95998.676645084328</v>
      </c>
      <c r="CE42" s="63">
        <f t="shared" si="67"/>
        <v>90961.277421962397</v>
      </c>
      <c r="CF42" s="63">
        <f t="shared" si="67"/>
        <v>85890.295537352984</v>
      </c>
      <c r="CG42" s="63">
        <f t="shared" si="67"/>
        <v>80785.507106846169</v>
      </c>
      <c r="CH42" s="63">
        <f t="shared" si="67"/>
        <v>75646.686753469316</v>
      </c>
      <c r="CI42" s="63">
        <f t="shared" si="67"/>
        <v>70473.607597736613</v>
      </c>
      <c r="CJ42" s="63">
        <f t="shared" si="67"/>
        <v>65266.041247632362</v>
      </c>
      <c r="CK42" s="63">
        <f t="shared" si="67"/>
        <v>60023.757788527415</v>
      </c>
      <c r="CL42" s="63">
        <f t="shared" si="67"/>
        <v>54746.525773028436</v>
      </c>
      <c r="CM42" s="63">
        <f t="shared" si="67"/>
        <v>49434.112210759464</v>
      </c>
    </row>
    <row r="44" spans="2:91" s="115" customFormat="1" x14ac:dyDescent="0.2">
      <c r="B44" s="261" t="s">
        <v>332</v>
      </c>
      <c r="C44" s="19" t="str">
        <f>Inputs!$J$16</f>
        <v>EUR</v>
      </c>
      <c r="D44" s="19" t="s">
        <v>19</v>
      </c>
      <c r="E44" s="63">
        <v>0</v>
      </c>
      <c r="F44" s="63">
        <f>E47</f>
        <v>0</v>
      </c>
      <c r="G44" s="63">
        <f>F47</f>
        <v>0</v>
      </c>
      <c r="H44" s="63">
        <f>G47</f>
        <v>0</v>
      </c>
      <c r="I44" s="63">
        <f>H47</f>
        <v>0</v>
      </c>
      <c r="J44" s="63"/>
      <c r="K44" s="63">
        <v>0</v>
      </c>
      <c r="L44" s="63">
        <f t="shared" ref="L44:AD44" si="68">K47</f>
        <v>0</v>
      </c>
      <c r="M44" s="63">
        <f t="shared" si="68"/>
        <v>0</v>
      </c>
      <c r="N44" s="63">
        <f t="shared" si="68"/>
        <v>0</v>
      </c>
      <c r="O44" s="63">
        <f t="shared" si="68"/>
        <v>0</v>
      </c>
      <c r="P44" s="63">
        <f t="shared" si="68"/>
        <v>0</v>
      </c>
      <c r="Q44" s="63">
        <f t="shared" si="68"/>
        <v>0</v>
      </c>
      <c r="R44" s="63">
        <f t="shared" si="68"/>
        <v>0</v>
      </c>
      <c r="S44" s="63">
        <f t="shared" si="68"/>
        <v>0</v>
      </c>
      <c r="T44" s="63">
        <f t="shared" si="68"/>
        <v>0</v>
      </c>
      <c r="U44" s="63">
        <f t="shared" si="68"/>
        <v>0</v>
      </c>
      <c r="V44" s="63">
        <f t="shared" si="68"/>
        <v>0</v>
      </c>
      <c r="W44" s="63">
        <f t="shared" si="68"/>
        <v>0</v>
      </c>
      <c r="X44" s="63">
        <f t="shared" si="68"/>
        <v>0</v>
      </c>
      <c r="Y44" s="63">
        <f t="shared" si="68"/>
        <v>0</v>
      </c>
      <c r="Z44" s="63">
        <f t="shared" si="68"/>
        <v>0</v>
      </c>
      <c r="AA44" s="63">
        <f t="shared" si="68"/>
        <v>0</v>
      </c>
      <c r="AB44" s="63">
        <f t="shared" si="68"/>
        <v>0</v>
      </c>
      <c r="AC44" s="63">
        <f t="shared" si="68"/>
        <v>0</v>
      </c>
      <c r="AD44" s="63">
        <f t="shared" si="68"/>
        <v>0</v>
      </c>
      <c r="AE44" s="20"/>
      <c r="AF44" s="194">
        <v>0</v>
      </c>
      <c r="AG44" s="63">
        <f t="shared" ref="AG44:BL44" si="69">AF47</f>
        <v>0</v>
      </c>
      <c r="AH44" s="63">
        <f t="shared" si="69"/>
        <v>0</v>
      </c>
      <c r="AI44" s="63">
        <f t="shared" si="69"/>
        <v>0</v>
      </c>
      <c r="AJ44" s="63">
        <f t="shared" si="69"/>
        <v>0</v>
      </c>
      <c r="AK44" s="63">
        <f t="shared" si="69"/>
        <v>0</v>
      </c>
      <c r="AL44" s="63">
        <f t="shared" si="69"/>
        <v>0</v>
      </c>
      <c r="AM44" s="63">
        <f t="shared" si="69"/>
        <v>0</v>
      </c>
      <c r="AN44" s="63">
        <f t="shared" si="69"/>
        <v>0</v>
      </c>
      <c r="AO44" s="63">
        <f t="shared" si="69"/>
        <v>0</v>
      </c>
      <c r="AP44" s="63">
        <f t="shared" si="69"/>
        <v>0</v>
      </c>
      <c r="AQ44" s="63">
        <f t="shared" si="69"/>
        <v>0</v>
      </c>
      <c r="AR44" s="63">
        <f t="shared" si="69"/>
        <v>0</v>
      </c>
      <c r="AS44" s="63">
        <f t="shared" si="69"/>
        <v>0</v>
      </c>
      <c r="AT44" s="63">
        <f t="shared" si="69"/>
        <v>0</v>
      </c>
      <c r="AU44" s="63">
        <f t="shared" si="69"/>
        <v>0</v>
      </c>
      <c r="AV44" s="63">
        <f t="shared" si="69"/>
        <v>0</v>
      </c>
      <c r="AW44" s="63">
        <f t="shared" si="69"/>
        <v>0</v>
      </c>
      <c r="AX44" s="63">
        <f t="shared" si="69"/>
        <v>0</v>
      </c>
      <c r="AY44" s="63">
        <f t="shared" si="69"/>
        <v>0</v>
      </c>
      <c r="AZ44" s="63">
        <f t="shared" si="69"/>
        <v>0</v>
      </c>
      <c r="BA44" s="63">
        <f t="shared" si="69"/>
        <v>0</v>
      </c>
      <c r="BB44" s="63">
        <f t="shared" si="69"/>
        <v>0</v>
      </c>
      <c r="BC44" s="63">
        <f t="shared" si="69"/>
        <v>0</v>
      </c>
      <c r="BD44" s="63">
        <f t="shared" si="69"/>
        <v>0</v>
      </c>
      <c r="BE44" s="63">
        <f t="shared" si="69"/>
        <v>0</v>
      </c>
      <c r="BF44" s="63">
        <f t="shared" si="69"/>
        <v>0</v>
      </c>
      <c r="BG44" s="63">
        <f t="shared" si="69"/>
        <v>0</v>
      </c>
      <c r="BH44" s="63">
        <f t="shared" si="69"/>
        <v>0</v>
      </c>
      <c r="BI44" s="63">
        <f t="shared" si="69"/>
        <v>0</v>
      </c>
      <c r="BJ44" s="63">
        <f t="shared" si="69"/>
        <v>0</v>
      </c>
      <c r="BK44" s="63">
        <f t="shared" si="69"/>
        <v>0</v>
      </c>
      <c r="BL44" s="63">
        <f t="shared" si="69"/>
        <v>0</v>
      </c>
      <c r="BM44" s="63">
        <f t="shared" ref="BM44:CM44" si="70">BL47</f>
        <v>0</v>
      </c>
      <c r="BN44" s="63">
        <f t="shared" si="70"/>
        <v>0</v>
      </c>
      <c r="BO44" s="63">
        <f t="shared" si="70"/>
        <v>0</v>
      </c>
      <c r="BP44" s="63">
        <f t="shared" si="70"/>
        <v>0</v>
      </c>
      <c r="BQ44" s="63">
        <f t="shared" si="70"/>
        <v>0</v>
      </c>
      <c r="BR44" s="63">
        <f t="shared" si="70"/>
        <v>0</v>
      </c>
      <c r="BS44" s="63">
        <f t="shared" si="70"/>
        <v>0</v>
      </c>
      <c r="BT44" s="63">
        <f t="shared" si="70"/>
        <v>0</v>
      </c>
      <c r="BU44" s="63">
        <f t="shared" si="70"/>
        <v>0</v>
      </c>
      <c r="BV44" s="63">
        <f t="shared" si="70"/>
        <v>0</v>
      </c>
      <c r="BW44" s="63">
        <f t="shared" si="70"/>
        <v>0</v>
      </c>
      <c r="BX44" s="63">
        <f t="shared" si="70"/>
        <v>0</v>
      </c>
      <c r="BY44" s="63">
        <f t="shared" si="70"/>
        <v>0</v>
      </c>
      <c r="BZ44" s="63">
        <f t="shared" si="70"/>
        <v>0</v>
      </c>
      <c r="CA44" s="63">
        <f t="shared" si="70"/>
        <v>0</v>
      </c>
      <c r="CB44" s="63">
        <f t="shared" si="70"/>
        <v>0</v>
      </c>
      <c r="CC44" s="63">
        <f t="shared" si="70"/>
        <v>0</v>
      </c>
      <c r="CD44" s="63">
        <f t="shared" si="70"/>
        <v>0</v>
      </c>
      <c r="CE44" s="63">
        <f t="shared" si="70"/>
        <v>0</v>
      </c>
      <c r="CF44" s="63">
        <f t="shared" si="70"/>
        <v>0</v>
      </c>
      <c r="CG44" s="63">
        <f t="shared" si="70"/>
        <v>0</v>
      </c>
      <c r="CH44" s="63">
        <f t="shared" si="70"/>
        <v>0</v>
      </c>
      <c r="CI44" s="63">
        <f t="shared" si="70"/>
        <v>0</v>
      </c>
      <c r="CJ44" s="63">
        <f t="shared" si="70"/>
        <v>0</v>
      </c>
      <c r="CK44" s="63">
        <f t="shared" si="70"/>
        <v>0</v>
      </c>
      <c r="CL44" s="63">
        <f t="shared" si="70"/>
        <v>0</v>
      </c>
      <c r="CM44" s="63">
        <f t="shared" si="70"/>
        <v>0</v>
      </c>
    </row>
    <row r="45" spans="2:91" x14ac:dyDescent="0.2">
      <c r="B45" s="216" t="s">
        <v>395</v>
      </c>
      <c r="C45" s="19" t="str">
        <f>Inputs!$J$16</f>
        <v>EUR</v>
      </c>
      <c r="D45" s="19" t="s">
        <v>19</v>
      </c>
      <c r="E45" s="27">
        <f t="shared" ref="E45:I46" si="71">SUMIF($K$4:$AD$4,E$4,$K45:$AD45)</f>
        <v>5523.6161598189246</v>
      </c>
      <c r="F45" s="27">
        <f t="shared" si="71"/>
        <v>19730.251840118199</v>
      </c>
      <c r="G45" s="27">
        <f t="shared" si="71"/>
        <v>15713.205773438833</v>
      </c>
      <c r="H45" s="27">
        <f t="shared" si="71"/>
        <v>11362.746864402028</v>
      </c>
      <c r="I45" s="27">
        <f t="shared" si="71"/>
        <v>6651.2020115288306</v>
      </c>
      <c r="J45" s="27"/>
      <c r="K45" s="27">
        <f t="shared" ref="K45:T46" si="72">SUMIFS($AF45:$CM45,$AF$4:$CM$4,K$4,$AF$8:$CM$8,K$8)</f>
        <v>0</v>
      </c>
      <c r="L45" s="27">
        <f t="shared" si="72"/>
        <v>0</v>
      </c>
      <c r="M45" s="27">
        <f t="shared" si="72"/>
        <v>0</v>
      </c>
      <c r="N45" s="27">
        <f t="shared" si="72"/>
        <v>5523.6161598189246</v>
      </c>
      <c r="O45" s="27">
        <f t="shared" si="72"/>
        <v>5291.9071750220583</v>
      </c>
      <c r="P45" s="27">
        <f t="shared" si="72"/>
        <v>5055.5330473434351</v>
      </c>
      <c r="Q45" s="27">
        <f t="shared" si="72"/>
        <v>4814.3998505241034</v>
      </c>
      <c r="R45" s="27">
        <f t="shared" si="72"/>
        <v>4568.411767228602</v>
      </c>
      <c r="S45" s="27">
        <f t="shared" si="72"/>
        <v>4317.4710509707274</v>
      </c>
      <c r="T45" s="27">
        <f t="shared" si="72"/>
        <v>4061.4779872727227</v>
      </c>
      <c r="U45" s="27">
        <f t="shared" ref="U45:AD46" si="73">SUMIFS($AF45:$CM45,$AF$4:$CM$4,U$4,$AF$8:$CM$8,U$8)</f>
        <v>3800.3308540424682</v>
      </c>
      <c r="V45" s="27">
        <f t="shared" si="73"/>
        <v>3533.9258811529153</v>
      </c>
      <c r="W45" s="27">
        <f t="shared" si="73"/>
        <v>3262.1572092077135</v>
      </c>
      <c r="X45" s="27">
        <f t="shared" si="73"/>
        <v>2984.9168474766302</v>
      </c>
      <c r="Y45" s="27">
        <f t="shared" si="73"/>
        <v>2702.0946309840692</v>
      </c>
      <c r="Z45" s="27">
        <f t="shared" si="73"/>
        <v>2413.5781767336157</v>
      </c>
      <c r="AA45" s="27">
        <f t="shared" si="73"/>
        <v>2119.2528390512302</v>
      </c>
      <c r="AB45" s="27">
        <f t="shared" si="73"/>
        <v>1819.0016640293316</v>
      </c>
      <c r="AC45" s="27">
        <f t="shared" si="73"/>
        <v>1512.7053430536807</v>
      </c>
      <c r="AD45" s="27">
        <f t="shared" si="73"/>
        <v>1200.242165394588</v>
      </c>
      <c r="AE45" s="27"/>
      <c r="AF45" s="26">
        <f>IF(AF39&gt;0,$C$59,0)</f>
        <v>0</v>
      </c>
      <c r="AG45" s="26">
        <f>IF(AG39&gt;0,$C$59,0)</f>
        <v>0</v>
      </c>
      <c r="AH45" s="26">
        <f>IF(AH39&gt;0,$C$59,0)</f>
        <v>0</v>
      </c>
      <c r="AI45" s="26">
        <f t="shared" ref="AI45:BN45" si="74">IF(AI39&gt;0,AI$59,0)</f>
        <v>0</v>
      </c>
      <c r="AJ45" s="26">
        <f t="shared" si="74"/>
        <v>0</v>
      </c>
      <c r="AK45" s="26">
        <f t="shared" si="74"/>
        <v>0</v>
      </c>
      <c r="AL45" s="26">
        <f t="shared" si="74"/>
        <v>0</v>
      </c>
      <c r="AM45" s="26">
        <f t="shared" si="74"/>
        <v>0</v>
      </c>
      <c r="AN45" s="26">
        <f t="shared" si="74"/>
        <v>0</v>
      </c>
      <c r="AO45" s="26">
        <f t="shared" si="74"/>
        <v>1866.6666666666667</v>
      </c>
      <c r="AP45" s="26">
        <f t="shared" si="74"/>
        <v>1841.261841772739</v>
      </c>
      <c r="AQ45" s="26">
        <f t="shared" si="74"/>
        <v>1815.6876513795182</v>
      </c>
      <c r="AR45" s="26">
        <f t="shared" si="74"/>
        <v>1789.9429663836763</v>
      </c>
      <c r="AS45" s="26">
        <f t="shared" si="74"/>
        <v>1764.0266501545286</v>
      </c>
      <c r="AT45" s="26">
        <f t="shared" si="74"/>
        <v>1737.9375584838533</v>
      </c>
      <c r="AU45" s="26">
        <f t="shared" si="74"/>
        <v>1711.6745395353735</v>
      </c>
      <c r="AV45" s="26">
        <f t="shared" si="74"/>
        <v>1685.2364337939036</v>
      </c>
      <c r="AW45" s="26">
        <f t="shared" si="74"/>
        <v>1658.6220740141575</v>
      </c>
      <c r="AX45" s="26">
        <f t="shared" si="74"/>
        <v>1631.8302851692131</v>
      </c>
      <c r="AY45" s="26">
        <f t="shared" si="74"/>
        <v>1604.8598843986356</v>
      </c>
      <c r="AZ45" s="26">
        <f t="shared" si="74"/>
        <v>1577.7096809562543</v>
      </c>
      <c r="BA45" s="26">
        <f t="shared" si="74"/>
        <v>1550.3784761575905</v>
      </c>
      <c r="BB45" s="26">
        <f t="shared" si="74"/>
        <v>1522.8650633269356</v>
      </c>
      <c r="BC45" s="26">
        <f t="shared" si="74"/>
        <v>1495.1682277440761</v>
      </c>
      <c r="BD45" s="26">
        <f t="shared" si="74"/>
        <v>1467.2867465906645</v>
      </c>
      <c r="BE45" s="26">
        <f t="shared" si="74"/>
        <v>1439.2193888962302</v>
      </c>
      <c r="BF45" s="26">
        <f t="shared" si="74"/>
        <v>1410.9649154838328</v>
      </c>
      <c r="BG45" s="26">
        <f t="shared" si="74"/>
        <v>1382.5220789153527</v>
      </c>
      <c r="BH45" s="26">
        <f t="shared" si="74"/>
        <v>1353.8896234364163</v>
      </c>
      <c r="BI45" s="26">
        <f t="shared" si="74"/>
        <v>1325.0662849209534</v>
      </c>
      <c r="BJ45" s="26">
        <f t="shared" si="74"/>
        <v>1296.0507908153877</v>
      </c>
      <c r="BK45" s="26">
        <f t="shared" si="74"/>
        <v>1266.8418600824514</v>
      </c>
      <c r="BL45" s="26">
        <f t="shared" si="74"/>
        <v>1237.4382031446289</v>
      </c>
      <c r="BM45" s="26">
        <f t="shared" si="74"/>
        <v>1207.8385218272208</v>
      </c>
      <c r="BN45" s="26">
        <f t="shared" si="74"/>
        <v>1178.0415093010299</v>
      </c>
      <c r="BO45" s="26">
        <f t="shared" ref="BO45:CM45" si="75">IF(BO39&gt;0,BO$59,0)</f>
        <v>1148.0458500246646</v>
      </c>
      <c r="BP45" s="26">
        <f t="shared" si="75"/>
        <v>1117.850219686457</v>
      </c>
      <c r="BQ45" s="26">
        <f t="shared" si="75"/>
        <v>1087.4532851459944</v>
      </c>
      <c r="BR45" s="26">
        <f t="shared" si="75"/>
        <v>1056.8537043752622</v>
      </c>
      <c r="BS45" s="26">
        <f t="shared" si="75"/>
        <v>1026.0501263993917</v>
      </c>
      <c r="BT45" s="26">
        <f t="shared" si="75"/>
        <v>995.04119123701537</v>
      </c>
      <c r="BU45" s="26">
        <f t="shared" si="75"/>
        <v>963.82552984022323</v>
      </c>
      <c r="BV45" s="26">
        <f t="shared" si="75"/>
        <v>932.4017640341192</v>
      </c>
      <c r="BW45" s="26">
        <f t="shared" si="75"/>
        <v>900.76850645597449</v>
      </c>
      <c r="BX45" s="26">
        <f t="shared" si="75"/>
        <v>868.92436049397543</v>
      </c>
      <c r="BY45" s="26">
        <f t="shared" si="75"/>
        <v>836.86792022556301</v>
      </c>
      <c r="BZ45" s="26">
        <f t="shared" si="75"/>
        <v>804.59777035536126</v>
      </c>
      <c r="CA45" s="26">
        <f t="shared" si="75"/>
        <v>772.11248615269142</v>
      </c>
      <c r="CB45" s="26">
        <f t="shared" si="75"/>
        <v>739.41063338867059</v>
      </c>
      <c r="CC45" s="26">
        <f t="shared" si="75"/>
        <v>706.49076827288945</v>
      </c>
      <c r="CD45" s="26">
        <f t="shared" si="75"/>
        <v>673.35143738966997</v>
      </c>
      <c r="CE45" s="26">
        <f t="shared" si="75"/>
        <v>639.99117763389552</v>
      </c>
      <c r="CF45" s="26">
        <f t="shared" si="75"/>
        <v>606.40851614641599</v>
      </c>
      <c r="CG45" s="26">
        <f t="shared" si="75"/>
        <v>572.60197024901993</v>
      </c>
      <c r="CH45" s="26">
        <f t="shared" si="75"/>
        <v>538.57004737897455</v>
      </c>
      <c r="CI45" s="26">
        <f t="shared" si="75"/>
        <v>504.31124502312878</v>
      </c>
      <c r="CJ45" s="26">
        <f t="shared" si="75"/>
        <v>469.82405065157747</v>
      </c>
      <c r="CK45" s="26">
        <f t="shared" si="75"/>
        <v>435.10694165088245</v>
      </c>
      <c r="CL45" s="26">
        <f t="shared" si="75"/>
        <v>400.15838525684944</v>
      </c>
      <c r="CM45" s="26">
        <f t="shared" si="75"/>
        <v>364.97683848685625</v>
      </c>
    </row>
    <row r="46" spans="2:91" x14ac:dyDescent="0.2">
      <c r="B46" s="216" t="s">
        <v>394</v>
      </c>
      <c r="C46" s="19" t="str">
        <f>Inputs!$J$16</f>
        <v>EUR</v>
      </c>
      <c r="D46" s="19" t="s">
        <v>19</v>
      </c>
      <c r="E46" s="27">
        <f t="shared" si="71"/>
        <v>-5523.6161598189246</v>
      </c>
      <c r="F46" s="27">
        <f t="shared" si="71"/>
        <v>-19730.251840118199</v>
      </c>
      <c r="G46" s="27">
        <f t="shared" si="71"/>
        <v>-15713.205773438833</v>
      </c>
      <c r="H46" s="27">
        <f t="shared" si="71"/>
        <v>-11362.746864402028</v>
      </c>
      <c r="I46" s="27">
        <f t="shared" si="71"/>
        <v>-6651.2020115288306</v>
      </c>
      <c r="J46" s="27"/>
      <c r="K46" s="27">
        <f t="shared" si="72"/>
        <v>0</v>
      </c>
      <c r="L46" s="27">
        <f t="shared" si="72"/>
        <v>0</v>
      </c>
      <c r="M46" s="27">
        <f t="shared" si="72"/>
        <v>0</v>
      </c>
      <c r="N46" s="27">
        <f t="shared" si="72"/>
        <v>-5523.6161598189246</v>
      </c>
      <c r="O46" s="27">
        <f t="shared" si="72"/>
        <v>-5291.9071750220583</v>
      </c>
      <c r="P46" s="27">
        <f t="shared" si="72"/>
        <v>-5055.5330473434351</v>
      </c>
      <c r="Q46" s="27">
        <f t="shared" si="72"/>
        <v>-4814.3998505241034</v>
      </c>
      <c r="R46" s="27">
        <f t="shared" si="72"/>
        <v>-4568.411767228602</v>
      </c>
      <c r="S46" s="27">
        <f t="shared" si="72"/>
        <v>-4317.4710509707274</v>
      </c>
      <c r="T46" s="27">
        <f t="shared" si="72"/>
        <v>-4061.4779872727227</v>
      </c>
      <c r="U46" s="27">
        <f t="shared" si="73"/>
        <v>-3800.3308540424682</v>
      </c>
      <c r="V46" s="27">
        <f t="shared" si="73"/>
        <v>-3533.9258811529153</v>
      </c>
      <c r="W46" s="27">
        <f t="shared" si="73"/>
        <v>-3262.1572092077135</v>
      </c>
      <c r="X46" s="27">
        <f t="shared" si="73"/>
        <v>-2984.9168474766302</v>
      </c>
      <c r="Y46" s="27">
        <f t="shared" si="73"/>
        <v>-2702.0946309840692</v>
      </c>
      <c r="Z46" s="27">
        <f t="shared" si="73"/>
        <v>-2413.5781767336157</v>
      </c>
      <c r="AA46" s="27">
        <f t="shared" si="73"/>
        <v>-2119.2528390512302</v>
      </c>
      <c r="AB46" s="27">
        <f t="shared" si="73"/>
        <v>-1819.0016640293316</v>
      </c>
      <c r="AC46" s="27">
        <f t="shared" si="73"/>
        <v>-1512.7053430536807</v>
      </c>
      <c r="AD46" s="27">
        <f t="shared" si="73"/>
        <v>-1200.242165394588</v>
      </c>
      <c r="AE46" s="27"/>
      <c r="AF46" s="26">
        <f t="shared" ref="AF46:BK46" si="76">-AF45</f>
        <v>0</v>
      </c>
      <c r="AG46" s="26">
        <f t="shared" si="76"/>
        <v>0</v>
      </c>
      <c r="AH46" s="26">
        <f t="shared" si="76"/>
        <v>0</v>
      </c>
      <c r="AI46" s="26">
        <f t="shared" si="76"/>
        <v>0</v>
      </c>
      <c r="AJ46" s="26">
        <f t="shared" si="76"/>
        <v>0</v>
      </c>
      <c r="AK46" s="26">
        <f t="shared" si="76"/>
        <v>0</v>
      </c>
      <c r="AL46" s="26">
        <f t="shared" si="76"/>
        <v>0</v>
      </c>
      <c r="AM46" s="26">
        <f t="shared" si="76"/>
        <v>0</v>
      </c>
      <c r="AN46" s="26">
        <f t="shared" si="76"/>
        <v>0</v>
      </c>
      <c r="AO46" s="26">
        <f t="shared" si="76"/>
        <v>-1866.6666666666667</v>
      </c>
      <c r="AP46" s="26">
        <f t="shared" si="76"/>
        <v>-1841.261841772739</v>
      </c>
      <c r="AQ46" s="26">
        <f t="shared" si="76"/>
        <v>-1815.6876513795182</v>
      </c>
      <c r="AR46" s="26">
        <f t="shared" si="76"/>
        <v>-1789.9429663836763</v>
      </c>
      <c r="AS46" s="26">
        <f t="shared" si="76"/>
        <v>-1764.0266501545286</v>
      </c>
      <c r="AT46" s="26">
        <f t="shared" si="76"/>
        <v>-1737.9375584838533</v>
      </c>
      <c r="AU46" s="26">
        <f t="shared" si="76"/>
        <v>-1711.6745395353735</v>
      </c>
      <c r="AV46" s="26">
        <f t="shared" si="76"/>
        <v>-1685.2364337939036</v>
      </c>
      <c r="AW46" s="26">
        <f t="shared" si="76"/>
        <v>-1658.6220740141575</v>
      </c>
      <c r="AX46" s="26">
        <f t="shared" si="76"/>
        <v>-1631.8302851692131</v>
      </c>
      <c r="AY46" s="26">
        <f t="shared" si="76"/>
        <v>-1604.8598843986356</v>
      </c>
      <c r="AZ46" s="26">
        <f t="shared" si="76"/>
        <v>-1577.7096809562543</v>
      </c>
      <c r="BA46" s="26">
        <f t="shared" si="76"/>
        <v>-1550.3784761575905</v>
      </c>
      <c r="BB46" s="26">
        <f t="shared" si="76"/>
        <v>-1522.8650633269356</v>
      </c>
      <c r="BC46" s="26">
        <f t="shared" si="76"/>
        <v>-1495.1682277440761</v>
      </c>
      <c r="BD46" s="26">
        <f t="shared" si="76"/>
        <v>-1467.2867465906645</v>
      </c>
      <c r="BE46" s="26">
        <f t="shared" si="76"/>
        <v>-1439.2193888962302</v>
      </c>
      <c r="BF46" s="26">
        <f t="shared" si="76"/>
        <v>-1410.9649154838328</v>
      </c>
      <c r="BG46" s="26">
        <f t="shared" si="76"/>
        <v>-1382.5220789153527</v>
      </c>
      <c r="BH46" s="26">
        <f t="shared" si="76"/>
        <v>-1353.8896234364163</v>
      </c>
      <c r="BI46" s="26">
        <f t="shared" si="76"/>
        <v>-1325.0662849209534</v>
      </c>
      <c r="BJ46" s="26">
        <f t="shared" si="76"/>
        <v>-1296.0507908153877</v>
      </c>
      <c r="BK46" s="26">
        <f t="shared" si="76"/>
        <v>-1266.8418600824514</v>
      </c>
      <c r="BL46" s="26">
        <f t="shared" ref="BL46:CM46" si="77">-BL45</f>
        <v>-1237.4382031446289</v>
      </c>
      <c r="BM46" s="26">
        <f t="shared" si="77"/>
        <v>-1207.8385218272208</v>
      </c>
      <c r="BN46" s="26">
        <f t="shared" si="77"/>
        <v>-1178.0415093010299</v>
      </c>
      <c r="BO46" s="26">
        <f t="shared" si="77"/>
        <v>-1148.0458500246646</v>
      </c>
      <c r="BP46" s="26">
        <f t="shared" si="77"/>
        <v>-1117.850219686457</v>
      </c>
      <c r="BQ46" s="26">
        <f t="shared" si="77"/>
        <v>-1087.4532851459944</v>
      </c>
      <c r="BR46" s="26">
        <f t="shared" si="77"/>
        <v>-1056.8537043752622</v>
      </c>
      <c r="BS46" s="26">
        <f t="shared" si="77"/>
        <v>-1026.0501263993917</v>
      </c>
      <c r="BT46" s="26">
        <f t="shared" si="77"/>
        <v>-995.04119123701537</v>
      </c>
      <c r="BU46" s="26">
        <f t="shared" si="77"/>
        <v>-963.82552984022323</v>
      </c>
      <c r="BV46" s="26">
        <f t="shared" si="77"/>
        <v>-932.4017640341192</v>
      </c>
      <c r="BW46" s="26">
        <f t="shared" si="77"/>
        <v>-900.76850645597449</v>
      </c>
      <c r="BX46" s="26">
        <f t="shared" si="77"/>
        <v>-868.92436049397543</v>
      </c>
      <c r="BY46" s="26">
        <f t="shared" si="77"/>
        <v>-836.86792022556301</v>
      </c>
      <c r="BZ46" s="26">
        <f t="shared" si="77"/>
        <v>-804.59777035536126</v>
      </c>
      <c r="CA46" s="26">
        <f t="shared" si="77"/>
        <v>-772.11248615269142</v>
      </c>
      <c r="CB46" s="26">
        <f t="shared" si="77"/>
        <v>-739.41063338867059</v>
      </c>
      <c r="CC46" s="26">
        <f t="shared" si="77"/>
        <v>-706.49076827288945</v>
      </c>
      <c r="CD46" s="26">
        <f t="shared" si="77"/>
        <v>-673.35143738966997</v>
      </c>
      <c r="CE46" s="26">
        <f t="shared" si="77"/>
        <v>-639.99117763389552</v>
      </c>
      <c r="CF46" s="26">
        <f t="shared" si="77"/>
        <v>-606.40851614641599</v>
      </c>
      <c r="CG46" s="26">
        <f t="shared" si="77"/>
        <v>-572.60197024901993</v>
      </c>
      <c r="CH46" s="26">
        <f t="shared" si="77"/>
        <v>-538.57004737897455</v>
      </c>
      <c r="CI46" s="26">
        <f t="shared" si="77"/>
        <v>-504.31124502312878</v>
      </c>
      <c r="CJ46" s="26">
        <f t="shared" si="77"/>
        <v>-469.82405065157747</v>
      </c>
      <c r="CK46" s="26">
        <f t="shared" si="77"/>
        <v>-435.10694165088245</v>
      </c>
      <c r="CL46" s="26">
        <f t="shared" si="77"/>
        <v>-400.15838525684944</v>
      </c>
      <c r="CM46" s="26">
        <f t="shared" si="77"/>
        <v>-364.97683848685625</v>
      </c>
    </row>
    <row r="47" spans="2:91" s="115" customFormat="1" x14ac:dyDescent="0.2">
      <c r="B47" s="261" t="s">
        <v>329</v>
      </c>
      <c r="C47" s="19" t="str">
        <f>Inputs!$J$16</f>
        <v>EUR</v>
      </c>
      <c r="D47" s="19" t="s">
        <v>19</v>
      </c>
      <c r="E47" s="63">
        <f>SUM(E44:E46)</f>
        <v>0</v>
      </c>
      <c r="F47" s="63">
        <f>SUM(F44:F46)</f>
        <v>0</v>
      </c>
      <c r="G47" s="63">
        <f>SUM(G44:G46)</f>
        <v>0</v>
      </c>
      <c r="H47" s="63">
        <f>SUM(H44:H46)</f>
        <v>0</v>
      </c>
      <c r="I47" s="63">
        <f>SUM(I44:I46)</f>
        <v>0</v>
      </c>
      <c r="J47" s="63"/>
      <c r="K47" s="63">
        <f t="shared" ref="K47:AD47" si="78">SUM(K44:K46)</f>
        <v>0</v>
      </c>
      <c r="L47" s="63">
        <f t="shared" si="78"/>
        <v>0</v>
      </c>
      <c r="M47" s="63">
        <f t="shared" si="78"/>
        <v>0</v>
      </c>
      <c r="N47" s="63">
        <f t="shared" si="78"/>
        <v>0</v>
      </c>
      <c r="O47" s="63">
        <f t="shared" si="78"/>
        <v>0</v>
      </c>
      <c r="P47" s="63">
        <f t="shared" si="78"/>
        <v>0</v>
      </c>
      <c r="Q47" s="63">
        <f t="shared" si="78"/>
        <v>0</v>
      </c>
      <c r="R47" s="63">
        <f t="shared" si="78"/>
        <v>0</v>
      </c>
      <c r="S47" s="63">
        <f t="shared" si="78"/>
        <v>0</v>
      </c>
      <c r="T47" s="63">
        <f t="shared" si="78"/>
        <v>0</v>
      </c>
      <c r="U47" s="63">
        <f t="shared" si="78"/>
        <v>0</v>
      </c>
      <c r="V47" s="63">
        <f t="shared" si="78"/>
        <v>0</v>
      </c>
      <c r="W47" s="63">
        <f t="shared" si="78"/>
        <v>0</v>
      </c>
      <c r="X47" s="63">
        <f t="shared" si="78"/>
        <v>0</v>
      </c>
      <c r="Y47" s="63">
        <f t="shared" si="78"/>
        <v>0</v>
      </c>
      <c r="Z47" s="63">
        <f t="shared" si="78"/>
        <v>0</v>
      </c>
      <c r="AA47" s="63">
        <f t="shared" si="78"/>
        <v>0</v>
      </c>
      <c r="AB47" s="63">
        <f t="shared" si="78"/>
        <v>0</v>
      </c>
      <c r="AC47" s="63">
        <f t="shared" si="78"/>
        <v>0</v>
      </c>
      <c r="AD47" s="63">
        <f t="shared" si="78"/>
        <v>0</v>
      </c>
      <c r="AE47" s="27"/>
      <c r="AF47" s="194">
        <f t="shared" ref="AF47:BK47" si="79">SUM(AF44:AF46)</f>
        <v>0</v>
      </c>
      <c r="AG47" s="63">
        <f t="shared" si="79"/>
        <v>0</v>
      </c>
      <c r="AH47" s="63">
        <f t="shared" si="79"/>
        <v>0</v>
      </c>
      <c r="AI47" s="63">
        <f t="shared" si="79"/>
        <v>0</v>
      </c>
      <c r="AJ47" s="63">
        <f t="shared" si="79"/>
        <v>0</v>
      </c>
      <c r="AK47" s="63">
        <f t="shared" si="79"/>
        <v>0</v>
      </c>
      <c r="AL47" s="63">
        <f t="shared" si="79"/>
        <v>0</v>
      </c>
      <c r="AM47" s="63">
        <f t="shared" si="79"/>
        <v>0</v>
      </c>
      <c r="AN47" s="63">
        <f t="shared" si="79"/>
        <v>0</v>
      </c>
      <c r="AO47" s="63">
        <f t="shared" si="79"/>
        <v>0</v>
      </c>
      <c r="AP47" s="63">
        <f t="shared" si="79"/>
        <v>0</v>
      </c>
      <c r="AQ47" s="63">
        <f t="shared" si="79"/>
        <v>0</v>
      </c>
      <c r="AR47" s="63">
        <f t="shared" si="79"/>
        <v>0</v>
      </c>
      <c r="AS47" s="63">
        <f t="shared" si="79"/>
        <v>0</v>
      </c>
      <c r="AT47" s="63">
        <f t="shared" si="79"/>
        <v>0</v>
      </c>
      <c r="AU47" s="63">
        <f t="shared" si="79"/>
        <v>0</v>
      </c>
      <c r="AV47" s="63">
        <f t="shared" si="79"/>
        <v>0</v>
      </c>
      <c r="AW47" s="63">
        <f t="shared" si="79"/>
        <v>0</v>
      </c>
      <c r="AX47" s="63">
        <f t="shared" si="79"/>
        <v>0</v>
      </c>
      <c r="AY47" s="63">
        <f t="shared" si="79"/>
        <v>0</v>
      </c>
      <c r="AZ47" s="63">
        <f t="shared" si="79"/>
        <v>0</v>
      </c>
      <c r="BA47" s="63">
        <f t="shared" si="79"/>
        <v>0</v>
      </c>
      <c r="BB47" s="63">
        <f t="shared" si="79"/>
        <v>0</v>
      </c>
      <c r="BC47" s="63">
        <f t="shared" si="79"/>
        <v>0</v>
      </c>
      <c r="BD47" s="63">
        <f t="shared" si="79"/>
        <v>0</v>
      </c>
      <c r="BE47" s="63">
        <f t="shared" si="79"/>
        <v>0</v>
      </c>
      <c r="BF47" s="63">
        <f t="shared" si="79"/>
        <v>0</v>
      </c>
      <c r="BG47" s="63">
        <f t="shared" si="79"/>
        <v>0</v>
      </c>
      <c r="BH47" s="63">
        <f t="shared" si="79"/>
        <v>0</v>
      </c>
      <c r="BI47" s="63">
        <f t="shared" si="79"/>
        <v>0</v>
      </c>
      <c r="BJ47" s="63">
        <f t="shared" si="79"/>
        <v>0</v>
      </c>
      <c r="BK47" s="63">
        <f t="shared" si="79"/>
        <v>0</v>
      </c>
      <c r="BL47" s="63">
        <f t="shared" ref="BL47:CM47" si="80">SUM(BL44:BL46)</f>
        <v>0</v>
      </c>
      <c r="BM47" s="63">
        <f t="shared" si="80"/>
        <v>0</v>
      </c>
      <c r="BN47" s="63">
        <f t="shared" si="80"/>
        <v>0</v>
      </c>
      <c r="BO47" s="63">
        <f t="shared" si="80"/>
        <v>0</v>
      </c>
      <c r="BP47" s="63">
        <f t="shared" si="80"/>
        <v>0</v>
      </c>
      <c r="BQ47" s="63">
        <f t="shared" si="80"/>
        <v>0</v>
      </c>
      <c r="BR47" s="63">
        <f t="shared" si="80"/>
        <v>0</v>
      </c>
      <c r="BS47" s="63">
        <f t="shared" si="80"/>
        <v>0</v>
      </c>
      <c r="BT47" s="63">
        <f t="shared" si="80"/>
        <v>0</v>
      </c>
      <c r="BU47" s="63">
        <f t="shared" si="80"/>
        <v>0</v>
      </c>
      <c r="BV47" s="63">
        <f t="shared" si="80"/>
        <v>0</v>
      </c>
      <c r="BW47" s="63">
        <f t="shared" si="80"/>
        <v>0</v>
      </c>
      <c r="BX47" s="63">
        <f t="shared" si="80"/>
        <v>0</v>
      </c>
      <c r="BY47" s="63">
        <f t="shared" si="80"/>
        <v>0</v>
      </c>
      <c r="BZ47" s="63">
        <f t="shared" si="80"/>
        <v>0</v>
      </c>
      <c r="CA47" s="63">
        <f t="shared" si="80"/>
        <v>0</v>
      </c>
      <c r="CB47" s="63">
        <f t="shared" si="80"/>
        <v>0</v>
      </c>
      <c r="CC47" s="63">
        <f t="shared" si="80"/>
        <v>0</v>
      </c>
      <c r="CD47" s="63">
        <f t="shared" si="80"/>
        <v>0</v>
      </c>
      <c r="CE47" s="63">
        <f t="shared" si="80"/>
        <v>0</v>
      </c>
      <c r="CF47" s="63">
        <f t="shared" si="80"/>
        <v>0</v>
      </c>
      <c r="CG47" s="63">
        <f t="shared" si="80"/>
        <v>0</v>
      </c>
      <c r="CH47" s="63">
        <f t="shared" si="80"/>
        <v>0</v>
      </c>
      <c r="CI47" s="63">
        <f t="shared" si="80"/>
        <v>0</v>
      </c>
      <c r="CJ47" s="63">
        <f t="shared" si="80"/>
        <v>0</v>
      </c>
      <c r="CK47" s="63">
        <f t="shared" si="80"/>
        <v>0</v>
      </c>
      <c r="CL47" s="63">
        <f t="shared" si="80"/>
        <v>0</v>
      </c>
      <c r="CM47" s="63">
        <f t="shared" si="80"/>
        <v>0</v>
      </c>
    </row>
    <row r="48" spans="2:91" ht="8" customHeight="1" x14ac:dyDescent="0.2">
      <c r="B48" s="8"/>
      <c r="C48" s="8"/>
      <c r="D48" s="8"/>
      <c r="E48" s="8"/>
      <c r="F48" s="8"/>
      <c r="G48" s="8"/>
      <c r="H48" s="8"/>
      <c r="I48" s="8"/>
      <c r="J48" s="63"/>
      <c r="K48" s="8"/>
      <c r="L48" s="8"/>
      <c r="M48" s="8"/>
      <c r="N48" s="8"/>
      <c r="O48" s="8"/>
      <c r="P48" s="8"/>
      <c r="Q48" s="8"/>
      <c r="R48" s="8"/>
      <c r="S48" s="8"/>
      <c r="T48" s="8"/>
      <c r="U48" s="8"/>
      <c r="V48" s="8"/>
      <c r="W48" s="8"/>
      <c r="X48" s="8"/>
      <c r="Y48" s="8"/>
      <c r="Z48" s="8"/>
      <c r="AA48" s="8"/>
      <c r="AB48" s="8"/>
      <c r="AC48" s="8"/>
      <c r="AD48" s="8"/>
      <c r="AE48" s="27"/>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row>
    <row r="49" spans="2:91" x14ac:dyDescent="0.2">
      <c r="J49" s="63"/>
      <c r="AE49" s="27"/>
    </row>
    <row r="50" spans="2:91" x14ac:dyDescent="0.2">
      <c r="AE50" s="27"/>
    </row>
    <row r="53" spans="2:91" hidden="1" x14ac:dyDescent="0.2">
      <c r="B53" s="159" t="s">
        <v>393</v>
      </c>
      <c r="C53" s="159"/>
      <c r="D53" s="159"/>
      <c r="E53" s="248"/>
      <c r="F53" s="248"/>
      <c r="G53" s="248"/>
      <c r="H53" s="248"/>
      <c r="I53" s="248"/>
      <c r="K53" s="248"/>
      <c r="L53" s="248"/>
      <c r="M53" s="248"/>
      <c r="N53" s="248"/>
      <c r="O53" s="248"/>
      <c r="P53" s="248"/>
      <c r="Q53" s="248"/>
      <c r="R53" s="248"/>
      <c r="S53" s="248"/>
      <c r="T53" s="248"/>
      <c r="U53" s="248"/>
      <c r="V53" s="248"/>
      <c r="W53" s="248"/>
      <c r="X53" s="248"/>
      <c r="Y53" s="248"/>
      <c r="Z53" s="248"/>
      <c r="AA53" s="248"/>
      <c r="AB53" s="248"/>
      <c r="AC53" s="248"/>
      <c r="AD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c r="CA53" s="248"/>
      <c r="CB53" s="248"/>
      <c r="CC53" s="248"/>
      <c r="CD53" s="248"/>
      <c r="CE53" s="248"/>
      <c r="CF53" s="248"/>
      <c r="CG53" s="248"/>
      <c r="CH53" s="248"/>
      <c r="CI53" s="248"/>
      <c r="CJ53" s="248"/>
      <c r="CK53" s="248"/>
      <c r="CL53" s="248"/>
      <c r="CM53" s="248"/>
    </row>
    <row r="54" spans="2:91" hidden="1" x14ac:dyDescent="0.2">
      <c r="B54" s="247"/>
      <c r="C54" s="159"/>
      <c r="D54" s="159"/>
      <c r="E54" s="159"/>
      <c r="F54" s="159"/>
      <c r="G54" s="159"/>
      <c r="H54" s="159"/>
      <c r="I54" s="159"/>
      <c r="K54" s="159"/>
      <c r="L54" s="159"/>
      <c r="M54" s="159"/>
      <c r="N54" s="159"/>
      <c r="O54" s="159"/>
      <c r="P54" s="159"/>
      <c r="Q54" s="159"/>
      <c r="R54" s="159"/>
      <c r="S54" s="159"/>
      <c r="T54" s="159"/>
      <c r="U54" s="159"/>
      <c r="V54" s="159"/>
      <c r="W54" s="159"/>
      <c r="X54" s="159"/>
      <c r="Y54" s="159"/>
      <c r="Z54" s="159"/>
      <c r="AA54" s="159"/>
      <c r="AB54" s="159"/>
      <c r="AC54" s="159"/>
      <c r="AD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row>
    <row r="55" spans="2:91" hidden="1" x14ac:dyDescent="0.2">
      <c r="B55" s="253" t="s">
        <v>392</v>
      </c>
      <c r="C55" s="159">
        <f>Inputs!KN13*12</f>
        <v>60</v>
      </c>
      <c r="D55" s="159"/>
      <c r="E55" s="259"/>
      <c r="F55" s="159"/>
      <c r="G55" s="159"/>
      <c r="H55" s="159"/>
      <c r="I55" s="159"/>
      <c r="K55" s="159"/>
      <c r="L55" s="159"/>
      <c r="M55" s="159"/>
      <c r="N55" s="159"/>
      <c r="O55" s="159"/>
      <c r="P55" s="159"/>
      <c r="Q55" s="159"/>
      <c r="R55" s="159"/>
      <c r="S55" s="159"/>
      <c r="T55" s="159"/>
      <c r="U55" s="159"/>
      <c r="V55" s="159"/>
      <c r="W55" s="159"/>
      <c r="X55" s="159"/>
      <c r="Y55" s="159"/>
      <c r="Z55" s="159"/>
      <c r="AA55" s="159"/>
      <c r="AB55" s="159"/>
      <c r="AC55" s="159"/>
      <c r="AD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c r="CA55" s="159"/>
      <c r="CB55" s="159"/>
      <c r="CC55" s="159"/>
      <c r="CD55" s="159"/>
      <c r="CE55" s="159"/>
      <c r="CF55" s="159"/>
      <c r="CG55" s="159"/>
      <c r="CH55" s="159"/>
      <c r="CI55" s="159"/>
      <c r="CJ55" s="159"/>
      <c r="CK55" s="159"/>
      <c r="CL55" s="159"/>
      <c r="CM55" s="159"/>
    </row>
    <row r="56" spans="2:91" hidden="1" x14ac:dyDescent="0.2">
      <c r="B56" s="253" t="s">
        <v>388</v>
      </c>
      <c r="C56" s="260">
        <f>Inputs!KN14/12</f>
        <v>6.6666666666666671E-3</v>
      </c>
      <c r="D56" s="159"/>
      <c r="E56" s="259"/>
      <c r="F56" s="159"/>
      <c r="G56" s="159"/>
      <c r="H56" s="159"/>
      <c r="I56" s="159"/>
      <c r="K56" s="159"/>
      <c r="L56" s="159"/>
      <c r="M56" s="159"/>
      <c r="N56" s="159"/>
      <c r="O56" s="159"/>
      <c r="P56" s="159"/>
      <c r="Q56" s="159"/>
      <c r="R56" s="159"/>
      <c r="S56" s="159"/>
      <c r="T56" s="159"/>
      <c r="U56" s="159"/>
      <c r="V56" s="159"/>
      <c r="W56" s="159"/>
      <c r="X56" s="159"/>
      <c r="Y56" s="159"/>
      <c r="Z56" s="159"/>
      <c r="AA56" s="159"/>
      <c r="AB56" s="159"/>
      <c r="AC56" s="159"/>
      <c r="AD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c r="CA56" s="159"/>
      <c r="CB56" s="159"/>
      <c r="CC56" s="159"/>
      <c r="CD56" s="159"/>
      <c r="CE56" s="159"/>
      <c r="CF56" s="159"/>
      <c r="CG56" s="159"/>
      <c r="CH56" s="159"/>
      <c r="CI56" s="159"/>
      <c r="CJ56" s="159"/>
      <c r="CK56" s="159"/>
      <c r="CL56" s="159"/>
      <c r="CM56" s="159"/>
    </row>
    <row r="57" spans="2:91" hidden="1" x14ac:dyDescent="0.2">
      <c r="B57" s="253" t="s">
        <v>391</v>
      </c>
      <c r="C57" s="172">
        <f>Inputs!KN11</f>
        <v>280000</v>
      </c>
      <c r="D57" s="159"/>
      <c r="E57" s="159"/>
      <c r="F57" s="159"/>
      <c r="G57" s="159"/>
      <c r="H57" s="159"/>
      <c r="I57" s="159"/>
      <c r="K57" s="159"/>
      <c r="L57" s="159"/>
      <c r="M57" s="159"/>
      <c r="N57" s="159"/>
      <c r="O57" s="159"/>
      <c r="P57" s="159"/>
      <c r="Q57" s="159"/>
      <c r="R57" s="159"/>
      <c r="S57" s="159"/>
      <c r="T57" s="159"/>
      <c r="U57" s="159"/>
      <c r="V57" s="159"/>
      <c r="W57" s="159"/>
      <c r="X57" s="159"/>
      <c r="Y57" s="159"/>
      <c r="Z57" s="159"/>
      <c r="AA57" s="159"/>
      <c r="AB57" s="159"/>
      <c r="AC57" s="159"/>
      <c r="AD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159"/>
      <c r="CK57" s="159"/>
      <c r="CL57" s="159"/>
      <c r="CM57" s="159"/>
    </row>
    <row r="58" spans="2:91" hidden="1" x14ac:dyDescent="0.2">
      <c r="B58" s="253" t="s">
        <v>390</v>
      </c>
      <c r="C58" s="172">
        <f>-PMT(C56,C55,C57)</f>
        <v>5677.3904007558303</v>
      </c>
      <c r="D58" s="159"/>
      <c r="E58" s="248"/>
      <c r="F58" s="159"/>
      <c r="G58" s="159"/>
      <c r="H58" s="159"/>
      <c r="I58" s="159"/>
      <c r="K58" s="159"/>
      <c r="L58" s="159"/>
      <c r="M58" s="159"/>
      <c r="N58" s="159"/>
      <c r="O58" s="159"/>
      <c r="P58" s="159"/>
      <c r="Q58" s="159"/>
      <c r="R58" s="159"/>
      <c r="S58" s="159"/>
      <c r="T58" s="159"/>
      <c r="U58" s="159"/>
      <c r="V58" s="159"/>
      <c r="W58" s="159"/>
      <c r="X58" s="159"/>
      <c r="Y58" s="159"/>
      <c r="Z58" s="159"/>
      <c r="AA58" s="159"/>
      <c r="AB58" s="159"/>
      <c r="AC58" s="159"/>
      <c r="AD58" s="159"/>
      <c r="AF58" s="172">
        <f t="shared" ref="AF58:BK58" si="81">IF(AF61=1,$C$58,0)</f>
        <v>0</v>
      </c>
      <c r="AG58" s="172">
        <f t="shared" si="81"/>
        <v>0</v>
      </c>
      <c r="AH58" s="172">
        <f t="shared" si="81"/>
        <v>0</v>
      </c>
      <c r="AI58" s="172">
        <f t="shared" si="81"/>
        <v>0</v>
      </c>
      <c r="AJ58" s="172">
        <f t="shared" si="81"/>
        <v>0</v>
      </c>
      <c r="AK58" s="172">
        <f t="shared" si="81"/>
        <v>0</v>
      </c>
      <c r="AL58" s="172">
        <f t="shared" si="81"/>
        <v>0</v>
      </c>
      <c r="AM58" s="172">
        <f t="shared" si="81"/>
        <v>0</v>
      </c>
      <c r="AN58" s="172">
        <f t="shared" si="81"/>
        <v>0</v>
      </c>
      <c r="AO58" s="172">
        <f t="shared" si="81"/>
        <v>5677.3904007558303</v>
      </c>
      <c r="AP58" s="172">
        <f t="shared" si="81"/>
        <v>5677.3904007558303</v>
      </c>
      <c r="AQ58" s="172">
        <f t="shared" si="81"/>
        <v>5677.3904007558303</v>
      </c>
      <c r="AR58" s="172">
        <f t="shared" si="81"/>
        <v>5677.3904007558303</v>
      </c>
      <c r="AS58" s="172">
        <f t="shared" si="81"/>
        <v>5677.3904007558303</v>
      </c>
      <c r="AT58" s="172">
        <f t="shared" si="81"/>
        <v>5677.3904007558303</v>
      </c>
      <c r="AU58" s="172">
        <f t="shared" si="81"/>
        <v>5677.3904007558303</v>
      </c>
      <c r="AV58" s="172">
        <f t="shared" si="81"/>
        <v>5677.3904007558303</v>
      </c>
      <c r="AW58" s="172">
        <f t="shared" si="81"/>
        <v>5677.3904007558303</v>
      </c>
      <c r="AX58" s="172">
        <f t="shared" si="81"/>
        <v>5677.3904007558303</v>
      </c>
      <c r="AY58" s="172">
        <f t="shared" si="81"/>
        <v>5677.3904007558303</v>
      </c>
      <c r="AZ58" s="172">
        <f t="shared" si="81"/>
        <v>5677.3904007558303</v>
      </c>
      <c r="BA58" s="172">
        <f t="shared" si="81"/>
        <v>5677.3904007558303</v>
      </c>
      <c r="BB58" s="172">
        <f t="shared" si="81"/>
        <v>5677.3904007558303</v>
      </c>
      <c r="BC58" s="172">
        <f t="shared" si="81"/>
        <v>5677.3904007558303</v>
      </c>
      <c r="BD58" s="172">
        <f t="shared" si="81"/>
        <v>5677.3904007558303</v>
      </c>
      <c r="BE58" s="172">
        <f t="shared" si="81"/>
        <v>5677.3904007558303</v>
      </c>
      <c r="BF58" s="172">
        <f t="shared" si="81"/>
        <v>5677.3904007558303</v>
      </c>
      <c r="BG58" s="172">
        <f t="shared" si="81"/>
        <v>5677.3904007558303</v>
      </c>
      <c r="BH58" s="172">
        <f t="shared" si="81"/>
        <v>5677.3904007558303</v>
      </c>
      <c r="BI58" s="172">
        <f t="shared" si="81"/>
        <v>5677.3904007558303</v>
      </c>
      <c r="BJ58" s="172">
        <f t="shared" si="81"/>
        <v>5677.3904007558303</v>
      </c>
      <c r="BK58" s="172">
        <f t="shared" si="81"/>
        <v>5677.3904007558303</v>
      </c>
      <c r="BL58" s="172">
        <f t="shared" ref="BL58:CM58" si="82">IF(BL61=1,$C$58,0)</f>
        <v>5677.3904007558303</v>
      </c>
      <c r="BM58" s="172">
        <f t="shared" si="82"/>
        <v>5677.3904007558303</v>
      </c>
      <c r="BN58" s="172">
        <f t="shared" si="82"/>
        <v>5677.3904007558303</v>
      </c>
      <c r="BO58" s="172">
        <f t="shared" si="82"/>
        <v>5677.3904007558303</v>
      </c>
      <c r="BP58" s="172">
        <f t="shared" si="82"/>
        <v>5677.3904007558303</v>
      </c>
      <c r="BQ58" s="172">
        <f t="shared" si="82"/>
        <v>5677.3904007558303</v>
      </c>
      <c r="BR58" s="172">
        <f t="shared" si="82"/>
        <v>5677.3904007558303</v>
      </c>
      <c r="BS58" s="172">
        <f t="shared" si="82"/>
        <v>5677.3904007558303</v>
      </c>
      <c r="BT58" s="172">
        <f t="shared" si="82"/>
        <v>5677.3904007558303</v>
      </c>
      <c r="BU58" s="172">
        <f t="shared" si="82"/>
        <v>5677.3904007558303</v>
      </c>
      <c r="BV58" s="172">
        <f t="shared" si="82"/>
        <v>5677.3904007558303</v>
      </c>
      <c r="BW58" s="172">
        <f t="shared" si="82"/>
        <v>5677.3904007558303</v>
      </c>
      <c r="BX58" s="172">
        <f t="shared" si="82"/>
        <v>5677.3904007558303</v>
      </c>
      <c r="BY58" s="172">
        <f t="shared" si="82"/>
        <v>5677.3904007558303</v>
      </c>
      <c r="BZ58" s="172">
        <f t="shared" si="82"/>
        <v>5677.3904007558303</v>
      </c>
      <c r="CA58" s="172">
        <f t="shared" si="82"/>
        <v>5677.3904007558303</v>
      </c>
      <c r="CB58" s="172">
        <f t="shared" si="82"/>
        <v>5677.3904007558303</v>
      </c>
      <c r="CC58" s="172">
        <f t="shared" si="82"/>
        <v>5677.3904007558303</v>
      </c>
      <c r="CD58" s="172">
        <f t="shared" si="82"/>
        <v>5677.3904007558303</v>
      </c>
      <c r="CE58" s="172">
        <f t="shared" si="82"/>
        <v>5677.3904007558303</v>
      </c>
      <c r="CF58" s="172">
        <f t="shared" si="82"/>
        <v>5677.3904007558303</v>
      </c>
      <c r="CG58" s="172">
        <f t="shared" si="82"/>
        <v>5677.3904007558303</v>
      </c>
      <c r="CH58" s="172">
        <f t="shared" si="82"/>
        <v>5677.3904007558303</v>
      </c>
      <c r="CI58" s="172">
        <f t="shared" si="82"/>
        <v>5677.3904007558303</v>
      </c>
      <c r="CJ58" s="172">
        <f t="shared" si="82"/>
        <v>5677.3904007558303</v>
      </c>
      <c r="CK58" s="172">
        <f t="shared" si="82"/>
        <v>5677.3904007558303</v>
      </c>
      <c r="CL58" s="172">
        <f t="shared" si="82"/>
        <v>5677.3904007558303</v>
      </c>
      <c r="CM58" s="172">
        <f t="shared" si="82"/>
        <v>5677.3904007558303</v>
      </c>
    </row>
    <row r="59" spans="2:91" hidden="1" x14ac:dyDescent="0.2">
      <c r="B59" s="258" t="s">
        <v>43</v>
      </c>
      <c r="C59" s="257">
        <f>C58-C60</f>
        <v>1010.7237340891634</v>
      </c>
      <c r="D59" s="159"/>
      <c r="E59" s="248"/>
      <c r="F59" s="159"/>
      <c r="G59" s="159"/>
      <c r="H59" s="159"/>
      <c r="I59" s="159"/>
      <c r="K59" s="159"/>
      <c r="L59" s="159"/>
      <c r="M59" s="159"/>
      <c r="N59" s="159"/>
      <c r="O59" s="159"/>
      <c r="P59" s="159"/>
      <c r="Q59" s="159"/>
      <c r="R59" s="159"/>
      <c r="S59" s="159"/>
      <c r="T59" s="159"/>
      <c r="U59" s="159"/>
      <c r="V59" s="159"/>
      <c r="W59" s="159"/>
      <c r="X59" s="159"/>
      <c r="Y59" s="159"/>
      <c r="Z59" s="159"/>
      <c r="AA59" s="159"/>
      <c r="AB59" s="159"/>
      <c r="AC59" s="159"/>
      <c r="AD59" s="159"/>
      <c r="AF59" s="172">
        <f t="shared" ref="AF59:BK59" si="83">IF(AF61=0,0,$C$56*AF39)</f>
        <v>0</v>
      </c>
      <c r="AG59" s="172">
        <f t="shared" si="83"/>
        <v>0</v>
      </c>
      <c r="AH59" s="172">
        <f t="shared" si="83"/>
        <v>0</v>
      </c>
      <c r="AI59" s="172">
        <f t="shared" si="83"/>
        <v>0</v>
      </c>
      <c r="AJ59" s="172">
        <f t="shared" si="83"/>
        <v>0</v>
      </c>
      <c r="AK59" s="172">
        <f t="shared" si="83"/>
        <v>0</v>
      </c>
      <c r="AL59" s="172">
        <f t="shared" si="83"/>
        <v>0</v>
      </c>
      <c r="AM59" s="172">
        <f t="shared" si="83"/>
        <v>0</v>
      </c>
      <c r="AN59" s="172">
        <f t="shared" si="83"/>
        <v>0</v>
      </c>
      <c r="AO59" s="172">
        <f t="shared" si="83"/>
        <v>1866.6666666666667</v>
      </c>
      <c r="AP59" s="172">
        <f t="shared" si="83"/>
        <v>1841.261841772739</v>
      </c>
      <c r="AQ59" s="172">
        <f t="shared" si="83"/>
        <v>1815.6876513795182</v>
      </c>
      <c r="AR59" s="172">
        <f t="shared" si="83"/>
        <v>1789.9429663836763</v>
      </c>
      <c r="AS59" s="172">
        <f t="shared" si="83"/>
        <v>1764.0266501545286</v>
      </c>
      <c r="AT59" s="172">
        <f t="shared" si="83"/>
        <v>1737.9375584838533</v>
      </c>
      <c r="AU59" s="172">
        <f t="shared" si="83"/>
        <v>1711.6745395353735</v>
      </c>
      <c r="AV59" s="172">
        <f t="shared" si="83"/>
        <v>1685.2364337939036</v>
      </c>
      <c r="AW59" s="172">
        <f t="shared" si="83"/>
        <v>1658.6220740141575</v>
      </c>
      <c r="AX59" s="172">
        <f t="shared" si="83"/>
        <v>1631.8302851692131</v>
      </c>
      <c r="AY59" s="172">
        <f t="shared" si="83"/>
        <v>1604.8598843986356</v>
      </c>
      <c r="AZ59" s="172">
        <f t="shared" si="83"/>
        <v>1577.7096809562543</v>
      </c>
      <c r="BA59" s="172">
        <f t="shared" si="83"/>
        <v>1550.3784761575905</v>
      </c>
      <c r="BB59" s="172">
        <f t="shared" si="83"/>
        <v>1522.8650633269356</v>
      </c>
      <c r="BC59" s="172">
        <f t="shared" si="83"/>
        <v>1495.1682277440761</v>
      </c>
      <c r="BD59" s="172">
        <f t="shared" si="83"/>
        <v>1467.2867465906645</v>
      </c>
      <c r="BE59" s="172">
        <f t="shared" si="83"/>
        <v>1439.2193888962302</v>
      </c>
      <c r="BF59" s="172">
        <f t="shared" si="83"/>
        <v>1410.9649154838328</v>
      </c>
      <c r="BG59" s="172">
        <f t="shared" si="83"/>
        <v>1382.5220789153527</v>
      </c>
      <c r="BH59" s="172">
        <f t="shared" si="83"/>
        <v>1353.8896234364163</v>
      </c>
      <c r="BI59" s="172">
        <f t="shared" si="83"/>
        <v>1325.0662849209534</v>
      </c>
      <c r="BJ59" s="172">
        <f t="shared" si="83"/>
        <v>1296.0507908153877</v>
      </c>
      <c r="BK59" s="172">
        <f t="shared" si="83"/>
        <v>1266.8418600824514</v>
      </c>
      <c r="BL59" s="172">
        <f t="shared" ref="BL59:CM59" si="84">IF(BL61=0,0,$C$56*BL39)</f>
        <v>1237.4382031446289</v>
      </c>
      <c r="BM59" s="172">
        <f t="shared" si="84"/>
        <v>1207.8385218272208</v>
      </c>
      <c r="BN59" s="172">
        <f t="shared" si="84"/>
        <v>1178.0415093010299</v>
      </c>
      <c r="BO59" s="172">
        <f t="shared" si="84"/>
        <v>1148.0458500246646</v>
      </c>
      <c r="BP59" s="172">
        <f t="shared" si="84"/>
        <v>1117.850219686457</v>
      </c>
      <c r="BQ59" s="172">
        <f t="shared" si="84"/>
        <v>1087.4532851459944</v>
      </c>
      <c r="BR59" s="172">
        <f t="shared" si="84"/>
        <v>1056.8537043752622</v>
      </c>
      <c r="BS59" s="172">
        <f t="shared" si="84"/>
        <v>1026.0501263993917</v>
      </c>
      <c r="BT59" s="172">
        <f t="shared" si="84"/>
        <v>995.04119123701537</v>
      </c>
      <c r="BU59" s="172">
        <f t="shared" si="84"/>
        <v>963.82552984022323</v>
      </c>
      <c r="BV59" s="172">
        <f t="shared" si="84"/>
        <v>932.4017640341192</v>
      </c>
      <c r="BW59" s="172">
        <f t="shared" si="84"/>
        <v>900.76850645597449</v>
      </c>
      <c r="BX59" s="172">
        <f t="shared" si="84"/>
        <v>868.92436049397543</v>
      </c>
      <c r="BY59" s="172">
        <f t="shared" si="84"/>
        <v>836.86792022556301</v>
      </c>
      <c r="BZ59" s="172">
        <f t="shared" si="84"/>
        <v>804.59777035536126</v>
      </c>
      <c r="CA59" s="172">
        <f t="shared" si="84"/>
        <v>772.11248615269142</v>
      </c>
      <c r="CB59" s="172">
        <f t="shared" si="84"/>
        <v>739.41063338867059</v>
      </c>
      <c r="CC59" s="172">
        <f t="shared" si="84"/>
        <v>706.49076827288945</v>
      </c>
      <c r="CD59" s="172">
        <f t="shared" si="84"/>
        <v>673.35143738966997</v>
      </c>
      <c r="CE59" s="172">
        <f t="shared" si="84"/>
        <v>639.99117763389552</v>
      </c>
      <c r="CF59" s="172">
        <f t="shared" si="84"/>
        <v>606.40851614641599</v>
      </c>
      <c r="CG59" s="172">
        <f t="shared" si="84"/>
        <v>572.60197024901993</v>
      </c>
      <c r="CH59" s="172">
        <f t="shared" si="84"/>
        <v>538.57004737897455</v>
      </c>
      <c r="CI59" s="172">
        <f t="shared" si="84"/>
        <v>504.31124502312878</v>
      </c>
      <c r="CJ59" s="172">
        <f t="shared" si="84"/>
        <v>469.82405065157747</v>
      </c>
      <c r="CK59" s="172">
        <f t="shared" si="84"/>
        <v>435.10694165088245</v>
      </c>
      <c r="CL59" s="172">
        <f t="shared" si="84"/>
        <v>400.15838525684944</v>
      </c>
      <c r="CM59" s="172">
        <f t="shared" si="84"/>
        <v>364.97683848685625</v>
      </c>
    </row>
    <row r="60" spans="2:91" hidden="1" x14ac:dyDescent="0.2">
      <c r="B60" s="258" t="s">
        <v>76</v>
      </c>
      <c r="C60" s="257">
        <f>C57/C55</f>
        <v>4666.666666666667</v>
      </c>
      <c r="D60" s="159"/>
      <c r="E60" s="159"/>
      <c r="F60" s="159"/>
      <c r="G60" s="159"/>
      <c r="H60" s="159"/>
      <c r="I60" s="159"/>
      <c r="K60" s="159"/>
      <c r="L60" s="159"/>
      <c r="M60" s="159"/>
      <c r="N60" s="159"/>
      <c r="O60" s="159"/>
      <c r="P60" s="159"/>
      <c r="Q60" s="159"/>
      <c r="R60" s="159"/>
      <c r="S60" s="159"/>
      <c r="T60" s="159"/>
      <c r="U60" s="159"/>
      <c r="V60" s="159"/>
      <c r="W60" s="159"/>
      <c r="X60" s="159"/>
      <c r="Y60" s="159"/>
      <c r="Z60" s="159"/>
      <c r="AA60" s="159"/>
      <c r="AB60" s="159"/>
      <c r="AC60" s="159"/>
      <c r="AD60" s="159"/>
      <c r="AF60" s="171">
        <f t="shared" ref="AF60:BK60" si="85">AF58-AF59</f>
        <v>0</v>
      </c>
      <c r="AG60" s="171">
        <f t="shared" si="85"/>
        <v>0</v>
      </c>
      <c r="AH60" s="171">
        <f t="shared" si="85"/>
        <v>0</v>
      </c>
      <c r="AI60" s="171">
        <f t="shared" si="85"/>
        <v>0</v>
      </c>
      <c r="AJ60" s="172">
        <f t="shared" si="85"/>
        <v>0</v>
      </c>
      <c r="AK60" s="172">
        <f t="shared" si="85"/>
        <v>0</v>
      </c>
      <c r="AL60" s="172">
        <f t="shared" si="85"/>
        <v>0</v>
      </c>
      <c r="AM60" s="172">
        <f t="shared" si="85"/>
        <v>0</v>
      </c>
      <c r="AN60" s="172">
        <f t="shared" si="85"/>
        <v>0</v>
      </c>
      <c r="AO60" s="172">
        <f t="shared" si="85"/>
        <v>3810.7237340891634</v>
      </c>
      <c r="AP60" s="172">
        <f t="shared" si="85"/>
        <v>3836.1285589830914</v>
      </c>
      <c r="AQ60" s="172">
        <f t="shared" si="85"/>
        <v>3861.7027493763121</v>
      </c>
      <c r="AR60" s="172">
        <f t="shared" si="85"/>
        <v>3887.447434372154</v>
      </c>
      <c r="AS60" s="172">
        <f t="shared" si="85"/>
        <v>3913.3637506013019</v>
      </c>
      <c r="AT60" s="172">
        <f t="shared" si="85"/>
        <v>3939.4528422719768</v>
      </c>
      <c r="AU60" s="172">
        <f t="shared" si="85"/>
        <v>3965.7158612204566</v>
      </c>
      <c r="AV60" s="172">
        <f t="shared" si="85"/>
        <v>3992.1539669619269</v>
      </c>
      <c r="AW60" s="172">
        <f t="shared" si="85"/>
        <v>4018.7683267416728</v>
      </c>
      <c r="AX60" s="172">
        <f t="shared" si="85"/>
        <v>4045.560115586617</v>
      </c>
      <c r="AY60" s="172">
        <f t="shared" si="85"/>
        <v>4072.5305163571948</v>
      </c>
      <c r="AZ60" s="172">
        <f t="shared" si="85"/>
        <v>4099.6807197995759</v>
      </c>
      <c r="BA60" s="172">
        <f t="shared" si="85"/>
        <v>4127.0119245982396</v>
      </c>
      <c r="BB60" s="172">
        <f t="shared" si="85"/>
        <v>4154.525337428895</v>
      </c>
      <c r="BC60" s="172">
        <f t="shared" si="85"/>
        <v>4182.2221730117544</v>
      </c>
      <c r="BD60" s="172">
        <f t="shared" si="85"/>
        <v>4210.1036541651656</v>
      </c>
      <c r="BE60" s="172">
        <f t="shared" si="85"/>
        <v>4238.1710118596002</v>
      </c>
      <c r="BF60" s="172">
        <f t="shared" si="85"/>
        <v>4266.4254852719978</v>
      </c>
      <c r="BG60" s="172">
        <f t="shared" si="85"/>
        <v>4294.8683218404776</v>
      </c>
      <c r="BH60" s="172">
        <f t="shared" si="85"/>
        <v>4323.5007773194138</v>
      </c>
      <c r="BI60" s="172">
        <f t="shared" si="85"/>
        <v>4352.3241158348774</v>
      </c>
      <c r="BJ60" s="172">
        <f t="shared" si="85"/>
        <v>4381.3396099404426</v>
      </c>
      <c r="BK60" s="172">
        <f t="shared" si="85"/>
        <v>4410.5485406733787</v>
      </c>
      <c r="BL60" s="172">
        <f t="shared" ref="BL60:CM60" si="86">BL58-BL59</f>
        <v>4439.952197611201</v>
      </c>
      <c r="BM60" s="172">
        <f t="shared" si="86"/>
        <v>4469.5518789286098</v>
      </c>
      <c r="BN60" s="172">
        <f t="shared" si="86"/>
        <v>4499.3488914548007</v>
      </c>
      <c r="BO60" s="172">
        <f t="shared" si="86"/>
        <v>4529.3445507311662</v>
      </c>
      <c r="BP60" s="172">
        <f t="shared" si="86"/>
        <v>4559.5401810693729</v>
      </c>
      <c r="BQ60" s="172">
        <f t="shared" si="86"/>
        <v>4589.9371156098359</v>
      </c>
      <c r="BR60" s="172">
        <f t="shared" si="86"/>
        <v>4620.5366963805682</v>
      </c>
      <c r="BS60" s="172">
        <f t="shared" si="86"/>
        <v>4651.3402743564384</v>
      </c>
      <c r="BT60" s="172">
        <f t="shared" si="86"/>
        <v>4682.3492095188149</v>
      </c>
      <c r="BU60" s="172">
        <f t="shared" si="86"/>
        <v>4713.5648709156067</v>
      </c>
      <c r="BV60" s="172">
        <f t="shared" si="86"/>
        <v>4744.9886367217114</v>
      </c>
      <c r="BW60" s="172">
        <f t="shared" si="86"/>
        <v>4776.6218942998557</v>
      </c>
      <c r="BX60" s="172">
        <f t="shared" si="86"/>
        <v>4808.4660402618547</v>
      </c>
      <c r="BY60" s="172">
        <f t="shared" si="86"/>
        <v>4840.5224805302678</v>
      </c>
      <c r="BZ60" s="172">
        <f t="shared" si="86"/>
        <v>4872.7926304004686</v>
      </c>
      <c r="CA60" s="172">
        <f t="shared" si="86"/>
        <v>4905.2779146031389</v>
      </c>
      <c r="CB60" s="172">
        <f t="shared" si="86"/>
        <v>4937.9797673671601</v>
      </c>
      <c r="CC60" s="172">
        <f t="shared" si="86"/>
        <v>4970.8996324829404</v>
      </c>
      <c r="CD60" s="172">
        <f t="shared" si="86"/>
        <v>5004.0389633661607</v>
      </c>
      <c r="CE60" s="172">
        <f t="shared" si="86"/>
        <v>5037.3992231219345</v>
      </c>
      <c r="CF60" s="172">
        <f t="shared" si="86"/>
        <v>5070.981884609414</v>
      </c>
      <c r="CG60" s="172">
        <f t="shared" si="86"/>
        <v>5104.7884305068101</v>
      </c>
      <c r="CH60" s="172">
        <f t="shared" si="86"/>
        <v>5138.8203533768556</v>
      </c>
      <c r="CI60" s="172">
        <f t="shared" si="86"/>
        <v>5173.0791557327011</v>
      </c>
      <c r="CJ60" s="172">
        <f t="shared" si="86"/>
        <v>5207.5663501042527</v>
      </c>
      <c r="CK60" s="172">
        <f t="shared" si="86"/>
        <v>5242.2834591049477</v>
      </c>
      <c r="CL60" s="172">
        <f t="shared" si="86"/>
        <v>5277.2320154989811</v>
      </c>
      <c r="CM60" s="172">
        <f t="shared" si="86"/>
        <v>5312.4135622689737</v>
      </c>
    </row>
    <row r="61" spans="2:91" s="77" customFormat="1" hidden="1" x14ac:dyDescent="0.2">
      <c r="B61" s="256"/>
      <c r="C61" s="255"/>
      <c r="D61" s="254"/>
      <c r="E61" s="254"/>
      <c r="F61" s="254"/>
      <c r="G61" s="254"/>
      <c r="H61" s="254"/>
      <c r="I61" s="254"/>
      <c r="K61" s="254"/>
      <c r="L61" s="254"/>
      <c r="M61" s="254"/>
      <c r="N61" s="254"/>
      <c r="O61" s="254"/>
      <c r="P61" s="254"/>
      <c r="Q61" s="254"/>
      <c r="R61" s="254"/>
      <c r="S61" s="254"/>
      <c r="T61" s="254"/>
      <c r="U61" s="254"/>
      <c r="V61" s="254"/>
      <c r="W61" s="254"/>
      <c r="X61" s="254"/>
      <c r="Y61" s="254"/>
      <c r="Z61" s="254"/>
      <c r="AA61" s="254"/>
      <c r="AB61" s="254"/>
      <c r="AC61" s="254"/>
      <c r="AD61" s="254"/>
      <c r="AF61" s="254">
        <f t="shared" ref="AF61:BK61" si="87">IF(AE61=1,1,IF(AND(AF$4=$C$66,AF$7=$C$68),1,0))</f>
        <v>0</v>
      </c>
      <c r="AG61" s="254">
        <f t="shared" si="87"/>
        <v>0</v>
      </c>
      <c r="AH61" s="254">
        <f t="shared" si="87"/>
        <v>0</v>
      </c>
      <c r="AI61" s="254">
        <f t="shared" si="87"/>
        <v>0</v>
      </c>
      <c r="AJ61" s="254">
        <f t="shared" si="87"/>
        <v>0</v>
      </c>
      <c r="AK61" s="254">
        <f t="shared" si="87"/>
        <v>0</v>
      </c>
      <c r="AL61" s="254">
        <f t="shared" si="87"/>
        <v>0</v>
      </c>
      <c r="AM61" s="254">
        <f t="shared" si="87"/>
        <v>0</v>
      </c>
      <c r="AN61" s="254">
        <f t="shared" si="87"/>
        <v>0</v>
      </c>
      <c r="AO61" s="254">
        <f t="shared" si="87"/>
        <v>1</v>
      </c>
      <c r="AP61" s="254">
        <f t="shared" si="87"/>
        <v>1</v>
      </c>
      <c r="AQ61" s="254">
        <f t="shared" si="87"/>
        <v>1</v>
      </c>
      <c r="AR61" s="254">
        <f t="shared" si="87"/>
        <v>1</v>
      </c>
      <c r="AS61" s="254">
        <f t="shared" si="87"/>
        <v>1</v>
      </c>
      <c r="AT61" s="254">
        <f t="shared" si="87"/>
        <v>1</v>
      </c>
      <c r="AU61" s="254">
        <f t="shared" si="87"/>
        <v>1</v>
      </c>
      <c r="AV61" s="254">
        <f t="shared" si="87"/>
        <v>1</v>
      </c>
      <c r="AW61" s="254">
        <f t="shared" si="87"/>
        <v>1</v>
      </c>
      <c r="AX61" s="254">
        <f t="shared" si="87"/>
        <v>1</v>
      </c>
      <c r="AY61" s="254">
        <f t="shared" si="87"/>
        <v>1</v>
      </c>
      <c r="AZ61" s="254">
        <f t="shared" si="87"/>
        <v>1</v>
      </c>
      <c r="BA61" s="254">
        <f t="shared" si="87"/>
        <v>1</v>
      </c>
      <c r="BB61" s="254">
        <f t="shared" si="87"/>
        <v>1</v>
      </c>
      <c r="BC61" s="254">
        <f t="shared" si="87"/>
        <v>1</v>
      </c>
      <c r="BD61" s="254">
        <f t="shared" si="87"/>
        <v>1</v>
      </c>
      <c r="BE61" s="254">
        <f t="shared" si="87"/>
        <v>1</v>
      </c>
      <c r="BF61" s="254">
        <f t="shared" si="87"/>
        <v>1</v>
      </c>
      <c r="BG61" s="254">
        <f t="shared" si="87"/>
        <v>1</v>
      </c>
      <c r="BH61" s="254">
        <f t="shared" si="87"/>
        <v>1</v>
      </c>
      <c r="BI61" s="254">
        <f t="shared" si="87"/>
        <v>1</v>
      </c>
      <c r="BJ61" s="254">
        <f t="shared" si="87"/>
        <v>1</v>
      </c>
      <c r="BK61" s="254">
        <f t="shared" si="87"/>
        <v>1</v>
      </c>
      <c r="BL61" s="254">
        <f t="shared" ref="BL61:CM61" si="88">IF(BK61=1,1,IF(AND(BL$4=$C$66,BL$7=$C$68),1,0))</f>
        <v>1</v>
      </c>
      <c r="BM61" s="254">
        <f t="shared" si="88"/>
        <v>1</v>
      </c>
      <c r="BN61" s="254">
        <f t="shared" si="88"/>
        <v>1</v>
      </c>
      <c r="BO61" s="254">
        <f t="shared" si="88"/>
        <v>1</v>
      </c>
      <c r="BP61" s="254">
        <f t="shared" si="88"/>
        <v>1</v>
      </c>
      <c r="BQ61" s="254">
        <f t="shared" si="88"/>
        <v>1</v>
      </c>
      <c r="BR61" s="254">
        <f t="shared" si="88"/>
        <v>1</v>
      </c>
      <c r="BS61" s="254">
        <f t="shared" si="88"/>
        <v>1</v>
      </c>
      <c r="BT61" s="254">
        <f t="shared" si="88"/>
        <v>1</v>
      </c>
      <c r="BU61" s="254">
        <f t="shared" si="88"/>
        <v>1</v>
      </c>
      <c r="BV61" s="254">
        <f t="shared" si="88"/>
        <v>1</v>
      </c>
      <c r="BW61" s="254">
        <f t="shared" si="88"/>
        <v>1</v>
      </c>
      <c r="BX61" s="254">
        <f t="shared" si="88"/>
        <v>1</v>
      </c>
      <c r="BY61" s="254">
        <f t="shared" si="88"/>
        <v>1</v>
      </c>
      <c r="BZ61" s="254">
        <f t="shared" si="88"/>
        <v>1</v>
      </c>
      <c r="CA61" s="254">
        <f t="shared" si="88"/>
        <v>1</v>
      </c>
      <c r="CB61" s="254">
        <f t="shared" si="88"/>
        <v>1</v>
      </c>
      <c r="CC61" s="254">
        <f t="shared" si="88"/>
        <v>1</v>
      </c>
      <c r="CD61" s="254">
        <f t="shared" si="88"/>
        <v>1</v>
      </c>
      <c r="CE61" s="254">
        <f t="shared" si="88"/>
        <v>1</v>
      </c>
      <c r="CF61" s="254">
        <f t="shared" si="88"/>
        <v>1</v>
      </c>
      <c r="CG61" s="254">
        <f t="shared" si="88"/>
        <v>1</v>
      </c>
      <c r="CH61" s="254">
        <f t="shared" si="88"/>
        <v>1</v>
      </c>
      <c r="CI61" s="254">
        <f t="shared" si="88"/>
        <v>1</v>
      </c>
      <c r="CJ61" s="254">
        <f t="shared" si="88"/>
        <v>1</v>
      </c>
      <c r="CK61" s="254">
        <f t="shared" si="88"/>
        <v>1</v>
      </c>
      <c r="CL61" s="254">
        <f t="shared" si="88"/>
        <v>1</v>
      </c>
      <c r="CM61" s="254">
        <f t="shared" si="88"/>
        <v>1</v>
      </c>
    </row>
    <row r="62" spans="2:91" hidden="1" x14ac:dyDescent="0.2">
      <c r="B62" s="159"/>
      <c r="C62" s="159"/>
      <c r="D62" s="159"/>
      <c r="E62" s="159"/>
      <c r="F62" s="159"/>
      <c r="G62" s="159"/>
      <c r="H62" s="159"/>
      <c r="I62" s="159"/>
      <c r="K62" s="159"/>
      <c r="L62" s="159"/>
      <c r="M62" s="159"/>
      <c r="N62" s="159"/>
      <c r="O62" s="159"/>
      <c r="P62" s="159"/>
      <c r="Q62" s="159"/>
      <c r="R62" s="159"/>
      <c r="S62" s="159"/>
      <c r="T62" s="159"/>
      <c r="U62" s="159"/>
      <c r="V62" s="159"/>
      <c r="W62" s="159"/>
      <c r="X62" s="159"/>
      <c r="Y62" s="159"/>
      <c r="Z62" s="159"/>
      <c r="AA62" s="159"/>
      <c r="AB62" s="159"/>
      <c r="AC62" s="159"/>
      <c r="AD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row>
    <row r="63" spans="2:91" hidden="1" x14ac:dyDescent="0.2">
      <c r="B63" s="159" t="s">
        <v>389</v>
      </c>
      <c r="C63" s="159"/>
      <c r="D63" s="159"/>
      <c r="E63" s="159"/>
      <c r="F63" s="159"/>
      <c r="G63" s="159"/>
      <c r="H63" s="159"/>
      <c r="I63" s="159"/>
      <c r="K63" s="159"/>
      <c r="L63" s="159"/>
      <c r="M63" s="159"/>
      <c r="N63" s="159"/>
      <c r="O63" s="159"/>
      <c r="P63" s="159"/>
      <c r="Q63" s="159"/>
      <c r="R63" s="159"/>
      <c r="S63" s="159"/>
      <c r="T63" s="159"/>
      <c r="U63" s="159"/>
      <c r="V63" s="159"/>
      <c r="W63" s="159"/>
      <c r="X63" s="159"/>
      <c r="Y63" s="159"/>
      <c r="Z63" s="159"/>
      <c r="AA63" s="159"/>
      <c r="AB63" s="159"/>
      <c r="AC63" s="159"/>
      <c r="AD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c r="CB63" s="159"/>
      <c r="CC63" s="159"/>
      <c r="CD63" s="159"/>
      <c r="CE63" s="159"/>
      <c r="CF63" s="159"/>
      <c r="CG63" s="159"/>
      <c r="CH63" s="159"/>
      <c r="CI63" s="159"/>
      <c r="CJ63" s="159"/>
      <c r="CK63" s="159"/>
      <c r="CL63" s="159"/>
      <c r="CM63" s="159"/>
    </row>
    <row r="64" spans="2:91" hidden="1" x14ac:dyDescent="0.2">
      <c r="B64" s="253" t="s">
        <v>388</v>
      </c>
      <c r="C64" s="252">
        <f>Inputs!KN17/12</f>
        <v>5.0000000000000001E-3</v>
      </c>
      <c r="D64" s="159"/>
      <c r="E64" s="159"/>
      <c r="F64" s="159"/>
      <c r="G64" s="159"/>
      <c r="H64" s="159"/>
      <c r="I64" s="159"/>
      <c r="K64" s="159"/>
      <c r="L64" s="159"/>
      <c r="M64" s="159"/>
      <c r="N64" s="159"/>
      <c r="O64" s="159"/>
      <c r="P64" s="159"/>
      <c r="Q64" s="159"/>
      <c r="R64" s="159"/>
      <c r="S64" s="159"/>
      <c r="T64" s="159"/>
      <c r="U64" s="159"/>
      <c r="V64" s="159"/>
      <c r="W64" s="159"/>
      <c r="X64" s="159"/>
      <c r="Y64" s="159"/>
      <c r="Z64" s="159"/>
      <c r="AA64" s="159"/>
      <c r="AB64" s="159"/>
      <c r="AC64" s="159"/>
      <c r="AD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c r="CB64" s="159"/>
      <c r="CC64" s="159"/>
      <c r="CD64" s="159"/>
      <c r="CE64" s="159"/>
      <c r="CF64" s="159"/>
      <c r="CG64" s="159"/>
      <c r="CH64" s="159"/>
      <c r="CI64" s="159"/>
      <c r="CJ64" s="159"/>
      <c r="CK64" s="159"/>
      <c r="CL64" s="159"/>
      <c r="CM64" s="159"/>
    </row>
    <row r="65" spans="2:91" hidden="1" x14ac:dyDescent="0.2">
      <c r="B65" s="159"/>
      <c r="C65" s="159"/>
      <c r="D65" s="159"/>
      <c r="E65" s="159"/>
      <c r="F65" s="159"/>
      <c r="G65" s="159"/>
      <c r="H65" s="159"/>
      <c r="I65" s="159"/>
      <c r="K65" s="159"/>
      <c r="L65" s="159"/>
      <c r="M65" s="159"/>
      <c r="N65" s="159"/>
      <c r="O65" s="159"/>
      <c r="P65" s="159"/>
      <c r="Q65" s="159"/>
      <c r="R65" s="159"/>
      <c r="S65" s="159"/>
      <c r="T65" s="159"/>
      <c r="U65" s="159"/>
      <c r="V65" s="159"/>
      <c r="W65" s="159"/>
      <c r="X65" s="159"/>
      <c r="Y65" s="159"/>
      <c r="Z65" s="159"/>
      <c r="AA65" s="159"/>
      <c r="AB65" s="159"/>
      <c r="AC65" s="159"/>
      <c r="AD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c r="CA65" s="159"/>
      <c r="CB65" s="159"/>
      <c r="CC65" s="159"/>
      <c r="CD65" s="159"/>
      <c r="CE65" s="159"/>
      <c r="CF65" s="159"/>
      <c r="CG65" s="159"/>
      <c r="CH65" s="159"/>
      <c r="CI65" s="159"/>
      <c r="CJ65" s="159"/>
      <c r="CK65" s="159"/>
      <c r="CL65" s="159"/>
      <c r="CM65" s="159"/>
    </row>
    <row r="66" spans="2:91" hidden="1" x14ac:dyDescent="0.2">
      <c r="B66" s="250" t="s">
        <v>387</v>
      </c>
      <c r="C66" s="250">
        <f>Inputs!KO12</f>
        <v>2023</v>
      </c>
      <c r="D66" s="159"/>
      <c r="E66" s="159"/>
      <c r="F66" s="159"/>
      <c r="G66" s="159"/>
      <c r="H66" s="159"/>
      <c r="I66" s="159"/>
      <c r="K66" s="159"/>
      <c r="L66" s="159"/>
      <c r="M66" s="159"/>
      <c r="N66" s="159"/>
      <c r="O66" s="159"/>
      <c r="P66" s="159"/>
      <c r="Q66" s="159"/>
      <c r="R66" s="159"/>
      <c r="S66" s="159"/>
      <c r="T66" s="159"/>
      <c r="U66" s="159"/>
      <c r="V66" s="159"/>
      <c r="W66" s="159"/>
      <c r="X66" s="159"/>
      <c r="Y66" s="159"/>
      <c r="Z66" s="159"/>
      <c r="AA66" s="159"/>
      <c r="AB66" s="159"/>
      <c r="AC66" s="159"/>
      <c r="AD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c r="CB66" s="159"/>
      <c r="CC66" s="159"/>
      <c r="CD66" s="159"/>
      <c r="CE66" s="159"/>
      <c r="CF66" s="159"/>
      <c r="CG66" s="159"/>
      <c r="CH66" s="159"/>
      <c r="CI66" s="159"/>
      <c r="CJ66" s="159"/>
      <c r="CK66" s="159"/>
      <c r="CL66" s="159"/>
      <c r="CM66" s="159"/>
    </row>
    <row r="67" spans="2:91" hidden="1" x14ac:dyDescent="0.2">
      <c r="B67" s="168" t="s">
        <v>386</v>
      </c>
      <c r="C67" s="251" t="str">
        <f>Inputs!KP12</f>
        <v>October</v>
      </c>
      <c r="D67" s="159"/>
      <c r="E67" s="159"/>
      <c r="F67" s="159"/>
      <c r="G67" s="159"/>
      <c r="H67" s="159"/>
      <c r="I67" s="159"/>
      <c r="K67" s="159"/>
      <c r="L67" s="159"/>
      <c r="M67" s="159"/>
      <c r="N67" s="159"/>
      <c r="O67" s="159"/>
      <c r="P67" s="159"/>
      <c r="Q67" s="159"/>
      <c r="R67" s="159"/>
      <c r="S67" s="159"/>
      <c r="T67" s="159"/>
      <c r="U67" s="159"/>
      <c r="V67" s="159"/>
      <c r="W67" s="159"/>
      <c r="X67" s="159"/>
      <c r="Y67" s="159"/>
      <c r="Z67" s="159"/>
      <c r="AA67" s="159"/>
      <c r="AB67" s="159"/>
      <c r="AC67" s="159"/>
      <c r="AD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row>
    <row r="68" spans="2:91" hidden="1" x14ac:dyDescent="0.2">
      <c r="B68" s="250"/>
      <c r="C68" s="249">
        <f>VLOOKUP(C67,Settings!EF4:EG15,2,0)</f>
        <v>10</v>
      </c>
      <c r="D68" s="159"/>
      <c r="E68" s="159"/>
      <c r="F68" s="159"/>
      <c r="G68" s="159"/>
      <c r="H68" s="159"/>
      <c r="I68" s="159"/>
      <c r="K68" s="159"/>
      <c r="L68" s="159"/>
      <c r="M68" s="159"/>
      <c r="N68" s="159"/>
      <c r="O68" s="159"/>
      <c r="P68" s="159"/>
      <c r="Q68" s="159"/>
      <c r="R68" s="159"/>
      <c r="S68" s="159"/>
      <c r="T68" s="159"/>
      <c r="U68" s="159"/>
      <c r="V68" s="159"/>
      <c r="W68" s="159"/>
      <c r="X68" s="159"/>
      <c r="Y68" s="159"/>
      <c r="Z68" s="159"/>
      <c r="AA68" s="159"/>
      <c r="AB68" s="159"/>
      <c r="AC68" s="159"/>
      <c r="AD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row>
    <row r="69" spans="2:91" hidden="1" x14ac:dyDescent="0.2">
      <c r="B69" s="159"/>
      <c r="C69" s="248"/>
      <c r="D69" s="159"/>
      <c r="E69" s="159"/>
      <c r="F69" s="159"/>
      <c r="G69" s="159"/>
      <c r="H69" s="159"/>
      <c r="I69" s="159"/>
      <c r="K69" s="159"/>
      <c r="L69" s="159"/>
      <c r="M69" s="159"/>
      <c r="N69" s="159"/>
      <c r="O69" s="159"/>
      <c r="P69" s="159"/>
      <c r="Q69" s="159"/>
      <c r="R69" s="159"/>
      <c r="S69" s="159"/>
      <c r="T69" s="159"/>
      <c r="U69" s="159"/>
      <c r="V69" s="159"/>
      <c r="W69" s="159"/>
      <c r="X69" s="159"/>
      <c r="Y69" s="159"/>
      <c r="Z69" s="159"/>
      <c r="AA69" s="159"/>
      <c r="AB69" s="159"/>
      <c r="AC69" s="159"/>
      <c r="AD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c r="CA69" s="159"/>
      <c r="CB69" s="159"/>
      <c r="CC69" s="159"/>
      <c r="CD69" s="159"/>
      <c r="CE69" s="159"/>
      <c r="CF69" s="159"/>
      <c r="CG69" s="159"/>
      <c r="CH69" s="159"/>
      <c r="CI69" s="159"/>
      <c r="CJ69" s="159"/>
      <c r="CK69" s="159"/>
      <c r="CL69" s="159"/>
      <c r="CM69" s="159"/>
    </row>
    <row r="70" spans="2:91" hidden="1" x14ac:dyDescent="0.2">
      <c r="B70" s="247" t="s">
        <v>385</v>
      </c>
      <c r="C70" s="248"/>
      <c r="D70" s="159"/>
      <c r="E70" s="159"/>
      <c r="F70" s="159"/>
      <c r="G70" s="159"/>
      <c r="H70" s="159"/>
      <c r="I70" s="159"/>
      <c r="K70" s="159"/>
      <c r="L70" s="159"/>
      <c r="M70" s="159"/>
      <c r="N70" s="159"/>
      <c r="O70" s="159"/>
      <c r="P70" s="159"/>
      <c r="Q70" s="159"/>
      <c r="R70" s="159"/>
      <c r="S70" s="159"/>
      <c r="T70" s="159"/>
      <c r="U70" s="159"/>
      <c r="V70" s="159"/>
      <c r="W70" s="159"/>
      <c r="X70" s="159"/>
      <c r="Y70" s="159"/>
      <c r="Z70" s="159"/>
      <c r="AA70" s="159"/>
      <c r="AB70" s="159"/>
      <c r="AC70" s="159"/>
      <c r="AD70" s="159"/>
      <c r="AF70" s="246">
        <f ca="1">'Cash Flow'!AF39+'Cash Flow'!AF11+'Cash Flow'!AF27+'Cash Flow'!AF32+'Cash Flow'!AF37+'Cash Flow'!AF33+'Cash Flow'!AF35</f>
        <v>0</v>
      </c>
      <c r="AG70" s="246">
        <f ca="1">'Cash Flow'!AG39+'Cash Flow'!AG11+'Cash Flow'!AG27+'Cash Flow'!AG32+'Cash Flow'!AG37+'Cash Flow'!AG33+'Cash Flow'!AG35</f>
        <v>-23000</v>
      </c>
      <c r="AH70" s="246">
        <f ca="1">'Cash Flow'!AH39+'Cash Flow'!AH11+'Cash Flow'!AH27+'Cash Flow'!AH32+'Cash Flow'!AH37+'Cash Flow'!AH33+'Cash Flow'!AH35</f>
        <v>339885</v>
      </c>
      <c r="AI70" s="246">
        <f ca="1">'Cash Flow'!AI39+'Cash Flow'!AI11+'Cash Flow'!AI27+'Cash Flow'!AI32+'Cash Flow'!AI37+'Cash Flow'!AI33+'Cash Flow'!AI35</f>
        <v>596885</v>
      </c>
      <c r="AJ70" s="246">
        <f ca="1">'Cash Flow'!AJ39+'Cash Flow'!AJ11+'Cash Flow'!AJ27+'Cash Flow'!AJ32+'Cash Flow'!AJ37+'Cash Flow'!AJ33+'Cash Flow'!AJ35</f>
        <v>331885</v>
      </c>
      <c r="AK70" s="246">
        <f ca="1">'Cash Flow'!AK39+'Cash Flow'!AK11+'Cash Flow'!AK27+'Cash Flow'!AK32+'Cash Flow'!AK37+'Cash Flow'!AK33+'Cash Flow'!AK35</f>
        <v>301885</v>
      </c>
      <c r="AL70" s="246">
        <f ca="1">'Cash Flow'!AL39+'Cash Flow'!AL11+'Cash Flow'!AL27+'Cash Flow'!AL32+'Cash Flow'!AL37+'Cash Flow'!AL33+'Cash Flow'!AL35</f>
        <v>231885</v>
      </c>
      <c r="AM70" s="246">
        <f ca="1">'Cash Flow'!AM39+'Cash Flow'!AM11+'Cash Flow'!AM27+'Cash Flow'!AM32+'Cash Flow'!AM37+'Cash Flow'!AM33+'Cash Flow'!AM35</f>
        <v>231885</v>
      </c>
      <c r="AN70" s="246">
        <f ca="1">'Cash Flow'!AN39+'Cash Flow'!AN11+'Cash Flow'!AN27+'Cash Flow'!AN32+'Cash Flow'!AN37+'Cash Flow'!AN33+'Cash Flow'!AN35</f>
        <v>153158.3964085583</v>
      </c>
      <c r="AO70" s="246">
        <f ca="1">'Cash Flow'!AO39+'Cash Flow'!AO11+'Cash Flow'!AO27+'Cash Flow'!AO32+'Cash Flow'!AO37+'Cash Flow'!AO33+'Cash Flow'!AO35</f>
        <v>240730.81366852092</v>
      </c>
      <c r="AP70" s="246">
        <f ca="1">'Cash Flow'!AP39+'Cash Flow'!AP11+'Cash Flow'!AP27+'Cash Flow'!AP32+'Cash Flow'!AP37+'Cash Flow'!AP33+'Cash Flow'!AP35</f>
        <v>346853.0385798362</v>
      </c>
      <c r="AQ70" s="246">
        <f ca="1">'Cash Flow'!AQ39+'Cash Flow'!AQ11+'Cash Flow'!AQ27+'Cash Flow'!AQ32+'Cash Flow'!AQ37+'Cash Flow'!AQ33+'Cash Flow'!AQ35</f>
        <v>467551.34886247199</v>
      </c>
      <c r="AR70" s="246">
        <f ca="1">'Cash Flow'!AR39+'Cash Flow'!AR11+'Cash Flow'!AR27+'Cash Flow'!AR32+'Cash Flow'!AR37+'Cash Flow'!AR33+'Cash Flow'!AR35</f>
        <v>525074.44932824455</v>
      </c>
      <c r="AS70" s="246">
        <f ca="1">'Cash Flow'!AS39+'Cash Flow'!AS11+'Cash Flow'!AS27+'Cash Flow'!AS32+'Cash Flow'!AS37+'Cash Flow'!AS33+'Cash Flow'!AS35</f>
        <v>440737.1127629347</v>
      </c>
      <c r="AT70" s="246">
        <f ca="1">'Cash Flow'!AT39+'Cash Flow'!AT11+'Cash Flow'!AT27+'Cash Flow'!AT32+'Cash Flow'!AT37+'Cash Flow'!AT33+'Cash Flow'!AT35</f>
        <v>570456.46167625987</v>
      </c>
      <c r="AU70" s="246">
        <f ca="1">'Cash Flow'!AU39+'Cash Flow'!AU11+'Cash Flow'!AU27+'Cash Flow'!AU32+'Cash Flow'!AU37+'Cash Flow'!AU33+'Cash Flow'!AU35</f>
        <v>571886.83240076946</v>
      </c>
      <c r="AV70" s="246">
        <f ca="1">'Cash Flow'!AV39+'Cash Flow'!AV11+'Cash Flow'!AV27+'Cash Flow'!AV32+'Cash Flow'!AV37+'Cash Flow'!AV33+'Cash Flow'!AV35</f>
        <v>499963.53899715381</v>
      </c>
      <c r="AW70" s="246">
        <f ca="1">'Cash Flow'!AW39+'Cash Flow'!AW11+'Cash Flow'!AW27+'Cash Flow'!AW32+'Cash Flow'!AW37+'Cash Flow'!AW33+'Cash Flow'!AW35</f>
        <v>632109.1900849106</v>
      </c>
      <c r="AX70" s="246">
        <f ca="1">'Cash Flow'!AX39+'Cash Flow'!AX11+'Cash Flow'!AX27+'Cash Flow'!AX32+'Cash Flow'!AX37+'Cash Flow'!AX33+'Cash Flow'!AX35</f>
        <v>631769.87992770167</v>
      </c>
      <c r="AY70" s="246">
        <f ca="1">'Cash Flow'!AY39+'Cash Flow'!AY11+'Cash Flow'!AY27+'Cash Flow'!AY32+'Cash Flow'!AY37+'Cash Flow'!AY33+'Cash Flow'!AY35</f>
        <v>557521.88442865491</v>
      </c>
      <c r="AZ70" s="246">
        <f ca="1">'Cash Flow'!AZ39+'Cash Flow'!AZ11+'Cash Flow'!AZ27+'Cash Flow'!AZ32+'Cash Flow'!AZ37+'Cash Flow'!AZ33+'Cash Flow'!AZ35</f>
        <v>683296.80055828916</v>
      </c>
      <c r="BA70" s="246">
        <f ca="1">'Cash Flow'!BA39+'Cash Flow'!BA11+'Cash Flow'!BA27+'Cash Flow'!BA32+'Cash Flow'!BA37+'Cash Flow'!BA33+'Cash Flow'!BA35</f>
        <v>700149.7419824251</v>
      </c>
      <c r="BB70" s="246">
        <f ca="1">'Cash Flow'!BB39+'Cash Flow'!BB11+'Cash Flow'!BB27+'Cash Flow'!BB32+'Cash Flow'!BB37+'Cash Flow'!BB33+'Cash Flow'!BB35</f>
        <v>605683.8295216196</v>
      </c>
      <c r="BC70" s="246">
        <f ca="1">'Cash Flow'!BC39+'Cash Flow'!BC11+'Cash Flow'!BC27+'Cash Flow'!BC32+'Cash Flow'!BC37+'Cash Flow'!BC33+'Cash Flow'!BC35</f>
        <v>770001.10256901942</v>
      </c>
      <c r="BD70" s="246">
        <f ca="1">'Cash Flow'!BD39+'Cash Flow'!BD11+'Cash Flow'!BD27+'Cash Flow'!BD32+'Cash Flow'!BD37+'Cash Flow'!BD33+'Cash Flow'!BD35</f>
        <v>791162.21180132718</v>
      </c>
      <c r="BE70" s="246">
        <f ca="1">'Cash Flow'!BE39+'Cash Flow'!BE11+'Cash Flow'!BE27+'Cash Flow'!BE32+'Cash Flow'!BE37+'Cash Flow'!BE33+'Cash Flow'!BE35</f>
        <v>580919.45476372074</v>
      </c>
      <c r="BF70" s="246">
        <f ca="1">'Cash Flow'!BF39+'Cash Flow'!BF11+'Cash Flow'!BF27+'Cash Flow'!BF32+'Cash Flow'!BF37+'Cash Flow'!BF33+'Cash Flow'!BF35</f>
        <v>742699.09162863658</v>
      </c>
      <c r="BG70" s="246">
        <f ca="1">'Cash Flow'!BG39+'Cash Flow'!BG11+'Cash Flow'!BG27+'Cash Flow'!BG32+'Cash Flow'!BG37+'Cash Flow'!BG33+'Cash Flow'!BG35</f>
        <v>758774.06599352206</v>
      </c>
      <c r="BH70" s="246">
        <f ca="1">'Cash Flow'!BH39+'Cash Flow'!BH11+'Cash Flow'!BH27+'Cash Flow'!BH32+'Cash Flow'!BH37+'Cash Flow'!BH33+'Cash Flow'!BH35</f>
        <v>657570.64895291429</v>
      </c>
      <c r="BI70" s="246">
        <f ca="1">'Cash Flow'!BI39+'Cash Flow'!BI11+'Cash Flow'!BI27+'Cash Flow'!BI32+'Cash Flow'!BI37+'Cash Flow'!BI33+'Cash Flow'!BI35</f>
        <v>816990.95571436139</v>
      </c>
      <c r="BJ70" s="246">
        <f ca="1">'Cash Flow'!BJ39+'Cash Flow'!BJ11+'Cash Flow'!BJ27+'Cash Flow'!BJ32+'Cash Flow'!BJ37+'Cash Flow'!BJ33+'Cash Flow'!BJ35</f>
        <v>825263.01978816232</v>
      </c>
      <c r="BK70" s="246">
        <f ca="1">'Cash Flow'!BK39+'Cash Flow'!BK11+'Cash Flow'!BK27+'Cash Flow'!BK32+'Cash Flow'!BK37+'Cash Flow'!BK33+'Cash Flow'!BK35</f>
        <v>726604.64027829305</v>
      </c>
      <c r="BL70" s="246">
        <f ca="1">'Cash Flow'!BL39+'Cash Flow'!BL11+'Cash Flow'!BL27+'Cash Flow'!BL32+'Cash Flow'!BL37+'Cash Flow'!BL33+'Cash Flow'!BL35</f>
        <v>878344.2867168067</v>
      </c>
      <c r="BM70" s="246">
        <f ca="1">'Cash Flow'!BM39+'Cash Flow'!BM11+'Cash Flow'!BM27+'Cash Flow'!BM32+'Cash Flow'!BM37+'Cash Flow'!BM33+'Cash Flow'!BM35</f>
        <v>910668.34584391792</v>
      </c>
      <c r="BN70" s="246">
        <f ca="1">'Cash Flow'!BN39+'Cash Flow'!BN11+'Cash Flow'!BN27+'Cash Flow'!BN32+'Cash Flow'!BN37+'Cash Flow'!BN33+'Cash Flow'!BN35</f>
        <v>783476.95110846974</v>
      </c>
      <c r="BO70" s="246">
        <f ca="1">'Cash Flow'!BO39+'Cash Flow'!BO11+'Cash Flow'!BO27+'Cash Flow'!BO32+'Cash Flow'!BO37+'Cash Flow'!BO33+'Cash Flow'!BO35</f>
        <v>983258.35551222425</v>
      </c>
      <c r="BP70" s="246">
        <f ca="1">'Cash Flow'!BP39+'Cash Flow'!BP11+'Cash Flow'!BP27+'Cash Flow'!BP32+'Cash Flow'!BP37+'Cash Flow'!BP33+'Cash Flow'!BP35</f>
        <v>1010361.3059498738</v>
      </c>
      <c r="BQ70" s="246">
        <f ca="1">'Cash Flow'!BQ39+'Cash Flow'!BQ11+'Cash Flow'!BQ27+'Cash Flow'!BQ32+'Cash Flow'!BQ37+'Cash Flow'!BQ33+'Cash Flow'!BQ35</f>
        <v>735847.17219830875</v>
      </c>
      <c r="BR70" s="246">
        <f ca="1">'Cash Flow'!BR39+'Cash Flow'!BR11+'Cash Flow'!BR27+'Cash Flow'!BR32+'Cash Flow'!BR37+'Cash Flow'!BR33+'Cash Flow'!BR35</f>
        <v>918908.50156328734</v>
      </c>
      <c r="BS70" s="246">
        <f ca="1">'Cash Flow'!BS39+'Cash Flow'!BS11+'Cash Flow'!BS27+'Cash Flow'!BS32+'Cash Flow'!BS37+'Cash Flow'!BS33+'Cash Flow'!BS35</f>
        <v>943925.46575585206</v>
      </c>
      <c r="BT70" s="246">
        <f ca="1">'Cash Flow'!BT39+'Cash Flow'!BT11+'Cash Flow'!BT27+'Cash Flow'!BT32+'Cash Flow'!BT37+'Cash Flow'!BT33+'Cash Flow'!BT35</f>
        <v>826699.39072032413</v>
      </c>
      <c r="BU70" s="246">
        <f ca="1">'Cash Flow'!BU39+'Cash Flow'!BU11+'Cash Flow'!BU27+'Cash Flow'!BU32+'Cash Flow'!BU37+'Cash Flow'!BU33+'Cash Flow'!BU35</f>
        <v>1006799.7012008907</v>
      </c>
      <c r="BV70" s="246">
        <f ca="1">'Cash Flow'!BV39+'Cash Flow'!BV11+'Cash Flow'!BV27+'Cash Flow'!BV32+'Cash Flow'!BV37+'Cash Flow'!BV33+'Cash Flow'!BV35</f>
        <v>1026574.4375622445</v>
      </c>
      <c r="BW70" s="246">
        <f ca="1">'Cash Flow'!BW39+'Cash Flow'!BW11+'Cash Flow'!BW27+'Cash Flow'!BW32+'Cash Flow'!BW37+'Cash Flow'!BW33+'Cash Flow'!BW35</f>
        <v>899935.02692261455</v>
      </c>
      <c r="BX70" s="246">
        <f ca="1">'Cash Flow'!BX39+'Cash Flow'!BX11+'Cash Flow'!BX27+'Cash Flow'!BX32+'Cash Flow'!BX37+'Cash Flow'!BX33+'Cash Flow'!BX35</f>
        <v>1082340.8701298528</v>
      </c>
      <c r="BY70" s="246">
        <f ca="1">'Cash Flow'!BY39+'Cash Flow'!BY11+'Cash Flow'!BY27+'Cash Flow'!BY32+'Cash Flow'!BY37+'Cash Flow'!BY33+'Cash Flow'!BY35</f>
        <v>1127854.9764693838</v>
      </c>
      <c r="BZ70" s="246">
        <f ca="1">'Cash Flow'!BZ39+'Cash Flow'!BZ11+'Cash Flow'!BZ27+'Cash Flow'!BZ32+'Cash Flow'!BZ37+'Cash Flow'!BZ33+'Cash Flow'!BZ35</f>
        <v>960009.22893550713</v>
      </c>
      <c r="CA70" s="246">
        <f ca="1">'Cash Flow'!CA39+'Cash Flow'!CA11+'Cash Flow'!CA27+'Cash Flow'!CA32+'Cash Flow'!CA37+'Cash Flow'!CA33+'Cash Flow'!CA35</f>
        <v>1189300.9840035441</v>
      </c>
      <c r="CB70" s="246">
        <f ca="1">'Cash Flow'!CB39+'Cash Flow'!CB11+'Cash Flow'!CB27+'Cash Flow'!CB32+'Cash Flow'!CB37+'Cash Flow'!CB33+'Cash Flow'!CB35</f>
        <v>1265986.7851032978</v>
      </c>
      <c r="CC70" s="246">
        <f ca="1">'Cash Flow'!CC39+'Cash Flow'!CC11+'Cash Flow'!CC27+'Cash Flow'!CC32+'Cash Flow'!CC37+'Cash Flow'!CC33+'Cash Flow'!CC35</f>
        <v>966961.00341933186</v>
      </c>
      <c r="CD70" s="246">
        <f ca="1">'Cash Flow'!CD39+'Cash Flow'!CD11+'Cash Flow'!CD27+'Cash Flow'!CD32+'Cash Flow'!CD37+'Cash Flow'!CD33+'Cash Flow'!CD35</f>
        <v>1203388.0532495913</v>
      </c>
      <c r="CE70" s="246">
        <f ca="1">'Cash Flow'!CE39+'Cash Flow'!CE11+'Cash Flow'!CE27+'Cash Flow'!CE32+'Cash Flow'!CE37+'Cash Flow'!CE33+'Cash Flow'!CE35</f>
        <v>1244093.7567180395</v>
      </c>
      <c r="CF70" s="246">
        <f ca="1">'Cash Flow'!CF39+'Cash Flow'!CF11+'Cash Flow'!CF27+'Cash Flow'!CF32+'Cash Flow'!CF37+'Cash Flow'!CF33+'Cash Flow'!CF35</f>
        <v>1063702.3617018261</v>
      </c>
      <c r="CG70" s="246">
        <f ca="1">'Cash Flow'!CG39+'Cash Flow'!CG11+'Cash Flow'!CG27+'Cash Flow'!CG32+'Cash Flow'!CG37+'Cash Flow'!CG33+'Cash Flow'!CG35</f>
        <v>1302571.4287762176</v>
      </c>
      <c r="CH70" s="246">
        <f ca="1">'Cash Flow'!CH39+'Cash Flow'!CH11+'Cash Flow'!CH27+'Cash Flow'!CH32+'Cash Flow'!CH37+'Cash Flow'!CH33+'Cash Flow'!CH35</f>
        <v>1345171.0381117968</v>
      </c>
      <c r="CI70" s="246">
        <f ca="1">'Cash Flow'!CI39+'Cash Flow'!CI11+'Cash Flow'!CI27+'Cash Flow'!CI32+'Cash Flow'!CI37+'Cash Flow'!CI33+'Cash Flow'!CI35</f>
        <v>1153511.7092761244</v>
      </c>
      <c r="CJ70" s="246">
        <f ca="1">'Cash Flow'!CJ39+'Cash Flow'!CJ11+'Cash Flow'!CJ27+'Cash Flow'!CJ32+'Cash Flow'!CJ37+'Cash Flow'!CJ33+'Cash Flow'!CJ35</f>
        <v>1389137.5510083234</v>
      </c>
      <c r="CK70" s="246">
        <f ca="1">'Cash Flow'!CK39+'Cash Flow'!CK11+'Cash Flow'!CK27+'Cash Flow'!CK32+'Cash Flow'!CK37+'Cash Flow'!CK33+'Cash Flow'!CK35</f>
        <v>1473550.5344147456</v>
      </c>
      <c r="CL70" s="246">
        <f ca="1">'Cash Flow'!CL39+'Cash Flow'!CL11+'Cash Flow'!CL27+'Cash Flow'!CL32+'Cash Flow'!CL37+'Cash Flow'!CL33+'Cash Flow'!CL35</f>
        <v>1237242.8927222567</v>
      </c>
      <c r="CM70" s="246">
        <f ca="1">'Cash Flow'!CM39+'Cash Flow'!CM11+'Cash Flow'!CM27+'Cash Flow'!CM32+'Cash Flow'!CM37+'Cash Flow'!CM33+'Cash Flow'!CM35</f>
        <v>1535024.438733754</v>
      </c>
    </row>
    <row r="71" spans="2:91" hidden="1" x14ac:dyDescent="0.2">
      <c r="B71" s="247" t="s">
        <v>384</v>
      </c>
      <c r="C71" s="248"/>
      <c r="D71" s="159"/>
      <c r="E71" s="159"/>
      <c r="F71" s="159"/>
      <c r="G71" s="159"/>
      <c r="H71" s="159"/>
      <c r="I71" s="159"/>
      <c r="K71" s="159"/>
      <c r="L71" s="159"/>
      <c r="M71" s="159"/>
      <c r="N71" s="159"/>
      <c r="O71" s="159"/>
      <c r="P71" s="159"/>
      <c r="Q71" s="159"/>
      <c r="R71" s="159"/>
      <c r="S71" s="159"/>
      <c r="T71" s="159"/>
      <c r="U71" s="159"/>
      <c r="V71" s="159"/>
      <c r="W71" s="159"/>
      <c r="X71" s="159"/>
      <c r="Y71" s="159"/>
      <c r="Z71" s="159"/>
      <c r="AA71" s="159"/>
      <c r="AB71" s="159"/>
      <c r="AC71" s="159"/>
      <c r="AD71" s="159"/>
      <c r="AF71" s="246">
        <f ca="1">'Cash Flow'!AF41</f>
        <v>0</v>
      </c>
      <c r="AG71" s="246">
        <f ca="1">'Cash Flow'!AG41</f>
        <v>0</v>
      </c>
      <c r="AH71" s="246">
        <f ca="1">'Cash Flow'!AH41</f>
        <v>316885</v>
      </c>
      <c r="AI71" s="246">
        <f ca="1">'Cash Flow'!AI41</f>
        <v>596885</v>
      </c>
      <c r="AJ71" s="246">
        <f ca="1">'Cash Flow'!AJ41</f>
        <v>331885</v>
      </c>
      <c r="AK71" s="246">
        <f ca="1">'Cash Flow'!AK41</f>
        <v>301885</v>
      </c>
      <c r="AL71" s="246">
        <f ca="1">'Cash Flow'!AL41</f>
        <v>231885</v>
      </c>
      <c r="AM71" s="246">
        <f ca="1">'Cash Flow'!AM41</f>
        <v>231885</v>
      </c>
      <c r="AN71" s="246">
        <f ca="1">'Cash Flow'!AN41</f>
        <v>153158.3964085583</v>
      </c>
      <c r="AO71" s="246">
        <f ca="1">'Cash Flow'!AO41</f>
        <v>240730.81366852092</v>
      </c>
      <c r="AP71" s="246">
        <f ca="1">'Cash Flow'!AP41</f>
        <v>346853.0385798362</v>
      </c>
      <c r="AQ71" s="246">
        <f ca="1">'Cash Flow'!AQ41</f>
        <v>467551.34886247199</v>
      </c>
      <c r="AR71" s="246">
        <f ca="1">'Cash Flow'!AR41</f>
        <v>370903.62207358587</v>
      </c>
      <c r="AS71" s="246">
        <f ca="1">'Cash Flow'!AS41</f>
        <v>440737.11276293476</v>
      </c>
      <c r="AT71" s="246">
        <f ca="1">'Cash Flow'!AT41</f>
        <v>570456.46167625976</v>
      </c>
      <c r="AU71" s="246">
        <f ca="1">'Cash Flow'!AU41</f>
        <v>373239.79872462171</v>
      </c>
      <c r="AV71" s="246">
        <f ca="1">'Cash Flow'!AV41</f>
        <v>499963.53899715381</v>
      </c>
      <c r="AW71" s="246">
        <f ca="1">'Cash Flow'!AW41</f>
        <v>632109.1900849106</v>
      </c>
      <c r="AX71" s="246">
        <f ca="1">'Cash Flow'!AX41</f>
        <v>401227.45826562145</v>
      </c>
      <c r="AY71" s="246">
        <f ca="1">'Cash Flow'!AY41</f>
        <v>557521.88442865491</v>
      </c>
      <c r="AZ71" s="246">
        <f ca="1">'Cash Flow'!AZ41</f>
        <v>683296.80055828916</v>
      </c>
      <c r="BA71" s="246">
        <f ca="1">'Cash Flow'!BA41</f>
        <v>447179.14577902935</v>
      </c>
      <c r="BB71" s="246">
        <f ca="1">'Cash Flow'!BB41</f>
        <v>605683.8295216196</v>
      </c>
      <c r="BC71" s="246">
        <f ca="1">'Cash Flow'!BC41</f>
        <v>770001.10256901942</v>
      </c>
      <c r="BD71" s="246">
        <f ca="1">'Cash Flow'!BD41</f>
        <v>490674.69981538219</v>
      </c>
      <c r="BE71" s="246">
        <f ca="1">'Cash Flow'!BE41</f>
        <v>580919.45476372074</v>
      </c>
      <c r="BF71" s="246">
        <f ca="1">'Cash Flow'!BF41</f>
        <v>742699.09162863647</v>
      </c>
      <c r="BG71" s="246">
        <f ca="1">'Cash Flow'!BG41</f>
        <v>496809.77001731697</v>
      </c>
      <c r="BH71" s="246">
        <f ca="1">'Cash Flow'!BH41</f>
        <v>657570.64895291429</v>
      </c>
      <c r="BI71" s="246">
        <f ca="1">'Cash Flow'!BI41</f>
        <v>816990.95571436139</v>
      </c>
      <c r="BJ71" s="246">
        <f ca="1">'Cash Flow'!BJ41</f>
        <v>525015.10962730797</v>
      </c>
      <c r="BK71" s="246">
        <f ca="1">'Cash Flow'!BK41</f>
        <v>726604.64027829305</v>
      </c>
      <c r="BL71" s="246">
        <f ca="1">'Cash Flow'!BL41</f>
        <v>878344.2867168067</v>
      </c>
      <c r="BM71" s="246">
        <f ca="1">'Cash Flow'!BM41</f>
        <v>583803.76723061583</v>
      </c>
      <c r="BN71" s="246">
        <f ca="1">'Cash Flow'!BN41</f>
        <v>783476.95110846963</v>
      </c>
      <c r="BO71" s="246">
        <f ca="1">'Cash Flow'!BO41</f>
        <v>983258.35551222425</v>
      </c>
      <c r="BP71" s="246">
        <f ca="1">'Cash Flow'!BP41</f>
        <v>626322.29323089251</v>
      </c>
      <c r="BQ71" s="246">
        <f ca="1">'Cash Flow'!BQ41</f>
        <v>735847.17219830886</v>
      </c>
      <c r="BR71" s="246">
        <f ca="1">'Cash Flow'!BR41</f>
        <v>918908.50156328734</v>
      </c>
      <c r="BS71" s="246">
        <f ca="1">'Cash Flow'!BS41</f>
        <v>630348.6256296559</v>
      </c>
      <c r="BT71" s="246">
        <f ca="1">'Cash Flow'!BT41</f>
        <v>826699.39072032413</v>
      </c>
      <c r="BU71" s="246">
        <f ca="1">'Cash Flow'!BU41</f>
        <v>1006799.7012008907</v>
      </c>
      <c r="BV71" s="246">
        <f ca="1">'Cash Flow'!BV41</f>
        <v>667483.49025249167</v>
      </c>
      <c r="BW71" s="246">
        <f ca="1">'Cash Flow'!BW41</f>
        <v>899935.02692261455</v>
      </c>
      <c r="BX71" s="246">
        <f ca="1">'Cash Flow'!BX41</f>
        <v>1082340.8701298526</v>
      </c>
      <c r="BY71" s="246">
        <f ca="1">'Cash Flow'!BY41</f>
        <v>734688.05825659004</v>
      </c>
      <c r="BZ71" s="246">
        <f ca="1">'Cash Flow'!BZ41</f>
        <v>960009.22893550713</v>
      </c>
      <c r="CA71" s="246">
        <f ca="1">'Cash Flow'!CA41</f>
        <v>1189300.9840035441</v>
      </c>
      <c r="CB71" s="246">
        <f ca="1">'Cash Flow'!CB41</f>
        <v>817207.96750599449</v>
      </c>
      <c r="CC71" s="246">
        <f ca="1">'Cash Flow'!CC41</f>
        <v>966961.00341933186</v>
      </c>
      <c r="CD71" s="246">
        <f ca="1">'Cash Flow'!CD41</f>
        <v>1203388.053249591</v>
      </c>
      <c r="CE71" s="246">
        <f ca="1">'Cash Flow'!CE41</f>
        <v>811294.85144539364</v>
      </c>
      <c r="CF71" s="246">
        <f ca="1">'Cash Flow'!CF41</f>
        <v>1063702.3617018261</v>
      </c>
      <c r="CG71" s="246">
        <f ca="1">'Cash Flow'!CG41</f>
        <v>1302571.4287762179</v>
      </c>
      <c r="CH71" s="246">
        <f ca="1">'Cash Flow'!CH41</f>
        <v>864477.38234284718</v>
      </c>
      <c r="CI71" s="246">
        <f ca="1">'Cash Flow'!CI41</f>
        <v>1153511.7092761244</v>
      </c>
      <c r="CJ71" s="246">
        <f ca="1">'Cash Flow'!CJ41</f>
        <v>1389137.5510083234</v>
      </c>
      <c r="CK71" s="246">
        <f ca="1">'Cash Flow'!CK41</f>
        <v>956662.8637206757</v>
      </c>
      <c r="CL71" s="246">
        <f ca="1">'Cash Flow'!CL41</f>
        <v>1237242.8927222565</v>
      </c>
      <c r="CM71" s="246">
        <f ca="1">'Cash Flow'!CM41</f>
        <v>1535024.4387337542</v>
      </c>
    </row>
    <row r="72" spans="2:91" hidden="1" x14ac:dyDescent="0.2">
      <c r="B72" s="247" t="s">
        <v>383</v>
      </c>
      <c r="C72" s="159"/>
      <c r="D72" s="159"/>
      <c r="E72" s="159"/>
      <c r="F72" s="159"/>
      <c r="G72" s="159"/>
      <c r="H72" s="159"/>
      <c r="I72" s="159"/>
      <c r="K72" s="159"/>
      <c r="L72" s="159"/>
      <c r="M72" s="159"/>
      <c r="N72" s="159"/>
      <c r="O72" s="159"/>
      <c r="P72" s="159"/>
      <c r="Q72" s="159"/>
      <c r="R72" s="159"/>
      <c r="S72" s="159"/>
      <c r="T72" s="159"/>
      <c r="U72" s="159"/>
      <c r="V72" s="159"/>
      <c r="W72" s="159"/>
      <c r="X72" s="159"/>
      <c r="Y72" s="159"/>
      <c r="Z72" s="159"/>
      <c r="AA72" s="159"/>
      <c r="AB72" s="159"/>
      <c r="AC72" s="159"/>
      <c r="AD72" s="159"/>
      <c r="AF72" s="246">
        <f t="shared" ref="AF72:BK72" ca="1" si="89">IF(AF70&lt;0,ABS(AF70),0)</f>
        <v>0</v>
      </c>
      <c r="AG72" s="246">
        <f t="shared" ca="1" si="89"/>
        <v>23000</v>
      </c>
      <c r="AH72" s="246">
        <f t="shared" ca="1" si="89"/>
        <v>0</v>
      </c>
      <c r="AI72" s="246">
        <f t="shared" ca="1" si="89"/>
        <v>0</v>
      </c>
      <c r="AJ72" s="246">
        <f t="shared" ca="1" si="89"/>
        <v>0</v>
      </c>
      <c r="AK72" s="246">
        <f t="shared" ca="1" si="89"/>
        <v>0</v>
      </c>
      <c r="AL72" s="246">
        <f t="shared" ca="1" si="89"/>
        <v>0</v>
      </c>
      <c r="AM72" s="246">
        <f t="shared" ca="1" si="89"/>
        <v>0</v>
      </c>
      <c r="AN72" s="246">
        <f t="shared" ca="1" si="89"/>
        <v>0</v>
      </c>
      <c r="AO72" s="246">
        <f t="shared" ca="1" si="89"/>
        <v>0</v>
      </c>
      <c r="AP72" s="246">
        <f t="shared" ca="1" si="89"/>
        <v>0</v>
      </c>
      <c r="AQ72" s="246">
        <f t="shared" ca="1" si="89"/>
        <v>0</v>
      </c>
      <c r="AR72" s="246">
        <f t="shared" ca="1" si="89"/>
        <v>0</v>
      </c>
      <c r="AS72" s="246">
        <f t="shared" ca="1" si="89"/>
        <v>0</v>
      </c>
      <c r="AT72" s="246">
        <f t="shared" ca="1" si="89"/>
        <v>0</v>
      </c>
      <c r="AU72" s="246">
        <f t="shared" ca="1" si="89"/>
        <v>0</v>
      </c>
      <c r="AV72" s="246">
        <f t="shared" ca="1" si="89"/>
        <v>0</v>
      </c>
      <c r="AW72" s="246">
        <f t="shared" ca="1" si="89"/>
        <v>0</v>
      </c>
      <c r="AX72" s="246">
        <f t="shared" ca="1" si="89"/>
        <v>0</v>
      </c>
      <c r="AY72" s="246">
        <f t="shared" ca="1" si="89"/>
        <v>0</v>
      </c>
      <c r="AZ72" s="246">
        <f t="shared" ca="1" si="89"/>
        <v>0</v>
      </c>
      <c r="BA72" s="246">
        <f t="shared" ca="1" si="89"/>
        <v>0</v>
      </c>
      <c r="BB72" s="246">
        <f t="shared" ca="1" si="89"/>
        <v>0</v>
      </c>
      <c r="BC72" s="246">
        <f t="shared" ca="1" si="89"/>
        <v>0</v>
      </c>
      <c r="BD72" s="246">
        <f t="shared" ca="1" si="89"/>
        <v>0</v>
      </c>
      <c r="BE72" s="246">
        <f t="shared" ca="1" si="89"/>
        <v>0</v>
      </c>
      <c r="BF72" s="246">
        <f t="shared" ca="1" si="89"/>
        <v>0</v>
      </c>
      <c r="BG72" s="246">
        <f t="shared" ca="1" si="89"/>
        <v>0</v>
      </c>
      <c r="BH72" s="246">
        <f t="shared" ca="1" si="89"/>
        <v>0</v>
      </c>
      <c r="BI72" s="246">
        <f t="shared" ca="1" si="89"/>
        <v>0</v>
      </c>
      <c r="BJ72" s="246">
        <f t="shared" ca="1" si="89"/>
        <v>0</v>
      </c>
      <c r="BK72" s="246">
        <f t="shared" ca="1" si="89"/>
        <v>0</v>
      </c>
      <c r="BL72" s="246">
        <f t="shared" ref="BL72:CM72" ca="1" si="90">IF(BL70&lt;0,ABS(BL70),0)</f>
        <v>0</v>
      </c>
      <c r="BM72" s="246">
        <f t="shared" ca="1" si="90"/>
        <v>0</v>
      </c>
      <c r="BN72" s="246">
        <f t="shared" ca="1" si="90"/>
        <v>0</v>
      </c>
      <c r="BO72" s="246">
        <f t="shared" ca="1" si="90"/>
        <v>0</v>
      </c>
      <c r="BP72" s="246">
        <f t="shared" ca="1" si="90"/>
        <v>0</v>
      </c>
      <c r="BQ72" s="246">
        <f t="shared" ca="1" si="90"/>
        <v>0</v>
      </c>
      <c r="BR72" s="246">
        <f t="shared" ca="1" si="90"/>
        <v>0</v>
      </c>
      <c r="BS72" s="246">
        <f t="shared" ca="1" si="90"/>
        <v>0</v>
      </c>
      <c r="BT72" s="246">
        <f t="shared" ca="1" si="90"/>
        <v>0</v>
      </c>
      <c r="BU72" s="246">
        <f t="shared" ca="1" si="90"/>
        <v>0</v>
      </c>
      <c r="BV72" s="246">
        <f t="shared" ca="1" si="90"/>
        <v>0</v>
      </c>
      <c r="BW72" s="246">
        <f t="shared" ca="1" si="90"/>
        <v>0</v>
      </c>
      <c r="BX72" s="246">
        <f t="shared" ca="1" si="90"/>
        <v>0</v>
      </c>
      <c r="BY72" s="246">
        <f t="shared" ca="1" si="90"/>
        <v>0</v>
      </c>
      <c r="BZ72" s="246">
        <f t="shared" ca="1" si="90"/>
        <v>0</v>
      </c>
      <c r="CA72" s="246">
        <f t="shared" ca="1" si="90"/>
        <v>0</v>
      </c>
      <c r="CB72" s="246">
        <f t="shared" ca="1" si="90"/>
        <v>0</v>
      </c>
      <c r="CC72" s="246">
        <f t="shared" ca="1" si="90"/>
        <v>0</v>
      </c>
      <c r="CD72" s="246">
        <f t="shared" ca="1" si="90"/>
        <v>0</v>
      </c>
      <c r="CE72" s="246">
        <f t="shared" ca="1" si="90"/>
        <v>0</v>
      </c>
      <c r="CF72" s="246">
        <f t="shared" ca="1" si="90"/>
        <v>0</v>
      </c>
      <c r="CG72" s="246">
        <f t="shared" ca="1" si="90"/>
        <v>0</v>
      </c>
      <c r="CH72" s="246">
        <f t="shared" ca="1" si="90"/>
        <v>0</v>
      </c>
      <c r="CI72" s="246">
        <f t="shared" ca="1" si="90"/>
        <v>0</v>
      </c>
      <c r="CJ72" s="246">
        <f t="shared" ca="1" si="90"/>
        <v>0</v>
      </c>
      <c r="CK72" s="246">
        <f t="shared" ca="1" si="90"/>
        <v>0</v>
      </c>
      <c r="CL72" s="246">
        <f t="shared" ca="1" si="90"/>
        <v>0</v>
      </c>
      <c r="CM72" s="246">
        <f t="shared" ca="1" si="90"/>
        <v>0</v>
      </c>
    </row>
    <row r="73" spans="2:91" hidden="1" x14ac:dyDescent="0.2">
      <c r="B73" s="247" t="s">
        <v>382</v>
      </c>
      <c r="C73" s="159"/>
      <c r="D73" s="159"/>
      <c r="E73" s="159"/>
      <c r="F73" s="159"/>
      <c r="G73" s="159"/>
      <c r="H73" s="159"/>
      <c r="I73" s="159"/>
      <c r="K73" s="159"/>
      <c r="L73" s="159"/>
      <c r="M73" s="159"/>
      <c r="N73" s="159"/>
      <c r="O73" s="159"/>
      <c r="P73" s="159"/>
      <c r="Q73" s="159"/>
      <c r="R73" s="159"/>
      <c r="S73" s="159"/>
      <c r="T73" s="159"/>
      <c r="U73" s="159"/>
      <c r="V73" s="159"/>
      <c r="W73" s="159"/>
      <c r="X73" s="159"/>
      <c r="Y73" s="159"/>
      <c r="Z73" s="159"/>
      <c r="AA73" s="159"/>
      <c r="AB73" s="159"/>
      <c r="AC73" s="159"/>
      <c r="AD73" s="159"/>
      <c r="AF73" s="246">
        <f t="shared" ref="AF73:BK73" ca="1" si="91">MIN(IF(AF70&gt;0,AF70,0),ABS(AF27))</f>
        <v>0</v>
      </c>
      <c r="AG73" s="246">
        <f t="shared" ca="1" si="91"/>
        <v>0</v>
      </c>
      <c r="AH73" s="246">
        <f t="shared" ca="1" si="91"/>
        <v>23000</v>
      </c>
      <c r="AI73" s="246">
        <f t="shared" ca="1" si="91"/>
        <v>0</v>
      </c>
      <c r="AJ73" s="246">
        <f t="shared" ca="1" si="91"/>
        <v>0</v>
      </c>
      <c r="AK73" s="246">
        <f t="shared" ca="1" si="91"/>
        <v>0</v>
      </c>
      <c r="AL73" s="246">
        <f t="shared" ca="1" si="91"/>
        <v>0</v>
      </c>
      <c r="AM73" s="246">
        <f t="shared" ca="1" si="91"/>
        <v>0</v>
      </c>
      <c r="AN73" s="246">
        <f t="shared" ca="1" si="91"/>
        <v>0</v>
      </c>
      <c r="AO73" s="246">
        <f t="shared" ca="1" si="91"/>
        <v>0</v>
      </c>
      <c r="AP73" s="246">
        <f t="shared" ca="1" si="91"/>
        <v>0</v>
      </c>
      <c r="AQ73" s="246">
        <f t="shared" ca="1" si="91"/>
        <v>0</v>
      </c>
      <c r="AR73" s="246">
        <f t="shared" ca="1" si="91"/>
        <v>0</v>
      </c>
      <c r="AS73" s="246">
        <f t="shared" ca="1" si="91"/>
        <v>0</v>
      </c>
      <c r="AT73" s="246">
        <f t="shared" ca="1" si="91"/>
        <v>0</v>
      </c>
      <c r="AU73" s="246">
        <f t="shared" ca="1" si="91"/>
        <v>0</v>
      </c>
      <c r="AV73" s="246">
        <f t="shared" ca="1" si="91"/>
        <v>0</v>
      </c>
      <c r="AW73" s="246">
        <f t="shared" ca="1" si="91"/>
        <v>0</v>
      </c>
      <c r="AX73" s="246">
        <f t="shared" ca="1" si="91"/>
        <v>0</v>
      </c>
      <c r="AY73" s="246">
        <f t="shared" ca="1" si="91"/>
        <v>0</v>
      </c>
      <c r="AZ73" s="246">
        <f t="shared" ca="1" si="91"/>
        <v>0</v>
      </c>
      <c r="BA73" s="246">
        <f t="shared" ca="1" si="91"/>
        <v>0</v>
      </c>
      <c r="BB73" s="246">
        <f t="shared" ca="1" si="91"/>
        <v>0</v>
      </c>
      <c r="BC73" s="246">
        <f t="shared" ca="1" si="91"/>
        <v>0</v>
      </c>
      <c r="BD73" s="246">
        <f t="shared" ca="1" si="91"/>
        <v>0</v>
      </c>
      <c r="BE73" s="246">
        <f t="shared" ca="1" si="91"/>
        <v>0</v>
      </c>
      <c r="BF73" s="246">
        <f t="shared" ca="1" si="91"/>
        <v>0</v>
      </c>
      <c r="BG73" s="246">
        <f t="shared" ca="1" si="91"/>
        <v>0</v>
      </c>
      <c r="BH73" s="246">
        <f t="shared" ca="1" si="91"/>
        <v>0</v>
      </c>
      <c r="BI73" s="246">
        <f t="shared" ca="1" si="91"/>
        <v>0</v>
      </c>
      <c r="BJ73" s="246">
        <f t="shared" ca="1" si="91"/>
        <v>0</v>
      </c>
      <c r="BK73" s="246">
        <f t="shared" ca="1" si="91"/>
        <v>0</v>
      </c>
      <c r="BL73" s="246">
        <f t="shared" ref="BL73:CM73" ca="1" si="92">MIN(IF(BL70&gt;0,BL70,0),ABS(BL27))</f>
        <v>0</v>
      </c>
      <c r="BM73" s="246">
        <f t="shared" ca="1" si="92"/>
        <v>0</v>
      </c>
      <c r="BN73" s="246">
        <f t="shared" ca="1" si="92"/>
        <v>0</v>
      </c>
      <c r="BO73" s="246">
        <f t="shared" ca="1" si="92"/>
        <v>0</v>
      </c>
      <c r="BP73" s="246">
        <f t="shared" ca="1" si="92"/>
        <v>0</v>
      </c>
      <c r="BQ73" s="246">
        <f t="shared" ca="1" si="92"/>
        <v>0</v>
      </c>
      <c r="BR73" s="246">
        <f t="shared" ca="1" si="92"/>
        <v>0</v>
      </c>
      <c r="BS73" s="246">
        <f t="shared" ca="1" si="92"/>
        <v>0</v>
      </c>
      <c r="BT73" s="246">
        <f t="shared" ca="1" si="92"/>
        <v>0</v>
      </c>
      <c r="BU73" s="246">
        <f t="shared" ca="1" si="92"/>
        <v>0</v>
      </c>
      <c r="BV73" s="246">
        <f t="shared" ca="1" si="92"/>
        <v>0</v>
      </c>
      <c r="BW73" s="246">
        <f t="shared" ca="1" si="92"/>
        <v>0</v>
      </c>
      <c r="BX73" s="246">
        <f t="shared" ca="1" si="92"/>
        <v>0</v>
      </c>
      <c r="BY73" s="246">
        <f t="shared" ca="1" si="92"/>
        <v>0</v>
      </c>
      <c r="BZ73" s="246">
        <f t="shared" ca="1" si="92"/>
        <v>0</v>
      </c>
      <c r="CA73" s="246">
        <f t="shared" ca="1" si="92"/>
        <v>0</v>
      </c>
      <c r="CB73" s="246">
        <f t="shared" ca="1" si="92"/>
        <v>0</v>
      </c>
      <c r="CC73" s="246">
        <f t="shared" ca="1" si="92"/>
        <v>0</v>
      </c>
      <c r="CD73" s="246">
        <f t="shared" ca="1" si="92"/>
        <v>0</v>
      </c>
      <c r="CE73" s="246">
        <f t="shared" ca="1" si="92"/>
        <v>0</v>
      </c>
      <c r="CF73" s="246">
        <f t="shared" ca="1" si="92"/>
        <v>0</v>
      </c>
      <c r="CG73" s="246">
        <f t="shared" ca="1" si="92"/>
        <v>0</v>
      </c>
      <c r="CH73" s="246">
        <f t="shared" ca="1" si="92"/>
        <v>0</v>
      </c>
      <c r="CI73" s="246">
        <f t="shared" ca="1" si="92"/>
        <v>0</v>
      </c>
      <c r="CJ73" s="246">
        <f t="shared" ca="1" si="92"/>
        <v>0</v>
      </c>
      <c r="CK73" s="246">
        <f t="shared" ca="1" si="92"/>
        <v>0</v>
      </c>
      <c r="CL73" s="246">
        <f t="shared" ca="1" si="92"/>
        <v>0</v>
      </c>
      <c r="CM73" s="246">
        <f t="shared" ca="1" si="92"/>
        <v>0</v>
      </c>
    </row>
    <row r="74" spans="2:91" hidden="1" x14ac:dyDescent="0.2">
      <c r="B74" s="159"/>
      <c r="C74" s="159"/>
      <c r="D74" s="159"/>
      <c r="E74" s="159"/>
      <c r="F74" s="159"/>
      <c r="G74" s="159"/>
      <c r="H74" s="159"/>
      <c r="I74" s="159"/>
      <c r="K74" s="159"/>
      <c r="L74" s="159"/>
      <c r="M74" s="159"/>
      <c r="N74" s="159"/>
      <c r="O74" s="159"/>
      <c r="P74" s="159"/>
      <c r="Q74" s="159"/>
      <c r="R74" s="159"/>
      <c r="S74" s="159"/>
      <c r="T74" s="159"/>
      <c r="U74" s="159"/>
      <c r="V74" s="159"/>
      <c r="W74" s="159"/>
      <c r="X74" s="159"/>
      <c r="Y74" s="159"/>
      <c r="Z74" s="159"/>
      <c r="AA74" s="159"/>
      <c r="AB74" s="159"/>
      <c r="AC74" s="159"/>
      <c r="AD74" s="159"/>
      <c r="AF74" s="159"/>
      <c r="AG74" s="159"/>
      <c r="AH74" s="159"/>
      <c r="AI74" s="159"/>
      <c r="AJ74" s="159"/>
      <c r="AK74" s="159"/>
      <c r="AL74" s="159"/>
      <c r="AM74" s="159"/>
      <c r="AN74" s="246"/>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row>
    <row r="75" spans="2:91" hidden="1" x14ac:dyDescent="0.2">
      <c r="B75" s="159"/>
      <c r="C75" s="159"/>
      <c r="D75" s="159"/>
      <c r="E75" s="159"/>
      <c r="F75" s="159"/>
      <c r="G75" s="159"/>
      <c r="H75" s="159"/>
      <c r="I75" s="159"/>
      <c r="K75" s="159"/>
      <c r="L75" s="159"/>
      <c r="M75" s="159"/>
      <c r="N75" s="159"/>
      <c r="O75" s="159"/>
      <c r="P75" s="159"/>
      <c r="Q75" s="159"/>
      <c r="R75" s="159"/>
      <c r="S75" s="159"/>
      <c r="T75" s="159"/>
      <c r="U75" s="159"/>
      <c r="V75" s="159"/>
      <c r="W75" s="159"/>
      <c r="X75" s="159"/>
      <c r="Y75" s="159"/>
      <c r="Z75" s="159"/>
      <c r="AA75" s="159"/>
      <c r="AB75" s="159"/>
      <c r="AC75" s="159"/>
      <c r="AD75" s="159"/>
      <c r="AF75" s="159"/>
      <c r="AG75" s="159"/>
      <c r="AH75" s="159"/>
      <c r="AI75" s="159"/>
      <c r="AJ75" s="159"/>
      <c r="AK75" s="159"/>
      <c r="AL75" s="159"/>
      <c r="AM75" s="159"/>
      <c r="AN75" s="246"/>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c r="CA75" s="159"/>
      <c r="CB75" s="159"/>
      <c r="CC75" s="159"/>
      <c r="CD75" s="159"/>
      <c r="CE75" s="159"/>
      <c r="CF75" s="159"/>
      <c r="CG75" s="159"/>
      <c r="CH75" s="159"/>
      <c r="CI75" s="159"/>
      <c r="CJ75" s="159"/>
      <c r="CK75" s="159"/>
      <c r="CL75" s="159"/>
      <c r="CM75" s="159"/>
    </row>
    <row r="76" spans="2:91" hidden="1" x14ac:dyDescent="0.2">
      <c r="B76" s="159"/>
      <c r="C76" s="159"/>
      <c r="D76" s="159"/>
      <c r="E76" s="159"/>
      <c r="F76" s="159"/>
      <c r="G76" s="159"/>
      <c r="H76" s="159"/>
      <c r="I76" s="159"/>
      <c r="K76" s="159"/>
      <c r="L76" s="159"/>
      <c r="M76" s="159"/>
      <c r="N76" s="159"/>
      <c r="O76" s="159"/>
      <c r="P76" s="159"/>
      <c r="Q76" s="159"/>
      <c r="R76" s="159"/>
      <c r="S76" s="159"/>
      <c r="T76" s="159"/>
      <c r="U76" s="159"/>
      <c r="V76" s="159"/>
      <c r="W76" s="159"/>
      <c r="X76" s="159"/>
      <c r="Y76" s="159"/>
      <c r="Z76" s="159"/>
      <c r="AA76" s="159"/>
      <c r="AB76" s="159"/>
      <c r="AC76" s="159"/>
      <c r="AD76" s="159"/>
      <c r="AF76" s="159"/>
      <c r="AG76" s="159"/>
      <c r="AH76" s="159"/>
      <c r="AI76" s="159"/>
      <c r="AJ76" s="159"/>
      <c r="AK76" s="159"/>
      <c r="AL76" s="159"/>
      <c r="AM76" s="159"/>
      <c r="AN76" s="246"/>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c r="CA76" s="159"/>
      <c r="CB76" s="159"/>
      <c r="CC76" s="159"/>
      <c r="CD76" s="159"/>
      <c r="CE76" s="159"/>
      <c r="CF76" s="159"/>
      <c r="CG76" s="159"/>
      <c r="CH76" s="159"/>
      <c r="CI76" s="159"/>
      <c r="CJ76" s="159"/>
      <c r="CK76" s="159"/>
      <c r="CL76" s="159"/>
      <c r="CM76" s="159"/>
    </row>
    <row r="77" spans="2:91" hidden="1" x14ac:dyDescent="0.2">
      <c r="B77" s="159"/>
      <c r="C77" s="159"/>
      <c r="D77" s="159"/>
      <c r="E77" s="159"/>
      <c r="F77" s="159"/>
      <c r="G77" s="159"/>
      <c r="H77" s="159"/>
      <c r="I77" s="159"/>
      <c r="K77" s="159"/>
      <c r="L77" s="159"/>
      <c r="M77" s="159"/>
      <c r="N77" s="159"/>
      <c r="O77" s="159"/>
      <c r="P77" s="159"/>
      <c r="Q77" s="159"/>
      <c r="R77" s="159"/>
      <c r="S77" s="159"/>
      <c r="T77" s="159"/>
      <c r="U77" s="159"/>
      <c r="V77" s="159"/>
      <c r="W77" s="159"/>
      <c r="X77" s="159"/>
      <c r="Y77" s="159"/>
      <c r="Z77" s="159"/>
      <c r="AA77" s="159"/>
      <c r="AB77" s="159"/>
      <c r="AC77" s="159"/>
      <c r="AD77" s="159"/>
      <c r="AF77" s="159"/>
      <c r="AG77" s="159"/>
      <c r="AH77" s="159"/>
      <c r="AI77" s="159"/>
      <c r="AJ77" s="159"/>
      <c r="AK77" s="159"/>
      <c r="AL77" s="159"/>
      <c r="AM77" s="159"/>
      <c r="AN77" s="246"/>
      <c r="AO77" s="159"/>
      <c r="AP77" s="159"/>
      <c r="AQ77" s="159"/>
      <c r="AR77" s="159"/>
      <c r="AS77" s="159"/>
      <c r="AT77" s="159"/>
      <c r="AU77" s="159"/>
      <c r="AV77" s="159"/>
      <c r="AW77" s="159"/>
      <c r="AX77" s="159"/>
      <c r="AY77" s="159"/>
      <c r="AZ77" s="159"/>
      <c r="BA77" s="159"/>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c r="CB77" s="159"/>
      <c r="CC77" s="159"/>
      <c r="CD77" s="159"/>
      <c r="CE77" s="159"/>
      <c r="CF77" s="159"/>
      <c r="CG77" s="159"/>
      <c r="CH77" s="159"/>
      <c r="CI77" s="159"/>
      <c r="CJ77" s="159"/>
      <c r="CK77" s="159"/>
      <c r="CL77" s="159"/>
      <c r="CM77" s="159"/>
    </row>
    <row r="78" spans="2:91" hidden="1" x14ac:dyDescent="0.2">
      <c r="B78" s="159" t="s">
        <v>381</v>
      </c>
      <c r="C78" s="159"/>
      <c r="D78" s="159"/>
      <c r="E78" s="159"/>
      <c r="F78" s="159"/>
      <c r="G78" s="159"/>
      <c r="H78" s="159"/>
      <c r="I78" s="159"/>
      <c r="K78" s="159"/>
      <c r="L78" s="159"/>
      <c r="M78" s="159"/>
      <c r="N78" s="159"/>
      <c r="O78" s="159"/>
      <c r="P78" s="159"/>
      <c r="Q78" s="159"/>
      <c r="R78" s="159"/>
      <c r="S78" s="159"/>
      <c r="T78" s="159"/>
      <c r="U78" s="159"/>
      <c r="V78" s="159"/>
      <c r="W78" s="159"/>
      <c r="X78" s="159"/>
      <c r="Y78" s="159"/>
      <c r="Z78" s="159"/>
      <c r="AA78" s="159"/>
      <c r="AB78" s="159"/>
      <c r="AC78" s="159"/>
      <c r="AD78" s="159"/>
      <c r="AF78" s="246">
        <f ca="1">MAX('Cash Flow'!AE41+'Cash Flow'!AF11+'Cash Flow'!AF27+'Cash Flow'!AF32+'Cash Flow'!AF33+'Cash Flow'!AF34+'Cash Flow'!AF35,0)</f>
        <v>0</v>
      </c>
      <c r="AG78" s="246">
        <f ca="1">MAX('Cash Flow'!AF41+'Cash Flow'!AG11+'Cash Flow'!AG27+'Cash Flow'!AG32+'Cash Flow'!AG33+'Cash Flow'!AG34+'Cash Flow'!AG35,0)</f>
        <v>0</v>
      </c>
      <c r="AH78" s="246">
        <f ca="1">MAX('Cash Flow'!AG41+'Cash Flow'!AH11+'Cash Flow'!AH27+'Cash Flow'!AH32+'Cash Flow'!AH33+'Cash Flow'!AH34+'Cash Flow'!AH35,0)</f>
        <v>0</v>
      </c>
      <c r="AI78" s="246">
        <f ca="1">MAX('Cash Flow'!AH41+'Cash Flow'!AI11+'Cash Flow'!AI27+'Cash Flow'!AI32+'Cash Flow'!AI33+'Cash Flow'!AI34+'Cash Flow'!AI35,0)</f>
        <v>596885</v>
      </c>
      <c r="AJ78" s="246">
        <f ca="1">MAX('Cash Flow'!AI41+'Cash Flow'!AJ11+'Cash Flow'!AJ27+'Cash Flow'!AJ32+'Cash Flow'!AJ33+'Cash Flow'!AJ34+'Cash Flow'!AJ35,0)</f>
        <v>331885</v>
      </c>
      <c r="AK78" s="246">
        <f ca="1">MAX('Cash Flow'!AJ41+'Cash Flow'!AK11+'Cash Flow'!AK27+'Cash Flow'!AK32+'Cash Flow'!AK33+'Cash Flow'!AK34+'Cash Flow'!AK35,0)</f>
        <v>301885</v>
      </c>
      <c r="AL78" s="246">
        <f ca="1">MAX('Cash Flow'!AK41+'Cash Flow'!AL11+'Cash Flow'!AL27+'Cash Flow'!AL32+'Cash Flow'!AL33+'Cash Flow'!AL34+'Cash Flow'!AL35,0)</f>
        <v>231885</v>
      </c>
      <c r="AM78" s="246">
        <f ca="1">MAX('Cash Flow'!AL41+'Cash Flow'!AM11+'Cash Flow'!AM27+'Cash Flow'!AM32+'Cash Flow'!AM33+'Cash Flow'!AM34+'Cash Flow'!AM35,0)</f>
        <v>231885</v>
      </c>
      <c r="AN78" s="246">
        <f ca="1">MAX('Cash Flow'!AM41+'Cash Flow'!AN11+'Cash Flow'!AN27+'Cash Flow'!AN32+'Cash Flow'!AN33+'Cash Flow'!AN34+'Cash Flow'!AN35,0)</f>
        <v>153158.3964085583</v>
      </c>
      <c r="AO78" s="246">
        <f ca="1">MAX('Cash Flow'!AN41+'Cash Flow'!AO11+'Cash Flow'!AO27+'Cash Flow'!AO32+'Cash Flow'!AO33+'Cash Flow'!AO34+'Cash Flow'!AO35,0)</f>
        <v>240730.81366852092</v>
      </c>
      <c r="AP78" s="246">
        <f ca="1">MAX('Cash Flow'!AO41+'Cash Flow'!AP11+'Cash Flow'!AP27+'Cash Flow'!AP32+'Cash Flow'!AP33+'Cash Flow'!AP34+'Cash Flow'!AP35,0)</f>
        <v>346853.0385798362</v>
      </c>
      <c r="AQ78" s="246">
        <f ca="1">MAX('Cash Flow'!AP41+'Cash Flow'!AQ11+'Cash Flow'!AQ27+'Cash Flow'!AQ32+'Cash Flow'!AQ33+'Cash Flow'!AQ34+'Cash Flow'!AQ35,0)</f>
        <v>467551.34886247199</v>
      </c>
      <c r="AR78" s="246">
        <f ca="1">MAX('Cash Flow'!AQ41+'Cash Flow'!AR11+'Cash Flow'!AR27+'Cash Flow'!AR32+'Cash Flow'!AR33+'Cash Flow'!AR34+'Cash Flow'!AR35,0)</f>
        <v>525074.44932824455</v>
      </c>
      <c r="AS78" s="246">
        <f ca="1">MAX('Cash Flow'!AR41+'Cash Flow'!AS11+'Cash Flow'!AS27+'Cash Flow'!AS32+'Cash Flow'!AS33+'Cash Flow'!AS34+'Cash Flow'!AS35,0)</f>
        <v>440737.1127629347</v>
      </c>
      <c r="AT78" s="246">
        <f ca="1">MAX('Cash Flow'!AS41+'Cash Flow'!AT11+'Cash Flow'!AT27+'Cash Flow'!AT32+'Cash Flow'!AT33+'Cash Flow'!AT34+'Cash Flow'!AT35,0)</f>
        <v>570456.46167625987</v>
      </c>
      <c r="AU78" s="246">
        <f ca="1">MAX('Cash Flow'!AT41+'Cash Flow'!AU11+'Cash Flow'!AU27+'Cash Flow'!AU32+'Cash Flow'!AU33+'Cash Flow'!AU34+'Cash Flow'!AU35,0)</f>
        <v>571886.83240076946</v>
      </c>
      <c r="AV78" s="246">
        <f ca="1">MAX('Cash Flow'!AU41+'Cash Flow'!AV11+'Cash Flow'!AV27+'Cash Flow'!AV32+'Cash Flow'!AV33+'Cash Flow'!AV34+'Cash Flow'!AV35,0)</f>
        <v>499963.53899715381</v>
      </c>
      <c r="AW78" s="246">
        <f ca="1">MAX('Cash Flow'!AV41+'Cash Flow'!AW11+'Cash Flow'!AW27+'Cash Flow'!AW32+'Cash Flow'!AW33+'Cash Flow'!AW34+'Cash Flow'!AW35,0)</f>
        <v>632109.1900849106</v>
      </c>
      <c r="AX78" s="246">
        <f ca="1">MAX('Cash Flow'!AW41+'Cash Flow'!AX11+'Cash Flow'!AX27+'Cash Flow'!AX32+'Cash Flow'!AX33+'Cash Flow'!AX34+'Cash Flow'!AX35,0)</f>
        <v>631769.87992770167</v>
      </c>
      <c r="AY78" s="246">
        <f ca="1">MAX('Cash Flow'!AX41+'Cash Flow'!AY11+'Cash Flow'!AY27+'Cash Flow'!AY32+'Cash Flow'!AY33+'Cash Flow'!AY34+'Cash Flow'!AY35,0)</f>
        <v>557521.88442865491</v>
      </c>
      <c r="AZ78" s="246">
        <f ca="1">MAX('Cash Flow'!AY41+'Cash Flow'!AZ11+'Cash Flow'!AZ27+'Cash Flow'!AZ32+'Cash Flow'!AZ33+'Cash Flow'!AZ34+'Cash Flow'!AZ35,0)</f>
        <v>683296.80055828916</v>
      </c>
      <c r="BA78" s="246">
        <f ca="1">MAX('Cash Flow'!AZ41+'Cash Flow'!BA11+'Cash Flow'!BA27+'Cash Flow'!BA32+'Cash Flow'!BA33+'Cash Flow'!BA34+'Cash Flow'!BA35,0)</f>
        <v>700149.7419824251</v>
      </c>
      <c r="BB78" s="246">
        <f ca="1">MAX('Cash Flow'!BA41+'Cash Flow'!BB11+'Cash Flow'!BB27+'Cash Flow'!BB32+'Cash Flow'!BB33+'Cash Flow'!BB34+'Cash Flow'!BB35,0)</f>
        <v>605683.8295216196</v>
      </c>
      <c r="BC78" s="246">
        <f ca="1">MAX('Cash Flow'!BB41+'Cash Flow'!BC11+'Cash Flow'!BC27+'Cash Flow'!BC32+'Cash Flow'!BC33+'Cash Flow'!BC34+'Cash Flow'!BC35,0)</f>
        <v>770001.10256901942</v>
      </c>
      <c r="BD78" s="246">
        <f ca="1">MAX('Cash Flow'!BC41+'Cash Flow'!BD11+'Cash Flow'!BD27+'Cash Flow'!BD32+'Cash Flow'!BD33+'Cash Flow'!BD34+'Cash Flow'!BD35,0)</f>
        <v>791162.21180132718</v>
      </c>
      <c r="BE78" s="246">
        <f ca="1">MAX('Cash Flow'!BD41+'Cash Flow'!BE11+'Cash Flow'!BE27+'Cash Flow'!BE32+'Cash Flow'!BE33+'Cash Flow'!BE34+'Cash Flow'!BE35,0)</f>
        <v>580919.45476372074</v>
      </c>
      <c r="BF78" s="246">
        <f ca="1">MAX('Cash Flow'!BE41+'Cash Flow'!BF11+'Cash Flow'!BF27+'Cash Flow'!BF32+'Cash Flow'!BF33+'Cash Flow'!BF34+'Cash Flow'!BF35,0)</f>
        <v>742699.09162863658</v>
      </c>
      <c r="BG78" s="246">
        <f ca="1">MAX('Cash Flow'!BF41+'Cash Flow'!BG11+'Cash Flow'!BG27+'Cash Flow'!BG32+'Cash Flow'!BG33+'Cash Flow'!BG34+'Cash Flow'!BG35,0)</f>
        <v>758774.06599352206</v>
      </c>
      <c r="BH78" s="246">
        <f ca="1">MAX('Cash Flow'!BG41+'Cash Flow'!BH11+'Cash Flow'!BH27+'Cash Flow'!BH32+'Cash Flow'!BH33+'Cash Flow'!BH34+'Cash Flow'!BH35,0)</f>
        <v>657570.64895291429</v>
      </c>
      <c r="BI78" s="246">
        <f ca="1">MAX('Cash Flow'!BH41+'Cash Flow'!BI11+'Cash Flow'!BI27+'Cash Flow'!BI32+'Cash Flow'!BI33+'Cash Flow'!BI34+'Cash Flow'!BI35,0)</f>
        <v>816990.95571436139</v>
      </c>
      <c r="BJ78" s="246">
        <f ca="1">MAX('Cash Flow'!BI41+'Cash Flow'!BJ11+'Cash Flow'!BJ27+'Cash Flow'!BJ32+'Cash Flow'!BJ33+'Cash Flow'!BJ34+'Cash Flow'!BJ35,0)</f>
        <v>825263.01978816232</v>
      </c>
      <c r="BK78" s="246">
        <f ca="1">MAX('Cash Flow'!BJ41+'Cash Flow'!BK11+'Cash Flow'!BK27+'Cash Flow'!BK32+'Cash Flow'!BK33+'Cash Flow'!BK34+'Cash Flow'!BK35,0)</f>
        <v>726604.64027829305</v>
      </c>
      <c r="BL78" s="246">
        <f ca="1">MAX('Cash Flow'!BK41+'Cash Flow'!BL11+'Cash Flow'!BL27+'Cash Flow'!BL32+'Cash Flow'!BL33+'Cash Flow'!BL34+'Cash Flow'!BL35,0)</f>
        <v>878344.2867168067</v>
      </c>
      <c r="BM78" s="246">
        <f ca="1">MAX('Cash Flow'!BL41+'Cash Flow'!BM11+'Cash Flow'!BM27+'Cash Flow'!BM32+'Cash Flow'!BM33+'Cash Flow'!BM34+'Cash Flow'!BM35,0)</f>
        <v>910668.34584391792</v>
      </c>
      <c r="BN78" s="246">
        <f ca="1">MAX('Cash Flow'!BM41+'Cash Flow'!BN11+'Cash Flow'!BN27+'Cash Flow'!BN32+'Cash Flow'!BN33+'Cash Flow'!BN34+'Cash Flow'!BN35,0)</f>
        <v>783476.95110846974</v>
      </c>
      <c r="BO78" s="246">
        <f ca="1">MAX('Cash Flow'!BN41+'Cash Flow'!BO11+'Cash Flow'!BO27+'Cash Flow'!BO32+'Cash Flow'!BO33+'Cash Flow'!BO34+'Cash Flow'!BO35,0)</f>
        <v>983258.35551222425</v>
      </c>
      <c r="BP78" s="246">
        <f ca="1">MAX('Cash Flow'!BO41+'Cash Flow'!BP11+'Cash Flow'!BP27+'Cash Flow'!BP32+'Cash Flow'!BP33+'Cash Flow'!BP34+'Cash Flow'!BP35,0)</f>
        <v>1010361.3059498738</v>
      </c>
      <c r="BQ78" s="246">
        <f ca="1">MAX('Cash Flow'!BP41+'Cash Flow'!BQ11+'Cash Flow'!BQ27+'Cash Flow'!BQ32+'Cash Flow'!BQ33+'Cash Flow'!BQ34+'Cash Flow'!BQ35,0)</f>
        <v>735847.17219830875</v>
      </c>
      <c r="BR78" s="246">
        <f ca="1">MAX('Cash Flow'!BQ41+'Cash Flow'!BR11+'Cash Flow'!BR27+'Cash Flow'!BR32+'Cash Flow'!BR33+'Cash Flow'!BR34+'Cash Flow'!BR35,0)</f>
        <v>918908.50156328734</v>
      </c>
      <c r="BS78" s="246">
        <f ca="1">MAX('Cash Flow'!BR41+'Cash Flow'!BS11+'Cash Flow'!BS27+'Cash Flow'!BS32+'Cash Flow'!BS33+'Cash Flow'!BS34+'Cash Flow'!BS35,0)</f>
        <v>943925.46575585206</v>
      </c>
      <c r="BT78" s="246">
        <f ca="1">MAX('Cash Flow'!BS41+'Cash Flow'!BT11+'Cash Flow'!BT27+'Cash Flow'!BT32+'Cash Flow'!BT33+'Cash Flow'!BT34+'Cash Flow'!BT35,0)</f>
        <v>826699.39072032413</v>
      </c>
      <c r="BU78" s="246">
        <f ca="1">MAX('Cash Flow'!BT41+'Cash Flow'!BU11+'Cash Flow'!BU27+'Cash Flow'!BU32+'Cash Flow'!BU33+'Cash Flow'!BU34+'Cash Flow'!BU35,0)</f>
        <v>1006799.7012008907</v>
      </c>
      <c r="BV78" s="246">
        <f ca="1">MAX('Cash Flow'!BU41+'Cash Flow'!BV11+'Cash Flow'!BV27+'Cash Flow'!BV32+'Cash Flow'!BV33+'Cash Flow'!BV34+'Cash Flow'!BV35,0)</f>
        <v>1026574.4375622445</v>
      </c>
      <c r="BW78" s="246">
        <f ca="1">MAX('Cash Flow'!BV41+'Cash Flow'!BW11+'Cash Flow'!BW27+'Cash Flow'!BW32+'Cash Flow'!BW33+'Cash Flow'!BW34+'Cash Flow'!BW35,0)</f>
        <v>899935.02692261455</v>
      </c>
      <c r="BX78" s="246">
        <f ca="1">MAX('Cash Flow'!BW41+'Cash Flow'!BX11+'Cash Flow'!BX27+'Cash Flow'!BX32+'Cash Flow'!BX33+'Cash Flow'!BX34+'Cash Flow'!BX35,0)</f>
        <v>1082340.8701298528</v>
      </c>
      <c r="BY78" s="246">
        <f ca="1">MAX('Cash Flow'!BX41+'Cash Flow'!BY11+'Cash Flow'!BY27+'Cash Flow'!BY32+'Cash Flow'!BY33+'Cash Flow'!BY34+'Cash Flow'!BY35,0)</f>
        <v>1127854.9764693838</v>
      </c>
      <c r="BZ78" s="246">
        <f ca="1">MAX('Cash Flow'!BY41+'Cash Flow'!BZ11+'Cash Flow'!BZ27+'Cash Flow'!BZ32+'Cash Flow'!BZ33+'Cash Flow'!BZ34+'Cash Flow'!BZ35,0)</f>
        <v>960009.22893550713</v>
      </c>
      <c r="CA78" s="246">
        <f ca="1">MAX('Cash Flow'!BZ41+'Cash Flow'!CA11+'Cash Flow'!CA27+'Cash Flow'!CA32+'Cash Flow'!CA33+'Cash Flow'!CA34+'Cash Flow'!CA35,0)</f>
        <v>1189300.9840035441</v>
      </c>
      <c r="CB78" s="246">
        <f ca="1">MAX('Cash Flow'!CA41+'Cash Flow'!CB11+'Cash Flow'!CB27+'Cash Flow'!CB32+'Cash Flow'!CB33+'Cash Flow'!CB34+'Cash Flow'!CB35,0)</f>
        <v>1265986.7851032978</v>
      </c>
      <c r="CC78" s="246">
        <f ca="1">MAX('Cash Flow'!CB41+'Cash Flow'!CC11+'Cash Flow'!CC27+'Cash Flow'!CC32+'Cash Flow'!CC33+'Cash Flow'!CC34+'Cash Flow'!CC35,0)</f>
        <v>966961.00341933186</v>
      </c>
      <c r="CD78" s="246">
        <f ca="1">MAX('Cash Flow'!CC41+'Cash Flow'!CD11+'Cash Flow'!CD27+'Cash Flow'!CD32+'Cash Flow'!CD33+'Cash Flow'!CD34+'Cash Flow'!CD35,0)</f>
        <v>1203388.0532495913</v>
      </c>
      <c r="CE78" s="246">
        <f ca="1">MAX('Cash Flow'!CD41+'Cash Flow'!CE11+'Cash Flow'!CE27+'Cash Flow'!CE32+'Cash Flow'!CE33+'Cash Flow'!CE34+'Cash Flow'!CE35,0)</f>
        <v>1244093.7567180395</v>
      </c>
      <c r="CF78" s="246">
        <f ca="1">MAX('Cash Flow'!CE41+'Cash Flow'!CF11+'Cash Flow'!CF27+'Cash Flow'!CF32+'Cash Flow'!CF33+'Cash Flow'!CF34+'Cash Flow'!CF35,0)</f>
        <v>1063702.3617018261</v>
      </c>
      <c r="CG78" s="246">
        <f ca="1">MAX('Cash Flow'!CF41+'Cash Flow'!CG11+'Cash Flow'!CG27+'Cash Flow'!CG32+'Cash Flow'!CG33+'Cash Flow'!CG34+'Cash Flow'!CG35,0)</f>
        <v>1302571.4287762176</v>
      </c>
      <c r="CH78" s="246">
        <f ca="1">MAX('Cash Flow'!CG41+'Cash Flow'!CH11+'Cash Flow'!CH27+'Cash Flow'!CH32+'Cash Flow'!CH33+'Cash Flow'!CH34+'Cash Flow'!CH35,0)</f>
        <v>1345171.0381117968</v>
      </c>
      <c r="CI78" s="246">
        <f ca="1">MAX('Cash Flow'!CH41+'Cash Flow'!CI11+'Cash Flow'!CI27+'Cash Flow'!CI32+'Cash Flow'!CI33+'Cash Flow'!CI34+'Cash Flow'!CI35,0)</f>
        <v>1153511.7092761244</v>
      </c>
      <c r="CJ78" s="246">
        <f ca="1">MAX('Cash Flow'!CI41+'Cash Flow'!CJ11+'Cash Flow'!CJ27+'Cash Flow'!CJ32+'Cash Flow'!CJ33+'Cash Flow'!CJ34+'Cash Flow'!CJ35,0)</f>
        <v>1389137.5510083234</v>
      </c>
      <c r="CK78" s="246">
        <f ca="1">MAX('Cash Flow'!CJ41+'Cash Flow'!CK11+'Cash Flow'!CK27+'Cash Flow'!CK32+'Cash Flow'!CK33+'Cash Flow'!CK34+'Cash Flow'!CK35,0)</f>
        <v>1473550.5344147456</v>
      </c>
      <c r="CL78" s="246">
        <f ca="1">MAX('Cash Flow'!CK41+'Cash Flow'!CL11+'Cash Flow'!CL27+'Cash Flow'!CL32+'Cash Flow'!CL33+'Cash Flow'!CL34+'Cash Flow'!CL35,0)</f>
        <v>1237242.8927222567</v>
      </c>
      <c r="CM78" s="246">
        <f ca="1">MAX('Cash Flow'!CL41+'Cash Flow'!CM11+'Cash Flow'!CM27+'Cash Flow'!CM32+'Cash Flow'!CM33+'Cash Flow'!CM34+'Cash Flow'!CM35,0)</f>
        <v>1535024.438733754</v>
      </c>
    </row>
    <row r="79" spans="2:91" hidden="1" x14ac:dyDescent="0.2">
      <c r="B79" s="159"/>
      <c r="C79" s="159"/>
      <c r="D79" s="159"/>
      <c r="E79" s="159"/>
      <c r="F79" s="159"/>
      <c r="G79" s="159"/>
      <c r="H79" s="159"/>
      <c r="I79" s="159"/>
      <c r="K79" s="159"/>
      <c r="L79" s="159"/>
      <c r="M79" s="159"/>
      <c r="N79" s="159"/>
      <c r="O79" s="159"/>
      <c r="P79" s="159"/>
      <c r="Q79" s="159"/>
      <c r="R79" s="159"/>
      <c r="S79" s="159"/>
      <c r="T79" s="159"/>
      <c r="U79" s="159"/>
      <c r="V79" s="159"/>
      <c r="W79" s="159"/>
      <c r="X79" s="159"/>
      <c r="Y79" s="159"/>
      <c r="Z79" s="159"/>
      <c r="AA79" s="159"/>
      <c r="AB79" s="159"/>
      <c r="AC79" s="159"/>
      <c r="AD79" s="159"/>
      <c r="AF79" s="159"/>
      <c r="AG79" s="159"/>
      <c r="AH79" s="159"/>
      <c r="AI79" s="159"/>
      <c r="AJ79" s="159"/>
      <c r="AK79" s="159"/>
      <c r="AL79" s="159"/>
      <c r="AM79" s="159"/>
      <c r="AN79" s="246"/>
      <c r="AO79" s="159"/>
      <c r="AP79" s="159"/>
      <c r="AQ79" s="159"/>
      <c r="AR79" s="159"/>
      <c r="AS79" s="159"/>
      <c r="AT79" s="159"/>
      <c r="AU79" s="159"/>
      <c r="AV79" s="159"/>
      <c r="AW79" s="159"/>
      <c r="AX79" s="159"/>
      <c r="AY79" s="159"/>
      <c r="AZ79" s="159"/>
      <c r="BA79" s="159"/>
      <c r="BB79" s="159"/>
      <c r="BC79" s="159"/>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c r="CB79" s="159"/>
      <c r="CC79" s="159"/>
      <c r="CD79" s="159"/>
      <c r="CE79" s="159"/>
      <c r="CF79" s="159"/>
      <c r="CG79" s="159"/>
      <c r="CH79" s="159"/>
      <c r="CI79" s="159"/>
      <c r="CJ79" s="159"/>
      <c r="CK79" s="159"/>
      <c r="CL79" s="159"/>
      <c r="CM79" s="159"/>
    </row>
    <row r="80" spans="2:91" hidden="1" x14ac:dyDescent="0.2">
      <c r="B80" s="159"/>
      <c r="C80" s="159"/>
      <c r="D80" s="159"/>
      <c r="E80" s="159"/>
      <c r="F80" s="159"/>
      <c r="G80" s="159"/>
      <c r="H80" s="159"/>
      <c r="I80" s="159"/>
      <c r="K80" s="159"/>
      <c r="L80" s="159"/>
      <c r="M80" s="159"/>
      <c r="N80" s="159"/>
      <c r="O80" s="159"/>
      <c r="P80" s="159"/>
      <c r="Q80" s="159"/>
      <c r="R80" s="159"/>
      <c r="S80" s="159"/>
      <c r="T80" s="159"/>
      <c r="U80" s="159"/>
      <c r="V80" s="159"/>
      <c r="W80" s="159"/>
      <c r="X80" s="159"/>
      <c r="Y80" s="159"/>
      <c r="Z80" s="159"/>
      <c r="AA80" s="159"/>
      <c r="AB80" s="159"/>
      <c r="AC80" s="159"/>
      <c r="AD80" s="159"/>
      <c r="AF80" s="159"/>
      <c r="AG80" s="159"/>
      <c r="AH80" s="159"/>
      <c r="AI80" s="159"/>
      <c r="AJ80" s="159"/>
      <c r="AK80" s="159"/>
      <c r="AL80" s="159"/>
      <c r="AM80" s="159"/>
      <c r="AN80" s="246"/>
      <c r="AO80" s="159"/>
      <c r="AP80" s="159"/>
      <c r="AQ80" s="159"/>
      <c r="AR80" s="159"/>
      <c r="AS80" s="159"/>
      <c r="AT80" s="159"/>
      <c r="AU80" s="159"/>
      <c r="AV80" s="159"/>
      <c r="AW80" s="159"/>
      <c r="AX80" s="159"/>
      <c r="AY80" s="159"/>
      <c r="AZ80" s="159"/>
      <c r="BA80" s="159"/>
      <c r="BB80" s="159"/>
      <c r="BC80" s="159"/>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c r="CB80" s="159"/>
      <c r="CC80" s="159"/>
      <c r="CD80" s="159"/>
      <c r="CE80" s="159"/>
      <c r="CF80" s="159"/>
      <c r="CG80" s="159"/>
      <c r="CH80" s="159"/>
      <c r="CI80" s="159"/>
      <c r="CJ80" s="159"/>
      <c r="CK80" s="159"/>
      <c r="CL80" s="159"/>
      <c r="CM80" s="159"/>
    </row>
    <row r="81" spans="2:91" hidden="1" x14ac:dyDescent="0.2">
      <c r="B81" s="159"/>
      <c r="C81" s="159"/>
      <c r="D81" s="159"/>
      <c r="E81" s="159"/>
      <c r="F81" s="159"/>
      <c r="G81" s="159"/>
      <c r="H81" s="159"/>
      <c r="I81" s="159"/>
      <c r="K81" s="159"/>
      <c r="L81" s="159"/>
      <c r="M81" s="159"/>
      <c r="N81" s="159"/>
      <c r="O81" s="159"/>
      <c r="P81" s="159"/>
      <c r="Q81" s="159"/>
      <c r="R81" s="159"/>
      <c r="S81" s="159"/>
      <c r="T81" s="159"/>
      <c r="U81" s="159"/>
      <c r="V81" s="159"/>
      <c r="W81" s="159"/>
      <c r="X81" s="159"/>
      <c r="Y81" s="159"/>
      <c r="Z81" s="159"/>
      <c r="AA81" s="159"/>
      <c r="AB81" s="159"/>
      <c r="AC81" s="159"/>
      <c r="AD81" s="159"/>
      <c r="AF81" s="159"/>
      <c r="AG81" s="159"/>
      <c r="AH81" s="159"/>
      <c r="AI81" s="159"/>
      <c r="AJ81" s="159"/>
      <c r="AK81" s="159"/>
      <c r="AL81" s="159"/>
      <c r="AM81" s="159"/>
      <c r="AN81" s="246"/>
      <c r="AO81" s="159"/>
      <c r="AP81" s="159"/>
      <c r="AQ81" s="159"/>
      <c r="AR81" s="159"/>
      <c r="AS81" s="159"/>
      <c r="AT81" s="159"/>
      <c r="AU81" s="159"/>
      <c r="AV81" s="159"/>
      <c r="AW81" s="159"/>
      <c r="AX81" s="159"/>
      <c r="AY81" s="159"/>
      <c r="AZ81" s="159"/>
      <c r="BA81" s="159"/>
      <c r="BB81" s="159"/>
      <c r="BC81" s="159"/>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c r="CJ81" s="159"/>
      <c r="CK81" s="159"/>
      <c r="CL81" s="159"/>
      <c r="CM81" s="159"/>
    </row>
    <row r="82" spans="2:91" hidden="1" x14ac:dyDescent="0.2">
      <c r="B82" s="159"/>
      <c r="C82" s="159"/>
      <c r="D82" s="159"/>
      <c r="E82" s="159"/>
      <c r="F82" s="159"/>
      <c r="G82" s="159"/>
      <c r="H82" s="159"/>
      <c r="I82" s="159"/>
      <c r="K82" s="159"/>
      <c r="L82" s="159"/>
      <c r="M82" s="159"/>
      <c r="N82" s="159"/>
      <c r="O82" s="159"/>
      <c r="P82" s="159"/>
      <c r="Q82" s="159"/>
      <c r="R82" s="159"/>
      <c r="S82" s="159"/>
      <c r="T82" s="159"/>
      <c r="U82" s="159"/>
      <c r="V82" s="159"/>
      <c r="W82" s="159"/>
      <c r="X82" s="159"/>
      <c r="Y82" s="159"/>
      <c r="Z82" s="159"/>
      <c r="AA82" s="159"/>
      <c r="AB82" s="159"/>
      <c r="AC82" s="159"/>
      <c r="AD82" s="159"/>
      <c r="AF82" s="159"/>
      <c r="AG82" s="159"/>
      <c r="AH82" s="159"/>
      <c r="AI82" s="159"/>
      <c r="AJ82" s="159"/>
      <c r="AK82" s="159"/>
      <c r="AL82" s="159"/>
      <c r="AM82" s="159"/>
      <c r="AN82" s="246"/>
      <c r="AO82" s="159"/>
      <c r="AP82" s="159"/>
      <c r="AQ82" s="159"/>
      <c r="AR82" s="159"/>
      <c r="AS82" s="159"/>
      <c r="AT82" s="159"/>
      <c r="AU82" s="159"/>
      <c r="AV82" s="159"/>
      <c r="AW82" s="159"/>
      <c r="AX82" s="159"/>
      <c r="AY82" s="159"/>
      <c r="AZ82" s="159"/>
      <c r="BA82" s="159"/>
      <c r="BB82" s="159"/>
      <c r="BC82" s="159"/>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c r="CB82" s="159"/>
      <c r="CC82" s="159"/>
      <c r="CD82" s="159"/>
      <c r="CE82" s="159"/>
      <c r="CF82" s="159"/>
      <c r="CG82" s="159"/>
      <c r="CH82" s="159"/>
      <c r="CI82" s="159"/>
      <c r="CJ82" s="159"/>
      <c r="CK82" s="159"/>
      <c r="CL82" s="159"/>
      <c r="CM82" s="159"/>
    </row>
    <row r="83" spans="2:91" hidden="1" x14ac:dyDescent="0.2"/>
  </sheetData>
  <sheetProtection algorithmName="SHA-512" hashValue="uBbhFfkcGKR4ACN/bp8IAtauhJGwfBCBvX6kQ1+DKKA2ckQNh+TuXazWT5rX4yzh97WYdh5YFVjVm8D7I8xzAQ==" saltValue="db6toW5xLchSMg/YBsrQpg==" spinCount="100000" sheet="1" formatCells="0" formatColumns="0" formatRows="0" insertColumns="0" insertRows="0" insertHyperlinks="0" deleteColumns="0" deleteRows="0" sort="0" autoFilter="0" pivotTables="0"/>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36679-7C18-DE4A-8854-12934ADD877D}">
  <dimension ref="A1"/>
  <sheetViews>
    <sheetView workbookViewId="0"/>
  </sheetViews>
  <sheetFormatPr baseColWidth="10" defaultRowHeight="16"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DA8FF-4CFC-A14F-8D01-60BDD4AA8EF1}">
  <sheetPr codeName="Sheet1">
    <tabColor rgb="FFEFFAF9"/>
  </sheetPr>
  <dimension ref="A2:AE80"/>
  <sheetViews>
    <sheetView topLeftCell="B2" zoomScale="80" zoomScaleNormal="80" workbookViewId="0">
      <selection activeCell="AA12" sqref="AA12"/>
    </sheetView>
  </sheetViews>
  <sheetFormatPr baseColWidth="10" defaultRowHeight="16" x14ac:dyDescent="0.25"/>
  <cols>
    <col min="1" max="3" width="11" style="275" bestFit="1" customWidth="1"/>
    <col min="4" max="5" width="11" style="277" bestFit="1" customWidth="1"/>
    <col min="6" max="6" width="11" style="276" bestFit="1" customWidth="1"/>
    <col min="7" max="7" width="11.6640625" style="275" bestFit="1" customWidth="1"/>
    <col min="8" max="8" width="11.5" style="275" customWidth="1"/>
    <col min="9" max="10" width="11.6640625" style="275" bestFit="1" customWidth="1"/>
    <col min="11" max="12" width="11" style="275" bestFit="1" customWidth="1"/>
    <col min="13" max="13" width="11" style="275" customWidth="1"/>
    <col min="14" max="14" width="11" style="275" bestFit="1" customWidth="1"/>
    <col min="15" max="15" width="15" style="275" customWidth="1"/>
    <col min="16" max="23" width="10.83203125" style="275"/>
    <col min="24" max="24" width="14.83203125" style="275" customWidth="1"/>
    <col min="25" max="25" width="15.1640625" style="275" customWidth="1"/>
    <col min="26" max="26" width="15" style="275" customWidth="1"/>
    <col min="27" max="16384" width="10.83203125" style="275"/>
  </cols>
  <sheetData>
    <row r="2" spans="1:31" x14ac:dyDescent="0.25">
      <c r="B2" s="282" t="s">
        <v>88</v>
      </c>
      <c r="C2" s="282" t="s">
        <v>462</v>
      </c>
      <c r="D2" s="284" t="s">
        <v>461</v>
      </c>
      <c r="E2" s="284" t="s">
        <v>460</v>
      </c>
      <c r="F2" s="283" t="s">
        <v>420</v>
      </c>
      <c r="G2" s="282" t="s">
        <v>40</v>
      </c>
      <c r="H2" s="282" t="s">
        <v>82</v>
      </c>
      <c r="I2" s="282" t="s">
        <v>81</v>
      </c>
      <c r="J2" s="282" t="s">
        <v>83</v>
      </c>
      <c r="K2" s="282" t="s">
        <v>459</v>
      </c>
      <c r="L2" s="282" t="s">
        <v>458</v>
      </c>
      <c r="M2" s="282" t="s">
        <v>457</v>
      </c>
      <c r="N2" s="282" t="s">
        <v>456</v>
      </c>
      <c r="O2" s="282" t="s">
        <v>455</v>
      </c>
      <c r="P2" s="282" t="s">
        <v>127</v>
      </c>
      <c r="Q2" s="282" t="s">
        <v>122</v>
      </c>
      <c r="R2" s="282" t="s">
        <v>454</v>
      </c>
      <c r="S2" s="282" t="s">
        <v>453</v>
      </c>
      <c r="T2" s="282" t="s">
        <v>91</v>
      </c>
      <c r="U2" s="282" t="s">
        <v>452</v>
      </c>
      <c r="V2" s="282" t="s">
        <v>46</v>
      </c>
      <c r="W2" s="282" t="s">
        <v>98</v>
      </c>
      <c r="X2" s="282" t="s">
        <v>451</v>
      </c>
      <c r="Y2" s="282" t="s">
        <v>450</v>
      </c>
      <c r="Z2" s="282" t="s">
        <v>449</v>
      </c>
      <c r="AA2" s="282" t="s">
        <v>448</v>
      </c>
      <c r="AB2" s="282" t="s">
        <v>230</v>
      </c>
      <c r="AC2" s="282" t="s">
        <v>447</v>
      </c>
      <c r="AD2" s="282" t="s">
        <v>446</v>
      </c>
      <c r="AE2" s="282" t="s">
        <v>263</v>
      </c>
    </row>
    <row r="3" spans="1:31" x14ac:dyDescent="0.25">
      <c r="A3" s="275">
        <v>0</v>
      </c>
      <c r="B3" s="275">
        <f ca="1">OFFSET(Revenue!$AF$4,0,'Dashboard dataset'!A3)</f>
        <v>2023</v>
      </c>
      <c r="C3" s="275">
        <f ca="1">OFFSET(Revenue!$AF$7,0,'Dashboard dataset'!A3)</f>
        <v>1</v>
      </c>
      <c r="D3" s="277">
        <f ca="1">OFFSET(Revenue!$AF$6,0,$A3)</f>
        <v>44927</v>
      </c>
      <c r="E3" s="277">
        <f ca="1">OFFSET('Profit &amp; Loss'!$AF$5,0,'Dashboard dataset'!A3)</f>
        <v>44957</v>
      </c>
      <c r="F3" s="276">
        <f t="shared" ref="F3:F34" ca="1" si="0">EDATE(D3,0)</f>
        <v>44927</v>
      </c>
      <c r="G3" s="278">
        <f ca="1">OFFSET(Revenue!$AF$50,0,'Dashboard dataset'!A3)</f>
        <v>0</v>
      </c>
      <c r="H3" s="278">
        <f ca="1">OFFSET('Profit &amp; Loss'!$AF$46,0,'Dashboard dataset'!$A3)</f>
        <v>0</v>
      </c>
      <c r="I3" s="278">
        <f ca="1">OFFSET('Profit &amp; Loss'!$AF$56,0,$A3)</f>
        <v>0</v>
      </c>
      <c r="J3" s="278">
        <f ca="1">OFFSET('Profit &amp; Loss'!$AF$28,0,$A3)</f>
        <v>0</v>
      </c>
      <c r="K3" s="278">
        <f ca="1">OFFSET(Revenue!$AF$79,0,$A3)</f>
        <v>0</v>
      </c>
      <c r="L3" s="278">
        <f ca="1">OFFSET(Revenue!$AF$34,0,'Dashboard dataset'!A3)</f>
        <v>0</v>
      </c>
      <c r="M3" s="278">
        <f t="shared" ref="M3:M34" ca="1" si="1">IFERROR(K3/L3,0)</f>
        <v>0</v>
      </c>
      <c r="N3" s="279">
        <f ca="1">OFFSET(Revenue!$AF$14,0,$A3)</f>
        <v>0</v>
      </c>
      <c r="O3" s="281" t="str">
        <f t="shared" ref="O3:O34" ca="1" si="2">IFERROR(G3/L3,"-")</f>
        <v>-</v>
      </c>
      <c r="P3" s="278">
        <f ca="1">-OFFSET('Profit &amp; Loss'!$AF$13,0,'Dashboard dataset'!$A3)</f>
        <v>0</v>
      </c>
      <c r="Q3" s="278">
        <f ca="1">-OFFSET('Profit &amp; Loss'!$AF$20,0,'Dashboard dataset'!$A3)</f>
        <v>0</v>
      </c>
      <c r="R3" s="278">
        <f ca="1">-OFFSET('Profit &amp; Loss'!$AF$31,0,'Dashboard dataset'!$A3)</f>
        <v>0</v>
      </c>
      <c r="S3" s="278">
        <f ca="1">-OFFSET('Profit &amp; Loss'!$AF$37,0,'Dashboard dataset'!$A3)</f>
        <v>0</v>
      </c>
      <c r="T3" s="278">
        <f ca="1">OFFSET('Profit &amp; Loss'!$AF$53,0,'Dashboard dataset'!$A3)</f>
        <v>0</v>
      </c>
      <c r="U3" s="278">
        <f ca="1">OFFSET('Profit &amp; Loss'!$AF$49,0,'Dashboard dataset'!$A3)</f>
        <v>0</v>
      </c>
      <c r="V3" s="278">
        <f ca="1">OFFSET(Revenue!$AF$13,0,'Dashboard dataset'!$A3)</f>
        <v>0</v>
      </c>
      <c r="W3" s="278">
        <f ca="1">OFFSET('Profit &amp; Loss'!$AF$43,0,'Dashboard dataset'!$A3)</f>
        <v>0</v>
      </c>
      <c r="X3" s="278">
        <f ca="1">OFFSET('Labor costs'!$AF$13,0,'Dashboard dataset'!$A3)</f>
        <v>0</v>
      </c>
      <c r="Y3" s="278">
        <f ca="1">OFFSET('Labor costs'!$AF$27,0,'Dashboard dataset'!$A3)</f>
        <v>0</v>
      </c>
      <c r="Z3" s="278">
        <f ca="1">OFFSET('Labor costs'!$AF$20,0,'Dashboard dataset'!$A3)</f>
        <v>0</v>
      </c>
      <c r="AA3" s="278">
        <f ca="1">OFFSET('Investment analysis'!$W$19,0,'Dashboard dataset'!$A3)</f>
        <v>0</v>
      </c>
      <c r="AB3" s="278">
        <f ca="1">OFFSET('Investment analysis'!$W$33,0,'Dashboard dataset'!$A3)</f>
        <v>0</v>
      </c>
      <c r="AC3" s="278">
        <f ca="1">OFFSET('Investment analysis'!$W$41,0,'Dashboard dataset'!$A3)</f>
        <v>0</v>
      </c>
      <c r="AD3" s="278">
        <f ca="1">OFFSET(Revenue!$AF$153,0,'Dashboard dataset'!$A3)</f>
        <v>0</v>
      </c>
      <c r="AE3" s="275">
        <f ca="1">OFFSET(Revenue!$AF$162,0,'Dashboard dataset'!$A3)</f>
        <v>0</v>
      </c>
    </row>
    <row r="4" spans="1:31" x14ac:dyDescent="0.25">
      <c r="A4" s="275">
        <v>1</v>
      </c>
      <c r="B4" s="275">
        <f ca="1">OFFSET(Revenue!$AF$4,0,'Dashboard dataset'!A4)</f>
        <v>2023</v>
      </c>
      <c r="C4" s="275">
        <f ca="1">OFFSET(Revenue!$AF$7,0,'Dashboard dataset'!A4)</f>
        <v>2</v>
      </c>
      <c r="D4" s="277">
        <f ca="1">OFFSET(Revenue!$AF$6,0,$A4)</f>
        <v>44958</v>
      </c>
      <c r="E4" s="277">
        <f ca="1">OFFSET('Profit &amp; Loss'!$AF$5,0,'Dashboard dataset'!A4)</f>
        <v>44985</v>
      </c>
      <c r="F4" s="276">
        <f t="shared" ca="1" si="0"/>
        <v>44958</v>
      </c>
      <c r="G4" s="278">
        <f ca="1">OFFSET(Revenue!$AF$50,0,'Dashboard dataset'!A4)</f>
        <v>0</v>
      </c>
      <c r="H4" s="278">
        <f ca="1">OFFSET('Profit &amp; Loss'!$AF$46,0,'Dashboard dataset'!$A4)</f>
        <v>0</v>
      </c>
      <c r="I4" s="278">
        <f ca="1">OFFSET('Profit &amp; Loss'!$AF$56,0,$A4)</f>
        <v>0</v>
      </c>
      <c r="J4" s="278">
        <f ca="1">OFFSET('Profit &amp; Loss'!$AF$28,0,$A4)</f>
        <v>0</v>
      </c>
      <c r="K4" s="278">
        <f ca="1">OFFSET(Revenue!$AF$79,0,$A4)</f>
        <v>0</v>
      </c>
      <c r="L4" s="278">
        <f ca="1">OFFSET(Revenue!$AF$34,0,'Dashboard dataset'!A4)</f>
        <v>0</v>
      </c>
      <c r="M4" s="278">
        <f t="shared" ca="1" si="1"/>
        <v>0</v>
      </c>
      <c r="N4" s="279">
        <f ca="1">OFFSET(Revenue!$AF$14,0,$A4)</f>
        <v>0</v>
      </c>
      <c r="O4" s="281" t="str">
        <f t="shared" ca="1" si="2"/>
        <v>-</v>
      </c>
      <c r="P4" s="278">
        <f ca="1">-OFFSET('Profit &amp; Loss'!$AF$13,0,'Dashboard dataset'!$A4)</f>
        <v>0</v>
      </c>
      <c r="Q4" s="278">
        <f ca="1">-OFFSET('Profit &amp; Loss'!$AF$20,0,'Dashboard dataset'!$A4)</f>
        <v>0</v>
      </c>
      <c r="R4" s="278">
        <f ca="1">-OFFSET('Profit &amp; Loss'!$AF$31,0,'Dashboard dataset'!$A4)</f>
        <v>0</v>
      </c>
      <c r="S4" s="278">
        <f ca="1">-OFFSET('Profit &amp; Loss'!$AF$37,0,'Dashboard dataset'!$A4)</f>
        <v>0</v>
      </c>
      <c r="T4" s="278">
        <f ca="1">OFFSET('Profit &amp; Loss'!$AF$53,0,'Dashboard dataset'!$A4)</f>
        <v>0</v>
      </c>
      <c r="U4" s="278">
        <f ca="1">OFFSET('Profit &amp; Loss'!$AF$49,0,'Dashboard dataset'!$A4)</f>
        <v>0</v>
      </c>
      <c r="V4" s="278">
        <f ca="1">OFFSET(Revenue!$AF$13,0,'Dashboard dataset'!$A4)</f>
        <v>0</v>
      </c>
      <c r="W4" s="278">
        <f ca="1">OFFSET('Profit &amp; Loss'!$AF$43,0,'Dashboard dataset'!$A4)</f>
        <v>0</v>
      </c>
      <c r="X4" s="278">
        <f ca="1">OFFSET('Labor costs'!$AF$13,0,'Dashboard dataset'!$A4)</f>
        <v>0</v>
      </c>
      <c r="Y4" s="278">
        <f ca="1">OFFSET('Labor costs'!$AF$27,0,'Dashboard dataset'!$A4)</f>
        <v>0</v>
      </c>
      <c r="Z4" s="278">
        <f ca="1">OFFSET('Labor costs'!$AF$20,0,'Dashboard dataset'!$A4)</f>
        <v>0</v>
      </c>
      <c r="AA4" s="278">
        <f ca="1">OFFSET('Investment analysis'!$W$19,0,'Dashboard dataset'!$A4)</f>
        <v>-23000</v>
      </c>
      <c r="AB4" s="278">
        <f ca="1">OFFSET('Investment analysis'!$W$33,0,'Dashboard dataset'!$A4)</f>
        <v>0</v>
      </c>
      <c r="AC4" s="278">
        <f ca="1">OFFSET('Investment analysis'!$W$41,0,'Dashboard dataset'!$A4)</f>
        <v>0</v>
      </c>
      <c r="AD4" s="278">
        <f ca="1">OFFSET(Revenue!$AF$153,0,'Dashboard dataset'!$A4)</f>
        <v>0</v>
      </c>
      <c r="AE4" s="275">
        <f ca="1">OFFSET(Revenue!$AF$162,0,'Dashboard dataset'!$A4)</f>
        <v>0</v>
      </c>
    </row>
    <row r="5" spans="1:31" x14ac:dyDescent="0.25">
      <c r="A5" s="275">
        <v>2</v>
      </c>
      <c r="B5" s="275">
        <f ca="1">OFFSET(Revenue!$AF$4,0,'Dashboard dataset'!A5)</f>
        <v>2023</v>
      </c>
      <c r="C5" s="275">
        <f ca="1">OFFSET(Revenue!$AF$7,0,'Dashboard dataset'!A5)</f>
        <v>3</v>
      </c>
      <c r="D5" s="277">
        <f ca="1">OFFSET(Revenue!$AF$6,0,$A5)</f>
        <v>44986</v>
      </c>
      <c r="E5" s="277">
        <f ca="1">OFFSET('Profit &amp; Loss'!$AF$5,0,'Dashboard dataset'!A5)</f>
        <v>45016</v>
      </c>
      <c r="F5" s="276">
        <f t="shared" ca="1" si="0"/>
        <v>44986</v>
      </c>
      <c r="G5" s="278">
        <f ca="1">OFFSET(Revenue!$AF$50,0,'Dashboard dataset'!A5)</f>
        <v>0</v>
      </c>
      <c r="H5" s="278">
        <f ca="1">OFFSET('Profit &amp; Loss'!$AF$46,0,'Dashboard dataset'!$A5)</f>
        <v>0</v>
      </c>
      <c r="I5" s="278">
        <f ca="1">OFFSET('Profit &amp; Loss'!$AF$56,0,$A5)</f>
        <v>-115</v>
      </c>
      <c r="J5" s="278">
        <f ca="1">OFFSET('Profit &amp; Loss'!$AF$28,0,$A5)</f>
        <v>0</v>
      </c>
      <c r="K5" s="278">
        <f ca="1">OFFSET(Revenue!$AF$79,0,$A5)</f>
        <v>0</v>
      </c>
      <c r="L5" s="278">
        <f ca="1">OFFSET(Revenue!$AF$34,0,'Dashboard dataset'!A5)</f>
        <v>0</v>
      </c>
      <c r="M5" s="278">
        <f t="shared" ca="1" si="1"/>
        <v>0</v>
      </c>
      <c r="N5" s="279">
        <f ca="1">OFFSET(Revenue!$AF$14,0,$A5)</f>
        <v>0</v>
      </c>
      <c r="O5" s="281" t="str">
        <f t="shared" ca="1" si="2"/>
        <v>-</v>
      </c>
      <c r="P5" s="278">
        <f ca="1">-OFFSET('Profit &amp; Loss'!$AF$13,0,'Dashboard dataset'!$A5)</f>
        <v>0</v>
      </c>
      <c r="Q5" s="278">
        <f ca="1">-OFFSET('Profit &amp; Loss'!$AF$20,0,'Dashboard dataset'!$A5)</f>
        <v>0</v>
      </c>
      <c r="R5" s="278">
        <f ca="1">-OFFSET('Profit &amp; Loss'!$AF$31,0,'Dashboard dataset'!$A5)</f>
        <v>0</v>
      </c>
      <c r="S5" s="278">
        <f ca="1">-OFFSET('Profit &amp; Loss'!$AF$37,0,'Dashboard dataset'!$A5)</f>
        <v>0</v>
      </c>
      <c r="T5" s="278">
        <f ca="1">OFFSET('Profit &amp; Loss'!$AF$53,0,'Dashboard dataset'!$A5)</f>
        <v>0</v>
      </c>
      <c r="U5" s="278">
        <f ca="1">OFFSET('Profit &amp; Loss'!$AF$49,0,'Dashboard dataset'!$A5)</f>
        <v>-115</v>
      </c>
      <c r="V5" s="278">
        <f ca="1">OFFSET(Revenue!$AF$13,0,'Dashboard dataset'!$A5)</f>
        <v>0</v>
      </c>
      <c r="W5" s="278">
        <f ca="1">OFFSET('Profit &amp; Loss'!$AF$43,0,'Dashboard dataset'!$A5)</f>
        <v>0</v>
      </c>
      <c r="X5" s="278">
        <f ca="1">OFFSET('Labor costs'!$AF$13,0,'Dashboard dataset'!$A5)</f>
        <v>0</v>
      </c>
      <c r="Y5" s="278">
        <f ca="1">OFFSET('Labor costs'!$AF$27,0,'Dashboard dataset'!$A5)</f>
        <v>0</v>
      </c>
      <c r="Z5" s="278">
        <f ca="1">OFFSET('Labor costs'!$AF$20,0,'Dashboard dataset'!$A5)</f>
        <v>0</v>
      </c>
      <c r="AA5" s="278">
        <f ca="1">OFFSET('Investment analysis'!$W$19,0,'Dashboard dataset'!$A5)</f>
        <v>-210000</v>
      </c>
      <c r="AB5" s="278">
        <f ca="1">OFFSET('Investment analysis'!$W$33,0,'Dashboard dataset'!$A5)</f>
        <v>0</v>
      </c>
      <c r="AC5" s="278">
        <f ca="1">OFFSET('Investment analysis'!$W$41,0,'Dashboard dataset'!$A5)</f>
        <v>0</v>
      </c>
      <c r="AD5" s="278">
        <f ca="1">OFFSET(Revenue!$AF$153,0,'Dashboard dataset'!$A5)</f>
        <v>0</v>
      </c>
      <c r="AE5" s="275">
        <f ca="1">OFFSET(Revenue!$AF$162,0,'Dashboard dataset'!$A5)</f>
        <v>0</v>
      </c>
    </row>
    <row r="6" spans="1:31" x14ac:dyDescent="0.25">
      <c r="A6" s="275">
        <v>3</v>
      </c>
      <c r="B6" s="275">
        <f ca="1">OFFSET(Revenue!$AF$4,0,'Dashboard dataset'!A6)</f>
        <v>2023</v>
      </c>
      <c r="C6" s="275">
        <f ca="1">OFFSET(Revenue!$AF$7,0,'Dashboard dataset'!A6)</f>
        <v>4</v>
      </c>
      <c r="D6" s="277">
        <f ca="1">OFFSET(Revenue!$AF$6,0,$A6)</f>
        <v>45017</v>
      </c>
      <c r="E6" s="277">
        <f ca="1">OFFSET('Profit &amp; Loss'!$AF$5,0,'Dashboard dataset'!A6)</f>
        <v>45046</v>
      </c>
      <c r="F6" s="276">
        <f t="shared" ca="1" si="0"/>
        <v>45017</v>
      </c>
      <c r="G6" s="278">
        <f ca="1">OFFSET(Revenue!$AF$50,0,'Dashboard dataset'!A6)</f>
        <v>0</v>
      </c>
      <c r="H6" s="278">
        <f ca="1">OFFSET('Profit &amp; Loss'!$AF$46,0,'Dashboard dataset'!$A6)</f>
        <v>0</v>
      </c>
      <c r="I6" s="278">
        <f ca="1">OFFSET('Profit &amp; Loss'!$AF$56,0,$A6)</f>
        <v>0</v>
      </c>
      <c r="J6" s="278">
        <f ca="1">OFFSET('Profit &amp; Loss'!$AF$28,0,$A6)</f>
        <v>0</v>
      </c>
      <c r="K6" s="278">
        <f ca="1">OFFSET(Revenue!$AF$79,0,$A6)</f>
        <v>0</v>
      </c>
      <c r="L6" s="278">
        <f ca="1">OFFSET(Revenue!$AF$34,0,'Dashboard dataset'!A6)</f>
        <v>0</v>
      </c>
      <c r="M6" s="278">
        <f t="shared" ca="1" si="1"/>
        <v>0</v>
      </c>
      <c r="N6" s="279">
        <f ca="1">OFFSET(Revenue!$AF$14,0,$A6)</f>
        <v>0</v>
      </c>
      <c r="O6" s="281" t="str">
        <f t="shared" ca="1" si="2"/>
        <v>-</v>
      </c>
      <c r="P6" s="278">
        <f ca="1">-OFFSET('Profit &amp; Loss'!$AF$13,0,'Dashboard dataset'!$A6)</f>
        <v>0</v>
      </c>
      <c r="Q6" s="278">
        <f ca="1">-OFFSET('Profit &amp; Loss'!$AF$20,0,'Dashboard dataset'!$A6)</f>
        <v>0</v>
      </c>
      <c r="R6" s="278">
        <f ca="1">-OFFSET('Profit &amp; Loss'!$AF$31,0,'Dashboard dataset'!$A6)</f>
        <v>0</v>
      </c>
      <c r="S6" s="278">
        <f ca="1">-OFFSET('Profit &amp; Loss'!$AF$37,0,'Dashboard dataset'!$A6)</f>
        <v>0</v>
      </c>
      <c r="T6" s="278">
        <f ca="1">OFFSET('Profit &amp; Loss'!$AF$53,0,'Dashboard dataset'!$A6)</f>
        <v>0</v>
      </c>
      <c r="U6" s="278">
        <f ca="1">OFFSET('Profit &amp; Loss'!$AF$49,0,'Dashboard dataset'!$A6)</f>
        <v>0</v>
      </c>
      <c r="V6" s="278">
        <f ca="1">OFFSET(Revenue!$AF$13,0,'Dashboard dataset'!$A6)</f>
        <v>0</v>
      </c>
      <c r="W6" s="278">
        <f ca="1">OFFSET('Profit &amp; Loss'!$AF$43,0,'Dashboard dataset'!$A6)</f>
        <v>0</v>
      </c>
      <c r="X6" s="278">
        <f ca="1">OFFSET('Labor costs'!$AF$13,0,'Dashboard dataset'!$A6)</f>
        <v>0</v>
      </c>
      <c r="Y6" s="278">
        <f ca="1">OFFSET('Labor costs'!$AF$27,0,'Dashboard dataset'!$A6)</f>
        <v>0</v>
      </c>
      <c r="Z6" s="278">
        <f ca="1">OFFSET('Labor costs'!$AF$20,0,'Dashboard dataset'!$A6)</f>
        <v>0</v>
      </c>
      <c r="AA6" s="278">
        <f ca="1">OFFSET('Investment analysis'!$W$19,0,'Dashboard dataset'!$A6)</f>
        <v>0</v>
      </c>
      <c r="AB6" s="278">
        <f ca="1">OFFSET('Investment analysis'!$W$33,0,'Dashboard dataset'!$A6)</f>
        <v>0</v>
      </c>
      <c r="AC6" s="278">
        <f ca="1">OFFSET('Investment analysis'!$W$41,0,'Dashboard dataset'!$A6)</f>
        <v>0</v>
      </c>
      <c r="AD6" s="278">
        <f ca="1">OFFSET(Revenue!$AF$153,0,'Dashboard dataset'!$A6)</f>
        <v>0</v>
      </c>
      <c r="AE6" s="275">
        <f ca="1">OFFSET(Revenue!$AF$162,0,'Dashboard dataset'!$A6)</f>
        <v>0</v>
      </c>
    </row>
    <row r="7" spans="1:31" x14ac:dyDescent="0.25">
      <c r="A7" s="275">
        <v>4</v>
      </c>
      <c r="B7" s="275">
        <f ca="1">OFFSET(Revenue!$AF$4,0,'Dashboard dataset'!A7)</f>
        <v>2023</v>
      </c>
      <c r="C7" s="275">
        <f ca="1">OFFSET(Revenue!$AF$7,0,'Dashboard dataset'!A7)</f>
        <v>5</v>
      </c>
      <c r="D7" s="277">
        <f ca="1">OFFSET(Revenue!$AF$6,0,$A7)</f>
        <v>45047</v>
      </c>
      <c r="E7" s="277">
        <f ca="1">OFFSET('Profit &amp; Loss'!$AF$5,0,'Dashboard dataset'!A7)</f>
        <v>45077</v>
      </c>
      <c r="F7" s="276">
        <f t="shared" ca="1" si="0"/>
        <v>45047</v>
      </c>
      <c r="G7" s="278">
        <f ca="1">OFFSET(Revenue!$AF$50,0,'Dashboard dataset'!A7)</f>
        <v>0</v>
      </c>
      <c r="H7" s="278">
        <f ca="1">OFFSET('Profit &amp; Loss'!$AF$46,0,'Dashboard dataset'!$A7)</f>
        <v>1.1368683772161603E-13</v>
      </c>
      <c r="I7" s="278">
        <f ca="1">OFFSET('Profit &amp; Loss'!$AF$56,0,$A7)</f>
        <v>-2069.4444444444443</v>
      </c>
      <c r="J7" s="278">
        <f ca="1">OFFSET('Profit &amp; Loss'!$AF$28,0,$A7)</f>
        <v>-479.16666666666669</v>
      </c>
      <c r="K7" s="278">
        <f ca="1">OFFSET(Revenue!$AF$79,0,$A7)</f>
        <v>0</v>
      </c>
      <c r="L7" s="278">
        <f ca="1">OFFSET(Revenue!$AF$34,0,'Dashboard dataset'!A7)</f>
        <v>0</v>
      </c>
      <c r="M7" s="278">
        <f t="shared" ca="1" si="1"/>
        <v>0</v>
      </c>
      <c r="N7" s="279">
        <f ca="1">OFFSET(Revenue!$AF$14,0,$A7)</f>
        <v>0</v>
      </c>
      <c r="O7" s="281" t="str">
        <f t="shared" ca="1" si="2"/>
        <v>-</v>
      </c>
      <c r="P7" s="278">
        <f ca="1">-OFFSET('Profit &amp; Loss'!$AF$13,0,'Dashboard dataset'!$A7)</f>
        <v>0</v>
      </c>
      <c r="Q7" s="278">
        <f ca="1">-OFFSET('Profit &amp; Loss'!$AF$20,0,'Dashboard dataset'!$A7)</f>
        <v>479.16666666666669</v>
      </c>
      <c r="R7" s="278">
        <f ca="1">-OFFSET('Profit &amp; Loss'!$AF$31,0,'Dashboard dataset'!$A7)</f>
        <v>479.16666666666669</v>
      </c>
      <c r="S7" s="278">
        <f ca="1">-OFFSET('Profit &amp; Loss'!$AF$37,0,'Dashboard dataset'!$A7)</f>
        <v>1111.1111111111111</v>
      </c>
      <c r="T7" s="278">
        <f ca="1">OFFSET('Profit &amp; Loss'!$AF$53,0,'Dashboard dataset'!$A7)</f>
        <v>0</v>
      </c>
      <c r="U7" s="278">
        <f ca="1">OFFSET('Profit &amp; Loss'!$AF$49,0,'Dashboard dataset'!$A7)</f>
        <v>0</v>
      </c>
      <c r="V7" s="278">
        <f ca="1">OFFSET(Revenue!$AF$13,0,'Dashboard dataset'!$A7)</f>
        <v>0</v>
      </c>
      <c r="W7" s="278">
        <f ca="1">OFFSET('Profit &amp; Loss'!$AF$43,0,'Dashboard dataset'!$A7)</f>
        <v>-2069.4444444444443</v>
      </c>
      <c r="X7" s="278">
        <f ca="1">OFFSET('Labor costs'!$AF$13,0,'Dashboard dataset'!$A7)</f>
        <v>0</v>
      </c>
      <c r="Y7" s="278">
        <f ca="1">OFFSET('Labor costs'!$AF$27,0,'Dashboard dataset'!$A7)</f>
        <v>0</v>
      </c>
      <c r="Z7" s="278">
        <f ca="1">OFFSET('Labor costs'!$AF$20,0,'Dashboard dataset'!$A7)</f>
        <v>0</v>
      </c>
      <c r="AA7" s="278">
        <f ca="1">OFFSET('Investment analysis'!$W$19,0,'Dashboard dataset'!$A7)</f>
        <v>-265000</v>
      </c>
      <c r="AB7" s="278">
        <f ca="1">OFFSET('Investment analysis'!$W$33,0,'Dashboard dataset'!$A7)</f>
        <v>0</v>
      </c>
      <c r="AC7" s="278">
        <f ca="1">OFFSET('Investment analysis'!$W$41,0,'Dashboard dataset'!$A7)</f>
        <v>2069.4444444444443</v>
      </c>
      <c r="AD7" s="278">
        <f ca="1">OFFSET(Revenue!$AF$153,0,'Dashboard dataset'!$A7)</f>
        <v>0</v>
      </c>
      <c r="AE7" s="275">
        <f ca="1">OFFSET(Revenue!$AF$162,0,'Dashboard dataset'!$A7)</f>
        <v>0</v>
      </c>
    </row>
    <row r="8" spans="1:31" x14ac:dyDescent="0.25">
      <c r="A8" s="275">
        <v>5</v>
      </c>
      <c r="B8" s="275">
        <f ca="1">OFFSET(Revenue!$AF$4,0,'Dashboard dataset'!A8)</f>
        <v>2023</v>
      </c>
      <c r="C8" s="275">
        <f ca="1">OFFSET(Revenue!$AF$7,0,'Dashboard dataset'!A8)</f>
        <v>6</v>
      </c>
      <c r="D8" s="277">
        <f ca="1">OFFSET(Revenue!$AF$6,0,$A8)</f>
        <v>45078</v>
      </c>
      <c r="E8" s="277">
        <f ca="1">OFFSET('Profit &amp; Loss'!$AF$5,0,'Dashboard dataset'!A8)</f>
        <v>45107</v>
      </c>
      <c r="F8" s="276">
        <f t="shared" ca="1" si="0"/>
        <v>45078</v>
      </c>
      <c r="G8" s="278">
        <f ca="1">OFFSET(Revenue!$AF$50,0,'Dashboard dataset'!A8)</f>
        <v>0</v>
      </c>
      <c r="H8" s="278">
        <f ca="1">OFFSET('Profit &amp; Loss'!$AF$46,0,'Dashboard dataset'!$A8)</f>
        <v>1.1368683772161603E-13</v>
      </c>
      <c r="I8" s="278">
        <f ca="1">OFFSET('Profit &amp; Loss'!$AF$56,0,$A8)</f>
        <v>-2069.4444444444443</v>
      </c>
      <c r="J8" s="278">
        <f ca="1">OFFSET('Profit &amp; Loss'!$AF$28,0,$A8)</f>
        <v>-479.16666666666669</v>
      </c>
      <c r="K8" s="278">
        <f ca="1">OFFSET(Revenue!$AF$79,0,$A8)</f>
        <v>0</v>
      </c>
      <c r="L8" s="278">
        <f ca="1">OFFSET(Revenue!$AF$34,0,'Dashboard dataset'!A8)</f>
        <v>0</v>
      </c>
      <c r="M8" s="278">
        <f t="shared" ca="1" si="1"/>
        <v>0</v>
      </c>
      <c r="N8" s="279">
        <f ca="1">OFFSET(Revenue!$AF$14,0,$A8)</f>
        <v>0</v>
      </c>
      <c r="O8" s="281" t="str">
        <f t="shared" ca="1" si="2"/>
        <v>-</v>
      </c>
      <c r="P8" s="278">
        <f ca="1">-OFFSET('Profit &amp; Loss'!$AF$13,0,'Dashboard dataset'!$A8)</f>
        <v>0</v>
      </c>
      <c r="Q8" s="278">
        <f ca="1">-OFFSET('Profit &amp; Loss'!$AF$20,0,'Dashboard dataset'!$A8)</f>
        <v>479.16666666666669</v>
      </c>
      <c r="R8" s="278">
        <f ca="1">-OFFSET('Profit &amp; Loss'!$AF$31,0,'Dashboard dataset'!$A8)</f>
        <v>479.16666666666669</v>
      </c>
      <c r="S8" s="278">
        <f ca="1">-OFFSET('Profit &amp; Loss'!$AF$37,0,'Dashboard dataset'!$A8)</f>
        <v>1111.1111111111111</v>
      </c>
      <c r="T8" s="278">
        <f ca="1">OFFSET('Profit &amp; Loss'!$AF$53,0,'Dashboard dataset'!$A8)</f>
        <v>0</v>
      </c>
      <c r="U8" s="278">
        <f ca="1">OFFSET('Profit &amp; Loss'!$AF$49,0,'Dashboard dataset'!$A8)</f>
        <v>0</v>
      </c>
      <c r="V8" s="278">
        <f ca="1">OFFSET(Revenue!$AF$13,0,'Dashboard dataset'!$A8)</f>
        <v>0</v>
      </c>
      <c r="W8" s="278">
        <f ca="1">OFFSET('Profit &amp; Loss'!$AF$43,0,'Dashboard dataset'!$A8)</f>
        <v>-2069.4444444444443</v>
      </c>
      <c r="X8" s="278">
        <f ca="1">OFFSET('Labor costs'!$AF$13,0,'Dashboard dataset'!$A8)</f>
        <v>0</v>
      </c>
      <c r="Y8" s="278">
        <f ca="1">OFFSET('Labor costs'!$AF$27,0,'Dashboard dataset'!$A8)</f>
        <v>0</v>
      </c>
      <c r="Z8" s="278">
        <f ca="1">OFFSET('Labor costs'!$AF$20,0,'Dashboard dataset'!$A8)</f>
        <v>0</v>
      </c>
      <c r="AA8" s="278">
        <f ca="1">OFFSET('Investment analysis'!$W$19,0,'Dashboard dataset'!$A8)</f>
        <v>-30000</v>
      </c>
      <c r="AB8" s="278">
        <f ca="1">OFFSET('Investment analysis'!$W$33,0,'Dashboard dataset'!$A8)</f>
        <v>0</v>
      </c>
      <c r="AC8" s="278">
        <f ca="1">OFFSET('Investment analysis'!$W$41,0,'Dashboard dataset'!$A8)</f>
        <v>2069.4444444444443</v>
      </c>
      <c r="AD8" s="278">
        <f ca="1">OFFSET(Revenue!$AF$153,0,'Dashboard dataset'!$A8)</f>
        <v>0</v>
      </c>
      <c r="AE8" s="275">
        <f ca="1">OFFSET(Revenue!$AF$162,0,'Dashboard dataset'!$A8)</f>
        <v>0</v>
      </c>
    </row>
    <row r="9" spans="1:31" x14ac:dyDescent="0.25">
      <c r="A9" s="275">
        <v>6</v>
      </c>
      <c r="B9" s="275">
        <f ca="1">OFFSET(Revenue!$AF$4,0,'Dashboard dataset'!A9)</f>
        <v>2023</v>
      </c>
      <c r="C9" s="275">
        <f ca="1">OFFSET(Revenue!$AF$7,0,'Dashboard dataset'!A9)</f>
        <v>7</v>
      </c>
      <c r="D9" s="277">
        <f ca="1">OFFSET(Revenue!$AF$6,0,$A9)</f>
        <v>45108</v>
      </c>
      <c r="E9" s="277">
        <f ca="1">OFFSET('Profit &amp; Loss'!$AF$5,0,'Dashboard dataset'!A9)</f>
        <v>45138</v>
      </c>
      <c r="F9" s="276">
        <f t="shared" ca="1" si="0"/>
        <v>45108</v>
      </c>
      <c r="G9" s="278">
        <f ca="1">OFFSET(Revenue!$AF$50,0,'Dashboard dataset'!A9)</f>
        <v>0</v>
      </c>
      <c r="H9" s="278">
        <f ca="1">OFFSET('Profit &amp; Loss'!$AF$46,0,'Dashboard dataset'!$A9)</f>
        <v>1.1368683772161603E-13</v>
      </c>
      <c r="I9" s="278">
        <f ca="1">OFFSET('Profit &amp; Loss'!$AF$56,0,$A9)</f>
        <v>-2069.4444444444443</v>
      </c>
      <c r="J9" s="278">
        <f ca="1">OFFSET('Profit &amp; Loss'!$AF$28,0,$A9)</f>
        <v>-479.16666666666669</v>
      </c>
      <c r="K9" s="278">
        <f ca="1">OFFSET(Revenue!$AF$79,0,$A9)</f>
        <v>0</v>
      </c>
      <c r="L9" s="278">
        <f ca="1">OFFSET(Revenue!$AF$34,0,'Dashboard dataset'!A9)</f>
        <v>0</v>
      </c>
      <c r="M9" s="278">
        <f t="shared" ca="1" si="1"/>
        <v>0</v>
      </c>
      <c r="N9" s="279">
        <f ca="1">OFFSET(Revenue!$AF$14,0,$A9)</f>
        <v>0</v>
      </c>
      <c r="O9" s="281" t="str">
        <f t="shared" ca="1" si="2"/>
        <v>-</v>
      </c>
      <c r="P9" s="278">
        <f ca="1">-OFFSET('Profit &amp; Loss'!$AF$13,0,'Dashboard dataset'!$A9)</f>
        <v>0</v>
      </c>
      <c r="Q9" s="278">
        <f ca="1">-OFFSET('Profit &amp; Loss'!$AF$20,0,'Dashboard dataset'!$A9)</f>
        <v>479.16666666666669</v>
      </c>
      <c r="R9" s="278">
        <f ca="1">-OFFSET('Profit &amp; Loss'!$AF$31,0,'Dashboard dataset'!$A9)</f>
        <v>479.16666666666669</v>
      </c>
      <c r="S9" s="278">
        <f ca="1">-OFFSET('Profit &amp; Loss'!$AF$37,0,'Dashboard dataset'!$A9)</f>
        <v>1111.1111111111111</v>
      </c>
      <c r="T9" s="278">
        <f ca="1">OFFSET('Profit &amp; Loss'!$AF$53,0,'Dashboard dataset'!$A9)</f>
        <v>0</v>
      </c>
      <c r="U9" s="278">
        <f ca="1">OFFSET('Profit &amp; Loss'!$AF$49,0,'Dashboard dataset'!$A9)</f>
        <v>0</v>
      </c>
      <c r="V9" s="278">
        <f ca="1">OFFSET(Revenue!$AF$13,0,'Dashboard dataset'!$A9)</f>
        <v>0</v>
      </c>
      <c r="W9" s="278">
        <f ca="1">OFFSET('Profit &amp; Loss'!$AF$43,0,'Dashboard dataset'!$A9)</f>
        <v>-2069.4444444444443</v>
      </c>
      <c r="X9" s="278">
        <f ca="1">OFFSET('Labor costs'!$AF$13,0,'Dashboard dataset'!$A9)</f>
        <v>0</v>
      </c>
      <c r="Y9" s="278">
        <f ca="1">OFFSET('Labor costs'!$AF$27,0,'Dashboard dataset'!$A9)</f>
        <v>0</v>
      </c>
      <c r="Z9" s="278">
        <f ca="1">OFFSET('Labor costs'!$AF$20,0,'Dashboard dataset'!$A9)</f>
        <v>0</v>
      </c>
      <c r="AA9" s="278">
        <f ca="1">OFFSET('Investment analysis'!$W$19,0,'Dashboard dataset'!$A9)</f>
        <v>-69999.999999999942</v>
      </c>
      <c r="AB9" s="278">
        <f ca="1">OFFSET('Investment analysis'!$W$33,0,'Dashboard dataset'!$A9)</f>
        <v>0</v>
      </c>
      <c r="AC9" s="278">
        <f ca="1">OFFSET('Investment analysis'!$W$41,0,'Dashboard dataset'!$A9)</f>
        <v>2069.4444444444443</v>
      </c>
      <c r="AD9" s="278">
        <f ca="1">OFFSET(Revenue!$AF$153,0,'Dashboard dataset'!$A9)</f>
        <v>0</v>
      </c>
      <c r="AE9" s="275">
        <f ca="1">OFFSET(Revenue!$AF$162,0,'Dashboard dataset'!$A9)</f>
        <v>0</v>
      </c>
    </row>
    <row r="10" spans="1:31" x14ac:dyDescent="0.25">
      <c r="A10" s="275">
        <v>7</v>
      </c>
      <c r="B10" s="275">
        <f ca="1">OFFSET(Revenue!$AF$4,0,'Dashboard dataset'!A10)</f>
        <v>2023</v>
      </c>
      <c r="C10" s="275">
        <f ca="1">OFFSET(Revenue!$AF$7,0,'Dashboard dataset'!A10)</f>
        <v>8</v>
      </c>
      <c r="D10" s="277">
        <f ca="1">OFFSET(Revenue!$AF$6,0,$A10)</f>
        <v>45139</v>
      </c>
      <c r="E10" s="277">
        <f ca="1">OFFSET('Profit &amp; Loss'!$AF$5,0,'Dashboard dataset'!A10)</f>
        <v>45169</v>
      </c>
      <c r="F10" s="276">
        <f t="shared" ca="1" si="0"/>
        <v>45139</v>
      </c>
      <c r="G10" s="278">
        <f ca="1">OFFSET(Revenue!$AF$50,0,'Dashboard dataset'!A10)</f>
        <v>0</v>
      </c>
      <c r="H10" s="278">
        <f ca="1">OFFSET('Profit &amp; Loss'!$AF$46,0,'Dashboard dataset'!$A10)</f>
        <v>1.7053025658242404E-13</v>
      </c>
      <c r="I10" s="278">
        <f ca="1">OFFSET('Profit &amp; Loss'!$AF$56,0,$A10)</f>
        <v>-3069.4444444444443</v>
      </c>
      <c r="J10" s="278">
        <f ca="1">OFFSET('Profit &amp; Loss'!$AF$28,0,$A10)</f>
        <v>-1479.1666666666667</v>
      </c>
      <c r="K10" s="278">
        <f ca="1">OFFSET(Revenue!$AF$79,0,$A10)</f>
        <v>0</v>
      </c>
      <c r="L10" s="278">
        <f ca="1">OFFSET(Revenue!$AF$34,0,'Dashboard dataset'!A10)</f>
        <v>0</v>
      </c>
      <c r="M10" s="278">
        <f t="shared" ca="1" si="1"/>
        <v>0</v>
      </c>
      <c r="N10" s="279">
        <f ca="1">OFFSET(Revenue!$AF$14,0,$A10)</f>
        <v>0</v>
      </c>
      <c r="O10" s="281" t="str">
        <f t="shared" ca="1" si="2"/>
        <v>-</v>
      </c>
      <c r="P10" s="278">
        <f ca="1">-OFFSET('Profit &amp; Loss'!$AF$13,0,'Dashboard dataset'!$A10)</f>
        <v>0</v>
      </c>
      <c r="Q10" s="278">
        <f ca="1">-OFFSET('Profit &amp; Loss'!$AF$20,0,'Dashboard dataset'!$A10)</f>
        <v>1479.1666666666667</v>
      </c>
      <c r="R10" s="278">
        <f ca="1">-OFFSET('Profit &amp; Loss'!$AF$31,0,'Dashboard dataset'!$A10)</f>
        <v>479.16666666666669</v>
      </c>
      <c r="S10" s="278">
        <f ca="1">-OFFSET('Profit &amp; Loss'!$AF$37,0,'Dashboard dataset'!$A10)</f>
        <v>1111.1111111111111</v>
      </c>
      <c r="T10" s="278">
        <f ca="1">OFFSET('Profit &amp; Loss'!$AF$53,0,'Dashboard dataset'!$A10)</f>
        <v>0</v>
      </c>
      <c r="U10" s="278">
        <f ca="1">OFFSET('Profit &amp; Loss'!$AF$49,0,'Dashboard dataset'!$A10)</f>
        <v>0</v>
      </c>
      <c r="V10" s="278">
        <f ca="1">OFFSET(Revenue!$AF$13,0,'Dashboard dataset'!$A10)</f>
        <v>0</v>
      </c>
      <c r="W10" s="278">
        <f ca="1">OFFSET('Profit &amp; Loss'!$AF$43,0,'Dashboard dataset'!$A10)</f>
        <v>-3069.4444444444443</v>
      </c>
      <c r="X10" s="278">
        <f ca="1">OFFSET('Labor costs'!$AF$13,0,'Dashboard dataset'!$A10)</f>
        <v>0</v>
      </c>
      <c r="Y10" s="278">
        <f ca="1">OFFSET('Labor costs'!$AF$27,0,'Dashboard dataset'!$A10)</f>
        <v>0</v>
      </c>
      <c r="Z10" s="278">
        <f ca="1">OFFSET('Labor costs'!$AF$20,0,'Dashboard dataset'!$A10)</f>
        <v>0</v>
      </c>
      <c r="AA10" s="278">
        <f ca="1">OFFSET('Investment analysis'!$W$19,0,'Dashboard dataset'!$A10)</f>
        <v>0</v>
      </c>
      <c r="AB10" s="278">
        <f ca="1">OFFSET('Investment analysis'!$W$33,0,'Dashboard dataset'!$A10)</f>
        <v>0</v>
      </c>
      <c r="AC10" s="278">
        <f ca="1">OFFSET('Investment analysis'!$W$41,0,'Dashboard dataset'!$A10)</f>
        <v>3069.4444444444443</v>
      </c>
      <c r="AD10" s="278">
        <f ca="1">OFFSET(Revenue!$AF$153,0,'Dashboard dataset'!$A10)</f>
        <v>0</v>
      </c>
      <c r="AE10" s="275">
        <f ca="1">OFFSET(Revenue!$AF$162,0,'Dashboard dataset'!$A10)</f>
        <v>0</v>
      </c>
    </row>
    <row r="11" spans="1:31" x14ac:dyDescent="0.25">
      <c r="A11" s="275">
        <v>8</v>
      </c>
      <c r="B11" s="275">
        <f ca="1">OFFSET(Revenue!$AF$4,0,'Dashboard dataset'!A11)</f>
        <v>2023</v>
      </c>
      <c r="C11" s="275">
        <f ca="1">OFFSET(Revenue!$AF$7,0,'Dashboard dataset'!A11)</f>
        <v>9</v>
      </c>
      <c r="D11" s="277">
        <f ca="1">OFFSET(Revenue!$AF$6,0,$A11)</f>
        <v>45170</v>
      </c>
      <c r="E11" s="277">
        <f ca="1">OFFSET('Profit &amp; Loss'!$AF$5,0,'Dashboard dataset'!A11)</f>
        <v>45199</v>
      </c>
      <c r="F11" s="276">
        <f t="shared" ca="1" si="0"/>
        <v>45170</v>
      </c>
      <c r="G11" s="278">
        <f ca="1">OFFSET(Revenue!$AF$50,0,'Dashboard dataset'!A11)</f>
        <v>0</v>
      </c>
      <c r="H11" s="278">
        <f ca="1">OFFSET('Profit &amp; Loss'!$AF$46,0,'Dashboard dataset'!$A11)</f>
        <v>-98393.103368235199</v>
      </c>
      <c r="I11" s="278">
        <f ca="1">OFFSET('Profit &amp; Loss'!$AF$56,0,$A11)</f>
        <v>-102984.37320950505</v>
      </c>
      <c r="J11" s="278">
        <f ca="1">OFFSET('Profit &amp; Loss'!$AF$28,0,$A11)</f>
        <v>-58206.326336349222</v>
      </c>
      <c r="K11" s="278">
        <f ca="1">OFFSET(Revenue!$AF$79,0,$A11)</f>
        <v>0</v>
      </c>
      <c r="L11" s="278">
        <f ca="1">OFFSET(Revenue!$AF$34,0,'Dashboard dataset'!A11)</f>
        <v>0</v>
      </c>
      <c r="M11" s="278">
        <f t="shared" ca="1" si="1"/>
        <v>0</v>
      </c>
      <c r="N11" s="279">
        <f ca="1">OFFSET(Revenue!$AF$14,0,$A11)</f>
        <v>0</v>
      </c>
      <c r="O11" s="281" t="str">
        <f t="shared" ca="1" si="2"/>
        <v>-</v>
      </c>
      <c r="P11" s="278">
        <f ca="1">-OFFSET('Profit &amp; Loss'!$AF$13,0,'Dashboard dataset'!$A11)</f>
        <v>0</v>
      </c>
      <c r="Q11" s="278">
        <f ca="1">-OFFSET('Profit &amp; Loss'!$AF$20,0,'Dashboard dataset'!$A11)</f>
        <v>58206.326336349222</v>
      </c>
      <c r="R11" s="278">
        <f ca="1">-OFFSET('Profit &amp; Loss'!$AF$31,0,'Dashboard dataset'!$A11)</f>
        <v>18589.188970143012</v>
      </c>
      <c r="S11" s="278">
        <f ca="1">-OFFSET('Profit &amp; Loss'!$AF$37,0,'Dashboard dataset'!$A11)</f>
        <v>26188.857903012809</v>
      </c>
      <c r="T11" s="278">
        <f ca="1">OFFSET('Profit &amp; Loss'!$AF$53,0,'Dashboard dataset'!$A11)</f>
        <v>0</v>
      </c>
      <c r="U11" s="278">
        <f ca="1">OFFSET('Profit &amp; Loss'!$AF$49,0,'Dashboard dataset'!$A11)</f>
        <v>0</v>
      </c>
      <c r="V11" s="278">
        <f ca="1">OFFSET(Revenue!$AF$13,0,'Dashboard dataset'!$A11)</f>
        <v>0</v>
      </c>
      <c r="W11" s="278">
        <f ca="1">OFFSET('Profit &amp; Loss'!$AF$43,0,'Dashboard dataset'!$A11)</f>
        <v>-102984.37320950505</v>
      </c>
      <c r="X11" s="278">
        <f ca="1">OFFSET('Labor costs'!$AF$13,0,'Dashboard dataset'!$A11)</f>
        <v>42903.675936385851</v>
      </c>
      <c r="Y11" s="278">
        <f ca="1">OFFSET('Labor costs'!$AF$27,0,'Dashboard dataset'!$A11)</f>
        <v>9935.2940661576722</v>
      </c>
      <c r="Z11" s="278">
        <f ca="1">OFFSET('Labor costs'!$AF$20,0,'Dashboard dataset'!$A11)</f>
        <v>12716.029253434843</v>
      </c>
      <c r="AA11" s="278">
        <f ca="1">OFFSET('Investment analysis'!$W$19,0,'Dashboard dataset'!$A11)</f>
        <v>-78726.603591441715</v>
      </c>
      <c r="AB11" s="278">
        <f ca="1">OFFSET('Investment analysis'!$W$33,0,'Dashboard dataset'!$A11)</f>
        <v>0</v>
      </c>
      <c r="AC11" s="278">
        <f ca="1">OFFSET('Investment analysis'!$W$41,0,'Dashboard dataset'!$A11)</f>
        <v>102817.70654283839</v>
      </c>
      <c r="AD11" s="278">
        <f ca="1">OFFSET(Revenue!$AF$153,0,'Dashboard dataset'!$A11)</f>
        <v>0</v>
      </c>
      <c r="AE11" s="275">
        <f ca="1">OFFSET(Revenue!$AF$162,0,'Dashboard dataset'!$A11)</f>
        <v>0</v>
      </c>
    </row>
    <row r="12" spans="1:31" x14ac:dyDescent="0.25">
      <c r="A12" s="275">
        <v>9</v>
      </c>
      <c r="B12" s="275">
        <f ca="1">OFFSET(Revenue!$AF$4,0,'Dashboard dataset'!A12)</f>
        <v>2023</v>
      </c>
      <c r="C12" s="275">
        <f ca="1">OFFSET(Revenue!$AF$7,0,'Dashboard dataset'!A12)</f>
        <v>10</v>
      </c>
      <c r="D12" s="277">
        <f ca="1">OFFSET(Revenue!$AF$6,0,$A12)</f>
        <v>45200</v>
      </c>
      <c r="E12" s="277">
        <f ca="1">OFFSET('Profit &amp; Loss'!$AF$5,0,'Dashboard dataset'!A12)</f>
        <v>45230</v>
      </c>
      <c r="F12" s="276">
        <f t="shared" ca="1" si="0"/>
        <v>45200</v>
      </c>
      <c r="G12" s="278">
        <f ca="1">OFFSET(Revenue!$AF$50,0,'Dashboard dataset'!A12)</f>
        <v>287027.68070592434</v>
      </c>
      <c r="H12" s="278">
        <f ca="1">OFFSET('Profit &amp; Loss'!$AF$46,0,'Dashboard dataset'!$A12)</f>
        <v>6070.5933539794532</v>
      </c>
      <c r="I12" s="278">
        <f ca="1">OFFSET('Profit &amp; Loss'!$AF$56,0,$A12)</f>
        <v>-1081.7875984014997</v>
      </c>
      <c r="J12" s="278">
        <f ca="1">OFFSET('Profit &amp; Loss'!$AF$28,0,$A12)</f>
        <v>53154.339390029578</v>
      </c>
      <c r="K12" s="278">
        <f ca="1">OFFSET(Revenue!$AF$79,0,$A12)</f>
        <v>9768</v>
      </c>
      <c r="L12" s="278">
        <f ca="1">OFFSET(Revenue!$AF$34,0,'Dashboard dataset'!A12)</f>
        <v>5811.9369942857138</v>
      </c>
      <c r="M12" s="278">
        <f t="shared" ca="1" si="1"/>
        <v>1.6806789216063216</v>
      </c>
      <c r="N12" s="279">
        <f ca="1">OFFSET(Revenue!$AF$14,0,$A12)</f>
        <v>0.64613999999999994</v>
      </c>
      <c r="O12" s="278">
        <f t="shared" ca="1" si="2"/>
        <v>49.385889934479579</v>
      </c>
      <c r="P12" s="278">
        <f ca="1">-OFFSET('Profit &amp; Loss'!$AF$13,0,'Dashboard dataset'!$A12)</f>
        <v>71083.236032927234</v>
      </c>
      <c r="Q12" s="278">
        <f ca="1">-OFFSET('Profit &amp; Loss'!$AF$20,0,'Dashboard dataset'!$A12)</f>
        <v>162790.10528296753</v>
      </c>
      <c r="R12" s="278">
        <f ca="1">-OFFSET('Profit &amp; Loss'!$AF$31,0,'Dashboard dataset'!$A12)</f>
        <v>18634.229369207707</v>
      </c>
      <c r="S12" s="278">
        <f ca="1">-OFFSET('Profit &amp; Loss'!$AF$37,0,'Dashboard dataset'!$A12)</f>
        <v>33735.230952556703</v>
      </c>
      <c r="T12" s="278">
        <f ca="1">OFFSET('Profit &amp; Loss'!$AF$53,0,'Dashboard dataset'!$A12)</f>
        <v>0</v>
      </c>
      <c r="U12" s="278">
        <f ca="1">OFFSET('Profit &amp; Loss'!$AF$49,0,'Dashboard dataset'!$A12)</f>
        <v>-1866.6666666666667</v>
      </c>
      <c r="V12" s="278">
        <f ca="1">OFFSET(Revenue!$AF$13,0,'Dashboard dataset'!$A12)</f>
        <v>8994.8571428571431</v>
      </c>
      <c r="W12" s="278">
        <f ca="1">OFFSET('Profit &amp; Loss'!$AF$43,0,'Dashboard dataset'!$A12)</f>
        <v>784.87906826516701</v>
      </c>
      <c r="X12" s="278">
        <f ca="1">OFFSET('Labor costs'!$AF$13,0,'Dashboard dataset'!$A12)</f>
        <v>43082.441252787459</v>
      </c>
      <c r="Y12" s="278">
        <f ca="1">OFFSET('Labor costs'!$AF$27,0,'Dashboard dataset'!$A12)</f>
        <v>9952.524458099997</v>
      </c>
      <c r="Z12" s="278">
        <f ca="1">OFFSET('Labor costs'!$AF$20,0,'Dashboard dataset'!$A12)</f>
        <v>17959.66828128248</v>
      </c>
      <c r="AA12" s="278">
        <f ca="1">OFFSET('Investment analysis'!$W$19,0,'Dashboard dataset'!$A12)</f>
        <v>93249.807660718478</v>
      </c>
      <c r="AB12" s="278">
        <f ca="1">OFFSET('Investment analysis'!$W$33,0,'Dashboard dataset'!$A12)</f>
        <v>175434.62006822345</v>
      </c>
      <c r="AC12" s="278">
        <f ca="1">OFFSET('Investment analysis'!$W$41,0,'Dashboard dataset'!$A12)</f>
        <v>110641.51490276906</v>
      </c>
      <c r="AD12" s="278">
        <f ca="1">OFFSET(Revenue!$AF$153,0,'Dashboard dataset'!$A12)</f>
        <v>8350.7133600000016</v>
      </c>
      <c r="AE12" s="275">
        <f ca="1">OFFSET(Revenue!$AF$162,0,'Dashboard dataset'!$A12)</f>
        <v>31</v>
      </c>
    </row>
    <row r="13" spans="1:31" x14ac:dyDescent="0.25">
      <c r="A13" s="275">
        <v>10</v>
      </c>
      <c r="B13" s="275">
        <f ca="1">OFFSET(Revenue!$AF$4,0,'Dashboard dataset'!A13)</f>
        <v>2023</v>
      </c>
      <c r="C13" s="275">
        <f ca="1">OFFSET(Revenue!$AF$7,0,'Dashboard dataset'!A13)</f>
        <v>11</v>
      </c>
      <c r="D13" s="277">
        <f ca="1">OFFSET(Revenue!$AF$6,0,$A13)</f>
        <v>45231</v>
      </c>
      <c r="E13" s="277">
        <f ca="1">OFFSET('Profit &amp; Loss'!$AF$5,0,'Dashboard dataset'!A13)</f>
        <v>45260</v>
      </c>
      <c r="F13" s="276">
        <f t="shared" ca="1" si="0"/>
        <v>45231</v>
      </c>
      <c r="G13" s="278">
        <f ca="1">OFFSET(Revenue!$AF$50,0,'Dashboard dataset'!A13)</f>
        <v>283953.70770192595</v>
      </c>
      <c r="H13" s="278">
        <f ca="1">OFFSET('Profit &amp; Loss'!$AF$46,0,'Dashboard dataset'!$A13)</f>
        <v>93249.975418909162</v>
      </c>
      <c r="I13" s="278">
        <f ca="1">OFFSET('Profit &amp; Loss'!$AF$56,0,$A13)</f>
        <v>86122.999291422137</v>
      </c>
      <c r="J13" s="278">
        <f ca="1">OFFSET('Profit &amp; Loss'!$AF$28,0,$A13)</f>
        <v>141041.88276335702</v>
      </c>
      <c r="K13" s="278">
        <f ca="1">OFFSET(Revenue!$AF$79,0,$A13)</f>
        <v>9604</v>
      </c>
      <c r="L13" s="278">
        <f ca="1">OFFSET(Revenue!$AF$34,0,'Dashboard dataset'!A13)</f>
        <v>5792.9595428571438</v>
      </c>
      <c r="M13" s="278">
        <f t="shared" ca="1" si="1"/>
        <v>1.6578745162896846</v>
      </c>
      <c r="N13" s="279">
        <f ca="1">OFFSET(Revenue!$AF$14,0,$A13)</f>
        <v>0.66000000000000014</v>
      </c>
      <c r="O13" s="278">
        <f t="shared" ca="1" si="2"/>
        <v>49.017036214597354</v>
      </c>
      <c r="P13" s="278">
        <f ca="1">-OFFSET('Profit &amp; Loss'!$AF$13,0,'Dashboard dataset'!$A13)</f>
        <v>70042.055082348685</v>
      </c>
      <c r="Q13" s="278">
        <f ca="1">-OFFSET('Profit &amp; Loss'!$AF$20,0,'Dashboard dataset'!$A13)</f>
        <v>72869.769856220213</v>
      </c>
      <c r="R13" s="278">
        <f ca="1">-OFFSET('Profit &amp; Loss'!$AF$31,0,'Dashboard dataset'!$A13)</f>
        <v>18679.466178597864</v>
      </c>
      <c r="S13" s="278">
        <f ca="1">-OFFSET('Profit &amp; Loss'!$AF$37,0,'Dashboard dataset'!$A13)</f>
        <v>34398.155451564278</v>
      </c>
      <c r="T13" s="278">
        <f ca="1">OFFSET('Profit &amp; Loss'!$AF$53,0,'Dashboard dataset'!$A13)</f>
        <v>0</v>
      </c>
      <c r="U13" s="278">
        <f ca="1">OFFSET('Profit &amp; Loss'!$AF$49,0,'Dashboard dataset'!$A13)</f>
        <v>-1841.261841772739</v>
      </c>
      <c r="V13" s="278">
        <f ca="1">OFFSET(Revenue!$AF$13,0,'Dashboard dataset'!$A13)</f>
        <v>8777.2114285714288</v>
      </c>
      <c r="W13" s="278">
        <f ca="1">OFFSET('Profit &amp; Loss'!$AF$43,0,'Dashboard dataset'!$A13)</f>
        <v>87964.261133194872</v>
      </c>
      <c r="X13" s="278">
        <f ca="1">OFFSET('Labor costs'!$AF$13,0,'Dashboard dataset'!$A13)</f>
        <v>43261.951424674073</v>
      </c>
      <c r="Y13" s="278">
        <f ca="1">OFFSET('Labor costs'!$AF$27,0,'Dashboard dataset'!$A13)</f>
        <v>9969.8266433420795</v>
      </c>
      <c r="Z13" s="278">
        <f ca="1">OFFSET('Labor costs'!$AF$20,0,'Dashboard dataset'!$A13)</f>
        <v>18034.500232454491</v>
      </c>
      <c r="AA13" s="278">
        <f ca="1">OFFSET('Investment analysis'!$W$19,0,'Dashboard dataset'!$A13)</f>
        <v>111799.61531207099</v>
      </c>
      <c r="AB13" s="278">
        <f ca="1">OFFSET('Investment analysis'!$W$33,0,'Dashboard dataset'!$A13)</f>
        <v>84239.740467444979</v>
      </c>
      <c r="AC13" s="278">
        <f ca="1">OFFSET('Investment analysis'!$W$41,0,'Dashboard dataset'!$A13)</f>
        <v>111583.03943461938</v>
      </c>
      <c r="AD13" s="278">
        <f ca="1">OFFSET(Revenue!$AF$153,0,'Dashboard dataset'!$A13)</f>
        <v>8311.2479999999996</v>
      </c>
      <c r="AE13" s="275">
        <f ca="1">OFFSET(Revenue!$AF$162,0,'Dashboard dataset'!$A13)</f>
        <v>30</v>
      </c>
    </row>
    <row r="14" spans="1:31" x14ac:dyDescent="0.25">
      <c r="A14" s="275">
        <v>11</v>
      </c>
      <c r="B14" s="275">
        <f ca="1">OFFSET(Revenue!$AF$4,0,'Dashboard dataset'!A14)</f>
        <v>2023</v>
      </c>
      <c r="C14" s="275">
        <f ca="1">OFFSET(Revenue!$AF$7,0,'Dashboard dataset'!A14)</f>
        <v>12</v>
      </c>
      <c r="D14" s="277">
        <f ca="1">OFFSET(Revenue!$AF$6,0,$A14)</f>
        <v>45261</v>
      </c>
      <c r="E14" s="277">
        <f ca="1">OFFSET('Profit &amp; Loss'!$AF$5,0,'Dashboard dataset'!A14)</f>
        <v>45291</v>
      </c>
      <c r="F14" s="276">
        <f t="shared" ca="1" si="0"/>
        <v>45261</v>
      </c>
      <c r="G14" s="278">
        <f ca="1">OFFSET(Revenue!$AF$50,0,'Dashboard dataset'!A14)</f>
        <v>305231.14718502632</v>
      </c>
      <c r="H14" s="278">
        <f ca="1">OFFSET('Profit &amp; Loss'!$AF$46,0,'Dashboard dataset'!$A14)</f>
        <v>108092.05146205613</v>
      </c>
      <c r="I14" s="278">
        <f ca="1">OFFSET('Profit &amp; Loss'!$AF$56,0,$A14)</f>
        <v>86259.707478822296</v>
      </c>
      <c r="J14" s="278">
        <f ca="1">OFFSET('Profit &amp; Loss'!$AF$28,0,$A14)</f>
        <v>156067.60826855569</v>
      </c>
      <c r="K14" s="278">
        <f ca="1">OFFSET(Revenue!$AF$79,0,$A14)</f>
        <v>10264</v>
      </c>
      <c r="L14" s="278">
        <f ca="1">OFFSET(Revenue!$AF$34,0,'Dashboard dataset'!A14)</f>
        <v>5922.3497142857141</v>
      </c>
      <c r="M14" s="278">
        <f t="shared" ca="1" si="1"/>
        <v>1.7330958986163021</v>
      </c>
      <c r="N14" s="279">
        <f ca="1">OFFSET(Revenue!$AF$14,0,$A14)</f>
        <v>0.66</v>
      </c>
      <c r="O14" s="278">
        <f t="shared" ca="1" si="2"/>
        <v>51.538859052642046</v>
      </c>
      <c r="P14" s="278">
        <f ca="1">-OFFSET('Profit &amp; Loss'!$AF$13,0,'Dashboard dataset'!$A14)</f>
        <v>74995.561515878435</v>
      </c>
      <c r="Q14" s="278">
        <f ca="1">-OFFSET('Profit &amp; Loss'!$AF$20,0,'Dashboard dataset'!$A14)</f>
        <v>74167.977400592208</v>
      </c>
      <c r="R14" s="278">
        <f ca="1">-OFFSET('Profit &amp; Loss'!$AF$31,0,'Dashboard dataset'!$A14)</f>
        <v>18724.900269188107</v>
      </c>
      <c r="S14" s="278">
        <f ca="1">-OFFSET('Profit &amp; Loss'!$AF$37,0,'Dashboard dataset'!$A14)</f>
        <v>34536.370823025747</v>
      </c>
      <c r="T14" s="278">
        <f ca="1">OFFSET('Profit &amp; Loss'!$AF$53,0,'Dashboard dataset'!$A14)</f>
        <v>-14730.942046140028</v>
      </c>
      <c r="U14" s="278">
        <f ca="1">OFFSET('Profit &amp; Loss'!$AF$49,0,'Dashboard dataset'!$A14)</f>
        <v>-1815.6876513795182</v>
      </c>
      <c r="V14" s="278">
        <f ca="1">OFFSET(Revenue!$AF$13,0,'Dashboard dataset'!$A14)</f>
        <v>8973.2571428571428</v>
      </c>
      <c r="W14" s="278">
        <f ca="1">OFFSET('Profit &amp; Loss'!$AF$43,0,'Dashboard dataset'!$A14)</f>
        <v>102806.33717634184</v>
      </c>
      <c r="X14" s="278">
        <f ca="1">OFFSET('Labor costs'!$AF$13,0,'Dashboard dataset'!$A14)</f>
        <v>43442.209555610207</v>
      </c>
      <c r="Y14" s="278">
        <f ca="1">OFFSET('Labor costs'!$AF$27,0,'Dashboard dataset'!$A14)</f>
        <v>9987.2009210226715</v>
      </c>
      <c r="Z14" s="278">
        <f ca="1">OFFSET('Labor costs'!$AF$20,0,'Dashboard dataset'!$A14)</f>
        <v>18109.643983423051</v>
      </c>
      <c r="AA14" s="278">
        <f ca="1">OFFSET('Investment analysis'!$W$19,0,'Dashboard dataset'!$A14)</f>
        <v>120545.37529426345</v>
      </c>
      <c r="AB14" s="278">
        <f ca="1">OFFSET('Investment analysis'!$W$33,0,'Dashboard dataset'!$A14)</f>
        <v>90257.11887512976</v>
      </c>
      <c r="AC14" s="278">
        <f ca="1">OFFSET('Investment analysis'!$W$41,0,'Dashboard dataset'!$A14)</f>
        <v>112001.02446688808</v>
      </c>
      <c r="AD14" s="278">
        <f ca="1">OFFSET(Revenue!$AF$153,0,'Dashboard dataset'!$A14)</f>
        <v>8833.9679999999989</v>
      </c>
      <c r="AE14" s="275">
        <f ca="1">OFFSET(Revenue!$AF$162,0,'Dashboard dataset'!$A14)</f>
        <v>31</v>
      </c>
    </row>
    <row r="15" spans="1:31" x14ac:dyDescent="0.25">
      <c r="A15" s="275">
        <v>12</v>
      </c>
      <c r="B15" s="275">
        <f ca="1">OFFSET(Revenue!$AF$4,0,'Dashboard dataset'!A15)</f>
        <v>2024</v>
      </c>
      <c r="C15" s="275">
        <f ca="1">OFFSET(Revenue!$AF$7,0,'Dashboard dataset'!A15)</f>
        <v>1</v>
      </c>
      <c r="D15" s="277">
        <f ca="1">OFFSET(Revenue!$AF$6,0,$A15)</f>
        <v>45292</v>
      </c>
      <c r="E15" s="277">
        <f ca="1">OFFSET('Profit &amp; Loss'!$AF$5,0,'Dashboard dataset'!A15)</f>
        <v>45322</v>
      </c>
      <c r="F15" s="276">
        <f t="shared" ca="1" si="0"/>
        <v>45292</v>
      </c>
      <c r="G15" s="280">
        <f ca="1">OFFSET(Revenue!$AF$50,0,'Dashboard dataset'!A15)</f>
        <v>326917.86848555371</v>
      </c>
      <c r="H15" s="278">
        <f ca="1">OFFSET('Profit &amp; Loss'!$AF$46,0,'Dashboard dataset'!$A15)</f>
        <v>123940.97344386126</v>
      </c>
      <c r="I15" s="278">
        <f ca="1">OFFSET('Profit &amp; Loss'!$AF$56,0,$A15)</f>
        <v>93492.252953410643</v>
      </c>
      <c r="J15" s="278">
        <f ca="1">OFFSET('Profit &amp; Loss'!$AF$28,0,$A15)</f>
        <v>171428.77492285805</v>
      </c>
      <c r="K15" s="278">
        <f ca="1">OFFSET(Revenue!$AF$79,0,$A15)</f>
        <v>10940</v>
      </c>
      <c r="L15" s="278">
        <f ca="1">OFFSET(Revenue!$AF$34,0,'Dashboard dataset'!A15)</f>
        <v>6650.4829247999996</v>
      </c>
      <c r="M15" s="278">
        <f t="shared" ca="1" si="1"/>
        <v>1.6449933220945754</v>
      </c>
      <c r="N15" s="279">
        <f ca="1">OFFSET(Revenue!$AF$14,0,$A15)</f>
        <v>0.72841999999999996</v>
      </c>
      <c r="O15" s="278">
        <f t="shared" ca="1" si="2"/>
        <v>49.157011931638806</v>
      </c>
      <c r="P15" s="278">
        <f ca="1">-OFFSET('Profit &amp; Loss'!$AF$13,0,'Dashboard dataset'!$A15)</f>
        <v>80048.530522336063</v>
      </c>
      <c r="Q15" s="278">
        <f ca="1">-OFFSET('Profit &amp; Loss'!$AF$20,0,'Dashboard dataset'!$A15)</f>
        <v>75440.563040359571</v>
      </c>
      <c r="R15" s="278">
        <f ca="1">-OFFSET('Profit &amp; Loss'!$AF$31,0,'Dashboard dataset'!$A15)</f>
        <v>18761.708293356241</v>
      </c>
      <c r="S15" s="278">
        <f ca="1">-OFFSET('Profit &amp; Loss'!$AF$37,0,'Dashboard dataset'!$A15)</f>
        <v>34011.807471354841</v>
      </c>
      <c r="T15" s="278">
        <f ca="1">OFFSET('Profit &amp; Loss'!$AF$53,0,'Dashboard dataset'!$A15)</f>
        <v>-23373.063238352661</v>
      </c>
      <c r="U15" s="278">
        <f ca="1">OFFSET('Profit &amp; Loss'!$AF$49,0,'Dashboard dataset'!$A15)</f>
        <v>-1789.9429663836763</v>
      </c>
      <c r="V15" s="278">
        <f ca="1">OFFSET(Revenue!$AF$13,0,'Dashboard dataset'!$A15)</f>
        <v>9130.011428571428</v>
      </c>
      <c r="W15" s="278">
        <f ca="1">OFFSET('Profit &amp; Loss'!$AF$43,0,'Dashboard dataset'!$A15)</f>
        <v>118655.25915814698</v>
      </c>
      <c r="X15" s="278">
        <f ca="1">OFFSET('Labor costs'!$AF$13,0,'Dashboard dataset'!$A15)</f>
        <v>43587.016920795591</v>
      </c>
      <c r="Y15" s="278">
        <f ca="1">OFFSET('Labor costs'!$AF$27,0,'Dashboard dataset'!$A15)</f>
        <v>10001.158257426081</v>
      </c>
      <c r="Z15" s="278">
        <f ca="1">OFFSET('Labor costs'!$AF$20,0,'Dashboard dataset'!$A15)</f>
        <v>18170.009463367795</v>
      </c>
      <c r="AA15" s="278">
        <f ca="1">OFFSET('Investment analysis'!$W$19,0,'Dashboard dataset'!$A15)</f>
        <v>62842.502273251492</v>
      </c>
      <c r="AB15" s="278">
        <f ca="1">OFFSET('Investment analysis'!$W$33,0,'Dashboard dataset'!$A15)</f>
        <v>96394.423946613751</v>
      </c>
      <c r="AC15" s="278">
        <f ca="1">OFFSET('Investment analysis'!$W$41,0,'Dashboard dataset'!$A15)</f>
        <v>111701.5187141263</v>
      </c>
      <c r="AD15" s="278">
        <f ca="1">OFFSET(Revenue!$AF$153,0,'Dashboard dataset'!$A15)</f>
        <v>9414.1000800000002</v>
      </c>
      <c r="AE15" s="275">
        <f ca="1">OFFSET(Revenue!$AF$162,0,'Dashboard dataset'!$A15)</f>
        <v>31</v>
      </c>
    </row>
    <row r="16" spans="1:31" x14ac:dyDescent="0.25">
      <c r="A16" s="275">
        <v>13</v>
      </c>
      <c r="B16" s="275">
        <f ca="1">OFFSET(Revenue!$AF$4,0,'Dashboard dataset'!A16)</f>
        <v>2024</v>
      </c>
      <c r="C16" s="275">
        <f ca="1">OFFSET(Revenue!$AF$7,0,'Dashboard dataset'!A16)</f>
        <v>2</v>
      </c>
      <c r="D16" s="277">
        <f ca="1">OFFSET(Revenue!$AF$6,0,$A16)</f>
        <v>45323</v>
      </c>
      <c r="E16" s="277">
        <f ca="1">OFFSET('Profit &amp; Loss'!$AF$5,0,'Dashboard dataset'!A16)</f>
        <v>45351</v>
      </c>
      <c r="F16" s="276">
        <f t="shared" ca="1" si="0"/>
        <v>45323</v>
      </c>
      <c r="G16" s="280">
        <f ca="1">OFFSET(Revenue!$AF$50,0,'Dashboard dataset'!A16)</f>
        <v>230784.92170131765</v>
      </c>
      <c r="H16" s="278">
        <f ca="1">OFFSET('Profit &amp; Loss'!$AF$46,0,'Dashboard dataset'!$A16)</f>
        <v>55693.279762157101</v>
      </c>
      <c r="I16" s="278">
        <f ca="1">OFFSET('Profit &amp; Loss'!$AF$56,0,$A16)</f>
        <v>38914.831061030636</v>
      </c>
      <c r="J16" s="278">
        <f ca="1">OFFSET('Profit &amp; Loss'!$AF$28,0,$A16)</f>
        <v>103647.239782976</v>
      </c>
      <c r="K16" s="278">
        <f ca="1">OFFSET(Revenue!$AF$79,0,$A16)</f>
        <v>7684</v>
      </c>
      <c r="L16" s="278">
        <f ca="1">OFFSET(Revenue!$AF$34,0,'Dashboard dataset'!A16)</f>
        <v>4584.2631120000005</v>
      </c>
      <c r="M16" s="278">
        <f t="shared" ca="1" si="1"/>
        <v>1.676169061912256</v>
      </c>
      <c r="N16" s="279">
        <f ca="1">OFFSET(Revenue!$AF$14,0,$A16)</f>
        <v>0.55054999999999998</v>
      </c>
      <c r="O16" s="278">
        <f t="shared" ca="1" si="2"/>
        <v>50.342861232638086</v>
      </c>
      <c r="P16" s="278">
        <f ca="1">-OFFSET('Profit &amp; Loss'!$AF$13,0,'Dashboard dataset'!$A16)</f>
        <v>56314.889143870445</v>
      </c>
      <c r="Q16" s="278">
        <f ca="1">-OFFSET('Profit &amp; Loss'!$AF$20,0,'Dashboard dataset'!$A16)</f>
        <v>70822.792774471207</v>
      </c>
      <c r="R16" s="278">
        <f ca="1">-OFFSET('Profit &amp; Loss'!$AF$31,0,'Dashboard dataset'!$A16)</f>
        <v>18798.646652115684</v>
      </c>
      <c r="S16" s="278">
        <f ca="1">-OFFSET('Profit &amp; Loss'!$AF$37,0,'Dashboard dataset'!$A16)</f>
        <v>34441.027654417499</v>
      </c>
      <c r="T16" s="278">
        <f ca="1">OFFSET('Profit &amp; Loss'!$AF$53,0,'Dashboard dataset'!$A16)</f>
        <v>-9728.707765257659</v>
      </c>
      <c r="U16" s="278">
        <f ca="1">OFFSET('Profit &amp; Loss'!$AF$49,0,'Dashboard dataset'!$A16)</f>
        <v>-1764.0266501545286</v>
      </c>
      <c r="V16" s="278">
        <f ca="1">OFFSET(Revenue!$AF$13,0,'Dashboard dataset'!$A16)</f>
        <v>8326.6971428571433</v>
      </c>
      <c r="W16" s="278">
        <f ca="1">OFFSET('Profit &amp; Loss'!$AF$43,0,'Dashboard dataset'!$A16)</f>
        <v>50407.565476442818</v>
      </c>
      <c r="X16" s="278">
        <f ca="1">OFFSET('Labor costs'!$AF$13,0,'Dashboard dataset'!$A16)</f>
        <v>43732.306977198234</v>
      </c>
      <c r="Y16" s="278">
        <f ca="1">OFFSET('Labor costs'!$AF$27,0,'Dashboard dataset'!$A16)</f>
        <v>10015.162118284168</v>
      </c>
      <c r="Z16" s="278">
        <f ca="1">OFFSET('Labor costs'!$AF$20,0,'Dashboard dataset'!$A16)</f>
        <v>18230.576161579022</v>
      </c>
      <c r="AA16" s="278">
        <f ca="1">OFFSET('Investment analysis'!$W$19,0,'Dashboard dataset'!$A16)</f>
        <v>75158.075760073785</v>
      </c>
      <c r="AB16" s="278">
        <f ca="1">OFFSET('Investment analysis'!$W$33,0,'Dashboard dataset'!$A16)</f>
        <v>67854.135228936328</v>
      </c>
      <c r="AC16" s="278">
        <f ca="1">OFFSET('Investment analysis'!$W$41,0,'Dashboard dataset'!$A16)</f>
        <v>112356.55432927184</v>
      </c>
      <c r="AD16" s="278">
        <f ca="1">OFFSET(Revenue!$AF$153,0,'Dashboard dataset'!$A16)</f>
        <v>6643.5969600000017</v>
      </c>
      <c r="AE16" s="275">
        <f ca="1">OFFSET(Revenue!$AF$162,0,'Dashboard dataset'!$A16)</f>
        <v>29</v>
      </c>
    </row>
    <row r="17" spans="1:31" x14ac:dyDescent="0.25">
      <c r="A17" s="275">
        <v>14</v>
      </c>
      <c r="B17" s="275">
        <f ca="1">OFFSET(Revenue!$AF$4,0,'Dashboard dataset'!A17)</f>
        <v>2024</v>
      </c>
      <c r="C17" s="275">
        <f ca="1">OFFSET(Revenue!$AF$7,0,'Dashboard dataset'!A17)</f>
        <v>3</v>
      </c>
      <c r="D17" s="277">
        <f ca="1">OFFSET(Revenue!$AF$6,0,$A17)</f>
        <v>45352</v>
      </c>
      <c r="E17" s="277">
        <f ca="1">OFFSET('Profit &amp; Loss'!$AF$5,0,'Dashboard dataset'!A17)</f>
        <v>45382</v>
      </c>
      <c r="F17" s="276">
        <f t="shared" ca="1" si="0"/>
        <v>45352</v>
      </c>
      <c r="G17" s="280">
        <f ca="1">OFFSET(Revenue!$AF$50,0,'Dashboard dataset'!A17)</f>
        <v>318014.62424964708</v>
      </c>
      <c r="H17" s="278">
        <f ca="1">OFFSET('Profit &amp; Loss'!$AF$46,0,'Dashboard dataset'!$A17)</f>
        <v>117413.45470968512</v>
      </c>
      <c r="I17" s="278">
        <f ca="1">OFFSET('Profit &amp; Loss'!$AF$56,0,$A17)</f>
        <v>88311.842292389571</v>
      </c>
      <c r="J17" s="278">
        <f ca="1">OFFSET('Profit &amp; Loss'!$AF$28,0,$A17)</f>
        <v>165301.92132152276</v>
      </c>
      <c r="K17" s="278">
        <f ca="1">OFFSET(Revenue!$AF$79,0,$A17)</f>
        <v>10536</v>
      </c>
      <c r="L17" s="278">
        <f ca="1">OFFSET(Revenue!$AF$34,0,'Dashboard dataset'!A17)</f>
        <v>6080.2790400000013</v>
      </c>
      <c r="M17" s="278">
        <f t="shared" ca="1" si="1"/>
        <v>1.7328152097440577</v>
      </c>
      <c r="N17" s="279">
        <f ca="1">OFFSET(Revenue!$AF$14,0,$A17)</f>
        <v>0.6776000000000002</v>
      </c>
      <c r="O17" s="278">
        <f t="shared" ca="1" si="2"/>
        <v>52.302636467428805</v>
      </c>
      <c r="P17" s="278">
        <f ca="1">-OFFSET('Profit &amp; Loss'!$AF$13,0,'Dashboard dataset'!$A17)</f>
        <v>77338.918362668759</v>
      </c>
      <c r="Q17" s="278">
        <f ca="1">-OFFSET('Profit &amp; Loss'!$AF$20,0,'Dashboard dataset'!$A17)</f>
        <v>75373.784565455542</v>
      </c>
      <c r="R17" s="278">
        <f ca="1">-OFFSET('Profit &amp; Loss'!$AF$31,0,'Dashboard dataset'!$A17)</f>
        <v>18835.715819597881</v>
      </c>
      <c r="S17" s="278">
        <f ca="1">-OFFSET('Profit &amp; Loss'!$AF$37,0,'Dashboard dataset'!$A17)</f>
        <v>34338.465077954046</v>
      </c>
      <c r="T17" s="278">
        <f ca="1">OFFSET('Profit &amp; Loss'!$AF$53,0,'Dashboard dataset'!$A17)</f>
        <v>-22077.960573097396</v>
      </c>
      <c r="U17" s="278">
        <f ca="1">OFFSET('Profit &amp; Loss'!$AF$49,0,'Dashboard dataset'!$A17)</f>
        <v>-1737.9375584838533</v>
      </c>
      <c r="V17" s="278">
        <f ca="1">OFFSET(Revenue!$AF$13,0,'Dashboard dataset'!$A17)</f>
        <v>8973.2571428571428</v>
      </c>
      <c r="W17" s="278">
        <f ca="1">OFFSET('Profit &amp; Loss'!$AF$43,0,'Dashboard dataset'!$A17)</f>
        <v>112127.74042397083</v>
      </c>
      <c r="X17" s="278">
        <f ca="1">OFFSET('Labor costs'!$AF$13,0,'Dashboard dataset'!$A17)</f>
        <v>43878.081333788898</v>
      </c>
      <c r="Y17" s="278">
        <f ca="1">OFFSET('Labor costs'!$AF$27,0,'Dashboard dataset'!$A17)</f>
        <v>10029.212658678449</v>
      </c>
      <c r="Z17" s="278">
        <f ca="1">OFFSET('Labor costs'!$AF$20,0,'Dashboard dataset'!$A17)</f>
        <v>18291.34474878429</v>
      </c>
      <c r="AA17" s="278">
        <f ca="1">OFFSET('Investment analysis'!$W$19,0,'Dashboard dataset'!$A17)</f>
        <v>135049.15180238409</v>
      </c>
      <c r="AB17" s="278">
        <f ca="1">OFFSET('Investment analysis'!$W$33,0,'Dashboard dataset'!$A17)</f>
        <v>93239.64957515111</v>
      </c>
      <c r="AC17" s="278">
        <f ca="1">OFFSET('Investment analysis'!$W$41,0,'Dashboard dataset'!$A17)</f>
        <v>112480.56758385844</v>
      </c>
      <c r="AD17" s="278">
        <f ca="1">OFFSET(Revenue!$AF$153,0,'Dashboard dataset'!$A17)</f>
        <v>9069.5404800000015</v>
      </c>
      <c r="AE17" s="275">
        <f ca="1">OFFSET(Revenue!$AF$162,0,'Dashboard dataset'!$A17)</f>
        <v>31</v>
      </c>
    </row>
    <row r="18" spans="1:31" x14ac:dyDescent="0.25">
      <c r="A18" s="275">
        <v>15</v>
      </c>
      <c r="B18" s="275">
        <f ca="1">OFFSET(Revenue!$AF$4,0,'Dashboard dataset'!A18)</f>
        <v>2024</v>
      </c>
      <c r="C18" s="275">
        <f ca="1">OFFSET(Revenue!$AF$7,0,'Dashboard dataset'!A18)</f>
        <v>4</v>
      </c>
      <c r="D18" s="277">
        <f ca="1">OFFSET(Revenue!$AF$6,0,$A18)</f>
        <v>45383</v>
      </c>
      <c r="E18" s="277">
        <f ca="1">OFFSET('Profit &amp; Loss'!$AF$5,0,'Dashboard dataset'!A18)</f>
        <v>45412</v>
      </c>
      <c r="F18" s="276">
        <f t="shared" ca="1" si="0"/>
        <v>45383</v>
      </c>
      <c r="G18" s="280">
        <f ca="1">OFFSET(Revenue!$AF$50,0,'Dashboard dataset'!A18)</f>
        <v>296668.20033116004</v>
      </c>
      <c r="H18" s="278">
        <f ca="1">OFFSET('Profit &amp; Loss'!$AF$46,0,'Dashboard dataset'!$A18)</f>
        <v>108194.87829695406</v>
      </c>
      <c r="I18" s="278">
        <f ca="1">OFFSET('Profit &amp; Loss'!$AF$56,0,$A18)</f>
        <v>80957.991577363515</v>
      </c>
      <c r="J18" s="278">
        <f ca="1">OFFSET('Profit &amp; Loss'!$AF$28,0,$A18)</f>
        <v>150274.69509484511</v>
      </c>
      <c r="K18" s="278">
        <f ca="1">OFFSET(Revenue!$AF$79,0,$A18)</f>
        <v>9780</v>
      </c>
      <c r="L18" s="278">
        <f ca="1">OFFSET(Revenue!$AF$34,0,'Dashboard dataset'!A18)</f>
        <v>5881.227264000001</v>
      </c>
      <c r="M18" s="278">
        <f t="shared" ca="1" si="1"/>
        <v>1.66291822454559</v>
      </c>
      <c r="N18" s="279">
        <f ca="1">OFFSET(Revenue!$AF$14,0,$A18)</f>
        <v>0.67760000000000009</v>
      </c>
      <c r="O18" s="278">
        <f t="shared" ca="1" si="2"/>
        <v>50.44324713433825</v>
      </c>
      <c r="P18" s="278">
        <f ca="1">-OFFSET('Profit &amp; Loss'!$AF$13,0,'Dashboard dataset'!$A18)</f>
        <v>71896.903514337304</v>
      </c>
      <c r="Q18" s="278">
        <f ca="1">-OFFSET('Profit &amp; Loss'!$AF$20,0,'Dashboard dataset'!$A18)</f>
        <v>74496.601721977611</v>
      </c>
      <c r="R18" s="278">
        <f ca="1">-OFFSET('Profit &amp; Loss'!$AF$31,0,'Dashboard dataset'!$A18)</f>
        <v>16304.205149182533</v>
      </c>
      <c r="S18" s="278">
        <f ca="1">-OFFSET('Profit &amp; Loss'!$AF$37,0,'Dashboard dataset'!$A18)</f>
        <v>31061.325934422817</v>
      </c>
      <c r="T18" s="278">
        <f ca="1">OFFSET('Profit &amp; Loss'!$AF$53,0,'Dashboard dataset'!$A18)</f>
        <v>-20239.497894340879</v>
      </c>
      <c r="U18" s="278">
        <f ca="1">OFFSET('Profit &amp; Loss'!$AF$49,0,'Dashboard dataset'!$A18)</f>
        <v>-1711.6745395353735</v>
      </c>
      <c r="V18" s="278">
        <f ca="1">OFFSET(Revenue!$AF$13,0,'Dashboard dataset'!$A18)</f>
        <v>8679.4971428571425</v>
      </c>
      <c r="W18" s="278">
        <f ca="1">OFFSET('Profit &amp; Loss'!$AF$43,0,'Dashboard dataset'!$A18)</f>
        <v>102909.16401123977</v>
      </c>
      <c r="X18" s="278">
        <f ca="1">OFFSET('Labor costs'!$AF$13,0,'Dashboard dataset'!$A18)</f>
        <v>44024.341604901529</v>
      </c>
      <c r="Y18" s="278">
        <f ca="1">OFFSET('Labor costs'!$AF$27,0,'Dashboard dataset'!$A18)</f>
        <v>10043.310034207378</v>
      </c>
      <c r="Z18" s="278">
        <f ca="1">OFFSET('Labor costs'!$AF$20,0,'Dashboard dataset'!$A18)</f>
        <v>18352.315897946904</v>
      </c>
      <c r="AA18" s="278">
        <f ca="1">OFFSET('Investment analysis'!$W$19,0,'Dashboard dataset'!$A18)</f>
        <v>6765.426217358443</v>
      </c>
      <c r="AB18" s="278">
        <f ca="1">OFFSET('Investment analysis'!$W$33,0,'Dashboard dataset'!$A18)</f>
        <v>86730.313530895306</v>
      </c>
      <c r="AC18" s="278">
        <f ca="1">OFFSET('Investment analysis'!$W$41,0,'Dashboard dataset'!$A18)</f>
        <v>106862.05612235829</v>
      </c>
      <c r="AD18" s="278">
        <f ca="1">OFFSET(Revenue!$AF$153,0,'Dashboard dataset'!$A18)</f>
        <v>8401.1558400000013</v>
      </c>
      <c r="AE18" s="275">
        <f ca="1">OFFSET(Revenue!$AF$162,0,'Dashboard dataset'!$A18)</f>
        <v>30</v>
      </c>
    </row>
    <row r="19" spans="1:31" x14ac:dyDescent="0.25">
      <c r="A19" s="275">
        <v>16</v>
      </c>
      <c r="B19" s="275">
        <f ca="1">OFFSET(Revenue!$AF$4,0,'Dashboard dataset'!A19)</f>
        <v>2024</v>
      </c>
      <c r="C19" s="275">
        <f ca="1">OFFSET(Revenue!$AF$7,0,'Dashboard dataset'!A19)</f>
        <v>5</v>
      </c>
      <c r="D19" s="277">
        <f ca="1">OFFSET(Revenue!$AF$6,0,$A19)</f>
        <v>45413</v>
      </c>
      <c r="E19" s="277">
        <f ca="1">OFFSET('Profit &amp; Loss'!$AF$5,0,'Dashboard dataset'!A19)</f>
        <v>45443</v>
      </c>
      <c r="F19" s="276">
        <f t="shared" ca="1" si="0"/>
        <v>45413</v>
      </c>
      <c r="G19" s="280">
        <f ca="1">OFFSET(Revenue!$AF$50,0,'Dashboard dataset'!A19)</f>
        <v>310237.8354621054</v>
      </c>
      <c r="H19" s="278">
        <f ca="1">OFFSET('Profit &amp; Loss'!$AF$46,0,'Dashboard dataset'!$A19)</f>
        <v>113794.38390056466</v>
      </c>
      <c r="I19" s="278">
        <f ca="1">OFFSET('Profit &amp; Loss'!$AF$56,0,$A19)</f>
        <v>85458.746544845169</v>
      </c>
      <c r="J19" s="278">
        <f ca="1">OFFSET('Profit &amp; Loss'!$AF$28,0,$A19)</f>
        <v>159939.98106162055</v>
      </c>
      <c r="K19" s="278">
        <f ca="1">OFFSET(Revenue!$AF$79,0,$A19)</f>
        <v>10176</v>
      </c>
      <c r="L19" s="278">
        <f ca="1">OFFSET(Revenue!$AF$34,0,'Dashboard dataset'!A19)</f>
        <v>6125.5117440000004</v>
      </c>
      <c r="M19" s="278">
        <f t="shared" ca="1" si="1"/>
        <v>1.6612489576838201</v>
      </c>
      <c r="N19" s="279">
        <f ca="1">OFFSET(Revenue!$AF$14,0,$A19)</f>
        <v>0.67760000000000009</v>
      </c>
      <c r="O19" s="278">
        <f t="shared" ca="1" si="2"/>
        <v>50.646843631633949</v>
      </c>
      <c r="P19" s="278">
        <f ca="1">-OFFSET('Profit &amp; Loss'!$AF$13,0,'Dashboard dataset'!$A19)</f>
        <v>74931.998775005384</v>
      </c>
      <c r="Q19" s="278">
        <f ca="1">-OFFSET('Profit &amp; Loss'!$AF$20,0,'Dashboard dataset'!$A19)</f>
        <v>75365.855625479453</v>
      </c>
      <c r="R19" s="278">
        <f ca="1">-OFFSET('Profit &amp; Loss'!$AF$31,0,'Dashboard dataset'!$A19)</f>
        <v>16331.433055235366</v>
      </c>
      <c r="S19" s="278">
        <f ca="1">-OFFSET('Profit &amp; Loss'!$AF$37,0,'Dashboard dataset'!$A19)</f>
        <v>35099.878391534818</v>
      </c>
      <c r="T19" s="278">
        <f ca="1">OFFSET('Profit &amp; Loss'!$AF$53,0,'Dashboard dataset'!$A19)</f>
        <v>-21364.686636211292</v>
      </c>
      <c r="U19" s="278">
        <f ca="1">OFFSET('Profit &amp; Loss'!$AF$49,0,'Dashboard dataset'!$A19)</f>
        <v>-1685.2364337939036</v>
      </c>
      <c r="V19" s="278">
        <f ca="1">OFFSET(Revenue!$AF$13,0,'Dashboard dataset'!$A19)</f>
        <v>9040.011428571428</v>
      </c>
      <c r="W19" s="278">
        <f ca="1">OFFSET('Profit &amp; Loss'!$AF$43,0,'Dashboard dataset'!$A19)</f>
        <v>108508.66961485037</v>
      </c>
      <c r="X19" s="278">
        <f ca="1">OFFSET('Labor costs'!$AF$13,0,'Dashboard dataset'!$A19)</f>
        <v>44171.089410251203</v>
      </c>
      <c r="Y19" s="278">
        <f ca="1">OFFSET('Labor costs'!$AF$27,0,'Dashboard dataset'!$A19)</f>
        <v>10057.45440098807</v>
      </c>
      <c r="Z19" s="278">
        <f ca="1">OFFSET('Labor costs'!$AF$20,0,'Dashboard dataset'!$A19)</f>
        <v>18413.490284273394</v>
      </c>
      <c r="AA19" s="278">
        <f ca="1">OFFSET('Investment analysis'!$W$19,0,'Dashboard dataset'!$A19)</f>
        <v>132064.08338652927</v>
      </c>
      <c r="AB19" s="278">
        <f ca="1">OFFSET('Investment analysis'!$W$33,0,'Dashboard dataset'!$A19)</f>
        <v>90443.890548110649</v>
      </c>
      <c r="AC19" s="278">
        <f ca="1">OFFSET('Investment analysis'!$W$41,0,'Dashboard dataset'!$A19)</f>
        <v>111118.6086324777</v>
      </c>
      <c r="AD19" s="278">
        <f ca="1">OFFSET(Revenue!$AF$153,0,'Dashboard dataset'!$A19)</f>
        <v>8889.0278400000025</v>
      </c>
      <c r="AE19" s="275">
        <f ca="1">OFFSET(Revenue!$AF$162,0,'Dashboard dataset'!$A19)</f>
        <v>31</v>
      </c>
    </row>
    <row r="20" spans="1:31" x14ac:dyDescent="0.25">
      <c r="A20" s="275">
        <v>17</v>
      </c>
      <c r="B20" s="275">
        <f ca="1">OFFSET(Revenue!$AF$4,0,'Dashboard dataset'!A20)</f>
        <v>2024</v>
      </c>
      <c r="C20" s="275">
        <f ca="1">OFFSET(Revenue!$AF$7,0,'Dashboard dataset'!A20)</f>
        <v>6</v>
      </c>
      <c r="D20" s="277">
        <f ca="1">OFFSET(Revenue!$AF$6,0,$A20)</f>
        <v>45444</v>
      </c>
      <c r="E20" s="277">
        <f ca="1">OFFSET('Profit &amp; Loss'!$AF$5,0,'Dashboard dataset'!A20)</f>
        <v>45473</v>
      </c>
      <c r="F20" s="276">
        <f t="shared" ca="1" si="0"/>
        <v>45444</v>
      </c>
      <c r="G20" s="280">
        <f ca="1">OFFSET(Revenue!$AF$50,0,'Dashboard dataset'!A20)</f>
        <v>313337.84749127959</v>
      </c>
      <c r="H20" s="278">
        <f ca="1">OFFSET('Profit &amp; Loss'!$AF$46,0,'Dashboard dataset'!$A20)</f>
        <v>119121.22157096784</v>
      </c>
      <c r="I20" s="278">
        <f ca="1">OFFSET('Profit &amp; Loss'!$AF$56,0,$A20)</f>
        <v>89741.50816899151</v>
      </c>
      <c r="J20" s="278">
        <f ca="1">OFFSET('Profit &amp; Loss'!$AF$28,0,$A20)</f>
        <v>162204.29101549048</v>
      </c>
      <c r="K20" s="278">
        <f ca="1">OFFSET(Revenue!$AF$79,0,$A20)</f>
        <v>10228</v>
      </c>
      <c r="L20" s="278">
        <f ca="1">OFFSET(Revenue!$AF$34,0,'Dashboard dataset'!A20)</f>
        <v>5902.2057600000016</v>
      </c>
      <c r="M20" s="278">
        <f t="shared" ca="1" si="1"/>
        <v>1.7329114598675051</v>
      </c>
      <c r="N20" s="279">
        <f ca="1">OFFSET(Revenue!$AF$14,0,$A20)</f>
        <v>0.67760000000000009</v>
      </c>
      <c r="O20" s="278">
        <f t="shared" ca="1" si="2"/>
        <v>53.088262292516127</v>
      </c>
      <c r="P20" s="278">
        <f ca="1">-OFFSET('Profit &amp; Loss'!$AF$13,0,'Dashboard dataset'!$A20)</f>
        <v>75421.292194739872</v>
      </c>
      <c r="Q20" s="278">
        <f ca="1">-OFFSET('Profit &amp; Loss'!$AF$20,0,'Dashboard dataset'!$A20)</f>
        <v>75712.264281049254</v>
      </c>
      <c r="R20" s="278">
        <f ca="1">-OFFSET('Profit &amp; Loss'!$AF$31,0,'Dashboard dataset'!$A20)</f>
        <v>16358.751720975037</v>
      </c>
      <c r="S20" s="278">
        <f ca="1">-OFFSET('Profit &amp; Loss'!$AF$37,0,'Dashboard dataset'!$A20)</f>
        <v>32010.032009261889</v>
      </c>
      <c r="T20" s="278">
        <f ca="1">OFFSET('Profit &amp; Loss'!$AF$53,0,'Dashboard dataset'!$A20)</f>
        <v>-22435.377042247881</v>
      </c>
      <c r="U20" s="278">
        <f ca="1">OFFSET('Profit &amp; Loss'!$AF$49,0,'Dashboard dataset'!$A20)</f>
        <v>-1658.6220740141575</v>
      </c>
      <c r="V20" s="278">
        <f ca="1">OFFSET(Revenue!$AF$13,0,'Dashboard dataset'!$A20)</f>
        <v>8710.4571428571435</v>
      </c>
      <c r="W20" s="278">
        <f ca="1">OFFSET('Profit &amp; Loss'!$AF$43,0,'Dashboard dataset'!$A20)</f>
        <v>113835.50728525355</v>
      </c>
      <c r="X20" s="278">
        <f ca="1">OFFSET('Labor costs'!$AF$13,0,'Dashboard dataset'!$A20)</f>
        <v>44318.326374952048</v>
      </c>
      <c r="Y20" s="278">
        <f ca="1">OFFSET('Labor costs'!$AF$27,0,'Dashboard dataset'!$A20)</f>
        <v>10071.645915658029</v>
      </c>
      <c r="Z20" s="278">
        <f ca="1">OFFSET('Labor costs'!$AF$20,0,'Dashboard dataset'!$A20)</f>
        <v>18474.868585220971</v>
      </c>
      <c r="AA20" s="278">
        <f ca="1">OFFSET('Investment analysis'!$W$19,0,'Dashboard dataset'!$A20)</f>
        <v>137491.3170737098</v>
      </c>
      <c r="AB20" s="278">
        <f ca="1">OFFSET('Investment analysis'!$W$33,0,'Dashboard dataset'!$A20)</f>
        <v>91088.184569303849</v>
      </c>
      <c r="AC20" s="278">
        <f ca="1">OFFSET('Investment analysis'!$W$41,0,'Dashboard dataset'!$A20)</f>
        <v>108247.48897005555</v>
      </c>
      <c r="AD20" s="278">
        <f ca="1">OFFSET(Revenue!$AF$153,0,'Dashboard dataset'!$A20)</f>
        <v>8713.3939200000023</v>
      </c>
      <c r="AE20" s="275">
        <f ca="1">OFFSET(Revenue!$AF$162,0,'Dashboard dataset'!$A20)</f>
        <v>30</v>
      </c>
    </row>
    <row r="21" spans="1:31" x14ac:dyDescent="0.25">
      <c r="A21" s="275">
        <v>18</v>
      </c>
      <c r="B21" s="275">
        <f ca="1">OFFSET(Revenue!$AF$4,0,'Dashboard dataset'!A21)</f>
        <v>2024</v>
      </c>
      <c r="C21" s="275">
        <f ca="1">OFFSET(Revenue!$AF$7,0,'Dashboard dataset'!A21)</f>
        <v>7</v>
      </c>
      <c r="D21" s="277">
        <f ca="1">OFFSET(Revenue!$AF$6,0,$A21)</f>
        <v>45474</v>
      </c>
      <c r="E21" s="277">
        <f ca="1">OFFSET('Profit &amp; Loss'!$AF$5,0,'Dashboard dataset'!A21)</f>
        <v>45504</v>
      </c>
      <c r="F21" s="276">
        <f t="shared" ca="1" si="0"/>
        <v>45474</v>
      </c>
      <c r="G21" s="280">
        <f ca="1">OFFSET(Revenue!$AF$50,0,'Dashboard dataset'!A21)</f>
        <v>313366.73688206269</v>
      </c>
      <c r="H21" s="278">
        <f ca="1">OFFSET('Profit &amp; Loss'!$AF$46,0,'Dashboard dataset'!$A21)</f>
        <v>115969.87997797006</v>
      </c>
      <c r="I21" s="278">
        <f ca="1">OFFSET('Profit &amp; Loss'!$AF$56,0,$A21)</f>
        <v>87241.868325669246</v>
      </c>
      <c r="J21" s="278">
        <f ca="1">OFFSET('Profit &amp; Loss'!$AF$28,0,$A21)</f>
        <v>162289.62090773333</v>
      </c>
      <c r="K21" s="278">
        <f ca="1">OFFSET(Revenue!$AF$79,0,$A21)</f>
        <v>10176</v>
      </c>
      <c r="L21" s="278">
        <f ca="1">OFFSET(Revenue!$AF$34,0,'Dashboard dataset'!A21)</f>
        <v>6186.4957440000007</v>
      </c>
      <c r="M21" s="278">
        <f t="shared" ca="1" si="1"/>
        <v>1.6448730300783343</v>
      </c>
      <c r="N21" s="279">
        <f ca="1">OFFSET(Revenue!$AF$14,0,$A21)</f>
        <v>0.67760000000000009</v>
      </c>
      <c r="O21" s="278">
        <f t="shared" ca="1" si="2"/>
        <v>50.653350434449543</v>
      </c>
      <c r="P21" s="278">
        <f ca="1">-OFFSET('Profit &amp; Loss'!$AF$13,0,'Dashboard dataset'!$A21)</f>
        <v>75171.361142782771</v>
      </c>
      <c r="Q21" s="278">
        <f ca="1">-OFFSET('Profit &amp; Loss'!$AF$20,0,'Dashboard dataset'!$A21)</f>
        <v>75905.754831546554</v>
      </c>
      <c r="R21" s="278">
        <f ca="1">-OFFSET('Profit &amp; Loss'!$AF$31,0,'Dashboard dataset'!$A21)</f>
        <v>16386.161448933846</v>
      </c>
      <c r="S21" s="278">
        <f ca="1">-OFFSET('Profit &amp; Loss'!$AF$37,0,'Dashboard dataset'!$A21)</f>
        <v>35219.293766543713</v>
      </c>
      <c r="T21" s="278">
        <f ca="1">OFFSET('Profit &amp; Loss'!$AF$53,0,'Dashboard dataset'!$A21)</f>
        <v>-21810.467081417315</v>
      </c>
      <c r="U21" s="278">
        <f ca="1">OFFSET('Profit &amp; Loss'!$AF$49,0,'Dashboard dataset'!$A21)</f>
        <v>-1631.8302851692131</v>
      </c>
      <c r="V21" s="278">
        <f ca="1">OFFSET(Revenue!$AF$13,0,'Dashboard dataset'!$A21)</f>
        <v>9130.011428571428</v>
      </c>
      <c r="W21" s="278">
        <f ca="1">OFFSET('Profit &amp; Loss'!$AF$43,0,'Dashboard dataset'!$A21)</f>
        <v>110684.16569225577</v>
      </c>
      <c r="X21" s="278">
        <f ca="1">OFFSET('Labor costs'!$AF$13,0,'Dashboard dataset'!$A21)</f>
        <v>44466.05412953523</v>
      </c>
      <c r="Y21" s="278">
        <f ca="1">OFFSET('Labor costs'!$AF$27,0,'Dashboard dataset'!$A21)</f>
        <v>10085.884735376891</v>
      </c>
      <c r="Z21" s="278">
        <f ca="1">OFFSET('Labor costs'!$AF$20,0,'Dashboard dataset'!$A21)</f>
        <v>18536.451480505042</v>
      </c>
      <c r="AA21" s="278">
        <f ca="1">OFFSET('Investment analysis'!$W$19,0,'Dashboard dataset'!$A21)</f>
        <v>5011.7141865129088</v>
      </c>
      <c r="AB21" s="278">
        <f ca="1">OFFSET('Investment analysis'!$W$33,0,'Dashboard dataset'!$A21)</f>
        <v>90839.697986885905</v>
      </c>
      <c r="AC21" s="278">
        <f ca="1">OFFSET('Investment analysis'!$W$41,0,'Dashboard dataset'!$A21)</f>
        <v>111676.20653625432</v>
      </c>
      <c r="AD21" s="278">
        <f ca="1">OFFSET(Revenue!$AF$153,0,'Dashboard dataset'!$A21)</f>
        <v>8757.3024000000023</v>
      </c>
      <c r="AE21" s="275">
        <f ca="1">OFFSET(Revenue!$AF$162,0,'Dashboard dataset'!$A21)</f>
        <v>31</v>
      </c>
    </row>
    <row r="22" spans="1:31" x14ac:dyDescent="0.25">
      <c r="A22" s="275">
        <v>19</v>
      </c>
      <c r="B22" s="275">
        <f ca="1">OFFSET(Revenue!$AF$4,0,'Dashboard dataset'!A22)</f>
        <v>2024</v>
      </c>
      <c r="C22" s="275">
        <f ca="1">OFFSET(Revenue!$AF$7,0,'Dashboard dataset'!A22)</f>
        <v>8</v>
      </c>
      <c r="D22" s="277">
        <f ca="1">OFFSET(Revenue!$AF$6,0,$A22)</f>
        <v>45505</v>
      </c>
      <c r="E22" s="277">
        <f ca="1">OFFSET('Profit &amp; Loss'!$AF$5,0,'Dashboard dataset'!A22)</f>
        <v>45535</v>
      </c>
      <c r="F22" s="276">
        <f t="shared" ca="1" si="0"/>
        <v>45505</v>
      </c>
      <c r="G22" s="280">
        <f ca="1">OFFSET(Revenue!$AF$50,0,'Dashboard dataset'!A22)</f>
        <v>356445.42315688782</v>
      </c>
      <c r="H22" s="278">
        <f ca="1">OFFSET('Profit &amp; Loss'!$AF$46,0,'Dashboard dataset'!$A22)</f>
        <v>143796.11716413577</v>
      </c>
      <c r="I22" s="278">
        <f ca="1">OFFSET('Profit &amp; Loss'!$AF$56,0,$A22)</f>
        <v>109524.43439521827</v>
      </c>
      <c r="J22" s="278">
        <f ca="1">OFFSET('Profit &amp; Loss'!$AF$28,0,$A22)</f>
        <v>192976.18371512403</v>
      </c>
      <c r="K22" s="278">
        <f ca="1">OFFSET(Revenue!$AF$79,0,$A22)</f>
        <v>11520</v>
      </c>
      <c r="L22" s="278">
        <f ca="1">OFFSET(Revenue!$AF$34,0,'Dashboard dataset'!A22)</f>
        <v>6748.1061120000004</v>
      </c>
      <c r="M22" s="278">
        <f t="shared" ca="1" si="1"/>
        <v>1.7071456507647755</v>
      </c>
      <c r="N22" s="279">
        <f ca="1">OFFSET(Revenue!$AF$14,0,$A22)</f>
        <v>0.76229999999999998</v>
      </c>
      <c r="O22" s="278">
        <f t="shared" ca="1" si="2"/>
        <v>52.821549815737072</v>
      </c>
      <c r="P22" s="278">
        <f ca="1">-OFFSET('Profit &amp; Loss'!$AF$13,0,'Dashboard dataset'!$A22)</f>
        <v>85216.864061914661</v>
      </c>
      <c r="Q22" s="278">
        <f ca="1">-OFFSET('Profit &amp; Loss'!$AF$20,0,'Dashboard dataset'!$A22)</f>
        <v>78252.375379849123</v>
      </c>
      <c r="R22" s="278">
        <f ca="1">-OFFSET('Profit &amp; Loss'!$AF$31,0,'Dashboard dataset'!$A22)</f>
        <v>19023.040508258549</v>
      </c>
      <c r="S22" s="278">
        <f ca="1">-OFFSET('Profit &amp; Loss'!$AF$37,0,'Dashboard dataset'!$A22)</f>
        <v>35442.740328443993</v>
      </c>
      <c r="T22" s="278">
        <f ca="1">OFFSET('Profit &amp; Loss'!$AF$53,0,'Dashboard dataset'!$A22)</f>
        <v>-27381.108598804567</v>
      </c>
      <c r="U22" s="278">
        <f ca="1">OFFSET('Profit &amp; Loss'!$AF$49,0,'Dashboard dataset'!$A22)</f>
        <v>-1604.8598843986356</v>
      </c>
      <c r="V22" s="278">
        <f ca="1">OFFSET(Revenue!$AF$13,0,'Dashboard dataset'!$A22)</f>
        <v>8852.2971428571436</v>
      </c>
      <c r="W22" s="278">
        <f ca="1">OFFSET('Profit &amp; Loss'!$AF$43,0,'Dashboard dataset'!$A22)</f>
        <v>138510.40287842148</v>
      </c>
      <c r="X22" s="278">
        <f ca="1">OFFSET('Labor costs'!$AF$13,0,'Dashboard dataset'!$A22)</f>
        <v>44614.274309967012</v>
      </c>
      <c r="Y22" s="278">
        <f ca="1">OFFSET('Labor costs'!$AF$27,0,'Dashboard dataset'!$A22)</f>
        <v>10100.171017828146</v>
      </c>
      <c r="Z22" s="278">
        <f ca="1">OFFSET('Labor costs'!$AF$20,0,'Dashboard dataset'!$A22)</f>
        <v>18598.239652106731</v>
      </c>
      <c r="AA22" s="278">
        <f ca="1">OFFSET('Investment analysis'!$W$19,0,'Dashboard dataset'!$A22)</f>
        <v>161650.84458690949</v>
      </c>
      <c r="AB22" s="278">
        <f ca="1">OFFSET('Investment analysis'!$W$33,0,'Dashboard dataset'!$A22)</f>
        <v>103039.13521975906</v>
      </c>
      <c r="AC22" s="278">
        <f ca="1">OFFSET('Investment analysis'!$W$41,0,'Dashboard dataset'!$A22)</f>
        <v>114729.21839204061</v>
      </c>
      <c r="AD22" s="278">
        <f ca="1">OFFSET(Revenue!$AF$153,0,'Dashboard dataset'!$A22)</f>
        <v>10000.156320000002</v>
      </c>
      <c r="AE22" s="275">
        <f ca="1">OFFSET(Revenue!$AF$162,0,'Dashboard dataset'!$A22)</f>
        <v>31</v>
      </c>
    </row>
    <row r="23" spans="1:31" x14ac:dyDescent="0.25">
      <c r="A23" s="275">
        <v>20</v>
      </c>
      <c r="B23" s="275">
        <f ca="1">OFFSET(Revenue!$AF$4,0,'Dashboard dataset'!A23)</f>
        <v>2024</v>
      </c>
      <c r="C23" s="275">
        <f ca="1">OFFSET(Revenue!$AF$7,0,'Dashboard dataset'!A23)</f>
        <v>9</v>
      </c>
      <c r="D23" s="277">
        <f ca="1">OFFSET(Revenue!$AF$6,0,$A23)</f>
        <v>45536</v>
      </c>
      <c r="E23" s="277">
        <f ca="1">OFFSET('Profit &amp; Loss'!$AF$5,0,'Dashboard dataset'!A23)</f>
        <v>45565</v>
      </c>
      <c r="F23" s="276">
        <f t="shared" ca="1" si="0"/>
        <v>45536</v>
      </c>
      <c r="G23" s="280">
        <f ca="1">OFFSET(Revenue!$AF$50,0,'Dashboard dataset'!A23)</f>
        <v>311437.14890922629</v>
      </c>
      <c r="H23" s="278">
        <f ca="1">OFFSET('Profit &amp; Loss'!$AF$46,0,'Dashboard dataset'!$A23)</f>
        <v>112253.59584805524</v>
      </c>
      <c r="I23" s="278">
        <f ca="1">OFFSET('Profit &amp; Loss'!$AF$56,0,$A23)</f>
        <v>84312.137505107763</v>
      </c>
      <c r="J23" s="278">
        <f ca="1">OFFSET('Profit &amp; Loss'!$AF$28,0,$A23)</f>
        <v>161038.27644373954</v>
      </c>
      <c r="K23" s="278">
        <f ca="1">OFFSET(Revenue!$AF$79,0,$A23)</f>
        <v>10016</v>
      </c>
      <c r="L23" s="278">
        <f ca="1">OFFSET(Revenue!$AF$34,0,'Dashboard dataset'!A23)</f>
        <v>5919.2812800000011</v>
      </c>
      <c r="M23" s="278">
        <f t="shared" ca="1" si="1"/>
        <v>1.6920973216532122</v>
      </c>
      <c r="N23" s="279">
        <f ca="1">OFFSET(Revenue!$AF$14,0,$A23)</f>
        <v>0.67759999999999998</v>
      </c>
      <c r="O23" s="278">
        <f t="shared" ca="1" si="2"/>
        <v>52.6140141306524</v>
      </c>
      <c r="P23" s="278">
        <f ca="1">-OFFSET('Profit &amp; Loss'!$AF$13,0,'Dashboard dataset'!$A23)</f>
        <v>74203.582276010828</v>
      </c>
      <c r="Q23" s="278">
        <f ca="1">-OFFSET('Profit &amp; Loss'!$AF$20,0,'Dashboard dataset'!$A23)</f>
        <v>76195.290189475912</v>
      </c>
      <c r="R23" s="278">
        <f ca="1">-OFFSET('Profit &amp; Loss'!$AF$31,0,'Dashboard dataset'!$A23)</f>
        <v>19060.904585664168</v>
      </c>
      <c r="S23" s="278">
        <f ca="1">-OFFSET('Profit &amp; Loss'!$AF$37,0,'Dashboard dataset'!$A23)</f>
        <v>35009.490295734438</v>
      </c>
      <c r="T23" s="278">
        <f ca="1">OFFSET('Profit &amp; Loss'!$AF$53,0,'Dashboard dataset'!$A23)</f>
        <v>-21078.034376276941</v>
      </c>
      <c r="U23" s="278">
        <f ca="1">OFFSET('Profit &amp; Loss'!$AF$49,0,'Dashboard dataset'!$A23)</f>
        <v>-1577.7096809562543</v>
      </c>
      <c r="V23" s="278">
        <f ca="1">OFFSET(Revenue!$AF$13,0,'Dashboard dataset'!$A23)</f>
        <v>8735.6571428571442</v>
      </c>
      <c r="W23" s="278">
        <f ca="1">OFFSET('Profit &amp; Loss'!$AF$43,0,'Dashboard dataset'!$A23)</f>
        <v>106967.88156234095</v>
      </c>
      <c r="X23" s="278">
        <f ca="1">OFFSET('Labor costs'!$AF$13,0,'Dashboard dataset'!$A23)</f>
        <v>44762.988557666911</v>
      </c>
      <c r="Y23" s="278">
        <f ca="1">OFFSET('Labor costs'!$AF$27,0,'Dashboard dataset'!$A23)</f>
        <v>10114.504921220907</v>
      </c>
      <c r="Z23" s="278">
        <f ca="1">OFFSET('Labor costs'!$AF$20,0,'Dashboard dataset'!$A23)</f>
        <v>18660.233784280419</v>
      </c>
      <c r="AA23" s="278">
        <f ca="1">OFFSET('Investment analysis'!$W$19,0,'Dashboard dataset'!$A23)</f>
        <v>131136.76459419893</v>
      </c>
      <c r="AB23" s="278">
        <f ca="1">OFFSET('Investment analysis'!$W$33,0,'Dashboard dataset'!$A23)</f>
        <v>89775.439721472139</v>
      </c>
      <c r="AC23" s="278">
        <f ca="1">OFFSET('Investment analysis'!$W$41,0,'Dashboard dataset'!$A23)</f>
        <v>114527.16095874654</v>
      </c>
      <c r="AD23" s="278">
        <f ca="1">OFFSET(Revenue!$AF$153,0,'Dashboard dataset'!$A23)</f>
        <v>8552.3961600000021</v>
      </c>
      <c r="AE23" s="275">
        <f ca="1">OFFSET(Revenue!$AF$162,0,'Dashboard dataset'!$A23)</f>
        <v>30</v>
      </c>
    </row>
    <row r="24" spans="1:31" x14ac:dyDescent="0.25">
      <c r="A24" s="275">
        <v>21</v>
      </c>
      <c r="B24" s="275">
        <f ca="1">OFFSET(Revenue!$AF$4,0,'Dashboard dataset'!A24)</f>
        <v>2024</v>
      </c>
      <c r="C24" s="275">
        <f ca="1">OFFSET(Revenue!$AF$7,0,'Dashboard dataset'!A24)</f>
        <v>10</v>
      </c>
      <c r="D24" s="277">
        <f ca="1">OFFSET(Revenue!$AF$6,0,$A24)</f>
        <v>45566</v>
      </c>
      <c r="E24" s="277">
        <f ca="1">OFFSET('Profit &amp; Loss'!$AF$5,0,'Dashboard dataset'!A24)</f>
        <v>45596</v>
      </c>
      <c r="F24" s="276">
        <f t="shared" ca="1" si="0"/>
        <v>45566</v>
      </c>
      <c r="G24" s="280">
        <f ca="1">OFFSET(Revenue!$AF$50,0,'Dashboard dataset'!A24)</f>
        <v>351054.06564342091</v>
      </c>
      <c r="H24" s="278">
        <f ca="1">OFFSET('Profit &amp; Loss'!$AF$46,0,'Dashboard dataset'!$A24)</f>
        <v>140398.82282549929</v>
      </c>
      <c r="I24" s="278">
        <f ca="1">OFFSET('Profit &amp; Loss'!$AF$56,0,$A24)</f>
        <v>106850.18405090194</v>
      </c>
      <c r="J24" s="278">
        <f ca="1">OFFSET('Profit &amp; Loss'!$AF$28,0,$A24)</f>
        <v>189328.90558565321</v>
      </c>
      <c r="K24" s="278">
        <f ca="1">OFFSET(Revenue!$AF$79,0,$A24)</f>
        <v>11232</v>
      </c>
      <c r="L24" s="278">
        <f ca="1">OFFSET(Revenue!$AF$34,0,'Dashboard dataset'!A24)</f>
        <v>6811.9180272000012</v>
      </c>
      <c r="M24" s="278">
        <f t="shared" ca="1" si="1"/>
        <v>1.6488748037117598</v>
      </c>
      <c r="N24" s="279">
        <f ca="1">OFFSET(Revenue!$AF$14,0,$A24)</f>
        <v>0.75383000000000022</v>
      </c>
      <c r="O24" s="278">
        <f t="shared" ca="1" si="2"/>
        <v>51.535274535257379</v>
      </c>
      <c r="P24" s="278">
        <f ca="1">-OFFSET('Profit &amp; Loss'!$AF$13,0,'Dashboard dataset'!$A24)</f>
        <v>83355.051081165497</v>
      </c>
      <c r="Q24" s="278">
        <f ca="1">-OFFSET('Profit &amp; Loss'!$AF$20,0,'Dashboard dataset'!$A24)</f>
        <v>78370.108976602205</v>
      </c>
      <c r="R24" s="278">
        <f ca="1">-OFFSET('Profit &amp; Loss'!$AF$31,0,'Dashboard dataset'!$A24)</f>
        <v>19098.902841276657</v>
      </c>
      <c r="S24" s="278">
        <f ca="1">-OFFSET('Profit &amp; Loss'!$AF$37,0,'Dashboard dataset'!$A24)</f>
        <v>35116.894204591546</v>
      </c>
      <c r="T24" s="278">
        <f ca="1">OFFSET('Profit &amp; Loss'!$AF$53,0,'Dashboard dataset'!$A24)</f>
        <v>-26712.546012725485</v>
      </c>
      <c r="U24" s="278">
        <f ca="1">OFFSET('Profit &amp; Loss'!$AF$49,0,'Dashboard dataset'!$A24)</f>
        <v>-1550.3784761575905</v>
      </c>
      <c r="V24" s="278">
        <f ca="1">OFFSET(Revenue!$AF$13,0,'Dashboard dataset'!$A24)</f>
        <v>9036.4114285714277</v>
      </c>
      <c r="W24" s="278">
        <f ca="1">OFFSET('Profit &amp; Loss'!$AF$43,0,'Dashboard dataset'!$A24)</f>
        <v>135113.108539785</v>
      </c>
      <c r="X24" s="278">
        <f ca="1">OFFSET('Labor costs'!$AF$13,0,'Dashboard dataset'!$A24)</f>
        <v>44912.198519525802</v>
      </c>
      <c r="Y24" s="278">
        <f ca="1">OFFSET('Labor costs'!$AF$27,0,'Dashboard dataset'!$A24)</f>
        <v>10128.886604291643</v>
      </c>
      <c r="Z24" s="278">
        <f ca="1">OFFSET('Labor costs'!$AF$20,0,'Dashboard dataset'!$A24)</f>
        <v>18722.434563561357</v>
      </c>
      <c r="AA24" s="278">
        <f ca="1">OFFSET('Investment analysis'!$W$19,0,'Dashboard dataset'!$A24)</f>
        <v>22220.256129660047</v>
      </c>
      <c r="AB24" s="278">
        <f ca="1">OFFSET('Investment analysis'!$W$33,0,'Dashboard dataset'!$A24)</f>
        <v>100907.75436333654</v>
      </c>
      <c r="AC24" s="278">
        <f ca="1">OFFSET('Investment analysis'!$W$41,0,'Dashboard dataset'!$A24)</f>
        <v>114866.5360736327</v>
      </c>
      <c r="AD24" s="278">
        <f ca="1">OFFSET(Revenue!$AF$153,0,'Dashboard dataset'!$A24)</f>
        <v>9720.7886160000016</v>
      </c>
      <c r="AE24" s="275">
        <f ca="1">OFFSET(Revenue!$AF$162,0,'Dashboard dataset'!$A24)</f>
        <v>31</v>
      </c>
    </row>
    <row r="25" spans="1:31" x14ac:dyDescent="0.25">
      <c r="A25" s="275">
        <v>22</v>
      </c>
      <c r="B25" s="275">
        <f ca="1">OFFSET(Revenue!$AF$4,0,'Dashboard dataset'!A25)</f>
        <v>2024</v>
      </c>
      <c r="C25" s="275">
        <f ca="1">OFFSET(Revenue!$AF$7,0,'Dashboard dataset'!A25)</f>
        <v>11</v>
      </c>
      <c r="D25" s="277">
        <f ca="1">OFFSET(Revenue!$AF$6,0,$A25)</f>
        <v>45597</v>
      </c>
      <c r="E25" s="277">
        <f ca="1">OFFSET('Profit &amp; Loss'!$AF$5,0,'Dashboard dataset'!A25)</f>
        <v>45626</v>
      </c>
      <c r="F25" s="276">
        <f t="shared" ca="1" si="0"/>
        <v>45597</v>
      </c>
      <c r="G25" s="280">
        <f ca="1">OFFSET(Revenue!$AF$50,0,'Dashboard dataset'!A25)</f>
        <v>359266.92842194199</v>
      </c>
      <c r="H25" s="278">
        <f ca="1">OFFSET('Profit &amp; Loss'!$AF$46,0,'Dashboard dataset'!$A25)</f>
        <v>145632.60512944969</v>
      </c>
      <c r="I25" s="278">
        <f ca="1">OFFSET('Profit &amp; Loss'!$AF$56,0,$A25)</f>
        <v>111059.22062432677</v>
      </c>
      <c r="J25" s="278">
        <f ca="1">OFFSET('Profit &amp; Loss'!$AF$28,0,$A25)</f>
        <v>195273.14346338052</v>
      </c>
      <c r="K25" s="278">
        <f ca="1">OFFSET(Revenue!$AF$79,0,$A25)</f>
        <v>11440</v>
      </c>
      <c r="L25" s="278">
        <f ca="1">OFFSET(Revenue!$AF$34,0,'Dashboard dataset'!A25)</f>
        <v>6666.5807999999997</v>
      </c>
      <c r="M25" s="278">
        <f t="shared" ca="1" si="1"/>
        <v>1.7160221023646784</v>
      </c>
      <c r="N25" s="279">
        <f ca="1">OFFSET(Revenue!$AF$14,0,$A25)</f>
        <v>0.76999999999999991</v>
      </c>
      <c r="O25" s="278">
        <f t="shared" ca="1" si="2"/>
        <v>53.890733375937181</v>
      </c>
      <c r="P25" s="278">
        <f ca="1">-OFFSET('Profit &amp; Loss'!$AF$13,0,'Dashboard dataset'!$A25)</f>
        <v>85018.413316115257</v>
      </c>
      <c r="Q25" s="278">
        <f ca="1">-OFFSET('Profit &amp; Loss'!$AF$20,0,'Dashboard dataset'!$A25)</f>
        <v>78975.371642446204</v>
      </c>
      <c r="R25" s="278">
        <f ca="1">-OFFSET('Profit &amp; Loss'!$AF$31,0,'Dashboard dataset'!$A25)</f>
        <v>19137.035763760818</v>
      </c>
      <c r="S25" s="278">
        <f ca="1">-OFFSET('Profit &amp; Loss'!$AF$37,0,'Dashboard dataset'!$A25)</f>
        <v>35789.21685588429</v>
      </c>
      <c r="T25" s="278">
        <f ca="1">OFFSET('Profit &amp; Loss'!$AF$53,0,'Dashboard dataset'!$A25)</f>
        <v>-27764.805156081697</v>
      </c>
      <c r="U25" s="278">
        <f ca="1">OFFSET('Profit &amp; Loss'!$AF$49,0,'Dashboard dataset'!$A25)</f>
        <v>-1522.8650633269356</v>
      </c>
      <c r="V25" s="278">
        <f ca="1">OFFSET(Revenue!$AF$13,0,'Dashboard dataset'!$A25)</f>
        <v>8657.897142857144</v>
      </c>
      <c r="W25" s="278">
        <f ca="1">OFFSET('Profit &amp; Loss'!$AF$43,0,'Dashboard dataset'!$A25)</f>
        <v>140346.8908437354</v>
      </c>
      <c r="X25" s="278">
        <f ca="1">OFFSET('Labor costs'!$AF$13,0,'Dashboard dataset'!$A25)</f>
        <v>45061.905847924223</v>
      </c>
      <c r="Y25" s="278">
        <f ca="1">OFFSET('Labor costs'!$AF$27,0,'Dashboard dataset'!$A25)</f>
        <v>10143.316226305949</v>
      </c>
      <c r="Z25" s="278">
        <f ca="1">OFFSET('Labor costs'!$AF$20,0,'Dashboard dataset'!$A25)</f>
        <v>18784.842678773231</v>
      </c>
      <c r="AA25" s="278">
        <f ca="1">OFFSET('Investment analysis'!$W$19,0,'Dashboard dataset'!$A25)</f>
        <v>163877.50113068073</v>
      </c>
      <c r="AB25" s="278">
        <f ca="1">OFFSET('Investment analysis'!$W$33,0,'Dashboard dataset'!$A25)</f>
        <v>102981.75973721236</v>
      </c>
      <c r="AC25" s="278">
        <f ca="1">OFFSET('Investment analysis'!$W$41,0,'Dashboard dataset'!$A25)</f>
        <v>115771.61117432754</v>
      </c>
      <c r="AD25" s="278">
        <f ca="1">OFFSET(Revenue!$AF$153,0,'Dashboard dataset'!$A25)</f>
        <v>9901.5840000000007</v>
      </c>
      <c r="AE25" s="275">
        <f ca="1">OFFSET(Revenue!$AF$162,0,'Dashboard dataset'!$A25)</f>
        <v>30</v>
      </c>
    </row>
    <row r="26" spans="1:31" x14ac:dyDescent="0.25">
      <c r="A26" s="275">
        <v>23</v>
      </c>
      <c r="B26" s="275">
        <f ca="1">OFFSET(Revenue!$AF$4,0,'Dashboard dataset'!A26)</f>
        <v>2024</v>
      </c>
      <c r="C26" s="275">
        <f ca="1">OFFSET(Revenue!$AF$7,0,'Dashboard dataset'!A26)</f>
        <v>12</v>
      </c>
      <c r="D26" s="277">
        <f ca="1">OFFSET(Revenue!$AF$6,0,$A26)</f>
        <v>45627</v>
      </c>
      <c r="E26" s="277">
        <f ca="1">OFFSET('Profit &amp; Loss'!$AF$5,0,'Dashboard dataset'!A26)</f>
        <v>45657</v>
      </c>
      <c r="F26" s="276">
        <f t="shared" ca="1" si="0"/>
        <v>45627</v>
      </c>
      <c r="G26" s="280">
        <f ca="1">OFFSET(Revenue!$AF$50,0,'Dashboard dataset'!A26)</f>
        <v>367515.79327541852</v>
      </c>
      <c r="H26" s="278">
        <f ca="1">OFFSET('Profit &amp; Loss'!$AF$46,0,'Dashboard dataset'!$A26)</f>
        <v>151460.11553879047</v>
      </c>
      <c r="I26" s="278">
        <f ca="1">OFFSET('Profit &amp; Loss'!$AF$56,0,$A26)</f>
        <v>115965.6086424879</v>
      </c>
      <c r="J26" s="278">
        <f ca="1">OFFSET('Profit &amp; Loss'!$AF$28,0,$A26)</f>
        <v>201255.22402381263</v>
      </c>
      <c r="K26" s="278">
        <f ca="1">OFFSET(Revenue!$AF$79,0,$A26)</f>
        <v>11644</v>
      </c>
      <c r="L26" s="278">
        <f ca="1">OFFSET(Revenue!$AF$34,0,'Dashboard dataset'!A26)</f>
        <v>6926.0400000000009</v>
      </c>
      <c r="M26" s="278">
        <f t="shared" ca="1" si="1"/>
        <v>1.6811915611229502</v>
      </c>
      <c r="N26" s="279">
        <f ca="1">OFFSET(Revenue!$AF$14,0,$A26)</f>
        <v>0.77000000000000013</v>
      </c>
      <c r="O26" s="278">
        <f t="shared" ca="1" si="2"/>
        <v>53.062903661460005</v>
      </c>
      <c r="P26" s="278">
        <f ca="1">-OFFSET('Profit &amp; Loss'!$AF$13,0,'Dashboard dataset'!$A26)</f>
        <v>86677.486107811477</v>
      </c>
      <c r="Q26" s="278">
        <f ca="1">-OFFSET('Profit &amp; Loss'!$AF$20,0,'Dashboard dataset'!$A26)</f>
        <v>79583.083143794371</v>
      </c>
      <c r="R26" s="278">
        <f ca="1">-OFFSET('Profit &amp; Loss'!$AF$31,0,'Dashboard dataset'!$A26)</f>
        <v>19175.303843630791</v>
      </c>
      <c r="S26" s="278">
        <f ca="1">-OFFSET('Profit &amp; Loss'!$AF$37,0,'Dashboard dataset'!$A26)</f>
        <v>35627.741149327871</v>
      </c>
      <c r="T26" s="278">
        <f ca="1">OFFSET('Profit &amp; Loss'!$AF$53,0,'Dashboard dataset'!$A26)</f>
        <v>-28991.402160621976</v>
      </c>
      <c r="U26" s="278">
        <f ca="1">OFFSET('Profit &amp; Loss'!$AF$49,0,'Dashboard dataset'!$A26)</f>
        <v>-1495.1682277440761</v>
      </c>
      <c r="V26" s="278">
        <f ca="1">OFFSET(Revenue!$AF$13,0,'Dashboard dataset'!$A26)</f>
        <v>8994.8571428571431</v>
      </c>
      <c r="W26" s="278">
        <f ca="1">OFFSET('Profit &amp; Loss'!$AF$43,0,'Dashboard dataset'!$A26)</f>
        <v>146452.17903085396</v>
      </c>
      <c r="X26" s="278">
        <f ca="1">OFFSET('Labor costs'!$AF$13,0,'Dashboard dataset'!$A26)</f>
        <v>45212.112200750635</v>
      </c>
      <c r="Y26" s="278">
        <f ca="1">OFFSET('Labor costs'!$AF$27,0,'Dashboard dataset'!$A26)</f>
        <v>10157.793947060303</v>
      </c>
      <c r="Z26" s="278">
        <f ca="1">OFFSET('Labor costs'!$AF$20,0,'Dashboard dataset'!$A26)</f>
        <v>18847.458821035805</v>
      </c>
      <c r="AA26" s="278">
        <f ca="1">OFFSET('Investment analysis'!$W$19,0,'Dashboard dataset'!$A26)</f>
        <v>169695.6298026068</v>
      </c>
      <c r="AB26" s="278">
        <f ca="1">OFFSET('Investment analysis'!$W$33,0,'Dashboard dataset'!$A26)</f>
        <v>105053.2757715824</v>
      </c>
      <c r="AC26" s="278">
        <f ca="1">OFFSET('Investment analysis'!$W$41,0,'Dashboard dataset'!$A26)</f>
        <v>115843.67180631543</v>
      </c>
      <c r="AD26" s="278">
        <f ca="1">OFFSET(Revenue!$AF$153,0,'Dashboard dataset'!$A26)</f>
        <v>9951.48</v>
      </c>
      <c r="AE26" s="275">
        <f ca="1">OFFSET(Revenue!$AF$162,0,'Dashboard dataset'!$A26)</f>
        <v>31</v>
      </c>
    </row>
    <row r="27" spans="1:31" x14ac:dyDescent="0.25">
      <c r="A27" s="275">
        <v>24</v>
      </c>
      <c r="B27" s="275">
        <f ca="1">OFFSET(Revenue!$AF$4,0,'Dashboard dataset'!A27)</f>
        <v>2025</v>
      </c>
      <c r="C27" s="275">
        <f ca="1">OFFSET(Revenue!$AF$7,0,'Dashboard dataset'!A27)</f>
        <v>1</v>
      </c>
      <c r="D27" s="277">
        <f ca="1">OFFSET(Revenue!$AF$6,0,$A27)</f>
        <v>45658</v>
      </c>
      <c r="E27" s="277">
        <f ca="1">OFFSET('Profit &amp; Loss'!$AF$5,0,'Dashboard dataset'!A27)</f>
        <v>45688</v>
      </c>
      <c r="F27" s="276">
        <f t="shared" ca="1" si="0"/>
        <v>45658</v>
      </c>
      <c r="G27" s="278">
        <f ca="1">OFFSET(Revenue!$AF$50,0,'Dashboard dataset'!A27)</f>
        <v>376310.73758156865</v>
      </c>
      <c r="H27" s="278">
        <f ca="1">OFFSET('Profit &amp; Loss'!$AF$46,0,'Dashboard dataset'!$A27)</f>
        <v>158402.98958975781</v>
      </c>
      <c r="I27" s="278">
        <f ca="1">OFFSET('Profit &amp; Loss'!$AF$56,0,$A27)</f>
        <v>121542.21306818452</v>
      </c>
      <c r="J27" s="278">
        <f ca="1">OFFSET('Profit &amp; Loss'!$AF$28,0,$A27)</f>
        <v>207647.48562129185</v>
      </c>
      <c r="K27" s="278">
        <f ca="1">OFFSET(Revenue!$AF$79,0,$A27)</f>
        <v>11872</v>
      </c>
      <c r="L27" s="278">
        <f ca="1">OFFSET(Revenue!$AF$34,0,'Dashboard dataset'!A27)</f>
        <v>7149.3472783542875</v>
      </c>
      <c r="M27" s="278">
        <f t="shared" ca="1" si="1"/>
        <v>1.660571173531358</v>
      </c>
      <c r="N27" s="279">
        <f ca="1">OFFSET(Revenue!$AF$14,0,$A27)</f>
        <v>0.79085600000000023</v>
      </c>
      <c r="O27" s="278">
        <f t="shared" ca="1" si="2"/>
        <v>52.63567748637773</v>
      </c>
      <c r="P27" s="278">
        <f ca="1">-OFFSET('Profit &amp; Loss'!$AF$13,0,'Dashboard dataset'!$A27)</f>
        <v>88493.482236522454</v>
      </c>
      <c r="Q27" s="278">
        <f ca="1">-OFFSET('Profit &amp; Loss'!$AF$20,0,'Dashboard dataset'!$A27)</f>
        <v>80169.769723754318</v>
      </c>
      <c r="R27" s="278">
        <f ca="1">-OFFSET('Profit &amp; Loss'!$AF$31,0,'Dashboard dataset'!$A27)</f>
        <v>19204.508014498839</v>
      </c>
      <c r="S27" s="278">
        <f ca="1">-OFFSET('Profit &amp; Loss'!$AF$37,0,'Dashboard dataset'!$A27)</f>
        <v>35047.924524971721</v>
      </c>
      <c r="T27" s="278">
        <f ca="1">OFFSET('Profit &amp; Loss'!$AF$53,0,'Dashboard dataset'!$A27)</f>
        <v>-30385.553267046129</v>
      </c>
      <c r="U27" s="278">
        <f ca="1">OFFSET('Profit &amp; Loss'!$AF$49,0,'Dashboard dataset'!$A27)</f>
        <v>-1467.2867465906645</v>
      </c>
      <c r="V27" s="278">
        <f ca="1">OFFSET(Revenue!$AF$13,0,'Dashboard dataset'!$A27)</f>
        <v>9040.011428571428</v>
      </c>
      <c r="W27" s="278">
        <f ca="1">OFFSET('Profit &amp; Loss'!$AF$43,0,'Dashboard dataset'!$A27)</f>
        <v>153395.0530818213</v>
      </c>
      <c r="X27" s="278">
        <f ca="1">OFFSET('Labor costs'!$AF$13,0,'Dashboard dataset'!$A27)</f>
        <v>45325.142481252515</v>
      </c>
      <c r="Y27" s="278">
        <f ca="1">OFFSET('Labor costs'!$AF$27,0,'Dashboard dataset'!$A27)</f>
        <v>10168.688431927952</v>
      </c>
      <c r="Z27" s="278">
        <f ca="1">OFFSET('Labor costs'!$AF$20,0,'Dashboard dataset'!$A27)</f>
        <v>18894.577468088395</v>
      </c>
      <c r="AA27" s="278">
        <f ca="1">OFFSET('Investment analysis'!$W$19,0,'Dashboard dataset'!$A27)</f>
        <v>26545.042283745177</v>
      </c>
      <c r="AB27" s="278">
        <f ca="1">OFFSET('Investment analysis'!$W$33,0,'Dashboard dataset'!$A27)</f>
        <v>107309.01911560088</v>
      </c>
      <c r="AC27" s="278">
        <f ca="1">OFFSET('Investment analysis'!$W$41,0,'Dashboard dataset'!$A27)</f>
        <v>115439.99871747979</v>
      </c>
      <c r="AD27" s="278">
        <f ca="1">OFFSET(Revenue!$AF$153,0,'Dashboard dataset'!$A27)</f>
        <v>10374.765350400003</v>
      </c>
      <c r="AE27" s="275">
        <f ca="1">OFFSET(Revenue!$AF$162,0,'Dashboard dataset'!$A27)</f>
        <v>31</v>
      </c>
    </row>
    <row r="28" spans="1:31" x14ac:dyDescent="0.25">
      <c r="A28" s="275">
        <v>25</v>
      </c>
      <c r="B28" s="275">
        <f ca="1">OFFSET(Revenue!$AF$4,0,'Dashboard dataset'!A28)</f>
        <v>2025</v>
      </c>
      <c r="C28" s="275">
        <f ca="1">OFFSET(Revenue!$AF$7,0,'Dashboard dataset'!A28)</f>
        <v>2</v>
      </c>
      <c r="D28" s="277">
        <f ca="1">OFFSET(Revenue!$AF$6,0,$A28)</f>
        <v>45689</v>
      </c>
      <c r="E28" s="277">
        <f ca="1">OFFSET('Profit &amp; Loss'!$AF$5,0,'Dashboard dataset'!A28)</f>
        <v>45716</v>
      </c>
      <c r="F28" s="276">
        <f t="shared" ca="1" si="0"/>
        <v>45689</v>
      </c>
      <c r="G28" s="278">
        <f ca="1">OFFSET(Revenue!$AF$50,0,'Dashboard dataset'!A28)</f>
        <v>260910.48381399055</v>
      </c>
      <c r="H28" s="278">
        <f ca="1">OFFSET('Profit &amp; Loss'!$AF$46,0,'Dashboard dataset'!$A28)</f>
        <v>75493.885078891864</v>
      </c>
      <c r="I28" s="278">
        <f ca="1">OFFSET('Profit &amp; Loss'!$AF$56,0,$A28)</f>
        <v>55237.383345647286</v>
      </c>
      <c r="J28" s="278">
        <f ca="1">OFFSET('Profit &amp; Loss'!$AF$28,0,$A28)</f>
        <v>125189.7020241791</v>
      </c>
      <c r="K28" s="278">
        <f ca="1">OFFSET(Revenue!$AF$79,0,$A28)</f>
        <v>8196</v>
      </c>
      <c r="L28" s="278">
        <f ca="1">OFFSET(Revenue!$AF$34,0,'Dashboard dataset'!A28)</f>
        <v>4860.999294171429</v>
      </c>
      <c r="M28" s="278">
        <f t="shared" ca="1" si="1"/>
        <v>1.6860730693434571</v>
      </c>
      <c r="N28" s="279">
        <f ca="1">OFFSET(Revenue!$AF$14,0,$A28)</f>
        <v>0.59774000000000005</v>
      </c>
      <c r="O28" s="278">
        <f t="shared" ca="1" si="2"/>
        <v>53.674248446576556</v>
      </c>
      <c r="P28" s="278">
        <f ca="1">-OFFSET('Profit &amp; Loss'!$AF$13,0,'Dashboard dataset'!$A28)</f>
        <v>61173.718041371962</v>
      </c>
      <c r="Q28" s="278">
        <f ca="1">-OFFSET('Profit &amp; Loss'!$AF$20,0,'Dashboard dataset'!$A28)</f>
        <v>74547.063748439483</v>
      </c>
      <c r="R28" s="278">
        <f ca="1">-OFFSET('Profit &amp; Loss'!$AF$31,0,'Dashboard dataset'!$A28)</f>
        <v>19233.791989441412</v>
      </c>
      <c r="S28" s="278">
        <f ca="1">-OFFSET('Profit &amp; Loss'!$AF$37,0,'Dashboard dataset'!$A28)</f>
        <v>35469.961463782347</v>
      </c>
      <c r="T28" s="278">
        <f ca="1">OFFSET('Profit &amp; Loss'!$AF$53,0,'Dashboard dataset'!$A28)</f>
        <v>-13809.345836411821</v>
      </c>
      <c r="U28" s="278">
        <f ca="1">OFFSET('Profit &amp; Loss'!$AF$49,0,'Dashboard dataset'!$A28)</f>
        <v>-1439.2193888962302</v>
      </c>
      <c r="V28" s="278">
        <f ca="1">OFFSET(Revenue!$AF$13,0,'Dashboard dataset'!$A28)</f>
        <v>8132.2971428571436</v>
      </c>
      <c r="W28" s="278">
        <f ca="1">OFFSET('Profit &amp; Loss'!$AF$43,0,'Dashboard dataset'!$A28)</f>
        <v>70485.948570955341</v>
      </c>
      <c r="X28" s="278">
        <f ca="1">OFFSET('Labor costs'!$AF$13,0,'Dashboard dataset'!$A28)</f>
        <v>45438.455337455642</v>
      </c>
      <c r="Y28" s="278">
        <f ca="1">OFFSET('Labor costs'!$AF$27,0,'Dashboard dataset'!$A28)</f>
        <v>10179.610153007772</v>
      </c>
      <c r="Z28" s="278">
        <f ca="1">OFFSET('Labor costs'!$AF$20,0,'Dashboard dataset'!$A28)</f>
        <v>18941.813911758614</v>
      </c>
      <c r="AA28" s="278">
        <f ca="1">OFFSET('Investment analysis'!$W$19,0,'Dashboard dataset'!$A28)</f>
        <v>95634.301471315121</v>
      </c>
      <c r="AB28" s="278">
        <f ca="1">OFFSET('Investment analysis'!$W$33,0,'Dashboard dataset'!$A28)</f>
        <v>74219.242232071483</v>
      </c>
      <c r="AC28" s="278">
        <f ca="1">OFFSET('Investment analysis'!$W$41,0,'Dashboard dataset'!$A28)</f>
        <v>116038.62634429708</v>
      </c>
      <c r="AD28" s="278">
        <f ca="1">OFFSET(Revenue!$AF$153,0,'Dashboard dataset'!$A28)</f>
        <v>7058.1139200000016</v>
      </c>
      <c r="AE28" s="275">
        <f ca="1">OFFSET(Revenue!$AF$162,0,'Dashboard dataset'!$A28)</f>
        <v>28</v>
      </c>
    </row>
    <row r="29" spans="1:31" x14ac:dyDescent="0.25">
      <c r="A29" s="275">
        <v>26</v>
      </c>
      <c r="B29" s="275">
        <f ca="1">OFFSET(Revenue!$AF$4,0,'Dashboard dataset'!A29)</f>
        <v>2025</v>
      </c>
      <c r="C29" s="275">
        <f ca="1">OFFSET(Revenue!$AF$7,0,'Dashboard dataset'!A29)</f>
        <v>3</v>
      </c>
      <c r="D29" s="277">
        <f ca="1">OFFSET(Revenue!$AF$6,0,$A29)</f>
        <v>45717</v>
      </c>
      <c r="E29" s="277">
        <f ca="1">OFFSET('Profit &amp; Loss'!$AF$5,0,'Dashboard dataset'!A29)</f>
        <v>45747</v>
      </c>
      <c r="F29" s="276">
        <f t="shared" ca="1" si="0"/>
        <v>45717</v>
      </c>
      <c r="G29" s="278">
        <f ca="1">OFFSET(Revenue!$AF$50,0,'Dashboard dataset'!A29)</f>
        <v>363751.42128844577</v>
      </c>
      <c r="H29" s="278">
        <f ca="1">OFFSET('Profit &amp; Loss'!$AF$46,0,'Dashboard dataset'!$A29)</f>
        <v>149283.7058730823</v>
      </c>
      <c r="I29" s="278">
        <f ca="1">OFFSET('Profit &amp; Loss'!$AF$56,0,$A29)</f>
        <v>114291.84355972956</v>
      </c>
      <c r="J29" s="278">
        <f ca="1">OFFSET('Profit &amp; Loss'!$AF$28,0,$A29)</f>
        <v>198872.59807274892</v>
      </c>
      <c r="K29" s="278">
        <f ca="1">OFFSET(Revenue!$AF$79,0,$A29)</f>
        <v>11380</v>
      </c>
      <c r="L29" s="278">
        <f ca="1">OFFSET(Revenue!$AF$34,0,'Dashboard dataset'!A29)</f>
        <v>6619.9849508571442</v>
      </c>
      <c r="M29" s="278">
        <f t="shared" ca="1" si="1"/>
        <v>1.7190371404887466</v>
      </c>
      <c r="N29" s="279">
        <f ca="1">OFFSET(Revenue!$AF$14,0,$A29)</f>
        <v>0.73568000000000011</v>
      </c>
      <c r="O29" s="278">
        <f t="shared" ca="1" si="2"/>
        <v>54.947469516731736</v>
      </c>
      <c r="P29" s="278">
        <f ca="1">-OFFSET('Profit &amp; Loss'!$AF$13,0,'Dashboard dataset'!$A29)</f>
        <v>85042.037613687862</v>
      </c>
      <c r="Q29" s="278">
        <f ca="1">-OFFSET('Profit &amp; Loss'!$AF$20,0,'Dashboard dataset'!$A29)</f>
        <v>79836.785602008968</v>
      </c>
      <c r="R29" s="278">
        <f ca="1">-OFFSET('Profit &amp; Loss'!$AF$31,0,'Dashboard dataset'!$A29)</f>
        <v>19263.155997824178</v>
      </c>
      <c r="S29" s="278">
        <f ca="1">-OFFSET('Profit &amp; Loss'!$AF$37,0,'Dashboard dataset'!$A29)</f>
        <v>35333.672709778933</v>
      </c>
      <c r="T29" s="278">
        <f ca="1">OFFSET('Profit &amp; Loss'!$AF$53,0,'Dashboard dataset'!$A29)</f>
        <v>-28572.960889932394</v>
      </c>
      <c r="U29" s="278">
        <f ca="1">OFFSET('Profit &amp; Loss'!$AF$49,0,'Dashboard dataset'!$A29)</f>
        <v>-1410.9649154838328</v>
      </c>
      <c r="V29" s="278">
        <f ca="1">OFFSET(Revenue!$AF$13,0,'Dashboard dataset'!$A29)</f>
        <v>8998.4571428571435</v>
      </c>
      <c r="W29" s="278">
        <f ca="1">OFFSET('Profit &amp; Loss'!$AF$43,0,'Dashboard dataset'!$A29)</f>
        <v>144275.7693651458</v>
      </c>
      <c r="X29" s="278">
        <f ca="1">OFFSET('Labor costs'!$AF$13,0,'Dashboard dataset'!$A29)</f>
        <v>45552.051475799279</v>
      </c>
      <c r="Y29" s="278">
        <f ca="1">OFFSET('Labor costs'!$AF$27,0,'Dashboard dataset'!$A29)</f>
        <v>10190.559178390293</v>
      </c>
      <c r="Z29" s="278">
        <f ca="1">OFFSET('Labor costs'!$AF$20,0,'Dashboard dataset'!$A29)</f>
        <v>18989.168446538009</v>
      </c>
      <c r="AA29" s="278">
        <f ca="1">OFFSET('Investment analysis'!$W$19,0,'Dashboard dataset'!$A29)</f>
        <v>167174.83428257474</v>
      </c>
      <c r="AB29" s="278">
        <f ca="1">OFFSET('Investment analysis'!$W$33,0,'Dashboard dataset'!$A29)</f>
        <v>103229.60867811015</v>
      </c>
      <c r="AC29" s="278">
        <f ca="1">OFFSET('Investment analysis'!$W$41,0,'Dashboard dataset'!$A29)</f>
        <v>116079.37657852314</v>
      </c>
      <c r="AD29" s="278">
        <f ca="1">OFFSET(Revenue!$AF$153,0,'Dashboard dataset'!$A29)</f>
        <v>9672.1320960000012</v>
      </c>
      <c r="AE29" s="275">
        <f ca="1">OFFSET(Revenue!$AF$162,0,'Dashboard dataset'!$A29)</f>
        <v>31</v>
      </c>
    </row>
    <row r="30" spans="1:31" x14ac:dyDescent="0.25">
      <c r="A30" s="275">
        <v>27</v>
      </c>
      <c r="B30" s="275">
        <f ca="1">OFFSET(Revenue!$AF$4,0,'Dashboard dataset'!A30)</f>
        <v>2025</v>
      </c>
      <c r="C30" s="275">
        <f ca="1">OFFSET(Revenue!$AF$7,0,'Dashboard dataset'!A30)</f>
        <v>4</v>
      </c>
      <c r="D30" s="277">
        <f ca="1">OFFSET(Revenue!$AF$6,0,$A30)</f>
        <v>45748</v>
      </c>
      <c r="E30" s="277">
        <f ca="1">OFFSET('Profit &amp; Loss'!$AF$5,0,'Dashboard dataset'!A30)</f>
        <v>45777</v>
      </c>
      <c r="F30" s="276">
        <f t="shared" ca="1" si="0"/>
        <v>45748</v>
      </c>
      <c r="G30" s="278">
        <f ca="1">OFFSET(Revenue!$AF$50,0,'Dashboard dataset'!A30)</f>
        <v>345689.53641120897</v>
      </c>
      <c r="H30" s="278">
        <f ca="1">OFFSET('Profit &amp; Loss'!$AF$46,0,'Dashboard dataset'!$A30)</f>
        <v>142509.56127509329</v>
      </c>
      <c r="I30" s="278">
        <f ca="1">OFFSET('Profit &amp; Loss'!$AF$56,0,$A30)</f>
        <v>108895.28215059315</v>
      </c>
      <c r="J30" s="278">
        <f ca="1">OFFSET('Profit &amp; Loss'!$AF$28,0,$A30)</f>
        <v>186022.84360322307</v>
      </c>
      <c r="K30" s="278">
        <f ca="1">OFFSET(Revenue!$AF$79,0,$A30)</f>
        <v>10772</v>
      </c>
      <c r="L30" s="278">
        <f ca="1">OFFSET(Revenue!$AF$34,0,'Dashboard dataset'!A30)</f>
        <v>6504.8909677714291</v>
      </c>
      <c r="M30" s="278">
        <f t="shared" ca="1" si="1"/>
        <v>1.655984712637002</v>
      </c>
      <c r="N30" s="279">
        <f ca="1">OFFSET(Revenue!$AF$14,0,$A30)</f>
        <v>0.73568000000000011</v>
      </c>
      <c r="O30" s="278">
        <f t="shared" ca="1" si="2"/>
        <v>53.143017788296909</v>
      </c>
      <c r="P30" s="278">
        <f ca="1">-OFFSET('Profit &amp; Loss'!$AF$13,0,'Dashboard dataset'!$A30)</f>
        <v>80584.957282542397</v>
      </c>
      <c r="Q30" s="278">
        <f ca="1">-OFFSET('Profit &amp; Loss'!$AF$20,0,'Dashboard dataset'!$A30)</f>
        <v>79081.735525443481</v>
      </c>
      <c r="R30" s="278">
        <f ca="1">-OFFSET('Profit &amp; Loss'!$AF$31,0,'Dashboard dataset'!$A30)</f>
        <v>16608.789317780651</v>
      </c>
      <c r="S30" s="278">
        <f ca="1">-OFFSET('Profit &amp; Loss'!$AF$37,0,'Dashboard dataset'!$A30)</f>
        <v>31912.429518285648</v>
      </c>
      <c r="T30" s="278">
        <f ca="1">OFFSET('Profit &amp; Loss'!$AF$53,0,'Dashboard dataset'!$A30)</f>
        <v>-27223.820537648287</v>
      </c>
      <c r="U30" s="278">
        <f ca="1">OFFSET('Profit &amp; Loss'!$AF$49,0,'Dashboard dataset'!$A30)</f>
        <v>-1382.5220789153527</v>
      </c>
      <c r="V30" s="278">
        <f ca="1">OFFSET(Revenue!$AF$13,0,'Dashboard dataset'!$A30)</f>
        <v>8842.011428571428</v>
      </c>
      <c r="W30" s="278">
        <f ca="1">OFFSET('Profit &amp; Loss'!$AF$43,0,'Dashboard dataset'!$A30)</f>
        <v>137501.62476715678</v>
      </c>
      <c r="X30" s="278">
        <f ca="1">OFFSET('Labor costs'!$AF$13,0,'Dashboard dataset'!$A30)</f>
        <v>45665.931604488782</v>
      </c>
      <c r="Y30" s="278">
        <f ca="1">OFFSET('Labor costs'!$AF$27,0,'Dashboard dataset'!$A30)</f>
        <v>10201.535576336268</v>
      </c>
      <c r="Z30" s="278">
        <f ca="1">OFFSET('Labor costs'!$AF$20,0,'Dashboard dataset'!$A30)</f>
        <v>19036.641367654353</v>
      </c>
      <c r="AA30" s="278">
        <f ca="1">OFFSET('Investment analysis'!$W$19,0,'Dashboard dataset'!$A30)</f>
        <v>21475.860349858456</v>
      </c>
      <c r="AB30" s="278">
        <f ca="1">OFFSET('Investment analysis'!$W$33,0,'Dashboard dataset'!$A30)</f>
        <v>97869.434103102845</v>
      </c>
      <c r="AC30" s="278">
        <f ca="1">OFFSET('Investment analysis'!$W$41,0,'Dashboard dataset'!$A30)</f>
        <v>110151.81087428269</v>
      </c>
      <c r="AD30" s="278">
        <f ca="1">OFFSET(Revenue!$AF$153,0,'Dashboard dataset'!$A30)</f>
        <v>9296.0524800000021</v>
      </c>
      <c r="AE30" s="275">
        <f ca="1">OFFSET(Revenue!$AF$162,0,'Dashboard dataset'!$A30)</f>
        <v>30</v>
      </c>
    </row>
    <row r="31" spans="1:31" x14ac:dyDescent="0.25">
      <c r="A31" s="275">
        <v>28</v>
      </c>
      <c r="B31" s="275">
        <f ca="1">OFFSET(Revenue!$AF$4,0,'Dashboard dataset'!A31)</f>
        <v>2025</v>
      </c>
      <c r="C31" s="275">
        <f ca="1">OFFSET(Revenue!$AF$7,0,'Dashboard dataset'!A31)</f>
        <v>5</v>
      </c>
      <c r="D31" s="277">
        <f ca="1">OFFSET(Revenue!$AF$6,0,$A31)</f>
        <v>45778</v>
      </c>
      <c r="E31" s="277">
        <f ca="1">OFFSET('Profit &amp; Loss'!$AF$5,0,'Dashboard dataset'!A31)</f>
        <v>45808</v>
      </c>
      <c r="F31" s="276">
        <f t="shared" ca="1" si="0"/>
        <v>45778</v>
      </c>
      <c r="G31" s="278">
        <f ca="1">OFFSET(Revenue!$AF$50,0,'Dashboard dataset'!A31)</f>
        <v>358467.51352602296</v>
      </c>
      <c r="H31" s="278">
        <f ca="1">OFFSET('Profit &amp; Loss'!$AF$46,0,'Dashboard dataset'!$A31)</f>
        <v>147581.25359680635</v>
      </c>
      <c r="I31" s="278">
        <f ca="1">OFFSET('Profit &amp; Loss'!$AF$56,0,$A31)</f>
        <v>112975.54197234675</v>
      </c>
      <c r="J31" s="278">
        <f ca="1">OFFSET('Profit &amp; Loss'!$AF$28,0,$A31)</f>
        <v>195276.76326437478</v>
      </c>
      <c r="K31" s="278">
        <f ca="1">OFFSET(Revenue!$AF$79,0,$A31)</f>
        <v>11124</v>
      </c>
      <c r="L31" s="278">
        <f ca="1">OFFSET(Revenue!$AF$34,0,'Dashboard dataset'!A31)</f>
        <v>6512.457962057144</v>
      </c>
      <c r="M31" s="278">
        <f t="shared" ca="1" si="1"/>
        <v>1.7081108338526871</v>
      </c>
      <c r="N31" s="279">
        <f ca="1">OFFSET(Revenue!$AF$14,0,$A31)</f>
        <v>0.73568000000000011</v>
      </c>
      <c r="O31" s="278">
        <f t="shared" ca="1" si="2"/>
        <v>55.043351621542115</v>
      </c>
      <c r="P31" s="278">
        <f ca="1">-OFFSET('Profit &amp; Loss'!$AF$13,0,'Dashboard dataset'!$A31)</f>
        <v>83321.701602749396</v>
      </c>
      <c r="Q31" s="278">
        <f ca="1">-OFFSET('Profit &amp; Loss'!$AF$20,0,'Dashboard dataset'!$A31)</f>
        <v>79869.04865889877</v>
      </c>
      <c r="R31" s="278">
        <f ca="1">-OFFSET('Profit &amp; Loss'!$AF$31,0,'Dashboard dataset'!$A31)</f>
        <v>16629.971707741766</v>
      </c>
      <c r="S31" s="278">
        <f ca="1">-OFFSET('Profit &amp; Loss'!$AF$37,0,'Dashboard dataset'!$A31)</f>
        <v>36073.47446776319</v>
      </c>
      <c r="T31" s="278">
        <f ca="1">OFFSET('Profit &amp; Loss'!$AF$53,0,'Dashboard dataset'!$A31)</f>
        <v>-28243.885493086687</v>
      </c>
      <c r="U31" s="278">
        <f ca="1">OFFSET('Profit &amp; Loss'!$AF$49,0,'Dashboard dataset'!$A31)</f>
        <v>-1353.8896234364163</v>
      </c>
      <c r="V31" s="278">
        <f ca="1">OFFSET(Revenue!$AF$13,0,'Dashboard dataset'!$A31)</f>
        <v>8852.2971428571436</v>
      </c>
      <c r="W31" s="278">
        <f ca="1">OFFSET('Profit &amp; Loss'!$AF$43,0,'Dashboard dataset'!$A31)</f>
        <v>142573.31708886984</v>
      </c>
      <c r="X31" s="278">
        <f ca="1">OFFSET('Labor costs'!$AF$13,0,'Dashboard dataset'!$A31)</f>
        <v>45780.096433499995</v>
      </c>
      <c r="Y31" s="278">
        <f ca="1">OFFSET('Labor costs'!$AF$27,0,'Dashboard dataset'!$A31)</f>
        <v>10212.539415277108</v>
      </c>
      <c r="Z31" s="278">
        <f ca="1">OFFSET('Labor costs'!$AF$20,0,'Dashboard dataset'!$A31)</f>
        <v>19084.232971073488</v>
      </c>
      <c r="AA31" s="278">
        <f ca="1">OFFSET('Investment analysis'!$W$19,0,'Dashboard dataset'!$A31)</f>
        <v>166167.49141166592</v>
      </c>
      <c r="AB31" s="278">
        <f ca="1">OFFSET('Investment analysis'!$W$33,0,'Dashboard dataset'!$A31)</f>
        <v>101245.07727905054</v>
      </c>
      <c r="AC31" s="278">
        <f ca="1">OFFSET('Investment analysis'!$W$41,0,'Dashboard dataset'!$A31)</f>
        <v>114482.45249143591</v>
      </c>
      <c r="AD31" s="278">
        <f ca="1">OFFSET(Revenue!$AF$153,0,'Dashboard dataset'!$A31)</f>
        <v>9650.944512</v>
      </c>
      <c r="AE31" s="275">
        <f ca="1">OFFSET(Revenue!$AF$162,0,'Dashboard dataset'!$A31)</f>
        <v>31</v>
      </c>
    </row>
    <row r="32" spans="1:31" x14ac:dyDescent="0.25">
      <c r="A32" s="275">
        <v>29</v>
      </c>
      <c r="B32" s="275">
        <f ca="1">OFFSET(Revenue!$AF$4,0,'Dashboard dataset'!A32)</f>
        <v>2025</v>
      </c>
      <c r="C32" s="275">
        <f ca="1">OFFSET(Revenue!$AF$7,0,'Dashboard dataset'!A32)</f>
        <v>6</v>
      </c>
      <c r="D32" s="277">
        <f ca="1">OFFSET(Revenue!$AF$6,0,$A32)</f>
        <v>45809</v>
      </c>
      <c r="E32" s="277">
        <f ca="1">OFFSET('Profit &amp; Loss'!$AF$5,0,'Dashboard dataset'!A32)</f>
        <v>45838</v>
      </c>
      <c r="F32" s="276">
        <f t="shared" ca="1" si="0"/>
        <v>45809</v>
      </c>
      <c r="G32" s="278">
        <f ca="1">OFFSET(Revenue!$AF$50,0,'Dashboard dataset'!A32)</f>
        <v>351686.19971648935</v>
      </c>
      <c r="H32" s="278">
        <f ca="1">OFFSET('Profit &amp; Loss'!$AF$46,0,'Dashboard dataset'!$A32)</f>
        <v>146005.45897370245</v>
      </c>
      <c r="I32" s="278">
        <f ca="1">OFFSET('Profit &amp; Loss'!$AF$56,0,$A32)</f>
        <v>111737.96494467599</v>
      </c>
      <c r="J32" s="278">
        <f ca="1">OFFSET('Profit &amp; Loss'!$AF$28,0,$A32)</f>
        <v>190494.39070392115</v>
      </c>
      <c r="K32" s="278">
        <f ca="1">OFFSET(Revenue!$AF$79,0,$A32)</f>
        <v>10868</v>
      </c>
      <c r="L32" s="278">
        <f ca="1">OFFSET(Revenue!$AF$34,0,'Dashboard dataset'!A32)</f>
        <v>6426.6482468571439</v>
      </c>
      <c r="M32" s="278">
        <f t="shared" ca="1" si="1"/>
        <v>1.6910836850787396</v>
      </c>
      <c r="N32" s="279">
        <f ca="1">OFFSET(Revenue!$AF$14,0,$A32)</f>
        <v>0.73568</v>
      </c>
      <c r="O32" s="278">
        <f t="shared" ca="1" si="2"/>
        <v>54.723113232232095</v>
      </c>
      <c r="P32" s="278">
        <f ca="1">-OFFSET('Profit &amp; Loss'!$AF$13,0,'Dashboard dataset'!$A32)</f>
        <v>81513.040730737281</v>
      </c>
      <c r="Q32" s="278">
        <f ca="1">-OFFSET('Profit &amp; Loss'!$AF$20,0,'Dashboard dataset'!$A32)</f>
        <v>79678.768281830955</v>
      </c>
      <c r="R32" s="278">
        <f ca="1">-OFFSET('Profit &amp; Loss'!$AF$31,0,'Dashboard dataset'!$A32)</f>
        <v>16651.207053677786</v>
      </c>
      <c r="S32" s="278">
        <f ca="1">-OFFSET('Profit &amp; Loss'!$AF$37,0,'Dashboard dataset'!$A32)</f>
        <v>32845.661184477423</v>
      </c>
      <c r="T32" s="278">
        <f ca="1">OFFSET('Profit &amp; Loss'!$AF$53,0,'Dashboard dataset'!$A32)</f>
        <v>-27934.491236168997</v>
      </c>
      <c r="U32" s="278">
        <f ca="1">OFFSET('Profit &amp; Loss'!$AF$49,0,'Dashboard dataset'!$A32)</f>
        <v>-1325.0662849209534</v>
      </c>
      <c r="V32" s="278">
        <f ca="1">OFFSET(Revenue!$AF$13,0,'Dashboard dataset'!$A32)</f>
        <v>8735.6571428571442</v>
      </c>
      <c r="W32" s="278">
        <f ca="1">OFFSET('Profit &amp; Loss'!$AF$43,0,'Dashboard dataset'!$A32)</f>
        <v>140997.52246576594</v>
      </c>
      <c r="X32" s="278">
        <f ca="1">OFFSET('Labor costs'!$AF$13,0,'Dashboard dataset'!$A32)</f>
        <v>45894.546674583748</v>
      </c>
      <c r="Y32" s="278">
        <f ca="1">OFFSET('Labor costs'!$AF$27,0,'Dashboard dataset'!$A32)</f>
        <v>10223.5707638153</v>
      </c>
      <c r="Z32" s="278">
        <f ca="1">OFFSET('Labor costs'!$AF$20,0,'Dashboard dataset'!$A32)</f>
        <v>19131.943553501173</v>
      </c>
      <c r="AA32" s="278">
        <f ca="1">OFFSET('Investment analysis'!$W$19,0,'Dashboard dataset'!$A32)</f>
        <v>164832.68390521873</v>
      </c>
      <c r="AB32" s="278">
        <f ca="1">OFFSET('Investment analysis'!$W$33,0,'Dashboard dataset'!$A32)</f>
        <v>99097.350716561748</v>
      </c>
      <c r="AC32" s="278">
        <f ca="1">OFFSET('Investment analysis'!$W$41,0,'Dashboard dataset'!$A32)</f>
        <v>111424.65986749505</v>
      </c>
      <c r="AD32" s="278">
        <f ca="1">OFFSET(Revenue!$AF$153,0,'Dashboard dataset'!$A32)</f>
        <v>9285.4586880000024</v>
      </c>
      <c r="AE32" s="275">
        <f ca="1">OFFSET(Revenue!$AF$162,0,'Dashboard dataset'!$A32)</f>
        <v>30</v>
      </c>
    </row>
    <row r="33" spans="1:31" x14ac:dyDescent="0.25">
      <c r="A33" s="275">
        <v>30</v>
      </c>
      <c r="B33" s="275">
        <f ca="1">OFFSET(Revenue!$AF$4,0,'Dashboard dataset'!A33)</f>
        <v>2025</v>
      </c>
      <c r="C33" s="275">
        <f ca="1">OFFSET(Revenue!$AF$7,0,'Dashboard dataset'!A33)</f>
        <v>7</v>
      </c>
      <c r="D33" s="277">
        <f ca="1">OFFSET(Revenue!$AF$6,0,$A33)</f>
        <v>45839</v>
      </c>
      <c r="E33" s="277">
        <f ca="1">OFFSET('Profit &amp; Loss'!$AF$5,0,'Dashboard dataset'!A33)</f>
        <v>45869</v>
      </c>
      <c r="F33" s="276">
        <f t="shared" ca="1" si="0"/>
        <v>45839</v>
      </c>
      <c r="G33" s="278">
        <f ca="1">OFFSET(Revenue!$AF$50,0,'Dashboard dataset'!A33)</f>
        <v>356011.08567454136</v>
      </c>
      <c r="H33" s="278">
        <f ca="1">OFFSET('Profit &amp; Loss'!$AF$46,0,'Dashboard dataset'!$A33)</f>
        <v>145885.61462254179</v>
      </c>
      <c r="I33" s="278">
        <f ca="1">OFFSET('Profit &amp; Loss'!$AF$56,0,$A33)</f>
        <v>111665.30185903193</v>
      </c>
      <c r="J33" s="278">
        <f ca="1">OFFSET('Profit &amp; Loss'!$AF$28,0,$A33)</f>
        <v>193689.95716222818</v>
      </c>
      <c r="K33" s="278">
        <f ca="1">OFFSET(Revenue!$AF$79,0,$A33)</f>
        <v>10956</v>
      </c>
      <c r="L33" s="278">
        <f ca="1">OFFSET(Revenue!$AF$34,0,'Dashboard dataset'!A33)</f>
        <v>6647.9071597714292</v>
      </c>
      <c r="M33" s="278">
        <f t="shared" ca="1" si="1"/>
        <v>1.6480374555015136</v>
      </c>
      <c r="N33" s="279">
        <f ca="1">OFFSET(Revenue!$AF$14,0,$A33)</f>
        <v>0.73568000000000011</v>
      </c>
      <c r="O33" s="278">
        <f t="shared" ca="1" si="2"/>
        <v>53.552355217725676</v>
      </c>
      <c r="P33" s="278">
        <f ca="1">-OFFSET('Profit &amp; Loss'!$AF$13,0,'Dashboard dataset'!$A33)</f>
        <v>82276.958655887254</v>
      </c>
      <c r="Q33" s="278">
        <f ca="1">-OFFSET('Profit &amp; Loss'!$AF$20,0,'Dashboard dataset'!$A33)</f>
        <v>80044.169856425942</v>
      </c>
      <c r="R33" s="278">
        <f ca="1">-OFFSET('Profit &amp; Loss'!$AF$31,0,'Dashboard dataset'!$A33)</f>
        <v>16672.495487978649</v>
      </c>
      <c r="S33" s="278">
        <f ca="1">-OFFSET('Profit &amp; Loss'!$AF$37,0,'Dashboard dataset'!$A33)</f>
        <v>36139.783559644238</v>
      </c>
      <c r="T33" s="278">
        <f ca="1">OFFSET('Profit &amp; Loss'!$AF$53,0,'Dashboard dataset'!$A33)</f>
        <v>-27916.325464757982</v>
      </c>
      <c r="U33" s="278">
        <f ca="1">OFFSET('Profit &amp; Loss'!$AF$49,0,'Dashboard dataset'!$A33)</f>
        <v>-1296.0507908153877</v>
      </c>
      <c r="V33" s="278">
        <f ca="1">OFFSET(Revenue!$AF$13,0,'Dashboard dataset'!$A33)</f>
        <v>9036.4114285714277</v>
      </c>
      <c r="W33" s="278">
        <f ca="1">OFFSET('Profit &amp; Loss'!$AF$43,0,'Dashboard dataset'!$A33)</f>
        <v>140877.67811460528</v>
      </c>
      <c r="X33" s="278">
        <f ca="1">OFFSET('Labor costs'!$AF$13,0,'Dashboard dataset'!$A33)</f>
        <v>46009.283041270195</v>
      </c>
      <c r="Y33" s="278">
        <f ca="1">OFFSET('Labor costs'!$AF$27,0,'Dashboard dataset'!$A33)</f>
        <v>10234.629690724838</v>
      </c>
      <c r="Z33" s="278">
        <f ca="1">OFFSET('Labor costs'!$AF$20,0,'Dashboard dataset'!$A33)</f>
        <v>19179.773412384926</v>
      </c>
      <c r="AA33" s="278">
        <f ca="1">OFFSET('Investment analysis'!$W$19,0,'Dashboard dataset'!$A33)</f>
        <v>13690.244316393713</v>
      </c>
      <c r="AB33" s="278">
        <f ca="1">OFFSET('Investment analysis'!$W$33,0,'Dashboard dataset'!$A33)</f>
        <v>100077.51293961433</v>
      </c>
      <c r="AC33" s="278">
        <f ca="1">OFFSET('Investment analysis'!$W$41,0,'Dashboard dataset'!$A33)</f>
        <v>114889.22795365512</v>
      </c>
      <c r="AD33" s="278">
        <f ca="1">OFFSET(Revenue!$AF$153,0,'Dashboard dataset'!$A33)</f>
        <v>9486.7407360000016</v>
      </c>
      <c r="AE33" s="275">
        <f ca="1">OFFSET(Revenue!$AF$162,0,'Dashboard dataset'!$A33)</f>
        <v>31</v>
      </c>
    </row>
    <row r="34" spans="1:31" x14ac:dyDescent="0.25">
      <c r="A34" s="275">
        <v>31</v>
      </c>
      <c r="B34" s="275">
        <f ca="1">OFFSET(Revenue!$AF$4,0,'Dashboard dataset'!A34)</f>
        <v>2025</v>
      </c>
      <c r="C34" s="275">
        <f ca="1">OFFSET(Revenue!$AF$7,0,'Dashboard dataset'!A34)</f>
        <v>8</v>
      </c>
      <c r="D34" s="277">
        <f ca="1">OFFSET(Revenue!$AF$6,0,$A34)</f>
        <v>45870</v>
      </c>
      <c r="E34" s="277">
        <f ca="1">OFFSET('Profit &amp; Loss'!$AF$5,0,'Dashboard dataset'!A34)</f>
        <v>45900</v>
      </c>
      <c r="F34" s="276">
        <f t="shared" ca="1" si="0"/>
        <v>45870</v>
      </c>
      <c r="G34" s="278">
        <f ca="1">OFFSET(Revenue!$AF$50,0,'Dashboard dataset'!A34)</f>
        <v>420140.80008048733</v>
      </c>
      <c r="H34" s="278">
        <f ca="1">OFFSET('Profit &amp; Loss'!$AF$46,0,'Dashboard dataset'!$A34)</f>
        <v>189177.06883868296</v>
      </c>
      <c r="I34" s="278">
        <f ca="1">OFFSET('Profit &amp; Loss'!$AF$56,0,$A34)</f>
        <v>146321.83237653121</v>
      </c>
      <c r="J34" s="278">
        <f ca="1">OFFSET('Profit &amp; Loss'!$AF$28,0,$A34)</f>
        <v>239924.10916424345</v>
      </c>
      <c r="K34" s="278">
        <f ca="1">OFFSET(Revenue!$AF$79,0,$A34)</f>
        <v>12876</v>
      </c>
      <c r="L34" s="278">
        <f ca="1">OFFSET(Revenue!$AF$34,0,'Dashboard dataset'!A34)</f>
        <v>7426.6265417142877</v>
      </c>
      <c r="M34" s="278">
        <f t="shared" ca="1" si="1"/>
        <v>1.7337616113692225</v>
      </c>
      <c r="N34" s="279">
        <f ca="1">OFFSET(Revenue!$AF$14,0,$A34)</f>
        <v>0.82764000000000026</v>
      </c>
      <c r="O34" s="278">
        <f t="shared" ca="1" si="2"/>
        <v>56.572226665851204</v>
      </c>
      <c r="P34" s="278">
        <f ca="1">-OFFSET('Profit &amp; Loss'!$AF$13,0,'Dashboard dataset'!$A34)</f>
        <v>96816.505169636512</v>
      </c>
      <c r="Q34" s="278">
        <f ca="1">-OFFSET('Profit &amp; Loss'!$AF$20,0,'Dashboard dataset'!$A34)</f>
        <v>83400.185746607371</v>
      </c>
      <c r="R34" s="278">
        <f ca="1">-OFFSET('Profit &amp; Loss'!$AF$31,0,'Dashboard dataset'!$A34)</f>
        <v>19411.184618903077</v>
      </c>
      <c r="S34" s="278">
        <f ca="1">-OFFSET('Profit &amp; Loss'!$AF$37,0,'Dashboard dataset'!$A34)</f>
        <v>36343.792214593916</v>
      </c>
      <c r="T34" s="278">
        <f ca="1">OFFSET('Profit &amp; Loss'!$AF$53,0,'Dashboard dataset'!$A34)</f>
        <v>-36580.458094132802</v>
      </c>
      <c r="U34" s="278">
        <f ca="1">OFFSET('Profit &amp; Loss'!$AF$49,0,'Dashboard dataset'!$A34)</f>
        <v>-1266.8418600824514</v>
      </c>
      <c r="V34" s="278">
        <f ca="1">OFFSET(Revenue!$AF$13,0,'Dashboard dataset'!$A34)</f>
        <v>8973.2571428571428</v>
      </c>
      <c r="W34" s="278">
        <f ca="1">OFFSET('Profit &amp; Loss'!$AF$43,0,'Dashboard dataset'!$A34)</f>
        <v>184169.13233074645</v>
      </c>
      <c r="X34" s="278">
        <f ca="1">OFFSET('Labor costs'!$AF$13,0,'Dashboard dataset'!$A34)</f>
        <v>46124.306248873378</v>
      </c>
      <c r="Y34" s="278">
        <f ca="1">OFFSET('Labor costs'!$AF$27,0,'Dashboard dataset'!$A34)</f>
        <v>10245.71626495165</v>
      </c>
      <c r="Z34" s="278">
        <f ca="1">OFFSET('Labor costs'!$AF$20,0,'Dashboard dataset'!$A34)</f>
        <v>19227.722845915887</v>
      </c>
      <c r="AA34" s="278">
        <f ca="1">OFFSET('Investment analysis'!$W$19,0,'Dashboard dataset'!$A34)</f>
        <v>207013.55267972447</v>
      </c>
      <c r="AB34" s="278">
        <f ca="1">OFFSET('Investment analysis'!$W$33,0,'Dashboard dataset'!$A34)</f>
        <v>117823.54517366088</v>
      </c>
      <c r="AC34" s="278">
        <f ca="1">OFFSET('Investment analysis'!$W$41,0,'Dashboard dataset'!$A34)</f>
        <v>117981.45590941333</v>
      </c>
      <c r="AD34" s="278">
        <f ca="1">OFFSET(Revenue!$AF$153,0,'Dashboard dataset'!$A34)</f>
        <v>11077.795872000004</v>
      </c>
      <c r="AE34" s="275">
        <f ca="1">OFFSET(Revenue!$AF$162,0,'Dashboard dataset'!$A34)</f>
        <v>31</v>
      </c>
    </row>
    <row r="35" spans="1:31" x14ac:dyDescent="0.25">
      <c r="A35" s="275">
        <v>32</v>
      </c>
      <c r="B35" s="275">
        <f ca="1">OFFSET(Revenue!$AF$4,0,'Dashboard dataset'!A35)</f>
        <v>2025</v>
      </c>
      <c r="C35" s="275">
        <f ca="1">OFFSET(Revenue!$AF$7,0,'Dashboard dataset'!A35)</f>
        <v>9</v>
      </c>
      <c r="D35" s="277">
        <f ca="1">OFFSET(Revenue!$AF$6,0,$A35)</f>
        <v>45901</v>
      </c>
      <c r="E35" s="277">
        <f ca="1">OFFSET('Profit &amp; Loss'!$AF$5,0,'Dashboard dataset'!A35)</f>
        <v>45930</v>
      </c>
      <c r="F35" s="276">
        <f t="shared" ref="F35:F62" ca="1" si="3">EDATE(D35,0)</f>
        <v>45901</v>
      </c>
      <c r="G35" s="278">
        <f ca="1">OFFSET(Revenue!$AF$50,0,'Dashboard dataset'!A35)</f>
        <v>347909.82012342761</v>
      </c>
      <c r="H35" s="278">
        <f ca="1">OFFSET('Profit &amp; Loss'!$AF$46,0,'Dashboard dataset'!$A35)</f>
        <v>137740.03832399109</v>
      </c>
      <c r="I35" s="278">
        <f ca="1">OFFSET('Profit &amp; Loss'!$AF$56,0,$A35)</f>
        <v>105195.73089032798</v>
      </c>
      <c r="J35" s="278">
        <f ca="1">OFFSET('Profit &amp; Loss'!$AF$28,0,$A35)</f>
        <v>188035.41520960748</v>
      </c>
      <c r="K35" s="278">
        <f ca="1">OFFSET(Revenue!$AF$79,0,$A35)</f>
        <v>10616</v>
      </c>
      <c r="L35" s="278">
        <f ca="1">OFFSET(Revenue!$AF$34,0,'Dashboard dataset'!A35)</f>
        <v>6385.3324580571434</v>
      </c>
      <c r="M35" s="278">
        <f t="shared" ref="M35:M62" ca="1" si="4">IFERROR(K35/L35,0)</f>
        <v>1.66256026130707</v>
      </c>
      <c r="N35" s="279">
        <f ca="1">OFFSET(Revenue!$AF$14,0,$A35)</f>
        <v>0.73568000000000011</v>
      </c>
      <c r="O35" s="278">
        <f t="shared" ref="O35:O62" ca="1" si="5">IFERROR(G35/L35,"-")</f>
        <v>54.48578009190858</v>
      </c>
      <c r="P35" s="278">
        <f ca="1">-OFFSET('Profit &amp; Loss'!$AF$13,0,'Dashboard dataset'!$A35)</f>
        <v>79935.864169756896</v>
      </c>
      <c r="Q35" s="278">
        <f ca="1">-OFFSET('Profit &amp; Loss'!$AF$20,0,'Dashboard dataset'!$A35)</f>
        <v>79938.540744063241</v>
      </c>
      <c r="R35" s="278">
        <f ca="1">-OFFSET('Profit &amp; Loss'!$AF$31,0,'Dashboard dataset'!$A35)</f>
        <v>19441.033684477941</v>
      </c>
      <c r="S35" s="278">
        <f ca="1">-OFFSET('Profit &amp; Loss'!$AF$37,0,'Dashboard dataset'!$A35)</f>
        <v>35862.279709074966</v>
      </c>
      <c r="T35" s="278">
        <f ca="1">OFFSET('Profit &amp; Loss'!$AF$53,0,'Dashboard dataset'!$A35)</f>
        <v>-26298.932722581994</v>
      </c>
      <c r="U35" s="278">
        <f ca="1">OFFSET('Profit &amp; Loss'!$AF$49,0,'Dashboard dataset'!$A35)</f>
        <v>-1237.4382031446289</v>
      </c>
      <c r="V35" s="278">
        <f ca="1">OFFSET(Revenue!$AF$13,0,'Dashboard dataset'!$A35)</f>
        <v>8679.4971428571425</v>
      </c>
      <c r="W35" s="278">
        <f ca="1">OFFSET('Profit &amp; Loss'!$AF$43,0,'Dashboard dataset'!$A35)</f>
        <v>132732.10181605458</v>
      </c>
      <c r="X35" s="278">
        <f ca="1">OFFSET('Labor costs'!$AF$13,0,'Dashboard dataset'!$A35)</f>
        <v>46239.617014495561</v>
      </c>
      <c r="Y35" s="278">
        <f ca="1">OFFSET('Labor costs'!$AF$27,0,'Dashboard dataset'!$A35)</f>
        <v>10256.830555614029</v>
      </c>
      <c r="Z35" s="278">
        <f ca="1">OFFSET('Labor costs'!$AF$20,0,'Dashboard dataset'!$A35)</f>
        <v>19275.792153030678</v>
      </c>
      <c r="AA35" s="278">
        <f ca="1">OFFSET('Investment analysis'!$W$19,0,'Dashboard dataset'!$A35)</f>
        <v>157169.54919864048</v>
      </c>
      <c r="AB35" s="278">
        <f ca="1">OFFSET('Investment analysis'!$W$33,0,'Dashboard dataset'!$A35)</f>
        <v>97331.355175928285</v>
      </c>
      <c r="AC35" s="278">
        <f ca="1">OFFSET('Investment analysis'!$W$41,0,'Dashboard dataset'!$A35)</f>
        <v>117679.6964647781</v>
      </c>
      <c r="AD35" s="278">
        <f ca="1">OFFSET(Revenue!$AF$153,0,'Dashboard dataset'!$A35)</f>
        <v>9121.2549120000022</v>
      </c>
      <c r="AE35" s="275">
        <f ca="1">OFFSET(Revenue!$AF$162,0,'Dashboard dataset'!$A35)</f>
        <v>30</v>
      </c>
    </row>
    <row r="36" spans="1:31" x14ac:dyDescent="0.25">
      <c r="A36" s="275">
        <v>33</v>
      </c>
      <c r="B36" s="275">
        <f ca="1">OFFSET(Revenue!$AF$4,0,'Dashboard dataset'!A36)</f>
        <v>2025</v>
      </c>
      <c r="C36" s="275">
        <f ca="1">OFFSET(Revenue!$AF$7,0,'Dashboard dataset'!A36)</f>
        <v>10</v>
      </c>
      <c r="D36" s="277">
        <f ca="1">OFFSET(Revenue!$AF$6,0,$A36)</f>
        <v>45931</v>
      </c>
      <c r="E36" s="277">
        <f ca="1">OFFSET('Profit &amp; Loss'!$AF$5,0,'Dashboard dataset'!A36)</f>
        <v>45961</v>
      </c>
      <c r="F36" s="276">
        <f t="shared" ca="1" si="3"/>
        <v>45931</v>
      </c>
      <c r="G36" s="278">
        <f ca="1">OFFSET(Revenue!$AF$50,0,'Dashboard dataset'!A36)</f>
        <v>404410.18080444582</v>
      </c>
      <c r="H36" s="278">
        <f ca="1">OFFSET('Profit &amp; Loss'!$AF$46,0,'Dashboard dataset'!$A36)</f>
        <v>178439.7739956383</v>
      </c>
      <c r="I36" s="278">
        <f ca="1">OFFSET('Profit &amp; Loss'!$AF$56,0,$A36)</f>
        <v>137779.19917269965</v>
      </c>
      <c r="J36" s="278">
        <f ca="1">OFFSET('Profit &amp; Loss'!$AF$28,0,$A36)</f>
        <v>228844.44905251195</v>
      </c>
      <c r="K36" s="278">
        <f ca="1">OFFSET(Revenue!$AF$79,0,$A36)</f>
        <v>12288</v>
      </c>
      <c r="L36" s="278">
        <f ca="1">OFFSET(Revenue!$AF$34,0,'Dashboard dataset'!A36)</f>
        <v>7398.7431136457162</v>
      </c>
      <c r="M36" s="278">
        <f t="shared" ca="1" si="4"/>
        <v>1.6608226304460938</v>
      </c>
      <c r="N36" s="279">
        <f ca="1">OFFSET(Revenue!$AF$14,0,$A36)</f>
        <v>0.81844400000000028</v>
      </c>
      <c r="O36" s="278">
        <f t="shared" ca="1" si="5"/>
        <v>54.65930828961752</v>
      </c>
      <c r="P36" s="278">
        <f ca="1">-OFFSET('Profit &amp; Loss'!$AF$13,0,'Dashboard dataset'!$A36)</f>
        <v>92651.894218522648</v>
      </c>
      <c r="Q36" s="278">
        <f ca="1">-OFFSET('Profit &amp; Loss'!$AF$20,0,'Dashboard dataset'!$A36)</f>
        <v>82913.837533411235</v>
      </c>
      <c r="R36" s="278">
        <f ca="1">-OFFSET('Profit &amp; Loss'!$AF$31,0,'Dashboard dataset'!$A36)</f>
        <v>19470.96440903949</v>
      </c>
      <c r="S36" s="278">
        <f ca="1">-OFFSET('Profit &amp; Loss'!$AF$37,0,'Dashboard dataset'!$A36)</f>
        <v>35941.647155770661</v>
      </c>
      <c r="T36" s="278">
        <f ca="1">OFFSET('Profit &amp; Loss'!$AF$53,0,'Dashboard dataset'!$A36)</f>
        <v>-34444.79979317492</v>
      </c>
      <c r="U36" s="278">
        <f ca="1">OFFSET('Profit &amp; Loss'!$AF$49,0,'Dashboard dataset'!$A36)</f>
        <v>-1207.8385218272208</v>
      </c>
      <c r="V36" s="278">
        <f ca="1">OFFSET(Revenue!$AF$13,0,'Dashboard dataset'!$A36)</f>
        <v>9040.011428571428</v>
      </c>
      <c r="W36" s="278">
        <f ca="1">OFFSET('Profit &amp; Loss'!$AF$43,0,'Dashboard dataset'!$A36)</f>
        <v>173431.83748770179</v>
      </c>
      <c r="X36" s="278">
        <f ca="1">OFFSET('Labor costs'!$AF$13,0,'Dashboard dataset'!$A36)</f>
        <v>46355.216057031786</v>
      </c>
      <c r="Y36" s="278">
        <f ca="1">OFFSET('Labor costs'!$AF$27,0,'Dashboard dataset'!$A36)</f>
        <v>10267.972632003064</v>
      </c>
      <c r="Z36" s="278">
        <f ca="1">OFFSET('Labor costs'!$AF$20,0,'Dashboard dataset'!$A36)</f>
        <v>19323.981633413252</v>
      </c>
      <c r="AA36" s="278">
        <f ca="1">OFFSET('Investment analysis'!$W$19,0,'Dashboard dataset'!$A36)</f>
        <v>37759.881823501521</v>
      </c>
      <c r="AB36" s="278">
        <f ca="1">OFFSET('Investment analysis'!$W$33,0,'Dashboard dataset'!$A36)</f>
        <v>112872.40325874495</v>
      </c>
      <c r="AC36" s="278">
        <f ca="1">OFFSET('Investment analysis'!$W$41,0,'Dashboard dataset'!$A36)</f>
        <v>117939.27339133243</v>
      </c>
      <c r="AD36" s="278">
        <f ca="1">OFFSET(Revenue!$AF$153,0,'Dashboard dataset'!$A36)</f>
        <v>10736.675769600002</v>
      </c>
      <c r="AE36" s="275">
        <f ca="1">OFFSET(Revenue!$AF$162,0,'Dashboard dataset'!$A36)</f>
        <v>31</v>
      </c>
    </row>
    <row r="37" spans="1:31" x14ac:dyDescent="0.25">
      <c r="A37" s="275">
        <v>34</v>
      </c>
      <c r="B37" s="275">
        <f ca="1">OFFSET(Revenue!$AF$4,0,'Dashboard dataset'!A37)</f>
        <v>2025</v>
      </c>
      <c r="C37" s="275">
        <f ca="1">OFFSET(Revenue!$AF$7,0,'Dashboard dataset'!A37)</f>
        <v>11</v>
      </c>
      <c r="D37" s="277">
        <f ca="1">OFFSET(Revenue!$AF$6,0,$A37)</f>
        <v>45962</v>
      </c>
      <c r="E37" s="277">
        <f ca="1">OFFSET('Profit &amp; Loss'!$AF$5,0,'Dashboard dataset'!A37)</f>
        <v>45991</v>
      </c>
      <c r="F37" s="276">
        <f t="shared" ca="1" si="3"/>
        <v>45962</v>
      </c>
      <c r="G37" s="278">
        <f ca="1">OFFSET(Revenue!$AF$50,0,'Dashboard dataset'!A37)</f>
        <v>416759.55325586698</v>
      </c>
      <c r="H37" s="278">
        <f ca="1">OFFSET('Profit &amp; Loss'!$AF$46,0,'Dashboard dataset'!$A37)</f>
        <v>186762.27206120628</v>
      </c>
      <c r="I37" s="278">
        <f ca="1">OFFSET('Profit &amp; Loss'!$AF$56,0,$A37)</f>
        <v>144461.03523517499</v>
      </c>
      <c r="J37" s="278">
        <f ca="1">OFFSET('Profit &amp; Loss'!$AF$28,0,$A37)</f>
        <v>237871.60260089772</v>
      </c>
      <c r="K37" s="278">
        <f ca="1">OFFSET(Revenue!$AF$79,0,$A37)</f>
        <v>12612</v>
      </c>
      <c r="L37" s="278">
        <f ca="1">OFFSET(Revenue!$AF$34,0,'Dashboard dataset'!A37)</f>
        <v>7281.9421714285718</v>
      </c>
      <c r="M37" s="278">
        <f t="shared" ca="1" si="4"/>
        <v>1.7319555282221881</v>
      </c>
      <c r="N37" s="279">
        <f ca="1">OFFSET(Revenue!$AF$14,0,$A37)</f>
        <v>0.83599999999999997</v>
      </c>
      <c r="O37" s="278">
        <f t="shared" ca="1" si="5"/>
        <v>57.231922946472267</v>
      </c>
      <c r="P37" s="278">
        <f ca="1">-OFFSET('Profit &amp; Loss'!$AF$13,0,'Dashboard dataset'!$A37)</f>
        <v>95205.990046801642</v>
      </c>
      <c r="Q37" s="278">
        <f ca="1">-OFFSET('Profit &amp; Loss'!$AF$20,0,'Dashboard dataset'!$A37)</f>
        <v>83681.960608167647</v>
      </c>
      <c r="R37" s="278">
        <f ca="1">-OFFSET('Profit &amp; Loss'!$AF$31,0,'Dashboard dataset'!$A37)</f>
        <v>19500.977027693101</v>
      </c>
      <c r="S37" s="278">
        <f ca="1">-OFFSET('Profit &amp; Loss'!$AF$37,0,'Dashboard dataset'!$A37)</f>
        <v>36616.290019934844</v>
      </c>
      <c r="T37" s="278">
        <f ca="1">OFFSET('Profit &amp; Loss'!$AF$53,0,'Dashboard dataset'!$A37)</f>
        <v>-36115.258808793755</v>
      </c>
      <c r="U37" s="278">
        <f ca="1">OFFSET('Profit &amp; Loss'!$AF$49,0,'Dashboard dataset'!$A37)</f>
        <v>-1178.0415093010299</v>
      </c>
      <c r="V37" s="278">
        <f ca="1">OFFSET(Revenue!$AF$13,0,'Dashboard dataset'!$A37)</f>
        <v>8710.4571428571435</v>
      </c>
      <c r="W37" s="278">
        <f ca="1">OFFSET('Profit &amp; Loss'!$AF$43,0,'Dashboard dataset'!$A37)</f>
        <v>181754.33555326978</v>
      </c>
      <c r="X37" s="278">
        <f ca="1">OFFSET('Labor costs'!$AF$13,0,'Dashboard dataset'!$A37)</f>
        <v>46471.104097174371</v>
      </c>
      <c r="Y37" s="278">
        <f ca="1">OFFSET('Labor costs'!$AF$27,0,'Dashboard dataset'!$A37)</f>
        <v>10279.142563583071</v>
      </c>
      <c r="Z37" s="278">
        <f ca="1">OFFSET('Labor costs'!$AF$20,0,'Dashboard dataset'!$A37)</f>
        <v>19372.291587496784</v>
      </c>
      <c r="AA37" s="278">
        <f ca="1">OFFSET('Investment analysis'!$W$19,0,'Dashboard dataset'!$A37)</f>
        <v>205114.96597674955</v>
      </c>
      <c r="AB37" s="278">
        <f ca="1">OFFSET('Investment analysis'!$W$33,0,'Dashboard dataset'!$A37)</f>
        <v>116043.96770959499</v>
      </c>
      <c r="AC37" s="278">
        <f ca="1">OFFSET('Investment analysis'!$W$41,0,'Dashboard dataset'!$A37)</f>
        <v>118794.58332633559</v>
      </c>
      <c r="AD37" s="278">
        <f ca="1">OFFSET(Revenue!$AF$153,0,'Dashboard dataset'!$A37)</f>
        <v>10750.291200000003</v>
      </c>
      <c r="AE37" s="275">
        <f ca="1">OFFSET(Revenue!$AF$162,0,'Dashboard dataset'!$A37)</f>
        <v>30</v>
      </c>
    </row>
    <row r="38" spans="1:31" x14ac:dyDescent="0.25">
      <c r="A38" s="275">
        <v>35</v>
      </c>
      <c r="B38" s="275">
        <f ca="1">OFFSET(Revenue!$AF$4,0,'Dashboard dataset'!A38)</f>
        <v>2025</v>
      </c>
      <c r="C38" s="275">
        <f ca="1">OFFSET(Revenue!$AF$7,0,'Dashboard dataset'!A38)</f>
        <v>12</v>
      </c>
      <c r="D38" s="277">
        <f ca="1">OFFSET(Revenue!$AF$6,0,$A38)</f>
        <v>45992</v>
      </c>
      <c r="E38" s="277">
        <f ca="1">OFFSET('Profit &amp; Loss'!$AF$5,0,'Dashboard dataset'!A38)</f>
        <v>46022</v>
      </c>
      <c r="F38" s="276">
        <f t="shared" ca="1" si="3"/>
        <v>45992</v>
      </c>
      <c r="G38" s="278">
        <f ca="1">OFFSET(Revenue!$AF$50,0,'Dashboard dataset'!A38)</f>
        <v>416731.68097901001</v>
      </c>
      <c r="H38" s="278">
        <f ca="1">OFFSET('Profit &amp; Loss'!$AF$46,0,'Dashboard dataset'!$A38)</f>
        <v>186743.20701336957</v>
      </c>
      <c r="I38" s="278">
        <f ca="1">OFFSET('Profit &amp; Loss'!$AF$56,0,$A38)</f>
        <v>144469.77972432671</v>
      </c>
      <c r="J38" s="278">
        <f ca="1">OFFSET('Profit &amp; Loss'!$AF$28,0,$A38)</f>
        <v>237973.95246143377</v>
      </c>
      <c r="K38" s="278">
        <f ca="1">OFFSET(Revenue!$AF$79,0,$A38)</f>
        <v>12560</v>
      </c>
      <c r="L38" s="278">
        <f ca="1">OFFSET(Revenue!$AF$34,0,'Dashboard dataset'!A38)</f>
        <v>7632.6895542857146</v>
      </c>
      <c r="M38" s="278">
        <f t="shared" ca="1" si="4"/>
        <v>1.6455536296439079</v>
      </c>
      <c r="N38" s="279">
        <f ca="1">OFFSET(Revenue!$AF$14,0,$A38)</f>
        <v>0.83600000000000008</v>
      </c>
      <c r="O38" s="278">
        <f t="shared" ca="1" si="5"/>
        <v>54.598274699252947</v>
      </c>
      <c r="P38" s="278">
        <f ca="1">-OFFSET('Profit &amp; Loss'!$AF$13,0,'Dashboard dataset'!$A38)</f>
        <v>94926.130434935651</v>
      </c>
      <c r="Q38" s="278">
        <f ca="1">-OFFSET('Profit &amp; Loss'!$AF$20,0,'Dashboard dataset'!$A38)</f>
        <v>83831.598082640616</v>
      </c>
      <c r="R38" s="278">
        <f ca="1">-OFFSET('Profit &amp; Loss'!$AF$31,0,'Dashboard dataset'!$A38)</f>
        <v>19531.071776272605</v>
      </c>
      <c r="S38" s="278">
        <f ca="1">-OFFSET('Profit &amp; Loss'!$AF$37,0,'Dashboard dataset'!$A38)</f>
        <v>36707.610179728108</v>
      </c>
      <c r="T38" s="278">
        <f ca="1">OFFSET('Profit &amp; Loss'!$AF$53,0,'Dashboard dataset'!$A38)</f>
        <v>-36117.444931081678</v>
      </c>
      <c r="U38" s="278">
        <f ca="1">OFFSET('Profit &amp; Loss'!$AF$49,0,'Dashboard dataset'!$A38)</f>
        <v>-1148.0458500246646</v>
      </c>
      <c r="V38" s="278">
        <f ca="1">OFFSET(Revenue!$AF$13,0,'Dashboard dataset'!$A38)</f>
        <v>9130.011428571428</v>
      </c>
      <c r="W38" s="278">
        <f ca="1">OFFSET('Profit &amp; Loss'!$AF$43,0,'Dashboard dataset'!$A38)</f>
        <v>181735.27050543306</v>
      </c>
      <c r="X38" s="278">
        <f ca="1">OFFSET('Labor costs'!$AF$13,0,'Dashboard dataset'!$A38)</f>
        <v>46587.2818574173</v>
      </c>
      <c r="Y38" s="278">
        <f ca="1">OFFSET('Labor costs'!$AF$27,0,'Dashboard dataset'!$A38)</f>
        <v>10290.34041999203</v>
      </c>
      <c r="Z38" s="278">
        <f ca="1">OFFSET('Labor costs'!$AF$20,0,'Dashboard dataset'!$A38)</f>
        <v>19420.722316465526</v>
      </c>
      <c r="AA38" s="278">
        <f ca="1">OFFSET('Investment analysis'!$W$19,0,'Dashboard dataset'!$A38)</f>
        <v>205229.18563450547</v>
      </c>
      <c r="AB38" s="278">
        <f ca="1">OFFSET('Investment analysis'!$W$33,0,'Dashboard dataset'!$A38)</f>
        <v>115762.71448388616</v>
      </c>
      <c r="AC38" s="278">
        <f ca="1">OFFSET('Investment analysis'!$W$41,0,'Dashboard dataset'!$A38)</f>
        <v>119067.0293230242</v>
      </c>
      <c r="AD38" s="278">
        <f ca="1">OFFSET(Revenue!$AF$153,0,'Dashboard dataset'!$A38)</f>
        <v>10804.464000000002</v>
      </c>
      <c r="AE38" s="275">
        <f ca="1">OFFSET(Revenue!$AF$162,0,'Dashboard dataset'!$A38)</f>
        <v>31</v>
      </c>
    </row>
    <row r="39" spans="1:31" x14ac:dyDescent="0.25">
      <c r="A39" s="275">
        <v>36</v>
      </c>
      <c r="B39" s="275">
        <f ca="1">OFFSET(Revenue!$AF$4,0,'Dashboard dataset'!A39)</f>
        <v>2026</v>
      </c>
      <c r="C39" s="275">
        <f ca="1">OFFSET(Revenue!$AF$7,0,'Dashboard dataset'!A39)</f>
        <v>1</v>
      </c>
      <c r="D39" s="277">
        <f ca="1">OFFSET(Revenue!$AF$6,0,$A39)</f>
        <v>46023</v>
      </c>
      <c r="E39" s="277">
        <f ca="1">OFFSET('Profit &amp; Loss'!$AF$5,0,'Dashboard dataset'!A39)</f>
        <v>46053</v>
      </c>
      <c r="F39" s="276">
        <f t="shared" ca="1" si="3"/>
        <v>46023</v>
      </c>
      <c r="G39" s="278">
        <f ca="1">OFFSET(Revenue!$AF$50,0,'Dashboard dataset'!A39)</f>
        <v>419224.30033975362</v>
      </c>
      <c r="H39" s="278">
        <f ca="1">OFFSET('Profit &amp; Loss'!$AF$46,0,'Dashboard dataset'!$A39)</f>
        <v>189239.95488122592</v>
      </c>
      <c r="I39" s="278">
        <f ca="1">OFFSET('Profit &amp; Loss'!$AF$56,0,$A39)</f>
        <v>146491.33452288236</v>
      </c>
      <c r="J39" s="278">
        <f ca="1">OFFSET('Profit &amp; Loss'!$AF$28,0,$A39)</f>
        <v>239896.72060139565</v>
      </c>
      <c r="K39" s="278">
        <f ca="1">OFFSET(Revenue!$AF$79,0,$A39)</f>
        <v>12584</v>
      </c>
      <c r="L39" s="278">
        <f ca="1">OFFSET(Revenue!$AF$34,0,'Dashboard dataset'!A39)</f>
        <v>7369.3603254857171</v>
      </c>
      <c r="M39" s="278">
        <f t="shared" ca="1" si="4"/>
        <v>1.7076108975809354</v>
      </c>
      <c r="N39" s="279">
        <f ca="1">OFFSET(Revenue!$AF$14,0,$A39)</f>
        <v>0.83248000000000022</v>
      </c>
      <c r="O39" s="278">
        <f t="shared" ca="1" si="5"/>
        <v>56.887474872131783</v>
      </c>
      <c r="P39" s="278">
        <f ca="1">-OFFSET('Profit &amp; Loss'!$AF$13,0,'Dashboard dataset'!$A39)</f>
        <v>95219.942021643583</v>
      </c>
      <c r="Q39" s="278">
        <f ca="1">-OFFSET('Profit &amp; Loss'!$AF$20,0,'Dashboard dataset'!$A39)</f>
        <v>84107.637716714409</v>
      </c>
      <c r="R39" s="278">
        <f ca="1">-OFFSET('Profit &amp; Loss'!$AF$31,0,'Dashboard dataset'!$A39)</f>
        <v>19561.248891342802</v>
      </c>
      <c r="S39" s="278">
        <f ca="1">-OFFSET('Profit &amp; Loss'!$AF$37,0,'Dashboard dataset'!$A39)</f>
        <v>36103.453336763421</v>
      </c>
      <c r="T39" s="278">
        <f ca="1">OFFSET('Profit &amp; Loss'!$AF$53,0,'Dashboard dataset'!$A39)</f>
        <v>-36622.83363072059</v>
      </c>
      <c r="U39" s="278">
        <f ca="1">OFFSET('Profit &amp; Loss'!$AF$49,0,'Dashboard dataset'!$A39)</f>
        <v>-1117.850219686457</v>
      </c>
      <c r="V39" s="278">
        <f ca="1">OFFSET(Revenue!$AF$13,0,'Dashboard dataset'!$A39)</f>
        <v>8852.2971428571436</v>
      </c>
      <c r="W39" s="278">
        <f ca="1">OFFSET('Profit &amp; Loss'!$AF$43,0,'Dashboard dataset'!$A39)</f>
        <v>184232.01837328941</v>
      </c>
      <c r="X39" s="278">
        <f ca="1">OFFSET('Labor costs'!$AF$13,0,'Dashboard dataset'!$A39)</f>
        <v>46703.750062060848</v>
      </c>
      <c r="Y39" s="278">
        <f ca="1">OFFSET('Labor costs'!$AF$27,0,'Dashboard dataset'!$A39)</f>
        <v>10301.566271042007</v>
      </c>
      <c r="Z39" s="278">
        <f ca="1">OFFSET('Labor costs'!$AF$20,0,'Dashboard dataset'!$A39)</f>
        <v>19469.274122256687</v>
      </c>
      <c r="AA39" s="278">
        <f ca="1">OFFSET('Investment analysis'!$W$19,0,'Dashboard dataset'!$A39)</f>
        <v>32556.770794468088</v>
      </c>
      <c r="AB39" s="278">
        <f ca="1">OFFSET('Investment analysis'!$W$33,0,'Dashboard dataset'!$A39)</f>
        <v>116181.15703863127</v>
      </c>
      <c r="AC39" s="278">
        <f ca="1">OFFSET('Investment analysis'!$W$41,0,'Dashboard dataset'!$A39)</f>
        <v>118644.45826116628</v>
      </c>
      <c r="AD39" s="278">
        <f ca="1">OFFSET(Revenue!$AF$153,0,'Dashboard dataset'!$A39)</f>
        <v>10920.805632000003</v>
      </c>
      <c r="AE39" s="275">
        <f ca="1">OFFSET(Revenue!$AF$162,0,'Dashboard dataset'!$A39)</f>
        <v>31</v>
      </c>
    </row>
    <row r="40" spans="1:31" x14ac:dyDescent="0.25">
      <c r="A40" s="275">
        <v>37</v>
      </c>
      <c r="B40" s="275">
        <f ca="1">OFFSET(Revenue!$AF$4,0,'Dashboard dataset'!A40)</f>
        <v>2026</v>
      </c>
      <c r="C40" s="275">
        <f ca="1">OFFSET(Revenue!$AF$7,0,'Dashboard dataset'!A40)</f>
        <v>2</v>
      </c>
      <c r="D40" s="277">
        <f ca="1">OFFSET(Revenue!$AF$6,0,$A40)</f>
        <v>46054</v>
      </c>
      <c r="E40" s="277">
        <f ca="1">OFFSET('Profit &amp; Loss'!$AF$5,0,'Dashboard dataset'!A40)</f>
        <v>46081</v>
      </c>
      <c r="F40" s="276">
        <f t="shared" ca="1" si="3"/>
        <v>46054</v>
      </c>
      <c r="G40" s="278">
        <f ca="1">OFFSET(Revenue!$AF$50,0,'Dashboard dataset'!A40)</f>
        <v>288491.99241234746</v>
      </c>
      <c r="H40" s="278">
        <f ca="1">OFFSET('Profit &amp; Loss'!$AF$46,0,'Dashboard dataset'!$A40)</f>
        <v>94306.595633572259</v>
      </c>
      <c r="I40" s="278">
        <f ca="1">OFFSET('Profit &amp; Loss'!$AF$56,0,$A40)</f>
        <v>70568.964672391798</v>
      </c>
      <c r="J40" s="278">
        <f ca="1">OFFSET('Profit &amp; Loss'!$AF$28,0,$A40)</f>
        <v>145432.13309971089</v>
      </c>
      <c r="K40" s="278">
        <f ca="1">OFFSET(Revenue!$AF$79,0,$A40)</f>
        <v>8624</v>
      </c>
      <c r="L40" s="278">
        <f ca="1">OFFSET(Revenue!$AF$34,0,'Dashboard dataset'!A40)</f>
        <v>5116.8413622857161</v>
      </c>
      <c r="M40" s="278">
        <f t="shared" ca="1" si="4"/>
        <v>1.6854147684867096</v>
      </c>
      <c r="N40" s="279">
        <f ca="1">OFFSET(Revenue!$AF$14,0,$A40)</f>
        <v>0.6292000000000002</v>
      </c>
      <c r="O40" s="278">
        <f t="shared" ca="1" si="5"/>
        <v>56.380874837885692</v>
      </c>
      <c r="P40" s="278">
        <f ca="1">-OFFSET('Profit &amp; Loss'!$AF$13,0,'Dashboard dataset'!$A40)</f>
        <v>65337.049804590795</v>
      </c>
      <c r="Q40" s="278">
        <f ca="1">-OFFSET('Profit &amp; Loss'!$AF$20,0,'Dashboard dataset'!$A40)</f>
        <v>77722.809508045786</v>
      </c>
      <c r="R40" s="278">
        <f ca="1">-OFFSET('Profit &amp; Loss'!$AF$31,0,'Dashboard dataset'!$A40)</f>
        <v>19591.50861020192</v>
      </c>
      <c r="S40" s="278">
        <f ca="1">-OFFSET('Profit &amp; Loss'!$AF$37,0,'Dashboard dataset'!$A40)</f>
        <v>36541.965363873242</v>
      </c>
      <c r="T40" s="278">
        <f ca="1">OFFSET('Profit &amp; Loss'!$AF$53,0,'Dashboard dataset'!$A40)</f>
        <v>-17642.241168097949</v>
      </c>
      <c r="U40" s="278">
        <f ca="1">OFFSET('Profit &amp; Loss'!$AF$49,0,'Dashboard dataset'!$A40)</f>
        <v>-1087.4532851459944</v>
      </c>
      <c r="V40" s="278">
        <f ca="1">OFFSET(Revenue!$AF$13,0,'Dashboard dataset'!$A40)</f>
        <v>8132.2971428571436</v>
      </c>
      <c r="W40" s="278">
        <f ca="1">OFFSET('Profit &amp; Loss'!$AF$43,0,'Dashboard dataset'!$A40)</f>
        <v>89298.659125635735</v>
      </c>
      <c r="X40" s="278">
        <f ca="1">OFFSET('Labor costs'!$AF$13,0,'Dashboard dataset'!$A40)</f>
        <v>46820.509437216002</v>
      </c>
      <c r="Y40" s="278">
        <f ca="1">OFFSET('Labor costs'!$AF$27,0,'Dashboard dataset'!$A40)</f>
        <v>10312.820186719613</v>
      </c>
      <c r="Z40" s="278">
        <f ca="1">OFFSET('Labor costs'!$AF$20,0,'Dashboard dataset'!$A40)</f>
        <v>19517.947307562328</v>
      </c>
      <c r="AA40" s="278">
        <f ca="1">OFFSET('Investment analysis'!$W$19,0,'Dashboard dataset'!$A40)</f>
        <v>114984.77871114298</v>
      </c>
      <c r="AB40" s="278">
        <f ca="1">OFFSET('Investment analysis'!$W$33,0,'Dashboard dataset'!$A40)</f>
        <v>79761.649425208176</v>
      </c>
      <c r="AC40" s="278">
        <f ca="1">OFFSET('Investment analysis'!$W$41,0,'Dashboard dataset'!$A40)</f>
        <v>119265.01719483692</v>
      </c>
      <c r="AD40" s="278">
        <f ca="1">OFFSET(Revenue!$AF$153,0,'Dashboard dataset'!$A40)</f>
        <v>7429.5936000000029</v>
      </c>
      <c r="AE40" s="275">
        <f ca="1">OFFSET(Revenue!$AF$162,0,'Dashboard dataset'!$A40)</f>
        <v>28</v>
      </c>
    </row>
    <row r="41" spans="1:31" x14ac:dyDescent="0.25">
      <c r="A41" s="275">
        <v>38</v>
      </c>
      <c r="B41" s="275">
        <f ca="1">OFFSET(Revenue!$AF$4,0,'Dashboard dataset'!A41)</f>
        <v>2026</v>
      </c>
      <c r="C41" s="275">
        <f ca="1">OFFSET(Revenue!$AF$7,0,'Dashboard dataset'!A41)</f>
        <v>3</v>
      </c>
      <c r="D41" s="277">
        <f ca="1">OFFSET(Revenue!$AF$6,0,$A41)</f>
        <v>46082</v>
      </c>
      <c r="E41" s="277">
        <f ca="1">OFFSET('Profit &amp; Loss'!$AF$5,0,'Dashboard dataset'!A41)</f>
        <v>46112</v>
      </c>
      <c r="F41" s="276">
        <f t="shared" ca="1" si="3"/>
        <v>46082</v>
      </c>
      <c r="G41" s="278">
        <f ca="1">OFFSET(Revenue!$AF$50,0,'Dashboard dataset'!A41)</f>
        <v>393180.72389587446</v>
      </c>
      <c r="H41" s="278">
        <f ca="1">OFFSET('Profit &amp; Loss'!$AF$46,0,'Dashboard dataset'!$A41)</f>
        <v>170262.80528238034</v>
      </c>
      <c r="I41" s="278">
        <f ca="1">OFFSET('Profit &amp; Loss'!$AF$56,0,$A41)</f>
        <v>131358.41205605486</v>
      </c>
      <c r="J41" s="278">
        <f ca="1">OFFSET('Profit &amp; Loss'!$AF$28,0,$A41)</f>
        <v>221276.12283607264</v>
      </c>
      <c r="K41" s="278">
        <f ca="1">OFFSET(Revenue!$AF$79,0,$A41)</f>
        <v>11704</v>
      </c>
      <c r="L41" s="278">
        <f ca="1">OFFSET(Revenue!$AF$34,0,'Dashboard dataset'!A41)</f>
        <v>6965.6173714285742</v>
      </c>
      <c r="M41" s="278">
        <f t="shared" ca="1" si="4"/>
        <v>1.6802530739065895</v>
      </c>
      <c r="N41" s="279">
        <f ca="1">OFFSET(Revenue!$AF$14,0,$A41)</f>
        <v>0.77440000000000031</v>
      </c>
      <c r="O41" s="278">
        <f t="shared" ca="1" si="5"/>
        <v>56.445926172835023</v>
      </c>
      <c r="P41" s="278">
        <f ca="1">-OFFSET('Profit &amp; Loss'!$AF$13,0,'Dashboard dataset'!$A41)</f>
        <v>88795.188321908761</v>
      </c>
      <c r="Q41" s="278">
        <f ca="1">-OFFSET('Profit &amp; Loss'!$AF$20,0,'Dashboard dataset'!$A41)</f>
        <v>83109.412737893072</v>
      </c>
      <c r="R41" s="278">
        <f ca="1">-OFFSET('Profit &amp; Loss'!$AF$31,0,'Dashboard dataset'!$A41)</f>
        <v>19621.851170884125</v>
      </c>
      <c r="S41" s="278">
        <f ca="1">-OFFSET('Profit &amp; Loss'!$AF$37,0,'Dashboard dataset'!$A41)</f>
        <v>36399.402890744685</v>
      </c>
      <c r="T41" s="278">
        <f ca="1">OFFSET('Profit &amp; Loss'!$AF$53,0,'Dashboard dataset'!$A41)</f>
        <v>-32839.603014013715</v>
      </c>
      <c r="U41" s="278">
        <f ca="1">OFFSET('Profit &amp; Loss'!$AF$49,0,'Dashboard dataset'!$A41)</f>
        <v>-1056.8537043752622</v>
      </c>
      <c r="V41" s="278">
        <f ca="1">OFFSET(Revenue!$AF$13,0,'Dashboard dataset'!$A41)</f>
        <v>8994.8571428571431</v>
      </c>
      <c r="W41" s="278">
        <f ca="1">OFFSET('Profit &amp; Loss'!$AF$43,0,'Dashboard dataset'!$A41)</f>
        <v>165254.86877444384</v>
      </c>
      <c r="X41" s="278">
        <f ca="1">OFFSET('Labor costs'!$AF$13,0,'Dashboard dataset'!$A41)</f>
        <v>46937.560710809026</v>
      </c>
      <c r="Y41" s="278">
        <f ca="1">OFFSET('Labor costs'!$AF$27,0,'Dashboard dataset'!$A41)</f>
        <v>10324.102237186413</v>
      </c>
      <c r="Z41" s="278">
        <f ca="1">OFFSET('Labor costs'!$AF$20,0,'Dashboard dataset'!$A41)</f>
        <v>19566.742175831234</v>
      </c>
      <c r="AA41" s="278">
        <f ca="1">OFFSET('Investment analysis'!$W$19,0,'Dashboard dataset'!$A41)</f>
        <v>188527.34902485929</v>
      </c>
      <c r="AB41" s="278">
        <f ca="1">OFFSET('Investment analysis'!$W$33,0,'Dashboard dataset'!$A41)</f>
        <v>108454.22451670248</v>
      </c>
      <c r="AC41" s="278">
        <f ca="1">OFFSET('Investment analysis'!$W$41,0,'Dashboard dataset'!$A41)</f>
        <v>119304.9639380615</v>
      </c>
      <c r="AD41" s="278">
        <f ca="1">OFFSET(Revenue!$AF$153,0,'Dashboard dataset'!$A41)</f>
        <v>10008.345600000002</v>
      </c>
      <c r="AE41" s="275">
        <f ca="1">OFFSET(Revenue!$AF$162,0,'Dashboard dataset'!$A41)</f>
        <v>31</v>
      </c>
    </row>
    <row r="42" spans="1:31" x14ac:dyDescent="0.25">
      <c r="A42" s="275">
        <v>39</v>
      </c>
      <c r="B42" s="275">
        <f ca="1">OFFSET(Revenue!$AF$4,0,'Dashboard dataset'!A42)</f>
        <v>2026</v>
      </c>
      <c r="C42" s="275">
        <f ca="1">OFFSET(Revenue!$AF$7,0,'Dashboard dataset'!A42)</f>
        <v>4</v>
      </c>
      <c r="D42" s="277">
        <f ca="1">OFFSET(Revenue!$AF$6,0,$A42)</f>
        <v>46113</v>
      </c>
      <c r="E42" s="277">
        <f ca="1">OFFSET('Profit &amp; Loss'!$AF$5,0,'Dashboard dataset'!A42)</f>
        <v>46142</v>
      </c>
      <c r="F42" s="276">
        <f t="shared" ca="1" si="3"/>
        <v>46113</v>
      </c>
      <c r="G42" s="278">
        <f ca="1">OFFSET(Revenue!$AF$50,0,'Dashboard dataset'!A42)</f>
        <v>380449.14454776439</v>
      </c>
      <c r="H42" s="278">
        <f ca="1">OFFSET('Profit &amp; Loss'!$AF$46,0,'Dashboard dataset'!$A42)</f>
        <v>167416.9507203637</v>
      </c>
      <c r="I42" s="278">
        <f ca="1">OFFSET('Profit &amp; Loss'!$AF$56,0,$A42)</f>
        <v>129106.37126882226</v>
      </c>
      <c r="J42" s="278">
        <f ca="1">OFFSET('Profit &amp; Loss'!$AF$28,0,$A42)</f>
        <v>212155.60650240513</v>
      </c>
      <c r="K42" s="278">
        <f ca="1">OFFSET(Revenue!$AF$79,0,$A42)</f>
        <v>11276</v>
      </c>
      <c r="L42" s="278">
        <f ca="1">OFFSET(Revenue!$AF$34,0,'Dashboard dataset'!A42)</f>
        <v>6797.0725302857154</v>
      </c>
      <c r="M42" s="278">
        <f t="shared" ca="1" si="4"/>
        <v>1.6589494888803271</v>
      </c>
      <c r="N42" s="279">
        <f ca="1">OFFSET(Revenue!$AF$14,0,$A42)</f>
        <v>0.77440000000000009</v>
      </c>
      <c r="O42" s="278">
        <f t="shared" ca="1" si="5"/>
        <v>55.97250034519967</v>
      </c>
      <c r="P42" s="278">
        <f ca="1">-OFFSET('Profit &amp; Loss'!$AF$13,0,'Dashboard dataset'!$A42)</f>
        <v>85668.157202561531</v>
      </c>
      <c r="Q42" s="278">
        <f ca="1">-OFFSET('Profit &amp; Loss'!$AF$20,0,'Dashboard dataset'!$A42)</f>
        <v>82625.380842797706</v>
      </c>
      <c r="R42" s="278">
        <f ca="1">-OFFSET('Profit &amp; Loss'!$AF$31,0,'Dashboard dataset'!$A42)</f>
        <v>16866.502381933638</v>
      </c>
      <c r="S42" s="278">
        <f ca="1">-OFFSET('Profit &amp; Loss'!$AF$37,0,'Dashboard dataset'!$A42)</f>
        <v>32880.089908044283</v>
      </c>
      <c r="T42" s="278">
        <f ca="1">OFFSET('Profit &amp; Loss'!$AF$53,0,'Dashboard dataset'!$A42)</f>
        <v>-32276.592817205565</v>
      </c>
      <c r="U42" s="278">
        <f ca="1">OFFSET('Profit &amp; Loss'!$AF$49,0,'Dashboard dataset'!$A42)</f>
        <v>-1026.0501263993917</v>
      </c>
      <c r="V42" s="278">
        <f ca="1">OFFSET(Revenue!$AF$13,0,'Dashboard dataset'!$A42)</f>
        <v>8777.2114285714288</v>
      </c>
      <c r="W42" s="278">
        <f ca="1">OFFSET('Profit &amp; Loss'!$AF$43,0,'Dashboard dataset'!$A42)</f>
        <v>162409.0142124272</v>
      </c>
      <c r="X42" s="278">
        <f ca="1">OFFSET('Labor costs'!$AF$13,0,'Dashboard dataset'!$A42)</f>
        <v>47054.904612586055</v>
      </c>
      <c r="Y42" s="278">
        <f ca="1">OFFSET('Labor costs'!$AF$27,0,'Dashboard dataset'!$A42)</f>
        <v>10335.412492779378</v>
      </c>
      <c r="Z42" s="278">
        <f ca="1">OFFSET('Labor costs'!$AF$20,0,'Dashboard dataset'!$A42)</f>
        <v>19615.65903127081</v>
      </c>
      <c r="AA42" s="278">
        <f ca="1">OFFSET('Investment analysis'!$W$19,0,'Dashboard dataset'!$A42)</f>
        <v>30489.144568040603</v>
      </c>
      <c r="AB42" s="278">
        <f ca="1">OFFSET('Investment analysis'!$W$33,0,'Dashboard dataset'!$A42)</f>
        <v>104690.61442994975</v>
      </c>
      <c r="AC42" s="278">
        <f ca="1">OFFSET('Investment analysis'!$W$41,0,'Dashboard dataset'!$A42)</f>
        <v>113182.84923872077</v>
      </c>
      <c r="AD42" s="278">
        <f ca="1">OFFSET(Revenue!$AF$153,0,'Dashboard dataset'!$A42)</f>
        <v>9751.8643200000024</v>
      </c>
      <c r="AE42" s="275">
        <f ca="1">OFFSET(Revenue!$AF$162,0,'Dashboard dataset'!$A42)</f>
        <v>30</v>
      </c>
    </row>
    <row r="43" spans="1:31" x14ac:dyDescent="0.25">
      <c r="A43" s="275">
        <v>40</v>
      </c>
      <c r="B43" s="275">
        <f ca="1">OFFSET(Revenue!$AF$4,0,'Dashboard dataset'!A43)</f>
        <v>2026</v>
      </c>
      <c r="C43" s="275">
        <f ca="1">OFFSET(Revenue!$AF$7,0,'Dashboard dataset'!A43)</f>
        <v>5</v>
      </c>
      <c r="D43" s="277">
        <f ca="1">OFFSET(Revenue!$AF$6,0,$A43)</f>
        <v>46143</v>
      </c>
      <c r="E43" s="277">
        <f ca="1">OFFSET('Profit &amp; Loss'!$AF$5,0,'Dashboard dataset'!A43)</f>
        <v>46173</v>
      </c>
      <c r="F43" s="276">
        <f t="shared" ca="1" si="3"/>
        <v>46143</v>
      </c>
      <c r="G43" s="278">
        <f ca="1">OFFSET(Revenue!$AF$50,0,'Dashboard dataset'!A43)</f>
        <v>407917.68879277719</v>
      </c>
      <c r="H43" s="278">
        <f ca="1">OFFSET('Profit &amp; Loss'!$AF$46,0,'Dashboard dataset'!$A43)</f>
        <v>183126.17799870874</v>
      </c>
      <c r="I43" s="278">
        <f ca="1">OFFSET('Profit &amp; Loss'!$AF$56,0,$A43)</f>
        <v>141698.56023962816</v>
      </c>
      <c r="J43" s="278">
        <f ca="1">OFFSET('Profit &amp; Loss'!$AF$28,0,$A43)</f>
        <v>232174.46836048353</v>
      </c>
      <c r="K43" s="278">
        <f ca="1">OFFSET(Revenue!$AF$79,0,$A43)</f>
        <v>12040</v>
      </c>
      <c r="L43" s="278">
        <f ca="1">OFFSET(Revenue!$AF$34,0,'Dashboard dataset'!A43)</f>
        <v>6948.8903314285726</v>
      </c>
      <c r="M43" s="278">
        <f t="shared" ca="1" si="4"/>
        <v>1.7326507436079772</v>
      </c>
      <c r="N43" s="279">
        <f ca="1">OFFSET(Revenue!$AF$14,0,$A43)</f>
        <v>0.77440000000000009</v>
      </c>
      <c r="O43" s="278">
        <f t="shared" ca="1" si="5"/>
        <v>58.702565350303395</v>
      </c>
      <c r="P43" s="278">
        <f ca="1">-OFFSET('Profit &amp; Loss'!$AF$13,0,'Dashboard dataset'!$A43)</f>
        <v>91591.483937254394</v>
      </c>
      <c r="Q43" s="278">
        <f ca="1">-OFFSET('Profit &amp; Loss'!$AF$20,0,'Dashboard dataset'!$A43)</f>
        <v>84151.736495039251</v>
      </c>
      <c r="R43" s="278">
        <f ca="1">-OFFSET('Profit &amp; Loss'!$AF$31,0,'Dashboard dataset'!$A43)</f>
        <v>16888.329054555139</v>
      </c>
      <c r="S43" s="278">
        <f ca="1">-OFFSET('Profit &amp; Loss'!$AF$37,0,'Dashboard dataset'!$A43)</f>
        <v>37167.897815156182</v>
      </c>
      <c r="T43" s="278">
        <f ca="1">OFFSET('Profit &amp; Loss'!$AF$53,0,'Dashboard dataset'!$A43)</f>
        <v>-35424.64005990704</v>
      </c>
      <c r="U43" s="278">
        <f ca="1">OFFSET('Profit &amp; Loss'!$AF$49,0,'Dashboard dataset'!$A43)</f>
        <v>-995.04119123701537</v>
      </c>
      <c r="V43" s="278">
        <f ca="1">OFFSET(Revenue!$AF$13,0,'Dashboard dataset'!$A43)</f>
        <v>8973.2571428571428</v>
      </c>
      <c r="W43" s="278">
        <f ca="1">OFFSET('Profit &amp; Loss'!$AF$43,0,'Dashboard dataset'!$A43)</f>
        <v>178118.24149077223</v>
      </c>
      <c r="X43" s="278">
        <f ca="1">OFFSET('Labor costs'!$AF$13,0,'Dashboard dataset'!$A43)</f>
        <v>47172.541874117516</v>
      </c>
      <c r="Y43" s="278">
        <f ca="1">OFFSET('Labor costs'!$AF$27,0,'Dashboard dataset'!$A43)</f>
        <v>10346.751024011326</v>
      </c>
      <c r="Z43" s="278">
        <f ca="1">OFFSET('Labor costs'!$AF$20,0,'Dashboard dataset'!$A43)</f>
        <v>19664.698178848987</v>
      </c>
      <c r="AA43" s="278">
        <f ca="1">OFFSET('Investment analysis'!$W$19,0,'Dashboard dataset'!$A43)</f>
        <v>201829.14725317687</v>
      </c>
      <c r="AB43" s="278">
        <f ca="1">OFFSET('Investment analysis'!$W$33,0,'Dashboard dataset'!$A43)</f>
        <v>111987.36837689325</v>
      </c>
      <c r="AC43" s="278">
        <f ca="1">OFFSET('Investment analysis'!$W$41,0,'Dashboard dataset'!$A43)</f>
        <v>117645.41225844507</v>
      </c>
      <c r="AD43" s="278">
        <f ca="1">OFFSET(Revenue!$AF$153,0,'Dashboard dataset'!$A43)</f>
        <v>10365.189120000003</v>
      </c>
      <c r="AE43" s="275">
        <f ca="1">OFFSET(Revenue!$AF$162,0,'Dashboard dataset'!$A43)</f>
        <v>31</v>
      </c>
    </row>
    <row r="44" spans="1:31" x14ac:dyDescent="0.25">
      <c r="A44" s="275">
        <v>41</v>
      </c>
      <c r="B44" s="275">
        <f ca="1">OFFSET(Revenue!$AF$4,0,'Dashboard dataset'!A44)</f>
        <v>2026</v>
      </c>
      <c r="C44" s="275">
        <f ca="1">OFFSET(Revenue!$AF$7,0,'Dashboard dataset'!A44)</f>
        <v>6</v>
      </c>
      <c r="D44" s="277">
        <f ca="1">OFFSET(Revenue!$AF$6,0,$A44)</f>
        <v>46174</v>
      </c>
      <c r="E44" s="277">
        <f ca="1">OFFSET('Profit &amp; Loss'!$AF$5,0,'Dashboard dataset'!A44)</f>
        <v>46203</v>
      </c>
      <c r="F44" s="276">
        <f t="shared" ca="1" si="3"/>
        <v>46174</v>
      </c>
      <c r="G44" s="278">
        <f ca="1">OFFSET(Revenue!$AF$50,0,'Dashboard dataset'!A44)</f>
        <v>379914.35221606574</v>
      </c>
      <c r="H44" s="278">
        <f ca="1">OFFSET('Profit &amp; Loss'!$AF$46,0,'Dashboard dataset'!$A44)</f>
        <v>166203.02447131486</v>
      </c>
      <c r="I44" s="278">
        <f ca="1">OFFSET('Profit &amp; Loss'!$AF$56,0,$A44)</f>
        <v>128185.0099468305</v>
      </c>
      <c r="J44" s="278">
        <f ca="1">OFFSET('Profit &amp; Loss'!$AF$28,0,$A44)</f>
        <v>211947.4072638549</v>
      </c>
      <c r="K44" s="278">
        <f ca="1">OFFSET(Revenue!$AF$79,0,$A44)</f>
        <v>11168</v>
      </c>
      <c r="L44" s="278">
        <f ca="1">OFFSET(Revenue!$AF$34,0,'Dashboard dataset'!A44)</f>
        <v>6721.4025874285735</v>
      </c>
      <c r="M44" s="278">
        <f t="shared" ca="1" si="4"/>
        <v>1.6615579642392131</v>
      </c>
      <c r="N44" s="279">
        <f ca="1">OFFSET(Revenue!$AF$14,0,$A44)</f>
        <v>0.77440000000000031</v>
      </c>
      <c r="O44" s="278">
        <f t="shared" ca="1" si="5"/>
        <v>56.523076437444985</v>
      </c>
      <c r="P44" s="278">
        <f ca="1">-OFFSET('Profit &amp; Loss'!$AF$13,0,'Dashboard dataset'!$A44)</f>
        <v>85062.064524916292</v>
      </c>
      <c r="Q44" s="278">
        <f ca="1">-OFFSET('Profit &amp; Loss'!$AF$20,0,'Dashboard dataset'!$A44)</f>
        <v>82904.880427294556</v>
      </c>
      <c r="R44" s="278">
        <f ca="1">-OFFSET('Profit &amp; Loss'!$AF$31,0,'Dashboard dataset'!$A44)</f>
        <v>16910.210293858188</v>
      </c>
      <c r="S44" s="278">
        <f ca="1">-OFFSET('Profit &amp; Loss'!$AF$37,0,'Dashboard dataset'!$A44)</f>
        <v>33842.109006618368</v>
      </c>
      <c r="T44" s="278">
        <f ca="1">OFFSET('Profit &amp; Loss'!$AF$53,0,'Dashboard dataset'!$A44)</f>
        <v>-32046.252486707628</v>
      </c>
      <c r="U44" s="278">
        <f ca="1">OFFSET('Profit &amp; Loss'!$AF$49,0,'Dashboard dataset'!$A44)</f>
        <v>-963.82552984022323</v>
      </c>
      <c r="V44" s="278">
        <f ca="1">OFFSET(Revenue!$AF$13,0,'Dashboard dataset'!$A44)</f>
        <v>8679.4971428571425</v>
      </c>
      <c r="W44" s="278">
        <f ca="1">OFFSET('Profit &amp; Loss'!$AF$43,0,'Dashboard dataset'!$A44)</f>
        <v>161195.08796337835</v>
      </c>
      <c r="X44" s="278">
        <f ca="1">OFFSET('Labor costs'!$AF$13,0,'Dashboard dataset'!$A44)</f>
        <v>47290.47322880281</v>
      </c>
      <c r="Y44" s="278">
        <f ca="1">OFFSET('Labor costs'!$AF$27,0,'Dashboard dataset'!$A44)</f>
        <v>10358.117901571353</v>
      </c>
      <c r="Z44" s="278">
        <f ca="1">OFFSET('Labor costs'!$AF$20,0,'Dashboard dataset'!$A44)</f>
        <v>19713.85992429611</v>
      </c>
      <c r="AA44" s="278">
        <f ca="1">OFFSET('Investment analysis'!$W$19,0,'Dashboard dataset'!$A44)</f>
        <v>185584.9357753543</v>
      </c>
      <c r="AB44" s="278">
        <f ca="1">OFFSET('Investment analysis'!$W$33,0,'Dashboard dataset'!$A44)</f>
        <v>104057.78213571958</v>
      </c>
      <c r="AC44" s="278">
        <f ca="1">OFFSET('Investment analysis'!$W$41,0,'Dashboard dataset'!$A44)</f>
        <v>114494.81545030118</v>
      </c>
      <c r="AD44" s="278">
        <f ca="1">OFFSET(Revenue!$AF$153,0,'Dashboard dataset'!$A44)</f>
        <v>9601.3209600000027</v>
      </c>
      <c r="AE44" s="275">
        <f ca="1">OFFSET(Revenue!$AF$162,0,'Dashboard dataset'!$A44)</f>
        <v>30</v>
      </c>
    </row>
    <row r="45" spans="1:31" x14ac:dyDescent="0.25">
      <c r="A45" s="275">
        <v>42</v>
      </c>
      <c r="B45" s="275">
        <f ca="1">OFFSET(Revenue!$AF$4,0,'Dashboard dataset'!A45)</f>
        <v>2026</v>
      </c>
      <c r="C45" s="275">
        <f ca="1">OFFSET(Revenue!$AF$7,0,'Dashboard dataset'!A45)</f>
        <v>7</v>
      </c>
      <c r="D45" s="277">
        <f ca="1">OFFSET(Revenue!$AF$6,0,$A45)</f>
        <v>46204</v>
      </c>
      <c r="E45" s="277">
        <f ca="1">OFFSET('Profit &amp; Loss'!$AF$5,0,'Dashboard dataset'!A45)</f>
        <v>46234</v>
      </c>
      <c r="F45" s="276">
        <f t="shared" ca="1" si="3"/>
        <v>46204</v>
      </c>
      <c r="G45" s="278">
        <f ca="1">OFFSET(Revenue!$AF$50,0,'Dashboard dataset'!A45)</f>
        <v>397266.2768935893</v>
      </c>
      <c r="H45" s="278">
        <f ca="1">OFFSET('Profit &amp; Loss'!$AF$46,0,'Dashboard dataset'!$A45)</f>
        <v>175488.39621743426</v>
      </c>
      <c r="I45" s="278">
        <f ca="1">OFFSET('Profit &amp; Loss'!$AF$56,0,$A45)</f>
        <v>135638.4463563709</v>
      </c>
      <c r="J45" s="278">
        <f ca="1">OFFSET('Profit &amp; Loss'!$AF$28,0,$A45)</f>
        <v>224648.05980908079</v>
      </c>
      <c r="K45" s="278">
        <f ca="1">OFFSET(Revenue!$AF$79,0,$A45)</f>
        <v>11628</v>
      </c>
      <c r="L45" s="278">
        <f ca="1">OFFSET(Revenue!$AF$34,0,'Dashboard dataset'!A45)</f>
        <v>7000.5848502857152</v>
      </c>
      <c r="M45" s="278">
        <f t="shared" ca="1" si="4"/>
        <v>1.6610040801841615</v>
      </c>
      <c r="N45" s="279">
        <f ca="1">OFFSET(Revenue!$AF$14,0,$A45)</f>
        <v>0.7744000000000002</v>
      </c>
      <c r="O45" s="278">
        <f t="shared" ca="1" si="5"/>
        <v>56.747584007552689</v>
      </c>
      <c r="P45" s="278">
        <f ca="1">-OFFSET('Profit &amp; Loss'!$AF$13,0,'Dashboard dataset'!$A45)</f>
        <v>88692.046385344176</v>
      </c>
      <c r="Q45" s="278">
        <f ca="1">-OFFSET('Profit &amp; Loss'!$AF$20,0,'Dashboard dataset'!$A45)</f>
        <v>83926.17069916433</v>
      </c>
      <c r="R45" s="278">
        <f ca="1">-OFFSET('Profit &amp; Loss'!$AF$31,0,'Dashboard dataset'!$A45)</f>
        <v>16932.146236259501</v>
      </c>
      <c r="S45" s="278">
        <f ca="1">-OFFSET('Profit &amp; Loss'!$AF$37,0,'Dashboard dataset'!$A45)</f>
        <v>37235.453863323535</v>
      </c>
      <c r="T45" s="278">
        <f ca="1">OFFSET('Profit &amp; Loss'!$AF$53,0,'Dashboard dataset'!$A45)</f>
        <v>-33909.611589092725</v>
      </c>
      <c r="U45" s="278">
        <f ca="1">OFFSET('Profit &amp; Loss'!$AF$49,0,'Dashboard dataset'!$A45)</f>
        <v>-932.4017640341192</v>
      </c>
      <c r="V45" s="278">
        <f ca="1">OFFSET(Revenue!$AF$13,0,'Dashboard dataset'!$A45)</f>
        <v>9040.011428571428</v>
      </c>
      <c r="W45" s="278">
        <f ca="1">OFFSET('Profit &amp; Loss'!$AF$43,0,'Dashboard dataset'!$A45)</f>
        <v>170480.45970949775</v>
      </c>
      <c r="X45" s="278">
        <f ca="1">OFFSET('Labor costs'!$AF$13,0,'Dashboard dataset'!$A45)</f>
        <v>47408.699411874804</v>
      </c>
      <c r="Y45" s="278">
        <f ca="1">OFFSET('Labor costs'!$AF$27,0,'Dashboard dataset'!$A45)</f>
        <v>10369.513196325282</v>
      </c>
      <c r="Z45" s="278">
        <f ca="1">OFFSET('Labor costs'!$AF$20,0,'Dashboard dataset'!$A45)</f>
        <v>19763.144574106846</v>
      </c>
      <c r="AA45" s="278">
        <f ca="1">OFFSET('Investment analysis'!$W$19,0,'Dashboard dataset'!$A45)</f>
        <v>25265.646409302833</v>
      </c>
      <c r="AB45" s="278">
        <f ca="1">OFFSET('Investment analysis'!$W$33,0,'Dashboard dataset'!$A45)</f>
        <v>108555.36023002364</v>
      </c>
      <c r="AC45" s="278">
        <f ca="1">OFFSET('Investment analysis'!$W$41,0,'Dashboard dataset'!$A45)</f>
        <v>118063.79028740125</v>
      </c>
      <c r="AD45" s="278">
        <f ca="1">OFFSET(Revenue!$AF$153,0,'Dashboard dataset'!$A45)</f>
        <v>10158.888960000004</v>
      </c>
      <c r="AE45" s="275">
        <f ca="1">OFFSET(Revenue!$AF$162,0,'Dashboard dataset'!$A45)</f>
        <v>31</v>
      </c>
    </row>
    <row r="46" spans="1:31" x14ac:dyDescent="0.25">
      <c r="A46" s="275">
        <v>43</v>
      </c>
      <c r="B46" s="275">
        <f ca="1">OFFSET(Revenue!$AF$4,0,'Dashboard dataset'!A46)</f>
        <v>2026</v>
      </c>
      <c r="C46" s="275">
        <f ca="1">OFFSET(Revenue!$AF$7,0,'Dashboard dataset'!A46)</f>
        <v>8</v>
      </c>
      <c r="D46" s="277">
        <f ca="1">OFFSET(Revenue!$AF$6,0,$A46)</f>
        <v>46235</v>
      </c>
      <c r="E46" s="277">
        <f ca="1">OFFSET('Profit &amp; Loss'!$AF$5,0,'Dashboard dataset'!A46)</f>
        <v>46265</v>
      </c>
      <c r="F46" s="276">
        <f t="shared" ca="1" si="3"/>
        <v>46235</v>
      </c>
      <c r="G46" s="278">
        <f ca="1">OFFSET(Revenue!$AF$50,0,'Dashboard dataset'!A46)</f>
        <v>462306.90060489275</v>
      </c>
      <c r="H46" s="278">
        <f ca="1">OFFSET('Profit &amp; Loss'!$AF$46,0,'Dashboard dataset'!$A46)</f>
        <v>219842.53664146172</v>
      </c>
      <c r="I46" s="278">
        <f ca="1">OFFSET('Profit &amp; Loss'!$AF$56,0,$A46)</f>
        <v>171147.06530165538</v>
      </c>
      <c r="J46" s="278">
        <f ca="1">OFFSET('Profit &amp; Loss'!$AF$28,0,$A46)</f>
        <v>272056.4593090745</v>
      </c>
      <c r="K46" s="278">
        <f ca="1">OFFSET(Revenue!$AF$79,0,$A46)</f>
        <v>13476</v>
      </c>
      <c r="L46" s="278">
        <f ca="1">OFFSET(Revenue!$AF$34,0,'Dashboard dataset'!A46)</f>
        <v>7839.4558628571449</v>
      </c>
      <c r="M46" s="278">
        <f t="shared" ca="1" si="4"/>
        <v>1.718996858423357</v>
      </c>
      <c r="N46" s="279">
        <f ca="1">OFFSET(Revenue!$AF$14,0,$A46)</f>
        <v>0.8712000000000002</v>
      </c>
      <c r="O46" s="278">
        <f t="shared" ca="1" si="5"/>
        <v>58.971809866967192</v>
      </c>
      <c r="P46" s="278">
        <f ca="1">-OFFSET('Profit &amp; Loss'!$AF$13,0,'Dashboard dataset'!$A46)</f>
        <v>102918.16113800013</v>
      </c>
      <c r="Q46" s="278">
        <f ca="1">-OFFSET('Profit &amp; Loss'!$AF$20,0,'Dashboard dataset'!$A46)</f>
        <v>87332.28015781811</v>
      </c>
      <c r="R46" s="278">
        <f ca="1">-OFFSET('Profit &amp; Loss'!$AF$31,0,'Dashboard dataset'!$A46)</f>
        <v>19774.814984669312</v>
      </c>
      <c r="S46" s="278">
        <f ca="1">-OFFSET('Profit &amp; Loss'!$AF$37,0,'Dashboard dataset'!$A46)</f>
        <v>37447.044190879969</v>
      </c>
      <c r="T46" s="278">
        <f ca="1">OFFSET('Profit &amp; Loss'!$AF$53,0,'Dashboard dataset'!$A46)</f>
        <v>-42786.766325413853</v>
      </c>
      <c r="U46" s="278">
        <f ca="1">OFFSET('Profit &amp; Loss'!$AF$49,0,'Dashboard dataset'!$A46)</f>
        <v>-900.76850645597449</v>
      </c>
      <c r="V46" s="278">
        <f ca="1">OFFSET(Revenue!$AF$13,0,'Dashboard dataset'!$A46)</f>
        <v>8998.4571428571435</v>
      </c>
      <c r="W46" s="278">
        <f ca="1">OFFSET('Profit &amp; Loss'!$AF$43,0,'Dashboard dataset'!$A46)</f>
        <v>214834.60013352521</v>
      </c>
      <c r="X46" s="278">
        <f ca="1">OFFSET('Labor costs'!$AF$13,0,'Dashboard dataset'!$A46)</f>
        <v>47527.221160404501</v>
      </c>
      <c r="Y46" s="278">
        <f ca="1">OFFSET('Labor costs'!$AF$27,0,'Dashboard dataset'!$A46)</f>
        <v>10380.936979316095</v>
      </c>
      <c r="Z46" s="278">
        <f ca="1">OFFSET('Labor costs'!$AF$20,0,'Dashboard dataset'!$A46)</f>
        <v>19812.552435542115</v>
      </c>
      <c r="AA46" s="278">
        <f ca="1">OFFSET('Investment analysis'!$W$19,0,'Dashboard dataset'!$A46)</f>
        <v>237948.77336958743</v>
      </c>
      <c r="AB46" s="278">
        <f ca="1">OFFSET('Investment analysis'!$W$33,0,'Dashboard dataset'!$A46)</f>
        <v>126033.50616824477</v>
      </c>
      <c r="AC46" s="278">
        <f ca="1">OFFSET('Investment analysis'!$W$41,0,'Dashboard dataset'!$A46)</f>
        <v>121272.12763645611</v>
      </c>
      <c r="AD46" s="278">
        <f ca="1">OFFSET(Revenue!$AF$153,0,'Dashboard dataset'!$A46)</f>
        <v>11453.840640000002</v>
      </c>
      <c r="AE46" s="275">
        <f ca="1">OFFSET(Revenue!$AF$162,0,'Dashboard dataset'!$A46)</f>
        <v>31</v>
      </c>
    </row>
    <row r="47" spans="1:31" x14ac:dyDescent="0.25">
      <c r="A47" s="275">
        <v>44</v>
      </c>
      <c r="B47" s="275">
        <f ca="1">OFFSET(Revenue!$AF$4,0,'Dashboard dataset'!A47)</f>
        <v>2026</v>
      </c>
      <c r="C47" s="275">
        <f ca="1">OFFSET(Revenue!$AF$7,0,'Dashboard dataset'!A47)</f>
        <v>9</v>
      </c>
      <c r="D47" s="277">
        <f ca="1">OFFSET(Revenue!$AF$6,0,$A47)</f>
        <v>46266</v>
      </c>
      <c r="E47" s="277">
        <f ca="1">OFFSET('Profit &amp; Loss'!$AF$5,0,'Dashboard dataset'!A47)</f>
        <v>46295</v>
      </c>
      <c r="F47" s="276">
        <f t="shared" ca="1" si="3"/>
        <v>46266</v>
      </c>
      <c r="G47" s="278">
        <f ca="1">OFFSET(Revenue!$AF$50,0,'Dashboard dataset'!A47)</f>
        <v>390505.34030604002</v>
      </c>
      <c r="H47" s="278">
        <f ca="1">OFFSET('Profit &amp; Loss'!$AF$46,0,'Dashboard dataset'!$A47)</f>
        <v>168182.35770255551</v>
      </c>
      <c r="I47" s="278">
        <f ca="1">OFFSET('Profit &amp; Loss'!$AF$56,0,$A47)</f>
        <v>130066.61968952224</v>
      </c>
      <c r="J47" s="278">
        <f ca="1">OFFSET('Profit &amp; Loss'!$AF$28,0,$A47)</f>
        <v>219925.26321661595</v>
      </c>
      <c r="K47" s="278">
        <f ca="1">OFFSET(Revenue!$AF$79,0,$A47)</f>
        <v>11336</v>
      </c>
      <c r="L47" s="278">
        <f ca="1">OFFSET(Revenue!$AF$34,0,'Dashboard dataset'!A47)</f>
        <v>6847.2536502857165</v>
      </c>
      <c r="M47" s="278">
        <f t="shared" ca="1" si="4"/>
        <v>1.6555542672976604</v>
      </c>
      <c r="N47" s="279">
        <f ca="1">OFFSET(Revenue!$AF$14,0,$A47)</f>
        <v>0.77440000000000031</v>
      </c>
      <c r="O47" s="278">
        <f t="shared" ca="1" si="5"/>
        <v>57.030944120164925</v>
      </c>
      <c r="P47" s="278">
        <f ca="1">-OFFSET('Profit &amp; Loss'!$AF$13,0,'Dashboard dataset'!$A47)</f>
        <v>86683.411477777307</v>
      </c>
      <c r="Q47" s="278">
        <f ca="1">-OFFSET('Profit &amp; Loss'!$AF$20,0,'Dashboard dataset'!$A47)</f>
        <v>83896.665611646764</v>
      </c>
      <c r="R47" s="278">
        <f ca="1">-OFFSET('Profit &amp; Loss'!$AF$31,0,'Dashboard dataset'!$A47)</f>
        <v>19805.659636536857</v>
      </c>
      <c r="S47" s="278">
        <f ca="1">-OFFSET('Profit &amp; Loss'!$AF$37,0,'Dashboard dataset'!$A47)</f>
        <v>36667.4046076823</v>
      </c>
      <c r="T47" s="278">
        <f ca="1">OFFSET('Profit &amp; Loss'!$AF$53,0,'Dashboard dataset'!$A47)</f>
        <v>-32516.654922380563</v>
      </c>
      <c r="U47" s="278">
        <f ca="1">OFFSET('Profit &amp; Loss'!$AF$49,0,'Dashboard dataset'!$A47)</f>
        <v>-868.92436049397543</v>
      </c>
      <c r="V47" s="278">
        <f ca="1">OFFSET(Revenue!$AF$13,0,'Dashboard dataset'!$A47)</f>
        <v>8842.011428571428</v>
      </c>
      <c r="W47" s="278">
        <f ca="1">OFFSET('Profit &amp; Loss'!$AF$43,0,'Dashboard dataset'!$A47)</f>
        <v>163452.19897239679</v>
      </c>
      <c r="X47" s="278">
        <f ca="1">OFFSET('Labor costs'!$AF$13,0,'Dashboard dataset'!$A47)</f>
        <v>47646.039213305499</v>
      </c>
      <c r="Y47" s="278">
        <f ca="1">OFFSET('Labor costs'!$AF$27,0,'Dashboard dataset'!$A47)</f>
        <v>10392.389321764385</v>
      </c>
      <c r="Z47" s="278">
        <f ca="1">OFFSET('Labor costs'!$AF$20,0,'Dashboard dataset'!$A47)</f>
        <v>19862.08381663097</v>
      </c>
      <c r="AA47" s="278">
        <f ca="1">OFFSET('Investment analysis'!$W$19,0,'Dashboard dataset'!$A47)</f>
        <v>187909.4487358951</v>
      </c>
      <c r="AB47" s="278">
        <f ca="1">OFFSET('Investment analysis'!$W$33,0,'Dashboard dataset'!$A47)</f>
        <v>106208.67849307931</v>
      </c>
      <c r="AC47" s="278">
        <f ca="1">OFFSET('Investment analysis'!$W$41,0,'Dashboard dataset'!$A47)</f>
        <v>120677.79617389724</v>
      </c>
      <c r="AD47" s="278">
        <f ca="1">OFFSET(Revenue!$AF$153,0,'Dashboard dataset'!$A47)</f>
        <v>9785.3184000000037</v>
      </c>
      <c r="AE47" s="275">
        <f ca="1">OFFSET(Revenue!$AF$162,0,'Dashboard dataset'!$A47)</f>
        <v>30</v>
      </c>
    </row>
    <row r="48" spans="1:31" x14ac:dyDescent="0.25">
      <c r="A48" s="275">
        <v>45</v>
      </c>
      <c r="B48" s="275">
        <f ca="1">OFFSET(Revenue!$AF$4,0,'Dashboard dataset'!A48)</f>
        <v>2026</v>
      </c>
      <c r="C48" s="275">
        <f ca="1">OFFSET(Revenue!$AF$7,0,'Dashboard dataset'!A48)</f>
        <v>10</v>
      </c>
      <c r="D48" s="277">
        <f ca="1">OFFSET(Revenue!$AF$6,0,$A48)</f>
        <v>46296</v>
      </c>
      <c r="E48" s="277">
        <f ca="1">OFFSET('Profit &amp; Loss'!$AF$5,0,'Dashboard dataset'!A48)</f>
        <v>46326</v>
      </c>
      <c r="F48" s="276">
        <f t="shared" ca="1" si="3"/>
        <v>46296</v>
      </c>
      <c r="G48" s="278">
        <f ca="1">OFFSET(Revenue!$AF$50,0,'Dashboard dataset'!A48)</f>
        <v>450406.48203093227</v>
      </c>
      <c r="H48" s="278">
        <f ca="1">OFFSET('Profit &amp; Loss'!$AF$46,0,'Dashboard dataset'!$A48)</f>
        <v>211809.68200773941</v>
      </c>
      <c r="I48" s="278">
        <f ca="1">OFFSET('Profit &amp; Loss'!$AF$56,0,$A48)</f>
        <v>164994.12428588409</v>
      </c>
      <c r="J48" s="278">
        <f ca="1">OFFSET('Profit &amp; Loss'!$AF$28,0,$A48)</f>
        <v>263661.69575346622</v>
      </c>
      <c r="K48" s="278">
        <f ca="1">OFFSET(Revenue!$AF$79,0,$A48)</f>
        <v>13024</v>
      </c>
      <c r="L48" s="278">
        <f ca="1">OFFSET(Revenue!$AF$34,0,'Dashboard dataset'!A48)</f>
        <v>7626.4310345142867</v>
      </c>
      <c r="M48" s="278">
        <f t="shared" ca="1" si="4"/>
        <v>1.7077450698837238</v>
      </c>
      <c r="N48" s="279">
        <f ca="1">OFFSET(Revenue!$AF$14,0,$A48)</f>
        <v>0.86152000000000006</v>
      </c>
      <c r="O48" s="278">
        <f t="shared" ca="1" si="5"/>
        <v>59.058618637284752</v>
      </c>
      <c r="P48" s="278">
        <f ca="1">-OFFSET('Profit &amp; Loss'!$AF$13,0,'Dashboard dataset'!$A48)</f>
        <v>99698.213952131409</v>
      </c>
      <c r="Q48" s="278">
        <f ca="1">-OFFSET('Profit &amp; Loss'!$AF$20,0,'Dashboard dataset'!$A48)</f>
        <v>87046.572325334637</v>
      </c>
      <c r="R48" s="278">
        <f ca="1">-OFFSET('Profit &amp; Loss'!$AF$31,0,'Dashboard dataset'!$A48)</f>
        <v>19836.58881728453</v>
      </c>
      <c r="S48" s="278">
        <f ca="1">-OFFSET('Profit &amp; Loss'!$AF$37,0,'Dashboard dataset'!$A48)</f>
        <v>36745.583658600997</v>
      </c>
      <c r="T48" s="278">
        <f ca="1">OFFSET('Profit &amp; Loss'!$AF$53,0,'Dashboard dataset'!$A48)</f>
        <v>-41248.531071471021</v>
      </c>
      <c r="U48" s="278">
        <f ca="1">OFFSET('Profit &amp; Loss'!$AF$49,0,'Dashboard dataset'!$A48)</f>
        <v>-836.86792022556301</v>
      </c>
      <c r="V48" s="278">
        <f ca="1">OFFSET(Revenue!$AF$13,0,'Dashboard dataset'!$A48)</f>
        <v>8852.2971428571436</v>
      </c>
      <c r="W48" s="278">
        <f ca="1">OFFSET('Profit &amp; Loss'!$AF$43,0,'Dashboard dataset'!$A48)</f>
        <v>207079.52327758068</v>
      </c>
      <c r="X48" s="278">
        <f ca="1">OFFSET('Labor costs'!$AF$13,0,'Dashboard dataset'!$A48)</f>
        <v>47765.154311338767</v>
      </c>
      <c r="Y48" s="278">
        <f ca="1">OFFSET('Labor costs'!$AF$27,0,'Dashboard dataset'!$A48)</f>
        <v>10403.870295068795</v>
      </c>
      <c r="Z48" s="278">
        <f ca="1">OFFSET('Labor costs'!$AF$20,0,'Dashboard dataset'!$A48)</f>
        <v>19911.739026172545</v>
      </c>
      <c r="AA48" s="278">
        <f ca="1">OFFSET('Investment analysis'!$W$19,0,'Dashboard dataset'!$A48)</f>
        <v>51024.123156241752</v>
      </c>
      <c r="AB48" s="278">
        <f ca="1">OFFSET('Investment analysis'!$W$33,0,'Dashboard dataset'!$A48)</f>
        <v>122218.53805367803</v>
      </c>
      <c r="AC48" s="278">
        <f ca="1">OFFSET('Investment analysis'!$W$41,0,'Dashboard dataset'!$A48)</f>
        <v>120941.75403300687</v>
      </c>
      <c r="AD48" s="278">
        <f ca="1">OFFSET(Revenue!$AF$153,0,'Dashboard dataset'!$A48)</f>
        <v>11301.763968000003</v>
      </c>
      <c r="AE48" s="275">
        <f ca="1">OFFSET(Revenue!$AF$162,0,'Dashboard dataset'!$A48)</f>
        <v>31</v>
      </c>
    </row>
    <row r="49" spans="1:31" x14ac:dyDescent="0.25">
      <c r="A49" s="275">
        <v>46</v>
      </c>
      <c r="B49" s="275">
        <f ca="1">OFFSET(Revenue!$AF$4,0,'Dashboard dataset'!A49)</f>
        <v>2026</v>
      </c>
      <c r="C49" s="275">
        <f ca="1">OFFSET(Revenue!$AF$7,0,'Dashboard dataset'!A49)</f>
        <v>11</v>
      </c>
      <c r="D49" s="277">
        <f ca="1">OFFSET(Revenue!$AF$6,0,$A49)</f>
        <v>46327</v>
      </c>
      <c r="E49" s="277">
        <f ca="1">OFFSET('Profit &amp; Loss'!$AF$5,0,'Dashboard dataset'!A49)</f>
        <v>46356</v>
      </c>
      <c r="F49" s="276">
        <f t="shared" ca="1" si="3"/>
        <v>46327</v>
      </c>
      <c r="G49" s="278">
        <f ca="1">OFFSET(Revenue!$AF$50,0,'Dashboard dataset'!A49)</f>
        <v>451569.55564966862</v>
      </c>
      <c r="H49" s="278">
        <f ca="1">OFFSET('Profit &amp; Loss'!$AF$46,0,'Dashboard dataset'!$A49)</f>
        <v>212050.41395985853</v>
      </c>
      <c r="I49" s="278">
        <f ca="1">OFFSET('Profit &amp; Loss'!$AF$56,0,$A49)</f>
        <v>165212.52596747555</v>
      </c>
      <c r="J49" s="278">
        <f ca="1">OFFSET('Profit &amp; Loss'!$AF$28,0,$A49)</f>
        <v>264638.52362231433</v>
      </c>
      <c r="K49" s="278">
        <f ca="1">OFFSET(Revenue!$AF$79,0,$A49)</f>
        <v>13000</v>
      </c>
      <c r="L49" s="278">
        <f ca="1">OFFSET(Revenue!$AF$34,0,'Dashboard dataset'!A49)</f>
        <v>7687.3782857142869</v>
      </c>
      <c r="M49" s="278">
        <f t="shared" ca="1" si="4"/>
        <v>1.6910836850787396</v>
      </c>
      <c r="N49" s="279">
        <f ca="1">OFFSET(Revenue!$AF$14,0,$A49)</f>
        <v>0.88</v>
      </c>
      <c r="O49" s="278">
        <f t="shared" ca="1" si="5"/>
        <v>58.741685249031583</v>
      </c>
      <c r="P49" s="278">
        <f ca="1">-OFFSET('Profit &amp; Loss'!$AF$13,0,'Dashboard dataset'!$A49)</f>
        <v>99671.069269570973</v>
      </c>
      <c r="Q49" s="278">
        <f ca="1">-OFFSET('Profit &amp; Loss'!$AF$20,0,'Dashboard dataset'!$A49)</f>
        <v>87259.962757783287</v>
      </c>
      <c r="R49" s="278">
        <f ca="1">-OFFSET('Profit &amp; Loss'!$AF$31,0,'Dashboard dataset'!$A49)</f>
        <v>19867.602770924997</v>
      </c>
      <c r="S49" s="278">
        <f ca="1">-OFFSET('Profit &amp; Loss'!$AF$37,0,'Dashboard dataset'!$A49)</f>
        <v>37450.665621689528</v>
      </c>
      <c r="T49" s="278">
        <f ca="1">OFFSET('Profit &amp; Loss'!$AF$53,0,'Dashboard dataset'!$A49)</f>
        <v>-41303.131491868895</v>
      </c>
      <c r="U49" s="278">
        <f ca="1">OFFSET('Profit &amp; Loss'!$AF$49,0,'Dashboard dataset'!$A49)</f>
        <v>-804.59777035536126</v>
      </c>
      <c r="V49" s="278">
        <f ca="1">OFFSET(Revenue!$AF$13,0,'Dashboard dataset'!$A49)</f>
        <v>8735.6571428571442</v>
      </c>
      <c r="W49" s="278">
        <f ca="1">OFFSET('Profit &amp; Loss'!$AF$43,0,'Dashboard dataset'!$A49)</f>
        <v>207320.2552296998</v>
      </c>
      <c r="X49" s="278">
        <f ca="1">OFFSET('Labor costs'!$AF$13,0,'Dashboard dataset'!$A49)</f>
        <v>47884.567197117103</v>
      </c>
      <c r="Y49" s="278">
        <f ca="1">OFFSET('Labor costs'!$AF$27,0,'Dashboard dataset'!$A49)</f>
        <v>10415.379970806467</v>
      </c>
      <c r="Z49" s="278">
        <f ca="1">OFFSET('Labor costs'!$AF$20,0,'Dashboard dataset'!$A49)</f>
        <v>19961.518373737974</v>
      </c>
      <c r="AA49" s="278">
        <f ca="1">OFFSET('Investment analysis'!$W$19,0,'Dashboard dataset'!$A49)</f>
        <v>230837.64152560194</v>
      </c>
      <c r="AB49" s="278">
        <f ca="1">OFFSET('Investment analysis'!$W$33,0,'Dashboard dataset'!$A49)</f>
        <v>122249.5470520544</v>
      </c>
      <c r="AC49" s="278">
        <f ca="1">OFFSET('Investment analysis'!$W$41,0,'Dashboard dataset'!$A49)</f>
        <v>121833.08670124771</v>
      </c>
      <c r="AD49" s="278">
        <f ca="1">OFFSET(Revenue!$AF$153,0,'Dashboard dataset'!$A49)</f>
        <v>11107.008000000002</v>
      </c>
      <c r="AE49" s="275">
        <f ca="1">OFFSET(Revenue!$AF$162,0,'Dashboard dataset'!$A49)</f>
        <v>30</v>
      </c>
    </row>
    <row r="50" spans="1:31" x14ac:dyDescent="0.25">
      <c r="A50" s="275">
        <v>47</v>
      </c>
      <c r="B50" s="275">
        <f ca="1">OFFSET(Revenue!$AF$4,0,'Dashboard dataset'!A50)</f>
        <v>2026</v>
      </c>
      <c r="C50" s="275">
        <f ca="1">OFFSET(Revenue!$AF$7,0,'Dashboard dataset'!A50)</f>
        <v>12</v>
      </c>
      <c r="D50" s="277">
        <f ca="1">OFFSET(Revenue!$AF$6,0,$A50)</f>
        <v>46357</v>
      </c>
      <c r="E50" s="277">
        <f ca="1">OFFSET('Profit &amp; Loss'!$AF$5,0,'Dashboard dataset'!A50)</f>
        <v>46387</v>
      </c>
      <c r="F50" s="276">
        <f t="shared" ca="1" si="3"/>
        <v>46357</v>
      </c>
      <c r="G50" s="278">
        <f ca="1">OFFSET(Revenue!$AF$50,0,'Dashboard dataset'!A50)</f>
        <v>457041.56642792618</v>
      </c>
      <c r="H50" s="278">
        <f ca="1">OFFSET('Profit &amp; Loss'!$AF$46,0,'Dashboard dataset'!$A50)</f>
        <v>216047.87172919989</v>
      </c>
      <c r="I50" s="278">
        <f ca="1">OFFSET('Profit &amp; Loss'!$AF$56,0,$A50)</f>
        <v>168436.48041031076</v>
      </c>
      <c r="J50" s="278">
        <f ca="1">OFFSET('Profit &amp; Loss'!$AF$28,0,$A50)</f>
        <v>268761.38393556757</v>
      </c>
      <c r="K50" s="278">
        <f ca="1">OFFSET(Revenue!$AF$79,0,$A50)</f>
        <v>13104</v>
      </c>
      <c r="L50" s="278">
        <f ca="1">OFFSET(Revenue!$AF$34,0,'Dashboard dataset'!A50)</f>
        <v>7952.0420571428594</v>
      </c>
      <c r="M50" s="278">
        <f t="shared" ca="1" si="4"/>
        <v>1.6478786085178505</v>
      </c>
      <c r="N50" s="279">
        <f ca="1">OFFSET(Revenue!$AF$14,0,$A50)</f>
        <v>0.88000000000000034</v>
      </c>
      <c r="O50" s="278">
        <f t="shared" ca="1" si="5"/>
        <v>57.474742103179921</v>
      </c>
      <c r="P50" s="278">
        <f ca="1">-OFFSET('Profit &amp; Loss'!$AF$13,0,'Dashboard dataset'!$A50)</f>
        <v>100590.99435227181</v>
      </c>
      <c r="Q50" s="278">
        <f ca="1">-OFFSET('Profit &amp; Loss'!$AF$20,0,'Dashboard dataset'!$A50)</f>
        <v>87689.188140086801</v>
      </c>
      <c r="R50" s="278">
        <f ca="1">-OFFSET('Profit &amp; Loss'!$AF$31,0,'Dashboard dataset'!$A50)</f>
        <v>19898.701742229739</v>
      </c>
      <c r="S50" s="278">
        <f ca="1">-OFFSET('Profit &amp; Loss'!$AF$37,0,'Dashboard dataset'!$A50)</f>
        <v>37544.96919429666</v>
      </c>
      <c r="T50" s="278">
        <f ca="1">OFFSET('Profit &amp; Loss'!$AF$53,0,'Dashboard dataset'!$A50)</f>
        <v>-42109.120102577697</v>
      </c>
      <c r="U50" s="278">
        <f ca="1">OFFSET('Profit &amp; Loss'!$AF$49,0,'Dashboard dataset'!$A50)</f>
        <v>-772.11248615269142</v>
      </c>
      <c r="V50" s="278">
        <f ca="1">OFFSET(Revenue!$AF$13,0,'Dashboard dataset'!$A50)</f>
        <v>9036.4114285714277</v>
      </c>
      <c r="W50" s="278">
        <f ca="1">OFFSET('Profit &amp; Loss'!$AF$43,0,'Dashboard dataset'!$A50)</f>
        <v>211317.71299904116</v>
      </c>
      <c r="X50" s="278">
        <f ca="1">OFFSET('Labor costs'!$AF$13,0,'Dashboard dataset'!$A50)</f>
        <v>48004.278615109899</v>
      </c>
      <c r="Y50" s="278">
        <f ca="1">OFFSET('Labor costs'!$AF$27,0,'Dashboard dataset'!$A50)</f>
        <v>10426.918420733484</v>
      </c>
      <c r="Z50" s="278">
        <f ca="1">OFFSET('Labor costs'!$AF$20,0,'Dashboard dataset'!$A50)</f>
        <v>20011.422169672322</v>
      </c>
      <c r="AA50" s="278">
        <f ca="1">OFFSET('Investment analysis'!$W$19,0,'Dashboard dataset'!$A50)</f>
        <v>234814.72297156224</v>
      </c>
      <c r="AB50" s="278">
        <f ca="1">OFFSET('Investment analysis'!$W$33,0,'Dashboard dataset'!$A50)</f>
        <v>123443.07267366812</v>
      </c>
      <c r="AC50" s="278">
        <f ca="1">OFFSET('Investment analysis'!$W$41,0,'Dashboard dataset'!$A50)</f>
        <v>122114.11408855021</v>
      </c>
      <c r="AD50" s="278">
        <f ca="1">OFFSET(Revenue!$AF$153,0,'Dashboard dataset'!$A50)</f>
        <v>11347.776000000002</v>
      </c>
      <c r="AE50" s="275">
        <f ca="1">OFFSET(Revenue!$AF$162,0,'Dashboard dataset'!$A50)</f>
        <v>31</v>
      </c>
    </row>
    <row r="51" spans="1:31" x14ac:dyDescent="0.25">
      <c r="A51" s="275">
        <v>48</v>
      </c>
      <c r="B51" s="275">
        <f ca="1">OFFSET(Revenue!$AF$4,0,'Dashboard dataset'!A51)</f>
        <v>2027</v>
      </c>
      <c r="C51" s="275">
        <f ca="1">OFFSET(Revenue!$AF$7,0,'Dashboard dataset'!A51)</f>
        <v>1</v>
      </c>
      <c r="D51" s="277">
        <f ca="1">OFFSET(Revenue!$AF$6,0,$A51)</f>
        <v>46388</v>
      </c>
      <c r="E51" s="277">
        <f ca="1">OFFSET('Profit &amp; Loss'!$AF$5,0,'Dashboard dataset'!A51)</f>
        <v>46418</v>
      </c>
      <c r="F51" s="276">
        <f t="shared" ca="1" si="3"/>
        <v>46388</v>
      </c>
      <c r="G51" s="278">
        <f ca="1">OFFSET(Revenue!$AF$50,0,'Dashboard dataset'!A51)</f>
        <v>515380.76359771501</v>
      </c>
      <c r="H51" s="278">
        <f ca="1">OFFSET('Profit &amp; Loss'!$AF$46,0,'Dashboard dataset'!$A51)</f>
        <v>259396.86681197069</v>
      </c>
      <c r="I51" s="278">
        <f ca="1">OFFSET('Profit &amp; Loss'!$AF$56,0,$A51)</f>
        <v>203141.83795873862</v>
      </c>
      <c r="J51" s="278">
        <f ca="1">OFFSET('Profit &amp; Loss'!$AF$28,0,$A51)</f>
        <v>311512.05321662134</v>
      </c>
      <c r="K51" s="278">
        <f ca="1">OFFSET(Revenue!$AF$79,0,$A51)</f>
        <v>14716</v>
      </c>
      <c r="L51" s="278">
        <f ca="1">OFFSET(Revenue!$AF$34,0,'Dashboard dataset'!A51)</f>
        <v>8488.7012571428568</v>
      </c>
      <c r="M51" s="278">
        <f t="shared" ca="1" si="4"/>
        <v>1.7335985275270647</v>
      </c>
      <c r="N51" s="279">
        <f ca="1">OFFSET(Revenue!$AF$14,0,$A51)</f>
        <v>0.94599999999999995</v>
      </c>
      <c r="O51" s="278">
        <f t="shared" ca="1" si="5"/>
        <v>60.713735586353152</v>
      </c>
      <c r="P51" s="278">
        <f ca="1">-OFFSET('Profit &amp; Loss'!$AF$13,0,'Dashboard dataset'!$A51)</f>
        <v>113106.5484770183</v>
      </c>
      <c r="Q51" s="278">
        <f ca="1">-OFFSET('Profit &amp; Loss'!$AF$20,0,'Dashboard dataset'!$A51)</f>
        <v>90762.161904075358</v>
      </c>
      <c r="R51" s="278">
        <f ca="1">-OFFSET('Profit &amp; Loss'!$AF$31,0,'Dashboard dataset'!$A51)</f>
        <v>19929.885976731672</v>
      </c>
      <c r="S51" s="278">
        <f ca="1">-OFFSET('Profit &amp; Loss'!$AF$37,0,'Dashboard dataset'!$A51)</f>
        <v>36915.459158077705</v>
      </c>
      <c r="T51" s="278">
        <f ca="1">OFFSET('Profit &amp; Loss'!$AF$53,0,'Dashboard dataset'!$A51)</f>
        <v>-50785.459489684661</v>
      </c>
      <c r="U51" s="278">
        <f ca="1">OFFSET('Profit &amp; Loss'!$AF$49,0,'Dashboard dataset'!$A51)</f>
        <v>-739.41063338867059</v>
      </c>
      <c r="V51" s="278">
        <f ca="1">OFFSET(Revenue!$AF$13,0,'Dashboard dataset'!$A51)</f>
        <v>8973.2571428571428</v>
      </c>
      <c r="W51" s="278">
        <f ca="1">OFFSET('Profit &amp; Loss'!$AF$43,0,'Dashboard dataset'!$A51)</f>
        <v>254666.70808181196</v>
      </c>
      <c r="X51" s="278">
        <f ca="1">OFFSET('Labor costs'!$AF$13,0,'Dashboard dataset'!$A51)</f>
        <v>48124.289311647677</v>
      </c>
      <c r="Y51" s="278">
        <f ca="1">OFFSET('Labor costs'!$AF$27,0,'Dashboard dataset'!$A51)</f>
        <v>10438.485716785315</v>
      </c>
      <c r="Z51" s="278">
        <f ca="1">OFFSET('Labor costs'!$AF$20,0,'Dashboard dataset'!$A51)</f>
        <v>20061.450725096496</v>
      </c>
      <c r="AA51" s="278">
        <f ca="1">OFFSET('Investment analysis'!$W$19,0,'Dashboard dataset'!$A51)</f>
        <v>82215.309373831915</v>
      </c>
      <c r="AB51" s="278">
        <f ca="1">OFFSET('Investment analysis'!$W$33,0,'Dashboard dataset'!$A51)</f>
        <v>138875.58665690402</v>
      </c>
      <c r="AC51" s="278">
        <f ca="1">OFFSET('Investment analysis'!$W$41,0,'Dashboard dataset'!$A51)</f>
        <v>121671.80219233232</v>
      </c>
      <c r="AD51" s="278">
        <f ca="1">OFFSET(Revenue!$AF$153,0,'Dashboard dataset'!$A51)</f>
        <v>12662.020800000002</v>
      </c>
      <c r="AE51" s="275">
        <f ca="1">OFFSET(Revenue!$AF$162,0,'Dashboard dataset'!$A51)</f>
        <v>31</v>
      </c>
    </row>
    <row r="52" spans="1:31" x14ac:dyDescent="0.25">
      <c r="A52" s="275">
        <v>49</v>
      </c>
      <c r="B52" s="275">
        <f ca="1">OFFSET(Revenue!$AF$4,0,'Dashboard dataset'!A52)</f>
        <v>2027</v>
      </c>
      <c r="C52" s="275">
        <f ca="1">OFFSET(Revenue!$AF$7,0,'Dashboard dataset'!A52)</f>
        <v>2</v>
      </c>
      <c r="D52" s="277">
        <f ca="1">OFFSET(Revenue!$AF$6,0,$A52)</f>
        <v>46419</v>
      </c>
      <c r="E52" s="277">
        <f ca="1">OFFSET('Profit &amp; Loss'!$AF$5,0,'Dashboard dataset'!A52)</f>
        <v>46446</v>
      </c>
      <c r="F52" s="276">
        <f t="shared" ca="1" si="3"/>
        <v>46419</v>
      </c>
      <c r="G52" s="278">
        <f ca="1">OFFSET(Revenue!$AF$50,0,'Dashboard dataset'!A52)</f>
        <v>344553.46416951821</v>
      </c>
      <c r="H52" s="278">
        <f ca="1">OFFSET('Profit &amp; Loss'!$AF$46,0,'Dashboard dataset'!$A52)</f>
        <v>134174.46581613238</v>
      </c>
      <c r="I52" s="278">
        <f ca="1">OFFSET('Profit &amp; Loss'!$AF$56,0,$A52)</f>
        <v>102990.2530541606</v>
      </c>
      <c r="J52" s="278">
        <f ca="1">OFFSET('Profit &amp; Loss'!$AF$28,0,$A52)</f>
        <v>186776.55893292424</v>
      </c>
      <c r="K52" s="278">
        <f ca="1">OFFSET(Revenue!$AF$79,0,$A52)</f>
        <v>9796</v>
      </c>
      <c r="L52" s="278">
        <f ca="1">OFFSET(Revenue!$AF$34,0,'Dashboard dataset'!A52)</f>
        <v>5814.5924571428577</v>
      </c>
      <c r="M52" s="278">
        <f t="shared" ca="1" si="4"/>
        <v>1.6847268440914094</v>
      </c>
      <c r="N52" s="279">
        <f ca="1">OFFSET(Revenue!$AF$14,0,$A52)</f>
        <v>0.71499999999999997</v>
      </c>
      <c r="O52" s="278">
        <f t="shared" ca="1" si="5"/>
        <v>59.256683371894127</v>
      </c>
      <c r="P52" s="278">
        <f ca="1">-OFFSET('Profit &amp; Loss'!$AF$13,0,'Dashboard dataset'!$A52)</f>
        <v>75399.704363665616</v>
      </c>
      <c r="Q52" s="278">
        <f ca="1">-OFFSET('Profit &amp; Loss'!$AF$20,0,'Dashboard dataset'!$A52)</f>
        <v>82377.200872928355</v>
      </c>
      <c r="R52" s="278">
        <f ca="1">-OFFSET('Profit &amp; Loss'!$AF$31,0,'Dashboard dataset'!$A52)</f>
        <v>19961.155720727744</v>
      </c>
      <c r="S52" s="278">
        <f ca="1">-OFFSET('Profit &amp; Loss'!$AF$37,0,'Dashboard dataset'!$A52)</f>
        <v>37371.096126222845</v>
      </c>
      <c r="T52" s="278">
        <f ca="1">OFFSET('Profit &amp; Loss'!$AF$53,0,'Dashboard dataset'!$A52)</f>
        <v>-25747.563263540153</v>
      </c>
      <c r="U52" s="278">
        <f ca="1">OFFSET('Profit &amp; Loss'!$AF$49,0,'Dashboard dataset'!$A52)</f>
        <v>-706.49076827288945</v>
      </c>
      <c r="V52" s="278">
        <f ca="1">OFFSET(Revenue!$AF$13,0,'Dashboard dataset'!$A52)</f>
        <v>8132.2971428571436</v>
      </c>
      <c r="W52" s="278">
        <f ca="1">OFFSET('Profit &amp; Loss'!$AF$43,0,'Dashboard dataset'!$A52)</f>
        <v>129444.30708597365</v>
      </c>
      <c r="X52" s="278">
        <f ca="1">OFFSET('Labor costs'!$AF$13,0,'Dashboard dataset'!$A52)</f>
        <v>48244.600034926785</v>
      </c>
      <c r="Y52" s="278">
        <f ca="1">OFFSET('Labor costs'!$AF$27,0,'Dashboard dataset'!$A52)</f>
        <v>10450.081931077279</v>
      </c>
      <c r="Z52" s="278">
        <f ca="1">OFFSET('Labor costs'!$AF$20,0,'Dashboard dataset'!$A52)</f>
        <v>20111.604351909238</v>
      </c>
      <c r="AA52" s="278">
        <f ca="1">OFFSET('Investment analysis'!$W$19,0,'Dashboard dataset'!$A52)</f>
        <v>155289.12816043859</v>
      </c>
      <c r="AB52" s="278">
        <f ca="1">OFFSET('Investment analysis'!$W$33,0,'Dashboard dataset'!$A52)</f>
        <v>92627.37757214153</v>
      </c>
      <c r="AC52" s="278">
        <f ca="1">OFFSET('Investment analysis'!$W$41,0,'Dashboard dataset'!$A52)</f>
        <v>122315.11284473636</v>
      </c>
      <c r="AD52" s="278">
        <f ca="1">OFFSET(Revenue!$AF$153,0,'Dashboard dataset'!$A52)</f>
        <v>8442.7200000000012</v>
      </c>
      <c r="AE52" s="275">
        <f ca="1">OFFSET(Revenue!$AF$162,0,'Dashboard dataset'!$A52)</f>
        <v>28</v>
      </c>
    </row>
    <row r="53" spans="1:31" x14ac:dyDescent="0.25">
      <c r="A53" s="275">
        <v>50</v>
      </c>
      <c r="B53" s="275">
        <f ca="1">OFFSET(Revenue!$AF$4,0,'Dashboard dataset'!A53)</f>
        <v>2027</v>
      </c>
      <c r="C53" s="275">
        <f ca="1">OFFSET(Revenue!$AF$7,0,'Dashboard dataset'!A53)</f>
        <v>3</v>
      </c>
      <c r="D53" s="277">
        <f ca="1">OFFSET(Revenue!$AF$6,0,$A53)</f>
        <v>46447</v>
      </c>
      <c r="E53" s="277">
        <f ca="1">OFFSET('Profit &amp; Loss'!$AF$5,0,'Dashboard dataset'!A53)</f>
        <v>46477</v>
      </c>
      <c r="F53" s="276">
        <f t="shared" ca="1" si="3"/>
        <v>46447</v>
      </c>
      <c r="G53" s="278">
        <f ca="1">OFFSET(Revenue!$AF$50,0,'Dashboard dataset'!A53)</f>
        <v>466857.16643349017</v>
      </c>
      <c r="H53" s="278">
        <f ca="1">OFFSET('Profit &amp; Loss'!$AF$46,0,'Dashboard dataset'!$A53)</f>
        <v>223847.98705787721</v>
      </c>
      <c r="I53" s="278">
        <f ca="1">OFFSET('Profit &amp; Loss'!$AF$56,0,$A53)</f>
        <v>174755.58151226304</v>
      </c>
      <c r="J53" s="278">
        <f ca="1">OFFSET('Profit &amp; Loss'!$AF$28,0,$A53)</f>
        <v>276332.32246287563</v>
      </c>
      <c r="K53" s="278">
        <f ca="1">OFFSET(Revenue!$AF$79,0,$A53)</f>
        <v>13220</v>
      </c>
      <c r="L53" s="278">
        <f ca="1">OFFSET(Revenue!$AF$34,0,'Dashboard dataset'!A53)</f>
        <v>8034.4100571428598</v>
      </c>
      <c r="M53" s="278">
        <f t="shared" ca="1" si="4"/>
        <v>1.6454226142275346</v>
      </c>
      <c r="N53" s="279">
        <f ca="1">OFFSET(Revenue!$AF$14,0,$A53)</f>
        <v>0.88000000000000034</v>
      </c>
      <c r="O53" s="278">
        <f t="shared" ca="1" si="5"/>
        <v>58.107211744618198</v>
      </c>
      <c r="P53" s="278">
        <f ca="1">-OFFSET('Profit &amp; Loss'!$AF$13,0,'Dashboard dataset'!$A53)</f>
        <v>101875.66303437407</v>
      </c>
      <c r="Q53" s="278">
        <f ca="1">-OFFSET('Profit &amp; Loss'!$AF$20,0,'Dashboard dataset'!$A53)</f>
        <v>88649.18093624046</v>
      </c>
      <c r="R53" s="278">
        <f ca="1">-OFFSET('Profit &amp; Loss'!$AF$31,0,'Dashboard dataset'!$A53)</f>
        <v>19992.511221281522</v>
      </c>
      <c r="S53" s="278">
        <f ca="1">-OFFSET('Profit &amp; Loss'!$AF$37,0,'Dashboard dataset'!$A53)</f>
        <v>37221.982913875647</v>
      </c>
      <c r="T53" s="278">
        <f ca="1">OFFSET('Profit &amp; Loss'!$AF$53,0,'Dashboard dataset'!$A53)</f>
        <v>-43688.895378065761</v>
      </c>
      <c r="U53" s="278">
        <f ca="1">OFFSET('Profit &amp; Loss'!$AF$49,0,'Dashboard dataset'!$A53)</f>
        <v>-673.35143738966997</v>
      </c>
      <c r="V53" s="278">
        <f ca="1">OFFSET(Revenue!$AF$13,0,'Dashboard dataset'!$A53)</f>
        <v>9130.011428571428</v>
      </c>
      <c r="W53" s="278">
        <f ca="1">OFFSET('Profit &amp; Loss'!$AF$43,0,'Dashboard dataset'!$A53)</f>
        <v>219117.82832771848</v>
      </c>
      <c r="X53" s="278">
        <f ca="1">OFFSET('Labor costs'!$AF$13,0,'Dashboard dataset'!$A53)</f>
        <v>48365.211535014103</v>
      </c>
      <c r="Y53" s="278">
        <f ca="1">OFFSET('Labor costs'!$AF$27,0,'Dashboard dataset'!$A53)</f>
        <v>10461.707135904973</v>
      </c>
      <c r="Z53" s="278">
        <f ca="1">OFFSET('Labor costs'!$AF$20,0,'Dashboard dataset'!$A53)</f>
        <v>20161.883362789009</v>
      </c>
      <c r="AA53" s="278">
        <f ca="1">OFFSET('Investment analysis'!$W$19,0,'Dashboard dataset'!$A53)</f>
        <v>241969.76994353705</v>
      </c>
      <c r="AB53" s="278">
        <f ca="1">OFFSET('Investment analysis'!$W$33,0,'Dashboard dataset'!$A53)</f>
        <v>125218.52135604859</v>
      </c>
      <c r="AC53" s="278">
        <f ca="1">OFFSET('Investment analysis'!$W$41,0,'Dashboard dataset'!$A53)</f>
        <v>122354.15008305646</v>
      </c>
      <c r="AD53" s="278">
        <f ca="1">OFFSET(Revenue!$AF$153,0,'Dashboard dataset'!$A53)</f>
        <v>11373.120000000003</v>
      </c>
      <c r="AE53" s="275">
        <f ca="1">OFFSET(Revenue!$AF$162,0,'Dashboard dataset'!$A53)</f>
        <v>31</v>
      </c>
    </row>
    <row r="54" spans="1:31" x14ac:dyDescent="0.25">
      <c r="A54" s="275">
        <v>51</v>
      </c>
      <c r="B54" s="275">
        <f ca="1">OFFSET(Revenue!$AF$4,0,'Dashboard dataset'!A54)</f>
        <v>2027</v>
      </c>
      <c r="C54" s="275">
        <f ca="1">OFFSET(Revenue!$AF$7,0,'Dashboard dataset'!A54)</f>
        <v>4</v>
      </c>
      <c r="D54" s="277">
        <f ca="1">OFFSET(Revenue!$AF$6,0,$A54)</f>
        <v>46478</v>
      </c>
      <c r="E54" s="277">
        <f ca="1">OFFSET('Profit &amp; Loss'!$AF$5,0,'Dashboard dataset'!A54)</f>
        <v>46507</v>
      </c>
      <c r="F54" s="276">
        <f t="shared" ca="1" si="3"/>
        <v>46478</v>
      </c>
      <c r="G54" s="278">
        <f ca="1">OFFSET(Revenue!$AF$50,0,'Dashboard dataset'!A54)</f>
        <v>450092.47381538694</v>
      </c>
      <c r="H54" s="278">
        <f ca="1">OFFSET('Profit &amp; Loss'!$AF$46,0,'Dashboard dataset'!$A54)</f>
        <v>218182.16683237537</v>
      </c>
      <c r="I54" s="278">
        <f ca="1">OFFSET('Profit &amp; Loss'!$AF$56,0,$A54)</f>
        <v>170249.6135396662</v>
      </c>
      <c r="J54" s="278">
        <f ca="1">OFFSET('Profit &amp; Loss'!$AF$28,0,$A54)</f>
        <v>264185.9239733814</v>
      </c>
      <c r="K54" s="278">
        <f ca="1">OFFSET(Revenue!$AF$79,0,$A54)</f>
        <v>12692</v>
      </c>
      <c r="L54" s="278">
        <f ca="1">OFFSET(Revenue!$AF$34,0,'Dashboard dataset'!A54)</f>
        <v>7558.7574857142872</v>
      </c>
      <c r="M54" s="278">
        <f t="shared" ca="1" si="4"/>
        <v>1.6791119471668869</v>
      </c>
      <c r="N54" s="279">
        <f ca="1">OFFSET(Revenue!$AF$14,0,$A54)</f>
        <v>0.88000000000000023</v>
      </c>
      <c r="O54" s="278">
        <f t="shared" ca="1" si="5"/>
        <v>59.545828089608847</v>
      </c>
      <c r="P54" s="278">
        <f ca="1">-OFFSET('Profit &amp; Loss'!$AF$13,0,'Dashboard dataset'!$A54)</f>
        <v>97938.416599181408</v>
      </c>
      <c r="Q54" s="278">
        <f ca="1">-OFFSET('Profit &amp; Loss'!$AF$20,0,'Dashboard dataset'!$A54)</f>
        <v>87968.133242824086</v>
      </c>
      <c r="R54" s="278">
        <f ca="1">-OFFSET('Profit &amp; Loss'!$AF$31,0,'Dashboard dataset'!$A54)</f>
        <v>17132.054035541951</v>
      </c>
      <c r="S54" s="278">
        <f ca="1">-OFFSET('Profit &amp; Loss'!$AF$37,0,'Dashboard dataset'!$A54)</f>
        <v>33601.861835622811</v>
      </c>
      <c r="T54" s="278">
        <f ca="1">OFFSET('Profit &amp; Loss'!$AF$53,0,'Dashboard dataset'!$A54)</f>
        <v>-42562.40338491655</v>
      </c>
      <c r="U54" s="278">
        <f ca="1">OFFSET('Profit &amp; Loss'!$AF$49,0,'Dashboard dataset'!$A54)</f>
        <v>-639.99117763389552</v>
      </c>
      <c r="V54" s="278">
        <f ca="1">OFFSET(Revenue!$AF$13,0,'Dashboard dataset'!$A54)</f>
        <v>8589.4971428571425</v>
      </c>
      <c r="W54" s="278">
        <f ca="1">OFFSET('Profit &amp; Loss'!$AF$43,0,'Dashboard dataset'!$A54)</f>
        <v>213452.00810221664</v>
      </c>
      <c r="X54" s="278">
        <f ca="1">OFFSET('Labor costs'!$AF$13,0,'Dashboard dataset'!$A54)</f>
        <v>48486.124563851634</v>
      </c>
      <c r="Y54" s="278">
        <f ca="1">OFFSET('Labor costs'!$AF$27,0,'Dashboard dataset'!$A54)</f>
        <v>10473.361403744733</v>
      </c>
      <c r="Z54" s="278">
        <f ca="1">OFFSET('Labor costs'!$AF$20,0,'Dashboard dataset'!$A54)</f>
        <v>20212.288071195984</v>
      </c>
      <c r="AA54" s="278">
        <f ca="1">OFFSET('Investment analysis'!$W$19,0,'Dashboard dataset'!$A54)</f>
        <v>46255.095633677585</v>
      </c>
      <c r="AB54" s="278">
        <f ca="1">OFFSET('Investment analysis'!$W$33,0,'Dashboard dataset'!$A54)</f>
        <v>120443.04028995076</v>
      </c>
      <c r="AC54" s="278">
        <f ca="1">OFFSET('Investment analysis'!$W$41,0,'Dashboard dataset'!$A54)</f>
        <v>116030.75875655284</v>
      </c>
      <c r="AD54" s="278">
        <f ca="1">OFFSET(Revenue!$AF$153,0,'Dashboard dataset'!$A54)</f>
        <v>11081.664000000002</v>
      </c>
      <c r="AE54" s="275">
        <f ca="1">OFFSET(Revenue!$AF$162,0,'Dashboard dataset'!$A54)</f>
        <v>30</v>
      </c>
    </row>
    <row r="55" spans="1:31" x14ac:dyDescent="0.25">
      <c r="A55" s="275">
        <v>52</v>
      </c>
      <c r="B55" s="275">
        <f ca="1">OFFSET(Revenue!$AF$4,0,'Dashboard dataset'!A55)</f>
        <v>2027</v>
      </c>
      <c r="C55" s="275">
        <f ca="1">OFFSET(Revenue!$AF$7,0,'Dashboard dataset'!A55)</f>
        <v>5</v>
      </c>
      <c r="D55" s="277">
        <f ca="1">OFFSET(Revenue!$AF$6,0,$A55)</f>
        <v>46508</v>
      </c>
      <c r="E55" s="277">
        <f ca="1">OFFSET('Profit &amp; Loss'!$AF$5,0,'Dashboard dataset'!A55)</f>
        <v>46538</v>
      </c>
      <c r="F55" s="276">
        <f t="shared" ca="1" si="3"/>
        <v>46508</v>
      </c>
      <c r="G55" s="278">
        <f ca="1">OFFSET(Revenue!$AF$50,0,'Dashboard dataset'!A55)</f>
        <v>484869.00987520342</v>
      </c>
      <c r="H55" s="278">
        <f ca="1">OFFSET('Profit &amp; Loss'!$AF$46,0,'Dashboard dataset'!$A55)</f>
        <v>239352.9688243717</v>
      </c>
      <c r="I55" s="278">
        <f ca="1">OFFSET('Profit &amp; Loss'!$AF$56,0,$A55)</f>
        <v>187596.45459578658</v>
      </c>
      <c r="J55" s="278">
        <f ca="1">OFFSET('Profit &amp; Loss'!$AF$28,0,$A55)</f>
        <v>289797.65169747826</v>
      </c>
      <c r="K55" s="278">
        <f ca="1">OFFSET(Revenue!$AF$79,0,$A55)</f>
        <v>13616</v>
      </c>
      <c r="L55" s="278">
        <f ca="1">OFFSET(Revenue!$AF$34,0,'Dashboard dataset'!A55)</f>
        <v>7918.6422857142879</v>
      </c>
      <c r="M55" s="278">
        <f t="shared" ca="1" si="4"/>
        <v>1.7194866883384909</v>
      </c>
      <c r="N55" s="279">
        <f ca="1">OFFSET(Revenue!$AF$14,0,$A55)</f>
        <v>0.88000000000000023</v>
      </c>
      <c r="O55" s="278">
        <f t="shared" ca="1" si="5"/>
        <v>61.231331379867555</v>
      </c>
      <c r="P55" s="278">
        <f ca="1">-OFFSET('Profit &amp; Loss'!$AF$13,0,'Dashboard dataset'!$A55)</f>
        <v>105206.81822707778</v>
      </c>
      <c r="Q55" s="278">
        <f ca="1">-OFFSET('Profit &amp; Loss'!$AF$20,0,'Dashboard dataset'!$A55)</f>
        <v>89864.53995064742</v>
      </c>
      <c r="R55" s="278">
        <f ca="1">-OFFSET('Profit &amp; Loss'!$AF$31,0,'Dashboard dataset'!$A55)</f>
        <v>16675.377920630803</v>
      </c>
      <c r="S55" s="278">
        <f ca="1">-OFFSET('Profit &amp; Loss'!$AF$37,0,'Dashboard dataset'!$A55)</f>
        <v>38020.29701596783</v>
      </c>
      <c r="T55" s="278">
        <f ca="1">OFFSET('Profit &amp; Loss'!$AF$53,0,'Dashboard dataset'!$A55)</f>
        <v>-46899.113648946644</v>
      </c>
      <c r="U55" s="278">
        <f ca="1">OFFSET('Profit &amp; Loss'!$AF$49,0,'Dashboard dataset'!$A55)</f>
        <v>-606.40851614641599</v>
      </c>
      <c r="V55" s="278">
        <f ca="1">OFFSET(Revenue!$AF$13,0,'Dashboard dataset'!$A55)</f>
        <v>8998.4571428571435</v>
      </c>
      <c r="W55" s="278">
        <f ca="1">OFFSET('Profit &amp; Loss'!$AF$43,0,'Dashboard dataset'!$A55)</f>
        <v>235101.97676087962</v>
      </c>
      <c r="X55" s="278">
        <f ca="1">OFFSET('Labor costs'!$AF$13,0,'Dashboard dataset'!$A55)</f>
        <v>48607.339875261256</v>
      </c>
      <c r="Y55" s="278">
        <f ca="1">OFFSET('Labor costs'!$AF$27,0,'Dashboard dataset'!$A55)</f>
        <v>10485.044807254097</v>
      </c>
      <c r="Z55" s="278">
        <f ca="1">OFFSET('Labor costs'!$AF$20,0,'Dashboard dataset'!$A55)</f>
        <v>20262.818791373975</v>
      </c>
      <c r="AA55" s="278">
        <f ca="1">OFFSET('Investment analysis'!$W$19,0,'Dashboard dataset'!$A55)</f>
        <v>257963.61895395909</v>
      </c>
      <c r="AB55" s="278">
        <f ca="1">OFFSET('Investment analysis'!$W$33,0,'Dashboard dataset'!$A55)</f>
        <v>129450.26872083795</v>
      </c>
      <c r="AC55" s="278">
        <f ca="1">OFFSET('Investment analysis'!$W$41,0,'Dashboard dataset'!$A55)</f>
        <v>120150.09772681922</v>
      </c>
      <c r="AD55" s="278">
        <f ca="1">OFFSET(Revenue!$AF$153,0,'Dashboard dataset'!$A55)</f>
        <v>11569.536000000002</v>
      </c>
      <c r="AE55" s="275">
        <f ca="1">OFFSET(Revenue!$AF$162,0,'Dashboard dataset'!$A55)</f>
        <v>31</v>
      </c>
    </row>
    <row r="56" spans="1:31" x14ac:dyDescent="0.25">
      <c r="A56" s="275">
        <v>53</v>
      </c>
      <c r="B56" s="275">
        <f ca="1">OFFSET(Revenue!$AF$4,0,'Dashboard dataset'!A56)</f>
        <v>2027</v>
      </c>
      <c r="C56" s="275">
        <f ca="1">OFFSET(Revenue!$AF$7,0,'Dashboard dataset'!A56)</f>
        <v>6</v>
      </c>
      <c r="D56" s="277">
        <f ca="1">OFFSET(Revenue!$AF$6,0,$A56)</f>
        <v>46539</v>
      </c>
      <c r="E56" s="277">
        <f ca="1">OFFSET('Profit &amp; Loss'!$AF$5,0,'Dashboard dataset'!A56)</f>
        <v>46568</v>
      </c>
      <c r="F56" s="276">
        <f t="shared" ca="1" si="3"/>
        <v>46539</v>
      </c>
      <c r="G56" s="278">
        <f ca="1">OFFSET(Revenue!$AF$50,0,'Dashboard dataset'!A56)</f>
        <v>460672.3194838292</v>
      </c>
      <c r="H56" s="278">
        <f ca="1">OFFSET('Profit &amp; Loss'!$AF$46,0,'Dashboard dataset'!$A56)</f>
        <v>225146.0863212999</v>
      </c>
      <c r="I56" s="278">
        <f ca="1">OFFSET('Profit &amp; Loss'!$AF$56,0,$A56)</f>
        <v>176257.99383004702</v>
      </c>
      <c r="J56" s="278">
        <f ca="1">OFFSET('Profit &amp; Loss'!$AF$28,0,$A56)</f>
        <v>272186.58034945506</v>
      </c>
      <c r="K56" s="278">
        <f ca="1">OFFSET(Revenue!$AF$79,0,$A56)</f>
        <v>12884</v>
      </c>
      <c r="L56" s="278">
        <f ca="1">OFFSET(Revenue!$AF$34,0,'Dashboard dataset'!A56)</f>
        <v>7780.9700571428593</v>
      </c>
      <c r="M56" s="278">
        <f t="shared" ca="1" si="4"/>
        <v>1.6558346716901455</v>
      </c>
      <c r="N56" s="279">
        <f ca="1">OFFSET(Revenue!$AF$14,0,$A56)</f>
        <v>0.88000000000000034</v>
      </c>
      <c r="O56" s="278">
        <f t="shared" ca="1" si="5"/>
        <v>59.20499836147502</v>
      </c>
      <c r="P56" s="278">
        <f ca="1">-OFFSET('Profit &amp; Loss'!$AF$13,0,'Dashboard dataset'!$A56)</f>
        <v>99673.059848700839</v>
      </c>
      <c r="Q56" s="278">
        <f ca="1">-OFFSET('Profit &amp; Loss'!$AF$20,0,'Dashboard dataset'!$A56)</f>
        <v>88812.679285673308</v>
      </c>
      <c r="R56" s="278">
        <f ca="1">-OFFSET('Profit &amp; Loss'!$AF$31,0,'Dashboard dataset'!$A56)</f>
        <v>16697.924698765713</v>
      </c>
      <c r="S56" s="278">
        <f ca="1">-OFFSET('Profit &amp; Loss'!$AF$37,0,'Dashboard dataset'!$A56)</f>
        <v>34593.561392881536</v>
      </c>
      <c r="T56" s="278">
        <f ca="1">OFFSET('Profit &amp; Loss'!$AF$53,0,'Dashboard dataset'!$A56)</f>
        <v>-44064.498457511763</v>
      </c>
      <c r="U56" s="278">
        <f ca="1">OFFSET('Profit &amp; Loss'!$AF$49,0,'Dashboard dataset'!$A56)</f>
        <v>-572.60197024901993</v>
      </c>
      <c r="V56" s="278">
        <f ca="1">OFFSET(Revenue!$AF$13,0,'Dashboard dataset'!$A56)</f>
        <v>8842.011428571428</v>
      </c>
      <c r="W56" s="278">
        <f ca="1">OFFSET('Profit &amp; Loss'!$AF$43,0,'Dashboard dataset'!$A56)</f>
        <v>220895.09425780782</v>
      </c>
      <c r="X56" s="278">
        <f ca="1">OFFSET('Labor costs'!$AF$13,0,'Dashboard dataset'!$A56)</f>
        <v>48728.858224949407</v>
      </c>
      <c r="Y56" s="278">
        <f ca="1">OFFSET('Labor costs'!$AF$27,0,'Dashboard dataset'!$A56)</f>
        <v>10496.757419272231</v>
      </c>
      <c r="Z56" s="278">
        <f ca="1">OFFSET('Labor costs'!$AF$20,0,'Dashboard dataset'!$A56)</f>
        <v>20313.475838352406</v>
      </c>
      <c r="AA56" s="278">
        <f ca="1">OFFSET('Investment analysis'!$W$19,0,'Dashboard dataset'!$A56)</f>
        <v>244431.93708109768</v>
      </c>
      <c r="AB56" s="278">
        <f ca="1">OFFSET('Investment analysis'!$W$33,0,'Dashboard dataset'!$A56)</f>
        <v>122706.6758228923</v>
      </c>
      <c r="AC56" s="278">
        <f ca="1">OFFSET('Investment analysis'!$W$41,0,'Dashboard dataset'!$A56)</f>
        <v>116903.88273646242</v>
      </c>
      <c r="AD56" s="278">
        <f ca="1">OFFSET(Revenue!$AF$153,0,'Dashboard dataset'!$A56)</f>
        <v>11119.680000000002</v>
      </c>
      <c r="AE56" s="275">
        <f ca="1">OFFSET(Revenue!$AF$162,0,'Dashboard dataset'!$A56)</f>
        <v>30</v>
      </c>
    </row>
    <row r="57" spans="1:31" x14ac:dyDescent="0.25">
      <c r="A57" s="275">
        <v>54</v>
      </c>
      <c r="B57" s="275">
        <f ca="1">OFFSET(Revenue!$AF$4,0,'Dashboard dataset'!A57)</f>
        <v>2027</v>
      </c>
      <c r="C57" s="275">
        <f ca="1">OFFSET(Revenue!$AF$7,0,'Dashboard dataset'!A57)</f>
        <v>7</v>
      </c>
      <c r="D57" s="277">
        <f ca="1">OFFSET(Revenue!$AF$6,0,$A57)</f>
        <v>46569</v>
      </c>
      <c r="E57" s="277">
        <f ca="1">OFFSET('Profit &amp; Loss'!$AF$5,0,'Dashboard dataset'!A57)</f>
        <v>46599</v>
      </c>
      <c r="F57" s="276">
        <f t="shared" ca="1" si="3"/>
        <v>46569</v>
      </c>
      <c r="G57" s="278">
        <f ca="1">OFFSET(Revenue!$AF$50,0,'Dashboard dataset'!A57)</f>
        <v>477623.75129549921</v>
      </c>
      <c r="H57" s="278">
        <f ca="1">OFFSET('Profit &amp; Loss'!$AF$46,0,'Dashboard dataset'!$A57)</f>
        <v>234196.50974397419</v>
      </c>
      <c r="I57" s="278">
        <f ca="1">OFFSET('Profit &amp; Loss'!$AF$56,0,$A57)</f>
        <v>183525.55810648252</v>
      </c>
      <c r="J57" s="278">
        <f ca="1">OFFSET('Profit &amp; Loss'!$AF$28,0,$A57)</f>
        <v>284755.15314835461</v>
      </c>
      <c r="K57" s="278">
        <f ca="1">OFFSET(Revenue!$AF$79,0,$A57)</f>
        <v>13300</v>
      </c>
      <c r="L57" s="278">
        <f ca="1">OFFSET(Revenue!$AF$34,0,'Dashboard dataset'!A57)</f>
        <v>7790.0214857142864</v>
      </c>
      <c r="M57" s="278">
        <f t="shared" ca="1" si="4"/>
        <v>1.707312364207233</v>
      </c>
      <c r="N57" s="279">
        <f ca="1">OFFSET(Revenue!$AF$14,0,$A57)</f>
        <v>0.88</v>
      </c>
      <c r="O57" s="278">
        <f t="shared" ca="1" si="5"/>
        <v>61.312250829010992</v>
      </c>
      <c r="P57" s="278">
        <f ca="1">-OFFSET('Profit &amp; Loss'!$AF$13,0,'Dashboard dataset'!$A57)</f>
        <v>103049.97848165667</v>
      </c>
      <c r="Q57" s="278">
        <f ca="1">-OFFSET('Profit &amp; Loss'!$AF$20,0,'Dashboard dataset'!$A57)</f>
        <v>89818.619665487873</v>
      </c>
      <c r="R57" s="278">
        <f ca="1">-OFFSET('Profit &amp; Loss'!$AF$31,0,'Dashboard dataset'!$A57)</f>
        <v>16720.527843845961</v>
      </c>
      <c r="S57" s="278">
        <f ca="1">-OFFSET('Profit &amp; Loss'!$AF$37,0,'Dashboard dataset'!$A57)</f>
        <v>38089.107624026539</v>
      </c>
      <c r="T57" s="278">
        <f ca="1">OFFSET('Profit &amp; Loss'!$AF$53,0,'Dashboard dataset'!$A57)</f>
        <v>-45881.389526620631</v>
      </c>
      <c r="U57" s="278">
        <f ca="1">OFFSET('Profit &amp; Loss'!$AF$49,0,'Dashboard dataset'!$A57)</f>
        <v>-538.57004737897455</v>
      </c>
      <c r="V57" s="278">
        <f ca="1">OFFSET(Revenue!$AF$13,0,'Dashboard dataset'!$A57)</f>
        <v>8852.2971428571436</v>
      </c>
      <c r="W57" s="278">
        <f ca="1">OFFSET('Profit &amp; Loss'!$AF$43,0,'Dashboard dataset'!$A57)</f>
        <v>229945.51768048212</v>
      </c>
      <c r="X57" s="278">
        <f ca="1">OFFSET('Labor costs'!$AF$13,0,'Dashboard dataset'!$A57)</f>
        <v>48850.680370511771</v>
      </c>
      <c r="Y57" s="278">
        <f ca="1">OFFSET('Labor costs'!$AF$27,0,'Dashboard dataset'!$A57)</f>
        <v>10508.499312820411</v>
      </c>
      <c r="Z57" s="278">
        <f ca="1">OFFSET('Labor costs'!$AF$20,0,'Dashboard dataset'!$A57)</f>
        <v>20364.259527948285</v>
      </c>
      <c r="AA57" s="278">
        <f ca="1">OFFSET('Investment analysis'!$W$19,0,'Dashboard dataset'!$A57)</f>
        <v>48169.285726859089</v>
      </c>
      <c r="AB57" s="278">
        <f ca="1">OFFSET('Investment analysis'!$W$33,0,'Dashboard dataset'!$A57)</f>
        <v>126931.16604643161</v>
      </c>
      <c r="AC57" s="278">
        <f ca="1">OFFSET('Investment analysis'!$W$41,0,'Dashboard dataset'!$A57)</f>
        <v>120580.40090191874</v>
      </c>
      <c r="AD57" s="278">
        <f ca="1">OFFSET(Revenue!$AF$153,0,'Dashboard dataset'!$A57)</f>
        <v>11544.192000000003</v>
      </c>
      <c r="AE57" s="275">
        <f ca="1">OFFSET(Revenue!$AF$162,0,'Dashboard dataset'!$A57)</f>
        <v>31</v>
      </c>
    </row>
    <row r="58" spans="1:31" x14ac:dyDescent="0.25">
      <c r="A58" s="275">
        <v>55</v>
      </c>
      <c r="B58" s="275">
        <f ca="1">OFFSET(Revenue!$AF$4,0,'Dashboard dataset'!A58)</f>
        <v>2027</v>
      </c>
      <c r="C58" s="275">
        <f ca="1">OFFSET(Revenue!$AF$7,0,'Dashboard dataset'!A58)</f>
        <v>8</v>
      </c>
      <c r="D58" s="277">
        <f ca="1">OFFSET(Revenue!$AF$6,0,$A58)</f>
        <v>46600</v>
      </c>
      <c r="E58" s="277">
        <f ca="1">OFFSET('Profit &amp; Loss'!$AF$5,0,'Dashboard dataset'!A58)</f>
        <v>46630</v>
      </c>
      <c r="F58" s="276">
        <f t="shared" ca="1" si="3"/>
        <v>46600</v>
      </c>
      <c r="G58" s="278">
        <f ca="1">OFFSET(Revenue!$AF$50,0,'Dashboard dataset'!A58)</f>
        <v>539371.64667658438</v>
      </c>
      <c r="H58" s="278">
        <f ca="1">OFFSET('Profit &amp; Loss'!$AF$46,0,'Dashboard dataset'!$A58)</f>
        <v>276531.7496618171</v>
      </c>
      <c r="I58" s="278">
        <f ca="1">OFFSET('Profit &amp; Loss'!$AF$56,0,$A58)</f>
        <v>217421.1570826415</v>
      </c>
      <c r="J58" s="278">
        <f ca="1">OFFSET('Profit &amp; Loss'!$AF$28,0,$A58)</f>
        <v>330260.74154105253</v>
      </c>
      <c r="K58" s="278">
        <f ca="1">OFFSET(Revenue!$AF$79,0,$A58)</f>
        <v>14960</v>
      </c>
      <c r="L58" s="278">
        <f ca="1">OFFSET(Revenue!$AF$34,0,'Dashboard dataset'!A58)</f>
        <v>8904.908571428572</v>
      </c>
      <c r="M58" s="278">
        <f t="shared" ca="1" si="4"/>
        <v>1.679972329867508</v>
      </c>
      <c r="N58" s="279">
        <f ca="1">OFFSET(Revenue!$AF$14,0,$A58)</f>
        <v>0.99</v>
      </c>
      <c r="O58" s="278">
        <f t="shared" ca="1" si="5"/>
        <v>60.570149861747041</v>
      </c>
      <c r="P58" s="278">
        <f ca="1">-OFFSET('Profit &amp; Loss'!$AF$13,0,'Dashboard dataset'!$A58)</f>
        <v>116046.12598978555</v>
      </c>
      <c r="Q58" s="278">
        <f ca="1">-OFFSET('Profit &amp; Loss'!$AF$20,0,'Dashboard dataset'!$A58)</f>
        <v>93064.779145746317</v>
      </c>
      <c r="R58" s="278">
        <f ca="1">-OFFSET('Profit &amp; Loss'!$AF$31,0,'Dashboard dataset'!$A58)</f>
        <v>19671.417106970315</v>
      </c>
      <c r="S58" s="278">
        <f ca="1">-OFFSET('Profit &amp; Loss'!$AF$37,0,'Dashboard dataset'!$A58)</f>
        <v>38308.566835757185</v>
      </c>
      <c r="T58" s="278">
        <f ca="1">OFFSET('Profit &amp; Loss'!$AF$53,0,'Dashboard dataset'!$A58)</f>
        <v>-54355.289270660374</v>
      </c>
      <c r="U58" s="278">
        <f ca="1">OFFSET('Profit &amp; Loss'!$AF$49,0,'Dashboard dataset'!$A58)</f>
        <v>-504.31124502312878</v>
      </c>
      <c r="V58" s="278">
        <f ca="1">OFFSET(Revenue!$AF$13,0,'Dashboard dataset'!$A58)</f>
        <v>8994.8571428571431</v>
      </c>
      <c r="W58" s="278">
        <f ca="1">OFFSET('Profit &amp; Loss'!$AF$43,0,'Dashboard dataset'!$A58)</f>
        <v>272280.75759832503</v>
      </c>
      <c r="X58" s="278">
        <f ca="1">OFFSET('Labor costs'!$AF$13,0,'Dashboard dataset'!$A58)</f>
        <v>48972.807071438052</v>
      </c>
      <c r="Y58" s="278">
        <f ca="1">OFFSET('Labor costs'!$AF$27,0,'Dashboard dataset'!$A58)</f>
        <v>10520.270561102461</v>
      </c>
      <c r="Z58" s="278">
        <f ca="1">OFFSET('Labor costs'!$AF$20,0,'Dashboard dataset'!$A58)</f>
        <v>20415.170176768152</v>
      </c>
      <c r="AA58" s="278">
        <f ca="1">OFFSET('Investment analysis'!$W$19,0,'Dashboard dataset'!$A58)</f>
        <v>294610.85508502845</v>
      </c>
      <c r="AB58" s="278">
        <f ca="1">OFFSET('Investment analysis'!$W$33,0,'Dashboard dataset'!$A58)</f>
        <v>143014.70832361479</v>
      </c>
      <c r="AC58" s="278">
        <f ca="1">OFFSET('Investment analysis'!$W$41,0,'Dashboard dataset'!$A58)</f>
        <v>123909.51408797792</v>
      </c>
      <c r="AD58" s="278">
        <f ca="1">OFFSET(Revenue!$AF$153,0,'Dashboard dataset'!$A58)</f>
        <v>12794.760000000002</v>
      </c>
      <c r="AE58" s="275">
        <f ca="1">OFFSET(Revenue!$AF$162,0,'Dashboard dataset'!$A58)</f>
        <v>31</v>
      </c>
    </row>
    <row r="59" spans="1:31" x14ac:dyDescent="0.25">
      <c r="A59" s="275">
        <v>56</v>
      </c>
      <c r="B59" s="275">
        <f ca="1">OFFSET(Revenue!$AF$4,0,'Dashboard dataset'!A59)</f>
        <v>2027</v>
      </c>
      <c r="C59" s="275">
        <f ca="1">OFFSET(Revenue!$AF$7,0,'Dashboard dataset'!A59)</f>
        <v>9</v>
      </c>
      <c r="D59" s="277">
        <f ca="1">OFFSET(Revenue!$AF$6,0,$A59)</f>
        <v>46631</v>
      </c>
      <c r="E59" s="277">
        <f ca="1">OFFSET('Profit &amp; Loss'!$AF$5,0,'Dashboard dataset'!A59)</f>
        <v>46660</v>
      </c>
      <c r="F59" s="276">
        <f t="shared" ca="1" si="3"/>
        <v>46631</v>
      </c>
      <c r="G59" s="278">
        <f ca="1">OFFSET(Revenue!$AF$50,0,'Dashboard dataset'!A59)</f>
        <v>463562.16854259244</v>
      </c>
      <c r="H59" s="278">
        <f ca="1">OFFSET('Profit &amp; Loss'!$AF$46,0,'Dashboard dataset'!$A59)</f>
        <v>221436.96475839138</v>
      </c>
      <c r="I59" s="278">
        <f ca="1">OFFSET('Profit &amp; Loss'!$AF$56,0,$A59)</f>
        <v>173372.91891539819</v>
      </c>
      <c r="J59" s="278">
        <f ca="1">OFFSET('Profit &amp; Loss'!$AF$28,0,$A59)</f>
        <v>274674.77001242002</v>
      </c>
      <c r="K59" s="278">
        <f ca="1">OFFSET(Revenue!$AF$79,0,$A59)</f>
        <v>12804</v>
      </c>
      <c r="L59" s="278">
        <f ca="1">OFFSET(Revenue!$AF$34,0,'Dashboard dataset'!A59)</f>
        <v>7723.946057142859</v>
      </c>
      <c r="M59" s="278">
        <f t="shared" ca="1" si="4"/>
        <v>1.6577018929539609</v>
      </c>
      <c r="N59" s="279">
        <f ca="1">OFFSET(Revenue!$AF$14,0,$A59)</f>
        <v>0.88000000000000023</v>
      </c>
      <c r="O59" s="278">
        <f t="shared" ca="1" si="5"/>
        <v>60.016235886824319</v>
      </c>
      <c r="P59" s="278">
        <f ca="1">-OFFSET('Profit &amp; Loss'!$AF$13,0,'Dashboard dataset'!$A59)</f>
        <v>99453.93166814353</v>
      </c>
      <c r="Q59" s="278">
        <f ca="1">-OFFSET('Profit &amp; Loss'!$AF$20,0,'Dashboard dataset'!$A59)</f>
        <v>89433.466862028887</v>
      </c>
      <c r="R59" s="278">
        <f ca="1">-OFFSET('Profit &amp; Loss'!$AF$31,0,'Dashboard dataset'!$A59)</f>
        <v>19703.29237846873</v>
      </c>
      <c r="S59" s="278">
        <f ca="1">-OFFSET('Profit &amp; Loss'!$AF$37,0,'Dashboard dataset'!$A59)</f>
        <v>37785.504939051971</v>
      </c>
      <c r="T59" s="278">
        <f ca="1">OFFSET('Profit &amp; Loss'!$AF$53,0,'Dashboard dataset'!$A59)</f>
        <v>-43343.229728849547</v>
      </c>
      <c r="U59" s="278">
        <f ca="1">OFFSET('Profit &amp; Loss'!$AF$49,0,'Dashboard dataset'!$A59)</f>
        <v>-469.82405065157747</v>
      </c>
      <c r="V59" s="278">
        <f ca="1">OFFSET(Revenue!$AF$13,0,'Dashboard dataset'!$A59)</f>
        <v>8777.2114285714288</v>
      </c>
      <c r="W59" s="278">
        <f ca="1">OFFSET('Profit &amp; Loss'!$AF$43,0,'Dashboard dataset'!$A59)</f>
        <v>217185.9726948993</v>
      </c>
      <c r="X59" s="278">
        <f ca="1">OFFSET('Labor costs'!$AF$13,0,'Dashboard dataset'!$A59)</f>
        <v>49095.239089116643</v>
      </c>
      <c r="Y59" s="278">
        <f ca="1">OFFSET('Labor costs'!$AF$27,0,'Dashboard dataset'!$A59)</f>
        <v>10532.071237505217</v>
      </c>
      <c r="Z59" s="278">
        <f ca="1">OFFSET('Labor costs'!$AF$20,0,'Dashboard dataset'!$A59)</f>
        <v>20466.208102210072</v>
      </c>
      <c r="AA59" s="278">
        <f ca="1">OFFSET('Investment analysis'!$W$19,0,'Dashboard dataset'!$A59)</f>
        <v>241209.26732282463</v>
      </c>
      <c r="AB59" s="278">
        <f ca="1">OFFSET('Investment analysis'!$W$33,0,'Dashboard dataset'!$A59)</f>
        <v>122632.04009527316</v>
      </c>
      <c r="AC59" s="278">
        <f ca="1">OFFSET('Investment analysis'!$W$41,0,'Dashboard dataset'!$A59)</f>
        <v>123577.48908575327</v>
      </c>
      <c r="AD59" s="278">
        <f ca="1">OFFSET(Revenue!$AF$153,0,'Dashboard dataset'!$A59)</f>
        <v>11081.664000000002</v>
      </c>
      <c r="AE59" s="275">
        <f ca="1">OFFSET(Revenue!$AF$162,0,'Dashboard dataset'!$A59)</f>
        <v>30</v>
      </c>
    </row>
    <row r="60" spans="1:31" x14ac:dyDescent="0.25">
      <c r="A60" s="275">
        <v>57</v>
      </c>
      <c r="B60" s="275">
        <f ca="1">OFFSET(Revenue!$AF$4,0,'Dashboard dataset'!A60)</f>
        <v>2027</v>
      </c>
      <c r="C60" s="275">
        <f ca="1">OFFSET(Revenue!$AF$7,0,'Dashboard dataset'!A60)</f>
        <v>10</v>
      </c>
      <c r="D60" s="277">
        <f ca="1">OFFSET(Revenue!$AF$6,0,$A60)</f>
        <v>46661</v>
      </c>
      <c r="E60" s="277">
        <f ca="1">OFFSET('Profit &amp; Loss'!$AF$5,0,'Dashboard dataset'!A60)</f>
        <v>46691</v>
      </c>
      <c r="F60" s="276">
        <f t="shared" ca="1" si="3"/>
        <v>46661</v>
      </c>
      <c r="G60" s="278">
        <f ca="1">OFFSET(Revenue!$AF$50,0,'Dashboard dataset'!A60)</f>
        <v>553454.02683950961</v>
      </c>
      <c r="H60" s="278">
        <f ca="1">OFFSET('Profit &amp; Loss'!$AF$46,0,'Dashboard dataset'!$A60)</f>
        <v>287618.45840202802</v>
      </c>
      <c r="I60" s="278">
        <f ca="1">OFFSET('Profit &amp; Loss'!$AF$56,0,$A60)</f>
        <v>226345.88751750806</v>
      </c>
      <c r="J60" s="278">
        <f ca="1">OFFSET('Profit &amp; Loss'!$AF$28,0,$A60)</f>
        <v>340964.95818489522</v>
      </c>
      <c r="K60" s="278">
        <f ca="1">OFFSET(Revenue!$AF$79,0,$A60)</f>
        <v>15224</v>
      </c>
      <c r="L60" s="278">
        <f ca="1">OFFSET(Revenue!$AF$34,0,'Dashboard dataset'!A60)</f>
        <v>8784.8187428571437</v>
      </c>
      <c r="M60" s="278">
        <f t="shared" ca="1" si="4"/>
        <v>1.73298965472435</v>
      </c>
      <c r="N60" s="279">
        <f ca="1">OFFSET(Revenue!$AF$14,0,$A60)</f>
        <v>0.97900000000000009</v>
      </c>
      <c r="O60" s="278">
        <f t="shared" ca="1" si="5"/>
        <v>63.001189101313905</v>
      </c>
      <c r="P60" s="278">
        <f ca="1">-OFFSET('Profit &amp; Loss'!$AF$13,0,'Dashboard dataset'!$A60)</f>
        <v>118401.44935070004</v>
      </c>
      <c r="Q60" s="278">
        <f ca="1">-OFFSET('Profit &amp; Loss'!$AF$20,0,'Dashboard dataset'!$A60)</f>
        <v>94087.619303914369</v>
      </c>
      <c r="R60" s="278">
        <f ca="1">-OFFSET('Profit &amp; Loss'!$AF$31,0,'Dashboard dataset'!$A60)</f>
        <v>19735.255157657211</v>
      </c>
      <c r="S60" s="278">
        <f ca="1">-OFFSET('Profit &amp; Loss'!$AF$37,0,'Dashboard dataset'!$A60)</f>
        <v>37862.236688702076</v>
      </c>
      <c r="T60" s="278">
        <f ca="1">OFFSET('Profit &amp; Loss'!$AF$53,0,'Dashboard dataset'!$A60)</f>
        <v>-56586.471879377023</v>
      </c>
      <c r="U60" s="278">
        <f ca="1">OFFSET('Profit &amp; Loss'!$AF$49,0,'Dashboard dataset'!$A60)</f>
        <v>-435.10694165088245</v>
      </c>
      <c r="V60" s="278">
        <f ca="1">OFFSET(Revenue!$AF$13,0,'Dashboard dataset'!$A60)</f>
        <v>8973.2571428571428</v>
      </c>
      <c r="W60" s="278">
        <f ca="1">OFFSET('Profit &amp; Loss'!$AF$43,0,'Dashboard dataset'!$A60)</f>
        <v>283367.46633853595</v>
      </c>
      <c r="X60" s="278">
        <f ca="1">OFFSET('Labor costs'!$AF$13,0,'Dashboard dataset'!$A60)</f>
        <v>49217.977186839438</v>
      </c>
      <c r="Y60" s="278">
        <f ca="1">OFFSET('Labor costs'!$AF$27,0,'Dashboard dataset'!$A60)</f>
        <v>10543.901415598979</v>
      </c>
      <c r="Z60" s="278">
        <f ca="1">OFFSET('Labor costs'!$AF$20,0,'Dashboard dataset'!$A60)</f>
        <v>20517.373622465595</v>
      </c>
      <c r="AA60" s="278">
        <f ca="1">OFFSET('Investment analysis'!$W$19,0,'Dashboard dataset'!$A60)</f>
        <v>90003.352418847935</v>
      </c>
      <c r="AB60" s="278">
        <f ca="1">OFFSET('Investment analysis'!$W$33,0,'Dashboard dataset'!$A60)</f>
        <v>146074.15069267552</v>
      </c>
      <c r="AC60" s="278">
        <f ca="1">OFFSET('Investment analysis'!$W$41,0,'Dashboard dataset'!$A60)</f>
        <v>123845.74314163151</v>
      </c>
      <c r="AD60" s="278">
        <f ca="1">OFFSET(Revenue!$AF$153,0,'Dashboard dataset'!$A60)</f>
        <v>13103.719200000003</v>
      </c>
      <c r="AE60" s="275">
        <f ca="1">OFFSET(Revenue!$AF$162,0,'Dashboard dataset'!$A60)</f>
        <v>31</v>
      </c>
    </row>
    <row r="61" spans="1:31" x14ac:dyDescent="0.25">
      <c r="A61" s="275">
        <v>58</v>
      </c>
      <c r="B61" s="275">
        <f ca="1">OFFSET(Revenue!$AF$4,0,'Dashboard dataset'!A61)</f>
        <v>2027</v>
      </c>
      <c r="C61" s="275">
        <f ca="1">OFFSET(Revenue!$AF$7,0,'Dashboard dataset'!A61)</f>
        <v>11</v>
      </c>
      <c r="D61" s="277">
        <f ca="1">OFFSET(Revenue!$AF$6,0,$A61)</f>
        <v>46692</v>
      </c>
      <c r="E61" s="277">
        <f ca="1">OFFSET('Profit &amp; Loss'!$AF$5,0,'Dashboard dataset'!A61)</f>
        <v>46721</v>
      </c>
      <c r="F61" s="276">
        <f t="shared" ca="1" si="3"/>
        <v>46692</v>
      </c>
      <c r="G61" s="278">
        <f ca="1">OFFSET(Revenue!$AF$50,0,'Dashboard dataset'!A61)</f>
        <v>526570.46337230492</v>
      </c>
      <c r="H61" s="278">
        <f ca="1">OFFSET('Profit &amp; Loss'!$AF$46,0,'Dashboard dataset'!$A61)</f>
        <v>267220.15204474784</v>
      </c>
      <c r="I61" s="278">
        <f ca="1">OFFSET('Profit &amp; Loss'!$AF$56,0,$A61)</f>
        <v>210055.20127679914</v>
      </c>
      <c r="J61" s="278">
        <f ca="1">OFFSET('Profit &amp; Loss'!$AF$28,0,$A61)</f>
        <v>321335.63043845491</v>
      </c>
      <c r="K61" s="278">
        <f ca="1">OFFSET(Revenue!$AF$79,0,$A61)</f>
        <v>14424</v>
      </c>
      <c r="L61" s="278">
        <f ca="1">OFFSET(Revenue!$AF$34,0,'Dashboard dataset'!A61)</f>
        <v>8679.4971428571425</v>
      </c>
      <c r="M61" s="278">
        <f t="shared" ca="1" si="4"/>
        <v>1.6618474276324107</v>
      </c>
      <c r="N61" s="279">
        <f ca="1">OFFSET(Revenue!$AF$14,0,$A61)</f>
        <v>1</v>
      </c>
      <c r="O61" s="278">
        <f t="shared" ca="1" si="5"/>
        <v>60.668314616089255</v>
      </c>
      <c r="P61" s="278">
        <f ca="1">-OFFSET('Profit &amp; Loss'!$AF$13,0,'Dashboard dataset'!$A61)</f>
        <v>112331.43337743863</v>
      </c>
      <c r="Q61" s="278">
        <f ca="1">-OFFSET('Profit &amp; Loss'!$AF$20,0,'Dashboard dataset'!$A61)</f>
        <v>92903.399556411343</v>
      </c>
      <c r="R61" s="278">
        <f ca="1">-OFFSET('Profit &amp; Loss'!$AF$31,0,'Dashboard dataset'!$A61)</f>
        <v>19767.305697827662</v>
      </c>
      <c r="S61" s="278">
        <f ca="1">-OFFSET('Profit &amp; Loss'!$AF$37,0,'Dashboard dataset'!$A61)</f>
        <v>38599.164759371466</v>
      </c>
      <c r="T61" s="278">
        <f ca="1">OFFSET('Profit &amp; Loss'!$AF$53,0,'Dashboard dataset'!$A61)</f>
        <v>-52513.800319199792</v>
      </c>
      <c r="U61" s="278">
        <f ca="1">OFFSET('Profit &amp; Loss'!$AF$49,0,'Dashboard dataset'!$A61)</f>
        <v>-400.15838525684944</v>
      </c>
      <c r="V61" s="278">
        <f ca="1">OFFSET(Revenue!$AF$13,0,'Dashboard dataset'!$A61)</f>
        <v>8679.4971428571425</v>
      </c>
      <c r="W61" s="278">
        <f ca="1">OFFSET('Profit &amp; Loss'!$AF$43,0,'Dashboard dataset'!$A61)</f>
        <v>262969.15998125577</v>
      </c>
      <c r="X61" s="278">
        <f ca="1">OFFSET('Labor costs'!$AF$13,0,'Dashboard dataset'!$A61)</f>
        <v>49341.02212980653</v>
      </c>
      <c r="Y61" s="278">
        <f ca="1">OFFSET('Labor costs'!$AF$27,0,'Dashboard dataset'!$A61)</f>
        <v>10555.761169137977</v>
      </c>
      <c r="Z61" s="278">
        <f ca="1">OFFSET('Labor costs'!$AF$20,0,'Dashboard dataset'!$A61)</f>
        <v>20568.667056521761</v>
      </c>
      <c r="AA61" s="278">
        <f ca="1">OFFSET('Investment analysis'!$W$19,0,'Dashboard dataset'!$A61)</f>
        <v>286177.38772528543</v>
      </c>
      <c r="AB61" s="278">
        <f ca="1">OFFSET('Investment analysis'!$W$33,0,'Dashboard dataset'!$A61)</f>
        <v>138659.95654605387</v>
      </c>
      <c r="AC61" s="278">
        <f ca="1">OFFSET('Investment analysis'!$W$41,0,'Dashboard dataset'!$A61)</f>
        <v>124774.68017832856</v>
      </c>
      <c r="AD61" s="278">
        <f ca="1">OFFSET(Revenue!$AF$153,0,'Dashboard dataset'!$A61)</f>
        <v>12398.4</v>
      </c>
      <c r="AE61" s="275">
        <f ca="1">OFFSET(Revenue!$AF$162,0,'Dashboard dataset'!$A61)</f>
        <v>30</v>
      </c>
    </row>
    <row r="62" spans="1:31" x14ac:dyDescent="0.25">
      <c r="A62" s="275">
        <v>59</v>
      </c>
      <c r="B62" s="275">
        <f ca="1">OFFSET(Revenue!$AF$4,0,'Dashboard dataset'!A62)</f>
        <v>2027</v>
      </c>
      <c r="C62" s="275">
        <f ca="1">OFFSET(Revenue!$AF$7,0,'Dashboard dataset'!A62)</f>
        <v>12</v>
      </c>
      <c r="D62" s="277">
        <f ca="1">OFFSET(Revenue!$AF$6,0,$A62)</f>
        <v>46722</v>
      </c>
      <c r="E62" s="277">
        <f ca="1">OFFSET('Profit &amp; Loss'!$AF$5,0,'Dashboard dataset'!A62)</f>
        <v>46752</v>
      </c>
      <c r="F62" s="276">
        <f t="shared" ca="1" si="3"/>
        <v>46722</v>
      </c>
      <c r="G62" s="278">
        <f ca="1">OFFSET(Revenue!$AF$50,0,'Dashboard dataset'!A62)</f>
        <v>550557.65515988797</v>
      </c>
      <c r="H62" s="278">
        <f ca="1">OFFSET('Profit &amp; Loss'!$AF$46,0,'Dashboard dataset'!$A62)</f>
        <v>284930.49943732168</v>
      </c>
      <c r="I62" s="278">
        <f ca="1">OFFSET('Profit &amp; Loss'!$AF$56,0,$A62)</f>
        <v>224251.6244282742</v>
      </c>
      <c r="J62" s="278">
        <f ca="1">OFFSET('Profit &amp; Loss'!$AF$28,0,$A62)</f>
        <v>339175.5030341791</v>
      </c>
      <c r="K62" s="278">
        <f ca="1">OFFSET(Revenue!$AF$79,0,$A62)</f>
        <v>15016</v>
      </c>
      <c r="L62" s="278">
        <f ca="1">OFFSET(Revenue!$AF$34,0,'Dashboard dataset'!A62)</f>
        <v>9040.011428571428</v>
      </c>
      <c r="M62" s="278">
        <f t="shared" ca="1" si="4"/>
        <v>1.6610598469534172</v>
      </c>
      <c r="N62" s="279">
        <f ca="1">OFFSET(Revenue!$AF$14,0,$A62)</f>
        <v>1</v>
      </c>
      <c r="O62" s="278">
        <f t="shared" ca="1" si="5"/>
        <v>60.902318488206966</v>
      </c>
      <c r="P62" s="278">
        <f ca="1">-OFFSET('Profit &amp; Loss'!$AF$13,0,'Dashboard dataset'!$A62)</f>
        <v>117119.03465799653</v>
      </c>
      <c r="Q62" s="278">
        <f ca="1">-OFFSET('Profit &amp; Loss'!$AF$20,0,'Dashboard dataset'!$A62)</f>
        <v>94263.117467712393</v>
      </c>
      <c r="R62" s="278">
        <f ca="1">-OFFSET('Profit &amp; Loss'!$AF$31,0,'Dashboard dataset'!$A62)</f>
        <v>19799.444253062571</v>
      </c>
      <c r="S62" s="278">
        <f ca="1">-OFFSET('Profit &amp; Loss'!$AF$37,0,'Dashboard dataset'!$A62)</f>
        <v>38696.551407286912</v>
      </c>
      <c r="T62" s="278">
        <f ca="1">OFFSET('Profit &amp; Loss'!$AF$53,0,'Dashboard dataset'!$A62)</f>
        <v>-56062.906107068557</v>
      </c>
      <c r="U62" s="278">
        <f ca="1">OFFSET('Profit &amp; Loss'!$AF$49,0,'Dashboard dataset'!$A62)</f>
        <v>-364.97683848685625</v>
      </c>
      <c r="V62" s="278">
        <f ca="1">OFFSET(Revenue!$AF$13,0,'Dashboard dataset'!$A62)</f>
        <v>9040.011428571428</v>
      </c>
      <c r="W62" s="278">
        <f ca="1">OFFSET('Profit &amp; Loss'!$AF$43,0,'Dashboard dataset'!$A62)</f>
        <v>280679.50737382961</v>
      </c>
      <c r="X62" s="278">
        <f ca="1">OFFSET('Labor costs'!$AF$13,0,'Dashboard dataset'!$A62)</f>
        <v>49464.37468513105</v>
      </c>
      <c r="Y62" s="278">
        <f ca="1">OFFSET('Labor costs'!$AF$27,0,'Dashboard dataset'!$A62)</f>
        <v>10567.650572060822</v>
      </c>
      <c r="Z62" s="278">
        <f ca="1">OFFSET('Labor costs'!$AF$20,0,'Dashboard dataset'!$A62)</f>
        <v>20620.088724163063</v>
      </c>
      <c r="AA62" s="278">
        <f ca="1">OFFSET('Investment analysis'!$W$19,0,'Dashboard dataset'!$A62)</f>
        <v>303385.94104455609</v>
      </c>
      <c r="AB62" s="278">
        <f ca="1">OFFSET('Investment analysis'!$W$33,0,'Dashboard dataset'!$A62)</f>
        <v>144646.91741599093</v>
      </c>
      <c r="AC62" s="278">
        <f ca="1">OFFSET('Investment analysis'!$W$41,0,'Dashboard dataset'!$A62)</f>
        <v>125064.5637034008</v>
      </c>
      <c r="AD62" s="278">
        <f ca="1">OFFSET(Revenue!$AF$153,0,'Dashboard dataset'!$A62)</f>
        <v>13118.4</v>
      </c>
      <c r="AE62" s="275">
        <f ca="1">OFFSET(Revenue!$AF$162,0,'Dashboard dataset'!$A62)</f>
        <v>31</v>
      </c>
    </row>
    <row r="69" spans="2:3" x14ac:dyDescent="0.25">
      <c r="B69" s="275">
        <v>1</v>
      </c>
      <c r="C69" s="275" t="s">
        <v>445</v>
      </c>
    </row>
    <row r="70" spans="2:3" x14ac:dyDescent="0.25">
      <c r="B70" s="275">
        <v>2</v>
      </c>
      <c r="C70" s="275" t="s">
        <v>444</v>
      </c>
    </row>
    <row r="71" spans="2:3" x14ac:dyDescent="0.25">
      <c r="B71" s="275">
        <v>3</v>
      </c>
      <c r="C71" s="275" t="s">
        <v>443</v>
      </c>
    </row>
    <row r="72" spans="2:3" x14ac:dyDescent="0.25">
      <c r="B72" s="275">
        <v>4</v>
      </c>
      <c r="C72" s="275" t="s">
        <v>442</v>
      </c>
    </row>
    <row r="73" spans="2:3" x14ac:dyDescent="0.25">
      <c r="B73" s="275">
        <v>5</v>
      </c>
      <c r="C73" s="275" t="s">
        <v>441</v>
      </c>
    </row>
    <row r="74" spans="2:3" x14ac:dyDescent="0.25">
      <c r="B74" s="275">
        <v>6</v>
      </c>
      <c r="C74" s="275" t="s">
        <v>440</v>
      </c>
    </row>
    <row r="75" spans="2:3" x14ac:dyDescent="0.25">
      <c r="B75" s="275">
        <v>7</v>
      </c>
      <c r="C75" s="275" t="s">
        <v>439</v>
      </c>
    </row>
    <row r="76" spans="2:3" x14ac:dyDescent="0.25">
      <c r="B76" s="275">
        <v>8</v>
      </c>
      <c r="C76" s="275" t="s">
        <v>438</v>
      </c>
    </row>
    <row r="77" spans="2:3" x14ac:dyDescent="0.25">
      <c r="B77" s="275">
        <v>9</v>
      </c>
      <c r="C77" s="275" t="s">
        <v>437</v>
      </c>
    </row>
    <row r="78" spans="2:3" x14ac:dyDescent="0.25">
      <c r="B78" s="275">
        <v>10</v>
      </c>
      <c r="C78" s="275" t="s">
        <v>436</v>
      </c>
    </row>
    <row r="79" spans="2:3" x14ac:dyDescent="0.25">
      <c r="B79" s="275">
        <v>11</v>
      </c>
      <c r="C79" s="275" t="s">
        <v>435</v>
      </c>
    </row>
    <row r="80" spans="2:3" x14ac:dyDescent="0.25">
      <c r="B80" s="275">
        <v>12</v>
      </c>
      <c r="C80" s="275" t="s">
        <v>434</v>
      </c>
    </row>
  </sheetData>
  <autoFilter ref="A2:N62" xr:uid="{B88D8E4F-9B60-3E41-A474-F84F5BDADF97}"/>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8BFB8-37EA-0F43-9ECC-F486585940F0}">
  <sheetPr codeName="Sheet2">
    <tabColor rgb="FFEFFAF9"/>
  </sheetPr>
  <dimension ref="B1:DL27"/>
  <sheetViews>
    <sheetView topLeftCell="AU1" workbookViewId="0">
      <selection activeCell="BC23" sqref="BC23"/>
    </sheetView>
  </sheetViews>
  <sheetFormatPr baseColWidth="10" defaultRowHeight="16" x14ac:dyDescent="0.2"/>
  <cols>
    <col min="1" max="1" width="10.83203125" style="285"/>
    <col min="2" max="2" width="13" style="285" bestFit="1" customWidth="1"/>
    <col min="3" max="3" width="22.83203125" style="285" bestFit="1" customWidth="1"/>
    <col min="4" max="4" width="10.83203125" style="285"/>
    <col min="5" max="5" width="10.83203125" style="286"/>
    <col min="6" max="6" width="10.83203125" style="285"/>
    <col min="7" max="7" width="13" style="285" bestFit="1" customWidth="1"/>
    <col min="8" max="8" width="15.5" style="285" bestFit="1" customWidth="1"/>
    <col min="9" max="9" width="10.83203125" style="285"/>
    <col min="10" max="10" width="10.83203125" style="286"/>
    <col min="11" max="11" width="10.83203125" style="285"/>
    <col min="12" max="12" width="13" style="285" bestFit="1" customWidth="1"/>
    <col min="13" max="13" width="15.5" style="285" bestFit="1" customWidth="1"/>
    <col min="14" max="14" width="10.83203125" style="285"/>
    <col min="15" max="15" width="10.83203125" style="286"/>
    <col min="16" max="16" width="10.83203125" style="285"/>
    <col min="17" max="17" width="13" style="285" bestFit="1" customWidth="1"/>
    <col min="18" max="18" width="15.5" style="285" bestFit="1" customWidth="1"/>
    <col min="19" max="19" width="10.83203125" style="286"/>
    <col min="20" max="20" width="10.83203125" style="285"/>
    <col min="21" max="21" width="13" style="285" bestFit="1" customWidth="1"/>
    <col min="22" max="22" width="13.6640625" style="285" bestFit="1" customWidth="1"/>
    <col min="23" max="23" width="10.83203125" style="285"/>
    <col min="24" max="24" width="10.83203125" style="286"/>
    <col min="25" max="25" width="10.83203125" style="285"/>
    <col min="26" max="26" width="13" style="285" bestFit="1" customWidth="1"/>
    <col min="27" max="27" width="15.33203125" style="285" bestFit="1" customWidth="1"/>
    <col min="28" max="28" width="10.83203125" style="285"/>
    <col min="29" max="29" width="10.83203125" style="286"/>
    <col min="30" max="34" width="10.83203125" style="285"/>
    <col min="35" max="35" width="10.83203125" style="286"/>
    <col min="36" max="36" width="10.83203125" style="285"/>
    <col min="37" max="37" width="13" style="285" bestFit="1" customWidth="1"/>
    <col min="38" max="38" width="14.6640625" style="285" bestFit="1" customWidth="1"/>
    <col min="39" max="39" width="17.1640625" style="285" bestFit="1" customWidth="1"/>
    <col min="40" max="40" width="17.33203125" style="285" bestFit="1" customWidth="1"/>
    <col min="41" max="41" width="25" style="285" bestFit="1" customWidth="1"/>
    <col min="42" max="42" width="20.33203125" style="285" bestFit="1" customWidth="1"/>
    <col min="43" max="43" width="11.1640625" style="285" bestFit="1" customWidth="1"/>
    <col min="44" max="44" width="15.5" style="285" bestFit="1" customWidth="1"/>
    <col min="45" max="45" width="10.83203125" style="285"/>
    <col min="46" max="46" width="10.83203125" style="286"/>
    <col min="47" max="47" width="10.83203125" style="285"/>
    <col min="48" max="48" width="13" style="285" bestFit="1" customWidth="1"/>
    <col min="49" max="49" width="23.1640625" style="285" bestFit="1" customWidth="1"/>
    <col min="50" max="50" width="22.33203125" style="285" bestFit="1" customWidth="1"/>
    <col min="51" max="51" width="27" style="285" bestFit="1" customWidth="1"/>
    <col min="52" max="52" width="15.5" style="285" bestFit="1" customWidth="1"/>
    <col min="53" max="53" width="15.5" style="286" bestFit="1" customWidth="1"/>
    <col min="54" max="54" width="15.5" style="285" bestFit="1" customWidth="1"/>
    <col min="55" max="55" width="13" style="285" bestFit="1" customWidth="1"/>
    <col min="56" max="56" width="11.5" style="285" bestFit="1" customWidth="1"/>
    <col min="57" max="58" width="6.83203125" style="285" bestFit="1" customWidth="1"/>
    <col min="59" max="59" width="6.33203125" style="285" bestFit="1" customWidth="1"/>
    <col min="60" max="60" width="10.83203125" style="285" bestFit="1" customWidth="1"/>
    <col min="61" max="61" width="6.83203125" style="286" bestFit="1" customWidth="1"/>
    <col min="62" max="62" width="5.5" style="285" bestFit="1" customWidth="1"/>
    <col min="63" max="63" width="5.83203125" style="285" bestFit="1" customWidth="1"/>
    <col min="64" max="64" width="13" style="285" bestFit="1" customWidth="1"/>
    <col min="65" max="65" width="20.6640625" style="285" bestFit="1" customWidth="1"/>
    <col min="66" max="66" width="15.33203125" style="285" bestFit="1" customWidth="1"/>
    <col min="67" max="67" width="5.83203125" style="285" bestFit="1" customWidth="1"/>
    <col min="68" max="68" width="10.83203125" style="285"/>
    <col min="69" max="69" width="10.83203125" style="286"/>
    <col min="70" max="72" width="10.83203125" style="285"/>
    <col min="73" max="73" width="13" style="285" bestFit="1" customWidth="1"/>
    <col min="74" max="74" width="14.5" style="285" bestFit="1" customWidth="1"/>
    <col min="75" max="75" width="15.33203125" style="285" bestFit="1" customWidth="1"/>
    <col min="76" max="77" width="10.83203125" style="285"/>
    <col min="78" max="78" width="10.83203125" style="286"/>
    <col min="79" max="79" width="10.83203125" style="285"/>
    <col min="80" max="81" width="13" style="285" bestFit="1" customWidth="1"/>
    <col min="82" max="82" width="15.33203125" style="285" bestFit="1" customWidth="1"/>
    <col min="83" max="83" width="13" style="285" bestFit="1" customWidth="1"/>
    <col min="84" max="84" width="10.83203125" style="285"/>
    <col min="85" max="85" width="10.83203125" style="286"/>
    <col min="86" max="88" width="10.83203125" style="285"/>
    <col min="89" max="90" width="13" style="285" bestFit="1" customWidth="1"/>
    <col min="91" max="91" width="10.83203125" style="285"/>
    <col min="92" max="92" width="10.83203125" style="286"/>
    <col min="93" max="95" width="10.83203125" style="285"/>
    <col min="96" max="96" width="13" style="285" bestFit="1" customWidth="1"/>
    <col min="97" max="97" width="15.33203125" style="285" bestFit="1" customWidth="1"/>
    <col min="98" max="99" width="10.83203125" style="285"/>
    <col min="100" max="100" width="10.83203125" style="286"/>
    <col min="101" max="101" width="10.83203125" style="285"/>
    <col min="102" max="102" width="13" style="285" bestFit="1" customWidth="1"/>
    <col min="103" max="103" width="14.6640625" style="285" bestFit="1" customWidth="1"/>
    <col min="104" max="104" width="21.83203125" style="285" bestFit="1" customWidth="1"/>
    <col min="105" max="105" width="18.5" style="285" bestFit="1" customWidth="1"/>
    <col min="106" max="108" width="10.83203125" style="285"/>
    <col min="109" max="109" width="10.83203125" style="286"/>
    <col min="110" max="110" width="10.83203125" style="285"/>
    <col min="111" max="111" width="13" style="285" bestFit="1" customWidth="1"/>
    <col min="112" max="112" width="18" style="285" bestFit="1" customWidth="1"/>
    <col min="113" max="113" width="15.33203125" style="285" bestFit="1" customWidth="1"/>
    <col min="114" max="114" width="11.33203125" style="285" bestFit="1" customWidth="1"/>
    <col min="115" max="16384" width="10.83203125" style="285"/>
  </cols>
  <sheetData>
    <row r="1" spans="2:116" x14ac:dyDescent="0.2">
      <c r="B1" s="295" t="s">
        <v>88</v>
      </c>
      <c r="C1" s="296">
        <v>2026</v>
      </c>
      <c r="AK1" s="294" t="s">
        <v>511</v>
      </c>
    </row>
    <row r="2" spans="2:116" x14ac:dyDescent="0.2">
      <c r="G2" s="295" t="s">
        <v>88</v>
      </c>
      <c r="H2" s="296">
        <v>2026</v>
      </c>
      <c r="L2" s="285" t="s">
        <v>82</v>
      </c>
      <c r="U2" s="295" t="s">
        <v>88</v>
      </c>
      <c r="V2" s="296">
        <v>2026</v>
      </c>
      <c r="Z2" s="295" t="s">
        <v>88</v>
      </c>
      <c r="AA2" s="296">
        <v>2026</v>
      </c>
      <c r="AE2" s="285" t="s">
        <v>510</v>
      </c>
      <c r="AV2" s="285" t="s">
        <v>105</v>
      </c>
      <c r="BC2" s="295" t="s">
        <v>88</v>
      </c>
      <c r="BD2" s="296">
        <v>2026</v>
      </c>
      <c r="BG2" s="285" t="s">
        <v>448</v>
      </c>
      <c r="BL2" s="295" t="s">
        <v>88</v>
      </c>
      <c r="BM2" s="296">
        <v>2026</v>
      </c>
      <c r="BP2" s="285" t="s">
        <v>509</v>
      </c>
      <c r="BS2" s="285" t="s">
        <v>508</v>
      </c>
      <c r="BU2" s="295" t="s">
        <v>88</v>
      </c>
      <c r="BV2" s="296">
        <v>2026</v>
      </c>
      <c r="CB2" s="285" t="s">
        <v>507</v>
      </c>
      <c r="CD2" s="295" t="s">
        <v>88</v>
      </c>
      <c r="CE2" s="296">
        <v>2026</v>
      </c>
      <c r="CI2" s="285" t="s">
        <v>506</v>
      </c>
      <c r="CK2" s="295" t="s">
        <v>88</v>
      </c>
      <c r="CL2" s="296">
        <v>2026</v>
      </c>
      <c r="CP2" s="285" t="s">
        <v>505</v>
      </c>
      <c r="CX2" s="285" t="s">
        <v>504</v>
      </c>
      <c r="DG2" s="285" t="s">
        <v>503</v>
      </c>
      <c r="DK2" s="285" t="s">
        <v>273</v>
      </c>
      <c r="DL2" s="285">
        <f>Inputs!U7</f>
        <v>15</v>
      </c>
    </row>
    <row r="3" spans="2:116" x14ac:dyDescent="0.2">
      <c r="B3" s="295" t="s">
        <v>466</v>
      </c>
      <c r="C3" t="s">
        <v>502</v>
      </c>
      <c r="DG3" s="285" t="s">
        <v>501</v>
      </c>
    </row>
    <row r="4" spans="2:116" ht="17" x14ac:dyDescent="0.25">
      <c r="B4" s="462" t="s">
        <v>485</v>
      </c>
      <c r="C4" s="461">
        <v>329477.65612359461</v>
      </c>
      <c r="G4" s="295" t="s">
        <v>466</v>
      </c>
      <c r="H4" t="s">
        <v>475</v>
      </c>
      <c r="L4" s="295" t="s">
        <v>466</v>
      </c>
      <c r="M4" t="s">
        <v>500</v>
      </c>
      <c r="U4" s="295" t="s">
        <v>466</v>
      </c>
      <c r="V4" t="s">
        <v>500</v>
      </c>
      <c r="Z4" s="295" t="s">
        <v>466</v>
      </c>
      <c r="AA4" t="s">
        <v>464</v>
      </c>
      <c r="AE4" s="285" t="s">
        <v>77</v>
      </c>
      <c r="AF4" s="293">
        <f>Inputs!KN10</f>
        <v>550000</v>
      </c>
      <c r="AG4" s="291">
        <f>AF4/AF6</f>
        <v>0.66265060240963858</v>
      </c>
      <c r="AK4" s="295" t="s">
        <v>466</v>
      </c>
      <c r="AL4" t="s">
        <v>468</v>
      </c>
      <c r="AM4" t="s">
        <v>499</v>
      </c>
      <c r="AN4" t="s">
        <v>498</v>
      </c>
      <c r="AO4" t="s">
        <v>497</v>
      </c>
      <c r="AP4" t="s">
        <v>496</v>
      </c>
      <c r="AQ4" t="s">
        <v>495</v>
      </c>
      <c r="AR4" t="s">
        <v>475</v>
      </c>
      <c r="AV4" s="295" t="s">
        <v>466</v>
      </c>
      <c r="AW4" t="s">
        <v>494</v>
      </c>
      <c r="AX4" t="s">
        <v>493</v>
      </c>
      <c r="AY4" t="s">
        <v>492</v>
      </c>
      <c r="BC4" s="295" t="s">
        <v>466</v>
      </c>
      <c r="BD4" t="s">
        <v>491</v>
      </c>
      <c r="BL4" s="295" t="s">
        <v>466</v>
      </c>
      <c r="BM4" t="s">
        <v>490</v>
      </c>
      <c r="BU4" s="295" t="s">
        <v>466</v>
      </c>
      <c r="BV4" t="s">
        <v>489</v>
      </c>
      <c r="CD4" s="295" t="s">
        <v>466</v>
      </c>
      <c r="CE4" t="s">
        <v>465</v>
      </c>
      <c r="CK4" s="295" t="s">
        <v>466</v>
      </c>
      <c r="CL4" t="s">
        <v>465</v>
      </c>
      <c r="CR4" s="295" t="s">
        <v>466</v>
      </c>
      <c r="CS4" t="s">
        <v>464</v>
      </c>
      <c r="CX4" s="295" t="s">
        <v>466</v>
      </c>
      <c r="CY4" t="s">
        <v>468</v>
      </c>
      <c r="CZ4" t="s">
        <v>488</v>
      </c>
      <c r="DA4" t="s">
        <v>487</v>
      </c>
      <c r="DB4" s="285" t="s">
        <v>486</v>
      </c>
    </row>
    <row r="5" spans="2:116" ht="17" x14ac:dyDescent="0.25">
      <c r="B5" s="462" t="s">
        <v>484</v>
      </c>
      <c r="C5" s="461">
        <v>226271.14328499368</v>
      </c>
      <c r="G5" s="462" t="s">
        <v>485</v>
      </c>
      <c r="H5" s="461">
        <v>92714.87423580543</v>
      </c>
      <c r="L5" s="296">
        <v>2026</v>
      </c>
      <c r="M5" s="461">
        <v>1450617.1754842261</v>
      </c>
      <c r="N5" s="291">
        <f>M5/M20</f>
        <v>0.36962405910130708</v>
      </c>
      <c r="U5" s="462" t="s">
        <v>485</v>
      </c>
      <c r="V5" s="461">
        <v>122019.37952237976</v>
      </c>
      <c r="Z5" s="462" t="s">
        <v>485</v>
      </c>
      <c r="AA5" s="461">
        <v>5991.3084342857146</v>
      </c>
      <c r="AE5" s="285" t="s">
        <v>76</v>
      </c>
      <c r="AF5" s="293">
        <f>Inputs!KN11</f>
        <v>280000</v>
      </c>
      <c r="AG5" s="291">
        <f>AF5/AF6</f>
        <v>0.33734939759036142</v>
      </c>
      <c r="AK5" s="296">
        <v>2026</v>
      </c>
      <c r="AL5" s="461">
        <v>3924574.5501827272</v>
      </c>
      <c r="AM5" s="461">
        <v>907272.58891140157</v>
      </c>
      <c r="AN5" s="461">
        <v>964087.70872287359</v>
      </c>
      <c r="AO5" s="461">
        <v>225555.16459068077</v>
      </c>
      <c r="AP5" s="461">
        <v>436026.03945767315</v>
      </c>
      <c r="AQ5" s="461">
        <v>1391633.0485000985</v>
      </c>
      <c r="AR5" s="461">
        <v>1104216.2413085571</v>
      </c>
      <c r="AV5" s="296">
        <v>2026</v>
      </c>
      <c r="AW5" s="461">
        <v>568215.69983474282</v>
      </c>
      <c r="AX5" s="461">
        <v>236870.64113592892</v>
      </c>
      <c r="AY5" s="461">
        <v>124367.77829732461</v>
      </c>
      <c r="BC5" s="462" t="s">
        <v>485</v>
      </c>
      <c r="BD5" s="461">
        <v>-8849.0917362709297</v>
      </c>
      <c r="BL5" s="462" t="s">
        <v>485</v>
      </c>
      <c r="BM5" s="464">
        <v>54.992604660132976</v>
      </c>
      <c r="BU5" s="462" t="s">
        <v>485</v>
      </c>
      <c r="BV5" s="463">
        <v>0.68800000000000017</v>
      </c>
      <c r="CD5" s="462" t="s">
        <v>485</v>
      </c>
      <c r="CE5" s="461">
        <v>10272</v>
      </c>
      <c r="CK5" s="462" t="s">
        <v>485</v>
      </c>
      <c r="CL5" s="461">
        <v>10272</v>
      </c>
      <c r="CR5" s="296">
        <v>2026</v>
      </c>
      <c r="CS5" s="461">
        <v>70936.945920000013</v>
      </c>
      <c r="CU5" s="289">
        <f>CS5</f>
        <v>70936.945920000013</v>
      </c>
      <c r="CX5" s="296">
        <v>2026</v>
      </c>
      <c r="CY5" s="461">
        <v>3924574.5501827272</v>
      </c>
      <c r="CZ5" s="461">
        <v>1103501.3164205379</v>
      </c>
      <c r="DA5" s="461">
        <v>1427440.185262091</v>
      </c>
      <c r="DB5" s="291">
        <f>(CY5-CZ5)/CY5</f>
        <v>0.71882268961634088</v>
      </c>
      <c r="DC5" s="289">
        <f>DA5/DB5</f>
        <v>1985802.9050584955</v>
      </c>
    </row>
    <row r="6" spans="2:116" x14ac:dyDescent="0.2">
      <c r="B6" s="462" t="s">
        <v>479</v>
      </c>
      <c r="C6" s="461">
        <v>307560.67048042349</v>
      </c>
      <c r="G6" s="462" t="s">
        <v>484</v>
      </c>
      <c r="H6" s="461">
        <v>33243.990203231035</v>
      </c>
      <c r="L6" s="296" t="s">
        <v>463</v>
      </c>
      <c r="M6" s="461">
        <v>1450617.1754842261</v>
      </c>
      <c r="U6" s="462" t="s">
        <v>484</v>
      </c>
      <c r="V6" s="461">
        <v>47650.377547121294</v>
      </c>
      <c r="Z6" s="462" t="s">
        <v>484</v>
      </c>
      <c r="AA6" s="461">
        <v>4153.9145142857142</v>
      </c>
      <c r="AF6" s="289">
        <f>SUM(AF4:AF5)</f>
        <v>830000</v>
      </c>
      <c r="AK6" s="296" t="s">
        <v>463</v>
      </c>
      <c r="AL6" s="461">
        <v>3924574.5501827272</v>
      </c>
      <c r="AM6" s="461">
        <v>907272.58891140157</v>
      </c>
      <c r="AN6" s="461">
        <v>964087.70872287359</v>
      </c>
      <c r="AO6" s="461">
        <v>225555.16459068077</v>
      </c>
      <c r="AP6" s="461">
        <v>436026.03945767315</v>
      </c>
      <c r="AQ6" s="461">
        <v>1391633.0485000985</v>
      </c>
      <c r="AR6" s="461">
        <v>1104216.2413085571</v>
      </c>
      <c r="AV6" s="296" t="s">
        <v>463</v>
      </c>
      <c r="AW6" s="461">
        <v>568215.69983474282</v>
      </c>
      <c r="AX6" s="461">
        <v>236870.64113592892</v>
      </c>
      <c r="AY6" s="461">
        <v>124367.77829732461</v>
      </c>
      <c r="BC6" s="462" t="s">
        <v>484</v>
      </c>
      <c r="BD6" s="461">
        <v>69197.623665077524</v>
      </c>
      <c r="BL6" s="462" t="s">
        <v>484</v>
      </c>
      <c r="BM6" s="464">
        <v>54.471786192716607</v>
      </c>
      <c r="BU6" s="462" t="s">
        <v>484</v>
      </c>
      <c r="BV6" s="463">
        <v>0.52</v>
      </c>
      <c r="CD6" s="462" t="s">
        <v>484</v>
      </c>
      <c r="CE6" s="461">
        <v>7032</v>
      </c>
      <c r="CK6" s="462" t="s">
        <v>484</v>
      </c>
      <c r="CL6" s="461">
        <v>7032</v>
      </c>
      <c r="CR6" s="296" t="s">
        <v>463</v>
      </c>
      <c r="CS6" s="463">
        <v>70936.945920000013</v>
      </c>
      <c r="CX6" s="296" t="s">
        <v>463</v>
      </c>
      <c r="CY6" s="463">
        <v>3924574.5501827272</v>
      </c>
      <c r="CZ6" s="463">
        <v>1103501.3164205379</v>
      </c>
      <c r="DA6" s="463">
        <v>1427440.185262091</v>
      </c>
      <c r="DG6" s="295" t="s">
        <v>466</v>
      </c>
      <c r="DH6" t="s">
        <v>483</v>
      </c>
      <c r="DI6" t="s">
        <v>464</v>
      </c>
      <c r="DJ6" t="s">
        <v>482</v>
      </c>
      <c r="DK6" s="285" t="s">
        <v>481</v>
      </c>
      <c r="DL6" s="285" t="s">
        <v>480</v>
      </c>
    </row>
    <row r="7" spans="2:116" x14ac:dyDescent="0.2">
      <c r="B7" s="462" t="s">
        <v>478</v>
      </c>
      <c r="C7" s="461">
        <v>297853.26578303386</v>
      </c>
      <c r="G7" s="462" t="s">
        <v>479</v>
      </c>
      <c r="H7" s="461">
        <v>79944.357864813865</v>
      </c>
      <c r="U7" s="462" t="s">
        <v>479</v>
      </c>
      <c r="V7" s="461">
        <v>105995.23754332912</v>
      </c>
      <c r="Z7" s="462" t="s">
        <v>479</v>
      </c>
      <c r="AA7" s="461">
        <v>5641.5085714285724</v>
      </c>
      <c r="AM7" s="291">
        <f t="shared" ref="AM7:AR7" si="0">AM6/$AL$6</f>
        <v>0.2311773103836591</v>
      </c>
      <c r="AN7" s="291">
        <f t="shared" si="0"/>
        <v>0.24565406935077483</v>
      </c>
      <c r="AO7" s="291">
        <f t="shared" si="0"/>
        <v>5.7472513697103544E-2</v>
      </c>
      <c r="AP7" s="291">
        <f t="shared" si="0"/>
        <v>0.11110147963360051</v>
      </c>
      <c r="AQ7" s="291">
        <f t="shared" si="0"/>
        <v>0.35459462693486216</v>
      </c>
      <c r="AR7" s="291">
        <f t="shared" si="0"/>
        <v>0.28135947659782512</v>
      </c>
      <c r="BC7" s="462" t="s">
        <v>479</v>
      </c>
      <c r="BD7" s="461">
        <v>124943.88636284352</v>
      </c>
      <c r="BL7" s="462" t="s">
        <v>479</v>
      </c>
      <c r="BM7" s="464">
        <v>54.51745159762141</v>
      </c>
      <c r="BU7" s="462" t="s">
        <v>479</v>
      </c>
      <c r="BV7" s="463">
        <v>0.64000000000000012</v>
      </c>
      <c r="CD7" s="462" t="s">
        <v>479</v>
      </c>
      <c r="CE7" s="461">
        <v>9524</v>
      </c>
      <c r="CK7" s="462" t="s">
        <v>479</v>
      </c>
      <c r="CL7" s="461">
        <v>9524</v>
      </c>
      <c r="DG7" s="296">
        <v>2026</v>
      </c>
      <c r="DH7" s="461">
        <v>103577.58719999999</v>
      </c>
      <c r="DI7" s="461">
        <v>70936.945920000013</v>
      </c>
      <c r="DJ7" s="461">
        <v>365</v>
      </c>
      <c r="DK7" s="290">
        <f>(DI7/DL2)/DJ7</f>
        <v>12.956519802739729</v>
      </c>
      <c r="DL7" s="290">
        <f>DH7/DI7</f>
        <v>1.4601359821271536</v>
      </c>
    </row>
    <row r="8" spans="2:116" x14ac:dyDescent="0.2">
      <c r="B8" s="462" t="s">
        <v>441</v>
      </c>
      <c r="C8" s="461">
        <v>319624.95155755314</v>
      </c>
      <c r="G8" s="462" t="s">
        <v>478</v>
      </c>
      <c r="H8" s="461">
        <v>79425.441938734992</v>
      </c>
      <c r="U8" s="462" t="s">
        <v>478</v>
      </c>
      <c r="V8" s="461">
        <v>105315.78905775466</v>
      </c>
      <c r="Z8" s="462" t="s">
        <v>478</v>
      </c>
      <c r="AA8" s="461">
        <v>5525.255314285715</v>
      </c>
      <c r="BC8" s="462" t="s">
        <v>478</v>
      </c>
      <c r="BD8" s="461">
        <v>4868.825933441316</v>
      </c>
      <c r="BL8" s="462" t="s">
        <v>478</v>
      </c>
      <c r="BM8" s="464">
        <v>53.907602244718937</v>
      </c>
      <c r="BU8" s="462" t="s">
        <v>478</v>
      </c>
      <c r="BV8" s="463">
        <v>0.64000000000000012</v>
      </c>
      <c r="CD8" s="462" t="s">
        <v>478</v>
      </c>
      <c r="CE8" s="461">
        <v>9196</v>
      </c>
      <c r="CK8" s="462" t="s">
        <v>478</v>
      </c>
      <c r="CL8" s="461">
        <v>9196</v>
      </c>
      <c r="DG8" s="296" t="s">
        <v>463</v>
      </c>
      <c r="DH8" s="463">
        <v>103577.58719999999</v>
      </c>
      <c r="DI8" s="463">
        <v>70936.945920000013</v>
      </c>
      <c r="DJ8" s="463">
        <v>365</v>
      </c>
    </row>
    <row r="9" spans="2:116" x14ac:dyDescent="0.2">
      <c r="B9" s="462" t="s">
        <v>476</v>
      </c>
      <c r="C9" s="461">
        <v>296253.4139781121</v>
      </c>
      <c r="G9" s="462" t="s">
        <v>441</v>
      </c>
      <c r="H9" s="461">
        <v>88508.426377214375</v>
      </c>
      <c r="L9" s="285" t="s">
        <v>477</v>
      </c>
      <c r="U9" s="462" t="s">
        <v>441</v>
      </c>
      <c r="V9" s="461">
        <v>116638.51067069151</v>
      </c>
      <c r="Z9" s="462" t="s">
        <v>441</v>
      </c>
      <c r="AA9" s="461">
        <v>5650.7245714285718</v>
      </c>
      <c r="BC9" s="462" t="s">
        <v>441</v>
      </c>
      <c r="BD9" s="461">
        <v>136180.73338221677</v>
      </c>
      <c r="BL9" s="462" t="s">
        <v>441</v>
      </c>
      <c r="BM9" s="464">
        <v>56.563534024230115</v>
      </c>
      <c r="BU9" s="462" t="s">
        <v>441</v>
      </c>
      <c r="BV9" s="463">
        <v>0.64</v>
      </c>
      <c r="CD9" s="462" t="s">
        <v>441</v>
      </c>
      <c r="CE9" s="461">
        <v>9832</v>
      </c>
      <c r="CK9" s="462" t="s">
        <v>441</v>
      </c>
      <c r="CL9" s="461">
        <v>9832</v>
      </c>
    </row>
    <row r="10" spans="2:116" x14ac:dyDescent="0.2">
      <c r="B10" s="462" t="s">
        <v>474</v>
      </c>
      <c r="C10" s="461">
        <v>310497.92480680492</v>
      </c>
      <c r="G10" s="462" t="s">
        <v>476</v>
      </c>
      <c r="H10" s="461">
        <v>77757.833718853988</v>
      </c>
      <c r="U10" s="462" t="s">
        <v>476</v>
      </c>
      <c r="V10" s="461">
        <v>103169.05418634423</v>
      </c>
      <c r="Z10" s="462" t="s">
        <v>476</v>
      </c>
      <c r="AA10" s="461">
        <v>5439.6781714285726</v>
      </c>
      <c r="AW10" s="289">
        <f>AW6</f>
        <v>568215.69983474282</v>
      </c>
      <c r="AX10" s="289">
        <f>AX6</f>
        <v>236870.64113592892</v>
      </c>
      <c r="AY10" s="289">
        <f>AY6</f>
        <v>124367.77829732461</v>
      </c>
      <c r="AZ10" s="289">
        <f>SUM(AW10:AY10)</f>
        <v>929454.1192679964</v>
      </c>
      <c r="BC10" s="462" t="s">
        <v>476</v>
      </c>
      <c r="BD10" s="461">
        <v>123456.20563279049</v>
      </c>
      <c r="BL10" s="462" t="s">
        <v>476</v>
      </c>
      <c r="BM10" s="464">
        <v>54.461570085921061</v>
      </c>
      <c r="BU10" s="462" t="s">
        <v>476</v>
      </c>
      <c r="BV10" s="463">
        <v>0.64000000000000012</v>
      </c>
      <c r="CD10" s="462" t="s">
        <v>476</v>
      </c>
      <c r="CE10" s="461">
        <v>9084</v>
      </c>
      <c r="CK10" s="462" t="s">
        <v>476</v>
      </c>
      <c r="CL10" s="461">
        <v>9084</v>
      </c>
    </row>
    <row r="11" spans="2:116" x14ac:dyDescent="0.2">
      <c r="B11" s="462" t="s">
        <v>473</v>
      </c>
      <c r="C11" s="461">
        <v>360138.57608705468</v>
      </c>
      <c r="G11" s="462" t="s">
        <v>474</v>
      </c>
      <c r="H11" s="461">
        <v>83244.234401279624</v>
      </c>
      <c r="L11" s="295" t="s">
        <v>466</v>
      </c>
      <c r="M11" t="s">
        <v>475</v>
      </c>
      <c r="U11" s="462" t="s">
        <v>474</v>
      </c>
      <c r="V11" s="461">
        <v>109995.63127357018</v>
      </c>
      <c r="Z11" s="462" t="s">
        <v>474</v>
      </c>
      <c r="AA11" s="461">
        <v>5693.447314285715</v>
      </c>
      <c r="AL11" s="289"/>
      <c r="BC11" s="462" t="s">
        <v>474</v>
      </c>
      <c r="BD11" s="461">
        <v>-1064.5172700857511</v>
      </c>
      <c r="BL11" s="462" t="s">
        <v>474</v>
      </c>
      <c r="BM11" s="464">
        <v>54.536014415680803</v>
      </c>
      <c r="BU11" s="462" t="s">
        <v>474</v>
      </c>
      <c r="BV11" s="463">
        <v>0.64000000000000012</v>
      </c>
      <c r="CD11" s="462" t="s">
        <v>474</v>
      </c>
      <c r="CE11" s="461">
        <v>9488</v>
      </c>
      <c r="CK11" s="462" t="s">
        <v>474</v>
      </c>
      <c r="CL11" s="461">
        <v>9488</v>
      </c>
    </row>
    <row r="12" spans="2:116" x14ac:dyDescent="0.2">
      <c r="B12" s="462" t="s">
        <v>472</v>
      </c>
      <c r="C12" s="461">
        <v>304801.25637058768</v>
      </c>
      <c r="G12" s="462" t="s">
        <v>473</v>
      </c>
      <c r="H12" s="461">
        <v>109400.44940263059</v>
      </c>
      <c r="L12" s="296">
        <v>2026</v>
      </c>
      <c r="M12" s="461">
        <v>1104216.2413085571</v>
      </c>
      <c r="N12" s="291">
        <f>M12/M20</f>
        <v>0.28135947659782512</v>
      </c>
      <c r="U12" s="462" t="s">
        <v>473</v>
      </c>
      <c r="V12" s="461">
        <v>142659.2667676807</v>
      </c>
      <c r="Z12" s="462" t="s">
        <v>473</v>
      </c>
      <c r="AA12" s="461">
        <v>6349.2891428571438</v>
      </c>
      <c r="AL12" s="289"/>
      <c r="BC12" s="462" t="s">
        <v>473</v>
      </c>
      <c r="BD12" s="461">
        <v>161697.53396529536</v>
      </c>
      <c r="BL12" s="462" t="s">
        <v>473</v>
      </c>
      <c r="BM12" s="464">
        <v>56.721086090748479</v>
      </c>
      <c r="BU12" s="462" t="s">
        <v>473</v>
      </c>
      <c r="BV12" s="463">
        <v>0.72000000000000008</v>
      </c>
      <c r="CD12" s="462" t="s">
        <v>473</v>
      </c>
      <c r="CE12" s="461">
        <v>10968</v>
      </c>
      <c r="CK12" s="462" t="s">
        <v>473</v>
      </c>
      <c r="CL12" s="461">
        <v>10968</v>
      </c>
    </row>
    <row r="13" spans="2:116" x14ac:dyDescent="0.2">
      <c r="B13" s="462" t="s">
        <v>471</v>
      </c>
      <c r="C13" s="461">
        <v>394737.11874884239</v>
      </c>
      <c r="G13" s="462" t="s">
        <v>472</v>
      </c>
      <c r="H13" s="461">
        <v>78182.030854328143</v>
      </c>
      <c r="L13" s="296" t="s">
        <v>463</v>
      </c>
      <c r="M13" s="461">
        <v>1104216.2413085571</v>
      </c>
      <c r="U13" s="462" t="s">
        <v>472</v>
      </c>
      <c r="V13" s="461">
        <v>103326.62165856289</v>
      </c>
      <c r="Z13" s="462" t="s">
        <v>472</v>
      </c>
      <c r="AA13" s="461">
        <v>5566.7273142857157</v>
      </c>
      <c r="AL13" s="289"/>
      <c r="BC13" s="462" t="s">
        <v>472</v>
      </c>
      <c r="BD13" s="461">
        <v>124028.35112543312</v>
      </c>
      <c r="BL13" s="462" t="s">
        <v>472</v>
      </c>
      <c r="BM13" s="464">
        <v>54.754120179083657</v>
      </c>
      <c r="BU13" s="462" t="s">
        <v>472</v>
      </c>
      <c r="BV13" s="463">
        <v>0.64000000000000024</v>
      </c>
      <c r="CD13" s="462" t="s">
        <v>472</v>
      </c>
      <c r="CE13" s="461">
        <v>9252</v>
      </c>
      <c r="CK13" s="462" t="s">
        <v>472</v>
      </c>
      <c r="CL13" s="461">
        <v>9252</v>
      </c>
    </row>
    <row r="14" spans="2:116" x14ac:dyDescent="0.2">
      <c r="B14" s="462" t="s">
        <v>470</v>
      </c>
      <c r="C14" s="461">
        <v>385840.56484927004</v>
      </c>
      <c r="G14" s="462" t="s">
        <v>471</v>
      </c>
      <c r="H14" s="461">
        <v>129956.32168187301</v>
      </c>
      <c r="U14" s="462" t="s">
        <v>471</v>
      </c>
      <c r="V14" s="461">
        <v>168012.42875272557</v>
      </c>
      <c r="Z14" s="462" t="s">
        <v>471</v>
      </c>
      <c r="AA14" s="461">
        <v>6966.6377142857145</v>
      </c>
      <c r="AL14" s="289"/>
      <c r="BC14" s="462" t="s">
        <v>471</v>
      </c>
      <c r="BD14" s="461">
        <v>48767.101749842725</v>
      </c>
      <c r="BL14" s="462" t="s">
        <v>471</v>
      </c>
      <c r="BM14" s="464">
        <v>56.661065916977222</v>
      </c>
      <c r="BU14" s="462" t="s">
        <v>471</v>
      </c>
      <c r="BV14" s="463">
        <v>0.80000000000000016</v>
      </c>
      <c r="CD14" s="462" t="s">
        <v>471</v>
      </c>
      <c r="CE14" s="461">
        <v>11944</v>
      </c>
      <c r="CK14" s="462" t="s">
        <v>471</v>
      </c>
      <c r="CL14" s="461">
        <v>11944</v>
      </c>
    </row>
    <row r="15" spans="2:116" x14ac:dyDescent="0.2">
      <c r="B15" s="462" t="s">
        <v>469</v>
      </c>
      <c r="C15" s="461">
        <v>391518.00811245706</v>
      </c>
      <c r="G15" s="462" t="s">
        <v>470</v>
      </c>
      <c r="H15" s="461">
        <v>124300.71352260392</v>
      </c>
      <c r="U15" s="462" t="s">
        <v>470</v>
      </c>
      <c r="V15" s="461">
        <v>160910.64840376898</v>
      </c>
      <c r="Z15" s="462" t="s">
        <v>470</v>
      </c>
      <c r="AA15" s="461">
        <v>6844.5257142857135</v>
      </c>
      <c r="AL15" s="289"/>
      <c r="BC15" s="462" t="s">
        <v>470</v>
      </c>
      <c r="BD15" s="461">
        <v>180458.72840269943</v>
      </c>
      <c r="BL15" s="462" t="s">
        <v>470</v>
      </c>
      <c r="BM15" s="464">
        <v>56.372140445605133</v>
      </c>
      <c r="BU15" s="462" t="s">
        <v>470</v>
      </c>
      <c r="BV15" s="463">
        <v>0.79999999999999993</v>
      </c>
      <c r="CD15" s="462" t="s">
        <v>470</v>
      </c>
      <c r="CE15" s="461">
        <v>11636</v>
      </c>
      <c r="CK15" s="462" t="s">
        <v>470</v>
      </c>
      <c r="CL15" s="461">
        <v>11636</v>
      </c>
    </row>
    <row r="16" spans="2:116" x14ac:dyDescent="0.2">
      <c r="B16" s="462" t="s">
        <v>463</v>
      </c>
      <c r="C16" s="461">
        <v>3924574.5501827276</v>
      </c>
      <c r="G16" s="462" t="s">
        <v>469</v>
      </c>
      <c r="H16" s="461">
        <v>127537.56710718833</v>
      </c>
      <c r="U16" s="462" t="s">
        <v>469</v>
      </c>
      <c r="V16" s="461">
        <v>164924.23010029685</v>
      </c>
      <c r="Z16" s="462" t="s">
        <v>469</v>
      </c>
      <c r="AA16" s="461">
        <v>7113.9291428571432</v>
      </c>
      <c r="BC16" s="462" t="s">
        <v>469</v>
      </c>
      <c r="BD16" s="461">
        <v>184330.63885096455</v>
      </c>
      <c r="BL16" s="462" t="s">
        <v>469</v>
      </c>
      <c r="BM16" s="464">
        <v>55.035410143994348</v>
      </c>
      <c r="BU16" s="462" t="s">
        <v>469</v>
      </c>
      <c r="BV16" s="463">
        <v>0.80000000000000016</v>
      </c>
      <c r="CD16" s="462" t="s">
        <v>469</v>
      </c>
      <c r="CE16" s="461">
        <v>11768</v>
      </c>
      <c r="CK16" s="462" t="s">
        <v>469</v>
      </c>
      <c r="CL16" s="461">
        <v>11768</v>
      </c>
    </row>
    <row r="17" spans="7:90" x14ac:dyDescent="0.2">
      <c r="G17" s="462" t="s">
        <v>463</v>
      </c>
      <c r="H17" s="461">
        <v>1104216.2413085573</v>
      </c>
      <c r="L17" s="285" t="s">
        <v>232</v>
      </c>
      <c r="U17" s="462" t="s">
        <v>463</v>
      </c>
      <c r="V17" s="461">
        <v>1450617.1754842256</v>
      </c>
      <c r="Z17" s="462" t="s">
        <v>463</v>
      </c>
      <c r="AA17" s="461">
        <v>70936.945920000013</v>
      </c>
      <c r="BC17" s="462" t="s">
        <v>463</v>
      </c>
      <c r="BD17" s="461">
        <v>1148016.020064248</v>
      </c>
      <c r="BL17" s="462" t="s">
        <v>463</v>
      </c>
      <c r="BM17" s="464">
        <v>662.99438599743075</v>
      </c>
      <c r="BU17" s="462" t="s">
        <v>463</v>
      </c>
      <c r="BV17" s="463">
        <v>8.168000000000001</v>
      </c>
      <c r="CD17" s="462" t="s">
        <v>463</v>
      </c>
      <c r="CE17" s="463">
        <v>119996</v>
      </c>
      <c r="CK17" s="462" t="s">
        <v>463</v>
      </c>
      <c r="CL17" s="463">
        <v>119996</v>
      </c>
    </row>
    <row r="19" spans="7:90" x14ac:dyDescent="0.2">
      <c r="L19" s="295" t="s">
        <v>466</v>
      </c>
      <c r="M19" t="s">
        <v>468</v>
      </c>
    </row>
    <row r="20" spans="7:90" x14ac:dyDescent="0.2">
      <c r="L20" s="296">
        <v>2026</v>
      </c>
      <c r="M20" s="461">
        <v>3924574.5501827272</v>
      </c>
    </row>
    <row r="21" spans="7:90" x14ac:dyDescent="0.2">
      <c r="L21" s="296" t="s">
        <v>463</v>
      </c>
      <c r="M21" s="461">
        <v>3924574.5501827272</v>
      </c>
    </row>
    <row r="25" spans="7:90" x14ac:dyDescent="0.2">
      <c r="BL25" s="295" t="s">
        <v>466</v>
      </c>
      <c r="BM25" t="s">
        <v>468</v>
      </c>
      <c r="BN25" t="s">
        <v>464</v>
      </c>
      <c r="BU25" s="295" t="s">
        <v>466</v>
      </c>
      <c r="BV25" t="s">
        <v>467</v>
      </c>
      <c r="BW25" t="s">
        <v>464</v>
      </c>
      <c r="CB25" s="295" t="s">
        <v>466</v>
      </c>
      <c r="CC25" t="s">
        <v>465</v>
      </c>
      <c r="CD25" t="s">
        <v>464</v>
      </c>
    </row>
    <row r="26" spans="7:90" x14ac:dyDescent="0.2">
      <c r="BL26" s="296">
        <v>2026</v>
      </c>
      <c r="BM26" s="461">
        <v>3924574.5501827272</v>
      </c>
      <c r="BN26" s="461">
        <v>70936.945920000013</v>
      </c>
      <c r="BP26" s="292">
        <f>BM26/BN26</f>
        <v>55.32483107757011</v>
      </c>
      <c r="BU26" s="296">
        <v>2026</v>
      </c>
      <c r="BV26" s="297">
        <v>104042.26285714288</v>
      </c>
      <c r="BW26" s="297">
        <v>70936.945920000013</v>
      </c>
      <c r="BY26" s="291">
        <f>BW26/BV26</f>
        <v>0.68180894928632296</v>
      </c>
      <c r="CB26" s="296">
        <v>2026</v>
      </c>
      <c r="CC26" s="461">
        <v>119996</v>
      </c>
      <c r="CD26" s="461">
        <v>70936.945920000013</v>
      </c>
      <c r="CF26" s="290">
        <f>CC26/CD26</f>
        <v>1.6915867809607552</v>
      </c>
    </row>
    <row r="27" spans="7:90" x14ac:dyDescent="0.2">
      <c r="BL27" s="296" t="s">
        <v>463</v>
      </c>
      <c r="BM27" s="461">
        <v>3924574.5501827272</v>
      </c>
      <c r="BN27" s="461">
        <v>70936.945920000013</v>
      </c>
      <c r="BU27" s="296" t="s">
        <v>463</v>
      </c>
      <c r="BV27" s="297">
        <v>104042.26285714288</v>
      </c>
      <c r="BW27" s="297">
        <v>70936.945920000013</v>
      </c>
      <c r="BY27" s="288">
        <f>1-BY26</f>
        <v>0.31819105071367704</v>
      </c>
      <c r="CB27" s="296" t="s">
        <v>463</v>
      </c>
      <c r="CC27" s="463">
        <v>119996</v>
      </c>
      <c r="CD27" s="463">
        <v>70936.945920000013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FDC51-115E-D34D-88C2-E5BB15B4220E}">
  <sheetPr codeName="Worksheet____1">
    <tabColor rgb="FF7030A0"/>
  </sheetPr>
  <dimension ref="C10:D34"/>
  <sheetViews>
    <sheetView showGridLines="0" showRowColHeaders="0" zoomScale="90" zoomScaleNormal="90" workbookViewId="0">
      <selection activeCell="R18" sqref="R18"/>
    </sheetView>
  </sheetViews>
  <sheetFormatPr baseColWidth="10" defaultRowHeight="16" x14ac:dyDescent="0.2"/>
  <cols>
    <col min="1" max="1" width="2.83203125" style="1" customWidth="1"/>
    <col min="2" max="4" width="10.83203125" style="1"/>
    <col min="5" max="5" width="12.33203125" style="1" customWidth="1"/>
    <col min="6" max="16384" width="10.83203125" style="1"/>
  </cols>
  <sheetData>
    <row r="10" spans="3:3" ht="62" x14ac:dyDescent="0.7">
      <c r="C10" s="5"/>
    </row>
    <row r="11" spans="3:3" ht="21" x14ac:dyDescent="0.25">
      <c r="C11" s="4"/>
    </row>
    <row r="32" spans="3:4" x14ac:dyDescent="0.2">
      <c r="C32" s="2"/>
      <c r="D32" s="2"/>
    </row>
    <row r="33" spans="3:4" x14ac:dyDescent="0.2">
      <c r="C33" s="3"/>
      <c r="D33" s="2"/>
    </row>
    <row r="34" spans="3:4" x14ac:dyDescent="0.2">
      <c r="C34" s="2"/>
      <c r="D34" s="2"/>
    </row>
  </sheetData>
  <sheetProtection algorithmName="SHA-512" hashValue="MIcRCLStbhMP0BGqEtYZt9fCP4WiiH/f4v7l3Uy5d8dttjk9T4yUcfRLI9A08oT0H0zBDRVgAwOGIwU0EzRJSQ==" saltValue="d31xJ5cBLp7ipAMgw/7qdg==" spinCount="100000" sheet="1" objects="1" scenarios="1" selectLockedCells="1" selectUnlockedCell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1CDB0-D4CE-3E4E-A267-C5DF94EFCA14}">
  <sheetPr codeName="Worksheet____2">
    <tabColor rgb="FF7030A0"/>
  </sheetPr>
  <dimension ref="A1"/>
  <sheetViews>
    <sheetView showGridLines="0" showRowColHeaders="0" zoomScale="90" zoomScaleNormal="90" workbookViewId="0">
      <selection activeCell="Q24" sqref="Q24"/>
    </sheetView>
  </sheetViews>
  <sheetFormatPr baseColWidth="10" defaultRowHeight="16" x14ac:dyDescent="0.2"/>
  <cols>
    <col min="1" max="16384" width="10.83203125" style="6"/>
  </cols>
  <sheetData/>
  <sheetProtection algorithmName="SHA-512" hashValue="zuF4PcJfbnGqX4j3NruDdSYblcOc6cXjiPEcGxDKiiEfq5XlYGnT1sJ4pVRAFovsK5kK54tqAZDQHkR+OJUalA==" saltValue="vM4RFY5e1uzxBZWPGcYykQ==" spinCount="100000" sheet="1" objects="1" scenarios="1" selectLockedCells="1" selectUnlockedCell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DE919-C1B7-3046-B3D5-349AB94B4FBF}">
  <sheetPr codeName="Worksheet____3">
    <tabColor rgb="FF7030A0"/>
  </sheetPr>
  <dimension ref="C5:S34"/>
  <sheetViews>
    <sheetView showGridLines="0" showRowColHeaders="0" zoomScale="90" zoomScaleNormal="90" workbookViewId="0">
      <selection activeCell="U18" sqref="U18"/>
    </sheetView>
  </sheetViews>
  <sheetFormatPr baseColWidth="10" defaultRowHeight="16" x14ac:dyDescent="0.2"/>
  <cols>
    <col min="1" max="1" width="3.83203125" style="1" customWidth="1"/>
    <col min="2" max="13" width="10.83203125" style="1"/>
    <col min="14" max="14" width="2" style="1" customWidth="1"/>
    <col min="15" max="16384" width="10.83203125" style="1"/>
  </cols>
  <sheetData>
    <row r="5" spans="3:19" x14ac:dyDescent="0.2">
      <c r="C5" s="7"/>
      <c r="D5" s="7"/>
      <c r="E5" s="7"/>
      <c r="F5" s="7"/>
      <c r="G5" s="7"/>
      <c r="H5" s="7"/>
      <c r="I5" s="7"/>
      <c r="L5" s="7"/>
      <c r="M5" s="7"/>
      <c r="N5" s="7"/>
      <c r="O5" s="7"/>
      <c r="P5" s="7"/>
      <c r="Q5" s="7"/>
      <c r="R5" s="7"/>
    </row>
    <row r="6" spans="3:19" x14ac:dyDescent="0.2">
      <c r="C6" s="7"/>
      <c r="D6" s="7"/>
      <c r="E6" s="7"/>
      <c r="F6" s="7"/>
      <c r="G6" s="7"/>
      <c r="H6" s="7"/>
      <c r="I6" s="7"/>
      <c r="L6" s="7"/>
      <c r="M6" s="7"/>
      <c r="N6" s="7"/>
      <c r="O6" s="7"/>
      <c r="P6" s="7"/>
      <c r="Q6" s="7"/>
      <c r="R6" s="7"/>
      <c r="S6" s="7"/>
    </row>
    <row r="7" spans="3:19" x14ac:dyDescent="0.2">
      <c r="C7" s="7"/>
      <c r="D7" s="7"/>
      <c r="E7" s="7"/>
      <c r="F7" s="7"/>
      <c r="G7" s="7"/>
      <c r="H7" s="7"/>
      <c r="I7" s="7"/>
      <c r="L7" s="7"/>
      <c r="M7" s="7"/>
      <c r="N7" s="7"/>
      <c r="O7" s="7"/>
      <c r="P7" s="7"/>
      <c r="Q7" s="7"/>
      <c r="R7" s="7"/>
      <c r="S7" s="7"/>
    </row>
    <row r="8" spans="3:19" x14ac:dyDescent="0.2">
      <c r="C8" s="7"/>
      <c r="D8" s="7"/>
      <c r="E8" s="7"/>
      <c r="F8" s="7"/>
      <c r="G8" s="7"/>
      <c r="H8" s="7"/>
      <c r="I8" s="7"/>
      <c r="L8" s="7"/>
      <c r="M8" s="7"/>
      <c r="N8" s="7"/>
      <c r="O8" s="7"/>
      <c r="P8" s="7"/>
      <c r="Q8" s="7"/>
      <c r="R8" s="7"/>
      <c r="S8" s="7"/>
    </row>
    <row r="9" spans="3:19" ht="19" x14ac:dyDescent="0.25">
      <c r="C9" s="10" t="s">
        <v>36</v>
      </c>
      <c r="D9" s="10"/>
      <c r="E9" s="10"/>
      <c r="F9" s="10"/>
      <c r="G9" s="10"/>
      <c r="H9" s="9" t="s">
        <v>35</v>
      </c>
      <c r="I9" s="7"/>
      <c r="L9" s="7"/>
      <c r="M9" s="7"/>
      <c r="N9" s="7"/>
      <c r="O9" s="7"/>
      <c r="P9" s="7"/>
      <c r="Q9" s="7"/>
      <c r="R9" s="7"/>
      <c r="S9" s="7"/>
    </row>
    <row r="10" spans="3:19" ht="19" x14ac:dyDescent="0.25">
      <c r="C10" s="10" t="s">
        <v>34</v>
      </c>
      <c r="D10" s="10"/>
      <c r="E10" s="10"/>
      <c r="F10" s="10"/>
      <c r="G10" s="10"/>
      <c r="H10" s="9" t="s">
        <v>33</v>
      </c>
      <c r="I10" s="7"/>
      <c r="L10" s="7"/>
      <c r="M10" s="16">
        <v>100</v>
      </c>
      <c r="N10" s="7"/>
      <c r="O10" s="12" t="s">
        <v>32</v>
      </c>
      <c r="P10" s="7"/>
      <c r="Q10" s="7"/>
      <c r="R10" s="7"/>
      <c r="S10" s="7"/>
    </row>
    <row r="11" spans="3:19" ht="19" x14ac:dyDescent="0.25">
      <c r="C11" s="10" t="s">
        <v>31</v>
      </c>
      <c r="D11" s="10"/>
      <c r="E11" s="10"/>
      <c r="F11" s="10"/>
      <c r="G11" s="10"/>
      <c r="H11" s="9" t="s">
        <v>30</v>
      </c>
      <c r="I11" s="7"/>
      <c r="L11" s="7"/>
      <c r="M11" s="7"/>
      <c r="N11" s="7"/>
      <c r="O11" s="7"/>
      <c r="P11" s="7"/>
      <c r="Q11" s="7"/>
      <c r="R11" s="7"/>
      <c r="S11" s="7"/>
    </row>
    <row r="12" spans="3:19" ht="19" x14ac:dyDescent="0.25">
      <c r="C12" s="10"/>
      <c r="D12" s="10"/>
      <c r="E12" s="10"/>
      <c r="F12" s="10"/>
      <c r="G12" s="10"/>
      <c r="H12" s="11"/>
      <c r="I12" s="7"/>
      <c r="L12" s="7"/>
      <c r="M12" s="15">
        <v>100</v>
      </c>
      <c r="N12" s="7"/>
      <c r="O12" s="12" t="s">
        <v>29</v>
      </c>
      <c r="P12" s="7"/>
      <c r="Q12" s="7"/>
      <c r="R12" s="7"/>
      <c r="S12" s="7"/>
    </row>
    <row r="13" spans="3:19" ht="19" x14ac:dyDescent="0.25">
      <c r="C13" s="10" t="s">
        <v>28</v>
      </c>
      <c r="D13" s="10"/>
      <c r="E13" s="10"/>
      <c r="F13" s="10"/>
      <c r="G13" s="10"/>
      <c r="H13" s="9" t="s">
        <v>27</v>
      </c>
      <c r="I13" s="7"/>
      <c r="L13" s="7"/>
      <c r="M13" s="7"/>
      <c r="N13" s="7"/>
      <c r="O13" s="7"/>
      <c r="P13" s="7"/>
      <c r="Q13" s="7"/>
      <c r="R13" s="7"/>
      <c r="S13" s="7"/>
    </row>
    <row r="14" spans="3:19" ht="19" x14ac:dyDescent="0.25">
      <c r="C14" s="10" t="s">
        <v>26</v>
      </c>
      <c r="D14" s="10"/>
      <c r="E14" s="10"/>
      <c r="F14" s="10"/>
      <c r="G14" s="10"/>
      <c r="H14" s="9" t="s">
        <v>25</v>
      </c>
      <c r="I14" s="7"/>
      <c r="L14" s="7"/>
      <c r="M14" s="14">
        <v>100</v>
      </c>
      <c r="N14" s="7"/>
      <c r="O14" s="12" t="s">
        <v>24</v>
      </c>
      <c r="P14" s="7"/>
      <c r="Q14" s="7"/>
      <c r="R14" s="7"/>
      <c r="S14" s="7"/>
    </row>
    <row r="15" spans="3:19" ht="19" x14ac:dyDescent="0.25">
      <c r="C15" s="10" t="s">
        <v>23</v>
      </c>
      <c r="D15" s="10"/>
      <c r="E15" s="10"/>
      <c r="F15" s="10"/>
      <c r="G15" s="10"/>
      <c r="H15" s="9" t="s">
        <v>22</v>
      </c>
      <c r="I15" s="7"/>
      <c r="L15" s="7"/>
      <c r="M15" s="7"/>
      <c r="N15" s="7"/>
      <c r="O15" s="7"/>
      <c r="P15" s="7"/>
      <c r="Q15" s="7"/>
      <c r="R15" s="7"/>
      <c r="S15" s="7"/>
    </row>
    <row r="16" spans="3:19" ht="19" x14ac:dyDescent="0.25">
      <c r="C16" s="10" t="s">
        <v>21</v>
      </c>
      <c r="D16" s="10"/>
      <c r="E16" s="10"/>
      <c r="F16" s="10"/>
      <c r="G16" s="10"/>
      <c r="H16" s="9" t="s">
        <v>20</v>
      </c>
      <c r="I16" s="7"/>
      <c r="L16" s="7"/>
      <c r="M16" s="13">
        <v>100</v>
      </c>
      <c r="N16" s="7"/>
      <c r="O16" s="12" t="s">
        <v>19</v>
      </c>
      <c r="P16" s="7"/>
      <c r="Q16" s="7"/>
      <c r="R16" s="7"/>
      <c r="S16" s="7"/>
    </row>
    <row r="17" spans="3:19" ht="19" x14ac:dyDescent="0.25">
      <c r="C17" s="10"/>
      <c r="D17" s="10"/>
      <c r="E17" s="10"/>
      <c r="F17" s="10"/>
      <c r="G17" s="10"/>
      <c r="H17" s="11"/>
      <c r="I17" s="7"/>
      <c r="L17" s="7"/>
      <c r="M17" s="7"/>
      <c r="N17" s="7"/>
      <c r="O17" s="7"/>
      <c r="P17" s="7"/>
      <c r="Q17" s="7"/>
      <c r="R17" s="7"/>
      <c r="S17" s="7"/>
    </row>
    <row r="18" spans="3:19" ht="19" x14ac:dyDescent="0.25">
      <c r="C18" s="10" t="s">
        <v>18</v>
      </c>
      <c r="D18" s="10"/>
      <c r="E18" s="10"/>
      <c r="F18" s="10"/>
      <c r="G18" s="10"/>
      <c r="H18" s="9" t="s">
        <v>17</v>
      </c>
      <c r="I18" s="7"/>
      <c r="L18" s="7"/>
      <c r="M18" s="7"/>
      <c r="N18" s="7"/>
      <c r="O18" s="7"/>
      <c r="P18" s="7"/>
      <c r="Q18" s="7"/>
      <c r="R18" s="7"/>
      <c r="S18" s="7"/>
    </row>
    <row r="19" spans="3:19" ht="19" x14ac:dyDescent="0.25">
      <c r="C19" s="10" t="s">
        <v>16</v>
      </c>
      <c r="D19" s="10"/>
      <c r="E19" s="10"/>
      <c r="F19" s="10"/>
      <c r="G19" s="10"/>
      <c r="H19" s="9" t="s">
        <v>15</v>
      </c>
      <c r="I19" s="7"/>
      <c r="L19" s="7"/>
      <c r="M19" s="7"/>
      <c r="N19" s="7"/>
      <c r="O19" s="7"/>
      <c r="P19" s="7"/>
      <c r="Q19" s="7"/>
      <c r="R19" s="7"/>
      <c r="S19" s="7"/>
    </row>
    <row r="20" spans="3:19" ht="19" x14ac:dyDescent="0.25">
      <c r="C20" s="10" t="s">
        <v>14</v>
      </c>
      <c r="D20" s="10"/>
      <c r="E20" s="10"/>
      <c r="F20" s="10"/>
      <c r="G20" s="10"/>
      <c r="H20" s="9" t="s">
        <v>13</v>
      </c>
      <c r="I20" s="7"/>
      <c r="L20" s="7"/>
      <c r="M20" s="7"/>
      <c r="N20" s="7"/>
      <c r="O20" s="7"/>
      <c r="P20" s="7"/>
      <c r="Q20" s="7"/>
      <c r="R20" s="7"/>
      <c r="S20" s="7"/>
    </row>
    <row r="21" spans="3:19" ht="19" x14ac:dyDescent="0.25">
      <c r="C21" s="10" t="s">
        <v>12</v>
      </c>
      <c r="D21" s="10"/>
      <c r="E21" s="10"/>
      <c r="F21" s="10"/>
      <c r="G21" s="10"/>
      <c r="H21" s="9" t="s">
        <v>11</v>
      </c>
      <c r="I21" s="7"/>
      <c r="L21" s="7"/>
      <c r="M21" s="7"/>
      <c r="N21" s="7"/>
      <c r="O21" s="7"/>
      <c r="P21" s="7"/>
      <c r="Q21" s="7"/>
      <c r="R21" s="7"/>
      <c r="S21" s="7"/>
    </row>
    <row r="22" spans="3:19" ht="19" x14ac:dyDescent="0.25">
      <c r="C22" s="10" t="s">
        <v>10</v>
      </c>
      <c r="D22" s="10"/>
      <c r="E22" s="10"/>
      <c r="F22" s="10"/>
      <c r="G22" s="10"/>
      <c r="H22" s="9" t="s">
        <v>9</v>
      </c>
      <c r="I22" s="7"/>
      <c r="L22" s="7"/>
      <c r="M22" s="7"/>
      <c r="N22" s="7"/>
      <c r="O22" s="7"/>
      <c r="P22" s="7"/>
      <c r="Q22" s="7"/>
      <c r="R22" s="7"/>
      <c r="S22" s="7"/>
    </row>
    <row r="23" spans="3:19" ht="19" x14ac:dyDescent="0.25">
      <c r="C23" s="10" t="s">
        <v>8</v>
      </c>
      <c r="D23" s="10"/>
      <c r="E23" s="10"/>
      <c r="F23" s="10"/>
      <c r="G23" s="10"/>
      <c r="H23" s="9" t="s">
        <v>7</v>
      </c>
      <c r="I23" s="7"/>
      <c r="L23" s="7"/>
      <c r="M23" s="7"/>
      <c r="N23" s="7"/>
      <c r="O23" s="7"/>
      <c r="P23" s="7"/>
      <c r="Q23" s="7"/>
      <c r="R23" s="7"/>
      <c r="S23" s="7"/>
    </row>
    <row r="24" spans="3:19" ht="19" x14ac:dyDescent="0.25">
      <c r="C24" s="10" t="s">
        <v>6</v>
      </c>
      <c r="D24" s="10"/>
      <c r="E24" s="10"/>
      <c r="F24" s="10"/>
      <c r="G24" s="10"/>
      <c r="H24" s="9" t="s">
        <v>5</v>
      </c>
      <c r="I24" s="7"/>
      <c r="L24" s="7"/>
      <c r="M24" s="7"/>
      <c r="N24" s="7"/>
      <c r="O24" s="7"/>
      <c r="P24" s="7"/>
      <c r="Q24" s="7"/>
      <c r="R24" s="7"/>
      <c r="S24" s="7"/>
    </row>
    <row r="25" spans="3:19" ht="19" x14ac:dyDescent="0.25">
      <c r="C25" s="10" t="s">
        <v>4</v>
      </c>
      <c r="D25" s="10"/>
      <c r="E25" s="10"/>
      <c r="F25" s="10"/>
      <c r="G25" s="10"/>
      <c r="H25" s="9" t="s">
        <v>0</v>
      </c>
      <c r="I25" s="7"/>
      <c r="L25" s="7"/>
      <c r="M25" s="7"/>
      <c r="N25" s="7"/>
      <c r="O25" s="7"/>
      <c r="P25" s="7"/>
      <c r="Q25" s="7"/>
      <c r="R25" s="7"/>
      <c r="S25" s="7"/>
    </row>
    <row r="26" spans="3:19" ht="19" x14ac:dyDescent="0.25">
      <c r="C26" s="10" t="s">
        <v>3</v>
      </c>
      <c r="D26" s="10"/>
      <c r="E26" s="10"/>
      <c r="F26" s="10"/>
      <c r="G26" s="10"/>
      <c r="H26" s="9" t="s">
        <v>0</v>
      </c>
      <c r="I26" s="7"/>
      <c r="L26" s="7"/>
      <c r="M26" s="7"/>
      <c r="N26" s="7"/>
      <c r="O26" s="7"/>
      <c r="P26" s="7"/>
      <c r="Q26" s="7"/>
      <c r="R26" s="7"/>
      <c r="S26" s="7"/>
    </row>
    <row r="27" spans="3:19" ht="19" x14ac:dyDescent="0.25">
      <c r="C27" s="10" t="s">
        <v>2</v>
      </c>
      <c r="D27" s="7"/>
      <c r="E27" s="7"/>
      <c r="F27" s="7"/>
      <c r="G27" s="7"/>
      <c r="H27" s="9" t="s">
        <v>0</v>
      </c>
      <c r="I27" s="7"/>
      <c r="L27" s="7"/>
      <c r="M27" s="7"/>
      <c r="N27" s="7"/>
      <c r="O27" s="7"/>
      <c r="P27" s="7"/>
      <c r="Q27" s="7"/>
      <c r="R27" s="7"/>
      <c r="S27" s="7"/>
    </row>
    <row r="28" spans="3:19" ht="19" x14ac:dyDescent="0.25">
      <c r="C28" s="10" t="s">
        <v>1</v>
      </c>
      <c r="D28" s="7"/>
      <c r="E28" s="7"/>
      <c r="F28" s="7"/>
      <c r="G28" s="7"/>
      <c r="H28" s="9" t="s">
        <v>0</v>
      </c>
      <c r="I28" s="7"/>
      <c r="L28" s="7"/>
      <c r="M28" s="7"/>
      <c r="N28" s="7"/>
      <c r="O28" s="7"/>
      <c r="P28" s="7"/>
      <c r="Q28" s="7"/>
      <c r="R28" s="7"/>
      <c r="S28" s="7"/>
    </row>
    <row r="29" spans="3:19" x14ac:dyDescent="0.2">
      <c r="C29" s="8"/>
      <c r="D29" s="8"/>
      <c r="E29" s="8"/>
      <c r="F29" s="8"/>
      <c r="G29" s="8"/>
      <c r="H29" s="8"/>
      <c r="I29" s="8"/>
      <c r="L29" s="8"/>
      <c r="M29" s="8"/>
      <c r="N29" s="8"/>
      <c r="O29" s="8"/>
      <c r="P29" s="8"/>
      <c r="Q29" s="8"/>
      <c r="R29" s="8"/>
      <c r="S29" s="8"/>
    </row>
    <row r="30" spans="3:19" x14ac:dyDescent="0.2">
      <c r="C30" s="7"/>
      <c r="D30" s="7"/>
      <c r="E30" s="7"/>
      <c r="F30" s="7"/>
      <c r="G30" s="7"/>
      <c r="H30" s="7"/>
      <c r="I30" s="7"/>
      <c r="L30" s="7"/>
      <c r="M30" s="7"/>
      <c r="N30" s="7"/>
      <c r="O30" s="7"/>
      <c r="P30" s="7"/>
      <c r="Q30" s="7"/>
      <c r="R30" s="7"/>
      <c r="S30" s="7"/>
    </row>
    <row r="31" spans="3:19" x14ac:dyDescent="0.2">
      <c r="C31" s="7"/>
      <c r="D31" s="7"/>
      <c r="E31" s="7"/>
      <c r="F31" s="7"/>
      <c r="G31" s="7"/>
      <c r="H31" s="7"/>
      <c r="I31" s="7"/>
      <c r="L31" s="7"/>
      <c r="M31" s="7"/>
      <c r="N31" s="7"/>
      <c r="O31" s="7"/>
      <c r="P31" s="7"/>
      <c r="Q31" s="7"/>
      <c r="R31" s="7"/>
      <c r="S31" s="7"/>
    </row>
    <row r="32" spans="3:19" x14ac:dyDescent="0.2">
      <c r="C32" s="7"/>
      <c r="D32" s="7"/>
      <c r="E32" s="7"/>
      <c r="F32" s="7"/>
      <c r="G32" s="7"/>
      <c r="H32" s="7"/>
      <c r="I32" s="7"/>
      <c r="L32" s="7"/>
      <c r="M32" s="7"/>
      <c r="N32" s="7"/>
      <c r="O32" s="7"/>
      <c r="P32" s="7"/>
      <c r="Q32" s="7"/>
      <c r="R32" s="7"/>
      <c r="S32" s="7"/>
    </row>
    <row r="33" spans="3:19" x14ac:dyDescent="0.2">
      <c r="C33" s="7"/>
      <c r="D33" s="7"/>
      <c r="E33" s="7"/>
      <c r="F33" s="7"/>
      <c r="G33" s="7"/>
      <c r="H33" s="7"/>
      <c r="I33" s="7"/>
      <c r="L33" s="7"/>
      <c r="M33" s="7"/>
      <c r="N33" s="7"/>
      <c r="O33" s="7"/>
      <c r="P33" s="7"/>
      <c r="Q33" s="7"/>
      <c r="R33" s="7"/>
      <c r="S33" s="7"/>
    </row>
    <row r="34" spans="3:19" x14ac:dyDescent="0.2">
      <c r="C34" s="7"/>
      <c r="D34" s="7"/>
      <c r="E34" s="7"/>
      <c r="F34" s="7"/>
      <c r="G34" s="7"/>
      <c r="H34" s="7"/>
      <c r="I34" s="7"/>
      <c r="L34" s="7"/>
      <c r="M34" s="7"/>
      <c r="N34" s="7"/>
      <c r="O34" s="7"/>
      <c r="P34" s="7"/>
      <c r="Q34" s="7"/>
      <c r="R34" s="7"/>
      <c r="S34" s="7"/>
    </row>
  </sheetData>
  <sheetProtection algorithmName="SHA-512" hashValue="acL/CMoB+s+Odkt6MJaAgNRHEh2KRQg85pCqGSNnD3hVSmTNJSrZ5HCtCi6MzEm5OAOKn2sxcYGlI3rEz2MnfA==" saltValue="J3HqILPQW5WexUe6qUWftg==" spinCount="100000" sheet="1" objects="1" scenarios="1" selectLockedCells="1" selectUnlockedCells="1"/>
  <dataValidations count="1">
    <dataValidation type="list" allowBlank="1" showInputMessage="1" showErrorMessage="1" sqref="M10" xr:uid="{0FA0B301-70FF-B942-9389-3F49902D4C5F}">
      <formula1>$M$10</formula1>
    </dataValidation>
  </dataValidations>
  <hyperlinks>
    <hyperlink ref="H9" location="Dashboard!A1" display="Page 1" xr:uid="{2D3FE80B-280F-9F44-966C-EC771886D991}"/>
    <hyperlink ref="H10" location="Summary!A1" display="Page 2" xr:uid="{D33AB11A-A5F6-BB43-93EA-6641CF691D3C}"/>
    <hyperlink ref="H11" location="Inputs!A1" display="Page 3" xr:uid="{051D8409-BD08-D645-A9B3-F7B3417AEDAD}"/>
    <hyperlink ref="H13" location="'Profit &amp; Loss'!A1" display="Page 4" xr:uid="{1BBBF6C5-BA86-374B-87A8-07F3E846650A}"/>
    <hyperlink ref="H14" location="'Balance Sheet'!A1" display="Page 5" xr:uid="{AE326B17-4FB1-8443-9A3E-57427E4EA3C0}"/>
    <hyperlink ref="H15" location="'Cash Flow'!A1" display="Page 6" xr:uid="{EB694FFB-652F-D749-BB1E-50FA8D0609AF}"/>
    <hyperlink ref="H16" location="'investment analysis'!A1" display="Page 7" xr:uid="{38A0E494-0A53-4143-BC9F-862E7F35B92C}"/>
    <hyperlink ref="H18" location="Revenue!A1" display="Page 8" xr:uid="{ED5985C5-2B9A-0943-9EF6-28EB49799E8F}"/>
    <hyperlink ref="H19" location="Stock!A1" display="Page 9" xr:uid="{95967C4E-E6EF-CE48-BDA6-936C4F1A196F}"/>
    <hyperlink ref="H21" location="Commercial!A1" display="Page 11" xr:uid="{A810EE5E-BE7A-4648-B525-5FA189F921C2}"/>
    <hyperlink ref="H22" location="Administrative!A1" display="Page 12" xr:uid="{21DBC3C7-3327-F34C-82F7-D2075FA4B130}"/>
    <hyperlink ref="H23" location="'Labor costs'!A1" display="Page 13" xr:uid="{810FEC14-BF80-E444-A29E-B522E99952DF}"/>
    <hyperlink ref="H24" location="PPE!A1" display="Page 14" xr:uid="{90469BE7-A32B-E74F-9EEF-876C531E80A3}"/>
    <hyperlink ref="H26" location="Taxes!A1" display="Page 15" xr:uid="{B3A42706-07A7-C04F-8A32-C7D358119A01}"/>
    <hyperlink ref="H25" location="IA!A1" display="Page 15" xr:uid="{AC5EF63C-D0DC-0645-A7E3-7F490E740EB6}"/>
    <hyperlink ref="H27" location="Suppliers!A1" display="Page 15" xr:uid="{94B04EA5-1F25-974C-B276-F297FE192687}"/>
    <hyperlink ref="H28" location="Capital!A1" display="Page 15" xr:uid="{8E398C60-07E9-E24F-BE59-E2721279FEC4}"/>
    <hyperlink ref="H20" location="Inventory!A1" display="Page 10" xr:uid="{04F2B72A-92C7-894B-9F0D-63E692D5E683}"/>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4172A-DA63-B04A-8FD0-40969B7AD477}">
  <sheetPr codeName="Worksheet____17">
    <tabColor rgb="FF7030A0"/>
  </sheetPr>
  <dimension ref="B1:O74"/>
  <sheetViews>
    <sheetView showGridLines="0" showRowColHeaders="0" zoomScale="90" zoomScaleNormal="90" workbookViewId="0">
      <selection activeCell="Q37" sqref="Q37"/>
    </sheetView>
  </sheetViews>
  <sheetFormatPr baseColWidth="10" defaultRowHeight="16" x14ac:dyDescent="0.2"/>
  <cols>
    <col min="1" max="1" width="11.5" style="17" customWidth="1"/>
    <col min="2" max="2" width="1.83203125" style="17" customWidth="1"/>
    <col min="3" max="3" width="35.33203125" style="17" customWidth="1"/>
    <col min="4" max="5" width="10.83203125" style="17"/>
    <col min="6" max="6" width="13.6640625" style="17" bestFit="1" customWidth="1"/>
    <col min="7" max="7" width="12.1640625" style="17" bestFit="1" customWidth="1"/>
    <col min="8" max="10" width="12.6640625" style="17" bestFit="1" customWidth="1"/>
    <col min="11" max="11" width="1.33203125" style="17" customWidth="1"/>
    <col min="12" max="12" width="10.83203125" style="17"/>
    <col min="13" max="13" width="22" style="17" hidden="1" customWidth="1"/>
    <col min="14" max="14" width="19.5" style="17" bestFit="1" customWidth="1"/>
    <col min="15" max="16384" width="10.83203125" style="17"/>
  </cols>
  <sheetData>
    <row r="1" spans="2:15" ht="54" customHeight="1" x14ac:dyDescent="0.2"/>
    <row r="2" spans="2:15" ht="7" customHeight="1" x14ac:dyDescent="0.2">
      <c r="B2" s="7"/>
      <c r="C2" s="7"/>
      <c r="D2" s="7"/>
      <c r="E2" s="7"/>
      <c r="F2" s="7"/>
      <c r="G2" s="7"/>
      <c r="H2" s="7"/>
      <c r="I2" s="7"/>
      <c r="J2" s="7"/>
      <c r="K2" s="7"/>
    </row>
    <row r="3" spans="2:15" ht="21" x14ac:dyDescent="0.25">
      <c r="B3" s="7"/>
      <c r="C3" s="43"/>
      <c r="D3" s="7"/>
      <c r="E3" s="7"/>
      <c r="F3" s="7"/>
      <c r="G3" s="7"/>
      <c r="H3" s="7"/>
      <c r="I3" s="7"/>
      <c r="J3" s="7"/>
      <c r="K3" s="7"/>
    </row>
    <row r="4" spans="2:15" ht="7" customHeight="1" x14ac:dyDescent="0.2">
      <c r="B4" s="7"/>
      <c r="C4" s="7"/>
      <c r="D4" s="7"/>
      <c r="E4" s="7"/>
      <c r="F4" s="7"/>
      <c r="G4" s="7"/>
      <c r="H4" s="7"/>
      <c r="I4" s="7"/>
      <c r="J4" s="7"/>
      <c r="K4" s="7"/>
    </row>
    <row r="5" spans="2:15" s="29" customFormat="1" x14ac:dyDescent="0.2">
      <c r="B5" s="20"/>
      <c r="C5" s="42" t="s">
        <v>88</v>
      </c>
      <c r="D5" s="41" t="s">
        <v>87</v>
      </c>
      <c r="E5" s="41" t="s">
        <v>86</v>
      </c>
      <c r="F5" s="41">
        <f>Inputs!J8</f>
        <v>2023</v>
      </c>
      <c r="G5" s="41">
        <f>F5+1</f>
        <v>2024</v>
      </c>
      <c r="H5" s="41">
        <f>G5+1</f>
        <v>2025</v>
      </c>
      <c r="I5" s="41">
        <f>H5+1</f>
        <v>2026</v>
      </c>
      <c r="J5" s="41">
        <f>I5+1</f>
        <v>2027</v>
      </c>
      <c r="K5" s="7"/>
    </row>
    <row r="6" spans="2:15" s="29" customFormat="1" x14ac:dyDescent="0.2">
      <c r="B6" s="20"/>
      <c r="C6" s="20"/>
      <c r="D6" s="20"/>
      <c r="E6" s="20"/>
      <c r="F6" s="20"/>
      <c r="G6" s="20"/>
      <c r="H6" s="20"/>
      <c r="I6" s="20"/>
      <c r="J6" s="20"/>
      <c r="K6" s="7"/>
    </row>
    <row r="7" spans="2:15" s="29" customFormat="1" x14ac:dyDescent="0.2">
      <c r="B7" s="20"/>
      <c r="C7" s="23" t="s">
        <v>85</v>
      </c>
      <c r="D7" s="20"/>
      <c r="E7" s="20"/>
      <c r="F7" s="20"/>
      <c r="G7" s="20"/>
      <c r="H7" s="20"/>
      <c r="I7" s="20"/>
      <c r="J7" s="20"/>
      <c r="K7" s="7"/>
    </row>
    <row r="8" spans="2:15" s="29" customFormat="1" x14ac:dyDescent="0.2">
      <c r="B8" s="20"/>
      <c r="C8" s="20"/>
      <c r="D8" s="20"/>
      <c r="E8" s="20"/>
      <c r="F8" s="20"/>
      <c r="G8" s="20"/>
      <c r="H8" s="20"/>
      <c r="I8" s="20"/>
      <c r="J8" s="20"/>
      <c r="K8" s="7"/>
    </row>
    <row r="9" spans="2:15" x14ac:dyDescent="0.2">
      <c r="B9" s="7"/>
      <c r="C9" s="20" t="s">
        <v>40</v>
      </c>
      <c r="D9" s="19" t="str">
        <f>Revenue!C51</f>
        <v>EUR</v>
      </c>
      <c r="E9" s="19" t="s">
        <v>80</v>
      </c>
      <c r="F9" s="33">
        <f>'Profit &amp; Loss'!E11</f>
        <v>876212.53559287661</v>
      </c>
      <c r="G9" s="33">
        <f>'Profit &amp; Loss'!F11</f>
        <v>3855047.3940100214</v>
      </c>
      <c r="H9" s="33">
        <f>'Profit &amp; Loss'!G11</f>
        <v>4418779.0132555049</v>
      </c>
      <c r="I9" s="33">
        <f>'Profit &amp; Loss'!H11</f>
        <v>4878274.3241176317</v>
      </c>
      <c r="J9" s="33">
        <f>'Profit &amp; Loss'!I11</f>
        <v>5833564.9092615219</v>
      </c>
      <c r="K9" s="7"/>
      <c r="M9" s="40">
        <f>_xlfn.RRI(4,F9,J9)</f>
        <v>0.60631658385253839</v>
      </c>
      <c r="N9" s="29"/>
      <c r="O9" s="29"/>
    </row>
    <row r="10" spans="2:15" x14ac:dyDescent="0.2">
      <c r="B10" s="7"/>
      <c r="C10" s="39" t="s">
        <v>84</v>
      </c>
      <c r="D10" s="38"/>
      <c r="E10" s="38"/>
      <c r="F10" s="37"/>
      <c r="G10" s="36">
        <f>G9/F9-1</f>
        <v>3.3996715835634088</v>
      </c>
      <c r="H10" s="36">
        <f>H9/G9-1</f>
        <v>0.146232085271224</v>
      </c>
      <c r="I10" s="36">
        <f>I9/H9-1</f>
        <v>0.10398694061950775</v>
      </c>
      <c r="J10" s="36">
        <f>J9/I9-1</f>
        <v>0.19582551567898565</v>
      </c>
      <c r="K10" s="7"/>
      <c r="M10" s="29"/>
      <c r="N10" s="29"/>
      <c r="O10" s="29"/>
    </row>
    <row r="11" spans="2:15" ht="9" customHeight="1" x14ac:dyDescent="0.2">
      <c r="B11" s="7"/>
      <c r="C11" s="20"/>
      <c r="D11" s="19"/>
      <c r="E11" s="19"/>
      <c r="F11" s="35"/>
      <c r="G11" s="24"/>
      <c r="H11" s="24"/>
      <c r="I11" s="24"/>
      <c r="J11" s="24"/>
      <c r="K11" s="7"/>
      <c r="M11" s="29"/>
      <c r="N11" s="29"/>
      <c r="O11" s="29"/>
    </row>
    <row r="12" spans="2:15" x14ac:dyDescent="0.2">
      <c r="B12" s="7"/>
      <c r="C12" s="20" t="s">
        <v>83</v>
      </c>
      <c r="D12" s="19" t="str">
        <f>Revenue!C52</f>
        <v>EUR</v>
      </c>
      <c r="E12" s="19" t="s">
        <v>80</v>
      </c>
      <c r="F12" s="33">
        <f ca="1">'Profit &amp; Loss'!E28</f>
        <v>289140.83741892641</v>
      </c>
      <c r="G12" s="33">
        <f ca="1">'Profit &amp; Loss'!F28</f>
        <v>2014958.257338756</v>
      </c>
      <c r="H12" s="33">
        <f ca="1">'Profit &amp; Loss'!G28</f>
        <v>2429843.2689406606</v>
      </c>
      <c r="I12" s="33">
        <f ca="1">'Profit &amp; Loss'!H28</f>
        <v>2776573.844310042</v>
      </c>
      <c r="J12" s="33">
        <f ca="1">'Profit &amp; Loss'!I28</f>
        <v>3491957.8469920931</v>
      </c>
      <c r="K12" s="7"/>
      <c r="M12" s="29"/>
      <c r="N12" s="29"/>
      <c r="O12" s="29"/>
    </row>
    <row r="13" spans="2:15" x14ac:dyDescent="0.2">
      <c r="B13" s="7"/>
      <c r="C13" s="20" t="s">
        <v>82</v>
      </c>
      <c r="D13" s="19" t="str">
        <f>Revenue!C52</f>
        <v>EUR</v>
      </c>
      <c r="E13" s="19" t="s">
        <v>80</v>
      </c>
      <c r="F13" s="33">
        <f ca="1">'Profit &amp; Loss'!E46</f>
        <v>109019.51686670957</v>
      </c>
      <c r="G13" s="33">
        <f ca="1">'Profit &amp; Loss'!F46</f>
        <v>1447669.3281680902</v>
      </c>
      <c r="H13" s="33">
        <f ca="1">'Profit &amp; Loss'!G46</f>
        <v>1844024.8292427631</v>
      </c>
      <c r="I13" s="33">
        <f ca="1">'Profit &amp; Loss'!H46</f>
        <v>2173976.7672458151</v>
      </c>
      <c r="J13" s="33">
        <f ca="1">'Profit &amp; Loss'!I46</f>
        <v>2872034.8757123081</v>
      </c>
      <c r="K13" s="7"/>
      <c r="M13" s="29"/>
      <c r="N13" s="29"/>
      <c r="O13" s="29"/>
    </row>
    <row r="14" spans="2:15" x14ac:dyDescent="0.2">
      <c r="B14" s="7"/>
      <c r="C14" s="20" t="s">
        <v>81</v>
      </c>
      <c r="D14" s="19" t="str">
        <f>Revenue!C53</f>
        <v>EUR</v>
      </c>
      <c r="E14" s="19" t="s">
        <v>80</v>
      </c>
      <c r="F14" s="33">
        <f ca="1">'Profit &amp; Loss'!E56</f>
        <v>58923.768184560147</v>
      </c>
      <c r="G14" s="33">
        <f ca="1">'Profit &amp; Loss'!F56</f>
        <v>1091830.6261417428</v>
      </c>
      <c r="H14" s="33">
        <f ca="1">'Profit &amp; Loss'!G56</f>
        <v>1414573.1082992689</v>
      </c>
      <c r="I14" s="33">
        <f ca="1">'Profit &amp; Loss'!H56</f>
        <v>1682903.9147178289</v>
      </c>
      <c r="J14" s="33">
        <f ca="1">'Profit &amp; Loss'!I56</f>
        <v>2249964.0818177667</v>
      </c>
      <c r="K14" s="18"/>
      <c r="M14" s="29"/>
      <c r="N14" s="29"/>
      <c r="O14" s="29"/>
    </row>
    <row r="15" spans="2:15" x14ac:dyDescent="0.2">
      <c r="B15" s="7"/>
      <c r="C15" s="20"/>
      <c r="D15" s="20"/>
      <c r="E15" s="20"/>
      <c r="F15" s="34"/>
      <c r="G15" s="34"/>
      <c r="H15" s="34"/>
      <c r="I15" s="34"/>
      <c r="J15" s="34"/>
      <c r="K15" s="7"/>
      <c r="M15" s="29"/>
      <c r="N15" s="29"/>
      <c r="O15" s="29"/>
    </row>
    <row r="16" spans="2:15" x14ac:dyDescent="0.2">
      <c r="B16" s="7"/>
      <c r="C16" s="23" t="s">
        <v>79</v>
      </c>
      <c r="D16" s="20"/>
      <c r="E16" s="20"/>
      <c r="F16" s="34"/>
      <c r="G16" s="34"/>
      <c r="H16" s="34"/>
      <c r="I16" s="34"/>
      <c r="J16" s="34"/>
      <c r="K16" s="7"/>
      <c r="M16" s="29"/>
      <c r="N16" s="29"/>
      <c r="O16" s="29"/>
    </row>
    <row r="17" spans="2:15" x14ac:dyDescent="0.2">
      <c r="B17" s="7"/>
      <c r="C17" s="20"/>
      <c r="D17" s="20"/>
      <c r="E17" s="20"/>
      <c r="F17" s="34"/>
      <c r="G17" s="34"/>
      <c r="H17" s="34"/>
      <c r="I17" s="34"/>
      <c r="J17" s="34"/>
      <c r="K17" s="7"/>
      <c r="M17" s="29"/>
      <c r="N17" s="29"/>
      <c r="O17" s="29"/>
    </row>
    <row r="18" spans="2:15" x14ac:dyDescent="0.2">
      <c r="B18" s="7"/>
      <c r="C18" s="20" t="s">
        <v>78</v>
      </c>
      <c r="D18" s="19" t="str">
        <f>Revenue!C55</f>
        <v>EUR</v>
      </c>
      <c r="E18" s="19" t="s">
        <v>75</v>
      </c>
      <c r="F18" s="33">
        <f ca="1">'Balance Sheet'!E33</f>
        <v>957639.59521406051</v>
      </c>
      <c r="G18" s="33">
        <f ca="1">'Balance Sheet'!F33</f>
        <v>1236111.8756708184</v>
      </c>
      <c r="H18" s="33">
        <f ca="1">'Balance Sheet'!G33</f>
        <v>1433953.8395283762</v>
      </c>
      <c r="I18" s="33">
        <f ca="1">'Balance Sheet'!H33</f>
        <v>1630198.1831312347</v>
      </c>
      <c r="J18" s="33">
        <f ca="1">'Balance Sheet'!I33</f>
        <v>1982263.8764128084</v>
      </c>
      <c r="K18" s="7"/>
      <c r="M18" s="29"/>
      <c r="N18" s="29"/>
      <c r="O18" s="29"/>
    </row>
    <row r="19" spans="2:15" x14ac:dyDescent="0.2">
      <c r="B19" s="7"/>
      <c r="C19" s="20" t="s">
        <v>77</v>
      </c>
      <c r="D19" s="19" t="str">
        <f>Revenue!C56</f>
        <v>EUR</v>
      </c>
      <c r="E19" s="19" t="s">
        <v>75</v>
      </c>
      <c r="F19" s="33">
        <f ca="1">'Balance Sheet'!E36+'Balance Sheet'!E37</f>
        <v>608923.76818456012</v>
      </c>
      <c r="G19" s="33">
        <f ca="1">'Balance Sheet'!F36+'Balance Sheet'!F37</f>
        <v>864423.5155300207</v>
      </c>
      <c r="H19" s="33">
        <f ca="1">'Balance Sheet'!G36+'Balance Sheet'!G37</f>
        <v>1089432.327092984</v>
      </c>
      <c r="I19" s="33">
        <f ca="1">'Balance Sheet'!H36+'Balance Sheet'!H37</f>
        <v>1322462.5234430889</v>
      </c>
      <c r="J19" s="33">
        <f ca="1">'Balance Sheet'!I36+'Balance Sheet'!I37</f>
        <v>1693267.5559278857</v>
      </c>
      <c r="K19" s="7"/>
      <c r="M19" s="29"/>
      <c r="N19" s="29"/>
      <c r="O19" s="29"/>
    </row>
    <row r="20" spans="2:15" x14ac:dyDescent="0.2">
      <c r="B20" s="7"/>
      <c r="C20" s="20" t="s">
        <v>76</v>
      </c>
      <c r="D20" s="19" t="str">
        <f>Revenue!C57</f>
        <v>EUR</v>
      </c>
      <c r="E20" s="19" t="s">
        <v>75</v>
      </c>
      <c r="F20" s="33">
        <f ca="1">'Balance Sheet'!E40+'Balance Sheet'!E41</f>
        <v>268491.44495755143</v>
      </c>
      <c r="G20" s="33">
        <f ca="1">'Balance Sheet'!F40+'Balance Sheet'!F41</f>
        <v>220093.01198859967</v>
      </c>
      <c r="H20" s="33">
        <f ca="1">'Balance Sheet'!G40+'Balance Sheet'!G41</f>
        <v>167677.53295296853</v>
      </c>
      <c r="I20" s="33">
        <f ca="1">'Balance Sheet'!H40+'Balance Sheet'!H41</f>
        <v>110911.59500830057</v>
      </c>
      <c r="J20" s="33">
        <f ca="1">'Balance Sheet'!I40+'Balance Sheet'!I41</f>
        <v>49434.112210759464</v>
      </c>
      <c r="K20" s="7"/>
      <c r="M20" s="29"/>
      <c r="N20" s="29"/>
      <c r="O20" s="29"/>
    </row>
    <row r="21" spans="2:15" x14ac:dyDescent="0.2">
      <c r="B21" s="7"/>
      <c r="C21" s="20" t="s">
        <v>1</v>
      </c>
      <c r="D21" s="19" t="str">
        <f>Revenue!C58</f>
        <v>EUR</v>
      </c>
      <c r="E21" s="19" t="s">
        <v>75</v>
      </c>
      <c r="F21" s="33">
        <f ca="1">F19+F20</f>
        <v>877415.21314211155</v>
      </c>
      <c r="G21" s="33">
        <f ca="1">G19+G20</f>
        <v>1084516.5275186202</v>
      </c>
      <c r="H21" s="33">
        <f ca="1">H19+H20</f>
        <v>1257109.8600459525</v>
      </c>
      <c r="I21" s="33">
        <f ca="1">I19+I20</f>
        <v>1433374.1184513895</v>
      </c>
      <c r="J21" s="33">
        <f ca="1">J19+J20</f>
        <v>1742701.6681386451</v>
      </c>
      <c r="K21" s="7"/>
      <c r="M21" s="29"/>
      <c r="N21" s="29"/>
      <c r="O21" s="29"/>
    </row>
    <row r="22" spans="2:15" x14ac:dyDescent="0.2">
      <c r="B22" s="7"/>
      <c r="C22" s="20"/>
      <c r="D22" s="19"/>
      <c r="E22" s="19"/>
      <c r="F22" s="21"/>
      <c r="G22" s="21"/>
      <c r="H22" s="21"/>
      <c r="I22" s="21"/>
      <c r="J22" s="21"/>
      <c r="K22" s="7"/>
      <c r="M22" s="29"/>
      <c r="N22" s="29"/>
      <c r="O22" s="29"/>
    </row>
    <row r="23" spans="2:15" x14ac:dyDescent="0.2">
      <c r="B23" s="7"/>
      <c r="C23" s="23" t="s">
        <v>74</v>
      </c>
      <c r="D23" s="20"/>
      <c r="E23" s="19"/>
      <c r="F23" s="34"/>
      <c r="G23" s="34"/>
      <c r="H23" s="34"/>
      <c r="I23" s="34"/>
      <c r="J23" s="34"/>
      <c r="K23" s="7"/>
      <c r="M23" s="29"/>
      <c r="N23" s="29"/>
      <c r="O23" s="29"/>
    </row>
    <row r="24" spans="2:15" x14ac:dyDescent="0.2">
      <c r="B24" s="7"/>
      <c r="C24" s="20"/>
      <c r="D24" s="20"/>
      <c r="E24" s="19"/>
      <c r="F24" s="34"/>
      <c r="G24" s="34"/>
      <c r="H24" s="34"/>
      <c r="I24" s="34"/>
      <c r="J24" s="34"/>
      <c r="K24" s="7"/>
      <c r="M24" s="29"/>
      <c r="N24" s="29"/>
      <c r="O24" s="29"/>
    </row>
    <row r="25" spans="2:15" x14ac:dyDescent="0.2">
      <c r="B25" s="7"/>
      <c r="C25" s="20" t="s">
        <v>73</v>
      </c>
      <c r="D25" s="19" t="str">
        <f>Revenue!C59</f>
        <v>EUR</v>
      </c>
      <c r="E25" s="19" t="s">
        <v>69</v>
      </c>
      <c r="F25" s="33">
        <f ca="1">'Cash Flow'!E11</f>
        <v>162698.52006473954</v>
      </c>
      <c r="G25" s="33">
        <f ca="1">'Cash Flow'!F11</f>
        <v>1206909.317311899</v>
      </c>
      <c r="H25" s="33">
        <f ca="1">'Cash Flow'!G11</f>
        <v>1470950.2344885811</v>
      </c>
      <c r="I25" s="33">
        <f ca="1">'Cash Flow'!H11</f>
        <v>1724045.0316681135</v>
      </c>
      <c r="J25" s="33">
        <f ca="1">'Cash Flow'!I11</f>
        <v>2293011.1888722498</v>
      </c>
      <c r="K25" s="7"/>
      <c r="M25" s="29"/>
      <c r="N25" s="29"/>
      <c r="O25" s="29"/>
    </row>
    <row r="26" spans="2:15" x14ac:dyDescent="0.2">
      <c r="B26" s="7"/>
      <c r="C26" s="20" t="s">
        <v>72</v>
      </c>
      <c r="D26" s="19" t="str">
        <f>Revenue!C62</f>
        <v>EUR</v>
      </c>
      <c r="E26" s="19" t="s">
        <v>69</v>
      </c>
      <c r="F26" s="33">
        <f ca="1">'Cash Flow'!E40</f>
        <v>467551.34886247199</v>
      </c>
      <c r="G26" s="33">
        <f ca="1">'Cash Flow'!F40</f>
        <v>302449.75370654673</v>
      </c>
      <c r="H26" s="33">
        <f ca="1">'Cash Flow'!G40</f>
        <v>213257.25294320448</v>
      </c>
      <c r="I26" s="33">
        <f ca="1">'Cash Flow'!H40</f>
        <v>206042.62849131972</v>
      </c>
      <c r="J26" s="33">
        <f ca="1">'Cash Flow'!I40</f>
        <v>345723.45473021083</v>
      </c>
      <c r="K26" s="7"/>
      <c r="M26" s="29"/>
      <c r="N26" s="29"/>
      <c r="O26" s="29"/>
    </row>
    <row r="27" spans="2:15" x14ac:dyDescent="0.2">
      <c r="B27" s="7"/>
      <c r="C27" s="20"/>
      <c r="D27" s="19"/>
      <c r="E27" s="19"/>
      <c r="F27" s="21"/>
      <c r="G27" s="21"/>
      <c r="H27" s="21"/>
      <c r="I27" s="21"/>
      <c r="J27" s="21"/>
      <c r="K27" s="7"/>
      <c r="M27" s="29"/>
      <c r="N27" s="29"/>
      <c r="O27" s="29"/>
    </row>
    <row r="28" spans="2:15" x14ac:dyDescent="0.2">
      <c r="B28" s="7"/>
      <c r="C28" s="23" t="s">
        <v>71</v>
      </c>
      <c r="D28" s="19"/>
      <c r="E28" s="19"/>
      <c r="F28" s="21"/>
      <c r="G28" s="21"/>
      <c r="H28" s="21"/>
      <c r="I28" s="21"/>
      <c r="J28" s="21"/>
      <c r="K28" s="7"/>
      <c r="M28" s="29"/>
      <c r="N28" s="29"/>
      <c r="O28" s="29"/>
    </row>
    <row r="29" spans="2:15" x14ac:dyDescent="0.2">
      <c r="B29" s="7"/>
      <c r="C29" s="20"/>
      <c r="D29" s="19"/>
      <c r="E29" s="19"/>
      <c r="F29" s="21"/>
      <c r="G29" s="21"/>
      <c r="H29" s="21"/>
      <c r="I29" s="21"/>
      <c r="J29" s="21"/>
      <c r="K29" s="7"/>
      <c r="M29" s="29"/>
      <c r="N29" s="29"/>
      <c r="O29" s="29"/>
    </row>
    <row r="30" spans="2:15" x14ac:dyDescent="0.2">
      <c r="B30" s="7"/>
      <c r="C30" s="20" t="s">
        <v>70</v>
      </c>
      <c r="D30" s="19" t="str">
        <f>Revenue!C64</f>
        <v>EUR</v>
      </c>
      <c r="E30" s="19" t="s">
        <v>69</v>
      </c>
      <c r="F30" s="33">
        <f ca="1">-Capital!E22</f>
        <v>0</v>
      </c>
      <c r="G30" s="33">
        <f ca="1">-Capital!F22</f>
        <v>836330.87879628234</v>
      </c>
      <c r="H30" s="33">
        <f ca="1">-Capital!G22</f>
        <v>1189564.2967363065</v>
      </c>
      <c r="I30" s="33">
        <f ca="1">-Capital!H22</f>
        <v>1449873.7183677237</v>
      </c>
      <c r="J30" s="33">
        <f ca="1">-Capital!I22</f>
        <v>1879159.0493329691</v>
      </c>
      <c r="K30" s="7"/>
      <c r="M30" s="29"/>
      <c r="N30" s="29"/>
      <c r="O30" s="29"/>
    </row>
    <row r="31" spans="2:15" x14ac:dyDescent="0.2">
      <c r="B31" s="7"/>
      <c r="C31" s="20" t="s">
        <v>68</v>
      </c>
      <c r="D31" s="19" t="s">
        <v>43</v>
      </c>
      <c r="E31" s="19" t="s">
        <v>19</v>
      </c>
      <c r="F31" s="24">
        <f ca="1">F30/F14</f>
        <v>0</v>
      </c>
      <c r="G31" s="24">
        <f ca="1">G30/G14</f>
        <v>0.76598957637932097</v>
      </c>
      <c r="H31" s="24">
        <f ca="1">H30/H14</f>
        <v>0.84093518373646392</v>
      </c>
      <c r="I31" s="24">
        <f ca="1">I30/I14</f>
        <v>0.86153089649852221</v>
      </c>
      <c r="J31" s="24">
        <f ca="1">J30/J14</f>
        <v>0.83519513245508314</v>
      </c>
      <c r="K31" s="7"/>
      <c r="M31" s="29"/>
      <c r="N31" s="29"/>
      <c r="O31" s="29"/>
    </row>
    <row r="32" spans="2:15" x14ac:dyDescent="0.2">
      <c r="B32" s="7"/>
      <c r="C32" s="20"/>
      <c r="D32" s="20"/>
      <c r="E32" s="20"/>
      <c r="F32" s="20"/>
      <c r="G32" s="20"/>
      <c r="H32" s="20"/>
      <c r="I32" s="20"/>
      <c r="J32" s="20"/>
      <c r="K32" s="7"/>
      <c r="M32" s="29"/>
      <c r="N32" s="29"/>
      <c r="O32" s="29"/>
    </row>
    <row r="33" spans="2:15" ht="4" customHeight="1" x14ac:dyDescent="0.2">
      <c r="B33" s="7"/>
      <c r="C33" s="32"/>
      <c r="D33" s="31"/>
      <c r="E33" s="31"/>
      <c r="F33" s="31"/>
      <c r="G33" s="31"/>
      <c r="H33" s="31"/>
      <c r="I33" s="31"/>
      <c r="J33" s="31"/>
      <c r="K33" s="30"/>
      <c r="M33" s="29"/>
      <c r="N33" s="29"/>
      <c r="O33" s="29"/>
    </row>
    <row r="34" spans="2:15" x14ac:dyDescent="0.2">
      <c r="B34" s="7"/>
      <c r="C34" s="20"/>
      <c r="D34" s="20"/>
      <c r="E34" s="20"/>
      <c r="F34" s="20"/>
      <c r="G34" s="20"/>
      <c r="H34" s="20"/>
      <c r="I34" s="20"/>
      <c r="J34" s="20"/>
      <c r="K34" s="7"/>
      <c r="M34" s="29"/>
      <c r="N34" s="29"/>
      <c r="O34" s="29"/>
    </row>
    <row r="35" spans="2:15" x14ac:dyDescent="0.2">
      <c r="B35" s="7"/>
      <c r="C35" s="23" t="s">
        <v>67</v>
      </c>
      <c r="D35" s="20"/>
      <c r="E35" s="20"/>
      <c r="F35" s="20"/>
      <c r="G35" s="20"/>
      <c r="H35" s="20"/>
      <c r="I35" s="20"/>
      <c r="J35" s="20"/>
      <c r="K35" s="7"/>
      <c r="M35" s="29"/>
      <c r="N35" s="29"/>
      <c r="O35" s="29"/>
    </row>
    <row r="36" spans="2:15" x14ac:dyDescent="0.2">
      <c r="B36" s="7"/>
      <c r="C36" s="28"/>
      <c r="D36" s="20"/>
      <c r="E36" s="20"/>
      <c r="F36" s="20"/>
      <c r="G36" s="20"/>
      <c r="H36" s="20"/>
      <c r="I36" s="20"/>
      <c r="J36" s="20"/>
      <c r="K36" s="7"/>
    </row>
    <row r="37" spans="2:15" x14ac:dyDescent="0.2">
      <c r="B37" s="7"/>
      <c r="C37" s="20" t="s">
        <v>66</v>
      </c>
      <c r="D37" s="19" t="s">
        <v>48</v>
      </c>
      <c r="E37" s="19" t="s">
        <v>19</v>
      </c>
      <c r="F37" s="25"/>
      <c r="G37" s="27">
        <f ca="1">-'Profit &amp; Loss'!F13/AVERAGE('Balance Sheet'!E23:F23)</f>
        <v>29.476527194738761</v>
      </c>
      <c r="H37" s="27">
        <f ca="1">-'Profit &amp; Loss'!G13/AVERAGE('Balance Sheet'!F23:G23)</f>
        <v>13.936641104843808</v>
      </c>
      <c r="I37" s="27">
        <f ca="1">-'Profit &amp; Loss'!H13/AVERAGE('Balance Sheet'!G23:H23)</f>
        <v>9.0630475408552869</v>
      </c>
      <c r="J37" s="27">
        <f ca="1">-'Profit &amp; Loss'!I13/AVERAGE('Balance Sheet'!H23:I23)</f>
        <v>7.2188074951472423</v>
      </c>
      <c r="K37" s="7"/>
    </row>
    <row r="38" spans="2:15" x14ac:dyDescent="0.2">
      <c r="B38" s="7"/>
      <c r="C38" s="20" t="s">
        <v>65</v>
      </c>
      <c r="D38" s="19" t="s">
        <v>64</v>
      </c>
      <c r="E38" s="19" t="s">
        <v>19</v>
      </c>
      <c r="F38" s="25"/>
      <c r="G38" s="27">
        <f ca="1">'Profit &amp; Loss'!F9/Summary!G37</f>
        <v>12.416659451840955</v>
      </c>
      <c r="H38" s="27">
        <f ca="1">'Profit &amp; Loss'!G9/Summary!H37</f>
        <v>26.189954756970881</v>
      </c>
      <c r="I38" s="27">
        <f ca="1">'Profit &amp; Loss'!H9/Summary!I37</f>
        <v>40.273428816809968</v>
      </c>
      <c r="J38" s="27">
        <f ca="1">'Profit &amp; Loss'!I9/Summary!J37</f>
        <v>50.562367848895668</v>
      </c>
      <c r="K38" s="7"/>
    </row>
    <row r="39" spans="2:15" x14ac:dyDescent="0.2">
      <c r="B39" s="7"/>
      <c r="C39" s="20"/>
      <c r="D39" s="20"/>
      <c r="E39" s="20"/>
      <c r="F39" s="20"/>
      <c r="G39" s="20"/>
      <c r="H39" s="20"/>
      <c r="I39" s="20"/>
      <c r="J39" s="20"/>
      <c r="K39" s="7"/>
    </row>
    <row r="40" spans="2:15" x14ac:dyDescent="0.2">
      <c r="B40" s="7"/>
      <c r="C40" s="20" t="s">
        <v>63</v>
      </c>
      <c r="D40" s="19" t="s">
        <v>48</v>
      </c>
      <c r="E40" s="19" t="s">
        <v>19</v>
      </c>
      <c r="F40" s="25"/>
      <c r="G40" s="27">
        <f ca="1">G9/AVERAGE(F18:G18)</f>
        <v>3.5145707662637249</v>
      </c>
      <c r="H40" s="27">
        <f ca="1">H9/AVERAGE(G18:H18)</f>
        <v>3.3098653625653185</v>
      </c>
      <c r="I40" s="27">
        <f ca="1">I9/AVERAGE(H18:I18)</f>
        <v>3.1840941885666663</v>
      </c>
      <c r="J40" s="27">
        <f ca="1">J9/AVERAGE(I18:J18)</f>
        <v>3.2296892330533273</v>
      </c>
      <c r="K40" s="7"/>
    </row>
    <row r="41" spans="2:15" x14ac:dyDescent="0.2">
      <c r="B41" s="7"/>
      <c r="C41" s="28"/>
      <c r="D41" s="20"/>
      <c r="E41" s="20"/>
      <c r="F41" s="20"/>
      <c r="G41" s="20"/>
      <c r="H41" s="20"/>
      <c r="I41" s="20"/>
      <c r="J41" s="20"/>
      <c r="K41" s="7"/>
    </row>
    <row r="42" spans="2:15" x14ac:dyDescent="0.2">
      <c r="B42" s="7"/>
      <c r="C42" s="23" t="s">
        <v>62</v>
      </c>
      <c r="D42" s="20"/>
      <c r="E42" s="20"/>
      <c r="F42" s="20"/>
      <c r="G42" s="20"/>
      <c r="H42" s="20"/>
      <c r="I42" s="20"/>
      <c r="J42" s="20"/>
      <c r="K42" s="7"/>
    </row>
    <row r="43" spans="2:15" x14ac:dyDescent="0.2">
      <c r="B43" s="7"/>
      <c r="C43" s="28"/>
      <c r="D43" s="20"/>
      <c r="E43" s="20"/>
      <c r="F43" s="20"/>
      <c r="G43" s="20"/>
      <c r="H43" s="20"/>
      <c r="I43" s="20"/>
      <c r="J43" s="20"/>
      <c r="K43" s="7"/>
    </row>
    <row r="44" spans="2:15" x14ac:dyDescent="0.2">
      <c r="B44" s="7"/>
      <c r="C44" s="20" t="s">
        <v>61</v>
      </c>
      <c r="D44" s="19" t="s">
        <v>48</v>
      </c>
      <c r="E44" s="19" t="s">
        <v>19</v>
      </c>
      <c r="F44" s="27">
        <f ca="1">F20/F19</f>
        <v>0.44092784513573746</v>
      </c>
      <c r="G44" s="27">
        <f ca="1">G20/G19</f>
        <v>0.25461247644755453</v>
      </c>
      <c r="H44" s="27">
        <f ca="1">H20/H19</f>
        <v>0.1539127569313051</v>
      </c>
      <c r="I44" s="27">
        <f ca="1">I20/I19</f>
        <v>8.3867476803454064E-2</v>
      </c>
      <c r="J44" s="27">
        <f ca="1">J20/J19</f>
        <v>2.919450741124624E-2</v>
      </c>
      <c r="K44" s="23"/>
    </row>
    <row r="45" spans="2:15" x14ac:dyDescent="0.2">
      <c r="B45" s="7"/>
      <c r="C45" s="20" t="s">
        <v>60</v>
      </c>
      <c r="D45" s="19" t="s">
        <v>48</v>
      </c>
      <c r="E45" s="19" t="s">
        <v>19</v>
      </c>
      <c r="F45" s="27">
        <f ca="1">F20/F21</f>
        <v>0.30600272360910719</v>
      </c>
      <c r="G45" s="27">
        <f ca="1">G20/G21</f>
        <v>0.20294113220401877</v>
      </c>
      <c r="H45" s="27">
        <f ca="1">H20/H21</f>
        <v>0.13338335676313862</v>
      </c>
      <c r="I45" s="27">
        <f ca="1">I20/I21</f>
        <v>7.7377980794106238E-2</v>
      </c>
      <c r="J45" s="27">
        <f ca="1">J20/J21</f>
        <v>2.8366365347867795E-2</v>
      </c>
      <c r="K45" s="23"/>
    </row>
    <row r="46" spans="2:15" x14ac:dyDescent="0.2">
      <c r="B46" s="7"/>
      <c r="C46" s="20" t="s">
        <v>59</v>
      </c>
      <c r="D46" s="19" t="s">
        <v>48</v>
      </c>
      <c r="E46" s="19" t="s">
        <v>19</v>
      </c>
      <c r="F46" s="27">
        <f ca="1">F20/F18</f>
        <v>0.28036794457891617</v>
      </c>
      <c r="G46" s="27">
        <f ca="1">G20/G18</f>
        <v>0.17805266361441488</v>
      </c>
      <c r="H46" s="27">
        <f ca="1">H20/H18</f>
        <v>0.11693370339460665</v>
      </c>
      <c r="I46" s="27">
        <f ca="1">I20/I18</f>
        <v>6.8035651220801255E-2</v>
      </c>
      <c r="J46" s="27">
        <f ca="1">J20/J18</f>
        <v>2.4938209689931694E-2</v>
      </c>
      <c r="K46" s="7"/>
    </row>
    <row r="47" spans="2:15" x14ac:dyDescent="0.2">
      <c r="B47" s="7"/>
      <c r="C47" s="20" t="s">
        <v>58</v>
      </c>
      <c r="D47" s="19" t="s">
        <v>48</v>
      </c>
      <c r="E47" s="19" t="s">
        <v>19</v>
      </c>
      <c r="F47" s="27">
        <f ca="1">F18/F19</f>
        <v>1.5726756701732281</v>
      </c>
      <c r="G47" s="27">
        <f ca="1">G18/G19</f>
        <v>1.429984091667031</v>
      </c>
      <c r="H47" s="27">
        <f ca="1">H18/H19</f>
        <v>1.3162394798350674</v>
      </c>
      <c r="I47" s="27">
        <f ca="1">I18/I19</f>
        <v>1.2326989644190012</v>
      </c>
      <c r="J47" s="27">
        <f ca="1">J18/J19</f>
        <v>1.1706737482054672</v>
      </c>
      <c r="K47" s="7"/>
    </row>
    <row r="48" spans="2:15" x14ac:dyDescent="0.2">
      <c r="B48" s="7"/>
      <c r="C48" s="20" t="s">
        <v>57</v>
      </c>
      <c r="D48" s="19" t="s">
        <v>48</v>
      </c>
      <c r="E48" s="19" t="s">
        <v>19</v>
      </c>
      <c r="F48" s="26">
        <f ca="1">IF('Profit &amp; Loss'!E43&lt;0,"EBIT less 0",-'Profit &amp; Loss'!E43/'Profit &amp; Loss'!E49)</f>
        <v>14.062550835711697</v>
      </c>
      <c r="G48" s="26">
        <f ca="1">IF('Profit &amp; Loss'!F43&lt;0,"EBIT less 0",-'Profit &amp; Loss'!F43/'Profit &amp; Loss'!F49)</f>
        <v>70.172370111470528</v>
      </c>
      <c r="H48" s="26">
        <f ca="1">IF('Profit &amp; Loss'!G43&lt;0,"EBIT less 0",-'Profit &amp; Loss'!G43/'Profit &amp; Loss'!G49)</f>
        <v>113.53059438469457</v>
      </c>
      <c r="I48" s="26">
        <f ca="1">IF('Profit &amp; Loss'!H43&lt;0,"EBIT less 0",-'Profit &amp; Loss'!H43/'Profit &amp; Loss'!H49)</f>
        <v>186.1339221493773</v>
      </c>
      <c r="J48" s="26">
        <f ca="1">IF('Profit &amp; Loss'!I43&lt;0,"EBIT less 0",-'Profit &amp; Loss'!I43/'Profit &amp; Loss'!I49)</f>
        <v>423.84914777768768</v>
      </c>
      <c r="K48" s="7"/>
    </row>
    <row r="49" spans="2:11" x14ac:dyDescent="0.2">
      <c r="B49" s="7"/>
      <c r="C49" s="20"/>
      <c r="D49" s="20"/>
      <c r="E49" s="20"/>
      <c r="F49" s="20"/>
      <c r="G49" s="20"/>
      <c r="H49" s="20"/>
      <c r="I49" s="20"/>
      <c r="J49" s="20"/>
      <c r="K49" s="7"/>
    </row>
    <row r="50" spans="2:11" x14ac:dyDescent="0.2">
      <c r="B50" s="7"/>
      <c r="C50" s="23" t="s">
        <v>56</v>
      </c>
      <c r="D50" s="20"/>
      <c r="E50" s="20"/>
      <c r="F50" s="20"/>
      <c r="G50" s="20"/>
      <c r="H50" s="20"/>
      <c r="I50" s="20"/>
      <c r="J50" s="20"/>
      <c r="K50" s="7"/>
    </row>
    <row r="51" spans="2:11" x14ac:dyDescent="0.2">
      <c r="B51" s="7"/>
      <c r="C51" s="20"/>
      <c r="D51" s="20"/>
      <c r="E51" s="20"/>
      <c r="F51" s="20"/>
      <c r="G51" s="20"/>
      <c r="H51" s="20"/>
      <c r="I51" s="20"/>
      <c r="J51" s="20"/>
      <c r="K51" s="7"/>
    </row>
    <row r="52" spans="2:11" x14ac:dyDescent="0.2">
      <c r="B52" s="7"/>
      <c r="C52" s="20" t="s">
        <v>55</v>
      </c>
      <c r="D52" s="19" t="s">
        <v>48</v>
      </c>
      <c r="E52" s="19" t="s">
        <v>19</v>
      </c>
      <c r="F52" s="24">
        <f ca="1">'Profit &amp; Loss'!E47</f>
        <v>0.12442131610562165</v>
      </c>
      <c r="G52" s="24">
        <f ca="1">'Profit &amp; Loss'!F47</f>
        <v>0.37552568884561083</v>
      </c>
      <c r="H52" s="24">
        <f ca="1">'Profit &amp; Loss'!G47</f>
        <v>0.41731546739744979</v>
      </c>
      <c r="I52" s="24">
        <f ca="1">'Profit &amp; Loss'!H47</f>
        <v>0.44564463226225759</v>
      </c>
      <c r="J52" s="24">
        <f ca="1">'Profit &amp; Loss'!I47</f>
        <v>0.49232929098853251</v>
      </c>
      <c r="K52" s="7"/>
    </row>
    <row r="53" spans="2:11" x14ac:dyDescent="0.2">
      <c r="B53" s="7"/>
      <c r="C53" s="20" t="s">
        <v>54</v>
      </c>
      <c r="D53" s="19" t="s">
        <v>48</v>
      </c>
      <c r="E53" s="19" t="s">
        <v>19</v>
      </c>
      <c r="F53" s="24">
        <f ca="1">'Profit &amp; Loss'!E57</f>
        <v>6.7248259744070227E-2</v>
      </c>
      <c r="G53" s="24">
        <f ca="1">'Profit &amp; Loss'!F57</f>
        <v>0.28322106437348371</v>
      </c>
      <c r="H53" s="24">
        <f ca="1">'Profit &amp; Loss'!G57</f>
        <v>0.32012759725159734</v>
      </c>
      <c r="I53" s="24">
        <f ca="1">'Profit &amp; Loss'!H57</f>
        <v>0.34497935189863022</v>
      </c>
      <c r="J53" s="24">
        <f ca="1">'Profit &amp; Loss'!I57</f>
        <v>0.38569281679640938</v>
      </c>
      <c r="K53" s="7"/>
    </row>
    <row r="54" spans="2:11" x14ac:dyDescent="0.2">
      <c r="B54" s="7"/>
      <c r="C54" s="20" t="s">
        <v>53</v>
      </c>
      <c r="D54" s="19" t="s">
        <v>48</v>
      </c>
      <c r="E54" s="19" t="s">
        <v>19</v>
      </c>
      <c r="F54" s="24">
        <f ca="1">'Profit &amp; Loss'!E29</f>
        <v>0.32998938690517982</v>
      </c>
      <c r="G54" s="24">
        <f ca="1">'Profit &amp; Loss'!F29</f>
        <v>0.52268054096289485</v>
      </c>
      <c r="H54" s="24">
        <f ca="1">'Profit &amp; Loss'!G29</f>
        <v>0.54989019854841992</v>
      </c>
      <c r="I54" s="24">
        <f ca="1">'Profit &amp; Loss'!H29</f>
        <v>0.56917132162555473</v>
      </c>
      <c r="J54" s="24">
        <f ca="1">'Profit &amp; Loss'!I29</f>
        <v>0.59859758163454535</v>
      </c>
      <c r="K54" s="7"/>
    </row>
    <row r="55" spans="2:11" x14ac:dyDescent="0.2">
      <c r="B55" s="7"/>
      <c r="C55" s="20" t="s">
        <v>52</v>
      </c>
      <c r="D55" s="19" t="s">
        <v>48</v>
      </c>
      <c r="E55" s="19" t="s">
        <v>19</v>
      </c>
      <c r="F55" s="24">
        <f ca="1">'Profit &amp; Loss'!E51</f>
        <v>8.4060324680087783E-2</v>
      </c>
      <c r="G55" s="24">
        <f ca="1">'Profit &amp; Loss'!F51</f>
        <v>0.35402633046685461</v>
      </c>
      <c r="H55" s="24">
        <f ca="1">'Profit &amp; Loss'!G51</f>
        <v>0.40015949656449668</v>
      </c>
      <c r="I55" s="24">
        <f ca="1">'Profit &amp; Loss'!H51</f>
        <v>0.43122418987328776</v>
      </c>
      <c r="J55" s="24">
        <f ca="1">'Profit &amp; Loss'!I51</f>
        <v>0.48211602099551165</v>
      </c>
      <c r="K55" s="7"/>
    </row>
    <row r="56" spans="2:11" x14ac:dyDescent="0.2">
      <c r="B56" s="7"/>
      <c r="C56" s="20" t="s">
        <v>51</v>
      </c>
      <c r="D56" s="19" t="s">
        <v>48</v>
      </c>
      <c r="E56" s="19" t="s">
        <v>19</v>
      </c>
      <c r="F56" s="25"/>
      <c r="G56" s="24">
        <f ca="1">G14/AVERAGE(F18:G18)</f>
        <v>0.99540047323714231</v>
      </c>
      <c r="H56" s="24">
        <f ca="1">H14/AVERAGE(G18:H18)</f>
        <v>1.0595792457443225</v>
      </c>
      <c r="I56" s="24">
        <f ca="1">I14/AVERAGE(H18:I18)</f>
        <v>1.0984467495559234</v>
      </c>
      <c r="J56" s="24">
        <f ca="1">J14/AVERAGE(I18:J18)</f>
        <v>1.2456679376733728</v>
      </c>
      <c r="K56" s="7"/>
    </row>
    <row r="57" spans="2:11" x14ac:dyDescent="0.2">
      <c r="B57" s="7"/>
      <c r="C57" s="20" t="s">
        <v>50</v>
      </c>
      <c r="D57" s="19" t="s">
        <v>48</v>
      </c>
      <c r="E57" s="19" t="s">
        <v>19</v>
      </c>
      <c r="F57" s="25"/>
      <c r="G57" s="24">
        <f ca="1">G14/AVERAGE(F21:G21)</f>
        <v>1.1130159153998298</v>
      </c>
      <c r="H57" s="24">
        <f ca="1">H14/AVERAGE(G21:H21)</f>
        <v>1.2081971025023399</v>
      </c>
      <c r="I57" s="24">
        <f ca="1">I14/AVERAGE(H21:I21)</f>
        <v>1.2510045985538594</v>
      </c>
      <c r="J57" s="24">
        <f ca="1">J14/AVERAGE(I21:J21)</f>
        <v>1.4168201472505921</v>
      </c>
      <c r="K57" s="7"/>
    </row>
    <row r="58" spans="2:11" x14ac:dyDescent="0.2">
      <c r="B58" s="7"/>
      <c r="C58" s="20" t="s">
        <v>49</v>
      </c>
      <c r="D58" s="19" t="s">
        <v>48</v>
      </c>
      <c r="E58" s="19" t="s">
        <v>19</v>
      </c>
      <c r="F58" s="25"/>
      <c r="G58" s="24">
        <f ca="1">G14/AVERAGE(F19:G19)</f>
        <v>1.4821089884375882</v>
      </c>
      <c r="H58" s="24">
        <f ca="1">H14/AVERAGE(G19:H19)</f>
        <v>1.4479810408123439</v>
      </c>
      <c r="I58" s="24">
        <f ca="1">I14/AVERAGE(H19:I19)</f>
        <v>1.3955035513623517</v>
      </c>
      <c r="J58" s="24">
        <f ca="1">J14/AVERAGE(I19:J19)</f>
        <v>1.4921521638880011</v>
      </c>
      <c r="K58" s="7"/>
    </row>
    <row r="59" spans="2:11" x14ac:dyDescent="0.2">
      <c r="B59" s="7"/>
      <c r="C59" s="20"/>
      <c r="D59" s="19"/>
      <c r="E59" s="19"/>
      <c r="F59" s="20"/>
      <c r="G59" s="20"/>
      <c r="H59" s="20"/>
      <c r="I59" s="20"/>
      <c r="J59" s="20"/>
      <c r="K59" s="7"/>
    </row>
    <row r="60" spans="2:11" x14ac:dyDescent="0.2">
      <c r="B60" s="7"/>
      <c r="C60" s="23" t="s">
        <v>47</v>
      </c>
      <c r="D60" s="19"/>
      <c r="E60" s="19"/>
      <c r="F60" s="20"/>
      <c r="G60" s="20"/>
      <c r="H60" s="20"/>
      <c r="I60" s="20"/>
      <c r="J60" s="20"/>
      <c r="K60" s="7"/>
    </row>
    <row r="61" spans="2:11" x14ac:dyDescent="0.2">
      <c r="B61" s="7"/>
      <c r="C61" s="20"/>
      <c r="D61" s="19"/>
      <c r="E61" s="19"/>
      <c r="F61" s="20"/>
      <c r="G61" s="20"/>
      <c r="H61" s="20"/>
      <c r="I61" s="20"/>
      <c r="J61" s="20"/>
      <c r="K61" s="7"/>
    </row>
    <row r="62" spans="2:11" x14ac:dyDescent="0.2">
      <c r="B62" s="7"/>
      <c r="C62" s="20" t="s">
        <v>46</v>
      </c>
      <c r="D62" s="19" t="s">
        <v>45</v>
      </c>
      <c r="E62" s="19" t="s">
        <v>40</v>
      </c>
      <c r="F62" s="21">
        <f>Revenue!E13</f>
        <v>26745.325714285715</v>
      </c>
      <c r="G62" s="21">
        <f>Revenue!F13</f>
        <v>106267.06285714285</v>
      </c>
      <c r="H62" s="21">
        <f>Revenue!G13</f>
        <v>106170.37714285715</v>
      </c>
      <c r="I62" s="21">
        <f>Revenue!H13</f>
        <v>105914.26285714286</v>
      </c>
      <c r="J62" s="21">
        <f>Revenue!I13</f>
        <v>105982.66285714286</v>
      </c>
      <c r="K62" s="7"/>
    </row>
    <row r="63" spans="2:11" x14ac:dyDescent="0.2">
      <c r="B63" s="7"/>
      <c r="C63" s="20" t="s">
        <v>44</v>
      </c>
      <c r="D63" s="19" t="s">
        <v>43</v>
      </c>
      <c r="E63" s="19" t="s">
        <v>40</v>
      </c>
      <c r="F63" s="22">
        <f>Revenue!E14</f>
        <v>0.65533867258406919</v>
      </c>
      <c r="G63" s="22">
        <f>Revenue!F14</f>
        <v>0.70089818806913218</v>
      </c>
      <c r="H63" s="22">
        <f>Revenue!G14</f>
        <v>0.76148895647405768</v>
      </c>
      <c r="I63" s="22">
        <f>Revenue!H14</f>
        <v>0.80133050978807885</v>
      </c>
      <c r="J63" s="22">
        <f>Revenue!I14</f>
        <v>0.91070817081349054</v>
      </c>
      <c r="K63" s="22">
        <f>Revenue!J14</f>
        <v>0</v>
      </c>
    </row>
    <row r="64" spans="2:11" x14ac:dyDescent="0.2">
      <c r="B64" s="7"/>
      <c r="C64" s="20"/>
      <c r="D64" s="19"/>
      <c r="E64" s="19"/>
      <c r="F64" s="20"/>
      <c r="G64" s="20"/>
      <c r="H64" s="20"/>
      <c r="I64" s="20"/>
      <c r="J64" s="20"/>
      <c r="K64" s="7"/>
    </row>
    <row r="65" spans="2:11" x14ac:dyDescent="0.2">
      <c r="B65" s="7"/>
      <c r="C65" s="20" t="s">
        <v>42</v>
      </c>
      <c r="D65" s="19" t="str">
        <f>Revenue!C35</f>
        <v>guests</v>
      </c>
      <c r="E65" s="19" t="s">
        <v>40</v>
      </c>
      <c r="F65" s="21">
        <f>Revenue!E34</f>
        <v>17527.246251428573</v>
      </c>
      <c r="G65" s="21">
        <f>Revenue!F34</f>
        <v>74482.391808</v>
      </c>
      <c r="H65" s="21">
        <f>Revenue!G34</f>
        <v>80847.569698971434</v>
      </c>
      <c r="I65" s="21">
        <f>Revenue!H34</f>
        <v>84872.330249142877</v>
      </c>
      <c r="J65" s="21">
        <f>Revenue!I34</f>
        <v>96519.277028571436</v>
      </c>
      <c r="K65" s="18"/>
    </row>
    <row r="66" spans="2:11" x14ac:dyDescent="0.2">
      <c r="B66" s="7"/>
      <c r="C66" s="20" t="s">
        <v>41</v>
      </c>
      <c r="D66" s="19" t="str">
        <f>Revenue!C80</f>
        <v>units</v>
      </c>
      <c r="E66" s="19" t="s">
        <v>40</v>
      </c>
      <c r="F66" s="21">
        <f>Revenue!E79</f>
        <v>29636</v>
      </c>
      <c r="G66" s="21">
        <f>Revenue!F79</f>
        <v>125372</v>
      </c>
      <c r="H66" s="21">
        <f>Revenue!G79</f>
        <v>136120</v>
      </c>
      <c r="I66" s="21">
        <f>Revenue!H79</f>
        <v>142964</v>
      </c>
      <c r="J66" s="21">
        <f>Revenue!I79</f>
        <v>162652</v>
      </c>
      <c r="K66" s="18"/>
    </row>
    <row r="67" spans="2:11" x14ac:dyDescent="0.2">
      <c r="B67" s="7"/>
      <c r="C67" s="20"/>
      <c r="D67" s="19"/>
      <c r="E67" s="19"/>
      <c r="F67" s="20"/>
      <c r="G67" s="20"/>
      <c r="H67" s="20"/>
      <c r="I67" s="20"/>
      <c r="J67" s="20"/>
      <c r="K67" s="7"/>
    </row>
    <row r="68" spans="2:11" x14ac:dyDescent="0.2">
      <c r="B68" s="7"/>
      <c r="C68" s="20" t="s">
        <v>39</v>
      </c>
      <c r="D68" s="19" t="s">
        <v>37</v>
      </c>
      <c r="E68" s="19" t="s">
        <v>19</v>
      </c>
      <c r="F68" s="18">
        <f>F9/F65</f>
        <v>49.991454620058192</v>
      </c>
      <c r="G68" s="18">
        <f>G9/G65</f>
        <v>51.757835649901331</v>
      </c>
      <c r="H68" s="18">
        <f>H9/H65</f>
        <v>54.655681422563795</v>
      </c>
      <c r="I68" s="18">
        <f>I9/I65</f>
        <v>57.47779411496596</v>
      </c>
      <c r="J68" s="18">
        <f>J9/J65</f>
        <v>60.439376348982414</v>
      </c>
      <c r="K68" s="18"/>
    </row>
    <row r="69" spans="2:11" x14ac:dyDescent="0.2">
      <c r="B69" s="7"/>
      <c r="C69" s="20" t="s">
        <v>38</v>
      </c>
      <c r="D69" s="19" t="s">
        <v>37</v>
      </c>
      <c r="E69" s="19" t="s">
        <v>19</v>
      </c>
      <c r="F69" s="18">
        <f>F9/F66</f>
        <v>29.565816425728055</v>
      </c>
      <c r="G69" s="18">
        <f>G9/G66</f>
        <v>30.748870513432198</v>
      </c>
      <c r="H69" s="18">
        <f>H9/H66</f>
        <v>32.462378880807414</v>
      </c>
      <c r="I69" s="18">
        <f>I9/I66</f>
        <v>34.122396716079791</v>
      </c>
      <c r="J69" s="18">
        <f>J9/J66</f>
        <v>35.865313117954415</v>
      </c>
      <c r="K69" s="18"/>
    </row>
    <row r="70" spans="2:11" x14ac:dyDescent="0.2">
      <c r="B70" s="7"/>
      <c r="C70" s="8"/>
      <c r="D70" s="8"/>
      <c r="E70" s="8"/>
      <c r="F70" s="8"/>
      <c r="G70" s="8"/>
      <c r="H70" s="8"/>
      <c r="I70" s="8"/>
      <c r="J70" s="8"/>
      <c r="K70" s="8"/>
    </row>
    <row r="71" spans="2:11" x14ac:dyDescent="0.2">
      <c r="B71" s="7"/>
      <c r="C71" s="7"/>
      <c r="D71" s="7"/>
      <c r="E71" s="7"/>
      <c r="F71" s="7"/>
      <c r="G71" s="7"/>
      <c r="H71" s="7"/>
      <c r="I71" s="7"/>
      <c r="J71" s="7"/>
      <c r="K71" s="7"/>
    </row>
    <row r="72" spans="2:11" x14ac:dyDescent="0.2">
      <c r="B72" s="7"/>
      <c r="C72" s="7"/>
      <c r="D72" s="7"/>
      <c r="E72" s="7"/>
      <c r="F72" s="7"/>
      <c r="G72" s="7"/>
      <c r="H72" s="7"/>
      <c r="I72" s="7"/>
      <c r="J72" s="7"/>
      <c r="K72" s="7"/>
    </row>
    <row r="73" spans="2:11" x14ac:dyDescent="0.2">
      <c r="B73" s="7"/>
      <c r="C73" s="7"/>
      <c r="D73" s="7"/>
      <c r="E73" s="7"/>
      <c r="F73" s="7"/>
      <c r="G73" s="7"/>
      <c r="H73" s="7"/>
      <c r="I73" s="7"/>
      <c r="J73" s="7"/>
      <c r="K73" s="7"/>
    </row>
    <row r="74" spans="2:11" x14ac:dyDescent="0.2">
      <c r="B74" s="7"/>
      <c r="C74" s="7"/>
      <c r="D74" s="7"/>
      <c r="E74" s="7"/>
      <c r="F74" s="7"/>
      <c r="G74" s="7"/>
      <c r="H74" s="7"/>
      <c r="I74" s="7"/>
      <c r="J74" s="7"/>
      <c r="K74" s="7"/>
    </row>
  </sheetData>
  <sheetProtection algorithmName="SHA-512" hashValue="36TEt7aHQJ6lm5KzOQDlJGK/LGAla3Om0QYbdjeB2GtvuUGVN54gkMlzWPrBTCVG8HPKelaF532ajBtQsaC8ew==" saltValue="PQhnqVaHvXstMEo9NCIYMw==" spinCount="100000" sheet="1" formatCells="0" formatColumns="0" formatRows="0" insertColumns="0" insertRows="0" insertHyperlinks="0" deleteColumns="0" deleteRows="0" sort="0" autoFilter="0" pivotTables="0"/>
  <conditionalFormatting sqref="F31:J31">
    <cfRule type="dataBar" priority="1">
      <dataBar>
        <cfvo type="num" val="0"/>
        <cfvo type="num" val="1"/>
        <color rgb="FF991CFB"/>
      </dataBar>
      <extLst>
        <ext xmlns:x14="http://schemas.microsoft.com/office/spreadsheetml/2009/9/main" uri="{B025F937-C7B1-47D3-B67F-A62EFF666E3E}">
          <x14:id>{2A33DB57-2AEF-5C49-A6FB-9E8DC02C16D8}</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A33DB57-2AEF-5C49-A6FB-9E8DC02C16D8}">
            <x14:dataBar minLength="0" maxLength="100">
              <x14:cfvo type="num">
                <xm:f>0</xm:f>
              </x14:cfvo>
              <x14:cfvo type="num">
                <xm:f>1</xm:f>
              </x14:cfvo>
              <x14:negativeFillColor rgb="FFE69DFF"/>
              <x14:axisColor rgb="FF000000"/>
            </x14:dataBar>
          </x14:cfRule>
          <xm:sqref>F31:J31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C746B-7375-BE4D-B19E-6B1EAD540E02}">
  <sheetPr codeName="Worksheet____5">
    <tabColor rgb="FF7030A0"/>
  </sheetPr>
  <dimension ref="A2:A10"/>
  <sheetViews>
    <sheetView showGridLines="0" showRowColHeaders="0" tabSelected="1" zoomScale="60" zoomScaleNormal="60" workbookViewId="0">
      <selection activeCell="AF98" sqref="AF98"/>
    </sheetView>
  </sheetViews>
  <sheetFormatPr baseColWidth="10" defaultRowHeight="14" x14ac:dyDescent="0.2"/>
  <cols>
    <col min="1" max="1" width="7.33203125" style="274" customWidth="1"/>
    <col min="2" max="2" width="10.83203125" style="274" customWidth="1"/>
    <col min="3" max="11" width="10.83203125" style="274"/>
    <col min="12" max="12" width="17.1640625" style="274" bestFit="1" customWidth="1"/>
    <col min="13" max="13" width="16.33203125" style="274" bestFit="1" customWidth="1"/>
    <col min="14" max="16384" width="10.83203125" style="274"/>
  </cols>
  <sheetData>
    <row r="2" s="274" customFormat="1" ht="24" customHeight="1" x14ac:dyDescent="0.2"/>
    <row r="10" s="274" customFormat="1" ht="12" customHeight="1" x14ac:dyDescent="0.2"/>
  </sheetData>
  <sheetProtection algorithmName="SHA-512" hashValue="Q6Gq4/UiotusmGTNz15U5hs6eYHvBh3z97xHwIj2KMpDLukb4kSmPfmNyNq9xrm8bj2QA9Im564LyXQBG+HTsQ==" saltValue="N0NrFki/wOFoLCvdi3mpdw==" spinCount="100000" sheet="1" formatCells="0" formatColumns="0" formatRows="0" insertColumns="0" insertRows="0" insertHyperlinks="0" deleteColumns="0" deleteRows="0" sort="0" autoFilter="0" pivotTables="0"/>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145" r:id="rId3" name="Drop Down 1">
              <controlPr defaultSize="0" autoLine="0" autoPict="0">
                <anchor moveWithCells="1">
                  <from>
                    <xdr:col>4</xdr:col>
                    <xdr:colOff>279400</xdr:colOff>
                    <xdr:row>1</xdr:row>
                    <xdr:rowOff>292100</xdr:rowOff>
                  </from>
                  <to>
                    <xdr:col>6</xdr:col>
                    <xdr:colOff>342900</xdr:colOff>
                    <xdr:row>3</xdr:row>
                    <xdr:rowOff>152400</xdr:rowOff>
                  </to>
                </anchor>
              </controlPr>
            </control>
          </mc:Choice>
        </mc:AlternateContent>
      </controls>
    </mc:Choice>
  </mc:AlternateContent>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27</vt:i4>
      </vt:variant>
    </vt:vector>
  </HeadingPairs>
  <TitlesOfParts>
    <vt:vector size="27" baseType="lpstr">
      <vt:lpstr>buffer</vt:lpstr>
      <vt:lpstr>Scenario sett</vt:lpstr>
      <vt:lpstr>Dashboard dataset</vt:lpstr>
      <vt:lpstr>Dashboard Pivot</vt:lpstr>
      <vt:lpstr>COVER</vt:lpstr>
      <vt:lpstr>Disclaimer</vt:lpstr>
      <vt:lpstr>Content</vt:lpstr>
      <vt:lpstr>Summary</vt:lpstr>
      <vt:lpstr>Dashboard</vt:lpstr>
      <vt:lpstr>Settings</vt:lpstr>
      <vt:lpstr>Inputs</vt:lpstr>
      <vt:lpstr>Profit &amp; Loss</vt:lpstr>
      <vt:lpstr>Balance Sheet</vt:lpstr>
      <vt:lpstr>Cash Flow</vt:lpstr>
      <vt:lpstr>Investment analysis</vt:lpstr>
      <vt:lpstr>Revenue</vt:lpstr>
      <vt:lpstr>Labor costs</vt:lpstr>
      <vt:lpstr>Commercial</vt:lpstr>
      <vt:lpstr>Administrative</vt:lpstr>
      <vt:lpstr>Stock</vt:lpstr>
      <vt:lpstr>Inventory</vt:lpstr>
      <vt:lpstr>PPE</vt:lpstr>
      <vt:lpstr>IA</vt:lpstr>
      <vt:lpstr>Suppliers</vt:lpstr>
      <vt:lpstr>Taxes</vt:lpstr>
      <vt:lpstr>Capital</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bastonpes8@yahoo.com</dc:creator>
  <cp:lastModifiedBy>bastonpes8@yahoo.com</cp:lastModifiedBy>
  <dcterms:created xsi:type="dcterms:W3CDTF">2022-05-22T18:38:59Z</dcterms:created>
  <dcterms:modified xsi:type="dcterms:W3CDTF">2026-04-27T14:03:27Z</dcterms:modified>
</cp:coreProperties>
</file>